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Data" sheetId="1" r:id="rId5"/>
    <sheet state="visible" name="Update Trader" sheetId="2" r:id="rId6"/>
    <sheet state="visible" name="Tanjung Pura" sheetId="3" r:id="rId7"/>
    <sheet state="visible" name="Bekasi" sheetId="4" r:id="rId8"/>
    <sheet state="visible" name="Karawang" sheetId="5" r:id="rId9"/>
    <sheet state="visible" name="Bontang" sheetId="6" r:id="rId10"/>
    <sheet state="visible" name="Batam" sheetId="7" r:id="rId11"/>
    <sheet state="visible" name="Dumai" sheetId="8" r:id="rId12"/>
    <sheet state="visible" name="Vessel Update" sheetId="9" r:id="rId13"/>
  </sheets>
  <definedNames>
    <definedName name="Bek">'Master Data'!$T$3</definedName>
    <definedName name="TP">#REF!</definedName>
    <definedName name="TanPur">'Master Data'!$T$2</definedName>
    <definedName name="Kar">'Master Data'!$T$4</definedName>
    <definedName name="PRC">#REF!</definedName>
    <definedName name="Bon">'Master Data'!$T$5</definedName>
    <definedName name="L_Pura">#REF!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5">
      <text>
        <t xml:space="preserve">Leakage Detcted</t>
      </text>
    </comment>
    <comment authorId="0" ref="D24">
      <text>
        <t xml:space="preserve">BA selisih sounding initial dan final, Final Awal: 3.998.212 Kg
Final Kedua: 3.984.833 Kg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2500 MT Bekasi
2500 MT Karawang</t>
      </text>
    </comment>
    <comment authorId="0" ref="D28">
      <text>
        <t xml:space="preserve">Split Bekasi 1.5K
Karawang 3.5K</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7">
      <text>
        <t xml:space="preserve">2500 MT Bekasi
2500 MT Karawang</t>
      </text>
    </comment>
  </commentList>
</comments>
</file>

<file path=xl/sharedStrings.xml><?xml version="1.0" encoding="utf-8"?>
<sst xmlns="http://schemas.openxmlformats.org/spreadsheetml/2006/main" count="4122" uniqueCount="745">
  <si>
    <t>Company</t>
  </si>
  <si>
    <t>Acronym</t>
  </si>
  <si>
    <t>Group</t>
  </si>
  <si>
    <t>Loading Location</t>
  </si>
  <si>
    <t>Terms</t>
  </si>
  <si>
    <t>Pigging</t>
  </si>
  <si>
    <t>Blow</t>
  </si>
  <si>
    <t>Load Method</t>
  </si>
  <si>
    <t>Line Distance</t>
  </si>
  <si>
    <t>Vessel</t>
  </si>
  <si>
    <t>Tug Boat</t>
  </si>
  <si>
    <t>Vessel Pair</t>
  </si>
  <si>
    <t>Owner</t>
  </si>
  <si>
    <t>Rate</t>
  </si>
  <si>
    <t>Type</t>
  </si>
  <si>
    <t>Region</t>
  </si>
  <si>
    <t>Hyperlink</t>
  </si>
  <si>
    <t>PT. PN Rimba Berlian</t>
  </si>
  <si>
    <t>PT. PN</t>
  </si>
  <si>
    <t>PTPN</t>
  </si>
  <si>
    <t>R. Berlian</t>
  </si>
  <si>
    <t>FOB</t>
  </si>
  <si>
    <t>No</t>
  </si>
  <si>
    <t>180 min</t>
  </si>
  <si>
    <t>Pipeline</t>
  </si>
  <si>
    <t>1.5 Km</t>
  </si>
  <si>
    <t>Luminor 8</t>
  </si>
  <si>
    <t>T/C</t>
  </si>
  <si>
    <t>Maxima</t>
  </si>
  <si>
    <t>325 T/H</t>
  </si>
  <si>
    <t>Barge</t>
  </si>
  <si>
    <t>Tanjung Pura</t>
  </si>
  <si>
    <t>https://docs.google.com/spreadsheets/d/1UteBNqKcj78fDfg1iTYSkXlg8FdC7bQaMyvrbr9ysRk/edit?gid=1103838506#gid=1103838506&amp;range=</t>
  </si>
  <si>
    <t>PT. Bintang Harapan Desa</t>
  </si>
  <si>
    <t>PT. BHD</t>
  </si>
  <si>
    <t>BHD</t>
  </si>
  <si>
    <t>Sei Mayam</t>
  </si>
  <si>
    <t>2.5 Km</t>
  </si>
  <si>
    <t>Luminor 6</t>
  </si>
  <si>
    <t>Bekasi</t>
  </si>
  <si>
    <t>https://docs.google.com/spreadsheets/d/1UteBNqKcj78fDfg1iTYSkXlg8FdC7bQaMyvrbr9ysRk/edit?gid=1071954843#gid=1071954843&amp;range=</t>
  </si>
  <si>
    <t>PT. PN Gunung Meliau</t>
  </si>
  <si>
    <t>G. Meliau</t>
  </si>
  <si>
    <t>Prima Samudra VIII</t>
  </si>
  <si>
    <t>Karawang</t>
  </si>
  <si>
    <t>https://docs.google.com/spreadsheets/d/1UteBNqKcj78fDfg1iTYSkXlg8FdC7bQaMyvrbr9ysRk/edit?gid=280646763#gid=280646763&amp;range=</t>
  </si>
  <si>
    <t>Bulking Kumai</t>
  </si>
  <si>
    <t>PT. EUP</t>
  </si>
  <si>
    <t>KPN Corp</t>
  </si>
  <si>
    <t>Gemareksa</t>
  </si>
  <si>
    <t>AS Marina 12</t>
  </si>
  <si>
    <t>LMI</t>
  </si>
  <si>
    <t>200 T/H</t>
  </si>
  <si>
    <t>Bontang</t>
  </si>
  <si>
    <t>https://docs.google.com/spreadsheets/d/1UteBNqKcj78fDfg1iTYSkXlg8FdC7bQaMyvrbr9ysRk/edit?gid=2048919870#gid=2048919870&amp;range=C44</t>
  </si>
  <si>
    <t>PT. Sandabi Indah Lestari</t>
  </si>
  <si>
    <t>PT. SIL</t>
  </si>
  <si>
    <t>Sandabi</t>
  </si>
  <si>
    <t>Bengkulu</t>
  </si>
  <si>
    <t>CIF</t>
  </si>
  <si>
    <t>Luminor 5</t>
  </si>
  <si>
    <t>PT. Bio Nusantara Teknologi Bengkulu</t>
  </si>
  <si>
    <t>PT. BNT</t>
  </si>
  <si>
    <t>Sahabat Setia 2689</t>
  </si>
  <si>
    <t>V/C</t>
  </si>
  <si>
    <t>SSSS</t>
  </si>
  <si>
    <t>PT. Hamita Utama Karsa</t>
  </si>
  <si>
    <t>PT. HUK</t>
  </si>
  <si>
    <t>Indonusa</t>
  </si>
  <si>
    <t>Palembang</t>
  </si>
  <si>
    <t>Luminor 9</t>
  </si>
  <si>
    <t>PT. Labuh Karang Sakti</t>
  </si>
  <si>
    <t>PT. LKS</t>
  </si>
  <si>
    <t>Tanjung Api Api</t>
  </si>
  <si>
    <t>Luminor 10</t>
  </si>
  <si>
    <t>PT. Golden Blossom Sumatra</t>
  </si>
  <si>
    <t>PT. GBS</t>
  </si>
  <si>
    <t>Bomba</t>
  </si>
  <si>
    <t>Prambatan</t>
  </si>
  <si>
    <t>Kapuas Makmur 02</t>
  </si>
  <si>
    <t>MBM</t>
  </si>
  <si>
    <t>Bulking Jambi</t>
  </si>
  <si>
    <t>PT. BSU</t>
  </si>
  <si>
    <t>Jambi</t>
  </si>
  <si>
    <t>HA 230 No 666</t>
  </si>
  <si>
    <t>BSS</t>
  </si>
  <si>
    <t>PT. PN Jambi</t>
  </si>
  <si>
    <t>Prima Samudra IV</t>
  </si>
  <si>
    <t>PT. Nusaraya Permai</t>
  </si>
  <si>
    <t>PT. NRP</t>
  </si>
  <si>
    <t>HPI</t>
  </si>
  <si>
    <t>Tayan</t>
  </si>
  <si>
    <t>SM Jaya 102</t>
  </si>
  <si>
    <t>SUNN</t>
  </si>
  <si>
    <t>PT. Agro Abadi Cemerlang</t>
  </si>
  <si>
    <t>PT. AAC</t>
  </si>
  <si>
    <t>Genting</t>
  </si>
  <si>
    <t>Tayan-BMP</t>
  </si>
  <si>
    <t>Teratai Merah II</t>
  </si>
  <si>
    <t>CLS</t>
  </si>
  <si>
    <t>PT. Sentosa Prima Agro</t>
  </si>
  <si>
    <t>PT. SPA</t>
  </si>
  <si>
    <t>BGA</t>
  </si>
  <si>
    <t>Ketapang</t>
  </si>
  <si>
    <t>Truck Lossing</t>
  </si>
  <si>
    <t>120 Km</t>
  </si>
  <si>
    <t>Prima Samudra VI</t>
  </si>
  <si>
    <t>PT. Ladang Sawit Mas</t>
  </si>
  <si>
    <t>PT. LSM</t>
  </si>
  <si>
    <t>110 Km</t>
  </si>
  <si>
    <t>Coastway 1908C</t>
  </si>
  <si>
    <t>SDS</t>
  </si>
  <si>
    <t>PT. Karya Bakti Agro Sejahtera</t>
  </si>
  <si>
    <t>PT. KBAS</t>
  </si>
  <si>
    <t>Kendawangan</t>
  </si>
  <si>
    <t>As Glory 7</t>
  </si>
  <si>
    <t>PT. Lestari Gemilang Intisawit</t>
  </si>
  <si>
    <t>PT. LGI</t>
  </si>
  <si>
    <t>250 Km</t>
  </si>
  <si>
    <t>FPS-11A</t>
  </si>
  <si>
    <t>-</t>
  </si>
  <si>
    <t>FPS</t>
  </si>
  <si>
    <t>PT. Swadaya Indopalma</t>
  </si>
  <si>
    <t>PT. SIP</t>
  </si>
  <si>
    <t>FPS-09A</t>
  </si>
  <si>
    <t>PT. Jatim Jaya Perkasa - LKS</t>
  </si>
  <si>
    <t>PT. JJP</t>
  </si>
  <si>
    <t>Prima Samudra IX</t>
  </si>
  <si>
    <t>PT. Graha Agro Nusantara - LKS</t>
  </si>
  <si>
    <t>PT. GAN</t>
  </si>
  <si>
    <t>Bahari Maju</t>
  </si>
  <si>
    <t>PT. Tama Buana Jaya</t>
  </si>
  <si>
    <t>PT. TBJ</t>
  </si>
  <si>
    <t>FAL</t>
  </si>
  <si>
    <t>Sadai</t>
  </si>
  <si>
    <t>Seluma Express</t>
  </si>
  <si>
    <t>GLS</t>
  </si>
  <si>
    <t>PT. Mitra Agro Sembada</t>
  </si>
  <si>
    <t>PT. MAS</t>
  </si>
  <si>
    <t>MAS</t>
  </si>
  <si>
    <t>Pangkal Balam</t>
  </si>
  <si>
    <t>Dewi Batudaya</t>
  </si>
  <si>
    <t>DBD</t>
  </si>
  <si>
    <t>PT. Mentari Sawit Makmur</t>
  </si>
  <si>
    <t>PT. MSM</t>
  </si>
  <si>
    <t>Capella</t>
  </si>
  <si>
    <t>Indo Ocean Marine 19</t>
  </si>
  <si>
    <t>IOM</t>
  </si>
  <si>
    <t>PT. Fenyen Agro Lestari - Pangkal Balam</t>
  </si>
  <si>
    <t>PT. FAL</t>
  </si>
  <si>
    <t>Elang Jawa 1</t>
  </si>
  <si>
    <t>PT. Sawindo Kencana</t>
  </si>
  <si>
    <t>PT. SK</t>
  </si>
  <si>
    <t>Kencana</t>
  </si>
  <si>
    <t>Belinyu</t>
  </si>
  <si>
    <t>LM Suja</t>
  </si>
  <si>
    <t>PT. Citra Mahkota</t>
  </si>
  <si>
    <t>PT. CMA</t>
  </si>
  <si>
    <t>Sintang</t>
  </si>
  <si>
    <t>Asiri Liny</t>
  </si>
  <si>
    <t>ABS</t>
  </si>
  <si>
    <t>Tanker</t>
  </si>
  <si>
    <t>PT. Rezeki Kencana</t>
  </si>
  <si>
    <t>PT. RK</t>
  </si>
  <si>
    <t>Julong</t>
  </si>
  <si>
    <t>Sei Kubu</t>
  </si>
  <si>
    <t>Mulia Karsa 05</t>
  </si>
  <si>
    <t>MK</t>
  </si>
  <si>
    <t>PT. Prakarsa Tani Sejati</t>
  </si>
  <si>
    <t>PT. PTS</t>
  </si>
  <si>
    <t>Bumi Raya</t>
  </si>
  <si>
    <t>Sei Matan</t>
  </si>
  <si>
    <t>60 min</t>
  </si>
  <si>
    <t>200 m</t>
  </si>
  <si>
    <t>Widmarino R18</t>
  </si>
  <si>
    <t>PT. Fenyen Agro Lestari - Belinyu</t>
  </si>
  <si>
    <t>Luminor 1</t>
  </si>
  <si>
    <t>PT. Jalin Vaneo</t>
  </si>
  <si>
    <t>PT. JV</t>
  </si>
  <si>
    <t>Pas Agro</t>
  </si>
  <si>
    <t>Sei Semadang</t>
  </si>
  <si>
    <t>Berlian Pacific III</t>
  </si>
  <si>
    <t>PT. Cipta Usaha Sejati</t>
  </si>
  <si>
    <t>PT. CUS</t>
  </si>
  <si>
    <t>Bintang Mas HSB 6</t>
  </si>
  <si>
    <t>Bulking LKS</t>
  </si>
  <si>
    <t>Mapan 27028</t>
  </si>
  <si>
    <t>Pacific Star 3</t>
  </si>
  <si>
    <t>PT. PN Rimba Berlian &amp; Gunung Meliau</t>
  </si>
  <si>
    <t>PT. PN RB &amp; GM</t>
  </si>
  <si>
    <t>R. Berlian &amp; G. Meliau</t>
  </si>
  <si>
    <t>As Warrior 2</t>
  </si>
  <si>
    <t>PT. Limpah Sejahtera</t>
  </si>
  <si>
    <t>PT. LS</t>
  </si>
  <si>
    <t>FR</t>
  </si>
  <si>
    <t>Orca Palma</t>
  </si>
  <si>
    <t>Univeresal ML9603</t>
  </si>
  <si>
    <t>SKS</t>
  </si>
  <si>
    <t>PT. Kayung Agung Lestari</t>
  </si>
  <si>
    <t>PT. KAL</t>
  </si>
  <si>
    <t>Eminence VII</t>
  </si>
  <si>
    <t>PTJ</t>
  </si>
  <si>
    <t>PT. Mitra Karya Sentosa</t>
  </si>
  <si>
    <t>PT. MKS</t>
  </si>
  <si>
    <t>Megapower 29</t>
  </si>
  <si>
    <t>Quadra</t>
  </si>
  <si>
    <t>PT. Agriprima Cipta Persada - Merauke</t>
  </si>
  <si>
    <t>PT. ACP</t>
  </si>
  <si>
    <t>Merauke</t>
  </si>
  <si>
    <t>Sumber Kencana II</t>
  </si>
  <si>
    <t>SSKI</t>
  </si>
  <si>
    <t>PT. Agrinusa Persada Mulia - Merauke</t>
  </si>
  <si>
    <t>PT. APM</t>
  </si>
  <si>
    <t>Mulia VII</t>
  </si>
  <si>
    <t>PT. Agriprima Cipta Persada - Asike</t>
  </si>
  <si>
    <t>Asike</t>
  </si>
  <si>
    <t>Mel 02</t>
  </si>
  <si>
    <t>LOM</t>
  </si>
  <si>
    <t>PT. Agrinusa Persada Mulia - Asike</t>
  </si>
  <si>
    <t>Giat Armada 02</t>
  </si>
  <si>
    <t>GAB</t>
  </si>
  <si>
    <t>PT. TH Indo Plantation</t>
  </si>
  <si>
    <t>PT. THIP</t>
  </si>
  <si>
    <t>Sungai Guntung</t>
  </si>
  <si>
    <t>Sahabat Setia 1689</t>
  </si>
  <si>
    <t>Surya Jaya</t>
  </si>
  <si>
    <t>PTPN IV</t>
  </si>
  <si>
    <t>PT. PN IV</t>
  </si>
  <si>
    <t>Sukses Bersama 18</t>
  </si>
  <si>
    <t>KAM</t>
  </si>
  <si>
    <t>PT. Kharisma Agro Makmur</t>
  </si>
  <si>
    <t>PT. KAM</t>
  </si>
  <si>
    <t>Bayas</t>
  </si>
  <si>
    <t>SMS 3002</t>
  </si>
  <si>
    <t>PT. Swarna Nusa Sentosa</t>
  </si>
  <si>
    <t>PT. SNS</t>
  </si>
  <si>
    <t>SNS</t>
  </si>
  <si>
    <t>PT. Agro Andalan</t>
  </si>
  <si>
    <t>PT. AA</t>
  </si>
  <si>
    <t>DSN</t>
  </si>
  <si>
    <t>Peniti</t>
  </si>
  <si>
    <t>TBN</t>
  </si>
  <si>
    <t>PT. Bonti Permai Jayaraya</t>
  </si>
  <si>
    <t>PT. BPJ</t>
  </si>
  <si>
    <t>Lyman</t>
  </si>
  <si>
    <t>Bonti</t>
  </si>
  <si>
    <t>PT. Kalimantan Sanggar Pusaka</t>
  </si>
  <si>
    <t>PT. KSP</t>
  </si>
  <si>
    <t>Belitang</t>
  </si>
  <si>
    <t>PT. Palem Segar Lestari</t>
  </si>
  <si>
    <t>PT. PSL</t>
  </si>
  <si>
    <t>Sesayap</t>
  </si>
  <si>
    <t>PT. Teknik Utama Mandiri</t>
  </si>
  <si>
    <t>PT. TUM</t>
  </si>
  <si>
    <t>Karya Teknik</t>
  </si>
  <si>
    <t>PT. Hardaya Inti Plantations</t>
  </si>
  <si>
    <t>PT. HIP</t>
  </si>
  <si>
    <t>Hardaya</t>
  </si>
  <si>
    <t>Kumaligon</t>
  </si>
  <si>
    <t>PT. Timur Jaya Indo Makmur</t>
  </si>
  <si>
    <t>PT. TJIM</t>
  </si>
  <si>
    <t>Timor Jaya</t>
  </si>
  <si>
    <t>Poso</t>
  </si>
  <si>
    <t>PT. Tanjung Buyu Perkasa</t>
  </si>
  <si>
    <t>PT. TBP</t>
  </si>
  <si>
    <t>Teladan Prima</t>
  </si>
  <si>
    <t>Lempake</t>
  </si>
  <si>
    <t>PT. Harapan Sawit Sejahterah</t>
  </si>
  <si>
    <t>PT. HSS</t>
  </si>
  <si>
    <t>Pondong</t>
  </si>
  <si>
    <t>PT. Saraswanti Sawit Makmur</t>
  </si>
  <si>
    <t>PT. SSM</t>
  </si>
  <si>
    <t>Saraswanti</t>
  </si>
  <si>
    <t>PT. PN IV - Banjarmasin</t>
  </si>
  <si>
    <t>Banjarmasin</t>
  </si>
  <si>
    <t>PT. PN IV - Pondong</t>
  </si>
  <si>
    <t>PT. Rea Kaltim Plantations</t>
  </si>
  <si>
    <t>PT. RKP</t>
  </si>
  <si>
    <t>REA</t>
  </si>
  <si>
    <t>Samarinda</t>
  </si>
  <si>
    <t>PT. Gunung Maras Lestari</t>
  </si>
  <si>
    <t>PT. GML</t>
  </si>
  <si>
    <t>Oriental</t>
  </si>
  <si>
    <t>PT. Etam Bersama Lestari</t>
  </si>
  <si>
    <t>PT. EBL</t>
  </si>
  <si>
    <t>TAP</t>
  </si>
  <si>
    <t>Sangkulirang</t>
  </si>
  <si>
    <t>PT. Unggul Widya Teknologi Lestari</t>
  </si>
  <si>
    <t>PT. UWTL</t>
  </si>
  <si>
    <t>Unggul Widya</t>
  </si>
  <si>
    <t>Bonemanjing</t>
  </si>
  <si>
    <t>PT. Wahana Karya Sejahtera Mandiri</t>
  </si>
  <si>
    <t>PT. WKSM</t>
  </si>
  <si>
    <t>Mamuju</t>
  </si>
  <si>
    <t>PT. Abdi Borneo Plantation</t>
  </si>
  <si>
    <t>PT. ABP</t>
  </si>
  <si>
    <t>Samling</t>
  </si>
  <si>
    <t>Bulungan</t>
  </si>
  <si>
    <t>PT. Tunas Borneo Plantation</t>
  </si>
  <si>
    <t>PT. Maju Kalimantan Hadapan</t>
  </si>
  <si>
    <t>PT. MKH</t>
  </si>
  <si>
    <t>Metro</t>
  </si>
  <si>
    <t>Sebulu</t>
  </si>
  <si>
    <t>Ongoing</t>
  </si>
  <si>
    <t>ETA</t>
  </si>
  <si>
    <t>Remarks</t>
  </si>
  <si>
    <t>LP 1</t>
  </si>
  <si>
    <t>LP 2</t>
  </si>
  <si>
    <t>LP 3</t>
  </si>
  <si>
    <t>Quantity Total</t>
  </si>
  <si>
    <t>Load Port</t>
  </si>
  <si>
    <t>Discharge Port</t>
  </si>
  <si>
    <t>Menunggu Pasang Surut di Ketapang</t>
  </si>
  <si>
    <t>Discharging</t>
  </si>
  <si>
    <t>Tiba OB Jambi</t>
  </si>
  <si>
    <t>AAC 8 Feb 26 NRP 12 Feb 26</t>
  </si>
  <si>
    <t>Loading di Genting AAC Lambat, 250 MT day 1</t>
  </si>
  <si>
    <t>Sailing to NRP</t>
  </si>
  <si>
    <t>Sailing to Ketapang</t>
  </si>
  <si>
    <t>Next Shipment</t>
  </si>
  <si>
    <t>CMA 28 Feb 26
Peniti 4 Mar 26</t>
  </si>
  <si>
    <t>No Vessel :(</t>
  </si>
  <si>
    <t>Sailing to Marunda, Bad weather</t>
  </si>
  <si>
    <t>Discharging at Marunda</t>
  </si>
  <si>
    <t>Waiting Discharge at Marunda</t>
  </si>
  <si>
    <t>Mengatur trim untuk mengolongan Jembatan, di Depan ada satu kapal sedang loading di GBS</t>
  </si>
  <si>
    <t>Belum bisa sandar karena ada masalah pembayaran UPER ke gemareksa</t>
  </si>
  <si>
    <t>Loading will start at 10th Feb 2026</t>
  </si>
  <si>
    <t>Sedang Dockingm Finish Docking 15th Feb ETA still unknown</t>
  </si>
  <si>
    <t>Waiting for slot to berth</t>
  </si>
  <si>
    <t>out od Pangkal balam Yesterday, OTW Marunda</t>
  </si>
  <si>
    <t>MAS 6th Feb</t>
  </si>
  <si>
    <t>Loading at MAS, 2000 MT left</t>
  </si>
  <si>
    <t>Next plan</t>
  </si>
  <si>
    <t>At Dumai Finalising Bongkar</t>
  </si>
  <si>
    <t>After THIP Batam</t>
  </si>
  <si>
    <t>Estimasi</t>
  </si>
  <si>
    <t>Actual</t>
  </si>
  <si>
    <t>Check List</t>
  </si>
  <si>
    <t>Sep</t>
  </si>
  <si>
    <t>Job ID</t>
  </si>
  <si>
    <t>Dated</t>
  </si>
  <si>
    <t>Vessel Name</t>
  </si>
  <si>
    <t>Contract Taken</t>
  </si>
  <si>
    <t>Dropdown</t>
  </si>
  <si>
    <t>Vessel and Supplier Details</t>
  </si>
  <si>
    <t>Shipment Details</t>
  </si>
  <si>
    <t>Contract Date</t>
  </si>
  <si>
    <t>Buyer</t>
  </si>
  <si>
    <t>Incoterms</t>
  </si>
  <si>
    <t>Commodity</t>
  </si>
  <si>
    <t>Loading
Location</t>
  </si>
  <si>
    <t>Company
Acronym</t>
  </si>
  <si>
    <t>Q. Kontrak</t>
  </si>
  <si>
    <t>Q. Angkut</t>
  </si>
  <si>
    <t>Contract</t>
  </si>
  <si>
    <t>PO Site</t>
  </si>
  <si>
    <t>PO</t>
  </si>
  <si>
    <t>Contract B2B</t>
  </si>
  <si>
    <t>PO B2B</t>
  </si>
  <si>
    <t>Days Elapsed</t>
  </si>
  <si>
    <t>Arrival LP</t>
  </si>
  <si>
    <t>Commence</t>
  </si>
  <si>
    <t>Complete</t>
  </si>
  <si>
    <t>Departure LP</t>
  </si>
  <si>
    <t>Arrival DP</t>
  </si>
  <si>
    <t>Departure DP</t>
  </si>
  <si>
    <t>Notes</t>
  </si>
  <si>
    <t>Loading</t>
  </si>
  <si>
    <t>Discharge</t>
  </si>
  <si>
    <t>Document Details</t>
  </si>
  <si>
    <t>SI</t>
  </si>
  <si>
    <t>SPK</t>
  </si>
  <si>
    <t>BC</t>
  </si>
  <si>
    <t>BL</t>
  </si>
  <si>
    <t>Doc Muat</t>
  </si>
  <si>
    <t>Doc Bongkar</t>
  </si>
  <si>
    <t>Surv. Load</t>
  </si>
  <si>
    <t>Surv. Disc</t>
  </si>
  <si>
    <t>FFA</t>
  </si>
  <si>
    <t>M&amp;I</t>
  </si>
  <si>
    <t>Tanggal BL</t>
  </si>
  <si>
    <t>Quantity BL</t>
  </si>
  <si>
    <t>Total BL</t>
  </si>
  <si>
    <t>SFAL</t>
  </si>
  <si>
    <t>SFBD</t>
  </si>
  <si>
    <t>Outturn</t>
  </si>
  <si>
    <t>T1</t>
  </si>
  <si>
    <t>Done</t>
  </si>
  <si>
    <t>EUP</t>
  </si>
  <si>
    <t>2062/HO-PALMCO/CPO-L/N-IV/XI/2025</t>
  </si>
  <si>
    <t>- BHD Cargo not ready, wait 2 Days
- PTPN No issue</t>
  </si>
  <si>
    <t>- Discharge 3 Tank ( 2x Overtank )
- Line switching 10A to 8A
- WT trouble 4x and switch WT from WT 1 to WT 2
- Low Temp Final ( 40 Deg, 37 Deg, 39 Deg )</t>
  </si>
  <si>
    <t>Yoan Reisellga</t>
  </si>
  <si>
    <t>Novanda</t>
  </si>
  <si>
    <t>025/CPO/BHD-EUP/XI/2025</t>
  </si>
  <si>
    <t>T2</t>
  </si>
  <si>
    <t>019/SPAL/CPO/X/2025</t>
  </si>
  <si>
    <t>- Delay final sounding due to trim adjustment ( Tides )
- Slow Loading due by Rain causing Muddy Terrain
- No Character Due to New Sounding Stick</t>
  </si>
  <si>
    <t>- 1 Temp Final Low ( 43 Deg and 49 Deg )
- Overtank 1x</t>
  </si>
  <si>
    <t>Stenlay</t>
  </si>
  <si>
    <t>Hairil Al Ham</t>
  </si>
  <si>
    <t>018/LSML/CPO/X/2025</t>
  </si>
  <si>
    <t>020/SPAL/CPO/X/2025</t>
  </si>
  <si>
    <t>T3</t>
  </si>
  <si>
    <t>SPAAC/CPO/2511/03</t>
  </si>
  <si>
    <t>- AAC Slow Loading 1000 MT, Less Driver around
- NRP No issue</t>
  </si>
  <si>
    <t>- WT Trouble 5x, Pump Stop.
- Final with 2 Tank 5101 and 3104. ( 43 deg and 36 Deg )
- ATG 5101 Normal, 3104 Error can't investigate.</t>
  </si>
  <si>
    <t>Leo Cardi Hutapea</t>
  </si>
  <si>
    <t>Fernando Panjaitan</t>
  </si>
  <si>
    <t>EXT-NRP-448-2025</t>
  </si>
  <si>
    <t>T4</t>
  </si>
  <si>
    <t>008/LGIL/CPO/X/2025</t>
  </si>
  <si>
    <t>- Loading using 2 PKS so require preshipment 2x ( - 2D only preshipment )
- 2nd time using a New Sounding Tape Vessel Character unknown
- Heavy Rainfall and muddy Terrain causes Loading to be slow</t>
  </si>
  <si>
    <t>- Vessel Discharged at 19th and out at 20th morning due to Export Priority.
- Berth Again at 22nd Jan 2026 - 7:00 AM
- Found Discrepancy in sounding where the CPO is used before Final sounding commenced ( ATG difference is 200 mm )
- CPO's character is relatively dense so the sounding is not accurate</t>
  </si>
  <si>
    <t>019/LSML/CPO/XI/2025</t>
  </si>
  <si>
    <t>009/LGIL/CPO/XI/2025</t>
  </si>
  <si>
    <t>T5</t>
  </si>
  <si>
    <t>JJP</t>
  </si>
  <si>
    <t>EXT-NRP-479-2025</t>
  </si>
  <si>
    <t>Loading Not Accordance to Fosfa ( 48 Deg before 46 After )</t>
  </si>
  <si>
    <t>- 2 Tank Used ( 5101 and 3203 )
- Outspec at Discharge Port</t>
  </si>
  <si>
    <t>Uray Agus Eko</t>
  </si>
  <si>
    <t>T6</t>
  </si>
  <si>
    <t>1040100477</t>
  </si>
  <si>
    <t>- Loading not as Fosfa Recommended ( 49 and 48 )</t>
  </si>
  <si>
    <t>- FFA Outspec ( 5.1% ), During Sounding at Vessel, the wave isn't stable and according to 
Pelindo Rules, and EUP require CPO sounding is carried out whilst the wave is still Unstable
- WT trouble 3x , Final Using Low Temp ( 39 and 43 Deg ), By Conversion Temp ( -12.177 MT / -0.41% )
- During Final Shoretank, CPO Suspension is observed which caused Sounding to be inaccurate
CPO suspension is caused by the low temperature which the CPO can't be fully Liquid.</t>
  </si>
  <si>
    <t>T7</t>
  </si>
  <si>
    <t>As Marina 12</t>
  </si>
  <si>
    <t>12234/PTS-KJB/12/2025</t>
  </si>
  <si>
    <t>- Loading is hampered by cargo readiness issue where the Supplier's Boiler is not Working and heating causing delay for the total of 6 Days
- During Preshipment the Cargo is settled for 12 hrs
- Vessel Leakage at Void Tank 3S, so the Cargo at 3S is circulated and moved to Tank 1 PS
- The Leakage is temporary sealed using Epoxy ( Leak is at upper part )
- 1P +13 cm, 1S +26.2 cm, 3S -43.4cm</t>
  </si>
  <si>
    <t>- Vessel Leakage found
- Vessel sounding is not accurate due to terrible wave conditions ( 3x Sounding referenced is used final using 3rd sounding still inacurate)
- Pura final at 38 deg C</t>
  </si>
  <si>
    <t>Andika Nahdi Firdaus</t>
  </si>
  <si>
    <t>Haryadi Simanjuntak</t>
  </si>
  <si>
    <t>T8</t>
  </si>
  <si>
    <t>021/SPAL/CPO/XI/2025</t>
  </si>
  <si>
    <t>- 2nd Time Loading at Ketapang ( No Character Yet )
- Circulation Is done to adjust Trim from 0.6 to 0.4 ( Truck Lossing so no blow, CPO from manifold goes down by Gravity )</t>
  </si>
  <si>
    <t>- Discharge Delayed due to Jetty congestion where export is priority.
- Sounding is not Accurate due to bad weather condition</t>
  </si>
  <si>
    <t>Arif Kurniawan</t>
  </si>
  <si>
    <t>022/SPAL/CPO/XI/2025</t>
  </si>
  <si>
    <t>T9</t>
  </si>
  <si>
    <t>EXT-NRP-505-2025</t>
  </si>
  <si>
    <t>- 49 Deg Loading, FFA Outspec</t>
  </si>
  <si>
    <t>- 2 Tank ( 3204 and 3203) with final low temp 41 and 42 Deg
- If conversion 3.986.049 Kg, - 13.062 kg / -0.35%</t>
  </si>
  <si>
    <t>T10</t>
  </si>
  <si>
    <t>051/KBSL/CPO/XI/2025</t>
  </si>
  <si>
    <t>- No Issue</t>
  </si>
  <si>
    <t>- 2 Tank ( 3104 and 3203 ), low temp 41 and 42 Deg Final Quantity
- WT can't record everything, Final WT recorded 2.974.900 Kg</t>
  </si>
  <si>
    <t>Yoan Reiselga</t>
  </si>
  <si>
    <t>Novanda Sya'ban</t>
  </si>
  <si>
    <t>052/KBSL/CPO/XI/2025</t>
  </si>
  <si>
    <t>055/KBSL/CPO/XI/2025</t>
  </si>
  <si>
    <t>T11</t>
  </si>
  <si>
    <t>033/SOJV/CPO/1225</t>
  </si>
  <si>
    <t>- Discharge using WT however There is a spillage to WT which causes WT to receive CPO</t>
  </si>
  <si>
    <t>Gunawan Wibisono</t>
  </si>
  <si>
    <t>047/SOCUS/CPO/1225</t>
  </si>
  <si>
    <t>T12</t>
  </si>
  <si>
    <t>1189/PALMCO/CPO-L/N-IV/XII/2025</t>
  </si>
  <si>
    <t>- Delayed Discharge due to Jetty Congestion.
- Luminor 8 First BST Final is at 41 degree C, due to export FAME, vessel have to stop discharge to anchor midst Discharge ( Leave dock at 2.500 MT )
- Discharge continued at 2nd of February 2026, No issue during Anchored
- Vessel Sailed First before sign Document due to urgency, will sign when vessel arrives back at Pura
- Incident discovered where there is a difference in ATG and real time sounding where withing the span of few hrs, the sounding -6.5 Cm. which causes the vessel to lose an additional 13.379 Kg CPO.</t>
  </si>
  <si>
    <t>Need Sign</t>
  </si>
  <si>
    <t>2447/HO-PALMCO/CPO-L/N-IV/XII/2025</t>
  </si>
  <si>
    <t>EXT-NRP-516-2025</t>
  </si>
  <si>
    <t>T13</t>
  </si>
  <si>
    <t>Sailing to Disc Port</t>
  </si>
  <si>
    <t>024/SPAL/CPO/XII/2025</t>
  </si>
  <si>
    <t>- AS Marina 12 require to repair its leak from 28th to 29th.
- As per 5th Feb 2026 OS 200 MT Left</t>
  </si>
  <si>
    <t>025/SPAL/CPO/XII/2025</t>
  </si>
  <si>
    <t>T14</t>
  </si>
  <si>
    <t>10000030/LS/I/2025</t>
  </si>
  <si>
    <t>- De;ayed Discherge due to Jetty Condition
- Heating to 50 Deg, Stevedooring takes a very long time.
- Shipper wants to final at 45 degree Celcius ( Estimate by ATG -7MT )</t>
  </si>
  <si>
    <t>Mochrazi</t>
  </si>
  <si>
    <t>Rudi</t>
  </si>
  <si>
    <t>10000001/KALE/I/2025</t>
  </si>
  <si>
    <t>T15</t>
  </si>
  <si>
    <t>At Disc Port</t>
  </si>
  <si>
    <t>10000014/MKS/I/2026</t>
  </si>
  <si>
    <t>Radian Wahyu</t>
  </si>
  <si>
    <t>T16</t>
  </si>
  <si>
    <t>- Delayed Discharge Jetty Congestion ( PS VIII, Lum 8, Lum 6, AS Marina 12, Lum 5, FPS 11A)
- Further delayed due to export priority ( FAME and CG )
- Sounding is not Accurate due to bad weather condition</t>
  </si>
  <si>
    <t>Pending</t>
  </si>
  <si>
    <t>EXT-NRP-016-2026</t>
  </si>
  <si>
    <t>T17</t>
  </si>
  <si>
    <t>At Load Port</t>
  </si>
  <si>
    <t>CMA</t>
  </si>
  <si>
    <t>124/CPO-TRD/KAM-CMA/XII/2025</t>
  </si>
  <si>
    <t>- Loading Completed, waiting for DOBI Analysis Per 3rd Feb 2026</t>
  </si>
  <si>
    <t>T18</t>
  </si>
  <si>
    <t>SPAAC/CPO/2601/03</t>
  </si>
  <si>
    <t>Lature</t>
  </si>
  <si>
    <t>EXT-NRP-038-2026</t>
  </si>
  <si>
    <t>T19</t>
  </si>
  <si>
    <t>Sailing to Load Port</t>
  </si>
  <si>
    <t>TSB</t>
  </si>
  <si>
    <t>EXT-NRP-039-2026</t>
  </si>
  <si>
    <t>T20</t>
  </si>
  <si>
    <t>Planning</t>
  </si>
  <si>
    <t>T21</t>
  </si>
  <si>
    <t>EUP Tj Pura</t>
  </si>
  <si>
    <t>020/LSML/CPO/XII/2025</t>
  </si>
  <si>
    <t>022/LSML/CPO/XII/2025</t>
  </si>
  <si>
    <t>T22</t>
  </si>
  <si>
    <t>AS Glory 7</t>
  </si>
  <si>
    <t>0133/PTS-KJB/1/2026</t>
  </si>
  <si>
    <t>T23</t>
  </si>
  <si>
    <t>TBN HPI</t>
  </si>
  <si>
    <t>T24</t>
  </si>
  <si>
    <t>Timesheet</t>
  </si>
  <si>
    <t>BK1</t>
  </si>
  <si>
    <t>CPO-001/HUK-PC/XI/2025</t>
  </si>
  <si>
    <t>PRC</t>
  </si>
  <si>
    <t>3.000.000</t>
  </si>
  <si>
    <t>BK2</t>
  </si>
  <si>
    <t>BK3</t>
  </si>
  <si>
    <t>BK5</t>
  </si>
  <si>
    <t>- Loading No Issue
- During sailing to Marunda, Vessel is hit by terrible tides and weather conditions where the vessel have to take shelter twice.
- The vessel Started sailing into Muara Kumai and then had to take shelter again ( 13 - 20 Shelter, 20 Sail to Muara Kumai, 21/29 Shelter )</t>
  </si>
  <si>
    <t>- Cargo will discharge to Bekasi first 2500 MT followed up by Karawang 2500 MT
- Cargo at Bekasi finish Discharge at 4th Feb 2026, started Karawang 5th Feb early Morning</t>
  </si>
  <si>
    <t>Dedy Suparno</t>
  </si>
  <si>
    <t>Markus Wiratmo</t>
  </si>
  <si>
    <t>BK6</t>
  </si>
  <si>
    <t>- No Issue during Loading</t>
  </si>
  <si>
    <t>- Waiting for Kapuas Makmur 02 and HA 230 No 666 to finish discharge</t>
  </si>
  <si>
    <t>Tegar Pamungkas</t>
  </si>
  <si>
    <t>BK8</t>
  </si>
  <si>
    <t>1112000000935</t>
  </si>
  <si>
    <t>BK9</t>
  </si>
  <si>
    <t>015/SIL-JKT/MAR/I/2026</t>
  </si>
  <si>
    <t>CIF No Issue</t>
  </si>
  <si>
    <t>- Discharge delayed due to Site's late arrival ( 3hr Delay)</t>
  </si>
  <si>
    <t>003/BIO-JKT/MAR/I/2026</t>
  </si>
  <si>
    <t xml:space="preserve"> </t>
  </si>
  <si>
    <t>BK10</t>
  </si>
  <si>
    <t>054/MAS/CPO-LTC/XII/2025</t>
  </si>
  <si>
    <t>- Halfway through Discharge, Vessel have a contract change to aid Bekasi in its CPO Shortage</t>
  </si>
  <si>
    <t>Yoli Suarsa</t>
  </si>
  <si>
    <t>Marcus Wiratmo</t>
  </si>
  <si>
    <t>055/MAS/CPO-LTC/XII/2025</t>
  </si>
  <si>
    <t>BK11</t>
  </si>
  <si>
    <t>- Sailing is hampered due to bad weather conditions</t>
  </si>
  <si>
    <t>- Discharge is hampered due to Jetty congestion</t>
  </si>
  <si>
    <t>Rinaldo</t>
  </si>
  <si>
    <t>BK12</t>
  </si>
  <si>
    <t>- Luminor 10 delayed in loading due to vessel late docking release at Batam, Finished Docking at 3rd feb 2026</t>
  </si>
  <si>
    <t>BK13</t>
  </si>
  <si>
    <t>BK14</t>
  </si>
  <si>
    <t>TBN Kumai</t>
  </si>
  <si>
    <t>- Loading Delayed due to difference in port prepayment
- Loading delayed due to Jetty Congestion</t>
  </si>
  <si>
    <t>BK15</t>
  </si>
  <si>
    <t>1112000000942</t>
  </si>
  <si>
    <t>CPO</t>
  </si>
  <si>
    <t>1112000000941</t>
  </si>
  <si>
    <t/>
  </si>
  <si>
    <t>- PTPN First then BSU then LKS,
- 2,5K Karawang, 1.5K Bekasi</t>
  </si>
  <si>
    <t>1112000000946</t>
  </si>
  <si>
    <t>1112000000940</t>
  </si>
  <si>
    <t>BK 16</t>
  </si>
  <si>
    <t>Kapuas Jaya 275</t>
  </si>
  <si>
    <t>K1</t>
  </si>
  <si>
    <t>K2</t>
  </si>
  <si>
    <t>072/TBJ‐JJP/XI/2025</t>
  </si>
  <si>
    <t>074/TBJ‐JJP/XI/2025</t>
  </si>
  <si>
    <t>078/TBJ-JJP/XII/2025</t>
  </si>
  <si>
    <t>049/MAS/CPO-LTC/XI/2025</t>
  </si>
  <si>
    <t>050/MAS/CPO-LTC/XI/2025</t>
  </si>
  <si>
    <t>051/MAS/CPO-LTC/XII/2025</t>
  </si>
  <si>
    <t>K3</t>
  </si>
  <si>
    <t>K4</t>
  </si>
  <si>
    <t>K5</t>
  </si>
  <si>
    <t>K6</t>
  </si>
  <si>
    <t>085/FAL‐EUP/XI/2025</t>
  </si>
  <si>
    <t>086/FAL‐EUP/XI/2025</t>
  </si>
  <si>
    <t>087/FAL‐EUP/XII/2025</t>
  </si>
  <si>
    <t>090/FAL‐EUP/XII/2025</t>
  </si>
  <si>
    <t>K7</t>
  </si>
  <si>
    <t>1130/PALMCO/CPO-L/N-IV/XI/2025</t>
  </si>
  <si>
    <t>1141/PALMCO/CPO-L/N-IV/XI/2025</t>
  </si>
  <si>
    <t>K8</t>
  </si>
  <si>
    <t>K9</t>
  </si>
  <si>
    <t>052/MAS/CPO-LTC/XII/2025</t>
  </si>
  <si>
    <t>Rambe</t>
  </si>
  <si>
    <t>053/MAS/CPO-LTC/XII/2025</t>
  </si>
  <si>
    <t>K10</t>
  </si>
  <si>
    <t xml:space="preserve">026/KJB/CPO/MSM-JJP/XII/2025 </t>
  </si>
  <si>
    <t>094/FAL-EUP/XII/2025</t>
  </si>
  <si>
    <t>K11</t>
  </si>
  <si>
    <t xml:space="preserve">- Halfway through Discharge, Vessel have a contract change to aid Bekasi in its CPO Shortage
</t>
  </si>
  <si>
    <t>GAN</t>
  </si>
  <si>
    <t>001/MAS/CPO/I/2026</t>
  </si>
  <si>
    <t>1001027146</t>
  </si>
  <si>
    <t>K12</t>
  </si>
  <si>
    <t>1188/PALMCO/CPO-L/N-IV/XII/2025</t>
  </si>
  <si>
    <t>Tegar Pramungkas</t>
  </si>
  <si>
    <t>1209/PALMCO/CPO-L/N-IV/XII/2025</t>
  </si>
  <si>
    <t>TBA</t>
  </si>
  <si>
    <t>K13</t>
  </si>
  <si>
    <t>056/KBSL/CPO/XI/2025</t>
  </si>
  <si>
    <t>- Vessel Shifting require time and facced with low tides, arrival at 29th -1st shifting in OB Kendawangan, 1st to 2nd shifting to berth</t>
  </si>
  <si>
    <t>Daulat</t>
  </si>
  <si>
    <t>058/KBSL/CPO/XII/2025</t>
  </si>
  <si>
    <t>060/KBSL/CPO/XII/2025</t>
  </si>
  <si>
    <t>K14</t>
  </si>
  <si>
    <t>- Sailing to MAS is delayed due to Bad Weather Cond.
- Sailing recommenced at 9th Feb 2026 with new ETA o f 14th Feb 2026</t>
  </si>
  <si>
    <t>Delon Syahputra</t>
  </si>
  <si>
    <t>002/MAS/CPO/I/2026</t>
  </si>
  <si>
    <t>003/MAS/CPO/I/2026</t>
  </si>
  <si>
    <t>K15</t>
  </si>
  <si>
    <t>K16</t>
  </si>
  <si>
    <t>005/TBJ‐TSB/I/2026</t>
  </si>
  <si>
    <t>- Loading Delayed at TBJ, No member in Lawana that is ready to preshipment at Sadai loading started at 2nd Feb 2026.
- First Load Port, 500 MT character uses trim 1.2</t>
  </si>
  <si>
    <t>Andullah Rambe</t>
  </si>
  <si>
    <t>004/MAS/CPO/I/2026</t>
  </si>
  <si>
    <t>005/MAS/CPO/II/2026</t>
  </si>
  <si>
    <t>K17</t>
  </si>
  <si>
    <t>- Berthing is hampered due to jetty congestion</t>
  </si>
  <si>
    <t>K18</t>
  </si>
  <si>
    <t>- Loading No Issue
- Vessel anchored 11/1 and will berth again 12/1. Vessel per 22/1 
is not yet departed due to bad weather, will depart 23-25/1
- 26th Jan 2026 Vessel continue sailing</t>
  </si>
  <si>
    <t>- During Discharge the Water is found at Palka no 12, where the resulting is outspec Moist. The Plan is to move the inspec cargo to an empty Palka and from there the CPO will be analysed and if in spec then discharge else it'll undergo drain again
- Per 5th Feb Palka 12 is being pumped to Palka 2 and Palka 8
- Still Outspec so Vessel Rejected ( Insurance will follow )</t>
  </si>
  <si>
    <t>Dedi Suparno</t>
  </si>
  <si>
    <t>Rohan</t>
  </si>
  <si>
    <t>K19</t>
  </si>
  <si>
    <t>K20</t>
  </si>
  <si>
    <t>063/KBSL/CPO/XII/2025</t>
  </si>
  <si>
    <t>001/KBSL/CPO/I/2026</t>
  </si>
  <si>
    <t>002/KBSL/CPO/I/2026</t>
  </si>
  <si>
    <t>006/KBSL/CPO/I/2026</t>
  </si>
  <si>
    <t>K21</t>
  </si>
  <si>
    <t>008/KBSL/CPO/I/2026</t>
  </si>
  <si>
    <t>K22</t>
  </si>
  <si>
    <t>Palm Hero</t>
  </si>
  <si>
    <t>0021/PALMCO/CPO-L/N-IV/I/2026</t>
  </si>
  <si>
    <t>0046/PALMCO/CPO-L/N-IV/I/2026</t>
  </si>
  <si>
    <t>TBN Jambi</t>
  </si>
  <si>
    <t>K23</t>
  </si>
  <si>
    <t>TBN PTPN</t>
  </si>
  <si>
    <t>B1</t>
  </si>
  <si>
    <t>Kudzaifah</t>
  </si>
  <si>
    <t>B2</t>
  </si>
  <si>
    <t>Priority due to CPKO needs at Bontang. Berth 8/2 01:00, start CPKO 9/2</t>
  </si>
  <si>
    <t>B3</t>
  </si>
  <si>
    <t>001/CPO/EUP-PSL/XI/2025</t>
  </si>
  <si>
    <t>002/CPO/EUP-PSL/XI/2025</t>
  </si>
  <si>
    <t>010/SC/TUM-CPO/XII/2025</t>
  </si>
  <si>
    <t>B4</t>
  </si>
  <si>
    <t>013/TJIM-EUP/CPO/XII/2025</t>
  </si>
  <si>
    <t>B5</t>
  </si>
  <si>
    <t>044/TBP-EUP/FOB-CPO/12/25</t>
  </si>
  <si>
    <t>Berth from 8/2</t>
  </si>
  <si>
    <t>B6</t>
  </si>
  <si>
    <t>2.004.360</t>
  </si>
  <si>
    <t>014/TJIM-EUP/CPO/XII/2025</t>
  </si>
  <si>
    <t>B7</t>
  </si>
  <si>
    <t>B8</t>
  </si>
  <si>
    <t>1134/PALMCO/CPO-L/N-IV/XI/2025</t>
  </si>
  <si>
    <t>Berth from 28/1 10:30</t>
  </si>
  <si>
    <t>1135/PALMCO/CPO-L/N-IV/XI/2025</t>
  </si>
  <si>
    <t>B9</t>
  </si>
  <si>
    <t>S-042/CPO/RKP/11/2025</t>
  </si>
  <si>
    <t>B10</t>
  </si>
  <si>
    <t>038/KP-CPO/XII/2025</t>
  </si>
  <si>
    <t>039/KP-CPO/XII/2025</t>
  </si>
  <si>
    <t>B11</t>
  </si>
  <si>
    <t>015/HIP-CPO/PJB–EUP/XII/25</t>
  </si>
  <si>
    <t>B12</t>
  </si>
  <si>
    <t>Moisture issue at 6PS tank, disch cargo 3-6/2. Replace cargo with new one 7-8/2. ET sail 9/2</t>
  </si>
  <si>
    <t>B13</t>
  </si>
  <si>
    <t>WTL/HOJ/KTR-CPO/25/12/00059</t>
  </si>
  <si>
    <t>Leakage at 5S, load until 3400 MT only due to the leakage and vessel stability</t>
  </si>
  <si>
    <t>B14</t>
  </si>
  <si>
    <t>0012/PALMCO/CPO-L/N-IV/I/2026</t>
  </si>
  <si>
    <t>Load PTPN  start 4-5/2 1400 MT,  continue 6-8/2 loading at HSS 1250 MT, continue PTPN 9-10/2, will continue 250 MT from HSS 12-13/2</t>
  </si>
  <si>
    <t>0064/PALMCO/CPO-L/N-IV/I/2026</t>
  </si>
  <si>
    <t>B15</t>
  </si>
  <si>
    <t>Vessel taking shelter due to bad weather 8/2, at Tanjung Manubar will bunker 9/2 and continue 10-11/2</t>
  </si>
  <si>
    <t>B16</t>
  </si>
  <si>
    <t>B17</t>
  </si>
  <si>
    <t>B18</t>
  </si>
  <si>
    <t>001/TJIM-EUP/CPO/I/2026</t>
  </si>
  <si>
    <t>4.400.000</t>
  </si>
  <si>
    <t>B19</t>
  </si>
  <si>
    <t>ABP - TBN</t>
  </si>
  <si>
    <t>1.200.000</t>
  </si>
  <si>
    <t>TBP - TBN</t>
  </si>
  <si>
    <t>B20</t>
  </si>
  <si>
    <t>Marini I</t>
  </si>
  <si>
    <t>001/SC/TUM-CPO/I/2026</t>
  </si>
  <si>
    <t>B21</t>
  </si>
  <si>
    <t>MKH - TBN</t>
  </si>
  <si>
    <t>BM1</t>
  </si>
  <si>
    <t>081/TBJ-JJP/XII/2025</t>
  </si>
  <si>
    <t>002/TBJ-TSB/I/2026</t>
  </si>
  <si>
    <t>004/FAL‐EUP/I/2026</t>
  </si>
  <si>
    <t>006/FAL‐TSB/I/2026</t>
  </si>
  <si>
    <t>001/KJB/SNS-TSB/I/2026</t>
  </si>
  <si>
    <t>003/KJB/SNS-TSB/I/2026</t>
  </si>
  <si>
    <t>003/CPO/MSM-TSB/I/2026</t>
  </si>
  <si>
    <t>BM2</t>
  </si>
  <si>
    <t>GML/CPO/001/26</t>
  </si>
  <si>
    <t>Will berth 10-11/2 due to line up and cargo readiness</t>
  </si>
  <si>
    <t>BM3</t>
  </si>
  <si>
    <t>BM4</t>
  </si>
  <si>
    <t>D1</t>
  </si>
  <si>
    <t>SPC</t>
  </si>
  <si>
    <t>D2</t>
  </si>
  <si>
    <t>Plant</t>
  </si>
  <si>
    <t>Kapal</t>
  </si>
  <si>
    <t>Cargo</t>
  </si>
  <si>
    <t>Qty
(MT)</t>
  </si>
  <si>
    <t>Qty - MT
(Shipper)</t>
  </si>
  <si>
    <t>Shipper</t>
  </si>
  <si>
    <t>FFA (%)</t>
  </si>
  <si>
    <t>M&amp;I (%)</t>
  </si>
  <si>
    <t>Pump Spec</t>
  </si>
  <si>
    <t>Load. Port</t>
  </si>
  <si>
    <t>Disch. Port</t>
  </si>
  <si>
    <t>D-Day</t>
  </si>
  <si>
    <t>Arrival</t>
  </si>
  <si>
    <t>Departure</t>
  </si>
  <si>
    <t>Disc Port</t>
  </si>
  <si>
    <t>EUP - Tanjung Pura</t>
  </si>
  <si>
    <t>Est.</t>
  </si>
  <si>
    <t>Act.</t>
  </si>
  <si>
    <t>Waiting for Dobi Analysis Est 6th Feb</t>
  </si>
  <si>
    <t>At Genting, currently Loading ( Delayed 1 Day due to High Tank Temp )</t>
  </si>
  <si>
    <t>ASM12 Vessel Grounded Trial out of Loading Port at 15th</t>
  </si>
  <si>
    <t>FPS-09A: Started Discharge 9th Feb, Jetty Congested</t>
  </si>
  <si>
    <t>PRC - Bekasi</t>
  </si>
  <si>
    <t>Sailing to GBS, Lum 10 Finished Docking 2nd Feb</t>
  </si>
  <si>
    <t>SS 1689, Issue sailing bad weather</t>
  </si>
  <si>
    <t>1500 MT Bekasi, 2500 MT Karawang</t>
  </si>
  <si>
    <t>SS2889: Loading No issue, Sailing Slow due to bad weather Condition, ETA 6th Feb 2026</t>
  </si>
  <si>
    <t>KM2: 2500 MT KRW, 2500 MT BKS, BKS Done, KRW OS 700 6th Feb</t>
  </si>
  <si>
    <t>TMII: Currently Waiting to Discharge</t>
  </si>
  <si>
    <t>PRC - Karawang</t>
  </si>
  <si>
    <t>Currently Loading at PTPN Jambi, Arrival at 31st Jan</t>
  </si>
  <si>
    <t>Currently Loading, Delay commenced due to tides unfavourable to berth, Completed Loading 4th Feb.</t>
  </si>
  <si>
    <t>Currently Loading at Sadai</t>
  </si>
  <si>
    <t>Sailing to Marunda, Before and after  loading vessel experienced bad weather condition where sailing is impeded</t>
  </si>
  <si>
    <t>Loading No issue, Sailing Slow due to bad weather Condition, ETA 12/13th Feb 2026</t>
  </si>
  <si>
    <t>Delay due to terrible weather condition, New ETA 8/9 Feb 2026</t>
  </si>
  <si>
    <t xml:space="preserve">TMII: Dischrge both KRW and BKS </t>
  </si>
  <si>
    <t>EUP - Bontang</t>
  </si>
  <si>
    <t>Done load, sempat delay di load port cause by mutu problem, 
moist tinggi di palka 6P dan 6S , sempat di bongkar ulang untuk palka tsb dan di top up cargo baru .</t>
  </si>
  <si>
    <t>Contract 4k, but only load 340,68 MT due to vessel palka 5 ada kebocoran</t>
  </si>
  <si>
    <t>progress discharge for CPKO</t>
  </si>
  <si>
    <t>progress discharge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</si>
</sst>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 mmm yyyy"/>
    <numFmt numFmtId="165" formatCode="#,### &quot;Kg&quot;"/>
    <numFmt numFmtId="166" formatCode="d&quot; &quot;mmm&quot; &quot;yy"/>
    <numFmt numFmtId="167" formatCode="d&quot; &quot;mmm&quot; &quot;yyyy"/>
    <numFmt numFmtId="168" formatCode="dd mmm yy"/>
    <numFmt numFmtId="169" formatCode="#,### &quot;kg&quot;"/>
    <numFmt numFmtId="170" formatCode="d-mmm-yy"/>
    <numFmt numFmtId="171" formatCode="dd&quot;-&quot;mmm&quot;-&quot;yy"/>
    <numFmt numFmtId="172" formatCode="d mmm yy"/>
    <numFmt numFmtId="173" formatCode="#,#"/>
    <numFmt numFmtId="174" formatCode="[&lt;0][Blue] &quot;Early&quot; #&quot;D&quot;;[&gt;0][red] &quot;Late&quot; #&quot;D&quot;; &quot;On Time (&quot;0&quot;D)&quot;"/>
    <numFmt numFmtId="175" formatCode="[&lt;0][Blue] &quot;Arrival in&quot; #&quot;D&quot;;[&gt;0][red] &quot;Late by&quot; #&quot;D&quot;; &quot;On Time (&quot;0&quot;D)&quot;"/>
  </numFmts>
  <fonts count="26">
    <font>
      <sz val="10.0"/>
      <color rgb="FF000000"/>
      <name val="Arial"/>
      <scheme val="minor"/>
    </font>
    <font>
      <color theme="1"/>
      <name val="Arial"/>
      <scheme val="minor"/>
    </font>
    <font>
      <sz val="11.0"/>
      <color theme="1"/>
      <name val="Arial"/>
      <scheme val="minor"/>
    </font>
    <font>
      <sz val="10.0"/>
      <color theme="1"/>
      <name val="Arial"/>
      <scheme val="minor"/>
    </font>
    <font>
      <u/>
      <sz val="11.0"/>
      <color rgb="FF0000FF"/>
    </font>
    <font>
      <u/>
      <sz val="11.0"/>
      <color rgb="FF0000FF"/>
    </font>
    <font>
      <u/>
      <color rgb="FF0000FF"/>
    </font>
    <font>
      <b/>
      <color theme="1"/>
      <name val="Arial"/>
      <scheme val="minor"/>
    </font>
    <font/>
    <font>
      <color theme="1"/>
      <name val="Cambria Math"/>
    </font>
    <font>
      <sz val="13.0"/>
      <color theme="1"/>
      <name val="Cambria Math"/>
    </font>
    <font>
      <sz val="10.0"/>
      <color theme="1"/>
      <name val="Cambria Math"/>
    </font>
    <font>
      <b/>
      <color theme="1"/>
      <name val="Cambria Math"/>
    </font>
    <font>
      <b/>
      <sz val="11.0"/>
      <color theme="1"/>
      <name val="Cambria Math"/>
    </font>
    <font>
      <b/>
      <sz val="10.0"/>
      <color theme="1"/>
      <name val="Cambria Math"/>
    </font>
    <font>
      <b/>
      <i/>
      <sz val="10.0"/>
      <color theme="1"/>
      <name val="Cambria Math"/>
    </font>
    <font>
      <sz val="11.0"/>
      <color theme="1"/>
      <name val="Cambria Math"/>
    </font>
    <font>
      <sz val="12.0"/>
      <color theme="1"/>
      <name val="Cambria Math"/>
    </font>
    <font>
      <b/>
      <sz val="11.0"/>
      <color theme="1"/>
      <name val="Arial"/>
    </font>
    <font>
      <b/>
      <sz val="11.0"/>
      <color rgb="FFFFFFFF"/>
      <name val="Arial"/>
    </font>
    <font>
      <sz val="11.0"/>
      <color theme="1"/>
      <name val="Arial"/>
    </font>
    <font>
      <color rgb="FFFFFFFF"/>
      <name val="Arial"/>
      <scheme val="minor"/>
    </font>
    <font>
      <sz val="11.0"/>
      <color rgb="FF000000"/>
      <name val="Cambria Math"/>
    </font>
    <font>
      <sz val="11.0"/>
      <color rgb="FFFFFFFF"/>
      <name val="Cambria Math"/>
    </font>
    <font>
      <b/>
      <sz val="12.0"/>
      <color theme="1"/>
      <name val="Cambria Math"/>
    </font>
    <font>
      <color rgb="FF000000"/>
      <name val="Arial"/>
      <scheme val="minor"/>
    </font>
  </fonts>
  <fills count="11">
    <fill>
      <patternFill patternType="none"/>
    </fill>
    <fill>
      <patternFill patternType="lightGray"/>
    </fill>
    <fill>
      <patternFill patternType="solid">
        <fgColor rgb="FFD0E0E3"/>
        <bgColor rgb="FFD0E0E3"/>
      </patternFill>
    </fill>
    <fill>
      <patternFill patternType="solid">
        <fgColor rgb="FFC9DAF8"/>
        <bgColor rgb="FFC9DAF8"/>
      </patternFill>
    </fill>
    <fill>
      <patternFill patternType="solid">
        <fgColor rgb="FFD9EAD3"/>
        <bgColor rgb="FFD9EAD3"/>
      </patternFill>
    </fill>
    <fill>
      <patternFill patternType="solid">
        <fgColor rgb="FF000000"/>
        <bgColor rgb="FF000000"/>
      </patternFill>
    </fill>
    <fill>
      <patternFill patternType="solid">
        <fgColor rgb="FF85200C"/>
        <bgColor rgb="FF85200C"/>
      </patternFill>
    </fill>
    <fill>
      <patternFill patternType="solid">
        <fgColor rgb="FFD9D9D9"/>
        <bgColor rgb="FFD9D9D9"/>
      </patternFill>
    </fill>
    <fill>
      <patternFill patternType="solid">
        <fgColor rgb="FFFFF2CC"/>
        <bgColor rgb="FFFFF2CC"/>
      </patternFill>
    </fill>
    <fill>
      <patternFill patternType="solid">
        <fgColor rgb="FFFFD966"/>
        <bgColor rgb="FFFFD966"/>
      </patternFill>
    </fill>
    <fill>
      <patternFill patternType="solid">
        <fgColor rgb="FFFFFFFF"/>
        <bgColor rgb="FFFFFFFF"/>
      </patternFill>
    </fill>
  </fills>
  <borders count="123">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medium">
        <color rgb="FF000000"/>
      </right>
      <bottom style="medium">
        <color rgb="FF000000"/>
      </bottom>
    </border>
    <border>
      <left style="medium">
        <color rgb="FF000000"/>
      </left>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hair">
        <color rgb="FF000000"/>
      </right>
      <top style="medium">
        <color rgb="FF000000"/>
      </top>
    </border>
    <border>
      <left style="hair">
        <color rgb="FF000000"/>
      </left>
      <right style="hair">
        <color rgb="FF000000"/>
      </right>
      <top style="medium">
        <color rgb="FF000000"/>
      </top>
    </border>
    <border>
      <left style="hair">
        <color rgb="FF000000"/>
      </left>
      <top style="medium">
        <color rgb="FF000000"/>
      </top>
    </border>
    <border>
      <left style="thin">
        <color rgb="FF000000"/>
      </left>
      <top style="medium">
        <color rgb="FF000000"/>
      </top>
    </border>
    <border>
      <left style="thin">
        <color rgb="FF000000"/>
      </left>
      <top style="thin">
        <color rgb="FF000000"/>
      </top>
    </border>
    <border>
      <right style="hair">
        <color rgb="FF000000"/>
      </right>
      <top style="thin">
        <color rgb="FF000000"/>
      </top>
    </border>
    <border>
      <left style="hair">
        <color rgb="FF000000"/>
      </left>
      <right style="hair">
        <color rgb="FF000000"/>
      </right>
      <top style="thin">
        <color rgb="FF000000"/>
      </top>
    </border>
    <border>
      <left style="hair">
        <color rgb="FF000000"/>
      </left>
      <top style="thin">
        <color rgb="FF000000"/>
      </top>
    </border>
    <border>
      <left style="medium">
        <color rgb="FF000000"/>
      </left>
      <right style="medium">
        <color rgb="FF000000"/>
      </right>
      <top style="thin">
        <color rgb="FF000000"/>
      </top>
    </border>
    <border>
      <top style="thin">
        <color rgb="FF000000"/>
      </top>
    </border>
    <border>
      <left style="medium">
        <color rgb="FF000000"/>
      </left>
      <top style="thin">
        <color rgb="FF000000"/>
      </top>
    </border>
    <border>
      <right style="medium">
        <color rgb="FF000000"/>
      </right>
      <top style="thin">
        <color rgb="FF000000"/>
      </top>
    </border>
    <border>
      <left style="thin">
        <color rgb="FF000000"/>
      </left>
      <bottom style="thin">
        <color rgb="FF000000"/>
      </bottom>
    </border>
    <border>
      <right style="hair">
        <color rgb="FF000000"/>
      </right>
      <bottom style="thin">
        <color rgb="FF000000"/>
      </bottom>
    </border>
    <border>
      <left style="hair">
        <color rgb="FF000000"/>
      </left>
      <right style="hair">
        <color rgb="FF000000"/>
      </right>
      <bottom style="thin">
        <color rgb="FF000000"/>
      </bottom>
    </border>
    <border>
      <left style="hair">
        <color rgb="FF000000"/>
      </left>
      <bottom style="thin">
        <color rgb="FF000000"/>
      </bottom>
    </border>
    <border>
      <left style="medium">
        <color rgb="FF000000"/>
      </left>
      <right style="medium">
        <color rgb="FF000000"/>
      </right>
      <bottom style="thin">
        <color rgb="FF000000"/>
      </bottom>
    </border>
    <border>
      <left style="thin">
        <color rgb="FF000000"/>
      </left>
    </border>
    <border>
      <right style="hair">
        <color rgb="FF000000"/>
      </right>
    </border>
    <border>
      <left style="hair">
        <color rgb="FF000000"/>
      </left>
      <right style="hair">
        <color rgb="FF000000"/>
      </right>
    </border>
    <border>
      <left style="hair">
        <color rgb="FF000000"/>
      </left>
    </border>
    <border>
      <left style="medium">
        <color rgb="FF000000"/>
      </left>
      <right style="medium">
        <color rgb="FF000000"/>
      </right>
    </border>
    <border>
      <left style="medium">
        <color rgb="FF000000"/>
      </left>
    </border>
    <border>
      <right style="medium">
        <color rgb="FF000000"/>
      </right>
    </border>
    <border>
      <left style="thin">
        <color rgb="FF000000"/>
      </left>
      <top style="thin">
        <color rgb="FF000000"/>
      </top>
      <bottom style="thin">
        <color rgb="FF000000"/>
      </bottom>
    </border>
    <border>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top style="thin">
        <color rgb="FF000000"/>
      </top>
      <bottom style="hair">
        <color rgb="FF000000"/>
      </bottom>
    </border>
    <border>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top style="thin">
        <color rgb="FF000000"/>
      </top>
      <bottom style="hair">
        <color rgb="FF000000"/>
      </bottom>
    </border>
    <border>
      <left style="medium">
        <color rgb="FF000000"/>
      </left>
      <right style="medium">
        <color rgb="FF000000"/>
      </right>
      <top style="thin">
        <color rgb="FF000000"/>
      </top>
      <bottom style="hair">
        <color rgb="FF000000"/>
      </bottom>
    </border>
    <border>
      <top style="thin">
        <color rgb="FF000000"/>
      </top>
      <bottom style="hair">
        <color rgb="FF000000"/>
      </bottom>
    </border>
    <border>
      <left style="medium">
        <color rgb="FF000000"/>
      </left>
      <top style="thin">
        <color rgb="FF000000"/>
      </top>
      <bottom style="hair">
        <color rgb="FF000000"/>
      </bottom>
    </border>
    <border>
      <right style="medium">
        <color rgb="FF000000"/>
      </right>
      <top style="thin">
        <color rgb="FF000000"/>
      </top>
      <bottom style="hair">
        <color rgb="FF000000"/>
      </bottom>
    </border>
    <border>
      <left style="thin">
        <color rgb="FF000000"/>
      </left>
      <top style="hair">
        <color rgb="FF000000"/>
      </top>
      <bottom style="thin">
        <color rgb="FF000000"/>
      </bottom>
    </border>
    <border>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left style="medium">
        <color rgb="FF000000"/>
      </left>
      <right style="medium">
        <color rgb="FF000000"/>
      </right>
      <top style="hair">
        <color rgb="FF000000"/>
      </top>
      <bottom style="thin">
        <color rgb="FF000000"/>
      </bottom>
    </border>
    <border>
      <top style="hair">
        <color rgb="FF000000"/>
      </top>
      <bottom style="thin">
        <color rgb="FF000000"/>
      </bottom>
    </border>
    <border>
      <left style="medium">
        <color rgb="FF000000"/>
      </left>
      <top style="hair">
        <color rgb="FF000000"/>
      </top>
      <bottom style="thin">
        <color rgb="FF000000"/>
      </bottom>
    </border>
    <border>
      <right style="medium">
        <color rgb="FF000000"/>
      </right>
      <top style="hair">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border>
    <border>
      <left style="hair">
        <color rgb="FFFFFFFF"/>
      </left>
      <right style="hair">
        <color rgb="FFFFFFFF"/>
      </right>
      <top style="medium">
        <color rgb="FF000000"/>
      </top>
    </border>
    <border>
      <left style="hair">
        <color rgb="FFFFFFFF"/>
      </left>
      <top style="medium">
        <color rgb="FF000000"/>
      </top>
    </border>
    <border>
      <right style="hair">
        <color rgb="FFFFFFFF"/>
      </right>
      <top style="medium">
        <color rgb="FF000000"/>
      </top>
    </border>
    <border>
      <left style="hair">
        <color rgb="FFFFFFFF"/>
      </left>
      <right style="hair">
        <color rgb="FFFFFFFF"/>
      </right>
      <bottom style="medium">
        <color rgb="FF000000"/>
      </bottom>
    </border>
    <border>
      <left style="hair">
        <color rgb="FFFFFFFF"/>
      </left>
      <bottom style="medium">
        <color rgb="FF000000"/>
      </bottom>
    </border>
    <border>
      <right style="hair">
        <color rgb="FFFFFFFF"/>
      </right>
      <bottom style="medium">
        <color rgb="FF000000"/>
      </bottom>
    </border>
    <border>
      <right style="hair">
        <color rgb="FF000000"/>
      </right>
      <bottom style="medium">
        <color rgb="FF000000"/>
      </bottom>
    </border>
    <border>
      <left style="hair">
        <color rgb="FF000000"/>
      </left>
      <right style="hair">
        <color rgb="FFFFFFFF"/>
      </right>
      <bottom style="medium">
        <color rgb="FF000000"/>
      </bottom>
    </border>
    <border>
      <top style="medium">
        <color rgb="FF000000"/>
      </top>
      <bottom style="hair">
        <color rgb="FF000000"/>
      </bottom>
    </border>
    <border>
      <left style="medium">
        <color rgb="FF000000"/>
      </left>
      <right style="double">
        <color rgb="FF000000"/>
      </right>
      <top style="medium">
        <color rgb="FF000000"/>
      </top>
      <bottom style="hair">
        <color rgb="FF000000"/>
      </bottom>
    </border>
    <border>
      <right style="medium">
        <color rgb="FF000000"/>
      </right>
      <top style="medium">
        <color rgb="FF000000"/>
      </top>
      <bottom style="hair">
        <color rgb="FF000000"/>
      </bottom>
    </border>
    <border>
      <left style="medium">
        <color rgb="FF000000"/>
      </left>
      <right style="hair">
        <color rgb="FF000000"/>
      </right>
      <top style="medium">
        <color rgb="FF000000"/>
      </top>
    </border>
    <border>
      <left style="hair">
        <color rgb="FF000000"/>
      </left>
      <right style="medium">
        <color rgb="FF000000"/>
      </right>
      <top style="medium">
        <color rgb="FF000000"/>
      </top>
    </border>
    <border>
      <left style="medium">
        <color rgb="FF000000"/>
      </left>
      <bottom style="hair">
        <color rgb="FF000000"/>
      </bottom>
    </border>
    <border>
      <bottom style="hair">
        <color rgb="FF000000"/>
      </bottom>
    </border>
    <border>
      <top style="hair">
        <color rgb="FF000000"/>
      </top>
      <bottom style="hair">
        <color rgb="FF000000"/>
      </bottom>
    </border>
    <border>
      <left style="medium">
        <color rgb="FF000000"/>
      </left>
      <right style="double">
        <color rgb="FF000000"/>
      </right>
      <top style="hair">
        <color rgb="FF000000"/>
      </top>
      <bottom style="hair">
        <color rgb="FF000000"/>
      </bottom>
    </border>
    <border>
      <right style="medium">
        <color rgb="FF000000"/>
      </right>
      <top style="hair">
        <color rgb="FF000000"/>
      </top>
      <bottom style="hair">
        <color rgb="FF000000"/>
      </bottom>
    </border>
    <border>
      <left style="medium">
        <color rgb="FF000000"/>
      </left>
      <right style="hair">
        <color rgb="FF000000"/>
      </right>
      <bottom style="hair">
        <color rgb="FF000000"/>
      </bottom>
    </border>
    <border>
      <left style="hair">
        <color rgb="FF000000"/>
      </left>
      <right style="medium">
        <color rgb="FF000000"/>
      </right>
      <bottom style="hair">
        <color rgb="FF000000"/>
      </bottom>
    </border>
    <border>
      <right style="medium">
        <color rgb="FF000000"/>
      </right>
      <bottom style="hair">
        <color rgb="FF000000"/>
      </bottom>
    </border>
    <border>
      <left style="medium">
        <color rgb="FF000000"/>
      </left>
      <top style="hair">
        <color rgb="FF000000"/>
      </top>
    </border>
    <border>
      <top style="hair">
        <color rgb="FF000000"/>
      </top>
    </border>
    <border>
      <left style="medium">
        <color rgb="FF000000"/>
      </left>
      <right style="hair">
        <color rgb="FF000000"/>
      </right>
      <top style="hair">
        <color rgb="FF000000"/>
      </top>
    </border>
    <border>
      <left style="hair">
        <color rgb="FF000000"/>
      </left>
      <right style="medium">
        <color rgb="FF000000"/>
      </right>
      <top style="hair">
        <color rgb="FF000000"/>
      </top>
    </border>
    <border>
      <right style="medium">
        <color rgb="FF000000"/>
      </right>
      <top style="hair">
        <color rgb="FF000000"/>
      </top>
    </border>
    <border>
      <top style="hair">
        <color rgb="FF000000"/>
      </top>
      <bottom style="medium">
        <color rgb="FF000000"/>
      </bottom>
    </border>
    <border>
      <left style="medium">
        <color rgb="FF000000"/>
      </left>
      <right style="double">
        <color rgb="FF000000"/>
      </right>
      <top style="hair">
        <color rgb="FF000000"/>
      </top>
      <bottom style="medium">
        <color rgb="FF000000"/>
      </bottom>
    </border>
    <border>
      <right style="medium">
        <color rgb="FF000000"/>
      </right>
      <top style="hair">
        <color rgb="FF000000"/>
      </top>
      <bottom style="medium">
        <color rgb="FF000000"/>
      </bottom>
    </border>
    <border>
      <left style="medium">
        <color rgb="FF000000"/>
      </left>
      <right style="hair">
        <color rgb="FF000000"/>
      </right>
      <bottom style="medium">
        <color rgb="FF000000"/>
      </bottom>
    </border>
    <border>
      <left style="hair">
        <color rgb="FF000000"/>
      </left>
      <right style="medium">
        <color rgb="FF000000"/>
      </right>
      <bottom style="medium">
        <color rgb="FF000000"/>
      </bottom>
    </border>
    <border>
      <left style="hair">
        <color rgb="FFFFFFFF"/>
      </left>
      <right style="hair">
        <color rgb="FFFFFFFF"/>
      </right>
      <top style="medium">
        <color rgb="FF000000"/>
      </top>
      <bottom style="medium">
        <color rgb="FF000000"/>
      </bottom>
    </border>
    <border>
      <left style="hair">
        <color rgb="FF000000"/>
      </left>
      <bottom style="medium">
        <color rgb="FF000000"/>
      </bottom>
    </border>
    <border>
      <left style="medium">
        <color rgb="FF000000"/>
      </left>
      <right style="double">
        <color rgb="FF000000"/>
      </right>
      <bottom style="hair">
        <color rgb="FF000000"/>
      </bottom>
    </border>
    <border>
      <left style="medium">
        <color rgb="FF000000"/>
      </left>
      <right style="medium">
        <color rgb="FF000000"/>
      </right>
      <bottom style="hair">
        <color rgb="FF000000"/>
      </bottom>
    </border>
    <border>
      <left style="medium">
        <color rgb="FF000000"/>
      </left>
      <right style="medium">
        <color rgb="FF000000"/>
      </right>
      <top style="hair">
        <color rgb="FF000000"/>
      </top>
    </border>
  </borders>
  <cellStyleXfs count="1">
    <xf borderId="0" fillId="0" fontId="0" numFmtId="0" applyAlignment="1" applyFont="1"/>
  </cellStyleXfs>
  <cellXfs count="80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Font="1"/>
    <xf borderId="1" fillId="0" fontId="1" numFmtId="0" xfId="0" applyAlignment="1" applyBorder="1" applyFont="1">
      <alignment horizontal="center" readingOrder="0"/>
    </xf>
    <xf borderId="0" fillId="0" fontId="1" numFmtId="0" xfId="0" applyAlignment="1" applyFont="1">
      <alignment horizontal="left" readingOrder="0" shrinkToFit="0" wrapText="0"/>
    </xf>
    <xf borderId="0" fillId="0" fontId="2" numFmtId="0" xfId="0" applyAlignment="1" applyFont="1">
      <alignment readingOrder="0"/>
    </xf>
    <xf borderId="0" fillId="0" fontId="2" numFmtId="0" xfId="0" applyAlignment="1" applyFont="1">
      <alignment horizontal="left" readingOrder="0" shrinkToFit="0" wrapText="0"/>
    </xf>
    <xf borderId="0" fillId="0" fontId="3"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4" numFmtId="0" xfId="0" applyAlignment="1" applyFont="1">
      <alignment horizontal="left" readingOrder="0" shrinkToFit="0" wrapText="0"/>
    </xf>
    <xf borderId="0" fillId="0" fontId="5" numFmtId="0" xfId="0" applyAlignment="1" applyFont="1">
      <alignment horizontal="left" readingOrder="0" shrinkToFit="0" wrapText="0"/>
    </xf>
    <xf borderId="0" fillId="0" fontId="1" numFmtId="0" xfId="0" applyAlignment="1" applyFont="1">
      <alignment horizontal="left" shrinkToFit="0" wrapText="0"/>
    </xf>
    <xf borderId="0" fillId="0" fontId="3"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6" numFmtId="0" xfId="0" applyAlignment="1" applyFont="1">
      <alignment horizontal="left" readingOrder="0" shrinkToFit="0" wrapText="0"/>
    </xf>
    <xf borderId="1" fillId="0" fontId="1" numFmtId="0" xfId="0" applyAlignment="1" applyBorder="1" applyFont="1">
      <alignment horizontal="center"/>
    </xf>
    <xf borderId="1" fillId="0" fontId="1" numFmtId="0" xfId="0" applyAlignment="1" applyBorder="1" applyFont="1">
      <alignment horizontal="center"/>
    </xf>
    <xf borderId="0" fillId="0" fontId="3" numFmtId="0" xfId="0" applyAlignment="1" applyFont="1">
      <alignment shrinkToFit="0" vertical="center" wrapText="0"/>
    </xf>
    <xf borderId="0" fillId="0" fontId="2" numFmtId="0" xfId="0" applyAlignment="1" applyFont="1">
      <alignment horizontal="center" readingOrder="0" shrinkToFit="0" vertical="center" wrapText="0"/>
    </xf>
    <xf borderId="0" fillId="0" fontId="1" numFmtId="0" xfId="0" applyAlignment="1" applyFont="1">
      <alignment horizontal="center" vertical="center"/>
    </xf>
    <xf borderId="1" fillId="0" fontId="2" numFmtId="0" xfId="0" applyAlignment="1" applyBorder="1" applyFont="1">
      <alignment horizontal="center" readingOrder="0"/>
    </xf>
    <xf borderId="1" fillId="0" fontId="1" numFmtId="164" xfId="0" applyAlignment="1" applyBorder="1" applyFont="1" applyNumberFormat="1">
      <alignment horizontal="center" readingOrder="0"/>
    </xf>
    <xf borderId="1" fillId="0" fontId="2" numFmtId="3" xfId="0" applyAlignment="1" applyBorder="1" applyFont="1" applyNumberFormat="1">
      <alignment horizontal="center" readingOrder="0"/>
    </xf>
    <xf borderId="1" fillId="0" fontId="1" numFmtId="3" xfId="0" applyAlignment="1" applyBorder="1" applyFont="1" applyNumberFormat="1">
      <alignment horizontal="center"/>
    </xf>
    <xf borderId="1" fillId="0" fontId="1" numFmtId="3" xfId="0" applyAlignment="1" applyBorder="1" applyFont="1" applyNumberFormat="1">
      <alignment horizontal="center" readingOrder="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1" numFmtId="0" xfId="0" applyAlignment="1" applyFont="1">
      <alignment shrinkToFit="0" vertical="center" wrapText="0"/>
    </xf>
    <xf borderId="0" fillId="0" fontId="1" numFmtId="0" xfId="0" applyAlignment="1" applyFont="1">
      <alignment horizontal="center" vertical="center"/>
    </xf>
    <xf borderId="0" fillId="0" fontId="1" numFmtId="0" xfId="0" applyAlignment="1" applyFont="1">
      <alignment horizontal="center" shrinkToFit="0" vertical="center" wrapText="0"/>
    </xf>
    <xf borderId="1" fillId="0" fontId="1" numFmtId="0" xfId="0" applyAlignment="1" applyBorder="1" applyFont="1">
      <alignment horizontal="center" vertical="center"/>
    </xf>
    <xf borderId="0" fillId="0" fontId="1" numFmtId="0" xfId="0" applyAlignment="1" applyFont="1">
      <alignment horizontal="center"/>
    </xf>
    <xf borderId="0" fillId="0" fontId="1" numFmtId="0" xfId="0" applyAlignment="1" applyFont="1">
      <alignment horizontal="center" readingOrder="0"/>
    </xf>
    <xf borderId="0" fillId="0" fontId="1" numFmtId="165" xfId="0" applyAlignment="1" applyFont="1" applyNumberFormat="1">
      <alignment horizontal="center" vertical="center"/>
    </xf>
    <xf borderId="0" fillId="0" fontId="1" numFmtId="166"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vertical="center"/>
    </xf>
    <xf borderId="2" fillId="2" fontId="7" numFmtId="0" xfId="0" applyAlignment="1" applyBorder="1" applyFill="1" applyFont="1">
      <alignment horizontal="center" readingOrder="0" vertical="center"/>
    </xf>
    <xf borderId="3" fillId="0" fontId="8" numFmtId="0" xfId="0" applyBorder="1" applyFont="1"/>
    <xf borderId="4" fillId="0" fontId="8" numFmtId="0" xfId="0" applyBorder="1" applyFont="1"/>
    <xf borderId="2" fillId="3" fontId="1" numFmtId="0" xfId="0" applyAlignment="1" applyBorder="1" applyFill="1" applyFont="1">
      <alignment horizontal="center" readingOrder="0" vertical="center"/>
    </xf>
    <xf borderId="2" fillId="0" fontId="1" numFmtId="166" xfId="0" applyAlignment="1" applyBorder="1" applyFont="1" applyNumberFormat="1">
      <alignment horizontal="center" readingOrder="0" shrinkToFit="0" vertical="center" wrapText="1"/>
    </xf>
    <xf borderId="5"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vertical="center"/>
    </xf>
    <xf borderId="6" fillId="0" fontId="1" numFmtId="0" xfId="0" applyAlignment="1" applyBorder="1" applyFont="1">
      <alignment horizontal="center" readingOrder="0" vertical="center"/>
    </xf>
    <xf borderId="7" fillId="0" fontId="1" numFmtId="0" xfId="0" applyAlignment="1" applyBorder="1" applyFont="1">
      <alignment horizontal="center" readingOrder="0" vertical="center"/>
    </xf>
    <xf borderId="8" fillId="0" fontId="1" numFmtId="0" xfId="0" applyAlignment="1" applyBorder="1" applyFont="1">
      <alignment horizontal="center" readingOrder="0" vertical="center"/>
    </xf>
    <xf borderId="3" fillId="0" fontId="1" numFmtId="165" xfId="0" applyAlignment="1" applyBorder="1" applyFont="1" applyNumberFormat="1">
      <alignment horizontal="center" readingOrder="0" vertical="center"/>
    </xf>
    <xf borderId="6" fillId="0" fontId="1" numFmtId="166" xfId="0" applyAlignment="1" applyBorder="1" applyFont="1" applyNumberFormat="1">
      <alignment horizontal="center" readingOrder="0" shrinkToFit="0" vertical="center" wrapText="1"/>
    </xf>
    <xf borderId="8" fillId="0" fontId="1" numFmtId="166" xfId="0" applyAlignment="1" applyBorder="1" applyFont="1" applyNumberFormat="1">
      <alignment horizontal="center" readingOrder="0" shrinkToFit="0" vertical="center" wrapText="1"/>
    </xf>
    <xf borderId="9" fillId="0" fontId="8" numFmtId="0" xfId="0" applyBorder="1" applyFont="1"/>
    <xf borderId="10" fillId="0" fontId="1" numFmtId="0" xfId="0" applyAlignment="1" applyBorder="1" applyFont="1">
      <alignment horizontal="left" vertical="center"/>
    </xf>
    <xf borderId="11" fillId="0" fontId="1" numFmtId="0" xfId="0" applyAlignment="1" applyBorder="1" applyFont="1">
      <alignment horizontal="left" vertical="center"/>
    </xf>
    <xf borderId="12" fillId="0" fontId="1" numFmtId="0" xfId="0" applyAlignment="1" applyBorder="1" applyFont="1">
      <alignment horizontal="left" vertical="center"/>
    </xf>
    <xf borderId="13" fillId="0" fontId="1" numFmtId="0" xfId="0" applyAlignment="1" applyBorder="1" applyFont="1">
      <alignment horizontal="left" vertical="center"/>
    </xf>
    <xf borderId="14" fillId="0" fontId="1" numFmtId="165" xfId="0" applyAlignment="1" applyBorder="1" applyFont="1" applyNumberFormat="1">
      <alignment horizontal="center" vertical="center"/>
    </xf>
    <xf borderId="11" fillId="0" fontId="1" numFmtId="166" xfId="0" applyAlignment="1" applyBorder="1" applyFont="1" applyNumberFormat="1">
      <alignment horizontal="center" readingOrder="0" shrinkToFit="0" vertical="center" wrapText="1"/>
    </xf>
    <xf borderId="13" fillId="0" fontId="1" numFmtId="166" xfId="0" applyAlignment="1" applyBorder="1" applyFont="1" applyNumberFormat="1">
      <alignment horizontal="center" readingOrder="0" shrinkToFit="0" vertical="center" wrapText="1"/>
    </xf>
    <xf borderId="15" fillId="0" fontId="1" numFmtId="0" xfId="0" applyAlignment="1" applyBorder="1" applyFont="1">
      <alignment horizontal="center" readingOrder="0" shrinkToFit="0" vertical="center" wrapText="1"/>
    </xf>
    <xf borderId="16" fillId="0" fontId="1" numFmtId="0" xfId="0" applyAlignment="1" applyBorder="1" applyFont="1">
      <alignment horizontal="left" vertical="center"/>
    </xf>
    <xf borderId="17" fillId="0" fontId="1" numFmtId="0" xfId="0" applyAlignment="1" applyBorder="1" applyFont="1">
      <alignment horizontal="left" vertical="center"/>
    </xf>
    <xf borderId="18" fillId="0" fontId="1" numFmtId="0" xfId="0" applyAlignment="1" applyBorder="1" applyFont="1">
      <alignment horizontal="left" vertical="center"/>
    </xf>
    <xf borderId="19" fillId="0" fontId="1" numFmtId="0" xfId="0" applyAlignment="1" applyBorder="1" applyFont="1">
      <alignment horizontal="left" vertical="center"/>
    </xf>
    <xf borderId="20" fillId="0" fontId="1" numFmtId="165" xfId="0" applyAlignment="1" applyBorder="1" applyFont="1" applyNumberFormat="1">
      <alignment horizontal="center" vertical="center"/>
    </xf>
    <xf borderId="17" fillId="0" fontId="1" numFmtId="166" xfId="0" applyAlignment="1" applyBorder="1" applyFont="1" applyNumberFormat="1">
      <alignment horizontal="center" readingOrder="0" shrinkToFit="0" vertical="center" wrapText="1"/>
    </xf>
    <xf borderId="19" fillId="0" fontId="1" numFmtId="166" xfId="0" applyAlignment="1" applyBorder="1" applyFont="1" applyNumberFormat="1">
      <alignment horizontal="center" readingOrder="0" shrinkToFit="0" vertical="center" wrapText="1"/>
    </xf>
    <xf borderId="21" fillId="0" fontId="1" numFmtId="0" xfId="0" applyAlignment="1" applyBorder="1" applyFont="1">
      <alignment horizontal="center" readingOrder="0" shrinkToFit="0" vertical="center" wrapText="1"/>
    </xf>
    <xf borderId="22" fillId="0" fontId="1" numFmtId="0" xfId="0" applyAlignment="1" applyBorder="1" applyFont="1">
      <alignment horizontal="left" vertical="center"/>
    </xf>
    <xf borderId="23" fillId="0" fontId="1" numFmtId="0" xfId="0" applyAlignment="1" applyBorder="1" applyFont="1">
      <alignment horizontal="left" vertical="center"/>
    </xf>
    <xf borderId="24" fillId="0" fontId="1" numFmtId="0" xfId="0" applyAlignment="1" applyBorder="1" applyFont="1">
      <alignment horizontal="left" vertical="center"/>
    </xf>
    <xf borderId="25" fillId="0" fontId="1" numFmtId="0" xfId="0" applyAlignment="1" applyBorder="1" applyFont="1">
      <alignment horizontal="left" vertical="center"/>
    </xf>
    <xf borderId="26" fillId="0" fontId="1" numFmtId="165" xfId="0" applyAlignment="1" applyBorder="1" applyFont="1" applyNumberFormat="1">
      <alignment horizontal="center" vertical="center"/>
    </xf>
    <xf borderId="23" fillId="0" fontId="1" numFmtId="166" xfId="0" applyAlignment="1" applyBorder="1" applyFont="1" applyNumberFormat="1">
      <alignment horizontal="center" readingOrder="0" shrinkToFit="0" vertical="center" wrapText="1"/>
    </xf>
    <xf borderId="25" fillId="0" fontId="1" numFmtId="166" xfId="0" applyAlignment="1" applyBorder="1" applyFont="1" applyNumberFormat="1">
      <alignment horizontal="center" shrinkToFit="0" vertical="center" wrapText="1"/>
    </xf>
    <xf borderId="27" fillId="0" fontId="1" numFmtId="0" xfId="0" applyAlignment="1" applyBorder="1" applyFont="1">
      <alignment horizontal="center" readingOrder="0" shrinkToFit="0" vertical="center" wrapText="1"/>
    </xf>
    <xf borderId="2" fillId="4" fontId="1" numFmtId="0" xfId="0" applyAlignment="1" applyBorder="1" applyFill="1" applyFont="1">
      <alignment horizontal="center" readingOrder="0" vertical="center"/>
    </xf>
    <xf borderId="19" fillId="0" fontId="1" numFmtId="166" xfId="0" applyAlignment="1" applyBorder="1" applyFont="1" applyNumberFormat="1">
      <alignment horizontal="center" shrinkToFit="0" vertical="center" wrapText="1"/>
    </xf>
    <xf borderId="21" fillId="0" fontId="1" numFmtId="0" xfId="0" applyAlignment="1" applyBorder="1" applyFont="1">
      <alignment horizontal="center" shrinkToFit="0" vertical="center" wrapText="1"/>
    </xf>
    <xf borderId="23" fillId="0" fontId="1" numFmtId="166" xfId="0" applyAlignment="1" applyBorder="1" applyFont="1" applyNumberFormat="1">
      <alignment horizontal="center" shrinkToFit="0" vertical="center" wrapText="1"/>
    </xf>
    <xf borderId="27" fillId="0" fontId="1" numFmtId="0" xfId="0" applyAlignment="1" applyBorder="1" applyFont="1">
      <alignment horizontal="center" shrinkToFit="0" vertical="center" wrapText="1"/>
    </xf>
    <xf borderId="11" fillId="0" fontId="1" numFmtId="0" xfId="0" applyAlignment="1" applyBorder="1" applyFont="1">
      <alignment horizontal="center" readingOrder="0" shrinkToFit="0" vertical="center" wrapText="1"/>
    </xf>
    <xf borderId="17" fillId="0" fontId="1" numFmtId="0" xfId="0" applyAlignment="1" applyBorder="1" applyFont="1">
      <alignment horizontal="center" readingOrder="0" shrinkToFit="0" vertical="center" wrapText="1"/>
    </xf>
    <xf borderId="19" fillId="0" fontId="1"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0" fillId="0" fontId="10" numFmtId="166" xfId="0" applyAlignment="1" applyFont="1" applyNumberFormat="1">
      <alignment horizontal="center" readingOrder="0" vertical="center"/>
    </xf>
    <xf borderId="28" fillId="0" fontId="9" numFmtId="0" xfId="0" applyAlignment="1" applyBorder="1" applyFont="1">
      <alignment horizontal="center" vertical="center"/>
    </xf>
    <xf borderId="0" fillId="0" fontId="9" numFmtId="0" xfId="0" applyAlignment="1" applyFont="1">
      <alignment horizontal="center" vertical="center"/>
    </xf>
    <xf borderId="0" fillId="0" fontId="11" numFmtId="0" xfId="0" applyAlignment="1" applyFont="1">
      <alignment horizontal="center" vertical="center"/>
    </xf>
    <xf borderId="0" fillId="0" fontId="9" numFmtId="3" xfId="0" applyAlignment="1" applyFont="1" applyNumberFormat="1">
      <alignment horizontal="center" vertical="center"/>
    </xf>
    <xf borderId="29" fillId="0" fontId="9" numFmtId="0" xfId="0" applyAlignment="1" applyBorder="1" applyFont="1">
      <alignment horizontal="center" vertical="center"/>
    </xf>
    <xf borderId="29" fillId="0" fontId="9" numFmtId="167" xfId="0" applyAlignment="1" applyBorder="1" applyFont="1" applyNumberFormat="1">
      <alignment horizontal="center" readingOrder="0" vertical="center"/>
    </xf>
    <xf borderId="30" fillId="0" fontId="8" numFmtId="0" xfId="0" applyBorder="1" applyFont="1"/>
    <xf borderId="5" fillId="0" fontId="8" numFmtId="0" xfId="0" applyBorder="1" applyFont="1"/>
    <xf borderId="0" fillId="0" fontId="9" numFmtId="167" xfId="0" applyAlignment="1" applyFont="1" applyNumberFormat="1">
      <alignment horizontal="center" readingOrder="0" vertical="center"/>
    </xf>
    <xf borderId="28" fillId="0" fontId="9" numFmtId="0" xfId="0" applyAlignment="1" applyBorder="1" applyFont="1">
      <alignment horizontal="center" readingOrder="0" vertical="center"/>
    </xf>
    <xf borderId="0" fillId="0" fontId="9" numFmtId="0" xfId="0" applyAlignment="1" applyFont="1">
      <alignment horizontal="left" readingOrder="0" shrinkToFit="0" vertical="top" wrapText="1"/>
    </xf>
    <xf borderId="29" fillId="0" fontId="9" numFmtId="0" xfId="0" applyAlignment="1" applyBorder="1" applyFont="1">
      <alignment horizontal="center" readingOrder="0" vertical="center"/>
    </xf>
    <xf borderId="31" fillId="0" fontId="12" numFmtId="0" xfId="0" applyAlignment="1" applyBorder="1" applyFont="1">
      <alignment horizontal="center" readingOrder="0" vertical="center"/>
    </xf>
    <xf borderId="32" fillId="0" fontId="13" numFmtId="0" xfId="0" applyAlignment="1" applyBorder="1" applyFont="1">
      <alignment horizontal="center" readingOrder="0" vertical="center"/>
    </xf>
    <xf borderId="32" fillId="0" fontId="14" numFmtId="0" xfId="0" applyAlignment="1" applyBorder="1" applyFont="1">
      <alignment horizontal="left" readingOrder="0" vertical="center"/>
    </xf>
    <xf borderId="33" fillId="0" fontId="9" numFmtId="0" xfId="0" applyAlignment="1" applyBorder="1" applyFont="1">
      <alignment horizontal="center" readingOrder="0" vertical="center"/>
    </xf>
    <xf borderId="34" fillId="0" fontId="9" numFmtId="0" xfId="0" applyAlignment="1" applyBorder="1" applyFont="1">
      <alignment horizontal="center" readingOrder="0" vertical="center"/>
    </xf>
    <xf borderId="30" fillId="0" fontId="9" numFmtId="0" xfId="0" applyAlignment="1" applyBorder="1" applyFont="1">
      <alignment horizontal="center" readingOrder="0" vertical="center"/>
    </xf>
    <xf borderId="30" fillId="0" fontId="11" numFmtId="0" xfId="0" applyAlignment="1" applyBorder="1" applyFont="1">
      <alignment horizontal="center" readingOrder="0" shrinkToFit="0" vertical="center" wrapText="1"/>
    </xf>
    <xf borderId="30" fillId="0" fontId="9" numFmtId="3" xfId="0" applyAlignment="1" applyBorder="1" applyFont="1" applyNumberFormat="1">
      <alignment horizontal="center" readingOrder="0" vertical="center"/>
    </xf>
    <xf borderId="30" fillId="0" fontId="9" numFmtId="167" xfId="0" applyAlignment="1" applyBorder="1" applyFont="1" applyNumberFormat="1">
      <alignment horizontal="center" readingOrder="0" vertical="center"/>
    </xf>
    <xf borderId="5" fillId="0" fontId="9" numFmtId="167" xfId="0" applyAlignment="1" applyBorder="1" applyFont="1" applyNumberFormat="1">
      <alignment horizontal="center" readingOrder="0" vertical="center"/>
    </xf>
    <xf borderId="30" fillId="0" fontId="9" numFmtId="0" xfId="0" applyAlignment="1" applyBorder="1" applyFont="1">
      <alignment horizontal="center" readingOrder="0" shrinkToFit="0" vertical="center" wrapText="1"/>
    </xf>
    <xf borderId="5" fillId="0" fontId="9" numFmtId="0" xfId="0" applyAlignment="1" applyBorder="1" applyFont="1">
      <alignment horizontal="center" readingOrder="0" vertical="center"/>
    </xf>
    <xf borderId="30" fillId="0" fontId="9" numFmtId="2" xfId="0" applyAlignment="1" applyBorder="1" applyFont="1" applyNumberFormat="1">
      <alignment horizontal="center" readingOrder="0" vertical="center"/>
    </xf>
    <xf borderId="30" fillId="0" fontId="9" numFmtId="168" xfId="0" applyAlignment="1" applyBorder="1" applyFont="1" applyNumberFormat="1">
      <alignment horizontal="center" readingOrder="0" vertical="center"/>
    </xf>
    <xf borderId="30" fillId="0" fontId="9" numFmtId="169" xfId="0" applyAlignment="1" applyBorder="1" applyFont="1" applyNumberFormat="1">
      <alignment horizontal="center" readingOrder="0" vertical="center"/>
    </xf>
    <xf borderId="5" fillId="0" fontId="9" numFmtId="169" xfId="0" applyAlignment="1" applyBorder="1" applyFont="1" applyNumberFormat="1">
      <alignment horizontal="center" readingOrder="0" vertical="center"/>
    </xf>
    <xf borderId="35" fillId="0" fontId="9" numFmtId="0" xfId="0" applyAlignment="1" applyBorder="1" applyFont="1">
      <alignment horizontal="center" readingOrder="0" vertical="center"/>
    </xf>
    <xf borderId="36" fillId="0" fontId="12" numFmtId="0" xfId="0" applyAlignment="1" applyBorder="1" applyFont="1">
      <alignment horizontal="center" readingOrder="0" vertical="center"/>
    </xf>
    <xf borderId="37" fillId="0" fontId="14" numFmtId="0" xfId="0" applyAlignment="1" applyBorder="1" applyFont="1">
      <alignment horizontal="center" readingOrder="0" vertical="center"/>
    </xf>
    <xf borderId="37" fillId="0" fontId="15" numFmtId="0" xfId="0" applyAlignment="1" applyBorder="1" applyFont="1">
      <alignment horizontal="left" readingOrder="0" vertical="center"/>
    </xf>
    <xf borderId="38" fillId="0" fontId="9" numFmtId="0" xfId="0" applyAlignment="1" applyBorder="1" applyFont="1">
      <alignment horizontal="left" readingOrder="0" vertical="center"/>
    </xf>
    <xf borderId="39" fillId="0" fontId="9" numFmtId="0" xfId="0" applyAlignment="1" applyBorder="1" applyFont="1">
      <alignment horizontal="center" vertical="center"/>
    </xf>
    <xf borderId="40" fillId="0" fontId="9" numFmtId="0" xfId="0" applyAlignment="1" applyBorder="1" applyFont="1">
      <alignment horizontal="center" vertical="center"/>
    </xf>
    <xf borderId="40" fillId="0" fontId="11" numFmtId="166" xfId="0" applyAlignment="1" applyBorder="1" applyFont="1" applyNumberFormat="1">
      <alignment horizontal="center" readingOrder="0" vertical="center"/>
    </xf>
    <xf borderId="40" fillId="0" fontId="9" numFmtId="0" xfId="0" applyAlignment="1" applyBorder="1" applyFont="1">
      <alignment horizontal="center" readingOrder="0" vertical="center"/>
    </xf>
    <xf borderId="40" fillId="0" fontId="9" numFmtId="3" xfId="0" applyAlignment="1" applyBorder="1" applyFont="1" applyNumberFormat="1">
      <alignment horizontal="center" vertical="center"/>
    </xf>
    <xf borderId="40" fillId="0" fontId="9" numFmtId="3" xfId="0" applyAlignment="1" applyBorder="1" applyFont="1" applyNumberFormat="1">
      <alignment horizontal="center" readingOrder="0" vertical="center"/>
    </xf>
    <xf borderId="41" fillId="0" fontId="9" numFmtId="0" xfId="0" applyAlignment="1" applyBorder="1" applyFont="1">
      <alignment horizontal="center" vertical="center"/>
    </xf>
    <xf borderId="41" fillId="0" fontId="9" numFmtId="167" xfId="0" applyAlignment="1" applyBorder="1" applyFont="1" applyNumberFormat="1">
      <alignment horizontal="center" readingOrder="0" vertical="center"/>
    </xf>
    <xf borderId="40" fillId="0" fontId="9" numFmtId="167" xfId="0" applyAlignment="1" applyBorder="1" applyFont="1" applyNumberFormat="1">
      <alignment horizontal="center" readingOrder="0" vertical="center"/>
    </xf>
    <xf borderId="42" fillId="0" fontId="9" numFmtId="167" xfId="0" applyAlignment="1" applyBorder="1" applyFont="1" applyNumberFormat="1">
      <alignment horizontal="center" readingOrder="0" vertical="center"/>
    </xf>
    <xf borderId="40" fillId="0" fontId="9" numFmtId="0" xfId="0" applyAlignment="1" applyBorder="1" applyFont="1">
      <alignment horizontal="left" readingOrder="0" shrinkToFit="0" vertical="top" wrapText="1"/>
    </xf>
    <xf borderId="41" fillId="0" fontId="9" numFmtId="0" xfId="0" applyAlignment="1" applyBorder="1" applyFont="1">
      <alignment horizontal="center" readingOrder="0" vertical="center"/>
    </xf>
    <xf borderId="42" fillId="0" fontId="9" numFmtId="0" xfId="0" applyAlignment="1" applyBorder="1" applyFont="1">
      <alignment horizontal="center" readingOrder="0" vertical="center"/>
    </xf>
    <xf borderId="40" fillId="0" fontId="9" numFmtId="2" xfId="0" applyAlignment="1" applyBorder="1" applyFont="1" applyNumberFormat="1">
      <alignment horizontal="center" readingOrder="0" vertical="center"/>
    </xf>
    <xf borderId="40" fillId="0" fontId="9" numFmtId="168" xfId="0" applyAlignment="1" applyBorder="1" applyFont="1" applyNumberFormat="1">
      <alignment horizontal="center" readingOrder="0" vertical="center"/>
    </xf>
    <xf borderId="40" fillId="0" fontId="9" numFmtId="169" xfId="0" applyAlignment="1" applyBorder="1" applyFont="1" applyNumberFormat="1">
      <alignment horizontal="center" readingOrder="0" vertical="center"/>
    </xf>
    <xf borderId="42" fillId="0" fontId="9" numFmtId="169" xfId="0" applyAlignment="1" applyBorder="1" applyFont="1" applyNumberFormat="1">
      <alignment horizontal="center" readingOrder="0" vertical="center"/>
    </xf>
    <xf borderId="43" fillId="0" fontId="9" numFmtId="0" xfId="0" applyAlignment="1" applyBorder="1" applyFont="1">
      <alignment horizontal="center" readingOrder="0" vertical="center"/>
    </xf>
    <xf borderId="44" fillId="0" fontId="12" numFmtId="0" xfId="0" applyAlignment="1" applyBorder="1" applyFont="1">
      <alignment horizontal="center" readingOrder="0" vertical="center"/>
    </xf>
    <xf borderId="45" fillId="0" fontId="14" numFmtId="0" xfId="0" applyAlignment="1" applyBorder="1" applyFont="1">
      <alignment horizontal="center" readingOrder="0" vertical="center"/>
    </xf>
    <xf borderId="45" fillId="0" fontId="15" numFmtId="0" xfId="0" applyAlignment="1" applyBorder="1" applyFont="1">
      <alignment horizontal="left" readingOrder="0" vertical="center"/>
    </xf>
    <xf borderId="46" fillId="0" fontId="9" numFmtId="0" xfId="0" applyAlignment="1" applyBorder="1" applyFont="1">
      <alignment horizontal="left" readingOrder="0" vertical="center"/>
    </xf>
    <xf borderId="47" fillId="0" fontId="9" numFmtId="0" xfId="0" applyAlignment="1" applyBorder="1" applyFont="1">
      <alignment horizontal="center" vertical="center"/>
    </xf>
    <xf borderId="14" fillId="0" fontId="9" numFmtId="0" xfId="0" applyAlignment="1" applyBorder="1" applyFont="1">
      <alignment horizontal="center" vertical="center"/>
    </xf>
    <xf borderId="14" fillId="0" fontId="11" numFmtId="166" xfId="0" applyAlignment="1" applyBorder="1" applyFont="1" applyNumberFormat="1">
      <alignment horizontal="center" readingOrder="0" vertical="center"/>
    </xf>
    <xf borderId="14" fillId="0" fontId="9" numFmtId="0" xfId="0" applyAlignment="1" applyBorder="1" applyFont="1">
      <alignment horizontal="center" readingOrder="0" vertical="center"/>
    </xf>
    <xf borderId="14" fillId="0" fontId="9" numFmtId="3" xfId="0" applyAlignment="1" applyBorder="1" applyFont="1" applyNumberFormat="1">
      <alignment horizontal="center" vertical="center"/>
    </xf>
    <xf borderId="14" fillId="0" fontId="9" numFmtId="3" xfId="0" applyAlignment="1" applyBorder="1" applyFont="1" applyNumberFormat="1">
      <alignment horizontal="center" readingOrder="0" vertical="center"/>
    </xf>
    <xf borderId="10" fillId="0" fontId="9" numFmtId="0" xfId="0" applyAlignment="1" applyBorder="1" applyFont="1">
      <alignment horizontal="center" vertical="center"/>
    </xf>
    <xf borderId="10" fillId="0" fontId="9" numFmtId="167" xfId="0" applyAlignment="1" applyBorder="1" applyFont="1" applyNumberFormat="1">
      <alignment horizontal="center" readingOrder="0" vertical="center"/>
    </xf>
    <xf borderId="14" fillId="0" fontId="9" numFmtId="167" xfId="0" applyAlignment="1" applyBorder="1" applyFont="1" applyNumberFormat="1">
      <alignment horizontal="center" readingOrder="0" vertical="center"/>
    </xf>
    <xf borderId="15" fillId="0" fontId="9" numFmtId="167" xfId="0" applyAlignment="1" applyBorder="1" applyFont="1" applyNumberFormat="1">
      <alignment horizontal="center" readingOrder="0" vertical="center"/>
    </xf>
    <xf borderId="14" fillId="0" fontId="8" numFmtId="0" xfId="0" applyBorder="1" applyFont="1"/>
    <xf borderId="10" fillId="0" fontId="9" numFmtId="0" xfId="0" applyAlignment="1" applyBorder="1" applyFont="1">
      <alignment horizontal="center" readingOrder="0" vertical="center"/>
    </xf>
    <xf borderId="15" fillId="0" fontId="9" numFmtId="0" xfId="0" applyAlignment="1" applyBorder="1" applyFont="1">
      <alignment horizontal="center" readingOrder="0" vertical="center"/>
    </xf>
    <xf borderId="14" fillId="0" fontId="9" numFmtId="2" xfId="0" applyAlignment="1" applyBorder="1" applyFont="1" applyNumberFormat="1">
      <alignment horizontal="center" readingOrder="0" vertical="center"/>
    </xf>
    <xf borderId="14" fillId="0" fontId="9" numFmtId="168" xfId="0" applyAlignment="1" applyBorder="1" applyFont="1" applyNumberFormat="1">
      <alignment horizontal="center" readingOrder="0" vertical="center"/>
    </xf>
    <xf borderId="14" fillId="0" fontId="9" numFmtId="169" xfId="0" applyAlignment="1" applyBorder="1" applyFont="1" applyNumberFormat="1">
      <alignment horizontal="center" readingOrder="0" vertical="center"/>
    </xf>
    <xf borderId="15" fillId="0" fontId="9" numFmtId="169" xfId="0" applyAlignment="1" applyBorder="1" applyFont="1" applyNumberFormat="1">
      <alignment horizontal="center" readingOrder="0" vertical="center"/>
    </xf>
    <xf borderId="48" fillId="0" fontId="9" numFmtId="0" xfId="0" applyAlignment="1" applyBorder="1" applyFont="1">
      <alignment horizontal="center" readingOrder="0" vertical="center"/>
    </xf>
    <xf borderId="49" fillId="0" fontId="12" numFmtId="0" xfId="0" applyAlignment="1" applyBorder="1" applyFont="1">
      <alignment horizontal="center" readingOrder="0" vertical="center"/>
    </xf>
    <xf borderId="50" fillId="0" fontId="14" numFmtId="0" xfId="0" applyAlignment="1" applyBorder="1" applyFont="1">
      <alignment horizontal="center" readingOrder="0" vertical="center"/>
    </xf>
    <xf borderId="50" fillId="0" fontId="15" numFmtId="0" xfId="0" applyAlignment="1" applyBorder="1" applyFont="1">
      <alignment horizontal="left" readingOrder="0" vertical="center"/>
    </xf>
    <xf borderId="51" fillId="0" fontId="9" numFmtId="0" xfId="0" applyAlignment="1" applyBorder="1" applyFont="1">
      <alignment horizontal="left" readingOrder="0" vertical="center"/>
    </xf>
    <xf borderId="52" fillId="0" fontId="9" numFmtId="0" xfId="0" applyAlignment="1" applyBorder="1" applyFont="1">
      <alignment horizontal="center" vertical="center"/>
    </xf>
    <xf borderId="0" fillId="0" fontId="11" numFmtId="166" xfId="0" applyAlignment="1" applyFont="1" applyNumberFormat="1">
      <alignment horizontal="center" readingOrder="0" vertical="center"/>
    </xf>
    <xf borderId="53" fillId="0" fontId="9" numFmtId="0" xfId="0" applyAlignment="1" applyBorder="1" applyFont="1">
      <alignment horizontal="center" vertical="center"/>
    </xf>
    <xf borderId="53" fillId="0" fontId="9" numFmtId="167" xfId="0" applyAlignment="1" applyBorder="1" applyFont="1" applyNumberFormat="1">
      <alignment horizontal="center" readingOrder="0" vertical="center"/>
    </xf>
    <xf borderId="54" fillId="0" fontId="9" numFmtId="167" xfId="0" applyAlignment="1" applyBorder="1" applyFont="1" applyNumberFormat="1">
      <alignment horizontal="center" readingOrder="0" vertical="center"/>
    </xf>
    <xf borderId="53" fillId="0" fontId="9" numFmtId="0" xfId="0" applyAlignment="1" applyBorder="1" applyFont="1">
      <alignment horizontal="center" readingOrder="0" vertical="center"/>
    </xf>
    <xf borderId="54" fillId="0" fontId="9" numFmtId="0" xfId="0" applyAlignment="1" applyBorder="1" applyFont="1">
      <alignment horizontal="center" readingOrder="0" vertical="center"/>
    </xf>
    <xf borderId="0" fillId="0" fontId="9" numFmtId="2" xfId="0" applyAlignment="1" applyFont="1" applyNumberFormat="1">
      <alignment horizontal="center" readingOrder="0" vertical="center"/>
    </xf>
    <xf borderId="0" fillId="0" fontId="9" numFmtId="168" xfId="0" applyAlignment="1" applyFont="1" applyNumberFormat="1">
      <alignment horizontal="center" readingOrder="0" vertical="center"/>
    </xf>
    <xf borderId="0" fillId="0" fontId="9" numFmtId="169" xfId="0" applyAlignment="1" applyFont="1" applyNumberFormat="1">
      <alignment horizontal="center" readingOrder="0" vertical="center"/>
    </xf>
    <xf borderId="54" fillId="0" fontId="9" numFmtId="169" xfId="0" applyAlignment="1" applyBorder="1" applyFont="1" applyNumberFormat="1">
      <alignment horizontal="center" readingOrder="0" vertical="center"/>
    </xf>
    <xf borderId="40" fillId="0" fontId="9" numFmtId="169" xfId="0" applyAlignment="1" applyBorder="1" applyFont="1" applyNumberFormat="1">
      <alignment horizontal="center" vertical="center"/>
    </xf>
    <xf borderId="14" fillId="0" fontId="9" numFmtId="169" xfId="0" applyAlignment="1" applyBorder="1" applyFont="1" applyNumberFormat="1">
      <alignment horizontal="center" vertical="center"/>
    </xf>
    <xf borderId="38" fillId="0" fontId="9" numFmtId="49" xfId="0" applyAlignment="1" applyBorder="1" applyFont="1" applyNumberFormat="1">
      <alignment horizontal="left" vertical="center"/>
    </xf>
    <xf borderId="40" fillId="0" fontId="9" numFmtId="49" xfId="0" applyAlignment="1" applyBorder="1" applyFont="1" applyNumberFormat="1">
      <alignment horizontal="center" vertical="center"/>
    </xf>
    <xf borderId="51" fillId="0" fontId="9" numFmtId="49" xfId="0" applyAlignment="1" applyBorder="1" applyFont="1" applyNumberFormat="1">
      <alignment horizontal="left" vertical="center"/>
    </xf>
    <xf borderId="0" fillId="0" fontId="9" numFmtId="49" xfId="0" applyAlignment="1" applyFont="1" applyNumberFormat="1">
      <alignment horizontal="center" vertical="center"/>
    </xf>
    <xf borderId="46" fillId="0" fontId="9" numFmtId="49" xfId="0" applyAlignment="1" applyBorder="1" applyFont="1" applyNumberFormat="1">
      <alignment horizontal="left" vertical="center"/>
    </xf>
    <xf borderId="14" fillId="0" fontId="9" numFmtId="49" xfId="0" applyAlignment="1" applyBorder="1" applyFont="1" applyNumberFormat="1">
      <alignment horizontal="center" vertical="center"/>
    </xf>
    <xf borderId="55" fillId="0" fontId="9" numFmtId="0" xfId="0" applyAlignment="1" applyBorder="1" applyFont="1">
      <alignment horizontal="center" readingOrder="0" vertical="center"/>
    </xf>
    <xf borderId="56" fillId="0" fontId="12" numFmtId="0" xfId="0" applyAlignment="1" applyBorder="1" applyFont="1">
      <alignment horizontal="center" readingOrder="0" vertical="center"/>
    </xf>
    <xf borderId="57" fillId="0" fontId="14" numFmtId="0" xfId="0" applyAlignment="1" applyBorder="1" applyFont="1">
      <alignment horizontal="center" readingOrder="0" vertical="center"/>
    </xf>
    <xf borderId="57" fillId="0" fontId="15" numFmtId="0" xfId="0" applyAlignment="1" applyBorder="1" applyFont="1">
      <alignment horizontal="left" readingOrder="0" vertical="center"/>
    </xf>
    <xf borderId="58" fillId="0" fontId="9" numFmtId="0" xfId="0" applyAlignment="1" applyBorder="1" applyFont="1">
      <alignment horizontal="left" readingOrder="0" vertical="center"/>
    </xf>
    <xf borderId="59" fillId="0" fontId="9" numFmtId="0" xfId="0" applyAlignment="1" applyBorder="1" applyFont="1">
      <alignment horizontal="center" vertical="center"/>
    </xf>
    <xf borderId="20" fillId="0" fontId="9" numFmtId="0" xfId="0" applyAlignment="1" applyBorder="1" applyFont="1">
      <alignment horizontal="center" vertical="center"/>
    </xf>
    <xf borderId="20" fillId="0" fontId="11" numFmtId="166" xfId="0" applyAlignment="1" applyBorder="1" applyFont="1" applyNumberFormat="1">
      <alignment horizontal="center" readingOrder="0" vertical="center"/>
    </xf>
    <xf borderId="20" fillId="0" fontId="9" numFmtId="0" xfId="0" applyAlignment="1" applyBorder="1" applyFont="1">
      <alignment horizontal="center" readingOrder="0" vertical="center"/>
    </xf>
    <xf borderId="20" fillId="0" fontId="9" numFmtId="3" xfId="0" applyAlignment="1" applyBorder="1" applyFont="1" applyNumberFormat="1">
      <alignment horizontal="center" vertical="center"/>
    </xf>
    <xf borderId="20" fillId="0" fontId="9" numFmtId="1" xfId="0" applyAlignment="1" applyBorder="1" applyFont="1" applyNumberFormat="1">
      <alignment horizontal="center" vertical="center"/>
    </xf>
    <xf borderId="16" fillId="0" fontId="9" numFmtId="0" xfId="0" applyAlignment="1" applyBorder="1" applyFont="1">
      <alignment horizontal="center" vertical="center"/>
    </xf>
    <xf borderId="16" fillId="0" fontId="9" numFmtId="167" xfId="0" applyAlignment="1" applyBorder="1" applyFont="1" applyNumberFormat="1">
      <alignment horizontal="center" readingOrder="0" vertical="center"/>
    </xf>
    <xf borderId="20" fillId="0" fontId="9" numFmtId="167" xfId="0" applyAlignment="1" applyBorder="1" applyFont="1" applyNumberFormat="1">
      <alignment horizontal="center" readingOrder="0" vertical="center"/>
    </xf>
    <xf borderId="21" fillId="0" fontId="9" numFmtId="167" xfId="0" applyAlignment="1" applyBorder="1" applyFont="1" applyNumberFormat="1">
      <alignment horizontal="center" readingOrder="0" vertical="center"/>
    </xf>
    <xf borderId="20" fillId="0" fontId="9" numFmtId="0" xfId="0" applyAlignment="1" applyBorder="1" applyFont="1">
      <alignment horizontal="left" readingOrder="0" shrinkToFit="0" vertical="top" wrapText="1"/>
    </xf>
    <xf borderId="16" fillId="0" fontId="9" numFmtId="0" xfId="0" applyAlignment="1" applyBorder="1" applyFont="1">
      <alignment horizontal="center" readingOrder="0" vertical="center"/>
    </xf>
    <xf borderId="21" fillId="0" fontId="9" numFmtId="0" xfId="0" applyAlignment="1" applyBorder="1" applyFont="1">
      <alignment horizontal="center" readingOrder="0" vertical="center"/>
    </xf>
    <xf borderId="20" fillId="0" fontId="9" numFmtId="2" xfId="0" applyAlignment="1" applyBorder="1" applyFont="1" applyNumberFormat="1">
      <alignment horizontal="center" readingOrder="0" vertical="center"/>
    </xf>
    <xf borderId="20" fillId="0" fontId="9" numFmtId="168" xfId="0" applyAlignment="1" applyBorder="1" applyFont="1" applyNumberFormat="1">
      <alignment horizontal="center" readingOrder="0" vertical="center"/>
    </xf>
    <xf borderId="20" fillId="0" fontId="9" numFmtId="169" xfId="0" applyAlignment="1" applyBorder="1" applyFont="1" applyNumberFormat="1">
      <alignment horizontal="center" readingOrder="0" vertical="center"/>
    </xf>
    <xf borderId="21" fillId="0" fontId="9" numFmtId="169" xfId="0" applyAlignment="1" applyBorder="1" applyFont="1" applyNumberFormat="1">
      <alignment horizontal="center" readingOrder="0" vertical="center"/>
    </xf>
    <xf borderId="58" fillId="0" fontId="9" numFmtId="49" xfId="0" applyAlignment="1" applyBorder="1" applyFont="1" applyNumberFormat="1">
      <alignment horizontal="left" vertical="center"/>
    </xf>
    <xf borderId="20" fillId="0" fontId="9" numFmtId="49" xfId="0" applyAlignment="1" applyBorder="1" applyFont="1" applyNumberFormat="1">
      <alignment horizontal="center" vertical="center"/>
    </xf>
    <xf borderId="20" fillId="0" fontId="9" numFmtId="167" xfId="0" applyAlignment="1" applyBorder="1" applyFont="1" applyNumberFormat="1">
      <alignment horizontal="center" readingOrder="0" vertical="center"/>
    </xf>
    <xf borderId="20" fillId="0" fontId="11" numFmtId="167" xfId="0" applyAlignment="1" applyBorder="1" applyFont="1" applyNumberFormat="1">
      <alignment horizontal="center" readingOrder="0" vertical="center"/>
    </xf>
    <xf borderId="21" fillId="0" fontId="11" numFmtId="167" xfId="0" applyAlignment="1" applyBorder="1" applyFont="1" applyNumberFormat="1">
      <alignment horizontal="center" readingOrder="0" vertical="center"/>
    </xf>
    <xf borderId="48" fillId="0" fontId="16" numFmtId="0" xfId="0" applyAlignment="1" applyBorder="1" applyFont="1">
      <alignment horizontal="center" readingOrder="0" vertical="center"/>
    </xf>
    <xf borderId="0" fillId="0" fontId="11" numFmtId="167" xfId="0" applyAlignment="1" applyFont="1" applyNumberFormat="1">
      <alignment horizontal="center" readingOrder="0" vertical="center"/>
    </xf>
    <xf borderId="54" fillId="0" fontId="11" numFmtId="167" xfId="0" applyAlignment="1" applyBorder="1" applyFont="1" applyNumberFormat="1">
      <alignment horizontal="center" readingOrder="0" vertical="center"/>
    </xf>
    <xf borderId="42" fillId="0" fontId="9" numFmtId="169" xfId="0" applyAlignment="1" applyBorder="1" applyFont="1" applyNumberFormat="1">
      <alignment horizontal="center" vertical="center"/>
    </xf>
    <xf borderId="54" fillId="0" fontId="9" numFmtId="169" xfId="0" applyAlignment="1" applyBorder="1" applyFont="1" applyNumberFormat="1">
      <alignment horizontal="center" vertical="center"/>
    </xf>
    <xf borderId="15" fillId="0" fontId="9" numFmtId="169" xfId="0" applyAlignment="1" applyBorder="1" applyFont="1" applyNumberFormat="1">
      <alignment horizontal="center" vertical="center"/>
    </xf>
    <xf borderId="41" fillId="0" fontId="9" numFmtId="167" xfId="0" applyAlignment="1" applyBorder="1" applyFont="1" applyNumberFormat="1">
      <alignment horizontal="center" readingOrder="0" vertical="center"/>
    </xf>
    <xf borderId="40" fillId="0" fontId="9" numFmtId="167" xfId="0" applyAlignment="1" applyBorder="1" applyFont="1" applyNumberFormat="1">
      <alignment horizontal="center" readingOrder="0" vertical="center"/>
    </xf>
    <xf borderId="42" fillId="0" fontId="9" numFmtId="167" xfId="0" applyAlignment="1" applyBorder="1" applyFont="1" applyNumberFormat="1">
      <alignment horizontal="center" readingOrder="0" vertical="center"/>
    </xf>
    <xf borderId="40" fillId="0" fontId="11" numFmtId="169" xfId="0" applyAlignment="1" applyBorder="1" applyFont="1" applyNumberFormat="1">
      <alignment horizontal="center" readingOrder="0" vertical="center"/>
    </xf>
    <xf borderId="53" fillId="0" fontId="9" numFmtId="167" xfId="0" applyAlignment="1" applyBorder="1" applyFont="1" applyNumberFormat="1">
      <alignment horizontal="center" readingOrder="0" vertical="center"/>
    </xf>
    <xf borderId="0" fillId="0" fontId="9" numFmtId="167" xfId="0" applyAlignment="1" applyFont="1" applyNumberFormat="1">
      <alignment horizontal="center" readingOrder="0" vertical="center"/>
    </xf>
    <xf borderId="54" fillId="0" fontId="9" numFmtId="167" xfId="0" applyAlignment="1" applyBorder="1" applyFont="1" applyNumberFormat="1">
      <alignment horizontal="center" readingOrder="0" vertical="center"/>
    </xf>
    <xf borderId="14" fillId="0" fontId="9" numFmtId="1" xfId="0" applyAlignment="1" applyBorder="1" applyFont="1" applyNumberFormat="1">
      <alignment horizontal="center" vertical="center"/>
    </xf>
    <xf borderId="10" fillId="0" fontId="9" numFmtId="167" xfId="0" applyAlignment="1" applyBorder="1" applyFont="1" applyNumberFormat="1">
      <alignment horizontal="center" readingOrder="0" vertical="center"/>
    </xf>
    <xf borderId="14" fillId="0" fontId="9" numFmtId="167" xfId="0" applyAlignment="1" applyBorder="1" applyFont="1" applyNumberFormat="1">
      <alignment horizontal="center" readingOrder="0" vertical="center"/>
    </xf>
    <xf borderId="15" fillId="0" fontId="9" numFmtId="167" xfId="0" applyAlignment="1" applyBorder="1" applyFont="1" applyNumberFormat="1">
      <alignment horizontal="center" readingOrder="0" vertical="center"/>
    </xf>
    <xf borderId="35" fillId="0" fontId="11" numFmtId="0" xfId="0" applyAlignment="1" applyBorder="1" applyFont="1">
      <alignment horizontal="center" readingOrder="0" vertical="center"/>
    </xf>
    <xf borderId="40" fillId="0" fontId="9" numFmtId="167" xfId="0" applyAlignment="1" applyBorder="1" applyFont="1" applyNumberFormat="1">
      <alignment horizontal="center" vertical="center"/>
    </xf>
    <xf borderId="42" fillId="0" fontId="9" numFmtId="167" xfId="0" applyAlignment="1" applyBorder="1" applyFont="1" applyNumberFormat="1">
      <alignment horizontal="center" vertical="center"/>
    </xf>
    <xf borderId="40" fillId="0" fontId="9" numFmtId="0" xfId="0" applyAlignment="1" applyBorder="1" applyFont="1">
      <alignment horizontal="left" shrinkToFit="0" vertical="top" wrapText="1"/>
    </xf>
    <xf borderId="14" fillId="0" fontId="9" numFmtId="167" xfId="0" applyAlignment="1" applyBorder="1" applyFont="1" applyNumberFormat="1">
      <alignment horizontal="center" vertical="center"/>
    </xf>
    <xf borderId="15" fillId="0" fontId="9" numFmtId="167" xfId="0" applyAlignment="1" applyBorder="1" applyFont="1" applyNumberFormat="1">
      <alignment horizontal="center" vertical="center"/>
    </xf>
    <xf borderId="40" fillId="0" fontId="16" numFmtId="2" xfId="0" applyAlignment="1" applyBorder="1" applyFont="1" applyNumberFormat="1">
      <alignment horizontal="center" readingOrder="0" vertical="center"/>
    </xf>
    <xf borderId="16" fillId="0" fontId="11" numFmtId="167" xfId="0" applyAlignment="1" applyBorder="1" applyFont="1" applyNumberFormat="1">
      <alignment horizontal="center" readingOrder="0" vertical="center"/>
    </xf>
    <xf borderId="20" fillId="0" fontId="11" numFmtId="167" xfId="0" applyAlignment="1" applyBorder="1" applyFont="1" applyNumberFormat="1">
      <alignment horizontal="center" readingOrder="0" vertical="center"/>
    </xf>
    <xf borderId="21" fillId="0" fontId="11" numFmtId="167" xfId="0" applyAlignment="1" applyBorder="1" applyFont="1" applyNumberFormat="1">
      <alignment horizontal="center" readingOrder="0" vertical="center"/>
    </xf>
    <xf borderId="20" fillId="0" fontId="9" numFmtId="167" xfId="0" applyAlignment="1" applyBorder="1" applyFont="1" applyNumberFormat="1">
      <alignment horizontal="center" vertical="center"/>
    </xf>
    <xf borderId="20" fillId="0" fontId="9" numFmtId="0" xfId="0" applyAlignment="1" applyBorder="1" applyFont="1">
      <alignment horizontal="left" shrinkToFit="0" vertical="top" wrapText="1"/>
    </xf>
    <xf borderId="21" fillId="0" fontId="9" numFmtId="169" xfId="0" applyAlignment="1" applyBorder="1" applyFont="1" applyNumberFormat="1">
      <alignment horizontal="center" vertical="center"/>
    </xf>
    <xf borderId="40" fillId="0" fontId="9" numFmtId="1" xfId="0" applyAlignment="1" applyBorder="1" applyFont="1" applyNumberFormat="1">
      <alignment horizontal="center" vertical="center"/>
    </xf>
    <xf borderId="40" fillId="0" fontId="11" numFmtId="168" xfId="0" applyAlignment="1" applyBorder="1" applyFont="1" applyNumberFormat="1">
      <alignment horizontal="center" readingOrder="0" vertical="center"/>
    </xf>
    <xf borderId="46" fillId="0" fontId="9" numFmtId="0" xfId="0" applyAlignment="1" applyBorder="1" applyFont="1">
      <alignment horizontal="left" vertical="center"/>
    </xf>
    <xf borderId="21" fillId="0" fontId="9" numFmtId="167" xfId="0" applyAlignment="1" applyBorder="1" applyFont="1" applyNumberFormat="1">
      <alignment horizontal="center" vertical="center"/>
    </xf>
    <xf borderId="21" fillId="0" fontId="9" numFmtId="0" xfId="0" applyAlignment="1" applyBorder="1" applyFont="1">
      <alignment horizontal="center" vertical="center"/>
    </xf>
    <xf borderId="20" fillId="0" fontId="9" numFmtId="2" xfId="0" applyAlignment="1" applyBorder="1" applyFont="1" applyNumberFormat="1">
      <alignment horizontal="center" vertical="center"/>
    </xf>
    <xf borderId="20" fillId="0" fontId="9" numFmtId="168" xfId="0" applyAlignment="1" applyBorder="1" applyFont="1" applyNumberFormat="1">
      <alignment horizontal="center" vertical="center"/>
    </xf>
    <xf borderId="20" fillId="0" fontId="9" numFmtId="169" xfId="0" applyAlignment="1" applyBorder="1" applyFont="1" applyNumberFormat="1">
      <alignment horizontal="center" vertical="center"/>
    </xf>
    <xf borderId="60" fillId="0" fontId="9" numFmtId="0" xfId="0" applyAlignment="1" applyBorder="1" applyFont="1">
      <alignment horizontal="center" readingOrder="0" vertical="center"/>
    </xf>
    <xf borderId="61" fillId="0" fontId="12" numFmtId="0" xfId="0" applyAlignment="1" applyBorder="1" applyFont="1">
      <alignment horizontal="center" readingOrder="0" vertical="center"/>
    </xf>
    <xf borderId="62" fillId="0" fontId="14" numFmtId="0" xfId="0" applyAlignment="1" applyBorder="1" applyFont="1">
      <alignment horizontal="center" readingOrder="0" vertical="center"/>
    </xf>
    <xf borderId="62" fillId="0" fontId="15" numFmtId="0" xfId="0" applyAlignment="1" applyBorder="1" applyFont="1">
      <alignment horizontal="left" readingOrder="0" vertical="center"/>
    </xf>
    <xf borderId="63" fillId="0" fontId="9" numFmtId="49" xfId="0" applyAlignment="1" applyBorder="1" applyFont="1" applyNumberFormat="1">
      <alignment horizontal="left" readingOrder="0" vertical="center"/>
    </xf>
    <xf borderId="64" fillId="0" fontId="9" numFmtId="0" xfId="0" applyAlignment="1" applyBorder="1" applyFont="1">
      <alignment horizontal="center" vertical="center"/>
    </xf>
    <xf borderId="65" fillId="0" fontId="9" numFmtId="0" xfId="0" applyAlignment="1" applyBorder="1" applyFont="1">
      <alignment horizontal="center" vertical="center"/>
    </xf>
    <xf borderId="65" fillId="0" fontId="11" numFmtId="166" xfId="0" applyAlignment="1" applyBorder="1" applyFont="1" applyNumberFormat="1">
      <alignment horizontal="center" readingOrder="0" vertical="center"/>
    </xf>
    <xf borderId="65" fillId="0" fontId="9" numFmtId="0" xfId="0" applyAlignment="1" applyBorder="1" applyFont="1">
      <alignment horizontal="center" readingOrder="0" vertical="center"/>
    </xf>
    <xf borderId="65" fillId="0" fontId="9" numFmtId="3" xfId="0" applyAlignment="1" applyBorder="1" applyFont="1" applyNumberFormat="1">
      <alignment horizontal="center" readingOrder="0" vertical="center"/>
    </xf>
    <xf borderId="65" fillId="0" fontId="9" numFmtId="49" xfId="0" applyAlignment="1" applyBorder="1" applyFont="1" applyNumberFormat="1">
      <alignment horizontal="center" readingOrder="0" vertical="center"/>
    </xf>
    <xf borderId="66" fillId="0" fontId="9" numFmtId="0" xfId="0" applyAlignment="1" applyBorder="1" applyFont="1">
      <alignment horizontal="center" vertical="center"/>
    </xf>
    <xf borderId="66" fillId="0" fontId="9" numFmtId="167" xfId="0" applyAlignment="1" applyBorder="1" applyFont="1" applyNumberFormat="1">
      <alignment horizontal="center" readingOrder="0" vertical="center"/>
    </xf>
    <xf borderId="65" fillId="0" fontId="9" numFmtId="167" xfId="0" applyAlignment="1" applyBorder="1" applyFont="1" applyNumberFormat="1">
      <alignment horizontal="center" readingOrder="0" vertical="center"/>
    </xf>
    <xf borderId="65" fillId="0" fontId="9" numFmtId="167" xfId="0" applyAlignment="1" applyBorder="1" applyFont="1" applyNumberFormat="1">
      <alignment horizontal="center" vertical="center"/>
    </xf>
    <xf borderId="67" fillId="0" fontId="9" numFmtId="167" xfId="0" applyAlignment="1" applyBorder="1" applyFont="1" applyNumberFormat="1">
      <alignment horizontal="center" readingOrder="0" vertical="center"/>
    </xf>
    <xf borderId="65" fillId="0" fontId="9" numFmtId="0" xfId="0" applyAlignment="1" applyBorder="1" applyFont="1">
      <alignment horizontal="left" shrinkToFit="0" vertical="top" wrapText="1"/>
    </xf>
    <xf borderId="66" fillId="0" fontId="9" numFmtId="0" xfId="0" applyAlignment="1" applyBorder="1" applyFont="1">
      <alignment horizontal="center" readingOrder="0" vertical="center"/>
    </xf>
    <xf borderId="67" fillId="0" fontId="9" numFmtId="0" xfId="0" applyAlignment="1" applyBorder="1" applyFont="1">
      <alignment horizontal="center" vertical="center"/>
    </xf>
    <xf borderId="65" fillId="0" fontId="9" numFmtId="2" xfId="0" applyAlignment="1" applyBorder="1" applyFont="1" applyNumberFormat="1">
      <alignment horizontal="center" readingOrder="0" vertical="center"/>
    </xf>
    <xf borderId="65" fillId="0" fontId="9" numFmtId="168" xfId="0" applyAlignment="1" applyBorder="1" applyFont="1" applyNumberFormat="1">
      <alignment horizontal="center" vertical="center"/>
    </xf>
    <xf borderId="65" fillId="0" fontId="9" numFmtId="169" xfId="0" applyAlignment="1" applyBorder="1" applyFont="1" applyNumberFormat="1">
      <alignment horizontal="center" readingOrder="0" vertical="center"/>
    </xf>
    <xf borderId="65" fillId="0" fontId="9" numFmtId="169" xfId="0" applyAlignment="1" applyBorder="1" applyFont="1" applyNumberFormat="1">
      <alignment horizontal="center" vertical="center"/>
    </xf>
    <xf borderId="67" fillId="0" fontId="9" numFmtId="169" xfId="0" applyAlignment="1" applyBorder="1" applyFont="1" applyNumberFormat="1">
      <alignment horizontal="center" vertical="center"/>
    </xf>
    <xf borderId="68" fillId="0" fontId="9" numFmtId="0" xfId="0" applyAlignment="1" applyBorder="1" applyFont="1">
      <alignment horizontal="center" readingOrder="0" vertical="center"/>
    </xf>
    <xf borderId="69" fillId="0" fontId="12" numFmtId="0" xfId="0" applyAlignment="1" applyBorder="1" applyFont="1">
      <alignment horizontal="center" readingOrder="0" vertical="center"/>
    </xf>
    <xf borderId="70" fillId="0" fontId="14" numFmtId="0" xfId="0" applyAlignment="1" applyBorder="1" applyFont="1">
      <alignment horizontal="center" readingOrder="0" vertical="center"/>
    </xf>
    <xf borderId="70" fillId="0" fontId="15" numFmtId="0" xfId="0" applyAlignment="1" applyBorder="1" applyFont="1">
      <alignment horizontal="left" readingOrder="0" vertical="center"/>
    </xf>
    <xf borderId="71" fillId="0" fontId="9" numFmtId="49" xfId="0" applyAlignment="1" applyBorder="1" applyFont="1" applyNumberFormat="1">
      <alignment horizontal="left" readingOrder="0" vertical="center"/>
    </xf>
    <xf borderId="72" fillId="0" fontId="9" numFmtId="0" xfId="0" applyAlignment="1" applyBorder="1" applyFont="1">
      <alignment horizontal="center" vertical="center"/>
    </xf>
    <xf borderId="73" fillId="0" fontId="9" numFmtId="0" xfId="0" applyAlignment="1" applyBorder="1" applyFont="1">
      <alignment horizontal="center" vertical="center"/>
    </xf>
    <xf borderId="73" fillId="0" fontId="11" numFmtId="166" xfId="0" applyAlignment="1" applyBorder="1" applyFont="1" applyNumberFormat="1">
      <alignment horizontal="center" readingOrder="0" vertical="center"/>
    </xf>
    <xf borderId="73" fillId="0" fontId="9" numFmtId="3" xfId="0" applyAlignment="1" applyBorder="1" applyFont="1" applyNumberFormat="1">
      <alignment horizontal="center" readingOrder="0" vertical="center"/>
    </xf>
    <xf borderId="73" fillId="0" fontId="9" numFmtId="0" xfId="0" applyAlignment="1" applyBorder="1" applyFont="1">
      <alignment horizontal="center" readingOrder="0" vertical="center"/>
    </xf>
    <xf borderId="74" fillId="0" fontId="9" numFmtId="0" xfId="0" applyAlignment="1" applyBorder="1" applyFont="1">
      <alignment horizontal="center" vertical="center"/>
    </xf>
    <xf borderId="74" fillId="0" fontId="9" numFmtId="167" xfId="0" applyAlignment="1" applyBorder="1" applyFont="1" applyNumberFormat="1">
      <alignment horizontal="center" readingOrder="0" vertical="center"/>
    </xf>
    <xf borderId="73" fillId="0" fontId="9" numFmtId="167" xfId="0" applyAlignment="1" applyBorder="1" applyFont="1" applyNumberFormat="1">
      <alignment horizontal="center" readingOrder="0" vertical="center"/>
    </xf>
    <xf borderId="73" fillId="0" fontId="9" numFmtId="167" xfId="0" applyAlignment="1" applyBorder="1" applyFont="1" applyNumberFormat="1">
      <alignment horizontal="center" vertical="center"/>
    </xf>
    <xf borderId="75" fillId="0" fontId="9" numFmtId="167" xfId="0" applyAlignment="1" applyBorder="1" applyFont="1" applyNumberFormat="1">
      <alignment horizontal="center" readingOrder="0" vertical="center"/>
    </xf>
    <xf borderId="73" fillId="0" fontId="9" numFmtId="0" xfId="0" applyAlignment="1" applyBorder="1" applyFont="1">
      <alignment horizontal="left" shrinkToFit="0" vertical="top" wrapText="1"/>
    </xf>
    <xf borderId="74" fillId="0" fontId="9" numFmtId="0" xfId="0" applyAlignment="1" applyBorder="1" applyFont="1">
      <alignment horizontal="center" readingOrder="0" vertical="center"/>
    </xf>
    <xf borderId="75" fillId="0" fontId="9" numFmtId="0" xfId="0" applyAlignment="1" applyBorder="1" applyFont="1">
      <alignment horizontal="center" vertical="center"/>
    </xf>
    <xf borderId="73" fillId="0" fontId="9" numFmtId="2" xfId="0" applyAlignment="1" applyBorder="1" applyFont="1" applyNumberFormat="1">
      <alignment horizontal="center" vertical="center"/>
    </xf>
    <xf borderId="73" fillId="0" fontId="9" numFmtId="168" xfId="0" applyAlignment="1" applyBorder="1" applyFont="1" applyNumberFormat="1">
      <alignment horizontal="center" vertical="center"/>
    </xf>
    <xf borderId="73" fillId="0" fontId="9" numFmtId="169" xfId="0" applyAlignment="1" applyBorder="1" applyFont="1" applyNumberFormat="1">
      <alignment horizontal="center" vertical="center"/>
    </xf>
    <xf borderId="75" fillId="0" fontId="9" numFmtId="169" xfId="0" applyAlignment="1" applyBorder="1" applyFont="1" applyNumberFormat="1">
      <alignment horizontal="center" vertical="center"/>
    </xf>
    <xf borderId="58" fillId="0" fontId="9" numFmtId="49" xfId="0" applyAlignment="1" applyBorder="1" applyFont="1" applyNumberFormat="1">
      <alignment horizontal="left" readingOrder="0" vertical="center"/>
    </xf>
    <xf borderId="20" fillId="0" fontId="9" numFmtId="3" xfId="0" applyAlignment="1" applyBorder="1" applyFont="1" applyNumberFormat="1">
      <alignment horizontal="center" readingOrder="0" vertical="center"/>
    </xf>
    <xf borderId="40" fillId="0" fontId="11" numFmtId="166" xfId="0" applyAlignment="1" applyBorder="1" applyFont="1" applyNumberFormat="1">
      <alignment horizontal="center" vertical="center"/>
    </xf>
    <xf borderId="41" fillId="0" fontId="9" numFmtId="167" xfId="0" applyAlignment="1" applyBorder="1" applyFont="1" applyNumberFormat="1">
      <alignment horizontal="center" vertical="center"/>
    </xf>
    <xf borderId="42" fillId="0" fontId="9" numFmtId="0" xfId="0" applyAlignment="1" applyBorder="1" applyFont="1">
      <alignment horizontal="center" vertical="center"/>
    </xf>
    <xf borderId="40" fillId="0" fontId="9" numFmtId="2" xfId="0" applyAlignment="1" applyBorder="1" applyFont="1" applyNumberFormat="1">
      <alignment horizontal="center" vertical="center"/>
    </xf>
    <xf borderId="40" fillId="0" fontId="9" numFmtId="168" xfId="0" applyAlignment="1" applyBorder="1" applyFont="1" applyNumberFormat="1">
      <alignment horizontal="center" vertical="center"/>
    </xf>
    <xf borderId="0" fillId="0" fontId="11" numFmtId="166" xfId="0" applyAlignment="1" applyFont="1" applyNumberFormat="1">
      <alignment horizontal="center" vertical="center"/>
    </xf>
    <xf borderId="0" fillId="0" fontId="9" numFmtId="3" xfId="0" applyAlignment="1" applyFont="1" applyNumberFormat="1">
      <alignment horizontal="center" readingOrder="0" vertical="center"/>
    </xf>
    <xf borderId="53" fillId="0" fontId="9" numFmtId="167" xfId="0" applyAlignment="1" applyBorder="1" applyFont="1" applyNumberFormat="1">
      <alignment horizontal="center" vertical="center"/>
    </xf>
    <xf borderId="0" fillId="0" fontId="9" numFmtId="167" xfId="0" applyAlignment="1" applyFont="1" applyNumberFormat="1">
      <alignment horizontal="center" vertical="center"/>
    </xf>
    <xf borderId="54" fillId="0" fontId="9" numFmtId="167" xfId="0" applyAlignment="1" applyBorder="1" applyFont="1" applyNumberFormat="1">
      <alignment horizontal="center" vertical="center"/>
    </xf>
    <xf borderId="0" fillId="0" fontId="9" numFmtId="0" xfId="0" applyAlignment="1" applyFont="1">
      <alignment horizontal="left" shrinkToFit="0" vertical="top" wrapText="1"/>
    </xf>
    <xf borderId="54" fillId="0" fontId="9" numFmtId="0" xfId="0" applyAlignment="1" applyBorder="1" applyFont="1">
      <alignment horizontal="center" vertical="center"/>
    </xf>
    <xf borderId="0" fillId="0" fontId="9" numFmtId="2" xfId="0" applyAlignment="1" applyFont="1" applyNumberFormat="1">
      <alignment horizontal="center" vertical="center"/>
    </xf>
    <xf borderId="0" fillId="0" fontId="9" numFmtId="168" xfId="0" applyAlignment="1" applyFont="1" applyNumberFormat="1">
      <alignment horizontal="center" vertical="center"/>
    </xf>
    <xf borderId="0" fillId="0" fontId="9" numFmtId="169" xfId="0" applyAlignment="1" applyFont="1" applyNumberFormat="1">
      <alignment horizontal="center" vertical="center"/>
    </xf>
    <xf borderId="41" fillId="0" fontId="16" numFmtId="167" xfId="0" applyAlignment="1" applyBorder="1" applyFont="1" applyNumberFormat="1">
      <alignment horizontal="center" readingOrder="0" vertical="center"/>
    </xf>
    <xf borderId="76" fillId="0" fontId="9" numFmtId="169" xfId="0" applyAlignment="1" applyBorder="1" applyFont="1" applyNumberFormat="1">
      <alignment horizontal="center" vertical="center"/>
    </xf>
    <xf borderId="14" fillId="0" fontId="9" numFmtId="0" xfId="0" applyAlignment="1" applyBorder="1" applyFont="1">
      <alignment horizontal="left" shrinkToFit="0" vertical="top" wrapText="1"/>
    </xf>
    <xf borderId="15" fillId="0" fontId="9" numFmtId="0" xfId="0" applyAlignment="1" applyBorder="1" applyFont="1">
      <alignment horizontal="center" vertical="center"/>
    </xf>
    <xf borderId="14" fillId="0" fontId="9" numFmtId="2" xfId="0" applyAlignment="1" applyBorder="1" applyFont="1" applyNumberFormat="1">
      <alignment horizontal="center" vertical="center"/>
    </xf>
    <xf borderId="14" fillId="0" fontId="9" numFmtId="168" xfId="0" applyAlignment="1" applyBorder="1" applyFont="1" applyNumberFormat="1">
      <alignment horizontal="center" vertical="center"/>
    </xf>
    <xf borderId="77" fillId="0" fontId="9" numFmtId="169" xfId="0" applyAlignment="1" applyBorder="1" applyFont="1" applyNumberFormat="1">
      <alignment horizontal="center" vertical="center"/>
    </xf>
    <xf borderId="20" fillId="0" fontId="9" numFmtId="49" xfId="0" applyAlignment="1" applyBorder="1" applyFont="1" applyNumberFormat="1">
      <alignment horizontal="center" readingOrder="0" vertical="center"/>
    </xf>
    <xf borderId="50" fillId="0" fontId="14" numFmtId="0" xfId="0" applyAlignment="1" applyBorder="1" applyFont="1">
      <alignment horizontal="center" vertical="center"/>
    </xf>
    <xf borderId="51" fillId="0" fontId="9" numFmtId="0" xfId="0" applyAlignment="1" applyBorder="1" applyFont="1">
      <alignment horizontal="left" vertical="center"/>
    </xf>
    <xf borderId="49" fillId="0" fontId="12" numFmtId="0" xfId="0" applyAlignment="1" applyBorder="1" applyFont="1">
      <alignment horizontal="center" vertical="center"/>
    </xf>
    <xf borderId="50" fillId="0" fontId="15" numFmtId="0" xfId="0" applyAlignment="1" applyBorder="1" applyFont="1">
      <alignment horizontal="left" vertical="center"/>
    </xf>
    <xf borderId="48" fillId="0" fontId="9" numFmtId="0" xfId="0" applyAlignment="1" applyBorder="1" applyFont="1">
      <alignment horizontal="center" vertical="center"/>
    </xf>
    <xf borderId="78" fillId="0" fontId="9" numFmtId="0" xfId="0" applyAlignment="1" applyBorder="1" applyFont="1">
      <alignment horizontal="center" vertical="center"/>
    </xf>
    <xf borderId="79" fillId="0" fontId="9" numFmtId="0" xfId="0" applyAlignment="1" applyBorder="1" applyFont="1">
      <alignment horizontal="center" vertical="center"/>
    </xf>
    <xf borderId="80" fillId="0" fontId="9" numFmtId="0" xfId="0" applyAlignment="1" applyBorder="1" applyFont="1">
      <alignment horizontal="center" vertical="center"/>
    </xf>
    <xf borderId="80" fillId="0" fontId="9" numFmtId="167" xfId="0" applyAlignment="1" applyBorder="1" applyFont="1" applyNumberFormat="1">
      <alignment horizontal="center" vertical="center"/>
    </xf>
    <xf borderId="81" fillId="0" fontId="9" numFmtId="167" xfId="0" applyAlignment="1" applyBorder="1" applyFont="1" applyNumberFormat="1">
      <alignment horizontal="center" vertical="center"/>
    </xf>
    <xf borderId="9" fillId="0" fontId="9" numFmtId="167" xfId="0" applyAlignment="1" applyBorder="1" applyFont="1" applyNumberFormat="1">
      <alignment horizontal="center" vertical="center"/>
    </xf>
    <xf borderId="81" fillId="0" fontId="9" numFmtId="0" xfId="0" applyAlignment="1" applyBorder="1" applyFont="1">
      <alignment horizontal="center" vertical="center"/>
    </xf>
    <xf borderId="9" fillId="0" fontId="9" numFmtId="0" xfId="0" applyAlignment="1" applyBorder="1" applyFont="1">
      <alignment horizontal="center" vertical="center"/>
    </xf>
    <xf borderId="81" fillId="0" fontId="9" numFmtId="2" xfId="0" applyAlignment="1" applyBorder="1" applyFont="1" applyNumberFormat="1">
      <alignment horizontal="center" vertical="center"/>
    </xf>
    <xf borderId="81" fillId="0" fontId="9" numFmtId="168" xfId="0" applyAlignment="1" applyBorder="1" applyFont="1" applyNumberFormat="1">
      <alignment horizontal="center" vertical="center"/>
    </xf>
    <xf borderId="81" fillId="0" fontId="9" numFmtId="169" xfId="0" applyAlignment="1" applyBorder="1" applyFont="1" applyNumberFormat="1">
      <alignment horizontal="center" vertical="center"/>
    </xf>
    <xf borderId="9" fillId="0" fontId="9" numFmtId="169" xfId="0" applyAlignment="1" applyBorder="1" applyFont="1" applyNumberFormat="1">
      <alignment horizontal="center" vertical="center"/>
    </xf>
    <xf borderId="0" fillId="0" fontId="9" numFmtId="0" xfId="0" applyAlignment="1" applyFont="1">
      <alignment horizontal="center" readingOrder="0"/>
    </xf>
    <xf borderId="0" fillId="0" fontId="14" numFmtId="0" xfId="0" applyAlignment="1" applyFont="1">
      <alignment horizontal="center" readingOrder="0"/>
    </xf>
    <xf borderId="0" fillId="0" fontId="9" numFmtId="0" xfId="0" applyAlignment="1" applyFont="1">
      <alignment horizontal="left" readingOrder="0"/>
    </xf>
    <xf borderId="28" fillId="0" fontId="9" numFmtId="0" xfId="0" applyAlignment="1" applyBorder="1" applyFont="1">
      <alignment horizontal="center"/>
    </xf>
    <xf borderId="5" fillId="0" fontId="9" numFmtId="0" xfId="0" applyAlignment="1" applyBorder="1" applyFont="1">
      <alignment horizontal="center"/>
    </xf>
    <xf borderId="0" fillId="0" fontId="9" numFmtId="0" xfId="0" applyAlignment="1" applyFont="1">
      <alignment horizontal="center"/>
    </xf>
    <xf borderId="0" fillId="0" fontId="9" numFmtId="3" xfId="0" applyAlignment="1" applyFont="1" applyNumberFormat="1">
      <alignment horizontal="center"/>
    </xf>
    <xf borderId="30" fillId="0" fontId="9" numFmtId="167" xfId="0" applyAlignment="1" applyBorder="1" applyFont="1" applyNumberFormat="1">
      <alignment horizontal="center" readingOrder="0"/>
    </xf>
    <xf borderId="0" fillId="0" fontId="9" numFmtId="167" xfId="0" applyAlignment="1" applyFont="1" applyNumberFormat="1">
      <alignment horizontal="center" readingOrder="0"/>
    </xf>
    <xf borderId="28" fillId="0" fontId="9" numFmtId="0" xfId="0" applyAlignment="1" applyBorder="1" applyFont="1">
      <alignment horizontal="center" readingOrder="0"/>
    </xf>
    <xf borderId="53" fillId="0" fontId="9" numFmtId="0" xfId="0" applyAlignment="1" applyBorder="1" applyFont="1">
      <alignment horizontal="left" readingOrder="0" shrinkToFit="0" vertical="top" wrapText="0"/>
    </xf>
    <xf borderId="29" fillId="0" fontId="9" numFmtId="0" xfId="0" applyAlignment="1" applyBorder="1" applyFont="1">
      <alignment horizontal="center" readingOrder="0"/>
    </xf>
    <xf borderId="30" fillId="0" fontId="14" numFmtId="0" xfId="0" applyAlignment="1" applyBorder="1" applyFont="1">
      <alignment horizontal="center" readingOrder="0" vertical="center"/>
    </xf>
    <xf borderId="29" fillId="0" fontId="9" numFmtId="0" xfId="0" applyAlignment="1" applyBorder="1" applyFont="1">
      <alignment horizontal="center" readingOrder="0" shrinkToFit="0" vertical="center" wrapText="0"/>
    </xf>
    <xf borderId="55" fillId="0" fontId="16" numFmtId="0" xfId="0" applyAlignment="1" applyBorder="1" applyFont="1">
      <alignment horizontal="center" readingOrder="0"/>
    </xf>
    <xf borderId="20" fillId="0" fontId="16" numFmtId="0" xfId="0" applyAlignment="1" applyBorder="1" applyFont="1">
      <alignment horizontal="center" readingOrder="0"/>
    </xf>
    <xf borderId="20" fillId="0" fontId="14" numFmtId="0" xfId="0" applyAlignment="1" applyBorder="1" applyFont="1">
      <alignment horizontal="center" readingOrder="0"/>
    </xf>
    <xf borderId="20" fillId="0" fontId="9" numFmtId="0" xfId="0" applyAlignment="1" applyBorder="1" applyFont="1">
      <alignment horizontal="left" readingOrder="0"/>
    </xf>
    <xf borderId="59" fillId="0" fontId="16" numFmtId="0" xfId="0" applyAlignment="1" applyBorder="1" applyFont="1">
      <alignment horizontal="center" readingOrder="0"/>
    </xf>
    <xf borderId="21" fillId="0" fontId="9" numFmtId="0" xfId="0" applyAlignment="1" applyBorder="1" applyFont="1">
      <alignment horizontal="center"/>
    </xf>
    <xf borderId="20" fillId="0" fontId="9" numFmtId="0" xfId="0" applyAlignment="1" applyBorder="1" applyFont="1">
      <alignment horizontal="center"/>
    </xf>
    <xf borderId="59" fillId="0" fontId="9" numFmtId="0" xfId="0" applyAlignment="1" applyBorder="1" applyFont="1">
      <alignment horizontal="center"/>
    </xf>
    <xf borderId="20" fillId="0" fontId="9" numFmtId="0" xfId="0" applyAlignment="1" applyBorder="1" applyFont="1">
      <alignment horizontal="center" readingOrder="0"/>
    </xf>
    <xf borderId="20" fillId="0" fontId="9" numFmtId="3" xfId="0" applyAlignment="1" applyBorder="1" applyFont="1" applyNumberFormat="1">
      <alignment horizontal="center" readingOrder="0"/>
    </xf>
    <xf borderId="20" fillId="0" fontId="9" numFmtId="167" xfId="0" applyAlignment="1" applyBorder="1" applyFont="1" applyNumberFormat="1">
      <alignment horizontal="center"/>
    </xf>
    <xf borderId="21" fillId="0" fontId="9" numFmtId="167" xfId="0" applyAlignment="1" applyBorder="1" applyFont="1" applyNumberFormat="1">
      <alignment horizontal="center"/>
    </xf>
    <xf borderId="16" fillId="0" fontId="9" numFmtId="0" xfId="0" applyAlignment="1" applyBorder="1" applyFont="1">
      <alignment horizontal="left" shrinkToFit="0" vertical="top" wrapText="0"/>
    </xf>
    <xf borderId="16" fillId="0" fontId="16" numFmtId="0" xfId="0" applyAlignment="1" applyBorder="1" applyFont="1">
      <alignment horizontal="center" readingOrder="0"/>
    </xf>
    <xf borderId="16" fillId="0" fontId="9" numFmtId="0" xfId="0" applyAlignment="1" applyBorder="1" applyFont="1">
      <alignment horizontal="center"/>
    </xf>
    <xf borderId="20" fillId="0" fontId="9" numFmtId="2" xfId="0" applyAlignment="1" applyBorder="1" applyFont="1" applyNumberFormat="1">
      <alignment horizontal="center"/>
    </xf>
    <xf borderId="20" fillId="0" fontId="9" numFmtId="168" xfId="0" applyAlignment="1" applyBorder="1" applyFont="1" applyNumberFormat="1">
      <alignment horizontal="center"/>
    </xf>
    <xf borderId="20" fillId="0" fontId="9" numFmtId="169" xfId="0" applyAlignment="1" applyBorder="1" applyFont="1" applyNumberFormat="1">
      <alignment horizontal="center"/>
    </xf>
    <xf borderId="82" fillId="0" fontId="9" numFmtId="169" xfId="0" applyAlignment="1" applyBorder="1" applyFont="1" applyNumberFormat="1">
      <alignment horizontal="center"/>
    </xf>
    <xf borderId="35" fillId="0" fontId="9" numFmtId="0" xfId="0" applyAlignment="1" applyBorder="1" applyFont="1">
      <alignment horizontal="center" readingOrder="0"/>
    </xf>
    <xf borderId="40" fillId="0" fontId="16" numFmtId="0" xfId="0" applyAlignment="1" applyBorder="1" applyFont="1">
      <alignment horizontal="center" readingOrder="0"/>
    </xf>
    <xf borderId="40" fillId="0" fontId="14" numFmtId="0" xfId="0" applyAlignment="1" applyBorder="1" applyFont="1">
      <alignment horizontal="center" readingOrder="0"/>
    </xf>
    <xf borderId="40" fillId="0" fontId="9" numFmtId="0" xfId="0" applyAlignment="1" applyBorder="1" applyFont="1">
      <alignment horizontal="left" readingOrder="0"/>
    </xf>
    <xf borderId="39" fillId="0" fontId="9" numFmtId="0" xfId="0" applyAlignment="1" applyBorder="1" applyFont="1">
      <alignment horizontal="center" readingOrder="0"/>
    </xf>
    <xf borderId="42" fillId="0" fontId="9" numFmtId="0" xfId="0" applyAlignment="1" applyBorder="1" applyFont="1">
      <alignment horizontal="center"/>
    </xf>
    <xf borderId="40" fillId="0" fontId="9" numFmtId="0" xfId="0" applyAlignment="1" applyBorder="1" applyFont="1">
      <alignment horizontal="center"/>
    </xf>
    <xf borderId="39" fillId="0" fontId="9" numFmtId="0" xfId="0" applyAlignment="1" applyBorder="1" applyFont="1">
      <alignment horizontal="center"/>
    </xf>
    <xf borderId="40" fillId="0" fontId="9" numFmtId="0" xfId="0" applyAlignment="1" applyBorder="1" applyFont="1">
      <alignment horizontal="center" readingOrder="0"/>
    </xf>
    <xf borderId="40" fillId="0" fontId="9" numFmtId="3" xfId="0" applyAlignment="1" applyBorder="1" applyFont="1" applyNumberFormat="1">
      <alignment horizontal="center" readingOrder="0"/>
    </xf>
    <xf borderId="40" fillId="0" fontId="9" numFmtId="168" xfId="0" applyAlignment="1" applyBorder="1" applyFont="1" applyNumberFormat="1">
      <alignment horizontal="center" readingOrder="0"/>
    </xf>
    <xf borderId="42" fillId="0" fontId="9" numFmtId="168" xfId="0" applyAlignment="1" applyBorder="1" applyFont="1" applyNumberFormat="1">
      <alignment horizontal="center" readingOrder="0"/>
    </xf>
    <xf borderId="40" fillId="0" fontId="9" numFmtId="167" xfId="0" applyAlignment="1" applyBorder="1" applyFont="1" applyNumberFormat="1">
      <alignment horizontal="center" readingOrder="0"/>
    </xf>
    <xf borderId="41" fillId="0" fontId="9" numFmtId="0" xfId="0" applyAlignment="1" applyBorder="1" applyFont="1">
      <alignment horizontal="left" shrinkToFit="0" vertical="top" wrapText="0"/>
    </xf>
    <xf borderId="41" fillId="0" fontId="9" numFmtId="0" xfId="0" applyAlignment="1" applyBorder="1" applyFont="1">
      <alignment horizontal="center" readingOrder="0"/>
    </xf>
    <xf borderId="41" fillId="0" fontId="9" numFmtId="0" xfId="0" applyAlignment="1" applyBorder="1" applyFont="1">
      <alignment horizontal="center"/>
    </xf>
    <xf borderId="40" fillId="0" fontId="9" numFmtId="2" xfId="0" applyAlignment="1" applyBorder="1" applyFont="1" applyNumberFormat="1">
      <alignment horizontal="center"/>
    </xf>
    <xf borderId="40" fillId="0" fontId="9" numFmtId="168" xfId="0" applyAlignment="1" applyBorder="1" applyFont="1" applyNumberFormat="1">
      <alignment horizontal="center"/>
    </xf>
    <xf borderId="40" fillId="0" fontId="9" numFmtId="169" xfId="0" applyAlignment="1" applyBorder="1" applyFont="1" applyNumberFormat="1">
      <alignment horizontal="center" readingOrder="0"/>
    </xf>
    <xf borderId="40" fillId="0" fontId="9" numFmtId="169" xfId="0" applyAlignment="1" applyBorder="1" applyFont="1" applyNumberFormat="1">
      <alignment horizontal="center"/>
    </xf>
    <xf borderId="76" fillId="0" fontId="9" numFmtId="169" xfId="0" applyAlignment="1" applyBorder="1" applyFont="1" applyNumberFormat="1">
      <alignment horizontal="center"/>
    </xf>
    <xf borderId="48" fillId="0" fontId="9" numFmtId="0" xfId="0" applyAlignment="1" applyBorder="1" applyFont="1">
      <alignment horizontal="center" readingOrder="0"/>
    </xf>
    <xf borderId="0" fillId="0" fontId="16" numFmtId="0" xfId="0" applyAlignment="1" applyFont="1">
      <alignment horizontal="center" readingOrder="0"/>
    </xf>
    <xf borderId="52" fillId="0" fontId="9" numFmtId="0" xfId="0" applyAlignment="1" applyBorder="1" applyFont="1">
      <alignment horizontal="center" readingOrder="0"/>
    </xf>
    <xf borderId="54" fillId="0" fontId="9" numFmtId="0" xfId="0" applyAlignment="1" applyBorder="1" applyFont="1">
      <alignment horizontal="center"/>
    </xf>
    <xf borderId="52" fillId="0" fontId="9" numFmtId="0" xfId="0" applyAlignment="1" applyBorder="1" applyFont="1">
      <alignment horizontal="center"/>
    </xf>
    <xf borderId="0" fillId="0" fontId="9" numFmtId="3" xfId="0" applyAlignment="1" applyFont="1" applyNumberFormat="1">
      <alignment horizontal="center" readingOrder="0"/>
    </xf>
    <xf borderId="0" fillId="0" fontId="9" numFmtId="168" xfId="0" applyAlignment="1" applyFont="1" applyNumberFormat="1">
      <alignment horizontal="center" readingOrder="0"/>
    </xf>
    <xf borderId="54" fillId="0" fontId="9" numFmtId="168" xfId="0" applyAlignment="1" applyBorder="1" applyFont="1" applyNumberFormat="1">
      <alignment horizontal="center" readingOrder="0"/>
    </xf>
    <xf borderId="0" fillId="0" fontId="9" numFmtId="167" xfId="0" applyAlignment="1" applyFont="1" applyNumberFormat="1">
      <alignment horizontal="center" readingOrder="0"/>
    </xf>
    <xf borderId="53" fillId="0" fontId="9" numFmtId="0" xfId="0" applyAlignment="1" applyBorder="1" applyFont="1">
      <alignment horizontal="left" shrinkToFit="0" vertical="top" wrapText="0"/>
    </xf>
    <xf borderId="53" fillId="0" fontId="9" numFmtId="0" xfId="0" applyAlignment="1" applyBorder="1" applyFont="1">
      <alignment horizontal="center" readingOrder="0"/>
    </xf>
    <xf borderId="53" fillId="0" fontId="9" numFmtId="0" xfId="0" applyAlignment="1" applyBorder="1" applyFont="1">
      <alignment horizontal="center"/>
    </xf>
    <xf borderId="0" fillId="0" fontId="9" numFmtId="2" xfId="0" applyAlignment="1" applyFont="1" applyNumberFormat="1">
      <alignment horizontal="center"/>
    </xf>
    <xf borderId="0" fillId="0" fontId="9" numFmtId="168" xfId="0" applyAlignment="1" applyFont="1" applyNumberFormat="1">
      <alignment horizontal="center"/>
    </xf>
    <xf borderId="0" fillId="0" fontId="9" numFmtId="169" xfId="0" applyAlignment="1" applyFont="1" applyNumberFormat="1">
      <alignment horizontal="center" readingOrder="0"/>
    </xf>
    <xf borderId="0" fillId="0" fontId="9" numFmtId="169" xfId="0" applyAlignment="1" applyFont="1" applyNumberFormat="1">
      <alignment horizontal="center"/>
    </xf>
    <xf borderId="83" fillId="0" fontId="9" numFmtId="169" xfId="0" applyAlignment="1" applyBorder="1" applyFont="1" applyNumberFormat="1">
      <alignment horizontal="center"/>
    </xf>
    <xf borderId="43" fillId="0" fontId="9" numFmtId="0" xfId="0" applyAlignment="1" applyBorder="1" applyFont="1">
      <alignment horizontal="center" readingOrder="0"/>
    </xf>
    <xf borderId="14" fillId="0" fontId="16" numFmtId="0" xfId="0" applyAlignment="1" applyBorder="1" applyFont="1">
      <alignment horizontal="center" readingOrder="0"/>
    </xf>
    <xf borderId="14" fillId="0" fontId="14" numFmtId="0" xfId="0" applyAlignment="1" applyBorder="1" applyFont="1">
      <alignment horizontal="center" readingOrder="0"/>
    </xf>
    <xf borderId="14" fillId="0" fontId="9" numFmtId="0" xfId="0" applyAlignment="1" applyBorder="1" applyFont="1">
      <alignment horizontal="left" readingOrder="0"/>
    </xf>
    <xf borderId="47" fillId="0" fontId="9" numFmtId="0" xfId="0" applyAlignment="1" applyBorder="1" applyFont="1">
      <alignment horizontal="center" readingOrder="0"/>
    </xf>
    <xf borderId="15" fillId="0" fontId="9" numFmtId="0" xfId="0" applyAlignment="1" applyBorder="1" applyFont="1">
      <alignment horizontal="center"/>
    </xf>
    <xf borderId="14" fillId="0" fontId="9" numFmtId="0" xfId="0" applyAlignment="1" applyBorder="1" applyFont="1">
      <alignment horizontal="center"/>
    </xf>
    <xf borderId="47" fillId="0" fontId="9" numFmtId="0" xfId="0" applyAlignment="1" applyBorder="1" applyFont="1">
      <alignment horizontal="center"/>
    </xf>
    <xf borderId="14" fillId="0" fontId="9" numFmtId="0" xfId="0" applyAlignment="1" applyBorder="1" applyFont="1">
      <alignment horizontal="center" readingOrder="0"/>
    </xf>
    <xf borderId="14" fillId="0" fontId="9" numFmtId="3" xfId="0" applyAlignment="1" applyBorder="1" applyFont="1" applyNumberFormat="1">
      <alignment horizontal="center" readingOrder="0"/>
    </xf>
    <xf borderId="14" fillId="0" fontId="9" numFmtId="168" xfId="0" applyAlignment="1" applyBorder="1" applyFont="1" applyNumberFormat="1">
      <alignment horizontal="center" readingOrder="0"/>
    </xf>
    <xf borderId="15" fillId="0" fontId="9" numFmtId="168" xfId="0" applyAlignment="1" applyBorder="1" applyFont="1" applyNumberFormat="1">
      <alignment horizontal="center" readingOrder="0"/>
    </xf>
    <xf borderId="14" fillId="0" fontId="9" numFmtId="167" xfId="0" applyAlignment="1" applyBorder="1" applyFont="1" applyNumberFormat="1">
      <alignment horizontal="center" readingOrder="0"/>
    </xf>
    <xf borderId="10" fillId="0" fontId="9" numFmtId="0" xfId="0" applyAlignment="1" applyBorder="1" applyFont="1">
      <alignment horizontal="left" shrinkToFit="0" vertical="top" wrapText="0"/>
    </xf>
    <xf borderId="10" fillId="0" fontId="9" numFmtId="0" xfId="0" applyAlignment="1" applyBorder="1" applyFont="1">
      <alignment horizontal="center" readingOrder="0"/>
    </xf>
    <xf borderId="10" fillId="0" fontId="9" numFmtId="0" xfId="0" applyAlignment="1" applyBorder="1" applyFont="1">
      <alignment horizontal="center"/>
    </xf>
    <xf borderId="14" fillId="0" fontId="9" numFmtId="2" xfId="0" applyAlignment="1" applyBorder="1" applyFont="1" applyNumberFormat="1">
      <alignment horizontal="center"/>
    </xf>
    <xf borderId="14" fillId="0" fontId="9" numFmtId="168" xfId="0" applyAlignment="1" applyBorder="1" applyFont="1" applyNumberFormat="1">
      <alignment horizontal="center"/>
    </xf>
    <xf borderId="14" fillId="0" fontId="9" numFmtId="169" xfId="0" applyAlignment="1" applyBorder="1" applyFont="1" applyNumberFormat="1">
      <alignment horizontal="center" readingOrder="0"/>
    </xf>
    <xf borderId="14" fillId="0" fontId="9" numFmtId="169" xfId="0" applyAlignment="1" applyBorder="1" applyFont="1" applyNumberFormat="1">
      <alignment horizontal="center"/>
    </xf>
    <xf borderId="77" fillId="0" fontId="9" numFmtId="169" xfId="0" applyAlignment="1" applyBorder="1" applyFont="1" applyNumberFormat="1">
      <alignment horizontal="center"/>
    </xf>
    <xf borderId="55" fillId="0" fontId="9" numFmtId="0" xfId="0" applyAlignment="1" applyBorder="1" applyFont="1">
      <alignment horizontal="center" readingOrder="0"/>
    </xf>
    <xf borderId="59" fillId="0" fontId="9" numFmtId="0" xfId="0" applyAlignment="1" applyBorder="1" applyFont="1">
      <alignment horizontal="center" readingOrder="0"/>
    </xf>
    <xf borderId="16" fillId="0" fontId="9" numFmtId="0" xfId="0" applyAlignment="1" applyBorder="1" applyFont="1">
      <alignment horizontal="center" readingOrder="0"/>
    </xf>
    <xf borderId="20" fillId="0" fontId="9" numFmtId="169" xfId="0" applyAlignment="1" applyBorder="1" applyFont="1" applyNumberFormat="1">
      <alignment horizontal="center" readingOrder="0"/>
    </xf>
    <xf borderId="42" fillId="0" fontId="9" numFmtId="167" xfId="0" applyAlignment="1" applyBorder="1" applyFont="1" applyNumberFormat="1">
      <alignment horizontal="center" readingOrder="0"/>
    </xf>
    <xf borderId="41" fillId="0" fontId="9" numFmtId="0" xfId="0" applyAlignment="1" applyBorder="1" applyFont="1">
      <alignment horizontal="left" readingOrder="0" shrinkToFit="0" vertical="top" wrapText="1"/>
    </xf>
    <xf borderId="40" fillId="0" fontId="9" numFmtId="2" xfId="0" applyAlignment="1" applyBorder="1" applyFont="1" applyNumberFormat="1">
      <alignment horizontal="center" readingOrder="0"/>
    </xf>
    <xf borderId="76" fillId="0" fontId="9" numFmtId="169" xfId="0" applyAlignment="1" applyBorder="1" applyFont="1" applyNumberFormat="1">
      <alignment horizontal="center" readingOrder="0"/>
    </xf>
    <xf borderId="54" fillId="0" fontId="9" numFmtId="167" xfId="0" applyAlignment="1" applyBorder="1" applyFont="1" applyNumberFormat="1">
      <alignment horizontal="center" readingOrder="0"/>
    </xf>
    <xf borderId="53" fillId="0" fontId="8" numFmtId="0" xfId="0" applyBorder="1" applyFont="1"/>
    <xf borderId="0" fillId="0" fontId="9" numFmtId="2" xfId="0" applyAlignment="1" applyFont="1" applyNumberFormat="1">
      <alignment horizontal="center" readingOrder="0"/>
    </xf>
    <xf borderId="83" fillId="0" fontId="9" numFmtId="169" xfId="0" applyAlignment="1" applyBorder="1" applyFont="1" applyNumberFormat="1">
      <alignment horizontal="center" readingOrder="0"/>
    </xf>
    <xf borderId="10" fillId="0" fontId="8" numFmtId="0" xfId="0" applyBorder="1" applyFont="1"/>
    <xf borderId="41" fillId="0" fontId="16" numFmtId="0" xfId="0" applyAlignment="1" applyBorder="1" applyFont="1">
      <alignment horizontal="left" readingOrder="0" shrinkToFit="0" vertical="top" wrapText="0"/>
    </xf>
    <xf borderId="40" fillId="0" fontId="9" numFmtId="0" xfId="0" applyAlignment="1" applyBorder="1" applyFont="1">
      <alignment horizontal="left" readingOrder="0" shrinkToFit="0" vertical="top" wrapText="0"/>
    </xf>
    <xf borderId="41" fillId="0" fontId="11" numFmtId="0" xfId="0" applyAlignment="1" applyBorder="1" applyFont="1">
      <alignment horizontal="center" readingOrder="0"/>
    </xf>
    <xf borderId="40" fillId="0" fontId="16" numFmtId="2" xfId="0" applyAlignment="1" applyBorder="1" applyFont="1" applyNumberFormat="1">
      <alignment horizontal="center" readingOrder="0"/>
    </xf>
    <xf borderId="40" fillId="0" fontId="11" numFmtId="169" xfId="0" applyAlignment="1" applyBorder="1" applyFont="1" applyNumberFormat="1">
      <alignment horizontal="center" readingOrder="0"/>
    </xf>
    <xf borderId="14" fillId="0" fontId="9" numFmtId="2" xfId="0" applyAlignment="1" applyBorder="1" applyFont="1" applyNumberFormat="1">
      <alignment horizontal="center" readingOrder="0"/>
    </xf>
    <xf borderId="68" fillId="0" fontId="9" numFmtId="0" xfId="0" applyAlignment="1" applyBorder="1" applyFont="1">
      <alignment horizontal="center" readingOrder="0"/>
    </xf>
    <xf borderId="20" fillId="0" fontId="9" numFmtId="49" xfId="0" applyAlignment="1" applyBorder="1" applyFont="1" applyNumberFormat="1">
      <alignment horizontal="left" readingOrder="0"/>
    </xf>
    <xf borderId="20" fillId="0" fontId="9" numFmtId="49" xfId="0" applyAlignment="1" applyBorder="1" applyFont="1" applyNumberFormat="1">
      <alignment horizontal="center"/>
    </xf>
    <xf borderId="40" fillId="0" fontId="14" numFmtId="0" xfId="0" applyAlignment="1" applyBorder="1" applyFont="1">
      <alignment horizontal="center"/>
    </xf>
    <xf borderId="40" fillId="0" fontId="9" numFmtId="0" xfId="0" applyAlignment="1" applyBorder="1" applyFont="1">
      <alignment horizontal="left"/>
    </xf>
    <xf borderId="39" fillId="0" fontId="16" numFmtId="0" xfId="0" applyAlignment="1" applyBorder="1" applyFont="1">
      <alignment horizontal="center" readingOrder="0"/>
    </xf>
    <xf borderId="40" fillId="0" fontId="9" numFmtId="3" xfId="0" applyAlignment="1" applyBorder="1" applyFont="1" applyNumberFormat="1">
      <alignment horizontal="center"/>
    </xf>
    <xf borderId="40" fillId="0" fontId="9" numFmtId="167" xfId="0" applyAlignment="1" applyBorder="1" applyFont="1" applyNumberFormat="1">
      <alignment horizontal="center" readingOrder="0"/>
    </xf>
    <xf borderId="40" fillId="0" fontId="9" numFmtId="167" xfId="0" applyAlignment="1" applyBorder="1" applyFont="1" applyNumberFormat="1">
      <alignment horizontal="center"/>
    </xf>
    <xf borderId="42" fillId="0" fontId="9" numFmtId="167" xfId="0" applyAlignment="1" applyBorder="1" applyFont="1" applyNumberFormat="1">
      <alignment horizontal="center" readingOrder="0"/>
    </xf>
    <xf borderId="40" fillId="0" fontId="11" numFmtId="167" xfId="0" applyAlignment="1" applyBorder="1" applyFont="1" applyNumberFormat="1">
      <alignment horizontal="center" readingOrder="0"/>
    </xf>
    <xf borderId="40" fillId="0" fontId="16" numFmtId="0" xfId="0" applyAlignment="1" applyBorder="1" applyFont="1">
      <alignment horizontal="left" readingOrder="0" shrinkToFit="0" vertical="top" wrapText="1"/>
    </xf>
    <xf borderId="41" fillId="0" fontId="16" numFmtId="0" xfId="0" applyAlignment="1" applyBorder="1" applyFont="1">
      <alignment horizontal="center" readingOrder="0"/>
    </xf>
    <xf borderId="40" fillId="0" fontId="11" numFmtId="0" xfId="0" applyAlignment="1" applyBorder="1" applyFont="1">
      <alignment horizontal="center" readingOrder="0"/>
    </xf>
    <xf borderId="40" fillId="0" fontId="11" numFmtId="2" xfId="0" applyAlignment="1" applyBorder="1" applyFont="1" applyNumberFormat="1">
      <alignment horizontal="center" readingOrder="0"/>
    </xf>
    <xf borderId="40" fillId="0" fontId="11" numFmtId="168" xfId="0" applyAlignment="1" applyBorder="1" applyFont="1" applyNumberFormat="1">
      <alignment horizontal="center" readingOrder="0"/>
    </xf>
    <xf borderId="76" fillId="0" fontId="11" numFmtId="169" xfId="0" applyAlignment="1" applyBorder="1" applyFont="1" applyNumberFormat="1">
      <alignment horizontal="center" readingOrder="0"/>
    </xf>
    <xf borderId="14" fillId="0" fontId="14" numFmtId="0" xfId="0" applyAlignment="1" applyBorder="1" applyFont="1">
      <alignment horizontal="center"/>
    </xf>
    <xf borderId="14" fillId="0" fontId="9" numFmtId="167" xfId="0" applyAlignment="1" applyBorder="1" applyFont="1" applyNumberFormat="1">
      <alignment horizontal="center" readingOrder="0"/>
    </xf>
    <xf borderId="14" fillId="0" fontId="9" numFmtId="167" xfId="0" applyAlignment="1" applyBorder="1" applyFont="1" applyNumberFormat="1">
      <alignment horizontal="center"/>
    </xf>
    <xf borderId="15" fillId="0" fontId="9" numFmtId="167" xfId="0" applyAlignment="1" applyBorder="1" applyFont="1" applyNumberFormat="1">
      <alignment horizontal="center" readingOrder="0"/>
    </xf>
    <xf borderId="47" fillId="0" fontId="16" numFmtId="0" xfId="0" applyAlignment="1" applyBorder="1" applyFont="1">
      <alignment horizontal="center" readingOrder="0"/>
    </xf>
    <xf borderId="14" fillId="0" fontId="11" numFmtId="0" xfId="0" applyAlignment="1" applyBorder="1" applyFont="1">
      <alignment horizontal="center" readingOrder="0"/>
    </xf>
    <xf borderId="14" fillId="0" fontId="11" numFmtId="2" xfId="0" applyAlignment="1" applyBorder="1" applyFont="1" applyNumberFormat="1">
      <alignment horizontal="center" readingOrder="0"/>
    </xf>
    <xf borderId="14" fillId="0" fontId="11" numFmtId="169" xfId="0" applyAlignment="1" applyBorder="1" applyFont="1" applyNumberFormat="1">
      <alignment horizontal="center" readingOrder="0"/>
    </xf>
    <xf borderId="77" fillId="0" fontId="11" numFmtId="169" xfId="0" applyAlignment="1" applyBorder="1" applyFont="1" applyNumberFormat="1">
      <alignment horizontal="center" readingOrder="0"/>
    </xf>
    <xf borderId="40" fillId="0" fontId="9" numFmtId="0" xfId="0" applyAlignment="1" applyBorder="1" applyFont="1">
      <alignment horizontal="center"/>
    </xf>
    <xf borderId="40" fillId="0" fontId="9" numFmtId="167" xfId="0" applyAlignment="1" applyBorder="1" applyFont="1" applyNumberFormat="1">
      <alignment horizontal="center"/>
    </xf>
    <xf borderId="42" fillId="0" fontId="9" numFmtId="167" xfId="0" applyAlignment="1" applyBorder="1" applyFont="1" applyNumberFormat="1">
      <alignment horizontal="center"/>
    </xf>
    <xf borderId="40" fillId="0" fontId="16" numFmtId="167" xfId="0" applyAlignment="1" applyBorder="1" applyFont="1" applyNumberFormat="1">
      <alignment horizontal="center" readingOrder="0"/>
    </xf>
    <xf borderId="14" fillId="0" fontId="9" numFmtId="0" xfId="0" applyAlignment="1" applyBorder="1" applyFont="1">
      <alignment horizontal="left"/>
    </xf>
    <xf borderId="14" fillId="0" fontId="9" numFmtId="3" xfId="0" applyAlignment="1" applyBorder="1" applyFont="1" applyNumberFormat="1">
      <alignment horizontal="center"/>
    </xf>
    <xf borderId="14" fillId="0" fontId="9" numFmtId="0" xfId="0" applyAlignment="1" applyBorder="1" applyFont="1">
      <alignment horizontal="center"/>
    </xf>
    <xf borderId="14" fillId="0" fontId="9" numFmtId="167" xfId="0" applyAlignment="1" applyBorder="1" applyFont="1" applyNumberFormat="1">
      <alignment horizontal="center"/>
    </xf>
    <xf borderId="15" fillId="0" fontId="9" numFmtId="167" xfId="0" applyAlignment="1" applyBorder="1" applyFont="1" applyNumberFormat="1">
      <alignment horizontal="center"/>
    </xf>
    <xf borderId="77" fillId="0" fontId="9" numFmtId="169" xfId="0" applyAlignment="1" applyBorder="1" applyFont="1" applyNumberFormat="1">
      <alignment horizontal="center" readingOrder="0"/>
    </xf>
    <xf borderId="41" fillId="0" fontId="9" numFmtId="0" xfId="0" applyAlignment="1" applyBorder="1" applyFont="1">
      <alignment horizontal="left" readingOrder="0" shrinkToFit="0" vertical="top" wrapText="0"/>
    </xf>
    <xf borderId="40" fillId="0" fontId="16" numFmtId="169" xfId="0" applyAlignment="1" applyBorder="1" applyFont="1" applyNumberFormat="1">
      <alignment horizontal="center" readingOrder="0"/>
    </xf>
    <xf borderId="20" fillId="0" fontId="9" numFmtId="168" xfId="0" applyAlignment="1" applyBorder="1" applyFont="1" applyNumberFormat="1">
      <alignment horizontal="center" readingOrder="0"/>
    </xf>
    <xf borderId="21" fillId="0" fontId="9" numFmtId="168" xfId="0" applyAlignment="1" applyBorder="1" applyFont="1" applyNumberFormat="1">
      <alignment horizontal="center" readingOrder="0"/>
    </xf>
    <xf borderId="20" fillId="0" fontId="11" numFmtId="167" xfId="0" applyAlignment="1" applyBorder="1" applyFont="1" applyNumberFormat="1">
      <alignment horizontal="center" readingOrder="0"/>
    </xf>
    <xf borderId="20" fillId="0" fontId="9" numFmtId="167" xfId="0" applyAlignment="1" applyBorder="1" applyFont="1" applyNumberFormat="1">
      <alignment horizontal="center" readingOrder="0"/>
    </xf>
    <xf borderId="16" fillId="0" fontId="9" numFmtId="0" xfId="0" applyAlignment="1" applyBorder="1" applyFont="1">
      <alignment horizontal="left" readingOrder="0" shrinkToFit="0" vertical="top" wrapText="0"/>
    </xf>
    <xf borderId="14" fillId="0" fontId="13" numFmtId="0" xfId="0" applyAlignment="1" applyBorder="1" applyFont="1">
      <alignment horizontal="center" readingOrder="0"/>
    </xf>
    <xf borderId="14" fillId="0" fontId="16" numFmtId="3" xfId="0" applyAlignment="1" applyBorder="1" applyFont="1" applyNumberFormat="1">
      <alignment horizontal="center" readingOrder="0"/>
    </xf>
    <xf borderId="14" fillId="0" fontId="16" numFmtId="168" xfId="0" applyAlignment="1" applyBorder="1" applyFont="1" applyNumberFormat="1">
      <alignment horizontal="center" readingOrder="0"/>
    </xf>
    <xf borderId="14" fillId="0" fontId="11" numFmtId="167" xfId="0" applyAlignment="1" applyBorder="1" applyFont="1" applyNumberFormat="1">
      <alignment horizontal="center" readingOrder="0"/>
    </xf>
    <xf borderId="0" fillId="0" fontId="11" numFmtId="167" xfId="0" applyAlignment="1" applyFont="1" applyNumberFormat="1">
      <alignment horizontal="center" readingOrder="0"/>
    </xf>
    <xf borderId="40" fillId="0" fontId="9" numFmtId="49" xfId="0" applyAlignment="1" applyBorder="1" applyFont="1" applyNumberFormat="1">
      <alignment horizontal="left"/>
    </xf>
    <xf borderId="40" fillId="0" fontId="9" numFmtId="49" xfId="0" applyAlignment="1" applyBorder="1" applyFont="1" applyNumberFormat="1">
      <alignment horizontal="center" readingOrder="0"/>
    </xf>
    <xf borderId="0" fillId="0" fontId="9" numFmtId="49" xfId="0" applyAlignment="1" applyFont="1" applyNumberFormat="1">
      <alignment horizontal="left"/>
    </xf>
    <xf borderId="0" fillId="0" fontId="9" numFmtId="49" xfId="0" applyAlignment="1" applyFont="1" applyNumberFormat="1">
      <alignment horizontal="center" readingOrder="0"/>
    </xf>
    <xf borderId="0" fillId="0" fontId="9" numFmtId="167" xfId="0" applyAlignment="1" applyFont="1" applyNumberFormat="1">
      <alignment horizontal="center"/>
    </xf>
    <xf borderId="54" fillId="0" fontId="9" numFmtId="167" xfId="0" applyAlignment="1" applyBorder="1" applyFont="1" applyNumberFormat="1">
      <alignment horizontal="center"/>
    </xf>
    <xf borderId="14" fillId="0" fontId="9" numFmtId="49" xfId="0" applyAlignment="1" applyBorder="1" applyFont="1" applyNumberFormat="1">
      <alignment horizontal="left"/>
    </xf>
    <xf borderId="14" fillId="0" fontId="9" numFmtId="49" xfId="0" applyAlignment="1" applyBorder="1" applyFont="1" applyNumberFormat="1">
      <alignment horizontal="center" readingOrder="0"/>
    </xf>
    <xf borderId="79" fillId="0" fontId="9" numFmtId="0" xfId="0" applyAlignment="1" applyBorder="1" applyFont="1">
      <alignment horizontal="center" readingOrder="0"/>
    </xf>
    <xf borderId="79" fillId="0" fontId="9" numFmtId="0" xfId="0" applyAlignment="1" applyBorder="1" applyFont="1">
      <alignment horizontal="center"/>
    </xf>
    <xf borderId="29" fillId="0" fontId="9" numFmtId="0" xfId="0" applyAlignment="1" applyBorder="1" applyFont="1">
      <alignment horizontal="center"/>
    </xf>
    <xf borderId="0" fillId="0" fontId="11" numFmtId="0" xfId="0" applyAlignment="1" applyFont="1">
      <alignment horizontal="center"/>
    </xf>
    <xf borderId="29" fillId="0" fontId="9" numFmtId="167" xfId="0" applyAlignment="1" applyBorder="1" applyFont="1" applyNumberFormat="1">
      <alignment horizontal="center" readingOrder="0"/>
    </xf>
    <xf borderId="30" fillId="0" fontId="11" numFmtId="0" xfId="0" applyAlignment="1" applyBorder="1" applyFont="1">
      <alignment horizontal="center" readingOrder="0" vertical="center"/>
    </xf>
    <xf borderId="40" fillId="0" fontId="11" numFmtId="0" xfId="0" applyAlignment="1" applyBorder="1" applyFont="1">
      <alignment horizontal="center"/>
    </xf>
    <xf borderId="41" fillId="0" fontId="9" numFmtId="167" xfId="0" applyAlignment="1" applyBorder="1" applyFont="1" applyNumberFormat="1">
      <alignment horizontal="center" readingOrder="0"/>
    </xf>
    <xf borderId="42" fillId="0" fontId="9" numFmtId="169" xfId="0" applyAlignment="1" applyBorder="1" applyFont="1" applyNumberFormat="1">
      <alignment horizontal="center"/>
    </xf>
    <xf borderId="53" fillId="0" fontId="9" numFmtId="167" xfId="0" applyAlignment="1" applyBorder="1" applyFont="1" applyNumberFormat="1">
      <alignment horizontal="center" readingOrder="0"/>
    </xf>
    <xf borderId="54" fillId="0" fontId="9" numFmtId="167" xfId="0" applyAlignment="1" applyBorder="1" applyFont="1" applyNumberFormat="1">
      <alignment horizontal="center" readingOrder="0"/>
    </xf>
    <xf borderId="54" fillId="0" fontId="9" numFmtId="169" xfId="0" applyAlignment="1" applyBorder="1" applyFont="1" applyNumberFormat="1">
      <alignment horizontal="center"/>
    </xf>
    <xf borderId="53" fillId="0" fontId="9" numFmtId="167" xfId="0" applyAlignment="1" applyBorder="1" applyFont="1" applyNumberFormat="1">
      <alignment horizontal="center" readingOrder="0"/>
    </xf>
    <xf borderId="14" fillId="0" fontId="11" numFmtId="0" xfId="0" applyAlignment="1" applyBorder="1" applyFont="1">
      <alignment horizontal="center"/>
    </xf>
    <xf borderId="10" fillId="0" fontId="9" numFmtId="167" xfId="0" applyAlignment="1" applyBorder="1" applyFont="1" applyNumberFormat="1">
      <alignment horizontal="center" readingOrder="0"/>
    </xf>
    <xf borderId="15" fillId="0" fontId="9" numFmtId="167" xfId="0" applyAlignment="1" applyBorder="1" applyFont="1" applyNumberFormat="1">
      <alignment horizontal="center" readingOrder="0"/>
    </xf>
    <xf borderId="15" fillId="0" fontId="9" numFmtId="169" xfId="0" applyAlignment="1" applyBorder="1" applyFont="1" applyNumberFormat="1">
      <alignment horizontal="center"/>
    </xf>
    <xf borderId="41" fillId="0" fontId="9" numFmtId="167" xfId="0" applyAlignment="1" applyBorder="1" applyFont="1" applyNumberFormat="1">
      <alignment horizontal="center" readingOrder="0"/>
    </xf>
    <xf borderId="53" fillId="0" fontId="9" numFmtId="168" xfId="0" applyAlignment="1" applyBorder="1" applyFont="1" applyNumberFormat="1">
      <alignment horizontal="center" readingOrder="0"/>
    </xf>
    <xf borderId="10" fillId="0" fontId="9" numFmtId="168" xfId="0" applyAlignment="1" applyBorder="1" applyFont="1" applyNumberFormat="1">
      <alignment horizontal="center" readingOrder="0"/>
    </xf>
    <xf borderId="53" fillId="0" fontId="9" numFmtId="167" xfId="0" applyAlignment="1" applyBorder="1" applyFont="1" applyNumberFormat="1">
      <alignment horizontal="center"/>
    </xf>
    <xf borderId="10" fillId="0" fontId="9" numFmtId="167" xfId="0" applyAlignment="1" applyBorder="1" applyFont="1" applyNumberFormat="1">
      <alignment horizontal="center"/>
    </xf>
    <xf borderId="41" fillId="0" fontId="9" numFmtId="167" xfId="0" applyAlignment="1" applyBorder="1" applyFont="1" applyNumberFormat="1">
      <alignment horizontal="center"/>
    </xf>
    <xf borderId="40" fillId="0" fontId="11" numFmtId="167" xfId="0" applyAlignment="1" applyBorder="1" applyFont="1" applyNumberFormat="1">
      <alignment horizontal="center" readingOrder="0"/>
    </xf>
    <xf borderId="40" fillId="0" fontId="16" numFmtId="168" xfId="0" applyAlignment="1" applyBorder="1" applyFont="1" applyNumberFormat="1">
      <alignment horizontal="center" readingOrder="0"/>
    </xf>
    <xf borderId="42" fillId="0" fontId="9" numFmtId="169" xfId="0" applyAlignment="1" applyBorder="1" applyFont="1" applyNumberFormat="1">
      <alignment horizontal="center" readingOrder="0"/>
    </xf>
    <xf borderId="14" fillId="0" fontId="16" numFmtId="169" xfId="0" applyAlignment="1" applyBorder="1" applyFont="1" applyNumberFormat="1">
      <alignment horizontal="center" readingOrder="0"/>
    </xf>
    <xf borderId="15" fillId="0" fontId="9" numFmtId="169" xfId="0" applyAlignment="1" applyBorder="1" applyFont="1" applyNumberFormat="1">
      <alignment horizontal="center" readingOrder="0"/>
    </xf>
    <xf borderId="0" fillId="0" fontId="11" numFmtId="0" xfId="0" applyAlignment="1" applyFont="1">
      <alignment horizontal="center" readingOrder="0"/>
    </xf>
    <xf borderId="41" fillId="0" fontId="11" numFmtId="0" xfId="0" applyAlignment="1" applyBorder="1" applyFont="1">
      <alignment horizontal="center"/>
    </xf>
    <xf borderId="41" fillId="0" fontId="11" numFmtId="167" xfId="0" applyAlignment="1" applyBorder="1" applyFont="1" applyNumberFormat="1">
      <alignment horizontal="center"/>
    </xf>
    <xf borderId="39" fillId="0" fontId="11" numFmtId="0" xfId="0" applyAlignment="1" applyBorder="1" applyFont="1">
      <alignment horizontal="center"/>
    </xf>
    <xf borderId="0" fillId="0" fontId="11" numFmtId="169" xfId="0" applyAlignment="1" applyFont="1" applyNumberFormat="1">
      <alignment horizontal="center" readingOrder="0"/>
    </xf>
    <xf borderId="0" fillId="0" fontId="11" numFmtId="169" xfId="0" applyAlignment="1" applyFont="1" applyNumberFormat="1">
      <alignment horizontal="center" readingOrder="0" vertical="center"/>
    </xf>
    <xf borderId="53" fillId="0" fontId="11" numFmtId="0" xfId="0" applyAlignment="1" applyBorder="1" applyFont="1">
      <alignment horizontal="center"/>
    </xf>
    <xf borderId="53" fillId="0" fontId="11" numFmtId="167" xfId="0" applyAlignment="1" applyBorder="1" applyFont="1" applyNumberFormat="1">
      <alignment horizontal="center"/>
    </xf>
    <xf borderId="52" fillId="0" fontId="11" numFmtId="0" xfId="0" applyAlignment="1" applyBorder="1" applyFont="1">
      <alignment horizontal="center"/>
    </xf>
    <xf borderId="54" fillId="0" fontId="9" numFmtId="169" xfId="0" applyAlignment="1" applyBorder="1" applyFont="1" applyNumberFormat="1">
      <alignment horizontal="center" readingOrder="0"/>
    </xf>
    <xf borderId="14" fillId="0" fontId="11" numFmtId="169" xfId="0" applyAlignment="1" applyBorder="1" applyFont="1" applyNumberFormat="1">
      <alignment horizontal="center" readingOrder="0" vertical="center"/>
    </xf>
    <xf borderId="14" fillId="0" fontId="11" numFmtId="49" xfId="0" applyAlignment="1" applyBorder="1" applyFont="1" applyNumberFormat="1">
      <alignment horizontal="center"/>
    </xf>
    <xf borderId="14" fillId="0" fontId="11" numFmtId="49" xfId="0" applyAlignment="1" applyBorder="1" applyFont="1" applyNumberFormat="1">
      <alignment horizontal="center" readingOrder="0"/>
    </xf>
    <xf borderId="10" fillId="0" fontId="11" numFmtId="0" xfId="0" applyAlignment="1" applyBorder="1" applyFont="1">
      <alignment horizontal="center"/>
    </xf>
    <xf borderId="10" fillId="0" fontId="11" numFmtId="167" xfId="0" applyAlignment="1" applyBorder="1" applyFont="1" applyNumberFormat="1">
      <alignment horizontal="center"/>
    </xf>
    <xf borderId="47" fillId="0" fontId="11" numFmtId="0" xfId="0" applyAlignment="1" applyBorder="1" applyFont="1">
      <alignment horizontal="center"/>
    </xf>
    <xf borderId="0" fillId="0" fontId="9" numFmtId="49" xfId="0" applyAlignment="1" applyFont="1" applyNumberFormat="1">
      <alignment horizontal="center"/>
    </xf>
    <xf borderId="0" fillId="0" fontId="9" numFmtId="0" xfId="0" applyAlignment="1" applyFont="1">
      <alignment horizontal="center"/>
    </xf>
    <xf borderId="0" fillId="0" fontId="16" numFmtId="167" xfId="0" applyAlignment="1" applyFont="1" applyNumberFormat="1">
      <alignment horizontal="center" readingOrder="0"/>
    </xf>
    <xf borderId="53" fillId="0" fontId="16" numFmtId="0" xfId="0" applyAlignment="1" applyBorder="1" applyFont="1">
      <alignment horizontal="center" readingOrder="0"/>
    </xf>
    <xf borderId="40" fillId="0" fontId="9" numFmtId="49" xfId="0" applyAlignment="1" applyBorder="1" applyFont="1" applyNumberFormat="1">
      <alignment horizontal="center"/>
    </xf>
    <xf borderId="14" fillId="0" fontId="9" numFmtId="49" xfId="0" applyAlignment="1" applyBorder="1" applyFont="1" applyNumberFormat="1">
      <alignment horizontal="center"/>
    </xf>
    <xf borderId="0" fillId="0" fontId="16" numFmtId="169" xfId="0" applyAlignment="1" applyFont="1" applyNumberFormat="1">
      <alignment horizontal="center" readingOrder="0"/>
    </xf>
    <xf borderId="41" fillId="0" fontId="9" numFmtId="168" xfId="0" applyAlignment="1" applyBorder="1" applyFont="1" applyNumberFormat="1">
      <alignment horizontal="center" readingOrder="0"/>
    </xf>
    <xf borderId="53" fillId="0" fontId="11" numFmtId="167" xfId="0" applyAlignment="1" applyBorder="1" applyFont="1" applyNumberFormat="1">
      <alignment horizontal="center" readingOrder="0"/>
    </xf>
    <xf borderId="54" fillId="0" fontId="11" numFmtId="167" xfId="0" applyAlignment="1" applyBorder="1" applyFont="1" applyNumberFormat="1">
      <alignment horizontal="center" readingOrder="0"/>
    </xf>
    <xf borderId="0" fillId="0" fontId="16" numFmtId="0" xfId="0" applyAlignment="1" applyFont="1">
      <alignment horizontal="left" readingOrder="0" shrinkToFit="0" vertical="top" wrapText="1"/>
    </xf>
    <xf borderId="0" fillId="0" fontId="16" numFmtId="2" xfId="0" applyAlignment="1" applyFont="1" applyNumberFormat="1">
      <alignment horizontal="center" readingOrder="0"/>
    </xf>
    <xf borderId="0" fillId="0" fontId="14" numFmtId="0" xfId="0" applyAlignment="1" applyFont="1">
      <alignment horizontal="center"/>
    </xf>
    <xf borderId="0" fillId="0" fontId="9" numFmtId="0" xfId="0" applyAlignment="1" applyFont="1">
      <alignment horizontal="left"/>
    </xf>
    <xf borderId="0" fillId="0" fontId="16" numFmtId="3" xfId="0" applyAlignment="1" applyFont="1" applyNumberFormat="1">
      <alignment horizontal="center" readingOrder="0"/>
    </xf>
    <xf borderId="0" fillId="0" fontId="11" numFmtId="3" xfId="0" applyAlignment="1" applyFont="1" applyNumberFormat="1">
      <alignment horizontal="center" readingOrder="0" vertical="center"/>
    </xf>
    <xf borderId="53" fillId="0" fontId="9" numFmtId="167" xfId="0" applyAlignment="1" applyBorder="1" applyFont="1" applyNumberFormat="1">
      <alignment horizontal="center"/>
    </xf>
    <xf borderId="0" fillId="0" fontId="9" numFmtId="167" xfId="0" applyAlignment="1" applyFont="1" applyNumberFormat="1">
      <alignment horizontal="center"/>
    </xf>
    <xf borderId="54" fillId="0" fontId="9" numFmtId="167" xfId="0" applyAlignment="1" applyBorder="1" applyFont="1" applyNumberFormat="1">
      <alignment horizontal="center"/>
    </xf>
    <xf borderId="0" fillId="0" fontId="3" numFmtId="3" xfId="0" applyAlignment="1" applyFont="1" applyNumberFormat="1">
      <alignment horizontal="center" readingOrder="0" vertical="center"/>
    </xf>
    <xf borderId="40" fillId="0" fontId="16" numFmtId="3" xfId="0" applyAlignment="1" applyBorder="1" applyFont="1" applyNumberFormat="1">
      <alignment horizontal="center" readingOrder="0"/>
    </xf>
    <xf borderId="40" fillId="0" fontId="11" numFmtId="3" xfId="0" applyAlignment="1" applyBorder="1" applyFont="1" applyNumberFormat="1">
      <alignment horizontal="center" readingOrder="0" vertical="center"/>
    </xf>
    <xf borderId="40" fillId="0" fontId="16" numFmtId="167" xfId="0" applyAlignment="1" applyBorder="1" applyFont="1" applyNumberFormat="1">
      <alignment horizontal="center" readingOrder="0"/>
    </xf>
    <xf borderId="0" fillId="0" fontId="16" numFmtId="3" xfId="0" applyAlignment="1" applyFont="1" applyNumberFormat="1">
      <alignment horizontal="center" readingOrder="0" vertical="center"/>
    </xf>
    <xf borderId="42" fillId="0" fontId="9" numFmtId="167" xfId="0" applyAlignment="1" applyBorder="1" applyFont="1" applyNumberFormat="1">
      <alignment horizontal="center"/>
    </xf>
    <xf borderId="10" fillId="0" fontId="9" numFmtId="167" xfId="0" applyAlignment="1" applyBorder="1" applyFont="1" applyNumberFormat="1">
      <alignment horizontal="center" readingOrder="0"/>
    </xf>
    <xf borderId="15" fillId="0" fontId="9" numFmtId="167" xfId="0" applyAlignment="1" applyBorder="1" applyFont="1" applyNumberFormat="1">
      <alignment horizontal="center"/>
    </xf>
    <xf borderId="41" fillId="0" fontId="9" numFmtId="167" xfId="0" applyAlignment="1" applyBorder="1" applyFont="1" applyNumberFormat="1">
      <alignment horizontal="center"/>
    </xf>
    <xf borderId="40" fillId="0" fontId="9" numFmtId="170" xfId="0" applyAlignment="1" applyBorder="1" applyFont="1" applyNumberFormat="1">
      <alignment horizontal="center" readingOrder="0"/>
    </xf>
    <xf borderId="0" fillId="0" fontId="9" numFmtId="170" xfId="0" applyAlignment="1" applyFont="1" applyNumberFormat="1">
      <alignment horizontal="center" readingOrder="0"/>
    </xf>
    <xf borderId="80" fillId="0" fontId="9" numFmtId="0" xfId="0" applyAlignment="1" applyBorder="1" applyFont="1">
      <alignment horizontal="center"/>
    </xf>
    <xf borderId="80" fillId="0" fontId="9" numFmtId="167" xfId="0" applyAlignment="1" applyBorder="1" applyFont="1" applyNumberFormat="1">
      <alignment horizontal="center"/>
    </xf>
    <xf borderId="81" fillId="0" fontId="9" numFmtId="167" xfId="0" applyAlignment="1" applyBorder="1" applyFont="1" applyNumberFormat="1">
      <alignment horizontal="center"/>
    </xf>
    <xf borderId="9" fillId="0" fontId="9" numFmtId="167" xfId="0" applyAlignment="1" applyBorder="1" applyFont="1" applyNumberFormat="1">
      <alignment horizontal="center"/>
    </xf>
    <xf borderId="81" fillId="0" fontId="9" numFmtId="0" xfId="0" applyAlignment="1" applyBorder="1" applyFont="1">
      <alignment horizontal="center"/>
    </xf>
    <xf borderId="81" fillId="0" fontId="9" numFmtId="2" xfId="0" applyAlignment="1" applyBorder="1" applyFont="1" applyNumberFormat="1">
      <alignment horizontal="center"/>
    </xf>
    <xf borderId="81" fillId="0" fontId="9" numFmtId="168" xfId="0" applyAlignment="1" applyBorder="1" applyFont="1" applyNumberFormat="1">
      <alignment horizontal="center"/>
    </xf>
    <xf borderId="81" fillId="0" fontId="9" numFmtId="169" xfId="0" applyAlignment="1" applyBorder="1" applyFont="1" applyNumberFormat="1">
      <alignment horizontal="center"/>
    </xf>
    <xf borderId="9" fillId="0" fontId="9" numFmtId="169" xfId="0" applyAlignment="1" applyBorder="1" applyFont="1" applyNumberFormat="1">
      <alignment horizontal="center"/>
    </xf>
    <xf borderId="20" fillId="0" fontId="11" numFmtId="0" xfId="0" applyAlignment="1" applyBorder="1" applyFont="1">
      <alignment horizontal="center" readingOrder="0" vertical="center"/>
    </xf>
    <xf borderId="20" fillId="0" fontId="14" numFmtId="0" xfId="0" applyAlignment="1" applyBorder="1" applyFont="1">
      <alignment horizontal="center" readingOrder="0" vertical="center"/>
    </xf>
    <xf borderId="59" fillId="0" fontId="9" numFmtId="0" xfId="0" applyAlignment="1" applyBorder="1" applyFont="1">
      <alignment horizontal="center" readingOrder="0" vertical="center"/>
    </xf>
    <xf borderId="20" fillId="0" fontId="16" numFmtId="0" xfId="0" applyAlignment="1" applyBorder="1" applyFont="1">
      <alignment horizontal="center" readingOrder="0" vertical="center"/>
    </xf>
    <xf borderId="20" fillId="0" fontId="9" numFmtId="0" xfId="0" applyAlignment="1" applyBorder="1" applyFont="1">
      <alignment horizontal="center" readingOrder="0" shrinkToFit="0" vertical="center" wrapText="1"/>
    </xf>
    <xf borderId="82" fillId="0" fontId="9" numFmtId="169" xfId="0" applyAlignment="1" applyBorder="1" applyFont="1" applyNumberFormat="1">
      <alignment horizontal="center" readingOrder="0" vertical="center"/>
    </xf>
    <xf borderId="40" fillId="0" fontId="9" numFmtId="169" xfId="0" applyAlignment="1" applyBorder="1" applyFont="1" applyNumberFormat="1">
      <alignment horizontal="center" readingOrder="0"/>
    </xf>
    <xf borderId="42" fillId="0" fontId="9" numFmtId="0" xfId="0" applyAlignment="1" applyBorder="1" applyFont="1">
      <alignment horizontal="center" readingOrder="0"/>
    </xf>
    <xf borderId="14" fillId="0" fontId="9" numFmtId="169" xfId="0" applyAlignment="1" applyBorder="1" applyFont="1" applyNumberFormat="1">
      <alignment horizontal="center" readingOrder="0"/>
    </xf>
    <xf borderId="15" fillId="0" fontId="9" numFmtId="0" xfId="0" applyAlignment="1" applyBorder="1" applyFont="1">
      <alignment horizontal="center" readingOrder="0"/>
    </xf>
    <xf borderId="0" fillId="0" fontId="9" numFmtId="169" xfId="0" applyAlignment="1" applyFont="1" applyNumberFormat="1">
      <alignment horizontal="center" readingOrder="0"/>
    </xf>
    <xf borderId="54" fillId="0" fontId="9" numFmtId="0" xfId="0" applyAlignment="1" applyBorder="1" applyFont="1">
      <alignment horizontal="center" readingOrder="0"/>
    </xf>
    <xf borderId="20" fillId="0" fontId="11" numFmtId="0" xfId="0" applyAlignment="1" applyBorder="1" applyFont="1">
      <alignment horizontal="center" readingOrder="0"/>
    </xf>
    <xf borderId="20" fillId="0" fontId="9" numFmtId="3" xfId="0" applyAlignment="1" applyBorder="1" applyFont="1" applyNumberFormat="1">
      <alignment horizontal="center"/>
    </xf>
    <xf borderId="20" fillId="0" fontId="9" numFmtId="169" xfId="0" applyAlignment="1" applyBorder="1" applyFont="1" applyNumberFormat="1">
      <alignment horizontal="center" readingOrder="0"/>
    </xf>
    <xf borderId="16" fillId="0" fontId="9" numFmtId="167" xfId="0" applyAlignment="1" applyBorder="1" applyFont="1" applyNumberFormat="1">
      <alignment horizontal="center" readingOrder="0"/>
    </xf>
    <xf borderId="21" fillId="0" fontId="9" numFmtId="167" xfId="0" applyAlignment="1" applyBorder="1" applyFont="1" applyNumberFormat="1">
      <alignment horizontal="center" readingOrder="0"/>
    </xf>
    <xf borderId="20" fillId="0" fontId="9" numFmtId="0" xfId="0" applyAlignment="1" applyBorder="1" applyFont="1">
      <alignment horizontal="left" readingOrder="0" vertical="center"/>
    </xf>
    <xf borderId="20" fillId="0" fontId="9" numFmtId="169" xfId="0" applyAlignment="1" applyBorder="1" applyFont="1" applyNumberFormat="1">
      <alignment horizontal="center" readingOrder="0" vertical="center"/>
    </xf>
    <xf borderId="20" fillId="0" fontId="9" numFmtId="0" xfId="0" applyAlignment="1" applyBorder="1" applyFont="1">
      <alignment horizontal="left" readingOrder="0" shrinkToFit="0" vertical="center" wrapText="1"/>
    </xf>
    <xf borderId="20" fillId="0" fontId="9" numFmtId="0" xfId="0" applyAlignment="1" applyBorder="1" applyFont="1">
      <alignment horizontal="left" shrinkToFit="0" vertical="center" wrapText="1"/>
    </xf>
    <xf borderId="82" fillId="0" fontId="9" numFmtId="169" xfId="0" applyAlignment="1" applyBorder="1" applyFont="1" applyNumberFormat="1">
      <alignment horizontal="center" vertical="center"/>
    </xf>
    <xf borderId="9" fillId="0" fontId="9" numFmtId="0" xfId="0" applyAlignment="1" applyBorder="1" applyFont="1">
      <alignment horizontal="center"/>
    </xf>
    <xf borderId="30" fillId="0" fontId="9" numFmtId="0" xfId="0" applyAlignment="1" applyBorder="1" applyFont="1">
      <alignment horizontal="center" readingOrder="0"/>
    </xf>
    <xf borderId="30" fillId="0" fontId="14" numFmtId="0" xfId="0" applyAlignment="1" applyBorder="1" applyFont="1">
      <alignment horizontal="center" readingOrder="0"/>
    </xf>
    <xf borderId="5" fillId="0" fontId="9" numFmtId="0" xfId="0" applyAlignment="1" applyBorder="1" applyFont="1">
      <alignment horizontal="center" readingOrder="0"/>
    </xf>
    <xf borderId="29" fillId="0" fontId="9" numFmtId="0" xfId="0" applyAlignment="1" applyBorder="1" applyFont="1">
      <alignment horizontal="left" readingOrder="0" shrinkToFit="0" vertical="top" wrapText="0"/>
    </xf>
    <xf borderId="30" fillId="0" fontId="9" numFmtId="0" xfId="0" applyAlignment="1" applyBorder="1" applyFont="1">
      <alignment horizontal="left" readingOrder="0" shrinkToFit="0" vertical="top" wrapText="0"/>
    </xf>
    <xf borderId="30" fillId="0" fontId="9" numFmtId="0" xfId="0" applyAlignment="1" applyBorder="1" applyFont="1">
      <alignment horizontal="center" readingOrder="0" shrinkToFit="0" vertical="center" wrapText="0"/>
    </xf>
    <xf borderId="35" fillId="0" fontId="16" numFmtId="0" xfId="0" applyAlignment="1" applyBorder="1" applyFont="1">
      <alignment horizontal="center" readingOrder="0"/>
    </xf>
    <xf borderId="40" fillId="0" fontId="9" numFmtId="0" xfId="0" applyAlignment="1" applyBorder="1" applyFont="1">
      <alignment horizontal="left" shrinkToFit="0" vertical="top" wrapText="0"/>
    </xf>
    <xf borderId="0" fillId="0" fontId="9" numFmtId="0" xfId="0" applyAlignment="1" applyFont="1">
      <alignment horizontal="left" shrinkToFit="0" vertical="top" wrapText="0"/>
    </xf>
    <xf borderId="21" fillId="0" fontId="9" numFmtId="0" xfId="0" applyAlignment="1" applyBorder="1" applyFont="1">
      <alignment horizontal="center" readingOrder="0"/>
    </xf>
    <xf borderId="16" fillId="0" fontId="9" numFmtId="168" xfId="0" applyAlignment="1" applyBorder="1" applyFont="1" applyNumberFormat="1">
      <alignment horizontal="center" readingOrder="0"/>
    </xf>
    <xf borderId="20" fillId="0" fontId="9" numFmtId="0" xfId="0" applyAlignment="1" applyBorder="1" applyFont="1">
      <alignment horizontal="left" shrinkToFit="0" vertical="top" wrapText="0"/>
    </xf>
    <xf borderId="14" fillId="0" fontId="9" numFmtId="0" xfId="0" applyAlignment="1" applyBorder="1" applyFont="1">
      <alignment horizontal="left" shrinkToFit="0" vertical="top" wrapText="0"/>
    </xf>
    <xf borderId="0" fillId="0" fontId="9" numFmtId="171" xfId="0" applyAlignment="1" applyFont="1" applyNumberFormat="1">
      <alignment horizontal="center" readingOrder="0"/>
    </xf>
    <xf borderId="54" fillId="0" fontId="9" numFmtId="49" xfId="0" applyAlignment="1" applyBorder="1" applyFont="1" applyNumberFormat="1">
      <alignment horizontal="center"/>
    </xf>
    <xf borderId="54" fillId="0" fontId="9" numFmtId="49" xfId="0" applyAlignment="1" applyBorder="1" applyFont="1" applyNumberFormat="1">
      <alignment horizontal="center" readingOrder="0"/>
    </xf>
    <xf borderId="80" fillId="0" fontId="9" numFmtId="0" xfId="0" applyAlignment="1" applyBorder="1" applyFont="1">
      <alignment horizontal="center" readingOrder="0"/>
    </xf>
    <xf borderId="81" fillId="0" fontId="14" numFmtId="0" xfId="0" applyAlignment="1" applyBorder="1" applyFont="1">
      <alignment horizontal="center"/>
    </xf>
    <xf borderId="80" fillId="0" fontId="9" numFmtId="0" xfId="0" applyAlignment="1" applyBorder="1" applyFont="1">
      <alignment horizontal="left" shrinkToFit="0" vertical="top" wrapText="0"/>
    </xf>
    <xf borderId="81" fillId="0" fontId="9" numFmtId="0" xfId="0" applyAlignment="1" applyBorder="1" applyFont="1">
      <alignment horizontal="left" shrinkToFit="0" vertical="top" wrapText="0"/>
    </xf>
    <xf borderId="84" fillId="0" fontId="9" numFmtId="0" xfId="0" applyAlignment="1" applyBorder="1" applyFont="1">
      <alignment horizontal="center"/>
    </xf>
    <xf borderId="85" fillId="0" fontId="9" numFmtId="0" xfId="0" applyAlignment="1" applyBorder="1" applyFont="1">
      <alignment horizontal="center" readingOrder="0" vertical="center"/>
    </xf>
    <xf borderId="84" fillId="0" fontId="16" numFmtId="0" xfId="0" applyAlignment="1" applyBorder="1" applyFont="1">
      <alignment horizontal="center" readingOrder="0"/>
    </xf>
    <xf borderId="12" fillId="0" fontId="9" numFmtId="0" xfId="0" applyAlignment="1" applyBorder="1" applyFont="1">
      <alignment horizontal="center" readingOrder="0"/>
    </xf>
    <xf borderId="0" fillId="0" fontId="17" numFmtId="0" xfId="0" applyAlignment="1" applyFont="1">
      <alignment horizontal="center" readingOrder="0"/>
    </xf>
    <xf borderId="86" fillId="0" fontId="9" numFmtId="0" xfId="0" applyAlignment="1" applyBorder="1" applyFont="1">
      <alignment horizontal="center" readingOrder="0"/>
    </xf>
    <xf borderId="40" fillId="0" fontId="9" numFmtId="172" xfId="0" applyAlignment="1" applyBorder="1" applyFont="1" applyNumberFormat="1">
      <alignment horizontal="center" readingOrder="0"/>
    </xf>
    <xf borderId="0" fillId="0" fontId="9" numFmtId="172" xfId="0" applyAlignment="1" applyFont="1" applyNumberFormat="1">
      <alignment horizontal="center" readingOrder="0"/>
    </xf>
    <xf borderId="86" fillId="0" fontId="16" numFmtId="0" xfId="0" applyAlignment="1" applyBorder="1" applyFont="1">
      <alignment horizontal="center" readingOrder="0"/>
    </xf>
    <xf borderId="86" fillId="0" fontId="9" numFmtId="0" xfId="0" applyAlignment="1" applyBorder="1" applyFont="1">
      <alignment horizontal="center"/>
    </xf>
    <xf borderId="12" fillId="0" fontId="9" numFmtId="0" xfId="0" applyAlignment="1" applyBorder="1" applyFont="1">
      <alignment horizontal="center"/>
    </xf>
    <xf borderId="0" fillId="0" fontId="18" numFmtId="0" xfId="0" applyAlignment="1" applyFont="1">
      <alignment horizontal="center" vertical="center"/>
    </xf>
    <xf borderId="29" fillId="5" fontId="19" numFmtId="0" xfId="0" applyAlignment="1" applyBorder="1" applyFill="1" applyFont="1">
      <alignment horizontal="center" vertical="center"/>
    </xf>
    <xf borderId="87" fillId="5" fontId="19" numFmtId="0" xfId="0" applyAlignment="1" applyBorder="1" applyFont="1">
      <alignment horizontal="center" shrinkToFit="0" vertical="center" wrapText="1"/>
    </xf>
    <xf borderId="87" fillId="5" fontId="19" numFmtId="0" xfId="0" applyAlignment="1" applyBorder="1" applyFont="1">
      <alignment horizontal="center" vertical="center"/>
    </xf>
    <xf borderId="87" fillId="5" fontId="19" numFmtId="173" xfId="0" applyAlignment="1" applyBorder="1" applyFont="1" applyNumberFormat="1">
      <alignment horizontal="center" vertical="center"/>
    </xf>
    <xf borderId="88" fillId="5" fontId="19" numFmtId="0" xfId="0" applyAlignment="1" applyBorder="1" applyFont="1">
      <alignment horizontal="center" vertical="center"/>
    </xf>
    <xf borderId="89" fillId="0" fontId="8" numFmtId="0" xfId="0" applyBorder="1" applyFont="1"/>
    <xf borderId="87" fillId="5" fontId="19" numFmtId="3" xfId="0" applyAlignment="1" applyBorder="1" applyFont="1" applyNumberFormat="1">
      <alignment horizontal="center" readingOrder="0" shrinkToFit="0" vertical="center" wrapText="1"/>
    </xf>
    <xf borderId="87" fillId="5" fontId="19" numFmtId="0" xfId="0" applyAlignment="1" applyBorder="1" applyFont="1">
      <alignment horizontal="center" shrinkToFit="0" vertical="center" wrapText="1"/>
    </xf>
    <xf borderId="89" fillId="5" fontId="19" numFmtId="2" xfId="0" applyAlignment="1" applyBorder="1" applyFont="1" applyNumberFormat="1">
      <alignment horizontal="center" shrinkToFit="0" vertical="center" wrapText="1"/>
    </xf>
    <xf borderId="89" fillId="5" fontId="20" numFmtId="0" xfId="0" applyAlignment="1" applyBorder="1" applyFont="1">
      <alignment horizontal="center" vertical="center"/>
    </xf>
    <xf borderId="30" fillId="5" fontId="19" numFmtId="171" xfId="0" applyAlignment="1" applyBorder="1" applyFont="1" applyNumberFormat="1">
      <alignment horizontal="center" vertical="center"/>
    </xf>
    <xf borderId="88" fillId="5" fontId="19" numFmtId="171" xfId="0" applyAlignment="1" applyBorder="1" applyFont="1" applyNumberFormat="1">
      <alignment horizontal="center" vertical="center"/>
    </xf>
    <xf borderId="30" fillId="5" fontId="19" numFmtId="174" xfId="0" applyAlignment="1" applyBorder="1" applyFont="1" applyNumberFormat="1">
      <alignment horizontal="center" readingOrder="0" shrinkToFit="0" vertical="center" wrapText="1"/>
    </xf>
    <xf borderId="5" fillId="5" fontId="19" numFmtId="0" xfId="0" applyAlignment="1" applyBorder="1" applyFont="1">
      <alignment horizontal="center" shrinkToFit="0" vertical="center" wrapText="1"/>
    </xf>
    <xf borderId="0" fillId="0" fontId="21" numFmtId="0" xfId="0" applyAlignment="1" applyFont="1">
      <alignment horizontal="center" vertical="center"/>
    </xf>
    <xf borderId="80" fillId="0" fontId="8" numFmtId="0" xfId="0" applyBorder="1" applyFont="1"/>
    <xf borderId="90" fillId="0" fontId="8" numFmtId="0" xfId="0" applyBorder="1" applyFont="1"/>
    <xf borderId="91" fillId="0" fontId="8" numFmtId="0" xfId="0" applyBorder="1" applyFont="1"/>
    <xf borderId="92" fillId="0" fontId="8" numFmtId="0" xfId="0" applyBorder="1" applyFont="1"/>
    <xf borderId="92" fillId="5" fontId="20" numFmtId="0" xfId="0" applyAlignment="1" applyBorder="1" applyFont="1">
      <alignment horizontal="center" vertical="center"/>
    </xf>
    <xf borderId="92" fillId="5" fontId="19" numFmtId="171" xfId="0" applyAlignment="1" applyBorder="1" applyFont="1" applyNumberFormat="1">
      <alignment horizontal="center" vertical="center"/>
    </xf>
    <xf borderId="90" fillId="5" fontId="19" numFmtId="171" xfId="0" applyAlignment="1" applyBorder="1" applyFont="1" applyNumberFormat="1">
      <alignment horizontal="center" vertical="center"/>
    </xf>
    <xf borderId="93" fillId="5" fontId="19" numFmtId="174" xfId="0" applyAlignment="1" applyBorder="1" applyFont="1" applyNumberFormat="1">
      <alignment horizontal="center" readingOrder="0" shrinkToFit="0" vertical="center" wrapText="1"/>
    </xf>
    <xf borderId="94" fillId="5" fontId="19" numFmtId="174" xfId="0" applyAlignment="1" applyBorder="1" applyFont="1" applyNumberFormat="1">
      <alignment horizontal="center" readingOrder="0" shrinkToFit="0" vertical="center" wrapText="1"/>
    </xf>
    <xf borderId="0" fillId="0" fontId="18" numFmtId="0" xfId="0" applyAlignment="1" applyFont="1">
      <alignment horizontal="left" vertical="center"/>
    </xf>
    <xf borderId="30" fillId="6" fontId="19" numFmtId="0" xfId="0" applyAlignment="1" applyBorder="1" applyFill="1" applyFont="1">
      <alignment horizontal="left" vertical="center"/>
    </xf>
    <xf borderId="30" fillId="6" fontId="20" numFmtId="0" xfId="0" applyAlignment="1" applyBorder="1" applyFont="1">
      <alignment horizontal="center" vertical="center"/>
    </xf>
    <xf borderId="35" fillId="0" fontId="18" numFmtId="0" xfId="0" applyAlignment="1" applyBorder="1" applyFont="1">
      <alignment horizontal="center" shrinkToFit="0" vertical="center" wrapText="1"/>
    </xf>
    <xf borderId="29" fillId="7" fontId="18" numFmtId="0" xfId="0" applyAlignment="1" applyBorder="1" applyFill="1" applyFont="1">
      <alignment horizontal="center" shrinkToFit="0" vertical="center" wrapText="1"/>
    </xf>
    <xf borderId="29" fillId="8" fontId="13" numFmtId="0" xfId="0" applyAlignment="1" applyBorder="1" applyFill="1" applyFont="1">
      <alignment horizontal="left" vertical="center"/>
    </xf>
    <xf borderId="30" fillId="8" fontId="16" numFmtId="0" xfId="0" applyAlignment="1" applyBorder="1" applyFont="1">
      <alignment horizontal="center" readingOrder="0" vertical="center"/>
    </xf>
    <xf borderId="30" fillId="8" fontId="16" numFmtId="173" xfId="0" applyAlignment="1" applyBorder="1" applyFont="1" applyNumberFormat="1">
      <alignment horizontal="center" readingOrder="0" vertical="center"/>
    </xf>
    <xf borderId="30" fillId="8" fontId="16" numFmtId="0" xfId="0" applyAlignment="1" applyBorder="1" applyFont="1">
      <alignment horizontal="center" vertical="center"/>
    </xf>
    <xf borderId="95" fillId="8" fontId="16" numFmtId="3" xfId="0" applyAlignment="1" applyBorder="1" applyFont="1" applyNumberFormat="1">
      <alignment horizontal="center" readingOrder="0" vertical="center"/>
    </xf>
    <xf borderId="95" fillId="8" fontId="16" numFmtId="0" xfId="0" applyAlignment="1" applyBorder="1" applyFont="1">
      <alignment horizontal="center" readingOrder="0" vertical="center"/>
    </xf>
    <xf borderId="95" fillId="8" fontId="22" numFmtId="0" xfId="0" applyAlignment="1" applyBorder="1" applyFont="1">
      <alignment horizontal="center" readingOrder="0" vertical="center"/>
    </xf>
    <xf borderId="95" fillId="8" fontId="16" numFmtId="2" xfId="0" applyAlignment="1" applyBorder="1" applyFont="1" applyNumberFormat="1">
      <alignment horizontal="center" vertical="center"/>
    </xf>
    <xf borderId="96" fillId="9" fontId="13" numFmtId="0" xfId="0" applyAlignment="1" applyBorder="1" applyFill="1" applyFont="1">
      <alignment horizontal="center" readingOrder="0" vertical="center"/>
    </xf>
    <xf borderId="95" fillId="9" fontId="16" numFmtId="171" xfId="0" applyAlignment="1" applyBorder="1" applyFont="1" applyNumberFormat="1">
      <alignment horizontal="center" vertical="center"/>
    </xf>
    <xf borderId="97" fillId="9" fontId="16" numFmtId="171" xfId="0" applyAlignment="1" applyBorder="1" applyFont="1" applyNumberFormat="1">
      <alignment horizontal="center" vertical="center"/>
    </xf>
    <xf borderId="98" fillId="8" fontId="13" numFmtId="175" xfId="0" applyAlignment="1" applyBorder="1" applyFont="1" applyNumberFormat="1">
      <alignment horizontal="center" readingOrder="0" shrinkToFit="0" vertical="center" wrapText="1"/>
    </xf>
    <xf borderId="99" fillId="8" fontId="13" numFmtId="174" xfId="0" applyAlignment="1" applyBorder="1" applyFont="1" applyNumberFormat="1">
      <alignment horizontal="center" readingOrder="0" shrinkToFit="0" vertical="center" wrapText="1"/>
    </xf>
    <xf borderId="5" fillId="8" fontId="16" numFmtId="0" xfId="0" applyAlignment="1" applyBorder="1" applyFont="1">
      <alignment horizontal="left" readingOrder="0" shrinkToFit="0" vertical="top" wrapText="1"/>
    </xf>
    <xf borderId="0" fillId="0" fontId="23" numFmtId="0" xfId="0" applyAlignment="1" applyFont="1">
      <alignment horizontal="center" readingOrder="0" vertical="center"/>
    </xf>
    <xf borderId="48" fillId="0" fontId="18" numFmtId="0" xfId="0" applyAlignment="1" applyBorder="1" applyFont="1">
      <alignment horizontal="center" shrinkToFit="0" vertical="center" wrapText="1"/>
    </xf>
    <xf borderId="100" fillId="0" fontId="8" numFmtId="0" xfId="0" applyBorder="1" applyFont="1"/>
    <xf borderId="101" fillId="0" fontId="8" numFmtId="0" xfId="0" applyBorder="1" applyFont="1"/>
    <xf borderId="102" fillId="8" fontId="16" numFmtId="3" xfId="0" applyAlignment="1" applyBorder="1" applyFont="1" applyNumberFormat="1">
      <alignment horizontal="center" vertical="center"/>
    </xf>
    <xf borderId="102" fillId="8" fontId="16" numFmtId="0" xfId="0" applyAlignment="1" applyBorder="1" applyFont="1">
      <alignment horizontal="center" vertical="center"/>
    </xf>
    <xf borderId="102" fillId="8" fontId="22" numFmtId="0" xfId="0" applyAlignment="1" applyBorder="1" applyFont="1">
      <alignment horizontal="center" vertical="center"/>
    </xf>
    <xf borderId="102" fillId="8" fontId="16" numFmtId="2" xfId="0" applyAlignment="1" applyBorder="1" applyFont="1" applyNumberFormat="1">
      <alignment horizontal="center" vertical="center"/>
    </xf>
    <xf borderId="103" fillId="8" fontId="13" numFmtId="0" xfId="0" applyAlignment="1" applyBorder="1" applyFont="1">
      <alignment horizontal="center" readingOrder="0" vertical="center"/>
    </xf>
    <xf borderId="102" fillId="8" fontId="16" numFmtId="171" xfId="0" applyAlignment="1" applyBorder="1" applyFont="1" applyNumberFormat="1">
      <alignment horizontal="center" vertical="center"/>
    </xf>
    <xf borderId="104" fillId="8" fontId="16" numFmtId="171" xfId="0" applyAlignment="1" applyBorder="1" applyFont="1" applyNumberFormat="1">
      <alignment horizontal="center" vertical="center"/>
    </xf>
    <xf borderId="105" fillId="0" fontId="8" numFmtId="0" xfId="0" applyBorder="1" applyFont="1"/>
    <xf borderId="106" fillId="0" fontId="8" numFmtId="0" xfId="0" applyBorder="1" applyFont="1"/>
    <xf borderId="107" fillId="0" fontId="8" numFmtId="0" xfId="0" applyBorder="1" applyFont="1"/>
    <xf borderId="0" fillId="0" fontId="23" numFmtId="0" xfId="0" applyAlignment="1" applyFont="1">
      <alignment horizontal="center" vertical="center"/>
    </xf>
    <xf borderId="108" fillId="8" fontId="13" numFmtId="0" xfId="0" applyAlignment="1" applyBorder="1" applyFont="1">
      <alignment horizontal="left" vertical="center"/>
    </xf>
    <xf borderId="109" fillId="8" fontId="16" numFmtId="0" xfId="0" applyAlignment="1" applyBorder="1" applyFont="1">
      <alignment horizontal="center" readingOrder="0" vertical="center"/>
    </xf>
    <xf borderId="109" fillId="8" fontId="16" numFmtId="173" xfId="0" applyAlignment="1" applyBorder="1" applyFont="1" applyNumberFormat="1">
      <alignment horizontal="center" readingOrder="0" vertical="center"/>
    </xf>
    <xf borderId="109" fillId="8" fontId="16" numFmtId="0" xfId="0" applyAlignment="1" applyBorder="1" applyFont="1">
      <alignment horizontal="center" vertical="center"/>
    </xf>
    <xf borderId="102" fillId="8" fontId="16" numFmtId="3" xfId="0" applyAlignment="1" applyBorder="1" applyFont="1" applyNumberFormat="1">
      <alignment horizontal="center" readingOrder="0" vertical="center"/>
    </xf>
    <xf borderId="102" fillId="8" fontId="16" numFmtId="0" xfId="0" applyAlignment="1" applyBorder="1" applyFont="1">
      <alignment horizontal="center" readingOrder="0" vertical="center"/>
    </xf>
    <xf borderId="102" fillId="8" fontId="22" numFmtId="0" xfId="0" applyAlignment="1" applyBorder="1" applyFont="1">
      <alignment horizontal="center" readingOrder="0" vertical="center"/>
    </xf>
    <xf borderId="103" fillId="9" fontId="13" numFmtId="0" xfId="0" applyAlignment="1" applyBorder="1" applyFont="1">
      <alignment horizontal="center" readingOrder="0" vertical="center"/>
    </xf>
    <xf borderId="102" fillId="9" fontId="16" numFmtId="171" xfId="0" applyAlignment="1" applyBorder="1" applyFont="1" applyNumberFormat="1">
      <alignment horizontal="center" vertical="center"/>
    </xf>
    <xf borderId="104" fillId="9" fontId="16" numFmtId="171" xfId="0" applyAlignment="1" applyBorder="1" applyFont="1" applyNumberFormat="1">
      <alignment horizontal="center" vertical="center"/>
    </xf>
    <xf borderId="110" fillId="8" fontId="13" numFmtId="175" xfId="0" applyAlignment="1" applyBorder="1" applyFont="1" applyNumberFormat="1">
      <alignment horizontal="center" readingOrder="0" shrinkToFit="0" vertical="center" wrapText="1"/>
    </xf>
    <xf borderId="111" fillId="8" fontId="13" numFmtId="174" xfId="0" applyAlignment="1" applyBorder="1" applyFont="1" applyNumberFormat="1">
      <alignment horizontal="center" readingOrder="0" shrinkToFit="0" vertical="center" wrapText="1"/>
    </xf>
    <xf borderId="112" fillId="8" fontId="16" numFmtId="0" xfId="0" applyAlignment="1" applyBorder="1" applyFont="1">
      <alignment horizontal="left" readingOrder="0" shrinkToFit="0" vertical="top" wrapText="1"/>
    </xf>
    <xf borderId="81" fillId="0" fontId="8" numFmtId="0" xfId="0" applyBorder="1" applyFont="1"/>
    <xf borderId="113" fillId="8" fontId="16" numFmtId="3" xfId="0" applyAlignment="1" applyBorder="1" applyFont="1" applyNumberFormat="1">
      <alignment horizontal="center" vertical="center"/>
    </xf>
    <xf borderId="113" fillId="8" fontId="16" numFmtId="0" xfId="0" applyAlignment="1" applyBorder="1" applyFont="1">
      <alignment horizontal="center" vertical="center"/>
    </xf>
    <xf borderId="113" fillId="8" fontId="22" numFmtId="0" xfId="0" applyAlignment="1" applyBorder="1" applyFont="1">
      <alignment horizontal="center" vertical="center"/>
    </xf>
    <xf borderId="113" fillId="8" fontId="16" numFmtId="2" xfId="0" applyAlignment="1" applyBorder="1" applyFont="1" applyNumberFormat="1">
      <alignment horizontal="center" vertical="center"/>
    </xf>
    <xf borderId="114" fillId="8" fontId="13" numFmtId="0" xfId="0" applyAlignment="1" applyBorder="1" applyFont="1">
      <alignment horizontal="center" readingOrder="0" vertical="center"/>
    </xf>
    <xf borderId="113" fillId="8" fontId="16" numFmtId="171" xfId="0" applyAlignment="1" applyBorder="1" applyFont="1" applyNumberFormat="1">
      <alignment horizontal="center" vertical="center"/>
    </xf>
    <xf borderId="115" fillId="8" fontId="16" numFmtId="171" xfId="0" applyAlignment="1" applyBorder="1" applyFont="1" applyNumberFormat="1">
      <alignment horizontal="center" vertical="center"/>
    </xf>
    <xf borderId="116" fillId="0" fontId="8" numFmtId="0" xfId="0" applyBorder="1" applyFont="1"/>
    <xf borderId="117" fillId="0" fontId="8" numFmtId="0" xfId="0" applyBorder="1" applyFont="1"/>
    <xf borderId="29" fillId="8" fontId="24" numFmtId="0" xfId="0" applyAlignment="1" applyBorder="1" applyFont="1">
      <alignment horizontal="left" vertical="center"/>
    </xf>
    <xf borderId="30" fillId="8" fontId="16" numFmtId="173" xfId="0" applyAlignment="1" applyBorder="1" applyFont="1" applyNumberFormat="1">
      <alignment horizontal="center" vertical="center"/>
    </xf>
    <xf borderId="95" fillId="8" fontId="16" numFmtId="3" xfId="0" applyAlignment="1" applyBorder="1" applyFont="1" applyNumberFormat="1">
      <alignment horizontal="center" vertical="center"/>
    </xf>
    <xf borderId="95" fillId="8" fontId="16" numFmtId="0" xfId="0" applyAlignment="1" applyBorder="1" applyFont="1">
      <alignment horizontal="center" vertical="center"/>
    </xf>
    <xf borderId="95" fillId="8" fontId="22" numFmtId="0" xfId="0" applyAlignment="1" applyBorder="1" applyFont="1">
      <alignment horizontal="center" vertical="center"/>
    </xf>
    <xf borderId="5" fillId="8" fontId="16" numFmtId="0" xfId="0" applyAlignment="1" applyBorder="1" applyFont="1">
      <alignment horizontal="left" readingOrder="0" vertical="top"/>
    </xf>
    <xf borderId="108" fillId="8" fontId="24" numFmtId="0" xfId="0" applyAlignment="1" applyBorder="1" applyFont="1">
      <alignment horizontal="left" vertical="center"/>
    </xf>
    <xf borderId="109" fillId="8" fontId="16" numFmtId="173" xfId="0" applyAlignment="1" applyBorder="1" applyFont="1" applyNumberFormat="1">
      <alignment horizontal="center" vertical="center"/>
    </xf>
    <xf borderId="112" fillId="8" fontId="16" numFmtId="0" xfId="0" applyAlignment="1" applyBorder="1" applyFont="1">
      <alignment horizontal="left" vertical="top"/>
    </xf>
    <xf borderId="30" fillId="8" fontId="16" numFmtId="3" xfId="0" applyAlignment="1" applyBorder="1" applyFont="1" applyNumberFormat="1">
      <alignment horizontal="center" vertical="center"/>
    </xf>
    <xf borderId="95" fillId="9" fontId="16" numFmtId="171" xfId="0" applyAlignment="1" applyBorder="1" applyFont="1" applyNumberFormat="1">
      <alignment horizontal="center" readingOrder="0" vertical="center"/>
    </xf>
    <xf borderId="97" fillId="9" fontId="16" numFmtId="171" xfId="0" applyAlignment="1" applyBorder="1" applyFont="1" applyNumberFormat="1">
      <alignment horizontal="center" readingOrder="0" vertical="center"/>
    </xf>
    <xf borderId="102" fillId="8" fontId="16" numFmtId="171" xfId="0" applyAlignment="1" applyBorder="1" applyFont="1" applyNumberFormat="1">
      <alignment horizontal="center" readingOrder="0" vertical="center"/>
    </xf>
    <xf borderId="102" fillId="9" fontId="16" numFmtId="171" xfId="0" applyAlignment="1" applyBorder="1" applyFont="1" applyNumberFormat="1">
      <alignment horizontal="center" readingOrder="0" vertical="center"/>
    </xf>
    <xf borderId="104" fillId="9" fontId="16" numFmtId="171" xfId="0" applyAlignment="1" applyBorder="1" applyFont="1" applyNumberFormat="1">
      <alignment horizontal="center" readingOrder="0" vertical="center"/>
    </xf>
    <xf borderId="110" fillId="8" fontId="13" numFmtId="174" xfId="0" applyAlignment="1" applyBorder="1" applyFont="1" applyNumberFormat="1">
      <alignment horizontal="center" readingOrder="0" shrinkToFit="0" vertical="center" wrapText="1"/>
    </xf>
    <xf borderId="111" fillId="8" fontId="13" numFmtId="175" xfId="0" applyAlignment="1" applyBorder="1" applyFont="1" applyNumberFormat="1">
      <alignment horizontal="center" readingOrder="0" shrinkToFit="0" vertical="center" wrapText="1"/>
    </xf>
    <xf borderId="113" fillId="8" fontId="16" numFmtId="171" xfId="0" applyAlignment="1" applyBorder="1" applyFont="1" applyNumberFormat="1">
      <alignment horizontal="center" readingOrder="0" vertical="center"/>
    </xf>
    <xf borderId="29" fillId="7" fontId="18" numFmtId="0" xfId="0" applyAlignment="1" applyBorder="1" applyFont="1">
      <alignment horizontal="center" readingOrder="0" shrinkToFit="0" vertical="center" wrapText="1"/>
    </xf>
    <xf borderId="29" fillId="8" fontId="18" numFmtId="0" xfId="0" applyAlignment="1" applyBorder="1" applyFont="1">
      <alignment horizontal="left" vertical="center"/>
    </xf>
    <xf borderId="98" fillId="8" fontId="13" numFmtId="174" xfId="0" applyAlignment="1" applyBorder="1" applyFont="1" applyNumberFormat="1">
      <alignment horizontal="center" readingOrder="0" shrinkToFit="0" vertical="center" wrapText="1"/>
    </xf>
    <xf borderId="99" fillId="8" fontId="13" numFmtId="175" xfId="0" applyAlignment="1" applyBorder="1" applyFont="1" applyNumberFormat="1">
      <alignment horizontal="center" readingOrder="0" shrinkToFit="0" vertical="center" wrapText="1"/>
    </xf>
    <xf borderId="48" fillId="0" fontId="18" numFmtId="0" xfId="0" applyAlignment="1" applyBorder="1" applyFont="1">
      <alignment horizontal="center" readingOrder="0" shrinkToFit="0" vertical="center" wrapText="1"/>
    </xf>
    <xf borderId="108" fillId="8" fontId="18" numFmtId="0" xfId="0" applyAlignment="1" applyBorder="1" applyFont="1">
      <alignment horizontal="left" vertical="center"/>
    </xf>
    <xf borderId="43" fillId="0" fontId="18" numFmtId="0" xfId="0" applyAlignment="1" applyBorder="1" applyFont="1">
      <alignment horizontal="center" readingOrder="0" shrinkToFit="0" vertical="center" wrapText="1"/>
    </xf>
    <xf borderId="0" fillId="10" fontId="7" numFmtId="0" xfId="0" applyAlignment="1" applyFill="1" applyFont="1">
      <alignment horizontal="center" vertical="center"/>
    </xf>
    <xf borderId="0" fillId="10" fontId="1" numFmtId="0" xfId="0" applyAlignment="1" applyFont="1">
      <alignment horizontal="center" vertical="center"/>
    </xf>
    <xf borderId="0" fillId="10" fontId="1" numFmtId="0" xfId="0" applyAlignment="1" applyFont="1">
      <alignment horizontal="left" vertical="center"/>
    </xf>
    <xf borderId="0" fillId="10" fontId="1" numFmtId="3" xfId="0" applyAlignment="1" applyFont="1" applyNumberFormat="1">
      <alignment horizontal="center" vertical="center"/>
    </xf>
    <xf borderId="0" fillId="10" fontId="25" numFmtId="0" xfId="0" applyAlignment="1" applyFont="1">
      <alignment horizontal="center" vertical="center"/>
    </xf>
    <xf borderId="0" fillId="10" fontId="1" numFmtId="2" xfId="0" applyAlignment="1" applyFont="1" applyNumberFormat="1">
      <alignment horizontal="center" vertical="center"/>
    </xf>
    <xf borderId="0" fillId="10" fontId="2" numFmtId="171" xfId="0" applyAlignment="1" applyFont="1" applyNumberFormat="1">
      <alignment horizontal="center" vertical="center"/>
    </xf>
    <xf borderId="49" fillId="10" fontId="7" numFmtId="174" xfId="0" applyAlignment="1" applyBorder="1" applyFont="1" applyNumberFormat="1">
      <alignment horizontal="center" vertical="center"/>
    </xf>
    <xf borderId="51" fillId="10" fontId="7" numFmtId="174" xfId="0" applyAlignment="1" applyBorder="1" applyFont="1" applyNumberFormat="1">
      <alignment horizontal="center" vertical="center"/>
    </xf>
    <xf borderId="0" fillId="10" fontId="21" numFmtId="0" xfId="0" applyAlignment="1" applyFont="1">
      <alignment horizontal="center" vertical="center"/>
    </xf>
    <xf borderId="0" fillId="0" fontId="7" numFmtId="0" xfId="0" applyAlignment="1" applyFont="1">
      <alignment horizontal="center" vertical="center"/>
    </xf>
    <xf borderId="118" fillId="5" fontId="19" numFmtId="3" xfId="0" applyAlignment="1" applyBorder="1" applyFont="1" applyNumberFormat="1">
      <alignment horizontal="center" shrinkToFit="0" vertical="center" wrapText="1"/>
    </xf>
    <xf borderId="31" fillId="5" fontId="19" numFmtId="174" xfId="0" applyAlignment="1" applyBorder="1" applyFont="1" applyNumberFormat="1">
      <alignment horizontal="center" shrinkToFit="0" vertical="center" wrapText="1"/>
    </xf>
    <xf borderId="33" fillId="5" fontId="19" numFmtId="174" xfId="0" applyAlignment="1" applyBorder="1" applyFont="1" applyNumberFormat="1">
      <alignment horizontal="center" shrinkToFit="0" vertical="center" wrapText="1"/>
    </xf>
    <xf borderId="93" fillId="5" fontId="19" numFmtId="174" xfId="0" applyAlignment="1" applyBorder="1" applyFont="1" applyNumberFormat="1">
      <alignment horizontal="center" shrinkToFit="0" vertical="center" wrapText="1"/>
    </xf>
    <xf borderId="119" fillId="5" fontId="19" numFmtId="174" xfId="0" applyAlignment="1" applyBorder="1" applyFont="1" applyNumberFormat="1">
      <alignment horizontal="center" shrinkToFit="0" vertical="center" wrapText="1"/>
    </xf>
    <xf borderId="29" fillId="6" fontId="19" numFmtId="0" xfId="0" applyAlignment="1" applyBorder="1" applyFont="1">
      <alignment horizontal="left" readingOrder="0" vertical="center"/>
    </xf>
    <xf borderId="0" fillId="0" fontId="3" numFmtId="0" xfId="0" applyAlignment="1" applyFont="1">
      <alignment horizontal="center" vertical="center"/>
    </xf>
    <xf borderId="28" fillId="7" fontId="18" numFmtId="0" xfId="0" applyAlignment="1" applyBorder="1" applyFont="1">
      <alignment horizontal="center" shrinkToFit="0" vertical="center" wrapText="1"/>
    </xf>
    <xf borderId="52" fillId="0" fontId="8" numFmtId="0" xfId="0" applyBorder="1" applyFont="1"/>
    <xf borderId="79" fillId="0" fontId="8" numFmtId="0" xfId="0" applyBorder="1" applyFont="1"/>
    <xf borderId="96" fillId="9" fontId="16" numFmtId="0" xfId="0" applyAlignment="1" applyBorder="1" applyFont="1">
      <alignment horizontal="center" readingOrder="0" vertical="center"/>
    </xf>
    <xf borderId="103" fillId="8" fontId="16" numFmtId="0" xfId="0" applyAlignment="1" applyBorder="1" applyFont="1">
      <alignment horizontal="center" readingOrder="0" vertical="center"/>
    </xf>
    <xf borderId="103" fillId="9" fontId="16" numFmtId="0" xfId="0" applyAlignment="1" applyBorder="1" applyFont="1">
      <alignment horizontal="center" readingOrder="0" vertical="center"/>
    </xf>
    <xf borderId="112" fillId="8" fontId="16" numFmtId="0" xfId="0" applyAlignment="1" applyBorder="1" applyFont="1">
      <alignment horizontal="left" readingOrder="0" vertical="top"/>
    </xf>
    <xf borderId="114" fillId="8" fontId="16" numFmtId="0" xfId="0" applyAlignment="1" applyBorder="1" applyFont="1">
      <alignment horizontal="center" readingOrder="0" vertical="center"/>
    </xf>
    <xf borderId="109" fillId="8" fontId="16" numFmtId="3" xfId="0" applyAlignment="1" applyBorder="1" applyFont="1" applyNumberFormat="1">
      <alignment horizontal="center" vertical="center"/>
    </xf>
    <xf borderId="0" fillId="0" fontId="1" numFmtId="3" xfId="0" applyAlignment="1" applyFont="1" applyNumberFormat="1">
      <alignment horizontal="center" vertical="center"/>
    </xf>
    <xf borderId="0" fillId="0" fontId="25" numFmtId="0" xfId="0" applyAlignment="1" applyFont="1">
      <alignment horizontal="center" vertical="center"/>
    </xf>
    <xf borderId="0" fillId="0" fontId="1" numFmtId="2" xfId="0" applyAlignment="1" applyFont="1" applyNumberFormat="1">
      <alignment horizontal="center" vertical="center"/>
    </xf>
    <xf borderId="0" fillId="0" fontId="2" numFmtId="171" xfId="0" applyAlignment="1" applyFont="1" applyNumberFormat="1">
      <alignment horizontal="center" vertical="center"/>
    </xf>
    <xf borderId="49" fillId="0" fontId="7" numFmtId="174" xfId="0" applyAlignment="1" applyBorder="1" applyFont="1" applyNumberFormat="1">
      <alignment horizontal="center" vertical="center"/>
    </xf>
    <xf borderId="51" fillId="0" fontId="7" numFmtId="174" xfId="0" applyAlignment="1" applyBorder="1" applyFont="1" applyNumberFormat="1">
      <alignment horizontal="center" vertical="center"/>
    </xf>
    <xf borderId="87" fillId="5" fontId="19" numFmtId="3" xfId="0" applyAlignment="1" applyBorder="1" applyFont="1" applyNumberFormat="1">
      <alignment horizontal="center" shrinkToFit="0" vertical="center" wrapText="1"/>
    </xf>
    <xf borderId="35" fillId="7" fontId="18" numFmtId="0" xfId="0" applyAlignment="1" applyBorder="1" applyFont="1">
      <alignment horizontal="center" shrinkToFit="0" vertical="center" wrapText="1"/>
    </xf>
    <xf borderId="5" fillId="8" fontId="13" numFmtId="174" xfId="0" applyAlignment="1" applyBorder="1" applyFont="1" applyNumberFormat="1">
      <alignment horizontal="center" readingOrder="0" shrinkToFit="0" vertical="center" wrapText="1"/>
    </xf>
    <xf borderId="48" fillId="0" fontId="8" numFmtId="0" xfId="0" applyBorder="1" applyFont="1"/>
    <xf borderId="112" fillId="8" fontId="13" numFmtId="174" xfId="0" applyAlignment="1" applyBorder="1" applyFont="1" applyNumberFormat="1">
      <alignment horizontal="center" readingOrder="0" shrinkToFit="0" vertical="center" wrapText="1"/>
    </xf>
    <xf borderId="78" fillId="0" fontId="8" numFmtId="0" xfId="0" applyBorder="1" applyFont="1"/>
    <xf borderId="34" fillId="7" fontId="18" numFmtId="0" xfId="0" applyAlignment="1" applyBorder="1" applyFont="1">
      <alignment horizontal="center" shrinkToFit="0" vertical="center" wrapText="1"/>
    </xf>
    <xf borderId="34" fillId="7" fontId="18" numFmtId="0" xfId="0" applyAlignment="1" applyBorder="1" applyFont="1">
      <alignment horizontal="center" readingOrder="0" shrinkToFit="0" vertical="center" wrapText="1"/>
    </xf>
    <xf borderId="53" fillId="8" fontId="18" numFmtId="0" xfId="0" applyAlignment="1" applyBorder="1" applyFont="1">
      <alignment horizontal="left" vertical="center"/>
    </xf>
    <xf borderId="0" fillId="8" fontId="16" numFmtId="0" xfId="0" applyAlignment="1" applyFont="1">
      <alignment horizontal="center" vertical="center"/>
    </xf>
    <xf borderId="0" fillId="8" fontId="16" numFmtId="173" xfId="0" applyAlignment="1" applyFont="1" applyNumberFormat="1">
      <alignment horizontal="center" vertical="center"/>
    </xf>
    <xf borderId="101" fillId="8" fontId="16" numFmtId="3" xfId="0" applyAlignment="1" applyBorder="1" applyFont="1" applyNumberFormat="1">
      <alignment horizontal="center" vertical="center"/>
    </xf>
    <xf borderId="101" fillId="8" fontId="16" numFmtId="0" xfId="0" applyAlignment="1" applyBorder="1" applyFont="1">
      <alignment horizontal="center" vertical="center"/>
    </xf>
    <xf borderId="101" fillId="8" fontId="22" numFmtId="0" xfId="0" applyAlignment="1" applyBorder="1" applyFont="1">
      <alignment horizontal="center" vertical="center"/>
    </xf>
    <xf borderId="101" fillId="8" fontId="16" numFmtId="2" xfId="0" applyAlignment="1" applyBorder="1" applyFont="1" applyNumberFormat="1">
      <alignment horizontal="center" vertical="center"/>
    </xf>
    <xf borderId="120" fillId="9" fontId="13" numFmtId="0" xfId="0" applyAlignment="1" applyBorder="1" applyFont="1">
      <alignment horizontal="center" readingOrder="0" vertical="center"/>
    </xf>
    <xf borderId="101" fillId="9" fontId="16" numFmtId="171" xfId="0" applyAlignment="1" applyBorder="1" applyFont="1" applyNumberFormat="1">
      <alignment horizontal="center" vertical="center"/>
    </xf>
    <xf borderId="107" fillId="9" fontId="16" numFmtId="171" xfId="0" applyAlignment="1" applyBorder="1" applyFont="1" applyNumberFormat="1">
      <alignment horizontal="center" vertical="center"/>
    </xf>
    <xf borderId="28" fillId="8" fontId="16" numFmtId="0" xfId="0" applyAlignment="1" applyBorder="1" applyFont="1">
      <alignment horizontal="left" readingOrder="0" shrinkToFit="0" vertical="top" wrapText="1"/>
    </xf>
    <xf borderId="121" fillId="0" fontId="8" numFmtId="0" xfId="0" applyBorder="1" applyFont="1"/>
    <xf borderId="122" fillId="8" fontId="16" numFmtId="0" xfId="0" applyAlignment="1" applyBorder="1" applyFont="1">
      <alignment horizontal="left" readingOrder="0" shrinkToFit="0" vertical="top" wrapText="1"/>
    </xf>
    <xf borderId="0" fillId="0" fontId="18" numFmtId="0" xfId="0" applyAlignment="1" applyFont="1">
      <alignment horizontal="center" readingOrder="0" shrinkToFit="0" vertical="center" wrapText="1"/>
    </xf>
  </cellXfs>
  <cellStyles count="1">
    <cellStyle xfId="0" name="Normal" builtinId="0"/>
  </cellStyles>
  <dxfs count="1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999999"/>
          <bgColor rgb="FF99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D5A6BD"/>
          <bgColor rgb="FFD5A6BD"/>
        </patternFill>
      </fill>
      <border/>
    </dxf>
    <dxf>
      <font/>
      <fill>
        <patternFill patternType="solid">
          <fgColor rgb="FFB7E1CD"/>
          <bgColor rgb="FFB7E1CD"/>
        </patternFill>
      </fill>
      <border/>
    </dxf>
    <dxf>
      <font/>
      <fill>
        <patternFill patternType="solid">
          <fgColor rgb="FFFFFF00"/>
          <bgColor rgb="FFFFFF00"/>
        </patternFill>
      </fill>
      <border/>
    </dxf>
    <dxf>
      <font/>
      <fill>
        <patternFill patternType="solid">
          <fgColor rgb="FFF4CCCC"/>
          <bgColor rgb="FFF4CCCC"/>
        </patternFill>
      </fill>
      <border/>
    </dxf>
    <dxf>
      <font/>
      <fill>
        <patternFill patternType="solid">
          <fgColor rgb="FFE6B8AF"/>
          <bgColor rgb="FFE6B8AF"/>
        </patternFill>
      </fill>
      <border/>
    </dxf>
    <dxf>
      <font/>
      <fill>
        <patternFill patternType="solid">
          <fgColor rgb="FFFF0000"/>
          <bgColor rgb="FFFF0000"/>
        </patternFill>
      </fill>
      <border/>
    </dxf>
  </dxfs>
  <tableStyles count="1">
    <tableStyle count="4" pivot="0" name="Master 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00" displayName="Master" name="Master" id="1">
  <tableColumns count="9">
    <tableColumn name="Company" id="1"/>
    <tableColumn name="Acronym" id="2"/>
    <tableColumn name="Group" id="3"/>
    <tableColumn name="Loading Location" id="4"/>
    <tableColumn name="Terms" id="5"/>
    <tableColumn name="Pigging" id="6"/>
    <tableColumn name="Blow" id="7"/>
    <tableColumn name="Load Method" id="8"/>
    <tableColumn name="Line Distance" id="9"/>
  </tableColumns>
  <tableStyleInfo name="Master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teBNqKcj78fDfg1iTYSkXlg8FdC7bQaMyvrbr9ysRk/edit?gid=1071954843" TargetMode="External"/><Relationship Id="rId2" Type="http://schemas.openxmlformats.org/officeDocument/2006/relationships/hyperlink" Target="https://docs.google.com/spreadsheets/d/1UteBNqKcj78fDfg1iTYSkXlg8FdC7bQaMyvrbr9ysRk/edit?gid=280646763" TargetMode="External"/><Relationship Id="rId3" Type="http://schemas.openxmlformats.org/officeDocument/2006/relationships/hyperlink" Target="https://docs.google.com/spreadsheets/d/1UteBNqKcj78fDfg1iTYSkXlg8FdC7bQaMyvrbr9ysRk/edit?gid=2048919870"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4.13"/>
    <col customWidth="1" min="5" max="7" width="10.13"/>
    <col customWidth="1" min="8" max="8" width="15.25"/>
    <col customWidth="1" min="9" max="9" width="15.5"/>
    <col customWidth="1" min="10" max="10" width="10.25"/>
    <col customWidth="1" min="11" max="11" width="23.13"/>
    <col customWidth="1" min="12" max="12" width="20.13"/>
    <col customWidth="1" min="13" max="18" width="11.13"/>
    <col customWidth="1" min="19" max="19" width="11.75"/>
    <col customWidth="1" min="20" max="22" width="11.13"/>
  </cols>
  <sheetData>
    <row r="1" ht="22.5" customHeight="1">
      <c r="A1" s="1" t="s">
        <v>0</v>
      </c>
      <c r="B1" s="1" t="s">
        <v>1</v>
      </c>
      <c r="C1" s="2" t="s">
        <v>2</v>
      </c>
      <c r="D1" s="1" t="s">
        <v>3</v>
      </c>
      <c r="E1" s="1" t="s">
        <v>4</v>
      </c>
      <c r="F1" s="1" t="s">
        <v>5</v>
      </c>
      <c r="G1" s="1" t="s">
        <v>6</v>
      </c>
      <c r="H1" s="1" t="s">
        <v>7</v>
      </c>
      <c r="I1" s="1" t="s">
        <v>8</v>
      </c>
      <c r="J1" s="3"/>
      <c r="K1" s="4" t="s">
        <v>9</v>
      </c>
      <c r="L1" s="4" t="s">
        <v>10</v>
      </c>
      <c r="M1" s="4" t="s">
        <v>11</v>
      </c>
      <c r="N1" s="4" t="s">
        <v>4</v>
      </c>
      <c r="O1" s="4" t="s">
        <v>12</v>
      </c>
      <c r="P1" s="4" t="s">
        <v>13</v>
      </c>
      <c r="Q1" s="4" t="s">
        <v>14</v>
      </c>
      <c r="R1" s="5"/>
      <c r="S1" s="6" t="s">
        <v>15</v>
      </c>
      <c r="T1" s="7" t="s">
        <v>16</v>
      </c>
      <c r="U1" s="5"/>
      <c r="V1" s="5"/>
    </row>
    <row r="2" ht="22.5" customHeight="1">
      <c r="A2" s="8" t="s">
        <v>17</v>
      </c>
      <c r="B2" s="9" t="s">
        <v>18</v>
      </c>
      <c r="C2" s="9" t="s">
        <v>19</v>
      </c>
      <c r="D2" s="9" t="s">
        <v>20</v>
      </c>
      <c r="E2" s="9" t="s">
        <v>21</v>
      </c>
      <c r="F2" s="9" t="s">
        <v>22</v>
      </c>
      <c r="G2" s="9" t="s">
        <v>23</v>
      </c>
      <c r="H2" s="9" t="s">
        <v>24</v>
      </c>
      <c r="I2" s="9" t="s">
        <v>25</v>
      </c>
      <c r="K2" s="4" t="s">
        <v>26</v>
      </c>
      <c r="L2" s="4"/>
      <c r="M2" s="4"/>
      <c r="N2" s="4" t="s">
        <v>27</v>
      </c>
      <c r="O2" s="4" t="s">
        <v>28</v>
      </c>
      <c r="P2" s="4" t="s">
        <v>29</v>
      </c>
      <c r="Q2" s="4" t="s">
        <v>30</v>
      </c>
      <c r="R2" s="5"/>
      <c r="S2" s="6" t="s">
        <v>31</v>
      </c>
      <c r="T2" s="10" t="s">
        <v>32</v>
      </c>
      <c r="U2" s="5"/>
      <c r="V2" s="5"/>
    </row>
    <row r="3" ht="22.5" customHeight="1">
      <c r="A3" s="8" t="s">
        <v>33</v>
      </c>
      <c r="B3" s="9" t="s">
        <v>34</v>
      </c>
      <c r="C3" s="9" t="s">
        <v>35</v>
      </c>
      <c r="D3" s="9" t="s">
        <v>36</v>
      </c>
      <c r="E3" s="9" t="s">
        <v>21</v>
      </c>
      <c r="F3" s="9" t="s">
        <v>22</v>
      </c>
      <c r="G3" s="9" t="s">
        <v>23</v>
      </c>
      <c r="H3" s="9" t="s">
        <v>24</v>
      </c>
      <c r="I3" s="9" t="s">
        <v>37</v>
      </c>
      <c r="K3" s="4" t="s">
        <v>38</v>
      </c>
      <c r="L3" s="4"/>
      <c r="M3" s="4"/>
      <c r="N3" s="4" t="s">
        <v>27</v>
      </c>
      <c r="O3" s="4" t="s">
        <v>28</v>
      </c>
      <c r="P3" s="4" t="s">
        <v>29</v>
      </c>
      <c r="Q3" s="4" t="s">
        <v>30</v>
      </c>
      <c r="R3" s="5"/>
      <c r="S3" s="7" t="s">
        <v>39</v>
      </c>
      <c r="T3" s="11" t="s">
        <v>40</v>
      </c>
      <c r="U3" s="5"/>
      <c r="V3" s="5"/>
    </row>
    <row r="4" ht="22.5" customHeight="1">
      <c r="A4" s="8" t="s">
        <v>41</v>
      </c>
      <c r="B4" s="9" t="s">
        <v>18</v>
      </c>
      <c r="C4" s="9" t="s">
        <v>19</v>
      </c>
      <c r="D4" s="9" t="s">
        <v>42</v>
      </c>
      <c r="E4" s="9" t="s">
        <v>21</v>
      </c>
      <c r="F4" s="9" t="s">
        <v>22</v>
      </c>
      <c r="G4" s="9" t="s">
        <v>23</v>
      </c>
      <c r="H4" s="9" t="s">
        <v>24</v>
      </c>
      <c r="I4" s="9" t="s">
        <v>25</v>
      </c>
      <c r="K4" s="4" t="s">
        <v>43</v>
      </c>
      <c r="L4" s="4"/>
      <c r="M4" s="4"/>
      <c r="N4" s="4" t="s">
        <v>27</v>
      </c>
      <c r="O4" s="4" t="s">
        <v>28</v>
      </c>
      <c r="P4" s="4" t="s">
        <v>29</v>
      </c>
      <c r="Q4" s="4" t="s">
        <v>30</v>
      </c>
      <c r="R4" s="12"/>
      <c r="S4" s="7" t="s">
        <v>44</v>
      </c>
      <c r="T4" s="11" t="s">
        <v>45</v>
      </c>
      <c r="U4" s="12"/>
      <c r="V4" s="12"/>
    </row>
    <row r="5" ht="22.5" customHeight="1">
      <c r="A5" s="13" t="s">
        <v>46</v>
      </c>
      <c r="B5" s="14" t="s">
        <v>47</v>
      </c>
      <c r="C5" s="14" t="s">
        <v>48</v>
      </c>
      <c r="D5" s="14" t="s">
        <v>49</v>
      </c>
      <c r="E5" s="14" t="s">
        <v>21</v>
      </c>
      <c r="F5" s="14"/>
      <c r="G5" s="14"/>
      <c r="H5" s="14"/>
      <c r="I5" s="14"/>
      <c r="K5" s="4" t="s">
        <v>50</v>
      </c>
      <c r="L5" s="4"/>
      <c r="M5" s="4"/>
      <c r="N5" s="4" t="s">
        <v>27</v>
      </c>
      <c r="O5" s="4" t="s">
        <v>51</v>
      </c>
      <c r="P5" s="4" t="s">
        <v>52</v>
      </c>
      <c r="Q5" s="4" t="s">
        <v>30</v>
      </c>
      <c r="R5" s="12"/>
      <c r="S5" s="7" t="s">
        <v>53</v>
      </c>
      <c r="T5" s="15" t="s">
        <v>54</v>
      </c>
      <c r="U5" s="12"/>
      <c r="V5" s="12"/>
    </row>
    <row r="6" ht="22.5" customHeight="1">
      <c r="A6" s="13" t="s">
        <v>55</v>
      </c>
      <c r="B6" s="14" t="s">
        <v>56</v>
      </c>
      <c r="C6" s="14" t="s">
        <v>57</v>
      </c>
      <c r="D6" s="14" t="s">
        <v>58</v>
      </c>
      <c r="E6" s="14" t="s">
        <v>59</v>
      </c>
      <c r="F6" s="14"/>
      <c r="G6" s="14"/>
      <c r="H6" s="14"/>
      <c r="I6" s="14"/>
      <c r="K6" s="4" t="s">
        <v>60</v>
      </c>
      <c r="L6" s="4"/>
      <c r="M6" s="4"/>
      <c r="N6" s="4" t="s">
        <v>27</v>
      </c>
      <c r="O6" s="4" t="s">
        <v>28</v>
      </c>
      <c r="P6" s="4" t="s">
        <v>29</v>
      </c>
      <c r="Q6" s="4" t="s">
        <v>30</v>
      </c>
      <c r="R6" s="12"/>
      <c r="S6" s="12"/>
      <c r="T6" s="12"/>
      <c r="U6" s="12"/>
      <c r="V6" s="12"/>
    </row>
    <row r="7" ht="22.5" customHeight="1">
      <c r="A7" s="13" t="s">
        <v>61</v>
      </c>
      <c r="B7" s="14" t="s">
        <v>62</v>
      </c>
      <c r="C7" s="14" t="s">
        <v>57</v>
      </c>
      <c r="D7" s="14" t="s">
        <v>58</v>
      </c>
      <c r="E7" s="14" t="s">
        <v>59</v>
      </c>
      <c r="F7" s="14"/>
      <c r="G7" s="14"/>
      <c r="H7" s="14"/>
      <c r="I7" s="14"/>
      <c r="K7" s="16" t="s">
        <v>63</v>
      </c>
      <c r="L7" s="4"/>
      <c r="M7" s="4"/>
      <c r="N7" s="4" t="s">
        <v>64</v>
      </c>
      <c r="O7" s="4" t="s">
        <v>65</v>
      </c>
      <c r="P7" s="17"/>
      <c r="Q7" s="4" t="s">
        <v>30</v>
      </c>
      <c r="R7" s="5"/>
      <c r="S7" s="5"/>
      <c r="T7" s="5"/>
      <c r="U7" s="5"/>
      <c r="V7" s="5"/>
    </row>
    <row r="8" ht="22.5" customHeight="1">
      <c r="A8" s="13" t="s">
        <v>66</v>
      </c>
      <c r="B8" s="14" t="s">
        <v>67</v>
      </c>
      <c r="C8" s="14" t="s">
        <v>68</v>
      </c>
      <c r="D8" s="14" t="s">
        <v>69</v>
      </c>
      <c r="E8" s="14" t="s">
        <v>21</v>
      </c>
      <c r="F8" s="14"/>
      <c r="G8" s="14"/>
      <c r="H8" s="14"/>
      <c r="I8" s="14"/>
      <c r="K8" s="16" t="s">
        <v>70</v>
      </c>
      <c r="L8" s="4"/>
      <c r="M8" s="4"/>
      <c r="N8" s="4" t="s">
        <v>27</v>
      </c>
      <c r="O8" s="4" t="s">
        <v>28</v>
      </c>
      <c r="P8" s="17"/>
      <c r="Q8" s="4" t="s">
        <v>30</v>
      </c>
      <c r="R8" s="5"/>
      <c r="S8" s="5"/>
      <c r="T8" s="5"/>
      <c r="U8" s="5"/>
      <c r="V8" s="5"/>
    </row>
    <row r="9" ht="22.5" customHeight="1">
      <c r="A9" s="13" t="s">
        <v>71</v>
      </c>
      <c r="B9" s="14" t="s">
        <v>72</v>
      </c>
      <c r="C9" s="14" t="s">
        <v>48</v>
      </c>
      <c r="D9" s="14" t="s">
        <v>73</v>
      </c>
      <c r="E9" s="14" t="s">
        <v>21</v>
      </c>
      <c r="F9" s="14"/>
      <c r="G9" s="14"/>
      <c r="H9" s="14"/>
      <c r="I9" s="14"/>
      <c r="K9" s="16" t="s">
        <v>74</v>
      </c>
      <c r="L9" s="4"/>
      <c r="M9" s="4"/>
      <c r="N9" s="4" t="s">
        <v>27</v>
      </c>
      <c r="O9" s="4" t="s">
        <v>28</v>
      </c>
      <c r="P9" s="17"/>
      <c r="Q9" s="4" t="s">
        <v>30</v>
      </c>
      <c r="R9" s="12"/>
      <c r="S9" s="12"/>
      <c r="T9" s="12"/>
      <c r="U9" s="12"/>
      <c r="V9" s="12"/>
    </row>
    <row r="10" ht="22.5" customHeight="1">
      <c r="A10" s="18" t="s">
        <v>75</v>
      </c>
      <c r="B10" s="14" t="s">
        <v>76</v>
      </c>
      <c r="C10" s="14" t="s">
        <v>77</v>
      </c>
      <c r="D10" s="14" t="s">
        <v>78</v>
      </c>
      <c r="E10" s="14" t="s">
        <v>21</v>
      </c>
      <c r="F10" s="14"/>
      <c r="G10" s="14"/>
      <c r="H10" s="14"/>
      <c r="I10" s="14"/>
      <c r="K10" s="16" t="s">
        <v>79</v>
      </c>
      <c r="L10" s="4"/>
      <c r="M10" s="4"/>
      <c r="N10" s="4" t="s">
        <v>64</v>
      </c>
      <c r="O10" s="4" t="s">
        <v>80</v>
      </c>
      <c r="P10" s="17"/>
      <c r="Q10" s="4" t="s">
        <v>30</v>
      </c>
      <c r="R10" s="12"/>
      <c r="S10" s="12"/>
      <c r="T10" s="12"/>
      <c r="U10" s="12"/>
      <c r="V10" s="12"/>
    </row>
    <row r="11" ht="22.5" customHeight="1">
      <c r="A11" s="13" t="s">
        <v>81</v>
      </c>
      <c r="B11" s="14" t="s">
        <v>82</v>
      </c>
      <c r="C11" s="14" t="s">
        <v>48</v>
      </c>
      <c r="D11" s="14" t="s">
        <v>83</v>
      </c>
      <c r="E11" s="14" t="s">
        <v>21</v>
      </c>
      <c r="F11" s="14"/>
      <c r="G11" s="14"/>
      <c r="H11" s="14"/>
      <c r="I11" s="14"/>
      <c r="K11" s="16" t="s">
        <v>84</v>
      </c>
      <c r="L11" s="4"/>
      <c r="M11" s="4"/>
      <c r="N11" s="4" t="s">
        <v>64</v>
      </c>
      <c r="O11" s="4" t="s">
        <v>85</v>
      </c>
      <c r="P11" s="17"/>
      <c r="Q11" s="4" t="s">
        <v>30</v>
      </c>
      <c r="R11" s="12"/>
      <c r="S11" s="12"/>
      <c r="T11" s="12"/>
      <c r="U11" s="12"/>
      <c r="V11" s="12"/>
    </row>
    <row r="12" ht="22.5" customHeight="1">
      <c r="A12" s="13" t="s">
        <v>86</v>
      </c>
      <c r="B12" s="14" t="s">
        <v>18</v>
      </c>
      <c r="C12" s="14" t="s">
        <v>19</v>
      </c>
      <c r="D12" s="14" t="s">
        <v>83</v>
      </c>
      <c r="E12" s="14" t="s">
        <v>21</v>
      </c>
      <c r="F12" s="14"/>
      <c r="G12" s="14"/>
      <c r="H12" s="14"/>
      <c r="I12" s="14"/>
      <c r="K12" s="17" t="s">
        <v>87</v>
      </c>
      <c r="L12" s="4"/>
      <c r="M12" s="4"/>
      <c r="N12" s="4" t="s">
        <v>27</v>
      </c>
      <c r="O12" s="4" t="s">
        <v>28</v>
      </c>
      <c r="P12" s="17"/>
      <c r="Q12" s="4" t="s">
        <v>30</v>
      </c>
      <c r="R12" s="12"/>
      <c r="S12" s="12"/>
      <c r="T12" s="12"/>
      <c r="U12" s="12"/>
      <c r="V12" s="12"/>
    </row>
    <row r="13" ht="22.5" customHeight="1">
      <c r="A13" s="13" t="s">
        <v>88</v>
      </c>
      <c r="B13" s="14" t="s">
        <v>89</v>
      </c>
      <c r="C13" s="14" t="s">
        <v>90</v>
      </c>
      <c r="D13" s="14" t="s">
        <v>91</v>
      </c>
      <c r="E13" s="14" t="s">
        <v>21</v>
      </c>
      <c r="F13" s="14"/>
      <c r="G13" s="14"/>
      <c r="H13" s="14"/>
      <c r="I13" s="14"/>
      <c r="K13" s="17" t="s">
        <v>92</v>
      </c>
      <c r="L13" s="4"/>
      <c r="M13" s="4"/>
      <c r="N13" s="4" t="s">
        <v>64</v>
      </c>
      <c r="O13" s="4" t="s">
        <v>93</v>
      </c>
      <c r="P13" s="17"/>
      <c r="Q13" s="4" t="s">
        <v>30</v>
      </c>
      <c r="R13" s="12"/>
      <c r="S13" s="12"/>
      <c r="T13" s="12"/>
      <c r="U13" s="12"/>
      <c r="V13" s="12"/>
    </row>
    <row r="14" ht="22.5" customHeight="1">
      <c r="A14" s="13" t="s">
        <v>94</v>
      </c>
      <c r="B14" s="14" t="s">
        <v>95</v>
      </c>
      <c r="C14" s="14" t="s">
        <v>96</v>
      </c>
      <c r="D14" s="19" t="s">
        <v>97</v>
      </c>
      <c r="E14" s="14" t="s">
        <v>21</v>
      </c>
      <c r="F14" s="14"/>
      <c r="G14" s="14"/>
      <c r="H14" s="14"/>
      <c r="I14" s="14"/>
      <c r="K14" s="17" t="s">
        <v>98</v>
      </c>
      <c r="L14" s="4"/>
      <c r="M14" s="4"/>
      <c r="N14" s="4" t="s">
        <v>64</v>
      </c>
      <c r="O14" s="4" t="s">
        <v>99</v>
      </c>
      <c r="P14" s="17"/>
      <c r="Q14" s="4" t="s">
        <v>30</v>
      </c>
      <c r="R14" s="12"/>
      <c r="S14" s="12"/>
      <c r="T14" s="12"/>
      <c r="U14" s="12"/>
      <c r="V14" s="12"/>
    </row>
    <row r="15" ht="22.5" customHeight="1">
      <c r="A15" s="13" t="s">
        <v>100</v>
      </c>
      <c r="B15" s="14" t="s">
        <v>101</v>
      </c>
      <c r="C15" s="14" t="s">
        <v>102</v>
      </c>
      <c r="D15" s="14" t="s">
        <v>103</v>
      </c>
      <c r="E15" s="14" t="s">
        <v>21</v>
      </c>
      <c r="F15" s="14" t="s">
        <v>22</v>
      </c>
      <c r="G15" s="14" t="s">
        <v>22</v>
      </c>
      <c r="H15" s="14" t="s">
        <v>104</v>
      </c>
      <c r="I15" s="14" t="s">
        <v>105</v>
      </c>
      <c r="K15" s="17" t="s">
        <v>106</v>
      </c>
      <c r="L15" s="4"/>
      <c r="M15" s="4"/>
      <c r="N15" s="4" t="s">
        <v>64</v>
      </c>
      <c r="O15" s="4" t="s">
        <v>28</v>
      </c>
      <c r="P15" s="17"/>
      <c r="Q15" s="4" t="s">
        <v>30</v>
      </c>
      <c r="R15" s="12"/>
      <c r="S15" s="12"/>
      <c r="T15" s="12"/>
      <c r="U15" s="12"/>
      <c r="V15" s="12"/>
    </row>
    <row r="16" ht="22.5" customHeight="1">
      <c r="A16" s="13" t="s">
        <v>107</v>
      </c>
      <c r="B16" s="14" t="s">
        <v>108</v>
      </c>
      <c r="C16" s="14" t="s">
        <v>102</v>
      </c>
      <c r="D16" s="14" t="s">
        <v>103</v>
      </c>
      <c r="E16" s="14" t="s">
        <v>21</v>
      </c>
      <c r="F16" s="14" t="s">
        <v>22</v>
      </c>
      <c r="G16" s="14" t="s">
        <v>22</v>
      </c>
      <c r="H16" s="14" t="s">
        <v>104</v>
      </c>
      <c r="I16" s="14" t="s">
        <v>109</v>
      </c>
      <c r="K16" s="17" t="s">
        <v>110</v>
      </c>
      <c r="L16" s="4"/>
      <c r="M16" s="4"/>
      <c r="N16" s="4" t="s">
        <v>64</v>
      </c>
      <c r="O16" s="4" t="s">
        <v>111</v>
      </c>
      <c r="P16" s="17"/>
      <c r="Q16" s="4" t="s">
        <v>30</v>
      </c>
      <c r="R16" s="12"/>
      <c r="S16" s="12"/>
      <c r="T16" s="12"/>
      <c r="U16" s="12"/>
      <c r="V16" s="12"/>
    </row>
    <row r="17" ht="22.5" customHeight="1">
      <c r="A17" s="13" t="s">
        <v>112</v>
      </c>
      <c r="B17" s="14" t="s">
        <v>113</v>
      </c>
      <c r="C17" s="14" t="s">
        <v>102</v>
      </c>
      <c r="D17" s="14" t="s">
        <v>114</v>
      </c>
      <c r="E17" s="14" t="s">
        <v>21</v>
      </c>
      <c r="F17" s="14" t="s">
        <v>22</v>
      </c>
      <c r="G17" s="14" t="s">
        <v>22</v>
      </c>
      <c r="H17" s="14" t="s">
        <v>104</v>
      </c>
      <c r="I17" s="14"/>
      <c r="K17" s="17" t="s">
        <v>115</v>
      </c>
      <c r="L17" s="4"/>
      <c r="M17" s="4"/>
      <c r="N17" s="4" t="s">
        <v>27</v>
      </c>
      <c r="O17" s="4" t="s">
        <v>28</v>
      </c>
      <c r="P17" s="17"/>
      <c r="Q17" s="4" t="s">
        <v>30</v>
      </c>
      <c r="R17" s="12"/>
      <c r="S17" s="12"/>
      <c r="T17" s="12"/>
      <c r="U17" s="12"/>
      <c r="V17" s="12"/>
    </row>
    <row r="18" ht="22.5" customHeight="1">
      <c r="A18" s="13" t="s">
        <v>116</v>
      </c>
      <c r="B18" s="14" t="s">
        <v>117</v>
      </c>
      <c r="C18" s="14" t="s">
        <v>102</v>
      </c>
      <c r="D18" s="14" t="s">
        <v>103</v>
      </c>
      <c r="E18" s="14" t="s">
        <v>21</v>
      </c>
      <c r="F18" s="14" t="s">
        <v>22</v>
      </c>
      <c r="G18" s="14" t="s">
        <v>22</v>
      </c>
      <c r="H18" s="14" t="s">
        <v>104</v>
      </c>
      <c r="I18" s="14" t="s">
        <v>118</v>
      </c>
      <c r="K18" s="16" t="s">
        <v>119</v>
      </c>
      <c r="L18" s="4"/>
      <c r="M18" s="4"/>
      <c r="N18" s="4" t="s">
        <v>120</v>
      </c>
      <c r="O18" s="4" t="s">
        <v>121</v>
      </c>
      <c r="P18" s="17"/>
      <c r="Q18" s="4" t="s">
        <v>30</v>
      </c>
      <c r="R18" s="12"/>
      <c r="S18" s="12"/>
      <c r="T18" s="12"/>
      <c r="U18" s="12"/>
      <c r="V18" s="12"/>
    </row>
    <row r="19" ht="22.5" customHeight="1">
      <c r="A19" s="13" t="s">
        <v>122</v>
      </c>
      <c r="B19" s="14" t="s">
        <v>123</v>
      </c>
      <c r="C19" s="14" t="s">
        <v>48</v>
      </c>
      <c r="D19" s="14" t="s">
        <v>69</v>
      </c>
      <c r="E19" s="14" t="s">
        <v>21</v>
      </c>
      <c r="F19" s="14"/>
      <c r="G19" s="14"/>
      <c r="H19" s="14"/>
      <c r="I19" s="14"/>
      <c r="K19" s="4" t="s">
        <v>124</v>
      </c>
      <c r="L19" s="4"/>
      <c r="M19" s="4"/>
      <c r="N19" s="4" t="s">
        <v>120</v>
      </c>
      <c r="O19" s="4" t="s">
        <v>121</v>
      </c>
      <c r="P19" s="17"/>
      <c r="Q19" s="4" t="s">
        <v>30</v>
      </c>
      <c r="R19" s="12"/>
      <c r="S19" s="12"/>
      <c r="T19" s="12"/>
      <c r="U19" s="12"/>
      <c r="V19" s="12"/>
    </row>
    <row r="20" ht="22.5" customHeight="1">
      <c r="A20" s="13" t="s">
        <v>125</v>
      </c>
      <c r="B20" s="14" t="s">
        <v>126</v>
      </c>
      <c r="C20" s="14" t="s">
        <v>48</v>
      </c>
      <c r="D20" s="14" t="s">
        <v>69</v>
      </c>
      <c r="E20" s="14" t="s">
        <v>21</v>
      </c>
      <c r="F20" s="14"/>
      <c r="G20" s="14"/>
      <c r="H20" s="14"/>
      <c r="I20" s="14"/>
      <c r="J20" s="20"/>
      <c r="K20" s="16" t="s">
        <v>127</v>
      </c>
      <c r="L20" s="4"/>
      <c r="M20" s="4"/>
      <c r="N20" s="4" t="s">
        <v>27</v>
      </c>
      <c r="O20" s="4" t="s">
        <v>28</v>
      </c>
      <c r="P20" s="17"/>
      <c r="Q20" s="4" t="s">
        <v>30</v>
      </c>
      <c r="R20" s="12"/>
      <c r="S20" s="12"/>
      <c r="T20" s="12"/>
      <c r="U20" s="12"/>
      <c r="V20" s="12"/>
    </row>
    <row r="21" ht="22.5" customHeight="1">
      <c r="A21" s="13" t="s">
        <v>128</v>
      </c>
      <c r="B21" s="14" t="s">
        <v>129</v>
      </c>
      <c r="C21" s="14" t="s">
        <v>48</v>
      </c>
      <c r="D21" s="14" t="s">
        <v>69</v>
      </c>
      <c r="E21" s="14" t="s">
        <v>21</v>
      </c>
      <c r="F21" s="14"/>
      <c r="G21" s="14"/>
      <c r="H21" s="14"/>
      <c r="I21" s="14"/>
      <c r="J21" s="20"/>
      <c r="K21" s="16" t="s">
        <v>130</v>
      </c>
      <c r="L21" s="4"/>
      <c r="M21" s="4"/>
      <c r="N21" s="4" t="s">
        <v>120</v>
      </c>
      <c r="O21" s="17"/>
      <c r="P21" s="17"/>
      <c r="Q21" s="4" t="s">
        <v>30</v>
      </c>
      <c r="R21" s="12"/>
      <c r="S21" s="12"/>
      <c r="T21" s="12"/>
      <c r="U21" s="12"/>
      <c r="V21" s="12"/>
    </row>
    <row r="22" ht="22.5" customHeight="1">
      <c r="A22" s="13" t="s">
        <v>131</v>
      </c>
      <c r="B22" s="14" t="s">
        <v>132</v>
      </c>
      <c r="C22" s="14" t="s">
        <v>133</v>
      </c>
      <c r="D22" s="14" t="s">
        <v>134</v>
      </c>
      <c r="E22" s="14" t="s">
        <v>21</v>
      </c>
      <c r="F22" s="14"/>
      <c r="G22" s="14"/>
      <c r="H22" s="14"/>
      <c r="I22" s="14"/>
      <c r="J22" s="20"/>
      <c r="K22" s="4" t="s">
        <v>135</v>
      </c>
      <c r="L22" s="4"/>
      <c r="M22" s="4"/>
      <c r="N22" s="4" t="s">
        <v>120</v>
      </c>
      <c r="O22" s="4" t="s">
        <v>136</v>
      </c>
      <c r="P22" s="17"/>
      <c r="Q22" s="4" t="s">
        <v>30</v>
      </c>
      <c r="R22" s="12"/>
      <c r="S22" s="12"/>
      <c r="T22" s="12"/>
      <c r="U22" s="12"/>
      <c r="V22" s="12"/>
    </row>
    <row r="23" ht="22.5" customHeight="1">
      <c r="A23" s="13" t="s">
        <v>137</v>
      </c>
      <c r="B23" s="14" t="s">
        <v>138</v>
      </c>
      <c r="C23" s="14" t="s">
        <v>139</v>
      </c>
      <c r="D23" s="14" t="s">
        <v>140</v>
      </c>
      <c r="E23" s="14" t="s">
        <v>21</v>
      </c>
      <c r="F23" s="14"/>
      <c r="G23" s="14"/>
      <c r="H23" s="14"/>
      <c r="I23" s="14"/>
      <c r="J23" s="20"/>
      <c r="K23" s="4" t="s">
        <v>141</v>
      </c>
      <c r="L23" s="4"/>
      <c r="M23" s="4"/>
      <c r="N23" s="4" t="s">
        <v>120</v>
      </c>
      <c r="O23" s="4" t="s">
        <v>142</v>
      </c>
      <c r="P23" s="17"/>
      <c r="Q23" s="4" t="s">
        <v>30</v>
      </c>
      <c r="R23" s="12"/>
      <c r="S23" s="12"/>
      <c r="T23" s="12"/>
      <c r="U23" s="12"/>
      <c r="V23" s="12"/>
    </row>
    <row r="24" ht="22.5" customHeight="1">
      <c r="A24" s="13" t="s">
        <v>143</v>
      </c>
      <c r="B24" s="14" t="s">
        <v>144</v>
      </c>
      <c r="C24" s="14" t="s">
        <v>145</v>
      </c>
      <c r="D24" s="14" t="s">
        <v>140</v>
      </c>
      <c r="E24" s="14" t="s">
        <v>21</v>
      </c>
      <c r="F24" s="14"/>
      <c r="G24" s="14"/>
      <c r="H24" s="14"/>
      <c r="I24" s="14"/>
      <c r="J24" s="20"/>
      <c r="K24" s="4" t="s">
        <v>146</v>
      </c>
      <c r="L24" s="17"/>
      <c r="M24" s="17"/>
      <c r="N24" s="4" t="s">
        <v>64</v>
      </c>
      <c r="O24" s="4" t="s">
        <v>147</v>
      </c>
      <c r="P24" s="17"/>
      <c r="Q24" s="4" t="s">
        <v>30</v>
      </c>
      <c r="R24" s="12"/>
      <c r="S24" s="12"/>
      <c r="T24" s="12"/>
      <c r="U24" s="12"/>
      <c r="V24" s="12"/>
    </row>
    <row r="25" ht="22.5" customHeight="1">
      <c r="A25" s="13" t="s">
        <v>148</v>
      </c>
      <c r="B25" s="14" t="s">
        <v>149</v>
      </c>
      <c r="C25" s="14" t="s">
        <v>133</v>
      </c>
      <c r="D25" s="14" t="s">
        <v>140</v>
      </c>
      <c r="E25" s="14" t="s">
        <v>21</v>
      </c>
      <c r="F25" s="14"/>
      <c r="G25" s="14"/>
      <c r="H25" s="14"/>
      <c r="I25" s="14"/>
      <c r="J25" s="20"/>
      <c r="K25" s="17" t="s">
        <v>150</v>
      </c>
      <c r="L25" s="17"/>
      <c r="M25" s="17"/>
      <c r="N25" s="4" t="s">
        <v>64</v>
      </c>
      <c r="O25" s="17"/>
      <c r="P25" s="17"/>
      <c r="Q25" s="4" t="s">
        <v>30</v>
      </c>
      <c r="R25" s="12"/>
      <c r="S25" s="12"/>
      <c r="T25" s="12"/>
      <c r="U25" s="12"/>
      <c r="V25" s="12"/>
    </row>
    <row r="26" ht="22.5" customHeight="1">
      <c r="A26" s="13" t="s">
        <v>151</v>
      </c>
      <c r="B26" s="14" t="s">
        <v>152</v>
      </c>
      <c r="C26" s="14" t="s">
        <v>153</v>
      </c>
      <c r="D26" s="14" t="s">
        <v>154</v>
      </c>
      <c r="E26" s="14" t="s">
        <v>21</v>
      </c>
      <c r="F26" s="14"/>
      <c r="G26" s="14"/>
      <c r="H26" s="14"/>
      <c r="I26" s="14"/>
      <c r="J26" s="20"/>
      <c r="K26" s="17" t="s">
        <v>155</v>
      </c>
      <c r="L26" s="17"/>
      <c r="M26" s="17"/>
      <c r="N26" s="4" t="s">
        <v>64</v>
      </c>
      <c r="O26" s="17"/>
      <c r="P26" s="17"/>
      <c r="Q26" s="4" t="s">
        <v>30</v>
      </c>
      <c r="R26" s="12"/>
      <c r="S26" s="12"/>
      <c r="T26" s="12"/>
      <c r="U26" s="12"/>
      <c r="V26" s="12"/>
    </row>
    <row r="27" ht="22.5" customHeight="1">
      <c r="A27" s="13" t="s">
        <v>156</v>
      </c>
      <c r="B27" s="14" t="s">
        <v>157</v>
      </c>
      <c r="C27" s="14" t="s">
        <v>48</v>
      </c>
      <c r="D27" s="14" t="s">
        <v>158</v>
      </c>
      <c r="E27" s="14" t="s">
        <v>21</v>
      </c>
      <c r="F27" s="14"/>
      <c r="G27" s="14"/>
      <c r="H27" s="14"/>
      <c r="I27" s="14"/>
      <c r="J27" s="20"/>
      <c r="K27" s="4" t="s">
        <v>159</v>
      </c>
      <c r="L27" s="17"/>
      <c r="M27" s="17"/>
      <c r="N27" s="4" t="s">
        <v>64</v>
      </c>
      <c r="O27" s="21" t="s">
        <v>160</v>
      </c>
      <c r="P27" s="17"/>
      <c r="Q27" s="4" t="s">
        <v>161</v>
      </c>
      <c r="R27" s="12"/>
      <c r="S27" s="12"/>
      <c r="T27" s="12"/>
      <c r="U27" s="12"/>
      <c r="V27" s="12"/>
    </row>
    <row r="28" ht="22.5" customHeight="1">
      <c r="A28" s="13" t="s">
        <v>162</v>
      </c>
      <c r="B28" s="14" t="s">
        <v>163</v>
      </c>
      <c r="C28" s="14" t="s">
        <v>164</v>
      </c>
      <c r="D28" s="14" t="s">
        <v>165</v>
      </c>
      <c r="E28" s="14" t="s">
        <v>21</v>
      </c>
      <c r="F28" s="14"/>
      <c r="G28" s="14"/>
      <c r="H28" s="14"/>
      <c r="I28" s="14"/>
      <c r="J28" s="20"/>
      <c r="K28" s="16" t="s">
        <v>166</v>
      </c>
      <c r="L28" s="17"/>
      <c r="M28" s="22"/>
      <c r="N28" s="4" t="s">
        <v>64</v>
      </c>
      <c r="O28" s="23" t="s">
        <v>167</v>
      </c>
      <c r="P28" s="24"/>
      <c r="Q28" s="4" t="s">
        <v>30</v>
      </c>
      <c r="R28" s="12"/>
      <c r="S28" s="12"/>
      <c r="T28" s="12"/>
      <c r="U28" s="12"/>
      <c r="V28" s="12"/>
    </row>
    <row r="29" ht="22.5" customHeight="1">
      <c r="A29" s="13" t="s">
        <v>168</v>
      </c>
      <c r="B29" s="14" t="s">
        <v>169</v>
      </c>
      <c r="C29" s="14" t="s">
        <v>170</v>
      </c>
      <c r="D29" s="14" t="s">
        <v>171</v>
      </c>
      <c r="E29" s="14" t="s">
        <v>21</v>
      </c>
      <c r="F29" s="14" t="s">
        <v>22</v>
      </c>
      <c r="G29" s="14" t="s">
        <v>172</v>
      </c>
      <c r="H29" s="14" t="s">
        <v>24</v>
      </c>
      <c r="I29" s="14" t="s">
        <v>173</v>
      </c>
      <c r="J29" s="20"/>
      <c r="K29" s="16" t="s">
        <v>174</v>
      </c>
      <c r="L29" s="17"/>
      <c r="M29" s="22"/>
      <c r="N29" s="4" t="s">
        <v>64</v>
      </c>
      <c r="O29" s="25"/>
      <c r="P29" s="24"/>
      <c r="Q29" s="4" t="s">
        <v>30</v>
      </c>
      <c r="R29" s="12"/>
      <c r="S29" s="12"/>
      <c r="T29" s="12"/>
      <c r="U29" s="12"/>
      <c r="V29" s="12"/>
    </row>
    <row r="30" ht="22.5" customHeight="1">
      <c r="A30" s="13" t="s">
        <v>175</v>
      </c>
      <c r="B30" s="14" t="s">
        <v>149</v>
      </c>
      <c r="C30" s="14" t="s">
        <v>133</v>
      </c>
      <c r="D30" s="14" t="s">
        <v>154</v>
      </c>
      <c r="E30" s="14" t="s">
        <v>21</v>
      </c>
      <c r="F30" s="14"/>
      <c r="G30" s="14"/>
      <c r="H30" s="14"/>
      <c r="I30" s="14"/>
      <c r="J30" s="20"/>
      <c r="K30" s="16" t="s">
        <v>176</v>
      </c>
      <c r="L30" s="17"/>
      <c r="M30" s="22"/>
      <c r="N30" s="4" t="s">
        <v>64</v>
      </c>
      <c r="O30" s="25"/>
      <c r="P30" s="24"/>
      <c r="Q30" s="4" t="s">
        <v>30</v>
      </c>
      <c r="R30" s="12"/>
      <c r="S30" s="12"/>
      <c r="T30" s="12"/>
      <c r="U30" s="12"/>
      <c r="V30" s="12"/>
    </row>
    <row r="31" ht="22.5" customHeight="1">
      <c r="A31" s="13" t="s">
        <v>177</v>
      </c>
      <c r="B31" s="14" t="s">
        <v>178</v>
      </c>
      <c r="C31" s="14" t="s">
        <v>179</v>
      </c>
      <c r="D31" s="14" t="s">
        <v>180</v>
      </c>
      <c r="E31" s="14" t="s">
        <v>59</v>
      </c>
      <c r="F31" s="14"/>
      <c r="G31" s="14"/>
      <c r="H31" s="14"/>
      <c r="I31" s="14"/>
      <c r="J31" s="20"/>
      <c r="K31" s="16" t="s">
        <v>181</v>
      </c>
      <c r="L31" s="17"/>
      <c r="M31" s="4"/>
      <c r="N31" s="4" t="s">
        <v>64</v>
      </c>
      <c r="O31" s="25"/>
      <c r="P31" s="24"/>
      <c r="Q31" s="4" t="s">
        <v>30</v>
      </c>
      <c r="R31" s="12"/>
      <c r="S31" s="12"/>
      <c r="T31" s="12"/>
      <c r="U31" s="12"/>
      <c r="V31" s="12"/>
    </row>
    <row r="32" ht="22.5" customHeight="1">
      <c r="A32" s="13" t="s">
        <v>182</v>
      </c>
      <c r="B32" s="14" t="s">
        <v>183</v>
      </c>
      <c r="C32" s="14" t="s">
        <v>179</v>
      </c>
      <c r="D32" s="14" t="s">
        <v>180</v>
      </c>
      <c r="E32" s="14" t="s">
        <v>59</v>
      </c>
      <c r="F32" s="14"/>
      <c r="G32" s="14"/>
      <c r="H32" s="14"/>
      <c r="I32" s="14"/>
      <c r="J32" s="20"/>
      <c r="K32" s="16" t="s">
        <v>184</v>
      </c>
      <c r="L32" s="17"/>
      <c r="M32" s="22"/>
      <c r="N32" s="4" t="s">
        <v>64</v>
      </c>
      <c r="O32" s="25"/>
      <c r="P32" s="24"/>
      <c r="Q32" s="4" t="s">
        <v>30</v>
      </c>
      <c r="R32" s="12"/>
      <c r="S32" s="12"/>
      <c r="T32" s="12"/>
      <c r="U32" s="12"/>
      <c r="V32" s="12"/>
    </row>
    <row r="33" ht="22.5" customHeight="1">
      <c r="A33" s="13" t="s">
        <v>185</v>
      </c>
      <c r="B33" s="14" t="s">
        <v>72</v>
      </c>
      <c r="C33" s="14" t="s">
        <v>48</v>
      </c>
      <c r="D33" s="14" t="s">
        <v>69</v>
      </c>
      <c r="E33" s="14" t="s">
        <v>21</v>
      </c>
      <c r="F33" s="14"/>
      <c r="G33" s="14"/>
      <c r="H33" s="14"/>
      <c r="I33" s="14"/>
      <c r="J33" s="20"/>
      <c r="K33" s="16" t="s">
        <v>186</v>
      </c>
      <c r="L33" s="17"/>
      <c r="M33" s="22"/>
      <c r="N33" s="4" t="s">
        <v>64</v>
      </c>
      <c r="O33" s="25"/>
      <c r="P33" s="24"/>
      <c r="Q33" s="4" t="s">
        <v>30</v>
      </c>
      <c r="R33" s="12"/>
      <c r="S33" s="12"/>
      <c r="T33" s="12"/>
      <c r="U33" s="12"/>
      <c r="V33" s="12"/>
    </row>
    <row r="34" ht="22.5" customHeight="1">
      <c r="A34" s="13" t="s">
        <v>86</v>
      </c>
      <c r="B34" s="14" t="s">
        <v>18</v>
      </c>
      <c r="C34" s="14" t="s">
        <v>19</v>
      </c>
      <c r="D34" s="14" t="s">
        <v>83</v>
      </c>
      <c r="E34" s="14" t="s">
        <v>21</v>
      </c>
      <c r="F34" s="14"/>
      <c r="G34" s="14"/>
      <c r="H34" s="14"/>
      <c r="I34" s="14"/>
      <c r="J34" s="20"/>
      <c r="K34" s="16" t="s">
        <v>187</v>
      </c>
      <c r="L34" s="17"/>
      <c r="M34" s="22"/>
      <c r="N34" s="4" t="s">
        <v>64</v>
      </c>
      <c r="O34" s="25"/>
      <c r="P34" s="24"/>
      <c r="Q34" s="4" t="s">
        <v>30</v>
      </c>
      <c r="R34" s="5"/>
      <c r="S34" s="5"/>
      <c r="T34" s="5"/>
      <c r="U34" s="5"/>
      <c r="V34" s="5"/>
    </row>
    <row r="35" ht="22.5" customHeight="1">
      <c r="A35" s="13" t="s">
        <v>188</v>
      </c>
      <c r="B35" s="14" t="s">
        <v>189</v>
      </c>
      <c r="C35" s="14" t="s">
        <v>19</v>
      </c>
      <c r="D35" s="14" t="s">
        <v>190</v>
      </c>
      <c r="E35" s="14" t="s">
        <v>21</v>
      </c>
      <c r="F35" s="14" t="s">
        <v>22</v>
      </c>
      <c r="G35" s="14" t="s">
        <v>23</v>
      </c>
      <c r="H35" s="14" t="s">
        <v>24</v>
      </c>
      <c r="I35" s="14" t="s">
        <v>25</v>
      </c>
      <c r="J35" s="20"/>
      <c r="K35" s="16" t="s">
        <v>191</v>
      </c>
      <c r="L35" s="17"/>
      <c r="M35" s="4"/>
      <c r="N35" s="4" t="s">
        <v>64</v>
      </c>
      <c r="O35" s="25"/>
      <c r="P35" s="24"/>
      <c r="Q35" s="4" t="s">
        <v>30</v>
      </c>
      <c r="R35" s="12"/>
      <c r="S35" s="12"/>
      <c r="T35" s="12"/>
      <c r="U35" s="12"/>
      <c r="V35" s="12"/>
    </row>
    <row r="36" ht="22.5" customHeight="1">
      <c r="A36" s="13" t="s">
        <v>192</v>
      </c>
      <c r="B36" s="14" t="s">
        <v>193</v>
      </c>
      <c r="C36" s="14" t="s">
        <v>194</v>
      </c>
      <c r="D36" s="14" t="s">
        <v>91</v>
      </c>
      <c r="E36" s="14" t="s">
        <v>59</v>
      </c>
      <c r="F36" s="14"/>
      <c r="G36" s="14"/>
      <c r="H36" s="14"/>
      <c r="I36" s="14"/>
      <c r="J36" s="20"/>
      <c r="K36" s="21" t="s">
        <v>195</v>
      </c>
      <c r="L36" s="21" t="s">
        <v>196</v>
      </c>
      <c r="M36" s="22"/>
      <c r="N36" s="23" t="s">
        <v>64</v>
      </c>
      <c r="O36" s="23" t="s">
        <v>197</v>
      </c>
      <c r="P36" s="24"/>
      <c r="Q36" s="4" t="s">
        <v>30</v>
      </c>
      <c r="R36" s="12"/>
      <c r="S36" s="12"/>
      <c r="T36" s="12"/>
      <c r="U36" s="12"/>
      <c r="V36" s="12"/>
    </row>
    <row r="37" ht="22.5" customHeight="1">
      <c r="A37" s="13" t="s">
        <v>198</v>
      </c>
      <c r="B37" s="14" t="s">
        <v>199</v>
      </c>
      <c r="C37" s="14" t="s">
        <v>194</v>
      </c>
      <c r="D37" s="14" t="s">
        <v>91</v>
      </c>
      <c r="E37" s="14" t="s">
        <v>59</v>
      </c>
      <c r="F37" s="14"/>
      <c r="G37" s="14"/>
      <c r="H37" s="14"/>
      <c r="I37" s="14"/>
      <c r="J37" s="20"/>
      <c r="K37" s="4" t="s">
        <v>200</v>
      </c>
      <c r="L37" s="17"/>
      <c r="M37" s="22"/>
      <c r="N37" s="25" t="s">
        <v>64</v>
      </c>
      <c r="O37" s="25" t="s">
        <v>201</v>
      </c>
      <c r="P37" s="24"/>
      <c r="Q37" s="4" t="s">
        <v>30</v>
      </c>
      <c r="R37" s="12"/>
      <c r="S37" s="12"/>
      <c r="T37" s="12"/>
      <c r="U37" s="12"/>
      <c r="V37" s="12"/>
    </row>
    <row r="38" ht="22.5" customHeight="1">
      <c r="A38" s="26" t="s">
        <v>202</v>
      </c>
      <c r="B38" s="1" t="s">
        <v>203</v>
      </c>
      <c r="C38" s="14" t="s">
        <v>194</v>
      </c>
      <c r="D38" s="14" t="s">
        <v>91</v>
      </c>
      <c r="E38" s="14" t="s">
        <v>59</v>
      </c>
      <c r="F38" s="14"/>
      <c r="G38" s="14"/>
      <c r="H38" s="14"/>
      <c r="I38" s="14"/>
      <c r="J38" s="20"/>
      <c r="K38" s="4" t="s">
        <v>204</v>
      </c>
      <c r="L38" s="16"/>
      <c r="M38" s="22"/>
      <c r="N38" s="25" t="s">
        <v>64</v>
      </c>
      <c r="O38" s="25" t="s">
        <v>205</v>
      </c>
      <c r="P38" s="24"/>
      <c r="Q38" s="4" t="s">
        <v>30</v>
      </c>
      <c r="R38" s="12"/>
      <c r="S38" s="12"/>
      <c r="T38" s="12"/>
      <c r="U38" s="12"/>
      <c r="V38" s="12"/>
    </row>
    <row r="39" ht="22.5" customHeight="1">
      <c r="A39" s="27" t="s">
        <v>206</v>
      </c>
      <c r="B39" s="28" t="s">
        <v>207</v>
      </c>
      <c r="C39" s="28" t="s">
        <v>48</v>
      </c>
      <c r="D39" s="28" t="s">
        <v>208</v>
      </c>
      <c r="E39" s="28" t="s">
        <v>21</v>
      </c>
      <c r="F39" s="28"/>
      <c r="G39" s="28"/>
      <c r="H39" s="28"/>
      <c r="I39" s="28"/>
      <c r="J39" s="20"/>
      <c r="K39" s="4" t="s">
        <v>209</v>
      </c>
      <c r="L39" s="16"/>
      <c r="M39" s="22"/>
      <c r="N39" s="25" t="s">
        <v>64</v>
      </c>
      <c r="O39" s="25" t="s">
        <v>210</v>
      </c>
      <c r="P39" s="24"/>
      <c r="Q39" s="4" t="s">
        <v>30</v>
      </c>
      <c r="R39" s="12"/>
      <c r="S39" s="12"/>
      <c r="T39" s="12"/>
      <c r="U39" s="12"/>
      <c r="V39" s="12"/>
    </row>
    <row r="40" ht="22.5" customHeight="1">
      <c r="A40" s="27" t="s">
        <v>211</v>
      </c>
      <c r="B40" s="28" t="s">
        <v>212</v>
      </c>
      <c r="C40" s="1" t="s">
        <v>48</v>
      </c>
      <c r="D40" s="1" t="s">
        <v>208</v>
      </c>
      <c r="E40" s="1" t="s">
        <v>21</v>
      </c>
      <c r="F40" s="1"/>
      <c r="G40" s="1"/>
      <c r="H40" s="1"/>
      <c r="I40" s="1"/>
      <c r="J40" s="20"/>
      <c r="K40" s="4" t="s">
        <v>213</v>
      </c>
      <c r="L40" s="16"/>
      <c r="M40" s="22"/>
      <c r="N40" s="25" t="s">
        <v>64</v>
      </c>
      <c r="O40" s="25" t="s">
        <v>201</v>
      </c>
      <c r="P40" s="24"/>
      <c r="Q40" s="4" t="s">
        <v>30</v>
      </c>
      <c r="R40" s="12"/>
      <c r="S40" s="12"/>
      <c r="T40" s="12"/>
      <c r="U40" s="12"/>
      <c r="V40" s="12"/>
    </row>
    <row r="41" ht="22.5" customHeight="1">
      <c r="A41" s="27" t="s">
        <v>214</v>
      </c>
      <c r="B41" s="28" t="s">
        <v>212</v>
      </c>
      <c r="C41" s="1" t="s">
        <v>48</v>
      </c>
      <c r="D41" s="28" t="s">
        <v>215</v>
      </c>
      <c r="E41" s="28" t="s">
        <v>21</v>
      </c>
      <c r="F41" s="28"/>
      <c r="G41" s="28"/>
      <c r="H41" s="28"/>
      <c r="I41" s="28"/>
      <c r="J41" s="20"/>
      <c r="K41" s="4" t="s">
        <v>216</v>
      </c>
      <c r="L41" s="16"/>
      <c r="M41" s="22"/>
      <c r="N41" s="25" t="s">
        <v>64</v>
      </c>
      <c r="O41" s="25" t="s">
        <v>217</v>
      </c>
      <c r="P41" s="24"/>
      <c r="Q41" s="4" t="s">
        <v>30</v>
      </c>
      <c r="R41" s="12"/>
      <c r="S41" s="12"/>
      <c r="T41" s="12"/>
      <c r="U41" s="12"/>
      <c r="V41" s="12"/>
    </row>
    <row r="42" ht="22.5" customHeight="1">
      <c r="A42" s="27" t="s">
        <v>218</v>
      </c>
      <c r="B42" s="28" t="s">
        <v>212</v>
      </c>
      <c r="C42" s="1" t="s">
        <v>48</v>
      </c>
      <c r="D42" s="28" t="s">
        <v>215</v>
      </c>
      <c r="E42" s="28" t="s">
        <v>21</v>
      </c>
      <c r="F42" s="28"/>
      <c r="G42" s="28"/>
      <c r="H42" s="28"/>
      <c r="I42" s="28"/>
      <c r="J42" s="20"/>
      <c r="K42" s="4" t="s">
        <v>219</v>
      </c>
      <c r="L42" s="16"/>
      <c r="M42" s="16"/>
      <c r="N42" s="25" t="s">
        <v>64</v>
      </c>
      <c r="O42" s="25" t="s">
        <v>220</v>
      </c>
      <c r="P42" s="24"/>
      <c r="Q42" s="4" t="s">
        <v>161</v>
      </c>
      <c r="R42" s="12"/>
      <c r="S42" s="12"/>
      <c r="T42" s="12"/>
      <c r="U42" s="12"/>
      <c r="V42" s="12"/>
    </row>
    <row r="43" ht="22.5" customHeight="1">
      <c r="A43" s="29" t="s">
        <v>221</v>
      </c>
      <c r="B43" s="28" t="s">
        <v>222</v>
      </c>
      <c r="C43" s="1" t="s">
        <v>48</v>
      </c>
      <c r="D43" s="28" t="s">
        <v>223</v>
      </c>
      <c r="E43" s="28" t="s">
        <v>21</v>
      </c>
      <c r="F43" s="28"/>
      <c r="G43" s="28"/>
      <c r="H43" s="28"/>
      <c r="I43" s="28"/>
      <c r="J43" s="20"/>
      <c r="K43" s="4" t="s">
        <v>224</v>
      </c>
      <c r="L43" s="4" t="s">
        <v>225</v>
      </c>
      <c r="M43" s="16"/>
      <c r="N43" s="25" t="s">
        <v>64</v>
      </c>
      <c r="O43" s="4" t="s">
        <v>65</v>
      </c>
      <c r="P43" s="16"/>
      <c r="Q43" s="4" t="s">
        <v>30</v>
      </c>
      <c r="R43" s="12"/>
      <c r="S43" s="12"/>
      <c r="T43" s="12"/>
      <c r="U43" s="12"/>
      <c r="V43" s="12"/>
    </row>
    <row r="44" ht="22.5" customHeight="1">
      <c r="A44" s="29" t="s">
        <v>226</v>
      </c>
      <c r="B44" s="28" t="s">
        <v>227</v>
      </c>
      <c r="C44" s="28" t="s">
        <v>18</v>
      </c>
      <c r="D44" s="28" t="s">
        <v>69</v>
      </c>
      <c r="E44" s="28" t="s">
        <v>21</v>
      </c>
      <c r="F44" s="28"/>
      <c r="G44" s="28"/>
      <c r="H44" s="28"/>
      <c r="I44" s="28"/>
      <c r="J44" s="20"/>
      <c r="K44" s="16" t="s">
        <v>228</v>
      </c>
      <c r="L44" s="16"/>
      <c r="M44" s="16"/>
      <c r="N44" s="25" t="s">
        <v>64</v>
      </c>
      <c r="O44" s="21" t="s">
        <v>229</v>
      </c>
      <c r="P44" s="16"/>
      <c r="Q44" s="4" t="s">
        <v>30</v>
      </c>
      <c r="R44" s="5"/>
      <c r="S44" s="5"/>
      <c r="T44" s="5"/>
      <c r="U44" s="5"/>
      <c r="V44" s="5"/>
    </row>
    <row r="45" ht="22.5" customHeight="1">
      <c r="A45" s="29" t="s">
        <v>230</v>
      </c>
      <c r="B45" s="1" t="s">
        <v>231</v>
      </c>
      <c r="C45" s="1" t="s">
        <v>229</v>
      </c>
      <c r="D45" s="28" t="s">
        <v>232</v>
      </c>
      <c r="E45" s="28" t="s">
        <v>59</v>
      </c>
      <c r="F45" s="1"/>
      <c r="G45" s="1"/>
      <c r="H45" s="1"/>
      <c r="I45" s="1"/>
      <c r="J45" s="20"/>
      <c r="K45" s="16" t="s">
        <v>233</v>
      </c>
      <c r="L45" s="16"/>
      <c r="M45" s="16"/>
      <c r="N45" s="21" t="s">
        <v>27</v>
      </c>
      <c r="O45" s="21" t="s">
        <v>51</v>
      </c>
      <c r="P45" s="16"/>
      <c r="Q45" s="4" t="s">
        <v>30</v>
      </c>
      <c r="R45" s="12"/>
      <c r="S45" s="12"/>
      <c r="T45" s="12"/>
      <c r="U45" s="12"/>
      <c r="V45" s="12"/>
    </row>
    <row r="46" ht="22.5" customHeight="1">
      <c r="A46" s="26" t="s">
        <v>234</v>
      </c>
      <c r="B46" s="1" t="s">
        <v>235</v>
      </c>
      <c r="C46" s="1" t="s">
        <v>236</v>
      </c>
      <c r="D46" s="1" t="s">
        <v>140</v>
      </c>
      <c r="E46" s="1" t="s">
        <v>21</v>
      </c>
      <c r="H46" s="26"/>
      <c r="I46" s="26"/>
      <c r="J46" s="20"/>
      <c r="K46" s="16"/>
      <c r="L46" s="16"/>
      <c r="M46" s="16"/>
      <c r="N46" s="16"/>
      <c r="O46" s="16"/>
      <c r="P46" s="16"/>
      <c r="Q46" s="16"/>
      <c r="R46" s="12"/>
      <c r="S46" s="12"/>
      <c r="T46" s="12"/>
      <c r="U46" s="12"/>
      <c r="V46" s="12"/>
    </row>
    <row r="47" ht="22.5" customHeight="1">
      <c r="A47" s="26" t="s">
        <v>237</v>
      </c>
      <c r="B47" s="28" t="s">
        <v>238</v>
      </c>
      <c r="C47" s="28" t="s">
        <v>239</v>
      </c>
      <c r="D47" s="28" t="s">
        <v>240</v>
      </c>
      <c r="E47" s="28" t="s">
        <v>21</v>
      </c>
      <c r="F47" s="28"/>
      <c r="G47" s="28"/>
      <c r="H47" s="28"/>
      <c r="I47" s="28"/>
      <c r="J47" s="30"/>
      <c r="K47" s="16"/>
      <c r="L47" s="16"/>
      <c r="M47" s="16"/>
      <c r="N47" s="16"/>
      <c r="O47" s="16"/>
      <c r="P47" s="16"/>
      <c r="Q47" s="16"/>
      <c r="R47" s="12"/>
      <c r="S47" s="12"/>
      <c r="T47" s="12"/>
      <c r="U47" s="12"/>
      <c r="V47" s="12"/>
    </row>
    <row r="48" ht="22.5" customHeight="1">
      <c r="A48" s="27" t="s">
        <v>241</v>
      </c>
      <c r="B48" s="1" t="s">
        <v>241</v>
      </c>
      <c r="C48" s="1" t="s">
        <v>241</v>
      </c>
      <c r="D48" s="1" t="s">
        <v>241</v>
      </c>
      <c r="E48" s="1" t="s">
        <v>241</v>
      </c>
      <c r="F48" s="1"/>
      <c r="G48" s="1"/>
      <c r="H48" s="1"/>
      <c r="I48" s="1"/>
      <c r="J48" s="30"/>
      <c r="K48" s="16"/>
      <c r="L48" s="16"/>
      <c r="M48" s="16"/>
      <c r="N48" s="16"/>
      <c r="O48" s="16"/>
      <c r="P48" s="16"/>
      <c r="Q48" s="16"/>
      <c r="R48" s="12"/>
      <c r="S48" s="12"/>
      <c r="T48" s="12"/>
      <c r="U48" s="12"/>
      <c r="V48" s="12"/>
    </row>
    <row r="49" ht="22.5" customHeight="1">
      <c r="A49" s="26" t="s">
        <v>242</v>
      </c>
      <c r="B49" s="1" t="s">
        <v>243</v>
      </c>
      <c r="C49" s="1" t="s">
        <v>244</v>
      </c>
      <c r="D49" s="1" t="s">
        <v>245</v>
      </c>
      <c r="E49" s="1" t="s">
        <v>21</v>
      </c>
      <c r="F49" s="1"/>
      <c r="G49" s="1"/>
      <c r="H49" s="1"/>
      <c r="I49" s="1"/>
      <c r="J49" s="30"/>
      <c r="K49" s="16"/>
      <c r="L49" s="16"/>
      <c r="M49" s="16"/>
      <c r="N49" s="16"/>
      <c r="O49" s="16"/>
      <c r="P49" s="16"/>
      <c r="Q49" s="16"/>
      <c r="R49" s="12"/>
      <c r="S49" s="12"/>
      <c r="T49" s="12"/>
      <c r="U49" s="12"/>
      <c r="V49" s="12"/>
    </row>
    <row r="50" ht="22.5" customHeight="1">
      <c r="A50" s="26" t="s">
        <v>246</v>
      </c>
      <c r="B50" s="1" t="s">
        <v>247</v>
      </c>
      <c r="C50" s="1" t="s">
        <v>244</v>
      </c>
      <c r="D50" s="1" t="s">
        <v>248</v>
      </c>
      <c r="E50" s="1" t="s">
        <v>21</v>
      </c>
      <c r="F50" s="1"/>
      <c r="G50" s="1"/>
      <c r="H50" s="1"/>
      <c r="I50" s="1"/>
      <c r="J50" s="30"/>
      <c r="K50" s="16"/>
      <c r="L50" s="16"/>
      <c r="M50" s="16"/>
      <c r="N50" s="16"/>
      <c r="O50" s="16"/>
      <c r="P50" s="16"/>
      <c r="Q50" s="16"/>
      <c r="R50" s="12"/>
      <c r="S50" s="12"/>
      <c r="T50" s="12"/>
      <c r="U50" s="12"/>
      <c r="V50" s="12"/>
    </row>
    <row r="51" ht="22.5" customHeight="1">
      <c r="A51" s="26" t="s">
        <v>249</v>
      </c>
      <c r="B51" s="1" t="s">
        <v>250</v>
      </c>
      <c r="C51" s="1" t="s">
        <v>120</v>
      </c>
      <c r="D51" s="1" t="s">
        <v>251</v>
      </c>
      <c r="E51" s="1" t="s">
        <v>21</v>
      </c>
      <c r="F51" s="31"/>
      <c r="G51" s="31"/>
      <c r="H51" s="31"/>
      <c r="I51" s="31"/>
      <c r="J51" s="30"/>
      <c r="K51" s="16"/>
      <c r="L51" s="16"/>
      <c r="M51" s="16"/>
      <c r="N51" s="16"/>
      <c r="O51" s="16"/>
      <c r="P51" s="16"/>
      <c r="Q51" s="16"/>
      <c r="R51" s="12"/>
      <c r="S51" s="12"/>
      <c r="T51" s="12"/>
      <c r="U51" s="12"/>
      <c r="V51" s="12"/>
    </row>
    <row r="52" ht="22.5" customHeight="1">
      <c r="A52" s="26" t="s">
        <v>252</v>
      </c>
      <c r="B52" s="1" t="s">
        <v>253</v>
      </c>
      <c r="C52" s="1" t="s">
        <v>254</v>
      </c>
      <c r="D52" s="1" t="s">
        <v>251</v>
      </c>
      <c r="E52" s="1" t="s">
        <v>21</v>
      </c>
      <c r="F52" s="31"/>
      <c r="G52" s="31"/>
      <c r="H52" s="31"/>
      <c r="I52" s="31"/>
      <c r="J52" s="30"/>
      <c r="K52" s="32"/>
      <c r="L52" s="16"/>
      <c r="M52" s="16"/>
      <c r="N52" s="16"/>
      <c r="O52" s="16"/>
      <c r="P52" s="16"/>
      <c r="Q52" s="16"/>
      <c r="R52" s="12"/>
      <c r="S52" s="12"/>
      <c r="T52" s="12"/>
      <c r="U52" s="12"/>
      <c r="V52" s="12"/>
    </row>
    <row r="53" ht="22.5" customHeight="1">
      <c r="A53" s="26" t="s">
        <v>255</v>
      </c>
      <c r="B53" s="1" t="s">
        <v>256</v>
      </c>
      <c r="C53" s="1" t="s">
        <v>257</v>
      </c>
      <c r="D53" s="1" t="s">
        <v>258</v>
      </c>
      <c r="E53" s="1" t="s">
        <v>21</v>
      </c>
      <c r="F53" s="31"/>
      <c r="G53" s="31"/>
      <c r="H53" s="31"/>
      <c r="I53" s="31"/>
      <c r="J53" s="30"/>
      <c r="K53" s="32"/>
      <c r="L53" s="16"/>
      <c r="M53" s="16"/>
      <c r="N53" s="16"/>
      <c r="O53" s="16"/>
      <c r="P53" s="16"/>
      <c r="Q53" s="16"/>
      <c r="R53" s="12"/>
      <c r="S53" s="12"/>
      <c r="T53" s="12"/>
      <c r="U53" s="12"/>
      <c r="V53" s="12"/>
    </row>
    <row r="54" ht="22.5" customHeight="1">
      <c r="A54" s="26" t="s">
        <v>259</v>
      </c>
      <c r="B54" s="1" t="s">
        <v>260</v>
      </c>
      <c r="C54" s="1" t="s">
        <v>261</v>
      </c>
      <c r="D54" s="1" t="s">
        <v>262</v>
      </c>
      <c r="E54" s="1" t="s">
        <v>59</v>
      </c>
      <c r="F54" s="31"/>
      <c r="G54" s="31"/>
      <c r="H54" s="31"/>
      <c r="I54" s="31"/>
      <c r="J54" s="30"/>
      <c r="K54" s="32"/>
      <c r="L54" s="16"/>
      <c r="M54" s="16"/>
      <c r="N54" s="16"/>
      <c r="O54" s="16"/>
      <c r="P54" s="16"/>
      <c r="Q54" s="16"/>
      <c r="R54" s="12"/>
      <c r="S54" s="12"/>
      <c r="T54" s="12"/>
      <c r="U54" s="12"/>
      <c r="V54" s="12"/>
    </row>
    <row r="55" ht="22.5" customHeight="1">
      <c r="A55" s="26" t="s">
        <v>263</v>
      </c>
      <c r="B55" s="1" t="s">
        <v>264</v>
      </c>
      <c r="C55" s="1" t="s">
        <v>265</v>
      </c>
      <c r="D55" s="1" t="s">
        <v>266</v>
      </c>
      <c r="E55" s="1" t="s">
        <v>21</v>
      </c>
      <c r="F55" s="31"/>
      <c r="G55" s="31"/>
      <c r="H55" s="31"/>
      <c r="I55" s="31"/>
      <c r="J55" s="30"/>
      <c r="K55" s="32"/>
      <c r="L55" s="16"/>
      <c r="M55" s="16"/>
      <c r="N55" s="16"/>
      <c r="O55" s="16"/>
      <c r="P55" s="16"/>
      <c r="Q55" s="16"/>
      <c r="R55" s="12"/>
      <c r="S55" s="12"/>
      <c r="T55" s="12"/>
      <c r="U55" s="12"/>
      <c r="V55" s="12"/>
    </row>
    <row r="56" ht="22.5" customHeight="1">
      <c r="A56" s="26" t="s">
        <v>267</v>
      </c>
      <c r="B56" s="1" t="s">
        <v>268</v>
      </c>
      <c r="C56" s="1" t="s">
        <v>48</v>
      </c>
      <c r="D56" s="1" t="s">
        <v>269</v>
      </c>
      <c r="E56" s="1" t="s">
        <v>21</v>
      </c>
      <c r="F56" s="31"/>
      <c r="G56" s="31"/>
      <c r="H56" s="31"/>
      <c r="I56" s="31"/>
      <c r="J56" s="30"/>
      <c r="K56" s="32"/>
      <c r="L56" s="16"/>
      <c r="M56" s="16"/>
      <c r="N56" s="16"/>
      <c r="O56" s="16"/>
      <c r="P56" s="16"/>
      <c r="Q56" s="16"/>
      <c r="R56" s="12"/>
      <c r="S56" s="12"/>
      <c r="T56" s="12"/>
      <c r="U56" s="12"/>
      <c r="V56" s="12"/>
    </row>
    <row r="57" ht="22.5" customHeight="1">
      <c r="A57" s="26" t="s">
        <v>270</v>
      </c>
      <c r="B57" s="1" t="s">
        <v>271</v>
      </c>
      <c r="C57" s="1" t="s">
        <v>272</v>
      </c>
      <c r="D57" s="1" t="s">
        <v>269</v>
      </c>
      <c r="E57" s="1" t="s">
        <v>21</v>
      </c>
      <c r="F57" s="31"/>
      <c r="G57" s="31"/>
      <c r="H57" s="31"/>
      <c r="I57" s="31"/>
      <c r="J57" s="30"/>
      <c r="K57" s="32"/>
      <c r="L57" s="16"/>
      <c r="M57" s="16"/>
      <c r="N57" s="16"/>
      <c r="O57" s="16"/>
      <c r="P57" s="16"/>
      <c r="Q57" s="16"/>
      <c r="R57" s="12"/>
      <c r="S57" s="12"/>
      <c r="T57" s="12"/>
      <c r="U57" s="12"/>
      <c r="V57" s="12"/>
    </row>
    <row r="58" ht="22.5" customHeight="1">
      <c r="A58" s="26" t="s">
        <v>273</v>
      </c>
      <c r="B58" s="1" t="s">
        <v>227</v>
      </c>
      <c r="C58" s="1" t="s">
        <v>19</v>
      </c>
      <c r="D58" s="1" t="s">
        <v>274</v>
      </c>
      <c r="E58" s="1" t="s">
        <v>21</v>
      </c>
      <c r="F58" s="31"/>
      <c r="G58" s="31"/>
      <c r="H58" s="31"/>
      <c r="I58" s="31"/>
      <c r="J58" s="30"/>
      <c r="K58" s="32"/>
      <c r="L58" s="16"/>
      <c r="M58" s="16"/>
      <c r="N58" s="16"/>
      <c r="O58" s="16"/>
      <c r="P58" s="16"/>
      <c r="Q58" s="16"/>
      <c r="R58" s="12"/>
      <c r="S58" s="12"/>
      <c r="T58" s="12"/>
      <c r="U58" s="12"/>
      <c r="V58" s="12"/>
    </row>
    <row r="59" ht="22.5" customHeight="1">
      <c r="A59" s="26" t="s">
        <v>275</v>
      </c>
      <c r="B59" s="1" t="s">
        <v>227</v>
      </c>
      <c r="C59" s="1" t="s">
        <v>19</v>
      </c>
      <c r="D59" s="1" t="s">
        <v>269</v>
      </c>
      <c r="E59" s="1" t="s">
        <v>21</v>
      </c>
      <c r="F59" s="31"/>
      <c r="G59" s="31"/>
      <c r="H59" s="31"/>
      <c r="I59" s="31"/>
      <c r="J59" s="30"/>
      <c r="K59" s="32"/>
      <c r="L59" s="16"/>
      <c r="M59" s="16"/>
      <c r="N59" s="16"/>
      <c r="O59" s="16"/>
      <c r="P59" s="16"/>
      <c r="Q59" s="16"/>
      <c r="R59" s="12"/>
      <c r="S59" s="12"/>
      <c r="T59" s="12"/>
      <c r="U59" s="12"/>
      <c r="V59" s="12"/>
    </row>
    <row r="60" ht="22.5" customHeight="1">
      <c r="A60" s="26" t="s">
        <v>276</v>
      </c>
      <c r="B60" s="1" t="s">
        <v>277</v>
      </c>
      <c r="C60" s="1" t="s">
        <v>278</v>
      </c>
      <c r="D60" s="1" t="s">
        <v>279</v>
      </c>
      <c r="E60" s="1" t="s">
        <v>21</v>
      </c>
      <c r="F60" s="31"/>
      <c r="G60" s="31"/>
      <c r="H60" s="31"/>
      <c r="I60" s="31"/>
      <c r="J60" s="30"/>
      <c r="K60" s="32"/>
      <c r="L60" s="16"/>
      <c r="M60" s="16"/>
      <c r="N60" s="16"/>
      <c r="O60" s="16"/>
      <c r="P60" s="16"/>
      <c r="Q60" s="16"/>
      <c r="R60" s="12"/>
      <c r="S60" s="12"/>
      <c r="T60" s="12"/>
      <c r="U60" s="12"/>
      <c r="V60" s="12"/>
    </row>
    <row r="61" ht="22.5" customHeight="1">
      <c r="A61" s="26" t="s">
        <v>280</v>
      </c>
      <c r="B61" s="1" t="s">
        <v>281</v>
      </c>
      <c r="C61" s="1" t="s">
        <v>282</v>
      </c>
      <c r="D61" s="1" t="s">
        <v>140</v>
      </c>
      <c r="E61" s="1" t="s">
        <v>21</v>
      </c>
      <c r="F61" s="31"/>
      <c r="G61" s="31"/>
      <c r="H61" s="31"/>
      <c r="I61" s="31"/>
      <c r="J61" s="30"/>
      <c r="K61" s="32"/>
      <c r="L61" s="16"/>
      <c r="M61" s="16"/>
      <c r="N61" s="16"/>
      <c r="O61" s="16"/>
      <c r="P61" s="16"/>
      <c r="Q61" s="16"/>
      <c r="R61" s="12"/>
      <c r="S61" s="12"/>
      <c r="T61" s="12"/>
      <c r="U61" s="12"/>
      <c r="V61" s="12"/>
    </row>
    <row r="62" ht="22.5" customHeight="1">
      <c r="A62" s="26" t="s">
        <v>283</v>
      </c>
      <c r="B62" s="1" t="s">
        <v>284</v>
      </c>
      <c r="C62" s="1" t="s">
        <v>285</v>
      </c>
      <c r="D62" s="1" t="s">
        <v>286</v>
      </c>
      <c r="E62" s="1" t="s">
        <v>21</v>
      </c>
      <c r="F62" s="31"/>
      <c r="G62" s="31"/>
      <c r="H62" s="31"/>
      <c r="I62" s="31"/>
      <c r="J62" s="30"/>
      <c r="K62" s="32"/>
      <c r="L62" s="16"/>
      <c r="M62" s="16"/>
      <c r="N62" s="16"/>
      <c r="O62" s="16"/>
      <c r="P62" s="16"/>
      <c r="Q62" s="16"/>
      <c r="R62" s="12"/>
      <c r="S62" s="12"/>
      <c r="T62" s="12"/>
      <c r="U62" s="12"/>
      <c r="V62" s="12"/>
    </row>
    <row r="63" ht="22.5" customHeight="1">
      <c r="A63" s="26" t="s">
        <v>287</v>
      </c>
      <c r="B63" s="1" t="s">
        <v>288</v>
      </c>
      <c r="C63" s="1" t="s">
        <v>289</v>
      </c>
      <c r="D63" s="1" t="s">
        <v>290</v>
      </c>
      <c r="E63" s="1" t="s">
        <v>21</v>
      </c>
      <c r="F63" s="31"/>
      <c r="G63" s="31"/>
      <c r="H63" s="31"/>
      <c r="I63" s="31"/>
      <c r="J63" s="30"/>
      <c r="K63" s="32"/>
      <c r="L63" s="16"/>
      <c r="M63" s="16"/>
      <c r="N63" s="16"/>
      <c r="O63" s="16"/>
      <c r="P63" s="16"/>
      <c r="Q63" s="16"/>
      <c r="R63" s="12"/>
      <c r="S63" s="12"/>
      <c r="T63" s="12"/>
      <c r="U63" s="12"/>
      <c r="V63" s="12"/>
    </row>
    <row r="64" ht="22.5" customHeight="1">
      <c r="A64" s="26" t="s">
        <v>291</v>
      </c>
      <c r="B64" s="1" t="s">
        <v>292</v>
      </c>
      <c r="C64" s="1" t="s">
        <v>48</v>
      </c>
      <c r="D64" s="1" t="s">
        <v>293</v>
      </c>
      <c r="E64" s="1" t="s">
        <v>21</v>
      </c>
      <c r="F64" s="31"/>
      <c r="G64" s="31"/>
      <c r="H64" s="31"/>
      <c r="I64" s="31"/>
      <c r="J64" s="30"/>
      <c r="K64" s="32"/>
      <c r="L64" s="16"/>
      <c r="M64" s="16"/>
      <c r="N64" s="16"/>
      <c r="O64" s="16"/>
      <c r="P64" s="16"/>
      <c r="Q64" s="16"/>
      <c r="R64" s="12"/>
      <c r="S64" s="12"/>
      <c r="T64" s="12"/>
      <c r="U64" s="12"/>
      <c r="V64" s="12"/>
    </row>
    <row r="65" ht="22.5" customHeight="1">
      <c r="A65" s="26" t="s">
        <v>294</v>
      </c>
      <c r="B65" s="1" t="s">
        <v>295</v>
      </c>
      <c r="C65" s="1" t="s">
        <v>296</v>
      </c>
      <c r="D65" s="1" t="s">
        <v>297</v>
      </c>
      <c r="E65" s="1" t="s">
        <v>21</v>
      </c>
      <c r="F65" s="31"/>
      <c r="G65" s="31"/>
      <c r="H65" s="31"/>
      <c r="I65" s="31"/>
      <c r="J65" s="30"/>
      <c r="K65" s="32"/>
      <c r="L65" s="16"/>
      <c r="M65" s="16"/>
      <c r="N65" s="16"/>
      <c r="O65" s="16"/>
      <c r="P65" s="16"/>
      <c r="Q65" s="16"/>
      <c r="R65" s="12"/>
      <c r="S65" s="12"/>
      <c r="T65" s="12"/>
      <c r="U65" s="12"/>
      <c r="V65" s="12"/>
    </row>
    <row r="66" ht="22.5" customHeight="1">
      <c r="A66" s="26" t="s">
        <v>298</v>
      </c>
      <c r="B66" s="1" t="s">
        <v>264</v>
      </c>
      <c r="C66" s="1" t="s">
        <v>296</v>
      </c>
      <c r="D66" s="1" t="s">
        <v>297</v>
      </c>
      <c r="E66" s="1" t="s">
        <v>21</v>
      </c>
      <c r="F66" s="31"/>
      <c r="G66" s="31"/>
      <c r="H66" s="31"/>
      <c r="I66" s="31"/>
      <c r="J66" s="30"/>
      <c r="K66" s="32"/>
      <c r="L66" s="16"/>
      <c r="M66" s="16"/>
      <c r="N66" s="16"/>
      <c r="O66" s="16"/>
      <c r="P66" s="16"/>
      <c r="Q66" s="16"/>
      <c r="R66" s="12"/>
      <c r="S66" s="12"/>
      <c r="T66" s="12"/>
      <c r="U66" s="12"/>
      <c r="V66" s="12"/>
    </row>
    <row r="67" ht="22.5" customHeight="1">
      <c r="A67" s="26" t="s">
        <v>299</v>
      </c>
      <c r="B67" s="1" t="s">
        <v>300</v>
      </c>
      <c r="C67" s="1" t="s">
        <v>301</v>
      </c>
      <c r="D67" s="1" t="s">
        <v>302</v>
      </c>
      <c r="E67" s="1" t="s">
        <v>21</v>
      </c>
      <c r="F67" s="31"/>
      <c r="G67" s="31"/>
      <c r="H67" s="31"/>
      <c r="I67" s="31"/>
      <c r="J67" s="30"/>
      <c r="K67" s="32"/>
      <c r="L67" s="16"/>
      <c r="M67" s="16"/>
      <c r="N67" s="16"/>
      <c r="O67" s="16"/>
      <c r="P67" s="16"/>
      <c r="Q67" s="16"/>
      <c r="R67" s="12"/>
      <c r="S67" s="12"/>
      <c r="T67" s="12"/>
      <c r="U67" s="12"/>
      <c r="V67" s="12"/>
    </row>
    <row r="68" ht="22.5" customHeight="1">
      <c r="B68" s="31"/>
      <c r="C68" s="31"/>
      <c r="D68" s="31"/>
      <c r="E68" s="31"/>
      <c r="F68" s="31"/>
      <c r="G68" s="31"/>
      <c r="H68" s="31"/>
      <c r="I68" s="31"/>
      <c r="J68" s="30"/>
      <c r="K68" s="32"/>
      <c r="L68" s="16"/>
      <c r="M68" s="16"/>
      <c r="N68" s="16"/>
      <c r="O68" s="16"/>
      <c r="P68" s="16"/>
      <c r="Q68" s="16"/>
      <c r="R68" s="12"/>
      <c r="S68" s="12"/>
      <c r="T68" s="12"/>
      <c r="U68" s="12"/>
      <c r="V68" s="12"/>
    </row>
    <row r="69" ht="22.5" customHeight="1">
      <c r="B69" s="31"/>
      <c r="C69" s="31"/>
      <c r="D69" s="31"/>
      <c r="E69" s="31"/>
      <c r="F69" s="31"/>
      <c r="G69" s="31"/>
      <c r="H69" s="31"/>
      <c r="I69" s="31"/>
      <c r="J69" s="30"/>
      <c r="K69" s="32"/>
      <c r="L69" s="16"/>
      <c r="M69" s="16"/>
      <c r="N69" s="16"/>
      <c r="O69" s="16"/>
      <c r="P69" s="16"/>
      <c r="Q69" s="16"/>
      <c r="R69" s="12"/>
      <c r="S69" s="12"/>
      <c r="T69" s="12"/>
      <c r="U69" s="12"/>
      <c r="V69" s="12"/>
    </row>
    <row r="70" ht="22.5" customHeight="1">
      <c r="B70" s="31"/>
      <c r="C70" s="31"/>
      <c r="D70" s="31"/>
      <c r="E70" s="31"/>
      <c r="F70" s="31"/>
      <c r="G70" s="31"/>
      <c r="H70" s="31"/>
      <c r="I70" s="31"/>
      <c r="J70" s="30"/>
      <c r="K70" s="32"/>
      <c r="L70" s="16"/>
      <c r="M70" s="16"/>
      <c r="N70" s="16"/>
      <c r="O70" s="16"/>
      <c r="P70" s="16"/>
      <c r="Q70" s="16"/>
      <c r="R70" s="12"/>
      <c r="S70" s="12"/>
      <c r="T70" s="12"/>
      <c r="U70" s="12"/>
      <c r="V70" s="12"/>
    </row>
    <row r="71" ht="22.5" customHeight="1">
      <c r="B71" s="31"/>
      <c r="C71" s="31"/>
      <c r="D71" s="31"/>
      <c r="E71" s="31"/>
      <c r="F71" s="31"/>
      <c r="G71" s="31"/>
      <c r="H71" s="31"/>
      <c r="I71" s="31"/>
      <c r="J71" s="30"/>
      <c r="K71" s="32"/>
      <c r="L71" s="16"/>
      <c r="M71" s="16"/>
      <c r="N71" s="16"/>
      <c r="O71" s="16"/>
      <c r="P71" s="16"/>
      <c r="Q71" s="16"/>
      <c r="R71" s="12"/>
      <c r="S71" s="12"/>
      <c r="T71" s="12"/>
      <c r="U71" s="12"/>
      <c r="V71" s="12"/>
    </row>
    <row r="72" ht="22.5" customHeight="1">
      <c r="B72" s="31"/>
      <c r="C72" s="31"/>
      <c r="D72" s="31"/>
      <c r="E72" s="31"/>
      <c r="F72" s="31"/>
      <c r="G72" s="31"/>
      <c r="H72" s="31"/>
      <c r="I72" s="31"/>
      <c r="J72" s="30"/>
      <c r="K72" s="32"/>
      <c r="L72" s="16"/>
      <c r="M72" s="16"/>
      <c r="N72" s="16"/>
      <c r="O72" s="16"/>
      <c r="P72" s="16"/>
      <c r="Q72" s="16"/>
      <c r="R72" s="12"/>
      <c r="S72" s="12"/>
      <c r="T72" s="12"/>
      <c r="U72" s="12"/>
      <c r="V72" s="12"/>
    </row>
    <row r="73" ht="22.5" customHeight="1">
      <c r="B73" s="31"/>
      <c r="C73" s="31"/>
      <c r="D73" s="31"/>
      <c r="E73" s="31"/>
      <c r="F73" s="31"/>
      <c r="G73" s="31"/>
      <c r="H73" s="31"/>
      <c r="I73" s="31"/>
      <c r="J73" s="30"/>
      <c r="K73" s="32"/>
      <c r="L73" s="16"/>
      <c r="M73" s="16"/>
      <c r="N73" s="16"/>
      <c r="O73" s="16"/>
      <c r="P73" s="16"/>
      <c r="Q73" s="16"/>
      <c r="R73" s="12"/>
      <c r="S73" s="12"/>
      <c r="T73" s="12"/>
      <c r="U73" s="12"/>
      <c r="V73" s="12"/>
    </row>
    <row r="74" ht="22.5" customHeight="1">
      <c r="B74" s="31"/>
      <c r="C74" s="31"/>
      <c r="D74" s="31"/>
      <c r="E74" s="31"/>
      <c r="F74" s="31"/>
      <c r="G74" s="31"/>
      <c r="H74" s="31"/>
      <c r="I74" s="31"/>
      <c r="J74" s="30"/>
      <c r="K74" s="32"/>
      <c r="L74" s="16"/>
      <c r="M74" s="16"/>
      <c r="N74" s="16"/>
      <c r="O74" s="16"/>
      <c r="P74" s="16"/>
      <c r="Q74" s="16"/>
      <c r="R74" s="12"/>
      <c r="S74" s="12"/>
      <c r="T74" s="12"/>
      <c r="U74" s="12"/>
      <c r="V74" s="12"/>
    </row>
    <row r="75" ht="22.5" customHeight="1">
      <c r="B75" s="31"/>
      <c r="C75" s="31"/>
      <c r="D75" s="31"/>
      <c r="E75" s="31"/>
      <c r="F75" s="31"/>
      <c r="G75" s="31"/>
      <c r="H75" s="31"/>
      <c r="I75" s="31"/>
      <c r="J75" s="30"/>
      <c r="K75" s="32"/>
      <c r="L75" s="16"/>
      <c r="M75" s="16"/>
      <c r="N75" s="16"/>
      <c r="O75" s="16"/>
      <c r="P75" s="16"/>
      <c r="Q75" s="16"/>
      <c r="R75" s="12"/>
      <c r="S75" s="12"/>
      <c r="T75" s="12"/>
      <c r="U75" s="12"/>
      <c r="V75" s="12"/>
    </row>
    <row r="76" ht="22.5" customHeight="1">
      <c r="B76" s="31"/>
      <c r="C76" s="31"/>
      <c r="D76" s="31"/>
      <c r="E76" s="31"/>
      <c r="F76" s="31"/>
      <c r="G76" s="31"/>
      <c r="H76" s="31"/>
      <c r="I76" s="31"/>
      <c r="J76" s="30"/>
      <c r="K76" s="32"/>
      <c r="L76" s="16"/>
      <c r="M76" s="16"/>
      <c r="N76" s="16"/>
      <c r="O76" s="16"/>
      <c r="P76" s="16"/>
      <c r="Q76" s="16"/>
      <c r="R76" s="12"/>
      <c r="S76" s="12"/>
      <c r="T76" s="12"/>
      <c r="U76" s="12"/>
      <c r="V76" s="12"/>
    </row>
    <row r="77" ht="22.5" customHeight="1">
      <c r="B77" s="31"/>
      <c r="C77" s="31"/>
      <c r="D77" s="31"/>
      <c r="E77" s="31"/>
      <c r="F77" s="31"/>
      <c r="G77" s="31"/>
      <c r="H77" s="31"/>
      <c r="I77" s="31"/>
      <c r="J77" s="30"/>
      <c r="K77" s="32"/>
      <c r="L77" s="16"/>
      <c r="M77" s="16"/>
      <c r="N77" s="16"/>
      <c r="O77" s="16"/>
      <c r="P77" s="16"/>
      <c r="Q77" s="16"/>
      <c r="R77" s="12"/>
      <c r="S77" s="12"/>
      <c r="T77" s="12"/>
      <c r="U77" s="12"/>
      <c r="V77" s="12"/>
    </row>
    <row r="78" ht="22.5" customHeight="1">
      <c r="B78" s="31"/>
      <c r="C78" s="31"/>
      <c r="D78" s="31"/>
      <c r="E78" s="31"/>
      <c r="F78" s="31"/>
      <c r="G78" s="31"/>
      <c r="H78" s="31"/>
      <c r="I78" s="31"/>
      <c r="J78" s="30"/>
      <c r="K78" s="32"/>
      <c r="L78" s="16"/>
      <c r="M78" s="16"/>
      <c r="N78" s="16"/>
      <c r="O78" s="16"/>
      <c r="P78" s="16"/>
      <c r="Q78" s="16"/>
      <c r="R78" s="12"/>
      <c r="S78" s="12"/>
      <c r="T78" s="12"/>
      <c r="U78" s="12"/>
      <c r="V78" s="12"/>
    </row>
    <row r="79" ht="22.5" customHeight="1">
      <c r="B79" s="31"/>
      <c r="C79" s="31"/>
      <c r="D79" s="31"/>
      <c r="E79" s="31"/>
      <c r="F79" s="31"/>
      <c r="G79" s="31"/>
      <c r="H79" s="31"/>
      <c r="I79" s="31"/>
      <c r="J79" s="30"/>
      <c r="K79" s="32"/>
      <c r="L79" s="16"/>
      <c r="M79" s="16"/>
      <c r="N79" s="16"/>
      <c r="O79" s="16"/>
      <c r="P79" s="16"/>
      <c r="Q79" s="16"/>
      <c r="R79" s="12"/>
      <c r="S79" s="12"/>
      <c r="T79" s="12"/>
      <c r="U79" s="12"/>
      <c r="V79" s="12"/>
    </row>
    <row r="80" ht="22.5" customHeight="1">
      <c r="B80" s="31"/>
      <c r="C80" s="31"/>
      <c r="D80" s="31"/>
      <c r="E80" s="31"/>
      <c r="F80" s="31"/>
      <c r="G80" s="31"/>
      <c r="H80" s="31"/>
      <c r="I80" s="31"/>
      <c r="J80" s="30"/>
      <c r="K80" s="32"/>
      <c r="L80" s="16"/>
      <c r="M80" s="16"/>
      <c r="N80" s="16"/>
      <c r="O80" s="16"/>
      <c r="P80" s="16"/>
      <c r="Q80" s="16"/>
      <c r="R80" s="12"/>
      <c r="S80" s="12"/>
      <c r="T80" s="12"/>
      <c r="U80" s="12"/>
      <c r="V80" s="12"/>
    </row>
    <row r="81" ht="22.5" customHeight="1">
      <c r="B81" s="31"/>
      <c r="C81" s="31"/>
      <c r="D81" s="31"/>
      <c r="E81" s="31"/>
      <c r="F81" s="31"/>
      <c r="G81" s="31"/>
      <c r="H81" s="31"/>
      <c r="I81" s="31"/>
      <c r="J81" s="30"/>
      <c r="K81" s="32"/>
      <c r="L81" s="16"/>
      <c r="M81" s="16"/>
      <c r="N81" s="16"/>
      <c r="O81" s="16"/>
      <c r="P81" s="16"/>
      <c r="Q81" s="16"/>
      <c r="R81" s="12"/>
      <c r="S81" s="12"/>
      <c r="T81" s="12"/>
      <c r="U81" s="12"/>
      <c r="V81" s="12"/>
    </row>
    <row r="82" ht="22.5" customHeight="1">
      <c r="B82" s="31"/>
      <c r="C82" s="31"/>
      <c r="D82" s="31"/>
      <c r="E82" s="31"/>
      <c r="F82" s="31"/>
      <c r="G82" s="31"/>
      <c r="H82" s="31"/>
      <c r="I82" s="31"/>
      <c r="J82" s="30"/>
      <c r="K82" s="32"/>
      <c r="L82" s="16"/>
      <c r="M82" s="16"/>
      <c r="N82" s="16"/>
      <c r="O82" s="16"/>
      <c r="P82" s="16"/>
      <c r="Q82" s="16"/>
      <c r="R82" s="12"/>
      <c r="S82" s="12"/>
      <c r="T82" s="12"/>
      <c r="U82" s="12"/>
      <c r="V82" s="12"/>
    </row>
    <row r="83" ht="22.5" customHeight="1">
      <c r="B83" s="31"/>
      <c r="C83" s="31"/>
      <c r="D83" s="31"/>
      <c r="E83" s="31"/>
      <c r="F83" s="31"/>
      <c r="G83" s="31"/>
      <c r="H83" s="31"/>
      <c r="I83" s="31"/>
      <c r="J83" s="30"/>
      <c r="K83" s="32"/>
      <c r="L83" s="16"/>
      <c r="M83" s="16"/>
      <c r="N83" s="16"/>
      <c r="O83" s="16"/>
      <c r="P83" s="16"/>
      <c r="Q83" s="16"/>
      <c r="R83" s="12"/>
      <c r="S83" s="12"/>
      <c r="T83" s="12"/>
      <c r="U83" s="12"/>
      <c r="V83" s="12"/>
    </row>
    <row r="84" ht="22.5" customHeight="1">
      <c r="B84" s="31"/>
      <c r="C84" s="31"/>
      <c r="D84" s="31"/>
      <c r="E84" s="31"/>
      <c r="F84" s="31"/>
      <c r="G84" s="31"/>
      <c r="H84" s="31"/>
      <c r="I84" s="31"/>
      <c r="J84" s="30"/>
      <c r="K84" s="32"/>
      <c r="L84" s="16"/>
      <c r="M84" s="16"/>
      <c r="N84" s="16"/>
      <c r="O84" s="16"/>
      <c r="P84" s="16"/>
      <c r="Q84" s="16"/>
      <c r="R84" s="12"/>
      <c r="S84" s="12"/>
      <c r="T84" s="12"/>
      <c r="U84" s="12"/>
      <c r="V84" s="12"/>
    </row>
    <row r="85" ht="22.5" customHeight="1">
      <c r="B85" s="31"/>
      <c r="C85" s="31"/>
      <c r="D85" s="31"/>
      <c r="E85" s="31"/>
      <c r="F85" s="31"/>
      <c r="G85" s="31"/>
      <c r="H85" s="31"/>
      <c r="I85" s="31"/>
      <c r="J85" s="30"/>
      <c r="K85" s="32"/>
      <c r="L85" s="16"/>
      <c r="M85" s="16"/>
      <c r="N85" s="16"/>
      <c r="O85" s="16"/>
      <c r="P85" s="16"/>
      <c r="Q85" s="16"/>
      <c r="R85" s="12"/>
      <c r="S85" s="12"/>
      <c r="T85" s="12"/>
      <c r="U85" s="12"/>
      <c r="V85" s="12"/>
    </row>
    <row r="86" ht="22.5" customHeight="1">
      <c r="B86" s="31"/>
      <c r="C86" s="31"/>
      <c r="D86" s="31"/>
      <c r="E86" s="31"/>
      <c r="F86" s="31"/>
      <c r="G86" s="31"/>
      <c r="H86" s="31"/>
      <c r="I86" s="31"/>
      <c r="J86" s="30"/>
      <c r="K86" s="32"/>
      <c r="L86" s="16"/>
      <c r="M86" s="16"/>
      <c r="N86" s="16"/>
      <c r="O86" s="16"/>
      <c r="P86" s="16"/>
      <c r="Q86" s="16"/>
      <c r="R86" s="12"/>
      <c r="S86" s="12"/>
      <c r="T86" s="12"/>
      <c r="U86" s="12"/>
      <c r="V86" s="12"/>
    </row>
    <row r="87" ht="22.5" customHeight="1">
      <c r="B87" s="31"/>
      <c r="C87" s="31"/>
      <c r="D87" s="31"/>
      <c r="E87" s="31"/>
      <c r="F87" s="31"/>
      <c r="G87" s="31"/>
      <c r="H87" s="31"/>
      <c r="I87" s="31"/>
      <c r="J87" s="30"/>
      <c r="K87" s="32"/>
      <c r="L87" s="16"/>
      <c r="M87" s="16"/>
      <c r="N87" s="16"/>
      <c r="O87" s="16"/>
      <c r="P87" s="16"/>
      <c r="Q87" s="16"/>
      <c r="R87" s="12"/>
      <c r="S87" s="12"/>
      <c r="T87" s="12"/>
      <c r="U87" s="12"/>
      <c r="V87" s="12"/>
    </row>
    <row r="88" ht="22.5" customHeight="1">
      <c r="B88" s="31"/>
      <c r="C88" s="31"/>
      <c r="D88" s="31"/>
      <c r="E88" s="31"/>
      <c r="F88" s="31"/>
      <c r="G88" s="31"/>
      <c r="H88" s="31"/>
      <c r="I88" s="31"/>
      <c r="J88" s="30"/>
      <c r="K88" s="32"/>
      <c r="L88" s="16"/>
      <c r="M88" s="16"/>
      <c r="N88" s="16"/>
      <c r="O88" s="16"/>
      <c r="P88" s="16"/>
      <c r="Q88" s="16"/>
      <c r="R88" s="12"/>
      <c r="S88" s="12"/>
      <c r="T88" s="12"/>
      <c r="U88" s="12"/>
      <c r="V88" s="12"/>
    </row>
    <row r="89" ht="22.5" customHeight="1">
      <c r="B89" s="31"/>
      <c r="C89" s="31"/>
      <c r="D89" s="31"/>
      <c r="E89" s="31"/>
      <c r="F89" s="31"/>
      <c r="G89" s="31"/>
      <c r="H89" s="31"/>
      <c r="I89" s="31"/>
      <c r="J89" s="30"/>
      <c r="K89" s="32"/>
      <c r="L89" s="16"/>
      <c r="M89" s="16"/>
      <c r="N89" s="16"/>
      <c r="O89" s="16"/>
      <c r="P89" s="16"/>
      <c r="Q89" s="16"/>
      <c r="R89" s="12"/>
      <c r="S89" s="12"/>
      <c r="T89" s="12"/>
      <c r="U89" s="12"/>
      <c r="V89" s="12"/>
    </row>
    <row r="90" ht="22.5" customHeight="1">
      <c r="B90" s="31"/>
      <c r="C90" s="31"/>
      <c r="D90" s="31"/>
      <c r="E90" s="31"/>
      <c r="F90" s="31"/>
      <c r="G90" s="31"/>
      <c r="H90" s="31"/>
      <c r="I90" s="31"/>
      <c r="J90" s="30"/>
      <c r="K90" s="32"/>
      <c r="L90" s="16"/>
      <c r="M90" s="16"/>
      <c r="N90" s="16"/>
      <c r="O90" s="16"/>
      <c r="P90" s="16"/>
      <c r="Q90" s="16"/>
      <c r="R90" s="12"/>
      <c r="S90" s="12"/>
      <c r="T90" s="12"/>
      <c r="U90" s="12"/>
      <c r="V90" s="12"/>
    </row>
    <row r="91" ht="22.5" customHeight="1">
      <c r="B91" s="31"/>
      <c r="C91" s="31"/>
      <c r="D91" s="31"/>
      <c r="E91" s="31"/>
      <c r="F91" s="31"/>
      <c r="G91" s="31"/>
      <c r="H91" s="31"/>
      <c r="I91" s="31"/>
      <c r="J91" s="30"/>
      <c r="K91" s="32"/>
      <c r="L91" s="16"/>
      <c r="M91" s="16"/>
      <c r="N91" s="16"/>
      <c r="O91" s="16"/>
      <c r="P91" s="16"/>
      <c r="Q91" s="16"/>
      <c r="R91" s="12"/>
      <c r="S91" s="12"/>
      <c r="T91" s="12"/>
      <c r="U91" s="12"/>
      <c r="V91" s="12"/>
    </row>
    <row r="92" ht="22.5" customHeight="1">
      <c r="B92" s="31"/>
      <c r="C92" s="31"/>
      <c r="D92" s="31"/>
      <c r="E92" s="31"/>
      <c r="F92" s="31"/>
      <c r="G92" s="31"/>
      <c r="H92" s="31"/>
      <c r="I92" s="31"/>
      <c r="J92" s="30"/>
      <c r="K92" s="32"/>
      <c r="L92" s="16"/>
      <c r="M92" s="16"/>
      <c r="N92" s="16"/>
      <c r="O92" s="16"/>
      <c r="P92" s="16"/>
      <c r="Q92" s="16"/>
      <c r="R92" s="12"/>
      <c r="S92" s="12"/>
      <c r="T92" s="12"/>
      <c r="U92" s="12"/>
      <c r="V92" s="12"/>
    </row>
    <row r="93" ht="22.5" customHeight="1">
      <c r="B93" s="31"/>
      <c r="C93" s="31"/>
      <c r="D93" s="31"/>
      <c r="E93" s="31"/>
      <c r="F93" s="31"/>
      <c r="G93" s="31"/>
      <c r="H93" s="31"/>
      <c r="I93" s="31"/>
      <c r="J93" s="30"/>
      <c r="K93" s="32"/>
      <c r="L93" s="16"/>
      <c r="M93" s="16"/>
      <c r="N93" s="16"/>
      <c r="O93" s="16"/>
      <c r="P93" s="16"/>
      <c r="Q93" s="16"/>
      <c r="R93" s="12"/>
      <c r="S93" s="12"/>
      <c r="T93" s="12"/>
      <c r="U93" s="12"/>
      <c r="V93" s="12"/>
    </row>
    <row r="94" ht="22.5" customHeight="1">
      <c r="B94" s="31"/>
      <c r="C94" s="31"/>
      <c r="D94" s="31"/>
      <c r="E94" s="31"/>
      <c r="F94" s="31"/>
      <c r="G94" s="31"/>
      <c r="H94" s="31"/>
      <c r="I94" s="31"/>
      <c r="J94" s="30"/>
      <c r="K94" s="32"/>
      <c r="L94" s="16"/>
      <c r="M94" s="16"/>
      <c r="N94" s="16"/>
      <c r="O94" s="16"/>
      <c r="P94" s="16"/>
      <c r="Q94" s="16"/>
      <c r="R94" s="12"/>
      <c r="S94" s="12"/>
      <c r="T94" s="12"/>
      <c r="U94" s="12"/>
      <c r="V94" s="12"/>
    </row>
    <row r="95" ht="22.5" customHeight="1">
      <c r="B95" s="31"/>
      <c r="C95" s="31"/>
      <c r="D95" s="31"/>
      <c r="E95" s="31"/>
      <c r="F95" s="31"/>
      <c r="G95" s="31"/>
      <c r="H95" s="31"/>
      <c r="I95" s="31"/>
      <c r="J95" s="30"/>
      <c r="K95" s="32"/>
      <c r="L95" s="16"/>
      <c r="M95" s="16"/>
      <c r="N95" s="16"/>
      <c r="O95" s="16"/>
      <c r="P95" s="16"/>
      <c r="Q95" s="16"/>
      <c r="R95" s="12"/>
      <c r="S95" s="12"/>
      <c r="T95" s="12"/>
      <c r="U95" s="12"/>
      <c r="V95" s="12"/>
    </row>
    <row r="96" ht="22.5" customHeight="1">
      <c r="B96" s="31"/>
      <c r="C96" s="31"/>
      <c r="D96" s="31"/>
      <c r="E96" s="31"/>
      <c r="F96" s="31"/>
      <c r="G96" s="31"/>
      <c r="H96" s="31"/>
      <c r="I96" s="31"/>
      <c r="J96" s="30"/>
      <c r="K96" s="32"/>
      <c r="L96" s="16"/>
      <c r="M96" s="16"/>
      <c r="N96" s="16"/>
      <c r="O96" s="16"/>
      <c r="P96" s="16"/>
      <c r="Q96" s="16"/>
      <c r="R96" s="12"/>
      <c r="S96" s="12"/>
      <c r="T96" s="12"/>
      <c r="U96" s="12"/>
      <c r="V96" s="12"/>
    </row>
    <row r="97" ht="22.5" customHeight="1">
      <c r="B97" s="31"/>
      <c r="C97" s="31"/>
      <c r="D97" s="31"/>
      <c r="E97" s="31"/>
      <c r="F97" s="31"/>
      <c r="G97" s="31"/>
      <c r="H97" s="31"/>
      <c r="I97" s="31"/>
      <c r="J97" s="30"/>
      <c r="K97" s="32"/>
      <c r="L97" s="16"/>
      <c r="M97" s="16"/>
      <c r="N97" s="16"/>
      <c r="O97" s="16"/>
      <c r="P97" s="16"/>
      <c r="Q97" s="16"/>
      <c r="R97" s="12"/>
      <c r="S97" s="12"/>
      <c r="T97" s="12"/>
      <c r="U97" s="12"/>
      <c r="V97" s="12"/>
    </row>
    <row r="98" ht="22.5" customHeight="1">
      <c r="B98" s="31"/>
      <c r="C98" s="31"/>
      <c r="D98" s="31"/>
      <c r="E98" s="31"/>
      <c r="F98" s="31"/>
      <c r="G98" s="31"/>
      <c r="H98" s="31"/>
      <c r="I98" s="31"/>
      <c r="J98" s="30"/>
      <c r="K98" s="32"/>
      <c r="L98" s="16"/>
      <c r="M98" s="16"/>
      <c r="N98" s="16"/>
      <c r="O98" s="16"/>
      <c r="P98" s="16"/>
      <c r="Q98" s="16"/>
      <c r="R98" s="12"/>
      <c r="S98" s="12"/>
      <c r="T98" s="12"/>
      <c r="U98" s="12"/>
      <c r="V98" s="12"/>
    </row>
    <row r="99" ht="22.5" customHeight="1">
      <c r="B99" s="31"/>
      <c r="C99" s="31"/>
      <c r="D99" s="31"/>
      <c r="E99" s="31"/>
      <c r="F99" s="31"/>
      <c r="G99" s="31"/>
      <c r="H99" s="31"/>
      <c r="I99" s="31"/>
      <c r="J99" s="30"/>
      <c r="K99" s="32"/>
      <c r="L99" s="16"/>
      <c r="M99" s="16"/>
      <c r="N99" s="16"/>
      <c r="O99" s="16"/>
      <c r="P99" s="16"/>
      <c r="Q99" s="16"/>
      <c r="R99" s="12"/>
      <c r="S99" s="12"/>
      <c r="T99" s="12"/>
      <c r="U99" s="12"/>
      <c r="V99" s="12"/>
    </row>
    <row r="100" ht="22.5" customHeight="1">
      <c r="B100" s="31"/>
      <c r="C100" s="31"/>
      <c r="D100" s="31"/>
      <c r="E100" s="31"/>
      <c r="F100" s="31"/>
      <c r="G100" s="31"/>
      <c r="H100" s="31"/>
      <c r="I100" s="31"/>
      <c r="J100" s="30"/>
      <c r="K100" s="32"/>
      <c r="L100" s="16"/>
      <c r="M100" s="16"/>
      <c r="N100" s="16"/>
      <c r="O100" s="16"/>
      <c r="P100" s="16"/>
      <c r="Q100" s="16"/>
      <c r="R100" s="12"/>
      <c r="S100" s="12"/>
      <c r="T100" s="12"/>
      <c r="U100" s="12"/>
      <c r="V100" s="12"/>
    </row>
    <row r="101">
      <c r="B101" s="33"/>
      <c r="C101" s="33"/>
      <c r="D101" s="33"/>
      <c r="E101" s="33"/>
      <c r="F101" s="33"/>
      <c r="G101" s="33"/>
      <c r="H101" s="33"/>
      <c r="I101" s="33"/>
      <c r="J101" s="30"/>
      <c r="K101" s="32"/>
      <c r="L101" s="16"/>
      <c r="M101" s="16"/>
      <c r="N101" s="16"/>
      <c r="O101" s="16"/>
      <c r="P101" s="16"/>
      <c r="Q101" s="16"/>
      <c r="R101" s="12"/>
      <c r="S101" s="12"/>
      <c r="T101" s="12"/>
      <c r="U101" s="12"/>
      <c r="V101" s="12"/>
    </row>
    <row r="102">
      <c r="B102" s="33"/>
      <c r="C102" s="33"/>
      <c r="D102" s="33"/>
      <c r="E102" s="33"/>
      <c r="F102" s="33"/>
      <c r="G102" s="33"/>
      <c r="H102" s="33"/>
      <c r="I102" s="33"/>
      <c r="J102" s="30"/>
      <c r="K102" s="32"/>
      <c r="L102" s="16"/>
      <c r="M102" s="16"/>
      <c r="N102" s="16"/>
      <c r="O102" s="16"/>
      <c r="P102" s="16"/>
      <c r="Q102" s="16"/>
      <c r="R102" s="12"/>
      <c r="S102" s="12"/>
      <c r="T102" s="12"/>
      <c r="U102" s="12"/>
      <c r="V102" s="12"/>
    </row>
    <row r="103">
      <c r="B103" s="33"/>
      <c r="C103" s="33"/>
      <c r="D103" s="33"/>
      <c r="E103" s="33"/>
      <c r="F103" s="33"/>
      <c r="G103" s="33"/>
      <c r="H103" s="33"/>
      <c r="I103" s="33"/>
      <c r="J103" s="30"/>
      <c r="K103" s="32"/>
      <c r="L103" s="16"/>
      <c r="M103" s="16"/>
      <c r="N103" s="16"/>
      <c r="O103" s="16"/>
      <c r="P103" s="16"/>
      <c r="Q103" s="16"/>
      <c r="R103" s="12"/>
      <c r="S103" s="12"/>
      <c r="T103" s="12"/>
      <c r="U103" s="12"/>
      <c r="V103" s="12"/>
    </row>
    <row r="104">
      <c r="B104" s="33"/>
      <c r="C104" s="33"/>
      <c r="D104" s="33"/>
      <c r="E104" s="33"/>
      <c r="F104" s="33"/>
      <c r="G104" s="33"/>
      <c r="H104" s="33"/>
      <c r="I104" s="33"/>
      <c r="J104" s="30"/>
      <c r="K104" s="32"/>
      <c r="L104" s="16"/>
      <c r="M104" s="16"/>
      <c r="N104" s="16"/>
      <c r="O104" s="16"/>
      <c r="P104" s="16"/>
      <c r="Q104" s="16"/>
      <c r="R104" s="12"/>
      <c r="S104" s="12"/>
      <c r="T104" s="12"/>
      <c r="U104" s="12"/>
      <c r="V104" s="12"/>
    </row>
    <row r="105">
      <c r="B105" s="33"/>
      <c r="C105" s="33"/>
      <c r="D105" s="33"/>
      <c r="E105" s="33"/>
      <c r="F105" s="33"/>
      <c r="G105" s="33"/>
      <c r="H105" s="33"/>
      <c r="I105" s="33"/>
      <c r="J105" s="30"/>
      <c r="K105" s="32"/>
      <c r="L105" s="16"/>
      <c r="M105" s="16"/>
      <c r="N105" s="16"/>
      <c r="O105" s="16"/>
      <c r="P105" s="16"/>
      <c r="Q105" s="16"/>
      <c r="R105" s="12"/>
      <c r="S105" s="12"/>
      <c r="T105" s="12"/>
      <c r="U105" s="12"/>
      <c r="V105" s="12"/>
    </row>
    <row r="106">
      <c r="B106" s="33"/>
      <c r="C106" s="33"/>
      <c r="D106" s="33"/>
      <c r="E106" s="33"/>
      <c r="F106" s="33"/>
      <c r="G106" s="33"/>
      <c r="H106" s="33"/>
      <c r="I106" s="33"/>
      <c r="J106" s="30"/>
      <c r="K106" s="32"/>
      <c r="L106" s="16"/>
      <c r="M106" s="16"/>
      <c r="N106" s="16"/>
      <c r="O106" s="16"/>
      <c r="P106" s="16"/>
      <c r="Q106" s="16"/>
      <c r="R106" s="12"/>
      <c r="S106" s="12"/>
      <c r="T106" s="12"/>
      <c r="U106" s="12"/>
      <c r="V106" s="12"/>
    </row>
    <row r="107">
      <c r="B107" s="33"/>
      <c r="C107" s="33"/>
      <c r="D107" s="33"/>
      <c r="E107" s="33"/>
      <c r="F107" s="33"/>
      <c r="G107" s="33"/>
      <c r="H107" s="33"/>
      <c r="I107" s="33"/>
      <c r="J107" s="30"/>
      <c r="K107" s="32"/>
      <c r="L107" s="16"/>
      <c r="M107" s="16"/>
      <c r="N107" s="16"/>
      <c r="O107" s="16"/>
      <c r="P107" s="16"/>
      <c r="Q107" s="16"/>
      <c r="R107" s="12"/>
      <c r="S107" s="12"/>
      <c r="T107" s="12"/>
      <c r="U107" s="12"/>
      <c r="V107" s="12"/>
    </row>
    <row r="108">
      <c r="B108" s="33"/>
      <c r="C108" s="33"/>
      <c r="D108" s="33"/>
      <c r="E108" s="33"/>
      <c r="F108" s="33"/>
      <c r="G108" s="33"/>
      <c r="H108" s="33"/>
      <c r="I108" s="33"/>
      <c r="J108" s="30"/>
      <c r="K108" s="32"/>
      <c r="L108" s="16"/>
      <c r="M108" s="16"/>
      <c r="N108" s="16"/>
      <c r="O108" s="16"/>
      <c r="P108" s="16"/>
      <c r="Q108" s="16"/>
      <c r="R108" s="12"/>
      <c r="S108" s="12"/>
      <c r="T108" s="12"/>
      <c r="U108" s="12"/>
      <c r="V108" s="12"/>
    </row>
    <row r="109">
      <c r="B109" s="33"/>
      <c r="C109" s="33"/>
      <c r="D109" s="33"/>
      <c r="E109" s="33"/>
      <c r="F109" s="33"/>
      <c r="G109" s="33"/>
      <c r="H109" s="33"/>
      <c r="I109" s="33"/>
      <c r="J109" s="30"/>
      <c r="K109" s="32"/>
      <c r="L109" s="16"/>
      <c r="M109" s="16"/>
      <c r="N109" s="16"/>
      <c r="O109" s="16"/>
      <c r="P109" s="16"/>
      <c r="Q109" s="16"/>
      <c r="R109" s="12"/>
      <c r="S109" s="12"/>
      <c r="T109" s="12"/>
      <c r="U109" s="12"/>
      <c r="V109" s="12"/>
    </row>
    <row r="110">
      <c r="B110" s="33"/>
      <c r="C110" s="33"/>
      <c r="D110" s="33"/>
      <c r="E110" s="33"/>
      <c r="F110" s="33"/>
      <c r="G110" s="33"/>
      <c r="H110" s="33"/>
      <c r="I110" s="33"/>
      <c r="J110" s="30"/>
      <c r="K110" s="32"/>
      <c r="L110" s="16"/>
      <c r="M110" s="16"/>
      <c r="N110" s="16"/>
      <c r="O110" s="16"/>
      <c r="P110" s="16"/>
      <c r="Q110" s="16"/>
      <c r="R110" s="12"/>
      <c r="S110" s="12"/>
      <c r="T110" s="12"/>
      <c r="U110" s="12"/>
      <c r="V110" s="12"/>
    </row>
    <row r="111">
      <c r="B111" s="33"/>
      <c r="C111" s="33"/>
      <c r="D111" s="33"/>
      <c r="E111" s="33"/>
      <c r="F111" s="33"/>
      <c r="G111" s="33"/>
      <c r="H111" s="33"/>
      <c r="I111" s="33"/>
      <c r="J111" s="30"/>
      <c r="K111" s="32"/>
      <c r="L111" s="16"/>
      <c r="M111" s="16"/>
      <c r="N111" s="16"/>
      <c r="O111" s="16"/>
      <c r="P111" s="16"/>
      <c r="Q111" s="16"/>
      <c r="R111" s="12"/>
      <c r="S111" s="12"/>
      <c r="T111" s="12"/>
      <c r="U111" s="12"/>
      <c r="V111" s="12"/>
    </row>
    <row r="112">
      <c r="B112" s="33"/>
      <c r="C112" s="33"/>
      <c r="D112" s="33"/>
      <c r="E112" s="33"/>
      <c r="F112" s="33"/>
      <c r="G112" s="33"/>
      <c r="H112" s="33"/>
      <c r="I112" s="33"/>
      <c r="J112" s="30"/>
      <c r="K112" s="32"/>
      <c r="L112" s="16"/>
      <c r="M112" s="16"/>
      <c r="N112" s="16"/>
      <c r="O112" s="16"/>
      <c r="P112" s="16"/>
      <c r="Q112" s="16"/>
      <c r="R112" s="12"/>
      <c r="S112" s="12"/>
      <c r="T112" s="12"/>
      <c r="U112" s="12"/>
      <c r="V112" s="12"/>
    </row>
    <row r="113">
      <c r="B113" s="33"/>
      <c r="C113" s="33"/>
      <c r="D113" s="33"/>
      <c r="E113" s="33"/>
      <c r="F113" s="33"/>
      <c r="G113" s="33"/>
      <c r="H113" s="33"/>
      <c r="I113" s="33"/>
      <c r="J113" s="30"/>
      <c r="K113" s="32"/>
      <c r="L113" s="16"/>
      <c r="M113" s="16"/>
      <c r="N113" s="16"/>
      <c r="O113" s="16"/>
      <c r="P113" s="16"/>
      <c r="Q113" s="16"/>
      <c r="R113" s="12"/>
      <c r="S113" s="12"/>
      <c r="T113" s="12"/>
      <c r="U113" s="12"/>
      <c r="V113" s="12"/>
    </row>
    <row r="114">
      <c r="B114" s="33"/>
      <c r="C114" s="33"/>
      <c r="D114" s="33"/>
      <c r="E114" s="33"/>
      <c r="F114" s="33"/>
      <c r="G114" s="33"/>
      <c r="H114" s="33"/>
      <c r="I114" s="33"/>
      <c r="J114" s="30"/>
      <c r="K114" s="32"/>
      <c r="L114" s="16"/>
      <c r="M114" s="16"/>
      <c r="N114" s="16"/>
      <c r="O114" s="16"/>
      <c r="P114" s="16"/>
      <c r="Q114" s="16"/>
      <c r="R114" s="12"/>
      <c r="S114" s="12"/>
      <c r="T114" s="12"/>
      <c r="U114" s="12"/>
      <c r="V114" s="12"/>
    </row>
    <row r="115">
      <c r="B115" s="33"/>
      <c r="C115" s="33"/>
      <c r="D115" s="33"/>
      <c r="E115" s="33"/>
      <c r="F115" s="33"/>
      <c r="G115" s="33"/>
      <c r="H115" s="33"/>
      <c r="I115" s="33"/>
      <c r="J115" s="30"/>
      <c r="K115" s="32"/>
      <c r="L115" s="16"/>
      <c r="M115" s="16"/>
      <c r="N115" s="16"/>
      <c r="O115" s="16"/>
      <c r="P115" s="16"/>
      <c r="Q115" s="16"/>
      <c r="R115" s="12"/>
      <c r="S115" s="12"/>
      <c r="T115" s="12"/>
      <c r="U115" s="12"/>
      <c r="V115" s="12"/>
    </row>
    <row r="116">
      <c r="B116" s="33"/>
      <c r="C116" s="33"/>
      <c r="D116" s="33"/>
      <c r="E116" s="33"/>
      <c r="F116" s="33"/>
      <c r="G116" s="33"/>
      <c r="H116" s="33"/>
      <c r="I116" s="33"/>
      <c r="J116" s="30"/>
      <c r="K116" s="32"/>
      <c r="L116" s="16"/>
      <c r="M116" s="16"/>
      <c r="N116" s="16"/>
      <c r="O116" s="16"/>
      <c r="P116" s="16"/>
      <c r="Q116" s="16"/>
      <c r="R116" s="12"/>
      <c r="S116" s="12"/>
      <c r="T116" s="12"/>
      <c r="U116" s="12"/>
      <c r="V116" s="12"/>
    </row>
    <row r="117">
      <c r="B117" s="33"/>
      <c r="C117" s="33"/>
      <c r="D117" s="33"/>
      <c r="E117" s="33"/>
      <c r="F117" s="33"/>
      <c r="G117" s="33"/>
      <c r="H117" s="33"/>
      <c r="I117" s="33"/>
      <c r="J117" s="30"/>
      <c r="K117" s="32"/>
      <c r="L117" s="16"/>
      <c r="M117" s="16"/>
      <c r="N117" s="16"/>
      <c r="O117" s="16"/>
      <c r="P117" s="16"/>
      <c r="Q117" s="16"/>
      <c r="R117" s="12"/>
      <c r="S117" s="12"/>
      <c r="T117" s="12"/>
      <c r="U117" s="12"/>
      <c r="V117" s="12"/>
    </row>
    <row r="118">
      <c r="B118" s="33"/>
      <c r="C118" s="33"/>
      <c r="D118" s="33"/>
      <c r="E118" s="33"/>
      <c r="F118" s="33"/>
      <c r="G118" s="33"/>
      <c r="H118" s="33"/>
      <c r="I118" s="33"/>
      <c r="J118" s="30"/>
      <c r="K118" s="32"/>
      <c r="L118" s="16"/>
      <c r="M118" s="16"/>
      <c r="N118" s="16"/>
      <c r="O118" s="16"/>
      <c r="P118" s="16"/>
      <c r="Q118" s="16"/>
      <c r="R118" s="12"/>
      <c r="S118" s="12"/>
      <c r="T118" s="12"/>
      <c r="U118" s="12"/>
      <c r="V118" s="12"/>
    </row>
    <row r="119">
      <c r="B119" s="33"/>
      <c r="C119" s="33"/>
      <c r="D119" s="33"/>
      <c r="E119" s="33"/>
      <c r="F119" s="33"/>
      <c r="G119" s="33"/>
      <c r="H119" s="33"/>
      <c r="I119" s="33"/>
      <c r="J119" s="30"/>
      <c r="K119" s="32"/>
      <c r="L119" s="16"/>
      <c r="M119" s="16"/>
      <c r="N119" s="16"/>
      <c r="O119" s="16"/>
      <c r="P119" s="16"/>
      <c r="Q119" s="16"/>
      <c r="R119" s="12"/>
      <c r="S119" s="12"/>
      <c r="T119" s="12"/>
      <c r="U119" s="12"/>
      <c r="V119" s="12"/>
    </row>
    <row r="120">
      <c r="B120" s="33"/>
      <c r="C120" s="33"/>
      <c r="D120" s="33"/>
      <c r="E120" s="33"/>
      <c r="F120" s="33"/>
      <c r="G120" s="33"/>
      <c r="H120" s="33"/>
      <c r="I120" s="33"/>
      <c r="J120" s="30"/>
      <c r="K120" s="32"/>
      <c r="L120" s="16"/>
      <c r="M120" s="16"/>
      <c r="N120" s="16"/>
      <c r="O120" s="16"/>
      <c r="P120" s="16"/>
      <c r="Q120" s="16"/>
      <c r="R120" s="12"/>
      <c r="S120" s="12"/>
      <c r="T120" s="12"/>
      <c r="U120" s="12"/>
      <c r="V120" s="12"/>
    </row>
    <row r="121">
      <c r="B121" s="33"/>
      <c r="C121" s="33"/>
      <c r="D121" s="33"/>
      <c r="E121" s="33"/>
      <c r="F121" s="33"/>
      <c r="G121" s="33"/>
      <c r="H121" s="33"/>
      <c r="I121" s="33"/>
      <c r="J121" s="30"/>
      <c r="K121" s="32"/>
      <c r="L121" s="16"/>
      <c r="M121" s="16"/>
      <c r="N121" s="16"/>
      <c r="O121" s="16"/>
      <c r="P121" s="16"/>
      <c r="Q121" s="16"/>
      <c r="R121" s="12"/>
      <c r="S121" s="12"/>
      <c r="T121" s="12"/>
      <c r="U121" s="12"/>
      <c r="V121" s="12"/>
    </row>
    <row r="122">
      <c r="B122" s="33"/>
      <c r="C122" s="33"/>
      <c r="D122" s="33"/>
      <c r="E122" s="33"/>
      <c r="F122" s="33"/>
      <c r="G122" s="33"/>
      <c r="H122" s="33"/>
      <c r="I122" s="33"/>
      <c r="J122" s="30"/>
      <c r="K122" s="32"/>
      <c r="L122" s="16"/>
      <c r="M122" s="16"/>
      <c r="N122" s="16"/>
      <c r="O122" s="16"/>
      <c r="P122" s="16"/>
      <c r="Q122" s="16"/>
      <c r="R122" s="12"/>
      <c r="S122" s="12"/>
      <c r="T122" s="12"/>
      <c r="U122" s="12"/>
      <c r="V122" s="12"/>
    </row>
    <row r="123">
      <c r="B123" s="33"/>
      <c r="C123" s="33"/>
      <c r="D123" s="33"/>
      <c r="E123" s="33"/>
      <c r="F123" s="33"/>
      <c r="G123" s="33"/>
      <c r="H123" s="33"/>
      <c r="I123" s="33"/>
      <c r="J123" s="30"/>
      <c r="K123" s="32"/>
      <c r="L123" s="16"/>
      <c r="M123" s="16"/>
      <c r="N123" s="16"/>
      <c r="O123" s="16"/>
      <c r="P123" s="16"/>
      <c r="Q123" s="16"/>
      <c r="R123" s="12"/>
      <c r="S123" s="12"/>
      <c r="T123" s="12"/>
      <c r="U123" s="12"/>
      <c r="V123" s="12"/>
    </row>
    <row r="124">
      <c r="B124" s="33"/>
      <c r="C124" s="33"/>
      <c r="D124" s="33"/>
      <c r="E124" s="33"/>
      <c r="F124" s="33"/>
      <c r="G124" s="33"/>
      <c r="H124" s="33"/>
      <c r="I124" s="33"/>
      <c r="J124" s="30"/>
      <c r="K124" s="32"/>
      <c r="L124" s="16"/>
      <c r="M124" s="16"/>
      <c r="N124" s="16"/>
      <c r="O124" s="16"/>
      <c r="P124" s="16"/>
      <c r="Q124" s="16"/>
      <c r="R124" s="12"/>
      <c r="S124" s="12"/>
      <c r="T124" s="12"/>
      <c r="U124" s="12"/>
      <c r="V124" s="12"/>
    </row>
    <row r="125">
      <c r="B125" s="33"/>
      <c r="C125" s="33"/>
      <c r="D125" s="33"/>
      <c r="E125" s="33"/>
      <c r="F125" s="33"/>
      <c r="G125" s="33"/>
      <c r="H125" s="33"/>
      <c r="I125" s="33"/>
      <c r="J125" s="30"/>
      <c r="K125" s="32"/>
      <c r="L125" s="16"/>
      <c r="M125" s="16"/>
      <c r="N125" s="16"/>
      <c r="O125" s="16"/>
      <c r="P125" s="16"/>
      <c r="Q125" s="16"/>
      <c r="R125" s="12"/>
      <c r="S125" s="12"/>
      <c r="T125" s="12"/>
      <c r="U125" s="12"/>
      <c r="V125" s="12"/>
    </row>
    <row r="126">
      <c r="B126" s="33"/>
      <c r="C126" s="33"/>
      <c r="D126" s="33"/>
      <c r="E126" s="33"/>
      <c r="F126" s="33"/>
      <c r="G126" s="33"/>
      <c r="H126" s="33"/>
      <c r="I126" s="33"/>
      <c r="J126" s="30"/>
      <c r="K126" s="32"/>
      <c r="L126" s="16"/>
      <c r="M126" s="16"/>
      <c r="N126" s="16"/>
      <c r="O126" s="16"/>
      <c r="P126" s="16"/>
      <c r="Q126" s="16"/>
      <c r="R126" s="12"/>
      <c r="S126" s="12"/>
      <c r="T126" s="12"/>
      <c r="U126" s="12"/>
      <c r="V126" s="12"/>
    </row>
    <row r="127">
      <c r="B127" s="33"/>
      <c r="C127" s="33"/>
      <c r="D127" s="33"/>
      <c r="E127" s="33"/>
      <c r="F127" s="33"/>
      <c r="G127" s="33"/>
      <c r="H127" s="33"/>
      <c r="I127" s="33"/>
      <c r="J127" s="30"/>
      <c r="K127" s="32"/>
      <c r="L127" s="16"/>
      <c r="M127" s="16"/>
      <c r="N127" s="16"/>
      <c r="O127" s="16"/>
      <c r="P127" s="16"/>
      <c r="Q127" s="16"/>
      <c r="R127" s="12"/>
      <c r="S127" s="12"/>
      <c r="T127" s="12"/>
      <c r="U127" s="12"/>
      <c r="V127" s="12"/>
    </row>
    <row r="128">
      <c r="B128" s="33"/>
      <c r="C128" s="33"/>
      <c r="D128" s="33"/>
      <c r="E128" s="33"/>
      <c r="F128" s="33"/>
      <c r="G128" s="33"/>
      <c r="H128" s="33"/>
      <c r="I128" s="33"/>
      <c r="J128" s="30"/>
      <c r="K128" s="32"/>
      <c r="L128" s="16"/>
      <c r="M128" s="16"/>
      <c r="N128" s="16"/>
      <c r="O128" s="16"/>
      <c r="P128" s="16"/>
      <c r="Q128" s="16"/>
      <c r="R128" s="12"/>
      <c r="S128" s="12"/>
      <c r="T128" s="12"/>
      <c r="U128" s="12"/>
      <c r="V128" s="12"/>
    </row>
    <row r="129">
      <c r="B129" s="33"/>
      <c r="C129" s="33"/>
      <c r="D129" s="33"/>
      <c r="E129" s="33"/>
      <c r="F129" s="33"/>
      <c r="G129" s="33"/>
      <c r="H129" s="33"/>
      <c r="I129" s="33"/>
      <c r="J129" s="30"/>
      <c r="K129" s="32"/>
      <c r="L129" s="16"/>
      <c r="M129" s="16"/>
      <c r="N129" s="16"/>
      <c r="O129" s="16"/>
      <c r="P129" s="16"/>
      <c r="Q129" s="16"/>
      <c r="R129" s="12"/>
      <c r="S129" s="12"/>
      <c r="T129" s="12"/>
      <c r="U129" s="12"/>
      <c r="V129" s="12"/>
    </row>
    <row r="130">
      <c r="B130" s="33"/>
      <c r="C130" s="33"/>
      <c r="D130" s="33"/>
      <c r="E130" s="33"/>
      <c r="F130" s="33"/>
      <c r="G130" s="33"/>
      <c r="H130" s="33"/>
      <c r="I130" s="33"/>
      <c r="J130" s="30"/>
      <c r="K130" s="32"/>
      <c r="L130" s="16"/>
      <c r="M130" s="16"/>
      <c r="N130" s="16"/>
      <c r="O130" s="16"/>
      <c r="P130" s="16"/>
      <c r="Q130" s="16"/>
      <c r="R130" s="12"/>
      <c r="S130" s="12"/>
      <c r="T130" s="12"/>
      <c r="U130" s="12"/>
      <c r="V130" s="12"/>
    </row>
    <row r="131">
      <c r="B131" s="33"/>
      <c r="C131" s="33"/>
      <c r="D131" s="33"/>
      <c r="E131" s="33"/>
      <c r="F131" s="33"/>
      <c r="G131" s="33"/>
      <c r="H131" s="33"/>
      <c r="I131" s="33"/>
      <c r="J131" s="30"/>
      <c r="K131" s="32"/>
      <c r="L131" s="16"/>
      <c r="M131" s="16"/>
      <c r="N131" s="16"/>
      <c r="O131" s="16"/>
      <c r="P131" s="16"/>
      <c r="Q131" s="16"/>
      <c r="R131" s="12"/>
      <c r="S131" s="12"/>
      <c r="T131" s="12"/>
      <c r="U131" s="12"/>
      <c r="V131" s="12"/>
    </row>
    <row r="132">
      <c r="B132" s="33"/>
      <c r="C132" s="33"/>
      <c r="D132" s="33"/>
      <c r="E132" s="33"/>
      <c r="F132" s="33"/>
      <c r="G132" s="33"/>
      <c r="H132" s="33"/>
      <c r="I132" s="33"/>
      <c r="J132" s="30"/>
      <c r="K132" s="32"/>
      <c r="L132" s="16"/>
      <c r="M132" s="16"/>
      <c r="N132" s="16"/>
      <c r="O132" s="16"/>
      <c r="P132" s="16"/>
      <c r="Q132" s="16"/>
      <c r="R132" s="12"/>
      <c r="S132" s="12"/>
      <c r="T132" s="12"/>
      <c r="U132" s="12"/>
      <c r="V132" s="12"/>
    </row>
    <row r="133">
      <c r="B133" s="33"/>
      <c r="C133" s="33"/>
      <c r="D133" s="33"/>
      <c r="E133" s="33"/>
      <c r="F133" s="33"/>
      <c r="G133" s="33"/>
      <c r="H133" s="33"/>
      <c r="I133" s="33"/>
      <c r="J133" s="30"/>
      <c r="K133" s="32"/>
      <c r="L133" s="16"/>
      <c r="M133" s="16"/>
      <c r="N133" s="16"/>
      <c r="O133" s="16"/>
      <c r="P133" s="16"/>
      <c r="Q133" s="16"/>
      <c r="R133" s="12"/>
      <c r="S133" s="12"/>
      <c r="T133" s="12"/>
      <c r="U133" s="12"/>
      <c r="V133" s="12"/>
    </row>
    <row r="134">
      <c r="B134" s="33"/>
      <c r="C134" s="33"/>
      <c r="D134" s="33"/>
      <c r="E134" s="33"/>
      <c r="F134" s="33"/>
      <c r="G134" s="33"/>
      <c r="H134" s="33"/>
      <c r="I134" s="33"/>
      <c r="J134" s="30"/>
      <c r="K134" s="32"/>
      <c r="L134" s="16"/>
      <c r="M134" s="16"/>
      <c r="N134" s="16"/>
      <c r="O134" s="16"/>
      <c r="P134" s="16"/>
      <c r="Q134" s="16"/>
      <c r="R134" s="12"/>
      <c r="S134" s="12"/>
      <c r="T134" s="12"/>
      <c r="U134" s="12"/>
      <c r="V134" s="12"/>
    </row>
    <row r="135">
      <c r="B135" s="33"/>
      <c r="C135" s="33"/>
      <c r="D135" s="33"/>
      <c r="E135" s="33"/>
      <c r="F135" s="33"/>
      <c r="G135" s="33"/>
      <c r="H135" s="33"/>
      <c r="I135" s="33"/>
      <c r="J135" s="30"/>
      <c r="K135" s="32"/>
      <c r="L135" s="16"/>
      <c r="M135" s="16"/>
      <c r="N135" s="16"/>
      <c r="O135" s="16"/>
      <c r="P135" s="16"/>
      <c r="Q135" s="16"/>
      <c r="R135" s="12"/>
      <c r="S135" s="12"/>
      <c r="T135" s="12"/>
      <c r="U135" s="12"/>
      <c r="V135" s="12"/>
    </row>
    <row r="136">
      <c r="B136" s="33"/>
      <c r="C136" s="33"/>
      <c r="D136" s="33"/>
      <c r="E136" s="33"/>
      <c r="F136" s="33"/>
      <c r="G136" s="33"/>
      <c r="H136" s="33"/>
      <c r="I136" s="33"/>
      <c r="J136" s="30"/>
      <c r="K136" s="32"/>
      <c r="L136" s="16"/>
      <c r="M136" s="16"/>
      <c r="N136" s="16"/>
      <c r="O136" s="16"/>
      <c r="P136" s="16"/>
      <c r="Q136" s="16"/>
      <c r="R136" s="12"/>
      <c r="S136" s="12"/>
      <c r="T136" s="12"/>
      <c r="U136" s="12"/>
      <c r="V136" s="12"/>
    </row>
    <row r="137">
      <c r="B137" s="33"/>
      <c r="C137" s="33"/>
      <c r="D137" s="33"/>
      <c r="E137" s="33"/>
      <c r="F137" s="33"/>
      <c r="G137" s="33"/>
      <c r="H137" s="33"/>
      <c r="I137" s="33"/>
      <c r="J137" s="30"/>
      <c r="K137" s="32"/>
      <c r="L137" s="16"/>
      <c r="M137" s="16"/>
      <c r="N137" s="16"/>
      <c r="O137" s="16"/>
      <c r="P137" s="16"/>
      <c r="Q137" s="16"/>
      <c r="R137" s="12"/>
      <c r="S137" s="12"/>
      <c r="T137" s="12"/>
      <c r="U137" s="12"/>
      <c r="V137" s="12"/>
    </row>
    <row r="138">
      <c r="B138" s="33"/>
      <c r="C138" s="33"/>
      <c r="D138" s="33"/>
      <c r="E138" s="33"/>
      <c r="F138" s="33"/>
      <c r="G138" s="33"/>
      <c r="H138" s="33"/>
      <c r="I138" s="33"/>
      <c r="J138" s="30"/>
      <c r="K138" s="32"/>
      <c r="L138" s="16"/>
      <c r="M138" s="16"/>
      <c r="N138" s="16"/>
      <c r="O138" s="16"/>
      <c r="P138" s="16"/>
      <c r="Q138" s="16"/>
      <c r="R138" s="12"/>
      <c r="S138" s="12"/>
      <c r="T138" s="12"/>
      <c r="U138" s="12"/>
      <c r="V138" s="12"/>
    </row>
    <row r="139">
      <c r="B139" s="33"/>
      <c r="C139" s="34"/>
      <c r="D139" s="34"/>
      <c r="E139" s="34"/>
      <c r="F139" s="33"/>
      <c r="G139" s="33"/>
      <c r="H139" s="33"/>
      <c r="I139" s="33"/>
      <c r="J139" s="30"/>
      <c r="K139" s="32"/>
      <c r="L139" s="16"/>
      <c r="M139" s="16"/>
      <c r="N139" s="16"/>
      <c r="O139" s="16"/>
      <c r="P139" s="16"/>
      <c r="Q139" s="16"/>
      <c r="R139" s="12"/>
      <c r="S139" s="12"/>
      <c r="T139" s="12"/>
      <c r="U139" s="12"/>
      <c r="V139" s="12"/>
    </row>
    <row r="140">
      <c r="B140" s="33"/>
      <c r="C140" s="33"/>
      <c r="D140" s="33"/>
      <c r="E140" s="33"/>
      <c r="F140" s="33"/>
      <c r="G140" s="33"/>
      <c r="H140" s="33"/>
      <c r="I140" s="33"/>
      <c r="J140" s="30"/>
      <c r="K140" s="32"/>
      <c r="L140" s="16"/>
      <c r="M140" s="16"/>
      <c r="N140" s="16"/>
      <c r="O140" s="16"/>
      <c r="P140" s="16"/>
      <c r="Q140" s="16"/>
      <c r="R140" s="12"/>
      <c r="S140" s="12"/>
      <c r="T140" s="12"/>
      <c r="U140" s="12"/>
      <c r="V140" s="12"/>
    </row>
    <row r="141">
      <c r="B141" s="33"/>
      <c r="C141" s="33"/>
      <c r="D141" s="33"/>
      <c r="E141" s="33"/>
      <c r="F141" s="33"/>
      <c r="G141" s="33"/>
      <c r="H141" s="33"/>
      <c r="I141" s="33"/>
      <c r="J141" s="30"/>
      <c r="K141" s="32"/>
      <c r="L141" s="16"/>
      <c r="M141" s="16"/>
      <c r="N141" s="16"/>
      <c r="O141" s="16"/>
      <c r="P141" s="16"/>
      <c r="Q141" s="16"/>
      <c r="R141" s="12"/>
      <c r="S141" s="12"/>
      <c r="T141" s="12"/>
      <c r="U141" s="12"/>
      <c r="V141" s="12"/>
    </row>
    <row r="142">
      <c r="B142" s="33"/>
      <c r="C142" s="33"/>
      <c r="D142" s="33"/>
      <c r="E142" s="33"/>
      <c r="F142" s="33"/>
      <c r="G142" s="33"/>
      <c r="H142" s="33"/>
      <c r="I142" s="33"/>
      <c r="J142" s="30"/>
      <c r="K142" s="32"/>
      <c r="L142" s="16"/>
      <c r="M142" s="16"/>
      <c r="N142" s="16"/>
      <c r="O142" s="16"/>
      <c r="P142" s="16"/>
      <c r="Q142" s="16"/>
      <c r="R142" s="12"/>
      <c r="S142" s="12"/>
      <c r="T142" s="12"/>
      <c r="U142" s="12"/>
      <c r="V142" s="12"/>
    </row>
    <row r="143">
      <c r="B143" s="33"/>
      <c r="C143" s="33"/>
      <c r="D143" s="33"/>
      <c r="E143" s="33"/>
      <c r="F143" s="33"/>
      <c r="G143" s="33"/>
      <c r="H143" s="33"/>
      <c r="I143" s="33"/>
      <c r="J143" s="30"/>
      <c r="K143" s="32"/>
      <c r="L143" s="16"/>
      <c r="M143" s="16"/>
      <c r="N143" s="16"/>
      <c r="O143" s="16"/>
      <c r="P143" s="16"/>
      <c r="Q143" s="16"/>
      <c r="R143" s="12"/>
      <c r="S143" s="12"/>
      <c r="T143" s="12"/>
      <c r="U143" s="12"/>
      <c r="V143" s="12"/>
    </row>
    <row r="144">
      <c r="B144" s="33"/>
      <c r="C144" s="33"/>
      <c r="D144" s="33"/>
      <c r="E144" s="33"/>
      <c r="F144" s="33"/>
      <c r="G144" s="33"/>
      <c r="H144" s="33"/>
      <c r="I144" s="33"/>
      <c r="J144" s="30"/>
      <c r="K144" s="32"/>
      <c r="L144" s="16"/>
      <c r="M144" s="16"/>
      <c r="N144" s="16"/>
      <c r="O144" s="16"/>
      <c r="P144" s="16"/>
      <c r="Q144" s="16"/>
      <c r="R144" s="12"/>
      <c r="S144" s="12"/>
      <c r="T144" s="12"/>
      <c r="U144" s="12"/>
      <c r="V144" s="12"/>
    </row>
    <row r="145">
      <c r="B145" s="33"/>
      <c r="C145" s="33"/>
      <c r="D145" s="33"/>
      <c r="E145" s="33"/>
      <c r="F145" s="33"/>
      <c r="G145" s="33"/>
      <c r="H145" s="33"/>
      <c r="I145" s="33"/>
      <c r="J145" s="30"/>
      <c r="K145" s="32"/>
      <c r="L145" s="16"/>
      <c r="M145" s="16"/>
      <c r="N145" s="16"/>
      <c r="O145" s="16"/>
      <c r="P145" s="16"/>
      <c r="Q145" s="16"/>
      <c r="R145" s="12"/>
      <c r="S145" s="12"/>
      <c r="T145" s="12"/>
      <c r="U145" s="12"/>
      <c r="V145" s="12"/>
    </row>
    <row r="146">
      <c r="B146" s="33"/>
      <c r="C146" s="33"/>
      <c r="D146" s="33"/>
      <c r="E146" s="33"/>
      <c r="F146" s="33"/>
      <c r="G146" s="33"/>
      <c r="H146" s="33"/>
      <c r="I146" s="33"/>
      <c r="J146" s="30"/>
      <c r="K146" s="32"/>
      <c r="L146" s="16"/>
      <c r="M146" s="16"/>
      <c r="N146" s="16"/>
      <c r="O146" s="16"/>
      <c r="P146" s="16"/>
      <c r="Q146" s="16"/>
      <c r="R146" s="12"/>
      <c r="S146" s="12"/>
      <c r="T146" s="12"/>
      <c r="U146" s="12"/>
      <c r="V146" s="12"/>
    </row>
    <row r="147">
      <c r="B147" s="33"/>
      <c r="C147" s="33"/>
      <c r="D147" s="33"/>
      <c r="E147" s="33"/>
      <c r="F147" s="33"/>
      <c r="G147" s="33"/>
      <c r="H147" s="33"/>
      <c r="I147" s="33"/>
      <c r="J147" s="30"/>
      <c r="K147" s="32"/>
      <c r="L147" s="16"/>
      <c r="M147" s="16"/>
      <c r="N147" s="16"/>
      <c r="O147" s="16"/>
      <c r="P147" s="16"/>
      <c r="Q147" s="16"/>
      <c r="R147" s="12"/>
      <c r="S147" s="12"/>
      <c r="T147" s="12"/>
      <c r="U147" s="12"/>
      <c r="V147" s="12"/>
    </row>
    <row r="148">
      <c r="B148" s="33"/>
      <c r="C148" s="33"/>
      <c r="D148" s="33"/>
      <c r="E148" s="33"/>
      <c r="F148" s="33"/>
      <c r="G148" s="33"/>
      <c r="H148" s="33"/>
      <c r="I148" s="33"/>
      <c r="J148" s="30"/>
      <c r="K148" s="32"/>
      <c r="L148" s="16"/>
      <c r="M148" s="16"/>
      <c r="N148" s="16"/>
      <c r="O148" s="16"/>
      <c r="P148" s="16"/>
      <c r="Q148" s="16"/>
      <c r="R148" s="12"/>
      <c r="S148" s="12"/>
      <c r="T148" s="12"/>
      <c r="U148" s="12"/>
      <c r="V148" s="12"/>
    </row>
    <row r="149">
      <c r="B149" s="33"/>
      <c r="C149" s="33"/>
      <c r="D149" s="33"/>
      <c r="E149" s="33"/>
      <c r="F149" s="33"/>
      <c r="G149" s="33"/>
      <c r="H149" s="33"/>
      <c r="I149" s="33"/>
      <c r="J149" s="30"/>
      <c r="K149" s="32"/>
      <c r="L149" s="16"/>
      <c r="M149" s="16"/>
      <c r="N149" s="16"/>
      <c r="O149" s="16"/>
      <c r="P149" s="16"/>
      <c r="Q149" s="16"/>
      <c r="R149" s="12"/>
      <c r="S149" s="12"/>
      <c r="T149" s="12"/>
      <c r="U149" s="12"/>
      <c r="V149" s="12"/>
    </row>
    <row r="150">
      <c r="B150" s="33"/>
      <c r="C150" s="33"/>
      <c r="D150" s="33"/>
      <c r="E150" s="33"/>
      <c r="F150" s="33"/>
      <c r="G150" s="33"/>
      <c r="H150" s="33"/>
      <c r="I150" s="33"/>
      <c r="J150" s="30"/>
      <c r="K150" s="32"/>
      <c r="L150" s="16"/>
      <c r="M150" s="16"/>
      <c r="N150" s="16"/>
      <c r="O150" s="16"/>
      <c r="P150" s="16"/>
      <c r="Q150" s="16"/>
      <c r="R150" s="12"/>
      <c r="S150" s="12"/>
      <c r="T150" s="12"/>
      <c r="U150" s="12"/>
      <c r="V150" s="12"/>
    </row>
    <row r="151">
      <c r="B151" s="33"/>
      <c r="C151" s="33"/>
      <c r="D151" s="33"/>
      <c r="E151" s="33"/>
      <c r="F151" s="33"/>
      <c r="G151" s="33"/>
      <c r="H151" s="33"/>
      <c r="I151" s="33"/>
      <c r="J151" s="30"/>
      <c r="K151" s="32"/>
      <c r="L151" s="16"/>
      <c r="M151" s="16"/>
      <c r="N151" s="16"/>
      <c r="O151" s="16"/>
      <c r="P151" s="16"/>
      <c r="Q151" s="16"/>
      <c r="R151" s="12"/>
      <c r="S151" s="12"/>
      <c r="T151" s="12"/>
      <c r="U151" s="12"/>
      <c r="V151" s="12"/>
    </row>
    <row r="152">
      <c r="B152" s="33"/>
      <c r="C152" s="33"/>
      <c r="D152" s="33"/>
      <c r="E152" s="33"/>
      <c r="F152" s="33"/>
      <c r="G152" s="33"/>
      <c r="H152" s="33"/>
      <c r="I152" s="33"/>
      <c r="J152" s="30"/>
      <c r="K152" s="32"/>
      <c r="L152" s="16"/>
      <c r="M152" s="16"/>
      <c r="N152" s="16"/>
      <c r="O152" s="16"/>
      <c r="P152" s="16"/>
      <c r="Q152" s="16"/>
      <c r="R152" s="12"/>
      <c r="S152" s="12"/>
      <c r="T152" s="12"/>
      <c r="U152" s="12"/>
      <c r="V152" s="12"/>
    </row>
    <row r="153">
      <c r="B153" s="33"/>
      <c r="C153" s="33"/>
      <c r="D153" s="33"/>
      <c r="E153" s="33"/>
      <c r="F153" s="33"/>
      <c r="G153" s="33"/>
      <c r="H153" s="33"/>
      <c r="I153" s="33"/>
      <c r="J153" s="30"/>
      <c r="K153" s="32"/>
      <c r="L153" s="16"/>
      <c r="M153" s="16"/>
      <c r="N153" s="16"/>
      <c r="O153" s="16"/>
      <c r="P153" s="16"/>
      <c r="Q153" s="16"/>
      <c r="R153" s="12"/>
      <c r="S153" s="12"/>
      <c r="T153" s="12"/>
      <c r="U153" s="12"/>
      <c r="V153" s="12"/>
    </row>
    <row r="154">
      <c r="B154" s="33"/>
      <c r="C154" s="33"/>
      <c r="D154" s="33"/>
      <c r="E154" s="33"/>
      <c r="F154" s="33"/>
      <c r="G154" s="33"/>
      <c r="H154" s="33"/>
      <c r="I154" s="33"/>
      <c r="J154" s="30"/>
      <c r="K154" s="32"/>
      <c r="L154" s="16"/>
      <c r="M154" s="16"/>
      <c r="N154" s="16"/>
      <c r="O154" s="16"/>
      <c r="P154" s="16"/>
      <c r="Q154" s="16"/>
      <c r="R154" s="12"/>
      <c r="S154" s="12"/>
      <c r="T154" s="12"/>
      <c r="U154" s="12"/>
      <c r="V154" s="12"/>
    </row>
    <row r="155">
      <c r="B155" s="33"/>
      <c r="C155" s="33"/>
      <c r="D155" s="33"/>
      <c r="E155" s="33"/>
      <c r="F155" s="33"/>
      <c r="G155" s="33"/>
      <c r="H155" s="33"/>
      <c r="I155" s="33"/>
      <c r="J155" s="30"/>
      <c r="K155" s="32"/>
      <c r="L155" s="16"/>
      <c r="M155" s="16"/>
      <c r="N155" s="16"/>
      <c r="O155" s="16"/>
      <c r="P155" s="16"/>
      <c r="Q155" s="16"/>
      <c r="R155" s="12"/>
      <c r="S155" s="12"/>
      <c r="T155" s="12"/>
      <c r="U155" s="12"/>
      <c r="V155" s="12"/>
    </row>
    <row r="156">
      <c r="B156" s="33"/>
      <c r="C156" s="33"/>
      <c r="D156" s="33"/>
      <c r="E156" s="33"/>
      <c r="F156" s="33"/>
      <c r="G156" s="33"/>
      <c r="H156" s="33"/>
      <c r="I156" s="33"/>
      <c r="J156" s="30"/>
      <c r="K156" s="32"/>
      <c r="L156" s="16"/>
      <c r="M156" s="16"/>
      <c r="N156" s="16"/>
      <c r="O156" s="16"/>
      <c r="P156" s="16"/>
      <c r="Q156" s="16"/>
      <c r="R156" s="12"/>
      <c r="S156" s="12"/>
      <c r="T156" s="12"/>
      <c r="U156" s="12"/>
      <c r="V156" s="12"/>
    </row>
    <row r="157">
      <c r="B157" s="33"/>
      <c r="C157" s="33"/>
      <c r="D157" s="33"/>
      <c r="E157" s="33"/>
      <c r="F157" s="33"/>
      <c r="G157" s="33"/>
      <c r="H157" s="33"/>
      <c r="I157" s="33"/>
      <c r="J157" s="30"/>
      <c r="K157" s="32"/>
      <c r="L157" s="16"/>
      <c r="M157" s="16"/>
      <c r="N157" s="16"/>
      <c r="O157" s="16"/>
      <c r="P157" s="16"/>
      <c r="Q157" s="16"/>
      <c r="R157" s="12"/>
      <c r="S157" s="12"/>
      <c r="T157" s="12"/>
      <c r="U157" s="12"/>
      <c r="V157" s="12"/>
    </row>
    <row r="158">
      <c r="B158" s="33"/>
      <c r="C158" s="33"/>
      <c r="D158" s="33"/>
      <c r="E158" s="33"/>
      <c r="F158" s="33"/>
      <c r="G158" s="33"/>
      <c r="H158" s="33"/>
      <c r="I158" s="33"/>
      <c r="J158" s="30"/>
      <c r="K158" s="32"/>
      <c r="L158" s="16"/>
      <c r="M158" s="16"/>
      <c r="N158" s="16"/>
      <c r="O158" s="16"/>
      <c r="P158" s="16"/>
      <c r="Q158" s="16"/>
      <c r="R158" s="12"/>
      <c r="S158" s="12"/>
      <c r="T158" s="12"/>
      <c r="U158" s="12"/>
      <c r="V158" s="12"/>
    </row>
    <row r="159">
      <c r="B159" s="33"/>
      <c r="C159" s="33"/>
      <c r="D159" s="33"/>
      <c r="E159" s="33"/>
      <c r="F159" s="33"/>
      <c r="G159" s="33"/>
      <c r="H159" s="33"/>
      <c r="I159" s="33"/>
      <c r="J159" s="30"/>
      <c r="K159" s="32"/>
      <c r="L159" s="16"/>
      <c r="M159" s="16"/>
      <c r="N159" s="16"/>
      <c r="O159" s="16"/>
      <c r="P159" s="16"/>
      <c r="Q159" s="16"/>
      <c r="R159" s="12"/>
      <c r="S159" s="12"/>
      <c r="T159" s="12"/>
      <c r="U159" s="12"/>
      <c r="V159" s="12"/>
    </row>
    <row r="160">
      <c r="B160" s="33"/>
      <c r="C160" s="33"/>
      <c r="D160" s="33"/>
      <c r="E160" s="33"/>
      <c r="F160" s="33"/>
      <c r="G160" s="33"/>
      <c r="H160" s="33"/>
      <c r="I160" s="33"/>
      <c r="J160" s="30"/>
      <c r="K160" s="32"/>
      <c r="L160" s="16"/>
      <c r="M160" s="16"/>
      <c r="N160" s="16"/>
      <c r="O160" s="16"/>
      <c r="P160" s="16"/>
      <c r="Q160" s="16"/>
      <c r="R160" s="12"/>
      <c r="S160" s="12"/>
      <c r="T160" s="12"/>
      <c r="U160" s="12"/>
      <c r="V160" s="12"/>
    </row>
    <row r="161">
      <c r="B161" s="33"/>
      <c r="C161" s="33"/>
      <c r="D161" s="33"/>
      <c r="E161" s="33"/>
      <c r="F161" s="33"/>
      <c r="G161" s="33"/>
      <c r="H161" s="33"/>
      <c r="I161" s="33"/>
      <c r="J161" s="30"/>
      <c r="K161" s="32"/>
      <c r="L161" s="16"/>
      <c r="M161" s="16"/>
      <c r="N161" s="16"/>
      <c r="O161" s="16"/>
      <c r="P161" s="16"/>
      <c r="Q161" s="16"/>
      <c r="R161" s="12"/>
      <c r="S161" s="12"/>
      <c r="T161" s="12"/>
      <c r="U161" s="12"/>
      <c r="V161" s="12"/>
    </row>
    <row r="162">
      <c r="B162" s="33"/>
      <c r="C162" s="33"/>
      <c r="D162" s="33"/>
      <c r="E162" s="33"/>
      <c r="F162" s="33"/>
      <c r="G162" s="33"/>
      <c r="H162" s="33"/>
      <c r="I162" s="33"/>
      <c r="J162" s="30"/>
      <c r="K162" s="32"/>
      <c r="L162" s="16"/>
      <c r="M162" s="16"/>
      <c r="N162" s="16"/>
      <c r="O162" s="16"/>
      <c r="P162" s="16"/>
      <c r="Q162" s="16"/>
      <c r="R162" s="12"/>
      <c r="S162" s="12"/>
      <c r="T162" s="12"/>
      <c r="U162" s="12"/>
      <c r="V162" s="12"/>
    </row>
    <row r="163">
      <c r="B163" s="33"/>
      <c r="C163" s="33"/>
      <c r="D163" s="33"/>
      <c r="E163" s="33"/>
      <c r="F163" s="33"/>
      <c r="G163" s="33"/>
      <c r="H163" s="33"/>
      <c r="I163" s="33"/>
      <c r="J163" s="30"/>
      <c r="K163" s="32"/>
      <c r="L163" s="16"/>
      <c r="M163" s="16"/>
      <c r="N163" s="16"/>
      <c r="O163" s="16"/>
      <c r="P163" s="16"/>
      <c r="Q163" s="16"/>
      <c r="R163" s="12"/>
      <c r="S163" s="12"/>
      <c r="T163" s="12"/>
      <c r="U163" s="12"/>
      <c r="V163" s="12"/>
    </row>
    <row r="164">
      <c r="B164" s="33"/>
      <c r="C164" s="33"/>
      <c r="D164" s="33"/>
      <c r="E164" s="33"/>
      <c r="F164" s="33"/>
      <c r="G164" s="33"/>
      <c r="H164" s="33"/>
      <c r="I164" s="33"/>
      <c r="J164" s="30"/>
      <c r="K164" s="32"/>
      <c r="L164" s="16"/>
      <c r="M164" s="16"/>
      <c r="N164" s="16"/>
      <c r="O164" s="16"/>
      <c r="P164" s="16"/>
      <c r="Q164" s="16"/>
      <c r="R164" s="12"/>
      <c r="S164" s="12"/>
      <c r="T164" s="12"/>
      <c r="U164" s="12"/>
      <c r="V164" s="12"/>
    </row>
    <row r="165">
      <c r="B165" s="33"/>
      <c r="C165" s="33"/>
      <c r="D165" s="33"/>
      <c r="E165" s="33"/>
      <c r="F165" s="33"/>
      <c r="G165" s="33"/>
      <c r="H165" s="33"/>
      <c r="I165" s="33"/>
      <c r="J165" s="30"/>
      <c r="K165" s="32"/>
      <c r="L165" s="16"/>
      <c r="M165" s="16"/>
      <c r="N165" s="16"/>
      <c r="O165" s="16"/>
      <c r="P165" s="16"/>
      <c r="Q165" s="16"/>
      <c r="R165" s="12"/>
      <c r="S165" s="12"/>
      <c r="T165" s="12"/>
      <c r="U165" s="12"/>
      <c r="V165" s="12"/>
    </row>
    <row r="166">
      <c r="B166" s="33"/>
      <c r="C166" s="33"/>
      <c r="D166" s="33"/>
      <c r="E166" s="33"/>
      <c r="F166" s="33"/>
      <c r="G166" s="33"/>
      <c r="H166" s="33"/>
      <c r="I166" s="33"/>
      <c r="J166" s="30"/>
      <c r="K166" s="32"/>
      <c r="L166" s="16"/>
      <c r="M166" s="16"/>
      <c r="N166" s="16"/>
      <c r="O166" s="16"/>
      <c r="P166" s="16"/>
      <c r="Q166" s="16"/>
      <c r="R166" s="12"/>
      <c r="S166" s="12"/>
      <c r="T166" s="12"/>
      <c r="U166" s="12"/>
      <c r="V166" s="12"/>
    </row>
    <row r="167">
      <c r="B167" s="33"/>
      <c r="C167" s="33"/>
      <c r="D167" s="33"/>
      <c r="E167" s="33"/>
      <c r="F167" s="33"/>
      <c r="G167" s="33"/>
      <c r="H167" s="33"/>
      <c r="I167" s="33"/>
      <c r="J167" s="30"/>
      <c r="K167" s="32"/>
      <c r="L167" s="16"/>
      <c r="M167" s="16"/>
      <c r="N167" s="16"/>
      <c r="O167" s="16"/>
      <c r="P167" s="16"/>
      <c r="Q167" s="16"/>
      <c r="R167" s="12"/>
      <c r="S167" s="12"/>
      <c r="T167" s="12"/>
      <c r="U167" s="12"/>
      <c r="V167" s="12"/>
    </row>
    <row r="168">
      <c r="B168" s="33"/>
      <c r="C168" s="33"/>
      <c r="D168" s="33"/>
      <c r="E168" s="33"/>
      <c r="F168" s="33"/>
      <c r="G168" s="33"/>
      <c r="H168" s="33"/>
      <c r="I168" s="33"/>
      <c r="J168" s="30"/>
      <c r="K168" s="32"/>
      <c r="L168" s="16"/>
      <c r="M168" s="16"/>
      <c r="N168" s="16"/>
      <c r="O168" s="16"/>
      <c r="P168" s="16"/>
      <c r="Q168" s="16"/>
      <c r="R168" s="12"/>
      <c r="S168" s="12"/>
      <c r="T168" s="12"/>
      <c r="U168" s="12"/>
      <c r="V168" s="12"/>
    </row>
    <row r="169">
      <c r="B169" s="33"/>
      <c r="C169" s="33"/>
      <c r="D169" s="33"/>
      <c r="E169" s="33"/>
      <c r="F169" s="33"/>
      <c r="G169" s="33"/>
      <c r="H169" s="33"/>
      <c r="I169" s="33"/>
      <c r="J169" s="30"/>
      <c r="K169" s="32"/>
      <c r="L169" s="16"/>
      <c r="M169" s="16"/>
      <c r="N169" s="16"/>
      <c r="O169" s="16"/>
      <c r="P169" s="16"/>
      <c r="Q169" s="16"/>
      <c r="R169" s="12"/>
      <c r="S169" s="12"/>
      <c r="T169" s="12"/>
      <c r="U169" s="12"/>
      <c r="V169" s="12"/>
    </row>
    <row r="170">
      <c r="B170" s="33"/>
      <c r="C170" s="33"/>
      <c r="D170" s="33"/>
      <c r="E170" s="33"/>
      <c r="F170" s="33"/>
      <c r="G170" s="33"/>
      <c r="H170" s="33"/>
      <c r="I170" s="33"/>
      <c r="J170" s="30"/>
      <c r="K170" s="32"/>
      <c r="L170" s="16"/>
      <c r="M170" s="16"/>
      <c r="N170" s="16"/>
      <c r="O170" s="16"/>
      <c r="P170" s="16"/>
      <c r="Q170" s="16"/>
      <c r="R170" s="12"/>
      <c r="S170" s="12"/>
      <c r="T170" s="12"/>
      <c r="U170" s="12"/>
      <c r="V170" s="12"/>
    </row>
    <row r="171">
      <c r="B171" s="33"/>
      <c r="C171" s="33"/>
      <c r="D171" s="33"/>
      <c r="E171" s="33"/>
      <c r="F171" s="33"/>
      <c r="G171" s="33"/>
      <c r="H171" s="33"/>
      <c r="I171" s="33"/>
      <c r="J171" s="30"/>
      <c r="K171" s="32"/>
      <c r="L171" s="16"/>
      <c r="M171" s="16"/>
      <c r="N171" s="16"/>
      <c r="O171" s="16"/>
      <c r="P171" s="16"/>
      <c r="Q171" s="16"/>
      <c r="R171" s="12"/>
      <c r="S171" s="12"/>
      <c r="T171" s="12"/>
      <c r="U171" s="12"/>
      <c r="V171" s="12"/>
    </row>
    <row r="172">
      <c r="B172" s="33"/>
      <c r="C172" s="33"/>
      <c r="D172" s="33"/>
      <c r="E172" s="33"/>
      <c r="F172" s="33"/>
      <c r="G172" s="33"/>
      <c r="H172" s="33"/>
      <c r="I172" s="33"/>
      <c r="J172" s="30"/>
      <c r="K172" s="32"/>
      <c r="L172" s="16"/>
      <c r="M172" s="16"/>
      <c r="N172" s="16"/>
      <c r="O172" s="16"/>
      <c r="P172" s="16"/>
      <c r="Q172" s="16"/>
      <c r="R172" s="12"/>
      <c r="S172" s="12"/>
      <c r="T172" s="12"/>
      <c r="U172" s="12"/>
      <c r="V172" s="12"/>
    </row>
    <row r="173">
      <c r="B173" s="33"/>
      <c r="C173" s="33"/>
      <c r="D173" s="33"/>
      <c r="E173" s="33"/>
      <c r="F173" s="33"/>
      <c r="G173" s="33"/>
      <c r="H173" s="33"/>
      <c r="I173" s="33"/>
      <c r="J173" s="30"/>
      <c r="K173" s="32"/>
      <c r="L173" s="16"/>
      <c r="M173" s="16"/>
      <c r="N173" s="16"/>
      <c r="O173" s="16"/>
      <c r="P173" s="16"/>
      <c r="Q173" s="16"/>
      <c r="R173" s="12"/>
      <c r="S173" s="12"/>
      <c r="T173" s="12"/>
      <c r="U173" s="12"/>
      <c r="V173" s="12"/>
    </row>
    <row r="174">
      <c r="B174" s="33"/>
      <c r="C174" s="33"/>
      <c r="D174" s="33"/>
      <c r="E174" s="33"/>
      <c r="F174" s="33"/>
      <c r="G174" s="33"/>
      <c r="H174" s="33"/>
      <c r="I174" s="33"/>
      <c r="J174" s="30"/>
      <c r="K174" s="32"/>
      <c r="L174" s="16"/>
      <c r="M174" s="16"/>
      <c r="N174" s="16"/>
      <c r="O174" s="16"/>
      <c r="P174" s="16"/>
      <c r="Q174" s="16"/>
      <c r="R174" s="12"/>
      <c r="S174" s="12"/>
      <c r="T174" s="12"/>
      <c r="U174" s="12"/>
      <c r="V174" s="12"/>
    </row>
    <row r="175">
      <c r="B175" s="33"/>
      <c r="C175" s="33"/>
      <c r="D175" s="33"/>
      <c r="E175" s="33"/>
      <c r="F175" s="33"/>
      <c r="G175" s="33"/>
      <c r="H175" s="33"/>
      <c r="I175" s="33"/>
      <c r="J175" s="30"/>
      <c r="K175" s="32"/>
      <c r="L175" s="16"/>
      <c r="M175" s="16"/>
      <c r="N175" s="16"/>
      <c r="O175" s="16"/>
      <c r="P175" s="16"/>
      <c r="Q175" s="16"/>
      <c r="R175" s="12"/>
      <c r="S175" s="12"/>
      <c r="T175" s="12"/>
      <c r="U175" s="12"/>
      <c r="V175" s="12"/>
    </row>
    <row r="176">
      <c r="B176" s="33"/>
      <c r="C176" s="33"/>
      <c r="D176" s="33"/>
      <c r="E176" s="33"/>
      <c r="F176" s="33"/>
      <c r="G176" s="33"/>
      <c r="H176" s="33"/>
      <c r="I176" s="33"/>
      <c r="J176" s="30"/>
      <c r="K176" s="32"/>
      <c r="L176" s="16"/>
      <c r="M176" s="16"/>
      <c r="N176" s="16"/>
      <c r="O176" s="16"/>
      <c r="P176" s="16"/>
      <c r="Q176" s="16"/>
      <c r="R176" s="12"/>
      <c r="S176" s="12"/>
      <c r="T176" s="12"/>
      <c r="U176" s="12"/>
      <c r="V176" s="12"/>
    </row>
    <row r="177">
      <c r="B177" s="33"/>
      <c r="C177" s="33"/>
      <c r="D177" s="33"/>
      <c r="E177" s="33"/>
      <c r="F177" s="33"/>
      <c r="G177" s="33"/>
      <c r="H177" s="33"/>
      <c r="I177" s="33"/>
      <c r="J177" s="30"/>
      <c r="K177" s="32"/>
      <c r="L177" s="16"/>
      <c r="M177" s="16"/>
      <c r="N177" s="16"/>
      <c r="O177" s="16"/>
      <c r="P177" s="16"/>
      <c r="Q177" s="16"/>
      <c r="R177" s="12"/>
      <c r="S177" s="12"/>
      <c r="T177" s="12"/>
      <c r="U177" s="12"/>
      <c r="V177" s="12"/>
    </row>
    <row r="178">
      <c r="B178" s="33"/>
      <c r="C178" s="33"/>
      <c r="D178" s="33"/>
      <c r="E178" s="33"/>
      <c r="F178" s="33"/>
      <c r="G178" s="33"/>
      <c r="H178" s="33"/>
      <c r="I178" s="33"/>
      <c r="J178" s="30"/>
      <c r="K178" s="32"/>
      <c r="L178" s="16"/>
      <c r="M178" s="16"/>
      <c r="N178" s="16"/>
      <c r="O178" s="16"/>
      <c r="P178" s="16"/>
      <c r="Q178" s="16"/>
      <c r="R178" s="12"/>
      <c r="S178" s="12"/>
      <c r="T178" s="12"/>
      <c r="U178" s="12"/>
      <c r="V178" s="12"/>
    </row>
    <row r="179">
      <c r="B179" s="33"/>
      <c r="C179" s="33"/>
      <c r="D179" s="33"/>
      <c r="E179" s="33"/>
      <c r="F179" s="33"/>
      <c r="G179" s="33"/>
      <c r="H179" s="33"/>
      <c r="I179" s="33"/>
      <c r="J179" s="30"/>
      <c r="K179" s="32"/>
      <c r="L179" s="16"/>
      <c r="M179" s="16"/>
      <c r="N179" s="16"/>
      <c r="O179" s="16"/>
      <c r="P179" s="16"/>
      <c r="Q179" s="16"/>
      <c r="R179" s="12"/>
      <c r="S179" s="12"/>
      <c r="T179" s="12"/>
      <c r="U179" s="12"/>
      <c r="V179" s="12"/>
    </row>
    <row r="180">
      <c r="B180" s="33"/>
      <c r="C180" s="33"/>
      <c r="D180" s="33"/>
      <c r="E180" s="33"/>
      <c r="F180" s="33"/>
      <c r="G180" s="33"/>
      <c r="H180" s="33"/>
      <c r="I180" s="33"/>
      <c r="J180" s="30"/>
      <c r="K180" s="32"/>
      <c r="L180" s="16"/>
      <c r="M180" s="16"/>
      <c r="N180" s="16"/>
      <c r="O180" s="16"/>
      <c r="P180" s="16"/>
      <c r="Q180" s="16"/>
      <c r="R180" s="12"/>
      <c r="S180" s="12"/>
      <c r="T180" s="12"/>
      <c r="U180" s="12"/>
      <c r="V180" s="12"/>
    </row>
    <row r="181">
      <c r="B181" s="33"/>
      <c r="C181" s="33"/>
      <c r="D181" s="33"/>
      <c r="E181" s="33"/>
      <c r="F181" s="33"/>
      <c r="G181" s="33"/>
      <c r="H181" s="33"/>
      <c r="I181" s="33"/>
      <c r="J181" s="30"/>
      <c r="K181" s="32"/>
      <c r="L181" s="16"/>
      <c r="M181" s="16"/>
      <c r="N181" s="16"/>
      <c r="O181" s="16"/>
      <c r="P181" s="16"/>
      <c r="Q181" s="16"/>
      <c r="R181" s="12"/>
      <c r="S181" s="12"/>
      <c r="T181" s="12"/>
      <c r="U181" s="12"/>
      <c r="V181" s="12"/>
    </row>
    <row r="182">
      <c r="B182" s="33"/>
      <c r="C182" s="33"/>
      <c r="D182" s="33"/>
      <c r="E182" s="33"/>
      <c r="F182" s="33"/>
      <c r="G182" s="33"/>
      <c r="H182" s="33"/>
      <c r="I182" s="33"/>
      <c r="J182" s="30"/>
      <c r="K182" s="32"/>
      <c r="L182" s="16"/>
      <c r="M182" s="16"/>
      <c r="N182" s="16"/>
      <c r="O182" s="16"/>
      <c r="P182" s="16"/>
      <c r="Q182" s="16"/>
      <c r="R182" s="12"/>
      <c r="S182" s="12"/>
      <c r="T182" s="12"/>
      <c r="U182" s="12"/>
      <c r="V182" s="12"/>
    </row>
    <row r="183">
      <c r="B183" s="33"/>
      <c r="C183" s="33"/>
      <c r="D183" s="33"/>
      <c r="E183" s="33"/>
      <c r="F183" s="33"/>
      <c r="G183" s="33"/>
      <c r="H183" s="33"/>
      <c r="I183" s="33"/>
      <c r="J183" s="30"/>
      <c r="K183" s="32"/>
      <c r="L183" s="16"/>
      <c r="M183" s="16"/>
      <c r="N183" s="16"/>
      <c r="O183" s="16"/>
      <c r="P183" s="16"/>
      <c r="Q183" s="16"/>
      <c r="R183" s="12"/>
      <c r="S183" s="12"/>
      <c r="T183" s="12"/>
      <c r="U183" s="12"/>
      <c r="V183" s="12"/>
    </row>
    <row r="184">
      <c r="B184" s="33"/>
      <c r="C184" s="33"/>
      <c r="D184" s="33"/>
      <c r="E184" s="33"/>
      <c r="F184" s="33"/>
      <c r="G184" s="33"/>
      <c r="H184" s="33"/>
      <c r="I184" s="33"/>
      <c r="J184" s="30"/>
      <c r="K184" s="32"/>
      <c r="L184" s="16"/>
      <c r="M184" s="16"/>
      <c r="N184" s="16"/>
      <c r="O184" s="16"/>
      <c r="P184" s="16"/>
      <c r="Q184" s="16"/>
      <c r="R184" s="12"/>
      <c r="S184" s="12"/>
      <c r="T184" s="12"/>
      <c r="U184" s="12"/>
      <c r="V184" s="12"/>
    </row>
    <row r="185">
      <c r="B185" s="33"/>
      <c r="C185" s="33"/>
      <c r="D185" s="33"/>
      <c r="E185" s="33"/>
      <c r="F185" s="33"/>
      <c r="G185" s="33"/>
      <c r="H185" s="33"/>
      <c r="I185" s="33"/>
      <c r="J185" s="30"/>
      <c r="K185" s="32"/>
      <c r="L185" s="16"/>
      <c r="M185" s="16"/>
      <c r="N185" s="16"/>
      <c r="O185" s="16"/>
      <c r="P185" s="16"/>
      <c r="Q185" s="16"/>
      <c r="R185" s="12"/>
      <c r="S185" s="12"/>
      <c r="T185" s="12"/>
      <c r="U185" s="12"/>
      <c r="V185" s="12"/>
    </row>
    <row r="186">
      <c r="B186" s="33"/>
      <c r="C186" s="33"/>
      <c r="D186" s="33"/>
      <c r="E186" s="33"/>
      <c r="F186" s="33"/>
      <c r="G186" s="33"/>
      <c r="H186" s="33"/>
      <c r="I186" s="33"/>
      <c r="J186" s="30"/>
      <c r="K186" s="32"/>
      <c r="L186" s="16"/>
      <c r="M186" s="16"/>
      <c r="N186" s="16"/>
      <c r="O186" s="16"/>
      <c r="P186" s="16"/>
      <c r="Q186" s="16"/>
      <c r="R186" s="12"/>
      <c r="S186" s="12"/>
      <c r="T186" s="12"/>
      <c r="U186" s="12"/>
      <c r="V186" s="12"/>
    </row>
    <row r="187">
      <c r="B187" s="33"/>
      <c r="C187" s="33"/>
      <c r="D187" s="33"/>
      <c r="E187" s="33"/>
      <c r="F187" s="33"/>
      <c r="G187" s="33"/>
      <c r="H187" s="33"/>
      <c r="I187" s="33"/>
      <c r="J187" s="30"/>
      <c r="K187" s="32"/>
      <c r="L187" s="16"/>
      <c r="M187" s="16"/>
      <c r="N187" s="16"/>
      <c r="O187" s="16"/>
      <c r="P187" s="16"/>
      <c r="Q187" s="16"/>
      <c r="R187" s="12"/>
      <c r="S187" s="12"/>
      <c r="T187" s="12"/>
      <c r="U187" s="12"/>
      <c r="V187" s="12"/>
    </row>
    <row r="188">
      <c r="B188" s="33"/>
      <c r="C188" s="33"/>
      <c r="D188" s="33"/>
      <c r="E188" s="33"/>
      <c r="F188" s="33"/>
      <c r="G188" s="33"/>
      <c r="H188" s="33"/>
      <c r="I188" s="33"/>
      <c r="J188" s="30"/>
      <c r="K188" s="32"/>
      <c r="L188" s="16"/>
      <c r="M188" s="16"/>
      <c r="N188" s="16"/>
      <c r="O188" s="16"/>
      <c r="P188" s="16"/>
      <c r="Q188" s="16"/>
      <c r="R188" s="12"/>
      <c r="S188" s="12"/>
      <c r="T188" s="12"/>
      <c r="U188" s="12"/>
      <c r="V188" s="12"/>
    </row>
    <row r="189">
      <c r="B189" s="33"/>
      <c r="C189" s="33"/>
      <c r="D189" s="33"/>
      <c r="E189" s="33"/>
      <c r="F189" s="33"/>
      <c r="G189" s="33"/>
      <c r="H189" s="33"/>
      <c r="I189" s="33"/>
      <c r="J189" s="30"/>
      <c r="K189" s="32"/>
      <c r="L189" s="16"/>
      <c r="M189" s="16"/>
      <c r="N189" s="16"/>
      <c r="O189" s="16"/>
      <c r="P189" s="16"/>
      <c r="Q189" s="16"/>
      <c r="R189" s="12"/>
      <c r="S189" s="12"/>
      <c r="T189" s="12"/>
      <c r="U189" s="12"/>
      <c r="V189" s="12"/>
    </row>
    <row r="190">
      <c r="B190" s="33"/>
      <c r="C190" s="33"/>
      <c r="D190" s="33"/>
      <c r="E190" s="33"/>
      <c r="F190" s="33"/>
      <c r="G190" s="33"/>
      <c r="H190" s="33"/>
      <c r="I190" s="33"/>
      <c r="J190" s="30"/>
      <c r="K190" s="32"/>
      <c r="L190" s="16"/>
      <c r="M190" s="16"/>
      <c r="N190" s="16"/>
      <c r="O190" s="16"/>
      <c r="P190" s="16"/>
      <c r="Q190" s="16"/>
      <c r="R190" s="12"/>
      <c r="S190" s="12"/>
      <c r="T190" s="12"/>
      <c r="U190" s="12"/>
      <c r="V190" s="12"/>
    </row>
    <row r="191">
      <c r="B191" s="33"/>
      <c r="C191" s="33"/>
      <c r="D191" s="33"/>
      <c r="E191" s="33"/>
      <c r="F191" s="33"/>
      <c r="G191" s="33"/>
      <c r="H191" s="33"/>
      <c r="I191" s="33"/>
      <c r="J191" s="30"/>
      <c r="K191" s="32"/>
      <c r="L191" s="16"/>
      <c r="M191" s="16"/>
      <c r="N191" s="16"/>
      <c r="O191" s="16"/>
      <c r="P191" s="16"/>
      <c r="Q191" s="16"/>
      <c r="R191" s="12"/>
      <c r="S191" s="12"/>
      <c r="T191" s="12"/>
      <c r="U191" s="12"/>
      <c r="V191" s="12"/>
    </row>
    <row r="192">
      <c r="B192" s="33"/>
      <c r="C192" s="33"/>
      <c r="D192" s="33"/>
      <c r="E192" s="33"/>
      <c r="F192" s="33"/>
      <c r="G192" s="33"/>
      <c r="H192" s="33"/>
      <c r="I192" s="33"/>
      <c r="J192" s="30"/>
      <c r="K192" s="32"/>
      <c r="L192" s="16"/>
      <c r="M192" s="16"/>
      <c r="N192" s="16"/>
      <c r="O192" s="16"/>
      <c r="P192" s="16"/>
      <c r="Q192" s="16"/>
      <c r="R192" s="12"/>
      <c r="S192" s="12"/>
      <c r="T192" s="12"/>
      <c r="U192" s="12"/>
      <c r="V192" s="12"/>
    </row>
    <row r="193">
      <c r="B193" s="33"/>
      <c r="C193" s="33"/>
      <c r="D193" s="33"/>
      <c r="E193" s="33"/>
      <c r="F193" s="33"/>
      <c r="G193" s="33"/>
      <c r="H193" s="33"/>
      <c r="I193" s="33"/>
      <c r="J193" s="30"/>
      <c r="K193" s="32"/>
      <c r="L193" s="16"/>
      <c r="M193" s="16"/>
      <c r="N193" s="16"/>
      <c r="O193" s="16"/>
      <c r="P193" s="16"/>
      <c r="Q193" s="16"/>
      <c r="R193" s="12"/>
      <c r="S193" s="12"/>
      <c r="T193" s="12"/>
      <c r="U193" s="12"/>
      <c r="V193" s="12"/>
    </row>
    <row r="194">
      <c r="B194" s="33"/>
      <c r="C194" s="33"/>
      <c r="D194" s="33"/>
      <c r="E194" s="33"/>
      <c r="F194" s="33"/>
      <c r="G194" s="33"/>
      <c r="H194" s="33"/>
      <c r="I194" s="33"/>
      <c r="J194" s="30"/>
      <c r="K194" s="32"/>
      <c r="L194" s="16"/>
      <c r="M194" s="16"/>
      <c r="N194" s="16"/>
      <c r="O194" s="16"/>
      <c r="P194" s="16"/>
      <c r="Q194" s="16"/>
      <c r="R194" s="12"/>
      <c r="S194" s="12"/>
      <c r="T194" s="12"/>
      <c r="U194" s="12"/>
      <c r="V194" s="12"/>
    </row>
    <row r="195">
      <c r="B195" s="33"/>
      <c r="C195" s="33"/>
      <c r="D195" s="33"/>
      <c r="E195" s="33"/>
      <c r="F195" s="33"/>
      <c r="G195" s="33"/>
      <c r="H195" s="33"/>
      <c r="I195" s="33"/>
      <c r="J195" s="30"/>
      <c r="K195" s="32"/>
      <c r="L195" s="16"/>
      <c r="M195" s="16"/>
      <c r="N195" s="16"/>
      <c r="O195" s="16"/>
      <c r="P195" s="16"/>
      <c r="Q195" s="16"/>
      <c r="R195" s="12"/>
      <c r="S195" s="12"/>
      <c r="T195" s="12"/>
      <c r="U195" s="12"/>
      <c r="V195" s="12"/>
    </row>
    <row r="196">
      <c r="B196" s="33"/>
      <c r="C196" s="33"/>
      <c r="D196" s="33"/>
      <c r="E196" s="33"/>
      <c r="F196" s="33"/>
      <c r="G196" s="33"/>
      <c r="H196" s="33"/>
      <c r="I196" s="33"/>
      <c r="J196" s="30"/>
      <c r="K196" s="32"/>
      <c r="L196" s="16"/>
      <c r="M196" s="16"/>
      <c r="N196" s="16"/>
      <c r="O196" s="16"/>
      <c r="P196" s="16"/>
      <c r="Q196" s="16"/>
      <c r="R196" s="12"/>
      <c r="S196" s="12"/>
      <c r="T196" s="12"/>
      <c r="U196" s="12"/>
      <c r="V196" s="12"/>
    </row>
    <row r="197">
      <c r="B197" s="33"/>
      <c r="C197" s="33"/>
      <c r="D197" s="33"/>
      <c r="E197" s="33"/>
      <c r="F197" s="33"/>
      <c r="G197" s="33"/>
      <c r="H197" s="33"/>
      <c r="I197" s="33"/>
      <c r="J197" s="30"/>
      <c r="K197" s="32"/>
      <c r="L197" s="16"/>
      <c r="M197" s="16"/>
      <c r="N197" s="16"/>
      <c r="O197" s="16"/>
      <c r="P197" s="16"/>
      <c r="Q197" s="16"/>
      <c r="R197" s="12"/>
      <c r="S197" s="12"/>
      <c r="T197" s="12"/>
      <c r="U197" s="12"/>
      <c r="V197" s="12"/>
    </row>
    <row r="198">
      <c r="B198" s="33"/>
      <c r="C198" s="33"/>
      <c r="D198" s="33"/>
      <c r="E198" s="33"/>
      <c r="F198" s="33"/>
      <c r="G198" s="33"/>
      <c r="H198" s="33"/>
      <c r="I198" s="33"/>
      <c r="J198" s="30"/>
      <c r="K198" s="32"/>
      <c r="L198" s="16"/>
      <c r="M198" s="16"/>
      <c r="N198" s="16"/>
      <c r="O198" s="16"/>
      <c r="P198" s="16"/>
      <c r="Q198" s="16"/>
      <c r="R198" s="12"/>
      <c r="S198" s="12"/>
      <c r="T198" s="12"/>
      <c r="U198" s="12"/>
      <c r="V198" s="12"/>
    </row>
    <row r="199">
      <c r="B199" s="33"/>
      <c r="C199" s="33"/>
      <c r="D199" s="33"/>
      <c r="E199" s="33"/>
      <c r="F199" s="33"/>
      <c r="G199" s="33"/>
      <c r="H199" s="33"/>
      <c r="I199" s="33"/>
      <c r="J199" s="30"/>
      <c r="K199" s="32"/>
      <c r="L199" s="16"/>
      <c r="M199" s="16"/>
      <c r="N199" s="16"/>
      <c r="O199" s="16"/>
      <c r="P199" s="16"/>
      <c r="Q199" s="16"/>
      <c r="R199" s="12"/>
      <c r="S199" s="12"/>
      <c r="T199" s="12"/>
      <c r="U199" s="12"/>
      <c r="V199" s="12"/>
    </row>
    <row r="200">
      <c r="B200" s="33"/>
      <c r="C200" s="33"/>
      <c r="D200" s="33"/>
      <c r="E200" s="33"/>
      <c r="F200" s="33"/>
      <c r="G200" s="33"/>
      <c r="H200" s="33"/>
      <c r="I200" s="33"/>
      <c r="J200" s="30"/>
      <c r="K200" s="32"/>
      <c r="L200" s="16"/>
      <c r="M200" s="16"/>
      <c r="N200" s="16"/>
      <c r="O200" s="16"/>
      <c r="P200" s="16"/>
      <c r="Q200" s="16"/>
      <c r="R200" s="12"/>
      <c r="S200" s="12"/>
      <c r="T200" s="12"/>
      <c r="U200" s="12"/>
      <c r="V200" s="12"/>
    </row>
  </sheetData>
  <hyperlinks>
    <hyperlink display="https://docs.google.com/spreadsheets/d/1UteBNqKcj78fDfg1iTYSkXlg8FdC7bQaMyvrbr9ysRk/edit?gid=1103838506#gid=1103838506&amp;range=" location="'Tanjung Pura'!C31" ref="T2"/>
    <hyperlink r:id="rId1" location="gid=1071954843&amp;range=" ref="T3"/>
    <hyperlink r:id="rId2" location="gid=280646763&amp;range=" ref="T4"/>
    <hyperlink r:id="rId3" location="gid=2048919870&amp;range=C44" ref="T5"/>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8.13"/>
    <col customWidth="1" min="3" max="3" width="24.5"/>
    <col customWidth="1" min="4" max="5" width="21.25"/>
    <col customWidth="1" min="6" max="6" width="13.5"/>
    <col customWidth="1" min="7" max="8" width="13.38"/>
    <col customWidth="1" min="9" max="9" width="36.13"/>
  </cols>
  <sheetData>
    <row r="1">
      <c r="A1" s="30"/>
      <c r="B1" s="30" t="str">
        <f t="array" ref="B1">if(A1="","",XLOOKUP(A1,'Tanjung Pura'!B:B,'Tanjung Pura'!D:D,"",0,1))</f>
        <v/>
      </c>
      <c r="C1" s="30"/>
      <c r="D1" s="30"/>
      <c r="E1" s="30"/>
      <c r="F1" s="35"/>
      <c r="G1" s="36"/>
      <c r="H1" s="36"/>
      <c r="I1" s="37"/>
      <c r="J1" s="30"/>
      <c r="K1" s="30"/>
      <c r="L1" s="30"/>
      <c r="M1" s="30"/>
      <c r="N1" s="30"/>
      <c r="O1" s="30"/>
      <c r="P1" s="30"/>
      <c r="Q1" s="30"/>
      <c r="R1" s="30"/>
      <c r="S1" s="30"/>
      <c r="T1" s="30"/>
      <c r="U1" s="30"/>
      <c r="V1" s="30"/>
      <c r="W1" s="30"/>
      <c r="X1" s="30"/>
      <c r="Y1" s="30"/>
      <c r="Z1" s="30"/>
    </row>
    <row r="2" ht="24.0" customHeight="1">
      <c r="A2" s="38"/>
      <c r="B2" s="39" t="s">
        <v>31</v>
      </c>
      <c r="C2" s="40"/>
      <c r="D2" s="40"/>
      <c r="E2" s="40"/>
      <c r="F2" s="40"/>
      <c r="G2" s="40"/>
      <c r="H2" s="40"/>
      <c r="I2" s="41"/>
      <c r="J2" s="30"/>
      <c r="K2" s="30"/>
      <c r="L2" s="30"/>
      <c r="M2" s="30"/>
      <c r="N2" s="30"/>
      <c r="O2" s="30"/>
      <c r="P2" s="30"/>
      <c r="Q2" s="30"/>
      <c r="R2" s="30"/>
      <c r="S2" s="30"/>
      <c r="T2" s="30"/>
      <c r="U2" s="30"/>
      <c r="V2" s="30"/>
      <c r="W2" s="30"/>
      <c r="X2" s="30"/>
      <c r="Y2" s="30"/>
      <c r="Z2" s="30"/>
    </row>
    <row r="3" ht="20.25" customHeight="1">
      <c r="A3" s="30"/>
      <c r="B3" s="42" t="s">
        <v>303</v>
      </c>
      <c r="C3" s="40"/>
      <c r="D3" s="40"/>
      <c r="E3" s="40"/>
      <c r="F3" s="41"/>
      <c r="G3" s="43" t="s">
        <v>304</v>
      </c>
      <c r="H3" s="41"/>
      <c r="I3" s="44" t="s">
        <v>305</v>
      </c>
      <c r="J3" s="30"/>
      <c r="K3" s="30"/>
      <c r="L3" s="30"/>
      <c r="M3" s="30"/>
      <c r="N3" s="30"/>
      <c r="O3" s="30"/>
      <c r="P3" s="30"/>
      <c r="Q3" s="30"/>
      <c r="R3" s="30"/>
      <c r="S3" s="30"/>
      <c r="T3" s="30"/>
      <c r="U3" s="30"/>
      <c r="V3" s="30"/>
      <c r="W3" s="30"/>
      <c r="X3" s="30"/>
      <c r="Y3" s="30"/>
      <c r="Z3" s="30"/>
    </row>
    <row r="4" ht="20.25" customHeight="1">
      <c r="A4" s="38"/>
      <c r="B4" s="45" t="s">
        <v>9</v>
      </c>
      <c r="C4" s="46" t="s">
        <v>306</v>
      </c>
      <c r="D4" s="47" t="s">
        <v>307</v>
      </c>
      <c r="E4" s="48" t="s">
        <v>308</v>
      </c>
      <c r="F4" s="49" t="s">
        <v>309</v>
      </c>
      <c r="G4" s="50" t="s">
        <v>310</v>
      </c>
      <c r="H4" s="51" t="s">
        <v>311</v>
      </c>
      <c r="I4" s="52"/>
      <c r="J4" s="30"/>
      <c r="K4" s="30"/>
      <c r="L4" s="30"/>
      <c r="M4" s="30"/>
      <c r="N4" s="30"/>
      <c r="O4" s="30"/>
      <c r="P4" s="30"/>
      <c r="Q4" s="30"/>
      <c r="R4" s="30"/>
      <c r="S4" s="30"/>
      <c r="T4" s="30"/>
      <c r="U4" s="30"/>
      <c r="V4" s="30"/>
      <c r="W4" s="30"/>
      <c r="X4" s="30"/>
      <c r="Y4" s="30"/>
      <c r="Z4" s="30"/>
    </row>
    <row r="5">
      <c r="A5" s="30" t="str">
        <f>IFERROR(__xludf.DUMMYFUNCTION("unique(FILTER('Tanjung Pura'!B3:B1007,'Tanjung Pura'!F3:F1007&lt;&gt;"""",'Tanjung Pura'!F3:F1007&lt;&gt;""Done"",'Tanjung Pura'!F3:F1007&lt;&gt;""Next Shipment"",'Tanjung Pura'!F3:F1007&lt;&gt;""Planning""))"),"T13")</f>
        <v>T13</v>
      </c>
      <c r="B5" s="53" t="str">
        <f t="array" ref="B5">if(A5="","",XLOOKUP(A5,'Tanjung Pura'!B:B,'Tanjung Pura'!D:D,"",0,1))</f>
        <v>AS Marina 12</v>
      </c>
      <c r="C5" s="54" t="str">
        <f>IFERROR(__xludf.DUMMYFUNCTION("if(A5="""","""",Transpose(unique(FILTER('Tanjung Pura'!V:V,'Tanjung Pura'!B:B=A5))))"),"PT. Sentosa Prima Agro")</f>
        <v>PT. Sentosa Prima Agro</v>
      </c>
      <c r="D5" s="55"/>
      <c r="E5" s="56"/>
      <c r="F5" s="57">
        <f>if(A5="","",SUMIF('Tanjung Pura'!B:B,A5,'Tanjung Pura'!X:X))</f>
        <v>3000000</v>
      </c>
      <c r="G5" s="58" t="s">
        <v>120</v>
      </c>
      <c r="H5" s="59">
        <v>46071.0</v>
      </c>
      <c r="I5" s="60" t="s">
        <v>312</v>
      </c>
      <c r="J5" s="30"/>
      <c r="K5" s="30"/>
      <c r="L5" s="30"/>
      <c r="M5" s="30"/>
      <c r="N5" s="30"/>
      <c r="O5" s="30"/>
      <c r="P5" s="30"/>
      <c r="Q5" s="30"/>
      <c r="R5" s="30"/>
      <c r="S5" s="30"/>
      <c r="T5" s="30"/>
      <c r="U5" s="30"/>
      <c r="V5" s="30"/>
      <c r="W5" s="30"/>
      <c r="X5" s="30"/>
      <c r="Y5" s="30"/>
      <c r="Z5" s="30"/>
    </row>
    <row r="6">
      <c r="A6" s="30" t="str">
        <f>IFERROR(__xludf.DUMMYFUNCTION("""COMPUTED_VALUE"""),"T15")</f>
        <v>T15</v>
      </c>
      <c r="B6" s="61" t="str">
        <f t="array" ref="B6">if(A6="","",XLOOKUP(A6,'Tanjung Pura'!B:B,'Tanjung Pura'!D:D,"",0,1))</f>
        <v>FPS-09A</v>
      </c>
      <c r="C6" s="62" t="str">
        <f>IFERROR(__xludf.DUMMYFUNCTION("if(A6="""","""",Transpose(unique(FILTER('Tanjung Pura'!V:V,'Tanjung Pura'!B:B=A6))))"),"PT. Mitra Karya Sentosa")</f>
        <v>PT. Mitra Karya Sentosa</v>
      </c>
      <c r="D6" s="63"/>
      <c r="E6" s="64"/>
      <c r="F6" s="65">
        <f>if(A6="","",SUMIF('Tanjung Pura'!B:B,A6,'Tanjung Pura'!X:X))</f>
        <v>3500000</v>
      </c>
      <c r="G6" s="66" t="s">
        <v>120</v>
      </c>
      <c r="H6" s="67">
        <v>46053.0</v>
      </c>
      <c r="I6" s="68" t="s">
        <v>313</v>
      </c>
      <c r="J6" s="30"/>
      <c r="K6" s="30"/>
      <c r="L6" s="30"/>
      <c r="M6" s="30"/>
      <c r="N6" s="30"/>
      <c r="O6" s="30"/>
      <c r="P6" s="30"/>
      <c r="Q6" s="30"/>
      <c r="R6" s="30"/>
      <c r="S6" s="30"/>
      <c r="T6" s="30"/>
      <c r="U6" s="30"/>
      <c r="V6" s="30"/>
      <c r="W6" s="30"/>
      <c r="X6" s="30"/>
      <c r="Y6" s="30"/>
      <c r="Z6" s="30"/>
    </row>
    <row r="7">
      <c r="A7" s="30" t="str">
        <f>IFERROR(__xludf.DUMMYFUNCTION("""COMPUTED_VALUE"""),"T17")</f>
        <v>T17</v>
      </c>
      <c r="B7" s="61" t="str">
        <f t="array" ref="B7">if(A7="","",XLOOKUP(A7,'Tanjung Pura'!B:B,'Tanjung Pura'!D:D,"",0,1))</f>
        <v>Sukses Bersama 18</v>
      </c>
      <c r="C7" s="62" t="str">
        <f>IFERROR(__xludf.DUMMYFUNCTION("if(A7="""","""",Transpose(unique(FILTER('Tanjung Pura'!V:V,'Tanjung Pura'!B:B=A7))))"),"PT. Kharisma Agro Makmur")</f>
        <v>PT. Kharisma Agro Makmur</v>
      </c>
      <c r="D7" s="63"/>
      <c r="E7" s="64"/>
      <c r="F7" s="65">
        <f>if(A7="","",SUMIF('Tanjung Pura'!B:B,A7,'Tanjung Pura'!X:X))</f>
        <v>3000000</v>
      </c>
      <c r="G7" s="66" t="s">
        <v>120</v>
      </c>
      <c r="H7" s="67">
        <v>46077.0</v>
      </c>
      <c r="I7" s="68" t="s">
        <v>314</v>
      </c>
      <c r="J7" s="30"/>
      <c r="K7" s="30"/>
      <c r="L7" s="30"/>
      <c r="M7" s="30"/>
      <c r="N7" s="30"/>
      <c r="O7" s="30"/>
      <c r="P7" s="30"/>
      <c r="Q7" s="30"/>
      <c r="R7" s="30"/>
      <c r="S7" s="30"/>
      <c r="T7" s="30"/>
      <c r="U7" s="30"/>
      <c r="V7" s="30"/>
      <c r="W7" s="30"/>
      <c r="X7" s="30"/>
      <c r="Y7" s="30"/>
      <c r="Z7" s="30"/>
    </row>
    <row r="8">
      <c r="A8" s="30" t="str">
        <f>IFERROR(__xludf.DUMMYFUNCTION("""COMPUTED_VALUE"""),"T18")</f>
        <v>T18</v>
      </c>
      <c r="B8" s="61" t="str">
        <f t="array" ref="B8">if(A8="","",XLOOKUP(A8,'Tanjung Pura'!B:B,'Tanjung Pura'!D:D,"",0,1))</f>
        <v>Luminor 8</v>
      </c>
      <c r="C8" s="62" t="str">
        <f>IFERROR(__xludf.DUMMYFUNCTION("if(A8="""","""",Transpose(unique(FILTER('Tanjung Pura'!V:V,'Tanjung Pura'!B:B=A8))))"),"PT. Agro Abadi Cemerlang")</f>
        <v>PT. Agro Abadi Cemerlang</v>
      </c>
      <c r="D8" s="63" t="str">
        <f>IFERROR(__xludf.DUMMYFUNCTION("""COMPUTED_VALUE"""),"PT. Nusaraya Permai")</f>
        <v>PT. Nusaraya Permai</v>
      </c>
      <c r="E8" s="64"/>
      <c r="F8" s="65">
        <f>if(A8="","",SUMIF('Tanjung Pura'!B:B,A8,'Tanjung Pura'!X:X))</f>
        <v>4000000</v>
      </c>
      <c r="G8" s="66" t="s">
        <v>315</v>
      </c>
      <c r="H8" s="67">
        <v>46072.0</v>
      </c>
      <c r="I8" s="68" t="s">
        <v>316</v>
      </c>
      <c r="J8" s="30"/>
      <c r="K8" s="30"/>
      <c r="L8" s="30"/>
      <c r="M8" s="30"/>
      <c r="N8" s="30"/>
      <c r="O8" s="30"/>
      <c r="P8" s="30"/>
      <c r="Q8" s="30"/>
      <c r="R8" s="30"/>
      <c r="S8" s="30"/>
      <c r="T8" s="30"/>
      <c r="U8" s="30"/>
      <c r="V8" s="30"/>
      <c r="W8" s="30"/>
      <c r="X8" s="30"/>
      <c r="Y8" s="30"/>
      <c r="Z8" s="30"/>
    </row>
    <row r="9">
      <c r="A9" s="30" t="str">
        <f>IFERROR(__xludf.DUMMYFUNCTION("""COMPUTED_VALUE"""),"T19")</f>
        <v>T19</v>
      </c>
      <c r="B9" s="61" t="str">
        <f t="array" ref="B9">if(A9="","",XLOOKUP(A9,'Tanjung Pura'!B:B,'Tanjung Pura'!D:D,"",0,1))</f>
        <v>Prima Samudra VIII</v>
      </c>
      <c r="C9" s="62" t="str">
        <f>IFERROR(__xludf.DUMMYFUNCTION("if(A9="""","""",Transpose(unique(FILTER('Tanjung Pura'!V:V,'Tanjung Pura'!B:B=A9))))"),"PT. Nusaraya Permai")</f>
        <v>PT. Nusaraya Permai</v>
      </c>
      <c r="D9" s="63"/>
      <c r="E9" s="64"/>
      <c r="F9" s="65">
        <f>if(A9="","",SUMIF('Tanjung Pura'!B:B,A9,'Tanjung Pura'!X:X))</f>
        <v>4000000</v>
      </c>
      <c r="G9" s="66">
        <v>46065.0</v>
      </c>
      <c r="H9" s="67">
        <v>46070.0</v>
      </c>
      <c r="I9" s="68" t="s">
        <v>317</v>
      </c>
      <c r="J9" s="30"/>
      <c r="K9" s="30"/>
      <c r="L9" s="30"/>
      <c r="M9" s="30"/>
      <c r="N9" s="30"/>
      <c r="O9" s="30"/>
      <c r="P9" s="30"/>
      <c r="Q9" s="30"/>
      <c r="R9" s="30"/>
      <c r="S9" s="30"/>
      <c r="T9" s="30"/>
      <c r="U9" s="30"/>
      <c r="V9" s="30"/>
      <c r="W9" s="30"/>
      <c r="X9" s="30"/>
      <c r="Y9" s="30"/>
      <c r="Z9" s="30"/>
    </row>
    <row r="10">
      <c r="A10" s="30" t="str">
        <f>IFERROR(__xludf.DUMMYFUNCTION("""COMPUTED_VALUE"""),"T21")</f>
        <v>T21</v>
      </c>
      <c r="B10" s="69" t="str">
        <f t="array" ref="B10">if(A10="","",XLOOKUP(A10,'Tanjung Pura'!B:B,'Tanjung Pura'!D:D,"",0,1))</f>
        <v>Luminor 6</v>
      </c>
      <c r="C10" s="70" t="str">
        <f>IFERROR(__xludf.DUMMYFUNCTION("if(A10="""","""",Transpose(unique(FILTER('Tanjung Pura'!V:V,'Tanjung Pura'!B:B=A10))))"),"PT. Ladang Sawit Mas")</f>
        <v>PT. Ladang Sawit Mas</v>
      </c>
      <c r="D10" s="71"/>
      <c r="E10" s="72"/>
      <c r="F10" s="73">
        <f>if(A10="","",SUMIF('Tanjung Pura'!B:B,A10,'Tanjung Pura'!X:X))</f>
        <v>3000000</v>
      </c>
      <c r="G10" s="74">
        <v>46065.0</v>
      </c>
      <c r="H10" s="75">
        <f>G10+10</f>
        <v>46075</v>
      </c>
      <c r="I10" s="76" t="s">
        <v>318</v>
      </c>
      <c r="J10" s="30"/>
      <c r="K10" s="30"/>
      <c r="L10" s="30"/>
      <c r="M10" s="30"/>
      <c r="N10" s="30"/>
      <c r="O10" s="30"/>
      <c r="P10" s="30"/>
      <c r="Q10" s="30"/>
      <c r="R10" s="30"/>
      <c r="S10" s="30"/>
      <c r="T10" s="30"/>
      <c r="U10" s="30"/>
      <c r="V10" s="30"/>
      <c r="W10" s="30"/>
      <c r="X10" s="30"/>
      <c r="Y10" s="30"/>
      <c r="Z10" s="30"/>
    </row>
    <row r="11">
      <c r="A11" s="30"/>
      <c r="B11" s="77" t="s">
        <v>319</v>
      </c>
      <c r="C11" s="40"/>
      <c r="D11" s="40"/>
      <c r="E11" s="40"/>
      <c r="F11" s="41"/>
      <c r="G11" s="43" t="s">
        <v>304</v>
      </c>
      <c r="H11" s="41"/>
      <c r="I11" s="44" t="s">
        <v>305</v>
      </c>
      <c r="J11" s="30"/>
      <c r="K11" s="30"/>
      <c r="L11" s="30"/>
      <c r="M11" s="30"/>
      <c r="N11" s="30"/>
      <c r="O11" s="30"/>
      <c r="P11" s="30"/>
      <c r="Q11" s="30"/>
      <c r="R11" s="30"/>
      <c r="S11" s="30"/>
      <c r="T11" s="30"/>
      <c r="U11" s="30"/>
      <c r="V11" s="30"/>
      <c r="W11" s="30"/>
      <c r="X11" s="30"/>
      <c r="Y11" s="30"/>
      <c r="Z11" s="30"/>
    </row>
    <row r="12">
      <c r="A12" s="30"/>
      <c r="B12" s="45" t="s">
        <v>9</v>
      </c>
      <c r="C12" s="46" t="s">
        <v>306</v>
      </c>
      <c r="D12" s="47" t="s">
        <v>307</v>
      </c>
      <c r="E12" s="48" t="s">
        <v>308</v>
      </c>
      <c r="F12" s="49" t="s">
        <v>309</v>
      </c>
      <c r="G12" s="50" t="s">
        <v>310</v>
      </c>
      <c r="H12" s="51" t="s">
        <v>311</v>
      </c>
      <c r="I12" s="52"/>
      <c r="J12" s="30"/>
      <c r="K12" s="30"/>
      <c r="L12" s="30"/>
      <c r="M12" s="30"/>
      <c r="N12" s="30"/>
      <c r="O12" s="30"/>
      <c r="P12" s="30"/>
      <c r="Q12" s="30"/>
      <c r="R12" s="30"/>
      <c r="S12" s="30"/>
      <c r="T12" s="30"/>
      <c r="U12" s="30"/>
      <c r="V12" s="30"/>
      <c r="W12" s="30"/>
      <c r="X12" s="30"/>
      <c r="Y12" s="30"/>
      <c r="Z12" s="30"/>
    </row>
    <row r="13">
      <c r="A13" s="30" t="str">
        <f>IFERROR(__xludf.DUMMYFUNCTION("unique(FILTER('Tanjung Pura'!B3:B1007, ('Tanjung Pura'!F3:F1007=""Planning"") + ('Tanjung Pura'!F3:F1007=""Next Shipment""))
)"),"T20")</f>
        <v>T20</v>
      </c>
      <c r="B13" s="53" t="str">
        <f t="array" ref="B13">if(A13="","",XLOOKUP(A13,'Tanjung Pura'!B:B,'Tanjung Pura'!D:D,"",0,1))</f>
        <v>Luminor 8</v>
      </c>
      <c r="C13" s="54" t="str">
        <f>IFERROR(__xludf.DUMMYFUNCTION("if(A13="""","""",Transpose(unique(FILTER('Tanjung Pura'!V:V,'Tanjung Pura'!B:B=A13))))"),"PT. Agro Andalan")</f>
        <v>PT. Agro Andalan</v>
      </c>
      <c r="D13" s="55" t="str">
        <f>IFERROR(__xludf.DUMMYFUNCTION("""COMPUTED_VALUE"""),"PT. Citra Mahkota")</f>
        <v>PT. Citra Mahkota</v>
      </c>
      <c r="E13" s="56"/>
      <c r="F13" s="57">
        <f>if(A13="","",SUMIF('Tanjung Pura'!B:B,A13,'Tanjung Pura'!X:X))</f>
        <v>4000000</v>
      </c>
      <c r="G13" s="58" t="s">
        <v>320</v>
      </c>
      <c r="H13" s="59">
        <v>46091.0</v>
      </c>
      <c r="I13" s="60" t="s">
        <v>321</v>
      </c>
      <c r="J13" s="30"/>
      <c r="K13" s="30"/>
      <c r="L13" s="30"/>
      <c r="M13" s="30"/>
      <c r="N13" s="30"/>
      <c r="O13" s="30"/>
      <c r="P13" s="30"/>
      <c r="Q13" s="30"/>
      <c r="R13" s="30"/>
      <c r="S13" s="30"/>
      <c r="T13" s="30"/>
      <c r="U13" s="30"/>
      <c r="V13" s="30"/>
      <c r="W13" s="30"/>
      <c r="X13" s="30"/>
      <c r="Y13" s="30"/>
      <c r="Z13" s="30"/>
    </row>
    <row r="14">
      <c r="A14" s="30" t="str">
        <f>IFERROR(__xludf.DUMMYFUNCTION("""COMPUTED_VALUE"""),"T22")</f>
        <v>T22</v>
      </c>
      <c r="B14" s="61" t="str">
        <f t="array" ref="B14">if(A14="","",XLOOKUP(A14,'Tanjung Pura'!B:B,'Tanjung Pura'!D:D,"",0,1))</f>
        <v>AS Glory 7</v>
      </c>
      <c r="C14" s="62" t="str">
        <f>IFERROR(__xludf.DUMMYFUNCTION("if(A14="""","""",Transpose(unique(FILTER('Tanjung Pura'!V:V,'Tanjung Pura'!B:B=A14))))"),"PT. Prakarsa Tani Sejati")</f>
        <v>PT. Prakarsa Tani Sejati</v>
      </c>
      <c r="D14" s="63"/>
      <c r="E14" s="64"/>
      <c r="F14" s="65">
        <f>if(A14="","",SUMIF('Tanjung Pura'!B:B,A14,'Tanjung Pura'!X:X))</f>
        <v>2500000</v>
      </c>
      <c r="G14" s="66">
        <v>46078.0</v>
      </c>
      <c r="H14" s="67">
        <v>46082.0</v>
      </c>
      <c r="I14" s="68" t="s">
        <v>322</v>
      </c>
      <c r="J14" s="30"/>
      <c r="K14" s="30"/>
      <c r="L14" s="30"/>
      <c r="M14" s="30"/>
      <c r="N14" s="30"/>
      <c r="O14" s="30"/>
      <c r="P14" s="30"/>
      <c r="Q14" s="30"/>
      <c r="R14" s="30"/>
      <c r="S14" s="30"/>
      <c r="T14" s="30"/>
      <c r="U14" s="30"/>
      <c r="V14" s="30"/>
      <c r="W14" s="30"/>
      <c r="X14" s="30"/>
      <c r="Y14" s="30"/>
      <c r="Z14" s="30"/>
    </row>
    <row r="15">
      <c r="A15" s="30" t="str">
        <f>IFERROR(__xludf.DUMMYFUNCTION("""COMPUTED_VALUE"""),"T23")</f>
        <v>T23</v>
      </c>
      <c r="B15" s="61" t="str">
        <f t="array" ref="B15">if(A15="","",XLOOKUP(A15,'Tanjung Pura'!B:B,'Tanjung Pura'!D:D,"",0,1))</f>
        <v>Prima Samudra VIII</v>
      </c>
      <c r="C15" s="62" t="str">
        <f>IFERROR(__xludf.DUMMYFUNCTION("if(A15="""","""",Transpose(unique(FILTER('Tanjung Pura'!V:V,'Tanjung Pura'!B:B=A15))))"),"PT. Nusaraya Permai")</f>
        <v>PT. Nusaraya Permai</v>
      </c>
      <c r="D15" s="63"/>
      <c r="E15" s="64"/>
      <c r="F15" s="65">
        <f>if(A15="","",SUMIF('Tanjung Pura'!B:B,A15,'Tanjung Pura'!X:X))</f>
        <v>4000000</v>
      </c>
      <c r="G15" s="66">
        <v>46077.0</v>
      </c>
      <c r="H15" s="78">
        <f>G15+6</f>
        <v>46083</v>
      </c>
      <c r="I15" s="79"/>
      <c r="J15" s="30"/>
      <c r="K15" s="30"/>
      <c r="L15" s="30"/>
      <c r="M15" s="30"/>
      <c r="N15" s="30"/>
      <c r="O15" s="30"/>
      <c r="P15" s="30"/>
      <c r="Q15" s="30"/>
      <c r="R15" s="30"/>
      <c r="S15" s="30"/>
      <c r="T15" s="30"/>
      <c r="U15" s="30"/>
      <c r="V15" s="30"/>
      <c r="W15" s="30"/>
      <c r="X15" s="30"/>
      <c r="Y15" s="30"/>
      <c r="Z15" s="30"/>
    </row>
    <row r="16">
      <c r="A16" s="30" t="str">
        <f>IFERROR(__xludf.DUMMYFUNCTION("""COMPUTED_VALUE"""),"T24")</f>
        <v>T24</v>
      </c>
      <c r="B16" s="61" t="str">
        <f t="array" ref="B16">if(A16="","",XLOOKUP(A16,'Tanjung Pura'!B:B,'Tanjung Pura'!D:D,"",0,1))</f>
        <v>AS Marina 12</v>
      </c>
      <c r="C16" s="62" t="str">
        <f>IFERROR(__xludf.DUMMYFUNCTION("if(A16="""","""",Transpose(unique(FILTER('Tanjung Pura'!V:V,'Tanjung Pura'!B:B=A16))))"),"PT. Nusaraya Permai")</f>
        <v>PT. Nusaraya Permai</v>
      </c>
      <c r="D16" s="63"/>
      <c r="E16" s="64"/>
      <c r="F16" s="65">
        <f>if(A16="","",SUMIF('Tanjung Pura'!B:B,A16,'Tanjung Pura'!X:X))</f>
        <v>3000000</v>
      </c>
      <c r="G16" s="66">
        <v>46081.0</v>
      </c>
      <c r="H16" s="78">
        <f>G16+5</f>
        <v>46086</v>
      </c>
      <c r="I16" s="79"/>
      <c r="J16" s="30"/>
      <c r="K16" s="30"/>
      <c r="L16" s="30"/>
      <c r="M16" s="30"/>
      <c r="N16" s="30"/>
      <c r="O16" s="30"/>
      <c r="P16" s="30"/>
      <c r="Q16" s="30"/>
      <c r="R16" s="30"/>
      <c r="S16" s="30"/>
      <c r="T16" s="30"/>
      <c r="U16" s="30"/>
      <c r="V16" s="30"/>
      <c r="W16" s="30"/>
      <c r="X16" s="30"/>
      <c r="Y16" s="30"/>
      <c r="Z16" s="30"/>
    </row>
    <row r="17">
      <c r="A17" s="30"/>
      <c r="B17" s="69" t="str">
        <f t="array" ref="B17">if(A17="","",XLOOKUP(A17,'Tanjung Pura'!B:B,'Tanjung Pura'!D:D,"",0,1))</f>
        <v/>
      </c>
      <c r="C17" s="70" t="str">
        <f>IFERROR(__xludf.DUMMYFUNCTION("if(A17="""","""",Transpose(unique(FILTER('Tanjung Pura'!V:V,'Tanjung Pura'!B:B=A17))))"),"")</f>
        <v/>
      </c>
      <c r="D17" s="71"/>
      <c r="E17" s="72"/>
      <c r="F17" s="73" t="str">
        <f>if(A17="","",SUMIF('Tanjung Pura'!B:B,A17,'Tanjung Pura'!X:X))</f>
        <v/>
      </c>
      <c r="G17" s="80"/>
      <c r="H17" s="75"/>
      <c r="I17" s="81"/>
      <c r="J17" s="30"/>
      <c r="K17" s="30"/>
      <c r="L17" s="30"/>
      <c r="M17" s="30"/>
      <c r="N17" s="30"/>
      <c r="O17" s="30"/>
      <c r="P17" s="30"/>
      <c r="Q17" s="30"/>
      <c r="R17" s="30"/>
      <c r="S17" s="30"/>
      <c r="T17" s="30"/>
      <c r="U17" s="30"/>
      <c r="V17" s="30"/>
      <c r="W17" s="30"/>
      <c r="X17" s="30"/>
      <c r="Y17" s="30"/>
      <c r="Z17" s="30"/>
    </row>
    <row r="18">
      <c r="A18" s="30"/>
      <c r="B18" s="30"/>
      <c r="C18" s="30"/>
      <c r="D18" s="30"/>
      <c r="E18" s="30"/>
      <c r="F18" s="35"/>
      <c r="G18" s="36"/>
      <c r="H18" s="36"/>
      <c r="I18" s="37"/>
      <c r="J18" s="30"/>
      <c r="K18" s="30"/>
      <c r="L18" s="30"/>
      <c r="M18" s="30"/>
      <c r="N18" s="30"/>
      <c r="O18" s="30"/>
      <c r="P18" s="30"/>
      <c r="Q18" s="30"/>
      <c r="R18" s="30"/>
      <c r="S18" s="30"/>
      <c r="T18" s="30"/>
      <c r="U18" s="30"/>
      <c r="V18" s="30"/>
      <c r="W18" s="30"/>
      <c r="X18" s="30"/>
      <c r="Y18" s="30"/>
      <c r="Z18" s="30"/>
    </row>
    <row r="19">
      <c r="A19" s="30"/>
      <c r="B19" s="39" t="s">
        <v>39</v>
      </c>
      <c r="C19" s="40"/>
      <c r="D19" s="40"/>
      <c r="E19" s="40"/>
      <c r="F19" s="40"/>
      <c r="G19" s="40"/>
      <c r="H19" s="40"/>
      <c r="I19" s="41"/>
      <c r="J19" s="30"/>
      <c r="K19" s="30"/>
      <c r="L19" s="30"/>
      <c r="M19" s="30"/>
      <c r="N19" s="30"/>
      <c r="O19" s="30"/>
      <c r="P19" s="30"/>
      <c r="Q19" s="30"/>
      <c r="R19" s="30"/>
      <c r="S19" s="30"/>
      <c r="T19" s="30"/>
      <c r="U19" s="30"/>
      <c r="V19" s="30"/>
      <c r="W19" s="30"/>
      <c r="X19" s="30"/>
      <c r="Y19" s="30"/>
      <c r="Z19" s="30"/>
    </row>
    <row r="20">
      <c r="A20" s="30"/>
      <c r="B20" s="42" t="s">
        <v>303</v>
      </c>
      <c r="C20" s="40"/>
      <c r="D20" s="40"/>
      <c r="E20" s="40"/>
      <c r="F20" s="41"/>
      <c r="G20" s="43" t="s">
        <v>304</v>
      </c>
      <c r="H20" s="41"/>
      <c r="I20" s="44" t="s">
        <v>305</v>
      </c>
      <c r="J20" s="30"/>
      <c r="K20" s="30"/>
      <c r="L20" s="30"/>
      <c r="M20" s="30"/>
      <c r="N20" s="30"/>
      <c r="O20" s="30"/>
      <c r="P20" s="30"/>
      <c r="Q20" s="30"/>
      <c r="R20" s="30"/>
      <c r="S20" s="30"/>
      <c r="T20" s="30"/>
      <c r="U20" s="30"/>
      <c r="V20" s="30"/>
      <c r="W20" s="30"/>
      <c r="X20" s="30"/>
      <c r="Y20" s="30"/>
      <c r="Z20" s="30"/>
    </row>
    <row r="21">
      <c r="A21" s="30"/>
      <c r="B21" s="45" t="s">
        <v>9</v>
      </c>
      <c r="C21" s="46" t="s">
        <v>306</v>
      </c>
      <c r="D21" s="47" t="s">
        <v>307</v>
      </c>
      <c r="E21" s="48" t="s">
        <v>308</v>
      </c>
      <c r="F21" s="49" t="s">
        <v>309</v>
      </c>
      <c r="G21" s="50" t="s">
        <v>310</v>
      </c>
      <c r="H21" s="51" t="s">
        <v>311</v>
      </c>
      <c r="I21" s="52"/>
      <c r="J21" s="30"/>
      <c r="K21" s="30"/>
      <c r="L21" s="30"/>
      <c r="M21" s="30"/>
      <c r="N21" s="30"/>
      <c r="O21" s="30"/>
      <c r="P21" s="30"/>
      <c r="Q21" s="30"/>
      <c r="R21" s="30"/>
      <c r="S21" s="30"/>
      <c r="T21" s="30"/>
      <c r="U21" s="30"/>
      <c r="V21" s="30"/>
      <c r="W21" s="30"/>
      <c r="X21" s="30"/>
      <c r="Y21" s="30"/>
      <c r="Z21" s="30"/>
    </row>
    <row r="22">
      <c r="A22" s="30" t="str">
        <f>IFERROR(__xludf.DUMMYFUNCTION("hstack(unique(FILTER(Bekasi!B3:B1007,Bekasi!F3:F1007&lt;&gt;"""",Bekasi!F3:F1007&lt;&gt;""Done"",Bekasi!F3:F1007&lt;&gt;""Next Shipment"",Bekasi!F3:F1007&lt;&gt;""Planning"")))"),"BK6")</f>
        <v>BK6</v>
      </c>
      <c r="B22" s="53" t="str">
        <f t="array" ref="B22">if(A22="","",XLOOKUP(A22,Bekasi!B:B,Bekasi!D:D,"",0,1))</f>
        <v>Teratai Merah II</v>
      </c>
      <c r="C22" s="54" t="str">
        <f>IFERROR(__xludf.DUMMYFUNCTION("if(A22="""","""",Transpose(unique(FILTER(Bekasi!V:V,Bekasi!B:B=A22))))"),"Bulking Jambi")</f>
        <v>Bulking Jambi</v>
      </c>
      <c r="D22" s="55"/>
      <c r="E22" s="56"/>
      <c r="F22" s="57">
        <f>if(A22="","",SUMIF(Bekasi!B:B,A22,Bekasi!X:X))</f>
        <v>2250000</v>
      </c>
      <c r="G22" s="58" t="s">
        <v>120</v>
      </c>
      <c r="H22" s="59" t="s">
        <v>120</v>
      </c>
      <c r="I22" s="60" t="s">
        <v>323</v>
      </c>
      <c r="J22" s="30"/>
      <c r="K22" s="30"/>
      <c r="L22" s="30"/>
      <c r="M22" s="30"/>
      <c r="N22" s="30"/>
      <c r="O22" s="30"/>
      <c r="P22" s="30"/>
      <c r="Q22" s="30"/>
      <c r="R22" s="30"/>
      <c r="S22" s="30"/>
      <c r="T22" s="30"/>
      <c r="U22" s="30"/>
      <c r="V22" s="30"/>
      <c r="W22" s="30"/>
      <c r="X22" s="30"/>
      <c r="Y22" s="30"/>
      <c r="Z22" s="30"/>
    </row>
    <row r="23">
      <c r="A23" s="30" t="str">
        <f>IFERROR(__xludf.DUMMYFUNCTION("""COMPUTED_VALUE"""),"BK11")</f>
        <v>BK11</v>
      </c>
      <c r="B23" s="61" t="str">
        <f t="array" ref="B23">if(A23="","",XLOOKUP(A23,Bekasi!B:B,Bekasi!D:D,"",0,1))</f>
        <v>Sahabat Setia 2689</v>
      </c>
      <c r="C23" s="62" t="str">
        <f>IFERROR(__xludf.DUMMYFUNCTION("if(A23="""","""",Transpose(unique(FILTER(Bekasi!V:V,Bekasi!B:B=A23))))"),"Bulking Kumai")</f>
        <v>Bulking Kumai</v>
      </c>
      <c r="D23" s="63"/>
      <c r="E23" s="64"/>
      <c r="F23" s="65">
        <f>if(A23="","",SUMIF(Bekasi!B:B,A23,Bekasi!X:X))</f>
        <v>2013580</v>
      </c>
      <c r="G23" s="66" t="s">
        <v>120</v>
      </c>
      <c r="H23" s="67" t="s">
        <v>120</v>
      </c>
      <c r="I23" s="68" t="s">
        <v>324</v>
      </c>
      <c r="J23" s="30"/>
      <c r="K23" s="30"/>
      <c r="L23" s="30"/>
      <c r="M23" s="30"/>
      <c r="N23" s="30"/>
      <c r="O23" s="30"/>
      <c r="P23" s="30"/>
      <c r="Q23" s="30"/>
      <c r="R23" s="30"/>
      <c r="S23" s="30"/>
      <c r="T23" s="30"/>
      <c r="U23" s="30"/>
      <c r="V23" s="30"/>
      <c r="W23" s="30"/>
      <c r="X23" s="30"/>
      <c r="Y23" s="30"/>
      <c r="Z23" s="30"/>
    </row>
    <row r="24">
      <c r="A24" s="30" t="str">
        <f>IFERROR(__xludf.DUMMYFUNCTION("""COMPUTED_VALUE"""),"BK12")</f>
        <v>BK12</v>
      </c>
      <c r="B24" s="61" t="str">
        <f t="array" ref="B24">if(A24="","",XLOOKUP(A24,Bekasi!B:B,Bekasi!D:D,"",0,1))</f>
        <v>Luminor 10</v>
      </c>
      <c r="C24" s="62" t="str">
        <f>IFERROR(__xludf.DUMMYFUNCTION("if(A24="""","""",Transpose(unique(FILTER(Bekasi!V:V,Bekasi!B:B=A24))))"),"PT. Golden Blossom Sumatra")</f>
        <v>PT. Golden Blossom Sumatra</v>
      </c>
      <c r="D24" s="63"/>
      <c r="E24" s="64"/>
      <c r="F24" s="65">
        <f>if(A24="","",SUMIF(Bekasi!B:B,A24,Bekasi!X:X))</f>
        <v>5000000</v>
      </c>
      <c r="G24" s="66">
        <v>46064.0</v>
      </c>
      <c r="H24" s="67">
        <v>46075.0</v>
      </c>
      <c r="I24" s="68" t="s">
        <v>325</v>
      </c>
      <c r="J24" s="30"/>
      <c r="K24" s="30"/>
      <c r="L24" s="30"/>
      <c r="M24" s="30"/>
      <c r="N24" s="30"/>
      <c r="O24" s="30"/>
      <c r="P24" s="30"/>
      <c r="Q24" s="30"/>
      <c r="R24" s="30"/>
      <c r="S24" s="30"/>
      <c r="T24" s="30"/>
      <c r="U24" s="30"/>
      <c r="V24" s="30"/>
      <c r="W24" s="30"/>
      <c r="X24" s="30"/>
      <c r="Y24" s="30"/>
      <c r="Z24" s="30"/>
    </row>
    <row r="25">
      <c r="A25" s="30" t="str">
        <f>IFERROR(__xludf.DUMMYFUNCTION("""COMPUTED_VALUE"""),"BK14")</f>
        <v>BK14</v>
      </c>
      <c r="B25" s="61" t="str">
        <f t="array" ref="B25">if(A25="","",XLOOKUP(A25,Bekasi!B:B,Bekasi!D:D,"",0,1))</f>
        <v>Sahabat Setia 1689</v>
      </c>
      <c r="C25" s="62" t="str">
        <f>IFERROR(__xludf.DUMMYFUNCTION("if(A25="""","""",Transpose(unique(FILTER(Bekasi!V:V,Bekasi!B:B=A25))))"),"Bulking Kumai")</f>
        <v>Bulking Kumai</v>
      </c>
      <c r="D25" s="63"/>
      <c r="E25" s="64"/>
      <c r="F25" s="65">
        <f>if(A25="","",SUMIF(Bekasi!B:B,A25,Bekasi!X:X))</f>
        <v>4000000</v>
      </c>
      <c r="G25" s="66">
        <v>46061.0</v>
      </c>
      <c r="H25" s="67">
        <v>46073.0</v>
      </c>
      <c r="I25" s="68" t="s">
        <v>326</v>
      </c>
      <c r="J25" s="30"/>
      <c r="K25" s="30"/>
      <c r="L25" s="30"/>
      <c r="M25" s="30"/>
      <c r="N25" s="30"/>
      <c r="O25" s="30"/>
      <c r="P25" s="30"/>
      <c r="Q25" s="30"/>
      <c r="R25" s="30"/>
      <c r="S25" s="30"/>
      <c r="T25" s="30"/>
      <c r="U25" s="30"/>
      <c r="V25" s="30"/>
      <c r="W25" s="30"/>
      <c r="X25" s="30"/>
      <c r="Y25" s="30"/>
      <c r="Z25" s="30"/>
    </row>
    <row r="26">
      <c r="A26" s="30" t="str">
        <f>IFERROR(__xludf.DUMMYFUNCTION("""COMPUTED_VALUE"""),"BK15")</f>
        <v>BK15</v>
      </c>
      <c r="B26" s="61" t="str">
        <f t="array" ref="B26">if(A26="","",XLOOKUP(A26,Bekasi!B:B,Bekasi!D:D,"",0,1))</f>
        <v>Luminor 9</v>
      </c>
      <c r="C26" s="62" t="str">
        <f>IFERROR(__xludf.DUMMYFUNCTION("if(A26="""","""",Transpose(unique(FILTER(Bekasi!V:V,Bekasi!B:B=A26))))"),"Bulking Jambi")</f>
        <v>Bulking Jambi</v>
      </c>
      <c r="D26" s="63"/>
      <c r="E26" s="64"/>
      <c r="F26" s="65">
        <f>if(A26="","",SUMIF(Bekasi!B:B,A26,Bekasi!X:X))</f>
        <v>1500000</v>
      </c>
      <c r="G26" s="66">
        <v>46061.0</v>
      </c>
      <c r="H26" s="67">
        <v>46071.0</v>
      </c>
      <c r="I26" s="68" t="s">
        <v>327</v>
      </c>
      <c r="J26" s="30"/>
      <c r="K26" s="30"/>
      <c r="L26" s="30"/>
      <c r="M26" s="30"/>
      <c r="N26" s="30"/>
      <c r="O26" s="30"/>
      <c r="P26" s="30"/>
      <c r="Q26" s="30"/>
      <c r="R26" s="30"/>
      <c r="S26" s="30"/>
      <c r="T26" s="30"/>
      <c r="U26" s="30"/>
      <c r="V26" s="30"/>
      <c r="W26" s="30"/>
      <c r="X26" s="30"/>
      <c r="Y26" s="30"/>
      <c r="Z26" s="30"/>
    </row>
    <row r="27">
      <c r="A27" s="30" t="str">
        <f>IFERROR(__xludf.DUMMYFUNCTION("""COMPUTED_VALUE"""),"BK 16")</f>
        <v>BK 16</v>
      </c>
      <c r="B27" s="61" t="str">
        <f t="array" ref="B27">if(A27="","",XLOOKUP(A27,Bekasi!B:B,Bekasi!D:D,"",0,1))</f>
        <v>Kapuas Jaya 275</v>
      </c>
      <c r="C27" s="62" t="str">
        <f>IFERROR(__xludf.DUMMYFUNCTION("if(A27="""","""",Transpose(unique(FILTER(Bekasi!V:V,Bekasi!B:B=A27))))"),"Bulking Kumai")</f>
        <v>Bulking Kumai</v>
      </c>
      <c r="D27" s="63"/>
      <c r="E27" s="64"/>
      <c r="F27" s="65">
        <f>if(A27="","",SUMIF(Bekasi!B:B,A27,Bekasi!X:X))</f>
        <v>4000000</v>
      </c>
      <c r="G27" s="66"/>
      <c r="H27" s="67"/>
      <c r="I27" s="68"/>
      <c r="J27" s="30"/>
      <c r="K27" s="30"/>
      <c r="L27" s="30"/>
      <c r="M27" s="30"/>
      <c r="N27" s="30"/>
      <c r="O27" s="30"/>
      <c r="P27" s="30"/>
      <c r="Q27" s="30"/>
      <c r="R27" s="30"/>
      <c r="S27" s="30"/>
      <c r="T27" s="30"/>
      <c r="U27" s="30"/>
      <c r="V27" s="30"/>
      <c r="W27" s="30"/>
      <c r="X27" s="30"/>
      <c r="Y27" s="30"/>
      <c r="Z27" s="30"/>
    </row>
    <row r="28">
      <c r="A28" s="30"/>
      <c r="B28" s="61" t="str">
        <f t="array" ref="B28">if(A28="","",XLOOKUP(A28,Bekasi!B:B,Bekasi!D:D,"",0,1))</f>
        <v/>
      </c>
      <c r="C28" s="62" t="str">
        <f>IFERROR(__xludf.DUMMYFUNCTION("if(A28="""","""",Transpose(unique(FILTER(Bekasi!V:V,Bekasi!B:B=A28))))"),"")</f>
        <v/>
      </c>
      <c r="D28" s="63"/>
      <c r="E28" s="64"/>
      <c r="F28" s="65" t="str">
        <f>if(A28="","",SUMIF(Bekasi!B:B,A28,Bekasi!X:X))</f>
        <v/>
      </c>
      <c r="G28" s="66"/>
      <c r="H28" s="67"/>
      <c r="I28" s="68"/>
      <c r="J28" s="30"/>
      <c r="K28" s="30"/>
      <c r="L28" s="30"/>
      <c r="M28" s="30"/>
      <c r="N28" s="30"/>
      <c r="O28" s="30"/>
      <c r="P28" s="30"/>
      <c r="Q28" s="30"/>
      <c r="R28" s="30"/>
      <c r="S28" s="30"/>
      <c r="T28" s="30"/>
      <c r="U28" s="30"/>
      <c r="V28" s="30"/>
      <c r="W28" s="30"/>
      <c r="X28" s="30"/>
      <c r="Y28" s="30"/>
      <c r="Z28" s="30"/>
    </row>
    <row r="29">
      <c r="A29" s="30"/>
      <c r="B29" s="61" t="str">
        <f t="array" ref="B29">if(A29="","",XLOOKUP(A29,Bekasi!B:B,Bekasi!D:D,"",0,1))</f>
        <v/>
      </c>
      <c r="C29" s="62" t="str">
        <f>IFERROR(__xludf.DUMMYFUNCTION("if(A29="""","""",Transpose(unique(FILTER(Bekasi!V:V,Bekasi!B:B=A29))))"),"")</f>
        <v/>
      </c>
      <c r="D29" s="63"/>
      <c r="E29" s="64"/>
      <c r="F29" s="65" t="str">
        <f>if(A29="","",SUMIF(Bekasi!B:B,A29,Bekasi!X:X))</f>
        <v/>
      </c>
      <c r="G29" s="66"/>
      <c r="H29" s="67"/>
      <c r="I29" s="68"/>
      <c r="J29" s="30"/>
      <c r="K29" s="30"/>
      <c r="L29" s="30"/>
      <c r="M29" s="30"/>
      <c r="N29" s="30"/>
      <c r="O29" s="30"/>
      <c r="P29" s="30"/>
      <c r="Q29" s="30"/>
      <c r="R29" s="30"/>
      <c r="S29" s="30"/>
      <c r="T29" s="30"/>
      <c r="U29" s="30"/>
      <c r="V29" s="30"/>
      <c r="W29" s="30"/>
      <c r="X29" s="30"/>
      <c r="Y29" s="30"/>
      <c r="Z29" s="30"/>
    </row>
    <row r="30">
      <c r="A30" s="30"/>
      <c r="B30" s="69" t="str">
        <f t="array" ref="B30">if(A30="","",XLOOKUP(A30,Bekasi!B:B,Bekasi!D:D,"",0,1))</f>
        <v/>
      </c>
      <c r="C30" s="70" t="str">
        <f>IFERROR(__xludf.DUMMYFUNCTION("if(A30="""","""",Transpose(unique(FILTER(Bekasi!V:V,Bekasi!B:B=A30))))"),"")</f>
        <v/>
      </c>
      <c r="D30" s="71"/>
      <c r="E30" s="72"/>
      <c r="F30" s="73" t="str">
        <f>if(A30="","",SUMIF(Bekasi!B:B,A30,Bekasi!X:X))</f>
        <v/>
      </c>
      <c r="G30" s="74"/>
      <c r="H30" s="75"/>
      <c r="I30" s="76"/>
      <c r="J30" s="30"/>
      <c r="K30" s="30"/>
      <c r="L30" s="30"/>
      <c r="M30" s="30"/>
      <c r="N30" s="30"/>
      <c r="O30" s="30"/>
      <c r="P30" s="30"/>
      <c r="Q30" s="30"/>
      <c r="R30" s="30"/>
      <c r="S30" s="30"/>
      <c r="T30" s="30"/>
      <c r="U30" s="30"/>
      <c r="V30" s="30"/>
      <c r="W30" s="30"/>
      <c r="X30" s="30"/>
      <c r="Y30" s="30"/>
      <c r="Z30" s="30"/>
    </row>
    <row r="31">
      <c r="A31" s="30"/>
      <c r="B31" s="77" t="s">
        <v>319</v>
      </c>
      <c r="C31" s="40"/>
      <c r="D31" s="40"/>
      <c r="E31" s="40"/>
      <c r="F31" s="41"/>
      <c r="G31" s="43" t="s">
        <v>304</v>
      </c>
      <c r="H31" s="41"/>
      <c r="I31" s="44" t="s">
        <v>305</v>
      </c>
      <c r="J31" s="30"/>
      <c r="K31" s="30"/>
      <c r="L31" s="30"/>
      <c r="M31" s="30"/>
      <c r="N31" s="30"/>
      <c r="O31" s="30"/>
      <c r="P31" s="30"/>
      <c r="Q31" s="30"/>
      <c r="R31" s="30"/>
      <c r="S31" s="30"/>
      <c r="T31" s="30"/>
      <c r="U31" s="30"/>
      <c r="V31" s="30"/>
      <c r="W31" s="30"/>
      <c r="X31" s="30"/>
      <c r="Y31" s="30"/>
      <c r="Z31" s="30"/>
    </row>
    <row r="32">
      <c r="A32" s="30"/>
      <c r="B32" s="45" t="s">
        <v>9</v>
      </c>
      <c r="C32" s="46" t="s">
        <v>306</v>
      </c>
      <c r="D32" s="47" t="s">
        <v>307</v>
      </c>
      <c r="E32" s="48" t="s">
        <v>308</v>
      </c>
      <c r="F32" s="49" t="s">
        <v>309</v>
      </c>
      <c r="G32" s="50" t="s">
        <v>310</v>
      </c>
      <c r="H32" s="51" t="s">
        <v>311</v>
      </c>
      <c r="I32" s="52"/>
      <c r="J32" s="30"/>
      <c r="K32" s="30"/>
      <c r="L32" s="30"/>
      <c r="M32" s="30"/>
      <c r="N32" s="30"/>
      <c r="O32" s="30"/>
      <c r="P32" s="30"/>
      <c r="Q32" s="30"/>
      <c r="R32" s="30"/>
      <c r="S32" s="30"/>
      <c r="T32" s="30"/>
      <c r="U32" s="30"/>
      <c r="V32" s="30"/>
      <c r="W32" s="30"/>
      <c r="X32" s="30"/>
      <c r="Y32" s="30"/>
      <c r="Z32" s="30"/>
    </row>
    <row r="33">
      <c r="A33" s="30" t="str">
        <f>IFERROR(__xludf.DUMMYFUNCTION("unique(FILTER(Bekasi!B3:B1007, (Bekasi!F3:F1007=""Planning"") + (Bekasi!F3:F1007=""Next Shipment""))
)"),"BK13")</f>
        <v>BK13</v>
      </c>
      <c r="B33" s="53" t="str">
        <f t="array" ref="B33">if(A33="","",XLOOKUP(A33,Bekasi!B:B,Bekasi!D:D,"",0,1))</f>
        <v>Orca Palma</v>
      </c>
      <c r="C33" s="54" t="str">
        <f>IFERROR(__xludf.DUMMYFUNCTION("if(A33="""","""",Transpose(unique(FILTER(Bekasi!V:V,Bekasi!B:B=A33))))"),"Bulking Kumai")</f>
        <v>Bulking Kumai</v>
      </c>
      <c r="D33" s="55"/>
      <c r="E33" s="56"/>
      <c r="F33" s="57">
        <f>if(A33="","",SUMIF(Bekasi!B:B,A33,Bekasi!X:X))</f>
        <v>4500000</v>
      </c>
      <c r="G33" s="82" t="s">
        <v>241</v>
      </c>
      <c r="H33" s="59"/>
      <c r="I33" s="60" t="s">
        <v>328</v>
      </c>
      <c r="J33" s="30"/>
      <c r="K33" s="30"/>
      <c r="L33" s="30"/>
      <c r="M33" s="30"/>
      <c r="N33" s="30"/>
      <c r="O33" s="30"/>
      <c r="P33" s="30"/>
      <c r="Q33" s="30"/>
      <c r="R33" s="30"/>
      <c r="S33" s="30"/>
      <c r="T33" s="30"/>
      <c r="U33" s="30"/>
      <c r="V33" s="30"/>
      <c r="W33" s="30"/>
      <c r="X33" s="30"/>
      <c r="Y33" s="30"/>
      <c r="Z33" s="30"/>
    </row>
    <row r="34">
      <c r="A34" s="30"/>
      <c r="B34" s="61" t="str">
        <f t="array" ref="B34">if(A34="","",XLOOKUP(A34,Bekasi!B:B,Bekasi!D:D,"",0,1))</f>
        <v/>
      </c>
      <c r="C34" s="62" t="str">
        <f>IFERROR(__xludf.DUMMYFUNCTION("if(A34="""","""",Transpose(unique(FILTER(Bekasi!V:V,Bekasi!B:B=A34))))"),"")</f>
        <v/>
      </c>
      <c r="D34" s="63"/>
      <c r="E34" s="64"/>
      <c r="F34" s="65" t="str">
        <f>if(A34="","",SUMIF(Bekasi!B:B,A34,Bekasi!X:X))</f>
        <v/>
      </c>
      <c r="G34" s="66"/>
      <c r="H34" s="67"/>
      <c r="I34" s="68"/>
      <c r="J34" s="30"/>
      <c r="K34" s="30"/>
      <c r="L34" s="30"/>
      <c r="M34" s="30"/>
      <c r="N34" s="30"/>
      <c r="O34" s="30"/>
      <c r="P34" s="30"/>
      <c r="Q34" s="30"/>
      <c r="R34" s="30"/>
      <c r="S34" s="30"/>
      <c r="T34" s="30"/>
      <c r="U34" s="30"/>
      <c r="V34" s="30"/>
      <c r="W34" s="30"/>
      <c r="X34" s="30"/>
      <c r="Y34" s="30"/>
      <c r="Z34" s="30"/>
    </row>
    <row r="35">
      <c r="A35" s="30"/>
      <c r="B35" s="61" t="str">
        <f t="array" ref="B35">if(A35="","",XLOOKUP(A35,Bekasi!B:B,Bekasi!D:D,"",0,1))</f>
        <v/>
      </c>
      <c r="C35" s="62" t="str">
        <f>IFERROR(__xludf.DUMMYFUNCTION("if(A35="""","""",Transpose(unique(FILTER(Bekasi!V:V,Bekasi!B:B=A35))))"),"")</f>
        <v/>
      </c>
      <c r="D35" s="63"/>
      <c r="E35" s="64"/>
      <c r="F35" s="65" t="str">
        <f>if(A35="","",SUMIF(Bekasi!B:B,A35,Bekasi!X:X))</f>
        <v/>
      </c>
      <c r="G35" s="66"/>
      <c r="H35" s="78"/>
      <c r="I35" s="79"/>
      <c r="J35" s="30"/>
      <c r="K35" s="30"/>
      <c r="L35" s="30"/>
      <c r="M35" s="30"/>
      <c r="N35" s="30"/>
      <c r="O35" s="30"/>
      <c r="P35" s="30"/>
      <c r="Q35" s="30"/>
      <c r="R35" s="30"/>
      <c r="S35" s="30"/>
      <c r="T35" s="30"/>
      <c r="U35" s="30"/>
      <c r="V35" s="30"/>
      <c r="W35" s="30"/>
      <c r="X35" s="30"/>
      <c r="Y35" s="30"/>
      <c r="Z35" s="30"/>
    </row>
    <row r="36">
      <c r="A36" s="30"/>
      <c r="B36" s="61" t="str">
        <f t="array" ref="B36">if(A36="","",XLOOKUP(A36,Bekasi!B:B,Bekasi!D:D,"",0,1))</f>
        <v/>
      </c>
      <c r="C36" s="62" t="str">
        <f>IFERROR(__xludf.DUMMYFUNCTION("if(A36="""","""",Transpose(unique(FILTER(Bekasi!V:V,Bekasi!B:B=A36))))"),"")</f>
        <v/>
      </c>
      <c r="D36" s="63"/>
      <c r="E36" s="64"/>
      <c r="F36" s="65" t="str">
        <f>if(A36="","",SUMIF(Bekasi!B:B,A36,Bekasi!X:X))</f>
        <v/>
      </c>
      <c r="G36" s="66"/>
      <c r="H36" s="78"/>
      <c r="I36" s="79"/>
      <c r="J36" s="30"/>
      <c r="K36" s="30"/>
      <c r="L36" s="30"/>
      <c r="M36" s="30"/>
      <c r="N36" s="30"/>
      <c r="O36" s="30"/>
      <c r="P36" s="30"/>
      <c r="Q36" s="30"/>
      <c r="R36" s="30"/>
      <c r="S36" s="30"/>
      <c r="T36" s="30"/>
      <c r="U36" s="30"/>
      <c r="V36" s="30"/>
      <c r="W36" s="30"/>
      <c r="X36" s="30"/>
      <c r="Y36" s="30"/>
      <c r="Z36" s="30"/>
    </row>
    <row r="37">
      <c r="A37" s="30"/>
      <c r="B37" s="69" t="str">
        <f t="array" ref="B37">if(A37="","",XLOOKUP(A37,Bekasi!B:B,Bekasi!D:D,"",0,1))</f>
        <v/>
      </c>
      <c r="C37" s="70" t="str">
        <f>IFERROR(__xludf.DUMMYFUNCTION("if(A37="""","""",Transpose(unique(FILTER(Bekasi!V:V,Bekasi!B:B=A37))))"),"")</f>
        <v/>
      </c>
      <c r="D37" s="71"/>
      <c r="E37" s="72"/>
      <c r="F37" s="73" t="str">
        <f>if(A37="","",SUMIF(Bekasi!B:B,A37,Bekasi!X:X))</f>
        <v/>
      </c>
      <c r="G37" s="80"/>
      <c r="H37" s="75"/>
      <c r="I37" s="81"/>
      <c r="J37" s="30"/>
      <c r="K37" s="30"/>
      <c r="L37" s="30"/>
      <c r="M37" s="30"/>
      <c r="N37" s="30"/>
      <c r="O37" s="30"/>
      <c r="P37" s="30"/>
      <c r="Q37" s="30"/>
      <c r="R37" s="30"/>
      <c r="S37" s="30"/>
      <c r="T37" s="30"/>
      <c r="U37" s="30"/>
      <c r="V37" s="30"/>
      <c r="W37" s="30"/>
      <c r="X37" s="30"/>
      <c r="Y37" s="30"/>
      <c r="Z37" s="30"/>
    </row>
    <row r="38">
      <c r="A38" s="30"/>
      <c r="B38" s="30"/>
      <c r="C38" s="30"/>
      <c r="D38" s="30"/>
      <c r="E38" s="30"/>
      <c r="F38" s="35"/>
      <c r="G38" s="36"/>
      <c r="H38" s="36"/>
      <c r="I38" s="37"/>
      <c r="J38" s="30"/>
      <c r="K38" s="30"/>
      <c r="L38" s="30"/>
      <c r="M38" s="30"/>
      <c r="N38" s="30"/>
      <c r="O38" s="30"/>
      <c r="P38" s="30"/>
      <c r="Q38" s="30"/>
      <c r="R38" s="30"/>
      <c r="S38" s="30"/>
      <c r="T38" s="30"/>
      <c r="U38" s="30"/>
      <c r="V38" s="30"/>
      <c r="W38" s="30"/>
      <c r="X38" s="30"/>
      <c r="Y38" s="30"/>
      <c r="Z38" s="30"/>
    </row>
    <row r="39">
      <c r="A39" s="30"/>
      <c r="B39" s="39" t="s">
        <v>44</v>
      </c>
      <c r="C39" s="40"/>
      <c r="D39" s="40"/>
      <c r="E39" s="40"/>
      <c r="F39" s="40"/>
      <c r="G39" s="40"/>
      <c r="H39" s="40"/>
      <c r="I39" s="41"/>
      <c r="J39" s="30"/>
      <c r="K39" s="30"/>
      <c r="L39" s="30"/>
      <c r="M39" s="30"/>
      <c r="N39" s="30"/>
      <c r="O39" s="30"/>
      <c r="P39" s="30"/>
      <c r="Q39" s="30"/>
      <c r="R39" s="30"/>
      <c r="S39" s="30"/>
      <c r="T39" s="30"/>
      <c r="U39" s="30"/>
      <c r="V39" s="30"/>
      <c r="W39" s="30"/>
      <c r="X39" s="30"/>
      <c r="Y39" s="30"/>
      <c r="Z39" s="30"/>
    </row>
    <row r="40">
      <c r="A40" s="30"/>
      <c r="B40" s="42" t="s">
        <v>303</v>
      </c>
      <c r="C40" s="40"/>
      <c r="D40" s="40"/>
      <c r="E40" s="40"/>
      <c r="F40" s="41"/>
      <c r="G40" s="43" t="s">
        <v>304</v>
      </c>
      <c r="H40" s="41"/>
      <c r="I40" s="44" t="s">
        <v>305</v>
      </c>
      <c r="J40" s="30"/>
      <c r="K40" s="30"/>
      <c r="L40" s="30"/>
      <c r="M40" s="30"/>
      <c r="N40" s="30"/>
      <c r="O40" s="30"/>
      <c r="P40" s="30"/>
      <c r="Q40" s="30"/>
      <c r="R40" s="30"/>
      <c r="S40" s="30"/>
      <c r="T40" s="30"/>
      <c r="U40" s="30"/>
      <c r="V40" s="30"/>
      <c r="W40" s="30"/>
      <c r="X40" s="30"/>
      <c r="Y40" s="30"/>
      <c r="Z40" s="30"/>
    </row>
    <row r="41">
      <c r="A41" s="30"/>
      <c r="B41" s="45" t="s">
        <v>9</v>
      </c>
      <c r="C41" s="46" t="s">
        <v>306</v>
      </c>
      <c r="D41" s="47" t="s">
        <v>307</v>
      </c>
      <c r="E41" s="48" t="s">
        <v>308</v>
      </c>
      <c r="F41" s="49" t="s">
        <v>309</v>
      </c>
      <c r="G41" s="50" t="s">
        <v>310</v>
      </c>
      <c r="H41" s="51" t="s">
        <v>311</v>
      </c>
      <c r="I41" s="52"/>
      <c r="J41" s="30"/>
      <c r="K41" s="30"/>
      <c r="L41" s="30"/>
      <c r="M41" s="30"/>
      <c r="N41" s="30"/>
      <c r="O41" s="30"/>
      <c r="P41" s="30"/>
      <c r="Q41" s="30"/>
      <c r="R41" s="30"/>
      <c r="S41" s="30"/>
      <c r="T41" s="30"/>
      <c r="U41" s="30"/>
      <c r="V41" s="30"/>
      <c r="W41" s="30"/>
      <c r="X41" s="30"/>
      <c r="Y41" s="30"/>
      <c r="Z41" s="30"/>
    </row>
    <row r="42">
      <c r="A42" s="30" t="str">
        <f>IFERROR(__xludf.DUMMYFUNCTION("hstack(unique(FILTER(Karawang!B3:B1007,Karawang!F3:F1007&lt;&gt;"""",Karawang!F3:F1007&lt;&gt;""Done"",Karawang!F3:F1007&lt;&gt;""Next Shipment"",Karawang!F3:F1007&lt;&gt;""Planning"")))"),"K12")</f>
        <v>K12</v>
      </c>
      <c r="B42" s="53" t="str">
        <f t="array" ref="B42">if(A42="","",XLOOKUP(A42,Karawang!B:B,Karawang!D:D,"",0,1))</f>
        <v>Luminor 9</v>
      </c>
      <c r="C42" s="54" t="str">
        <f>IFERROR(__xludf.DUMMYFUNCTION("if(A42="""","""",Transpose(unique(FILTER(Karawang!V:V,Karawang!B:B=A42))))"),"PT. PN Jambi")</f>
        <v>PT. PN Jambi</v>
      </c>
      <c r="D42" s="55" t="str">
        <f>IFERROR(__xludf.DUMMYFUNCTION("""COMPUTED_VALUE"""),"Bulking LKS")</f>
        <v>Bulking LKS</v>
      </c>
      <c r="E42" s="56"/>
      <c r="F42" s="57">
        <f>if(A42="","",SUMIF(Karawang!B:B,A42,Karawang!X:X))</f>
        <v>2500000</v>
      </c>
      <c r="G42" s="82" t="s">
        <v>120</v>
      </c>
      <c r="H42" s="59">
        <v>46071.0</v>
      </c>
      <c r="I42" s="60" t="s">
        <v>327</v>
      </c>
      <c r="J42" s="30"/>
      <c r="K42" s="30"/>
      <c r="L42" s="30"/>
      <c r="M42" s="30"/>
      <c r="N42" s="30"/>
      <c r="O42" s="30"/>
      <c r="P42" s="30"/>
      <c r="Q42" s="30"/>
      <c r="R42" s="30"/>
      <c r="S42" s="30"/>
      <c r="T42" s="30"/>
      <c r="U42" s="30"/>
      <c r="V42" s="30"/>
      <c r="W42" s="30"/>
      <c r="X42" s="30"/>
      <c r="Y42" s="30"/>
      <c r="Z42" s="30"/>
    </row>
    <row r="43">
      <c r="A43" s="30" t="str">
        <f>IFERROR(__xludf.DUMMYFUNCTION("""COMPUTED_VALUE"""),"K13")</f>
        <v>K13</v>
      </c>
      <c r="B43" s="61" t="str">
        <f t="array" ref="B43">if(A43="","",XLOOKUP(A43,Karawang!B:B,Karawang!D:D,"",0,1))</f>
        <v>Luminor 5</v>
      </c>
      <c r="C43" s="62" t="str">
        <f>IFERROR(__xludf.DUMMYFUNCTION("if(A43="""","""",Transpose(unique(FILTER(Karawang!V:V,Karawang!B:B=A43))))"),"PT. Karya Bakti Agro Sejahtera")</f>
        <v>PT. Karya Bakti Agro Sejahtera</v>
      </c>
      <c r="D43" s="63"/>
      <c r="E43" s="64"/>
      <c r="F43" s="65">
        <f>if(A43="","",SUMIF(Karawang!B:B,A43,Karawang!X:X))</f>
        <v>4000000</v>
      </c>
      <c r="G43" s="83" t="s">
        <v>120</v>
      </c>
      <c r="H43" s="67">
        <v>46063.0</v>
      </c>
      <c r="I43" s="68" t="s">
        <v>329</v>
      </c>
      <c r="J43" s="30"/>
      <c r="K43" s="30"/>
      <c r="L43" s="30"/>
      <c r="M43" s="30"/>
      <c r="N43" s="30"/>
      <c r="O43" s="30"/>
      <c r="P43" s="30"/>
      <c r="Q43" s="30"/>
      <c r="R43" s="30"/>
      <c r="S43" s="30"/>
      <c r="T43" s="30"/>
      <c r="U43" s="30"/>
      <c r="V43" s="30"/>
      <c r="W43" s="30"/>
      <c r="X43" s="30"/>
      <c r="Y43" s="30"/>
      <c r="Z43" s="30"/>
    </row>
    <row r="44">
      <c r="A44" s="30" t="str">
        <f>IFERROR(__xludf.DUMMYFUNCTION("""COMPUTED_VALUE"""),"K14")</f>
        <v>K14</v>
      </c>
      <c r="B44" s="61" t="str">
        <f t="array" ref="B44">if(A44="","",XLOOKUP(A44,Karawang!B:B,Karawang!D:D,"",0,1))</f>
        <v>As Glory 7</v>
      </c>
      <c r="C44" s="62" t="str">
        <f>IFERROR(__xludf.DUMMYFUNCTION("if(A44="""","""",Transpose(unique(FILTER(Karawang!V:V,Karawang!B:B=A44))))"),"PT. Mitra Agro Sembada")</f>
        <v>PT. Mitra Agro Sembada</v>
      </c>
      <c r="D44" s="63"/>
      <c r="E44" s="64"/>
      <c r="F44" s="65">
        <f>if(A44="","",SUMIF(Karawang!B:B,A44,Karawang!X:X))</f>
        <v>2500000</v>
      </c>
      <c r="G44" s="83" t="s">
        <v>120</v>
      </c>
      <c r="H44" s="67">
        <v>46067.0</v>
      </c>
      <c r="I44" s="68" t="s">
        <v>330</v>
      </c>
      <c r="J44" s="30"/>
      <c r="K44" s="30"/>
      <c r="L44" s="30"/>
      <c r="M44" s="30"/>
      <c r="N44" s="30"/>
      <c r="O44" s="30"/>
      <c r="P44" s="30"/>
      <c r="Q44" s="30"/>
      <c r="R44" s="30"/>
      <c r="S44" s="30"/>
      <c r="T44" s="30"/>
      <c r="U44" s="30"/>
      <c r="V44" s="30"/>
      <c r="W44" s="30"/>
      <c r="X44" s="30"/>
      <c r="Y44" s="30"/>
      <c r="Z44" s="30"/>
    </row>
    <row r="45">
      <c r="A45" s="30" t="str">
        <f>IFERROR(__xludf.DUMMYFUNCTION("""COMPUTED_VALUE"""),"K15")</f>
        <v>K15</v>
      </c>
      <c r="B45" s="61" t="str">
        <f t="array" ref="B45">if(A45="","",XLOOKUP(A45,Karawang!B:B,Karawang!D:D,"",0,1))</f>
        <v>Teratai Merah II</v>
      </c>
      <c r="C45" s="62" t="str">
        <f>IFERROR(__xludf.DUMMYFUNCTION("if(A45="""","""",Transpose(unique(FILTER(Karawang!V:V,Karawang!B:B=A45))))"),"Bulking Jambi")</f>
        <v>Bulking Jambi</v>
      </c>
      <c r="D45" s="63"/>
      <c r="E45" s="64"/>
      <c r="F45" s="65">
        <f>if(A45="","",SUMIF(Karawang!B:B,A45,Karawang!X:X))</f>
        <v>1750000</v>
      </c>
      <c r="G45" s="83" t="s">
        <v>120</v>
      </c>
      <c r="H45" s="84" t="s">
        <v>120</v>
      </c>
      <c r="I45" s="68" t="s">
        <v>323</v>
      </c>
      <c r="J45" s="30"/>
      <c r="K45" s="30"/>
      <c r="L45" s="30"/>
      <c r="M45" s="30"/>
      <c r="N45" s="30"/>
      <c r="O45" s="30"/>
      <c r="P45" s="30"/>
      <c r="Q45" s="30"/>
      <c r="R45" s="30"/>
      <c r="S45" s="30"/>
      <c r="T45" s="30"/>
      <c r="U45" s="30"/>
      <c r="V45" s="30"/>
      <c r="W45" s="30"/>
      <c r="X45" s="30"/>
      <c r="Y45" s="30"/>
      <c r="Z45" s="30"/>
    </row>
    <row r="46">
      <c r="A46" s="30" t="str">
        <f>IFERROR(__xludf.DUMMYFUNCTION("""COMPUTED_VALUE"""),"K16")</f>
        <v>K16</v>
      </c>
      <c r="B46" s="61" t="str">
        <f t="array" ref="B46">if(A46="","",XLOOKUP(A46,Karawang!B:B,Karawang!D:D,"",0,1))</f>
        <v>SM Jaya 102</v>
      </c>
      <c r="C46" s="62" t="str">
        <f>IFERROR(__xludf.DUMMYFUNCTION("if(A46="""","""",Transpose(unique(FILTER(Karawang!V:V,Karawang!B:B=A46))))"),"PT. Tama Buana Jaya")</f>
        <v>PT. Tama Buana Jaya</v>
      </c>
      <c r="D46" s="63" t="str">
        <f>IFERROR(__xludf.DUMMYFUNCTION("""COMPUTED_VALUE"""),"PT. Mitra Agro Sembada")</f>
        <v>PT. Mitra Agro Sembada</v>
      </c>
      <c r="E46" s="64"/>
      <c r="F46" s="65">
        <f>if(A46="","",SUMIF(Karawang!B:B,A46,Karawang!X:X))</f>
        <v>3500000</v>
      </c>
      <c r="G46" s="83" t="s">
        <v>331</v>
      </c>
      <c r="H46" s="67"/>
      <c r="I46" s="68" t="s">
        <v>332</v>
      </c>
      <c r="J46" s="30"/>
      <c r="K46" s="30"/>
      <c r="L46" s="30"/>
      <c r="M46" s="30"/>
      <c r="N46" s="30"/>
      <c r="O46" s="30"/>
      <c r="P46" s="30"/>
      <c r="Q46" s="30"/>
      <c r="R46" s="30"/>
      <c r="S46" s="30"/>
      <c r="T46" s="30"/>
      <c r="U46" s="30"/>
      <c r="V46" s="30"/>
      <c r="W46" s="30"/>
      <c r="X46" s="30"/>
      <c r="Y46" s="30"/>
      <c r="Z46" s="30"/>
    </row>
    <row r="47">
      <c r="A47" s="30" t="str">
        <f>IFERROR(__xludf.DUMMYFUNCTION("""COMPUTED_VALUE"""),"K17")</f>
        <v>K17</v>
      </c>
      <c r="B47" s="61" t="str">
        <f t="array" ref="B47">if(A47="","",XLOOKUP(A47,Karawang!B:B,Karawang!D:D,"",0,1))</f>
        <v>Sahabat Setia 2689</v>
      </c>
      <c r="C47" s="62" t="str">
        <f>IFERROR(__xludf.DUMMYFUNCTION("if(A47="""","""",Transpose(unique(FILTER(Karawang!V:V,Karawang!B:B=A47))))"),"Bulking Kumai")</f>
        <v>Bulking Kumai</v>
      </c>
      <c r="D47" s="63"/>
      <c r="E47" s="64"/>
      <c r="F47" s="65">
        <f>if(A47="","",SUMIF(Karawang!B:B,A47,Karawang!X:X))</f>
        <v>1986868</v>
      </c>
      <c r="G47" s="66"/>
      <c r="H47" s="67"/>
      <c r="I47" s="68" t="s">
        <v>324</v>
      </c>
      <c r="J47" s="30"/>
      <c r="K47" s="30"/>
      <c r="L47" s="30"/>
      <c r="M47" s="30"/>
      <c r="N47" s="30"/>
      <c r="O47" s="30"/>
      <c r="P47" s="30"/>
      <c r="Q47" s="30"/>
      <c r="R47" s="30"/>
      <c r="S47" s="30"/>
      <c r="T47" s="30"/>
      <c r="U47" s="30"/>
      <c r="V47" s="30"/>
      <c r="W47" s="30"/>
      <c r="X47" s="30"/>
      <c r="Y47" s="30"/>
      <c r="Z47" s="30"/>
    </row>
    <row r="48">
      <c r="A48" s="30"/>
      <c r="B48" s="61" t="str">
        <f t="array" ref="B48">if(A48="","",XLOOKUP(A48,Karawang!B:B,Karawang!D:D,"",0,1))</f>
        <v/>
      </c>
      <c r="C48" s="62" t="str">
        <f>IFERROR(__xludf.DUMMYFUNCTION("if(A48="""","""",Transpose(unique(FILTER(Karawang!V:V,Karawang!B:B=A48))))"),"")</f>
        <v/>
      </c>
      <c r="D48" s="63"/>
      <c r="E48" s="64"/>
      <c r="F48" s="65" t="str">
        <f>if(A48="","",SUMIF(Karawang!B:B,A48,Karawang!X:X))</f>
        <v/>
      </c>
      <c r="G48" s="66"/>
      <c r="H48" s="67"/>
      <c r="I48" s="68"/>
      <c r="J48" s="30"/>
      <c r="K48" s="30"/>
      <c r="L48" s="30"/>
      <c r="M48" s="30"/>
      <c r="N48" s="30"/>
      <c r="O48" s="30"/>
      <c r="P48" s="30"/>
      <c r="Q48" s="30"/>
      <c r="R48" s="30"/>
      <c r="S48" s="30"/>
      <c r="T48" s="30"/>
      <c r="U48" s="30"/>
      <c r="V48" s="30"/>
      <c r="W48" s="30"/>
      <c r="X48" s="30"/>
      <c r="Y48" s="30"/>
      <c r="Z48" s="30"/>
    </row>
    <row r="49">
      <c r="A49" s="30"/>
      <c r="B49" s="61" t="str">
        <f t="array" ref="B49">if(A49="","",XLOOKUP(A49,Karawang!B:B,Karawang!D:D,"",0,1))</f>
        <v/>
      </c>
      <c r="C49" s="62" t="str">
        <f>IFERROR(__xludf.DUMMYFUNCTION("if(A49="""","""",Transpose(unique(FILTER(Karawang!V:V,Karawang!B:B=A49))))"),"")</f>
        <v/>
      </c>
      <c r="D49" s="63"/>
      <c r="E49" s="64"/>
      <c r="F49" s="65" t="str">
        <f>if(A49="","",SUMIF(Karawang!B:B,A49,Karawang!X:X))</f>
        <v/>
      </c>
      <c r="G49" s="66"/>
      <c r="H49" s="67"/>
      <c r="I49" s="68"/>
      <c r="J49" s="30"/>
      <c r="K49" s="30"/>
      <c r="L49" s="30"/>
      <c r="M49" s="30"/>
      <c r="N49" s="30"/>
      <c r="O49" s="30"/>
      <c r="P49" s="30"/>
      <c r="Q49" s="30"/>
      <c r="R49" s="30"/>
      <c r="S49" s="30"/>
      <c r="T49" s="30"/>
      <c r="U49" s="30"/>
      <c r="V49" s="30"/>
      <c r="W49" s="30"/>
      <c r="X49" s="30"/>
      <c r="Y49" s="30"/>
      <c r="Z49" s="30"/>
    </row>
    <row r="50">
      <c r="A50" s="30"/>
      <c r="B50" s="69" t="str">
        <f t="array" ref="B50">if(A50="","",XLOOKUP(A50,Karawang!B:B,Karawang!D:D,"",0,1))</f>
        <v/>
      </c>
      <c r="C50" s="70" t="str">
        <f>IFERROR(__xludf.DUMMYFUNCTION("if(A50="""","""",Transpose(unique(FILTER(Karawang!V:V,Karawang!B:B=A50))))"),"")</f>
        <v/>
      </c>
      <c r="D50" s="71"/>
      <c r="E50" s="72"/>
      <c r="F50" s="73" t="str">
        <f>if(A50="","",SUMIF(Karawang!B:B,A50,Karawang!X:X))</f>
        <v/>
      </c>
      <c r="G50" s="74"/>
      <c r="H50" s="75"/>
      <c r="I50" s="76"/>
      <c r="J50" s="30"/>
      <c r="K50" s="30"/>
      <c r="L50" s="30"/>
      <c r="M50" s="30"/>
      <c r="N50" s="30"/>
      <c r="O50" s="30"/>
      <c r="P50" s="30"/>
      <c r="Q50" s="30"/>
      <c r="R50" s="30"/>
      <c r="S50" s="30"/>
      <c r="T50" s="30"/>
      <c r="U50" s="30"/>
      <c r="V50" s="30"/>
      <c r="W50" s="30"/>
      <c r="X50" s="30"/>
      <c r="Y50" s="30"/>
      <c r="Z50" s="30"/>
    </row>
    <row r="51">
      <c r="A51" s="30"/>
      <c r="B51" s="77" t="s">
        <v>319</v>
      </c>
      <c r="C51" s="40"/>
      <c r="D51" s="40"/>
      <c r="E51" s="40"/>
      <c r="F51" s="41"/>
      <c r="G51" s="43" t="s">
        <v>304</v>
      </c>
      <c r="H51" s="41"/>
      <c r="I51" s="44"/>
      <c r="J51" s="30"/>
      <c r="K51" s="30"/>
      <c r="L51" s="30"/>
      <c r="M51" s="30"/>
      <c r="N51" s="30"/>
      <c r="O51" s="30"/>
      <c r="P51" s="30"/>
      <c r="Q51" s="30"/>
      <c r="R51" s="30"/>
      <c r="S51" s="30"/>
      <c r="T51" s="30"/>
      <c r="U51" s="30"/>
      <c r="V51" s="30"/>
      <c r="W51" s="30"/>
      <c r="X51" s="30"/>
      <c r="Y51" s="30"/>
      <c r="Z51" s="30"/>
    </row>
    <row r="52">
      <c r="A52" s="30"/>
      <c r="B52" s="45" t="s">
        <v>9</v>
      </c>
      <c r="C52" s="46" t="s">
        <v>306</v>
      </c>
      <c r="D52" s="47" t="s">
        <v>307</v>
      </c>
      <c r="E52" s="48" t="s">
        <v>308</v>
      </c>
      <c r="F52" s="49" t="s">
        <v>309</v>
      </c>
      <c r="G52" s="50" t="s">
        <v>310</v>
      </c>
      <c r="H52" s="51" t="s">
        <v>311</v>
      </c>
      <c r="I52" s="52"/>
      <c r="J52" s="30"/>
      <c r="K52" s="30"/>
      <c r="L52" s="30"/>
      <c r="M52" s="30"/>
      <c r="N52" s="30"/>
      <c r="O52" s="30"/>
      <c r="P52" s="30"/>
      <c r="Q52" s="30"/>
      <c r="R52" s="30"/>
      <c r="S52" s="30"/>
      <c r="T52" s="30"/>
      <c r="U52" s="30"/>
      <c r="V52" s="30"/>
      <c r="W52" s="30"/>
      <c r="X52" s="30"/>
      <c r="Y52" s="30"/>
      <c r="Z52" s="30"/>
    </row>
    <row r="53">
      <c r="A53" s="30" t="str">
        <f>IFERROR(__xludf.DUMMYFUNCTION("unique(FILTER(Karawang!B3:B1007, (Karawang!F3:F1007=""Planning"") + (Karawang!F3:F1007=""Next Shipment""))
)"),"K20")</f>
        <v>K20</v>
      </c>
      <c r="B53" s="53" t="str">
        <f t="array" ref="B53">if(A53="","",XLOOKUP(A53,Karawang!B:B,Karawang!D:D,"",0,1))</f>
        <v>Luminor 5</v>
      </c>
      <c r="C53" s="54" t="str">
        <f>IFERROR(__xludf.DUMMYFUNCTION("if(A53="""","""",Transpose(unique(FILTER(Karawang!V:V,Karawang!B:B=A53))))"),"PT. Karya Bakti Agro Sejahtera")</f>
        <v>PT. Karya Bakti Agro Sejahtera</v>
      </c>
      <c r="D53" s="55"/>
      <c r="E53" s="56"/>
      <c r="F53" s="57">
        <f>if(A53="","",SUMIF(Karawang!B:B,A53,Karawang!X:X))</f>
        <v>4000000</v>
      </c>
      <c r="G53" s="58">
        <v>46077.0</v>
      </c>
      <c r="H53" s="59">
        <v>46086.0</v>
      </c>
      <c r="I53" s="60" t="s">
        <v>333</v>
      </c>
      <c r="J53" s="30"/>
      <c r="K53" s="30"/>
      <c r="L53" s="30"/>
      <c r="M53" s="30"/>
      <c r="N53" s="30"/>
      <c r="O53" s="30"/>
      <c r="P53" s="30"/>
      <c r="Q53" s="30"/>
      <c r="R53" s="30"/>
      <c r="S53" s="30"/>
      <c r="T53" s="30"/>
      <c r="U53" s="30"/>
      <c r="V53" s="30"/>
      <c r="W53" s="30"/>
      <c r="X53" s="30"/>
      <c r="Y53" s="30"/>
      <c r="Z53" s="30"/>
    </row>
    <row r="54">
      <c r="A54" s="30" t="str">
        <f>IFERROR(__xludf.DUMMYFUNCTION("""COMPUTED_VALUE"""),"K21")</f>
        <v>K21</v>
      </c>
      <c r="B54" s="61" t="str">
        <f t="array" ref="B54">if(A54="","",XLOOKUP(A54,Karawang!B:B,Karawang!D:D,"",0,1))</f>
        <v>Luminor 5</v>
      </c>
      <c r="C54" s="62" t="str">
        <f>IFERROR(__xludf.DUMMYFUNCTION("if(A54="""","""",Transpose(unique(FILTER(Karawang!V:V,Karawang!B:B=A54))))"),"PT. Karya Bakti Agro Sejahtera")</f>
        <v>PT. Karya Bakti Agro Sejahtera</v>
      </c>
      <c r="D54" s="63"/>
      <c r="E54" s="64"/>
      <c r="F54" s="65">
        <f>if(A54="","",SUMIF(Karawang!B:B,A54,Karawang!X:X))</f>
        <v>4000000</v>
      </c>
      <c r="G54" s="66">
        <f>H53+6+4+6</f>
        <v>46102</v>
      </c>
      <c r="H54" s="67">
        <f>G54+7</f>
        <v>46109</v>
      </c>
      <c r="I54" s="68" t="s">
        <v>333</v>
      </c>
      <c r="J54" s="30"/>
      <c r="K54" s="30"/>
      <c r="L54" s="30"/>
      <c r="M54" s="30"/>
      <c r="N54" s="30"/>
      <c r="O54" s="30"/>
      <c r="P54" s="30"/>
      <c r="Q54" s="30"/>
      <c r="R54" s="30"/>
      <c r="S54" s="30"/>
      <c r="T54" s="30"/>
      <c r="U54" s="30"/>
      <c r="V54" s="30"/>
      <c r="W54" s="30"/>
      <c r="X54" s="30"/>
      <c r="Y54" s="30"/>
      <c r="Z54" s="30"/>
    </row>
    <row r="55">
      <c r="A55" s="30" t="str">
        <f>IFERROR(__xludf.DUMMYFUNCTION("""COMPUTED_VALUE"""),"K22")</f>
        <v>K22</v>
      </c>
      <c r="B55" s="61" t="str">
        <f t="array" ref="B55">if(A55="","",XLOOKUP(A55,Karawang!B:B,Karawang!D:D,"",0,1))</f>
        <v>Palm Hero</v>
      </c>
      <c r="C55" s="62" t="str">
        <f>IFERROR(__xludf.DUMMYFUNCTION("if(A55="""","""",Transpose(unique(FILTER(Karawang!V:V,Karawang!B:B=A55))))"),"PT. PN Jambi")</f>
        <v>PT. PN Jambi</v>
      </c>
      <c r="D55" s="63" t="str">
        <f>IFERROR(__xludf.DUMMYFUNCTION("""COMPUTED_VALUE"""),"Bulking Jambi")</f>
        <v>Bulking Jambi</v>
      </c>
      <c r="E55" s="64"/>
      <c r="F55" s="65">
        <f>if(A55="","",SUMIF(Karawang!B:B,A55,Karawang!X:X))</f>
        <v>4000000</v>
      </c>
      <c r="G55" s="66">
        <v>46068.0</v>
      </c>
      <c r="H55" s="67">
        <v>46076.0</v>
      </c>
      <c r="I55" s="68" t="s">
        <v>334</v>
      </c>
      <c r="J55" s="30"/>
      <c r="K55" s="30"/>
      <c r="L55" s="30"/>
      <c r="M55" s="30"/>
      <c r="N55" s="30"/>
      <c r="O55" s="30"/>
      <c r="P55" s="30"/>
      <c r="Q55" s="30"/>
      <c r="R55" s="30"/>
      <c r="S55" s="30"/>
      <c r="T55" s="30"/>
      <c r="U55" s="30"/>
      <c r="V55" s="30"/>
      <c r="W55" s="30"/>
      <c r="X55" s="30"/>
      <c r="Y55" s="30"/>
      <c r="Z55" s="30"/>
    </row>
    <row r="56">
      <c r="A56" s="30" t="str">
        <f>IFERROR(__xludf.DUMMYFUNCTION("""COMPUTED_VALUE"""),"K23")</f>
        <v>K23</v>
      </c>
      <c r="B56" s="61" t="str">
        <f t="array" ref="B56">if(A56="","",XLOOKUP(A56,Karawang!B:B,Karawang!D:D,"",0,1))</f>
        <v>Prima Samudra IX</v>
      </c>
      <c r="C56" s="62" t="str">
        <f>IFERROR(__xludf.DUMMYFUNCTION("if(A56="""","""",Transpose(unique(FILTER(Karawang!V:V,Karawang!B:B=A56))))"),"PT. PN Jambi")</f>
        <v>PT. PN Jambi</v>
      </c>
      <c r="D56" s="63" t="str">
        <f>IFERROR(__xludf.DUMMYFUNCTION("""COMPUTED_VALUE"""),"Bulking Jambi")</f>
        <v>Bulking Jambi</v>
      </c>
      <c r="E56" s="64"/>
      <c r="F56" s="65">
        <f>if(A56="","",SUMIF(Karawang!B:B,A56,Karawang!X:X))</f>
        <v>4000000</v>
      </c>
      <c r="G56" s="66">
        <v>46078.0</v>
      </c>
      <c r="H56" s="67">
        <v>46084.0</v>
      </c>
      <c r="I56" s="68" t="s">
        <v>335</v>
      </c>
      <c r="J56" s="30"/>
      <c r="K56" s="30"/>
      <c r="L56" s="30"/>
      <c r="M56" s="30"/>
      <c r="N56" s="30"/>
      <c r="O56" s="30"/>
      <c r="P56" s="30"/>
      <c r="Q56" s="30"/>
      <c r="R56" s="30"/>
      <c r="S56" s="30"/>
      <c r="T56" s="30"/>
      <c r="U56" s="30"/>
      <c r="V56" s="30"/>
      <c r="W56" s="30"/>
      <c r="X56" s="30"/>
      <c r="Y56" s="30"/>
      <c r="Z56" s="30"/>
    </row>
    <row r="57">
      <c r="A57" s="30"/>
      <c r="B57" s="69" t="str">
        <f t="array" ref="B57">if(A57="","",XLOOKUP(A57,Karawang!B:B,Karawang!D:D,"",0,1))</f>
        <v/>
      </c>
      <c r="C57" s="70" t="str">
        <f>IFERROR(__xludf.DUMMYFUNCTION("if(A57="""","""",Transpose(unique(FILTER(Karawang!V:V,Karawang!B:B=A57))))"),"")</f>
        <v/>
      </c>
      <c r="D57" s="71"/>
      <c r="E57" s="72"/>
      <c r="F57" s="73" t="str">
        <f>if(A57="","",SUMIF(Karawang!B:B,A57,Karawang!X:X))</f>
        <v/>
      </c>
      <c r="G57" s="80"/>
      <c r="H57" s="75"/>
      <c r="I57" s="81"/>
      <c r="J57" s="30"/>
      <c r="K57" s="30"/>
      <c r="L57" s="30"/>
      <c r="M57" s="30"/>
      <c r="N57" s="30"/>
      <c r="O57" s="30"/>
      <c r="P57" s="30"/>
      <c r="Q57" s="30"/>
      <c r="R57" s="30"/>
      <c r="S57" s="30"/>
      <c r="T57" s="30"/>
      <c r="U57" s="30"/>
      <c r="V57" s="30"/>
      <c r="W57" s="30"/>
      <c r="X57" s="30"/>
      <c r="Y57" s="30"/>
      <c r="Z57" s="30"/>
    </row>
    <row r="58">
      <c r="A58" s="30"/>
      <c r="B58" s="30"/>
      <c r="C58" s="30"/>
      <c r="D58" s="30"/>
      <c r="E58" s="30"/>
      <c r="F58" s="35"/>
      <c r="G58" s="36"/>
      <c r="H58" s="36"/>
      <c r="I58" s="37"/>
      <c r="J58" s="30"/>
      <c r="K58" s="30"/>
      <c r="L58" s="30"/>
      <c r="M58" s="30"/>
      <c r="N58" s="30"/>
      <c r="O58" s="30"/>
      <c r="P58" s="30"/>
      <c r="Q58" s="30"/>
      <c r="R58" s="30"/>
      <c r="S58" s="30"/>
      <c r="T58" s="30"/>
      <c r="U58" s="30"/>
      <c r="V58" s="30"/>
      <c r="W58" s="30"/>
      <c r="X58" s="30"/>
      <c r="Y58" s="30"/>
      <c r="Z58" s="30"/>
    </row>
    <row r="59">
      <c r="A59" s="30"/>
      <c r="B59" s="30"/>
      <c r="C59" s="30"/>
      <c r="D59" s="30"/>
      <c r="E59" s="30"/>
      <c r="F59" s="35"/>
      <c r="G59" s="36"/>
      <c r="H59" s="36"/>
      <c r="I59" s="37"/>
      <c r="J59" s="30"/>
      <c r="K59" s="30"/>
      <c r="L59" s="30"/>
      <c r="M59" s="30"/>
      <c r="N59" s="30"/>
      <c r="O59" s="30"/>
      <c r="P59" s="30"/>
      <c r="Q59" s="30"/>
      <c r="R59" s="30"/>
      <c r="S59" s="30"/>
      <c r="T59" s="30"/>
      <c r="U59" s="30"/>
      <c r="V59" s="30"/>
      <c r="W59" s="30"/>
      <c r="X59" s="30"/>
      <c r="Y59" s="30"/>
      <c r="Z59" s="30"/>
    </row>
    <row r="60">
      <c r="A60" s="30"/>
      <c r="B60" s="30"/>
      <c r="C60" s="30"/>
      <c r="D60" s="30"/>
      <c r="E60" s="30"/>
      <c r="F60" s="35"/>
      <c r="G60" s="36"/>
      <c r="H60" s="36"/>
      <c r="I60" s="37"/>
      <c r="J60" s="30"/>
      <c r="K60" s="30"/>
      <c r="L60" s="30"/>
      <c r="M60" s="30"/>
      <c r="N60" s="30"/>
      <c r="O60" s="30"/>
      <c r="P60" s="30"/>
      <c r="Q60" s="30"/>
      <c r="R60" s="30"/>
      <c r="S60" s="30"/>
      <c r="T60" s="30"/>
      <c r="U60" s="30"/>
      <c r="V60" s="30"/>
      <c r="W60" s="30"/>
      <c r="X60" s="30"/>
      <c r="Y60" s="30"/>
      <c r="Z60" s="30"/>
    </row>
    <row r="61">
      <c r="A61" s="30"/>
      <c r="B61" s="30"/>
      <c r="C61" s="30"/>
      <c r="D61" s="30"/>
      <c r="E61" s="30"/>
      <c r="F61" s="35"/>
      <c r="G61" s="36"/>
      <c r="H61" s="36"/>
      <c r="I61" s="37"/>
      <c r="J61" s="30"/>
      <c r="K61" s="30"/>
      <c r="L61" s="30"/>
      <c r="M61" s="30"/>
      <c r="N61" s="30"/>
      <c r="O61" s="30"/>
      <c r="P61" s="30"/>
      <c r="Q61" s="30"/>
      <c r="R61" s="30"/>
      <c r="S61" s="30"/>
      <c r="T61" s="30"/>
      <c r="U61" s="30"/>
      <c r="V61" s="30"/>
      <c r="W61" s="30"/>
      <c r="X61" s="30"/>
      <c r="Y61" s="30"/>
      <c r="Z61" s="30"/>
    </row>
    <row r="62">
      <c r="A62" s="30"/>
      <c r="B62" s="30"/>
      <c r="C62" s="30"/>
      <c r="D62" s="30"/>
      <c r="E62" s="30"/>
      <c r="F62" s="35"/>
      <c r="G62" s="36"/>
      <c r="H62" s="36"/>
      <c r="I62" s="37"/>
      <c r="J62" s="30"/>
      <c r="K62" s="30"/>
      <c r="L62" s="30"/>
      <c r="M62" s="30"/>
      <c r="N62" s="30"/>
      <c r="O62" s="30"/>
      <c r="P62" s="30"/>
      <c r="Q62" s="30"/>
      <c r="R62" s="30"/>
      <c r="S62" s="30"/>
      <c r="T62" s="30"/>
      <c r="U62" s="30"/>
      <c r="V62" s="30"/>
      <c r="W62" s="30"/>
      <c r="X62" s="30"/>
      <c r="Y62" s="30"/>
      <c r="Z62" s="30"/>
    </row>
    <row r="63">
      <c r="A63" s="30"/>
      <c r="B63" s="30"/>
      <c r="C63" s="30"/>
      <c r="D63" s="30"/>
      <c r="E63" s="30"/>
      <c r="F63" s="35"/>
      <c r="G63" s="36"/>
      <c r="H63" s="36"/>
      <c r="I63" s="37"/>
      <c r="J63" s="30"/>
      <c r="K63" s="30"/>
      <c r="L63" s="30"/>
      <c r="M63" s="30"/>
      <c r="N63" s="30"/>
      <c r="O63" s="30"/>
      <c r="P63" s="30"/>
      <c r="Q63" s="30"/>
      <c r="R63" s="30"/>
      <c r="S63" s="30"/>
      <c r="T63" s="30"/>
      <c r="U63" s="30"/>
      <c r="V63" s="30"/>
      <c r="W63" s="30"/>
      <c r="X63" s="30"/>
      <c r="Y63" s="30"/>
      <c r="Z63" s="30"/>
    </row>
    <row r="64">
      <c r="A64" s="30"/>
      <c r="B64" s="30"/>
      <c r="C64" s="30"/>
      <c r="D64" s="30"/>
      <c r="E64" s="30"/>
      <c r="F64" s="35"/>
      <c r="G64" s="36"/>
      <c r="H64" s="36"/>
      <c r="I64" s="37"/>
      <c r="J64" s="30"/>
      <c r="K64" s="30"/>
      <c r="L64" s="30"/>
      <c r="M64" s="30"/>
      <c r="N64" s="30"/>
      <c r="O64" s="30"/>
      <c r="P64" s="30"/>
      <c r="Q64" s="30"/>
      <c r="R64" s="30"/>
      <c r="S64" s="30"/>
      <c r="T64" s="30"/>
      <c r="U64" s="30"/>
      <c r="V64" s="30"/>
      <c r="W64" s="30"/>
      <c r="X64" s="30"/>
      <c r="Y64" s="30"/>
      <c r="Z64" s="30"/>
    </row>
    <row r="65">
      <c r="A65" s="30"/>
      <c r="B65" s="30"/>
      <c r="C65" s="30"/>
      <c r="D65" s="30"/>
      <c r="E65" s="30"/>
      <c r="F65" s="35"/>
      <c r="G65" s="36"/>
      <c r="H65" s="36"/>
      <c r="I65" s="37"/>
      <c r="J65" s="30"/>
      <c r="K65" s="30"/>
      <c r="L65" s="30"/>
      <c r="M65" s="30"/>
      <c r="N65" s="30"/>
      <c r="O65" s="30"/>
      <c r="P65" s="30"/>
      <c r="Q65" s="30"/>
      <c r="R65" s="30"/>
      <c r="S65" s="30"/>
      <c r="T65" s="30"/>
      <c r="U65" s="30"/>
      <c r="V65" s="30"/>
      <c r="W65" s="30"/>
      <c r="X65" s="30"/>
      <c r="Y65" s="30"/>
      <c r="Z65" s="30"/>
    </row>
    <row r="66">
      <c r="A66" s="30"/>
      <c r="B66" s="30"/>
      <c r="C66" s="30"/>
      <c r="D66" s="30"/>
      <c r="E66" s="30"/>
      <c r="F66" s="35"/>
      <c r="G66" s="36"/>
      <c r="H66" s="36"/>
      <c r="I66" s="37"/>
      <c r="J66" s="30"/>
      <c r="K66" s="30"/>
      <c r="L66" s="30"/>
      <c r="M66" s="30"/>
      <c r="N66" s="30"/>
      <c r="O66" s="30"/>
      <c r="P66" s="30"/>
      <c r="Q66" s="30"/>
      <c r="R66" s="30"/>
      <c r="S66" s="30"/>
      <c r="T66" s="30"/>
      <c r="U66" s="30"/>
      <c r="V66" s="30"/>
      <c r="W66" s="30"/>
      <c r="X66" s="30"/>
      <c r="Y66" s="30"/>
      <c r="Z66" s="30"/>
    </row>
    <row r="67">
      <c r="A67" s="30"/>
      <c r="B67" s="30"/>
      <c r="C67" s="30"/>
      <c r="D67" s="30"/>
      <c r="E67" s="30"/>
      <c r="F67" s="35"/>
      <c r="G67" s="36"/>
      <c r="H67" s="36"/>
      <c r="I67" s="37"/>
      <c r="J67" s="30"/>
      <c r="K67" s="30"/>
      <c r="L67" s="30"/>
      <c r="M67" s="30"/>
      <c r="N67" s="30"/>
      <c r="O67" s="30"/>
      <c r="P67" s="30"/>
      <c r="Q67" s="30"/>
      <c r="R67" s="30"/>
      <c r="S67" s="30"/>
      <c r="T67" s="30"/>
      <c r="U67" s="30"/>
      <c r="V67" s="30"/>
      <c r="W67" s="30"/>
      <c r="X67" s="30"/>
      <c r="Y67" s="30"/>
      <c r="Z67" s="30"/>
    </row>
    <row r="68">
      <c r="A68" s="30"/>
      <c r="B68" s="30"/>
      <c r="C68" s="30"/>
      <c r="D68" s="30"/>
      <c r="E68" s="30"/>
      <c r="F68" s="35"/>
      <c r="G68" s="36"/>
      <c r="H68" s="36"/>
      <c r="I68" s="37"/>
      <c r="J68" s="30"/>
      <c r="K68" s="30"/>
      <c r="L68" s="30"/>
      <c r="M68" s="30"/>
      <c r="N68" s="30"/>
      <c r="O68" s="30"/>
      <c r="P68" s="30"/>
      <c r="Q68" s="30"/>
      <c r="R68" s="30"/>
      <c r="S68" s="30"/>
      <c r="T68" s="30"/>
      <c r="U68" s="30"/>
      <c r="V68" s="30"/>
      <c r="W68" s="30"/>
      <c r="X68" s="30"/>
      <c r="Y68" s="30"/>
      <c r="Z68" s="30"/>
    </row>
    <row r="69">
      <c r="A69" s="30"/>
      <c r="B69" s="30"/>
      <c r="C69" s="30"/>
      <c r="D69" s="30"/>
      <c r="E69" s="30"/>
      <c r="F69" s="35"/>
      <c r="G69" s="36"/>
      <c r="H69" s="36"/>
      <c r="I69" s="37"/>
      <c r="J69" s="30"/>
      <c r="K69" s="30"/>
      <c r="L69" s="30"/>
      <c r="M69" s="30"/>
      <c r="N69" s="30"/>
      <c r="O69" s="30"/>
      <c r="P69" s="30"/>
      <c r="Q69" s="30"/>
      <c r="R69" s="30"/>
      <c r="S69" s="30"/>
      <c r="T69" s="30"/>
      <c r="U69" s="30"/>
      <c r="V69" s="30"/>
      <c r="W69" s="30"/>
      <c r="X69" s="30"/>
      <c r="Y69" s="30"/>
      <c r="Z69" s="30"/>
    </row>
    <row r="70">
      <c r="A70" s="30"/>
      <c r="B70" s="30"/>
      <c r="C70" s="30"/>
      <c r="D70" s="30"/>
      <c r="E70" s="30"/>
      <c r="F70" s="35"/>
      <c r="G70" s="36"/>
      <c r="H70" s="36"/>
      <c r="I70" s="37"/>
      <c r="J70" s="30"/>
      <c r="K70" s="30"/>
      <c r="L70" s="30"/>
      <c r="M70" s="30"/>
      <c r="N70" s="30"/>
      <c r="O70" s="30"/>
      <c r="P70" s="30"/>
      <c r="Q70" s="30"/>
      <c r="R70" s="30"/>
      <c r="S70" s="30"/>
      <c r="T70" s="30"/>
      <c r="U70" s="30"/>
      <c r="V70" s="30"/>
      <c r="W70" s="30"/>
      <c r="X70" s="30"/>
      <c r="Y70" s="30"/>
      <c r="Z70" s="30"/>
    </row>
    <row r="71">
      <c r="A71" s="30"/>
      <c r="B71" s="30"/>
      <c r="C71" s="30"/>
      <c r="D71" s="30"/>
      <c r="E71" s="30"/>
      <c r="F71" s="35"/>
      <c r="G71" s="36"/>
      <c r="H71" s="36"/>
      <c r="I71" s="37"/>
      <c r="J71" s="30"/>
      <c r="K71" s="30"/>
      <c r="L71" s="30"/>
      <c r="M71" s="30"/>
      <c r="N71" s="30"/>
      <c r="O71" s="30"/>
      <c r="P71" s="30"/>
      <c r="Q71" s="30"/>
      <c r="R71" s="30"/>
      <c r="S71" s="30"/>
      <c r="T71" s="30"/>
      <c r="U71" s="30"/>
      <c r="V71" s="30"/>
      <c r="W71" s="30"/>
      <c r="X71" s="30"/>
      <c r="Y71" s="30"/>
      <c r="Z71" s="30"/>
    </row>
    <row r="72">
      <c r="A72" s="30"/>
      <c r="B72" s="30"/>
      <c r="C72" s="30"/>
      <c r="D72" s="30"/>
      <c r="E72" s="30"/>
      <c r="F72" s="35"/>
      <c r="G72" s="36"/>
      <c r="H72" s="36"/>
      <c r="I72" s="37"/>
      <c r="J72" s="30"/>
      <c r="K72" s="30"/>
      <c r="L72" s="30"/>
      <c r="M72" s="30"/>
      <c r="N72" s="30"/>
      <c r="O72" s="30"/>
      <c r="P72" s="30"/>
      <c r="Q72" s="30"/>
      <c r="R72" s="30"/>
      <c r="S72" s="30"/>
      <c r="T72" s="30"/>
      <c r="U72" s="30"/>
      <c r="V72" s="30"/>
      <c r="W72" s="30"/>
      <c r="X72" s="30"/>
      <c r="Y72" s="30"/>
      <c r="Z72" s="30"/>
    </row>
    <row r="73">
      <c r="A73" s="30"/>
      <c r="B73" s="30"/>
      <c r="C73" s="30"/>
      <c r="D73" s="30"/>
      <c r="E73" s="30"/>
      <c r="F73" s="35"/>
      <c r="G73" s="36"/>
      <c r="H73" s="36"/>
      <c r="I73" s="37"/>
      <c r="J73" s="30"/>
      <c r="K73" s="30"/>
      <c r="L73" s="30"/>
      <c r="M73" s="30"/>
      <c r="N73" s="30"/>
      <c r="O73" s="30"/>
      <c r="P73" s="30"/>
      <c r="Q73" s="30"/>
      <c r="R73" s="30"/>
      <c r="S73" s="30"/>
      <c r="T73" s="30"/>
      <c r="U73" s="30"/>
      <c r="V73" s="30"/>
      <c r="W73" s="30"/>
      <c r="X73" s="30"/>
      <c r="Y73" s="30"/>
      <c r="Z73" s="30"/>
    </row>
    <row r="74">
      <c r="A74" s="30"/>
      <c r="B74" s="30"/>
      <c r="C74" s="30"/>
      <c r="D74" s="30"/>
      <c r="E74" s="30"/>
      <c r="F74" s="35"/>
      <c r="G74" s="36"/>
      <c r="H74" s="36"/>
      <c r="I74" s="37"/>
      <c r="J74" s="30"/>
      <c r="K74" s="30"/>
      <c r="L74" s="30"/>
      <c r="M74" s="30"/>
      <c r="N74" s="30"/>
      <c r="O74" s="30"/>
      <c r="P74" s="30"/>
      <c r="Q74" s="30"/>
      <c r="R74" s="30"/>
      <c r="S74" s="30"/>
      <c r="T74" s="30"/>
      <c r="U74" s="30"/>
      <c r="V74" s="30"/>
      <c r="W74" s="30"/>
      <c r="X74" s="30"/>
      <c r="Y74" s="30"/>
      <c r="Z74" s="30"/>
    </row>
    <row r="75">
      <c r="A75" s="30"/>
      <c r="B75" s="30"/>
      <c r="C75" s="30"/>
      <c r="D75" s="30"/>
      <c r="E75" s="30"/>
      <c r="F75" s="35"/>
      <c r="G75" s="36"/>
      <c r="H75" s="36"/>
      <c r="I75" s="37"/>
      <c r="J75" s="30"/>
      <c r="K75" s="30"/>
      <c r="L75" s="30"/>
      <c r="M75" s="30"/>
      <c r="N75" s="30"/>
      <c r="O75" s="30"/>
      <c r="P75" s="30"/>
      <c r="Q75" s="30"/>
      <c r="R75" s="30"/>
      <c r="S75" s="30"/>
      <c r="T75" s="30"/>
      <c r="U75" s="30"/>
      <c r="V75" s="30"/>
      <c r="W75" s="30"/>
      <c r="X75" s="30"/>
      <c r="Y75" s="30"/>
      <c r="Z75" s="30"/>
    </row>
    <row r="76">
      <c r="A76" s="30"/>
      <c r="B76" s="30"/>
      <c r="C76" s="30"/>
      <c r="D76" s="30"/>
      <c r="E76" s="30"/>
      <c r="F76" s="35"/>
      <c r="G76" s="36"/>
      <c r="H76" s="36"/>
      <c r="I76" s="37"/>
      <c r="J76" s="30"/>
      <c r="K76" s="30"/>
      <c r="L76" s="30"/>
      <c r="M76" s="30"/>
      <c r="N76" s="30"/>
      <c r="O76" s="30"/>
      <c r="P76" s="30"/>
      <c r="Q76" s="30"/>
      <c r="R76" s="30"/>
      <c r="S76" s="30"/>
      <c r="T76" s="30"/>
      <c r="U76" s="30"/>
      <c r="V76" s="30"/>
      <c r="W76" s="30"/>
      <c r="X76" s="30"/>
      <c r="Y76" s="30"/>
      <c r="Z76" s="30"/>
    </row>
    <row r="77">
      <c r="A77" s="30"/>
      <c r="B77" s="30"/>
      <c r="C77" s="30"/>
      <c r="D77" s="30"/>
      <c r="E77" s="30"/>
      <c r="F77" s="35"/>
      <c r="G77" s="36"/>
      <c r="H77" s="36"/>
      <c r="I77" s="37"/>
      <c r="J77" s="30"/>
      <c r="K77" s="30"/>
      <c r="L77" s="30"/>
      <c r="M77" s="30"/>
      <c r="N77" s="30"/>
      <c r="O77" s="30"/>
      <c r="P77" s="30"/>
      <c r="Q77" s="30"/>
      <c r="R77" s="30"/>
      <c r="S77" s="30"/>
      <c r="T77" s="30"/>
      <c r="U77" s="30"/>
      <c r="V77" s="30"/>
      <c r="W77" s="30"/>
      <c r="X77" s="30"/>
      <c r="Y77" s="30"/>
      <c r="Z77" s="30"/>
    </row>
    <row r="78">
      <c r="A78" s="30"/>
      <c r="B78" s="30"/>
      <c r="C78" s="30"/>
      <c r="D78" s="30"/>
      <c r="E78" s="30"/>
      <c r="F78" s="35"/>
      <c r="G78" s="36"/>
      <c r="H78" s="36"/>
      <c r="I78" s="37"/>
      <c r="J78" s="30"/>
      <c r="K78" s="30"/>
      <c r="L78" s="30"/>
      <c r="M78" s="30"/>
      <c r="N78" s="30"/>
      <c r="O78" s="30"/>
      <c r="P78" s="30"/>
      <c r="Q78" s="30"/>
      <c r="R78" s="30"/>
      <c r="S78" s="30"/>
      <c r="T78" s="30"/>
      <c r="U78" s="30"/>
      <c r="V78" s="30"/>
      <c r="W78" s="30"/>
      <c r="X78" s="30"/>
      <c r="Y78" s="30"/>
      <c r="Z78" s="30"/>
    </row>
    <row r="79">
      <c r="A79" s="30"/>
      <c r="B79" s="30"/>
      <c r="C79" s="30"/>
      <c r="D79" s="30"/>
      <c r="E79" s="30"/>
      <c r="F79" s="35"/>
      <c r="G79" s="36"/>
      <c r="H79" s="36"/>
      <c r="I79" s="37"/>
      <c r="J79" s="30"/>
      <c r="K79" s="30"/>
      <c r="L79" s="30"/>
      <c r="M79" s="30"/>
      <c r="N79" s="30"/>
      <c r="O79" s="30"/>
      <c r="P79" s="30"/>
      <c r="Q79" s="30"/>
      <c r="R79" s="30"/>
      <c r="S79" s="30"/>
      <c r="T79" s="30"/>
      <c r="U79" s="30"/>
      <c r="V79" s="30"/>
      <c r="W79" s="30"/>
      <c r="X79" s="30"/>
      <c r="Y79" s="30"/>
      <c r="Z79" s="30"/>
    </row>
    <row r="80">
      <c r="A80" s="30"/>
      <c r="B80" s="30"/>
      <c r="C80" s="30"/>
      <c r="D80" s="30"/>
      <c r="E80" s="30"/>
      <c r="F80" s="35"/>
      <c r="G80" s="36"/>
      <c r="H80" s="36"/>
      <c r="I80" s="37"/>
      <c r="J80" s="30"/>
      <c r="K80" s="30"/>
      <c r="L80" s="30"/>
      <c r="M80" s="30"/>
      <c r="N80" s="30"/>
      <c r="O80" s="30"/>
      <c r="P80" s="30"/>
      <c r="Q80" s="30"/>
      <c r="R80" s="30"/>
      <c r="S80" s="30"/>
      <c r="T80" s="30"/>
      <c r="U80" s="30"/>
      <c r="V80" s="30"/>
      <c r="W80" s="30"/>
      <c r="X80" s="30"/>
      <c r="Y80" s="30"/>
      <c r="Z80" s="30"/>
    </row>
    <row r="81">
      <c r="A81" s="30"/>
      <c r="B81" s="30"/>
      <c r="C81" s="30"/>
      <c r="D81" s="30"/>
      <c r="E81" s="30"/>
      <c r="F81" s="35"/>
      <c r="G81" s="36"/>
      <c r="H81" s="36"/>
      <c r="I81" s="37"/>
      <c r="J81" s="30"/>
      <c r="K81" s="30"/>
      <c r="L81" s="30"/>
      <c r="M81" s="30"/>
      <c r="N81" s="30"/>
      <c r="O81" s="30"/>
      <c r="P81" s="30"/>
      <c r="Q81" s="30"/>
      <c r="R81" s="30"/>
      <c r="S81" s="30"/>
      <c r="T81" s="30"/>
      <c r="U81" s="30"/>
      <c r="V81" s="30"/>
      <c r="W81" s="30"/>
      <c r="X81" s="30"/>
      <c r="Y81" s="30"/>
      <c r="Z81" s="30"/>
    </row>
    <row r="82">
      <c r="A82" s="30"/>
      <c r="B82" s="30"/>
      <c r="C82" s="30"/>
      <c r="D82" s="30"/>
      <c r="E82" s="30"/>
      <c r="F82" s="35"/>
      <c r="G82" s="36"/>
      <c r="H82" s="36"/>
      <c r="I82" s="37"/>
      <c r="J82" s="30"/>
      <c r="K82" s="30"/>
      <c r="L82" s="30"/>
      <c r="M82" s="30"/>
      <c r="N82" s="30"/>
      <c r="O82" s="30"/>
      <c r="P82" s="30"/>
      <c r="Q82" s="30"/>
      <c r="R82" s="30"/>
      <c r="S82" s="30"/>
      <c r="T82" s="30"/>
      <c r="U82" s="30"/>
      <c r="V82" s="30"/>
      <c r="W82" s="30"/>
      <c r="X82" s="30"/>
      <c r="Y82" s="30"/>
      <c r="Z82" s="30"/>
    </row>
    <row r="83">
      <c r="A83" s="30"/>
      <c r="B83" s="30"/>
      <c r="C83" s="30"/>
      <c r="D83" s="30"/>
      <c r="E83" s="30"/>
      <c r="F83" s="35"/>
      <c r="G83" s="36"/>
      <c r="H83" s="36"/>
      <c r="I83" s="37"/>
      <c r="J83" s="30"/>
      <c r="K83" s="30"/>
      <c r="L83" s="30"/>
      <c r="M83" s="30"/>
      <c r="N83" s="30"/>
      <c r="O83" s="30"/>
      <c r="P83" s="30"/>
      <c r="Q83" s="30"/>
      <c r="R83" s="30"/>
      <c r="S83" s="30"/>
      <c r="T83" s="30"/>
      <c r="U83" s="30"/>
      <c r="V83" s="30"/>
      <c r="W83" s="30"/>
      <c r="X83" s="30"/>
      <c r="Y83" s="30"/>
      <c r="Z83" s="30"/>
    </row>
    <row r="84">
      <c r="A84" s="30"/>
      <c r="B84" s="30"/>
      <c r="C84" s="30"/>
      <c r="D84" s="30"/>
      <c r="E84" s="30"/>
      <c r="F84" s="35"/>
      <c r="G84" s="36"/>
      <c r="H84" s="36"/>
      <c r="I84" s="37"/>
      <c r="J84" s="30"/>
      <c r="K84" s="30"/>
      <c r="L84" s="30"/>
      <c r="M84" s="30"/>
      <c r="N84" s="30"/>
      <c r="O84" s="30"/>
      <c r="P84" s="30"/>
      <c r="Q84" s="30"/>
      <c r="R84" s="30"/>
      <c r="S84" s="30"/>
      <c r="T84" s="30"/>
      <c r="U84" s="30"/>
      <c r="V84" s="30"/>
      <c r="W84" s="30"/>
      <c r="X84" s="30"/>
      <c r="Y84" s="30"/>
      <c r="Z84" s="30"/>
    </row>
    <row r="85">
      <c r="A85" s="30"/>
      <c r="B85" s="30"/>
      <c r="C85" s="30"/>
      <c r="D85" s="30"/>
      <c r="E85" s="30"/>
      <c r="F85" s="35"/>
      <c r="G85" s="36"/>
      <c r="H85" s="36"/>
      <c r="I85" s="37"/>
      <c r="J85" s="30"/>
      <c r="K85" s="30"/>
      <c r="L85" s="30"/>
      <c r="M85" s="30"/>
      <c r="N85" s="30"/>
      <c r="O85" s="30"/>
      <c r="P85" s="30"/>
      <c r="Q85" s="30"/>
      <c r="R85" s="30"/>
      <c r="S85" s="30"/>
      <c r="T85" s="30"/>
      <c r="U85" s="30"/>
      <c r="V85" s="30"/>
      <c r="W85" s="30"/>
      <c r="X85" s="30"/>
      <c r="Y85" s="30"/>
      <c r="Z85" s="30"/>
    </row>
    <row r="86">
      <c r="A86" s="30"/>
      <c r="B86" s="30"/>
      <c r="C86" s="30"/>
      <c r="D86" s="30"/>
      <c r="E86" s="30"/>
      <c r="F86" s="35"/>
      <c r="G86" s="36"/>
      <c r="H86" s="36"/>
      <c r="I86" s="37"/>
      <c r="J86" s="30"/>
      <c r="K86" s="30"/>
      <c r="L86" s="30"/>
      <c r="M86" s="30"/>
      <c r="N86" s="30"/>
      <c r="O86" s="30"/>
      <c r="P86" s="30"/>
      <c r="Q86" s="30"/>
      <c r="R86" s="30"/>
      <c r="S86" s="30"/>
      <c r="T86" s="30"/>
      <c r="U86" s="30"/>
      <c r="V86" s="30"/>
      <c r="W86" s="30"/>
      <c r="X86" s="30"/>
      <c r="Y86" s="30"/>
      <c r="Z86" s="30"/>
    </row>
    <row r="87">
      <c r="A87" s="30"/>
      <c r="B87" s="30"/>
      <c r="C87" s="30"/>
      <c r="D87" s="30"/>
      <c r="E87" s="30"/>
      <c r="F87" s="35"/>
      <c r="G87" s="36"/>
      <c r="H87" s="36"/>
      <c r="I87" s="37"/>
      <c r="J87" s="30"/>
      <c r="K87" s="30"/>
      <c r="L87" s="30"/>
      <c r="M87" s="30"/>
      <c r="N87" s="30"/>
      <c r="O87" s="30"/>
      <c r="P87" s="30"/>
      <c r="Q87" s="30"/>
      <c r="R87" s="30"/>
      <c r="S87" s="30"/>
      <c r="T87" s="30"/>
      <c r="U87" s="30"/>
      <c r="V87" s="30"/>
      <c r="W87" s="30"/>
      <c r="X87" s="30"/>
      <c r="Y87" s="30"/>
      <c r="Z87" s="30"/>
    </row>
    <row r="88">
      <c r="A88" s="30"/>
      <c r="B88" s="30"/>
      <c r="C88" s="30"/>
      <c r="D88" s="30"/>
      <c r="E88" s="30"/>
      <c r="F88" s="35"/>
      <c r="G88" s="36"/>
      <c r="H88" s="36"/>
      <c r="I88" s="37"/>
      <c r="J88" s="30"/>
      <c r="K88" s="30"/>
      <c r="L88" s="30"/>
      <c r="M88" s="30"/>
      <c r="N88" s="30"/>
      <c r="O88" s="30"/>
      <c r="P88" s="30"/>
      <c r="Q88" s="30"/>
      <c r="R88" s="30"/>
      <c r="S88" s="30"/>
      <c r="T88" s="30"/>
      <c r="U88" s="30"/>
      <c r="V88" s="30"/>
      <c r="W88" s="30"/>
      <c r="X88" s="30"/>
      <c r="Y88" s="30"/>
      <c r="Z88" s="30"/>
    </row>
    <row r="89">
      <c r="A89" s="30"/>
      <c r="B89" s="30"/>
      <c r="C89" s="30"/>
      <c r="D89" s="30"/>
      <c r="E89" s="30"/>
      <c r="F89" s="35"/>
      <c r="G89" s="36"/>
      <c r="H89" s="36"/>
      <c r="I89" s="37"/>
      <c r="J89" s="30"/>
      <c r="K89" s="30"/>
      <c r="L89" s="30"/>
      <c r="M89" s="30"/>
      <c r="N89" s="30"/>
      <c r="O89" s="30"/>
      <c r="P89" s="30"/>
      <c r="Q89" s="30"/>
      <c r="R89" s="30"/>
      <c r="S89" s="30"/>
      <c r="T89" s="30"/>
      <c r="U89" s="30"/>
      <c r="V89" s="30"/>
      <c r="W89" s="30"/>
      <c r="X89" s="30"/>
      <c r="Y89" s="30"/>
      <c r="Z89" s="30"/>
    </row>
    <row r="90">
      <c r="A90" s="30"/>
      <c r="B90" s="30"/>
      <c r="C90" s="30"/>
      <c r="D90" s="30"/>
      <c r="E90" s="30"/>
      <c r="F90" s="35"/>
      <c r="G90" s="36"/>
      <c r="H90" s="36"/>
      <c r="I90" s="37"/>
      <c r="J90" s="30"/>
      <c r="K90" s="30"/>
      <c r="L90" s="30"/>
      <c r="M90" s="30"/>
      <c r="N90" s="30"/>
      <c r="O90" s="30"/>
      <c r="P90" s="30"/>
      <c r="Q90" s="30"/>
      <c r="R90" s="30"/>
      <c r="S90" s="30"/>
      <c r="T90" s="30"/>
      <c r="U90" s="30"/>
      <c r="V90" s="30"/>
      <c r="W90" s="30"/>
      <c r="X90" s="30"/>
      <c r="Y90" s="30"/>
      <c r="Z90" s="30"/>
    </row>
    <row r="91">
      <c r="A91" s="30"/>
      <c r="B91" s="30"/>
      <c r="C91" s="30"/>
      <c r="D91" s="30"/>
      <c r="E91" s="30"/>
      <c r="F91" s="35"/>
      <c r="G91" s="36"/>
      <c r="H91" s="36"/>
      <c r="I91" s="37"/>
      <c r="J91" s="30"/>
      <c r="K91" s="30"/>
      <c r="L91" s="30"/>
      <c r="M91" s="30"/>
      <c r="N91" s="30"/>
      <c r="O91" s="30"/>
      <c r="P91" s="30"/>
      <c r="Q91" s="30"/>
      <c r="R91" s="30"/>
      <c r="S91" s="30"/>
      <c r="T91" s="30"/>
      <c r="U91" s="30"/>
      <c r="V91" s="30"/>
      <c r="W91" s="30"/>
      <c r="X91" s="30"/>
      <c r="Y91" s="30"/>
      <c r="Z91" s="30"/>
    </row>
    <row r="92">
      <c r="A92" s="30"/>
      <c r="B92" s="30"/>
      <c r="C92" s="30"/>
      <c r="D92" s="30"/>
      <c r="E92" s="30"/>
      <c r="F92" s="35"/>
      <c r="G92" s="36"/>
      <c r="H92" s="36"/>
      <c r="I92" s="37"/>
      <c r="J92" s="30"/>
      <c r="K92" s="30"/>
      <c r="L92" s="30"/>
      <c r="M92" s="30"/>
      <c r="N92" s="30"/>
      <c r="O92" s="30"/>
      <c r="P92" s="30"/>
      <c r="Q92" s="30"/>
      <c r="R92" s="30"/>
      <c r="S92" s="30"/>
      <c r="T92" s="30"/>
      <c r="U92" s="30"/>
      <c r="V92" s="30"/>
      <c r="W92" s="30"/>
      <c r="X92" s="30"/>
      <c r="Y92" s="30"/>
      <c r="Z92" s="30"/>
    </row>
    <row r="93">
      <c r="A93" s="30"/>
      <c r="B93" s="30"/>
      <c r="C93" s="30"/>
      <c r="D93" s="30"/>
      <c r="E93" s="30"/>
      <c r="F93" s="35"/>
      <c r="G93" s="36"/>
      <c r="H93" s="36"/>
      <c r="I93" s="37"/>
      <c r="J93" s="30"/>
      <c r="K93" s="30"/>
      <c r="L93" s="30"/>
      <c r="M93" s="30"/>
      <c r="N93" s="30"/>
      <c r="O93" s="30"/>
      <c r="P93" s="30"/>
      <c r="Q93" s="30"/>
      <c r="R93" s="30"/>
      <c r="S93" s="30"/>
      <c r="T93" s="30"/>
      <c r="U93" s="30"/>
      <c r="V93" s="30"/>
      <c r="W93" s="30"/>
      <c r="X93" s="30"/>
      <c r="Y93" s="30"/>
      <c r="Z93" s="30"/>
    </row>
    <row r="94">
      <c r="A94" s="30"/>
      <c r="B94" s="30"/>
      <c r="C94" s="30"/>
      <c r="D94" s="30"/>
      <c r="E94" s="30"/>
      <c r="F94" s="35"/>
      <c r="G94" s="36"/>
      <c r="H94" s="36"/>
      <c r="I94" s="37"/>
      <c r="J94" s="30"/>
      <c r="K94" s="30"/>
      <c r="L94" s="30"/>
      <c r="M94" s="30"/>
      <c r="N94" s="30"/>
      <c r="O94" s="30"/>
      <c r="P94" s="30"/>
      <c r="Q94" s="30"/>
      <c r="R94" s="30"/>
      <c r="S94" s="30"/>
      <c r="T94" s="30"/>
      <c r="U94" s="30"/>
      <c r="V94" s="30"/>
      <c r="W94" s="30"/>
      <c r="X94" s="30"/>
      <c r="Y94" s="30"/>
      <c r="Z94" s="30"/>
    </row>
    <row r="95">
      <c r="A95" s="30"/>
      <c r="B95" s="30"/>
      <c r="C95" s="30"/>
      <c r="D95" s="30"/>
      <c r="E95" s="30"/>
      <c r="F95" s="35"/>
      <c r="G95" s="36"/>
      <c r="H95" s="36"/>
      <c r="I95" s="37"/>
      <c r="J95" s="30"/>
      <c r="K95" s="30"/>
      <c r="L95" s="30"/>
      <c r="M95" s="30"/>
      <c r="N95" s="30"/>
      <c r="O95" s="30"/>
      <c r="P95" s="30"/>
      <c r="Q95" s="30"/>
      <c r="R95" s="30"/>
      <c r="S95" s="30"/>
      <c r="T95" s="30"/>
      <c r="U95" s="30"/>
      <c r="V95" s="30"/>
      <c r="W95" s="30"/>
      <c r="X95" s="30"/>
      <c r="Y95" s="30"/>
      <c r="Z95" s="30"/>
    </row>
    <row r="96">
      <c r="A96" s="30"/>
      <c r="B96" s="30"/>
      <c r="C96" s="30"/>
      <c r="D96" s="30"/>
      <c r="E96" s="30"/>
      <c r="F96" s="35"/>
      <c r="G96" s="36"/>
      <c r="H96" s="36"/>
      <c r="I96" s="37"/>
      <c r="J96" s="30"/>
      <c r="K96" s="30"/>
      <c r="L96" s="30"/>
      <c r="M96" s="30"/>
      <c r="N96" s="30"/>
      <c r="O96" s="30"/>
      <c r="P96" s="30"/>
      <c r="Q96" s="30"/>
      <c r="R96" s="30"/>
      <c r="S96" s="30"/>
      <c r="T96" s="30"/>
      <c r="U96" s="30"/>
      <c r="V96" s="30"/>
      <c r="W96" s="30"/>
      <c r="X96" s="30"/>
      <c r="Y96" s="30"/>
      <c r="Z96" s="30"/>
    </row>
    <row r="97">
      <c r="A97" s="30"/>
      <c r="B97" s="30"/>
      <c r="C97" s="30"/>
      <c r="D97" s="30"/>
      <c r="E97" s="30"/>
      <c r="F97" s="35"/>
      <c r="G97" s="36"/>
      <c r="H97" s="36"/>
      <c r="I97" s="37"/>
      <c r="J97" s="30"/>
      <c r="K97" s="30"/>
      <c r="L97" s="30"/>
      <c r="M97" s="30"/>
      <c r="N97" s="30"/>
      <c r="O97" s="30"/>
      <c r="P97" s="30"/>
      <c r="Q97" s="30"/>
      <c r="R97" s="30"/>
      <c r="S97" s="30"/>
      <c r="T97" s="30"/>
      <c r="U97" s="30"/>
      <c r="V97" s="30"/>
      <c r="W97" s="30"/>
      <c r="X97" s="30"/>
      <c r="Y97" s="30"/>
      <c r="Z97" s="30"/>
    </row>
    <row r="98">
      <c r="A98" s="30"/>
      <c r="B98" s="30"/>
      <c r="C98" s="30"/>
      <c r="D98" s="30"/>
      <c r="E98" s="30"/>
      <c r="F98" s="35"/>
      <c r="G98" s="36"/>
      <c r="H98" s="36"/>
      <c r="I98" s="37"/>
      <c r="J98" s="30"/>
      <c r="K98" s="30"/>
      <c r="L98" s="30"/>
      <c r="M98" s="30"/>
      <c r="N98" s="30"/>
      <c r="O98" s="30"/>
      <c r="P98" s="30"/>
      <c r="Q98" s="30"/>
      <c r="R98" s="30"/>
      <c r="S98" s="30"/>
      <c r="T98" s="30"/>
      <c r="U98" s="30"/>
      <c r="V98" s="30"/>
      <c r="W98" s="30"/>
      <c r="X98" s="30"/>
      <c r="Y98" s="30"/>
      <c r="Z98" s="30"/>
    </row>
    <row r="99">
      <c r="A99" s="30"/>
      <c r="B99" s="30"/>
      <c r="C99" s="30"/>
      <c r="D99" s="30"/>
      <c r="E99" s="30"/>
      <c r="F99" s="35"/>
      <c r="G99" s="36"/>
      <c r="H99" s="36"/>
      <c r="I99" s="37"/>
      <c r="J99" s="30"/>
      <c r="K99" s="30"/>
      <c r="L99" s="30"/>
      <c r="M99" s="30"/>
      <c r="N99" s="30"/>
      <c r="O99" s="30"/>
      <c r="P99" s="30"/>
      <c r="Q99" s="30"/>
      <c r="R99" s="30"/>
      <c r="S99" s="30"/>
      <c r="T99" s="30"/>
      <c r="U99" s="30"/>
      <c r="V99" s="30"/>
      <c r="W99" s="30"/>
      <c r="X99" s="30"/>
      <c r="Y99" s="30"/>
      <c r="Z99" s="30"/>
    </row>
    <row r="100">
      <c r="A100" s="30"/>
      <c r="B100" s="30"/>
      <c r="C100" s="30"/>
      <c r="D100" s="30"/>
      <c r="E100" s="30"/>
      <c r="F100" s="35"/>
      <c r="G100" s="36"/>
      <c r="H100" s="36"/>
      <c r="I100" s="37"/>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5"/>
      <c r="G101" s="36"/>
      <c r="H101" s="36"/>
      <c r="I101" s="37"/>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5"/>
      <c r="G102" s="36"/>
      <c r="H102" s="36"/>
      <c r="I102" s="37"/>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5"/>
      <c r="G103" s="36"/>
      <c r="H103" s="36"/>
      <c r="I103" s="37"/>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5"/>
      <c r="G104" s="36"/>
      <c r="H104" s="36"/>
      <c r="I104" s="37"/>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5"/>
      <c r="G105" s="36"/>
      <c r="H105" s="36"/>
      <c r="I105" s="37"/>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5"/>
      <c r="G106" s="36"/>
      <c r="H106" s="36"/>
      <c r="I106" s="37"/>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5"/>
      <c r="G107" s="36"/>
      <c r="H107" s="36"/>
      <c r="I107" s="37"/>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5"/>
      <c r="G108" s="36"/>
      <c r="H108" s="36"/>
      <c r="I108" s="37"/>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5"/>
      <c r="G109" s="36"/>
      <c r="H109" s="36"/>
      <c r="I109" s="37"/>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5"/>
      <c r="G110" s="36"/>
      <c r="H110" s="36"/>
      <c r="I110" s="37"/>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5"/>
      <c r="G111" s="36"/>
      <c r="H111" s="36"/>
      <c r="I111" s="37"/>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5"/>
      <c r="G112" s="36"/>
      <c r="H112" s="36"/>
      <c r="I112" s="37"/>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5"/>
      <c r="G113" s="36"/>
      <c r="H113" s="36"/>
      <c r="I113" s="37"/>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5"/>
      <c r="G114" s="36"/>
      <c r="H114" s="36"/>
      <c r="I114" s="37"/>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5"/>
      <c r="G115" s="36"/>
      <c r="H115" s="36"/>
      <c r="I115" s="37"/>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5"/>
      <c r="G116" s="36"/>
      <c r="H116" s="36"/>
      <c r="I116" s="37"/>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5"/>
      <c r="G117" s="36"/>
      <c r="H117" s="36"/>
      <c r="I117" s="37"/>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5"/>
      <c r="G118" s="36"/>
      <c r="H118" s="36"/>
      <c r="I118" s="37"/>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5"/>
      <c r="G119" s="36"/>
      <c r="H119" s="36"/>
      <c r="I119" s="37"/>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5"/>
      <c r="G120" s="36"/>
      <c r="H120" s="36"/>
      <c r="I120" s="37"/>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5"/>
      <c r="G121" s="36"/>
      <c r="H121" s="36"/>
      <c r="I121" s="37"/>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5"/>
      <c r="G122" s="36"/>
      <c r="H122" s="36"/>
      <c r="I122" s="37"/>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5"/>
      <c r="G123" s="36"/>
      <c r="H123" s="36"/>
      <c r="I123" s="37"/>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5"/>
      <c r="G124" s="36"/>
      <c r="H124" s="36"/>
      <c r="I124" s="37"/>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5"/>
      <c r="G125" s="36"/>
      <c r="H125" s="36"/>
      <c r="I125" s="37"/>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5"/>
      <c r="G126" s="36"/>
      <c r="H126" s="36"/>
      <c r="I126" s="37"/>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5"/>
      <c r="G127" s="36"/>
      <c r="H127" s="36"/>
      <c r="I127" s="37"/>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5"/>
      <c r="G128" s="36"/>
      <c r="H128" s="36"/>
      <c r="I128" s="37"/>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5"/>
      <c r="G129" s="36"/>
      <c r="H129" s="36"/>
      <c r="I129" s="37"/>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5"/>
      <c r="G130" s="36"/>
      <c r="H130" s="36"/>
      <c r="I130" s="37"/>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5"/>
      <c r="G131" s="36"/>
      <c r="H131" s="36"/>
      <c r="I131" s="37"/>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5"/>
      <c r="G132" s="36"/>
      <c r="H132" s="36"/>
      <c r="I132" s="37"/>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5"/>
      <c r="G133" s="36"/>
      <c r="H133" s="36"/>
      <c r="I133" s="37"/>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5"/>
      <c r="G134" s="36"/>
      <c r="H134" s="36"/>
      <c r="I134" s="37"/>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5"/>
      <c r="G135" s="36"/>
      <c r="H135" s="36"/>
      <c r="I135" s="37"/>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5"/>
      <c r="G136" s="36"/>
      <c r="H136" s="36"/>
      <c r="I136" s="37"/>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5"/>
      <c r="G137" s="36"/>
      <c r="H137" s="36"/>
      <c r="I137" s="37"/>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5"/>
      <c r="G138" s="36"/>
      <c r="H138" s="36"/>
      <c r="I138" s="37"/>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5"/>
      <c r="G139" s="36"/>
      <c r="H139" s="36"/>
      <c r="I139" s="37"/>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5"/>
      <c r="G140" s="36"/>
      <c r="H140" s="36"/>
      <c r="I140" s="37"/>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5"/>
      <c r="G141" s="36"/>
      <c r="H141" s="36"/>
      <c r="I141" s="37"/>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5"/>
      <c r="G142" s="36"/>
      <c r="H142" s="36"/>
      <c r="I142" s="37"/>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5"/>
      <c r="G143" s="36"/>
      <c r="H143" s="36"/>
      <c r="I143" s="37"/>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5"/>
      <c r="G144" s="36"/>
      <c r="H144" s="36"/>
      <c r="I144" s="37"/>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5"/>
      <c r="G145" s="36"/>
      <c r="H145" s="36"/>
      <c r="I145" s="37"/>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5"/>
      <c r="G146" s="36"/>
      <c r="H146" s="36"/>
      <c r="I146" s="37"/>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5"/>
      <c r="G147" s="36"/>
      <c r="H147" s="36"/>
      <c r="I147" s="37"/>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5"/>
      <c r="G148" s="36"/>
      <c r="H148" s="36"/>
      <c r="I148" s="37"/>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5"/>
      <c r="G149" s="36"/>
      <c r="H149" s="36"/>
      <c r="I149" s="37"/>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5"/>
      <c r="G150" s="36"/>
      <c r="H150" s="36"/>
      <c r="I150" s="37"/>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5"/>
      <c r="G151" s="36"/>
      <c r="H151" s="36"/>
      <c r="I151" s="37"/>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5"/>
      <c r="G152" s="36"/>
      <c r="H152" s="36"/>
      <c r="I152" s="37"/>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5"/>
      <c r="G153" s="36"/>
      <c r="H153" s="36"/>
      <c r="I153" s="37"/>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5"/>
      <c r="G154" s="36"/>
      <c r="H154" s="36"/>
      <c r="I154" s="37"/>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5"/>
      <c r="G155" s="36"/>
      <c r="H155" s="36"/>
      <c r="I155" s="37"/>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5"/>
      <c r="G156" s="36"/>
      <c r="H156" s="36"/>
      <c r="I156" s="37"/>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5"/>
      <c r="G157" s="36"/>
      <c r="H157" s="36"/>
      <c r="I157" s="37"/>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5"/>
      <c r="G158" s="36"/>
      <c r="H158" s="36"/>
      <c r="I158" s="37"/>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5"/>
      <c r="G159" s="36"/>
      <c r="H159" s="36"/>
      <c r="I159" s="37"/>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5"/>
      <c r="G160" s="36"/>
      <c r="H160" s="36"/>
      <c r="I160" s="37"/>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5"/>
      <c r="G161" s="36"/>
      <c r="H161" s="36"/>
      <c r="I161" s="37"/>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5"/>
      <c r="G162" s="36"/>
      <c r="H162" s="36"/>
      <c r="I162" s="37"/>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5"/>
      <c r="G163" s="36"/>
      <c r="H163" s="36"/>
      <c r="I163" s="37"/>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5"/>
      <c r="G164" s="36"/>
      <c r="H164" s="36"/>
      <c r="I164" s="37"/>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5"/>
      <c r="G165" s="36"/>
      <c r="H165" s="36"/>
      <c r="I165" s="37"/>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5"/>
      <c r="G166" s="36"/>
      <c r="H166" s="36"/>
      <c r="I166" s="37"/>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5"/>
      <c r="G167" s="36"/>
      <c r="H167" s="36"/>
      <c r="I167" s="37"/>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5"/>
      <c r="G168" s="36"/>
      <c r="H168" s="36"/>
      <c r="I168" s="37"/>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5"/>
      <c r="G169" s="36"/>
      <c r="H169" s="36"/>
      <c r="I169" s="37"/>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5"/>
      <c r="G170" s="36"/>
      <c r="H170" s="36"/>
      <c r="I170" s="37"/>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5"/>
      <c r="G171" s="36"/>
      <c r="H171" s="36"/>
      <c r="I171" s="37"/>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5"/>
      <c r="G172" s="36"/>
      <c r="H172" s="36"/>
      <c r="I172" s="37"/>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5"/>
      <c r="G173" s="36"/>
      <c r="H173" s="36"/>
      <c r="I173" s="37"/>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5"/>
      <c r="G174" s="36"/>
      <c r="H174" s="36"/>
      <c r="I174" s="37"/>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5"/>
      <c r="G175" s="36"/>
      <c r="H175" s="36"/>
      <c r="I175" s="37"/>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5"/>
      <c r="G176" s="36"/>
      <c r="H176" s="36"/>
      <c r="I176" s="37"/>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5"/>
      <c r="G177" s="36"/>
      <c r="H177" s="36"/>
      <c r="I177" s="37"/>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5"/>
      <c r="G178" s="36"/>
      <c r="H178" s="36"/>
      <c r="I178" s="37"/>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5"/>
      <c r="G179" s="36"/>
      <c r="H179" s="36"/>
      <c r="I179" s="37"/>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5"/>
      <c r="G180" s="36"/>
      <c r="H180" s="36"/>
      <c r="I180" s="37"/>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5"/>
      <c r="G181" s="36"/>
      <c r="H181" s="36"/>
      <c r="I181" s="37"/>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5"/>
      <c r="G182" s="36"/>
      <c r="H182" s="36"/>
      <c r="I182" s="37"/>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5"/>
      <c r="G183" s="36"/>
      <c r="H183" s="36"/>
      <c r="I183" s="37"/>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5"/>
      <c r="G184" s="36"/>
      <c r="H184" s="36"/>
      <c r="I184" s="37"/>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5"/>
      <c r="G185" s="36"/>
      <c r="H185" s="36"/>
      <c r="I185" s="37"/>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5"/>
      <c r="G186" s="36"/>
      <c r="H186" s="36"/>
      <c r="I186" s="37"/>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5"/>
      <c r="G187" s="36"/>
      <c r="H187" s="36"/>
      <c r="I187" s="37"/>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5"/>
      <c r="G188" s="36"/>
      <c r="H188" s="36"/>
      <c r="I188" s="37"/>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5"/>
      <c r="G189" s="36"/>
      <c r="H189" s="36"/>
      <c r="I189" s="37"/>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5"/>
      <c r="G190" s="36"/>
      <c r="H190" s="36"/>
      <c r="I190" s="37"/>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5"/>
      <c r="G191" s="36"/>
      <c r="H191" s="36"/>
      <c r="I191" s="37"/>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5"/>
      <c r="G192" s="36"/>
      <c r="H192" s="36"/>
      <c r="I192" s="37"/>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5"/>
      <c r="G193" s="36"/>
      <c r="H193" s="36"/>
      <c r="I193" s="37"/>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5"/>
      <c r="G194" s="36"/>
      <c r="H194" s="36"/>
      <c r="I194" s="37"/>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5"/>
      <c r="G195" s="36"/>
      <c r="H195" s="36"/>
      <c r="I195" s="37"/>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5"/>
      <c r="G196" s="36"/>
      <c r="H196" s="36"/>
      <c r="I196" s="37"/>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5"/>
      <c r="G197" s="36"/>
      <c r="H197" s="36"/>
      <c r="I197" s="37"/>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5"/>
      <c r="G198" s="36"/>
      <c r="H198" s="36"/>
      <c r="I198" s="37"/>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5"/>
      <c r="G199" s="36"/>
      <c r="H199" s="36"/>
      <c r="I199" s="37"/>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5"/>
      <c r="G200" s="36"/>
      <c r="H200" s="36"/>
      <c r="I200" s="37"/>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5"/>
      <c r="G201" s="36"/>
      <c r="H201" s="36"/>
      <c r="I201" s="37"/>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5"/>
      <c r="G202" s="36"/>
      <c r="H202" s="36"/>
      <c r="I202" s="37"/>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5"/>
      <c r="G203" s="36"/>
      <c r="H203" s="36"/>
      <c r="I203" s="37"/>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5"/>
      <c r="G204" s="36"/>
      <c r="H204" s="36"/>
      <c r="I204" s="37"/>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5"/>
      <c r="G205" s="36"/>
      <c r="H205" s="36"/>
      <c r="I205" s="37"/>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5"/>
      <c r="G206" s="36"/>
      <c r="H206" s="36"/>
      <c r="I206" s="37"/>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5"/>
      <c r="G207" s="36"/>
      <c r="H207" s="36"/>
      <c r="I207" s="37"/>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5"/>
      <c r="G208" s="36"/>
      <c r="H208" s="36"/>
      <c r="I208" s="37"/>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5"/>
      <c r="G209" s="36"/>
      <c r="H209" s="36"/>
      <c r="I209" s="37"/>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5"/>
      <c r="G210" s="36"/>
      <c r="H210" s="36"/>
      <c r="I210" s="37"/>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5"/>
      <c r="G211" s="36"/>
      <c r="H211" s="36"/>
      <c r="I211" s="37"/>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5"/>
      <c r="G212" s="36"/>
      <c r="H212" s="36"/>
      <c r="I212" s="37"/>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5"/>
      <c r="G213" s="36"/>
      <c r="H213" s="36"/>
      <c r="I213" s="37"/>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5"/>
      <c r="G214" s="36"/>
      <c r="H214" s="36"/>
      <c r="I214" s="37"/>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5"/>
      <c r="G215" s="36"/>
      <c r="H215" s="36"/>
      <c r="I215" s="37"/>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5"/>
      <c r="G216" s="36"/>
      <c r="H216" s="36"/>
      <c r="I216" s="37"/>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5"/>
      <c r="G217" s="36"/>
      <c r="H217" s="36"/>
      <c r="I217" s="37"/>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5"/>
      <c r="G218" s="36"/>
      <c r="H218" s="36"/>
      <c r="I218" s="37"/>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5"/>
      <c r="G219" s="36"/>
      <c r="H219" s="36"/>
      <c r="I219" s="37"/>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5"/>
      <c r="G220" s="36"/>
      <c r="H220" s="36"/>
      <c r="I220" s="37"/>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5"/>
      <c r="G221" s="36"/>
      <c r="H221" s="36"/>
      <c r="I221" s="37"/>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5"/>
      <c r="G222" s="36"/>
      <c r="H222" s="36"/>
      <c r="I222" s="37"/>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5"/>
      <c r="G223" s="36"/>
      <c r="H223" s="36"/>
      <c r="I223" s="37"/>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5"/>
      <c r="G224" s="36"/>
      <c r="H224" s="36"/>
      <c r="I224" s="37"/>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5"/>
      <c r="G225" s="36"/>
      <c r="H225" s="36"/>
      <c r="I225" s="37"/>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5"/>
      <c r="G226" s="36"/>
      <c r="H226" s="36"/>
      <c r="I226" s="37"/>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5"/>
      <c r="G227" s="36"/>
      <c r="H227" s="36"/>
      <c r="I227" s="37"/>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5"/>
      <c r="G228" s="36"/>
      <c r="H228" s="36"/>
      <c r="I228" s="37"/>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5"/>
      <c r="G229" s="36"/>
      <c r="H229" s="36"/>
      <c r="I229" s="37"/>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5"/>
      <c r="G230" s="36"/>
      <c r="H230" s="36"/>
      <c r="I230" s="37"/>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5"/>
      <c r="G231" s="36"/>
      <c r="H231" s="36"/>
      <c r="I231" s="37"/>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5"/>
      <c r="G232" s="36"/>
      <c r="H232" s="36"/>
      <c r="I232" s="37"/>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5"/>
      <c r="G233" s="36"/>
      <c r="H233" s="36"/>
      <c r="I233" s="37"/>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5"/>
      <c r="G234" s="36"/>
      <c r="H234" s="36"/>
      <c r="I234" s="37"/>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5"/>
      <c r="G235" s="36"/>
      <c r="H235" s="36"/>
      <c r="I235" s="37"/>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5"/>
      <c r="G236" s="36"/>
      <c r="H236" s="36"/>
      <c r="I236" s="37"/>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5"/>
      <c r="G237" s="36"/>
      <c r="H237" s="36"/>
      <c r="I237" s="37"/>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5"/>
      <c r="G238" s="36"/>
      <c r="H238" s="36"/>
      <c r="I238" s="37"/>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5"/>
      <c r="G239" s="36"/>
      <c r="H239" s="36"/>
      <c r="I239" s="37"/>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5"/>
      <c r="G240" s="36"/>
      <c r="H240" s="36"/>
      <c r="I240" s="37"/>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5"/>
      <c r="G241" s="36"/>
      <c r="H241" s="36"/>
      <c r="I241" s="37"/>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5"/>
      <c r="G242" s="36"/>
      <c r="H242" s="36"/>
      <c r="I242" s="37"/>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5"/>
      <c r="G243" s="36"/>
      <c r="H243" s="36"/>
      <c r="I243" s="37"/>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5"/>
      <c r="G244" s="36"/>
      <c r="H244" s="36"/>
      <c r="I244" s="37"/>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5"/>
      <c r="G245" s="36"/>
      <c r="H245" s="36"/>
      <c r="I245" s="37"/>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5"/>
      <c r="G246" s="36"/>
      <c r="H246" s="36"/>
      <c r="I246" s="37"/>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5"/>
      <c r="G247" s="36"/>
      <c r="H247" s="36"/>
      <c r="I247" s="37"/>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5"/>
      <c r="G248" s="36"/>
      <c r="H248" s="36"/>
      <c r="I248" s="37"/>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5"/>
      <c r="G249" s="36"/>
      <c r="H249" s="36"/>
      <c r="I249" s="37"/>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5"/>
      <c r="G250" s="36"/>
      <c r="H250" s="36"/>
      <c r="I250" s="37"/>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5"/>
      <c r="G251" s="36"/>
      <c r="H251" s="36"/>
      <c r="I251" s="37"/>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5"/>
      <c r="G252" s="36"/>
      <c r="H252" s="36"/>
      <c r="I252" s="37"/>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5"/>
      <c r="G253" s="36"/>
      <c r="H253" s="36"/>
      <c r="I253" s="37"/>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5"/>
      <c r="G254" s="36"/>
      <c r="H254" s="36"/>
      <c r="I254" s="37"/>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5"/>
      <c r="G255" s="36"/>
      <c r="H255" s="36"/>
      <c r="I255" s="37"/>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5"/>
      <c r="G256" s="36"/>
      <c r="H256" s="36"/>
      <c r="I256" s="37"/>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5"/>
      <c r="G257" s="36"/>
      <c r="H257" s="36"/>
      <c r="I257" s="37"/>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5"/>
      <c r="G258" s="36"/>
      <c r="H258" s="36"/>
      <c r="I258" s="37"/>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5"/>
      <c r="G259" s="36"/>
      <c r="H259" s="36"/>
      <c r="I259" s="37"/>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5"/>
      <c r="G260" s="36"/>
      <c r="H260" s="36"/>
      <c r="I260" s="37"/>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5"/>
      <c r="G261" s="36"/>
      <c r="H261" s="36"/>
      <c r="I261" s="37"/>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5"/>
      <c r="G262" s="36"/>
      <c r="H262" s="36"/>
      <c r="I262" s="37"/>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5"/>
      <c r="G263" s="36"/>
      <c r="H263" s="36"/>
      <c r="I263" s="37"/>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5"/>
      <c r="G264" s="36"/>
      <c r="H264" s="36"/>
      <c r="I264" s="37"/>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5"/>
      <c r="G265" s="36"/>
      <c r="H265" s="36"/>
      <c r="I265" s="37"/>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5"/>
      <c r="G266" s="36"/>
      <c r="H266" s="36"/>
      <c r="I266" s="37"/>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5"/>
      <c r="G267" s="36"/>
      <c r="H267" s="36"/>
      <c r="I267" s="37"/>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5"/>
      <c r="G268" s="36"/>
      <c r="H268" s="36"/>
      <c r="I268" s="37"/>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5"/>
      <c r="G269" s="36"/>
      <c r="H269" s="36"/>
      <c r="I269" s="37"/>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5"/>
      <c r="G270" s="36"/>
      <c r="H270" s="36"/>
      <c r="I270" s="37"/>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5"/>
      <c r="G271" s="36"/>
      <c r="H271" s="36"/>
      <c r="I271" s="37"/>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5"/>
      <c r="G272" s="36"/>
      <c r="H272" s="36"/>
      <c r="I272" s="37"/>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5"/>
      <c r="G273" s="36"/>
      <c r="H273" s="36"/>
      <c r="I273" s="37"/>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5"/>
      <c r="G274" s="36"/>
      <c r="H274" s="36"/>
      <c r="I274" s="37"/>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5"/>
      <c r="G275" s="36"/>
      <c r="H275" s="36"/>
      <c r="I275" s="37"/>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5"/>
      <c r="G276" s="36"/>
      <c r="H276" s="36"/>
      <c r="I276" s="37"/>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5"/>
      <c r="G277" s="36"/>
      <c r="H277" s="36"/>
      <c r="I277" s="37"/>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5"/>
      <c r="G278" s="36"/>
      <c r="H278" s="36"/>
      <c r="I278" s="37"/>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5"/>
      <c r="G279" s="36"/>
      <c r="H279" s="36"/>
      <c r="I279" s="37"/>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5"/>
      <c r="G280" s="36"/>
      <c r="H280" s="36"/>
      <c r="I280" s="37"/>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5"/>
      <c r="G281" s="36"/>
      <c r="H281" s="36"/>
      <c r="I281" s="37"/>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5"/>
      <c r="G282" s="36"/>
      <c r="H282" s="36"/>
      <c r="I282" s="37"/>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5"/>
      <c r="G283" s="36"/>
      <c r="H283" s="36"/>
      <c r="I283" s="37"/>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5"/>
      <c r="G284" s="36"/>
      <c r="H284" s="36"/>
      <c r="I284" s="37"/>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5"/>
      <c r="G285" s="36"/>
      <c r="H285" s="36"/>
      <c r="I285" s="37"/>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5"/>
      <c r="G286" s="36"/>
      <c r="H286" s="36"/>
      <c r="I286" s="37"/>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5"/>
      <c r="G287" s="36"/>
      <c r="H287" s="36"/>
      <c r="I287" s="37"/>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5"/>
      <c r="G288" s="36"/>
      <c r="H288" s="36"/>
      <c r="I288" s="37"/>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5"/>
      <c r="G289" s="36"/>
      <c r="H289" s="36"/>
      <c r="I289" s="37"/>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5"/>
      <c r="G290" s="36"/>
      <c r="H290" s="36"/>
      <c r="I290" s="37"/>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5"/>
      <c r="G291" s="36"/>
      <c r="H291" s="36"/>
      <c r="I291" s="37"/>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5"/>
      <c r="G292" s="36"/>
      <c r="H292" s="36"/>
      <c r="I292" s="37"/>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5"/>
      <c r="G293" s="36"/>
      <c r="H293" s="36"/>
      <c r="I293" s="37"/>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5"/>
      <c r="G294" s="36"/>
      <c r="H294" s="36"/>
      <c r="I294" s="37"/>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5"/>
      <c r="G295" s="36"/>
      <c r="H295" s="36"/>
      <c r="I295" s="37"/>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5"/>
      <c r="G296" s="36"/>
      <c r="H296" s="36"/>
      <c r="I296" s="37"/>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5"/>
      <c r="G297" s="36"/>
      <c r="H297" s="36"/>
      <c r="I297" s="37"/>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5"/>
      <c r="G298" s="36"/>
      <c r="H298" s="36"/>
      <c r="I298" s="37"/>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5"/>
      <c r="G299" s="36"/>
      <c r="H299" s="36"/>
      <c r="I299" s="37"/>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5"/>
      <c r="G300" s="36"/>
      <c r="H300" s="36"/>
      <c r="I300" s="37"/>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5"/>
      <c r="G301" s="36"/>
      <c r="H301" s="36"/>
      <c r="I301" s="37"/>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5"/>
      <c r="G302" s="36"/>
      <c r="H302" s="36"/>
      <c r="I302" s="37"/>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5"/>
      <c r="G303" s="36"/>
      <c r="H303" s="36"/>
      <c r="I303" s="37"/>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5"/>
      <c r="G304" s="36"/>
      <c r="H304" s="36"/>
      <c r="I304" s="37"/>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5"/>
      <c r="G305" s="36"/>
      <c r="H305" s="36"/>
      <c r="I305" s="37"/>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5"/>
      <c r="G306" s="36"/>
      <c r="H306" s="36"/>
      <c r="I306" s="37"/>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5"/>
      <c r="G307" s="36"/>
      <c r="H307" s="36"/>
      <c r="I307" s="37"/>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5"/>
      <c r="G308" s="36"/>
      <c r="H308" s="36"/>
      <c r="I308" s="37"/>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5"/>
      <c r="G309" s="36"/>
      <c r="H309" s="36"/>
      <c r="I309" s="37"/>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5"/>
      <c r="G310" s="36"/>
      <c r="H310" s="36"/>
      <c r="I310" s="37"/>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5"/>
      <c r="G311" s="36"/>
      <c r="H311" s="36"/>
      <c r="I311" s="37"/>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5"/>
      <c r="G312" s="36"/>
      <c r="H312" s="36"/>
      <c r="I312" s="37"/>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5"/>
      <c r="G313" s="36"/>
      <c r="H313" s="36"/>
      <c r="I313" s="37"/>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5"/>
      <c r="G314" s="36"/>
      <c r="H314" s="36"/>
      <c r="I314" s="37"/>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5"/>
      <c r="G315" s="36"/>
      <c r="H315" s="36"/>
      <c r="I315" s="37"/>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5"/>
      <c r="G316" s="36"/>
      <c r="H316" s="36"/>
      <c r="I316" s="37"/>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5"/>
      <c r="G317" s="36"/>
      <c r="H317" s="36"/>
      <c r="I317" s="37"/>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5"/>
      <c r="G318" s="36"/>
      <c r="H318" s="36"/>
      <c r="I318" s="37"/>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5"/>
      <c r="G319" s="36"/>
      <c r="H319" s="36"/>
      <c r="I319" s="37"/>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5"/>
      <c r="G320" s="36"/>
      <c r="H320" s="36"/>
      <c r="I320" s="37"/>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5"/>
      <c r="G321" s="36"/>
      <c r="H321" s="36"/>
      <c r="I321" s="37"/>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5"/>
      <c r="G322" s="36"/>
      <c r="H322" s="36"/>
      <c r="I322" s="37"/>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5"/>
      <c r="G323" s="36"/>
      <c r="H323" s="36"/>
      <c r="I323" s="37"/>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5"/>
      <c r="G324" s="36"/>
      <c r="H324" s="36"/>
      <c r="I324" s="37"/>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5"/>
      <c r="G325" s="36"/>
      <c r="H325" s="36"/>
      <c r="I325" s="37"/>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5"/>
      <c r="G326" s="36"/>
      <c r="H326" s="36"/>
      <c r="I326" s="37"/>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5"/>
      <c r="G327" s="36"/>
      <c r="H327" s="36"/>
      <c r="I327" s="37"/>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5"/>
      <c r="G328" s="36"/>
      <c r="H328" s="36"/>
      <c r="I328" s="37"/>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5"/>
      <c r="G329" s="36"/>
      <c r="H329" s="36"/>
      <c r="I329" s="37"/>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5"/>
      <c r="G330" s="36"/>
      <c r="H330" s="36"/>
      <c r="I330" s="37"/>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5"/>
      <c r="G331" s="36"/>
      <c r="H331" s="36"/>
      <c r="I331" s="37"/>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5"/>
      <c r="G332" s="36"/>
      <c r="H332" s="36"/>
      <c r="I332" s="37"/>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5"/>
      <c r="G333" s="36"/>
      <c r="H333" s="36"/>
      <c r="I333" s="37"/>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5"/>
      <c r="G334" s="36"/>
      <c r="H334" s="36"/>
      <c r="I334" s="37"/>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5"/>
      <c r="G335" s="36"/>
      <c r="H335" s="36"/>
      <c r="I335" s="37"/>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5"/>
      <c r="G336" s="36"/>
      <c r="H336" s="36"/>
      <c r="I336" s="37"/>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5"/>
      <c r="G337" s="36"/>
      <c r="H337" s="36"/>
      <c r="I337" s="37"/>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5"/>
      <c r="G338" s="36"/>
      <c r="H338" s="36"/>
      <c r="I338" s="37"/>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5"/>
      <c r="G339" s="36"/>
      <c r="H339" s="36"/>
      <c r="I339" s="37"/>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5"/>
      <c r="G340" s="36"/>
      <c r="H340" s="36"/>
      <c r="I340" s="37"/>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5"/>
      <c r="G341" s="36"/>
      <c r="H341" s="36"/>
      <c r="I341" s="37"/>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5"/>
      <c r="G342" s="36"/>
      <c r="H342" s="36"/>
      <c r="I342" s="37"/>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5"/>
      <c r="G343" s="36"/>
      <c r="H343" s="36"/>
      <c r="I343" s="37"/>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5"/>
      <c r="G344" s="36"/>
      <c r="H344" s="36"/>
      <c r="I344" s="37"/>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5"/>
      <c r="G345" s="36"/>
      <c r="H345" s="36"/>
      <c r="I345" s="37"/>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5"/>
      <c r="G346" s="36"/>
      <c r="H346" s="36"/>
      <c r="I346" s="37"/>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5"/>
      <c r="G347" s="36"/>
      <c r="H347" s="36"/>
      <c r="I347" s="37"/>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5"/>
      <c r="G348" s="36"/>
      <c r="H348" s="36"/>
      <c r="I348" s="37"/>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5"/>
      <c r="G349" s="36"/>
      <c r="H349" s="36"/>
      <c r="I349" s="37"/>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5"/>
      <c r="G350" s="36"/>
      <c r="H350" s="36"/>
      <c r="I350" s="37"/>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5"/>
      <c r="G351" s="36"/>
      <c r="H351" s="36"/>
      <c r="I351" s="37"/>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5"/>
      <c r="G352" s="36"/>
      <c r="H352" s="36"/>
      <c r="I352" s="37"/>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5"/>
      <c r="G353" s="36"/>
      <c r="H353" s="36"/>
      <c r="I353" s="37"/>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5"/>
      <c r="G354" s="36"/>
      <c r="H354" s="36"/>
      <c r="I354" s="37"/>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5"/>
      <c r="G355" s="36"/>
      <c r="H355" s="36"/>
      <c r="I355" s="37"/>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5"/>
      <c r="G356" s="36"/>
      <c r="H356" s="36"/>
      <c r="I356" s="37"/>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5"/>
      <c r="G357" s="36"/>
      <c r="H357" s="36"/>
      <c r="I357" s="37"/>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5"/>
      <c r="G358" s="36"/>
      <c r="H358" s="36"/>
      <c r="I358" s="37"/>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5"/>
      <c r="G359" s="36"/>
      <c r="H359" s="36"/>
      <c r="I359" s="37"/>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5"/>
      <c r="G360" s="36"/>
      <c r="H360" s="36"/>
      <c r="I360" s="37"/>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5"/>
      <c r="G361" s="36"/>
      <c r="H361" s="36"/>
      <c r="I361" s="37"/>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5"/>
      <c r="G362" s="36"/>
      <c r="H362" s="36"/>
      <c r="I362" s="37"/>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5"/>
      <c r="G363" s="36"/>
      <c r="H363" s="36"/>
      <c r="I363" s="37"/>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5"/>
      <c r="G364" s="36"/>
      <c r="H364" s="36"/>
      <c r="I364" s="37"/>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5"/>
      <c r="G365" s="36"/>
      <c r="H365" s="36"/>
      <c r="I365" s="37"/>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5"/>
      <c r="G366" s="36"/>
      <c r="H366" s="36"/>
      <c r="I366" s="37"/>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5"/>
      <c r="G367" s="36"/>
      <c r="H367" s="36"/>
      <c r="I367" s="37"/>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5"/>
      <c r="G368" s="36"/>
      <c r="H368" s="36"/>
      <c r="I368" s="37"/>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5"/>
      <c r="G369" s="36"/>
      <c r="H369" s="36"/>
      <c r="I369" s="37"/>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5"/>
      <c r="G370" s="36"/>
      <c r="H370" s="36"/>
      <c r="I370" s="37"/>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5"/>
      <c r="G371" s="36"/>
      <c r="H371" s="36"/>
      <c r="I371" s="37"/>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5"/>
      <c r="G372" s="36"/>
      <c r="H372" s="36"/>
      <c r="I372" s="37"/>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5"/>
      <c r="G373" s="36"/>
      <c r="H373" s="36"/>
      <c r="I373" s="37"/>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5"/>
      <c r="G374" s="36"/>
      <c r="H374" s="36"/>
      <c r="I374" s="37"/>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5"/>
      <c r="G375" s="36"/>
      <c r="H375" s="36"/>
      <c r="I375" s="37"/>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5"/>
      <c r="G376" s="36"/>
      <c r="H376" s="36"/>
      <c r="I376" s="37"/>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5"/>
      <c r="G377" s="36"/>
      <c r="H377" s="36"/>
      <c r="I377" s="37"/>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5"/>
      <c r="G378" s="36"/>
      <c r="H378" s="36"/>
      <c r="I378" s="37"/>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5"/>
      <c r="G379" s="36"/>
      <c r="H379" s="36"/>
      <c r="I379" s="37"/>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5"/>
      <c r="G380" s="36"/>
      <c r="H380" s="36"/>
      <c r="I380" s="37"/>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5"/>
      <c r="G381" s="36"/>
      <c r="H381" s="36"/>
      <c r="I381" s="37"/>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5"/>
      <c r="G382" s="36"/>
      <c r="H382" s="36"/>
      <c r="I382" s="37"/>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5"/>
      <c r="G383" s="36"/>
      <c r="H383" s="36"/>
      <c r="I383" s="37"/>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5"/>
      <c r="G384" s="36"/>
      <c r="H384" s="36"/>
      <c r="I384" s="37"/>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5"/>
      <c r="G385" s="36"/>
      <c r="H385" s="36"/>
      <c r="I385" s="37"/>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5"/>
      <c r="G386" s="36"/>
      <c r="H386" s="36"/>
      <c r="I386" s="37"/>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5"/>
      <c r="G387" s="36"/>
      <c r="H387" s="36"/>
      <c r="I387" s="37"/>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5"/>
      <c r="G388" s="36"/>
      <c r="H388" s="36"/>
      <c r="I388" s="37"/>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5"/>
      <c r="G389" s="36"/>
      <c r="H389" s="36"/>
      <c r="I389" s="37"/>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5"/>
      <c r="G390" s="36"/>
      <c r="H390" s="36"/>
      <c r="I390" s="37"/>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5"/>
      <c r="G391" s="36"/>
      <c r="H391" s="36"/>
      <c r="I391" s="37"/>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5"/>
      <c r="G392" s="36"/>
      <c r="H392" s="36"/>
      <c r="I392" s="37"/>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5"/>
      <c r="G393" s="36"/>
      <c r="H393" s="36"/>
      <c r="I393" s="37"/>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5"/>
      <c r="G394" s="36"/>
      <c r="H394" s="36"/>
      <c r="I394" s="37"/>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5"/>
      <c r="G395" s="36"/>
      <c r="H395" s="36"/>
      <c r="I395" s="37"/>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5"/>
      <c r="G396" s="36"/>
      <c r="H396" s="36"/>
      <c r="I396" s="37"/>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5"/>
      <c r="G397" s="36"/>
      <c r="H397" s="36"/>
      <c r="I397" s="37"/>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5"/>
      <c r="G398" s="36"/>
      <c r="H398" s="36"/>
      <c r="I398" s="37"/>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5"/>
      <c r="G399" s="36"/>
      <c r="H399" s="36"/>
      <c r="I399" s="37"/>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5"/>
      <c r="G400" s="36"/>
      <c r="H400" s="36"/>
      <c r="I400" s="37"/>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5"/>
      <c r="G401" s="36"/>
      <c r="H401" s="36"/>
      <c r="I401" s="37"/>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5"/>
      <c r="G402" s="36"/>
      <c r="H402" s="36"/>
      <c r="I402" s="37"/>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5"/>
      <c r="G403" s="36"/>
      <c r="H403" s="36"/>
      <c r="I403" s="37"/>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5"/>
      <c r="G404" s="36"/>
      <c r="H404" s="36"/>
      <c r="I404" s="37"/>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5"/>
      <c r="G405" s="36"/>
      <c r="H405" s="36"/>
      <c r="I405" s="37"/>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5"/>
      <c r="G406" s="36"/>
      <c r="H406" s="36"/>
      <c r="I406" s="37"/>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5"/>
      <c r="G407" s="36"/>
      <c r="H407" s="36"/>
      <c r="I407" s="37"/>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5"/>
      <c r="G408" s="36"/>
      <c r="H408" s="36"/>
      <c r="I408" s="37"/>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5"/>
      <c r="G409" s="36"/>
      <c r="H409" s="36"/>
      <c r="I409" s="37"/>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5"/>
      <c r="G410" s="36"/>
      <c r="H410" s="36"/>
      <c r="I410" s="37"/>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5"/>
      <c r="G411" s="36"/>
      <c r="H411" s="36"/>
      <c r="I411" s="37"/>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5"/>
      <c r="G412" s="36"/>
      <c r="H412" s="36"/>
      <c r="I412" s="37"/>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5"/>
      <c r="G413" s="36"/>
      <c r="H413" s="36"/>
      <c r="I413" s="37"/>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5"/>
      <c r="G414" s="36"/>
      <c r="H414" s="36"/>
      <c r="I414" s="37"/>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5"/>
      <c r="G415" s="36"/>
      <c r="H415" s="36"/>
      <c r="I415" s="37"/>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5"/>
      <c r="G416" s="36"/>
      <c r="H416" s="36"/>
      <c r="I416" s="37"/>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5"/>
      <c r="G417" s="36"/>
      <c r="H417" s="36"/>
      <c r="I417" s="37"/>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5"/>
      <c r="G418" s="36"/>
      <c r="H418" s="36"/>
      <c r="I418" s="37"/>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5"/>
      <c r="G419" s="36"/>
      <c r="H419" s="36"/>
      <c r="I419" s="37"/>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5"/>
      <c r="G420" s="36"/>
      <c r="H420" s="36"/>
      <c r="I420" s="37"/>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5"/>
      <c r="G421" s="36"/>
      <c r="H421" s="36"/>
      <c r="I421" s="37"/>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5"/>
      <c r="G422" s="36"/>
      <c r="H422" s="36"/>
      <c r="I422" s="37"/>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5"/>
      <c r="G423" s="36"/>
      <c r="H423" s="36"/>
      <c r="I423" s="37"/>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5"/>
      <c r="G424" s="36"/>
      <c r="H424" s="36"/>
      <c r="I424" s="37"/>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5"/>
      <c r="G425" s="36"/>
      <c r="H425" s="36"/>
      <c r="I425" s="37"/>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5"/>
      <c r="G426" s="36"/>
      <c r="H426" s="36"/>
      <c r="I426" s="37"/>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5"/>
      <c r="G427" s="36"/>
      <c r="H427" s="36"/>
      <c r="I427" s="37"/>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5"/>
      <c r="G428" s="36"/>
      <c r="H428" s="36"/>
      <c r="I428" s="37"/>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5"/>
      <c r="G429" s="36"/>
      <c r="H429" s="36"/>
      <c r="I429" s="37"/>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5"/>
      <c r="G430" s="36"/>
      <c r="H430" s="36"/>
      <c r="I430" s="37"/>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5"/>
      <c r="G431" s="36"/>
      <c r="H431" s="36"/>
      <c r="I431" s="37"/>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5"/>
      <c r="G432" s="36"/>
      <c r="H432" s="36"/>
      <c r="I432" s="37"/>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5"/>
      <c r="G433" s="36"/>
      <c r="H433" s="36"/>
      <c r="I433" s="37"/>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5"/>
      <c r="G434" s="36"/>
      <c r="H434" s="36"/>
      <c r="I434" s="37"/>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5"/>
      <c r="G435" s="36"/>
      <c r="H435" s="36"/>
      <c r="I435" s="37"/>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5"/>
      <c r="G436" s="36"/>
      <c r="H436" s="36"/>
      <c r="I436" s="37"/>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5"/>
      <c r="G437" s="36"/>
      <c r="H437" s="36"/>
      <c r="I437" s="37"/>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5"/>
      <c r="G438" s="36"/>
      <c r="H438" s="36"/>
      <c r="I438" s="37"/>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5"/>
      <c r="G439" s="36"/>
      <c r="H439" s="36"/>
      <c r="I439" s="37"/>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5"/>
      <c r="G440" s="36"/>
      <c r="H440" s="36"/>
      <c r="I440" s="37"/>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5"/>
      <c r="G441" s="36"/>
      <c r="H441" s="36"/>
      <c r="I441" s="37"/>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5"/>
      <c r="G442" s="36"/>
      <c r="H442" s="36"/>
      <c r="I442" s="37"/>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5"/>
      <c r="G443" s="36"/>
      <c r="H443" s="36"/>
      <c r="I443" s="37"/>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5"/>
      <c r="G444" s="36"/>
      <c r="H444" s="36"/>
      <c r="I444" s="37"/>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5"/>
      <c r="G445" s="36"/>
      <c r="H445" s="36"/>
      <c r="I445" s="37"/>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5"/>
      <c r="G446" s="36"/>
      <c r="H446" s="36"/>
      <c r="I446" s="37"/>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5"/>
      <c r="G447" s="36"/>
      <c r="H447" s="36"/>
      <c r="I447" s="37"/>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5"/>
      <c r="G448" s="36"/>
      <c r="H448" s="36"/>
      <c r="I448" s="37"/>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5"/>
      <c r="G449" s="36"/>
      <c r="H449" s="36"/>
      <c r="I449" s="37"/>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5"/>
      <c r="G450" s="36"/>
      <c r="H450" s="36"/>
      <c r="I450" s="37"/>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5"/>
      <c r="G451" s="36"/>
      <c r="H451" s="36"/>
      <c r="I451" s="37"/>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5"/>
      <c r="G452" s="36"/>
      <c r="H452" s="36"/>
      <c r="I452" s="37"/>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5"/>
      <c r="G453" s="36"/>
      <c r="H453" s="36"/>
      <c r="I453" s="37"/>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5"/>
      <c r="G454" s="36"/>
      <c r="H454" s="36"/>
      <c r="I454" s="37"/>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5"/>
      <c r="G455" s="36"/>
      <c r="H455" s="36"/>
      <c r="I455" s="37"/>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5"/>
      <c r="G456" s="36"/>
      <c r="H456" s="36"/>
      <c r="I456" s="37"/>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5"/>
      <c r="G457" s="36"/>
      <c r="H457" s="36"/>
      <c r="I457" s="37"/>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5"/>
      <c r="G458" s="36"/>
      <c r="H458" s="36"/>
      <c r="I458" s="37"/>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5"/>
      <c r="G459" s="36"/>
      <c r="H459" s="36"/>
      <c r="I459" s="37"/>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5"/>
      <c r="G460" s="36"/>
      <c r="H460" s="36"/>
      <c r="I460" s="37"/>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5"/>
      <c r="G461" s="36"/>
      <c r="H461" s="36"/>
      <c r="I461" s="37"/>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5"/>
      <c r="G462" s="36"/>
      <c r="H462" s="36"/>
      <c r="I462" s="37"/>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5"/>
      <c r="G463" s="36"/>
      <c r="H463" s="36"/>
      <c r="I463" s="37"/>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5"/>
      <c r="G464" s="36"/>
      <c r="H464" s="36"/>
      <c r="I464" s="37"/>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5"/>
      <c r="G465" s="36"/>
      <c r="H465" s="36"/>
      <c r="I465" s="37"/>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5"/>
      <c r="G466" s="36"/>
      <c r="H466" s="36"/>
      <c r="I466" s="37"/>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5"/>
      <c r="G467" s="36"/>
      <c r="H467" s="36"/>
      <c r="I467" s="37"/>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5"/>
      <c r="G468" s="36"/>
      <c r="H468" s="36"/>
      <c r="I468" s="37"/>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5"/>
      <c r="G469" s="36"/>
      <c r="H469" s="36"/>
      <c r="I469" s="37"/>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5"/>
      <c r="G470" s="36"/>
      <c r="H470" s="36"/>
      <c r="I470" s="37"/>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5"/>
      <c r="G471" s="36"/>
      <c r="H471" s="36"/>
      <c r="I471" s="37"/>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5"/>
      <c r="G472" s="36"/>
      <c r="H472" s="36"/>
      <c r="I472" s="37"/>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5"/>
      <c r="G473" s="36"/>
      <c r="H473" s="36"/>
      <c r="I473" s="37"/>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5"/>
      <c r="G474" s="36"/>
      <c r="H474" s="36"/>
      <c r="I474" s="37"/>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5"/>
      <c r="G475" s="36"/>
      <c r="H475" s="36"/>
      <c r="I475" s="37"/>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5"/>
      <c r="G476" s="36"/>
      <c r="H476" s="36"/>
      <c r="I476" s="37"/>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5"/>
      <c r="G477" s="36"/>
      <c r="H477" s="36"/>
      <c r="I477" s="37"/>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5"/>
      <c r="G478" s="36"/>
      <c r="H478" s="36"/>
      <c r="I478" s="37"/>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5"/>
      <c r="G479" s="36"/>
      <c r="H479" s="36"/>
      <c r="I479" s="37"/>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5"/>
      <c r="G480" s="36"/>
      <c r="H480" s="36"/>
      <c r="I480" s="37"/>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5"/>
      <c r="G481" s="36"/>
      <c r="H481" s="36"/>
      <c r="I481" s="37"/>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5"/>
      <c r="G482" s="36"/>
      <c r="H482" s="36"/>
      <c r="I482" s="37"/>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5"/>
      <c r="G483" s="36"/>
      <c r="H483" s="36"/>
      <c r="I483" s="37"/>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5"/>
      <c r="G484" s="36"/>
      <c r="H484" s="36"/>
      <c r="I484" s="37"/>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5"/>
      <c r="G485" s="36"/>
      <c r="H485" s="36"/>
      <c r="I485" s="37"/>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5"/>
      <c r="G486" s="36"/>
      <c r="H486" s="36"/>
      <c r="I486" s="37"/>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5"/>
      <c r="G487" s="36"/>
      <c r="H487" s="36"/>
      <c r="I487" s="37"/>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5"/>
      <c r="G488" s="36"/>
      <c r="H488" s="36"/>
      <c r="I488" s="37"/>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5"/>
      <c r="G489" s="36"/>
      <c r="H489" s="36"/>
      <c r="I489" s="37"/>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5"/>
      <c r="G490" s="36"/>
      <c r="H490" s="36"/>
      <c r="I490" s="37"/>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5"/>
      <c r="G491" s="36"/>
      <c r="H491" s="36"/>
      <c r="I491" s="37"/>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5"/>
      <c r="G492" s="36"/>
      <c r="H492" s="36"/>
      <c r="I492" s="37"/>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5"/>
      <c r="G493" s="36"/>
      <c r="H493" s="36"/>
      <c r="I493" s="37"/>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5"/>
      <c r="G494" s="36"/>
      <c r="H494" s="36"/>
      <c r="I494" s="37"/>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5"/>
      <c r="G495" s="36"/>
      <c r="H495" s="36"/>
      <c r="I495" s="37"/>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5"/>
      <c r="G496" s="36"/>
      <c r="H496" s="36"/>
      <c r="I496" s="37"/>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5"/>
      <c r="G497" s="36"/>
      <c r="H497" s="36"/>
      <c r="I497" s="37"/>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5"/>
      <c r="G498" s="36"/>
      <c r="H498" s="36"/>
      <c r="I498" s="37"/>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5"/>
      <c r="G499" s="36"/>
      <c r="H499" s="36"/>
      <c r="I499" s="37"/>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5"/>
      <c r="G500" s="36"/>
      <c r="H500" s="36"/>
      <c r="I500" s="37"/>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5"/>
      <c r="G501" s="36"/>
      <c r="H501" s="36"/>
      <c r="I501" s="37"/>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5"/>
      <c r="G502" s="36"/>
      <c r="H502" s="36"/>
      <c r="I502" s="37"/>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5"/>
      <c r="G503" s="36"/>
      <c r="H503" s="36"/>
      <c r="I503" s="37"/>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5"/>
      <c r="G504" s="36"/>
      <c r="H504" s="36"/>
      <c r="I504" s="37"/>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5"/>
      <c r="G505" s="36"/>
      <c r="H505" s="36"/>
      <c r="I505" s="37"/>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5"/>
      <c r="G506" s="36"/>
      <c r="H506" s="36"/>
      <c r="I506" s="37"/>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5"/>
      <c r="G507" s="36"/>
      <c r="H507" s="36"/>
      <c r="I507" s="37"/>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5"/>
      <c r="G508" s="36"/>
      <c r="H508" s="36"/>
      <c r="I508" s="37"/>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5"/>
      <c r="G509" s="36"/>
      <c r="H509" s="36"/>
      <c r="I509" s="37"/>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5"/>
      <c r="G510" s="36"/>
      <c r="H510" s="36"/>
      <c r="I510" s="37"/>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5"/>
      <c r="G511" s="36"/>
      <c r="H511" s="36"/>
      <c r="I511" s="37"/>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5"/>
      <c r="G512" s="36"/>
      <c r="H512" s="36"/>
      <c r="I512" s="37"/>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5"/>
      <c r="G513" s="36"/>
      <c r="H513" s="36"/>
      <c r="I513" s="37"/>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5"/>
      <c r="G514" s="36"/>
      <c r="H514" s="36"/>
      <c r="I514" s="37"/>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5"/>
      <c r="G515" s="36"/>
      <c r="H515" s="36"/>
      <c r="I515" s="37"/>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5"/>
      <c r="G516" s="36"/>
      <c r="H516" s="36"/>
      <c r="I516" s="37"/>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5"/>
      <c r="G517" s="36"/>
      <c r="H517" s="36"/>
      <c r="I517" s="37"/>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5"/>
      <c r="G518" s="36"/>
      <c r="H518" s="36"/>
      <c r="I518" s="37"/>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5"/>
      <c r="G519" s="36"/>
      <c r="H519" s="36"/>
      <c r="I519" s="37"/>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5"/>
      <c r="G520" s="36"/>
      <c r="H520" s="36"/>
      <c r="I520" s="37"/>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5"/>
      <c r="G521" s="36"/>
      <c r="H521" s="36"/>
      <c r="I521" s="37"/>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5"/>
      <c r="G522" s="36"/>
      <c r="H522" s="36"/>
      <c r="I522" s="37"/>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5"/>
      <c r="G523" s="36"/>
      <c r="H523" s="36"/>
      <c r="I523" s="37"/>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5"/>
      <c r="G524" s="36"/>
      <c r="H524" s="36"/>
      <c r="I524" s="37"/>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5"/>
      <c r="G525" s="36"/>
      <c r="H525" s="36"/>
      <c r="I525" s="37"/>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5"/>
      <c r="G526" s="36"/>
      <c r="H526" s="36"/>
      <c r="I526" s="37"/>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5"/>
      <c r="G527" s="36"/>
      <c r="H527" s="36"/>
      <c r="I527" s="37"/>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5"/>
      <c r="G528" s="36"/>
      <c r="H528" s="36"/>
      <c r="I528" s="37"/>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5"/>
      <c r="G529" s="36"/>
      <c r="H529" s="36"/>
      <c r="I529" s="37"/>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5"/>
      <c r="G530" s="36"/>
      <c r="H530" s="36"/>
      <c r="I530" s="37"/>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5"/>
      <c r="G531" s="36"/>
      <c r="H531" s="36"/>
      <c r="I531" s="37"/>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5"/>
      <c r="G532" s="36"/>
      <c r="H532" s="36"/>
      <c r="I532" s="37"/>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5"/>
      <c r="G533" s="36"/>
      <c r="H533" s="36"/>
      <c r="I533" s="37"/>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5"/>
      <c r="G534" s="36"/>
      <c r="H534" s="36"/>
      <c r="I534" s="37"/>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5"/>
      <c r="G535" s="36"/>
      <c r="H535" s="36"/>
      <c r="I535" s="37"/>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5"/>
      <c r="G536" s="36"/>
      <c r="H536" s="36"/>
      <c r="I536" s="37"/>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5"/>
      <c r="G537" s="36"/>
      <c r="H537" s="36"/>
      <c r="I537" s="37"/>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5"/>
      <c r="G538" s="36"/>
      <c r="H538" s="36"/>
      <c r="I538" s="37"/>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5"/>
      <c r="G539" s="36"/>
      <c r="H539" s="36"/>
      <c r="I539" s="37"/>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5"/>
      <c r="G540" s="36"/>
      <c r="H540" s="36"/>
      <c r="I540" s="37"/>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5"/>
      <c r="G541" s="36"/>
      <c r="H541" s="36"/>
      <c r="I541" s="37"/>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5"/>
      <c r="G542" s="36"/>
      <c r="H542" s="36"/>
      <c r="I542" s="37"/>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5"/>
      <c r="G543" s="36"/>
      <c r="H543" s="36"/>
      <c r="I543" s="37"/>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5"/>
      <c r="G544" s="36"/>
      <c r="H544" s="36"/>
      <c r="I544" s="37"/>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5"/>
      <c r="G545" s="36"/>
      <c r="H545" s="36"/>
      <c r="I545" s="37"/>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5"/>
      <c r="G546" s="36"/>
      <c r="H546" s="36"/>
      <c r="I546" s="37"/>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5"/>
      <c r="G547" s="36"/>
      <c r="H547" s="36"/>
      <c r="I547" s="37"/>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5"/>
      <c r="G548" s="36"/>
      <c r="H548" s="36"/>
      <c r="I548" s="37"/>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5"/>
      <c r="G549" s="36"/>
      <c r="H549" s="36"/>
      <c r="I549" s="37"/>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5"/>
      <c r="G550" s="36"/>
      <c r="H550" s="36"/>
      <c r="I550" s="37"/>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5"/>
      <c r="G551" s="36"/>
      <c r="H551" s="36"/>
      <c r="I551" s="37"/>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5"/>
      <c r="G552" s="36"/>
      <c r="H552" s="36"/>
      <c r="I552" s="37"/>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5"/>
      <c r="G553" s="36"/>
      <c r="H553" s="36"/>
      <c r="I553" s="37"/>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5"/>
      <c r="G554" s="36"/>
      <c r="H554" s="36"/>
      <c r="I554" s="37"/>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5"/>
      <c r="G555" s="36"/>
      <c r="H555" s="36"/>
      <c r="I555" s="37"/>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5"/>
      <c r="G556" s="36"/>
      <c r="H556" s="36"/>
      <c r="I556" s="37"/>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5"/>
      <c r="G557" s="36"/>
      <c r="H557" s="36"/>
      <c r="I557" s="37"/>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5"/>
      <c r="G558" s="36"/>
      <c r="H558" s="36"/>
      <c r="I558" s="37"/>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5"/>
      <c r="G559" s="36"/>
      <c r="H559" s="36"/>
      <c r="I559" s="37"/>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5"/>
      <c r="G560" s="36"/>
      <c r="H560" s="36"/>
      <c r="I560" s="37"/>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5"/>
      <c r="G561" s="36"/>
      <c r="H561" s="36"/>
      <c r="I561" s="37"/>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5"/>
      <c r="G562" s="36"/>
      <c r="H562" s="36"/>
      <c r="I562" s="37"/>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5"/>
      <c r="G563" s="36"/>
      <c r="H563" s="36"/>
      <c r="I563" s="37"/>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5"/>
      <c r="G564" s="36"/>
      <c r="H564" s="36"/>
      <c r="I564" s="37"/>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5"/>
      <c r="G565" s="36"/>
      <c r="H565" s="36"/>
      <c r="I565" s="37"/>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5"/>
      <c r="G566" s="36"/>
      <c r="H566" s="36"/>
      <c r="I566" s="37"/>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5"/>
      <c r="G567" s="36"/>
      <c r="H567" s="36"/>
      <c r="I567" s="37"/>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5"/>
      <c r="G568" s="36"/>
      <c r="H568" s="36"/>
      <c r="I568" s="37"/>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5"/>
      <c r="G569" s="36"/>
      <c r="H569" s="36"/>
      <c r="I569" s="37"/>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5"/>
      <c r="G570" s="36"/>
      <c r="H570" s="36"/>
      <c r="I570" s="37"/>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5"/>
      <c r="G571" s="36"/>
      <c r="H571" s="36"/>
      <c r="I571" s="37"/>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5"/>
      <c r="G572" s="36"/>
      <c r="H572" s="36"/>
      <c r="I572" s="37"/>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5"/>
      <c r="G573" s="36"/>
      <c r="H573" s="36"/>
      <c r="I573" s="37"/>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5"/>
      <c r="G574" s="36"/>
      <c r="H574" s="36"/>
      <c r="I574" s="37"/>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5"/>
      <c r="G575" s="36"/>
      <c r="H575" s="36"/>
      <c r="I575" s="37"/>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5"/>
      <c r="G576" s="36"/>
      <c r="H576" s="36"/>
      <c r="I576" s="37"/>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5"/>
      <c r="G577" s="36"/>
      <c r="H577" s="36"/>
      <c r="I577" s="37"/>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5"/>
      <c r="G578" s="36"/>
      <c r="H578" s="36"/>
      <c r="I578" s="37"/>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5"/>
      <c r="G579" s="36"/>
      <c r="H579" s="36"/>
      <c r="I579" s="37"/>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5"/>
      <c r="G580" s="36"/>
      <c r="H580" s="36"/>
      <c r="I580" s="37"/>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5"/>
      <c r="G581" s="36"/>
      <c r="H581" s="36"/>
      <c r="I581" s="37"/>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5"/>
      <c r="G582" s="36"/>
      <c r="H582" s="36"/>
      <c r="I582" s="37"/>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5"/>
      <c r="G583" s="36"/>
      <c r="H583" s="36"/>
      <c r="I583" s="37"/>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5"/>
      <c r="G584" s="36"/>
      <c r="H584" s="36"/>
      <c r="I584" s="37"/>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5"/>
      <c r="G585" s="36"/>
      <c r="H585" s="36"/>
      <c r="I585" s="37"/>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5"/>
      <c r="G586" s="36"/>
      <c r="H586" s="36"/>
      <c r="I586" s="37"/>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5"/>
      <c r="G587" s="36"/>
      <c r="H587" s="36"/>
      <c r="I587" s="37"/>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5"/>
      <c r="G588" s="36"/>
      <c r="H588" s="36"/>
      <c r="I588" s="37"/>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5"/>
      <c r="G589" s="36"/>
      <c r="H589" s="36"/>
      <c r="I589" s="37"/>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5"/>
      <c r="G590" s="36"/>
      <c r="H590" s="36"/>
      <c r="I590" s="37"/>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5"/>
      <c r="G591" s="36"/>
      <c r="H591" s="36"/>
      <c r="I591" s="37"/>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5"/>
      <c r="G592" s="36"/>
      <c r="H592" s="36"/>
      <c r="I592" s="37"/>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5"/>
      <c r="G593" s="36"/>
      <c r="H593" s="36"/>
      <c r="I593" s="37"/>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5"/>
      <c r="G594" s="36"/>
      <c r="H594" s="36"/>
      <c r="I594" s="37"/>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5"/>
      <c r="G595" s="36"/>
      <c r="H595" s="36"/>
      <c r="I595" s="37"/>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5"/>
      <c r="G596" s="36"/>
      <c r="H596" s="36"/>
      <c r="I596" s="37"/>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5"/>
      <c r="G597" s="36"/>
      <c r="H597" s="36"/>
      <c r="I597" s="37"/>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5"/>
      <c r="G598" s="36"/>
      <c r="H598" s="36"/>
      <c r="I598" s="37"/>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5"/>
      <c r="G599" s="36"/>
      <c r="H599" s="36"/>
      <c r="I599" s="37"/>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5"/>
      <c r="G600" s="36"/>
      <c r="H600" s="36"/>
      <c r="I600" s="37"/>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5"/>
      <c r="G601" s="36"/>
      <c r="H601" s="36"/>
      <c r="I601" s="37"/>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5"/>
      <c r="G602" s="36"/>
      <c r="H602" s="36"/>
      <c r="I602" s="37"/>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5"/>
      <c r="G603" s="36"/>
      <c r="H603" s="36"/>
      <c r="I603" s="37"/>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5"/>
      <c r="G604" s="36"/>
      <c r="H604" s="36"/>
      <c r="I604" s="37"/>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5"/>
      <c r="G605" s="36"/>
      <c r="H605" s="36"/>
      <c r="I605" s="37"/>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5"/>
      <c r="G606" s="36"/>
      <c r="H606" s="36"/>
      <c r="I606" s="37"/>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5"/>
      <c r="G607" s="36"/>
      <c r="H607" s="36"/>
      <c r="I607" s="37"/>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5"/>
      <c r="G608" s="36"/>
      <c r="H608" s="36"/>
      <c r="I608" s="37"/>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5"/>
      <c r="G609" s="36"/>
      <c r="H609" s="36"/>
      <c r="I609" s="37"/>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5"/>
      <c r="G610" s="36"/>
      <c r="H610" s="36"/>
      <c r="I610" s="37"/>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5"/>
      <c r="G611" s="36"/>
      <c r="H611" s="36"/>
      <c r="I611" s="37"/>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5"/>
      <c r="G612" s="36"/>
      <c r="H612" s="36"/>
      <c r="I612" s="37"/>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5"/>
      <c r="G613" s="36"/>
      <c r="H613" s="36"/>
      <c r="I613" s="37"/>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5"/>
      <c r="G614" s="36"/>
      <c r="H614" s="36"/>
      <c r="I614" s="37"/>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5"/>
      <c r="G615" s="36"/>
      <c r="H615" s="36"/>
      <c r="I615" s="37"/>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5"/>
      <c r="G616" s="36"/>
      <c r="H616" s="36"/>
      <c r="I616" s="37"/>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5"/>
      <c r="G617" s="36"/>
      <c r="H617" s="36"/>
      <c r="I617" s="37"/>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5"/>
      <c r="G618" s="36"/>
      <c r="H618" s="36"/>
      <c r="I618" s="37"/>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5"/>
      <c r="G619" s="36"/>
      <c r="H619" s="36"/>
      <c r="I619" s="37"/>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5"/>
      <c r="G620" s="36"/>
      <c r="H620" s="36"/>
      <c r="I620" s="37"/>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5"/>
      <c r="G621" s="36"/>
      <c r="H621" s="36"/>
      <c r="I621" s="37"/>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5"/>
      <c r="G622" s="36"/>
      <c r="H622" s="36"/>
      <c r="I622" s="37"/>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5"/>
      <c r="G623" s="36"/>
      <c r="H623" s="36"/>
      <c r="I623" s="37"/>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5"/>
      <c r="G624" s="36"/>
      <c r="H624" s="36"/>
      <c r="I624" s="37"/>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5"/>
      <c r="G625" s="36"/>
      <c r="H625" s="36"/>
      <c r="I625" s="37"/>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5"/>
      <c r="G626" s="36"/>
      <c r="H626" s="36"/>
      <c r="I626" s="37"/>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5"/>
      <c r="G627" s="36"/>
      <c r="H627" s="36"/>
      <c r="I627" s="37"/>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5"/>
      <c r="G628" s="36"/>
      <c r="H628" s="36"/>
      <c r="I628" s="37"/>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5"/>
      <c r="G629" s="36"/>
      <c r="H629" s="36"/>
      <c r="I629" s="37"/>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5"/>
      <c r="G630" s="36"/>
      <c r="H630" s="36"/>
      <c r="I630" s="37"/>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5"/>
      <c r="G631" s="36"/>
      <c r="H631" s="36"/>
      <c r="I631" s="37"/>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5"/>
      <c r="G632" s="36"/>
      <c r="H632" s="36"/>
      <c r="I632" s="37"/>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5"/>
      <c r="G633" s="36"/>
      <c r="H633" s="36"/>
      <c r="I633" s="37"/>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5"/>
      <c r="G634" s="36"/>
      <c r="H634" s="36"/>
      <c r="I634" s="37"/>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5"/>
      <c r="G635" s="36"/>
      <c r="H635" s="36"/>
      <c r="I635" s="37"/>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5"/>
      <c r="G636" s="36"/>
      <c r="H636" s="36"/>
      <c r="I636" s="37"/>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5"/>
      <c r="G637" s="36"/>
      <c r="H637" s="36"/>
      <c r="I637" s="37"/>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5"/>
      <c r="G638" s="36"/>
      <c r="H638" s="36"/>
      <c r="I638" s="37"/>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5"/>
      <c r="G639" s="36"/>
      <c r="H639" s="36"/>
      <c r="I639" s="37"/>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5"/>
      <c r="G640" s="36"/>
      <c r="H640" s="36"/>
      <c r="I640" s="37"/>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5"/>
      <c r="G641" s="36"/>
      <c r="H641" s="36"/>
      <c r="I641" s="37"/>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5"/>
      <c r="G642" s="36"/>
      <c r="H642" s="36"/>
      <c r="I642" s="37"/>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5"/>
      <c r="G643" s="36"/>
      <c r="H643" s="36"/>
      <c r="I643" s="37"/>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5"/>
      <c r="G644" s="36"/>
      <c r="H644" s="36"/>
      <c r="I644" s="37"/>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5"/>
      <c r="G645" s="36"/>
      <c r="H645" s="36"/>
      <c r="I645" s="37"/>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5"/>
      <c r="G646" s="36"/>
      <c r="H646" s="36"/>
      <c r="I646" s="37"/>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5"/>
      <c r="G647" s="36"/>
      <c r="H647" s="36"/>
      <c r="I647" s="37"/>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5"/>
      <c r="G648" s="36"/>
      <c r="H648" s="36"/>
      <c r="I648" s="37"/>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5"/>
      <c r="G649" s="36"/>
      <c r="H649" s="36"/>
      <c r="I649" s="37"/>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5"/>
      <c r="G650" s="36"/>
      <c r="H650" s="36"/>
      <c r="I650" s="37"/>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5"/>
      <c r="G651" s="36"/>
      <c r="H651" s="36"/>
      <c r="I651" s="37"/>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5"/>
      <c r="G652" s="36"/>
      <c r="H652" s="36"/>
      <c r="I652" s="37"/>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5"/>
      <c r="G653" s="36"/>
      <c r="H653" s="36"/>
      <c r="I653" s="37"/>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5"/>
      <c r="G654" s="36"/>
      <c r="H654" s="36"/>
      <c r="I654" s="37"/>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5"/>
      <c r="G655" s="36"/>
      <c r="H655" s="36"/>
      <c r="I655" s="37"/>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5"/>
      <c r="G656" s="36"/>
      <c r="H656" s="36"/>
      <c r="I656" s="37"/>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5"/>
      <c r="G657" s="36"/>
      <c r="H657" s="36"/>
      <c r="I657" s="37"/>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5"/>
      <c r="G658" s="36"/>
      <c r="H658" s="36"/>
      <c r="I658" s="37"/>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5"/>
      <c r="G659" s="36"/>
      <c r="H659" s="36"/>
      <c r="I659" s="37"/>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5"/>
      <c r="G660" s="36"/>
      <c r="H660" s="36"/>
      <c r="I660" s="37"/>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5"/>
      <c r="G661" s="36"/>
      <c r="H661" s="36"/>
      <c r="I661" s="37"/>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5"/>
      <c r="G662" s="36"/>
      <c r="H662" s="36"/>
      <c r="I662" s="37"/>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5"/>
      <c r="G663" s="36"/>
      <c r="H663" s="36"/>
      <c r="I663" s="37"/>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5"/>
      <c r="G664" s="36"/>
      <c r="H664" s="36"/>
      <c r="I664" s="37"/>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5"/>
      <c r="G665" s="36"/>
      <c r="H665" s="36"/>
      <c r="I665" s="37"/>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5"/>
      <c r="G666" s="36"/>
      <c r="H666" s="36"/>
      <c r="I666" s="37"/>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5"/>
      <c r="G667" s="36"/>
      <c r="H667" s="36"/>
      <c r="I667" s="37"/>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5"/>
      <c r="G668" s="36"/>
      <c r="H668" s="36"/>
      <c r="I668" s="37"/>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5"/>
      <c r="G669" s="36"/>
      <c r="H669" s="36"/>
      <c r="I669" s="37"/>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5"/>
      <c r="G670" s="36"/>
      <c r="H670" s="36"/>
      <c r="I670" s="37"/>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5"/>
      <c r="G671" s="36"/>
      <c r="H671" s="36"/>
      <c r="I671" s="37"/>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5"/>
      <c r="G672" s="36"/>
      <c r="H672" s="36"/>
      <c r="I672" s="37"/>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5"/>
      <c r="G673" s="36"/>
      <c r="H673" s="36"/>
      <c r="I673" s="37"/>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5"/>
      <c r="G674" s="36"/>
      <c r="H674" s="36"/>
      <c r="I674" s="37"/>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5"/>
      <c r="G675" s="36"/>
      <c r="H675" s="36"/>
      <c r="I675" s="37"/>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5"/>
      <c r="G676" s="36"/>
      <c r="H676" s="36"/>
      <c r="I676" s="37"/>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5"/>
      <c r="G677" s="36"/>
      <c r="H677" s="36"/>
      <c r="I677" s="37"/>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5"/>
      <c r="G678" s="36"/>
      <c r="H678" s="36"/>
      <c r="I678" s="37"/>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5"/>
      <c r="G679" s="36"/>
      <c r="H679" s="36"/>
      <c r="I679" s="37"/>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5"/>
      <c r="G680" s="36"/>
      <c r="H680" s="36"/>
      <c r="I680" s="37"/>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5"/>
      <c r="G681" s="36"/>
      <c r="H681" s="36"/>
      <c r="I681" s="37"/>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5"/>
      <c r="G682" s="36"/>
      <c r="H682" s="36"/>
      <c r="I682" s="37"/>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5"/>
      <c r="G683" s="36"/>
      <c r="H683" s="36"/>
      <c r="I683" s="37"/>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5"/>
      <c r="G684" s="36"/>
      <c r="H684" s="36"/>
      <c r="I684" s="37"/>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5"/>
      <c r="G685" s="36"/>
      <c r="H685" s="36"/>
      <c r="I685" s="37"/>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5"/>
      <c r="G686" s="36"/>
      <c r="H686" s="36"/>
      <c r="I686" s="37"/>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5"/>
      <c r="G687" s="36"/>
      <c r="H687" s="36"/>
      <c r="I687" s="37"/>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5"/>
      <c r="G688" s="36"/>
      <c r="H688" s="36"/>
      <c r="I688" s="37"/>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5"/>
      <c r="G689" s="36"/>
      <c r="H689" s="36"/>
      <c r="I689" s="37"/>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5"/>
      <c r="G690" s="36"/>
      <c r="H690" s="36"/>
      <c r="I690" s="37"/>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5"/>
      <c r="G691" s="36"/>
      <c r="H691" s="36"/>
      <c r="I691" s="37"/>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5"/>
      <c r="G692" s="36"/>
      <c r="H692" s="36"/>
      <c r="I692" s="37"/>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5"/>
      <c r="G693" s="36"/>
      <c r="H693" s="36"/>
      <c r="I693" s="37"/>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5"/>
      <c r="G694" s="36"/>
      <c r="H694" s="36"/>
      <c r="I694" s="37"/>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5"/>
      <c r="G695" s="36"/>
      <c r="H695" s="36"/>
      <c r="I695" s="37"/>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5"/>
      <c r="G696" s="36"/>
      <c r="H696" s="36"/>
      <c r="I696" s="37"/>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5"/>
      <c r="G697" s="36"/>
      <c r="H697" s="36"/>
      <c r="I697" s="37"/>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5"/>
      <c r="G698" s="36"/>
      <c r="H698" s="36"/>
      <c r="I698" s="37"/>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5"/>
      <c r="G699" s="36"/>
      <c r="H699" s="36"/>
      <c r="I699" s="37"/>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5"/>
      <c r="G700" s="36"/>
      <c r="H700" s="36"/>
      <c r="I700" s="37"/>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5"/>
      <c r="G701" s="36"/>
      <c r="H701" s="36"/>
      <c r="I701" s="37"/>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5"/>
      <c r="G702" s="36"/>
      <c r="H702" s="36"/>
      <c r="I702" s="37"/>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5"/>
      <c r="G703" s="36"/>
      <c r="H703" s="36"/>
      <c r="I703" s="37"/>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5"/>
      <c r="G704" s="36"/>
      <c r="H704" s="36"/>
      <c r="I704" s="37"/>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5"/>
      <c r="G705" s="36"/>
      <c r="H705" s="36"/>
      <c r="I705" s="37"/>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5"/>
      <c r="G706" s="36"/>
      <c r="H706" s="36"/>
      <c r="I706" s="37"/>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5"/>
      <c r="G707" s="36"/>
      <c r="H707" s="36"/>
      <c r="I707" s="37"/>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5"/>
      <c r="G708" s="36"/>
      <c r="H708" s="36"/>
      <c r="I708" s="37"/>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5"/>
      <c r="G709" s="36"/>
      <c r="H709" s="36"/>
      <c r="I709" s="37"/>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5"/>
      <c r="G710" s="36"/>
      <c r="H710" s="36"/>
      <c r="I710" s="37"/>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5"/>
      <c r="G711" s="36"/>
      <c r="H711" s="36"/>
      <c r="I711" s="37"/>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5"/>
      <c r="G712" s="36"/>
      <c r="H712" s="36"/>
      <c r="I712" s="37"/>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5"/>
      <c r="G713" s="36"/>
      <c r="H713" s="36"/>
      <c r="I713" s="37"/>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5"/>
      <c r="G714" s="36"/>
      <c r="H714" s="36"/>
      <c r="I714" s="37"/>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5"/>
      <c r="G715" s="36"/>
      <c r="H715" s="36"/>
      <c r="I715" s="37"/>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5"/>
      <c r="G716" s="36"/>
      <c r="H716" s="36"/>
      <c r="I716" s="37"/>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5"/>
      <c r="G717" s="36"/>
      <c r="H717" s="36"/>
      <c r="I717" s="37"/>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5"/>
      <c r="G718" s="36"/>
      <c r="H718" s="36"/>
      <c r="I718" s="37"/>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5"/>
      <c r="G719" s="36"/>
      <c r="H719" s="36"/>
      <c r="I719" s="37"/>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5"/>
      <c r="G720" s="36"/>
      <c r="H720" s="36"/>
      <c r="I720" s="37"/>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5"/>
      <c r="G721" s="36"/>
      <c r="H721" s="36"/>
      <c r="I721" s="37"/>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5"/>
      <c r="G722" s="36"/>
      <c r="H722" s="36"/>
      <c r="I722" s="37"/>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5"/>
      <c r="G723" s="36"/>
      <c r="H723" s="36"/>
      <c r="I723" s="37"/>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5"/>
      <c r="G724" s="36"/>
      <c r="H724" s="36"/>
      <c r="I724" s="37"/>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5"/>
      <c r="G725" s="36"/>
      <c r="H725" s="36"/>
      <c r="I725" s="37"/>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5"/>
      <c r="G726" s="36"/>
      <c r="H726" s="36"/>
      <c r="I726" s="37"/>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5"/>
      <c r="G727" s="36"/>
      <c r="H727" s="36"/>
      <c r="I727" s="37"/>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5"/>
      <c r="G728" s="36"/>
      <c r="H728" s="36"/>
      <c r="I728" s="37"/>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5"/>
      <c r="G729" s="36"/>
      <c r="H729" s="36"/>
      <c r="I729" s="37"/>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5"/>
      <c r="G730" s="36"/>
      <c r="H730" s="36"/>
      <c r="I730" s="37"/>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5"/>
      <c r="G731" s="36"/>
      <c r="H731" s="36"/>
      <c r="I731" s="37"/>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5"/>
      <c r="G732" s="36"/>
      <c r="H732" s="36"/>
      <c r="I732" s="37"/>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5"/>
      <c r="G733" s="36"/>
      <c r="H733" s="36"/>
      <c r="I733" s="37"/>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5"/>
      <c r="G734" s="36"/>
      <c r="H734" s="36"/>
      <c r="I734" s="37"/>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5"/>
      <c r="G735" s="36"/>
      <c r="H735" s="36"/>
      <c r="I735" s="37"/>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5"/>
      <c r="G736" s="36"/>
      <c r="H736" s="36"/>
      <c r="I736" s="37"/>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5"/>
      <c r="G737" s="36"/>
      <c r="H737" s="36"/>
      <c r="I737" s="37"/>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5"/>
      <c r="G738" s="36"/>
      <c r="H738" s="36"/>
      <c r="I738" s="37"/>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5"/>
      <c r="G739" s="36"/>
      <c r="H739" s="36"/>
      <c r="I739" s="37"/>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5"/>
      <c r="G740" s="36"/>
      <c r="H740" s="36"/>
      <c r="I740" s="37"/>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5"/>
      <c r="G741" s="36"/>
      <c r="H741" s="36"/>
      <c r="I741" s="37"/>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5"/>
      <c r="G742" s="36"/>
      <c r="H742" s="36"/>
      <c r="I742" s="37"/>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5"/>
      <c r="G743" s="36"/>
      <c r="H743" s="36"/>
      <c r="I743" s="37"/>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5"/>
      <c r="G744" s="36"/>
      <c r="H744" s="36"/>
      <c r="I744" s="37"/>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5"/>
      <c r="G745" s="36"/>
      <c r="H745" s="36"/>
      <c r="I745" s="37"/>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5"/>
      <c r="G746" s="36"/>
      <c r="H746" s="36"/>
      <c r="I746" s="37"/>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5"/>
      <c r="G747" s="36"/>
      <c r="H747" s="36"/>
      <c r="I747" s="37"/>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5"/>
      <c r="G748" s="36"/>
      <c r="H748" s="36"/>
      <c r="I748" s="37"/>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5"/>
      <c r="G749" s="36"/>
      <c r="H749" s="36"/>
      <c r="I749" s="37"/>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5"/>
      <c r="G750" s="36"/>
      <c r="H750" s="36"/>
      <c r="I750" s="37"/>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5"/>
      <c r="G751" s="36"/>
      <c r="H751" s="36"/>
      <c r="I751" s="37"/>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5"/>
      <c r="G752" s="36"/>
      <c r="H752" s="36"/>
      <c r="I752" s="37"/>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5"/>
      <c r="G753" s="36"/>
      <c r="H753" s="36"/>
      <c r="I753" s="37"/>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5"/>
      <c r="G754" s="36"/>
      <c r="H754" s="36"/>
      <c r="I754" s="37"/>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5"/>
      <c r="G755" s="36"/>
      <c r="H755" s="36"/>
      <c r="I755" s="37"/>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5"/>
      <c r="G756" s="36"/>
      <c r="H756" s="36"/>
      <c r="I756" s="37"/>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5"/>
      <c r="G757" s="36"/>
      <c r="H757" s="36"/>
      <c r="I757" s="37"/>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5"/>
      <c r="G758" s="36"/>
      <c r="H758" s="36"/>
      <c r="I758" s="37"/>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5"/>
      <c r="G759" s="36"/>
      <c r="H759" s="36"/>
      <c r="I759" s="37"/>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5"/>
      <c r="G760" s="36"/>
      <c r="H760" s="36"/>
      <c r="I760" s="37"/>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5"/>
      <c r="G761" s="36"/>
      <c r="H761" s="36"/>
      <c r="I761" s="37"/>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5"/>
      <c r="G762" s="36"/>
      <c r="H762" s="36"/>
      <c r="I762" s="37"/>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5"/>
      <c r="G763" s="36"/>
      <c r="H763" s="36"/>
      <c r="I763" s="37"/>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5"/>
      <c r="G764" s="36"/>
      <c r="H764" s="36"/>
      <c r="I764" s="37"/>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5"/>
      <c r="G765" s="36"/>
      <c r="H765" s="36"/>
      <c r="I765" s="37"/>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5"/>
      <c r="G766" s="36"/>
      <c r="H766" s="36"/>
      <c r="I766" s="37"/>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5"/>
      <c r="G767" s="36"/>
      <c r="H767" s="36"/>
      <c r="I767" s="37"/>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5"/>
      <c r="G768" s="36"/>
      <c r="H768" s="36"/>
      <c r="I768" s="37"/>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5"/>
      <c r="G769" s="36"/>
      <c r="H769" s="36"/>
      <c r="I769" s="37"/>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5"/>
      <c r="G770" s="36"/>
      <c r="H770" s="36"/>
      <c r="I770" s="37"/>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5"/>
      <c r="G771" s="36"/>
      <c r="H771" s="36"/>
      <c r="I771" s="37"/>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5"/>
      <c r="G772" s="36"/>
      <c r="H772" s="36"/>
      <c r="I772" s="37"/>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5"/>
      <c r="G773" s="36"/>
      <c r="H773" s="36"/>
      <c r="I773" s="37"/>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5"/>
      <c r="G774" s="36"/>
      <c r="H774" s="36"/>
      <c r="I774" s="37"/>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5"/>
      <c r="G775" s="36"/>
      <c r="H775" s="36"/>
      <c r="I775" s="37"/>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5"/>
      <c r="G776" s="36"/>
      <c r="H776" s="36"/>
      <c r="I776" s="37"/>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5"/>
      <c r="G777" s="36"/>
      <c r="H777" s="36"/>
      <c r="I777" s="37"/>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5"/>
      <c r="G778" s="36"/>
      <c r="H778" s="36"/>
      <c r="I778" s="37"/>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5"/>
      <c r="G779" s="36"/>
      <c r="H779" s="36"/>
      <c r="I779" s="37"/>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5"/>
      <c r="G780" s="36"/>
      <c r="H780" s="36"/>
      <c r="I780" s="37"/>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5"/>
      <c r="G781" s="36"/>
      <c r="H781" s="36"/>
      <c r="I781" s="37"/>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5"/>
      <c r="G782" s="36"/>
      <c r="H782" s="36"/>
      <c r="I782" s="37"/>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5"/>
      <c r="G783" s="36"/>
      <c r="H783" s="36"/>
      <c r="I783" s="37"/>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5"/>
      <c r="G784" s="36"/>
      <c r="H784" s="36"/>
      <c r="I784" s="37"/>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5"/>
      <c r="G785" s="36"/>
      <c r="H785" s="36"/>
      <c r="I785" s="37"/>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5"/>
      <c r="G786" s="36"/>
      <c r="H786" s="36"/>
      <c r="I786" s="37"/>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5"/>
      <c r="G787" s="36"/>
      <c r="H787" s="36"/>
      <c r="I787" s="37"/>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5"/>
      <c r="G788" s="36"/>
      <c r="H788" s="36"/>
      <c r="I788" s="37"/>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5"/>
      <c r="G789" s="36"/>
      <c r="H789" s="36"/>
      <c r="I789" s="37"/>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5"/>
      <c r="G790" s="36"/>
      <c r="H790" s="36"/>
      <c r="I790" s="37"/>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5"/>
      <c r="G791" s="36"/>
      <c r="H791" s="36"/>
      <c r="I791" s="37"/>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5"/>
      <c r="G792" s="36"/>
      <c r="H792" s="36"/>
      <c r="I792" s="37"/>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5"/>
      <c r="G793" s="36"/>
      <c r="H793" s="36"/>
      <c r="I793" s="37"/>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5"/>
      <c r="G794" s="36"/>
      <c r="H794" s="36"/>
      <c r="I794" s="37"/>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5"/>
      <c r="G795" s="36"/>
      <c r="H795" s="36"/>
      <c r="I795" s="37"/>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5"/>
      <c r="G796" s="36"/>
      <c r="H796" s="36"/>
      <c r="I796" s="37"/>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5"/>
      <c r="G797" s="36"/>
      <c r="H797" s="36"/>
      <c r="I797" s="37"/>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5"/>
      <c r="G798" s="36"/>
      <c r="H798" s="36"/>
      <c r="I798" s="37"/>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5"/>
      <c r="G799" s="36"/>
      <c r="H799" s="36"/>
      <c r="I799" s="37"/>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5"/>
      <c r="G800" s="36"/>
      <c r="H800" s="36"/>
      <c r="I800" s="37"/>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5"/>
      <c r="G801" s="36"/>
      <c r="H801" s="36"/>
      <c r="I801" s="37"/>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5"/>
      <c r="G802" s="36"/>
      <c r="H802" s="36"/>
      <c r="I802" s="37"/>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5"/>
      <c r="G803" s="36"/>
      <c r="H803" s="36"/>
      <c r="I803" s="37"/>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5"/>
      <c r="G804" s="36"/>
      <c r="H804" s="36"/>
      <c r="I804" s="37"/>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5"/>
      <c r="G805" s="36"/>
      <c r="H805" s="36"/>
      <c r="I805" s="37"/>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5"/>
      <c r="G806" s="36"/>
      <c r="H806" s="36"/>
      <c r="I806" s="37"/>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5"/>
      <c r="G807" s="36"/>
      <c r="H807" s="36"/>
      <c r="I807" s="37"/>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5"/>
      <c r="G808" s="36"/>
      <c r="H808" s="36"/>
      <c r="I808" s="37"/>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5"/>
      <c r="G809" s="36"/>
      <c r="H809" s="36"/>
      <c r="I809" s="37"/>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5"/>
      <c r="G810" s="36"/>
      <c r="H810" s="36"/>
      <c r="I810" s="37"/>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5"/>
      <c r="G811" s="36"/>
      <c r="H811" s="36"/>
      <c r="I811" s="37"/>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5"/>
      <c r="G812" s="36"/>
      <c r="H812" s="36"/>
      <c r="I812" s="37"/>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5"/>
      <c r="G813" s="36"/>
      <c r="H813" s="36"/>
      <c r="I813" s="37"/>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5"/>
      <c r="G814" s="36"/>
      <c r="H814" s="36"/>
      <c r="I814" s="37"/>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5"/>
      <c r="G815" s="36"/>
      <c r="H815" s="36"/>
      <c r="I815" s="37"/>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5"/>
      <c r="G816" s="36"/>
      <c r="H816" s="36"/>
      <c r="I816" s="37"/>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5"/>
      <c r="G817" s="36"/>
      <c r="H817" s="36"/>
      <c r="I817" s="37"/>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5"/>
      <c r="G818" s="36"/>
      <c r="H818" s="36"/>
      <c r="I818" s="37"/>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5"/>
      <c r="G819" s="36"/>
      <c r="H819" s="36"/>
      <c r="I819" s="37"/>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5"/>
      <c r="G820" s="36"/>
      <c r="H820" s="36"/>
      <c r="I820" s="37"/>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5"/>
      <c r="G821" s="36"/>
      <c r="H821" s="36"/>
      <c r="I821" s="37"/>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5"/>
      <c r="G822" s="36"/>
      <c r="H822" s="36"/>
      <c r="I822" s="37"/>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5"/>
      <c r="G823" s="36"/>
      <c r="H823" s="36"/>
      <c r="I823" s="37"/>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5"/>
      <c r="G824" s="36"/>
      <c r="H824" s="36"/>
      <c r="I824" s="37"/>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5"/>
      <c r="G825" s="36"/>
      <c r="H825" s="36"/>
      <c r="I825" s="37"/>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5"/>
      <c r="G826" s="36"/>
      <c r="H826" s="36"/>
      <c r="I826" s="37"/>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5"/>
      <c r="G827" s="36"/>
      <c r="H827" s="36"/>
      <c r="I827" s="37"/>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5"/>
      <c r="G828" s="36"/>
      <c r="H828" s="36"/>
      <c r="I828" s="37"/>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5"/>
      <c r="G829" s="36"/>
      <c r="H829" s="36"/>
      <c r="I829" s="37"/>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5"/>
      <c r="G830" s="36"/>
      <c r="H830" s="36"/>
      <c r="I830" s="37"/>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5"/>
      <c r="G831" s="36"/>
      <c r="H831" s="36"/>
      <c r="I831" s="37"/>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5"/>
      <c r="G832" s="36"/>
      <c r="H832" s="36"/>
      <c r="I832" s="37"/>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5"/>
      <c r="G833" s="36"/>
      <c r="H833" s="36"/>
      <c r="I833" s="37"/>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5"/>
      <c r="G834" s="36"/>
      <c r="H834" s="36"/>
      <c r="I834" s="37"/>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5"/>
      <c r="G835" s="36"/>
      <c r="H835" s="36"/>
      <c r="I835" s="37"/>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5"/>
      <c r="G836" s="36"/>
      <c r="H836" s="36"/>
      <c r="I836" s="37"/>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5"/>
      <c r="G837" s="36"/>
      <c r="H837" s="36"/>
      <c r="I837" s="37"/>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5"/>
      <c r="G838" s="36"/>
      <c r="H838" s="36"/>
      <c r="I838" s="37"/>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5"/>
      <c r="G839" s="36"/>
      <c r="H839" s="36"/>
      <c r="I839" s="37"/>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5"/>
      <c r="G840" s="36"/>
      <c r="H840" s="36"/>
      <c r="I840" s="37"/>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5"/>
      <c r="G841" s="36"/>
      <c r="H841" s="36"/>
      <c r="I841" s="37"/>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5"/>
      <c r="G842" s="36"/>
      <c r="H842" s="36"/>
      <c r="I842" s="37"/>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5"/>
      <c r="G843" s="36"/>
      <c r="H843" s="36"/>
      <c r="I843" s="37"/>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5"/>
      <c r="G844" s="36"/>
      <c r="H844" s="36"/>
      <c r="I844" s="37"/>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5"/>
      <c r="G845" s="36"/>
      <c r="H845" s="36"/>
      <c r="I845" s="37"/>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5"/>
      <c r="G846" s="36"/>
      <c r="H846" s="36"/>
      <c r="I846" s="37"/>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5"/>
      <c r="G847" s="36"/>
      <c r="H847" s="36"/>
      <c r="I847" s="37"/>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5"/>
      <c r="G848" s="36"/>
      <c r="H848" s="36"/>
      <c r="I848" s="37"/>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5"/>
      <c r="G849" s="36"/>
      <c r="H849" s="36"/>
      <c r="I849" s="37"/>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5"/>
      <c r="G850" s="36"/>
      <c r="H850" s="36"/>
      <c r="I850" s="37"/>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5"/>
      <c r="G851" s="36"/>
      <c r="H851" s="36"/>
      <c r="I851" s="37"/>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5"/>
      <c r="G852" s="36"/>
      <c r="H852" s="36"/>
      <c r="I852" s="37"/>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5"/>
      <c r="G853" s="36"/>
      <c r="H853" s="36"/>
      <c r="I853" s="37"/>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5"/>
      <c r="G854" s="36"/>
      <c r="H854" s="36"/>
      <c r="I854" s="37"/>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5"/>
      <c r="G855" s="36"/>
      <c r="H855" s="36"/>
      <c r="I855" s="37"/>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5"/>
      <c r="G856" s="36"/>
      <c r="H856" s="36"/>
      <c r="I856" s="37"/>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5"/>
      <c r="G857" s="36"/>
      <c r="H857" s="36"/>
      <c r="I857" s="37"/>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5"/>
      <c r="G858" s="36"/>
      <c r="H858" s="36"/>
      <c r="I858" s="37"/>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5"/>
      <c r="G859" s="36"/>
      <c r="H859" s="36"/>
      <c r="I859" s="37"/>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5"/>
      <c r="G860" s="36"/>
      <c r="H860" s="36"/>
      <c r="I860" s="37"/>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5"/>
      <c r="G861" s="36"/>
      <c r="H861" s="36"/>
      <c r="I861" s="37"/>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5"/>
      <c r="G862" s="36"/>
      <c r="H862" s="36"/>
      <c r="I862" s="37"/>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5"/>
      <c r="G863" s="36"/>
      <c r="H863" s="36"/>
      <c r="I863" s="37"/>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5"/>
      <c r="G864" s="36"/>
      <c r="H864" s="36"/>
      <c r="I864" s="37"/>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5"/>
      <c r="G865" s="36"/>
      <c r="H865" s="36"/>
      <c r="I865" s="37"/>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5"/>
      <c r="G866" s="36"/>
      <c r="H866" s="36"/>
      <c r="I866" s="37"/>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5"/>
      <c r="G867" s="36"/>
      <c r="H867" s="36"/>
      <c r="I867" s="37"/>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5"/>
      <c r="G868" s="36"/>
      <c r="H868" s="36"/>
      <c r="I868" s="37"/>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5"/>
      <c r="G869" s="36"/>
      <c r="H869" s="36"/>
      <c r="I869" s="37"/>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5"/>
      <c r="G870" s="36"/>
      <c r="H870" s="36"/>
      <c r="I870" s="37"/>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5"/>
      <c r="G871" s="36"/>
      <c r="H871" s="36"/>
      <c r="I871" s="37"/>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5"/>
      <c r="G872" s="36"/>
      <c r="H872" s="36"/>
      <c r="I872" s="37"/>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5"/>
      <c r="G873" s="36"/>
      <c r="H873" s="36"/>
      <c r="I873" s="37"/>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5"/>
      <c r="G874" s="36"/>
      <c r="H874" s="36"/>
      <c r="I874" s="37"/>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5"/>
      <c r="G875" s="36"/>
      <c r="H875" s="36"/>
      <c r="I875" s="37"/>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5"/>
      <c r="G876" s="36"/>
      <c r="H876" s="36"/>
      <c r="I876" s="37"/>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5"/>
      <c r="G877" s="36"/>
      <c r="H877" s="36"/>
      <c r="I877" s="37"/>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5"/>
      <c r="G878" s="36"/>
      <c r="H878" s="36"/>
      <c r="I878" s="37"/>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5"/>
      <c r="G879" s="36"/>
      <c r="H879" s="36"/>
      <c r="I879" s="37"/>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5"/>
      <c r="G880" s="36"/>
      <c r="H880" s="36"/>
      <c r="I880" s="37"/>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5"/>
      <c r="G881" s="36"/>
      <c r="H881" s="36"/>
      <c r="I881" s="37"/>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5"/>
      <c r="G882" s="36"/>
      <c r="H882" s="36"/>
      <c r="I882" s="37"/>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5"/>
      <c r="G883" s="36"/>
      <c r="H883" s="36"/>
      <c r="I883" s="37"/>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5"/>
      <c r="G884" s="36"/>
      <c r="H884" s="36"/>
      <c r="I884" s="37"/>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5"/>
      <c r="G885" s="36"/>
      <c r="H885" s="36"/>
      <c r="I885" s="37"/>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5"/>
      <c r="G886" s="36"/>
      <c r="H886" s="36"/>
      <c r="I886" s="37"/>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5"/>
      <c r="G887" s="36"/>
      <c r="H887" s="36"/>
      <c r="I887" s="37"/>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5"/>
      <c r="G888" s="36"/>
      <c r="H888" s="36"/>
      <c r="I888" s="37"/>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5"/>
      <c r="G889" s="36"/>
      <c r="H889" s="36"/>
      <c r="I889" s="37"/>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5"/>
      <c r="G890" s="36"/>
      <c r="H890" s="36"/>
      <c r="I890" s="37"/>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5"/>
      <c r="G891" s="36"/>
      <c r="H891" s="36"/>
      <c r="I891" s="37"/>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5"/>
      <c r="G892" s="36"/>
      <c r="H892" s="36"/>
      <c r="I892" s="37"/>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5"/>
      <c r="G893" s="36"/>
      <c r="H893" s="36"/>
      <c r="I893" s="37"/>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5"/>
      <c r="G894" s="36"/>
      <c r="H894" s="36"/>
      <c r="I894" s="37"/>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5"/>
      <c r="G895" s="36"/>
      <c r="H895" s="36"/>
      <c r="I895" s="37"/>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5"/>
      <c r="G896" s="36"/>
      <c r="H896" s="36"/>
      <c r="I896" s="37"/>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5"/>
      <c r="G897" s="36"/>
      <c r="H897" s="36"/>
      <c r="I897" s="37"/>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5"/>
      <c r="G898" s="36"/>
      <c r="H898" s="36"/>
      <c r="I898" s="37"/>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5"/>
      <c r="G899" s="36"/>
      <c r="H899" s="36"/>
      <c r="I899" s="37"/>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5"/>
      <c r="G900" s="36"/>
      <c r="H900" s="36"/>
      <c r="I900" s="37"/>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5"/>
      <c r="G901" s="36"/>
      <c r="H901" s="36"/>
      <c r="I901" s="37"/>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5"/>
      <c r="G902" s="36"/>
      <c r="H902" s="36"/>
      <c r="I902" s="37"/>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5"/>
      <c r="G903" s="36"/>
      <c r="H903" s="36"/>
      <c r="I903" s="37"/>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5"/>
      <c r="G904" s="36"/>
      <c r="H904" s="36"/>
      <c r="I904" s="37"/>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5"/>
      <c r="G905" s="36"/>
      <c r="H905" s="36"/>
      <c r="I905" s="37"/>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5"/>
      <c r="G906" s="36"/>
      <c r="H906" s="36"/>
      <c r="I906" s="37"/>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5"/>
      <c r="G907" s="36"/>
      <c r="H907" s="36"/>
      <c r="I907" s="37"/>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5"/>
      <c r="G908" s="36"/>
      <c r="H908" s="36"/>
      <c r="I908" s="37"/>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5"/>
      <c r="G909" s="36"/>
      <c r="H909" s="36"/>
      <c r="I909" s="37"/>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5"/>
      <c r="G910" s="36"/>
      <c r="H910" s="36"/>
      <c r="I910" s="37"/>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5"/>
      <c r="G911" s="36"/>
      <c r="H911" s="36"/>
      <c r="I911" s="37"/>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5"/>
      <c r="G912" s="36"/>
      <c r="H912" s="36"/>
      <c r="I912" s="37"/>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5"/>
      <c r="G913" s="36"/>
      <c r="H913" s="36"/>
      <c r="I913" s="37"/>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5"/>
      <c r="G914" s="36"/>
      <c r="H914" s="36"/>
      <c r="I914" s="37"/>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5"/>
      <c r="G915" s="36"/>
      <c r="H915" s="36"/>
      <c r="I915" s="37"/>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5"/>
      <c r="G916" s="36"/>
      <c r="H916" s="36"/>
      <c r="I916" s="37"/>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5"/>
      <c r="G917" s="36"/>
      <c r="H917" s="36"/>
      <c r="I917" s="37"/>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5"/>
      <c r="G918" s="36"/>
      <c r="H918" s="36"/>
      <c r="I918" s="37"/>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5"/>
      <c r="G919" s="36"/>
      <c r="H919" s="36"/>
      <c r="I919" s="37"/>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5"/>
      <c r="G920" s="36"/>
      <c r="H920" s="36"/>
      <c r="I920" s="37"/>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5"/>
      <c r="G921" s="36"/>
      <c r="H921" s="36"/>
      <c r="I921" s="37"/>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5"/>
      <c r="G922" s="36"/>
      <c r="H922" s="36"/>
      <c r="I922" s="37"/>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5"/>
      <c r="G923" s="36"/>
      <c r="H923" s="36"/>
      <c r="I923" s="37"/>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5"/>
      <c r="G924" s="36"/>
      <c r="H924" s="36"/>
      <c r="I924" s="37"/>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5"/>
      <c r="G925" s="36"/>
      <c r="H925" s="36"/>
      <c r="I925" s="37"/>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5"/>
      <c r="G926" s="36"/>
      <c r="H926" s="36"/>
      <c r="I926" s="37"/>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5"/>
      <c r="G927" s="36"/>
      <c r="H927" s="36"/>
      <c r="I927" s="37"/>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5"/>
      <c r="G928" s="36"/>
      <c r="H928" s="36"/>
      <c r="I928" s="37"/>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5"/>
      <c r="G929" s="36"/>
      <c r="H929" s="36"/>
      <c r="I929" s="37"/>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5"/>
      <c r="G930" s="36"/>
      <c r="H930" s="36"/>
      <c r="I930" s="37"/>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5"/>
      <c r="G931" s="36"/>
      <c r="H931" s="36"/>
      <c r="I931" s="37"/>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5"/>
      <c r="G932" s="36"/>
      <c r="H932" s="36"/>
      <c r="I932" s="37"/>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5"/>
      <c r="G933" s="36"/>
      <c r="H933" s="36"/>
      <c r="I933" s="37"/>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5"/>
      <c r="G934" s="36"/>
      <c r="H934" s="36"/>
      <c r="I934" s="37"/>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5"/>
      <c r="G935" s="36"/>
      <c r="H935" s="36"/>
      <c r="I935" s="37"/>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5"/>
      <c r="G936" s="36"/>
      <c r="H936" s="36"/>
      <c r="I936" s="37"/>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5"/>
      <c r="G937" s="36"/>
      <c r="H937" s="36"/>
      <c r="I937" s="37"/>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5"/>
      <c r="G938" s="36"/>
      <c r="H938" s="36"/>
      <c r="I938" s="37"/>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5"/>
      <c r="G939" s="36"/>
      <c r="H939" s="36"/>
      <c r="I939" s="37"/>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5"/>
      <c r="G940" s="36"/>
      <c r="H940" s="36"/>
      <c r="I940" s="37"/>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5"/>
      <c r="G941" s="36"/>
      <c r="H941" s="36"/>
      <c r="I941" s="37"/>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5"/>
      <c r="G942" s="36"/>
      <c r="H942" s="36"/>
      <c r="I942" s="37"/>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5"/>
      <c r="G943" s="36"/>
      <c r="H943" s="36"/>
      <c r="I943" s="37"/>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5"/>
      <c r="G944" s="36"/>
      <c r="H944" s="36"/>
      <c r="I944" s="37"/>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5"/>
      <c r="G945" s="36"/>
      <c r="H945" s="36"/>
      <c r="I945" s="37"/>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5"/>
      <c r="G946" s="36"/>
      <c r="H946" s="36"/>
      <c r="I946" s="37"/>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5"/>
      <c r="G947" s="36"/>
      <c r="H947" s="36"/>
      <c r="I947" s="37"/>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5"/>
      <c r="G948" s="36"/>
      <c r="H948" s="36"/>
      <c r="I948" s="37"/>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5"/>
      <c r="G949" s="36"/>
      <c r="H949" s="36"/>
      <c r="I949" s="37"/>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5"/>
      <c r="G950" s="36"/>
      <c r="H950" s="36"/>
      <c r="I950" s="37"/>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5"/>
      <c r="G951" s="36"/>
      <c r="H951" s="36"/>
      <c r="I951" s="37"/>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5"/>
      <c r="G952" s="36"/>
      <c r="H952" s="36"/>
      <c r="I952" s="37"/>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5"/>
      <c r="G953" s="36"/>
      <c r="H953" s="36"/>
      <c r="I953" s="37"/>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5"/>
      <c r="G954" s="36"/>
      <c r="H954" s="36"/>
      <c r="I954" s="37"/>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5"/>
      <c r="G955" s="36"/>
      <c r="H955" s="36"/>
      <c r="I955" s="37"/>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5"/>
      <c r="G956" s="36"/>
      <c r="H956" s="36"/>
      <c r="I956" s="37"/>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5"/>
      <c r="G957" s="36"/>
      <c r="H957" s="36"/>
      <c r="I957" s="37"/>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5"/>
      <c r="G958" s="36"/>
      <c r="H958" s="36"/>
      <c r="I958" s="37"/>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5"/>
      <c r="G959" s="36"/>
      <c r="H959" s="36"/>
      <c r="I959" s="37"/>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5"/>
      <c r="G960" s="36"/>
      <c r="H960" s="36"/>
      <c r="I960" s="37"/>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5"/>
      <c r="G961" s="36"/>
      <c r="H961" s="36"/>
      <c r="I961" s="37"/>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5"/>
      <c r="G962" s="36"/>
      <c r="H962" s="36"/>
      <c r="I962" s="37"/>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5"/>
      <c r="G963" s="36"/>
      <c r="H963" s="36"/>
      <c r="I963" s="37"/>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5"/>
      <c r="G964" s="36"/>
      <c r="H964" s="36"/>
      <c r="I964" s="37"/>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5"/>
      <c r="G965" s="36"/>
      <c r="H965" s="36"/>
      <c r="I965" s="37"/>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5"/>
      <c r="G966" s="36"/>
      <c r="H966" s="36"/>
      <c r="I966" s="37"/>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5"/>
      <c r="G967" s="36"/>
      <c r="H967" s="36"/>
      <c r="I967" s="37"/>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5"/>
      <c r="G968" s="36"/>
      <c r="H968" s="36"/>
      <c r="I968" s="37"/>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5"/>
      <c r="G969" s="36"/>
      <c r="H969" s="36"/>
      <c r="I969" s="37"/>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5"/>
      <c r="G970" s="36"/>
      <c r="H970" s="36"/>
      <c r="I970" s="37"/>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5"/>
      <c r="G971" s="36"/>
      <c r="H971" s="36"/>
      <c r="I971" s="37"/>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5"/>
      <c r="G972" s="36"/>
      <c r="H972" s="36"/>
      <c r="I972" s="37"/>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5"/>
      <c r="G973" s="36"/>
      <c r="H973" s="36"/>
      <c r="I973" s="37"/>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5"/>
      <c r="G974" s="36"/>
      <c r="H974" s="36"/>
      <c r="I974" s="37"/>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5"/>
      <c r="G975" s="36"/>
      <c r="H975" s="36"/>
      <c r="I975" s="37"/>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5"/>
      <c r="G976" s="36"/>
      <c r="H976" s="36"/>
      <c r="I976" s="37"/>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5"/>
      <c r="G977" s="36"/>
      <c r="H977" s="36"/>
      <c r="I977" s="37"/>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5"/>
      <c r="G978" s="36"/>
      <c r="H978" s="36"/>
      <c r="I978" s="37"/>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5"/>
      <c r="G979" s="36"/>
      <c r="H979" s="36"/>
      <c r="I979" s="37"/>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5"/>
      <c r="G980" s="36"/>
      <c r="H980" s="36"/>
      <c r="I980" s="37"/>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5"/>
      <c r="G981" s="36"/>
      <c r="H981" s="36"/>
      <c r="I981" s="37"/>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5"/>
      <c r="G982" s="36"/>
      <c r="H982" s="36"/>
      <c r="I982" s="37"/>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5"/>
      <c r="G983" s="36"/>
      <c r="H983" s="36"/>
      <c r="I983" s="37"/>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5"/>
      <c r="G984" s="36"/>
      <c r="H984" s="36"/>
      <c r="I984" s="37"/>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5"/>
      <c r="G985" s="36"/>
      <c r="H985" s="36"/>
      <c r="I985" s="37"/>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5"/>
      <c r="G986" s="36"/>
      <c r="H986" s="36"/>
      <c r="I986" s="37"/>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5"/>
      <c r="G987" s="36"/>
      <c r="H987" s="36"/>
      <c r="I987" s="37"/>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5"/>
      <c r="G988" s="36"/>
      <c r="H988" s="36"/>
      <c r="I988" s="37"/>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5"/>
      <c r="G989" s="36"/>
      <c r="H989" s="36"/>
      <c r="I989" s="37"/>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5"/>
      <c r="G990" s="36"/>
      <c r="H990" s="36"/>
      <c r="I990" s="37"/>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5"/>
      <c r="G991" s="36"/>
      <c r="H991" s="36"/>
      <c r="I991" s="37"/>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5"/>
      <c r="G992" s="36"/>
      <c r="H992" s="36"/>
      <c r="I992" s="37"/>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5"/>
      <c r="G993" s="36"/>
      <c r="H993" s="36"/>
      <c r="I993" s="37"/>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5"/>
      <c r="G994" s="36"/>
      <c r="H994" s="36"/>
      <c r="I994" s="37"/>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5"/>
      <c r="G995" s="36"/>
      <c r="H995" s="36"/>
      <c r="I995" s="37"/>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5"/>
      <c r="G996" s="36"/>
      <c r="H996" s="36"/>
      <c r="I996" s="37"/>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5"/>
      <c r="G997" s="36"/>
      <c r="H997" s="36"/>
      <c r="I997" s="37"/>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5"/>
      <c r="G998" s="36"/>
      <c r="H998" s="36"/>
      <c r="I998" s="37"/>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5"/>
      <c r="G999" s="36"/>
      <c r="H999" s="36"/>
      <c r="I999" s="37"/>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5"/>
      <c r="G1000" s="36"/>
      <c r="H1000" s="36"/>
      <c r="I1000" s="37"/>
      <c r="J1000" s="30"/>
      <c r="K1000" s="30"/>
      <c r="L1000" s="30"/>
      <c r="M1000" s="30"/>
      <c r="N1000" s="30"/>
      <c r="O1000" s="30"/>
      <c r="P1000" s="30"/>
      <c r="Q1000" s="30"/>
      <c r="R1000" s="30"/>
      <c r="S1000" s="30"/>
      <c r="T1000" s="30"/>
      <c r="U1000" s="30"/>
      <c r="V1000" s="30"/>
      <c r="W1000" s="30"/>
      <c r="X1000" s="30"/>
      <c r="Y1000" s="30"/>
      <c r="Z1000" s="30"/>
    </row>
    <row r="1001">
      <c r="A1001" s="30"/>
      <c r="B1001" s="30"/>
      <c r="C1001" s="30"/>
      <c r="D1001" s="30"/>
      <c r="E1001" s="30"/>
      <c r="F1001" s="35"/>
      <c r="G1001" s="36"/>
      <c r="H1001" s="36"/>
      <c r="I1001" s="37"/>
      <c r="J1001" s="30"/>
      <c r="K1001" s="30"/>
      <c r="L1001" s="30"/>
      <c r="M1001" s="30"/>
      <c r="N1001" s="30"/>
      <c r="O1001" s="30"/>
      <c r="P1001" s="30"/>
      <c r="Q1001" s="30"/>
      <c r="R1001" s="30"/>
      <c r="S1001" s="30"/>
      <c r="T1001" s="30"/>
      <c r="U1001" s="30"/>
      <c r="V1001" s="30"/>
      <c r="W1001" s="30"/>
      <c r="X1001" s="30"/>
      <c r="Y1001" s="30"/>
      <c r="Z1001" s="30"/>
    </row>
    <row r="1002">
      <c r="A1002" s="30"/>
      <c r="B1002" s="30"/>
      <c r="C1002" s="30"/>
      <c r="D1002" s="30"/>
      <c r="E1002" s="30"/>
      <c r="F1002" s="35"/>
      <c r="G1002" s="36"/>
      <c r="H1002" s="36"/>
      <c r="I1002" s="37"/>
      <c r="J1002" s="30"/>
      <c r="K1002" s="30"/>
      <c r="L1002" s="30"/>
      <c r="M1002" s="30"/>
      <c r="N1002" s="30"/>
      <c r="O1002" s="30"/>
      <c r="P1002" s="30"/>
      <c r="Q1002" s="30"/>
      <c r="R1002" s="30"/>
      <c r="S1002" s="30"/>
      <c r="T1002" s="30"/>
      <c r="U1002" s="30"/>
      <c r="V1002" s="30"/>
      <c r="W1002" s="30"/>
      <c r="X1002" s="30"/>
      <c r="Y1002" s="30"/>
      <c r="Z1002" s="30"/>
    </row>
    <row r="1003">
      <c r="A1003" s="30"/>
      <c r="B1003" s="30"/>
      <c r="C1003" s="30"/>
      <c r="D1003" s="30"/>
      <c r="E1003" s="30"/>
      <c r="F1003" s="35"/>
      <c r="G1003" s="36"/>
      <c r="H1003" s="36"/>
      <c r="I1003" s="37"/>
      <c r="J1003" s="30"/>
      <c r="K1003" s="30"/>
      <c r="L1003" s="30"/>
      <c r="M1003" s="30"/>
      <c r="N1003" s="30"/>
      <c r="O1003" s="30"/>
      <c r="P1003" s="30"/>
      <c r="Q1003" s="30"/>
      <c r="R1003" s="30"/>
      <c r="S1003" s="30"/>
      <c r="T1003" s="30"/>
      <c r="U1003" s="30"/>
      <c r="V1003" s="30"/>
      <c r="W1003" s="30"/>
      <c r="X1003" s="30"/>
      <c r="Y1003" s="30"/>
      <c r="Z1003" s="30"/>
    </row>
    <row r="1004">
      <c r="A1004" s="30"/>
      <c r="B1004" s="30"/>
      <c r="C1004" s="30"/>
      <c r="D1004" s="30"/>
      <c r="E1004" s="30"/>
      <c r="F1004" s="35"/>
      <c r="G1004" s="36"/>
      <c r="H1004" s="36"/>
      <c r="I1004" s="37"/>
      <c r="J1004" s="30"/>
      <c r="K1004" s="30"/>
      <c r="L1004" s="30"/>
      <c r="M1004" s="30"/>
      <c r="N1004" s="30"/>
      <c r="O1004" s="30"/>
      <c r="P1004" s="30"/>
      <c r="Q1004" s="30"/>
      <c r="R1004" s="30"/>
      <c r="S1004" s="30"/>
      <c r="T1004" s="30"/>
      <c r="U1004" s="30"/>
      <c r="V1004" s="30"/>
      <c r="W1004" s="30"/>
      <c r="X1004" s="30"/>
      <c r="Y1004" s="30"/>
      <c r="Z1004" s="30"/>
    </row>
    <row r="1005">
      <c r="A1005" s="30"/>
      <c r="B1005" s="30"/>
      <c r="C1005" s="30"/>
      <c r="D1005" s="30"/>
      <c r="E1005" s="30"/>
      <c r="F1005" s="35"/>
      <c r="G1005" s="36"/>
      <c r="H1005" s="36"/>
      <c r="I1005" s="37"/>
      <c r="J1005" s="30"/>
      <c r="K1005" s="30"/>
      <c r="L1005" s="30"/>
      <c r="M1005" s="30"/>
      <c r="N1005" s="30"/>
      <c r="O1005" s="30"/>
      <c r="P1005" s="30"/>
      <c r="Q1005" s="30"/>
      <c r="R1005" s="30"/>
      <c r="S1005" s="30"/>
      <c r="T1005" s="30"/>
      <c r="U1005" s="30"/>
      <c r="V1005" s="30"/>
      <c r="W1005" s="30"/>
      <c r="X1005" s="30"/>
      <c r="Y1005" s="30"/>
      <c r="Z1005" s="30"/>
    </row>
    <row r="1006">
      <c r="A1006" s="30"/>
      <c r="B1006" s="30"/>
      <c r="C1006" s="30"/>
      <c r="D1006" s="30"/>
      <c r="E1006" s="30"/>
      <c r="F1006" s="35"/>
      <c r="G1006" s="36"/>
      <c r="H1006" s="36"/>
      <c r="I1006" s="37"/>
      <c r="J1006" s="30"/>
      <c r="K1006" s="30"/>
      <c r="L1006" s="30"/>
      <c r="M1006" s="30"/>
      <c r="N1006" s="30"/>
      <c r="O1006" s="30"/>
      <c r="P1006" s="30"/>
      <c r="Q1006" s="30"/>
      <c r="R1006" s="30"/>
      <c r="S1006" s="30"/>
      <c r="T1006" s="30"/>
      <c r="U1006" s="30"/>
      <c r="V1006" s="30"/>
      <c r="W1006" s="30"/>
      <c r="X1006" s="30"/>
      <c r="Y1006" s="30"/>
      <c r="Z1006" s="30"/>
    </row>
    <row r="1007">
      <c r="A1007" s="30"/>
      <c r="B1007" s="30"/>
      <c r="C1007" s="30"/>
      <c r="D1007" s="30"/>
      <c r="E1007" s="30"/>
      <c r="F1007" s="35"/>
      <c r="G1007" s="36"/>
      <c r="H1007" s="36"/>
      <c r="I1007" s="37"/>
      <c r="J1007" s="30"/>
      <c r="K1007" s="30"/>
      <c r="L1007" s="30"/>
      <c r="M1007" s="30"/>
      <c r="N1007" s="30"/>
      <c r="O1007" s="30"/>
      <c r="P1007" s="30"/>
      <c r="Q1007" s="30"/>
      <c r="R1007" s="30"/>
      <c r="S1007" s="30"/>
      <c r="T1007" s="30"/>
      <c r="U1007" s="30"/>
      <c r="V1007" s="30"/>
      <c r="W1007" s="30"/>
      <c r="X1007" s="30"/>
      <c r="Y1007" s="30"/>
      <c r="Z1007" s="30"/>
    </row>
  </sheetData>
  <mergeCells count="21">
    <mergeCell ref="B2:I2"/>
    <mergeCell ref="B3:F3"/>
    <mergeCell ref="G3:H3"/>
    <mergeCell ref="I3:I4"/>
    <mergeCell ref="B11:F11"/>
    <mergeCell ref="G11:H11"/>
    <mergeCell ref="I11:I12"/>
    <mergeCell ref="B39:I39"/>
    <mergeCell ref="B40:F40"/>
    <mergeCell ref="G40:H40"/>
    <mergeCell ref="I40:I41"/>
    <mergeCell ref="B51:F51"/>
    <mergeCell ref="G51:H51"/>
    <mergeCell ref="I51:I52"/>
    <mergeCell ref="B19:I19"/>
    <mergeCell ref="B20:F20"/>
    <mergeCell ref="G20:H20"/>
    <mergeCell ref="I20:I21"/>
    <mergeCell ref="B31:F31"/>
    <mergeCell ref="G31:H31"/>
    <mergeCell ref="I31:I3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outlineLevelCol="1"/>
  <cols>
    <col customWidth="1" hidden="1" min="1" max="1" width="4.0"/>
    <col customWidth="1" min="2" max="2" width="5.25"/>
    <col customWidth="1" min="3" max="3" width="8.88"/>
    <col customWidth="1" min="4" max="4" width="15.75"/>
    <col customWidth="1" min="5" max="5" width="29.75"/>
    <col customWidth="1" min="6" max="6" width="14.38"/>
    <col collapsed="1" customWidth="1" min="7" max="7" width="19.75"/>
    <col hidden="1" min="8" max="13" width="12.63" outlineLevel="1"/>
    <col customWidth="1" min="14" max="14" width="13.63"/>
    <col customWidth="1" min="15" max="16" width="9.13" outlineLevel="1"/>
    <col customWidth="1" min="17" max="17" width="8.38" outlineLevel="1"/>
    <col customWidth="1" min="18" max="18" width="9.38" outlineLevel="1"/>
    <col customWidth="1" min="19" max="19" width="9.13" outlineLevel="1"/>
    <col customWidth="1" min="20" max="20" width="17.5" outlineLevel="1"/>
    <col customWidth="1" min="21" max="21" width="14.75" outlineLevel="1"/>
    <col customWidth="1" min="22" max="22" width="33.88" outlineLevel="1"/>
    <col min="23" max="24" width="12.63" outlineLevel="1"/>
    <col customWidth="1" min="25" max="25" width="32.25" outlineLevel="1"/>
    <col min="26" max="29" width="12.63" outlineLevel="1"/>
    <col customWidth="1" min="30" max="30" width="16.38"/>
    <col min="31" max="46" width="12.63" outlineLevel="1"/>
    <col customWidth="1" min="47" max="47" width="17.13"/>
    <col customWidth="1" min="48" max="49" width="52.88" outlineLevel="1"/>
    <col customWidth="1" min="50" max="50" width="14.13"/>
    <col min="51" max="56" width="12.63" outlineLevel="1"/>
    <col customWidth="1" min="57" max="58" width="17.38" outlineLevel="1"/>
    <col min="59" max="66" width="12.63" outlineLevel="1"/>
  </cols>
  <sheetData>
    <row r="1" ht="27.0" customHeight="1">
      <c r="A1" s="85"/>
      <c r="B1" s="86" t="str">
        <f>"Today's Date: "&amp; text(TODAY(),"DD mmmm yyyy")</f>
        <v>Today's Date: 11 February 2026</v>
      </c>
      <c r="G1" s="87"/>
      <c r="H1" s="88"/>
      <c r="I1" s="88"/>
      <c r="J1" s="88"/>
      <c r="K1" s="88"/>
      <c r="L1" s="88"/>
      <c r="M1" s="88"/>
      <c r="N1" s="87"/>
      <c r="O1" s="89"/>
      <c r="P1" s="88"/>
      <c r="Q1" s="88"/>
      <c r="R1" s="88"/>
      <c r="S1" s="88"/>
      <c r="T1" s="88"/>
      <c r="U1" s="88"/>
      <c r="V1" s="88"/>
      <c r="W1" s="90"/>
      <c r="X1" s="90"/>
      <c r="Y1" s="88"/>
      <c r="Z1" s="88"/>
      <c r="AA1" s="88"/>
      <c r="AB1" s="88"/>
      <c r="AC1" s="88"/>
      <c r="AD1" s="91"/>
      <c r="AE1" s="92" t="s">
        <v>336</v>
      </c>
      <c r="AF1" s="93"/>
      <c r="AG1" s="93"/>
      <c r="AH1" s="93"/>
      <c r="AI1" s="93"/>
      <c r="AJ1" s="93"/>
      <c r="AK1" s="93"/>
      <c r="AL1" s="94"/>
      <c r="AM1" s="95" t="s">
        <v>337</v>
      </c>
      <c r="AU1" s="96"/>
      <c r="AV1" s="97"/>
      <c r="AW1" s="97"/>
      <c r="AX1" s="96"/>
      <c r="AY1" s="98" t="s">
        <v>338</v>
      </c>
      <c r="AZ1" s="93"/>
      <c r="BA1" s="93"/>
      <c r="BB1" s="93"/>
      <c r="BC1" s="93"/>
      <c r="BD1" s="94"/>
      <c r="BE1" s="98"/>
      <c r="BF1" s="93"/>
      <c r="BG1" s="93"/>
      <c r="BH1" s="93"/>
      <c r="BI1" s="93"/>
      <c r="BJ1" s="93"/>
      <c r="BK1" s="93"/>
      <c r="BL1" s="93"/>
      <c r="BM1" s="93"/>
      <c r="BN1" s="94"/>
    </row>
    <row r="2">
      <c r="A2" s="98" t="s">
        <v>339</v>
      </c>
      <c r="B2" s="99" t="s">
        <v>340</v>
      </c>
      <c r="C2" s="100" t="s">
        <v>341</v>
      </c>
      <c r="D2" s="101" t="s">
        <v>342</v>
      </c>
      <c r="E2" s="102" t="s">
        <v>343</v>
      </c>
      <c r="F2" s="103" t="s">
        <v>344</v>
      </c>
      <c r="G2" s="96" t="s">
        <v>345</v>
      </c>
      <c r="H2" s="104" t="s">
        <v>4</v>
      </c>
      <c r="I2" s="104" t="s">
        <v>12</v>
      </c>
      <c r="J2" s="104" t="s">
        <v>6</v>
      </c>
      <c r="K2" s="104" t="s">
        <v>5</v>
      </c>
      <c r="L2" s="104" t="s">
        <v>7</v>
      </c>
      <c r="M2" s="104" t="s">
        <v>8</v>
      </c>
      <c r="N2" s="96" t="s">
        <v>346</v>
      </c>
      <c r="O2" s="105" t="s">
        <v>347</v>
      </c>
      <c r="P2" s="104" t="s">
        <v>348</v>
      </c>
      <c r="Q2" s="104" t="s">
        <v>349</v>
      </c>
      <c r="R2" s="104" t="s">
        <v>350</v>
      </c>
      <c r="S2" s="104" t="s">
        <v>2</v>
      </c>
      <c r="T2" s="104" t="s">
        <v>351</v>
      </c>
      <c r="U2" s="104" t="s">
        <v>352</v>
      </c>
      <c r="V2" s="104" t="s">
        <v>0</v>
      </c>
      <c r="W2" s="106" t="s">
        <v>353</v>
      </c>
      <c r="X2" s="106" t="s">
        <v>354</v>
      </c>
      <c r="Y2" s="104" t="s">
        <v>355</v>
      </c>
      <c r="Z2" s="104" t="s">
        <v>356</v>
      </c>
      <c r="AA2" s="104" t="s">
        <v>357</v>
      </c>
      <c r="AB2" s="104" t="s">
        <v>358</v>
      </c>
      <c r="AC2" s="104" t="s">
        <v>359</v>
      </c>
      <c r="AD2" s="98" t="s">
        <v>360</v>
      </c>
      <c r="AE2" s="92" t="s">
        <v>361</v>
      </c>
      <c r="AF2" s="107" t="s">
        <v>362</v>
      </c>
      <c r="AG2" s="107" t="s">
        <v>363</v>
      </c>
      <c r="AH2" s="107" t="s">
        <v>364</v>
      </c>
      <c r="AI2" s="107" t="s">
        <v>365</v>
      </c>
      <c r="AJ2" s="107" t="s">
        <v>362</v>
      </c>
      <c r="AK2" s="107" t="s">
        <v>363</v>
      </c>
      <c r="AL2" s="108" t="s">
        <v>366</v>
      </c>
      <c r="AM2" s="107" t="s">
        <v>361</v>
      </c>
      <c r="AN2" s="107" t="s">
        <v>362</v>
      </c>
      <c r="AO2" s="107" t="s">
        <v>363</v>
      </c>
      <c r="AP2" s="107" t="s">
        <v>364</v>
      </c>
      <c r="AQ2" s="107" t="s">
        <v>365</v>
      </c>
      <c r="AR2" s="107" t="s">
        <v>362</v>
      </c>
      <c r="AS2" s="107" t="s">
        <v>363</v>
      </c>
      <c r="AT2" s="107" t="s">
        <v>366</v>
      </c>
      <c r="AU2" s="96" t="s">
        <v>367</v>
      </c>
      <c r="AV2" s="109" t="s">
        <v>368</v>
      </c>
      <c r="AW2" s="109" t="s">
        <v>369</v>
      </c>
      <c r="AX2" s="96" t="s">
        <v>370</v>
      </c>
      <c r="AY2" s="98" t="s">
        <v>371</v>
      </c>
      <c r="AZ2" s="104" t="s">
        <v>372</v>
      </c>
      <c r="BA2" s="104" t="s">
        <v>373</v>
      </c>
      <c r="BB2" s="104" t="s">
        <v>374</v>
      </c>
      <c r="BC2" s="104" t="s">
        <v>375</v>
      </c>
      <c r="BD2" s="110" t="s">
        <v>376</v>
      </c>
      <c r="BE2" s="104" t="s">
        <v>377</v>
      </c>
      <c r="BF2" s="104" t="s">
        <v>378</v>
      </c>
      <c r="BG2" s="104" t="s">
        <v>379</v>
      </c>
      <c r="BH2" s="111" t="s">
        <v>380</v>
      </c>
      <c r="BI2" s="112" t="s">
        <v>381</v>
      </c>
      <c r="BJ2" s="113" t="s">
        <v>382</v>
      </c>
      <c r="BK2" s="113" t="s">
        <v>383</v>
      </c>
      <c r="BL2" s="113" t="s">
        <v>384</v>
      </c>
      <c r="BM2" s="113" t="s">
        <v>385</v>
      </c>
      <c r="BN2" s="114" t="s">
        <v>386</v>
      </c>
    </row>
    <row r="3" ht="22.5" customHeight="1">
      <c r="A3" s="115">
        <v>1.0</v>
      </c>
      <c r="B3" s="116" t="s">
        <v>387</v>
      </c>
      <c r="C3" s="117" t="str">
        <f t="shared" ref="C3:C978" si="1">if(O3="","",TEXT(O3,"yyyy-mm"))</f>
        <v>2025-11</v>
      </c>
      <c r="D3" s="118" t="s">
        <v>26</v>
      </c>
      <c r="E3" s="119" t="str">
        <f t="shared" ref="E3:E978" si="2">Y3</f>
        <v>2062/HO-PALMCO/CPO-L/N-IV/XI/2025</v>
      </c>
      <c r="F3" s="115" t="s">
        <v>388</v>
      </c>
      <c r="G3" s="120"/>
      <c r="H3" s="121" t="str">
        <f t="array" ref="H3">IF(D3="","",XLOOKUP(D3,'Master Data'!K:K,'Master Data'!N:N,"Input in Master Data",0,1))</f>
        <v>T/C</v>
      </c>
      <c r="I3" s="121" t="str">
        <f t="array" ref="I3">IF(D3="","",XLOOKUP(D3,'Master Data'!K:K,'Master Data'!O:O,"Input in Master Data",0,1))</f>
        <v>Maxima</v>
      </c>
      <c r="J3" s="121" t="str">
        <f t="array" ref="J3">if(V3="","",XLOOKUP(V3,Master[Company],Master[Blow],"Unknown",0,1))</f>
        <v>180 min</v>
      </c>
      <c r="K3" s="121" t="str">
        <f t="array" ref="K3">if(V3="","",XLOOKUP(V3,Master[Company],Master[Pigging],"Unknown",0,1))</f>
        <v>No</v>
      </c>
      <c r="L3" s="121" t="str">
        <f t="array" ref="L3">if(V3="","",XLOOKUP(V3,Master[Company],Master[Load Method],"Unknown",0,1))</f>
        <v>Pipeline</v>
      </c>
      <c r="M3" s="121" t="str">
        <f t="array" ref="M3">if(V3="","",XLOOKUP(V3,Master[Company],Master[Line Distance],"Unknown",0,1))</f>
        <v>1.5 Km</v>
      </c>
      <c r="N3" s="120"/>
      <c r="O3" s="122">
        <v>45964.0</v>
      </c>
      <c r="P3" s="121" t="s">
        <v>389</v>
      </c>
      <c r="Q3" s="121" t="str">
        <f t="array" ref="Q3">if(V3="","",XLOOKUP(V3,Master[Company],Master[Terms],"NA",0,1))</f>
        <v>FOB</v>
      </c>
      <c r="R3" s="121" t="str">
        <f t="shared" ref="R3:R978" si="3">IF(Y3="","","CPO")</f>
        <v>CPO</v>
      </c>
      <c r="S3" s="121" t="str">
        <f t="array" ref="S3">if(V3="","",XLOOKUP(V3,Master[Company],Master[Group],"NA",0,1))</f>
        <v>PTPN</v>
      </c>
      <c r="T3" s="121" t="str">
        <f t="array" ref="T3">if(V3="","",XLOOKUP(V3,Master[Company],Master[Loading Location],"NA",0,1))</f>
        <v>R. Berlian &amp; G. Meliau</v>
      </c>
      <c r="U3" s="121" t="str">
        <f t="array" ref="U3">if(V3="","",XLOOKUP(V3,Master[Company],Master[Acronym],"NA",0,1))</f>
        <v>PT. PN RB &amp; GM</v>
      </c>
      <c r="V3" s="123" t="s">
        <v>188</v>
      </c>
      <c r="W3" s="124">
        <v>2000000.0</v>
      </c>
      <c r="X3" s="125">
        <v>2000000.0</v>
      </c>
      <c r="Y3" s="121" t="s">
        <v>390</v>
      </c>
      <c r="Z3" s="121">
        <v>1.001025799E9</v>
      </c>
      <c r="AA3" s="121">
        <v>1.001025799E9</v>
      </c>
      <c r="AB3" s="121"/>
      <c r="AC3" s="121"/>
      <c r="AD3" s="126"/>
      <c r="AE3" s="127">
        <v>45989.0</v>
      </c>
      <c r="AF3" s="128">
        <v>45990.0</v>
      </c>
      <c r="AG3" s="128">
        <v>46360.0</v>
      </c>
      <c r="AH3" s="128">
        <v>46360.0</v>
      </c>
      <c r="AI3" s="128">
        <v>46001.0</v>
      </c>
      <c r="AJ3" s="128">
        <v>46002.0</v>
      </c>
      <c r="AK3" s="128">
        <v>46010.0</v>
      </c>
      <c r="AL3" s="129">
        <v>46011.0</v>
      </c>
      <c r="AM3" s="128">
        <v>45988.0</v>
      </c>
      <c r="AN3" s="128">
        <v>45989.0</v>
      </c>
      <c r="AO3" s="128">
        <v>45990.0</v>
      </c>
      <c r="AP3" s="128">
        <v>45990.0</v>
      </c>
      <c r="AQ3" s="128">
        <v>46002.0</v>
      </c>
      <c r="AR3" s="128">
        <v>46008.0</v>
      </c>
      <c r="AS3" s="128">
        <v>46013.0</v>
      </c>
      <c r="AT3" s="128">
        <v>46014.0</v>
      </c>
      <c r="AU3" s="120"/>
      <c r="AV3" s="130" t="s">
        <v>391</v>
      </c>
      <c r="AW3" s="130" t="s">
        <v>392</v>
      </c>
      <c r="AX3" s="120"/>
      <c r="AY3" s="131" t="s">
        <v>388</v>
      </c>
      <c r="AZ3" s="123" t="s">
        <v>388</v>
      </c>
      <c r="BA3" s="123" t="s">
        <v>388</v>
      </c>
      <c r="BB3" s="123" t="s">
        <v>388</v>
      </c>
      <c r="BC3" s="123" t="s">
        <v>388</v>
      </c>
      <c r="BD3" s="132" t="s">
        <v>388</v>
      </c>
      <c r="BE3" s="123" t="s">
        <v>393</v>
      </c>
      <c r="BF3" s="123" t="s">
        <v>394</v>
      </c>
      <c r="BG3" s="123">
        <v>4.65</v>
      </c>
      <c r="BH3" s="133">
        <v>0.25</v>
      </c>
      <c r="BI3" s="134">
        <v>45996.0</v>
      </c>
      <c r="BJ3" s="135">
        <v>2004558.0</v>
      </c>
      <c r="BK3" s="135">
        <v>4004483.0</v>
      </c>
      <c r="BL3" s="135">
        <v>4019426.0</v>
      </c>
      <c r="BM3" s="135">
        <v>4035677.0</v>
      </c>
      <c r="BN3" s="136">
        <v>3968207.0</v>
      </c>
    </row>
    <row r="4" ht="22.5" customHeight="1">
      <c r="A4" s="137">
        <f t="shared" ref="A4:A36" si="4">if(B4="","",IF(B4=B3,A3,if(A3=3,1,A3+1)))</f>
        <v>1</v>
      </c>
      <c r="B4" s="138" t="s">
        <v>387</v>
      </c>
      <c r="C4" s="139" t="str">
        <f t="shared" si="1"/>
        <v>2025-11</v>
      </c>
      <c r="D4" s="140" t="s">
        <v>26</v>
      </c>
      <c r="E4" s="141" t="str">
        <f t="shared" si="2"/>
        <v>025/CPO/BHD-EUP/XI/2025</v>
      </c>
      <c r="F4" s="137" t="s">
        <v>388</v>
      </c>
      <c r="G4" s="142"/>
      <c r="H4" s="143" t="str">
        <f t="array" ref="H4">IF(D4="","",XLOOKUP(D4,'Master Data'!K:K,'Master Data'!N:N,"Input in Master Data",0,1))</f>
        <v>T/C</v>
      </c>
      <c r="I4" s="143" t="str">
        <f t="array" ref="I4">IF(D4="","",XLOOKUP(D4,'Master Data'!K:K,'Master Data'!O:O,"Input in Master Data",0,1))</f>
        <v>Maxima</v>
      </c>
      <c r="J4" s="143" t="str">
        <f t="array" ref="J4">if(V4="","",XLOOKUP(V4,Master[Company],Master[Blow],"Unknown",0,1))</f>
        <v>180 min</v>
      </c>
      <c r="K4" s="143" t="str">
        <f t="array" ref="K4">if(V4="","",XLOOKUP(V4,Master[Company],Master[Pigging],"Unknown",0,1))</f>
        <v>No</v>
      </c>
      <c r="L4" s="143" t="str">
        <f t="array" ref="L4">if(V4="","",XLOOKUP(V4,Master[Company],Master[Load Method],"Unknown",0,1))</f>
        <v>Pipeline</v>
      </c>
      <c r="M4" s="143" t="str">
        <f t="array" ref="M4">if(V4="","",XLOOKUP(V4,Master[Company],Master[Line Distance],"Unknown",0,1))</f>
        <v>2.5 Km</v>
      </c>
      <c r="N4" s="142"/>
      <c r="O4" s="144">
        <v>45964.0</v>
      </c>
      <c r="P4" s="143" t="s">
        <v>389</v>
      </c>
      <c r="Q4" s="143" t="str">
        <f t="array" ref="Q4">if(V4="","",XLOOKUP(V4,Master[Company],Master[Terms],"NA",0,1))</f>
        <v>FOB</v>
      </c>
      <c r="R4" s="143" t="str">
        <f t="shared" si="3"/>
        <v>CPO</v>
      </c>
      <c r="S4" s="143" t="str">
        <f t="array" ref="S4">if(V4="","",XLOOKUP(V4,Master[Company],Master[Group],"NA",0,1))</f>
        <v>BHD</v>
      </c>
      <c r="T4" s="143" t="str">
        <f t="array" ref="T4">if(V4="","",XLOOKUP(V4,Master[Company],Master[Loading Location],"NA",0,1))</f>
        <v>Sei Mayam</v>
      </c>
      <c r="U4" s="143" t="str">
        <f t="array" ref="U4">if(V4="","",XLOOKUP(V4,Master[Company],Master[Acronym],"NA",0,1))</f>
        <v>PT. BHD</v>
      </c>
      <c r="V4" s="145" t="s">
        <v>33</v>
      </c>
      <c r="W4" s="146">
        <v>2000000.0</v>
      </c>
      <c r="X4" s="147">
        <v>2000000.0</v>
      </c>
      <c r="Y4" s="143" t="s">
        <v>395</v>
      </c>
      <c r="Z4" s="143">
        <v>1.001025822E9</v>
      </c>
      <c r="AA4" s="143">
        <v>1.001025822E9</v>
      </c>
      <c r="AB4" s="143"/>
      <c r="AC4" s="143"/>
      <c r="AD4" s="148"/>
      <c r="AE4" s="149">
        <v>45991.0</v>
      </c>
      <c r="AF4" s="150">
        <v>45992.0</v>
      </c>
      <c r="AG4" s="150">
        <v>45992.0</v>
      </c>
      <c r="AH4" s="150">
        <v>46360.0</v>
      </c>
      <c r="AI4" s="150">
        <v>46001.0</v>
      </c>
      <c r="AJ4" s="150">
        <v>46002.0</v>
      </c>
      <c r="AK4" s="150">
        <v>46010.0</v>
      </c>
      <c r="AL4" s="151">
        <v>46011.0</v>
      </c>
      <c r="AM4" s="150">
        <v>45990.0</v>
      </c>
      <c r="AN4" s="150">
        <v>45993.0</v>
      </c>
      <c r="AO4" s="150">
        <v>45995.0</v>
      </c>
      <c r="AP4" s="150">
        <v>45995.0</v>
      </c>
      <c r="AQ4" s="150">
        <v>46002.0</v>
      </c>
      <c r="AR4" s="150">
        <v>46008.0</v>
      </c>
      <c r="AS4" s="150">
        <v>46013.0</v>
      </c>
      <c r="AT4" s="150">
        <v>46014.0</v>
      </c>
      <c r="AU4" s="142"/>
      <c r="AV4" s="152"/>
      <c r="AW4" s="152"/>
      <c r="AX4" s="142"/>
      <c r="AY4" s="153" t="s">
        <v>388</v>
      </c>
      <c r="AZ4" s="145" t="s">
        <v>388</v>
      </c>
      <c r="BA4" s="145" t="s">
        <v>388</v>
      </c>
      <c r="BB4" s="145" t="s">
        <v>388</v>
      </c>
      <c r="BC4" s="145" t="s">
        <v>388</v>
      </c>
      <c r="BD4" s="154" t="s">
        <v>388</v>
      </c>
      <c r="BE4" s="145" t="s">
        <v>393</v>
      </c>
      <c r="BF4" s="145" t="s">
        <v>394</v>
      </c>
      <c r="BG4" s="145">
        <v>4.5</v>
      </c>
      <c r="BH4" s="155">
        <v>0.27</v>
      </c>
      <c r="BI4" s="156">
        <v>45995.0</v>
      </c>
      <c r="BJ4" s="157">
        <v>1999925.0</v>
      </c>
      <c r="BK4" s="157">
        <v>4004483.0</v>
      </c>
      <c r="BL4" s="157">
        <v>4019426.0</v>
      </c>
      <c r="BM4" s="157">
        <v>4035677.0</v>
      </c>
      <c r="BN4" s="158">
        <v>3968207.0</v>
      </c>
    </row>
    <row r="5" ht="22.5" customHeight="1">
      <c r="A5" s="115">
        <f t="shared" si="4"/>
        <v>2</v>
      </c>
      <c r="B5" s="116" t="s">
        <v>396</v>
      </c>
      <c r="C5" s="117" t="str">
        <f t="shared" si="1"/>
        <v>2025-10</v>
      </c>
      <c r="D5" s="118" t="s">
        <v>60</v>
      </c>
      <c r="E5" s="119" t="str">
        <f t="shared" si="2"/>
        <v>019/SPAL/CPO/X/2025</v>
      </c>
      <c r="F5" s="115" t="s">
        <v>388</v>
      </c>
      <c r="G5" s="120"/>
      <c r="H5" s="121" t="str">
        <f t="array" ref="H5">IF(D5="","",XLOOKUP(D5,'Master Data'!K:K,'Master Data'!N:N,"Input in Master Data",0,1))</f>
        <v>T/C</v>
      </c>
      <c r="I5" s="121" t="str">
        <f t="array" ref="I5">IF(D5="","",XLOOKUP(D5,'Master Data'!K:K,'Master Data'!O:O,"Input in Master Data",0,1))</f>
        <v>Maxima</v>
      </c>
      <c r="J5" s="121" t="str">
        <f t="array" ref="J5">if(V5="","",XLOOKUP(V5,Master[Company],Master[Blow],"Unknown",0,1))</f>
        <v>No</v>
      </c>
      <c r="K5" s="121" t="str">
        <f t="array" ref="K5">if(V5="","",XLOOKUP(V5,Master[Company],Master[Pigging],"Unknown",0,1))</f>
        <v>No</v>
      </c>
      <c r="L5" s="121" t="str">
        <f t="array" ref="L5">if(V5="","",XLOOKUP(V5,Master[Company],Master[Load Method],"Unknown",0,1))</f>
        <v>Truck Lossing</v>
      </c>
      <c r="M5" s="121" t="str">
        <f t="array" ref="M5">if(V5="","",XLOOKUP(V5,Master[Company],Master[Line Distance],"Unknown",0,1))</f>
        <v>120 Km</v>
      </c>
      <c r="N5" s="120"/>
      <c r="O5" s="122">
        <v>45951.0</v>
      </c>
      <c r="P5" s="121" t="s">
        <v>389</v>
      </c>
      <c r="Q5" s="121" t="str">
        <f t="array" ref="Q5">if(V5="","",XLOOKUP(V5,Master[Company],Master[Terms],"NA",0,1))</f>
        <v>FOB</v>
      </c>
      <c r="R5" s="121" t="str">
        <f t="shared" si="3"/>
        <v>CPO</v>
      </c>
      <c r="S5" s="121" t="str">
        <f t="array" ref="S5">if(V5="","",XLOOKUP(V5,Master[Company],Master[Group],"NA",0,1))</f>
        <v>BGA</v>
      </c>
      <c r="T5" s="121" t="str">
        <f t="array" ref="T5">if(V5="","",XLOOKUP(V5,Master[Company],Master[Loading Location],"NA",0,1))</f>
        <v>Ketapang</v>
      </c>
      <c r="U5" s="121" t="str">
        <f t="array" ref="U5">if(V5="","",XLOOKUP(V5,Master[Company],Master[Acronym],"NA",0,1))</f>
        <v>PT. SPA</v>
      </c>
      <c r="V5" s="123" t="s">
        <v>100</v>
      </c>
      <c r="W5" s="124">
        <v>1500000.0</v>
      </c>
      <c r="X5" s="124">
        <v>1500000.0</v>
      </c>
      <c r="Y5" s="121" t="s">
        <v>397</v>
      </c>
      <c r="Z5" s="121">
        <v>1.001025547E9</v>
      </c>
      <c r="AA5" s="121">
        <v>1.001025547E9</v>
      </c>
      <c r="AB5" s="121"/>
      <c r="AC5" s="121"/>
      <c r="AD5" s="126"/>
      <c r="AE5" s="127">
        <v>45993.0</v>
      </c>
      <c r="AF5" s="128">
        <v>45994.0</v>
      </c>
      <c r="AG5" s="128">
        <v>46001.0</v>
      </c>
      <c r="AH5" s="128">
        <v>46002.0</v>
      </c>
      <c r="AI5" s="128">
        <v>46010.0</v>
      </c>
      <c r="AJ5" s="128">
        <v>46011.0</v>
      </c>
      <c r="AK5" s="128">
        <v>46016.0</v>
      </c>
      <c r="AL5" s="129">
        <v>46017.0</v>
      </c>
      <c r="AM5" s="128">
        <v>45994.0</v>
      </c>
      <c r="AN5" s="128">
        <v>45997.0</v>
      </c>
      <c r="AO5" s="128">
        <v>46004.0</v>
      </c>
      <c r="AP5" s="128">
        <v>46008.0</v>
      </c>
      <c r="AQ5" s="128">
        <v>46011.0</v>
      </c>
      <c r="AR5" s="128">
        <v>46017.0</v>
      </c>
      <c r="AS5" s="128">
        <v>46020.0</v>
      </c>
      <c r="AT5" s="128">
        <v>46358.0</v>
      </c>
      <c r="AU5" s="120"/>
      <c r="AV5" s="130" t="s">
        <v>398</v>
      </c>
      <c r="AW5" s="130" t="s">
        <v>399</v>
      </c>
      <c r="AX5" s="120"/>
      <c r="AY5" s="131" t="s">
        <v>388</v>
      </c>
      <c r="AZ5" s="123" t="s">
        <v>388</v>
      </c>
      <c r="BA5" s="123" t="s">
        <v>388</v>
      </c>
      <c r="BB5" s="123" t="s">
        <v>388</v>
      </c>
      <c r="BC5" s="123" t="s">
        <v>388</v>
      </c>
      <c r="BD5" s="132" t="s">
        <v>388</v>
      </c>
      <c r="BE5" s="123" t="s">
        <v>400</v>
      </c>
      <c r="BF5" s="123" t="s">
        <v>401</v>
      </c>
      <c r="BG5" s="123">
        <v>4.6</v>
      </c>
      <c r="BH5" s="133">
        <v>0.2</v>
      </c>
      <c r="BI5" s="134">
        <v>46004.0</v>
      </c>
      <c r="BJ5" s="135">
        <v>1500000.0</v>
      </c>
      <c r="BK5" s="135">
        <v>3000000.0</v>
      </c>
      <c r="BL5" s="135">
        <v>2963955.0</v>
      </c>
      <c r="BM5" s="135">
        <v>2967904.0</v>
      </c>
      <c r="BN5" s="136">
        <v>2977193.0</v>
      </c>
    </row>
    <row r="6" ht="22.5" customHeight="1">
      <c r="A6" s="159">
        <f t="shared" si="4"/>
        <v>2</v>
      </c>
      <c r="B6" s="160" t="s">
        <v>396</v>
      </c>
      <c r="C6" s="161" t="str">
        <f t="shared" si="1"/>
        <v>2025-10</v>
      </c>
      <c r="D6" s="162" t="s">
        <v>60</v>
      </c>
      <c r="E6" s="163" t="str">
        <f t="shared" si="2"/>
        <v>018/LSML/CPO/X/2025</v>
      </c>
      <c r="F6" s="159" t="s">
        <v>388</v>
      </c>
      <c r="G6" s="164"/>
      <c r="H6" s="88" t="str">
        <f t="array" ref="H6">IF(D6="","",XLOOKUP(D6,'Master Data'!K:K,'Master Data'!N:N,"Input in Master Data",0,1))</f>
        <v>T/C</v>
      </c>
      <c r="I6" s="88" t="str">
        <f t="array" ref="I6">IF(D6="","",XLOOKUP(D6,'Master Data'!K:K,'Master Data'!O:O,"Input in Master Data",0,1))</f>
        <v>Maxima</v>
      </c>
      <c r="J6" s="88" t="str">
        <f t="array" ref="J6">if(V6="","",XLOOKUP(V6,Master[Company],Master[Blow],"Unknown",0,1))</f>
        <v>No</v>
      </c>
      <c r="K6" s="88" t="str">
        <f t="array" ref="K6">if(V6="","",XLOOKUP(V6,Master[Company],Master[Pigging],"Unknown",0,1))</f>
        <v>No</v>
      </c>
      <c r="L6" s="88" t="str">
        <f t="array" ref="L6">if(V6="","",XLOOKUP(V6,Master[Company],Master[Load Method],"Unknown",0,1))</f>
        <v>Truck Lossing</v>
      </c>
      <c r="M6" s="88" t="str">
        <f t="array" ref="M6">if(V6="","",XLOOKUP(V6,Master[Company],Master[Line Distance],"Unknown",0,1))</f>
        <v>250 Km</v>
      </c>
      <c r="N6" s="164"/>
      <c r="O6" s="165">
        <v>45961.0</v>
      </c>
      <c r="P6" s="88" t="s">
        <v>389</v>
      </c>
      <c r="Q6" s="88" t="str">
        <f t="array" ref="Q6">if(V6="","",XLOOKUP(V6,Master[Company],Master[Terms],"NA",0,1))</f>
        <v>FOB</v>
      </c>
      <c r="R6" s="88" t="str">
        <f t="shared" si="3"/>
        <v>CPO</v>
      </c>
      <c r="S6" s="88" t="str">
        <f t="array" ref="S6">if(V6="","",XLOOKUP(V6,Master[Company],Master[Group],"NA",0,1))</f>
        <v>BGA</v>
      </c>
      <c r="T6" s="88" t="str">
        <f t="array" ref="T6">if(V6="","",XLOOKUP(V6,Master[Company],Master[Loading Location],"NA",0,1))</f>
        <v>Ketapang</v>
      </c>
      <c r="U6" s="88" t="str">
        <f t="array" ref="U6">if(V6="","",XLOOKUP(V6,Master[Company],Master[Acronym],"NA",0,1))</f>
        <v>PT. LGI</v>
      </c>
      <c r="V6" s="85" t="s">
        <v>116</v>
      </c>
      <c r="W6" s="90">
        <v>1000000.0</v>
      </c>
      <c r="X6" s="90">
        <v>1000000.0</v>
      </c>
      <c r="Y6" s="88" t="s">
        <v>402</v>
      </c>
      <c r="Z6" s="88">
        <v>1.001025751E9</v>
      </c>
      <c r="AA6" s="88">
        <v>1.001025751E9</v>
      </c>
      <c r="AB6" s="88"/>
      <c r="AC6" s="88"/>
      <c r="AD6" s="166"/>
      <c r="AE6" s="167">
        <v>45993.0</v>
      </c>
      <c r="AF6" s="95">
        <v>45994.0</v>
      </c>
      <c r="AG6" s="95">
        <v>46001.0</v>
      </c>
      <c r="AH6" s="95">
        <v>46002.0</v>
      </c>
      <c r="AI6" s="95">
        <v>46010.0</v>
      </c>
      <c r="AJ6" s="95">
        <v>46011.0</v>
      </c>
      <c r="AK6" s="95">
        <v>46016.0</v>
      </c>
      <c r="AL6" s="168">
        <v>46017.0</v>
      </c>
      <c r="AM6" s="95">
        <v>45994.0</v>
      </c>
      <c r="AN6" s="95">
        <v>45997.0</v>
      </c>
      <c r="AO6" s="95">
        <v>46004.0</v>
      </c>
      <c r="AP6" s="95">
        <v>46008.0</v>
      </c>
      <c r="AQ6" s="95">
        <v>46011.0</v>
      </c>
      <c r="AR6" s="95">
        <v>46017.0</v>
      </c>
      <c r="AS6" s="95">
        <v>46020.0</v>
      </c>
      <c r="AT6" s="95">
        <v>46358.0</v>
      </c>
      <c r="AU6" s="164"/>
      <c r="AX6" s="164"/>
      <c r="AY6" s="169" t="s">
        <v>388</v>
      </c>
      <c r="AZ6" s="85" t="s">
        <v>388</v>
      </c>
      <c r="BA6" s="85" t="s">
        <v>388</v>
      </c>
      <c r="BB6" s="85" t="s">
        <v>388</v>
      </c>
      <c r="BC6" s="85" t="s">
        <v>388</v>
      </c>
      <c r="BD6" s="170" t="s">
        <v>388</v>
      </c>
      <c r="BE6" s="85" t="s">
        <v>400</v>
      </c>
      <c r="BF6" s="85" t="s">
        <v>401</v>
      </c>
      <c r="BG6" s="85">
        <v>4.6</v>
      </c>
      <c r="BH6" s="171">
        <v>0.2</v>
      </c>
      <c r="BI6" s="172">
        <v>46004.0</v>
      </c>
      <c r="BJ6" s="173">
        <v>1000000.0</v>
      </c>
      <c r="BK6" s="173">
        <v>3000000.0</v>
      </c>
      <c r="BL6" s="173">
        <v>2963955.0</v>
      </c>
      <c r="BM6" s="173">
        <v>2967904.0</v>
      </c>
      <c r="BN6" s="174">
        <v>2977193.0</v>
      </c>
    </row>
    <row r="7" ht="22.5" customHeight="1">
      <c r="A7" s="137">
        <f t="shared" si="4"/>
        <v>2</v>
      </c>
      <c r="B7" s="138" t="s">
        <v>396</v>
      </c>
      <c r="C7" s="139" t="str">
        <f t="shared" si="1"/>
        <v>2025-10</v>
      </c>
      <c r="D7" s="140" t="s">
        <v>60</v>
      </c>
      <c r="E7" s="141" t="str">
        <f t="shared" si="2"/>
        <v>020/SPAL/CPO/X/2025</v>
      </c>
      <c r="F7" s="137" t="s">
        <v>388</v>
      </c>
      <c r="G7" s="142"/>
      <c r="H7" s="143" t="str">
        <f t="array" ref="H7">IF(D7="","",XLOOKUP(D7,'Master Data'!K:K,'Master Data'!N:N,"Input in Master Data",0,1))</f>
        <v>T/C</v>
      </c>
      <c r="I7" s="143" t="str">
        <f t="array" ref="I7">IF(D7="","",XLOOKUP(D7,'Master Data'!K:K,'Master Data'!O:O,"Input in Master Data",0,1))</f>
        <v>Maxima</v>
      </c>
      <c r="J7" s="143" t="str">
        <f t="array" ref="J7">if(V7="","",XLOOKUP(V7,Master[Company],Master[Blow],"Unknown",0,1))</f>
        <v>No</v>
      </c>
      <c r="K7" s="143" t="str">
        <f t="array" ref="K7">if(V7="","",XLOOKUP(V7,Master[Company],Master[Pigging],"Unknown",0,1))</f>
        <v>No</v>
      </c>
      <c r="L7" s="143" t="str">
        <f t="array" ref="L7">if(V7="","",XLOOKUP(V7,Master[Company],Master[Load Method],"Unknown",0,1))</f>
        <v>Truck Lossing</v>
      </c>
      <c r="M7" s="143" t="str">
        <f t="array" ref="M7">if(V7="","",XLOOKUP(V7,Master[Company],Master[Line Distance],"Unknown",0,1))</f>
        <v>120 Km</v>
      </c>
      <c r="N7" s="142"/>
      <c r="O7" s="144">
        <v>45961.0</v>
      </c>
      <c r="P7" s="143" t="s">
        <v>389</v>
      </c>
      <c r="Q7" s="143" t="str">
        <f t="array" ref="Q7">if(V7="","",XLOOKUP(V7,Master[Company],Master[Terms],"NA",0,1))</f>
        <v>FOB</v>
      </c>
      <c r="R7" s="143" t="str">
        <f t="shared" si="3"/>
        <v>CPO</v>
      </c>
      <c r="S7" s="143" t="str">
        <f t="array" ref="S7">if(V7="","",XLOOKUP(V7,Master[Company],Master[Group],"NA",0,1))</f>
        <v>BGA</v>
      </c>
      <c r="T7" s="143" t="str">
        <f t="array" ref="T7">if(V7="","",XLOOKUP(V7,Master[Company],Master[Loading Location],"NA",0,1))</f>
        <v>Ketapang</v>
      </c>
      <c r="U7" s="143" t="str">
        <f t="array" ref="U7">if(V7="","",XLOOKUP(V7,Master[Company],Master[Acronym],"NA",0,1))</f>
        <v>PT. SPA</v>
      </c>
      <c r="V7" s="145" t="s">
        <v>100</v>
      </c>
      <c r="W7" s="146">
        <v>500000.0</v>
      </c>
      <c r="X7" s="146">
        <v>500000.0</v>
      </c>
      <c r="Y7" s="143" t="s">
        <v>403</v>
      </c>
      <c r="Z7" s="143">
        <v>1.001025753E9</v>
      </c>
      <c r="AA7" s="143">
        <v>1.001025753E9</v>
      </c>
      <c r="AB7" s="143"/>
      <c r="AC7" s="143"/>
      <c r="AD7" s="148"/>
      <c r="AE7" s="149">
        <v>45993.0</v>
      </c>
      <c r="AF7" s="150">
        <v>45994.0</v>
      </c>
      <c r="AG7" s="150">
        <v>46001.0</v>
      </c>
      <c r="AH7" s="150">
        <v>46002.0</v>
      </c>
      <c r="AI7" s="150">
        <v>46010.0</v>
      </c>
      <c r="AJ7" s="150">
        <v>46011.0</v>
      </c>
      <c r="AK7" s="150">
        <v>46016.0</v>
      </c>
      <c r="AL7" s="151">
        <v>46017.0</v>
      </c>
      <c r="AM7" s="150">
        <v>45994.0</v>
      </c>
      <c r="AN7" s="150">
        <v>45997.0</v>
      </c>
      <c r="AO7" s="150">
        <v>46004.0</v>
      </c>
      <c r="AP7" s="150">
        <v>46008.0</v>
      </c>
      <c r="AQ7" s="150">
        <v>46011.0</v>
      </c>
      <c r="AR7" s="150">
        <v>46017.0</v>
      </c>
      <c r="AS7" s="150">
        <v>46020.0</v>
      </c>
      <c r="AT7" s="150">
        <v>46358.0</v>
      </c>
      <c r="AU7" s="142"/>
      <c r="AV7" s="152"/>
      <c r="AW7" s="152"/>
      <c r="AX7" s="142"/>
      <c r="AY7" s="153" t="s">
        <v>388</v>
      </c>
      <c r="AZ7" s="145" t="s">
        <v>388</v>
      </c>
      <c r="BA7" s="145" t="s">
        <v>388</v>
      </c>
      <c r="BB7" s="145" t="s">
        <v>388</v>
      </c>
      <c r="BC7" s="145" t="s">
        <v>388</v>
      </c>
      <c r="BD7" s="154" t="s">
        <v>388</v>
      </c>
      <c r="BE7" s="145" t="s">
        <v>400</v>
      </c>
      <c r="BF7" s="145" t="s">
        <v>401</v>
      </c>
      <c r="BG7" s="145">
        <v>4.6</v>
      </c>
      <c r="BH7" s="155">
        <v>0.2</v>
      </c>
      <c r="BI7" s="172">
        <v>46004.0</v>
      </c>
      <c r="BJ7" s="157">
        <v>500000.0</v>
      </c>
      <c r="BK7" s="157">
        <v>3000000.0</v>
      </c>
      <c r="BL7" s="157">
        <v>2963955.0</v>
      </c>
      <c r="BM7" s="157">
        <v>2967904.0</v>
      </c>
      <c r="BN7" s="158">
        <v>2977193.0</v>
      </c>
    </row>
    <row r="8" ht="22.5" customHeight="1">
      <c r="A8" s="115">
        <f t="shared" si="4"/>
        <v>3</v>
      </c>
      <c r="B8" s="116" t="s">
        <v>404</v>
      </c>
      <c r="C8" s="117" t="str">
        <f t="shared" si="1"/>
        <v>2025-11</v>
      </c>
      <c r="D8" s="118" t="s">
        <v>43</v>
      </c>
      <c r="E8" s="119" t="str">
        <f t="shared" si="2"/>
        <v>SPAAC/CPO/2511/03</v>
      </c>
      <c r="F8" s="115" t="s">
        <v>388</v>
      </c>
      <c r="G8" s="120"/>
      <c r="H8" s="121" t="str">
        <f t="array" ref="H8">IF(D8="","",XLOOKUP(D8,'Master Data'!K:K,'Master Data'!N:N,"Input in Master Data",0,1))</f>
        <v>T/C</v>
      </c>
      <c r="I8" s="121" t="str">
        <f t="array" ref="I8">IF(D8="","",XLOOKUP(D8,'Master Data'!K:K,'Master Data'!O:O,"Input in Master Data",0,1))</f>
        <v>Maxima</v>
      </c>
      <c r="J8" s="121" t="str">
        <f t="array" ref="J8">if(V8="","",XLOOKUP(V8,Master[Company],Master[Blow],"Unknown",0,1))</f>
        <v/>
      </c>
      <c r="K8" s="121" t="str">
        <f t="array" ref="K8">if(V8="","",XLOOKUP(V8,Master[Company],Master[Pigging],"Unknown",0,1))</f>
        <v/>
      </c>
      <c r="L8" s="121" t="str">
        <f t="array" ref="L8">if(V8="","",XLOOKUP(V8,Master[Company],Master[Load Method],"Unknown",0,1))</f>
        <v/>
      </c>
      <c r="M8" s="121" t="str">
        <f t="array" ref="M8">if(V8="","",XLOOKUP(V8,Master[Company],Master[Line Distance],"Unknown",0,1))</f>
        <v/>
      </c>
      <c r="N8" s="120"/>
      <c r="O8" s="122">
        <v>45979.0</v>
      </c>
      <c r="P8" s="121" t="s">
        <v>389</v>
      </c>
      <c r="Q8" s="121" t="str">
        <f t="array" ref="Q8">if(V8="","",XLOOKUP(V8,Master[Company],Master[Terms],"NA",0,1))</f>
        <v>FOB</v>
      </c>
      <c r="R8" s="121" t="str">
        <f t="shared" si="3"/>
        <v>CPO</v>
      </c>
      <c r="S8" s="121" t="str">
        <f t="array" ref="S8">if(V8="","",XLOOKUP(V8,Master[Company],Master[Group],"NA",0,1))</f>
        <v>Genting</v>
      </c>
      <c r="T8" s="121" t="str">
        <f t="array" ref="T8">if(V8="","",XLOOKUP(V8,Master[Company],Master[Loading Location],"NA",0,1))</f>
        <v>Tayan-BMP</v>
      </c>
      <c r="U8" s="121" t="str">
        <f t="array" ref="U8">if(V8="","",XLOOKUP(V8,Master[Company],Master[Acronym],"NA",0,1))</f>
        <v>PT. AAC</v>
      </c>
      <c r="V8" s="123" t="s">
        <v>94</v>
      </c>
      <c r="W8" s="124">
        <v>1000000.0</v>
      </c>
      <c r="X8" s="124">
        <v>1000000.0</v>
      </c>
      <c r="Y8" s="121" t="s">
        <v>405</v>
      </c>
      <c r="Z8" s="121">
        <v>1.001026189E9</v>
      </c>
      <c r="AA8" s="121">
        <v>1.001026189E9</v>
      </c>
      <c r="AB8" s="121"/>
      <c r="AC8" s="121"/>
      <c r="AD8" s="126"/>
      <c r="AE8" s="127">
        <v>45995.0</v>
      </c>
      <c r="AF8" s="128">
        <v>45996.0</v>
      </c>
      <c r="AG8" s="128">
        <v>46001.0</v>
      </c>
      <c r="AH8" s="128">
        <v>46002.0</v>
      </c>
      <c r="AI8" s="128">
        <v>46008.0</v>
      </c>
      <c r="AJ8" s="128">
        <v>46009.0</v>
      </c>
      <c r="AK8" s="128">
        <v>46014.0</v>
      </c>
      <c r="AL8" s="129">
        <v>46015.0</v>
      </c>
      <c r="AM8" s="128">
        <v>45996.0</v>
      </c>
      <c r="AN8" s="128">
        <v>45997.0</v>
      </c>
      <c r="AO8" s="128">
        <v>46001.0</v>
      </c>
      <c r="AP8" s="128">
        <v>46002.0</v>
      </c>
      <c r="AQ8" s="128">
        <v>46008.0</v>
      </c>
      <c r="AR8" s="128">
        <v>46014.0</v>
      </c>
      <c r="AS8" s="128">
        <v>46019.0</v>
      </c>
      <c r="AT8" s="128">
        <v>46020.0</v>
      </c>
      <c r="AU8" s="120"/>
      <c r="AV8" s="130" t="s">
        <v>406</v>
      </c>
      <c r="AW8" s="130" t="s">
        <v>407</v>
      </c>
      <c r="AX8" s="120"/>
      <c r="AY8" s="131" t="s">
        <v>388</v>
      </c>
      <c r="AZ8" s="123" t="s">
        <v>388</v>
      </c>
      <c r="BA8" s="123" t="s">
        <v>388</v>
      </c>
      <c r="BB8" s="123" t="s">
        <v>388</v>
      </c>
      <c r="BC8" s="123" t="s">
        <v>388</v>
      </c>
      <c r="BD8" s="132" t="s">
        <v>388</v>
      </c>
      <c r="BE8" s="123" t="s">
        <v>408</v>
      </c>
      <c r="BF8" s="123" t="s">
        <v>409</v>
      </c>
      <c r="BG8" s="123">
        <v>4.43</v>
      </c>
      <c r="BH8" s="133">
        <v>0.18</v>
      </c>
      <c r="BI8" s="134">
        <v>46001.0</v>
      </c>
      <c r="BJ8" s="135">
        <v>998400.0</v>
      </c>
      <c r="BK8" s="175">
        <v>3998723.0</v>
      </c>
      <c r="BL8" s="135">
        <v>4003408.0</v>
      </c>
      <c r="BM8" s="135">
        <v>4006092.0</v>
      </c>
      <c r="BN8" s="136">
        <v>3954488.0</v>
      </c>
    </row>
    <row r="9" ht="22.5" customHeight="1">
      <c r="A9" s="137">
        <f t="shared" si="4"/>
        <v>3</v>
      </c>
      <c r="B9" s="138" t="s">
        <v>404</v>
      </c>
      <c r="C9" s="139" t="str">
        <f t="shared" si="1"/>
        <v>2025-11</v>
      </c>
      <c r="D9" s="140" t="s">
        <v>43</v>
      </c>
      <c r="E9" s="141" t="str">
        <f t="shared" si="2"/>
        <v>EXT-NRP-448-2025</v>
      </c>
      <c r="F9" s="137" t="s">
        <v>388</v>
      </c>
      <c r="G9" s="142"/>
      <c r="H9" s="143" t="str">
        <f t="array" ref="H9">IF(D9="","",XLOOKUP(D9,'Master Data'!K:K,'Master Data'!N:N,"Input in Master Data",0,1))</f>
        <v>T/C</v>
      </c>
      <c r="I9" s="143" t="str">
        <f t="array" ref="I9">IF(D9="","",XLOOKUP(D9,'Master Data'!K:K,'Master Data'!O:O,"Input in Master Data",0,1))</f>
        <v>Maxima</v>
      </c>
      <c r="J9" s="143" t="str">
        <f t="array" ref="J9">if(V9="","",XLOOKUP(V9,Master[Company],Master[Blow],"Unknown",0,1))</f>
        <v/>
      </c>
      <c r="K9" s="143" t="str">
        <f t="array" ref="K9">if(V9="","",XLOOKUP(V9,Master[Company],Master[Pigging],"Unknown",0,1))</f>
        <v/>
      </c>
      <c r="L9" s="143" t="str">
        <f t="array" ref="L9">if(V9="","",XLOOKUP(V9,Master[Company],Master[Load Method],"Unknown",0,1))</f>
        <v/>
      </c>
      <c r="M9" s="143" t="str">
        <f t="array" ref="M9">if(V9="","",XLOOKUP(V9,Master[Company],Master[Line Distance],"Unknown",0,1))</f>
        <v/>
      </c>
      <c r="N9" s="142"/>
      <c r="O9" s="144">
        <v>45975.0</v>
      </c>
      <c r="P9" s="143" t="s">
        <v>389</v>
      </c>
      <c r="Q9" s="143" t="str">
        <f t="array" ref="Q9">if(V9="","",XLOOKUP(V9,Master[Company],Master[Terms],"NA",0,1))</f>
        <v>FOB</v>
      </c>
      <c r="R9" s="143" t="str">
        <f t="shared" si="3"/>
        <v>CPO</v>
      </c>
      <c r="S9" s="143" t="str">
        <f t="array" ref="S9">if(V9="","",XLOOKUP(V9,Master[Company],Master[Group],"NA",0,1))</f>
        <v>HPI</v>
      </c>
      <c r="T9" s="143" t="str">
        <f t="array" ref="T9">if(V9="","",XLOOKUP(V9,Master[Company],Master[Loading Location],"NA",0,1))</f>
        <v>Tayan</v>
      </c>
      <c r="U9" s="143" t="str">
        <f t="array" ref="U9">if(V9="","",XLOOKUP(V9,Master[Company],Master[Acronym],"NA",0,1))</f>
        <v>PT. NRP</v>
      </c>
      <c r="V9" s="145" t="s">
        <v>88</v>
      </c>
      <c r="W9" s="146">
        <v>3000000.0</v>
      </c>
      <c r="X9" s="146">
        <v>3000000.0</v>
      </c>
      <c r="Y9" s="143" t="s">
        <v>410</v>
      </c>
      <c r="Z9" s="143">
        <v>1.001026104E9</v>
      </c>
      <c r="AA9" s="143">
        <v>1.001026104E9</v>
      </c>
      <c r="AB9" s="143"/>
      <c r="AC9" s="143"/>
      <c r="AD9" s="148"/>
      <c r="AE9" s="149">
        <v>46003.0</v>
      </c>
      <c r="AF9" s="150">
        <v>46004.0</v>
      </c>
      <c r="AG9" s="150">
        <v>46005.0</v>
      </c>
      <c r="AH9" s="150">
        <v>46006.0</v>
      </c>
      <c r="AI9" s="150">
        <v>46008.0</v>
      </c>
      <c r="AJ9" s="150">
        <v>46009.0</v>
      </c>
      <c r="AK9" s="150">
        <v>46014.0</v>
      </c>
      <c r="AL9" s="151">
        <v>46015.0</v>
      </c>
      <c r="AM9" s="150">
        <v>46002.0</v>
      </c>
      <c r="AN9" s="150">
        <v>42350.0</v>
      </c>
      <c r="AO9" s="150">
        <v>46005.0</v>
      </c>
      <c r="AP9" s="150">
        <v>46005.0</v>
      </c>
      <c r="AQ9" s="150">
        <v>46008.0</v>
      </c>
      <c r="AR9" s="150">
        <v>46014.0</v>
      </c>
      <c r="AS9" s="150">
        <v>46019.0</v>
      </c>
      <c r="AT9" s="150">
        <v>46020.0</v>
      </c>
      <c r="AU9" s="142"/>
      <c r="AV9" s="152"/>
      <c r="AW9" s="152"/>
      <c r="AX9" s="142"/>
      <c r="AY9" s="153" t="s">
        <v>388</v>
      </c>
      <c r="AZ9" s="145" t="s">
        <v>388</v>
      </c>
      <c r="BA9" s="145" t="s">
        <v>388</v>
      </c>
      <c r="BB9" s="145" t="s">
        <v>388</v>
      </c>
      <c r="BC9" s="145" t="s">
        <v>388</v>
      </c>
      <c r="BD9" s="154" t="s">
        <v>388</v>
      </c>
      <c r="BE9" s="145" t="s">
        <v>408</v>
      </c>
      <c r="BF9" s="145" t="s">
        <v>409</v>
      </c>
      <c r="BG9" s="145">
        <v>4.81</v>
      </c>
      <c r="BH9" s="155">
        <v>0.31</v>
      </c>
      <c r="BI9" s="156">
        <v>46004.0</v>
      </c>
      <c r="BJ9" s="157">
        <v>3000323.0</v>
      </c>
      <c r="BK9" s="176">
        <v>3998723.0</v>
      </c>
      <c r="BL9" s="157">
        <v>4003408.0</v>
      </c>
      <c r="BM9" s="157">
        <v>4006092.0</v>
      </c>
      <c r="BN9" s="158">
        <v>3954488.0</v>
      </c>
    </row>
    <row r="10" ht="22.5" customHeight="1">
      <c r="A10" s="115">
        <f t="shared" si="4"/>
        <v>1</v>
      </c>
      <c r="B10" s="116" t="s">
        <v>411</v>
      </c>
      <c r="C10" s="117" t="str">
        <f t="shared" si="1"/>
        <v>2025-10</v>
      </c>
      <c r="D10" s="118" t="s">
        <v>60</v>
      </c>
      <c r="E10" s="177" t="str">
        <f t="shared" si="2"/>
        <v>008/LGIL/CPO/X/2025</v>
      </c>
      <c r="F10" s="115" t="s">
        <v>388</v>
      </c>
      <c r="G10" s="120"/>
      <c r="H10" s="121" t="str">
        <f t="array" ref="H10">IF(D10="","",XLOOKUP(D10,'Master Data'!K:K,'Master Data'!N:N,"Input in Master Data",0,1))</f>
        <v>T/C</v>
      </c>
      <c r="I10" s="121" t="str">
        <f t="array" ref="I10">IF(D10="","",XLOOKUP(D10,'Master Data'!K:K,'Master Data'!O:O,"Input in Master Data",0,1))</f>
        <v>Maxima</v>
      </c>
      <c r="J10" s="121" t="str">
        <f t="array" ref="J10">if(V10="","",XLOOKUP(V10,Master[Company],Master[Blow],"Unknown",0,1))</f>
        <v>No</v>
      </c>
      <c r="K10" s="121" t="str">
        <f t="array" ref="K10">if(V10="","",XLOOKUP(V10,Master[Company],Master[Pigging],"Unknown",0,1))</f>
        <v>No</v>
      </c>
      <c r="L10" s="121" t="str">
        <f t="array" ref="L10">if(V10="","",XLOOKUP(V10,Master[Company],Master[Load Method],"Unknown",0,1))</f>
        <v>Truck Lossing</v>
      </c>
      <c r="M10" s="121" t="str">
        <f t="array" ref="M10">if(V10="","",XLOOKUP(V10,Master[Company],Master[Line Distance],"Unknown",0,1))</f>
        <v>250 Km</v>
      </c>
      <c r="N10" s="120"/>
      <c r="O10" s="122">
        <v>45961.0</v>
      </c>
      <c r="P10" s="121" t="s">
        <v>389</v>
      </c>
      <c r="Q10" s="121" t="str">
        <f t="array" ref="Q10">if(V10="","",XLOOKUP(V10,Master[Company],Master[Terms],"NA",0,1))</f>
        <v>FOB</v>
      </c>
      <c r="R10" s="121" t="str">
        <f t="shared" si="3"/>
        <v>CPO</v>
      </c>
      <c r="S10" s="121" t="str">
        <f t="array" ref="S10">if(V10="","",XLOOKUP(V10,Master[Company],Master[Group],"NA",0,1))</f>
        <v>BGA</v>
      </c>
      <c r="T10" s="121" t="str">
        <f t="array" ref="T10">if(V10="","",XLOOKUP(V10,Master[Company],Master[Loading Location],"NA",0,1))</f>
        <v>Ketapang</v>
      </c>
      <c r="U10" s="121" t="str">
        <f t="array" ref="U10">if(V10="","",XLOOKUP(V10,Master[Company],Master[Acronym],"NA",0,1))</f>
        <v>PT. LGI</v>
      </c>
      <c r="V10" s="123" t="s">
        <v>116</v>
      </c>
      <c r="W10" s="124">
        <v>1000000.0</v>
      </c>
      <c r="X10" s="124">
        <v>1000000.0</v>
      </c>
      <c r="Y10" s="178" t="s">
        <v>412</v>
      </c>
      <c r="Z10" s="121">
        <v>1.001025752E9</v>
      </c>
      <c r="AA10" s="121">
        <v>1.001025752E9</v>
      </c>
      <c r="AB10" s="121"/>
      <c r="AC10" s="121"/>
      <c r="AD10" s="126"/>
      <c r="AE10" s="127">
        <v>46026.0</v>
      </c>
      <c r="AF10" s="128">
        <v>46027.0</v>
      </c>
      <c r="AG10" s="128">
        <v>46032.0</v>
      </c>
      <c r="AH10" s="128">
        <v>46033.0</v>
      </c>
      <c r="AI10" s="128">
        <v>46037.0</v>
      </c>
      <c r="AJ10" s="128">
        <v>46038.0</v>
      </c>
      <c r="AK10" s="128">
        <v>46043.0</v>
      </c>
      <c r="AL10" s="129">
        <v>46044.0</v>
      </c>
      <c r="AM10" s="128">
        <v>46026.0</v>
      </c>
      <c r="AN10" s="128">
        <v>46028.0</v>
      </c>
      <c r="AO10" s="128">
        <v>46036.0</v>
      </c>
      <c r="AP10" s="128">
        <v>46037.0</v>
      </c>
      <c r="AQ10" s="128">
        <v>46040.0</v>
      </c>
      <c r="AR10" s="128">
        <v>46041.0</v>
      </c>
      <c r="AS10" s="128">
        <v>46047.0</v>
      </c>
      <c r="AT10" s="128">
        <v>46047.0</v>
      </c>
      <c r="AU10" s="120"/>
      <c r="AV10" s="130" t="s">
        <v>413</v>
      </c>
      <c r="AW10" s="130" t="s">
        <v>414</v>
      </c>
      <c r="AX10" s="120"/>
      <c r="AY10" s="131" t="s">
        <v>388</v>
      </c>
      <c r="AZ10" s="123" t="s">
        <v>388</v>
      </c>
      <c r="BA10" s="123" t="s">
        <v>388</v>
      </c>
      <c r="BB10" s="123" t="s">
        <v>388</v>
      </c>
      <c r="BC10" s="123" t="s">
        <v>388</v>
      </c>
      <c r="BD10" s="132" t="s">
        <v>388</v>
      </c>
      <c r="BE10" s="123" t="s">
        <v>393</v>
      </c>
      <c r="BF10" s="123" t="s">
        <v>409</v>
      </c>
      <c r="BG10" s="123">
        <v>3.05</v>
      </c>
      <c r="BH10" s="171">
        <v>0.2</v>
      </c>
      <c r="BI10" s="134">
        <v>46036.0</v>
      </c>
      <c r="BJ10" s="135">
        <v>1000000.0</v>
      </c>
      <c r="BK10" s="135">
        <v>3000000.0</v>
      </c>
      <c r="BL10" s="135">
        <v>2971366.0</v>
      </c>
      <c r="BM10" s="135">
        <v>2976333.0</v>
      </c>
      <c r="BN10" s="136">
        <v>2964323.0</v>
      </c>
    </row>
    <row r="11" ht="22.5" customHeight="1">
      <c r="A11" s="159">
        <f t="shared" si="4"/>
        <v>1</v>
      </c>
      <c r="B11" s="160" t="s">
        <v>411</v>
      </c>
      <c r="C11" s="161" t="str">
        <f t="shared" si="1"/>
        <v>2025-11</v>
      </c>
      <c r="D11" s="162" t="s">
        <v>60</v>
      </c>
      <c r="E11" s="179" t="str">
        <f t="shared" si="2"/>
        <v>019/LSML/CPO/XI/2025</v>
      </c>
      <c r="F11" s="159" t="s">
        <v>388</v>
      </c>
      <c r="G11" s="164"/>
      <c r="H11" s="88" t="str">
        <f t="array" ref="H11">IF(D11="","",XLOOKUP(D11,'Master Data'!K:K,'Master Data'!N:N,"Input in Master Data",0,1))</f>
        <v>T/C</v>
      </c>
      <c r="I11" s="88" t="str">
        <f t="array" ref="I11">IF(D11="","",XLOOKUP(D11,'Master Data'!K:K,'Master Data'!O:O,"Input in Master Data",0,1))</f>
        <v>Maxima</v>
      </c>
      <c r="J11" s="88" t="str">
        <f t="array" ref="J11">if(V11="","",XLOOKUP(V11,Master[Company],Master[Blow],"Unknown",0,1))</f>
        <v>No</v>
      </c>
      <c r="K11" s="88" t="str">
        <f t="array" ref="K11">if(V11="","",XLOOKUP(V11,Master[Company],Master[Pigging],"Unknown",0,1))</f>
        <v>No</v>
      </c>
      <c r="L11" s="88" t="str">
        <f t="array" ref="L11">if(V11="","",XLOOKUP(V11,Master[Company],Master[Load Method],"Unknown",0,1))</f>
        <v>Truck Lossing</v>
      </c>
      <c r="M11" s="88" t="str">
        <f t="array" ref="M11">if(V11="","",XLOOKUP(V11,Master[Company],Master[Line Distance],"Unknown",0,1))</f>
        <v>250 Km</v>
      </c>
      <c r="N11" s="164"/>
      <c r="O11" s="165">
        <v>45968.0</v>
      </c>
      <c r="P11" s="88" t="s">
        <v>389</v>
      </c>
      <c r="Q11" s="88" t="str">
        <f t="array" ref="Q11">if(V11="","",XLOOKUP(V11,Master[Company],Master[Terms],"NA",0,1))</f>
        <v>FOB</v>
      </c>
      <c r="R11" s="88" t="str">
        <f t="shared" si="3"/>
        <v>CPO</v>
      </c>
      <c r="S11" s="88" t="str">
        <f t="array" ref="S11">if(V11="","",XLOOKUP(V11,Master[Company],Master[Group],"NA",0,1))</f>
        <v>BGA</v>
      </c>
      <c r="T11" s="88" t="str">
        <f t="array" ref="T11">if(V11="","",XLOOKUP(V11,Master[Company],Master[Loading Location],"NA",0,1))</f>
        <v>Ketapang</v>
      </c>
      <c r="U11" s="88" t="str">
        <f t="array" ref="U11">if(V11="","",XLOOKUP(V11,Master[Company],Master[Acronym],"NA",0,1))</f>
        <v>PT. LGI</v>
      </c>
      <c r="V11" s="85" t="s">
        <v>116</v>
      </c>
      <c r="W11" s="90">
        <v>1000000.0</v>
      </c>
      <c r="X11" s="90">
        <v>1000000.0</v>
      </c>
      <c r="Y11" s="180" t="s">
        <v>415</v>
      </c>
      <c r="Z11" s="88">
        <v>1.001025966E9</v>
      </c>
      <c r="AA11" s="88">
        <v>1.001025966E9</v>
      </c>
      <c r="AB11" s="88"/>
      <c r="AC11" s="88"/>
      <c r="AD11" s="166"/>
      <c r="AE11" s="167">
        <v>46026.0</v>
      </c>
      <c r="AF11" s="95">
        <v>46027.0</v>
      </c>
      <c r="AG11" s="95">
        <v>46032.0</v>
      </c>
      <c r="AH11" s="95">
        <v>46033.0</v>
      </c>
      <c r="AI11" s="95">
        <v>46037.0</v>
      </c>
      <c r="AJ11" s="95">
        <v>46038.0</v>
      </c>
      <c r="AK11" s="95">
        <v>46043.0</v>
      </c>
      <c r="AL11" s="168">
        <v>46044.0</v>
      </c>
      <c r="AM11" s="95">
        <v>46026.0</v>
      </c>
      <c r="AN11" s="95">
        <v>46028.0</v>
      </c>
      <c r="AO11" s="95">
        <v>46036.0</v>
      </c>
      <c r="AP11" s="95">
        <v>46037.0</v>
      </c>
      <c r="AQ11" s="95">
        <v>46040.0</v>
      </c>
      <c r="AR11" s="95">
        <v>46041.0</v>
      </c>
      <c r="AS11" s="95">
        <v>46047.0</v>
      </c>
      <c r="AT11" s="95">
        <v>46047.0</v>
      </c>
      <c r="AU11" s="164"/>
      <c r="AX11" s="164"/>
      <c r="AY11" s="169" t="s">
        <v>388</v>
      </c>
      <c r="AZ11" s="85" t="s">
        <v>388</v>
      </c>
      <c r="BA11" s="85" t="s">
        <v>388</v>
      </c>
      <c r="BB11" s="85" t="s">
        <v>388</v>
      </c>
      <c r="BC11" s="85" t="s">
        <v>388</v>
      </c>
      <c r="BD11" s="170" t="s">
        <v>388</v>
      </c>
      <c r="BE11" s="85" t="s">
        <v>393</v>
      </c>
      <c r="BF11" s="85" t="s">
        <v>409</v>
      </c>
      <c r="BG11" s="85">
        <v>4.56</v>
      </c>
      <c r="BH11" s="171">
        <v>0.21</v>
      </c>
      <c r="BI11" s="172">
        <v>46036.0</v>
      </c>
      <c r="BJ11" s="173">
        <v>1000000.0</v>
      </c>
      <c r="BK11" s="173">
        <v>3000000.0</v>
      </c>
      <c r="BL11" s="173">
        <v>2971366.0</v>
      </c>
      <c r="BM11" s="173">
        <v>2976333.0</v>
      </c>
      <c r="BN11" s="174">
        <v>2964323.0</v>
      </c>
    </row>
    <row r="12" ht="22.5" customHeight="1">
      <c r="A12" s="137">
        <f t="shared" si="4"/>
        <v>1</v>
      </c>
      <c r="B12" s="138" t="s">
        <v>411</v>
      </c>
      <c r="C12" s="139" t="str">
        <f t="shared" si="1"/>
        <v>2025-11</v>
      </c>
      <c r="D12" s="140" t="s">
        <v>60</v>
      </c>
      <c r="E12" s="181" t="str">
        <f t="shared" si="2"/>
        <v>009/LGIL/CPO/XI/2025</v>
      </c>
      <c r="F12" s="137" t="s">
        <v>388</v>
      </c>
      <c r="G12" s="142"/>
      <c r="H12" s="143" t="str">
        <f t="array" ref="H12">IF(D12="","",XLOOKUP(D12,'Master Data'!K:K,'Master Data'!N:N,"Input in Master Data",0,1))</f>
        <v>T/C</v>
      </c>
      <c r="I12" s="143" t="str">
        <f t="array" ref="I12">IF(D12="","",XLOOKUP(D12,'Master Data'!K:K,'Master Data'!O:O,"Input in Master Data",0,1))</f>
        <v>Maxima</v>
      </c>
      <c r="J12" s="143" t="str">
        <f t="array" ref="J12">if(V12="","",XLOOKUP(V12,Master[Company],Master[Blow],"Unknown",0,1))</f>
        <v>No</v>
      </c>
      <c r="K12" s="143" t="str">
        <f t="array" ref="K12">if(V12="","",XLOOKUP(V12,Master[Company],Master[Pigging],"Unknown",0,1))</f>
        <v>No</v>
      </c>
      <c r="L12" s="143" t="str">
        <f t="array" ref="L12">if(V12="","",XLOOKUP(V12,Master[Company],Master[Load Method],"Unknown",0,1))</f>
        <v>Truck Lossing</v>
      </c>
      <c r="M12" s="143" t="str">
        <f t="array" ref="M12">if(V12="","",XLOOKUP(V12,Master[Company],Master[Line Distance],"Unknown",0,1))</f>
        <v>250 Km</v>
      </c>
      <c r="N12" s="142"/>
      <c r="O12" s="144">
        <v>45968.0</v>
      </c>
      <c r="P12" s="143" t="s">
        <v>389</v>
      </c>
      <c r="Q12" s="143" t="str">
        <f t="array" ref="Q12">if(V12="","",XLOOKUP(V12,Master[Company],Master[Terms],"NA",0,1))</f>
        <v>FOB</v>
      </c>
      <c r="R12" s="143" t="str">
        <f t="shared" si="3"/>
        <v>CPO</v>
      </c>
      <c r="S12" s="143" t="str">
        <f t="array" ref="S12">if(V12="","",XLOOKUP(V12,Master[Company],Master[Group],"NA",0,1))</f>
        <v>BGA</v>
      </c>
      <c r="T12" s="143" t="str">
        <f t="array" ref="T12">if(V12="","",XLOOKUP(V12,Master[Company],Master[Loading Location],"NA",0,1))</f>
        <v>Ketapang</v>
      </c>
      <c r="U12" s="143" t="str">
        <f t="array" ref="U12">if(V12="","",XLOOKUP(V12,Master[Company],Master[Acronym],"NA",0,1))</f>
        <v>PT. LGI</v>
      </c>
      <c r="V12" s="145" t="s">
        <v>116</v>
      </c>
      <c r="W12" s="146">
        <v>1000000.0</v>
      </c>
      <c r="X12" s="146">
        <v>1000000.0</v>
      </c>
      <c r="Y12" s="182" t="s">
        <v>416</v>
      </c>
      <c r="Z12" s="143">
        <v>1.001025967E9</v>
      </c>
      <c r="AA12" s="143">
        <v>1.001025967E9</v>
      </c>
      <c r="AB12" s="143"/>
      <c r="AC12" s="143"/>
      <c r="AD12" s="148"/>
      <c r="AE12" s="149">
        <v>46026.0</v>
      </c>
      <c r="AF12" s="150">
        <v>46027.0</v>
      </c>
      <c r="AG12" s="150">
        <v>46032.0</v>
      </c>
      <c r="AH12" s="150">
        <v>46033.0</v>
      </c>
      <c r="AI12" s="150">
        <v>46037.0</v>
      </c>
      <c r="AJ12" s="150">
        <v>46038.0</v>
      </c>
      <c r="AK12" s="150">
        <v>46043.0</v>
      </c>
      <c r="AL12" s="151">
        <v>46044.0</v>
      </c>
      <c r="AM12" s="150">
        <v>46026.0</v>
      </c>
      <c r="AN12" s="150">
        <v>46028.0</v>
      </c>
      <c r="AO12" s="150">
        <v>46036.0</v>
      </c>
      <c r="AP12" s="150">
        <v>46037.0</v>
      </c>
      <c r="AQ12" s="150">
        <v>46040.0</v>
      </c>
      <c r="AR12" s="150">
        <v>46041.0</v>
      </c>
      <c r="AS12" s="150">
        <v>46047.0</v>
      </c>
      <c r="AT12" s="150">
        <v>46047.0</v>
      </c>
      <c r="AU12" s="142"/>
      <c r="AV12" s="152"/>
      <c r="AW12" s="152"/>
      <c r="AX12" s="142"/>
      <c r="AY12" s="153" t="s">
        <v>388</v>
      </c>
      <c r="AZ12" s="145" t="s">
        <v>388</v>
      </c>
      <c r="BA12" s="145" t="s">
        <v>388</v>
      </c>
      <c r="BB12" s="145" t="s">
        <v>388</v>
      </c>
      <c r="BC12" s="145" t="s">
        <v>388</v>
      </c>
      <c r="BD12" s="154" t="s">
        <v>388</v>
      </c>
      <c r="BE12" s="145" t="s">
        <v>393</v>
      </c>
      <c r="BF12" s="145" t="s">
        <v>409</v>
      </c>
      <c r="BG12" s="145">
        <v>3.24</v>
      </c>
      <c r="BH12" s="155">
        <v>0.21</v>
      </c>
      <c r="BI12" s="156">
        <v>46036.0</v>
      </c>
      <c r="BJ12" s="157">
        <v>1000000.0</v>
      </c>
      <c r="BK12" s="157">
        <v>3000000.0</v>
      </c>
      <c r="BL12" s="157">
        <v>2971366.0</v>
      </c>
      <c r="BM12" s="157">
        <v>2976333.0</v>
      </c>
      <c r="BN12" s="158">
        <v>2964323.0</v>
      </c>
    </row>
    <row r="13" ht="22.5" customHeight="1">
      <c r="A13" s="183">
        <f t="shared" si="4"/>
        <v>2</v>
      </c>
      <c r="B13" s="184" t="s">
        <v>417</v>
      </c>
      <c r="C13" s="185" t="str">
        <f t="shared" si="1"/>
        <v>2025-11</v>
      </c>
      <c r="D13" s="186" t="s">
        <v>38</v>
      </c>
      <c r="E13" s="187" t="str">
        <f t="shared" si="2"/>
        <v>EXT-NRP-479-2025</v>
      </c>
      <c r="F13" s="183" t="s">
        <v>388</v>
      </c>
      <c r="G13" s="188"/>
      <c r="H13" s="189" t="str">
        <f t="array" ref="H13">IF(D13="","",XLOOKUP(D13,'Master Data'!K:K,'Master Data'!N:N,"Input in Master Data",0,1))</f>
        <v>T/C</v>
      </c>
      <c r="I13" s="189" t="str">
        <f t="array" ref="I13">IF(D13="","",XLOOKUP(D13,'Master Data'!K:K,'Master Data'!O:O,"Input in Master Data",0,1))</f>
        <v>Maxima</v>
      </c>
      <c r="J13" s="189" t="str">
        <f t="array" ref="J13">if(V13="","",XLOOKUP(V13,Master[Company],Master[Blow],"Unknown",0,1))</f>
        <v/>
      </c>
      <c r="K13" s="189" t="str">
        <f t="array" ref="K13">if(V13="","",XLOOKUP(V13,Master[Company],Master[Pigging],"Unknown",0,1))</f>
        <v/>
      </c>
      <c r="L13" s="189" t="str">
        <f t="array" ref="L13">if(V13="","",XLOOKUP(V13,Master[Company],Master[Load Method],"Unknown",0,1))</f>
        <v/>
      </c>
      <c r="M13" s="189" t="str">
        <f t="array" ref="M13">if(V13="","",XLOOKUP(V13,Master[Company],Master[Line Distance],"Unknown",0,1))</f>
        <v/>
      </c>
      <c r="N13" s="188"/>
      <c r="O13" s="190">
        <v>45986.0</v>
      </c>
      <c r="P13" s="189" t="s">
        <v>418</v>
      </c>
      <c r="Q13" s="189" t="str">
        <f t="array" ref="Q13">if(V13="","",XLOOKUP(V13,Master[Company],Master[Terms],"NA",0,1))</f>
        <v>FOB</v>
      </c>
      <c r="R13" s="189" t="str">
        <f t="shared" si="3"/>
        <v>CPO</v>
      </c>
      <c r="S13" s="189" t="str">
        <f t="array" ref="S13">if(V13="","",XLOOKUP(V13,Master[Company],Master[Group],"NA",0,1))</f>
        <v>HPI</v>
      </c>
      <c r="T13" s="189" t="str">
        <f t="array" ref="T13">if(V13="","",XLOOKUP(V13,Master[Company],Master[Loading Location],"NA",0,1))</f>
        <v>Tayan</v>
      </c>
      <c r="U13" s="189" t="str">
        <f t="array" ref="U13">if(V13="","",XLOOKUP(V13,Master[Company],Master[Acronym],"NA",0,1))</f>
        <v>PT. NRP</v>
      </c>
      <c r="V13" s="191" t="s">
        <v>88</v>
      </c>
      <c r="W13" s="192">
        <v>4000000.0</v>
      </c>
      <c r="X13" s="192">
        <v>4000000.0</v>
      </c>
      <c r="Y13" s="189" t="s">
        <v>419</v>
      </c>
      <c r="Z13" s="189">
        <v>1.001026358E9</v>
      </c>
      <c r="AA13" s="189">
        <v>9.081001497E9</v>
      </c>
      <c r="AB13" s="193">
        <v>1.082000002784E12</v>
      </c>
      <c r="AC13" s="189">
        <v>1.001026358E9</v>
      </c>
      <c r="AD13" s="194"/>
      <c r="AE13" s="195">
        <v>45997.0</v>
      </c>
      <c r="AF13" s="196">
        <v>45998.0</v>
      </c>
      <c r="AG13" s="196">
        <v>46001.0</v>
      </c>
      <c r="AH13" s="196">
        <v>46002.0</v>
      </c>
      <c r="AI13" s="196">
        <v>46003.0</v>
      </c>
      <c r="AJ13" s="196">
        <v>46004.0</v>
      </c>
      <c r="AK13" s="196">
        <v>46009.0</v>
      </c>
      <c r="AL13" s="197">
        <v>46010.0</v>
      </c>
      <c r="AM13" s="196">
        <v>45997.0</v>
      </c>
      <c r="AN13" s="196">
        <v>45999.0</v>
      </c>
      <c r="AO13" s="196">
        <v>46000.0</v>
      </c>
      <c r="AP13" s="196">
        <v>46001.0</v>
      </c>
      <c r="AQ13" s="196">
        <v>46003.0</v>
      </c>
      <c r="AR13" s="196">
        <v>46007.0</v>
      </c>
      <c r="AS13" s="196">
        <v>46012.0</v>
      </c>
      <c r="AT13" s="196">
        <v>46012.0</v>
      </c>
      <c r="AU13" s="188"/>
      <c r="AV13" s="198" t="s">
        <v>420</v>
      </c>
      <c r="AW13" s="198" t="s">
        <v>421</v>
      </c>
      <c r="AX13" s="188"/>
      <c r="AY13" s="199" t="s">
        <v>388</v>
      </c>
      <c r="AZ13" s="191" t="s">
        <v>388</v>
      </c>
      <c r="BA13" s="191" t="s">
        <v>388</v>
      </c>
      <c r="BB13" s="191" t="s">
        <v>388</v>
      </c>
      <c r="BC13" s="191" t="s">
        <v>388</v>
      </c>
      <c r="BD13" s="200" t="s">
        <v>388</v>
      </c>
      <c r="BE13" s="191" t="s">
        <v>422</v>
      </c>
      <c r="BF13" s="191" t="s">
        <v>409</v>
      </c>
      <c r="BG13" s="191">
        <v>4.86</v>
      </c>
      <c r="BH13" s="201">
        <v>0.18</v>
      </c>
      <c r="BI13" s="202">
        <v>46000.0</v>
      </c>
      <c r="BJ13" s="203">
        <v>4000255.0</v>
      </c>
      <c r="BK13" s="203">
        <v>4000255.0</v>
      </c>
      <c r="BL13" s="203">
        <v>4019967.0</v>
      </c>
      <c r="BM13" s="203">
        <v>4024108.0</v>
      </c>
      <c r="BN13" s="204">
        <v>3980395.0</v>
      </c>
    </row>
    <row r="14" ht="22.5" customHeight="1">
      <c r="A14" s="183">
        <f t="shared" si="4"/>
        <v>3</v>
      </c>
      <c r="B14" s="184" t="s">
        <v>423</v>
      </c>
      <c r="C14" s="185" t="str">
        <f t="shared" si="1"/>
        <v>2025-12</v>
      </c>
      <c r="D14" s="186" t="s">
        <v>43</v>
      </c>
      <c r="E14" s="205" t="str">
        <f t="shared" si="2"/>
        <v>1040100477</v>
      </c>
      <c r="F14" s="183" t="s">
        <v>388</v>
      </c>
      <c r="G14" s="188"/>
      <c r="H14" s="189" t="str">
        <f t="array" ref="H14">IF(D14="","",XLOOKUP(D14,'Master Data'!K:K,'Master Data'!N:N,"Input in Master Data",0,1))</f>
        <v>T/C</v>
      </c>
      <c r="I14" s="189" t="str">
        <f t="array" ref="I14">IF(D14="","",XLOOKUP(D14,'Master Data'!K:K,'Master Data'!O:O,"Input in Master Data",0,1))</f>
        <v>Maxima</v>
      </c>
      <c r="J14" s="189" t="str">
        <f t="array" ref="J14">if(V14="","",XLOOKUP(V14,Master[Company],Master[Blow],"Unknown",0,1))</f>
        <v/>
      </c>
      <c r="K14" s="189" t="str">
        <f t="array" ref="K14">if(V14="","",XLOOKUP(V14,Master[Company],Master[Pigging],"Unknown",0,1))</f>
        <v/>
      </c>
      <c r="L14" s="189" t="str">
        <f t="array" ref="L14">if(V14="","",XLOOKUP(V14,Master[Company],Master[Load Method],"Unknown",0,1))</f>
        <v/>
      </c>
      <c r="M14" s="189" t="str">
        <f t="array" ref="M14">if(V14="","",XLOOKUP(V14,Master[Company],Master[Line Distance],"Unknown",0,1))</f>
        <v/>
      </c>
      <c r="N14" s="188"/>
      <c r="O14" s="190">
        <v>45992.0</v>
      </c>
      <c r="P14" s="189" t="s">
        <v>389</v>
      </c>
      <c r="Q14" s="189" t="str">
        <f t="array" ref="Q14">if(V14="","",XLOOKUP(V14,Master[Company],Master[Terms],"NA",0,1))</f>
        <v>FOB</v>
      </c>
      <c r="R14" s="189" t="str">
        <f t="shared" si="3"/>
        <v>CPO</v>
      </c>
      <c r="S14" s="189" t="str">
        <f t="array" ref="S14">if(V14="","",XLOOKUP(V14,Master[Company],Master[Group],"NA",0,1))</f>
        <v>Julong</v>
      </c>
      <c r="T14" s="189" t="str">
        <f t="array" ref="T14">if(V14="","",XLOOKUP(V14,Master[Company],Master[Loading Location],"NA",0,1))</f>
        <v>Sei Kubu</v>
      </c>
      <c r="U14" s="189" t="str">
        <f t="array" ref="U14">if(V14="","",XLOOKUP(V14,Master[Company],Master[Acronym],"NA",0,1))</f>
        <v>PT. RK</v>
      </c>
      <c r="V14" s="191" t="s">
        <v>162</v>
      </c>
      <c r="W14" s="192">
        <v>3000000.0</v>
      </c>
      <c r="X14" s="192">
        <v>3000000.0</v>
      </c>
      <c r="Y14" s="206" t="s">
        <v>424</v>
      </c>
      <c r="Z14" s="189">
        <v>1.001026448E9</v>
      </c>
      <c r="AA14" s="189">
        <v>1.001026448E9</v>
      </c>
      <c r="AB14" s="189"/>
      <c r="AC14" s="189"/>
      <c r="AD14" s="194"/>
      <c r="AE14" s="195">
        <v>46024.0</v>
      </c>
      <c r="AF14" s="196">
        <v>46025.0</v>
      </c>
      <c r="AG14" s="196">
        <v>46027.0</v>
      </c>
      <c r="AH14" s="196">
        <v>46028.0</v>
      </c>
      <c r="AI14" s="196">
        <v>46031.0</v>
      </c>
      <c r="AJ14" s="196">
        <v>46032.0</v>
      </c>
      <c r="AK14" s="196">
        <v>46037.0</v>
      </c>
      <c r="AL14" s="197">
        <v>46038.0</v>
      </c>
      <c r="AM14" s="207">
        <v>46024.0</v>
      </c>
      <c r="AN14" s="207">
        <v>46029.0</v>
      </c>
      <c r="AO14" s="207">
        <v>46032.0</v>
      </c>
      <c r="AP14" s="207">
        <v>46032.0</v>
      </c>
      <c r="AQ14" s="207">
        <v>46033.0</v>
      </c>
      <c r="AR14" s="207">
        <v>46036.0</v>
      </c>
      <c r="AS14" s="196">
        <v>46040.0</v>
      </c>
      <c r="AT14" s="196">
        <v>46041.0</v>
      </c>
      <c r="AU14" s="188"/>
      <c r="AV14" s="198" t="s">
        <v>425</v>
      </c>
      <c r="AW14" s="198" t="s">
        <v>426</v>
      </c>
      <c r="AX14" s="188"/>
      <c r="AY14" s="199" t="s">
        <v>388</v>
      </c>
      <c r="AZ14" s="191" t="s">
        <v>388</v>
      </c>
      <c r="BA14" s="191" t="s">
        <v>388</v>
      </c>
      <c r="BB14" s="191" t="s">
        <v>388</v>
      </c>
      <c r="BC14" s="191" t="s">
        <v>388</v>
      </c>
      <c r="BD14" s="200" t="s">
        <v>388</v>
      </c>
      <c r="BE14" s="191" t="s">
        <v>422</v>
      </c>
      <c r="BF14" s="191" t="s">
        <v>409</v>
      </c>
      <c r="BG14" s="191">
        <v>4.97</v>
      </c>
      <c r="BH14" s="201">
        <v>0.44</v>
      </c>
      <c r="BI14" s="202">
        <v>46032.0</v>
      </c>
      <c r="BJ14" s="203">
        <v>3000371.0</v>
      </c>
      <c r="BK14" s="203">
        <v>3000371.0</v>
      </c>
      <c r="BL14" s="203">
        <v>3008792.0</v>
      </c>
      <c r="BM14" s="203">
        <v>2999670.0</v>
      </c>
      <c r="BN14" s="204">
        <v>2969021.0</v>
      </c>
    </row>
    <row r="15" ht="22.5" customHeight="1">
      <c r="A15" s="183">
        <f t="shared" si="4"/>
        <v>1</v>
      </c>
      <c r="B15" s="184" t="s">
        <v>427</v>
      </c>
      <c r="C15" s="185" t="str">
        <f t="shared" si="1"/>
        <v>2025-12</v>
      </c>
      <c r="D15" s="186" t="s">
        <v>428</v>
      </c>
      <c r="E15" s="205" t="str">
        <f t="shared" si="2"/>
        <v>12234/PTS-KJB/12/2025</v>
      </c>
      <c r="F15" s="183" t="s">
        <v>388</v>
      </c>
      <c r="G15" s="188"/>
      <c r="H15" s="189" t="str">
        <f t="array" ref="H15">IF(D15="","",XLOOKUP(D15,'Master Data'!K:K,'Master Data'!N:N,"Input in Master Data",0,1))</f>
        <v>T/C</v>
      </c>
      <c r="I15" s="189" t="str">
        <f t="array" ref="I15">IF(D15="","",XLOOKUP(D15,'Master Data'!K:K,'Master Data'!O:O,"Input in Master Data",0,1))</f>
        <v>LMI</v>
      </c>
      <c r="J15" s="189" t="str">
        <f t="array" ref="J15">if(V15="","",XLOOKUP(V15,Master[Company],Master[Blow],"Unknown",0,1))</f>
        <v>60 min</v>
      </c>
      <c r="K15" s="189" t="str">
        <f t="array" ref="K15">if(V15="","",XLOOKUP(V15,Master[Company],Master[Pigging],"Unknown",0,1))</f>
        <v>No</v>
      </c>
      <c r="L15" s="189" t="str">
        <f t="array" ref="L15">if(V15="","",XLOOKUP(V15,Master[Company],Master[Load Method],"Unknown",0,1))</f>
        <v>Pipeline</v>
      </c>
      <c r="M15" s="189" t="str">
        <f t="array" ref="M15">if(V15="","",XLOOKUP(V15,Master[Company],Master[Line Distance],"Unknown",0,1))</f>
        <v>200 m</v>
      </c>
      <c r="N15" s="188"/>
      <c r="O15" s="190">
        <v>46000.0</v>
      </c>
      <c r="P15" s="189" t="s">
        <v>389</v>
      </c>
      <c r="Q15" s="189" t="str">
        <f t="array" ref="Q15">if(V15="","",XLOOKUP(V15,Master[Company],Master[Terms],"NA",0,1))</f>
        <v>FOB</v>
      </c>
      <c r="R15" s="189" t="str">
        <f t="shared" si="3"/>
        <v>CPO</v>
      </c>
      <c r="S15" s="189" t="str">
        <f t="array" ref="S15">if(V15="","",XLOOKUP(V15,Master[Company],Master[Group],"NA",0,1))</f>
        <v>Bumi Raya</v>
      </c>
      <c r="T15" s="189" t="str">
        <f t="array" ref="T15">if(V15="","",XLOOKUP(V15,Master[Company],Master[Loading Location],"NA",0,1))</f>
        <v>Sei Matan</v>
      </c>
      <c r="U15" s="189" t="str">
        <f t="array" ref="U15">if(V15="","",XLOOKUP(V15,Master[Company],Master[Acronym],"NA",0,1))</f>
        <v>PT. PTS</v>
      </c>
      <c r="V15" s="191" t="s">
        <v>168</v>
      </c>
      <c r="W15" s="192">
        <v>3000000.0</v>
      </c>
      <c r="X15" s="192">
        <v>3000000.0</v>
      </c>
      <c r="Y15" s="206" t="s">
        <v>429</v>
      </c>
      <c r="Z15" s="189">
        <v>1.001026631E9</v>
      </c>
      <c r="AA15" s="189">
        <v>1.001026631E9</v>
      </c>
      <c r="AB15" s="189"/>
      <c r="AC15" s="189"/>
      <c r="AD15" s="194"/>
      <c r="AE15" s="195">
        <v>46024.0</v>
      </c>
      <c r="AF15" s="196">
        <v>46025.0</v>
      </c>
      <c r="AG15" s="196">
        <v>46027.0</v>
      </c>
      <c r="AH15" s="208">
        <v>46028.0</v>
      </c>
      <c r="AI15" s="208">
        <v>46045.0</v>
      </c>
      <c r="AJ15" s="208">
        <v>46046.0</v>
      </c>
      <c r="AK15" s="208">
        <v>46050.0</v>
      </c>
      <c r="AL15" s="209">
        <v>46051.0</v>
      </c>
      <c r="AM15" s="196">
        <v>46023.0</v>
      </c>
      <c r="AN15" s="196">
        <v>46032.0</v>
      </c>
      <c r="AO15" s="196">
        <v>46034.0</v>
      </c>
      <c r="AP15" s="196">
        <v>46036.0</v>
      </c>
      <c r="AQ15" s="196">
        <v>46043.0</v>
      </c>
      <c r="AR15" s="196">
        <v>46046.0</v>
      </c>
      <c r="AS15" s="196">
        <v>46050.0</v>
      </c>
      <c r="AT15" s="196">
        <v>46051.0</v>
      </c>
      <c r="AU15" s="188"/>
      <c r="AV15" s="198" t="s">
        <v>430</v>
      </c>
      <c r="AW15" s="198" t="s">
        <v>431</v>
      </c>
      <c r="AX15" s="188"/>
      <c r="AY15" s="199" t="s">
        <v>388</v>
      </c>
      <c r="AZ15" s="191" t="s">
        <v>388</v>
      </c>
      <c r="BA15" s="191" t="s">
        <v>388</v>
      </c>
      <c r="BB15" s="191" t="s">
        <v>388</v>
      </c>
      <c r="BC15" s="191" t="s">
        <v>388</v>
      </c>
      <c r="BD15" s="200" t="s">
        <v>388</v>
      </c>
      <c r="BE15" s="191" t="s">
        <v>432</v>
      </c>
      <c r="BF15" s="191" t="s">
        <v>433</v>
      </c>
      <c r="BG15" s="191">
        <v>4.1</v>
      </c>
      <c r="BH15" s="201">
        <v>0.26</v>
      </c>
      <c r="BI15" s="202">
        <v>46037.0</v>
      </c>
      <c r="BJ15" s="203">
        <v>3000376.0</v>
      </c>
      <c r="BK15" s="203">
        <v>3000376.0</v>
      </c>
      <c r="BL15" s="203">
        <v>2994978.0</v>
      </c>
      <c r="BM15" s="203">
        <v>2975078.0</v>
      </c>
      <c r="BN15" s="204">
        <v>2986320.0</v>
      </c>
    </row>
    <row r="16" ht="22.5" customHeight="1">
      <c r="A16" s="85">
        <f t="shared" si="4"/>
        <v>2</v>
      </c>
      <c r="B16" s="160" t="s">
        <v>434</v>
      </c>
      <c r="C16" s="161" t="str">
        <f t="shared" si="1"/>
        <v>2025-11</v>
      </c>
      <c r="D16" s="162" t="s">
        <v>38</v>
      </c>
      <c r="E16" s="179" t="str">
        <f t="shared" si="2"/>
        <v>021/SPAL/CPO/XI/2025</v>
      </c>
      <c r="F16" s="210" t="s">
        <v>388</v>
      </c>
      <c r="G16" s="164"/>
      <c r="H16" s="88" t="str">
        <f t="array" ref="H16">IF(D16="","",XLOOKUP(D16,'Master Data'!K:K,'Master Data'!N:N,"Input in Master Data",0,1))</f>
        <v>T/C</v>
      </c>
      <c r="I16" s="88" t="str">
        <f t="array" ref="I16">IF(D16="","",XLOOKUP(D16,'Master Data'!K:K,'Master Data'!O:O,"Input in Master Data",0,1))</f>
        <v>Maxima</v>
      </c>
      <c r="J16" s="88" t="str">
        <f t="array" ref="J16">if(V16="","",XLOOKUP(V16,Master[Company],Master[Blow],"Unknown",0,1))</f>
        <v>No</v>
      </c>
      <c r="K16" s="88" t="str">
        <f t="array" ref="K16">if(V16="","",XLOOKUP(V16,Master[Company],Master[Pigging],"Unknown",0,1))</f>
        <v>No</v>
      </c>
      <c r="L16" s="88" t="str">
        <f t="array" ref="L16">if(V16="","",XLOOKUP(V16,Master[Company],Master[Load Method],"Unknown",0,1))</f>
        <v>Truck Lossing</v>
      </c>
      <c r="M16" s="88" t="str">
        <f t="array" ref="M16">if(V16="","",XLOOKUP(V16,Master[Company],Master[Line Distance],"Unknown",0,1))</f>
        <v>120 Km</v>
      </c>
      <c r="N16" s="164"/>
      <c r="O16" s="165">
        <v>45982.0</v>
      </c>
      <c r="P16" s="88" t="s">
        <v>389</v>
      </c>
      <c r="Q16" s="88" t="str">
        <f t="array" ref="Q16">if(V16="","",XLOOKUP(V16,Master[Company],Master[Terms],"NA",0,1))</f>
        <v>FOB</v>
      </c>
      <c r="R16" s="88" t="str">
        <f t="shared" si="3"/>
        <v>CPO</v>
      </c>
      <c r="S16" s="88" t="str">
        <f t="array" ref="S16">if(V16="","",XLOOKUP(V16,Master[Company],Master[Group],"NA",0,1))</f>
        <v>BGA</v>
      </c>
      <c r="T16" s="88" t="str">
        <f t="array" ref="T16">if(V16="","",XLOOKUP(V16,Master[Company],Master[Loading Location],"NA",0,1))</f>
        <v>Ketapang</v>
      </c>
      <c r="U16" s="88" t="str">
        <f t="array" ref="U16">if(V16="","",XLOOKUP(V16,Master[Company],Master[Acronym],"NA",0,1))</f>
        <v>PT. SPA</v>
      </c>
      <c r="V16" s="85" t="s">
        <v>100</v>
      </c>
      <c r="W16" s="90">
        <v>1500000.0</v>
      </c>
      <c r="X16" s="90">
        <v>1500000.0</v>
      </c>
      <c r="Y16" s="180" t="s">
        <v>435</v>
      </c>
      <c r="Z16" s="88">
        <v>1.001026269E9</v>
      </c>
      <c r="AA16" s="88">
        <v>1.001026269E9</v>
      </c>
      <c r="AB16" s="88"/>
      <c r="AC16" s="88"/>
      <c r="AD16" s="166"/>
      <c r="AE16" s="167">
        <v>46036.0</v>
      </c>
      <c r="AF16" s="95">
        <v>46037.0</v>
      </c>
      <c r="AG16" s="95">
        <v>46043.0</v>
      </c>
      <c r="AH16" s="211">
        <v>46044.0</v>
      </c>
      <c r="AI16" s="211">
        <v>46046.0</v>
      </c>
      <c r="AJ16" s="211">
        <v>46050.0</v>
      </c>
      <c r="AK16" s="211">
        <v>46054.0</v>
      </c>
      <c r="AL16" s="212">
        <v>46055.0</v>
      </c>
      <c r="AM16" s="95">
        <v>46034.0</v>
      </c>
      <c r="AN16" s="95">
        <v>46037.0</v>
      </c>
      <c r="AO16" s="95">
        <v>46040.0</v>
      </c>
      <c r="AP16" s="95">
        <v>46043.0</v>
      </c>
      <c r="AQ16" s="95">
        <v>46046.0</v>
      </c>
      <c r="AR16" s="95">
        <v>46058.0</v>
      </c>
      <c r="AS16" s="95">
        <v>46061.0</v>
      </c>
      <c r="AT16" s="95">
        <v>46062.0</v>
      </c>
      <c r="AU16" s="164"/>
      <c r="AV16" s="97" t="s">
        <v>436</v>
      </c>
      <c r="AW16" s="97" t="s">
        <v>437</v>
      </c>
      <c r="AX16" s="164"/>
      <c r="AY16" s="169" t="s">
        <v>388</v>
      </c>
      <c r="AZ16" s="85" t="s">
        <v>388</v>
      </c>
      <c r="BA16" s="85" t="s">
        <v>388</v>
      </c>
      <c r="BB16" s="85" t="s">
        <v>388</v>
      </c>
      <c r="BC16" s="85" t="s">
        <v>388</v>
      </c>
      <c r="BD16" s="170"/>
      <c r="BE16" s="85" t="s">
        <v>438</v>
      </c>
      <c r="BF16" s="85" t="s">
        <v>409</v>
      </c>
      <c r="BG16" s="85">
        <v>4.46</v>
      </c>
      <c r="BH16" s="171">
        <v>0.21</v>
      </c>
      <c r="BI16" s="172">
        <v>46040.0</v>
      </c>
      <c r="BJ16" s="173">
        <v>1500000.0</v>
      </c>
      <c r="BK16" s="173">
        <v>3000000.0</v>
      </c>
      <c r="BL16" s="173">
        <v>2978108.0</v>
      </c>
      <c r="BM16" s="173">
        <v>2987443.0</v>
      </c>
      <c r="BN16" s="174">
        <v>2990093.0</v>
      </c>
    </row>
    <row r="17" ht="22.5" customHeight="1">
      <c r="A17" s="85">
        <f t="shared" si="4"/>
        <v>2</v>
      </c>
      <c r="B17" s="160" t="s">
        <v>434</v>
      </c>
      <c r="C17" s="161" t="str">
        <f t="shared" si="1"/>
        <v>2025-11</v>
      </c>
      <c r="D17" s="162" t="s">
        <v>38</v>
      </c>
      <c r="E17" s="179" t="str">
        <f t="shared" si="2"/>
        <v>022/SPAL/CPO/XI/2025</v>
      </c>
      <c r="F17" s="159" t="s">
        <v>388</v>
      </c>
      <c r="G17" s="164"/>
      <c r="H17" s="88" t="str">
        <f t="array" ref="H17">IF(D17="","",XLOOKUP(D17,'Master Data'!K:K,'Master Data'!N:N,"Input in Master Data",0,1))</f>
        <v>T/C</v>
      </c>
      <c r="I17" s="88" t="str">
        <f t="array" ref="I17">IF(D17="","",XLOOKUP(D17,'Master Data'!K:K,'Master Data'!O:O,"Input in Master Data",0,1))</f>
        <v>Maxima</v>
      </c>
      <c r="J17" s="88" t="str">
        <f t="array" ref="J17">if(V17="","",XLOOKUP(V17,Master[Company],Master[Blow],"Unknown",0,1))</f>
        <v>No</v>
      </c>
      <c r="K17" s="88" t="str">
        <f t="array" ref="K17">if(V17="","",XLOOKUP(V17,Master[Company],Master[Pigging],"Unknown",0,1))</f>
        <v>No</v>
      </c>
      <c r="L17" s="88" t="str">
        <f t="array" ref="L17">if(V17="","",XLOOKUP(V17,Master[Company],Master[Load Method],"Unknown",0,1))</f>
        <v>Truck Lossing</v>
      </c>
      <c r="M17" s="88" t="str">
        <f t="array" ref="M17">if(V17="","",XLOOKUP(V17,Master[Company],Master[Line Distance],"Unknown",0,1))</f>
        <v>120 Km</v>
      </c>
      <c r="N17" s="164"/>
      <c r="O17" s="165">
        <v>45989.0</v>
      </c>
      <c r="P17" s="88" t="s">
        <v>389</v>
      </c>
      <c r="Q17" s="88" t="str">
        <f t="array" ref="Q17">if(V17="","",XLOOKUP(V17,Master[Company],Master[Terms],"NA",0,1))</f>
        <v>FOB</v>
      </c>
      <c r="R17" s="88" t="str">
        <f t="shared" si="3"/>
        <v>CPO</v>
      </c>
      <c r="S17" s="88" t="str">
        <f t="array" ref="S17">if(V17="","",XLOOKUP(V17,Master[Company],Master[Group],"NA",0,1))</f>
        <v>BGA</v>
      </c>
      <c r="T17" s="88" t="str">
        <f t="array" ref="T17">if(V17="","",XLOOKUP(V17,Master[Company],Master[Loading Location],"NA",0,1))</f>
        <v>Ketapang</v>
      </c>
      <c r="U17" s="88" t="str">
        <f t="array" ref="U17">if(V17="","",XLOOKUP(V17,Master[Company],Master[Acronym],"NA",0,1))</f>
        <v>PT. SPA</v>
      </c>
      <c r="V17" s="85" t="s">
        <v>100</v>
      </c>
      <c r="W17" s="90">
        <v>1500000.0</v>
      </c>
      <c r="X17" s="90">
        <v>1500000.0</v>
      </c>
      <c r="Y17" s="180" t="s">
        <v>439</v>
      </c>
      <c r="Z17" s="88">
        <v>1.001026399E9</v>
      </c>
      <c r="AA17" s="88">
        <v>1.001026399E9</v>
      </c>
      <c r="AB17" s="88"/>
      <c r="AC17" s="88"/>
      <c r="AD17" s="166"/>
      <c r="AE17" s="167">
        <v>46036.0</v>
      </c>
      <c r="AF17" s="95">
        <v>46037.0</v>
      </c>
      <c r="AG17" s="95">
        <v>46043.0</v>
      </c>
      <c r="AH17" s="211">
        <v>46044.0</v>
      </c>
      <c r="AI17" s="211">
        <v>46046.0</v>
      </c>
      <c r="AJ17" s="211">
        <v>46050.0</v>
      </c>
      <c r="AK17" s="211">
        <v>46054.0</v>
      </c>
      <c r="AL17" s="212">
        <v>46055.0</v>
      </c>
      <c r="AM17" s="95">
        <v>46034.0</v>
      </c>
      <c r="AN17" s="95">
        <v>46037.0</v>
      </c>
      <c r="AO17" s="95">
        <v>46040.0</v>
      </c>
      <c r="AP17" s="95">
        <v>46043.0</v>
      </c>
      <c r="AQ17" s="95">
        <v>46046.0</v>
      </c>
      <c r="AR17" s="95">
        <v>46058.0</v>
      </c>
      <c r="AS17" s="95">
        <v>46061.0</v>
      </c>
      <c r="AT17" s="95">
        <v>46062.0</v>
      </c>
      <c r="AU17" s="164"/>
      <c r="AX17" s="164"/>
      <c r="AY17" s="169" t="s">
        <v>388</v>
      </c>
      <c r="AZ17" s="85" t="s">
        <v>388</v>
      </c>
      <c r="BA17" s="85" t="s">
        <v>388</v>
      </c>
      <c r="BB17" s="85" t="s">
        <v>388</v>
      </c>
      <c r="BC17" s="85" t="s">
        <v>388</v>
      </c>
      <c r="BD17" s="170"/>
      <c r="BE17" s="85" t="s">
        <v>438</v>
      </c>
      <c r="BF17" s="85" t="s">
        <v>409</v>
      </c>
      <c r="BG17" s="85">
        <v>4.46</v>
      </c>
      <c r="BH17" s="171">
        <v>0.21</v>
      </c>
      <c r="BI17" s="172">
        <v>46040.0</v>
      </c>
      <c r="BJ17" s="173">
        <v>1500000.0</v>
      </c>
      <c r="BK17" s="173">
        <v>3000000.0</v>
      </c>
      <c r="BL17" s="173">
        <v>2978108.0</v>
      </c>
      <c r="BM17" s="173">
        <v>2987443.0</v>
      </c>
      <c r="BN17" s="174">
        <v>2990093.0</v>
      </c>
    </row>
    <row r="18" ht="22.5" customHeight="1">
      <c r="A18" s="183">
        <f t="shared" si="4"/>
        <v>3</v>
      </c>
      <c r="B18" s="184" t="s">
        <v>440</v>
      </c>
      <c r="C18" s="185" t="str">
        <f t="shared" si="1"/>
        <v>2025-12</v>
      </c>
      <c r="D18" s="186" t="s">
        <v>26</v>
      </c>
      <c r="E18" s="187" t="str">
        <f t="shared" si="2"/>
        <v>EXT-NRP-505-2025</v>
      </c>
      <c r="F18" s="183" t="s">
        <v>388</v>
      </c>
      <c r="G18" s="188"/>
      <c r="H18" s="189" t="str">
        <f t="array" ref="H18">IF(D18="","",XLOOKUP(D18,'Master Data'!K:K,'Master Data'!N:N,"Input in Master Data",0,1))</f>
        <v>T/C</v>
      </c>
      <c r="I18" s="189" t="str">
        <f t="array" ref="I18">IF(D18="","",XLOOKUP(D18,'Master Data'!K:K,'Master Data'!O:O,"Input in Master Data",0,1))</f>
        <v>Maxima</v>
      </c>
      <c r="J18" s="189" t="str">
        <f t="array" ref="J18">if(V18="","",XLOOKUP(V18,Master[Company],Master[Blow],"Unknown",0,1))</f>
        <v/>
      </c>
      <c r="K18" s="189" t="str">
        <f t="array" ref="K18">if(V18="","",XLOOKUP(V18,Master[Company],Master[Pigging],"Unknown",0,1))</f>
        <v/>
      </c>
      <c r="L18" s="191" t="s">
        <v>24</v>
      </c>
      <c r="M18" s="189" t="str">
        <f t="array" ref="M18">if(V18="","",XLOOKUP(V18,Master[Company],Master[Line Distance],"Unknown",0,1))</f>
        <v/>
      </c>
      <c r="N18" s="188"/>
      <c r="O18" s="190">
        <v>46003.0</v>
      </c>
      <c r="P18" s="189" t="s">
        <v>389</v>
      </c>
      <c r="Q18" s="189" t="str">
        <f t="array" ref="Q18">if(V18="","",XLOOKUP(V18,Master[Company],Master[Terms],"NA",0,1))</f>
        <v>FOB</v>
      </c>
      <c r="R18" s="189" t="str">
        <f t="shared" si="3"/>
        <v>CPO</v>
      </c>
      <c r="S18" s="189" t="str">
        <f t="array" ref="S18">if(V18="","",XLOOKUP(V18,Master[Company],Master[Group],"NA",0,1))</f>
        <v>HPI</v>
      </c>
      <c r="T18" s="189" t="str">
        <f t="array" ref="T18">if(V18="","",XLOOKUP(V18,Master[Company],Master[Loading Location],"NA",0,1))</f>
        <v>Tayan</v>
      </c>
      <c r="U18" s="189" t="str">
        <f t="array" ref="U18">if(V18="","",XLOOKUP(V18,Master[Company],Master[Acronym],"NA",0,1))</f>
        <v>PT. NRP</v>
      </c>
      <c r="V18" s="191" t="s">
        <v>88</v>
      </c>
      <c r="W18" s="192">
        <v>4000000.0</v>
      </c>
      <c r="X18" s="192">
        <v>4000000.0</v>
      </c>
      <c r="Y18" s="189" t="s">
        <v>441</v>
      </c>
      <c r="Z18" s="189">
        <v>1.001026724E9</v>
      </c>
      <c r="AA18" s="189">
        <v>1.001026724E9</v>
      </c>
      <c r="AB18" s="189"/>
      <c r="AC18" s="189"/>
      <c r="AD18" s="194"/>
      <c r="AE18" s="195">
        <v>46018.0</v>
      </c>
      <c r="AF18" s="196">
        <v>46019.0</v>
      </c>
      <c r="AG18" s="196">
        <v>46021.0</v>
      </c>
      <c r="AH18" s="208">
        <v>46022.0</v>
      </c>
      <c r="AI18" s="208">
        <v>46026.0</v>
      </c>
      <c r="AJ18" s="208">
        <v>46027.0</v>
      </c>
      <c r="AK18" s="208">
        <v>46031.0</v>
      </c>
      <c r="AL18" s="209">
        <v>46032.0</v>
      </c>
      <c r="AM18" s="196">
        <v>46018.0</v>
      </c>
      <c r="AN18" s="196">
        <v>46018.0</v>
      </c>
      <c r="AO18" s="196">
        <v>46019.0</v>
      </c>
      <c r="AP18" s="196">
        <v>46020.0</v>
      </c>
      <c r="AQ18" s="196">
        <v>46024.0</v>
      </c>
      <c r="AR18" s="196">
        <v>46025.0</v>
      </c>
      <c r="AS18" s="196">
        <v>46029.0</v>
      </c>
      <c r="AT18" s="196">
        <v>46029.0</v>
      </c>
      <c r="AU18" s="188"/>
      <c r="AV18" s="198" t="s">
        <v>442</v>
      </c>
      <c r="AW18" s="198" t="s">
        <v>443</v>
      </c>
      <c r="AX18" s="188"/>
      <c r="AY18" s="199" t="s">
        <v>388</v>
      </c>
      <c r="AZ18" s="191" t="s">
        <v>388</v>
      </c>
      <c r="BA18" s="191" t="s">
        <v>388</v>
      </c>
      <c r="BB18" s="191" t="s">
        <v>388</v>
      </c>
      <c r="BC18" s="191" t="s">
        <v>388</v>
      </c>
      <c r="BD18" s="200" t="s">
        <v>388</v>
      </c>
      <c r="BE18" s="191" t="s">
        <v>432</v>
      </c>
      <c r="BF18" s="191" t="s">
        <v>409</v>
      </c>
      <c r="BG18" s="191">
        <v>5.14</v>
      </c>
      <c r="BH18" s="201">
        <v>0.21</v>
      </c>
      <c r="BI18" s="202">
        <v>46019.0</v>
      </c>
      <c r="BJ18" s="203">
        <v>4000011.0</v>
      </c>
      <c r="BK18" s="203">
        <v>4031118.0</v>
      </c>
      <c r="BL18" s="203">
        <v>4031118.0</v>
      </c>
      <c r="BM18" s="203">
        <v>4039640.0</v>
      </c>
      <c r="BN18" s="204">
        <v>3965245.0</v>
      </c>
    </row>
    <row r="19" ht="22.5" customHeight="1">
      <c r="A19" s="115">
        <f t="shared" si="4"/>
        <v>1</v>
      </c>
      <c r="B19" s="116" t="s">
        <v>444</v>
      </c>
      <c r="C19" s="117" t="str">
        <f t="shared" si="1"/>
        <v>2025-11</v>
      </c>
      <c r="D19" s="118" t="s">
        <v>38</v>
      </c>
      <c r="E19" s="119" t="str">
        <f t="shared" si="2"/>
        <v>051/KBSL/CPO/XI/2025</v>
      </c>
      <c r="F19" s="115" t="s">
        <v>388</v>
      </c>
      <c r="G19" s="120"/>
      <c r="H19" s="121" t="str">
        <f t="array" ref="H19">IF(D19="","",XLOOKUP(D19,'Master Data'!K:K,'Master Data'!N:N,"Input in Master Data",0,1))</f>
        <v>T/C</v>
      </c>
      <c r="I19" s="121" t="str">
        <f t="array" ref="I19">IF(D19="","",XLOOKUP(D19,'Master Data'!K:K,'Master Data'!O:O,"Input in Master Data",0,1))</f>
        <v>Maxima</v>
      </c>
      <c r="J19" s="121" t="str">
        <f t="array" ref="J19">if(V19="","",XLOOKUP(V19,Master[Company],Master[Blow],"Unknown",0,1))</f>
        <v>No</v>
      </c>
      <c r="K19" s="121" t="str">
        <f t="array" ref="K19">if(V19="","",XLOOKUP(V19,Master[Company],Master[Pigging],"Unknown",0,1))</f>
        <v>No</v>
      </c>
      <c r="L19" s="121" t="str">
        <f t="array" ref="L19">if(V19="","",XLOOKUP(V19,Master[Company],Master[Load Method],"Unknown",0,1))</f>
        <v>Truck Lossing</v>
      </c>
      <c r="M19" s="121" t="str">
        <f t="array" ref="M19">if(V19="","",XLOOKUP(V19,Master[Company],Master[Line Distance],"Unknown",0,1))</f>
        <v/>
      </c>
      <c r="N19" s="120"/>
      <c r="O19" s="122">
        <v>45968.0</v>
      </c>
      <c r="P19" s="121" t="s">
        <v>389</v>
      </c>
      <c r="Q19" s="121" t="str">
        <f t="array" ref="Q19">if(V19="","",XLOOKUP(V19,Master[Company],Master[Terms],"NA",0,1))</f>
        <v>FOB</v>
      </c>
      <c r="R19" s="121" t="str">
        <f t="shared" si="3"/>
        <v>CPO</v>
      </c>
      <c r="S19" s="121" t="str">
        <f t="array" ref="S19">if(V19="","",XLOOKUP(V19,Master[Company],Master[Group],"NA",0,1))</f>
        <v>BGA</v>
      </c>
      <c r="T19" s="121" t="str">
        <f t="array" ref="T19">if(V19="","",XLOOKUP(V19,Master[Company],Master[Loading Location],"NA",0,1))</f>
        <v>Kendawangan</v>
      </c>
      <c r="U19" s="121" t="str">
        <f t="array" ref="U19">if(V19="","",XLOOKUP(V19,Master[Company],Master[Acronym],"NA",0,1))</f>
        <v>PT. KBAS</v>
      </c>
      <c r="V19" s="123" t="s">
        <v>112</v>
      </c>
      <c r="W19" s="124">
        <v>500000.0</v>
      </c>
      <c r="X19" s="124">
        <v>500000.0</v>
      </c>
      <c r="Y19" s="121" t="s">
        <v>445</v>
      </c>
      <c r="Z19" s="121">
        <v>1.001026643E9</v>
      </c>
      <c r="AA19" s="121">
        <v>1.001026643E9</v>
      </c>
      <c r="AB19" s="121"/>
      <c r="AC19" s="121"/>
      <c r="AD19" s="126"/>
      <c r="AE19" s="127">
        <v>46015.0</v>
      </c>
      <c r="AF19" s="128">
        <v>46016.0</v>
      </c>
      <c r="AG19" s="128">
        <v>46022.0</v>
      </c>
      <c r="AH19" s="128">
        <v>46023.0</v>
      </c>
      <c r="AI19" s="128">
        <v>46027.0</v>
      </c>
      <c r="AJ19" s="128">
        <v>46028.0</v>
      </c>
      <c r="AK19" s="128">
        <v>46033.0</v>
      </c>
      <c r="AL19" s="129">
        <v>46034.0</v>
      </c>
      <c r="AM19" s="128">
        <v>46015.0</v>
      </c>
      <c r="AN19" s="128">
        <v>46017.0</v>
      </c>
      <c r="AO19" s="128">
        <v>46019.0</v>
      </c>
      <c r="AP19" s="128">
        <v>46020.0</v>
      </c>
      <c r="AQ19" s="128">
        <v>46026.0</v>
      </c>
      <c r="AR19" s="128">
        <v>46028.0</v>
      </c>
      <c r="AS19" s="128">
        <v>46031.0</v>
      </c>
      <c r="AT19" s="128">
        <v>46032.0</v>
      </c>
      <c r="AU19" s="120"/>
      <c r="AV19" s="130" t="s">
        <v>446</v>
      </c>
      <c r="AW19" s="130" t="s">
        <v>447</v>
      </c>
      <c r="AX19" s="120"/>
      <c r="AY19" s="131" t="s">
        <v>388</v>
      </c>
      <c r="AZ19" s="123" t="s">
        <v>388</v>
      </c>
      <c r="BA19" s="123" t="s">
        <v>388</v>
      </c>
      <c r="BB19" s="123" t="s">
        <v>388</v>
      </c>
      <c r="BC19" s="123" t="s">
        <v>388</v>
      </c>
      <c r="BD19" s="132" t="s">
        <v>388</v>
      </c>
      <c r="BE19" s="123" t="s">
        <v>448</v>
      </c>
      <c r="BF19" s="123" t="s">
        <v>449</v>
      </c>
      <c r="BG19" s="123">
        <v>4.81</v>
      </c>
      <c r="BH19" s="133">
        <v>426.0</v>
      </c>
      <c r="BI19" s="134">
        <v>46020.0</v>
      </c>
      <c r="BJ19" s="135">
        <v>500000.0</v>
      </c>
      <c r="BK19" s="135">
        <v>4000000.0</v>
      </c>
      <c r="BL19" s="135">
        <v>4014051.0</v>
      </c>
      <c r="BM19" s="135">
        <v>3995209.0</v>
      </c>
      <c r="BN19" s="213">
        <v>3988017.0</v>
      </c>
    </row>
    <row r="20" ht="22.5" customHeight="1">
      <c r="A20" s="159">
        <f t="shared" si="4"/>
        <v>1</v>
      </c>
      <c r="B20" s="160" t="s">
        <v>444</v>
      </c>
      <c r="C20" s="161" t="str">
        <f t="shared" si="1"/>
        <v>2025-11</v>
      </c>
      <c r="D20" s="162" t="s">
        <v>38</v>
      </c>
      <c r="E20" s="163" t="str">
        <f t="shared" si="2"/>
        <v>052/KBSL/CPO/XI/2025</v>
      </c>
      <c r="F20" s="159" t="s">
        <v>388</v>
      </c>
      <c r="G20" s="164"/>
      <c r="H20" s="88" t="str">
        <f t="array" ref="H20">IF(D20="","",XLOOKUP(D20,'Master Data'!K:K,'Master Data'!N:N,"Input in Master Data",0,1))</f>
        <v>T/C</v>
      </c>
      <c r="I20" s="88" t="str">
        <f t="array" ref="I20">IF(D20="","",XLOOKUP(D20,'Master Data'!K:K,'Master Data'!O:O,"Input in Master Data",0,1))</f>
        <v>Maxima</v>
      </c>
      <c r="J20" s="88" t="str">
        <f t="array" ref="J20">if(V20="","",XLOOKUP(V20,Master[Company],Master[Blow],"Unknown",0,1))</f>
        <v>No</v>
      </c>
      <c r="K20" s="88" t="str">
        <f t="array" ref="K20">if(V20="","",XLOOKUP(V20,Master[Company],Master[Pigging],"Unknown",0,1))</f>
        <v>No</v>
      </c>
      <c r="L20" s="88" t="str">
        <f t="array" ref="L20">if(V20="","",XLOOKUP(V20,Master[Company],Master[Load Method],"Unknown",0,1))</f>
        <v>Truck Lossing</v>
      </c>
      <c r="M20" s="88" t="str">
        <f t="array" ref="M20">if(V20="","",XLOOKUP(V20,Master[Company],Master[Line Distance],"Unknown",0,1))</f>
        <v/>
      </c>
      <c r="N20" s="164"/>
      <c r="O20" s="165">
        <v>45975.0</v>
      </c>
      <c r="P20" s="88" t="s">
        <v>389</v>
      </c>
      <c r="Q20" s="88" t="str">
        <f t="array" ref="Q20">if(V20="","",XLOOKUP(V20,Master[Company],Master[Terms],"NA",0,1))</f>
        <v>FOB</v>
      </c>
      <c r="R20" s="88" t="str">
        <f t="shared" si="3"/>
        <v>CPO</v>
      </c>
      <c r="S20" s="88" t="str">
        <f t="array" ref="S20">if(V20="","",XLOOKUP(V20,Master[Company],Master[Group],"NA",0,1))</f>
        <v>BGA</v>
      </c>
      <c r="T20" s="88" t="str">
        <f t="array" ref="T20">if(V20="","",XLOOKUP(V20,Master[Company],Master[Loading Location],"NA",0,1))</f>
        <v>Kendawangan</v>
      </c>
      <c r="U20" s="88" t="str">
        <f t="array" ref="U20">if(V20="","",XLOOKUP(V20,Master[Company],Master[Acronym],"NA",0,1))</f>
        <v>PT. KBAS</v>
      </c>
      <c r="V20" s="85" t="s">
        <v>112</v>
      </c>
      <c r="W20" s="90">
        <v>2500000.0</v>
      </c>
      <c r="X20" s="90">
        <v>2500000.0</v>
      </c>
      <c r="Y20" s="88" t="s">
        <v>450</v>
      </c>
      <c r="Z20" s="88">
        <v>1.001026644E9</v>
      </c>
      <c r="AA20" s="88">
        <v>1.001026644E9</v>
      </c>
      <c r="AB20" s="88"/>
      <c r="AC20" s="88"/>
      <c r="AD20" s="166"/>
      <c r="AE20" s="167">
        <v>46015.0</v>
      </c>
      <c r="AF20" s="95">
        <v>46016.0</v>
      </c>
      <c r="AG20" s="95">
        <v>46022.0</v>
      </c>
      <c r="AH20" s="95">
        <v>46023.0</v>
      </c>
      <c r="AI20" s="95">
        <v>46027.0</v>
      </c>
      <c r="AJ20" s="95">
        <v>46028.0</v>
      </c>
      <c r="AK20" s="95">
        <v>46033.0</v>
      </c>
      <c r="AL20" s="168">
        <v>46034.0</v>
      </c>
      <c r="AM20" s="95">
        <v>46015.0</v>
      </c>
      <c r="AN20" s="95">
        <v>46017.0</v>
      </c>
      <c r="AO20" s="95">
        <v>46019.0</v>
      </c>
      <c r="AP20" s="95">
        <v>46020.0</v>
      </c>
      <c r="AQ20" s="95">
        <v>46026.0</v>
      </c>
      <c r="AR20" s="95">
        <v>46028.0</v>
      </c>
      <c r="AS20" s="95">
        <v>46031.0</v>
      </c>
      <c r="AT20" s="95">
        <v>46032.0</v>
      </c>
      <c r="AU20" s="164"/>
      <c r="AX20" s="164"/>
      <c r="AY20" s="169" t="s">
        <v>388</v>
      </c>
      <c r="AZ20" s="85" t="s">
        <v>388</v>
      </c>
      <c r="BA20" s="85" t="s">
        <v>388</v>
      </c>
      <c r="BB20" s="85" t="s">
        <v>388</v>
      </c>
      <c r="BC20" s="85" t="s">
        <v>388</v>
      </c>
      <c r="BD20" s="170" t="s">
        <v>388</v>
      </c>
      <c r="BE20" s="85" t="s">
        <v>448</v>
      </c>
      <c r="BF20" s="85" t="s">
        <v>449</v>
      </c>
      <c r="BG20" s="85">
        <v>4.81</v>
      </c>
      <c r="BH20" s="171">
        <v>426.0</v>
      </c>
      <c r="BI20" s="172">
        <v>46020.0</v>
      </c>
      <c r="BJ20" s="173">
        <v>2500000.0</v>
      </c>
      <c r="BK20" s="173">
        <v>4000000.0</v>
      </c>
      <c r="BL20" s="173">
        <v>4014051.0</v>
      </c>
      <c r="BM20" s="173">
        <v>3995209.0</v>
      </c>
      <c r="BN20" s="214">
        <v>3988017.0</v>
      </c>
    </row>
    <row r="21" ht="22.5" customHeight="1">
      <c r="A21" s="137">
        <f t="shared" si="4"/>
        <v>1</v>
      </c>
      <c r="B21" s="138" t="s">
        <v>444</v>
      </c>
      <c r="C21" s="139" t="str">
        <f t="shared" si="1"/>
        <v>2025-11</v>
      </c>
      <c r="D21" s="140" t="s">
        <v>38</v>
      </c>
      <c r="E21" s="141" t="str">
        <f t="shared" si="2"/>
        <v>055/KBSL/CPO/XI/2025</v>
      </c>
      <c r="F21" s="137" t="s">
        <v>388</v>
      </c>
      <c r="G21" s="142"/>
      <c r="H21" s="143" t="str">
        <f t="array" ref="H21">IF(D21="","",XLOOKUP(D21,'Master Data'!K:K,'Master Data'!N:N,"Input in Master Data",0,1))</f>
        <v>T/C</v>
      </c>
      <c r="I21" s="143" t="str">
        <f t="array" ref="I21">IF(D21="","",XLOOKUP(D21,'Master Data'!K:K,'Master Data'!O:O,"Input in Master Data",0,1))</f>
        <v>Maxima</v>
      </c>
      <c r="J21" s="143" t="str">
        <f t="array" ref="J21">if(V21="","",XLOOKUP(V21,Master[Company],Master[Blow],"Unknown",0,1))</f>
        <v>No</v>
      </c>
      <c r="K21" s="143" t="str">
        <f t="array" ref="K21">if(V21="","",XLOOKUP(V21,Master[Company],Master[Pigging],"Unknown",0,1))</f>
        <v>No</v>
      </c>
      <c r="L21" s="143" t="str">
        <f t="array" ref="L21">if(V21="","",XLOOKUP(V21,Master[Company],Master[Load Method],"Unknown",0,1))</f>
        <v>Truck Lossing</v>
      </c>
      <c r="M21" s="143" t="str">
        <f t="array" ref="M21">if(V21="","",XLOOKUP(V21,Master[Company],Master[Line Distance],"Unknown",0,1))</f>
        <v/>
      </c>
      <c r="N21" s="142"/>
      <c r="O21" s="144">
        <v>45982.0</v>
      </c>
      <c r="P21" s="143" t="s">
        <v>389</v>
      </c>
      <c r="Q21" s="143" t="str">
        <f t="array" ref="Q21">if(V21="","",XLOOKUP(V21,Master[Company],Master[Terms],"NA",0,1))</f>
        <v>FOB</v>
      </c>
      <c r="R21" s="143" t="str">
        <f t="shared" si="3"/>
        <v>CPO</v>
      </c>
      <c r="S21" s="143" t="str">
        <f t="array" ref="S21">if(V21="","",XLOOKUP(V21,Master[Company],Master[Group],"NA",0,1))</f>
        <v>BGA</v>
      </c>
      <c r="T21" s="143" t="str">
        <f t="array" ref="T21">if(V21="","",XLOOKUP(V21,Master[Company],Master[Loading Location],"NA",0,1))</f>
        <v>Kendawangan</v>
      </c>
      <c r="U21" s="143" t="str">
        <f t="array" ref="U21">if(V21="","",XLOOKUP(V21,Master[Company],Master[Acronym],"NA",0,1))</f>
        <v>PT. KBAS</v>
      </c>
      <c r="V21" s="145" t="s">
        <v>112</v>
      </c>
      <c r="W21" s="146">
        <v>1000000.0</v>
      </c>
      <c r="X21" s="146">
        <v>1000000.0</v>
      </c>
      <c r="Y21" s="143" t="s">
        <v>451</v>
      </c>
      <c r="Z21" s="143">
        <v>1.001026646E9</v>
      </c>
      <c r="AA21" s="143">
        <v>1.001026646E9</v>
      </c>
      <c r="AB21" s="143"/>
      <c r="AC21" s="143"/>
      <c r="AD21" s="148"/>
      <c r="AE21" s="149">
        <v>46015.0</v>
      </c>
      <c r="AF21" s="150">
        <v>46016.0</v>
      </c>
      <c r="AG21" s="150">
        <v>46022.0</v>
      </c>
      <c r="AH21" s="150">
        <v>46023.0</v>
      </c>
      <c r="AI21" s="150">
        <v>46027.0</v>
      </c>
      <c r="AJ21" s="150">
        <v>46028.0</v>
      </c>
      <c r="AK21" s="150">
        <v>46033.0</v>
      </c>
      <c r="AL21" s="151">
        <v>46034.0</v>
      </c>
      <c r="AM21" s="150">
        <v>46015.0</v>
      </c>
      <c r="AN21" s="150">
        <v>46017.0</v>
      </c>
      <c r="AO21" s="150">
        <v>46019.0</v>
      </c>
      <c r="AP21" s="150">
        <v>46020.0</v>
      </c>
      <c r="AQ21" s="150">
        <v>46026.0</v>
      </c>
      <c r="AR21" s="150">
        <v>46028.0</v>
      </c>
      <c r="AS21" s="150">
        <v>46031.0</v>
      </c>
      <c r="AT21" s="150">
        <v>46032.0</v>
      </c>
      <c r="AU21" s="142"/>
      <c r="AV21" s="152"/>
      <c r="AW21" s="152"/>
      <c r="AX21" s="142"/>
      <c r="AY21" s="153" t="s">
        <v>388</v>
      </c>
      <c r="AZ21" s="145" t="s">
        <v>388</v>
      </c>
      <c r="BA21" s="145" t="s">
        <v>388</v>
      </c>
      <c r="BB21" s="145" t="s">
        <v>388</v>
      </c>
      <c r="BC21" s="145" t="s">
        <v>388</v>
      </c>
      <c r="BD21" s="154" t="s">
        <v>388</v>
      </c>
      <c r="BE21" s="145" t="s">
        <v>448</v>
      </c>
      <c r="BF21" s="145" t="s">
        <v>449</v>
      </c>
      <c r="BG21" s="145">
        <v>4.81</v>
      </c>
      <c r="BH21" s="155">
        <v>426.0</v>
      </c>
      <c r="BI21" s="156">
        <v>46020.0</v>
      </c>
      <c r="BJ21" s="157">
        <v>1000000.0</v>
      </c>
      <c r="BK21" s="157">
        <v>4000000.0</v>
      </c>
      <c r="BL21" s="157">
        <v>4014051.0</v>
      </c>
      <c r="BM21" s="157">
        <v>3995209.0</v>
      </c>
      <c r="BN21" s="215">
        <v>3988017.0</v>
      </c>
    </row>
    <row r="22" ht="22.5" customHeight="1">
      <c r="A22" s="115">
        <f t="shared" si="4"/>
        <v>2</v>
      </c>
      <c r="B22" s="116" t="s">
        <v>452</v>
      </c>
      <c r="C22" s="117" t="str">
        <f t="shared" si="1"/>
        <v>2025-12</v>
      </c>
      <c r="D22" s="118" t="s">
        <v>141</v>
      </c>
      <c r="E22" s="119" t="str">
        <f t="shared" si="2"/>
        <v>033/SOJV/CPO/1225</v>
      </c>
      <c r="F22" s="115" t="s">
        <v>388</v>
      </c>
      <c r="G22" s="120"/>
      <c r="H22" s="121" t="str">
        <f t="array" ref="H22">IF(D22="","",XLOOKUP(D22,'Master Data'!K:K,'Master Data'!N:N,"Input in Master Data",0,1))</f>
        <v>-</v>
      </c>
      <c r="I22" s="121" t="str">
        <f t="array" ref="I22">IF(D22="","",XLOOKUP(D22,'Master Data'!K:K,'Master Data'!O:O,"Input in Master Data",0,1))</f>
        <v>DBD</v>
      </c>
      <c r="J22" s="121" t="str">
        <f t="array" ref="J22">if(V22="","",XLOOKUP(V22,Master[Company],Master[Blow],"Unknown",0,1))</f>
        <v/>
      </c>
      <c r="K22" s="121" t="str">
        <f t="array" ref="K22">if(V22="","",XLOOKUP(V22,Master[Company],Master[Pigging],"Unknown",0,1))</f>
        <v/>
      </c>
      <c r="L22" s="121" t="str">
        <f t="array" ref="L22">if(V22="","",XLOOKUP(V22,Master[Company],Master[Load Method],"Unknown",0,1))</f>
        <v/>
      </c>
      <c r="M22" s="121" t="str">
        <f t="array" ref="M22">if(V22="","",XLOOKUP(V22,Master[Company],Master[Line Distance],"Unknown",0,1))</f>
        <v/>
      </c>
      <c r="N22" s="120"/>
      <c r="O22" s="122">
        <v>46002.0</v>
      </c>
      <c r="P22" s="121" t="s">
        <v>389</v>
      </c>
      <c r="Q22" s="121" t="str">
        <f t="array" ref="Q22">if(V22="","",XLOOKUP(V22,Master[Company],Master[Terms],"NA",0,1))</f>
        <v>CIF</v>
      </c>
      <c r="R22" s="121" t="str">
        <f t="shared" si="3"/>
        <v>CPO</v>
      </c>
      <c r="S22" s="121" t="str">
        <f t="array" ref="S22">if(V22="","",XLOOKUP(V22,Master[Company],Master[Group],"NA",0,1))</f>
        <v>Pas Agro</v>
      </c>
      <c r="T22" s="121" t="str">
        <f t="array" ref="T22">if(V22="","",XLOOKUP(V22,Master[Company],Master[Loading Location],"NA",0,1))</f>
        <v>Sei Semadang</v>
      </c>
      <c r="U22" s="121" t="str">
        <f t="array" ref="U22">if(V22="","",XLOOKUP(V22,Master[Company],Master[Acronym],"NA",0,1))</f>
        <v>PT. JV</v>
      </c>
      <c r="V22" s="123" t="s">
        <v>177</v>
      </c>
      <c r="W22" s="124">
        <v>1000000.0</v>
      </c>
      <c r="X22" s="124">
        <v>1000000.0</v>
      </c>
      <c r="Y22" s="121" t="s">
        <v>453</v>
      </c>
      <c r="Z22" s="121">
        <v>1.001026684E9</v>
      </c>
      <c r="AA22" s="121">
        <v>1.001026684E9</v>
      </c>
      <c r="AB22" s="121"/>
      <c r="AC22" s="121"/>
      <c r="AD22" s="126"/>
      <c r="AE22" s="127">
        <v>46006.0</v>
      </c>
      <c r="AF22" s="128">
        <v>46008.0</v>
      </c>
      <c r="AG22" s="128">
        <v>46011.0</v>
      </c>
      <c r="AH22" s="128">
        <v>46012.0</v>
      </c>
      <c r="AI22" s="128">
        <v>46381.0</v>
      </c>
      <c r="AJ22" s="128">
        <v>46382.0</v>
      </c>
      <c r="AK22" s="128">
        <v>46023.0</v>
      </c>
      <c r="AL22" s="129">
        <v>46024.0</v>
      </c>
      <c r="AM22" s="128">
        <v>46006.0</v>
      </c>
      <c r="AN22" s="128">
        <v>46008.0</v>
      </c>
      <c r="AO22" s="128">
        <v>46011.0</v>
      </c>
      <c r="AP22" s="128">
        <v>46012.0</v>
      </c>
      <c r="AQ22" s="128">
        <v>46016.0</v>
      </c>
      <c r="AR22" s="128">
        <v>46019.0</v>
      </c>
      <c r="AS22" s="128">
        <v>46026.0</v>
      </c>
      <c r="AT22" s="128">
        <v>46026.0</v>
      </c>
      <c r="AU22" s="120"/>
      <c r="AV22" s="97"/>
      <c r="AW22" s="97" t="s">
        <v>454</v>
      </c>
      <c r="AX22" s="120"/>
      <c r="AY22" s="131" t="s">
        <v>388</v>
      </c>
      <c r="AZ22" s="123" t="s">
        <v>388</v>
      </c>
      <c r="BA22" s="123" t="s">
        <v>388</v>
      </c>
      <c r="BB22" s="123" t="s">
        <v>388</v>
      </c>
      <c r="BC22" s="123" t="s">
        <v>388</v>
      </c>
      <c r="BD22" s="132" t="s">
        <v>388</v>
      </c>
      <c r="BE22" s="123" t="s">
        <v>455</v>
      </c>
      <c r="BF22" s="123" t="s">
        <v>455</v>
      </c>
      <c r="BG22" s="123">
        <v>3.67</v>
      </c>
      <c r="BH22" s="133">
        <v>0.28</v>
      </c>
      <c r="BI22" s="134">
        <v>46011.0</v>
      </c>
      <c r="BJ22" s="135">
        <v>996340.0</v>
      </c>
      <c r="BK22" s="175">
        <v>3400505.0</v>
      </c>
      <c r="BL22" s="175">
        <v>3457976.0</v>
      </c>
      <c r="BM22" s="175">
        <v>3432458.0</v>
      </c>
      <c r="BN22" s="136">
        <v>3383465.0</v>
      </c>
    </row>
    <row r="23" ht="22.5" customHeight="1">
      <c r="A23" s="137">
        <f t="shared" si="4"/>
        <v>2</v>
      </c>
      <c r="B23" s="138" t="s">
        <v>452</v>
      </c>
      <c r="C23" s="139" t="str">
        <f t="shared" si="1"/>
        <v>2025-12</v>
      </c>
      <c r="D23" s="140" t="s">
        <v>141</v>
      </c>
      <c r="E23" s="141" t="str">
        <f t="shared" si="2"/>
        <v>047/SOCUS/CPO/1225</v>
      </c>
      <c r="F23" s="137" t="s">
        <v>388</v>
      </c>
      <c r="G23" s="142"/>
      <c r="H23" s="143" t="str">
        <f t="array" ref="H23">IF(D23="","",XLOOKUP(D23,'Master Data'!K:K,'Master Data'!N:N,"Input in Master Data",0,1))</f>
        <v>-</v>
      </c>
      <c r="I23" s="143" t="str">
        <f t="array" ref="I23">IF(D23="","",XLOOKUP(D23,'Master Data'!K:K,'Master Data'!O:O,"Input in Master Data",0,1))</f>
        <v>DBD</v>
      </c>
      <c r="J23" s="143" t="str">
        <f t="array" ref="J23">if(V23="","",XLOOKUP(V23,Master[Company],Master[Blow],"Unknown",0,1))</f>
        <v/>
      </c>
      <c r="K23" s="143" t="str">
        <f t="array" ref="K23">if(V23="","",XLOOKUP(V23,Master[Company],Master[Pigging],"Unknown",0,1))</f>
        <v/>
      </c>
      <c r="L23" s="143" t="str">
        <f t="array" ref="L23">if(V23="","",XLOOKUP(V23,Master[Company],Master[Load Method],"Unknown",0,1))</f>
        <v/>
      </c>
      <c r="M23" s="143" t="str">
        <f t="array" ref="M23">if(V23="","",XLOOKUP(V23,Master[Company],Master[Line Distance],"Unknown",0,1))</f>
        <v/>
      </c>
      <c r="N23" s="142"/>
      <c r="O23" s="144">
        <v>46002.0</v>
      </c>
      <c r="P23" s="143" t="s">
        <v>389</v>
      </c>
      <c r="Q23" s="143" t="str">
        <f t="array" ref="Q23">if(V23="","",XLOOKUP(V23,Master[Company],Master[Terms],"NA",0,1))</f>
        <v>CIF</v>
      </c>
      <c r="R23" s="143" t="str">
        <f t="shared" si="3"/>
        <v>CPO</v>
      </c>
      <c r="S23" s="143" t="str">
        <f t="array" ref="S23">if(V23="","",XLOOKUP(V23,Master[Company],Master[Group],"NA",0,1))</f>
        <v>Pas Agro</v>
      </c>
      <c r="T23" s="143" t="str">
        <f t="array" ref="T23">if(V23="","",XLOOKUP(V23,Master[Company],Master[Loading Location],"NA",0,1))</f>
        <v>Sei Semadang</v>
      </c>
      <c r="U23" s="143" t="str">
        <f t="array" ref="U23">if(V23="","",XLOOKUP(V23,Master[Company],Master[Acronym],"NA",0,1))</f>
        <v>PT. CUS</v>
      </c>
      <c r="V23" s="145" t="s">
        <v>182</v>
      </c>
      <c r="W23" s="146">
        <v>2400000.0</v>
      </c>
      <c r="X23" s="146">
        <v>2400000.0</v>
      </c>
      <c r="Y23" s="143" t="s">
        <v>456</v>
      </c>
      <c r="Z23" s="143">
        <v>1.001026683E9</v>
      </c>
      <c r="AA23" s="143">
        <v>1.001026683E9</v>
      </c>
      <c r="AB23" s="143"/>
      <c r="AC23" s="143"/>
      <c r="AD23" s="148"/>
      <c r="AE23" s="149">
        <v>46006.0</v>
      </c>
      <c r="AF23" s="150">
        <v>46008.0</v>
      </c>
      <c r="AG23" s="150">
        <v>46011.0</v>
      </c>
      <c r="AH23" s="150">
        <v>46012.0</v>
      </c>
      <c r="AI23" s="150">
        <v>46381.0</v>
      </c>
      <c r="AJ23" s="150">
        <v>46382.0</v>
      </c>
      <c r="AK23" s="150">
        <v>46023.0</v>
      </c>
      <c r="AL23" s="151">
        <v>46024.0</v>
      </c>
      <c r="AM23" s="150">
        <v>46006.0</v>
      </c>
      <c r="AN23" s="150">
        <v>46008.0</v>
      </c>
      <c r="AO23" s="150">
        <v>46011.0</v>
      </c>
      <c r="AP23" s="150">
        <v>46012.0</v>
      </c>
      <c r="AQ23" s="150">
        <v>46016.0</v>
      </c>
      <c r="AR23" s="150">
        <v>46019.0</v>
      </c>
      <c r="AS23" s="150">
        <v>46026.0</v>
      </c>
      <c r="AT23" s="150">
        <v>46026.0</v>
      </c>
      <c r="AU23" s="142"/>
      <c r="AX23" s="142"/>
      <c r="AY23" s="153" t="s">
        <v>388</v>
      </c>
      <c r="AZ23" s="145" t="s">
        <v>388</v>
      </c>
      <c r="BA23" s="145" t="s">
        <v>388</v>
      </c>
      <c r="BB23" s="145" t="s">
        <v>388</v>
      </c>
      <c r="BC23" s="145" t="s">
        <v>388</v>
      </c>
      <c r="BD23" s="154" t="s">
        <v>388</v>
      </c>
      <c r="BE23" s="145" t="s">
        <v>455</v>
      </c>
      <c r="BF23" s="145" t="s">
        <v>455</v>
      </c>
      <c r="BG23" s="145">
        <v>3.67</v>
      </c>
      <c r="BH23" s="155">
        <v>0.28</v>
      </c>
      <c r="BI23" s="156">
        <v>46011.0</v>
      </c>
      <c r="BJ23" s="157">
        <v>2404165.0</v>
      </c>
      <c r="BK23" s="176">
        <v>3400505.0</v>
      </c>
      <c r="BL23" s="176">
        <v>3457976.0</v>
      </c>
      <c r="BM23" s="176">
        <v>3432458.0</v>
      </c>
      <c r="BN23" s="158">
        <v>3383465.0</v>
      </c>
    </row>
    <row r="24" ht="22.5" customHeight="1">
      <c r="A24" s="115">
        <f t="shared" si="4"/>
        <v>3</v>
      </c>
      <c r="B24" s="116" t="s">
        <v>457</v>
      </c>
      <c r="C24" s="117" t="str">
        <f t="shared" si="1"/>
        <v>2025-12</v>
      </c>
      <c r="D24" s="118" t="s">
        <v>26</v>
      </c>
      <c r="E24" s="119" t="str">
        <f t="shared" si="2"/>
        <v>1189/PALMCO/CPO-L/N-IV/XII/2025</v>
      </c>
      <c r="F24" s="115" t="s">
        <v>388</v>
      </c>
      <c r="G24" s="120"/>
      <c r="H24" s="121" t="str">
        <f t="array" ref="H24">IF(D24="","",XLOOKUP(D24,'Master Data'!K:K,'Master Data'!N:N,"Input in Master Data",0,1))</f>
        <v>T/C</v>
      </c>
      <c r="I24" s="121" t="str">
        <f t="array" ref="I24">IF(D24="","",XLOOKUP(D24,'Master Data'!K:K,'Master Data'!O:O,"Input in Master Data",0,1))</f>
        <v>Maxima</v>
      </c>
      <c r="J24" s="121" t="str">
        <f t="array" ref="J24">if(V24="","",XLOOKUP(V24,Master[Company],Master[Blow],"Unknown",0,1))</f>
        <v>180 min</v>
      </c>
      <c r="K24" s="121" t="str">
        <f t="array" ref="K24">if(V24="","",XLOOKUP(V24,Master[Company],Master[Pigging],"Unknown",0,1))</f>
        <v>No</v>
      </c>
      <c r="L24" s="121" t="str">
        <f t="array" ref="L24">if(V24="","",XLOOKUP(V24,Master[Company],Master[Load Method],"Unknown",0,1))</f>
        <v>Pipeline</v>
      </c>
      <c r="M24" s="121" t="str">
        <f t="array" ref="M24">if(V24="","",XLOOKUP(V24,Master[Company],Master[Line Distance],"Unknown",0,1))</f>
        <v>1.5 Km</v>
      </c>
      <c r="N24" s="120"/>
      <c r="O24" s="122">
        <v>45994.0</v>
      </c>
      <c r="P24" s="121" t="s">
        <v>389</v>
      </c>
      <c r="Q24" s="121" t="str">
        <f t="array" ref="Q24">if(V24="","",XLOOKUP(V24,Master[Company],Master[Terms],"NA",0,1))</f>
        <v>FOB</v>
      </c>
      <c r="R24" s="121" t="str">
        <f t="shared" si="3"/>
        <v>CPO</v>
      </c>
      <c r="S24" s="121" t="str">
        <f t="array" ref="S24">if(V24="","",XLOOKUP(V24,Master[Company],Master[Group],"NA",0,1))</f>
        <v>PTPN</v>
      </c>
      <c r="T24" s="121" t="str">
        <f t="array" ref="T24">if(V24="","",XLOOKUP(V24,Master[Company],Master[Loading Location],"NA",0,1))</f>
        <v>R. Berlian &amp; G. Meliau</v>
      </c>
      <c r="U24" s="121" t="str">
        <f t="array" ref="U24">if(V24="","",XLOOKUP(V24,Master[Company],Master[Acronym],"NA",0,1))</f>
        <v>PT. PN RB &amp; GM</v>
      </c>
      <c r="V24" s="123" t="s">
        <v>188</v>
      </c>
      <c r="W24" s="124">
        <v>1500000.0</v>
      </c>
      <c r="X24" s="124">
        <v>1500000.0</v>
      </c>
      <c r="Y24" s="121" t="s">
        <v>458</v>
      </c>
      <c r="Z24" s="121">
        <v>1.001026489E9</v>
      </c>
      <c r="AA24" s="121">
        <v>1.001026489E9</v>
      </c>
      <c r="AB24" s="121"/>
      <c r="AC24" s="121"/>
      <c r="AD24" s="126"/>
      <c r="AE24" s="216">
        <v>46034.0</v>
      </c>
      <c r="AF24" s="217">
        <v>46035.0</v>
      </c>
      <c r="AG24" s="217">
        <v>45674.0</v>
      </c>
      <c r="AH24" s="217">
        <v>46040.0</v>
      </c>
      <c r="AI24" s="217">
        <v>46043.0</v>
      </c>
      <c r="AJ24" s="217">
        <v>46044.0</v>
      </c>
      <c r="AK24" s="217">
        <v>45682.0</v>
      </c>
      <c r="AL24" s="218">
        <v>45683.0</v>
      </c>
      <c r="AM24" s="128">
        <v>46035.0</v>
      </c>
      <c r="AN24" s="128">
        <v>46035.0</v>
      </c>
      <c r="AO24" s="128">
        <v>46036.0</v>
      </c>
      <c r="AP24" s="128">
        <v>46036.0</v>
      </c>
      <c r="AQ24" s="128">
        <v>46045.0</v>
      </c>
      <c r="AR24" s="128">
        <v>46048.0</v>
      </c>
      <c r="AS24" s="128">
        <v>46057.0</v>
      </c>
      <c r="AT24" s="128">
        <v>46058.0</v>
      </c>
      <c r="AU24" s="120"/>
      <c r="AV24" s="130" t="s">
        <v>446</v>
      </c>
      <c r="AW24" s="130" t="s">
        <v>459</v>
      </c>
      <c r="AX24" s="120"/>
      <c r="AY24" s="131" t="s">
        <v>388</v>
      </c>
      <c r="AZ24" s="123" t="s">
        <v>388</v>
      </c>
      <c r="BA24" s="123" t="s">
        <v>388</v>
      </c>
      <c r="BB24" s="123" t="s">
        <v>388</v>
      </c>
      <c r="BC24" s="123" t="s">
        <v>388</v>
      </c>
      <c r="BD24" s="132" t="s">
        <v>460</v>
      </c>
      <c r="BE24" s="123" t="s">
        <v>449</v>
      </c>
      <c r="BF24" s="123" t="s">
        <v>449</v>
      </c>
      <c r="BG24" s="123">
        <v>4.62</v>
      </c>
      <c r="BH24" s="133">
        <v>0.18</v>
      </c>
      <c r="BI24" s="134">
        <v>46037.0</v>
      </c>
      <c r="BJ24" s="135">
        <v>1500000.0</v>
      </c>
      <c r="BK24" s="135">
        <v>4001100.0</v>
      </c>
      <c r="BL24" s="135">
        <v>4026582.0</v>
      </c>
      <c r="BM24" s="219">
        <v>4035653.0</v>
      </c>
      <c r="BN24" s="136">
        <v>3984833.0</v>
      </c>
    </row>
    <row r="25" ht="22.5" customHeight="1">
      <c r="A25" s="159">
        <f t="shared" si="4"/>
        <v>3</v>
      </c>
      <c r="B25" s="160" t="s">
        <v>457</v>
      </c>
      <c r="C25" s="161" t="str">
        <f t="shared" si="1"/>
        <v>2025-12</v>
      </c>
      <c r="D25" s="162" t="s">
        <v>26</v>
      </c>
      <c r="E25" s="163" t="str">
        <f t="shared" si="2"/>
        <v>2447/HO-PALMCO/CPO-L/N-IV/XII/2025</v>
      </c>
      <c r="F25" s="159" t="s">
        <v>388</v>
      </c>
      <c r="G25" s="164"/>
      <c r="H25" s="88" t="str">
        <f t="array" ref="H25">IF(D25="","",XLOOKUP(D25,'Master Data'!K:K,'Master Data'!N:N,"Input in Master Data",0,1))</f>
        <v>T/C</v>
      </c>
      <c r="I25" s="88" t="str">
        <f t="array" ref="I25">IF(D25="","",XLOOKUP(D25,'Master Data'!K:K,'Master Data'!O:O,"Input in Master Data",0,1))</f>
        <v>Maxima</v>
      </c>
      <c r="J25" s="88" t="str">
        <f t="array" ref="J25">if(V25="","",XLOOKUP(V25,Master[Company],Master[Blow],"Unknown",0,1))</f>
        <v>180 min</v>
      </c>
      <c r="K25" s="88" t="str">
        <f t="array" ref="K25">if(V25="","",XLOOKUP(V25,Master[Company],Master[Pigging],"Unknown",0,1))</f>
        <v>No</v>
      </c>
      <c r="L25" s="88" t="str">
        <f t="array" ref="L25">if(V25="","",XLOOKUP(V25,Master[Company],Master[Load Method],"Unknown",0,1))</f>
        <v>Pipeline</v>
      </c>
      <c r="M25" s="88" t="str">
        <f t="array" ref="M25">if(V25="","",XLOOKUP(V25,Master[Company],Master[Line Distance],"Unknown",0,1))</f>
        <v>1.5 Km</v>
      </c>
      <c r="N25" s="164"/>
      <c r="O25" s="165">
        <v>46009.0</v>
      </c>
      <c r="P25" s="88" t="s">
        <v>389</v>
      </c>
      <c r="Q25" s="88" t="str">
        <f t="array" ref="Q25">if(V25="","",XLOOKUP(V25,Master[Company],Master[Terms],"NA",0,1))</f>
        <v>FOB</v>
      </c>
      <c r="R25" s="88" t="str">
        <f t="shared" si="3"/>
        <v>CPO</v>
      </c>
      <c r="S25" s="88" t="str">
        <f t="array" ref="S25">if(V25="","",XLOOKUP(V25,Master[Company],Master[Group],"NA",0,1))</f>
        <v>PTPN</v>
      </c>
      <c r="T25" s="88" t="str">
        <f t="array" ref="T25">if(V25="","",XLOOKUP(V25,Master[Company],Master[Loading Location],"NA",0,1))</f>
        <v>R. Berlian &amp; G. Meliau</v>
      </c>
      <c r="U25" s="88" t="str">
        <f t="array" ref="U25">if(V25="","",XLOOKUP(V25,Master[Company],Master[Acronym],"NA",0,1))</f>
        <v>PT. PN RB &amp; GM</v>
      </c>
      <c r="V25" s="85" t="s">
        <v>188</v>
      </c>
      <c r="W25" s="90">
        <v>500000.0</v>
      </c>
      <c r="X25" s="90">
        <v>500000.0</v>
      </c>
      <c r="Y25" s="88" t="s">
        <v>461</v>
      </c>
      <c r="Z25" s="88">
        <v>1.001026817E9</v>
      </c>
      <c r="AA25" s="88">
        <v>1.001026817E9</v>
      </c>
      <c r="AB25" s="88"/>
      <c r="AC25" s="88"/>
      <c r="AD25" s="166"/>
      <c r="AE25" s="220">
        <v>46035.0</v>
      </c>
      <c r="AF25" s="221">
        <v>46036.0</v>
      </c>
      <c r="AG25" s="221">
        <v>45674.0</v>
      </c>
      <c r="AH25" s="221">
        <v>46040.0</v>
      </c>
      <c r="AI25" s="221">
        <v>46043.0</v>
      </c>
      <c r="AJ25" s="221">
        <v>46044.0</v>
      </c>
      <c r="AK25" s="221">
        <v>45682.0</v>
      </c>
      <c r="AL25" s="222">
        <v>45683.0</v>
      </c>
      <c r="AM25" s="95">
        <v>46036.0</v>
      </c>
      <c r="AN25" s="95">
        <v>46038.0</v>
      </c>
      <c r="AO25" s="95">
        <v>46039.0</v>
      </c>
      <c r="AP25" s="95">
        <v>46039.0</v>
      </c>
      <c r="AQ25" s="95">
        <v>46045.0</v>
      </c>
      <c r="AR25" s="95">
        <v>46048.0</v>
      </c>
      <c r="AS25" s="95">
        <v>46057.0</v>
      </c>
      <c r="AT25" s="95">
        <v>46058.0</v>
      </c>
      <c r="AU25" s="164"/>
      <c r="AX25" s="164"/>
      <c r="AY25" s="169" t="s">
        <v>388</v>
      </c>
      <c r="AZ25" s="85" t="s">
        <v>388</v>
      </c>
      <c r="BA25" s="85" t="s">
        <v>388</v>
      </c>
      <c r="BB25" s="85" t="s">
        <v>388</v>
      </c>
      <c r="BC25" s="85" t="s">
        <v>388</v>
      </c>
      <c r="BD25" s="170" t="s">
        <v>460</v>
      </c>
      <c r="BE25" s="85" t="s">
        <v>449</v>
      </c>
      <c r="BF25" s="85" t="s">
        <v>449</v>
      </c>
      <c r="BG25" s="85">
        <v>4.95</v>
      </c>
      <c r="BH25" s="171">
        <v>0.31</v>
      </c>
      <c r="BI25" s="172">
        <v>46037.0</v>
      </c>
      <c r="BJ25" s="173">
        <v>500649.0</v>
      </c>
      <c r="BK25" s="173">
        <v>4001100.0</v>
      </c>
      <c r="BL25" s="173">
        <v>4026582.0</v>
      </c>
      <c r="BM25" s="173">
        <v>4035653.0</v>
      </c>
      <c r="BN25" s="174">
        <v>3984833.0</v>
      </c>
    </row>
    <row r="26" ht="22.5" customHeight="1">
      <c r="A26" s="137">
        <f t="shared" si="4"/>
        <v>3</v>
      </c>
      <c r="B26" s="138" t="s">
        <v>457</v>
      </c>
      <c r="C26" s="139" t="str">
        <f t="shared" si="1"/>
        <v>2025-12</v>
      </c>
      <c r="D26" s="140" t="s">
        <v>26</v>
      </c>
      <c r="E26" s="141" t="str">
        <f t="shared" si="2"/>
        <v>EXT-NRP-516-2025</v>
      </c>
      <c r="F26" s="137" t="s">
        <v>388</v>
      </c>
      <c r="G26" s="142"/>
      <c r="H26" s="143" t="str">
        <f t="array" ref="H26">IF(D26="","",XLOOKUP(D26,'Master Data'!K:K,'Master Data'!N:N,"Input in Master Data",0,1))</f>
        <v>T/C</v>
      </c>
      <c r="I26" s="143" t="str">
        <f t="array" ref="I26">IF(D26="","",XLOOKUP(D26,'Master Data'!K:K,'Master Data'!O:O,"Input in Master Data",0,1))</f>
        <v>Maxima</v>
      </c>
      <c r="J26" s="143" t="str">
        <f t="array" ref="J26">if(V26="","",XLOOKUP(V26,Master[Company],Master[Blow],"Unknown",0,1))</f>
        <v/>
      </c>
      <c r="K26" s="143" t="str">
        <f t="array" ref="K26">if(V26="","",XLOOKUP(V26,Master[Company],Master[Pigging],"Unknown",0,1))</f>
        <v/>
      </c>
      <c r="L26" s="143" t="str">
        <f t="array" ref="L26">if(V26="","",XLOOKUP(V26,Master[Company],Master[Load Method],"Unknown",0,1))</f>
        <v/>
      </c>
      <c r="M26" s="143" t="str">
        <f t="array" ref="M26">if(V26="","",XLOOKUP(V26,Master[Company],Master[Line Distance],"Unknown",0,1))</f>
        <v/>
      </c>
      <c r="N26" s="142"/>
      <c r="O26" s="144">
        <v>46014.0</v>
      </c>
      <c r="P26" s="143" t="s">
        <v>418</v>
      </c>
      <c r="Q26" s="143" t="str">
        <f t="array" ref="Q26">if(V26="","",XLOOKUP(V26,Master[Company],Master[Terms],"NA",0,1))</f>
        <v>FOB</v>
      </c>
      <c r="R26" s="143" t="str">
        <f t="shared" si="3"/>
        <v>CPO</v>
      </c>
      <c r="S26" s="143" t="str">
        <f t="array" ref="S26">if(V26="","",XLOOKUP(V26,Master[Company],Master[Group],"NA",0,1))</f>
        <v>HPI</v>
      </c>
      <c r="T26" s="143" t="str">
        <f t="array" ref="T26">if(V26="","",XLOOKUP(V26,Master[Company],Master[Loading Location],"NA",0,1))</f>
        <v>Tayan</v>
      </c>
      <c r="U26" s="143" t="str">
        <f t="array" ref="U26">if(V26="","",XLOOKUP(V26,Master[Company],Master[Acronym],"NA",0,1))</f>
        <v>PT. NRP</v>
      </c>
      <c r="V26" s="145" t="s">
        <v>88</v>
      </c>
      <c r="W26" s="146">
        <v>4000000.0</v>
      </c>
      <c r="X26" s="146">
        <v>2000000.0</v>
      </c>
      <c r="Y26" s="143" t="s">
        <v>462</v>
      </c>
      <c r="Z26" s="143">
        <v>1.001026945E9</v>
      </c>
      <c r="AA26" s="143">
        <v>9.08100157E9</v>
      </c>
      <c r="AB26" s="223">
        <v>1.082000002869E12</v>
      </c>
      <c r="AC26" s="143">
        <v>1.001026945E9</v>
      </c>
      <c r="AD26" s="148"/>
      <c r="AE26" s="224">
        <v>46038.0</v>
      </c>
      <c r="AF26" s="225">
        <v>46039.0</v>
      </c>
      <c r="AG26" s="225">
        <v>45674.0</v>
      </c>
      <c r="AH26" s="225">
        <v>46040.0</v>
      </c>
      <c r="AI26" s="225">
        <v>46043.0</v>
      </c>
      <c r="AJ26" s="225">
        <v>46044.0</v>
      </c>
      <c r="AK26" s="225">
        <v>45682.0</v>
      </c>
      <c r="AL26" s="226">
        <v>45683.0</v>
      </c>
      <c r="AM26" s="150">
        <v>46040.0</v>
      </c>
      <c r="AN26" s="150">
        <v>46040.0</v>
      </c>
      <c r="AO26" s="150">
        <v>46041.0</v>
      </c>
      <c r="AP26" s="150">
        <v>46042.0</v>
      </c>
      <c r="AQ26" s="150">
        <v>46045.0</v>
      </c>
      <c r="AR26" s="150">
        <v>46048.0</v>
      </c>
      <c r="AS26" s="150">
        <v>46057.0</v>
      </c>
      <c r="AT26" s="150">
        <v>46058.0</v>
      </c>
      <c r="AU26" s="142"/>
      <c r="AV26" s="152"/>
      <c r="AW26" s="152"/>
      <c r="AX26" s="142"/>
      <c r="AY26" s="153" t="s">
        <v>388</v>
      </c>
      <c r="AZ26" s="145" t="s">
        <v>388</v>
      </c>
      <c r="BA26" s="145" t="s">
        <v>388</v>
      </c>
      <c r="BB26" s="145" t="s">
        <v>388</v>
      </c>
      <c r="BC26" s="145" t="s">
        <v>388</v>
      </c>
      <c r="BD26" s="154" t="s">
        <v>460</v>
      </c>
      <c r="BE26" s="145" t="s">
        <v>449</v>
      </c>
      <c r="BF26" s="145" t="s">
        <v>449</v>
      </c>
      <c r="BG26" s="145">
        <v>5.87</v>
      </c>
      <c r="BH26" s="155">
        <v>0.21</v>
      </c>
      <c r="BI26" s="156">
        <v>46037.0</v>
      </c>
      <c r="BJ26" s="157">
        <v>2000451.0</v>
      </c>
      <c r="BK26" s="157">
        <v>4001100.0</v>
      </c>
      <c r="BL26" s="157">
        <v>4026582.0</v>
      </c>
      <c r="BM26" s="157">
        <v>4035653.0</v>
      </c>
      <c r="BN26" s="158">
        <v>3984833.0</v>
      </c>
    </row>
    <row r="27" ht="22.5" customHeight="1">
      <c r="A27" s="115">
        <f t="shared" si="4"/>
        <v>1</v>
      </c>
      <c r="B27" s="116" t="s">
        <v>463</v>
      </c>
      <c r="C27" s="117" t="str">
        <f t="shared" si="1"/>
        <v>2025-12</v>
      </c>
      <c r="D27" s="118" t="s">
        <v>50</v>
      </c>
      <c r="E27" s="177" t="str">
        <f t="shared" si="2"/>
        <v>024/SPAL/CPO/XII/2025</v>
      </c>
      <c r="F27" s="227" t="s">
        <v>464</v>
      </c>
      <c r="G27" s="120"/>
      <c r="H27" s="121" t="str">
        <f t="array" ref="H27">IF(D27="","",XLOOKUP(D27,'Master Data'!K:K,'Master Data'!N:N,"Input in Master Data",0,1))</f>
        <v>T/C</v>
      </c>
      <c r="I27" s="121" t="str">
        <f t="array" ref="I27">IF(D27="","",XLOOKUP(D27,'Master Data'!K:K,'Master Data'!O:O,"Input in Master Data",0,1))</f>
        <v>LMI</v>
      </c>
      <c r="J27" s="121" t="str">
        <f t="array" ref="J27">if(V27="","",XLOOKUP(V27,Master[Company],Master[Blow],"Unknown",0,1))</f>
        <v>No</v>
      </c>
      <c r="K27" s="121" t="str">
        <f t="array" ref="K27">if(V27="","",XLOOKUP(V27,Master[Company],Master[Pigging],"Unknown",0,1))</f>
        <v>No</v>
      </c>
      <c r="L27" s="121" t="str">
        <f t="array" ref="L27">if(V27="","",XLOOKUP(V27,Master[Company],Master[Load Method],"Unknown",0,1))</f>
        <v>Truck Lossing</v>
      </c>
      <c r="M27" s="121" t="str">
        <f t="array" ref="M27">if(V27="","",XLOOKUP(V27,Master[Company],Master[Line Distance],"Unknown",0,1))</f>
        <v>120 Km</v>
      </c>
      <c r="N27" s="120"/>
      <c r="O27" s="122">
        <v>46003.0</v>
      </c>
      <c r="P27" s="121" t="s">
        <v>389</v>
      </c>
      <c r="Q27" s="121" t="str">
        <f t="array" ref="Q27">if(V27="","",XLOOKUP(V27,Master[Company],Master[Terms],"NA",0,1))</f>
        <v>FOB</v>
      </c>
      <c r="R27" s="121" t="str">
        <f t="shared" si="3"/>
        <v>CPO</v>
      </c>
      <c r="S27" s="121" t="str">
        <f t="array" ref="S27">if(V27="","",XLOOKUP(V27,Master[Company],Master[Group],"NA",0,1))</f>
        <v>BGA</v>
      </c>
      <c r="T27" s="121" t="str">
        <f t="array" ref="T27">if(V27="","",XLOOKUP(V27,Master[Company],Master[Loading Location],"NA",0,1))</f>
        <v>Ketapang</v>
      </c>
      <c r="U27" s="121" t="str">
        <f t="array" ref="U27">if(V27="","",XLOOKUP(V27,Master[Company],Master[Acronym],"NA",0,1))</f>
        <v>PT. SPA</v>
      </c>
      <c r="V27" s="123" t="s">
        <v>100</v>
      </c>
      <c r="W27" s="124">
        <v>2000000.0</v>
      </c>
      <c r="X27" s="124">
        <v>2000000.0</v>
      </c>
      <c r="Y27" s="178" t="s">
        <v>465</v>
      </c>
      <c r="Z27" s="121">
        <v>1.001026709E9</v>
      </c>
      <c r="AA27" s="121">
        <v>1.001026709E9</v>
      </c>
      <c r="AB27" s="121"/>
      <c r="AC27" s="121"/>
      <c r="AD27" s="126"/>
      <c r="AE27" s="127">
        <v>46053.0</v>
      </c>
      <c r="AF27" s="128">
        <v>46054.0</v>
      </c>
      <c r="AG27" s="128">
        <v>46059.0</v>
      </c>
      <c r="AH27" s="128">
        <v>46060.0</v>
      </c>
      <c r="AI27" s="228">
        <v>46065.0</v>
      </c>
      <c r="AJ27" s="128">
        <f>AI27+1</f>
        <v>46066</v>
      </c>
      <c r="AK27" s="128">
        <v>46070.0</v>
      </c>
      <c r="AL27" s="229"/>
      <c r="AM27" s="128">
        <v>46053.0</v>
      </c>
      <c r="AN27" s="128">
        <v>46054.0</v>
      </c>
      <c r="AO27" s="128">
        <v>46058.0</v>
      </c>
      <c r="AP27" s="128">
        <v>46060.0</v>
      </c>
      <c r="AQ27" s="228"/>
      <c r="AR27" s="228"/>
      <c r="AS27" s="228"/>
      <c r="AT27" s="228"/>
      <c r="AU27" s="120"/>
      <c r="AV27" s="130" t="s">
        <v>466</v>
      </c>
      <c r="AW27" s="230"/>
      <c r="AX27" s="120"/>
      <c r="AY27" s="131" t="s">
        <v>388</v>
      </c>
      <c r="AZ27" s="123" t="s">
        <v>388</v>
      </c>
      <c r="BA27" s="123" t="s">
        <v>388</v>
      </c>
      <c r="BB27" s="123" t="s">
        <v>388</v>
      </c>
      <c r="BC27" s="123"/>
      <c r="BD27" s="132"/>
      <c r="BE27" s="123" t="s">
        <v>448</v>
      </c>
      <c r="BF27" s="121"/>
      <c r="BG27" s="123">
        <v>4.44</v>
      </c>
      <c r="BH27" s="133">
        <v>0.21</v>
      </c>
      <c r="BI27" s="134">
        <v>46058.0</v>
      </c>
      <c r="BJ27" s="135">
        <v>2000000.0</v>
      </c>
      <c r="BK27" s="135">
        <v>3000000.0</v>
      </c>
      <c r="BL27" s="135">
        <v>2980115.0</v>
      </c>
      <c r="BM27" s="175"/>
      <c r="BN27" s="213"/>
    </row>
    <row r="28" ht="22.5" customHeight="1">
      <c r="A28" s="137">
        <f t="shared" si="4"/>
        <v>1</v>
      </c>
      <c r="B28" s="138" t="s">
        <v>463</v>
      </c>
      <c r="C28" s="139" t="str">
        <f t="shared" si="1"/>
        <v>2025-12</v>
      </c>
      <c r="D28" s="140" t="s">
        <v>50</v>
      </c>
      <c r="E28" s="181" t="str">
        <f t="shared" si="2"/>
        <v>025/SPAL/CPO/XII/2025</v>
      </c>
      <c r="F28" s="137" t="s">
        <v>464</v>
      </c>
      <c r="G28" s="142"/>
      <c r="H28" s="143" t="str">
        <f t="array" ref="H28">IF(D28="","",XLOOKUP(D28,'Master Data'!K:K,'Master Data'!N:N,"Input in Master Data",0,1))</f>
        <v>T/C</v>
      </c>
      <c r="I28" s="143" t="str">
        <f t="array" ref="I28">IF(D28="","",XLOOKUP(D28,'Master Data'!K:K,'Master Data'!O:O,"Input in Master Data",0,1))</f>
        <v>LMI</v>
      </c>
      <c r="J28" s="143" t="str">
        <f t="array" ref="J28">if(V28="","",XLOOKUP(V28,Master[Company],Master[Blow],"Unknown",0,1))</f>
        <v>No</v>
      </c>
      <c r="K28" s="143" t="str">
        <f t="array" ref="K28">if(V28="","",XLOOKUP(V28,Master[Company],Master[Pigging],"Unknown",0,1))</f>
        <v>No</v>
      </c>
      <c r="L28" s="143" t="str">
        <f t="array" ref="L28">if(V28="","",XLOOKUP(V28,Master[Company],Master[Load Method],"Unknown",0,1))</f>
        <v>Truck Lossing</v>
      </c>
      <c r="M28" s="143" t="str">
        <f t="array" ref="M28">if(V28="","",XLOOKUP(V28,Master[Company],Master[Line Distance],"Unknown",0,1))</f>
        <v>120 Km</v>
      </c>
      <c r="N28" s="142"/>
      <c r="O28" s="144">
        <v>46010.0</v>
      </c>
      <c r="P28" s="143" t="s">
        <v>389</v>
      </c>
      <c r="Q28" s="143" t="str">
        <f t="array" ref="Q28">if(V28="","",XLOOKUP(V28,Master[Company],Master[Terms],"NA",0,1))</f>
        <v>FOB</v>
      </c>
      <c r="R28" s="143" t="str">
        <f t="shared" si="3"/>
        <v>CPO</v>
      </c>
      <c r="S28" s="143" t="str">
        <f t="array" ref="S28">if(V28="","",XLOOKUP(V28,Master[Company],Master[Group],"NA",0,1))</f>
        <v>BGA</v>
      </c>
      <c r="T28" s="143" t="str">
        <f t="array" ref="T28">if(V28="","",XLOOKUP(V28,Master[Company],Master[Loading Location],"NA",0,1))</f>
        <v>Ketapang</v>
      </c>
      <c r="U28" s="143" t="str">
        <f t="array" ref="U28">if(V28="","",XLOOKUP(V28,Master[Company],Master[Acronym],"NA",0,1))</f>
        <v>PT. SPA</v>
      </c>
      <c r="V28" s="145" t="s">
        <v>100</v>
      </c>
      <c r="W28" s="146">
        <v>1000000.0</v>
      </c>
      <c r="X28" s="146">
        <v>1000000.0</v>
      </c>
      <c r="Y28" s="182" t="s">
        <v>467</v>
      </c>
      <c r="Z28" s="143">
        <v>1.00102685E9</v>
      </c>
      <c r="AA28" s="143">
        <v>1.00102685E9</v>
      </c>
      <c r="AB28" s="143"/>
      <c r="AC28" s="143"/>
      <c r="AD28" s="148"/>
      <c r="AE28" s="149">
        <v>46053.0</v>
      </c>
      <c r="AF28" s="150">
        <v>46054.0</v>
      </c>
      <c r="AG28" s="150">
        <v>46059.0</v>
      </c>
      <c r="AH28" s="150">
        <v>46060.0</v>
      </c>
      <c r="AI28" s="231">
        <v>46065.0</v>
      </c>
      <c r="AJ28" s="150">
        <v>46066.0</v>
      </c>
      <c r="AK28" s="150">
        <v>46070.0</v>
      </c>
      <c r="AL28" s="232"/>
      <c r="AM28" s="150">
        <v>46053.0</v>
      </c>
      <c r="AN28" s="150">
        <v>46054.0</v>
      </c>
      <c r="AO28" s="150">
        <v>46058.0</v>
      </c>
      <c r="AP28" s="128">
        <v>46060.0</v>
      </c>
      <c r="AQ28" s="231"/>
      <c r="AR28" s="231"/>
      <c r="AS28" s="231"/>
      <c r="AT28" s="231"/>
      <c r="AU28" s="142"/>
      <c r="AV28" s="152"/>
      <c r="AW28" s="152"/>
      <c r="AX28" s="142"/>
      <c r="AY28" s="153" t="s">
        <v>388</v>
      </c>
      <c r="AZ28" s="145" t="s">
        <v>388</v>
      </c>
      <c r="BA28" s="145" t="s">
        <v>388</v>
      </c>
      <c r="BB28" s="145" t="s">
        <v>388</v>
      </c>
      <c r="BC28" s="145"/>
      <c r="BD28" s="154"/>
      <c r="BE28" s="145" t="s">
        <v>448</v>
      </c>
      <c r="BF28" s="143"/>
      <c r="BG28" s="145">
        <v>4.44</v>
      </c>
      <c r="BH28" s="155">
        <v>0.21</v>
      </c>
      <c r="BI28" s="156">
        <v>46058.0</v>
      </c>
      <c r="BJ28" s="157">
        <v>1000000.0</v>
      </c>
      <c r="BK28" s="157">
        <v>3000000.0</v>
      </c>
      <c r="BL28" s="157">
        <v>2980115.0</v>
      </c>
      <c r="BM28" s="176"/>
      <c r="BN28" s="215"/>
    </row>
    <row r="29" ht="22.5" customHeight="1">
      <c r="A29" s="115">
        <f t="shared" si="4"/>
        <v>2</v>
      </c>
      <c r="B29" s="116" t="s">
        <v>468</v>
      </c>
      <c r="C29" s="117" t="str">
        <f t="shared" si="1"/>
        <v>2026-01</v>
      </c>
      <c r="D29" s="118" t="s">
        <v>119</v>
      </c>
      <c r="E29" s="119" t="str">
        <f t="shared" si="2"/>
        <v>10000030/LS/I/2025</v>
      </c>
      <c r="F29" s="115" t="s">
        <v>388</v>
      </c>
      <c r="G29" s="120"/>
      <c r="H29" s="121" t="str">
        <f t="array" ref="H29">IF(D29="","",XLOOKUP(D29,'Master Data'!K:K,'Master Data'!N:N,"Input in Master Data",0,1))</f>
        <v>-</v>
      </c>
      <c r="I29" s="121" t="str">
        <f t="array" ref="I29">IF(D29="","",XLOOKUP(D29,'Master Data'!K:K,'Master Data'!O:O,"Input in Master Data",0,1))</f>
        <v>FPS</v>
      </c>
      <c r="J29" s="121" t="str">
        <f t="array" ref="J29">if(V29="","",XLOOKUP(V29,Master[Company],Master[Blow],"Unknown",0,1))</f>
        <v/>
      </c>
      <c r="K29" s="121" t="str">
        <f t="array" ref="K29">if(V29="","",XLOOKUP(V29,Master[Company],Master[Pigging],"Unknown",0,1))</f>
        <v/>
      </c>
      <c r="L29" s="121" t="str">
        <f t="array" ref="L29">if(V29="","",XLOOKUP(V29,Master[Company],Master[Load Method],"Unknown",0,1))</f>
        <v/>
      </c>
      <c r="M29" s="121" t="str">
        <f t="array" ref="M29">if(V29="","",XLOOKUP(V29,Master[Company],Master[Line Distance],"Unknown",0,1))</f>
        <v/>
      </c>
      <c r="N29" s="120"/>
      <c r="O29" s="122">
        <v>46028.0</v>
      </c>
      <c r="P29" s="121" t="s">
        <v>389</v>
      </c>
      <c r="Q29" s="121" t="str">
        <f t="array" ref="Q29">if(V29="","",XLOOKUP(V29,Master[Company],Master[Terms],"NA",0,1))</f>
        <v>CIF</v>
      </c>
      <c r="R29" s="121" t="str">
        <f t="shared" si="3"/>
        <v>CPO</v>
      </c>
      <c r="S29" s="121" t="str">
        <f t="array" ref="S29">if(V29="","",XLOOKUP(V29,Master[Company],Master[Group],"NA",0,1))</f>
        <v>FR</v>
      </c>
      <c r="T29" s="121" t="str">
        <f t="array" ref="T29">if(V29="","",XLOOKUP(V29,Master[Company],Master[Loading Location],"NA",0,1))</f>
        <v>Tayan</v>
      </c>
      <c r="U29" s="121" t="str">
        <f t="array" ref="U29">if(V29="","",XLOOKUP(V29,Master[Company],Master[Acronym],"NA",0,1))</f>
        <v>PT. LS</v>
      </c>
      <c r="V29" s="123" t="s">
        <v>192</v>
      </c>
      <c r="W29" s="124">
        <v>1400000.0</v>
      </c>
      <c r="X29" s="124">
        <v>1400000.0</v>
      </c>
      <c r="Y29" s="121" t="s">
        <v>469</v>
      </c>
      <c r="Z29" s="121">
        <v>1.001027007E9</v>
      </c>
      <c r="AA29" s="121">
        <v>1.001027007E9</v>
      </c>
      <c r="AB29" s="121"/>
      <c r="AC29" s="121"/>
      <c r="AD29" s="126"/>
      <c r="AE29" s="127">
        <v>46025.0</v>
      </c>
      <c r="AF29" s="128">
        <v>46027.0</v>
      </c>
      <c r="AG29" s="128">
        <v>46029.0</v>
      </c>
      <c r="AH29" s="128">
        <v>46037.0</v>
      </c>
      <c r="AI29" s="128">
        <v>46040.0</v>
      </c>
      <c r="AJ29" s="128">
        <v>46046.0</v>
      </c>
      <c r="AK29" s="228">
        <v>46051.0</v>
      </c>
      <c r="AL29" s="129">
        <v>46052.0</v>
      </c>
      <c r="AM29" s="128">
        <v>46025.0</v>
      </c>
      <c r="AN29" s="128">
        <v>46027.0</v>
      </c>
      <c r="AO29" s="128">
        <v>46029.0</v>
      </c>
      <c r="AP29" s="128">
        <v>46037.0</v>
      </c>
      <c r="AQ29" s="128">
        <v>46040.0</v>
      </c>
      <c r="AR29" s="128">
        <v>46047.0</v>
      </c>
      <c r="AS29" s="128">
        <v>46053.0</v>
      </c>
      <c r="AT29" s="228"/>
      <c r="AU29" s="120"/>
      <c r="AV29" s="130" t="s">
        <v>446</v>
      </c>
      <c r="AW29" s="130" t="s">
        <v>470</v>
      </c>
      <c r="AX29" s="120"/>
      <c r="AY29" s="131" t="s">
        <v>388</v>
      </c>
      <c r="AZ29" s="123" t="s">
        <v>388</v>
      </c>
      <c r="BA29" s="123" t="s">
        <v>388</v>
      </c>
      <c r="BB29" s="123" t="s">
        <v>388</v>
      </c>
      <c r="BC29" s="123" t="s">
        <v>388</v>
      </c>
      <c r="BD29" s="132" t="s">
        <v>388</v>
      </c>
      <c r="BE29" s="123" t="s">
        <v>471</v>
      </c>
      <c r="BF29" s="123" t="s">
        <v>472</v>
      </c>
      <c r="BG29" s="123">
        <v>4.7</v>
      </c>
      <c r="BH29" s="233">
        <v>0.262</v>
      </c>
      <c r="BI29" s="134">
        <v>46035.0</v>
      </c>
      <c r="BJ29" s="135">
        <v>1398920.0</v>
      </c>
      <c r="BK29" s="175">
        <f>SUM(BJ29:BJ30)</f>
        <v>3398920</v>
      </c>
      <c r="BL29" s="135">
        <v>3389008.0</v>
      </c>
      <c r="BM29" s="135">
        <v>3399115.0</v>
      </c>
      <c r="BN29" s="213"/>
    </row>
    <row r="30" ht="22.5" customHeight="1">
      <c r="A30" s="137">
        <f t="shared" si="4"/>
        <v>2</v>
      </c>
      <c r="B30" s="138" t="s">
        <v>468</v>
      </c>
      <c r="C30" s="139" t="str">
        <f t="shared" si="1"/>
        <v>2026-01</v>
      </c>
      <c r="D30" s="140" t="s">
        <v>119</v>
      </c>
      <c r="E30" s="141" t="str">
        <f t="shared" si="2"/>
        <v>10000001/KALE/I/2025</v>
      </c>
      <c r="F30" s="137" t="s">
        <v>388</v>
      </c>
      <c r="G30" s="142"/>
      <c r="H30" s="143" t="str">
        <f t="array" ref="H30">IF(D30="","",XLOOKUP(D30,'Master Data'!K:K,'Master Data'!N:N,"Input in Master Data",0,1))</f>
        <v>-</v>
      </c>
      <c r="I30" s="143" t="str">
        <f t="array" ref="I30">IF(D30="","",XLOOKUP(D30,'Master Data'!K:K,'Master Data'!O:O,"Input in Master Data",0,1))</f>
        <v>FPS</v>
      </c>
      <c r="J30" s="143" t="str">
        <f t="array" ref="J30">if(V30="","",XLOOKUP(V30,Master[Company],Master[Blow],"Unknown",0,1))</f>
        <v/>
      </c>
      <c r="K30" s="143" t="str">
        <f t="array" ref="K30">if(V30="","",XLOOKUP(V30,Master[Company],Master[Pigging],"Unknown",0,1))</f>
        <v/>
      </c>
      <c r="L30" s="143" t="str">
        <f t="array" ref="L30">if(V30="","",XLOOKUP(V30,Master[Company],Master[Load Method],"Unknown",0,1))</f>
        <v/>
      </c>
      <c r="M30" s="143" t="str">
        <f t="array" ref="M30">if(V30="","",XLOOKUP(V30,Master[Company],Master[Line Distance],"Unknown",0,1))</f>
        <v/>
      </c>
      <c r="N30" s="142"/>
      <c r="O30" s="144">
        <v>46028.0</v>
      </c>
      <c r="P30" s="143" t="s">
        <v>389</v>
      </c>
      <c r="Q30" s="143" t="str">
        <f t="array" ref="Q30">if(V30="","",XLOOKUP(V30,Master[Company],Master[Terms],"NA",0,1))</f>
        <v>CIF</v>
      </c>
      <c r="R30" s="143" t="str">
        <f t="shared" si="3"/>
        <v>CPO</v>
      </c>
      <c r="S30" s="143" t="str">
        <f t="array" ref="S30">if(V30="","",XLOOKUP(V30,Master[Company],Master[Group],"NA",0,1))</f>
        <v>FR</v>
      </c>
      <c r="T30" s="143" t="str">
        <f t="array" ref="T30">if(V30="","",XLOOKUP(V30,Master[Company],Master[Loading Location],"NA",0,1))</f>
        <v>Tayan</v>
      </c>
      <c r="U30" s="143" t="str">
        <f t="array" ref="U30">if(V30="","",XLOOKUP(V30,Master[Company],Master[Acronym],"NA",0,1))</f>
        <v>PT. KAL</v>
      </c>
      <c r="V30" s="145" t="s">
        <v>198</v>
      </c>
      <c r="W30" s="146">
        <v>2000000.0</v>
      </c>
      <c r="X30" s="146">
        <v>2000000.0</v>
      </c>
      <c r="Y30" s="143" t="s">
        <v>473</v>
      </c>
      <c r="Z30" s="143">
        <v>1.001027069E9</v>
      </c>
      <c r="AA30" s="143">
        <v>1.001027069E9</v>
      </c>
      <c r="AB30" s="143"/>
      <c r="AC30" s="143"/>
      <c r="AD30" s="148"/>
      <c r="AE30" s="149">
        <v>46025.0</v>
      </c>
      <c r="AF30" s="150">
        <v>46027.0</v>
      </c>
      <c r="AG30" s="150">
        <v>46029.0</v>
      </c>
      <c r="AH30" s="150">
        <v>46037.0</v>
      </c>
      <c r="AI30" s="150">
        <v>46040.0</v>
      </c>
      <c r="AJ30" s="150">
        <v>46046.0</v>
      </c>
      <c r="AK30" s="231">
        <v>46051.0</v>
      </c>
      <c r="AL30" s="151">
        <v>46052.0</v>
      </c>
      <c r="AM30" s="150">
        <v>46025.0</v>
      </c>
      <c r="AN30" s="150">
        <v>46031.0</v>
      </c>
      <c r="AO30" s="150">
        <v>46034.0</v>
      </c>
      <c r="AP30" s="150">
        <v>46037.0</v>
      </c>
      <c r="AQ30" s="150">
        <v>46040.0</v>
      </c>
      <c r="AR30" s="150">
        <v>46047.0</v>
      </c>
      <c r="AS30" s="150">
        <v>46053.0</v>
      </c>
      <c r="AT30" s="231"/>
      <c r="AU30" s="142"/>
      <c r="AV30" s="152"/>
      <c r="AW30" s="152"/>
      <c r="AX30" s="142"/>
      <c r="AY30" s="153" t="s">
        <v>388</v>
      </c>
      <c r="AZ30" s="145" t="s">
        <v>388</v>
      </c>
      <c r="BA30" s="145" t="s">
        <v>388</v>
      </c>
      <c r="BB30" s="145" t="s">
        <v>388</v>
      </c>
      <c r="BC30" s="145" t="s">
        <v>388</v>
      </c>
      <c r="BD30" s="154" t="s">
        <v>388</v>
      </c>
      <c r="BE30" s="145" t="s">
        <v>471</v>
      </c>
      <c r="BF30" s="145" t="s">
        <v>472</v>
      </c>
      <c r="BG30" s="145">
        <v>4.27</v>
      </c>
      <c r="BH30" s="155">
        <v>0.18</v>
      </c>
      <c r="BI30" s="156">
        <v>46035.0</v>
      </c>
      <c r="BJ30" s="157">
        <v>2000000.0</v>
      </c>
      <c r="BK30" s="176">
        <v>3398920.0</v>
      </c>
      <c r="BL30" s="157">
        <v>3389008.0</v>
      </c>
      <c r="BM30" s="157">
        <v>3399115.0</v>
      </c>
      <c r="BN30" s="215"/>
    </row>
    <row r="31" ht="22.5" customHeight="1">
      <c r="A31" s="183">
        <f t="shared" si="4"/>
        <v>3</v>
      </c>
      <c r="B31" s="184" t="s">
        <v>474</v>
      </c>
      <c r="C31" s="185" t="str">
        <f t="shared" si="1"/>
        <v>2026-01</v>
      </c>
      <c r="D31" s="186" t="s">
        <v>124</v>
      </c>
      <c r="E31" s="187" t="str">
        <f t="shared" si="2"/>
        <v>10000014/MKS/I/2026</v>
      </c>
      <c r="F31" s="183" t="s">
        <v>475</v>
      </c>
      <c r="G31" s="188"/>
      <c r="H31" s="189" t="str">
        <f t="array" ref="H31">IF(D31="","",XLOOKUP(D31,'Master Data'!K:K,'Master Data'!N:N,"Input in Master Data",0,1))</f>
        <v>-</v>
      </c>
      <c r="I31" s="189" t="str">
        <f t="array" ref="I31">IF(D31="","",XLOOKUP(D31,'Master Data'!K:K,'Master Data'!O:O,"Input in Master Data",0,1))</f>
        <v>FPS</v>
      </c>
      <c r="J31" s="189" t="str">
        <f t="array" ref="J31">if(V31="","",XLOOKUP(V31,Master[Company],Master[Blow],"Unknown",0,1))</f>
        <v/>
      </c>
      <c r="K31" s="189" t="str">
        <f t="array" ref="K31">if(V31="","",XLOOKUP(V31,Master[Company],Master[Pigging],"Unknown",0,1))</f>
        <v/>
      </c>
      <c r="L31" s="189" t="str">
        <f t="array" ref="L31">if(V31="","",XLOOKUP(V31,Master[Company],Master[Load Method],"Unknown",0,1))</f>
        <v/>
      </c>
      <c r="M31" s="189" t="str">
        <f t="array" ref="M31">if(V31="","",XLOOKUP(V31,Master[Company],Master[Line Distance],"Unknown",0,1))</f>
        <v/>
      </c>
      <c r="N31" s="188"/>
      <c r="O31" s="190">
        <v>46030.0</v>
      </c>
      <c r="P31" s="189" t="s">
        <v>389</v>
      </c>
      <c r="Q31" s="189" t="str">
        <f t="array" ref="Q31">if(V31="","",XLOOKUP(V31,Master[Company],Master[Terms],"NA",0,1))</f>
        <v>CIF</v>
      </c>
      <c r="R31" s="189" t="str">
        <f t="shared" si="3"/>
        <v>CPO</v>
      </c>
      <c r="S31" s="189" t="str">
        <f t="array" ref="S31">if(V31="","",XLOOKUP(V31,Master[Company],Master[Group],"NA",0,1))</f>
        <v>FR</v>
      </c>
      <c r="T31" s="189" t="str">
        <f t="array" ref="T31">if(V31="","",XLOOKUP(V31,Master[Company],Master[Loading Location],"NA",0,1))</f>
        <v>Tayan</v>
      </c>
      <c r="U31" s="189" t="str">
        <f t="array" ref="U31">if(V31="","",XLOOKUP(V31,Master[Company],Master[Acronym],"NA",0,1))</f>
        <v>PT. MKS</v>
      </c>
      <c r="V31" s="191" t="s">
        <v>202</v>
      </c>
      <c r="W31" s="192">
        <v>3500000.0</v>
      </c>
      <c r="X31" s="192">
        <v>3500000.0</v>
      </c>
      <c r="Y31" s="189" t="s">
        <v>476</v>
      </c>
      <c r="Z31" s="189">
        <v>1.001027102E9</v>
      </c>
      <c r="AA31" s="189">
        <v>1.001027102E9</v>
      </c>
      <c r="AB31" s="189"/>
      <c r="AC31" s="189"/>
      <c r="AD31" s="194"/>
      <c r="AE31" s="234">
        <v>46025.0</v>
      </c>
      <c r="AF31" s="235">
        <v>46033.0</v>
      </c>
      <c r="AG31" s="235">
        <v>46037.0</v>
      </c>
      <c r="AH31" s="235">
        <v>46038.0</v>
      </c>
      <c r="AI31" s="235">
        <v>46048.0</v>
      </c>
      <c r="AJ31" s="235">
        <v>46049.0</v>
      </c>
      <c r="AK31" s="235">
        <v>46053.0</v>
      </c>
      <c r="AL31" s="236">
        <v>46054.0</v>
      </c>
      <c r="AM31" s="207">
        <v>46025.0</v>
      </c>
      <c r="AN31" s="207">
        <v>46034.0</v>
      </c>
      <c r="AO31" s="196">
        <v>46049.0</v>
      </c>
      <c r="AP31" s="196">
        <v>46050.0</v>
      </c>
      <c r="AQ31" s="196">
        <v>46053.0</v>
      </c>
      <c r="AR31" s="196">
        <v>46062.0</v>
      </c>
      <c r="AS31" s="237"/>
      <c r="AT31" s="237"/>
      <c r="AU31" s="188"/>
      <c r="AV31" s="198" t="s">
        <v>446</v>
      </c>
      <c r="AW31" s="238"/>
      <c r="AX31" s="188"/>
      <c r="AY31" s="199" t="s">
        <v>388</v>
      </c>
      <c r="AZ31" s="191" t="s">
        <v>388</v>
      </c>
      <c r="BA31" s="191" t="s">
        <v>388</v>
      </c>
      <c r="BB31" s="191" t="s">
        <v>388</v>
      </c>
      <c r="BC31" s="191" t="s">
        <v>388</v>
      </c>
      <c r="BD31" s="200"/>
      <c r="BE31" s="191" t="s">
        <v>477</v>
      </c>
      <c r="BF31" s="189"/>
      <c r="BG31" s="191">
        <v>5.53</v>
      </c>
      <c r="BH31" s="201">
        <v>0.15</v>
      </c>
      <c r="BI31" s="202">
        <v>46049.0</v>
      </c>
      <c r="BJ31" s="203">
        <v>3500000.0</v>
      </c>
      <c r="BK31" s="203">
        <v>3500000.0</v>
      </c>
      <c r="BL31" s="203">
        <v>3498088.0</v>
      </c>
      <c r="BM31" s="203">
        <v>3498088.0</v>
      </c>
      <c r="BN31" s="239"/>
    </row>
    <row r="32" ht="22.5" customHeight="1">
      <c r="A32" s="115">
        <f t="shared" si="4"/>
        <v>1</v>
      </c>
      <c r="B32" s="116" t="s">
        <v>478</v>
      </c>
      <c r="C32" s="117" t="str">
        <f t="shared" si="1"/>
        <v>2025-12</v>
      </c>
      <c r="D32" s="118" t="s">
        <v>43</v>
      </c>
      <c r="E32" s="119" t="str">
        <f t="shared" si="2"/>
        <v>EXT-NRP-516-2025</v>
      </c>
      <c r="F32" s="159" t="s">
        <v>388</v>
      </c>
      <c r="G32" s="120"/>
      <c r="H32" s="121" t="str">
        <f t="array" ref="H32">IF(D32="","",XLOOKUP(D32,'Master Data'!K:K,'Master Data'!N:N,"Input in Master Data",0,1))</f>
        <v>T/C</v>
      </c>
      <c r="I32" s="121" t="str">
        <f t="array" ref="I32">IF(D32="","",XLOOKUP(D32,'Master Data'!K:K,'Master Data'!O:O,"Input in Master Data",0,1))</f>
        <v>Maxima</v>
      </c>
      <c r="J32" s="121" t="str">
        <f t="array" ref="J32">if(V32="","",XLOOKUP(V32,Master[Company],Master[Blow],"Unknown",0,1))</f>
        <v/>
      </c>
      <c r="K32" s="121" t="str">
        <f t="array" ref="K32">if(V32="","",XLOOKUP(V32,Master[Company],Master[Pigging],"Unknown",0,1))</f>
        <v/>
      </c>
      <c r="L32" s="121" t="str">
        <f t="array" ref="L32">if(V32="","",XLOOKUP(V32,Master[Company],Master[Load Method],"Unknown",0,1))</f>
        <v/>
      </c>
      <c r="M32" s="121" t="str">
        <f t="array" ref="M32">if(V32="","",XLOOKUP(V32,Master[Company],Master[Line Distance],"Unknown",0,1))</f>
        <v/>
      </c>
      <c r="N32" s="120"/>
      <c r="O32" s="122">
        <v>46014.0</v>
      </c>
      <c r="P32" s="121" t="s">
        <v>418</v>
      </c>
      <c r="Q32" s="121" t="str">
        <f t="array" ref="Q32">if(V32="","",XLOOKUP(V32,Master[Company],Master[Terms],"NA",0,1))</f>
        <v>FOB</v>
      </c>
      <c r="R32" s="121" t="str">
        <f t="shared" si="3"/>
        <v>CPO</v>
      </c>
      <c r="S32" s="121" t="str">
        <f t="array" ref="S32">if(V32="","",XLOOKUP(V32,Master[Company],Master[Group],"NA",0,1))</f>
        <v>HPI</v>
      </c>
      <c r="T32" s="121" t="str">
        <f t="array" ref="T32">if(V32="","",XLOOKUP(V32,Master[Company],Master[Loading Location],"NA",0,1))</f>
        <v>Tayan</v>
      </c>
      <c r="U32" s="121" t="str">
        <f t="array" ref="U32">if(V32="","",XLOOKUP(V32,Master[Company],Master[Acronym],"NA",0,1))</f>
        <v>PT. NRP</v>
      </c>
      <c r="V32" s="123" t="s">
        <v>88</v>
      </c>
      <c r="W32" s="124">
        <v>4000000.0</v>
      </c>
      <c r="X32" s="124">
        <v>2000000.0</v>
      </c>
      <c r="Y32" s="121" t="s">
        <v>462</v>
      </c>
      <c r="Z32" s="121">
        <v>1.001026945E9</v>
      </c>
      <c r="AA32" s="121">
        <v>9.08100157E9</v>
      </c>
      <c r="AB32" s="240">
        <v>1.082000002869E12</v>
      </c>
      <c r="AC32" s="121">
        <v>1.001026945E9</v>
      </c>
      <c r="AD32" s="126"/>
      <c r="AE32" s="127">
        <v>46044.0</v>
      </c>
      <c r="AF32" s="128">
        <v>46045.0</v>
      </c>
      <c r="AG32" s="128">
        <v>46046.0</v>
      </c>
      <c r="AH32" s="128">
        <v>46047.0</v>
      </c>
      <c r="AI32" s="128">
        <v>46051.0</v>
      </c>
      <c r="AJ32" s="128">
        <v>46052.0</v>
      </c>
      <c r="AK32" s="228">
        <f>AJ32+5</f>
        <v>46057</v>
      </c>
      <c r="AL32" s="129">
        <v>46058.0</v>
      </c>
      <c r="AM32" s="128">
        <v>46044.0</v>
      </c>
      <c r="AN32" s="128">
        <v>46044.0</v>
      </c>
      <c r="AO32" s="128">
        <v>46045.0</v>
      </c>
      <c r="AP32" s="128">
        <v>46045.0</v>
      </c>
      <c r="AQ32" s="128">
        <v>46049.0</v>
      </c>
      <c r="AR32" s="128">
        <v>46058.0</v>
      </c>
      <c r="AS32" s="128">
        <v>46061.0</v>
      </c>
      <c r="AT32" s="228"/>
      <c r="AU32" s="120"/>
      <c r="AV32" s="130" t="s">
        <v>446</v>
      </c>
      <c r="AW32" s="130" t="s">
        <v>479</v>
      </c>
      <c r="AX32" s="120"/>
      <c r="AY32" s="131" t="s">
        <v>388</v>
      </c>
      <c r="AZ32" s="123" t="s">
        <v>388</v>
      </c>
      <c r="BA32" s="123" t="s">
        <v>388</v>
      </c>
      <c r="BB32" s="123" t="s">
        <v>388</v>
      </c>
      <c r="BC32" s="123" t="s">
        <v>388</v>
      </c>
      <c r="BD32" s="132" t="s">
        <v>480</v>
      </c>
      <c r="BE32" s="123" t="s">
        <v>408</v>
      </c>
      <c r="BF32" s="123" t="s">
        <v>433</v>
      </c>
      <c r="BG32" s="123">
        <v>5.74</v>
      </c>
      <c r="BH32" s="133">
        <v>0.21</v>
      </c>
      <c r="BI32" s="241">
        <v>46044.0</v>
      </c>
      <c r="BJ32" s="135">
        <v>2000000.0</v>
      </c>
      <c r="BK32" s="175">
        <v>4000410.0</v>
      </c>
      <c r="BL32" s="135">
        <v>4017233.0</v>
      </c>
      <c r="BM32" s="175"/>
      <c r="BN32" s="213"/>
    </row>
    <row r="33" ht="22.5" customHeight="1">
      <c r="A33" s="137">
        <f t="shared" si="4"/>
        <v>1</v>
      </c>
      <c r="B33" s="138" t="s">
        <v>478</v>
      </c>
      <c r="C33" s="139" t="str">
        <f t="shared" si="1"/>
        <v>2026-01</v>
      </c>
      <c r="D33" s="140" t="s">
        <v>43</v>
      </c>
      <c r="E33" s="242" t="str">
        <f t="shared" si="2"/>
        <v>EXT-NRP-016-2026</v>
      </c>
      <c r="F33" s="159" t="s">
        <v>388</v>
      </c>
      <c r="G33" s="142"/>
      <c r="H33" s="143" t="str">
        <f t="array" ref="H33">IF(D33="","",XLOOKUP(D33,'Master Data'!K:K,'Master Data'!N:N,"Input in Master Data",0,1))</f>
        <v>T/C</v>
      </c>
      <c r="I33" s="143" t="str">
        <f t="array" ref="I33">IF(D33="","",XLOOKUP(D33,'Master Data'!K:K,'Master Data'!O:O,"Input in Master Data",0,1))</f>
        <v>Maxima</v>
      </c>
      <c r="J33" s="143" t="str">
        <f t="array" ref="J33">if(V33="","",XLOOKUP(V33,Master[Company],Master[Blow],"Unknown",0,1))</f>
        <v/>
      </c>
      <c r="K33" s="143" t="str">
        <f t="array" ref="K33">if(V33="","",XLOOKUP(V33,Master[Company],Master[Pigging],"Unknown",0,1))</f>
        <v/>
      </c>
      <c r="L33" s="143" t="str">
        <f t="array" ref="L33">if(V33="","",XLOOKUP(V33,Master[Company],Master[Load Method],"Unknown",0,1))</f>
        <v/>
      </c>
      <c r="M33" s="143" t="str">
        <f t="array" ref="M33">if(V33="","",XLOOKUP(V33,Master[Company],Master[Line Distance],"Unknown",0,1))</f>
        <v/>
      </c>
      <c r="N33" s="142"/>
      <c r="O33" s="144">
        <v>46041.0</v>
      </c>
      <c r="P33" s="143" t="s">
        <v>389</v>
      </c>
      <c r="Q33" s="143" t="str">
        <f t="array" ref="Q33">if(V33="","",XLOOKUP(V33,Master[Company],Master[Terms],"NA",0,1))</f>
        <v>FOB</v>
      </c>
      <c r="R33" s="143" t="str">
        <f t="shared" si="3"/>
        <v>CPO</v>
      </c>
      <c r="S33" s="143" t="str">
        <f t="array" ref="S33">if(V33="","",XLOOKUP(V33,Master[Company],Master[Group],"NA",0,1))</f>
        <v>HPI</v>
      </c>
      <c r="T33" s="143" t="str">
        <f t="array" ref="T33">if(V33="","",XLOOKUP(V33,Master[Company],Master[Loading Location],"NA",0,1))</f>
        <v>Tayan</v>
      </c>
      <c r="U33" s="143" t="str">
        <f t="array" ref="U33">if(V33="","",XLOOKUP(V33,Master[Company],Master[Acronym],"NA",0,1))</f>
        <v>PT. NRP</v>
      </c>
      <c r="V33" s="145" t="s">
        <v>88</v>
      </c>
      <c r="W33" s="146">
        <v>2000000.0</v>
      </c>
      <c r="X33" s="146">
        <v>2000000.0</v>
      </c>
      <c r="Y33" s="143" t="s">
        <v>481</v>
      </c>
      <c r="Z33" s="143">
        <v>1.001027351E9</v>
      </c>
      <c r="AA33" s="143">
        <v>1.001027351E9</v>
      </c>
      <c r="AB33" s="143"/>
      <c r="AC33" s="143"/>
      <c r="AD33" s="148"/>
      <c r="AE33" s="149">
        <v>46044.0</v>
      </c>
      <c r="AF33" s="150">
        <v>46045.0</v>
      </c>
      <c r="AG33" s="150">
        <v>46046.0</v>
      </c>
      <c r="AH33" s="150">
        <v>46047.0</v>
      </c>
      <c r="AI33" s="150">
        <v>46051.0</v>
      </c>
      <c r="AJ33" s="150">
        <v>46052.0</v>
      </c>
      <c r="AK33" s="231">
        <v>46057.0</v>
      </c>
      <c r="AL33" s="151">
        <v>46058.0</v>
      </c>
      <c r="AM33" s="150">
        <v>46044.0</v>
      </c>
      <c r="AN33" s="150">
        <v>46044.0</v>
      </c>
      <c r="AO33" s="150">
        <v>46045.0</v>
      </c>
      <c r="AP33" s="150">
        <v>46045.0</v>
      </c>
      <c r="AQ33" s="150">
        <v>46049.0</v>
      </c>
      <c r="AR33" s="150">
        <v>46058.0</v>
      </c>
      <c r="AS33" s="150">
        <v>46061.0</v>
      </c>
      <c r="AT33" s="231"/>
      <c r="AU33" s="142"/>
      <c r="AV33" s="152"/>
      <c r="AW33" s="152"/>
      <c r="AX33" s="142"/>
      <c r="AY33" s="153" t="s">
        <v>388</v>
      </c>
      <c r="AZ33" s="145" t="s">
        <v>388</v>
      </c>
      <c r="BA33" s="145" t="s">
        <v>388</v>
      </c>
      <c r="BB33" s="145" t="s">
        <v>388</v>
      </c>
      <c r="BC33" s="145" t="s">
        <v>388</v>
      </c>
      <c r="BD33" s="154" t="s">
        <v>480</v>
      </c>
      <c r="BE33" s="145" t="s">
        <v>408</v>
      </c>
      <c r="BF33" s="145" t="s">
        <v>433</v>
      </c>
      <c r="BG33" s="145">
        <v>5.74</v>
      </c>
      <c r="BH33" s="155">
        <v>0.21</v>
      </c>
      <c r="BI33" s="156">
        <v>46044.0</v>
      </c>
      <c r="BJ33" s="157">
        <v>2000410.0</v>
      </c>
      <c r="BK33" s="176">
        <v>4000410.0</v>
      </c>
      <c r="BL33" s="157">
        <v>4017233.0</v>
      </c>
      <c r="BM33" s="176"/>
      <c r="BN33" s="215"/>
    </row>
    <row r="34" ht="22.5" customHeight="1">
      <c r="A34" s="137">
        <f t="shared" si="4"/>
        <v>2</v>
      </c>
      <c r="B34" s="184" t="s">
        <v>482</v>
      </c>
      <c r="C34" s="185" t="str">
        <f t="shared" si="1"/>
        <v>2025-12</v>
      </c>
      <c r="D34" s="186" t="s">
        <v>228</v>
      </c>
      <c r="E34" s="205" t="str">
        <f t="shared" si="2"/>
        <v>124/CPO-TRD/KAM-CMA/XII/2025</v>
      </c>
      <c r="F34" s="183" t="s">
        <v>483</v>
      </c>
      <c r="G34" s="188"/>
      <c r="H34" s="192" t="str">
        <f t="array" ref="H34">IF(D34="","",XLOOKUP(D34,'Master Data'!K:K,'Master Data'!N:N,"Input in Master Data",0,1))</f>
        <v>V/C</v>
      </c>
      <c r="I34" s="189" t="str">
        <f t="array" ref="I34">IF(D34="","",XLOOKUP(D34,'Master Data'!K:K,'Master Data'!O:O,"Input in Master Data",0,1))</f>
        <v>KAM</v>
      </c>
      <c r="J34" s="189" t="str">
        <f t="array" ref="J34">if(V34="","",XLOOKUP(V34,Master[Company],Master[Blow],"Unknown",0,1))</f>
        <v/>
      </c>
      <c r="K34" s="189" t="str">
        <f t="array" ref="K34">if(V34="","",XLOOKUP(V34,Master[Company],Master[Pigging],"Unknown",0,1))</f>
        <v/>
      </c>
      <c r="L34" s="189" t="str">
        <f t="array" ref="L34">if(V34="","",XLOOKUP(V34,Master[Company],Master[Load Method],"Unknown",0,1))</f>
        <v/>
      </c>
      <c r="M34" s="189" t="str">
        <f t="array" ref="M34">if(V34="","",XLOOKUP(V34,Master[Company],Master[Line Distance],"Unknown",0,1))</f>
        <v/>
      </c>
      <c r="N34" s="188"/>
      <c r="O34" s="190">
        <v>46002.0</v>
      </c>
      <c r="P34" s="189" t="s">
        <v>484</v>
      </c>
      <c r="Q34" s="189" t="str">
        <f t="array" ref="Q34">if(V34="","",XLOOKUP(V34,Master[Company],Master[Terms],"NA",0,1))</f>
        <v>CIF</v>
      </c>
      <c r="R34" s="189" t="str">
        <f t="shared" si="3"/>
        <v>CPO</v>
      </c>
      <c r="S34" s="189" t="str">
        <f t="array" ref="S34">if(V34="","",XLOOKUP(V34,Master[Company],Master[Group],"NA",0,1))</f>
        <v>KAM</v>
      </c>
      <c r="T34" s="189" t="str">
        <f t="array" ref="T34">if(V34="","",XLOOKUP(V34,Master[Company],Master[Loading Location],"NA",0,1))</f>
        <v>Bayas</v>
      </c>
      <c r="U34" s="189" t="str">
        <f t="array" ref="U34">if(V34="","",XLOOKUP(V34,Master[Company],Master[Acronym],"NA",0,1))</f>
        <v>PT. KAM</v>
      </c>
      <c r="V34" s="191" t="s">
        <v>230</v>
      </c>
      <c r="W34" s="192">
        <v>3000000.0</v>
      </c>
      <c r="X34" s="192">
        <v>3000000.0</v>
      </c>
      <c r="Y34" s="206" t="s">
        <v>485</v>
      </c>
      <c r="Z34" s="189">
        <f t="shared" ref="Z34:Z978" si="5">IF(AC34="",AA34,AC34)</f>
        <v>1001026681</v>
      </c>
      <c r="AA34" s="189">
        <v>9.330000038E9</v>
      </c>
      <c r="AB34" s="193">
        <v>1.332000000444E12</v>
      </c>
      <c r="AC34" s="189">
        <v>1.001026681E9</v>
      </c>
      <c r="AD34" s="194"/>
      <c r="AE34" s="195">
        <v>46051.0</v>
      </c>
      <c r="AF34" s="196">
        <v>46052.0</v>
      </c>
      <c r="AG34" s="196">
        <v>46056.0</v>
      </c>
      <c r="AH34" s="196">
        <v>46057.0</v>
      </c>
      <c r="AI34" s="196">
        <v>46065.0</v>
      </c>
      <c r="AJ34" s="237"/>
      <c r="AK34" s="237"/>
      <c r="AL34" s="243"/>
      <c r="AM34" s="196">
        <v>46050.0</v>
      </c>
      <c r="AN34" s="196">
        <v>46050.0</v>
      </c>
      <c r="AO34" s="196">
        <v>46025.0</v>
      </c>
      <c r="AP34" s="237"/>
      <c r="AQ34" s="237"/>
      <c r="AR34" s="237"/>
      <c r="AS34" s="237"/>
      <c r="AT34" s="237"/>
      <c r="AU34" s="188"/>
      <c r="AV34" s="198" t="s">
        <v>486</v>
      </c>
      <c r="AW34" s="238"/>
      <c r="AX34" s="188"/>
      <c r="AY34" s="199" t="s">
        <v>59</v>
      </c>
      <c r="AZ34" s="191" t="s">
        <v>59</v>
      </c>
      <c r="BA34" s="191" t="s">
        <v>59</v>
      </c>
      <c r="BB34" s="189"/>
      <c r="BC34" s="189"/>
      <c r="BD34" s="244"/>
      <c r="BE34" s="189"/>
      <c r="BF34" s="189"/>
      <c r="BG34" s="189"/>
      <c r="BH34" s="245"/>
      <c r="BI34" s="246"/>
      <c r="BJ34" s="247"/>
      <c r="BK34" s="247"/>
      <c r="BL34" s="247"/>
      <c r="BM34" s="247"/>
      <c r="BN34" s="239"/>
    </row>
    <row r="35" ht="22.5" customHeight="1">
      <c r="A35" s="248">
        <f t="shared" si="4"/>
        <v>3</v>
      </c>
      <c r="B35" s="249" t="s">
        <v>487</v>
      </c>
      <c r="C35" s="250" t="str">
        <f t="shared" si="1"/>
        <v>2026-01</v>
      </c>
      <c r="D35" s="251" t="s">
        <v>26</v>
      </c>
      <c r="E35" s="252" t="str">
        <f t="shared" si="2"/>
        <v>SPAAC/CPO/2601/03</v>
      </c>
      <c r="F35" s="248" t="s">
        <v>483</v>
      </c>
      <c r="G35" s="253"/>
      <c r="H35" s="254" t="str">
        <f t="array" ref="H35">IF(D35="","",XLOOKUP(D35,'Master Data'!K:K,'Master Data'!N:N,"Input in Master Data",0,1))</f>
        <v>T/C</v>
      </c>
      <c r="I35" s="254" t="str">
        <f t="array" ref="I35">IF(D35="","",XLOOKUP(D35,'Master Data'!K:K,'Master Data'!O:O,"Input in Master Data",0,1))</f>
        <v>Maxima</v>
      </c>
      <c r="J35" s="254" t="str">
        <f t="array" ref="J35">if(V35="","",XLOOKUP(V35,Master[Company],Master[Blow],"Unknown",0,1))</f>
        <v/>
      </c>
      <c r="K35" s="254" t="str">
        <f t="array" ref="K35">if(V35="","",XLOOKUP(V35,Master[Company],Master[Pigging],"Unknown",0,1))</f>
        <v/>
      </c>
      <c r="L35" s="254" t="str">
        <f t="array" ref="L35">if(V35="","",XLOOKUP(V35,Master[Company],Master[Load Method],"Unknown",0,1))</f>
        <v/>
      </c>
      <c r="M35" s="254" t="str">
        <f t="array" ref="M35">if(V35="","",XLOOKUP(V35,Master[Company],Master[Line Distance],"Unknown",0,1))</f>
        <v/>
      </c>
      <c r="N35" s="253"/>
      <c r="O35" s="255">
        <v>46049.0</v>
      </c>
      <c r="P35" s="254" t="s">
        <v>389</v>
      </c>
      <c r="Q35" s="254" t="str">
        <f t="array" ref="Q35">if(V35="","",XLOOKUP(V35,Master[Company],Master[Terms],"NA",0,1))</f>
        <v>FOB</v>
      </c>
      <c r="R35" s="254" t="str">
        <f t="shared" si="3"/>
        <v>CPO</v>
      </c>
      <c r="S35" s="254" t="str">
        <f t="array" ref="S35">if(V35="","",XLOOKUP(V35,Master[Company],Master[Group],"NA",0,1))</f>
        <v>Genting</v>
      </c>
      <c r="T35" s="254" t="str">
        <f t="array" ref="T35">if(V35="","",XLOOKUP(V35,Master[Company],Master[Loading Location],"NA",0,1))</f>
        <v>Tayan-BMP</v>
      </c>
      <c r="U35" s="254" t="str">
        <f t="array" ref="U35">if(V35="","",XLOOKUP(V35,Master[Company],Master[Acronym],"NA",0,1))</f>
        <v>PT. AAC</v>
      </c>
      <c r="V35" s="256" t="s">
        <v>94</v>
      </c>
      <c r="W35" s="257">
        <v>1000000.0</v>
      </c>
      <c r="X35" s="257">
        <v>1000000.0</v>
      </c>
      <c r="Y35" s="258" t="s">
        <v>488</v>
      </c>
      <c r="Z35" s="254">
        <f t="shared" si="5"/>
        <v>1001027556</v>
      </c>
      <c r="AA35" s="256">
        <v>1.001027556E9</v>
      </c>
      <c r="AB35" s="254"/>
      <c r="AC35" s="254"/>
      <c r="AD35" s="259"/>
      <c r="AE35" s="260">
        <v>46059.0</v>
      </c>
      <c r="AF35" s="261">
        <v>46060.0</v>
      </c>
      <c r="AG35" s="261">
        <v>46062.0</v>
      </c>
      <c r="AH35" s="261">
        <v>46062.0</v>
      </c>
      <c r="AI35" s="261">
        <v>46066.0</v>
      </c>
      <c r="AJ35" s="261">
        <v>46067.0</v>
      </c>
      <c r="AK35" s="262">
        <f>AJ35+6</f>
        <v>46073</v>
      </c>
      <c r="AL35" s="263">
        <v>46074.0</v>
      </c>
      <c r="AM35" s="261">
        <v>46061.0</v>
      </c>
      <c r="AN35" s="261">
        <v>46062.0</v>
      </c>
      <c r="AO35" s="262"/>
      <c r="AP35" s="262"/>
      <c r="AQ35" s="262"/>
      <c r="AR35" s="262"/>
      <c r="AS35" s="262"/>
      <c r="AT35" s="262"/>
      <c r="AU35" s="253"/>
      <c r="AV35" s="264"/>
      <c r="AW35" s="264"/>
      <c r="AX35" s="253"/>
      <c r="AY35" s="265" t="s">
        <v>388</v>
      </c>
      <c r="AZ35" s="256" t="s">
        <v>388</v>
      </c>
      <c r="BA35" s="256" t="s">
        <v>388</v>
      </c>
      <c r="BB35" s="254"/>
      <c r="BC35" s="254"/>
      <c r="BD35" s="266"/>
      <c r="BE35" s="256" t="s">
        <v>489</v>
      </c>
      <c r="BF35" s="254"/>
      <c r="BG35" s="256">
        <v>4.85</v>
      </c>
      <c r="BH35" s="267">
        <v>0.3</v>
      </c>
      <c r="BI35" s="268"/>
      <c r="BJ35" s="269">
        <v>1000000.0</v>
      </c>
      <c r="BK35" s="270"/>
      <c r="BL35" s="270"/>
      <c r="BM35" s="270"/>
      <c r="BN35" s="271"/>
    </row>
    <row r="36" ht="22.5" customHeight="1">
      <c r="A36" s="272">
        <f t="shared" si="4"/>
        <v>3</v>
      </c>
      <c r="B36" s="273" t="s">
        <v>487</v>
      </c>
      <c r="C36" s="274" t="str">
        <f t="shared" si="1"/>
        <v>2026-01</v>
      </c>
      <c r="D36" s="275" t="s">
        <v>26</v>
      </c>
      <c r="E36" s="276" t="str">
        <f t="shared" si="2"/>
        <v>EXT-NRP-038-2026</v>
      </c>
      <c r="F36" s="272" t="s">
        <v>483</v>
      </c>
      <c r="G36" s="277"/>
      <c r="H36" s="278" t="str">
        <f t="array" ref="H36">IF(D36="","",XLOOKUP(D36,'Master Data'!K:K,'Master Data'!N:N,"Input in Master Data",0,1))</f>
        <v>T/C</v>
      </c>
      <c r="I36" s="278" t="str">
        <f t="array" ref="I36">IF(D36="","",XLOOKUP(D36,'Master Data'!K:K,'Master Data'!O:O,"Input in Master Data",0,1))</f>
        <v>Maxima</v>
      </c>
      <c r="J36" s="278" t="str">
        <f t="array" ref="J36">if(V36="","",XLOOKUP(V36,Master[Company],Master[Blow],"Unknown",0,1))</f>
        <v/>
      </c>
      <c r="K36" s="278" t="str">
        <f t="array" ref="K36">if(V36="","",XLOOKUP(V36,Master[Company],Master[Pigging],"Unknown",0,1))</f>
        <v/>
      </c>
      <c r="L36" s="278" t="str">
        <f t="array" ref="L36">if(V36="","",XLOOKUP(V36,Master[Company],Master[Load Method],"Unknown",0,1))</f>
        <v/>
      </c>
      <c r="M36" s="278" t="str">
        <f t="array" ref="M36">if(V36="","",XLOOKUP(V36,Master[Company],Master[Line Distance],"Unknown",0,1))</f>
        <v/>
      </c>
      <c r="N36" s="277"/>
      <c r="O36" s="279">
        <v>46045.0</v>
      </c>
      <c r="P36" s="278" t="s">
        <v>389</v>
      </c>
      <c r="Q36" s="278" t="str">
        <f t="array" ref="Q36">if(V36="","",XLOOKUP(V36,Master[Company],Master[Terms],"NA",0,1))</f>
        <v>FOB</v>
      </c>
      <c r="R36" s="278" t="str">
        <f t="shared" si="3"/>
        <v>CPO</v>
      </c>
      <c r="S36" s="278" t="str">
        <f t="array" ref="S36">if(V36="","",XLOOKUP(V36,Master[Company],Master[Group],"NA",0,1))</f>
        <v>HPI</v>
      </c>
      <c r="T36" s="278" t="str">
        <f t="array" ref="T36">if(V36="","",XLOOKUP(V36,Master[Company],Master[Loading Location],"NA",0,1))</f>
        <v>Tayan</v>
      </c>
      <c r="U36" s="278" t="str">
        <f t="array" ref="U36">if(V36="","",XLOOKUP(V36,Master[Company],Master[Acronym],"NA",0,1))</f>
        <v>PT. NRP</v>
      </c>
      <c r="V36" s="278" t="s">
        <v>88</v>
      </c>
      <c r="W36" s="280">
        <v>3000000.0</v>
      </c>
      <c r="X36" s="280">
        <v>3000000.0</v>
      </c>
      <c r="Y36" s="281" t="s">
        <v>490</v>
      </c>
      <c r="Z36" s="278">
        <f t="shared" si="5"/>
        <v>1001027486</v>
      </c>
      <c r="AA36" s="281">
        <v>1.001027486E9</v>
      </c>
      <c r="AB36" s="278"/>
      <c r="AC36" s="278"/>
      <c r="AD36" s="282"/>
      <c r="AE36" s="283">
        <v>46062.0</v>
      </c>
      <c r="AF36" s="284">
        <v>46063.0</v>
      </c>
      <c r="AG36" s="284">
        <v>46064.0</v>
      </c>
      <c r="AH36" s="284">
        <v>46064.0</v>
      </c>
      <c r="AI36" s="284">
        <v>46066.0</v>
      </c>
      <c r="AJ36" s="284">
        <v>46067.0</v>
      </c>
      <c r="AK36" s="285">
        <v>46073.0</v>
      </c>
      <c r="AL36" s="286">
        <v>46074.0</v>
      </c>
      <c r="AM36" s="285"/>
      <c r="AN36" s="285"/>
      <c r="AO36" s="285"/>
      <c r="AP36" s="285"/>
      <c r="AQ36" s="285"/>
      <c r="AR36" s="285"/>
      <c r="AS36" s="285"/>
      <c r="AT36" s="285"/>
      <c r="AU36" s="277"/>
      <c r="AV36" s="287"/>
      <c r="AW36" s="287"/>
      <c r="AX36" s="277"/>
      <c r="AY36" s="288" t="s">
        <v>388</v>
      </c>
      <c r="AZ36" s="281" t="s">
        <v>388</v>
      </c>
      <c r="BA36" s="281" t="s">
        <v>388</v>
      </c>
      <c r="BB36" s="278"/>
      <c r="BC36" s="278"/>
      <c r="BD36" s="289"/>
      <c r="BE36" s="281" t="s">
        <v>489</v>
      </c>
      <c r="BF36" s="278"/>
      <c r="BG36" s="281"/>
      <c r="BH36" s="290"/>
      <c r="BI36" s="291"/>
      <c r="BJ36" s="292"/>
      <c r="BK36" s="292"/>
      <c r="BL36" s="292"/>
      <c r="BM36" s="292"/>
      <c r="BN36" s="293"/>
    </row>
    <row r="37" ht="22.5" customHeight="1">
      <c r="A37" s="183">
        <f>if(B37="","",IF(B37=B35,A35,if(A35=3,1,A35+1)))</f>
        <v>1</v>
      </c>
      <c r="B37" s="184" t="s">
        <v>491</v>
      </c>
      <c r="C37" s="185" t="str">
        <f t="shared" si="1"/>
        <v>2026-01</v>
      </c>
      <c r="D37" s="186" t="s">
        <v>43</v>
      </c>
      <c r="E37" s="294" t="str">
        <f t="shared" si="2"/>
        <v>EXT-NRP-039-2026</v>
      </c>
      <c r="F37" s="183" t="s">
        <v>492</v>
      </c>
      <c r="G37" s="188"/>
      <c r="H37" s="189" t="str">
        <f t="array" ref="H37">IF(D37="","",XLOOKUP(D37,'Master Data'!K:K,'Master Data'!N:N,"Input in Master Data",0,1))</f>
        <v>T/C</v>
      </c>
      <c r="I37" s="189" t="str">
        <f t="array" ref="I37">IF(D37="","",XLOOKUP(D37,'Master Data'!K:K,'Master Data'!O:O,"Input in Master Data",0,1))</f>
        <v>Maxima</v>
      </c>
      <c r="J37" s="189" t="str">
        <f t="array" ref="J37">if(V37="","",XLOOKUP(V37,Master[Company],Master[Blow],"Unknown",0,1))</f>
        <v/>
      </c>
      <c r="K37" s="189" t="str">
        <f t="array" ref="K37">if(V37="","",XLOOKUP(V37,Master[Company],Master[Pigging],"Unknown",0,1))</f>
        <v/>
      </c>
      <c r="L37" s="189" t="str">
        <f t="array" ref="L37">if(V37="","",XLOOKUP(V37,Master[Company],Master[Load Method],"Unknown",0,1))</f>
        <v/>
      </c>
      <c r="M37" s="189" t="str">
        <f t="array" ref="M37">if(V37="","",XLOOKUP(V37,Master[Company],Master[Line Distance],"Unknown",0,1))</f>
        <v/>
      </c>
      <c r="N37" s="188"/>
      <c r="O37" s="190">
        <v>46045.0</v>
      </c>
      <c r="P37" s="191" t="s">
        <v>493</v>
      </c>
      <c r="Q37" s="189" t="str">
        <f t="array" ref="Q37">if(V37="","",XLOOKUP(V37,Master[Company],Master[Terms],"NA",0,1))</f>
        <v>FOB</v>
      </c>
      <c r="R37" s="189" t="str">
        <f t="shared" si="3"/>
        <v>CPO</v>
      </c>
      <c r="S37" s="189" t="str">
        <f t="array" ref="S37">if(V37="","",XLOOKUP(V37,Master[Company],Master[Group],"NA",0,1))</f>
        <v>HPI</v>
      </c>
      <c r="T37" s="189" t="str">
        <f t="array" ref="T37">if(V37="","",XLOOKUP(V37,Master[Company],Master[Loading Location],"NA",0,1))</f>
        <v>Tayan</v>
      </c>
      <c r="U37" s="189" t="str">
        <f t="array" ref="U37">if(V37="","",XLOOKUP(V37,Master[Company],Master[Acronym],"NA",0,1))</f>
        <v>PT. NRP</v>
      </c>
      <c r="V37" s="189" t="s">
        <v>88</v>
      </c>
      <c r="W37" s="295">
        <v>4000000.0</v>
      </c>
      <c r="X37" s="295">
        <v>4000000.0</v>
      </c>
      <c r="Y37" s="191" t="s">
        <v>494</v>
      </c>
      <c r="Z37" s="189">
        <f t="shared" si="5"/>
        <v>1001027496</v>
      </c>
      <c r="AA37" s="191">
        <v>9.141001855E9</v>
      </c>
      <c r="AB37" s="191">
        <v>1.142000003086E12</v>
      </c>
      <c r="AC37" s="191">
        <v>1.001027496E9</v>
      </c>
      <c r="AD37" s="194"/>
      <c r="AE37" s="195">
        <v>46064.0</v>
      </c>
      <c r="AF37" s="196">
        <v>46064.0</v>
      </c>
      <c r="AG37" s="196">
        <v>46066.0</v>
      </c>
      <c r="AH37" s="196">
        <v>46066.0</v>
      </c>
      <c r="AI37" s="196">
        <v>46069.0</v>
      </c>
      <c r="AJ37" s="196"/>
      <c r="AK37" s="237"/>
      <c r="AL37" s="243"/>
      <c r="AM37" s="237"/>
      <c r="AN37" s="237"/>
      <c r="AO37" s="237"/>
      <c r="AP37" s="237"/>
      <c r="AQ37" s="237"/>
      <c r="AR37" s="237"/>
      <c r="AS37" s="237"/>
      <c r="AT37" s="237"/>
      <c r="AU37" s="188"/>
      <c r="AV37" s="238"/>
      <c r="AW37" s="238"/>
      <c r="AX37" s="188"/>
      <c r="AY37" s="199" t="s">
        <v>388</v>
      </c>
      <c r="AZ37" s="191" t="s">
        <v>388</v>
      </c>
      <c r="BA37" s="191" t="s">
        <v>388</v>
      </c>
      <c r="BB37" s="189"/>
      <c r="BC37" s="189"/>
      <c r="BD37" s="244"/>
      <c r="BE37" s="189"/>
      <c r="BF37" s="189"/>
      <c r="BG37" s="189"/>
      <c r="BH37" s="245"/>
      <c r="BI37" s="246"/>
      <c r="BJ37" s="247"/>
      <c r="BK37" s="247"/>
      <c r="BL37" s="247"/>
      <c r="BM37" s="247"/>
      <c r="BN37" s="239"/>
    </row>
    <row r="38" ht="22.5" customHeight="1">
      <c r="A38" s="115">
        <f t="shared" ref="A38:A978" si="6">if(B38="","",IF(B38=B37,A37,if(A37=3,1,A37+1)))</f>
        <v>2</v>
      </c>
      <c r="B38" s="116" t="s">
        <v>495</v>
      </c>
      <c r="C38" s="117" t="str">
        <f t="shared" si="1"/>
        <v/>
      </c>
      <c r="D38" s="118" t="s">
        <v>26</v>
      </c>
      <c r="E38" s="119" t="str">
        <f t="shared" si="2"/>
        <v>TBN</v>
      </c>
      <c r="F38" s="115" t="s">
        <v>496</v>
      </c>
      <c r="G38" s="120"/>
      <c r="H38" s="121" t="str">
        <f t="array" ref="H38">IF(D38="","",XLOOKUP(D38,'Master Data'!K:K,'Master Data'!N:N,"Input in Master Data",0,1))</f>
        <v>T/C</v>
      </c>
      <c r="I38" s="121" t="str">
        <f t="array" ref="I38">IF(D38="","",XLOOKUP(D38,'Master Data'!K:K,'Master Data'!O:O,"Input in Master Data",0,1))</f>
        <v>Maxima</v>
      </c>
      <c r="J38" s="121" t="str">
        <f t="array" ref="J38">if(V38="","",XLOOKUP(V38,Master[Company],Master[Blow],"Unknown",0,1))</f>
        <v/>
      </c>
      <c r="K38" s="121" t="str">
        <f t="array" ref="K38">if(V38="","",XLOOKUP(V38,Master[Company],Master[Pigging],"Unknown",0,1))</f>
        <v/>
      </c>
      <c r="L38" s="121" t="str">
        <f t="array" ref="L38">if(V38="","",XLOOKUP(V38,Master[Company],Master[Load Method],"Unknown",0,1))</f>
        <v/>
      </c>
      <c r="M38" s="121" t="str">
        <f t="array" ref="M38">if(V38="","",XLOOKUP(V38,Master[Company],Master[Line Distance],"Unknown",0,1))</f>
        <v/>
      </c>
      <c r="N38" s="120"/>
      <c r="O38" s="296"/>
      <c r="P38" s="121"/>
      <c r="Q38" s="121" t="str">
        <f t="array" ref="Q38">if(V38="","",XLOOKUP(V38,Master[Company],Master[Terms],"NA",0,1))</f>
        <v>FOB</v>
      </c>
      <c r="R38" s="121" t="str">
        <f t="shared" si="3"/>
        <v>CPO</v>
      </c>
      <c r="S38" s="121" t="str">
        <f t="array" ref="S38">if(V38="","",XLOOKUP(V38,Master[Company],Master[Group],"NA",0,1))</f>
        <v>DSN</v>
      </c>
      <c r="T38" s="121" t="str">
        <f t="array" ref="T38">if(V38="","",XLOOKUP(V38,Master[Company],Master[Loading Location],"NA",0,1))</f>
        <v>Peniti</v>
      </c>
      <c r="U38" s="121" t="str">
        <f t="array" ref="U38">if(V38="","",XLOOKUP(V38,Master[Company],Master[Acronym],"NA",0,1))</f>
        <v>PT. AA</v>
      </c>
      <c r="V38" s="123" t="s">
        <v>237</v>
      </c>
      <c r="W38" s="125">
        <v>3000000.0</v>
      </c>
      <c r="X38" s="125">
        <v>3000000.0</v>
      </c>
      <c r="Y38" s="121" t="s">
        <v>241</v>
      </c>
      <c r="Z38" s="121" t="str">
        <f t="shared" si="5"/>
        <v>TBN</v>
      </c>
      <c r="AA38" s="121" t="s">
        <v>241</v>
      </c>
      <c r="AB38" s="121" t="s">
        <v>241</v>
      </c>
      <c r="AC38" s="121" t="s">
        <v>241</v>
      </c>
      <c r="AD38" s="126"/>
      <c r="AE38" s="297"/>
      <c r="AF38" s="228"/>
      <c r="AG38" s="228"/>
      <c r="AH38" s="228"/>
      <c r="AI38" s="228"/>
      <c r="AJ38" s="228"/>
      <c r="AK38" s="228"/>
      <c r="AL38" s="229"/>
      <c r="AM38" s="228"/>
      <c r="AN38" s="228"/>
      <c r="AO38" s="228"/>
      <c r="AP38" s="228"/>
      <c r="AQ38" s="228"/>
      <c r="AR38" s="228"/>
      <c r="AS38" s="228"/>
      <c r="AT38" s="228"/>
      <c r="AU38" s="120"/>
      <c r="AV38" s="230"/>
      <c r="AW38" s="230"/>
      <c r="AX38" s="120"/>
      <c r="AY38" s="126"/>
      <c r="AZ38" s="121"/>
      <c r="BA38" s="121"/>
      <c r="BB38" s="121"/>
      <c r="BC38" s="121"/>
      <c r="BD38" s="298"/>
      <c r="BE38" s="121"/>
      <c r="BF38" s="121"/>
      <c r="BG38" s="121"/>
      <c r="BH38" s="299"/>
      <c r="BI38" s="300"/>
      <c r="BJ38" s="175"/>
      <c r="BK38" s="175"/>
      <c r="BL38" s="175"/>
      <c r="BM38" s="175"/>
      <c r="BN38" s="213"/>
    </row>
    <row r="39" ht="22.5" customHeight="1">
      <c r="A39" s="159">
        <f t="shared" si="6"/>
        <v>2</v>
      </c>
      <c r="B39" s="160" t="s">
        <v>495</v>
      </c>
      <c r="C39" s="161" t="str">
        <f t="shared" si="1"/>
        <v/>
      </c>
      <c r="D39" s="162" t="s">
        <v>26</v>
      </c>
      <c r="E39" s="163" t="str">
        <f t="shared" si="2"/>
        <v>TBN</v>
      </c>
      <c r="F39" s="159" t="s">
        <v>496</v>
      </c>
      <c r="G39" s="164"/>
      <c r="H39" s="88" t="str">
        <f t="array" ref="H39">IF(D39="","",XLOOKUP(D39,'Master Data'!K:K,'Master Data'!N:N,"Input in Master Data",0,1))</f>
        <v>T/C</v>
      </c>
      <c r="I39" s="88" t="str">
        <f t="array" ref="I39">IF(D39="","",XLOOKUP(D39,'Master Data'!K:K,'Master Data'!O:O,"Input in Master Data",0,1))</f>
        <v>Maxima</v>
      </c>
      <c r="J39" s="88" t="str">
        <f t="array" ref="J39">if(V39="","",XLOOKUP(V39,Master[Company],Master[Blow],"Unknown",0,1))</f>
        <v/>
      </c>
      <c r="K39" s="88" t="str">
        <f t="array" ref="K39">if(V39="","",XLOOKUP(V39,Master[Company],Master[Pigging],"Unknown",0,1))</f>
        <v/>
      </c>
      <c r="L39" s="88" t="str">
        <f t="array" ref="L39">if(V39="","",XLOOKUP(V39,Master[Company],Master[Load Method],"Unknown",0,1))</f>
        <v/>
      </c>
      <c r="M39" s="88" t="str">
        <f t="array" ref="M39">if(V39="","",XLOOKUP(V39,Master[Company],Master[Line Distance],"Unknown",0,1))</f>
        <v/>
      </c>
      <c r="N39" s="164"/>
      <c r="O39" s="301"/>
      <c r="P39" s="88"/>
      <c r="Q39" s="88" t="str">
        <f t="array" ref="Q39">if(V39="","",XLOOKUP(V39,Master[Company],Master[Terms],"NA",0,1))</f>
        <v>FOB</v>
      </c>
      <c r="R39" s="88" t="str">
        <f t="shared" si="3"/>
        <v>CPO</v>
      </c>
      <c r="S39" s="88" t="str">
        <f t="array" ref="S39">if(V39="","",XLOOKUP(V39,Master[Company],Master[Group],"NA",0,1))</f>
        <v>KPN Corp</v>
      </c>
      <c r="T39" s="88" t="str">
        <f t="array" ref="T39">if(V39="","",XLOOKUP(V39,Master[Company],Master[Loading Location],"NA",0,1))</f>
        <v>Sintang</v>
      </c>
      <c r="U39" s="88" t="str">
        <f t="array" ref="U39">if(V39="","",XLOOKUP(V39,Master[Company],Master[Acronym],"NA",0,1))</f>
        <v>PT. CMA</v>
      </c>
      <c r="V39" s="85" t="s">
        <v>156</v>
      </c>
      <c r="W39" s="302">
        <v>1000000.0</v>
      </c>
      <c r="X39" s="302">
        <v>1000000.0</v>
      </c>
      <c r="Y39" s="88" t="s">
        <v>241</v>
      </c>
      <c r="Z39" s="88" t="str">
        <f t="shared" si="5"/>
        <v>TBN</v>
      </c>
      <c r="AA39" s="88" t="s">
        <v>241</v>
      </c>
      <c r="AB39" s="88" t="s">
        <v>241</v>
      </c>
      <c r="AC39" s="88" t="s">
        <v>241</v>
      </c>
      <c r="AD39" s="166"/>
      <c r="AE39" s="303"/>
      <c r="AF39" s="304"/>
      <c r="AG39" s="304"/>
      <c r="AH39" s="304"/>
      <c r="AI39" s="304"/>
      <c r="AJ39" s="304"/>
      <c r="AK39" s="304"/>
      <c r="AL39" s="305"/>
      <c r="AM39" s="304"/>
      <c r="AN39" s="304"/>
      <c r="AO39" s="304"/>
      <c r="AP39" s="304"/>
      <c r="AQ39" s="304"/>
      <c r="AR39" s="304"/>
      <c r="AS39" s="304"/>
      <c r="AT39" s="304"/>
      <c r="AU39" s="164"/>
      <c r="AV39" s="306"/>
      <c r="AW39" s="306"/>
      <c r="AX39" s="164"/>
      <c r="AY39" s="166"/>
      <c r="AZ39" s="88"/>
      <c r="BA39" s="88"/>
      <c r="BB39" s="88"/>
      <c r="BC39" s="88"/>
      <c r="BD39" s="307"/>
      <c r="BE39" s="88"/>
      <c r="BF39" s="88"/>
      <c r="BG39" s="88"/>
      <c r="BH39" s="308"/>
      <c r="BI39" s="309"/>
      <c r="BJ39" s="310"/>
      <c r="BK39" s="310"/>
      <c r="BL39" s="310"/>
      <c r="BM39" s="310"/>
      <c r="BN39" s="214"/>
    </row>
    <row r="40" ht="22.5" customHeight="1">
      <c r="A40" s="115">
        <f t="shared" si="6"/>
        <v>3</v>
      </c>
      <c r="B40" s="116" t="s">
        <v>497</v>
      </c>
      <c r="C40" s="117" t="str">
        <f t="shared" si="1"/>
        <v>2025-12</v>
      </c>
      <c r="D40" s="118" t="s">
        <v>38</v>
      </c>
      <c r="E40" s="119" t="str">
        <f t="shared" si="2"/>
        <v>020/LSML/CPO/XII/2025</v>
      </c>
      <c r="F40" s="115" t="s">
        <v>492</v>
      </c>
      <c r="G40" s="120"/>
      <c r="H40" s="121" t="str">
        <f t="array" ref="H40">IF(D40="","",XLOOKUP(D40,'Master Data'!K:K,'Master Data'!N:N,"Input in Master Data",0,1))</f>
        <v>T/C</v>
      </c>
      <c r="I40" s="121" t="str">
        <f t="array" ref="I40">IF(D40="","",XLOOKUP(D40,'Master Data'!K:K,'Master Data'!O:O,"Input in Master Data",0,1))</f>
        <v>Maxima</v>
      </c>
      <c r="J40" s="121" t="str">
        <f t="array" ref="J40">if(V40="","",XLOOKUP(V40,Master[Company],Master[Blow],"Unknown",0,1))</f>
        <v>No</v>
      </c>
      <c r="K40" s="121" t="str">
        <f t="array" ref="K40">if(V40="","",XLOOKUP(V40,Master[Company],Master[Pigging],"Unknown",0,1))</f>
        <v>No</v>
      </c>
      <c r="L40" s="121" t="str">
        <f t="array" ref="L40">if(V40="","",XLOOKUP(V40,Master[Company],Master[Load Method],"Unknown",0,1))</f>
        <v>Truck Lossing</v>
      </c>
      <c r="M40" s="121" t="str">
        <f t="array" ref="M40">if(V40="","",XLOOKUP(V40,Master[Company],Master[Line Distance],"Unknown",0,1))</f>
        <v>110 Km</v>
      </c>
      <c r="N40" s="120"/>
      <c r="O40" s="122">
        <v>46010.0</v>
      </c>
      <c r="P40" s="123" t="s">
        <v>498</v>
      </c>
      <c r="Q40" s="121" t="str">
        <f t="array" ref="Q40">if(V40="","",XLOOKUP(V40,Master[Company],Master[Terms],"NA",0,1))</f>
        <v>FOB</v>
      </c>
      <c r="R40" s="121" t="str">
        <f t="shared" si="3"/>
        <v>CPO</v>
      </c>
      <c r="S40" s="121" t="str">
        <f t="array" ref="S40">if(V40="","",XLOOKUP(V40,Master[Company],Master[Group],"NA",0,1))</f>
        <v>BGA</v>
      </c>
      <c r="T40" s="121" t="str">
        <f t="array" ref="T40">if(V40="","",XLOOKUP(V40,Master[Company],Master[Loading Location],"NA",0,1))</f>
        <v>Ketapang</v>
      </c>
      <c r="U40" s="121" t="str">
        <f t="array" ref="U40">if(V40="","",XLOOKUP(V40,Master[Company],Master[Acronym],"NA",0,1))</f>
        <v>PT. LSM</v>
      </c>
      <c r="V40" s="123" t="s">
        <v>107</v>
      </c>
      <c r="W40" s="125">
        <v>1500000.0</v>
      </c>
      <c r="X40" s="125">
        <v>1500000.0</v>
      </c>
      <c r="Y40" s="121" t="s">
        <v>499</v>
      </c>
      <c r="Z40" s="121">
        <f t="shared" si="5"/>
        <v>1001026849</v>
      </c>
      <c r="AA40" s="123">
        <v>1.001026849E9</v>
      </c>
      <c r="AB40" s="121"/>
      <c r="AC40" s="121"/>
      <c r="AD40" s="126"/>
      <c r="AE40" s="311">
        <v>46065.0</v>
      </c>
      <c r="AF40" s="128">
        <f>AE40+1</f>
        <v>46066</v>
      </c>
      <c r="AG40" s="128">
        <f>AF40+5</f>
        <v>46071</v>
      </c>
      <c r="AH40" s="128">
        <f>AG40+1</f>
        <v>46072</v>
      </c>
      <c r="AI40" s="228"/>
      <c r="AJ40" s="228"/>
      <c r="AK40" s="228"/>
      <c r="AL40" s="229"/>
      <c r="AM40" s="228"/>
      <c r="AN40" s="228"/>
      <c r="AO40" s="228"/>
      <c r="AP40" s="228"/>
      <c r="AQ40" s="228"/>
      <c r="AR40" s="228"/>
      <c r="AS40" s="228"/>
      <c r="AT40" s="228"/>
      <c r="AU40" s="120"/>
      <c r="AV40" s="230"/>
      <c r="AW40" s="230"/>
      <c r="AX40" s="120"/>
      <c r="AY40" s="131" t="s">
        <v>388</v>
      </c>
      <c r="AZ40" s="123" t="s">
        <v>388</v>
      </c>
      <c r="BA40" s="123" t="s">
        <v>388</v>
      </c>
      <c r="BB40" s="121"/>
      <c r="BC40" s="121"/>
      <c r="BD40" s="298"/>
      <c r="BE40" s="121"/>
      <c r="BF40" s="121"/>
      <c r="BG40" s="121"/>
      <c r="BH40" s="299"/>
      <c r="BI40" s="300"/>
      <c r="BJ40" s="175"/>
      <c r="BK40" s="175"/>
      <c r="BL40" s="175"/>
      <c r="BM40" s="175"/>
      <c r="BN40" s="312"/>
    </row>
    <row r="41" ht="22.5" customHeight="1">
      <c r="A41" s="137">
        <f t="shared" si="6"/>
        <v>3</v>
      </c>
      <c r="B41" s="138" t="s">
        <v>497</v>
      </c>
      <c r="C41" s="139" t="str">
        <f t="shared" si="1"/>
        <v>2025-12</v>
      </c>
      <c r="D41" s="140" t="s">
        <v>38</v>
      </c>
      <c r="E41" s="141" t="str">
        <f t="shared" si="2"/>
        <v>022/LSML/CPO/XII/2025</v>
      </c>
      <c r="F41" s="137" t="s">
        <v>492</v>
      </c>
      <c r="G41" s="142"/>
      <c r="H41" s="143" t="str">
        <f t="array" ref="H41">IF(D41="","",XLOOKUP(D41,'Master Data'!K:K,'Master Data'!N:N,"Input in Master Data",0,1))</f>
        <v>T/C</v>
      </c>
      <c r="I41" s="143" t="str">
        <f t="array" ref="I41">IF(D41="","",XLOOKUP(D41,'Master Data'!K:K,'Master Data'!O:O,"Input in Master Data",0,1))</f>
        <v>Maxima</v>
      </c>
      <c r="J41" s="143" t="str">
        <f t="array" ref="J41">if(V41="","",XLOOKUP(V41,Master[Company],Master[Blow],"Unknown",0,1))</f>
        <v>No</v>
      </c>
      <c r="K41" s="143" t="str">
        <f t="array" ref="K41">if(V41="","",XLOOKUP(V41,Master[Company],Master[Pigging],"Unknown",0,1))</f>
        <v>No</v>
      </c>
      <c r="L41" s="143" t="str">
        <f t="array" ref="L41">if(V41="","",XLOOKUP(V41,Master[Company],Master[Load Method],"Unknown",0,1))</f>
        <v>Truck Lossing</v>
      </c>
      <c r="M41" s="143" t="str">
        <f t="array" ref="M41">if(V41="","",XLOOKUP(V41,Master[Company],Master[Line Distance],"Unknown",0,1))</f>
        <v>110 Km</v>
      </c>
      <c r="N41" s="142"/>
      <c r="O41" s="144">
        <v>46014.0</v>
      </c>
      <c r="P41" s="145" t="s">
        <v>498</v>
      </c>
      <c r="Q41" s="143" t="str">
        <f t="array" ref="Q41">if(V41="","",XLOOKUP(V41,Master[Company],Master[Terms],"NA",0,1))</f>
        <v>FOB</v>
      </c>
      <c r="R41" s="143" t="str">
        <f t="shared" si="3"/>
        <v>CPO</v>
      </c>
      <c r="S41" s="143" t="str">
        <f t="array" ref="S41">if(V41="","",XLOOKUP(V41,Master[Company],Master[Group],"NA",0,1))</f>
        <v>BGA</v>
      </c>
      <c r="T41" s="143" t="str">
        <f t="array" ref="T41">if(V41="","",XLOOKUP(V41,Master[Company],Master[Loading Location],"NA",0,1))</f>
        <v>Ketapang</v>
      </c>
      <c r="U41" s="143" t="str">
        <f t="array" ref="U41">if(V41="","",XLOOKUP(V41,Master[Company],Master[Acronym],"NA",0,1))</f>
        <v>PT. LSM</v>
      </c>
      <c r="V41" s="145" t="s">
        <v>107</v>
      </c>
      <c r="W41" s="147">
        <v>1500000.0</v>
      </c>
      <c r="X41" s="147">
        <v>1500000.0</v>
      </c>
      <c r="Y41" s="143" t="s">
        <v>500</v>
      </c>
      <c r="Z41" s="143">
        <f t="shared" si="5"/>
        <v>1001026922</v>
      </c>
      <c r="AA41" s="145">
        <v>1.001026922E9</v>
      </c>
      <c r="AB41" s="143"/>
      <c r="AC41" s="143"/>
      <c r="AD41" s="148"/>
      <c r="AE41" s="149">
        <v>46065.0</v>
      </c>
      <c r="AF41" s="150">
        <v>46066.0</v>
      </c>
      <c r="AG41" s="150">
        <v>46071.0</v>
      </c>
      <c r="AH41" s="150">
        <v>46072.0</v>
      </c>
      <c r="AI41" s="231"/>
      <c r="AJ41" s="231"/>
      <c r="AK41" s="231"/>
      <c r="AL41" s="232"/>
      <c r="AM41" s="231"/>
      <c r="AN41" s="231"/>
      <c r="AO41" s="231"/>
      <c r="AP41" s="231"/>
      <c r="AQ41" s="231"/>
      <c r="AR41" s="231"/>
      <c r="AS41" s="231"/>
      <c r="AT41" s="231"/>
      <c r="AU41" s="142"/>
      <c r="AV41" s="313"/>
      <c r="AW41" s="313"/>
      <c r="AX41" s="142"/>
      <c r="AY41" s="153" t="s">
        <v>388</v>
      </c>
      <c r="AZ41" s="145" t="s">
        <v>388</v>
      </c>
      <c r="BA41" s="145" t="s">
        <v>388</v>
      </c>
      <c r="BB41" s="143"/>
      <c r="BC41" s="143"/>
      <c r="BD41" s="314"/>
      <c r="BE41" s="143"/>
      <c r="BF41" s="143"/>
      <c r="BG41" s="143"/>
      <c r="BH41" s="315"/>
      <c r="BI41" s="316"/>
      <c r="BJ41" s="176"/>
      <c r="BK41" s="176"/>
      <c r="BL41" s="176"/>
      <c r="BM41" s="176"/>
      <c r="BN41" s="317"/>
    </row>
    <row r="42" ht="22.5" customHeight="1">
      <c r="A42" s="183">
        <f t="shared" si="6"/>
        <v>1</v>
      </c>
      <c r="B42" s="184" t="s">
        <v>501</v>
      </c>
      <c r="C42" s="185" t="str">
        <f t="shared" si="1"/>
        <v>2026-01</v>
      </c>
      <c r="D42" s="186" t="s">
        <v>502</v>
      </c>
      <c r="E42" s="205" t="str">
        <f t="shared" si="2"/>
        <v>0133/PTS-KJB/1/2026</v>
      </c>
      <c r="F42" s="183" t="s">
        <v>319</v>
      </c>
      <c r="G42" s="188"/>
      <c r="H42" s="189" t="str">
        <f t="array" ref="H42">IF(D42="","",XLOOKUP(D42,'Master Data'!K:K,'Master Data'!N:N,"Input in Master Data",0,1))</f>
        <v>T/C</v>
      </c>
      <c r="I42" s="189" t="str">
        <f t="array" ref="I42">IF(D42="","",XLOOKUP(D42,'Master Data'!K:K,'Master Data'!O:O,"Input in Master Data",0,1))</f>
        <v>Maxima</v>
      </c>
      <c r="J42" s="189" t="str">
        <f t="array" ref="J42">if(V42="","",XLOOKUP(V42,Master[Company],Master[Blow],"Unknown",0,1))</f>
        <v>60 min</v>
      </c>
      <c r="K42" s="189" t="str">
        <f t="array" ref="K42">if(V42="","",XLOOKUP(V42,Master[Company],Master[Pigging],"Unknown",0,1))</f>
        <v>No</v>
      </c>
      <c r="L42" s="189" t="str">
        <f t="array" ref="L42">if(V42="","",XLOOKUP(V42,Master[Company],Master[Load Method],"Unknown",0,1))</f>
        <v>Pipeline</v>
      </c>
      <c r="M42" s="189" t="str">
        <f t="array" ref="M42">if(V42="","",XLOOKUP(V42,Master[Company],Master[Line Distance],"Unknown",0,1))</f>
        <v>200 m</v>
      </c>
      <c r="N42" s="188"/>
      <c r="O42" s="190">
        <v>46042.0</v>
      </c>
      <c r="P42" s="191" t="s">
        <v>498</v>
      </c>
      <c r="Q42" s="189" t="str">
        <f t="array" ref="Q42">if(V42="","",XLOOKUP(V42,Master[Company],Master[Terms],"NA",0,1))</f>
        <v>FOB</v>
      </c>
      <c r="R42" s="189" t="str">
        <f t="shared" si="3"/>
        <v>CPO</v>
      </c>
      <c r="S42" s="189" t="str">
        <f t="array" ref="S42">if(V42="","",XLOOKUP(V42,Master[Company],Master[Group],"NA",0,1))</f>
        <v>Bumi Raya</v>
      </c>
      <c r="T42" s="189" t="str">
        <f t="array" ref="T42">if(V42="","",XLOOKUP(V42,Master[Company],Master[Loading Location],"NA",0,1))</f>
        <v>Sei Matan</v>
      </c>
      <c r="U42" s="189" t="str">
        <f t="array" ref="U42">if(V42="","",XLOOKUP(V42,Master[Company],Master[Acronym],"NA",0,1))</f>
        <v>PT. PTS</v>
      </c>
      <c r="V42" s="191" t="s">
        <v>168</v>
      </c>
      <c r="W42" s="295">
        <v>2500000.0</v>
      </c>
      <c r="X42" s="295">
        <v>2500000.0</v>
      </c>
      <c r="Y42" s="318" t="s">
        <v>503</v>
      </c>
      <c r="Z42" s="189">
        <f t="shared" si="5"/>
        <v>1001027412</v>
      </c>
      <c r="AA42" s="191">
        <v>1.001027412E9</v>
      </c>
      <c r="AB42" s="193"/>
      <c r="AC42" s="189"/>
      <c r="AD42" s="194"/>
      <c r="AE42" s="195">
        <v>46068.0</v>
      </c>
      <c r="AF42" s="196">
        <v>46069.0</v>
      </c>
      <c r="AG42" s="196">
        <v>46071.0</v>
      </c>
      <c r="AH42" s="196">
        <v>46072.0</v>
      </c>
      <c r="AI42" s="196">
        <v>46075.0</v>
      </c>
      <c r="AJ42" s="237"/>
      <c r="AK42" s="237"/>
      <c r="AL42" s="243"/>
      <c r="AM42" s="237"/>
      <c r="AN42" s="237"/>
      <c r="AO42" s="237"/>
      <c r="AP42" s="237"/>
      <c r="AQ42" s="237"/>
      <c r="AR42" s="237"/>
      <c r="AS42" s="237"/>
      <c r="AT42" s="237"/>
      <c r="AU42" s="188"/>
      <c r="AV42" s="238"/>
      <c r="AW42" s="238"/>
      <c r="AX42" s="188"/>
      <c r="AY42" s="194"/>
      <c r="AZ42" s="189"/>
      <c r="BA42" s="189"/>
      <c r="BB42" s="189"/>
      <c r="BC42" s="189"/>
      <c r="BD42" s="244"/>
      <c r="BE42" s="189"/>
      <c r="BF42" s="189"/>
      <c r="BG42" s="189"/>
      <c r="BH42" s="245"/>
      <c r="BI42" s="246"/>
      <c r="BJ42" s="247"/>
      <c r="BK42" s="247"/>
      <c r="BL42" s="247"/>
      <c r="BM42" s="247"/>
      <c r="BN42" s="239"/>
    </row>
    <row r="43" ht="22.5" customHeight="1">
      <c r="A43" s="85">
        <f t="shared" si="6"/>
        <v>2</v>
      </c>
      <c r="B43" s="160" t="s">
        <v>504</v>
      </c>
      <c r="C43" s="319" t="str">
        <f t="shared" si="1"/>
        <v/>
      </c>
      <c r="D43" s="162" t="s">
        <v>43</v>
      </c>
      <c r="E43" s="320" t="str">
        <f t="shared" si="2"/>
        <v>TBN HPI</v>
      </c>
      <c r="F43" s="159" t="s">
        <v>496</v>
      </c>
      <c r="G43" s="164"/>
      <c r="H43" s="88" t="str">
        <f t="array" ref="H43">IF(D43="","",XLOOKUP(D43,'Master Data'!K:K,'Master Data'!N:N,"Input in Master Data",0,1))</f>
        <v>T/C</v>
      </c>
      <c r="I43" s="88" t="str">
        <f t="array" ref="I43">IF(D43="","",XLOOKUP(D43,'Master Data'!K:K,'Master Data'!O:O,"Input in Master Data",0,1))</f>
        <v>Maxima</v>
      </c>
      <c r="J43" s="88" t="str">
        <f t="array" ref="J43">if(V43="","",XLOOKUP(V43,Master[Company],Master[Blow],"Unknown",0,1))</f>
        <v/>
      </c>
      <c r="K43" s="88" t="str">
        <f t="array" ref="K43">if(V43="","",XLOOKUP(V43,Master[Company],Master[Pigging],"Unknown",0,1))</f>
        <v/>
      </c>
      <c r="L43" s="88" t="str">
        <f t="array" ref="L43">if(V43="","",XLOOKUP(V43,Master[Company],Master[Load Method],"Unknown",0,1))</f>
        <v/>
      </c>
      <c r="M43" s="88" t="str">
        <f t="array" ref="M43">if(V43="","",XLOOKUP(V43,Master[Company],Master[Line Distance],"Unknown",0,1))</f>
        <v/>
      </c>
      <c r="N43" s="164"/>
      <c r="O43" s="301"/>
      <c r="P43" s="88"/>
      <c r="Q43" s="88" t="str">
        <f t="array" ref="Q43">if(V43="","",XLOOKUP(V43,Master[Company],Master[Terms],"NA",0,1))</f>
        <v>FOB</v>
      </c>
      <c r="R43" s="88" t="str">
        <f t="shared" si="3"/>
        <v>CPO</v>
      </c>
      <c r="S43" s="88" t="str">
        <f t="array" ref="S43">if(V43="","",XLOOKUP(V43,Master[Company],Master[Group],"NA",0,1))</f>
        <v>HPI</v>
      </c>
      <c r="T43" s="88" t="str">
        <f t="array" ref="T43">if(V43="","",XLOOKUP(V43,Master[Company],Master[Loading Location],"NA",0,1))</f>
        <v>Tayan</v>
      </c>
      <c r="U43" s="88" t="str">
        <f t="array" ref="U43">if(V43="","",XLOOKUP(V43,Master[Company],Master[Acronym],"NA",0,1))</f>
        <v>PT. NRP</v>
      </c>
      <c r="V43" s="88" t="s">
        <v>88</v>
      </c>
      <c r="W43" s="302">
        <v>4000000.0</v>
      </c>
      <c r="X43" s="302">
        <v>4000000.0</v>
      </c>
      <c r="Y43" s="85" t="s">
        <v>505</v>
      </c>
      <c r="Z43" s="88" t="str">
        <f t="shared" si="5"/>
        <v>TBN</v>
      </c>
      <c r="AA43" s="85" t="s">
        <v>241</v>
      </c>
      <c r="AB43" s="88"/>
      <c r="AC43" s="88"/>
      <c r="AD43" s="166"/>
      <c r="AE43" s="167">
        <v>46079.0</v>
      </c>
      <c r="AF43" s="95">
        <v>46080.0</v>
      </c>
      <c r="AG43" s="95">
        <v>46081.0</v>
      </c>
      <c r="AH43" s="95">
        <v>46081.0</v>
      </c>
      <c r="AI43" s="304"/>
      <c r="AJ43" s="304"/>
      <c r="AK43" s="304"/>
      <c r="AL43" s="305"/>
      <c r="AM43" s="304"/>
      <c r="AN43" s="304"/>
      <c r="AO43" s="304"/>
      <c r="AP43" s="304"/>
      <c r="AQ43" s="304"/>
      <c r="AR43" s="304"/>
      <c r="AS43" s="304"/>
      <c r="AT43" s="304"/>
      <c r="AU43" s="164"/>
      <c r="AV43" s="306"/>
      <c r="AW43" s="306"/>
      <c r="AX43" s="164"/>
      <c r="AY43" s="166"/>
      <c r="AZ43" s="88"/>
      <c r="BA43" s="88"/>
      <c r="BB43" s="88"/>
      <c r="BC43" s="88"/>
      <c r="BD43" s="307"/>
      <c r="BE43" s="88"/>
      <c r="BF43" s="88"/>
      <c r="BG43" s="88"/>
      <c r="BH43" s="308"/>
      <c r="BI43" s="309"/>
      <c r="BJ43" s="310"/>
      <c r="BK43" s="310"/>
      <c r="BL43" s="310"/>
      <c r="BM43" s="310"/>
      <c r="BN43" s="214"/>
    </row>
    <row r="44" ht="22.5" customHeight="1">
      <c r="A44" s="85">
        <f t="shared" si="6"/>
        <v>3</v>
      </c>
      <c r="B44" s="160" t="s">
        <v>506</v>
      </c>
      <c r="C44" s="319" t="str">
        <f t="shared" si="1"/>
        <v/>
      </c>
      <c r="D44" s="162" t="s">
        <v>50</v>
      </c>
      <c r="E44" s="320" t="str">
        <f t="shared" si="2"/>
        <v>TBN HPI</v>
      </c>
      <c r="F44" s="159" t="s">
        <v>496</v>
      </c>
      <c r="G44" s="164"/>
      <c r="H44" s="88" t="str">
        <f t="array" ref="H44">IF(D44="","",XLOOKUP(D44,'Master Data'!K:K,'Master Data'!N:N,"Input in Master Data",0,1))</f>
        <v>T/C</v>
      </c>
      <c r="I44" s="88" t="str">
        <f t="array" ref="I44">IF(D44="","",XLOOKUP(D44,'Master Data'!K:K,'Master Data'!O:O,"Input in Master Data",0,1))</f>
        <v>LMI</v>
      </c>
      <c r="J44" s="88" t="str">
        <f t="array" ref="J44">if(V44="","",XLOOKUP(V44,Master[Company],Master[Blow],"Unknown",0,1))</f>
        <v/>
      </c>
      <c r="K44" s="88" t="str">
        <f t="array" ref="K44">if(V44="","",XLOOKUP(V44,Master[Company],Master[Pigging],"Unknown",0,1))</f>
        <v/>
      </c>
      <c r="L44" s="88" t="str">
        <f t="array" ref="L44">if(V44="","",XLOOKUP(V44,Master[Company],Master[Load Method],"Unknown",0,1))</f>
        <v/>
      </c>
      <c r="M44" s="88" t="str">
        <f t="array" ref="M44">if(V44="","",XLOOKUP(V44,Master[Company],Master[Line Distance],"Unknown",0,1))</f>
        <v/>
      </c>
      <c r="N44" s="164"/>
      <c r="O44" s="301"/>
      <c r="P44" s="88"/>
      <c r="Q44" s="88" t="str">
        <f t="array" ref="Q44">if(V44="","",XLOOKUP(V44,Master[Company],Master[Terms],"NA",0,1))</f>
        <v>FOB</v>
      </c>
      <c r="R44" s="88" t="str">
        <f t="shared" si="3"/>
        <v>CPO</v>
      </c>
      <c r="S44" s="88" t="str">
        <f t="array" ref="S44">if(V44="","",XLOOKUP(V44,Master[Company],Master[Group],"NA",0,1))</f>
        <v>HPI</v>
      </c>
      <c r="T44" s="88" t="str">
        <f t="array" ref="T44">if(V44="","",XLOOKUP(V44,Master[Company],Master[Loading Location],"NA",0,1))</f>
        <v>Tayan</v>
      </c>
      <c r="U44" s="88" t="str">
        <f t="array" ref="U44">if(V44="","",XLOOKUP(V44,Master[Company],Master[Acronym],"NA",0,1))</f>
        <v>PT. NRP</v>
      </c>
      <c r="V44" s="88" t="s">
        <v>88</v>
      </c>
      <c r="W44" s="302">
        <v>3000000.0</v>
      </c>
      <c r="X44" s="302">
        <v>3000000.0</v>
      </c>
      <c r="Y44" s="85" t="s">
        <v>505</v>
      </c>
      <c r="Z44" s="88" t="str">
        <f t="shared" si="5"/>
        <v>TBN</v>
      </c>
      <c r="AA44" s="85" t="s">
        <v>241</v>
      </c>
      <c r="AB44" s="88"/>
      <c r="AC44" s="88"/>
      <c r="AD44" s="166"/>
      <c r="AE44" s="167">
        <v>46078.0</v>
      </c>
      <c r="AF44" s="95">
        <v>46078.0</v>
      </c>
      <c r="AG44" s="95">
        <v>46079.0</v>
      </c>
      <c r="AH44" s="95">
        <v>46079.0</v>
      </c>
      <c r="AI44" s="304"/>
      <c r="AJ44" s="304"/>
      <c r="AK44" s="304"/>
      <c r="AL44" s="305"/>
      <c r="AM44" s="304"/>
      <c r="AN44" s="304"/>
      <c r="AO44" s="304"/>
      <c r="AP44" s="304"/>
      <c r="AQ44" s="304"/>
      <c r="AR44" s="304"/>
      <c r="AS44" s="304"/>
      <c r="AT44" s="304"/>
      <c r="AU44" s="164"/>
      <c r="AV44" s="306"/>
      <c r="AW44" s="306"/>
      <c r="AX44" s="164"/>
      <c r="AY44" s="166"/>
      <c r="AZ44" s="88"/>
      <c r="BA44" s="88"/>
      <c r="BB44" s="88"/>
      <c r="BC44" s="88"/>
      <c r="BD44" s="307"/>
      <c r="BE44" s="88"/>
      <c r="BF44" s="88"/>
      <c r="BG44" s="88"/>
      <c r="BH44" s="308"/>
      <c r="BI44" s="309"/>
      <c r="BJ44" s="310"/>
      <c r="BK44" s="310"/>
      <c r="BL44" s="310"/>
      <c r="BM44" s="310"/>
      <c r="BN44" s="214"/>
    </row>
    <row r="45" ht="22.5" customHeight="1">
      <c r="A45" s="85" t="str">
        <f t="shared" si="6"/>
        <v/>
      </c>
      <c r="B45" s="321"/>
      <c r="C45" s="319" t="str">
        <f t="shared" si="1"/>
        <v/>
      </c>
      <c r="D45" s="322"/>
      <c r="E45" s="320" t="str">
        <f t="shared" si="2"/>
        <v/>
      </c>
      <c r="F45" s="323"/>
      <c r="G45" s="164"/>
      <c r="H45" s="88" t="str">
        <f t="array" ref="H45">IF(D45="","",XLOOKUP(D45,'Master Data'!K:K,'Master Data'!N:N,"Input in Master Data",0,1))</f>
        <v/>
      </c>
      <c r="I45" s="88" t="str">
        <f t="array" ref="I45">IF(D45="","",XLOOKUP(D45,'Master Data'!K:K,'Master Data'!O:O,"Input in Master Data",0,1))</f>
        <v/>
      </c>
      <c r="J45" s="88" t="str">
        <f t="array" ref="J45">if(V45="","",XLOOKUP(V45,Master[Company],Master[Blow],"Unknown",0,1))</f>
        <v/>
      </c>
      <c r="K45" s="88" t="str">
        <f t="array" ref="K45">if(V45="","",XLOOKUP(V45,Master[Company],Master[Pigging],"Unknown",0,1))</f>
        <v/>
      </c>
      <c r="L45" s="88" t="str">
        <f t="array" ref="L45">if(V45="","",XLOOKUP(V45,Master[Company],Master[Load Method],"Unknown",0,1))</f>
        <v/>
      </c>
      <c r="M45" s="88" t="str">
        <f t="array" ref="M45">if(V45="","",XLOOKUP(V45,Master[Company],Master[Line Distance],"Unknown",0,1))</f>
        <v/>
      </c>
      <c r="N45" s="164"/>
      <c r="O45" s="301"/>
      <c r="P45" s="88"/>
      <c r="Q45" s="88" t="str">
        <f t="array" ref="Q45">if(V45="","",XLOOKUP(V45,Master[Company],Master[Terms],"NA",0,1))</f>
        <v/>
      </c>
      <c r="R45" s="88" t="str">
        <f t="shared" si="3"/>
        <v/>
      </c>
      <c r="S45" s="88" t="str">
        <f t="array" ref="S45">if(V45="","",XLOOKUP(V45,Master[Company],Master[Group],"NA",0,1))</f>
        <v/>
      </c>
      <c r="T45" s="88" t="str">
        <f t="array" ref="T45">if(V45="","",XLOOKUP(V45,Master[Company],Master[Loading Location],"NA",0,1))</f>
        <v/>
      </c>
      <c r="U45" s="88" t="str">
        <f t="array" ref="U45">if(V45="","",XLOOKUP(V45,Master[Company],Master[Acronym],"NA",0,1))</f>
        <v/>
      </c>
      <c r="V45" s="88"/>
      <c r="W45" s="90"/>
      <c r="X45" s="90"/>
      <c r="Y45" s="88"/>
      <c r="Z45" s="88" t="str">
        <f t="shared" si="5"/>
        <v/>
      </c>
      <c r="AA45" s="88"/>
      <c r="AB45" s="88"/>
      <c r="AC45" s="88"/>
      <c r="AD45" s="166"/>
      <c r="AE45" s="303"/>
      <c r="AF45" s="304"/>
      <c r="AG45" s="304"/>
      <c r="AH45" s="304"/>
      <c r="AI45" s="304"/>
      <c r="AJ45" s="304"/>
      <c r="AK45" s="304"/>
      <c r="AL45" s="305"/>
      <c r="AM45" s="304"/>
      <c r="AN45" s="304"/>
      <c r="AO45" s="304"/>
      <c r="AP45" s="304"/>
      <c r="AQ45" s="304"/>
      <c r="AR45" s="304"/>
      <c r="AS45" s="304"/>
      <c r="AT45" s="304"/>
      <c r="AU45" s="164"/>
      <c r="AV45" s="306"/>
      <c r="AW45" s="306"/>
      <c r="AX45" s="164"/>
      <c r="AY45" s="166"/>
      <c r="AZ45" s="88"/>
      <c r="BA45" s="88"/>
      <c r="BB45" s="88"/>
      <c r="BC45" s="88"/>
      <c r="BD45" s="307"/>
      <c r="BE45" s="88"/>
      <c r="BF45" s="88"/>
      <c r="BG45" s="88"/>
      <c r="BH45" s="308"/>
      <c r="BI45" s="309"/>
      <c r="BJ45" s="310"/>
      <c r="BK45" s="310"/>
      <c r="BL45" s="310"/>
      <c r="BM45" s="310"/>
      <c r="BN45" s="214"/>
    </row>
    <row r="46" ht="22.5" customHeight="1">
      <c r="A46" s="85" t="str">
        <f t="shared" si="6"/>
        <v/>
      </c>
      <c r="B46" s="321"/>
      <c r="C46" s="319" t="str">
        <f t="shared" si="1"/>
        <v/>
      </c>
      <c r="D46" s="322"/>
      <c r="E46" s="320" t="str">
        <f t="shared" si="2"/>
        <v/>
      </c>
      <c r="F46" s="323"/>
      <c r="G46" s="164"/>
      <c r="H46" s="88" t="str">
        <f t="array" ref="H46">IF(D46="","",XLOOKUP(D46,'Master Data'!K:K,'Master Data'!N:N,"Input in Master Data",0,1))</f>
        <v/>
      </c>
      <c r="I46" s="88" t="str">
        <f t="array" ref="I46">IF(D46="","",XLOOKUP(D46,'Master Data'!K:K,'Master Data'!O:O,"Input in Master Data",0,1))</f>
        <v/>
      </c>
      <c r="J46" s="88" t="str">
        <f t="array" ref="J46">if(V46="","",XLOOKUP(V46,Master[Company],Master[Blow],"Unknown",0,1))</f>
        <v/>
      </c>
      <c r="K46" s="88" t="str">
        <f t="array" ref="K46">if(V46="","",XLOOKUP(V46,Master[Company],Master[Pigging],"Unknown",0,1))</f>
        <v/>
      </c>
      <c r="L46" s="88" t="str">
        <f t="array" ref="L46">if(V46="","",XLOOKUP(V46,Master[Company],Master[Load Method],"Unknown",0,1))</f>
        <v/>
      </c>
      <c r="M46" s="88" t="str">
        <f t="array" ref="M46">if(V46="","",XLOOKUP(V46,Master[Company],Master[Line Distance],"Unknown",0,1))</f>
        <v/>
      </c>
      <c r="N46" s="164"/>
      <c r="O46" s="301"/>
      <c r="P46" s="88"/>
      <c r="Q46" s="88" t="str">
        <f t="array" ref="Q46">if(V46="","",XLOOKUP(V46,Master[Company],Master[Terms],"NA",0,1))</f>
        <v/>
      </c>
      <c r="R46" s="88" t="str">
        <f t="shared" si="3"/>
        <v/>
      </c>
      <c r="S46" s="88" t="str">
        <f t="array" ref="S46">if(V46="","",XLOOKUP(V46,Master[Company],Master[Group],"NA",0,1))</f>
        <v/>
      </c>
      <c r="T46" s="88" t="str">
        <f t="array" ref="T46">if(V46="","",XLOOKUP(V46,Master[Company],Master[Loading Location],"NA",0,1))</f>
        <v/>
      </c>
      <c r="U46" s="88" t="str">
        <f t="array" ref="U46">if(V46="","",XLOOKUP(V46,Master[Company],Master[Acronym],"NA",0,1))</f>
        <v/>
      </c>
      <c r="V46" s="88"/>
      <c r="W46" s="90"/>
      <c r="X46" s="90"/>
      <c r="Y46" s="88"/>
      <c r="Z46" s="88" t="str">
        <f t="shared" si="5"/>
        <v/>
      </c>
      <c r="AA46" s="88"/>
      <c r="AB46" s="88"/>
      <c r="AC46" s="88"/>
      <c r="AD46" s="166"/>
      <c r="AE46" s="303"/>
      <c r="AF46" s="304"/>
      <c r="AG46" s="304"/>
      <c r="AH46" s="304"/>
      <c r="AI46" s="304"/>
      <c r="AJ46" s="304"/>
      <c r="AK46" s="304"/>
      <c r="AL46" s="305"/>
      <c r="AM46" s="304"/>
      <c r="AN46" s="304"/>
      <c r="AO46" s="304"/>
      <c r="AP46" s="304"/>
      <c r="AQ46" s="304"/>
      <c r="AR46" s="304"/>
      <c r="AS46" s="304"/>
      <c r="AT46" s="304"/>
      <c r="AU46" s="164"/>
      <c r="AV46" s="306"/>
      <c r="AW46" s="306"/>
      <c r="AX46" s="164"/>
      <c r="AY46" s="166"/>
      <c r="AZ46" s="88"/>
      <c r="BA46" s="88"/>
      <c r="BB46" s="88"/>
      <c r="BC46" s="88"/>
      <c r="BD46" s="307"/>
      <c r="BE46" s="88"/>
      <c r="BF46" s="88"/>
      <c r="BG46" s="88"/>
      <c r="BH46" s="308"/>
      <c r="BI46" s="309"/>
      <c r="BJ46" s="310"/>
      <c r="BK46" s="310"/>
      <c r="BL46" s="310"/>
      <c r="BM46" s="310"/>
      <c r="BN46" s="214"/>
    </row>
    <row r="47" ht="22.5" customHeight="1">
      <c r="A47" s="85" t="str">
        <f t="shared" si="6"/>
        <v/>
      </c>
      <c r="B47" s="321"/>
      <c r="C47" s="319" t="str">
        <f t="shared" si="1"/>
        <v/>
      </c>
      <c r="D47" s="322"/>
      <c r="E47" s="320" t="str">
        <f t="shared" si="2"/>
        <v/>
      </c>
      <c r="F47" s="323"/>
      <c r="G47" s="164"/>
      <c r="H47" s="88" t="str">
        <f t="array" ref="H47">IF(D47="","",XLOOKUP(D47,'Master Data'!K:K,'Master Data'!N:N,"Input in Master Data",0,1))</f>
        <v/>
      </c>
      <c r="I47" s="88" t="str">
        <f t="array" ref="I47">IF(D47="","",XLOOKUP(D47,'Master Data'!K:K,'Master Data'!O:O,"Input in Master Data",0,1))</f>
        <v/>
      </c>
      <c r="J47" s="88" t="str">
        <f t="array" ref="J47">if(V47="","",XLOOKUP(V47,Master[Company],Master[Blow],"Unknown",0,1))</f>
        <v/>
      </c>
      <c r="K47" s="88" t="str">
        <f t="array" ref="K47">if(V47="","",XLOOKUP(V47,Master[Company],Master[Pigging],"Unknown",0,1))</f>
        <v/>
      </c>
      <c r="L47" s="88" t="str">
        <f t="array" ref="L47">if(V47="","",XLOOKUP(V47,Master[Company],Master[Load Method],"Unknown",0,1))</f>
        <v/>
      </c>
      <c r="M47" s="88" t="str">
        <f t="array" ref="M47">if(V47="","",XLOOKUP(V47,Master[Company],Master[Line Distance],"Unknown",0,1))</f>
        <v/>
      </c>
      <c r="N47" s="164"/>
      <c r="O47" s="301"/>
      <c r="P47" s="88"/>
      <c r="Q47" s="88" t="str">
        <f t="array" ref="Q47">if(V47="","",XLOOKUP(V47,Master[Company],Master[Terms],"NA",0,1))</f>
        <v/>
      </c>
      <c r="R47" s="88" t="str">
        <f t="shared" si="3"/>
        <v/>
      </c>
      <c r="S47" s="88" t="str">
        <f t="array" ref="S47">if(V47="","",XLOOKUP(V47,Master[Company],Master[Group],"NA",0,1))</f>
        <v/>
      </c>
      <c r="T47" s="88" t="str">
        <f t="array" ref="T47">if(V47="","",XLOOKUP(V47,Master[Company],Master[Loading Location],"NA",0,1))</f>
        <v/>
      </c>
      <c r="U47" s="88" t="str">
        <f t="array" ref="U47">if(V47="","",XLOOKUP(V47,Master[Company],Master[Acronym],"NA",0,1))</f>
        <v/>
      </c>
      <c r="V47" s="88"/>
      <c r="W47" s="90"/>
      <c r="X47" s="90"/>
      <c r="Y47" s="88"/>
      <c r="Z47" s="88" t="str">
        <f t="shared" si="5"/>
        <v/>
      </c>
      <c r="AA47" s="88"/>
      <c r="AB47" s="88"/>
      <c r="AC47" s="88"/>
      <c r="AD47" s="166"/>
      <c r="AE47" s="303"/>
      <c r="AF47" s="304"/>
      <c r="AG47" s="304"/>
      <c r="AH47" s="304"/>
      <c r="AI47" s="304"/>
      <c r="AJ47" s="304"/>
      <c r="AK47" s="304"/>
      <c r="AL47" s="305"/>
      <c r="AM47" s="304"/>
      <c r="AN47" s="304"/>
      <c r="AO47" s="304"/>
      <c r="AP47" s="304"/>
      <c r="AQ47" s="304"/>
      <c r="AR47" s="304"/>
      <c r="AS47" s="304"/>
      <c r="AT47" s="304"/>
      <c r="AU47" s="164"/>
      <c r="AV47" s="306"/>
      <c r="AW47" s="306"/>
      <c r="AX47" s="164"/>
      <c r="AY47" s="166"/>
      <c r="AZ47" s="88"/>
      <c r="BA47" s="88"/>
      <c r="BB47" s="88"/>
      <c r="BC47" s="88"/>
      <c r="BD47" s="307"/>
      <c r="BE47" s="88"/>
      <c r="BF47" s="88"/>
      <c r="BG47" s="88"/>
      <c r="BH47" s="308"/>
      <c r="BI47" s="309"/>
      <c r="BJ47" s="310"/>
      <c r="BK47" s="310"/>
      <c r="BL47" s="310"/>
      <c r="BM47" s="310"/>
      <c r="BN47" s="214"/>
    </row>
    <row r="48" ht="22.5" customHeight="1">
      <c r="A48" s="85" t="str">
        <f t="shared" si="6"/>
        <v/>
      </c>
      <c r="B48" s="321"/>
      <c r="C48" s="319" t="str">
        <f t="shared" si="1"/>
        <v/>
      </c>
      <c r="D48" s="322"/>
      <c r="E48" s="320" t="str">
        <f t="shared" si="2"/>
        <v/>
      </c>
      <c r="F48" s="323"/>
      <c r="G48" s="164"/>
      <c r="H48" s="88" t="str">
        <f t="array" ref="H48">IF(D48="","",XLOOKUP(D48,'Master Data'!K:K,'Master Data'!N:N,"Input in Master Data",0,1))</f>
        <v/>
      </c>
      <c r="I48" s="88" t="str">
        <f t="array" ref="I48">IF(D48="","",XLOOKUP(D48,'Master Data'!K:K,'Master Data'!O:O,"Input in Master Data",0,1))</f>
        <v/>
      </c>
      <c r="J48" s="88" t="str">
        <f t="array" ref="J48">if(V48="","",XLOOKUP(V48,Master[Company],Master[Blow],"Unknown",0,1))</f>
        <v/>
      </c>
      <c r="K48" s="88" t="str">
        <f t="array" ref="K48">if(V48="","",XLOOKUP(V48,Master[Company],Master[Pigging],"Unknown",0,1))</f>
        <v/>
      </c>
      <c r="L48" s="88" t="str">
        <f t="array" ref="L48">if(V48="","",XLOOKUP(V48,Master[Company],Master[Load Method],"Unknown",0,1))</f>
        <v/>
      </c>
      <c r="M48" s="88" t="str">
        <f t="array" ref="M48">if(V48="","",XLOOKUP(V48,Master[Company],Master[Line Distance],"Unknown",0,1))</f>
        <v/>
      </c>
      <c r="N48" s="164"/>
      <c r="O48" s="301"/>
      <c r="P48" s="88"/>
      <c r="Q48" s="88" t="str">
        <f t="array" ref="Q48">if(V48="","",XLOOKUP(V48,Master[Company],Master[Terms],"NA",0,1))</f>
        <v/>
      </c>
      <c r="R48" s="88" t="str">
        <f t="shared" si="3"/>
        <v/>
      </c>
      <c r="S48" s="88" t="str">
        <f t="array" ref="S48">if(V48="","",XLOOKUP(V48,Master[Company],Master[Group],"NA",0,1))</f>
        <v/>
      </c>
      <c r="T48" s="88" t="str">
        <f t="array" ref="T48">if(V48="","",XLOOKUP(V48,Master[Company],Master[Loading Location],"NA",0,1))</f>
        <v/>
      </c>
      <c r="U48" s="88" t="str">
        <f t="array" ref="U48">if(V48="","",XLOOKUP(V48,Master[Company],Master[Acronym],"NA",0,1))</f>
        <v/>
      </c>
      <c r="V48" s="88"/>
      <c r="W48" s="90"/>
      <c r="X48" s="90"/>
      <c r="Y48" s="88"/>
      <c r="Z48" s="88" t="str">
        <f t="shared" si="5"/>
        <v/>
      </c>
      <c r="AA48" s="88"/>
      <c r="AB48" s="88"/>
      <c r="AC48" s="88"/>
      <c r="AD48" s="166"/>
      <c r="AE48" s="303"/>
      <c r="AF48" s="304"/>
      <c r="AG48" s="304"/>
      <c r="AH48" s="304"/>
      <c r="AI48" s="304"/>
      <c r="AJ48" s="304"/>
      <c r="AK48" s="304"/>
      <c r="AL48" s="305"/>
      <c r="AM48" s="304"/>
      <c r="AN48" s="304"/>
      <c r="AO48" s="304"/>
      <c r="AP48" s="304"/>
      <c r="AQ48" s="304"/>
      <c r="AR48" s="304"/>
      <c r="AS48" s="304"/>
      <c r="AT48" s="304"/>
      <c r="AU48" s="164"/>
      <c r="AV48" s="306"/>
      <c r="AW48" s="306"/>
      <c r="AX48" s="164"/>
      <c r="AY48" s="166"/>
      <c r="AZ48" s="88"/>
      <c r="BA48" s="88"/>
      <c r="BB48" s="88"/>
      <c r="BC48" s="88"/>
      <c r="BD48" s="307"/>
      <c r="BE48" s="88"/>
      <c r="BF48" s="88"/>
      <c r="BG48" s="88"/>
      <c r="BH48" s="308"/>
      <c r="BI48" s="309"/>
      <c r="BJ48" s="310"/>
      <c r="BK48" s="310"/>
      <c r="BL48" s="310"/>
      <c r="BM48" s="310"/>
      <c r="BN48" s="214"/>
    </row>
    <row r="49" ht="22.5" customHeight="1">
      <c r="A49" s="85" t="str">
        <f t="shared" si="6"/>
        <v/>
      </c>
      <c r="B49" s="321"/>
      <c r="C49" s="319" t="str">
        <f t="shared" si="1"/>
        <v/>
      </c>
      <c r="D49" s="322"/>
      <c r="E49" s="320" t="str">
        <f t="shared" si="2"/>
        <v/>
      </c>
      <c r="F49" s="323"/>
      <c r="G49" s="164"/>
      <c r="H49" s="88" t="str">
        <f t="array" ref="H49">IF(D49="","",XLOOKUP(D49,'Master Data'!K:K,'Master Data'!N:N,"Input in Master Data",0,1))</f>
        <v/>
      </c>
      <c r="I49" s="88" t="str">
        <f t="array" ref="I49">IF(D49="","",XLOOKUP(D49,'Master Data'!K:K,'Master Data'!O:O,"Input in Master Data",0,1))</f>
        <v/>
      </c>
      <c r="J49" s="88" t="str">
        <f t="array" ref="J49">if(V49="","",XLOOKUP(V49,Master[Company],Master[Blow],"Unknown",0,1))</f>
        <v/>
      </c>
      <c r="K49" s="88" t="str">
        <f t="array" ref="K49">if(V49="","",XLOOKUP(V49,Master[Company],Master[Pigging],"Unknown",0,1))</f>
        <v/>
      </c>
      <c r="L49" s="88" t="str">
        <f t="array" ref="L49">if(V49="","",XLOOKUP(V49,Master[Company],Master[Load Method],"Unknown",0,1))</f>
        <v/>
      </c>
      <c r="M49" s="88" t="str">
        <f t="array" ref="M49">if(V49="","",XLOOKUP(V49,Master[Company],Master[Line Distance],"Unknown",0,1))</f>
        <v/>
      </c>
      <c r="N49" s="164"/>
      <c r="O49" s="301"/>
      <c r="P49" s="88"/>
      <c r="Q49" s="88" t="str">
        <f t="array" ref="Q49">if(V49="","",XLOOKUP(V49,Master[Company],Master[Terms],"NA",0,1))</f>
        <v/>
      </c>
      <c r="R49" s="88" t="str">
        <f t="shared" si="3"/>
        <v/>
      </c>
      <c r="S49" s="88" t="str">
        <f t="array" ref="S49">if(V49="","",XLOOKUP(V49,Master[Company],Master[Group],"NA",0,1))</f>
        <v/>
      </c>
      <c r="T49" s="88" t="str">
        <f t="array" ref="T49">if(V49="","",XLOOKUP(V49,Master[Company],Master[Loading Location],"NA",0,1))</f>
        <v/>
      </c>
      <c r="U49" s="88" t="str">
        <f t="array" ref="U49">if(V49="","",XLOOKUP(V49,Master[Company],Master[Acronym],"NA",0,1))</f>
        <v/>
      </c>
      <c r="V49" s="88"/>
      <c r="W49" s="90"/>
      <c r="X49" s="90"/>
      <c r="Y49" s="88"/>
      <c r="Z49" s="88" t="str">
        <f t="shared" si="5"/>
        <v/>
      </c>
      <c r="AA49" s="88"/>
      <c r="AB49" s="88"/>
      <c r="AC49" s="88"/>
      <c r="AD49" s="166"/>
      <c r="AE49" s="303"/>
      <c r="AF49" s="304"/>
      <c r="AG49" s="304"/>
      <c r="AH49" s="304"/>
      <c r="AI49" s="304"/>
      <c r="AJ49" s="304"/>
      <c r="AK49" s="304"/>
      <c r="AL49" s="305"/>
      <c r="AM49" s="304"/>
      <c r="AN49" s="304"/>
      <c r="AO49" s="304"/>
      <c r="AP49" s="304"/>
      <c r="AQ49" s="304"/>
      <c r="AR49" s="304"/>
      <c r="AS49" s="304"/>
      <c r="AT49" s="304"/>
      <c r="AU49" s="164"/>
      <c r="AV49" s="306"/>
      <c r="AW49" s="306"/>
      <c r="AX49" s="164"/>
      <c r="AY49" s="166"/>
      <c r="AZ49" s="88"/>
      <c r="BA49" s="88"/>
      <c r="BB49" s="88"/>
      <c r="BC49" s="88"/>
      <c r="BD49" s="307"/>
      <c r="BE49" s="88"/>
      <c r="BF49" s="88"/>
      <c r="BG49" s="88"/>
      <c r="BH49" s="308"/>
      <c r="BI49" s="309"/>
      <c r="BJ49" s="310"/>
      <c r="BK49" s="310"/>
      <c r="BL49" s="310"/>
      <c r="BM49" s="310"/>
      <c r="BN49" s="214"/>
    </row>
    <row r="50" ht="22.5" customHeight="1">
      <c r="A50" s="85" t="str">
        <f t="shared" si="6"/>
        <v/>
      </c>
      <c r="B50" s="321"/>
      <c r="C50" s="319" t="str">
        <f t="shared" si="1"/>
        <v/>
      </c>
      <c r="D50" s="322"/>
      <c r="E50" s="320" t="str">
        <f t="shared" si="2"/>
        <v/>
      </c>
      <c r="F50" s="323"/>
      <c r="G50" s="164"/>
      <c r="H50" s="88" t="str">
        <f t="array" ref="H50">IF(D50="","",XLOOKUP(D50,'Master Data'!K:K,'Master Data'!N:N,"Input in Master Data",0,1))</f>
        <v/>
      </c>
      <c r="I50" s="88" t="str">
        <f t="array" ref="I50">IF(D50="","",XLOOKUP(D50,'Master Data'!K:K,'Master Data'!O:O,"Input in Master Data",0,1))</f>
        <v/>
      </c>
      <c r="J50" s="88" t="str">
        <f t="array" ref="J50">if(V50="","",XLOOKUP(V50,Master[Company],Master[Blow],"Unknown",0,1))</f>
        <v/>
      </c>
      <c r="K50" s="88" t="str">
        <f t="array" ref="K50">if(V50="","",XLOOKUP(V50,Master[Company],Master[Pigging],"Unknown",0,1))</f>
        <v/>
      </c>
      <c r="L50" s="88" t="str">
        <f t="array" ref="L50">if(V50="","",XLOOKUP(V50,Master[Company],Master[Load Method],"Unknown",0,1))</f>
        <v/>
      </c>
      <c r="M50" s="88" t="str">
        <f t="array" ref="M50">if(V50="","",XLOOKUP(V50,Master[Company],Master[Line Distance],"Unknown",0,1))</f>
        <v/>
      </c>
      <c r="N50" s="164"/>
      <c r="O50" s="301"/>
      <c r="P50" s="88"/>
      <c r="Q50" s="88" t="str">
        <f t="array" ref="Q50">if(V50="","",XLOOKUP(V50,Master[Company],Master[Terms],"NA",0,1))</f>
        <v/>
      </c>
      <c r="R50" s="88" t="str">
        <f t="shared" si="3"/>
        <v/>
      </c>
      <c r="S50" s="88" t="str">
        <f t="array" ref="S50">if(V50="","",XLOOKUP(V50,Master[Company],Master[Group],"NA",0,1))</f>
        <v/>
      </c>
      <c r="T50" s="88" t="str">
        <f t="array" ref="T50">if(V50="","",XLOOKUP(V50,Master[Company],Master[Loading Location],"NA",0,1))</f>
        <v/>
      </c>
      <c r="U50" s="88" t="str">
        <f t="array" ref="U50">if(V50="","",XLOOKUP(V50,Master[Company],Master[Acronym],"NA",0,1))</f>
        <v/>
      </c>
      <c r="V50" s="88"/>
      <c r="W50" s="90"/>
      <c r="X50" s="90"/>
      <c r="Y50" s="88"/>
      <c r="Z50" s="88" t="str">
        <f t="shared" si="5"/>
        <v/>
      </c>
      <c r="AA50" s="88"/>
      <c r="AB50" s="88"/>
      <c r="AC50" s="88"/>
      <c r="AD50" s="166"/>
      <c r="AE50" s="303"/>
      <c r="AF50" s="304"/>
      <c r="AG50" s="304"/>
      <c r="AH50" s="304"/>
      <c r="AI50" s="304"/>
      <c r="AJ50" s="304"/>
      <c r="AK50" s="304"/>
      <c r="AL50" s="305"/>
      <c r="AM50" s="304"/>
      <c r="AN50" s="304"/>
      <c r="AO50" s="304"/>
      <c r="AP50" s="304"/>
      <c r="AQ50" s="304"/>
      <c r="AR50" s="304"/>
      <c r="AS50" s="304"/>
      <c r="AT50" s="304"/>
      <c r="AU50" s="164"/>
      <c r="AV50" s="306"/>
      <c r="AW50" s="306"/>
      <c r="AX50" s="164"/>
      <c r="AY50" s="166"/>
      <c r="AZ50" s="88"/>
      <c r="BA50" s="88"/>
      <c r="BB50" s="88"/>
      <c r="BC50" s="88"/>
      <c r="BD50" s="307"/>
      <c r="BE50" s="88"/>
      <c r="BF50" s="88"/>
      <c r="BG50" s="88"/>
      <c r="BH50" s="308"/>
      <c r="BI50" s="309"/>
      <c r="BJ50" s="310"/>
      <c r="BK50" s="310"/>
      <c r="BL50" s="310"/>
      <c r="BM50" s="310"/>
      <c r="BN50" s="214"/>
    </row>
    <row r="51" ht="22.5" customHeight="1">
      <c r="A51" s="85" t="str">
        <f t="shared" si="6"/>
        <v/>
      </c>
      <c r="B51" s="321"/>
      <c r="C51" s="319" t="str">
        <f t="shared" si="1"/>
        <v/>
      </c>
      <c r="D51" s="322"/>
      <c r="E51" s="320" t="str">
        <f t="shared" si="2"/>
        <v/>
      </c>
      <c r="F51" s="323"/>
      <c r="G51" s="164"/>
      <c r="H51" s="88" t="str">
        <f t="array" ref="H51">IF(D51="","",XLOOKUP(D51,'Master Data'!K:K,'Master Data'!N:N,"Input in Master Data",0,1))</f>
        <v/>
      </c>
      <c r="I51" s="88" t="str">
        <f t="array" ref="I51">IF(D51="","",XLOOKUP(D51,'Master Data'!K:K,'Master Data'!O:O,"Input in Master Data",0,1))</f>
        <v/>
      </c>
      <c r="J51" s="88" t="str">
        <f t="array" ref="J51">if(V51="","",XLOOKUP(V51,Master[Company],Master[Blow],"Unknown",0,1))</f>
        <v/>
      </c>
      <c r="K51" s="88" t="str">
        <f t="array" ref="K51">if(V51="","",XLOOKUP(V51,Master[Company],Master[Pigging],"Unknown",0,1))</f>
        <v/>
      </c>
      <c r="L51" s="88" t="str">
        <f t="array" ref="L51">if(V51="","",XLOOKUP(V51,Master[Company],Master[Load Method],"Unknown",0,1))</f>
        <v/>
      </c>
      <c r="M51" s="88" t="str">
        <f t="array" ref="M51">if(V51="","",XLOOKUP(V51,Master[Company],Master[Line Distance],"Unknown",0,1))</f>
        <v/>
      </c>
      <c r="N51" s="164"/>
      <c r="O51" s="301"/>
      <c r="P51" s="88"/>
      <c r="Q51" s="88" t="str">
        <f t="array" ref="Q51">if(V51="","",XLOOKUP(V51,Master[Company],Master[Terms],"NA",0,1))</f>
        <v/>
      </c>
      <c r="R51" s="88" t="str">
        <f t="shared" si="3"/>
        <v/>
      </c>
      <c r="S51" s="88" t="str">
        <f t="array" ref="S51">if(V51="","",XLOOKUP(V51,Master[Company],Master[Group],"NA",0,1))</f>
        <v/>
      </c>
      <c r="T51" s="88" t="str">
        <f t="array" ref="T51">if(V51="","",XLOOKUP(V51,Master[Company],Master[Loading Location],"NA",0,1))</f>
        <v/>
      </c>
      <c r="U51" s="88" t="str">
        <f t="array" ref="U51">if(V51="","",XLOOKUP(V51,Master[Company],Master[Acronym],"NA",0,1))</f>
        <v/>
      </c>
      <c r="V51" s="88"/>
      <c r="W51" s="90"/>
      <c r="X51" s="90"/>
      <c r="Y51" s="88"/>
      <c r="Z51" s="88" t="str">
        <f t="shared" si="5"/>
        <v/>
      </c>
      <c r="AA51" s="88"/>
      <c r="AB51" s="88"/>
      <c r="AC51" s="88"/>
      <c r="AD51" s="166"/>
      <c r="AE51" s="303"/>
      <c r="AF51" s="304"/>
      <c r="AG51" s="304"/>
      <c r="AH51" s="304"/>
      <c r="AI51" s="304"/>
      <c r="AJ51" s="304"/>
      <c r="AK51" s="304"/>
      <c r="AL51" s="305"/>
      <c r="AM51" s="304"/>
      <c r="AN51" s="304"/>
      <c r="AO51" s="304"/>
      <c r="AP51" s="304"/>
      <c r="AQ51" s="304"/>
      <c r="AR51" s="304"/>
      <c r="AS51" s="304"/>
      <c r="AT51" s="304"/>
      <c r="AU51" s="164"/>
      <c r="AV51" s="306"/>
      <c r="AW51" s="306"/>
      <c r="AX51" s="164"/>
      <c r="AY51" s="166"/>
      <c r="AZ51" s="88"/>
      <c r="BA51" s="88"/>
      <c r="BB51" s="88"/>
      <c r="BC51" s="88"/>
      <c r="BD51" s="307"/>
      <c r="BE51" s="88"/>
      <c r="BF51" s="88"/>
      <c r="BG51" s="88"/>
      <c r="BH51" s="308"/>
      <c r="BI51" s="309"/>
      <c r="BJ51" s="310"/>
      <c r="BK51" s="310"/>
      <c r="BL51" s="310"/>
      <c r="BM51" s="310"/>
      <c r="BN51" s="214"/>
    </row>
    <row r="52" ht="22.5" customHeight="1">
      <c r="A52" s="85" t="str">
        <f t="shared" si="6"/>
        <v/>
      </c>
      <c r="B52" s="321"/>
      <c r="C52" s="319" t="str">
        <f t="shared" si="1"/>
        <v/>
      </c>
      <c r="D52" s="322"/>
      <c r="E52" s="320" t="str">
        <f t="shared" si="2"/>
        <v/>
      </c>
      <c r="F52" s="323"/>
      <c r="G52" s="164"/>
      <c r="H52" s="88" t="str">
        <f t="array" ref="H52">IF(D52="","",XLOOKUP(D52,'Master Data'!K:K,'Master Data'!N:N,"Input in Master Data",0,1))</f>
        <v/>
      </c>
      <c r="I52" s="88" t="str">
        <f t="array" ref="I52">IF(D52="","",XLOOKUP(D52,'Master Data'!K:K,'Master Data'!O:O,"Input in Master Data",0,1))</f>
        <v/>
      </c>
      <c r="J52" s="88" t="str">
        <f t="array" ref="J52">if(V52="","",XLOOKUP(V52,Master[Company],Master[Blow],"Unknown",0,1))</f>
        <v/>
      </c>
      <c r="K52" s="88" t="str">
        <f t="array" ref="K52">if(V52="","",XLOOKUP(V52,Master[Company],Master[Pigging],"Unknown",0,1))</f>
        <v/>
      </c>
      <c r="L52" s="88" t="str">
        <f t="array" ref="L52">if(V52="","",XLOOKUP(V52,Master[Company],Master[Load Method],"Unknown",0,1))</f>
        <v/>
      </c>
      <c r="M52" s="88" t="str">
        <f t="array" ref="M52">if(V52="","",XLOOKUP(V52,Master[Company],Master[Line Distance],"Unknown",0,1))</f>
        <v/>
      </c>
      <c r="N52" s="164"/>
      <c r="O52" s="301"/>
      <c r="P52" s="88"/>
      <c r="Q52" s="88" t="str">
        <f t="array" ref="Q52">if(V52="","",XLOOKUP(V52,Master[Company],Master[Terms],"NA",0,1))</f>
        <v/>
      </c>
      <c r="R52" s="88" t="str">
        <f t="shared" si="3"/>
        <v/>
      </c>
      <c r="S52" s="88" t="str">
        <f t="array" ref="S52">if(V52="","",XLOOKUP(V52,Master[Company],Master[Group],"NA",0,1))</f>
        <v/>
      </c>
      <c r="T52" s="88" t="str">
        <f t="array" ref="T52">if(V52="","",XLOOKUP(V52,Master[Company],Master[Loading Location],"NA",0,1))</f>
        <v/>
      </c>
      <c r="U52" s="88" t="str">
        <f t="array" ref="U52">if(V52="","",XLOOKUP(V52,Master[Company],Master[Acronym],"NA",0,1))</f>
        <v/>
      </c>
      <c r="V52" s="88"/>
      <c r="W52" s="90"/>
      <c r="X52" s="90"/>
      <c r="Y52" s="88"/>
      <c r="Z52" s="88" t="str">
        <f t="shared" si="5"/>
        <v/>
      </c>
      <c r="AA52" s="88"/>
      <c r="AB52" s="88"/>
      <c r="AC52" s="88"/>
      <c r="AD52" s="166"/>
      <c r="AE52" s="303"/>
      <c r="AF52" s="304"/>
      <c r="AG52" s="304"/>
      <c r="AH52" s="304"/>
      <c r="AI52" s="304"/>
      <c r="AJ52" s="304"/>
      <c r="AK52" s="304"/>
      <c r="AL52" s="305"/>
      <c r="AM52" s="304"/>
      <c r="AN52" s="304"/>
      <c r="AO52" s="304"/>
      <c r="AP52" s="304"/>
      <c r="AQ52" s="304"/>
      <c r="AR52" s="304"/>
      <c r="AS52" s="304"/>
      <c r="AT52" s="304"/>
      <c r="AU52" s="164"/>
      <c r="AV52" s="306"/>
      <c r="AW52" s="306"/>
      <c r="AX52" s="164"/>
      <c r="AY52" s="166"/>
      <c r="AZ52" s="88"/>
      <c r="BA52" s="88"/>
      <c r="BB52" s="88"/>
      <c r="BC52" s="88"/>
      <c r="BD52" s="307"/>
      <c r="BE52" s="88"/>
      <c r="BF52" s="88"/>
      <c r="BG52" s="88"/>
      <c r="BH52" s="308"/>
      <c r="BI52" s="309"/>
      <c r="BJ52" s="310"/>
      <c r="BK52" s="310"/>
      <c r="BL52" s="310"/>
      <c r="BM52" s="310"/>
      <c r="BN52" s="214"/>
    </row>
    <row r="53" ht="22.5" customHeight="1">
      <c r="A53" s="85" t="str">
        <f t="shared" si="6"/>
        <v/>
      </c>
      <c r="B53" s="321"/>
      <c r="C53" s="319" t="str">
        <f t="shared" si="1"/>
        <v/>
      </c>
      <c r="D53" s="322"/>
      <c r="E53" s="320" t="str">
        <f t="shared" si="2"/>
        <v/>
      </c>
      <c r="F53" s="323"/>
      <c r="G53" s="164"/>
      <c r="H53" s="88" t="str">
        <f t="array" ref="H53">IF(D53="","",XLOOKUP(D53,'Master Data'!K:K,'Master Data'!N:N,"Input in Master Data",0,1))</f>
        <v/>
      </c>
      <c r="I53" s="88" t="str">
        <f t="array" ref="I53">IF(D53="","",XLOOKUP(D53,'Master Data'!K:K,'Master Data'!O:O,"Input in Master Data",0,1))</f>
        <v/>
      </c>
      <c r="J53" s="88" t="str">
        <f t="array" ref="J53">if(V53="","",XLOOKUP(V53,Master[Company],Master[Blow],"Unknown",0,1))</f>
        <v/>
      </c>
      <c r="K53" s="88" t="str">
        <f t="array" ref="K53">if(V53="","",XLOOKUP(V53,Master[Company],Master[Pigging],"Unknown",0,1))</f>
        <v/>
      </c>
      <c r="L53" s="88" t="str">
        <f t="array" ref="L53">if(V53="","",XLOOKUP(V53,Master[Company],Master[Load Method],"Unknown",0,1))</f>
        <v/>
      </c>
      <c r="M53" s="88" t="str">
        <f t="array" ref="M53">if(V53="","",XLOOKUP(V53,Master[Company],Master[Line Distance],"Unknown",0,1))</f>
        <v/>
      </c>
      <c r="N53" s="164"/>
      <c r="O53" s="301"/>
      <c r="P53" s="88"/>
      <c r="Q53" s="88" t="str">
        <f t="array" ref="Q53">if(V53="","",XLOOKUP(V53,Master[Company],Master[Terms],"NA",0,1))</f>
        <v/>
      </c>
      <c r="R53" s="88" t="str">
        <f t="shared" si="3"/>
        <v/>
      </c>
      <c r="S53" s="88" t="str">
        <f t="array" ref="S53">if(V53="","",XLOOKUP(V53,Master[Company],Master[Group],"NA",0,1))</f>
        <v/>
      </c>
      <c r="T53" s="88" t="str">
        <f t="array" ref="T53">if(V53="","",XLOOKUP(V53,Master[Company],Master[Loading Location],"NA",0,1))</f>
        <v/>
      </c>
      <c r="U53" s="88" t="str">
        <f t="array" ref="U53">if(V53="","",XLOOKUP(V53,Master[Company],Master[Acronym],"NA",0,1))</f>
        <v/>
      </c>
      <c r="V53" s="88"/>
      <c r="W53" s="90"/>
      <c r="X53" s="90"/>
      <c r="Y53" s="88"/>
      <c r="Z53" s="88" t="str">
        <f t="shared" si="5"/>
        <v/>
      </c>
      <c r="AA53" s="88"/>
      <c r="AB53" s="88"/>
      <c r="AC53" s="88"/>
      <c r="AD53" s="166"/>
      <c r="AE53" s="303"/>
      <c r="AF53" s="304"/>
      <c r="AG53" s="304"/>
      <c r="AH53" s="304"/>
      <c r="AI53" s="304"/>
      <c r="AJ53" s="304"/>
      <c r="AK53" s="304"/>
      <c r="AL53" s="305"/>
      <c r="AM53" s="304"/>
      <c r="AN53" s="304"/>
      <c r="AO53" s="304"/>
      <c r="AP53" s="304"/>
      <c r="AQ53" s="304"/>
      <c r="AR53" s="304"/>
      <c r="AS53" s="304"/>
      <c r="AT53" s="304"/>
      <c r="AU53" s="164"/>
      <c r="AV53" s="306"/>
      <c r="AW53" s="306"/>
      <c r="AX53" s="164"/>
      <c r="AY53" s="166"/>
      <c r="AZ53" s="88"/>
      <c r="BA53" s="88"/>
      <c r="BB53" s="88"/>
      <c r="BC53" s="88"/>
      <c r="BD53" s="307"/>
      <c r="BE53" s="88"/>
      <c r="BF53" s="88"/>
      <c r="BG53" s="88"/>
      <c r="BH53" s="308"/>
      <c r="BI53" s="309"/>
      <c r="BJ53" s="310"/>
      <c r="BK53" s="310"/>
      <c r="BL53" s="310"/>
      <c r="BM53" s="310"/>
      <c r="BN53" s="214"/>
    </row>
    <row r="54" ht="22.5" customHeight="1">
      <c r="A54" s="85" t="str">
        <f t="shared" si="6"/>
        <v/>
      </c>
      <c r="B54" s="321"/>
      <c r="C54" s="319" t="str">
        <f t="shared" si="1"/>
        <v/>
      </c>
      <c r="D54" s="322"/>
      <c r="E54" s="320" t="str">
        <f t="shared" si="2"/>
        <v/>
      </c>
      <c r="F54" s="323"/>
      <c r="G54" s="164"/>
      <c r="H54" s="88" t="str">
        <f t="array" ref="H54">IF(D54="","",XLOOKUP(D54,'Master Data'!K:K,'Master Data'!N:N,"Input in Master Data",0,1))</f>
        <v/>
      </c>
      <c r="I54" s="88" t="str">
        <f t="array" ref="I54">IF(D54="","",XLOOKUP(D54,'Master Data'!K:K,'Master Data'!O:O,"Input in Master Data",0,1))</f>
        <v/>
      </c>
      <c r="J54" s="88" t="str">
        <f t="array" ref="J54">if(V54="","",XLOOKUP(V54,Master[Company],Master[Blow],"Unknown",0,1))</f>
        <v/>
      </c>
      <c r="K54" s="88" t="str">
        <f t="array" ref="K54">if(V54="","",XLOOKUP(V54,Master[Company],Master[Pigging],"Unknown",0,1))</f>
        <v/>
      </c>
      <c r="L54" s="88" t="str">
        <f t="array" ref="L54">if(V54="","",XLOOKUP(V54,Master[Company],Master[Load Method],"Unknown",0,1))</f>
        <v/>
      </c>
      <c r="M54" s="88" t="str">
        <f t="array" ref="M54">if(V54="","",XLOOKUP(V54,Master[Company],Master[Line Distance],"Unknown",0,1))</f>
        <v/>
      </c>
      <c r="N54" s="164"/>
      <c r="O54" s="301"/>
      <c r="P54" s="88"/>
      <c r="Q54" s="88" t="str">
        <f t="array" ref="Q54">if(V54="","",XLOOKUP(V54,Master[Company],Master[Terms],"NA",0,1))</f>
        <v/>
      </c>
      <c r="R54" s="88" t="str">
        <f t="shared" si="3"/>
        <v/>
      </c>
      <c r="S54" s="88" t="str">
        <f t="array" ref="S54">if(V54="","",XLOOKUP(V54,Master[Company],Master[Group],"NA",0,1))</f>
        <v/>
      </c>
      <c r="T54" s="88" t="str">
        <f t="array" ref="T54">if(V54="","",XLOOKUP(V54,Master[Company],Master[Loading Location],"NA",0,1))</f>
        <v/>
      </c>
      <c r="U54" s="88" t="str">
        <f t="array" ref="U54">if(V54="","",XLOOKUP(V54,Master[Company],Master[Acronym],"NA",0,1))</f>
        <v/>
      </c>
      <c r="V54" s="88"/>
      <c r="W54" s="90"/>
      <c r="X54" s="90"/>
      <c r="Y54" s="88"/>
      <c r="Z54" s="88" t="str">
        <f t="shared" si="5"/>
        <v/>
      </c>
      <c r="AA54" s="88"/>
      <c r="AB54" s="88"/>
      <c r="AC54" s="88"/>
      <c r="AD54" s="166"/>
      <c r="AE54" s="303"/>
      <c r="AF54" s="304"/>
      <c r="AG54" s="304"/>
      <c r="AH54" s="304"/>
      <c r="AI54" s="304"/>
      <c r="AJ54" s="304"/>
      <c r="AK54" s="304"/>
      <c r="AL54" s="305"/>
      <c r="AM54" s="304"/>
      <c r="AN54" s="304"/>
      <c r="AO54" s="304"/>
      <c r="AP54" s="304"/>
      <c r="AQ54" s="304"/>
      <c r="AR54" s="304"/>
      <c r="AS54" s="304"/>
      <c r="AT54" s="304"/>
      <c r="AU54" s="164"/>
      <c r="AV54" s="306"/>
      <c r="AW54" s="306"/>
      <c r="AX54" s="164"/>
      <c r="AY54" s="166"/>
      <c r="AZ54" s="88"/>
      <c r="BA54" s="88"/>
      <c r="BB54" s="88"/>
      <c r="BC54" s="88"/>
      <c r="BD54" s="307"/>
      <c r="BE54" s="88"/>
      <c r="BF54" s="88"/>
      <c r="BG54" s="88"/>
      <c r="BH54" s="308"/>
      <c r="BI54" s="309"/>
      <c r="BJ54" s="310"/>
      <c r="BK54" s="310"/>
      <c r="BL54" s="310"/>
      <c r="BM54" s="310"/>
      <c r="BN54" s="214"/>
    </row>
    <row r="55" ht="22.5" customHeight="1">
      <c r="A55" s="85" t="str">
        <f t="shared" si="6"/>
        <v/>
      </c>
      <c r="B55" s="321"/>
      <c r="C55" s="319" t="str">
        <f t="shared" si="1"/>
        <v/>
      </c>
      <c r="D55" s="322"/>
      <c r="E55" s="320" t="str">
        <f t="shared" si="2"/>
        <v/>
      </c>
      <c r="F55" s="323"/>
      <c r="G55" s="164"/>
      <c r="H55" s="88" t="str">
        <f t="array" ref="H55">IF(D55="","",XLOOKUP(D55,'Master Data'!K:K,'Master Data'!N:N,"Input in Master Data",0,1))</f>
        <v/>
      </c>
      <c r="I55" s="88" t="str">
        <f t="array" ref="I55">IF(D55="","",XLOOKUP(D55,'Master Data'!K:K,'Master Data'!O:O,"Input in Master Data",0,1))</f>
        <v/>
      </c>
      <c r="J55" s="88" t="str">
        <f t="array" ref="J55">if(V55="","",XLOOKUP(V55,Master[Company],Master[Blow],"Unknown",0,1))</f>
        <v/>
      </c>
      <c r="K55" s="88" t="str">
        <f t="array" ref="K55">if(V55="","",XLOOKUP(V55,Master[Company],Master[Pigging],"Unknown",0,1))</f>
        <v/>
      </c>
      <c r="L55" s="88" t="str">
        <f t="array" ref="L55">if(V55="","",XLOOKUP(V55,Master[Company],Master[Load Method],"Unknown",0,1))</f>
        <v/>
      </c>
      <c r="M55" s="88" t="str">
        <f t="array" ref="M55">if(V55="","",XLOOKUP(V55,Master[Company],Master[Line Distance],"Unknown",0,1))</f>
        <v/>
      </c>
      <c r="N55" s="164"/>
      <c r="O55" s="301"/>
      <c r="P55" s="88"/>
      <c r="Q55" s="88" t="str">
        <f t="array" ref="Q55">if(V55="","",XLOOKUP(V55,Master[Company],Master[Terms],"NA",0,1))</f>
        <v/>
      </c>
      <c r="R55" s="88" t="str">
        <f t="shared" si="3"/>
        <v/>
      </c>
      <c r="S55" s="88" t="str">
        <f t="array" ref="S55">if(V55="","",XLOOKUP(V55,Master[Company],Master[Group],"NA",0,1))</f>
        <v/>
      </c>
      <c r="T55" s="88" t="str">
        <f t="array" ref="T55">if(V55="","",XLOOKUP(V55,Master[Company],Master[Loading Location],"NA",0,1))</f>
        <v/>
      </c>
      <c r="U55" s="88" t="str">
        <f t="array" ref="U55">if(V55="","",XLOOKUP(V55,Master[Company],Master[Acronym],"NA",0,1))</f>
        <v/>
      </c>
      <c r="V55" s="88"/>
      <c r="W55" s="90"/>
      <c r="X55" s="90"/>
      <c r="Y55" s="88"/>
      <c r="Z55" s="88" t="str">
        <f t="shared" si="5"/>
        <v/>
      </c>
      <c r="AA55" s="88"/>
      <c r="AB55" s="88"/>
      <c r="AC55" s="88"/>
      <c r="AD55" s="166"/>
      <c r="AE55" s="303"/>
      <c r="AF55" s="304"/>
      <c r="AG55" s="304"/>
      <c r="AH55" s="304"/>
      <c r="AI55" s="304"/>
      <c r="AJ55" s="304"/>
      <c r="AK55" s="304"/>
      <c r="AL55" s="305"/>
      <c r="AM55" s="304"/>
      <c r="AN55" s="304"/>
      <c r="AO55" s="304"/>
      <c r="AP55" s="304"/>
      <c r="AQ55" s="304"/>
      <c r="AR55" s="304"/>
      <c r="AS55" s="304"/>
      <c r="AT55" s="304"/>
      <c r="AU55" s="164"/>
      <c r="AV55" s="306"/>
      <c r="AW55" s="306"/>
      <c r="AX55" s="164"/>
      <c r="AY55" s="166"/>
      <c r="AZ55" s="88"/>
      <c r="BA55" s="88"/>
      <c r="BB55" s="88"/>
      <c r="BC55" s="88"/>
      <c r="BD55" s="307"/>
      <c r="BE55" s="88"/>
      <c r="BF55" s="88"/>
      <c r="BG55" s="88"/>
      <c r="BH55" s="308"/>
      <c r="BI55" s="309"/>
      <c r="BJ55" s="310"/>
      <c r="BK55" s="310"/>
      <c r="BL55" s="310"/>
      <c r="BM55" s="310"/>
      <c r="BN55" s="214"/>
    </row>
    <row r="56" ht="22.5" customHeight="1">
      <c r="A56" s="85" t="str">
        <f t="shared" si="6"/>
        <v/>
      </c>
      <c r="B56" s="321"/>
      <c r="C56" s="319" t="str">
        <f t="shared" si="1"/>
        <v/>
      </c>
      <c r="D56" s="322"/>
      <c r="E56" s="320" t="str">
        <f t="shared" si="2"/>
        <v/>
      </c>
      <c r="F56" s="323"/>
      <c r="G56" s="164"/>
      <c r="H56" s="88" t="str">
        <f t="array" ref="H56">IF(D56="","",XLOOKUP(D56,'Master Data'!K:K,'Master Data'!N:N,"Input in Master Data",0,1))</f>
        <v/>
      </c>
      <c r="I56" s="88" t="str">
        <f t="array" ref="I56">IF(D56="","",XLOOKUP(D56,'Master Data'!K:K,'Master Data'!O:O,"Input in Master Data",0,1))</f>
        <v/>
      </c>
      <c r="J56" s="88" t="str">
        <f t="array" ref="J56">if(V56="","",XLOOKUP(V56,Master[Company],Master[Blow],"Unknown",0,1))</f>
        <v/>
      </c>
      <c r="K56" s="88" t="str">
        <f t="array" ref="K56">if(V56="","",XLOOKUP(V56,Master[Company],Master[Pigging],"Unknown",0,1))</f>
        <v/>
      </c>
      <c r="L56" s="88" t="str">
        <f t="array" ref="L56">if(V56="","",XLOOKUP(V56,Master[Company],Master[Load Method],"Unknown",0,1))</f>
        <v/>
      </c>
      <c r="M56" s="88" t="str">
        <f t="array" ref="M56">if(V56="","",XLOOKUP(V56,Master[Company],Master[Line Distance],"Unknown",0,1))</f>
        <v/>
      </c>
      <c r="N56" s="164"/>
      <c r="O56" s="301"/>
      <c r="P56" s="88"/>
      <c r="Q56" s="88" t="str">
        <f t="array" ref="Q56">if(V56="","",XLOOKUP(V56,Master[Company],Master[Terms],"NA",0,1))</f>
        <v/>
      </c>
      <c r="R56" s="88" t="str">
        <f t="shared" si="3"/>
        <v/>
      </c>
      <c r="S56" s="88" t="str">
        <f t="array" ref="S56">if(V56="","",XLOOKUP(V56,Master[Company],Master[Group],"NA",0,1))</f>
        <v/>
      </c>
      <c r="T56" s="88" t="str">
        <f t="array" ref="T56">if(V56="","",XLOOKUP(V56,Master[Company],Master[Loading Location],"NA",0,1))</f>
        <v/>
      </c>
      <c r="U56" s="88" t="str">
        <f t="array" ref="U56">if(V56="","",XLOOKUP(V56,Master[Company],Master[Acronym],"NA",0,1))</f>
        <v/>
      </c>
      <c r="V56" s="88"/>
      <c r="W56" s="90"/>
      <c r="X56" s="90"/>
      <c r="Y56" s="88"/>
      <c r="Z56" s="88" t="str">
        <f t="shared" si="5"/>
        <v/>
      </c>
      <c r="AA56" s="88"/>
      <c r="AB56" s="88"/>
      <c r="AC56" s="88"/>
      <c r="AD56" s="166"/>
      <c r="AE56" s="303"/>
      <c r="AF56" s="304"/>
      <c r="AG56" s="304"/>
      <c r="AH56" s="304"/>
      <c r="AI56" s="304"/>
      <c r="AJ56" s="304"/>
      <c r="AK56" s="304"/>
      <c r="AL56" s="305"/>
      <c r="AM56" s="304"/>
      <c r="AN56" s="304"/>
      <c r="AO56" s="304"/>
      <c r="AP56" s="304"/>
      <c r="AQ56" s="304"/>
      <c r="AR56" s="304"/>
      <c r="AS56" s="304"/>
      <c r="AT56" s="304"/>
      <c r="AU56" s="164"/>
      <c r="AV56" s="306"/>
      <c r="AW56" s="306"/>
      <c r="AX56" s="164"/>
      <c r="AY56" s="166"/>
      <c r="AZ56" s="88"/>
      <c r="BA56" s="88"/>
      <c r="BB56" s="88"/>
      <c r="BC56" s="88"/>
      <c r="BD56" s="307"/>
      <c r="BE56" s="88"/>
      <c r="BF56" s="88"/>
      <c r="BG56" s="88"/>
      <c r="BH56" s="308"/>
      <c r="BI56" s="309"/>
      <c r="BJ56" s="310"/>
      <c r="BK56" s="310"/>
      <c r="BL56" s="310"/>
      <c r="BM56" s="310"/>
      <c r="BN56" s="214"/>
    </row>
    <row r="57" ht="22.5" customHeight="1">
      <c r="A57" s="85" t="str">
        <f t="shared" si="6"/>
        <v/>
      </c>
      <c r="B57" s="321"/>
      <c r="C57" s="319" t="str">
        <f t="shared" si="1"/>
        <v/>
      </c>
      <c r="D57" s="322"/>
      <c r="E57" s="320" t="str">
        <f t="shared" si="2"/>
        <v/>
      </c>
      <c r="F57" s="323"/>
      <c r="G57" s="164"/>
      <c r="H57" s="88" t="str">
        <f t="array" ref="H57">IF(D57="","",XLOOKUP(D57,'Master Data'!K:K,'Master Data'!N:N,"Input in Master Data",0,1))</f>
        <v/>
      </c>
      <c r="I57" s="88" t="str">
        <f t="array" ref="I57">IF(D57="","",XLOOKUP(D57,'Master Data'!K:K,'Master Data'!O:O,"Input in Master Data",0,1))</f>
        <v/>
      </c>
      <c r="J57" s="88" t="str">
        <f t="array" ref="J57">if(V57="","",XLOOKUP(V57,Master[Company],Master[Blow],"Unknown",0,1))</f>
        <v/>
      </c>
      <c r="K57" s="88" t="str">
        <f t="array" ref="K57">if(V57="","",XLOOKUP(V57,Master[Company],Master[Pigging],"Unknown",0,1))</f>
        <v/>
      </c>
      <c r="L57" s="88" t="str">
        <f t="array" ref="L57">if(V57="","",XLOOKUP(V57,Master[Company],Master[Load Method],"Unknown",0,1))</f>
        <v/>
      </c>
      <c r="M57" s="88" t="str">
        <f t="array" ref="M57">if(V57="","",XLOOKUP(V57,Master[Company],Master[Line Distance],"Unknown",0,1))</f>
        <v/>
      </c>
      <c r="N57" s="164"/>
      <c r="O57" s="301"/>
      <c r="P57" s="88"/>
      <c r="Q57" s="88" t="str">
        <f t="array" ref="Q57">if(V57="","",XLOOKUP(V57,Master[Company],Master[Terms],"NA",0,1))</f>
        <v/>
      </c>
      <c r="R57" s="88" t="str">
        <f t="shared" si="3"/>
        <v/>
      </c>
      <c r="S57" s="88" t="str">
        <f t="array" ref="S57">if(V57="","",XLOOKUP(V57,Master[Company],Master[Group],"NA",0,1))</f>
        <v/>
      </c>
      <c r="T57" s="88" t="str">
        <f t="array" ref="T57">if(V57="","",XLOOKUP(V57,Master[Company],Master[Loading Location],"NA",0,1))</f>
        <v/>
      </c>
      <c r="U57" s="88" t="str">
        <f t="array" ref="U57">if(V57="","",XLOOKUP(V57,Master[Company],Master[Acronym],"NA",0,1))</f>
        <v/>
      </c>
      <c r="V57" s="88"/>
      <c r="W57" s="90"/>
      <c r="X57" s="90"/>
      <c r="Y57" s="88"/>
      <c r="Z57" s="88" t="str">
        <f t="shared" si="5"/>
        <v/>
      </c>
      <c r="AA57" s="88"/>
      <c r="AB57" s="88"/>
      <c r="AC57" s="88"/>
      <c r="AD57" s="166"/>
      <c r="AE57" s="303"/>
      <c r="AF57" s="304"/>
      <c r="AG57" s="304"/>
      <c r="AH57" s="304"/>
      <c r="AI57" s="304"/>
      <c r="AJ57" s="304"/>
      <c r="AK57" s="304"/>
      <c r="AL57" s="305"/>
      <c r="AM57" s="304"/>
      <c r="AN57" s="304"/>
      <c r="AO57" s="304"/>
      <c r="AP57" s="304"/>
      <c r="AQ57" s="304"/>
      <c r="AR57" s="304"/>
      <c r="AS57" s="304"/>
      <c r="AT57" s="304"/>
      <c r="AU57" s="164"/>
      <c r="AV57" s="306"/>
      <c r="AW57" s="306"/>
      <c r="AX57" s="164"/>
      <c r="AY57" s="166"/>
      <c r="AZ57" s="88"/>
      <c r="BA57" s="88"/>
      <c r="BB57" s="88"/>
      <c r="BC57" s="88"/>
      <c r="BD57" s="307"/>
      <c r="BE57" s="88"/>
      <c r="BF57" s="88"/>
      <c r="BG57" s="88"/>
      <c r="BH57" s="308"/>
      <c r="BI57" s="309"/>
      <c r="BJ57" s="310"/>
      <c r="BK57" s="310"/>
      <c r="BL57" s="310"/>
      <c r="BM57" s="310"/>
      <c r="BN57" s="214"/>
    </row>
    <row r="58" ht="22.5" customHeight="1">
      <c r="A58" s="85" t="str">
        <f t="shared" si="6"/>
        <v/>
      </c>
      <c r="B58" s="321"/>
      <c r="C58" s="319" t="str">
        <f t="shared" si="1"/>
        <v/>
      </c>
      <c r="D58" s="322"/>
      <c r="E58" s="320" t="str">
        <f t="shared" si="2"/>
        <v/>
      </c>
      <c r="F58" s="323"/>
      <c r="G58" s="164"/>
      <c r="H58" s="88" t="str">
        <f t="array" ref="H58">IF(D58="","",XLOOKUP(D58,'Master Data'!K:K,'Master Data'!N:N,"Input in Master Data",0,1))</f>
        <v/>
      </c>
      <c r="I58" s="88" t="str">
        <f t="array" ref="I58">IF(D58="","",XLOOKUP(D58,'Master Data'!K:K,'Master Data'!O:O,"Input in Master Data",0,1))</f>
        <v/>
      </c>
      <c r="J58" s="88" t="str">
        <f t="array" ref="J58">if(V58="","",XLOOKUP(V58,Master[Company],Master[Blow],"Unknown",0,1))</f>
        <v/>
      </c>
      <c r="K58" s="88" t="str">
        <f t="array" ref="K58">if(V58="","",XLOOKUP(V58,Master[Company],Master[Pigging],"Unknown",0,1))</f>
        <v/>
      </c>
      <c r="L58" s="88" t="str">
        <f t="array" ref="L58">if(V58="","",XLOOKUP(V58,Master[Company],Master[Load Method],"Unknown",0,1))</f>
        <v/>
      </c>
      <c r="M58" s="88" t="str">
        <f t="array" ref="M58">if(V58="","",XLOOKUP(V58,Master[Company],Master[Line Distance],"Unknown",0,1))</f>
        <v/>
      </c>
      <c r="N58" s="164"/>
      <c r="O58" s="301"/>
      <c r="P58" s="88"/>
      <c r="Q58" s="88" t="str">
        <f t="array" ref="Q58">if(V58="","",XLOOKUP(V58,Master[Company],Master[Terms],"NA",0,1))</f>
        <v/>
      </c>
      <c r="R58" s="88" t="str">
        <f t="shared" si="3"/>
        <v/>
      </c>
      <c r="S58" s="88" t="str">
        <f t="array" ref="S58">if(V58="","",XLOOKUP(V58,Master[Company],Master[Group],"NA",0,1))</f>
        <v/>
      </c>
      <c r="T58" s="88" t="str">
        <f t="array" ref="T58">if(V58="","",XLOOKUP(V58,Master[Company],Master[Loading Location],"NA",0,1))</f>
        <v/>
      </c>
      <c r="U58" s="88" t="str">
        <f t="array" ref="U58">if(V58="","",XLOOKUP(V58,Master[Company],Master[Acronym],"NA",0,1))</f>
        <v/>
      </c>
      <c r="V58" s="88"/>
      <c r="W58" s="90"/>
      <c r="X58" s="90"/>
      <c r="Y58" s="88"/>
      <c r="Z58" s="88" t="str">
        <f t="shared" si="5"/>
        <v/>
      </c>
      <c r="AA58" s="88"/>
      <c r="AB58" s="88"/>
      <c r="AC58" s="88"/>
      <c r="AD58" s="166"/>
      <c r="AE58" s="303"/>
      <c r="AF58" s="304"/>
      <c r="AG58" s="304"/>
      <c r="AH58" s="304"/>
      <c r="AI58" s="304"/>
      <c r="AJ58" s="304"/>
      <c r="AK58" s="304"/>
      <c r="AL58" s="305"/>
      <c r="AM58" s="304"/>
      <c r="AN58" s="304"/>
      <c r="AO58" s="304"/>
      <c r="AP58" s="304"/>
      <c r="AQ58" s="304"/>
      <c r="AR58" s="304"/>
      <c r="AS58" s="304"/>
      <c r="AT58" s="304"/>
      <c r="AU58" s="164"/>
      <c r="AV58" s="306"/>
      <c r="AW58" s="306"/>
      <c r="AX58" s="164"/>
      <c r="AY58" s="166"/>
      <c r="AZ58" s="88"/>
      <c r="BA58" s="88"/>
      <c r="BB58" s="88"/>
      <c r="BC58" s="88"/>
      <c r="BD58" s="307"/>
      <c r="BE58" s="88"/>
      <c r="BF58" s="88"/>
      <c r="BG58" s="88"/>
      <c r="BH58" s="308"/>
      <c r="BI58" s="309"/>
      <c r="BJ58" s="310"/>
      <c r="BK58" s="310"/>
      <c r="BL58" s="310"/>
      <c r="BM58" s="310"/>
      <c r="BN58" s="214"/>
    </row>
    <row r="59" ht="22.5" customHeight="1">
      <c r="A59" s="85" t="str">
        <f t="shared" si="6"/>
        <v/>
      </c>
      <c r="B59" s="321"/>
      <c r="C59" s="319" t="str">
        <f t="shared" si="1"/>
        <v/>
      </c>
      <c r="D59" s="322"/>
      <c r="E59" s="320" t="str">
        <f t="shared" si="2"/>
        <v/>
      </c>
      <c r="F59" s="323"/>
      <c r="G59" s="164"/>
      <c r="H59" s="88" t="str">
        <f t="array" ref="H59">IF(D59="","",XLOOKUP(D59,'Master Data'!K:K,'Master Data'!N:N,"Input in Master Data",0,1))</f>
        <v/>
      </c>
      <c r="I59" s="88" t="str">
        <f t="array" ref="I59">IF(D59="","",XLOOKUP(D59,'Master Data'!K:K,'Master Data'!O:O,"Input in Master Data",0,1))</f>
        <v/>
      </c>
      <c r="J59" s="88" t="str">
        <f t="array" ref="J59">if(V59="","",XLOOKUP(V59,Master[Company],Master[Blow],"Unknown",0,1))</f>
        <v/>
      </c>
      <c r="K59" s="88" t="str">
        <f t="array" ref="K59">if(V59="","",XLOOKUP(V59,Master[Company],Master[Pigging],"Unknown",0,1))</f>
        <v/>
      </c>
      <c r="L59" s="88" t="str">
        <f t="array" ref="L59">if(V59="","",XLOOKUP(V59,Master[Company],Master[Load Method],"Unknown",0,1))</f>
        <v/>
      </c>
      <c r="M59" s="88" t="str">
        <f t="array" ref="M59">if(V59="","",XLOOKUP(V59,Master[Company],Master[Line Distance],"Unknown",0,1))</f>
        <v/>
      </c>
      <c r="N59" s="164"/>
      <c r="O59" s="301"/>
      <c r="P59" s="88"/>
      <c r="Q59" s="88" t="str">
        <f t="array" ref="Q59">if(V59="","",XLOOKUP(V59,Master[Company],Master[Terms],"NA",0,1))</f>
        <v/>
      </c>
      <c r="R59" s="88" t="str">
        <f t="shared" si="3"/>
        <v/>
      </c>
      <c r="S59" s="88" t="str">
        <f t="array" ref="S59">if(V59="","",XLOOKUP(V59,Master[Company],Master[Group],"NA",0,1))</f>
        <v/>
      </c>
      <c r="T59" s="88" t="str">
        <f t="array" ref="T59">if(V59="","",XLOOKUP(V59,Master[Company],Master[Loading Location],"NA",0,1))</f>
        <v/>
      </c>
      <c r="U59" s="88" t="str">
        <f t="array" ref="U59">if(V59="","",XLOOKUP(V59,Master[Company],Master[Acronym],"NA",0,1))</f>
        <v/>
      </c>
      <c r="V59" s="88"/>
      <c r="W59" s="90"/>
      <c r="X59" s="90"/>
      <c r="Y59" s="88"/>
      <c r="Z59" s="88" t="str">
        <f t="shared" si="5"/>
        <v/>
      </c>
      <c r="AA59" s="88"/>
      <c r="AB59" s="88"/>
      <c r="AC59" s="88"/>
      <c r="AD59" s="166"/>
      <c r="AE59" s="303"/>
      <c r="AF59" s="304"/>
      <c r="AG59" s="304"/>
      <c r="AH59" s="304"/>
      <c r="AI59" s="304"/>
      <c r="AJ59" s="304"/>
      <c r="AK59" s="304"/>
      <c r="AL59" s="305"/>
      <c r="AM59" s="304"/>
      <c r="AN59" s="304"/>
      <c r="AO59" s="304"/>
      <c r="AP59" s="304"/>
      <c r="AQ59" s="304"/>
      <c r="AR59" s="304"/>
      <c r="AS59" s="304"/>
      <c r="AT59" s="304"/>
      <c r="AU59" s="164"/>
      <c r="AV59" s="306"/>
      <c r="AW59" s="306"/>
      <c r="AX59" s="164"/>
      <c r="AY59" s="166"/>
      <c r="AZ59" s="88"/>
      <c r="BA59" s="88"/>
      <c r="BB59" s="88"/>
      <c r="BC59" s="88"/>
      <c r="BD59" s="307"/>
      <c r="BE59" s="88"/>
      <c r="BF59" s="88"/>
      <c r="BG59" s="88"/>
      <c r="BH59" s="308"/>
      <c r="BI59" s="309"/>
      <c r="BJ59" s="310"/>
      <c r="BK59" s="310"/>
      <c r="BL59" s="310"/>
      <c r="BM59" s="310"/>
      <c r="BN59" s="214"/>
    </row>
    <row r="60" ht="22.5" customHeight="1">
      <c r="A60" s="85" t="str">
        <f t="shared" si="6"/>
        <v/>
      </c>
      <c r="B60" s="321"/>
      <c r="C60" s="319" t="str">
        <f t="shared" si="1"/>
        <v/>
      </c>
      <c r="D60" s="322"/>
      <c r="E60" s="320" t="str">
        <f t="shared" si="2"/>
        <v/>
      </c>
      <c r="F60" s="323"/>
      <c r="G60" s="164"/>
      <c r="H60" s="88" t="str">
        <f t="array" ref="H60">IF(D60="","",XLOOKUP(D60,'Master Data'!K:K,'Master Data'!N:N,"Input in Master Data",0,1))</f>
        <v/>
      </c>
      <c r="I60" s="88" t="str">
        <f t="array" ref="I60">IF(D60="","",XLOOKUP(D60,'Master Data'!K:K,'Master Data'!O:O,"Input in Master Data",0,1))</f>
        <v/>
      </c>
      <c r="J60" s="88" t="str">
        <f t="array" ref="J60">if(V60="","",XLOOKUP(V60,Master[Company],Master[Blow],"Unknown",0,1))</f>
        <v/>
      </c>
      <c r="K60" s="88" t="str">
        <f t="array" ref="K60">if(V60="","",XLOOKUP(V60,Master[Company],Master[Pigging],"Unknown",0,1))</f>
        <v/>
      </c>
      <c r="L60" s="88" t="str">
        <f t="array" ref="L60">if(V60="","",XLOOKUP(V60,Master[Company],Master[Load Method],"Unknown",0,1))</f>
        <v/>
      </c>
      <c r="M60" s="88" t="str">
        <f t="array" ref="M60">if(V60="","",XLOOKUP(V60,Master[Company],Master[Line Distance],"Unknown",0,1))</f>
        <v/>
      </c>
      <c r="N60" s="164"/>
      <c r="O60" s="301"/>
      <c r="P60" s="88"/>
      <c r="Q60" s="88" t="str">
        <f t="array" ref="Q60">if(V60="","",XLOOKUP(V60,Master[Company],Master[Terms],"NA",0,1))</f>
        <v/>
      </c>
      <c r="R60" s="88" t="str">
        <f t="shared" si="3"/>
        <v/>
      </c>
      <c r="S60" s="88" t="str">
        <f t="array" ref="S60">if(V60="","",XLOOKUP(V60,Master[Company],Master[Group],"NA",0,1))</f>
        <v/>
      </c>
      <c r="T60" s="88" t="str">
        <f t="array" ref="T60">if(V60="","",XLOOKUP(V60,Master[Company],Master[Loading Location],"NA",0,1))</f>
        <v/>
      </c>
      <c r="U60" s="88" t="str">
        <f t="array" ref="U60">if(V60="","",XLOOKUP(V60,Master[Company],Master[Acronym],"NA",0,1))</f>
        <v/>
      </c>
      <c r="V60" s="88"/>
      <c r="W60" s="90"/>
      <c r="X60" s="90"/>
      <c r="Y60" s="88"/>
      <c r="Z60" s="88" t="str">
        <f t="shared" si="5"/>
        <v/>
      </c>
      <c r="AA60" s="88"/>
      <c r="AB60" s="88"/>
      <c r="AC60" s="88"/>
      <c r="AD60" s="166"/>
      <c r="AE60" s="303"/>
      <c r="AF60" s="304"/>
      <c r="AG60" s="304"/>
      <c r="AH60" s="304"/>
      <c r="AI60" s="304"/>
      <c r="AJ60" s="304"/>
      <c r="AK60" s="304"/>
      <c r="AL60" s="305"/>
      <c r="AM60" s="304"/>
      <c r="AN60" s="304"/>
      <c r="AO60" s="304"/>
      <c r="AP60" s="304"/>
      <c r="AQ60" s="304"/>
      <c r="AR60" s="304"/>
      <c r="AS60" s="304"/>
      <c r="AT60" s="304"/>
      <c r="AU60" s="164"/>
      <c r="AV60" s="306"/>
      <c r="AW60" s="306"/>
      <c r="AX60" s="164"/>
      <c r="AY60" s="166"/>
      <c r="AZ60" s="88"/>
      <c r="BA60" s="88"/>
      <c r="BB60" s="88"/>
      <c r="BC60" s="88"/>
      <c r="BD60" s="307"/>
      <c r="BE60" s="88"/>
      <c r="BF60" s="88"/>
      <c r="BG60" s="88"/>
      <c r="BH60" s="308"/>
      <c r="BI60" s="309"/>
      <c r="BJ60" s="310"/>
      <c r="BK60" s="310"/>
      <c r="BL60" s="310"/>
      <c r="BM60" s="310"/>
      <c r="BN60" s="214"/>
    </row>
    <row r="61" ht="22.5" customHeight="1">
      <c r="A61" s="85" t="str">
        <f t="shared" si="6"/>
        <v/>
      </c>
      <c r="B61" s="321"/>
      <c r="C61" s="319" t="str">
        <f t="shared" si="1"/>
        <v/>
      </c>
      <c r="D61" s="322"/>
      <c r="E61" s="320" t="str">
        <f t="shared" si="2"/>
        <v/>
      </c>
      <c r="F61" s="323"/>
      <c r="G61" s="164"/>
      <c r="H61" s="88" t="str">
        <f t="array" ref="H61">IF(D61="","",XLOOKUP(D61,'Master Data'!K:K,'Master Data'!N:N,"Input in Master Data",0,1))</f>
        <v/>
      </c>
      <c r="I61" s="88" t="str">
        <f t="array" ref="I61">IF(D61="","",XLOOKUP(D61,'Master Data'!K:K,'Master Data'!O:O,"Input in Master Data",0,1))</f>
        <v/>
      </c>
      <c r="J61" s="88" t="str">
        <f t="array" ref="J61">if(V61="","",XLOOKUP(V61,Master[Company],Master[Blow],"Unknown",0,1))</f>
        <v/>
      </c>
      <c r="K61" s="88" t="str">
        <f t="array" ref="K61">if(V61="","",XLOOKUP(V61,Master[Company],Master[Pigging],"Unknown",0,1))</f>
        <v/>
      </c>
      <c r="L61" s="88" t="str">
        <f t="array" ref="L61">if(V61="","",XLOOKUP(V61,Master[Company],Master[Load Method],"Unknown",0,1))</f>
        <v/>
      </c>
      <c r="M61" s="88" t="str">
        <f t="array" ref="M61">if(V61="","",XLOOKUP(V61,Master[Company],Master[Line Distance],"Unknown",0,1))</f>
        <v/>
      </c>
      <c r="N61" s="164"/>
      <c r="O61" s="301"/>
      <c r="P61" s="88"/>
      <c r="Q61" s="88" t="str">
        <f t="array" ref="Q61">if(V61="","",XLOOKUP(V61,Master[Company],Master[Terms],"NA",0,1))</f>
        <v/>
      </c>
      <c r="R61" s="88" t="str">
        <f t="shared" si="3"/>
        <v/>
      </c>
      <c r="S61" s="88" t="str">
        <f t="array" ref="S61">if(V61="","",XLOOKUP(V61,Master[Company],Master[Group],"NA",0,1))</f>
        <v/>
      </c>
      <c r="T61" s="88" t="str">
        <f t="array" ref="T61">if(V61="","",XLOOKUP(V61,Master[Company],Master[Loading Location],"NA",0,1))</f>
        <v/>
      </c>
      <c r="U61" s="88" t="str">
        <f t="array" ref="U61">if(V61="","",XLOOKUP(V61,Master[Company],Master[Acronym],"NA",0,1))</f>
        <v/>
      </c>
      <c r="V61" s="88"/>
      <c r="W61" s="90"/>
      <c r="X61" s="90"/>
      <c r="Y61" s="88"/>
      <c r="Z61" s="88" t="str">
        <f t="shared" si="5"/>
        <v/>
      </c>
      <c r="AA61" s="88"/>
      <c r="AB61" s="88"/>
      <c r="AC61" s="88"/>
      <c r="AD61" s="166"/>
      <c r="AE61" s="303"/>
      <c r="AF61" s="304"/>
      <c r="AG61" s="304"/>
      <c r="AH61" s="304"/>
      <c r="AI61" s="304"/>
      <c r="AJ61" s="304"/>
      <c r="AK61" s="304"/>
      <c r="AL61" s="305"/>
      <c r="AM61" s="304"/>
      <c r="AN61" s="304"/>
      <c r="AO61" s="304"/>
      <c r="AP61" s="304"/>
      <c r="AQ61" s="304"/>
      <c r="AR61" s="304"/>
      <c r="AS61" s="304"/>
      <c r="AT61" s="304"/>
      <c r="AU61" s="164"/>
      <c r="AV61" s="306"/>
      <c r="AW61" s="306"/>
      <c r="AX61" s="164"/>
      <c r="AY61" s="166"/>
      <c r="AZ61" s="88"/>
      <c r="BA61" s="88"/>
      <c r="BB61" s="88"/>
      <c r="BC61" s="88"/>
      <c r="BD61" s="307"/>
      <c r="BE61" s="88"/>
      <c r="BF61" s="88"/>
      <c r="BG61" s="88"/>
      <c r="BH61" s="308"/>
      <c r="BI61" s="309"/>
      <c r="BJ61" s="310"/>
      <c r="BK61" s="310"/>
      <c r="BL61" s="310"/>
      <c r="BM61" s="310"/>
      <c r="BN61" s="214"/>
    </row>
    <row r="62" ht="22.5" customHeight="1">
      <c r="A62" s="85" t="str">
        <f t="shared" si="6"/>
        <v/>
      </c>
      <c r="B62" s="321"/>
      <c r="C62" s="319" t="str">
        <f t="shared" si="1"/>
        <v/>
      </c>
      <c r="D62" s="322"/>
      <c r="E62" s="320" t="str">
        <f t="shared" si="2"/>
        <v/>
      </c>
      <c r="F62" s="323"/>
      <c r="G62" s="164"/>
      <c r="H62" s="88" t="str">
        <f t="array" ref="H62">IF(D62="","",XLOOKUP(D62,'Master Data'!K:K,'Master Data'!N:N,"Input in Master Data",0,1))</f>
        <v/>
      </c>
      <c r="I62" s="88" t="str">
        <f t="array" ref="I62">IF(D62="","",XLOOKUP(D62,'Master Data'!K:K,'Master Data'!O:O,"Input in Master Data",0,1))</f>
        <v/>
      </c>
      <c r="J62" s="88" t="str">
        <f t="array" ref="J62">if(V62="","",XLOOKUP(V62,Master[Company],Master[Blow],"Unknown",0,1))</f>
        <v/>
      </c>
      <c r="K62" s="88" t="str">
        <f t="array" ref="K62">if(V62="","",XLOOKUP(V62,Master[Company],Master[Pigging],"Unknown",0,1))</f>
        <v/>
      </c>
      <c r="L62" s="88" t="str">
        <f t="array" ref="L62">if(V62="","",XLOOKUP(V62,Master[Company],Master[Load Method],"Unknown",0,1))</f>
        <v/>
      </c>
      <c r="M62" s="88" t="str">
        <f t="array" ref="M62">if(V62="","",XLOOKUP(V62,Master[Company],Master[Line Distance],"Unknown",0,1))</f>
        <v/>
      </c>
      <c r="N62" s="164"/>
      <c r="O62" s="301"/>
      <c r="P62" s="88"/>
      <c r="Q62" s="88" t="str">
        <f t="array" ref="Q62">if(V62="","",XLOOKUP(V62,Master[Company],Master[Terms],"NA",0,1))</f>
        <v/>
      </c>
      <c r="R62" s="88" t="str">
        <f t="shared" si="3"/>
        <v/>
      </c>
      <c r="S62" s="88" t="str">
        <f t="array" ref="S62">if(V62="","",XLOOKUP(V62,Master[Company],Master[Group],"NA",0,1))</f>
        <v/>
      </c>
      <c r="T62" s="88" t="str">
        <f t="array" ref="T62">if(V62="","",XLOOKUP(V62,Master[Company],Master[Loading Location],"NA",0,1))</f>
        <v/>
      </c>
      <c r="U62" s="88" t="str">
        <f t="array" ref="U62">if(V62="","",XLOOKUP(V62,Master[Company],Master[Acronym],"NA",0,1))</f>
        <v/>
      </c>
      <c r="V62" s="88"/>
      <c r="W62" s="90"/>
      <c r="X62" s="90"/>
      <c r="Y62" s="88"/>
      <c r="Z62" s="88" t="str">
        <f t="shared" si="5"/>
        <v/>
      </c>
      <c r="AA62" s="88"/>
      <c r="AB62" s="88"/>
      <c r="AC62" s="88"/>
      <c r="AD62" s="166"/>
      <c r="AE62" s="303"/>
      <c r="AF62" s="304"/>
      <c r="AG62" s="304"/>
      <c r="AH62" s="304"/>
      <c r="AI62" s="304"/>
      <c r="AJ62" s="304"/>
      <c r="AK62" s="304"/>
      <c r="AL62" s="305"/>
      <c r="AM62" s="304"/>
      <c r="AN62" s="304"/>
      <c r="AO62" s="304"/>
      <c r="AP62" s="304"/>
      <c r="AQ62" s="304"/>
      <c r="AR62" s="304"/>
      <c r="AS62" s="304"/>
      <c r="AT62" s="304"/>
      <c r="AU62" s="164"/>
      <c r="AV62" s="306"/>
      <c r="AW62" s="306"/>
      <c r="AX62" s="164"/>
      <c r="AY62" s="166"/>
      <c r="AZ62" s="88"/>
      <c r="BA62" s="88"/>
      <c r="BB62" s="88"/>
      <c r="BC62" s="88"/>
      <c r="BD62" s="307"/>
      <c r="BE62" s="88"/>
      <c r="BF62" s="88"/>
      <c r="BG62" s="88"/>
      <c r="BH62" s="308"/>
      <c r="BI62" s="309"/>
      <c r="BJ62" s="310"/>
      <c r="BK62" s="310"/>
      <c r="BL62" s="310"/>
      <c r="BM62" s="310"/>
      <c r="BN62" s="214"/>
    </row>
    <row r="63" ht="22.5" customHeight="1">
      <c r="A63" s="85" t="str">
        <f t="shared" si="6"/>
        <v/>
      </c>
      <c r="B63" s="321"/>
      <c r="C63" s="319" t="str">
        <f t="shared" si="1"/>
        <v/>
      </c>
      <c r="D63" s="322"/>
      <c r="E63" s="320" t="str">
        <f t="shared" si="2"/>
        <v/>
      </c>
      <c r="F63" s="323"/>
      <c r="G63" s="164"/>
      <c r="H63" s="88" t="str">
        <f t="array" ref="H63">IF(D63="","",XLOOKUP(D63,'Master Data'!K:K,'Master Data'!N:N,"Input in Master Data",0,1))</f>
        <v/>
      </c>
      <c r="I63" s="88" t="str">
        <f t="array" ref="I63">IF(D63="","",XLOOKUP(D63,'Master Data'!K:K,'Master Data'!O:O,"Input in Master Data",0,1))</f>
        <v/>
      </c>
      <c r="J63" s="88" t="str">
        <f t="array" ref="J63">if(V63="","",XLOOKUP(V63,Master[Company],Master[Blow],"Unknown",0,1))</f>
        <v/>
      </c>
      <c r="K63" s="88" t="str">
        <f t="array" ref="K63">if(V63="","",XLOOKUP(V63,Master[Company],Master[Pigging],"Unknown",0,1))</f>
        <v/>
      </c>
      <c r="L63" s="88" t="str">
        <f t="array" ref="L63">if(V63="","",XLOOKUP(V63,Master[Company],Master[Load Method],"Unknown",0,1))</f>
        <v/>
      </c>
      <c r="M63" s="88" t="str">
        <f t="array" ref="M63">if(V63="","",XLOOKUP(V63,Master[Company],Master[Line Distance],"Unknown",0,1))</f>
        <v/>
      </c>
      <c r="N63" s="164"/>
      <c r="O63" s="301"/>
      <c r="P63" s="88"/>
      <c r="Q63" s="88" t="str">
        <f t="array" ref="Q63">if(V63="","",XLOOKUP(V63,Master[Company],Master[Terms],"NA",0,1))</f>
        <v/>
      </c>
      <c r="R63" s="88" t="str">
        <f t="shared" si="3"/>
        <v/>
      </c>
      <c r="S63" s="88" t="str">
        <f t="array" ref="S63">if(V63="","",XLOOKUP(V63,Master[Company],Master[Group],"NA",0,1))</f>
        <v/>
      </c>
      <c r="T63" s="88" t="str">
        <f t="array" ref="T63">if(V63="","",XLOOKUP(V63,Master[Company],Master[Loading Location],"NA",0,1))</f>
        <v/>
      </c>
      <c r="U63" s="88" t="str">
        <f t="array" ref="U63">if(V63="","",XLOOKUP(V63,Master[Company],Master[Acronym],"NA",0,1))</f>
        <v/>
      </c>
      <c r="V63" s="88"/>
      <c r="W63" s="90"/>
      <c r="X63" s="90"/>
      <c r="Y63" s="88"/>
      <c r="Z63" s="88" t="str">
        <f t="shared" si="5"/>
        <v/>
      </c>
      <c r="AA63" s="88"/>
      <c r="AB63" s="88"/>
      <c r="AC63" s="88"/>
      <c r="AD63" s="166"/>
      <c r="AE63" s="303"/>
      <c r="AF63" s="304"/>
      <c r="AG63" s="304"/>
      <c r="AH63" s="304"/>
      <c r="AI63" s="304"/>
      <c r="AJ63" s="304"/>
      <c r="AK63" s="304"/>
      <c r="AL63" s="305"/>
      <c r="AM63" s="304"/>
      <c r="AN63" s="304"/>
      <c r="AO63" s="304"/>
      <c r="AP63" s="304"/>
      <c r="AQ63" s="304"/>
      <c r="AR63" s="304"/>
      <c r="AS63" s="304"/>
      <c r="AT63" s="304"/>
      <c r="AU63" s="164"/>
      <c r="AV63" s="306"/>
      <c r="AW63" s="306"/>
      <c r="AX63" s="164"/>
      <c r="AY63" s="166"/>
      <c r="AZ63" s="88"/>
      <c r="BA63" s="88"/>
      <c r="BB63" s="88"/>
      <c r="BC63" s="88"/>
      <c r="BD63" s="307"/>
      <c r="BE63" s="88"/>
      <c r="BF63" s="88"/>
      <c r="BG63" s="88"/>
      <c r="BH63" s="308"/>
      <c r="BI63" s="309"/>
      <c r="BJ63" s="310"/>
      <c r="BK63" s="310"/>
      <c r="BL63" s="310"/>
      <c r="BM63" s="310"/>
      <c r="BN63" s="214"/>
    </row>
    <row r="64" ht="22.5" customHeight="1">
      <c r="A64" s="85" t="str">
        <f t="shared" si="6"/>
        <v/>
      </c>
      <c r="B64" s="321"/>
      <c r="C64" s="319" t="str">
        <f t="shared" si="1"/>
        <v/>
      </c>
      <c r="D64" s="322"/>
      <c r="E64" s="320" t="str">
        <f t="shared" si="2"/>
        <v/>
      </c>
      <c r="F64" s="323"/>
      <c r="G64" s="164"/>
      <c r="H64" s="88" t="str">
        <f t="array" ref="H64">IF(D64="","",XLOOKUP(D64,'Master Data'!K:K,'Master Data'!N:N,"Input in Master Data",0,1))</f>
        <v/>
      </c>
      <c r="I64" s="88" t="str">
        <f t="array" ref="I64">IF(D64="","",XLOOKUP(D64,'Master Data'!K:K,'Master Data'!O:O,"Input in Master Data",0,1))</f>
        <v/>
      </c>
      <c r="J64" s="88" t="str">
        <f t="array" ref="J64">if(V64="","",XLOOKUP(V64,Master[Company],Master[Blow],"Unknown",0,1))</f>
        <v/>
      </c>
      <c r="K64" s="88" t="str">
        <f t="array" ref="K64">if(V64="","",XLOOKUP(V64,Master[Company],Master[Pigging],"Unknown",0,1))</f>
        <v/>
      </c>
      <c r="L64" s="88" t="str">
        <f t="array" ref="L64">if(V64="","",XLOOKUP(V64,Master[Company],Master[Load Method],"Unknown",0,1))</f>
        <v/>
      </c>
      <c r="M64" s="88" t="str">
        <f t="array" ref="M64">if(V64="","",XLOOKUP(V64,Master[Company],Master[Line Distance],"Unknown",0,1))</f>
        <v/>
      </c>
      <c r="N64" s="164"/>
      <c r="O64" s="301"/>
      <c r="P64" s="88"/>
      <c r="Q64" s="88" t="str">
        <f t="array" ref="Q64">if(V64="","",XLOOKUP(V64,Master[Company],Master[Terms],"NA",0,1))</f>
        <v/>
      </c>
      <c r="R64" s="88" t="str">
        <f t="shared" si="3"/>
        <v/>
      </c>
      <c r="S64" s="88" t="str">
        <f t="array" ref="S64">if(V64="","",XLOOKUP(V64,Master[Company],Master[Group],"NA",0,1))</f>
        <v/>
      </c>
      <c r="T64" s="88" t="str">
        <f t="array" ref="T64">if(V64="","",XLOOKUP(V64,Master[Company],Master[Loading Location],"NA",0,1))</f>
        <v/>
      </c>
      <c r="U64" s="88" t="str">
        <f t="array" ref="U64">if(V64="","",XLOOKUP(V64,Master[Company],Master[Acronym],"NA",0,1))</f>
        <v/>
      </c>
      <c r="V64" s="88"/>
      <c r="W64" s="90"/>
      <c r="X64" s="90"/>
      <c r="Y64" s="88"/>
      <c r="Z64" s="88" t="str">
        <f t="shared" si="5"/>
        <v/>
      </c>
      <c r="AA64" s="88"/>
      <c r="AB64" s="88"/>
      <c r="AC64" s="88"/>
      <c r="AD64" s="166"/>
      <c r="AE64" s="303"/>
      <c r="AF64" s="304"/>
      <c r="AG64" s="304"/>
      <c r="AH64" s="304"/>
      <c r="AI64" s="304"/>
      <c r="AJ64" s="304"/>
      <c r="AK64" s="304"/>
      <c r="AL64" s="305"/>
      <c r="AM64" s="304"/>
      <c r="AN64" s="304"/>
      <c r="AO64" s="304"/>
      <c r="AP64" s="304"/>
      <c r="AQ64" s="304"/>
      <c r="AR64" s="304"/>
      <c r="AS64" s="304"/>
      <c r="AT64" s="304"/>
      <c r="AU64" s="164"/>
      <c r="AV64" s="306"/>
      <c r="AW64" s="306"/>
      <c r="AX64" s="164"/>
      <c r="AY64" s="166"/>
      <c r="AZ64" s="88"/>
      <c r="BA64" s="88"/>
      <c r="BB64" s="88"/>
      <c r="BC64" s="88"/>
      <c r="BD64" s="307"/>
      <c r="BE64" s="88"/>
      <c r="BF64" s="88"/>
      <c r="BG64" s="88"/>
      <c r="BH64" s="308"/>
      <c r="BI64" s="309"/>
      <c r="BJ64" s="310"/>
      <c r="BK64" s="310"/>
      <c r="BL64" s="310"/>
      <c r="BM64" s="310"/>
      <c r="BN64" s="214"/>
    </row>
    <row r="65" ht="22.5" customHeight="1">
      <c r="A65" s="85" t="str">
        <f t="shared" si="6"/>
        <v/>
      </c>
      <c r="B65" s="321"/>
      <c r="C65" s="319" t="str">
        <f t="shared" si="1"/>
        <v/>
      </c>
      <c r="D65" s="322"/>
      <c r="E65" s="320" t="str">
        <f t="shared" si="2"/>
        <v/>
      </c>
      <c r="F65" s="323"/>
      <c r="G65" s="164"/>
      <c r="H65" s="88" t="str">
        <f t="array" ref="H65">IF(D65="","",XLOOKUP(D65,'Master Data'!K:K,'Master Data'!N:N,"Input in Master Data",0,1))</f>
        <v/>
      </c>
      <c r="I65" s="88" t="str">
        <f t="array" ref="I65">IF(D65="","",XLOOKUP(D65,'Master Data'!K:K,'Master Data'!O:O,"Input in Master Data",0,1))</f>
        <v/>
      </c>
      <c r="J65" s="88" t="str">
        <f t="array" ref="J65">if(V65="","",XLOOKUP(V65,Master[Company],Master[Blow],"Unknown",0,1))</f>
        <v/>
      </c>
      <c r="K65" s="88" t="str">
        <f t="array" ref="K65">if(V65="","",XLOOKUP(V65,Master[Company],Master[Pigging],"Unknown",0,1))</f>
        <v/>
      </c>
      <c r="L65" s="88" t="str">
        <f t="array" ref="L65">if(V65="","",XLOOKUP(V65,Master[Company],Master[Load Method],"Unknown",0,1))</f>
        <v/>
      </c>
      <c r="M65" s="88" t="str">
        <f t="array" ref="M65">if(V65="","",XLOOKUP(V65,Master[Company],Master[Line Distance],"Unknown",0,1))</f>
        <v/>
      </c>
      <c r="N65" s="164"/>
      <c r="O65" s="301"/>
      <c r="P65" s="88"/>
      <c r="Q65" s="88" t="str">
        <f t="array" ref="Q65">if(V65="","",XLOOKUP(V65,Master[Company],Master[Terms],"NA",0,1))</f>
        <v/>
      </c>
      <c r="R65" s="88" t="str">
        <f t="shared" si="3"/>
        <v/>
      </c>
      <c r="S65" s="88" t="str">
        <f t="array" ref="S65">if(V65="","",XLOOKUP(V65,Master[Company],Master[Group],"NA",0,1))</f>
        <v/>
      </c>
      <c r="T65" s="88" t="str">
        <f t="array" ref="T65">if(V65="","",XLOOKUP(V65,Master[Company],Master[Loading Location],"NA",0,1))</f>
        <v/>
      </c>
      <c r="U65" s="88" t="str">
        <f t="array" ref="U65">if(V65="","",XLOOKUP(V65,Master[Company],Master[Acronym],"NA",0,1))</f>
        <v/>
      </c>
      <c r="V65" s="88"/>
      <c r="W65" s="90"/>
      <c r="X65" s="90"/>
      <c r="Y65" s="88"/>
      <c r="Z65" s="88" t="str">
        <f t="shared" si="5"/>
        <v/>
      </c>
      <c r="AA65" s="88"/>
      <c r="AB65" s="88"/>
      <c r="AC65" s="88"/>
      <c r="AD65" s="166"/>
      <c r="AE65" s="303"/>
      <c r="AF65" s="304"/>
      <c r="AG65" s="304"/>
      <c r="AH65" s="304"/>
      <c r="AI65" s="304"/>
      <c r="AJ65" s="304"/>
      <c r="AK65" s="304"/>
      <c r="AL65" s="305"/>
      <c r="AM65" s="304"/>
      <c r="AN65" s="304"/>
      <c r="AO65" s="304"/>
      <c r="AP65" s="304"/>
      <c r="AQ65" s="304"/>
      <c r="AR65" s="304"/>
      <c r="AS65" s="304"/>
      <c r="AT65" s="304"/>
      <c r="AU65" s="164"/>
      <c r="AV65" s="306"/>
      <c r="AW65" s="306"/>
      <c r="AX65" s="164"/>
      <c r="AY65" s="166"/>
      <c r="AZ65" s="88"/>
      <c r="BA65" s="88"/>
      <c r="BB65" s="88"/>
      <c r="BC65" s="88"/>
      <c r="BD65" s="307"/>
      <c r="BE65" s="88"/>
      <c r="BF65" s="88"/>
      <c r="BG65" s="88"/>
      <c r="BH65" s="308"/>
      <c r="BI65" s="309"/>
      <c r="BJ65" s="310"/>
      <c r="BK65" s="310"/>
      <c r="BL65" s="310"/>
      <c r="BM65" s="310"/>
      <c r="BN65" s="214"/>
    </row>
    <row r="66" ht="22.5" customHeight="1">
      <c r="A66" s="85" t="str">
        <f t="shared" si="6"/>
        <v/>
      </c>
      <c r="B66" s="321"/>
      <c r="C66" s="319" t="str">
        <f t="shared" si="1"/>
        <v/>
      </c>
      <c r="D66" s="322"/>
      <c r="E66" s="320" t="str">
        <f t="shared" si="2"/>
        <v/>
      </c>
      <c r="F66" s="323"/>
      <c r="G66" s="164"/>
      <c r="H66" s="88" t="str">
        <f t="array" ref="H66">IF(D66="","",XLOOKUP(D66,'Master Data'!K:K,'Master Data'!N:N,"Input in Master Data",0,1))</f>
        <v/>
      </c>
      <c r="I66" s="88" t="str">
        <f t="array" ref="I66">IF(D66="","",XLOOKUP(D66,'Master Data'!K:K,'Master Data'!O:O,"Input in Master Data",0,1))</f>
        <v/>
      </c>
      <c r="J66" s="88" t="str">
        <f t="array" ref="J66">if(V66="","",XLOOKUP(V66,Master[Company],Master[Blow],"Unknown",0,1))</f>
        <v/>
      </c>
      <c r="K66" s="88" t="str">
        <f t="array" ref="K66">if(V66="","",XLOOKUP(V66,Master[Company],Master[Pigging],"Unknown",0,1))</f>
        <v/>
      </c>
      <c r="L66" s="88" t="str">
        <f t="array" ref="L66">if(V66="","",XLOOKUP(V66,Master[Company],Master[Load Method],"Unknown",0,1))</f>
        <v/>
      </c>
      <c r="M66" s="88" t="str">
        <f t="array" ref="M66">if(V66="","",XLOOKUP(V66,Master[Company],Master[Line Distance],"Unknown",0,1))</f>
        <v/>
      </c>
      <c r="N66" s="164"/>
      <c r="O66" s="301"/>
      <c r="P66" s="88"/>
      <c r="Q66" s="88" t="str">
        <f t="array" ref="Q66">if(V66="","",XLOOKUP(V66,Master[Company],Master[Terms],"NA",0,1))</f>
        <v/>
      </c>
      <c r="R66" s="88" t="str">
        <f t="shared" si="3"/>
        <v/>
      </c>
      <c r="S66" s="88" t="str">
        <f t="array" ref="S66">if(V66="","",XLOOKUP(V66,Master[Company],Master[Group],"NA",0,1))</f>
        <v/>
      </c>
      <c r="T66" s="88" t="str">
        <f t="array" ref="T66">if(V66="","",XLOOKUP(V66,Master[Company],Master[Loading Location],"NA",0,1))</f>
        <v/>
      </c>
      <c r="U66" s="88" t="str">
        <f t="array" ref="U66">if(V66="","",XLOOKUP(V66,Master[Company],Master[Acronym],"NA",0,1))</f>
        <v/>
      </c>
      <c r="V66" s="88"/>
      <c r="W66" s="90"/>
      <c r="X66" s="90"/>
      <c r="Y66" s="88"/>
      <c r="Z66" s="88" t="str">
        <f t="shared" si="5"/>
        <v/>
      </c>
      <c r="AA66" s="88"/>
      <c r="AB66" s="88"/>
      <c r="AC66" s="88"/>
      <c r="AD66" s="166"/>
      <c r="AE66" s="303"/>
      <c r="AF66" s="304"/>
      <c r="AG66" s="304"/>
      <c r="AH66" s="304"/>
      <c r="AI66" s="304"/>
      <c r="AJ66" s="304"/>
      <c r="AK66" s="304"/>
      <c r="AL66" s="305"/>
      <c r="AM66" s="304"/>
      <c r="AN66" s="304"/>
      <c r="AO66" s="304"/>
      <c r="AP66" s="304"/>
      <c r="AQ66" s="304"/>
      <c r="AR66" s="304"/>
      <c r="AS66" s="304"/>
      <c r="AT66" s="304"/>
      <c r="AU66" s="164"/>
      <c r="AV66" s="306"/>
      <c r="AW66" s="306"/>
      <c r="AX66" s="164"/>
      <c r="AY66" s="166"/>
      <c r="AZ66" s="88"/>
      <c r="BA66" s="88"/>
      <c r="BB66" s="88"/>
      <c r="BC66" s="88"/>
      <c r="BD66" s="307"/>
      <c r="BE66" s="88"/>
      <c r="BF66" s="88"/>
      <c r="BG66" s="88"/>
      <c r="BH66" s="308"/>
      <c r="BI66" s="309"/>
      <c r="BJ66" s="310"/>
      <c r="BK66" s="310"/>
      <c r="BL66" s="310"/>
      <c r="BM66" s="310"/>
      <c r="BN66" s="214"/>
    </row>
    <row r="67" ht="22.5" customHeight="1">
      <c r="A67" s="85" t="str">
        <f t="shared" si="6"/>
        <v/>
      </c>
      <c r="B67" s="321"/>
      <c r="C67" s="319" t="str">
        <f t="shared" si="1"/>
        <v/>
      </c>
      <c r="D67" s="322"/>
      <c r="E67" s="320" t="str">
        <f t="shared" si="2"/>
        <v/>
      </c>
      <c r="F67" s="323"/>
      <c r="G67" s="164"/>
      <c r="H67" s="88" t="str">
        <f t="array" ref="H67">IF(D67="","",XLOOKUP(D67,'Master Data'!K:K,'Master Data'!N:N,"Input in Master Data",0,1))</f>
        <v/>
      </c>
      <c r="I67" s="88" t="str">
        <f t="array" ref="I67">IF(D67="","",XLOOKUP(D67,'Master Data'!K:K,'Master Data'!O:O,"Input in Master Data",0,1))</f>
        <v/>
      </c>
      <c r="J67" s="88" t="str">
        <f t="array" ref="J67">if(V67="","",XLOOKUP(V67,Master[Company],Master[Blow],"Unknown",0,1))</f>
        <v/>
      </c>
      <c r="K67" s="88" t="str">
        <f t="array" ref="K67">if(V67="","",XLOOKUP(V67,Master[Company],Master[Pigging],"Unknown",0,1))</f>
        <v/>
      </c>
      <c r="L67" s="88" t="str">
        <f t="array" ref="L67">if(V67="","",XLOOKUP(V67,Master[Company],Master[Load Method],"Unknown",0,1))</f>
        <v/>
      </c>
      <c r="M67" s="88" t="str">
        <f t="array" ref="M67">if(V67="","",XLOOKUP(V67,Master[Company],Master[Line Distance],"Unknown",0,1))</f>
        <v/>
      </c>
      <c r="N67" s="164"/>
      <c r="O67" s="301"/>
      <c r="P67" s="88"/>
      <c r="Q67" s="88" t="str">
        <f t="array" ref="Q67">if(V67="","",XLOOKUP(V67,Master[Company],Master[Terms],"NA",0,1))</f>
        <v/>
      </c>
      <c r="R67" s="88" t="str">
        <f t="shared" si="3"/>
        <v/>
      </c>
      <c r="S67" s="88" t="str">
        <f t="array" ref="S67">if(V67="","",XLOOKUP(V67,Master[Company],Master[Group],"NA",0,1))</f>
        <v/>
      </c>
      <c r="T67" s="88" t="str">
        <f t="array" ref="T67">if(V67="","",XLOOKUP(V67,Master[Company],Master[Loading Location],"NA",0,1))</f>
        <v/>
      </c>
      <c r="U67" s="88" t="str">
        <f t="array" ref="U67">if(V67="","",XLOOKUP(V67,Master[Company],Master[Acronym],"NA",0,1))</f>
        <v/>
      </c>
      <c r="V67" s="88"/>
      <c r="W67" s="90"/>
      <c r="X67" s="90"/>
      <c r="Y67" s="88"/>
      <c r="Z67" s="88" t="str">
        <f t="shared" si="5"/>
        <v/>
      </c>
      <c r="AA67" s="88"/>
      <c r="AB67" s="88"/>
      <c r="AC67" s="88"/>
      <c r="AD67" s="166"/>
      <c r="AE67" s="303"/>
      <c r="AF67" s="304"/>
      <c r="AG67" s="304"/>
      <c r="AH67" s="304"/>
      <c r="AI67" s="304"/>
      <c r="AJ67" s="304"/>
      <c r="AK67" s="304"/>
      <c r="AL67" s="305"/>
      <c r="AM67" s="304"/>
      <c r="AN67" s="304"/>
      <c r="AO67" s="304"/>
      <c r="AP67" s="304"/>
      <c r="AQ67" s="304"/>
      <c r="AR67" s="304"/>
      <c r="AS67" s="304"/>
      <c r="AT67" s="304"/>
      <c r="AU67" s="164"/>
      <c r="AV67" s="306"/>
      <c r="AW67" s="306"/>
      <c r="AX67" s="164"/>
      <c r="AY67" s="166"/>
      <c r="AZ67" s="88"/>
      <c r="BA67" s="88"/>
      <c r="BB67" s="88"/>
      <c r="BC67" s="88"/>
      <c r="BD67" s="307"/>
      <c r="BE67" s="88"/>
      <c r="BF67" s="88"/>
      <c r="BG67" s="88"/>
      <c r="BH67" s="308"/>
      <c r="BI67" s="309"/>
      <c r="BJ67" s="310"/>
      <c r="BK67" s="310"/>
      <c r="BL67" s="310"/>
      <c r="BM67" s="310"/>
      <c r="BN67" s="214"/>
    </row>
    <row r="68" ht="22.5" customHeight="1">
      <c r="A68" s="85" t="str">
        <f t="shared" si="6"/>
        <v/>
      </c>
      <c r="B68" s="321"/>
      <c r="C68" s="319" t="str">
        <f t="shared" si="1"/>
        <v/>
      </c>
      <c r="D68" s="322"/>
      <c r="E68" s="320" t="str">
        <f t="shared" si="2"/>
        <v/>
      </c>
      <c r="F68" s="323"/>
      <c r="G68" s="164"/>
      <c r="H68" s="88" t="str">
        <f t="array" ref="H68">IF(D68="","",XLOOKUP(D68,'Master Data'!K:K,'Master Data'!N:N,"Input in Master Data",0,1))</f>
        <v/>
      </c>
      <c r="I68" s="88" t="str">
        <f t="array" ref="I68">IF(D68="","",XLOOKUP(D68,'Master Data'!K:K,'Master Data'!O:O,"Input in Master Data",0,1))</f>
        <v/>
      </c>
      <c r="J68" s="88" t="str">
        <f t="array" ref="J68">if(V68="","",XLOOKUP(V68,Master[Company],Master[Blow],"Unknown",0,1))</f>
        <v/>
      </c>
      <c r="K68" s="88" t="str">
        <f t="array" ref="K68">if(V68="","",XLOOKUP(V68,Master[Company],Master[Pigging],"Unknown",0,1))</f>
        <v/>
      </c>
      <c r="L68" s="88" t="str">
        <f t="array" ref="L68">if(V68="","",XLOOKUP(V68,Master[Company],Master[Load Method],"Unknown",0,1))</f>
        <v/>
      </c>
      <c r="M68" s="88" t="str">
        <f t="array" ref="M68">if(V68="","",XLOOKUP(V68,Master[Company],Master[Line Distance],"Unknown",0,1))</f>
        <v/>
      </c>
      <c r="N68" s="164"/>
      <c r="O68" s="301"/>
      <c r="P68" s="88"/>
      <c r="Q68" s="88" t="str">
        <f t="array" ref="Q68">if(V68="","",XLOOKUP(V68,Master[Company],Master[Terms],"NA",0,1))</f>
        <v/>
      </c>
      <c r="R68" s="88" t="str">
        <f t="shared" si="3"/>
        <v/>
      </c>
      <c r="S68" s="88" t="str">
        <f t="array" ref="S68">if(V68="","",XLOOKUP(V68,Master[Company],Master[Group],"NA",0,1))</f>
        <v/>
      </c>
      <c r="T68" s="88" t="str">
        <f t="array" ref="T68">if(V68="","",XLOOKUP(V68,Master[Company],Master[Loading Location],"NA",0,1))</f>
        <v/>
      </c>
      <c r="U68" s="88" t="str">
        <f t="array" ref="U68">if(V68="","",XLOOKUP(V68,Master[Company],Master[Acronym],"NA",0,1))</f>
        <v/>
      </c>
      <c r="V68" s="88"/>
      <c r="W68" s="90"/>
      <c r="X68" s="90"/>
      <c r="Y68" s="88"/>
      <c r="Z68" s="88" t="str">
        <f t="shared" si="5"/>
        <v/>
      </c>
      <c r="AA68" s="88"/>
      <c r="AB68" s="88"/>
      <c r="AC68" s="88"/>
      <c r="AD68" s="166"/>
      <c r="AE68" s="303"/>
      <c r="AF68" s="304"/>
      <c r="AG68" s="304"/>
      <c r="AH68" s="304"/>
      <c r="AI68" s="304"/>
      <c r="AJ68" s="304"/>
      <c r="AK68" s="304"/>
      <c r="AL68" s="305"/>
      <c r="AM68" s="304"/>
      <c r="AN68" s="304"/>
      <c r="AO68" s="304"/>
      <c r="AP68" s="304"/>
      <c r="AQ68" s="304"/>
      <c r="AR68" s="304"/>
      <c r="AS68" s="304"/>
      <c r="AT68" s="304"/>
      <c r="AU68" s="164"/>
      <c r="AV68" s="306"/>
      <c r="AW68" s="306"/>
      <c r="AX68" s="164"/>
      <c r="AY68" s="166"/>
      <c r="AZ68" s="88"/>
      <c r="BA68" s="88"/>
      <c r="BB68" s="88"/>
      <c r="BC68" s="88"/>
      <c r="BD68" s="307"/>
      <c r="BE68" s="88"/>
      <c r="BF68" s="88"/>
      <c r="BG68" s="88"/>
      <c r="BH68" s="308"/>
      <c r="BI68" s="309"/>
      <c r="BJ68" s="310"/>
      <c r="BK68" s="310"/>
      <c r="BL68" s="310"/>
      <c r="BM68" s="310"/>
      <c r="BN68" s="214"/>
    </row>
    <row r="69" ht="22.5" customHeight="1">
      <c r="A69" s="85" t="str">
        <f t="shared" si="6"/>
        <v/>
      </c>
      <c r="B69" s="321"/>
      <c r="C69" s="319" t="str">
        <f t="shared" si="1"/>
        <v/>
      </c>
      <c r="D69" s="322"/>
      <c r="E69" s="320" t="str">
        <f t="shared" si="2"/>
        <v/>
      </c>
      <c r="F69" s="323"/>
      <c r="G69" s="164"/>
      <c r="H69" s="88" t="str">
        <f t="array" ref="H69">IF(D69="","",XLOOKUP(D69,'Master Data'!K:K,'Master Data'!N:N,"Input in Master Data",0,1))</f>
        <v/>
      </c>
      <c r="I69" s="88" t="str">
        <f t="array" ref="I69">IF(D69="","",XLOOKUP(D69,'Master Data'!K:K,'Master Data'!O:O,"Input in Master Data",0,1))</f>
        <v/>
      </c>
      <c r="J69" s="88" t="str">
        <f t="array" ref="J69">if(V69="","",XLOOKUP(V69,Master[Company],Master[Blow],"Unknown",0,1))</f>
        <v/>
      </c>
      <c r="K69" s="88" t="str">
        <f t="array" ref="K69">if(V69="","",XLOOKUP(V69,Master[Company],Master[Pigging],"Unknown",0,1))</f>
        <v/>
      </c>
      <c r="L69" s="88" t="str">
        <f t="array" ref="L69">if(V69="","",XLOOKUP(V69,Master[Company],Master[Load Method],"Unknown",0,1))</f>
        <v/>
      </c>
      <c r="M69" s="88" t="str">
        <f t="array" ref="M69">if(V69="","",XLOOKUP(V69,Master[Company],Master[Line Distance],"Unknown",0,1))</f>
        <v/>
      </c>
      <c r="N69" s="164"/>
      <c r="O69" s="301"/>
      <c r="P69" s="88"/>
      <c r="Q69" s="88" t="str">
        <f t="array" ref="Q69">if(V69="","",XLOOKUP(V69,Master[Company],Master[Terms],"NA",0,1))</f>
        <v/>
      </c>
      <c r="R69" s="88" t="str">
        <f t="shared" si="3"/>
        <v/>
      </c>
      <c r="S69" s="88" t="str">
        <f t="array" ref="S69">if(V69="","",XLOOKUP(V69,Master[Company],Master[Group],"NA",0,1))</f>
        <v/>
      </c>
      <c r="T69" s="88" t="str">
        <f t="array" ref="T69">if(V69="","",XLOOKUP(V69,Master[Company],Master[Loading Location],"NA",0,1))</f>
        <v/>
      </c>
      <c r="U69" s="88" t="str">
        <f t="array" ref="U69">if(V69="","",XLOOKUP(V69,Master[Company],Master[Acronym],"NA",0,1))</f>
        <v/>
      </c>
      <c r="V69" s="88"/>
      <c r="W69" s="90"/>
      <c r="X69" s="90"/>
      <c r="Y69" s="88"/>
      <c r="Z69" s="88" t="str">
        <f t="shared" si="5"/>
        <v/>
      </c>
      <c r="AA69" s="88"/>
      <c r="AB69" s="88"/>
      <c r="AC69" s="88"/>
      <c r="AD69" s="166"/>
      <c r="AE69" s="303"/>
      <c r="AF69" s="304"/>
      <c r="AG69" s="304"/>
      <c r="AH69" s="304"/>
      <c r="AI69" s="304"/>
      <c r="AJ69" s="304"/>
      <c r="AK69" s="304"/>
      <c r="AL69" s="305"/>
      <c r="AM69" s="304"/>
      <c r="AN69" s="304"/>
      <c r="AO69" s="304"/>
      <c r="AP69" s="304"/>
      <c r="AQ69" s="304"/>
      <c r="AR69" s="304"/>
      <c r="AS69" s="304"/>
      <c r="AT69" s="304"/>
      <c r="AU69" s="164"/>
      <c r="AV69" s="306"/>
      <c r="AW69" s="306"/>
      <c r="AX69" s="164"/>
      <c r="AY69" s="166"/>
      <c r="AZ69" s="88"/>
      <c r="BA69" s="88"/>
      <c r="BB69" s="88"/>
      <c r="BC69" s="88"/>
      <c r="BD69" s="307"/>
      <c r="BE69" s="88"/>
      <c r="BF69" s="88"/>
      <c r="BG69" s="88"/>
      <c r="BH69" s="308"/>
      <c r="BI69" s="309"/>
      <c r="BJ69" s="310"/>
      <c r="BK69" s="310"/>
      <c r="BL69" s="310"/>
      <c r="BM69" s="310"/>
      <c r="BN69" s="214"/>
    </row>
    <row r="70" ht="22.5" customHeight="1">
      <c r="A70" s="85" t="str">
        <f t="shared" si="6"/>
        <v/>
      </c>
      <c r="B70" s="321"/>
      <c r="C70" s="319" t="str">
        <f t="shared" si="1"/>
        <v/>
      </c>
      <c r="D70" s="322"/>
      <c r="E70" s="320" t="str">
        <f t="shared" si="2"/>
        <v/>
      </c>
      <c r="F70" s="323"/>
      <c r="G70" s="164"/>
      <c r="H70" s="88" t="str">
        <f t="array" ref="H70">IF(D70="","",XLOOKUP(D70,'Master Data'!K:K,'Master Data'!N:N,"Input in Master Data",0,1))</f>
        <v/>
      </c>
      <c r="I70" s="88" t="str">
        <f t="array" ref="I70">IF(D70="","",XLOOKUP(D70,'Master Data'!K:K,'Master Data'!O:O,"Input in Master Data",0,1))</f>
        <v/>
      </c>
      <c r="J70" s="88" t="str">
        <f t="array" ref="J70">if(V70="","",XLOOKUP(V70,Master[Company],Master[Blow],"Unknown",0,1))</f>
        <v/>
      </c>
      <c r="K70" s="88" t="str">
        <f t="array" ref="K70">if(V70="","",XLOOKUP(V70,Master[Company],Master[Pigging],"Unknown",0,1))</f>
        <v/>
      </c>
      <c r="L70" s="88" t="str">
        <f t="array" ref="L70">if(V70="","",XLOOKUP(V70,Master[Company],Master[Load Method],"Unknown",0,1))</f>
        <v/>
      </c>
      <c r="M70" s="88" t="str">
        <f t="array" ref="M70">if(V70="","",XLOOKUP(V70,Master[Company],Master[Line Distance],"Unknown",0,1))</f>
        <v/>
      </c>
      <c r="N70" s="164"/>
      <c r="O70" s="301"/>
      <c r="P70" s="88"/>
      <c r="Q70" s="88" t="str">
        <f t="array" ref="Q70">if(V70="","",XLOOKUP(V70,Master[Company],Master[Terms],"NA",0,1))</f>
        <v/>
      </c>
      <c r="R70" s="88" t="str">
        <f t="shared" si="3"/>
        <v/>
      </c>
      <c r="S70" s="88" t="str">
        <f t="array" ref="S70">if(V70="","",XLOOKUP(V70,Master[Company],Master[Group],"NA",0,1))</f>
        <v/>
      </c>
      <c r="T70" s="88" t="str">
        <f t="array" ref="T70">if(V70="","",XLOOKUP(V70,Master[Company],Master[Loading Location],"NA",0,1))</f>
        <v/>
      </c>
      <c r="U70" s="88" t="str">
        <f t="array" ref="U70">if(V70="","",XLOOKUP(V70,Master[Company],Master[Acronym],"NA",0,1))</f>
        <v/>
      </c>
      <c r="V70" s="88"/>
      <c r="W70" s="90"/>
      <c r="X70" s="90"/>
      <c r="Y70" s="88"/>
      <c r="Z70" s="88" t="str">
        <f t="shared" si="5"/>
        <v/>
      </c>
      <c r="AA70" s="88"/>
      <c r="AB70" s="88"/>
      <c r="AC70" s="88"/>
      <c r="AD70" s="166"/>
      <c r="AE70" s="303"/>
      <c r="AF70" s="304"/>
      <c r="AG70" s="304"/>
      <c r="AH70" s="304"/>
      <c r="AI70" s="304"/>
      <c r="AJ70" s="304"/>
      <c r="AK70" s="304"/>
      <c r="AL70" s="305"/>
      <c r="AM70" s="304"/>
      <c r="AN70" s="304"/>
      <c r="AO70" s="304"/>
      <c r="AP70" s="304"/>
      <c r="AQ70" s="304"/>
      <c r="AR70" s="304"/>
      <c r="AS70" s="304"/>
      <c r="AT70" s="304"/>
      <c r="AU70" s="164"/>
      <c r="AV70" s="306"/>
      <c r="AW70" s="306"/>
      <c r="AX70" s="164"/>
      <c r="AY70" s="166"/>
      <c r="AZ70" s="88"/>
      <c r="BA70" s="88"/>
      <c r="BB70" s="88"/>
      <c r="BC70" s="88"/>
      <c r="BD70" s="307"/>
      <c r="BE70" s="88"/>
      <c r="BF70" s="88"/>
      <c r="BG70" s="88"/>
      <c r="BH70" s="308"/>
      <c r="BI70" s="309"/>
      <c r="BJ70" s="310"/>
      <c r="BK70" s="310"/>
      <c r="BL70" s="310"/>
      <c r="BM70" s="310"/>
      <c r="BN70" s="214"/>
    </row>
    <row r="71" ht="22.5" customHeight="1">
      <c r="A71" s="85" t="str">
        <f t="shared" si="6"/>
        <v/>
      </c>
      <c r="B71" s="321"/>
      <c r="C71" s="319" t="str">
        <f t="shared" si="1"/>
        <v/>
      </c>
      <c r="D71" s="322"/>
      <c r="E71" s="320" t="str">
        <f t="shared" si="2"/>
        <v/>
      </c>
      <c r="F71" s="323"/>
      <c r="G71" s="164"/>
      <c r="H71" s="88" t="str">
        <f t="array" ref="H71">IF(D71="","",XLOOKUP(D71,'Master Data'!K:K,'Master Data'!N:N,"Input in Master Data",0,1))</f>
        <v/>
      </c>
      <c r="I71" s="88" t="str">
        <f t="array" ref="I71">IF(D71="","",XLOOKUP(D71,'Master Data'!K:K,'Master Data'!O:O,"Input in Master Data",0,1))</f>
        <v/>
      </c>
      <c r="J71" s="88" t="str">
        <f t="array" ref="J71">if(V71="","",XLOOKUP(V71,Master[Company],Master[Blow],"Unknown",0,1))</f>
        <v/>
      </c>
      <c r="K71" s="88" t="str">
        <f t="array" ref="K71">if(V71="","",XLOOKUP(V71,Master[Company],Master[Pigging],"Unknown",0,1))</f>
        <v/>
      </c>
      <c r="L71" s="88" t="str">
        <f t="array" ref="L71">if(V71="","",XLOOKUP(V71,Master[Company],Master[Load Method],"Unknown",0,1))</f>
        <v/>
      </c>
      <c r="M71" s="88" t="str">
        <f t="array" ref="M71">if(V71="","",XLOOKUP(V71,Master[Company],Master[Line Distance],"Unknown",0,1))</f>
        <v/>
      </c>
      <c r="N71" s="164"/>
      <c r="O71" s="301"/>
      <c r="P71" s="88"/>
      <c r="Q71" s="88" t="str">
        <f t="array" ref="Q71">if(V71="","",XLOOKUP(V71,Master[Company],Master[Terms],"NA",0,1))</f>
        <v/>
      </c>
      <c r="R71" s="88" t="str">
        <f t="shared" si="3"/>
        <v/>
      </c>
      <c r="S71" s="88" t="str">
        <f t="array" ref="S71">if(V71="","",XLOOKUP(V71,Master[Company],Master[Group],"NA",0,1))</f>
        <v/>
      </c>
      <c r="T71" s="88" t="str">
        <f t="array" ref="T71">if(V71="","",XLOOKUP(V71,Master[Company],Master[Loading Location],"NA",0,1))</f>
        <v/>
      </c>
      <c r="U71" s="88" t="str">
        <f t="array" ref="U71">if(V71="","",XLOOKUP(V71,Master[Company],Master[Acronym],"NA",0,1))</f>
        <v/>
      </c>
      <c r="V71" s="88"/>
      <c r="W71" s="90"/>
      <c r="X71" s="90"/>
      <c r="Y71" s="88"/>
      <c r="Z71" s="88" t="str">
        <f t="shared" si="5"/>
        <v/>
      </c>
      <c r="AA71" s="88"/>
      <c r="AB71" s="88"/>
      <c r="AC71" s="88"/>
      <c r="AD71" s="166"/>
      <c r="AE71" s="303"/>
      <c r="AF71" s="304"/>
      <c r="AG71" s="304"/>
      <c r="AH71" s="304"/>
      <c r="AI71" s="304"/>
      <c r="AJ71" s="304"/>
      <c r="AK71" s="304"/>
      <c r="AL71" s="305"/>
      <c r="AM71" s="304"/>
      <c r="AN71" s="304"/>
      <c r="AO71" s="304"/>
      <c r="AP71" s="304"/>
      <c r="AQ71" s="304"/>
      <c r="AR71" s="304"/>
      <c r="AS71" s="304"/>
      <c r="AT71" s="304"/>
      <c r="AU71" s="164"/>
      <c r="AV71" s="306"/>
      <c r="AW71" s="306"/>
      <c r="AX71" s="164"/>
      <c r="AY71" s="166"/>
      <c r="AZ71" s="88"/>
      <c r="BA71" s="88"/>
      <c r="BB71" s="88"/>
      <c r="BC71" s="88"/>
      <c r="BD71" s="307"/>
      <c r="BE71" s="88"/>
      <c r="BF71" s="88"/>
      <c r="BG71" s="88"/>
      <c r="BH71" s="308"/>
      <c r="BI71" s="309"/>
      <c r="BJ71" s="310"/>
      <c r="BK71" s="310"/>
      <c r="BL71" s="310"/>
      <c r="BM71" s="310"/>
      <c r="BN71" s="214"/>
    </row>
    <row r="72" ht="22.5" customHeight="1">
      <c r="A72" s="85" t="str">
        <f t="shared" si="6"/>
        <v/>
      </c>
      <c r="B72" s="321"/>
      <c r="C72" s="319" t="str">
        <f t="shared" si="1"/>
        <v/>
      </c>
      <c r="D72" s="322"/>
      <c r="E72" s="320" t="str">
        <f t="shared" si="2"/>
        <v/>
      </c>
      <c r="F72" s="323"/>
      <c r="G72" s="164"/>
      <c r="H72" s="88" t="str">
        <f t="array" ref="H72">IF(D72="","",XLOOKUP(D72,'Master Data'!K:K,'Master Data'!N:N,"Input in Master Data",0,1))</f>
        <v/>
      </c>
      <c r="I72" s="88" t="str">
        <f t="array" ref="I72">IF(D72="","",XLOOKUP(D72,'Master Data'!K:K,'Master Data'!O:O,"Input in Master Data",0,1))</f>
        <v/>
      </c>
      <c r="J72" s="88" t="str">
        <f t="array" ref="J72">if(V72="","",XLOOKUP(V72,Master[Company],Master[Blow],"Unknown",0,1))</f>
        <v/>
      </c>
      <c r="K72" s="88" t="str">
        <f t="array" ref="K72">if(V72="","",XLOOKUP(V72,Master[Company],Master[Pigging],"Unknown",0,1))</f>
        <v/>
      </c>
      <c r="L72" s="88" t="str">
        <f t="array" ref="L72">if(V72="","",XLOOKUP(V72,Master[Company],Master[Load Method],"Unknown",0,1))</f>
        <v/>
      </c>
      <c r="M72" s="88" t="str">
        <f t="array" ref="M72">if(V72="","",XLOOKUP(V72,Master[Company],Master[Line Distance],"Unknown",0,1))</f>
        <v/>
      </c>
      <c r="N72" s="164"/>
      <c r="O72" s="301"/>
      <c r="P72" s="88"/>
      <c r="Q72" s="88" t="str">
        <f t="array" ref="Q72">if(V72="","",XLOOKUP(V72,Master[Company],Master[Terms],"NA",0,1))</f>
        <v/>
      </c>
      <c r="R72" s="88" t="str">
        <f t="shared" si="3"/>
        <v/>
      </c>
      <c r="S72" s="88" t="str">
        <f t="array" ref="S72">if(V72="","",XLOOKUP(V72,Master[Company],Master[Group],"NA",0,1))</f>
        <v/>
      </c>
      <c r="T72" s="88" t="str">
        <f t="array" ref="T72">if(V72="","",XLOOKUP(V72,Master[Company],Master[Loading Location],"NA",0,1))</f>
        <v/>
      </c>
      <c r="U72" s="88" t="str">
        <f t="array" ref="U72">if(V72="","",XLOOKUP(V72,Master[Company],Master[Acronym],"NA",0,1))</f>
        <v/>
      </c>
      <c r="V72" s="88"/>
      <c r="W72" s="90"/>
      <c r="X72" s="90"/>
      <c r="Y72" s="88"/>
      <c r="Z72" s="88" t="str">
        <f t="shared" si="5"/>
        <v/>
      </c>
      <c r="AA72" s="88"/>
      <c r="AB72" s="88"/>
      <c r="AC72" s="88"/>
      <c r="AD72" s="166"/>
      <c r="AE72" s="303"/>
      <c r="AF72" s="304"/>
      <c r="AG72" s="304"/>
      <c r="AH72" s="304"/>
      <c r="AI72" s="304"/>
      <c r="AJ72" s="304"/>
      <c r="AK72" s="304"/>
      <c r="AL72" s="305"/>
      <c r="AM72" s="304"/>
      <c r="AN72" s="304"/>
      <c r="AO72" s="304"/>
      <c r="AP72" s="304"/>
      <c r="AQ72" s="304"/>
      <c r="AR72" s="304"/>
      <c r="AS72" s="304"/>
      <c r="AT72" s="304"/>
      <c r="AU72" s="164"/>
      <c r="AV72" s="306"/>
      <c r="AW72" s="306"/>
      <c r="AX72" s="164"/>
      <c r="AY72" s="166"/>
      <c r="AZ72" s="88"/>
      <c r="BA72" s="88"/>
      <c r="BB72" s="88"/>
      <c r="BC72" s="88"/>
      <c r="BD72" s="307"/>
      <c r="BE72" s="88"/>
      <c r="BF72" s="88"/>
      <c r="BG72" s="88"/>
      <c r="BH72" s="308"/>
      <c r="BI72" s="309"/>
      <c r="BJ72" s="310"/>
      <c r="BK72" s="310"/>
      <c r="BL72" s="310"/>
      <c r="BM72" s="310"/>
      <c r="BN72" s="214"/>
    </row>
    <row r="73" ht="22.5" customHeight="1">
      <c r="A73" s="85" t="str">
        <f t="shared" si="6"/>
        <v/>
      </c>
      <c r="B73" s="321"/>
      <c r="C73" s="319" t="str">
        <f t="shared" si="1"/>
        <v/>
      </c>
      <c r="D73" s="322"/>
      <c r="E73" s="320" t="str">
        <f t="shared" si="2"/>
        <v/>
      </c>
      <c r="F73" s="323"/>
      <c r="G73" s="164"/>
      <c r="H73" s="88" t="str">
        <f t="array" ref="H73">IF(D73="","",XLOOKUP(D73,'Master Data'!K:K,'Master Data'!N:N,"Input in Master Data",0,1))</f>
        <v/>
      </c>
      <c r="I73" s="88" t="str">
        <f t="array" ref="I73">IF(D73="","",XLOOKUP(D73,'Master Data'!K:K,'Master Data'!O:O,"Input in Master Data",0,1))</f>
        <v/>
      </c>
      <c r="J73" s="88" t="str">
        <f t="array" ref="J73">if(V73="","",XLOOKUP(V73,Master[Company],Master[Blow],"Unknown",0,1))</f>
        <v/>
      </c>
      <c r="K73" s="88" t="str">
        <f t="array" ref="K73">if(V73="","",XLOOKUP(V73,Master[Company],Master[Pigging],"Unknown",0,1))</f>
        <v/>
      </c>
      <c r="L73" s="88" t="str">
        <f t="array" ref="L73">if(V73="","",XLOOKUP(V73,Master[Company],Master[Load Method],"Unknown",0,1))</f>
        <v/>
      </c>
      <c r="M73" s="88" t="str">
        <f t="array" ref="M73">if(V73="","",XLOOKUP(V73,Master[Company],Master[Line Distance],"Unknown",0,1))</f>
        <v/>
      </c>
      <c r="N73" s="164"/>
      <c r="O73" s="301"/>
      <c r="P73" s="88"/>
      <c r="Q73" s="88" t="str">
        <f t="array" ref="Q73">if(V73="","",XLOOKUP(V73,Master[Company],Master[Terms],"NA",0,1))</f>
        <v/>
      </c>
      <c r="R73" s="88" t="str">
        <f t="shared" si="3"/>
        <v/>
      </c>
      <c r="S73" s="88" t="str">
        <f t="array" ref="S73">if(V73="","",XLOOKUP(V73,Master[Company],Master[Group],"NA",0,1))</f>
        <v/>
      </c>
      <c r="T73" s="88" t="str">
        <f t="array" ref="T73">if(V73="","",XLOOKUP(V73,Master[Company],Master[Loading Location],"NA",0,1))</f>
        <v/>
      </c>
      <c r="U73" s="88" t="str">
        <f t="array" ref="U73">if(V73="","",XLOOKUP(V73,Master[Company],Master[Acronym],"NA",0,1))</f>
        <v/>
      </c>
      <c r="V73" s="88"/>
      <c r="W73" s="90"/>
      <c r="X73" s="90"/>
      <c r="Y73" s="88"/>
      <c r="Z73" s="88" t="str">
        <f t="shared" si="5"/>
        <v/>
      </c>
      <c r="AA73" s="88"/>
      <c r="AB73" s="88"/>
      <c r="AC73" s="88"/>
      <c r="AD73" s="166"/>
      <c r="AE73" s="303"/>
      <c r="AF73" s="304"/>
      <c r="AG73" s="304"/>
      <c r="AH73" s="304"/>
      <c r="AI73" s="304"/>
      <c r="AJ73" s="304"/>
      <c r="AK73" s="304"/>
      <c r="AL73" s="305"/>
      <c r="AM73" s="304"/>
      <c r="AN73" s="304"/>
      <c r="AO73" s="304"/>
      <c r="AP73" s="304"/>
      <c r="AQ73" s="304"/>
      <c r="AR73" s="304"/>
      <c r="AS73" s="304"/>
      <c r="AT73" s="304"/>
      <c r="AU73" s="164"/>
      <c r="AV73" s="306"/>
      <c r="AW73" s="306"/>
      <c r="AX73" s="164"/>
      <c r="AY73" s="166"/>
      <c r="AZ73" s="88"/>
      <c r="BA73" s="88"/>
      <c r="BB73" s="88"/>
      <c r="BC73" s="88"/>
      <c r="BD73" s="307"/>
      <c r="BE73" s="88"/>
      <c r="BF73" s="88"/>
      <c r="BG73" s="88"/>
      <c r="BH73" s="308"/>
      <c r="BI73" s="309"/>
      <c r="BJ73" s="310"/>
      <c r="BK73" s="310"/>
      <c r="BL73" s="310"/>
      <c r="BM73" s="310"/>
      <c r="BN73" s="214"/>
    </row>
    <row r="74" ht="22.5" customHeight="1">
      <c r="A74" s="85" t="str">
        <f t="shared" si="6"/>
        <v/>
      </c>
      <c r="B74" s="321"/>
      <c r="C74" s="319" t="str">
        <f t="shared" si="1"/>
        <v/>
      </c>
      <c r="D74" s="322"/>
      <c r="E74" s="320" t="str">
        <f t="shared" si="2"/>
        <v/>
      </c>
      <c r="F74" s="323"/>
      <c r="G74" s="164"/>
      <c r="H74" s="88" t="str">
        <f t="array" ref="H74">IF(D74="","",XLOOKUP(D74,'Master Data'!K:K,'Master Data'!N:N,"Input in Master Data",0,1))</f>
        <v/>
      </c>
      <c r="I74" s="88" t="str">
        <f t="array" ref="I74">IF(D74="","",XLOOKUP(D74,'Master Data'!K:K,'Master Data'!O:O,"Input in Master Data",0,1))</f>
        <v/>
      </c>
      <c r="J74" s="88" t="str">
        <f t="array" ref="J74">if(V74="","",XLOOKUP(V74,Master[Company],Master[Blow],"Unknown",0,1))</f>
        <v/>
      </c>
      <c r="K74" s="88" t="str">
        <f t="array" ref="K74">if(V74="","",XLOOKUP(V74,Master[Company],Master[Pigging],"Unknown",0,1))</f>
        <v/>
      </c>
      <c r="L74" s="88" t="str">
        <f t="array" ref="L74">if(V74="","",XLOOKUP(V74,Master[Company],Master[Load Method],"Unknown",0,1))</f>
        <v/>
      </c>
      <c r="M74" s="88" t="str">
        <f t="array" ref="M74">if(V74="","",XLOOKUP(V74,Master[Company],Master[Line Distance],"Unknown",0,1))</f>
        <v/>
      </c>
      <c r="N74" s="164"/>
      <c r="O74" s="301"/>
      <c r="P74" s="88"/>
      <c r="Q74" s="88" t="str">
        <f t="array" ref="Q74">if(V74="","",XLOOKUP(V74,Master[Company],Master[Terms],"NA",0,1))</f>
        <v/>
      </c>
      <c r="R74" s="88" t="str">
        <f t="shared" si="3"/>
        <v/>
      </c>
      <c r="S74" s="88" t="str">
        <f t="array" ref="S74">if(V74="","",XLOOKUP(V74,Master[Company],Master[Group],"NA",0,1))</f>
        <v/>
      </c>
      <c r="T74" s="88" t="str">
        <f t="array" ref="T74">if(V74="","",XLOOKUP(V74,Master[Company],Master[Loading Location],"NA",0,1))</f>
        <v/>
      </c>
      <c r="U74" s="88" t="str">
        <f t="array" ref="U74">if(V74="","",XLOOKUP(V74,Master[Company],Master[Acronym],"NA",0,1))</f>
        <v/>
      </c>
      <c r="V74" s="88"/>
      <c r="W74" s="90"/>
      <c r="X74" s="90"/>
      <c r="Y74" s="88"/>
      <c r="Z74" s="88" t="str">
        <f t="shared" si="5"/>
        <v/>
      </c>
      <c r="AA74" s="88"/>
      <c r="AB74" s="88"/>
      <c r="AC74" s="88"/>
      <c r="AD74" s="166"/>
      <c r="AE74" s="303"/>
      <c r="AF74" s="304"/>
      <c r="AG74" s="304"/>
      <c r="AH74" s="304"/>
      <c r="AI74" s="304"/>
      <c r="AJ74" s="304"/>
      <c r="AK74" s="304"/>
      <c r="AL74" s="305"/>
      <c r="AM74" s="304"/>
      <c r="AN74" s="304"/>
      <c r="AO74" s="304"/>
      <c r="AP74" s="304"/>
      <c r="AQ74" s="304"/>
      <c r="AR74" s="304"/>
      <c r="AS74" s="304"/>
      <c r="AT74" s="304"/>
      <c r="AU74" s="164"/>
      <c r="AV74" s="306"/>
      <c r="AW74" s="306"/>
      <c r="AX74" s="164"/>
      <c r="AY74" s="166"/>
      <c r="AZ74" s="88"/>
      <c r="BA74" s="88"/>
      <c r="BB74" s="88"/>
      <c r="BC74" s="88"/>
      <c r="BD74" s="307"/>
      <c r="BE74" s="88"/>
      <c r="BF74" s="88"/>
      <c r="BG74" s="88"/>
      <c r="BH74" s="308"/>
      <c r="BI74" s="309"/>
      <c r="BJ74" s="310"/>
      <c r="BK74" s="310"/>
      <c r="BL74" s="310"/>
      <c r="BM74" s="310"/>
      <c r="BN74" s="214"/>
    </row>
    <row r="75" ht="22.5" customHeight="1">
      <c r="A75" s="85" t="str">
        <f t="shared" si="6"/>
        <v/>
      </c>
      <c r="B75" s="321"/>
      <c r="C75" s="319" t="str">
        <f t="shared" si="1"/>
        <v/>
      </c>
      <c r="D75" s="322"/>
      <c r="E75" s="320" t="str">
        <f t="shared" si="2"/>
        <v/>
      </c>
      <c r="F75" s="323"/>
      <c r="G75" s="164"/>
      <c r="H75" s="88" t="str">
        <f t="array" ref="H75">IF(D75="","",XLOOKUP(D75,'Master Data'!K:K,'Master Data'!N:N,"Input in Master Data",0,1))</f>
        <v/>
      </c>
      <c r="I75" s="88" t="str">
        <f t="array" ref="I75">IF(D75="","",XLOOKUP(D75,'Master Data'!K:K,'Master Data'!O:O,"Input in Master Data",0,1))</f>
        <v/>
      </c>
      <c r="J75" s="88" t="str">
        <f t="array" ref="J75">if(V75="","",XLOOKUP(V75,Master[Company],Master[Blow],"Unknown",0,1))</f>
        <v/>
      </c>
      <c r="K75" s="88" t="str">
        <f t="array" ref="K75">if(V75="","",XLOOKUP(V75,Master[Company],Master[Pigging],"Unknown",0,1))</f>
        <v/>
      </c>
      <c r="L75" s="88" t="str">
        <f t="array" ref="L75">if(V75="","",XLOOKUP(V75,Master[Company],Master[Load Method],"Unknown",0,1))</f>
        <v/>
      </c>
      <c r="M75" s="88" t="str">
        <f t="array" ref="M75">if(V75="","",XLOOKUP(V75,Master[Company],Master[Line Distance],"Unknown",0,1))</f>
        <v/>
      </c>
      <c r="N75" s="164"/>
      <c r="O75" s="301"/>
      <c r="P75" s="88"/>
      <c r="Q75" s="88" t="str">
        <f t="array" ref="Q75">if(V75="","",XLOOKUP(V75,Master[Company],Master[Terms],"NA",0,1))</f>
        <v/>
      </c>
      <c r="R75" s="88" t="str">
        <f t="shared" si="3"/>
        <v/>
      </c>
      <c r="S75" s="88" t="str">
        <f t="array" ref="S75">if(V75="","",XLOOKUP(V75,Master[Company],Master[Group],"NA",0,1))</f>
        <v/>
      </c>
      <c r="T75" s="88" t="str">
        <f t="array" ref="T75">if(V75="","",XLOOKUP(V75,Master[Company],Master[Loading Location],"NA",0,1))</f>
        <v/>
      </c>
      <c r="U75" s="88" t="str">
        <f t="array" ref="U75">if(V75="","",XLOOKUP(V75,Master[Company],Master[Acronym],"NA",0,1))</f>
        <v/>
      </c>
      <c r="V75" s="88"/>
      <c r="W75" s="90"/>
      <c r="X75" s="90"/>
      <c r="Y75" s="88"/>
      <c r="Z75" s="88" t="str">
        <f t="shared" si="5"/>
        <v/>
      </c>
      <c r="AA75" s="88"/>
      <c r="AB75" s="88"/>
      <c r="AC75" s="88"/>
      <c r="AD75" s="166"/>
      <c r="AE75" s="303"/>
      <c r="AF75" s="304"/>
      <c r="AG75" s="304"/>
      <c r="AH75" s="304"/>
      <c r="AI75" s="304"/>
      <c r="AJ75" s="304"/>
      <c r="AK75" s="304"/>
      <c r="AL75" s="305"/>
      <c r="AM75" s="304"/>
      <c r="AN75" s="304"/>
      <c r="AO75" s="304"/>
      <c r="AP75" s="304"/>
      <c r="AQ75" s="304"/>
      <c r="AR75" s="304"/>
      <c r="AS75" s="304"/>
      <c r="AT75" s="304"/>
      <c r="AU75" s="164"/>
      <c r="AV75" s="306"/>
      <c r="AW75" s="306"/>
      <c r="AX75" s="164"/>
      <c r="AY75" s="166"/>
      <c r="AZ75" s="88"/>
      <c r="BA75" s="88"/>
      <c r="BB75" s="88"/>
      <c r="BC75" s="88"/>
      <c r="BD75" s="307"/>
      <c r="BE75" s="88"/>
      <c r="BF75" s="88"/>
      <c r="BG75" s="88"/>
      <c r="BH75" s="308"/>
      <c r="BI75" s="309"/>
      <c r="BJ75" s="310"/>
      <c r="BK75" s="310"/>
      <c r="BL75" s="310"/>
      <c r="BM75" s="310"/>
      <c r="BN75" s="214"/>
    </row>
    <row r="76" ht="22.5" customHeight="1">
      <c r="A76" s="85" t="str">
        <f t="shared" si="6"/>
        <v/>
      </c>
      <c r="B76" s="321"/>
      <c r="C76" s="319" t="str">
        <f t="shared" si="1"/>
        <v/>
      </c>
      <c r="D76" s="322"/>
      <c r="E76" s="320" t="str">
        <f t="shared" si="2"/>
        <v/>
      </c>
      <c r="F76" s="323"/>
      <c r="G76" s="164"/>
      <c r="H76" s="88" t="str">
        <f t="array" ref="H76">IF(D76="","",XLOOKUP(D76,'Master Data'!K:K,'Master Data'!N:N,"Input in Master Data",0,1))</f>
        <v/>
      </c>
      <c r="I76" s="88" t="str">
        <f t="array" ref="I76">IF(D76="","",XLOOKUP(D76,'Master Data'!K:K,'Master Data'!O:O,"Input in Master Data",0,1))</f>
        <v/>
      </c>
      <c r="J76" s="88" t="str">
        <f t="array" ref="J76">if(V76="","",XLOOKUP(V76,Master[Company],Master[Blow],"Unknown",0,1))</f>
        <v/>
      </c>
      <c r="K76" s="88" t="str">
        <f t="array" ref="K76">if(V76="","",XLOOKUP(V76,Master[Company],Master[Pigging],"Unknown",0,1))</f>
        <v/>
      </c>
      <c r="L76" s="88" t="str">
        <f t="array" ref="L76">if(V76="","",XLOOKUP(V76,Master[Company],Master[Load Method],"Unknown",0,1))</f>
        <v/>
      </c>
      <c r="M76" s="88" t="str">
        <f t="array" ref="M76">if(V76="","",XLOOKUP(V76,Master[Company],Master[Line Distance],"Unknown",0,1))</f>
        <v/>
      </c>
      <c r="N76" s="164"/>
      <c r="O76" s="301"/>
      <c r="P76" s="88"/>
      <c r="Q76" s="88" t="str">
        <f t="array" ref="Q76">if(V76="","",XLOOKUP(V76,Master[Company],Master[Terms],"NA",0,1))</f>
        <v/>
      </c>
      <c r="R76" s="88" t="str">
        <f t="shared" si="3"/>
        <v/>
      </c>
      <c r="S76" s="88" t="str">
        <f t="array" ref="S76">if(V76="","",XLOOKUP(V76,Master[Company],Master[Group],"NA",0,1))</f>
        <v/>
      </c>
      <c r="T76" s="88" t="str">
        <f t="array" ref="T76">if(V76="","",XLOOKUP(V76,Master[Company],Master[Loading Location],"NA",0,1))</f>
        <v/>
      </c>
      <c r="U76" s="88" t="str">
        <f t="array" ref="U76">if(V76="","",XLOOKUP(V76,Master[Company],Master[Acronym],"NA",0,1))</f>
        <v/>
      </c>
      <c r="V76" s="88"/>
      <c r="W76" s="90"/>
      <c r="X76" s="90"/>
      <c r="Y76" s="88"/>
      <c r="Z76" s="88" t="str">
        <f t="shared" si="5"/>
        <v/>
      </c>
      <c r="AA76" s="88"/>
      <c r="AB76" s="88"/>
      <c r="AC76" s="88"/>
      <c r="AD76" s="166"/>
      <c r="AE76" s="303"/>
      <c r="AF76" s="304"/>
      <c r="AG76" s="304"/>
      <c r="AH76" s="304"/>
      <c r="AI76" s="304"/>
      <c r="AJ76" s="304"/>
      <c r="AK76" s="304"/>
      <c r="AL76" s="305"/>
      <c r="AM76" s="304"/>
      <c r="AN76" s="304"/>
      <c r="AO76" s="304"/>
      <c r="AP76" s="304"/>
      <c r="AQ76" s="304"/>
      <c r="AR76" s="304"/>
      <c r="AS76" s="304"/>
      <c r="AT76" s="304"/>
      <c r="AU76" s="164"/>
      <c r="AV76" s="306"/>
      <c r="AW76" s="306"/>
      <c r="AX76" s="164"/>
      <c r="AY76" s="166"/>
      <c r="AZ76" s="88"/>
      <c r="BA76" s="88"/>
      <c r="BB76" s="88"/>
      <c r="BC76" s="88"/>
      <c r="BD76" s="307"/>
      <c r="BE76" s="88"/>
      <c r="BF76" s="88"/>
      <c r="BG76" s="88"/>
      <c r="BH76" s="308"/>
      <c r="BI76" s="309"/>
      <c r="BJ76" s="310"/>
      <c r="BK76" s="310"/>
      <c r="BL76" s="310"/>
      <c r="BM76" s="310"/>
      <c r="BN76" s="214"/>
    </row>
    <row r="77" ht="22.5" customHeight="1">
      <c r="A77" s="85" t="str">
        <f t="shared" si="6"/>
        <v/>
      </c>
      <c r="B77" s="321"/>
      <c r="C77" s="319" t="str">
        <f t="shared" si="1"/>
        <v/>
      </c>
      <c r="D77" s="322"/>
      <c r="E77" s="320" t="str">
        <f t="shared" si="2"/>
        <v/>
      </c>
      <c r="F77" s="323"/>
      <c r="G77" s="164"/>
      <c r="H77" s="88" t="str">
        <f t="array" ref="H77">IF(D77="","",XLOOKUP(D77,'Master Data'!K:K,'Master Data'!N:N,"Input in Master Data",0,1))</f>
        <v/>
      </c>
      <c r="I77" s="88" t="str">
        <f t="array" ref="I77">IF(D77="","",XLOOKUP(D77,'Master Data'!K:K,'Master Data'!O:O,"Input in Master Data",0,1))</f>
        <v/>
      </c>
      <c r="J77" s="88" t="str">
        <f t="array" ref="J77">if(V77="","",XLOOKUP(V77,Master[Company],Master[Blow],"Unknown",0,1))</f>
        <v/>
      </c>
      <c r="K77" s="88" t="str">
        <f t="array" ref="K77">if(V77="","",XLOOKUP(V77,Master[Company],Master[Pigging],"Unknown",0,1))</f>
        <v/>
      </c>
      <c r="L77" s="88" t="str">
        <f t="array" ref="L77">if(V77="","",XLOOKUP(V77,Master[Company],Master[Load Method],"Unknown",0,1))</f>
        <v/>
      </c>
      <c r="M77" s="88" t="str">
        <f t="array" ref="M77">if(V77="","",XLOOKUP(V77,Master[Company],Master[Line Distance],"Unknown",0,1))</f>
        <v/>
      </c>
      <c r="N77" s="164"/>
      <c r="O77" s="301"/>
      <c r="P77" s="88"/>
      <c r="Q77" s="88" t="str">
        <f t="array" ref="Q77">if(V77="","",XLOOKUP(V77,Master[Company],Master[Terms],"NA",0,1))</f>
        <v/>
      </c>
      <c r="R77" s="88" t="str">
        <f t="shared" si="3"/>
        <v/>
      </c>
      <c r="S77" s="88" t="str">
        <f t="array" ref="S77">if(V77="","",XLOOKUP(V77,Master[Company],Master[Group],"NA",0,1))</f>
        <v/>
      </c>
      <c r="T77" s="88" t="str">
        <f t="array" ref="T77">if(V77="","",XLOOKUP(V77,Master[Company],Master[Loading Location],"NA",0,1))</f>
        <v/>
      </c>
      <c r="U77" s="88" t="str">
        <f t="array" ref="U77">if(V77="","",XLOOKUP(V77,Master[Company],Master[Acronym],"NA",0,1))</f>
        <v/>
      </c>
      <c r="V77" s="88"/>
      <c r="W77" s="90"/>
      <c r="X77" s="90"/>
      <c r="Y77" s="88"/>
      <c r="Z77" s="88" t="str">
        <f t="shared" si="5"/>
        <v/>
      </c>
      <c r="AA77" s="88"/>
      <c r="AB77" s="88"/>
      <c r="AC77" s="88"/>
      <c r="AD77" s="166"/>
      <c r="AE77" s="303"/>
      <c r="AF77" s="304"/>
      <c r="AG77" s="304"/>
      <c r="AH77" s="304"/>
      <c r="AI77" s="304"/>
      <c r="AJ77" s="304"/>
      <c r="AK77" s="304"/>
      <c r="AL77" s="305"/>
      <c r="AM77" s="304"/>
      <c r="AN77" s="304"/>
      <c r="AO77" s="304"/>
      <c r="AP77" s="304"/>
      <c r="AQ77" s="304"/>
      <c r="AR77" s="304"/>
      <c r="AS77" s="304"/>
      <c r="AT77" s="304"/>
      <c r="AU77" s="164"/>
      <c r="AV77" s="306"/>
      <c r="AW77" s="306"/>
      <c r="AX77" s="164"/>
      <c r="AY77" s="166"/>
      <c r="AZ77" s="88"/>
      <c r="BA77" s="88"/>
      <c r="BB77" s="88"/>
      <c r="BC77" s="88"/>
      <c r="BD77" s="307"/>
      <c r="BE77" s="88"/>
      <c r="BF77" s="88"/>
      <c r="BG77" s="88"/>
      <c r="BH77" s="308"/>
      <c r="BI77" s="309"/>
      <c r="BJ77" s="310"/>
      <c r="BK77" s="310"/>
      <c r="BL77" s="310"/>
      <c r="BM77" s="310"/>
      <c r="BN77" s="214"/>
    </row>
    <row r="78" ht="22.5" customHeight="1">
      <c r="A78" s="85" t="str">
        <f t="shared" si="6"/>
        <v/>
      </c>
      <c r="B78" s="321"/>
      <c r="C78" s="319" t="str">
        <f t="shared" si="1"/>
        <v/>
      </c>
      <c r="D78" s="322"/>
      <c r="E78" s="320" t="str">
        <f t="shared" si="2"/>
        <v/>
      </c>
      <c r="F78" s="323"/>
      <c r="G78" s="164"/>
      <c r="H78" s="88" t="str">
        <f t="array" ref="H78">IF(D78="","",XLOOKUP(D78,'Master Data'!K:K,'Master Data'!N:N,"Input in Master Data",0,1))</f>
        <v/>
      </c>
      <c r="I78" s="88" t="str">
        <f t="array" ref="I78">IF(D78="","",XLOOKUP(D78,'Master Data'!K:K,'Master Data'!O:O,"Input in Master Data",0,1))</f>
        <v/>
      </c>
      <c r="J78" s="88" t="str">
        <f t="array" ref="J78">if(V78="","",XLOOKUP(V78,Master[Company],Master[Blow],"Unknown",0,1))</f>
        <v/>
      </c>
      <c r="K78" s="88" t="str">
        <f t="array" ref="K78">if(V78="","",XLOOKUP(V78,Master[Company],Master[Pigging],"Unknown",0,1))</f>
        <v/>
      </c>
      <c r="L78" s="88" t="str">
        <f t="array" ref="L78">if(V78="","",XLOOKUP(V78,Master[Company],Master[Load Method],"Unknown",0,1))</f>
        <v/>
      </c>
      <c r="M78" s="88" t="str">
        <f t="array" ref="M78">if(V78="","",XLOOKUP(V78,Master[Company],Master[Line Distance],"Unknown",0,1))</f>
        <v/>
      </c>
      <c r="N78" s="164"/>
      <c r="O78" s="301"/>
      <c r="P78" s="88"/>
      <c r="Q78" s="88" t="str">
        <f t="array" ref="Q78">if(V78="","",XLOOKUP(V78,Master[Company],Master[Terms],"NA",0,1))</f>
        <v/>
      </c>
      <c r="R78" s="88" t="str">
        <f t="shared" si="3"/>
        <v/>
      </c>
      <c r="S78" s="88" t="str">
        <f t="array" ref="S78">if(V78="","",XLOOKUP(V78,Master[Company],Master[Group],"NA",0,1))</f>
        <v/>
      </c>
      <c r="T78" s="88" t="str">
        <f t="array" ref="T78">if(V78="","",XLOOKUP(V78,Master[Company],Master[Loading Location],"NA",0,1))</f>
        <v/>
      </c>
      <c r="U78" s="88" t="str">
        <f t="array" ref="U78">if(V78="","",XLOOKUP(V78,Master[Company],Master[Acronym],"NA",0,1))</f>
        <v/>
      </c>
      <c r="V78" s="88"/>
      <c r="W78" s="90"/>
      <c r="X78" s="90"/>
      <c r="Y78" s="88"/>
      <c r="Z78" s="88" t="str">
        <f t="shared" si="5"/>
        <v/>
      </c>
      <c r="AA78" s="88"/>
      <c r="AB78" s="88"/>
      <c r="AC78" s="88"/>
      <c r="AD78" s="166"/>
      <c r="AE78" s="303"/>
      <c r="AF78" s="304"/>
      <c r="AG78" s="304"/>
      <c r="AH78" s="304"/>
      <c r="AI78" s="304"/>
      <c r="AJ78" s="304"/>
      <c r="AK78" s="304"/>
      <c r="AL78" s="305"/>
      <c r="AM78" s="304"/>
      <c r="AN78" s="304"/>
      <c r="AO78" s="304"/>
      <c r="AP78" s="304"/>
      <c r="AQ78" s="304"/>
      <c r="AR78" s="304"/>
      <c r="AS78" s="304"/>
      <c r="AT78" s="304"/>
      <c r="AU78" s="164"/>
      <c r="AV78" s="306"/>
      <c r="AW78" s="306"/>
      <c r="AX78" s="164"/>
      <c r="AY78" s="166"/>
      <c r="AZ78" s="88"/>
      <c r="BA78" s="88"/>
      <c r="BB78" s="88"/>
      <c r="BC78" s="88"/>
      <c r="BD78" s="307"/>
      <c r="BE78" s="88"/>
      <c r="BF78" s="88"/>
      <c r="BG78" s="88"/>
      <c r="BH78" s="308"/>
      <c r="BI78" s="309"/>
      <c r="BJ78" s="310"/>
      <c r="BK78" s="310"/>
      <c r="BL78" s="310"/>
      <c r="BM78" s="310"/>
      <c r="BN78" s="214"/>
    </row>
    <row r="79" ht="22.5" customHeight="1">
      <c r="A79" s="85" t="str">
        <f t="shared" si="6"/>
        <v/>
      </c>
      <c r="B79" s="321"/>
      <c r="C79" s="319" t="str">
        <f t="shared" si="1"/>
        <v/>
      </c>
      <c r="D79" s="322"/>
      <c r="E79" s="320" t="str">
        <f t="shared" si="2"/>
        <v/>
      </c>
      <c r="F79" s="323"/>
      <c r="G79" s="164"/>
      <c r="H79" s="88" t="str">
        <f t="array" ref="H79">IF(D79="","",XLOOKUP(D79,'Master Data'!K:K,'Master Data'!N:N,"Input in Master Data",0,1))</f>
        <v/>
      </c>
      <c r="I79" s="88" t="str">
        <f t="array" ref="I79">IF(D79="","",XLOOKUP(D79,'Master Data'!K:K,'Master Data'!O:O,"Input in Master Data",0,1))</f>
        <v/>
      </c>
      <c r="J79" s="88" t="str">
        <f t="array" ref="J79">if(V79="","",XLOOKUP(V79,Master[Company],Master[Blow],"Unknown",0,1))</f>
        <v/>
      </c>
      <c r="K79" s="88" t="str">
        <f t="array" ref="K79">if(V79="","",XLOOKUP(V79,Master[Company],Master[Pigging],"Unknown",0,1))</f>
        <v/>
      </c>
      <c r="L79" s="88" t="str">
        <f t="array" ref="L79">if(V79="","",XLOOKUP(V79,Master[Company],Master[Load Method],"Unknown",0,1))</f>
        <v/>
      </c>
      <c r="M79" s="88" t="str">
        <f t="array" ref="M79">if(V79="","",XLOOKUP(V79,Master[Company],Master[Line Distance],"Unknown",0,1))</f>
        <v/>
      </c>
      <c r="N79" s="164"/>
      <c r="O79" s="301"/>
      <c r="P79" s="88"/>
      <c r="Q79" s="88" t="str">
        <f t="array" ref="Q79">if(V79="","",XLOOKUP(V79,Master[Company],Master[Terms],"NA",0,1))</f>
        <v/>
      </c>
      <c r="R79" s="88" t="str">
        <f t="shared" si="3"/>
        <v/>
      </c>
      <c r="S79" s="88" t="str">
        <f t="array" ref="S79">if(V79="","",XLOOKUP(V79,Master[Company],Master[Group],"NA",0,1))</f>
        <v/>
      </c>
      <c r="T79" s="88" t="str">
        <f t="array" ref="T79">if(V79="","",XLOOKUP(V79,Master[Company],Master[Loading Location],"NA",0,1))</f>
        <v/>
      </c>
      <c r="U79" s="88" t="str">
        <f t="array" ref="U79">if(V79="","",XLOOKUP(V79,Master[Company],Master[Acronym],"NA",0,1))</f>
        <v/>
      </c>
      <c r="V79" s="88"/>
      <c r="W79" s="90"/>
      <c r="X79" s="90"/>
      <c r="Y79" s="88"/>
      <c r="Z79" s="88" t="str">
        <f t="shared" si="5"/>
        <v/>
      </c>
      <c r="AA79" s="88"/>
      <c r="AB79" s="88"/>
      <c r="AC79" s="88"/>
      <c r="AD79" s="166"/>
      <c r="AE79" s="303"/>
      <c r="AF79" s="304"/>
      <c r="AG79" s="304"/>
      <c r="AH79" s="304"/>
      <c r="AI79" s="304"/>
      <c r="AJ79" s="304"/>
      <c r="AK79" s="304"/>
      <c r="AL79" s="305"/>
      <c r="AM79" s="304"/>
      <c r="AN79" s="304"/>
      <c r="AO79" s="304"/>
      <c r="AP79" s="304"/>
      <c r="AQ79" s="304"/>
      <c r="AR79" s="304"/>
      <c r="AS79" s="304"/>
      <c r="AT79" s="304"/>
      <c r="AU79" s="164"/>
      <c r="AV79" s="306"/>
      <c r="AW79" s="306"/>
      <c r="AX79" s="164"/>
      <c r="AY79" s="166"/>
      <c r="AZ79" s="88"/>
      <c r="BA79" s="88"/>
      <c r="BB79" s="88"/>
      <c r="BC79" s="88"/>
      <c r="BD79" s="307"/>
      <c r="BE79" s="88"/>
      <c r="BF79" s="88"/>
      <c r="BG79" s="88"/>
      <c r="BH79" s="308"/>
      <c r="BI79" s="309"/>
      <c r="BJ79" s="310"/>
      <c r="BK79" s="310"/>
      <c r="BL79" s="310"/>
      <c r="BM79" s="310"/>
      <c r="BN79" s="214"/>
    </row>
    <row r="80" ht="22.5" customHeight="1">
      <c r="A80" s="85" t="str">
        <f t="shared" si="6"/>
        <v/>
      </c>
      <c r="B80" s="321"/>
      <c r="C80" s="319" t="str">
        <f t="shared" si="1"/>
        <v/>
      </c>
      <c r="D80" s="322"/>
      <c r="E80" s="320" t="str">
        <f t="shared" si="2"/>
        <v/>
      </c>
      <c r="F80" s="323"/>
      <c r="G80" s="164"/>
      <c r="H80" s="88" t="str">
        <f t="array" ref="H80">IF(D80="","",XLOOKUP(D80,'Master Data'!K:K,'Master Data'!N:N,"Input in Master Data",0,1))</f>
        <v/>
      </c>
      <c r="I80" s="88" t="str">
        <f t="array" ref="I80">IF(D80="","",XLOOKUP(D80,'Master Data'!K:K,'Master Data'!O:O,"Input in Master Data",0,1))</f>
        <v/>
      </c>
      <c r="J80" s="88" t="str">
        <f t="array" ref="J80">if(V80="","",XLOOKUP(V80,Master[Company],Master[Blow],"Unknown",0,1))</f>
        <v/>
      </c>
      <c r="K80" s="88" t="str">
        <f t="array" ref="K80">if(V80="","",XLOOKUP(V80,Master[Company],Master[Pigging],"Unknown",0,1))</f>
        <v/>
      </c>
      <c r="L80" s="88" t="str">
        <f t="array" ref="L80">if(V80="","",XLOOKUP(V80,Master[Company],Master[Load Method],"Unknown",0,1))</f>
        <v/>
      </c>
      <c r="M80" s="88" t="str">
        <f t="array" ref="M80">if(V80="","",XLOOKUP(V80,Master[Company],Master[Line Distance],"Unknown",0,1))</f>
        <v/>
      </c>
      <c r="N80" s="164"/>
      <c r="O80" s="301"/>
      <c r="P80" s="88"/>
      <c r="Q80" s="88" t="str">
        <f t="array" ref="Q80">if(V80="","",XLOOKUP(V80,Master[Company],Master[Terms],"NA",0,1))</f>
        <v/>
      </c>
      <c r="R80" s="88" t="str">
        <f t="shared" si="3"/>
        <v/>
      </c>
      <c r="S80" s="88" t="str">
        <f t="array" ref="S80">if(V80="","",XLOOKUP(V80,Master[Company],Master[Group],"NA",0,1))</f>
        <v/>
      </c>
      <c r="T80" s="88" t="str">
        <f t="array" ref="T80">if(V80="","",XLOOKUP(V80,Master[Company],Master[Loading Location],"NA",0,1))</f>
        <v/>
      </c>
      <c r="U80" s="88" t="str">
        <f t="array" ref="U80">if(V80="","",XLOOKUP(V80,Master[Company],Master[Acronym],"NA",0,1))</f>
        <v/>
      </c>
      <c r="V80" s="88"/>
      <c r="W80" s="90"/>
      <c r="X80" s="90"/>
      <c r="Y80" s="88"/>
      <c r="Z80" s="88" t="str">
        <f t="shared" si="5"/>
        <v/>
      </c>
      <c r="AA80" s="88"/>
      <c r="AB80" s="88"/>
      <c r="AC80" s="88"/>
      <c r="AD80" s="166"/>
      <c r="AE80" s="303"/>
      <c r="AF80" s="304"/>
      <c r="AG80" s="304"/>
      <c r="AH80" s="304"/>
      <c r="AI80" s="304"/>
      <c r="AJ80" s="304"/>
      <c r="AK80" s="304"/>
      <c r="AL80" s="305"/>
      <c r="AM80" s="304"/>
      <c r="AN80" s="304"/>
      <c r="AO80" s="304"/>
      <c r="AP80" s="304"/>
      <c r="AQ80" s="304"/>
      <c r="AR80" s="304"/>
      <c r="AS80" s="304"/>
      <c r="AT80" s="304"/>
      <c r="AU80" s="164"/>
      <c r="AV80" s="306"/>
      <c r="AW80" s="306"/>
      <c r="AX80" s="164"/>
      <c r="AY80" s="166"/>
      <c r="AZ80" s="88"/>
      <c r="BA80" s="88"/>
      <c r="BB80" s="88"/>
      <c r="BC80" s="88"/>
      <c r="BD80" s="307"/>
      <c r="BE80" s="88"/>
      <c r="BF80" s="88"/>
      <c r="BG80" s="88"/>
      <c r="BH80" s="308"/>
      <c r="BI80" s="309"/>
      <c r="BJ80" s="310"/>
      <c r="BK80" s="310"/>
      <c r="BL80" s="310"/>
      <c r="BM80" s="310"/>
      <c r="BN80" s="214"/>
    </row>
    <row r="81" ht="22.5" customHeight="1">
      <c r="A81" s="85" t="str">
        <f t="shared" si="6"/>
        <v/>
      </c>
      <c r="B81" s="321"/>
      <c r="C81" s="319" t="str">
        <f t="shared" si="1"/>
        <v/>
      </c>
      <c r="D81" s="322"/>
      <c r="E81" s="320" t="str">
        <f t="shared" si="2"/>
        <v/>
      </c>
      <c r="F81" s="323"/>
      <c r="G81" s="164"/>
      <c r="H81" s="88" t="str">
        <f t="array" ref="H81">IF(D81="","",XLOOKUP(D81,'Master Data'!K:K,'Master Data'!N:N,"Input in Master Data",0,1))</f>
        <v/>
      </c>
      <c r="I81" s="88" t="str">
        <f t="array" ref="I81">IF(D81="","",XLOOKUP(D81,'Master Data'!K:K,'Master Data'!O:O,"Input in Master Data",0,1))</f>
        <v/>
      </c>
      <c r="J81" s="88" t="str">
        <f t="array" ref="J81">if(V81="","",XLOOKUP(V81,Master[Company],Master[Blow],"Unknown",0,1))</f>
        <v/>
      </c>
      <c r="K81" s="88" t="str">
        <f t="array" ref="K81">if(V81="","",XLOOKUP(V81,Master[Company],Master[Pigging],"Unknown",0,1))</f>
        <v/>
      </c>
      <c r="L81" s="88" t="str">
        <f t="array" ref="L81">if(V81="","",XLOOKUP(V81,Master[Company],Master[Load Method],"Unknown",0,1))</f>
        <v/>
      </c>
      <c r="M81" s="88" t="str">
        <f t="array" ref="M81">if(V81="","",XLOOKUP(V81,Master[Company],Master[Line Distance],"Unknown",0,1))</f>
        <v/>
      </c>
      <c r="N81" s="164"/>
      <c r="O81" s="301"/>
      <c r="P81" s="88"/>
      <c r="Q81" s="88" t="str">
        <f t="array" ref="Q81">if(V81="","",XLOOKUP(V81,Master[Company],Master[Terms],"NA",0,1))</f>
        <v/>
      </c>
      <c r="R81" s="88" t="str">
        <f t="shared" si="3"/>
        <v/>
      </c>
      <c r="S81" s="88" t="str">
        <f t="array" ref="S81">if(V81="","",XLOOKUP(V81,Master[Company],Master[Group],"NA",0,1))</f>
        <v/>
      </c>
      <c r="T81" s="88" t="str">
        <f t="array" ref="T81">if(V81="","",XLOOKUP(V81,Master[Company],Master[Loading Location],"NA",0,1))</f>
        <v/>
      </c>
      <c r="U81" s="88" t="str">
        <f t="array" ref="U81">if(V81="","",XLOOKUP(V81,Master[Company],Master[Acronym],"NA",0,1))</f>
        <v/>
      </c>
      <c r="V81" s="88"/>
      <c r="W81" s="90"/>
      <c r="X81" s="90"/>
      <c r="Y81" s="88"/>
      <c r="Z81" s="88" t="str">
        <f t="shared" si="5"/>
        <v/>
      </c>
      <c r="AA81" s="88"/>
      <c r="AB81" s="88"/>
      <c r="AC81" s="88"/>
      <c r="AD81" s="166"/>
      <c r="AE81" s="303"/>
      <c r="AF81" s="304"/>
      <c r="AG81" s="304"/>
      <c r="AH81" s="304"/>
      <c r="AI81" s="304"/>
      <c r="AJ81" s="304"/>
      <c r="AK81" s="304"/>
      <c r="AL81" s="305"/>
      <c r="AM81" s="304"/>
      <c r="AN81" s="304"/>
      <c r="AO81" s="304"/>
      <c r="AP81" s="304"/>
      <c r="AQ81" s="304"/>
      <c r="AR81" s="304"/>
      <c r="AS81" s="304"/>
      <c r="AT81" s="304"/>
      <c r="AU81" s="164"/>
      <c r="AV81" s="306"/>
      <c r="AW81" s="306"/>
      <c r="AX81" s="164"/>
      <c r="AY81" s="166"/>
      <c r="AZ81" s="88"/>
      <c r="BA81" s="88"/>
      <c r="BB81" s="88"/>
      <c r="BC81" s="88"/>
      <c r="BD81" s="307"/>
      <c r="BE81" s="88"/>
      <c r="BF81" s="88"/>
      <c r="BG81" s="88"/>
      <c r="BH81" s="308"/>
      <c r="BI81" s="309"/>
      <c r="BJ81" s="310"/>
      <c r="BK81" s="310"/>
      <c r="BL81" s="310"/>
      <c r="BM81" s="310"/>
      <c r="BN81" s="214"/>
    </row>
    <row r="82" ht="22.5" customHeight="1">
      <c r="A82" s="85" t="str">
        <f t="shared" si="6"/>
        <v/>
      </c>
      <c r="B82" s="321"/>
      <c r="C82" s="319" t="str">
        <f t="shared" si="1"/>
        <v/>
      </c>
      <c r="D82" s="322"/>
      <c r="E82" s="320" t="str">
        <f t="shared" si="2"/>
        <v/>
      </c>
      <c r="F82" s="323"/>
      <c r="G82" s="164"/>
      <c r="H82" s="88" t="str">
        <f t="array" ref="H82">IF(D82="","",XLOOKUP(D82,'Master Data'!K:K,'Master Data'!N:N,"Input in Master Data",0,1))</f>
        <v/>
      </c>
      <c r="I82" s="88" t="str">
        <f t="array" ref="I82">IF(D82="","",XLOOKUP(D82,'Master Data'!K:K,'Master Data'!O:O,"Input in Master Data",0,1))</f>
        <v/>
      </c>
      <c r="J82" s="88" t="str">
        <f t="array" ref="J82">if(V82="","",XLOOKUP(V82,Master[Company],Master[Blow],"Unknown",0,1))</f>
        <v/>
      </c>
      <c r="K82" s="88" t="str">
        <f t="array" ref="K82">if(V82="","",XLOOKUP(V82,Master[Company],Master[Pigging],"Unknown",0,1))</f>
        <v/>
      </c>
      <c r="L82" s="88" t="str">
        <f t="array" ref="L82">if(V82="","",XLOOKUP(V82,Master[Company],Master[Load Method],"Unknown",0,1))</f>
        <v/>
      </c>
      <c r="M82" s="88" t="str">
        <f t="array" ref="M82">if(V82="","",XLOOKUP(V82,Master[Company],Master[Line Distance],"Unknown",0,1))</f>
        <v/>
      </c>
      <c r="N82" s="164"/>
      <c r="O82" s="301"/>
      <c r="P82" s="88"/>
      <c r="Q82" s="88" t="str">
        <f t="array" ref="Q82">if(V82="","",XLOOKUP(V82,Master[Company],Master[Terms],"NA",0,1))</f>
        <v/>
      </c>
      <c r="R82" s="88" t="str">
        <f t="shared" si="3"/>
        <v/>
      </c>
      <c r="S82" s="88" t="str">
        <f t="array" ref="S82">if(V82="","",XLOOKUP(V82,Master[Company],Master[Group],"NA",0,1))</f>
        <v/>
      </c>
      <c r="T82" s="88" t="str">
        <f t="array" ref="T82">if(V82="","",XLOOKUP(V82,Master[Company],Master[Loading Location],"NA",0,1))</f>
        <v/>
      </c>
      <c r="U82" s="88" t="str">
        <f t="array" ref="U82">if(V82="","",XLOOKUP(V82,Master[Company],Master[Acronym],"NA",0,1))</f>
        <v/>
      </c>
      <c r="V82" s="88"/>
      <c r="W82" s="90"/>
      <c r="X82" s="90"/>
      <c r="Y82" s="88"/>
      <c r="Z82" s="88" t="str">
        <f t="shared" si="5"/>
        <v/>
      </c>
      <c r="AA82" s="88"/>
      <c r="AB82" s="88"/>
      <c r="AC82" s="88"/>
      <c r="AD82" s="166"/>
      <c r="AE82" s="303"/>
      <c r="AF82" s="304"/>
      <c r="AG82" s="304"/>
      <c r="AH82" s="304"/>
      <c r="AI82" s="304"/>
      <c r="AJ82" s="304"/>
      <c r="AK82" s="304"/>
      <c r="AL82" s="305"/>
      <c r="AM82" s="304"/>
      <c r="AN82" s="304"/>
      <c r="AO82" s="304"/>
      <c r="AP82" s="304"/>
      <c r="AQ82" s="304"/>
      <c r="AR82" s="304"/>
      <c r="AS82" s="304"/>
      <c r="AT82" s="304"/>
      <c r="AU82" s="164"/>
      <c r="AV82" s="306"/>
      <c r="AW82" s="306"/>
      <c r="AX82" s="164"/>
      <c r="AY82" s="166"/>
      <c r="AZ82" s="88"/>
      <c r="BA82" s="88"/>
      <c r="BB82" s="88"/>
      <c r="BC82" s="88"/>
      <c r="BD82" s="307"/>
      <c r="BE82" s="88"/>
      <c r="BF82" s="88"/>
      <c r="BG82" s="88"/>
      <c r="BH82" s="308"/>
      <c r="BI82" s="309"/>
      <c r="BJ82" s="310"/>
      <c r="BK82" s="310"/>
      <c r="BL82" s="310"/>
      <c r="BM82" s="310"/>
      <c r="BN82" s="214"/>
    </row>
    <row r="83" ht="22.5" customHeight="1">
      <c r="A83" s="85" t="str">
        <f t="shared" si="6"/>
        <v/>
      </c>
      <c r="B83" s="321"/>
      <c r="C83" s="319" t="str">
        <f t="shared" si="1"/>
        <v/>
      </c>
      <c r="D83" s="322"/>
      <c r="E83" s="320" t="str">
        <f t="shared" si="2"/>
        <v/>
      </c>
      <c r="F83" s="323"/>
      <c r="G83" s="164"/>
      <c r="H83" s="88" t="str">
        <f t="array" ref="H83">IF(D83="","",XLOOKUP(D83,'Master Data'!K:K,'Master Data'!N:N,"Input in Master Data",0,1))</f>
        <v/>
      </c>
      <c r="I83" s="88" t="str">
        <f t="array" ref="I83">IF(D83="","",XLOOKUP(D83,'Master Data'!K:K,'Master Data'!O:O,"Input in Master Data",0,1))</f>
        <v/>
      </c>
      <c r="J83" s="88" t="str">
        <f t="array" ref="J83">if(V83="","",XLOOKUP(V83,Master[Company],Master[Blow],"Unknown",0,1))</f>
        <v/>
      </c>
      <c r="K83" s="88" t="str">
        <f t="array" ref="K83">if(V83="","",XLOOKUP(V83,Master[Company],Master[Pigging],"Unknown",0,1))</f>
        <v/>
      </c>
      <c r="L83" s="88" t="str">
        <f t="array" ref="L83">if(V83="","",XLOOKUP(V83,Master[Company],Master[Load Method],"Unknown",0,1))</f>
        <v/>
      </c>
      <c r="M83" s="88" t="str">
        <f t="array" ref="M83">if(V83="","",XLOOKUP(V83,Master[Company],Master[Line Distance],"Unknown",0,1))</f>
        <v/>
      </c>
      <c r="N83" s="164"/>
      <c r="O83" s="301"/>
      <c r="P83" s="88"/>
      <c r="Q83" s="88" t="str">
        <f t="array" ref="Q83">if(V83="","",XLOOKUP(V83,Master[Company],Master[Terms],"NA",0,1))</f>
        <v/>
      </c>
      <c r="R83" s="88" t="str">
        <f t="shared" si="3"/>
        <v/>
      </c>
      <c r="S83" s="88" t="str">
        <f t="array" ref="S83">if(V83="","",XLOOKUP(V83,Master[Company],Master[Group],"NA",0,1))</f>
        <v/>
      </c>
      <c r="T83" s="88" t="str">
        <f t="array" ref="T83">if(V83="","",XLOOKUP(V83,Master[Company],Master[Loading Location],"NA",0,1))</f>
        <v/>
      </c>
      <c r="U83" s="88" t="str">
        <f t="array" ref="U83">if(V83="","",XLOOKUP(V83,Master[Company],Master[Acronym],"NA",0,1))</f>
        <v/>
      </c>
      <c r="V83" s="88"/>
      <c r="W83" s="90"/>
      <c r="X83" s="90"/>
      <c r="Y83" s="88"/>
      <c r="Z83" s="88" t="str">
        <f t="shared" si="5"/>
        <v/>
      </c>
      <c r="AA83" s="88"/>
      <c r="AB83" s="88"/>
      <c r="AC83" s="88"/>
      <c r="AD83" s="166"/>
      <c r="AE83" s="303"/>
      <c r="AF83" s="304"/>
      <c r="AG83" s="304"/>
      <c r="AH83" s="304"/>
      <c r="AI83" s="304"/>
      <c r="AJ83" s="304"/>
      <c r="AK83" s="304"/>
      <c r="AL83" s="305"/>
      <c r="AM83" s="304"/>
      <c r="AN83" s="304"/>
      <c r="AO83" s="304"/>
      <c r="AP83" s="304"/>
      <c r="AQ83" s="304"/>
      <c r="AR83" s="304"/>
      <c r="AS83" s="304"/>
      <c r="AT83" s="304"/>
      <c r="AU83" s="164"/>
      <c r="AV83" s="306"/>
      <c r="AW83" s="306"/>
      <c r="AX83" s="164"/>
      <c r="AY83" s="166"/>
      <c r="AZ83" s="88"/>
      <c r="BA83" s="88"/>
      <c r="BB83" s="88"/>
      <c r="BC83" s="88"/>
      <c r="BD83" s="307"/>
      <c r="BE83" s="88"/>
      <c r="BF83" s="88"/>
      <c r="BG83" s="88"/>
      <c r="BH83" s="308"/>
      <c r="BI83" s="309"/>
      <c r="BJ83" s="310"/>
      <c r="BK83" s="310"/>
      <c r="BL83" s="310"/>
      <c r="BM83" s="310"/>
      <c r="BN83" s="214"/>
    </row>
    <row r="84" ht="22.5" customHeight="1">
      <c r="A84" s="85" t="str">
        <f t="shared" si="6"/>
        <v/>
      </c>
      <c r="B84" s="321"/>
      <c r="C84" s="319" t="str">
        <f t="shared" si="1"/>
        <v/>
      </c>
      <c r="D84" s="322"/>
      <c r="E84" s="320" t="str">
        <f t="shared" si="2"/>
        <v/>
      </c>
      <c r="F84" s="323"/>
      <c r="G84" s="164"/>
      <c r="H84" s="88" t="str">
        <f t="array" ref="H84">IF(D84="","",XLOOKUP(D84,'Master Data'!K:K,'Master Data'!N:N,"Input in Master Data",0,1))</f>
        <v/>
      </c>
      <c r="I84" s="88" t="str">
        <f t="array" ref="I84">IF(D84="","",XLOOKUP(D84,'Master Data'!K:K,'Master Data'!O:O,"Input in Master Data",0,1))</f>
        <v/>
      </c>
      <c r="J84" s="88" t="str">
        <f t="array" ref="J84">if(V84="","",XLOOKUP(V84,Master[Company],Master[Blow],"Unknown",0,1))</f>
        <v/>
      </c>
      <c r="K84" s="88" t="str">
        <f t="array" ref="K84">if(V84="","",XLOOKUP(V84,Master[Company],Master[Pigging],"Unknown",0,1))</f>
        <v/>
      </c>
      <c r="L84" s="88" t="str">
        <f t="array" ref="L84">if(V84="","",XLOOKUP(V84,Master[Company],Master[Load Method],"Unknown",0,1))</f>
        <v/>
      </c>
      <c r="M84" s="88" t="str">
        <f t="array" ref="M84">if(V84="","",XLOOKUP(V84,Master[Company],Master[Line Distance],"Unknown",0,1))</f>
        <v/>
      </c>
      <c r="N84" s="164"/>
      <c r="O84" s="301"/>
      <c r="P84" s="88"/>
      <c r="Q84" s="88" t="str">
        <f t="array" ref="Q84">if(V84="","",XLOOKUP(V84,Master[Company],Master[Terms],"NA",0,1))</f>
        <v/>
      </c>
      <c r="R84" s="88" t="str">
        <f t="shared" si="3"/>
        <v/>
      </c>
      <c r="S84" s="88" t="str">
        <f t="array" ref="S84">if(V84="","",XLOOKUP(V84,Master[Company],Master[Group],"NA",0,1))</f>
        <v/>
      </c>
      <c r="T84" s="88" t="str">
        <f t="array" ref="T84">if(V84="","",XLOOKUP(V84,Master[Company],Master[Loading Location],"NA",0,1))</f>
        <v/>
      </c>
      <c r="U84" s="88" t="str">
        <f t="array" ref="U84">if(V84="","",XLOOKUP(V84,Master[Company],Master[Acronym],"NA",0,1))</f>
        <v/>
      </c>
      <c r="V84" s="88"/>
      <c r="W84" s="90"/>
      <c r="X84" s="90"/>
      <c r="Y84" s="88"/>
      <c r="Z84" s="88" t="str">
        <f t="shared" si="5"/>
        <v/>
      </c>
      <c r="AA84" s="88"/>
      <c r="AB84" s="88"/>
      <c r="AC84" s="88"/>
      <c r="AD84" s="166"/>
      <c r="AE84" s="303"/>
      <c r="AF84" s="304"/>
      <c r="AG84" s="304"/>
      <c r="AH84" s="304"/>
      <c r="AI84" s="304"/>
      <c r="AJ84" s="304"/>
      <c r="AK84" s="304"/>
      <c r="AL84" s="305"/>
      <c r="AM84" s="304"/>
      <c r="AN84" s="304"/>
      <c r="AO84" s="304"/>
      <c r="AP84" s="304"/>
      <c r="AQ84" s="304"/>
      <c r="AR84" s="304"/>
      <c r="AS84" s="304"/>
      <c r="AT84" s="304"/>
      <c r="AU84" s="164"/>
      <c r="AV84" s="306"/>
      <c r="AW84" s="306"/>
      <c r="AX84" s="164"/>
      <c r="AY84" s="166"/>
      <c r="AZ84" s="88"/>
      <c r="BA84" s="88"/>
      <c r="BB84" s="88"/>
      <c r="BC84" s="88"/>
      <c r="BD84" s="307"/>
      <c r="BE84" s="88"/>
      <c r="BF84" s="88"/>
      <c r="BG84" s="88"/>
      <c r="BH84" s="308"/>
      <c r="BI84" s="309"/>
      <c r="BJ84" s="310"/>
      <c r="BK84" s="310"/>
      <c r="BL84" s="310"/>
      <c r="BM84" s="310"/>
      <c r="BN84" s="214"/>
    </row>
    <row r="85" ht="22.5" customHeight="1">
      <c r="A85" s="85" t="str">
        <f t="shared" si="6"/>
        <v/>
      </c>
      <c r="B85" s="321"/>
      <c r="C85" s="319" t="str">
        <f t="shared" si="1"/>
        <v/>
      </c>
      <c r="D85" s="322"/>
      <c r="E85" s="320" t="str">
        <f t="shared" si="2"/>
        <v/>
      </c>
      <c r="F85" s="323"/>
      <c r="G85" s="164"/>
      <c r="H85" s="88" t="str">
        <f t="array" ref="H85">IF(D85="","",XLOOKUP(D85,'Master Data'!K:K,'Master Data'!N:N,"Input in Master Data",0,1))</f>
        <v/>
      </c>
      <c r="I85" s="88" t="str">
        <f t="array" ref="I85">IF(D85="","",XLOOKUP(D85,'Master Data'!K:K,'Master Data'!O:O,"Input in Master Data",0,1))</f>
        <v/>
      </c>
      <c r="J85" s="88" t="str">
        <f t="array" ref="J85">if(V85="","",XLOOKUP(V85,Master[Company],Master[Blow],"Unknown",0,1))</f>
        <v/>
      </c>
      <c r="K85" s="88" t="str">
        <f t="array" ref="K85">if(V85="","",XLOOKUP(V85,Master[Company],Master[Pigging],"Unknown",0,1))</f>
        <v/>
      </c>
      <c r="L85" s="88" t="str">
        <f t="array" ref="L85">if(V85="","",XLOOKUP(V85,Master[Company],Master[Load Method],"Unknown",0,1))</f>
        <v/>
      </c>
      <c r="M85" s="88" t="str">
        <f t="array" ref="M85">if(V85="","",XLOOKUP(V85,Master[Company],Master[Line Distance],"Unknown",0,1))</f>
        <v/>
      </c>
      <c r="N85" s="164"/>
      <c r="O85" s="301"/>
      <c r="P85" s="88"/>
      <c r="Q85" s="88" t="str">
        <f t="array" ref="Q85">if(V85="","",XLOOKUP(V85,Master[Company],Master[Terms],"NA",0,1))</f>
        <v/>
      </c>
      <c r="R85" s="88" t="str">
        <f t="shared" si="3"/>
        <v/>
      </c>
      <c r="S85" s="88" t="str">
        <f t="array" ref="S85">if(V85="","",XLOOKUP(V85,Master[Company],Master[Group],"NA",0,1))</f>
        <v/>
      </c>
      <c r="T85" s="88" t="str">
        <f t="array" ref="T85">if(V85="","",XLOOKUP(V85,Master[Company],Master[Loading Location],"NA",0,1))</f>
        <v/>
      </c>
      <c r="U85" s="88" t="str">
        <f t="array" ref="U85">if(V85="","",XLOOKUP(V85,Master[Company],Master[Acronym],"NA",0,1))</f>
        <v/>
      </c>
      <c r="V85" s="88"/>
      <c r="W85" s="90"/>
      <c r="X85" s="90"/>
      <c r="Y85" s="88"/>
      <c r="Z85" s="88" t="str">
        <f t="shared" si="5"/>
        <v/>
      </c>
      <c r="AA85" s="88"/>
      <c r="AB85" s="88"/>
      <c r="AC85" s="88"/>
      <c r="AD85" s="166"/>
      <c r="AE85" s="303"/>
      <c r="AF85" s="304"/>
      <c r="AG85" s="304"/>
      <c r="AH85" s="304"/>
      <c r="AI85" s="304"/>
      <c r="AJ85" s="304"/>
      <c r="AK85" s="304"/>
      <c r="AL85" s="305"/>
      <c r="AM85" s="304"/>
      <c r="AN85" s="304"/>
      <c r="AO85" s="304"/>
      <c r="AP85" s="304"/>
      <c r="AQ85" s="304"/>
      <c r="AR85" s="304"/>
      <c r="AS85" s="304"/>
      <c r="AT85" s="304"/>
      <c r="AU85" s="164"/>
      <c r="AV85" s="306"/>
      <c r="AW85" s="306"/>
      <c r="AX85" s="164"/>
      <c r="AY85" s="166"/>
      <c r="AZ85" s="88"/>
      <c r="BA85" s="88"/>
      <c r="BB85" s="88"/>
      <c r="BC85" s="88"/>
      <c r="BD85" s="307"/>
      <c r="BE85" s="88"/>
      <c r="BF85" s="88"/>
      <c r="BG85" s="88"/>
      <c r="BH85" s="308"/>
      <c r="BI85" s="309"/>
      <c r="BJ85" s="310"/>
      <c r="BK85" s="310"/>
      <c r="BL85" s="310"/>
      <c r="BM85" s="310"/>
      <c r="BN85" s="214"/>
    </row>
    <row r="86" ht="22.5" customHeight="1">
      <c r="A86" s="85" t="str">
        <f t="shared" si="6"/>
        <v/>
      </c>
      <c r="B86" s="321"/>
      <c r="C86" s="319" t="str">
        <f t="shared" si="1"/>
        <v/>
      </c>
      <c r="D86" s="322"/>
      <c r="E86" s="320" t="str">
        <f t="shared" si="2"/>
        <v/>
      </c>
      <c r="F86" s="323"/>
      <c r="G86" s="164"/>
      <c r="H86" s="88" t="str">
        <f t="array" ref="H86">IF(D86="","",XLOOKUP(D86,'Master Data'!K:K,'Master Data'!N:N,"Input in Master Data",0,1))</f>
        <v/>
      </c>
      <c r="I86" s="88" t="str">
        <f t="array" ref="I86">IF(D86="","",XLOOKUP(D86,'Master Data'!K:K,'Master Data'!O:O,"Input in Master Data",0,1))</f>
        <v/>
      </c>
      <c r="J86" s="88" t="str">
        <f t="array" ref="J86">if(V86="","",XLOOKUP(V86,Master[Company],Master[Blow],"Unknown",0,1))</f>
        <v/>
      </c>
      <c r="K86" s="88" t="str">
        <f t="array" ref="K86">if(V86="","",XLOOKUP(V86,Master[Company],Master[Pigging],"Unknown",0,1))</f>
        <v/>
      </c>
      <c r="L86" s="88" t="str">
        <f t="array" ref="L86">if(V86="","",XLOOKUP(V86,Master[Company],Master[Load Method],"Unknown",0,1))</f>
        <v/>
      </c>
      <c r="M86" s="88" t="str">
        <f t="array" ref="M86">if(V86="","",XLOOKUP(V86,Master[Company],Master[Line Distance],"Unknown",0,1))</f>
        <v/>
      </c>
      <c r="N86" s="164"/>
      <c r="O86" s="301"/>
      <c r="P86" s="88"/>
      <c r="Q86" s="88" t="str">
        <f t="array" ref="Q86">if(V86="","",XLOOKUP(V86,Master[Company],Master[Terms],"NA",0,1))</f>
        <v/>
      </c>
      <c r="R86" s="88" t="str">
        <f t="shared" si="3"/>
        <v/>
      </c>
      <c r="S86" s="88" t="str">
        <f t="array" ref="S86">if(V86="","",XLOOKUP(V86,Master[Company],Master[Group],"NA",0,1))</f>
        <v/>
      </c>
      <c r="T86" s="88" t="str">
        <f t="array" ref="T86">if(V86="","",XLOOKUP(V86,Master[Company],Master[Loading Location],"NA",0,1))</f>
        <v/>
      </c>
      <c r="U86" s="88" t="str">
        <f t="array" ref="U86">if(V86="","",XLOOKUP(V86,Master[Company],Master[Acronym],"NA",0,1))</f>
        <v/>
      </c>
      <c r="V86" s="88"/>
      <c r="W86" s="90"/>
      <c r="X86" s="90"/>
      <c r="Y86" s="88"/>
      <c r="Z86" s="88" t="str">
        <f t="shared" si="5"/>
        <v/>
      </c>
      <c r="AA86" s="88"/>
      <c r="AB86" s="88"/>
      <c r="AC86" s="88"/>
      <c r="AD86" s="166"/>
      <c r="AE86" s="303"/>
      <c r="AF86" s="304"/>
      <c r="AG86" s="304"/>
      <c r="AH86" s="304"/>
      <c r="AI86" s="304"/>
      <c r="AJ86" s="304"/>
      <c r="AK86" s="304"/>
      <c r="AL86" s="305"/>
      <c r="AM86" s="304"/>
      <c r="AN86" s="304"/>
      <c r="AO86" s="304"/>
      <c r="AP86" s="304"/>
      <c r="AQ86" s="304"/>
      <c r="AR86" s="304"/>
      <c r="AS86" s="304"/>
      <c r="AT86" s="304"/>
      <c r="AU86" s="164"/>
      <c r="AV86" s="306"/>
      <c r="AW86" s="306"/>
      <c r="AX86" s="164"/>
      <c r="AY86" s="166"/>
      <c r="AZ86" s="88"/>
      <c r="BA86" s="88"/>
      <c r="BB86" s="88"/>
      <c r="BC86" s="88"/>
      <c r="BD86" s="307"/>
      <c r="BE86" s="88"/>
      <c r="BF86" s="88"/>
      <c r="BG86" s="88"/>
      <c r="BH86" s="308"/>
      <c r="BI86" s="309"/>
      <c r="BJ86" s="310"/>
      <c r="BK86" s="310"/>
      <c r="BL86" s="310"/>
      <c r="BM86" s="310"/>
      <c r="BN86" s="214"/>
    </row>
    <row r="87" ht="22.5" customHeight="1">
      <c r="A87" s="85" t="str">
        <f t="shared" si="6"/>
        <v/>
      </c>
      <c r="B87" s="321"/>
      <c r="C87" s="319" t="str">
        <f t="shared" si="1"/>
        <v/>
      </c>
      <c r="D87" s="322"/>
      <c r="E87" s="320" t="str">
        <f t="shared" si="2"/>
        <v/>
      </c>
      <c r="F87" s="323"/>
      <c r="G87" s="164"/>
      <c r="H87" s="88" t="str">
        <f t="array" ref="H87">IF(D87="","",XLOOKUP(D87,'Master Data'!K:K,'Master Data'!N:N,"Input in Master Data",0,1))</f>
        <v/>
      </c>
      <c r="I87" s="88" t="str">
        <f t="array" ref="I87">IF(D87="","",XLOOKUP(D87,'Master Data'!K:K,'Master Data'!O:O,"Input in Master Data",0,1))</f>
        <v/>
      </c>
      <c r="J87" s="88" t="str">
        <f t="array" ref="J87">if(V87="","",XLOOKUP(V87,Master[Company],Master[Blow],"Unknown",0,1))</f>
        <v/>
      </c>
      <c r="K87" s="88" t="str">
        <f t="array" ref="K87">if(V87="","",XLOOKUP(V87,Master[Company],Master[Pigging],"Unknown",0,1))</f>
        <v/>
      </c>
      <c r="L87" s="88" t="str">
        <f t="array" ref="L87">if(V87="","",XLOOKUP(V87,Master[Company],Master[Load Method],"Unknown",0,1))</f>
        <v/>
      </c>
      <c r="M87" s="88" t="str">
        <f t="array" ref="M87">if(V87="","",XLOOKUP(V87,Master[Company],Master[Line Distance],"Unknown",0,1))</f>
        <v/>
      </c>
      <c r="N87" s="164"/>
      <c r="O87" s="301"/>
      <c r="P87" s="88"/>
      <c r="Q87" s="88" t="str">
        <f t="array" ref="Q87">if(V87="","",XLOOKUP(V87,Master[Company],Master[Terms],"NA",0,1))</f>
        <v/>
      </c>
      <c r="R87" s="88" t="str">
        <f t="shared" si="3"/>
        <v/>
      </c>
      <c r="S87" s="88" t="str">
        <f t="array" ref="S87">if(V87="","",XLOOKUP(V87,Master[Company],Master[Group],"NA",0,1))</f>
        <v/>
      </c>
      <c r="T87" s="88" t="str">
        <f t="array" ref="T87">if(V87="","",XLOOKUP(V87,Master[Company],Master[Loading Location],"NA",0,1))</f>
        <v/>
      </c>
      <c r="U87" s="88" t="str">
        <f t="array" ref="U87">if(V87="","",XLOOKUP(V87,Master[Company],Master[Acronym],"NA",0,1))</f>
        <v/>
      </c>
      <c r="V87" s="88"/>
      <c r="W87" s="90"/>
      <c r="X87" s="90"/>
      <c r="Y87" s="88"/>
      <c r="Z87" s="88" t="str">
        <f t="shared" si="5"/>
        <v/>
      </c>
      <c r="AA87" s="88"/>
      <c r="AB87" s="88"/>
      <c r="AC87" s="88"/>
      <c r="AD87" s="166"/>
      <c r="AE87" s="303"/>
      <c r="AF87" s="304"/>
      <c r="AG87" s="304"/>
      <c r="AH87" s="304"/>
      <c r="AI87" s="304"/>
      <c r="AJ87" s="304"/>
      <c r="AK87" s="304"/>
      <c r="AL87" s="305"/>
      <c r="AM87" s="304"/>
      <c r="AN87" s="304"/>
      <c r="AO87" s="304"/>
      <c r="AP87" s="304"/>
      <c r="AQ87" s="304"/>
      <c r="AR87" s="304"/>
      <c r="AS87" s="304"/>
      <c r="AT87" s="304"/>
      <c r="AU87" s="164"/>
      <c r="AV87" s="306"/>
      <c r="AW87" s="306"/>
      <c r="AX87" s="164"/>
      <c r="AY87" s="166"/>
      <c r="AZ87" s="88"/>
      <c r="BA87" s="88"/>
      <c r="BB87" s="88"/>
      <c r="BC87" s="88"/>
      <c r="BD87" s="307"/>
      <c r="BE87" s="88"/>
      <c r="BF87" s="88"/>
      <c r="BG87" s="88"/>
      <c r="BH87" s="308"/>
      <c r="BI87" s="309"/>
      <c r="BJ87" s="310"/>
      <c r="BK87" s="310"/>
      <c r="BL87" s="310"/>
      <c r="BM87" s="310"/>
      <c r="BN87" s="214"/>
    </row>
    <row r="88" ht="22.5" customHeight="1">
      <c r="A88" s="85" t="str">
        <f t="shared" si="6"/>
        <v/>
      </c>
      <c r="B88" s="321"/>
      <c r="C88" s="319" t="str">
        <f t="shared" si="1"/>
        <v/>
      </c>
      <c r="D88" s="322"/>
      <c r="E88" s="320" t="str">
        <f t="shared" si="2"/>
        <v/>
      </c>
      <c r="F88" s="323"/>
      <c r="G88" s="164"/>
      <c r="H88" s="88" t="str">
        <f t="array" ref="H88">IF(D88="","",XLOOKUP(D88,'Master Data'!K:K,'Master Data'!N:N,"Input in Master Data",0,1))</f>
        <v/>
      </c>
      <c r="I88" s="88" t="str">
        <f t="array" ref="I88">IF(D88="","",XLOOKUP(D88,'Master Data'!K:K,'Master Data'!O:O,"Input in Master Data",0,1))</f>
        <v/>
      </c>
      <c r="J88" s="88" t="str">
        <f t="array" ref="J88">if(V88="","",XLOOKUP(V88,Master[Company],Master[Blow],"Unknown",0,1))</f>
        <v/>
      </c>
      <c r="K88" s="88" t="str">
        <f t="array" ref="K88">if(V88="","",XLOOKUP(V88,Master[Company],Master[Pigging],"Unknown",0,1))</f>
        <v/>
      </c>
      <c r="L88" s="88" t="str">
        <f t="array" ref="L88">if(V88="","",XLOOKUP(V88,Master[Company],Master[Load Method],"Unknown",0,1))</f>
        <v/>
      </c>
      <c r="M88" s="88" t="str">
        <f t="array" ref="M88">if(V88="","",XLOOKUP(V88,Master[Company],Master[Line Distance],"Unknown",0,1))</f>
        <v/>
      </c>
      <c r="N88" s="164"/>
      <c r="O88" s="301"/>
      <c r="P88" s="88"/>
      <c r="Q88" s="88" t="str">
        <f t="array" ref="Q88">if(V88="","",XLOOKUP(V88,Master[Company],Master[Terms],"NA",0,1))</f>
        <v/>
      </c>
      <c r="R88" s="88" t="str">
        <f t="shared" si="3"/>
        <v/>
      </c>
      <c r="S88" s="88" t="str">
        <f t="array" ref="S88">if(V88="","",XLOOKUP(V88,Master[Company],Master[Group],"NA",0,1))</f>
        <v/>
      </c>
      <c r="T88" s="88" t="str">
        <f t="array" ref="T88">if(V88="","",XLOOKUP(V88,Master[Company],Master[Loading Location],"NA",0,1))</f>
        <v/>
      </c>
      <c r="U88" s="88" t="str">
        <f t="array" ref="U88">if(V88="","",XLOOKUP(V88,Master[Company],Master[Acronym],"NA",0,1))</f>
        <v/>
      </c>
      <c r="V88" s="88"/>
      <c r="W88" s="90"/>
      <c r="X88" s="90"/>
      <c r="Y88" s="88"/>
      <c r="Z88" s="88" t="str">
        <f t="shared" si="5"/>
        <v/>
      </c>
      <c r="AA88" s="88"/>
      <c r="AB88" s="88"/>
      <c r="AC88" s="88"/>
      <c r="AD88" s="166"/>
      <c r="AE88" s="303"/>
      <c r="AF88" s="304"/>
      <c r="AG88" s="304"/>
      <c r="AH88" s="304"/>
      <c r="AI88" s="304"/>
      <c r="AJ88" s="304"/>
      <c r="AK88" s="304"/>
      <c r="AL88" s="305"/>
      <c r="AM88" s="304"/>
      <c r="AN88" s="304"/>
      <c r="AO88" s="304"/>
      <c r="AP88" s="304"/>
      <c r="AQ88" s="304"/>
      <c r="AR88" s="304"/>
      <c r="AS88" s="304"/>
      <c r="AT88" s="304"/>
      <c r="AU88" s="164"/>
      <c r="AV88" s="306"/>
      <c r="AW88" s="306"/>
      <c r="AX88" s="164"/>
      <c r="AY88" s="166"/>
      <c r="AZ88" s="88"/>
      <c r="BA88" s="88"/>
      <c r="BB88" s="88"/>
      <c r="BC88" s="88"/>
      <c r="BD88" s="307"/>
      <c r="BE88" s="88"/>
      <c r="BF88" s="88"/>
      <c r="BG88" s="88"/>
      <c r="BH88" s="308"/>
      <c r="BI88" s="309"/>
      <c r="BJ88" s="310"/>
      <c r="BK88" s="310"/>
      <c r="BL88" s="310"/>
      <c r="BM88" s="310"/>
      <c r="BN88" s="214"/>
    </row>
    <row r="89" ht="22.5" customHeight="1">
      <c r="A89" s="85" t="str">
        <f t="shared" si="6"/>
        <v/>
      </c>
      <c r="B89" s="321"/>
      <c r="C89" s="319" t="str">
        <f t="shared" si="1"/>
        <v/>
      </c>
      <c r="D89" s="322"/>
      <c r="E89" s="320" t="str">
        <f t="shared" si="2"/>
        <v/>
      </c>
      <c r="F89" s="323"/>
      <c r="G89" s="164"/>
      <c r="H89" s="88" t="str">
        <f t="array" ref="H89">IF(D89="","",XLOOKUP(D89,'Master Data'!K:K,'Master Data'!N:N,"Input in Master Data",0,1))</f>
        <v/>
      </c>
      <c r="I89" s="88" t="str">
        <f t="array" ref="I89">IF(D89="","",XLOOKUP(D89,'Master Data'!K:K,'Master Data'!O:O,"Input in Master Data",0,1))</f>
        <v/>
      </c>
      <c r="J89" s="88" t="str">
        <f t="array" ref="J89">if(V89="","",XLOOKUP(V89,Master[Company],Master[Blow],"Unknown",0,1))</f>
        <v/>
      </c>
      <c r="K89" s="88" t="str">
        <f t="array" ref="K89">if(V89="","",XLOOKUP(V89,Master[Company],Master[Pigging],"Unknown",0,1))</f>
        <v/>
      </c>
      <c r="L89" s="88" t="str">
        <f t="array" ref="L89">if(V89="","",XLOOKUP(V89,Master[Company],Master[Load Method],"Unknown",0,1))</f>
        <v/>
      </c>
      <c r="M89" s="88" t="str">
        <f t="array" ref="M89">if(V89="","",XLOOKUP(V89,Master[Company],Master[Line Distance],"Unknown",0,1))</f>
        <v/>
      </c>
      <c r="N89" s="164"/>
      <c r="O89" s="301"/>
      <c r="P89" s="88"/>
      <c r="Q89" s="88" t="str">
        <f t="array" ref="Q89">if(V89="","",XLOOKUP(V89,Master[Company],Master[Terms],"NA",0,1))</f>
        <v/>
      </c>
      <c r="R89" s="88" t="str">
        <f t="shared" si="3"/>
        <v/>
      </c>
      <c r="S89" s="88" t="str">
        <f t="array" ref="S89">if(V89="","",XLOOKUP(V89,Master[Company],Master[Group],"NA",0,1))</f>
        <v/>
      </c>
      <c r="T89" s="88" t="str">
        <f t="array" ref="T89">if(V89="","",XLOOKUP(V89,Master[Company],Master[Loading Location],"NA",0,1))</f>
        <v/>
      </c>
      <c r="U89" s="88" t="str">
        <f t="array" ref="U89">if(V89="","",XLOOKUP(V89,Master[Company],Master[Acronym],"NA",0,1))</f>
        <v/>
      </c>
      <c r="V89" s="88"/>
      <c r="W89" s="90"/>
      <c r="X89" s="90"/>
      <c r="Y89" s="88"/>
      <c r="Z89" s="88" t="str">
        <f t="shared" si="5"/>
        <v/>
      </c>
      <c r="AA89" s="88"/>
      <c r="AB89" s="88"/>
      <c r="AC89" s="88"/>
      <c r="AD89" s="166"/>
      <c r="AE89" s="303"/>
      <c r="AF89" s="304"/>
      <c r="AG89" s="304"/>
      <c r="AH89" s="304"/>
      <c r="AI89" s="304"/>
      <c r="AJ89" s="304"/>
      <c r="AK89" s="304"/>
      <c r="AL89" s="305"/>
      <c r="AM89" s="304"/>
      <c r="AN89" s="304"/>
      <c r="AO89" s="304"/>
      <c r="AP89" s="304"/>
      <c r="AQ89" s="304"/>
      <c r="AR89" s="304"/>
      <c r="AS89" s="304"/>
      <c r="AT89" s="304"/>
      <c r="AU89" s="164"/>
      <c r="AV89" s="306"/>
      <c r="AW89" s="306"/>
      <c r="AX89" s="164"/>
      <c r="AY89" s="166"/>
      <c r="AZ89" s="88"/>
      <c r="BA89" s="88"/>
      <c r="BB89" s="88"/>
      <c r="BC89" s="88"/>
      <c r="BD89" s="307"/>
      <c r="BE89" s="88"/>
      <c r="BF89" s="88"/>
      <c r="BG89" s="88"/>
      <c r="BH89" s="308"/>
      <c r="BI89" s="309"/>
      <c r="BJ89" s="310"/>
      <c r="BK89" s="310"/>
      <c r="BL89" s="310"/>
      <c r="BM89" s="310"/>
      <c r="BN89" s="214"/>
    </row>
    <row r="90" ht="22.5" customHeight="1">
      <c r="A90" s="85" t="str">
        <f t="shared" si="6"/>
        <v/>
      </c>
      <c r="B90" s="321"/>
      <c r="C90" s="319" t="str">
        <f t="shared" si="1"/>
        <v/>
      </c>
      <c r="D90" s="322"/>
      <c r="E90" s="320" t="str">
        <f t="shared" si="2"/>
        <v/>
      </c>
      <c r="F90" s="323"/>
      <c r="G90" s="164"/>
      <c r="H90" s="88" t="str">
        <f t="array" ref="H90">IF(D90="","",XLOOKUP(D90,'Master Data'!K:K,'Master Data'!N:N,"Input in Master Data",0,1))</f>
        <v/>
      </c>
      <c r="I90" s="88" t="str">
        <f t="array" ref="I90">IF(D90="","",XLOOKUP(D90,'Master Data'!K:K,'Master Data'!O:O,"Input in Master Data",0,1))</f>
        <v/>
      </c>
      <c r="J90" s="88" t="str">
        <f t="array" ref="J90">if(V90="","",XLOOKUP(V90,Master[Company],Master[Blow],"Unknown",0,1))</f>
        <v/>
      </c>
      <c r="K90" s="88" t="str">
        <f t="array" ref="K90">if(V90="","",XLOOKUP(V90,Master[Company],Master[Pigging],"Unknown",0,1))</f>
        <v/>
      </c>
      <c r="L90" s="88" t="str">
        <f t="array" ref="L90">if(V90="","",XLOOKUP(V90,Master[Company],Master[Load Method],"Unknown",0,1))</f>
        <v/>
      </c>
      <c r="M90" s="88" t="str">
        <f t="array" ref="M90">if(V90="","",XLOOKUP(V90,Master[Company],Master[Line Distance],"Unknown",0,1))</f>
        <v/>
      </c>
      <c r="N90" s="164"/>
      <c r="O90" s="301"/>
      <c r="P90" s="88"/>
      <c r="Q90" s="88" t="str">
        <f t="array" ref="Q90">if(V90="","",XLOOKUP(V90,Master[Company],Master[Terms],"NA",0,1))</f>
        <v/>
      </c>
      <c r="R90" s="88" t="str">
        <f t="shared" si="3"/>
        <v/>
      </c>
      <c r="S90" s="88" t="str">
        <f t="array" ref="S90">if(V90="","",XLOOKUP(V90,Master[Company],Master[Group],"NA",0,1))</f>
        <v/>
      </c>
      <c r="T90" s="88" t="str">
        <f t="array" ref="T90">if(V90="","",XLOOKUP(V90,Master[Company],Master[Loading Location],"NA",0,1))</f>
        <v/>
      </c>
      <c r="U90" s="88" t="str">
        <f t="array" ref="U90">if(V90="","",XLOOKUP(V90,Master[Company],Master[Acronym],"NA",0,1))</f>
        <v/>
      </c>
      <c r="V90" s="88"/>
      <c r="W90" s="90"/>
      <c r="X90" s="90"/>
      <c r="Y90" s="88"/>
      <c r="Z90" s="88" t="str">
        <f t="shared" si="5"/>
        <v/>
      </c>
      <c r="AA90" s="88"/>
      <c r="AB90" s="88"/>
      <c r="AC90" s="88"/>
      <c r="AD90" s="166"/>
      <c r="AE90" s="303"/>
      <c r="AF90" s="304"/>
      <c r="AG90" s="304"/>
      <c r="AH90" s="304"/>
      <c r="AI90" s="304"/>
      <c r="AJ90" s="304"/>
      <c r="AK90" s="304"/>
      <c r="AL90" s="305"/>
      <c r="AM90" s="304"/>
      <c r="AN90" s="304"/>
      <c r="AO90" s="304"/>
      <c r="AP90" s="304"/>
      <c r="AQ90" s="304"/>
      <c r="AR90" s="304"/>
      <c r="AS90" s="304"/>
      <c r="AT90" s="304"/>
      <c r="AU90" s="164"/>
      <c r="AV90" s="306"/>
      <c r="AW90" s="306"/>
      <c r="AX90" s="164"/>
      <c r="AY90" s="166"/>
      <c r="AZ90" s="88"/>
      <c r="BA90" s="88"/>
      <c r="BB90" s="88"/>
      <c r="BC90" s="88"/>
      <c r="BD90" s="307"/>
      <c r="BE90" s="88"/>
      <c r="BF90" s="88"/>
      <c r="BG90" s="88"/>
      <c r="BH90" s="308"/>
      <c r="BI90" s="309"/>
      <c r="BJ90" s="310"/>
      <c r="BK90" s="310"/>
      <c r="BL90" s="310"/>
      <c r="BM90" s="310"/>
      <c r="BN90" s="214"/>
    </row>
    <row r="91" ht="22.5" customHeight="1">
      <c r="A91" s="85" t="str">
        <f t="shared" si="6"/>
        <v/>
      </c>
      <c r="B91" s="321"/>
      <c r="C91" s="319" t="str">
        <f t="shared" si="1"/>
        <v/>
      </c>
      <c r="D91" s="322"/>
      <c r="E91" s="320" t="str">
        <f t="shared" si="2"/>
        <v/>
      </c>
      <c r="F91" s="323"/>
      <c r="G91" s="164"/>
      <c r="H91" s="88" t="str">
        <f t="array" ref="H91">IF(D91="","",XLOOKUP(D91,'Master Data'!K:K,'Master Data'!N:N,"Input in Master Data",0,1))</f>
        <v/>
      </c>
      <c r="I91" s="88" t="str">
        <f t="array" ref="I91">IF(D91="","",XLOOKUP(D91,'Master Data'!K:K,'Master Data'!O:O,"Input in Master Data",0,1))</f>
        <v/>
      </c>
      <c r="J91" s="88" t="str">
        <f t="array" ref="J91">if(V91="","",XLOOKUP(V91,Master[Company],Master[Blow],"Unknown",0,1))</f>
        <v/>
      </c>
      <c r="K91" s="88" t="str">
        <f t="array" ref="K91">if(V91="","",XLOOKUP(V91,Master[Company],Master[Pigging],"Unknown",0,1))</f>
        <v/>
      </c>
      <c r="L91" s="88" t="str">
        <f t="array" ref="L91">if(V91="","",XLOOKUP(V91,Master[Company],Master[Load Method],"Unknown",0,1))</f>
        <v/>
      </c>
      <c r="M91" s="88" t="str">
        <f t="array" ref="M91">if(V91="","",XLOOKUP(V91,Master[Company],Master[Line Distance],"Unknown",0,1))</f>
        <v/>
      </c>
      <c r="N91" s="164"/>
      <c r="O91" s="301"/>
      <c r="P91" s="88"/>
      <c r="Q91" s="88" t="str">
        <f t="array" ref="Q91">if(V91="","",XLOOKUP(V91,Master[Company],Master[Terms],"NA",0,1))</f>
        <v/>
      </c>
      <c r="R91" s="88" t="str">
        <f t="shared" si="3"/>
        <v/>
      </c>
      <c r="S91" s="88" t="str">
        <f t="array" ref="S91">if(V91="","",XLOOKUP(V91,Master[Company],Master[Group],"NA",0,1))</f>
        <v/>
      </c>
      <c r="T91" s="88" t="str">
        <f t="array" ref="T91">if(V91="","",XLOOKUP(V91,Master[Company],Master[Loading Location],"NA",0,1))</f>
        <v/>
      </c>
      <c r="U91" s="88" t="str">
        <f t="array" ref="U91">if(V91="","",XLOOKUP(V91,Master[Company],Master[Acronym],"NA",0,1))</f>
        <v/>
      </c>
      <c r="V91" s="88"/>
      <c r="W91" s="90"/>
      <c r="X91" s="90"/>
      <c r="Y91" s="88"/>
      <c r="Z91" s="88" t="str">
        <f t="shared" si="5"/>
        <v/>
      </c>
      <c r="AA91" s="88"/>
      <c r="AB91" s="88"/>
      <c r="AC91" s="88"/>
      <c r="AD91" s="166"/>
      <c r="AE91" s="303"/>
      <c r="AF91" s="304"/>
      <c r="AG91" s="304"/>
      <c r="AH91" s="304"/>
      <c r="AI91" s="304"/>
      <c r="AJ91" s="304"/>
      <c r="AK91" s="304"/>
      <c r="AL91" s="305"/>
      <c r="AM91" s="304"/>
      <c r="AN91" s="304"/>
      <c r="AO91" s="304"/>
      <c r="AP91" s="304"/>
      <c r="AQ91" s="304"/>
      <c r="AR91" s="304"/>
      <c r="AS91" s="304"/>
      <c r="AT91" s="304"/>
      <c r="AU91" s="164"/>
      <c r="AV91" s="306"/>
      <c r="AW91" s="306"/>
      <c r="AX91" s="164"/>
      <c r="AY91" s="166"/>
      <c r="AZ91" s="88"/>
      <c r="BA91" s="88"/>
      <c r="BB91" s="88"/>
      <c r="BC91" s="88"/>
      <c r="BD91" s="307"/>
      <c r="BE91" s="88"/>
      <c r="BF91" s="88"/>
      <c r="BG91" s="88"/>
      <c r="BH91" s="308"/>
      <c r="BI91" s="309"/>
      <c r="BJ91" s="310"/>
      <c r="BK91" s="310"/>
      <c r="BL91" s="310"/>
      <c r="BM91" s="310"/>
      <c r="BN91" s="214"/>
    </row>
    <row r="92" ht="22.5" customHeight="1">
      <c r="A92" s="85" t="str">
        <f t="shared" si="6"/>
        <v/>
      </c>
      <c r="B92" s="321"/>
      <c r="C92" s="319" t="str">
        <f t="shared" si="1"/>
        <v/>
      </c>
      <c r="D92" s="322"/>
      <c r="E92" s="320" t="str">
        <f t="shared" si="2"/>
        <v/>
      </c>
      <c r="F92" s="323"/>
      <c r="G92" s="164"/>
      <c r="H92" s="88" t="str">
        <f t="array" ref="H92">IF(D92="","",XLOOKUP(D92,'Master Data'!K:K,'Master Data'!N:N,"Input in Master Data",0,1))</f>
        <v/>
      </c>
      <c r="I92" s="88" t="str">
        <f t="array" ref="I92">IF(D92="","",XLOOKUP(D92,'Master Data'!K:K,'Master Data'!O:O,"Input in Master Data",0,1))</f>
        <v/>
      </c>
      <c r="J92" s="88" t="str">
        <f t="array" ref="J92">if(V92="","",XLOOKUP(V92,Master[Company],Master[Blow],"Unknown",0,1))</f>
        <v/>
      </c>
      <c r="K92" s="88" t="str">
        <f t="array" ref="K92">if(V92="","",XLOOKUP(V92,Master[Company],Master[Pigging],"Unknown",0,1))</f>
        <v/>
      </c>
      <c r="L92" s="88" t="str">
        <f t="array" ref="L92">if(V92="","",XLOOKUP(V92,Master[Company],Master[Load Method],"Unknown",0,1))</f>
        <v/>
      </c>
      <c r="M92" s="88" t="str">
        <f t="array" ref="M92">if(V92="","",XLOOKUP(V92,Master[Company],Master[Line Distance],"Unknown",0,1))</f>
        <v/>
      </c>
      <c r="N92" s="164"/>
      <c r="O92" s="301"/>
      <c r="P92" s="88"/>
      <c r="Q92" s="88" t="str">
        <f t="array" ref="Q92">if(V92="","",XLOOKUP(V92,Master[Company],Master[Terms],"NA",0,1))</f>
        <v/>
      </c>
      <c r="R92" s="88" t="str">
        <f t="shared" si="3"/>
        <v/>
      </c>
      <c r="S92" s="88" t="str">
        <f t="array" ref="S92">if(V92="","",XLOOKUP(V92,Master[Company],Master[Group],"NA",0,1))</f>
        <v/>
      </c>
      <c r="T92" s="88" t="str">
        <f t="array" ref="T92">if(V92="","",XLOOKUP(V92,Master[Company],Master[Loading Location],"NA",0,1))</f>
        <v/>
      </c>
      <c r="U92" s="88" t="str">
        <f t="array" ref="U92">if(V92="","",XLOOKUP(V92,Master[Company],Master[Acronym],"NA",0,1))</f>
        <v/>
      </c>
      <c r="V92" s="88"/>
      <c r="W92" s="90"/>
      <c r="X92" s="90"/>
      <c r="Y92" s="88"/>
      <c r="Z92" s="88" t="str">
        <f t="shared" si="5"/>
        <v/>
      </c>
      <c r="AA92" s="88"/>
      <c r="AB92" s="88"/>
      <c r="AC92" s="88"/>
      <c r="AD92" s="166"/>
      <c r="AE92" s="303"/>
      <c r="AF92" s="304"/>
      <c r="AG92" s="304"/>
      <c r="AH92" s="304"/>
      <c r="AI92" s="304"/>
      <c r="AJ92" s="304"/>
      <c r="AK92" s="304"/>
      <c r="AL92" s="305"/>
      <c r="AM92" s="304"/>
      <c r="AN92" s="304"/>
      <c r="AO92" s="304"/>
      <c r="AP92" s="304"/>
      <c r="AQ92" s="304"/>
      <c r="AR92" s="304"/>
      <c r="AS92" s="304"/>
      <c r="AT92" s="304"/>
      <c r="AU92" s="164"/>
      <c r="AV92" s="306"/>
      <c r="AW92" s="306"/>
      <c r="AX92" s="164"/>
      <c r="AY92" s="166"/>
      <c r="AZ92" s="88"/>
      <c r="BA92" s="88"/>
      <c r="BB92" s="88"/>
      <c r="BC92" s="88"/>
      <c r="BD92" s="307"/>
      <c r="BE92" s="88"/>
      <c r="BF92" s="88"/>
      <c r="BG92" s="88"/>
      <c r="BH92" s="308"/>
      <c r="BI92" s="309"/>
      <c r="BJ92" s="310"/>
      <c r="BK92" s="310"/>
      <c r="BL92" s="310"/>
      <c r="BM92" s="310"/>
      <c r="BN92" s="214"/>
    </row>
    <row r="93" ht="22.5" customHeight="1">
      <c r="A93" s="85" t="str">
        <f t="shared" si="6"/>
        <v/>
      </c>
      <c r="B93" s="321"/>
      <c r="C93" s="319" t="str">
        <f t="shared" si="1"/>
        <v/>
      </c>
      <c r="D93" s="322"/>
      <c r="E93" s="320" t="str">
        <f t="shared" si="2"/>
        <v/>
      </c>
      <c r="F93" s="323"/>
      <c r="G93" s="164"/>
      <c r="H93" s="88" t="str">
        <f t="array" ref="H93">IF(D93="","",XLOOKUP(D93,'Master Data'!K:K,'Master Data'!N:N,"Input in Master Data",0,1))</f>
        <v/>
      </c>
      <c r="I93" s="88" t="str">
        <f t="array" ref="I93">IF(D93="","",XLOOKUP(D93,'Master Data'!K:K,'Master Data'!O:O,"Input in Master Data",0,1))</f>
        <v/>
      </c>
      <c r="J93" s="88" t="str">
        <f t="array" ref="J93">if(V93="","",XLOOKUP(V93,Master[Company],Master[Blow],"Unknown",0,1))</f>
        <v/>
      </c>
      <c r="K93" s="88" t="str">
        <f t="array" ref="K93">if(V93="","",XLOOKUP(V93,Master[Company],Master[Pigging],"Unknown",0,1))</f>
        <v/>
      </c>
      <c r="L93" s="88" t="str">
        <f t="array" ref="L93">if(V93="","",XLOOKUP(V93,Master[Company],Master[Load Method],"Unknown",0,1))</f>
        <v/>
      </c>
      <c r="M93" s="88" t="str">
        <f t="array" ref="M93">if(V93="","",XLOOKUP(V93,Master[Company],Master[Line Distance],"Unknown",0,1))</f>
        <v/>
      </c>
      <c r="N93" s="164"/>
      <c r="O93" s="301"/>
      <c r="P93" s="88"/>
      <c r="Q93" s="88" t="str">
        <f t="array" ref="Q93">if(V93="","",XLOOKUP(V93,Master[Company],Master[Terms],"NA",0,1))</f>
        <v/>
      </c>
      <c r="R93" s="88" t="str">
        <f t="shared" si="3"/>
        <v/>
      </c>
      <c r="S93" s="88" t="str">
        <f t="array" ref="S93">if(V93="","",XLOOKUP(V93,Master[Company],Master[Group],"NA",0,1))</f>
        <v/>
      </c>
      <c r="T93" s="88" t="str">
        <f t="array" ref="T93">if(V93="","",XLOOKUP(V93,Master[Company],Master[Loading Location],"NA",0,1))</f>
        <v/>
      </c>
      <c r="U93" s="88" t="str">
        <f t="array" ref="U93">if(V93="","",XLOOKUP(V93,Master[Company],Master[Acronym],"NA",0,1))</f>
        <v/>
      </c>
      <c r="V93" s="88"/>
      <c r="W93" s="90"/>
      <c r="X93" s="90"/>
      <c r="Y93" s="88"/>
      <c r="Z93" s="88" t="str">
        <f t="shared" si="5"/>
        <v/>
      </c>
      <c r="AA93" s="88"/>
      <c r="AB93" s="88"/>
      <c r="AC93" s="88"/>
      <c r="AD93" s="166"/>
      <c r="AE93" s="303"/>
      <c r="AF93" s="304"/>
      <c r="AG93" s="304"/>
      <c r="AH93" s="304"/>
      <c r="AI93" s="304"/>
      <c r="AJ93" s="304"/>
      <c r="AK93" s="304"/>
      <c r="AL93" s="305"/>
      <c r="AM93" s="304"/>
      <c r="AN93" s="304"/>
      <c r="AO93" s="304"/>
      <c r="AP93" s="304"/>
      <c r="AQ93" s="304"/>
      <c r="AR93" s="304"/>
      <c r="AS93" s="304"/>
      <c r="AT93" s="304"/>
      <c r="AU93" s="164"/>
      <c r="AV93" s="306"/>
      <c r="AW93" s="306"/>
      <c r="AX93" s="164"/>
      <c r="AY93" s="166"/>
      <c r="AZ93" s="88"/>
      <c r="BA93" s="88"/>
      <c r="BB93" s="88"/>
      <c r="BC93" s="88"/>
      <c r="BD93" s="307"/>
      <c r="BE93" s="88"/>
      <c r="BF93" s="88"/>
      <c r="BG93" s="88"/>
      <c r="BH93" s="308"/>
      <c r="BI93" s="309"/>
      <c r="BJ93" s="310"/>
      <c r="BK93" s="310"/>
      <c r="BL93" s="310"/>
      <c r="BM93" s="310"/>
      <c r="BN93" s="214"/>
    </row>
    <row r="94" ht="22.5" customHeight="1">
      <c r="A94" s="85" t="str">
        <f t="shared" si="6"/>
        <v/>
      </c>
      <c r="B94" s="321"/>
      <c r="C94" s="319" t="str">
        <f t="shared" si="1"/>
        <v/>
      </c>
      <c r="D94" s="322"/>
      <c r="E94" s="320" t="str">
        <f t="shared" si="2"/>
        <v/>
      </c>
      <c r="F94" s="323"/>
      <c r="G94" s="164"/>
      <c r="H94" s="88" t="str">
        <f t="array" ref="H94">IF(D94="","",XLOOKUP(D94,'Master Data'!K:K,'Master Data'!N:N,"Input in Master Data",0,1))</f>
        <v/>
      </c>
      <c r="I94" s="88" t="str">
        <f t="array" ref="I94">IF(D94="","",XLOOKUP(D94,'Master Data'!K:K,'Master Data'!O:O,"Input in Master Data",0,1))</f>
        <v/>
      </c>
      <c r="J94" s="88" t="str">
        <f t="array" ref="J94">if(V94="","",XLOOKUP(V94,Master[Company],Master[Blow],"Unknown",0,1))</f>
        <v/>
      </c>
      <c r="K94" s="88" t="str">
        <f t="array" ref="K94">if(V94="","",XLOOKUP(V94,Master[Company],Master[Pigging],"Unknown",0,1))</f>
        <v/>
      </c>
      <c r="L94" s="88" t="str">
        <f t="array" ref="L94">if(V94="","",XLOOKUP(V94,Master[Company],Master[Load Method],"Unknown",0,1))</f>
        <v/>
      </c>
      <c r="M94" s="88" t="str">
        <f t="array" ref="M94">if(V94="","",XLOOKUP(V94,Master[Company],Master[Line Distance],"Unknown",0,1))</f>
        <v/>
      </c>
      <c r="N94" s="164"/>
      <c r="O94" s="301"/>
      <c r="P94" s="88"/>
      <c r="Q94" s="88" t="str">
        <f t="array" ref="Q94">if(V94="","",XLOOKUP(V94,Master[Company],Master[Terms],"NA",0,1))</f>
        <v/>
      </c>
      <c r="R94" s="88" t="str">
        <f t="shared" si="3"/>
        <v/>
      </c>
      <c r="S94" s="88" t="str">
        <f t="array" ref="S94">if(V94="","",XLOOKUP(V94,Master[Company],Master[Group],"NA",0,1))</f>
        <v/>
      </c>
      <c r="T94" s="88" t="str">
        <f t="array" ref="T94">if(V94="","",XLOOKUP(V94,Master[Company],Master[Loading Location],"NA",0,1))</f>
        <v/>
      </c>
      <c r="U94" s="88" t="str">
        <f t="array" ref="U94">if(V94="","",XLOOKUP(V94,Master[Company],Master[Acronym],"NA",0,1))</f>
        <v/>
      </c>
      <c r="V94" s="88"/>
      <c r="W94" s="90"/>
      <c r="X94" s="90"/>
      <c r="Y94" s="88"/>
      <c r="Z94" s="88" t="str">
        <f t="shared" si="5"/>
        <v/>
      </c>
      <c r="AA94" s="88"/>
      <c r="AB94" s="88"/>
      <c r="AC94" s="88"/>
      <c r="AD94" s="166"/>
      <c r="AE94" s="303"/>
      <c r="AF94" s="304"/>
      <c r="AG94" s="304"/>
      <c r="AH94" s="304"/>
      <c r="AI94" s="304"/>
      <c r="AJ94" s="304"/>
      <c r="AK94" s="304"/>
      <c r="AL94" s="305"/>
      <c r="AM94" s="304"/>
      <c r="AN94" s="304"/>
      <c r="AO94" s="304"/>
      <c r="AP94" s="304"/>
      <c r="AQ94" s="304"/>
      <c r="AR94" s="304"/>
      <c r="AS94" s="304"/>
      <c r="AT94" s="304"/>
      <c r="AU94" s="164"/>
      <c r="AV94" s="306"/>
      <c r="AW94" s="306"/>
      <c r="AX94" s="164"/>
      <c r="AY94" s="166"/>
      <c r="AZ94" s="88"/>
      <c r="BA94" s="88"/>
      <c r="BB94" s="88"/>
      <c r="BC94" s="88"/>
      <c r="BD94" s="307"/>
      <c r="BE94" s="88"/>
      <c r="BF94" s="88"/>
      <c r="BG94" s="88"/>
      <c r="BH94" s="308"/>
      <c r="BI94" s="309"/>
      <c r="BJ94" s="310"/>
      <c r="BK94" s="310"/>
      <c r="BL94" s="310"/>
      <c r="BM94" s="310"/>
      <c r="BN94" s="214"/>
    </row>
    <row r="95" ht="22.5" customHeight="1">
      <c r="A95" s="85" t="str">
        <f t="shared" si="6"/>
        <v/>
      </c>
      <c r="B95" s="321"/>
      <c r="C95" s="319" t="str">
        <f t="shared" si="1"/>
        <v/>
      </c>
      <c r="D95" s="322"/>
      <c r="E95" s="320" t="str">
        <f t="shared" si="2"/>
        <v/>
      </c>
      <c r="F95" s="323"/>
      <c r="G95" s="164"/>
      <c r="H95" s="88" t="str">
        <f t="array" ref="H95">IF(D95="","",XLOOKUP(D95,'Master Data'!K:K,'Master Data'!N:N,"Input in Master Data",0,1))</f>
        <v/>
      </c>
      <c r="I95" s="88" t="str">
        <f t="array" ref="I95">IF(D95="","",XLOOKUP(D95,'Master Data'!K:K,'Master Data'!O:O,"Input in Master Data",0,1))</f>
        <v/>
      </c>
      <c r="J95" s="88" t="str">
        <f t="array" ref="J95">if(V95="","",XLOOKUP(V95,Master[Company],Master[Blow],"Unknown",0,1))</f>
        <v/>
      </c>
      <c r="K95" s="88" t="str">
        <f t="array" ref="K95">if(V95="","",XLOOKUP(V95,Master[Company],Master[Pigging],"Unknown",0,1))</f>
        <v/>
      </c>
      <c r="L95" s="88" t="str">
        <f t="array" ref="L95">if(V95="","",XLOOKUP(V95,Master[Company],Master[Load Method],"Unknown",0,1))</f>
        <v/>
      </c>
      <c r="M95" s="88" t="str">
        <f t="array" ref="M95">if(V95="","",XLOOKUP(V95,Master[Company],Master[Line Distance],"Unknown",0,1))</f>
        <v/>
      </c>
      <c r="N95" s="164"/>
      <c r="O95" s="301"/>
      <c r="P95" s="88"/>
      <c r="Q95" s="88" t="str">
        <f t="array" ref="Q95">if(V95="","",XLOOKUP(V95,Master[Company],Master[Terms],"NA",0,1))</f>
        <v/>
      </c>
      <c r="R95" s="88" t="str">
        <f t="shared" si="3"/>
        <v/>
      </c>
      <c r="S95" s="88" t="str">
        <f t="array" ref="S95">if(V95="","",XLOOKUP(V95,Master[Company],Master[Group],"NA",0,1))</f>
        <v/>
      </c>
      <c r="T95" s="88" t="str">
        <f t="array" ref="T95">if(V95="","",XLOOKUP(V95,Master[Company],Master[Loading Location],"NA",0,1))</f>
        <v/>
      </c>
      <c r="U95" s="88" t="str">
        <f t="array" ref="U95">if(V95="","",XLOOKUP(V95,Master[Company],Master[Acronym],"NA",0,1))</f>
        <v/>
      </c>
      <c r="V95" s="88"/>
      <c r="W95" s="90"/>
      <c r="X95" s="90"/>
      <c r="Y95" s="88"/>
      <c r="Z95" s="88" t="str">
        <f t="shared" si="5"/>
        <v/>
      </c>
      <c r="AA95" s="88"/>
      <c r="AB95" s="88"/>
      <c r="AC95" s="88"/>
      <c r="AD95" s="166"/>
      <c r="AE95" s="303"/>
      <c r="AF95" s="304"/>
      <c r="AG95" s="304"/>
      <c r="AH95" s="304"/>
      <c r="AI95" s="304"/>
      <c r="AJ95" s="304"/>
      <c r="AK95" s="304"/>
      <c r="AL95" s="305"/>
      <c r="AM95" s="304"/>
      <c r="AN95" s="304"/>
      <c r="AO95" s="304"/>
      <c r="AP95" s="304"/>
      <c r="AQ95" s="304"/>
      <c r="AR95" s="304"/>
      <c r="AS95" s="304"/>
      <c r="AT95" s="304"/>
      <c r="AU95" s="164"/>
      <c r="AV95" s="306"/>
      <c r="AW95" s="306"/>
      <c r="AX95" s="164"/>
      <c r="AY95" s="166"/>
      <c r="AZ95" s="88"/>
      <c r="BA95" s="88"/>
      <c r="BB95" s="88"/>
      <c r="BC95" s="88"/>
      <c r="BD95" s="307"/>
      <c r="BE95" s="88"/>
      <c r="BF95" s="88"/>
      <c r="BG95" s="88"/>
      <c r="BH95" s="308"/>
      <c r="BI95" s="309"/>
      <c r="BJ95" s="310"/>
      <c r="BK95" s="310"/>
      <c r="BL95" s="310"/>
      <c r="BM95" s="310"/>
      <c r="BN95" s="214"/>
    </row>
    <row r="96" ht="22.5" customHeight="1">
      <c r="A96" s="85" t="str">
        <f t="shared" si="6"/>
        <v/>
      </c>
      <c r="B96" s="321"/>
      <c r="C96" s="319" t="str">
        <f t="shared" si="1"/>
        <v/>
      </c>
      <c r="D96" s="322"/>
      <c r="E96" s="320" t="str">
        <f t="shared" si="2"/>
        <v/>
      </c>
      <c r="F96" s="323"/>
      <c r="G96" s="164"/>
      <c r="H96" s="88" t="str">
        <f t="array" ref="H96">IF(D96="","",XLOOKUP(D96,'Master Data'!K:K,'Master Data'!N:N,"Input in Master Data",0,1))</f>
        <v/>
      </c>
      <c r="I96" s="88" t="str">
        <f t="array" ref="I96">IF(D96="","",XLOOKUP(D96,'Master Data'!K:K,'Master Data'!O:O,"Input in Master Data",0,1))</f>
        <v/>
      </c>
      <c r="J96" s="88" t="str">
        <f t="array" ref="J96">if(V96="","",XLOOKUP(V96,Master[Company],Master[Blow],"Unknown",0,1))</f>
        <v/>
      </c>
      <c r="K96" s="88" t="str">
        <f t="array" ref="K96">if(V96="","",XLOOKUP(V96,Master[Company],Master[Pigging],"Unknown",0,1))</f>
        <v/>
      </c>
      <c r="L96" s="88" t="str">
        <f t="array" ref="L96">if(V96="","",XLOOKUP(V96,Master[Company],Master[Load Method],"Unknown",0,1))</f>
        <v/>
      </c>
      <c r="M96" s="88" t="str">
        <f t="array" ref="M96">if(V96="","",XLOOKUP(V96,Master[Company],Master[Line Distance],"Unknown",0,1))</f>
        <v/>
      </c>
      <c r="N96" s="164"/>
      <c r="O96" s="301"/>
      <c r="P96" s="88"/>
      <c r="Q96" s="88" t="str">
        <f t="array" ref="Q96">if(V96="","",XLOOKUP(V96,Master[Company],Master[Terms],"NA",0,1))</f>
        <v/>
      </c>
      <c r="R96" s="88" t="str">
        <f t="shared" si="3"/>
        <v/>
      </c>
      <c r="S96" s="88" t="str">
        <f t="array" ref="S96">if(V96="","",XLOOKUP(V96,Master[Company],Master[Group],"NA",0,1))</f>
        <v/>
      </c>
      <c r="T96" s="88" t="str">
        <f t="array" ref="T96">if(V96="","",XLOOKUP(V96,Master[Company],Master[Loading Location],"NA",0,1))</f>
        <v/>
      </c>
      <c r="U96" s="88" t="str">
        <f t="array" ref="U96">if(V96="","",XLOOKUP(V96,Master[Company],Master[Acronym],"NA",0,1))</f>
        <v/>
      </c>
      <c r="V96" s="88"/>
      <c r="W96" s="90"/>
      <c r="X96" s="90"/>
      <c r="Y96" s="88"/>
      <c r="Z96" s="88" t="str">
        <f t="shared" si="5"/>
        <v/>
      </c>
      <c r="AA96" s="88"/>
      <c r="AB96" s="88"/>
      <c r="AC96" s="88"/>
      <c r="AD96" s="166"/>
      <c r="AE96" s="303"/>
      <c r="AF96" s="304"/>
      <c r="AG96" s="304"/>
      <c r="AH96" s="304"/>
      <c r="AI96" s="304"/>
      <c r="AJ96" s="304"/>
      <c r="AK96" s="304"/>
      <c r="AL96" s="305"/>
      <c r="AM96" s="304"/>
      <c r="AN96" s="304"/>
      <c r="AO96" s="304"/>
      <c r="AP96" s="304"/>
      <c r="AQ96" s="304"/>
      <c r="AR96" s="304"/>
      <c r="AS96" s="304"/>
      <c r="AT96" s="304"/>
      <c r="AU96" s="164"/>
      <c r="AV96" s="306"/>
      <c r="AW96" s="306"/>
      <c r="AX96" s="164"/>
      <c r="AY96" s="166"/>
      <c r="AZ96" s="88"/>
      <c r="BA96" s="88"/>
      <c r="BB96" s="88"/>
      <c r="BC96" s="88"/>
      <c r="BD96" s="307"/>
      <c r="BE96" s="88"/>
      <c r="BF96" s="88"/>
      <c r="BG96" s="88"/>
      <c r="BH96" s="308"/>
      <c r="BI96" s="309"/>
      <c r="BJ96" s="310"/>
      <c r="BK96" s="310"/>
      <c r="BL96" s="310"/>
      <c r="BM96" s="310"/>
      <c r="BN96" s="214"/>
    </row>
    <row r="97" ht="22.5" customHeight="1">
      <c r="A97" s="85" t="str">
        <f t="shared" si="6"/>
        <v/>
      </c>
      <c r="B97" s="321"/>
      <c r="C97" s="319" t="str">
        <f t="shared" si="1"/>
        <v/>
      </c>
      <c r="D97" s="322"/>
      <c r="E97" s="320" t="str">
        <f t="shared" si="2"/>
        <v/>
      </c>
      <c r="F97" s="323"/>
      <c r="G97" s="164"/>
      <c r="H97" s="88" t="str">
        <f t="array" ref="H97">IF(D97="","",XLOOKUP(D97,'Master Data'!K:K,'Master Data'!N:N,"Input in Master Data",0,1))</f>
        <v/>
      </c>
      <c r="I97" s="88" t="str">
        <f t="array" ref="I97">IF(D97="","",XLOOKUP(D97,'Master Data'!K:K,'Master Data'!O:O,"Input in Master Data",0,1))</f>
        <v/>
      </c>
      <c r="J97" s="88" t="str">
        <f t="array" ref="J97">if(V97="","",XLOOKUP(V97,Master[Company],Master[Blow],"Unknown",0,1))</f>
        <v/>
      </c>
      <c r="K97" s="88" t="str">
        <f t="array" ref="K97">if(V97="","",XLOOKUP(V97,Master[Company],Master[Pigging],"Unknown",0,1))</f>
        <v/>
      </c>
      <c r="L97" s="88" t="str">
        <f t="array" ref="L97">if(V97="","",XLOOKUP(V97,Master[Company],Master[Load Method],"Unknown",0,1))</f>
        <v/>
      </c>
      <c r="M97" s="88" t="str">
        <f t="array" ref="M97">if(V97="","",XLOOKUP(V97,Master[Company],Master[Line Distance],"Unknown",0,1))</f>
        <v/>
      </c>
      <c r="N97" s="164"/>
      <c r="O97" s="301"/>
      <c r="P97" s="88"/>
      <c r="Q97" s="88" t="str">
        <f t="array" ref="Q97">if(V97="","",XLOOKUP(V97,Master[Company],Master[Terms],"NA",0,1))</f>
        <v/>
      </c>
      <c r="R97" s="88" t="str">
        <f t="shared" si="3"/>
        <v/>
      </c>
      <c r="S97" s="88" t="str">
        <f t="array" ref="S97">if(V97="","",XLOOKUP(V97,Master[Company],Master[Group],"NA",0,1))</f>
        <v/>
      </c>
      <c r="T97" s="88" t="str">
        <f t="array" ref="T97">if(V97="","",XLOOKUP(V97,Master[Company],Master[Loading Location],"NA",0,1))</f>
        <v/>
      </c>
      <c r="U97" s="88" t="str">
        <f t="array" ref="U97">if(V97="","",XLOOKUP(V97,Master[Company],Master[Acronym],"NA",0,1))</f>
        <v/>
      </c>
      <c r="V97" s="88"/>
      <c r="W97" s="90"/>
      <c r="X97" s="90"/>
      <c r="Y97" s="88"/>
      <c r="Z97" s="88" t="str">
        <f t="shared" si="5"/>
        <v/>
      </c>
      <c r="AA97" s="88"/>
      <c r="AB97" s="88"/>
      <c r="AC97" s="88"/>
      <c r="AD97" s="166"/>
      <c r="AE97" s="303"/>
      <c r="AF97" s="304"/>
      <c r="AG97" s="304"/>
      <c r="AH97" s="304"/>
      <c r="AI97" s="304"/>
      <c r="AJ97" s="304"/>
      <c r="AK97" s="304"/>
      <c r="AL97" s="305"/>
      <c r="AM97" s="304"/>
      <c r="AN97" s="304"/>
      <c r="AO97" s="304"/>
      <c r="AP97" s="304"/>
      <c r="AQ97" s="304"/>
      <c r="AR97" s="304"/>
      <c r="AS97" s="304"/>
      <c r="AT97" s="304"/>
      <c r="AU97" s="164"/>
      <c r="AV97" s="306"/>
      <c r="AW97" s="306"/>
      <c r="AX97" s="164"/>
      <c r="AY97" s="166"/>
      <c r="AZ97" s="88"/>
      <c r="BA97" s="88"/>
      <c r="BB97" s="88"/>
      <c r="BC97" s="88"/>
      <c r="BD97" s="307"/>
      <c r="BE97" s="88"/>
      <c r="BF97" s="88"/>
      <c r="BG97" s="88"/>
      <c r="BH97" s="308"/>
      <c r="BI97" s="309"/>
      <c r="BJ97" s="310"/>
      <c r="BK97" s="310"/>
      <c r="BL97" s="310"/>
      <c r="BM97" s="310"/>
      <c r="BN97" s="214"/>
    </row>
    <row r="98" ht="22.5" customHeight="1">
      <c r="A98" s="85" t="str">
        <f t="shared" si="6"/>
        <v/>
      </c>
      <c r="B98" s="321"/>
      <c r="C98" s="319" t="str">
        <f t="shared" si="1"/>
        <v/>
      </c>
      <c r="D98" s="322"/>
      <c r="E98" s="320" t="str">
        <f t="shared" si="2"/>
        <v/>
      </c>
      <c r="F98" s="323"/>
      <c r="G98" s="164"/>
      <c r="H98" s="88" t="str">
        <f t="array" ref="H98">IF(D98="","",XLOOKUP(D98,'Master Data'!K:K,'Master Data'!N:N,"Input in Master Data",0,1))</f>
        <v/>
      </c>
      <c r="I98" s="88" t="str">
        <f t="array" ref="I98">IF(D98="","",XLOOKUP(D98,'Master Data'!K:K,'Master Data'!O:O,"Input in Master Data",0,1))</f>
        <v/>
      </c>
      <c r="J98" s="88" t="str">
        <f t="array" ref="J98">if(V98="","",XLOOKUP(V98,Master[Company],Master[Blow],"Unknown",0,1))</f>
        <v/>
      </c>
      <c r="K98" s="88" t="str">
        <f t="array" ref="K98">if(V98="","",XLOOKUP(V98,Master[Company],Master[Pigging],"Unknown",0,1))</f>
        <v/>
      </c>
      <c r="L98" s="88" t="str">
        <f t="array" ref="L98">if(V98="","",XLOOKUP(V98,Master[Company],Master[Load Method],"Unknown",0,1))</f>
        <v/>
      </c>
      <c r="M98" s="88" t="str">
        <f t="array" ref="M98">if(V98="","",XLOOKUP(V98,Master[Company],Master[Line Distance],"Unknown",0,1))</f>
        <v/>
      </c>
      <c r="N98" s="164"/>
      <c r="O98" s="301"/>
      <c r="P98" s="88"/>
      <c r="Q98" s="88" t="str">
        <f t="array" ref="Q98">if(V98="","",XLOOKUP(V98,Master[Company],Master[Terms],"NA",0,1))</f>
        <v/>
      </c>
      <c r="R98" s="88" t="str">
        <f t="shared" si="3"/>
        <v/>
      </c>
      <c r="S98" s="88" t="str">
        <f t="array" ref="S98">if(V98="","",XLOOKUP(V98,Master[Company],Master[Group],"NA",0,1))</f>
        <v/>
      </c>
      <c r="T98" s="88" t="str">
        <f t="array" ref="T98">if(V98="","",XLOOKUP(V98,Master[Company],Master[Loading Location],"NA",0,1))</f>
        <v/>
      </c>
      <c r="U98" s="88" t="str">
        <f t="array" ref="U98">if(V98="","",XLOOKUP(V98,Master[Company],Master[Acronym],"NA",0,1))</f>
        <v/>
      </c>
      <c r="V98" s="88"/>
      <c r="W98" s="90"/>
      <c r="X98" s="90"/>
      <c r="Y98" s="88"/>
      <c r="Z98" s="88" t="str">
        <f t="shared" si="5"/>
        <v/>
      </c>
      <c r="AA98" s="88"/>
      <c r="AB98" s="88"/>
      <c r="AC98" s="88"/>
      <c r="AD98" s="166"/>
      <c r="AE98" s="303"/>
      <c r="AF98" s="304"/>
      <c r="AG98" s="304"/>
      <c r="AH98" s="304"/>
      <c r="AI98" s="304"/>
      <c r="AJ98" s="304"/>
      <c r="AK98" s="304"/>
      <c r="AL98" s="305"/>
      <c r="AM98" s="304"/>
      <c r="AN98" s="304"/>
      <c r="AO98" s="304"/>
      <c r="AP98" s="304"/>
      <c r="AQ98" s="304"/>
      <c r="AR98" s="304"/>
      <c r="AS98" s="304"/>
      <c r="AT98" s="304"/>
      <c r="AU98" s="164"/>
      <c r="AV98" s="306"/>
      <c r="AW98" s="306"/>
      <c r="AX98" s="164"/>
      <c r="AY98" s="166"/>
      <c r="AZ98" s="88"/>
      <c r="BA98" s="88"/>
      <c r="BB98" s="88"/>
      <c r="BC98" s="88"/>
      <c r="BD98" s="307"/>
      <c r="BE98" s="88"/>
      <c r="BF98" s="88"/>
      <c r="BG98" s="88"/>
      <c r="BH98" s="308"/>
      <c r="BI98" s="309"/>
      <c r="BJ98" s="310"/>
      <c r="BK98" s="310"/>
      <c r="BL98" s="310"/>
      <c r="BM98" s="310"/>
      <c r="BN98" s="214"/>
    </row>
    <row r="99" ht="22.5" customHeight="1">
      <c r="A99" s="85" t="str">
        <f t="shared" si="6"/>
        <v/>
      </c>
      <c r="B99" s="321"/>
      <c r="C99" s="319" t="str">
        <f t="shared" si="1"/>
        <v/>
      </c>
      <c r="D99" s="322"/>
      <c r="E99" s="320" t="str">
        <f t="shared" si="2"/>
        <v/>
      </c>
      <c r="F99" s="323"/>
      <c r="G99" s="164"/>
      <c r="H99" s="88" t="str">
        <f t="array" ref="H99">IF(D99="","",XLOOKUP(D99,'Master Data'!K:K,'Master Data'!N:N,"Input in Master Data",0,1))</f>
        <v/>
      </c>
      <c r="I99" s="88" t="str">
        <f t="array" ref="I99">IF(D99="","",XLOOKUP(D99,'Master Data'!K:K,'Master Data'!O:O,"Input in Master Data",0,1))</f>
        <v/>
      </c>
      <c r="J99" s="88" t="str">
        <f t="array" ref="J99">if(V99="","",XLOOKUP(V99,Master[Company],Master[Blow],"Unknown",0,1))</f>
        <v/>
      </c>
      <c r="K99" s="88" t="str">
        <f t="array" ref="K99">if(V99="","",XLOOKUP(V99,Master[Company],Master[Pigging],"Unknown",0,1))</f>
        <v/>
      </c>
      <c r="L99" s="88" t="str">
        <f t="array" ref="L99">if(V99="","",XLOOKUP(V99,Master[Company],Master[Load Method],"Unknown",0,1))</f>
        <v/>
      </c>
      <c r="M99" s="88" t="str">
        <f t="array" ref="M99">if(V99="","",XLOOKUP(V99,Master[Company],Master[Line Distance],"Unknown",0,1))</f>
        <v/>
      </c>
      <c r="N99" s="164"/>
      <c r="O99" s="301"/>
      <c r="P99" s="88"/>
      <c r="Q99" s="88" t="str">
        <f t="array" ref="Q99">if(V99="","",XLOOKUP(V99,Master[Company],Master[Terms],"NA",0,1))</f>
        <v/>
      </c>
      <c r="R99" s="88" t="str">
        <f t="shared" si="3"/>
        <v/>
      </c>
      <c r="S99" s="88" t="str">
        <f t="array" ref="S99">if(V99="","",XLOOKUP(V99,Master[Company],Master[Group],"NA",0,1))</f>
        <v/>
      </c>
      <c r="T99" s="88" t="str">
        <f t="array" ref="T99">if(V99="","",XLOOKUP(V99,Master[Company],Master[Loading Location],"NA",0,1))</f>
        <v/>
      </c>
      <c r="U99" s="88" t="str">
        <f t="array" ref="U99">if(V99="","",XLOOKUP(V99,Master[Company],Master[Acronym],"NA",0,1))</f>
        <v/>
      </c>
      <c r="V99" s="88"/>
      <c r="W99" s="90"/>
      <c r="X99" s="90"/>
      <c r="Y99" s="88"/>
      <c r="Z99" s="88" t="str">
        <f t="shared" si="5"/>
        <v/>
      </c>
      <c r="AA99" s="88"/>
      <c r="AB99" s="88"/>
      <c r="AC99" s="88"/>
      <c r="AD99" s="166"/>
      <c r="AE99" s="303"/>
      <c r="AF99" s="304"/>
      <c r="AG99" s="304"/>
      <c r="AH99" s="304"/>
      <c r="AI99" s="304"/>
      <c r="AJ99" s="304"/>
      <c r="AK99" s="304"/>
      <c r="AL99" s="305"/>
      <c r="AM99" s="304"/>
      <c r="AN99" s="304"/>
      <c r="AO99" s="304"/>
      <c r="AP99" s="304"/>
      <c r="AQ99" s="304"/>
      <c r="AR99" s="304"/>
      <c r="AS99" s="304"/>
      <c r="AT99" s="304"/>
      <c r="AU99" s="164"/>
      <c r="AV99" s="306"/>
      <c r="AW99" s="306"/>
      <c r="AX99" s="164"/>
      <c r="AY99" s="166"/>
      <c r="AZ99" s="88"/>
      <c r="BA99" s="88"/>
      <c r="BB99" s="88"/>
      <c r="BC99" s="88"/>
      <c r="BD99" s="307"/>
      <c r="BE99" s="88"/>
      <c r="BF99" s="88"/>
      <c r="BG99" s="88"/>
      <c r="BH99" s="308"/>
      <c r="BI99" s="309"/>
      <c r="BJ99" s="310"/>
      <c r="BK99" s="310"/>
      <c r="BL99" s="310"/>
      <c r="BM99" s="310"/>
      <c r="BN99" s="214"/>
    </row>
    <row r="100" ht="22.5" customHeight="1">
      <c r="A100" s="85" t="str">
        <f t="shared" si="6"/>
        <v/>
      </c>
      <c r="B100" s="321"/>
      <c r="C100" s="319" t="str">
        <f t="shared" si="1"/>
        <v/>
      </c>
      <c r="D100" s="322"/>
      <c r="E100" s="320" t="str">
        <f t="shared" si="2"/>
        <v/>
      </c>
      <c r="F100" s="323"/>
      <c r="G100" s="164"/>
      <c r="H100" s="88" t="str">
        <f t="array" ref="H100">IF(D100="","",XLOOKUP(D100,'Master Data'!K:K,'Master Data'!N:N,"Input in Master Data",0,1))</f>
        <v/>
      </c>
      <c r="I100" s="88" t="str">
        <f t="array" ref="I100">IF(D100="","",XLOOKUP(D100,'Master Data'!K:K,'Master Data'!O:O,"Input in Master Data",0,1))</f>
        <v/>
      </c>
      <c r="J100" s="88" t="str">
        <f t="array" ref="J100">if(V100="","",XLOOKUP(V100,Master[Company],Master[Blow],"Unknown",0,1))</f>
        <v/>
      </c>
      <c r="K100" s="88" t="str">
        <f t="array" ref="K100">if(V100="","",XLOOKUP(V100,Master[Company],Master[Pigging],"Unknown",0,1))</f>
        <v/>
      </c>
      <c r="L100" s="88" t="str">
        <f t="array" ref="L100">if(V100="","",XLOOKUP(V100,Master[Company],Master[Load Method],"Unknown",0,1))</f>
        <v/>
      </c>
      <c r="M100" s="88" t="str">
        <f t="array" ref="M100">if(V100="","",XLOOKUP(V100,Master[Company],Master[Line Distance],"Unknown",0,1))</f>
        <v/>
      </c>
      <c r="N100" s="164"/>
      <c r="O100" s="301"/>
      <c r="P100" s="88"/>
      <c r="Q100" s="88" t="str">
        <f t="array" ref="Q100">if(V100="","",XLOOKUP(V100,Master[Company],Master[Terms],"NA",0,1))</f>
        <v/>
      </c>
      <c r="R100" s="88" t="str">
        <f t="shared" si="3"/>
        <v/>
      </c>
      <c r="S100" s="88" t="str">
        <f t="array" ref="S100">if(V100="","",XLOOKUP(V100,Master[Company],Master[Group],"NA",0,1))</f>
        <v/>
      </c>
      <c r="T100" s="88" t="str">
        <f t="array" ref="T100">if(V100="","",XLOOKUP(V100,Master[Company],Master[Loading Location],"NA",0,1))</f>
        <v/>
      </c>
      <c r="U100" s="88" t="str">
        <f t="array" ref="U100">if(V100="","",XLOOKUP(V100,Master[Company],Master[Acronym],"NA",0,1))</f>
        <v/>
      </c>
      <c r="V100" s="88"/>
      <c r="W100" s="90"/>
      <c r="X100" s="90"/>
      <c r="Y100" s="88"/>
      <c r="Z100" s="88" t="str">
        <f t="shared" si="5"/>
        <v/>
      </c>
      <c r="AA100" s="88"/>
      <c r="AB100" s="88"/>
      <c r="AC100" s="88"/>
      <c r="AD100" s="166"/>
      <c r="AE100" s="303"/>
      <c r="AF100" s="304"/>
      <c r="AG100" s="304"/>
      <c r="AH100" s="304"/>
      <c r="AI100" s="304"/>
      <c r="AJ100" s="304"/>
      <c r="AK100" s="304"/>
      <c r="AL100" s="305"/>
      <c r="AM100" s="304"/>
      <c r="AN100" s="304"/>
      <c r="AO100" s="304"/>
      <c r="AP100" s="304"/>
      <c r="AQ100" s="304"/>
      <c r="AR100" s="304"/>
      <c r="AS100" s="304"/>
      <c r="AT100" s="304"/>
      <c r="AU100" s="164"/>
      <c r="AV100" s="306"/>
      <c r="AW100" s="306"/>
      <c r="AX100" s="164"/>
      <c r="AY100" s="166"/>
      <c r="AZ100" s="88"/>
      <c r="BA100" s="88"/>
      <c r="BB100" s="88"/>
      <c r="BC100" s="88"/>
      <c r="BD100" s="307"/>
      <c r="BE100" s="88"/>
      <c r="BF100" s="88"/>
      <c r="BG100" s="88"/>
      <c r="BH100" s="308"/>
      <c r="BI100" s="309"/>
      <c r="BJ100" s="310"/>
      <c r="BK100" s="310"/>
      <c r="BL100" s="310"/>
      <c r="BM100" s="310"/>
      <c r="BN100" s="214"/>
    </row>
    <row r="101" ht="22.5" customHeight="1">
      <c r="A101" s="85" t="str">
        <f t="shared" si="6"/>
        <v/>
      </c>
      <c r="B101" s="321"/>
      <c r="C101" s="319" t="str">
        <f t="shared" si="1"/>
        <v/>
      </c>
      <c r="D101" s="322"/>
      <c r="E101" s="320" t="str">
        <f t="shared" si="2"/>
        <v/>
      </c>
      <c r="F101" s="323"/>
      <c r="G101" s="164"/>
      <c r="H101" s="88" t="str">
        <f t="array" ref="H101">IF(D101="","",XLOOKUP(D101,'Master Data'!K:K,'Master Data'!N:N,"Input in Master Data",0,1))</f>
        <v/>
      </c>
      <c r="I101" s="88" t="str">
        <f t="array" ref="I101">IF(D101="","",XLOOKUP(D101,'Master Data'!K:K,'Master Data'!O:O,"Input in Master Data",0,1))</f>
        <v/>
      </c>
      <c r="J101" s="88" t="str">
        <f t="array" ref="J101">if(V101="","",XLOOKUP(V101,Master[Company],Master[Blow],"Unknown",0,1))</f>
        <v/>
      </c>
      <c r="K101" s="88" t="str">
        <f t="array" ref="K101">if(V101="","",XLOOKUP(V101,Master[Company],Master[Pigging],"Unknown",0,1))</f>
        <v/>
      </c>
      <c r="L101" s="88" t="str">
        <f t="array" ref="L101">if(V101="","",XLOOKUP(V101,Master[Company],Master[Load Method],"Unknown",0,1))</f>
        <v/>
      </c>
      <c r="M101" s="88" t="str">
        <f t="array" ref="M101">if(V101="","",XLOOKUP(V101,Master[Company],Master[Line Distance],"Unknown",0,1))</f>
        <v/>
      </c>
      <c r="N101" s="164"/>
      <c r="O101" s="301"/>
      <c r="P101" s="88"/>
      <c r="Q101" s="88" t="str">
        <f t="array" ref="Q101">if(V101="","",XLOOKUP(V101,Master[Company],Master[Terms],"NA",0,1))</f>
        <v/>
      </c>
      <c r="R101" s="88" t="str">
        <f t="shared" si="3"/>
        <v/>
      </c>
      <c r="S101" s="88" t="str">
        <f t="array" ref="S101">if(V101="","",XLOOKUP(V101,Master[Company],Master[Group],"NA",0,1))</f>
        <v/>
      </c>
      <c r="T101" s="88" t="str">
        <f t="array" ref="T101">if(V101="","",XLOOKUP(V101,Master[Company],Master[Loading Location],"NA",0,1))</f>
        <v/>
      </c>
      <c r="U101" s="88" t="str">
        <f t="array" ref="U101">if(V101="","",XLOOKUP(V101,Master[Company],Master[Acronym],"NA",0,1))</f>
        <v/>
      </c>
      <c r="V101" s="88"/>
      <c r="W101" s="90"/>
      <c r="X101" s="90"/>
      <c r="Y101" s="88"/>
      <c r="Z101" s="88" t="str">
        <f t="shared" si="5"/>
        <v/>
      </c>
      <c r="AA101" s="88"/>
      <c r="AB101" s="88"/>
      <c r="AC101" s="88"/>
      <c r="AD101" s="166"/>
      <c r="AE101" s="303"/>
      <c r="AF101" s="304"/>
      <c r="AG101" s="304"/>
      <c r="AH101" s="304"/>
      <c r="AI101" s="304"/>
      <c r="AJ101" s="304"/>
      <c r="AK101" s="304"/>
      <c r="AL101" s="305"/>
      <c r="AM101" s="304"/>
      <c r="AN101" s="304"/>
      <c r="AO101" s="304"/>
      <c r="AP101" s="304"/>
      <c r="AQ101" s="304"/>
      <c r="AR101" s="304"/>
      <c r="AS101" s="304"/>
      <c r="AT101" s="304"/>
      <c r="AU101" s="164"/>
      <c r="AV101" s="306"/>
      <c r="AW101" s="306"/>
      <c r="AX101" s="164"/>
      <c r="AY101" s="166"/>
      <c r="AZ101" s="88"/>
      <c r="BA101" s="88"/>
      <c r="BB101" s="88"/>
      <c r="BC101" s="88"/>
      <c r="BD101" s="307"/>
      <c r="BE101" s="88"/>
      <c r="BF101" s="88"/>
      <c r="BG101" s="88"/>
      <c r="BH101" s="308"/>
      <c r="BI101" s="309"/>
      <c r="BJ101" s="310"/>
      <c r="BK101" s="310"/>
      <c r="BL101" s="310"/>
      <c r="BM101" s="310"/>
      <c r="BN101" s="214"/>
    </row>
    <row r="102" ht="22.5" customHeight="1">
      <c r="A102" s="85" t="str">
        <f t="shared" si="6"/>
        <v/>
      </c>
      <c r="B102" s="321"/>
      <c r="C102" s="319" t="str">
        <f t="shared" si="1"/>
        <v/>
      </c>
      <c r="D102" s="322"/>
      <c r="E102" s="320" t="str">
        <f t="shared" si="2"/>
        <v/>
      </c>
      <c r="F102" s="323"/>
      <c r="G102" s="164"/>
      <c r="H102" s="88" t="str">
        <f t="array" ref="H102">IF(D102="","",XLOOKUP(D102,'Master Data'!K:K,'Master Data'!N:N,"Input in Master Data",0,1))</f>
        <v/>
      </c>
      <c r="I102" s="88" t="str">
        <f t="array" ref="I102">IF(D102="","",XLOOKUP(D102,'Master Data'!K:K,'Master Data'!O:O,"Input in Master Data",0,1))</f>
        <v/>
      </c>
      <c r="J102" s="88" t="str">
        <f t="array" ref="J102">if(V102="","",XLOOKUP(V102,Master[Company],Master[Blow],"Unknown",0,1))</f>
        <v/>
      </c>
      <c r="K102" s="88" t="str">
        <f t="array" ref="K102">if(V102="","",XLOOKUP(V102,Master[Company],Master[Pigging],"Unknown",0,1))</f>
        <v/>
      </c>
      <c r="L102" s="88" t="str">
        <f t="array" ref="L102">if(V102="","",XLOOKUP(V102,Master[Company],Master[Load Method],"Unknown",0,1))</f>
        <v/>
      </c>
      <c r="M102" s="88" t="str">
        <f t="array" ref="M102">if(V102="","",XLOOKUP(V102,Master[Company],Master[Line Distance],"Unknown",0,1))</f>
        <v/>
      </c>
      <c r="N102" s="164"/>
      <c r="O102" s="301"/>
      <c r="P102" s="88"/>
      <c r="Q102" s="88" t="str">
        <f t="array" ref="Q102">if(V102="","",XLOOKUP(V102,Master[Company],Master[Terms],"NA",0,1))</f>
        <v/>
      </c>
      <c r="R102" s="88" t="str">
        <f t="shared" si="3"/>
        <v/>
      </c>
      <c r="S102" s="88" t="str">
        <f t="array" ref="S102">if(V102="","",XLOOKUP(V102,Master[Company],Master[Group],"NA",0,1))</f>
        <v/>
      </c>
      <c r="T102" s="88" t="str">
        <f t="array" ref="T102">if(V102="","",XLOOKUP(V102,Master[Company],Master[Loading Location],"NA",0,1))</f>
        <v/>
      </c>
      <c r="U102" s="88" t="str">
        <f t="array" ref="U102">if(V102="","",XLOOKUP(V102,Master[Company],Master[Acronym],"NA",0,1))</f>
        <v/>
      </c>
      <c r="V102" s="88"/>
      <c r="W102" s="90"/>
      <c r="X102" s="90"/>
      <c r="Y102" s="88"/>
      <c r="Z102" s="88" t="str">
        <f t="shared" si="5"/>
        <v/>
      </c>
      <c r="AA102" s="88"/>
      <c r="AB102" s="88"/>
      <c r="AC102" s="88"/>
      <c r="AD102" s="166"/>
      <c r="AE102" s="303"/>
      <c r="AF102" s="304"/>
      <c r="AG102" s="304"/>
      <c r="AH102" s="304"/>
      <c r="AI102" s="304"/>
      <c r="AJ102" s="304"/>
      <c r="AK102" s="304"/>
      <c r="AL102" s="305"/>
      <c r="AM102" s="304"/>
      <c r="AN102" s="304"/>
      <c r="AO102" s="304"/>
      <c r="AP102" s="304"/>
      <c r="AQ102" s="304"/>
      <c r="AR102" s="304"/>
      <c r="AS102" s="304"/>
      <c r="AT102" s="304"/>
      <c r="AU102" s="164"/>
      <c r="AV102" s="306"/>
      <c r="AW102" s="306"/>
      <c r="AX102" s="164"/>
      <c r="AY102" s="166"/>
      <c r="AZ102" s="88"/>
      <c r="BA102" s="88"/>
      <c r="BB102" s="88"/>
      <c r="BC102" s="88"/>
      <c r="BD102" s="307"/>
      <c r="BE102" s="88"/>
      <c r="BF102" s="88"/>
      <c r="BG102" s="88"/>
      <c r="BH102" s="308"/>
      <c r="BI102" s="309"/>
      <c r="BJ102" s="310"/>
      <c r="BK102" s="310"/>
      <c r="BL102" s="310"/>
      <c r="BM102" s="310"/>
      <c r="BN102" s="214"/>
    </row>
    <row r="103" ht="22.5" customHeight="1">
      <c r="A103" s="85" t="str">
        <f t="shared" si="6"/>
        <v/>
      </c>
      <c r="B103" s="321"/>
      <c r="C103" s="319" t="str">
        <f t="shared" si="1"/>
        <v/>
      </c>
      <c r="D103" s="322"/>
      <c r="E103" s="320" t="str">
        <f t="shared" si="2"/>
        <v/>
      </c>
      <c r="F103" s="323"/>
      <c r="G103" s="164"/>
      <c r="H103" s="88" t="str">
        <f t="array" ref="H103">IF(D103="","",XLOOKUP(D103,'Master Data'!K:K,'Master Data'!N:N,"Input in Master Data",0,1))</f>
        <v/>
      </c>
      <c r="I103" s="88" t="str">
        <f t="array" ref="I103">IF(D103="","",XLOOKUP(D103,'Master Data'!K:K,'Master Data'!O:O,"Input in Master Data",0,1))</f>
        <v/>
      </c>
      <c r="J103" s="88" t="str">
        <f t="array" ref="J103">if(V103="","",XLOOKUP(V103,Master[Company],Master[Blow],"Unknown",0,1))</f>
        <v/>
      </c>
      <c r="K103" s="88" t="str">
        <f t="array" ref="K103">if(V103="","",XLOOKUP(V103,Master[Company],Master[Pigging],"Unknown",0,1))</f>
        <v/>
      </c>
      <c r="L103" s="88" t="str">
        <f t="array" ref="L103">if(V103="","",XLOOKUP(V103,Master[Company],Master[Load Method],"Unknown",0,1))</f>
        <v/>
      </c>
      <c r="M103" s="88" t="str">
        <f t="array" ref="M103">if(V103="","",XLOOKUP(V103,Master[Company],Master[Line Distance],"Unknown",0,1))</f>
        <v/>
      </c>
      <c r="N103" s="164"/>
      <c r="O103" s="301"/>
      <c r="P103" s="88"/>
      <c r="Q103" s="88" t="str">
        <f t="array" ref="Q103">if(V103="","",XLOOKUP(V103,Master[Company],Master[Terms],"NA",0,1))</f>
        <v/>
      </c>
      <c r="R103" s="88" t="str">
        <f t="shared" si="3"/>
        <v/>
      </c>
      <c r="S103" s="88" t="str">
        <f t="array" ref="S103">if(V103="","",XLOOKUP(V103,Master[Company],Master[Group],"NA",0,1))</f>
        <v/>
      </c>
      <c r="T103" s="88" t="str">
        <f t="array" ref="T103">if(V103="","",XLOOKUP(V103,Master[Company],Master[Loading Location],"NA",0,1))</f>
        <v/>
      </c>
      <c r="U103" s="88" t="str">
        <f t="array" ref="U103">if(V103="","",XLOOKUP(V103,Master[Company],Master[Acronym],"NA",0,1))</f>
        <v/>
      </c>
      <c r="V103" s="88"/>
      <c r="W103" s="90"/>
      <c r="X103" s="90"/>
      <c r="Y103" s="88"/>
      <c r="Z103" s="88" t="str">
        <f t="shared" si="5"/>
        <v/>
      </c>
      <c r="AA103" s="88"/>
      <c r="AB103" s="88"/>
      <c r="AC103" s="88"/>
      <c r="AD103" s="166"/>
      <c r="AE103" s="303"/>
      <c r="AF103" s="304"/>
      <c r="AG103" s="304"/>
      <c r="AH103" s="304"/>
      <c r="AI103" s="304"/>
      <c r="AJ103" s="304"/>
      <c r="AK103" s="304"/>
      <c r="AL103" s="305"/>
      <c r="AM103" s="304"/>
      <c r="AN103" s="304"/>
      <c r="AO103" s="304"/>
      <c r="AP103" s="304"/>
      <c r="AQ103" s="304"/>
      <c r="AR103" s="304"/>
      <c r="AS103" s="304"/>
      <c r="AT103" s="304"/>
      <c r="AU103" s="164"/>
      <c r="AV103" s="306"/>
      <c r="AW103" s="306"/>
      <c r="AX103" s="164"/>
      <c r="AY103" s="166"/>
      <c r="AZ103" s="88"/>
      <c r="BA103" s="88"/>
      <c r="BB103" s="88"/>
      <c r="BC103" s="88"/>
      <c r="BD103" s="307"/>
      <c r="BE103" s="88"/>
      <c r="BF103" s="88"/>
      <c r="BG103" s="88"/>
      <c r="BH103" s="308"/>
      <c r="BI103" s="309"/>
      <c r="BJ103" s="310"/>
      <c r="BK103" s="310"/>
      <c r="BL103" s="310"/>
      <c r="BM103" s="310"/>
      <c r="BN103" s="214"/>
    </row>
    <row r="104" ht="22.5" customHeight="1">
      <c r="A104" s="85" t="str">
        <f t="shared" si="6"/>
        <v/>
      </c>
      <c r="B104" s="321"/>
      <c r="C104" s="319" t="str">
        <f t="shared" si="1"/>
        <v/>
      </c>
      <c r="D104" s="322"/>
      <c r="E104" s="320" t="str">
        <f t="shared" si="2"/>
        <v/>
      </c>
      <c r="F104" s="323"/>
      <c r="G104" s="164"/>
      <c r="H104" s="88" t="str">
        <f t="array" ref="H104">IF(D104="","",XLOOKUP(D104,'Master Data'!K:K,'Master Data'!N:N,"Input in Master Data",0,1))</f>
        <v/>
      </c>
      <c r="I104" s="88" t="str">
        <f t="array" ref="I104">IF(D104="","",XLOOKUP(D104,'Master Data'!K:K,'Master Data'!O:O,"Input in Master Data",0,1))</f>
        <v/>
      </c>
      <c r="J104" s="88" t="str">
        <f t="array" ref="J104">if(V104="","",XLOOKUP(V104,Master[Company],Master[Blow],"Unknown",0,1))</f>
        <v/>
      </c>
      <c r="K104" s="88" t="str">
        <f t="array" ref="K104">if(V104="","",XLOOKUP(V104,Master[Company],Master[Pigging],"Unknown",0,1))</f>
        <v/>
      </c>
      <c r="L104" s="88" t="str">
        <f t="array" ref="L104">if(V104="","",XLOOKUP(V104,Master[Company],Master[Load Method],"Unknown",0,1))</f>
        <v/>
      </c>
      <c r="M104" s="88" t="str">
        <f t="array" ref="M104">if(V104="","",XLOOKUP(V104,Master[Company],Master[Line Distance],"Unknown",0,1))</f>
        <v/>
      </c>
      <c r="N104" s="164"/>
      <c r="O104" s="301"/>
      <c r="P104" s="88"/>
      <c r="Q104" s="88" t="str">
        <f t="array" ref="Q104">if(V104="","",XLOOKUP(V104,Master[Company],Master[Terms],"NA",0,1))</f>
        <v/>
      </c>
      <c r="R104" s="88" t="str">
        <f t="shared" si="3"/>
        <v/>
      </c>
      <c r="S104" s="88" t="str">
        <f t="array" ref="S104">if(V104="","",XLOOKUP(V104,Master[Company],Master[Group],"NA",0,1))</f>
        <v/>
      </c>
      <c r="T104" s="88" t="str">
        <f t="array" ref="T104">if(V104="","",XLOOKUP(V104,Master[Company],Master[Loading Location],"NA",0,1))</f>
        <v/>
      </c>
      <c r="U104" s="88" t="str">
        <f t="array" ref="U104">if(V104="","",XLOOKUP(V104,Master[Company],Master[Acronym],"NA",0,1))</f>
        <v/>
      </c>
      <c r="V104" s="88"/>
      <c r="W104" s="90"/>
      <c r="X104" s="90"/>
      <c r="Y104" s="88"/>
      <c r="Z104" s="88" t="str">
        <f t="shared" si="5"/>
        <v/>
      </c>
      <c r="AA104" s="88"/>
      <c r="AB104" s="88"/>
      <c r="AC104" s="88"/>
      <c r="AD104" s="166"/>
      <c r="AE104" s="303"/>
      <c r="AF104" s="304"/>
      <c r="AG104" s="304"/>
      <c r="AH104" s="304"/>
      <c r="AI104" s="304"/>
      <c r="AJ104" s="304"/>
      <c r="AK104" s="304"/>
      <c r="AL104" s="305"/>
      <c r="AM104" s="304"/>
      <c r="AN104" s="304"/>
      <c r="AO104" s="304"/>
      <c r="AP104" s="304"/>
      <c r="AQ104" s="304"/>
      <c r="AR104" s="304"/>
      <c r="AS104" s="304"/>
      <c r="AT104" s="304"/>
      <c r="AU104" s="164"/>
      <c r="AV104" s="306"/>
      <c r="AW104" s="306"/>
      <c r="AX104" s="164"/>
      <c r="AY104" s="166"/>
      <c r="AZ104" s="88"/>
      <c r="BA104" s="88"/>
      <c r="BB104" s="88"/>
      <c r="BC104" s="88"/>
      <c r="BD104" s="307"/>
      <c r="BE104" s="88"/>
      <c r="BF104" s="88"/>
      <c r="BG104" s="88"/>
      <c r="BH104" s="308"/>
      <c r="BI104" s="309"/>
      <c r="BJ104" s="310"/>
      <c r="BK104" s="310"/>
      <c r="BL104" s="310"/>
      <c r="BM104" s="310"/>
      <c r="BN104" s="214"/>
    </row>
    <row r="105" ht="22.5" customHeight="1">
      <c r="A105" s="85" t="str">
        <f t="shared" si="6"/>
        <v/>
      </c>
      <c r="B105" s="321"/>
      <c r="C105" s="319" t="str">
        <f t="shared" si="1"/>
        <v/>
      </c>
      <c r="D105" s="322"/>
      <c r="E105" s="320" t="str">
        <f t="shared" si="2"/>
        <v/>
      </c>
      <c r="F105" s="323"/>
      <c r="G105" s="164"/>
      <c r="H105" s="88" t="str">
        <f t="array" ref="H105">IF(D105="","",XLOOKUP(D105,'Master Data'!K:K,'Master Data'!N:N,"Input in Master Data",0,1))</f>
        <v/>
      </c>
      <c r="I105" s="88" t="str">
        <f t="array" ref="I105">IF(D105="","",XLOOKUP(D105,'Master Data'!K:K,'Master Data'!O:O,"Input in Master Data",0,1))</f>
        <v/>
      </c>
      <c r="J105" s="88" t="str">
        <f t="array" ref="J105">if(V105="","",XLOOKUP(V105,Master[Company],Master[Blow],"Unknown",0,1))</f>
        <v/>
      </c>
      <c r="K105" s="88" t="str">
        <f t="array" ref="K105">if(V105="","",XLOOKUP(V105,Master[Company],Master[Pigging],"Unknown",0,1))</f>
        <v/>
      </c>
      <c r="L105" s="88" t="str">
        <f t="array" ref="L105">if(V105="","",XLOOKUP(V105,Master[Company],Master[Load Method],"Unknown",0,1))</f>
        <v/>
      </c>
      <c r="M105" s="88" t="str">
        <f t="array" ref="M105">if(V105="","",XLOOKUP(V105,Master[Company],Master[Line Distance],"Unknown",0,1))</f>
        <v/>
      </c>
      <c r="N105" s="164"/>
      <c r="O105" s="301"/>
      <c r="P105" s="88"/>
      <c r="Q105" s="88" t="str">
        <f t="array" ref="Q105">if(V105="","",XLOOKUP(V105,Master[Company],Master[Terms],"NA",0,1))</f>
        <v/>
      </c>
      <c r="R105" s="88" t="str">
        <f t="shared" si="3"/>
        <v/>
      </c>
      <c r="S105" s="88" t="str">
        <f t="array" ref="S105">if(V105="","",XLOOKUP(V105,Master[Company],Master[Group],"NA",0,1))</f>
        <v/>
      </c>
      <c r="T105" s="88" t="str">
        <f t="array" ref="T105">if(V105="","",XLOOKUP(V105,Master[Company],Master[Loading Location],"NA",0,1))</f>
        <v/>
      </c>
      <c r="U105" s="88" t="str">
        <f t="array" ref="U105">if(V105="","",XLOOKUP(V105,Master[Company],Master[Acronym],"NA",0,1))</f>
        <v/>
      </c>
      <c r="V105" s="88"/>
      <c r="W105" s="90"/>
      <c r="X105" s="90"/>
      <c r="Y105" s="88"/>
      <c r="Z105" s="88" t="str">
        <f t="shared" si="5"/>
        <v/>
      </c>
      <c r="AA105" s="88"/>
      <c r="AB105" s="88"/>
      <c r="AC105" s="88"/>
      <c r="AD105" s="166"/>
      <c r="AE105" s="303"/>
      <c r="AF105" s="304"/>
      <c r="AG105" s="304"/>
      <c r="AH105" s="304"/>
      <c r="AI105" s="304"/>
      <c r="AJ105" s="304"/>
      <c r="AK105" s="304"/>
      <c r="AL105" s="305"/>
      <c r="AM105" s="304"/>
      <c r="AN105" s="304"/>
      <c r="AO105" s="304"/>
      <c r="AP105" s="304"/>
      <c r="AQ105" s="304"/>
      <c r="AR105" s="304"/>
      <c r="AS105" s="304"/>
      <c r="AT105" s="304"/>
      <c r="AU105" s="164"/>
      <c r="AV105" s="306"/>
      <c r="AW105" s="306"/>
      <c r="AX105" s="164"/>
      <c r="AY105" s="166"/>
      <c r="AZ105" s="88"/>
      <c r="BA105" s="88"/>
      <c r="BB105" s="88"/>
      <c r="BC105" s="88"/>
      <c r="BD105" s="307"/>
      <c r="BE105" s="88"/>
      <c r="BF105" s="88"/>
      <c r="BG105" s="88"/>
      <c r="BH105" s="308"/>
      <c r="BI105" s="309"/>
      <c r="BJ105" s="310"/>
      <c r="BK105" s="310"/>
      <c r="BL105" s="310"/>
      <c r="BM105" s="310"/>
      <c r="BN105" s="214"/>
    </row>
    <row r="106" ht="22.5" customHeight="1">
      <c r="A106" s="85" t="str">
        <f t="shared" si="6"/>
        <v/>
      </c>
      <c r="B106" s="321"/>
      <c r="C106" s="319" t="str">
        <f t="shared" si="1"/>
        <v/>
      </c>
      <c r="D106" s="322"/>
      <c r="E106" s="320" t="str">
        <f t="shared" si="2"/>
        <v/>
      </c>
      <c r="F106" s="323"/>
      <c r="G106" s="164"/>
      <c r="H106" s="88" t="str">
        <f t="array" ref="H106">IF(D106="","",XLOOKUP(D106,'Master Data'!K:K,'Master Data'!N:N,"Input in Master Data",0,1))</f>
        <v/>
      </c>
      <c r="I106" s="88" t="str">
        <f t="array" ref="I106">IF(D106="","",XLOOKUP(D106,'Master Data'!K:K,'Master Data'!O:O,"Input in Master Data",0,1))</f>
        <v/>
      </c>
      <c r="J106" s="88" t="str">
        <f t="array" ref="J106">if(V106="","",XLOOKUP(V106,Master[Company],Master[Blow],"Unknown",0,1))</f>
        <v/>
      </c>
      <c r="K106" s="88" t="str">
        <f t="array" ref="K106">if(V106="","",XLOOKUP(V106,Master[Company],Master[Pigging],"Unknown",0,1))</f>
        <v/>
      </c>
      <c r="L106" s="88" t="str">
        <f t="array" ref="L106">if(V106="","",XLOOKUP(V106,Master[Company],Master[Load Method],"Unknown",0,1))</f>
        <v/>
      </c>
      <c r="M106" s="88" t="str">
        <f t="array" ref="M106">if(V106="","",XLOOKUP(V106,Master[Company],Master[Line Distance],"Unknown",0,1))</f>
        <v/>
      </c>
      <c r="N106" s="164"/>
      <c r="O106" s="301"/>
      <c r="P106" s="88"/>
      <c r="Q106" s="88" t="str">
        <f t="array" ref="Q106">if(V106="","",XLOOKUP(V106,Master[Company],Master[Terms],"NA",0,1))</f>
        <v/>
      </c>
      <c r="R106" s="88" t="str">
        <f t="shared" si="3"/>
        <v/>
      </c>
      <c r="S106" s="88" t="str">
        <f t="array" ref="S106">if(V106="","",XLOOKUP(V106,Master[Company],Master[Group],"NA",0,1))</f>
        <v/>
      </c>
      <c r="T106" s="88" t="str">
        <f t="array" ref="T106">if(V106="","",XLOOKUP(V106,Master[Company],Master[Loading Location],"NA",0,1))</f>
        <v/>
      </c>
      <c r="U106" s="88" t="str">
        <f t="array" ref="U106">if(V106="","",XLOOKUP(V106,Master[Company],Master[Acronym],"NA",0,1))</f>
        <v/>
      </c>
      <c r="V106" s="88"/>
      <c r="W106" s="90"/>
      <c r="X106" s="90"/>
      <c r="Y106" s="88"/>
      <c r="Z106" s="88" t="str">
        <f t="shared" si="5"/>
        <v/>
      </c>
      <c r="AA106" s="88"/>
      <c r="AB106" s="88"/>
      <c r="AC106" s="88"/>
      <c r="AD106" s="166"/>
      <c r="AE106" s="303"/>
      <c r="AF106" s="304"/>
      <c r="AG106" s="304"/>
      <c r="AH106" s="304"/>
      <c r="AI106" s="304"/>
      <c r="AJ106" s="304"/>
      <c r="AK106" s="304"/>
      <c r="AL106" s="305"/>
      <c r="AM106" s="304"/>
      <c r="AN106" s="304"/>
      <c r="AO106" s="304"/>
      <c r="AP106" s="304"/>
      <c r="AQ106" s="304"/>
      <c r="AR106" s="304"/>
      <c r="AS106" s="304"/>
      <c r="AT106" s="304"/>
      <c r="AU106" s="164"/>
      <c r="AV106" s="306"/>
      <c r="AW106" s="306"/>
      <c r="AX106" s="164"/>
      <c r="AY106" s="166"/>
      <c r="AZ106" s="88"/>
      <c r="BA106" s="88"/>
      <c r="BB106" s="88"/>
      <c r="BC106" s="88"/>
      <c r="BD106" s="307"/>
      <c r="BE106" s="88"/>
      <c r="BF106" s="88"/>
      <c r="BG106" s="88"/>
      <c r="BH106" s="308"/>
      <c r="BI106" s="309"/>
      <c r="BJ106" s="310"/>
      <c r="BK106" s="310"/>
      <c r="BL106" s="310"/>
      <c r="BM106" s="310"/>
      <c r="BN106" s="214"/>
    </row>
    <row r="107" ht="22.5" customHeight="1">
      <c r="A107" s="85" t="str">
        <f t="shared" si="6"/>
        <v/>
      </c>
      <c r="B107" s="321"/>
      <c r="C107" s="319" t="str">
        <f t="shared" si="1"/>
        <v/>
      </c>
      <c r="D107" s="322"/>
      <c r="E107" s="320" t="str">
        <f t="shared" si="2"/>
        <v/>
      </c>
      <c r="F107" s="323"/>
      <c r="G107" s="164"/>
      <c r="H107" s="88" t="str">
        <f t="array" ref="H107">IF(D107="","",XLOOKUP(D107,'Master Data'!K:K,'Master Data'!N:N,"Input in Master Data",0,1))</f>
        <v/>
      </c>
      <c r="I107" s="88" t="str">
        <f t="array" ref="I107">IF(D107="","",XLOOKUP(D107,'Master Data'!K:K,'Master Data'!O:O,"Input in Master Data",0,1))</f>
        <v/>
      </c>
      <c r="J107" s="88" t="str">
        <f t="array" ref="J107">if(V107="","",XLOOKUP(V107,Master[Company],Master[Blow],"Unknown",0,1))</f>
        <v/>
      </c>
      <c r="K107" s="88" t="str">
        <f t="array" ref="K107">if(V107="","",XLOOKUP(V107,Master[Company],Master[Pigging],"Unknown",0,1))</f>
        <v/>
      </c>
      <c r="L107" s="88" t="str">
        <f t="array" ref="L107">if(V107="","",XLOOKUP(V107,Master[Company],Master[Load Method],"Unknown",0,1))</f>
        <v/>
      </c>
      <c r="M107" s="88" t="str">
        <f t="array" ref="M107">if(V107="","",XLOOKUP(V107,Master[Company],Master[Line Distance],"Unknown",0,1))</f>
        <v/>
      </c>
      <c r="N107" s="164"/>
      <c r="O107" s="301"/>
      <c r="P107" s="88"/>
      <c r="Q107" s="88" t="str">
        <f t="array" ref="Q107">if(V107="","",XLOOKUP(V107,Master[Company],Master[Terms],"NA",0,1))</f>
        <v/>
      </c>
      <c r="R107" s="88" t="str">
        <f t="shared" si="3"/>
        <v/>
      </c>
      <c r="S107" s="88" t="str">
        <f t="array" ref="S107">if(V107="","",XLOOKUP(V107,Master[Company],Master[Group],"NA",0,1))</f>
        <v/>
      </c>
      <c r="T107" s="88" t="str">
        <f t="array" ref="T107">if(V107="","",XLOOKUP(V107,Master[Company],Master[Loading Location],"NA",0,1))</f>
        <v/>
      </c>
      <c r="U107" s="88" t="str">
        <f t="array" ref="U107">if(V107="","",XLOOKUP(V107,Master[Company],Master[Acronym],"NA",0,1))</f>
        <v/>
      </c>
      <c r="V107" s="88"/>
      <c r="W107" s="90"/>
      <c r="X107" s="90"/>
      <c r="Y107" s="88"/>
      <c r="Z107" s="88" t="str">
        <f t="shared" si="5"/>
        <v/>
      </c>
      <c r="AA107" s="88"/>
      <c r="AB107" s="88"/>
      <c r="AC107" s="88"/>
      <c r="AD107" s="166"/>
      <c r="AE107" s="303"/>
      <c r="AF107" s="304"/>
      <c r="AG107" s="304"/>
      <c r="AH107" s="304"/>
      <c r="AI107" s="304"/>
      <c r="AJ107" s="304"/>
      <c r="AK107" s="304"/>
      <c r="AL107" s="305"/>
      <c r="AM107" s="304"/>
      <c r="AN107" s="304"/>
      <c r="AO107" s="304"/>
      <c r="AP107" s="304"/>
      <c r="AQ107" s="304"/>
      <c r="AR107" s="304"/>
      <c r="AS107" s="304"/>
      <c r="AT107" s="304"/>
      <c r="AU107" s="164"/>
      <c r="AV107" s="306"/>
      <c r="AW107" s="306"/>
      <c r="AX107" s="164"/>
      <c r="AY107" s="166"/>
      <c r="AZ107" s="88"/>
      <c r="BA107" s="88"/>
      <c r="BB107" s="88"/>
      <c r="BC107" s="88"/>
      <c r="BD107" s="307"/>
      <c r="BE107" s="88"/>
      <c r="BF107" s="88"/>
      <c r="BG107" s="88"/>
      <c r="BH107" s="308"/>
      <c r="BI107" s="309"/>
      <c r="BJ107" s="310"/>
      <c r="BK107" s="310"/>
      <c r="BL107" s="310"/>
      <c r="BM107" s="310"/>
      <c r="BN107" s="214"/>
    </row>
    <row r="108" ht="22.5" customHeight="1">
      <c r="A108" s="85" t="str">
        <f t="shared" si="6"/>
        <v/>
      </c>
      <c r="B108" s="321"/>
      <c r="C108" s="319" t="str">
        <f t="shared" si="1"/>
        <v/>
      </c>
      <c r="D108" s="322"/>
      <c r="E108" s="320" t="str">
        <f t="shared" si="2"/>
        <v/>
      </c>
      <c r="F108" s="323"/>
      <c r="G108" s="164"/>
      <c r="H108" s="88" t="str">
        <f t="array" ref="H108">IF(D108="","",XLOOKUP(D108,'Master Data'!K:K,'Master Data'!N:N,"Input in Master Data",0,1))</f>
        <v/>
      </c>
      <c r="I108" s="88" t="str">
        <f t="array" ref="I108">IF(D108="","",XLOOKUP(D108,'Master Data'!K:K,'Master Data'!O:O,"Input in Master Data",0,1))</f>
        <v/>
      </c>
      <c r="J108" s="88" t="str">
        <f t="array" ref="J108">if(V108="","",XLOOKUP(V108,Master[Company],Master[Blow],"Unknown",0,1))</f>
        <v/>
      </c>
      <c r="K108" s="88" t="str">
        <f t="array" ref="K108">if(V108="","",XLOOKUP(V108,Master[Company],Master[Pigging],"Unknown",0,1))</f>
        <v/>
      </c>
      <c r="L108" s="88" t="str">
        <f t="array" ref="L108">if(V108="","",XLOOKUP(V108,Master[Company],Master[Load Method],"Unknown",0,1))</f>
        <v/>
      </c>
      <c r="M108" s="88" t="str">
        <f t="array" ref="M108">if(V108="","",XLOOKUP(V108,Master[Company],Master[Line Distance],"Unknown",0,1))</f>
        <v/>
      </c>
      <c r="N108" s="164"/>
      <c r="O108" s="301"/>
      <c r="P108" s="88"/>
      <c r="Q108" s="88" t="str">
        <f t="array" ref="Q108">if(V108="","",XLOOKUP(V108,Master[Company],Master[Terms],"NA",0,1))</f>
        <v/>
      </c>
      <c r="R108" s="88" t="str">
        <f t="shared" si="3"/>
        <v/>
      </c>
      <c r="S108" s="88" t="str">
        <f t="array" ref="S108">if(V108="","",XLOOKUP(V108,Master[Company],Master[Group],"NA",0,1))</f>
        <v/>
      </c>
      <c r="T108" s="88" t="str">
        <f t="array" ref="T108">if(V108="","",XLOOKUP(V108,Master[Company],Master[Loading Location],"NA",0,1))</f>
        <v/>
      </c>
      <c r="U108" s="88" t="str">
        <f t="array" ref="U108">if(V108="","",XLOOKUP(V108,Master[Company],Master[Acronym],"NA",0,1))</f>
        <v/>
      </c>
      <c r="V108" s="88"/>
      <c r="W108" s="90"/>
      <c r="X108" s="90"/>
      <c r="Y108" s="88"/>
      <c r="Z108" s="88" t="str">
        <f t="shared" si="5"/>
        <v/>
      </c>
      <c r="AA108" s="88"/>
      <c r="AB108" s="88"/>
      <c r="AC108" s="88"/>
      <c r="AD108" s="166"/>
      <c r="AE108" s="303"/>
      <c r="AF108" s="304"/>
      <c r="AG108" s="304"/>
      <c r="AH108" s="304"/>
      <c r="AI108" s="304"/>
      <c r="AJ108" s="304"/>
      <c r="AK108" s="304"/>
      <c r="AL108" s="305"/>
      <c r="AM108" s="304"/>
      <c r="AN108" s="304"/>
      <c r="AO108" s="304"/>
      <c r="AP108" s="304"/>
      <c r="AQ108" s="304"/>
      <c r="AR108" s="304"/>
      <c r="AS108" s="304"/>
      <c r="AT108" s="304"/>
      <c r="AU108" s="164"/>
      <c r="AV108" s="306"/>
      <c r="AW108" s="306"/>
      <c r="AX108" s="164"/>
      <c r="AY108" s="166"/>
      <c r="AZ108" s="88"/>
      <c r="BA108" s="88"/>
      <c r="BB108" s="88"/>
      <c r="BC108" s="88"/>
      <c r="BD108" s="307"/>
      <c r="BE108" s="88"/>
      <c r="BF108" s="88"/>
      <c r="BG108" s="88"/>
      <c r="BH108" s="308"/>
      <c r="BI108" s="309"/>
      <c r="BJ108" s="310"/>
      <c r="BK108" s="310"/>
      <c r="BL108" s="310"/>
      <c r="BM108" s="310"/>
      <c r="BN108" s="214"/>
    </row>
    <row r="109" ht="22.5" customHeight="1">
      <c r="A109" s="85" t="str">
        <f t="shared" si="6"/>
        <v/>
      </c>
      <c r="B109" s="321"/>
      <c r="C109" s="319" t="str">
        <f t="shared" si="1"/>
        <v/>
      </c>
      <c r="D109" s="322"/>
      <c r="E109" s="320" t="str">
        <f t="shared" si="2"/>
        <v/>
      </c>
      <c r="F109" s="323"/>
      <c r="G109" s="164"/>
      <c r="H109" s="88" t="str">
        <f t="array" ref="H109">IF(D109="","",XLOOKUP(D109,'Master Data'!K:K,'Master Data'!N:N,"Input in Master Data",0,1))</f>
        <v/>
      </c>
      <c r="I109" s="88" t="str">
        <f t="array" ref="I109">IF(D109="","",XLOOKUP(D109,'Master Data'!K:K,'Master Data'!O:O,"Input in Master Data",0,1))</f>
        <v/>
      </c>
      <c r="J109" s="88" t="str">
        <f t="array" ref="J109">if(V109="","",XLOOKUP(V109,Master[Company],Master[Blow],"Unknown",0,1))</f>
        <v/>
      </c>
      <c r="K109" s="88" t="str">
        <f t="array" ref="K109">if(V109="","",XLOOKUP(V109,Master[Company],Master[Pigging],"Unknown",0,1))</f>
        <v/>
      </c>
      <c r="L109" s="88" t="str">
        <f t="array" ref="L109">if(V109="","",XLOOKUP(V109,Master[Company],Master[Load Method],"Unknown",0,1))</f>
        <v/>
      </c>
      <c r="M109" s="88" t="str">
        <f t="array" ref="M109">if(V109="","",XLOOKUP(V109,Master[Company],Master[Line Distance],"Unknown",0,1))</f>
        <v/>
      </c>
      <c r="N109" s="164"/>
      <c r="O109" s="301"/>
      <c r="P109" s="88"/>
      <c r="Q109" s="88" t="str">
        <f t="array" ref="Q109">if(V109="","",XLOOKUP(V109,Master[Company],Master[Terms],"NA",0,1))</f>
        <v/>
      </c>
      <c r="R109" s="88" t="str">
        <f t="shared" si="3"/>
        <v/>
      </c>
      <c r="S109" s="88" t="str">
        <f t="array" ref="S109">if(V109="","",XLOOKUP(V109,Master[Company],Master[Group],"NA",0,1))</f>
        <v/>
      </c>
      <c r="T109" s="88" t="str">
        <f t="array" ref="T109">if(V109="","",XLOOKUP(V109,Master[Company],Master[Loading Location],"NA",0,1))</f>
        <v/>
      </c>
      <c r="U109" s="88" t="str">
        <f t="array" ref="U109">if(V109="","",XLOOKUP(V109,Master[Company],Master[Acronym],"NA",0,1))</f>
        <v/>
      </c>
      <c r="V109" s="88"/>
      <c r="W109" s="90"/>
      <c r="X109" s="90"/>
      <c r="Y109" s="88"/>
      <c r="Z109" s="88" t="str">
        <f t="shared" si="5"/>
        <v/>
      </c>
      <c r="AA109" s="88"/>
      <c r="AB109" s="88"/>
      <c r="AC109" s="88"/>
      <c r="AD109" s="166"/>
      <c r="AE109" s="303"/>
      <c r="AF109" s="304"/>
      <c r="AG109" s="304"/>
      <c r="AH109" s="304"/>
      <c r="AI109" s="304"/>
      <c r="AJ109" s="304"/>
      <c r="AK109" s="304"/>
      <c r="AL109" s="305"/>
      <c r="AM109" s="304"/>
      <c r="AN109" s="304"/>
      <c r="AO109" s="304"/>
      <c r="AP109" s="304"/>
      <c r="AQ109" s="304"/>
      <c r="AR109" s="304"/>
      <c r="AS109" s="304"/>
      <c r="AT109" s="304"/>
      <c r="AU109" s="164"/>
      <c r="AV109" s="306"/>
      <c r="AW109" s="306"/>
      <c r="AX109" s="164"/>
      <c r="AY109" s="166"/>
      <c r="AZ109" s="88"/>
      <c r="BA109" s="88"/>
      <c r="BB109" s="88"/>
      <c r="BC109" s="88"/>
      <c r="BD109" s="307"/>
      <c r="BE109" s="88"/>
      <c r="BF109" s="88"/>
      <c r="BG109" s="88"/>
      <c r="BH109" s="308"/>
      <c r="BI109" s="309"/>
      <c r="BJ109" s="310"/>
      <c r="BK109" s="310"/>
      <c r="BL109" s="310"/>
      <c r="BM109" s="310"/>
      <c r="BN109" s="214"/>
    </row>
    <row r="110" ht="22.5" customHeight="1">
      <c r="A110" s="85" t="str">
        <f t="shared" si="6"/>
        <v/>
      </c>
      <c r="B110" s="321"/>
      <c r="C110" s="319" t="str">
        <f t="shared" si="1"/>
        <v/>
      </c>
      <c r="D110" s="322"/>
      <c r="E110" s="320" t="str">
        <f t="shared" si="2"/>
        <v/>
      </c>
      <c r="F110" s="323"/>
      <c r="G110" s="164"/>
      <c r="H110" s="88" t="str">
        <f t="array" ref="H110">IF(D110="","",XLOOKUP(D110,'Master Data'!K:K,'Master Data'!N:N,"Input in Master Data",0,1))</f>
        <v/>
      </c>
      <c r="I110" s="88" t="str">
        <f t="array" ref="I110">IF(D110="","",XLOOKUP(D110,'Master Data'!K:K,'Master Data'!O:O,"Input in Master Data",0,1))</f>
        <v/>
      </c>
      <c r="J110" s="88" t="str">
        <f t="array" ref="J110">if(V110="","",XLOOKUP(V110,Master[Company],Master[Blow],"Unknown",0,1))</f>
        <v/>
      </c>
      <c r="K110" s="88" t="str">
        <f t="array" ref="K110">if(V110="","",XLOOKUP(V110,Master[Company],Master[Pigging],"Unknown",0,1))</f>
        <v/>
      </c>
      <c r="L110" s="88" t="str">
        <f t="array" ref="L110">if(V110="","",XLOOKUP(V110,Master[Company],Master[Load Method],"Unknown",0,1))</f>
        <v/>
      </c>
      <c r="M110" s="88" t="str">
        <f t="array" ref="M110">if(V110="","",XLOOKUP(V110,Master[Company],Master[Line Distance],"Unknown",0,1))</f>
        <v/>
      </c>
      <c r="N110" s="164"/>
      <c r="O110" s="301"/>
      <c r="P110" s="88"/>
      <c r="Q110" s="88" t="str">
        <f t="array" ref="Q110">if(V110="","",XLOOKUP(V110,Master[Company],Master[Terms],"NA",0,1))</f>
        <v/>
      </c>
      <c r="R110" s="88" t="str">
        <f t="shared" si="3"/>
        <v/>
      </c>
      <c r="S110" s="88" t="str">
        <f t="array" ref="S110">if(V110="","",XLOOKUP(V110,Master[Company],Master[Group],"NA",0,1))</f>
        <v/>
      </c>
      <c r="T110" s="88" t="str">
        <f t="array" ref="T110">if(V110="","",XLOOKUP(V110,Master[Company],Master[Loading Location],"NA",0,1))</f>
        <v/>
      </c>
      <c r="U110" s="88" t="str">
        <f t="array" ref="U110">if(V110="","",XLOOKUP(V110,Master[Company],Master[Acronym],"NA",0,1))</f>
        <v/>
      </c>
      <c r="V110" s="88"/>
      <c r="W110" s="90"/>
      <c r="X110" s="90"/>
      <c r="Y110" s="88"/>
      <c r="Z110" s="88" t="str">
        <f t="shared" si="5"/>
        <v/>
      </c>
      <c r="AA110" s="88"/>
      <c r="AB110" s="88"/>
      <c r="AC110" s="88"/>
      <c r="AD110" s="166"/>
      <c r="AE110" s="303"/>
      <c r="AF110" s="304"/>
      <c r="AG110" s="304"/>
      <c r="AH110" s="304"/>
      <c r="AI110" s="304"/>
      <c r="AJ110" s="304"/>
      <c r="AK110" s="304"/>
      <c r="AL110" s="305"/>
      <c r="AM110" s="304"/>
      <c r="AN110" s="304"/>
      <c r="AO110" s="304"/>
      <c r="AP110" s="304"/>
      <c r="AQ110" s="304"/>
      <c r="AR110" s="304"/>
      <c r="AS110" s="304"/>
      <c r="AT110" s="304"/>
      <c r="AU110" s="164"/>
      <c r="AV110" s="306"/>
      <c r="AW110" s="306"/>
      <c r="AX110" s="164"/>
      <c r="AY110" s="166"/>
      <c r="AZ110" s="88"/>
      <c r="BA110" s="88"/>
      <c r="BB110" s="88"/>
      <c r="BC110" s="88"/>
      <c r="BD110" s="307"/>
      <c r="BE110" s="88"/>
      <c r="BF110" s="88"/>
      <c r="BG110" s="88"/>
      <c r="BH110" s="308"/>
      <c r="BI110" s="309"/>
      <c r="BJ110" s="310"/>
      <c r="BK110" s="310"/>
      <c r="BL110" s="310"/>
      <c r="BM110" s="310"/>
      <c r="BN110" s="214"/>
    </row>
    <row r="111" ht="22.5" customHeight="1">
      <c r="A111" s="85" t="str">
        <f t="shared" si="6"/>
        <v/>
      </c>
      <c r="B111" s="321"/>
      <c r="C111" s="319" t="str">
        <f t="shared" si="1"/>
        <v/>
      </c>
      <c r="D111" s="322"/>
      <c r="E111" s="320" t="str">
        <f t="shared" si="2"/>
        <v/>
      </c>
      <c r="F111" s="323"/>
      <c r="G111" s="164"/>
      <c r="H111" s="88" t="str">
        <f t="array" ref="H111">IF(D111="","",XLOOKUP(D111,'Master Data'!K:K,'Master Data'!N:N,"Input in Master Data",0,1))</f>
        <v/>
      </c>
      <c r="I111" s="88" t="str">
        <f t="array" ref="I111">IF(D111="","",XLOOKUP(D111,'Master Data'!K:K,'Master Data'!O:O,"Input in Master Data",0,1))</f>
        <v/>
      </c>
      <c r="J111" s="88" t="str">
        <f t="array" ref="J111">if(V111="","",XLOOKUP(V111,Master[Company],Master[Blow],"Unknown",0,1))</f>
        <v/>
      </c>
      <c r="K111" s="88" t="str">
        <f t="array" ref="K111">if(V111="","",XLOOKUP(V111,Master[Company],Master[Pigging],"Unknown",0,1))</f>
        <v/>
      </c>
      <c r="L111" s="88" t="str">
        <f t="array" ref="L111">if(V111="","",XLOOKUP(V111,Master[Company],Master[Load Method],"Unknown",0,1))</f>
        <v/>
      </c>
      <c r="M111" s="88" t="str">
        <f t="array" ref="M111">if(V111="","",XLOOKUP(V111,Master[Company],Master[Line Distance],"Unknown",0,1))</f>
        <v/>
      </c>
      <c r="N111" s="164"/>
      <c r="O111" s="301"/>
      <c r="P111" s="88"/>
      <c r="Q111" s="88" t="str">
        <f t="array" ref="Q111">if(V111="","",XLOOKUP(V111,Master[Company],Master[Terms],"NA",0,1))</f>
        <v/>
      </c>
      <c r="R111" s="88" t="str">
        <f t="shared" si="3"/>
        <v/>
      </c>
      <c r="S111" s="88" t="str">
        <f t="array" ref="S111">if(V111="","",XLOOKUP(V111,Master[Company],Master[Group],"NA",0,1))</f>
        <v/>
      </c>
      <c r="T111" s="88" t="str">
        <f t="array" ref="T111">if(V111="","",XLOOKUP(V111,Master[Company],Master[Loading Location],"NA",0,1))</f>
        <v/>
      </c>
      <c r="U111" s="88" t="str">
        <f t="array" ref="U111">if(V111="","",XLOOKUP(V111,Master[Company],Master[Acronym],"NA",0,1))</f>
        <v/>
      </c>
      <c r="V111" s="88"/>
      <c r="W111" s="90"/>
      <c r="X111" s="90"/>
      <c r="Y111" s="88"/>
      <c r="Z111" s="88" t="str">
        <f t="shared" si="5"/>
        <v/>
      </c>
      <c r="AA111" s="88"/>
      <c r="AB111" s="88"/>
      <c r="AC111" s="88"/>
      <c r="AD111" s="166"/>
      <c r="AE111" s="303"/>
      <c r="AF111" s="304"/>
      <c r="AG111" s="304"/>
      <c r="AH111" s="304"/>
      <c r="AI111" s="304"/>
      <c r="AJ111" s="304"/>
      <c r="AK111" s="304"/>
      <c r="AL111" s="305"/>
      <c r="AM111" s="304"/>
      <c r="AN111" s="304"/>
      <c r="AO111" s="304"/>
      <c r="AP111" s="304"/>
      <c r="AQ111" s="304"/>
      <c r="AR111" s="304"/>
      <c r="AS111" s="304"/>
      <c r="AT111" s="304"/>
      <c r="AU111" s="164"/>
      <c r="AV111" s="306"/>
      <c r="AW111" s="306"/>
      <c r="AX111" s="164"/>
      <c r="AY111" s="166"/>
      <c r="AZ111" s="88"/>
      <c r="BA111" s="88"/>
      <c r="BB111" s="88"/>
      <c r="BC111" s="88"/>
      <c r="BD111" s="307"/>
      <c r="BE111" s="88"/>
      <c r="BF111" s="88"/>
      <c r="BG111" s="88"/>
      <c r="BH111" s="308"/>
      <c r="BI111" s="309"/>
      <c r="BJ111" s="310"/>
      <c r="BK111" s="310"/>
      <c r="BL111" s="310"/>
      <c r="BM111" s="310"/>
      <c r="BN111" s="214"/>
    </row>
    <row r="112" ht="22.5" customHeight="1">
      <c r="A112" s="85" t="str">
        <f t="shared" si="6"/>
        <v/>
      </c>
      <c r="B112" s="321"/>
      <c r="C112" s="319" t="str">
        <f t="shared" si="1"/>
        <v/>
      </c>
      <c r="D112" s="322"/>
      <c r="E112" s="320" t="str">
        <f t="shared" si="2"/>
        <v/>
      </c>
      <c r="F112" s="323"/>
      <c r="G112" s="164"/>
      <c r="H112" s="88" t="str">
        <f t="array" ref="H112">IF(D112="","",XLOOKUP(D112,'Master Data'!K:K,'Master Data'!N:N,"Input in Master Data",0,1))</f>
        <v/>
      </c>
      <c r="I112" s="88" t="str">
        <f t="array" ref="I112">IF(D112="","",XLOOKUP(D112,'Master Data'!K:K,'Master Data'!O:O,"Input in Master Data",0,1))</f>
        <v/>
      </c>
      <c r="J112" s="88" t="str">
        <f t="array" ref="J112">if(V112="","",XLOOKUP(V112,Master[Company],Master[Blow],"Unknown",0,1))</f>
        <v/>
      </c>
      <c r="K112" s="88" t="str">
        <f t="array" ref="K112">if(V112="","",XLOOKUP(V112,Master[Company],Master[Pigging],"Unknown",0,1))</f>
        <v/>
      </c>
      <c r="L112" s="88" t="str">
        <f t="array" ref="L112">if(V112="","",XLOOKUP(V112,Master[Company],Master[Load Method],"Unknown",0,1))</f>
        <v/>
      </c>
      <c r="M112" s="88" t="str">
        <f t="array" ref="M112">if(V112="","",XLOOKUP(V112,Master[Company],Master[Line Distance],"Unknown",0,1))</f>
        <v/>
      </c>
      <c r="N112" s="164"/>
      <c r="O112" s="301"/>
      <c r="P112" s="88"/>
      <c r="Q112" s="88" t="str">
        <f t="array" ref="Q112">if(V112="","",XLOOKUP(V112,Master[Company],Master[Terms],"NA",0,1))</f>
        <v/>
      </c>
      <c r="R112" s="88" t="str">
        <f t="shared" si="3"/>
        <v/>
      </c>
      <c r="S112" s="88" t="str">
        <f t="array" ref="S112">if(V112="","",XLOOKUP(V112,Master[Company],Master[Group],"NA",0,1))</f>
        <v/>
      </c>
      <c r="T112" s="88" t="str">
        <f t="array" ref="T112">if(V112="","",XLOOKUP(V112,Master[Company],Master[Loading Location],"NA",0,1))</f>
        <v/>
      </c>
      <c r="U112" s="88" t="str">
        <f t="array" ref="U112">if(V112="","",XLOOKUP(V112,Master[Company],Master[Acronym],"NA",0,1))</f>
        <v/>
      </c>
      <c r="V112" s="88"/>
      <c r="W112" s="90"/>
      <c r="X112" s="90"/>
      <c r="Y112" s="88"/>
      <c r="Z112" s="88" t="str">
        <f t="shared" si="5"/>
        <v/>
      </c>
      <c r="AA112" s="88"/>
      <c r="AB112" s="88"/>
      <c r="AC112" s="88"/>
      <c r="AD112" s="166"/>
      <c r="AE112" s="303"/>
      <c r="AF112" s="304"/>
      <c r="AG112" s="304"/>
      <c r="AH112" s="304"/>
      <c r="AI112" s="304"/>
      <c r="AJ112" s="304"/>
      <c r="AK112" s="304"/>
      <c r="AL112" s="305"/>
      <c r="AM112" s="304"/>
      <c r="AN112" s="304"/>
      <c r="AO112" s="304"/>
      <c r="AP112" s="304"/>
      <c r="AQ112" s="304"/>
      <c r="AR112" s="304"/>
      <c r="AS112" s="304"/>
      <c r="AT112" s="304"/>
      <c r="AU112" s="164"/>
      <c r="AV112" s="306"/>
      <c r="AW112" s="306"/>
      <c r="AX112" s="164"/>
      <c r="AY112" s="166"/>
      <c r="AZ112" s="88"/>
      <c r="BA112" s="88"/>
      <c r="BB112" s="88"/>
      <c r="BC112" s="88"/>
      <c r="BD112" s="307"/>
      <c r="BE112" s="88"/>
      <c r="BF112" s="88"/>
      <c r="BG112" s="88"/>
      <c r="BH112" s="308"/>
      <c r="BI112" s="309"/>
      <c r="BJ112" s="310"/>
      <c r="BK112" s="310"/>
      <c r="BL112" s="310"/>
      <c r="BM112" s="310"/>
      <c r="BN112" s="214"/>
    </row>
    <row r="113" ht="22.5" customHeight="1">
      <c r="A113" s="85" t="str">
        <f t="shared" si="6"/>
        <v/>
      </c>
      <c r="B113" s="321"/>
      <c r="C113" s="319" t="str">
        <f t="shared" si="1"/>
        <v/>
      </c>
      <c r="D113" s="322"/>
      <c r="E113" s="320" t="str">
        <f t="shared" si="2"/>
        <v/>
      </c>
      <c r="F113" s="323"/>
      <c r="G113" s="164"/>
      <c r="H113" s="88" t="str">
        <f t="array" ref="H113">IF(D113="","",XLOOKUP(D113,'Master Data'!K:K,'Master Data'!N:N,"Input in Master Data",0,1))</f>
        <v/>
      </c>
      <c r="I113" s="88" t="str">
        <f t="array" ref="I113">IF(D113="","",XLOOKUP(D113,'Master Data'!K:K,'Master Data'!O:O,"Input in Master Data",0,1))</f>
        <v/>
      </c>
      <c r="J113" s="88" t="str">
        <f t="array" ref="J113">if(V113="","",XLOOKUP(V113,Master[Company],Master[Blow],"Unknown",0,1))</f>
        <v/>
      </c>
      <c r="K113" s="88" t="str">
        <f t="array" ref="K113">if(V113="","",XLOOKUP(V113,Master[Company],Master[Pigging],"Unknown",0,1))</f>
        <v/>
      </c>
      <c r="L113" s="88" t="str">
        <f t="array" ref="L113">if(V113="","",XLOOKUP(V113,Master[Company],Master[Load Method],"Unknown",0,1))</f>
        <v/>
      </c>
      <c r="M113" s="88" t="str">
        <f t="array" ref="M113">if(V113="","",XLOOKUP(V113,Master[Company],Master[Line Distance],"Unknown",0,1))</f>
        <v/>
      </c>
      <c r="N113" s="164"/>
      <c r="O113" s="301"/>
      <c r="P113" s="88"/>
      <c r="Q113" s="88" t="str">
        <f t="array" ref="Q113">if(V113="","",XLOOKUP(V113,Master[Company],Master[Terms],"NA",0,1))</f>
        <v/>
      </c>
      <c r="R113" s="88" t="str">
        <f t="shared" si="3"/>
        <v/>
      </c>
      <c r="S113" s="88" t="str">
        <f t="array" ref="S113">if(V113="","",XLOOKUP(V113,Master[Company],Master[Group],"NA",0,1))</f>
        <v/>
      </c>
      <c r="T113" s="88" t="str">
        <f t="array" ref="T113">if(V113="","",XLOOKUP(V113,Master[Company],Master[Loading Location],"NA",0,1))</f>
        <v/>
      </c>
      <c r="U113" s="88" t="str">
        <f t="array" ref="U113">if(V113="","",XLOOKUP(V113,Master[Company],Master[Acronym],"NA",0,1))</f>
        <v/>
      </c>
      <c r="V113" s="88"/>
      <c r="W113" s="90"/>
      <c r="X113" s="90"/>
      <c r="Y113" s="88"/>
      <c r="Z113" s="88" t="str">
        <f t="shared" si="5"/>
        <v/>
      </c>
      <c r="AA113" s="88"/>
      <c r="AB113" s="88"/>
      <c r="AC113" s="88"/>
      <c r="AD113" s="166"/>
      <c r="AE113" s="303"/>
      <c r="AF113" s="304"/>
      <c r="AG113" s="304"/>
      <c r="AH113" s="304"/>
      <c r="AI113" s="304"/>
      <c r="AJ113" s="304"/>
      <c r="AK113" s="304"/>
      <c r="AL113" s="305"/>
      <c r="AM113" s="304"/>
      <c r="AN113" s="304"/>
      <c r="AO113" s="304"/>
      <c r="AP113" s="304"/>
      <c r="AQ113" s="304"/>
      <c r="AR113" s="304"/>
      <c r="AS113" s="304"/>
      <c r="AT113" s="304"/>
      <c r="AU113" s="164"/>
      <c r="AV113" s="306"/>
      <c r="AW113" s="306"/>
      <c r="AX113" s="164"/>
      <c r="AY113" s="166"/>
      <c r="AZ113" s="88"/>
      <c r="BA113" s="88"/>
      <c r="BB113" s="88"/>
      <c r="BC113" s="88"/>
      <c r="BD113" s="307"/>
      <c r="BE113" s="88"/>
      <c r="BF113" s="88"/>
      <c r="BG113" s="88"/>
      <c r="BH113" s="308"/>
      <c r="BI113" s="309"/>
      <c r="BJ113" s="310"/>
      <c r="BK113" s="310"/>
      <c r="BL113" s="310"/>
      <c r="BM113" s="310"/>
      <c r="BN113" s="214"/>
    </row>
    <row r="114" ht="22.5" customHeight="1">
      <c r="A114" s="85" t="str">
        <f t="shared" si="6"/>
        <v/>
      </c>
      <c r="B114" s="321"/>
      <c r="C114" s="319" t="str">
        <f t="shared" si="1"/>
        <v/>
      </c>
      <c r="D114" s="322"/>
      <c r="E114" s="320" t="str">
        <f t="shared" si="2"/>
        <v/>
      </c>
      <c r="F114" s="323"/>
      <c r="G114" s="164"/>
      <c r="H114" s="88" t="str">
        <f t="array" ref="H114">IF(D114="","",XLOOKUP(D114,'Master Data'!K:K,'Master Data'!N:N,"Input in Master Data",0,1))</f>
        <v/>
      </c>
      <c r="I114" s="88" t="str">
        <f t="array" ref="I114">IF(D114="","",XLOOKUP(D114,'Master Data'!K:K,'Master Data'!O:O,"Input in Master Data",0,1))</f>
        <v/>
      </c>
      <c r="J114" s="88" t="str">
        <f t="array" ref="J114">if(V114="","",XLOOKUP(V114,Master[Company],Master[Blow],"Unknown",0,1))</f>
        <v/>
      </c>
      <c r="K114" s="88" t="str">
        <f t="array" ref="K114">if(V114="","",XLOOKUP(V114,Master[Company],Master[Pigging],"Unknown",0,1))</f>
        <v/>
      </c>
      <c r="L114" s="88" t="str">
        <f t="array" ref="L114">if(V114="","",XLOOKUP(V114,Master[Company],Master[Load Method],"Unknown",0,1))</f>
        <v/>
      </c>
      <c r="M114" s="88" t="str">
        <f t="array" ref="M114">if(V114="","",XLOOKUP(V114,Master[Company],Master[Line Distance],"Unknown",0,1))</f>
        <v/>
      </c>
      <c r="N114" s="164"/>
      <c r="O114" s="301"/>
      <c r="P114" s="88"/>
      <c r="Q114" s="88" t="str">
        <f t="array" ref="Q114">if(V114="","",XLOOKUP(V114,Master[Company],Master[Terms],"NA",0,1))</f>
        <v/>
      </c>
      <c r="R114" s="88" t="str">
        <f t="shared" si="3"/>
        <v/>
      </c>
      <c r="S114" s="88" t="str">
        <f t="array" ref="S114">if(V114="","",XLOOKUP(V114,Master[Company],Master[Group],"NA",0,1))</f>
        <v/>
      </c>
      <c r="T114" s="88" t="str">
        <f t="array" ref="T114">if(V114="","",XLOOKUP(V114,Master[Company],Master[Loading Location],"NA",0,1))</f>
        <v/>
      </c>
      <c r="U114" s="88" t="str">
        <f t="array" ref="U114">if(V114="","",XLOOKUP(V114,Master[Company],Master[Acronym],"NA",0,1))</f>
        <v/>
      </c>
      <c r="V114" s="88"/>
      <c r="W114" s="90"/>
      <c r="X114" s="90"/>
      <c r="Y114" s="88"/>
      <c r="Z114" s="88" t="str">
        <f t="shared" si="5"/>
        <v/>
      </c>
      <c r="AA114" s="88"/>
      <c r="AB114" s="88"/>
      <c r="AC114" s="88"/>
      <c r="AD114" s="166"/>
      <c r="AE114" s="303"/>
      <c r="AF114" s="304"/>
      <c r="AG114" s="304"/>
      <c r="AH114" s="304"/>
      <c r="AI114" s="304"/>
      <c r="AJ114" s="304"/>
      <c r="AK114" s="304"/>
      <c r="AL114" s="305"/>
      <c r="AM114" s="304"/>
      <c r="AN114" s="304"/>
      <c r="AO114" s="304"/>
      <c r="AP114" s="304"/>
      <c r="AQ114" s="304"/>
      <c r="AR114" s="304"/>
      <c r="AS114" s="304"/>
      <c r="AT114" s="304"/>
      <c r="AU114" s="164"/>
      <c r="AV114" s="306"/>
      <c r="AW114" s="306"/>
      <c r="AX114" s="164"/>
      <c r="AY114" s="166"/>
      <c r="AZ114" s="88"/>
      <c r="BA114" s="88"/>
      <c r="BB114" s="88"/>
      <c r="BC114" s="88"/>
      <c r="BD114" s="307"/>
      <c r="BE114" s="88"/>
      <c r="BF114" s="88"/>
      <c r="BG114" s="88"/>
      <c r="BH114" s="308"/>
      <c r="BI114" s="309"/>
      <c r="BJ114" s="310"/>
      <c r="BK114" s="310"/>
      <c r="BL114" s="310"/>
      <c r="BM114" s="310"/>
      <c r="BN114" s="214"/>
    </row>
    <row r="115" ht="22.5" customHeight="1">
      <c r="A115" s="85" t="str">
        <f t="shared" si="6"/>
        <v/>
      </c>
      <c r="B115" s="321"/>
      <c r="C115" s="319" t="str">
        <f t="shared" si="1"/>
        <v/>
      </c>
      <c r="D115" s="322"/>
      <c r="E115" s="320" t="str">
        <f t="shared" si="2"/>
        <v/>
      </c>
      <c r="F115" s="323"/>
      <c r="G115" s="164"/>
      <c r="H115" s="88" t="str">
        <f t="array" ref="H115">IF(D115="","",XLOOKUP(D115,'Master Data'!K:K,'Master Data'!N:N,"Input in Master Data",0,1))</f>
        <v/>
      </c>
      <c r="I115" s="88" t="str">
        <f t="array" ref="I115">IF(D115="","",XLOOKUP(D115,'Master Data'!K:K,'Master Data'!O:O,"Input in Master Data",0,1))</f>
        <v/>
      </c>
      <c r="J115" s="88" t="str">
        <f t="array" ref="J115">if(V115="","",XLOOKUP(V115,Master[Company],Master[Blow],"Unknown",0,1))</f>
        <v/>
      </c>
      <c r="K115" s="88" t="str">
        <f t="array" ref="K115">if(V115="","",XLOOKUP(V115,Master[Company],Master[Pigging],"Unknown",0,1))</f>
        <v/>
      </c>
      <c r="L115" s="88" t="str">
        <f t="array" ref="L115">if(V115="","",XLOOKUP(V115,Master[Company],Master[Load Method],"Unknown",0,1))</f>
        <v/>
      </c>
      <c r="M115" s="88" t="str">
        <f t="array" ref="M115">if(V115="","",XLOOKUP(V115,Master[Company],Master[Line Distance],"Unknown",0,1))</f>
        <v/>
      </c>
      <c r="N115" s="164"/>
      <c r="O115" s="301"/>
      <c r="P115" s="88"/>
      <c r="Q115" s="88" t="str">
        <f t="array" ref="Q115">if(V115="","",XLOOKUP(V115,Master[Company],Master[Terms],"NA",0,1))</f>
        <v/>
      </c>
      <c r="R115" s="88" t="str">
        <f t="shared" si="3"/>
        <v/>
      </c>
      <c r="S115" s="88" t="str">
        <f t="array" ref="S115">if(V115="","",XLOOKUP(V115,Master[Company],Master[Group],"NA",0,1))</f>
        <v/>
      </c>
      <c r="T115" s="88" t="str">
        <f t="array" ref="T115">if(V115="","",XLOOKUP(V115,Master[Company],Master[Loading Location],"NA",0,1))</f>
        <v/>
      </c>
      <c r="U115" s="88" t="str">
        <f t="array" ref="U115">if(V115="","",XLOOKUP(V115,Master[Company],Master[Acronym],"NA",0,1))</f>
        <v/>
      </c>
      <c r="V115" s="88"/>
      <c r="W115" s="90"/>
      <c r="X115" s="90"/>
      <c r="Y115" s="88"/>
      <c r="Z115" s="88" t="str">
        <f t="shared" si="5"/>
        <v/>
      </c>
      <c r="AA115" s="88"/>
      <c r="AB115" s="88"/>
      <c r="AC115" s="88"/>
      <c r="AD115" s="166"/>
      <c r="AE115" s="303"/>
      <c r="AF115" s="304"/>
      <c r="AG115" s="304"/>
      <c r="AH115" s="304"/>
      <c r="AI115" s="304"/>
      <c r="AJ115" s="304"/>
      <c r="AK115" s="304"/>
      <c r="AL115" s="305"/>
      <c r="AM115" s="304"/>
      <c r="AN115" s="304"/>
      <c r="AO115" s="304"/>
      <c r="AP115" s="304"/>
      <c r="AQ115" s="304"/>
      <c r="AR115" s="304"/>
      <c r="AS115" s="304"/>
      <c r="AT115" s="304"/>
      <c r="AU115" s="164"/>
      <c r="AV115" s="306"/>
      <c r="AW115" s="306"/>
      <c r="AX115" s="164"/>
      <c r="AY115" s="166"/>
      <c r="AZ115" s="88"/>
      <c r="BA115" s="88"/>
      <c r="BB115" s="88"/>
      <c r="BC115" s="88"/>
      <c r="BD115" s="307"/>
      <c r="BE115" s="88"/>
      <c r="BF115" s="88"/>
      <c r="BG115" s="88"/>
      <c r="BH115" s="308"/>
      <c r="BI115" s="309"/>
      <c r="BJ115" s="310"/>
      <c r="BK115" s="310"/>
      <c r="BL115" s="310"/>
      <c r="BM115" s="310"/>
      <c r="BN115" s="214"/>
    </row>
    <row r="116" ht="22.5" customHeight="1">
      <c r="A116" s="85" t="str">
        <f t="shared" si="6"/>
        <v/>
      </c>
      <c r="B116" s="321"/>
      <c r="C116" s="319" t="str">
        <f t="shared" si="1"/>
        <v/>
      </c>
      <c r="D116" s="322"/>
      <c r="E116" s="320" t="str">
        <f t="shared" si="2"/>
        <v/>
      </c>
      <c r="F116" s="323"/>
      <c r="G116" s="164"/>
      <c r="H116" s="88" t="str">
        <f t="array" ref="H116">IF(D116="","",XLOOKUP(D116,'Master Data'!K:K,'Master Data'!N:N,"Input in Master Data",0,1))</f>
        <v/>
      </c>
      <c r="I116" s="88" t="str">
        <f t="array" ref="I116">IF(D116="","",XLOOKUP(D116,'Master Data'!K:K,'Master Data'!O:O,"Input in Master Data",0,1))</f>
        <v/>
      </c>
      <c r="J116" s="88" t="str">
        <f t="array" ref="J116">if(V116="","",XLOOKUP(V116,Master[Company],Master[Blow],"Unknown",0,1))</f>
        <v/>
      </c>
      <c r="K116" s="88" t="str">
        <f t="array" ref="K116">if(V116="","",XLOOKUP(V116,Master[Company],Master[Pigging],"Unknown",0,1))</f>
        <v/>
      </c>
      <c r="L116" s="88" t="str">
        <f t="array" ref="L116">if(V116="","",XLOOKUP(V116,Master[Company],Master[Load Method],"Unknown",0,1))</f>
        <v/>
      </c>
      <c r="M116" s="88" t="str">
        <f t="array" ref="M116">if(V116="","",XLOOKUP(V116,Master[Company],Master[Line Distance],"Unknown",0,1))</f>
        <v/>
      </c>
      <c r="N116" s="164"/>
      <c r="O116" s="301"/>
      <c r="P116" s="88"/>
      <c r="Q116" s="88" t="str">
        <f t="array" ref="Q116">if(V116="","",XLOOKUP(V116,Master[Company],Master[Terms],"NA",0,1))</f>
        <v/>
      </c>
      <c r="R116" s="88" t="str">
        <f t="shared" si="3"/>
        <v/>
      </c>
      <c r="S116" s="88" t="str">
        <f t="array" ref="S116">if(V116="","",XLOOKUP(V116,Master[Company],Master[Group],"NA",0,1))</f>
        <v/>
      </c>
      <c r="T116" s="88" t="str">
        <f t="array" ref="T116">if(V116="","",XLOOKUP(V116,Master[Company],Master[Loading Location],"NA",0,1))</f>
        <v/>
      </c>
      <c r="U116" s="88" t="str">
        <f t="array" ref="U116">if(V116="","",XLOOKUP(V116,Master[Company],Master[Acronym],"NA",0,1))</f>
        <v/>
      </c>
      <c r="V116" s="88"/>
      <c r="W116" s="90"/>
      <c r="X116" s="90"/>
      <c r="Y116" s="88"/>
      <c r="Z116" s="88" t="str">
        <f t="shared" si="5"/>
        <v/>
      </c>
      <c r="AA116" s="88"/>
      <c r="AB116" s="88"/>
      <c r="AC116" s="88"/>
      <c r="AD116" s="166"/>
      <c r="AE116" s="303"/>
      <c r="AF116" s="304"/>
      <c r="AG116" s="304"/>
      <c r="AH116" s="304"/>
      <c r="AI116" s="304"/>
      <c r="AJ116" s="304"/>
      <c r="AK116" s="304"/>
      <c r="AL116" s="305"/>
      <c r="AM116" s="304"/>
      <c r="AN116" s="304"/>
      <c r="AO116" s="304"/>
      <c r="AP116" s="304"/>
      <c r="AQ116" s="304"/>
      <c r="AR116" s="304"/>
      <c r="AS116" s="304"/>
      <c r="AT116" s="304"/>
      <c r="AU116" s="164"/>
      <c r="AV116" s="306"/>
      <c r="AW116" s="306"/>
      <c r="AX116" s="164"/>
      <c r="AY116" s="166"/>
      <c r="AZ116" s="88"/>
      <c r="BA116" s="88"/>
      <c r="BB116" s="88"/>
      <c r="BC116" s="88"/>
      <c r="BD116" s="307"/>
      <c r="BE116" s="88"/>
      <c r="BF116" s="88"/>
      <c r="BG116" s="88"/>
      <c r="BH116" s="308"/>
      <c r="BI116" s="309"/>
      <c r="BJ116" s="310"/>
      <c r="BK116" s="310"/>
      <c r="BL116" s="310"/>
      <c r="BM116" s="310"/>
      <c r="BN116" s="214"/>
    </row>
    <row r="117" ht="22.5" customHeight="1">
      <c r="A117" s="85" t="str">
        <f t="shared" si="6"/>
        <v/>
      </c>
      <c r="B117" s="321"/>
      <c r="C117" s="319" t="str">
        <f t="shared" si="1"/>
        <v/>
      </c>
      <c r="D117" s="322"/>
      <c r="E117" s="320" t="str">
        <f t="shared" si="2"/>
        <v/>
      </c>
      <c r="F117" s="323"/>
      <c r="G117" s="164"/>
      <c r="H117" s="88" t="str">
        <f t="array" ref="H117">IF(D117="","",XLOOKUP(D117,'Master Data'!K:K,'Master Data'!N:N,"Input in Master Data",0,1))</f>
        <v/>
      </c>
      <c r="I117" s="88" t="str">
        <f t="array" ref="I117">IF(D117="","",XLOOKUP(D117,'Master Data'!K:K,'Master Data'!O:O,"Input in Master Data",0,1))</f>
        <v/>
      </c>
      <c r="J117" s="88" t="str">
        <f t="array" ref="J117">if(V117="","",XLOOKUP(V117,Master[Company],Master[Blow],"Unknown",0,1))</f>
        <v/>
      </c>
      <c r="K117" s="88" t="str">
        <f t="array" ref="K117">if(V117="","",XLOOKUP(V117,Master[Company],Master[Pigging],"Unknown",0,1))</f>
        <v/>
      </c>
      <c r="L117" s="88" t="str">
        <f t="array" ref="L117">if(V117="","",XLOOKUP(V117,Master[Company],Master[Load Method],"Unknown",0,1))</f>
        <v/>
      </c>
      <c r="M117" s="88" t="str">
        <f t="array" ref="M117">if(V117="","",XLOOKUP(V117,Master[Company],Master[Line Distance],"Unknown",0,1))</f>
        <v/>
      </c>
      <c r="N117" s="164"/>
      <c r="O117" s="301"/>
      <c r="P117" s="88"/>
      <c r="Q117" s="88" t="str">
        <f t="array" ref="Q117">if(V117="","",XLOOKUP(V117,Master[Company],Master[Terms],"NA",0,1))</f>
        <v/>
      </c>
      <c r="R117" s="88" t="str">
        <f t="shared" si="3"/>
        <v/>
      </c>
      <c r="S117" s="88" t="str">
        <f t="array" ref="S117">if(V117="","",XLOOKUP(V117,Master[Company],Master[Group],"NA",0,1))</f>
        <v/>
      </c>
      <c r="T117" s="88" t="str">
        <f t="array" ref="T117">if(V117="","",XLOOKUP(V117,Master[Company],Master[Loading Location],"NA",0,1))</f>
        <v/>
      </c>
      <c r="U117" s="88" t="str">
        <f t="array" ref="U117">if(V117="","",XLOOKUP(V117,Master[Company],Master[Acronym],"NA",0,1))</f>
        <v/>
      </c>
      <c r="V117" s="88"/>
      <c r="W117" s="90"/>
      <c r="X117" s="90"/>
      <c r="Y117" s="88"/>
      <c r="Z117" s="88" t="str">
        <f t="shared" si="5"/>
        <v/>
      </c>
      <c r="AA117" s="88"/>
      <c r="AB117" s="88"/>
      <c r="AC117" s="88"/>
      <c r="AD117" s="166"/>
      <c r="AE117" s="303"/>
      <c r="AF117" s="304"/>
      <c r="AG117" s="304"/>
      <c r="AH117" s="304"/>
      <c r="AI117" s="304"/>
      <c r="AJ117" s="304"/>
      <c r="AK117" s="304"/>
      <c r="AL117" s="305"/>
      <c r="AM117" s="304"/>
      <c r="AN117" s="304"/>
      <c r="AO117" s="304"/>
      <c r="AP117" s="304"/>
      <c r="AQ117" s="304"/>
      <c r="AR117" s="304"/>
      <c r="AS117" s="304"/>
      <c r="AT117" s="304"/>
      <c r="AU117" s="164"/>
      <c r="AV117" s="306"/>
      <c r="AW117" s="306"/>
      <c r="AX117" s="164"/>
      <c r="AY117" s="166"/>
      <c r="AZ117" s="88"/>
      <c r="BA117" s="88"/>
      <c r="BB117" s="88"/>
      <c r="BC117" s="88"/>
      <c r="BD117" s="307"/>
      <c r="BE117" s="88"/>
      <c r="BF117" s="88"/>
      <c r="BG117" s="88"/>
      <c r="BH117" s="308"/>
      <c r="BI117" s="309"/>
      <c r="BJ117" s="310"/>
      <c r="BK117" s="310"/>
      <c r="BL117" s="310"/>
      <c r="BM117" s="310"/>
      <c r="BN117" s="214"/>
    </row>
    <row r="118" ht="22.5" customHeight="1">
      <c r="A118" s="85" t="str">
        <f t="shared" si="6"/>
        <v/>
      </c>
      <c r="B118" s="321"/>
      <c r="C118" s="319" t="str">
        <f t="shared" si="1"/>
        <v/>
      </c>
      <c r="D118" s="322"/>
      <c r="E118" s="320" t="str">
        <f t="shared" si="2"/>
        <v/>
      </c>
      <c r="F118" s="323"/>
      <c r="G118" s="164"/>
      <c r="H118" s="88" t="str">
        <f t="array" ref="H118">IF(D118="","",XLOOKUP(D118,'Master Data'!K:K,'Master Data'!N:N,"Input in Master Data",0,1))</f>
        <v/>
      </c>
      <c r="I118" s="88" t="str">
        <f t="array" ref="I118">IF(D118="","",XLOOKUP(D118,'Master Data'!K:K,'Master Data'!O:O,"Input in Master Data",0,1))</f>
        <v/>
      </c>
      <c r="J118" s="88" t="str">
        <f t="array" ref="J118">if(V118="","",XLOOKUP(V118,Master[Company],Master[Blow],"Unknown",0,1))</f>
        <v/>
      </c>
      <c r="K118" s="88" t="str">
        <f t="array" ref="K118">if(V118="","",XLOOKUP(V118,Master[Company],Master[Pigging],"Unknown",0,1))</f>
        <v/>
      </c>
      <c r="L118" s="88" t="str">
        <f t="array" ref="L118">if(V118="","",XLOOKUP(V118,Master[Company],Master[Load Method],"Unknown",0,1))</f>
        <v/>
      </c>
      <c r="M118" s="88" t="str">
        <f t="array" ref="M118">if(V118="","",XLOOKUP(V118,Master[Company],Master[Line Distance],"Unknown",0,1))</f>
        <v/>
      </c>
      <c r="N118" s="164"/>
      <c r="O118" s="301"/>
      <c r="P118" s="88"/>
      <c r="Q118" s="88" t="str">
        <f t="array" ref="Q118">if(V118="","",XLOOKUP(V118,Master[Company],Master[Terms],"NA",0,1))</f>
        <v/>
      </c>
      <c r="R118" s="88" t="str">
        <f t="shared" si="3"/>
        <v/>
      </c>
      <c r="S118" s="88" t="str">
        <f t="array" ref="S118">if(V118="","",XLOOKUP(V118,Master[Company],Master[Group],"NA",0,1))</f>
        <v/>
      </c>
      <c r="T118" s="88" t="str">
        <f t="array" ref="T118">if(V118="","",XLOOKUP(V118,Master[Company],Master[Loading Location],"NA",0,1))</f>
        <v/>
      </c>
      <c r="U118" s="88" t="str">
        <f t="array" ref="U118">if(V118="","",XLOOKUP(V118,Master[Company],Master[Acronym],"NA",0,1))</f>
        <v/>
      </c>
      <c r="V118" s="88"/>
      <c r="W118" s="90"/>
      <c r="X118" s="90"/>
      <c r="Y118" s="88"/>
      <c r="Z118" s="88" t="str">
        <f t="shared" si="5"/>
        <v/>
      </c>
      <c r="AA118" s="88"/>
      <c r="AB118" s="88"/>
      <c r="AC118" s="88"/>
      <c r="AD118" s="166"/>
      <c r="AE118" s="303"/>
      <c r="AF118" s="304"/>
      <c r="AG118" s="304"/>
      <c r="AH118" s="304"/>
      <c r="AI118" s="304"/>
      <c r="AJ118" s="304"/>
      <c r="AK118" s="304"/>
      <c r="AL118" s="305"/>
      <c r="AM118" s="304"/>
      <c r="AN118" s="304"/>
      <c r="AO118" s="304"/>
      <c r="AP118" s="304"/>
      <c r="AQ118" s="304"/>
      <c r="AR118" s="304"/>
      <c r="AS118" s="304"/>
      <c r="AT118" s="304"/>
      <c r="AU118" s="164"/>
      <c r="AV118" s="306"/>
      <c r="AW118" s="306"/>
      <c r="AX118" s="164"/>
      <c r="AY118" s="166"/>
      <c r="AZ118" s="88"/>
      <c r="BA118" s="88"/>
      <c r="BB118" s="88"/>
      <c r="BC118" s="88"/>
      <c r="BD118" s="307"/>
      <c r="BE118" s="88"/>
      <c r="BF118" s="88"/>
      <c r="BG118" s="88"/>
      <c r="BH118" s="308"/>
      <c r="BI118" s="309"/>
      <c r="BJ118" s="310"/>
      <c r="BK118" s="310"/>
      <c r="BL118" s="310"/>
      <c r="BM118" s="310"/>
      <c r="BN118" s="214"/>
    </row>
    <row r="119" ht="22.5" customHeight="1">
      <c r="A119" s="85" t="str">
        <f t="shared" si="6"/>
        <v/>
      </c>
      <c r="B119" s="321"/>
      <c r="C119" s="319" t="str">
        <f t="shared" si="1"/>
        <v/>
      </c>
      <c r="D119" s="322"/>
      <c r="E119" s="320" t="str">
        <f t="shared" si="2"/>
        <v/>
      </c>
      <c r="F119" s="323"/>
      <c r="G119" s="164"/>
      <c r="H119" s="88" t="str">
        <f t="array" ref="H119">IF(D119="","",XLOOKUP(D119,'Master Data'!K:K,'Master Data'!N:N,"Input in Master Data",0,1))</f>
        <v/>
      </c>
      <c r="I119" s="88" t="str">
        <f t="array" ref="I119">IF(D119="","",XLOOKUP(D119,'Master Data'!K:K,'Master Data'!O:O,"Input in Master Data",0,1))</f>
        <v/>
      </c>
      <c r="J119" s="88" t="str">
        <f t="array" ref="J119">if(V119="","",XLOOKUP(V119,Master[Company],Master[Blow],"Unknown",0,1))</f>
        <v/>
      </c>
      <c r="K119" s="88" t="str">
        <f t="array" ref="K119">if(V119="","",XLOOKUP(V119,Master[Company],Master[Pigging],"Unknown",0,1))</f>
        <v/>
      </c>
      <c r="L119" s="88" t="str">
        <f t="array" ref="L119">if(V119="","",XLOOKUP(V119,Master[Company],Master[Load Method],"Unknown",0,1))</f>
        <v/>
      </c>
      <c r="M119" s="88" t="str">
        <f t="array" ref="M119">if(V119="","",XLOOKUP(V119,Master[Company],Master[Line Distance],"Unknown",0,1))</f>
        <v/>
      </c>
      <c r="N119" s="164"/>
      <c r="O119" s="301"/>
      <c r="P119" s="88"/>
      <c r="Q119" s="88" t="str">
        <f t="array" ref="Q119">if(V119="","",XLOOKUP(V119,Master[Company],Master[Terms],"NA",0,1))</f>
        <v/>
      </c>
      <c r="R119" s="88" t="str">
        <f t="shared" si="3"/>
        <v/>
      </c>
      <c r="S119" s="88" t="str">
        <f t="array" ref="S119">if(V119="","",XLOOKUP(V119,Master[Company],Master[Group],"NA",0,1))</f>
        <v/>
      </c>
      <c r="T119" s="88" t="str">
        <f t="array" ref="T119">if(V119="","",XLOOKUP(V119,Master[Company],Master[Loading Location],"NA",0,1))</f>
        <v/>
      </c>
      <c r="U119" s="88" t="str">
        <f t="array" ref="U119">if(V119="","",XLOOKUP(V119,Master[Company],Master[Acronym],"NA",0,1))</f>
        <v/>
      </c>
      <c r="V119" s="88"/>
      <c r="W119" s="90"/>
      <c r="X119" s="90"/>
      <c r="Y119" s="88"/>
      <c r="Z119" s="88" t="str">
        <f t="shared" si="5"/>
        <v/>
      </c>
      <c r="AA119" s="88"/>
      <c r="AB119" s="88"/>
      <c r="AC119" s="88"/>
      <c r="AD119" s="166"/>
      <c r="AE119" s="303"/>
      <c r="AF119" s="304"/>
      <c r="AG119" s="304"/>
      <c r="AH119" s="304"/>
      <c r="AI119" s="304"/>
      <c r="AJ119" s="304"/>
      <c r="AK119" s="304"/>
      <c r="AL119" s="305"/>
      <c r="AM119" s="304"/>
      <c r="AN119" s="304"/>
      <c r="AO119" s="304"/>
      <c r="AP119" s="304"/>
      <c r="AQ119" s="304"/>
      <c r="AR119" s="304"/>
      <c r="AS119" s="304"/>
      <c r="AT119" s="304"/>
      <c r="AU119" s="164"/>
      <c r="AV119" s="306"/>
      <c r="AW119" s="306"/>
      <c r="AX119" s="164"/>
      <c r="AY119" s="166"/>
      <c r="AZ119" s="88"/>
      <c r="BA119" s="88"/>
      <c r="BB119" s="88"/>
      <c r="BC119" s="88"/>
      <c r="BD119" s="307"/>
      <c r="BE119" s="88"/>
      <c r="BF119" s="88"/>
      <c r="BG119" s="88"/>
      <c r="BH119" s="308"/>
      <c r="BI119" s="309"/>
      <c r="BJ119" s="310"/>
      <c r="BK119" s="310"/>
      <c r="BL119" s="310"/>
      <c r="BM119" s="310"/>
      <c r="BN119" s="214"/>
    </row>
    <row r="120" ht="22.5" customHeight="1">
      <c r="A120" s="85" t="str">
        <f t="shared" si="6"/>
        <v/>
      </c>
      <c r="B120" s="321"/>
      <c r="C120" s="319" t="str">
        <f t="shared" si="1"/>
        <v/>
      </c>
      <c r="D120" s="322"/>
      <c r="E120" s="320" t="str">
        <f t="shared" si="2"/>
        <v/>
      </c>
      <c r="F120" s="323"/>
      <c r="G120" s="164"/>
      <c r="H120" s="88" t="str">
        <f t="array" ref="H120">IF(D120="","",XLOOKUP(D120,'Master Data'!K:K,'Master Data'!N:N,"Input in Master Data",0,1))</f>
        <v/>
      </c>
      <c r="I120" s="88" t="str">
        <f t="array" ref="I120">IF(D120="","",XLOOKUP(D120,'Master Data'!K:K,'Master Data'!O:O,"Input in Master Data",0,1))</f>
        <v/>
      </c>
      <c r="J120" s="88" t="str">
        <f t="array" ref="J120">if(V120="","",XLOOKUP(V120,Master[Company],Master[Blow],"Unknown",0,1))</f>
        <v/>
      </c>
      <c r="K120" s="88" t="str">
        <f t="array" ref="K120">if(V120="","",XLOOKUP(V120,Master[Company],Master[Pigging],"Unknown",0,1))</f>
        <v/>
      </c>
      <c r="L120" s="88" t="str">
        <f t="array" ref="L120">if(V120="","",XLOOKUP(V120,Master[Company],Master[Load Method],"Unknown",0,1))</f>
        <v/>
      </c>
      <c r="M120" s="88" t="str">
        <f t="array" ref="M120">if(V120="","",XLOOKUP(V120,Master[Company],Master[Line Distance],"Unknown",0,1))</f>
        <v/>
      </c>
      <c r="N120" s="164"/>
      <c r="O120" s="301"/>
      <c r="P120" s="88"/>
      <c r="Q120" s="88" t="str">
        <f t="array" ref="Q120">if(V120="","",XLOOKUP(V120,Master[Company],Master[Terms],"NA",0,1))</f>
        <v/>
      </c>
      <c r="R120" s="88" t="str">
        <f t="shared" si="3"/>
        <v/>
      </c>
      <c r="S120" s="88" t="str">
        <f t="array" ref="S120">if(V120="","",XLOOKUP(V120,Master[Company],Master[Group],"NA",0,1))</f>
        <v/>
      </c>
      <c r="T120" s="88" t="str">
        <f t="array" ref="T120">if(V120="","",XLOOKUP(V120,Master[Company],Master[Loading Location],"NA",0,1))</f>
        <v/>
      </c>
      <c r="U120" s="88" t="str">
        <f t="array" ref="U120">if(V120="","",XLOOKUP(V120,Master[Company],Master[Acronym],"NA",0,1))</f>
        <v/>
      </c>
      <c r="V120" s="88"/>
      <c r="W120" s="90"/>
      <c r="X120" s="90"/>
      <c r="Y120" s="88"/>
      <c r="Z120" s="88" t="str">
        <f t="shared" si="5"/>
        <v/>
      </c>
      <c r="AA120" s="88"/>
      <c r="AB120" s="88"/>
      <c r="AC120" s="88"/>
      <c r="AD120" s="166"/>
      <c r="AE120" s="303"/>
      <c r="AF120" s="304"/>
      <c r="AG120" s="304"/>
      <c r="AH120" s="304"/>
      <c r="AI120" s="304"/>
      <c r="AJ120" s="304"/>
      <c r="AK120" s="304"/>
      <c r="AL120" s="305"/>
      <c r="AM120" s="304"/>
      <c r="AN120" s="304"/>
      <c r="AO120" s="304"/>
      <c r="AP120" s="304"/>
      <c r="AQ120" s="304"/>
      <c r="AR120" s="304"/>
      <c r="AS120" s="304"/>
      <c r="AT120" s="304"/>
      <c r="AU120" s="164"/>
      <c r="AV120" s="306"/>
      <c r="AW120" s="306"/>
      <c r="AX120" s="164"/>
      <c r="AY120" s="166"/>
      <c r="AZ120" s="88"/>
      <c r="BA120" s="88"/>
      <c r="BB120" s="88"/>
      <c r="BC120" s="88"/>
      <c r="BD120" s="307"/>
      <c r="BE120" s="88"/>
      <c r="BF120" s="88"/>
      <c r="BG120" s="88"/>
      <c r="BH120" s="308"/>
      <c r="BI120" s="309"/>
      <c r="BJ120" s="310"/>
      <c r="BK120" s="310"/>
      <c r="BL120" s="310"/>
      <c r="BM120" s="310"/>
      <c r="BN120" s="214"/>
    </row>
    <row r="121" ht="22.5" customHeight="1">
      <c r="A121" s="85" t="str">
        <f t="shared" si="6"/>
        <v/>
      </c>
      <c r="B121" s="321"/>
      <c r="C121" s="319" t="str">
        <f t="shared" si="1"/>
        <v/>
      </c>
      <c r="D121" s="322"/>
      <c r="E121" s="320" t="str">
        <f t="shared" si="2"/>
        <v/>
      </c>
      <c r="F121" s="323"/>
      <c r="G121" s="164"/>
      <c r="H121" s="88" t="str">
        <f t="array" ref="H121">IF(D121="","",XLOOKUP(D121,'Master Data'!K:K,'Master Data'!N:N,"Input in Master Data",0,1))</f>
        <v/>
      </c>
      <c r="I121" s="88" t="str">
        <f t="array" ref="I121">IF(D121="","",XLOOKUP(D121,'Master Data'!K:K,'Master Data'!O:O,"Input in Master Data",0,1))</f>
        <v/>
      </c>
      <c r="J121" s="88" t="str">
        <f t="array" ref="J121">if(V121="","",XLOOKUP(V121,Master[Company],Master[Blow],"Unknown",0,1))</f>
        <v/>
      </c>
      <c r="K121" s="88" t="str">
        <f t="array" ref="K121">if(V121="","",XLOOKUP(V121,Master[Company],Master[Pigging],"Unknown",0,1))</f>
        <v/>
      </c>
      <c r="L121" s="88" t="str">
        <f t="array" ref="L121">if(V121="","",XLOOKUP(V121,Master[Company],Master[Load Method],"Unknown",0,1))</f>
        <v/>
      </c>
      <c r="M121" s="88" t="str">
        <f t="array" ref="M121">if(V121="","",XLOOKUP(V121,Master[Company],Master[Line Distance],"Unknown",0,1))</f>
        <v/>
      </c>
      <c r="N121" s="164"/>
      <c r="O121" s="301"/>
      <c r="P121" s="88"/>
      <c r="Q121" s="88" t="str">
        <f t="array" ref="Q121">if(V121="","",XLOOKUP(V121,Master[Company],Master[Terms],"NA",0,1))</f>
        <v/>
      </c>
      <c r="R121" s="88" t="str">
        <f t="shared" si="3"/>
        <v/>
      </c>
      <c r="S121" s="88" t="str">
        <f t="array" ref="S121">if(V121="","",XLOOKUP(V121,Master[Company],Master[Group],"NA",0,1))</f>
        <v/>
      </c>
      <c r="T121" s="88" t="str">
        <f t="array" ref="T121">if(V121="","",XLOOKUP(V121,Master[Company],Master[Loading Location],"NA",0,1))</f>
        <v/>
      </c>
      <c r="U121" s="88" t="str">
        <f t="array" ref="U121">if(V121="","",XLOOKUP(V121,Master[Company],Master[Acronym],"NA",0,1))</f>
        <v/>
      </c>
      <c r="V121" s="88"/>
      <c r="W121" s="90"/>
      <c r="X121" s="90"/>
      <c r="Y121" s="88"/>
      <c r="Z121" s="88" t="str">
        <f t="shared" si="5"/>
        <v/>
      </c>
      <c r="AA121" s="88"/>
      <c r="AB121" s="88"/>
      <c r="AC121" s="88"/>
      <c r="AD121" s="166"/>
      <c r="AE121" s="303"/>
      <c r="AF121" s="304"/>
      <c r="AG121" s="304"/>
      <c r="AH121" s="304"/>
      <c r="AI121" s="304"/>
      <c r="AJ121" s="304"/>
      <c r="AK121" s="304"/>
      <c r="AL121" s="305"/>
      <c r="AM121" s="304"/>
      <c r="AN121" s="304"/>
      <c r="AO121" s="304"/>
      <c r="AP121" s="304"/>
      <c r="AQ121" s="304"/>
      <c r="AR121" s="304"/>
      <c r="AS121" s="304"/>
      <c r="AT121" s="304"/>
      <c r="AU121" s="164"/>
      <c r="AV121" s="306"/>
      <c r="AW121" s="306"/>
      <c r="AX121" s="164"/>
      <c r="AY121" s="166"/>
      <c r="AZ121" s="88"/>
      <c r="BA121" s="88"/>
      <c r="BB121" s="88"/>
      <c r="BC121" s="88"/>
      <c r="BD121" s="307"/>
      <c r="BE121" s="88"/>
      <c r="BF121" s="88"/>
      <c r="BG121" s="88"/>
      <c r="BH121" s="308"/>
      <c r="BI121" s="309"/>
      <c r="BJ121" s="310"/>
      <c r="BK121" s="310"/>
      <c r="BL121" s="310"/>
      <c r="BM121" s="310"/>
      <c r="BN121" s="214"/>
    </row>
    <row r="122" ht="22.5" customHeight="1">
      <c r="A122" s="85" t="str">
        <f t="shared" si="6"/>
        <v/>
      </c>
      <c r="B122" s="321"/>
      <c r="C122" s="319" t="str">
        <f t="shared" si="1"/>
        <v/>
      </c>
      <c r="D122" s="322"/>
      <c r="E122" s="320" t="str">
        <f t="shared" si="2"/>
        <v/>
      </c>
      <c r="F122" s="323"/>
      <c r="G122" s="164"/>
      <c r="H122" s="88" t="str">
        <f t="array" ref="H122">IF(D122="","",XLOOKUP(D122,'Master Data'!K:K,'Master Data'!N:N,"Input in Master Data",0,1))</f>
        <v/>
      </c>
      <c r="I122" s="88" t="str">
        <f t="array" ref="I122">IF(D122="","",XLOOKUP(D122,'Master Data'!K:K,'Master Data'!O:O,"Input in Master Data",0,1))</f>
        <v/>
      </c>
      <c r="J122" s="88" t="str">
        <f t="array" ref="J122">if(V122="","",XLOOKUP(V122,Master[Company],Master[Blow],"Unknown",0,1))</f>
        <v/>
      </c>
      <c r="K122" s="88" t="str">
        <f t="array" ref="K122">if(V122="","",XLOOKUP(V122,Master[Company],Master[Pigging],"Unknown",0,1))</f>
        <v/>
      </c>
      <c r="L122" s="88" t="str">
        <f t="array" ref="L122">if(V122="","",XLOOKUP(V122,Master[Company],Master[Load Method],"Unknown",0,1))</f>
        <v/>
      </c>
      <c r="M122" s="88" t="str">
        <f t="array" ref="M122">if(V122="","",XLOOKUP(V122,Master[Company],Master[Line Distance],"Unknown",0,1))</f>
        <v/>
      </c>
      <c r="N122" s="164"/>
      <c r="O122" s="301"/>
      <c r="P122" s="88"/>
      <c r="Q122" s="88" t="str">
        <f t="array" ref="Q122">if(V122="","",XLOOKUP(V122,Master[Company],Master[Terms],"NA",0,1))</f>
        <v/>
      </c>
      <c r="R122" s="88" t="str">
        <f t="shared" si="3"/>
        <v/>
      </c>
      <c r="S122" s="88" t="str">
        <f t="array" ref="S122">if(V122="","",XLOOKUP(V122,Master[Company],Master[Group],"NA",0,1))</f>
        <v/>
      </c>
      <c r="T122" s="88" t="str">
        <f t="array" ref="T122">if(V122="","",XLOOKUP(V122,Master[Company],Master[Loading Location],"NA",0,1))</f>
        <v/>
      </c>
      <c r="U122" s="88" t="str">
        <f t="array" ref="U122">if(V122="","",XLOOKUP(V122,Master[Company],Master[Acronym],"NA",0,1))</f>
        <v/>
      </c>
      <c r="V122" s="88"/>
      <c r="W122" s="90"/>
      <c r="X122" s="90"/>
      <c r="Y122" s="88"/>
      <c r="Z122" s="88" t="str">
        <f t="shared" si="5"/>
        <v/>
      </c>
      <c r="AA122" s="88"/>
      <c r="AB122" s="88"/>
      <c r="AC122" s="88"/>
      <c r="AD122" s="166"/>
      <c r="AE122" s="303"/>
      <c r="AF122" s="304"/>
      <c r="AG122" s="304"/>
      <c r="AH122" s="304"/>
      <c r="AI122" s="304"/>
      <c r="AJ122" s="304"/>
      <c r="AK122" s="304"/>
      <c r="AL122" s="305"/>
      <c r="AM122" s="304"/>
      <c r="AN122" s="304"/>
      <c r="AO122" s="304"/>
      <c r="AP122" s="304"/>
      <c r="AQ122" s="304"/>
      <c r="AR122" s="304"/>
      <c r="AS122" s="304"/>
      <c r="AT122" s="304"/>
      <c r="AU122" s="164"/>
      <c r="AV122" s="306"/>
      <c r="AW122" s="306"/>
      <c r="AX122" s="164"/>
      <c r="AY122" s="166"/>
      <c r="AZ122" s="88"/>
      <c r="BA122" s="88"/>
      <c r="BB122" s="88"/>
      <c r="BC122" s="88"/>
      <c r="BD122" s="307"/>
      <c r="BE122" s="88"/>
      <c r="BF122" s="88"/>
      <c r="BG122" s="88"/>
      <c r="BH122" s="308"/>
      <c r="BI122" s="309"/>
      <c r="BJ122" s="310"/>
      <c r="BK122" s="310"/>
      <c r="BL122" s="310"/>
      <c r="BM122" s="310"/>
      <c r="BN122" s="214"/>
    </row>
    <row r="123" ht="22.5" customHeight="1">
      <c r="A123" s="85" t="str">
        <f t="shared" si="6"/>
        <v/>
      </c>
      <c r="B123" s="321"/>
      <c r="C123" s="319" t="str">
        <f t="shared" si="1"/>
        <v/>
      </c>
      <c r="D123" s="322"/>
      <c r="E123" s="320" t="str">
        <f t="shared" si="2"/>
        <v/>
      </c>
      <c r="F123" s="323"/>
      <c r="G123" s="164"/>
      <c r="H123" s="88" t="str">
        <f t="array" ref="H123">IF(D123="","",XLOOKUP(D123,'Master Data'!K:K,'Master Data'!N:N,"Input in Master Data",0,1))</f>
        <v/>
      </c>
      <c r="I123" s="88" t="str">
        <f t="array" ref="I123">IF(D123="","",XLOOKUP(D123,'Master Data'!K:K,'Master Data'!O:O,"Input in Master Data",0,1))</f>
        <v/>
      </c>
      <c r="J123" s="88" t="str">
        <f t="array" ref="J123">if(V123="","",XLOOKUP(V123,Master[Company],Master[Blow],"Unknown",0,1))</f>
        <v/>
      </c>
      <c r="K123" s="88" t="str">
        <f t="array" ref="K123">if(V123="","",XLOOKUP(V123,Master[Company],Master[Pigging],"Unknown",0,1))</f>
        <v/>
      </c>
      <c r="L123" s="88" t="str">
        <f t="array" ref="L123">if(V123="","",XLOOKUP(V123,Master[Company],Master[Load Method],"Unknown",0,1))</f>
        <v/>
      </c>
      <c r="M123" s="88" t="str">
        <f t="array" ref="M123">if(V123="","",XLOOKUP(V123,Master[Company],Master[Line Distance],"Unknown",0,1))</f>
        <v/>
      </c>
      <c r="N123" s="164"/>
      <c r="O123" s="301"/>
      <c r="P123" s="88"/>
      <c r="Q123" s="88" t="str">
        <f t="array" ref="Q123">if(V123="","",XLOOKUP(V123,Master[Company],Master[Terms],"NA",0,1))</f>
        <v/>
      </c>
      <c r="R123" s="88" t="str">
        <f t="shared" si="3"/>
        <v/>
      </c>
      <c r="S123" s="88" t="str">
        <f t="array" ref="S123">if(V123="","",XLOOKUP(V123,Master[Company],Master[Group],"NA",0,1))</f>
        <v/>
      </c>
      <c r="T123" s="88" t="str">
        <f t="array" ref="T123">if(V123="","",XLOOKUP(V123,Master[Company],Master[Loading Location],"NA",0,1))</f>
        <v/>
      </c>
      <c r="U123" s="88" t="str">
        <f t="array" ref="U123">if(V123="","",XLOOKUP(V123,Master[Company],Master[Acronym],"NA",0,1))</f>
        <v/>
      </c>
      <c r="V123" s="88"/>
      <c r="W123" s="90"/>
      <c r="X123" s="90"/>
      <c r="Y123" s="88"/>
      <c r="Z123" s="88" t="str">
        <f t="shared" si="5"/>
        <v/>
      </c>
      <c r="AA123" s="88"/>
      <c r="AB123" s="88"/>
      <c r="AC123" s="88"/>
      <c r="AD123" s="166"/>
      <c r="AE123" s="303"/>
      <c r="AF123" s="304"/>
      <c r="AG123" s="304"/>
      <c r="AH123" s="304"/>
      <c r="AI123" s="304"/>
      <c r="AJ123" s="304"/>
      <c r="AK123" s="304"/>
      <c r="AL123" s="305"/>
      <c r="AM123" s="304"/>
      <c r="AN123" s="304"/>
      <c r="AO123" s="304"/>
      <c r="AP123" s="304"/>
      <c r="AQ123" s="304"/>
      <c r="AR123" s="304"/>
      <c r="AS123" s="304"/>
      <c r="AT123" s="304"/>
      <c r="AU123" s="164"/>
      <c r="AV123" s="306"/>
      <c r="AW123" s="306"/>
      <c r="AX123" s="164"/>
      <c r="AY123" s="166"/>
      <c r="AZ123" s="88"/>
      <c r="BA123" s="88"/>
      <c r="BB123" s="88"/>
      <c r="BC123" s="88"/>
      <c r="BD123" s="307"/>
      <c r="BE123" s="88"/>
      <c r="BF123" s="88"/>
      <c r="BG123" s="88"/>
      <c r="BH123" s="308"/>
      <c r="BI123" s="309"/>
      <c r="BJ123" s="310"/>
      <c r="BK123" s="310"/>
      <c r="BL123" s="310"/>
      <c r="BM123" s="310"/>
      <c r="BN123" s="214"/>
    </row>
    <row r="124" ht="22.5" customHeight="1">
      <c r="A124" s="85" t="str">
        <f t="shared" si="6"/>
        <v/>
      </c>
      <c r="B124" s="321"/>
      <c r="C124" s="319" t="str">
        <f t="shared" si="1"/>
        <v/>
      </c>
      <c r="D124" s="322"/>
      <c r="E124" s="320" t="str">
        <f t="shared" si="2"/>
        <v/>
      </c>
      <c r="F124" s="323"/>
      <c r="G124" s="164"/>
      <c r="H124" s="88" t="str">
        <f t="array" ref="H124">IF(D124="","",XLOOKUP(D124,'Master Data'!K:K,'Master Data'!N:N,"Input in Master Data",0,1))</f>
        <v/>
      </c>
      <c r="I124" s="88" t="str">
        <f t="array" ref="I124">IF(D124="","",XLOOKUP(D124,'Master Data'!K:K,'Master Data'!O:O,"Input in Master Data",0,1))</f>
        <v/>
      </c>
      <c r="J124" s="88" t="str">
        <f t="array" ref="J124">if(V124="","",XLOOKUP(V124,Master[Company],Master[Blow],"Unknown",0,1))</f>
        <v/>
      </c>
      <c r="K124" s="88" t="str">
        <f t="array" ref="K124">if(V124="","",XLOOKUP(V124,Master[Company],Master[Pigging],"Unknown",0,1))</f>
        <v/>
      </c>
      <c r="L124" s="88" t="str">
        <f t="array" ref="L124">if(V124="","",XLOOKUP(V124,Master[Company],Master[Load Method],"Unknown",0,1))</f>
        <v/>
      </c>
      <c r="M124" s="88" t="str">
        <f t="array" ref="M124">if(V124="","",XLOOKUP(V124,Master[Company],Master[Line Distance],"Unknown",0,1))</f>
        <v/>
      </c>
      <c r="N124" s="164"/>
      <c r="O124" s="301"/>
      <c r="P124" s="88"/>
      <c r="Q124" s="88" t="str">
        <f t="array" ref="Q124">if(V124="","",XLOOKUP(V124,Master[Company],Master[Terms],"NA",0,1))</f>
        <v/>
      </c>
      <c r="R124" s="88" t="str">
        <f t="shared" si="3"/>
        <v/>
      </c>
      <c r="S124" s="88" t="str">
        <f t="array" ref="S124">if(V124="","",XLOOKUP(V124,Master[Company],Master[Group],"NA",0,1))</f>
        <v/>
      </c>
      <c r="T124" s="88" t="str">
        <f t="array" ref="T124">if(V124="","",XLOOKUP(V124,Master[Company],Master[Loading Location],"NA",0,1))</f>
        <v/>
      </c>
      <c r="U124" s="88" t="str">
        <f t="array" ref="U124">if(V124="","",XLOOKUP(V124,Master[Company],Master[Acronym],"NA",0,1))</f>
        <v/>
      </c>
      <c r="V124" s="88"/>
      <c r="W124" s="90"/>
      <c r="X124" s="90"/>
      <c r="Y124" s="88"/>
      <c r="Z124" s="88" t="str">
        <f t="shared" si="5"/>
        <v/>
      </c>
      <c r="AA124" s="88"/>
      <c r="AB124" s="88"/>
      <c r="AC124" s="88"/>
      <c r="AD124" s="166"/>
      <c r="AE124" s="303"/>
      <c r="AF124" s="304"/>
      <c r="AG124" s="304"/>
      <c r="AH124" s="304"/>
      <c r="AI124" s="304"/>
      <c r="AJ124" s="304"/>
      <c r="AK124" s="304"/>
      <c r="AL124" s="305"/>
      <c r="AM124" s="304"/>
      <c r="AN124" s="304"/>
      <c r="AO124" s="304"/>
      <c r="AP124" s="304"/>
      <c r="AQ124" s="304"/>
      <c r="AR124" s="304"/>
      <c r="AS124" s="304"/>
      <c r="AT124" s="304"/>
      <c r="AU124" s="164"/>
      <c r="AV124" s="306"/>
      <c r="AW124" s="306"/>
      <c r="AX124" s="164"/>
      <c r="AY124" s="166"/>
      <c r="AZ124" s="88"/>
      <c r="BA124" s="88"/>
      <c r="BB124" s="88"/>
      <c r="BC124" s="88"/>
      <c r="BD124" s="307"/>
      <c r="BE124" s="88"/>
      <c r="BF124" s="88"/>
      <c r="BG124" s="88"/>
      <c r="BH124" s="308"/>
      <c r="BI124" s="309"/>
      <c r="BJ124" s="310"/>
      <c r="BK124" s="310"/>
      <c r="BL124" s="310"/>
      <c r="BM124" s="310"/>
      <c r="BN124" s="214"/>
    </row>
    <row r="125" ht="22.5" customHeight="1">
      <c r="A125" s="85" t="str">
        <f t="shared" si="6"/>
        <v/>
      </c>
      <c r="B125" s="321"/>
      <c r="C125" s="319" t="str">
        <f t="shared" si="1"/>
        <v/>
      </c>
      <c r="D125" s="322"/>
      <c r="E125" s="320" t="str">
        <f t="shared" si="2"/>
        <v/>
      </c>
      <c r="F125" s="323"/>
      <c r="G125" s="164"/>
      <c r="H125" s="88" t="str">
        <f t="array" ref="H125">IF(D125="","",XLOOKUP(D125,'Master Data'!K:K,'Master Data'!N:N,"Input in Master Data",0,1))</f>
        <v/>
      </c>
      <c r="I125" s="88" t="str">
        <f t="array" ref="I125">IF(D125="","",XLOOKUP(D125,'Master Data'!K:K,'Master Data'!O:O,"Input in Master Data",0,1))</f>
        <v/>
      </c>
      <c r="J125" s="88" t="str">
        <f t="array" ref="J125">if(V125="","",XLOOKUP(V125,Master[Company],Master[Blow],"Unknown",0,1))</f>
        <v/>
      </c>
      <c r="K125" s="88" t="str">
        <f t="array" ref="K125">if(V125="","",XLOOKUP(V125,Master[Company],Master[Pigging],"Unknown",0,1))</f>
        <v/>
      </c>
      <c r="L125" s="88" t="str">
        <f t="array" ref="L125">if(V125="","",XLOOKUP(V125,Master[Company],Master[Load Method],"Unknown",0,1))</f>
        <v/>
      </c>
      <c r="M125" s="88" t="str">
        <f t="array" ref="M125">if(V125="","",XLOOKUP(V125,Master[Company],Master[Line Distance],"Unknown",0,1))</f>
        <v/>
      </c>
      <c r="N125" s="164"/>
      <c r="O125" s="301"/>
      <c r="P125" s="88"/>
      <c r="Q125" s="88" t="str">
        <f t="array" ref="Q125">if(V125="","",XLOOKUP(V125,Master[Company],Master[Terms],"NA",0,1))</f>
        <v/>
      </c>
      <c r="R125" s="88" t="str">
        <f t="shared" si="3"/>
        <v/>
      </c>
      <c r="S125" s="88" t="str">
        <f t="array" ref="S125">if(V125="","",XLOOKUP(V125,Master[Company],Master[Group],"NA",0,1))</f>
        <v/>
      </c>
      <c r="T125" s="88" t="str">
        <f t="array" ref="T125">if(V125="","",XLOOKUP(V125,Master[Company],Master[Loading Location],"NA",0,1))</f>
        <v/>
      </c>
      <c r="U125" s="88" t="str">
        <f t="array" ref="U125">if(V125="","",XLOOKUP(V125,Master[Company],Master[Acronym],"NA",0,1))</f>
        <v/>
      </c>
      <c r="V125" s="88"/>
      <c r="W125" s="90"/>
      <c r="X125" s="90"/>
      <c r="Y125" s="88"/>
      <c r="Z125" s="88" t="str">
        <f t="shared" si="5"/>
        <v/>
      </c>
      <c r="AA125" s="88"/>
      <c r="AB125" s="88"/>
      <c r="AC125" s="88"/>
      <c r="AD125" s="166"/>
      <c r="AE125" s="303"/>
      <c r="AF125" s="304"/>
      <c r="AG125" s="304"/>
      <c r="AH125" s="304"/>
      <c r="AI125" s="304"/>
      <c r="AJ125" s="304"/>
      <c r="AK125" s="304"/>
      <c r="AL125" s="305"/>
      <c r="AM125" s="304"/>
      <c r="AN125" s="304"/>
      <c r="AO125" s="304"/>
      <c r="AP125" s="304"/>
      <c r="AQ125" s="304"/>
      <c r="AR125" s="304"/>
      <c r="AS125" s="304"/>
      <c r="AT125" s="304"/>
      <c r="AU125" s="164"/>
      <c r="AV125" s="306"/>
      <c r="AW125" s="306"/>
      <c r="AX125" s="164"/>
      <c r="AY125" s="166"/>
      <c r="AZ125" s="88"/>
      <c r="BA125" s="88"/>
      <c r="BB125" s="88"/>
      <c r="BC125" s="88"/>
      <c r="BD125" s="307"/>
      <c r="BE125" s="88"/>
      <c r="BF125" s="88"/>
      <c r="BG125" s="88"/>
      <c r="BH125" s="308"/>
      <c r="BI125" s="309"/>
      <c r="BJ125" s="310"/>
      <c r="BK125" s="310"/>
      <c r="BL125" s="310"/>
      <c r="BM125" s="310"/>
      <c r="BN125" s="214"/>
    </row>
    <row r="126" ht="22.5" customHeight="1">
      <c r="A126" s="85" t="str">
        <f t="shared" si="6"/>
        <v/>
      </c>
      <c r="B126" s="321"/>
      <c r="C126" s="319" t="str">
        <f t="shared" si="1"/>
        <v/>
      </c>
      <c r="D126" s="322"/>
      <c r="E126" s="320" t="str">
        <f t="shared" si="2"/>
        <v/>
      </c>
      <c r="F126" s="323"/>
      <c r="G126" s="164"/>
      <c r="H126" s="88" t="str">
        <f t="array" ref="H126">IF(D126="","",XLOOKUP(D126,'Master Data'!K:K,'Master Data'!N:N,"Input in Master Data",0,1))</f>
        <v/>
      </c>
      <c r="I126" s="88" t="str">
        <f t="array" ref="I126">IF(D126="","",XLOOKUP(D126,'Master Data'!K:K,'Master Data'!O:O,"Input in Master Data",0,1))</f>
        <v/>
      </c>
      <c r="J126" s="88" t="str">
        <f t="array" ref="J126">if(V126="","",XLOOKUP(V126,Master[Company],Master[Blow],"Unknown",0,1))</f>
        <v/>
      </c>
      <c r="K126" s="88" t="str">
        <f t="array" ref="K126">if(V126="","",XLOOKUP(V126,Master[Company],Master[Pigging],"Unknown",0,1))</f>
        <v/>
      </c>
      <c r="L126" s="88" t="str">
        <f t="array" ref="L126">if(V126="","",XLOOKUP(V126,Master[Company],Master[Load Method],"Unknown",0,1))</f>
        <v/>
      </c>
      <c r="M126" s="88" t="str">
        <f t="array" ref="M126">if(V126="","",XLOOKUP(V126,Master[Company],Master[Line Distance],"Unknown",0,1))</f>
        <v/>
      </c>
      <c r="N126" s="164"/>
      <c r="O126" s="301"/>
      <c r="P126" s="88"/>
      <c r="Q126" s="88" t="str">
        <f t="array" ref="Q126">if(V126="","",XLOOKUP(V126,Master[Company],Master[Terms],"NA",0,1))</f>
        <v/>
      </c>
      <c r="R126" s="88" t="str">
        <f t="shared" si="3"/>
        <v/>
      </c>
      <c r="S126" s="88" t="str">
        <f t="array" ref="S126">if(V126="","",XLOOKUP(V126,Master[Company],Master[Group],"NA",0,1))</f>
        <v/>
      </c>
      <c r="T126" s="88" t="str">
        <f t="array" ref="T126">if(V126="","",XLOOKUP(V126,Master[Company],Master[Loading Location],"NA",0,1))</f>
        <v/>
      </c>
      <c r="U126" s="88" t="str">
        <f t="array" ref="U126">if(V126="","",XLOOKUP(V126,Master[Company],Master[Acronym],"NA",0,1))</f>
        <v/>
      </c>
      <c r="V126" s="88"/>
      <c r="W126" s="90"/>
      <c r="X126" s="90"/>
      <c r="Y126" s="88"/>
      <c r="Z126" s="88" t="str">
        <f t="shared" si="5"/>
        <v/>
      </c>
      <c r="AA126" s="88"/>
      <c r="AB126" s="88"/>
      <c r="AC126" s="88"/>
      <c r="AD126" s="166"/>
      <c r="AE126" s="303"/>
      <c r="AF126" s="304"/>
      <c r="AG126" s="304"/>
      <c r="AH126" s="304"/>
      <c r="AI126" s="304"/>
      <c r="AJ126" s="304"/>
      <c r="AK126" s="304"/>
      <c r="AL126" s="305"/>
      <c r="AM126" s="304"/>
      <c r="AN126" s="304"/>
      <c r="AO126" s="304"/>
      <c r="AP126" s="304"/>
      <c r="AQ126" s="304"/>
      <c r="AR126" s="304"/>
      <c r="AS126" s="304"/>
      <c r="AT126" s="304"/>
      <c r="AU126" s="164"/>
      <c r="AV126" s="306"/>
      <c r="AW126" s="306"/>
      <c r="AX126" s="164"/>
      <c r="AY126" s="166"/>
      <c r="AZ126" s="88"/>
      <c r="BA126" s="88"/>
      <c r="BB126" s="88"/>
      <c r="BC126" s="88"/>
      <c r="BD126" s="307"/>
      <c r="BE126" s="88"/>
      <c r="BF126" s="88"/>
      <c r="BG126" s="88"/>
      <c r="BH126" s="308"/>
      <c r="BI126" s="309"/>
      <c r="BJ126" s="310"/>
      <c r="BK126" s="310"/>
      <c r="BL126" s="310"/>
      <c r="BM126" s="310"/>
      <c r="BN126" s="214"/>
    </row>
    <row r="127" ht="22.5" customHeight="1">
      <c r="A127" s="85" t="str">
        <f t="shared" si="6"/>
        <v/>
      </c>
      <c r="B127" s="321"/>
      <c r="C127" s="319" t="str">
        <f t="shared" si="1"/>
        <v/>
      </c>
      <c r="D127" s="322"/>
      <c r="E127" s="320" t="str">
        <f t="shared" si="2"/>
        <v/>
      </c>
      <c r="F127" s="323"/>
      <c r="G127" s="164"/>
      <c r="H127" s="88" t="str">
        <f t="array" ref="H127">IF(D127="","",XLOOKUP(D127,'Master Data'!K:K,'Master Data'!N:N,"Input in Master Data",0,1))</f>
        <v/>
      </c>
      <c r="I127" s="88" t="str">
        <f t="array" ref="I127">IF(D127="","",XLOOKUP(D127,'Master Data'!K:K,'Master Data'!O:O,"Input in Master Data",0,1))</f>
        <v/>
      </c>
      <c r="J127" s="88" t="str">
        <f t="array" ref="J127">if(V127="","",XLOOKUP(V127,Master[Company],Master[Blow],"Unknown",0,1))</f>
        <v/>
      </c>
      <c r="K127" s="88" t="str">
        <f t="array" ref="K127">if(V127="","",XLOOKUP(V127,Master[Company],Master[Pigging],"Unknown",0,1))</f>
        <v/>
      </c>
      <c r="L127" s="88" t="str">
        <f t="array" ref="L127">if(V127="","",XLOOKUP(V127,Master[Company],Master[Load Method],"Unknown",0,1))</f>
        <v/>
      </c>
      <c r="M127" s="88" t="str">
        <f t="array" ref="M127">if(V127="","",XLOOKUP(V127,Master[Company],Master[Line Distance],"Unknown",0,1))</f>
        <v/>
      </c>
      <c r="N127" s="164"/>
      <c r="O127" s="301"/>
      <c r="P127" s="88"/>
      <c r="Q127" s="88" t="str">
        <f t="array" ref="Q127">if(V127="","",XLOOKUP(V127,Master[Company],Master[Terms],"NA",0,1))</f>
        <v/>
      </c>
      <c r="R127" s="88" t="str">
        <f t="shared" si="3"/>
        <v/>
      </c>
      <c r="S127" s="88" t="str">
        <f t="array" ref="S127">if(V127="","",XLOOKUP(V127,Master[Company],Master[Group],"NA",0,1))</f>
        <v/>
      </c>
      <c r="T127" s="88" t="str">
        <f t="array" ref="T127">if(V127="","",XLOOKUP(V127,Master[Company],Master[Loading Location],"NA",0,1))</f>
        <v/>
      </c>
      <c r="U127" s="88" t="str">
        <f t="array" ref="U127">if(V127="","",XLOOKUP(V127,Master[Company],Master[Acronym],"NA",0,1))</f>
        <v/>
      </c>
      <c r="V127" s="88"/>
      <c r="W127" s="90"/>
      <c r="X127" s="90"/>
      <c r="Y127" s="88"/>
      <c r="Z127" s="88" t="str">
        <f t="shared" si="5"/>
        <v/>
      </c>
      <c r="AA127" s="88"/>
      <c r="AB127" s="88"/>
      <c r="AC127" s="88"/>
      <c r="AD127" s="166"/>
      <c r="AE127" s="303"/>
      <c r="AF127" s="304"/>
      <c r="AG127" s="304"/>
      <c r="AH127" s="304"/>
      <c r="AI127" s="304"/>
      <c r="AJ127" s="304"/>
      <c r="AK127" s="304"/>
      <c r="AL127" s="305"/>
      <c r="AM127" s="304"/>
      <c r="AN127" s="304"/>
      <c r="AO127" s="304"/>
      <c r="AP127" s="304"/>
      <c r="AQ127" s="304"/>
      <c r="AR127" s="304"/>
      <c r="AS127" s="304"/>
      <c r="AT127" s="304"/>
      <c r="AU127" s="164"/>
      <c r="AV127" s="306"/>
      <c r="AW127" s="306"/>
      <c r="AX127" s="164"/>
      <c r="AY127" s="166"/>
      <c r="AZ127" s="88"/>
      <c r="BA127" s="88"/>
      <c r="BB127" s="88"/>
      <c r="BC127" s="88"/>
      <c r="BD127" s="307"/>
      <c r="BE127" s="88"/>
      <c r="BF127" s="88"/>
      <c r="BG127" s="88"/>
      <c r="BH127" s="308"/>
      <c r="BI127" s="309"/>
      <c r="BJ127" s="310"/>
      <c r="BK127" s="310"/>
      <c r="BL127" s="310"/>
      <c r="BM127" s="310"/>
      <c r="BN127" s="214"/>
    </row>
    <row r="128" ht="22.5" customHeight="1">
      <c r="A128" s="85" t="str">
        <f t="shared" si="6"/>
        <v/>
      </c>
      <c r="B128" s="321"/>
      <c r="C128" s="319" t="str">
        <f t="shared" si="1"/>
        <v/>
      </c>
      <c r="D128" s="322"/>
      <c r="E128" s="320" t="str">
        <f t="shared" si="2"/>
        <v/>
      </c>
      <c r="F128" s="323"/>
      <c r="G128" s="164"/>
      <c r="H128" s="88" t="str">
        <f t="array" ref="H128">IF(D128="","",XLOOKUP(D128,'Master Data'!K:K,'Master Data'!N:N,"Input in Master Data",0,1))</f>
        <v/>
      </c>
      <c r="I128" s="88" t="str">
        <f t="array" ref="I128">IF(D128="","",XLOOKUP(D128,'Master Data'!K:K,'Master Data'!O:O,"Input in Master Data",0,1))</f>
        <v/>
      </c>
      <c r="J128" s="88" t="str">
        <f t="array" ref="J128">if(V128="","",XLOOKUP(V128,Master[Company],Master[Blow],"Unknown",0,1))</f>
        <v/>
      </c>
      <c r="K128" s="88" t="str">
        <f t="array" ref="K128">if(V128="","",XLOOKUP(V128,Master[Company],Master[Pigging],"Unknown",0,1))</f>
        <v/>
      </c>
      <c r="L128" s="88" t="str">
        <f t="array" ref="L128">if(V128="","",XLOOKUP(V128,Master[Company],Master[Load Method],"Unknown",0,1))</f>
        <v/>
      </c>
      <c r="M128" s="88" t="str">
        <f t="array" ref="M128">if(V128="","",XLOOKUP(V128,Master[Company],Master[Line Distance],"Unknown",0,1))</f>
        <v/>
      </c>
      <c r="N128" s="164"/>
      <c r="O128" s="301"/>
      <c r="P128" s="88"/>
      <c r="Q128" s="88" t="str">
        <f t="array" ref="Q128">if(V128="","",XLOOKUP(V128,Master[Company],Master[Terms],"NA",0,1))</f>
        <v/>
      </c>
      <c r="R128" s="88" t="str">
        <f t="shared" si="3"/>
        <v/>
      </c>
      <c r="S128" s="88" t="str">
        <f t="array" ref="S128">if(V128="","",XLOOKUP(V128,Master[Company],Master[Group],"NA",0,1))</f>
        <v/>
      </c>
      <c r="T128" s="88" t="str">
        <f t="array" ref="T128">if(V128="","",XLOOKUP(V128,Master[Company],Master[Loading Location],"NA",0,1))</f>
        <v/>
      </c>
      <c r="U128" s="88" t="str">
        <f t="array" ref="U128">if(V128="","",XLOOKUP(V128,Master[Company],Master[Acronym],"NA",0,1))</f>
        <v/>
      </c>
      <c r="V128" s="88"/>
      <c r="W128" s="90"/>
      <c r="X128" s="90"/>
      <c r="Y128" s="88"/>
      <c r="Z128" s="88" t="str">
        <f t="shared" si="5"/>
        <v/>
      </c>
      <c r="AA128" s="88"/>
      <c r="AB128" s="88"/>
      <c r="AC128" s="88"/>
      <c r="AD128" s="166"/>
      <c r="AE128" s="303"/>
      <c r="AF128" s="304"/>
      <c r="AG128" s="304"/>
      <c r="AH128" s="304"/>
      <c r="AI128" s="304"/>
      <c r="AJ128" s="304"/>
      <c r="AK128" s="304"/>
      <c r="AL128" s="305"/>
      <c r="AM128" s="304"/>
      <c r="AN128" s="304"/>
      <c r="AO128" s="304"/>
      <c r="AP128" s="304"/>
      <c r="AQ128" s="304"/>
      <c r="AR128" s="304"/>
      <c r="AS128" s="304"/>
      <c r="AT128" s="304"/>
      <c r="AU128" s="164"/>
      <c r="AV128" s="306"/>
      <c r="AW128" s="306"/>
      <c r="AX128" s="164"/>
      <c r="AY128" s="166"/>
      <c r="AZ128" s="88"/>
      <c r="BA128" s="88"/>
      <c r="BB128" s="88"/>
      <c r="BC128" s="88"/>
      <c r="BD128" s="307"/>
      <c r="BE128" s="88"/>
      <c r="BF128" s="88"/>
      <c r="BG128" s="88"/>
      <c r="BH128" s="308"/>
      <c r="BI128" s="309"/>
      <c r="BJ128" s="310"/>
      <c r="BK128" s="310"/>
      <c r="BL128" s="310"/>
      <c r="BM128" s="310"/>
      <c r="BN128" s="214"/>
    </row>
    <row r="129" ht="22.5" customHeight="1">
      <c r="A129" s="85" t="str">
        <f t="shared" si="6"/>
        <v/>
      </c>
      <c r="B129" s="321"/>
      <c r="C129" s="319" t="str">
        <f t="shared" si="1"/>
        <v/>
      </c>
      <c r="D129" s="322"/>
      <c r="E129" s="320" t="str">
        <f t="shared" si="2"/>
        <v/>
      </c>
      <c r="F129" s="323"/>
      <c r="G129" s="164"/>
      <c r="H129" s="88" t="str">
        <f t="array" ref="H129">IF(D129="","",XLOOKUP(D129,'Master Data'!K:K,'Master Data'!N:N,"Input in Master Data",0,1))</f>
        <v/>
      </c>
      <c r="I129" s="88" t="str">
        <f t="array" ref="I129">IF(D129="","",XLOOKUP(D129,'Master Data'!K:K,'Master Data'!O:O,"Input in Master Data",0,1))</f>
        <v/>
      </c>
      <c r="J129" s="88" t="str">
        <f t="array" ref="J129">if(V129="","",XLOOKUP(V129,Master[Company],Master[Blow],"Unknown",0,1))</f>
        <v/>
      </c>
      <c r="K129" s="88" t="str">
        <f t="array" ref="K129">if(V129="","",XLOOKUP(V129,Master[Company],Master[Pigging],"Unknown",0,1))</f>
        <v/>
      </c>
      <c r="L129" s="88" t="str">
        <f t="array" ref="L129">if(V129="","",XLOOKUP(V129,Master[Company],Master[Load Method],"Unknown",0,1))</f>
        <v/>
      </c>
      <c r="M129" s="88" t="str">
        <f t="array" ref="M129">if(V129="","",XLOOKUP(V129,Master[Company],Master[Line Distance],"Unknown",0,1))</f>
        <v/>
      </c>
      <c r="N129" s="164"/>
      <c r="O129" s="301"/>
      <c r="P129" s="88"/>
      <c r="Q129" s="88" t="str">
        <f t="array" ref="Q129">if(V129="","",XLOOKUP(V129,Master[Company],Master[Terms],"NA",0,1))</f>
        <v/>
      </c>
      <c r="R129" s="88" t="str">
        <f t="shared" si="3"/>
        <v/>
      </c>
      <c r="S129" s="88" t="str">
        <f t="array" ref="S129">if(V129="","",XLOOKUP(V129,Master[Company],Master[Group],"NA",0,1))</f>
        <v/>
      </c>
      <c r="T129" s="88" t="str">
        <f t="array" ref="T129">if(V129="","",XLOOKUP(V129,Master[Company],Master[Loading Location],"NA",0,1))</f>
        <v/>
      </c>
      <c r="U129" s="88" t="str">
        <f t="array" ref="U129">if(V129="","",XLOOKUP(V129,Master[Company],Master[Acronym],"NA",0,1))</f>
        <v/>
      </c>
      <c r="V129" s="88"/>
      <c r="W129" s="90"/>
      <c r="X129" s="90"/>
      <c r="Y129" s="88"/>
      <c r="Z129" s="88" t="str">
        <f t="shared" si="5"/>
        <v/>
      </c>
      <c r="AA129" s="88"/>
      <c r="AB129" s="88"/>
      <c r="AC129" s="88"/>
      <c r="AD129" s="166"/>
      <c r="AE129" s="303"/>
      <c r="AF129" s="304"/>
      <c r="AG129" s="304"/>
      <c r="AH129" s="304"/>
      <c r="AI129" s="304"/>
      <c r="AJ129" s="304"/>
      <c r="AK129" s="304"/>
      <c r="AL129" s="305"/>
      <c r="AM129" s="304"/>
      <c r="AN129" s="304"/>
      <c r="AO129" s="304"/>
      <c r="AP129" s="304"/>
      <c r="AQ129" s="304"/>
      <c r="AR129" s="304"/>
      <c r="AS129" s="304"/>
      <c r="AT129" s="304"/>
      <c r="AU129" s="164"/>
      <c r="AV129" s="306"/>
      <c r="AW129" s="306"/>
      <c r="AX129" s="164"/>
      <c r="AY129" s="166"/>
      <c r="AZ129" s="88"/>
      <c r="BA129" s="88"/>
      <c r="BB129" s="88"/>
      <c r="BC129" s="88"/>
      <c r="BD129" s="307"/>
      <c r="BE129" s="88"/>
      <c r="BF129" s="88"/>
      <c r="BG129" s="88"/>
      <c r="BH129" s="308"/>
      <c r="BI129" s="309"/>
      <c r="BJ129" s="310"/>
      <c r="BK129" s="310"/>
      <c r="BL129" s="310"/>
      <c r="BM129" s="310"/>
      <c r="BN129" s="214"/>
    </row>
    <row r="130" ht="22.5" customHeight="1">
      <c r="A130" s="85" t="str">
        <f t="shared" si="6"/>
        <v/>
      </c>
      <c r="B130" s="321"/>
      <c r="C130" s="319" t="str">
        <f t="shared" si="1"/>
        <v/>
      </c>
      <c r="D130" s="322"/>
      <c r="E130" s="320" t="str">
        <f t="shared" si="2"/>
        <v/>
      </c>
      <c r="F130" s="323"/>
      <c r="G130" s="164"/>
      <c r="H130" s="88" t="str">
        <f t="array" ref="H130">IF(D130="","",XLOOKUP(D130,'Master Data'!K:K,'Master Data'!N:N,"Input in Master Data",0,1))</f>
        <v/>
      </c>
      <c r="I130" s="88" t="str">
        <f t="array" ref="I130">IF(D130="","",XLOOKUP(D130,'Master Data'!K:K,'Master Data'!O:O,"Input in Master Data",0,1))</f>
        <v/>
      </c>
      <c r="J130" s="88" t="str">
        <f t="array" ref="J130">if(V130="","",XLOOKUP(V130,Master[Company],Master[Blow],"Unknown",0,1))</f>
        <v/>
      </c>
      <c r="K130" s="88" t="str">
        <f t="array" ref="K130">if(V130="","",XLOOKUP(V130,Master[Company],Master[Pigging],"Unknown",0,1))</f>
        <v/>
      </c>
      <c r="L130" s="88" t="str">
        <f t="array" ref="L130">if(V130="","",XLOOKUP(V130,Master[Company],Master[Load Method],"Unknown",0,1))</f>
        <v/>
      </c>
      <c r="M130" s="88" t="str">
        <f t="array" ref="M130">if(V130="","",XLOOKUP(V130,Master[Company],Master[Line Distance],"Unknown",0,1))</f>
        <v/>
      </c>
      <c r="N130" s="164"/>
      <c r="O130" s="301"/>
      <c r="P130" s="88"/>
      <c r="Q130" s="88" t="str">
        <f t="array" ref="Q130">if(V130="","",XLOOKUP(V130,Master[Company],Master[Terms],"NA",0,1))</f>
        <v/>
      </c>
      <c r="R130" s="88" t="str">
        <f t="shared" si="3"/>
        <v/>
      </c>
      <c r="S130" s="88" t="str">
        <f t="array" ref="S130">if(V130="","",XLOOKUP(V130,Master[Company],Master[Group],"NA",0,1))</f>
        <v/>
      </c>
      <c r="T130" s="88" t="str">
        <f t="array" ref="T130">if(V130="","",XLOOKUP(V130,Master[Company],Master[Loading Location],"NA",0,1))</f>
        <v/>
      </c>
      <c r="U130" s="88" t="str">
        <f t="array" ref="U130">if(V130="","",XLOOKUP(V130,Master[Company],Master[Acronym],"NA",0,1))</f>
        <v/>
      </c>
      <c r="V130" s="88"/>
      <c r="W130" s="90"/>
      <c r="X130" s="90"/>
      <c r="Y130" s="88"/>
      <c r="Z130" s="88" t="str">
        <f t="shared" si="5"/>
        <v/>
      </c>
      <c r="AA130" s="88"/>
      <c r="AB130" s="88"/>
      <c r="AC130" s="88"/>
      <c r="AD130" s="166"/>
      <c r="AE130" s="303"/>
      <c r="AF130" s="304"/>
      <c r="AG130" s="304"/>
      <c r="AH130" s="304"/>
      <c r="AI130" s="304"/>
      <c r="AJ130" s="304"/>
      <c r="AK130" s="304"/>
      <c r="AL130" s="305"/>
      <c r="AM130" s="304"/>
      <c r="AN130" s="304"/>
      <c r="AO130" s="304"/>
      <c r="AP130" s="304"/>
      <c r="AQ130" s="304"/>
      <c r="AR130" s="304"/>
      <c r="AS130" s="304"/>
      <c r="AT130" s="304"/>
      <c r="AU130" s="164"/>
      <c r="AV130" s="306"/>
      <c r="AW130" s="306"/>
      <c r="AX130" s="164"/>
      <c r="AY130" s="166"/>
      <c r="AZ130" s="88"/>
      <c r="BA130" s="88"/>
      <c r="BB130" s="88"/>
      <c r="BC130" s="88"/>
      <c r="BD130" s="307"/>
      <c r="BE130" s="88"/>
      <c r="BF130" s="88"/>
      <c r="BG130" s="88"/>
      <c r="BH130" s="308"/>
      <c r="BI130" s="309"/>
      <c r="BJ130" s="310"/>
      <c r="BK130" s="310"/>
      <c r="BL130" s="310"/>
      <c r="BM130" s="310"/>
      <c r="BN130" s="214"/>
    </row>
    <row r="131" ht="22.5" customHeight="1">
      <c r="A131" s="85" t="str">
        <f t="shared" si="6"/>
        <v/>
      </c>
      <c r="B131" s="321"/>
      <c r="C131" s="319" t="str">
        <f t="shared" si="1"/>
        <v/>
      </c>
      <c r="D131" s="322"/>
      <c r="E131" s="320" t="str">
        <f t="shared" si="2"/>
        <v/>
      </c>
      <c r="F131" s="323"/>
      <c r="G131" s="164"/>
      <c r="H131" s="88" t="str">
        <f t="array" ref="H131">IF(D131="","",XLOOKUP(D131,'Master Data'!K:K,'Master Data'!N:N,"Input in Master Data",0,1))</f>
        <v/>
      </c>
      <c r="I131" s="88" t="str">
        <f t="array" ref="I131">IF(D131="","",XLOOKUP(D131,'Master Data'!K:K,'Master Data'!O:O,"Input in Master Data",0,1))</f>
        <v/>
      </c>
      <c r="J131" s="88" t="str">
        <f t="array" ref="J131">if(V131="","",XLOOKUP(V131,Master[Company],Master[Blow],"Unknown",0,1))</f>
        <v/>
      </c>
      <c r="K131" s="88" t="str">
        <f t="array" ref="K131">if(V131="","",XLOOKUP(V131,Master[Company],Master[Pigging],"Unknown",0,1))</f>
        <v/>
      </c>
      <c r="L131" s="88" t="str">
        <f t="array" ref="L131">if(V131="","",XLOOKUP(V131,Master[Company],Master[Load Method],"Unknown",0,1))</f>
        <v/>
      </c>
      <c r="M131" s="88" t="str">
        <f t="array" ref="M131">if(V131="","",XLOOKUP(V131,Master[Company],Master[Line Distance],"Unknown",0,1))</f>
        <v/>
      </c>
      <c r="N131" s="164"/>
      <c r="O131" s="301"/>
      <c r="P131" s="88"/>
      <c r="Q131" s="88" t="str">
        <f t="array" ref="Q131">if(V131="","",XLOOKUP(V131,Master[Company],Master[Terms],"NA",0,1))</f>
        <v/>
      </c>
      <c r="R131" s="88" t="str">
        <f t="shared" si="3"/>
        <v/>
      </c>
      <c r="S131" s="88" t="str">
        <f t="array" ref="S131">if(V131="","",XLOOKUP(V131,Master[Company],Master[Group],"NA",0,1))</f>
        <v/>
      </c>
      <c r="T131" s="88" t="str">
        <f t="array" ref="T131">if(V131="","",XLOOKUP(V131,Master[Company],Master[Loading Location],"NA",0,1))</f>
        <v/>
      </c>
      <c r="U131" s="88" t="str">
        <f t="array" ref="U131">if(V131="","",XLOOKUP(V131,Master[Company],Master[Acronym],"NA",0,1))</f>
        <v/>
      </c>
      <c r="V131" s="88"/>
      <c r="W131" s="90"/>
      <c r="X131" s="90"/>
      <c r="Y131" s="88"/>
      <c r="Z131" s="88" t="str">
        <f t="shared" si="5"/>
        <v/>
      </c>
      <c r="AA131" s="88"/>
      <c r="AB131" s="88"/>
      <c r="AC131" s="88"/>
      <c r="AD131" s="166"/>
      <c r="AE131" s="303"/>
      <c r="AF131" s="304"/>
      <c r="AG131" s="304"/>
      <c r="AH131" s="304"/>
      <c r="AI131" s="304"/>
      <c r="AJ131" s="304"/>
      <c r="AK131" s="304"/>
      <c r="AL131" s="305"/>
      <c r="AM131" s="304"/>
      <c r="AN131" s="304"/>
      <c r="AO131" s="304"/>
      <c r="AP131" s="304"/>
      <c r="AQ131" s="304"/>
      <c r="AR131" s="304"/>
      <c r="AS131" s="304"/>
      <c r="AT131" s="304"/>
      <c r="AU131" s="164"/>
      <c r="AV131" s="306"/>
      <c r="AW131" s="306"/>
      <c r="AX131" s="164"/>
      <c r="AY131" s="166"/>
      <c r="AZ131" s="88"/>
      <c r="BA131" s="88"/>
      <c r="BB131" s="88"/>
      <c r="BC131" s="88"/>
      <c r="BD131" s="307"/>
      <c r="BE131" s="88"/>
      <c r="BF131" s="88"/>
      <c r="BG131" s="88"/>
      <c r="BH131" s="308"/>
      <c r="BI131" s="309"/>
      <c r="BJ131" s="310"/>
      <c r="BK131" s="310"/>
      <c r="BL131" s="310"/>
      <c r="BM131" s="310"/>
      <c r="BN131" s="214"/>
    </row>
    <row r="132" ht="22.5" customHeight="1">
      <c r="A132" s="85" t="str">
        <f t="shared" si="6"/>
        <v/>
      </c>
      <c r="B132" s="321"/>
      <c r="C132" s="319" t="str">
        <f t="shared" si="1"/>
        <v/>
      </c>
      <c r="D132" s="322"/>
      <c r="E132" s="320" t="str">
        <f t="shared" si="2"/>
        <v/>
      </c>
      <c r="F132" s="323"/>
      <c r="G132" s="164"/>
      <c r="H132" s="88" t="str">
        <f t="array" ref="H132">IF(D132="","",XLOOKUP(D132,'Master Data'!K:K,'Master Data'!N:N,"Input in Master Data",0,1))</f>
        <v/>
      </c>
      <c r="I132" s="88" t="str">
        <f t="array" ref="I132">IF(D132="","",XLOOKUP(D132,'Master Data'!K:K,'Master Data'!O:O,"Input in Master Data",0,1))</f>
        <v/>
      </c>
      <c r="J132" s="88" t="str">
        <f t="array" ref="J132">if(V132="","",XLOOKUP(V132,Master[Company],Master[Blow],"Unknown",0,1))</f>
        <v/>
      </c>
      <c r="K132" s="88" t="str">
        <f t="array" ref="K132">if(V132="","",XLOOKUP(V132,Master[Company],Master[Pigging],"Unknown",0,1))</f>
        <v/>
      </c>
      <c r="L132" s="88" t="str">
        <f t="array" ref="L132">if(V132="","",XLOOKUP(V132,Master[Company],Master[Load Method],"Unknown",0,1))</f>
        <v/>
      </c>
      <c r="M132" s="88" t="str">
        <f t="array" ref="M132">if(V132="","",XLOOKUP(V132,Master[Company],Master[Line Distance],"Unknown",0,1))</f>
        <v/>
      </c>
      <c r="N132" s="164"/>
      <c r="O132" s="301"/>
      <c r="P132" s="88"/>
      <c r="Q132" s="88" t="str">
        <f t="array" ref="Q132">if(V132="","",XLOOKUP(V132,Master[Company],Master[Terms],"NA",0,1))</f>
        <v/>
      </c>
      <c r="R132" s="88" t="str">
        <f t="shared" si="3"/>
        <v/>
      </c>
      <c r="S132" s="88" t="str">
        <f t="array" ref="S132">if(V132="","",XLOOKUP(V132,Master[Company],Master[Group],"NA",0,1))</f>
        <v/>
      </c>
      <c r="T132" s="88" t="str">
        <f t="array" ref="T132">if(V132="","",XLOOKUP(V132,Master[Company],Master[Loading Location],"NA",0,1))</f>
        <v/>
      </c>
      <c r="U132" s="88" t="str">
        <f t="array" ref="U132">if(V132="","",XLOOKUP(V132,Master[Company],Master[Acronym],"NA",0,1))</f>
        <v/>
      </c>
      <c r="V132" s="88"/>
      <c r="W132" s="90"/>
      <c r="X132" s="90"/>
      <c r="Y132" s="88"/>
      <c r="Z132" s="88" t="str">
        <f t="shared" si="5"/>
        <v/>
      </c>
      <c r="AA132" s="88"/>
      <c r="AB132" s="88"/>
      <c r="AC132" s="88"/>
      <c r="AD132" s="166"/>
      <c r="AE132" s="303"/>
      <c r="AF132" s="304"/>
      <c r="AG132" s="304"/>
      <c r="AH132" s="304"/>
      <c r="AI132" s="304"/>
      <c r="AJ132" s="304"/>
      <c r="AK132" s="304"/>
      <c r="AL132" s="305"/>
      <c r="AM132" s="304"/>
      <c r="AN132" s="304"/>
      <c r="AO132" s="304"/>
      <c r="AP132" s="304"/>
      <c r="AQ132" s="304"/>
      <c r="AR132" s="304"/>
      <c r="AS132" s="304"/>
      <c r="AT132" s="304"/>
      <c r="AU132" s="164"/>
      <c r="AV132" s="306"/>
      <c r="AW132" s="306"/>
      <c r="AX132" s="164"/>
      <c r="AY132" s="166"/>
      <c r="AZ132" s="88"/>
      <c r="BA132" s="88"/>
      <c r="BB132" s="88"/>
      <c r="BC132" s="88"/>
      <c r="BD132" s="307"/>
      <c r="BE132" s="88"/>
      <c r="BF132" s="88"/>
      <c r="BG132" s="88"/>
      <c r="BH132" s="308"/>
      <c r="BI132" s="309"/>
      <c r="BJ132" s="310"/>
      <c r="BK132" s="310"/>
      <c r="BL132" s="310"/>
      <c r="BM132" s="310"/>
      <c r="BN132" s="214"/>
    </row>
    <row r="133" ht="22.5" customHeight="1">
      <c r="A133" s="85" t="str">
        <f t="shared" si="6"/>
        <v/>
      </c>
      <c r="B133" s="321"/>
      <c r="C133" s="319" t="str">
        <f t="shared" si="1"/>
        <v/>
      </c>
      <c r="D133" s="322"/>
      <c r="E133" s="320" t="str">
        <f t="shared" si="2"/>
        <v/>
      </c>
      <c r="F133" s="323"/>
      <c r="G133" s="164"/>
      <c r="H133" s="88" t="str">
        <f t="array" ref="H133">IF(D133="","",XLOOKUP(D133,'Master Data'!K:K,'Master Data'!N:N,"Input in Master Data",0,1))</f>
        <v/>
      </c>
      <c r="I133" s="88" t="str">
        <f t="array" ref="I133">IF(D133="","",XLOOKUP(D133,'Master Data'!K:K,'Master Data'!O:O,"Input in Master Data",0,1))</f>
        <v/>
      </c>
      <c r="J133" s="88" t="str">
        <f t="array" ref="J133">if(V133="","",XLOOKUP(V133,Master[Company],Master[Blow],"Unknown",0,1))</f>
        <v/>
      </c>
      <c r="K133" s="88" t="str">
        <f t="array" ref="K133">if(V133="","",XLOOKUP(V133,Master[Company],Master[Pigging],"Unknown",0,1))</f>
        <v/>
      </c>
      <c r="L133" s="88" t="str">
        <f t="array" ref="L133">if(V133="","",XLOOKUP(V133,Master[Company],Master[Load Method],"Unknown",0,1))</f>
        <v/>
      </c>
      <c r="M133" s="88" t="str">
        <f t="array" ref="M133">if(V133="","",XLOOKUP(V133,Master[Company],Master[Line Distance],"Unknown",0,1))</f>
        <v/>
      </c>
      <c r="N133" s="164"/>
      <c r="O133" s="301"/>
      <c r="P133" s="88"/>
      <c r="Q133" s="88" t="str">
        <f t="array" ref="Q133">if(V133="","",XLOOKUP(V133,Master[Company],Master[Terms],"NA",0,1))</f>
        <v/>
      </c>
      <c r="R133" s="88" t="str">
        <f t="shared" si="3"/>
        <v/>
      </c>
      <c r="S133" s="88" t="str">
        <f t="array" ref="S133">if(V133="","",XLOOKUP(V133,Master[Company],Master[Group],"NA",0,1))</f>
        <v/>
      </c>
      <c r="T133" s="88" t="str">
        <f t="array" ref="T133">if(V133="","",XLOOKUP(V133,Master[Company],Master[Loading Location],"NA",0,1))</f>
        <v/>
      </c>
      <c r="U133" s="88" t="str">
        <f t="array" ref="U133">if(V133="","",XLOOKUP(V133,Master[Company],Master[Acronym],"NA",0,1))</f>
        <v/>
      </c>
      <c r="V133" s="88"/>
      <c r="W133" s="90"/>
      <c r="X133" s="90"/>
      <c r="Y133" s="88"/>
      <c r="Z133" s="88" t="str">
        <f t="shared" si="5"/>
        <v/>
      </c>
      <c r="AA133" s="88"/>
      <c r="AB133" s="88"/>
      <c r="AC133" s="88"/>
      <c r="AD133" s="166"/>
      <c r="AE133" s="303"/>
      <c r="AF133" s="304"/>
      <c r="AG133" s="304"/>
      <c r="AH133" s="304"/>
      <c r="AI133" s="304"/>
      <c r="AJ133" s="304"/>
      <c r="AK133" s="304"/>
      <c r="AL133" s="305"/>
      <c r="AM133" s="304"/>
      <c r="AN133" s="304"/>
      <c r="AO133" s="304"/>
      <c r="AP133" s="304"/>
      <c r="AQ133" s="304"/>
      <c r="AR133" s="304"/>
      <c r="AS133" s="304"/>
      <c r="AT133" s="304"/>
      <c r="AU133" s="164"/>
      <c r="AV133" s="306"/>
      <c r="AW133" s="306"/>
      <c r="AX133" s="164"/>
      <c r="AY133" s="166"/>
      <c r="AZ133" s="88"/>
      <c r="BA133" s="88"/>
      <c r="BB133" s="88"/>
      <c r="BC133" s="88"/>
      <c r="BD133" s="307"/>
      <c r="BE133" s="88"/>
      <c r="BF133" s="88"/>
      <c r="BG133" s="88"/>
      <c r="BH133" s="308"/>
      <c r="BI133" s="309"/>
      <c r="BJ133" s="310"/>
      <c r="BK133" s="310"/>
      <c r="BL133" s="310"/>
      <c r="BM133" s="310"/>
      <c r="BN133" s="214"/>
    </row>
    <row r="134" ht="22.5" customHeight="1">
      <c r="A134" s="85" t="str">
        <f t="shared" si="6"/>
        <v/>
      </c>
      <c r="B134" s="321"/>
      <c r="C134" s="319" t="str">
        <f t="shared" si="1"/>
        <v/>
      </c>
      <c r="D134" s="322"/>
      <c r="E134" s="320" t="str">
        <f t="shared" si="2"/>
        <v/>
      </c>
      <c r="F134" s="323"/>
      <c r="G134" s="164"/>
      <c r="H134" s="88" t="str">
        <f t="array" ref="H134">IF(D134="","",XLOOKUP(D134,'Master Data'!K:K,'Master Data'!N:N,"Input in Master Data",0,1))</f>
        <v/>
      </c>
      <c r="I134" s="88" t="str">
        <f t="array" ref="I134">IF(D134="","",XLOOKUP(D134,'Master Data'!K:K,'Master Data'!O:O,"Input in Master Data",0,1))</f>
        <v/>
      </c>
      <c r="J134" s="88" t="str">
        <f t="array" ref="J134">if(V134="","",XLOOKUP(V134,Master[Company],Master[Blow],"Unknown",0,1))</f>
        <v/>
      </c>
      <c r="K134" s="88" t="str">
        <f t="array" ref="K134">if(V134="","",XLOOKUP(V134,Master[Company],Master[Pigging],"Unknown",0,1))</f>
        <v/>
      </c>
      <c r="L134" s="88" t="str">
        <f t="array" ref="L134">if(V134="","",XLOOKUP(V134,Master[Company],Master[Load Method],"Unknown",0,1))</f>
        <v/>
      </c>
      <c r="M134" s="88" t="str">
        <f t="array" ref="M134">if(V134="","",XLOOKUP(V134,Master[Company],Master[Line Distance],"Unknown",0,1))</f>
        <v/>
      </c>
      <c r="N134" s="164"/>
      <c r="O134" s="301"/>
      <c r="P134" s="88"/>
      <c r="Q134" s="88" t="str">
        <f t="array" ref="Q134">if(V134="","",XLOOKUP(V134,Master[Company],Master[Terms],"NA",0,1))</f>
        <v/>
      </c>
      <c r="R134" s="88" t="str">
        <f t="shared" si="3"/>
        <v/>
      </c>
      <c r="S134" s="88" t="str">
        <f t="array" ref="S134">if(V134="","",XLOOKUP(V134,Master[Company],Master[Group],"NA",0,1))</f>
        <v/>
      </c>
      <c r="T134" s="88" t="str">
        <f t="array" ref="T134">if(V134="","",XLOOKUP(V134,Master[Company],Master[Loading Location],"NA",0,1))</f>
        <v/>
      </c>
      <c r="U134" s="88" t="str">
        <f t="array" ref="U134">if(V134="","",XLOOKUP(V134,Master[Company],Master[Acronym],"NA",0,1))</f>
        <v/>
      </c>
      <c r="V134" s="88"/>
      <c r="W134" s="90"/>
      <c r="X134" s="90"/>
      <c r="Y134" s="88"/>
      <c r="Z134" s="88" t="str">
        <f t="shared" si="5"/>
        <v/>
      </c>
      <c r="AA134" s="88"/>
      <c r="AB134" s="88"/>
      <c r="AC134" s="88"/>
      <c r="AD134" s="166"/>
      <c r="AE134" s="303"/>
      <c r="AF134" s="304"/>
      <c r="AG134" s="304"/>
      <c r="AH134" s="304"/>
      <c r="AI134" s="304"/>
      <c r="AJ134" s="304"/>
      <c r="AK134" s="304"/>
      <c r="AL134" s="305"/>
      <c r="AM134" s="304"/>
      <c r="AN134" s="304"/>
      <c r="AO134" s="304"/>
      <c r="AP134" s="304"/>
      <c r="AQ134" s="304"/>
      <c r="AR134" s="304"/>
      <c r="AS134" s="304"/>
      <c r="AT134" s="304"/>
      <c r="AU134" s="164"/>
      <c r="AV134" s="306"/>
      <c r="AW134" s="306"/>
      <c r="AX134" s="164"/>
      <c r="AY134" s="166"/>
      <c r="AZ134" s="88"/>
      <c r="BA134" s="88"/>
      <c r="BB134" s="88"/>
      <c r="BC134" s="88"/>
      <c r="BD134" s="307"/>
      <c r="BE134" s="88"/>
      <c r="BF134" s="88"/>
      <c r="BG134" s="88"/>
      <c r="BH134" s="308"/>
      <c r="BI134" s="309"/>
      <c r="BJ134" s="310"/>
      <c r="BK134" s="310"/>
      <c r="BL134" s="310"/>
      <c r="BM134" s="310"/>
      <c r="BN134" s="214"/>
    </row>
    <row r="135" ht="22.5" customHeight="1">
      <c r="A135" s="85" t="str">
        <f t="shared" si="6"/>
        <v/>
      </c>
      <c r="B135" s="321"/>
      <c r="C135" s="319" t="str">
        <f t="shared" si="1"/>
        <v/>
      </c>
      <c r="D135" s="322"/>
      <c r="E135" s="320" t="str">
        <f t="shared" si="2"/>
        <v/>
      </c>
      <c r="F135" s="323"/>
      <c r="G135" s="164"/>
      <c r="H135" s="88" t="str">
        <f t="array" ref="H135">IF(D135="","",XLOOKUP(D135,'Master Data'!K:K,'Master Data'!N:N,"Input in Master Data",0,1))</f>
        <v/>
      </c>
      <c r="I135" s="88" t="str">
        <f t="array" ref="I135">IF(D135="","",XLOOKUP(D135,'Master Data'!K:K,'Master Data'!O:O,"Input in Master Data",0,1))</f>
        <v/>
      </c>
      <c r="J135" s="88" t="str">
        <f t="array" ref="J135">if(V135="","",XLOOKUP(V135,Master[Company],Master[Blow],"Unknown",0,1))</f>
        <v/>
      </c>
      <c r="K135" s="88" t="str">
        <f t="array" ref="K135">if(V135="","",XLOOKUP(V135,Master[Company],Master[Pigging],"Unknown",0,1))</f>
        <v/>
      </c>
      <c r="L135" s="88" t="str">
        <f t="array" ref="L135">if(V135="","",XLOOKUP(V135,Master[Company],Master[Load Method],"Unknown",0,1))</f>
        <v/>
      </c>
      <c r="M135" s="88" t="str">
        <f t="array" ref="M135">if(V135="","",XLOOKUP(V135,Master[Company],Master[Line Distance],"Unknown",0,1))</f>
        <v/>
      </c>
      <c r="N135" s="164"/>
      <c r="O135" s="301"/>
      <c r="P135" s="88"/>
      <c r="Q135" s="88" t="str">
        <f t="array" ref="Q135">if(V135="","",XLOOKUP(V135,Master[Company],Master[Terms],"NA",0,1))</f>
        <v/>
      </c>
      <c r="R135" s="88" t="str">
        <f t="shared" si="3"/>
        <v/>
      </c>
      <c r="S135" s="88" t="str">
        <f t="array" ref="S135">if(V135="","",XLOOKUP(V135,Master[Company],Master[Group],"NA",0,1))</f>
        <v/>
      </c>
      <c r="T135" s="88" t="str">
        <f t="array" ref="T135">if(V135="","",XLOOKUP(V135,Master[Company],Master[Loading Location],"NA",0,1))</f>
        <v/>
      </c>
      <c r="U135" s="88" t="str">
        <f t="array" ref="U135">if(V135="","",XLOOKUP(V135,Master[Company],Master[Acronym],"NA",0,1))</f>
        <v/>
      </c>
      <c r="V135" s="88"/>
      <c r="W135" s="90"/>
      <c r="X135" s="90"/>
      <c r="Y135" s="88"/>
      <c r="Z135" s="88" t="str">
        <f t="shared" si="5"/>
        <v/>
      </c>
      <c r="AA135" s="88"/>
      <c r="AB135" s="88"/>
      <c r="AC135" s="88"/>
      <c r="AD135" s="166"/>
      <c r="AE135" s="303"/>
      <c r="AF135" s="304"/>
      <c r="AG135" s="304"/>
      <c r="AH135" s="304"/>
      <c r="AI135" s="304"/>
      <c r="AJ135" s="304"/>
      <c r="AK135" s="304"/>
      <c r="AL135" s="305"/>
      <c r="AM135" s="304"/>
      <c r="AN135" s="304"/>
      <c r="AO135" s="304"/>
      <c r="AP135" s="304"/>
      <c r="AQ135" s="304"/>
      <c r="AR135" s="304"/>
      <c r="AS135" s="304"/>
      <c r="AT135" s="304"/>
      <c r="AU135" s="164"/>
      <c r="AV135" s="306"/>
      <c r="AW135" s="306"/>
      <c r="AX135" s="164"/>
      <c r="AY135" s="166"/>
      <c r="AZ135" s="88"/>
      <c r="BA135" s="88"/>
      <c r="BB135" s="88"/>
      <c r="BC135" s="88"/>
      <c r="BD135" s="307"/>
      <c r="BE135" s="88"/>
      <c r="BF135" s="88"/>
      <c r="BG135" s="88"/>
      <c r="BH135" s="308"/>
      <c r="BI135" s="309"/>
      <c r="BJ135" s="310"/>
      <c r="BK135" s="310"/>
      <c r="BL135" s="310"/>
      <c r="BM135" s="310"/>
      <c r="BN135" s="214"/>
    </row>
    <row r="136" ht="22.5" customHeight="1">
      <c r="A136" s="85" t="str">
        <f t="shared" si="6"/>
        <v/>
      </c>
      <c r="B136" s="321"/>
      <c r="C136" s="319" t="str">
        <f t="shared" si="1"/>
        <v/>
      </c>
      <c r="D136" s="322"/>
      <c r="E136" s="320" t="str">
        <f t="shared" si="2"/>
        <v/>
      </c>
      <c r="F136" s="323"/>
      <c r="G136" s="164"/>
      <c r="H136" s="88" t="str">
        <f t="array" ref="H136">IF(D136="","",XLOOKUP(D136,'Master Data'!K:K,'Master Data'!N:N,"Input in Master Data",0,1))</f>
        <v/>
      </c>
      <c r="I136" s="88" t="str">
        <f t="array" ref="I136">IF(D136="","",XLOOKUP(D136,'Master Data'!K:K,'Master Data'!O:O,"Input in Master Data",0,1))</f>
        <v/>
      </c>
      <c r="J136" s="88" t="str">
        <f t="array" ref="J136">if(V136="","",XLOOKUP(V136,Master[Company],Master[Blow],"Unknown",0,1))</f>
        <v/>
      </c>
      <c r="K136" s="88" t="str">
        <f t="array" ref="K136">if(V136="","",XLOOKUP(V136,Master[Company],Master[Pigging],"Unknown",0,1))</f>
        <v/>
      </c>
      <c r="L136" s="88" t="str">
        <f t="array" ref="L136">if(V136="","",XLOOKUP(V136,Master[Company],Master[Load Method],"Unknown",0,1))</f>
        <v/>
      </c>
      <c r="M136" s="88" t="str">
        <f t="array" ref="M136">if(V136="","",XLOOKUP(V136,Master[Company],Master[Line Distance],"Unknown",0,1))</f>
        <v/>
      </c>
      <c r="N136" s="164"/>
      <c r="O136" s="301"/>
      <c r="P136" s="88"/>
      <c r="Q136" s="88" t="str">
        <f t="array" ref="Q136">if(V136="","",XLOOKUP(V136,Master[Company],Master[Terms],"NA",0,1))</f>
        <v/>
      </c>
      <c r="R136" s="88" t="str">
        <f t="shared" si="3"/>
        <v/>
      </c>
      <c r="S136" s="88" t="str">
        <f t="array" ref="S136">if(V136="","",XLOOKUP(V136,Master[Company],Master[Group],"NA",0,1))</f>
        <v/>
      </c>
      <c r="T136" s="88" t="str">
        <f t="array" ref="T136">if(V136="","",XLOOKUP(V136,Master[Company],Master[Loading Location],"NA",0,1))</f>
        <v/>
      </c>
      <c r="U136" s="88" t="str">
        <f t="array" ref="U136">if(V136="","",XLOOKUP(V136,Master[Company],Master[Acronym],"NA",0,1))</f>
        <v/>
      </c>
      <c r="V136" s="88"/>
      <c r="W136" s="90"/>
      <c r="X136" s="90"/>
      <c r="Y136" s="88"/>
      <c r="Z136" s="88" t="str">
        <f t="shared" si="5"/>
        <v/>
      </c>
      <c r="AA136" s="88"/>
      <c r="AB136" s="88"/>
      <c r="AC136" s="88"/>
      <c r="AD136" s="166"/>
      <c r="AE136" s="303"/>
      <c r="AF136" s="304"/>
      <c r="AG136" s="304"/>
      <c r="AH136" s="304"/>
      <c r="AI136" s="304"/>
      <c r="AJ136" s="304"/>
      <c r="AK136" s="304"/>
      <c r="AL136" s="305"/>
      <c r="AM136" s="304"/>
      <c r="AN136" s="304"/>
      <c r="AO136" s="304"/>
      <c r="AP136" s="304"/>
      <c r="AQ136" s="304"/>
      <c r="AR136" s="304"/>
      <c r="AS136" s="304"/>
      <c r="AT136" s="304"/>
      <c r="AU136" s="164"/>
      <c r="AV136" s="306"/>
      <c r="AW136" s="306"/>
      <c r="AX136" s="164"/>
      <c r="AY136" s="166"/>
      <c r="AZ136" s="88"/>
      <c r="BA136" s="88"/>
      <c r="BB136" s="88"/>
      <c r="BC136" s="88"/>
      <c r="BD136" s="307"/>
      <c r="BE136" s="88"/>
      <c r="BF136" s="88"/>
      <c r="BG136" s="88"/>
      <c r="BH136" s="308"/>
      <c r="BI136" s="309"/>
      <c r="BJ136" s="310"/>
      <c r="BK136" s="310"/>
      <c r="BL136" s="310"/>
      <c r="BM136" s="310"/>
      <c r="BN136" s="214"/>
    </row>
    <row r="137" ht="22.5" customHeight="1">
      <c r="A137" s="85" t="str">
        <f t="shared" si="6"/>
        <v/>
      </c>
      <c r="B137" s="321"/>
      <c r="C137" s="319" t="str">
        <f t="shared" si="1"/>
        <v/>
      </c>
      <c r="D137" s="322"/>
      <c r="E137" s="320" t="str">
        <f t="shared" si="2"/>
        <v/>
      </c>
      <c r="F137" s="323"/>
      <c r="G137" s="164"/>
      <c r="H137" s="88" t="str">
        <f t="array" ref="H137">IF(D137="","",XLOOKUP(D137,'Master Data'!K:K,'Master Data'!N:N,"Input in Master Data",0,1))</f>
        <v/>
      </c>
      <c r="I137" s="88" t="str">
        <f t="array" ref="I137">IF(D137="","",XLOOKUP(D137,'Master Data'!K:K,'Master Data'!O:O,"Input in Master Data",0,1))</f>
        <v/>
      </c>
      <c r="J137" s="88" t="str">
        <f t="array" ref="J137">if(V137="","",XLOOKUP(V137,Master[Company],Master[Blow],"Unknown",0,1))</f>
        <v/>
      </c>
      <c r="K137" s="88" t="str">
        <f t="array" ref="K137">if(V137="","",XLOOKUP(V137,Master[Company],Master[Pigging],"Unknown",0,1))</f>
        <v/>
      </c>
      <c r="L137" s="88" t="str">
        <f t="array" ref="L137">if(V137="","",XLOOKUP(V137,Master[Company],Master[Load Method],"Unknown",0,1))</f>
        <v/>
      </c>
      <c r="M137" s="88" t="str">
        <f t="array" ref="M137">if(V137="","",XLOOKUP(V137,Master[Company],Master[Line Distance],"Unknown",0,1))</f>
        <v/>
      </c>
      <c r="N137" s="164"/>
      <c r="O137" s="301"/>
      <c r="P137" s="88"/>
      <c r="Q137" s="88" t="str">
        <f t="array" ref="Q137">if(V137="","",XLOOKUP(V137,Master[Company],Master[Terms],"NA",0,1))</f>
        <v/>
      </c>
      <c r="R137" s="88" t="str">
        <f t="shared" si="3"/>
        <v/>
      </c>
      <c r="S137" s="88" t="str">
        <f t="array" ref="S137">if(V137="","",XLOOKUP(V137,Master[Company],Master[Group],"NA",0,1))</f>
        <v/>
      </c>
      <c r="T137" s="88" t="str">
        <f t="array" ref="T137">if(V137="","",XLOOKUP(V137,Master[Company],Master[Loading Location],"NA",0,1))</f>
        <v/>
      </c>
      <c r="U137" s="88" t="str">
        <f t="array" ref="U137">if(V137="","",XLOOKUP(V137,Master[Company],Master[Acronym],"NA",0,1))</f>
        <v/>
      </c>
      <c r="V137" s="88"/>
      <c r="W137" s="90"/>
      <c r="X137" s="90"/>
      <c r="Y137" s="88"/>
      <c r="Z137" s="88" t="str">
        <f t="shared" si="5"/>
        <v/>
      </c>
      <c r="AA137" s="88"/>
      <c r="AB137" s="88"/>
      <c r="AC137" s="88"/>
      <c r="AD137" s="166"/>
      <c r="AE137" s="303"/>
      <c r="AF137" s="304"/>
      <c r="AG137" s="304"/>
      <c r="AH137" s="304"/>
      <c r="AI137" s="304"/>
      <c r="AJ137" s="304"/>
      <c r="AK137" s="304"/>
      <c r="AL137" s="305"/>
      <c r="AM137" s="304"/>
      <c r="AN137" s="304"/>
      <c r="AO137" s="304"/>
      <c r="AP137" s="304"/>
      <c r="AQ137" s="304"/>
      <c r="AR137" s="304"/>
      <c r="AS137" s="304"/>
      <c r="AT137" s="304"/>
      <c r="AU137" s="164"/>
      <c r="AV137" s="306"/>
      <c r="AW137" s="306"/>
      <c r="AX137" s="164"/>
      <c r="AY137" s="166"/>
      <c r="AZ137" s="88"/>
      <c r="BA137" s="88"/>
      <c r="BB137" s="88"/>
      <c r="BC137" s="88"/>
      <c r="BD137" s="307"/>
      <c r="BE137" s="88"/>
      <c r="BF137" s="88"/>
      <c r="BG137" s="88"/>
      <c r="BH137" s="308"/>
      <c r="BI137" s="309"/>
      <c r="BJ137" s="310"/>
      <c r="BK137" s="310"/>
      <c r="BL137" s="310"/>
      <c r="BM137" s="310"/>
      <c r="BN137" s="214"/>
    </row>
    <row r="138" ht="22.5" customHeight="1">
      <c r="A138" s="85" t="str">
        <f t="shared" si="6"/>
        <v/>
      </c>
      <c r="B138" s="321"/>
      <c r="C138" s="319" t="str">
        <f t="shared" si="1"/>
        <v/>
      </c>
      <c r="D138" s="322"/>
      <c r="E138" s="320" t="str">
        <f t="shared" si="2"/>
        <v/>
      </c>
      <c r="F138" s="323"/>
      <c r="G138" s="164"/>
      <c r="H138" s="88" t="str">
        <f t="array" ref="H138">IF(D138="","",XLOOKUP(D138,'Master Data'!K:K,'Master Data'!N:N,"Input in Master Data",0,1))</f>
        <v/>
      </c>
      <c r="I138" s="88" t="str">
        <f t="array" ref="I138">IF(D138="","",XLOOKUP(D138,'Master Data'!K:K,'Master Data'!O:O,"Input in Master Data",0,1))</f>
        <v/>
      </c>
      <c r="J138" s="88" t="str">
        <f t="array" ref="J138">if(V138="","",XLOOKUP(V138,Master[Company],Master[Blow],"Unknown",0,1))</f>
        <v/>
      </c>
      <c r="K138" s="88" t="str">
        <f t="array" ref="K138">if(V138="","",XLOOKUP(V138,Master[Company],Master[Pigging],"Unknown",0,1))</f>
        <v/>
      </c>
      <c r="L138" s="88" t="str">
        <f t="array" ref="L138">if(V138="","",XLOOKUP(V138,Master[Company],Master[Load Method],"Unknown",0,1))</f>
        <v/>
      </c>
      <c r="M138" s="88" t="str">
        <f t="array" ref="M138">if(V138="","",XLOOKUP(V138,Master[Company],Master[Line Distance],"Unknown",0,1))</f>
        <v/>
      </c>
      <c r="N138" s="164"/>
      <c r="O138" s="301"/>
      <c r="P138" s="88"/>
      <c r="Q138" s="88" t="str">
        <f t="array" ref="Q138">if(V138="","",XLOOKUP(V138,Master[Company],Master[Terms],"NA",0,1))</f>
        <v/>
      </c>
      <c r="R138" s="88" t="str">
        <f t="shared" si="3"/>
        <v/>
      </c>
      <c r="S138" s="88" t="str">
        <f t="array" ref="S138">if(V138="","",XLOOKUP(V138,Master[Company],Master[Group],"NA",0,1))</f>
        <v/>
      </c>
      <c r="T138" s="88" t="str">
        <f t="array" ref="T138">if(V138="","",XLOOKUP(V138,Master[Company],Master[Loading Location],"NA",0,1))</f>
        <v/>
      </c>
      <c r="U138" s="88" t="str">
        <f t="array" ref="U138">if(V138="","",XLOOKUP(V138,Master[Company],Master[Acronym],"NA",0,1))</f>
        <v/>
      </c>
      <c r="V138" s="88"/>
      <c r="W138" s="90"/>
      <c r="X138" s="90"/>
      <c r="Y138" s="88"/>
      <c r="Z138" s="88" t="str">
        <f t="shared" si="5"/>
        <v/>
      </c>
      <c r="AA138" s="88"/>
      <c r="AB138" s="88"/>
      <c r="AC138" s="88"/>
      <c r="AD138" s="166"/>
      <c r="AE138" s="303"/>
      <c r="AF138" s="304"/>
      <c r="AG138" s="304"/>
      <c r="AH138" s="304"/>
      <c r="AI138" s="304"/>
      <c r="AJ138" s="304"/>
      <c r="AK138" s="304"/>
      <c r="AL138" s="305"/>
      <c r="AM138" s="304"/>
      <c r="AN138" s="304"/>
      <c r="AO138" s="304"/>
      <c r="AP138" s="304"/>
      <c r="AQ138" s="304"/>
      <c r="AR138" s="304"/>
      <c r="AS138" s="304"/>
      <c r="AT138" s="304"/>
      <c r="AU138" s="164"/>
      <c r="AV138" s="306"/>
      <c r="AW138" s="306"/>
      <c r="AX138" s="164"/>
      <c r="AY138" s="166"/>
      <c r="AZ138" s="88"/>
      <c r="BA138" s="88"/>
      <c r="BB138" s="88"/>
      <c r="BC138" s="88"/>
      <c r="BD138" s="307"/>
      <c r="BE138" s="88"/>
      <c r="BF138" s="88"/>
      <c r="BG138" s="88"/>
      <c r="BH138" s="308"/>
      <c r="BI138" s="309"/>
      <c r="BJ138" s="310"/>
      <c r="BK138" s="310"/>
      <c r="BL138" s="310"/>
      <c r="BM138" s="310"/>
      <c r="BN138" s="214"/>
    </row>
    <row r="139" ht="22.5" customHeight="1">
      <c r="A139" s="85" t="str">
        <f t="shared" si="6"/>
        <v/>
      </c>
      <c r="B139" s="321"/>
      <c r="C139" s="319" t="str">
        <f t="shared" si="1"/>
        <v/>
      </c>
      <c r="D139" s="322"/>
      <c r="E139" s="320" t="str">
        <f t="shared" si="2"/>
        <v/>
      </c>
      <c r="F139" s="323"/>
      <c r="G139" s="164"/>
      <c r="H139" s="88" t="str">
        <f t="array" ref="H139">IF(D139="","",XLOOKUP(D139,'Master Data'!K:K,'Master Data'!N:N,"Input in Master Data",0,1))</f>
        <v/>
      </c>
      <c r="I139" s="88" t="str">
        <f t="array" ref="I139">IF(D139="","",XLOOKUP(D139,'Master Data'!K:K,'Master Data'!O:O,"Input in Master Data",0,1))</f>
        <v/>
      </c>
      <c r="J139" s="88" t="str">
        <f t="array" ref="J139">if(V139="","",XLOOKUP(V139,Master[Company],Master[Blow],"Unknown",0,1))</f>
        <v/>
      </c>
      <c r="K139" s="88" t="str">
        <f t="array" ref="K139">if(V139="","",XLOOKUP(V139,Master[Company],Master[Pigging],"Unknown",0,1))</f>
        <v/>
      </c>
      <c r="L139" s="88" t="str">
        <f t="array" ref="L139">if(V139="","",XLOOKUP(V139,Master[Company],Master[Load Method],"Unknown",0,1))</f>
        <v/>
      </c>
      <c r="M139" s="88" t="str">
        <f t="array" ref="M139">if(V139="","",XLOOKUP(V139,Master[Company],Master[Line Distance],"Unknown",0,1))</f>
        <v/>
      </c>
      <c r="N139" s="164"/>
      <c r="O139" s="301"/>
      <c r="P139" s="88"/>
      <c r="Q139" s="88" t="str">
        <f t="array" ref="Q139">if(V139="","",XLOOKUP(V139,Master[Company],Master[Terms],"NA",0,1))</f>
        <v/>
      </c>
      <c r="R139" s="88" t="str">
        <f t="shared" si="3"/>
        <v/>
      </c>
      <c r="S139" s="88" t="str">
        <f t="array" ref="S139">if(V139="","",XLOOKUP(V139,Master[Company],Master[Group],"NA",0,1))</f>
        <v/>
      </c>
      <c r="T139" s="88" t="str">
        <f t="array" ref="T139">if(V139="","",XLOOKUP(V139,Master[Company],Master[Loading Location],"NA",0,1))</f>
        <v/>
      </c>
      <c r="U139" s="88" t="str">
        <f t="array" ref="U139">if(V139="","",XLOOKUP(V139,Master[Company],Master[Acronym],"NA",0,1))</f>
        <v/>
      </c>
      <c r="V139" s="88"/>
      <c r="W139" s="90"/>
      <c r="X139" s="90"/>
      <c r="Y139" s="88"/>
      <c r="Z139" s="88" t="str">
        <f t="shared" si="5"/>
        <v/>
      </c>
      <c r="AA139" s="88"/>
      <c r="AB139" s="88"/>
      <c r="AC139" s="88"/>
      <c r="AD139" s="166"/>
      <c r="AE139" s="303"/>
      <c r="AF139" s="304"/>
      <c r="AG139" s="304"/>
      <c r="AH139" s="304"/>
      <c r="AI139" s="304"/>
      <c r="AJ139" s="304"/>
      <c r="AK139" s="304"/>
      <c r="AL139" s="305"/>
      <c r="AM139" s="304"/>
      <c r="AN139" s="304"/>
      <c r="AO139" s="304"/>
      <c r="AP139" s="304"/>
      <c r="AQ139" s="304"/>
      <c r="AR139" s="304"/>
      <c r="AS139" s="304"/>
      <c r="AT139" s="304"/>
      <c r="AU139" s="164"/>
      <c r="AV139" s="306"/>
      <c r="AW139" s="306"/>
      <c r="AX139" s="164"/>
      <c r="AY139" s="166"/>
      <c r="AZ139" s="88"/>
      <c r="BA139" s="88"/>
      <c r="BB139" s="88"/>
      <c r="BC139" s="88"/>
      <c r="BD139" s="307"/>
      <c r="BE139" s="88"/>
      <c r="BF139" s="88"/>
      <c r="BG139" s="88"/>
      <c r="BH139" s="308"/>
      <c r="BI139" s="309"/>
      <c r="BJ139" s="310"/>
      <c r="BK139" s="310"/>
      <c r="BL139" s="310"/>
      <c r="BM139" s="310"/>
      <c r="BN139" s="214"/>
    </row>
    <row r="140" ht="22.5" customHeight="1">
      <c r="A140" s="85" t="str">
        <f t="shared" si="6"/>
        <v/>
      </c>
      <c r="B140" s="321"/>
      <c r="C140" s="319" t="str">
        <f t="shared" si="1"/>
        <v/>
      </c>
      <c r="D140" s="322"/>
      <c r="E140" s="320" t="str">
        <f t="shared" si="2"/>
        <v/>
      </c>
      <c r="F140" s="323"/>
      <c r="G140" s="164"/>
      <c r="H140" s="88" t="str">
        <f t="array" ref="H140">IF(D140="","",XLOOKUP(D140,'Master Data'!K:K,'Master Data'!N:N,"Input in Master Data",0,1))</f>
        <v/>
      </c>
      <c r="I140" s="88" t="str">
        <f t="array" ref="I140">IF(D140="","",XLOOKUP(D140,'Master Data'!K:K,'Master Data'!O:O,"Input in Master Data",0,1))</f>
        <v/>
      </c>
      <c r="J140" s="88" t="str">
        <f t="array" ref="J140">if(V140="","",XLOOKUP(V140,Master[Company],Master[Blow],"Unknown",0,1))</f>
        <v/>
      </c>
      <c r="K140" s="88" t="str">
        <f t="array" ref="K140">if(V140="","",XLOOKUP(V140,Master[Company],Master[Pigging],"Unknown",0,1))</f>
        <v/>
      </c>
      <c r="L140" s="88" t="str">
        <f t="array" ref="L140">if(V140="","",XLOOKUP(V140,Master[Company],Master[Load Method],"Unknown",0,1))</f>
        <v/>
      </c>
      <c r="M140" s="88" t="str">
        <f t="array" ref="M140">if(V140="","",XLOOKUP(V140,Master[Company],Master[Line Distance],"Unknown",0,1))</f>
        <v/>
      </c>
      <c r="N140" s="164"/>
      <c r="O140" s="301"/>
      <c r="P140" s="88"/>
      <c r="Q140" s="88" t="str">
        <f t="array" ref="Q140">if(V140="","",XLOOKUP(V140,Master[Company],Master[Terms],"NA",0,1))</f>
        <v/>
      </c>
      <c r="R140" s="88" t="str">
        <f t="shared" si="3"/>
        <v/>
      </c>
      <c r="S140" s="88" t="str">
        <f t="array" ref="S140">if(V140="","",XLOOKUP(V140,Master[Company],Master[Group],"NA",0,1))</f>
        <v/>
      </c>
      <c r="T140" s="88" t="str">
        <f t="array" ref="T140">if(V140="","",XLOOKUP(V140,Master[Company],Master[Loading Location],"NA",0,1))</f>
        <v/>
      </c>
      <c r="U140" s="88" t="str">
        <f t="array" ref="U140">if(V140="","",XLOOKUP(V140,Master[Company],Master[Acronym],"NA",0,1))</f>
        <v/>
      </c>
      <c r="V140" s="88"/>
      <c r="W140" s="90"/>
      <c r="X140" s="90"/>
      <c r="Y140" s="88"/>
      <c r="Z140" s="88" t="str">
        <f t="shared" si="5"/>
        <v/>
      </c>
      <c r="AA140" s="88"/>
      <c r="AB140" s="88"/>
      <c r="AC140" s="88"/>
      <c r="AD140" s="166"/>
      <c r="AE140" s="303"/>
      <c r="AF140" s="304"/>
      <c r="AG140" s="304"/>
      <c r="AH140" s="304"/>
      <c r="AI140" s="304"/>
      <c r="AJ140" s="304"/>
      <c r="AK140" s="304"/>
      <c r="AL140" s="305"/>
      <c r="AM140" s="304"/>
      <c r="AN140" s="304"/>
      <c r="AO140" s="304"/>
      <c r="AP140" s="304"/>
      <c r="AQ140" s="304"/>
      <c r="AR140" s="304"/>
      <c r="AS140" s="304"/>
      <c r="AT140" s="304"/>
      <c r="AU140" s="164"/>
      <c r="AV140" s="306"/>
      <c r="AW140" s="306"/>
      <c r="AX140" s="164"/>
      <c r="AY140" s="166"/>
      <c r="AZ140" s="88"/>
      <c r="BA140" s="88"/>
      <c r="BB140" s="88"/>
      <c r="BC140" s="88"/>
      <c r="BD140" s="307"/>
      <c r="BE140" s="88"/>
      <c r="BF140" s="88"/>
      <c r="BG140" s="88"/>
      <c r="BH140" s="308"/>
      <c r="BI140" s="309"/>
      <c r="BJ140" s="310"/>
      <c r="BK140" s="310"/>
      <c r="BL140" s="310"/>
      <c r="BM140" s="310"/>
      <c r="BN140" s="214"/>
    </row>
    <row r="141" ht="22.5" customHeight="1">
      <c r="A141" s="85" t="str">
        <f t="shared" si="6"/>
        <v/>
      </c>
      <c r="B141" s="321"/>
      <c r="C141" s="319" t="str">
        <f t="shared" si="1"/>
        <v/>
      </c>
      <c r="D141" s="322"/>
      <c r="E141" s="320" t="str">
        <f t="shared" si="2"/>
        <v/>
      </c>
      <c r="F141" s="323"/>
      <c r="G141" s="164"/>
      <c r="H141" s="88" t="str">
        <f t="array" ref="H141">IF(D141="","",XLOOKUP(D141,'Master Data'!K:K,'Master Data'!N:N,"Input in Master Data",0,1))</f>
        <v/>
      </c>
      <c r="I141" s="88" t="str">
        <f t="array" ref="I141">IF(D141="","",XLOOKUP(D141,'Master Data'!K:K,'Master Data'!O:O,"Input in Master Data",0,1))</f>
        <v/>
      </c>
      <c r="J141" s="88" t="str">
        <f t="array" ref="J141">if(V141="","",XLOOKUP(V141,Master[Company],Master[Blow],"Unknown",0,1))</f>
        <v/>
      </c>
      <c r="K141" s="88" t="str">
        <f t="array" ref="K141">if(V141="","",XLOOKUP(V141,Master[Company],Master[Pigging],"Unknown",0,1))</f>
        <v/>
      </c>
      <c r="L141" s="88" t="str">
        <f t="array" ref="L141">if(V141="","",XLOOKUP(V141,Master[Company],Master[Load Method],"Unknown",0,1))</f>
        <v/>
      </c>
      <c r="M141" s="88" t="str">
        <f t="array" ref="M141">if(V141="","",XLOOKUP(V141,Master[Company],Master[Line Distance],"Unknown",0,1))</f>
        <v/>
      </c>
      <c r="N141" s="164"/>
      <c r="O141" s="301"/>
      <c r="P141" s="88"/>
      <c r="Q141" s="88" t="str">
        <f t="array" ref="Q141">if(V141="","",XLOOKUP(V141,Master[Company],Master[Terms],"NA",0,1))</f>
        <v/>
      </c>
      <c r="R141" s="88" t="str">
        <f t="shared" si="3"/>
        <v/>
      </c>
      <c r="S141" s="88" t="str">
        <f t="array" ref="S141">if(V141="","",XLOOKUP(V141,Master[Company],Master[Group],"NA",0,1))</f>
        <v/>
      </c>
      <c r="T141" s="88" t="str">
        <f t="array" ref="T141">if(V141="","",XLOOKUP(V141,Master[Company],Master[Loading Location],"NA",0,1))</f>
        <v/>
      </c>
      <c r="U141" s="88" t="str">
        <f t="array" ref="U141">if(V141="","",XLOOKUP(V141,Master[Company],Master[Acronym],"NA",0,1))</f>
        <v/>
      </c>
      <c r="V141" s="88"/>
      <c r="W141" s="90"/>
      <c r="X141" s="90"/>
      <c r="Y141" s="88"/>
      <c r="Z141" s="88" t="str">
        <f t="shared" si="5"/>
        <v/>
      </c>
      <c r="AA141" s="88"/>
      <c r="AB141" s="88"/>
      <c r="AC141" s="88"/>
      <c r="AD141" s="166"/>
      <c r="AE141" s="303"/>
      <c r="AF141" s="304"/>
      <c r="AG141" s="304"/>
      <c r="AH141" s="304"/>
      <c r="AI141" s="304"/>
      <c r="AJ141" s="304"/>
      <c r="AK141" s="304"/>
      <c r="AL141" s="305"/>
      <c r="AM141" s="304"/>
      <c r="AN141" s="304"/>
      <c r="AO141" s="304"/>
      <c r="AP141" s="304"/>
      <c r="AQ141" s="304"/>
      <c r="AR141" s="304"/>
      <c r="AS141" s="304"/>
      <c r="AT141" s="304"/>
      <c r="AU141" s="164"/>
      <c r="AV141" s="306"/>
      <c r="AW141" s="306"/>
      <c r="AX141" s="164"/>
      <c r="AY141" s="166"/>
      <c r="AZ141" s="88"/>
      <c r="BA141" s="88"/>
      <c r="BB141" s="88"/>
      <c r="BC141" s="88"/>
      <c r="BD141" s="307"/>
      <c r="BE141" s="88"/>
      <c r="BF141" s="88"/>
      <c r="BG141" s="88"/>
      <c r="BH141" s="308"/>
      <c r="BI141" s="309"/>
      <c r="BJ141" s="310"/>
      <c r="BK141" s="310"/>
      <c r="BL141" s="310"/>
      <c r="BM141" s="310"/>
      <c r="BN141" s="214"/>
    </row>
    <row r="142" ht="22.5" customHeight="1">
      <c r="A142" s="85" t="str">
        <f t="shared" si="6"/>
        <v/>
      </c>
      <c r="B142" s="321"/>
      <c r="C142" s="319" t="str">
        <f t="shared" si="1"/>
        <v/>
      </c>
      <c r="D142" s="322"/>
      <c r="E142" s="320" t="str">
        <f t="shared" si="2"/>
        <v/>
      </c>
      <c r="F142" s="323"/>
      <c r="G142" s="164"/>
      <c r="H142" s="88" t="str">
        <f t="array" ref="H142">IF(D142="","",XLOOKUP(D142,'Master Data'!K:K,'Master Data'!N:N,"Input in Master Data",0,1))</f>
        <v/>
      </c>
      <c r="I142" s="88" t="str">
        <f t="array" ref="I142">IF(D142="","",XLOOKUP(D142,'Master Data'!K:K,'Master Data'!O:O,"Input in Master Data",0,1))</f>
        <v/>
      </c>
      <c r="J142" s="88" t="str">
        <f t="array" ref="J142">if(V142="","",XLOOKUP(V142,Master[Company],Master[Blow],"Unknown",0,1))</f>
        <v/>
      </c>
      <c r="K142" s="88" t="str">
        <f t="array" ref="K142">if(V142="","",XLOOKUP(V142,Master[Company],Master[Pigging],"Unknown",0,1))</f>
        <v/>
      </c>
      <c r="L142" s="88" t="str">
        <f t="array" ref="L142">if(V142="","",XLOOKUP(V142,Master[Company],Master[Load Method],"Unknown",0,1))</f>
        <v/>
      </c>
      <c r="M142" s="88" t="str">
        <f t="array" ref="M142">if(V142="","",XLOOKUP(V142,Master[Company],Master[Line Distance],"Unknown",0,1))</f>
        <v/>
      </c>
      <c r="N142" s="164"/>
      <c r="O142" s="301"/>
      <c r="P142" s="88"/>
      <c r="Q142" s="88" t="str">
        <f t="array" ref="Q142">if(V142="","",XLOOKUP(V142,Master[Company],Master[Terms],"NA",0,1))</f>
        <v/>
      </c>
      <c r="R142" s="88" t="str">
        <f t="shared" si="3"/>
        <v/>
      </c>
      <c r="S142" s="88" t="str">
        <f t="array" ref="S142">if(V142="","",XLOOKUP(V142,Master[Company],Master[Group],"NA",0,1))</f>
        <v/>
      </c>
      <c r="T142" s="88" t="str">
        <f t="array" ref="T142">if(V142="","",XLOOKUP(V142,Master[Company],Master[Loading Location],"NA",0,1))</f>
        <v/>
      </c>
      <c r="U142" s="88" t="str">
        <f t="array" ref="U142">if(V142="","",XLOOKUP(V142,Master[Company],Master[Acronym],"NA",0,1))</f>
        <v/>
      </c>
      <c r="V142" s="88"/>
      <c r="W142" s="90"/>
      <c r="X142" s="90"/>
      <c r="Y142" s="88"/>
      <c r="Z142" s="88" t="str">
        <f t="shared" si="5"/>
        <v/>
      </c>
      <c r="AA142" s="88"/>
      <c r="AB142" s="88"/>
      <c r="AC142" s="88"/>
      <c r="AD142" s="166"/>
      <c r="AE142" s="303"/>
      <c r="AF142" s="304"/>
      <c r="AG142" s="304"/>
      <c r="AH142" s="304"/>
      <c r="AI142" s="304"/>
      <c r="AJ142" s="304"/>
      <c r="AK142" s="304"/>
      <c r="AL142" s="305"/>
      <c r="AM142" s="304"/>
      <c r="AN142" s="304"/>
      <c r="AO142" s="304"/>
      <c r="AP142" s="304"/>
      <c r="AQ142" s="304"/>
      <c r="AR142" s="304"/>
      <c r="AS142" s="304"/>
      <c r="AT142" s="304"/>
      <c r="AU142" s="164"/>
      <c r="AV142" s="306"/>
      <c r="AW142" s="306"/>
      <c r="AX142" s="164"/>
      <c r="AY142" s="166"/>
      <c r="AZ142" s="88"/>
      <c r="BA142" s="88"/>
      <c r="BB142" s="88"/>
      <c r="BC142" s="88"/>
      <c r="BD142" s="307"/>
      <c r="BE142" s="88"/>
      <c r="BF142" s="88"/>
      <c r="BG142" s="88"/>
      <c r="BH142" s="308"/>
      <c r="BI142" s="309"/>
      <c r="BJ142" s="310"/>
      <c r="BK142" s="310"/>
      <c r="BL142" s="310"/>
      <c r="BM142" s="310"/>
      <c r="BN142" s="214"/>
    </row>
    <row r="143" ht="22.5" customHeight="1">
      <c r="A143" s="85" t="str">
        <f t="shared" si="6"/>
        <v/>
      </c>
      <c r="B143" s="321"/>
      <c r="C143" s="319" t="str">
        <f t="shared" si="1"/>
        <v/>
      </c>
      <c r="D143" s="322"/>
      <c r="E143" s="320" t="str">
        <f t="shared" si="2"/>
        <v/>
      </c>
      <c r="F143" s="323"/>
      <c r="G143" s="164"/>
      <c r="H143" s="88" t="str">
        <f t="array" ref="H143">IF(D143="","",XLOOKUP(D143,'Master Data'!K:K,'Master Data'!N:N,"Input in Master Data",0,1))</f>
        <v/>
      </c>
      <c r="I143" s="88" t="str">
        <f t="array" ref="I143">IF(D143="","",XLOOKUP(D143,'Master Data'!K:K,'Master Data'!O:O,"Input in Master Data",0,1))</f>
        <v/>
      </c>
      <c r="J143" s="88" t="str">
        <f t="array" ref="J143">if(V143="","",XLOOKUP(V143,Master[Company],Master[Blow],"Unknown",0,1))</f>
        <v/>
      </c>
      <c r="K143" s="88" t="str">
        <f t="array" ref="K143">if(V143="","",XLOOKUP(V143,Master[Company],Master[Pigging],"Unknown",0,1))</f>
        <v/>
      </c>
      <c r="L143" s="88" t="str">
        <f t="array" ref="L143">if(V143="","",XLOOKUP(V143,Master[Company],Master[Load Method],"Unknown",0,1))</f>
        <v/>
      </c>
      <c r="M143" s="88" t="str">
        <f t="array" ref="M143">if(V143="","",XLOOKUP(V143,Master[Company],Master[Line Distance],"Unknown",0,1))</f>
        <v/>
      </c>
      <c r="N143" s="164"/>
      <c r="O143" s="301"/>
      <c r="P143" s="88"/>
      <c r="Q143" s="88" t="str">
        <f t="array" ref="Q143">if(V143="","",XLOOKUP(V143,Master[Company],Master[Terms],"NA",0,1))</f>
        <v/>
      </c>
      <c r="R143" s="88" t="str">
        <f t="shared" si="3"/>
        <v/>
      </c>
      <c r="S143" s="88" t="str">
        <f t="array" ref="S143">if(V143="","",XLOOKUP(V143,Master[Company],Master[Group],"NA",0,1))</f>
        <v/>
      </c>
      <c r="T143" s="88" t="str">
        <f t="array" ref="T143">if(V143="","",XLOOKUP(V143,Master[Company],Master[Loading Location],"NA",0,1))</f>
        <v/>
      </c>
      <c r="U143" s="88" t="str">
        <f t="array" ref="U143">if(V143="","",XLOOKUP(V143,Master[Company],Master[Acronym],"NA",0,1))</f>
        <v/>
      </c>
      <c r="V143" s="88"/>
      <c r="W143" s="90"/>
      <c r="X143" s="90"/>
      <c r="Y143" s="88"/>
      <c r="Z143" s="88" t="str">
        <f t="shared" si="5"/>
        <v/>
      </c>
      <c r="AA143" s="88"/>
      <c r="AB143" s="88"/>
      <c r="AC143" s="88"/>
      <c r="AD143" s="166"/>
      <c r="AE143" s="303"/>
      <c r="AF143" s="304"/>
      <c r="AG143" s="304"/>
      <c r="AH143" s="304"/>
      <c r="AI143" s="304"/>
      <c r="AJ143" s="304"/>
      <c r="AK143" s="304"/>
      <c r="AL143" s="305"/>
      <c r="AM143" s="304"/>
      <c r="AN143" s="304"/>
      <c r="AO143" s="304"/>
      <c r="AP143" s="304"/>
      <c r="AQ143" s="304"/>
      <c r="AR143" s="304"/>
      <c r="AS143" s="304"/>
      <c r="AT143" s="304"/>
      <c r="AU143" s="164"/>
      <c r="AV143" s="306"/>
      <c r="AW143" s="306"/>
      <c r="AX143" s="164"/>
      <c r="AY143" s="166"/>
      <c r="AZ143" s="88"/>
      <c r="BA143" s="88"/>
      <c r="BB143" s="88"/>
      <c r="BC143" s="88"/>
      <c r="BD143" s="307"/>
      <c r="BE143" s="88"/>
      <c r="BF143" s="88"/>
      <c r="BG143" s="88"/>
      <c r="BH143" s="308"/>
      <c r="BI143" s="309"/>
      <c r="BJ143" s="310"/>
      <c r="BK143" s="310"/>
      <c r="BL143" s="310"/>
      <c r="BM143" s="310"/>
      <c r="BN143" s="214"/>
    </row>
    <row r="144" ht="22.5" customHeight="1">
      <c r="A144" s="85" t="str">
        <f t="shared" si="6"/>
        <v/>
      </c>
      <c r="B144" s="321"/>
      <c r="C144" s="319" t="str">
        <f t="shared" si="1"/>
        <v/>
      </c>
      <c r="D144" s="322"/>
      <c r="E144" s="320" t="str">
        <f t="shared" si="2"/>
        <v/>
      </c>
      <c r="F144" s="323"/>
      <c r="G144" s="164"/>
      <c r="H144" s="88" t="str">
        <f t="array" ref="H144">IF(D144="","",XLOOKUP(D144,'Master Data'!K:K,'Master Data'!N:N,"Input in Master Data",0,1))</f>
        <v/>
      </c>
      <c r="I144" s="88" t="str">
        <f t="array" ref="I144">IF(D144="","",XLOOKUP(D144,'Master Data'!K:K,'Master Data'!O:O,"Input in Master Data",0,1))</f>
        <v/>
      </c>
      <c r="J144" s="88" t="str">
        <f t="array" ref="J144">if(V144="","",XLOOKUP(V144,Master[Company],Master[Blow],"Unknown",0,1))</f>
        <v/>
      </c>
      <c r="K144" s="88" t="str">
        <f t="array" ref="K144">if(V144="","",XLOOKUP(V144,Master[Company],Master[Pigging],"Unknown",0,1))</f>
        <v/>
      </c>
      <c r="L144" s="88" t="str">
        <f t="array" ref="L144">if(V144="","",XLOOKUP(V144,Master[Company],Master[Load Method],"Unknown",0,1))</f>
        <v/>
      </c>
      <c r="M144" s="88" t="str">
        <f t="array" ref="M144">if(V144="","",XLOOKUP(V144,Master[Company],Master[Line Distance],"Unknown",0,1))</f>
        <v/>
      </c>
      <c r="N144" s="164"/>
      <c r="O144" s="301"/>
      <c r="P144" s="88"/>
      <c r="Q144" s="88" t="str">
        <f t="array" ref="Q144">if(V144="","",XLOOKUP(V144,Master[Company],Master[Terms],"NA",0,1))</f>
        <v/>
      </c>
      <c r="R144" s="88" t="str">
        <f t="shared" si="3"/>
        <v/>
      </c>
      <c r="S144" s="88" t="str">
        <f t="array" ref="S144">if(V144="","",XLOOKUP(V144,Master[Company],Master[Group],"NA",0,1))</f>
        <v/>
      </c>
      <c r="T144" s="88" t="str">
        <f t="array" ref="T144">if(V144="","",XLOOKUP(V144,Master[Company],Master[Loading Location],"NA",0,1))</f>
        <v/>
      </c>
      <c r="U144" s="88" t="str">
        <f t="array" ref="U144">if(V144="","",XLOOKUP(V144,Master[Company],Master[Acronym],"NA",0,1))</f>
        <v/>
      </c>
      <c r="V144" s="88"/>
      <c r="W144" s="90"/>
      <c r="X144" s="90"/>
      <c r="Y144" s="88"/>
      <c r="Z144" s="88" t="str">
        <f t="shared" si="5"/>
        <v/>
      </c>
      <c r="AA144" s="88"/>
      <c r="AB144" s="88"/>
      <c r="AC144" s="88"/>
      <c r="AD144" s="166"/>
      <c r="AE144" s="303"/>
      <c r="AF144" s="304"/>
      <c r="AG144" s="304"/>
      <c r="AH144" s="304"/>
      <c r="AI144" s="304"/>
      <c r="AJ144" s="304"/>
      <c r="AK144" s="304"/>
      <c r="AL144" s="305"/>
      <c r="AM144" s="304"/>
      <c r="AN144" s="304"/>
      <c r="AO144" s="304"/>
      <c r="AP144" s="304"/>
      <c r="AQ144" s="304"/>
      <c r="AR144" s="304"/>
      <c r="AS144" s="304"/>
      <c r="AT144" s="304"/>
      <c r="AU144" s="164"/>
      <c r="AV144" s="306"/>
      <c r="AW144" s="306"/>
      <c r="AX144" s="164"/>
      <c r="AY144" s="166"/>
      <c r="AZ144" s="88"/>
      <c r="BA144" s="88"/>
      <c r="BB144" s="88"/>
      <c r="BC144" s="88"/>
      <c r="BD144" s="307"/>
      <c r="BE144" s="88"/>
      <c r="BF144" s="88"/>
      <c r="BG144" s="88"/>
      <c r="BH144" s="308"/>
      <c r="BI144" s="309"/>
      <c r="BJ144" s="310"/>
      <c r="BK144" s="310"/>
      <c r="BL144" s="310"/>
      <c r="BM144" s="310"/>
      <c r="BN144" s="214"/>
    </row>
    <row r="145" ht="22.5" customHeight="1">
      <c r="A145" s="85" t="str">
        <f t="shared" si="6"/>
        <v/>
      </c>
      <c r="B145" s="321"/>
      <c r="C145" s="319" t="str">
        <f t="shared" si="1"/>
        <v/>
      </c>
      <c r="D145" s="322"/>
      <c r="E145" s="320" t="str">
        <f t="shared" si="2"/>
        <v/>
      </c>
      <c r="F145" s="323"/>
      <c r="G145" s="164"/>
      <c r="H145" s="88" t="str">
        <f t="array" ref="H145">IF(D145="","",XLOOKUP(D145,'Master Data'!K:K,'Master Data'!N:N,"Input in Master Data",0,1))</f>
        <v/>
      </c>
      <c r="I145" s="88" t="str">
        <f t="array" ref="I145">IF(D145="","",XLOOKUP(D145,'Master Data'!K:K,'Master Data'!O:O,"Input in Master Data",0,1))</f>
        <v/>
      </c>
      <c r="J145" s="88" t="str">
        <f t="array" ref="J145">if(V145="","",XLOOKUP(V145,Master[Company],Master[Blow],"Unknown",0,1))</f>
        <v/>
      </c>
      <c r="K145" s="88" t="str">
        <f t="array" ref="K145">if(V145="","",XLOOKUP(V145,Master[Company],Master[Pigging],"Unknown",0,1))</f>
        <v/>
      </c>
      <c r="L145" s="88" t="str">
        <f t="array" ref="L145">if(V145="","",XLOOKUP(V145,Master[Company],Master[Load Method],"Unknown",0,1))</f>
        <v/>
      </c>
      <c r="M145" s="88" t="str">
        <f t="array" ref="M145">if(V145="","",XLOOKUP(V145,Master[Company],Master[Line Distance],"Unknown",0,1))</f>
        <v/>
      </c>
      <c r="N145" s="164"/>
      <c r="O145" s="301"/>
      <c r="P145" s="88"/>
      <c r="Q145" s="88" t="str">
        <f t="array" ref="Q145">if(V145="","",XLOOKUP(V145,Master[Company],Master[Terms],"NA",0,1))</f>
        <v/>
      </c>
      <c r="R145" s="88" t="str">
        <f t="shared" si="3"/>
        <v/>
      </c>
      <c r="S145" s="88" t="str">
        <f t="array" ref="S145">if(V145="","",XLOOKUP(V145,Master[Company],Master[Group],"NA",0,1))</f>
        <v/>
      </c>
      <c r="T145" s="88" t="str">
        <f t="array" ref="T145">if(V145="","",XLOOKUP(V145,Master[Company],Master[Loading Location],"NA",0,1))</f>
        <v/>
      </c>
      <c r="U145" s="88" t="str">
        <f t="array" ref="U145">if(V145="","",XLOOKUP(V145,Master[Company],Master[Acronym],"NA",0,1))</f>
        <v/>
      </c>
      <c r="V145" s="88"/>
      <c r="W145" s="90"/>
      <c r="X145" s="90"/>
      <c r="Y145" s="88"/>
      <c r="Z145" s="88" t="str">
        <f t="shared" si="5"/>
        <v/>
      </c>
      <c r="AA145" s="88"/>
      <c r="AB145" s="88"/>
      <c r="AC145" s="88"/>
      <c r="AD145" s="166"/>
      <c r="AE145" s="303"/>
      <c r="AF145" s="304"/>
      <c r="AG145" s="304"/>
      <c r="AH145" s="304"/>
      <c r="AI145" s="304"/>
      <c r="AJ145" s="304"/>
      <c r="AK145" s="304"/>
      <c r="AL145" s="305"/>
      <c r="AM145" s="304"/>
      <c r="AN145" s="304"/>
      <c r="AO145" s="304"/>
      <c r="AP145" s="304"/>
      <c r="AQ145" s="304"/>
      <c r="AR145" s="304"/>
      <c r="AS145" s="304"/>
      <c r="AT145" s="304"/>
      <c r="AU145" s="164"/>
      <c r="AV145" s="306"/>
      <c r="AW145" s="306"/>
      <c r="AX145" s="164"/>
      <c r="AY145" s="166"/>
      <c r="AZ145" s="88"/>
      <c r="BA145" s="88"/>
      <c r="BB145" s="88"/>
      <c r="BC145" s="88"/>
      <c r="BD145" s="307"/>
      <c r="BE145" s="88"/>
      <c r="BF145" s="88"/>
      <c r="BG145" s="88"/>
      <c r="BH145" s="308"/>
      <c r="BI145" s="309"/>
      <c r="BJ145" s="310"/>
      <c r="BK145" s="310"/>
      <c r="BL145" s="310"/>
      <c r="BM145" s="310"/>
      <c r="BN145" s="214"/>
    </row>
    <row r="146" ht="22.5" customHeight="1">
      <c r="A146" s="85" t="str">
        <f t="shared" si="6"/>
        <v/>
      </c>
      <c r="B146" s="321"/>
      <c r="C146" s="319" t="str">
        <f t="shared" si="1"/>
        <v/>
      </c>
      <c r="D146" s="322"/>
      <c r="E146" s="320" t="str">
        <f t="shared" si="2"/>
        <v/>
      </c>
      <c r="F146" s="323"/>
      <c r="G146" s="164"/>
      <c r="H146" s="88" t="str">
        <f t="array" ref="H146">IF(D146="","",XLOOKUP(D146,'Master Data'!K:K,'Master Data'!N:N,"Input in Master Data",0,1))</f>
        <v/>
      </c>
      <c r="I146" s="88" t="str">
        <f t="array" ref="I146">IF(D146="","",XLOOKUP(D146,'Master Data'!K:K,'Master Data'!O:O,"Input in Master Data",0,1))</f>
        <v/>
      </c>
      <c r="J146" s="88" t="str">
        <f t="array" ref="J146">if(V146="","",XLOOKUP(V146,Master[Company],Master[Blow],"Unknown",0,1))</f>
        <v/>
      </c>
      <c r="K146" s="88" t="str">
        <f t="array" ref="K146">if(V146="","",XLOOKUP(V146,Master[Company],Master[Pigging],"Unknown",0,1))</f>
        <v/>
      </c>
      <c r="L146" s="88" t="str">
        <f t="array" ref="L146">if(V146="","",XLOOKUP(V146,Master[Company],Master[Load Method],"Unknown",0,1))</f>
        <v/>
      </c>
      <c r="M146" s="88" t="str">
        <f t="array" ref="M146">if(V146="","",XLOOKUP(V146,Master[Company],Master[Line Distance],"Unknown",0,1))</f>
        <v/>
      </c>
      <c r="N146" s="164"/>
      <c r="O146" s="301"/>
      <c r="P146" s="88"/>
      <c r="Q146" s="88" t="str">
        <f t="array" ref="Q146">if(V146="","",XLOOKUP(V146,Master[Company],Master[Terms],"NA",0,1))</f>
        <v/>
      </c>
      <c r="R146" s="88" t="str">
        <f t="shared" si="3"/>
        <v/>
      </c>
      <c r="S146" s="88" t="str">
        <f t="array" ref="S146">if(V146="","",XLOOKUP(V146,Master[Company],Master[Group],"NA",0,1))</f>
        <v/>
      </c>
      <c r="T146" s="88" t="str">
        <f t="array" ref="T146">if(V146="","",XLOOKUP(V146,Master[Company],Master[Loading Location],"NA",0,1))</f>
        <v/>
      </c>
      <c r="U146" s="88" t="str">
        <f t="array" ref="U146">if(V146="","",XLOOKUP(V146,Master[Company],Master[Acronym],"NA",0,1))</f>
        <v/>
      </c>
      <c r="V146" s="88"/>
      <c r="W146" s="90"/>
      <c r="X146" s="90"/>
      <c r="Y146" s="88"/>
      <c r="Z146" s="88" t="str">
        <f t="shared" si="5"/>
        <v/>
      </c>
      <c r="AA146" s="88"/>
      <c r="AB146" s="88"/>
      <c r="AC146" s="88"/>
      <c r="AD146" s="166"/>
      <c r="AE146" s="303"/>
      <c r="AF146" s="304"/>
      <c r="AG146" s="304"/>
      <c r="AH146" s="304"/>
      <c r="AI146" s="304"/>
      <c r="AJ146" s="304"/>
      <c r="AK146" s="304"/>
      <c r="AL146" s="305"/>
      <c r="AM146" s="304"/>
      <c r="AN146" s="304"/>
      <c r="AO146" s="304"/>
      <c r="AP146" s="304"/>
      <c r="AQ146" s="304"/>
      <c r="AR146" s="304"/>
      <c r="AS146" s="304"/>
      <c r="AT146" s="304"/>
      <c r="AU146" s="164"/>
      <c r="AV146" s="306"/>
      <c r="AW146" s="306"/>
      <c r="AX146" s="164"/>
      <c r="AY146" s="166"/>
      <c r="AZ146" s="88"/>
      <c r="BA146" s="88"/>
      <c r="BB146" s="88"/>
      <c r="BC146" s="88"/>
      <c r="BD146" s="307"/>
      <c r="BE146" s="88"/>
      <c r="BF146" s="88"/>
      <c r="BG146" s="88"/>
      <c r="BH146" s="308"/>
      <c r="BI146" s="309"/>
      <c r="BJ146" s="310"/>
      <c r="BK146" s="310"/>
      <c r="BL146" s="310"/>
      <c r="BM146" s="310"/>
      <c r="BN146" s="214"/>
    </row>
    <row r="147" ht="22.5" customHeight="1">
      <c r="A147" s="85" t="str">
        <f t="shared" si="6"/>
        <v/>
      </c>
      <c r="B147" s="321"/>
      <c r="C147" s="319" t="str">
        <f t="shared" si="1"/>
        <v/>
      </c>
      <c r="D147" s="322"/>
      <c r="E147" s="320" t="str">
        <f t="shared" si="2"/>
        <v/>
      </c>
      <c r="F147" s="323"/>
      <c r="G147" s="164"/>
      <c r="H147" s="88" t="str">
        <f t="array" ref="H147">IF(D147="","",XLOOKUP(D147,'Master Data'!K:K,'Master Data'!N:N,"Input in Master Data",0,1))</f>
        <v/>
      </c>
      <c r="I147" s="88" t="str">
        <f t="array" ref="I147">IF(D147="","",XLOOKUP(D147,'Master Data'!K:K,'Master Data'!O:O,"Input in Master Data",0,1))</f>
        <v/>
      </c>
      <c r="J147" s="88" t="str">
        <f t="array" ref="J147">if(V147="","",XLOOKUP(V147,Master[Company],Master[Blow],"Unknown",0,1))</f>
        <v/>
      </c>
      <c r="K147" s="88" t="str">
        <f t="array" ref="K147">if(V147="","",XLOOKUP(V147,Master[Company],Master[Pigging],"Unknown",0,1))</f>
        <v/>
      </c>
      <c r="L147" s="88" t="str">
        <f t="array" ref="L147">if(V147="","",XLOOKUP(V147,Master[Company],Master[Load Method],"Unknown",0,1))</f>
        <v/>
      </c>
      <c r="M147" s="88" t="str">
        <f t="array" ref="M147">if(V147="","",XLOOKUP(V147,Master[Company],Master[Line Distance],"Unknown",0,1))</f>
        <v/>
      </c>
      <c r="N147" s="164"/>
      <c r="O147" s="301"/>
      <c r="P147" s="88"/>
      <c r="Q147" s="88" t="str">
        <f t="array" ref="Q147">if(V147="","",XLOOKUP(V147,Master[Company],Master[Terms],"NA",0,1))</f>
        <v/>
      </c>
      <c r="R147" s="88" t="str">
        <f t="shared" si="3"/>
        <v/>
      </c>
      <c r="S147" s="88" t="str">
        <f t="array" ref="S147">if(V147="","",XLOOKUP(V147,Master[Company],Master[Group],"NA",0,1))</f>
        <v/>
      </c>
      <c r="T147" s="88" t="str">
        <f t="array" ref="T147">if(V147="","",XLOOKUP(V147,Master[Company],Master[Loading Location],"NA",0,1))</f>
        <v/>
      </c>
      <c r="U147" s="88" t="str">
        <f t="array" ref="U147">if(V147="","",XLOOKUP(V147,Master[Company],Master[Acronym],"NA",0,1))</f>
        <v/>
      </c>
      <c r="V147" s="88"/>
      <c r="W147" s="90"/>
      <c r="X147" s="90"/>
      <c r="Y147" s="88"/>
      <c r="Z147" s="88" t="str">
        <f t="shared" si="5"/>
        <v/>
      </c>
      <c r="AA147" s="88"/>
      <c r="AB147" s="88"/>
      <c r="AC147" s="88"/>
      <c r="AD147" s="166"/>
      <c r="AE147" s="303"/>
      <c r="AF147" s="304"/>
      <c r="AG147" s="304"/>
      <c r="AH147" s="304"/>
      <c r="AI147" s="304"/>
      <c r="AJ147" s="304"/>
      <c r="AK147" s="304"/>
      <c r="AL147" s="305"/>
      <c r="AM147" s="304"/>
      <c r="AN147" s="304"/>
      <c r="AO147" s="304"/>
      <c r="AP147" s="304"/>
      <c r="AQ147" s="304"/>
      <c r="AR147" s="304"/>
      <c r="AS147" s="304"/>
      <c r="AT147" s="304"/>
      <c r="AU147" s="164"/>
      <c r="AV147" s="306"/>
      <c r="AW147" s="306"/>
      <c r="AX147" s="164"/>
      <c r="AY147" s="166"/>
      <c r="AZ147" s="88"/>
      <c r="BA147" s="88"/>
      <c r="BB147" s="88"/>
      <c r="BC147" s="88"/>
      <c r="BD147" s="307"/>
      <c r="BE147" s="88"/>
      <c r="BF147" s="88"/>
      <c r="BG147" s="88"/>
      <c r="BH147" s="308"/>
      <c r="BI147" s="309"/>
      <c r="BJ147" s="310"/>
      <c r="BK147" s="310"/>
      <c r="BL147" s="310"/>
      <c r="BM147" s="310"/>
      <c r="BN147" s="214"/>
    </row>
    <row r="148" ht="22.5" customHeight="1">
      <c r="A148" s="85" t="str">
        <f t="shared" si="6"/>
        <v/>
      </c>
      <c r="B148" s="321"/>
      <c r="C148" s="319" t="str">
        <f t="shared" si="1"/>
        <v/>
      </c>
      <c r="D148" s="322"/>
      <c r="E148" s="320" t="str">
        <f t="shared" si="2"/>
        <v/>
      </c>
      <c r="F148" s="323"/>
      <c r="G148" s="164"/>
      <c r="H148" s="88" t="str">
        <f t="array" ref="H148">IF(D148="","",XLOOKUP(D148,'Master Data'!K:K,'Master Data'!N:N,"Input in Master Data",0,1))</f>
        <v/>
      </c>
      <c r="I148" s="88" t="str">
        <f t="array" ref="I148">IF(D148="","",XLOOKUP(D148,'Master Data'!K:K,'Master Data'!O:O,"Input in Master Data",0,1))</f>
        <v/>
      </c>
      <c r="J148" s="88" t="str">
        <f t="array" ref="J148">if(V148="","",XLOOKUP(V148,Master[Company],Master[Blow],"Unknown",0,1))</f>
        <v/>
      </c>
      <c r="K148" s="88" t="str">
        <f t="array" ref="K148">if(V148="","",XLOOKUP(V148,Master[Company],Master[Pigging],"Unknown",0,1))</f>
        <v/>
      </c>
      <c r="L148" s="88" t="str">
        <f t="array" ref="L148">if(V148="","",XLOOKUP(V148,Master[Company],Master[Load Method],"Unknown",0,1))</f>
        <v/>
      </c>
      <c r="M148" s="88" t="str">
        <f t="array" ref="M148">if(V148="","",XLOOKUP(V148,Master[Company],Master[Line Distance],"Unknown",0,1))</f>
        <v/>
      </c>
      <c r="N148" s="164"/>
      <c r="O148" s="301"/>
      <c r="P148" s="88"/>
      <c r="Q148" s="88" t="str">
        <f t="array" ref="Q148">if(V148="","",XLOOKUP(V148,Master[Company],Master[Terms],"NA",0,1))</f>
        <v/>
      </c>
      <c r="R148" s="88" t="str">
        <f t="shared" si="3"/>
        <v/>
      </c>
      <c r="S148" s="88" t="str">
        <f t="array" ref="S148">if(V148="","",XLOOKUP(V148,Master[Company],Master[Group],"NA",0,1))</f>
        <v/>
      </c>
      <c r="T148" s="88" t="str">
        <f t="array" ref="T148">if(V148="","",XLOOKUP(V148,Master[Company],Master[Loading Location],"NA",0,1))</f>
        <v/>
      </c>
      <c r="U148" s="88" t="str">
        <f t="array" ref="U148">if(V148="","",XLOOKUP(V148,Master[Company],Master[Acronym],"NA",0,1))</f>
        <v/>
      </c>
      <c r="V148" s="88"/>
      <c r="W148" s="90"/>
      <c r="X148" s="90"/>
      <c r="Y148" s="88"/>
      <c r="Z148" s="88" t="str">
        <f t="shared" si="5"/>
        <v/>
      </c>
      <c r="AA148" s="88"/>
      <c r="AB148" s="88"/>
      <c r="AC148" s="88"/>
      <c r="AD148" s="166"/>
      <c r="AE148" s="303"/>
      <c r="AF148" s="304"/>
      <c r="AG148" s="304"/>
      <c r="AH148" s="304"/>
      <c r="AI148" s="304"/>
      <c r="AJ148" s="304"/>
      <c r="AK148" s="304"/>
      <c r="AL148" s="305"/>
      <c r="AM148" s="304"/>
      <c r="AN148" s="304"/>
      <c r="AO148" s="304"/>
      <c r="AP148" s="304"/>
      <c r="AQ148" s="304"/>
      <c r="AR148" s="304"/>
      <c r="AS148" s="304"/>
      <c r="AT148" s="304"/>
      <c r="AU148" s="164"/>
      <c r="AV148" s="306"/>
      <c r="AW148" s="306"/>
      <c r="AX148" s="164"/>
      <c r="AY148" s="166"/>
      <c r="AZ148" s="88"/>
      <c r="BA148" s="88"/>
      <c r="BB148" s="88"/>
      <c r="BC148" s="88"/>
      <c r="BD148" s="307"/>
      <c r="BE148" s="88"/>
      <c r="BF148" s="88"/>
      <c r="BG148" s="88"/>
      <c r="BH148" s="308"/>
      <c r="BI148" s="309"/>
      <c r="BJ148" s="310"/>
      <c r="BK148" s="310"/>
      <c r="BL148" s="310"/>
      <c r="BM148" s="310"/>
      <c r="BN148" s="214"/>
    </row>
    <row r="149" ht="22.5" customHeight="1">
      <c r="A149" s="85" t="str">
        <f t="shared" si="6"/>
        <v/>
      </c>
      <c r="B149" s="321"/>
      <c r="C149" s="319" t="str">
        <f t="shared" si="1"/>
        <v/>
      </c>
      <c r="D149" s="322"/>
      <c r="E149" s="320" t="str">
        <f t="shared" si="2"/>
        <v/>
      </c>
      <c r="F149" s="323"/>
      <c r="G149" s="164"/>
      <c r="H149" s="88" t="str">
        <f t="array" ref="H149">IF(D149="","",XLOOKUP(D149,'Master Data'!K:K,'Master Data'!N:N,"Input in Master Data",0,1))</f>
        <v/>
      </c>
      <c r="I149" s="88" t="str">
        <f t="array" ref="I149">IF(D149="","",XLOOKUP(D149,'Master Data'!K:K,'Master Data'!O:O,"Input in Master Data",0,1))</f>
        <v/>
      </c>
      <c r="J149" s="88" t="str">
        <f t="array" ref="J149">if(V149="","",XLOOKUP(V149,Master[Company],Master[Blow],"Unknown",0,1))</f>
        <v/>
      </c>
      <c r="K149" s="88" t="str">
        <f t="array" ref="K149">if(V149="","",XLOOKUP(V149,Master[Company],Master[Pigging],"Unknown",0,1))</f>
        <v/>
      </c>
      <c r="L149" s="88" t="str">
        <f t="array" ref="L149">if(V149="","",XLOOKUP(V149,Master[Company],Master[Load Method],"Unknown",0,1))</f>
        <v/>
      </c>
      <c r="M149" s="88" t="str">
        <f t="array" ref="M149">if(V149="","",XLOOKUP(V149,Master[Company],Master[Line Distance],"Unknown",0,1))</f>
        <v/>
      </c>
      <c r="N149" s="164"/>
      <c r="O149" s="301"/>
      <c r="P149" s="88"/>
      <c r="Q149" s="88" t="str">
        <f t="array" ref="Q149">if(V149="","",XLOOKUP(V149,Master[Company],Master[Terms],"NA",0,1))</f>
        <v/>
      </c>
      <c r="R149" s="88" t="str">
        <f t="shared" si="3"/>
        <v/>
      </c>
      <c r="S149" s="88" t="str">
        <f t="array" ref="S149">if(V149="","",XLOOKUP(V149,Master[Company],Master[Group],"NA",0,1))</f>
        <v/>
      </c>
      <c r="T149" s="88" t="str">
        <f t="array" ref="T149">if(V149="","",XLOOKUP(V149,Master[Company],Master[Loading Location],"NA",0,1))</f>
        <v/>
      </c>
      <c r="U149" s="88" t="str">
        <f t="array" ref="U149">if(V149="","",XLOOKUP(V149,Master[Company],Master[Acronym],"NA",0,1))</f>
        <v/>
      </c>
      <c r="V149" s="88"/>
      <c r="W149" s="90"/>
      <c r="X149" s="90"/>
      <c r="Y149" s="88"/>
      <c r="Z149" s="88" t="str">
        <f t="shared" si="5"/>
        <v/>
      </c>
      <c r="AA149" s="88"/>
      <c r="AB149" s="88"/>
      <c r="AC149" s="88"/>
      <c r="AD149" s="166"/>
      <c r="AE149" s="303"/>
      <c r="AF149" s="304"/>
      <c r="AG149" s="304"/>
      <c r="AH149" s="304"/>
      <c r="AI149" s="304"/>
      <c r="AJ149" s="304"/>
      <c r="AK149" s="304"/>
      <c r="AL149" s="305"/>
      <c r="AM149" s="304"/>
      <c r="AN149" s="304"/>
      <c r="AO149" s="304"/>
      <c r="AP149" s="304"/>
      <c r="AQ149" s="304"/>
      <c r="AR149" s="304"/>
      <c r="AS149" s="304"/>
      <c r="AT149" s="304"/>
      <c r="AU149" s="164"/>
      <c r="AV149" s="306"/>
      <c r="AW149" s="306"/>
      <c r="AX149" s="164"/>
      <c r="AY149" s="166"/>
      <c r="AZ149" s="88"/>
      <c r="BA149" s="88"/>
      <c r="BB149" s="88"/>
      <c r="BC149" s="88"/>
      <c r="BD149" s="307"/>
      <c r="BE149" s="88"/>
      <c r="BF149" s="88"/>
      <c r="BG149" s="88"/>
      <c r="BH149" s="308"/>
      <c r="BI149" s="309"/>
      <c r="BJ149" s="310"/>
      <c r="BK149" s="310"/>
      <c r="BL149" s="310"/>
      <c r="BM149" s="310"/>
      <c r="BN149" s="214"/>
    </row>
    <row r="150" ht="22.5" customHeight="1">
      <c r="A150" s="85" t="str">
        <f t="shared" si="6"/>
        <v/>
      </c>
      <c r="B150" s="321"/>
      <c r="C150" s="319" t="str">
        <f t="shared" si="1"/>
        <v/>
      </c>
      <c r="D150" s="322"/>
      <c r="E150" s="320" t="str">
        <f t="shared" si="2"/>
        <v/>
      </c>
      <c r="F150" s="323"/>
      <c r="G150" s="164"/>
      <c r="H150" s="88" t="str">
        <f t="array" ref="H150">IF(D150="","",XLOOKUP(D150,'Master Data'!K:K,'Master Data'!N:N,"Input in Master Data",0,1))</f>
        <v/>
      </c>
      <c r="I150" s="88" t="str">
        <f t="array" ref="I150">IF(D150="","",XLOOKUP(D150,'Master Data'!K:K,'Master Data'!O:O,"Input in Master Data",0,1))</f>
        <v/>
      </c>
      <c r="J150" s="88" t="str">
        <f t="array" ref="J150">if(V150="","",XLOOKUP(V150,Master[Company],Master[Blow],"Unknown",0,1))</f>
        <v/>
      </c>
      <c r="K150" s="88" t="str">
        <f t="array" ref="K150">if(V150="","",XLOOKUP(V150,Master[Company],Master[Pigging],"Unknown",0,1))</f>
        <v/>
      </c>
      <c r="L150" s="88" t="str">
        <f t="array" ref="L150">if(V150="","",XLOOKUP(V150,Master[Company],Master[Load Method],"Unknown",0,1))</f>
        <v/>
      </c>
      <c r="M150" s="88" t="str">
        <f t="array" ref="M150">if(V150="","",XLOOKUP(V150,Master[Company],Master[Line Distance],"Unknown",0,1))</f>
        <v/>
      </c>
      <c r="N150" s="164"/>
      <c r="O150" s="301"/>
      <c r="P150" s="88"/>
      <c r="Q150" s="88" t="str">
        <f t="array" ref="Q150">if(V150="","",XLOOKUP(V150,Master[Company],Master[Terms],"NA",0,1))</f>
        <v/>
      </c>
      <c r="R150" s="88" t="str">
        <f t="shared" si="3"/>
        <v/>
      </c>
      <c r="S150" s="88" t="str">
        <f t="array" ref="S150">if(V150="","",XLOOKUP(V150,Master[Company],Master[Group],"NA",0,1))</f>
        <v/>
      </c>
      <c r="T150" s="88" t="str">
        <f t="array" ref="T150">if(V150="","",XLOOKUP(V150,Master[Company],Master[Loading Location],"NA",0,1))</f>
        <v/>
      </c>
      <c r="U150" s="88" t="str">
        <f t="array" ref="U150">if(V150="","",XLOOKUP(V150,Master[Company],Master[Acronym],"NA",0,1))</f>
        <v/>
      </c>
      <c r="V150" s="88"/>
      <c r="W150" s="90"/>
      <c r="X150" s="90"/>
      <c r="Y150" s="88"/>
      <c r="Z150" s="88" t="str">
        <f t="shared" si="5"/>
        <v/>
      </c>
      <c r="AA150" s="88"/>
      <c r="AB150" s="88"/>
      <c r="AC150" s="88"/>
      <c r="AD150" s="166"/>
      <c r="AE150" s="303"/>
      <c r="AF150" s="304"/>
      <c r="AG150" s="304"/>
      <c r="AH150" s="304"/>
      <c r="AI150" s="304"/>
      <c r="AJ150" s="304"/>
      <c r="AK150" s="304"/>
      <c r="AL150" s="305"/>
      <c r="AM150" s="304"/>
      <c r="AN150" s="304"/>
      <c r="AO150" s="304"/>
      <c r="AP150" s="304"/>
      <c r="AQ150" s="304"/>
      <c r="AR150" s="304"/>
      <c r="AS150" s="304"/>
      <c r="AT150" s="304"/>
      <c r="AU150" s="164"/>
      <c r="AV150" s="306"/>
      <c r="AW150" s="306"/>
      <c r="AX150" s="164"/>
      <c r="AY150" s="166"/>
      <c r="AZ150" s="88"/>
      <c r="BA150" s="88"/>
      <c r="BB150" s="88"/>
      <c r="BC150" s="88"/>
      <c r="BD150" s="307"/>
      <c r="BE150" s="88"/>
      <c r="BF150" s="88"/>
      <c r="BG150" s="88"/>
      <c r="BH150" s="308"/>
      <c r="BI150" s="309"/>
      <c r="BJ150" s="310"/>
      <c r="BK150" s="310"/>
      <c r="BL150" s="310"/>
      <c r="BM150" s="310"/>
      <c r="BN150" s="214"/>
    </row>
    <row r="151" ht="22.5" customHeight="1">
      <c r="A151" s="85" t="str">
        <f t="shared" si="6"/>
        <v/>
      </c>
      <c r="B151" s="321"/>
      <c r="C151" s="319" t="str">
        <f t="shared" si="1"/>
        <v/>
      </c>
      <c r="D151" s="322"/>
      <c r="E151" s="320" t="str">
        <f t="shared" si="2"/>
        <v/>
      </c>
      <c r="F151" s="323"/>
      <c r="G151" s="164"/>
      <c r="H151" s="88" t="str">
        <f t="array" ref="H151">IF(D151="","",XLOOKUP(D151,'Master Data'!K:K,'Master Data'!N:N,"Input in Master Data",0,1))</f>
        <v/>
      </c>
      <c r="I151" s="88" t="str">
        <f t="array" ref="I151">IF(D151="","",XLOOKUP(D151,'Master Data'!K:K,'Master Data'!O:O,"Input in Master Data",0,1))</f>
        <v/>
      </c>
      <c r="J151" s="88" t="str">
        <f t="array" ref="J151">if(V151="","",XLOOKUP(V151,Master[Company],Master[Blow],"Unknown",0,1))</f>
        <v/>
      </c>
      <c r="K151" s="88" t="str">
        <f t="array" ref="K151">if(V151="","",XLOOKUP(V151,Master[Company],Master[Pigging],"Unknown",0,1))</f>
        <v/>
      </c>
      <c r="L151" s="88" t="str">
        <f t="array" ref="L151">if(V151="","",XLOOKUP(V151,Master[Company],Master[Load Method],"Unknown",0,1))</f>
        <v/>
      </c>
      <c r="M151" s="88" t="str">
        <f t="array" ref="M151">if(V151="","",XLOOKUP(V151,Master[Company],Master[Line Distance],"Unknown",0,1))</f>
        <v/>
      </c>
      <c r="N151" s="164"/>
      <c r="O151" s="301"/>
      <c r="P151" s="88"/>
      <c r="Q151" s="88" t="str">
        <f t="array" ref="Q151">if(V151="","",XLOOKUP(V151,Master[Company],Master[Terms],"NA",0,1))</f>
        <v/>
      </c>
      <c r="R151" s="88" t="str">
        <f t="shared" si="3"/>
        <v/>
      </c>
      <c r="S151" s="88" t="str">
        <f t="array" ref="S151">if(V151="","",XLOOKUP(V151,Master[Company],Master[Group],"NA",0,1))</f>
        <v/>
      </c>
      <c r="T151" s="88" t="str">
        <f t="array" ref="T151">if(V151="","",XLOOKUP(V151,Master[Company],Master[Loading Location],"NA",0,1))</f>
        <v/>
      </c>
      <c r="U151" s="88" t="str">
        <f t="array" ref="U151">if(V151="","",XLOOKUP(V151,Master[Company],Master[Acronym],"NA",0,1))</f>
        <v/>
      </c>
      <c r="V151" s="88"/>
      <c r="W151" s="90"/>
      <c r="X151" s="90"/>
      <c r="Y151" s="88"/>
      <c r="Z151" s="88" t="str">
        <f t="shared" si="5"/>
        <v/>
      </c>
      <c r="AA151" s="88"/>
      <c r="AB151" s="88"/>
      <c r="AC151" s="88"/>
      <c r="AD151" s="166"/>
      <c r="AE151" s="303"/>
      <c r="AF151" s="304"/>
      <c r="AG151" s="304"/>
      <c r="AH151" s="304"/>
      <c r="AI151" s="304"/>
      <c r="AJ151" s="304"/>
      <c r="AK151" s="304"/>
      <c r="AL151" s="305"/>
      <c r="AM151" s="304"/>
      <c r="AN151" s="304"/>
      <c r="AO151" s="304"/>
      <c r="AP151" s="304"/>
      <c r="AQ151" s="304"/>
      <c r="AR151" s="304"/>
      <c r="AS151" s="304"/>
      <c r="AT151" s="304"/>
      <c r="AU151" s="164"/>
      <c r="AV151" s="306"/>
      <c r="AW151" s="306"/>
      <c r="AX151" s="164"/>
      <c r="AY151" s="166"/>
      <c r="AZ151" s="88"/>
      <c r="BA151" s="88"/>
      <c r="BB151" s="88"/>
      <c r="BC151" s="88"/>
      <c r="BD151" s="307"/>
      <c r="BE151" s="88"/>
      <c r="BF151" s="88"/>
      <c r="BG151" s="88"/>
      <c r="BH151" s="308"/>
      <c r="BI151" s="309"/>
      <c r="BJ151" s="310"/>
      <c r="BK151" s="310"/>
      <c r="BL151" s="310"/>
      <c r="BM151" s="310"/>
      <c r="BN151" s="214"/>
    </row>
    <row r="152" ht="22.5" customHeight="1">
      <c r="A152" s="85" t="str">
        <f t="shared" si="6"/>
        <v/>
      </c>
      <c r="B152" s="321"/>
      <c r="C152" s="319" t="str">
        <f t="shared" si="1"/>
        <v/>
      </c>
      <c r="D152" s="322"/>
      <c r="E152" s="320" t="str">
        <f t="shared" si="2"/>
        <v/>
      </c>
      <c r="F152" s="323"/>
      <c r="G152" s="164"/>
      <c r="H152" s="88" t="str">
        <f t="array" ref="H152">IF(D152="","",XLOOKUP(D152,'Master Data'!K:K,'Master Data'!N:N,"Input in Master Data",0,1))</f>
        <v/>
      </c>
      <c r="I152" s="88" t="str">
        <f t="array" ref="I152">IF(D152="","",XLOOKUP(D152,'Master Data'!K:K,'Master Data'!O:O,"Input in Master Data",0,1))</f>
        <v/>
      </c>
      <c r="J152" s="88" t="str">
        <f t="array" ref="J152">if(V152="","",XLOOKUP(V152,Master[Company],Master[Blow],"Unknown",0,1))</f>
        <v/>
      </c>
      <c r="K152" s="88" t="str">
        <f t="array" ref="K152">if(V152="","",XLOOKUP(V152,Master[Company],Master[Pigging],"Unknown",0,1))</f>
        <v/>
      </c>
      <c r="L152" s="88" t="str">
        <f t="array" ref="L152">if(V152="","",XLOOKUP(V152,Master[Company],Master[Load Method],"Unknown",0,1))</f>
        <v/>
      </c>
      <c r="M152" s="88" t="str">
        <f t="array" ref="M152">if(V152="","",XLOOKUP(V152,Master[Company],Master[Line Distance],"Unknown",0,1))</f>
        <v/>
      </c>
      <c r="N152" s="164"/>
      <c r="O152" s="301"/>
      <c r="P152" s="88"/>
      <c r="Q152" s="88" t="str">
        <f t="array" ref="Q152">if(V152="","",XLOOKUP(V152,Master[Company],Master[Terms],"NA",0,1))</f>
        <v/>
      </c>
      <c r="R152" s="88" t="str">
        <f t="shared" si="3"/>
        <v/>
      </c>
      <c r="S152" s="88" t="str">
        <f t="array" ref="S152">if(V152="","",XLOOKUP(V152,Master[Company],Master[Group],"NA",0,1))</f>
        <v/>
      </c>
      <c r="T152" s="88" t="str">
        <f t="array" ref="T152">if(V152="","",XLOOKUP(V152,Master[Company],Master[Loading Location],"NA",0,1))</f>
        <v/>
      </c>
      <c r="U152" s="88" t="str">
        <f t="array" ref="U152">if(V152="","",XLOOKUP(V152,Master[Company],Master[Acronym],"NA",0,1))</f>
        <v/>
      </c>
      <c r="V152" s="88"/>
      <c r="W152" s="90"/>
      <c r="X152" s="90"/>
      <c r="Y152" s="88"/>
      <c r="Z152" s="88" t="str">
        <f t="shared" si="5"/>
        <v/>
      </c>
      <c r="AA152" s="88"/>
      <c r="AB152" s="88"/>
      <c r="AC152" s="88"/>
      <c r="AD152" s="166"/>
      <c r="AE152" s="303"/>
      <c r="AF152" s="304"/>
      <c r="AG152" s="304"/>
      <c r="AH152" s="304"/>
      <c r="AI152" s="304"/>
      <c r="AJ152" s="304"/>
      <c r="AK152" s="304"/>
      <c r="AL152" s="305"/>
      <c r="AM152" s="304"/>
      <c r="AN152" s="304"/>
      <c r="AO152" s="304"/>
      <c r="AP152" s="304"/>
      <c r="AQ152" s="304"/>
      <c r="AR152" s="304"/>
      <c r="AS152" s="304"/>
      <c r="AT152" s="304"/>
      <c r="AU152" s="164"/>
      <c r="AV152" s="306"/>
      <c r="AW152" s="306"/>
      <c r="AX152" s="164"/>
      <c r="AY152" s="166"/>
      <c r="AZ152" s="88"/>
      <c r="BA152" s="88"/>
      <c r="BB152" s="88"/>
      <c r="BC152" s="88"/>
      <c r="BD152" s="307"/>
      <c r="BE152" s="88"/>
      <c r="BF152" s="88"/>
      <c r="BG152" s="88"/>
      <c r="BH152" s="308"/>
      <c r="BI152" s="309"/>
      <c r="BJ152" s="310"/>
      <c r="BK152" s="310"/>
      <c r="BL152" s="310"/>
      <c r="BM152" s="310"/>
      <c r="BN152" s="214"/>
    </row>
    <row r="153" ht="22.5" customHeight="1">
      <c r="A153" s="85" t="str">
        <f t="shared" si="6"/>
        <v/>
      </c>
      <c r="B153" s="321"/>
      <c r="C153" s="319" t="str">
        <f t="shared" si="1"/>
        <v/>
      </c>
      <c r="D153" s="322"/>
      <c r="E153" s="320" t="str">
        <f t="shared" si="2"/>
        <v/>
      </c>
      <c r="F153" s="323"/>
      <c r="G153" s="164"/>
      <c r="H153" s="88" t="str">
        <f t="array" ref="H153">IF(D153="","",XLOOKUP(D153,'Master Data'!K:K,'Master Data'!N:N,"Input in Master Data",0,1))</f>
        <v/>
      </c>
      <c r="I153" s="88" t="str">
        <f t="array" ref="I153">IF(D153="","",XLOOKUP(D153,'Master Data'!K:K,'Master Data'!O:O,"Input in Master Data",0,1))</f>
        <v/>
      </c>
      <c r="J153" s="88" t="str">
        <f t="array" ref="J153">if(V153="","",XLOOKUP(V153,Master[Company],Master[Blow],"Unknown",0,1))</f>
        <v/>
      </c>
      <c r="K153" s="88" t="str">
        <f t="array" ref="K153">if(V153="","",XLOOKUP(V153,Master[Company],Master[Pigging],"Unknown",0,1))</f>
        <v/>
      </c>
      <c r="L153" s="88" t="str">
        <f t="array" ref="L153">if(V153="","",XLOOKUP(V153,Master[Company],Master[Load Method],"Unknown",0,1))</f>
        <v/>
      </c>
      <c r="M153" s="88" t="str">
        <f t="array" ref="M153">if(V153="","",XLOOKUP(V153,Master[Company],Master[Line Distance],"Unknown",0,1))</f>
        <v/>
      </c>
      <c r="N153" s="164"/>
      <c r="O153" s="301"/>
      <c r="P153" s="88"/>
      <c r="Q153" s="88" t="str">
        <f t="array" ref="Q153">if(V153="","",XLOOKUP(V153,Master[Company],Master[Terms],"NA",0,1))</f>
        <v/>
      </c>
      <c r="R153" s="88" t="str">
        <f t="shared" si="3"/>
        <v/>
      </c>
      <c r="S153" s="88" t="str">
        <f t="array" ref="S153">if(V153="","",XLOOKUP(V153,Master[Company],Master[Group],"NA",0,1))</f>
        <v/>
      </c>
      <c r="T153" s="88" t="str">
        <f t="array" ref="T153">if(V153="","",XLOOKUP(V153,Master[Company],Master[Loading Location],"NA",0,1))</f>
        <v/>
      </c>
      <c r="U153" s="88" t="str">
        <f t="array" ref="U153">if(V153="","",XLOOKUP(V153,Master[Company],Master[Acronym],"NA",0,1))</f>
        <v/>
      </c>
      <c r="V153" s="88"/>
      <c r="W153" s="90"/>
      <c r="X153" s="90"/>
      <c r="Y153" s="88"/>
      <c r="Z153" s="88" t="str">
        <f t="shared" si="5"/>
        <v/>
      </c>
      <c r="AA153" s="88"/>
      <c r="AB153" s="88"/>
      <c r="AC153" s="88"/>
      <c r="AD153" s="166"/>
      <c r="AE153" s="303"/>
      <c r="AF153" s="304"/>
      <c r="AG153" s="304"/>
      <c r="AH153" s="304"/>
      <c r="AI153" s="304"/>
      <c r="AJ153" s="304"/>
      <c r="AK153" s="304"/>
      <c r="AL153" s="305"/>
      <c r="AM153" s="304"/>
      <c r="AN153" s="304"/>
      <c r="AO153" s="304"/>
      <c r="AP153" s="304"/>
      <c r="AQ153" s="304"/>
      <c r="AR153" s="304"/>
      <c r="AS153" s="304"/>
      <c r="AT153" s="304"/>
      <c r="AU153" s="164"/>
      <c r="AV153" s="306"/>
      <c r="AW153" s="306"/>
      <c r="AX153" s="164"/>
      <c r="AY153" s="166"/>
      <c r="AZ153" s="88"/>
      <c r="BA153" s="88"/>
      <c r="BB153" s="88"/>
      <c r="BC153" s="88"/>
      <c r="BD153" s="307"/>
      <c r="BE153" s="88"/>
      <c r="BF153" s="88"/>
      <c r="BG153" s="88"/>
      <c r="BH153" s="308"/>
      <c r="BI153" s="309"/>
      <c r="BJ153" s="310"/>
      <c r="BK153" s="310"/>
      <c r="BL153" s="310"/>
      <c r="BM153" s="310"/>
      <c r="BN153" s="214"/>
    </row>
    <row r="154" ht="22.5" customHeight="1">
      <c r="A154" s="85" t="str">
        <f t="shared" si="6"/>
        <v/>
      </c>
      <c r="B154" s="321"/>
      <c r="C154" s="319" t="str">
        <f t="shared" si="1"/>
        <v/>
      </c>
      <c r="D154" s="322"/>
      <c r="E154" s="320" t="str">
        <f t="shared" si="2"/>
        <v/>
      </c>
      <c r="F154" s="323"/>
      <c r="G154" s="164"/>
      <c r="H154" s="88" t="str">
        <f t="array" ref="H154">IF(D154="","",XLOOKUP(D154,'Master Data'!K:K,'Master Data'!N:N,"Input in Master Data",0,1))</f>
        <v/>
      </c>
      <c r="I154" s="88" t="str">
        <f t="array" ref="I154">IF(D154="","",XLOOKUP(D154,'Master Data'!K:K,'Master Data'!O:O,"Input in Master Data",0,1))</f>
        <v/>
      </c>
      <c r="J154" s="88" t="str">
        <f t="array" ref="J154">if(V154="","",XLOOKUP(V154,Master[Company],Master[Blow],"Unknown",0,1))</f>
        <v/>
      </c>
      <c r="K154" s="88" t="str">
        <f t="array" ref="K154">if(V154="","",XLOOKUP(V154,Master[Company],Master[Pigging],"Unknown",0,1))</f>
        <v/>
      </c>
      <c r="L154" s="88" t="str">
        <f t="array" ref="L154">if(V154="","",XLOOKUP(V154,Master[Company],Master[Load Method],"Unknown",0,1))</f>
        <v/>
      </c>
      <c r="M154" s="88" t="str">
        <f t="array" ref="M154">if(V154="","",XLOOKUP(V154,Master[Company],Master[Line Distance],"Unknown",0,1))</f>
        <v/>
      </c>
      <c r="N154" s="164"/>
      <c r="O154" s="301"/>
      <c r="P154" s="88"/>
      <c r="Q154" s="88" t="str">
        <f t="array" ref="Q154">if(V154="","",XLOOKUP(V154,Master[Company],Master[Terms],"NA",0,1))</f>
        <v/>
      </c>
      <c r="R154" s="88" t="str">
        <f t="shared" si="3"/>
        <v/>
      </c>
      <c r="S154" s="88" t="str">
        <f t="array" ref="S154">if(V154="","",XLOOKUP(V154,Master[Company],Master[Group],"NA",0,1))</f>
        <v/>
      </c>
      <c r="T154" s="88" t="str">
        <f t="array" ref="T154">if(V154="","",XLOOKUP(V154,Master[Company],Master[Loading Location],"NA",0,1))</f>
        <v/>
      </c>
      <c r="U154" s="88" t="str">
        <f t="array" ref="U154">if(V154="","",XLOOKUP(V154,Master[Company],Master[Acronym],"NA",0,1))</f>
        <v/>
      </c>
      <c r="V154" s="88"/>
      <c r="W154" s="90"/>
      <c r="X154" s="90"/>
      <c r="Y154" s="88"/>
      <c r="Z154" s="88" t="str">
        <f t="shared" si="5"/>
        <v/>
      </c>
      <c r="AA154" s="88"/>
      <c r="AB154" s="88"/>
      <c r="AC154" s="88"/>
      <c r="AD154" s="166"/>
      <c r="AE154" s="303"/>
      <c r="AF154" s="304"/>
      <c r="AG154" s="304"/>
      <c r="AH154" s="304"/>
      <c r="AI154" s="304"/>
      <c r="AJ154" s="304"/>
      <c r="AK154" s="304"/>
      <c r="AL154" s="305"/>
      <c r="AM154" s="304"/>
      <c r="AN154" s="304"/>
      <c r="AO154" s="304"/>
      <c r="AP154" s="304"/>
      <c r="AQ154" s="304"/>
      <c r="AR154" s="304"/>
      <c r="AS154" s="304"/>
      <c r="AT154" s="304"/>
      <c r="AU154" s="164"/>
      <c r="AV154" s="306"/>
      <c r="AW154" s="306"/>
      <c r="AX154" s="164"/>
      <c r="AY154" s="166"/>
      <c r="AZ154" s="88"/>
      <c r="BA154" s="88"/>
      <c r="BB154" s="88"/>
      <c r="BC154" s="88"/>
      <c r="BD154" s="307"/>
      <c r="BE154" s="88"/>
      <c r="BF154" s="88"/>
      <c r="BG154" s="88"/>
      <c r="BH154" s="308"/>
      <c r="BI154" s="309"/>
      <c r="BJ154" s="310"/>
      <c r="BK154" s="310"/>
      <c r="BL154" s="310"/>
      <c r="BM154" s="310"/>
      <c r="BN154" s="214"/>
    </row>
    <row r="155" ht="22.5" customHeight="1">
      <c r="A155" s="85" t="str">
        <f t="shared" si="6"/>
        <v/>
      </c>
      <c r="B155" s="321"/>
      <c r="C155" s="319" t="str">
        <f t="shared" si="1"/>
        <v/>
      </c>
      <c r="D155" s="322"/>
      <c r="E155" s="320" t="str">
        <f t="shared" si="2"/>
        <v/>
      </c>
      <c r="F155" s="323"/>
      <c r="G155" s="164"/>
      <c r="H155" s="88" t="str">
        <f t="array" ref="H155">IF(D155="","",XLOOKUP(D155,'Master Data'!K:K,'Master Data'!N:N,"Input in Master Data",0,1))</f>
        <v/>
      </c>
      <c r="I155" s="88" t="str">
        <f t="array" ref="I155">IF(D155="","",XLOOKUP(D155,'Master Data'!K:K,'Master Data'!O:O,"Input in Master Data",0,1))</f>
        <v/>
      </c>
      <c r="J155" s="88" t="str">
        <f t="array" ref="J155">if(V155="","",XLOOKUP(V155,Master[Company],Master[Blow],"Unknown",0,1))</f>
        <v/>
      </c>
      <c r="K155" s="88" t="str">
        <f t="array" ref="K155">if(V155="","",XLOOKUP(V155,Master[Company],Master[Pigging],"Unknown",0,1))</f>
        <v/>
      </c>
      <c r="L155" s="88" t="str">
        <f t="array" ref="L155">if(V155="","",XLOOKUP(V155,Master[Company],Master[Load Method],"Unknown",0,1))</f>
        <v/>
      </c>
      <c r="M155" s="88" t="str">
        <f t="array" ref="M155">if(V155="","",XLOOKUP(V155,Master[Company],Master[Line Distance],"Unknown",0,1))</f>
        <v/>
      </c>
      <c r="N155" s="164"/>
      <c r="O155" s="301"/>
      <c r="P155" s="88"/>
      <c r="Q155" s="88" t="str">
        <f t="array" ref="Q155">if(V155="","",XLOOKUP(V155,Master[Company],Master[Terms],"NA",0,1))</f>
        <v/>
      </c>
      <c r="R155" s="88" t="str">
        <f t="shared" si="3"/>
        <v/>
      </c>
      <c r="S155" s="88" t="str">
        <f t="array" ref="S155">if(V155="","",XLOOKUP(V155,Master[Company],Master[Group],"NA",0,1))</f>
        <v/>
      </c>
      <c r="T155" s="88" t="str">
        <f t="array" ref="T155">if(V155="","",XLOOKUP(V155,Master[Company],Master[Loading Location],"NA",0,1))</f>
        <v/>
      </c>
      <c r="U155" s="88" t="str">
        <f t="array" ref="U155">if(V155="","",XLOOKUP(V155,Master[Company],Master[Acronym],"NA",0,1))</f>
        <v/>
      </c>
      <c r="V155" s="88"/>
      <c r="W155" s="90"/>
      <c r="X155" s="90"/>
      <c r="Y155" s="88"/>
      <c r="Z155" s="88" t="str">
        <f t="shared" si="5"/>
        <v/>
      </c>
      <c r="AA155" s="88"/>
      <c r="AB155" s="88"/>
      <c r="AC155" s="88"/>
      <c r="AD155" s="166"/>
      <c r="AE155" s="303"/>
      <c r="AF155" s="304"/>
      <c r="AG155" s="304"/>
      <c r="AH155" s="304"/>
      <c r="AI155" s="304"/>
      <c r="AJ155" s="304"/>
      <c r="AK155" s="304"/>
      <c r="AL155" s="305"/>
      <c r="AM155" s="304"/>
      <c r="AN155" s="304"/>
      <c r="AO155" s="304"/>
      <c r="AP155" s="304"/>
      <c r="AQ155" s="304"/>
      <c r="AR155" s="304"/>
      <c r="AS155" s="304"/>
      <c r="AT155" s="304"/>
      <c r="AU155" s="164"/>
      <c r="AV155" s="306"/>
      <c r="AW155" s="306"/>
      <c r="AX155" s="164"/>
      <c r="AY155" s="166"/>
      <c r="AZ155" s="88"/>
      <c r="BA155" s="88"/>
      <c r="BB155" s="88"/>
      <c r="BC155" s="88"/>
      <c r="BD155" s="307"/>
      <c r="BE155" s="88"/>
      <c r="BF155" s="88"/>
      <c r="BG155" s="88"/>
      <c r="BH155" s="308"/>
      <c r="BI155" s="309"/>
      <c r="BJ155" s="310"/>
      <c r="BK155" s="310"/>
      <c r="BL155" s="310"/>
      <c r="BM155" s="310"/>
      <c r="BN155" s="214"/>
    </row>
    <row r="156" ht="22.5" customHeight="1">
      <c r="A156" s="85" t="str">
        <f t="shared" si="6"/>
        <v/>
      </c>
      <c r="B156" s="321"/>
      <c r="C156" s="319" t="str">
        <f t="shared" si="1"/>
        <v/>
      </c>
      <c r="D156" s="322"/>
      <c r="E156" s="320" t="str">
        <f t="shared" si="2"/>
        <v/>
      </c>
      <c r="F156" s="323"/>
      <c r="G156" s="164"/>
      <c r="H156" s="88" t="str">
        <f t="array" ref="H156">IF(D156="","",XLOOKUP(D156,'Master Data'!K:K,'Master Data'!N:N,"Input in Master Data",0,1))</f>
        <v/>
      </c>
      <c r="I156" s="88" t="str">
        <f t="array" ref="I156">IF(D156="","",XLOOKUP(D156,'Master Data'!K:K,'Master Data'!O:O,"Input in Master Data",0,1))</f>
        <v/>
      </c>
      <c r="J156" s="88" t="str">
        <f t="array" ref="J156">if(V156="","",XLOOKUP(V156,Master[Company],Master[Blow],"Unknown",0,1))</f>
        <v/>
      </c>
      <c r="K156" s="88" t="str">
        <f t="array" ref="K156">if(V156="","",XLOOKUP(V156,Master[Company],Master[Pigging],"Unknown",0,1))</f>
        <v/>
      </c>
      <c r="L156" s="88" t="str">
        <f t="array" ref="L156">if(V156="","",XLOOKUP(V156,Master[Company],Master[Load Method],"Unknown",0,1))</f>
        <v/>
      </c>
      <c r="M156" s="88" t="str">
        <f t="array" ref="M156">if(V156="","",XLOOKUP(V156,Master[Company],Master[Line Distance],"Unknown",0,1))</f>
        <v/>
      </c>
      <c r="N156" s="164"/>
      <c r="O156" s="301"/>
      <c r="P156" s="88"/>
      <c r="Q156" s="88" t="str">
        <f t="array" ref="Q156">if(V156="","",XLOOKUP(V156,Master[Company],Master[Terms],"NA",0,1))</f>
        <v/>
      </c>
      <c r="R156" s="88" t="str">
        <f t="shared" si="3"/>
        <v/>
      </c>
      <c r="S156" s="88" t="str">
        <f t="array" ref="S156">if(V156="","",XLOOKUP(V156,Master[Company],Master[Group],"NA",0,1))</f>
        <v/>
      </c>
      <c r="T156" s="88" t="str">
        <f t="array" ref="T156">if(V156="","",XLOOKUP(V156,Master[Company],Master[Loading Location],"NA",0,1))</f>
        <v/>
      </c>
      <c r="U156" s="88" t="str">
        <f t="array" ref="U156">if(V156="","",XLOOKUP(V156,Master[Company],Master[Acronym],"NA",0,1))</f>
        <v/>
      </c>
      <c r="V156" s="88"/>
      <c r="W156" s="90"/>
      <c r="X156" s="90"/>
      <c r="Y156" s="88"/>
      <c r="Z156" s="88" t="str">
        <f t="shared" si="5"/>
        <v/>
      </c>
      <c r="AA156" s="88"/>
      <c r="AB156" s="88"/>
      <c r="AC156" s="88"/>
      <c r="AD156" s="166"/>
      <c r="AE156" s="303"/>
      <c r="AF156" s="304"/>
      <c r="AG156" s="304"/>
      <c r="AH156" s="304"/>
      <c r="AI156" s="304"/>
      <c r="AJ156" s="304"/>
      <c r="AK156" s="304"/>
      <c r="AL156" s="305"/>
      <c r="AM156" s="304"/>
      <c r="AN156" s="304"/>
      <c r="AO156" s="304"/>
      <c r="AP156" s="304"/>
      <c r="AQ156" s="304"/>
      <c r="AR156" s="304"/>
      <c r="AS156" s="304"/>
      <c r="AT156" s="304"/>
      <c r="AU156" s="164"/>
      <c r="AV156" s="306"/>
      <c r="AW156" s="306"/>
      <c r="AX156" s="164"/>
      <c r="AY156" s="166"/>
      <c r="AZ156" s="88"/>
      <c r="BA156" s="88"/>
      <c r="BB156" s="88"/>
      <c r="BC156" s="88"/>
      <c r="BD156" s="307"/>
      <c r="BE156" s="88"/>
      <c r="BF156" s="88"/>
      <c r="BG156" s="88"/>
      <c r="BH156" s="308"/>
      <c r="BI156" s="309"/>
      <c r="BJ156" s="310"/>
      <c r="BK156" s="310"/>
      <c r="BL156" s="310"/>
      <c r="BM156" s="310"/>
      <c r="BN156" s="214"/>
    </row>
    <row r="157" ht="22.5" customHeight="1">
      <c r="A157" s="85" t="str">
        <f t="shared" si="6"/>
        <v/>
      </c>
      <c r="B157" s="321"/>
      <c r="C157" s="319" t="str">
        <f t="shared" si="1"/>
        <v/>
      </c>
      <c r="D157" s="322"/>
      <c r="E157" s="320" t="str">
        <f t="shared" si="2"/>
        <v/>
      </c>
      <c r="F157" s="323"/>
      <c r="G157" s="164"/>
      <c r="H157" s="88" t="str">
        <f t="array" ref="H157">IF(D157="","",XLOOKUP(D157,'Master Data'!K:K,'Master Data'!N:N,"Input in Master Data",0,1))</f>
        <v/>
      </c>
      <c r="I157" s="88" t="str">
        <f t="array" ref="I157">IF(D157="","",XLOOKUP(D157,'Master Data'!K:K,'Master Data'!O:O,"Input in Master Data",0,1))</f>
        <v/>
      </c>
      <c r="J157" s="88" t="str">
        <f t="array" ref="J157">if(V157="","",XLOOKUP(V157,Master[Company],Master[Blow],"Unknown",0,1))</f>
        <v/>
      </c>
      <c r="K157" s="88" t="str">
        <f t="array" ref="K157">if(V157="","",XLOOKUP(V157,Master[Company],Master[Pigging],"Unknown",0,1))</f>
        <v/>
      </c>
      <c r="L157" s="88" t="str">
        <f t="array" ref="L157">if(V157="","",XLOOKUP(V157,Master[Company],Master[Load Method],"Unknown",0,1))</f>
        <v/>
      </c>
      <c r="M157" s="88" t="str">
        <f t="array" ref="M157">if(V157="","",XLOOKUP(V157,Master[Company],Master[Line Distance],"Unknown",0,1))</f>
        <v/>
      </c>
      <c r="N157" s="164"/>
      <c r="O157" s="301"/>
      <c r="P157" s="88"/>
      <c r="Q157" s="88" t="str">
        <f t="array" ref="Q157">if(V157="","",XLOOKUP(V157,Master[Company],Master[Terms],"NA",0,1))</f>
        <v/>
      </c>
      <c r="R157" s="88" t="str">
        <f t="shared" si="3"/>
        <v/>
      </c>
      <c r="S157" s="88" t="str">
        <f t="array" ref="S157">if(V157="","",XLOOKUP(V157,Master[Company],Master[Group],"NA",0,1))</f>
        <v/>
      </c>
      <c r="T157" s="88" t="str">
        <f t="array" ref="T157">if(V157="","",XLOOKUP(V157,Master[Company],Master[Loading Location],"NA",0,1))</f>
        <v/>
      </c>
      <c r="U157" s="88" t="str">
        <f t="array" ref="U157">if(V157="","",XLOOKUP(V157,Master[Company],Master[Acronym],"NA",0,1))</f>
        <v/>
      </c>
      <c r="V157" s="88"/>
      <c r="W157" s="90"/>
      <c r="X157" s="90"/>
      <c r="Y157" s="88"/>
      <c r="Z157" s="88" t="str">
        <f t="shared" si="5"/>
        <v/>
      </c>
      <c r="AA157" s="88"/>
      <c r="AB157" s="88"/>
      <c r="AC157" s="88"/>
      <c r="AD157" s="166"/>
      <c r="AE157" s="303"/>
      <c r="AF157" s="304"/>
      <c r="AG157" s="304"/>
      <c r="AH157" s="304"/>
      <c r="AI157" s="304"/>
      <c r="AJ157" s="304"/>
      <c r="AK157" s="304"/>
      <c r="AL157" s="305"/>
      <c r="AM157" s="304"/>
      <c r="AN157" s="304"/>
      <c r="AO157" s="304"/>
      <c r="AP157" s="304"/>
      <c r="AQ157" s="304"/>
      <c r="AR157" s="304"/>
      <c r="AS157" s="304"/>
      <c r="AT157" s="304"/>
      <c r="AU157" s="164"/>
      <c r="AV157" s="306"/>
      <c r="AW157" s="306"/>
      <c r="AX157" s="164"/>
      <c r="AY157" s="166"/>
      <c r="AZ157" s="88"/>
      <c r="BA157" s="88"/>
      <c r="BB157" s="88"/>
      <c r="BC157" s="88"/>
      <c r="BD157" s="307"/>
      <c r="BE157" s="88"/>
      <c r="BF157" s="88"/>
      <c r="BG157" s="88"/>
      <c r="BH157" s="308"/>
      <c r="BI157" s="309"/>
      <c r="BJ157" s="310"/>
      <c r="BK157" s="310"/>
      <c r="BL157" s="310"/>
      <c r="BM157" s="310"/>
      <c r="BN157" s="214"/>
    </row>
    <row r="158" ht="22.5" customHeight="1">
      <c r="A158" s="85" t="str">
        <f t="shared" si="6"/>
        <v/>
      </c>
      <c r="B158" s="321"/>
      <c r="C158" s="319" t="str">
        <f t="shared" si="1"/>
        <v/>
      </c>
      <c r="D158" s="322"/>
      <c r="E158" s="320" t="str">
        <f t="shared" si="2"/>
        <v/>
      </c>
      <c r="F158" s="323"/>
      <c r="G158" s="164"/>
      <c r="H158" s="88" t="str">
        <f t="array" ref="H158">IF(D158="","",XLOOKUP(D158,'Master Data'!K:K,'Master Data'!N:N,"Input in Master Data",0,1))</f>
        <v/>
      </c>
      <c r="I158" s="88" t="str">
        <f t="array" ref="I158">IF(D158="","",XLOOKUP(D158,'Master Data'!K:K,'Master Data'!O:O,"Input in Master Data",0,1))</f>
        <v/>
      </c>
      <c r="J158" s="88" t="str">
        <f t="array" ref="J158">if(V158="","",XLOOKUP(V158,Master[Company],Master[Blow],"Unknown",0,1))</f>
        <v/>
      </c>
      <c r="K158" s="88" t="str">
        <f t="array" ref="K158">if(V158="","",XLOOKUP(V158,Master[Company],Master[Pigging],"Unknown",0,1))</f>
        <v/>
      </c>
      <c r="L158" s="88" t="str">
        <f t="array" ref="L158">if(V158="","",XLOOKUP(V158,Master[Company],Master[Load Method],"Unknown",0,1))</f>
        <v/>
      </c>
      <c r="M158" s="88" t="str">
        <f t="array" ref="M158">if(V158="","",XLOOKUP(V158,Master[Company],Master[Line Distance],"Unknown",0,1))</f>
        <v/>
      </c>
      <c r="N158" s="164"/>
      <c r="O158" s="301"/>
      <c r="P158" s="88"/>
      <c r="Q158" s="88" t="str">
        <f t="array" ref="Q158">if(V158="","",XLOOKUP(V158,Master[Company],Master[Terms],"NA",0,1))</f>
        <v/>
      </c>
      <c r="R158" s="88" t="str">
        <f t="shared" si="3"/>
        <v/>
      </c>
      <c r="S158" s="88" t="str">
        <f t="array" ref="S158">if(V158="","",XLOOKUP(V158,Master[Company],Master[Group],"NA",0,1))</f>
        <v/>
      </c>
      <c r="T158" s="88" t="str">
        <f t="array" ref="T158">if(V158="","",XLOOKUP(V158,Master[Company],Master[Loading Location],"NA",0,1))</f>
        <v/>
      </c>
      <c r="U158" s="88" t="str">
        <f t="array" ref="U158">if(V158="","",XLOOKUP(V158,Master[Company],Master[Acronym],"NA",0,1))</f>
        <v/>
      </c>
      <c r="V158" s="88"/>
      <c r="W158" s="90"/>
      <c r="X158" s="90"/>
      <c r="Y158" s="88"/>
      <c r="Z158" s="88" t="str">
        <f t="shared" si="5"/>
        <v/>
      </c>
      <c r="AA158" s="88"/>
      <c r="AB158" s="88"/>
      <c r="AC158" s="88"/>
      <c r="AD158" s="166"/>
      <c r="AE158" s="303"/>
      <c r="AF158" s="304"/>
      <c r="AG158" s="304"/>
      <c r="AH158" s="304"/>
      <c r="AI158" s="304"/>
      <c r="AJ158" s="304"/>
      <c r="AK158" s="304"/>
      <c r="AL158" s="305"/>
      <c r="AM158" s="304"/>
      <c r="AN158" s="304"/>
      <c r="AO158" s="304"/>
      <c r="AP158" s="304"/>
      <c r="AQ158" s="304"/>
      <c r="AR158" s="304"/>
      <c r="AS158" s="304"/>
      <c r="AT158" s="304"/>
      <c r="AU158" s="164"/>
      <c r="AV158" s="306"/>
      <c r="AW158" s="306"/>
      <c r="AX158" s="164"/>
      <c r="AY158" s="166"/>
      <c r="AZ158" s="88"/>
      <c r="BA158" s="88"/>
      <c r="BB158" s="88"/>
      <c r="BC158" s="88"/>
      <c r="BD158" s="307"/>
      <c r="BE158" s="88"/>
      <c r="BF158" s="88"/>
      <c r="BG158" s="88"/>
      <c r="BH158" s="308"/>
      <c r="BI158" s="309"/>
      <c r="BJ158" s="310"/>
      <c r="BK158" s="310"/>
      <c r="BL158" s="310"/>
      <c r="BM158" s="310"/>
      <c r="BN158" s="214"/>
    </row>
    <row r="159" ht="22.5" customHeight="1">
      <c r="A159" s="85" t="str">
        <f t="shared" si="6"/>
        <v/>
      </c>
      <c r="B159" s="321"/>
      <c r="C159" s="319" t="str">
        <f t="shared" si="1"/>
        <v/>
      </c>
      <c r="D159" s="322"/>
      <c r="E159" s="320" t="str">
        <f t="shared" si="2"/>
        <v/>
      </c>
      <c r="F159" s="323"/>
      <c r="G159" s="164"/>
      <c r="H159" s="88" t="str">
        <f t="array" ref="H159">IF(D159="","",XLOOKUP(D159,'Master Data'!K:K,'Master Data'!N:N,"Input in Master Data",0,1))</f>
        <v/>
      </c>
      <c r="I159" s="88" t="str">
        <f t="array" ref="I159">IF(D159="","",XLOOKUP(D159,'Master Data'!K:K,'Master Data'!O:O,"Input in Master Data",0,1))</f>
        <v/>
      </c>
      <c r="J159" s="88" t="str">
        <f t="array" ref="J159">if(V159="","",XLOOKUP(V159,Master[Company],Master[Blow],"Unknown",0,1))</f>
        <v/>
      </c>
      <c r="K159" s="88" t="str">
        <f t="array" ref="K159">if(V159="","",XLOOKUP(V159,Master[Company],Master[Pigging],"Unknown",0,1))</f>
        <v/>
      </c>
      <c r="L159" s="88" t="str">
        <f t="array" ref="L159">if(V159="","",XLOOKUP(V159,Master[Company],Master[Load Method],"Unknown",0,1))</f>
        <v/>
      </c>
      <c r="M159" s="88" t="str">
        <f t="array" ref="M159">if(V159="","",XLOOKUP(V159,Master[Company],Master[Line Distance],"Unknown",0,1))</f>
        <v/>
      </c>
      <c r="N159" s="164"/>
      <c r="O159" s="301"/>
      <c r="P159" s="88"/>
      <c r="Q159" s="88" t="str">
        <f t="array" ref="Q159">if(V159="","",XLOOKUP(V159,Master[Company],Master[Terms],"NA",0,1))</f>
        <v/>
      </c>
      <c r="R159" s="88" t="str">
        <f t="shared" si="3"/>
        <v/>
      </c>
      <c r="S159" s="88" t="str">
        <f t="array" ref="S159">if(V159="","",XLOOKUP(V159,Master[Company],Master[Group],"NA",0,1))</f>
        <v/>
      </c>
      <c r="T159" s="88" t="str">
        <f t="array" ref="T159">if(V159="","",XLOOKUP(V159,Master[Company],Master[Loading Location],"NA",0,1))</f>
        <v/>
      </c>
      <c r="U159" s="88" t="str">
        <f t="array" ref="U159">if(V159="","",XLOOKUP(V159,Master[Company],Master[Acronym],"NA",0,1))</f>
        <v/>
      </c>
      <c r="V159" s="88"/>
      <c r="W159" s="90"/>
      <c r="X159" s="90"/>
      <c r="Y159" s="88"/>
      <c r="Z159" s="88" t="str">
        <f t="shared" si="5"/>
        <v/>
      </c>
      <c r="AA159" s="88"/>
      <c r="AB159" s="88"/>
      <c r="AC159" s="88"/>
      <c r="AD159" s="166"/>
      <c r="AE159" s="303"/>
      <c r="AF159" s="304"/>
      <c r="AG159" s="304"/>
      <c r="AH159" s="304"/>
      <c r="AI159" s="304"/>
      <c r="AJ159" s="304"/>
      <c r="AK159" s="304"/>
      <c r="AL159" s="305"/>
      <c r="AM159" s="304"/>
      <c r="AN159" s="304"/>
      <c r="AO159" s="304"/>
      <c r="AP159" s="304"/>
      <c r="AQ159" s="304"/>
      <c r="AR159" s="304"/>
      <c r="AS159" s="304"/>
      <c r="AT159" s="304"/>
      <c r="AU159" s="164"/>
      <c r="AV159" s="306"/>
      <c r="AW159" s="306"/>
      <c r="AX159" s="164"/>
      <c r="AY159" s="166"/>
      <c r="AZ159" s="88"/>
      <c r="BA159" s="88"/>
      <c r="BB159" s="88"/>
      <c r="BC159" s="88"/>
      <c r="BD159" s="307"/>
      <c r="BE159" s="88"/>
      <c r="BF159" s="88"/>
      <c r="BG159" s="88"/>
      <c r="BH159" s="308"/>
      <c r="BI159" s="309"/>
      <c r="BJ159" s="310"/>
      <c r="BK159" s="310"/>
      <c r="BL159" s="310"/>
      <c r="BM159" s="310"/>
      <c r="BN159" s="214"/>
    </row>
    <row r="160" ht="22.5" customHeight="1">
      <c r="A160" s="85" t="str">
        <f t="shared" si="6"/>
        <v/>
      </c>
      <c r="B160" s="321"/>
      <c r="C160" s="319" t="str">
        <f t="shared" si="1"/>
        <v/>
      </c>
      <c r="D160" s="322"/>
      <c r="E160" s="320" t="str">
        <f t="shared" si="2"/>
        <v/>
      </c>
      <c r="F160" s="323"/>
      <c r="G160" s="164"/>
      <c r="H160" s="88" t="str">
        <f t="array" ref="H160">IF(D160="","",XLOOKUP(D160,'Master Data'!K:K,'Master Data'!N:N,"Input in Master Data",0,1))</f>
        <v/>
      </c>
      <c r="I160" s="88" t="str">
        <f t="array" ref="I160">IF(D160="","",XLOOKUP(D160,'Master Data'!K:K,'Master Data'!O:O,"Input in Master Data",0,1))</f>
        <v/>
      </c>
      <c r="J160" s="88" t="str">
        <f t="array" ref="J160">if(V160="","",XLOOKUP(V160,Master[Company],Master[Blow],"Unknown",0,1))</f>
        <v/>
      </c>
      <c r="K160" s="88" t="str">
        <f t="array" ref="K160">if(V160="","",XLOOKUP(V160,Master[Company],Master[Pigging],"Unknown",0,1))</f>
        <v/>
      </c>
      <c r="L160" s="88" t="str">
        <f t="array" ref="L160">if(V160="","",XLOOKUP(V160,Master[Company],Master[Load Method],"Unknown",0,1))</f>
        <v/>
      </c>
      <c r="M160" s="88" t="str">
        <f t="array" ref="M160">if(V160="","",XLOOKUP(V160,Master[Company],Master[Line Distance],"Unknown",0,1))</f>
        <v/>
      </c>
      <c r="N160" s="164"/>
      <c r="O160" s="301"/>
      <c r="P160" s="88"/>
      <c r="Q160" s="88" t="str">
        <f t="array" ref="Q160">if(V160="","",XLOOKUP(V160,Master[Company],Master[Terms],"NA",0,1))</f>
        <v/>
      </c>
      <c r="R160" s="88" t="str">
        <f t="shared" si="3"/>
        <v/>
      </c>
      <c r="S160" s="88" t="str">
        <f t="array" ref="S160">if(V160="","",XLOOKUP(V160,Master[Company],Master[Group],"NA",0,1))</f>
        <v/>
      </c>
      <c r="T160" s="88" t="str">
        <f t="array" ref="T160">if(V160="","",XLOOKUP(V160,Master[Company],Master[Loading Location],"NA",0,1))</f>
        <v/>
      </c>
      <c r="U160" s="88" t="str">
        <f t="array" ref="U160">if(V160="","",XLOOKUP(V160,Master[Company],Master[Acronym],"NA",0,1))</f>
        <v/>
      </c>
      <c r="V160" s="88"/>
      <c r="W160" s="90"/>
      <c r="X160" s="90"/>
      <c r="Y160" s="88"/>
      <c r="Z160" s="88" t="str">
        <f t="shared" si="5"/>
        <v/>
      </c>
      <c r="AA160" s="88"/>
      <c r="AB160" s="88"/>
      <c r="AC160" s="88"/>
      <c r="AD160" s="166"/>
      <c r="AE160" s="303"/>
      <c r="AF160" s="304"/>
      <c r="AG160" s="304"/>
      <c r="AH160" s="304"/>
      <c r="AI160" s="304"/>
      <c r="AJ160" s="304"/>
      <c r="AK160" s="304"/>
      <c r="AL160" s="305"/>
      <c r="AM160" s="304"/>
      <c r="AN160" s="304"/>
      <c r="AO160" s="304"/>
      <c r="AP160" s="304"/>
      <c r="AQ160" s="304"/>
      <c r="AR160" s="304"/>
      <c r="AS160" s="304"/>
      <c r="AT160" s="304"/>
      <c r="AU160" s="164"/>
      <c r="AV160" s="306"/>
      <c r="AW160" s="306"/>
      <c r="AX160" s="164"/>
      <c r="AY160" s="166"/>
      <c r="AZ160" s="88"/>
      <c r="BA160" s="88"/>
      <c r="BB160" s="88"/>
      <c r="BC160" s="88"/>
      <c r="BD160" s="307"/>
      <c r="BE160" s="88"/>
      <c r="BF160" s="88"/>
      <c r="BG160" s="88"/>
      <c r="BH160" s="308"/>
      <c r="BI160" s="309"/>
      <c r="BJ160" s="310"/>
      <c r="BK160" s="310"/>
      <c r="BL160" s="310"/>
      <c r="BM160" s="310"/>
      <c r="BN160" s="214"/>
    </row>
    <row r="161" ht="22.5" customHeight="1">
      <c r="A161" s="85" t="str">
        <f t="shared" si="6"/>
        <v/>
      </c>
      <c r="B161" s="321"/>
      <c r="C161" s="319" t="str">
        <f t="shared" si="1"/>
        <v/>
      </c>
      <c r="D161" s="322"/>
      <c r="E161" s="320" t="str">
        <f t="shared" si="2"/>
        <v/>
      </c>
      <c r="F161" s="323"/>
      <c r="G161" s="164"/>
      <c r="H161" s="88" t="str">
        <f t="array" ref="H161">IF(D161="","",XLOOKUP(D161,'Master Data'!K:K,'Master Data'!N:N,"Input in Master Data",0,1))</f>
        <v/>
      </c>
      <c r="I161" s="88" t="str">
        <f t="array" ref="I161">IF(D161="","",XLOOKUP(D161,'Master Data'!K:K,'Master Data'!O:O,"Input in Master Data",0,1))</f>
        <v/>
      </c>
      <c r="J161" s="88" t="str">
        <f t="array" ref="J161">if(V161="","",XLOOKUP(V161,Master[Company],Master[Blow],"Unknown",0,1))</f>
        <v/>
      </c>
      <c r="K161" s="88" t="str">
        <f t="array" ref="K161">if(V161="","",XLOOKUP(V161,Master[Company],Master[Pigging],"Unknown",0,1))</f>
        <v/>
      </c>
      <c r="L161" s="88" t="str">
        <f t="array" ref="L161">if(V161="","",XLOOKUP(V161,Master[Company],Master[Load Method],"Unknown",0,1))</f>
        <v/>
      </c>
      <c r="M161" s="88" t="str">
        <f t="array" ref="M161">if(V161="","",XLOOKUP(V161,Master[Company],Master[Line Distance],"Unknown",0,1))</f>
        <v/>
      </c>
      <c r="N161" s="164"/>
      <c r="O161" s="301"/>
      <c r="P161" s="88"/>
      <c r="Q161" s="88" t="str">
        <f t="array" ref="Q161">if(V161="","",XLOOKUP(V161,Master[Company],Master[Terms],"NA",0,1))</f>
        <v/>
      </c>
      <c r="R161" s="88" t="str">
        <f t="shared" si="3"/>
        <v/>
      </c>
      <c r="S161" s="88" t="str">
        <f t="array" ref="S161">if(V161="","",XLOOKUP(V161,Master[Company],Master[Group],"NA",0,1))</f>
        <v/>
      </c>
      <c r="T161" s="88" t="str">
        <f t="array" ref="T161">if(V161="","",XLOOKUP(V161,Master[Company],Master[Loading Location],"NA",0,1))</f>
        <v/>
      </c>
      <c r="U161" s="88" t="str">
        <f t="array" ref="U161">if(V161="","",XLOOKUP(V161,Master[Company],Master[Acronym],"NA",0,1))</f>
        <v/>
      </c>
      <c r="V161" s="88"/>
      <c r="W161" s="90"/>
      <c r="X161" s="90"/>
      <c r="Y161" s="88"/>
      <c r="Z161" s="88" t="str">
        <f t="shared" si="5"/>
        <v/>
      </c>
      <c r="AA161" s="88"/>
      <c r="AB161" s="88"/>
      <c r="AC161" s="88"/>
      <c r="AD161" s="166"/>
      <c r="AE161" s="303"/>
      <c r="AF161" s="304"/>
      <c r="AG161" s="304"/>
      <c r="AH161" s="304"/>
      <c r="AI161" s="304"/>
      <c r="AJ161" s="304"/>
      <c r="AK161" s="304"/>
      <c r="AL161" s="305"/>
      <c r="AM161" s="304"/>
      <c r="AN161" s="304"/>
      <c r="AO161" s="304"/>
      <c r="AP161" s="304"/>
      <c r="AQ161" s="304"/>
      <c r="AR161" s="304"/>
      <c r="AS161" s="304"/>
      <c r="AT161" s="304"/>
      <c r="AU161" s="164"/>
      <c r="AV161" s="306"/>
      <c r="AW161" s="306"/>
      <c r="AX161" s="164"/>
      <c r="AY161" s="166"/>
      <c r="AZ161" s="88"/>
      <c r="BA161" s="88"/>
      <c r="BB161" s="88"/>
      <c r="BC161" s="88"/>
      <c r="BD161" s="307"/>
      <c r="BE161" s="88"/>
      <c r="BF161" s="88"/>
      <c r="BG161" s="88"/>
      <c r="BH161" s="308"/>
      <c r="BI161" s="309"/>
      <c r="BJ161" s="310"/>
      <c r="BK161" s="310"/>
      <c r="BL161" s="310"/>
      <c r="BM161" s="310"/>
      <c r="BN161" s="214"/>
    </row>
    <row r="162" ht="22.5" customHeight="1">
      <c r="A162" s="85" t="str">
        <f t="shared" si="6"/>
        <v/>
      </c>
      <c r="B162" s="321"/>
      <c r="C162" s="319" t="str">
        <f t="shared" si="1"/>
        <v/>
      </c>
      <c r="D162" s="322"/>
      <c r="E162" s="320" t="str">
        <f t="shared" si="2"/>
        <v/>
      </c>
      <c r="F162" s="323"/>
      <c r="G162" s="164"/>
      <c r="H162" s="88" t="str">
        <f t="array" ref="H162">IF(D162="","",XLOOKUP(D162,'Master Data'!K:K,'Master Data'!N:N,"Input in Master Data",0,1))</f>
        <v/>
      </c>
      <c r="I162" s="88" t="str">
        <f t="array" ref="I162">IF(D162="","",XLOOKUP(D162,'Master Data'!K:K,'Master Data'!O:O,"Input in Master Data",0,1))</f>
        <v/>
      </c>
      <c r="J162" s="88" t="str">
        <f t="array" ref="J162">if(V162="","",XLOOKUP(V162,Master[Company],Master[Blow],"Unknown",0,1))</f>
        <v/>
      </c>
      <c r="K162" s="88" t="str">
        <f t="array" ref="K162">if(V162="","",XLOOKUP(V162,Master[Company],Master[Pigging],"Unknown",0,1))</f>
        <v/>
      </c>
      <c r="L162" s="88" t="str">
        <f t="array" ref="L162">if(V162="","",XLOOKUP(V162,Master[Company],Master[Load Method],"Unknown",0,1))</f>
        <v/>
      </c>
      <c r="M162" s="88" t="str">
        <f t="array" ref="M162">if(V162="","",XLOOKUP(V162,Master[Company],Master[Line Distance],"Unknown",0,1))</f>
        <v/>
      </c>
      <c r="N162" s="164"/>
      <c r="O162" s="301"/>
      <c r="P162" s="88"/>
      <c r="Q162" s="88" t="str">
        <f t="array" ref="Q162">if(V162="","",XLOOKUP(V162,Master[Company],Master[Terms],"NA",0,1))</f>
        <v/>
      </c>
      <c r="R162" s="88" t="str">
        <f t="shared" si="3"/>
        <v/>
      </c>
      <c r="S162" s="88" t="str">
        <f t="array" ref="S162">if(V162="","",XLOOKUP(V162,Master[Company],Master[Group],"NA",0,1))</f>
        <v/>
      </c>
      <c r="T162" s="88" t="str">
        <f t="array" ref="T162">if(V162="","",XLOOKUP(V162,Master[Company],Master[Loading Location],"NA",0,1))</f>
        <v/>
      </c>
      <c r="U162" s="88" t="str">
        <f t="array" ref="U162">if(V162="","",XLOOKUP(V162,Master[Company],Master[Acronym],"NA",0,1))</f>
        <v/>
      </c>
      <c r="V162" s="88"/>
      <c r="W162" s="90"/>
      <c r="X162" s="90"/>
      <c r="Y162" s="88"/>
      <c r="Z162" s="88" t="str">
        <f t="shared" si="5"/>
        <v/>
      </c>
      <c r="AA162" s="88"/>
      <c r="AB162" s="88"/>
      <c r="AC162" s="88"/>
      <c r="AD162" s="166"/>
      <c r="AE162" s="303"/>
      <c r="AF162" s="304"/>
      <c r="AG162" s="304"/>
      <c r="AH162" s="304"/>
      <c r="AI162" s="304"/>
      <c r="AJ162" s="304"/>
      <c r="AK162" s="304"/>
      <c r="AL162" s="305"/>
      <c r="AM162" s="304"/>
      <c r="AN162" s="304"/>
      <c r="AO162" s="304"/>
      <c r="AP162" s="304"/>
      <c r="AQ162" s="304"/>
      <c r="AR162" s="304"/>
      <c r="AS162" s="304"/>
      <c r="AT162" s="304"/>
      <c r="AU162" s="164"/>
      <c r="AV162" s="306"/>
      <c r="AW162" s="306"/>
      <c r="AX162" s="164"/>
      <c r="AY162" s="166"/>
      <c r="AZ162" s="88"/>
      <c r="BA162" s="88"/>
      <c r="BB162" s="88"/>
      <c r="BC162" s="88"/>
      <c r="BD162" s="307"/>
      <c r="BE162" s="88"/>
      <c r="BF162" s="88"/>
      <c r="BG162" s="88"/>
      <c r="BH162" s="308"/>
      <c r="BI162" s="309"/>
      <c r="BJ162" s="310"/>
      <c r="BK162" s="310"/>
      <c r="BL162" s="310"/>
      <c r="BM162" s="310"/>
      <c r="BN162" s="214"/>
    </row>
    <row r="163" ht="22.5" customHeight="1">
      <c r="A163" s="85" t="str">
        <f t="shared" si="6"/>
        <v/>
      </c>
      <c r="B163" s="321"/>
      <c r="C163" s="319" t="str">
        <f t="shared" si="1"/>
        <v/>
      </c>
      <c r="D163" s="322"/>
      <c r="E163" s="320" t="str">
        <f t="shared" si="2"/>
        <v/>
      </c>
      <c r="F163" s="323"/>
      <c r="G163" s="164"/>
      <c r="H163" s="88" t="str">
        <f t="array" ref="H163">IF(D163="","",XLOOKUP(D163,'Master Data'!K:K,'Master Data'!N:N,"Input in Master Data",0,1))</f>
        <v/>
      </c>
      <c r="I163" s="88" t="str">
        <f t="array" ref="I163">IF(D163="","",XLOOKUP(D163,'Master Data'!K:K,'Master Data'!O:O,"Input in Master Data",0,1))</f>
        <v/>
      </c>
      <c r="J163" s="88" t="str">
        <f t="array" ref="J163">if(V163="","",XLOOKUP(V163,Master[Company],Master[Blow],"Unknown",0,1))</f>
        <v/>
      </c>
      <c r="K163" s="88" t="str">
        <f t="array" ref="K163">if(V163="","",XLOOKUP(V163,Master[Company],Master[Pigging],"Unknown",0,1))</f>
        <v/>
      </c>
      <c r="L163" s="88" t="str">
        <f t="array" ref="L163">if(V163="","",XLOOKUP(V163,Master[Company],Master[Load Method],"Unknown",0,1))</f>
        <v/>
      </c>
      <c r="M163" s="88" t="str">
        <f t="array" ref="M163">if(V163="","",XLOOKUP(V163,Master[Company],Master[Line Distance],"Unknown",0,1))</f>
        <v/>
      </c>
      <c r="N163" s="164"/>
      <c r="O163" s="301"/>
      <c r="P163" s="88"/>
      <c r="Q163" s="88" t="str">
        <f t="array" ref="Q163">if(V163="","",XLOOKUP(V163,Master[Company],Master[Terms],"NA",0,1))</f>
        <v/>
      </c>
      <c r="R163" s="88" t="str">
        <f t="shared" si="3"/>
        <v/>
      </c>
      <c r="S163" s="88" t="str">
        <f t="array" ref="S163">if(V163="","",XLOOKUP(V163,Master[Company],Master[Group],"NA",0,1))</f>
        <v/>
      </c>
      <c r="T163" s="88" t="str">
        <f t="array" ref="T163">if(V163="","",XLOOKUP(V163,Master[Company],Master[Loading Location],"NA",0,1))</f>
        <v/>
      </c>
      <c r="U163" s="88" t="str">
        <f t="array" ref="U163">if(V163="","",XLOOKUP(V163,Master[Company],Master[Acronym],"NA",0,1))</f>
        <v/>
      </c>
      <c r="V163" s="88"/>
      <c r="W163" s="90"/>
      <c r="X163" s="90"/>
      <c r="Y163" s="88"/>
      <c r="Z163" s="88" t="str">
        <f t="shared" si="5"/>
        <v/>
      </c>
      <c r="AA163" s="88"/>
      <c r="AB163" s="88"/>
      <c r="AC163" s="88"/>
      <c r="AD163" s="166"/>
      <c r="AE163" s="303"/>
      <c r="AF163" s="304"/>
      <c r="AG163" s="304"/>
      <c r="AH163" s="304"/>
      <c r="AI163" s="304"/>
      <c r="AJ163" s="304"/>
      <c r="AK163" s="304"/>
      <c r="AL163" s="305"/>
      <c r="AM163" s="304"/>
      <c r="AN163" s="304"/>
      <c r="AO163" s="304"/>
      <c r="AP163" s="304"/>
      <c r="AQ163" s="304"/>
      <c r="AR163" s="304"/>
      <c r="AS163" s="304"/>
      <c r="AT163" s="304"/>
      <c r="AU163" s="164"/>
      <c r="AV163" s="306"/>
      <c r="AW163" s="306"/>
      <c r="AX163" s="164"/>
      <c r="AY163" s="166"/>
      <c r="AZ163" s="88"/>
      <c r="BA163" s="88"/>
      <c r="BB163" s="88"/>
      <c r="BC163" s="88"/>
      <c r="BD163" s="307"/>
      <c r="BE163" s="88"/>
      <c r="BF163" s="88"/>
      <c r="BG163" s="88"/>
      <c r="BH163" s="308"/>
      <c r="BI163" s="309"/>
      <c r="BJ163" s="310"/>
      <c r="BK163" s="310"/>
      <c r="BL163" s="310"/>
      <c r="BM163" s="310"/>
      <c r="BN163" s="214"/>
    </row>
    <row r="164" ht="22.5" customHeight="1">
      <c r="A164" s="85" t="str">
        <f t="shared" si="6"/>
        <v/>
      </c>
      <c r="B164" s="321"/>
      <c r="C164" s="319" t="str">
        <f t="shared" si="1"/>
        <v/>
      </c>
      <c r="D164" s="322"/>
      <c r="E164" s="320" t="str">
        <f t="shared" si="2"/>
        <v/>
      </c>
      <c r="F164" s="323"/>
      <c r="G164" s="164"/>
      <c r="H164" s="88" t="str">
        <f t="array" ref="H164">IF(D164="","",XLOOKUP(D164,'Master Data'!K:K,'Master Data'!N:N,"Input in Master Data",0,1))</f>
        <v/>
      </c>
      <c r="I164" s="88" t="str">
        <f t="array" ref="I164">IF(D164="","",XLOOKUP(D164,'Master Data'!K:K,'Master Data'!O:O,"Input in Master Data",0,1))</f>
        <v/>
      </c>
      <c r="J164" s="88" t="str">
        <f t="array" ref="J164">if(V164="","",XLOOKUP(V164,Master[Company],Master[Blow],"Unknown",0,1))</f>
        <v/>
      </c>
      <c r="K164" s="88" t="str">
        <f t="array" ref="K164">if(V164="","",XLOOKUP(V164,Master[Company],Master[Pigging],"Unknown",0,1))</f>
        <v/>
      </c>
      <c r="L164" s="88" t="str">
        <f t="array" ref="L164">if(V164="","",XLOOKUP(V164,Master[Company],Master[Load Method],"Unknown",0,1))</f>
        <v/>
      </c>
      <c r="M164" s="88" t="str">
        <f t="array" ref="M164">if(V164="","",XLOOKUP(V164,Master[Company],Master[Line Distance],"Unknown",0,1))</f>
        <v/>
      </c>
      <c r="N164" s="164"/>
      <c r="O164" s="301"/>
      <c r="P164" s="88"/>
      <c r="Q164" s="88" t="str">
        <f t="array" ref="Q164">if(V164="","",XLOOKUP(V164,Master[Company],Master[Terms],"NA",0,1))</f>
        <v/>
      </c>
      <c r="R164" s="88" t="str">
        <f t="shared" si="3"/>
        <v/>
      </c>
      <c r="S164" s="88" t="str">
        <f t="array" ref="S164">if(V164="","",XLOOKUP(V164,Master[Company],Master[Group],"NA",0,1))</f>
        <v/>
      </c>
      <c r="T164" s="88" t="str">
        <f t="array" ref="T164">if(V164="","",XLOOKUP(V164,Master[Company],Master[Loading Location],"NA",0,1))</f>
        <v/>
      </c>
      <c r="U164" s="88" t="str">
        <f t="array" ref="U164">if(V164="","",XLOOKUP(V164,Master[Company],Master[Acronym],"NA",0,1))</f>
        <v/>
      </c>
      <c r="V164" s="88"/>
      <c r="W164" s="90"/>
      <c r="X164" s="90"/>
      <c r="Y164" s="88"/>
      <c r="Z164" s="88" t="str">
        <f t="shared" si="5"/>
        <v/>
      </c>
      <c r="AA164" s="88"/>
      <c r="AB164" s="88"/>
      <c r="AC164" s="88"/>
      <c r="AD164" s="166"/>
      <c r="AE164" s="303"/>
      <c r="AF164" s="304"/>
      <c r="AG164" s="304"/>
      <c r="AH164" s="304"/>
      <c r="AI164" s="304"/>
      <c r="AJ164" s="304"/>
      <c r="AK164" s="304"/>
      <c r="AL164" s="305"/>
      <c r="AM164" s="304"/>
      <c r="AN164" s="304"/>
      <c r="AO164" s="304"/>
      <c r="AP164" s="304"/>
      <c r="AQ164" s="304"/>
      <c r="AR164" s="304"/>
      <c r="AS164" s="304"/>
      <c r="AT164" s="304"/>
      <c r="AU164" s="164"/>
      <c r="AV164" s="306"/>
      <c r="AW164" s="306"/>
      <c r="AX164" s="164"/>
      <c r="AY164" s="166"/>
      <c r="AZ164" s="88"/>
      <c r="BA164" s="88"/>
      <c r="BB164" s="88"/>
      <c r="BC164" s="88"/>
      <c r="BD164" s="307"/>
      <c r="BE164" s="88"/>
      <c r="BF164" s="88"/>
      <c r="BG164" s="88"/>
      <c r="BH164" s="308"/>
      <c r="BI164" s="309"/>
      <c r="BJ164" s="310"/>
      <c r="BK164" s="310"/>
      <c r="BL164" s="310"/>
      <c r="BM164" s="310"/>
      <c r="BN164" s="214"/>
    </row>
    <row r="165" ht="22.5" customHeight="1">
      <c r="A165" s="85" t="str">
        <f t="shared" si="6"/>
        <v/>
      </c>
      <c r="B165" s="321"/>
      <c r="C165" s="319" t="str">
        <f t="shared" si="1"/>
        <v/>
      </c>
      <c r="D165" s="322"/>
      <c r="E165" s="320" t="str">
        <f t="shared" si="2"/>
        <v/>
      </c>
      <c r="F165" s="323"/>
      <c r="G165" s="164"/>
      <c r="H165" s="88" t="str">
        <f t="array" ref="H165">IF(D165="","",XLOOKUP(D165,'Master Data'!K:K,'Master Data'!N:N,"Input in Master Data",0,1))</f>
        <v/>
      </c>
      <c r="I165" s="88" t="str">
        <f t="array" ref="I165">IF(D165="","",XLOOKUP(D165,'Master Data'!K:K,'Master Data'!O:O,"Input in Master Data",0,1))</f>
        <v/>
      </c>
      <c r="J165" s="88" t="str">
        <f t="array" ref="J165">if(V165="","",XLOOKUP(V165,Master[Company],Master[Blow],"Unknown",0,1))</f>
        <v/>
      </c>
      <c r="K165" s="88" t="str">
        <f t="array" ref="K165">if(V165="","",XLOOKUP(V165,Master[Company],Master[Pigging],"Unknown",0,1))</f>
        <v/>
      </c>
      <c r="L165" s="88" t="str">
        <f t="array" ref="L165">if(V165="","",XLOOKUP(V165,Master[Company],Master[Load Method],"Unknown",0,1))</f>
        <v/>
      </c>
      <c r="M165" s="88" t="str">
        <f t="array" ref="M165">if(V165="","",XLOOKUP(V165,Master[Company],Master[Line Distance],"Unknown",0,1))</f>
        <v/>
      </c>
      <c r="N165" s="164"/>
      <c r="O165" s="301"/>
      <c r="P165" s="88"/>
      <c r="Q165" s="88" t="str">
        <f t="array" ref="Q165">if(V165="","",XLOOKUP(V165,Master[Company],Master[Terms],"NA",0,1))</f>
        <v/>
      </c>
      <c r="R165" s="88" t="str">
        <f t="shared" si="3"/>
        <v/>
      </c>
      <c r="S165" s="88" t="str">
        <f t="array" ref="S165">if(V165="","",XLOOKUP(V165,Master[Company],Master[Group],"NA",0,1))</f>
        <v/>
      </c>
      <c r="T165" s="88" t="str">
        <f t="array" ref="T165">if(V165="","",XLOOKUP(V165,Master[Company],Master[Loading Location],"NA",0,1))</f>
        <v/>
      </c>
      <c r="U165" s="88" t="str">
        <f t="array" ref="U165">if(V165="","",XLOOKUP(V165,Master[Company],Master[Acronym],"NA",0,1))</f>
        <v/>
      </c>
      <c r="V165" s="88"/>
      <c r="W165" s="90"/>
      <c r="X165" s="90"/>
      <c r="Y165" s="88"/>
      <c r="Z165" s="88" t="str">
        <f t="shared" si="5"/>
        <v/>
      </c>
      <c r="AA165" s="88"/>
      <c r="AB165" s="88"/>
      <c r="AC165" s="88"/>
      <c r="AD165" s="166"/>
      <c r="AE165" s="303"/>
      <c r="AF165" s="304"/>
      <c r="AG165" s="304"/>
      <c r="AH165" s="304"/>
      <c r="AI165" s="304"/>
      <c r="AJ165" s="304"/>
      <c r="AK165" s="304"/>
      <c r="AL165" s="305"/>
      <c r="AM165" s="304"/>
      <c r="AN165" s="304"/>
      <c r="AO165" s="304"/>
      <c r="AP165" s="304"/>
      <c r="AQ165" s="304"/>
      <c r="AR165" s="304"/>
      <c r="AS165" s="304"/>
      <c r="AT165" s="304"/>
      <c r="AU165" s="164"/>
      <c r="AV165" s="306"/>
      <c r="AW165" s="306"/>
      <c r="AX165" s="164"/>
      <c r="AY165" s="166"/>
      <c r="AZ165" s="88"/>
      <c r="BA165" s="88"/>
      <c r="BB165" s="88"/>
      <c r="BC165" s="88"/>
      <c r="BD165" s="307"/>
      <c r="BE165" s="88"/>
      <c r="BF165" s="88"/>
      <c r="BG165" s="88"/>
      <c r="BH165" s="308"/>
      <c r="BI165" s="309"/>
      <c r="BJ165" s="310"/>
      <c r="BK165" s="310"/>
      <c r="BL165" s="310"/>
      <c r="BM165" s="310"/>
      <c r="BN165" s="214"/>
    </row>
    <row r="166" ht="22.5" customHeight="1">
      <c r="A166" s="85" t="str">
        <f t="shared" si="6"/>
        <v/>
      </c>
      <c r="B166" s="321"/>
      <c r="C166" s="319" t="str">
        <f t="shared" si="1"/>
        <v/>
      </c>
      <c r="D166" s="322"/>
      <c r="E166" s="320" t="str">
        <f t="shared" si="2"/>
        <v/>
      </c>
      <c r="F166" s="323"/>
      <c r="G166" s="164"/>
      <c r="H166" s="88" t="str">
        <f t="array" ref="H166">IF(D166="","",XLOOKUP(D166,'Master Data'!K:K,'Master Data'!N:N,"Input in Master Data",0,1))</f>
        <v/>
      </c>
      <c r="I166" s="88" t="str">
        <f t="array" ref="I166">IF(D166="","",XLOOKUP(D166,'Master Data'!K:K,'Master Data'!O:O,"Input in Master Data",0,1))</f>
        <v/>
      </c>
      <c r="J166" s="88" t="str">
        <f t="array" ref="J166">if(V166="","",XLOOKUP(V166,Master[Company],Master[Blow],"Unknown",0,1))</f>
        <v/>
      </c>
      <c r="K166" s="88" t="str">
        <f t="array" ref="K166">if(V166="","",XLOOKUP(V166,Master[Company],Master[Pigging],"Unknown",0,1))</f>
        <v/>
      </c>
      <c r="L166" s="88" t="str">
        <f t="array" ref="L166">if(V166="","",XLOOKUP(V166,Master[Company],Master[Load Method],"Unknown",0,1))</f>
        <v/>
      </c>
      <c r="M166" s="88" t="str">
        <f t="array" ref="M166">if(V166="","",XLOOKUP(V166,Master[Company],Master[Line Distance],"Unknown",0,1))</f>
        <v/>
      </c>
      <c r="N166" s="164"/>
      <c r="O166" s="301"/>
      <c r="P166" s="88"/>
      <c r="Q166" s="88" t="str">
        <f t="array" ref="Q166">if(V166="","",XLOOKUP(V166,Master[Company],Master[Terms],"NA",0,1))</f>
        <v/>
      </c>
      <c r="R166" s="88" t="str">
        <f t="shared" si="3"/>
        <v/>
      </c>
      <c r="S166" s="88" t="str">
        <f t="array" ref="S166">if(V166="","",XLOOKUP(V166,Master[Company],Master[Group],"NA",0,1))</f>
        <v/>
      </c>
      <c r="T166" s="88" t="str">
        <f t="array" ref="T166">if(V166="","",XLOOKUP(V166,Master[Company],Master[Loading Location],"NA",0,1))</f>
        <v/>
      </c>
      <c r="U166" s="88" t="str">
        <f t="array" ref="U166">if(V166="","",XLOOKUP(V166,Master[Company],Master[Acronym],"NA",0,1))</f>
        <v/>
      </c>
      <c r="V166" s="88"/>
      <c r="W166" s="90"/>
      <c r="X166" s="90"/>
      <c r="Y166" s="88"/>
      <c r="Z166" s="88" t="str">
        <f t="shared" si="5"/>
        <v/>
      </c>
      <c r="AA166" s="88"/>
      <c r="AB166" s="88"/>
      <c r="AC166" s="88"/>
      <c r="AD166" s="166"/>
      <c r="AE166" s="303"/>
      <c r="AF166" s="304"/>
      <c r="AG166" s="304"/>
      <c r="AH166" s="304"/>
      <c r="AI166" s="304"/>
      <c r="AJ166" s="304"/>
      <c r="AK166" s="304"/>
      <c r="AL166" s="305"/>
      <c r="AM166" s="304"/>
      <c r="AN166" s="304"/>
      <c r="AO166" s="304"/>
      <c r="AP166" s="304"/>
      <c r="AQ166" s="304"/>
      <c r="AR166" s="304"/>
      <c r="AS166" s="304"/>
      <c r="AT166" s="304"/>
      <c r="AU166" s="164"/>
      <c r="AV166" s="306"/>
      <c r="AW166" s="306"/>
      <c r="AX166" s="164"/>
      <c r="AY166" s="166"/>
      <c r="AZ166" s="88"/>
      <c r="BA166" s="88"/>
      <c r="BB166" s="88"/>
      <c r="BC166" s="88"/>
      <c r="BD166" s="307"/>
      <c r="BE166" s="88"/>
      <c r="BF166" s="88"/>
      <c r="BG166" s="88"/>
      <c r="BH166" s="308"/>
      <c r="BI166" s="309"/>
      <c r="BJ166" s="310"/>
      <c r="BK166" s="310"/>
      <c r="BL166" s="310"/>
      <c r="BM166" s="310"/>
      <c r="BN166" s="214"/>
    </row>
    <row r="167" ht="22.5" customHeight="1">
      <c r="A167" s="85" t="str">
        <f t="shared" si="6"/>
        <v/>
      </c>
      <c r="B167" s="321"/>
      <c r="C167" s="319" t="str">
        <f t="shared" si="1"/>
        <v/>
      </c>
      <c r="D167" s="322"/>
      <c r="E167" s="320" t="str">
        <f t="shared" si="2"/>
        <v/>
      </c>
      <c r="F167" s="323"/>
      <c r="G167" s="164"/>
      <c r="H167" s="88" t="str">
        <f t="array" ref="H167">IF(D167="","",XLOOKUP(D167,'Master Data'!K:K,'Master Data'!N:N,"Input in Master Data",0,1))</f>
        <v/>
      </c>
      <c r="I167" s="88" t="str">
        <f t="array" ref="I167">IF(D167="","",XLOOKUP(D167,'Master Data'!K:K,'Master Data'!O:O,"Input in Master Data",0,1))</f>
        <v/>
      </c>
      <c r="J167" s="88" t="str">
        <f t="array" ref="J167">if(V167="","",XLOOKUP(V167,Master[Company],Master[Blow],"Unknown",0,1))</f>
        <v/>
      </c>
      <c r="K167" s="88" t="str">
        <f t="array" ref="K167">if(V167="","",XLOOKUP(V167,Master[Company],Master[Pigging],"Unknown",0,1))</f>
        <v/>
      </c>
      <c r="L167" s="88" t="str">
        <f t="array" ref="L167">if(V167="","",XLOOKUP(V167,Master[Company],Master[Load Method],"Unknown",0,1))</f>
        <v/>
      </c>
      <c r="M167" s="88" t="str">
        <f t="array" ref="M167">if(V167="","",XLOOKUP(V167,Master[Company],Master[Line Distance],"Unknown",0,1))</f>
        <v/>
      </c>
      <c r="N167" s="164"/>
      <c r="O167" s="301"/>
      <c r="P167" s="88"/>
      <c r="Q167" s="88" t="str">
        <f t="array" ref="Q167">if(V167="","",XLOOKUP(V167,Master[Company],Master[Terms],"NA",0,1))</f>
        <v/>
      </c>
      <c r="R167" s="88" t="str">
        <f t="shared" si="3"/>
        <v/>
      </c>
      <c r="S167" s="88" t="str">
        <f t="array" ref="S167">if(V167="","",XLOOKUP(V167,Master[Company],Master[Group],"NA",0,1))</f>
        <v/>
      </c>
      <c r="T167" s="88" t="str">
        <f t="array" ref="T167">if(V167="","",XLOOKUP(V167,Master[Company],Master[Loading Location],"NA",0,1))</f>
        <v/>
      </c>
      <c r="U167" s="88" t="str">
        <f t="array" ref="U167">if(V167="","",XLOOKUP(V167,Master[Company],Master[Acronym],"NA",0,1))</f>
        <v/>
      </c>
      <c r="V167" s="88"/>
      <c r="W167" s="90"/>
      <c r="X167" s="90"/>
      <c r="Y167" s="88"/>
      <c r="Z167" s="88" t="str">
        <f t="shared" si="5"/>
        <v/>
      </c>
      <c r="AA167" s="88"/>
      <c r="AB167" s="88"/>
      <c r="AC167" s="88"/>
      <c r="AD167" s="166"/>
      <c r="AE167" s="303"/>
      <c r="AF167" s="304"/>
      <c r="AG167" s="304"/>
      <c r="AH167" s="304"/>
      <c r="AI167" s="304"/>
      <c r="AJ167" s="304"/>
      <c r="AK167" s="304"/>
      <c r="AL167" s="305"/>
      <c r="AM167" s="304"/>
      <c r="AN167" s="304"/>
      <c r="AO167" s="304"/>
      <c r="AP167" s="304"/>
      <c r="AQ167" s="304"/>
      <c r="AR167" s="304"/>
      <c r="AS167" s="304"/>
      <c r="AT167" s="304"/>
      <c r="AU167" s="164"/>
      <c r="AV167" s="306"/>
      <c r="AW167" s="306"/>
      <c r="AX167" s="164"/>
      <c r="AY167" s="166"/>
      <c r="AZ167" s="88"/>
      <c r="BA167" s="88"/>
      <c r="BB167" s="88"/>
      <c r="BC167" s="88"/>
      <c r="BD167" s="307"/>
      <c r="BE167" s="88"/>
      <c r="BF167" s="88"/>
      <c r="BG167" s="88"/>
      <c r="BH167" s="308"/>
      <c r="BI167" s="309"/>
      <c r="BJ167" s="310"/>
      <c r="BK167" s="310"/>
      <c r="BL167" s="310"/>
      <c r="BM167" s="310"/>
      <c r="BN167" s="214"/>
    </row>
    <row r="168" ht="22.5" customHeight="1">
      <c r="A168" s="85" t="str">
        <f t="shared" si="6"/>
        <v/>
      </c>
      <c r="B168" s="321"/>
      <c r="C168" s="319" t="str">
        <f t="shared" si="1"/>
        <v/>
      </c>
      <c r="D168" s="322"/>
      <c r="E168" s="320" t="str">
        <f t="shared" si="2"/>
        <v/>
      </c>
      <c r="F168" s="323"/>
      <c r="G168" s="164"/>
      <c r="H168" s="88" t="str">
        <f t="array" ref="H168">IF(D168="","",XLOOKUP(D168,'Master Data'!K:K,'Master Data'!N:N,"Input in Master Data",0,1))</f>
        <v/>
      </c>
      <c r="I168" s="88" t="str">
        <f t="array" ref="I168">IF(D168="","",XLOOKUP(D168,'Master Data'!K:K,'Master Data'!O:O,"Input in Master Data",0,1))</f>
        <v/>
      </c>
      <c r="J168" s="88" t="str">
        <f t="array" ref="J168">if(V168="","",XLOOKUP(V168,Master[Company],Master[Blow],"Unknown",0,1))</f>
        <v/>
      </c>
      <c r="K168" s="88" t="str">
        <f t="array" ref="K168">if(V168="","",XLOOKUP(V168,Master[Company],Master[Pigging],"Unknown",0,1))</f>
        <v/>
      </c>
      <c r="L168" s="88" t="str">
        <f t="array" ref="L168">if(V168="","",XLOOKUP(V168,Master[Company],Master[Load Method],"Unknown",0,1))</f>
        <v/>
      </c>
      <c r="M168" s="88" t="str">
        <f t="array" ref="M168">if(V168="","",XLOOKUP(V168,Master[Company],Master[Line Distance],"Unknown",0,1))</f>
        <v/>
      </c>
      <c r="N168" s="164"/>
      <c r="O168" s="301"/>
      <c r="P168" s="88"/>
      <c r="Q168" s="88" t="str">
        <f t="array" ref="Q168">if(V168="","",XLOOKUP(V168,Master[Company],Master[Terms],"NA",0,1))</f>
        <v/>
      </c>
      <c r="R168" s="88" t="str">
        <f t="shared" si="3"/>
        <v/>
      </c>
      <c r="S168" s="88" t="str">
        <f t="array" ref="S168">if(V168="","",XLOOKUP(V168,Master[Company],Master[Group],"NA",0,1))</f>
        <v/>
      </c>
      <c r="T168" s="88" t="str">
        <f t="array" ref="T168">if(V168="","",XLOOKUP(V168,Master[Company],Master[Loading Location],"NA",0,1))</f>
        <v/>
      </c>
      <c r="U168" s="88" t="str">
        <f t="array" ref="U168">if(V168="","",XLOOKUP(V168,Master[Company],Master[Acronym],"NA",0,1))</f>
        <v/>
      </c>
      <c r="V168" s="88"/>
      <c r="W168" s="90"/>
      <c r="X168" s="90"/>
      <c r="Y168" s="88"/>
      <c r="Z168" s="88" t="str">
        <f t="shared" si="5"/>
        <v/>
      </c>
      <c r="AA168" s="88"/>
      <c r="AB168" s="88"/>
      <c r="AC168" s="88"/>
      <c r="AD168" s="166"/>
      <c r="AE168" s="303"/>
      <c r="AF168" s="304"/>
      <c r="AG168" s="304"/>
      <c r="AH168" s="304"/>
      <c r="AI168" s="304"/>
      <c r="AJ168" s="304"/>
      <c r="AK168" s="304"/>
      <c r="AL168" s="305"/>
      <c r="AM168" s="304"/>
      <c r="AN168" s="304"/>
      <c r="AO168" s="304"/>
      <c r="AP168" s="304"/>
      <c r="AQ168" s="304"/>
      <c r="AR168" s="304"/>
      <c r="AS168" s="304"/>
      <c r="AT168" s="304"/>
      <c r="AU168" s="164"/>
      <c r="AV168" s="306"/>
      <c r="AW168" s="306"/>
      <c r="AX168" s="164"/>
      <c r="AY168" s="166"/>
      <c r="AZ168" s="88"/>
      <c r="BA168" s="88"/>
      <c r="BB168" s="88"/>
      <c r="BC168" s="88"/>
      <c r="BD168" s="307"/>
      <c r="BE168" s="88"/>
      <c r="BF168" s="88"/>
      <c r="BG168" s="88"/>
      <c r="BH168" s="308"/>
      <c r="BI168" s="309"/>
      <c r="BJ168" s="310"/>
      <c r="BK168" s="310"/>
      <c r="BL168" s="310"/>
      <c r="BM168" s="310"/>
      <c r="BN168" s="214"/>
    </row>
    <row r="169" ht="22.5" customHeight="1">
      <c r="A169" s="85" t="str">
        <f t="shared" si="6"/>
        <v/>
      </c>
      <c r="B169" s="321"/>
      <c r="C169" s="319" t="str">
        <f t="shared" si="1"/>
        <v/>
      </c>
      <c r="D169" s="322"/>
      <c r="E169" s="320" t="str">
        <f t="shared" si="2"/>
        <v/>
      </c>
      <c r="F169" s="323"/>
      <c r="G169" s="164"/>
      <c r="H169" s="88" t="str">
        <f t="array" ref="H169">IF(D169="","",XLOOKUP(D169,'Master Data'!K:K,'Master Data'!N:N,"Input in Master Data",0,1))</f>
        <v/>
      </c>
      <c r="I169" s="88" t="str">
        <f t="array" ref="I169">IF(D169="","",XLOOKUP(D169,'Master Data'!K:K,'Master Data'!O:O,"Input in Master Data",0,1))</f>
        <v/>
      </c>
      <c r="J169" s="88" t="str">
        <f t="array" ref="J169">if(V169="","",XLOOKUP(V169,Master[Company],Master[Blow],"Unknown",0,1))</f>
        <v/>
      </c>
      <c r="K169" s="88" t="str">
        <f t="array" ref="K169">if(V169="","",XLOOKUP(V169,Master[Company],Master[Pigging],"Unknown",0,1))</f>
        <v/>
      </c>
      <c r="L169" s="88" t="str">
        <f t="array" ref="L169">if(V169="","",XLOOKUP(V169,Master[Company],Master[Load Method],"Unknown",0,1))</f>
        <v/>
      </c>
      <c r="M169" s="88" t="str">
        <f t="array" ref="M169">if(V169="","",XLOOKUP(V169,Master[Company],Master[Line Distance],"Unknown",0,1))</f>
        <v/>
      </c>
      <c r="N169" s="164"/>
      <c r="O169" s="301"/>
      <c r="P169" s="88"/>
      <c r="Q169" s="88" t="str">
        <f t="array" ref="Q169">if(V169="","",XLOOKUP(V169,Master[Company],Master[Terms],"NA",0,1))</f>
        <v/>
      </c>
      <c r="R169" s="88" t="str">
        <f t="shared" si="3"/>
        <v/>
      </c>
      <c r="S169" s="88" t="str">
        <f t="array" ref="S169">if(V169="","",XLOOKUP(V169,Master[Company],Master[Group],"NA",0,1))</f>
        <v/>
      </c>
      <c r="T169" s="88" t="str">
        <f t="array" ref="T169">if(V169="","",XLOOKUP(V169,Master[Company],Master[Loading Location],"NA",0,1))</f>
        <v/>
      </c>
      <c r="U169" s="88" t="str">
        <f t="array" ref="U169">if(V169="","",XLOOKUP(V169,Master[Company],Master[Acronym],"NA",0,1))</f>
        <v/>
      </c>
      <c r="V169" s="88"/>
      <c r="W169" s="90"/>
      <c r="X169" s="90"/>
      <c r="Y169" s="88"/>
      <c r="Z169" s="88" t="str">
        <f t="shared" si="5"/>
        <v/>
      </c>
      <c r="AA169" s="88"/>
      <c r="AB169" s="88"/>
      <c r="AC169" s="88"/>
      <c r="AD169" s="166"/>
      <c r="AE169" s="303"/>
      <c r="AF169" s="304"/>
      <c r="AG169" s="304"/>
      <c r="AH169" s="304"/>
      <c r="AI169" s="304"/>
      <c r="AJ169" s="304"/>
      <c r="AK169" s="304"/>
      <c r="AL169" s="305"/>
      <c r="AM169" s="304"/>
      <c r="AN169" s="304"/>
      <c r="AO169" s="304"/>
      <c r="AP169" s="304"/>
      <c r="AQ169" s="304"/>
      <c r="AR169" s="304"/>
      <c r="AS169" s="304"/>
      <c r="AT169" s="304"/>
      <c r="AU169" s="164"/>
      <c r="AV169" s="306"/>
      <c r="AW169" s="306"/>
      <c r="AX169" s="164"/>
      <c r="AY169" s="166"/>
      <c r="AZ169" s="88"/>
      <c r="BA169" s="88"/>
      <c r="BB169" s="88"/>
      <c r="BC169" s="88"/>
      <c r="BD169" s="307"/>
      <c r="BE169" s="88"/>
      <c r="BF169" s="88"/>
      <c r="BG169" s="88"/>
      <c r="BH169" s="308"/>
      <c r="BI169" s="309"/>
      <c r="BJ169" s="310"/>
      <c r="BK169" s="310"/>
      <c r="BL169" s="310"/>
      <c r="BM169" s="310"/>
      <c r="BN169" s="214"/>
    </row>
    <row r="170" ht="22.5" customHeight="1">
      <c r="A170" s="85" t="str">
        <f t="shared" si="6"/>
        <v/>
      </c>
      <c r="B170" s="321"/>
      <c r="C170" s="319" t="str">
        <f t="shared" si="1"/>
        <v/>
      </c>
      <c r="D170" s="322"/>
      <c r="E170" s="320" t="str">
        <f t="shared" si="2"/>
        <v/>
      </c>
      <c r="F170" s="323"/>
      <c r="G170" s="164"/>
      <c r="H170" s="88" t="str">
        <f t="array" ref="H170">IF(D170="","",XLOOKUP(D170,'Master Data'!K:K,'Master Data'!N:N,"Input in Master Data",0,1))</f>
        <v/>
      </c>
      <c r="I170" s="88" t="str">
        <f t="array" ref="I170">IF(D170="","",XLOOKUP(D170,'Master Data'!K:K,'Master Data'!O:O,"Input in Master Data",0,1))</f>
        <v/>
      </c>
      <c r="J170" s="88" t="str">
        <f t="array" ref="J170">if(V170="","",XLOOKUP(V170,Master[Company],Master[Blow],"Unknown",0,1))</f>
        <v/>
      </c>
      <c r="K170" s="88" t="str">
        <f t="array" ref="K170">if(V170="","",XLOOKUP(V170,Master[Company],Master[Pigging],"Unknown",0,1))</f>
        <v/>
      </c>
      <c r="L170" s="88" t="str">
        <f t="array" ref="L170">if(V170="","",XLOOKUP(V170,Master[Company],Master[Load Method],"Unknown",0,1))</f>
        <v/>
      </c>
      <c r="M170" s="88" t="str">
        <f t="array" ref="M170">if(V170="","",XLOOKUP(V170,Master[Company],Master[Line Distance],"Unknown",0,1))</f>
        <v/>
      </c>
      <c r="N170" s="164"/>
      <c r="O170" s="301"/>
      <c r="P170" s="88"/>
      <c r="Q170" s="88" t="str">
        <f t="array" ref="Q170">if(V170="","",XLOOKUP(V170,Master[Company],Master[Terms],"NA",0,1))</f>
        <v/>
      </c>
      <c r="R170" s="88" t="str">
        <f t="shared" si="3"/>
        <v/>
      </c>
      <c r="S170" s="88" t="str">
        <f t="array" ref="S170">if(V170="","",XLOOKUP(V170,Master[Company],Master[Group],"NA",0,1))</f>
        <v/>
      </c>
      <c r="T170" s="88" t="str">
        <f t="array" ref="T170">if(V170="","",XLOOKUP(V170,Master[Company],Master[Loading Location],"NA",0,1))</f>
        <v/>
      </c>
      <c r="U170" s="88" t="str">
        <f t="array" ref="U170">if(V170="","",XLOOKUP(V170,Master[Company],Master[Acronym],"NA",0,1))</f>
        <v/>
      </c>
      <c r="V170" s="88"/>
      <c r="W170" s="90"/>
      <c r="X170" s="90"/>
      <c r="Y170" s="88"/>
      <c r="Z170" s="88" t="str">
        <f t="shared" si="5"/>
        <v/>
      </c>
      <c r="AA170" s="88"/>
      <c r="AB170" s="88"/>
      <c r="AC170" s="88"/>
      <c r="AD170" s="166"/>
      <c r="AE170" s="303"/>
      <c r="AF170" s="304"/>
      <c r="AG170" s="304"/>
      <c r="AH170" s="304"/>
      <c r="AI170" s="304"/>
      <c r="AJ170" s="304"/>
      <c r="AK170" s="304"/>
      <c r="AL170" s="305"/>
      <c r="AM170" s="304"/>
      <c r="AN170" s="304"/>
      <c r="AO170" s="304"/>
      <c r="AP170" s="304"/>
      <c r="AQ170" s="304"/>
      <c r="AR170" s="304"/>
      <c r="AS170" s="304"/>
      <c r="AT170" s="304"/>
      <c r="AU170" s="164"/>
      <c r="AV170" s="306"/>
      <c r="AW170" s="306"/>
      <c r="AX170" s="164"/>
      <c r="AY170" s="166"/>
      <c r="AZ170" s="88"/>
      <c r="BA170" s="88"/>
      <c r="BB170" s="88"/>
      <c r="BC170" s="88"/>
      <c r="BD170" s="307"/>
      <c r="BE170" s="88"/>
      <c r="BF170" s="88"/>
      <c r="BG170" s="88"/>
      <c r="BH170" s="308"/>
      <c r="BI170" s="309"/>
      <c r="BJ170" s="310"/>
      <c r="BK170" s="310"/>
      <c r="BL170" s="310"/>
      <c r="BM170" s="310"/>
      <c r="BN170" s="214"/>
    </row>
    <row r="171" ht="22.5" customHeight="1">
      <c r="A171" s="85" t="str">
        <f t="shared" si="6"/>
        <v/>
      </c>
      <c r="B171" s="321"/>
      <c r="C171" s="319" t="str">
        <f t="shared" si="1"/>
        <v/>
      </c>
      <c r="D171" s="322"/>
      <c r="E171" s="320" t="str">
        <f t="shared" si="2"/>
        <v/>
      </c>
      <c r="F171" s="323"/>
      <c r="G171" s="164"/>
      <c r="H171" s="88" t="str">
        <f t="array" ref="H171">IF(D171="","",XLOOKUP(D171,'Master Data'!K:K,'Master Data'!N:N,"Input in Master Data",0,1))</f>
        <v/>
      </c>
      <c r="I171" s="88" t="str">
        <f t="array" ref="I171">IF(D171="","",XLOOKUP(D171,'Master Data'!K:K,'Master Data'!O:O,"Input in Master Data",0,1))</f>
        <v/>
      </c>
      <c r="J171" s="88" t="str">
        <f t="array" ref="J171">if(V171="","",XLOOKUP(V171,Master[Company],Master[Blow],"Unknown",0,1))</f>
        <v/>
      </c>
      <c r="K171" s="88" t="str">
        <f t="array" ref="K171">if(V171="","",XLOOKUP(V171,Master[Company],Master[Pigging],"Unknown",0,1))</f>
        <v/>
      </c>
      <c r="L171" s="88" t="str">
        <f t="array" ref="L171">if(V171="","",XLOOKUP(V171,Master[Company],Master[Load Method],"Unknown",0,1))</f>
        <v/>
      </c>
      <c r="M171" s="88" t="str">
        <f t="array" ref="M171">if(V171="","",XLOOKUP(V171,Master[Company],Master[Line Distance],"Unknown",0,1))</f>
        <v/>
      </c>
      <c r="N171" s="164"/>
      <c r="O171" s="301"/>
      <c r="P171" s="88"/>
      <c r="Q171" s="88" t="str">
        <f t="array" ref="Q171">if(V171="","",XLOOKUP(V171,Master[Company],Master[Terms],"NA",0,1))</f>
        <v/>
      </c>
      <c r="R171" s="88" t="str">
        <f t="shared" si="3"/>
        <v/>
      </c>
      <c r="S171" s="88" t="str">
        <f t="array" ref="S171">if(V171="","",XLOOKUP(V171,Master[Company],Master[Group],"NA",0,1))</f>
        <v/>
      </c>
      <c r="T171" s="88" t="str">
        <f t="array" ref="T171">if(V171="","",XLOOKUP(V171,Master[Company],Master[Loading Location],"NA",0,1))</f>
        <v/>
      </c>
      <c r="U171" s="88" t="str">
        <f t="array" ref="U171">if(V171="","",XLOOKUP(V171,Master[Company],Master[Acronym],"NA",0,1))</f>
        <v/>
      </c>
      <c r="V171" s="88"/>
      <c r="W171" s="90"/>
      <c r="X171" s="90"/>
      <c r="Y171" s="88"/>
      <c r="Z171" s="88" t="str">
        <f t="shared" si="5"/>
        <v/>
      </c>
      <c r="AA171" s="88"/>
      <c r="AB171" s="88"/>
      <c r="AC171" s="88"/>
      <c r="AD171" s="166"/>
      <c r="AE171" s="303"/>
      <c r="AF171" s="304"/>
      <c r="AG171" s="304"/>
      <c r="AH171" s="304"/>
      <c r="AI171" s="304"/>
      <c r="AJ171" s="304"/>
      <c r="AK171" s="304"/>
      <c r="AL171" s="305"/>
      <c r="AM171" s="304"/>
      <c r="AN171" s="304"/>
      <c r="AO171" s="304"/>
      <c r="AP171" s="304"/>
      <c r="AQ171" s="304"/>
      <c r="AR171" s="304"/>
      <c r="AS171" s="304"/>
      <c r="AT171" s="304"/>
      <c r="AU171" s="164"/>
      <c r="AV171" s="306"/>
      <c r="AW171" s="306"/>
      <c r="AX171" s="164"/>
      <c r="AY171" s="166"/>
      <c r="AZ171" s="88"/>
      <c r="BA171" s="88"/>
      <c r="BB171" s="88"/>
      <c r="BC171" s="88"/>
      <c r="BD171" s="307"/>
      <c r="BE171" s="88"/>
      <c r="BF171" s="88"/>
      <c r="BG171" s="88"/>
      <c r="BH171" s="308"/>
      <c r="BI171" s="309"/>
      <c r="BJ171" s="310"/>
      <c r="BK171" s="310"/>
      <c r="BL171" s="310"/>
      <c r="BM171" s="310"/>
      <c r="BN171" s="214"/>
    </row>
    <row r="172" ht="22.5" customHeight="1">
      <c r="A172" s="85" t="str">
        <f t="shared" si="6"/>
        <v/>
      </c>
      <c r="B172" s="321"/>
      <c r="C172" s="319" t="str">
        <f t="shared" si="1"/>
        <v/>
      </c>
      <c r="D172" s="322"/>
      <c r="E172" s="320" t="str">
        <f t="shared" si="2"/>
        <v/>
      </c>
      <c r="F172" s="323"/>
      <c r="G172" s="164"/>
      <c r="H172" s="88" t="str">
        <f t="array" ref="H172">IF(D172="","",XLOOKUP(D172,'Master Data'!K:K,'Master Data'!N:N,"Input in Master Data",0,1))</f>
        <v/>
      </c>
      <c r="I172" s="88" t="str">
        <f t="array" ref="I172">IF(D172="","",XLOOKUP(D172,'Master Data'!K:K,'Master Data'!O:O,"Input in Master Data",0,1))</f>
        <v/>
      </c>
      <c r="J172" s="88" t="str">
        <f t="array" ref="J172">if(V172="","",XLOOKUP(V172,Master[Company],Master[Blow],"Unknown",0,1))</f>
        <v/>
      </c>
      <c r="K172" s="88" t="str">
        <f t="array" ref="K172">if(V172="","",XLOOKUP(V172,Master[Company],Master[Pigging],"Unknown",0,1))</f>
        <v/>
      </c>
      <c r="L172" s="88" t="str">
        <f t="array" ref="L172">if(V172="","",XLOOKUP(V172,Master[Company],Master[Load Method],"Unknown",0,1))</f>
        <v/>
      </c>
      <c r="M172" s="88" t="str">
        <f t="array" ref="M172">if(V172="","",XLOOKUP(V172,Master[Company],Master[Line Distance],"Unknown",0,1))</f>
        <v/>
      </c>
      <c r="N172" s="164"/>
      <c r="O172" s="301"/>
      <c r="P172" s="88"/>
      <c r="Q172" s="88" t="str">
        <f t="array" ref="Q172">if(V172="","",XLOOKUP(V172,Master[Company],Master[Terms],"NA",0,1))</f>
        <v/>
      </c>
      <c r="R172" s="88" t="str">
        <f t="shared" si="3"/>
        <v/>
      </c>
      <c r="S172" s="88" t="str">
        <f t="array" ref="S172">if(V172="","",XLOOKUP(V172,Master[Company],Master[Group],"NA",0,1))</f>
        <v/>
      </c>
      <c r="T172" s="88" t="str">
        <f t="array" ref="T172">if(V172="","",XLOOKUP(V172,Master[Company],Master[Loading Location],"NA",0,1))</f>
        <v/>
      </c>
      <c r="U172" s="88" t="str">
        <f t="array" ref="U172">if(V172="","",XLOOKUP(V172,Master[Company],Master[Acronym],"NA",0,1))</f>
        <v/>
      </c>
      <c r="V172" s="88"/>
      <c r="W172" s="90"/>
      <c r="X172" s="90"/>
      <c r="Y172" s="88"/>
      <c r="Z172" s="88" t="str">
        <f t="shared" si="5"/>
        <v/>
      </c>
      <c r="AA172" s="88"/>
      <c r="AB172" s="88"/>
      <c r="AC172" s="88"/>
      <c r="AD172" s="166"/>
      <c r="AE172" s="303"/>
      <c r="AF172" s="304"/>
      <c r="AG172" s="304"/>
      <c r="AH172" s="304"/>
      <c r="AI172" s="304"/>
      <c r="AJ172" s="304"/>
      <c r="AK172" s="304"/>
      <c r="AL172" s="305"/>
      <c r="AM172" s="304"/>
      <c r="AN172" s="304"/>
      <c r="AO172" s="304"/>
      <c r="AP172" s="304"/>
      <c r="AQ172" s="304"/>
      <c r="AR172" s="304"/>
      <c r="AS172" s="304"/>
      <c r="AT172" s="304"/>
      <c r="AU172" s="164"/>
      <c r="AV172" s="306"/>
      <c r="AW172" s="306"/>
      <c r="AX172" s="164"/>
      <c r="AY172" s="166"/>
      <c r="AZ172" s="88"/>
      <c r="BA172" s="88"/>
      <c r="BB172" s="88"/>
      <c r="BC172" s="88"/>
      <c r="BD172" s="307"/>
      <c r="BE172" s="88"/>
      <c r="BF172" s="88"/>
      <c r="BG172" s="88"/>
      <c r="BH172" s="308"/>
      <c r="BI172" s="309"/>
      <c r="BJ172" s="310"/>
      <c r="BK172" s="310"/>
      <c r="BL172" s="310"/>
      <c r="BM172" s="310"/>
      <c r="BN172" s="214"/>
    </row>
    <row r="173" ht="22.5" customHeight="1">
      <c r="A173" s="85" t="str">
        <f t="shared" si="6"/>
        <v/>
      </c>
      <c r="B173" s="321"/>
      <c r="C173" s="319" t="str">
        <f t="shared" si="1"/>
        <v/>
      </c>
      <c r="D173" s="322"/>
      <c r="E173" s="320" t="str">
        <f t="shared" si="2"/>
        <v/>
      </c>
      <c r="F173" s="323"/>
      <c r="G173" s="164"/>
      <c r="H173" s="88" t="str">
        <f t="array" ref="H173">IF(D173="","",XLOOKUP(D173,'Master Data'!K:K,'Master Data'!N:N,"Input in Master Data",0,1))</f>
        <v/>
      </c>
      <c r="I173" s="88" t="str">
        <f t="array" ref="I173">IF(D173="","",XLOOKUP(D173,'Master Data'!K:K,'Master Data'!O:O,"Input in Master Data",0,1))</f>
        <v/>
      </c>
      <c r="J173" s="88" t="str">
        <f t="array" ref="J173">if(V173="","",XLOOKUP(V173,Master[Company],Master[Blow],"Unknown",0,1))</f>
        <v/>
      </c>
      <c r="K173" s="88" t="str">
        <f t="array" ref="K173">if(V173="","",XLOOKUP(V173,Master[Company],Master[Pigging],"Unknown",0,1))</f>
        <v/>
      </c>
      <c r="L173" s="88" t="str">
        <f t="array" ref="L173">if(V173="","",XLOOKUP(V173,Master[Company],Master[Load Method],"Unknown",0,1))</f>
        <v/>
      </c>
      <c r="M173" s="88" t="str">
        <f t="array" ref="M173">if(V173="","",XLOOKUP(V173,Master[Company],Master[Line Distance],"Unknown",0,1))</f>
        <v/>
      </c>
      <c r="N173" s="164"/>
      <c r="O173" s="301"/>
      <c r="P173" s="88"/>
      <c r="Q173" s="88" t="str">
        <f t="array" ref="Q173">if(V173="","",XLOOKUP(V173,Master[Company],Master[Terms],"NA",0,1))</f>
        <v/>
      </c>
      <c r="R173" s="88" t="str">
        <f t="shared" si="3"/>
        <v/>
      </c>
      <c r="S173" s="88" t="str">
        <f t="array" ref="S173">if(V173="","",XLOOKUP(V173,Master[Company],Master[Group],"NA",0,1))</f>
        <v/>
      </c>
      <c r="T173" s="88" t="str">
        <f t="array" ref="T173">if(V173="","",XLOOKUP(V173,Master[Company],Master[Loading Location],"NA",0,1))</f>
        <v/>
      </c>
      <c r="U173" s="88" t="str">
        <f t="array" ref="U173">if(V173="","",XLOOKUP(V173,Master[Company],Master[Acronym],"NA",0,1))</f>
        <v/>
      </c>
      <c r="V173" s="88"/>
      <c r="W173" s="90"/>
      <c r="X173" s="90"/>
      <c r="Y173" s="88"/>
      <c r="Z173" s="88" t="str">
        <f t="shared" si="5"/>
        <v/>
      </c>
      <c r="AA173" s="88"/>
      <c r="AB173" s="88"/>
      <c r="AC173" s="88"/>
      <c r="AD173" s="166"/>
      <c r="AE173" s="303"/>
      <c r="AF173" s="304"/>
      <c r="AG173" s="304"/>
      <c r="AH173" s="304"/>
      <c r="AI173" s="304"/>
      <c r="AJ173" s="304"/>
      <c r="AK173" s="304"/>
      <c r="AL173" s="305"/>
      <c r="AM173" s="304"/>
      <c r="AN173" s="304"/>
      <c r="AO173" s="304"/>
      <c r="AP173" s="304"/>
      <c r="AQ173" s="304"/>
      <c r="AR173" s="304"/>
      <c r="AS173" s="304"/>
      <c r="AT173" s="304"/>
      <c r="AU173" s="164"/>
      <c r="AV173" s="306"/>
      <c r="AW173" s="306"/>
      <c r="AX173" s="164"/>
      <c r="AY173" s="166"/>
      <c r="AZ173" s="88"/>
      <c r="BA173" s="88"/>
      <c r="BB173" s="88"/>
      <c r="BC173" s="88"/>
      <c r="BD173" s="307"/>
      <c r="BE173" s="88"/>
      <c r="BF173" s="88"/>
      <c r="BG173" s="88"/>
      <c r="BH173" s="308"/>
      <c r="BI173" s="309"/>
      <c r="BJ173" s="310"/>
      <c r="BK173" s="310"/>
      <c r="BL173" s="310"/>
      <c r="BM173" s="310"/>
      <c r="BN173" s="214"/>
    </row>
    <row r="174" ht="22.5" customHeight="1">
      <c r="A174" s="85" t="str">
        <f t="shared" si="6"/>
        <v/>
      </c>
      <c r="B174" s="321"/>
      <c r="C174" s="319" t="str">
        <f t="shared" si="1"/>
        <v/>
      </c>
      <c r="D174" s="322"/>
      <c r="E174" s="320" t="str">
        <f t="shared" si="2"/>
        <v/>
      </c>
      <c r="F174" s="323"/>
      <c r="G174" s="164"/>
      <c r="H174" s="88" t="str">
        <f t="array" ref="H174">IF(D174="","",XLOOKUP(D174,'Master Data'!K:K,'Master Data'!N:N,"Input in Master Data",0,1))</f>
        <v/>
      </c>
      <c r="I174" s="88" t="str">
        <f t="array" ref="I174">IF(D174="","",XLOOKUP(D174,'Master Data'!K:K,'Master Data'!O:O,"Input in Master Data",0,1))</f>
        <v/>
      </c>
      <c r="J174" s="88" t="str">
        <f t="array" ref="J174">if(V174="","",XLOOKUP(V174,Master[Company],Master[Blow],"Unknown",0,1))</f>
        <v/>
      </c>
      <c r="K174" s="88" t="str">
        <f t="array" ref="K174">if(V174="","",XLOOKUP(V174,Master[Company],Master[Pigging],"Unknown",0,1))</f>
        <v/>
      </c>
      <c r="L174" s="88" t="str">
        <f t="array" ref="L174">if(V174="","",XLOOKUP(V174,Master[Company],Master[Load Method],"Unknown",0,1))</f>
        <v/>
      </c>
      <c r="M174" s="88" t="str">
        <f t="array" ref="M174">if(V174="","",XLOOKUP(V174,Master[Company],Master[Line Distance],"Unknown",0,1))</f>
        <v/>
      </c>
      <c r="N174" s="164"/>
      <c r="O174" s="301"/>
      <c r="P174" s="88"/>
      <c r="Q174" s="88" t="str">
        <f t="array" ref="Q174">if(V174="","",XLOOKUP(V174,Master[Company],Master[Terms],"NA",0,1))</f>
        <v/>
      </c>
      <c r="R174" s="88" t="str">
        <f t="shared" si="3"/>
        <v/>
      </c>
      <c r="S174" s="88" t="str">
        <f t="array" ref="S174">if(V174="","",XLOOKUP(V174,Master[Company],Master[Group],"NA",0,1))</f>
        <v/>
      </c>
      <c r="T174" s="88" t="str">
        <f t="array" ref="T174">if(V174="","",XLOOKUP(V174,Master[Company],Master[Loading Location],"NA",0,1))</f>
        <v/>
      </c>
      <c r="U174" s="88" t="str">
        <f t="array" ref="U174">if(V174="","",XLOOKUP(V174,Master[Company],Master[Acronym],"NA",0,1))</f>
        <v/>
      </c>
      <c r="V174" s="88"/>
      <c r="W174" s="90"/>
      <c r="X174" s="90"/>
      <c r="Y174" s="88"/>
      <c r="Z174" s="88" t="str">
        <f t="shared" si="5"/>
        <v/>
      </c>
      <c r="AA174" s="88"/>
      <c r="AB174" s="88"/>
      <c r="AC174" s="88"/>
      <c r="AD174" s="166"/>
      <c r="AE174" s="303"/>
      <c r="AF174" s="304"/>
      <c r="AG174" s="304"/>
      <c r="AH174" s="304"/>
      <c r="AI174" s="304"/>
      <c r="AJ174" s="304"/>
      <c r="AK174" s="304"/>
      <c r="AL174" s="305"/>
      <c r="AM174" s="304"/>
      <c r="AN174" s="304"/>
      <c r="AO174" s="304"/>
      <c r="AP174" s="304"/>
      <c r="AQ174" s="304"/>
      <c r="AR174" s="304"/>
      <c r="AS174" s="304"/>
      <c r="AT174" s="304"/>
      <c r="AU174" s="164"/>
      <c r="AV174" s="306"/>
      <c r="AW174" s="306"/>
      <c r="AX174" s="164"/>
      <c r="AY174" s="166"/>
      <c r="AZ174" s="88"/>
      <c r="BA174" s="88"/>
      <c r="BB174" s="88"/>
      <c r="BC174" s="88"/>
      <c r="BD174" s="307"/>
      <c r="BE174" s="88"/>
      <c r="BF174" s="88"/>
      <c r="BG174" s="88"/>
      <c r="BH174" s="308"/>
      <c r="BI174" s="309"/>
      <c r="BJ174" s="310"/>
      <c r="BK174" s="310"/>
      <c r="BL174" s="310"/>
      <c r="BM174" s="310"/>
      <c r="BN174" s="214"/>
    </row>
    <row r="175" ht="22.5" customHeight="1">
      <c r="A175" s="85" t="str">
        <f t="shared" si="6"/>
        <v/>
      </c>
      <c r="B175" s="321"/>
      <c r="C175" s="319" t="str">
        <f t="shared" si="1"/>
        <v/>
      </c>
      <c r="D175" s="322"/>
      <c r="E175" s="320" t="str">
        <f t="shared" si="2"/>
        <v/>
      </c>
      <c r="F175" s="323"/>
      <c r="G175" s="164"/>
      <c r="H175" s="88" t="str">
        <f t="array" ref="H175">IF(D175="","",XLOOKUP(D175,'Master Data'!K:K,'Master Data'!N:N,"Input in Master Data",0,1))</f>
        <v/>
      </c>
      <c r="I175" s="88" t="str">
        <f t="array" ref="I175">IF(D175="","",XLOOKUP(D175,'Master Data'!K:K,'Master Data'!O:O,"Input in Master Data",0,1))</f>
        <v/>
      </c>
      <c r="J175" s="88" t="str">
        <f t="array" ref="J175">if(V175="","",XLOOKUP(V175,Master[Company],Master[Blow],"Unknown",0,1))</f>
        <v/>
      </c>
      <c r="K175" s="88" t="str">
        <f t="array" ref="K175">if(V175="","",XLOOKUP(V175,Master[Company],Master[Pigging],"Unknown",0,1))</f>
        <v/>
      </c>
      <c r="L175" s="88" t="str">
        <f t="array" ref="L175">if(V175="","",XLOOKUP(V175,Master[Company],Master[Load Method],"Unknown",0,1))</f>
        <v/>
      </c>
      <c r="M175" s="88" t="str">
        <f t="array" ref="M175">if(V175="","",XLOOKUP(V175,Master[Company],Master[Line Distance],"Unknown",0,1))</f>
        <v/>
      </c>
      <c r="N175" s="164"/>
      <c r="O175" s="301"/>
      <c r="P175" s="88"/>
      <c r="Q175" s="88" t="str">
        <f t="array" ref="Q175">if(V175="","",XLOOKUP(V175,Master[Company],Master[Terms],"NA",0,1))</f>
        <v/>
      </c>
      <c r="R175" s="88" t="str">
        <f t="shared" si="3"/>
        <v/>
      </c>
      <c r="S175" s="88" t="str">
        <f t="array" ref="S175">if(V175="","",XLOOKUP(V175,Master[Company],Master[Group],"NA",0,1))</f>
        <v/>
      </c>
      <c r="T175" s="88" t="str">
        <f t="array" ref="T175">if(V175="","",XLOOKUP(V175,Master[Company],Master[Loading Location],"NA",0,1))</f>
        <v/>
      </c>
      <c r="U175" s="88" t="str">
        <f t="array" ref="U175">if(V175="","",XLOOKUP(V175,Master[Company],Master[Acronym],"NA",0,1))</f>
        <v/>
      </c>
      <c r="V175" s="88"/>
      <c r="W175" s="90"/>
      <c r="X175" s="90"/>
      <c r="Y175" s="88"/>
      <c r="Z175" s="88" t="str">
        <f t="shared" si="5"/>
        <v/>
      </c>
      <c r="AA175" s="88"/>
      <c r="AB175" s="88"/>
      <c r="AC175" s="88"/>
      <c r="AD175" s="166"/>
      <c r="AE175" s="303"/>
      <c r="AF175" s="304"/>
      <c r="AG175" s="304"/>
      <c r="AH175" s="304"/>
      <c r="AI175" s="304"/>
      <c r="AJ175" s="304"/>
      <c r="AK175" s="304"/>
      <c r="AL175" s="305"/>
      <c r="AM175" s="304"/>
      <c r="AN175" s="304"/>
      <c r="AO175" s="304"/>
      <c r="AP175" s="304"/>
      <c r="AQ175" s="304"/>
      <c r="AR175" s="304"/>
      <c r="AS175" s="304"/>
      <c r="AT175" s="304"/>
      <c r="AU175" s="164"/>
      <c r="AV175" s="306"/>
      <c r="AW175" s="306"/>
      <c r="AX175" s="164"/>
      <c r="AY175" s="166"/>
      <c r="AZ175" s="88"/>
      <c r="BA175" s="88"/>
      <c r="BB175" s="88"/>
      <c r="BC175" s="88"/>
      <c r="BD175" s="307"/>
      <c r="BE175" s="88"/>
      <c r="BF175" s="88"/>
      <c r="BG175" s="88"/>
      <c r="BH175" s="308"/>
      <c r="BI175" s="309"/>
      <c r="BJ175" s="310"/>
      <c r="BK175" s="310"/>
      <c r="BL175" s="310"/>
      <c r="BM175" s="310"/>
      <c r="BN175" s="214"/>
    </row>
    <row r="176" ht="22.5" customHeight="1">
      <c r="A176" s="85" t="str">
        <f t="shared" si="6"/>
        <v/>
      </c>
      <c r="B176" s="321"/>
      <c r="C176" s="319" t="str">
        <f t="shared" si="1"/>
        <v/>
      </c>
      <c r="D176" s="322"/>
      <c r="E176" s="320" t="str">
        <f t="shared" si="2"/>
        <v/>
      </c>
      <c r="F176" s="323"/>
      <c r="G176" s="164"/>
      <c r="H176" s="88" t="str">
        <f t="array" ref="H176">IF(D176="","",XLOOKUP(D176,'Master Data'!K:K,'Master Data'!N:N,"Input in Master Data",0,1))</f>
        <v/>
      </c>
      <c r="I176" s="88" t="str">
        <f t="array" ref="I176">IF(D176="","",XLOOKUP(D176,'Master Data'!K:K,'Master Data'!O:O,"Input in Master Data",0,1))</f>
        <v/>
      </c>
      <c r="J176" s="88" t="str">
        <f t="array" ref="J176">if(V176="","",XLOOKUP(V176,Master[Company],Master[Blow],"Unknown",0,1))</f>
        <v/>
      </c>
      <c r="K176" s="88" t="str">
        <f t="array" ref="K176">if(V176="","",XLOOKUP(V176,Master[Company],Master[Pigging],"Unknown",0,1))</f>
        <v/>
      </c>
      <c r="L176" s="88" t="str">
        <f t="array" ref="L176">if(V176="","",XLOOKUP(V176,Master[Company],Master[Load Method],"Unknown",0,1))</f>
        <v/>
      </c>
      <c r="M176" s="88" t="str">
        <f t="array" ref="M176">if(V176="","",XLOOKUP(V176,Master[Company],Master[Line Distance],"Unknown",0,1))</f>
        <v/>
      </c>
      <c r="N176" s="164"/>
      <c r="O176" s="301"/>
      <c r="P176" s="88"/>
      <c r="Q176" s="88" t="str">
        <f t="array" ref="Q176">if(V176="","",XLOOKUP(V176,Master[Company],Master[Terms],"NA",0,1))</f>
        <v/>
      </c>
      <c r="R176" s="88" t="str">
        <f t="shared" si="3"/>
        <v/>
      </c>
      <c r="S176" s="88" t="str">
        <f t="array" ref="S176">if(V176="","",XLOOKUP(V176,Master[Company],Master[Group],"NA",0,1))</f>
        <v/>
      </c>
      <c r="T176" s="88" t="str">
        <f t="array" ref="T176">if(V176="","",XLOOKUP(V176,Master[Company],Master[Loading Location],"NA",0,1))</f>
        <v/>
      </c>
      <c r="U176" s="88" t="str">
        <f t="array" ref="U176">if(V176="","",XLOOKUP(V176,Master[Company],Master[Acronym],"NA",0,1))</f>
        <v/>
      </c>
      <c r="V176" s="88"/>
      <c r="W176" s="90"/>
      <c r="X176" s="90"/>
      <c r="Y176" s="88"/>
      <c r="Z176" s="88" t="str">
        <f t="shared" si="5"/>
        <v/>
      </c>
      <c r="AA176" s="88"/>
      <c r="AB176" s="88"/>
      <c r="AC176" s="88"/>
      <c r="AD176" s="166"/>
      <c r="AE176" s="303"/>
      <c r="AF176" s="304"/>
      <c r="AG176" s="304"/>
      <c r="AH176" s="304"/>
      <c r="AI176" s="304"/>
      <c r="AJ176" s="304"/>
      <c r="AK176" s="304"/>
      <c r="AL176" s="305"/>
      <c r="AM176" s="304"/>
      <c r="AN176" s="304"/>
      <c r="AO176" s="304"/>
      <c r="AP176" s="304"/>
      <c r="AQ176" s="304"/>
      <c r="AR176" s="304"/>
      <c r="AS176" s="304"/>
      <c r="AT176" s="304"/>
      <c r="AU176" s="164"/>
      <c r="AV176" s="306"/>
      <c r="AW176" s="306"/>
      <c r="AX176" s="164"/>
      <c r="AY176" s="166"/>
      <c r="AZ176" s="88"/>
      <c r="BA176" s="88"/>
      <c r="BB176" s="88"/>
      <c r="BC176" s="88"/>
      <c r="BD176" s="307"/>
      <c r="BE176" s="88"/>
      <c r="BF176" s="88"/>
      <c r="BG176" s="88"/>
      <c r="BH176" s="308"/>
      <c r="BI176" s="309"/>
      <c r="BJ176" s="310"/>
      <c r="BK176" s="310"/>
      <c r="BL176" s="310"/>
      <c r="BM176" s="310"/>
      <c r="BN176" s="214"/>
    </row>
    <row r="177" ht="22.5" customHeight="1">
      <c r="A177" s="85" t="str">
        <f t="shared" si="6"/>
        <v/>
      </c>
      <c r="B177" s="321"/>
      <c r="C177" s="319" t="str">
        <f t="shared" si="1"/>
        <v/>
      </c>
      <c r="D177" s="322"/>
      <c r="E177" s="320" t="str">
        <f t="shared" si="2"/>
        <v/>
      </c>
      <c r="F177" s="323"/>
      <c r="G177" s="164"/>
      <c r="H177" s="88" t="str">
        <f t="array" ref="H177">IF(D177="","",XLOOKUP(D177,'Master Data'!K:K,'Master Data'!N:N,"Input in Master Data",0,1))</f>
        <v/>
      </c>
      <c r="I177" s="88" t="str">
        <f t="array" ref="I177">IF(D177="","",XLOOKUP(D177,'Master Data'!K:K,'Master Data'!O:O,"Input in Master Data",0,1))</f>
        <v/>
      </c>
      <c r="J177" s="88" t="str">
        <f t="array" ref="J177">if(V177="","",XLOOKUP(V177,Master[Company],Master[Blow],"Unknown",0,1))</f>
        <v/>
      </c>
      <c r="K177" s="88" t="str">
        <f t="array" ref="K177">if(V177="","",XLOOKUP(V177,Master[Company],Master[Pigging],"Unknown",0,1))</f>
        <v/>
      </c>
      <c r="L177" s="88" t="str">
        <f t="array" ref="L177">if(V177="","",XLOOKUP(V177,Master[Company],Master[Load Method],"Unknown",0,1))</f>
        <v/>
      </c>
      <c r="M177" s="88" t="str">
        <f t="array" ref="M177">if(V177="","",XLOOKUP(V177,Master[Company],Master[Line Distance],"Unknown",0,1))</f>
        <v/>
      </c>
      <c r="N177" s="164"/>
      <c r="O177" s="301"/>
      <c r="P177" s="88"/>
      <c r="Q177" s="88" t="str">
        <f t="array" ref="Q177">if(V177="","",XLOOKUP(V177,Master[Company],Master[Terms],"NA",0,1))</f>
        <v/>
      </c>
      <c r="R177" s="88" t="str">
        <f t="shared" si="3"/>
        <v/>
      </c>
      <c r="S177" s="88" t="str">
        <f t="array" ref="S177">if(V177="","",XLOOKUP(V177,Master[Company],Master[Group],"NA",0,1))</f>
        <v/>
      </c>
      <c r="T177" s="88" t="str">
        <f t="array" ref="T177">if(V177="","",XLOOKUP(V177,Master[Company],Master[Loading Location],"NA",0,1))</f>
        <v/>
      </c>
      <c r="U177" s="88" t="str">
        <f t="array" ref="U177">if(V177="","",XLOOKUP(V177,Master[Company],Master[Acronym],"NA",0,1))</f>
        <v/>
      </c>
      <c r="V177" s="88"/>
      <c r="W177" s="90"/>
      <c r="X177" s="90"/>
      <c r="Y177" s="88"/>
      <c r="Z177" s="88" t="str">
        <f t="shared" si="5"/>
        <v/>
      </c>
      <c r="AA177" s="88"/>
      <c r="AB177" s="88"/>
      <c r="AC177" s="88"/>
      <c r="AD177" s="166"/>
      <c r="AE177" s="303"/>
      <c r="AF177" s="304"/>
      <c r="AG177" s="304"/>
      <c r="AH177" s="304"/>
      <c r="AI177" s="304"/>
      <c r="AJ177" s="304"/>
      <c r="AK177" s="304"/>
      <c r="AL177" s="305"/>
      <c r="AM177" s="304"/>
      <c r="AN177" s="304"/>
      <c r="AO177" s="304"/>
      <c r="AP177" s="304"/>
      <c r="AQ177" s="304"/>
      <c r="AR177" s="304"/>
      <c r="AS177" s="304"/>
      <c r="AT177" s="304"/>
      <c r="AU177" s="164"/>
      <c r="AV177" s="306"/>
      <c r="AW177" s="306"/>
      <c r="AX177" s="164"/>
      <c r="AY177" s="166"/>
      <c r="AZ177" s="88"/>
      <c r="BA177" s="88"/>
      <c r="BB177" s="88"/>
      <c r="BC177" s="88"/>
      <c r="BD177" s="307"/>
      <c r="BE177" s="88"/>
      <c r="BF177" s="88"/>
      <c r="BG177" s="88"/>
      <c r="BH177" s="308"/>
      <c r="BI177" s="309"/>
      <c r="BJ177" s="310"/>
      <c r="BK177" s="310"/>
      <c r="BL177" s="310"/>
      <c r="BM177" s="310"/>
      <c r="BN177" s="214"/>
    </row>
    <row r="178" ht="22.5" customHeight="1">
      <c r="A178" s="85" t="str">
        <f t="shared" si="6"/>
        <v/>
      </c>
      <c r="B178" s="321"/>
      <c r="C178" s="319" t="str">
        <f t="shared" si="1"/>
        <v/>
      </c>
      <c r="D178" s="322"/>
      <c r="E178" s="320" t="str">
        <f t="shared" si="2"/>
        <v/>
      </c>
      <c r="F178" s="323"/>
      <c r="G178" s="164"/>
      <c r="H178" s="88" t="str">
        <f t="array" ref="H178">IF(D178="","",XLOOKUP(D178,'Master Data'!K:K,'Master Data'!N:N,"Input in Master Data",0,1))</f>
        <v/>
      </c>
      <c r="I178" s="88" t="str">
        <f t="array" ref="I178">IF(D178="","",XLOOKUP(D178,'Master Data'!K:K,'Master Data'!O:O,"Input in Master Data",0,1))</f>
        <v/>
      </c>
      <c r="J178" s="88" t="str">
        <f t="array" ref="J178">if(V178="","",XLOOKUP(V178,Master[Company],Master[Blow],"Unknown",0,1))</f>
        <v/>
      </c>
      <c r="K178" s="88" t="str">
        <f t="array" ref="K178">if(V178="","",XLOOKUP(V178,Master[Company],Master[Pigging],"Unknown",0,1))</f>
        <v/>
      </c>
      <c r="L178" s="88" t="str">
        <f t="array" ref="L178">if(V178="","",XLOOKUP(V178,Master[Company],Master[Load Method],"Unknown",0,1))</f>
        <v/>
      </c>
      <c r="M178" s="88" t="str">
        <f t="array" ref="M178">if(V178="","",XLOOKUP(V178,Master[Company],Master[Line Distance],"Unknown",0,1))</f>
        <v/>
      </c>
      <c r="N178" s="164"/>
      <c r="O178" s="301"/>
      <c r="P178" s="88"/>
      <c r="Q178" s="88" t="str">
        <f t="array" ref="Q178">if(V178="","",XLOOKUP(V178,Master[Company],Master[Terms],"NA",0,1))</f>
        <v/>
      </c>
      <c r="R178" s="88" t="str">
        <f t="shared" si="3"/>
        <v/>
      </c>
      <c r="S178" s="88" t="str">
        <f t="array" ref="S178">if(V178="","",XLOOKUP(V178,Master[Company],Master[Group],"NA",0,1))</f>
        <v/>
      </c>
      <c r="T178" s="88" t="str">
        <f t="array" ref="T178">if(V178="","",XLOOKUP(V178,Master[Company],Master[Loading Location],"NA",0,1))</f>
        <v/>
      </c>
      <c r="U178" s="88" t="str">
        <f t="array" ref="U178">if(V178="","",XLOOKUP(V178,Master[Company],Master[Acronym],"NA",0,1))</f>
        <v/>
      </c>
      <c r="V178" s="88"/>
      <c r="W178" s="90"/>
      <c r="X178" s="90"/>
      <c r="Y178" s="88"/>
      <c r="Z178" s="88" t="str">
        <f t="shared" si="5"/>
        <v/>
      </c>
      <c r="AA178" s="88"/>
      <c r="AB178" s="88"/>
      <c r="AC178" s="88"/>
      <c r="AD178" s="166"/>
      <c r="AE178" s="303"/>
      <c r="AF178" s="304"/>
      <c r="AG178" s="304"/>
      <c r="AH178" s="304"/>
      <c r="AI178" s="304"/>
      <c r="AJ178" s="304"/>
      <c r="AK178" s="304"/>
      <c r="AL178" s="305"/>
      <c r="AM178" s="304"/>
      <c r="AN178" s="304"/>
      <c r="AO178" s="304"/>
      <c r="AP178" s="304"/>
      <c r="AQ178" s="304"/>
      <c r="AR178" s="304"/>
      <c r="AS178" s="304"/>
      <c r="AT178" s="304"/>
      <c r="AU178" s="164"/>
      <c r="AV178" s="306"/>
      <c r="AW178" s="306"/>
      <c r="AX178" s="164"/>
      <c r="AY178" s="166"/>
      <c r="AZ178" s="88"/>
      <c r="BA178" s="88"/>
      <c r="BB178" s="88"/>
      <c r="BC178" s="88"/>
      <c r="BD178" s="307"/>
      <c r="BE178" s="88"/>
      <c r="BF178" s="88"/>
      <c r="BG178" s="88"/>
      <c r="BH178" s="308"/>
      <c r="BI178" s="309"/>
      <c r="BJ178" s="310"/>
      <c r="BK178" s="310"/>
      <c r="BL178" s="310"/>
      <c r="BM178" s="310"/>
      <c r="BN178" s="214"/>
    </row>
    <row r="179" ht="22.5" customHeight="1">
      <c r="A179" s="85" t="str">
        <f t="shared" si="6"/>
        <v/>
      </c>
      <c r="B179" s="321"/>
      <c r="C179" s="319" t="str">
        <f t="shared" si="1"/>
        <v/>
      </c>
      <c r="D179" s="322"/>
      <c r="E179" s="320" t="str">
        <f t="shared" si="2"/>
        <v/>
      </c>
      <c r="F179" s="323"/>
      <c r="G179" s="164"/>
      <c r="H179" s="88" t="str">
        <f t="array" ref="H179">IF(D179="","",XLOOKUP(D179,'Master Data'!K:K,'Master Data'!N:N,"Input in Master Data",0,1))</f>
        <v/>
      </c>
      <c r="I179" s="88" t="str">
        <f t="array" ref="I179">IF(D179="","",XLOOKUP(D179,'Master Data'!K:K,'Master Data'!O:O,"Input in Master Data",0,1))</f>
        <v/>
      </c>
      <c r="J179" s="88" t="str">
        <f t="array" ref="J179">if(V179="","",XLOOKUP(V179,Master[Company],Master[Blow],"Unknown",0,1))</f>
        <v/>
      </c>
      <c r="K179" s="88" t="str">
        <f t="array" ref="K179">if(V179="","",XLOOKUP(V179,Master[Company],Master[Pigging],"Unknown",0,1))</f>
        <v/>
      </c>
      <c r="L179" s="88" t="str">
        <f t="array" ref="L179">if(V179="","",XLOOKUP(V179,Master[Company],Master[Load Method],"Unknown",0,1))</f>
        <v/>
      </c>
      <c r="M179" s="88" t="str">
        <f t="array" ref="M179">if(V179="","",XLOOKUP(V179,Master[Company],Master[Line Distance],"Unknown",0,1))</f>
        <v/>
      </c>
      <c r="N179" s="164"/>
      <c r="O179" s="301"/>
      <c r="P179" s="88"/>
      <c r="Q179" s="88" t="str">
        <f t="array" ref="Q179">if(V179="","",XLOOKUP(V179,Master[Company],Master[Terms],"NA",0,1))</f>
        <v/>
      </c>
      <c r="R179" s="88" t="str">
        <f t="shared" si="3"/>
        <v/>
      </c>
      <c r="S179" s="88" t="str">
        <f t="array" ref="S179">if(V179="","",XLOOKUP(V179,Master[Company],Master[Group],"NA",0,1))</f>
        <v/>
      </c>
      <c r="T179" s="88" t="str">
        <f t="array" ref="T179">if(V179="","",XLOOKUP(V179,Master[Company],Master[Loading Location],"NA",0,1))</f>
        <v/>
      </c>
      <c r="U179" s="88" t="str">
        <f t="array" ref="U179">if(V179="","",XLOOKUP(V179,Master[Company],Master[Acronym],"NA",0,1))</f>
        <v/>
      </c>
      <c r="V179" s="88"/>
      <c r="W179" s="90"/>
      <c r="X179" s="90"/>
      <c r="Y179" s="88"/>
      <c r="Z179" s="88" t="str">
        <f t="shared" si="5"/>
        <v/>
      </c>
      <c r="AA179" s="88"/>
      <c r="AB179" s="88"/>
      <c r="AC179" s="88"/>
      <c r="AD179" s="166"/>
      <c r="AE179" s="303"/>
      <c r="AF179" s="304"/>
      <c r="AG179" s="304"/>
      <c r="AH179" s="304"/>
      <c r="AI179" s="304"/>
      <c r="AJ179" s="304"/>
      <c r="AK179" s="304"/>
      <c r="AL179" s="305"/>
      <c r="AM179" s="304"/>
      <c r="AN179" s="304"/>
      <c r="AO179" s="304"/>
      <c r="AP179" s="304"/>
      <c r="AQ179" s="304"/>
      <c r="AR179" s="304"/>
      <c r="AS179" s="304"/>
      <c r="AT179" s="304"/>
      <c r="AU179" s="164"/>
      <c r="AV179" s="306"/>
      <c r="AW179" s="306"/>
      <c r="AX179" s="164"/>
      <c r="AY179" s="166"/>
      <c r="AZ179" s="88"/>
      <c r="BA179" s="88"/>
      <c r="BB179" s="88"/>
      <c r="BC179" s="88"/>
      <c r="BD179" s="307"/>
      <c r="BE179" s="88"/>
      <c r="BF179" s="88"/>
      <c r="BG179" s="88"/>
      <c r="BH179" s="308"/>
      <c r="BI179" s="309"/>
      <c r="BJ179" s="310"/>
      <c r="BK179" s="310"/>
      <c r="BL179" s="310"/>
      <c r="BM179" s="310"/>
      <c r="BN179" s="214"/>
    </row>
    <row r="180" ht="22.5" customHeight="1">
      <c r="A180" s="85" t="str">
        <f t="shared" si="6"/>
        <v/>
      </c>
      <c r="B180" s="321"/>
      <c r="C180" s="319" t="str">
        <f t="shared" si="1"/>
        <v/>
      </c>
      <c r="D180" s="322"/>
      <c r="E180" s="320" t="str">
        <f t="shared" si="2"/>
        <v/>
      </c>
      <c r="F180" s="323"/>
      <c r="G180" s="164"/>
      <c r="H180" s="88" t="str">
        <f t="array" ref="H180">IF(D180="","",XLOOKUP(D180,'Master Data'!K:K,'Master Data'!N:N,"Input in Master Data",0,1))</f>
        <v/>
      </c>
      <c r="I180" s="88" t="str">
        <f t="array" ref="I180">IF(D180="","",XLOOKUP(D180,'Master Data'!K:K,'Master Data'!O:O,"Input in Master Data",0,1))</f>
        <v/>
      </c>
      <c r="J180" s="88" t="str">
        <f t="array" ref="J180">if(V180="","",XLOOKUP(V180,Master[Company],Master[Blow],"Unknown",0,1))</f>
        <v/>
      </c>
      <c r="K180" s="88" t="str">
        <f t="array" ref="K180">if(V180="","",XLOOKUP(V180,Master[Company],Master[Pigging],"Unknown",0,1))</f>
        <v/>
      </c>
      <c r="L180" s="88" t="str">
        <f t="array" ref="L180">if(V180="","",XLOOKUP(V180,Master[Company],Master[Load Method],"Unknown",0,1))</f>
        <v/>
      </c>
      <c r="M180" s="88" t="str">
        <f t="array" ref="M180">if(V180="","",XLOOKUP(V180,Master[Company],Master[Line Distance],"Unknown",0,1))</f>
        <v/>
      </c>
      <c r="N180" s="164"/>
      <c r="O180" s="301"/>
      <c r="P180" s="88"/>
      <c r="Q180" s="88" t="str">
        <f t="array" ref="Q180">if(V180="","",XLOOKUP(V180,Master[Company],Master[Terms],"NA",0,1))</f>
        <v/>
      </c>
      <c r="R180" s="88" t="str">
        <f t="shared" si="3"/>
        <v/>
      </c>
      <c r="S180" s="88" t="str">
        <f t="array" ref="S180">if(V180="","",XLOOKUP(V180,Master[Company],Master[Group],"NA",0,1))</f>
        <v/>
      </c>
      <c r="T180" s="88" t="str">
        <f t="array" ref="T180">if(V180="","",XLOOKUP(V180,Master[Company],Master[Loading Location],"NA",0,1))</f>
        <v/>
      </c>
      <c r="U180" s="88" t="str">
        <f t="array" ref="U180">if(V180="","",XLOOKUP(V180,Master[Company],Master[Acronym],"NA",0,1))</f>
        <v/>
      </c>
      <c r="V180" s="88"/>
      <c r="W180" s="90"/>
      <c r="X180" s="90"/>
      <c r="Y180" s="88"/>
      <c r="Z180" s="88" t="str">
        <f t="shared" si="5"/>
        <v/>
      </c>
      <c r="AA180" s="88"/>
      <c r="AB180" s="88"/>
      <c r="AC180" s="88"/>
      <c r="AD180" s="166"/>
      <c r="AE180" s="303"/>
      <c r="AF180" s="304"/>
      <c r="AG180" s="304"/>
      <c r="AH180" s="304"/>
      <c r="AI180" s="304"/>
      <c r="AJ180" s="304"/>
      <c r="AK180" s="304"/>
      <c r="AL180" s="305"/>
      <c r="AM180" s="304"/>
      <c r="AN180" s="304"/>
      <c r="AO180" s="304"/>
      <c r="AP180" s="304"/>
      <c r="AQ180" s="304"/>
      <c r="AR180" s="304"/>
      <c r="AS180" s="304"/>
      <c r="AT180" s="304"/>
      <c r="AU180" s="164"/>
      <c r="AV180" s="306"/>
      <c r="AW180" s="306"/>
      <c r="AX180" s="164"/>
      <c r="AY180" s="166"/>
      <c r="AZ180" s="88"/>
      <c r="BA180" s="88"/>
      <c r="BB180" s="88"/>
      <c r="BC180" s="88"/>
      <c r="BD180" s="307"/>
      <c r="BE180" s="88"/>
      <c r="BF180" s="88"/>
      <c r="BG180" s="88"/>
      <c r="BH180" s="308"/>
      <c r="BI180" s="309"/>
      <c r="BJ180" s="310"/>
      <c r="BK180" s="310"/>
      <c r="BL180" s="310"/>
      <c r="BM180" s="310"/>
      <c r="BN180" s="214"/>
    </row>
    <row r="181" ht="22.5" customHeight="1">
      <c r="A181" s="85" t="str">
        <f t="shared" si="6"/>
        <v/>
      </c>
      <c r="B181" s="321"/>
      <c r="C181" s="319" t="str">
        <f t="shared" si="1"/>
        <v/>
      </c>
      <c r="D181" s="322"/>
      <c r="E181" s="320" t="str">
        <f t="shared" si="2"/>
        <v/>
      </c>
      <c r="F181" s="323"/>
      <c r="G181" s="164"/>
      <c r="H181" s="88" t="str">
        <f t="array" ref="H181">IF(D181="","",XLOOKUP(D181,'Master Data'!K:K,'Master Data'!N:N,"Input in Master Data",0,1))</f>
        <v/>
      </c>
      <c r="I181" s="88" t="str">
        <f t="array" ref="I181">IF(D181="","",XLOOKUP(D181,'Master Data'!K:K,'Master Data'!O:O,"Input in Master Data",0,1))</f>
        <v/>
      </c>
      <c r="J181" s="88" t="str">
        <f t="array" ref="J181">if(V181="","",XLOOKUP(V181,Master[Company],Master[Blow],"Unknown",0,1))</f>
        <v/>
      </c>
      <c r="K181" s="88" t="str">
        <f t="array" ref="K181">if(V181="","",XLOOKUP(V181,Master[Company],Master[Pigging],"Unknown",0,1))</f>
        <v/>
      </c>
      <c r="L181" s="88" t="str">
        <f t="array" ref="L181">if(V181="","",XLOOKUP(V181,Master[Company],Master[Load Method],"Unknown",0,1))</f>
        <v/>
      </c>
      <c r="M181" s="88" t="str">
        <f t="array" ref="M181">if(V181="","",XLOOKUP(V181,Master[Company],Master[Line Distance],"Unknown",0,1))</f>
        <v/>
      </c>
      <c r="N181" s="164"/>
      <c r="O181" s="301"/>
      <c r="P181" s="88"/>
      <c r="Q181" s="88" t="str">
        <f t="array" ref="Q181">if(V181="","",XLOOKUP(V181,Master[Company],Master[Terms],"NA",0,1))</f>
        <v/>
      </c>
      <c r="R181" s="88" t="str">
        <f t="shared" si="3"/>
        <v/>
      </c>
      <c r="S181" s="88" t="str">
        <f t="array" ref="S181">if(V181="","",XLOOKUP(V181,Master[Company],Master[Group],"NA",0,1))</f>
        <v/>
      </c>
      <c r="T181" s="88" t="str">
        <f t="array" ref="T181">if(V181="","",XLOOKUP(V181,Master[Company],Master[Loading Location],"NA",0,1))</f>
        <v/>
      </c>
      <c r="U181" s="88" t="str">
        <f t="array" ref="U181">if(V181="","",XLOOKUP(V181,Master[Company],Master[Acronym],"NA",0,1))</f>
        <v/>
      </c>
      <c r="V181" s="88"/>
      <c r="W181" s="90"/>
      <c r="X181" s="90"/>
      <c r="Y181" s="88"/>
      <c r="Z181" s="88" t="str">
        <f t="shared" si="5"/>
        <v/>
      </c>
      <c r="AA181" s="88"/>
      <c r="AB181" s="88"/>
      <c r="AC181" s="88"/>
      <c r="AD181" s="166"/>
      <c r="AE181" s="303"/>
      <c r="AF181" s="304"/>
      <c r="AG181" s="304"/>
      <c r="AH181" s="304"/>
      <c r="AI181" s="304"/>
      <c r="AJ181" s="304"/>
      <c r="AK181" s="304"/>
      <c r="AL181" s="305"/>
      <c r="AM181" s="304"/>
      <c r="AN181" s="304"/>
      <c r="AO181" s="304"/>
      <c r="AP181" s="304"/>
      <c r="AQ181" s="304"/>
      <c r="AR181" s="304"/>
      <c r="AS181" s="304"/>
      <c r="AT181" s="304"/>
      <c r="AU181" s="164"/>
      <c r="AV181" s="306"/>
      <c r="AW181" s="306"/>
      <c r="AX181" s="164"/>
      <c r="AY181" s="166"/>
      <c r="AZ181" s="88"/>
      <c r="BA181" s="88"/>
      <c r="BB181" s="88"/>
      <c r="BC181" s="88"/>
      <c r="BD181" s="307"/>
      <c r="BE181" s="88"/>
      <c r="BF181" s="88"/>
      <c r="BG181" s="88"/>
      <c r="BH181" s="308"/>
      <c r="BI181" s="309"/>
      <c r="BJ181" s="310"/>
      <c r="BK181" s="310"/>
      <c r="BL181" s="310"/>
      <c r="BM181" s="310"/>
      <c r="BN181" s="214"/>
    </row>
    <row r="182" ht="22.5" customHeight="1">
      <c r="A182" s="85" t="str">
        <f t="shared" si="6"/>
        <v/>
      </c>
      <c r="B182" s="321"/>
      <c r="C182" s="319" t="str">
        <f t="shared" si="1"/>
        <v/>
      </c>
      <c r="D182" s="322"/>
      <c r="E182" s="320" t="str">
        <f t="shared" si="2"/>
        <v/>
      </c>
      <c r="F182" s="323"/>
      <c r="G182" s="164"/>
      <c r="H182" s="88" t="str">
        <f t="array" ref="H182">IF(D182="","",XLOOKUP(D182,'Master Data'!K:K,'Master Data'!N:N,"Input in Master Data",0,1))</f>
        <v/>
      </c>
      <c r="I182" s="88" t="str">
        <f t="array" ref="I182">IF(D182="","",XLOOKUP(D182,'Master Data'!K:K,'Master Data'!O:O,"Input in Master Data",0,1))</f>
        <v/>
      </c>
      <c r="J182" s="88" t="str">
        <f t="array" ref="J182">if(V182="","",XLOOKUP(V182,Master[Company],Master[Blow],"Unknown",0,1))</f>
        <v/>
      </c>
      <c r="K182" s="88" t="str">
        <f t="array" ref="K182">if(V182="","",XLOOKUP(V182,Master[Company],Master[Pigging],"Unknown",0,1))</f>
        <v/>
      </c>
      <c r="L182" s="88" t="str">
        <f t="array" ref="L182">if(V182="","",XLOOKUP(V182,Master[Company],Master[Load Method],"Unknown",0,1))</f>
        <v/>
      </c>
      <c r="M182" s="88" t="str">
        <f t="array" ref="M182">if(V182="","",XLOOKUP(V182,Master[Company],Master[Line Distance],"Unknown",0,1))</f>
        <v/>
      </c>
      <c r="N182" s="164"/>
      <c r="O182" s="301"/>
      <c r="P182" s="88"/>
      <c r="Q182" s="88" t="str">
        <f t="array" ref="Q182">if(V182="","",XLOOKUP(V182,Master[Company],Master[Terms],"NA",0,1))</f>
        <v/>
      </c>
      <c r="R182" s="88" t="str">
        <f t="shared" si="3"/>
        <v/>
      </c>
      <c r="S182" s="88" t="str">
        <f t="array" ref="S182">if(V182="","",XLOOKUP(V182,Master[Company],Master[Group],"NA",0,1))</f>
        <v/>
      </c>
      <c r="T182" s="88" t="str">
        <f t="array" ref="T182">if(V182="","",XLOOKUP(V182,Master[Company],Master[Loading Location],"NA",0,1))</f>
        <v/>
      </c>
      <c r="U182" s="88" t="str">
        <f t="array" ref="U182">if(V182="","",XLOOKUP(V182,Master[Company],Master[Acronym],"NA",0,1))</f>
        <v/>
      </c>
      <c r="V182" s="88"/>
      <c r="W182" s="90"/>
      <c r="X182" s="90"/>
      <c r="Y182" s="88"/>
      <c r="Z182" s="88" t="str">
        <f t="shared" si="5"/>
        <v/>
      </c>
      <c r="AA182" s="88"/>
      <c r="AB182" s="88"/>
      <c r="AC182" s="88"/>
      <c r="AD182" s="166"/>
      <c r="AE182" s="303"/>
      <c r="AF182" s="304"/>
      <c r="AG182" s="304"/>
      <c r="AH182" s="304"/>
      <c r="AI182" s="304"/>
      <c r="AJ182" s="304"/>
      <c r="AK182" s="304"/>
      <c r="AL182" s="305"/>
      <c r="AM182" s="304"/>
      <c r="AN182" s="304"/>
      <c r="AO182" s="304"/>
      <c r="AP182" s="304"/>
      <c r="AQ182" s="304"/>
      <c r="AR182" s="304"/>
      <c r="AS182" s="304"/>
      <c r="AT182" s="304"/>
      <c r="AU182" s="164"/>
      <c r="AV182" s="306"/>
      <c r="AW182" s="306"/>
      <c r="AX182" s="164"/>
      <c r="AY182" s="166"/>
      <c r="AZ182" s="88"/>
      <c r="BA182" s="88"/>
      <c r="BB182" s="88"/>
      <c r="BC182" s="88"/>
      <c r="BD182" s="307"/>
      <c r="BE182" s="88"/>
      <c r="BF182" s="88"/>
      <c r="BG182" s="88"/>
      <c r="BH182" s="308"/>
      <c r="BI182" s="309"/>
      <c r="BJ182" s="310"/>
      <c r="BK182" s="310"/>
      <c r="BL182" s="310"/>
      <c r="BM182" s="310"/>
      <c r="BN182" s="214"/>
    </row>
    <row r="183" ht="22.5" customHeight="1">
      <c r="A183" s="85" t="str">
        <f t="shared" si="6"/>
        <v/>
      </c>
      <c r="B183" s="321"/>
      <c r="C183" s="319" t="str">
        <f t="shared" si="1"/>
        <v/>
      </c>
      <c r="D183" s="322"/>
      <c r="E183" s="320" t="str">
        <f t="shared" si="2"/>
        <v/>
      </c>
      <c r="F183" s="323"/>
      <c r="G183" s="164"/>
      <c r="H183" s="88" t="str">
        <f t="array" ref="H183">IF(D183="","",XLOOKUP(D183,'Master Data'!K:K,'Master Data'!N:N,"Input in Master Data",0,1))</f>
        <v/>
      </c>
      <c r="I183" s="88" t="str">
        <f t="array" ref="I183">IF(D183="","",XLOOKUP(D183,'Master Data'!K:K,'Master Data'!O:O,"Input in Master Data",0,1))</f>
        <v/>
      </c>
      <c r="J183" s="88" t="str">
        <f t="array" ref="J183">if(V183="","",XLOOKUP(V183,Master[Company],Master[Blow],"Unknown",0,1))</f>
        <v/>
      </c>
      <c r="K183" s="88" t="str">
        <f t="array" ref="K183">if(V183="","",XLOOKUP(V183,Master[Company],Master[Pigging],"Unknown",0,1))</f>
        <v/>
      </c>
      <c r="L183" s="88" t="str">
        <f t="array" ref="L183">if(V183="","",XLOOKUP(V183,Master[Company],Master[Load Method],"Unknown",0,1))</f>
        <v/>
      </c>
      <c r="M183" s="88" t="str">
        <f t="array" ref="M183">if(V183="","",XLOOKUP(V183,Master[Company],Master[Line Distance],"Unknown",0,1))</f>
        <v/>
      </c>
      <c r="N183" s="164"/>
      <c r="O183" s="301"/>
      <c r="P183" s="88"/>
      <c r="Q183" s="88" t="str">
        <f t="array" ref="Q183">if(V183="","",XLOOKUP(V183,Master[Company],Master[Terms],"NA",0,1))</f>
        <v/>
      </c>
      <c r="R183" s="88" t="str">
        <f t="shared" si="3"/>
        <v/>
      </c>
      <c r="S183" s="88" t="str">
        <f t="array" ref="S183">if(V183="","",XLOOKUP(V183,Master[Company],Master[Group],"NA",0,1))</f>
        <v/>
      </c>
      <c r="T183" s="88" t="str">
        <f t="array" ref="T183">if(V183="","",XLOOKUP(V183,Master[Company],Master[Loading Location],"NA",0,1))</f>
        <v/>
      </c>
      <c r="U183" s="88" t="str">
        <f t="array" ref="U183">if(V183="","",XLOOKUP(V183,Master[Company],Master[Acronym],"NA",0,1))</f>
        <v/>
      </c>
      <c r="V183" s="88"/>
      <c r="W183" s="90"/>
      <c r="X183" s="90"/>
      <c r="Y183" s="88"/>
      <c r="Z183" s="88" t="str">
        <f t="shared" si="5"/>
        <v/>
      </c>
      <c r="AA183" s="88"/>
      <c r="AB183" s="88"/>
      <c r="AC183" s="88"/>
      <c r="AD183" s="166"/>
      <c r="AE183" s="303"/>
      <c r="AF183" s="304"/>
      <c r="AG183" s="304"/>
      <c r="AH183" s="304"/>
      <c r="AI183" s="304"/>
      <c r="AJ183" s="304"/>
      <c r="AK183" s="304"/>
      <c r="AL183" s="305"/>
      <c r="AM183" s="304"/>
      <c r="AN183" s="304"/>
      <c r="AO183" s="304"/>
      <c r="AP183" s="304"/>
      <c r="AQ183" s="304"/>
      <c r="AR183" s="304"/>
      <c r="AS183" s="304"/>
      <c r="AT183" s="304"/>
      <c r="AU183" s="164"/>
      <c r="AV183" s="306"/>
      <c r="AW183" s="306"/>
      <c r="AX183" s="164"/>
      <c r="AY183" s="166"/>
      <c r="AZ183" s="88"/>
      <c r="BA183" s="88"/>
      <c r="BB183" s="88"/>
      <c r="BC183" s="88"/>
      <c r="BD183" s="307"/>
      <c r="BE183" s="88"/>
      <c r="BF183" s="88"/>
      <c r="BG183" s="88"/>
      <c r="BH183" s="308"/>
      <c r="BI183" s="309"/>
      <c r="BJ183" s="310"/>
      <c r="BK183" s="310"/>
      <c r="BL183" s="310"/>
      <c r="BM183" s="310"/>
      <c r="BN183" s="214"/>
    </row>
    <row r="184" ht="22.5" customHeight="1">
      <c r="A184" s="85" t="str">
        <f t="shared" si="6"/>
        <v/>
      </c>
      <c r="B184" s="321"/>
      <c r="C184" s="319" t="str">
        <f t="shared" si="1"/>
        <v/>
      </c>
      <c r="D184" s="322"/>
      <c r="E184" s="320" t="str">
        <f t="shared" si="2"/>
        <v/>
      </c>
      <c r="F184" s="323"/>
      <c r="G184" s="164"/>
      <c r="H184" s="88" t="str">
        <f t="array" ref="H184">IF(D184="","",XLOOKUP(D184,'Master Data'!K:K,'Master Data'!N:N,"Input in Master Data",0,1))</f>
        <v/>
      </c>
      <c r="I184" s="88" t="str">
        <f t="array" ref="I184">IF(D184="","",XLOOKUP(D184,'Master Data'!K:K,'Master Data'!O:O,"Input in Master Data",0,1))</f>
        <v/>
      </c>
      <c r="J184" s="88" t="str">
        <f t="array" ref="J184">if(V184="","",XLOOKUP(V184,Master[Company],Master[Blow],"Unknown",0,1))</f>
        <v/>
      </c>
      <c r="K184" s="88" t="str">
        <f t="array" ref="K184">if(V184="","",XLOOKUP(V184,Master[Company],Master[Pigging],"Unknown",0,1))</f>
        <v/>
      </c>
      <c r="L184" s="88" t="str">
        <f t="array" ref="L184">if(V184="","",XLOOKUP(V184,Master[Company],Master[Load Method],"Unknown",0,1))</f>
        <v/>
      </c>
      <c r="M184" s="88" t="str">
        <f t="array" ref="M184">if(V184="","",XLOOKUP(V184,Master[Company],Master[Line Distance],"Unknown",0,1))</f>
        <v/>
      </c>
      <c r="N184" s="164"/>
      <c r="O184" s="301"/>
      <c r="P184" s="88"/>
      <c r="Q184" s="88" t="str">
        <f t="array" ref="Q184">if(V184="","",XLOOKUP(V184,Master[Company],Master[Terms],"NA",0,1))</f>
        <v/>
      </c>
      <c r="R184" s="88" t="str">
        <f t="shared" si="3"/>
        <v/>
      </c>
      <c r="S184" s="88" t="str">
        <f t="array" ref="S184">if(V184="","",XLOOKUP(V184,Master[Company],Master[Group],"NA",0,1))</f>
        <v/>
      </c>
      <c r="T184" s="88" t="str">
        <f t="array" ref="T184">if(V184="","",XLOOKUP(V184,Master[Company],Master[Loading Location],"NA",0,1))</f>
        <v/>
      </c>
      <c r="U184" s="88" t="str">
        <f t="array" ref="U184">if(V184="","",XLOOKUP(V184,Master[Company],Master[Acronym],"NA",0,1))</f>
        <v/>
      </c>
      <c r="V184" s="88"/>
      <c r="W184" s="90"/>
      <c r="X184" s="90"/>
      <c r="Y184" s="88"/>
      <c r="Z184" s="88" t="str">
        <f t="shared" si="5"/>
        <v/>
      </c>
      <c r="AA184" s="88"/>
      <c r="AB184" s="88"/>
      <c r="AC184" s="88"/>
      <c r="AD184" s="166"/>
      <c r="AE184" s="303"/>
      <c r="AF184" s="304"/>
      <c r="AG184" s="304"/>
      <c r="AH184" s="304"/>
      <c r="AI184" s="304"/>
      <c r="AJ184" s="304"/>
      <c r="AK184" s="304"/>
      <c r="AL184" s="305"/>
      <c r="AM184" s="304"/>
      <c r="AN184" s="304"/>
      <c r="AO184" s="304"/>
      <c r="AP184" s="304"/>
      <c r="AQ184" s="304"/>
      <c r="AR184" s="304"/>
      <c r="AS184" s="304"/>
      <c r="AT184" s="304"/>
      <c r="AU184" s="164"/>
      <c r="AV184" s="306"/>
      <c r="AW184" s="306"/>
      <c r="AX184" s="164"/>
      <c r="AY184" s="166"/>
      <c r="AZ184" s="88"/>
      <c r="BA184" s="88"/>
      <c r="BB184" s="88"/>
      <c r="BC184" s="88"/>
      <c r="BD184" s="307"/>
      <c r="BE184" s="88"/>
      <c r="BF184" s="88"/>
      <c r="BG184" s="88"/>
      <c r="BH184" s="308"/>
      <c r="BI184" s="309"/>
      <c r="BJ184" s="310"/>
      <c r="BK184" s="310"/>
      <c r="BL184" s="310"/>
      <c r="BM184" s="310"/>
      <c r="BN184" s="214"/>
    </row>
    <row r="185" ht="22.5" customHeight="1">
      <c r="A185" s="85" t="str">
        <f t="shared" si="6"/>
        <v/>
      </c>
      <c r="B185" s="321"/>
      <c r="C185" s="319" t="str">
        <f t="shared" si="1"/>
        <v/>
      </c>
      <c r="D185" s="322"/>
      <c r="E185" s="320" t="str">
        <f t="shared" si="2"/>
        <v/>
      </c>
      <c r="F185" s="323"/>
      <c r="G185" s="164"/>
      <c r="H185" s="88" t="str">
        <f t="array" ref="H185">IF(D185="","",XLOOKUP(D185,'Master Data'!K:K,'Master Data'!N:N,"Input in Master Data",0,1))</f>
        <v/>
      </c>
      <c r="I185" s="88" t="str">
        <f t="array" ref="I185">IF(D185="","",XLOOKUP(D185,'Master Data'!K:K,'Master Data'!O:O,"Input in Master Data",0,1))</f>
        <v/>
      </c>
      <c r="J185" s="88" t="str">
        <f t="array" ref="J185">if(V185="","",XLOOKUP(V185,Master[Company],Master[Blow],"Unknown",0,1))</f>
        <v/>
      </c>
      <c r="K185" s="88" t="str">
        <f t="array" ref="K185">if(V185="","",XLOOKUP(V185,Master[Company],Master[Pigging],"Unknown",0,1))</f>
        <v/>
      </c>
      <c r="L185" s="88" t="str">
        <f t="array" ref="L185">if(V185="","",XLOOKUP(V185,Master[Company],Master[Load Method],"Unknown",0,1))</f>
        <v/>
      </c>
      <c r="M185" s="88" t="str">
        <f t="array" ref="M185">if(V185="","",XLOOKUP(V185,Master[Company],Master[Line Distance],"Unknown",0,1))</f>
        <v/>
      </c>
      <c r="N185" s="164"/>
      <c r="O185" s="301"/>
      <c r="P185" s="88"/>
      <c r="Q185" s="88" t="str">
        <f t="array" ref="Q185">if(V185="","",XLOOKUP(V185,Master[Company],Master[Terms],"NA",0,1))</f>
        <v/>
      </c>
      <c r="R185" s="88" t="str">
        <f t="shared" si="3"/>
        <v/>
      </c>
      <c r="S185" s="88" t="str">
        <f t="array" ref="S185">if(V185="","",XLOOKUP(V185,Master[Company],Master[Group],"NA",0,1))</f>
        <v/>
      </c>
      <c r="T185" s="88" t="str">
        <f t="array" ref="T185">if(V185="","",XLOOKUP(V185,Master[Company],Master[Loading Location],"NA",0,1))</f>
        <v/>
      </c>
      <c r="U185" s="88" t="str">
        <f t="array" ref="U185">if(V185="","",XLOOKUP(V185,Master[Company],Master[Acronym],"NA",0,1))</f>
        <v/>
      </c>
      <c r="V185" s="88"/>
      <c r="W185" s="90"/>
      <c r="X185" s="90"/>
      <c r="Y185" s="88"/>
      <c r="Z185" s="88" t="str">
        <f t="shared" si="5"/>
        <v/>
      </c>
      <c r="AA185" s="88"/>
      <c r="AB185" s="88"/>
      <c r="AC185" s="88"/>
      <c r="AD185" s="166"/>
      <c r="AE185" s="303"/>
      <c r="AF185" s="304"/>
      <c r="AG185" s="304"/>
      <c r="AH185" s="304"/>
      <c r="AI185" s="304"/>
      <c r="AJ185" s="304"/>
      <c r="AK185" s="304"/>
      <c r="AL185" s="305"/>
      <c r="AM185" s="304"/>
      <c r="AN185" s="304"/>
      <c r="AO185" s="304"/>
      <c r="AP185" s="304"/>
      <c r="AQ185" s="304"/>
      <c r="AR185" s="304"/>
      <c r="AS185" s="304"/>
      <c r="AT185" s="304"/>
      <c r="AU185" s="164"/>
      <c r="AV185" s="306"/>
      <c r="AW185" s="306"/>
      <c r="AX185" s="164"/>
      <c r="AY185" s="166"/>
      <c r="AZ185" s="88"/>
      <c r="BA185" s="88"/>
      <c r="BB185" s="88"/>
      <c r="BC185" s="88"/>
      <c r="BD185" s="307"/>
      <c r="BE185" s="88"/>
      <c r="BF185" s="88"/>
      <c r="BG185" s="88"/>
      <c r="BH185" s="308"/>
      <c r="BI185" s="309"/>
      <c r="BJ185" s="310"/>
      <c r="BK185" s="310"/>
      <c r="BL185" s="310"/>
      <c r="BM185" s="310"/>
      <c r="BN185" s="214"/>
    </row>
    <row r="186" ht="22.5" customHeight="1">
      <c r="A186" s="85" t="str">
        <f t="shared" si="6"/>
        <v/>
      </c>
      <c r="B186" s="321"/>
      <c r="C186" s="319" t="str">
        <f t="shared" si="1"/>
        <v/>
      </c>
      <c r="D186" s="322"/>
      <c r="E186" s="320" t="str">
        <f t="shared" si="2"/>
        <v/>
      </c>
      <c r="F186" s="323"/>
      <c r="G186" s="164"/>
      <c r="H186" s="88" t="str">
        <f t="array" ref="H186">IF(D186="","",XLOOKUP(D186,'Master Data'!K:K,'Master Data'!N:N,"Input in Master Data",0,1))</f>
        <v/>
      </c>
      <c r="I186" s="88" t="str">
        <f t="array" ref="I186">IF(D186="","",XLOOKUP(D186,'Master Data'!K:K,'Master Data'!O:O,"Input in Master Data",0,1))</f>
        <v/>
      </c>
      <c r="J186" s="88" t="str">
        <f t="array" ref="J186">if(V186="","",XLOOKUP(V186,Master[Company],Master[Blow],"Unknown",0,1))</f>
        <v/>
      </c>
      <c r="K186" s="88" t="str">
        <f t="array" ref="K186">if(V186="","",XLOOKUP(V186,Master[Company],Master[Pigging],"Unknown",0,1))</f>
        <v/>
      </c>
      <c r="L186" s="88" t="str">
        <f t="array" ref="L186">if(V186="","",XLOOKUP(V186,Master[Company],Master[Load Method],"Unknown",0,1))</f>
        <v/>
      </c>
      <c r="M186" s="88" t="str">
        <f t="array" ref="M186">if(V186="","",XLOOKUP(V186,Master[Company],Master[Line Distance],"Unknown",0,1))</f>
        <v/>
      </c>
      <c r="N186" s="164"/>
      <c r="O186" s="301"/>
      <c r="P186" s="88"/>
      <c r="Q186" s="88" t="str">
        <f t="array" ref="Q186">if(V186="","",XLOOKUP(V186,Master[Company],Master[Terms],"NA",0,1))</f>
        <v/>
      </c>
      <c r="R186" s="88" t="str">
        <f t="shared" si="3"/>
        <v/>
      </c>
      <c r="S186" s="88" t="str">
        <f t="array" ref="S186">if(V186="","",XLOOKUP(V186,Master[Company],Master[Group],"NA",0,1))</f>
        <v/>
      </c>
      <c r="T186" s="88" t="str">
        <f t="array" ref="T186">if(V186="","",XLOOKUP(V186,Master[Company],Master[Loading Location],"NA",0,1))</f>
        <v/>
      </c>
      <c r="U186" s="88" t="str">
        <f t="array" ref="U186">if(V186="","",XLOOKUP(V186,Master[Company],Master[Acronym],"NA",0,1))</f>
        <v/>
      </c>
      <c r="V186" s="88"/>
      <c r="W186" s="90"/>
      <c r="X186" s="90"/>
      <c r="Y186" s="88"/>
      <c r="Z186" s="88" t="str">
        <f t="shared" si="5"/>
        <v/>
      </c>
      <c r="AA186" s="88"/>
      <c r="AB186" s="88"/>
      <c r="AC186" s="88"/>
      <c r="AD186" s="166"/>
      <c r="AE186" s="303"/>
      <c r="AF186" s="304"/>
      <c r="AG186" s="304"/>
      <c r="AH186" s="304"/>
      <c r="AI186" s="304"/>
      <c r="AJ186" s="304"/>
      <c r="AK186" s="304"/>
      <c r="AL186" s="305"/>
      <c r="AM186" s="304"/>
      <c r="AN186" s="304"/>
      <c r="AO186" s="304"/>
      <c r="AP186" s="304"/>
      <c r="AQ186" s="304"/>
      <c r="AR186" s="304"/>
      <c r="AS186" s="304"/>
      <c r="AT186" s="304"/>
      <c r="AU186" s="164"/>
      <c r="AV186" s="306"/>
      <c r="AW186" s="306"/>
      <c r="AX186" s="164"/>
      <c r="AY186" s="166"/>
      <c r="AZ186" s="88"/>
      <c r="BA186" s="88"/>
      <c r="BB186" s="88"/>
      <c r="BC186" s="88"/>
      <c r="BD186" s="307"/>
      <c r="BE186" s="88"/>
      <c r="BF186" s="88"/>
      <c r="BG186" s="88"/>
      <c r="BH186" s="308"/>
      <c r="BI186" s="309"/>
      <c r="BJ186" s="310"/>
      <c r="BK186" s="310"/>
      <c r="BL186" s="310"/>
      <c r="BM186" s="310"/>
      <c r="BN186" s="214"/>
    </row>
    <row r="187" ht="22.5" customHeight="1">
      <c r="A187" s="85" t="str">
        <f t="shared" si="6"/>
        <v/>
      </c>
      <c r="B187" s="321"/>
      <c r="C187" s="319" t="str">
        <f t="shared" si="1"/>
        <v/>
      </c>
      <c r="D187" s="322"/>
      <c r="E187" s="320" t="str">
        <f t="shared" si="2"/>
        <v/>
      </c>
      <c r="F187" s="323"/>
      <c r="G187" s="164"/>
      <c r="H187" s="88" t="str">
        <f t="array" ref="H187">IF(D187="","",XLOOKUP(D187,'Master Data'!K:K,'Master Data'!N:N,"Input in Master Data",0,1))</f>
        <v/>
      </c>
      <c r="I187" s="88" t="str">
        <f t="array" ref="I187">IF(D187="","",XLOOKUP(D187,'Master Data'!K:K,'Master Data'!O:O,"Input in Master Data",0,1))</f>
        <v/>
      </c>
      <c r="J187" s="88" t="str">
        <f t="array" ref="J187">if(V187="","",XLOOKUP(V187,Master[Company],Master[Blow],"Unknown",0,1))</f>
        <v/>
      </c>
      <c r="K187" s="88" t="str">
        <f t="array" ref="K187">if(V187="","",XLOOKUP(V187,Master[Company],Master[Pigging],"Unknown",0,1))</f>
        <v/>
      </c>
      <c r="L187" s="88" t="str">
        <f t="array" ref="L187">if(V187="","",XLOOKUP(V187,Master[Company],Master[Load Method],"Unknown",0,1))</f>
        <v/>
      </c>
      <c r="M187" s="88" t="str">
        <f t="array" ref="M187">if(V187="","",XLOOKUP(V187,Master[Company],Master[Line Distance],"Unknown",0,1))</f>
        <v/>
      </c>
      <c r="N187" s="164"/>
      <c r="O187" s="301"/>
      <c r="P187" s="88"/>
      <c r="Q187" s="88" t="str">
        <f t="array" ref="Q187">if(V187="","",XLOOKUP(V187,Master[Company],Master[Terms],"NA",0,1))</f>
        <v/>
      </c>
      <c r="R187" s="88" t="str">
        <f t="shared" si="3"/>
        <v/>
      </c>
      <c r="S187" s="88" t="str">
        <f t="array" ref="S187">if(V187="","",XLOOKUP(V187,Master[Company],Master[Group],"NA",0,1))</f>
        <v/>
      </c>
      <c r="T187" s="88" t="str">
        <f t="array" ref="T187">if(V187="","",XLOOKUP(V187,Master[Company],Master[Loading Location],"NA",0,1))</f>
        <v/>
      </c>
      <c r="U187" s="88" t="str">
        <f t="array" ref="U187">if(V187="","",XLOOKUP(V187,Master[Company],Master[Acronym],"NA",0,1))</f>
        <v/>
      </c>
      <c r="V187" s="88"/>
      <c r="W187" s="90"/>
      <c r="X187" s="90"/>
      <c r="Y187" s="88"/>
      <c r="Z187" s="88" t="str">
        <f t="shared" si="5"/>
        <v/>
      </c>
      <c r="AA187" s="88"/>
      <c r="AB187" s="88"/>
      <c r="AC187" s="88"/>
      <c r="AD187" s="166"/>
      <c r="AE187" s="303"/>
      <c r="AF187" s="304"/>
      <c r="AG187" s="304"/>
      <c r="AH187" s="304"/>
      <c r="AI187" s="304"/>
      <c r="AJ187" s="304"/>
      <c r="AK187" s="304"/>
      <c r="AL187" s="305"/>
      <c r="AM187" s="304"/>
      <c r="AN187" s="304"/>
      <c r="AO187" s="304"/>
      <c r="AP187" s="304"/>
      <c r="AQ187" s="304"/>
      <c r="AR187" s="304"/>
      <c r="AS187" s="304"/>
      <c r="AT187" s="304"/>
      <c r="AU187" s="164"/>
      <c r="AV187" s="306"/>
      <c r="AW187" s="306"/>
      <c r="AX187" s="164"/>
      <c r="AY187" s="166"/>
      <c r="AZ187" s="88"/>
      <c r="BA187" s="88"/>
      <c r="BB187" s="88"/>
      <c r="BC187" s="88"/>
      <c r="BD187" s="307"/>
      <c r="BE187" s="88"/>
      <c r="BF187" s="88"/>
      <c r="BG187" s="88"/>
      <c r="BH187" s="308"/>
      <c r="BI187" s="309"/>
      <c r="BJ187" s="310"/>
      <c r="BK187" s="310"/>
      <c r="BL187" s="310"/>
      <c r="BM187" s="310"/>
      <c r="BN187" s="214"/>
    </row>
    <row r="188" ht="22.5" customHeight="1">
      <c r="A188" s="85" t="str">
        <f t="shared" si="6"/>
        <v/>
      </c>
      <c r="B188" s="321"/>
      <c r="C188" s="319" t="str">
        <f t="shared" si="1"/>
        <v/>
      </c>
      <c r="D188" s="322"/>
      <c r="E188" s="320" t="str">
        <f t="shared" si="2"/>
        <v/>
      </c>
      <c r="F188" s="323"/>
      <c r="G188" s="164"/>
      <c r="H188" s="88" t="str">
        <f t="array" ref="H188">IF(D188="","",XLOOKUP(D188,'Master Data'!K:K,'Master Data'!N:N,"Input in Master Data",0,1))</f>
        <v/>
      </c>
      <c r="I188" s="88" t="str">
        <f t="array" ref="I188">IF(D188="","",XLOOKUP(D188,'Master Data'!K:K,'Master Data'!O:O,"Input in Master Data",0,1))</f>
        <v/>
      </c>
      <c r="J188" s="88" t="str">
        <f t="array" ref="J188">if(V188="","",XLOOKUP(V188,Master[Company],Master[Blow],"Unknown",0,1))</f>
        <v/>
      </c>
      <c r="K188" s="88" t="str">
        <f t="array" ref="K188">if(V188="","",XLOOKUP(V188,Master[Company],Master[Pigging],"Unknown",0,1))</f>
        <v/>
      </c>
      <c r="L188" s="88" t="str">
        <f t="array" ref="L188">if(V188="","",XLOOKUP(V188,Master[Company],Master[Load Method],"Unknown",0,1))</f>
        <v/>
      </c>
      <c r="M188" s="88" t="str">
        <f t="array" ref="M188">if(V188="","",XLOOKUP(V188,Master[Company],Master[Line Distance],"Unknown",0,1))</f>
        <v/>
      </c>
      <c r="N188" s="164"/>
      <c r="O188" s="301"/>
      <c r="P188" s="88"/>
      <c r="Q188" s="88" t="str">
        <f t="array" ref="Q188">if(V188="","",XLOOKUP(V188,Master[Company],Master[Terms],"NA",0,1))</f>
        <v/>
      </c>
      <c r="R188" s="88" t="str">
        <f t="shared" si="3"/>
        <v/>
      </c>
      <c r="S188" s="88" t="str">
        <f t="array" ref="S188">if(V188="","",XLOOKUP(V188,Master[Company],Master[Group],"NA",0,1))</f>
        <v/>
      </c>
      <c r="T188" s="88" t="str">
        <f t="array" ref="T188">if(V188="","",XLOOKUP(V188,Master[Company],Master[Loading Location],"NA",0,1))</f>
        <v/>
      </c>
      <c r="U188" s="88" t="str">
        <f t="array" ref="U188">if(V188="","",XLOOKUP(V188,Master[Company],Master[Acronym],"NA",0,1))</f>
        <v/>
      </c>
      <c r="V188" s="88"/>
      <c r="W188" s="90"/>
      <c r="X188" s="90"/>
      <c r="Y188" s="88"/>
      <c r="Z188" s="88" t="str">
        <f t="shared" si="5"/>
        <v/>
      </c>
      <c r="AA188" s="88"/>
      <c r="AB188" s="88"/>
      <c r="AC188" s="88"/>
      <c r="AD188" s="166"/>
      <c r="AE188" s="303"/>
      <c r="AF188" s="304"/>
      <c r="AG188" s="304"/>
      <c r="AH188" s="304"/>
      <c r="AI188" s="304"/>
      <c r="AJ188" s="304"/>
      <c r="AK188" s="304"/>
      <c r="AL188" s="305"/>
      <c r="AM188" s="304"/>
      <c r="AN188" s="304"/>
      <c r="AO188" s="304"/>
      <c r="AP188" s="304"/>
      <c r="AQ188" s="304"/>
      <c r="AR188" s="304"/>
      <c r="AS188" s="304"/>
      <c r="AT188" s="304"/>
      <c r="AU188" s="164"/>
      <c r="AV188" s="306"/>
      <c r="AW188" s="306"/>
      <c r="AX188" s="164"/>
      <c r="AY188" s="166"/>
      <c r="AZ188" s="88"/>
      <c r="BA188" s="88"/>
      <c r="BB188" s="88"/>
      <c r="BC188" s="88"/>
      <c r="BD188" s="307"/>
      <c r="BE188" s="88"/>
      <c r="BF188" s="88"/>
      <c r="BG188" s="88"/>
      <c r="BH188" s="308"/>
      <c r="BI188" s="309"/>
      <c r="BJ188" s="310"/>
      <c r="BK188" s="310"/>
      <c r="BL188" s="310"/>
      <c r="BM188" s="310"/>
      <c r="BN188" s="214"/>
    </row>
    <row r="189" ht="22.5" customHeight="1">
      <c r="A189" s="85" t="str">
        <f t="shared" si="6"/>
        <v/>
      </c>
      <c r="B189" s="321"/>
      <c r="C189" s="319" t="str">
        <f t="shared" si="1"/>
        <v/>
      </c>
      <c r="D189" s="322"/>
      <c r="E189" s="320" t="str">
        <f t="shared" si="2"/>
        <v/>
      </c>
      <c r="F189" s="323"/>
      <c r="G189" s="164"/>
      <c r="H189" s="88" t="str">
        <f t="array" ref="H189">IF(D189="","",XLOOKUP(D189,'Master Data'!K:K,'Master Data'!N:N,"Input in Master Data",0,1))</f>
        <v/>
      </c>
      <c r="I189" s="88" t="str">
        <f t="array" ref="I189">IF(D189="","",XLOOKUP(D189,'Master Data'!K:K,'Master Data'!O:O,"Input in Master Data",0,1))</f>
        <v/>
      </c>
      <c r="J189" s="88" t="str">
        <f t="array" ref="J189">if(V189="","",XLOOKUP(V189,Master[Company],Master[Blow],"Unknown",0,1))</f>
        <v/>
      </c>
      <c r="K189" s="88" t="str">
        <f t="array" ref="K189">if(V189="","",XLOOKUP(V189,Master[Company],Master[Pigging],"Unknown",0,1))</f>
        <v/>
      </c>
      <c r="L189" s="88" t="str">
        <f t="array" ref="L189">if(V189="","",XLOOKUP(V189,Master[Company],Master[Load Method],"Unknown",0,1))</f>
        <v/>
      </c>
      <c r="M189" s="88" t="str">
        <f t="array" ref="M189">if(V189="","",XLOOKUP(V189,Master[Company],Master[Line Distance],"Unknown",0,1))</f>
        <v/>
      </c>
      <c r="N189" s="164"/>
      <c r="O189" s="301"/>
      <c r="P189" s="88"/>
      <c r="Q189" s="88" t="str">
        <f t="array" ref="Q189">if(V189="","",XLOOKUP(V189,Master[Company],Master[Terms],"NA",0,1))</f>
        <v/>
      </c>
      <c r="R189" s="88" t="str">
        <f t="shared" si="3"/>
        <v/>
      </c>
      <c r="S189" s="88" t="str">
        <f t="array" ref="S189">if(V189="","",XLOOKUP(V189,Master[Company],Master[Group],"NA",0,1))</f>
        <v/>
      </c>
      <c r="T189" s="88" t="str">
        <f t="array" ref="T189">if(V189="","",XLOOKUP(V189,Master[Company],Master[Loading Location],"NA",0,1))</f>
        <v/>
      </c>
      <c r="U189" s="88" t="str">
        <f t="array" ref="U189">if(V189="","",XLOOKUP(V189,Master[Company],Master[Acronym],"NA",0,1))</f>
        <v/>
      </c>
      <c r="V189" s="88"/>
      <c r="W189" s="90"/>
      <c r="X189" s="90"/>
      <c r="Y189" s="88"/>
      <c r="Z189" s="88" t="str">
        <f t="shared" si="5"/>
        <v/>
      </c>
      <c r="AA189" s="88"/>
      <c r="AB189" s="88"/>
      <c r="AC189" s="88"/>
      <c r="AD189" s="166"/>
      <c r="AE189" s="303"/>
      <c r="AF189" s="304"/>
      <c r="AG189" s="304"/>
      <c r="AH189" s="304"/>
      <c r="AI189" s="304"/>
      <c r="AJ189" s="304"/>
      <c r="AK189" s="304"/>
      <c r="AL189" s="305"/>
      <c r="AM189" s="304"/>
      <c r="AN189" s="304"/>
      <c r="AO189" s="304"/>
      <c r="AP189" s="304"/>
      <c r="AQ189" s="304"/>
      <c r="AR189" s="304"/>
      <c r="AS189" s="304"/>
      <c r="AT189" s="304"/>
      <c r="AU189" s="164"/>
      <c r="AV189" s="306"/>
      <c r="AW189" s="306"/>
      <c r="AX189" s="164"/>
      <c r="AY189" s="166"/>
      <c r="AZ189" s="88"/>
      <c r="BA189" s="88"/>
      <c r="BB189" s="88"/>
      <c r="BC189" s="88"/>
      <c r="BD189" s="307"/>
      <c r="BE189" s="88"/>
      <c r="BF189" s="88"/>
      <c r="BG189" s="88"/>
      <c r="BH189" s="308"/>
      <c r="BI189" s="309"/>
      <c r="BJ189" s="310"/>
      <c r="BK189" s="310"/>
      <c r="BL189" s="310"/>
      <c r="BM189" s="310"/>
      <c r="BN189" s="214"/>
    </row>
    <row r="190" ht="22.5" customHeight="1">
      <c r="A190" s="85" t="str">
        <f t="shared" si="6"/>
        <v/>
      </c>
      <c r="B190" s="321"/>
      <c r="C190" s="319" t="str">
        <f t="shared" si="1"/>
        <v/>
      </c>
      <c r="D190" s="322"/>
      <c r="E190" s="320" t="str">
        <f t="shared" si="2"/>
        <v/>
      </c>
      <c r="F190" s="323"/>
      <c r="G190" s="164"/>
      <c r="H190" s="88" t="str">
        <f t="array" ref="H190">IF(D190="","",XLOOKUP(D190,'Master Data'!K:K,'Master Data'!N:N,"Input in Master Data",0,1))</f>
        <v/>
      </c>
      <c r="I190" s="88" t="str">
        <f t="array" ref="I190">IF(D190="","",XLOOKUP(D190,'Master Data'!K:K,'Master Data'!O:O,"Input in Master Data",0,1))</f>
        <v/>
      </c>
      <c r="J190" s="88" t="str">
        <f t="array" ref="J190">if(V190="","",XLOOKUP(V190,Master[Company],Master[Blow],"Unknown",0,1))</f>
        <v/>
      </c>
      <c r="K190" s="88" t="str">
        <f t="array" ref="K190">if(V190="","",XLOOKUP(V190,Master[Company],Master[Pigging],"Unknown",0,1))</f>
        <v/>
      </c>
      <c r="L190" s="88" t="str">
        <f t="array" ref="L190">if(V190="","",XLOOKUP(V190,Master[Company],Master[Load Method],"Unknown",0,1))</f>
        <v/>
      </c>
      <c r="M190" s="88" t="str">
        <f t="array" ref="M190">if(V190="","",XLOOKUP(V190,Master[Company],Master[Line Distance],"Unknown",0,1))</f>
        <v/>
      </c>
      <c r="N190" s="164"/>
      <c r="O190" s="301"/>
      <c r="P190" s="88"/>
      <c r="Q190" s="88" t="str">
        <f t="array" ref="Q190">if(V190="","",XLOOKUP(V190,Master[Company],Master[Terms],"NA",0,1))</f>
        <v/>
      </c>
      <c r="R190" s="88" t="str">
        <f t="shared" si="3"/>
        <v/>
      </c>
      <c r="S190" s="88" t="str">
        <f t="array" ref="S190">if(V190="","",XLOOKUP(V190,Master[Company],Master[Group],"NA",0,1))</f>
        <v/>
      </c>
      <c r="T190" s="88" t="str">
        <f t="array" ref="T190">if(V190="","",XLOOKUP(V190,Master[Company],Master[Loading Location],"NA",0,1))</f>
        <v/>
      </c>
      <c r="U190" s="88" t="str">
        <f t="array" ref="U190">if(V190="","",XLOOKUP(V190,Master[Company],Master[Acronym],"NA",0,1))</f>
        <v/>
      </c>
      <c r="V190" s="88"/>
      <c r="W190" s="90"/>
      <c r="X190" s="90"/>
      <c r="Y190" s="88"/>
      <c r="Z190" s="88" t="str">
        <f t="shared" si="5"/>
        <v/>
      </c>
      <c r="AA190" s="88"/>
      <c r="AB190" s="88"/>
      <c r="AC190" s="88"/>
      <c r="AD190" s="166"/>
      <c r="AE190" s="303"/>
      <c r="AF190" s="304"/>
      <c r="AG190" s="304"/>
      <c r="AH190" s="304"/>
      <c r="AI190" s="304"/>
      <c r="AJ190" s="304"/>
      <c r="AK190" s="304"/>
      <c r="AL190" s="305"/>
      <c r="AM190" s="304"/>
      <c r="AN190" s="304"/>
      <c r="AO190" s="304"/>
      <c r="AP190" s="304"/>
      <c r="AQ190" s="304"/>
      <c r="AR190" s="304"/>
      <c r="AS190" s="304"/>
      <c r="AT190" s="304"/>
      <c r="AU190" s="164"/>
      <c r="AV190" s="306"/>
      <c r="AW190" s="306"/>
      <c r="AX190" s="164"/>
      <c r="AY190" s="166"/>
      <c r="AZ190" s="88"/>
      <c r="BA190" s="88"/>
      <c r="BB190" s="88"/>
      <c r="BC190" s="88"/>
      <c r="BD190" s="307"/>
      <c r="BE190" s="88"/>
      <c r="BF190" s="88"/>
      <c r="BG190" s="88"/>
      <c r="BH190" s="308"/>
      <c r="BI190" s="309"/>
      <c r="BJ190" s="310"/>
      <c r="BK190" s="310"/>
      <c r="BL190" s="310"/>
      <c r="BM190" s="310"/>
      <c r="BN190" s="214"/>
    </row>
    <row r="191" ht="22.5" customHeight="1">
      <c r="A191" s="85" t="str">
        <f t="shared" si="6"/>
        <v/>
      </c>
      <c r="B191" s="321"/>
      <c r="C191" s="319" t="str">
        <f t="shared" si="1"/>
        <v/>
      </c>
      <c r="D191" s="322"/>
      <c r="E191" s="320" t="str">
        <f t="shared" si="2"/>
        <v/>
      </c>
      <c r="F191" s="323"/>
      <c r="G191" s="164"/>
      <c r="H191" s="88" t="str">
        <f t="array" ref="H191">IF(D191="","",XLOOKUP(D191,'Master Data'!K:K,'Master Data'!N:N,"Input in Master Data",0,1))</f>
        <v/>
      </c>
      <c r="I191" s="88" t="str">
        <f t="array" ref="I191">IF(D191="","",XLOOKUP(D191,'Master Data'!K:K,'Master Data'!O:O,"Input in Master Data",0,1))</f>
        <v/>
      </c>
      <c r="J191" s="88" t="str">
        <f t="array" ref="J191">if(V191="","",XLOOKUP(V191,Master[Company],Master[Blow],"Unknown",0,1))</f>
        <v/>
      </c>
      <c r="K191" s="88" t="str">
        <f t="array" ref="K191">if(V191="","",XLOOKUP(V191,Master[Company],Master[Pigging],"Unknown",0,1))</f>
        <v/>
      </c>
      <c r="L191" s="88" t="str">
        <f t="array" ref="L191">if(V191="","",XLOOKUP(V191,Master[Company],Master[Load Method],"Unknown",0,1))</f>
        <v/>
      </c>
      <c r="M191" s="88" t="str">
        <f t="array" ref="M191">if(V191="","",XLOOKUP(V191,Master[Company],Master[Line Distance],"Unknown",0,1))</f>
        <v/>
      </c>
      <c r="N191" s="164"/>
      <c r="O191" s="301"/>
      <c r="P191" s="88"/>
      <c r="Q191" s="88" t="str">
        <f t="array" ref="Q191">if(V191="","",XLOOKUP(V191,Master[Company],Master[Terms],"NA",0,1))</f>
        <v/>
      </c>
      <c r="R191" s="88" t="str">
        <f t="shared" si="3"/>
        <v/>
      </c>
      <c r="S191" s="88" t="str">
        <f t="array" ref="S191">if(V191="","",XLOOKUP(V191,Master[Company],Master[Group],"NA",0,1))</f>
        <v/>
      </c>
      <c r="T191" s="88" t="str">
        <f t="array" ref="T191">if(V191="","",XLOOKUP(V191,Master[Company],Master[Loading Location],"NA",0,1))</f>
        <v/>
      </c>
      <c r="U191" s="88" t="str">
        <f t="array" ref="U191">if(V191="","",XLOOKUP(V191,Master[Company],Master[Acronym],"NA",0,1))</f>
        <v/>
      </c>
      <c r="V191" s="88"/>
      <c r="W191" s="90"/>
      <c r="X191" s="90"/>
      <c r="Y191" s="88"/>
      <c r="Z191" s="88" t="str">
        <f t="shared" si="5"/>
        <v/>
      </c>
      <c r="AA191" s="88"/>
      <c r="AB191" s="88"/>
      <c r="AC191" s="88"/>
      <c r="AD191" s="166"/>
      <c r="AE191" s="303"/>
      <c r="AF191" s="304"/>
      <c r="AG191" s="304"/>
      <c r="AH191" s="304"/>
      <c r="AI191" s="304"/>
      <c r="AJ191" s="304"/>
      <c r="AK191" s="304"/>
      <c r="AL191" s="305"/>
      <c r="AM191" s="304"/>
      <c r="AN191" s="304"/>
      <c r="AO191" s="304"/>
      <c r="AP191" s="304"/>
      <c r="AQ191" s="304"/>
      <c r="AR191" s="304"/>
      <c r="AS191" s="304"/>
      <c r="AT191" s="304"/>
      <c r="AU191" s="164"/>
      <c r="AV191" s="306"/>
      <c r="AW191" s="306"/>
      <c r="AX191" s="164"/>
      <c r="AY191" s="166"/>
      <c r="AZ191" s="88"/>
      <c r="BA191" s="88"/>
      <c r="BB191" s="88"/>
      <c r="BC191" s="88"/>
      <c r="BD191" s="307"/>
      <c r="BE191" s="88"/>
      <c r="BF191" s="88"/>
      <c r="BG191" s="88"/>
      <c r="BH191" s="308"/>
      <c r="BI191" s="309"/>
      <c r="BJ191" s="310"/>
      <c r="BK191" s="310"/>
      <c r="BL191" s="310"/>
      <c r="BM191" s="310"/>
      <c r="BN191" s="214"/>
    </row>
    <row r="192" ht="22.5" customHeight="1">
      <c r="A192" s="85" t="str">
        <f t="shared" si="6"/>
        <v/>
      </c>
      <c r="B192" s="321"/>
      <c r="C192" s="319" t="str">
        <f t="shared" si="1"/>
        <v/>
      </c>
      <c r="D192" s="322"/>
      <c r="E192" s="320" t="str">
        <f t="shared" si="2"/>
        <v/>
      </c>
      <c r="F192" s="323"/>
      <c r="G192" s="164"/>
      <c r="H192" s="88" t="str">
        <f t="array" ref="H192">IF(D192="","",XLOOKUP(D192,'Master Data'!K:K,'Master Data'!N:N,"Input in Master Data",0,1))</f>
        <v/>
      </c>
      <c r="I192" s="88" t="str">
        <f t="array" ref="I192">IF(D192="","",XLOOKUP(D192,'Master Data'!K:K,'Master Data'!O:O,"Input in Master Data",0,1))</f>
        <v/>
      </c>
      <c r="J192" s="88" t="str">
        <f t="array" ref="J192">if(V192="","",XLOOKUP(V192,Master[Company],Master[Blow],"Unknown",0,1))</f>
        <v/>
      </c>
      <c r="K192" s="88" t="str">
        <f t="array" ref="K192">if(V192="","",XLOOKUP(V192,Master[Company],Master[Pigging],"Unknown",0,1))</f>
        <v/>
      </c>
      <c r="L192" s="88" t="str">
        <f t="array" ref="L192">if(V192="","",XLOOKUP(V192,Master[Company],Master[Load Method],"Unknown",0,1))</f>
        <v/>
      </c>
      <c r="M192" s="88" t="str">
        <f t="array" ref="M192">if(V192="","",XLOOKUP(V192,Master[Company],Master[Line Distance],"Unknown",0,1))</f>
        <v/>
      </c>
      <c r="N192" s="164"/>
      <c r="O192" s="301"/>
      <c r="P192" s="88"/>
      <c r="Q192" s="88" t="str">
        <f t="array" ref="Q192">if(V192="","",XLOOKUP(V192,Master[Company],Master[Terms],"NA",0,1))</f>
        <v/>
      </c>
      <c r="R192" s="88" t="str">
        <f t="shared" si="3"/>
        <v/>
      </c>
      <c r="S192" s="88" t="str">
        <f t="array" ref="S192">if(V192="","",XLOOKUP(V192,Master[Company],Master[Group],"NA",0,1))</f>
        <v/>
      </c>
      <c r="T192" s="88" t="str">
        <f t="array" ref="T192">if(V192="","",XLOOKUP(V192,Master[Company],Master[Loading Location],"NA",0,1))</f>
        <v/>
      </c>
      <c r="U192" s="88" t="str">
        <f t="array" ref="U192">if(V192="","",XLOOKUP(V192,Master[Company],Master[Acronym],"NA",0,1))</f>
        <v/>
      </c>
      <c r="V192" s="88"/>
      <c r="W192" s="90"/>
      <c r="X192" s="90"/>
      <c r="Y192" s="88"/>
      <c r="Z192" s="88" t="str">
        <f t="shared" si="5"/>
        <v/>
      </c>
      <c r="AA192" s="88"/>
      <c r="AB192" s="88"/>
      <c r="AC192" s="88"/>
      <c r="AD192" s="166"/>
      <c r="AE192" s="303"/>
      <c r="AF192" s="304"/>
      <c r="AG192" s="304"/>
      <c r="AH192" s="304"/>
      <c r="AI192" s="304"/>
      <c r="AJ192" s="304"/>
      <c r="AK192" s="304"/>
      <c r="AL192" s="305"/>
      <c r="AM192" s="304"/>
      <c r="AN192" s="304"/>
      <c r="AO192" s="304"/>
      <c r="AP192" s="304"/>
      <c r="AQ192" s="304"/>
      <c r="AR192" s="304"/>
      <c r="AS192" s="304"/>
      <c r="AT192" s="304"/>
      <c r="AU192" s="164"/>
      <c r="AV192" s="306"/>
      <c r="AW192" s="306"/>
      <c r="AX192" s="164"/>
      <c r="AY192" s="166"/>
      <c r="AZ192" s="88"/>
      <c r="BA192" s="88"/>
      <c r="BB192" s="88"/>
      <c r="BC192" s="88"/>
      <c r="BD192" s="307"/>
      <c r="BE192" s="88"/>
      <c r="BF192" s="88"/>
      <c r="BG192" s="88"/>
      <c r="BH192" s="308"/>
      <c r="BI192" s="309"/>
      <c r="BJ192" s="310"/>
      <c r="BK192" s="310"/>
      <c r="BL192" s="310"/>
      <c r="BM192" s="310"/>
      <c r="BN192" s="214"/>
    </row>
    <row r="193" ht="22.5" customHeight="1">
      <c r="A193" s="85" t="str">
        <f t="shared" si="6"/>
        <v/>
      </c>
      <c r="B193" s="321"/>
      <c r="C193" s="319" t="str">
        <f t="shared" si="1"/>
        <v/>
      </c>
      <c r="D193" s="322"/>
      <c r="E193" s="320" t="str">
        <f t="shared" si="2"/>
        <v/>
      </c>
      <c r="F193" s="323"/>
      <c r="G193" s="164"/>
      <c r="H193" s="88" t="str">
        <f t="array" ref="H193">IF(D193="","",XLOOKUP(D193,'Master Data'!K:K,'Master Data'!N:N,"Input in Master Data",0,1))</f>
        <v/>
      </c>
      <c r="I193" s="88" t="str">
        <f t="array" ref="I193">IF(D193="","",XLOOKUP(D193,'Master Data'!K:K,'Master Data'!O:O,"Input in Master Data",0,1))</f>
        <v/>
      </c>
      <c r="J193" s="88" t="str">
        <f t="array" ref="J193">if(V193="","",XLOOKUP(V193,Master[Company],Master[Blow],"Unknown",0,1))</f>
        <v/>
      </c>
      <c r="K193" s="88" t="str">
        <f t="array" ref="K193">if(V193="","",XLOOKUP(V193,Master[Company],Master[Pigging],"Unknown",0,1))</f>
        <v/>
      </c>
      <c r="L193" s="88" t="str">
        <f t="array" ref="L193">if(V193="","",XLOOKUP(V193,Master[Company],Master[Load Method],"Unknown",0,1))</f>
        <v/>
      </c>
      <c r="M193" s="88" t="str">
        <f t="array" ref="M193">if(V193="","",XLOOKUP(V193,Master[Company],Master[Line Distance],"Unknown",0,1))</f>
        <v/>
      </c>
      <c r="N193" s="164"/>
      <c r="O193" s="301"/>
      <c r="P193" s="88"/>
      <c r="Q193" s="88" t="str">
        <f t="array" ref="Q193">if(V193="","",XLOOKUP(V193,Master[Company],Master[Terms],"NA",0,1))</f>
        <v/>
      </c>
      <c r="R193" s="88" t="str">
        <f t="shared" si="3"/>
        <v/>
      </c>
      <c r="S193" s="88" t="str">
        <f t="array" ref="S193">if(V193="","",XLOOKUP(V193,Master[Company],Master[Group],"NA",0,1))</f>
        <v/>
      </c>
      <c r="T193" s="88" t="str">
        <f t="array" ref="T193">if(V193="","",XLOOKUP(V193,Master[Company],Master[Loading Location],"NA",0,1))</f>
        <v/>
      </c>
      <c r="U193" s="88" t="str">
        <f t="array" ref="U193">if(V193="","",XLOOKUP(V193,Master[Company],Master[Acronym],"NA",0,1))</f>
        <v/>
      </c>
      <c r="V193" s="88"/>
      <c r="W193" s="90"/>
      <c r="X193" s="90"/>
      <c r="Y193" s="88"/>
      <c r="Z193" s="88" t="str">
        <f t="shared" si="5"/>
        <v/>
      </c>
      <c r="AA193" s="88"/>
      <c r="AB193" s="88"/>
      <c r="AC193" s="88"/>
      <c r="AD193" s="166"/>
      <c r="AE193" s="303"/>
      <c r="AF193" s="304"/>
      <c r="AG193" s="304"/>
      <c r="AH193" s="304"/>
      <c r="AI193" s="304"/>
      <c r="AJ193" s="304"/>
      <c r="AK193" s="304"/>
      <c r="AL193" s="305"/>
      <c r="AM193" s="304"/>
      <c r="AN193" s="304"/>
      <c r="AO193" s="304"/>
      <c r="AP193" s="304"/>
      <c r="AQ193" s="304"/>
      <c r="AR193" s="304"/>
      <c r="AS193" s="304"/>
      <c r="AT193" s="304"/>
      <c r="AU193" s="164"/>
      <c r="AV193" s="306"/>
      <c r="AW193" s="306"/>
      <c r="AX193" s="164"/>
      <c r="AY193" s="166"/>
      <c r="AZ193" s="88"/>
      <c r="BA193" s="88"/>
      <c r="BB193" s="88"/>
      <c r="BC193" s="88"/>
      <c r="BD193" s="307"/>
      <c r="BE193" s="88"/>
      <c r="BF193" s="88"/>
      <c r="BG193" s="88"/>
      <c r="BH193" s="308"/>
      <c r="BI193" s="309"/>
      <c r="BJ193" s="310"/>
      <c r="BK193" s="310"/>
      <c r="BL193" s="310"/>
      <c r="BM193" s="310"/>
      <c r="BN193" s="214"/>
    </row>
    <row r="194" ht="22.5" customHeight="1">
      <c r="A194" s="85" t="str">
        <f t="shared" si="6"/>
        <v/>
      </c>
      <c r="B194" s="321"/>
      <c r="C194" s="319" t="str">
        <f t="shared" si="1"/>
        <v/>
      </c>
      <c r="D194" s="322"/>
      <c r="E194" s="320" t="str">
        <f t="shared" si="2"/>
        <v/>
      </c>
      <c r="F194" s="323"/>
      <c r="G194" s="164"/>
      <c r="H194" s="88" t="str">
        <f t="array" ref="H194">IF(D194="","",XLOOKUP(D194,'Master Data'!K:K,'Master Data'!N:N,"Input in Master Data",0,1))</f>
        <v/>
      </c>
      <c r="I194" s="88" t="str">
        <f t="array" ref="I194">IF(D194="","",XLOOKUP(D194,'Master Data'!K:K,'Master Data'!O:O,"Input in Master Data",0,1))</f>
        <v/>
      </c>
      <c r="J194" s="88" t="str">
        <f t="array" ref="J194">if(V194="","",XLOOKUP(V194,Master[Company],Master[Blow],"Unknown",0,1))</f>
        <v/>
      </c>
      <c r="K194" s="88" t="str">
        <f t="array" ref="K194">if(V194="","",XLOOKUP(V194,Master[Company],Master[Pigging],"Unknown",0,1))</f>
        <v/>
      </c>
      <c r="L194" s="88" t="str">
        <f t="array" ref="L194">if(V194="","",XLOOKUP(V194,Master[Company],Master[Load Method],"Unknown",0,1))</f>
        <v/>
      </c>
      <c r="M194" s="88" t="str">
        <f t="array" ref="M194">if(V194="","",XLOOKUP(V194,Master[Company],Master[Line Distance],"Unknown",0,1))</f>
        <v/>
      </c>
      <c r="N194" s="164"/>
      <c r="O194" s="301"/>
      <c r="P194" s="88"/>
      <c r="Q194" s="88" t="str">
        <f t="array" ref="Q194">if(V194="","",XLOOKUP(V194,Master[Company],Master[Terms],"NA",0,1))</f>
        <v/>
      </c>
      <c r="R194" s="88" t="str">
        <f t="shared" si="3"/>
        <v/>
      </c>
      <c r="S194" s="88" t="str">
        <f t="array" ref="S194">if(V194="","",XLOOKUP(V194,Master[Company],Master[Group],"NA",0,1))</f>
        <v/>
      </c>
      <c r="T194" s="88" t="str">
        <f t="array" ref="T194">if(V194="","",XLOOKUP(V194,Master[Company],Master[Loading Location],"NA",0,1))</f>
        <v/>
      </c>
      <c r="U194" s="88" t="str">
        <f t="array" ref="U194">if(V194="","",XLOOKUP(V194,Master[Company],Master[Acronym],"NA",0,1))</f>
        <v/>
      </c>
      <c r="V194" s="88"/>
      <c r="W194" s="90"/>
      <c r="X194" s="90"/>
      <c r="Y194" s="88"/>
      <c r="Z194" s="88" t="str">
        <f t="shared" si="5"/>
        <v/>
      </c>
      <c r="AA194" s="88"/>
      <c r="AB194" s="88"/>
      <c r="AC194" s="88"/>
      <c r="AD194" s="166"/>
      <c r="AE194" s="303"/>
      <c r="AF194" s="304"/>
      <c r="AG194" s="304"/>
      <c r="AH194" s="304"/>
      <c r="AI194" s="304"/>
      <c r="AJ194" s="304"/>
      <c r="AK194" s="304"/>
      <c r="AL194" s="305"/>
      <c r="AM194" s="304"/>
      <c r="AN194" s="304"/>
      <c r="AO194" s="304"/>
      <c r="AP194" s="304"/>
      <c r="AQ194" s="304"/>
      <c r="AR194" s="304"/>
      <c r="AS194" s="304"/>
      <c r="AT194" s="304"/>
      <c r="AU194" s="164"/>
      <c r="AV194" s="306"/>
      <c r="AW194" s="306"/>
      <c r="AX194" s="164"/>
      <c r="AY194" s="166"/>
      <c r="AZ194" s="88"/>
      <c r="BA194" s="88"/>
      <c r="BB194" s="88"/>
      <c r="BC194" s="88"/>
      <c r="BD194" s="307"/>
      <c r="BE194" s="88"/>
      <c r="BF194" s="88"/>
      <c r="BG194" s="88"/>
      <c r="BH194" s="308"/>
      <c r="BI194" s="309"/>
      <c r="BJ194" s="310"/>
      <c r="BK194" s="310"/>
      <c r="BL194" s="310"/>
      <c r="BM194" s="310"/>
      <c r="BN194" s="214"/>
    </row>
    <row r="195" ht="22.5" customHeight="1">
      <c r="A195" s="85" t="str">
        <f t="shared" si="6"/>
        <v/>
      </c>
      <c r="B195" s="321"/>
      <c r="C195" s="319" t="str">
        <f t="shared" si="1"/>
        <v/>
      </c>
      <c r="D195" s="322"/>
      <c r="E195" s="320" t="str">
        <f t="shared" si="2"/>
        <v/>
      </c>
      <c r="F195" s="323"/>
      <c r="G195" s="164"/>
      <c r="H195" s="88" t="str">
        <f t="array" ref="H195">IF(D195="","",XLOOKUP(D195,'Master Data'!K:K,'Master Data'!N:N,"Input in Master Data",0,1))</f>
        <v/>
      </c>
      <c r="I195" s="88" t="str">
        <f t="array" ref="I195">IF(D195="","",XLOOKUP(D195,'Master Data'!K:K,'Master Data'!O:O,"Input in Master Data",0,1))</f>
        <v/>
      </c>
      <c r="J195" s="88" t="str">
        <f t="array" ref="J195">if(V195="","",XLOOKUP(V195,Master[Company],Master[Blow],"Unknown",0,1))</f>
        <v/>
      </c>
      <c r="K195" s="88" t="str">
        <f t="array" ref="K195">if(V195="","",XLOOKUP(V195,Master[Company],Master[Pigging],"Unknown",0,1))</f>
        <v/>
      </c>
      <c r="L195" s="88" t="str">
        <f t="array" ref="L195">if(V195="","",XLOOKUP(V195,Master[Company],Master[Load Method],"Unknown",0,1))</f>
        <v/>
      </c>
      <c r="M195" s="88" t="str">
        <f t="array" ref="M195">if(V195="","",XLOOKUP(V195,Master[Company],Master[Line Distance],"Unknown",0,1))</f>
        <v/>
      </c>
      <c r="N195" s="164"/>
      <c r="O195" s="301"/>
      <c r="P195" s="88"/>
      <c r="Q195" s="88" t="str">
        <f t="array" ref="Q195">if(V195="","",XLOOKUP(V195,Master[Company],Master[Terms],"NA",0,1))</f>
        <v/>
      </c>
      <c r="R195" s="88" t="str">
        <f t="shared" si="3"/>
        <v/>
      </c>
      <c r="S195" s="88" t="str">
        <f t="array" ref="S195">if(V195="","",XLOOKUP(V195,Master[Company],Master[Group],"NA",0,1))</f>
        <v/>
      </c>
      <c r="T195" s="88" t="str">
        <f t="array" ref="T195">if(V195="","",XLOOKUP(V195,Master[Company],Master[Loading Location],"NA",0,1))</f>
        <v/>
      </c>
      <c r="U195" s="88" t="str">
        <f t="array" ref="U195">if(V195="","",XLOOKUP(V195,Master[Company],Master[Acronym],"NA",0,1))</f>
        <v/>
      </c>
      <c r="V195" s="88"/>
      <c r="W195" s="90"/>
      <c r="X195" s="90"/>
      <c r="Y195" s="88"/>
      <c r="Z195" s="88" t="str">
        <f t="shared" si="5"/>
        <v/>
      </c>
      <c r="AA195" s="88"/>
      <c r="AB195" s="88"/>
      <c r="AC195" s="88"/>
      <c r="AD195" s="166"/>
      <c r="AE195" s="303"/>
      <c r="AF195" s="304"/>
      <c r="AG195" s="304"/>
      <c r="AH195" s="304"/>
      <c r="AI195" s="304"/>
      <c r="AJ195" s="304"/>
      <c r="AK195" s="304"/>
      <c r="AL195" s="305"/>
      <c r="AM195" s="304"/>
      <c r="AN195" s="304"/>
      <c r="AO195" s="304"/>
      <c r="AP195" s="304"/>
      <c r="AQ195" s="304"/>
      <c r="AR195" s="304"/>
      <c r="AS195" s="304"/>
      <c r="AT195" s="304"/>
      <c r="AU195" s="164"/>
      <c r="AV195" s="306"/>
      <c r="AW195" s="306"/>
      <c r="AX195" s="164"/>
      <c r="AY195" s="166"/>
      <c r="AZ195" s="88"/>
      <c r="BA195" s="88"/>
      <c r="BB195" s="88"/>
      <c r="BC195" s="88"/>
      <c r="BD195" s="307"/>
      <c r="BE195" s="88"/>
      <c r="BF195" s="88"/>
      <c r="BG195" s="88"/>
      <c r="BH195" s="308"/>
      <c r="BI195" s="309"/>
      <c r="BJ195" s="310"/>
      <c r="BK195" s="310"/>
      <c r="BL195" s="310"/>
      <c r="BM195" s="310"/>
      <c r="BN195" s="214"/>
    </row>
    <row r="196" ht="22.5" customHeight="1">
      <c r="A196" s="85" t="str">
        <f t="shared" si="6"/>
        <v/>
      </c>
      <c r="B196" s="321"/>
      <c r="C196" s="319" t="str">
        <f t="shared" si="1"/>
        <v/>
      </c>
      <c r="D196" s="322"/>
      <c r="E196" s="320" t="str">
        <f t="shared" si="2"/>
        <v/>
      </c>
      <c r="F196" s="323"/>
      <c r="G196" s="164"/>
      <c r="H196" s="88" t="str">
        <f t="array" ref="H196">IF(D196="","",XLOOKUP(D196,'Master Data'!K:K,'Master Data'!N:N,"Input in Master Data",0,1))</f>
        <v/>
      </c>
      <c r="I196" s="88" t="str">
        <f t="array" ref="I196">IF(D196="","",XLOOKUP(D196,'Master Data'!K:K,'Master Data'!O:O,"Input in Master Data",0,1))</f>
        <v/>
      </c>
      <c r="J196" s="88" t="str">
        <f t="array" ref="J196">if(V196="","",XLOOKUP(V196,Master[Company],Master[Blow],"Unknown",0,1))</f>
        <v/>
      </c>
      <c r="K196" s="88" t="str">
        <f t="array" ref="K196">if(V196="","",XLOOKUP(V196,Master[Company],Master[Pigging],"Unknown",0,1))</f>
        <v/>
      </c>
      <c r="L196" s="88" t="str">
        <f t="array" ref="L196">if(V196="","",XLOOKUP(V196,Master[Company],Master[Load Method],"Unknown",0,1))</f>
        <v/>
      </c>
      <c r="M196" s="88" t="str">
        <f t="array" ref="M196">if(V196="","",XLOOKUP(V196,Master[Company],Master[Line Distance],"Unknown",0,1))</f>
        <v/>
      </c>
      <c r="N196" s="164"/>
      <c r="O196" s="301"/>
      <c r="P196" s="88"/>
      <c r="Q196" s="88" t="str">
        <f t="array" ref="Q196">if(V196="","",XLOOKUP(V196,Master[Company],Master[Terms],"NA",0,1))</f>
        <v/>
      </c>
      <c r="R196" s="88" t="str">
        <f t="shared" si="3"/>
        <v/>
      </c>
      <c r="S196" s="88" t="str">
        <f t="array" ref="S196">if(V196="","",XLOOKUP(V196,Master[Company],Master[Group],"NA",0,1))</f>
        <v/>
      </c>
      <c r="T196" s="88" t="str">
        <f t="array" ref="T196">if(V196="","",XLOOKUP(V196,Master[Company],Master[Loading Location],"NA",0,1))</f>
        <v/>
      </c>
      <c r="U196" s="88" t="str">
        <f t="array" ref="U196">if(V196="","",XLOOKUP(V196,Master[Company],Master[Acronym],"NA",0,1))</f>
        <v/>
      </c>
      <c r="V196" s="88"/>
      <c r="W196" s="90"/>
      <c r="X196" s="90"/>
      <c r="Y196" s="88"/>
      <c r="Z196" s="88" t="str">
        <f t="shared" si="5"/>
        <v/>
      </c>
      <c r="AA196" s="88"/>
      <c r="AB196" s="88"/>
      <c r="AC196" s="88"/>
      <c r="AD196" s="166"/>
      <c r="AE196" s="303"/>
      <c r="AF196" s="304"/>
      <c r="AG196" s="304"/>
      <c r="AH196" s="304"/>
      <c r="AI196" s="304"/>
      <c r="AJ196" s="304"/>
      <c r="AK196" s="304"/>
      <c r="AL196" s="305"/>
      <c r="AM196" s="304"/>
      <c r="AN196" s="304"/>
      <c r="AO196" s="304"/>
      <c r="AP196" s="304"/>
      <c r="AQ196" s="304"/>
      <c r="AR196" s="304"/>
      <c r="AS196" s="304"/>
      <c r="AT196" s="304"/>
      <c r="AU196" s="164"/>
      <c r="AV196" s="306"/>
      <c r="AW196" s="306"/>
      <c r="AX196" s="164"/>
      <c r="AY196" s="166"/>
      <c r="AZ196" s="88"/>
      <c r="BA196" s="88"/>
      <c r="BB196" s="88"/>
      <c r="BC196" s="88"/>
      <c r="BD196" s="307"/>
      <c r="BE196" s="88"/>
      <c r="BF196" s="88"/>
      <c r="BG196" s="88"/>
      <c r="BH196" s="308"/>
      <c r="BI196" s="309"/>
      <c r="BJ196" s="310"/>
      <c r="BK196" s="310"/>
      <c r="BL196" s="310"/>
      <c r="BM196" s="310"/>
      <c r="BN196" s="214"/>
    </row>
    <row r="197" ht="22.5" customHeight="1">
      <c r="A197" s="85" t="str">
        <f t="shared" si="6"/>
        <v/>
      </c>
      <c r="B197" s="321"/>
      <c r="C197" s="319" t="str">
        <f t="shared" si="1"/>
        <v/>
      </c>
      <c r="D197" s="322"/>
      <c r="E197" s="320" t="str">
        <f t="shared" si="2"/>
        <v/>
      </c>
      <c r="F197" s="323"/>
      <c r="G197" s="164"/>
      <c r="H197" s="88" t="str">
        <f t="array" ref="H197">IF(D197="","",XLOOKUP(D197,'Master Data'!K:K,'Master Data'!N:N,"Input in Master Data",0,1))</f>
        <v/>
      </c>
      <c r="I197" s="88" t="str">
        <f t="array" ref="I197">IF(D197="","",XLOOKUP(D197,'Master Data'!K:K,'Master Data'!O:O,"Input in Master Data",0,1))</f>
        <v/>
      </c>
      <c r="J197" s="88" t="str">
        <f t="array" ref="J197">if(V197="","",XLOOKUP(V197,Master[Company],Master[Blow],"Unknown",0,1))</f>
        <v/>
      </c>
      <c r="K197" s="88" t="str">
        <f t="array" ref="K197">if(V197="","",XLOOKUP(V197,Master[Company],Master[Pigging],"Unknown",0,1))</f>
        <v/>
      </c>
      <c r="L197" s="88" t="str">
        <f t="array" ref="L197">if(V197="","",XLOOKUP(V197,Master[Company],Master[Load Method],"Unknown",0,1))</f>
        <v/>
      </c>
      <c r="M197" s="88" t="str">
        <f t="array" ref="M197">if(V197="","",XLOOKUP(V197,Master[Company],Master[Line Distance],"Unknown",0,1))</f>
        <v/>
      </c>
      <c r="N197" s="164"/>
      <c r="O197" s="301"/>
      <c r="P197" s="88"/>
      <c r="Q197" s="88" t="str">
        <f t="array" ref="Q197">if(V197="","",XLOOKUP(V197,Master[Company],Master[Terms],"NA",0,1))</f>
        <v/>
      </c>
      <c r="R197" s="88" t="str">
        <f t="shared" si="3"/>
        <v/>
      </c>
      <c r="S197" s="88" t="str">
        <f t="array" ref="S197">if(V197="","",XLOOKUP(V197,Master[Company],Master[Group],"NA",0,1))</f>
        <v/>
      </c>
      <c r="T197" s="88" t="str">
        <f t="array" ref="T197">if(V197="","",XLOOKUP(V197,Master[Company],Master[Loading Location],"NA",0,1))</f>
        <v/>
      </c>
      <c r="U197" s="88" t="str">
        <f t="array" ref="U197">if(V197="","",XLOOKUP(V197,Master[Company],Master[Acronym],"NA",0,1))</f>
        <v/>
      </c>
      <c r="V197" s="88"/>
      <c r="W197" s="90"/>
      <c r="X197" s="90"/>
      <c r="Y197" s="88"/>
      <c r="Z197" s="88" t="str">
        <f t="shared" si="5"/>
        <v/>
      </c>
      <c r="AA197" s="88"/>
      <c r="AB197" s="88"/>
      <c r="AC197" s="88"/>
      <c r="AD197" s="166"/>
      <c r="AE197" s="303"/>
      <c r="AF197" s="304"/>
      <c r="AG197" s="304"/>
      <c r="AH197" s="304"/>
      <c r="AI197" s="304"/>
      <c r="AJ197" s="304"/>
      <c r="AK197" s="304"/>
      <c r="AL197" s="305"/>
      <c r="AM197" s="304"/>
      <c r="AN197" s="304"/>
      <c r="AO197" s="304"/>
      <c r="AP197" s="304"/>
      <c r="AQ197" s="304"/>
      <c r="AR197" s="304"/>
      <c r="AS197" s="304"/>
      <c r="AT197" s="304"/>
      <c r="AU197" s="164"/>
      <c r="AV197" s="306"/>
      <c r="AW197" s="306"/>
      <c r="AX197" s="164"/>
      <c r="AY197" s="166"/>
      <c r="AZ197" s="88"/>
      <c r="BA197" s="88"/>
      <c r="BB197" s="88"/>
      <c r="BC197" s="88"/>
      <c r="BD197" s="307"/>
      <c r="BE197" s="88"/>
      <c r="BF197" s="88"/>
      <c r="BG197" s="88"/>
      <c r="BH197" s="308"/>
      <c r="BI197" s="309"/>
      <c r="BJ197" s="310"/>
      <c r="BK197" s="310"/>
      <c r="BL197" s="310"/>
      <c r="BM197" s="310"/>
      <c r="BN197" s="214"/>
    </row>
    <row r="198" ht="22.5" customHeight="1">
      <c r="A198" s="85" t="str">
        <f t="shared" si="6"/>
        <v/>
      </c>
      <c r="B198" s="321"/>
      <c r="C198" s="319" t="str">
        <f t="shared" si="1"/>
        <v/>
      </c>
      <c r="D198" s="322"/>
      <c r="E198" s="320" t="str">
        <f t="shared" si="2"/>
        <v/>
      </c>
      <c r="F198" s="323"/>
      <c r="G198" s="164"/>
      <c r="H198" s="88" t="str">
        <f t="array" ref="H198">IF(D198="","",XLOOKUP(D198,'Master Data'!K:K,'Master Data'!N:N,"Input in Master Data",0,1))</f>
        <v/>
      </c>
      <c r="I198" s="88" t="str">
        <f t="array" ref="I198">IF(D198="","",XLOOKUP(D198,'Master Data'!K:K,'Master Data'!O:O,"Input in Master Data",0,1))</f>
        <v/>
      </c>
      <c r="J198" s="88" t="str">
        <f t="array" ref="J198">if(V198="","",XLOOKUP(V198,Master[Company],Master[Blow],"Unknown",0,1))</f>
        <v/>
      </c>
      <c r="K198" s="88" t="str">
        <f t="array" ref="K198">if(V198="","",XLOOKUP(V198,Master[Company],Master[Pigging],"Unknown",0,1))</f>
        <v/>
      </c>
      <c r="L198" s="88" t="str">
        <f t="array" ref="L198">if(V198="","",XLOOKUP(V198,Master[Company],Master[Load Method],"Unknown",0,1))</f>
        <v/>
      </c>
      <c r="M198" s="88" t="str">
        <f t="array" ref="M198">if(V198="","",XLOOKUP(V198,Master[Company],Master[Line Distance],"Unknown",0,1))</f>
        <v/>
      </c>
      <c r="N198" s="164"/>
      <c r="O198" s="301"/>
      <c r="P198" s="88"/>
      <c r="Q198" s="88" t="str">
        <f t="array" ref="Q198">if(V198="","",XLOOKUP(V198,Master[Company],Master[Terms],"NA",0,1))</f>
        <v/>
      </c>
      <c r="R198" s="88" t="str">
        <f t="shared" si="3"/>
        <v/>
      </c>
      <c r="S198" s="88" t="str">
        <f t="array" ref="S198">if(V198="","",XLOOKUP(V198,Master[Company],Master[Group],"NA",0,1))</f>
        <v/>
      </c>
      <c r="T198" s="88" t="str">
        <f t="array" ref="T198">if(V198="","",XLOOKUP(V198,Master[Company],Master[Loading Location],"NA",0,1))</f>
        <v/>
      </c>
      <c r="U198" s="88" t="str">
        <f t="array" ref="U198">if(V198="","",XLOOKUP(V198,Master[Company],Master[Acronym],"NA",0,1))</f>
        <v/>
      </c>
      <c r="V198" s="88"/>
      <c r="W198" s="90"/>
      <c r="X198" s="90"/>
      <c r="Y198" s="88"/>
      <c r="Z198" s="88" t="str">
        <f t="shared" si="5"/>
        <v/>
      </c>
      <c r="AA198" s="88"/>
      <c r="AB198" s="88"/>
      <c r="AC198" s="88"/>
      <c r="AD198" s="166"/>
      <c r="AE198" s="303"/>
      <c r="AF198" s="304"/>
      <c r="AG198" s="304"/>
      <c r="AH198" s="304"/>
      <c r="AI198" s="304"/>
      <c r="AJ198" s="304"/>
      <c r="AK198" s="304"/>
      <c r="AL198" s="305"/>
      <c r="AM198" s="304"/>
      <c r="AN198" s="304"/>
      <c r="AO198" s="304"/>
      <c r="AP198" s="304"/>
      <c r="AQ198" s="304"/>
      <c r="AR198" s="304"/>
      <c r="AS198" s="304"/>
      <c r="AT198" s="304"/>
      <c r="AU198" s="164"/>
      <c r="AV198" s="306"/>
      <c r="AW198" s="306"/>
      <c r="AX198" s="164"/>
      <c r="AY198" s="166"/>
      <c r="AZ198" s="88"/>
      <c r="BA198" s="88"/>
      <c r="BB198" s="88"/>
      <c r="BC198" s="88"/>
      <c r="BD198" s="307"/>
      <c r="BE198" s="88"/>
      <c r="BF198" s="88"/>
      <c r="BG198" s="88"/>
      <c r="BH198" s="308"/>
      <c r="BI198" s="309"/>
      <c r="BJ198" s="310"/>
      <c r="BK198" s="310"/>
      <c r="BL198" s="310"/>
      <c r="BM198" s="310"/>
      <c r="BN198" s="214"/>
    </row>
    <row r="199" ht="22.5" customHeight="1">
      <c r="A199" s="85" t="str">
        <f t="shared" si="6"/>
        <v/>
      </c>
      <c r="B199" s="321"/>
      <c r="C199" s="319" t="str">
        <f t="shared" si="1"/>
        <v/>
      </c>
      <c r="D199" s="322"/>
      <c r="E199" s="320" t="str">
        <f t="shared" si="2"/>
        <v/>
      </c>
      <c r="F199" s="323"/>
      <c r="G199" s="164"/>
      <c r="H199" s="88" t="str">
        <f t="array" ref="H199">IF(D199="","",XLOOKUP(D199,'Master Data'!K:K,'Master Data'!N:N,"Input in Master Data",0,1))</f>
        <v/>
      </c>
      <c r="I199" s="88" t="str">
        <f t="array" ref="I199">IF(D199="","",XLOOKUP(D199,'Master Data'!K:K,'Master Data'!O:O,"Input in Master Data",0,1))</f>
        <v/>
      </c>
      <c r="J199" s="88" t="str">
        <f t="array" ref="J199">if(V199="","",XLOOKUP(V199,Master[Company],Master[Blow],"Unknown",0,1))</f>
        <v/>
      </c>
      <c r="K199" s="88" t="str">
        <f t="array" ref="K199">if(V199="","",XLOOKUP(V199,Master[Company],Master[Pigging],"Unknown",0,1))</f>
        <v/>
      </c>
      <c r="L199" s="88" t="str">
        <f t="array" ref="L199">if(V199="","",XLOOKUP(V199,Master[Company],Master[Load Method],"Unknown",0,1))</f>
        <v/>
      </c>
      <c r="M199" s="88" t="str">
        <f t="array" ref="M199">if(V199="","",XLOOKUP(V199,Master[Company],Master[Line Distance],"Unknown",0,1))</f>
        <v/>
      </c>
      <c r="N199" s="164"/>
      <c r="O199" s="301"/>
      <c r="P199" s="88"/>
      <c r="Q199" s="88" t="str">
        <f t="array" ref="Q199">if(V199="","",XLOOKUP(V199,Master[Company],Master[Terms],"NA",0,1))</f>
        <v/>
      </c>
      <c r="R199" s="88" t="str">
        <f t="shared" si="3"/>
        <v/>
      </c>
      <c r="S199" s="88" t="str">
        <f t="array" ref="S199">if(V199="","",XLOOKUP(V199,Master[Company],Master[Group],"NA",0,1))</f>
        <v/>
      </c>
      <c r="T199" s="88" t="str">
        <f t="array" ref="T199">if(V199="","",XLOOKUP(V199,Master[Company],Master[Loading Location],"NA",0,1))</f>
        <v/>
      </c>
      <c r="U199" s="88" t="str">
        <f t="array" ref="U199">if(V199="","",XLOOKUP(V199,Master[Company],Master[Acronym],"NA",0,1))</f>
        <v/>
      </c>
      <c r="V199" s="88"/>
      <c r="W199" s="90"/>
      <c r="X199" s="90"/>
      <c r="Y199" s="88"/>
      <c r="Z199" s="88" t="str">
        <f t="shared" si="5"/>
        <v/>
      </c>
      <c r="AA199" s="88"/>
      <c r="AB199" s="88"/>
      <c r="AC199" s="88"/>
      <c r="AD199" s="166"/>
      <c r="AE199" s="303"/>
      <c r="AF199" s="304"/>
      <c r="AG199" s="304"/>
      <c r="AH199" s="304"/>
      <c r="AI199" s="304"/>
      <c r="AJ199" s="304"/>
      <c r="AK199" s="304"/>
      <c r="AL199" s="305"/>
      <c r="AM199" s="304"/>
      <c r="AN199" s="304"/>
      <c r="AO199" s="304"/>
      <c r="AP199" s="304"/>
      <c r="AQ199" s="304"/>
      <c r="AR199" s="304"/>
      <c r="AS199" s="304"/>
      <c r="AT199" s="304"/>
      <c r="AU199" s="164"/>
      <c r="AV199" s="306"/>
      <c r="AW199" s="306"/>
      <c r="AX199" s="164"/>
      <c r="AY199" s="166"/>
      <c r="AZ199" s="88"/>
      <c r="BA199" s="88"/>
      <c r="BB199" s="88"/>
      <c r="BC199" s="88"/>
      <c r="BD199" s="307"/>
      <c r="BE199" s="88"/>
      <c r="BF199" s="88"/>
      <c r="BG199" s="88"/>
      <c r="BH199" s="308"/>
      <c r="BI199" s="309"/>
      <c r="BJ199" s="310"/>
      <c r="BK199" s="310"/>
      <c r="BL199" s="310"/>
      <c r="BM199" s="310"/>
      <c r="BN199" s="214"/>
    </row>
    <row r="200" ht="22.5" customHeight="1">
      <c r="A200" s="85" t="str">
        <f t="shared" si="6"/>
        <v/>
      </c>
      <c r="B200" s="321"/>
      <c r="C200" s="319" t="str">
        <f t="shared" si="1"/>
        <v/>
      </c>
      <c r="D200" s="322"/>
      <c r="E200" s="320" t="str">
        <f t="shared" si="2"/>
        <v/>
      </c>
      <c r="F200" s="323"/>
      <c r="G200" s="164"/>
      <c r="H200" s="88" t="str">
        <f t="array" ref="H200">IF(D200="","",XLOOKUP(D200,'Master Data'!K:K,'Master Data'!N:N,"Input in Master Data",0,1))</f>
        <v/>
      </c>
      <c r="I200" s="88" t="str">
        <f t="array" ref="I200">IF(D200="","",XLOOKUP(D200,'Master Data'!K:K,'Master Data'!O:O,"Input in Master Data",0,1))</f>
        <v/>
      </c>
      <c r="J200" s="88" t="str">
        <f t="array" ref="J200">if(V200="","",XLOOKUP(V200,Master[Company],Master[Blow],"Unknown",0,1))</f>
        <v/>
      </c>
      <c r="K200" s="88" t="str">
        <f t="array" ref="K200">if(V200="","",XLOOKUP(V200,Master[Company],Master[Pigging],"Unknown",0,1))</f>
        <v/>
      </c>
      <c r="L200" s="88" t="str">
        <f t="array" ref="L200">if(V200="","",XLOOKUP(V200,Master[Company],Master[Load Method],"Unknown",0,1))</f>
        <v/>
      </c>
      <c r="M200" s="88" t="str">
        <f t="array" ref="M200">if(V200="","",XLOOKUP(V200,Master[Company],Master[Line Distance],"Unknown",0,1))</f>
        <v/>
      </c>
      <c r="N200" s="164"/>
      <c r="O200" s="301"/>
      <c r="P200" s="88"/>
      <c r="Q200" s="88" t="str">
        <f t="array" ref="Q200">if(V200="","",XLOOKUP(V200,Master[Company],Master[Terms],"NA",0,1))</f>
        <v/>
      </c>
      <c r="R200" s="88" t="str">
        <f t="shared" si="3"/>
        <v/>
      </c>
      <c r="S200" s="88" t="str">
        <f t="array" ref="S200">if(V200="","",XLOOKUP(V200,Master[Company],Master[Group],"NA",0,1))</f>
        <v/>
      </c>
      <c r="T200" s="88" t="str">
        <f t="array" ref="T200">if(V200="","",XLOOKUP(V200,Master[Company],Master[Loading Location],"NA",0,1))</f>
        <v/>
      </c>
      <c r="U200" s="88" t="str">
        <f t="array" ref="U200">if(V200="","",XLOOKUP(V200,Master[Company],Master[Acronym],"NA",0,1))</f>
        <v/>
      </c>
      <c r="V200" s="88"/>
      <c r="W200" s="90"/>
      <c r="X200" s="90"/>
      <c r="Y200" s="88"/>
      <c r="Z200" s="88" t="str">
        <f t="shared" si="5"/>
        <v/>
      </c>
      <c r="AA200" s="88"/>
      <c r="AB200" s="88"/>
      <c r="AC200" s="88"/>
      <c r="AD200" s="166"/>
      <c r="AE200" s="303"/>
      <c r="AF200" s="304"/>
      <c r="AG200" s="304"/>
      <c r="AH200" s="304"/>
      <c r="AI200" s="304"/>
      <c r="AJ200" s="304"/>
      <c r="AK200" s="304"/>
      <c r="AL200" s="305"/>
      <c r="AM200" s="304"/>
      <c r="AN200" s="304"/>
      <c r="AO200" s="304"/>
      <c r="AP200" s="304"/>
      <c r="AQ200" s="304"/>
      <c r="AR200" s="304"/>
      <c r="AS200" s="304"/>
      <c r="AT200" s="304"/>
      <c r="AU200" s="164"/>
      <c r="AV200" s="306"/>
      <c r="AW200" s="306"/>
      <c r="AX200" s="164"/>
      <c r="AY200" s="166"/>
      <c r="AZ200" s="88"/>
      <c r="BA200" s="88"/>
      <c r="BB200" s="88"/>
      <c r="BC200" s="88"/>
      <c r="BD200" s="307"/>
      <c r="BE200" s="88"/>
      <c r="BF200" s="88"/>
      <c r="BG200" s="88"/>
      <c r="BH200" s="308"/>
      <c r="BI200" s="309"/>
      <c r="BJ200" s="310"/>
      <c r="BK200" s="310"/>
      <c r="BL200" s="310"/>
      <c r="BM200" s="310"/>
      <c r="BN200" s="214"/>
    </row>
    <row r="201" ht="22.5" customHeight="1">
      <c r="A201" s="85" t="str">
        <f t="shared" si="6"/>
        <v/>
      </c>
      <c r="B201" s="321"/>
      <c r="C201" s="319" t="str">
        <f t="shared" si="1"/>
        <v/>
      </c>
      <c r="D201" s="322"/>
      <c r="E201" s="320" t="str">
        <f t="shared" si="2"/>
        <v/>
      </c>
      <c r="F201" s="323"/>
      <c r="G201" s="164"/>
      <c r="H201" s="88" t="str">
        <f t="array" ref="H201">IF(D201="","",XLOOKUP(D201,'Master Data'!K:K,'Master Data'!N:N,"Input in Master Data",0,1))</f>
        <v/>
      </c>
      <c r="I201" s="88" t="str">
        <f t="array" ref="I201">IF(D201="","",XLOOKUP(D201,'Master Data'!K:K,'Master Data'!O:O,"Input in Master Data",0,1))</f>
        <v/>
      </c>
      <c r="J201" s="88" t="str">
        <f t="array" ref="J201">if(V201="","",XLOOKUP(V201,Master[Company],Master[Blow],"Unknown",0,1))</f>
        <v/>
      </c>
      <c r="K201" s="88" t="str">
        <f t="array" ref="K201">if(V201="","",XLOOKUP(V201,Master[Company],Master[Pigging],"Unknown",0,1))</f>
        <v/>
      </c>
      <c r="L201" s="88" t="str">
        <f t="array" ref="L201">if(V201="","",XLOOKUP(V201,Master[Company],Master[Load Method],"Unknown",0,1))</f>
        <v/>
      </c>
      <c r="M201" s="88" t="str">
        <f t="array" ref="M201">if(V201="","",XLOOKUP(V201,Master[Company],Master[Line Distance],"Unknown",0,1))</f>
        <v/>
      </c>
      <c r="N201" s="164"/>
      <c r="O201" s="301"/>
      <c r="P201" s="88"/>
      <c r="Q201" s="88" t="str">
        <f t="array" ref="Q201">if(V201="","",XLOOKUP(V201,Master[Company],Master[Terms],"NA",0,1))</f>
        <v/>
      </c>
      <c r="R201" s="88" t="str">
        <f t="shared" si="3"/>
        <v/>
      </c>
      <c r="S201" s="88" t="str">
        <f t="array" ref="S201">if(V201="","",XLOOKUP(V201,Master[Company],Master[Group],"NA",0,1))</f>
        <v/>
      </c>
      <c r="T201" s="88" t="str">
        <f t="array" ref="T201">if(V201="","",XLOOKUP(V201,Master[Company],Master[Loading Location],"NA",0,1))</f>
        <v/>
      </c>
      <c r="U201" s="88" t="str">
        <f t="array" ref="U201">if(V201="","",XLOOKUP(V201,Master[Company],Master[Acronym],"NA",0,1))</f>
        <v/>
      </c>
      <c r="V201" s="88"/>
      <c r="W201" s="90"/>
      <c r="X201" s="90"/>
      <c r="Y201" s="88"/>
      <c r="Z201" s="88" t="str">
        <f t="shared" si="5"/>
        <v/>
      </c>
      <c r="AA201" s="88"/>
      <c r="AB201" s="88"/>
      <c r="AC201" s="88"/>
      <c r="AD201" s="166"/>
      <c r="AE201" s="303"/>
      <c r="AF201" s="304"/>
      <c r="AG201" s="304"/>
      <c r="AH201" s="304"/>
      <c r="AI201" s="304"/>
      <c r="AJ201" s="304"/>
      <c r="AK201" s="304"/>
      <c r="AL201" s="305"/>
      <c r="AM201" s="304"/>
      <c r="AN201" s="304"/>
      <c r="AO201" s="304"/>
      <c r="AP201" s="304"/>
      <c r="AQ201" s="304"/>
      <c r="AR201" s="304"/>
      <c r="AS201" s="304"/>
      <c r="AT201" s="304"/>
      <c r="AU201" s="164"/>
      <c r="AV201" s="306"/>
      <c r="AW201" s="306"/>
      <c r="AX201" s="164"/>
      <c r="AY201" s="166"/>
      <c r="AZ201" s="88"/>
      <c r="BA201" s="88"/>
      <c r="BB201" s="88"/>
      <c r="BC201" s="88"/>
      <c r="BD201" s="307"/>
      <c r="BE201" s="88"/>
      <c r="BF201" s="88"/>
      <c r="BG201" s="88"/>
      <c r="BH201" s="308"/>
      <c r="BI201" s="309"/>
      <c r="BJ201" s="310"/>
      <c r="BK201" s="310"/>
      <c r="BL201" s="310"/>
      <c r="BM201" s="310"/>
      <c r="BN201" s="214"/>
    </row>
    <row r="202" ht="22.5" customHeight="1">
      <c r="A202" s="85" t="str">
        <f t="shared" si="6"/>
        <v/>
      </c>
      <c r="B202" s="321"/>
      <c r="C202" s="319" t="str">
        <f t="shared" si="1"/>
        <v/>
      </c>
      <c r="D202" s="322"/>
      <c r="E202" s="320" t="str">
        <f t="shared" si="2"/>
        <v/>
      </c>
      <c r="F202" s="323"/>
      <c r="G202" s="164"/>
      <c r="H202" s="88" t="str">
        <f t="array" ref="H202">IF(D202="","",XLOOKUP(D202,'Master Data'!K:K,'Master Data'!N:N,"Input in Master Data",0,1))</f>
        <v/>
      </c>
      <c r="I202" s="88" t="str">
        <f t="array" ref="I202">IF(D202="","",XLOOKUP(D202,'Master Data'!K:K,'Master Data'!O:O,"Input in Master Data",0,1))</f>
        <v/>
      </c>
      <c r="J202" s="88" t="str">
        <f t="array" ref="J202">if(V202="","",XLOOKUP(V202,Master[Company],Master[Blow],"Unknown",0,1))</f>
        <v/>
      </c>
      <c r="K202" s="88" t="str">
        <f t="array" ref="K202">if(V202="","",XLOOKUP(V202,Master[Company],Master[Pigging],"Unknown",0,1))</f>
        <v/>
      </c>
      <c r="L202" s="88" t="str">
        <f t="array" ref="L202">if(V202="","",XLOOKUP(V202,Master[Company],Master[Load Method],"Unknown",0,1))</f>
        <v/>
      </c>
      <c r="M202" s="88" t="str">
        <f t="array" ref="M202">if(V202="","",XLOOKUP(V202,Master[Company],Master[Line Distance],"Unknown",0,1))</f>
        <v/>
      </c>
      <c r="N202" s="164"/>
      <c r="O202" s="301"/>
      <c r="P202" s="88"/>
      <c r="Q202" s="88" t="str">
        <f t="array" ref="Q202">if(V202="","",XLOOKUP(V202,Master[Company],Master[Terms],"NA",0,1))</f>
        <v/>
      </c>
      <c r="R202" s="88" t="str">
        <f t="shared" si="3"/>
        <v/>
      </c>
      <c r="S202" s="88" t="str">
        <f t="array" ref="S202">if(V202="","",XLOOKUP(V202,Master[Company],Master[Group],"NA",0,1))</f>
        <v/>
      </c>
      <c r="T202" s="88" t="str">
        <f t="array" ref="T202">if(V202="","",XLOOKUP(V202,Master[Company],Master[Loading Location],"NA",0,1))</f>
        <v/>
      </c>
      <c r="U202" s="88" t="str">
        <f t="array" ref="U202">if(V202="","",XLOOKUP(V202,Master[Company],Master[Acronym],"NA",0,1))</f>
        <v/>
      </c>
      <c r="V202" s="88"/>
      <c r="W202" s="90"/>
      <c r="X202" s="90"/>
      <c r="Y202" s="88"/>
      <c r="Z202" s="88" t="str">
        <f t="shared" si="5"/>
        <v/>
      </c>
      <c r="AA202" s="88"/>
      <c r="AB202" s="88"/>
      <c r="AC202" s="88"/>
      <c r="AD202" s="166"/>
      <c r="AE202" s="303"/>
      <c r="AF202" s="304"/>
      <c r="AG202" s="304"/>
      <c r="AH202" s="304"/>
      <c r="AI202" s="304"/>
      <c r="AJ202" s="304"/>
      <c r="AK202" s="304"/>
      <c r="AL202" s="305"/>
      <c r="AM202" s="304"/>
      <c r="AN202" s="304"/>
      <c r="AO202" s="304"/>
      <c r="AP202" s="304"/>
      <c r="AQ202" s="304"/>
      <c r="AR202" s="304"/>
      <c r="AS202" s="304"/>
      <c r="AT202" s="304"/>
      <c r="AU202" s="164"/>
      <c r="AV202" s="306"/>
      <c r="AW202" s="306"/>
      <c r="AX202" s="164"/>
      <c r="AY202" s="166"/>
      <c r="AZ202" s="88"/>
      <c r="BA202" s="88"/>
      <c r="BB202" s="88"/>
      <c r="BC202" s="88"/>
      <c r="BD202" s="307"/>
      <c r="BE202" s="88"/>
      <c r="BF202" s="88"/>
      <c r="BG202" s="88"/>
      <c r="BH202" s="308"/>
      <c r="BI202" s="309"/>
      <c r="BJ202" s="310"/>
      <c r="BK202" s="310"/>
      <c r="BL202" s="310"/>
      <c r="BM202" s="310"/>
      <c r="BN202" s="214"/>
    </row>
    <row r="203" ht="22.5" customHeight="1">
      <c r="A203" s="85" t="str">
        <f t="shared" si="6"/>
        <v/>
      </c>
      <c r="B203" s="321"/>
      <c r="C203" s="319" t="str">
        <f t="shared" si="1"/>
        <v/>
      </c>
      <c r="D203" s="322"/>
      <c r="E203" s="320" t="str">
        <f t="shared" si="2"/>
        <v/>
      </c>
      <c r="F203" s="323"/>
      <c r="G203" s="164"/>
      <c r="H203" s="88" t="str">
        <f t="array" ref="H203">IF(D203="","",XLOOKUP(D203,'Master Data'!K:K,'Master Data'!N:N,"Input in Master Data",0,1))</f>
        <v/>
      </c>
      <c r="I203" s="88" t="str">
        <f t="array" ref="I203">IF(D203="","",XLOOKUP(D203,'Master Data'!K:K,'Master Data'!O:O,"Input in Master Data",0,1))</f>
        <v/>
      </c>
      <c r="J203" s="88" t="str">
        <f t="array" ref="J203">if(V203="","",XLOOKUP(V203,Master[Company],Master[Blow],"Unknown",0,1))</f>
        <v/>
      </c>
      <c r="K203" s="88" t="str">
        <f t="array" ref="K203">if(V203="","",XLOOKUP(V203,Master[Company],Master[Pigging],"Unknown",0,1))</f>
        <v/>
      </c>
      <c r="L203" s="88" t="str">
        <f t="array" ref="L203">if(V203="","",XLOOKUP(V203,Master[Company],Master[Load Method],"Unknown",0,1))</f>
        <v/>
      </c>
      <c r="M203" s="88" t="str">
        <f t="array" ref="M203">if(V203="","",XLOOKUP(V203,Master[Company],Master[Line Distance],"Unknown",0,1))</f>
        <v/>
      </c>
      <c r="N203" s="164"/>
      <c r="O203" s="301"/>
      <c r="P203" s="88"/>
      <c r="Q203" s="88" t="str">
        <f t="array" ref="Q203">if(V203="","",XLOOKUP(V203,Master[Company],Master[Terms],"NA",0,1))</f>
        <v/>
      </c>
      <c r="R203" s="88" t="str">
        <f t="shared" si="3"/>
        <v/>
      </c>
      <c r="S203" s="88" t="str">
        <f t="array" ref="S203">if(V203="","",XLOOKUP(V203,Master[Company],Master[Group],"NA",0,1))</f>
        <v/>
      </c>
      <c r="T203" s="88" t="str">
        <f t="array" ref="T203">if(V203="","",XLOOKUP(V203,Master[Company],Master[Loading Location],"NA",0,1))</f>
        <v/>
      </c>
      <c r="U203" s="88" t="str">
        <f t="array" ref="U203">if(V203="","",XLOOKUP(V203,Master[Company],Master[Acronym],"NA",0,1))</f>
        <v/>
      </c>
      <c r="V203" s="88"/>
      <c r="W203" s="90"/>
      <c r="X203" s="90"/>
      <c r="Y203" s="88"/>
      <c r="Z203" s="88" t="str">
        <f t="shared" si="5"/>
        <v/>
      </c>
      <c r="AA203" s="88"/>
      <c r="AB203" s="88"/>
      <c r="AC203" s="88"/>
      <c r="AD203" s="166"/>
      <c r="AE203" s="303"/>
      <c r="AF203" s="304"/>
      <c r="AG203" s="304"/>
      <c r="AH203" s="304"/>
      <c r="AI203" s="304"/>
      <c r="AJ203" s="304"/>
      <c r="AK203" s="304"/>
      <c r="AL203" s="305"/>
      <c r="AM203" s="304"/>
      <c r="AN203" s="304"/>
      <c r="AO203" s="304"/>
      <c r="AP203" s="304"/>
      <c r="AQ203" s="304"/>
      <c r="AR203" s="304"/>
      <c r="AS203" s="304"/>
      <c r="AT203" s="304"/>
      <c r="AU203" s="164"/>
      <c r="AV203" s="306"/>
      <c r="AW203" s="306"/>
      <c r="AX203" s="164"/>
      <c r="AY203" s="166"/>
      <c r="AZ203" s="88"/>
      <c r="BA203" s="88"/>
      <c r="BB203" s="88"/>
      <c r="BC203" s="88"/>
      <c r="BD203" s="307"/>
      <c r="BE203" s="88"/>
      <c r="BF203" s="88"/>
      <c r="BG203" s="88"/>
      <c r="BH203" s="308"/>
      <c r="BI203" s="309"/>
      <c r="BJ203" s="310"/>
      <c r="BK203" s="310"/>
      <c r="BL203" s="310"/>
      <c r="BM203" s="310"/>
      <c r="BN203" s="214"/>
    </row>
    <row r="204" ht="22.5" customHeight="1">
      <c r="A204" s="85" t="str">
        <f t="shared" si="6"/>
        <v/>
      </c>
      <c r="B204" s="321"/>
      <c r="C204" s="319" t="str">
        <f t="shared" si="1"/>
        <v/>
      </c>
      <c r="D204" s="322"/>
      <c r="E204" s="320" t="str">
        <f t="shared" si="2"/>
        <v/>
      </c>
      <c r="F204" s="323"/>
      <c r="G204" s="164"/>
      <c r="H204" s="88" t="str">
        <f t="array" ref="H204">IF(D204="","",XLOOKUP(D204,'Master Data'!K:K,'Master Data'!N:N,"Input in Master Data",0,1))</f>
        <v/>
      </c>
      <c r="I204" s="88" t="str">
        <f t="array" ref="I204">IF(D204="","",XLOOKUP(D204,'Master Data'!K:K,'Master Data'!O:O,"Input in Master Data",0,1))</f>
        <v/>
      </c>
      <c r="J204" s="88" t="str">
        <f t="array" ref="J204">if(V204="","",XLOOKUP(V204,Master[Company],Master[Blow],"Unknown",0,1))</f>
        <v/>
      </c>
      <c r="K204" s="88" t="str">
        <f t="array" ref="K204">if(V204="","",XLOOKUP(V204,Master[Company],Master[Pigging],"Unknown",0,1))</f>
        <v/>
      </c>
      <c r="L204" s="88" t="str">
        <f t="array" ref="L204">if(V204="","",XLOOKUP(V204,Master[Company],Master[Load Method],"Unknown",0,1))</f>
        <v/>
      </c>
      <c r="M204" s="88" t="str">
        <f t="array" ref="M204">if(V204="","",XLOOKUP(V204,Master[Company],Master[Line Distance],"Unknown",0,1))</f>
        <v/>
      </c>
      <c r="N204" s="164"/>
      <c r="O204" s="301"/>
      <c r="P204" s="88"/>
      <c r="Q204" s="88" t="str">
        <f t="array" ref="Q204">if(V204="","",XLOOKUP(V204,Master[Company],Master[Terms],"NA",0,1))</f>
        <v/>
      </c>
      <c r="R204" s="88" t="str">
        <f t="shared" si="3"/>
        <v/>
      </c>
      <c r="S204" s="88" t="str">
        <f t="array" ref="S204">if(V204="","",XLOOKUP(V204,Master[Company],Master[Group],"NA",0,1))</f>
        <v/>
      </c>
      <c r="T204" s="88" t="str">
        <f t="array" ref="T204">if(V204="","",XLOOKUP(V204,Master[Company],Master[Loading Location],"NA",0,1))</f>
        <v/>
      </c>
      <c r="U204" s="88" t="str">
        <f t="array" ref="U204">if(V204="","",XLOOKUP(V204,Master[Company],Master[Acronym],"NA",0,1))</f>
        <v/>
      </c>
      <c r="V204" s="88"/>
      <c r="W204" s="90"/>
      <c r="X204" s="90"/>
      <c r="Y204" s="88"/>
      <c r="Z204" s="88" t="str">
        <f t="shared" si="5"/>
        <v/>
      </c>
      <c r="AA204" s="88"/>
      <c r="AB204" s="88"/>
      <c r="AC204" s="88"/>
      <c r="AD204" s="166"/>
      <c r="AE204" s="303"/>
      <c r="AF204" s="304"/>
      <c r="AG204" s="304"/>
      <c r="AH204" s="304"/>
      <c r="AI204" s="304"/>
      <c r="AJ204" s="304"/>
      <c r="AK204" s="304"/>
      <c r="AL204" s="305"/>
      <c r="AM204" s="304"/>
      <c r="AN204" s="304"/>
      <c r="AO204" s="304"/>
      <c r="AP204" s="304"/>
      <c r="AQ204" s="304"/>
      <c r="AR204" s="304"/>
      <c r="AS204" s="304"/>
      <c r="AT204" s="304"/>
      <c r="AU204" s="164"/>
      <c r="AV204" s="306"/>
      <c r="AW204" s="306"/>
      <c r="AX204" s="164"/>
      <c r="AY204" s="166"/>
      <c r="AZ204" s="88"/>
      <c r="BA204" s="88"/>
      <c r="BB204" s="88"/>
      <c r="BC204" s="88"/>
      <c r="BD204" s="307"/>
      <c r="BE204" s="88"/>
      <c r="BF204" s="88"/>
      <c r="BG204" s="88"/>
      <c r="BH204" s="308"/>
      <c r="BI204" s="309"/>
      <c r="BJ204" s="310"/>
      <c r="BK204" s="310"/>
      <c r="BL204" s="310"/>
      <c r="BM204" s="310"/>
      <c r="BN204" s="214"/>
    </row>
    <row r="205" ht="22.5" customHeight="1">
      <c r="A205" s="85" t="str">
        <f t="shared" si="6"/>
        <v/>
      </c>
      <c r="B205" s="321"/>
      <c r="C205" s="319" t="str">
        <f t="shared" si="1"/>
        <v/>
      </c>
      <c r="D205" s="322"/>
      <c r="E205" s="320" t="str">
        <f t="shared" si="2"/>
        <v/>
      </c>
      <c r="F205" s="323"/>
      <c r="G205" s="164"/>
      <c r="H205" s="88" t="str">
        <f t="array" ref="H205">IF(D205="","",XLOOKUP(D205,'Master Data'!K:K,'Master Data'!N:N,"Input in Master Data",0,1))</f>
        <v/>
      </c>
      <c r="I205" s="88" t="str">
        <f t="array" ref="I205">IF(D205="","",XLOOKUP(D205,'Master Data'!K:K,'Master Data'!O:O,"Input in Master Data",0,1))</f>
        <v/>
      </c>
      <c r="J205" s="88" t="str">
        <f t="array" ref="J205">if(V205="","",XLOOKUP(V205,Master[Company],Master[Blow],"Unknown",0,1))</f>
        <v/>
      </c>
      <c r="K205" s="88" t="str">
        <f t="array" ref="K205">if(V205="","",XLOOKUP(V205,Master[Company],Master[Pigging],"Unknown",0,1))</f>
        <v/>
      </c>
      <c r="L205" s="88" t="str">
        <f t="array" ref="L205">if(V205="","",XLOOKUP(V205,Master[Company],Master[Load Method],"Unknown",0,1))</f>
        <v/>
      </c>
      <c r="M205" s="88" t="str">
        <f t="array" ref="M205">if(V205="","",XLOOKUP(V205,Master[Company],Master[Line Distance],"Unknown",0,1))</f>
        <v/>
      </c>
      <c r="N205" s="164"/>
      <c r="O205" s="301"/>
      <c r="P205" s="88"/>
      <c r="Q205" s="88" t="str">
        <f t="array" ref="Q205">if(V205="","",XLOOKUP(V205,Master[Company],Master[Terms],"NA",0,1))</f>
        <v/>
      </c>
      <c r="R205" s="88" t="str">
        <f t="shared" si="3"/>
        <v/>
      </c>
      <c r="S205" s="88" t="str">
        <f t="array" ref="S205">if(V205="","",XLOOKUP(V205,Master[Company],Master[Group],"NA",0,1))</f>
        <v/>
      </c>
      <c r="T205" s="88" t="str">
        <f t="array" ref="T205">if(V205="","",XLOOKUP(V205,Master[Company],Master[Loading Location],"NA",0,1))</f>
        <v/>
      </c>
      <c r="U205" s="88" t="str">
        <f t="array" ref="U205">if(V205="","",XLOOKUP(V205,Master[Company],Master[Acronym],"NA",0,1))</f>
        <v/>
      </c>
      <c r="V205" s="88"/>
      <c r="W205" s="90"/>
      <c r="X205" s="90"/>
      <c r="Y205" s="88"/>
      <c r="Z205" s="88" t="str">
        <f t="shared" si="5"/>
        <v/>
      </c>
      <c r="AA205" s="88"/>
      <c r="AB205" s="88"/>
      <c r="AC205" s="88"/>
      <c r="AD205" s="166"/>
      <c r="AE205" s="303"/>
      <c r="AF205" s="304"/>
      <c r="AG205" s="304"/>
      <c r="AH205" s="304"/>
      <c r="AI205" s="304"/>
      <c r="AJ205" s="304"/>
      <c r="AK205" s="304"/>
      <c r="AL205" s="305"/>
      <c r="AM205" s="304"/>
      <c r="AN205" s="304"/>
      <c r="AO205" s="304"/>
      <c r="AP205" s="304"/>
      <c r="AQ205" s="304"/>
      <c r="AR205" s="304"/>
      <c r="AS205" s="304"/>
      <c r="AT205" s="304"/>
      <c r="AU205" s="164"/>
      <c r="AV205" s="306"/>
      <c r="AW205" s="306"/>
      <c r="AX205" s="164"/>
      <c r="AY205" s="166"/>
      <c r="AZ205" s="88"/>
      <c r="BA205" s="88"/>
      <c r="BB205" s="88"/>
      <c r="BC205" s="88"/>
      <c r="BD205" s="307"/>
      <c r="BE205" s="88"/>
      <c r="BF205" s="88"/>
      <c r="BG205" s="88"/>
      <c r="BH205" s="308"/>
      <c r="BI205" s="309"/>
      <c r="BJ205" s="310"/>
      <c r="BK205" s="310"/>
      <c r="BL205" s="310"/>
      <c r="BM205" s="310"/>
      <c r="BN205" s="214"/>
    </row>
    <row r="206" ht="22.5" customHeight="1">
      <c r="A206" s="85" t="str">
        <f t="shared" si="6"/>
        <v/>
      </c>
      <c r="B206" s="321"/>
      <c r="C206" s="319" t="str">
        <f t="shared" si="1"/>
        <v/>
      </c>
      <c r="D206" s="322"/>
      <c r="E206" s="320" t="str">
        <f t="shared" si="2"/>
        <v/>
      </c>
      <c r="F206" s="323"/>
      <c r="G206" s="164"/>
      <c r="H206" s="88" t="str">
        <f t="array" ref="H206">IF(D206="","",XLOOKUP(D206,'Master Data'!K:K,'Master Data'!N:N,"Input in Master Data",0,1))</f>
        <v/>
      </c>
      <c r="I206" s="88" t="str">
        <f t="array" ref="I206">IF(D206="","",XLOOKUP(D206,'Master Data'!K:K,'Master Data'!O:O,"Input in Master Data",0,1))</f>
        <v/>
      </c>
      <c r="J206" s="88" t="str">
        <f t="array" ref="J206">if(V206="","",XLOOKUP(V206,Master[Company],Master[Blow],"Unknown",0,1))</f>
        <v/>
      </c>
      <c r="K206" s="88" t="str">
        <f t="array" ref="K206">if(V206="","",XLOOKUP(V206,Master[Company],Master[Pigging],"Unknown",0,1))</f>
        <v/>
      </c>
      <c r="L206" s="88" t="str">
        <f t="array" ref="L206">if(V206="","",XLOOKUP(V206,Master[Company],Master[Load Method],"Unknown",0,1))</f>
        <v/>
      </c>
      <c r="M206" s="88" t="str">
        <f t="array" ref="M206">if(V206="","",XLOOKUP(V206,Master[Company],Master[Line Distance],"Unknown",0,1))</f>
        <v/>
      </c>
      <c r="N206" s="164"/>
      <c r="O206" s="301"/>
      <c r="P206" s="88"/>
      <c r="Q206" s="88" t="str">
        <f t="array" ref="Q206">if(V206="","",XLOOKUP(V206,Master[Company],Master[Terms],"NA",0,1))</f>
        <v/>
      </c>
      <c r="R206" s="88" t="str">
        <f t="shared" si="3"/>
        <v/>
      </c>
      <c r="S206" s="88" t="str">
        <f t="array" ref="S206">if(V206="","",XLOOKUP(V206,Master[Company],Master[Group],"NA",0,1))</f>
        <v/>
      </c>
      <c r="T206" s="88" t="str">
        <f t="array" ref="T206">if(V206="","",XLOOKUP(V206,Master[Company],Master[Loading Location],"NA",0,1))</f>
        <v/>
      </c>
      <c r="U206" s="88" t="str">
        <f t="array" ref="U206">if(V206="","",XLOOKUP(V206,Master[Company],Master[Acronym],"NA",0,1))</f>
        <v/>
      </c>
      <c r="V206" s="88"/>
      <c r="W206" s="90"/>
      <c r="X206" s="90"/>
      <c r="Y206" s="88"/>
      <c r="Z206" s="88" t="str">
        <f t="shared" si="5"/>
        <v/>
      </c>
      <c r="AA206" s="88"/>
      <c r="AB206" s="88"/>
      <c r="AC206" s="88"/>
      <c r="AD206" s="166"/>
      <c r="AE206" s="303"/>
      <c r="AF206" s="304"/>
      <c r="AG206" s="304"/>
      <c r="AH206" s="304"/>
      <c r="AI206" s="304"/>
      <c r="AJ206" s="304"/>
      <c r="AK206" s="304"/>
      <c r="AL206" s="305"/>
      <c r="AM206" s="304"/>
      <c r="AN206" s="304"/>
      <c r="AO206" s="304"/>
      <c r="AP206" s="304"/>
      <c r="AQ206" s="304"/>
      <c r="AR206" s="304"/>
      <c r="AS206" s="304"/>
      <c r="AT206" s="304"/>
      <c r="AU206" s="164"/>
      <c r="AV206" s="306"/>
      <c r="AW206" s="306"/>
      <c r="AX206" s="164"/>
      <c r="AY206" s="166"/>
      <c r="AZ206" s="88"/>
      <c r="BA206" s="88"/>
      <c r="BB206" s="88"/>
      <c r="BC206" s="88"/>
      <c r="BD206" s="307"/>
      <c r="BE206" s="88"/>
      <c r="BF206" s="88"/>
      <c r="BG206" s="88"/>
      <c r="BH206" s="308"/>
      <c r="BI206" s="309"/>
      <c r="BJ206" s="310"/>
      <c r="BK206" s="310"/>
      <c r="BL206" s="310"/>
      <c r="BM206" s="310"/>
      <c r="BN206" s="214"/>
    </row>
    <row r="207" ht="22.5" customHeight="1">
      <c r="A207" s="85" t="str">
        <f t="shared" si="6"/>
        <v/>
      </c>
      <c r="B207" s="321"/>
      <c r="C207" s="319" t="str">
        <f t="shared" si="1"/>
        <v/>
      </c>
      <c r="D207" s="322"/>
      <c r="E207" s="320" t="str">
        <f t="shared" si="2"/>
        <v/>
      </c>
      <c r="F207" s="323"/>
      <c r="G207" s="164"/>
      <c r="H207" s="88" t="str">
        <f t="array" ref="H207">IF(D207="","",XLOOKUP(D207,'Master Data'!K:K,'Master Data'!N:N,"Input in Master Data",0,1))</f>
        <v/>
      </c>
      <c r="I207" s="88" t="str">
        <f t="array" ref="I207">IF(D207="","",XLOOKUP(D207,'Master Data'!K:K,'Master Data'!O:O,"Input in Master Data",0,1))</f>
        <v/>
      </c>
      <c r="J207" s="88" t="str">
        <f t="array" ref="J207">if(V207="","",XLOOKUP(V207,Master[Company],Master[Blow],"Unknown",0,1))</f>
        <v/>
      </c>
      <c r="K207" s="88" t="str">
        <f t="array" ref="K207">if(V207="","",XLOOKUP(V207,Master[Company],Master[Pigging],"Unknown",0,1))</f>
        <v/>
      </c>
      <c r="L207" s="88" t="str">
        <f t="array" ref="L207">if(V207="","",XLOOKUP(V207,Master[Company],Master[Load Method],"Unknown",0,1))</f>
        <v/>
      </c>
      <c r="M207" s="88" t="str">
        <f t="array" ref="M207">if(V207="","",XLOOKUP(V207,Master[Company],Master[Line Distance],"Unknown",0,1))</f>
        <v/>
      </c>
      <c r="N207" s="164"/>
      <c r="O207" s="301"/>
      <c r="P207" s="88"/>
      <c r="Q207" s="88" t="str">
        <f t="array" ref="Q207">if(V207="","",XLOOKUP(V207,Master[Company],Master[Terms],"NA",0,1))</f>
        <v/>
      </c>
      <c r="R207" s="88" t="str">
        <f t="shared" si="3"/>
        <v/>
      </c>
      <c r="S207" s="88" t="str">
        <f t="array" ref="S207">if(V207="","",XLOOKUP(V207,Master[Company],Master[Group],"NA",0,1))</f>
        <v/>
      </c>
      <c r="T207" s="88" t="str">
        <f t="array" ref="T207">if(V207="","",XLOOKUP(V207,Master[Company],Master[Loading Location],"NA",0,1))</f>
        <v/>
      </c>
      <c r="U207" s="88" t="str">
        <f t="array" ref="U207">if(V207="","",XLOOKUP(V207,Master[Company],Master[Acronym],"NA",0,1))</f>
        <v/>
      </c>
      <c r="V207" s="88"/>
      <c r="W207" s="90"/>
      <c r="X207" s="90"/>
      <c r="Y207" s="88"/>
      <c r="Z207" s="88" t="str">
        <f t="shared" si="5"/>
        <v/>
      </c>
      <c r="AA207" s="88"/>
      <c r="AB207" s="88"/>
      <c r="AC207" s="88"/>
      <c r="AD207" s="166"/>
      <c r="AE207" s="303"/>
      <c r="AF207" s="304"/>
      <c r="AG207" s="304"/>
      <c r="AH207" s="304"/>
      <c r="AI207" s="304"/>
      <c r="AJ207" s="304"/>
      <c r="AK207" s="304"/>
      <c r="AL207" s="305"/>
      <c r="AM207" s="304"/>
      <c r="AN207" s="304"/>
      <c r="AO207" s="304"/>
      <c r="AP207" s="304"/>
      <c r="AQ207" s="304"/>
      <c r="AR207" s="304"/>
      <c r="AS207" s="304"/>
      <c r="AT207" s="304"/>
      <c r="AU207" s="164"/>
      <c r="AV207" s="306"/>
      <c r="AW207" s="306"/>
      <c r="AX207" s="164"/>
      <c r="AY207" s="166"/>
      <c r="AZ207" s="88"/>
      <c r="BA207" s="88"/>
      <c r="BB207" s="88"/>
      <c r="BC207" s="88"/>
      <c r="BD207" s="307"/>
      <c r="BE207" s="88"/>
      <c r="BF207" s="88"/>
      <c r="BG207" s="88"/>
      <c r="BH207" s="308"/>
      <c r="BI207" s="309"/>
      <c r="BJ207" s="310"/>
      <c r="BK207" s="310"/>
      <c r="BL207" s="310"/>
      <c r="BM207" s="310"/>
      <c r="BN207" s="214"/>
    </row>
    <row r="208" ht="22.5" customHeight="1">
      <c r="A208" s="85" t="str">
        <f t="shared" si="6"/>
        <v/>
      </c>
      <c r="B208" s="321"/>
      <c r="C208" s="319" t="str">
        <f t="shared" si="1"/>
        <v/>
      </c>
      <c r="D208" s="322"/>
      <c r="E208" s="320" t="str">
        <f t="shared" si="2"/>
        <v/>
      </c>
      <c r="F208" s="323"/>
      <c r="G208" s="164"/>
      <c r="H208" s="88" t="str">
        <f t="array" ref="H208">IF(D208="","",XLOOKUP(D208,'Master Data'!K:K,'Master Data'!N:N,"Input in Master Data",0,1))</f>
        <v/>
      </c>
      <c r="I208" s="88" t="str">
        <f t="array" ref="I208">IF(D208="","",XLOOKUP(D208,'Master Data'!K:K,'Master Data'!O:O,"Input in Master Data",0,1))</f>
        <v/>
      </c>
      <c r="J208" s="88" t="str">
        <f t="array" ref="J208">if(V208="","",XLOOKUP(V208,Master[Company],Master[Blow],"Unknown",0,1))</f>
        <v/>
      </c>
      <c r="K208" s="88" t="str">
        <f t="array" ref="K208">if(V208="","",XLOOKUP(V208,Master[Company],Master[Pigging],"Unknown",0,1))</f>
        <v/>
      </c>
      <c r="L208" s="88" t="str">
        <f t="array" ref="L208">if(V208="","",XLOOKUP(V208,Master[Company],Master[Load Method],"Unknown",0,1))</f>
        <v/>
      </c>
      <c r="M208" s="88" t="str">
        <f t="array" ref="M208">if(V208="","",XLOOKUP(V208,Master[Company],Master[Line Distance],"Unknown",0,1))</f>
        <v/>
      </c>
      <c r="N208" s="164"/>
      <c r="O208" s="301"/>
      <c r="P208" s="88"/>
      <c r="Q208" s="88" t="str">
        <f t="array" ref="Q208">if(V208="","",XLOOKUP(V208,Master[Company],Master[Terms],"NA",0,1))</f>
        <v/>
      </c>
      <c r="R208" s="88" t="str">
        <f t="shared" si="3"/>
        <v/>
      </c>
      <c r="S208" s="88" t="str">
        <f t="array" ref="S208">if(V208="","",XLOOKUP(V208,Master[Company],Master[Group],"NA",0,1))</f>
        <v/>
      </c>
      <c r="T208" s="88" t="str">
        <f t="array" ref="T208">if(V208="","",XLOOKUP(V208,Master[Company],Master[Loading Location],"NA",0,1))</f>
        <v/>
      </c>
      <c r="U208" s="88" t="str">
        <f t="array" ref="U208">if(V208="","",XLOOKUP(V208,Master[Company],Master[Acronym],"NA",0,1))</f>
        <v/>
      </c>
      <c r="V208" s="88"/>
      <c r="W208" s="90"/>
      <c r="X208" s="90"/>
      <c r="Y208" s="88"/>
      <c r="Z208" s="88" t="str">
        <f t="shared" si="5"/>
        <v/>
      </c>
      <c r="AA208" s="88"/>
      <c r="AB208" s="88"/>
      <c r="AC208" s="88"/>
      <c r="AD208" s="166"/>
      <c r="AE208" s="303"/>
      <c r="AF208" s="304"/>
      <c r="AG208" s="304"/>
      <c r="AH208" s="304"/>
      <c r="AI208" s="304"/>
      <c r="AJ208" s="304"/>
      <c r="AK208" s="304"/>
      <c r="AL208" s="305"/>
      <c r="AM208" s="304"/>
      <c r="AN208" s="304"/>
      <c r="AO208" s="304"/>
      <c r="AP208" s="304"/>
      <c r="AQ208" s="304"/>
      <c r="AR208" s="304"/>
      <c r="AS208" s="304"/>
      <c r="AT208" s="304"/>
      <c r="AU208" s="164"/>
      <c r="AV208" s="306"/>
      <c r="AW208" s="306"/>
      <c r="AX208" s="164"/>
      <c r="AY208" s="166"/>
      <c r="AZ208" s="88"/>
      <c r="BA208" s="88"/>
      <c r="BB208" s="88"/>
      <c r="BC208" s="88"/>
      <c r="BD208" s="307"/>
      <c r="BE208" s="88"/>
      <c r="BF208" s="88"/>
      <c r="BG208" s="88"/>
      <c r="BH208" s="308"/>
      <c r="BI208" s="309"/>
      <c r="BJ208" s="310"/>
      <c r="BK208" s="310"/>
      <c r="BL208" s="310"/>
      <c r="BM208" s="310"/>
      <c r="BN208" s="214"/>
    </row>
    <row r="209" ht="22.5" customHeight="1">
      <c r="A209" s="85" t="str">
        <f t="shared" si="6"/>
        <v/>
      </c>
      <c r="B209" s="321"/>
      <c r="C209" s="319" t="str">
        <f t="shared" si="1"/>
        <v/>
      </c>
      <c r="D209" s="322"/>
      <c r="E209" s="320" t="str">
        <f t="shared" si="2"/>
        <v/>
      </c>
      <c r="F209" s="323"/>
      <c r="G209" s="164"/>
      <c r="H209" s="88" t="str">
        <f t="array" ref="H209">IF(D209="","",XLOOKUP(D209,'Master Data'!K:K,'Master Data'!N:N,"Input in Master Data",0,1))</f>
        <v/>
      </c>
      <c r="I209" s="88" t="str">
        <f t="array" ref="I209">IF(D209="","",XLOOKUP(D209,'Master Data'!K:K,'Master Data'!O:O,"Input in Master Data",0,1))</f>
        <v/>
      </c>
      <c r="J209" s="88" t="str">
        <f t="array" ref="J209">if(V209="","",XLOOKUP(V209,Master[Company],Master[Blow],"Unknown",0,1))</f>
        <v/>
      </c>
      <c r="K209" s="88" t="str">
        <f t="array" ref="K209">if(V209="","",XLOOKUP(V209,Master[Company],Master[Pigging],"Unknown",0,1))</f>
        <v/>
      </c>
      <c r="L209" s="88" t="str">
        <f t="array" ref="L209">if(V209="","",XLOOKUP(V209,Master[Company],Master[Load Method],"Unknown",0,1))</f>
        <v/>
      </c>
      <c r="M209" s="88" t="str">
        <f t="array" ref="M209">if(V209="","",XLOOKUP(V209,Master[Company],Master[Line Distance],"Unknown",0,1))</f>
        <v/>
      </c>
      <c r="N209" s="164"/>
      <c r="O209" s="301"/>
      <c r="P209" s="88"/>
      <c r="Q209" s="88" t="str">
        <f t="array" ref="Q209">if(V209="","",XLOOKUP(V209,Master[Company],Master[Terms],"NA",0,1))</f>
        <v/>
      </c>
      <c r="R209" s="88" t="str">
        <f t="shared" si="3"/>
        <v/>
      </c>
      <c r="S209" s="88" t="str">
        <f t="array" ref="S209">if(V209="","",XLOOKUP(V209,Master[Company],Master[Group],"NA",0,1))</f>
        <v/>
      </c>
      <c r="T209" s="88" t="str">
        <f t="array" ref="T209">if(V209="","",XLOOKUP(V209,Master[Company],Master[Loading Location],"NA",0,1))</f>
        <v/>
      </c>
      <c r="U209" s="88" t="str">
        <f t="array" ref="U209">if(V209="","",XLOOKUP(V209,Master[Company],Master[Acronym],"NA",0,1))</f>
        <v/>
      </c>
      <c r="V209" s="88"/>
      <c r="W209" s="90"/>
      <c r="X209" s="90"/>
      <c r="Y209" s="88"/>
      <c r="Z209" s="88" t="str">
        <f t="shared" si="5"/>
        <v/>
      </c>
      <c r="AA209" s="88"/>
      <c r="AB209" s="88"/>
      <c r="AC209" s="88"/>
      <c r="AD209" s="166"/>
      <c r="AE209" s="303"/>
      <c r="AF209" s="304"/>
      <c r="AG209" s="304"/>
      <c r="AH209" s="304"/>
      <c r="AI209" s="304"/>
      <c r="AJ209" s="304"/>
      <c r="AK209" s="304"/>
      <c r="AL209" s="305"/>
      <c r="AM209" s="304"/>
      <c r="AN209" s="304"/>
      <c r="AO209" s="304"/>
      <c r="AP209" s="304"/>
      <c r="AQ209" s="304"/>
      <c r="AR209" s="304"/>
      <c r="AS209" s="304"/>
      <c r="AT209" s="304"/>
      <c r="AU209" s="164"/>
      <c r="AV209" s="306"/>
      <c r="AW209" s="306"/>
      <c r="AX209" s="164"/>
      <c r="AY209" s="166"/>
      <c r="AZ209" s="88"/>
      <c r="BA209" s="88"/>
      <c r="BB209" s="88"/>
      <c r="BC209" s="88"/>
      <c r="BD209" s="307"/>
      <c r="BE209" s="88"/>
      <c r="BF209" s="88"/>
      <c r="BG209" s="88"/>
      <c r="BH209" s="308"/>
      <c r="BI209" s="309"/>
      <c r="BJ209" s="310"/>
      <c r="BK209" s="310"/>
      <c r="BL209" s="310"/>
      <c r="BM209" s="310"/>
      <c r="BN209" s="214"/>
    </row>
    <row r="210" ht="22.5" customHeight="1">
      <c r="A210" s="85" t="str">
        <f t="shared" si="6"/>
        <v/>
      </c>
      <c r="B210" s="321"/>
      <c r="C210" s="319" t="str">
        <f t="shared" si="1"/>
        <v/>
      </c>
      <c r="D210" s="322"/>
      <c r="E210" s="320" t="str">
        <f t="shared" si="2"/>
        <v/>
      </c>
      <c r="F210" s="323"/>
      <c r="G210" s="164"/>
      <c r="H210" s="88" t="str">
        <f t="array" ref="H210">IF(D210="","",XLOOKUP(D210,'Master Data'!K:K,'Master Data'!N:N,"Input in Master Data",0,1))</f>
        <v/>
      </c>
      <c r="I210" s="88" t="str">
        <f t="array" ref="I210">IF(D210="","",XLOOKUP(D210,'Master Data'!K:K,'Master Data'!O:O,"Input in Master Data",0,1))</f>
        <v/>
      </c>
      <c r="J210" s="88" t="str">
        <f t="array" ref="J210">if(V210="","",XLOOKUP(V210,Master[Company],Master[Blow],"Unknown",0,1))</f>
        <v/>
      </c>
      <c r="K210" s="88" t="str">
        <f t="array" ref="K210">if(V210="","",XLOOKUP(V210,Master[Company],Master[Pigging],"Unknown",0,1))</f>
        <v/>
      </c>
      <c r="L210" s="88" t="str">
        <f t="array" ref="L210">if(V210="","",XLOOKUP(V210,Master[Company],Master[Load Method],"Unknown",0,1))</f>
        <v/>
      </c>
      <c r="M210" s="88" t="str">
        <f t="array" ref="M210">if(V210="","",XLOOKUP(V210,Master[Company],Master[Line Distance],"Unknown",0,1))</f>
        <v/>
      </c>
      <c r="N210" s="164"/>
      <c r="O210" s="301"/>
      <c r="P210" s="88"/>
      <c r="Q210" s="88" t="str">
        <f t="array" ref="Q210">if(V210="","",XLOOKUP(V210,Master[Company],Master[Terms],"NA",0,1))</f>
        <v/>
      </c>
      <c r="R210" s="88" t="str">
        <f t="shared" si="3"/>
        <v/>
      </c>
      <c r="S210" s="88" t="str">
        <f t="array" ref="S210">if(V210="","",XLOOKUP(V210,Master[Company],Master[Group],"NA",0,1))</f>
        <v/>
      </c>
      <c r="T210" s="88" t="str">
        <f t="array" ref="T210">if(V210="","",XLOOKUP(V210,Master[Company],Master[Loading Location],"NA",0,1))</f>
        <v/>
      </c>
      <c r="U210" s="88" t="str">
        <f t="array" ref="U210">if(V210="","",XLOOKUP(V210,Master[Company],Master[Acronym],"NA",0,1))</f>
        <v/>
      </c>
      <c r="V210" s="88"/>
      <c r="W210" s="90"/>
      <c r="X210" s="90"/>
      <c r="Y210" s="88"/>
      <c r="Z210" s="88" t="str">
        <f t="shared" si="5"/>
        <v/>
      </c>
      <c r="AA210" s="88"/>
      <c r="AB210" s="88"/>
      <c r="AC210" s="88"/>
      <c r="AD210" s="166"/>
      <c r="AE210" s="303"/>
      <c r="AF210" s="304"/>
      <c r="AG210" s="304"/>
      <c r="AH210" s="304"/>
      <c r="AI210" s="304"/>
      <c r="AJ210" s="304"/>
      <c r="AK210" s="304"/>
      <c r="AL210" s="305"/>
      <c r="AM210" s="304"/>
      <c r="AN210" s="304"/>
      <c r="AO210" s="304"/>
      <c r="AP210" s="304"/>
      <c r="AQ210" s="304"/>
      <c r="AR210" s="304"/>
      <c r="AS210" s="304"/>
      <c r="AT210" s="304"/>
      <c r="AU210" s="164"/>
      <c r="AV210" s="306"/>
      <c r="AW210" s="306"/>
      <c r="AX210" s="164"/>
      <c r="AY210" s="166"/>
      <c r="AZ210" s="88"/>
      <c r="BA210" s="88"/>
      <c r="BB210" s="88"/>
      <c r="BC210" s="88"/>
      <c r="BD210" s="307"/>
      <c r="BE210" s="88"/>
      <c r="BF210" s="88"/>
      <c r="BG210" s="88"/>
      <c r="BH210" s="308"/>
      <c r="BI210" s="309"/>
      <c r="BJ210" s="310"/>
      <c r="BK210" s="310"/>
      <c r="BL210" s="310"/>
      <c r="BM210" s="310"/>
      <c r="BN210" s="214"/>
    </row>
    <row r="211" ht="22.5" customHeight="1">
      <c r="A211" s="85" t="str">
        <f t="shared" si="6"/>
        <v/>
      </c>
      <c r="B211" s="321"/>
      <c r="C211" s="319" t="str">
        <f t="shared" si="1"/>
        <v/>
      </c>
      <c r="D211" s="322"/>
      <c r="E211" s="320" t="str">
        <f t="shared" si="2"/>
        <v/>
      </c>
      <c r="F211" s="323"/>
      <c r="G211" s="164"/>
      <c r="H211" s="88" t="str">
        <f t="array" ref="H211">IF(D211="","",XLOOKUP(D211,'Master Data'!K:K,'Master Data'!N:N,"Input in Master Data",0,1))</f>
        <v/>
      </c>
      <c r="I211" s="88" t="str">
        <f t="array" ref="I211">IF(D211="","",XLOOKUP(D211,'Master Data'!K:K,'Master Data'!O:O,"Input in Master Data",0,1))</f>
        <v/>
      </c>
      <c r="J211" s="88" t="str">
        <f t="array" ref="J211">if(V211="","",XLOOKUP(V211,Master[Company],Master[Blow],"Unknown",0,1))</f>
        <v/>
      </c>
      <c r="K211" s="88" t="str">
        <f t="array" ref="K211">if(V211="","",XLOOKUP(V211,Master[Company],Master[Pigging],"Unknown",0,1))</f>
        <v/>
      </c>
      <c r="L211" s="88" t="str">
        <f t="array" ref="L211">if(V211="","",XLOOKUP(V211,Master[Company],Master[Load Method],"Unknown",0,1))</f>
        <v/>
      </c>
      <c r="M211" s="88" t="str">
        <f t="array" ref="M211">if(V211="","",XLOOKUP(V211,Master[Company],Master[Line Distance],"Unknown",0,1))</f>
        <v/>
      </c>
      <c r="N211" s="164"/>
      <c r="O211" s="301"/>
      <c r="P211" s="88"/>
      <c r="Q211" s="88" t="str">
        <f t="array" ref="Q211">if(V211="","",XLOOKUP(V211,Master[Company],Master[Terms],"NA",0,1))</f>
        <v/>
      </c>
      <c r="R211" s="88" t="str">
        <f t="shared" si="3"/>
        <v/>
      </c>
      <c r="S211" s="88" t="str">
        <f t="array" ref="S211">if(V211="","",XLOOKUP(V211,Master[Company],Master[Group],"NA",0,1))</f>
        <v/>
      </c>
      <c r="T211" s="88" t="str">
        <f t="array" ref="T211">if(V211="","",XLOOKUP(V211,Master[Company],Master[Loading Location],"NA",0,1))</f>
        <v/>
      </c>
      <c r="U211" s="88" t="str">
        <f t="array" ref="U211">if(V211="","",XLOOKUP(V211,Master[Company],Master[Acronym],"NA",0,1))</f>
        <v/>
      </c>
      <c r="V211" s="88"/>
      <c r="W211" s="90"/>
      <c r="X211" s="90"/>
      <c r="Y211" s="88"/>
      <c r="Z211" s="88" t="str">
        <f t="shared" si="5"/>
        <v/>
      </c>
      <c r="AA211" s="88"/>
      <c r="AB211" s="88"/>
      <c r="AC211" s="88"/>
      <c r="AD211" s="166"/>
      <c r="AE211" s="303"/>
      <c r="AF211" s="304"/>
      <c r="AG211" s="304"/>
      <c r="AH211" s="304"/>
      <c r="AI211" s="304"/>
      <c r="AJ211" s="304"/>
      <c r="AK211" s="304"/>
      <c r="AL211" s="305"/>
      <c r="AM211" s="304"/>
      <c r="AN211" s="304"/>
      <c r="AO211" s="304"/>
      <c r="AP211" s="304"/>
      <c r="AQ211" s="304"/>
      <c r="AR211" s="304"/>
      <c r="AS211" s="304"/>
      <c r="AT211" s="304"/>
      <c r="AU211" s="164"/>
      <c r="AV211" s="306"/>
      <c r="AW211" s="306"/>
      <c r="AX211" s="164"/>
      <c r="AY211" s="166"/>
      <c r="AZ211" s="88"/>
      <c r="BA211" s="88"/>
      <c r="BB211" s="88"/>
      <c r="BC211" s="88"/>
      <c r="BD211" s="307"/>
      <c r="BE211" s="88"/>
      <c r="BF211" s="88"/>
      <c r="BG211" s="88"/>
      <c r="BH211" s="308"/>
      <c r="BI211" s="309"/>
      <c r="BJ211" s="310"/>
      <c r="BK211" s="310"/>
      <c r="BL211" s="310"/>
      <c r="BM211" s="310"/>
      <c r="BN211" s="214"/>
    </row>
    <row r="212" ht="22.5" customHeight="1">
      <c r="A212" s="85" t="str">
        <f t="shared" si="6"/>
        <v/>
      </c>
      <c r="B212" s="321"/>
      <c r="C212" s="319" t="str">
        <f t="shared" si="1"/>
        <v/>
      </c>
      <c r="D212" s="322"/>
      <c r="E212" s="320" t="str">
        <f t="shared" si="2"/>
        <v/>
      </c>
      <c r="F212" s="323"/>
      <c r="G212" s="164"/>
      <c r="H212" s="88" t="str">
        <f t="array" ref="H212">IF(D212="","",XLOOKUP(D212,'Master Data'!K:K,'Master Data'!N:N,"Input in Master Data",0,1))</f>
        <v/>
      </c>
      <c r="I212" s="88" t="str">
        <f t="array" ref="I212">IF(D212="","",XLOOKUP(D212,'Master Data'!K:K,'Master Data'!O:O,"Input in Master Data",0,1))</f>
        <v/>
      </c>
      <c r="J212" s="88" t="str">
        <f t="array" ref="J212">if(V212="","",XLOOKUP(V212,Master[Company],Master[Blow],"Unknown",0,1))</f>
        <v/>
      </c>
      <c r="K212" s="88" t="str">
        <f t="array" ref="K212">if(V212="","",XLOOKUP(V212,Master[Company],Master[Pigging],"Unknown",0,1))</f>
        <v/>
      </c>
      <c r="L212" s="88" t="str">
        <f t="array" ref="L212">if(V212="","",XLOOKUP(V212,Master[Company],Master[Load Method],"Unknown",0,1))</f>
        <v/>
      </c>
      <c r="M212" s="88" t="str">
        <f t="array" ref="M212">if(V212="","",XLOOKUP(V212,Master[Company],Master[Line Distance],"Unknown",0,1))</f>
        <v/>
      </c>
      <c r="N212" s="164"/>
      <c r="O212" s="301"/>
      <c r="P212" s="88"/>
      <c r="Q212" s="88" t="str">
        <f t="array" ref="Q212">if(V212="","",XLOOKUP(V212,Master[Company],Master[Terms],"NA",0,1))</f>
        <v/>
      </c>
      <c r="R212" s="88" t="str">
        <f t="shared" si="3"/>
        <v/>
      </c>
      <c r="S212" s="88" t="str">
        <f t="array" ref="S212">if(V212="","",XLOOKUP(V212,Master[Company],Master[Group],"NA",0,1))</f>
        <v/>
      </c>
      <c r="T212" s="88" t="str">
        <f t="array" ref="T212">if(V212="","",XLOOKUP(V212,Master[Company],Master[Loading Location],"NA",0,1))</f>
        <v/>
      </c>
      <c r="U212" s="88" t="str">
        <f t="array" ref="U212">if(V212="","",XLOOKUP(V212,Master[Company],Master[Acronym],"NA",0,1))</f>
        <v/>
      </c>
      <c r="V212" s="88"/>
      <c r="W212" s="90"/>
      <c r="X212" s="90"/>
      <c r="Y212" s="88"/>
      <c r="Z212" s="88" t="str">
        <f t="shared" si="5"/>
        <v/>
      </c>
      <c r="AA212" s="88"/>
      <c r="AB212" s="88"/>
      <c r="AC212" s="88"/>
      <c r="AD212" s="166"/>
      <c r="AE212" s="303"/>
      <c r="AF212" s="304"/>
      <c r="AG212" s="304"/>
      <c r="AH212" s="304"/>
      <c r="AI212" s="304"/>
      <c r="AJ212" s="304"/>
      <c r="AK212" s="304"/>
      <c r="AL212" s="305"/>
      <c r="AM212" s="304"/>
      <c r="AN212" s="304"/>
      <c r="AO212" s="304"/>
      <c r="AP212" s="304"/>
      <c r="AQ212" s="304"/>
      <c r="AR212" s="304"/>
      <c r="AS212" s="304"/>
      <c r="AT212" s="304"/>
      <c r="AU212" s="164"/>
      <c r="AV212" s="306"/>
      <c r="AW212" s="306"/>
      <c r="AX212" s="164"/>
      <c r="AY212" s="166"/>
      <c r="AZ212" s="88"/>
      <c r="BA212" s="88"/>
      <c r="BB212" s="88"/>
      <c r="BC212" s="88"/>
      <c r="BD212" s="307"/>
      <c r="BE212" s="88"/>
      <c r="BF212" s="88"/>
      <c r="BG212" s="88"/>
      <c r="BH212" s="308"/>
      <c r="BI212" s="309"/>
      <c r="BJ212" s="310"/>
      <c r="BK212" s="310"/>
      <c r="BL212" s="310"/>
      <c r="BM212" s="310"/>
      <c r="BN212" s="214"/>
    </row>
    <row r="213" ht="22.5" customHeight="1">
      <c r="A213" s="85" t="str">
        <f t="shared" si="6"/>
        <v/>
      </c>
      <c r="B213" s="321"/>
      <c r="C213" s="319" t="str">
        <f t="shared" si="1"/>
        <v/>
      </c>
      <c r="D213" s="322"/>
      <c r="E213" s="320" t="str">
        <f t="shared" si="2"/>
        <v/>
      </c>
      <c r="F213" s="323"/>
      <c r="G213" s="164"/>
      <c r="H213" s="88" t="str">
        <f t="array" ref="H213">IF(D213="","",XLOOKUP(D213,'Master Data'!K:K,'Master Data'!N:N,"Input in Master Data",0,1))</f>
        <v/>
      </c>
      <c r="I213" s="88" t="str">
        <f t="array" ref="I213">IF(D213="","",XLOOKUP(D213,'Master Data'!K:K,'Master Data'!O:O,"Input in Master Data",0,1))</f>
        <v/>
      </c>
      <c r="J213" s="88" t="str">
        <f t="array" ref="J213">if(V213="","",XLOOKUP(V213,Master[Company],Master[Blow],"Unknown",0,1))</f>
        <v/>
      </c>
      <c r="K213" s="88" t="str">
        <f t="array" ref="K213">if(V213="","",XLOOKUP(V213,Master[Company],Master[Pigging],"Unknown",0,1))</f>
        <v/>
      </c>
      <c r="L213" s="88" t="str">
        <f t="array" ref="L213">if(V213="","",XLOOKUP(V213,Master[Company],Master[Load Method],"Unknown",0,1))</f>
        <v/>
      </c>
      <c r="M213" s="88" t="str">
        <f t="array" ref="M213">if(V213="","",XLOOKUP(V213,Master[Company],Master[Line Distance],"Unknown",0,1))</f>
        <v/>
      </c>
      <c r="N213" s="164"/>
      <c r="O213" s="301"/>
      <c r="P213" s="88"/>
      <c r="Q213" s="88" t="str">
        <f t="array" ref="Q213">if(V213="","",XLOOKUP(V213,Master[Company],Master[Terms],"NA",0,1))</f>
        <v/>
      </c>
      <c r="R213" s="88" t="str">
        <f t="shared" si="3"/>
        <v/>
      </c>
      <c r="S213" s="88" t="str">
        <f t="array" ref="S213">if(V213="","",XLOOKUP(V213,Master[Company],Master[Group],"NA",0,1))</f>
        <v/>
      </c>
      <c r="T213" s="88" t="str">
        <f t="array" ref="T213">if(V213="","",XLOOKUP(V213,Master[Company],Master[Loading Location],"NA",0,1))</f>
        <v/>
      </c>
      <c r="U213" s="88" t="str">
        <f t="array" ref="U213">if(V213="","",XLOOKUP(V213,Master[Company],Master[Acronym],"NA",0,1))</f>
        <v/>
      </c>
      <c r="V213" s="88"/>
      <c r="W213" s="90"/>
      <c r="X213" s="90"/>
      <c r="Y213" s="88"/>
      <c r="Z213" s="88" t="str">
        <f t="shared" si="5"/>
        <v/>
      </c>
      <c r="AA213" s="88"/>
      <c r="AB213" s="88"/>
      <c r="AC213" s="88"/>
      <c r="AD213" s="166"/>
      <c r="AE213" s="303"/>
      <c r="AF213" s="304"/>
      <c r="AG213" s="304"/>
      <c r="AH213" s="304"/>
      <c r="AI213" s="304"/>
      <c r="AJ213" s="304"/>
      <c r="AK213" s="304"/>
      <c r="AL213" s="305"/>
      <c r="AM213" s="304"/>
      <c r="AN213" s="304"/>
      <c r="AO213" s="304"/>
      <c r="AP213" s="304"/>
      <c r="AQ213" s="304"/>
      <c r="AR213" s="304"/>
      <c r="AS213" s="304"/>
      <c r="AT213" s="304"/>
      <c r="AU213" s="164"/>
      <c r="AV213" s="306"/>
      <c r="AW213" s="306"/>
      <c r="AX213" s="164"/>
      <c r="AY213" s="166"/>
      <c r="AZ213" s="88"/>
      <c r="BA213" s="88"/>
      <c r="BB213" s="88"/>
      <c r="BC213" s="88"/>
      <c r="BD213" s="307"/>
      <c r="BE213" s="88"/>
      <c r="BF213" s="88"/>
      <c r="BG213" s="88"/>
      <c r="BH213" s="308"/>
      <c r="BI213" s="309"/>
      <c r="BJ213" s="310"/>
      <c r="BK213" s="310"/>
      <c r="BL213" s="310"/>
      <c r="BM213" s="310"/>
      <c r="BN213" s="214"/>
    </row>
    <row r="214" ht="22.5" customHeight="1">
      <c r="A214" s="85" t="str">
        <f t="shared" si="6"/>
        <v/>
      </c>
      <c r="B214" s="321"/>
      <c r="C214" s="319" t="str">
        <f t="shared" si="1"/>
        <v/>
      </c>
      <c r="D214" s="322"/>
      <c r="E214" s="320" t="str">
        <f t="shared" si="2"/>
        <v/>
      </c>
      <c r="F214" s="323"/>
      <c r="G214" s="164"/>
      <c r="H214" s="88" t="str">
        <f t="array" ref="H214">IF(D214="","",XLOOKUP(D214,'Master Data'!K:K,'Master Data'!N:N,"Input in Master Data",0,1))</f>
        <v/>
      </c>
      <c r="I214" s="88" t="str">
        <f t="array" ref="I214">IF(D214="","",XLOOKUP(D214,'Master Data'!K:K,'Master Data'!O:O,"Input in Master Data",0,1))</f>
        <v/>
      </c>
      <c r="J214" s="88" t="str">
        <f t="array" ref="J214">if(V214="","",XLOOKUP(V214,Master[Company],Master[Blow],"Unknown",0,1))</f>
        <v/>
      </c>
      <c r="K214" s="88" t="str">
        <f t="array" ref="K214">if(V214="","",XLOOKUP(V214,Master[Company],Master[Pigging],"Unknown",0,1))</f>
        <v/>
      </c>
      <c r="L214" s="88" t="str">
        <f t="array" ref="L214">if(V214="","",XLOOKUP(V214,Master[Company],Master[Load Method],"Unknown",0,1))</f>
        <v/>
      </c>
      <c r="M214" s="88" t="str">
        <f t="array" ref="M214">if(V214="","",XLOOKUP(V214,Master[Company],Master[Line Distance],"Unknown",0,1))</f>
        <v/>
      </c>
      <c r="N214" s="164"/>
      <c r="O214" s="301"/>
      <c r="P214" s="88"/>
      <c r="Q214" s="88" t="str">
        <f t="array" ref="Q214">if(V214="","",XLOOKUP(V214,Master[Company],Master[Terms],"NA",0,1))</f>
        <v/>
      </c>
      <c r="R214" s="88" t="str">
        <f t="shared" si="3"/>
        <v/>
      </c>
      <c r="S214" s="88" t="str">
        <f t="array" ref="S214">if(V214="","",XLOOKUP(V214,Master[Company],Master[Group],"NA",0,1))</f>
        <v/>
      </c>
      <c r="T214" s="88" t="str">
        <f t="array" ref="T214">if(V214="","",XLOOKUP(V214,Master[Company],Master[Loading Location],"NA",0,1))</f>
        <v/>
      </c>
      <c r="U214" s="88" t="str">
        <f t="array" ref="U214">if(V214="","",XLOOKUP(V214,Master[Company],Master[Acronym],"NA",0,1))</f>
        <v/>
      </c>
      <c r="V214" s="88"/>
      <c r="W214" s="90"/>
      <c r="X214" s="90"/>
      <c r="Y214" s="88"/>
      <c r="Z214" s="88" t="str">
        <f t="shared" si="5"/>
        <v/>
      </c>
      <c r="AA214" s="88"/>
      <c r="AB214" s="88"/>
      <c r="AC214" s="88"/>
      <c r="AD214" s="166"/>
      <c r="AE214" s="303"/>
      <c r="AF214" s="304"/>
      <c r="AG214" s="304"/>
      <c r="AH214" s="304"/>
      <c r="AI214" s="304"/>
      <c r="AJ214" s="304"/>
      <c r="AK214" s="304"/>
      <c r="AL214" s="305"/>
      <c r="AM214" s="304"/>
      <c r="AN214" s="304"/>
      <c r="AO214" s="304"/>
      <c r="AP214" s="304"/>
      <c r="AQ214" s="304"/>
      <c r="AR214" s="304"/>
      <c r="AS214" s="304"/>
      <c r="AT214" s="304"/>
      <c r="AU214" s="164"/>
      <c r="AV214" s="306"/>
      <c r="AW214" s="306"/>
      <c r="AX214" s="164"/>
      <c r="AY214" s="166"/>
      <c r="AZ214" s="88"/>
      <c r="BA214" s="88"/>
      <c r="BB214" s="88"/>
      <c r="BC214" s="88"/>
      <c r="BD214" s="307"/>
      <c r="BE214" s="88"/>
      <c r="BF214" s="88"/>
      <c r="BG214" s="88"/>
      <c r="BH214" s="308"/>
      <c r="BI214" s="309"/>
      <c r="BJ214" s="310"/>
      <c r="BK214" s="310"/>
      <c r="BL214" s="310"/>
      <c r="BM214" s="310"/>
      <c r="BN214" s="214"/>
    </row>
    <row r="215" ht="22.5" customHeight="1">
      <c r="A215" s="85" t="str">
        <f t="shared" si="6"/>
        <v/>
      </c>
      <c r="B215" s="321"/>
      <c r="C215" s="319" t="str">
        <f t="shared" si="1"/>
        <v/>
      </c>
      <c r="D215" s="322"/>
      <c r="E215" s="320" t="str">
        <f t="shared" si="2"/>
        <v/>
      </c>
      <c r="F215" s="323"/>
      <c r="G215" s="164"/>
      <c r="H215" s="88" t="str">
        <f t="array" ref="H215">IF(D215="","",XLOOKUP(D215,'Master Data'!K:K,'Master Data'!N:N,"Input in Master Data",0,1))</f>
        <v/>
      </c>
      <c r="I215" s="88" t="str">
        <f t="array" ref="I215">IF(D215="","",XLOOKUP(D215,'Master Data'!K:K,'Master Data'!O:O,"Input in Master Data",0,1))</f>
        <v/>
      </c>
      <c r="J215" s="88" t="str">
        <f t="array" ref="J215">if(V215="","",XLOOKUP(V215,Master[Company],Master[Blow],"Unknown",0,1))</f>
        <v/>
      </c>
      <c r="K215" s="88" t="str">
        <f t="array" ref="K215">if(V215="","",XLOOKUP(V215,Master[Company],Master[Pigging],"Unknown",0,1))</f>
        <v/>
      </c>
      <c r="L215" s="88" t="str">
        <f t="array" ref="L215">if(V215="","",XLOOKUP(V215,Master[Company],Master[Load Method],"Unknown",0,1))</f>
        <v/>
      </c>
      <c r="M215" s="88" t="str">
        <f t="array" ref="M215">if(V215="","",XLOOKUP(V215,Master[Company],Master[Line Distance],"Unknown",0,1))</f>
        <v/>
      </c>
      <c r="N215" s="164"/>
      <c r="O215" s="301"/>
      <c r="P215" s="88"/>
      <c r="Q215" s="88" t="str">
        <f t="array" ref="Q215">if(V215="","",XLOOKUP(V215,Master[Company],Master[Terms],"NA",0,1))</f>
        <v/>
      </c>
      <c r="R215" s="88" t="str">
        <f t="shared" si="3"/>
        <v/>
      </c>
      <c r="S215" s="88" t="str">
        <f t="array" ref="S215">if(V215="","",XLOOKUP(V215,Master[Company],Master[Group],"NA",0,1))</f>
        <v/>
      </c>
      <c r="T215" s="88" t="str">
        <f t="array" ref="T215">if(V215="","",XLOOKUP(V215,Master[Company],Master[Loading Location],"NA",0,1))</f>
        <v/>
      </c>
      <c r="U215" s="88" t="str">
        <f t="array" ref="U215">if(V215="","",XLOOKUP(V215,Master[Company],Master[Acronym],"NA",0,1))</f>
        <v/>
      </c>
      <c r="V215" s="88"/>
      <c r="W215" s="90"/>
      <c r="X215" s="90"/>
      <c r="Y215" s="88"/>
      <c r="Z215" s="88" t="str">
        <f t="shared" si="5"/>
        <v/>
      </c>
      <c r="AA215" s="88"/>
      <c r="AB215" s="88"/>
      <c r="AC215" s="88"/>
      <c r="AD215" s="166"/>
      <c r="AE215" s="303"/>
      <c r="AF215" s="304"/>
      <c r="AG215" s="304"/>
      <c r="AH215" s="304"/>
      <c r="AI215" s="304"/>
      <c r="AJ215" s="304"/>
      <c r="AK215" s="304"/>
      <c r="AL215" s="305"/>
      <c r="AM215" s="304"/>
      <c r="AN215" s="304"/>
      <c r="AO215" s="304"/>
      <c r="AP215" s="304"/>
      <c r="AQ215" s="304"/>
      <c r="AR215" s="304"/>
      <c r="AS215" s="304"/>
      <c r="AT215" s="304"/>
      <c r="AU215" s="164"/>
      <c r="AV215" s="306"/>
      <c r="AW215" s="306"/>
      <c r="AX215" s="164"/>
      <c r="AY215" s="166"/>
      <c r="AZ215" s="88"/>
      <c r="BA215" s="88"/>
      <c r="BB215" s="88"/>
      <c r="BC215" s="88"/>
      <c r="BD215" s="307"/>
      <c r="BE215" s="88"/>
      <c r="BF215" s="88"/>
      <c r="BG215" s="88"/>
      <c r="BH215" s="308"/>
      <c r="BI215" s="309"/>
      <c r="BJ215" s="310"/>
      <c r="BK215" s="310"/>
      <c r="BL215" s="310"/>
      <c r="BM215" s="310"/>
      <c r="BN215" s="214"/>
    </row>
    <row r="216" ht="22.5" customHeight="1">
      <c r="A216" s="85" t="str">
        <f t="shared" si="6"/>
        <v/>
      </c>
      <c r="B216" s="321"/>
      <c r="C216" s="319" t="str">
        <f t="shared" si="1"/>
        <v/>
      </c>
      <c r="D216" s="322"/>
      <c r="E216" s="320" t="str">
        <f t="shared" si="2"/>
        <v/>
      </c>
      <c r="F216" s="323"/>
      <c r="G216" s="164"/>
      <c r="H216" s="88" t="str">
        <f t="array" ref="H216">IF(D216="","",XLOOKUP(D216,'Master Data'!K:K,'Master Data'!N:N,"Input in Master Data",0,1))</f>
        <v/>
      </c>
      <c r="I216" s="88" t="str">
        <f t="array" ref="I216">IF(D216="","",XLOOKUP(D216,'Master Data'!K:K,'Master Data'!O:O,"Input in Master Data",0,1))</f>
        <v/>
      </c>
      <c r="J216" s="88" t="str">
        <f t="array" ref="J216">if(V216="","",XLOOKUP(V216,Master[Company],Master[Blow],"Unknown",0,1))</f>
        <v/>
      </c>
      <c r="K216" s="88" t="str">
        <f t="array" ref="K216">if(V216="","",XLOOKUP(V216,Master[Company],Master[Pigging],"Unknown",0,1))</f>
        <v/>
      </c>
      <c r="L216" s="88" t="str">
        <f t="array" ref="L216">if(V216="","",XLOOKUP(V216,Master[Company],Master[Load Method],"Unknown",0,1))</f>
        <v/>
      </c>
      <c r="M216" s="88" t="str">
        <f t="array" ref="M216">if(V216="","",XLOOKUP(V216,Master[Company],Master[Line Distance],"Unknown",0,1))</f>
        <v/>
      </c>
      <c r="N216" s="164"/>
      <c r="O216" s="301"/>
      <c r="P216" s="88"/>
      <c r="Q216" s="88" t="str">
        <f t="array" ref="Q216">if(V216="","",XLOOKUP(V216,Master[Company],Master[Terms],"NA",0,1))</f>
        <v/>
      </c>
      <c r="R216" s="88" t="str">
        <f t="shared" si="3"/>
        <v/>
      </c>
      <c r="S216" s="88" t="str">
        <f t="array" ref="S216">if(V216="","",XLOOKUP(V216,Master[Company],Master[Group],"NA",0,1))</f>
        <v/>
      </c>
      <c r="T216" s="88" t="str">
        <f t="array" ref="T216">if(V216="","",XLOOKUP(V216,Master[Company],Master[Loading Location],"NA",0,1))</f>
        <v/>
      </c>
      <c r="U216" s="88" t="str">
        <f t="array" ref="U216">if(V216="","",XLOOKUP(V216,Master[Company],Master[Acronym],"NA",0,1))</f>
        <v/>
      </c>
      <c r="V216" s="88"/>
      <c r="W216" s="90"/>
      <c r="X216" s="90"/>
      <c r="Y216" s="88"/>
      <c r="Z216" s="88" t="str">
        <f t="shared" si="5"/>
        <v/>
      </c>
      <c r="AA216" s="88"/>
      <c r="AB216" s="88"/>
      <c r="AC216" s="88"/>
      <c r="AD216" s="166"/>
      <c r="AE216" s="303"/>
      <c r="AF216" s="304"/>
      <c r="AG216" s="304"/>
      <c r="AH216" s="304"/>
      <c r="AI216" s="304"/>
      <c r="AJ216" s="304"/>
      <c r="AK216" s="304"/>
      <c r="AL216" s="305"/>
      <c r="AM216" s="304"/>
      <c r="AN216" s="304"/>
      <c r="AO216" s="304"/>
      <c r="AP216" s="304"/>
      <c r="AQ216" s="304"/>
      <c r="AR216" s="304"/>
      <c r="AS216" s="304"/>
      <c r="AT216" s="304"/>
      <c r="AU216" s="164"/>
      <c r="AV216" s="306"/>
      <c r="AW216" s="306"/>
      <c r="AX216" s="164"/>
      <c r="AY216" s="166"/>
      <c r="AZ216" s="88"/>
      <c r="BA216" s="88"/>
      <c r="BB216" s="88"/>
      <c r="BC216" s="88"/>
      <c r="BD216" s="307"/>
      <c r="BE216" s="88"/>
      <c r="BF216" s="88"/>
      <c r="BG216" s="88"/>
      <c r="BH216" s="308"/>
      <c r="BI216" s="309"/>
      <c r="BJ216" s="310"/>
      <c r="BK216" s="310"/>
      <c r="BL216" s="310"/>
      <c r="BM216" s="310"/>
      <c r="BN216" s="214"/>
    </row>
    <row r="217" ht="22.5" customHeight="1">
      <c r="A217" s="85" t="str">
        <f t="shared" si="6"/>
        <v/>
      </c>
      <c r="B217" s="321"/>
      <c r="C217" s="319" t="str">
        <f t="shared" si="1"/>
        <v/>
      </c>
      <c r="D217" s="322"/>
      <c r="E217" s="320" t="str">
        <f t="shared" si="2"/>
        <v/>
      </c>
      <c r="F217" s="323"/>
      <c r="G217" s="164"/>
      <c r="H217" s="88" t="str">
        <f t="array" ref="H217">IF(D217="","",XLOOKUP(D217,'Master Data'!K:K,'Master Data'!N:N,"Input in Master Data",0,1))</f>
        <v/>
      </c>
      <c r="I217" s="88" t="str">
        <f t="array" ref="I217">IF(D217="","",XLOOKUP(D217,'Master Data'!K:K,'Master Data'!O:O,"Input in Master Data",0,1))</f>
        <v/>
      </c>
      <c r="J217" s="88" t="str">
        <f t="array" ref="J217">if(V217="","",XLOOKUP(V217,Master[Company],Master[Blow],"Unknown",0,1))</f>
        <v/>
      </c>
      <c r="K217" s="88" t="str">
        <f t="array" ref="K217">if(V217="","",XLOOKUP(V217,Master[Company],Master[Pigging],"Unknown",0,1))</f>
        <v/>
      </c>
      <c r="L217" s="88" t="str">
        <f t="array" ref="L217">if(V217="","",XLOOKUP(V217,Master[Company],Master[Load Method],"Unknown",0,1))</f>
        <v/>
      </c>
      <c r="M217" s="88" t="str">
        <f t="array" ref="M217">if(V217="","",XLOOKUP(V217,Master[Company],Master[Line Distance],"Unknown",0,1))</f>
        <v/>
      </c>
      <c r="N217" s="164"/>
      <c r="O217" s="301"/>
      <c r="P217" s="88"/>
      <c r="Q217" s="88" t="str">
        <f t="array" ref="Q217">if(V217="","",XLOOKUP(V217,Master[Company],Master[Terms],"NA",0,1))</f>
        <v/>
      </c>
      <c r="R217" s="88" t="str">
        <f t="shared" si="3"/>
        <v/>
      </c>
      <c r="S217" s="88" t="str">
        <f t="array" ref="S217">if(V217="","",XLOOKUP(V217,Master[Company],Master[Group],"NA",0,1))</f>
        <v/>
      </c>
      <c r="T217" s="88" t="str">
        <f t="array" ref="T217">if(V217="","",XLOOKUP(V217,Master[Company],Master[Loading Location],"NA",0,1))</f>
        <v/>
      </c>
      <c r="U217" s="88" t="str">
        <f t="array" ref="U217">if(V217="","",XLOOKUP(V217,Master[Company],Master[Acronym],"NA",0,1))</f>
        <v/>
      </c>
      <c r="V217" s="88"/>
      <c r="W217" s="90"/>
      <c r="X217" s="90"/>
      <c r="Y217" s="88"/>
      <c r="Z217" s="88" t="str">
        <f t="shared" si="5"/>
        <v/>
      </c>
      <c r="AA217" s="88"/>
      <c r="AB217" s="88"/>
      <c r="AC217" s="88"/>
      <c r="AD217" s="166"/>
      <c r="AE217" s="303"/>
      <c r="AF217" s="304"/>
      <c r="AG217" s="304"/>
      <c r="AH217" s="304"/>
      <c r="AI217" s="304"/>
      <c r="AJ217" s="304"/>
      <c r="AK217" s="304"/>
      <c r="AL217" s="305"/>
      <c r="AM217" s="304"/>
      <c r="AN217" s="304"/>
      <c r="AO217" s="304"/>
      <c r="AP217" s="304"/>
      <c r="AQ217" s="304"/>
      <c r="AR217" s="304"/>
      <c r="AS217" s="304"/>
      <c r="AT217" s="304"/>
      <c r="AU217" s="164"/>
      <c r="AV217" s="306"/>
      <c r="AW217" s="306"/>
      <c r="AX217" s="164"/>
      <c r="AY217" s="166"/>
      <c r="AZ217" s="88"/>
      <c r="BA217" s="88"/>
      <c r="BB217" s="88"/>
      <c r="BC217" s="88"/>
      <c r="BD217" s="307"/>
      <c r="BE217" s="88"/>
      <c r="BF217" s="88"/>
      <c r="BG217" s="88"/>
      <c r="BH217" s="308"/>
      <c r="BI217" s="309"/>
      <c r="BJ217" s="310"/>
      <c r="BK217" s="310"/>
      <c r="BL217" s="310"/>
      <c r="BM217" s="310"/>
      <c r="BN217" s="214"/>
    </row>
    <row r="218" ht="22.5" customHeight="1">
      <c r="A218" s="85" t="str">
        <f t="shared" si="6"/>
        <v/>
      </c>
      <c r="B218" s="321"/>
      <c r="C218" s="319" t="str">
        <f t="shared" si="1"/>
        <v/>
      </c>
      <c r="D218" s="322"/>
      <c r="E218" s="320" t="str">
        <f t="shared" si="2"/>
        <v/>
      </c>
      <c r="F218" s="323"/>
      <c r="G218" s="164"/>
      <c r="H218" s="88" t="str">
        <f t="array" ref="H218">IF(D218="","",XLOOKUP(D218,'Master Data'!K:K,'Master Data'!N:N,"Input in Master Data",0,1))</f>
        <v/>
      </c>
      <c r="I218" s="88" t="str">
        <f t="array" ref="I218">IF(D218="","",XLOOKUP(D218,'Master Data'!K:K,'Master Data'!O:O,"Input in Master Data",0,1))</f>
        <v/>
      </c>
      <c r="J218" s="88" t="str">
        <f t="array" ref="J218">if(V218="","",XLOOKUP(V218,Master[Company],Master[Blow],"Unknown",0,1))</f>
        <v/>
      </c>
      <c r="K218" s="88" t="str">
        <f t="array" ref="K218">if(V218="","",XLOOKUP(V218,Master[Company],Master[Pigging],"Unknown",0,1))</f>
        <v/>
      </c>
      <c r="L218" s="88" t="str">
        <f t="array" ref="L218">if(V218="","",XLOOKUP(V218,Master[Company],Master[Load Method],"Unknown",0,1))</f>
        <v/>
      </c>
      <c r="M218" s="88" t="str">
        <f t="array" ref="M218">if(V218="","",XLOOKUP(V218,Master[Company],Master[Line Distance],"Unknown",0,1))</f>
        <v/>
      </c>
      <c r="N218" s="164"/>
      <c r="O218" s="301"/>
      <c r="P218" s="88"/>
      <c r="Q218" s="88" t="str">
        <f t="array" ref="Q218">if(V218="","",XLOOKUP(V218,Master[Company],Master[Terms],"NA",0,1))</f>
        <v/>
      </c>
      <c r="R218" s="88" t="str">
        <f t="shared" si="3"/>
        <v/>
      </c>
      <c r="S218" s="88" t="str">
        <f t="array" ref="S218">if(V218="","",XLOOKUP(V218,Master[Company],Master[Group],"NA",0,1))</f>
        <v/>
      </c>
      <c r="T218" s="88" t="str">
        <f t="array" ref="T218">if(V218="","",XLOOKUP(V218,Master[Company],Master[Loading Location],"NA",0,1))</f>
        <v/>
      </c>
      <c r="U218" s="88" t="str">
        <f t="array" ref="U218">if(V218="","",XLOOKUP(V218,Master[Company],Master[Acronym],"NA",0,1))</f>
        <v/>
      </c>
      <c r="V218" s="88"/>
      <c r="W218" s="90"/>
      <c r="X218" s="90"/>
      <c r="Y218" s="88"/>
      <c r="Z218" s="88" t="str">
        <f t="shared" si="5"/>
        <v/>
      </c>
      <c r="AA218" s="88"/>
      <c r="AB218" s="88"/>
      <c r="AC218" s="88"/>
      <c r="AD218" s="166"/>
      <c r="AE218" s="303"/>
      <c r="AF218" s="304"/>
      <c r="AG218" s="304"/>
      <c r="AH218" s="304"/>
      <c r="AI218" s="304"/>
      <c r="AJ218" s="304"/>
      <c r="AK218" s="304"/>
      <c r="AL218" s="305"/>
      <c r="AM218" s="304"/>
      <c r="AN218" s="304"/>
      <c r="AO218" s="304"/>
      <c r="AP218" s="304"/>
      <c r="AQ218" s="304"/>
      <c r="AR218" s="304"/>
      <c r="AS218" s="304"/>
      <c r="AT218" s="304"/>
      <c r="AU218" s="164"/>
      <c r="AV218" s="306"/>
      <c r="AW218" s="306"/>
      <c r="AX218" s="164"/>
      <c r="AY218" s="166"/>
      <c r="AZ218" s="88"/>
      <c r="BA218" s="88"/>
      <c r="BB218" s="88"/>
      <c r="BC218" s="88"/>
      <c r="BD218" s="307"/>
      <c r="BE218" s="88"/>
      <c r="BF218" s="88"/>
      <c r="BG218" s="88"/>
      <c r="BH218" s="308"/>
      <c r="BI218" s="309"/>
      <c r="BJ218" s="310"/>
      <c r="BK218" s="310"/>
      <c r="BL218" s="310"/>
      <c r="BM218" s="310"/>
      <c r="BN218" s="214"/>
    </row>
    <row r="219" ht="22.5" customHeight="1">
      <c r="A219" s="85" t="str">
        <f t="shared" si="6"/>
        <v/>
      </c>
      <c r="B219" s="321"/>
      <c r="C219" s="319" t="str">
        <f t="shared" si="1"/>
        <v/>
      </c>
      <c r="D219" s="322"/>
      <c r="E219" s="320" t="str">
        <f t="shared" si="2"/>
        <v/>
      </c>
      <c r="F219" s="323"/>
      <c r="G219" s="164"/>
      <c r="H219" s="88" t="str">
        <f t="array" ref="H219">IF(D219="","",XLOOKUP(D219,'Master Data'!K:K,'Master Data'!N:N,"Input in Master Data",0,1))</f>
        <v/>
      </c>
      <c r="I219" s="88" t="str">
        <f t="array" ref="I219">IF(D219="","",XLOOKUP(D219,'Master Data'!K:K,'Master Data'!O:O,"Input in Master Data",0,1))</f>
        <v/>
      </c>
      <c r="J219" s="88" t="str">
        <f t="array" ref="J219">if(V219="","",XLOOKUP(V219,Master[Company],Master[Blow],"Unknown",0,1))</f>
        <v/>
      </c>
      <c r="K219" s="88" t="str">
        <f t="array" ref="K219">if(V219="","",XLOOKUP(V219,Master[Company],Master[Pigging],"Unknown",0,1))</f>
        <v/>
      </c>
      <c r="L219" s="88" t="str">
        <f t="array" ref="L219">if(V219="","",XLOOKUP(V219,Master[Company],Master[Load Method],"Unknown",0,1))</f>
        <v/>
      </c>
      <c r="M219" s="88" t="str">
        <f t="array" ref="M219">if(V219="","",XLOOKUP(V219,Master[Company],Master[Line Distance],"Unknown",0,1))</f>
        <v/>
      </c>
      <c r="N219" s="164"/>
      <c r="O219" s="301"/>
      <c r="P219" s="88"/>
      <c r="Q219" s="88" t="str">
        <f t="array" ref="Q219">if(V219="","",XLOOKUP(V219,Master[Company],Master[Terms],"NA",0,1))</f>
        <v/>
      </c>
      <c r="R219" s="88" t="str">
        <f t="shared" si="3"/>
        <v/>
      </c>
      <c r="S219" s="88" t="str">
        <f t="array" ref="S219">if(V219="","",XLOOKUP(V219,Master[Company],Master[Group],"NA",0,1))</f>
        <v/>
      </c>
      <c r="T219" s="88" t="str">
        <f t="array" ref="T219">if(V219="","",XLOOKUP(V219,Master[Company],Master[Loading Location],"NA",0,1))</f>
        <v/>
      </c>
      <c r="U219" s="88" t="str">
        <f t="array" ref="U219">if(V219="","",XLOOKUP(V219,Master[Company],Master[Acronym],"NA",0,1))</f>
        <v/>
      </c>
      <c r="V219" s="88"/>
      <c r="W219" s="90"/>
      <c r="X219" s="90"/>
      <c r="Y219" s="88"/>
      <c r="Z219" s="88" t="str">
        <f t="shared" si="5"/>
        <v/>
      </c>
      <c r="AA219" s="88"/>
      <c r="AB219" s="88"/>
      <c r="AC219" s="88"/>
      <c r="AD219" s="166"/>
      <c r="AE219" s="303"/>
      <c r="AF219" s="304"/>
      <c r="AG219" s="304"/>
      <c r="AH219" s="304"/>
      <c r="AI219" s="304"/>
      <c r="AJ219" s="304"/>
      <c r="AK219" s="304"/>
      <c r="AL219" s="305"/>
      <c r="AM219" s="304"/>
      <c r="AN219" s="304"/>
      <c r="AO219" s="304"/>
      <c r="AP219" s="304"/>
      <c r="AQ219" s="304"/>
      <c r="AR219" s="304"/>
      <c r="AS219" s="304"/>
      <c r="AT219" s="304"/>
      <c r="AU219" s="164"/>
      <c r="AV219" s="306"/>
      <c r="AW219" s="306"/>
      <c r="AX219" s="164"/>
      <c r="AY219" s="166"/>
      <c r="AZ219" s="88"/>
      <c r="BA219" s="88"/>
      <c r="BB219" s="88"/>
      <c r="BC219" s="88"/>
      <c r="BD219" s="307"/>
      <c r="BE219" s="88"/>
      <c r="BF219" s="88"/>
      <c r="BG219" s="88"/>
      <c r="BH219" s="308"/>
      <c r="BI219" s="309"/>
      <c r="BJ219" s="310"/>
      <c r="BK219" s="310"/>
      <c r="BL219" s="310"/>
      <c r="BM219" s="310"/>
      <c r="BN219" s="214"/>
    </row>
    <row r="220" ht="22.5" customHeight="1">
      <c r="A220" s="85" t="str">
        <f t="shared" si="6"/>
        <v/>
      </c>
      <c r="B220" s="321"/>
      <c r="C220" s="319" t="str">
        <f t="shared" si="1"/>
        <v/>
      </c>
      <c r="D220" s="322"/>
      <c r="E220" s="320" t="str">
        <f t="shared" si="2"/>
        <v/>
      </c>
      <c r="F220" s="323"/>
      <c r="G220" s="164"/>
      <c r="H220" s="88" t="str">
        <f t="array" ref="H220">IF(D220="","",XLOOKUP(D220,'Master Data'!K:K,'Master Data'!N:N,"Input in Master Data",0,1))</f>
        <v/>
      </c>
      <c r="I220" s="88" t="str">
        <f t="array" ref="I220">IF(D220="","",XLOOKUP(D220,'Master Data'!K:K,'Master Data'!O:O,"Input in Master Data",0,1))</f>
        <v/>
      </c>
      <c r="J220" s="88" t="str">
        <f t="array" ref="J220">if(V220="","",XLOOKUP(V220,Master[Company],Master[Blow],"Unknown",0,1))</f>
        <v/>
      </c>
      <c r="K220" s="88" t="str">
        <f t="array" ref="K220">if(V220="","",XLOOKUP(V220,Master[Company],Master[Pigging],"Unknown",0,1))</f>
        <v/>
      </c>
      <c r="L220" s="88" t="str">
        <f t="array" ref="L220">if(V220="","",XLOOKUP(V220,Master[Company],Master[Load Method],"Unknown",0,1))</f>
        <v/>
      </c>
      <c r="M220" s="88" t="str">
        <f t="array" ref="M220">if(V220="","",XLOOKUP(V220,Master[Company],Master[Line Distance],"Unknown",0,1))</f>
        <v/>
      </c>
      <c r="N220" s="164"/>
      <c r="O220" s="301"/>
      <c r="P220" s="88"/>
      <c r="Q220" s="88" t="str">
        <f t="array" ref="Q220">if(V220="","",XLOOKUP(V220,Master[Company],Master[Terms],"NA",0,1))</f>
        <v/>
      </c>
      <c r="R220" s="88" t="str">
        <f t="shared" si="3"/>
        <v/>
      </c>
      <c r="S220" s="88" t="str">
        <f t="array" ref="S220">if(V220="","",XLOOKUP(V220,Master[Company],Master[Group],"NA",0,1))</f>
        <v/>
      </c>
      <c r="T220" s="88" t="str">
        <f t="array" ref="T220">if(V220="","",XLOOKUP(V220,Master[Company],Master[Loading Location],"NA",0,1))</f>
        <v/>
      </c>
      <c r="U220" s="88" t="str">
        <f t="array" ref="U220">if(V220="","",XLOOKUP(V220,Master[Company],Master[Acronym],"NA",0,1))</f>
        <v/>
      </c>
      <c r="V220" s="88"/>
      <c r="W220" s="90"/>
      <c r="X220" s="90"/>
      <c r="Y220" s="88"/>
      <c r="Z220" s="88" t="str">
        <f t="shared" si="5"/>
        <v/>
      </c>
      <c r="AA220" s="88"/>
      <c r="AB220" s="88"/>
      <c r="AC220" s="88"/>
      <c r="AD220" s="166"/>
      <c r="AE220" s="303"/>
      <c r="AF220" s="304"/>
      <c r="AG220" s="304"/>
      <c r="AH220" s="304"/>
      <c r="AI220" s="304"/>
      <c r="AJ220" s="304"/>
      <c r="AK220" s="304"/>
      <c r="AL220" s="305"/>
      <c r="AM220" s="304"/>
      <c r="AN220" s="304"/>
      <c r="AO220" s="304"/>
      <c r="AP220" s="304"/>
      <c r="AQ220" s="304"/>
      <c r="AR220" s="304"/>
      <c r="AS220" s="304"/>
      <c r="AT220" s="304"/>
      <c r="AU220" s="164"/>
      <c r="AV220" s="306"/>
      <c r="AW220" s="306"/>
      <c r="AX220" s="164"/>
      <c r="AY220" s="166"/>
      <c r="AZ220" s="88"/>
      <c r="BA220" s="88"/>
      <c r="BB220" s="88"/>
      <c r="BC220" s="88"/>
      <c r="BD220" s="307"/>
      <c r="BE220" s="88"/>
      <c r="BF220" s="88"/>
      <c r="BG220" s="88"/>
      <c r="BH220" s="308"/>
      <c r="BI220" s="309"/>
      <c r="BJ220" s="310"/>
      <c r="BK220" s="310"/>
      <c r="BL220" s="310"/>
      <c r="BM220" s="310"/>
      <c r="BN220" s="214"/>
    </row>
    <row r="221" ht="22.5" customHeight="1">
      <c r="A221" s="85" t="str">
        <f t="shared" si="6"/>
        <v/>
      </c>
      <c r="B221" s="321"/>
      <c r="C221" s="319" t="str">
        <f t="shared" si="1"/>
        <v/>
      </c>
      <c r="D221" s="322"/>
      <c r="E221" s="320" t="str">
        <f t="shared" si="2"/>
        <v/>
      </c>
      <c r="F221" s="323"/>
      <c r="G221" s="164"/>
      <c r="H221" s="88" t="str">
        <f t="array" ref="H221">IF(D221="","",XLOOKUP(D221,'Master Data'!K:K,'Master Data'!N:N,"Input in Master Data",0,1))</f>
        <v/>
      </c>
      <c r="I221" s="88" t="str">
        <f t="array" ref="I221">IF(D221="","",XLOOKUP(D221,'Master Data'!K:K,'Master Data'!O:O,"Input in Master Data",0,1))</f>
        <v/>
      </c>
      <c r="J221" s="88" t="str">
        <f t="array" ref="J221">if(V221="","",XLOOKUP(V221,Master[Company],Master[Blow],"Unknown",0,1))</f>
        <v/>
      </c>
      <c r="K221" s="88" t="str">
        <f t="array" ref="K221">if(V221="","",XLOOKUP(V221,Master[Company],Master[Pigging],"Unknown",0,1))</f>
        <v/>
      </c>
      <c r="L221" s="88" t="str">
        <f t="array" ref="L221">if(V221="","",XLOOKUP(V221,Master[Company],Master[Load Method],"Unknown",0,1))</f>
        <v/>
      </c>
      <c r="M221" s="88" t="str">
        <f t="array" ref="M221">if(V221="","",XLOOKUP(V221,Master[Company],Master[Line Distance],"Unknown",0,1))</f>
        <v/>
      </c>
      <c r="N221" s="164"/>
      <c r="O221" s="301"/>
      <c r="P221" s="88"/>
      <c r="Q221" s="88" t="str">
        <f t="array" ref="Q221">if(V221="","",XLOOKUP(V221,Master[Company],Master[Terms],"NA",0,1))</f>
        <v/>
      </c>
      <c r="R221" s="88" t="str">
        <f t="shared" si="3"/>
        <v/>
      </c>
      <c r="S221" s="88" t="str">
        <f t="array" ref="S221">if(V221="","",XLOOKUP(V221,Master[Company],Master[Group],"NA",0,1))</f>
        <v/>
      </c>
      <c r="T221" s="88" t="str">
        <f t="array" ref="T221">if(V221="","",XLOOKUP(V221,Master[Company],Master[Loading Location],"NA",0,1))</f>
        <v/>
      </c>
      <c r="U221" s="88" t="str">
        <f t="array" ref="U221">if(V221="","",XLOOKUP(V221,Master[Company],Master[Acronym],"NA",0,1))</f>
        <v/>
      </c>
      <c r="V221" s="88"/>
      <c r="W221" s="90"/>
      <c r="X221" s="90"/>
      <c r="Y221" s="88"/>
      <c r="Z221" s="88" t="str">
        <f t="shared" si="5"/>
        <v/>
      </c>
      <c r="AA221" s="88"/>
      <c r="AB221" s="88"/>
      <c r="AC221" s="88"/>
      <c r="AD221" s="166"/>
      <c r="AE221" s="303"/>
      <c r="AF221" s="304"/>
      <c r="AG221" s="304"/>
      <c r="AH221" s="304"/>
      <c r="AI221" s="304"/>
      <c r="AJ221" s="304"/>
      <c r="AK221" s="304"/>
      <c r="AL221" s="305"/>
      <c r="AM221" s="304"/>
      <c r="AN221" s="304"/>
      <c r="AO221" s="304"/>
      <c r="AP221" s="304"/>
      <c r="AQ221" s="304"/>
      <c r="AR221" s="304"/>
      <c r="AS221" s="304"/>
      <c r="AT221" s="304"/>
      <c r="AU221" s="164"/>
      <c r="AV221" s="306"/>
      <c r="AW221" s="306"/>
      <c r="AX221" s="164"/>
      <c r="AY221" s="166"/>
      <c r="AZ221" s="88"/>
      <c r="BA221" s="88"/>
      <c r="BB221" s="88"/>
      <c r="BC221" s="88"/>
      <c r="BD221" s="307"/>
      <c r="BE221" s="88"/>
      <c r="BF221" s="88"/>
      <c r="BG221" s="88"/>
      <c r="BH221" s="308"/>
      <c r="BI221" s="309"/>
      <c r="BJ221" s="310"/>
      <c r="BK221" s="310"/>
      <c r="BL221" s="310"/>
      <c r="BM221" s="310"/>
      <c r="BN221" s="214"/>
    </row>
    <row r="222" ht="22.5" customHeight="1">
      <c r="A222" s="85" t="str">
        <f t="shared" si="6"/>
        <v/>
      </c>
      <c r="B222" s="321"/>
      <c r="C222" s="319" t="str">
        <f t="shared" si="1"/>
        <v/>
      </c>
      <c r="D222" s="322"/>
      <c r="E222" s="320" t="str">
        <f t="shared" si="2"/>
        <v/>
      </c>
      <c r="F222" s="323"/>
      <c r="G222" s="164"/>
      <c r="H222" s="88" t="str">
        <f t="array" ref="H222">IF(D222="","",XLOOKUP(D222,'Master Data'!K:K,'Master Data'!N:N,"Input in Master Data",0,1))</f>
        <v/>
      </c>
      <c r="I222" s="88" t="str">
        <f t="array" ref="I222">IF(D222="","",XLOOKUP(D222,'Master Data'!K:K,'Master Data'!O:O,"Input in Master Data",0,1))</f>
        <v/>
      </c>
      <c r="J222" s="88" t="str">
        <f t="array" ref="J222">if(V222="","",XLOOKUP(V222,Master[Company],Master[Blow],"Unknown",0,1))</f>
        <v/>
      </c>
      <c r="K222" s="88" t="str">
        <f t="array" ref="K222">if(V222="","",XLOOKUP(V222,Master[Company],Master[Pigging],"Unknown",0,1))</f>
        <v/>
      </c>
      <c r="L222" s="88" t="str">
        <f t="array" ref="L222">if(V222="","",XLOOKUP(V222,Master[Company],Master[Load Method],"Unknown",0,1))</f>
        <v/>
      </c>
      <c r="M222" s="88" t="str">
        <f t="array" ref="M222">if(V222="","",XLOOKUP(V222,Master[Company],Master[Line Distance],"Unknown",0,1))</f>
        <v/>
      </c>
      <c r="N222" s="164"/>
      <c r="O222" s="301"/>
      <c r="P222" s="88"/>
      <c r="Q222" s="88" t="str">
        <f t="array" ref="Q222">if(V222="","",XLOOKUP(V222,Master[Company],Master[Terms],"NA",0,1))</f>
        <v/>
      </c>
      <c r="R222" s="88" t="str">
        <f t="shared" si="3"/>
        <v/>
      </c>
      <c r="S222" s="88" t="str">
        <f t="array" ref="S222">if(V222="","",XLOOKUP(V222,Master[Company],Master[Group],"NA",0,1))</f>
        <v/>
      </c>
      <c r="T222" s="88" t="str">
        <f t="array" ref="T222">if(V222="","",XLOOKUP(V222,Master[Company],Master[Loading Location],"NA",0,1))</f>
        <v/>
      </c>
      <c r="U222" s="88" t="str">
        <f t="array" ref="U222">if(V222="","",XLOOKUP(V222,Master[Company],Master[Acronym],"NA",0,1))</f>
        <v/>
      </c>
      <c r="V222" s="88"/>
      <c r="W222" s="90"/>
      <c r="X222" s="90"/>
      <c r="Y222" s="88"/>
      <c r="Z222" s="88" t="str">
        <f t="shared" si="5"/>
        <v/>
      </c>
      <c r="AA222" s="88"/>
      <c r="AB222" s="88"/>
      <c r="AC222" s="88"/>
      <c r="AD222" s="166"/>
      <c r="AE222" s="303"/>
      <c r="AF222" s="304"/>
      <c r="AG222" s="304"/>
      <c r="AH222" s="304"/>
      <c r="AI222" s="304"/>
      <c r="AJ222" s="304"/>
      <c r="AK222" s="304"/>
      <c r="AL222" s="305"/>
      <c r="AM222" s="304"/>
      <c r="AN222" s="304"/>
      <c r="AO222" s="304"/>
      <c r="AP222" s="304"/>
      <c r="AQ222" s="304"/>
      <c r="AR222" s="304"/>
      <c r="AS222" s="304"/>
      <c r="AT222" s="304"/>
      <c r="AU222" s="164"/>
      <c r="AV222" s="306"/>
      <c r="AW222" s="306"/>
      <c r="AX222" s="164"/>
      <c r="AY222" s="166"/>
      <c r="AZ222" s="88"/>
      <c r="BA222" s="88"/>
      <c r="BB222" s="88"/>
      <c r="BC222" s="88"/>
      <c r="BD222" s="307"/>
      <c r="BE222" s="88"/>
      <c r="BF222" s="88"/>
      <c r="BG222" s="88"/>
      <c r="BH222" s="308"/>
      <c r="BI222" s="309"/>
      <c r="BJ222" s="310"/>
      <c r="BK222" s="310"/>
      <c r="BL222" s="310"/>
      <c r="BM222" s="310"/>
      <c r="BN222" s="214"/>
    </row>
    <row r="223" ht="22.5" customHeight="1">
      <c r="A223" s="85" t="str">
        <f t="shared" si="6"/>
        <v/>
      </c>
      <c r="B223" s="321"/>
      <c r="C223" s="319" t="str">
        <f t="shared" si="1"/>
        <v/>
      </c>
      <c r="D223" s="322"/>
      <c r="E223" s="320" t="str">
        <f t="shared" si="2"/>
        <v/>
      </c>
      <c r="F223" s="323"/>
      <c r="G223" s="164"/>
      <c r="H223" s="88" t="str">
        <f t="array" ref="H223">IF(D223="","",XLOOKUP(D223,'Master Data'!K:K,'Master Data'!N:N,"Input in Master Data",0,1))</f>
        <v/>
      </c>
      <c r="I223" s="88" t="str">
        <f t="array" ref="I223">IF(D223="","",XLOOKUP(D223,'Master Data'!K:K,'Master Data'!O:O,"Input in Master Data",0,1))</f>
        <v/>
      </c>
      <c r="J223" s="88" t="str">
        <f t="array" ref="J223">if(V223="","",XLOOKUP(V223,Master[Company],Master[Blow],"Unknown",0,1))</f>
        <v/>
      </c>
      <c r="K223" s="88" t="str">
        <f t="array" ref="K223">if(V223="","",XLOOKUP(V223,Master[Company],Master[Pigging],"Unknown",0,1))</f>
        <v/>
      </c>
      <c r="L223" s="88" t="str">
        <f t="array" ref="L223">if(V223="","",XLOOKUP(V223,Master[Company],Master[Load Method],"Unknown",0,1))</f>
        <v/>
      </c>
      <c r="M223" s="88" t="str">
        <f t="array" ref="M223">if(V223="","",XLOOKUP(V223,Master[Company],Master[Line Distance],"Unknown",0,1))</f>
        <v/>
      </c>
      <c r="N223" s="164"/>
      <c r="O223" s="301"/>
      <c r="P223" s="88"/>
      <c r="Q223" s="88" t="str">
        <f t="array" ref="Q223">if(V223="","",XLOOKUP(V223,Master[Company],Master[Terms],"NA",0,1))</f>
        <v/>
      </c>
      <c r="R223" s="88" t="str">
        <f t="shared" si="3"/>
        <v/>
      </c>
      <c r="S223" s="88" t="str">
        <f t="array" ref="S223">if(V223="","",XLOOKUP(V223,Master[Company],Master[Group],"NA",0,1))</f>
        <v/>
      </c>
      <c r="T223" s="88" t="str">
        <f t="array" ref="T223">if(V223="","",XLOOKUP(V223,Master[Company],Master[Loading Location],"NA",0,1))</f>
        <v/>
      </c>
      <c r="U223" s="88" t="str">
        <f t="array" ref="U223">if(V223="","",XLOOKUP(V223,Master[Company],Master[Acronym],"NA",0,1))</f>
        <v/>
      </c>
      <c r="V223" s="88"/>
      <c r="W223" s="90"/>
      <c r="X223" s="90"/>
      <c r="Y223" s="88"/>
      <c r="Z223" s="88" t="str">
        <f t="shared" si="5"/>
        <v/>
      </c>
      <c r="AA223" s="88"/>
      <c r="AB223" s="88"/>
      <c r="AC223" s="88"/>
      <c r="AD223" s="166"/>
      <c r="AE223" s="303"/>
      <c r="AF223" s="304"/>
      <c r="AG223" s="304"/>
      <c r="AH223" s="304"/>
      <c r="AI223" s="304"/>
      <c r="AJ223" s="304"/>
      <c r="AK223" s="304"/>
      <c r="AL223" s="305"/>
      <c r="AM223" s="304"/>
      <c r="AN223" s="304"/>
      <c r="AO223" s="304"/>
      <c r="AP223" s="304"/>
      <c r="AQ223" s="304"/>
      <c r="AR223" s="304"/>
      <c r="AS223" s="304"/>
      <c r="AT223" s="304"/>
      <c r="AU223" s="164"/>
      <c r="AV223" s="306"/>
      <c r="AW223" s="306"/>
      <c r="AX223" s="164"/>
      <c r="AY223" s="166"/>
      <c r="AZ223" s="88"/>
      <c r="BA223" s="88"/>
      <c r="BB223" s="88"/>
      <c r="BC223" s="88"/>
      <c r="BD223" s="307"/>
      <c r="BE223" s="88"/>
      <c r="BF223" s="88"/>
      <c r="BG223" s="88"/>
      <c r="BH223" s="308"/>
      <c r="BI223" s="309"/>
      <c r="BJ223" s="310"/>
      <c r="BK223" s="310"/>
      <c r="BL223" s="310"/>
      <c r="BM223" s="310"/>
      <c r="BN223" s="214"/>
    </row>
    <row r="224" ht="22.5" customHeight="1">
      <c r="A224" s="85" t="str">
        <f t="shared" si="6"/>
        <v/>
      </c>
      <c r="B224" s="321"/>
      <c r="C224" s="319" t="str">
        <f t="shared" si="1"/>
        <v/>
      </c>
      <c r="D224" s="322"/>
      <c r="E224" s="320" t="str">
        <f t="shared" si="2"/>
        <v/>
      </c>
      <c r="F224" s="323"/>
      <c r="G224" s="164"/>
      <c r="H224" s="88" t="str">
        <f t="array" ref="H224">IF(D224="","",XLOOKUP(D224,'Master Data'!K:K,'Master Data'!N:N,"Input in Master Data",0,1))</f>
        <v/>
      </c>
      <c r="I224" s="88" t="str">
        <f t="array" ref="I224">IF(D224="","",XLOOKUP(D224,'Master Data'!K:K,'Master Data'!O:O,"Input in Master Data",0,1))</f>
        <v/>
      </c>
      <c r="J224" s="88" t="str">
        <f t="array" ref="J224">if(V224="","",XLOOKUP(V224,Master[Company],Master[Blow],"Unknown",0,1))</f>
        <v/>
      </c>
      <c r="K224" s="88" t="str">
        <f t="array" ref="K224">if(V224="","",XLOOKUP(V224,Master[Company],Master[Pigging],"Unknown",0,1))</f>
        <v/>
      </c>
      <c r="L224" s="88" t="str">
        <f t="array" ref="L224">if(V224="","",XLOOKUP(V224,Master[Company],Master[Load Method],"Unknown",0,1))</f>
        <v/>
      </c>
      <c r="M224" s="88" t="str">
        <f t="array" ref="M224">if(V224="","",XLOOKUP(V224,Master[Company],Master[Line Distance],"Unknown",0,1))</f>
        <v/>
      </c>
      <c r="N224" s="164"/>
      <c r="O224" s="301"/>
      <c r="P224" s="88"/>
      <c r="Q224" s="88" t="str">
        <f t="array" ref="Q224">if(V224="","",XLOOKUP(V224,Master[Company],Master[Terms],"NA",0,1))</f>
        <v/>
      </c>
      <c r="R224" s="88" t="str">
        <f t="shared" si="3"/>
        <v/>
      </c>
      <c r="S224" s="88" t="str">
        <f t="array" ref="S224">if(V224="","",XLOOKUP(V224,Master[Company],Master[Group],"NA",0,1))</f>
        <v/>
      </c>
      <c r="T224" s="88" t="str">
        <f t="array" ref="T224">if(V224="","",XLOOKUP(V224,Master[Company],Master[Loading Location],"NA",0,1))</f>
        <v/>
      </c>
      <c r="U224" s="88" t="str">
        <f t="array" ref="U224">if(V224="","",XLOOKUP(V224,Master[Company],Master[Acronym],"NA",0,1))</f>
        <v/>
      </c>
      <c r="V224" s="88"/>
      <c r="W224" s="90"/>
      <c r="X224" s="90"/>
      <c r="Y224" s="88"/>
      <c r="Z224" s="88" t="str">
        <f t="shared" si="5"/>
        <v/>
      </c>
      <c r="AA224" s="88"/>
      <c r="AB224" s="88"/>
      <c r="AC224" s="88"/>
      <c r="AD224" s="166"/>
      <c r="AE224" s="303"/>
      <c r="AF224" s="304"/>
      <c r="AG224" s="304"/>
      <c r="AH224" s="304"/>
      <c r="AI224" s="304"/>
      <c r="AJ224" s="304"/>
      <c r="AK224" s="304"/>
      <c r="AL224" s="305"/>
      <c r="AM224" s="304"/>
      <c r="AN224" s="304"/>
      <c r="AO224" s="304"/>
      <c r="AP224" s="304"/>
      <c r="AQ224" s="304"/>
      <c r="AR224" s="304"/>
      <c r="AS224" s="304"/>
      <c r="AT224" s="304"/>
      <c r="AU224" s="164"/>
      <c r="AV224" s="306"/>
      <c r="AW224" s="306"/>
      <c r="AX224" s="164"/>
      <c r="AY224" s="166"/>
      <c r="AZ224" s="88"/>
      <c r="BA224" s="88"/>
      <c r="BB224" s="88"/>
      <c r="BC224" s="88"/>
      <c r="BD224" s="307"/>
      <c r="BE224" s="88"/>
      <c r="BF224" s="88"/>
      <c r="BG224" s="88"/>
      <c r="BH224" s="308"/>
      <c r="BI224" s="309"/>
      <c r="BJ224" s="310"/>
      <c r="BK224" s="310"/>
      <c r="BL224" s="310"/>
      <c r="BM224" s="310"/>
      <c r="BN224" s="214"/>
    </row>
    <row r="225" ht="22.5" customHeight="1">
      <c r="A225" s="85" t="str">
        <f t="shared" si="6"/>
        <v/>
      </c>
      <c r="B225" s="321"/>
      <c r="C225" s="319" t="str">
        <f t="shared" si="1"/>
        <v/>
      </c>
      <c r="D225" s="322"/>
      <c r="E225" s="320" t="str">
        <f t="shared" si="2"/>
        <v/>
      </c>
      <c r="F225" s="323"/>
      <c r="G225" s="164"/>
      <c r="H225" s="88" t="str">
        <f t="array" ref="H225">IF(D225="","",XLOOKUP(D225,'Master Data'!K:K,'Master Data'!N:N,"Input in Master Data",0,1))</f>
        <v/>
      </c>
      <c r="I225" s="88" t="str">
        <f t="array" ref="I225">IF(D225="","",XLOOKUP(D225,'Master Data'!K:K,'Master Data'!O:O,"Input in Master Data",0,1))</f>
        <v/>
      </c>
      <c r="J225" s="88" t="str">
        <f t="array" ref="J225">if(V225="","",XLOOKUP(V225,Master[Company],Master[Blow],"Unknown",0,1))</f>
        <v/>
      </c>
      <c r="K225" s="88" t="str">
        <f t="array" ref="K225">if(V225="","",XLOOKUP(V225,Master[Company],Master[Pigging],"Unknown",0,1))</f>
        <v/>
      </c>
      <c r="L225" s="88" t="str">
        <f t="array" ref="L225">if(V225="","",XLOOKUP(V225,Master[Company],Master[Load Method],"Unknown",0,1))</f>
        <v/>
      </c>
      <c r="M225" s="88" t="str">
        <f t="array" ref="M225">if(V225="","",XLOOKUP(V225,Master[Company],Master[Line Distance],"Unknown",0,1))</f>
        <v/>
      </c>
      <c r="N225" s="164"/>
      <c r="O225" s="301"/>
      <c r="P225" s="88"/>
      <c r="Q225" s="88" t="str">
        <f t="array" ref="Q225">if(V225="","",XLOOKUP(V225,Master[Company],Master[Terms],"NA",0,1))</f>
        <v/>
      </c>
      <c r="R225" s="88" t="str">
        <f t="shared" si="3"/>
        <v/>
      </c>
      <c r="S225" s="88" t="str">
        <f t="array" ref="S225">if(V225="","",XLOOKUP(V225,Master[Company],Master[Group],"NA",0,1))</f>
        <v/>
      </c>
      <c r="T225" s="88" t="str">
        <f t="array" ref="T225">if(V225="","",XLOOKUP(V225,Master[Company],Master[Loading Location],"NA",0,1))</f>
        <v/>
      </c>
      <c r="U225" s="88" t="str">
        <f t="array" ref="U225">if(V225="","",XLOOKUP(V225,Master[Company],Master[Acronym],"NA",0,1))</f>
        <v/>
      </c>
      <c r="V225" s="88"/>
      <c r="W225" s="90"/>
      <c r="X225" s="90"/>
      <c r="Y225" s="88"/>
      <c r="Z225" s="88" t="str">
        <f t="shared" si="5"/>
        <v/>
      </c>
      <c r="AA225" s="88"/>
      <c r="AB225" s="88"/>
      <c r="AC225" s="88"/>
      <c r="AD225" s="166"/>
      <c r="AE225" s="303"/>
      <c r="AF225" s="304"/>
      <c r="AG225" s="304"/>
      <c r="AH225" s="304"/>
      <c r="AI225" s="304"/>
      <c r="AJ225" s="304"/>
      <c r="AK225" s="304"/>
      <c r="AL225" s="305"/>
      <c r="AM225" s="304"/>
      <c r="AN225" s="304"/>
      <c r="AO225" s="304"/>
      <c r="AP225" s="304"/>
      <c r="AQ225" s="304"/>
      <c r="AR225" s="304"/>
      <c r="AS225" s="304"/>
      <c r="AT225" s="304"/>
      <c r="AU225" s="164"/>
      <c r="AV225" s="306"/>
      <c r="AW225" s="306"/>
      <c r="AX225" s="164"/>
      <c r="AY225" s="166"/>
      <c r="AZ225" s="88"/>
      <c r="BA225" s="88"/>
      <c r="BB225" s="88"/>
      <c r="BC225" s="88"/>
      <c r="BD225" s="307"/>
      <c r="BE225" s="88"/>
      <c r="BF225" s="88"/>
      <c r="BG225" s="88"/>
      <c r="BH225" s="308"/>
      <c r="BI225" s="309"/>
      <c r="BJ225" s="310"/>
      <c r="BK225" s="310"/>
      <c r="BL225" s="310"/>
      <c r="BM225" s="310"/>
      <c r="BN225" s="214"/>
    </row>
    <row r="226" ht="22.5" customHeight="1">
      <c r="A226" s="85" t="str">
        <f t="shared" si="6"/>
        <v/>
      </c>
      <c r="B226" s="321"/>
      <c r="C226" s="319" t="str">
        <f t="shared" si="1"/>
        <v/>
      </c>
      <c r="D226" s="322"/>
      <c r="E226" s="320" t="str">
        <f t="shared" si="2"/>
        <v/>
      </c>
      <c r="F226" s="323"/>
      <c r="G226" s="164"/>
      <c r="H226" s="88" t="str">
        <f t="array" ref="H226">IF(D226="","",XLOOKUP(D226,'Master Data'!K:K,'Master Data'!N:N,"Input in Master Data",0,1))</f>
        <v/>
      </c>
      <c r="I226" s="88" t="str">
        <f t="array" ref="I226">IF(D226="","",XLOOKUP(D226,'Master Data'!K:K,'Master Data'!O:O,"Input in Master Data",0,1))</f>
        <v/>
      </c>
      <c r="J226" s="88" t="str">
        <f t="array" ref="J226">if(V226="","",XLOOKUP(V226,Master[Company],Master[Blow],"Unknown",0,1))</f>
        <v/>
      </c>
      <c r="K226" s="88" t="str">
        <f t="array" ref="K226">if(V226="","",XLOOKUP(V226,Master[Company],Master[Pigging],"Unknown",0,1))</f>
        <v/>
      </c>
      <c r="L226" s="88" t="str">
        <f t="array" ref="L226">if(V226="","",XLOOKUP(V226,Master[Company],Master[Load Method],"Unknown",0,1))</f>
        <v/>
      </c>
      <c r="M226" s="88" t="str">
        <f t="array" ref="M226">if(V226="","",XLOOKUP(V226,Master[Company],Master[Line Distance],"Unknown",0,1))</f>
        <v/>
      </c>
      <c r="N226" s="164"/>
      <c r="O226" s="301"/>
      <c r="P226" s="88"/>
      <c r="Q226" s="88" t="str">
        <f t="array" ref="Q226">if(V226="","",XLOOKUP(V226,Master[Company],Master[Terms],"NA",0,1))</f>
        <v/>
      </c>
      <c r="R226" s="88" t="str">
        <f t="shared" si="3"/>
        <v/>
      </c>
      <c r="S226" s="88" t="str">
        <f t="array" ref="S226">if(V226="","",XLOOKUP(V226,Master[Company],Master[Group],"NA",0,1))</f>
        <v/>
      </c>
      <c r="T226" s="88" t="str">
        <f t="array" ref="T226">if(V226="","",XLOOKUP(V226,Master[Company],Master[Loading Location],"NA",0,1))</f>
        <v/>
      </c>
      <c r="U226" s="88" t="str">
        <f t="array" ref="U226">if(V226="","",XLOOKUP(V226,Master[Company],Master[Acronym],"NA",0,1))</f>
        <v/>
      </c>
      <c r="V226" s="88"/>
      <c r="W226" s="90"/>
      <c r="X226" s="90"/>
      <c r="Y226" s="88"/>
      <c r="Z226" s="88" t="str">
        <f t="shared" si="5"/>
        <v/>
      </c>
      <c r="AA226" s="88"/>
      <c r="AB226" s="88"/>
      <c r="AC226" s="88"/>
      <c r="AD226" s="166"/>
      <c r="AE226" s="303"/>
      <c r="AF226" s="304"/>
      <c r="AG226" s="304"/>
      <c r="AH226" s="304"/>
      <c r="AI226" s="304"/>
      <c r="AJ226" s="304"/>
      <c r="AK226" s="304"/>
      <c r="AL226" s="305"/>
      <c r="AM226" s="304"/>
      <c r="AN226" s="304"/>
      <c r="AO226" s="304"/>
      <c r="AP226" s="304"/>
      <c r="AQ226" s="304"/>
      <c r="AR226" s="304"/>
      <c r="AS226" s="304"/>
      <c r="AT226" s="304"/>
      <c r="AU226" s="164"/>
      <c r="AV226" s="306"/>
      <c r="AW226" s="306"/>
      <c r="AX226" s="164"/>
      <c r="AY226" s="166"/>
      <c r="AZ226" s="88"/>
      <c r="BA226" s="88"/>
      <c r="BB226" s="88"/>
      <c r="BC226" s="88"/>
      <c r="BD226" s="307"/>
      <c r="BE226" s="88"/>
      <c r="BF226" s="88"/>
      <c r="BG226" s="88"/>
      <c r="BH226" s="308"/>
      <c r="BI226" s="309"/>
      <c r="BJ226" s="310"/>
      <c r="BK226" s="310"/>
      <c r="BL226" s="310"/>
      <c r="BM226" s="310"/>
      <c r="BN226" s="214"/>
    </row>
    <row r="227" ht="22.5" customHeight="1">
      <c r="A227" s="85" t="str">
        <f t="shared" si="6"/>
        <v/>
      </c>
      <c r="B227" s="321"/>
      <c r="C227" s="319" t="str">
        <f t="shared" si="1"/>
        <v/>
      </c>
      <c r="D227" s="322"/>
      <c r="E227" s="320" t="str">
        <f t="shared" si="2"/>
        <v/>
      </c>
      <c r="F227" s="323"/>
      <c r="G227" s="164"/>
      <c r="H227" s="88" t="str">
        <f t="array" ref="H227">IF(D227="","",XLOOKUP(D227,'Master Data'!K:K,'Master Data'!N:N,"Input in Master Data",0,1))</f>
        <v/>
      </c>
      <c r="I227" s="88" t="str">
        <f t="array" ref="I227">IF(D227="","",XLOOKUP(D227,'Master Data'!K:K,'Master Data'!O:O,"Input in Master Data",0,1))</f>
        <v/>
      </c>
      <c r="J227" s="88" t="str">
        <f t="array" ref="J227">if(V227="","",XLOOKUP(V227,Master[Company],Master[Blow],"Unknown",0,1))</f>
        <v/>
      </c>
      <c r="K227" s="88" t="str">
        <f t="array" ref="K227">if(V227="","",XLOOKUP(V227,Master[Company],Master[Pigging],"Unknown",0,1))</f>
        <v/>
      </c>
      <c r="L227" s="88" t="str">
        <f t="array" ref="L227">if(V227="","",XLOOKUP(V227,Master[Company],Master[Load Method],"Unknown",0,1))</f>
        <v/>
      </c>
      <c r="M227" s="88" t="str">
        <f t="array" ref="M227">if(V227="","",XLOOKUP(V227,Master[Company],Master[Line Distance],"Unknown",0,1))</f>
        <v/>
      </c>
      <c r="N227" s="164"/>
      <c r="O227" s="301"/>
      <c r="P227" s="88"/>
      <c r="Q227" s="88" t="str">
        <f t="array" ref="Q227">if(V227="","",XLOOKUP(V227,Master[Company],Master[Terms],"NA",0,1))</f>
        <v/>
      </c>
      <c r="R227" s="88" t="str">
        <f t="shared" si="3"/>
        <v/>
      </c>
      <c r="S227" s="88" t="str">
        <f t="array" ref="S227">if(V227="","",XLOOKUP(V227,Master[Company],Master[Group],"NA",0,1))</f>
        <v/>
      </c>
      <c r="T227" s="88" t="str">
        <f t="array" ref="T227">if(V227="","",XLOOKUP(V227,Master[Company],Master[Loading Location],"NA",0,1))</f>
        <v/>
      </c>
      <c r="U227" s="88" t="str">
        <f t="array" ref="U227">if(V227="","",XLOOKUP(V227,Master[Company],Master[Acronym],"NA",0,1))</f>
        <v/>
      </c>
      <c r="V227" s="88"/>
      <c r="W227" s="90"/>
      <c r="X227" s="90"/>
      <c r="Y227" s="88"/>
      <c r="Z227" s="88" t="str">
        <f t="shared" si="5"/>
        <v/>
      </c>
      <c r="AA227" s="88"/>
      <c r="AB227" s="88"/>
      <c r="AC227" s="88"/>
      <c r="AD227" s="166"/>
      <c r="AE227" s="303"/>
      <c r="AF227" s="304"/>
      <c r="AG227" s="304"/>
      <c r="AH227" s="304"/>
      <c r="AI227" s="304"/>
      <c r="AJ227" s="304"/>
      <c r="AK227" s="304"/>
      <c r="AL227" s="305"/>
      <c r="AM227" s="304"/>
      <c r="AN227" s="304"/>
      <c r="AO227" s="304"/>
      <c r="AP227" s="304"/>
      <c r="AQ227" s="304"/>
      <c r="AR227" s="304"/>
      <c r="AS227" s="304"/>
      <c r="AT227" s="304"/>
      <c r="AU227" s="164"/>
      <c r="AV227" s="306"/>
      <c r="AW227" s="306"/>
      <c r="AX227" s="164"/>
      <c r="AY227" s="166"/>
      <c r="AZ227" s="88"/>
      <c r="BA227" s="88"/>
      <c r="BB227" s="88"/>
      <c r="BC227" s="88"/>
      <c r="BD227" s="307"/>
      <c r="BE227" s="88"/>
      <c r="BF227" s="88"/>
      <c r="BG227" s="88"/>
      <c r="BH227" s="308"/>
      <c r="BI227" s="309"/>
      <c r="BJ227" s="310"/>
      <c r="BK227" s="310"/>
      <c r="BL227" s="310"/>
      <c r="BM227" s="310"/>
      <c r="BN227" s="214"/>
    </row>
    <row r="228" ht="22.5" customHeight="1">
      <c r="A228" s="85" t="str">
        <f t="shared" si="6"/>
        <v/>
      </c>
      <c r="B228" s="321"/>
      <c r="C228" s="319" t="str">
        <f t="shared" si="1"/>
        <v/>
      </c>
      <c r="D228" s="322"/>
      <c r="E228" s="320" t="str">
        <f t="shared" si="2"/>
        <v/>
      </c>
      <c r="F228" s="323"/>
      <c r="G228" s="164"/>
      <c r="H228" s="88" t="str">
        <f t="array" ref="H228">IF(D228="","",XLOOKUP(D228,'Master Data'!K:K,'Master Data'!N:N,"Input in Master Data",0,1))</f>
        <v/>
      </c>
      <c r="I228" s="88" t="str">
        <f t="array" ref="I228">IF(D228="","",XLOOKUP(D228,'Master Data'!K:K,'Master Data'!O:O,"Input in Master Data",0,1))</f>
        <v/>
      </c>
      <c r="J228" s="88" t="str">
        <f t="array" ref="J228">if(V228="","",XLOOKUP(V228,Master[Company],Master[Blow],"Unknown",0,1))</f>
        <v/>
      </c>
      <c r="K228" s="88" t="str">
        <f t="array" ref="K228">if(V228="","",XLOOKUP(V228,Master[Company],Master[Pigging],"Unknown",0,1))</f>
        <v/>
      </c>
      <c r="L228" s="88" t="str">
        <f t="array" ref="L228">if(V228="","",XLOOKUP(V228,Master[Company],Master[Load Method],"Unknown",0,1))</f>
        <v/>
      </c>
      <c r="M228" s="88" t="str">
        <f t="array" ref="M228">if(V228="","",XLOOKUP(V228,Master[Company],Master[Line Distance],"Unknown",0,1))</f>
        <v/>
      </c>
      <c r="N228" s="164"/>
      <c r="O228" s="301"/>
      <c r="P228" s="88"/>
      <c r="Q228" s="88" t="str">
        <f t="array" ref="Q228">if(V228="","",XLOOKUP(V228,Master[Company],Master[Terms],"NA",0,1))</f>
        <v/>
      </c>
      <c r="R228" s="88" t="str">
        <f t="shared" si="3"/>
        <v/>
      </c>
      <c r="S228" s="88" t="str">
        <f t="array" ref="S228">if(V228="","",XLOOKUP(V228,Master[Company],Master[Group],"NA",0,1))</f>
        <v/>
      </c>
      <c r="T228" s="88" t="str">
        <f t="array" ref="T228">if(V228="","",XLOOKUP(V228,Master[Company],Master[Loading Location],"NA",0,1))</f>
        <v/>
      </c>
      <c r="U228" s="88" t="str">
        <f t="array" ref="U228">if(V228="","",XLOOKUP(V228,Master[Company],Master[Acronym],"NA",0,1))</f>
        <v/>
      </c>
      <c r="V228" s="88"/>
      <c r="W228" s="90"/>
      <c r="X228" s="90"/>
      <c r="Y228" s="88"/>
      <c r="Z228" s="88" t="str">
        <f t="shared" si="5"/>
        <v/>
      </c>
      <c r="AA228" s="88"/>
      <c r="AB228" s="88"/>
      <c r="AC228" s="88"/>
      <c r="AD228" s="166"/>
      <c r="AE228" s="303"/>
      <c r="AF228" s="304"/>
      <c r="AG228" s="304"/>
      <c r="AH228" s="304"/>
      <c r="AI228" s="304"/>
      <c r="AJ228" s="304"/>
      <c r="AK228" s="304"/>
      <c r="AL228" s="305"/>
      <c r="AM228" s="304"/>
      <c r="AN228" s="304"/>
      <c r="AO228" s="304"/>
      <c r="AP228" s="304"/>
      <c r="AQ228" s="304"/>
      <c r="AR228" s="304"/>
      <c r="AS228" s="304"/>
      <c r="AT228" s="304"/>
      <c r="AU228" s="164"/>
      <c r="AV228" s="306"/>
      <c r="AW228" s="306"/>
      <c r="AX228" s="164"/>
      <c r="AY228" s="166"/>
      <c r="AZ228" s="88"/>
      <c r="BA228" s="88"/>
      <c r="BB228" s="88"/>
      <c r="BC228" s="88"/>
      <c r="BD228" s="307"/>
      <c r="BE228" s="88"/>
      <c r="BF228" s="88"/>
      <c r="BG228" s="88"/>
      <c r="BH228" s="308"/>
      <c r="BI228" s="309"/>
      <c r="BJ228" s="310"/>
      <c r="BK228" s="310"/>
      <c r="BL228" s="310"/>
      <c r="BM228" s="310"/>
      <c r="BN228" s="214"/>
    </row>
    <row r="229" ht="22.5" customHeight="1">
      <c r="A229" s="85" t="str">
        <f t="shared" si="6"/>
        <v/>
      </c>
      <c r="B229" s="321"/>
      <c r="C229" s="319" t="str">
        <f t="shared" si="1"/>
        <v/>
      </c>
      <c r="D229" s="322"/>
      <c r="E229" s="320" t="str">
        <f t="shared" si="2"/>
        <v/>
      </c>
      <c r="F229" s="323"/>
      <c r="G229" s="164"/>
      <c r="H229" s="88" t="str">
        <f t="array" ref="H229">IF(D229="","",XLOOKUP(D229,'Master Data'!K:K,'Master Data'!N:N,"Input in Master Data",0,1))</f>
        <v/>
      </c>
      <c r="I229" s="88" t="str">
        <f t="array" ref="I229">IF(D229="","",XLOOKUP(D229,'Master Data'!K:K,'Master Data'!O:O,"Input in Master Data",0,1))</f>
        <v/>
      </c>
      <c r="J229" s="88" t="str">
        <f t="array" ref="J229">if(V229="","",XLOOKUP(V229,Master[Company],Master[Blow],"Unknown",0,1))</f>
        <v/>
      </c>
      <c r="K229" s="88" t="str">
        <f t="array" ref="K229">if(V229="","",XLOOKUP(V229,Master[Company],Master[Pigging],"Unknown",0,1))</f>
        <v/>
      </c>
      <c r="L229" s="88" t="str">
        <f t="array" ref="L229">if(V229="","",XLOOKUP(V229,Master[Company],Master[Load Method],"Unknown",0,1))</f>
        <v/>
      </c>
      <c r="M229" s="88" t="str">
        <f t="array" ref="M229">if(V229="","",XLOOKUP(V229,Master[Company],Master[Line Distance],"Unknown",0,1))</f>
        <v/>
      </c>
      <c r="N229" s="164"/>
      <c r="O229" s="301"/>
      <c r="P229" s="88"/>
      <c r="Q229" s="88" t="str">
        <f t="array" ref="Q229">if(V229="","",XLOOKUP(V229,Master[Company],Master[Terms],"NA",0,1))</f>
        <v/>
      </c>
      <c r="R229" s="88" t="str">
        <f t="shared" si="3"/>
        <v/>
      </c>
      <c r="S229" s="88" t="str">
        <f t="array" ref="S229">if(V229="","",XLOOKUP(V229,Master[Company],Master[Group],"NA",0,1))</f>
        <v/>
      </c>
      <c r="T229" s="88" t="str">
        <f t="array" ref="T229">if(V229="","",XLOOKUP(V229,Master[Company],Master[Loading Location],"NA",0,1))</f>
        <v/>
      </c>
      <c r="U229" s="88" t="str">
        <f t="array" ref="U229">if(V229="","",XLOOKUP(V229,Master[Company],Master[Acronym],"NA",0,1))</f>
        <v/>
      </c>
      <c r="V229" s="88"/>
      <c r="W229" s="90"/>
      <c r="X229" s="90"/>
      <c r="Y229" s="88"/>
      <c r="Z229" s="88" t="str">
        <f t="shared" si="5"/>
        <v/>
      </c>
      <c r="AA229" s="88"/>
      <c r="AB229" s="88"/>
      <c r="AC229" s="88"/>
      <c r="AD229" s="166"/>
      <c r="AE229" s="303"/>
      <c r="AF229" s="304"/>
      <c r="AG229" s="304"/>
      <c r="AH229" s="304"/>
      <c r="AI229" s="304"/>
      <c r="AJ229" s="304"/>
      <c r="AK229" s="304"/>
      <c r="AL229" s="305"/>
      <c r="AM229" s="304"/>
      <c r="AN229" s="304"/>
      <c r="AO229" s="304"/>
      <c r="AP229" s="304"/>
      <c r="AQ229" s="304"/>
      <c r="AR229" s="304"/>
      <c r="AS229" s="304"/>
      <c r="AT229" s="304"/>
      <c r="AU229" s="164"/>
      <c r="AV229" s="306"/>
      <c r="AW229" s="306"/>
      <c r="AX229" s="164"/>
      <c r="AY229" s="166"/>
      <c r="AZ229" s="88"/>
      <c r="BA229" s="88"/>
      <c r="BB229" s="88"/>
      <c r="BC229" s="88"/>
      <c r="BD229" s="307"/>
      <c r="BE229" s="88"/>
      <c r="BF229" s="88"/>
      <c r="BG229" s="88"/>
      <c r="BH229" s="308"/>
      <c r="BI229" s="309"/>
      <c r="BJ229" s="310"/>
      <c r="BK229" s="310"/>
      <c r="BL229" s="310"/>
      <c r="BM229" s="310"/>
      <c r="BN229" s="214"/>
    </row>
    <row r="230" ht="22.5" customHeight="1">
      <c r="A230" s="85" t="str">
        <f t="shared" si="6"/>
        <v/>
      </c>
      <c r="B230" s="321"/>
      <c r="C230" s="319" t="str">
        <f t="shared" si="1"/>
        <v/>
      </c>
      <c r="D230" s="322"/>
      <c r="E230" s="320" t="str">
        <f t="shared" si="2"/>
        <v/>
      </c>
      <c r="F230" s="323"/>
      <c r="G230" s="164"/>
      <c r="H230" s="88" t="str">
        <f t="array" ref="H230">IF(D230="","",XLOOKUP(D230,'Master Data'!K:K,'Master Data'!N:N,"Input in Master Data",0,1))</f>
        <v/>
      </c>
      <c r="I230" s="88" t="str">
        <f t="array" ref="I230">IF(D230="","",XLOOKUP(D230,'Master Data'!K:K,'Master Data'!O:O,"Input in Master Data",0,1))</f>
        <v/>
      </c>
      <c r="J230" s="88" t="str">
        <f t="array" ref="J230">if(V230="","",XLOOKUP(V230,Master[Company],Master[Blow],"Unknown",0,1))</f>
        <v/>
      </c>
      <c r="K230" s="88" t="str">
        <f t="array" ref="K230">if(V230="","",XLOOKUP(V230,Master[Company],Master[Pigging],"Unknown",0,1))</f>
        <v/>
      </c>
      <c r="L230" s="88" t="str">
        <f t="array" ref="L230">if(V230="","",XLOOKUP(V230,Master[Company],Master[Load Method],"Unknown",0,1))</f>
        <v/>
      </c>
      <c r="M230" s="88" t="str">
        <f t="array" ref="M230">if(V230="","",XLOOKUP(V230,Master[Company],Master[Line Distance],"Unknown",0,1))</f>
        <v/>
      </c>
      <c r="N230" s="164"/>
      <c r="O230" s="301"/>
      <c r="P230" s="88"/>
      <c r="Q230" s="88" t="str">
        <f t="array" ref="Q230">if(V230="","",XLOOKUP(V230,Master[Company],Master[Terms],"NA",0,1))</f>
        <v/>
      </c>
      <c r="R230" s="88" t="str">
        <f t="shared" si="3"/>
        <v/>
      </c>
      <c r="S230" s="88" t="str">
        <f t="array" ref="S230">if(V230="","",XLOOKUP(V230,Master[Company],Master[Group],"NA",0,1))</f>
        <v/>
      </c>
      <c r="T230" s="88" t="str">
        <f t="array" ref="T230">if(V230="","",XLOOKUP(V230,Master[Company],Master[Loading Location],"NA",0,1))</f>
        <v/>
      </c>
      <c r="U230" s="88" t="str">
        <f t="array" ref="U230">if(V230="","",XLOOKUP(V230,Master[Company],Master[Acronym],"NA",0,1))</f>
        <v/>
      </c>
      <c r="V230" s="88"/>
      <c r="W230" s="90"/>
      <c r="X230" s="90"/>
      <c r="Y230" s="88"/>
      <c r="Z230" s="88" t="str">
        <f t="shared" si="5"/>
        <v/>
      </c>
      <c r="AA230" s="88"/>
      <c r="AB230" s="88"/>
      <c r="AC230" s="88"/>
      <c r="AD230" s="166"/>
      <c r="AE230" s="303"/>
      <c r="AF230" s="304"/>
      <c r="AG230" s="304"/>
      <c r="AH230" s="304"/>
      <c r="AI230" s="304"/>
      <c r="AJ230" s="304"/>
      <c r="AK230" s="304"/>
      <c r="AL230" s="305"/>
      <c r="AM230" s="304"/>
      <c r="AN230" s="304"/>
      <c r="AO230" s="304"/>
      <c r="AP230" s="304"/>
      <c r="AQ230" s="304"/>
      <c r="AR230" s="304"/>
      <c r="AS230" s="304"/>
      <c r="AT230" s="304"/>
      <c r="AU230" s="164"/>
      <c r="AV230" s="306"/>
      <c r="AW230" s="306"/>
      <c r="AX230" s="164"/>
      <c r="AY230" s="166"/>
      <c r="AZ230" s="88"/>
      <c r="BA230" s="88"/>
      <c r="BB230" s="88"/>
      <c r="BC230" s="88"/>
      <c r="BD230" s="307"/>
      <c r="BE230" s="88"/>
      <c r="BF230" s="88"/>
      <c r="BG230" s="88"/>
      <c r="BH230" s="308"/>
      <c r="BI230" s="309"/>
      <c r="BJ230" s="310"/>
      <c r="BK230" s="310"/>
      <c r="BL230" s="310"/>
      <c r="BM230" s="310"/>
      <c r="BN230" s="214"/>
    </row>
    <row r="231" ht="22.5" customHeight="1">
      <c r="A231" s="85" t="str">
        <f t="shared" si="6"/>
        <v/>
      </c>
      <c r="B231" s="321"/>
      <c r="C231" s="319" t="str">
        <f t="shared" si="1"/>
        <v/>
      </c>
      <c r="D231" s="322"/>
      <c r="E231" s="320" t="str">
        <f t="shared" si="2"/>
        <v/>
      </c>
      <c r="F231" s="323"/>
      <c r="G231" s="164"/>
      <c r="H231" s="88" t="str">
        <f t="array" ref="H231">IF(D231="","",XLOOKUP(D231,'Master Data'!K:K,'Master Data'!N:N,"Input in Master Data",0,1))</f>
        <v/>
      </c>
      <c r="I231" s="88" t="str">
        <f t="array" ref="I231">IF(D231="","",XLOOKUP(D231,'Master Data'!K:K,'Master Data'!O:O,"Input in Master Data",0,1))</f>
        <v/>
      </c>
      <c r="J231" s="88" t="str">
        <f t="array" ref="J231">if(V231="","",XLOOKUP(V231,Master[Company],Master[Blow],"Unknown",0,1))</f>
        <v/>
      </c>
      <c r="K231" s="88" t="str">
        <f t="array" ref="K231">if(V231="","",XLOOKUP(V231,Master[Company],Master[Pigging],"Unknown",0,1))</f>
        <v/>
      </c>
      <c r="L231" s="88" t="str">
        <f t="array" ref="L231">if(V231="","",XLOOKUP(V231,Master[Company],Master[Load Method],"Unknown",0,1))</f>
        <v/>
      </c>
      <c r="M231" s="88" t="str">
        <f t="array" ref="M231">if(V231="","",XLOOKUP(V231,Master[Company],Master[Line Distance],"Unknown",0,1))</f>
        <v/>
      </c>
      <c r="N231" s="164"/>
      <c r="O231" s="301"/>
      <c r="P231" s="88"/>
      <c r="Q231" s="88" t="str">
        <f t="array" ref="Q231">if(V231="","",XLOOKUP(V231,Master[Company],Master[Terms],"NA",0,1))</f>
        <v/>
      </c>
      <c r="R231" s="88" t="str">
        <f t="shared" si="3"/>
        <v/>
      </c>
      <c r="S231" s="88" t="str">
        <f t="array" ref="S231">if(V231="","",XLOOKUP(V231,Master[Company],Master[Group],"NA",0,1))</f>
        <v/>
      </c>
      <c r="T231" s="88" t="str">
        <f t="array" ref="T231">if(V231="","",XLOOKUP(V231,Master[Company],Master[Loading Location],"NA",0,1))</f>
        <v/>
      </c>
      <c r="U231" s="88" t="str">
        <f t="array" ref="U231">if(V231="","",XLOOKUP(V231,Master[Company],Master[Acronym],"NA",0,1))</f>
        <v/>
      </c>
      <c r="V231" s="88"/>
      <c r="W231" s="90"/>
      <c r="X231" s="90"/>
      <c r="Y231" s="88"/>
      <c r="Z231" s="88" t="str">
        <f t="shared" si="5"/>
        <v/>
      </c>
      <c r="AA231" s="88"/>
      <c r="AB231" s="88"/>
      <c r="AC231" s="88"/>
      <c r="AD231" s="166"/>
      <c r="AE231" s="303"/>
      <c r="AF231" s="304"/>
      <c r="AG231" s="304"/>
      <c r="AH231" s="304"/>
      <c r="AI231" s="304"/>
      <c r="AJ231" s="304"/>
      <c r="AK231" s="304"/>
      <c r="AL231" s="305"/>
      <c r="AM231" s="304"/>
      <c r="AN231" s="304"/>
      <c r="AO231" s="304"/>
      <c r="AP231" s="304"/>
      <c r="AQ231" s="304"/>
      <c r="AR231" s="304"/>
      <c r="AS231" s="304"/>
      <c r="AT231" s="304"/>
      <c r="AU231" s="164"/>
      <c r="AV231" s="306"/>
      <c r="AW231" s="306"/>
      <c r="AX231" s="164"/>
      <c r="AY231" s="166"/>
      <c r="AZ231" s="88"/>
      <c r="BA231" s="88"/>
      <c r="BB231" s="88"/>
      <c r="BC231" s="88"/>
      <c r="BD231" s="307"/>
      <c r="BE231" s="88"/>
      <c r="BF231" s="88"/>
      <c r="BG231" s="88"/>
      <c r="BH231" s="308"/>
      <c r="BI231" s="309"/>
      <c r="BJ231" s="310"/>
      <c r="BK231" s="310"/>
      <c r="BL231" s="310"/>
      <c r="BM231" s="310"/>
      <c r="BN231" s="214"/>
    </row>
    <row r="232" ht="22.5" customHeight="1">
      <c r="A232" s="85" t="str">
        <f t="shared" si="6"/>
        <v/>
      </c>
      <c r="B232" s="321"/>
      <c r="C232" s="319" t="str">
        <f t="shared" si="1"/>
        <v/>
      </c>
      <c r="D232" s="322"/>
      <c r="E232" s="320" t="str">
        <f t="shared" si="2"/>
        <v/>
      </c>
      <c r="F232" s="323"/>
      <c r="G232" s="164"/>
      <c r="H232" s="88" t="str">
        <f t="array" ref="H232">IF(D232="","",XLOOKUP(D232,'Master Data'!K:K,'Master Data'!N:N,"Input in Master Data",0,1))</f>
        <v/>
      </c>
      <c r="I232" s="88" t="str">
        <f t="array" ref="I232">IF(D232="","",XLOOKUP(D232,'Master Data'!K:K,'Master Data'!O:O,"Input in Master Data",0,1))</f>
        <v/>
      </c>
      <c r="J232" s="88" t="str">
        <f t="array" ref="J232">if(V232="","",XLOOKUP(V232,Master[Company],Master[Blow],"Unknown",0,1))</f>
        <v/>
      </c>
      <c r="K232" s="88" t="str">
        <f t="array" ref="K232">if(V232="","",XLOOKUP(V232,Master[Company],Master[Pigging],"Unknown",0,1))</f>
        <v/>
      </c>
      <c r="L232" s="88" t="str">
        <f t="array" ref="L232">if(V232="","",XLOOKUP(V232,Master[Company],Master[Load Method],"Unknown",0,1))</f>
        <v/>
      </c>
      <c r="M232" s="88" t="str">
        <f t="array" ref="M232">if(V232="","",XLOOKUP(V232,Master[Company],Master[Line Distance],"Unknown",0,1))</f>
        <v/>
      </c>
      <c r="N232" s="164"/>
      <c r="O232" s="301"/>
      <c r="P232" s="88"/>
      <c r="Q232" s="88" t="str">
        <f t="array" ref="Q232">if(V232="","",XLOOKUP(V232,Master[Company],Master[Terms],"NA",0,1))</f>
        <v/>
      </c>
      <c r="R232" s="88" t="str">
        <f t="shared" si="3"/>
        <v/>
      </c>
      <c r="S232" s="88" t="str">
        <f t="array" ref="S232">if(V232="","",XLOOKUP(V232,Master[Company],Master[Group],"NA",0,1))</f>
        <v/>
      </c>
      <c r="T232" s="88" t="str">
        <f t="array" ref="T232">if(V232="","",XLOOKUP(V232,Master[Company],Master[Loading Location],"NA",0,1))</f>
        <v/>
      </c>
      <c r="U232" s="88" t="str">
        <f t="array" ref="U232">if(V232="","",XLOOKUP(V232,Master[Company],Master[Acronym],"NA",0,1))</f>
        <v/>
      </c>
      <c r="V232" s="88"/>
      <c r="W232" s="90"/>
      <c r="X232" s="90"/>
      <c r="Y232" s="88"/>
      <c r="Z232" s="88" t="str">
        <f t="shared" si="5"/>
        <v/>
      </c>
      <c r="AA232" s="88"/>
      <c r="AB232" s="88"/>
      <c r="AC232" s="88"/>
      <c r="AD232" s="166"/>
      <c r="AE232" s="303"/>
      <c r="AF232" s="304"/>
      <c r="AG232" s="304"/>
      <c r="AH232" s="304"/>
      <c r="AI232" s="304"/>
      <c r="AJ232" s="304"/>
      <c r="AK232" s="304"/>
      <c r="AL232" s="305"/>
      <c r="AM232" s="304"/>
      <c r="AN232" s="304"/>
      <c r="AO232" s="304"/>
      <c r="AP232" s="304"/>
      <c r="AQ232" s="304"/>
      <c r="AR232" s="304"/>
      <c r="AS232" s="304"/>
      <c r="AT232" s="304"/>
      <c r="AU232" s="164"/>
      <c r="AV232" s="306"/>
      <c r="AW232" s="306"/>
      <c r="AX232" s="164"/>
      <c r="AY232" s="166"/>
      <c r="AZ232" s="88"/>
      <c r="BA232" s="88"/>
      <c r="BB232" s="88"/>
      <c r="BC232" s="88"/>
      <c r="BD232" s="307"/>
      <c r="BE232" s="88"/>
      <c r="BF232" s="88"/>
      <c r="BG232" s="88"/>
      <c r="BH232" s="308"/>
      <c r="BI232" s="309"/>
      <c r="BJ232" s="310"/>
      <c r="BK232" s="310"/>
      <c r="BL232" s="310"/>
      <c r="BM232" s="310"/>
      <c r="BN232" s="214"/>
    </row>
    <row r="233" ht="22.5" customHeight="1">
      <c r="A233" s="85" t="str">
        <f t="shared" si="6"/>
        <v/>
      </c>
      <c r="B233" s="321"/>
      <c r="C233" s="319" t="str">
        <f t="shared" si="1"/>
        <v/>
      </c>
      <c r="D233" s="322"/>
      <c r="E233" s="320" t="str">
        <f t="shared" si="2"/>
        <v/>
      </c>
      <c r="F233" s="323"/>
      <c r="G233" s="164"/>
      <c r="H233" s="88" t="str">
        <f t="array" ref="H233">IF(D233="","",XLOOKUP(D233,'Master Data'!K:K,'Master Data'!N:N,"Input in Master Data",0,1))</f>
        <v/>
      </c>
      <c r="I233" s="88" t="str">
        <f t="array" ref="I233">IF(D233="","",XLOOKUP(D233,'Master Data'!K:K,'Master Data'!O:O,"Input in Master Data",0,1))</f>
        <v/>
      </c>
      <c r="J233" s="88" t="str">
        <f t="array" ref="J233">if(V233="","",XLOOKUP(V233,Master[Company],Master[Blow],"Unknown",0,1))</f>
        <v/>
      </c>
      <c r="K233" s="88" t="str">
        <f t="array" ref="K233">if(V233="","",XLOOKUP(V233,Master[Company],Master[Pigging],"Unknown",0,1))</f>
        <v/>
      </c>
      <c r="L233" s="88" t="str">
        <f t="array" ref="L233">if(V233="","",XLOOKUP(V233,Master[Company],Master[Load Method],"Unknown",0,1))</f>
        <v/>
      </c>
      <c r="M233" s="88" t="str">
        <f t="array" ref="M233">if(V233="","",XLOOKUP(V233,Master[Company],Master[Line Distance],"Unknown",0,1))</f>
        <v/>
      </c>
      <c r="N233" s="164"/>
      <c r="O233" s="301"/>
      <c r="P233" s="88"/>
      <c r="Q233" s="88" t="str">
        <f t="array" ref="Q233">if(V233="","",XLOOKUP(V233,Master[Company],Master[Terms],"NA",0,1))</f>
        <v/>
      </c>
      <c r="R233" s="88" t="str">
        <f t="shared" si="3"/>
        <v/>
      </c>
      <c r="S233" s="88" t="str">
        <f t="array" ref="S233">if(V233="","",XLOOKUP(V233,Master[Company],Master[Group],"NA",0,1))</f>
        <v/>
      </c>
      <c r="T233" s="88" t="str">
        <f t="array" ref="T233">if(V233="","",XLOOKUP(V233,Master[Company],Master[Loading Location],"NA",0,1))</f>
        <v/>
      </c>
      <c r="U233" s="88" t="str">
        <f t="array" ref="U233">if(V233="","",XLOOKUP(V233,Master[Company],Master[Acronym],"NA",0,1))</f>
        <v/>
      </c>
      <c r="V233" s="88"/>
      <c r="W233" s="90"/>
      <c r="X233" s="90"/>
      <c r="Y233" s="88"/>
      <c r="Z233" s="88" t="str">
        <f t="shared" si="5"/>
        <v/>
      </c>
      <c r="AA233" s="88"/>
      <c r="AB233" s="88"/>
      <c r="AC233" s="88"/>
      <c r="AD233" s="166"/>
      <c r="AE233" s="303"/>
      <c r="AF233" s="304"/>
      <c r="AG233" s="304"/>
      <c r="AH233" s="304"/>
      <c r="AI233" s="304"/>
      <c r="AJ233" s="304"/>
      <c r="AK233" s="304"/>
      <c r="AL233" s="305"/>
      <c r="AM233" s="304"/>
      <c r="AN233" s="304"/>
      <c r="AO233" s="304"/>
      <c r="AP233" s="304"/>
      <c r="AQ233" s="304"/>
      <c r="AR233" s="304"/>
      <c r="AS233" s="304"/>
      <c r="AT233" s="304"/>
      <c r="AU233" s="164"/>
      <c r="AV233" s="306"/>
      <c r="AW233" s="306"/>
      <c r="AX233" s="164"/>
      <c r="AY233" s="166"/>
      <c r="AZ233" s="88"/>
      <c r="BA233" s="88"/>
      <c r="BB233" s="88"/>
      <c r="BC233" s="88"/>
      <c r="BD233" s="307"/>
      <c r="BE233" s="88"/>
      <c r="BF233" s="88"/>
      <c r="BG233" s="88"/>
      <c r="BH233" s="308"/>
      <c r="BI233" s="309"/>
      <c r="BJ233" s="310"/>
      <c r="BK233" s="310"/>
      <c r="BL233" s="310"/>
      <c r="BM233" s="310"/>
      <c r="BN233" s="214"/>
    </row>
    <row r="234" ht="22.5" customHeight="1">
      <c r="A234" s="85" t="str">
        <f t="shared" si="6"/>
        <v/>
      </c>
      <c r="B234" s="321"/>
      <c r="C234" s="319" t="str">
        <f t="shared" si="1"/>
        <v/>
      </c>
      <c r="D234" s="322"/>
      <c r="E234" s="320" t="str">
        <f t="shared" si="2"/>
        <v/>
      </c>
      <c r="F234" s="323"/>
      <c r="G234" s="164"/>
      <c r="H234" s="88" t="str">
        <f t="array" ref="H234">IF(D234="","",XLOOKUP(D234,'Master Data'!K:K,'Master Data'!N:N,"Input in Master Data",0,1))</f>
        <v/>
      </c>
      <c r="I234" s="88" t="str">
        <f t="array" ref="I234">IF(D234="","",XLOOKUP(D234,'Master Data'!K:K,'Master Data'!O:O,"Input in Master Data",0,1))</f>
        <v/>
      </c>
      <c r="J234" s="88" t="str">
        <f t="array" ref="J234">if(V234="","",XLOOKUP(V234,Master[Company],Master[Blow],"Unknown",0,1))</f>
        <v/>
      </c>
      <c r="K234" s="88" t="str">
        <f t="array" ref="K234">if(V234="","",XLOOKUP(V234,Master[Company],Master[Pigging],"Unknown",0,1))</f>
        <v/>
      </c>
      <c r="L234" s="88" t="str">
        <f t="array" ref="L234">if(V234="","",XLOOKUP(V234,Master[Company],Master[Load Method],"Unknown",0,1))</f>
        <v/>
      </c>
      <c r="M234" s="88" t="str">
        <f t="array" ref="M234">if(V234="","",XLOOKUP(V234,Master[Company],Master[Line Distance],"Unknown",0,1))</f>
        <v/>
      </c>
      <c r="N234" s="164"/>
      <c r="O234" s="301"/>
      <c r="P234" s="88"/>
      <c r="Q234" s="88" t="str">
        <f t="array" ref="Q234">if(V234="","",XLOOKUP(V234,Master[Company],Master[Terms],"NA",0,1))</f>
        <v/>
      </c>
      <c r="R234" s="88" t="str">
        <f t="shared" si="3"/>
        <v/>
      </c>
      <c r="S234" s="88" t="str">
        <f t="array" ref="S234">if(V234="","",XLOOKUP(V234,Master[Company],Master[Group],"NA",0,1))</f>
        <v/>
      </c>
      <c r="T234" s="88" t="str">
        <f t="array" ref="T234">if(V234="","",XLOOKUP(V234,Master[Company],Master[Loading Location],"NA",0,1))</f>
        <v/>
      </c>
      <c r="U234" s="88" t="str">
        <f t="array" ref="U234">if(V234="","",XLOOKUP(V234,Master[Company],Master[Acronym],"NA",0,1))</f>
        <v/>
      </c>
      <c r="V234" s="88"/>
      <c r="W234" s="90"/>
      <c r="X234" s="90"/>
      <c r="Y234" s="88"/>
      <c r="Z234" s="88" t="str">
        <f t="shared" si="5"/>
        <v/>
      </c>
      <c r="AA234" s="88"/>
      <c r="AB234" s="88"/>
      <c r="AC234" s="88"/>
      <c r="AD234" s="166"/>
      <c r="AE234" s="303"/>
      <c r="AF234" s="304"/>
      <c r="AG234" s="304"/>
      <c r="AH234" s="304"/>
      <c r="AI234" s="304"/>
      <c r="AJ234" s="304"/>
      <c r="AK234" s="304"/>
      <c r="AL234" s="305"/>
      <c r="AM234" s="304"/>
      <c r="AN234" s="304"/>
      <c r="AO234" s="304"/>
      <c r="AP234" s="304"/>
      <c r="AQ234" s="304"/>
      <c r="AR234" s="304"/>
      <c r="AS234" s="304"/>
      <c r="AT234" s="304"/>
      <c r="AU234" s="164"/>
      <c r="AV234" s="306"/>
      <c r="AW234" s="306"/>
      <c r="AX234" s="164"/>
      <c r="AY234" s="166"/>
      <c r="AZ234" s="88"/>
      <c r="BA234" s="88"/>
      <c r="BB234" s="88"/>
      <c r="BC234" s="88"/>
      <c r="BD234" s="307"/>
      <c r="BE234" s="88"/>
      <c r="BF234" s="88"/>
      <c r="BG234" s="88"/>
      <c r="BH234" s="308"/>
      <c r="BI234" s="309"/>
      <c r="BJ234" s="310"/>
      <c r="BK234" s="310"/>
      <c r="BL234" s="310"/>
      <c r="BM234" s="310"/>
      <c r="BN234" s="214"/>
    </row>
    <row r="235" ht="22.5" customHeight="1">
      <c r="A235" s="85" t="str">
        <f t="shared" si="6"/>
        <v/>
      </c>
      <c r="B235" s="321"/>
      <c r="C235" s="319" t="str">
        <f t="shared" si="1"/>
        <v/>
      </c>
      <c r="D235" s="322"/>
      <c r="E235" s="320" t="str">
        <f t="shared" si="2"/>
        <v/>
      </c>
      <c r="F235" s="323"/>
      <c r="G235" s="164"/>
      <c r="H235" s="88" t="str">
        <f t="array" ref="H235">IF(D235="","",XLOOKUP(D235,'Master Data'!K:K,'Master Data'!N:N,"Input in Master Data",0,1))</f>
        <v/>
      </c>
      <c r="I235" s="88" t="str">
        <f t="array" ref="I235">IF(D235="","",XLOOKUP(D235,'Master Data'!K:K,'Master Data'!O:O,"Input in Master Data",0,1))</f>
        <v/>
      </c>
      <c r="J235" s="88" t="str">
        <f t="array" ref="J235">if(V235="","",XLOOKUP(V235,Master[Company],Master[Blow],"Unknown",0,1))</f>
        <v/>
      </c>
      <c r="K235" s="88" t="str">
        <f t="array" ref="K235">if(V235="","",XLOOKUP(V235,Master[Company],Master[Pigging],"Unknown",0,1))</f>
        <v/>
      </c>
      <c r="L235" s="88" t="str">
        <f t="array" ref="L235">if(V235="","",XLOOKUP(V235,Master[Company],Master[Load Method],"Unknown",0,1))</f>
        <v/>
      </c>
      <c r="M235" s="88" t="str">
        <f t="array" ref="M235">if(V235="","",XLOOKUP(V235,Master[Company],Master[Line Distance],"Unknown",0,1))</f>
        <v/>
      </c>
      <c r="N235" s="164"/>
      <c r="O235" s="301"/>
      <c r="P235" s="88"/>
      <c r="Q235" s="88" t="str">
        <f t="array" ref="Q235">if(V235="","",XLOOKUP(V235,Master[Company],Master[Terms],"NA",0,1))</f>
        <v/>
      </c>
      <c r="R235" s="88" t="str">
        <f t="shared" si="3"/>
        <v/>
      </c>
      <c r="S235" s="88" t="str">
        <f t="array" ref="S235">if(V235="","",XLOOKUP(V235,Master[Company],Master[Group],"NA",0,1))</f>
        <v/>
      </c>
      <c r="T235" s="88" t="str">
        <f t="array" ref="T235">if(V235="","",XLOOKUP(V235,Master[Company],Master[Loading Location],"NA",0,1))</f>
        <v/>
      </c>
      <c r="U235" s="88" t="str">
        <f t="array" ref="U235">if(V235="","",XLOOKUP(V235,Master[Company],Master[Acronym],"NA",0,1))</f>
        <v/>
      </c>
      <c r="V235" s="88"/>
      <c r="W235" s="90"/>
      <c r="X235" s="90"/>
      <c r="Y235" s="88"/>
      <c r="Z235" s="88" t="str">
        <f t="shared" si="5"/>
        <v/>
      </c>
      <c r="AA235" s="88"/>
      <c r="AB235" s="88"/>
      <c r="AC235" s="88"/>
      <c r="AD235" s="166"/>
      <c r="AE235" s="303"/>
      <c r="AF235" s="304"/>
      <c r="AG235" s="304"/>
      <c r="AH235" s="304"/>
      <c r="AI235" s="304"/>
      <c r="AJ235" s="304"/>
      <c r="AK235" s="304"/>
      <c r="AL235" s="305"/>
      <c r="AM235" s="304"/>
      <c r="AN235" s="304"/>
      <c r="AO235" s="304"/>
      <c r="AP235" s="304"/>
      <c r="AQ235" s="304"/>
      <c r="AR235" s="304"/>
      <c r="AS235" s="304"/>
      <c r="AT235" s="304"/>
      <c r="AU235" s="164"/>
      <c r="AV235" s="306"/>
      <c r="AW235" s="306"/>
      <c r="AX235" s="164"/>
      <c r="AY235" s="166"/>
      <c r="AZ235" s="88"/>
      <c r="BA235" s="88"/>
      <c r="BB235" s="88"/>
      <c r="BC235" s="88"/>
      <c r="BD235" s="307"/>
      <c r="BE235" s="88"/>
      <c r="BF235" s="88"/>
      <c r="BG235" s="88"/>
      <c r="BH235" s="308"/>
      <c r="BI235" s="309"/>
      <c r="BJ235" s="310"/>
      <c r="BK235" s="310"/>
      <c r="BL235" s="310"/>
      <c r="BM235" s="310"/>
      <c r="BN235" s="214"/>
    </row>
    <row r="236" ht="22.5" customHeight="1">
      <c r="A236" s="85" t="str">
        <f t="shared" si="6"/>
        <v/>
      </c>
      <c r="B236" s="321"/>
      <c r="C236" s="319" t="str">
        <f t="shared" si="1"/>
        <v/>
      </c>
      <c r="D236" s="322"/>
      <c r="E236" s="320" t="str">
        <f t="shared" si="2"/>
        <v/>
      </c>
      <c r="F236" s="323"/>
      <c r="G236" s="164"/>
      <c r="H236" s="88" t="str">
        <f t="array" ref="H236">IF(D236="","",XLOOKUP(D236,'Master Data'!K:K,'Master Data'!N:N,"Input in Master Data",0,1))</f>
        <v/>
      </c>
      <c r="I236" s="88" t="str">
        <f t="array" ref="I236">IF(D236="","",XLOOKUP(D236,'Master Data'!K:K,'Master Data'!O:O,"Input in Master Data",0,1))</f>
        <v/>
      </c>
      <c r="J236" s="88" t="str">
        <f t="array" ref="J236">if(V236="","",XLOOKUP(V236,Master[Company],Master[Blow],"Unknown",0,1))</f>
        <v/>
      </c>
      <c r="K236" s="88" t="str">
        <f t="array" ref="K236">if(V236="","",XLOOKUP(V236,Master[Company],Master[Pigging],"Unknown",0,1))</f>
        <v/>
      </c>
      <c r="L236" s="88" t="str">
        <f t="array" ref="L236">if(V236="","",XLOOKUP(V236,Master[Company],Master[Load Method],"Unknown",0,1))</f>
        <v/>
      </c>
      <c r="M236" s="88" t="str">
        <f t="array" ref="M236">if(V236="","",XLOOKUP(V236,Master[Company],Master[Line Distance],"Unknown",0,1))</f>
        <v/>
      </c>
      <c r="N236" s="164"/>
      <c r="O236" s="301"/>
      <c r="P236" s="88"/>
      <c r="Q236" s="88" t="str">
        <f t="array" ref="Q236">if(V236="","",XLOOKUP(V236,Master[Company],Master[Terms],"NA",0,1))</f>
        <v/>
      </c>
      <c r="R236" s="88" t="str">
        <f t="shared" si="3"/>
        <v/>
      </c>
      <c r="S236" s="88" t="str">
        <f t="array" ref="S236">if(V236="","",XLOOKUP(V236,Master[Company],Master[Group],"NA",0,1))</f>
        <v/>
      </c>
      <c r="T236" s="88" t="str">
        <f t="array" ref="T236">if(V236="","",XLOOKUP(V236,Master[Company],Master[Loading Location],"NA",0,1))</f>
        <v/>
      </c>
      <c r="U236" s="88" t="str">
        <f t="array" ref="U236">if(V236="","",XLOOKUP(V236,Master[Company],Master[Acronym],"NA",0,1))</f>
        <v/>
      </c>
      <c r="V236" s="88"/>
      <c r="W236" s="90"/>
      <c r="X236" s="90"/>
      <c r="Y236" s="88"/>
      <c r="Z236" s="88" t="str">
        <f t="shared" si="5"/>
        <v/>
      </c>
      <c r="AA236" s="88"/>
      <c r="AB236" s="88"/>
      <c r="AC236" s="88"/>
      <c r="AD236" s="166"/>
      <c r="AE236" s="303"/>
      <c r="AF236" s="304"/>
      <c r="AG236" s="304"/>
      <c r="AH236" s="304"/>
      <c r="AI236" s="304"/>
      <c r="AJ236" s="304"/>
      <c r="AK236" s="304"/>
      <c r="AL236" s="305"/>
      <c r="AM236" s="304"/>
      <c r="AN236" s="304"/>
      <c r="AO236" s="304"/>
      <c r="AP236" s="304"/>
      <c r="AQ236" s="304"/>
      <c r="AR236" s="304"/>
      <c r="AS236" s="304"/>
      <c r="AT236" s="304"/>
      <c r="AU236" s="164"/>
      <c r="AV236" s="306"/>
      <c r="AW236" s="306"/>
      <c r="AX236" s="164"/>
      <c r="AY236" s="166"/>
      <c r="AZ236" s="88"/>
      <c r="BA236" s="88"/>
      <c r="BB236" s="88"/>
      <c r="BC236" s="88"/>
      <c r="BD236" s="307"/>
      <c r="BE236" s="88"/>
      <c r="BF236" s="88"/>
      <c r="BG236" s="88"/>
      <c r="BH236" s="308"/>
      <c r="BI236" s="309"/>
      <c r="BJ236" s="310"/>
      <c r="BK236" s="310"/>
      <c r="BL236" s="310"/>
      <c r="BM236" s="310"/>
      <c r="BN236" s="214"/>
    </row>
    <row r="237" ht="22.5" customHeight="1">
      <c r="A237" s="85" t="str">
        <f t="shared" si="6"/>
        <v/>
      </c>
      <c r="B237" s="321"/>
      <c r="C237" s="319" t="str">
        <f t="shared" si="1"/>
        <v/>
      </c>
      <c r="D237" s="322"/>
      <c r="E237" s="320" t="str">
        <f t="shared" si="2"/>
        <v/>
      </c>
      <c r="F237" s="323"/>
      <c r="G237" s="164"/>
      <c r="H237" s="88" t="str">
        <f t="array" ref="H237">IF(D237="","",XLOOKUP(D237,'Master Data'!K:K,'Master Data'!N:N,"Input in Master Data",0,1))</f>
        <v/>
      </c>
      <c r="I237" s="88" t="str">
        <f t="array" ref="I237">IF(D237="","",XLOOKUP(D237,'Master Data'!K:K,'Master Data'!O:O,"Input in Master Data",0,1))</f>
        <v/>
      </c>
      <c r="J237" s="88" t="str">
        <f t="array" ref="J237">if(V237="","",XLOOKUP(V237,Master[Company],Master[Blow],"Unknown",0,1))</f>
        <v/>
      </c>
      <c r="K237" s="88" t="str">
        <f t="array" ref="K237">if(V237="","",XLOOKUP(V237,Master[Company],Master[Pigging],"Unknown",0,1))</f>
        <v/>
      </c>
      <c r="L237" s="88" t="str">
        <f t="array" ref="L237">if(V237="","",XLOOKUP(V237,Master[Company],Master[Load Method],"Unknown",0,1))</f>
        <v/>
      </c>
      <c r="M237" s="88" t="str">
        <f t="array" ref="M237">if(V237="","",XLOOKUP(V237,Master[Company],Master[Line Distance],"Unknown",0,1))</f>
        <v/>
      </c>
      <c r="N237" s="164"/>
      <c r="O237" s="301"/>
      <c r="P237" s="88"/>
      <c r="Q237" s="88" t="str">
        <f t="array" ref="Q237">if(V237="","",XLOOKUP(V237,Master[Company],Master[Terms],"NA",0,1))</f>
        <v/>
      </c>
      <c r="R237" s="88" t="str">
        <f t="shared" si="3"/>
        <v/>
      </c>
      <c r="S237" s="88" t="str">
        <f t="array" ref="S237">if(V237="","",XLOOKUP(V237,Master[Company],Master[Group],"NA",0,1))</f>
        <v/>
      </c>
      <c r="T237" s="88" t="str">
        <f t="array" ref="T237">if(V237="","",XLOOKUP(V237,Master[Company],Master[Loading Location],"NA",0,1))</f>
        <v/>
      </c>
      <c r="U237" s="88" t="str">
        <f t="array" ref="U237">if(V237="","",XLOOKUP(V237,Master[Company],Master[Acronym],"NA",0,1))</f>
        <v/>
      </c>
      <c r="V237" s="88"/>
      <c r="W237" s="90"/>
      <c r="X237" s="90"/>
      <c r="Y237" s="88"/>
      <c r="Z237" s="88" t="str">
        <f t="shared" si="5"/>
        <v/>
      </c>
      <c r="AA237" s="88"/>
      <c r="AB237" s="88"/>
      <c r="AC237" s="88"/>
      <c r="AD237" s="166"/>
      <c r="AE237" s="303"/>
      <c r="AF237" s="304"/>
      <c r="AG237" s="304"/>
      <c r="AH237" s="304"/>
      <c r="AI237" s="304"/>
      <c r="AJ237" s="304"/>
      <c r="AK237" s="304"/>
      <c r="AL237" s="305"/>
      <c r="AM237" s="304"/>
      <c r="AN237" s="304"/>
      <c r="AO237" s="304"/>
      <c r="AP237" s="304"/>
      <c r="AQ237" s="304"/>
      <c r="AR237" s="304"/>
      <c r="AS237" s="304"/>
      <c r="AT237" s="304"/>
      <c r="AU237" s="164"/>
      <c r="AV237" s="306"/>
      <c r="AW237" s="306"/>
      <c r="AX237" s="164"/>
      <c r="AY237" s="166"/>
      <c r="AZ237" s="88"/>
      <c r="BA237" s="88"/>
      <c r="BB237" s="88"/>
      <c r="BC237" s="88"/>
      <c r="BD237" s="307"/>
      <c r="BE237" s="88"/>
      <c r="BF237" s="88"/>
      <c r="BG237" s="88"/>
      <c r="BH237" s="308"/>
      <c r="BI237" s="309"/>
      <c r="BJ237" s="310"/>
      <c r="BK237" s="310"/>
      <c r="BL237" s="310"/>
      <c r="BM237" s="310"/>
      <c r="BN237" s="214"/>
    </row>
    <row r="238" ht="22.5" customHeight="1">
      <c r="A238" s="85" t="str">
        <f t="shared" si="6"/>
        <v/>
      </c>
      <c r="B238" s="321"/>
      <c r="C238" s="319" t="str">
        <f t="shared" si="1"/>
        <v/>
      </c>
      <c r="D238" s="322"/>
      <c r="E238" s="320" t="str">
        <f t="shared" si="2"/>
        <v/>
      </c>
      <c r="F238" s="323"/>
      <c r="G238" s="164"/>
      <c r="H238" s="88" t="str">
        <f t="array" ref="H238">IF(D238="","",XLOOKUP(D238,'Master Data'!K:K,'Master Data'!N:N,"Input in Master Data",0,1))</f>
        <v/>
      </c>
      <c r="I238" s="88" t="str">
        <f t="array" ref="I238">IF(D238="","",XLOOKUP(D238,'Master Data'!K:K,'Master Data'!O:O,"Input in Master Data",0,1))</f>
        <v/>
      </c>
      <c r="J238" s="88" t="str">
        <f t="array" ref="J238">if(V238="","",XLOOKUP(V238,Master[Company],Master[Blow],"Unknown",0,1))</f>
        <v/>
      </c>
      <c r="K238" s="88" t="str">
        <f t="array" ref="K238">if(V238="","",XLOOKUP(V238,Master[Company],Master[Pigging],"Unknown",0,1))</f>
        <v/>
      </c>
      <c r="L238" s="88" t="str">
        <f t="array" ref="L238">if(V238="","",XLOOKUP(V238,Master[Company],Master[Load Method],"Unknown",0,1))</f>
        <v/>
      </c>
      <c r="M238" s="88" t="str">
        <f t="array" ref="M238">if(V238="","",XLOOKUP(V238,Master[Company],Master[Line Distance],"Unknown",0,1))</f>
        <v/>
      </c>
      <c r="N238" s="164"/>
      <c r="O238" s="301"/>
      <c r="P238" s="88"/>
      <c r="Q238" s="88" t="str">
        <f t="array" ref="Q238">if(V238="","",XLOOKUP(V238,Master[Company],Master[Terms],"NA",0,1))</f>
        <v/>
      </c>
      <c r="R238" s="88" t="str">
        <f t="shared" si="3"/>
        <v/>
      </c>
      <c r="S238" s="88" t="str">
        <f t="array" ref="S238">if(V238="","",XLOOKUP(V238,Master[Company],Master[Group],"NA",0,1))</f>
        <v/>
      </c>
      <c r="T238" s="88" t="str">
        <f t="array" ref="T238">if(V238="","",XLOOKUP(V238,Master[Company],Master[Loading Location],"NA",0,1))</f>
        <v/>
      </c>
      <c r="U238" s="88" t="str">
        <f t="array" ref="U238">if(V238="","",XLOOKUP(V238,Master[Company],Master[Acronym],"NA",0,1))</f>
        <v/>
      </c>
      <c r="V238" s="88"/>
      <c r="W238" s="90"/>
      <c r="X238" s="90"/>
      <c r="Y238" s="88"/>
      <c r="Z238" s="88" t="str">
        <f t="shared" si="5"/>
        <v/>
      </c>
      <c r="AA238" s="88"/>
      <c r="AB238" s="88"/>
      <c r="AC238" s="88"/>
      <c r="AD238" s="166"/>
      <c r="AE238" s="303"/>
      <c r="AF238" s="304"/>
      <c r="AG238" s="304"/>
      <c r="AH238" s="304"/>
      <c r="AI238" s="304"/>
      <c r="AJ238" s="304"/>
      <c r="AK238" s="304"/>
      <c r="AL238" s="305"/>
      <c r="AM238" s="304"/>
      <c r="AN238" s="304"/>
      <c r="AO238" s="304"/>
      <c r="AP238" s="304"/>
      <c r="AQ238" s="304"/>
      <c r="AR238" s="304"/>
      <c r="AS238" s="304"/>
      <c r="AT238" s="304"/>
      <c r="AU238" s="164"/>
      <c r="AV238" s="306"/>
      <c r="AW238" s="306"/>
      <c r="AX238" s="164"/>
      <c r="AY238" s="166"/>
      <c r="AZ238" s="88"/>
      <c r="BA238" s="88"/>
      <c r="BB238" s="88"/>
      <c r="BC238" s="88"/>
      <c r="BD238" s="307"/>
      <c r="BE238" s="88"/>
      <c r="BF238" s="88"/>
      <c r="BG238" s="88"/>
      <c r="BH238" s="308"/>
      <c r="BI238" s="309"/>
      <c r="BJ238" s="310"/>
      <c r="BK238" s="310"/>
      <c r="BL238" s="310"/>
      <c r="BM238" s="310"/>
      <c r="BN238" s="214"/>
    </row>
    <row r="239" ht="22.5" customHeight="1">
      <c r="A239" s="85" t="str">
        <f t="shared" si="6"/>
        <v/>
      </c>
      <c r="B239" s="321"/>
      <c r="C239" s="319" t="str">
        <f t="shared" si="1"/>
        <v/>
      </c>
      <c r="D239" s="322"/>
      <c r="E239" s="320" t="str">
        <f t="shared" si="2"/>
        <v/>
      </c>
      <c r="F239" s="323"/>
      <c r="G239" s="164"/>
      <c r="H239" s="88" t="str">
        <f t="array" ref="H239">IF(D239="","",XLOOKUP(D239,'Master Data'!K:K,'Master Data'!N:N,"Input in Master Data",0,1))</f>
        <v/>
      </c>
      <c r="I239" s="88" t="str">
        <f t="array" ref="I239">IF(D239="","",XLOOKUP(D239,'Master Data'!K:K,'Master Data'!O:O,"Input in Master Data",0,1))</f>
        <v/>
      </c>
      <c r="J239" s="88" t="str">
        <f t="array" ref="J239">if(V239="","",XLOOKUP(V239,Master[Company],Master[Blow],"Unknown",0,1))</f>
        <v/>
      </c>
      <c r="K239" s="88" t="str">
        <f t="array" ref="K239">if(V239="","",XLOOKUP(V239,Master[Company],Master[Pigging],"Unknown",0,1))</f>
        <v/>
      </c>
      <c r="L239" s="88" t="str">
        <f t="array" ref="L239">if(V239="","",XLOOKUP(V239,Master[Company],Master[Load Method],"Unknown",0,1))</f>
        <v/>
      </c>
      <c r="M239" s="88" t="str">
        <f t="array" ref="M239">if(V239="","",XLOOKUP(V239,Master[Company],Master[Line Distance],"Unknown",0,1))</f>
        <v/>
      </c>
      <c r="N239" s="164"/>
      <c r="O239" s="301"/>
      <c r="P239" s="88"/>
      <c r="Q239" s="88" t="str">
        <f t="array" ref="Q239">if(V239="","",XLOOKUP(V239,Master[Company],Master[Terms],"NA",0,1))</f>
        <v/>
      </c>
      <c r="R239" s="88" t="str">
        <f t="shared" si="3"/>
        <v/>
      </c>
      <c r="S239" s="88" t="str">
        <f t="array" ref="S239">if(V239="","",XLOOKUP(V239,Master[Company],Master[Group],"NA",0,1))</f>
        <v/>
      </c>
      <c r="T239" s="88" t="str">
        <f t="array" ref="T239">if(V239="","",XLOOKUP(V239,Master[Company],Master[Loading Location],"NA",0,1))</f>
        <v/>
      </c>
      <c r="U239" s="88" t="str">
        <f t="array" ref="U239">if(V239="","",XLOOKUP(V239,Master[Company],Master[Acronym],"NA",0,1))</f>
        <v/>
      </c>
      <c r="V239" s="88"/>
      <c r="W239" s="90"/>
      <c r="X239" s="90"/>
      <c r="Y239" s="88"/>
      <c r="Z239" s="88" t="str">
        <f t="shared" si="5"/>
        <v/>
      </c>
      <c r="AA239" s="88"/>
      <c r="AB239" s="88"/>
      <c r="AC239" s="88"/>
      <c r="AD239" s="166"/>
      <c r="AE239" s="303"/>
      <c r="AF239" s="304"/>
      <c r="AG239" s="304"/>
      <c r="AH239" s="304"/>
      <c r="AI239" s="304"/>
      <c r="AJ239" s="304"/>
      <c r="AK239" s="304"/>
      <c r="AL239" s="305"/>
      <c r="AM239" s="304"/>
      <c r="AN239" s="304"/>
      <c r="AO239" s="304"/>
      <c r="AP239" s="304"/>
      <c r="AQ239" s="304"/>
      <c r="AR239" s="304"/>
      <c r="AS239" s="304"/>
      <c r="AT239" s="304"/>
      <c r="AU239" s="164"/>
      <c r="AV239" s="306"/>
      <c r="AW239" s="306"/>
      <c r="AX239" s="164"/>
      <c r="AY239" s="166"/>
      <c r="AZ239" s="88"/>
      <c r="BA239" s="88"/>
      <c r="BB239" s="88"/>
      <c r="BC239" s="88"/>
      <c r="BD239" s="307"/>
      <c r="BE239" s="88"/>
      <c r="BF239" s="88"/>
      <c r="BG239" s="88"/>
      <c r="BH239" s="308"/>
      <c r="BI239" s="309"/>
      <c r="BJ239" s="310"/>
      <c r="BK239" s="310"/>
      <c r="BL239" s="310"/>
      <c r="BM239" s="310"/>
      <c r="BN239" s="214"/>
    </row>
    <row r="240" ht="22.5" customHeight="1">
      <c r="A240" s="85" t="str">
        <f t="shared" si="6"/>
        <v/>
      </c>
      <c r="B240" s="321"/>
      <c r="C240" s="319" t="str">
        <f t="shared" si="1"/>
        <v/>
      </c>
      <c r="D240" s="322"/>
      <c r="E240" s="320" t="str">
        <f t="shared" si="2"/>
        <v/>
      </c>
      <c r="F240" s="323"/>
      <c r="G240" s="164"/>
      <c r="H240" s="88" t="str">
        <f t="array" ref="H240">IF(D240="","",XLOOKUP(D240,'Master Data'!K:K,'Master Data'!N:N,"Input in Master Data",0,1))</f>
        <v/>
      </c>
      <c r="I240" s="88" t="str">
        <f t="array" ref="I240">IF(D240="","",XLOOKUP(D240,'Master Data'!K:K,'Master Data'!O:O,"Input in Master Data",0,1))</f>
        <v/>
      </c>
      <c r="J240" s="88" t="str">
        <f t="array" ref="J240">if(V240="","",XLOOKUP(V240,Master[Company],Master[Blow],"Unknown",0,1))</f>
        <v/>
      </c>
      <c r="K240" s="88" t="str">
        <f t="array" ref="K240">if(V240="","",XLOOKUP(V240,Master[Company],Master[Pigging],"Unknown",0,1))</f>
        <v/>
      </c>
      <c r="L240" s="88" t="str">
        <f t="array" ref="L240">if(V240="","",XLOOKUP(V240,Master[Company],Master[Load Method],"Unknown",0,1))</f>
        <v/>
      </c>
      <c r="M240" s="88" t="str">
        <f t="array" ref="M240">if(V240="","",XLOOKUP(V240,Master[Company],Master[Line Distance],"Unknown",0,1))</f>
        <v/>
      </c>
      <c r="N240" s="164"/>
      <c r="O240" s="301"/>
      <c r="P240" s="88"/>
      <c r="Q240" s="88" t="str">
        <f t="array" ref="Q240">if(V240="","",XLOOKUP(V240,Master[Company],Master[Terms],"NA",0,1))</f>
        <v/>
      </c>
      <c r="R240" s="88" t="str">
        <f t="shared" si="3"/>
        <v/>
      </c>
      <c r="S240" s="88" t="str">
        <f t="array" ref="S240">if(V240="","",XLOOKUP(V240,Master[Company],Master[Group],"NA",0,1))</f>
        <v/>
      </c>
      <c r="T240" s="88" t="str">
        <f t="array" ref="T240">if(V240="","",XLOOKUP(V240,Master[Company],Master[Loading Location],"NA",0,1))</f>
        <v/>
      </c>
      <c r="U240" s="88" t="str">
        <f t="array" ref="U240">if(V240="","",XLOOKUP(V240,Master[Company],Master[Acronym],"NA",0,1))</f>
        <v/>
      </c>
      <c r="V240" s="88"/>
      <c r="W240" s="90"/>
      <c r="X240" s="90"/>
      <c r="Y240" s="88"/>
      <c r="Z240" s="88" t="str">
        <f t="shared" si="5"/>
        <v/>
      </c>
      <c r="AA240" s="88"/>
      <c r="AB240" s="88"/>
      <c r="AC240" s="88"/>
      <c r="AD240" s="166"/>
      <c r="AE240" s="303"/>
      <c r="AF240" s="304"/>
      <c r="AG240" s="304"/>
      <c r="AH240" s="304"/>
      <c r="AI240" s="304"/>
      <c r="AJ240" s="304"/>
      <c r="AK240" s="304"/>
      <c r="AL240" s="305"/>
      <c r="AM240" s="304"/>
      <c r="AN240" s="304"/>
      <c r="AO240" s="304"/>
      <c r="AP240" s="304"/>
      <c r="AQ240" s="304"/>
      <c r="AR240" s="304"/>
      <c r="AS240" s="304"/>
      <c r="AT240" s="304"/>
      <c r="AU240" s="164"/>
      <c r="AV240" s="306"/>
      <c r="AW240" s="306"/>
      <c r="AX240" s="164"/>
      <c r="AY240" s="166"/>
      <c r="AZ240" s="88"/>
      <c r="BA240" s="88"/>
      <c r="BB240" s="88"/>
      <c r="BC240" s="88"/>
      <c r="BD240" s="307"/>
      <c r="BE240" s="88"/>
      <c r="BF240" s="88"/>
      <c r="BG240" s="88"/>
      <c r="BH240" s="308"/>
      <c r="BI240" s="309"/>
      <c r="BJ240" s="310"/>
      <c r="BK240" s="310"/>
      <c r="BL240" s="310"/>
      <c r="BM240" s="310"/>
      <c r="BN240" s="214"/>
    </row>
    <row r="241" ht="22.5" customHeight="1">
      <c r="A241" s="85" t="str">
        <f t="shared" si="6"/>
        <v/>
      </c>
      <c r="B241" s="321"/>
      <c r="C241" s="319" t="str">
        <f t="shared" si="1"/>
        <v/>
      </c>
      <c r="D241" s="322"/>
      <c r="E241" s="320" t="str">
        <f t="shared" si="2"/>
        <v/>
      </c>
      <c r="F241" s="323"/>
      <c r="G241" s="164"/>
      <c r="H241" s="88" t="str">
        <f t="array" ref="H241">IF(D241="","",XLOOKUP(D241,'Master Data'!K:K,'Master Data'!N:N,"Input in Master Data",0,1))</f>
        <v/>
      </c>
      <c r="I241" s="88" t="str">
        <f t="array" ref="I241">IF(D241="","",XLOOKUP(D241,'Master Data'!K:K,'Master Data'!O:O,"Input in Master Data",0,1))</f>
        <v/>
      </c>
      <c r="J241" s="88" t="str">
        <f t="array" ref="J241">if(V241="","",XLOOKUP(V241,Master[Company],Master[Blow],"Unknown",0,1))</f>
        <v/>
      </c>
      <c r="K241" s="88" t="str">
        <f t="array" ref="K241">if(V241="","",XLOOKUP(V241,Master[Company],Master[Pigging],"Unknown",0,1))</f>
        <v/>
      </c>
      <c r="L241" s="88" t="str">
        <f t="array" ref="L241">if(V241="","",XLOOKUP(V241,Master[Company],Master[Load Method],"Unknown",0,1))</f>
        <v/>
      </c>
      <c r="M241" s="88" t="str">
        <f t="array" ref="M241">if(V241="","",XLOOKUP(V241,Master[Company],Master[Line Distance],"Unknown",0,1))</f>
        <v/>
      </c>
      <c r="N241" s="164"/>
      <c r="O241" s="301"/>
      <c r="P241" s="88"/>
      <c r="Q241" s="88" t="str">
        <f t="array" ref="Q241">if(V241="","",XLOOKUP(V241,Master[Company],Master[Terms],"NA",0,1))</f>
        <v/>
      </c>
      <c r="R241" s="88" t="str">
        <f t="shared" si="3"/>
        <v/>
      </c>
      <c r="S241" s="88" t="str">
        <f t="array" ref="S241">if(V241="","",XLOOKUP(V241,Master[Company],Master[Group],"NA",0,1))</f>
        <v/>
      </c>
      <c r="T241" s="88" t="str">
        <f t="array" ref="T241">if(V241="","",XLOOKUP(V241,Master[Company],Master[Loading Location],"NA",0,1))</f>
        <v/>
      </c>
      <c r="U241" s="88" t="str">
        <f t="array" ref="U241">if(V241="","",XLOOKUP(V241,Master[Company],Master[Acronym],"NA",0,1))</f>
        <v/>
      </c>
      <c r="V241" s="88"/>
      <c r="W241" s="90"/>
      <c r="X241" s="90"/>
      <c r="Y241" s="88"/>
      <c r="Z241" s="88" t="str">
        <f t="shared" si="5"/>
        <v/>
      </c>
      <c r="AA241" s="88"/>
      <c r="AB241" s="88"/>
      <c r="AC241" s="88"/>
      <c r="AD241" s="166"/>
      <c r="AE241" s="303"/>
      <c r="AF241" s="304"/>
      <c r="AG241" s="304"/>
      <c r="AH241" s="304"/>
      <c r="AI241" s="304"/>
      <c r="AJ241" s="304"/>
      <c r="AK241" s="304"/>
      <c r="AL241" s="305"/>
      <c r="AM241" s="304"/>
      <c r="AN241" s="304"/>
      <c r="AO241" s="304"/>
      <c r="AP241" s="304"/>
      <c r="AQ241" s="304"/>
      <c r="AR241" s="304"/>
      <c r="AS241" s="304"/>
      <c r="AT241" s="304"/>
      <c r="AU241" s="164"/>
      <c r="AV241" s="306"/>
      <c r="AW241" s="306"/>
      <c r="AX241" s="164"/>
      <c r="AY241" s="166"/>
      <c r="AZ241" s="88"/>
      <c r="BA241" s="88"/>
      <c r="BB241" s="88"/>
      <c r="BC241" s="88"/>
      <c r="BD241" s="307"/>
      <c r="BE241" s="88"/>
      <c r="BF241" s="88"/>
      <c r="BG241" s="88"/>
      <c r="BH241" s="308"/>
      <c r="BI241" s="309"/>
      <c r="BJ241" s="310"/>
      <c r="BK241" s="310"/>
      <c r="BL241" s="310"/>
      <c r="BM241" s="310"/>
      <c r="BN241" s="214"/>
    </row>
    <row r="242" ht="22.5" customHeight="1">
      <c r="A242" s="85" t="str">
        <f t="shared" si="6"/>
        <v/>
      </c>
      <c r="B242" s="321"/>
      <c r="C242" s="319" t="str">
        <f t="shared" si="1"/>
        <v/>
      </c>
      <c r="D242" s="322"/>
      <c r="E242" s="320" t="str">
        <f t="shared" si="2"/>
        <v/>
      </c>
      <c r="F242" s="323"/>
      <c r="G242" s="164"/>
      <c r="H242" s="88" t="str">
        <f t="array" ref="H242">IF(D242="","",XLOOKUP(D242,'Master Data'!K:K,'Master Data'!N:N,"Input in Master Data",0,1))</f>
        <v/>
      </c>
      <c r="I242" s="88" t="str">
        <f t="array" ref="I242">IF(D242="","",XLOOKUP(D242,'Master Data'!K:K,'Master Data'!O:O,"Input in Master Data",0,1))</f>
        <v/>
      </c>
      <c r="J242" s="88" t="str">
        <f t="array" ref="J242">if(V242="","",XLOOKUP(V242,Master[Company],Master[Blow],"Unknown",0,1))</f>
        <v/>
      </c>
      <c r="K242" s="88" t="str">
        <f t="array" ref="K242">if(V242="","",XLOOKUP(V242,Master[Company],Master[Pigging],"Unknown",0,1))</f>
        <v/>
      </c>
      <c r="L242" s="88" t="str">
        <f t="array" ref="L242">if(V242="","",XLOOKUP(V242,Master[Company],Master[Load Method],"Unknown",0,1))</f>
        <v/>
      </c>
      <c r="M242" s="88" t="str">
        <f t="array" ref="M242">if(V242="","",XLOOKUP(V242,Master[Company],Master[Line Distance],"Unknown",0,1))</f>
        <v/>
      </c>
      <c r="N242" s="164"/>
      <c r="O242" s="301"/>
      <c r="P242" s="88"/>
      <c r="Q242" s="88" t="str">
        <f t="array" ref="Q242">if(V242="","",XLOOKUP(V242,Master[Company],Master[Terms],"NA",0,1))</f>
        <v/>
      </c>
      <c r="R242" s="88" t="str">
        <f t="shared" si="3"/>
        <v/>
      </c>
      <c r="S242" s="88" t="str">
        <f t="array" ref="S242">if(V242="","",XLOOKUP(V242,Master[Company],Master[Group],"NA",0,1))</f>
        <v/>
      </c>
      <c r="T242" s="88" t="str">
        <f t="array" ref="T242">if(V242="","",XLOOKUP(V242,Master[Company],Master[Loading Location],"NA",0,1))</f>
        <v/>
      </c>
      <c r="U242" s="88" t="str">
        <f t="array" ref="U242">if(V242="","",XLOOKUP(V242,Master[Company],Master[Acronym],"NA",0,1))</f>
        <v/>
      </c>
      <c r="V242" s="88"/>
      <c r="W242" s="90"/>
      <c r="X242" s="90"/>
      <c r="Y242" s="88"/>
      <c r="Z242" s="88" t="str">
        <f t="shared" si="5"/>
        <v/>
      </c>
      <c r="AA242" s="88"/>
      <c r="AB242" s="88"/>
      <c r="AC242" s="88"/>
      <c r="AD242" s="166"/>
      <c r="AE242" s="303"/>
      <c r="AF242" s="304"/>
      <c r="AG242" s="304"/>
      <c r="AH242" s="304"/>
      <c r="AI242" s="304"/>
      <c r="AJ242" s="304"/>
      <c r="AK242" s="304"/>
      <c r="AL242" s="305"/>
      <c r="AM242" s="304"/>
      <c r="AN242" s="304"/>
      <c r="AO242" s="304"/>
      <c r="AP242" s="304"/>
      <c r="AQ242" s="304"/>
      <c r="AR242" s="304"/>
      <c r="AS242" s="304"/>
      <c r="AT242" s="304"/>
      <c r="AU242" s="164"/>
      <c r="AV242" s="306"/>
      <c r="AW242" s="306"/>
      <c r="AX242" s="164"/>
      <c r="AY242" s="166"/>
      <c r="AZ242" s="88"/>
      <c r="BA242" s="88"/>
      <c r="BB242" s="88"/>
      <c r="BC242" s="88"/>
      <c r="BD242" s="307"/>
      <c r="BE242" s="88"/>
      <c r="BF242" s="88"/>
      <c r="BG242" s="88"/>
      <c r="BH242" s="308"/>
      <c r="BI242" s="309"/>
      <c r="BJ242" s="310"/>
      <c r="BK242" s="310"/>
      <c r="BL242" s="310"/>
      <c r="BM242" s="310"/>
      <c r="BN242" s="214"/>
    </row>
    <row r="243" ht="22.5" customHeight="1">
      <c r="A243" s="85" t="str">
        <f t="shared" si="6"/>
        <v/>
      </c>
      <c r="B243" s="321"/>
      <c r="C243" s="319" t="str">
        <f t="shared" si="1"/>
        <v/>
      </c>
      <c r="D243" s="322"/>
      <c r="E243" s="320" t="str">
        <f t="shared" si="2"/>
        <v/>
      </c>
      <c r="F243" s="323"/>
      <c r="G243" s="164"/>
      <c r="H243" s="88" t="str">
        <f t="array" ref="H243">IF(D243="","",XLOOKUP(D243,'Master Data'!K:K,'Master Data'!N:N,"Input in Master Data",0,1))</f>
        <v/>
      </c>
      <c r="I243" s="88" t="str">
        <f t="array" ref="I243">IF(D243="","",XLOOKUP(D243,'Master Data'!K:K,'Master Data'!O:O,"Input in Master Data",0,1))</f>
        <v/>
      </c>
      <c r="J243" s="88" t="str">
        <f t="array" ref="J243">if(V243="","",XLOOKUP(V243,Master[Company],Master[Blow],"Unknown",0,1))</f>
        <v/>
      </c>
      <c r="K243" s="88" t="str">
        <f t="array" ref="K243">if(V243="","",XLOOKUP(V243,Master[Company],Master[Pigging],"Unknown",0,1))</f>
        <v/>
      </c>
      <c r="L243" s="88" t="str">
        <f t="array" ref="L243">if(V243="","",XLOOKUP(V243,Master[Company],Master[Load Method],"Unknown",0,1))</f>
        <v/>
      </c>
      <c r="M243" s="88" t="str">
        <f t="array" ref="M243">if(V243="","",XLOOKUP(V243,Master[Company],Master[Line Distance],"Unknown",0,1))</f>
        <v/>
      </c>
      <c r="N243" s="164"/>
      <c r="O243" s="301"/>
      <c r="P243" s="88"/>
      <c r="Q243" s="88" t="str">
        <f t="array" ref="Q243">if(V243="","",XLOOKUP(V243,Master[Company],Master[Terms],"NA",0,1))</f>
        <v/>
      </c>
      <c r="R243" s="88" t="str">
        <f t="shared" si="3"/>
        <v/>
      </c>
      <c r="S243" s="88" t="str">
        <f t="array" ref="S243">if(V243="","",XLOOKUP(V243,Master[Company],Master[Group],"NA",0,1))</f>
        <v/>
      </c>
      <c r="T243" s="88" t="str">
        <f t="array" ref="T243">if(V243="","",XLOOKUP(V243,Master[Company],Master[Loading Location],"NA",0,1))</f>
        <v/>
      </c>
      <c r="U243" s="88" t="str">
        <f t="array" ref="U243">if(V243="","",XLOOKUP(V243,Master[Company],Master[Acronym],"NA",0,1))</f>
        <v/>
      </c>
      <c r="V243" s="88"/>
      <c r="W243" s="90"/>
      <c r="X243" s="90"/>
      <c r="Y243" s="88"/>
      <c r="Z243" s="88" t="str">
        <f t="shared" si="5"/>
        <v/>
      </c>
      <c r="AA243" s="88"/>
      <c r="AB243" s="88"/>
      <c r="AC243" s="88"/>
      <c r="AD243" s="166"/>
      <c r="AE243" s="303"/>
      <c r="AF243" s="304"/>
      <c r="AG243" s="304"/>
      <c r="AH243" s="304"/>
      <c r="AI243" s="304"/>
      <c r="AJ243" s="304"/>
      <c r="AK243" s="304"/>
      <c r="AL243" s="305"/>
      <c r="AM243" s="304"/>
      <c r="AN243" s="304"/>
      <c r="AO243" s="304"/>
      <c r="AP243" s="304"/>
      <c r="AQ243" s="304"/>
      <c r="AR243" s="304"/>
      <c r="AS243" s="304"/>
      <c r="AT243" s="304"/>
      <c r="AU243" s="164"/>
      <c r="AV243" s="306"/>
      <c r="AW243" s="306"/>
      <c r="AX243" s="164"/>
      <c r="AY243" s="166"/>
      <c r="AZ243" s="88"/>
      <c r="BA243" s="88"/>
      <c r="BB243" s="88"/>
      <c r="BC243" s="88"/>
      <c r="BD243" s="307"/>
      <c r="BE243" s="88"/>
      <c r="BF243" s="88"/>
      <c r="BG243" s="88"/>
      <c r="BH243" s="308"/>
      <c r="BI243" s="309"/>
      <c r="BJ243" s="310"/>
      <c r="BK243" s="310"/>
      <c r="BL243" s="310"/>
      <c r="BM243" s="310"/>
      <c r="BN243" s="214"/>
    </row>
    <row r="244" ht="22.5" customHeight="1">
      <c r="A244" s="85" t="str">
        <f t="shared" si="6"/>
        <v/>
      </c>
      <c r="B244" s="321"/>
      <c r="C244" s="319" t="str">
        <f t="shared" si="1"/>
        <v/>
      </c>
      <c r="D244" s="322"/>
      <c r="E244" s="320" t="str">
        <f t="shared" si="2"/>
        <v/>
      </c>
      <c r="F244" s="323"/>
      <c r="G244" s="164"/>
      <c r="H244" s="88" t="str">
        <f t="array" ref="H244">IF(D244="","",XLOOKUP(D244,'Master Data'!K:K,'Master Data'!N:N,"Input in Master Data",0,1))</f>
        <v/>
      </c>
      <c r="I244" s="88" t="str">
        <f t="array" ref="I244">IF(D244="","",XLOOKUP(D244,'Master Data'!K:K,'Master Data'!O:O,"Input in Master Data",0,1))</f>
        <v/>
      </c>
      <c r="J244" s="88" t="str">
        <f t="array" ref="J244">if(V244="","",XLOOKUP(V244,Master[Company],Master[Blow],"Unknown",0,1))</f>
        <v/>
      </c>
      <c r="K244" s="88" t="str">
        <f t="array" ref="K244">if(V244="","",XLOOKUP(V244,Master[Company],Master[Pigging],"Unknown",0,1))</f>
        <v/>
      </c>
      <c r="L244" s="88" t="str">
        <f t="array" ref="L244">if(V244="","",XLOOKUP(V244,Master[Company],Master[Load Method],"Unknown",0,1))</f>
        <v/>
      </c>
      <c r="M244" s="88" t="str">
        <f t="array" ref="M244">if(V244="","",XLOOKUP(V244,Master[Company],Master[Line Distance],"Unknown",0,1))</f>
        <v/>
      </c>
      <c r="N244" s="164"/>
      <c r="O244" s="301"/>
      <c r="P244" s="88"/>
      <c r="Q244" s="88" t="str">
        <f t="array" ref="Q244">if(V244="","",XLOOKUP(V244,Master[Company],Master[Terms],"NA",0,1))</f>
        <v/>
      </c>
      <c r="R244" s="88" t="str">
        <f t="shared" si="3"/>
        <v/>
      </c>
      <c r="S244" s="88" t="str">
        <f t="array" ref="S244">if(V244="","",XLOOKUP(V244,Master[Company],Master[Group],"NA",0,1))</f>
        <v/>
      </c>
      <c r="T244" s="88" t="str">
        <f t="array" ref="T244">if(V244="","",XLOOKUP(V244,Master[Company],Master[Loading Location],"NA",0,1))</f>
        <v/>
      </c>
      <c r="U244" s="88" t="str">
        <f t="array" ref="U244">if(V244="","",XLOOKUP(V244,Master[Company],Master[Acronym],"NA",0,1))</f>
        <v/>
      </c>
      <c r="V244" s="88"/>
      <c r="W244" s="90"/>
      <c r="X244" s="90"/>
      <c r="Y244" s="88"/>
      <c r="Z244" s="88" t="str">
        <f t="shared" si="5"/>
        <v/>
      </c>
      <c r="AA244" s="88"/>
      <c r="AB244" s="88"/>
      <c r="AC244" s="88"/>
      <c r="AD244" s="166"/>
      <c r="AE244" s="303"/>
      <c r="AF244" s="304"/>
      <c r="AG244" s="304"/>
      <c r="AH244" s="304"/>
      <c r="AI244" s="304"/>
      <c r="AJ244" s="304"/>
      <c r="AK244" s="304"/>
      <c r="AL244" s="305"/>
      <c r="AM244" s="304"/>
      <c r="AN244" s="304"/>
      <c r="AO244" s="304"/>
      <c r="AP244" s="304"/>
      <c r="AQ244" s="304"/>
      <c r="AR244" s="304"/>
      <c r="AS244" s="304"/>
      <c r="AT244" s="304"/>
      <c r="AU244" s="164"/>
      <c r="AV244" s="306"/>
      <c r="AW244" s="306"/>
      <c r="AX244" s="164"/>
      <c r="AY244" s="166"/>
      <c r="AZ244" s="88"/>
      <c r="BA244" s="88"/>
      <c r="BB244" s="88"/>
      <c r="BC244" s="88"/>
      <c r="BD244" s="307"/>
      <c r="BE244" s="88"/>
      <c r="BF244" s="88"/>
      <c r="BG244" s="88"/>
      <c r="BH244" s="308"/>
      <c r="BI244" s="309"/>
      <c r="BJ244" s="310"/>
      <c r="BK244" s="310"/>
      <c r="BL244" s="310"/>
      <c r="BM244" s="310"/>
      <c r="BN244" s="214"/>
    </row>
    <row r="245" ht="22.5" customHeight="1">
      <c r="A245" s="85" t="str">
        <f t="shared" si="6"/>
        <v/>
      </c>
      <c r="B245" s="321"/>
      <c r="C245" s="319" t="str">
        <f t="shared" si="1"/>
        <v/>
      </c>
      <c r="D245" s="322"/>
      <c r="E245" s="320" t="str">
        <f t="shared" si="2"/>
        <v/>
      </c>
      <c r="F245" s="323"/>
      <c r="G245" s="164"/>
      <c r="H245" s="88" t="str">
        <f t="array" ref="H245">IF(D245="","",XLOOKUP(D245,'Master Data'!K:K,'Master Data'!N:N,"Input in Master Data",0,1))</f>
        <v/>
      </c>
      <c r="I245" s="88" t="str">
        <f t="array" ref="I245">IF(D245="","",XLOOKUP(D245,'Master Data'!K:K,'Master Data'!O:O,"Input in Master Data",0,1))</f>
        <v/>
      </c>
      <c r="J245" s="88" t="str">
        <f t="array" ref="J245">if(V245="","",XLOOKUP(V245,Master[Company],Master[Blow],"Unknown",0,1))</f>
        <v/>
      </c>
      <c r="K245" s="88" t="str">
        <f t="array" ref="K245">if(V245="","",XLOOKUP(V245,Master[Company],Master[Pigging],"Unknown",0,1))</f>
        <v/>
      </c>
      <c r="L245" s="88" t="str">
        <f t="array" ref="L245">if(V245="","",XLOOKUP(V245,Master[Company],Master[Load Method],"Unknown",0,1))</f>
        <v/>
      </c>
      <c r="M245" s="88" t="str">
        <f t="array" ref="M245">if(V245="","",XLOOKUP(V245,Master[Company],Master[Line Distance],"Unknown",0,1))</f>
        <v/>
      </c>
      <c r="N245" s="164"/>
      <c r="O245" s="301"/>
      <c r="P245" s="88"/>
      <c r="Q245" s="88" t="str">
        <f t="array" ref="Q245">if(V245="","",XLOOKUP(V245,Master[Company],Master[Terms],"NA",0,1))</f>
        <v/>
      </c>
      <c r="R245" s="88" t="str">
        <f t="shared" si="3"/>
        <v/>
      </c>
      <c r="S245" s="88" t="str">
        <f t="array" ref="S245">if(V245="","",XLOOKUP(V245,Master[Company],Master[Group],"NA",0,1))</f>
        <v/>
      </c>
      <c r="T245" s="88" t="str">
        <f t="array" ref="T245">if(V245="","",XLOOKUP(V245,Master[Company],Master[Loading Location],"NA",0,1))</f>
        <v/>
      </c>
      <c r="U245" s="88" t="str">
        <f t="array" ref="U245">if(V245="","",XLOOKUP(V245,Master[Company],Master[Acronym],"NA",0,1))</f>
        <v/>
      </c>
      <c r="V245" s="88"/>
      <c r="W245" s="90"/>
      <c r="X245" s="90"/>
      <c r="Y245" s="88"/>
      <c r="Z245" s="88" t="str">
        <f t="shared" si="5"/>
        <v/>
      </c>
      <c r="AA245" s="88"/>
      <c r="AB245" s="88"/>
      <c r="AC245" s="88"/>
      <c r="AD245" s="166"/>
      <c r="AE245" s="303"/>
      <c r="AF245" s="304"/>
      <c r="AG245" s="304"/>
      <c r="AH245" s="304"/>
      <c r="AI245" s="304"/>
      <c r="AJ245" s="304"/>
      <c r="AK245" s="304"/>
      <c r="AL245" s="305"/>
      <c r="AM245" s="304"/>
      <c r="AN245" s="304"/>
      <c r="AO245" s="304"/>
      <c r="AP245" s="304"/>
      <c r="AQ245" s="304"/>
      <c r="AR245" s="304"/>
      <c r="AS245" s="304"/>
      <c r="AT245" s="304"/>
      <c r="AU245" s="164"/>
      <c r="AV245" s="306"/>
      <c r="AW245" s="306"/>
      <c r="AX245" s="164"/>
      <c r="AY245" s="166"/>
      <c r="AZ245" s="88"/>
      <c r="BA245" s="88"/>
      <c r="BB245" s="88"/>
      <c r="BC245" s="88"/>
      <c r="BD245" s="307"/>
      <c r="BE245" s="88"/>
      <c r="BF245" s="88"/>
      <c r="BG245" s="88"/>
      <c r="BH245" s="308"/>
      <c r="BI245" s="309"/>
      <c r="BJ245" s="310"/>
      <c r="BK245" s="310"/>
      <c r="BL245" s="310"/>
      <c r="BM245" s="310"/>
      <c r="BN245" s="214"/>
    </row>
    <row r="246" ht="22.5" customHeight="1">
      <c r="A246" s="85" t="str">
        <f t="shared" si="6"/>
        <v/>
      </c>
      <c r="B246" s="321"/>
      <c r="C246" s="319" t="str">
        <f t="shared" si="1"/>
        <v/>
      </c>
      <c r="D246" s="322"/>
      <c r="E246" s="320" t="str">
        <f t="shared" si="2"/>
        <v/>
      </c>
      <c r="F246" s="323"/>
      <c r="G246" s="164"/>
      <c r="H246" s="88" t="str">
        <f t="array" ref="H246">IF(D246="","",XLOOKUP(D246,'Master Data'!K:K,'Master Data'!N:N,"Input in Master Data",0,1))</f>
        <v/>
      </c>
      <c r="I246" s="88" t="str">
        <f t="array" ref="I246">IF(D246="","",XLOOKUP(D246,'Master Data'!K:K,'Master Data'!O:O,"Input in Master Data",0,1))</f>
        <v/>
      </c>
      <c r="J246" s="88" t="str">
        <f t="array" ref="J246">if(V246="","",XLOOKUP(V246,Master[Company],Master[Blow],"Unknown",0,1))</f>
        <v/>
      </c>
      <c r="K246" s="88" t="str">
        <f t="array" ref="K246">if(V246="","",XLOOKUP(V246,Master[Company],Master[Pigging],"Unknown",0,1))</f>
        <v/>
      </c>
      <c r="L246" s="88" t="str">
        <f t="array" ref="L246">if(V246="","",XLOOKUP(V246,Master[Company],Master[Load Method],"Unknown",0,1))</f>
        <v/>
      </c>
      <c r="M246" s="88" t="str">
        <f t="array" ref="M246">if(V246="","",XLOOKUP(V246,Master[Company],Master[Line Distance],"Unknown",0,1))</f>
        <v/>
      </c>
      <c r="N246" s="164"/>
      <c r="O246" s="301"/>
      <c r="P246" s="88"/>
      <c r="Q246" s="88" t="str">
        <f t="array" ref="Q246">if(V246="","",XLOOKUP(V246,Master[Company],Master[Terms],"NA",0,1))</f>
        <v/>
      </c>
      <c r="R246" s="88" t="str">
        <f t="shared" si="3"/>
        <v/>
      </c>
      <c r="S246" s="88" t="str">
        <f t="array" ref="S246">if(V246="","",XLOOKUP(V246,Master[Company],Master[Group],"NA",0,1))</f>
        <v/>
      </c>
      <c r="T246" s="88" t="str">
        <f t="array" ref="T246">if(V246="","",XLOOKUP(V246,Master[Company],Master[Loading Location],"NA",0,1))</f>
        <v/>
      </c>
      <c r="U246" s="88" t="str">
        <f t="array" ref="U246">if(V246="","",XLOOKUP(V246,Master[Company],Master[Acronym],"NA",0,1))</f>
        <v/>
      </c>
      <c r="V246" s="88"/>
      <c r="W246" s="90"/>
      <c r="X246" s="90"/>
      <c r="Y246" s="88"/>
      <c r="Z246" s="88" t="str">
        <f t="shared" si="5"/>
        <v/>
      </c>
      <c r="AA246" s="88"/>
      <c r="AB246" s="88"/>
      <c r="AC246" s="88"/>
      <c r="AD246" s="166"/>
      <c r="AE246" s="303"/>
      <c r="AF246" s="304"/>
      <c r="AG246" s="304"/>
      <c r="AH246" s="304"/>
      <c r="AI246" s="304"/>
      <c r="AJ246" s="304"/>
      <c r="AK246" s="304"/>
      <c r="AL246" s="305"/>
      <c r="AM246" s="304"/>
      <c r="AN246" s="304"/>
      <c r="AO246" s="304"/>
      <c r="AP246" s="304"/>
      <c r="AQ246" s="304"/>
      <c r="AR246" s="304"/>
      <c r="AS246" s="304"/>
      <c r="AT246" s="304"/>
      <c r="AU246" s="164"/>
      <c r="AV246" s="306"/>
      <c r="AW246" s="306"/>
      <c r="AX246" s="164"/>
      <c r="AY246" s="166"/>
      <c r="AZ246" s="88"/>
      <c r="BA246" s="88"/>
      <c r="BB246" s="88"/>
      <c r="BC246" s="88"/>
      <c r="BD246" s="307"/>
      <c r="BE246" s="88"/>
      <c r="BF246" s="88"/>
      <c r="BG246" s="88"/>
      <c r="BH246" s="308"/>
      <c r="BI246" s="309"/>
      <c r="BJ246" s="310"/>
      <c r="BK246" s="310"/>
      <c r="BL246" s="310"/>
      <c r="BM246" s="310"/>
      <c r="BN246" s="214"/>
    </row>
    <row r="247" ht="22.5" customHeight="1">
      <c r="A247" s="85" t="str">
        <f t="shared" si="6"/>
        <v/>
      </c>
      <c r="B247" s="321"/>
      <c r="C247" s="319" t="str">
        <f t="shared" si="1"/>
        <v/>
      </c>
      <c r="D247" s="322"/>
      <c r="E247" s="320" t="str">
        <f t="shared" si="2"/>
        <v/>
      </c>
      <c r="F247" s="323"/>
      <c r="G247" s="164"/>
      <c r="H247" s="88" t="str">
        <f t="array" ref="H247">IF(D247="","",XLOOKUP(D247,'Master Data'!K:K,'Master Data'!N:N,"Input in Master Data",0,1))</f>
        <v/>
      </c>
      <c r="I247" s="88" t="str">
        <f t="array" ref="I247">IF(D247="","",XLOOKUP(D247,'Master Data'!K:K,'Master Data'!O:O,"Input in Master Data",0,1))</f>
        <v/>
      </c>
      <c r="J247" s="88" t="str">
        <f t="array" ref="J247">if(V247="","",XLOOKUP(V247,Master[Company],Master[Blow],"Unknown",0,1))</f>
        <v/>
      </c>
      <c r="K247" s="88" t="str">
        <f t="array" ref="K247">if(V247="","",XLOOKUP(V247,Master[Company],Master[Pigging],"Unknown",0,1))</f>
        <v/>
      </c>
      <c r="L247" s="88" t="str">
        <f t="array" ref="L247">if(V247="","",XLOOKUP(V247,Master[Company],Master[Load Method],"Unknown",0,1))</f>
        <v/>
      </c>
      <c r="M247" s="88" t="str">
        <f t="array" ref="M247">if(V247="","",XLOOKUP(V247,Master[Company],Master[Line Distance],"Unknown",0,1))</f>
        <v/>
      </c>
      <c r="N247" s="164"/>
      <c r="O247" s="301"/>
      <c r="P247" s="88"/>
      <c r="Q247" s="88" t="str">
        <f t="array" ref="Q247">if(V247="","",XLOOKUP(V247,Master[Company],Master[Terms],"NA",0,1))</f>
        <v/>
      </c>
      <c r="R247" s="88" t="str">
        <f t="shared" si="3"/>
        <v/>
      </c>
      <c r="S247" s="88" t="str">
        <f t="array" ref="S247">if(V247="","",XLOOKUP(V247,Master[Company],Master[Group],"NA",0,1))</f>
        <v/>
      </c>
      <c r="T247" s="88" t="str">
        <f t="array" ref="T247">if(V247="","",XLOOKUP(V247,Master[Company],Master[Loading Location],"NA",0,1))</f>
        <v/>
      </c>
      <c r="U247" s="88" t="str">
        <f t="array" ref="U247">if(V247="","",XLOOKUP(V247,Master[Company],Master[Acronym],"NA",0,1))</f>
        <v/>
      </c>
      <c r="V247" s="88"/>
      <c r="W247" s="90"/>
      <c r="X247" s="90"/>
      <c r="Y247" s="88"/>
      <c r="Z247" s="88" t="str">
        <f t="shared" si="5"/>
        <v/>
      </c>
      <c r="AA247" s="88"/>
      <c r="AB247" s="88"/>
      <c r="AC247" s="88"/>
      <c r="AD247" s="166"/>
      <c r="AE247" s="303"/>
      <c r="AF247" s="304"/>
      <c r="AG247" s="304"/>
      <c r="AH247" s="304"/>
      <c r="AI247" s="304"/>
      <c r="AJ247" s="304"/>
      <c r="AK247" s="304"/>
      <c r="AL247" s="305"/>
      <c r="AM247" s="304"/>
      <c r="AN247" s="304"/>
      <c r="AO247" s="304"/>
      <c r="AP247" s="304"/>
      <c r="AQ247" s="304"/>
      <c r="AR247" s="304"/>
      <c r="AS247" s="304"/>
      <c r="AT247" s="304"/>
      <c r="AU247" s="164"/>
      <c r="AV247" s="306"/>
      <c r="AW247" s="306"/>
      <c r="AX247" s="164"/>
      <c r="AY247" s="166"/>
      <c r="AZ247" s="88"/>
      <c r="BA247" s="88"/>
      <c r="BB247" s="88"/>
      <c r="BC247" s="88"/>
      <c r="BD247" s="307"/>
      <c r="BE247" s="88"/>
      <c r="BF247" s="88"/>
      <c r="BG247" s="88"/>
      <c r="BH247" s="308"/>
      <c r="BI247" s="309"/>
      <c r="BJ247" s="310"/>
      <c r="BK247" s="310"/>
      <c r="BL247" s="310"/>
      <c r="BM247" s="310"/>
      <c r="BN247" s="214"/>
    </row>
    <row r="248" ht="22.5" customHeight="1">
      <c r="A248" s="85" t="str">
        <f t="shared" si="6"/>
        <v/>
      </c>
      <c r="B248" s="321"/>
      <c r="C248" s="319" t="str">
        <f t="shared" si="1"/>
        <v/>
      </c>
      <c r="D248" s="322"/>
      <c r="E248" s="320" t="str">
        <f t="shared" si="2"/>
        <v/>
      </c>
      <c r="F248" s="323"/>
      <c r="G248" s="164"/>
      <c r="H248" s="88" t="str">
        <f t="array" ref="H248">IF(D248="","",XLOOKUP(D248,'Master Data'!K:K,'Master Data'!N:N,"Input in Master Data",0,1))</f>
        <v/>
      </c>
      <c r="I248" s="88" t="str">
        <f t="array" ref="I248">IF(D248="","",XLOOKUP(D248,'Master Data'!K:K,'Master Data'!O:O,"Input in Master Data",0,1))</f>
        <v/>
      </c>
      <c r="J248" s="88" t="str">
        <f t="array" ref="J248">if(V248="","",XLOOKUP(V248,Master[Company],Master[Blow],"Unknown",0,1))</f>
        <v/>
      </c>
      <c r="K248" s="88" t="str">
        <f t="array" ref="K248">if(V248="","",XLOOKUP(V248,Master[Company],Master[Pigging],"Unknown",0,1))</f>
        <v/>
      </c>
      <c r="L248" s="88" t="str">
        <f t="array" ref="L248">if(V248="","",XLOOKUP(V248,Master[Company],Master[Load Method],"Unknown",0,1))</f>
        <v/>
      </c>
      <c r="M248" s="88" t="str">
        <f t="array" ref="M248">if(V248="","",XLOOKUP(V248,Master[Company],Master[Line Distance],"Unknown",0,1))</f>
        <v/>
      </c>
      <c r="N248" s="164"/>
      <c r="O248" s="301"/>
      <c r="P248" s="88"/>
      <c r="Q248" s="88" t="str">
        <f t="array" ref="Q248">if(V248="","",XLOOKUP(V248,Master[Company],Master[Terms],"NA",0,1))</f>
        <v/>
      </c>
      <c r="R248" s="88" t="str">
        <f t="shared" si="3"/>
        <v/>
      </c>
      <c r="S248" s="88" t="str">
        <f t="array" ref="S248">if(V248="","",XLOOKUP(V248,Master[Company],Master[Group],"NA",0,1))</f>
        <v/>
      </c>
      <c r="T248" s="88" t="str">
        <f t="array" ref="T248">if(V248="","",XLOOKUP(V248,Master[Company],Master[Loading Location],"NA",0,1))</f>
        <v/>
      </c>
      <c r="U248" s="88" t="str">
        <f t="array" ref="U248">if(V248="","",XLOOKUP(V248,Master[Company],Master[Acronym],"NA",0,1))</f>
        <v/>
      </c>
      <c r="V248" s="88"/>
      <c r="W248" s="90"/>
      <c r="X248" s="90"/>
      <c r="Y248" s="88"/>
      <c r="Z248" s="88" t="str">
        <f t="shared" si="5"/>
        <v/>
      </c>
      <c r="AA248" s="88"/>
      <c r="AB248" s="88"/>
      <c r="AC248" s="88"/>
      <c r="AD248" s="166"/>
      <c r="AE248" s="303"/>
      <c r="AF248" s="304"/>
      <c r="AG248" s="304"/>
      <c r="AH248" s="304"/>
      <c r="AI248" s="304"/>
      <c r="AJ248" s="304"/>
      <c r="AK248" s="304"/>
      <c r="AL248" s="305"/>
      <c r="AM248" s="304"/>
      <c r="AN248" s="304"/>
      <c r="AO248" s="304"/>
      <c r="AP248" s="304"/>
      <c r="AQ248" s="304"/>
      <c r="AR248" s="304"/>
      <c r="AS248" s="304"/>
      <c r="AT248" s="304"/>
      <c r="AU248" s="164"/>
      <c r="AV248" s="306"/>
      <c r="AW248" s="306"/>
      <c r="AX248" s="164"/>
      <c r="AY248" s="166"/>
      <c r="AZ248" s="88"/>
      <c r="BA248" s="88"/>
      <c r="BB248" s="88"/>
      <c r="BC248" s="88"/>
      <c r="BD248" s="307"/>
      <c r="BE248" s="88"/>
      <c r="BF248" s="88"/>
      <c r="BG248" s="88"/>
      <c r="BH248" s="308"/>
      <c r="BI248" s="309"/>
      <c r="BJ248" s="310"/>
      <c r="BK248" s="310"/>
      <c r="BL248" s="310"/>
      <c r="BM248" s="310"/>
      <c r="BN248" s="214"/>
    </row>
    <row r="249" ht="22.5" customHeight="1">
      <c r="A249" s="85" t="str">
        <f t="shared" si="6"/>
        <v/>
      </c>
      <c r="B249" s="321"/>
      <c r="C249" s="319" t="str">
        <f t="shared" si="1"/>
        <v/>
      </c>
      <c r="D249" s="322"/>
      <c r="E249" s="320" t="str">
        <f t="shared" si="2"/>
        <v/>
      </c>
      <c r="F249" s="323"/>
      <c r="G249" s="164"/>
      <c r="H249" s="88" t="str">
        <f t="array" ref="H249">IF(D249="","",XLOOKUP(D249,'Master Data'!K:K,'Master Data'!N:N,"Input in Master Data",0,1))</f>
        <v/>
      </c>
      <c r="I249" s="88" t="str">
        <f t="array" ref="I249">IF(D249="","",XLOOKUP(D249,'Master Data'!K:K,'Master Data'!O:O,"Input in Master Data",0,1))</f>
        <v/>
      </c>
      <c r="J249" s="88" t="str">
        <f t="array" ref="J249">if(V249="","",XLOOKUP(V249,Master[Company],Master[Blow],"Unknown",0,1))</f>
        <v/>
      </c>
      <c r="K249" s="88" t="str">
        <f t="array" ref="K249">if(V249="","",XLOOKUP(V249,Master[Company],Master[Pigging],"Unknown",0,1))</f>
        <v/>
      </c>
      <c r="L249" s="88" t="str">
        <f t="array" ref="L249">if(V249="","",XLOOKUP(V249,Master[Company],Master[Load Method],"Unknown",0,1))</f>
        <v/>
      </c>
      <c r="M249" s="88" t="str">
        <f t="array" ref="M249">if(V249="","",XLOOKUP(V249,Master[Company],Master[Line Distance],"Unknown",0,1))</f>
        <v/>
      </c>
      <c r="N249" s="164"/>
      <c r="O249" s="301"/>
      <c r="P249" s="88"/>
      <c r="Q249" s="88" t="str">
        <f t="array" ref="Q249">if(V249="","",XLOOKUP(V249,Master[Company],Master[Terms],"NA",0,1))</f>
        <v/>
      </c>
      <c r="R249" s="88" t="str">
        <f t="shared" si="3"/>
        <v/>
      </c>
      <c r="S249" s="88" t="str">
        <f t="array" ref="S249">if(V249="","",XLOOKUP(V249,Master[Company],Master[Group],"NA",0,1))</f>
        <v/>
      </c>
      <c r="T249" s="88" t="str">
        <f t="array" ref="T249">if(V249="","",XLOOKUP(V249,Master[Company],Master[Loading Location],"NA",0,1))</f>
        <v/>
      </c>
      <c r="U249" s="88" t="str">
        <f t="array" ref="U249">if(V249="","",XLOOKUP(V249,Master[Company],Master[Acronym],"NA",0,1))</f>
        <v/>
      </c>
      <c r="V249" s="88"/>
      <c r="W249" s="90"/>
      <c r="X249" s="90"/>
      <c r="Y249" s="88"/>
      <c r="Z249" s="88" t="str">
        <f t="shared" si="5"/>
        <v/>
      </c>
      <c r="AA249" s="88"/>
      <c r="AB249" s="88"/>
      <c r="AC249" s="88"/>
      <c r="AD249" s="166"/>
      <c r="AE249" s="303"/>
      <c r="AF249" s="304"/>
      <c r="AG249" s="304"/>
      <c r="AH249" s="304"/>
      <c r="AI249" s="304"/>
      <c r="AJ249" s="304"/>
      <c r="AK249" s="304"/>
      <c r="AL249" s="305"/>
      <c r="AM249" s="304"/>
      <c r="AN249" s="304"/>
      <c r="AO249" s="304"/>
      <c r="AP249" s="304"/>
      <c r="AQ249" s="304"/>
      <c r="AR249" s="304"/>
      <c r="AS249" s="304"/>
      <c r="AT249" s="304"/>
      <c r="AU249" s="164"/>
      <c r="AV249" s="306"/>
      <c r="AW249" s="306"/>
      <c r="AX249" s="164"/>
      <c r="AY249" s="166"/>
      <c r="AZ249" s="88"/>
      <c r="BA249" s="88"/>
      <c r="BB249" s="88"/>
      <c r="BC249" s="88"/>
      <c r="BD249" s="307"/>
      <c r="BE249" s="88"/>
      <c r="BF249" s="88"/>
      <c r="BG249" s="88"/>
      <c r="BH249" s="308"/>
      <c r="BI249" s="309"/>
      <c r="BJ249" s="310"/>
      <c r="BK249" s="310"/>
      <c r="BL249" s="310"/>
      <c r="BM249" s="310"/>
      <c r="BN249" s="214"/>
    </row>
    <row r="250" ht="22.5" customHeight="1">
      <c r="A250" s="85" t="str">
        <f t="shared" si="6"/>
        <v/>
      </c>
      <c r="B250" s="321"/>
      <c r="C250" s="319" t="str">
        <f t="shared" si="1"/>
        <v/>
      </c>
      <c r="D250" s="322"/>
      <c r="E250" s="320" t="str">
        <f t="shared" si="2"/>
        <v/>
      </c>
      <c r="F250" s="323"/>
      <c r="G250" s="164"/>
      <c r="H250" s="88" t="str">
        <f t="array" ref="H250">IF(D250="","",XLOOKUP(D250,'Master Data'!K:K,'Master Data'!N:N,"Input in Master Data",0,1))</f>
        <v/>
      </c>
      <c r="I250" s="88" t="str">
        <f t="array" ref="I250">IF(D250="","",XLOOKUP(D250,'Master Data'!K:K,'Master Data'!O:O,"Input in Master Data",0,1))</f>
        <v/>
      </c>
      <c r="J250" s="88" t="str">
        <f t="array" ref="J250">if(V250="","",XLOOKUP(V250,Master[Company],Master[Blow],"Unknown",0,1))</f>
        <v/>
      </c>
      <c r="K250" s="88" t="str">
        <f t="array" ref="K250">if(V250="","",XLOOKUP(V250,Master[Company],Master[Pigging],"Unknown",0,1))</f>
        <v/>
      </c>
      <c r="L250" s="88" t="str">
        <f t="array" ref="L250">if(V250="","",XLOOKUP(V250,Master[Company],Master[Load Method],"Unknown",0,1))</f>
        <v/>
      </c>
      <c r="M250" s="88" t="str">
        <f t="array" ref="M250">if(V250="","",XLOOKUP(V250,Master[Company],Master[Line Distance],"Unknown",0,1))</f>
        <v/>
      </c>
      <c r="N250" s="164"/>
      <c r="O250" s="301"/>
      <c r="P250" s="88"/>
      <c r="Q250" s="88" t="str">
        <f t="array" ref="Q250">if(V250="","",XLOOKUP(V250,Master[Company],Master[Terms],"NA",0,1))</f>
        <v/>
      </c>
      <c r="R250" s="88" t="str">
        <f t="shared" si="3"/>
        <v/>
      </c>
      <c r="S250" s="88" t="str">
        <f t="array" ref="S250">if(V250="","",XLOOKUP(V250,Master[Company],Master[Group],"NA",0,1))</f>
        <v/>
      </c>
      <c r="T250" s="88" t="str">
        <f t="array" ref="T250">if(V250="","",XLOOKUP(V250,Master[Company],Master[Loading Location],"NA",0,1))</f>
        <v/>
      </c>
      <c r="U250" s="88" t="str">
        <f t="array" ref="U250">if(V250="","",XLOOKUP(V250,Master[Company],Master[Acronym],"NA",0,1))</f>
        <v/>
      </c>
      <c r="V250" s="88"/>
      <c r="W250" s="90"/>
      <c r="X250" s="90"/>
      <c r="Y250" s="88"/>
      <c r="Z250" s="88" t="str">
        <f t="shared" si="5"/>
        <v/>
      </c>
      <c r="AA250" s="88"/>
      <c r="AB250" s="88"/>
      <c r="AC250" s="88"/>
      <c r="AD250" s="166"/>
      <c r="AE250" s="303"/>
      <c r="AF250" s="304"/>
      <c r="AG250" s="304"/>
      <c r="AH250" s="304"/>
      <c r="AI250" s="304"/>
      <c r="AJ250" s="304"/>
      <c r="AK250" s="304"/>
      <c r="AL250" s="305"/>
      <c r="AM250" s="304"/>
      <c r="AN250" s="304"/>
      <c r="AO250" s="304"/>
      <c r="AP250" s="304"/>
      <c r="AQ250" s="304"/>
      <c r="AR250" s="304"/>
      <c r="AS250" s="304"/>
      <c r="AT250" s="304"/>
      <c r="AU250" s="164"/>
      <c r="AV250" s="306"/>
      <c r="AW250" s="306"/>
      <c r="AX250" s="164"/>
      <c r="AY250" s="166"/>
      <c r="AZ250" s="88"/>
      <c r="BA250" s="88"/>
      <c r="BB250" s="88"/>
      <c r="BC250" s="88"/>
      <c r="BD250" s="307"/>
      <c r="BE250" s="88"/>
      <c r="BF250" s="88"/>
      <c r="BG250" s="88"/>
      <c r="BH250" s="308"/>
      <c r="BI250" s="309"/>
      <c r="BJ250" s="310"/>
      <c r="BK250" s="310"/>
      <c r="BL250" s="310"/>
      <c r="BM250" s="310"/>
      <c r="BN250" s="214"/>
    </row>
    <row r="251" ht="22.5" customHeight="1">
      <c r="A251" s="85" t="str">
        <f t="shared" si="6"/>
        <v/>
      </c>
      <c r="B251" s="321"/>
      <c r="C251" s="319" t="str">
        <f t="shared" si="1"/>
        <v/>
      </c>
      <c r="D251" s="322"/>
      <c r="E251" s="320" t="str">
        <f t="shared" si="2"/>
        <v/>
      </c>
      <c r="F251" s="323"/>
      <c r="G251" s="164"/>
      <c r="H251" s="88" t="str">
        <f t="array" ref="H251">IF(D251="","",XLOOKUP(D251,'Master Data'!K:K,'Master Data'!N:N,"Input in Master Data",0,1))</f>
        <v/>
      </c>
      <c r="I251" s="88" t="str">
        <f t="array" ref="I251">IF(D251="","",XLOOKUP(D251,'Master Data'!K:K,'Master Data'!O:O,"Input in Master Data",0,1))</f>
        <v/>
      </c>
      <c r="J251" s="88" t="str">
        <f t="array" ref="J251">if(V251="","",XLOOKUP(V251,Master[Company],Master[Blow],"Unknown",0,1))</f>
        <v/>
      </c>
      <c r="K251" s="88" t="str">
        <f t="array" ref="K251">if(V251="","",XLOOKUP(V251,Master[Company],Master[Pigging],"Unknown",0,1))</f>
        <v/>
      </c>
      <c r="L251" s="88" t="str">
        <f t="array" ref="L251">if(V251="","",XLOOKUP(V251,Master[Company],Master[Load Method],"Unknown",0,1))</f>
        <v/>
      </c>
      <c r="M251" s="88" t="str">
        <f t="array" ref="M251">if(V251="","",XLOOKUP(V251,Master[Company],Master[Line Distance],"Unknown",0,1))</f>
        <v/>
      </c>
      <c r="N251" s="164"/>
      <c r="O251" s="301"/>
      <c r="P251" s="88"/>
      <c r="Q251" s="88" t="str">
        <f t="array" ref="Q251">if(V251="","",XLOOKUP(V251,Master[Company],Master[Terms],"NA",0,1))</f>
        <v/>
      </c>
      <c r="R251" s="88" t="str">
        <f t="shared" si="3"/>
        <v/>
      </c>
      <c r="S251" s="88" t="str">
        <f t="array" ref="S251">if(V251="","",XLOOKUP(V251,Master[Company],Master[Group],"NA",0,1))</f>
        <v/>
      </c>
      <c r="T251" s="88" t="str">
        <f t="array" ref="T251">if(V251="","",XLOOKUP(V251,Master[Company],Master[Loading Location],"NA",0,1))</f>
        <v/>
      </c>
      <c r="U251" s="88" t="str">
        <f t="array" ref="U251">if(V251="","",XLOOKUP(V251,Master[Company],Master[Acronym],"NA",0,1))</f>
        <v/>
      </c>
      <c r="V251" s="88"/>
      <c r="W251" s="90"/>
      <c r="X251" s="90"/>
      <c r="Y251" s="88"/>
      <c r="Z251" s="88" t="str">
        <f t="shared" si="5"/>
        <v/>
      </c>
      <c r="AA251" s="88"/>
      <c r="AB251" s="88"/>
      <c r="AC251" s="88"/>
      <c r="AD251" s="166"/>
      <c r="AE251" s="303"/>
      <c r="AF251" s="304"/>
      <c r="AG251" s="304"/>
      <c r="AH251" s="304"/>
      <c r="AI251" s="304"/>
      <c r="AJ251" s="304"/>
      <c r="AK251" s="304"/>
      <c r="AL251" s="305"/>
      <c r="AM251" s="304"/>
      <c r="AN251" s="304"/>
      <c r="AO251" s="304"/>
      <c r="AP251" s="304"/>
      <c r="AQ251" s="304"/>
      <c r="AR251" s="304"/>
      <c r="AS251" s="304"/>
      <c r="AT251" s="304"/>
      <c r="AU251" s="164"/>
      <c r="AV251" s="306"/>
      <c r="AW251" s="306"/>
      <c r="AX251" s="164"/>
      <c r="AY251" s="166"/>
      <c r="AZ251" s="88"/>
      <c r="BA251" s="88"/>
      <c r="BB251" s="88"/>
      <c r="BC251" s="88"/>
      <c r="BD251" s="307"/>
      <c r="BE251" s="88"/>
      <c r="BF251" s="88"/>
      <c r="BG251" s="88"/>
      <c r="BH251" s="308"/>
      <c r="BI251" s="309"/>
      <c r="BJ251" s="310"/>
      <c r="BK251" s="310"/>
      <c r="BL251" s="310"/>
      <c r="BM251" s="310"/>
      <c r="BN251" s="214"/>
    </row>
    <row r="252" ht="22.5" customHeight="1">
      <c r="A252" s="85" t="str">
        <f t="shared" si="6"/>
        <v/>
      </c>
      <c r="B252" s="321"/>
      <c r="C252" s="319" t="str">
        <f t="shared" si="1"/>
        <v/>
      </c>
      <c r="D252" s="322"/>
      <c r="E252" s="320" t="str">
        <f t="shared" si="2"/>
        <v/>
      </c>
      <c r="F252" s="323"/>
      <c r="G252" s="164"/>
      <c r="H252" s="88" t="str">
        <f t="array" ref="H252">IF(D252="","",XLOOKUP(D252,'Master Data'!K:K,'Master Data'!N:N,"Input in Master Data",0,1))</f>
        <v/>
      </c>
      <c r="I252" s="88" t="str">
        <f t="array" ref="I252">IF(D252="","",XLOOKUP(D252,'Master Data'!K:K,'Master Data'!O:O,"Input in Master Data",0,1))</f>
        <v/>
      </c>
      <c r="J252" s="88" t="str">
        <f t="array" ref="J252">if(V252="","",XLOOKUP(V252,Master[Company],Master[Blow],"Unknown",0,1))</f>
        <v/>
      </c>
      <c r="K252" s="88" t="str">
        <f t="array" ref="K252">if(V252="","",XLOOKUP(V252,Master[Company],Master[Pigging],"Unknown",0,1))</f>
        <v/>
      </c>
      <c r="L252" s="88" t="str">
        <f t="array" ref="L252">if(V252="","",XLOOKUP(V252,Master[Company],Master[Load Method],"Unknown",0,1))</f>
        <v/>
      </c>
      <c r="M252" s="88" t="str">
        <f t="array" ref="M252">if(V252="","",XLOOKUP(V252,Master[Company],Master[Line Distance],"Unknown",0,1))</f>
        <v/>
      </c>
      <c r="N252" s="164"/>
      <c r="O252" s="301"/>
      <c r="P252" s="88"/>
      <c r="Q252" s="88" t="str">
        <f t="array" ref="Q252">if(V252="","",XLOOKUP(V252,Master[Company],Master[Terms],"NA",0,1))</f>
        <v/>
      </c>
      <c r="R252" s="88" t="str">
        <f t="shared" si="3"/>
        <v/>
      </c>
      <c r="S252" s="88" t="str">
        <f t="array" ref="S252">if(V252="","",XLOOKUP(V252,Master[Company],Master[Group],"NA",0,1))</f>
        <v/>
      </c>
      <c r="T252" s="88" t="str">
        <f t="array" ref="T252">if(V252="","",XLOOKUP(V252,Master[Company],Master[Loading Location],"NA",0,1))</f>
        <v/>
      </c>
      <c r="U252" s="88" t="str">
        <f t="array" ref="U252">if(V252="","",XLOOKUP(V252,Master[Company],Master[Acronym],"NA",0,1))</f>
        <v/>
      </c>
      <c r="V252" s="88"/>
      <c r="W252" s="90"/>
      <c r="X252" s="90"/>
      <c r="Y252" s="88"/>
      <c r="Z252" s="88" t="str">
        <f t="shared" si="5"/>
        <v/>
      </c>
      <c r="AA252" s="88"/>
      <c r="AB252" s="88"/>
      <c r="AC252" s="88"/>
      <c r="AD252" s="166"/>
      <c r="AE252" s="303"/>
      <c r="AF252" s="304"/>
      <c r="AG252" s="304"/>
      <c r="AH252" s="304"/>
      <c r="AI252" s="304"/>
      <c r="AJ252" s="304"/>
      <c r="AK252" s="304"/>
      <c r="AL252" s="305"/>
      <c r="AM252" s="304"/>
      <c r="AN252" s="304"/>
      <c r="AO252" s="304"/>
      <c r="AP252" s="304"/>
      <c r="AQ252" s="304"/>
      <c r="AR252" s="304"/>
      <c r="AS252" s="304"/>
      <c r="AT252" s="304"/>
      <c r="AU252" s="164"/>
      <c r="AV252" s="306"/>
      <c r="AW252" s="306"/>
      <c r="AX252" s="164"/>
      <c r="AY252" s="166"/>
      <c r="AZ252" s="88"/>
      <c r="BA252" s="88"/>
      <c r="BB252" s="88"/>
      <c r="BC252" s="88"/>
      <c r="BD252" s="307"/>
      <c r="BE252" s="88"/>
      <c r="BF252" s="88"/>
      <c r="BG252" s="88"/>
      <c r="BH252" s="308"/>
      <c r="BI252" s="309"/>
      <c r="BJ252" s="310"/>
      <c r="BK252" s="310"/>
      <c r="BL252" s="310"/>
      <c r="BM252" s="310"/>
      <c r="BN252" s="214"/>
    </row>
    <row r="253" ht="22.5" customHeight="1">
      <c r="A253" s="85" t="str">
        <f t="shared" si="6"/>
        <v/>
      </c>
      <c r="B253" s="321"/>
      <c r="C253" s="319" t="str">
        <f t="shared" si="1"/>
        <v/>
      </c>
      <c r="D253" s="322"/>
      <c r="E253" s="320" t="str">
        <f t="shared" si="2"/>
        <v/>
      </c>
      <c r="F253" s="323"/>
      <c r="G253" s="164"/>
      <c r="H253" s="88" t="str">
        <f t="array" ref="H253">IF(D253="","",XLOOKUP(D253,'Master Data'!K:K,'Master Data'!N:N,"Input in Master Data",0,1))</f>
        <v/>
      </c>
      <c r="I253" s="88" t="str">
        <f t="array" ref="I253">IF(D253="","",XLOOKUP(D253,'Master Data'!K:K,'Master Data'!O:O,"Input in Master Data",0,1))</f>
        <v/>
      </c>
      <c r="J253" s="88" t="str">
        <f t="array" ref="J253">if(V253="","",XLOOKUP(V253,Master[Company],Master[Blow],"Unknown",0,1))</f>
        <v/>
      </c>
      <c r="K253" s="88" t="str">
        <f t="array" ref="K253">if(V253="","",XLOOKUP(V253,Master[Company],Master[Pigging],"Unknown",0,1))</f>
        <v/>
      </c>
      <c r="L253" s="88" t="str">
        <f t="array" ref="L253">if(V253="","",XLOOKUP(V253,Master[Company],Master[Load Method],"Unknown",0,1))</f>
        <v/>
      </c>
      <c r="M253" s="88" t="str">
        <f t="array" ref="M253">if(V253="","",XLOOKUP(V253,Master[Company],Master[Line Distance],"Unknown",0,1))</f>
        <v/>
      </c>
      <c r="N253" s="164"/>
      <c r="O253" s="301"/>
      <c r="P253" s="88"/>
      <c r="Q253" s="88" t="str">
        <f t="array" ref="Q253">if(V253="","",XLOOKUP(V253,Master[Company],Master[Terms],"NA",0,1))</f>
        <v/>
      </c>
      <c r="R253" s="88" t="str">
        <f t="shared" si="3"/>
        <v/>
      </c>
      <c r="S253" s="88" t="str">
        <f t="array" ref="S253">if(V253="","",XLOOKUP(V253,Master[Company],Master[Group],"NA",0,1))</f>
        <v/>
      </c>
      <c r="T253" s="88" t="str">
        <f t="array" ref="T253">if(V253="","",XLOOKUP(V253,Master[Company],Master[Loading Location],"NA",0,1))</f>
        <v/>
      </c>
      <c r="U253" s="88" t="str">
        <f t="array" ref="U253">if(V253="","",XLOOKUP(V253,Master[Company],Master[Acronym],"NA",0,1))</f>
        <v/>
      </c>
      <c r="V253" s="88"/>
      <c r="W253" s="90"/>
      <c r="X253" s="90"/>
      <c r="Y253" s="88"/>
      <c r="Z253" s="88" t="str">
        <f t="shared" si="5"/>
        <v/>
      </c>
      <c r="AA253" s="88"/>
      <c r="AB253" s="88"/>
      <c r="AC253" s="88"/>
      <c r="AD253" s="166"/>
      <c r="AE253" s="303"/>
      <c r="AF253" s="304"/>
      <c r="AG253" s="304"/>
      <c r="AH253" s="304"/>
      <c r="AI253" s="304"/>
      <c r="AJ253" s="304"/>
      <c r="AK253" s="304"/>
      <c r="AL253" s="305"/>
      <c r="AM253" s="304"/>
      <c r="AN253" s="304"/>
      <c r="AO253" s="304"/>
      <c r="AP253" s="304"/>
      <c r="AQ253" s="304"/>
      <c r="AR253" s="304"/>
      <c r="AS253" s="304"/>
      <c r="AT253" s="304"/>
      <c r="AU253" s="164"/>
      <c r="AV253" s="306"/>
      <c r="AW253" s="306"/>
      <c r="AX253" s="164"/>
      <c r="AY253" s="166"/>
      <c r="AZ253" s="88"/>
      <c r="BA253" s="88"/>
      <c r="BB253" s="88"/>
      <c r="BC253" s="88"/>
      <c r="BD253" s="307"/>
      <c r="BE253" s="88"/>
      <c r="BF253" s="88"/>
      <c r="BG253" s="88"/>
      <c r="BH253" s="308"/>
      <c r="BI253" s="309"/>
      <c r="BJ253" s="310"/>
      <c r="BK253" s="310"/>
      <c r="BL253" s="310"/>
      <c r="BM253" s="310"/>
      <c r="BN253" s="214"/>
    </row>
    <row r="254" ht="22.5" customHeight="1">
      <c r="A254" s="85" t="str">
        <f t="shared" si="6"/>
        <v/>
      </c>
      <c r="B254" s="321"/>
      <c r="C254" s="319" t="str">
        <f t="shared" si="1"/>
        <v/>
      </c>
      <c r="D254" s="322"/>
      <c r="E254" s="320" t="str">
        <f t="shared" si="2"/>
        <v/>
      </c>
      <c r="F254" s="323"/>
      <c r="G254" s="164"/>
      <c r="H254" s="88" t="str">
        <f t="array" ref="H254">IF(D254="","",XLOOKUP(D254,'Master Data'!K:K,'Master Data'!N:N,"Input in Master Data",0,1))</f>
        <v/>
      </c>
      <c r="I254" s="88" t="str">
        <f t="array" ref="I254">IF(D254="","",XLOOKUP(D254,'Master Data'!K:K,'Master Data'!O:O,"Input in Master Data",0,1))</f>
        <v/>
      </c>
      <c r="J254" s="88" t="str">
        <f t="array" ref="J254">if(V254="","",XLOOKUP(V254,Master[Company],Master[Blow],"Unknown",0,1))</f>
        <v/>
      </c>
      <c r="K254" s="88" t="str">
        <f t="array" ref="K254">if(V254="","",XLOOKUP(V254,Master[Company],Master[Pigging],"Unknown",0,1))</f>
        <v/>
      </c>
      <c r="L254" s="88" t="str">
        <f t="array" ref="L254">if(V254="","",XLOOKUP(V254,Master[Company],Master[Load Method],"Unknown",0,1))</f>
        <v/>
      </c>
      <c r="M254" s="88" t="str">
        <f t="array" ref="M254">if(V254="","",XLOOKUP(V254,Master[Company],Master[Line Distance],"Unknown",0,1))</f>
        <v/>
      </c>
      <c r="N254" s="164"/>
      <c r="O254" s="301"/>
      <c r="P254" s="88"/>
      <c r="Q254" s="88" t="str">
        <f t="array" ref="Q254">if(V254="","",XLOOKUP(V254,Master[Company],Master[Terms],"NA",0,1))</f>
        <v/>
      </c>
      <c r="R254" s="88" t="str">
        <f t="shared" si="3"/>
        <v/>
      </c>
      <c r="S254" s="88" t="str">
        <f t="array" ref="S254">if(V254="","",XLOOKUP(V254,Master[Company],Master[Group],"NA",0,1))</f>
        <v/>
      </c>
      <c r="T254" s="88" t="str">
        <f t="array" ref="T254">if(V254="","",XLOOKUP(V254,Master[Company],Master[Loading Location],"NA",0,1))</f>
        <v/>
      </c>
      <c r="U254" s="88" t="str">
        <f t="array" ref="U254">if(V254="","",XLOOKUP(V254,Master[Company],Master[Acronym],"NA",0,1))</f>
        <v/>
      </c>
      <c r="V254" s="88"/>
      <c r="W254" s="90"/>
      <c r="X254" s="90"/>
      <c r="Y254" s="88"/>
      <c r="Z254" s="88" t="str">
        <f t="shared" si="5"/>
        <v/>
      </c>
      <c r="AA254" s="88"/>
      <c r="AB254" s="88"/>
      <c r="AC254" s="88"/>
      <c r="AD254" s="166"/>
      <c r="AE254" s="303"/>
      <c r="AF254" s="304"/>
      <c r="AG254" s="304"/>
      <c r="AH254" s="304"/>
      <c r="AI254" s="304"/>
      <c r="AJ254" s="304"/>
      <c r="AK254" s="304"/>
      <c r="AL254" s="305"/>
      <c r="AM254" s="304"/>
      <c r="AN254" s="304"/>
      <c r="AO254" s="304"/>
      <c r="AP254" s="304"/>
      <c r="AQ254" s="304"/>
      <c r="AR254" s="304"/>
      <c r="AS254" s="304"/>
      <c r="AT254" s="304"/>
      <c r="AU254" s="164"/>
      <c r="AV254" s="306"/>
      <c r="AW254" s="306"/>
      <c r="AX254" s="164"/>
      <c r="AY254" s="166"/>
      <c r="AZ254" s="88"/>
      <c r="BA254" s="88"/>
      <c r="BB254" s="88"/>
      <c r="BC254" s="88"/>
      <c r="BD254" s="307"/>
      <c r="BE254" s="88"/>
      <c r="BF254" s="88"/>
      <c r="BG254" s="88"/>
      <c r="BH254" s="308"/>
      <c r="BI254" s="309"/>
      <c r="BJ254" s="310"/>
      <c r="BK254" s="310"/>
      <c r="BL254" s="310"/>
      <c r="BM254" s="310"/>
      <c r="BN254" s="214"/>
    </row>
    <row r="255" ht="22.5" customHeight="1">
      <c r="A255" s="85" t="str">
        <f t="shared" si="6"/>
        <v/>
      </c>
      <c r="B255" s="321"/>
      <c r="C255" s="319" t="str">
        <f t="shared" si="1"/>
        <v/>
      </c>
      <c r="D255" s="322"/>
      <c r="E255" s="320" t="str">
        <f t="shared" si="2"/>
        <v/>
      </c>
      <c r="F255" s="323"/>
      <c r="G255" s="164"/>
      <c r="H255" s="88" t="str">
        <f t="array" ref="H255">IF(D255="","",XLOOKUP(D255,'Master Data'!K:K,'Master Data'!N:N,"Input in Master Data",0,1))</f>
        <v/>
      </c>
      <c r="I255" s="88" t="str">
        <f t="array" ref="I255">IF(D255="","",XLOOKUP(D255,'Master Data'!K:K,'Master Data'!O:O,"Input in Master Data",0,1))</f>
        <v/>
      </c>
      <c r="J255" s="88" t="str">
        <f t="array" ref="J255">if(V255="","",XLOOKUP(V255,Master[Company],Master[Blow],"Unknown",0,1))</f>
        <v/>
      </c>
      <c r="K255" s="88" t="str">
        <f t="array" ref="K255">if(V255="","",XLOOKUP(V255,Master[Company],Master[Pigging],"Unknown",0,1))</f>
        <v/>
      </c>
      <c r="L255" s="88" t="str">
        <f t="array" ref="L255">if(V255="","",XLOOKUP(V255,Master[Company],Master[Load Method],"Unknown",0,1))</f>
        <v/>
      </c>
      <c r="M255" s="88" t="str">
        <f t="array" ref="M255">if(V255="","",XLOOKUP(V255,Master[Company],Master[Line Distance],"Unknown",0,1))</f>
        <v/>
      </c>
      <c r="N255" s="164"/>
      <c r="O255" s="301"/>
      <c r="P255" s="88"/>
      <c r="Q255" s="88" t="str">
        <f t="array" ref="Q255">if(V255="","",XLOOKUP(V255,Master[Company],Master[Terms],"NA",0,1))</f>
        <v/>
      </c>
      <c r="R255" s="88" t="str">
        <f t="shared" si="3"/>
        <v/>
      </c>
      <c r="S255" s="88" t="str">
        <f t="array" ref="S255">if(V255="","",XLOOKUP(V255,Master[Company],Master[Group],"NA",0,1))</f>
        <v/>
      </c>
      <c r="T255" s="88" t="str">
        <f t="array" ref="T255">if(V255="","",XLOOKUP(V255,Master[Company],Master[Loading Location],"NA",0,1))</f>
        <v/>
      </c>
      <c r="U255" s="88" t="str">
        <f t="array" ref="U255">if(V255="","",XLOOKUP(V255,Master[Company],Master[Acronym],"NA",0,1))</f>
        <v/>
      </c>
      <c r="V255" s="88"/>
      <c r="W255" s="90"/>
      <c r="X255" s="90"/>
      <c r="Y255" s="88"/>
      <c r="Z255" s="88" t="str">
        <f t="shared" si="5"/>
        <v/>
      </c>
      <c r="AA255" s="88"/>
      <c r="AB255" s="88"/>
      <c r="AC255" s="88"/>
      <c r="AD255" s="166"/>
      <c r="AE255" s="303"/>
      <c r="AF255" s="304"/>
      <c r="AG255" s="304"/>
      <c r="AH255" s="304"/>
      <c r="AI255" s="304"/>
      <c r="AJ255" s="304"/>
      <c r="AK255" s="304"/>
      <c r="AL255" s="305"/>
      <c r="AM255" s="304"/>
      <c r="AN255" s="304"/>
      <c r="AO255" s="304"/>
      <c r="AP255" s="304"/>
      <c r="AQ255" s="304"/>
      <c r="AR255" s="304"/>
      <c r="AS255" s="304"/>
      <c r="AT255" s="304"/>
      <c r="AU255" s="164"/>
      <c r="AV255" s="306"/>
      <c r="AW255" s="306"/>
      <c r="AX255" s="164"/>
      <c r="AY255" s="166"/>
      <c r="AZ255" s="88"/>
      <c r="BA255" s="88"/>
      <c r="BB255" s="88"/>
      <c r="BC255" s="88"/>
      <c r="BD255" s="307"/>
      <c r="BE255" s="88"/>
      <c r="BF255" s="88"/>
      <c r="BG255" s="88"/>
      <c r="BH255" s="308"/>
      <c r="BI255" s="309"/>
      <c r="BJ255" s="310"/>
      <c r="BK255" s="310"/>
      <c r="BL255" s="310"/>
      <c r="BM255" s="310"/>
      <c r="BN255" s="214"/>
    </row>
    <row r="256" ht="22.5" customHeight="1">
      <c r="A256" s="85" t="str">
        <f t="shared" si="6"/>
        <v/>
      </c>
      <c r="B256" s="321"/>
      <c r="C256" s="319" t="str">
        <f t="shared" si="1"/>
        <v/>
      </c>
      <c r="D256" s="322"/>
      <c r="E256" s="320" t="str">
        <f t="shared" si="2"/>
        <v/>
      </c>
      <c r="F256" s="323"/>
      <c r="G256" s="164"/>
      <c r="H256" s="88" t="str">
        <f t="array" ref="H256">IF(D256="","",XLOOKUP(D256,'Master Data'!K:K,'Master Data'!N:N,"Input in Master Data",0,1))</f>
        <v/>
      </c>
      <c r="I256" s="88" t="str">
        <f t="array" ref="I256">IF(D256="","",XLOOKUP(D256,'Master Data'!K:K,'Master Data'!O:O,"Input in Master Data",0,1))</f>
        <v/>
      </c>
      <c r="J256" s="88" t="str">
        <f t="array" ref="J256">if(V256="","",XLOOKUP(V256,Master[Company],Master[Blow],"Unknown",0,1))</f>
        <v/>
      </c>
      <c r="K256" s="88" t="str">
        <f t="array" ref="K256">if(V256="","",XLOOKUP(V256,Master[Company],Master[Pigging],"Unknown",0,1))</f>
        <v/>
      </c>
      <c r="L256" s="88" t="str">
        <f t="array" ref="L256">if(V256="","",XLOOKUP(V256,Master[Company],Master[Load Method],"Unknown",0,1))</f>
        <v/>
      </c>
      <c r="M256" s="88" t="str">
        <f t="array" ref="M256">if(V256="","",XLOOKUP(V256,Master[Company],Master[Line Distance],"Unknown",0,1))</f>
        <v/>
      </c>
      <c r="N256" s="164"/>
      <c r="O256" s="301"/>
      <c r="P256" s="88"/>
      <c r="Q256" s="88" t="str">
        <f t="array" ref="Q256">if(V256="","",XLOOKUP(V256,Master[Company],Master[Terms],"NA",0,1))</f>
        <v/>
      </c>
      <c r="R256" s="88" t="str">
        <f t="shared" si="3"/>
        <v/>
      </c>
      <c r="S256" s="88" t="str">
        <f t="array" ref="S256">if(V256="","",XLOOKUP(V256,Master[Company],Master[Group],"NA",0,1))</f>
        <v/>
      </c>
      <c r="T256" s="88" t="str">
        <f t="array" ref="T256">if(V256="","",XLOOKUP(V256,Master[Company],Master[Loading Location],"NA",0,1))</f>
        <v/>
      </c>
      <c r="U256" s="88" t="str">
        <f t="array" ref="U256">if(V256="","",XLOOKUP(V256,Master[Company],Master[Acronym],"NA",0,1))</f>
        <v/>
      </c>
      <c r="V256" s="88"/>
      <c r="W256" s="90"/>
      <c r="X256" s="90"/>
      <c r="Y256" s="88"/>
      <c r="Z256" s="88" t="str">
        <f t="shared" si="5"/>
        <v/>
      </c>
      <c r="AA256" s="88"/>
      <c r="AB256" s="88"/>
      <c r="AC256" s="88"/>
      <c r="AD256" s="166"/>
      <c r="AE256" s="303"/>
      <c r="AF256" s="304"/>
      <c r="AG256" s="304"/>
      <c r="AH256" s="304"/>
      <c r="AI256" s="304"/>
      <c r="AJ256" s="304"/>
      <c r="AK256" s="304"/>
      <c r="AL256" s="305"/>
      <c r="AM256" s="304"/>
      <c r="AN256" s="304"/>
      <c r="AO256" s="304"/>
      <c r="AP256" s="304"/>
      <c r="AQ256" s="304"/>
      <c r="AR256" s="304"/>
      <c r="AS256" s="304"/>
      <c r="AT256" s="304"/>
      <c r="AU256" s="164"/>
      <c r="AV256" s="306"/>
      <c r="AW256" s="306"/>
      <c r="AX256" s="164"/>
      <c r="AY256" s="166"/>
      <c r="AZ256" s="88"/>
      <c r="BA256" s="88"/>
      <c r="BB256" s="88"/>
      <c r="BC256" s="88"/>
      <c r="BD256" s="307"/>
      <c r="BE256" s="88"/>
      <c r="BF256" s="88"/>
      <c r="BG256" s="88"/>
      <c r="BH256" s="308"/>
      <c r="BI256" s="309"/>
      <c r="BJ256" s="310"/>
      <c r="BK256" s="310"/>
      <c r="BL256" s="310"/>
      <c r="BM256" s="310"/>
      <c r="BN256" s="214"/>
    </row>
    <row r="257" ht="22.5" customHeight="1">
      <c r="A257" s="85" t="str">
        <f t="shared" si="6"/>
        <v/>
      </c>
      <c r="B257" s="321"/>
      <c r="C257" s="319" t="str">
        <f t="shared" si="1"/>
        <v/>
      </c>
      <c r="D257" s="322"/>
      <c r="E257" s="320" t="str">
        <f t="shared" si="2"/>
        <v/>
      </c>
      <c r="F257" s="323"/>
      <c r="G257" s="164"/>
      <c r="H257" s="88" t="str">
        <f t="array" ref="H257">IF(D257="","",XLOOKUP(D257,'Master Data'!K:K,'Master Data'!N:N,"Input in Master Data",0,1))</f>
        <v/>
      </c>
      <c r="I257" s="88" t="str">
        <f t="array" ref="I257">IF(D257="","",XLOOKUP(D257,'Master Data'!K:K,'Master Data'!O:O,"Input in Master Data",0,1))</f>
        <v/>
      </c>
      <c r="J257" s="88" t="str">
        <f t="array" ref="J257">if(V257="","",XLOOKUP(V257,Master[Company],Master[Blow],"Unknown",0,1))</f>
        <v/>
      </c>
      <c r="K257" s="88" t="str">
        <f t="array" ref="K257">if(V257="","",XLOOKUP(V257,Master[Company],Master[Pigging],"Unknown",0,1))</f>
        <v/>
      </c>
      <c r="L257" s="88" t="str">
        <f t="array" ref="L257">if(V257="","",XLOOKUP(V257,Master[Company],Master[Load Method],"Unknown",0,1))</f>
        <v/>
      </c>
      <c r="M257" s="88" t="str">
        <f t="array" ref="M257">if(V257="","",XLOOKUP(V257,Master[Company],Master[Line Distance],"Unknown",0,1))</f>
        <v/>
      </c>
      <c r="N257" s="164"/>
      <c r="O257" s="301"/>
      <c r="P257" s="88"/>
      <c r="Q257" s="88" t="str">
        <f t="array" ref="Q257">if(V257="","",XLOOKUP(V257,Master[Company],Master[Terms],"NA",0,1))</f>
        <v/>
      </c>
      <c r="R257" s="88" t="str">
        <f t="shared" si="3"/>
        <v/>
      </c>
      <c r="S257" s="88" t="str">
        <f t="array" ref="S257">if(V257="","",XLOOKUP(V257,Master[Company],Master[Group],"NA",0,1))</f>
        <v/>
      </c>
      <c r="T257" s="88" t="str">
        <f t="array" ref="T257">if(V257="","",XLOOKUP(V257,Master[Company],Master[Loading Location],"NA",0,1))</f>
        <v/>
      </c>
      <c r="U257" s="88" t="str">
        <f t="array" ref="U257">if(V257="","",XLOOKUP(V257,Master[Company],Master[Acronym],"NA",0,1))</f>
        <v/>
      </c>
      <c r="V257" s="88"/>
      <c r="W257" s="90"/>
      <c r="X257" s="90"/>
      <c r="Y257" s="88"/>
      <c r="Z257" s="88" t="str">
        <f t="shared" si="5"/>
        <v/>
      </c>
      <c r="AA257" s="88"/>
      <c r="AB257" s="88"/>
      <c r="AC257" s="88"/>
      <c r="AD257" s="166"/>
      <c r="AE257" s="303"/>
      <c r="AF257" s="304"/>
      <c r="AG257" s="304"/>
      <c r="AH257" s="304"/>
      <c r="AI257" s="304"/>
      <c r="AJ257" s="304"/>
      <c r="AK257" s="304"/>
      <c r="AL257" s="305"/>
      <c r="AM257" s="304"/>
      <c r="AN257" s="304"/>
      <c r="AO257" s="304"/>
      <c r="AP257" s="304"/>
      <c r="AQ257" s="304"/>
      <c r="AR257" s="304"/>
      <c r="AS257" s="304"/>
      <c r="AT257" s="304"/>
      <c r="AU257" s="164"/>
      <c r="AV257" s="306"/>
      <c r="AW257" s="306"/>
      <c r="AX257" s="164"/>
      <c r="AY257" s="166"/>
      <c r="AZ257" s="88"/>
      <c r="BA257" s="88"/>
      <c r="BB257" s="88"/>
      <c r="BC257" s="88"/>
      <c r="BD257" s="307"/>
      <c r="BE257" s="88"/>
      <c r="BF257" s="88"/>
      <c r="BG257" s="88"/>
      <c r="BH257" s="308"/>
      <c r="BI257" s="309"/>
      <c r="BJ257" s="310"/>
      <c r="BK257" s="310"/>
      <c r="BL257" s="310"/>
      <c r="BM257" s="310"/>
      <c r="BN257" s="214"/>
    </row>
    <row r="258" ht="22.5" customHeight="1">
      <c r="A258" s="85" t="str">
        <f t="shared" si="6"/>
        <v/>
      </c>
      <c r="B258" s="321"/>
      <c r="C258" s="319" t="str">
        <f t="shared" si="1"/>
        <v/>
      </c>
      <c r="D258" s="322"/>
      <c r="E258" s="320" t="str">
        <f t="shared" si="2"/>
        <v/>
      </c>
      <c r="F258" s="323"/>
      <c r="G258" s="164"/>
      <c r="H258" s="88" t="str">
        <f t="array" ref="H258">IF(D258="","",XLOOKUP(D258,'Master Data'!K:K,'Master Data'!N:N,"Input in Master Data",0,1))</f>
        <v/>
      </c>
      <c r="I258" s="88" t="str">
        <f t="array" ref="I258">IF(D258="","",XLOOKUP(D258,'Master Data'!K:K,'Master Data'!O:O,"Input in Master Data",0,1))</f>
        <v/>
      </c>
      <c r="J258" s="88" t="str">
        <f t="array" ref="J258">if(V258="","",XLOOKUP(V258,Master[Company],Master[Blow],"Unknown",0,1))</f>
        <v/>
      </c>
      <c r="K258" s="88" t="str">
        <f t="array" ref="K258">if(V258="","",XLOOKUP(V258,Master[Company],Master[Pigging],"Unknown",0,1))</f>
        <v/>
      </c>
      <c r="L258" s="88" t="str">
        <f t="array" ref="L258">if(V258="","",XLOOKUP(V258,Master[Company],Master[Load Method],"Unknown",0,1))</f>
        <v/>
      </c>
      <c r="M258" s="88" t="str">
        <f t="array" ref="M258">if(V258="","",XLOOKUP(V258,Master[Company],Master[Line Distance],"Unknown",0,1))</f>
        <v/>
      </c>
      <c r="N258" s="164"/>
      <c r="O258" s="301"/>
      <c r="P258" s="88"/>
      <c r="Q258" s="88" t="str">
        <f t="array" ref="Q258">if(V258="","",XLOOKUP(V258,Master[Company],Master[Terms],"NA",0,1))</f>
        <v/>
      </c>
      <c r="R258" s="88" t="str">
        <f t="shared" si="3"/>
        <v/>
      </c>
      <c r="S258" s="88" t="str">
        <f t="array" ref="S258">if(V258="","",XLOOKUP(V258,Master[Company],Master[Group],"NA",0,1))</f>
        <v/>
      </c>
      <c r="T258" s="88" t="str">
        <f t="array" ref="T258">if(V258="","",XLOOKUP(V258,Master[Company],Master[Loading Location],"NA",0,1))</f>
        <v/>
      </c>
      <c r="U258" s="88" t="str">
        <f t="array" ref="U258">if(V258="","",XLOOKUP(V258,Master[Company],Master[Acronym],"NA",0,1))</f>
        <v/>
      </c>
      <c r="V258" s="88"/>
      <c r="W258" s="90"/>
      <c r="X258" s="90"/>
      <c r="Y258" s="88"/>
      <c r="Z258" s="88" t="str">
        <f t="shared" si="5"/>
        <v/>
      </c>
      <c r="AA258" s="88"/>
      <c r="AB258" s="88"/>
      <c r="AC258" s="88"/>
      <c r="AD258" s="166"/>
      <c r="AE258" s="303"/>
      <c r="AF258" s="304"/>
      <c r="AG258" s="304"/>
      <c r="AH258" s="304"/>
      <c r="AI258" s="304"/>
      <c r="AJ258" s="304"/>
      <c r="AK258" s="304"/>
      <c r="AL258" s="305"/>
      <c r="AM258" s="304"/>
      <c r="AN258" s="304"/>
      <c r="AO258" s="304"/>
      <c r="AP258" s="304"/>
      <c r="AQ258" s="304"/>
      <c r="AR258" s="304"/>
      <c r="AS258" s="304"/>
      <c r="AT258" s="304"/>
      <c r="AU258" s="164"/>
      <c r="AV258" s="306"/>
      <c r="AW258" s="306"/>
      <c r="AX258" s="164"/>
      <c r="AY258" s="166"/>
      <c r="AZ258" s="88"/>
      <c r="BA258" s="88"/>
      <c r="BB258" s="88"/>
      <c r="BC258" s="88"/>
      <c r="BD258" s="307"/>
      <c r="BE258" s="88"/>
      <c r="BF258" s="88"/>
      <c r="BG258" s="88"/>
      <c r="BH258" s="308"/>
      <c r="BI258" s="309"/>
      <c r="BJ258" s="310"/>
      <c r="BK258" s="310"/>
      <c r="BL258" s="310"/>
      <c r="BM258" s="310"/>
      <c r="BN258" s="214"/>
    </row>
    <row r="259" ht="22.5" customHeight="1">
      <c r="A259" s="85" t="str">
        <f t="shared" si="6"/>
        <v/>
      </c>
      <c r="B259" s="321"/>
      <c r="C259" s="319" t="str">
        <f t="shared" si="1"/>
        <v/>
      </c>
      <c r="D259" s="322"/>
      <c r="E259" s="320" t="str">
        <f t="shared" si="2"/>
        <v/>
      </c>
      <c r="F259" s="323"/>
      <c r="G259" s="164"/>
      <c r="H259" s="88" t="str">
        <f t="array" ref="H259">IF(D259="","",XLOOKUP(D259,'Master Data'!K:K,'Master Data'!N:N,"Input in Master Data",0,1))</f>
        <v/>
      </c>
      <c r="I259" s="88" t="str">
        <f t="array" ref="I259">IF(D259="","",XLOOKUP(D259,'Master Data'!K:K,'Master Data'!O:O,"Input in Master Data",0,1))</f>
        <v/>
      </c>
      <c r="J259" s="88" t="str">
        <f t="array" ref="J259">if(V259="","",XLOOKUP(V259,Master[Company],Master[Blow],"Unknown",0,1))</f>
        <v/>
      </c>
      <c r="K259" s="88" t="str">
        <f t="array" ref="K259">if(V259="","",XLOOKUP(V259,Master[Company],Master[Pigging],"Unknown",0,1))</f>
        <v/>
      </c>
      <c r="L259" s="88" t="str">
        <f t="array" ref="L259">if(V259="","",XLOOKUP(V259,Master[Company],Master[Load Method],"Unknown",0,1))</f>
        <v/>
      </c>
      <c r="M259" s="88" t="str">
        <f t="array" ref="M259">if(V259="","",XLOOKUP(V259,Master[Company],Master[Line Distance],"Unknown",0,1))</f>
        <v/>
      </c>
      <c r="N259" s="164"/>
      <c r="O259" s="301"/>
      <c r="P259" s="88"/>
      <c r="Q259" s="88" t="str">
        <f t="array" ref="Q259">if(V259="","",XLOOKUP(V259,Master[Company],Master[Terms],"NA",0,1))</f>
        <v/>
      </c>
      <c r="R259" s="88" t="str">
        <f t="shared" si="3"/>
        <v/>
      </c>
      <c r="S259" s="88" t="str">
        <f t="array" ref="S259">if(V259="","",XLOOKUP(V259,Master[Company],Master[Group],"NA",0,1))</f>
        <v/>
      </c>
      <c r="T259" s="88" t="str">
        <f t="array" ref="T259">if(V259="","",XLOOKUP(V259,Master[Company],Master[Loading Location],"NA",0,1))</f>
        <v/>
      </c>
      <c r="U259" s="88" t="str">
        <f t="array" ref="U259">if(V259="","",XLOOKUP(V259,Master[Company],Master[Acronym],"NA",0,1))</f>
        <v/>
      </c>
      <c r="V259" s="88"/>
      <c r="W259" s="90"/>
      <c r="X259" s="90"/>
      <c r="Y259" s="88"/>
      <c r="Z259" s="88" t="str">
        <f t="shared" si="5"/>
        <v/>
      </c>
      <c r="AA259" s="88"/>
      <c r="AB259" s="88"/>
      <c r="AC259" s="88"/>
      <c r="AD259" s="166"/>
      <c r="AE259" s="303"/>
      <c r="AF259" s="304"/>
      <c r="AG259" s="304"/>
      <c r="AH259" s="304"/>
      <c r="AI259" s="304"/>
      <c r="AJ259" s="304"/>
      <c r="AK259" s="304"/>
      <c r="AL259" s="305"/>
      <c r="AM259" s="304"/>
      <c r="AN259" s="304"/>
      <c r="AO259" s="304"/>
      <c r="AP259" s="304"/>
      <c r="AQ259" s="304"/>
      <c r="AR259" s="304"/>
      <c r="AS259" s="304"/>
      <c r="AT259" s="304"/>
      <c r="AU259" s="164"/>
      <c r="AV259" s="306"/>
      <c r="AW259" s="306"/>
      <c r="AX259" s="164"/>
      <c r="AY259" s="166"/>
      <c r="AZ259" s="88"/>
      <c r="BA259" s="88"/>
      <c r="BB259" s="88"/>
      <c r="BC259" s="88"/>
      <c r="BD259" s="307"/>
      <c r="BE259" s="88"/>
      <c r="BF259" s="88"/>
      <c r="BG259" s="88"/>
      <c r="BH259" s="308"/>
      <c r="BI259" s="309"/>
      <c r="BJ259" s="310"/>
      <c r="BK259" s="310"/>
      <c r="BL259" s="310"/>
      <c r="BM259" s="310"/>
      <c r="BN259" s="214"/>
    </row>
    <row r="260" ht="22.5" customHeight="1">
      <c r="A260" s="85" t="str">
        <f t="shared" si="6"/>
        <v/>
      </c>
      <c r="B260" s="321"/>
      <c r="C260" s="319" t="str">
        <f t="shared" si="1"/>
        <v/>
      </c>
      <c r="D260" s="322"/>
      <c r="E260" s="320" t="str">
        <f t="shared" si="2"/>
        <v/>
      </c>
      <c r="F260" s="323"/>
      <c r="G260" s="164"/>
      <c r="H260" s="88" t="str">
        <f t="array" ref="H260">IF(D260="","",XLOOKUP(D260,'Master Data'!K:K,'Master Data'!N:N,"Input in Master Data",0,1))</f>
        <v/>
      </c>
      <c r="I260" s="88" t="str">
        <f t="array" ref="I260">IF(D260="","",XLOOKUP(D260,'Master Data'!K:K,'Master Data'!O:O,"Input in Master Data",0,1))</f>
        <v/>
      </c>
      <c r="J260" s="88" t="str">
        <f t="array" ref="J260">if(V260="","",XLOOKUP(V260,Master[Company],Master[Blow],"Unknown",0,1))</f>
        <v/>
      </c>
      <c r="K260" s="88" t="str">
        <f t="array" ref="K260">if(V260="","",XLOOKUP(V260,Master[Company],Master[Pigging],"Unknown",0,1))</f>
        <v/>
      </c>
      <c r="L260" s="88" t="str">
        <f t="array" ref="L260">if(V260="","",XLOOKUP(V260,Master[Company],Master[Load Method],"Unknown",0,1))</f>
        <v/>
      </c>
      <c r="M260" s="88" t="str">
        <f t="array" ref="M260">if(V260="","",XLOOKUP(V260,Master[Company],Master[Line Distance],"Unknown",0,1))</f>
        <v/>
      </c>
      <c r="N260" s="164"/>
      <c r="O260" s="301"/>
      <c r="P260" s="88"/>
      <c r="Q260" s="88" t="str">
        <f t="array" ref="Q260">if(V260="","",XLOOKUP(V260,Master[Company],Master[Terms],"NA",0,1))</f>
        <v/>
      </c>
      <c r="R260" s="88" t="str">
        <f t="shared" si="3"/>
        <v/>
      </c>
      <c r="S260" s="88" t="str">
        <f t="array" ref="S260">if(V260="","",XLOOKUP(V260,Master[Company],Master[Group],"NA",0,1))</f>
        <v/>
      </c>
      <c r="T260" s="88" t="str">
        <f t="array" ref="T260">if(V260="","",XLOOKUP(V260,Master[Company],Master[Loading Location],"NA",0,1))</f>
        <v/>
      </c>
      <c r="U260" s="88" t="str">
        <f t="array" ref="U260">if(V260="","",XLOOKUP(V260,Master[Company],Master[Acronym],"NA",0,1))</f>
        <v/>
      </c>
      <c r="V260" s="88"/>
      <c r="W260" s="90"/>
      <c r="X260" s="90"/>
      <c r="Y260" s="88"/>
      <c r="Z260" s="88" t="str">
        <f t="shared" si="5"/>
        <v/>
      </c>
      <c r="AA260" s="88"/>
      <c r="AB260" s="88"/>
      <c r="AC260" s="88"/>
      <c r="AD260" s="166"/>
      <c r="AE260" s="303"/>
      <c r="AF260" s="304"/>
      <c r="AG260" s="304"/>
      <c r="AH260" s="304"/>
      <c r="AI260" s="304"/>
      <c r="AJ260" s="304"/>
      <c r="AK260" s="304"/>
      <c r="AL260" s="305"/>
      <c r="AM260" s="304"/>
      <c r="AN260" s="304"/>
      <c r="AO260" s="304"/>
      <c r="AP260" s="304"/>
      <c r="AQ260" s="304"/>
      <c r="AR260" s="304"/>
      <c r="AS260" s="304"/>
      <c r="AT260" s="304"/>
      <c r="AU260" s="164"/>
      <c r="AV260" s="306"/>
      <c r="AW260" s="306"/>
      <c r="AX260" s="164"/>
      <c r="AY260" s="166"/>
      <c r="AZ260" s="88"/>
      <c r="BA260" s="88"/>
      <c r="BB260" s="88"/>
      <c r="BC260" s="88"/>
      <c r="BD260" s="307"/>
      <c r="BE260" s="88"/>
      <c r="BF260" s="88"/>
      <c r="BG260" s="88"/>
      <c r="BH260" s="308"/>
      <c r="BI260" s="309"/>
      <c r="BJ260" s="310"/>
      <c r="BK260" s="310"/>
      <c r="BL260" s="310"/>
      <c r="BM260" s="310"/>
      <c r="BN260" s="214"/>
    </row>
    <row r="261" ht="22.5" customHeight="1">
      <c r="A261" s="85" t="str">
        <f t="shared" si="6"/>
        <v/>
      </c>
      <c r="B261" s="321"/>
      <c r="C261" s="319" t="str">
        <f t="shared" si="1"/>
        <v/>
      </c>
      <c r="D261" s="322"/>
      <c r="E261" s="320" t="str">
        <f t="shared" si="2"/>
        <v/>
      </c>
      <c r="F261" s="323"/>
      <c r="G261" s="164"/>
      <c r="H261" s="88" t="str">
        <f t="array" ref="H261">IF(D261="","",XLOOKUP(D261,'Master Data'!K:K,'Master Data'!N:N,"Input in Master Data",0,1))</f>
        <v/>
      </c>
      <c r="I261" s="88" t="str">
        <f t="array" ref="I261">IF(D261="","",XLOOKUP(D261,'Master Data'!K:K,'Master Data'!O:O,"Input in Master Data",0,1))</f>
        <v/>
      </c>
      <c r="J261" s="88" t="str">
        <f t="array" ref="J261">if(V261="","",XLOOKUP(V261,Master[Company],Master[Blow],"Unknown",0,1))</f>
        <v/>
      </c>
      <c r="K261" s="88" t="str">
        <f t="array" ref="K261">if(V261="","",XLOOKUP(V261,Master[Company],Master[Pigging],"Unknown",0,1))</f>
        <v/>
      </c>
      <c r="L261" s="88" t="str">
        <f t="array" ref="L261">if(V261="","",XLOOKUP(V261,Master[Company],Master[Load Method],"Unknown",0,1))</f>
        <v/>
      </c>
      <c r="M261" s="88" t="str">
        <f t="array" ref="M261">if(V261="","",XLOOKUP(V261,Master[Company],Master[Line Distance],"Unknown",0,1))</f>
        <v/>
      </c>
      <c r="N261" s="164"/>
      <c r="O261" s="301"/>
      <c r="P261" s="88"/>
      <c r="Q261" s="88" t="str">
        <f t="array" ref="Q261">if(V261="","",XLOOKUP(V261,Master[Company],Master[Terms],"NA",0,1))</f>
        <v/>
      </c>
      <c r="R261" s="88" t="str">
        <f t="shared" si="3"/>
        <v/>
      </c>
      <c r="S261" s="88" t="str">
        <f t="array" ref="S261">if(V261="","",XLOOKUP(V261,Master[Company],Master[Group],"NA",0,1))</f>
        <v/>
      </c>
      <c r="T261" s="88" t="str">
        <f t="array" ref="T261">if(V261="","",XLOOKUP(V261,Master[Company],Master[Loading Location],"NA",0,1))</f>
        <v/>
      </c>
      <c r="U261" s="88" t="str">
        <f t="array" ref="U261">if(V261="","",XLOOKUP(V261,Master[Company],Master[Acronym],"NA",0,1))</f>
        <v/>
      </c>
      <c r="V261" s="88"/>
      <c r="W261" s="90"/>
      <c r="X261" s="90"/>
      <c r="Y261" s="88"/>
      <c r="Z261" s="88" t="str">
        <f t="shared" si="5"/>
        <v/>
      </c>
      <c r="AA261" s="88"/>
      <c r="AB261" s="88"/>
      <c r="AC261" s="88"/>
      <c r="AD261" s="166"/>
      <c r="AE261" s="303"/>
      <c r="AF261" s="304"/>
      <c r="AG261" s="304"/>
      <c r="AH261" s="304"/>
      <c r="AI261" s="304"/>
      <c r="AJ261" s="304"/>
      <c r="AK261" s="304"/>
      <c r="AL261" s="305"/>
      <c r="AM261" s="304"/>
      <c r="AN261" s="304"/>
      <c r="AO261" s="304"/>
      <c r="AP261" s="304"/>
      <c r="AQ261" s="304"/>
      <c r="AR261" s="304"/>
      <c r="AS261" s="304"/>
      <c r="AT261" s="304"/>
      <c r="AU261" s="164"/>
      <c r="AV261" s="306"/>
      <c r="AW261" s="306"/>
      <c r="AX261" s="164"/>
      <c r="AY261" s="166"/>
      <c r="AZ261" s="88"/>
      <c r="BA261" s="88"/>
      <c r="BB261" s="88"/>
      <c r="BC261" s="88"/>
      <c r="BD261" s="307"/>
      <c r="BE261" s="88"/>
      <c r="BF261" s="88"/>
      <c r="BG261" s="88"/>
      <c r="BH261" s="308"/>
      <c r="BI261" s="309"/>
      <c r="BJ261" s="310"/>
      <c r="BK261" s="310"/>
      <c r="BL261" s="310"/>
      <c r="BM261" s="310"/>
      <c r="BN261" s="214"/>
    </row>
    <row r="262" ht="22.5" customHeight="1">
      <c r="A262" s="85" t="str">
        <f t="shared" si="6"/>
        <v/>
      </c>
      <c r="B262" s="321"/>
      <c r="C262" s="319" t="str">
        <f t="shared" si="1"/>
        <v/>
      </c>
      <c r="D262" s="322"/>
      <c r="E262" s="320" t="str">
        <f t="shared" si="2"/>
        <v/>
      </c>
      <c r="F262" s="323"/>
      <c r="G262" s="164"/>
      <c r="H262" s="88" t="str">
        <f t="array" ref="H262">IF(D262="","",XLOOKUP(D262,'Master Data'!K:K,'Master Data'!N:N,"Input in Master Data",0,1))</f>
        <v/>
      </c>
      <c r="I262" s="88" t="str">
        <f t="array" ref="I262">IF(D262="","",XLOOKUP(D262,'Master Data'!K:K,'Master Data'!O:O,"Input in Master Data",0,1))</f>
        <v/>
      </c>
      <c r="J262" s="88" t="str">
        <f t="array" ref="J262">if(V262="","",XLOOKUP(V262,Master[Company],Master[Blow],"Unknown",0,1))</f>
        <v/>
      </c>
      <c r="K262" s="88" t="str">
        <f t="array" ref="K262">if(V262="","",XLOOKUP(V262,Master[Company],Master[Pigging],"Unknown",0,1))</f>
        <v/>
      </c>
      <c r="L262" s="88" t="str">
        <f t="array" ref="L262">if(V262="","",XLOOKUP(V262,Master[Company],Master[Load Method],"Unknown",0,1))</f>
        <v/>
      </c>
      <c r="M262" s="88" t="str">
        <f t="array" ref="M262">if(V262="","",XLOOKUP(V262,Master[Company],Master[Line Distance],"Unknown",0,1))</f>
        <v/>
      </c>
      <c r="N262" s="164"/>
      <c r="O262" s="301"/>
      <c r="P262" s="88"/>
      <c r="Q262" s="88" t="str">
        <f t="array" ref="Q262">if(V262="","",XLOOKUP(V262,Master[Company],Master[Terms],"NA",0,1))</f>
        <v/>
      </c>
      <c r="R262" s="88" t="str">
        <f t="shared" si="3"/>
        <v/>
      </c>
      <c r="S262" s="88" t="str">
        <f t="array" ref="S262">if(V262="","",XLOOKUP(V262,Master[Company],Master[Group],"NA",0,1))</f>
        <v/>
      </c>
      <c r="T262" s="88" t="str">
        <f t="array" ref="T262">if(V262="","",XLOOKUP(V262,Master[Company],Master[Loading Location],"NA",0,1))</f>
        <v/>
      </c>
      <c r="U262" s="88" t="str">
        <f t="array" ref="U262">if(V262="","",XLOOKUP(V262,Master[Company],Master[Acronym],"NA",0,1))</f>
        <v/>
      </c>
      <c r="V262" s="88"/>
      <c r="W262" s="90"/>
      <c r="X262" s="90"/>
      <c r="Y262" s="88"/>
      <c r="Z262" s="88" t="str">
        <f t="shared" si="5"/>
        <v/>
      </c>
      <c r="AA262" s="88"/>
      <c r="AB262" s="88"/>
      <c r="AC262" s="88"/>
      <c r="AD262" s="166"/>
      <c r="AE262" s="303"/>
      <c r="AF262" s="304"/>
      <c r="AG262" s="304"/>
      <c r="AH262" s="304"/>
      <c r="AI262" s="304"/>
      <c r="AJ262" s="304"/>
      <c r="AK262" s="304"/>
      <c r="AL262" s="305"/>
      <c r="AM262" s="304"/>
      <c r="AN262" s="304"/>
      <c r="AO262" s="304"/>
      <c r="AP262" s="304"/>
      <c r="AQ262" s="304"/>
      <c r="AR262" s="304"/>
      <c r="AS262" s="304"/>
      <c r="AT262" s="304"/>
      <c r="AU262" s="164"/>
      <c r="AV262" s="306"/>
      <c r="AW262" s="306"/>
      <c r="AX262" s="164"/>
      <c r="AY262" s="166"/>
      <c r="AZ262" s="88"/>
      <c r="BA262" s="88"/>
      <c r="BB262" s="88"/>
      <c r="BC262" s="88"/>
      <c r="BD262" s="307"/>
      <c r="BE262" s="88"/>
      <c r="BF262" s="88"/>
      <c r="BG262" s="88"/>
      <c r="BH262" s="308"/>
      <c r="BI262" s="309"/>
      <c r="BJ262" s="310"/>
      <c r="BK262" s="310"/>
      <c r="BL262" s="310"/>
      <c r="BM262" s="310"/>
      <c r="BN262" s="214"/>
    </row>
    <row r="263" ht="22.5" customHeight="1">
      <c r="A263" s="85" t="str">
        <f t="shared" si="6"/>
        <v/>
      </c>
      <c r="B263" s="321"/>
      <c r="C263" s="319" t="str">
        <f t="shared" si="1"/>
        <v/>
      </c>
      <c r="D263" s="322"/>
      <c r="E263" s="320" t="str">
        <f t="shared" si="2"/>
        <v/>
      </c>
      <c r="F263" s="323"/>
      <c r="G263" s="164"/>
      <c r="H263" s="88" t="str">
        <f t="array" ref="H263">IF(D263="","",XLOOKUP(D263,'Master Data'!K:K,'Master Data'!N:N,"Input in Master Data",0,1))</f>
        <v/>
      </c>
      <c r="I263" s="88" t="str">
        <f t="array" ref="I263">IF(D263="","",XLOOKUP(D263,'Master Data'!K:K,'Master Data'!O:O,"Input in Master Data",0,1))</f>
        <v/>
      </c>
      <c r="J263" s="88" t="str">
        <f t="array" ref="J263">if(V263="","",XLOOKUP(V263,Master[Company],Master[Blow],"Unknown",0,1))</f>
        <v/>
      </c>
      <c r="K263" s="88" t="str">
        <f t="array" ref="K263">if(V263="","",XLOOKUP(V263,Master[Company],Master[Pigging],"Unknown",0,1))</f>
        <v/>
      </c>
      <c r="L263" s="88" t="str">
        <f t="array" ref="L263">if(V263="","",XLOOKUP(V263,Master[Company],Master[Load Method],"Unknown",0,1))</f>
        <v/>
      </c>
      <c r="M263" s="88" t="str">
        <f t="array" ref="M263">if(V263="","",XLOOKUP(V263,Master[Company],Master[Line Distance],"Unknown",0,1))</f>
        <v/>
      </c>
      <c r="N263" s="164"/>
      <c r="O263" s="301"/>
      <c r="P263" s="88"/>
      <c r="Q263" s="88" t="str">
        <f t="array" ref="Q263">if(V263="","",XLOOKUP(V263,Master[Company],Master[Terms],"NA",0,1))</f>
        <v/>
      </c>
      <c r="R263" s="88" t="str">
        <f t="shared" si="3"/>
        <v/>
      </c>
      <c r="S263" s="88" t="str">
        <f t="array" ref="S263">if(V263="","",XLOOKUP(V263,Master[Company],Master[Group],"NA",0,1))</f>
        <v/>
      </c>
      <c r="T263" s="88" t="str">
        <f t="array" ref="T263">if(V263="","",XLOOKUP(V263,Master[Company],Master[Loading Location],"NA",0,1))</f>
        <v/>
      </c>
      <c r="U263" s="88" t="str">
        <f t="array" ref="U263">if(V263="","",XLOOKUP(V263,Master[Company],Master[Acronym],"NA",0,1))</f>
        <v/>
      </c>
      <c r="V263" s="88"/>
      <c r="W263" s="90"/>
      <c r="X263" s="90"/>
      <c r="Y263" s="88"/>
      <c r="Z263" s="88" t="str">
        <f t="shared" si="5"/>
        <v/>
      </c>
      <c r="AA263" s="88"/>
      <c r="AB263" s="88"/>
      <c r="AC263" s="88"/>
      <c r="AD263" s="166"/>
      <c r="AE263" s="303"/>
      <c r="AF263" s="304"/>
      <c r="AG263" s="304"/>
      <c r="AH263" s="304"/>
      <c r="AI263" s="304"/>
      <c r="AJ263" s="304"/>
      <c r="AK263" s="304"/>
      <c r="AL263" s="305"/>
      <c r="AM263" s="304"/>
      <c r="AN263" s="304"/>
      <c r="AO263" s="304"/>
      <c r="AP263" s="304"/>
      <c r="AQ263" s="304"/>
      <c r="AR263" s="304"/>
      <c r="AS263" s="304"/>
      <c r="AT263" s="304"/>
      <c r="AU263" s="164"/>
      <c r="AV263" s="306"/>
      <c r="AW263" s="306"/>
      <c r="AX263" s="164"/>
      <c r="AY263" s="166"/>
      <c r="AZ263" s="88"/>
      <c r="BA263" s="88"/>
      <c r="BB263" s="88"/>
      <c r="BC263" s="88"/>
      <c r="BD263" s="307"/>
      <c r="BE263" s="88"/>
      <c r="BF263" s="88"/>
      <c r="BG263" s="88"/>
      <c r="BH263" s="308"/>
      <c r="BI263" s="309"/>
      <c r="BJ263" s="310"/>
      <c r="BK263" s="310"/>
      <c r="BL263" s="310"/>
      <c r="BM263" s="310"/>
      <c r="BN263" s="214"/>
    </row>
    <row r="264" ht="22.5" customHeight="1">
      <c r="A264" s="85" t="str">
        <f t="shared" si="6"/>
        <v/>
      </c>
      <c r="B264" s="321"/>
      <c r="C264" s="319" t="str">
        <f t="shared" si="1"/>
        <v/>
      </c>
      <c r="D264" s="322"/>
      <c r="E264" s="320" t="str">
        <f t="shared" si="2"/>
        <v/>
      </c>
      <c r="F264" s="323"/>
      <c r="G264" s="164"/>
      <c r="H264" s="88" t="str">
        <f t="array" ref="H264">IF(D264="","",XLOOKUP(D264,'Master Data'!K:K,'Master Data'!N:N,"Input in Master Data",0,1))</f>
        <v/>
      </c>
      <c r="I264" s="88" t="str">
        <f t="array" ref="I264">IF(D264="","",XLOOKUP(D264,'Master Data'!K:K,'Master Data'!O:O,"Input in Master Data",0,1))</f>
        <v/>
      </c>
      <c r="J264" s="88" t="str">
        <f t="array" ref="J264">if(V264="","",XLOOKUP(V264,Master[Company],Master[Blow],"Unknown",0,1))</f>
        <v/>
      </c>
      <c r="K264" s="88" t="str">
        <f t="array" ref="K264">if(V264="","",XLOOKUP(V264,Master[Company],Master[Pigging],"Unknown",0,1))</f>
        <v/>
      </c>
      <c r="L264" s="88" t="str">
        <f t="array" ref="L264">if(V264="","",XLOOKUP(V264,Master[Company],Master[Load Method],"Unknown",0,1))</f>
        <v/>
      </c>
      <c r="M264" s="88" t="str">
        <f t="array" ref="M264">if(V264="","",XLOOKUP(V264,Master[Company],Master[Line Distance],"Unknown",0,1))</f>
        <v/>
      </c>
      <c r="N264" s="164"/>
      <c r="O264" s="301"/>
      <c r="P264" s="88"/>
      <c r="Q264" s="88" t="str">
        <f t="array" ref="Q264">if(V264="","",XLOOKUP(V264,Master[Company],Master[Terms],"NA",0,1))</f>
        <v/>
      </c>
      <c r="R264" s="88" t="str">
        <f t="shared" si="3"/>
        <v/>
      </c>
      <c r="S264" s="88" t="str">
        <f t="array" ref="S264">if(V264="","",XLOOKUP(V264,Master[Company],Master[Group],"NA",0,1))</f>
        <v/>
      </c>
      <c r="T264" s="88" t="str">
        <f t="array" ref="T264">if(V264="","",XLOOKUP(V264,Master[Company],Master[Loading Location],"NA",0,1))</f>
        <v/>
      </c>
      <c r="U264" s="88" t="str">
        <f t="array" ref="U264">if(V264="","",XLOOKUP(V264,Master[Company],Master[Acronym],"NA",0,1))</f>
        <v/>
      </c>
      <c r="V264" s="88"/>
      <c r="W264" s="90"/>
      <c r="X264" s="90"/>
      <c r="Y264" s="88"/>
      <c r="Z264" s="88" t="str">
        <f t="shared" si="5"/>
        <v/>
      </c>
      <c r="AA264" s="88"/>
      <c r="AB264" s="88"/>
      <c r="AC264" s="88"/>
      <c r="AD264" s="166"/>
      <c r="AE264" s="303"/>
      <c r="AF264" s="304"/>
      <c r="AG264" s="304"/>
      <c r="AH264" s="304"/>
      <c r="AI264" s="304"/>
      <c r="AJ264" s="304"/>
      <c r="AK264" s="304"/>
      <c r="AL264" s="305"/>
      <c r="AM264" s="304"/>
      <c r="AN264" s="304"/>
      <c r="AO264" s="304"/>
      <c r="AP264" s="304"/>
      <c r="AQ264" s="304"/>
      <c r="AR264" s="304"/>
      <c r="AS264" s="304"/>
      <c r="AT264" s="304"/>
      <c r="AU264" s="164"/>
      <c r="AV264" s="306"/>
      <c r="AW264" s="306"/>
      <c r="AX264" s="164"/>
      <c r="AY264" s="166"/>
      <c r="AZ264" s="88"/>
      <c r="BA264" s="88"/>
      <c r="BB264" s="88"/>
      <c r="BC264" s="88"/>
      <c r="BD264" s="307"/>
      <c r="BE264" s="88"/>
      <c r="BF264" s="88"/>
      <c r="BG264" s="88"/>
      <c r="BH264" s="308"/>
      <c r="BI264" s="309"/>
      <c r="BJ264" s="310"/>
      <c r="BK264" s="310"/>
      <c r="BL264" s="310"/>
      <c r="BM264" s="310"/>
      <c r="BN264" s="214"/>
    </row>
    <row r="265" ht="22.5" customHeight="1">
      <c r="A265" s="85" t="str">
        <f t="shared" si="6"/>
        <v/>
      </c>
      <c r="B265" s="321"/>
      <c r="C265" s="319" t="str">
        <f t="shared" si="1"/>
        <v/>
      </c>
      <c r="D265" s="322"/>
      <c r="E265" s="320" t="str">
        <f t="shared" si="2"/>
        <v/>
      </c>
      <c r="F265" s="323"/>
      <c r="G265" s="164"/>
      <c r="H265" s="88" t="str">
        <f t="array" ref="H265">IF(D265="","",XLOOKUP(D265,'Master Data'!K:K,'Master Data'!N:N,"Input in Master Data",0,1))</f>
        <v/>
      </c>
      <c r="I265" s="88" t="str">
        <f t="array" ref="I265">IF(D265="","",XLOOKUP(D265,'Master Data'!K:K,'Master Data'!O:O,"Input in Master Data",0,1))</f>
        <v/>
      </c>
      <c r="J265" s="88" t="str">
        <f t="array" ref="J265">if(V265="","",XLOOKUP(V265,Master[Company],Master[Blow],"Unknown",0,1))</f>
        <v/>
      </c>
      <c r="K265" s="88" t="str">
        <f t="array" ref="K265">if(V265="","",XLOOKUP(V265,Master[Company],Master[Pigging],"Unknown",0,1))</f>
        <v/>
      </c>
      <c r="L265" s="88" t="str">
        <f t="array" ref="L265">if(V265="","",XLOOKUP(V265,Master[Company],Master[Load Method],"Unknown",0,1))</f>
        <v/>
      </c>
      <c r="M265" s="88" t="str">
        <f t="array" ref="M265">if(V265="","",XLOOKUP(V265,Master[Company],Master[Line Distance],"Unknown",0,1))</f>
        <v/>
      </c>
      <c r="N265" s="164"/>
      <c r="O265" s="301"/>
      <c r="P265" s="88"/>
      <c r="Q265" s="88" t="str">
        <f t="array" ref="Q265">if(V265="","",XLOOKUP(V265,Master[Company],Master[Terms],"NA",0,1))</f>
        <v/>
      </c>
      <c r="R265" s="88" t="str">
        <f t="shared" si="3"/>
        <v/>
      </c>
      <c r="S265" s="88" t="str">
        <f t="array" ref="S265">if(V265="","",XLOOKUP(V265,Master[Company],Master[Group],"NA",0,1))</f>
        <v/>
      </c>
      <c r="T265" s="88" t="str">
        <f t="array" ref="T265">if(V265="","",XLOOKUP(V265,Master[Company],Master[Loading Location],"NA",0,1))</f>
        <v/>
      </c>
      <c r="U265" s="88" t="str">
        <f t="array" ref="U265">if(V265="","",XLOOKUP(V265,Master[Company],Master[Acronym],"NA",0,1))</f>
        <v/>
      </c>
      <c r="V265" s="88"/>
      <c r="W265" s="90"/>
      <c r="X265" s="90"/>
      <c r="Y265" s="88"/>
      <c r="Z265" s="88" t="str">
        <f t="shared" si="5"/>
        <v/>
      </c>
      <c r="AA265" s="88"/>
      <c r="AB265" s="88"/>
      <c r="AC265" s="88"/>
      <c r="AD265" s="166"/>
      <c r="AE265" s="303"/>
      <c r="AF265" s="304"/>
      <c r="AG265" s="304"/>
      <c r="AH265" s="304"/>
      <c r="AI265" s="304"/>
      <c r="AJ265" s="304"/>
      <c r="AK265" s="304"/>
      <c r="AL265" s="305"/>
      <c r="AM265" s="304"/>
      <c r="AN265" s="304"/>
      <c r="AO265" s="304"/>
      <c r="AP265" s="304"/>
      <c r="AQ265" s="304"/>
      <c r="AR265" s="304"/>
      <c r="AS265" s="304"/>
      <c r="AT265" s="304"/>
      <c r="AU265" s="164"/>
      <c r="AV265" s="306"/>
      <c r="AW265" s="306"/>
      <c r="AX265" s="164"/>
      <c r="AY265" s="166"/>
      <c r="AZ265" s="88"/>
      <c r="BA265" s="88"/>
      <c r="BB265" s="88"/>
      <c r="BC265" s="88"/>
      <c r="BD265" s="307"/>
      <c r="BE265" s="88"/>
      <c r="BF265" s="88"/>
      <c r="BG265" s="88"/>
      <c r="BH265" s="308"/>
      <c r="BI265" s="309"/>
      <c r="BJ265" s="310"/>
      <c r="BK265" s="310"/>
      <c r="BL265" s="310"/>
      <c r="BM265" s="310"/>
      <c r="BN265" s="214"/>
    </row>
    <row r="266" ht="22.5" customHeight="1">
      <c r="A266" s="85" t="str">
        <f t="shared" si="6"/>
        <v/>
      </c>
      <c r="B266" s="321"/>
      <c r="C266" s="319" t="str">
        <f t="shared" si="1"/>
        <v/>
      </c>
      <c r="D266" s="322"/>
      <c r="E266" s="320" t="str">
        <f t="shared" si="2"/>
        <v/>
      </c>
      <c r="F266" s="323"/>
      <c r="G266" s="164"/>
      <c r="H266" s="88" t="str">
        <f t="array" ref="H266">IF(D266="","",XLOOKUP(D266,'Master Data'!K:K,'Master Data'!N:N,"Input in Master Data",0,1))</f>
        <v/>
      </c>
      <c r="I266" s="88" t="str">
        <f t="array" ref="I266">IF(D266="","",XLOOKUP(D266,'Master Data'!K:K,'Master Data'!O:O,"Input in Master Data",0,1))</f>
        <v/>
      </c>
      <c r="J266" s="88" t="str">
        <f t="array" ref="J266">if(V266="","",XLOOKUP(V266,Master[Company],Master[Blow],"Unknown",0,1))</f>
        <v/>
      </c>
      <c r="K266" s="88" t="str">
        <f t="array" ref="K266">if(V266="","",XLOOKUP(V266,Master[Company],Master[Pigging],"Unknown",0,1))</f>
        <v/>
      </c>
      <c r="L266" s="88" t="str">
        <f t="array" ref="L266">if(V266="","",XLOOKUP(V266,Master[Company],Master[Load Method],"Unknown",0,1))</f>
        <v/>
      </c>
      <c r="M266" s="88" t="str">
        <f t="array" ref="M266">if(V266="","",XLOOKUP(V266,Master[Company],Master[Line Distance],"Unknown",0,1))</f>
        <v/>
      </c>
      <c r="N266" s="164"/>
      <c r="O266" s="301"/>
      <c r="P266" s="88"/>
      <c r="Q266" s="88" t="str">
        <f t="array" ref="Q266">if(V266="","",XLOOKUP(V266,Master[Company],Master[Terms],"NA",0,1))</f>
        <v/>
      </c>
      <c r="R266" s="88" t="str">
        <f t="shared" si="3"/>
        <v/>
      </c>
      <c r="S266" s="88" t="str">
        <f t="array" ref="S266">if(V266="","",XLOOKUP(V266,Master[Company],Master[Group],"NA",0,1))</f>
        <v/>
      </c>
      <c r="T266" s="88" t="str">
        <f t="array" ref="T266">if(V266="","",XLOOKUP(V266,Master[Company],Master[Loading Location],"NA",0,1))</f>
        <v/>
      </c>
      <c r="U266" s="88" t="str">
        <f t="array" ref="U266">if(V266="","",XLOOKUP(V266,Master[Company],Master[Acronym],"NA",0,1))</f>
        <v/>
      </c>
      <c r="V266" s="88"/>
      <c r="W266" s="90"/>
      <c r="X266" s="90"/>
      <c r="Y266" s="88"/>
      <c r="Z266" s="88" t="str">
        <f t="shared" si="5"/>
        <v/>
      </c>
      <c r="AA266" s="88"/>
      <c r="AB266" s="88"/>
      <c r="AC266" s="88"/>
      <c r="AD266" s="166"/>
      <c r="AE266" s="303"/>
      <c r="AF266" s="304"/>
      <c r="AG266" s="304"/>
      <c r="AH266" s="304"/>
      <c r="AI266" s="304"/>
      <c r="AJ266" s="304"/>
      <c r="AK266" s="304"/>
      <c r="AL266" s="305"/>
      <c r="AM266" s="304"/>
      <c r="AN266" s="304"/>
      <c r="AO266" s="304"/>
      <c r="AP266" s="304"/>
      <c r="AQ266" s="304"/>
      <c r="AR266" s="304"/>
      <c r="AS266" s="304"/>
      <c r="AT266" s="304"/>
      <c r="AU266" s="164"/>
      <c r="AV266" s="306"/>
      <c r="AW266" s="306"/>
      <c r="AX266" s="164"/>
      <c r="AY266" s="166"/>
      <c r="AZ266" s="88"/>
      <c r="BA266" s="88"/>
      <c r="BB266" s="88"/>
      <c r="BC266" s="88"/>
      <c r="BD266" s="307"/>
      <c r="BE266" s="88"/>
      <c r="BF266" s="88"/>
      <c r="BG266" s="88"/>
      <c r="BH266" s="308"/>
      <c r="BI266" s="309"/>
      <c r="BJ266" s="310"/>
      <c r="BK266" s="310"/>
      <c r="BL266" s="310"/>
      <c r="BM266" s="310"/>
      <c r="BN266" s="214"/>
    </row>
    <row r="267" ht="22.5" customHeight="1">
      <c r="A267" s="85" t="str">
        <f t="shared" si="6"/>
        <v/>
      </c>
      <c r="B267" s="321"/>
      <c r="C267" s="319" t="str">
        <f t="shared" si="1"/>
        <v/>
      </c>
      <c r="D267" s="322"/>
      <c r="E267" s="320" t="str">
        <f t="shared" si="2"/>
        <v/>
      </c>
      <c r="F267" s="323"/>
      <c r="G267" s="164"/>
      <c r="H267" s="88" t="str">
        <f t="array" ref="H267">IF(D267="","",XLOOKUP(D267,'Master Data'!K:K,'Master Data'!N:N,"Input in Master Data",0,1))</f>
        <v/>
      </c>
      <c r="I267" s="88" t="str">
        <f t="array" ref="I267">IF(D267="","",XLOOKUP(D267,'Master Data'!K:K,'Master Data'!O:O,"Input in Master Data",0,1))</f>
        <v/>
      </c>
      <c r="J267" s="88" t="str">
        <f t="array" ref="J267">if(V267="","",XLOOKUP(V267,Master[Company],Master[Blow],"Unknown",0,1))</f>
        <v/>
      </c>
      <c r="K267" s="88" t="str">
        <f t="array" ref="K267">if(V267="","",XLOOKUP(V267,Master[Company],Master[Pigging],"Unknown",0,1))</f>
        <v/>
      </c>
      <c r="L267" s="88" t="str">
        <f t="array" ref="L267">if(V267="","",XLOOKUP(V267,Master[Company],Master[Load Method],"Unknown",0,1))</f>
        <v/>
      </c>
      <c r="M267" s="88" t="str">
        <f t="array" ref="M267">if(V267="","",XLOOKUP(V267,Master[Company],Master[Line Distance],"Unknown",0,1))</f>
        <v/>
      </c>
      <c r="N267" s="164"/>
      <c r="O267" s="301"/>
      <c r="P267" s="88"/>
      <c r="Q267" s="88" t="str">
        <f t="array" ref="Q267">if(V267="","",XLOOKUP(V267,Master[Company],Master[Terms],"NA",0,1))</f>
        <v/>
      </c>
      <c r="R267" s="88" t="str">
        <f t="shared" si="3"/>
        <v/>
      </c>
      <c r="S267" s="88" t="str">
        <f t="array" ref="S267">if(V267="","",XLOOKUP(V267,Master[Company],Master[Group],"NA",0,1))</f>
        <v/>
      </c>
      <c r="T267" s="88" t="str">
        <f t="array" ref="T267">if(V267="","",XLOOKUP(V267,Master[Company],Master[Loading Location],"NA",0,1))</f>
        <v/>
      </c>
      <c r="U267" s="88" t="str">
        <f t="array" ref="U267">if(V267="","",XLOOKUP(V267,Master[Company],Master[Acronym],"NA",0,1))</f>
        <v/>
      </c>
      <c r="V267" s="88"/>
      <c r="W267" s="90"/>
      <c r="X267" s="90"/>
      <c r="Y267" s="88"/>
      <c r="Z267" s="88" t="str">
        <f t="shared" si="5"/>
        <v/>
      </c>
      <c r="AA267" s="88"/>
      <c r="AB267" s="88"/>
      <c r="AC267" s="88"/>
      <c r="AD267" s="166"/>
      <c r="AE267" s="303"/>
      <c r="AF267" s="304"/>
      <c r="AG267" s="304"/>
      <c r="AH267" s="304"/>
      <c r="AI267" s="304"/>
      <c r="AJ267" s="304"/>
      <c r="AK267" s="304"/>
      <c r="AL267" s="305"/>
      <c r="AM267" s="304"/>
      <c r="AN267" s="304"/>
      <c r="AO267" s="304"/>
      <c r="AP267" s="304"/>
      <c r="AQ267" s="304"/>
      <c r="AR267" s="304"/>
      <c r="AS267" s="304"/>
      <c r="AT267" s="304"/>
      <c r="AU267" s="164"/>
      <c r="AV267" s="306"/>
      <c r="AW267" s="306"/>
      <c r="AX267" s="164"/>
      <c r="AY267" s="166"/>
      <c r="AZ267" s="88"/>
      <c r="BA267" s="88"/>
      <c r="BB267" s="88"/>
      <c r="BC267" s="88"/>
      <c r="BD267" s="307"/>
      <c r="BE267" s="88"/>
      <c r="BF267" s="88"/>
      <c r="BG267" s="88"/>
      <c r="BH267" s="308"/>
      <c r="BI267" s="309"/>
      <c r="BJ267" s="310"/>
      <c r="BK267" s="310"/>
      <c r="BL267" s="310"/>
      <c r="BM267" s="310"/>
      <c r="BN267" s="214"/>
    </row>
    <row r="268" ht="22.5" customHeight="1">
      <c r="A268" s="85" t="str">
        <f t="shared" si="6"/>
        <v/>
      </c>
      <c r="B268" s="321"/>
      <c r="C268" s="319" t="str">
        <f t="shared" si="1"/>
        <v/>
      </c>
      <c r="D268" s="322"/>
      <c r="E268" s="320" t="str">
        <f t="shared" si="2"/>
        <v/>
      </c>
      <c r="F268" s="323"/>
      <c r="G268" s="164"/>
      <c r="H268" s="88" t="str">
        <f t="array" ref="H268">IF(D268="","",XLOOKUP(D268,'Master Data'!K:K,'Master Data'!N:N,"Input in Master Data",0,1))</f>
        <v/>
      </c>
      <c r="I268" s="88" t="str">
        <f t="array" ref="I268">IF(D268="","",XLOOKUP(D268,'Master Data'!K:K,'Master Data'!O:O,"Input in Master Data",0,1))</f>
        <v/>
      </c>
      <c r="J268" s="88" t="str">
        <f t="array" ref="J268">if(V268="","",XLOOKUP(V268,Master[Company],Master[Blow],"Unknown",0,1))</f>
        <v/>
      </c>
      <c r="K268" s="88" t="str">
        <f t="array" ref="K268">if(V268="","",XLOOKUP(V268,Master[Company],Master[Pigging],"Unknown",0,1))</f>
        <v/>
      </c>
      <c r="L268" s="88" t="str">
        <f t="array" ref="L268">if(V268="","",XLOOKUP(V268,Master[Company],Master[Load Method],"Unknown",0,1))</f>
        <v/>
      </c>
      <c r="M268" s="88" t="str">
        <f t="array" ref="M268">if(V268="","",XLOOKUP(V268,Master[Company],Master[Line Distance],"Unknown",0,1))</f>
        <v/>
      </c>
      <c r="N268" s="164"/>
      <c r="O268" s="301"/>
      <c r="P268" s="88"/>
      <c r="Q268" s="88" t="str">
        <f t="array" ref="Q268">if(V268="","",XLOOKUP(V268,Master[Company],Master[Terms],"NA",0,1))</f>
        <v/>
      </c>
      <c r="R268" s="88" t="str">
        <f t="shared" si="3"/>
        <v/>
      </c>
      <c r="S268" s="88" t="str">
        <f t="array" ref="S268">if(V268="","",XLOOKUP(V268,Master[Company],Master[Group],"NA",0,1))</f>
        <v/>
      </c>
      <c r="T268" s="88" t="str">
        <f t="array" ref="T268">if(V268="","",XLOOKUP(V268,Master[Company],Master[Loading Location],"NA",0,1))</f>
        <v/>
      </c>
      <c r="U268" s="88" t="str">
        <f t="array" ref="U268">if(V268="","",XLOOKUP(V268,Master[Company],Master[Acronym],"NA",0,1))</f>
        <v/>
      </c>
      <c r="V268" s="88"/>
      <c r="W268" s="90"/>
      <c r="X268" s="90"/>
      <c r="Y268" s="88"/>
      <c r="Z268" s="88" t="str">
        <f t="shared" si="5"/>
        <v/>
      </c>
      <c r="AA268" s="88"/>
      <c r="AB268" s="88"/>
      <c r="AC268" s="88"/>
      <c r="AD268" s="166"/>
      <c r="AE268" s="303"/>
      <c r="AF268" s="304"/>
      <c r="AG268" s="304"/>
      <c r="AH268" s="304"/>
      <c r="AI268" s="304"/>
      <c r="AJ268" s="304"/>
      <c r="AK268" s="304"/>
      <c r="AL268" s="305"/>
      <c r="AM268" s="304"/>
      <c r="AN268" s="304"/>
      <c r="AO268" s="304"/>
      <c r="AP268" s="304"/>
      <c r="AQ268" s="304"/>
      <c r="AR268" s="304"/>
      <c r="AS268" s="304"/>
      <c r="AT268" s="304"/>
      <c r="AU268" s="164"/>
      <c r="AV268" s="306"/>
      <c r="AW268" s="306"/>
      <c r="AX268" s="164"/>
      <c r="AY268" s="166"/>
      <c r="AZ268" s="88"/>
      <c r="BA268" s="88"/>
      <c r="BB268" s="88"/>
      <c r="BC268" s="88"/>
      <c r="BD268" s="307"/>
      <c r="BE268" s="88"/>
      <c r="BF268" s="88"/>
      <c r="BG268" s="88"/>
      <c r="BH268" s="308"/>
      <c r="BI268" s="309"/>
      <c r="BJ268" s="310"/>
      <c r="BK268" s="310"/>
      <c r="BL268" s="310"/>
      <c r="BM268" s="310"/>
      <c r="BN268" s="214"/>
    </row>
    <row r="269" ht="22.5" customHeight="1">
      <c r="A269" s="85" t="str">
        <f t="shared" si="6"/>
        <v/>
      </c>
      <c r="B269" s="321"/>
      <c r="C269" s="319" t="str">
        <f t="shared" si="1"/>
        <v/>
      </c>
      <c r="D269" s="322"/>
      <c r="E269" s="320" t="str">
        <f t="shared" si="2"/>
        <v/>
      </c>
      <c r="F269" s="323"/>
      <c r="G269" s="164"/>
      <c r="H269" s="88" t="str">
        <f t="array" ref="H269">IF(D269="","",XLOOKUP(D269,'Master Data'!K:K,'Master Data'!N:N,"Input in Master Data",0,1))</f>
        <v/>
      </c>
      <c r="I269" s="88" t="str">
        <f t="array" ref="I269">IF(D269="","",XLOOKUP(D269,'Master Data'!K:K,'Master Data'!O:O,"Input in Master Data",0,1))</f>
        <v/>
      </c>
      <c r="J269" s="88" t="str">
        <f t="array" ref="J269">if(V269="","",XLOOKUP(V269,Master[Company],Master[Blow],"Unknown",0,1))</f>
        <v/>
      </c>
      <c r="K269" s="88" t="str">
        <f t="array" ref="K269">if(V269="","",XLOOKUP(V269,Master[Company],Master[Pigging],"Unknown",0,1))</f>
        <v/>
      </c>
      <c r="L269" s="88" t="str">
        <f t="array" ref="L269">if(V269="","",XLOOKUP(V269,Master[Company],Master[Load Method],"Unknown",0,1))</f>
        <v/>
      </c>
      <c r="M269" s="88" t="str">
        <f t="array" ref="M269">if(V269="","",XLOOKUP(V269,Master[Company],Master[Line Distance],"Unknown",0,1))</f>
        <v/>
      </c>
      <c r="N269" s="164"/>
      <c r="O269" s="301"/>
      <c r="P269" s="88"/>
      <c r="Q269" s="88" t="str">
        <f t="array" ref="Q269">if(V269="","",XLOOKUP(V269,Master[Company],Master[Terms],"NA",0,1))</f>
        <v/>
      </c>
      <c r="R269" s="88" t="str">
        <f t="shared" si="3"/>
        <v/>
      </c>
      <c r="S269" s="88" t="str">
        <f t="array" ref="S269">if(V269="","",XLOOKUP(V269,Master[Company],Master[Group],"NA",0,1))</f>
        <v/>
      </c>
      <c r="T269" s="88" t="str">
        <f t="array" ref="T269">if(V269="","",XLOOKUP(V269,Master[Company],Master[Loading Location],"NA",0,1))</f>
        <v/>
      </c>
      <c r="U269" s="88" t="str">
        <f t="array" ref="U269">if(V269="","",XLOOKUP(V269,Master[Company],Master[Acronym],"NA",0,1))</f>
        <v/>
      </c>
      <c r="V269" s="88"/>
      <c r="W269" s="90"/>
      <c r="X269" s="90"/>
      <c r="Y269" s="88"/>
      <c r="Z269" s="88" t="str">
        <f t="shared" si="5"/>
        <v/>
      </c>
      <c r="AA269" s="88"/>
      <c r="AB269" s="88"/>
      <c r="AC269" s="88"/>
      <c r="AD269" s="166"/>
      <c r="AE269" s="303"/>
      <c r="AF269" s="304"/>
      <c r="AG269" s="304"/>
      <c r="AH269" s="304"/>
      <c r="AI269" s="304"/>
      <c r="AJ269" s="304"/>
      <c r="AK269" s="304"/>
      <c r="AL269" s="305"/>
      <c r="AM269" s="304"/>
      <c r="AN269" s="304"/>
      <c r="AO269" s="304"/>
      <c r="AP269" s="304"/>
      <c r="AQ269" s="304"/>
      <c r="AR269" s="304"/>
      <c r="AS269" s="304"/>
      <c r="AT269" s="304"/>
      <c r="AU269" s="164"/>
      <c r="AV269" s="306"/>
      <c r="AW269" s="306"/>
      <c r="AX269" s="164"/>
      <c r="AY269" s="166"/>
      <c r="AZ269" s="88"/>
      <c r="BA269" s="88"/>
      <c r="BB269" s="88"/>
      <c r="BC269" s="88"/>
      <c r="BD269" s="307"/>
      <c r="BE269" s="88"/>
      <c r="BF269" s="88"/>
      <c r="BG269" s="88"/>
      <c r="BH269" s="308"/>
      <c r="BI269" s="309"/>
      <c r="BJ269" s="310"/>
      <c r="BK269" s="310"/>
      <c r="BL269" s="310"/>
      <c r="BM269" s="310"/>
      <c r="BN269" s="214"/>
    </row>
    <row r="270" ht="22.5" customHeight="1">
      <c r="A270" s="85" t="str">
        <f t="shared" si="6"/>
        <v/>
      </c>
      <c r="B270" s="321"/>
      <c r="C270" s="319" t="str">
        <f t="shared" si="1"/>
        <v/>
      </c>
      <c r="D270" s="322"/>
      <c r="E270" s="320" t="str">
        <f t="shared" si="2"/>
        <v/>
      </c>
      <c r="F270" s="323"/>
      <c r="G270" s="164"/>
      <c r="H270" s="88" t="str">
        <f t="array" ref="H270">IF(D270="","",XLOOKUP(D270,'Master Data'!K:K,'Master Data'!N:N,"Input in Master Data",0,1))</f>
        <v/>
      </c>
      <c r="I270" s="88" t="str">
        <f t="array" ref="I270">IF(D270="","",XLOOKUP(D270,'Master Data'!K:K,'Master Data'!O:O,"Input in Master Data",0,1))</f>
        <v/>
      </c>
      <c r="J270" s="88" t="str">
        <f t="array" ref="J270">if(V270="","",XLOOKUP(V270,Master[Company],Master[Blow],"Unknown",0,1))</f>
        <v/>
      </c>
      <c r="K270" s="88" t="str">
        <f t="array" ref="K270">if(V270="","",XLOOKUP(V270,Master[Company],Master[Pigging],"Unknown",0,1))</f>
        <v/>
      </c>
      <c r="L270" s="88" t="str">
        <f t="array" ref="L270">if(V270="","",XLOOKUP(V270,Master[Company],Master[Load Method],"Unknown",0,1))</f>
        <v/>
      </c>
      <c r="M270" s="88" t="str">
        <f t="array" ref="M270">if(V270="","",XLOOKUP(V270,Master[Company],Master[Line Distance],"Unknown",0,1))</f>
        <v/>
      </c>
      <c r="N270" s="164"/>
      <c r="O270" s="301"/>
      <c r="P270" s="88"/>
      <c r="Q270" s="88" t="str">
        <f t="array" ref="Q270">if(V270="","",XLOOKUP(V270,Master[Company],Master[Terms],"NA",0,1))</f>
        <v/>
      </c>
      <c r="R270" s="88" t="str">
        <f t="shared" si="3"/>
        <v/>
      </c>
      <c r="S270" s="88" t="str">
        <f t="array" ref="S270">if(V270="","",XLOOKUP(V270,Master[Company],Master[Group],"NA",0,1))</f>
        <v/>
      </c>
      <c r="T270" s="88" t="str">
        <f t="array" ref="T270">if(V270="","",XLOOKUP(V270,Master[Company],Master[Loading Location],"NA",0,1))</f>
        <v/>
      </c>
      <c r="U270" s="88" t="str">
        <f t="array" ref="U270">if(V270="","",XLOOKUP(V270,Master[Company],Master[Acronym],"NA",0,1))</f>
        <v/>
      </c>
      <c r="V270" s="88"/>
      <c r="W270" s="90"/>
      <c r="X270" s="90"/>
      <c r="Y270" s="88"/>
      <c r="Z270" s="88" t="str">
        <f t="shared" si="5"/>
        <v/>
      </c>
      <c r="AA270" s="88"/>
      <c r="AB270" s="88"/>
      <c r="AC270" s="88"/>
      <c r="AD270" s="166"/>
      <c r="AE270" s="303"/>
      <c r="AF270" s="304"/>
      <c r="AG270" s="304"/>
      <c r="AH270" s="304"/>
      <c r="AI270" s="304"/>
      <c r="AJ270" s="304"/>
      <c r="AK270" s="304"/>
      <c r="AL270" s="305"/>
      <c r="AM270" s="304"/>
      <c r="AN270" s="304"/>
      <c r="AO270" s="304"/>
      <c r="AP270" s="304"/>
      <c r="AQ270" s="304"/>
      <c r="AR270" s="304"/>
      <c r="AS270" s="304"/>
      <c r="AT270" s="304"/>
      <c r="AU270" s="164"/>
      <c r="AV270" s="306"/>
      <c r="AW270" s="306"/>
      <c r="AX270" s="164"/>
      <c r="AY270" s="166"/>
      <c r="AZ270" s="88"/>
      <c r="BA270" s="88"/>
      <c r="BB270" s="88"/>
      <c r="BC270" s="88"/>
      <c r="BD270" s="307"/>
      <c r="BE270" s="88"/>
      <c r="BF270" s="88"/>
      <c r="BG270" s="88"/>
      <c r="BH270" s="308"/>
      <c r="BI270" s="309"/>
      <c r="BJ270" s="310"/>
      <c r="BK270" s="310"/>
      <c r="BL270" s="310"/>
      <c r="BM270" s="310"/>
      <c r="BN270" s="214"/>
    </row>
    <row r="271" ht="22.5" customHeight="1">
      <c r="A271" s="85" t="str">
        <f t="shared" si="6"/>
        <v/>
      </c>
      <c r="B271" s="321"/>
      <c r="C271" s="319" t="str">
        <f t="shared" si="1"/>
        <v/>
      </c>
      <c r="D271" s="322"/>
      <c r="E271" s="320" t="str">
        <f t="shared" si="2"/>
        <v/>
      </c>
      <c r="F271" s="323"/>
      <c r="G271" s="164"/>
      <c r="H271" s="88" t="str">
        <f t="array" ref="H271">IF(D271="","",XLOOKUP(D271,'Master Data'!K:K,'Master Data'!N:N,"Input in Master Data",0,1))</f>
        <v/>
      </c>
      <c r="I271" s="88" t="str">
        <f t="array" ref="I271">IF(D271="","",XLOOKUP(D271,'Master Data'!K:K,'Master Data'!O:O,"Input in Master Data",0,1))</f>
        <v/>
      </c>
      <c r="J271" s="88" t="str">
        <f t="array" ref="J271">if(V271="","",XLOOKUP(V271,Master[Company],Master[Blow],"Unknown",0,1))</f>
        <v/>
      </c>
      <c r="K271" s="88" t="str">
        <f t="array" ref="K271">if(V271="","",XLOOKUP(V271,Master[Company],Master[Pigging],"Unknown",0,1))</f>
        <v/>
      </c>
      <c r="L271" s="88" t="str">
        <f t="array" ref="L271">if(V271="","",XLOOKUP(V271,Master[Company],Master[Load Method],"Unknown",0,1))</f>
        <v/>
      </c>
      <c r="M271" s="88" t="str">
        <f t="array" ref="M271">if(V271="","",XLOOKUP(V271,Master[Company],Master[Line Distance],"Unknown",0,1))</f>
        <v/>
      </c>
      <c r="N271" s="164"/>
      <c r="O271" s="301"/>
      <c r="P271" s="88"/>
      <c r="Q271" s="88" t="str">
        <f t="array" ref="Q271">if(V271="","",XLOOKUP(V271,Master[Company],Master[Terms],"NA",0,1))</f>
        <v/>
      </c>
      <c r="R271" s="88" t="str">
        <f t="shared" si="3"/>
        <v/>
      </c>
      <c r="S271" s="88" t="str">
        <f t="array" ref="S271">if(V271="","",XLOOKUP(V271,Master[Company],Master[Group],"NA",0,1))</f>
        <v/>
      </c>
      <c r="T271" s="88" t="str">
        <f t="array" ref="T271">if(V271="","",XLOOKUP(V271,Master[Company],Master[Loading Location],"NA",0,1))</f>
        <v/>
      </c>
      <c r="U271" s="88" t="str">
        <f t="array" ref="U271">if(V271="","",XLOOKUP(V271,Master[Company],Master[Acronym],"NA",0,1))</f>
        <v/>
      </c>
      <c r="V271" s="88"/>
      <c r="W271" s="90"/>
      <c r="X271" s="90"/>
      <c r="Y271" s="88"/>
      <c r="Z271" s="88" t="str">
        <f t="shared" si="5"/>
        <v/>
      </c>
      <c r="AA271" s="88"/>
      <c r="AB271" s="88"/>
      <c r="AC271" s="88"/>
      <c r="AD271" s="166"/>
      <c r="AE271" s="303"/>
      <c r="AF271" s="304"/>
      <c r="AG271" s="304"/>
      <c r="AH271" s="304"/>
      <c r="AI271" s="304"/>
      <c r="AJ271" s="304"/>
      <c r="AK271" s="304"/>
      <c r="AL271" s="305"/>
      <c r="AM271" s="304"/>
      <c r="AN271" s="304"/>
      <c r="AO271" s="304"/>
      <c r="AP271" s="304"/>
      <c r="AQ271" s="304"/>
      <c r="AR271" s="304"/>
      <c r="AS271" s="304"/>
      <c r="AT271" s="304"/>
      <c r="AU271" s="164"/>
      <c r="AV271" s="306"/>
      <c r="AW271" s="306"/>
      <c r="AX271" s="164"/>
      <c r="AY271" s="166"/>
      <c r="AZ271" s="88"/>
      <c r="BA271" s="88"/>
      <c r="BB271" s="88"/>
      <c r="BC271" s="88"/>
      <c r="BD271" s="307"/>
      <c r="BE271" s="88"/>
      <c r="BF271" s="88"/>
      <c r="BG271" s="88"/>
      <c r="BH271" s="308"/>
      <c r="BI271" s="309"/>
      <c r="BJ271" s="310"/>
      <c r="BK271" s="310"/>
      <c r="BL271" s="310"/>
      <c r="BM271" s="310"/>
      <c r="BN271" s="214"/>
    </row>
    <row r="272" ht="22.5" customHeight="1">
      <c r="A272" s="85" t="str">
        <f t="shared" si="6"/>
        <v/>
      </c>
      <c r="B272" s="321"/>
      <c r="C272" s="319" t="str">
        <f t="shared" si="1"/>
        <v/>
      </c>
      <c r="D272" s="322"/>
      <c r="E272" s="320" t="str">
        <f t="shared" si="2"/>
        <v/>
      </c>
      <c r="F272" s="323"/>
      <c r="G272" s="164"/>
      <c r="H272" s="88" t="str">
        <f t="array" ref="H272">IF(D272="","",XLOOKUP(D272,'Master Data'!K:K,'Master Data'!N:N,"Input in Master Data",0,1))</f>
        <v/>
      </c>
      <c r="I272" s="88" t="str">
        <f t="array" ref="I272">IF(D272="","",XLOOKUP(D272,'Master Data'!K:K,'Master Data'!O:O,"Input in Master Data",0,1))</f>
        <v/>
      </c>
      <c r="J272" s="88" t="str">
        <f t="array" ref="J272">if(V272="","",XLOOKUP(V272,Master[Company],Master[Blow],"Unknown",0,1))</f>
        <v/>
      </c>
      <c r="K272" s="88" t="str">
        <f t="array" ref="K272">if(V272="","",XLOOKUP(V272,Master[Company],Master[Pigging],"Unknown",0,1))</f>
        <v/>
      </c>
      <c r="L272" s="88" t="str">
        <f t="array" ref="L272">if(V272="","",XLOOKUP(V272,Master[Company],Master[Load Method],"Unknown",0,1))</f>
        <v/>
      </c>
      <c r="M272" s="88" t="str">
        <f t="array" ref="M272">if(V272="","",XLOOKUP(V272,Master[Company],Master[Line Distance],"Unknown",0,1))</f>
        <v/>
      </c>
      <c r="N272" s="164"/>
      <c r="O272" s="301"/>
      <c r="P272" s="88"/>
      <c r="Q272" s="88" t="str">
        <f t="array" ref="Q272">if(V272="","",XLOOKUP(V272,Master[Company],Master[Terms],"NA",0,1))</f>
        <v/>
      </c>
      <c r="R272" s="88" t="str">
        <f t="shared" si="3"/>
        <v/>
      </c>
      <c r="S272" s="88" t="str">
        <f t="array" ref="S272">if(V272="","",XLOOKUP(V272,Master[Company],Master[Group],"NA",0,1))</f>
        <v/>
      </c>
      <c r="T272" s="88" t="str">
        <f t="array" ref="T272">if(V272="","",XLOOKUP(V272,Master[Company],Master[Loading Location],"NA",0,1))</f>
        <v/>
      </c>
      <c r="U272" s="88" t="str">
        <f t="array" ref="U272">if(V272="","",XLOOKUP(V272,Master[Company],Master[Acronym],"NA",0,1))</f>
        <v/>
      </c>
      <c r="V272" s="88"/>
      <c r="W272" s="90"/>
      <c r="X272" s="90"/>
      <c r="Y272" s="88"/>
      <c r="Z272" s="88" t="str">
        <f t="shared" si="5"/>
        <v/>
      </c>
      <c r="AA272" s="88"/>
      <c r="AB272" s="88"/>
      <c r="AC272" s="88"/>
      <c r="AD272" s="166"/>
      <c r="AE272" s="303"/>
      <c r="AF272" s="304"/>
      <c r="AG272" s="304"/>
      <c r="AH272" s="304"/>
      <c r="AI272" s="304"/>
      <c r="AJ272" s="304"/>
      <c r="AK272" s="304"/>
      <c r="AL272" s="305"/>
      <c r="AM272" s="304"/>
      <c r="AN272" s="304"/>
      <c r="AO272" s="304"/>
      <c r="AP272" s="304"/>
      <c r="AQ272" s="304"/>
      <c r="AR272" s="304"/>
      <c r="AS272" s="304"/>
      <c r="AT272" s="304"/>
      <c r="AU272" s="164"/>
      <c r="AV272" s="306"/>
      <c r="AW272" s="306"/>
      <c r="AX272" s="164"/>
      <c r="AY272" s="166"/>
      <c r="AZ272" s="88"/>
      <c r="BA272" s="88"/>
      <c r="BB272" s="88"/>
      <c r="BC272" s="88"/>
      <c r="BD272" s="307"/>
      <c r="BE272" s="88"/>
      <c r="BF272" s="88"/>
      <c r="BG272" s="88"/>
      <c r="BH272" s="308"/>
      <c r="BI272" s="309"/>
      <c r="BJ272" s="310"/>
      <c r="BK272" s="310"/>
      <c r="BL272" s="310"/>
      <c r="BM272" s="310"/>
      <c r="BN272" s="214"/>
    </row>
    <row r="273" ht="22.5" customHeight="1">
      <c r="A273" s="85" t="str">
        <f t="shared" si="6"/>
        <v/>
      </c>
      <c r="B273" s="321"/>
      <c r="C273" s="319" t="str">
        <f t="shared" si="1"/>
        <v/>
      </c>
      <c r="D273" s="322"/>
      <c r="E273" s="320" t="str">
        <f t="shared" si="2"/>
        <v/>
      </c>
      <c r="F273" s="323"/>
      <c r="G273" s="164"/>
      <c r="H273" s="88" t="str">
        <f t="array" ref="H273">IF(D273="","",XLOOKUP(D273,'Master Data'!K:K,'Master Data'!N:N,"Input in Master Data",0,1))</f>
        <v/>
      </c>
      <c r="I273" s="88" t="str">
        <f t="array" ref="I273">IF(D273="","",XLOOKUP(D273,'Master Data'!K:K,'Master Data'!O:O,"Input in Master Data",0,1))</f>
        <v/>
      </c>
      <c r="J273" s="88" t="str">
        <f t="array" ref="J273">if(V273="","",XLOOKUP(V273,Master[Company],Master[Blow],"Unknown",0,1))</f>
        <v/>
      </c>
      <c r="K273" s="88" t="str">
        <f t="array" ref="K273">if(V273="","",XLOOKUP(V273,Master[Company],Master[Pigging],"Unknown",0,1))</f>
        <v/>
      </c>
      <c r="L273" s="88" t="str">
        <f t="array" ref="L273">if(V273="","",XLOOKUP(V273,Master[Company],Master[Load Method],"Unknown",0,1))</f>
        <v/>
      </c>
      <c r="M273" s="88" t="str">
        <f t="array" ref="M273">if(V273="","",XLOOKUP(V273,Master[Company],Master[Line Distance],"Unknown",0,1))</f>
        <v/>
      </c>
      <c r="N273" s="164"/>
      <c r="O273" s="301"/>
      <c r="P273" s="88"/>
      <c r="Q273" s="88" t="str">
        <f t="array" ref="Q273">if(V273="","",XLOOKUP(V273,Master[Company],Master[Terms],"NA",0,1))</f>
        <v/>
      </c>
      <c r="R273" s="88" t="str">
        <f t="shared" si="3"/>
        <v/>
      </c>
      <c r="S273" s="88" t="str">
        <f t="array" ref="S273">if(V273="","",XLOOKUP(V273,Master[Company],Master[Group],"NA",0,1))</f>
        <v/>
      </c>
      <c r="T273" s="88" t="str">
        <f t="array" ref="T273">if(V273="","",XLOOKUP(V273,Master[Company],Master[Loading Location],"NA",0,1))</f>
        <v/>
      </c>
      <c r="U273" s="88" t="str">
        <f t="array" ref="U273">if(V273="","",XLOOKUP(V273,Master[Company],Master[Acronym],"NA",0,1))</f>
        <v/>
      </c>
      <c r="V273" s="88"/>
      <c r="W273" s="90"/>
      <c r="X273" s="90"/>
      <c r="Y273" s="88"/>
      <c r="Z273" s="88" t="str">
        <f t="shared" si="5"/>
        <v/>
      </c>
      <c r="AA273" s="88"/>
      <c r="AB273" s="88"/>
      <c r="AC273" s="88"/>
      <c r="AD273" s="166"/>
      <c r="AE273" s="303"/>
      <c r="AF273" s="304"/>
      <c r="AG273" s="304"/>
      <c r="AH273" s="304"/>
      <c r="AI273" s="304"/>
      <c r="AJ273" s="304"/>
      <c r="AK273" s="304"/>
      <c r="AL273" s="305"/>
      <c r="AM273" s="304"/>
      <c r="AN273" s="304"/>
      <c r="AO273" s="304"/>
      <c r="AP273" s="304"/>
      <c r="AQ273" s="304"/>
      <c r="AR273" s="304"/>
      <c r="AS273" s="304"/>
      <c r="AT273" s="304"/>
      <c r="AU273" s="164"/>
      <c r="AV273" s="306"/>
      <c r="AW273" s="306"/>
      <c r="AX273" s="164"/>
      <c r="AY273" s="166"/>
      <c r="AZ273" s="88"/>
      <c r="BA273" s="88"/>
      <c r="BB273" s="88"/>
      <c r="BC273" s="88"/>
      <c r="BD273" s="307"/>
      <c r="BE273" s="88"/>
      <c r="BF273" s="88"/>
      <c r="BG273" s="88"/>
      <c r="BH273" s="308"/>
      <c r="BI273" s="309"/>
      <c r="BJ273" s="310"/>
      <c r="BK273" s="310"/>
      <c r="BL273" s="310"/>
      <c r="BM273" s="310"/>
      <c r="BN273" s="214"/>
    </row>
    <row r="274" ht="22.5" customHeight="1">
      <c r="A274" s="85" t="str">
        <f t="shared" si="6"/>
        <v/>
      </c>
      <c r="B274" s="321"/>
      <c r="C274" s="319" t="str">
        <f t="shared" si="1"/>
        <v/>
      </c>
      <c r="D274" s="322"/>
      <c r="E274" s="320" t="str">
        <f t="shared" si="2"/>
        <v/>
      </c>
      <c r="F274" s="323"/>
      <c r="G274" s="164"/>
      <c r="H274" s="88" t="str">
        <f t="array" ref="H274">IF(D274="","",XLOOKUP(D274,'Master Data'!K:K,'Master Data'!N:N,"Input in Master Data",0,1))</f>
        <v/>
      </c>
      <c r="I274" s="88" t="str">
        <f t="array" ref="I274">IF(D274="","",XLOOKUP(D274,'Master Data'!K:K,'Master Data'!O:O,"Input in Master Data",0,1))</f>
        <v/>
      </c>
      <c r="J274" s="88" t="str">
        <f t="array" ref="J274">if(V274="","",XLOOKUP(V274,Master[Company],Master[Blow],"Unknown",0,1))</f>
        <v/>
      </c>
      <c r="K274" s="88" t="str">
        <f t="array" ref="K274">if(V274="","",XLOOKUP(V274,Master[Company],Master[Pigging],"Unknown",0,1))</f>
        <v/>
      </c>
      <c r="L274" s="88" t="str">
        <f t="array" ref="L274">if(V274="","",XLOOKUP(V274,Master[Company],Master[Load Method],"Unknown",0,1))</f>
        <v/>
      </c>
      <c r="M274" s="88" t="str">
        <f t="array" ref="M274">if(V274="","",XLOOKUP(V274,Master[Company],Master[Line Distance],"Unknown",0,1))</f>
        <v/>
      </c>
      <c r="N274" s="164"/>
      <c r="O274" s="301"/>
      <c r="P274" s="88"/>
      <c r="Q274" s="88" t="str">
        <f t="array" ref="Q274">if(V274="","",XLOOKUP(V274,Master[Company],Master[Terms],"NA",0,1))</f>
        <v/>
      </c>
      <c r="R274" s="88" t="str">
        <f t="shared" si="3"/>
        <v/>
      </c>
      <c r="S274" s="88" t="str">
        <f t="array" ref="S274">if(V274="","",XLOOKUP(V274,Master[Company],Master[Group],"NA",0,1))</f>
        <v/>
      </c>
      <c r="T274" s="88" t="str">
        <f t="array" ref="T274">if(V274="","",XLOOKUP(V274,Master[Company],Master[Loading Location],"NA",0,1))</f>
        <v/>
      </c>
      <c r="U274" s="88" t="str">
        <f t="array" ref="U274">if(V274="","",XLOOKUP(V274,Master[Company],Master[Acronym],"NA",0,1))</f>
        <v/>
      </c>
      <c r="V274" s="88"/>
      <c r="W274" s="90"/>
      <c r="X274" s="90"/>
      <c r="Y274" s="88"/>
      <c r="Z274" s="88" t="str">
        <f t="shared" si="5"/>
        <v/>
      </c>
      <c r="AA274" s="88"/>
      <c r="AB274" s="88"/>
      <c r="AC274" s="88"/>
      <c r="AD274" s="166"/>
      <c r="AE274" s="303"/>
      <c r="AF274" s="304"/>
      <c r="AG274" s="304"/>
      <c r="AH274" s="304"/>
      <c r="AI274" s="304"/>
      <c r="AJ274" s="304"/>
      <c r="AK274" s="304"/>
      <c r="AL274" s="305"/>
      <c r="AM274" s="304"/>
      <c r="AN274" s="304"/>
      <c r="AO274" s="304"/>
      <c r="AP274" s="304"/>
      <c r="AQ274" s="304"/>
      <c r="AR274" s="304"/>
      <c r="AS274" s="304"/>
      <c r="AT274" s="304"/>
      <c r="AU274" s="164"/>
      <c r="AV274" s="306"/>
      <c r="AW274" s="306"/>
      <c r="AX274" s="164"/>
      <c r="AY274" s="166"/>
      <c r="AZ274" s="88"/>
      <c r="BA274" s="88"/>
      <c r="BB274" s="88"/>
      <c r="BC274" s="88"/>
      <c r="BD274" s="307"/>
      <c r="BE274" s="88"/>
      <c r="BF274" s="88"/>
      <c r="BG274" s="88"/>
      <c r="BH274" s="308"/>
      <c r="BI274" s="309"/>
      <c r="BJ274" s="310"/>
      <c r="BK274" s="310"/>
      <c r="BL274" s="310"/>
      <c r="BM274" s="310"/>
      <c r="BN274" s="214"/>
    </row>
    <row r="275" ht="22.5" customHeight="1">
      <c r="A275" s="85" t="str">
        <f t="shared" si="6"/>
        <v/>
      </c>
      <c r="B275" s="321"/>
      <c r="C275" s="319" t="str">
        <f t="shared" si="1"/>
        <v/>
      </c>
      <c r="D275" s="322"/>
      <c r="E275" s="320" t="str">
        <f t="shared" si="2"/>
        <v/>
      </c>
      <c r="F275" s="323"/>
      <c r="G275" s="164"/>
      <c r="H275" s="88" t="str">
        <f t="array" ref="H275">IF(D275="","",XLOOKUP(D275,'Master Data'!K:K,'Master Data'!N:N,"Input in Master Data",0,1))</f>
        <v/>
      </c>
      <c r="I275" s="88" t="str">
        <f t="array" ref="I275">IF(D275="","",XLOOKUP(D275,'Master Data'!K:K,'Master Data'!O:O,"Input in Master Data",0,1))</f>
        <v/>
      </c>
      <c r="J275" s="88" t="str">
        <f t="array" ref="J275">if(V275="","",XLOOKUP(V275,Master[Company],Master[Blow],"Unknown",0,1))</f>
        <v/>
      </c>
      <c r="K275" s="88" t="str">
        <f t="array" ref="K275">if(V275="","",XLOOKUP(V275,Master[Company],Master[Pigging],"Unknown",0,1))</f>
        <v/>
      </c>
      <c r="L275" s="88" t="str">
        <f t="array" ref="L275">if(V275="","",XLOOKUP(V275,Master[Company],Master[Load Method],"Unknown",0,1))</f>
        <v/>
      </c>
      <c r="M275" s="88" t="str">
        <f t="array" ref="M275">if(V275="","",XLOOKUP(V275,Master[Company],Master[Line Distance],"Unknown",0,1))</f>
        <v/>
      </c>
      <c r="N275" s="164"/>
      <c r="O275" s="301"/>
      <c r="P275" s="88"/>
      <c r="Q275" s="88" t="str">
        <f t="array" ref="Q275">if(V275="","",XLOOKUP(V275,Master[Company],Master[Terms],"NA",0,1))</f>
        <v/>
      </c>
      <c r="R275" s="88" t="str">
        <f t="shared" si="3"/>
        <v/>
      </c>
      <c r="S275" s="88" t="str">
        <f t="array" ref="S275">if(V275="","",XLOOKUP(V275,Master[Company],Master[Group],"NA",0,1))</f>
        <v/>
      </c>
      <c r="T275" s="88" t="str">
        <f t="array" ref="T275">if(V275="","",XLOOKUP(V275,Master[Company],Master[Loading Location],"NA",0,1))</f>
        <v/>
      </c>
      <c r="U275" s="88" t="str">
        <f t="array" ref="U275">if(V275="","",XLOOKUP(V275,Master[Company],Master[Acronym],"NA",0,1))</f>
        <v/>
      </c>
      <c r="V275" s="88"/>
      <c r="W275" s="90"/>
      <c r="X275" s="90"/>
      <c r="Y275" s="88"/>
      <c r="Z275" s="88" t="str">
        <f t="shared" si="5"/>
        <v/>
      </c>
      <c r="AA275" s="88"/>
      <c r="AB275" s="88"/>
      <c r="AC275" s="88"/>
      <c r="AD275" s="166"/>
      <c r="AE275" s="303"/>
      <c r="AF275" s="304"/>
      <c r="AG275" s="304"/>
      <c r="AH275" s="304"/>
      <c r="AI275" s="304"/>
      <c r="AJ275" s="304"/>
      <c r="AK275" s="304"/>
      <c r="AL275" s="305"/>
      <c r="AM275" s="304"/>
      <c r="AN275" s="304"/>
      <c r="AO275" s="304"/>
      <c r="AP275" s="304"/>
      <c r="AQ275" s="304"/>
      <c r="AR275" s="304"/>
      <c r="AS275" s="304"/>
      <c r="AT275" s="304"/>
      <c r="AU275" s="164"/>
      <c r="AV275" s="306"/>
      <c r="AW275" s="306"/>
      <c r="AX275" s="164"/>
      <c r="AY275" s="166"/>
      <c r="AZ275" s="88"/>
      <c r="BA275" s="88"/>
      <c r="BB275" s="88"/>
      <c r="BC275" s="88"/>
      <c r="BD275" s="307"/>
      <c r="BE275" s="88"/>
      <c r="BF275" s="88"/>
      <c r="BG275" s="88"/>
      <c r="BH275" s="308"/>
      <c r="BI275" s="309"/>
      <c r="BJ275" s="310"/>
      <c r="BK275" s="310"/>
      <c r="BL275" s="310"/>
      <c r="BM275" s="310"/>
      <c r="BN275" s="214"/>
    </row>
    <row r="276" ht="22.5" customHeight="1">
      <c r="A276" s="85" t="str">
        <f t="shared" si="6"/>
        <v/>
      </c>
      <c r="B276" s="321"/>
      <c r="C276" s="319" t="str">
        <f t="shared" si="1"/>
        <v/>
      </c>
      <c r="D276" s="322"/>
      <c r="E276" s="320" t="str">
        <f t="shared" si="2"/>
        <v/>
      </c>
      <c r="F276" s="323"/>
      <c r="G276" s="164"/>
      <c r="H276" s="88" t="str">
        <f t="array" ref="H276">IF(D276="","",XLOOKUP(D276,'Master Data'!K:K,'Master Data'!N:N,"Input in Master Data",0,1))</f>
        <v/>
      </c>
      <c r="I276" s="88" t="str">
        <f t="array" ref="I276">IF(D276="","",XLOOKUP(D276,'Master Data'!K:K,'Master Data'!O:O,"Input in Master Data",0,1))</f>
        <v/>
      </c>
      <c r="J276" s="88" t="str">
        <f t="array" ref="J276">if(V276="","",XLOOKUP(V276,Master[Company],Master[Blow],"Unknown",0,1))</f>
        <v/>
      </c>
      <c r="K276" s="88" t="str">
        <f t="array" ref="K276">if(V276="","",XLOOKUP(V276,Master[Company],Master[Pigging],"Unknown",0,1))</f>
        <v/>
      </c>
      <c r="L276" s="88" t="str">
        <f t="array" ref="L276">if(V276="","",XLOOKUP(V276,Master[Company],Master[Load Method],"Unknown",0,1))</f>
        <v/>
      </c>
      <c r="M276" s="88" t="str">
        <f t="array" ref="M276">if(V276="","",XLOOKUP(V276,Master[Company],Master[Line Distance],"Unknown",0,1))</f>
        <v/>
      </c>
      <c r="N276" s="164"/>
      <c r="O276" s="301"/>
      <c r="P276" s="88"/>
      <c r="Q276" s="88" t="str">
        <f t="array" ref="Q276">if(V276="","",XLOOKUP(V276,Master[Company],Master[Terms],"NA",0,1))</f>
        <v/>
      </c>
      <c r="R276" s="88" t="str">
        <f t="shared" si="3"/>
        <v/>
      </c>
      <c r="S276" s="88" t="str">
        <f t="array" ref="S276">if(V276="","",XLOOKUP(V276,Master[Company],Master[Group],"NA",0,1))</f>
        <v/>
      </c>
      <c r="T276" s="88" t="str">
        <f t="array" ref="T276">if(V276="","",XLOOKUP(V276,Master[Company],Master[Loading Location],"NA",0,1))</f>
        <v/>
      </c>
      <c r="U276" s="88" t="str">
        <f t="array" ref="U276">if(V276="","",XLOOKUP(V276,Master[Company],Master[Acronym],"NA",0,1))</f>
        <v/>
      </c>
      <c r="V276" s="88"/>
      <c r="W276" s="90"/>
      <c r="X276" s="90"/>
      <c r="Y276" s="88"/>
      <c r="Z276" s="88" t="str">
        <f t="shared" si="5"/>
        <v/>
      </c>
      <c r="AA276" s="88"/>
      <c r="AB276" s="88"/>
      <c r="AC276" s="88"/>
      <c r="AD276" s="166"/>
      <c r="AE276" s="303"/>
      <c r="AF276" s="304"/>
      <c r="AG276" s="304"/>
      <c r="AH276" s="304"/>
      <c r="AI276" s="304"/>
      <c r="AJ276" s="304"/>
      <c r="AK276" s="304"/>
      <c r="AL276" s="305"/>
      <c r="AM276" s="304"/>
      <c r="AN276" s="304"/>
      <c r="AO276" s="304"/>
      <c r="AP276" s="304"/>
      <c r="AQ276" s="304"/>
      <c r="AR276" s="304"/>
      <c r="AS276" s="304"/>
      <c r="AT276" s="304"/>
      <c r="AU276" s="164"/>
      <c r="AV276" s="306"/>
      <c r="AW276" s="306"/>
      <c r="AX276" s="164"/>
      <c r="AY276" s="166"/>
      <c r="AZ276" s="88"/>
      <c r="BA276" s="88"/>
      <c r="BB276" s="88"/>
      <c r="BC276" s="88"/>
      <c r="BD276" s="307"/>
      <c r="BE276" s="88"/>
      <c r="BF276" s="88"/>
      <c r="BG276" s="88"/>
      <c r="BH276" s="308"/>
      <c r="BI276" s="309"/>
      <c r="BJ276" s="310"/>
      <c r="BK276" s="310"/>
      <c r="BL276" s="310"/>
      <c r="BM276" s="310"/>
      <c r="BN276" s="214"/>
    </row>
    <row r="277" ht="22.5" customHeight="1">
      <c r="A277" s="85" t="str">
        <f t="shared" si="6"/>
        <v/>
      </c>
      <c r="B277" s="321"/>
      <c r="C277" s="319" t="str">
        <f t="shared" si="1"/>
        <v/>
      </c>
      <c r="D277" s="322"/>
      <c r="E277" s="320" t="str">
        <f t="shared" si="2"/>
        <v/>
      </c>
      <c r="F277" s="323"/>
      <c r="G277" s="164"/>
      <c r="H277" s="88" t="str">
        <f t="array" ref="H277">IF(D277="","",XLOOKUP(D277,'Master Data'!K:K,'Master Data'!N:N,"Input in Master Data",0,1))</f>
        <v/>
      </c>
      <c r="I277" s="88" t="str">
        <f t="array" ref="I277">IF(D277="","",XLOOKUP(D277,'Master Data'!K:K,'Master Data'!O:O,"Input in Master Data",0,1))</f>
        <v/>
      </c>
      <c r="J277" s="88" t="str">
        <f t="array" ref="J277">if(V277="","",XLOOKUP(V277,Master[Company],Master[Blow],"Unknown",0,1))</f>
        <v/>
      </c>
      <c r="K277" s="88" t="str">
        <f t="array" ref="K277">if(V277="","",XLOOKUP(V277,Master[Company],Master[Pigging],"Unknown",0,1))</f>
        <v/>
      </c>
      <c r="L277" s="88" t="str">
        <f t="array" ref="L277">if(V277="","",XLOOKUP(V277,Master[Company],Master[Load Method],"Unknown",0,1))</f>
        <v/>
      </c>
      <c r="M277" s="88" t="str">
        <f t="array" ref="M277">if(V277="","",XLOOKUP(V277,Master[Company],Master[Line Distance],"Unknown",0,1))</f>
        <v/>
      </c>
      <c r="N277" s="164"/>
      <c r="O277" s="301"/>
      <c r="P277" s="88"/>
      <c r="Q277" s="88" t="str">
        <f t="array" ref="Q277">if(V277="","",XLOOKUP(V277,Master[Company],Master[Terms],"NA",0,1))</f>
        <v/>
      </c>
      <c r="R277" s="88" t="str">
        <f t="shared" si="3"/>
        <v/>
      </c>
      <c r="S277" s="88" t="str">
        <f t="array" ref="S277">if(V277="","",XLOOKUP(V277,Master[Company],Master[Group],"NA",0,1))</f>
        <v/>
      </c>
      <c r="T277" s="88" t="str">
        <f t="array" ref="T277">if(V277="","",XLOOKUP(V277,Master[Company],Master[Loading Location],"NA",0,1))</f>
        <v/>
      </c>
      <c r="U277" s="88" t="str">
        <f t="array" ref="U277">if(V277="","",XLOOKUP(V277,Master[Company],Master[Acronym],"NA",0,1))</f>
        <v/>
      </c>
      <c r="V277" s="88"/>
      <c r="W277" s="90"/>
      <c r="X277" s="90"/>
      <c r="Y277" s="88"/>
      <c r="Z277" s="88" t="str">
        <f t="shared" si="5"/>
        <v/>
      </c>
      <c r="AA277" s="88"/>
      <c r="AB277" s="88"/>
      <c r="AC277" s="88"/>
      <c r="AD277" s="166"/>
      <c r="AE277" s="303"/>
      <c r="AF277" s="304"/>
      <c r="AG277" s="304"/>
      <c r="AH277" s="304"/>
      <c r="AI277" s="304"/>
      <c r="AJ277" s="304"/>
      <c r="AK277" s="304"/>
      <c r="AL277" s="305"/>
      <c r="AM277" s="304"/>
      <c r="AN277" s="304"/>
      <c r="AO277" s="304"/>
      <c r="AP277" s="304"/>
      <c r="AQ277" s="304"/>
      <c r="AR277" s="304"/>
      <c r="AS277" s="304"/>
      <c r="AT277" s="304"/>
      <c r="AU277" s="164"/>
      <c r="AV277" s="306"/>
      <c r="AW277" s="306"/>
      <c r="AX277" s="164"/>
      <c r="AY277" s="166"/>
      <c r="AZ277" s="88"/>
      <c r="BA277" s="88"/>
      <c r="BB277" s="88"/>
      <c r="BC277" s="88"/>
      <c r="BD277" s="307"/>
      <c r="BE277" s="88"/>
      <c r="BF277" s="88"/>
      <c r="BG277" s="88"/>
      <c r="BH277" s="308"/>
      <c r="BI277" s="309"/>
      <c r="BJ277" s="310"/>
      <c r="BK277" s="310"/>
      <c r="BL277" s="310"/>
      <c r="BM277" s="310"/>
      <c r="BN277" s="214"/>
    </row>
    <row r="278" ht="22.5" customHeight="1">
      <c r="A278" s="85" t="str">
        <f t="shared" si="6"/>
        <v/>
      </c>
      <c r="B278" s="321"/>
      <c r="C278" s="319" t="str">
        <f t="shared" si="1"/>
        <v/>
      </c>
      <c r="D278" s="322"/>
      <c r="E278" s="320" t="str">
        <f t="shared" si="2"/>
        <v/>
      </c>
      <c r="F278" s="323"/>
      <c r="G278" s="164"/>
      <c r="H278" s="88" t="str">
        <f t="array" ref="H278">IF(D278="","",XLOOKUP(D278,'Master Data'!K:K,'Master Data'!N:N,"Input in Master Data",0,1))</f>
        <v/>
      </c>
      <c r="I278" s="88" t="str">
        <f t="array" ref="I278">IF(D278="","",XLOOKUP(D278,'Master Data'!K:K,'Master Data'!O:O,"Input in Master Data",0,1))</f>
        <v/>
      </c>
      <c r="J278" s="88" t="str">
        <f t="array" ref="J278">if(V278="","",XLOOKUP(V278,Master[Company],Master[Blow],"Unknown",0,1))</f>
        <v/>
      </c>
      <c r="K278" s="88" t="str">
        <f t="array" ref="K278">if(V278="","",XLOOKUP(V278,Master[Company],Master[Pigging],"Unknown",0,1))</f>
        <v/>
      </c>
      <c r="L278" s="88" t="str">
        <f t="array" ref="L278">if(V278="","",XLOOKUP(V278,Master[Company],Master[Load Method],"Unknown",0,1))</f>
        <v/>
      </c>
      <c r="M278" s="88" t="str">
        <f t="array" ref="M278">if(V278="","",XLOOKUP(V278,Master[Company],Master[Line Distance],"Unknown",0,1))</f>
        <v/>
      </c>
      <c r="N278" s="164"/>
      <c r="O278" s="301"/>
      <c r="P278" s="88"/>
      <c r="Q278" s="88" t="str">
        <f t="array" ref="Q278">if(V278="","",XLOOKUP(V278,Master[Company],Master[Terms],"NA",0,1))</f>
        <v/>
      </c>
      <c r="R278" s="88" t="str">
        <f t="shared" si="3"/>
        <v/>
      </c>
      <c r="S278" s="88" t="str">
        <f t="array" ref="S278">if(V278="","",XLOOKUP(V278,Master[Company],Master[Group],"NA",0,1))</f>
        <v/>
      </c>
      <c r="T278" s="88" t="str">
        <f t="array" ref="T278">if(V278="","",XLOOKUP(V278,Master[Company],Master[Loading Location],"NA",0,1))</f>
        <v/>
      </c>
      <c r="U278" s="88" t="str">
        <f t="array" ref="U278">if(V278="","",XLOOKUP(V278,Master[Company],Master[Acronym],"NA",0,1))</f>
        <v/>
      </c>
      <c r="V278" s="88"/>
      <c r="W278" s="90"/>
      <c r="X278" s="90"/>
      <c r="Y278" s="88"/>
      <c r="Z278" s="88" t="str">
        <f t="shared" si="5"/>
        <v/>
      </c>
      <c r="AA278" s="88"/>
      <c r="AB278" s="88"/>
      <c r="AC278" s="88"/>
      <c r="AD278" s="166"/>
      <c r="AE278" s="303"/>
      <c r="AF278" s="304"/>
      <c r="AG278" s="304"/>
      <c r="AH278" s="304"/>
      <c r="AI278" s="304"/>
      <c r="AJ278" s="304"/>
      <c r="AK278" s="304"/>
      <c r="AL278" s="305"/>
      <c r="AM278" s="304"/>
      <c r="AN278" s="304"/>
      <c r="AO278" s="304"/>
      <c r="AP278" s="304"/>
      <c r="AQ278" s="304"/>
      <c r="AR278" s="304"/>
      <c r="AS278" s="304"/>
      <c r="AT278" s="304"/>
      <c r="AU278" s="164"/>
      <c r="AV278" s="306"/>
      <c r="AW278" s="306"/>
      <c r="AX278" s="164"/>
      <c r="AY278" s="166"/>
      <c r="AZ278" s="88"/>
      <c r="BA278" s="88"/>
      <c r="BB278" s="88"/>
      <c r="BC278" s="88"/>
      <c r="BD278" s="307"/>
      <c r="BE278" s="88"/>
      <c r="BF278" s="88"/>
      <c r="BG278" s="88"/>
      <c r="BH278" s="308"/>
      <c r="BI278" s="309"/>
      <c r="BJ278" s="310"/>
      <c r="BK278" s="310"/>
      <c r="BL278" s="310"/>
      <c r="BM278" s="310"/>
      <c r="BN278" s="214"/>
    </row>
    <row r="279" ht="22.5" customHeight="1">
      <c r="A279" s="85" t="str">
        <f t="shared" si="6"/>
        <v/>
      </c>
      <c r="B279" s="321"/>
      <c r="C279" s="319" t="str">
        <f t="shared" si="1"/>
        <v/>
      </c>
      <c r="D279" s="322"/>
      <c r="E279" s="320" t="str">
        <f t="shared" si="2"/>
        <v/>
      </c>
      <c r="F279" s="323"/>
      <c r="G279" s="164"/>
      <c r="H279" s="88" t="str">
        <f t="array" ref="H279">IF(D279="","",XLOOKUP(D279,'Master Data'!K:K,'Master Data'!N:N,"Input in Master Data",0,1))</f>
        <v/>
      </c>
      <c r="I279" s="88" t="str">
        <f t="array" ref="I279">IF(D279="","",XLOOKUP(D279,'Master Data'!K:K,'Master Data'!O:O,"Input in Master Data",0,1))</f>
        <v/>
      </c>
      <c r="J279" s="88" t="str">
        <f t="array" ref="J279">if(V279="","",XLOOKUP(V279,Master[Company],Master[Blow],"Unknown",0,1))</f>
        <v/>
      </c>
      <c r="K279" s="88" t="str">
        <f t="array" ref="K279">if(V279="","",XLOOKUP(V279,Master[Company],Master[Pigging],"Unknown",0,1))</f>
        <v/>
      </c>
      <c r="L279" s="88" t="str">
        <f t="array" ref="L279">if(V279="","",XLOOKUP(V279,Master[Company],Master[Load Method],"Unknown",0,1))</f>
        <v/>
      </c>
      <c r="M279" s="88" t="str">
        <f t="array" ref="M279">if(V279="","",XLOOKUP(V279,Master[Company],Master[Line Distance],"Unknown",0,1))</f>
        <v/>
      </c>
      <c r="N279" s="164"/>
      <c r="O279" s="301"/>
      <c r="P279" s="88"/>
      <c r="Q279" s="88" t="str">
        <f t="array" ref="Q279">if(V279="","",XLOOKUP(V279,Master[Company],Master[Terms],"NA",0,1))</f>
        <v/>
      </c>
      <c r="R279" s="88" t="str">
        <f t="shared" si="3"/>
        <v/>
      </c>
      <c r="S279" s="88" t="str">
        <f t="array" ref="S279">if(V279="","",XLOOKUP(V279,Master[Company],Master[Group],"NA",0,1))</f>
        <v/>
      </c>
      <c r="T279" s="88" t="str">
        <f t="array" ref="T279">if(V279="","",XLOOKUP(V279,Master[Company],Master[Loading Location],"NA",0,1))</f>
        <v/>
      </c>
      <c r="U279" s="88" t="str">
        <f t="array" ref="U279">if(V279="","",XLOOKUP(V279,Master[Company],Master[Acronym],"NA",0,1))</f>
        <v/>
      </c>
      <c r="V279" s="88"/>
      <c r="W279" s="90"/>
      <c r="X279" s="90"/>
      <c r="Y279" s="88"/>
      <c r="Z279" s="88" t="str">
        <f t="shared" si="5"/>
        <v/>
      </c>
      <c r="AA279" s="88"/>
      <c r="AB279" s="88"/>
      <c r="AC279" s="88"/>
      <c r="AD279" s="166"/>
      <c r="AE279" s="303"/>
      <c r="AF279" s="304"/>
      <c r="AG279" s="304"/>
      <c r="AH279" s="304"/>
      <c r="AI279" s="304"/>
      <c r="AJ279" s="304"/>
      <c r="AK279" s="304"/>
      <c r="AL279" s="305"/>
      <c r="AM279" s="304"/>
      <c r="AN279" s="304"/>
      <c r="AO279" s="304"/>
      <c r="AP279" s="304"/>
      <c r="AQ279" s="304"/>
      <c r="AR279" s="304"/>
      <c r="AS279" s="304"/>
      <c r="AT279" s="304"/>
      <c r="AU279" s="164"/>
      <c r="AV279" s="306"/>
      <c r="AW279" s="306"/>
      <c r="AX279" s="164"/>
      <c r="AY279" s="166"/>
      <c r="AZ279" s="88"/>
      <c r="BA279" s="88"/>
      <c r="BB279" s="88"/>
      <c r="BC279" s="88"/>
      <c r="BD279" s="307"/>
      <c r="BE279" s="88"/>
      <c r="BF279" s="88"/>
      <c r="BG279" s="88"/>
      <c r="BH279" s="308"/>
      <c r="BI279" s="309"/>
      <c r="BJ279" s="310"/>
      <c r="BK279" s="310"/>
      <c r="BL279" s="310"/>
      <c r="BM279" s="310"/>
      <c r="BN279" s="214"/>
    </row>
    <row r="280" ht="22.5" customHeight="1">
      <c r="A280" s="85" t="str">
        <f t="shared" si="6"/>
        <v/>
      </c>
      <c r="B280" s="321"/>
      <c r="C280" s="319" t="str">
        <f t="shared" si="1"/>
        <v/>
      </c>
      <c r="D280" s="322"/>
      <c r="E280" s="320" t="str">
        <f t="shared" si="2"/>
        <v/>
      </c>
      <c r="F280" s="323"/>
      <c r="G280" s="164"/>
      <c r="H280" s="88" t="str">
        <f t="array" ref="H280">IF(D280="","",XLOOKUP(D280,'Master Data'!K:K,'Master Data'!N:N,"Input in Master Data",0,1))</f>
        <v/>
      </c>
      <c r="I280" s="88" t="str">
        <f t="array" ref="I280">IF(D280="","",XLOOKUP(D280,'Master Data'!K:K,'Master Data'!O:O,"Input in Master Data",0,1))</f>
        <v/>
      </c>
      <c r="J280" s="88" t="str">
        <f t="array" ref="J280">if(V280="","",XLOOKUP(V280,Master[Company],Master[Blow],"Unknown",0,1))</f>
        <v/>
      </c>
      <c r="K280" s="88" t="str">
        <f t="array" ref="K280">if(V280="","",XLOOKUP(V280,Master[Company],Master[Pigging],"Unknown",0,1))</f>
        <v/>
      </c>
      <c r="L280" s="88" t="str">
        <f t="array" ref="L280">if(V280="","",XLOOKUP(V280,Master[Company],Master[Load Method],"Unknown",0,1))</f>
        <v/>
      </c>
      <c r="M280" s="88" t="str">
        <f t="array" ref="M280">if(V280="","",XLOOKUP(V280,Master[Company],Master[Line Distance],"Unknown",0,1))</f>
        <v/>
      </c>
      <c r="N280" s="164"/>
      <c r="O280" s="301"/>
      <c r="P280" s="88"/>
      <c r="Q280" s="88" t="str">
        <f t="array" ref="Q280">if(V280="","",XLOOKUP(V280,Master[Company],Master[Terms],"NA",0,1))</f>
        <v/>
      </c>
      <c r="R280" s="88" t="str">
        <f t="shared" si="3"/>
        <v/>
      </c>
      <c r="S280" s="88" t="str">
        <f t="array" ref="S280">if(V280="","",XLOOKUP(V280,Master[Company],Master[Group],"NA",0,1))</f>
        <v/>
      </c>
      <c r="T280" s="88" t="str">
        <f t="array" ref="T280">if(V280="","",XLOOKUP(V280,Master[Company],Master[Loading Location],"NA",0,1))</f>
        <v/>
      </c>
      <c r="U280" s="88" t="str">
        <f t="array" ref="U280">if(V280="","",XLOOKUP(V280,Master[Company],Master[Acronym],"NA",0,1))</f>
        <v/>
      </c>
      <c r="V280" s="88"/>
      <c r="W280" s="90"/>
      <c r="X280" s="90"/>
      <c r="Y280" s="88"/>
      <c r="Z280" s="88" t="str">
        <f t="shared" si="5"/>
        <v/>
      </c>
      <c r="AA280" s="88"/>
      <c r="AB280" s="88"/>
      <c r="AC280" s="88"/>
      <c r="AD280" s="166"/>
      <c r="AE280" s="303"/>
      <c r="AF280" s="304"/>
      <c r="AG280" s="304"/>
      <c r="AH280" s="304"/>
      <c r="AI280" s="304"/>
      <c r="AJ280" s="304"/>
      <c r="AK280" s="304"/>
      <c r="AL280" s="305"/>
      <c r="AM280" s="304"/>
      <c r="AN280" s="304"/>
      <c r="AO280" s="304"/>
      <c r="AP280" s="304"/>
      <c r="AQ280" s="304"/>
      <c r="AR280" s="304"/>
      <c r="AS280" s="304"/>
      <c r="AT280" s="304"/>
      <c r="AU280" s="164"/>
      <c r="AV280" s="306"/>
      <c r="AW280" s="306"/>
      <c r="AX280" s="164"/>
      <c r="AY280" s="166"/>
      <c r="AZ280" s="88"/>
      <c r="BA280" s="88"/>
      <c r="BB280" s="88"/>
      <c r="BC280" s="88"/>
      <c r="BD280" s="307"/>
      <c r="BE280" s="88"/>
      <c r="BF280" s="88"/>
      <c r="BG280" s="88"/>
      <c r="BH280" s="308"/>
      <c r="BI280" s="309"/>
      <c r="BJ280" s="310"/>
      <c r="BK280" s="310"/>
      <c r="BL280" s="310"/>
      <c r="BM280" s="310"/>
      <c r="BN280" s="214"/>
    </row>
    <row r="281" ht="22.5" customHeight="1">
      <c r="A281" s="85" t="str">
        <f t="shared" si="6"/>
        <v/>
      </c>
      <c r="B281" s="321"/>
      <c r="C281" s="319" t="str">
        <f t="shared" si="1"/>
        <v/>
      </c>
      <c r="D281" s="322"/>
      <c r="E281" s="320" t="str">
        <f t="shared" si="2"/>
        <v/>
      </c>
      <c r="F281" s="323"/>
      <c r="G281" s="164"/>
      <c r="H281" s="88" t="str">
        <f t="array" ref="H281">IF(D281="","",XLOOKUP(D281,'Master Data'!K:K,'Master Data'!N:N,"Input in Master Data",0,1))</f>
        <v/>
      </c>
      <c r="I281" s="88" t="str">
        <f t="array" ref="I281">IF(D281="","",XLOOKUP(D281,'Master Data'!K:K,'Master Data'!O:O,"Input in Master Data",0,1))</f>
        <v/>
      </c>
      <c r="J281" s="88" t="str">
        <f t="array" ref="J281">if(V281="","",XLOOKUP(V281,Master[Company],Master[Blow],"Unknown",0,1))</f>
        <v/>
      </c>
      <c r="K281" s="88" t="str">
        <f t="array" ref="K281">if(V281="","",XLOOKUP(V281,Master[Company],Master[Pigging],"Unknown",0,1))</f>
        <v/>
      </c>
      <c r="L281" s="88" t="str">
        <f t="array" ref="L281">if(V281="","",XLOOKUP(V281,Master[Company],Master[Load Method],"Unknown",0,1))</f>
        <v/>
      </c>
      <c r="M281" s="88" t="str">
        <f t="array" ref="M281">if(V281="","",XLOOKUP(V281,Master[Company],Master[Line Distance],"Unknown",0,1))</f>
        <v/>
      </c>
      <c r="N281" s="164"/>
      <c r="O281" s="301"/>
      <c r="P281" s="88"/>
      <c r="Q281" s="88" t="str">
        <f t="array" ref="Q281">if(V281="","",XLOOKUP(V281,Master[Company],Master[Terms],"NA",0,1))</f>
        <v/>
      </c>
      <c r="R281" s="88" t="str">
        <f t="shared" si="3"/>
        <v/>
      </c>
      <c r="S281" s="88" t="str">
        <f t="array" ref="S281">if(V281="","",XLOOKUP(V281,Master[Company],Master[Group],"NA",0,1))</f>
        <v/>
      </c>
      <c r="T281" s="88" t="str">
        <f t="array" ref="T281">if(V281="","",XLOOKUP(V281,Master[Company],Master[Loading Location],"NA",0,1))</f>
        <v/>
      </c>
      <c r="U281" s="88" t="str">
        <f t="array" ref="U281">if(V281="","",XLOOKUP(V281,Master[Company],Master[Acronym],"NA",0,1))</f>
        <v/>
      </c>
      <c r="V281" s="88"/>
      <c r="W281" s="90"/>
      <c r="X281" s="90"/>
      <c r="Y281" s="88"/>
      <c r="Z281" s="88" t="str">
        <f t="shared" si="5"/>
        <v/>
      </c>
      <c r="AA281" s="88"/>
      <c r="AB281" s="88"/>
      <c r="AC281" s="88"/>
      <c r="AD281" s="166"/>
      <c r="AE281" s="303"/>
      <c r="AF281" s="304"/>
      <c r="AG281" s="304"/>
      <c r="AH281" s="304"/>
      <c r="AI281" s="304"/>
      <c r="AJ281" s="304"/>
      <c r="AK281" s="304"/>
      <c r="AL281" s="305"/>
      <c r="AM281" s="304"/>
      <c r="AN281" s="304"/>
      <c r="AO281" s="304"/>
      <c r="AP281" s="304"/>
      <c r="AQ281" s="304"/>
      <c r="AR281" s="304"/>
      <c r="AS281" s="304"/>
      <c r="AT281" s="304"/>
      <c r="AU281" s="164"/>
      <c r="AV281" s="306"/>
      <c r="AW281" s="306"/>
      <c r="AX281" s="164"/>
      <c r="AY281" s="166"/>
      <c r="AZ281" s="88"/>
      <c r="BA281" s="88"/>
      <c r="BB281" s="88"/>
      <c r="BC281" s="88"/>
      <c r="BD281" s="307"/>
      <c r="BE281" s="88"/>
      <c r="BF281" s="88"/>
      <c r="BG281" s="88"/>
      <c r="BH281" s="308"/>
      <c r="BI281" s="309"/>
      <c r="BJ281" s="310"/>
      <c r="BK281" s="310"/>
      <c r="BL281" s="310"/>
      <c r="BM281" s="310"/>
      <c r="BN281" s="214"/>
    </row>
    <row r="282" ht="22.5" customHeight="1">
      <c r="A282" s="85" t="str">
        <f t="shared" si="6"/>
        <v/>
      </c>
      <c r="B282" s="321"/>
      <c r="C282" s="319" t="str">
        <f t="shared" si="1"/>
        <v/>
      </c>
      <c r="D282" s="322"/>
      <c r="E282" s="320" t="str">
        <f t="shared" si="2"/>
        <v/>
      </c>
      <c r="F282" s="323"/>
      <c r="G282" s="164"/>
      <c r="H282" s="88" t="str">
        <f t="array" ref="H282">IF(D282="","",XLOOKUP(D282,'Master Data'!K:K,'Master Data'!N:N,"Input in Master Data",0,1))</f>
        <v/>
      </c>
      <c r="I282" s="88" t="str">
        <f t="array" ref="I282">IF(D282="","",XLOOKUP(D282,'Master Data'!K:K,'Master Data'!O:O,"Input in Master Data",0,1))</f>
        <v/>
      </c>
      <c r="J282" s="88" t="str">
        <f t="array" ref="J282">if(V282="","",XLOOKUP(V282,Master[Company],Master[Blow],"Unknown",0,1))</f>
        <v/>
      </c>
      <c r="K282" s="88" t="str">
        <f t="array" ref="K282">if(V282="","",XLOOKUP(V282,Master[Company],Master[Pigging],"Unknown",0,1))</f>
        <v/>
      </c>
      <c r="L282" s="88" t="str">
        <f t="array" ref="L282">if(V282="","",XLOOKUP(V282,Master[Company],Master[Load Method],"Unknown",0,1))</f>
        <v/>
      </c>
      <c r="M282" s="88" t="str">
        <f t="array" ref="M282">if(V282="","",XLOOKUP(V282,Master[Company],Master[Line Distance],"Unknown",0,1))</f>
        <v/>
      </c>
      <c r="N282" s="164"/>
      <c r="O282" s="301"/>
      <c r="P282" s="88"/>
      <c r="Q282" s="88" t="str">
        <f t="array" ref="Q282">if(V282="","",XLOOKUP(V282,Master[Company],Master[Terms],"NA",0,1))</f>
        <v/>
      </c>
      <c r="R282" s="88" t="str">
        <f t="shared" si="3"/>
        <v/>
      </c>
      <c r="S282" s="88" t="str">
        <f t="array" ref="S282">if(V282="","",XLOOKUP(V282,Master[Company],Master[Group],"NA",0,1))</f>
        <v/>
      </c>
      <c r="T282" s="88" t="str">
        <f t="array" ref="T282">if(V282="","",XLOOKUP(V282,Master[Company],Master[Loading Location],"NA",0,1))</f>
        <v/>
      </c>
      <c r="U282" s="88" t="str">
        <f t="array" ref="U282">if(V282="","",XLOOKUP(V282,Master[Company],Master[Acronym],"NA",0,1))</f>
        <v/>
      </c>
      <c r="V282" s="88"/>
      <c r="W282" s="90"/>
      <c r="X282" s="90"/>
      <c r="Y282" s="88"/>
      <c r="Z282" s="88" t="str">
        <f t="shared" si="5"/>
        <v/>
      </c>
      <c r="AA282" s="88"/>
      <c r="AB282" s="88"/>
      <c r="AC282" s="88"/>
      <c r="AD282" s="166"/>
      <c r="AE282" s="303"/>
      <c r="AF282" s="304"/>
      <c r="AG282" s="304"/>
      <c r="AH282" s="304"/>
      <c r="AI282" s="304"/>
      <c r="AJ282" s="304"/>
      <c r="AK282" s="304"/>
      <c r="AL282" s="305"/>
      <c r="AM282" s="304"/>
      <c r="AN282" s="304"/>
      <c r="AO282" s="304"/>
      <c r="AP282" s="304"/>
      <c r="AQ282" s="304"/>
      <c r="AR282" s="304"/>
      <c r="AS282" s="304"/>
      <c r="AT282" s="304"/>
      <c r="AU282" s="164"/>
      <c r="AV282" s="306"/>
      <c r="AW282" s="306"/>
      <c r="AX282" s="164"/>
      <c r="AY282" s="166"/>
      <c r="AZ282" s="88"/>
      <c r="BA282" s="88"/>
      <c r="BB282" s="88"/>
      <c r="BC282" s="88"/>
      <c r="BD282" s="307"/>
      <c r="BE282" s="88"/>
      <c r="BF282" s="88"/>
      <c r="BG282" s="88"/>
      <c r="BH282" s="308"/>
      <c r="BI282" s="309"/>
      <c r="BJ282" s="310"/>
      <c r="BK282" s="310"/>
      <c r="BL282" s="310"/>
      <c r="BM282" s="310"/>
      <c r="BN282" s="214"/>
    </row>
    <row r="283" ht="22.5" customHeight="1">
      <c r="A283" s="85" t="str">
        <f t="shared" si="6"/>
        <v/>
      </c>
      <c r="B283" s="321"/>
      <c r="C283" s="319" t="str">
        <f t="shared" si="1"/>
        <v/>
      </c>
      <c r="D283" s="322"/>
      <c r="E283" s="320" t="str">
        <f t="shared" si="2"/>
        <v/>
      </c>
      <c r="F283" s="323"/>
      <c r="G283" s="164"/>
      <c r="H283" s="88" t="str">
        <f t="array" ref="H283">IF(D283="","",XLOOKUP(D283,'Master Data'!K:K,'Master Data'!N:N,"Input in Master Data",0,1))</f>
        <v/>
      </c>
      <c r="I283" s="88" t="str">
        <f t="array" ref="I283">IF(D283="","",XLOOKUP(D283,'Master Data'!K:K,'Master Data'!O:O,"Input in Master Data",0,1))</f>
        <v/>
      </c>
      <c r="J283" s="88" t="str">
        <f t="array" ref="J283">if(V283="","",XLOOKUP(V283,Master[Company],Master[Blow],"Unknown",0,1))</f>
        <v/>
      </c>
      <c r="K283" s="88" t="str">
        <f t="array" ref="K283">if(V283="","",XLOOKUP(V283,Master[Company],Master[Pigging],"Unknown",0,1))</f>
        <v/>
      </c>
      <c r="L283" s="88" t="str">
        <f t="array" ref="L283">if(V283="","",XLOOKUP(V283,Master[Company],Master[Load Method],"Unknown",0,1))</f>
        <v/>
      </c>
      <c r="M283" s="88" t="str">
        <f t="array" ref="M283">if(V283="","",XLOOKUP(V283,Master[Company],Master[Line Distance],"Unknown",0,1))</f>
        <v/>
      </c>
      <c r="N283" s="164"/>
      <c r="O283" s="301"/>
      <c r="P283" s="88"/>
      <c r="Q283" s="88" t="str">
        <f t="array" ref="Q283">if(V283="","",XLOOKUP(V283,Master[Company],Master[Terms],"NA",0,1))</f>
        <v/>
      </c>
      <c r="R283" s="88" t="str">
        <f t="shared" si="3"/>
        <v/>
      </c>
      <c r="S283" s="88" t="str">
        <f t="array" ref="S283">if(V283="","",XLOOKUP(V283,Master[Company],Master[Group],"NA",0,1))</f>
        <v/>
      </c>
      <c r="T283" s="88" t="str">
        <f t="array" ref="T283">if(V283="","",XLOOKUP(V283,Master[Company],Master[Loading Location],"NA",0,1))</f>
        <v/>
      </c>
      <c r="U283" s="88" t="str">
        <f t="array" ref="U283">if(V283="","",XLOOKUP(V283,Master[Company],Master[Acronym],"NA",0,1))</f>
        <v/>
      </c>
      <c r="V283" s="88"/>
      <c r="W283" s="90"/>
      <c r="X283" s="90"/>
      <c r="Y283" s="88"/>
      <c r="Z283" s="88" t="str">
        <f t="shared" si="5"/>
        <v/>
      </c>
      <c r="AA283" s="88"/>
      <c r="AB283" s="88"/>
      <c r="AC283" s="88"/>
      <c r="AD283" s="166"/>
      <c r="AE283" s="303"/>
      <c r="AF283" s="304"/>
      <c r="AG283" s="304"/>
      <c r="AH283" s="304"/>
      <c r="AI283" s="304"/>
      <c r="AJ283" s="304"/>
      <c r="AK283" s="304"/>
      <c r="AL283" s="305"/>
      <c r="AM283" s="304"/>
      <c r="AN283" s="304"/>
      <c r="AO283" s="304"/>
      <c r="AP283" s="304"/>
      <c r="AQ283" s="304"/>
      <c r="AR283" s="304"/>
      <c r="AS283" s="304"/>
      <c r="AT283" s="304"/>
      <c r="AU283" s="164"/>
      <c r="AV283" s="306"/>
      <c r="AW283" s="306"/>
      <c r="AX283" s="164"/>
      <c r="AY283" s="166"/>
      <c r="AZ283" s="88"/>
      <c r="BA283" s="88"/>
      <c r="BB283" s="88"/>
      <c r="BC283" s="88"/>
      <c r="BD283" s="307"/>
      <c r="BE283" s="88"/>
      <c r="BF283" s="88"/>
      <c r="BG283" s="88"/>
      <c r="BH283" s="308"/>
      <c r="BI283" s="309"/>
      <c r="BJ283" s="310"/>
      <c r="BK283" s="310"/>
      <c r="BL283" s="310"/>
      <c r="BM283" s="310"/>
      <c r="BN283" s="214"/>
    </row>
    <row r="284" ht="22.5" customHeight="1">
      <c r="A284" s="85" t="str">
        <f t="shared" si="6"/>
        <v/>
      </c>
      <c r="B284" s="321"/>
      <c r="C284" s="319" t="str">
        <f t="shared" si="1"/>
        <v/>
      </c>
      <c r="D284" s="322"/>
      <c r="E284" s="320" t="str">
        <f t="shared" si="2"/>
        <v/>
      </c>
      <c r="F284" s="323"/>
      <c r="G284" s="164"/>
      <c r="H284" s="88" t="str">
        <f t="array" ref="H284">IF(D284="","",XLOOKUP(D284,'Master Data'!K:K,'Master Data'!N:N,"Input in Master Data",0,1))</f>
        <v/>
      </c>
      <c r="I284" s="88" t="str">
        <f t="array" ref="I284">IF(D284="","",XLOOKUP(D284,'Master Data'!K:K,'Master Data'!O:O,"Input in Master Data",0,1))</f>
        <v/>
      </c>
      <c r="J284" s="88" t="str">
        <f t="array" ref="J284">if(V284="","",XLOOKUP(V284,Master[Company],Master[Blow],"Unknown",0,1))</f>
        <v/>
      </c>
      <c r="K284" s="88" t="str">
        <f t="array" ref="K284">if(V284="","",XLOOKUP(V284,Master[Company],Master[Pigging],"Unknown",0,1))</f>
        <v/>
      </c>
      <c r="L284" s="88" t="str">
        <f t="array" ref="L284">if(V284="","",XLOOKUP(V284,Master[Company],Master[Load Method],"Unknown",0,1))</f>
        <v/>
      </c>
      <c r="M284" s="88" t="str">
        <f t="array" ref="M284">if(V284="","",XLOOKUP(V284,Master[Company],Master[Line Distance],"Unknown",0,1))</f>
        <v/>
      </c>
      <c r="N284" s="164"/>
      <c r="O284" s="301"/>
      <c r="P284" s="88"/>
      <c r="Q284" s="88" t="str">
        <f t="array" ref="Q284">if(V284="","",XLOOKUP(V284,Master[Company],Master[Terms],"NA",0,1))</f>
        <v/>
      </c>
      <c r="R284" s="88" t="str">
        <f t="shared" si="3"/>
        <v/>
      </c>
      <c r="S284" s="88" t="str">
        <f t="array" ref="S284">if(V284="","",XLOOKUP(V284,Master[Company],Master[Group],"NA",0,1))</f>
        <v/>
      </c>
      <c r="T284" s="88" t="str">
        <f t="array" ref="T284">if(V284="","",XLOOKUP(V284,Master[Company],Master[Loading Location],"NA",0,1))</f>
        <v/>
      </c>
      <c r="U284" s="88" t="str">
        <f t="array" ref="U284">if(V284="","",XLOOKUP(V284,Master[Company],Master[Acronym],"NA",0,1))</f>
        <v/>
      </c>
      <c r="V284" s="88"/>
      <c r="W284" s="90"/>
      <c r="X284" s="90"/>
      <c r="Y284" s="88"/>
      <c r="Z284" s="88" t="str">
        <f t="shared" si="5"/>
        <v/>
      </c>
      <c r="AA284" s="88"/>
      <c r="AB284" s="88"/>
      <c r="AC284" s="88"/>
      <c r="AD284" s="166"/>
      <c r="AE284" s="303"/>
      <c r="AF284" s="304"/>
      <c r="AG284" s="304"/>
      <c r="AH284" s="304"/>
      <c r="AI284" s="304"/>
      <c r="AJ284" s="304"/>
      <c r="AK284" s="304"/>
      <c r="AL284" s="305"/>
      <c r="AM284" s="304"/>
      <c r="AN284" s="304"/>
      <c r="AO284" s="304"/>
      <c r="AP284" s="304"/>
      <c r="AQ284" s="304"/>
      <c r="AR284" s="304"/>
      <c r="AS284" s="304"/>
      <c r="AT284" s="304"/>
      <c r="AU284" s="164"/>
      <c r="AV284" s="306"/>
      <c r="AW284" s="306"/>
      <c r="AX284" s="164"/>
      <c r="AY284" s="166"/>
      <c r="AZ284" s="88"/>
      <c r="BA284" s="88"/>
      <c r="BB284" s="88"/>
      <c r="BC284" s="88"/>
      <c r="BD284" s="307"/>
      <c r="BE284" s="88"/>
      <c r="BF284" s="88"/>
      <c r="BG284" s="88"/>
      <c r="BH284" s="308"/>
      <c r="BI284" s="309"/>
      <c r="BJ284" s="310"/>
      <c r="BK284" s="310"/>
      <c r="BL284" s="310"/>
      <c r="BM284" s="310"/>
      <c r="BN284" s="214"/>
    </row>
    <row r="285" ht="22.5" customHeight="1">
      <c r="A285" s="85" t="str">
        <f t="shared" si="6"/>
        <v/>
      </c>
      <c r="B285" s="321"/>
      <c r="C285" s="319" t="str">
        <f t="shared" si="1"/>
        <v/>
      </c>
      <c r="D285" s="322"/>
      <c r="E285" s="320" t="str">
        <f t="shared" si="2"/>
        <v/>
      </c>
      <c r="F285" s="323"/>
      <c r="G285" s="164"/>
      <c r="H285" s="88" t="str">
        <f t="array" ref="H285">IF(D285="","",XLOOKUP(D285,'Master Data'!K:K,'Master Data'!N:N,"Input in Master Data",0,1))</f>
        <v/>
      </c>
      <c r="I285" s="88" t="str">
        <f t="array" ref="I285">IF(D285="","",XLOOKUP(D285,'Master Data'!K:K,'Master Data'!O:O,"Input in Master Data",0,1))</f>
        <v/>
      </c>
      <c r="J285" s="88" t="str">
        <f t="array" ref="J285">if(V285="","",XLOOKUP(V285,Master[Company],Master[Blow],"Unknown",0,1))</f>
        <v/>
      </c>
      <c r="K285" s="88" t="str">
        <f t="array" ref="K285">if(V285="","",XLOOKUP(V285,Master[Company],Master[Pigging],"Unknown",0,1))</f>
        <v/>
      </c>
      <c r="L285" s="88" t="str">
        <f t="array" ref="L285">if(V285="","",XLOOKUP(V285,Master[Company],Master[Load Method],"Unknown",0,1))</f>
        <v/>
      </c>
      <c r="M285" s="88" t="str">
        <f t="array" ref="M285">if(V285="","",XLOOKUP(V285,Master[Company],Master[Line Distance],"Unknown",0,1))</f>
        <v/>
      </c>
      <c r="N285" s="164"/>
      <c r="O285" s="301"/>
      <c r="P285" s="88"/>
      <c r="Q285" s="88" t="str">
        <f t="array" ref="Q285">if(V285="","",XLOOKUP(V285,Master[Company],Master[Terms],"NA",0,1))</f>
        <v/>
      </c>
      <c r="R285" s="88" t="str">
        <f t="shared" si="3"/>
        <v/>
      </c>
      <c r="S285" s="88" t="str">
        <f t="array" ref="S285">if(V285="","",XLOOKUP(V285,Master[Company],Master[Group],"NA",0,1))</f>
        <v/>
      </c>
      <c r="T285" s="88" t="str">
        <f t="array" ref="T285">if(V285="","",XLOOKUP(V285,Master[Company],Master[Loading Location],"NA",0,1))</f>
        <v/>
      </c>
      <c r="U285" s="88" t="str">
        <f t="array" ref="U285">if(V285="","",XLOOKUP(V285,Master[Company],Master[Acronym],"NA",0,1))</f>
        <v/>
      </c>
      <c r="V285" s="88"/>
      <c r="W285" s="90"/>
      <c r="X285" s="90"/>
      <c r="Y285" s="88"/>
      <c r="Z285" s="88" t="str">
        <f t="shared" si="5"/>
        <v/>
      </c>
      <c r="AA285" s="88"/>
      <c r="AB285" s="88"/>
      <c r="AC285" s="88"/>
      <c r="AD285" s="166"/>
      <c r="AE285" s="303"/>
      <c r="AF285" s="304"/>
      <c r="AG285" s="304"/>
      <c r="AH285" s="304"/>
      <c r="AI285" s="304"/>
      <c r="AJ285" s="304"/>
      <c r="AK285" s="304"/>
      <c r="AL285" s="305"/>
      <c r="AM285" s="304"/>
      <c r="AN285" s="304"/>
      <c r="AO285" s="304"/>
      <c r="AP285" s="304"/>
      <c r="AQ285" s="304"/>
      <c r="AR285" s="304"/>
      <c r="AS285" s="304"/>
      <c r="AT285" s="304"/>
      <c r="AU285" s="164"/>
      <c r="AV285" s="306"/>
      <c r="AW285" s="306"/>
      <c r="AX285" s="164"/>
      <c r="AY285" s="166"/>
      <c r="AZ285" s="88"/>
      <c r="BA285" s="88"/>
      <c r="BB285" s="88"/>
      <c r="BC285" s="88"/>
      <c r="BD285" s="307"/>
      <c r="BE285" s="88"/>
      <c r="BF285" s="88"/>
      <c r="BG285" s="88"/>
      <c r="BH285" s="308"/>
      <c r="BI285" s="309"/>
      <c r="BJ285" s="310"/>
      <c r="BK285" s="310"/>
      <c r="BL285" s="310"/>
      <c r="BM285" s="310"/>
      <c r="BN285" s="214"/>
    </row>
    <row r="286" ht="22.5" customHeight="1">
      <c r="A286" s="85" t="str">
        <f t="shared" si="6"/>
        <v/>
      </c>
      <c r="B286" s="321"/>
      <c r="C286" s="319" t="str">
        <f t="shared" si="1"/>
        <v/>
      </c>
      <c r="D286" s="322"/>
      <c r="E286" s="320" t="str">
        <f t="shared" si="2"/>
        <v/>
      </c>
      <c r="F286" s="323"/>
      <c r="G286" s="164"/>
      <c r="H286" s="88" t="str">
        <f t="array" ref="H286">IF(D286="","",XLOOKUP(D286,'Master Data'!K:K,'Master Data'!N:N,"Input in Master Data",0,1))</f>
        <v/>
      </c>
      <c r="I286" s="88" t="str">
        <f t="array" ref="I286">IF(D286="","",XLOOKUP(D286,'Master Data'!K:K,'Master Data'!O:O,"Input in Master Data",0,1))</f>
        <v/>
      </c>
      <c r="J286" s="88" t="str">
        <f t="array" ref="J286">if(V286="","",XLOOKUP(V286,Master[Company],Master[Blow],"Unknown",0,1))</f>
        <v/>
      </c>
      <c r="K286" s="88" t="str">
        <f t="array" ref="K286">if(V286="","",XLOOKUP(V286,Master[Company],Master[Pigging],"Unknown",0,1))</f>
        <v/>
      </c>
      <c r="L286" s="88" t="str">
        <f t="array" ref="L286">if(V286="","",XLOOKUP(V286,Master[Company],Master[Load Method],"Unknown",0,1))</f>
        <v/>
      </c>
      <c r="M286" s="88" t="str">
        <f t="array" ref="M286">if(V286="","",XLOOKUP(V286,Master[Company],Master[Line Distance],"Unknown",0,1))</f>
        <v/>
      </c>
      <c r="N286" s="164"/>
      <c r="O286" s="301"/>
      <c r="P286" s="88"/>
      <c r="Q286" s="88" t="str">
        <f t="array" ref="Q286">if(V286="","",XLOOKUP(V286,Master[Company],Master[Terms],"NA",0,1))</f>
        <v/>
      </c>
      <c r="R286" s="88" t="str">
        <f t="shared" si="3"/>
        <v/>
      </c>
      <c r="S286" s="88" t="str">
        <f t="array" ref="S286">if(V286="","",XLOOKUP(V286,Master[Company],Master[Group],"NA",0,1))</f>
        <v/>
      </c>
      <c r="T286" s="88" t="str">
        <f t="array" ref="T286">if(V286="","",XLOOKUP(V286,Master[Company],Master[Loading Location],"NA",0,1))</f>
        <v/>
      </c>
      <c r="U286" s="88" t="str">
        <f t="array" ref="U286">if(V286="","",XLOOKUP(V286,Master[Company],Master[Acronym],"NA",0,1))</f>
        <v/>
      </c>
      <c r="V286" s="88"/>
      <c r="W286" s="90"/>
      <c r="X286" s="90"/>
      <c r="Y286" s="88"/>
      <c r="Z286" s="88" t="str">
        <f t="shared" si="5"/>
        <v/>
      </c>
      <c r="AA286" s="88"/>
      <c r="AB286" s="88"/>
      <c r="AC286" s="88"/>
      <c r="AD286" s="166"/>
      <c r="AE286" s="303"/>
      <c r="AF286" s="304"/>
      <c r="AG286" s="304"/>
      <c r="AH286" s="304"/>
      <c r="AI286" s="304"/>
      <c r="AJ286" s="304"/>
      <c r="AK286" s="304"/>
      <c r="AL286" s="305"/>
      <c r="AM286" s="304"/>
      <c r="AN286" s="304"/>
      <c r="AO286" s="304"/>
      <c r="AP286" s="304"/>
      <c r="AQ286" s="304"/>
      <c r="AR286" s="304"/>
      <c r="AS286" s="304"/>
      <c r="AT286" s="304"/>
      <c r="AU286" s="164"/>
      <c r="AV286" s="306"/>
      <c r="AW286" s="306"/>
      <c r="AX286" s="164"/>
      <c r="AY286" s="166"/>
      <c r="AZ286" s="88"/>
      <c r="BA286" s="88"/>
      <c r="BB286" s="88"/>
      <c r="BC286" s="88"/>
      <c r="BD286" s="307"/>
      <c r="BE286" s="88"/>
      <c r="BF286" s="88"/>
      <c r="BG286" s="88"/>
      <c r="BH286" s="308"/>
      <c r="BI286" s="309"/>
      <c r="BJ286" s="310"/>
      <c r="BK286" s="310"/>
      <c r="BL286" s="310"/>
      <c r="BM286" s="310"/>
      <c r="BN286" s="214"/>
    </row>
    <row r="287" ht="22.5" customHeight="1">
      <c r="A287" s="85" t="str">
        <f t="shared" si="6"/>
        <v/>
      </c>
      <c r="B287" s="321"/>
      <c r="C287" s="319" t="str">
        <f t="shared" si="1"/>
        <v/>
      </c>
      <c r="D287" s="322"/>
      <c r="E287" s="320" t="str">
        <f t="shared" si="2"/>
        <v/>
      </c>
      <c r="F287" s="323"/>
      <c r="G287" s="164"/>
      <c r="H287" s="88" t="str">
        <f t="array" ref="H287">IF(D287="","",XLOOKUP(D287,'Master Data'!K:K,'Master Data'!N:N,"Input in Master Data",0,1))</f>
        <v/>
      </c>
      <c r="I287" s="88" t="str">
        <f t="array" ref="I287">IF(D287="","",XLOOKUP(D287,'Master Data'!K:K,'Master Data'!O:O,"Input in Master Data",0,1))</f>
        <v/>
      </c>
      <c r="J287" s="88" t="str">
        <f t="array" ref="J287">if(V287="","",XLOOKUP(V287,Master[Company],Master[Blow],"Unknown",0,1))</f>
        <v/>
      </c>
      <c r="K287" s="88" t="str">
        <f t="array" ref="K287">if(V287="","",XLOOKUP(V287,Master[Company],Master[Pigging],"Unknown",0,1))</f>
        <v/>
      </c>
      <c r="L287" s="88" t="str">
        <f t="array" ref="L287">if(V287="","",XLOOKUP(V287,Master[Company],Master[Load Method],"Unknown",0,1))</f>
        <v/>
      </c>
      <c r="M287" s="88" t="str">
        <f t="array" ref="M287">if(V287="","",XLOOKUP(V287,Master[Company],Master[Line Distance],"Unknown",0,1))</f>
        <v/>
      </c>
      <c r="N287" s="164"/>
      <c r="O287" s="301"/>
      <c r="P287" s="88"/>
      <c r="Q287" s="88" t="str">
        <f t="array" ref="Q287">if(V287="","",XLOOKUP(V287,Master[Company],Master[Terms],"NA",0,1))</f>
        <v/>
      </c>
      <c r="R287" s="88" t="str">
        <f t="shared" si="3"/>
        <v/>
      </c>
      <c r="S287" s="88" t="str">
        <f t="array" ref="S287">if(V287="","",XLOOKUP(V287,Master[Company],Master[Group],"NA",0,1))</f>
        <v/>
      </c>
      <c r="T287" s="88" t="str">
        <f t="array" ref="T287">if(V287="","",XLOOKUP(V287,Master[Company],Master[Loading Location],"NA",0,1))</f>
        <v/>
      </c>
      <c r="U287" s="88" t="str">
        <f t="array" ref="U287">if(V287="","",XLOOKUP(V287,Master[Company],Master[Acronym],"NA",0,1))</f>
        <v/>
      </c>
      <c r="V287" s="88"/>
      <c r="W287" s="90"/>
      <c r="X287" s="90"/>
      <c r="Y287" s="88"/>
      <c r="Z287" s="88" t="str">
        <f t="shared" si="5"/>
        <v/>
      </c>
      <c r="AA287" s="88"/>
      <c r="AB287" s="88"/>
      <c r="AC287" s="88"/>
      <c r="AD287" s="166"/>
      <c r="AE287" s="303"/>
      <c r="AF287" s="304"/>
      <c r="AG287" s="304"/>
      <c r="AH287" s="304"/>
      <c r="AI287" s="304"/>
      <c r="AJ287" s="304"/>
      <c r="AK287" s="304"/>
      <c r="AL287" s="305"/>
      <c r="AM287" s="304"/>
      <c r="AN287" s="304"/>
      <c r="AO287" s="304"/>
      <c r="AP287" s="304"/>
      <c r="AQ287" s="304"/>
      <c r="AR287" s="304"/>
      <c r="AS287" s="304"/>
      <c r="AT287" s="304"/>
      <c r="AU287" s="164"/>
      <c r="AV287" s="306"/>
      <c r="AW287" s="306"/>
      <c r="AX287" s="164"/>
      <c r="AY287" s="166"/>
      <c r="AZ287" s="88"/>
      <c r="BA287" s="88"/>
      <c r="BB287" s="88"/>
      <c r="BC287" s="88"/>
      <c r="BD287" s="307"/>
      <c r="BE287" s="88"/>
      <c r="BF287" s="88"/>
      <c r="BG287" s="88"/>
      <c r="BH287" s="308"/>
      <c r="BI287" s="309"/>
      <c r="BJ287" s="310"/>
      <c r="BK287" s="310"/>
      <c r="BL287" s="310"/>
      <c r="BM287" s="310"/>
      <c r="BN287" s="214"/>
    </row>
    <row r="288" ht="22.5" customHeight="1">
      <c r="A288" s="85" t="str">
        <f t="shared" si="6"/>
        <v/>
      </c>
      <c r="B288" s="321"/>
      <c r="C288" s="319" t="str">
        <f t="shared" si="1"/>
        <v/>
      </c>
      <c r="D288" s="322"/>
      <c r="E288" s="320" t="str">
        <f t="shared" si="2"/>
        <v/>
      </c>
      <c r="F288" s="323"/>
      <c r="G288" s="164"/>
      <c r="H288" s="88" t="str">
        <f t="array" ref="H288">IF(D288="","",XLOOKUP(D288,'Master Data'!K:K,'Master Data'!N:N,"Input in Master Data",0,1))</f>
        <v/>
      </c>
      <c r="I288" s="88" t="str">
        <f t="array" ref="I288">IF(D288="","",XLOOKUP(D288,'Master Data'!K:K,'Master Data'!O:O,"Input in Master Data",0,1))</f>
        <v/>
      </c>
      <c r="J288" s="88" t="str">
        <f t="array" ref="J288">if(V288="","",XLOOKUP(V288,Master[Company],Master[Blow],"Unknown",0,1))</f>
        <v/>
      </c>
      <c r="K288" s="88" t="str">
        <f t="array" ref="K288">if(V288="","",XLOOKUP(V288,Master[Company],Master[Pigging],"Unknown",0,1))</f>
        <v/>
      </c>
      <c r="L288" s="88" t="str">
        <f t="array" ref="L288">if(V288="","",XLOOKUP(V288,Master[Company],Master[Load Method],"Unknown",0,1))</f>
        <v/>
      </c>
      <c r="M288" s="88" t="str">
        <f t="array" ref="M288">if(V288="","",XLOOKUP(V288,Master[Company],Master[Line Distance],"Unknown",0,1))</f>
        <v/>
      </c>
      <c r="N288" s="164"/>
      <c r="O288" s="301"/>
      <c r="P288" s="88"/>
      <c r="Q288" s="88" t="str">
        <f t="array" ref="Q288">if(V288="","",XLOOKUP(V288,Master[Company],Master[Terms],"NA",0,1))</f>
        <v/>
      </c>
      <c r="R288" s="88" t="str">
        <f t="shared" si="3"/>
        <v/>
      </c>
      <c r="S288" s="88" t="str">
        <f t="array" ref="S288">if(V288="","",XLOOKUP(V288,Master[Company],Master[Group],"NA",0,1))</f>
        <v/>
      </c>
      <c r="T288" s="88" t="str">
        <f t="array" ref="T288">if(V288="","",XLOOKUP(V288,Master[Company],Master[Loading Location],"NA",0,1))</f>
        <v/>
      </c>
      <c r="U288" s="88" t="str">
        <f t="array" ref="U288">if(V288="","",XLOOKUP(V288,Master[Company],Master[Acronym],"NA",0,1))</f>
        <v/>
      </c>
      <c r="V288" s="88"/>
      <c r="W288" s="90"/>
      <c r="X288" s="90"/>
      <c r="Y288" s="88"/>
      <c r="Z288" s="88" t="str">
        <f t="shared" si="5"/>
        <v/>
      </c>
      <c r="AA288" s="88"/>
      <c r="AB288" s="88"/>
      <c r="AC288" s="88"/>
      <c r="AD288" s="166"/>
      <c r="AE288" s="303"/>
      <c r="AF288" s="304"/>
      <c r="AG288" s="304"/>
      <c r="AH288" s="304"/>
      <c r="AI288" s="304"/>
      <c r="AJ288" s="304"/>
      <c r="AK288" s="304"/>
      <c r="AL288" s="305"/>
      <c r="AM288" s="304"/>
      <c r="AN288" s="304"/>
      <c r="AO288" s="304"/>
      <c r="AP288" s="304"/>
      <c r="AQ288" s="304"/>
      <c r="AR288" s="304"/>
      <c r="AS288" s="304"/>
      <c r="AT288" s="304"/>
      <c r="AU288" s="164"/>
      <c r="AV288" s="306"/>
      <c r="AW288" s="306"/>
      <c r="AX288" s="164"/>
      <c r="AY288" s="166"/>
      <c r="AZ288" s="88"/>
      <c r="BA288" s="88"/>
      <c r="BB288" s="88"/>
      <c r="BC288" s="88"/>
      <c r="BD288" s="307"/>
      <c r="BE288" s="88"/>
      <c r="BF288" s="88"/>
      <c r="BG288" s="88"/>
      <c r="BH288" s="308"/>
      <c r="BI288" s="309"/>
      <c r="BJ288" s="310"/>
      <c r="BK288" s="310"/>
      <c r="BL288" s="310"/>
      <c r="BM288" s="310"/>
      <c r="BN288" s="214"/>
    </row>
    <row r="289" ht="22.5" customHeight="1">
      <c r="A289" s="85" t="str">
        <f t="shared" si="6"/>
        <v/>
      </c>
      <c r="B289" s="321"/>
      <c r="C289" s="319" t="str">
        <f t="shared" si="1"/>
        <v/>
      </c>
      <c r="D289" s="322"/>
      <c r="E289" s="320" t="str">
        <f t="shared" si="2"/>
        <v/>
      </c>
      <c r="F289" s="323"/>
      <c r="G289" s="164"/>
      <c r="H289" s="88" t="str">
        <f t="array" ref="H289">IF(D289="","",XLOOKUP(D289,'Master Data'!K:K,'Master Data'!N:N,"Input in Master Data",0,1))</f>
        <v/>
      </c>
      <c r="I289" s="88" t="str">
        <f t="array" ref="I289">IF(D289="","",XLOOKUP(D289,'Master Data'!K:K,'Master Data'!O:O,"Input in Master Data",0,1))</f>
        <v/>
      </c>
      <c r="J289" s="88" t="str">
        <f t="array" ref="J289">if(V289="","",XLOOKUP(V289,Master[Company],Master[Blow],"Unknown",0,1))</f>
        <v/>
      </c>
      <c r="K289" s="88" t="str">
        <f t="array" ref="K289">if(V289="","",XLOOKUP(V289,Master[Company],Master[Pigging],"Unknown",0,1))</f>
        <v/>
      </c>
      <c r="L289" s="88" t="str">
        <f t="array" ref="L289">if(V289="","",XLOOKUP(V289,Master[Company],Master[Load Method],"Unknown",0,1))</f>
        <v/>
      </c>
      <c r="M289" s="88" t="str">
        <f t="array" ref="M289">if(V289="","",XLOOKUP(V289,Master[Company],Master[Line Distance],"Unknown",0,1))</f>
        <v/>
      </c>
      <c r="N289" s="164"/>
      <c r="O289" s="301"/>
      <c r="P289" s="88"/>
      <c r="Q289" s="88" t="str">
        <f t="array" ref="Q289">if(V289="","",XLOOKUP(V289,Master[Company],Master[Terms],"NA",0,1))</f>
        <v/>
      </c>
      <c r="R289" s="88" t="str">
        <f t="shared" si="3"/>
        <v/>
      </c>
      <c r="S289" s="88" t="str">
        <f t="array" ref="S289">if(V289="","",XLOOKUP(V289,Master[Company],Master[Group],"NA",0,1))</f>
        <v/>
      </c>
      <c r="T289" s="88" t="str">
        <f t="array" ref="T289">if(V289="","",XLOOKUP(V289,Master[Company],Master[Loading Location],"NA",0,1))</f>
        <v/>
      </c>
      <c r="U289" s="88" t="str">
        <f t="array" ref="U289">if(V289="","",XLOOKUP(V289,Master[Company],Master[Acronym],"NA",0,1))</f>
        <v/>
      </c>
      <c r="V289" s="88"/>
      <c r="W289" s="90"/>
      <c r="X289" s="90"/>
      <c r="Y289" s="88"/>
      <c r="Z289" s="88" t="str">
        <f t="shared" si="5"/>
        <v/>
      </c>
      <c r="AA289" s="88"/>
      <c r="AB289" s="88"/>
      <c r="AC289" s="88"/>
      <c r="AD289" s="166"/>
      <c r="AE289" s="303"/>
      <c r="AF289" s="304"/>
      <c r="AG289" s="304"/>
      <c r="AH289" s="304"/>
      <c r="AI289" s="304"/>
      <c r="AJ289" s="304"/>
      <c r="AK289" s="304"/>
      <c r="AL289" s="305"/>
      <c r="AM289" s="304"/>
      <c r="AN289" s="304"/>
      <c r="AO289" s="304"/>
      <c r="AP289" s="304"/>
      <c r="AQ289" s="304"/>
      <c r="AR289" s="304"/>
      <c r="AS289" s="304"/>
      <c r="AT289" s="304"/>
      <c r="AU289" s="164"/>
      <c r="AV289" s="306"/>
      <c r="AW289" s="306"/>
      <c r="AX289" s="164"/>
      <c r="AY289" s="166"/>
      <c r="AZ289" s="88"/>
      <c r="BA289" s="88"/>
      <c r="BB289" s="88"/>
      <c r="BC289" s="88"/>
      <c r="BD289" s="307"/>
      <c r="BE289" s="88"/>
      <c r="BF289" s="88"/>
      <c r="BG289" s="88"/>
      <c r="BH289" s="308"/>
      <c r="BI289" s="309"/>
      <c r="BJ289" s="310"/>
      <c r="BK289" s="310"/>
      <c r="BL289" s="310"/>
      <c r="BM289" s="310"/>
      <c r="BN289" s="214"/>
    </row>
    <row r="290" ht="22.5" customHeight="1">
      <c r="A290" s="85" t="str">
        <f t="shared" si="6"/>
        <v/>
      </c>
      <c r="B290" s="321"/>
      <c r="C290" s="319" t="str">
        <f t="shared" si="1"/>
        <v/>
      </c>
      <c r="D290" s="322"/>
      <c r="E290" s="320" t="str">
        <f t="shared" si="2"/>
        <v/>
      </c>
      <c r="F290" s="323"/>
      <c r="G290" s="164"/>
      <c r="H290" s="88" t="str">
        <f t="array" ref="H290">IF(D290="","",XLOOKUP(D290,'Master Data'!K:K,'Master Data'!N:N,"Input in Master Data",0,1))</f>
        <v/>
      </c>
      <c r="I290" s="88" t="str">
        <f t="array" ref="I290">IF(D290="","",XLOOKUP(D290,'Master Data'!K:K,'Master Data'!O:O,"Input in Master Data",0,1))</f>
        <v/>
      </c>
      <c r="J290" s="88" t="str">
        <f t="array" ref="J290">if(V290="","",XLOOKUP(V290,Master[Company],Master[Blow],"Unknown",0,1))</f>
        <v/>
      </c>
      <c r="K290" s="88" t="str">
        <f t="array" ref="K290">if(V290="","",XLOOKUP(V290,Master[Company],Master[Pigging],"Unknown",0,1))</f>
        <v/>
      </c>
      <c r="L290" s="88" t="str">
        <f t="array" ref="L290">if(V290="","",XLOOKUP(V290,Master[Company],Master[Load Method],"Unknown",0,1))</f>
        <v/>
      </c>
      <c r="M290" s="88" t="str">
        <f t="array" ref="M290">if(V290="","",XLOOKUP(V290,Master[Company],Master[Line Distance],"Unknown",0,1))</f>
        <v/>
      </c>
      <c r="N290" s="164"/>
      <c r="O290" s="301"/>
      <c r="P290" s="88"/>
      <c r="Q290" s="88" t="str">
        <f t="array" ref="Q290">if(V290="","",XLOOKUP(V290,Master[Company],Master[Terms],"NA",0,1))</f>
        <v/>
      </c>
      <c r="R290" s="88" t="str">
        <f t="shared" si="3"/>
        <v/>
      </c>
      <c r="S290" s="88" t="str">
        <f t="array" ref="S290">if(V290="","",XLOOKUP(V290,Master[Company],Master[Group],"NA",0,1))</f>
        <v/>
      </c>
      <c r="T290" s="88" t="str">
        <f t="array" ref="T290">if(V290="","",XLOOKUP(V290,Master[Company],Master[Loading Location],"NA",0,1))</f>
        <v/>
      </c>
      <c r="U290" s="88" t="str">
        <f t="array" ref="U290">if(V290="","",XLOOKUP(V290,Master[Company],Master[Acronym],"NA",0,1))</f>
        <v/>
      </c>
      <c r="V290" s="88"/>
      <c r="W290" s="90"/>
      <c r="X290" s="90"/>
      <c r="Y290" s="88"/>
      <c r="Z290" s="88" t="str">
        <f t="shared" si="5"/>
        <v/>
      </c>
      <c r="AA290" s="88"/>
      <c r="AB290" s="88"/>
      <c r="AC290" s="88"/>
      <c r="AD290" s="166"/>
      <c r="AE290" s="303"/>
      <c r="AF290" s="304"/>
      <c r="AG290" s="304"/>
      <c r="AH290" s="304"/>
      <c r="AI290" s="304"/>
      <c r="AJ290" s="304"/>
      <c r="AK290" s="304"/>
      <c r="AL290" s="305"/>
      <c r="AM290" s="304"/>
      <c r="AN290" s="304"/>
      <c r="AO290" s="304"/>
      <c r="AP290" s="304"/>
      <c r="AQ290" s="304"/>
      <c r="AR290" s="304"/>
      <c r="AS290" s="304"/>
      <c r="AT290" s="304"/>
      <c r="AU290" s="164"/>
      <c r="AV290" s="306"/>
      <c r="AW290" s="306"/>
      <c r="AX290" s="164"/>
      <c r="AY290" s="166"/>
      <c r="AZ290" s="88"/>
      <c r="BA290" s="88"/>
      <c r="BB290" s="88"/>
      <c r="BC290" s="88"/>
      <c r="BD290" s="307"/>
      <c r="BE290" s="88"/>
      <c r="BF290" s="88"/>
      <c r="BG290" s="88"/>
      <c r="BH290" s="308"/>
      <c r="BI290" s="309"/>
      <c r="BJ290" s="310"/>
      <c r="BK290" s="310"/>
      <c r="BL290" s="310"/>
      <c r="BM290" s="310"/>
      <c r="BN290" s="214"/>
    </row>
    <row r="291" ht="22.5" customHeight="1">
      <c r="A291" s="85" t="str">
        <f t="shared" si="6"/>
        <v/>
      </c>
      <c r="B291" s="321"/>
      <c r="C291" s="319" t="str">
        <f t="shared" si="1"/>
        <v/>
      </c>
      <c r="D291" s="322"/>
      <c r="E291" s="320" t="str">
        <f t="shared" si="2"/>
        <v/>
      </c>
      <c r="F291" s="323"/>
      <c r="G291" s="164"/>
      <c r="H291" s="88" t="str">
        <f t="array" ref="H291">IF(D291="","",XLOOKUP(D291,'Master Data'!K:K,'Master Data'!N:N,"Input in Master Data",0,1))</f>
        <v/>
      </c>
      <c r="I291" s="88" t="str">
        <f t="array" ref="I291">IF(D291="","",XLOOKUP(D291,'Master Data'!K:K,'Master Data'!O:O,"Input in Master Data",0,1))</f>
        <v/>
      </c>
      <c r="J291" s="88" t="str">
        <f t="array" ref="J291">if(V291="","",XLOOKUP(V291,Master[Company],Master[Blow],"Unknown",0,1))</f>
        <v/>
      </c>
      <c r="K291" s="88" t="str">
        <f t="array" ref="K291">if(V291="","",XLOOKUP(V291,Master[Company],Master[Pigging],"Unknown",0,1))</f>
        <v/>
      </c>
      <c r="L291" s="88" t="str">
        <f t="array" ref="L291">if(V291="","",XLOOKUP(V291,Master[Company],Master[Load Method],"Unknown",0,1))</f>
        <v/>
      </c>
      <c r="M291" s="88" t="str">
        <f t="array" ref="M291">if(V291="","",XLOOKUP(V291,Master[Company],Master[Line Distance],"Unknown",0,1))</f>
        <v/>
      </c>
      <c r="N291" s="164"/>
      <c r="O291" s="301"/>
      <c r="P291" s="88"/>
      <c r="Q291" s="88" t="str">
        <f t="array" ref="Q291">if(V291="","",XLOOKUP(V291,Master[Company],Master[Terms],"NA",0,1))</f>
        <v/>
      </c>
      <c r="R291" s="88" t="str">
        <f t="shared" si="3"/>
        <v/>
      </c>
      <c r="S291" s="88" t="str">
        <f t="array" ref="S291">if(V291="","",XLOOKUP(V291,Master[Company],Master[Group],"NA",0,1))</f>
        <v/>
      </c>
      <c r="T291" s="88" t="str">
        <f t="array" ref="T291">if(V291="","",XLOOKUP(V291,Master[Company],Master[Loading Location],"NA",0,1))</f>
        <v/>
      </c>
      <c r="U291" s="88" t="str">
        <f t="array" ref="U291">if(V291="","",XLOOKUP(V291,Master[Company],Master[Acronym],"NA",0,1))</f>
        <v/>
      </c>
      <c r="V291" s="88"/>
      <c r="W291" s="90"/>
      <c r="X291" s="90"/>
      <c r="Y291" s="88"/>
      <c r="Z291" s="88" t="str">
        <f t="shared" si="5"/>
        <v/>
      </c>
      <c r="AA291" s="88"/>
      <c r="AB291" s="88"/>
      <c r="AC291" s="88"/>
      <c r="AD291" s="166"/>
      <c r="AE291" s="303"/>
      <c r="AF291" s="304"/>
      <c r="AG291" s="304"/>
      <c r="AH291" s="304"/>
      <c r="AI291" s="304"/>
      <c r="AJ291" s="304"/>
      <c r="AK291" s="304"/>
      <c r="AL291" s="305"/>
      <c r="AM291" s="304"/>
      <c r="AN291" s="304"/>
      <c r="AO291" s="304"/>
      <c r="AP291" s="304"/>
      <c r="AQ291" s="304"/>
      <c r="AR291" s="304"/>
      <c r="AS291" s="304"/>
      <c r="AT291" s="304"/>
      <c r="AU291" s="164"/>
      <c r="AV291" s="306"/>
      <c r="AW291" s="306"/>
      <c r="AX291" s="164"/>
      <c r="AY291" s="166"/>
      <c r="AZ291" s="88"/>
      <c r="BA291" s="88"/>
      <c r="BB291" s="88"/>
      <c r="BC291" s="88"/>
      <c r="BD291" s="307"/>
      <c r="BE291" s="88"/>
      <c r="BF291" s="88"/>
      <c r="BG291" s="88"/>
      <c r="BH291" s="308"/>
      <c r="BI291" s="309"/>
      <c r="BJ291" s="310"/>
      <c r="BK291" s="310"/>
      <c r="BL291" s="310"/>
      <c r="BM291" s="310"/>
      <c r="BN291" s="214"/>
    </row>
    <row r="292" ht="22.5" customHeight="1">
      <c r="A292" s="85" t="str">
        <f t="shared" si="6"/>
        <v/>
      </c>
      <c r="B292" s="321"/>
      <c r="C292" s="319" t="str">
        <f t="shared" si="1"/>
        <v/>
      </c>
      <c r="D292" s="322"/>
      <c r="E292" s="320" t="str">
        <f t="shared" si="2"/>
        <v/>
      </c>
      <c r="F292" s="323"/>
      <c r="G292" s="164"/>
      <c r="H292" s="88" t="str">
        <f t="array" ref="H292">IF(D292="","",XLOOKUP(D292,'Master Data'!K:K,'Master Data'!N:N,"Input in Master Data",0,1))</f>
        <v/>
      </c>
      <c r="I292" s="88" t="str">
        <f t="array" ref="I292">IF(D292="","",XLOOKUP(D292,'Master Data'!K:K,'Master Data'!O:O,"Input in Master Data",0,1))</f>
        <v/>
      </c>
      <c r="J292" s="88" t="str">
        <f t="array" ref="J292">if(V292="","",XLOOKUP(V292,Master[Company],Master[Blow],"Unknown",0,1))</f>
        <v/>
      </c>
      <c r="K292" s="88" t="str">
        <f t="array" ref="K292">if(V292="","",XLOOKUP(V292,Master[Company],Master[Pigging],"Unknown",0,1))</f>
        <v/>
      </c>
      <c r="L292" s="88" t="str">
        <f t="array" ref="L292">if(V292="","",XLOOKUP(V292,Master[Company],Master[Load Method],"Unknown",0,1))</f>
        <v/>
      </c>
      <c r="M292" s="88" t="str">
        <f t="array" ref="M292">if(V292="","",XLOOKUP(V292,Master[Company],Master[Line Distance],"Unknown",0,1))</f>
        <v/>
      </c>
      <c r="N292" s="164"/>
      <c r="O292" s="301"/>
      <c r="P292" s="88"/>
      <c r="Q292" s="88" t="str">
        <f t="array" ref="Q292">if(V292="","",XLOOKUP(V292,Master[Company],Master[Terms],"NA",0,1))</f>
        <v/>
      </c>
      <c r="R292" s="88" t="str">
        <f t="shared" si="3"/>
        <v/>
      </c>
      <c r="S292" s="88" t="str">
        <f t="array" ref="S292">if(V292="","",XLOOKUP(V292,Master[Company],Master[Group],"NA",0,1))</f>
        <v/>
      </c>
      <c r="T292" s="88" t="str">
        <f t="array" ref="T292">if(V292="","",XLOOKUP(V292,Master[Company],Master[Loading Location],"NA",0,1))</f>
        <v/>
      </c>
      <c r="U292" s="88" t="str">
        <f t="array" ref="U292">if(V292="","",XLOOKUP(V292,Master[Company],Master[Acronym],"NA",0,1))</f>
        <v/>
      </c>
      <c r="V292" s="88"/>
      <c r="W292" s="90"/>
      <c r="X292" s="90"/>
      <c r="Y292" s="88"/>
      <c r="Z292" s="88" t="str">
        <f t="shared" si="5"/>
        <v/>
      </c>
      <c r="AA292" s="88"/>
      <c r="AB292" s="88"/>
      <c r="AC292" s="88"/>
      <c r="AD292" s="166"/>
      <c r="AE292" s="303"/>
      <c r="AF292" s="304"/>
      <c r="AG292" s="304"/>
      <c r="AH292" s="304"/>
      <c r="AI292" s="304"/>
      <c r="AJ292" s="304"/>
      <c r="AK292" s="304"/>
      <c r="AL292" s="305"/>
      <c r="AM292" s="304"/>
      <c r="AN292" s="304"/>
      <c r="AO292" s="304"/>
      <c r="AP292" s="304"/>
      <c r="AQ292" s="304"/>
      <c r="AR292" s="304"/>
      <c r="AS292" s="304"/>
      <c r="AT292" s="304"/>
      <c r="AU292" s="164"/>
      <c r="AV292" s="306"/>
      <c r="AW292" s="306"/>
      <c r="AX292" s="164"/>
      <c r="AY292" s="166"/>
      <c r="AZ292" s="88"/>
      <c r="BA292" s="88"/>
      <c r="BB292" s="88"/>
      <c r="BC292" s="88"/>
      <c r="BD292" s="307"/>
      <c r="BE292" s="88"/>
      <c r="BF292" s="88"/>
      <c r="BG292" s="88"/>
      <c r="BH292" s="308"/>
      <c r="BI292" s="309"/>
      <c r="BJ292" s="310"/>
      <c r="BK292" s="310"/>
      <c r="BL292" s="310"/>
      <c r="BM292" s="310"/>
      <c r="BN292" s="214"/>
    </row>
    <row r="293" ht="22.5" customHeight="1">
      <c r="A293" s="85" t="str">
        <f t="shared" si="6"/>
        <v/>
      </c>
      <c r="B293" s="321"/>
      <c r="C293" s="319" t="str">
        <f t="shared" si="1"/>
        <v/>
      </c>
      <c r="D293" s="322"/>
      <c r="E293" s="320" t="str">
        <f t="shared" si="2"/>
        <v/>
      </c>
      <c r="F293" s="323"/>
      <c r="G293" s="164"/>
      <c r="H293" s="88" t="str">
        <f t="array" ref="H293">IF(D293="","",XLOOKUP(D293,'Master Data'!K:K,'Master Data'!N:N,"Input in Master Data",0,1))</f>
        <v/>
      </c>
      <c r="I293" s="88" t="str">
        <f t="array" ref="I293">IF(D293="","",XLOOKUP(D293,'Master Data'!K:K,'Master Data'!O:O,"Input in Master Data",0,1))</f>
        <v/>
      </c>
      <c r="J293" s="88" t="str">
        <f t="array" ref="J293">if(V293="","",XLOOKUP(V293,Master[Company],Master[Blow],"Unknown",0,1))</f>
        <v/>
      </c>
      <c r="K293" s="88" t="str">
        <f t="array" ref="K293">if(V293="","",XLOOKUP(V293,Master[Company],Master[Pigging],"Unknown",0,1))</f>
        <v/>
      </c>
      <c r="L293" s="88" t="str">
        <f t="array" ref="L293">if(V293="","",XLOOKUP(V293,Master[Company],Master[Load Method],"Unknown",0,1))</f>
        <v/>
      </c>
      <c r="M293" s="88" t="str">
        <f t="array" ref="M293">if(V293="","",XLOOKUP(V293,Master[Company],Master[Line Distance],"Unknown",0,1))</f>
        <v/>
      </c>
      <c r="N293" s="164"/>
      <c r="O293" s="301"/>
      <c r="P293" s="88"/>
      <c r="Q293" s="88" t="str">
        <f t="array" ref="Q293">if(V293="","",XLOOKUP(V293,Master[Company],Master[Terms],"NA",0,1))</f>
        <v/>
      </c>
      <c r="R293" s="88" t="str">
        <f t="shared" si="3"/>
        <v/>
      </c>
      <c r="S293" s="88" t="str">
        <f t="array" ref="S293">if(V293="","",XLOOKUP(V293,Master[Company],Master[Group],"NA",0,1))</f>
        <v/>
      </c>
      <c r="T293" s="88" t="str">
        <f t="array" ref="T293">if(V293="","",XLOOKUP(V293,Master[Company],Master[Loading Location],"NA",0,1))</f>
        <v/>
      </c>
      <c r="U293" s="88" t="str">
        <f t="array" ref="U293">if(V293="","",XLOOKUP(V293,Master[Company],Master[Acronym],"NA",0,1))</f>
        <v/>
      </c>
      <c r="V293" s="88"/>
      <c r="W293" s="90"/>
      <c r="X293" s="90"/>
      <c r="Y293" s="88"/>
      <c r="Z293" s="88" t="str">
        <f t="shared" si="5"/>
        <v/>
      </c>
      <c r="AA293" s="88"/>
      <c r="AB293" s="88"/>
      <c r="AC293" s="88"/>
      <c r="AD293" s="166"/>
      <c r="AE293" s="303"/>
      <c r="AF293" s="304"/>
      <c r="AG293" s="304"/>
      <c r="AH293" s="304"/>
      <c r="AI293" s="304"/>
      <c r="AJ293" s="304"/>
      <c r="AK293" s="304"/>
      <c r="AL293" s="305"/>
      <c r="AM293" s="304"/>
      <c r="AN293" s="304"/>
      <c r="AO293" s="304"/>
      <c r="AP293" s="304"/>
      <c r="AQ293" s="304"/>
      <c r="AR293" s="304"/>
      <c r="AS293" s="304"/>
      <c r="AT293" s="304"/>
      <c r="AU293" s="164"/>
      <c r="AV293" s="306"/>
      <c r="AW293" s="306"/>
      <c r="AX293" s="164"/>
      <c r="AY293" s="166"/>
      <c r="AZ293" s="88"/>
      <c r="BA293" s="88"/>
      <c r="BB293" s="88"/>
      <c r="BC293" s="88"/>
      <c r="BD293" s="307"/>
      <c r="BE293" s="88"/>
      <c r="BF293" s="88"/>
      <c r="BG293" s="88"/>
      <c r="BH293" s="308"/>
      <c r="BI293" s="309"/>
      <c r="BJ293" s="310"/>
      <c r="BK293" s="310"/>
      <c r="BL293" s="310"/>
      <c r="BM293" s="310"/>
      <c r="BN293" s="214"/>
    </row>
    <row r="294" ht="22.5" customHeight="1">
      <c r="A294" s="85" t="str">
        <f t="shared" si="6"/>
        <v/>
      </c>
      <c r="B294" s="321"/>
      <c r="C294" s="319" t="str">
        <f t="shared" si="1"/>
        <v/>
      </c>
      <c r="D294" s="322"/>
      <c r="E294" s="320" t="str">
        <f t="shared" si="2"/>
        <v/>
      </c>
      <c r="F294" s="323"/>
      <c r="G294" s="164"/>
      <c r="H294" s="88" t="str">
        <f t="array" ref="H294">IF(D294="","",XLOOKUP(D294,'Master Data'!K:K,'Master Data'!N:N,"Input in Master Data",0,1))</f>
        <v/>
      </c>
      <c r="I294" s="88" t="str">
        <f t="array" ref="I294">IF(D294="","",XLOOKUP(D294,'Master Data'!K:K,'Master Data'!O:O,"Input in Master Data",0,1))</f>
        <v/>
      </c>
      <c r="J294" s="88" t="str">
        <f t="array" ref="J294">if(V294="","",XLOOKUP(V294,Master[Company],Master[Blow],"Unknown",0,1))</f>
        <v/>
      </c>
      <c r="K294" s="88" t="str">
        <f t="array" ref="K294">if(V294="","",XLOOKUP(V294,Master[Company],Master[Pigging],"Unknown",0,1))</f>
        <v/>
      </c>
      <c r="L294" s="88" t="str">
        <f t="array" ref="L294">if(V294="","",XLOOKUP(V294,Master[Company],Master[Load Method],"Unknown",0,1))</f>
        <v/>
      </c>
      <c r="M294" s="88" t="str">
        <f t="array" ref="M294">if(V294="","",XLOOKUP(V294,Master[Company],Master[Line Distance],"Unknown",0,1))</f>
        <v/>
      </c>
      <c r="N294" s="164"/>
      <c r="O294" s="301"/>
      <c r="P294" s="88"/>
      <c r="Q294" s="88" t="str">
        <f t="array" ref="Q294">if(V294="","",XLOOKUP(V294,Master[Company],Master[Terms],"NA",0,1))</f>
        <v/>
      </c>
      <c r="R294" s="88" t="str">
        <f t="shared" si="3"/>
        <v/>
      </c>
      <c r="S294" s="88" t="str">
        <f t="array" ref="S294">if(V294="","",XLOOKUP(V294,Master[Company],Master[Group],"NA",0,1))</f>
        <v/>
      </c>
      <c r="T294" s="88" t="str">
        <f t="array" ref="T294">if(V294="","",XLOOKUP(V294,Master[Company],Master[Loading Location],"NA",0,1))</f>
        <v/>
      </c>
      <c r="U294" s="88" t="str">
        <f t="array" ref="U294">if(V294="","",XLOOKUP(V294,Master[Company],Master[Acronym],"NA",0,1))</f>
        <v/>
      </c>
      <c r="V294" s="88"/>
      <c r="W294" s="90"/>
      <c r="X294" s="90"/>
      <c r="Y294" s="88"/>
      <c r="Z294" s="88" t="str">
        <f t="shared" si="5"/>
        <v/>
      </c>
      <c r="AA294" s="88"/>
      <c r="AB294" s="88"/>
      <c r="AC294" s="88"/>
      <c r="AD294" s="166"/>
      <c r="AE294" s="303"/>
      <c r="AF294" s="304"/>
      <c r="AG294" s="304"/>
      <c r="AH294" s="304"/>
      <c r="AI294" s="304"/>
      <c r="AJ294" s="304"/>
      <c r="AK294" s="304"/>
      <c r="AL294" s="305"/>
      <c r="AM294" s="304"/>
      <c r="AN294" s="304"/>
      <c r="AO294" s="304"/>
      <c r="AP294" s="304"/>
      <c r="AQ294" s="304"/>
      <c r="AR294" s="304"/>
      <c r="AS294" s="304"/>
      <c r="AT294" s="304"/>
      <c r="AU294" s="164"/>
      <c r="AV294" s="306"/>
      <c r="AW294" s="306"/>
      <c r="AX294" s="164"/>
      <c r="AY294" s="166"/>
      <c r="AZ294" s="88"/>
      <c r="BA294" s="88"/>
      <c r="BB294" s="88"/>
      <c r="BC294" s="88"/>
      <c r="BD294" s="307"/>
      <c r="BE294" s="88"/>
      <c r="BF294" s="88"/>
      <c r="BG294" s="88"/>
      <c r="BH294" s="308"/>
      <c r="BI294" s="309"/>
      <c r="BJ294" s="310"/>
      <c r="BK294" s="310"/>
      <c r="BL294" s="310"/>
      <c r="BM294" s="310"/>
      <c r="BN294" s="214"/>
    </row>
    <row r="295" ht="22.5" customHeight="1">
      <c r="A295" s="85" t="str">
        <f t="shared" si="6"/>
        <v/>
      </c>
      <c r="B295" s="321"/>
      <c r="C295" s="319" t="str">
        <f t="shared" si="1"/>
        <v/>
      </c>
      <c r="D295" s="322"/>
      <c r="E295" s="320" t="str">
        <f t="shared" si="2"/>
        <v/>
      </c>
      <c r="F295" s="323"/>
      <c r="G295" s="164"/>
      <c r="H295" s="88" t="str">
        <f t="array" ref="H295">IF(D295="","",XLOOKUP(D295,'Master Data'!K:K,'Master Data'!N:N,"Input in Master Data",0,1))</f>
        <v/>
      </c>
      <c r="I295" s="88" t="str">
        <f t="array" ref="I295">IF(D295="","",XLOOKUP(D295,'Master Data'!K:K,'Master Data'!O:O,"Input in Master Data",0,1))</f>
        <v/>
      </c>
      <c r="J295" s="88" t="str">
        <f t="array" ref="J295">if(V295="","",XLOOKUP(V295,Master[Company],Master[Blow],"Unknown",0,1))</f>
        <v/>
      </c>
      <c r="K295" s="88" t="str">
        <f t="array" ref="K295">if(V295="","",XLOOKUP(V295,Master[Company],Master[Pigging],"Unknown",0,1))</f>
        <v/>
      </c>
      <c r="L295" s="88" t="str">
        <f t="array" ref="L295">if(V295="","",XLOOKUP(V295,Master[Company],Master[Load Method],"Unknown",0,1))</f>
        <v/>
      </c>
      <c r="M295" s="88" t="str">
        <f t="array" ref="M295">if(V295="","",XLOOKUP(V295,Master[Company],Master[Line Distance],"Unknown",0,1))</f>
        <v/>
      </c>
      <c r="N295" s="164"/>
      <c r="O295" s="301"/>
      <c r="P295" s="88"/>
      <c r="Q295" s="88" t="str">
        <f t="array" ref="Q295">if(V295="","",XLOOKUP(V295,Master[Company],Master[Terms],"NA",0,1))</f>
        <v/>
      </c>
      <c r="R295" s="88" t="str">
        <f t="shared" si="3"/>
        <v/>
      </c>
      <c r="S295" s="88" t="str">
        <f t="array" ref="S295">if(V295="","",XLOOKUP(V295,Master[Company],Master[Group],"NA",0,1))</f>
        <v/>
      </c>
      <c r="T295" s="88" t="str">
        <f t="array" ref="T295">if(V295="","",XLOOKUP(V295,Master[Company],Master[Loading Location],"NA",0,1))</f>
        <v/>
      </c>
      <c r="U295" s="88" t="str">
        <f t="array" ref="U295">if(V295="","",XLOOKUP(V295,Master[Company],Master[Acronym],"NA",0,1))</f>
        <v/>
      </c>
      <c r="V295" s="88"/>
      <c r="W295" s="90"/>
      <c r="X295" s="90"/>
      <c r="Y295" s="88"/>
      <c r="Z295" s="88" t="str">
        <f t="shared" si="5"/>
        <v/>
      </c>
      <c r="AA295" s="88"/>
      <c r="AB295" s="88"/>
      <c r="AC295" s="88"/>
      <c r="AD295" s="166"/>
      <c r="AE295" s="303"/>
      <c r="AF295" s="304"/>
      <c r="AG295" s="304"/>
      <c r="AH295" s="304"/>
      <c r="AI295" s="304"/>
      <c r="AJ295" s="304"/>
      <c r="AK295" s="304"/>
      <c r="AL295" s="305"/>
      <c r="AM295" s="304"/>
      <c r="AN295" s="304"/>
      <c r="AO295" s="304"/>
      <c r="AP295" s="304"/>
      <c r="AQ295" s="304"/>
      <c r="AR295" s="304"/>
      <c r="AS295" s="304"/>
      <c r="AT295" s="304"/>
      <c r="AU295" s="164"/>
      <c r="AV295" s="306"/>
      <c r="AW295" s="306"/>
      <c r="AX295" s="164"/>
      <c r="AY295" s="166"/>
      <c r="AZ295" s="88"/>
      <c r="BA295" s="88"/>
      <c r="BB295" s="88"/>
      <c r="BC295" s="88"/>
      <c r="BD295" s="307"/>
      <c r="BE295" s="88"/>
      <c r="BF295" s="88"/>
      <c r="BG295" s="88"/>
      <c r="BH295" s="308"/>
      <c r="BI295" s="309"/>
      <c r="BJ295" s="310"/>
      <c r="BK295" s="310"/>
      <c r="BL295" s="310"/>
      <c r="BM295" s="310"/>
      <c r="BN295" s="214"/>
    </row>
    <row r="296" ht="22.5" customHeight="1">
      <c r="A296" s="85" t="str">
        <f t="shared" si="6"/>
        <v/>
      </c>
      <c r="B296" s="321"/>
      <c r="C296" s="319" t="str">
        <f t="shared" si="1"/>
        <v/>
      </c>
      <c r="D296" s="322"/>
      <c r="E296" s="320" t="str">
        <f t="shared" si="2"/>
        <v/>
      </c>
      <c r="F296" s="323"/>
      <c r="G296" s="164"/>
      <c r="H296" s="88" t="str">
        <f t="array" ref="H296">IF(D296="","",XLOOKUP(D296,'Master Data'!K:K,'Master Data'!N:N,"Input in Master Data",0,1))</f>
        <v/>
      </c>
      <c r="I296" s="88" t="str">
        <f t="array" ref="I296">IF(D296="","",XLOOKUP(D296,'Master Data'!K:K,'Master Data'!O:O,"Input in Master Data",0,1))</f>
        <v/>
      </c>
      <c r="J296" s="88" t="str">
        <f t="array" ref="J296">if(V296="","",XLOOKUP(V296,Master[Company],Master[Blow],"Unknown",0,1))</f>
        <v/>
      </c>
      <c r="K296" s="88" t="str">
        <f t="array" ref="K296">if(V296="","",XLOOKUP(V296,Master[Company],Master[Pigging],"Unknown",0,1))</f>
        <v/>
      </c>
      <c r="L296" s="88" t="str">
        <f t="array" ref="L296">if(V296="","",XLOOKUP(V296,Master[Company],Master[Load Method],"Unknown",0,1))</f>
        <v/>
      </c>
      <c r="M296" s="88" t="str">
        <f t="array" ref="M296">if(V296="","",XLOOKUP(V296,Master[Company],Master[Line Distance],"Unknown",0,1))</f>
        <v/>
      </c>
      <c r="N296" s="164"/>
      <c r="O296" s="301"/>
      <c r="P296" s="88"/>
      <c r="Q296" s="88" t="str">
        <f t="array" ref="Q296">if(V296="","",XLOOKUP(V296,Master[Company],Master[Terms],"NA",0,1))</f>
        <v/>
      </c>
      <c r="R296" s="88" t="str">
        <f t="shared" si="3"/>
        <v/>
      </c>
      <c r="S296" s="88" t="str">
        <f t="array" ref="S296">if(V296="","",XLOOKUP(V296,Master[Company],Master[Group],"NA",0,1))</f>
        <v/>
      </c>
      <c r="T296" s="88" t="str">
        <f t="array" ref="T296">if(V296="","",XLOOKUP(V296,Master[Company],Master[Loading Location],"NA",0,1))</f>
        <v/>
      </c>
      <c r="U296" s="88" t="str">
        <f t="array" ref="U296">if(V296="","",XLOOKUP(V296,Master[Company],Master[Acronym],"NA",0,1))</f>
        <v/>
      </c>
      <c r="V296" s="88"/>
      <c r="W296" s="90"/>
      <c r="X296" s="90"/>
      <c r="Y296" s="88"/>
      <c r="Z296" s="88" t="str">
        <f t="shared" si="5"/>
        <v/>
      </c>
      <c r="AA296" s="88"/>
      <c r="AB296" s="88"/>
      <c r="AC296" s="88"/>
      <c r="AD296" s="166"/>
      <c r="AE296" s="303"/>
      <c r="AF296" s="304"/>
      <c r="AG296" s="304"/>
      <c r="AH296" s="304"/>
      <c r="AI296" s="304"/>
      <c r="AJ296" s="304"/>
      <c r="AK296" s="304"/>
      <c r="AL296" s="305"/>
      <c r="AM296" s="304"/>
      <c r="AN296" s="304"/>
      <c r="AO296" s="304"/>
      <c r="AP296" s="304"/>
      <c r="AQ296" s="304"/>
      <c r="AR296" s="304"/>
      <c r="AS296" s="304"/>
      <c r="AT296" s="304"/>
      <c r="AU296" s="164"/>
      <c r="AV296" s="306"/>
      <c r="AW296" s="306"/>
      <c r="AX296" s="164"/>
      <c r="AY296" s="166"/>
      <c r="AZ296" s="88"/>
      <c r="BA296" s="88"/>
      <c r="BB296" s="88"/>
      <c r="BC296" s="88"/>
      <c r="BD296" s="307"/>
      <c r="BE296" s="88"/>
      <c r="BF296" s="88"/>
      <c r="BG296" s="88"/>
      <c r="BH296" s="308"/>
      <c r="BI296" s="309"/>
      <c r="BJ296" s="310"/>
      <c r="BK296" s="310"/>
      <c r="BL296" s="310"/>
      <c r="BM296" s="310"/>
      <c r="BN296" s="214"/>
    </row>
    <row r="297" ht="22.5" customHeight="1">
      <c r="A297" s="85" t="str">
        <f t="shared" si="6"/>
        <v/>
      </c>
      <c r="B297" s="321"/>
      <c r="C297" s="319" t="str">
        <f t="shared" si="1"/>
        <v/>
      </c>
      <c r="D297" s="322"/>
      <c r="E297" s="320" t="str">
        <f t="shared" si="2"/>
        <v/>
      </c>
      <c r="F297" s="323"/>
      <c r="G297" s="164"/>
      <c r="H297" s="88" t="str">
        <f t="array" ref="H297">IF(D297="","",XLOOKUP(D297,'Master Data'!K:K,'Master Data'!N:N,"Input in Master Data",0,1))</f>
        <v/>
      </c>
      <c r="I297" s="88" t="str">
        <f t="array" ref="I297">IF(D297="","",XLOOKUP(D297,'Master Data'!K:K,'Master Data'!O:O,"Input in Master Data",0,1))</f>
        <v/>
      </c>
      <c r="J297" s="88" t="str">
        <f t="array" ref="J297">if(V297="","",XLOOKUP(V297,Master[Company],Master[Blow],"Unknown",0,1))</f>
        <v/>
      </c>
      <c r="K297" s="88" t="str">
        <f t="array" ref="K297">if(V297="","",XLOOKUP(V297,Master[Company],Master[Pigging],"Unknown",0,1))</f>
        <v/>
      </c>
      <c r="L297" s="88" t="str">
        <f t="array" ref="L297">if(V297="","",XLOOKUP(V297,Master[Company],Master[Load Method],"Unknown",0,1))</f>
        <v/>
      </c>
      <c r="M297" s="88" t="str">
        <f t="array" ref="M297">if(V297="","",XLOOKUP(V297,Master[Company],Master[Line Distance],"Unknown",0,1))</f>
        <v/>
      </c>
      <c r="N297" s="164"/>
      <c r="O297" s="301"/>
      <c r="P297" s="88"/>
      <c r="Q297" s="88" t="str">
        <f t="array" ref="Q297">if(V297="","",XLOOKUP(V297,Master[Company],Master[Terms],"NA",0,1))</f>
        <v/>
      </c>
      <c r="R297" s="88" t="str">
        <f t="shared" si="3"/>
        <v/>
      </c>
      <c r="S297" s="88" t="str">
        <f t="array" ref="S297">if(V297="","",XLOOKUP(V297,Master[Company],Master[Group],"NA",0,1))</f>
        <v/>
      </c>
      <c r="T297" s="88" t="str">
        <f t="array" ref="T297">if(V297="","",XLOOKUP(V297,Master[Company],Master[Loading Location],"NA",0,1))</f>
        <v/>
      </c>
      <c r="U297" s="88" t="str">
        <f t="array" ref="U297">if(V297="","",XLOOKUP(V297,Master[Company],Master[Acronym],"NA",0,1))</f>
        <v/>
      </c>
      <c r="V297" s="88"/>
      <c r="W297" s="90"/>
      <c r="X297" s="90"/>
      <c r="Y297" s="88"/>
      <c r="Z297" s="88" t="str">
        <f t="shared" si="5"/>
        <v/>
      </c>
      <c r="AA297" s="88"/>
      <c r="AB297" s="88"/>
      <c r="AC297" s="88"/>
      <c r="AD297" s="166"/>
      <c r="AE297" s="303"/>
      <c r="AF297" s="304"/>
      <c r="AG297" s="304"/>
      <c r="AH297" s="304"/>
      <c r="AI297" s="304"/>
      <c r="AJ297" s="304"/>
      <c r="AK297" s="304"/>
      <c r="AL297" s="305"/>
      <c r="AM297" s="304"/>
      <c r="AN297" s="304"/>
      <c r="AO297" s="304"/>
      <c r="AP297" s="304"/>
      <c r="AQ297" s="304"/>
      <c r="AR297" s="304"/>
      <c r="AS297" s="304"/>
      <c r="AT297" s="304"/>
      <c r="AU297" s="164"/>
      <c r="AV297" s="306"/>
      <c r="AW297" s="306"/>
      <c r="AX297" s="164"/>
      <c r="AY297" s="166"/>
      <c r="AZ297" s="88"/>
      <c r="BA297" s="88"/>
      <c r="BB297" s="88"/>
      <c r="BC297" s="88"/>
      <c r="BD297" s="307"/>
      <c r="BE297" s="88"/>
      <c r="BF297" s="88"/>
      <c r="BG297" s="88"/>
      <c r="BH297" s="308"/>
      <c r="BI297" s="309"/>
      <c r="BJ297" s="310"/>
      <c r="BK297" s="310"/>
      <c r="BL297" s="310"/>
      <c r="BM297" s="310"/>
      <c r="BN297" s="214"/>
    </row>
    <row r="298" ht="22.5" customHeight="1">
      <c r="A298" s="85" t="str">
        <f t="shared" si="6"/>
        <v/>
      </c>
      <c r="B298" s="321"/>
      <c r="C298" s="319" t="str">
        <f t="shared" si="1"/>
        <v/>
      </c>
      <c r="D298" s="322"/>
      <c r="E298" s="320" t="str">
        <f t="shared" si="2"/>
        <v/>
      </c>
      <c r="F298" s="323"/>
      <c r="G298" s="164"/>
      <c r="H298" s="88" t="str">
        <f t="array" ref="H298">IF(D298="","",XLOOKUP(D298,'Master Data'!K:K,'Master Data'!N:N,"Input in Master Data",0,1))</f>
        <v/>
      </c>
      <c r="I298" s="88" t="str">
        <f t="array" ref="I298">IF(D298="","",XLOOKUP(D298,'Master Data'!K:K,'Master Data'!O:O,"Input in Master Data",0,1))</f>
        <v/>
      </c>
      <c r="J298" s="88" t="str">
        <f t="array" ref="J298">if(V298="","",XLOOKUP(V298,Master[Company],Master[Blow],"Unknown",0,1))</f>
        <v/>
      </c>
      <c r="K298" s="88" t="str">
        <f t="array" ref="K298">if(V298="","",XLOOKUP(V298,Master[Company],Master[Pigging],"Unknown",0,1))</f>
        <v/>
      </c>
      <c r="L298" s="88" t="str">
        <f t="array" ref="L298">if(V298="","",XLOOKUP(V298,Master[Company],Master[Load Method],"Unknown",0,1))</f>
        <v/>
      </c>
      <c r="M298" s="88" t="str">
        <f t="array" ref="M298">if(V298="","",XLOOKUP(V298,Master[Company],Master[Line Distance],"Unknown",0,1))</f>
        <v/>
      </c>
      <c r="N298" s="164"/>
      <c r="O298" s="301"/>
      <c r="P298" s="88"/>
      <c r="Q298" s="88" t="str">
        <f t="array" ref="Q298">if(V298="","",XLOOKUP(V298,Master[Company],Master[Terms],"NA",0,1))</f>
        <v/>
      </c>
      <c r="R298" s="88" t="str">
        <f t="shared" si="3"/>
        <v/>
      </c>
      <c r="S298" s="88" t="str">
        <f t="array" ref="S298">if(V298="","",XLOOKUP(V298,Master[Company],Master[Group],"NA",0,1))</f>
        <v/>
      </c>
      <c r="T298" s="88" t="str">
        <f t="array" ref="T298">if(V298="","",XLOOKUP(V298,Master[Company],Master[Loading Location],"NA",0,1))</f>
        <v/>
      </c>
      <c r="U298" s="88" t="str">
        <f t="array" ref="U298">if(V298="","",XLOOKUP(V298,Master[Company],Master[Acronym],"NA",0,1))</f>
        <v/>
      </c>
      <c r="V298" s="88"/>
      <c r="W298" s="90"/>
      <c r="X298" s="90"/>
      <c r="Y298" s="88"/>
      <c r="Z298" s="88" t="str">
        <f t="shared" si="5"/>
        <v/>
      </c>
      <c r="AA298" s="88"/>
      <c r="AB298" s="88"/>
      <c r="AC298" s="88"/>
      <c r="AD298" s="166"/>
      <c r="AE298" s="303"/>
      <c r="AF298" s="304"/>
      <c r="AG298" s="304"/>
      <c r="AH298" s="304"/>
      <c r="AI298" s="304"/>
      <c r="AJ298" s="304"/>
      <c r="AK298" s="304"/>
      <c r="AL298" s="305"/>
      <c r="AM298" s="304"/>
      <c r="AN298" s="304"/>
      <c r="AO298" s="304"/>
      <c r="AP298" s="304"/>
      <c r="AQ298" s="304"/>
      <c r="AR298" s="304"/>
      <c r="AS298" s="304"/>
      <c r="AT298" s="304"/>
      <c r="AU298" s="164"/>
      <c r="AV298" s="306"/>
      <c r="AW298" s="306"/>
      <c r="AX298" s="164"/>
      <c r="AY298" s="166"/>
      <c r="AZ298" s="88"/>
      <c r="BA298" s="88"/>
      <c r="BB298" s="88"/>
      <c r="BC298" s="88"/>
      <c r="BD298" s="307"/>
      <c r="BE298" s="88"/>
      <c r="BF298" s="88"/>
      <c r="BG298" s="88"/>
      <c r="BH298" s="308"/>
      <c r="BI298" s="309"/>
      <c r="BJ298" s="310"/>
      <c r="BK298" s="310"/>
      <c r="BL298" s="310"/>
      <c r="BM298" s="310"/>
      <c r="BN298" s="214"/>
    </row>
    <row r="299" ht="22.5" customHeight="1">
      <c r="A299" s="85" t="str">
        <f t="shared" si="6"/>
        <v/>
      </c>
      <c r="B299" s="321"/>
      <c r="C299" s="319" t="str">
        <f t="shared" si="1"/>
        <v/>
      </c>
      <c r="D299" s="322"/>
      <c r="E299" s="320" t="str">
        <f t="shared" si="2"/>
        <v/>
      </c>
      <c r="F299" s="323"/>
      <c r="G299" s="164"/>
      <c r="H299" s="88" t="str">
        <f t="array" ref="H299">IF(D299="","",XLOOKUP(D299,'Master Data'!K:K,'Master Data'!N:N,"Input in Master Data",0,1))</f>
        <v/>
      </c>
      <c r="I299" s="88" t="str">
        <f t="array" ref="I299">IF(D299="","",XLOOKUP(D299,'Master Data'!K:K,'Master Data'!O:O,"Input in Master Data",0,1))</f>
        <v/>
      </c>
      <c r="J299" s="88" t="str">
        <f t="array" ref="J299">if(V299="","",XLOOKUP(V299,Master[Company],Master[Blow],"Unknown",0,1))</f>
        <v/>
      </c>
      <c r="K299" s="88" t="str">
        <f t="array" ref="K299">if(V299="","",XLOOKUP(V299,Master[Company],Master[Pigging],"Unknown",0,1))</f>
        <v/>
      </c>
      <c r="L299" s="88" t="str">
        <f t="array" ref="L299">if(V299="","",XLOOKUP(V299,Master[Company],Master[Load Method],"Unknown",0,1))</f>
        <v/>
      </c>
      <c r="M299" s="88" t="str">
        <f t="array" ref="M299">if(V299="","",XLOOKUP(V299,Master[Company],Master[Line Distance],"Unknown",0,1))</f>
        <v/>
      </c>
      <c r="N299" s="164"/>
      <c r="O299" s="301"/>
      <c r="P299" s="88"/>
      <c r="Q299" s="88" t="str">
        <f t="array" ref="Q299">if(V299="","",XLOOKUP(V299,Master[Company],Master[Terms],"NA",0,1))</f>
        <v/>
      </c>
      <c r="R299" s="88" t="str">
        <f t="shared" si="3"/>
        <v/>
      </c>
      <c r="S299" s="88" t="str">
        <f t="array" ref="S299">if(V299="","",XLOOKUP(V299,Master[Company],Master[Group],"NA",0,1))</f>
        <v/>
      </c>
      <c r="T299" s="88" t="str">
        <f t="array" ref="T299">if(V299="","",XLOOKUP(V299,Master[Company],Master[Loading Location],"NA",0,1))</f>
        <v/>
      </c>
      <c r="U299" s="88" t="str">
        <f t="array" ref="U299">if(V299="","",XLOOKUP(V299,Master[Company],Master[Acronym],"NA",0,1))</f>
        <v/>
      </c>
      <c r="V299" s="88"/>
      <c r="W299" s="90"/>
      <c r="X299" s="90"/>
      <c r="Y299" s="88"/>
      <c r="Z299" s="88" t="str">
        <f t="shared" si="5"/>
        <v/>
      </c>
      <c r="AA299" s="88"/>
      <c r="AB299" s="88"/>
      <c r="AC299" s="88"/>
      <c r="AD299" s="166"/>
      <c r="AE299" s="303"/>
      <c r="AF299" s="304"/>
      <c r="AG299" s="304"/>
      <c r="AH299" s="304"/>
      <c r="AI299" s="304"/>
      <c r="AJ299" s="304"/>
      <c r="AK299" s="304"/>
      <c r="AL299" s="305"/>
      <c r="AM299" s="304"/>
      <c r="AN299" s="304"/>
      <c r="AO299" s="304"/>
      <c r="AP299" s="304"/>
      <c r="AQ299" s="304"/>
      <c r="AR299" s="304"/>
      <c r="AS299" s="304"/>
      <c r="AT299" s="304"/>
      <c r="AU299" s="164"/>
      <c r="AV299" s="306"/>
      <c r="AW299" s="306"/>
      <c r="AX299" s="164"/>
      <c r="AY299" s="166"/>
      <c r="AZ299" s="88"/>
      <c r="BA299" s="88"/>
      <c r="BB299" s="88"/>
      <c r="BC299" s="88"/>
      <c r="BD299" s="307"/>
      <c r="BE299" s="88"/>
      <c r="BF299" s="88"/>
      <c r="BG299" s="88"/>
      <c r="BH299" s="308"/>
      <c r="BI299" s="309"/>
      <c r="BJ299" s="310"/>
      <c r="BK299" s="310"/>
      <c r="BL299" s="310"/>
      <c r="BM299" s="310"/>
      <c r="BN299" s="214"/>
    </row>
    <row r="300" ht="22.5" customHeight="1">
      <c r="A300" s="85" t="str">
        <f t="shared" si="6"/>
        <v/>
      </c>
      <c r="B300" s="321"/>
      <c r="C300" s="319" t="str">
        <f t="shared" si="1"/>
        <v/>
      </c>
      <c r="D300" s="322"/>
      <c r="E300" s="320" t="str">
        <f t="shared" si="2"/>
        <v/>
      </c>
      <c r="F300" s="323"/>
      <c r="G300" s="164"/>
      <c r="H300" s="88" t="str">
        <f t="array" ref="H300">IF(D300="","",XLOOKUP(D300,'Master Data'!K:K,'Master Data'!N:N,"Input in Master Data",0,1))</f>
        <v/>
      </c>
      <c r="I300" s="88" t="str">
        <f t="array" ref="I300">IF(D300="","",XLOOKUP(D300,'Master Data'!K:K,'Master Data'!O:O,"Input in Master Data",0,1))</f>
        <v/>
      </c>
      <c r="J300" s="88" t="str">
        <f t="array" ref="J300">if(V300="","",XLOOKUP(V300,Master[Company],Master[Blow],"Unknown",0,1))</f>
        <v/>
      </c>
      <c r="K300" s="88" t="str">
        <f t="array" ref="K300">if(V300="","",XLOOKUP(V300,Master[Company],Master[Pigging],"Unknown",0,1))</f>
        <v/>
      </c>
      <c r="L300" s="88" t="str">
        <f t="array" ref="L300">if(V300="","",XLOOKUP(V300,Master[Company],Master[Load Method],"Unknown",0,1))</f>
        <v/>
      </c>
      <c r="M300" s="88" t="str">
        <f t="array" ref="M300">if(V300="","",XLOOKUP(V300,Master[Company],Master[Line Distance],"Unknown",0,1))</f>
        <v/>
      </c>
      <c r="N300" s="164"/>
      <c r="O300" s="301"/>
      <c r="P300" s="88"/>
      <c r="Q300" s="88" t="str">
        <f t="array" ref="Q300">if(V300="","",XLOOKUP(V300,Master[Company],Master[Terms],"NA",0,1))</f>
        <v/>
      </c>
      <c r="R300" s="88" t="str">
        <f t="shared" si="3"/>
        <v/>
      </c>
      <c r="S300" s="88" t="str">
        <f t="array" ref="S300">if(V300="","",XLOOKUP(V300,Master[Company],Master[Group],"NA",0,1))</f>
        <v/>
      </c>
      <c r="T300" s="88" t="str">
        <f t="array" ref="T300">if(V300="","",XLOOKUP(V300,Master[Company],Master[Loading Location],"NA",0,1))</f>
        <v/>
      </c>
      <c r="U300" s="88" t="str">
        <f t="array" ref="U300">if(V300="","",XLOOKUP(V300,Master[Company],Master[Acronym],"NA",0,1))</f>
        <v/>
      </c>
      <c r="V300" s="88"/>
      <c r="W300" s="90"/>
      <c r="X300" s="90"/>
      <c r="Y300" s="88"/>
      <c r="Z300" s="88" t="str">
        <f t="shared" si="5"/>
        <v/>
      </c>
      <c r="AA300" s="88"/>
      <c r="AB300" s="88"/>
      <c r="AC300" s="88"/>
      <c r="AD300" s="166"/>
      <c r="AE300" s="303"/>
      <c r="AF300" s="304"/>
      <c r="AG300" s="304"/>
      <c r="AH300" s="304"/>
      <c r="AI300" s="304"/>
      <c r="AJ300" s="304"/>
      <c r="AK300" s="304"/>
      <c r="AL300" s="305"/>
      <c r="AM300" s="304"/>
      <c r="AN300" s="304"/>
      <c r="AO300" s="304"/>
      <c r="AP300" s="304"/>
      <c r="AQ300" s="304"/>
      <c r="AR300" s="304"/>
      <c r="AS300" s="304"/>
      <c r="AT300" s="304"/>
      <c r="AU300" s="164"/>
      <c r="AV300" s="306"/>
      <c r="AW300" s="306"/>
      <c r="AX300" s="164"/>
      <c r="AY300" s="166"/>
      <c r="AZ300" s="88"/>
      <c r="BA300" s="88"/>
      <c r="BB300" s="88"/>
      <c r="BC300" s="88"/>
      <c r="BD300" s="307"/>
      <c r="BE300" s="88"/>
      <c r="BF300" s="88"/>
      <c r="BG300" s="88"/>
      <c r="BH300" s="308"/>
      <c r="BI300" s="309"/>
      <c r="BJ300" s="310"/>
      <c r="BK300" s="310"/>
      <c r="BL300" s="310"/>
      <c r="BM300" s="310"/>
      <c r="BN300" s="214"/>
    </row>
    <row r="301" ht="22.5" customHeight="1">
      <c r="A301" s="85" t="str">
        <f t="shared" si="6"/>
        <v/>
      </c>
      <c r="B301" s="321"/>
      <c r="C301" s="319" t="str">
        <f t="shared" si="1"/>
        <v/>
      </c>
      <c r="D301" s="322"/>
      <c r="E301" s="320" t="str">
        <f t="shared" si="2"/>
        <v/>
      </c>
      <c r="F301" s="323"/>
      <c r="G301" s="164"/>
      <c r="H301" s="88" t="str">
        <f t="array" ref="H301">IF(D301="","",XLOOKUP(D301,'Master Data'!K:K,'Master Data'!N:N,"Input in Master Data",0,1))</f>
        <v/>
      </c>
      <c r="I301" s="88" t="str">
        <f t="array" ref="I301">IF(D301="","",XLOOKUP(D301,'Master Data'!K:K,'Master Data'!O:O,"Input in Master Data",0,1))</f>
        <v/>
      </c>
      <c r="J301" s="88" t="str">
        <f t="array" ref="J301">if(V301="","",XLOOKUP(V301,Master[Company],Master[Blow],"Unknown",0,1))</f>
        <v/>
      </c>
      <c r="K301" s="88" t="str">
        <f t="array" ref="K301">if(V301="","",XLOOKUP(V301,Master[Company],Master[Pigging],"Unknown",0,1))</f>
        <v/>
      </c>
      <c r="L301" s="88" t="str">
        <f t="array" ref="L301">if(V301="","",XLOOKUP(V301,Master[Company],Master[Load Method],"Unknown",0,1))</f>
        <v/>
      </c>
      <c r="M301" s="88" t="str">
        <f t="array" ref="M301">if(V301="","",XLOOKUP(V301,Master[Company],Master[Line Distance],"Unknown",0,1))</f>
        <v/>
      </c>
      <c r="N301" s="164"/>
      <c r="O301" s="301"/>
      <c r="P301" s="88"/>
      <c r="Q301" s="88" t="str">
        <f t="array" ref="Q301">if(V301="","",XLOOKUP(V301,Master[Company],Master[Terms],"NA",0,1))</f>
        <v/>
      </c>
      <c r="R301" s="88" t="str">
        <f t="shared" si="3"/>
        <v/>
      </c>
      <c r="S301" s="88" t="str">
        <f t="array" ref="S301">if(V301="","",XLOOKUP(V301,Master[Company],Master[Group],"NA",0,1))</f>
        <v/>
      </c>
      <c r="T301" s="88" t="str">
        <f t="array" ref="T301">if(V301="","",XLOOKUP(V301,Master[Company],Master[Loading Location],"NA",0,1))</f>
        <v/>
      </c>
      <c r="U301" s="88" t="str">
        <f t="array" ref="U301">if(V301="","",XLOOKUP(V301,Master[Company],Master[Acronym],"NA",0,1))</f>
        <v/>
      </c>
      <c r="V301" s="88"/>
      <c r="W301" s="90"/>
      <c r="X301" s="90"/>
      <c r="Y301" s="88"/>
      <c r="Z301" s="88" t="str">
        <f t="shared" si="5"/>
        <v/>
      </c>
      <c r="AA301" s="88"/>
      <c r="AB301" s="88"/>
      <c r="AC301" s="88"/>
      <c r="AD301" s="166"/>
      <c r="AE301" s="303"/>
      <c r="AF301" s="304"/>
      <c r="AG301" s="304"/>
      <c r="AH301" s="304"/>
      <c r="AI301" s="304"/>
      <c r="AJ301" s="304"/>
      <c r="AK301" s="304"/>
      <c r="AL301" s="305"/>
      <c r="AM301" s="304"/>
      <c r="AN301" s="304"/>
      <c r="AO301" s="304"/>
      <c r="AP301" s="304"/>
      <c r="AQ301" s="304"/>
      <c r="AR301" s="304"/>
      <c r="AS301" s="304"/>
      <c r="AT301" s="304"/>
      <c r="AU301" s="164"/>
      <c r="AV301" s="306"/>
      <c r="AW301" s="306"/>
      <c r="AX301" s="164"/>
      <c r="AY301" s="166"/>
      <c r="AZ301" s="88"/>
      <c r="BA301" s="88"/>
      <c r="BB301" s="88"/>
      <c r="BC301" s="88"/>
      <c r="BD301" s="307"/>
      <c r="BE301" s="88"/>
      <c r="BF301" s="88"/>
      <c r="BG301" s="88"/>
      <c r="BH301" s="308"/>
      <c r="BI301" s="309"/>
      <c r="BJ301" s="310"/>
      <c r="BK301" s="310"/>
      <c r="BL301" s="310"/>
      <c r="BM301" s="310"/>
      <c r="BN301" s="214"/>
    </row>
    <row r="302" ht="22.5" customHeight="1">
      <c r="A302" s="85" t="str">
        <f t="shared" si="6"/>
        <v/>
      </c>
      <c r="B302" s="321"/>
      <c r="C302" s="319" t="str">
        <f t="shared" si="1"/>
        <v/>
      </c>
      <c r="D302" s="322"/>
      <c r="E302" s="320" t="str">
        <f t="shared" si="2"/>
        <v/>
      </c>
      <c r="F302" s="323"/>
      <c r="G302" s="164"/>
      <c r="H302" s="88" t="str">
        <f t="array" ref="H302">IF(D302="","",XLOOKUP(D302,'Master Data'!K:K,'Master Data'!N:N,"Input in Master Data",0,1))</f>
        <v/>
      </c>
      <c r="I302" s="88" t="str">
        <f t="array" ref="I302">IF(D302="","",XLOOKUP(D302,'Master Data'!K:K,'Master Data'!O:O,"Input in Master Data",0,1))</f>
        <v/>
      </c>
      <c r="J302" s="88" t="str">
        <f t="array" ref="J302">if(V302="","",XLOOKUP(V302,Master[Company],Master[Blow],"Unknown",0,1))</f>
        <v/>
      </c>
      <c r="K302" s="88" t="str">
        <f t="array" ref="K302">if(V302="","",XLOOKUP(V302,Master[Company],Master[Pigging],"Unknown",0,1))</f>
        <v/>
      </c>
      <c r="L302" s="88" t="str">
        <f t="array" ref="L302">if(V302="","",XLOOKUP(V302,Master[Company],Master[Load Method],"Unknown",0,1))</f>
        <v/>
      </c>
      <c r="M302" s="88" t="str">
        <f t="array" ref="M302">if(V302="","",XLOOKUP(V302,Master[Company],Master[Line Distance],"Unknown",0,1))</f>
        <v/>
      </c>
      <c r="N302" s="164"/>
      <c r="O302" s="301"/>
      <c r="P302" s="88"/>
      <c r="Q302" s="88" t="str">
        <f t="array" ref="Q302">if(V302="","",XLOOKUP(V302,Master[Company],Master[Terms],"NA",0,1))</f>
        <v/>
      </c>
      <c r="R302" s="88" t="str">
        <f t="shared" si="3"/>
        <v/>
      </c>
      <c r="S302" s="88" t="str">
        <f t="array" ref="S302">if(V302="","",XLOOKUP(V302,Master[Company],Master[Group],"NA",0,1))</f>
        <v/>
      </c>
      <c r="T302" s="88" t="str">
        <f t="array" ref="T302">if(V302="","",XLOOKUP(V302,Master[Company],Master[Loading Location],"NA",0,1))</f>
        <v/>
      </c>
      <c r="U302" s="88" t="str">
        <f t="array" ref="U302">if(V302="","",XLOOKUP(V302,Master[Company],Master[Acronym],"NA",0,1))</f>
        <v/>
      </c>
      <c r="V302" s="88"/>
      <c r="W302" s="90"/>
      <c r="X302" s="90"/>
      <c r="Y302" s="88"/>
      <c r="Z302" s="88" t="str">
        <f t="shared" si="5"/>
        <v/>
      </c>
      <c r="AA302" s="88"/>
      <c r="AB302" s="88"/>
      <c r="AC302" s="88"/>
      <c r="AD302" s="166"/>
      <c r="AE302" s="303"/>
      <c r="AF302" s="304"/>
      <c r="AG302" s="304"/>
      <c r="AH302" s="304"/>
      <c r="AI302" s="304"/>
      <c r="AJ302" s="304"/>
      <c r="AK302" s="304"/>
      <c r="AL302" s="305"/>
      <c r="AM302" s="304"/>
      <c r="AN302" s="304"/>
      <c r="AO302" s="304"/>
      <c r="AP302" s="304"/>
      <c r="AQ302" s="304"/>
      <c r="AR302" s="304"/>
      <c r="AS302" s="304"/>
      <c r="AT302" s="304"/>
      <c r="AU302" s="164"/>
      <c r="AV302" s="306"/>
      <c r="AW302" s="306"/>
      <c r="AX302" s="164"/>
      <c r="AY302" s="166"/>
      <c r="AZ302" s="88"/>
      <c r="BA302" s="88"/>
      <c r="BB302" s="88"/>
      <c r="BC302" s="88"/>
      <c r="BD302" s="307"/>
      <c r="BE302" s="88"/>
      <c r="BF302" s="88"/>
      <c r="BG302" s="88"/>
      <c r="BH302" s="308"/>
      <c r="BI302" s="309"/>
      <c r="BJ302" s="310"/>
      <c r="BK302" s="310"/>
      <c r="BL302" s="310"/>
      <c r="BM302" s="310"/>
      <c r="BN302" s="214"/>
    </row>
    <row r="303" ht="22.5" customHeight="1">
      <c r="A303" s="85" t="str">
        <f t="shared" si="6"/>
        <v/>
      </c>
      <c r="B303" s="321"/>
      <c r="C303" s="319" t="str">
        <f t="shared" si="1"/>
        <v/>
      </c>
      <c r="D303" s="322"/>
      <c r="E303" s="320" t="str">
        <f t="shared" si="2"/>
        <v/>
      </c>
      <c r="F303" s="323"/>
      <c r="G303" s="164"/>
      <c r="H303" s="88" t="str">
        <f t="array" ref="H303">IF(D303="","",XLOOKUP(D303,'Master Data'!K:K,'Master Data'!N:N,"Input in Master Data",0,1))</f>
        <v/>
      </c>
      <c r="I303" s="88" t="str">
        <f t="array" ref="I303">IF(D303="","",XLOOKUP(D303,'Master Data'!K:K,'Master Data'!O:O,"Input in Master Data",0,1))</f>
        <v/>
      </c>
      <c r="J303" s="88" t="str">
        <f t="array" ref="J303">if(V303="","",XLOOKUP(V303,Master[Company],Master[Blow],"Unknown",0,1))</f>
        <v/>
      </c>
      <c r="K303" s="88" t="str">
        <f t="array" ref="K303">if(V303="","",XLOOKUP(V303,Master[Company],Master[Pigging],"Unknown",0,1))</f>
        <v/>
      </c>
      <c r="L303" s="88" t="str">
        <f t="array" ref="L303">if(V303="","",XLOOKUP(V303,Master[Company],Master[Load Method],"Unknown",0,1))</f>
        <v/>
      </c>
      <c r="M303" s="88" t="str">
        <f t="array" ref="M303">if(V303="","",XLOOKUP(V303,Master[Company],Master[Line Distance],"Unknown",0,1))</f>
        <v/>
      </c>
      <c r="N303" s="164"/>
      <c r="O303" s="301"/>
      <c r="P303" s="88"/>
      <c r="Q303" s="88" t="str">
        <f t="array" ref="Q303">if(V303="","",XLOOKUP(V303,Master[Company],Master[Terms],"NA",0,1))</f>
        <v/>
      </c>
      <c r="R303" s="88" t="str">
        <f t="shared" si="3"/>
        <v/>
      </c>
      <c r="S303" s="88" t="str">
        <f t="array" ref="S303">if(V303="","",XLOOKUP(V303,Master[Company],Master[Group],"NA",0,1))</f>
        <v/>
      </c>
      <c r="T303" s="88" t="str">
        <f t="array" ref="T303">if(V303="","",XLOOKUP(V303,Master[Company],Master[Loading Location],"NA",0,1))</f>
        <v/>
      </c>
      <c r="U303" s="88" t="str">
        <f t="array" ref="U303">if(V303="","",XLOOKUP(V303,Master[Company],Master[Acronym],"NA",0,1))</f>
        <v/>
      </c>
      <c r="V303" s="88"/>
      <c r="W303" s="90"/>
      <c r="X303" s="90"/>
      <c r="Y303" s="88"/>
      <c r="Z303" s="88" t="str">
        <f t="shared" si="5"/>
        <v/>
      </c>
      <c r="AA303" s="88"/>
      <c r="AB303" s="88"/>
      <c r="AC303" s="88"/>
      <c r="AD303" s="166"/>
      <c r="AE303" s="303"/>
      <c r="AF303" s="304"/>
      <c r="AG303" s="304"/>
      <c r="AH303" s="304"/>
      <c r="AI303" s="304"/>
      <c r="AJ303" s="304"/>
      <c r="AK303" s="304"/>
      <c r="AL303" s="305"/>
      <c r="AM303" s="304"/>
      <c r="AN303" s="304"/>
      <c r="AO303" s="304"/>
      <c r="AP303" s="304"/>
      <c r="AQ303" s="304"/>
      <c r="AR303" s="304"/>
      <c r="AS303" s="304"/>
      <c r="AT303" s="304"/>
      <c r="AU303" s="164"/>
      <c r="AV303" s="306"/>
      <c r="AW303" s="306"/>
      <c r="AX303" s="164"/>
      <c r="AY303" s="166"/>
      <c r="AZ303" s="88"/>
      <c r="BA303" s="88"/>
      <c r="BB303" s="88"/>
      <c r="BC303" s="88"/>
      <c r="BD303" s="307"/>
      <c r="BE303" s="88"/>
      <c r="BF303" s="88"/>
      <c r="BG303" s="88"/>
      <c r="BH303" s="308"/>
      <c r="BI303" s="309"/>
      <c r="BJ303" s="310"/>
      <c r="BK303" s="310"/>
      <c r="BL303" s="310"/>
      <c r="BM303" s="310"/>
      <c r="BN303" s="214"/>
    </row>
    <row r="304" ht="22.5" customHeight="1">
      <c r="A304" s="85" t="str">
        <f t="shared" si="6"/>
        <v/>
      </c>
      <c r="B304" s="321"/>
      <c r="C304" s="319" t="str">
        <f t="shared" si="1"/>
        <v/>
      </c>
      <c r="D304" s="322"/>
      <c r="E304" s="320" t="str">
        <f t="shared" si="2"/>
        <v/>
      </c>
      <c r="F304" s="323"/>
      <c r="G304" s="164"/>
      <c r="H304" s="88" t="str">
        <f t="array" ref="H304">IF(D304="","",XLOOKUP(D304,'Master Data'!K:K,'Master Data'!N:N,"Input in Master Data",0,1))</f>
        <v/>
      </c>
      <c r="I304" s="88" t="str">
        <f t="array" ref="I304">IF(D304="","",XLOOKUP(D304,'Master Data'!K:K,'Master Data'!O:O,"Input in Master Data",0,1))</f>
        <v/>
      </c>
      <c r="J304" s="88" t="str">
        <f t="array" ref="J304">if(V304="","",XLOOKUP(V304,Master[Company],Master[Blow],"Unknown",0,1))</f>
        <v/>
      </c>
      <c r="K304" s="88" t="str">
        <f t="array" ref="K304">if(V304="","",XLOOKUP(V304,Master[Company],Master[Pigging],"Unknown",0,1))</f>
        <v/>
      </c>
      <c r="L304" s="88" t="str">
        <f t="array" ref="L304">if(V304="","",XLOOKUP(V304,Master[Company],Master[Load Method],"Unknown",0,1))</f>
        <v/>
      </c>
      <c r="M304" s="88" t="str">
        <f t="array" ref="M304">if(V304="","",XLOOKUP(V304,Master[Company],Master[Line Distance],"Unknown",0,1))</f>
        <v/>
      </c>
      <c r="N304" s="164"/>
      <c r="O304" s="301"/>
      <c r="P304" s="88"/>
      <c r="Q304" s="88" t="str">
        <f t="array" ref="Q304">if(V304="","",XLOOKUP(V304,Master[Company],Master[Terms],"NA",0,1))</f>
        <v/>
      </c>
      <c r="R304" s="88" t="str">
        <f t="shared" si="3"/>
        <v/>
      </c>
      <c r="S304" s="88" t="str">
        <f t="array" ref="S304">if(V304="","",XLOOKUP(V304,Master[Company],Master[Group],"NA",0,1))</f>
        <v/>
      </c>
      <c r="T304" s="88" t="str">
        <f t="array" ref="T304">if(V304="","",XLOOKUP(V304,Master[Company],Master[Loading Location],"NA",0,1))</f>
        <v/>
      </c>
      <c r="U304" s="88" t="str">
        <f t="array" ref="U304">if(V304="","",XLOOKUP(V304,Master[Company],Master[Acronym],"NA",0,1))</f>
        <v/>
      </c>
      <c r="V304" s="88"/>
      <c r="W304" s="90"/>
      <c r="X304" s="90"/>
      <c r="Y304" s="88"/>
      <c r="Z304" s="88" t="str">
        <f t="shared" si="5"/>
        <v/>
      </c>
      <c r="AA304" s="88"/>
      <c r="AB304" s="88"/>
      <c r="AC304" s="88"/>
      <c r="AD304" s="166"/>
      <c r="AE304" s="303"/>
      <c r="AF304" s="304"/>
      <c r="AG304" s="304"/>
      <c r="AH304" s="304"/>
      <c r="AI304" s="304"/>
      <c r="AJ304" s="304"/>
      <c r="AK304" s="304"/>
      <c r="AL304" s="305"/>
      <c r="AM304" s="304"/>
      <c r="AN304" s="304"/>
      <c r="AO304" s="304"/>
      <c r="AP304" s="304"/>
      <c r="AQ304" s="304"/>
      <c r="AR304" s="304"/>
      <c r="AS304" s="304"/>
      <c r="AT304" s="304"/>
      <c r="AU304" s="164"/>
      <c r="AV304" s="306"/>
      <c r="AW304" s="306"/>
      <c r="AX304" s="164"/>
      <c r="AY304" s="166"/>
      <c r="AZ304" s="88"/>
      <c r="BA304" s="88"/>
      <c r="BB304" s="88"/>
      <c r="BC304" s="88"/>
      <c r="BD304" s="307"/>
      <c r="BE304" s="88"/>
      <c r="BF304" s="88"/>
      <c r="BG304" s="88"/>
      <c r="BH304" s="308"/>
      <c r="BI304" s="309"/>
      <c r="BJ304" s="310"/>
      <c r="BK304" s="310"/>
      <c r="BL304" s="310"/>
      <c r="BM304" s="310"/>
      <c r="BN304" s="214"/>
    </row>
    <row r="305" ht="22.5" customHeight="1">
      <c r="A305" s="85" t="str">
        <f t="shared" si="6"/>
        <v/>
      </c>
      <c r="B305" s="321"/>
      <c r="C305" s="319" t="str">
        <f t="shared" si="1"/>
        <v/>
      </c>
      <c r="D305" s="322"/>
      <c r="E305" s="320" t="str">
        <f t="shared" si="2"/>
        <v/>
      </c>
      <c r="F305" s="323"/>
      <c r="G305" s="164"/>
      <c r="H305" s="88" t="str">
        <f t="array" ref="H305">IF(D305="","",XLOOKUP(D305,'Master Data'!K:K,'Master Data'!N:N,"Input in Master Data",0,1))</f>
        <v/>
      </c>
      <c r="I305" s="88" t="str">
        <f t="array" ref="I305">IF(D305="","",XLOOKUP(D305,'Master Data'!K:K,'Master Data'!O:O,"Input in Master Data",0,1))</f>
        <v/>
      </c>
      <c r="J305" s="88" t="str">
        <f t="array" ref="J305">if(V305="","",XLOOKUP(V305,Master[Company],Master[Blow],"Unknown",0,1))</f>
        <v/>
      </c>
      <c r="K305" s="88" t="str">
        <f t="array" ref="K305">if(V305="","",XLOOKUP(V305,Master[Company],Master[Pigging],"Unknown",0,1))</f>
        <v/>
      </c>
      <c r="L305" s="88" t="str">
        <f t="array" ref="L305">if(V305="","",XLOOKUP(V305,Master[Company],Master[Load Method],"Unknown",0,1))</f>
        <v/>
      </c>
      <c r="M305" s="88" t="str">
        <f t="array" ref="M305">if(V305="","",XLOOKUP(V305,Master[Company],Master[Line Distance],"Unknown",0,1))</f>
        <v/>
      </c>
      <c r="N305" s="164"/>
      <c r="O305" s="301"/>
      <c r="P305" s="88"/>
      <c r="Q305" s="88" t="str">
        <f t="array" ref="Q305">if(V305="","",XLOOKUP(V305,Master[Company],Master[Terms],"NA",0,1))</f>
        <v/>
      </c>
      <c r="R305" s="88" t="str">
        <f t="shared" si="3"/>
        <v/>
      </c>
      <c r="S305" s="88" t="str">
        <f t="array" ref="S305">if(V305="","",XLOOKUP(V305,Master[Company],Master[Group],"NA",0,1))</f>
        <v/>
      </c>
      <c r="T305" s="88" t="str">
        <f t="array" ref="T305">if(V305="","",XLOOKUP(V305,Master[Company],Master[Loading Location],"NA",0,1))</f>
        <v/>
      </c>
      <c r="U305" s="88" t="str">
        <f t="array" ref="U305">if(V305="","",XLOOKUP(V305,Master[Company],Master[Acronym],"NA",0,1))</f>
        <v/>
      </c>
      <c r="V305" s="88"/>
      <c r="W305" s="90"/>
      <c r="X305" s="90"/>
      <c r="Y305" s="88"/>
      <c r="Z305" s="88" t="str">
        <f t="shared" si="5"/>
        <v/>
      </c>
      <c r="AA305" s="88"/>
      <c r="AB305" s="88"/>
      <c r="AC305" s="88"/>
      <c r="AD305" s="166"/>
      <c r="AE305" s="303"/>
      <c r="AF305" s="304"/>
      <c r="AG305" s="304"/>
      <c r="AH305" s="304"/>
      <c r="AI305" s="304"/>
      <c r="AJ305" s="304"/>
      <c r="AK305" s="304"/>
      <c r="AL305" s="305"/>
      <c r="AM305" s="304"/>
      <c r="AN305" s="304"/>
      <c r="AO305" s="304"/>
      <c r="AP305" s="304"/>
      <c r="AQ305" s="304"/>
      <c r="AR305" s="304"/>
      <c r="AS305" s="304"/>
      <c r="AT305" s="304"/>
      <c r="AU305" s="164"/>
      <c r="AV305" s="306"/>
      <c r="AW305" s="306"/>
      <c r="AX305" s="164"/>
      <c r="AY305" s="166"/>
      <c r="AZ305" s="88"/>
      <c r="BA305" s="88"/>
      <c r="BB305" s="88"/>
      <c r="BC305" s="88"/>
      <c r="BD305" s="307"/>
      <c r="BE305" s="88"/>
      <c r="BF305" s="88"/>
      <c r="BG305" s="88"/>
      <c r="BH305" s="308"/>
      <c r="BI305" s="309"/>
      <c r="BJ305" s="310"/>
      <c r="BK305" s="310"/>
      <c r="BL305" s="310"/>
      <c r="BM305" s="310"/>
      <c r="BN305" s="214"/>
    </row>
    <row r="306" ht="22.5" customHeight="1">
      <c r="A306" s="85" t="str">
        <f t="shared" si="6"/>
        <v/>
      </c>
      <c r="B306" s="321"/>
      <c r="C306" s="319" t="str">
        <f t="shared" si="1"/>
        <v/>
      </c>
      <c r="D306" s="322"/>
      <c r="E306" s="320" t="str">
        <f t="shared" si="2"/>
        <v/>
      </c>
      <c r="F306" s="323"/>
      <c r="G306" s="164"/>
      <c r="H306" s="88" t="str">
        <f t="array" ref="H306">IF(D306="","",XLOOKUP(D306,'Master Data'!K:K,'Master Data'!N:N,"Input in Master Data",0,1))</f>
        <v/>
      </c>
      <c r="I306" s="88" t="str">
        <f t="array" ref="I306">IF(D306="","",XLOOKUP(D306,'Master Data'!K:K,'Master Data'!O:O,"Input in Master Data",0,1))</f>
        <v/>
      </c>
      <c r="J306" s="88" t="str">
        <f t="array" ref="J306">if(V306="","",XLOOKUP(V306,Master[Company],Master[Blow],"Unknown",0,1))</f>
        <v/>
      </c>
      <c r="K306" s="88" t="str">
        <f t="array" ref="K306">if(V306="","",XLOOKUP(V306,Master[Company],Master[Pigging],"Unknown",0,1))</f>
        <v/>
      </c>
      <c r="L306" s="88" t="str">
        <f t="array" ref="L306">if(V306="","",XLOOKUP(V306,Master[Company],Master[Load Method],"Unknown",0,1))</f>
        <v/>
      </c>
      <c r="M306" s="88" t="str">
        <f t="array" ref="M306">if(V306="","",XLOOKUP(V306,Master[Company],Master[Line Distance],"Unknown",0,1))</f>
        <v/>
      </c>
      <c r="N306" s="164"/>
      <c r="O306" s="301"/>
      <c r="P306" s="88"/>
      <c r="Q306" s="88" t="str">
        <f t="array" ref="Q306">if(V306="","",XLOOKUP(V306,Master[Company],Master[Terms],"NA",0,1))</f>
        <v/>
      </c>
      <c r="R306" s="88" t="str">
        <f t="shared" si="3"/>
        <v/>
      </c>
      <c r="S306" s="88" t="str">
        <f t="array" ref="S306">if(V306="","",XLOOKUP(V306,Master[Company],Master[Group],"NA",0,1))</f>
        <v/>
      </c>
      <c r="T306" s="88" t="str">
        <f t="array" ref="T306">if(V306="","",XLOOKUP(V306,Master[Company],Master[Loading Location],"NA",0,1))</f>
        <v/>
      </c>
      <c r="U306" s="88" t="str">
        <f t="array" ref="U306">if(V306="","",XLOOKUP(V306,Master[Company],Master[Acronym],"NA",0,1))</f>
        <v/>
      </c>
      <c r="V306" s="88"/>
      <c r="W306" s="90"/>
      <c r="X306" s="90"/>
      <c r="Y306" s="88"/>
      <c r="Z306" s="88" t="str">
        <f t="shared" si="5"/>
        <v/>
      </c>
      <c r="AA306" s="88"/>
      <c r="AB306" s="88"/>
      <c r="AC306" s="88"/>
      <c r="AD306" s="166"/>
      <c r="AE306" s="303"/>
      <c r="AF306" s="304"/>
      <c r="AG306" s="304"/>
      <c r="AH306" s="304"/>
      <c r="AI306" s="304"/>
      <c r="AJ306" s="304"/>
      <c r="AK306" s="304"/>
      <c r="AL306" s="305"/>
      <c r="AM306" s="304"/>
      <c r="AN306" s="304"/>
      <c r="AO306" s="304"/>
      <c r="AP306" s="304"/>
      <c r="AQ306" s="304"/>
      <c r="AR306" s="304"/>
      <c r="AS306" s="304"/>
      <c r="AT306" s="304"/>
      <c r="AU306" s="164"/>
      <c r="AV306" s="306"/>
      <c r="AW306" s="306"/>
      <c r="AX306" s="164"/>
      <c r="AY306" s="166"/>
      <c r="AZ306" s="88"/>
      <c r="BA306" s="88"/>
      <c r="BB306" s="88"/>
      <c r="BC306" s="88"/>
      <c r="BD306" s="307"/>
      <c r="BE306" s="88"/>
      <c r="BF306" s="88"/>
      <c r="BG306" s="88"/>
      <c r="BH306" s="308"/>
      <c r="BI306" s="309"/>
      <c r="BJ306" s="310"/>
      <c r="BK306" s="310"/>
      <c r="BL306" s="310"/>
      <c r="BM306" s="310"/>
      <c r="BN306" s="214"/>
    </row>
    <row r="307" ht="22.5" customHeight="1">
      <c r="A307" s="85" t="str">
        <f t="shared" si="6"/>
        <v/>
      </c>
      <c r="B307" s="321"/>
      <c r="C307" s="319" t="str">
        <f t="shared" si="1"/>
        <v/>
      </c>
      <c r="D307" s="322"/>
      <c r="E307" s="320" t="str">
        <f t="shared" si="2"/>
        <v/>
      </c>
      <c r="F307" s="323"/>
      <c r="G307" s="164"/>
      <c r="H307" s="88" t="str">
        <f t="array" ref="H307">IF(D307="","",XLOOKUP(D307,'Master Data'!K:K,'Master Data'!N:N,"Input in Master Data",0,1))</f>
        <v/>
      </c>
      <c r="I307" s="88" t="str">
        <f t="array" ref="I307">IF(D307="","",XLOOKUP(D307,'Master Data'!K:K,'Master Data'!O:O,"Input in Master Data",0,1))</f>
        <v/>
      </c>
      <c r="J307" s="88" t="str">
        <f t="array" ref="J307">if(V307="","",XLOOKUP(V307,Master[Company],Master[Blow],"Unknown",0,1))</f>
        <v/>
      </c>
      <c r="K307" s="88" t="str">
        <f t="array" ref="K307">if(V307="","",XLOOKUP(V307,Master[Company],Master[Pigging],"Unknown",0,1))</f>
        <v/>
      </c>
      <c r="L307" s="88" t="str">
        <f t="array" ref="L307">if(V307="","",XLOOKUP(V307,Master[Company],Master[Load Method],"Unknown",0,1))</f>
        <v/>
      </c>
      <c r="M307" s="88" t="str">
        <f t="array" ref="M307">if(V307="","",XLOOKUP(V307,Master[Company],Master[Line Distance],"Unknown",0,1))</f>
        <v/>
      </c>
      <c r="N307" s="164"/>
      <c r="O307" s="301"/>
      <c r="P307" s="88"/>
      <c r="Q307" s="88" t="str">
        <f t="array" ref="Q307">if(V307="","",XLOOKUP(V307,Master[Company],Master[Terms],"NA",0,1))</f>
        <v/>
      </c>
      <c r="R307" s="88" t="str">
        <f t="shared" si="3"/>
        <v/>
      </c>
      <c r="S307" s="88" t="str">
        <f t="array" ref="S307">if(V307="","",XLOOKUP(V307,Master[Company],Master[Group],"NA",0,1))</f>
        <v/>
      </c>
      <c r="T307" s="88" t="str">
        <f t="array" ref="T307">if(V307="","",XLOOKUP(V307,Master[Company],Master[Loading Location],"NA",0,1))</f>
        <v/>
      </c>
      <c r="U307" s="88" t="str">
        <f t="array" ref="U307">if(V307="","",XLOOKUP(V307,Master[Company],Master[Acronym],"NA",0,1))</f>
        <v/>
      </c>
      <c r="V307" s="88"/>
      <c r="W307" s="90"/>
      <c r="X307" s="90"/>
      <c r="Y307" s="88"/>
      <c r="Z307" s="88" t="str">
        <f t="shared" si="5"/>
        <v/>
      </c>
      <c r="AA307" s="88"/>
      <c r="AB307" s="88"/>
      <c r="AC307" s="88"/>
      <c r="AD307" s="166"/>
      <c r="AE307" s="303"/>
      <c r="AF307" s="304"/>
      <c r="AG307" s="304"/>
      <c r="AH307" s="304"/>
      <c r="AI307" s="304"/>
      <c r="AJ307" s="304"/>
      <c r="AK307" s="304"/>
      <c r="AL307" s="305"/>
      <c r="AM307" s="304"/>
      <c r="AN307" s="304"/>
      <c r="AO307" s="304"/>
      <c r="AP307" s="304"/>
      <c r="AQ307" s="304"/>
      <c r="AR307" s="304"/>
      <c r="AS307" s="304"/>
      <c r="AT307" s="304"/>
      <c r="AU307" s="164"/>
      <c r="AV307" s="306"/>
      <c r="AW307" s="306"/>
      <c r="AX307" s="164"/>
      <c r="AY307" s="166"/>
      <c r="AZ307" s="88"/>
      <c r="BA307" s="88"/>
      <c r="BB307" s="88"/>
      <c r="BC307" s="88"/>
      <c r="BD307" s="307"/>
      <c r="BE307" s="88"/>
      <c r="BF307" s="88"/>
      <c r="BG307" s="88"/>
      <c r="BH307" s="308"/>
      <c r="BI307" s="309"/>
      <c r="BJ307" s="310"/>
      <c r="BK307" s="310"/>
      <c r="BL307" s="310"/>
      <c r="BM307" s="310"/>
      <c r="BN307" s="214"/>
    </row>
    <row r="308" ht="22.5" customHeight="1">
      <c r="A308" s="85" t="str">
        <f t="shared" si="6"/>
        <v/>
      </c>
      <c r="B308" s="321"/>
      <c r="C308" s="319" t="str">
        <f t="shared" si="1"/>
        <v/>
      </c>
      <c r="D308" s="322"/>
      <c r="E308" s="320" t="str">
        <f t="shared" si="2"/>
        <v/>
      </c>
      <c r="F308" s="323"/>
      <c r="G308" s="164"/>
      <c r="H308" s="88" t="str">
        <f t="array" ref="H308">IF(D308="","",XLOOKUP(D308,'Master Data'!K:K,'Master Data'!N:N,"Input in Master Data",0,1))</f>
        <v/>
      </c>
      <c r="I308" s="88" t="str">
        <f t="array" ref="I308">IF(D308="","",XLOOKUP(D308,'Master Data'!K:K,'Master Data'!O:O,"Input in Master Data",0,1))</f>
        <v/>
      </c>
      <c r="J308" s="88" t="str">
        <f t="array" ref="J308">if(V308="","",XLOOKUP(V308,Master[Company],Master[Blow],"Unknown",0,1))</f>
        <v/>
      </c>
      <c r="K308" s="88" t="str">
        <f t="array" ref="K308">if(V308="","",XLOOKUP(V308,Master[Company],Master[Pigging],"Unknown",0,1))</f>
        <v/>
      </c>
      <c r="L308" s="88" t="str">
        <f t="array" ref="L308">if(V308="","",XLOOKUP(V308,Master[Company],Master[Load Method],"Unknown",0,1))</f>
        <v/>
      </c>
      <c r="M308" s="88" t="str">
        <f t="array" ref="M308">if(V308="","",XLOOKUP(V308,Master[Company],Master[Line Distance],"Unknown",0,1))</f>
        <v/>
      </c>
      <c r="N308" s="164"/>
      <c r="O308" s="301"/>
      <c r="P308" s="88"/>
      <c r="Q308" s="88" t="str">
        <f t="array" ref="Q308">if(V308="","",XLOOKUP(V308,Master[Company],Master[Terms],"NA",0,1))</f>
        <v/>
      </c>
      <c r="R308" s="88" t="str">
        <f t="shared" si="3"/>
        <v/>
      </c>
      <c r="S308" s="88" t="str">
        <f t="array" ref="S308">if(V308="","",XLOOKUP(V308,Master[Company],Master[Group],"NA",0,1))</f>
        <v/>
      </c>
      <c r="T308" s="88" t="str">
        <f t="array" ref="T308">if(V308="","",XLOOKUP(V308,Master[Company],Master[Loading Location],"NA",0,1))</f>
        <v/>
      </c>
      <c r="U308" s="88" t="str">
        <f t="array" ref="U308">if(V308="","",XLOOKUP(V308,Master[Company],Master[Acronym],"NA",0,1))</f>
        <v/>
      </c>
      <c r="V308" s="88"/>
      <c r="W308" s="90"/>
      <c r="X308" s="90"/>
      <c r="Y308" s="88"/>
      <c r="Z308" s="88" t="str">
        <f t="shared" si="5"/>
        <v/>
      </c>
      <c r="AA308" s="88"/>
      <c r="AB308" s="88"/>
      <c r="AC308" s="88"/>
      <c r="AD308" s="166"/>
      <c r="AE308" s="303"/>
      <c r="AF308" s="304"/>
      <c r="AG308" s="304"/>
      <c r="AH308" s="304"/>
      <c r="AI308" s="304"/>
      <c r="AJ308" s="304"/>
      <c r="AK308" s="304"/>
      <c r="AL308" s="305"/>
      <c r="AM308" s="304"/>
      <c r="AN308" s="304"/>
      <c r="AO308" s="304"/>
      <c r="AP308" s="304"/>
      <c r="AQ308" s="304"/>
      <c r="AR308" s="304"/>
      <c r="AS308" s="304"/>
      <c r="AT308" s="304"/>
      <c r="AU308" s="164"/>
      <c r="AV308" s="306"/>
      <c r="AW308" s="306"/>
      <c r="AX308" s="164"/>
      <c r="AY308" s="166"/>
      <c r="AZ308" s="88"/>
      <c r="BA308" s="88"/>
      <c r="BB308" s="88"/>
      <c r="BC308" s="88"/>
      <c r="BD308" s="307"/>
      <c r="BE308" s="88"/>
      <c r="BF308" s="88"/>
      <c r="BG308" s="88"/>
      <c r="BH308" s="308"/>
      <c r="BI308" s="309"/>
      <c r="BJ308" s="310"/>
      <c r="BK308" s="310"/>
      <c r="BL308" s="310"/>
      <c r="BM308" s="310"/>
      <c r="BN308" s="214"/>
    </row>
    <row r="309" ht="22.5" customHeight="1">
      <c r="A309" s="85" t="str">
        <f t="shared" si="6"/>
        <v/>
      </c>
      <c r="B309" s="321"/>
      <c r="C309" s="319" t="str">
        <f t="shared" si="1"/>
        <v/>
      </c>
      <c r="D309" s="322"/>
      <c r="E309" s="320" t="str">
        <f t="shared" si="2"/>
        <v/>
      </c>
      <c r="F309" s="323"/>
      <c r="G309" s="164"/>
      <c r="H309" s="88" t="str">
        <f t="array" ref="H309">IF(D309="","",XLOOKUP(D309,'Master Data'!K:K,'Master Data'!N:N,"Input in Master Data",0,1))</f>
        <v/>
      </c>
      <c r="I309" s="88" t="str">
        <f t="array" ref="I309">IF(D309="","",XLOOKUP(D309,'Master Data'!K:K,'Master Data'!O:O,"Input in Master Data",0,1))</f>
        <v/>
      </c>
      <c r="J309" s="88" t="str">
        <f t="array" ref="J309">if(V309="","",XLOOKUP(V309,Master[Company],Master[Blow],"Unknown",0,1))</f>
        <v/>
      </c>
      <c r="K309" s="88" t="str">
        <f t="array" ref="K309">if(V309="","",XLOOKUP(V309,Master[Company],Master[Pigging],"Unknown",0,1))</f>
        <v/>
      </c>
      <c r="L309" s="88" t="str">
        <f t="array" ref="L309">if(V309="","",XLOOKUP(V309,Master[Company],Master[Load Method],"Unknown",0,1))</f>
        <v/>
      </c>
      <c r="M309" s="88" t="str">
        <f t="array" ref="M309">if(V309="","",XLOOKUP(V309,Master[Company],Master[Line Distance],"Unknown",0,1))</f>
        <v/>
      </c>
      <c r="N309" s="164"/>
      <c r="O309" s="301"/>
      <c r="P309" s="88"/>
      <c r="Q309" s="88" t="str">
        <f t="array" ref="Q309">if(V309="","",XLOOKUP(V309,Master[Company],Master[Terms],"NA",0,1))</f>
        <v/>
      </c>
      <c r="R309" s="88" t="str">
        <f t="shared" si="3"/>
        <v/>
      </c>
      <c r="S309" s="88" t="str">
        <f t="array" ref="S309">if(V309="","",XLOOKUP(V309,Master[Company],Master[Group],"NA",0,1))</f>
        <v/>
      </c>
      <c r="T309" s="88" t="str">
        <f t="array" ref="T309">if(V309="","",XLOOKUP(V309,Master[Company],Master[Loading Location],"NA",0,1))</f>
        <v/>
      </c>
      <c r="U309" s="88" t="str">
        <f t="array" ref="U309">if(V309="","",XLOOKUP(V309,Master[Company],Master[Acronym],"NA",0,1))</f>
        <v/>
      </c>
      <c r="V309" s="88"/>
      <c r="W309" s="90"/>
      <c r="X309" s="90"/>
      <c r="Y309" s="88"/>
      <c r="Z309" s="88" t="str">
        <f t="shared" si="5"/>
        <v/>
      </c>
      <c r="AA309" s="88"/>
      <c r="AB309" s="88"/>
      <c r="AC309" s="88"/>
      <c r="AD309" s="166"/>
      <c r="AE309" s="303"/>
      <c r="AF309" s="304"/>
      <c r="AG309" s="304"/>
      <c r="AH309" s="304"/>
      <c r="AI309" s="304"/>
      <c r="AJ309" s="304"/>
      <c r="AK309" s="304"/>
      <c r="AL309" s="305"/>
      <c r="AM309" s="304"/>
      <c r="AN309" s="304"/>
      <c r="AO309" s="304"/>
      <c r="AP309" s="304"/>
      <c r="AQ309" s="304"/>
      <c r="AR309" s="304"/>
      <c r="AS309" s="304"/>
      <c r="AT309" s="304"/>
      <c r="AU309" s="164"/>
      <c r="AV309" s="306"/>
      <c r="AW309" s="306"/>
      <c r="AX309" s="164"/>
      <c r="AY309" s="166"/>
      <c r="AZ309" s="88"/>
      <c r="BA309" s="88"/>
      <c r="BB309" s="88"/>
      <c r="BC309" s="88"/>
      <c r="BD309" s="307"/>
      <c r="BE309" s="88"/>
      <c r="BF309" s="88"/>
      <c r="BG309" s="88"/>
      <c r="BH309" s="308"/>
      <c r="BI309" s="309"/>
      <c r="BJ309" s="310"/>
      <c r="BK309" s="310"/>
      <c r="BL309" s="310"/>
      <c r="BM309" s="310"/>
      <c r="BN309" s="214"/>
    </row>
    <row r="310" ht="22.5" customHeight="1">
      <c r="A310" s="85" t="str">
        <f t="shared" si="6"/>
        <v/>
      </c>
      <c r="B310" s="321"/>
      <c r="C310" s="319" t="str">
        <f t="shared" si="1"/>
        <v/>
      </c>
      <c r="D310" s="322"/>
      <c r="E310" s="320" t="str">
        <f t="shared" si="2"/>
        <v/>
      </c>
      <c r="F310" s="323"/>
      <c r="G310" s="164"/>
      <c r="H310" s="88" t="str">
        <f t="array" ref="H310">IF(D310="","",XLOOKUP(D310,'Master Data'!K:K,'Master Data'!N:N,"Input in Master Data",0,1))</f>
        <v/>
      </c>
      <c r="I310" s="88" t="str">
        <f t="array" ref="I310">IF(D310="","",XLOOKUP(D310,'Master Data'!K:K,'Master Data'!O:O,"Input in Master Data",0,1))</f>
        <v/>
      </c>
      <c r="J310" s="88" t="str">
        <f t="array" ref="J310">if(V310="","",XLOOKUP(V310,Master[Company],Master[Blow],"Unknown",0,1))</f>
        <v/>
      </c>
      <c r="K310" s="88" t="str">
        <f t="array" ref="K310">if(V310="","",XLOOKUP(V310,Master[Company],Master[Pigging],"Unknown",0,1))</f>
        <v/>
      </c>
      <c r="L310" s="88" t="str">
        <f t="array" ref="L310">if(V310="","",XLOOKUP(V310,Master[Company],Master[Load Method],"Unknown",0,1))</f>
        <v/>
      </c>
      <c r="M310" s="88" t="str">
        <f t="array" ref="M310">if(V310="","",XLOOKUP(V310,Master[Company],Master[Line Distance],"Unknown",0,1))</f>
        <v/>
      </c>
      <c r="N310" s="164"/>
      <c r="O310" s="301"/>
      <c r="P310" s="88"/>
      <c r="Q310" s="88" t="str">
        <f t="array" ref="Q310">if(V310="","",XLOOKUP(V310,Master[Company],Master[Terms],"NA",0,1))</f>
        <v/>
      </c>
      <c r="R310" s="88" t="str">
        <f t="shared" si="3"/>
        <v/>
      </c>
      <c r="S310" s="88" t="str">
        <f t="array" ref="S310">if(V310="","",XLOOKUP(V310,Master[Company],Master[Group],"NA",0,1))</f>
        <v/>
      </c>
      <c r="T310" s="88" t="str">
        <f t="array" ref="T310">if(V310="","",XLOOKUP(V310,Master[Company],Master[Loading Location],"NA",0,1))</f>
        <v/>
      </c>
      <c r="U310" s="88" t="str">
        <f t="array" ref="U310">if(V310="","",XLOOKUP(V310,Master[Company],Master[Acronym],"NA",0,1))</f>
        <v/>
      </c>
      <c r="V310" s="88"/>
      <c r="W310" s="90"/>
      <c r="X310" s="90"/>
      <c r="Y310" s="88"/>
      <c r="Z310" s="88" t="str">
        <f t="shared" si="5"/>
        <v/>
      </c>
      <c r="AA310" s="88"/>
      <c r="AB310" s="88"/>
      <c r="AC310" s="88"/>
      <c r="AD310" s="166"/>
      <c r="AE310" s="303"/>
      <c r="AF310" s="304"/>
      <c r="AG310" s="304"/>
      <c r="AH310" s="304"/>
      <c r="AI310" s="304"/>
      <c r="AJ310" s="304"/>
      <c r="AK310" s="304"/>
      <c r="AL310" s="305"/>
      <c r="AM310" s="304"/>
      <c r="AN310" s="304"/>
      <c r="AO310" s="304"/>
      <c r="AP310" s="304"/>
      <c r="AQ310" s="304"/>
      <c r="AR310" s="304"/>
      <c r="AS310" s="304"/>
      <c r="AT310" s="304"/>
      <c r="AU310" s="164"/>
      <c r="AV310" s="306"/>
      <c r="AW310" s="306"/>
      <c r="AX310" s="164"/>
      <c r="AY310" s="166"/>
      <c r="AZ310" s="88"/>
      <c r="BA310" s="88"/>
      <c r="BB310" s="88"/>
      <c r="BC310" s="88"/>
      <c r="BD310" s="307"/>
      <c r="BE310" s="88"/>
      <c r="BF310" s="88"/>
      <c r="BG310" s="88"/>
      <c r="BH310" s="308"/>
      <c r="BI310" s="309"/>
      <c r="BJ310" s="310"/>
      <c r="BK310" s="310"/>
      <c r="BL310" s="310"/>
      <c r="BM310" s="310"/>
      <c r="BN310" s="214"/>
    </row>
    <row r="311" ht="22.5" customHeight="1">
      <c r="A311" s="85" t="str">
        <f t="shared" si="6"/>
        <v/>
      </c>
      <c r="B311" s="321"/>
      <c r="C311" s="319" t="str">
        <f t="shared" si="1"/>
        <v/>
      </c>
      <c r="D311" s="322"/>
      <c r="E311" s="320" t="str">
        <f t="shared" si="2"/>
        <v/>
      </c>
      <c r="F311" s="323"/>
      <c r="G311" s="164"/>
      <c r="H311" s="88" t="str">
        <f t="array" ref="H311">IF(D311="","",XLOOKUP(D311,'Master Data'!K:K,'Master Data'!N:N,"Input in Master Data",0,1))</f>
        <v/>
      </c>
      <c r="I311" s="88" t="str">
        <f t="array" ref="I311">IF(D311="","",XLOOKUP(D311,'Master Data'!K:K,'Master Data'!O:O,"Input in Master Data",0,1))</f>
        <v/>
      </c>
      <c r="J311" s="88" t="str">
        <f t="array" ref="J311">if(V311="","",XLOOKUP(V311,Master[Company],Master[Blow],"Unknown",0,1))</f>
        <v/>
      </c>
      <c r="K311" s="88" t="str">
        <f t="array" ref="K311">if(V311="","",XLOOKUP(V311,Master[Company],Master[Pigging],"Unknown",0,1))</f>
        <v/>
      </c>
      <c r="L311" s="88" t="str">
        <f t="array" ref="L311">if(V311="","",XLOOKUP(V311,Master[Company],Master[Load Method],"Unknown",0,1))</f>
        <v/>
      </c>
      <c r="M311" s="88" t="str">
        <f t="array" ref="M311">if(V311="","",XLOOKUP(V311,Master[Company],Master[Line Distance],"Unknown",0,1))</f>
        <v/>
      </c>
      <c r="N311" s="164"/>
      <c r="O311" s="301"/>
      <c r="P311" s="88"/>
      <c r="Q311" s="88" t="str">
        <f t="array" ref="Q311">if(V311="","",XLOOKUP(V311,Master[Company],Master[Terms],"NA",0,1))</f>
        <v/>
      </c>
      <c r="R311" s="88" t="str">
        <f t="shared" si="3"/>
        <v/>
      </c>
      <c r="S311" s="88" t="str">
        <f t="array" ref="S311">if(V311="","",XLOOKUP(V311,Master[Company],Master[Group],"NA",0,1))</f>
        <v/>
      </c>
      <c r="T311" s="88" t="str">
        <f t="array" ref="T311">if(V311="","",XLOOKUP(V311,Master[Company],Master[Loading Location],"NA",0,1))</f>
        <v/>
      </c>
      <c r="U311" s="88" t="str">
        <f t="array" ref="U311">if(V311="","",XLOOKUP(V311,Master[Company],Master[Acronym],"NA",0,1))</f>
        <v/>
      </c>
      <c r="V311" s="88"/>
      <c r="W311" s="90"/>
      <c r="X311" s="90"/>
      <c r="Y311" s="88"/>
      <c r="Z311" s="88" t="str">
        <f t="shared" si="5"/>
        <v/>
      </c>
      <c r="AA311" s="88"/>
      <c r="AB311" s="88"/>
      <c r="AC311" s="88"/>
      <c r="AD311" s="166"/>
      <c r="AE311" s="303"/>
      <c r="AF311" s="304"/>
      <c r="AG311" s="304"/>
      <c r="AH311" s="304"/>
      <c r="AI311" s="304"/>
      <c r="AJ311" s="304"/>
      <c r="AK311" s="304"/>
      <c r="AL311" s="305"/>
      <c r="AM311" s="304"/>
      <c r="AN311" s="304"/>
      <c r="AO311" s="304"/>
      <c r="AP311" s="304"/>
      <c r="AQ311" s="304"/>
      <c r="AR311" s="304"/>
      <c r="AS311" s="304"/>
      <c r="AT311" s="304"/>
      <c r="AU311" s="164"/>
      <c r="AV311" s="306"/>
      <c r="AW311" s="306"/>
      <c r="AX311" s="164"/>
      <c r="AY311" s="166"/>
      <c r="AZ311" s="88"/>
      <c r="BA311" s="88"/>
      <c r="BB311" s="88"/>
      <c r="BC311" s="88"/>
      <c r="BD311" s="307"/>
      <c r="BE311" s="88"/>
      <c r="BF311" s="88"/>
      <c r="BG311" s="88"/>
      <c r="BH311" s="308"/>
      <c r="BI311" s="309"/>
      <c r="BJ311" s="310"/>
      <c r="BK311" s="310"/>
      <c r="BL311" s="310"/>
      <c r="BM311" s="310"/>
      <c r="BN311" s="214"/>
    </row>
    <row r="312" ht="22.5" customHeight="1">
      <c r="A312" s="85" t="str">
        <f t="shared" si="6"/>
        <v/>
      </c>
      <c r="B312" s="321"/>
      <c r="C312" s="319" t="str">
        <f t="shared" si="1"/>
        <v/>
      </c>
      <c r="D312" s="322"/>
      <c r="E312" s="320" t="str">
        <f t="shared" si="2"/>
        <v/>
      </c>
      <c r="F312" s="323"/>
      <c r="G312" s="164"/>
      <c r="H312" s="88" t="str">
        <f t="array" ref="H312">IF(D312="","",XLOOKUP(D312,'Master Data'!K:K,'Master Data'!N:N,"Input in Master Data",0,1))</f>
        <v/>
      </c>
      <c r="I312" s="88" t="str">
        <f t="array" ref="I312">IF(D312="","",XLOOKUP(D312,'Master Data'!K:K,'Master Data'!O:O,"Input in Master Data",0,1))</f>
        <v/>
      </c>
      <c r="J312" s="88" t="str">
        <f t="array" ref="J312">if(V312="","",XLOOKUP(V312,Master[Company],Master[Blow],"Unknown",0,1))</f>
        <v/>
      </c>
      <c r="K312" s="88" t="str">
        <f t="array" ref="K312">if(V312="","",XLOOKUP(V312,Master[Company],Master[Pigging],"Unknown",0,1))</f>
        <v/>
      </c>
      <c r="L312" s="88" t="str">
        <f t="array" ref="L312">if(V312="","",XLOOKUP(V312,Master[Company],Master[Load Method],"Unknown",0,1))</f>
        <v/>
      </c>
      <c r="M312" s="88" t="str">
        <f t="array" ref="M312">if(V312="","",XLOOKUP(V312,Master[Company],Master[Line Distance],"Unknown",0,1))</f>
        <v/>
      </c>
      <c r="N312" s="164"/>
      <c r="O312" s="301"/>
      <c r="P312" s="88"/>
      <c r="Q312" s="88" t="str">
        <f t="array" ref="Q312">if(V312="","",XLOOKUP(V312,Master[Company],Master[Terms],"NA",0,1))</f>
        <v/>
      </c>
      <c r="R312" s="88" t="str">
        <f t="shared" si="3"/>
        <v/>
      </c>
      <c r="S312" s="88" t="str">
        <f t="array" ref="S312">if(V312="","",XLOOKUP(V312,Master[Company],Master[Group],"NA",0,1))</f>
        <v/>
      </c>
      <c r="T312" s="88" t="str">
        <f t="array" ref="T312">if(V312="","",XLOOKUP(V312,Master[Company],Master[Loading Location],"NA",0,1))</f>
        <v/>
      </c>
      <c r="U312" s="88" t="str">
        <f t="array" ref="U312">if(V312="","",XLOOKUP(V312,Master[Company],Master[Acronym],"NA",0,1))</f>
        <v/>
      </c>
      <c r="V312" s="88"/>
      <c r="W312" s="90"/>
      <c r="X312" s="90"/>
      <c r="Y312" s="88"/>
      <c r="Z312" s="88" t="str">
        <f t="shared" si="5"/>
        <v/>
      </c>
      <c r="AA312" s="88"/>
      <c r="AB312" s="88"/>
      <c r="AC312" s="88"/>
      <c r="AD312" s="166"/>
      <c r="AE312" s="303"/>
      <c r="AF312" s="304"/>
      <c r="AG312" s="304"/>
      <c r="AH312" s="304"/>
      <c r="AI312" s="304"/>
      <c r="AJ312" s="304"/>
      <c r="AK312" s="304"/>
      <c r="AL312" s="305"/>
      <c r="AM312" s="304"/>
      <c r="AN312" s="304"/>
      <c r="AO312" s="304"/>
      <c r="AP312" s="304"/>
      <c r="AQ312" s="304"/>
      <c r="AR312" s="304"/>
      <c r="AS312" s="304"/>
      <c r="AT312" s="304"/>
      <c r="AU312" s="164"/>
      <c r="AV312" s="306"/>
      <c r="AW312" s="306"/>
      <c r="AX312" s="164"/>
      <c r="AY312" s="166"/>
      <c r="AZ312" s="88"/>
      <c r="BA312" s="88"/>
      <c r="BB312" s="88"/>
      <c r="BC312" s="88"/>
      <c r="BD312" s="307"/>
      <c r="BE312" s="88"/>
      <c r="BF312" s="88"/>
      <c r="BG312" s="88"/>
      <c r="BH312" s="308"/>
      <c r="BI312" s="309"/>
      <c r="BJ312" s="310"/>
      <c r="BK312" s="310"/>
      <c r="BL312" s="310"/>
      <c r="BM312" s="310"/>
      <c r="BN312" s="214"/>
    </row>
    <row r="313" ht="22.5" customHeight="1">
      <c r="A313" s="85" t="str">
        <f t="shared" si="6"/>
        <v/>
      </c>
      <c r="B313" s="321"/>
      <c r="C313" s="319" t="str">
        <f t="shared" si="1"/>
        <v/>
      </c>
      <c r="D313" s="322"/>
      <c r="E313" s="320" t="str">
        <f t="shared" si="2"/>
        <v/>
      </c>
      <c r="F313" s="323"/>
      <c r="G313" s="164"/>
      <c r="H313" s="88" t="str">
        <f t="array" ref="H313">IF(D313="","",XLOOKUP(D313,'Master Data'!K:K,'Master Data'!N:N,"Input in Master Data",0,1))</f>
        <v/>
      </c>
      <c r="I313" s="88" t="str">
        <f t="array" ref="I313">IF(D313="","",XLOOKUP(D313,'Master Data'!K:K,'Master Data'!O:O,"Input in Master Data",0,1))</f>
        <v/>
      </c>
      <c r="J313" s="88" t="str">
        <f t="array" ref="J313">if(V313="","",XLOOKUP(V313,Master[Company],Master[Blow],"Unknown",0,1))</f>
        <v/>
      </c>
      <c r="K313" s="88" t="str">
        <f t="array" ref="K313">if(V313="","",XLOOKUP(V313,Master[Company],Master[Pigging],"Unknown",0,1))</f>
        <v/>
      </c>
      <c r="L313" s="88" t="str">
        <f t="array" ref="L313">if(V313="","",XLOOKUP(V313,Master[Company],Master[Load Method],"Unknown",0,1))</f>
        <v/>
      </c>
      <c r="M313" s="88" t="str">
        <f t="array" ref="M313">if(V313="","",XLOOKUP(V313,Master[Company],Master[Line Distance],"Unknown",0,1))</f>
        <v/>
      </c>
      <c r="N313" s="164"/>
      <c r="O313" s="301"/>
      <c r="P313" s="88"/>
      <c r="Q313" s="88" t="str">
        <f t="array" ref="Q313">if(V313="","",XLOOKUP(V313,Master[Company],Master[Terms],"NA",0,1))</f>
        <v/>
      </c>
      <c r="R313" s="88" t="str">
        <f t="shared" si="3"/>
        <v/>
      </c>
      <c r="S313" s="88" t="str">
        <f t="array" ref="S313">if(V313="","",XLOOKUP(V313,Master[Company],Master[Group],"NA",0,1))</f>
        <v/>
      </c>
      <c r="T313" s="88" t="str">
        <f t="array" ref="T313">if(V313="","",XLOOKUP(V313,Master[Company],Master[Loading Location],"NA",0,1))</f>
        <v/>
      </c>
      <c r="U313" s="88" t="str">
        <f t="array" ref="U313">if(V313="","",XLOOKUP(V313,Master[Company],Master[Acronym],"NA",0,1))</f>
        <v/>
      </c>
      <c r="V313" s="88"/>
      <c r="W313" s="90"/>
      <c r="X313" s="90"/>
      <c r="Y313" s="88"/>
      <c r="Z313" s="88" t="str">
        <f t="shared" si="5"/>
        <v/>
      </c>
      <c r="AA313" s="88"/>
      <c r="AB313" s="88"/>
      <c r="AC313" s="88"/>
      <c r="AD313" s="166"/>
      <c r="AE313" s="303"/>
      <c r="AF313" s="304"/>
      <c r="AG313" s="304"/>
      <c r="AH313" s="304"/>
      <c r="AI313" s="304"/>
      <c r="AJ313" s="304"/>
      <c r="AK313" s="304"/>
      <c r="AL313" s="305"/>
      <c r="AM313" s="304"/>
      <c r="AN313" s="304"/>
      <c r="AO313" s="304"/>
      <c r="AP313" s="304"/>
      <c r="AQ313" s="304"/>
      <c r="AR313" s="304"/>
      <c r="AS313" s="304"/>
      <c r="AT313" s="304"/>
      <c r="AU313" s="164"/>
      <c r="AV313" s="306"/>
      <c r="AW313" s="306"/>
      <c r="AX313" s="164"/>
      <c r="AY313" s="166"/>
      <c r="AZ313" s="88"/>
      <c r="BA313" s="88"/>
      <c r="BB313" s="88"/>
      <c r="BC313" s="88"/>
      <c r="BD313" s="307"/>
      <c r="BE313" s="88"/>
      <c r="BF313" s="88"/>
      <c r="BG313" s="88"/>
      <c r="BH313" s="308"/>
      <c r="BI313" s="309"/>
      <c r="BJ313" s="310"/>
      <c r="BK313" s="310"/>
      <c r="BL313" s="310"/>
      <c r="BM313" s="310"/>
      <c r="BN313" s="214"/>
    </row>
    <row r="314" ht="22.5" customHeight="1">
      <c r="A314" s="85" t="str">
        <f t="shared" si="6"/>
        <v/>
      </c>
      <c r="B314" s="321"/>
      <c r="C314" s="319" t="str">
        <f t="shared" si="1"/>
        <v/>
      </c>
      <c r="D314" s="322"/>
      <c r="E314" s="320" t="str">
        <f t="shared" si="2"/>
        <v/>
      </c>
      <c r="F314" s="323"/>
      <c r="G314" s="164"/>
      <c r="H314" s="88" t="str">
        <f t="array" ref="H314">IF(D314="","",XLOOKUP(D314,'Master Data'!K:K,'Master Data'!N:N,"Input in Master Data",0,1))</f>
        <v/>
      </c>
      <c r="I314" s="88" t="str">
        <f t="array" ref="I314">IF(D314="","",XLOOKUP(D314,'Master Data'!K:K,'Master Data'!O:O,"Input in Master Data",0,1))</f>
        <v/>
      </c>
      <c r="J314" s="88" t="str">
        <f t="array" ref="J314">if(V314="","",XLOOKUP(V314,Master[Company],Master[Blow],"Unknown",0,1))</f>
        <v/>
      </c>
      <c r="K314" s="88" t="str">
        <f t="array" ref="K314">if(V314="","",XLOOKUP(V314,Master[Company],Master[Pigging],"Unknown",0,1))</f>
        <v/>
      </c>
      <c r="L314" s="88" t="str">
        <f t="array" ref="L314">if(V314="","",XLOOKUP(V314,Master[Company],Master[Load Method],"Unknown",0,1))</f>
        <v/>
      </c>
      <c r="M314" s="88" t="str">
        <f t="array" ref="M314">if(V314="","",XLOOKUP(V314,Master[Company],Master[Line Distance],"Unknown",0,1))</f>
        <v/>
      </c>
      <c r="N314" s="164"/>
      <c r="O314" s="301"/>
      <c r="P314" s="88"/>
      <c r="Q314" s="88" t="str">
        <f t="array" ref="Q314">if(V314="","",XLOOKUP(V314,Master[Company],Master[Terms],"NA",0,1))</f>
        <v/>
      </c>
      <c r="R314" s="88" t="str">
        <f t="shared" si="3"/>
        <v/>
      </c>
      <c r="S314" s="88" t="str">
        <f t="array" ref="S314">if(V314="","",XLOOKUP(V314,Master[Company],Master[Group],"NA",0,1))</f>
        <v/>
      </c>
      <c r="T314" s="88" t="str">
        <f t="array" ref="T314">if(V314="","",XLOOKUP(V314,Master[Company],Master[Loading Location],"NA",0,1))</f>
        <v/>
      </c>
      <c r="U314" s="88" t="str">
        <f t="array" ref="U314">if(V314="","",XLOOKUP(V314,Master[Company],Master[Acronym],"NA",0,1))</f>
        <v/>
      </c>
      <c r="V314" s="88"/>
      <c r="W314" s="90"/>
      <c r="X314" s="90"/>
      <c r="Y314" s="88"/>
      <c r="Z314" s="88" t="str">
        <f t="shared" si="5"/>
        <v/>
      </c>
      <c r="AA314" s="88"/>
      <c r="AB314" s="88"/>
      <c r="AC314" s="88"/>
      <c r="AD314" s="166"/>
      <c r="AE314" s="303"/>
      <c r="AF314" s="304"/>
      <c r="AG314" s="304"/>
      <c r="AH314" s="304"/>
      <c r="AI314" s="304"/>
      <c r="AJ314" s="304"/>
      <c r="AK314" s="304"/>
      <c r="AL314" s="305"/>
      <c r="AM314" s="304"/>
      <c r="AN314" s="304"/>
      <c r="AO314" s="304"/>
      <c r="AP314" s="304"/>
      <c r="AQ314" s="304"/>
      <c r="AR314" s="304"/>
      <c r="AS314" s="304"/>
      <c r="AT314" s="304"/>
      <c r="AU314" s="164"/>
      <c r="AV314" s="306"/>
      <c r="AW314" s="306"/>
      <c r="AX314" s="164"/>
      <c r="AY314" s="166"/>
      <c r="AZ314" s="88"/>
      <c r="BA314" s="88"/>
      <c r="BB314" s="88"/>
      <c r="BC314" s="88"/>
      <c r="BD314" s="307"/>
      <c r="BE314" s="88"/>
      <c r="BF314" s="88"/>
      <c r="BG314" s="88"/>
      <c r="BH314" s="308"/>
      <c r="BI314" s="309"/>
      <c r="BJ314" s="310"/>
      <c r="BK314" s="310"/>
      <c r="BL314" s="310"/>
      <c r="BM314" s="310"/>
      <c r="BN314" s="214"/>
    </row>
    <row r="315" ht="22.5" customHeight="1">
      <c r="A315" s="85" t="str">
        <f t="shared" si="6"/>
        <v/>
      </c>
      <c r="B315" s="321"/>
      <c r="C315" s="319" t="str">
        <f t="shared" si="1"/>
        <v/>
      </c>
      <c r="D315" s="322"/>
      <c r="E315" s="320" t="str">
        <f t="shared" si="2"/>
        <v/>
      </c>
      <c r="F315" s="323"/>
      <c r="G315" s="164"/>
      <c r="H315" s="88" t="str">
        <f t="array" ref="H315">IF(D315="","",XLOOKUP(D315,'Master Data'!K:K,'Master Data'!N:N,"Input in Master Data",0,1))</f>
        <v/>
      </c>
      <c r="I315" s="88" t="str">
        <f t="array" ref="I315">IF(D315="","",XLOOKUP(D315,'Master Data'!K:K,'Master Data'!O:O,"Input in Master Data",0,1))</f>
        <v/>
      </c>
      <c r="J315" s="88" t="str">
        <f t="array" ref="J315">if(V315="","",XLOOKUP(V315,Master[Company],Master[Blow],"Unknown",0,1))</f>
        <v/>
      </c>
      <c r="K315" s="88" t="str">
        <f t="array" ref="K315">if(V315="","",XLOOKUP(V315,Master[Company],Master[Pigging],"Unknown",0,1))</f>
        <v/>
      </c>
      <c r="L315" s="88" t="str">
        <f t="array" ref="L315">if(V315="","",XLOOKUP(V315,Master[Company],Master[Load Method],"Unknown",0,1))</f>
        <v/>
      </c>
      <c r="M315" s="88" t="str">
        <f t="array" ref="M315">if(V315="","",XLOOKUP(V315,Master[Company],Master[Line Distance],"Unknown",0,1))</f>
        <v/>
      </c>
      <c r="N315" s="164"/>
      <c r="O315" s="301"/>
      <c r="P315" s="88"/>
      <c r="Q315" s="88" t="str">
        <f t="array" ref="Q315">if(V315="","",XLOOKUP(V315,Master[Company],Master[Terms],"NA",0,1))</f>
        <v/>
      </c>
      <c r="R315" s="88" t="str">
        <f t="shared" si="3"/>
        <v/>
      </c>
      <c r="S315" s="88" t="str">
        <f t="array" ref="S315">if(V315="","",XLOOKUP(V315,Master[Company],Master[Group],"NA",0,1))</f>
        <v/>
      </c>
      <c r="T315" s="88" t="str">
        <f t="array" ref="T315">if(V315="","",XLOOKUP(V315,Master[Company],Master[Loading Location],"NA",0,1))</f>
        <v/>
      </c>
      <c r="U315" s="88" t="str">
        <f t="array" ref="U315">if(V315="","",XLOOKUP(V315,Master[Company],Master[Acronym],"NA",0,1))</f>
        <v/>
      </c>
      <c r="V315" s="88"/>
      <c r="W315" s="90"/>
      <c r="X315" s="90"/>
      <c r="Y315" s="88"/>
      <c r="Z315" s="88" t="str">
        <f t="shared" si="5"/>
        <v/>
      </c>
      <c r="AA315" s="88"/>
      <c r="AB315" s="88"/>
      <c r="AC315" s="88"/>
      <c r="AD315" s="166"/>
      <c r="AE315" s="303"/>
      <c r="AF315" s="304"/>
      <c r="AG315" s="304"/>
      <c r="AH315" s="304"/>
      <c r="AI315" s="304"/>
      <c r="AJ315" s="304"/>
      <c r="AK315" s="304"/>
      <c r="AL315" s="305"/>
      <c r="AM315" s="304"/>
      <c r="AN315" s="304"/>
      <c r="AO315" s="304"/>
      <c r="AP315" s="304"/>
      <c r="AQ315" s="304"/>
      <c r="AR315" s="304"/>
      <c r="AS315" s="304"/>
      <c r="AT315" s="304"/>
      <c r="AU315" s="164"/>
      <c r="AV315" s="306"/>
      <c r="AW315" s="306"/>
      <c r="AX315" s="164"/>
      <c r="AY315" s="166"/>
      <c r="AZ315" s="88"/>
      <c r="BA315" s="88"/>
      <c r="BB315" s="88"/>
      <c r="BC315" s="88"/>
      <c r="BD315" s="307"/>
      <c r="BE315" s="88"/>
      <c r="BF315" s="88"/>
      <c r="BG315" s="88"/>
      <c r="BH315" s="308"/>
      <c r="BI315" s="309"/>
      <c r="BJ315" s="310"/>
      <c r="BK315" s="310"/>
      <c r="BL315" s="310"/>
      <c r="BM315" s="310"/>
      <c r="BN315" s="214"/>
    </row>
    <row r="316" ht="22.5" customHeight="1">
      <c r="A316" s="85" t="str">
        <f t="shared" si="6"/>
        <v/>
      </c>
      <c r="B316" s="321"/>
      <c r="C316" s="319" t="str">
        <f t="shared" si="1"/>
        <v/>
      </c>
      <c r="D316" s="322"/>
      <c r="E316" s="320" t="str">
        <f t="shared" si="2"/>
        <v/>
      </c>
      <c r="F316" s="323"/>
      <c r="G316" s="164"/>
      <c r="H316" s="88" t="str">
        <f t="array" ref="H316">IF(D316="","",XLOOKUP(D316,'Master Data'!K:K,'Master Data'!N:N,"Input in Master Data",0,1))</f>
        <v/>
      </c>
      <c r="I316" s="88" t="str">
        <f t="array" ref="I316">IF(D316="","",XLOOKUP(D316,'Master Data'!K:K,'Master Data'!O:O,"Input in Master Data",0,1))</f>
        <v/>
      </c>
      <c r="J316" s="88" t="str">
        <f t="array" ref="J316">if(V316="","",XLOOKUP(V316,Master[Company],Master[Blow],"Unknown",0,1))</f>
        <v/>
      </c>
      <c r="K316" s="88" t="str">
        <f t="array" ref="K316">if(V316="","",XLOOKUP(V316,Master[Company],Master[Pigging],"Unknown",0,1))</f>
        <v/>
      </c>
      <c r="L316" s="88" t="str">
        <f t="array" ref="L316">if(V316="","",XLOOKUP(V316,Master[Company],Master[Load Method],"Unknown",0,1))</f>
        <v/>
      </c>
      <c r="M316" s="88" t="str">
        <f t="array" ref="M316">if(V316="","",XLOOKUP(V316,Master[Company],Master[Line Distance],"Unknown",0,1))</f>
        <v/>
      </c>
      <c r="N316" s="164"/>
      <c r="O316" s="301"/>
      <c r="P316" s="88"/>
      <c r="Q316" s="88" t="str">
        <f t="array" ref="Q316">if(V316="","",XLOOKUP(V316,Master[Company],Master[Terms],"NA",0,1))</f>
        <v/>
      </c>
      <c r="R316" s="88" t="str">
        <f t="shared" si="3"/>
        <v/>
      </c>
      <c r="S316" s="88" t="str">
        <f t="array" ref="S316">if(V316="","",XLOOKUP(V316,Master[Company],Master[Group],"NA",0,1))</f>
        <v/>
      </c>
      <c r="T316" s="88" t="str">
        <f t="array" ref="T316">if(V316="","",XLOOKUP(V316,Master[Company],Master[Loading Location],"NA",0,1))</f>
        <v/>
      </c>
      <c r="U316" s="88" t="str">
        <f t="array" ref="U316">if(V316="","",XLOOKUP(V316,Master[Company],Master[Acronym],"NA",0,1))</f>
        <v/>
      </c>
      <c r="V316" s="88"/>
      <c r="W316" s="90"/>
      <c r="X316" s="90"/>
      <c r="Y316" s="88"/>
      <c r="Z316" s="88" t="str">
        <f t="shared" si="5"/>
        <v/>
      </c>
      <c r="AA316" s="88"/>
      <c r="AB316" s="88"/>
      <c r="AC316" s="88"/>
      <c r="AD316" s="166"/>
      <c r="AE316" s="303"/>
      <c r="AF316" s="304"/>
      <c r="AG316" s="304"/>
      <c r="AH316" s="304"/>
      <c r="AI316" s="304"/>
      <c r="AJ316" s="304"/>
      <c r="AK316" s="304"/>
      <c r="AL316" s="305"/>
      <c r="AM316" s="304"/>
      <c r="AN316" s="304"/>
      <c r="AO316" s="304"/>
      <c r="AP316" s="304"/>
      <c r="AQ316" s="304"/>
      <c r="AR316" s="304"/>
      <c r="AS316" s="304"/>
      <c r="AT316" s="304"/>
      <c r="AU316" s="164"/>
      <c r="AV316" s="306"/>
      <c r="AW316" s="306"/>
      <c r="AX316" s="164"/>
      <c r="AY316" s="166"/>
      <c r="AZ316" s="88"/>
      <c r="BA316" s="88"/>
      <c r="BB316" s="88"/>
      <c r="BC316" s="88"/>
      <c r="BD316" s="307"/>
      <c r="BE316" s="88"/>
      <c r="BF316" s="88"/>
      <c r="BG316" s="88"/>
      <c r="BH316" s="308"/>
      <c r="BI316" s="309"/>
      <c r="BJ316" s="310"/>
      <c r="BK316" s="310"/>
      <c r="BL316" s="310"/>
      <c r="BM316" s="310"/>
      <c r="BN316" s="214"/>
    </row>
    <row r="317" ht="22.5" customHeight="1">
      <c r="A317" s="85" t="str">
        <f t="shared" si="6"/>
        <v/>
      </c>
      <c r="B317" s="321"/>
      <c r="C317" s="319" t="str">
        <f t="shared" si="1"/>
        <v/>
      </c>
      <c r="D317" s="322"/>
      <c r="E317" s="320" t="str">
        <f t="shared" si="2"/>
        <v/>
      </c>
      <c r="F317" s="323"/>
      <c r="G317" s="164"/>
      <c r="H317" s="88" t="str">
        <f t="array" ref="H317">IF(D317="","",XLOOKUP(D317,'Master Data'!K:K,'Master Data'!N:N,"Input in Master Data",0,1))</f>
        <v/>
      </c>
      <c r="I317" s="88" t="str">
        <f t="array" ref="I317">IF(D317="","",XLOOKUP(D317,'Master Data'!K:K,'Master Data'!O:O,"Input in Master Data",0,1))</f>
        <v/>
      </c>
      <c r="J317" s="88" t="str">
        <f t="array" ref="J317">if(V317="","",XLOOKUP(V317,Master[Company],Master[Blow],"Unknown",0,1))</f>
        <v/>
      </c>
      <c r="K317" s="88" t="str">
        <f t="array" ref="K317">if(V317="","",XLOOKUP(V317,Master[Company],Master[Pigging],"Unknown",0,1))</f>
        <v/>
      </c>
      <c r="L317" s="88" t="str">
        <f t="array" ref="L317">if(V317="","",XLOOKUP(V317,Master[Company],Master[Load Method],"Unknown",0,1))</f>
        <v/>
      </c>
      <c r="M317" s="88" t="str">
        <f t="array" ref="M317">if(V317="","",XLOOKUP(V317,Master[Company],Master[Line Distance],"Unknown",0,1))</f>
        <v/>
      </c>
      <c r="N317" s="164"/>
      <c r="O317" s="301"/>
      <c r="P317" s="88"/>
      <c r="Q317" s="88" t="str">
        <f t="array" ref="Q317">if(V317="","",XLOOKUP(V317,Master[Company],Master[Terms],"NA",0,1))</f>
        <v/>
      </c>
      <c r="R317" s="88" t="str">
        <f t="shared" si="3"/>
        <v/>
      </c>
      <c r="S317" s="88" t="str">
        <f t="array" ref="S317">if(V317="","",XLOOKUP(V317,Master[Company],Master[Group],"NA",0,1))</f>
        <v/>
      </c>
      <c r="T317" s="88" t="str">
        <f t="array" ref="T317">if(V317="","",XLOOKUP(V317,Master[Company],Master[Loading Location],"NA",0,1))</f>
        <v/>
      </c>
      <c r="U317" s="88" t="str">
        <f t="array" ref="U317">if(V317="","",XLOOKUP(V317,Master[Company],Master[Acronym],"NA",0,1))</f>
        <v/>
      </c>
      <c r="V317" s="88"/>
      <c r="W317" s="90"/>
      <c r="X317" s="90"/>
      <c r="Y317" s="88"/>
      <c r="Z317" s="88" t="str">
        <f t="shared" si="5"/>
        <v/>
      </c>
      <c r="AA317" s="88"/>
      <c r="AB317" s="88"/>
      <c r="AC317" s="88"/>
      <c r="AD317" s="166"/>
      <c r="AE317" s="303"/>
      <c r="AF317" s="304"/>
      <c r="AG317" s="304"/>
      <c r="AH317" s="304"/>
      <c r="AI317" s="304"/>
      <c r="AJ317" s="304"/>
      <c r="AK317" s="304"/>
      <c r="AL317" s="305"/>
      <c r="AM317" s="304"/>
      <c r="AN317" s="304"/>
      <c r="AO317" s="304"/>
      <c r="AP317" s="304"/>
      <c r="AQ317" s="304"/>
      <c r="AR317" s="304"/>
      <c r="AS317" s="304"/>
      <c r="AT317" s="304"/>
      <c r="AU317" s="164"/>
      <c r="AV317" s="306"/>
      <c r="AW317" s="306"/>
      <c r="AX317" s="164"/>
      <c r="AY317" s="166"/>
      <c r="AZ317" s="88"/>
      <c r="BA317" s="88"/>
      <c r="BB317" s="88"/>
      <c r="BC317" s="88"/>
      <c r="BD317" s="307"/>
      <c r="BE317" s="88"/>
      <c r="BF317" s="88"/>
      <c r="BG317" s="88"/>
      <c r="BH317" s="308"/>
      <c r="BI317" s="309"/>
      <c r="BJ317" s="310"/>
      <c r="BK317" s="310"/>
      <c r="BL317" s="310"/>
      <c r="BM317" s="310"/>
      <c r="BN317" s="214"/>
    </row>
    <row r="318" ht="22.5" customHeight="1">
      <c r="A318" s="85" t="str">
        <f t="shared" si="6"/>
        <v/>
      </c>
      <c r="B318" s="321"/>
      <c r="C318" s="319" t="str">
        <f t="shared" si="1"/>
        <v/>
      </c>
      <c r="D318" s="322"/>
      <c r="E318" s="320" t="str">
        <f t="shared" si="2"/>
        <v/>
      </c>
      <c r="F318" s="323"/>
      <c r="G318" s="164"/>
      <c r="H318" s="88" t="str">
        <f t="array" ref="H318">IF(D318="","",XLOOKUP(D318,'Master Data'!K:K,'Master Data'!N:N,"Input in Master Data",0,1))</f>
        <v/>
      </c>
      <c r="I318" s="88" t="str">
        <f t="array" ref="I318">IF(D318="","",XLOOKUP(D318,'Master Data'!K:K,'Master Data'!O:O,"Input in Master Data",0,1))</f>
        <v/>
      </c>
      <c r="J318" s="88" t="str">
        <f t="array" ref="J318">if(V318="","",XLOOKUP(V318,Master[Company],Master[Blow],"Unknown",0,1))</f>
        <v/>
      </c>
      <c r="K318" s="88" t="str">
        <f t="array" ref="K318">if(V318="","",XLOOKUP(V318,Master[Company],Master[Pigging],"Unknown",0,1))</f>
        <v/>
      </c>
      <c r="L318" s="88" t="str">
        <f t="array" ref="L318">if(V318="","",XLOOKUP(V318,Master[Company],Master[Load Method],"Unknown",0,1))</f>
        <v/>
      </c>
      <c r="M318" s="88" t="str">
        <f t="array" ref="M318">if(V318="","",XLOOKUP(V318,Master[Company],Master[Line Distance],"Unknown",0,1))</f>
        <v/>
      </c>
      <c r="N318" s="164"/>
      <c r="O318" s="301"/>
      <c r="P318" s="88"/>
      <c r="Q318" s="88" t="str">
        <f t="array" ref="Q318">if(V318="","",XLOOKUP(V318,Master[Company],Master[Terms],"NA",0,1))</f>
        <v/>
      </c>
      <c r="R318" s="88" t="str">
        <f t="shared" si="3"/>
        <v/>
      </c>
      <c r="S318" s="88" t="str">
        <f t="array" ref="S318">if(V318="","",XLOOKUP(V318,Master[Company],Master[Group],"NA",0,1))</f>
        <v/>
      </c>
      <c r="T318" s="88" t="str">
        <f t="array" ref="T318">if(V318="","",XLOOKUP(V318,Master[Company],Master[Loading Location],"NA",0,1))</f>
        <v/>
      </c>
      <c r="U318" s="88" t="str">
        <f t="array" ref="U318">if(V318="","",XLOOKUP(V318,Master[Company],Master[Acronym],"NA",0,1))</f>
        <v/>
      </c>
      <c r="V318" s="88"/>
      <c r="W318" s="90"/>
      <c r="X318" s="90"/>
      <c r="Y318" s="88"/>
      <c r="Z318" s="88" t="str">
        <f t="shared" si="5"/>
        <v/>
      </c>
      <c r="AA318" s="88"/>
      <c r="AB318" s="88"/>
      <c r="AC318" s="88"/>
      <c r="AD318" s="166"/>
      <c r="AE318" s="303"/>
      <c r="AF318" s="304"/>
      <c r="AG318" s="304"/>
      <c r="AH318" s="304"/>
      <c r="AI318" s="304"/>
      <c r="AJ318" s="304"/>
      <c r="AK318" s="304"/>
      <c r="AL318" s="305"/>
      <c r="AM318" s="304"/>
      <c r="AN318" s="304"/>
      <c r="AO318" s="304"/>
      <c r="AP318" s="304"/>
      <c r="AQ318" s="304"/>
      <c r="AR318" s="304"/>
      <c r="AS318" s="304"/>
      <c r="AT318" s="304"/>
      <c r="AU318" s="164"/>
      <c r="AV318" s="306"/>
      <c r="AW318" s="306"/>
      <c r="AX318" s="164"/>
      <c r="AY318" s="166"/>
      <c r="AZ318" s="88"/>
      <c r="BA318" s="88"/>
      <c r="BB318" s="88"/>
      <c r="BC318" s="88"/>
      <c r="BD318" s="307"/>
      <c r="BE318" s="88"/>
      <c r="BF318" s="88"/>
      <c r="BG318" s="88"/>
      <c r="BH318" s="308"/>
      <c r="BI318" s="309"/>
      <c r="BJ318" s="310"/>
      <c r="BK318" s="310"/>
      <c r="BL318" s="310"/>
      <c r="BM318" s="310"/>
      <c r="BN318" s="214"/>
    </row>
    <row r="319" ht="22.5" customHeight="1">
      <c r="A319" s="85" t="str">
        <f t="shared" si="6"/>
        <v/>
      </c>
      <c r="B319" s="321"/>
      <c r="C319" s="319" t="str">
        <f t="shared" si="1"/>
        <v/>
      </c>
      <c r="D319" s="322"/>
      <c r="E319" s="320" t="str">
        <f t="shared" si="2"/>
        <v/>
      </c>
      <c r="F319" s="323"/>
      <c r="G319" s="164"/>
      <c r="H319" s="88" t="str">
        <f t="array" ref="H319">IF(D319="","",XLOOKUP(D319,'Master Data'!K:K,'Master Data'!N:N,"Input in Master Data",0,1))</f>
        <v/>
      </c>
      <c r="I319" s="88" t="str">
        <f t="array" ref="I319">IF(D319="","",XLOOKUP(D319,'Master Data'!K:K,'Master Data'!O:O,"Input in Master Data",0,1))</f>
        <v/>
      </c>
      <c r="J319" s="88" t="str">
        <f t="array" ref="J319">if(V319="","",XLOOKUP(V319,Master[Company],Master[Blow],"Unknown",0,1))</f>
        <v/>
      </c>
      <c r="K319" s="88" t="str">
        <f t="array" ref="K319">if(V319="","",XLOOKUP(V319,Master[Company],Master[Pigging],"Unknown",0,1))</f>
        <v/>
      </c>
      <c r="L319" s="88" t="str">
        <f t="array" ref="L319">if(V319="","",XLOOKUP(V319,Master[Company],Master[Load Method],"Unknown",0,1))</f>
        <v/>
      </c>
      <c r="M319" s="88" t="str">
        <f t="array" ref="M319">if(V319="","",XLOOKUP(V319,Master[Company],Master[Line Distance],"Unknown",0,1))</f>
        <v/>
      </c>
      <c r="N319" s="164"/>
      <c r="O319" s="301"/>
      <c r="P319" s="88"/>
      <c r="Q319" s="88" t="str">
        <f t="array" ref="Q319">if(V319="","",XLOOKUP(V319,Master[Company],Master[Terms],"NA",0,1))</f>
        <v/>
      </c>
      <c r="R319" s="88" t="str">
        <f t="shared" si="3"/>
        <v/>
      </c>
      <c r="S319" s="88" t="str">
        <f t="array" ref="S319">if(V319="","",XLOOKUP(V319,Master[Company],Master[Group],"NA",0,1))</f>
        <v/>
      </c>
      <c r="T319" s="88" t="str">
        <f t="array" ref="T319">if(V319="","",XLOOKUP(V319,Master[Company],Master[Loading Location],"NA",0,1))</f>
        <v/>
      </c>
      <c r="U319" s="88" t="str">
        <f t="array" ref="U319">if(V319="","",XLOOKUP(V319,Master[Company],Master[Acronym],"NA",0,1))</f>
        <v/>
      </c>
      <c r="V319" s="88"/>
      <c r="W319" s="90"/>
      <c r="X319" s="90"/>
      <c r="Y319" s="88"/>
      <c r="Z319" s="88" t="str">
        <f t="shared" si="5"/>
        <v/>
      </c>
      <c r="AA319" s="88"/>
      <c r="AB319" s="88"/>
      <c r="AC319" s="88"/>
      <c r="AD319" s="166"/>
      <c r="AE319" s="303"/>
      <c r="AF319" s="304"/>
      <c r="AG319" s="304"/>
      <c r="AH319" s="304"/>
      <c r="AI319" s="304"/>
      <c r="AJ319" s="304"/>
      <c r="AK319" s="304"/>
      <c r="AL319" s="305"/>
      <c r="AM319" s="304"/>
      <c r="AN319" s="304"/>
      <c r="AO319" s="304"/>
      <c r="AP319" s="304"/>
      <c r="AQ319" s="304"/>
      <c r="AR319" s="304"/>
      <c r="AS319" s="304"/>
      <c r="AT319" s="304"/>
      <c r="AU319" s="164"/>
      <c r="AV319" s="306"/>
      <c r="AW319" s="306"/>
      <c r="AX319" s="164"/>
      <c r="AY319" s="166"/>
      <c r="AZ319" s="88"/>
      <c r="BA319" s="88"/>
      <c r="BB319" s="88"/>
      <c r="BC319" s="88"/>
      <c r="BD319" s="307"/>
      <c r="BE319" s="88"/>
      <c r="BF319" s="88"/>
      <c r="BG319" s="88"/>
      <c r="BH319" s="308"/>
      <c r="BI319" s="309"/>
      <c r="BJ319" s="310"/>
      <c r="BK319" s="310"/>
      <c r="BL319" s="310"/>
      <c r="BM319" s="310"/>
      <c r="BN319" s="214"/>
    </row>
    <row r="320" ht="22.5" customHeight="1">
      <c r="A320" s="85" t="str">
        <f t="shared" si="6"/>
        <v/>
      </c>
      <c r="B320" s="321"/>
      <c r="C320" s="319" t="str">
        <f t="shared" si="1"/>
        <v/>
      </c>
      <c r="D320" s="322"/>
      <c r="E320" s="320" t="str">
        <f t="shared" si="2"/>
        <v/>
      </c>
      <c r="F320" s="323"/>
      <c r="G320" s="164"/>
      <c r="H320" s="88" t="str">
        <f t="array" ref="H320">IF(D320="","",XLOOKUP(D320,'Master Data'!K:K,'Master Data'!N:N,"Input in Master Data",0,1))</f>
        <v/>
      </c>
      <c r="I320" s="88" t="str">
        <f t="array" ref="I320">IF(D320="","",XLOOKUP(D320,'Master Data'!K:K,'Master Data'!O:O,"Input in Master Data",0,1))</f>
        <v/>
      </c>
      <c r="J320" s="88" t="str">
        <f t="array" ref="J320">if(V320="","",XLOOKUP(V320,Master[Company],Master[Blow],"Unknown",0,1))</f>
        <v/>
      </c>
      <c r="K320" s="88" t="str">
        <f t="array" ref="K320">if(V320="","",XLOOKUP(V320,Master[Company],Master[Pigging],"Unknown",0,1))</f>
        <v/>
      </c>
      <c r="L320" s="88" t="str">
        <f t="array" ref="L320">if(V320="","",XLOOKUP(V320,Master[Company],Master[Load Method],"Unknown",0,1))</f>
        <v/>
      </c>
      <c r="M320" s="88" t="str">
        <f t="array" ref="M320">if(V320="","",XLOOKUP(V320,Master[Company],Master[Line Distance],"Unknown",0,1))</f>
        <v/>
      </c>
      <c r="N320" s="164"/>
      <c r="O320" s="301"/>
      <c r="P320" s="88"/>
      <c r="Q320" s="88" t="str">
        <f t="array" ref="Q320">if(V320="","",XLOOKUP(V320,Master[Company],Master[Terms],"NA",0,1))</f>
        <v/>
      </c>
      <c r="R320" s="88" t="str">
        <f t="shared" si="3"/>
        <v/>
      </c>
      <c r="S320" s="88" t="str">
        <f t="array" ref="S320">if(V320="","",XLOOKUP(V320,Master[Company],Master[Group],"NA",0,1))</f>
        <v/>
      </c>
      <c r="T320" s="88" t="str">
        <f t="array" ref="T320">if(V320="","",XLOOKUP(V320,Master[Company],Master[Loading Location],"NA",0,1))</f>
        <v/>
      </c>
      <c r="U320" s="88" t="str">
        <f t="array" ref="U320">if(V320="","",XLOOKUP(V320,Master[Company],Master[Acronym],"NA",0,1))</f>
        <v/>
      </c>
      <c r="V320" s="88"/>
      <c r="W320" s="90"/>
      <c r="X320" s="90"/>
      <c r="Y320" s="88"/>
      <c r="Z320" s="88" t="str">
        <f t="shared" si="5"/>
        <v/>
      </c>
      <c r="AA320" s="88"/>
      <c r="AB320" s="88"/>
      <c r="AC320" s="88"/>
      <c r="AD320" s="166"/>
      <c r="AE320" s="303"/>
      <c r="AF320" s="304"/>
      <c r="AG320" s="304"/>
      <c r="AH320" s="304"/>
      <c r="AI320" s="304"/>
      <c r="AJ320" s="304"/>
      <c r="AK320" s="304"/>
      <c r="AL320" s="305"/>
      <c r="AM320" s="304"/>
      <c r="AN320" s="304"/>
      <c r="AO320" s="304"/>
      <c r="AP320" s="304"/>
      <c r="AQ320" s="304"/>
      <c r="AR320" s="304"/>
      <c r="AS320" s="304"/>
      <c r="AT320" s="304"/>
      <c r="AU320" s="164"/>
      <c r="AV320" s="306"/>
      <c r="AW320" s="306"/>
      <c r="AX320" s="164"/>
      <c r="AY320" s="166"/>
      <c r="AZ320" s="88"/>
      <c r="BA320" s="88"/>
      <c r="BB320" s="88"/>
      <c r="BC320" s="88"/>
      <c r="BD320" s="307"/>
      <c r="BE320" s="88"/>
      <c r="BF320" s="88"/>
      <c r="BG320" s="88"/>
      <c r="BH320" s="308"/>
      <c r="BI320" s="309"/>
      <c r="BJ320" s="310"/>
      <c r="BK320" s="310"/>
      <c r="BL320" s="310"/>
      <c r="BM320" s="310"/>
      <c r="BN320" s="214"/>
    </row>
    <row r="321" ht="22.5" customHeight="1">
      <c r="A321" s="85" t="str">
        <f t="shared" si="6"/>
        <v/>
      </c>
      <c r="B321" s="321"/>
      <c r="C321" s="319" t="str">
        <f t="shared" si="1"/>
        <v/>
      </c>
      <c r="D321" s="322"/>
      <c r="E321" s="320" t="str">
        <f t="shared" si="2"/>
        <v/>
      </c>
      <c r="F321" s="323"/>
      <c r="G321" s="164"/>
      <c r="H321" s="88" t="str">
        <f t="array" ref="H321">IF(D321="","",XLOOKUP(D321,'Master Data'!K:K,'Master Data'!N:N,"Input in Master Data",0,1))</f>
        <v/>
      </c>
      <c r="I321" s="88" t="str">
        <f t="array" ref="I321">IF(D321="","",XLOOKUP(D321,'Master Data'!K:K,'Master Data'!O:O,"Input in Master Data",0,1))</f>
        <v/>
      </c>
      <c r="J321" s="88" t="str">
        <f t="array" ref="J321">if(V321="","",XLOOKUP(V321,Master[Company],Master[Blow],"Unknown",0,1))</f>
        <v/>
      </c>
      <c r="K321" s="88" t="str">
        <f t="array" ref="K321">if(V321="","",XLOOKUP(V321,Master[Company],Master[Pigging],"Unknown",0,1))</f>
        <v/>
      </c>
      <c r="L321" s="88" t="str">
        <f t="array" ref="L321">if(V321="","",XLOOKUP(V321,Master[Company],Master[Load Method],"Unknown",0,1))</f>
        <v/>
      </c>
      <c r="M321" s="88" t="str">
        <f t="array" ref="M321">if(V321="","",XLOOKUP(V321,Master[Company],Master[Line Distance],"Unknown",0,1))</f>
        <v/>
      </c>
      <c r="N321" s="164"/>
      <c r="O321" s="301"/>
      <c r="P321" s="88"/>
      <c r="Q321" s="88" t="str">
        <f t="array" ref="Q321">if(V321="","",XLOOKUP(V321,Master[Company],Master[Terms],"NA",0,1))</f>
        <v/>
      </c>
      <c r="R321" s="88" t="str">
        <f t="shared" si="3"/>
        <v/>
      </c>
      <c r="S321" s="88" t="str">
        <f t="array" ref="S321">if(V321="","",XLOOKUP(V321,Master[Company],Master[Group],"NA",0,1))</f>
        <v/>
      </c>
      <c r="T321" s="88" t="str">
        <f t="array" ref="T321">if(V321="","",XLOOKUP(V321,Master[Company],Master[Loading Location],"NA",0,1))</f>
        <v/>
      </c>
      <c r="U321" s="88" t="str">
        <f t="array" ref="U321">if(V321="","",XLOOKUP(V321,Master[Company],Master[Acronym],"NA",0,1))</f>
        <v/>
      </c>
      <c r="V321" s="88"/>
      <c r="W321" s="90"/>
      <c r="X321" s="90"/>
      <c r="Y321" s="88"/>
      <c r="Z321" s="88" t="str">
        <f t="shared" si="5"/>
        <v/>
      </c>
      <c r="AA321" s="88"/>
      <c r="AB321" s="88"/>
      <c r="AC321" s="88"/>
      <c r="AD321" s="166"/>
      <c r="AE321" s="303"/>
      <c r="AF321" s="304"/>
      <c r="AG321" s="304"/>
      <c r="AH321" s="304"/>
      <c r="AI321" s="304"/>
      <c r="AJ321" s="304"/>
      <c r="AK321" s="304"/>
      <c r="AL321" s="305"/>
      <c r="AM321" s="304"/>
      <c r="AN321" s="304"/>
      <c r="AO321" s="304"/>
      <c r="AP321" s="304"/>
      <c r="AQ321" s="304"/>
      <c r="AR321" s="304"/>
      <c r="AS321" s="304"/>
      <c r="AT321" s="304"/>
      <c r="AU321" s="164"/>
      <c r="AV321" s="306"/>
      <c r="AW321" s="306"/>
      <c r="AX321" s="164"/>
      <c r="AY321" s="166"/>
      <c r="AZ321" s="88"/>
      <c r="BA321" s="88"/>
      <c r="BB321" s="88"/>
      <c r="BC321" s="88"/>
      <c r="BD321" s="307"/>
      <c r="BE321" s="88"/>
      <c r="BF321" s="88"/>
      <c r="BG321" s="88"/>
      <c r="BH321" s="308"/>
      <c r="BI321" s="309"/>
      <c r="BJ321" s="310"/>
      <c r="BK321" s="310"/>
      <c r="BL321" s="310"/>
      <c r="BM321" s="310"/>
      <c r="BN321" s="214"/>
    </row>
    <row r="322" ht="22.5" customHeight="1">
      <c r="A322" s="85" t="str">
        <f t="shared" si="6"/>
        <v/>
      </c>
      <c r="B322" s="321"/>
      <c r="C322" s="319" t="str">
        <f t="shared" si="1"/>
        <v/>
      </c>
      <c r="D322" s="322"/>
      <c r="E322" s="320" t="str">
        <f t="shared" si="2"/>
        <v/>
      </c>
      <c r="F322" s="323"/>
      <c r="G322" s="164"/>
      <c r="H322" s="88" t="str">
        <f t="array" ref="H322">IF(D322="","",XLOOKUP(D322,'Master Data'!K:K,'Master Data'!N:N,"Input in Master Data",0,1))</f>
        <v/>
      </c>
      <c r="I322" s="88" t="str">
        <f t="array" ref="I322">IF(D322="","",XLOOKUP(D322,'Master Data'!K:K,'Master Data'!O:O,"Input in Master Data",0,1))</f>
        <v/>
      </c>
      <c r="J322" s="88" t="str">
        <f t="array" ref="J322">if(V322="","",XLOOKUP(V322,Master[Company],Master[Blow],"Unknown",0,1))</f>
        <v/>
      </c>
      <c r="K322" s="88" t="str">
        <f t="array" ref="K322">if(V322="","",XLOOKUP(V322,Master[Company],Master[Pigging],"Unknown",0,1))</f>
        <v/>
      </c>
      <c r="L322" s="88" t="str">
        <f t="array" ref="L322">if(V322="","",XLOOKUP(V322,Master[Company],Master[Load Method],"Unknown",0,1))</f>
        <v/>
      </c>
      <c r="M322" s="88" t="str">
        <f t="array" ref="M322">if(V322="","",XLOOKUP(V322,Master[Company],Master[Line Distance],"Unknown",0,1))</f>
        <v/>
      </c>
      <c r="N322" s="164"/>
      <c r="O322" s="301"/>
      <c r="P322" s="88"/>
      <c r="Q322" s="88" t="str">
        <f t="array" ref="Q322">if(V322="","",XLOOKUP(V322,Master[Company],Master[Terms],"NA",0,1))</f>
        <v/>
      </c>
      <c r="R322" s="88" t="str">
        <f t="shared" si="3"/>
        <v/>
      </c>
      <c r="S322" s="88" t="str">
        <f t="array" ref="S322">if(V322="","",XLOOKUP(V322,Master[Company],Master[Group],"NA",0,1))</f>
        <v/>
      </c>
      <c r="T322" s="88" t="str">
        <f t="array" ref="T322">if(V322="","",XLOOKUP(V322,Master[Company],Master[Loading Location],"NA",0,1))</f>
        <v/>
      </c>
      <c r="U322" s="88" t="str">
        <f t="array" ref="U322">if(V322="","",XLOOKUP(V322,Master[Company],Master[Acronym],"NA",0,1))</f>
        <v/>
      </c>
      <c r="V322" s="88"/>
      <c r="W322" s="90"/>
      <c r="X322" s="90"/>
      <c r="Y322" s="88"/>
      <c r="Z322" s="88" t="str">
        <f t="shared" si="5"/>
        <v/>
      </c>
      <c r="AA322" s="88"/>
      <c r="AB322" s="88"/>
      <c r="AC322" s="88"/>
      <c r="AD322" s="166"/>
      <c r="AE322" s="303"/>
      <c r="AF322" s="304"/>
      <c r="AG322" s="304"/>
      <c r="AH322" s="304"/>
      <c r="AI322" s="304"/>
      <c r="AJ322" s="304"/>
      <c r="AK322" s="304"/>
      <c r="AL322" s="305"/>
      <c r="AM322" s="304"/>
      <c r="AN322" s="304"/>
      <c r="AO322" s="304"/>
      <c r="AP322" s="304"/>
      <c r="AQ322" s="304"/>
      <c r="AR322" s="304"/>
      <c r="AS322" s="304"/>
      <c r="AT322" s="304"/>
      <c r="AU322" s="164"/>
      <c r="AV322" s="306"/>
      <c r="AW322" s="306"/>
      <c r="AX322" s="164"/>
      <c r="AY322" s="166"/>
      <c r="AZ322" s="88"/>
      <c r="BA322" s="88"/>
      <c r="BB322" s="88"/>
      <c r="BC322" s="88"/>
      <c r="BD322" s="307"/>
      <c r="BE322" s="88"/>
      <c r="BF322" s="88"/>
      <c r="BG322" s="88"/>
      <c r="BH322" s="308"/>
      <c r="BI322" s="309"/>
      <c r="BJ322" s="310"/>
      <c r="BK322" s="310"/>
      <c r="BL322" s="310"/>
      <c r="BM322" s="310"/>
      <c r="BN322" s="214"/>
    </row>
    <row r="323" ht="22.5" customHeight="1">
      <c r="A323" s="85" t="str">
        <f t="shared" si="6"/>
        <v/>
      </c>
      <c r="B323" s="321"/>
      <c r="C323" s="319" t="str">
        <f t="shared" si="1"/>
        <v/>
      </c>
      <c r="D323" s="322"/>
      <c r="E323" s="320" t="str">
        <f t="shared" si="2"/>
        <v/>
      </c>
      <c r="F323" s="323"/>
      <c r="G323" s="164"/>
      <c r="H323" s="88" t="str">
        <f t="array" ref="H323">IF(D323="","",XLOOKUP(D323,'Master Data'!K:K,'Master Data'!N:N,"Input in Master Data",0,1))</f>
        <v/>
      </c>
      <c r="I323" s="88" t="str">
        <f t="array" ref="I323">IF(D323="","",XLOOKUP(D323,'Master Data'!K:K,'Master Data'!O:O,"Input in Master Data",0,1))</f>
        <v/>
      </c>
      <c r="J323" s="88" t="str">
        <f t="array" ref="J323">if(V323="","",XLOOKUP(V323,Master[Company],Master[Blow],"Unknown",0,1))</f>
        <v/>
      </c>
      <c r="K323" s="88" t="str">
        <f t="array" ref="K323">if(V323="","",XLOOKUP(V323,Master[Company],Master[Pigging],"Unknown",0,1))</f>
        <v/>
      </c>
      <c r="L323" s="88" t="str">
        <f t="array" ref="L323">if(V323="","",XLOOKUP(V323,Master[Company],Master[Load Method],"Unknown",0,1))</f>
        <v/>
      </c>
      <c r="M323" s="88" t="str">
        <f t="array" ref="M323">if(V323="","",XLOOKUP(V323,Master[Company],Master[Line Distance],"Unknown",0,1))</f>
        <v/>
      </c>
      <c r="N323" s="164"/>
      <c r="O323" s="301"/>
      <c r="P323" s="88"/>
      <c r="Q323" s="88" t="str">
        <f t="array" ref="Q323">if(V323="","",XLOOKUP(V323,Master[Company],Master[Terms],"NA",0,1))</f>
        <v/>
      </c>
      <c r="R323" s="88" t="str">
        <f t="shared" si="3"/>
        <v/>
      </c>
      <c r="S323" s="88" t="str">
        <f t="array" ref="S323">if(V323="","",XLOOKUP(V323,Master[Company],Master[Group],"NA",0,1))</f>
        <v/>
      </c>
      <c r="T323" s="88" t="str">
        <f t="array" ref="T323">if(V323="","",XLOOKUP(V323,Master[Company],Master[Loading Location],"NA",0,1))</f>
        <v/>
      </c>
      <c r="U323" s="88" t="str">
        <f t="array" ref="U323">if(V323="","",XLOOKUP(V323,Master[Company],Master[Acronym],"NA",0,1))</f>
        <v/>
      </c>
      <c r="V323" s="88"/>
      <c r="W323" s="90"/>
      <c r="X323" s="90"/>
      <c r="Y323" s="88"/>
      <c r="Z323" s="88" t="str">
        <f t="shared" si="5"/>
        <v/>
      </c>
      <c r="AA323" s="88"/>
      <c r="AB323" s="88"/>
      <c r="AC323" s="88"/>
      <c r="AD323" s="166"/>
      <c r="AE323" s="303"/>
      <c r="AF323" s="304"/>
      <c r="AG323" s="304"/>
      <c r="AH323" s="304"/>
      <c r="AI323" s="304"/>
      <c r="AJ323" s="304"/>
      <c r="AK323" s="304"/>
      <c r="AL323" s="305"/>
      <c r="AM323" s="304"/>
      <c r="AN323" s="304"/>
      <c r="AO323" s="304"/>
      <c r="AP323" s="304"/>
      <c r="AQ323" s="304"/>
      <c r="AR323" s="304"/>
      <c r="AS323" s="304"/>
      <c r="AT323" s="304"/>
      <c r="AU323" s="164"/>
      <c r="AV323" s="306"/>
      <c r="AW323" s="306"/>
      <c r="AX323" s="164"/>
      <c r="AY323" s="166"/>
      <c r="AZ323" s="88"/>
      <c r="BA323" s="88"/>
      <c r="BB323" s="88"/>
      <c r="BC323" s="88"/>
      <c r="BD323" s="307"/>
      <c r="BE323" s="88"/>
      <c r="BF323" s="88"/>
      <c r="BG323" s="88"/>
      <c r="BH323" s="308"/>
      <c r="BI323" s="309"/>
      <c r="BJ323" s="310"/>
      <c r="BK323" s="310"/>
      <c r="BL323" s="310"/>
      <c r="BM323" s="310"/>
      <c r="BN323" s="214"/>
    </row>
    <row r="324" ht="22.5" customHeight="1">
      <c r="A324" s="85" t="str">
        <f t="shared" si="6"/>
        <v/>
      </c>
      <c r="B324" s="321"/>
      <c r="C324" s="319" t="str">
        <f t="shared" si="1"/>
        <v/>
      </c>
      <c r="D324" s="322"/>
      <c r="E324" s="320" t="str">
        <f t="shared" si="2"/>
        <v/>
      </c>
      <c r="F324" s="323"/>
      <c r="G324" s="164"/>
      <c r="H324" s="88" t="str">
        <f t="array" ref="H324">IF(D324="","",XLOOKUP(D324,'Master Data'!K:K,'Master Data'!N:N,"Input in Master Data",0,1))</f>
        <v/>
      </c>
      <c r="I324" s="88" t="str">
        <f t="array" ref="I324">IF(D324="","",XLOOKUP(D324,'Master Data'!K:K,'Master Data'!O:O,"Input in Master Data",0,1))</f>
        <v/>
      </c>
      <c r="J324" s="88" t="str">
        <f t="array" ref="J324">if(V324="","",XLOOKUP(V324,Master[Company],Master[Blow],"Unknown",0,1))</f>
        <v/>
      </c>
      <c r="K324" s="88" t="str">
        <f t="array" ref="K324">if(V324="","",XLOOKUP(V324,Master[Company],Master[Pigging],"Unknown",0,1))</f>
        <v/>
      </c>
      <c r="L324" s="88" t="str">
        <f t="array" ref="L324">if(V324="","",XLOOKUP(V324,Master[Company],Master[Load Method],"Unknown",0,1))</f>
        <v/>
      </c>
      <c r="M324" s="88" t="str">
        <f t="array" ref="M324">if(V324="","",XLOOKUP(V324,Master[Company],Master[Line Distance],"Unknown",0,1))</f>
        <v/>
      </c>
      <c r="N324" s="164"/>
      <c r="O324" s="301"/>
      <c r="P324" s="88"/>
      <c r="Q324" s="88" t="str">
        <f t="array" ref="Q324">if(V324="","",XLOOKUP(V324,Master[Company],Master[Terms],"NA",0,1))</f>
        <v/>
      </c>
      <c r="R324" s="88" t="str">
        <f t="shared" si="3"/>
        <v/>
      </c>
      <c r="S324" s="88" t="str">
        <f t="array" ref="S324">if(V324="","",XLOOKUP(V324,Master[Company],Master[Group],"NA",0,1))</f>
        <v/>
      </c>
      <c r="T324" s="88" t="str">
        <f t="array" ref="T324">if(V324="","",XLOOKUP(V324,Master[Company],Master[Loading Location],"NA",0,1))</f>
        <v/>
      </c>
      <c r="U324" s="88" t="str">
        <f t="array" ref="U324">if(V324="","",XLOOKUP(V324,Master[Company],Master[Acronym],"NA",0,1))</f>
        <v/>
      </c>
      <c r="V324" s="88"/>
      <c r="W324" s="90"/>
      <c r="X324" s="90"/>
      <c r="Y324" s="88"/>
      <c r="Z324" s="88" t="str">
        <f t="shared" si="5"/>
        <v/>
      </c>
      <c r="AA324" s="88"/>
      <c r="AB324" s="88"/>
      <c r="AC324" s="88"/>
      <c r="AD324" s="166"/>
      <c r="AE324" s="303"/>
      <c r="AF324" s="304"/>
      <c r="AG324" s="304"/>
      <c r="AH324" s="304"/>
      <c r="AI324" s="304"/>
      <c r="AJ324" s="304"/>
      <c r="AK324" s="304"/>
      <c r="AL324" s="305"/>
      <c r="AM324" s="304"/>
      <c r="AN324" s="304"/>
      <c r="AO324" s="304"/>
      <c r="AP324" s="304"/>
      <c r="AQ324" s="304"/>
      <c r="AR324" s="304"/>
      <c r="AS324" s="304"/>
      <c r="AT324" s="304"/>
      <c r="AU324" s="164"/>
      <c r="AV324" s="306"/>
      <c r="AW324" s="306"/>
      <c r="AX324" s="164"/>
      <c r="AY324" s="166"/>
      <c r="AZ324" s="88"/>
      <c r="BA324" s="88"/>
      <c r="BB324" s="88"/>
      <c r="BC324" s="88"/>
      <c r="BD324" s="307"/>
      <c r="BE324" s="88"/>
      <c r="BF324" s="88"/>
      <c r="BG324" s="88"/>
      <c r="BH324" s="308"/>
      <c r="BI324" s="309"/>
      <c r="BJ324" s="310"/>
      <c r="BK324" s="310"/>
      <c r="BL324" s="310"/>
      <c r="BM324" s="310"/>
      <c r="BN324" s="214"/>
    </row>
    <row r="325" ht="22.5" customHeight="1">
      <c r="A325" s="85" t="str">
        <f t="shared" si="6"/>
        <v/>
      </c>
      <c r="B325" s="321"/>
      <c r="C325" s="319" t="str">
        <f t="shared" si="1"/>
        <v/>
      </c>
      <c r="D325" s="322"/>
      <c r="E325" s="320" t="str">
        <f t="shared" si="2"/>
        <v/>
      </c>
      <c r="F325" s="323"/>
      <c r="G325" s="164"/>
      <c r="H325" s="88" t="str">
        <f t="array" ref="H325">IF(D325="","",XLOOKUP(D325,'Master Data'!K:K,'Master Data'!N:N,"Input in Master Data",0,1))</f>
        <v/>
      </c>
      <c r="I325" s="88" t="str">
        <f t="array" ref="I325">IF(D325="","",XLOOKUP(D325,'Master Data'!K:K,'Master Data'!O:O,"Input in Master Data",0,1))</f>
        <v/>
      </c>
      <c r="J325" s="88" t="str">
        <f t="array" ref="J325">if(V325="","",XLOOKUP(V325,Master[Company],Master[Blow],"Unknown",0,1))</f>
        <v/>
      </c>
      <c r="K325" s="88" t="str">
        <f t="array" ref="K325">if(V325="","",XLOOKUP(V325,Master[Company],Master[Pigging],"Unknown",0,1))</f>
        <v/>
      </c>
      <c r="L325" s="88" t="str">
        <f t="array" ref="L325">if(V325="","",XLOOKUP(V325,Master[Company],Master[Load Method],"Unknown",0,1))</f>
        <v/>
      </c>
      <c r="M325" s="88" t="str">
        <f t="array" ref="M325">if(V325="","",XLOOKUP(V325,Master[Company],Master[Line Distance],"Unknown",0,1))</f>
        <v/>
      </c>
      <c r="N325" s="164"/>
      <c r="O325" s="301"/>
      <c r="P325" s="88"/>
      <c r="Q325" s="88" t="str">
        <f t="array" ref="Q325">if(V325="","",XLOOKUP(V325,Master[Company],Master[Terms],"NA",0,1))</f>
        <v/>
      </c>
      <c r="R325" s="88" t="str">
        <f t="shared" si="3"/>
        <v/>
      </c>
      <c r="S325" s="88" t="str">
        <f t="array" ref="S325">if(V325="","",XLOOKUP(V325,Master[Company],Master[Group],"NA",0,1))</f>
        <v/>
      </c>
      <c r="T325" s="88" t="str">
        <f t="array" ref="T325">if(V325="","",XLOOKUP(V325,Master[Company],Master[Loading Location],"NA",0,1))</f>
        <v/>
      </c>
      <c r="U325" s="88" t="str">
        <f t="array" ref="U325">if(V325="","",XLOOKUP(V325,Master[Company],Master[Acronym],"NA",0,1))</f>
        <v/>
      </c>
      <c r="V325" s="88"/>
      <c r="W325" s="90"/>
      <c r="X325" s="90"/>
      <c r="Y325" s="88"/>
      <c r="Z325" s="88" t="str">
        <f t="shared" si="5"/>
        <v/>
      </c>
      <c r="AA325" s="88"/>
      <c r="AB325" s="88"/>
      <c r="AC325" s="88"/>
      <c r="AD325" s="166"/>
      <c r="AE325" s="303"/>
      <c r="AF325" s="304"/>
      <c r="AG325" s="304"/>
      <c r="AH325" s="304"/>
      <c r="AI325" s="304"/>
      <c r="AJ325" s="304"/>
      <c r="AK325" s="304"/>
      <c r="AL325" s="305"/>
      <c r="AM325" s="304"/>
      <c r="AN325" s="304"/>
      <c r="AO325" s="304"/>
      <c r="AP325" s="304"/>
      <c r="AQ325" s="304"/>
      <c r="AR325" s="304"/>
      <c r="AS325" s="304"/>
      <c r="AT325" s="304"/>
      <c r="AU325" s="164"/>
      <c r="AV325" s="306"/>
      <c r="AW325" s="306"/>
      <c r="AX325" s="164"/>
      <c r="AY325" s="166"/>
      <c r="AZ325" s="88"/>
      <c r="BA325" s="88"/>
      <c r="BB325" s="88"/>
      <c r="BC325" s="88"/>
      <c r="BD325" s="307"/>
      <c r="BE325" s="88"/>
      <c r="BF325" s="88"/>
      <c r="BG325" s="88"/>
      <c r="BH325" s="308"/>
      <c r="BI325" s="309"/>
      <c r="BJ325" s="310"/>
      <c r="BK325" s="310"/>
      <c r="BL325" s="310"/>
      <c r="BM325" s="310"/>
      <c r="BN325" s="214"/>
    </row>
    <row r="326" ht="22.5" customHeight="1">
      <c r="A326" s="85" t="str">
        <f t="shared" si="6"/>
        <v/>
      </c>
      <c r="B326" s="321"/>
      <c r="C326" s="319" t="str">
        <f t="shared" si="1"/>
        <v/>
      </c>
      <c r="D326" s="322"/>
      <c r="E326" s="320" t="str">
        <f t="shared" si="2"/>
        <v/>
      </c>
      <c r="F326" s="323"/>
      <c r="G326" s="164"/>
      <c r="H326" s="88" t="str">
        <f t="array" ref="H326">IF(D326="","",XLOOKUP(D326,'Master Data'!K:K,'Master Data'!N:N,"Input in Master Data",0,1))</f>
        <v/>
      </c>
      <c r="I326" s="88" t="str">
        <f t="array" ref="I326">IF(D326="","",XLOOKUP(D326,'Master Data'!K:K,'Master Data'!O:O,"Input in Master Data",0,1))</f>
        <v/>
      </c>
      <c r="J326" s="88" t="str">
        <f t="array" ref="J326">if(V326="","",XLOOKUP(V326,Master[Company],Master[Blow],"Unknown",0,1))</f>
        <v/>
      </c>
      <c r="K326" s="88" t="str">
        <f t="array" ref="K326">if(V326="","",XLOOKUP(V326,Master[Company],Master[Pigging],"Unknown",0,1))</f>
        <v/>
      </c>
      <c r="L326" s="88" t="str">
        <f t="array" ref="L326">if(V326="","",XLOOKUP(V326,Master[Company],Master[Load Method],"Unknown",0,1))</f>
        <v/>
      </c>
      <c r="M326" s="88" t="str">
        <f t="array" ref="M326">if(V326="","",XLOOKUP(V326,Master[Company],Master[Line Distance],"Unknown",0,1))</f>
        <v/>
      </c>
      <c r="N326" s="164"/>
      <c r="O326" s="301"/>
      <c r="P326" s="88"/>
      <c r="Q326" s="88" t="str">
        <f t="array" ref="Q326">if(V326="","",XLOOKUP(V326,Master[Company],Master[Terms],"NA",0,1))</f>
        <v/>
      </c>
      <c r="R326" s="88" t="str">
        <f t="shared" si="3"/>
        <v/>
      </c>
      <c r="S326" s="88" t="str">
        <f t="array" ref="S326">if(V326="","",XLOOKUP(V326,Master[Company],Master[Group],"NA",0,1))</f>
        <v/>
      </c>
      <c r="T326" s="88" t="str">
        <f t="array" ref="T326">if(V326="","",XLOOKUP(V326,Master[Company],Master[Loading Location],"NA",0,1))</f>
        <v/>
      </c>
      <c r="U326" s="88" t="str">
        <f t="array" ref="U326">if(V326="","",XLOOKUP(V326,Master[Company],Master[Acronym],"NA",0,1))</f>
        <v/>
      </c>
      <c r="V326" s="88"/>
      <c r="W326" s="90"/>
      <c r="X326" s="90"/>
      <c r="Y326" s="88"/>
      <c r="Z326" s="88" t="str">
        <f t="shared" si="5"/>
        <v/>
      </c>
      <c r="AA326" s="88"/>
      <c r="AB326" s="88"/>
      <c r="AC326" s="88"/>
      <c r="AD326" s="166"/>
      <c r="AE326" s="303"/>
      <c r="AF326" s="304"/>
      <c r="AG326" s="304"/>
      <c r="AH326" s="304"/>
      <c r="AI326" s="304"/>
      <c r="AJ326" s="304"/>
      <c r="AK326" s="304"/>
      <c r="AL326" s="305"/>
      <c r="AM326" s="304"/>
      <c r="AN326" s="304"/>
      <c r="AO326" s="304"/>
      <c r="AP326" s="304"/>
      <c r="AQ326" s="304"/>
      <c r="AR326" s="304"/>
      <c r="AS326" s="304"/>
      <c r="AT326" s="304"/>
      <c r="AU326" s="164"/>
      <c r="AV326" s="306"/>
      <c r="AW326" s="306"/>
      <c r="AX326" s="164"/>
      <c r="AY326" s="166"/>
      <c r="AZ326" s="88"/>
      <c r="BA326" s="88"/>
      <c r="BB326" s="88"/>
      <c r="BC326" s="88"/>
      <c r="BD326" s="307"/>
      <c r="BE326" s="88"/>
      <c r="BF326" s="88"/>
      <c r="BG326" s="88"/>
      <c r="BH326" s="308"/>
      <c r="BI326" s="309"/>
      <c r="BJ326" s="310"/>
      <c r="BK326" s="310"/>
      <c r="BL326" s="310"/>
      <c r="BM326" s="310"/>
      <c r="BN326" s="214"/>
    </row>
    <row r="327" ht="22.5" customHeight="1">
      <c r="A327" s="85" t="str">
        <f t="shared" si="6"/>
        <v/>
      </c>
      <c r="B327" s="321"/>
      <c r="C327" s="319" t="str">
        <f t="shared" si="1"/>
        <v/>
      </c>
      <c r="D327" s="322"/>
      <c r="E327" s="320" t="str">
        <f t="shared" si="2"/>
        <v/>
      </c>
      <c r="F327" s="323"/>
      <c r="G327" s="164"/>
      <c r="H327" s="88" t="str">
        <f t="array" ref="H327">IF(D327="","",XLOOKUP(D327,'Master Data'!K:K,'Master Data'!N:N,"Input in Master Data",0,1))</f>
        <v/>
      </c>
      <c r="I327" s="88" t="str">
        <f t="array" ref="I327">IF(D327="","",XLOOKUP(D327,'Master Data'!K:K,'Master Data'!O:O,"Input in Master Data",0,1))</f>
        <v/>
      </c>
      <c r="J327" s="88" t="str">
        <f t="array" ref="J327">if(V327="","",XLOOKUP(V327,Master[Company],Master[Blow],"Unknown",0,1))</f>
        <v/>
      </c>
      <c r="K327" s="88" t="str">
        <f t="array" ref="K327">if(V327="","",XLOOKUP(V327,Master[Company],Master[Pigging],"Unknown",0,1))</f>
        <v/>
      </c>
      <c r="L327" s="88" t="str">
        <f t="array" ref="L327">if(V327="","",XLOOKUP(V327,Master[Company],Master[Load Method],"Unknown",0,1))</f>
        <v/>
      </c>
      <c r="M327" s="88" t="str">
        <f t="array" ref="M327">if(V327="","",XLOOKUP(V327,Master[Company],Master[Line Distance],"Unknown",0,1))</f>
        <v/>
      </c>
      <c r="N327" s="164"/>
      <c r="O327" s="301"/>
      <c r="P327" s="88"/>
      <c r="Q327" s="88" t="str">
        <f t="array" ref="Q327">if(V327="","",XLOOKUP(V327,Master[Company],Master[Terms],"NA",0,1))</f>
        <v/>
      </c>
      <c r="R327" s="88" t="str">
        <f t="shared" si="3"/>
        <v/>
      </c>
      <c r="S327" s="88" t="str">
        <f t="array" ref="S327">if(V327="","",XLOOKUP(V327,Master[Company],Master[Group],"NA",0,1))</f>
        <v/>
      </c>
      <c r="T327" s="88" t="str">
        <f t="array" ref="T327">if(V327="","",XLOOKUP(V327,Master[Company],Master[Loading Location],"NA",0,1))</f>
        <v/>
      </c>
      <c r="U327" s="88" t="str">
        <f t="array" ref="U327">if(V327="","",XLOOKUP(V327,Master[Company],Master[Acronym],"NA",0,1))</f>
        <v/>
      </c>
      <c r="V327" s="88"/>
      <c r="W327" s="90"/>
      <c r="X327" s="90"/>
      <c r="Y327" s="88"/>
      <c r="Z327" s="88" t="str">
        <f t="shared" si="5"/>
        <v/>
      </c>
      <c r="AA327" s="88"/>
      <c r="AB327" s="88"/>
      <c r="AC327" s="88"/>
      <c r="AD327" s="166"/>
      <c r="AE327" s="303"/>
      <c r="AF327" s="304"/>
      <c r="AG327" s="304"/>
      <c r="AH327" s="304"/>
      <c r="AI327" s="304"/>
      <c r="AJ327" s="304"/>
      <c r="AK327" s="304"/>
      <c r="AL327" s="305"/>
      <c r="AM327" s="304"/>
      <c r="AN327" s="304"/>
      <c r="AO327" s="304"/>
      <c r="AP327" s="304"/>
      <c r="AQ327" s="304"/>
      <c r="AR327" s="304"/>
      <c r="AS327" s="304"/>
      <c r="AT327" s="304"/>
      <c r="AU327" s="164"/>
      <c r="AV327" s="306"/>
      <c r="AW327" s="306"/>
      <c r="AX327" s="164"/>
      <c r="AY327" s="166"/>
      <c r="AZ327" s="88"/>
      <c r="BA327" s="88"/>
      <c r="BB327" s="88"/>
      <c r="BC327" s="88"/>
      <c r="BD327" s="307"/>
      <c r="BE327" s="88"/>
      <c r="BF327" s="88"/>
      <c r="BG327" s="88"/>
      <c r="BH327" s="308"/>
      <c r="BI327" s="309"/>
      <c r="BJ327" s="310"/>
      <c r="BK327" s="310"/>
      <c r="BL327" s="310"/>
      <c r="BM327" s="310"/>
      <c r="BN327" s="214"/>
    </row>
    <row r="328" ht="22.5" customHeight="1">
      <c r="A328" s="85" t="str">
        <f t="shared" si="6"/>
        <v/>
      </c>
      <c r="B328" s="321"/>
      <c r="C328" s="319" t="str">
        <f t="shared" si="1"/>
        <v/>
      </c>
      <c r="D328" s="322"/>
      <c r="E328" s="320" t="str">
        <f t="shared" si="2"/>
        <v/>
      </c>
      <c r="F328" s="323"/>
      <c r="G328" s="164"/>
      <c r="H328" s="88" t="str">
        <f t="array" ref="H328">IF(D328="","",XLOOKUP(D328,'Master Data'!K:K,'Master Data'!N:N,"Input in Master Data",0,1))</f>
        <v/>
      </c>
      <c r="I328" s="88" t="str">
        <f t="array" ref="I328">IF(D328="","",XLOOKUP(D328,'Master Data'!K:K,'Master Data'!O:O,"Input in Master Data",0,1))</f>
        <v/>
      </c>
      <c r="J328" s="88" t="str">
        <f t="array" ref="J328">if(V328="","",XLOOKUP(V328,Master[Company],Master[Blow],"Unknown",0,1))</f>
        <v/>
      </c>
      <c r="K328" s="88" t="str">
        <f t="array" ref="K328">if(V328="","",XLOOKUP(V328,Master[Company],Master[Pigging],"Unknown",0,1))</f>
        <v/>
      </c>
      <c r="L328" s="88" t="str">
        <f t="array" ref="L328">if(V328="","",XLOOKUP(V328,Master[Company],Master[Load Method],"Unknown",0,1))</f>
        <v/>
      </c>
      <c r="M328" s="88" t="str">
        <f t="array" ref="M328">if(V328="","",XLOOKUP(V328,Master[Company],Master[Line Distance],"Unknown",0,1))</f>
        <v/>
      </c>
      <c r="N328" s="164"/>
      <c r="O328" s="301"/>
      <c r="P328" s="88"/>
      <c r="Q328" s="88" t="str">
        <f t="array" ref="Q328">if(V328="","",XLOOKUP(V328,Master[Company],Master[Terms],"NA",0,1))</f>
        <v/>
      </c>
      <c r="R328" s="88" t="str">
        <f t="shared" si="3"/>
        <v/>
      </c>
      <c r="S328" s="88" t="str">
        <f t="array" ref="S328">if(V328="","",XLOOKUP(V328,Master[Company],Master[Group],"NA",0,1))</f>
        <v/>
      </c>
      <c r="T328" s="88" t="str">
        <f t="array" ref="T328">if(V328="","",XLOOKUP(V328,Master[Company],Master[Loading Location],"NA",0,1))</f>
        <v/>
      </c>
      <c r="U328" s="88" t="str">
        <f t="array" ref="U328">if(V328="","",XLOOKUP(V328,Master[Company],Master[Acronym],"NA",0,1))</f>
        <v/>
      </c>
      <c r="V328" s="88"/>
      <c r="W328" s="90"/>
      <c r="X328" s="90"/>
      <c r="Y328" s="88"/>
      <c r="Z328" s="88" t="str">
        <f t="shared" si="5"/>
        <v/>
      </c>
      <c r="AA328" s="88"/>
      <c r="AB328" s="88"/>
      <c r="AC328" s="88"/>
      <c r="AD328" s="166"/>
      <c r="AE328" s="303"/>
      <c r="AF328" s="304"/>
      <c r="AG328" s="304"/>
      <c r="AH328" s="304"/>
      <c r="AI328" s="304"/>
      <c r="AJ328" s="304"/>
      <c r="AK328" s="304"/>
      <c r="AL328" s="305"/>
      <c r="AM328" s="304"/>
      <c r="AN328" s="304"/>
      <c r="AO328" s="304"/>
      <c r="AP328" s="304"/>
      <c r="AQ328" s="304"/>
      <c r="AR328" s="304"/>
      <c r="AS328" s="304"/>
      <c r="AT328" s="304"/>
      <c r="AU328" s="164"/>
      <c r="AV328" s="306"/>
      <c r="AW328" s="306"/>
      <c r="AX328" s="164"/>
      <c r="AY328" s="166"/>
      <c r="AZ328" s="88"/>
      <c r="BA328" s="88"/>
      <c r="BB328" s="88"/>
      <c r="BC328" s="88"/>
      <c r="BD328" s="307"/>
      <c r="BE328" s="88"/>
      <c r="BF328" s="88"/>
      <c r="BG328" s="88"/>
      <c r="BH328" s="308"/>
      <c r="BI328" s="309"/>
      <c r="BJ328" s="310"/>
      <c r="BK328" s="310"/>
      <c r="BL328" s="310"/>
      <c r="BM328" s="310"/>
      <c r="BN328" s="214"/>
    </row>
    <row r="329" ht="22.5" customHeight="1">
      <c r="A329" s="85" t="str">
        <f t="shared" si="6"/>
        <v/>
      </c>
      <c r="B329" s="321"/>
      <c r="C329" s="319" t="str">
        <f t="shared" si="1"/>
        <v/>
      </c>
      <c r="D329" s="322"/>
      <c r="E329" s="320" t="str">
        <f t="shared" si="2"/>
        <v/>
      </c>
      <c r="F329" s="323"/>
      <c r="G329" s="164"/>
      <c r="H329" s="88" t="str">
        <f t="array" ref="H329">IF(D329="","",XLOOKUP(D329,'Master Data'!K:K,'Master Data'!N:N,"Input in Master Data",0,1))</f>
        <v/>
      </c>
      <c r="I329" s="88" t="str">
        <f t="array" ref="I329">IF(D329="","",XLOOKUP(D329,'Master Data'!K:K,'Master Data'!O:O,"Input in Master Data",0,1))</f>
        <v/>
      </c>
      <c r="J329" s="88" t="str">
        <f t="array" ref="J329">if(V329="","",XLOOKUP(V329,Master[Company],Master[Blow],"Unknown",0,1))</f>
        <v/>
      </c>
      <c r="K329" s="88" t="str">
        <f t="array" ref="K329">if(V329="","",XLOOKUP(V329,Master[Company],Master[Pigging],"Unknown",0,1))</f>
        <v/>
      </c>
      <c r="L329" s="88" t="str">
        <f t="array" ref="L329">if(V329="","",XLOOKUP(V329,Master[Company],Master[Load Method],"Unknown",0,1))</f>
        <v/>
      </c>
      <c r="M329" s="88" t="str">
        <f t="array" ref="M329">if(V329="","",XLOOKUP(V329,Master[Company],Master[Line Distance],"Unknown",0,1))</f>
        <v/>
      </c>
      <c r="N329" s="164"/>
      <c r="O329" s="301"/>
      <c r="P329" s="88"/>
      <c r="Q329" s="88" t="str">
        <f t="array" ref="Q329">if(V329="","",XLOOKUP(V329,Master[Company],Master[Terms],"NA",0,1))</f>
        <v/>
      </c>
      <c r="R329" s="88" t="str">
        <f t="shared" si="3"/>
        <v/>
      </c>
      <c r="S329" s="88" t="str">
        <f t="array" ref="S329">if(V329="","",XLOOKUP(V329,Master[Company],Master[Group],"NA",0,1))</f>
        <v/>
      </c>
      <c r="T329" s="88" t="str">
        <f t="array" ref="T329">if(V329="","",XLOOKUP(V329,Master[Company],Master[Loading Location],"NA",0,1))</f>
        <v/>
      </c>
      <c r="U329" s="88" t="str">
        <f t="array" ref="U329">if(V329="","",XLOOKUP(V329,Master[Company],Master[Acronym],"NA",0,1))</f>
        <v/>
      </c>
      <c r="V329" s="88"/>
      <c r="W329" s="90"/>
      <c r="X329" s="90"/>
      <c r="Y329" s="88"/>
      <c r="Z329" s="88" t="str">
        <f t="shared" si="5"/>
        <v/>
      </c>
      <c r="AA329" s="88"/>
      <c r="AB329" s="88"/>
      <c r="AC329" s="88"/>
      <c r="AD329" s="166"/>
      <c r="AE329" s="303"/>
      <c r="AF329" s="304"/>
      <c r="AG329" s="304"/>
      <c r="AH329" s="304"/>
      <c r="AI329" s="304"/>
      <c r="AJ329" s="304"/>
      <c r="AK329" s="304"/>
      <c r="AL329" s="305"/>
      <c r="AM329" s="304"/>
      <c r="AN329" s="304"/>
      <c r="AO329" s="304"/>
      <c r="AP329" s="304"/>
      <c r="AQ329" s="304"/>
      <c r="AR329" s="304"/>
      <c r="AS329" s="304"/>
      <c r="AT329" s="304"/>
      <c r="AU329" s="164"/>
      <c r="AV329" s="306"/>
      <c r="AW329" s="306"/>
      <c r="AX329" s="164"/>
      <c r="AY329" s="166"/>
      <c r="AZ329" s="88"/>
      <c r="BA329" s="88"/>
      <c r="BB329" s="88"/>
      <c r="BC329" s="88"/>
      <c r="BD329" s="307"/>
      <c r="BE329" s="88"/>
      <c r="BF329" s="88"/>
      <c r="BG329" s="88"/>
      <c r="BH329" s="308"/>
      <c r="BI329" s="309"/>
      <c r="BJ329" s="310"/>
      <c r="BK329" s="310"/>
      <c r="BL329" s="310"/>
      <c r="BM329" s="310"/>
      <c r="BN329" s="214"/>
    </row>
    <row r="330" ht="22.5" customHeight="1">
      <c r="A330" s="85" t="str">
        <f t="shared" si="6"/>
        <v/>
      </c>
      <c r="B330" s="321"/>
      <c r="C330" s="319" t="str">
        <f t="shared" si="1"/>
        <v/>
      </c>
      <c r="D330" s="322"/>
      <c r="E330" s="320" t="str">
        <f t="shared" si="2"/>
        <v/>
      </c>
      <c r="F330" s="323"/>
      <c r="G330" s="164"/>
      <c r="H330" s="88" t="str">
        <f t="array" ref="H330">IF(D330="","",XLOOKUP(D330,'Master Data'!K:K,'Master Data'!N:N,"Input in Master Data",0,1))</f>
        <v/>
      </c>
      <c r="I330" s="88" t="str">
        <f t="array" ref="I330">IF(D330="","",XLOOKUP(D330,'Master Data'!K:K,'Master Data'!O:O,"Input in Master Data",0,1))</f>
        <v/>
      </c>
      <c r="J330" s="88" t="str">
        <f t="array" ref="J330">if(V330="","",XLOOKUP(V330,Master[Company],Master[Blow],"Unknown",0,1))</f>
        <v/>
      </c>
      <c r="K330" s="88" t="str">
        <f t="array" ref="K330">if(V330="","",XLOOKUP(V330,Master[Company],Master[Pigging],"Unknown",0,1))</f>
        <v/>
      </c>
      <c r="L330" s="88" t="str">
        <f t="array" ref="L330">if(V330="","",XLOOKUP(V330,Master[Company],Master[Load Method],"Unknown",0,1))</f>
        <v/>
      </c>
      <c r="M330" s="88" t="str">
        <f t="array" ref="M330">if(V330="","",XLOOKUP(V330,Master[Company],Master[Line Distance],"Unknown",0,1))</f>
        <v/>
      </c>
      <c r="N330" s="164"/>
      <c r="O330" s="301"/>
      <c r="P330" s="88"/>
      <c r="Q330" s="88" t="str">
        <f t="array" ref="Q330">if(V330="","",XLOOKUP(V330,Master[Company],Master[Terms],"NA",0,1))</f>
        <v/>
      </c>
      <c r="R330" s="88" t="str">
        <f t="shared" si="3"/>
        <v/>
      </c>
      <c r="S330" s="88" t="str">
        <f t="array" ref="S330">if(V330="","",XLOOKUP(V330,Master[Company],Master[Group],"NA",0,1))</f>
        <v/>
      </c>
      <c r="T330" s="88" t="str">
        <f t="array" ref="T330">if(V330="","",XLOOKUP(V330,Master[Company],Master[Loading Location],"NA",0,1))</f>
        <v/>
      </c>
      <c r="U330" s="88" t="str">
        <f t="array" ref="U330">if(V330="","",XLOOKUP(V330,Master[Company],Master[Acronym],"NA",0,1))</f>
        <v/>
      </c>
      <c r="V330" s="88"/>
      <c r="W330" s="90"/>
      <c r="X330" s="90"/>
      <c r="Y330" s="88"/>
      <c r="Z330" s="88" t="str">
        <f t="shared" si="5"/>
        <v/>
      </c>
      <c r="AA330" s="88"/>
      <c r="AB330" s="88"/>
      <c r="AC330" s="88"/>
      <c r="AD330" s="166"/>
      <c r="AE330" s="303"/>
      <c r="AF330" s="304"/>
      <c r="AG330" s="304"/>
      <c r="AH330" s="304"/>
      <c r="AI330" s="304"/>
      <c r="AJ330" s="304"/>
      <c r="AK330" s="304"/>
      <c r="AL330" s="305"/>
      <c r="AM330" s="304"/>
      <c r="AN330" s="304"/>
      <c r="AO330" s="304"/>
      <c r="AP330" s="304"/>
      <c r="AQ330" s="304"/>
      <c r="AR330" s="304"/>
      <c r="AS330" s="304"/>
      <c r="AT330" s="304"/>
      <c r="AU330" s="164"/>
      <c r="AV330" s="306"/>
      <c r="AW330" s="306"/>
      <c r="AX330" s="164"/>
      <c r="AY330" s="166"/>
      <c r="AZ330" s="88"/>
      <c r="BA330" s="88"/>
      <c r="BB330" s="88"/>
      <c r="BC330" s="88"/>
      <c r="BD330" s="307"/>
      <c r="BE330" s="88"/>
      <c r="BF330" s="88"/>
      <c r="BG330" s="88"/>
      <c r="BH330" s="308"/>
      <c r="BI330" s="309"/>
      <c r="BJ330" s="310"/>
      <c r="BK330" s="310"/>
      <c r="BL330" s="310"/>
      <c r="BM330" s="310"/>
      <c r="BN330" s="214"/>
    </row>
    <row r="331" ht="22.5" customHeight="1">
      <c r="A331" s="85" t="str">
        <f t="shared" si="6"/>
        <v/>
      </c>
      <c r="B331" s="321"/>
      <c r="C331" s="319" t="str">
        <f t="shared" si="1"/>
        <v/>
      </c>
      <c r="D331" s="322"/>
      <c r="E331" s="320" t="str">
        <f t="shared" si="2"/>
        <v/>
      </c>
      <c r="F331" s="323"/>
      <c r="G331" s="164"/>
      <c r="H331" s="88" t="str">
        <f t="array" ref="H331">IF(D331="","",XLOOKUP(D331,'Master Data'!K:K,'Master Data'!N:N,"Input in Master Data",0,1))</f>
        <v/>
      </c>
      <c r="I331" s="88" t="str">
        <f t="array" ref="I331">IF(D331="","",XLOOKUP(D331,'Master Data'!K:K,'Master Data'!O:O,"Input in Master Data",0,1))</f>
        <v/>
      </c>
      <c r="J331" s="88" t="str">
        <f t="array" ref="J331">if(V331="","",XLOOKUP(V331,Master[Company],Master[Blow],"Unknown",0,1))</f>
        <v/>
      </c>
      <c r="K331" s="88" t="str">
        <f t="array" ref="K331">if(V331="","",XLOOKUP(V331,Master[Company],Master[Pigging],"Unknown",0,1))</f>
        <v/>
      </c>
      <c r="L331" s="88" t="str">
        <f t="array" ref="L331">if(V331="","",XLOOKUP(V331,Master[Company],Master[Load Method],"Unknown",0,1))</f>
        <v/>
      </c>
      <c r="M331" s="88" t="str">
        <f t="array" ref="M331">if(V331="","",XLOOKUP(V331,Master[Company],Master[Line Distance],"Unknown",0,1))</f>
        <v/>
      </c>
      <c r="N331" s="164"/>
      <c r="O331" s="301"/>
      <c r="P331" s="88"/>
      <c r="Q331" s="88" t="str">
        <f t="array" ref="Q331">if(V331="","",XLOOKUP(V331,Master[Company],Master[Terms],"NA",0,1))</f>
        <v/>
      </c>
      <c r="R331" s="88" t="str">
        <f t="shared" si="3"/>
        <v/>
      </c>
      <c r="S331" s="88" t="str">
        <f t="array" ref="S331">if(V331="","",XLOOKUP(V331,Master[Company],Master[Group],"NA",0,1))</f>
        <v/>
      </c>
      <c r="T331" s="88" t="str">
        <f t="array" ref="T331">if(V331="","",XLOOKUP(V331,Master[Company],Master[Loading Location],"NA",0,1))</f>
        <v/>
      </c>
      <c r="U331" s="88" t="str">
        <f t="array" ref="U331">if(V331="","",XLOOKUP(V331,Master[Company],Master[Acronym],"NA",0,1))</f>
        <v/>
      </c>
      <c r="V331" s="88"/>
      <c r="W331" s="90"/>
      <c r="X331" s="90"/>
      <c r="Y331" s="88"/>
      <c r="Z331" s="88" t="str">
        <f t="shared" si="5"/>
        <v/>
      </c>
      <c r="AA331" s="88"/>
      <c r="AB331" s="88"/>
      <c r="AC331" s="88"/>
      <c r="AD331" s="166"/>
      <c r="AE331" s="303"/>
      <c r="AF331" s="304"/>
      <c r="AG331" s="304"/>
      <c r="AH331" s="304"/>
      <c r="AI331" s="304"/>
      <c r="AJ331" s="304"/>
      <c r="AK331" s="304"/>
      <c r="AL331" s="305"/>
      <c r="AM331" s="304"/>
      <c r="AN331" s="304"/>
      <c r="AO331" s="304"/>
      <c r="AP331" s="304"/>
      <c r="AQ331" s="304"/>
      <c r="AR331" s="304"/>
      <c r="AS331" s="304"/>
      <c r="AT331" s="304"/>
      <c r="AU331" s="164"/>
      <c r="AV331" s="306"/>
      <c r="AW331" s="306"/>
      <c r="AX331" s="164"/>
      <c r="AY331" s="166"/>
      <c r="AZ331" s="88"/>
      <c r="BA331" s="88"/>
      <c r="BB331" s="88"/>
      <c r="BC331" s="88"/>
      <c r="BD331" s="307"/>
      <c r="BE331" s="88"/>
      <c r="BF331" s="88"/>
      <c r="BG331" s="88"/>
      <c r="BH331" s="308"/>
      <c r="BI331" s="309"/>
      <c r="BJ331" s="310"/>
      <c r="BK331" s="310"/>
      <c r="BL331" s="310"/>
      <c r="BM331" s="310"/>
      <c r="BN331" s="214"/>
    </row>
    <row r="332" ht="22.5" customHeight="1">
      <c r="A332" s="85" t="str">
        <f t="shared" si="6"/>
        <v/>
      </c>
      <c r="B332" s="321"/>
      <c r="C332" s="319" t="str">
        <f t="shared" si="1"/>
        <v/>
      </c>
      <c r="D332" s="322"/>
      <c r="E332" s="320" t="str">
        <f t="shared" si="2"/>
        <v/>
      </c>
      <c r="F332" s="323"/>
      <c r="G332" s="164"/>
      <c r="H332" s="88" t="str">
        <f t="array" ref="H332">IF(D332="","",XLOOKUP(D332,'Master Data'!K:K,'Master Data'!N:N,"Input in Master Data",0,1))</f>
        <v/>
      </c>
      <c r="I332" s="88" t="str">
        <f t="array" ref="I332">IF(D332="","",XLOOKUP(D332,'Master Data'!K:K,'Master Data'!O:O,"Input in Master Data",0,1))</f>
        <v/>
      </c>
      <c r="J332" s="88" t="str">
        <f t="array" ref="J332">if(V332="","",XLOOKUP(V332,Master[Company],Master[Blow],"Unknown",0,1))</f>
        <v/>
      </c>
      <c r="K332" s="88" t="str">
        <f t="array" ref="K332">if(V332="","",XLOOKUP(V332,Master[Company],Master[Pigging],"Unknown",0,1))</f>
        <v/>
      </c>
      <c r="L332" s="88" t="str">
        <f t="array" ref="L332">if(V332="","",XLOOKUP(V332,Master[Company],Master[Load Method],"Unknown",0,1))</f>
        <v/>
      </c>
      <c r="M332" s="88" t="str">
        <f t="array" ref="M332">if(V332="","",XLOOKUP(V332,Master[Company],Master[Line Distance],"Unknown",0,1))</f>
        <v/>
      </c>
      <c r="N332" s="164"/>
      <c r="O332" s="301"/>
      <c r="P332" s="88"/>
      <c r="Q332" s="88" t="str">
        <f t="array" ref="Q332">if(V332="","",XLOOKUP(V332,Master[Company],Master[Terms],"NA",0,1))</f>
        <v/>
      </c>
      <c r="R332" s="88" t="str">
        <f t="shared" si="3"/>
        <v/>
      </c>
      <c r="S332" s="88" t="str">
        <f t="array" ref="S332">if(V332="","",XLOOKUP(V332,Master[Company],Master[Group],"NA",0,1))</f>
        <v/>
      </c>
      <c r="T332" s="88" t="str">
        <f t="array" ref="T332">if(V332="","",XLOOKUP(V332,Master[Company],Master[Loading Location],"NA",0,1))</f>
        <v/>
      </c>
      <c r="U332" s="88" t="str">
        <f t="array" ref="U332">if(V332="","",XLOOKUP(V332,Master[Company],Master[Acronym],"NA",0,1))</f>
        <v/>
      </c>
      <c r="V332" s="88"/>
      <c r="W332" s="90"/>
      <c r="X332" s="90"/>
      <c r="Y332" s="88"/>
      <c r="Z332" s="88" t="str">
        <f t="shared" si="5"/>
        <v/>
      </c>
      <c r="AA332" s="88"/>
      <c r="AB332" s="88"/>
      <c r="AC332" s="88"/>
      <c r="AD332" s="166"/>
      <c r="AE332" s="303"/>
      <c r="AF332" s="304"/>
      <c r="AG332" s="304"/>
      <c r="AH332" s="304"/>
      <c r="AI332" s="304"/>
      <c r="AJ332" s="304"/>
      <c r="AK332" s="304"/>
      <c r="AL332" s="305"/>
      <c r="AM332" s="304"/>
      <c r="AN332" s="304"/>
      <c r="AO332" s="304"/>
      <c r="AP332" s="304"/>
      <c r="AQ332" s="304"/>
      <c r="AR332" s="304"/>
      <c r="AS332" s="304"/>
      <c r="AT332" s="304"/>
      <c r="AU332" s="164"/>
      <c r="AV332" s="306"/>
      <c r="AW332" s="306"/>
      <c r="AX332" s="164"/>
      <c r="AY332" s="166"/>
      <c r="AZ332" s="88"/>
      <c r="BA332" s="88"/>
      <c r="BB332" s="88"/>
      <c r="BC332" s="88"/>
      <c r="BD332" s="307"/>
      <c r="BE332" s="88"/>
      <c r="BF332" s="88"/>
      <c r="BG332" s="88"/>
      <c r="BH332" s="308"/>
      <c r="BI332" s="309"/>
      <c r="BJ332" s="310"/>
      <c r="BK332" s="310"/>
      <c r="BL332" s="310"/>
      <c r="BM332" s="310"/>
      <c r="BN332" s="214"/>
    </row>
    <row r="333" ht="22.5" customHeight="1">
      <c r="A333" s="85" t="str">
        <f t="shared" si="6"/>
        <v/>
      </c>
      <c r="B333" s="321"/>
      <c r="C333" s="319" t="str">
        <f t="shared" si="1"/>
        <v/>
      </c>
      <c r="D333" s="322"/>
      <c r="E333" s="320" t="str">
        <f t="shared" si="2"/>
        <v/>
      </c>
      <c r="F333" s="323"/>
      <c r="G333" s="164"/>
      <c r="H333" s="88" t="str">
        <f t="array" ref="H333">IF(D333="","",XLOOKUP(D333,'Master Data'!K:K,'Master Data'!N:N,"Input in Master Data",0,1))</f>
        <v/>
      </c>
      <c r="I333" s="88" t="str">
        <f t="array" ref="I333">IF(D333="","",XLOOKUP(D333,'Master Data'!K:K,'Master Data'!O:O,"Input in Master Data",0,1))</f>
        <v/>
      </c>
      <c r="J333" s="88" t="str">
        <f t="array" ref="J333">if(V333="","",XLOOKUP(V333,Master[Company],Master[Blow],"Unknown",0,1))</f>
        <v/>
      </c>
      <c r="K333" s="88" t="str">
        <f t="array" ref="K333">if(V333="","",XLOOKUP(V333,Master[Company],Master[Pigging],"Unknown",0,1))</f>
        <v/>
      </c>
      <c r="L333" s="88" t="str">
        <f t="array" ref="L333">if(V333="","",XLOOKUP(V333,Master[Company],Master[Load Method],"Unknown",0,1))</f>
        <v/>
      </c>
      <c r="M333" s="88" t="str">
        <f t="array" ref="M333">if(V333="","",XLOOKUP(V333,Master[Company],Master[Line Distance],"Unknown",0,1))</f>
        <v/>
      </c>
      <c r="N333" s="164"/>
      <c r="O333" s="301"/>
      <c r="P333" s="88"/>
      <c r="Q333" s="88" t="str">
        <f t="array" ref="Q333">if(V333="","",XLOOKUP(V333,Master[Company],Master[Terms],"NA",0,1))</f>
        <v/>
      </c>
      <c r="R333" s="88" t="str">
        <f t="shared" si="3"/>
        <v/>
      </c>
      <c r="S333" s="88" t="str">
        <f t="array" ref="S333">if(V333="","",XLOOKUP(V333,Master[Company],Master[Group],"NA",0,1))</f>
        <v/>
      </c>
      <c r="T333" s="88" t="str">
        <f t="array" ref="T333">if(V333="","",XLOOKUP(V333,Master[Company],Master[Loading Location],"NA",0,1))</f>
        <v/>
      </c>
      <c r="U333" s="88" t="str">
        <f t="array" ref="U333">if(V333="","",XLOOKUP(V333,Master[Company],Master[Acronym],"NA",0,1))</f>
        <v/>
      </c>
      <c r="V333" s="88"/>
      <c r="W333" s="90"/>
      <c r="X333" s="90"/>
      <c r="Y333" s="88"/>
      <c r="Z333" s="88" t="str">
        <f t="shared" si="5"/>
        <v/>
      </c>
      <c r="AA333" s="88"/>
      <c r="AB333" s="88"/>
      <c r="AC333" s="88"/>
      <c r="AD333" s="166"/>
      <c r="AE333" s="303"/>
      <c r="AF333" s="304"/>
      <c r="AG333" s="304"/>
      <c r="AH333" s="304"/>
      <c r="AI333" s="304"/>
      <c r="AJ333" s="304"/>
      <c r="AK333" s="304"/>
      <c r="AL333" s="305"/>
      <c r="AM333" s="304"/>
      <c r="AN333" s="304"/>
      <c r="AO333" s="304"/>
      <c r="AP333" s="304"/>
      <c r="AQ333" s="304"/>
      <c r="AR333" s="304"/>
      <c r="AS333" s="304"/>
      <c r="AT333" s="304"/>
      <c r="AU333" s="164"/>
      <c r="AV333" s="306"/>
      <c r="AW333" s="306"/>
      <c r="AX333" s="164"/>
      <c r="AY333" s="166"/>
      <c r="AZ333" s="88"/>
      <c r="BA333" s="88"/>
      <c r="BB333" s="88"/>
      <c r="BC333" s="88"/>
      <c r="BD333" s="307"/>
      <c r="BE333" s="88"/>
      <c r="BF333" s="88"/>
      <c r="BG333" s="88"/>
      <c r="BH333" s="308"/>
      <c r="BI333" s="309"/>
      <c r="BJ333" s="310"/>
      <c r="BK333" s="310"/>
      <c r="BL333" s="310"/>
      <c r="BM333" s="310"/>
      <c r="BN333" s="214"/>
    </row>
    <row r="334" ht="22.5" customHeight="1">
      <c r="A334" s="85" t="str">
        <f t="shared" si="6"/>
        <v/>
      </c>
      <c r="B334" s="321"/>
      <c r="C334" s="319" t="str">
        <f t="shared" si="1"/>
        <v/>
      </c>
      <c r="D334" s="322"/>
      <c r="E334" s="320" t="str">
        <f t="shared" si="2"/>
        <v/>
      </c>
      <c r="F334" s="323"/>
      <c r="G334" s="164"/>
      <c r="H334" s="88" t="str">
        <f t="array" ref="H334">IF(D334="","",XLOOKUP(D334,'Master Data'!K:K,'Master Data'!N:N,"Input in Master Data",0,1))</f>
        <v/>
      </c>
      <c r="I334" s="88" t="str">
        <f t="array" ref="I334">IF(D334="","",XLOOKUP(D334,'Master Data'!K:K,'Master Data'!O:O,"Input in Master Data",0,1))</f>
        <v/>
      </c>
      <c r="J334" s="88" t="str">
        <f t="array" ref="J334">if(V334="","",XLOOKUP(V334,Master[Company],Master[Blow],"Unknown",0,1))</f>
        <v/>
      </c>
      <c r="K334" s="88" t="str">
        <f t="array" ref="K334">if(V334="","",XLOOKUP(V334,Master[Company],Master[Pigging],"Unknown",0,1))</f>
        <v/>
      </c>
      <c r="L334" s="88" t="str">
        <f t="array" ref="L334">if(V334="","",XLOOKUP(V334,Master[Company],Master[Load Method],"Unknown",0,1))</f>
        <v/>
      </c>
      <c r="M334" s="88" t="str">
        <f t="array" ref="M334">if(V334="","",XLOOKUP(V334,Master[Company],Master[Line Distance],"Unknown",0,1))</f>
        <v/>
      </c>
      <c r="N334" s="164"/>
      <c r="O334" s="301"/>
      <c r="P334" s="88"/>
      <c r="Q334" s="88" t="str">
        <f t="array" ref="Q334">if(V334="","",XLOOKUP(V334,Master[Company],Master[Terms],"NA",0,1))</f>
        <v/>
      </c>
      <c r="R334" s="88" t="str">
        <f t="shared" si="3"/>
        <v/>
      </c>
      <c r="S334" s="88" t="str">
        <f t="array" ref="S334">if(V334="","",XLOOKUP(V334,Master[Company],Master[Group],"NA",0,1))</f>
        <v/>
      </c>
      <c r="T334" s="88" t="str">
        <f t="array" ref="T334">if(V334="","",XLOOKUP(V334,Master[Company],Master[Loading Location],"NA",0,1))</f>
        <v/>
      </c>
      <c r="U334" s="88" t="str">
        <f t="array" ref="U334">if(V334="","",XLOOKUP(V334,Master[Company],Master[Acronym],"NA",0,1))</f>
        <v/>
      </c>
      <c r="V334" s="88"/>
      <c r="W334" s="90"/>
      <c r="X334" s="90"/>
      <c r="Y334" s="88"/>
      <c r="Z334" s="88" t="str">
        <f t="shared" si="5"/>
        <v/>
      </c>
      <c r="AA334" s="88"/>
      <c r="AB334" s="88"/>
      <c r="AC334" s="88"/>
      <c r="AD334" s="166"/>
      <c r="AE334" s="303"/>
      <c r="AF334" s="304"/>
      <c r="AG334" s="304"/>
      <c r="AH334" s="304"/>
      <c r="AI334" s="304"/>
      <c r="AJ334" s="304"/>
      <c r="AK334" s="304"/>
      <c r="AL334" s="305"/>
      <c r="AM334" s="304"/>
      <c r="AN334" s="304"/>
      <c r="AO334" s="304"/>
      <c r="AP334" s="304"/>
      <c r="AQ334" s="304"/>
      <c r="AR334" s="304"/>
      <c r="AS334" s="304"/>
      <c r="AT334" s="304"/>
      <c r="AU334" s="164"/>
      <c r="AV334" s="306"/>
      <c r="AW334" s="306"/>
      <c r="AX334" s="164"/>
      <c r="AY334" s="166"/>
      <c r="AZ334" s="88"/>
      <c r="BA334" s="88"/>
      <c r="BB334" s="88"/>
      <c r="BC334" s="88"/>
      <c r="BD334" s="307"/>
      <c r="BE334" s="88"/>
      <c r="BF334" s="88"/>
      <c r="BG334" s="88"/>
      <c r="BH334" s="308"/>
      <c r="BI334" s="309"/>
      <c r="BJ334" s="310"/>
      <c r="BK334" s="310"/>
      <c r="BL334" s="310"/>
      <c r="BM334" s="310"/>
      <c r="BN334" s="214"/>
    </row>
    <row r="335" ht="22.5" customHeight="1">
      <c r="A335" s="85" t="str">
        <f t="shared" si="6"/>
        <v/>
      </c>
      <c r="B335" s="321"/>
      <c r="C335" s="319" t="str">
        <f t="shared" si="1"/>
        <v/>
      </c>
      <c r="D335" s="322"/>
      <c r="E335" s="320" t="str">
        <f t="shared" si="2"/>
        <v/>
      </c>
      <c r="F335" s="323"/>
      <c r="G335" s="164"/>
      <c r="H335" s="88" t="str">
        <f t="array" ref="H335">IF(D335="","",XLOOKUP(D335,'Master Data'!K:K,'Master Data'!N:N,"Input in Master Data",0,1))</f>
        <v/>
      </c>
      <c r="I335" s="88" t="str">
        <f t="array" ref="I335">IF(D335="","",XLOOKUP(D335,'Master Data'!K:K,'Master Data'!O:O,"Input in Master Data",0,1))</f>
        <v/>
      </c>
      <c r="J335" s="88" t="str">
        <f t="array" ref="J335">if(V335="","",XLOOKUP(V335,Master[Company],Master[Blow],"Unknown",0,1))</f>
        <v/>
      </c>
      <c r="K335" s="88" t="str">
        <f t="array" ref="K335">if(V335="","",XLOOKUP(V335,Master[Company],Master[Pigging],"Unknown",0,1))</f>
        <v/>
      </c>
      <c r="L335" s="88" t="str">
        <f t="array" ref="L335">if(V335="","",XLOOKUP(V335,Master[Company],Master[Load Method],"Unknown",0,1))</f>
        <v/>
      </c>
      <c r="M335" s="88" t="str">
        <f t="array" ref="M335">if(V335="","",XLOOKUP(V335,Master[Company],Master[Line Distance],"Unknown",0,1))</f>
        <v/>
      </c>
      <c r="N335" s="164"/>
      <c r="O335" s="301"/>
      <c r="P335" s="88"/>
      <c r="Q335" s="88" t="str">
        <f t="array" ref="Q335">if(V335="","",XLOOKUP(V335,Master[Company],Master[Terms],"NA",0,1))</f>
        <v/>
      </c>
      <c r="R335" s="88" t="str">
        <f t="shared" si="3"/>
        <v/>
      </c>
      <c r="S335" s="88" t="str">
        <f t="array" ref="S335">if(V335="","",XLOOKUP(V335,Master[Company],Master[Group],"NA",0,1))</f>
        <v/>
      </c>
      <c r="T335" s="88" t="str">
        <f t="array" ref="T335">if(V335="","",XLOOKUP(V335,Master[Company],Master[Loading Location],"NA",0,1))</f>
        <v/>
      </c>
      <c r="U335" s="88" t="str">
        <f t="array" ref="U335">if(V335="","",XLOOKUP(V335,Master[Company],Master[Acronym],"NA",0,1))</f>
        <v/>
      </c>
      <c r="V335" s="88"/>
      <c r="W335" s="90"/>
      <c r="X335" s="90"/>
      <c r="Y335" s="88"/>
      <c r="Z335" s="88" t="str">
        <f t="shared" si="5"/>
        <v/>
      </c>
      <c r="AA335" s="88"/>
      <c r="AB335" s="88"/>
      <c r="AC335" s="88"/>
      <c r="AD335" s="166"/>
      <c r="AE335" s="303"/>
      <c r="AF335" s="304"/>
      <c r="AG335" s="304"/>
      <c r="AH335" s="304"/>
      <c r="AI335" s="304"/>
      <c r="AJ335" s="304"/>
      <c r="AK335" s="304"/>
      <c r="AL335" s="305"/>
      <c r="AM335" s="304"/>
      <c r="AN335" s="304"/>
      <c r="AO335" s="304"/>
      <c r="AP335" s="304"/>
      <c r="AQ335" s="304"/>
      <c r="AR335" s="304"/>
      <c r="AS335" s="304"/>
      <c r="AT335" s="304"/>
      <c r="AU335" s="164"/>
      <c r="AV335" s="306"/>
      <c r="AW335" s="306"/>
      <c r="AX335" s="164"/>
      <c r="AY335" s="166"/>
      <c r="AZ335" s="88"/>
      <c r="BA335" s="88"/>
      <c r="BB335" s="88"/>
      <c r="BC335" s="88"/>
      <c r="BD335" s="307"/>
      <c r="BE335" s="88"/>
      <c r="BF335" s="88"/>
      <c r="BG335" s="88"/>
      <c r="BH335" s="308"/>
      <c r="BI335" s="309"/>
      <c r="BJ335" s="310"/>
      <c r="BK335" s="310"/>
      <c r="BL335" s="310"/>
      <c r="BM335" s="310"/>
      <c r="BN335" s="214"/>
    </row>
    <row r="336" ht="22.5" customHeight="1">
      <c r="A336" s="85" t="str">
        <f t="shared" si="6"/>
        <v/>
      </c>
      <c r="B336" s="321"/>
      <c r="C336" s="319" t="str">
        <f t="shared" si="1"/>
        <v/>
      </c>
      <c r="D336" s="322"/>
      <c r="E336" s="320" t="str">
        <f t="shared" si="2"/>
        <v/>
      </c>
      <c r="F336" s="323"/>
      <c r="G336" s="164"/>
      <c r="H336" s="88" t="str">
        <f t="array" ref="H336">IF(D336="","",XLOOKUP(D336,'Master Data'!K:K,'Master Data'!N:N,"Input in Master Data",0,1))</f>
        <v/>
      </c>
      <c r="I336" s="88" t="str">
        <f t="array" ref="I336">IF(D336="","",XLOOKUP(D336,'Master Data'!K:K,'Master Data'!O:O,"Input in Master Data",0,1))</f>
        <v/>
      </c>
      <c r="J336" s="88" t="str">
        <f t="array" ref="J336">if(V336="","",XLOOKUP(V336,Master[Company],Master[Blow],"Unknown",0,1))</f>
        <v/>
      </c>
      <c r="K336" s="88" t="str">
        <f t="array" ref="K336">if(V336="","",XLOOKUP(V336,Master[Company],Master[Pigging],"Unknown",0,1))</f>
        <v/>
      </c>
      <c r="L336" s="88" t="str">
        <f t="array" ref="L336">if(V336="","",XLOOKUP(V336,Master[Company],Master[Load Method],"Unknown",0,1))</f>
        <v/>
      </c>
      <c r="M336" s="88" t="str">
        <f t="array" ref="M336">if(V336="","",XLOOKUP(V336,Master[Company],Master[Line Distance],"Unknown",0,1))</f>
        <v/>
      </c>
      <c r="N336" s="164"/>
      <c r="O336" s="301"/>
      <c r="P336" s="88"/>
      <c r="Q336" s="88" t="str">
        <f t="array" ref="Q336">if(V336="","",XLOOKUP(V336,Master[Company],Master[Terms],"NA",0,1))</f>
        <v/>
      </c>
      <c r="R336" s="88" t="str">
        <f t="shared" si="3"/>
        <v/>
      </c>
      <c r="S336" s="88" t="str">
        <f t="array" ref="S336">if(V336="","",XLOOKUP(V336,Master[Company],Master[Group],"NA",0,1))</f>
        <v/>
      </c>
      <c r="T336" s="88" t="str">
        <f t="array" ref="T336">if(V336="","",XLOOKUP(V336,Master[Company],Master[Loading Location],"NA",0,1))</f>
        <v/>
      </c>
      <c r="U336" s="88" t="str">
        <f t="array" ref="U336">if(V336="","",XLOOKUP(V336,Master[Company],Master[Acronym],"NA",0,1))</f>
        <v/>
      </c>
      <c r="V336" s="88"/>
      <c r="W336" s="90"/>
      <c r="X336" s="90"/>
      <c r="Y336" s="88"/>
      <c r="Z336" s="88" t="str">
        <f t="shared" si="5"/>
        <v/>
      </c>
      <c r="AA336" s="88"/>
      <c r="AB336" s="88"/>
      <c r="AC336" s="88"/>
      <c r="AD336" s="166"/>
      <c r="AE336" s="303"/>
      <c r="AF336" s="304"/>
      <c r="AG336" s="304"/>
      <c r="AH336" s="304"/>
      <c r="AI336" s="304"/>
      <c r="AJ336" s="304"/>
      <c r="AK336" s="304"/>
      <c r="AL336" s="305"/>
      <c r="AM336" s="304"/>
      <c r="AN336" s="304"/>
      <c r="AO336" s="304"/>
      <c r="AP336" s="304"/>
      <c r="AQ336" s="304"/>
      <c r="AR336" s="304"/>
      <c r="AS336" s="304"/>
      <c r="AT336" s="304"/>
      <c r="AU336" s="164"/>
      <c r="AV336" s="306"/>
      <c r="AW336" s="306"/>
      <c r="AX336" s="164"/>
      <c r="AY336" s="166"/>
      <c r="AZ336" s="88"/>
      <c r="BA336" s="88"/>
      <c r="BB336" s="88"/>
      <c r="BC336" s="88"/>
      <c r="BD336" s="307"/>
      <c r="BE336" s="88"/>
      <c r="BF336" s="88"/>
      <c r="BG336" s="88"/>
      <c r="BH336" s="308"/>
      <c r="BI336" s="309"/>
      <c r="BJ336" s="310"/>
      <c r="BK336" s="310"/>
      <c r="BL336" s="310"/>
      <c r="BM336" s="310"/>
      <c r="BN336" s="214"/>
    </row>
    <row r="337" ht="22.5" customHeight="1">
      <c r="A337" s="85" t="str">
        <f t="shared" si="6"/>
        <v/>
      </c>
      <c r="B337" s="321"/>
      <c r="C337" s="319" t="str">
        <f t="shared" si="1"/>
        <v/>
      </c>
      <c r="D337" s="322"/>
      <c r="E337" s="320" t="str">
        <f t="shared" si="2"/>
        <v/>
      </c>
      <c r="F337" s="323"/>
      <c r="G337" s="164"/>
      <c r="H337" s="88" t="str">
        <f t="array" ref="H337">IF(D337="","",XLOOKUP(D337,'Master Data'!K:K,'Master Data'!N:N,"Input in Master Data",0,1))</f>
        <v/>
      </c>
      <c r="I337" s="88" t="str">
        <f t="array" ref="I337">IF(D337="","",XLOOKUP(D337,'Master Data'!K:K,'Master Data'!O:O,"Input in Master Data",0,1))</f>
        <v/>
      </c>
      <c r="J337" s="88" t="str">
        <f t="array" ref="J337">if(V337="","",XLOOKUP(V337,Master[Company],Master[Blow],"Unknown",0,1))</f>
        <v/>
      </c>
      <c r="K337" s="88" t="str">
        <f t="array" ref="K337">if(V337="","",XLOOKUP(V337,Master[Company],Master[Pigging],"Unknown",0,1))</f>
        <v/>
      </c>
      <c r="L337" s="88" t="str">
        <f t="array" ref="L337">if(V337="","",XLOOKUP(V337,Master[Company],Master[Load Method],"Unknown",0,1))</f>
        <v/>
      </c>
      <c r="M337" s="88" t="str">
        <f t="array" ref="M337">if(V337="","",XLOOKUP(V337,Master[Company],Master[Line Distance],"Unknown",0,1))</f>
        <v/>
      </c>
      <c r="N337" s="164"/>
      <c r="O337" s="301"/>
      <c r="P337" s="88"/>
      <c r="Q337" s="88" t="str">
        <f t="array" ref="Q337">if(V337="","",XLOOKUP(V337,Master[Company],Master[Terms],"NA",0,1))</f>
        <v/>
      </c>
      <c r="R337" s="88" t="str">
        <f t="shared" si="3"/>
        <v/>
      </c>
      <c r="S337" s="88" t="str">
        <f t="array" ref="S337">if(V337="","",XLOOKUP(V337,Master[Company],Master[Group],"NA",0,1))</f>
        <v/>
      </c>
      <c r="T337" s="88" t="str">
        <f t="array" ref="T337">if(V337="","",XLOOKUP(V337,Master[Company],Master[Loading Location],"NA",0,1))</f>
        <v/>
      </c>
      <c r="U337" s="88" t="str">
        <f t="array" ref="U337">if(V337="","",XLOOKUP(V337,Master[Company],Master[Acronym],"NA",0,1))</f>
        <v/>
      </c>
      <c r="V337" s="88"/>
      <c r="W337" s="90"/>
      <c r="X337" s="90"/>
      <c r="Y337" s="88"/>
      <c r="Z337" s="88" t="str">
        <f t="shared" si="5"/>
        <v/>
      </c>
      <c r="AA337" s="88"/>
      <c r="AB337" s="88"/>
      <c r="AC337" s="88"/>
      <c r="AD337" s="166"/>
      <c r="AE337" s="303"/>
      <c r="AF337" s="304"/>
      <c r="AG337" s="304"/>
      <c r="AH337" s="304"/>
      <c r="AI337" s="304"/>
      <c r="AJ337" s="304"/>
      <c r="AK337" s="304"/>
      <c r="AL337" s="305"/>
      <c r="AM337" s="304"/>
      <c r="AN337" s="304"/>
      <c r="AO337" s="304"/>
      <c r="AP337" s="304"/>
      <c r="AQ337" s="304"/>
      <c r="AR337" s="304"/>
      <c r="AS337" s="304"/>
      <c r="AT337" s="304"/>
      <c r="AU337" s="164"/>
      <c r="AV337" s="306"/>
      <c r="AW337" s="306"/>
      <c r="AX337" s="164"/>
      <c r="AY337" s="166"/>
      <c r="AZ337" s="88"/>
      <c r="BA337" s="88"/>
      <c r="BB337" s="88"/>
      <c r="BC337" s="88"/>
      <c r="BD337" s="307"/>
      <c r="BE337" s="88"/>
      <c r="BF337" s="88"/>
      <c r="BG337" s="88"/>
      <c r="BH337" s="308"/>
      <c r="BI337" s="309"/>
      <c r="BJ337" s="310"/>
      <c r="BK337" s="310"/>
      <c r="BL337" s="310"/>
      <c r="BM337" s="310"/>
      <c r="BN337" s="214"/>
    </row>
    <row r="338" ht="22.5" customHeight="1">
      <c r="A338" s="85" t="str">
        <f t="shared" si="6"/>
        <v/>
      </c>
      <c r="B338" s="321"/>
      <c r="C338" s="319" t="str">
        <f t="shared" si="1"/>
        <v/>
      </c>
      <c r="D338" s="322"/>
      <c r="E338" s="320" t="str">
        <f t="shared" si="2"/>
        <v/>
      </c>
      <c r="F338" s="323"/>
      <c r="G338" s="164"/>
      <c r="H338" s="88" t="str">
        <f t="array" ref="H338">IF(D338="","",XLOOKUP(D338,'Master Data'!K:K,'Master Data'!N:N,"Input in Master Data",0,1))</f>
        <v/>
      </c>
      <c r="I338" s="88" t="str">
        <f t="array" ref="I338">IF(D338="","",XLOOKUP(D338,'Master Data'!K:K,'Master Data'!O:O,"Input in Master Data",0,1))</f>
        <v/>
      </c>
      <c r="J338" s="88" t="str">
        <f t="array" ref="J338">if(V338="","",XLOOKUP(V338,Master[Company],Master[Blow],"Unknown",0,1))</f>
        <v/>
      </c>
      <c r="K338" s="88" t="str">
        <f t="array" ref="K338">if(V338="","",XLOOKUP(V338,Master[Company],Master[Pigging],"Unknown",0,1))</f>
        <v/>
      </c>
      <c r="L338" s="88" t="str">
        <f t="array" ref="L338">if(V338="","",XLOOKUP(V338,Master[Company],Master[Load Method],"Unknown",0,1))</f>
        <v/>
      </c>
      <c r="M338" s="88" t="str">
        <f t="array" ref="M338">if(V338="","",XLOOKUP(V338,Master[Company],Master[Line Distance],"Unknown",0,1))</f>
        <v/>
      </c>
      <c r="N338" s="164"/>
      <c r="O338" s="301"/>
      <c r="P338" s="88"/>
      <c r="Q338" s="88" t="str">
        <f t="array" ref="Q338">if(V338="","",XLOOKUP(V338,Master[Company],Master[Terms],"NA",0,1))</f>
        <v/>
      </c>
      <c r="R338" s="88" t="str">
        <f t="shared" si="3"/>
        <v/>
      </c>
      <c r="S338" s="88" t="str">
        <f t="array" ref="S338">if(V338="","",XLOOKUP(V338,Master[Company],Master[Group],"NA",0,1))</f>
        <v/>
      </c>
      <c r="T338" s="88" t="str">
        <f t="array" ref="T338">if(V338="","",XLOOKUP(V338,Master[Company],Master[Loading Location],"NA",0,1))</f>
        <v/>
      </c>
      <c r="U338" s="88" t="str">
        <f t="array" ref="U338">if(V338="","",XLOOKUP(V338,Master[Company],Master[Acronym],"NA",0,1))</f>
        <v/>
      </c>
      <c r="V338" s="88"/>
      <c r="W338" s="90"/>
      <c r="X338" s="90"/>
      <c r="Y338" s="88"/>
      <c r="Z338" s="88" t="str">
        <f t="shared" si="5"/>
        <v/>
      </c>
      <c r="AA338" s="88"/>
      <c r="AB338" s="88"/>
      <c r="AC338" s="88"/>
      <c r="AD338" s="166"/>
      <c r="AE338" s="303"/>
      <c r="AF338" s="304"/>
      <c r="AG338" s="304"/>
      <c r="AH338" s="304"/>
      <c r="AI338" s="304"/>
      <c r="AJ338" s="304"/>
      <c r="AK338" s="304"/>
      <c r="AL338" s="305"/>
      <c r="AM338" s="304"/>
      <c r="AN338" s="304"/>
      <c r="AO338" s="304"/>
      <c r="AP338" s="304"/>
      <c r="AQ338" s="304"/>
      <c r="AR338" s="304"/>
      <c r="AS338" s="304"/>
      <c r="AT338" s="304"/>
      <c r="AU338" s="164"/>
      <c r="AV338" s="306"/>
      <c r="AW338" s="306"/>
      <c r="AX338" s="164"/>
      <c r="AY338" s="166"/>
      <c r="AZ338" s="88"/>
      <c r="BA338" s="88"/>
      <c r="BB338" s="88"/>
      <c r="BC338" s="88"/>
      <c r="BD338" s="307"/>
      <c r="BE338" s="88"/>
      <c r="BF338" s="88"/>
      <c r="BG338" s="88"/>
      <c r="BH338" s="308"/>
      <c r="BI338" s="309"/>
      <c r="BJ338" s="310"/>
      <c r="BK338" s="310"/>
      <c r="BL338" s="310"/>
      <c r="BM338" s="310"/>
      <c r="BN338" s="214"/>
    </row>
    <row r="339" ht="22.5" customHeight="1">
      <c r="A339" s="85" t="str">
        <f t="shared" si="6"/>
        <v/>
      </c>
      <c r="B339" s="321"/>
      <c r="C339" s="319" t="str">
        <f t="shared" si="1"/>
        <v/>
      </c>
      <c r="D339" s="322"/>
      <c r="E339" s="320" t="str">
        <f t="shared" si="2"/>
        <v/>
      </c>
      <c r="F339" s="323"/>
      <c r="G339" s="164"/>
      <c r="H339" s="88" t="str">
        <f t="array" ref="H339">IF(D339="","",XLOOKUP(D339,'Master Data'!K:K,'Master Data'!N:N,"Input in Master Data",0,1))</f>
        <v/>
      </c>
      <c r="I339" s="88" t="str">
        <f t="array" ref="I339">IF(D339="","",XLOOKUP(D339,'Master Data'!K:K,'Master Data'!O:O,"Input in Master Data",0,1))</f>
        <v/>
      </c>
      <c r="J339" s="88" t="str">
        <f t="array" ref="J339">if(V339="","",XLOOKUP(V339,Master[Company],Master[Blow],"Unknown",0,1))</f>
        <v/>
      </c>
      <c r="K339" s="88" t="str">
        <f t="array" ref="K339">if(V339="","",XLOOKUP(V339,Master[Company],Master[Pigging],"Unknown",0,1))</f>
        <v/>
      </c>
      <c r="L339" s="88" t="str">
        <f t="array" ref="L339">if(V339="","",XLOOKUP(V339,Master[Company],Master[Load Method],"Unknown",0,1))</f>
        <v/>
      </c>
      <c r="M339" s="88" t="str">
        <f t="array" ref="M339">if(V339="","",XLOOKUP(V339,Master[Company],Master[Line Distance],"Unknown",0,1))</f>
        <v/>
      </c>
      <c r="N339" s="164"/>
      <c r="O339" s="301"/>
      <c r="P339" s="88"/>
      <c r="Q339" s="88" t="str">
        <f t="array" ref="Q339">if(V339="","",XLOOKUP(V339,Master[Company],Master[Terms],"NA",0,1))</f>
        <v/>
      </c>
      <c r="R339" s="88" t="str">
        <f t="shared" si="3"/>
        <v/>
      </c>
      <c r="S339" s="88" t="str">
        <f t="array" ref="S339">if(V339="","",XLOOKUP(V339,Master[Company],Master[Group],"NA",0,1))</f>
        <v/>
      </c>
      <c r="T339" s="88" t="str">
        <f t="array" ref="T339">if(V339="","",XLOOKUP(V339,Master[Company],Master[Loading Location],"NA",0,1))</f>
        <v/>
      </c>
      <c r="U339" s="88" t="str">
        <f t="array" ref="U339">if(V339="","",XLOOKUP(V339,Master[Company],Master[Acronym],"NA",0,1))</f>
        <v/>
      </c>
      <c r="V339" s="88"/>
      <c r="W339" s="90"/>
      <c r="X339" s="90"/>
      <c r="Y339" s="88"/>
      <c r="Z339" s="88" t="str">
        <f t="shared" si="5"/>
        <v/>
      </c>
      <c r="AA339" s="88"/>
      <c r="AB339" s="88"/>
      <c r="AC339" s="88"/>
      <c r="AD339" s="166"/>
      <c r="AE339" s="303"/>
      <c r="AF339" s="304"/>
      <c r="AG339" s="304"/>
      <c r="AH339" s="304"/>
      <c r="AI339" s="304"/>
      <c r="AJ339" s="304"/>
      <c r="AK339" s="304"/>
      <c r="AL339" s="305"/>
      <c r="AM339" s="304"/>
      <c r="AN339" s="304"/>
      <c r="AO339" s="304"/>
      <c r="AP339" s="304"/>
      <c r="AQ339" s="304"/>
      <c r="AR339" s="304"/>
      <c r="AS339" s="304"/>
      <c r="AT339" s="304"/>
      <c r="AU339" s="164"/>
      <c r="AV339" s="306"/>
      <c r="AW339" s="306"/>
      <c r="AX339" s="164"/>
      <c r="AY339" s="166"/>
      <c r="AZ339" s="88"/>
      <c r="BA339" s="88"/>
      <c r="BB339" s="88"/>
      <c r="BC339" s="88"/>
      <c r="BD339" s="307"/>
      <c r="BE339" s="88"/>
      <c r="BF339" s="88"/>
      <c r="BG339" s="88"/>
      <c r="BH339" s="308"/>
      <c r="BI339" s="309"/>
      <c r="BJ339" s="310"/>
      <c r="BK339" s="310"/>
      <c r="BL339" s="310"/>
      <c r="BM339" s="310"/>
      <c r="BN339" s="214"/>
    </row>
    <row r="340" ht="22.5" customHeight="1">
      <c r="A340" s="85" t="str">
        <f t="shared" si="6"/>
        <v/>
      </c>
      <c r="B340" s="321"/>
      <c r="C340" s="319" t="str">
        <f t="shared" si="1"/>
        <v/>
      </c>
      <c r="D340" s="322"/>
      <c r="E340" s="320" t="str">
        <f t="shared" si="2"/>
        <v/>
      </c>
      <c r="F340" s="323"/>
      <c r="G340" s="164"/>
      <c r="H340" s="88" t="str">
        <f t="array" ref="H340">IF(D340="","",XLOOKUP(D340,'Master Data'!K:K,'Master Data'!N:N,"Input in Master Data",0,1))</f>
        <v/>
      </c>
      <c r="I340" s="88" t="str">
        <f t="array" ref="I340">IF(D340="","",XLOOKUP(D340,'Master Data'!K:K,'Master Data'!O:O,"Input in Master Data",0,1))</f>
        <v/>
      </c>
      <c r="J340" s="88" t="str">
        <f t="array" ref="J340">if(V340="","",XLOOKUP(V340,Master[Company],Master[Blow],"Unknown",0,1))</f>
        <v/>
      </c>
      <c r="K340" s="88" t="str">
        <f t="array" ref="K340">if(V340="","",XLOOKUP(V340,Master[Company],Master[Pigging],"Unknown",0,1))</f>
        <v/>
      </c>
      <c r="L340" s="88" t="str">
        <f t="array" ref="L340">if(V340="","",XLOOKUP(V340,Master[Company],Master[Load Method],"Unknown",0,1))</f>
        <v/>
      </c>
      <c r="M340" s="88" t="str">
        <f t="array" ref="M340">if(V340="","",XLOOKUP(V340,Master[Company],Master[Line Distance],"Unknown",0,1))</f>
        <v/>
      </c>
      <c r="N340" s="164"/>
      <c r="O340" s="301"/>
      <c r="P340" s="88"/>
      <c r="Q340" s="88" t="str">
        <f t="array" ref="Q340">if(V340="","",XLOOKUP(V340,Master[Company],Master[Terms],"NA",0,1))</f>
        <v/>
      </c>
      <c r="R340" s="88" t="str">
        <f t="shared" si="3"/>
        <v/>
      </c>
      <c r="S340" s="88" t="str">
        <f t="array" ref="S340">if(V340="","",XLOOKUP(V340,Master[Company],Master[Group],"NA",0,1))</f>
        <v/>
      </c>
      <c r="T340" s="88" t="str">
        <f t="array" ref="T340">if(V340="","",XLOOKUP(V340,Master[Company],Master[Loading Location],"NA",0,1))</f>
        <v/>
      </c>
      <c r="U340" s="88" t="str">
        <f t="array" ref="U340">if(V340="","",XLOOKUP(V340,Master[Company],Master[Acronym],"NA",0,1))</f>
        <v/>
      </c>
      <c r="V340" s="88"/>
      <c r="W340" s="90"/>
      <c r="X340" s="90"/>
      <c r="Y340" s="88"/>
      <c r="Z340" s="88" t="str">
        <f t="shared" si="5"/>
        <v/>
      </c>
      <c r="AA340" s="88"/>
      <c r="AB340" s="88"/>
      <c r="AC340" s="88"/>
      <c r="AD340" s="166"/>
      <c r="AE340" s="303"/>
      <c r="AF340" s="304"/>
      <c r="AG340" s="304"/>
      <c r="AH340" s="304"/>
      <c r="AI340" s="304"/>
      <c r="AJ340" s="304"/>
      <c r="AK340" s="304"/>
      <c r="AL340" s="305"/>
      <c r="AM340" s="304"/>
      <c r="AN340" s="304"/>
      <c r="AO340" s="304"/>
      <c r="AP340" s="304"/>
      <c r="AQ340" s="304"/>
      <c r="AR340" s="304"/>
      <c r="AS340" s="304"/>
      <c r="AT340" s="304"/>
      <c r="AU340" s="164"/>
      <c r="AV340" s="306"/>
      <c r="AW340" s="306"/>
      <c r="AX340" s="164"/>
      <c r="AY340" s="166"/>
      <c r="AZ340" s="88"/>
      <c r="BA340" s="88"/>
      <c r="BB340" s="88"/>
      <c r="BC340" s="88"/>
      <c r="BD340" s="307"/>
      <c r="BE340" s="88"/>
      <c r="BF340" s="88"/>
      <c r="BG340" s="88"/>
      <c r="BH340" s="308"/>
      <c r="BI340" s="309"/>
      <c r="BJ340" s="310"/>
      <c r="BK340" s="310"/>
      <c r="BL340" s="310"/>
      <c r="BM340" s="310"/>
      <c r="BN340" s="214"/>
    </row>
    <row r="341" ht="22.5" customHeight="1">
      <c r="A341" s="85" t="str">
        <f t="shared" si="6"/>
        <v/>
      </c>
      <c r="B341" s="321"/>
      <c r="C341" s="319" t="str">
        <f t="shared" si="1"/>
        <v/>
      </c>
      <c r="D341" s="322"/>
      <c r="E341" s="320" t="str">
        <f t="shared" si="2"/>
        <v/>
      </c>
      <c r="F341" s="323"/>
      <c r="G341" s="164"/>
      <c r="H341" s="88" t="str">
        <f t="array" ref="H341">IF(D341="","",XLOOKUP(D341,'Master Data'!K:K,'Master Data'!N:N,"Input in Master Data",0,1))</f>
        <v/>
      </c>
      <c r="I341" s="88" t="str">
        <f t="array" ref="I341">IF(D341="","",XLOOKUP(D341,'Master Data'!K:K,'Master Data'!O:O,"Input in Master Data",0,1))</f>
        <v/>
      </c>
      <c r="J341" s="88" t="str">
        <f t="array" ref="J341">if(V341="","",XLOOKUP(V341,Master[Company],Master[Blow],"Unknown",0,1))</f>
        <v/>
      </c>
      <c r="K341" s="88" t="str">
        <f t="array" ref="K341">if(V341="","",XLOOKUP(V341,Master[Company],Master[Pigging],"Unknown",0,1))</f>
        <v/>
      </c>
      <c r="L341" s="88" t="str">
        <f t="array" ref="L341">if(V341="","",XLOOKUP(V341,Master[Company],Master[Load Method],"Unknown",0,1))</f>
        <v/>
      </c>
      <c r="M341" s="88" t="str">
        <f t="array" ref="M341">if(V341="","",XLOOKUP(V341,Master[Company],Master[Line Distance],"Unknown",0,1))</f>
        <v/>
      </c>
      <c r="N341" s="164"/>
      <c r="O341" s="301"/>
      <c r="P341" s="88"/>
      <c r="Q341" s="88" t="str">
        <f t="array" ref="Q341">if(V341="","",XLOOKUP(V341,Master[Company],Master[Terms],"NA",0,1))</f>
        <v/>
      </c>
      <c r="R341" s="88" t="str">
        <f t="shared" si="3"/>
        <v/>
      </c>
      <c r="S341" s="88" t="str">
        <f t="array" ref="S341">if(V341="","",XLOOKUP(V341,Master[Company],Master[Group],"NA",0,1))</f>
        <v/>
      </c>
      <c r="T341" s="88" t="str">
        <f t="array" ref="T341">if(V341="","",XLOOKUP(V341,Master[Company],Master[Loading Location],"NA",0,1))</f>
        <v/>
      </c>
      <c r="U341" s="88" t="str">
        <f t="array" ref="U341">if(V341="","",XLOOKUP(V341,Master[Company],Master[Acronym],"NA",0,1))</f>
        <v/>
      </c>
      <c r="V341" s="88"/>
      <c r="W341" s="90"/>
      <c r="X341" s="90"/>
      <c r="Y341" s="88"/>
      <c r="Z341" s="88" t="str">
        <f t="shared" si="5"/>
        <v/>
      </c>
      <c r="AA341" s="88"/>
      <c r="AB341" s="88"/>
      <c r="AC341" s="88"/>
      <c r="AD341" s="166"/>
      <c r="AE341" s="303"/>
      <c r="AF341" s="304"/>
      <c r="AG341" s="304"/>
      <c r="AH341" s="304"/>
      <c r="AI341" s="304"/>
      <c r="AJ341" s="304"/>
      <c r="AK341" s="304"/>
      <c r="AL341" s="305"/>
      <c r="AM341" s="304"/>
      <c r="AN341" s="304"/>
      <c r="AO341" s="304"/>
      <c r="AP341" s="304"/>
      <c r="AQ341" s="304"/>
      <c r="AR341" s="304"/>
      <c r="AS341" s="304"/>
      <c r="AT341" s="304"/>
      <c r="AU341" s="164"/>
      <c r="AV341" s="306"/>
      <c r="AW341" s="306"/>
      <c r="AX341" s="164"/>
      <c r="AY341" s="166"/>
      <c r="AZ341" s="88"/>
      <c r="BA341" s="88"/>
      <c r="BB341" s="88"/>
      <c r="BC341" s="88"/>
      <c r="BD341" s="307"/>
      <c r="BE341" s="88"/>
      <c r="BF341" s="88"/>
      <c r="BG341" s="88"/>
      <c r="BH341" s="308"/>
      <c r="BI341" s="309"/>
      <c r="BJ341" s="310"/>
      <c r="BK341" s="310"/>
      <c r="BL341" s="310"/>
      <c r="BM341" s="310"/>
      <c r="BN341" s="214"/>
    </row>
    <row r="342" ht="22.5" customHeight="1">
      <c r="A342" s="85" t="str">
        <f t="shared" si="6"/>
        <v/>
      </c>
      <c r="B342" s="321"/>
      <c r="C342" s="319" t="str">
        <f t="shared" si="1"/>
        <v/>
      </c>
      <c r="D342" s="322"/>
      <c r="E342" s="320" t="str">
        <f t="shared" si="2"/>
        <v/>
      </c>
      <c r="F342" s="323"/>
      <c r="G342" s="164"/>
      <c r="H342" s="88" t="str">
        <f t="array" ref="H342">IF(D342="","",XLOOKUP(D342,'Master Data'!K:K,'Master Data'!N:N,"Input in Master Data",0,1))</f>
        <v/>
      </c>
      <c r="I342" s="88" t="str">
        <f t="array" ref="I342">IF(D342="","",XLOOKUP(D342,'Master Data'!K:K,'Master Data'!O:O,"Input in Master Data",0,1))</f>
        <v/>
      </c>
      <c r="J342" s="88" t="str">
        <f t="array" ref="J342">if(V342="","",XLOOKUP(V342,Master[Company],Master[Blow],"Unknown",0,1))</f>
        <v/>
      </c>
      <c r="K342" s="88" t="str">
        <f t="array" ref="K342">if(V342="","",XLOOKUP(V342,Master[Company],Master[Pigging],"Unknown",0,1))</f>
        <v/>
      </c>
      <c r="L342" s="88" t="str">
        <f t="array" ref="L342">if(V342="","",XLOOKUP(V342,Master[Company],Master[Load Method],"Unknown",0,1))</f>
        <v/>
      </c>
      <c r="M342" s="88" t="str">
        <f t="array" ref="M342">if(V342="","",XLOOKUP(V342,Master[Company],Master[Line Distance],"Unknown",0,1))</f>
        <v/>
      </c>
      <c r="N342" s="164"/>
      <c r="O342" s="301"/>
      <c r="P342" s="88"/>
      <c r="Q342" s="88" t="str">
        <f t="array" ref="Q342">if(V342="","",XLOOKUP(V342,Master[Company],Master[Terms],"NA",0,1))</f>
        <v/>
      </c>
      <c r="R342" s="88" t="str">
        <f t="shared" si="3"/>
        <v/>
      </c>
      <c r="S342" s="88" t="str">
        <f t="array" ref="S342">if(V342="","",XLOOKUP(V342,Master[Company],Master[Group],"NA",0,1))</f>
        <v/>
      </c>
      <c r="T342" s="88" t="str">
        <f t="array" ref="T342">if(V342="","",XLOOKUP(V342,Master[Company],Master[Loading Location],"NA",0,1))</f>
        <v/>
      </c>
      <c r="U342" s="88" t="str">
        <f t="array" ref="U342">if(V342="","",XLOOKUP(V342,Master[Company],Master[Acronym],"NA",0,1))</f>
        <v/>
      </c>
      <c r="V342" s="88"/>
      <c r="W342" s="90"/>
      <c r="X342" s="90"/>
      <c r="Y342" s="88"/>
      <c r="Z342" s="88" t="str">
        <f t="shared" si="5"/>
        <v/>
      </c>
      <c r="AA342" s="88"/>
      <c r="AB342" s="88"/>
      <c r="AC342" s="88"/>
      <c r="AD342" s="166"/>
      <c r="AE342" s="303"/>
      <c r="AF342" s="304"/>
      <c r="AG342" s="304"/>
      <c r="AH342" s="304"/>
      <c r="AI342" s="304"/>
      <c r="AJ342" s="304"/>
      <c r="AK342" s="304"/>
      <c r="AL342" s="305"/>
      <c r="AM342" s="304"/>
      <c r="AN342" s="304"/>
      <c r="AO342" s="304"/>
      <c r="AP342" s="304"/>
      <c r="AQ342" s="304"/>
      <c r="AR342" s="304"/>
      <c r="AS342" s="304"/>
      <c r="AT342" s="304"/>
      <c r="AU342" s="164"/>
      <c r="AV342" s="306"/>
      <c r="AW342" s="306"/>
      <c r="AX342" s="164"/>
      <c r="AY342" s="166"/>
      <c r="AZ342" s="88"/>
      <c r="BA342" s="88"/>
      <c r="BB342" s="88"/>
      <c r="BC342" s="88"/>
      <c r="BD342" s="307"/>
      <c r="BE342" s="88"/>
      <c r="BF342" s="88"/>
      <c r="BG342" s="88"/>
      <c r="BH342" s="308"/>
      <c r="BI342" s="309"/>
      <c r="BJ342" s="310"/>
      <c r="BK342" s="310"/>
      <c r="BL342" s="310"/>
      <c r="BM342" s="310"/>
      <c r="BN342" s="214"/>
    </row>
    <row r="343" ht="22.5" customHeight="1">
      <c r="A343" s="85" t="str">
        <f t="shared" si="6"/>
        <v/>
      </c>
      <c r="B343" s="321"/>
      <c r="C343" s="319" t="str">
        <f t="shared" si="1"/>
        <v/>
      </c>
      <c r="D343" s="322"/>
      <c r="E343" s="320" t="str">
        <f t="shared" si="2"/>
        <v/>
      </c>
      <c r="F343" s="323"/>
      <c r="G343" s="164"/>
      <c r="H343" s="88" t="str">
        <f t="array" ref="H343">IF(D343="","",XLOOKUP(D343,'Master Data'!K:K,'Master Data'!N:N,"Input in Master Data",0,1))</f>
        <v/>
      </c>
      <c r="I343" s="88" t="str">
        <f t="array" ref="I343">IF(D343="","",XLOOKUP(D343,'Master Data'!K:K,'Master Data'!O:O,"Input in Master Data",0,1))</f>
        <v/>
      </c>
      <c r="J343" s="88" t="str">
        <f t="array" ref="J343">if(V343="","",XLOOKUP(V343,Master[Company],Master[Blow],"Unknown",0,1))</f>
        <v/>
      </c>
      <c r="K343" s="88" t="str">
        <f t="array" ref="K343">if(V343="","",XLOOKUP(V343,Master[Company],Master[Pigging],"Unknown",0,1))</f>
        <v/>
      </c>
      <c r="L343" s="88" t="str">
        <f t="array" ref="L343">if(V343="","",XLOOKUP(V343,Master[Company],Master[Load Method],"Unknown",0,1))</f>
        <v/>
      </c>
      <c r="M343" s="88" t="str">
        <f t="array" ref="M343">if(V343="","",XLOOKUP(V343,Master[Company],Master[Line Distance],"Unknown",0,1))</f>
        <v/>
      </c>
      <c r="N343" s="164"/>
      <c r="O343" s="301"/>
      <c r="P343" s="88"/>
      <c r="Q343" s="88" t="str">
        <f t="array" ref="Q343">if(V343="","",XLOOKUP(V343,Master[Company],Master[Terms],"NA",0,1))</f>
        <v/>
      </c>
      <c r="R343" s="88" t="str">
        <f t="shared" si="3"/>
        <v/>
      </c>
      <c r="S343" s="88" t="str">
        <f t="array" ref="S343">if(V343="","",XLOOKUP(V343,Master[Company],Master[Group],"NA",0,1))</f>
        <v/>
      </c>
      <c r="T343" s="88" t="str">
        <f t="array" ref="T343">if(V343="","",XLOOKUP(V343,Master[Company],Master[Loading Location],"NA",0,1))</f>
        <v/>
      </c>
      <c r="U343" s="88" t="str">
        <f t="array" ref="U343">if(V343="","",XLOOKUP(V343,Master[Company],Master[Acronym],"NA",0,1))</f>
        <v/>
      </c>
      <c r="V343" s="88"/>
      <c r="W343" s="90"/>
      <c r="X343" s="90"/>
      <c r="Y343" s="88"/>
      <c r="Z343" s="88" t="str">
        <f t="shared" si="5"/>
        <v/>
      </c>
      <c r="AA343" s="88"/>
      <c r="AB343" s="88"/>
      <c r="AC343" s="88"/>
      <c r="AD343" s="166"/>
      <c r="AE343" s="303"/>
      <c r="AF343" s="304"/>
      <c r="AG343" s="304"/>
      <c r="AH343" s="304"/>
      <c r="AI343" s="304"/>
      <c r="AJ343" s="304"/>
      <c r="AK343" s="304"/>
      <c r="AL343" s="305"/>
      <c r="AM343" s="304"/>
      <c r="AN343" s="304"/>
      <c r="AO343" s="304"/>
      <c r="AP343" s="304"/>
      <c r="AQ343" s="304"/>
      <c r="AR343" s="304"/>
      <c r="AS343" s="304"/>
      <c r="AT343" s="304"/>
      <c r="AU343" s="164"/>
      <c r="AV343" s="306"/>
      <c r="AW343" s="306"/>
      <c r="AX343" s="164"/>
      <c r="AY343" s="166"/>
      <c r="AZ343" s="88"/>
      <c r="BA343" s="88"/>
      <c r="BB343" s="88"/>
      <c r="BC343" s="88"/>
      <c r="BD343" s="307"/>
      <c r="BE343" s="88"/>
      <c r="BF343" s="88"/>
      <c r="BG343" s="88"/>
      <c r="BH343" s="308"/>
      <c r="BI343" s="309"/>
      <c r="BJ343" s="310"/>
      <c r="BK343" s="310"/>
      <c r="BL343" s="310"/>
      <c r="BM343" s="310"/>
      <c r="BN343" s="214"/>
    </row>
    <row r="344" ht="22.5" customHeight="1">
      <c r="A344" s="85" t="str">
        <f t="shared" si="6"/>
        <v/>
      </c>
      <c r="B344" s="321"/>
      <c r="C344" s="319" t="str">
        <f t="shared" si="1"/>
        <v/>
      </c>
      <c r="D344" s="322"/>
      <c r="E344" s="320" t="str">
        <f t="shared" si="2"/>
        <v/>
      </c>
      <c r="F344" s="323"/>
      <c r="G344" s="164"/>
      <c r="H344" s="88" t="str">
        <f t="array" ref="H344">IF(D344="","",XLOOKUP(D344,'Master Data'!K:K,'Master Data'!N:N,"Input in Master Data",0,1))</f>
        <v/>
      </c>
      <c r="I344" s="88" t="str">
        <f t="array" ref="I344">IF(D344="","",XLOOKUP(D344,'Master Data'!K:K,'Master Data'!O:O,"Input in Master Data",0,1))</f>
        <v/>
      </c>
      <c r="J344" s="88" t="str">
        <f t="array" ref="J344">if(V344="","",XLOOKUP(V344,Master[Company],Master[Blow],"Unknown",0,1))</f>
        <v/>
      </c>
      <c r="K344" s="88" t="str">
        <f t="array" ref="K344">if(V344="","",XLOOKUP(V344,Master[Company],Master[Pigging],"Unknown",0,1))</f>
        <v/>
      </c>
      <c r="L344" s="88" t="str">
        <f t="array" ref="L344">if(V344="","",XLOOKUP(V344,Master[Company],Master[Load Method],"Unknown",0,1))</f>
        <v/>
      </c>
      <c r="M344" s="88" t="str">
        <f t="array" ref="M344">if(V344="","",XLOOKUP(V344,Master[Company],Master[Line Distance],"Unknown",0,1))</f>
        <v/>
      </c>
      <c r="N344" s="164"/>
      <c r="O344" s="301"/>
      <c r="P344" s="88"/>
      <c r="Q344" s="88" t="str">
        <f t="array" ref="Q344">if(V344="","",XLOOKUP(V344,Master[Company],Master[Terms],"NA",0,1))</f>
        <v/>
      </c>
      <c r="R344" s="88" t="str">
        <f t="shared" si="3"/>
        <v/>
      </c>
      <c r="S344" s="88" t="str">
        <f t="array" ref="S344">if(V344="","",XLOOKUP(V344,Master[Company],Master[Group],"NA",0,1))</f>
        <v/>
      </c>
      <c r="T344" s="88" t="str">
        <f t="array" ref="T344">if(V344="","",XLOOKUP(V344,Master[Company],Master[Loading Location],"NA",0,1))</f>
        <v/>
      </c>
      <c r="U344" s="88" t="str">
        <f t="array" ref="U344">if(V344="","",XLOOKUP(V344,Master[Company],Master[Acronym],"NA",0,1))</f>
        <v/>
      </c>
      <c r="V344" s="88"/>
      <c r="W344" s="90"/>
      <c r="X344" s="90"/>
      <c r="Y344" s="88"/>
      <c r="Z344" s="88" t="str">
        <f t="shared" si="5"/>
        <v/>
      </c>
      <c r="AA344" s="88"/>
      <c r="AB344" s="88"/>
      <c r="AC344" s="88"/>
      <c r="AD344" s="166"/>
      <c r="AE344" s="303"/>
      <c r="AF344" s="304"/>
      <c r="AG344" s="304"/>
      <c r="AH344" s="304"/>
      <c r="AI344" s="304"/>
      <c r="AJ344" s="304"/>
      <c r="AK344" s="304"/>
      <c r="AL344" s="305"/>
      <c r="AM344" s="304"/>
      <c r="AN344" s="304"/>
      <c r="AO344" s="304"/>
      <c r="AP344" s="304"/>
      <c r="AQ344" s="304"/>
      <c r="AR344" s="304"/>
      <c r="AS344" s="304"/>
      <c r="AT344" s="304"/>
      <c r="AU344" s="164"/>
      <c r="AV344" s="306"/>
      <c r="AW344" s="306"/>
      <c r="AX344" s="164"/>
      <c r="AY344" s="166"/>
      <c r="AZ344" s="88"/>
      <c r="BA344" s="88"/>
      <c r="BB344" s="88"/>
      <c r="BC344" s="88"/>
      <c r="BD344" s="307"/>
      <c r="BE344" s="88"/>
      <c r="BF344" s="88"/>
      <c r="BG344" s="88"/>
      <c r="BH344" s="308"/>
      <c r="BI344" s="309"/>
      <c r="BJ344" s="310"/>
      <c r="BK344" s="310"/>
      <c r="BL344" s="310"/>
      <c r="BM344" s="310"/>
      <c r="BN344" s="214"/>
    </row>
    <row r="345" ht="22.5" customHeight="1">
      <c r="A345" s="85" t="str">
        <f t="shared" si="6"/>
        <v/>
      </c>
      <c r="B345" s="321"/>
      <c r="C345" s="319" t="str">
        <f t="shared" si="1"/>
        <v/>
      </c>
      <c r="D345" s="322"/>
      <c r="E345" s="320" t="str">
        <f t="shared" si="2"/>
        <v/>
      </c>
      <c r="F345" s="323"/>
      <c r="G345" s="164"/>
      <c r="H345" s="88" t="str">
        <f t="array" ref="H345">IF(D345="","",XLOOKUP(D345,'Master Data'!K:K,'Master Data'!N:N,"Input in Master Data",0,1))</f>
        <v/>
      </c>
      <c r="I345" s="88" t="str">
        <f t="array" ref="I345">IF(D345="","",XLOOKUP(D345,'Master Data'!K:K,'Master Data'!O:O,"Input in Master Data",0,1))</f>
        <v/>
      </c>
      <c r="J345" s="88" t="str">
        <f t="array" ref="J345">if(V345="","",XLOOKUP(V345,Master[Company],Master[Blow],"Unknown",0,1))</f>
        <v/>
      </c>
      <c r="K345" s="88" t="str">
        <f t="array" ref="K345">if(V345="","",XLOOKUP(V345,Master[Company],Master[Pigging],"Unknown",0,1))</f>
        <v/>
      </c>
      <c r="L345" s="88" t="str">
        <f t="array" ref="L345">if(V345="","",XLOOKUP(V345,Master[Company],Master[Load Method],"Unknown",0,1))</f>
        <v/>
      </c>
      <c r="M345" s="88" t="str">
        <f t="array" ref="M345">if(V345="","",XLOOKUP(V345,Master[Company],Master[Line Distance],"Unknown",0,1))</f>
        <v/>
      </c>
      <c r="N345" s="164"/>
      <c r="O345" s="301"/>
      <c r="P345" s="88"/>
      <c r="Q345" s="88" t="str">
        <f t="array" ref="Q345">if(V345="","",XLOOKUP(V345,Master[Company],Master[Terms],"NA",0,1))</f>
        <v/>
      </c>
      <c r="R345" s="88" t="str">
        <f t="shared" si="3"/>
        <v/>
      </c>
      <c r="S345" s="88" t="str">
        <f t="array" ref="S345">if(V345="","",XLOOKUP(V345,Master[Company],Master[Group],"NA",0,1))</f>
        <v/>
      </c>
      <c r="T345" s="88" t="str">
        <f t="array" ref="T345">if(V345="","",XLOOKUP(V345,Master[Company],Master[Loading Location],"NA",0,1))</f>
        <v/>
      </c>
      <c r="U345" s="88" t="str">
        <f t="array" ref="U345">if(V345="","",XLOOKUP(V345,Master[Company],Master[Acronym],"NA",0,1))</f>
        <v/>
      </c>
      <c r="V345" s="88"/>
      <c r="W345" s="90"/>
      <c r="X345" s="90"/>
      <c r="Y345" s="88"/>
      <c r="Z345" s="88" t="str">
        <f t="shared" si="5"/>
        <v/>
      </c>
      <c r="AA345" s="88"/>
      <c r="AB345" s="88"/>
      <c r="AC345" s="88"/>
      <c r="AD345" s="166"/>
      <c r="AE345" s="303"/>
      <c r="AF345" s="304"/>
      <c r="AG345" s="304"/>
      <c r="AH345" s="304"/>
      <c r="AI345" s="304"/>
      <c r="AJ345" s="304"/>
      <c r="AK345" s="304"/>
      <c r="AL345" s="305"/>
      <c r="AM345" s="304"/>
      <c r="AN345" s="304"/>
      <c r="AO345" s="304"/>
      <c r="AP345" s="304"/>
      <c r="AQ345" s="304"/>
      <c r="AR345" s="304"/>
      <c r="AS345" s="304"/>
      <c r="AT345" s="304"/>
      <c r="AU345" s="164"/>
      <c r="AV345" s="306"/>
      <c r="AW345" s="306"/>
      <c r="AX345" s="164"/>
      <c r="AY345" s="166"/>
      <c r="AZ345" s="88"/>
      <c r="BA345" s="88"/>
      <c r="BB345" s="88"/>
      <c r="BC345" s="88"/>
      <c r="BD345" s="307"/>
      <c r="BE345" s="88"/>
      <c r="BF345" s="88"/>
      <c r="BG345" s="88"/>
      <c r="BH345" s="308"/>
      <c r="BI345" s="309"/>
      <c r="BJ345" s="310"/>
      <c r="BK345" s="310"/>
      <c r="BL345" s="310"/>
      <c r="BM345" s="310"/>
      <c r="BN345" s="214"/>
    </row>
    <row r="346" ht="22.5" customHeight="1">
      <c r="A346" s="85" t="str">
        <f t="shared" si="6"/>
        <v/>
      </c>
      <c r="B346" s="321"/>
      <c r="C346" s="319" t="str">
        <f t="shared" si="1"/>
        <v/>
      </c>
      <c r="D346" s="322"/>
      <c r="E346" s="320" t="str">
        <f t="shared" si="2"/>
        <v/>
      </c>
      <c r="F346" s="323"/>
      <c r="G346" s="164"/>
      <c r="H346" s="88" t="str">
        <f t="array" ref="H346">IF(D346="","",XLOOKUP(D346,'Master Data'!K:K,'Master Data'!N:N,"Input in Master Data",0,1))</f>
        <v/>
      </c>
      <c r="I346" s="88" t="str">
        <f t="array" ref="I346">IF(D346="","",XLOOKUP(D346,'Master Data'!K:K,'Master Data'!O:O,"Input in Master Data",0,1))</f>
        <v/>
      </c>
      <c r="J346" s="88" t="str">
        <f t="array" ref="J346">if(V346="","",XLOOKUP(V346,Master[Company],Master[Blow],"Unknown",0,1))</f>
        <v/>
      </c>
      <c r="K346" s="88" t="str">
        <f t="array" ref="K346">if(V346="","",XLOOKUP(V346,Master[Company],Master[Pigging],"Unknown",0,1))</f>
        <v/>
      </c>
      <c r="L346" s="88" t="str">
        <f t="array" ref="L346">if(V346="","",XLOOKUP(V346,Master[Company],Master[Load Method],"Unknown",0,1))</f>
        <v/>
      </c>
      <c r="M346" s="88" t="str">
        <f t="array" ref="M346">if(V346="","",XLOOKUP(V346,Master[Company],Master[Line Distance],"Unknown",0,1))</f>
        <v/>
      </c>
      <c r="N346" s="164"/>
      <c r="O346" s="301"/>
      <c r="P346" s="88"/>
      <c r="Q346" s="88" t="str">
        <f t="array" ref="Q346">if(V346="","",XLOOKUP(V346,Master[Company],Master[Terms],"NA",0,1))</f>
        <v/>
      </c>
      <c r="R346" s="88" t="str">
        <f t="shared" si="3"/>
        <v/>
      </c>
      <c r="S346" s="88" t="str">
        <f t="array" ref="S346">if(V346="","",XLOOKUP(V346,Master[Company],Master[Group],"NA",0,1))</f>
        <v/>
      </c>
      <c r="T346" s="88" t="str">
        <f t="array" ref="T346">if(V346="","",XLOOKUP(V346,Master[Company],Master[Loading Location],"NA",0,1))</f>
        <v/>
      </c>
      <c r="U346" s="88" t="str">
        <f t="array" ref="U346">if(V346="","",XLOOKUP(V346,Master[Company],Master[Acronym],"NA",0,1))</f>
        <v/>
      </c>
      <c r="V346" s="88"/>
      <c r="W346" s="90"/>
      <c r="X346" s="90"/>
      <c r="Y346" s="88"/>
      <c r="Z346" s="88" t="str">
        <f t="shared" si="5"/>
        <v/>
      </c>
      <c r="AA346" s="88"/>
      <c r="AB346" s="88"/>
      <c r="AC346" s="88"/>
      <c r="AD346" s="166"/>
      <c r="AE346" s="303"/>
      <c r="AF346" s="304"/>
      <c r="AG346" s="304"/>
      <c r="AH346" s="304"/>
      <c r="AI346" s="304"/>
      <c r="AJ346" s="304"/>
      <c r="AK346" s="304"/>
      <c r="AL346" s="305"/>
      <c r="AM346" s="304"/>
      <c r="AN346" s="304"/>
      <c r="AO346" s="304"/>
      <c r="AP346" s="304"/>
      <c r="AQ346" s="304"/>
      <c r="AR346" s="304"/>
      <c r="AS346" s="304"/>
      <c r="AT346" s="304"/>
      <c r="AU346" s="164"/>
      <c r="AV346" s="306"/>
      <c r="AW346" s="306"/>
      <c r="AX346" s="164"/>
      <c r="AY346" s="166"/>
      <c r="AZ346" s="88"/>
      <c r="BA346" s="88"/>
      <c r="BB346" s="88"/>
      <c r="BC346" s="88"/>
      <c r="BD346" s="307"/>
      <c r="BE346" s="88"/>
      <c r="BF346" s="88"/>
      <c r="BG346" s="88"/>
      <c r="BH346" s="308"/>
      <c r="BI346" s="309"/>
      <c r="BJ346" s="310"/>
      <c r="BK346" s="310"/>
      <c r="BL346" s="310"/>
      <c r="BM346" s="310"/>
      <c r="BN346" s="214"/>
    </row>
    <row r="347" ht="22.5" customHeight="1">
      <c r="A347" s="85" t="str">
        <f t="shared" si="6"/>
        <v/>
      </c>
      <c r="B347" s="321"/>
      <c r="C347" s="319" t="str">
        <f t="shared" si="1"/>
        <v/>
      </c>
      <c r="D347" s="322"/>
      <c r="E347" s="320" t="str">
        <f t="shared" si="2"/>
        <v/>
      </c>
      <c r="F347" s="323"/>
      <c r="G347" s="164"/>
      <c r="H347" s="88" t="str">
        <f t="array" ref="H347">IF(D347="","",XLOOKUP(D347,'Master Data'!K:K,'Master Data'!N:N,"Input in Master Data",0,1))</f>
        <v/>
      </c>
      <c r="I347" s="88" t="str">
        <f t="array" ref="I347">IF(D347="","",XLOOKUP(D347,'Master Data'!K:K,'Master Data'!O:O,"Input in Master Data",0,1))</f>
        <v/>
      </c>
      <c r="J347" s="88" t="str">
        <f t="array" ref="J347">if(V347="","",XLOOKUP(V347,Master[Company],Master[Blow],"Unknown",0,1))</f>
        <v/>
      </c>
      <c r="K347" s="88" t="str">
        <f t="array" ref="K347">if(V347="","",XLOOKUP(V347,Master[Company],Master[Pigging],"Unknown",0,1))</f>
        <v/>
      </c>
      <c r="L347" s="88" t="str">
        <f t="array" ref="L347">if(V347="","",XLOOKUP(V347,Master[Company],Master[Load Method],"Unknown",0,1))</f>
        <v/>
      </c>
      <c r="M347" s="88" t="str">
        <f t="array" ref="M347">if(V347="","",XLOOKUP(V347,Master[Company],Master[Line Distance],"Unknown",0,1))</f>
        <v/>
      </c>
      <c r="N347" s="164"/>
      <c r="O347" s="301"/>
      <c r="P347" s="88"/>
      <c r="Q347" s="88" t="str">
        <f t="array" ref="Q347">if(V347="","",XLOOKUP(V347,Master[Company],Master[Terms],"NA",0,1))</f>
        <v/>
      </c>
      <c r="R347" s="88" t="str">
        <f t="shared" si="3"/>
        <v/>
      </c>
      <c r="S347" s="88" t="str">
        <f t="array" ref="S347">if(V347="","",XLOOKUP(V347,Master[Company],Master[Group],"NA",0,1))</f>
        <v/>
      </c>
      <c r="T347" s="88" t="str">
        <f t="array" ref="T347">if(V347="","",XLOOKUP(V347,Master[Company],Master[Loading Location],"NA",0,1))</f>
        <v/>
      </c>
      <c r="U347" s="88" t="str">
        <f t="array" ref="U347">if(V347="","",XLOOKUP(V347,Master[Company],Master[Acronym],"NA",0,1))</f>
        <v/>
      </c>
      <c r="V347" s="88"/>
      <c r="W347" s="90"/>
      <c r="X347" s="90"/>
      <c r="Y347" s="88"/>
      <c r="Z347" s="88" t="str">
        <f t="shared" si="5"/>
        <v/>
      </c>
      <c r="AA347" s="88"/>
      <c r="AB347" s="88"/>
      <c r="AC347" s="88"/>
      <c r="AD347" s="166"/>
      <c r="AE347" s="303"/>
      <c r="AF347" s="304"/>
      <c r="AG347" s="304"/>
      <c r="AH347" s="304"/>
      <c r="AI347" s="304"/>
      <c r="AJ347" s="304"/>
      <c r="AK347" s="304"/>
      <c r="AL347" s="305"/>
      <c r="AM347" s="304"/>
      <c r="AN347" s="304"/>
      <c r="AO347" s="304"/>
      <c r="AP347" s="304"/>
      <c r="AQ347" s="304"/>
      <c r="AR347" s="304"/>
      <c r="AS347" s="304"/>
      <c r="AT347" s="304"/>
      <c r="AU347" s="164"/>
      <c r="AV347" s="306"/>
      <c r="AW347" s="306"/>
      <c r="AX347" s="164"/>
      <c r="AY347" s="166"/>
      <c r="AZ347" s="88"/>
      <c r="BA347" s="88"/>
      <c r="BB347" s="88"/>
      <c r="BC347" s="88"/>
      <c r="BD347" s="307"/>
      <c r="BE347" s="88"/>
      <c r="BF347" s="88"/>
      <c r="BG347" s="88"/>
      <c r="BH347" s="308"/>
      <c r="BI347" s="309"/>
      <c r="BJ347" s="310"/>
      <c r="BK347" s="310"/>
      <c r="BL347" s="310"/>
      <c r="BM347" s="310"/>
      <c r="BN347" s="214"/>
    </row>
    <row r="348" ht="22.5" customHeight="1">
      <c r="A348" s="85" t="str">
        <f t="shared" si="6"/>
        <v/>
      </c>
      <c r="B348" s="321"/>
      <c r="C348" s="319" t="str">
        <f t="shared" si="1"/>
        <v/>
      </c>
      <c r="D348" s="322"/>
      <c r="E348" s="320" t="str">
        <f t="shared" si="2"/>
        <v/>
      </c>
      <c r="F348" s="323"/>
      <c r="G348" s="164"/>
      <c r="H348" s="88" t="str">
        <f t="array" ref="H348">IF(D348="","",XLOOKUP(D348,'Master Data'!K:K,'Master Data'!N:N,"Input in Master Data",0,1))</f>
        <v/>
      </c>
      <c r="I348" s="88" t="str">
        <f t="array" ref="I348">IF(D348="","",XLOOKUP(D348,'Master Data'!K:K,'Master Data'!O:O,"Input in Master Data",0,1))</f>
        <v/>
      </c>
      <c r="J348" s="88" t="str">
        <f t="array" ref="J348">if(V348="","",XLOOKUP(V348,Master[Company],Master[Blow],"Unknown",0,1))</f>
        <v/>
      </c>
      <c r="K348" s="88" t="str">
        <f t="array" ref="K348">if(V348="","",XLOOKUP(V348,Master[Company],Master[Pigging],"Unknown",0,1))</f>
        <v/>
      </c>
      <c r="L348" s="88" t="str">
        <f t="array" ref="L348">if(V348="","",XLOOKUP(V348,Master[Company],Master[Load Method],"Unknown",0,1))</f>
        <v/>
      </c>
      <c r="M348" s="88" t="str">
        <f t="array" ref="M348">if(V348="","",XLOOKUP(V348,Master[Company],Master[Line Distance],"Unknown",0,1))</f>
        <v/>
      </c>
      <c r="N348" s="164"/>
      <c r="O348" s="301"/>
      <c r="P348" s="88"/>
      <c r="Q348" s="88" t="str">
        <f t="array" ref="Q348">if(V348="","",XLOOKUP(V348,Master[Company],Master[Terms],"NA",0,1))</f>
        <v/>
      </c>
      <c r="R348" s="88" t="str">
        <f t="shared" si="3"/>
        <v/>
      </c>
      <c r="S348" s="88" t="str">
        <f t="array" ref="S348">if(V348="","",XLOOKUP(V348,Master[Company],Master[Group],"NA",0,1))</f>
        <v/>
      </c>
      <c r="T348" s="88" t="str">
        <f t="array" ref="T348">if(V348="","",XLOOKUP(V348,Master[Company],Master[Loading Location],"NA",0,1))</f>
        <v/>
      </c>
      <c r="U348" s="88" t="str">
        <f t="array" ref="U348">if(V348="","",XLOOKUP(V348,Master[Company],Master[Acronym],"NA",0,1))</f>
        <v/>
      </c>
      <c r="V348" s="88"/>
      <c r="W348" s="90"/>
      <c r="X348" s="90"/>
      <c r="Y348" s="88"/>
      <c r="Z348" s="88" t="str">
        <f t="shared" si="5"/>
        <v/>
      </c>
      <c r="AA348" s="88"/>
      <c r="AB348" s="88"/>
      <c r="AC348" s="88"/>
      <c r="AD348" s="166"/>
      <c r="AE348" s="303"/>
      <c r="AF348" s="304"/>
      <c r="AG348" s="304"/>
      <c r="AH348" s="304"/>
      <c r="AI348" s="304"/>
      <c r="AJ348" s="304"/>
      <c r="AK348" s="304"/>
      <c r="AL348" s="305"/>
      <c r="AM348" s="304"/>
      <c r="AN348" s="304"/>
      <c r="AO348" s="304"/>
      <c r="AP348" s="304"/>
      <c r="AQ348" s="304"/>
      <c r="AR348" s="304"/>
      <c r="AS348" s="304"/>
      <c r="AT348" s="304"/>
      <c r="AU348" s="164"/>
      <c r="AV348" s="306"/>
      <c r="AW348" s="306"/>
      <c r="AX348" s="164"/>
      <c r="AY348" s="166"/>
      <c r="AZ348" s="88"/>
      <c r="BA348" s="88"/>
      <c r="BB348" s="88"/>
      <c r="BC348" s="88"/>
      <c r="BD348" s="307"/>
      <c r="BE348" s="88"/>
      <c r="BF348" s="88"/>
      <c r="BG348" s="88"/>
      <c r="BH348" s="308"/>
      <c r="BI348" s="309"/>
      <c r="BJ348" s="310"/>
      <c r="BK348" s="310"/>
      <c r="BL348" s="310"/>
      <c r="BM348" s="310"/>
      <c r="BN348" s="214"/>
    </row>
    <row r="349" ht="22.5" customHeight="1">
      <c r="A349" s="85" t="str">
        <f t="shared" si="6"/>
        <v/>
      </c>
      <c r="B349" s="321"/>
      <c r="C349" s="319" t="str">
        <f t="shared" si="1"/>
        <v/>
      </c>
      <c r="D349" s="322"/>
      <c r="E349" s="320" t="str">
        <f t="shared" si="2"/>
        <v/>
      </c>
      <c r="F349" s="323"/>
      <c r="G349" s="164"/>
      <c r="H349" s="88" t="str">
        <f t="array" ref="H349">IF(D349="","",XLOOKUP(D349,'Master Data'!K:K,'Master Data'!N:N,"Input in Master Data",0,1))</f>
        <v/>
      </c>
      <c r="I349" s="88" t="str">
        <f t="array" ref="I349">IF(D349="","",XLOOKUP(D349,'Master Data'!K:K,'Master Data'!O:O,"Input in Master Data",0,1))</f>
        <v/>
      </c>
      <c r="J349" s="88" t="str">
        <f t="array" ref="J349">if(V349="","",XLOOKUP(V349,Master[Company],Master[Blow],"Unknown",0,1))</f>
        <v/>
      </c>
      <c r="K349" s="88" t="str">
        <f t="array" ref="K349">if(V349="","",XLOOKUP(V349,Master[Company],Master[Pigging],"Unknown",0,1))</f>
        <v/>
      </c>
      <c r="L349" s="88" t="str">
        <f t="array" ref="L349">if(V349="","",XLOOKUP(V349,Master[Company],Master[Load Method],"Unknown",0,1))</f>
        <v/>
      </c>
      <c r="M349" s="88" t="str">
        <f t="array" ref="M349">if(V349="","",XLOOKUP(V349,Master[Company],Master[Line Distance],"Unknown",0,1))</f>
        <v/>
      </c>
      <c r="N349" s="164"/>
      <c r="O349" s="301"/>
      <c r="P349" s="88"/>
      <c r="Q349" s="88" t="str">
        <f t="array" ref="Q349">if(V349="","",XLOOKUP(V349,Master[Company],Master[Terms],"NA",0,1))</f>
        <v/>
      </c>
      <c r="R349" s="88" t="str">
        <f t="shared" si="3"/>
        <v/>
      </c>
      <c r="S349" s="88" t="str">
        <f t="array" ref="S349">if(V349="","",XLOOKUP(V349,Master[Company],Master[Group],"NA",0,1))</f>
        <v/>
      </c>
      <c r="T349" s="88" t="str">
        <f t="array" ref="T349">if(V349="","",XLOOKUP(V349,Master[Company],Master[Loading Location],"NA",0,1))</f>
        <v/>
      </c>
      <c r="U349" s="88" t="str">
        <f t="array" ref="U349">if(V349="","",XLOOKUP(V349,Master[Company],Master[Acronym],"NA",0,1))</f>
        <v/>
      </c>
      <c r="V349" s="88"/>
      <c r="W349" s="90"/>
      <c r="X349" s="90"/>
      <c r="Y349" s="88"/>
      <c r="Z349" s="88" t="str">
        <f t="shared" si="5"/>
        <v/>
      </c>
      <c r="AA349" s="88"/>
      <c r="AB349" s="88"/>
      <c r="AC349" s="88"/>
      <c r="AD349" s="166"/>
      <c r="AE349" s="303"/>
      <c r="AF349" s="304"/>
      <c r="AG349" s="304"/>
      <c r="AH349" s="304"/>
      <c r="AI349" s="304"/>
      <c r="AJ349" s="304"/>
      <c r="AK349" s="304"/>
      <c r="AL349" s="305"/>
      <c r="AM349" s="304"/>
      <c r="AN349" s="304"/>
      <c r="AO349" s="304"/>
      <c r="AP349" s="304"/>
      <c r="AQ349" s="304"/>
      <c r="AR349" s="304"/>
      <c r="AS349" s="304"/>
      <c r="AT349" s="304"/>
      <c r="AU349" s="164"/>
      <c r="AV349" s="306"/>
      <c r="AW349" s="306"/>
      <c r="AX349" s="164"/>
      <c r="AY349" s="166"/>
      <c r="AZ349" s="88"/>
      <c r="BA349" s="88"/>
      <c r="BB349" s="88"/>
      <c r="BC349" s="88"/>
      <c r="BD349" s="307"/>
      <c r="BE349" s="88"/>
      <c r="BF349" s="88"/>
      <c r="BG349" s="88"/>
      <c r="BH349" s="308"/>
      <c r="BI349" s="309"/>
      <c r="BJ349" s="310"/>
      <c r="BK349" s="310"/>
      <c r="BL349" s="310"/>
      <c r="BM349" s="310"/>
      <c r="BN349" s="214"/>
    </row>
    <row r="350" ht="22.5" customHeight="1">
      <c r="A350" s="85" t="str">
        <f t="shared" si="6"/>
        <v/>
      </c>
      <c r="B350" s="321"/>
      <c r="C350" s="319" t="str">
        <f t="shared" si="1"/>
        <v/>
      </c>
      <c r="D350" s="322"/>
      <c r="E350" s="320" t="str">
        <f t="shared" si="2"/>
        <v/>
      </c>
      <c r="F350" s="323"/>
      <c r="G350" s="164"/>
      <c r="H350" s="88" t="str">
        <f t="array" ref="H350">IF(D350="","",XLOOKUP(D350,'Master Data'!K:K,'Master Data'!N:N,"Input in Master Data",0,1))</f>
        <v/>
      </c>
      <c r="I350" s="88" t="str">
        <f t="array" ref="I350">IF(D350="","",XLOOKUP(D350,'Master Data'!K:K,'Master Data'!O:O,"Input in Master Data",0,1))</f>
        <v/>
      </c>
      <c r="J350" s="88" t="str">
        <f t="array" ref="J350">if(V350="","",XLOOKUP(V350,Master[Company],Master[Blow],"Unknown",0,1))</f>
        <v/>
      </c>
      <c r="K350" s="88" t="str">
        <f t="array" ref="K350">if(V350="","",XLOOKUP(V350,Master[Company],Master[Pigging],"Unknown",0,1))</f>
        <v/>
      </c>
      <c r="L350" s="88" t="str">
        <f t="array" ref="L350">if(V350="","",XLOOKUP(V350,Master[Company],Master[Load Method],"Unknown",0,1))</f>
        <v/>
      </c>
      <c r="M350" s="88" t="str">
        <f t="array" ref="M350">if(V350="","",XLOOKUP(V350,Master[Company],Master[Line Distance],"Unknown",0,1))</f>
        <v/>
      </c>
      <c r="N350" s="164"/>
      <c r="O350" s="301"/>
      <c r="P350" s="88"/>
      <c r="Q350" s="88" t="str">
        <f t="array" ref="Q350">if(V350="","",XLOOKUP(V350,Master[Company],Master[Terms],"NA",0,1))</f>
        <v/>
      </c>
      <c r="R350" s="88" t="str">
        <f t="shared" si="3"/>
        <v/>
      </c>
      <c r="S350" s="88" t="str">
        <f t="array" ref="S350">if(V350="","",XLOOKUP(V350,Master[Company],Master[Group],"NA",0,1))</f>
        <v/>
      </c>
      <c r="T350" s="88" t="str">
        <f t="array" ref="T350">if(V350="","",XLOOKUP(V350,Master[Company],Master[Loading Location],"NA",0,1))</f>
        <v/>
      </c>
      <c r="U350" s="88" t="str">
        <f t="array" ref="U350">if(V350="","",XLOOKUP(V350,Master[Company],Master[Acronym],"NA",0,1))</f>
        <v/>
      </c>
      <c r="V350" s="88"/>
      <c r="W350" s="90"/>
      <c r="X350" s="90"/>
      <c r="Y350" s="88"/>
      <c r="Z350" s="88" t="str">
        <f t="shared" si="5"/>
        <v/>
      </c>
      <c r="AA350" s="88"/>
      <c r="AB350" s="88"/>
      <c r="AC350" s="88"/>
      <c r="AD350" s="166"/>
      <c r="AE350" s="303"/>
      <c r="AF350" s="304"/>
      <c r="AG350" s="304"/>
      <c r="AH350" s="304"/>
      <c r="AI350" s="304"/>
      <c r="AJ350" s="304"/>
      <c r="AK350" s="304"/>
      <c r="AL350" s="305"/>
      <c r="AM350" s="304"/>
      <c r="AN350" s="304"/>
      <c r="AO350" s="304"/>
      <c r="AP350" s="304"/>
      <c r="AQ350" s="304"/>
      <c r="AR350" s="304"/>
      <c r="AS350" s="304"/>
      <c r="AT350" s="304"/>
      <c r="AU350" s="164"/>
      <c r="AV350" s="306"/>
      <c r="AW350" s="306"/>
      <c r="AX350" s="164"/>
      <c r="AY350" s="166"/>
      <c r="AZ350" s="88"/>
      <c r="BA350" s="88"/>
      <c r="BB350" s="88"/>
      <c r="BC350" s="88"/>
      <c r="BD350" s="307"/>
      <c r="BE350" s="88"/>
      <c r="BF350" s="88"/>
      <c r="BG350" s="88"/>
      <c r="BH350" s="308"/>
      <c r="BI350" s="309"/>
      <c r="BJ350" s="310"/>
      <c r="BK350" s="310"/>
      <c r="BL350" s="310"/>
      <c r="BM350" s="310"/>
      <c r="BN350" s="214"/>
    </row>
    <row r="351" ht="22.5" customHeight="1">
      <c r="A351" s="85" t="str">
        <f t="shared" si="6"/>
        <v/>
      </c>
      <c r="B351" s="321"/>
      <c r="C351" s="319" t="str">
        <f t="shared" si="1"/>
        <v/>
      </c>
      <c r="D351" s="322"/>
      <c r="E351" s="320" t="str">
        <f t="shared" si="2"/>
        <v/>
      </c>
      <c r="F351" s="323"/>
      <c r="G351" s="164"/>
      <c r="H351" s="88" t="str">
        <f t="array" ref="H351">IF(D351="","",XLOOKUP(D351,'Master Data'!K:K,'Master Data'!N:N,"Input in Master Data",0,1))</f>
        <v/>
      </c>
      <c r="I351" s="88" t="str">
        <f t="array" ref="I351">IF(D351="","",XLOOKUP(D351,'Master Data'!K:K,'Master Data'!O:O,"Input in Master Data",0,1))</f>
        <v/>
      </c>
      <c r="J351" s="88" t="str">
        <f t="array" ref="J351">if(V351="","",XLOOKUP(V351,Master[Company],Master[Blow],"Unknown",0,1))</f>
        <v/>
      </c>
      <c r="K351" s="88" t="str">
        <f t="array" ref="K351">if(V351="","",XLOOKUP(V351,Master[Company],Master[Pigging],"Unknown",0,1))</f>
        <v/>
      </c>
      <c r="L351" s="88" t="str">
        <f t="array" ref="L351">if(V351="","",XLOOKUP(V351,Master[Company],Master[Load Method],"Unknown",0,1))</f>
        <v/>
      </c>
      <c r="M351" s="88" t="str">
        <f t="array" ref="M351">if(V351="","",XLOOKUP(V351,Master[Company],Master[Line Distance],"Unknown",0,1))</f>
        <v/>
      </c>
      <c r="N351" s="164"/>
      <c r="O351" s="301"/>
      <c r="P351" s="88"/>
      <c r="Q351" s="88" t="str">
        <f t="array" ref="Q351">if(V351="","",XLOOKUP(V351,Master[Company],Master[Terms],"NA",0,1))</f>
        <v/>
      </c>
      <c r="R351" s="88" t="str">
        <f t="shared" si="3"/>
        <v/>
      </c>
      <c r="S351" s="88" t="str">
        <f t="array" ref="S351">if(V351="","",XLOOKUP(V351,Master[Company],Master[Group],"NA",0,1))</f>
        <v/>
      </c>
      <c r="T351" s="88" t="str">
        <f t="array" ref="T351">if(V351="","",XLOOKUP(V351,Master[Company],Master[Loading Location],"NA",0,1))</f>
        <v/>
      </c>
      <c r="U351" s="88" t="str">
        <f t="array" ref="U351">if(V351="","",XLOOKUP(V351,Master[Company],Master[Acronym],"NA",0,1))</f>
        <v/>
      </c>
      <c r="V351" s="88"/>
      <c r="W351" s="90"/>
      <c r="X351" s="90"/>
      <c r="Y351" s="88"/>
      <c r="Z351" s="88" t="str">
        <f t="shared" si="5"/>
        <v/>
      </c>
      <c r="AA351" s="88"/>
      <c r="AB351" s="88"/>
      <c r="AC351" s="88"/>
      <c r="AD351" s="166"/>
      <c r="AE351" s="303"/>
      <c r="AF351" s="304"/>
      <c r="AG351" s="304"/>
      <c r="AH351" s="304"/>
      <c r="AI351" s="304"/>
      <c r="AJ351" s="304"/>
      <c r="AK351" s="304"/>
      <c r="AL351" s="305"/>
      <c r="AM351" s="304"/>
      <c r="AN351" s="304"/>
      <c r="AO351" s="304"/>
      <c r="AP351" s="304"/>
      <c r="AQ351" s="304"/>
      <c r="AR351" s="304"/>
      <c r="AS351" s="304"/>
      <c r="AT351" s="304"/>
      <c r="AU351" s="164"/>
      <c r="AV351" s="306"/>
      <c r="AW351" s="306"/>
      <c r="AX351" s="164"/>
      <c r="AY351" s="166"/>
      <c r="AZ351" s="88"/>
      <c r="BA351" s="88"/>
      <c r="BB351" s="88"/>
      <c r="BC351" s="88"/>
      <c r="BD351" s="307"/>
      <c r="BE351" s="88"/>
      <c r="BF351" s="88"/>
      <c r="BG351" s="88"/>
      <c r="BH351" s="308"/>
      <c r="BI351" s="309"/>
      <c r="BJ351" s="310"/>
      <c r="BK351" s="310"/>
      <c r="BL351" s="310"/>
      <c r="BM351" s="310"/>
      <c r="BN351" s="214"/>
    </row>
    <row r="352" ht="22.5" customHeight="1">
      <c r="A352" s="85" t="str">
        <f t="shared" si="6"/>
        <v/>
      </c>
      <c r="B352" s="321"/>
      <c r="C352" s="319" t="str">
        <f t="shared" si="1"/>
        <v/>
      </c>
      <c r="D352" s="322"/>
      <c r="E352" s="320" t="str">
        <f t="shared" si="2"/>
        <v/>
      </c>
      <c r="F352" s="323"/>
      <c r="G352" s="164"/>
      <c r="H352" s="88" t="str">
        <f t="array" ref="H352">IF(D352="","",XLOOKUP(D352,'Master Data'!K:K,'Master Data'!N:N,"Input in Master Data",0,1))</f>
        <v/>
      </c>
      <c r="I352" s="88" t="str">
        <f t="array" ref="I352">IF(D352="","",XLOOKUP(D352,'Master Data'!K:K,'Master Data'!O:O,"Input in Master Data",0,1))</f>
        <v/>
      </c>
      <c r="J352" s="88" t="str">
        <f t="array" ref="J352">if(V352="","",XLOOKUP(V352,Master[Company],Master[Blow],"Unknown",0,1))</f>
        <v/>
      </c>
      <c r="K352" s="88" t="str">
        <f t="array" ref="K352">if(V352="","",XLOOKUP(V352,Master[Company],Master[Pigging],"Unknown",0,1))</f>
        <v/>
      </c>
      <c r="L352" s="88" t="str">
        <f t="array" ref="L352">if(V352="","",XLOOKUP(V352,Master[Company],Master[Load Method],"Unknown",0,1))</f>
        <v/>
      </c>
      <c r="M352" s="88" t="str">
        <f t="array" ref="M352">if(V352="","",XLOOKUP(V352,Master[Company],Master[Line Distance],"Unknown",0,1))</f>
        <v/>
      </c>
      <c r="N352" s="164"/>
      <c r="O352" s="301"/>
      <c r="P352" s="88"/>
      <c r="Q352" s="88" t="str">
        <f t="array" ref="Q352">if(V352="","",XLOOKUP(V352,Master[Company],Master[Terms],"NA",0,1))</f>
        <v/>
      </c>
      <c r="R352" s="88" t="str">
        <f t="shared" si="3"/>
        <v/>
      </c>
      <c r="S352" s="88" t="str">
        <f t="array" ref="S352">if(V352="","",XLOOKUP(V352,Master[Company],Master[Group],"NA",0,1))</f>
        <v/>
      </c>
      <c r="T352" s="88" t="str">
        <f t="array" ref="T352">if(V352="","",XLOOKUP(V352,Master[Company],Master[Loading Location],"NA",0,1))</f>
        <v/>
      </c>
      <c r="U352" s="88" t="str">
        <f t="array" ref="U352">if(V352="","",XLOOKUP(V352,Master[Company],Master[Acronym],"NA",0,1))</f>
        <v/>
      </c>
      <c r="V352" s="88"/>
      <c r="W352" s="90"/>
      <c r="X352" s="90"/>
      <c r="Y352" s="88"/>
      <c r="Z352" s="88" t="str">
        <f t="shared" si="5"/>
        <v/>
      </c>
      <c r="AA352" s="88"/>
      <c r="AB352" s="88"/>
      <c r="AC352" s="88"/>
      <c r="AD352" s="166"/>
      <c r="AE352" s="303"/>
      <c r="AF352" s="304"/>
      <c r="AG352" s="304"/>
      <c r="AH352" s="304"/>
      <c r="AI352" s="304"/>
      <c r="AJ352" s="304"/>
      <c r="AK352" s="304"/>
      <c r="AL352" s="305"/>
      <c r="AM352" s="304"/>
      <c r="AN352" s="304"/>
      <c r="AO352" s="304"/>
      <c r="AP352" s="304"/>
      <c r="AQ352" s="304"/>
      <c r="AR352" s="304"/>
      <c r="AS352" s="304"/>
      <c r="AT352" s="304"/>
      <c r="AU352" s="164"/>
      <c r="AV352" s="306"/>
      <c r="AW352" s="306"/>
      <c r="AX352" s="164"/>
      <c r="AY352" s="166"/>
      <c r="AZ352" s="88"/>
      <c r="BA352" s="88"/>
      <c r="BB352" s="88"/>
      <c r="BC352" s="88"/>
      <c r="BD352" s="307"/>
      <c r="BE352" s="88"/>
      <c r="BF352" s="88"/>
      <c r="BG352" s="88"/>
      <c r="BH352" s="308"/>
      <c r="BI352" s="309"/>
      <c r="BJ352" s="310"/>
      <c r="BK352" s="310"/>
      <c r="BL352" s="310"/>
      <c r="BM352" s="310"/>
      <c r="BN352" s="214"/>
    </row>
    <row r="353" ht="22.5" customHeight="1">
      <c r="A353" s="85" t="str">
        <f t="shared" si="6"/>
        <v/>
      </c>
      <c r="B353" s="321"/>
      <c r="C353" s="319" t="str">
        <f t="shared" si="1"/>
        <v/>
      </c>
      <c r="D353" s="322"/>
      <c r="E353" s="320" t="str">
        <f t="shared" si="2"/>
        <v/>
      </c>
      <c r="F353" s="323"/>
      <c r="G353" s="164"/>
      <c r="H353" s="88" t="str">
        <f t="array" ref="H353">IF(D353="","",XLOOKUP(D353,'Master Data'!K:K,'Master Data'!N:N,"Input in Master Data",0,1))</f>
        <v/>
      </c>
      <c r="I353" s="88" t="str">
        <f t="array" ref="I353">IF(D353="","",XLOOKUP(D353,'Master Data'!K:K,'Master Data'!O:O,"Input in Master Data",0,1))</f>
        <v/>
      </c>
      <c r="J353" s="88" t="str">
        <f t="array" ref="J353">if(V353="","",XLOOKUP(V353,Master[Company],Master[Blow],"Unknown",0,1))</f>
        <v/>
      </c>
      <c r="K353" s="88" t="str">
        <f t="array" ref="K353">if(V353="","",XLOOKUP(V353,Master[Company],Master[Pigging],"Unknown",0,1))</f>
        <v/>
      </c>
      <c r="L353" s="88" t="str">
        <f t="array" ref="L353">if(V353="","",XLOOKUP(V353,Master[Company],Master[Load Method],"Unknown",0,1))</f>
        <v/>
      </c>
      <c r="M353" s="88" t="str">
        <f t="array" ref="M353">if(V353="","",XLOOKUP(V353,Master[Company],Master[Line Distance],"Unknown",0,1))</f>
        <v/>
      </c>
      <c r="N353" s="164"/>
      <c r="O353" s="301"/>
      <c r="P353" s="88"/>
      <c r="Q353" s="88" t="str">
        <f t="array" ref="Q353">if(V353="","",XLOOKUP(V353,Master[Company],Master[Terms],"NA",0,1))</f>
        <v/>
      </c>
      <c r="R353" s="88" t="str">
        <f t="shared" si="3"/>
        <v/>
      </c>
      <c r="S353" s="88" t="str">
        <f t="array" ref="S353">if(V353="","",XLOOKUP(V353,Master[Company],Master[Group],"NA",0,1))</f>
        <v/>
      </c>
      <c r="T353" s="88" t="str">
        <f t="array" ref="T353">if(V353="","",XLOOKUP(V353,Master[Company],Master[Loading Location],"NA",0,1))</f>
        <v/>
      </c>
      <c r="U353" s="88" t="str">
        <f t="array" ref="U353">if(V353="","",XLOOKUP(V353,Master[Company],Master[Acronym],"NA",0,1))</f>
        <v/>
      </c>
      <c r="V353" s="88"/>
      <c r="W353" s="90"/>
      <c r="X353" s="90"/>
      <c r="Y353" s="88"/>
      <c r="Z353" s="88" t="str">
        <f t="shared" si="5"/>
        <v/>
      </c>
      <c r="AA353" s="88"/>
      <c r="AB353" s="88"/>
      <c r="AC353" s="88"/>
      <c r="AD353" s="166"/>
      <c r="AE353" s="303"/>
      <c r="AF353" s="304"/>
      <c r="AG353" s="304"/>
      <c r="AH353" s="304"/>
      <c r="AI353" s="304"/>
      <c r="AJ353" s="304"/>
      <c r="AK353" s="304"/>
      <c r="AL353" s="305"/>
      <c r="AM353" s="304"/>
      <c r="AN353" s="304"/>
      <c r="AO353" s="304"/>
      <c r="AP353" s="304"/>
      <c r="AQ353" s="304"/>
      <c r="AR353" s="304"/>
      <c r="AS353" s="304"/>
      <c r="AT353" s="304"/>
      <c r="AU353" s="164"/>
      <c r="AV353" s="306"/>
      <c r="AW353" s="306"/>
      <c r="AX353" s="164"/>
      <c r="AY353" s="166"/>
      <c r="AZ353" s="88"/>
      <c r="BA353" s="88"/>
      <c r="BB353" s="88"/>
      <c r="BC353" s="88"/>
      <c r="BD353" s="307"/>
      <c r="BE353" s="88"/>
      <c r="BF353" s="88"/>
      <c r="BG353" s="88"/>
      <c r="BH353" s="308"/>
      <c r="BI353" s="309"/>
      <c r="BJ353" s="310"/>
      <c r="BK353" s="310"/>
      <c r="BL353" s="310"/>
      <c r="BM353" s="310"/>
      <c r="BN353" s="214"/>
    </row>
    <row r="354" ht="22.5" customHeight="1">
      <c r="A354" s="85" t="str">
        <f t="shared" si="6"/>
        <v/>
      </c>
      <c r="B354" s="321"/>
      <c r="C354" s="319" t="str">
        <f t="shared" si="1"/>
        <v/>
      </c>
      <c r="D354" s="322"/>
      <c r="E354" s="320" t="str">
        <f t="shared" si="2"/>
        <v/>
      </c>
      <c r="F354" s="323"/>
      <c r="G354" s="164"/>
      <c r="H354" s="88" t="str">
        <f t="array" ref="H354">IF(D354="","",XLOOKUP(D354,'Master Data'!K:K,'Master Data'!N:N,"Input in Master Data",0,1))</f>
        <v/>
      </c>
      <c r="I354" s="88" t="str">
        <f t="array" ref="I354">IF(D354="","",XLOOKUP(D354,'Master Data'!K:K,'Master Data'!O:O,"Input in Master Data",0,1))</f>
        <v/>
      </c>
      <c r="J354" s="88" t="str">
        <f t="array" ref="J354">if(V354="","",XLOOKUP(V354,Master[Company],Master[Blow],"Unknown",0,1))</f>
        <v/>
      </c>
      <c r="K354" s="88" t="str">
        <f t="array" ref="K354">if(V354="","",XLOOKUP(V354,Master[Company],Master[Pigging],"Unknown",0,1))</f>
        <v/>
      </c>
      <c r="L354" s="88" t="str">
        <f t="array" ref="L354">if(V354="","",XLOOKUP(V354,Master[Company],Master[Load Method],"Unknown",0,1))</f>
        <v/>
      </c>
      <c r="M354" s="88" t="str">
        <f t="array" ref="M354">if(V354="","",XLOOKUP(V354,Master[Company],Master[Line Distance],"Unknown",0,1))</f>
        <v/>
      </c>
      <c r="N354" s="164"/>
      <c r="O354" s="301"/>
      <c r="P354" s="88"/>
      <c r="Q354" s="88" t="str">
        <f t="array" ref="Q354">if(V354="","",XLOOKUP(V354,Master[Company],Master[Terms],"NA",0,1))</f>
        <v/>
      </c>
      <c r="R354" s="88" t="str">
        <f t="shared" si="3"/>
        <v/>
      </c>
      <c r="S354" s="88" t="str">
        <f t="array" ref="S354">if(V354="","",XLOOKUP(V354,Master[Company],Master[Group],"NA",0,1))</f>
        <v/>
      </c>
      <c r="T354" s="88" t="str">
        <f t="array" ref="T354">if(V354="","",XLOOKUP(V354,Master[Company],Master[Loading Location],"NA",0,1))</f>
        <v/>
      </c>
      <c r="U354" s="88" t="str">
        <f t="array" ref="U354">if(V354="","",XLOOKUP(V354,Master[Company],Master[Acronym],"NA",0,1))</f>
        <v/>
      </c>
      <c r="V354" s="88"/>
      <c r="W354" s="90"/>
      <c r="X354" s="90"/>
      <c r="Y354" s="88"/>
      <c r="Z354" s="88" t="str">
        <f t="shared" si="5"/>
        <v/>
      </c>
      <c r="AA354" s="88"/>
      <c r="AB354" s="88"/>
      <c r="AC354" s="88"/>
      <c r="AD354" s="166"/>
      <c r="AE354" s="303"/>
      <c r="AF354" s="304"/>
      <c r="AG354" s="304"/>
      <c r="AH354" s="304"/>
      <c r="AI354" s="304"/>
      <c r="AJ354" s="304"/>
      <c r="AK354" s="304"/>
      <c r="AL354" s="305"/>
      <c r="AM354" s="304"/>
      <c r="AN354" s="304"/>
      <c r="AO354" s="304"/>
      <c r="AP354" s="304"/>
      <c r="AQ354" s="304"/>
      <c r="AR354" s="304"/>
      <c r="AS354" s="304"/>
      <c r="AT354" s="304"/>
      <c r="AU354" s="164"/>
      <c r="AV354" s="306"/>
      <c r="AW354" s="306"/>
      <c r="AX354" s="164"/>
      <c r="AY354" s="166"/>
      <c r="AZ354" s="88"/>
      <c r="BA354" s="88"/>
      <c r="BB354" s="88"/>
      <c r="BC354" s="88"/>
      <c r="BD354" s="307"/>
      <c r="BE354" s="88"/>
      <c r="BF354" s="88"/>
      <c r="BG354" s="88"/>
      <c r="BH354" s="308"/>
      <c r="BI354" s="309"/>
      <c r="BJ354" s="310"/>
      <c r="BK354" s="310"/>
      <c r="BL354" s="310"/>
      <c r="BM354" s="310"/>
      <c r="BN354" s="214"/>
    </row>
    <row r="355" ht="22.5" customHeight="1">
      <c r="A355" s="85" t="str">
        <f t="shared" si="6"/>
        <v/>
      </c>
      <c r="B355" s="321"/>
      <c r="C355" s="319" t="str">
        <f t="shared" si="1"/>
        <v/>
      </c>
      <c r="D355" s="322"/>
      <c r="E355" s="320" t="str">
        <f t="shared" si="2"/>
        <v/>
      </c>
      <c r="F355" s="323"/>
      <c r="G355" s="164"/>
      <c r="H355" s="88" t="str">
        <f t="array" ref="H355">IF(D355="","",XLOOKUP(D355,'Master Data'!K:K,'Master Data'!N:N,"Input in Master Data",0,1))</f>
        <v/>
      </c>
      <c r="I355" s="88" t="str">
        <f t="array" ref="I355">IF(D355="","",XLOOKUP(D355,'Master Data'!K:K,'Master Data'!O:O,"Input in Master Data",0,1))</f>
        <v/>
      </c>
      <c r="J355" s="88" t="str">
        <f t="array" ref="J355">if(V355="","",XLOOKUP(V355,Master[Company],Master[Blow],"Unknown",0,1))</f>
        <v/>
      </c>
      <c r="K355" s="88" t="str">
        <f t="array" ref="K355">if(V355="","",XLOOKUP(V355,Master[Company],Master[Pigging],"Unknown",0,1))</f>
        <v/>
      </c>
      <c r="L355" s="88" t="str">
        <f t="array" ref="L355">if(V355="","",XLOOKUP(V355,Master[Company],Master[Load Method],"Unknown",0,1))</f>
        <v/>
      </c>
      <c r="M355" s="88" t="str">
        <f t="array" ref="M355">if(V355="","",XLOOKUP(V355,Master[Company],Master[Line Distance],"Unknown",0,1))</f>
        <v/>
      </c>
      <c r="N355" s="164"/>
      <c r="O355" s="301"/>
      <c r="P355" s="88"/>
      <c r="Q355" s="88" t="str">
        <f t="array" ref="Q355">if(V355="","",XLOOKUP(V355,Master[Company],Master[Terms],"NA",0,1))</f>
        <v/>
      </c>
      <c r="R355" s="88" t="str">
        <f t="shared" si="3"/>
        <v/>
      </c>
      <c r="S355" s="88" t="str">
        <f t="array" ref="S355">if(V355="","",XLOOKUP(V355,Master[Company],Master[Group],"NA",0,1))</f>
        <v/>
      </c>
      <c r="T355" s="88" t="str">
        <f t="array" ref="T355">if(V355="","",XLOOKUP(V355,Master[Company],Master[Loading Location],"NA",0,1))</f>
        <v/>
      </c>
      <c r="U355" s="88" t="str">
        <f t="array" ref="U355">if(V355="","",XLOOKUP(V355,Master[Company],Master[Acronym],"NA",0,1))</f>
        <v/>
      </c>
      <c r="V355" s="88"/>
      <c r="W355" s="90"/>
      <c r="X355" s="90"/>
      <c r="Y355" s="88"/>
      <c r="Z355" s="88" t="str">
        <f t="shared" si="5"/>
        <v/>
      </c>
      <c r="AA355" s="88"/>
      <c r="AB355" s="88"/>
      <c r="AC355" s="88"/>
      <c r="AD355" s="166"/>
      <c r="AE355" s="303"/>
      <c r="AF355" s="304"/>
      <c r="AG355" s="304"/>
      <c r="AH355" s="304"/>
      <c r="AI355" s="304"/>
      <c r="AJ355" s="304"/>
      <c r="AK355" s="304"/>
      <c r="AL355" s="305"/>
      <c r="AM355" s="304"/>
      <c r="AN355" s="304"/>
      <c r="AO355" s="304"/>
      <c r="AP355" s="304"/>
      <c r="AQ355" s="304"/>
      <c r="AR355" s="304"/>
      <c r="AS355" s="304"/>
      <c r="AT355" s="304"/>
      <c r="AU355" s="164"/>
      <c r="AV355" s="306"/>
      <c r="AW355" s="306"/>
      <c r="AX355" s="164"/>
      <c r="AY355" s="166"/>
      <c r="AZ355" s="88"/>
      <c r="BA355" s="88"/>
      <c r="BB355" s="88"/>
      <c r="BC355" s="88"/>
      <c r="BD355" s="307"/>
      <c r="BE355" s="88"/>
      <c r="BF355" s="88"/>
      <c r="BG355" s="88"/>
      <c r="BH355" s="308"/>
      <c r="BI355" s="309"/>
      <c r="BJ355" s="310"/>
      <c r="BK355" s="310"/>
      <c r="BL355" s="310"/>
      <c r="BM355" s="310"/>
      <c r="BN355" s="214"/>
    </row>
    <row r="356" ht="22.5" customHeight="1">
      <c r="A356" s="85" t="str">
        <f t="shared" si="6"/>
        <v/>
      </c>
      <c r="B356" s="321"/>
      <c r="C356" s="319" t="str">
        <f t="shared" si="1"/>
        <v/>
      </c>
      <c r="D356" s="322"/>
      <c r="E356" s="320" t="str">
        <f t="shared" si="2"/>
        <v/>
      </c>
      <c r="F356" s="323"/>
      <c r="G356" s="164"/>
      <c r="H356" s="88" t="str">
        <f t="array" ref="H356">IF(D356="","",XLOOKUP(D356,'Master Data'!K:K,'Master Data'!N:N,"Input in Master Data",0,1))</f>
        <v/>
      </c>
      <c r="I356" s="88" t="str">
        <f t="array" ref="I356">IF(D356="","",XLOOKUP(D356,'Master Data'!K:K,'Master Data'!O:O,"Input in Master Data",0,1))</f>
        <v/>
      </c>
      <c r="J356" s="88" t="str">
        <f t="array" ref="J356">if(V356="","",XLOOKUP(V356,Master[Company],Master[Blow],"Unknown",0,1))</f>
        <v/>
      </c>
      <c r="K356" s="88" t="str">
        <f t="array" ref="K356">if(V356="","",XLOOKUP(V356,Master[Company],Master[Pigging],"Unknown",0,1))</f>
        <v/>
      </c>
      <c r="L356" s="88" t="str">
        <f t="array" ref="L356">if(V356="","",XLOOKUP(V356,Master[Company],Master[Load Method],"Unknown",0,1))</f>
        <v/>
      </c>
      <c r="M356" s="88" t="str">
        <f t="array" ref="M356">if(V356="","",XLOOKUP(V356,Master[Company],Master[Line Distance],"Unknown",0,1))</f>
        <v/>
      </c>
      <c r="N356" s="164"/>
      <c r="O356" s="301"/>
      <c r="P356" s="88"/>
      <c r="Q356" s="88" t="str">
        <f t="array" ref="Q356">if(V356="","",XLOOKUP(V356,Master[Company],Master[Terms],"NA",0,1))</f>
        <v/>
      </c>
      <c r="R356" s="88" t="str">
        <f t="shared" si="3"/>
        <v/>
      </c>
      <c r="S356" s="88" t="str">
        <f t="array" ref="S356">if(V356="","",XLOOKUP(V356,Master[Company],Master[Group],"NA",0,1))</f>
        <v/>
      </c>
      <c r="T356" s="88" t="str">
        <f t="array" ref="T356">if(V356="","",XLOOKUP(V356,Master[Company],Master[Loading Location],"NA",0,1))</f>
        <v/>
      </c>
      <c r="U356" s="88" t="str">
        <f t="array" ref="U356">if(V356="","",XLOOKUP(V356,Master[Company],Master[Acronym],"NA",0,1))</f>
        <v/>
      </c>
      <c r="V356" s="88"/>
      <c r="W356" s="90"/>
      <c r="X356" s="90"/>
      <c r="Y356" s="88"/>
      <c r="Z356" s="88" t="str">
        <f t="shared" si="5"/>
        <v/>
      </c>
      <c r="AA356" s="88"/>
      <c r="AB356" s="88"/>
      <c r="AC356" s="88"/>
      <c r="AD356" s="166"/>
      <c r="AE356" s="303"/>
      <c r="AF356" s="304"/>
      <c r="AG356" s="304"/>
      <c r="AH356" s="304"/>
      <c r="AI356" s="304"/>
      <c r="AJ356" s="304"/>
      <c r="AK356" s="304"/>
      <c r="AL356" s="305"/>
      <c r="AM356" s="304"/>
      <c r="AN356" s="304"/>
      <c r="AO356" s="304"/>
      <c r="AP356" s="304"/>
      <c r="AQ356" s="304"/>
      <c r="AR356" s="304"/>
      <c r="AS356" s="304"/>
      <c r="AT356" s="304"/>
      <c r="AU356" s="164"/>
      <c r="AV356" s="306"/>
      <c r="AW356" s="306"/>
      <c r="AX356" s="164"/>
      <c r="AY356" s="166"/>
      <c r="AZ356" s="88"/>
      <c r="BA356" s="88"/>
      <c r="BB356" s="88"/>
      <c r="BC356" s="88"/>
      <c r="BD356" s="307"/>
      <c r="BE356" s="88"/>
      <c r="BF356" s="88"/>
      <c r="BG356" s="88"/>
      <c r="BH356" s="308"/>
      <c r="BI356" s="309"/>
      <c r="BJ356" s="310"/>
      <c r="BK356" s="310"/>
      <c r="BL356" s="310"/>
      <c r="BM356" s="310"/>
      <c r="BN356" s="214"/>
    </row>
    <row r="357" ht="22.5" customHeight="1">
      <c r="A357" s="85" t="str">
        <f t="shared" si="6"/>
        <v/>
      </c>
      <c r="B357" s="321"/>
      <c r="C357" s="319" t="str">
        <f t="shared" si="1"/>
        <v/>
      </c>
      <c r="D357" s="322"/>
      <c r="E357" s="320" t="str">
        <f t="shared" si="2"/>
        <v/>
      </c>
      <c r="F357" s="323"/>
      <c r="G357" s="164"/>
      <c r="H357" s="88" t="str">
        <f t="array" ref="H357">IF(D357="","",XLOOKUP(D357,'Master Data'!K:K,'Master Data'!N:N,"Input in Master Data",0,1))</f>
        <v/>
      </c>
      <c r="I357" s="88" t="str">
        <f t="array" ref="I357">IF(D357="","",XLOOKUP(D357,'Master Data'!K:K,'Master Data'!O:O,"Input in Master Data",0,1))</f>
        <v/>
      </c>
      <c r="J357" s="88" t="str">
        <f t="array" ref="J357">if(V357="","",XLOOKUP(V357,Master[Company],Master[Blow],"Unknown",0,1))</f>
        <v/>
      </c>
      <c r="K357" s="88" t="str">
        <f t="array" ref="K357">if(V357="","",XLOOKUP(V357,Master[Company],Master[Pigging],"Unknown",0,1))</f>
        <v/>
      </c>
      <c r="L357" s="88" t="str">
        <f t="array" ref="L357">if(V357="","",XLOOKUP(V357,Master[Company],Master[Load Method],"Unknown",0,1))</f>
        <v/>
      </c>
      <c r="M357" s="88" t="str">
        <f t="array" ref="M357">if(V357="","",XLOOKUP(V357,Master[Company],Master[Line Distance],"Unknown",0,1))</f>
        <v/>
      </c>
      <c r="N357" s="164"/>
      <c r="O357" s="301"/>
      <c r="P357" s="88"/>
      <c r="Q357" s="88" t="str">
        <f t="array" ref="Q357">if(V357="","",XLOOKUP(V357,Master[Company],Master[Terms],"NA",0,1))</f>
        <v/>
      </c>
      <c r="R357" s="88" t="str">
        <f t="shared" si="3"/>
        <v/>
      </c>
      <c r="S357" s="88" t="str">
        <f t="array" ref="S357">if(V357="","",XLOOKUP(V357,Master[Company],Master[Group],"NA",0,1))</f>
        <v/>
      </c>
      <c r="T357" s="88" t="str">
        <f t="array" ref="T357">if(V357="","",XLOOKUP(V357,Master[Company],Master[Loading Location],"NA",0,1))</f>
        <v/>
      </c>
      <c r="U357" s="88" t="str">
        <f t="array" ref="U357">if(V357="","",XLOOKUP(V357,Master[Company],Master[Acronym],"NA",0,1))</f>
        <v/>
      </c>
      <c r="V357" s="88"/>
      <c r="W357" s="90"/>
      <c r="X357" s="90"/>
      <c r="Y357" s="88"/>
      <c r="Z357" s="88" t="str">
        <f t="shared" si="5"/>
        <v/>
      </c>
      <c r="AA357" s="88"/>
      <c r="AB357" s="88"/>
      <c r="AC357" s="88"/>
      <c r="AD357" s="166"/>
      <c r="AE357" s="303"/>
      <c r="AF357" s="304"/>
      <c r="AG357" s="304"/>
      <c r="AH357" s="304"/>
      <c r="AI357" s="304"/>
      <c r="AJ357" s="304"/>
      <c r="AK357" s="304"/>
      <c r="AL357" s="305"/>
      <c r="AM357" s="304"/>
      <c r="AN357" s="304"/>
      <c r="AO357" s="304"/>
      <c r="AP357" s="304"/>
      <c r="AQ357" s="304"/>
      <c r="AR357" s="304"/>
      <c r="AS357" s="304"/>
      <c r="AT357" s="304"/>
      <c r="AU357" s="164"/>
      <c r="AV357" s="306"/>
      <c r="AW357" s="306"/>
      <c r="AX357" s="164"/>
      <c r="AY357" s="166"/>
      <c r="AZ357" s="88"/>
      <c r="BA357" s="88"/>
      <c r="BB357" s="88"/>
      <c r="BC357" s="88"/>
      <c r="BD357" s="307"/>
      <c r="BE357" s="88"/>
      <c r="BF357" s="88"/>
      <c r="BG357" s="88"/>
      <c r="BH357" s="308"/>
      <c r="BI357" s="309"/>
      <c r="BJ357" s="310"/>
      <c r="BK357" s="310"/>
      <c r="BL357" s="310"/>
      <c r="BM357" s="310"/>
      <c r="BN357" s="214"/>
    </row>
    <row r="358" ht="22.5" customHeight="1">
      <c r="A358" s="85" t="str">
        <f t="shared" si="6"/>
        <v/>
      </c>
      <c r="B358" s="321"/>
      <c r="C358" s="319" t="str">
        <f t="shared" si="1"/>
        <v/>
      </c>
      <c r="D358" s="322"/>
      <c r="E358" s="320" t="str">
        <f t="shared" si="2"/>
        <v/>
      </c>
      <c r="F358" s="323"/>
      <c r="G358" s="164"/>
      <c r="H358" s="88" t="str">
        <f t="array" ref="H358">IF(D358="","",XLOOKUP(D358,'Master Data'!K:K,'Master Data'!N:N,"Input in Master Data",0,1))</f>
        <v/>
      </c>
      <c r="I358" s="88" t="str">
        <f t="array" ref="I358">IF(D358="","",XLOOKUP(D358,'Master Data'!K:K,'Master Data'!O:O,"Input in Master Data",0,1))</f>
        <v/>
      </c>
      <c r="J358" s="88" t="str">
        <f t="array" ref="J358">if(V358="","",XLOOKUP(V358,Master[Company],Master[Blow],"Unknown",0,1))</f>
        <v/>
      </c>
      <c r="K358" s="88" t="str">
        <f t="array" ref="K358">if(V358="","",XLOOKUP(V358,Master[Company],Master[Pigging],"Unknown",0,1))</f>
        <v/>
      </c>
      <c r="L358" s="88" t="str">
        <f t="array" ref="L358">if(V358="","",XLOOKUP(V358,Master[Company],Master[Load Method],"Unknown",0,1))</f>
        <v/>
      </c>
      <c r="M358" s="88" t="str">
        <f t="array" ref="M358">if(V358="","",XLOOKUP(V358,Master[Company],Master[Line Distance],"Unknown",0,1))</f>
        <v/>
      </c>
      <c r="N358" s="164"/>
      <c r="O358" s="301"/>
      <c r="P358" s="88"/>
      <c r="Q358" s="88" t="str">
        <f t="array" ref="Q358">if(V358="","",XLOOKUP(V358,Master[Company],Master[Terms],"NA",0,1))</f>
        <v/>
      </c>
      <c r="R358" s="88" t="str">
        <f t="shared" si="3"/>
        <v/>
      </c>
      <c r="S358" s="88" t="str">
        <f t="array" ref="S358">if(V358="","",XLOOKUP(V358,Master[Company],Master[Group],"NA",0,1))</f>
        <v/>
      </c>
      <c r="T358" s="88" t="str">
        <f t="array" ref="T358">if(V358="","",XLOOKUP(V358,Master[Company],Master[Loading Location],"NA",0,1))</f>
        <v/>
      </c>
      <c r="U358" s="88" t="str">
        <f t="array" ref="U358">if(V358="","",XLOOKUP(V358,Master[Company],Master[Acronym],"NA",0,1))</f>
        <v/>
      </c>
      <c r="V358" s="88"/>
      <c r="W358" s="90"/>
      <c r="X358" s="90"/>
      <c r="Y358" s="88"/>
      <c r="Z358" s="88" t="str">
        <f t="shared" si="5"/>
        <v/>
      </c>
      <c r="AA358" s="88"/>
      <c r="AB358" s="88"/>
      <c r="AC358" s="88"/>
      <c r="AD358" s="166"/>
      <c r="AE358" s="303"/>
      <c r="AF358" s="304"/>
      <c r="AG358" s="304"/>
      <c r="AH358" s="304"/>
      <c r="AI358" s="304"/>
      <c r="AJ358" s="304"/>
      <c r="AK358" s="304"/>
      <c r="AL358" s="305"/>
      <c r="AM358" s="304"/>
      <c r="AN358" s="304"/>
      <c r="AO358" s="304"/>
      <c r="AP358" s="304"/>
      <c r="AQ358" s="304"/>
      <c r="AR358" s="304"/>
      <c r="AS358" s="304"/>
      <c r="AT358" s="304"/>
      <c r="AU358" s="164"/>
      <c r="AV358" s="306"/>
      <c r="AW358" s="306"/>
      <c r="AX358" s="164"/>
      <c r="AY358" s="166"/>
      <c r="AZ358" s="88"/>
      <c r="BA358" s="88"/>
      <c r="BB358" s="88"/>
      <c r="BC358" s="88"/>
      <c r="BD358" s="307"/>
      <c r="BE358" s="88"/>
      <c r="BF358" s="88"/>
      <c r="BG358" s="88"/>
      <c r="BH358" s="308"/>
      <c r="BI358" s="309"/>
      <c r="BJ358" s="310"/>
      <c r="BK358" s="310"/>
      <c r="BL358" s="310"/>
      <c r="BM358" s="310"/>
      <c r="BN358" s="214"/>
    </row>
    <row r="359" ht="22.5" customHeight="1">
      <c r="A359" s="85" t="str">
        <f t="shared" si="6"/>
        <v/>
      </c>
      <c r="B359" s="321"/>
      <c r="C359" s="319" t="str">
        <f t="shared" si="1"/>
        <v/>
      </c>
      <c r="D359" s="322"/>
      <c r="E359" s="320" t="str">
        <f t="shared" si="2"/>
        <v/>
      </c>
      <c r="F359" s="323"/>
      <c r="G359" s="164"/>
      <c r="H359" s="88" t="str">
        <f t="array" ref="H359">IF(D359="","",XLOOKUP(D359,'Master Data'!K:K,'Master Data'!N:N,"Input in Master Data",0,1))</f>
        <v/>
      </c>
      <c r="I359" s="88" t="str">
        <f t="array" ref="I359">IF(D359="","",XLOOKUP(D359,'Master Data'!K:K,'Master Data'!O:O,"Input in Master Data",0,1))</f>
        <v/>
      </c>
      <c r="J359" s="88" t="str">
        <f t="array" ref="J359">if(V359="","",XLOOKUP(V359,Master[Company],Master[Blow],"Unknown",0,1))</f>
        <v/>
      </c>
      <c r="K359" s="88" t="str">
        <f t="array" ref="K359">if(V359="","",XLOOKUP(V359,Master[Company],Master[Pigging],"Unknown",0,1))</f>
        <v/>
      </c>
      <c r="L359" s="88" t="str">
        <f t="array" ref="L359">if(V359="","",XLOOKUP(V359,Master[Company],Master[Load Method],"Unknown",0,1))</f>
        <v/>
      </c>
      <c r="M359" s="88" t="str">
        <f t="array" ref="M359">if(V359="","",XLOOKUP(V359,Master[Company],Master[Line Distance],"Unknown",0,1))</f>
        <v/>
      </c>
      <c r="N359" s="164"/>
      <c r="O359" s="301"/>
      <c r="P359" s="88"/>
      <c r="Q359" s="88" t="str">
        <f t="array" ref="Q359">if(V359="","",XLOOKUP(V359,Master[Company],Master[Terms],"NA",0,1))</f>
        <v/>
      </c>
      <c r="R359" s="88" t="str">
        <f t="shared" si="3"/>
        <v/>
      </c>
      <c r="S359" s="88" t="str">
        <f t="array" ref="S359">if(V359="","",XLOOKUP(V359,Master[Company],Master[Group],"NA",0,1))</f>
        <v/>
      </c>
      <c r="T359" s="88" t="str">
        <f t="array" ref="T359">if(V359="","",XLOOKUP(V359,Master[Company],Master[Loading Location],"NA",0,1))</f>
        <v/>
      </c>
      <c r="U359" s="88" t="str">
        <f t="array" ref="U359">if(V359="","",XLOOKUP(V359,Master[Company],Master[Acronym],"NA",0,1))</f>
        <v/>
      </c>
      <c r="V359" s="88"/>
      <c r="W359" s="90"/>
      <c r="X359" s="90"/>
      <c r="Y359" s="88"/>
      <c r="Z359" s="88" t="str">
        <f t="shared" si="5"/>
        <v/>
      </c>
      <c r="AA359" s="88"/>
      <c r="AB359" s="88"/>
      <c r="AC359" s="88"/>
      <c r="AD359" s="166"/>
      <c r="AE359" s="303"/>
      <c r="AF359" s="304"/>
      <c r="AG359" s="304"/>
      <c r="AH359" s="304"/>
      <c r="AI359" s="304"/>
      <c r="AJ359" s="304"/>
      <c r="AK359" s="304"/>
      <c r="AL359" s="305"/>
      <c r="AM359" s="304"/>
      <c r="AN359" s="304"/>
      <c r="AO359" s="304"/>
      <c r="AP359" s="304"/>
      <c r="AQ359" s="304"/>
      <c r="AR359" s="304"/>
      <c r="AS359" s="304"/>
      <c r="AT359" s="304"/>
      <c r="AU359" s="164"/>
      <c r="AV359" s="306"/>
      <c r="AW359" s="306"/>
      <c r="AX359" s="164"/>
      <c r="AY359" s="166"/>
      <c r="AZ359" s="88"/>
      <c r="BA359" s="88"/>
      <c r="BB359" s="88"/>
      <c r="BC359" s="88"/>
      <c r="BD359" s="307"/>
      <c r="BE359" s="88"/>
      <c r="BF359" s="88"/>
      <c r="BG359" s="88"/>
      <c r="BH359" s="308"/>
      <c r="BI359" s="309"/>
      <c r="BJ359" s="310"/>
      <c r="BK359" s="310"/>
      <c r="BL359" s="310"/>
      <c r="BM359" s="310"/>
      <c r="BN359" s="214"/>
    </row>
    <row r="360" ht="22.5" customHeight="1">
      <c r="A360" s="85" t="str">
        <f t="shared" si="6"/>
        <v/>
      </c>
      <c r="B360" s="321"/>
      <c r="C360" s="319" t="str">
        <f t="shared" si="1"/>
        <v/>
      </c>
      <c r="D360" s="322"/>
      <c r="E360" s="320" t="str">
        <f t="shared" si="2"/>
        <v/>
      </c>
      <c r="F360" s="323"/>
      <c r="G360" s="164"/>
      <c r="H360" s="88" t="str">
        <f t="array" ref="H360">IF(D360="","",XLOOKUP(D360,'Master Data'!K:K,'Master Data'!N:N,"Input in Master Data",0,1))</f>
        <v/>
      </c>
      <c r="I360" s="88" t="str">
        <f t="array" ref="I360">IF(D360="","",XLOOKUP(D360,'Master Data'!K:K,'Master Data'!O:O,"Input in Master Data",0,1))</f>
        <v/>
      </c>
      <c r="J360" s="88" t="str">
        <f t="array" ref="J360">if(V360="","",XLOOKUP(V360,Master[Company],Master[Blow],"Unknown",0,1))</f>
        <v/>
      </c>
      <c r="K360" s="88" t="str">
        <f t="array" ref="K360">if(V360="","",XLOOKUP(V360,Master[Company],Master[Pigging],"Unknown",0,1))</f>
        <v/>
      </c>
      <c r="L360" s="88" t="str">
        <f t="array" ref="L360">if(V360="","",XLOOKUP(V360,Master[Company],Master[Load Method],"Unknown",0,1))</f>
        <v/>
      </c>
      <c r="M360" s="88" t="str">
        <f t="array" ref="M360">if(V360="","",XLOOKUP(V360,Master[Company],Master[Line Distance],"Unknown",0,1))</f>
        <v/>
      </c>
      <c r="N360" s="164"/>
      <c r="O360" s="301"/>
      <c r="P360" s="88"/>
      <c r="Q360" s="88" t="str">
        <f t="array" ref="Q360">if(V360="","",XLOOKUP(V360,Master[Company],Master[Terms],"NA",0,1))</f>
        <v/>
      </c>
      <c r="R360" s="88" t="str">
        <f t="shared" si="3"/>
        <v/>
      </c>
      <c r="S360" s="88" t="str">
        <f t="array" ref="S360">if(V360="","",XLOOKUP(V360,Master[Company],Master[Group],"NA",0,1))</f>
        <v/>
      </c>
      <c r="T360" s="88" t="str">
        <f t="array" ref="T360">if(V360="","",XLOOKUP(V360,Master[Company],Master[Loading Location],"NA",0,1))</f>
        <v/>
      </c>
      <c r="U360" s="88" t="str">
        <f t="array" ref="U360">if(V360="","",XLOOKUP(V360,Master[Company],Master[Acronym],"NA",0,1))</f>
        <v/>
      </c>
      <c r="V360" s="88"/>
      <c r="W360" s="90"/>
      <c r="X360" s="90"/>
      <c r="Y360" s="88"/>
      <c r="Z360" s="88" t="str">
        <f t="shared" si="5"/>
        <v/>
      </c>
      <c r="AA360" s="88"/>
      <c r="AB360" s="88"/>
      <c r="AC360" s="88"/>
      <c r="AD360" s="166"/>
      <c r="AE360" s="303"/>
      <c r="AF360" s="304"/>
      <c r="AG360" s="304"/>
      <c r="AH360" s="304"/>
      <c r="AI360" s="304"/>
      <c r="AJ360" s="304"/>
      <c r="AK360" s="304"/>
      <c r="AL360" s="305"/>
      <c r="AM360" s="304"/>
      <c r="AN360" s="304"/>
      <c r="AO360" s="304"/>
      <c r="AP360" s="304"/>
      <c r="AQ360" s="304"/>
      <c r="AR360" s="304"/>
      <c r="AS360" s="304"/>
      <c r="AT360" s="304"/>
      <c r="AU360" s="164"/>
      <c r="AV360" s="306"/>
      <c r="AW360" s="306"/>
      <c r="AX360" s="164"/>
      <c r="AY360" s="166"/>
      <c r="AZ360" s="88"/>
      <c r="BA360" s="88"/>
      <c r="BB360" s="88"/>
      <c r="BC360" s="88"/>
      <c r="BD360" s="307"/>
      <c r="BE360" s="88"/>
      <c r="BF360" s="88"/>
      <c r="BG360" s="88"/>
      <c r="BH360" s="308"/>
      <c r="BI360" s="309"/>
      <c r="BJ360" s="310"/>
      <c r="BK360" s="310"/>
      <c r="BL360" s="310"/>
      <c r="BM360" s="310"/>
      <c r="BN360" s="214"/>
    </row>
    <row r="361" ht="22.5" customHeight="1">
      <c r="A361" s="85" t="str">
        <f t="shared" si="6"/>
        <v/>
      </c>
      <c r="B361" s="321"/>
      <c r="C361" s="319" t="str">
        <f t="shared" si="1"/>
        <v/>
      </c>
      <c r="D361" s="322"/>
      <c r="E361" s="320" t="str">
        <f t="shared" si="2"/>
        <v/>
      </c>
      <c r="F361" s="323"/>
      <c r="G361" s="164"/>
      <c r="H361" s="88" t="str">
        <f t="array" ref="H361">IF(D361="","",XLOOKUP(D361,'Master Data'!K:K,'Master Data'!N:N,"Input in Master Data",0,1))</f>
        <v/>
      </c>
      <c r="I361" s="88" t="str">
        <f t="array" ref="I361">IF(D361="","",XLOOKUP(D361,'Master Data'!K:K,'Master Data'!O:O,"Input in Master Data",0,1))</f>
        <v/>
      </c>
      <c r="J361" s="88" t="str">
        <f t="array" ref="J361">if(V361="","",XLOOKUP(V361,Master[Company],Master[Blow],"Unknown",0,1))</f>
        <v/>
      </c>
      <c r="K361" s="88" t="str">
        <f t="array" ref="K361">if(V361="","",XLOOKUP(V361,Master[Company],Master[Pigging],"Unknown",0,1))</f>
        <v/>
      </c>
      <c r="L361" s="88" t="str">
        <f t="array" ref="L361">if(V361="","",XLOOKUP(V361,Master[Company],Master[Load Method],"Unknown",0,1))</f>
        <v/>
      </c>
      <c r="M361" s="88" t="str">
        <f t="array" ref="M361">if(V361="","",XLOOKUP(V361,Master[Company],Master[Line Distance],"Unknown",0,1))</f>
        <v/>
      </c>
      <c r="N361" s="164"/>
      <c r="O361" s="301"/>
      <c r="P361" s="88"/>
      <c r="Q361" s="88" t="str">
        <f t="array" ref="Q361">if(V361="","",XLOOKUP(V361,Master[Company],Master[Terms],"NA",0,1))</f>
        <v/>
      </c>
      <c r="R361" s="88" t="str">
        <f t="shared" si="3"/>
        <v/>
      </c>
      <c r="S361" s="88" t="str">
        <f t="array" ref="S361">if(V361="","",XLOOKUP(V361,Master[Company],Master[Group],"NA",0,1))</f>
        <v/>
      </c>
      <c r="T361" s="88" t="str">
        <f t="array" ref="T361">if(V361="","",XLOOKUP(V361,Master[Company],Master[Loading Location],"NA",0,1))</f>
        <v/>
      </c>
      <c r="U361" s="88" t="str">
        <f t="array" ref="U361">if(V361="","",XLOOKUP(V361,Master[Company],Master[Acronym],"NA",0,1))</f>
        <v/>
      </c>
      <c r="V361" s="88"/>
      <c r="W361" s="90"/>
      <c r="X361" s="90"/>
      <c r="Y361" s="88"/>
      <c r="Z361" s="88" t="str">
        <f t="shared" si="5"/>
        <v/>
      </c>
      <c r="AA361" s="88"/>
      <c r="AB361" s="88"/>
      <c r="AC361" s="88"/>
      <c r="AD361" s="166"/>
      <c r="AE361" s="303"/>
      <c r="AF361" s="304"/>
      <c r="AG361" s="304"/>
      <c r="AH361" s="304"/>
      <c r="AI361" s="304"/>
      <c r="AJ361" s="304"/>
      <c r="AK361" s="304"/>
      <c r="AL361" s="305"/>
      <c r="AM361" s="304"/>
      <c r="AN361" s="304"/>
      <c r="AO361" s="304"/>
      <c r="AP361" s="304"/>
      <c r="AQ361" s="304"/>
      <c r="AR361" s="304"/>
      <c r="AS361" s="304"/>
      <c r="AT361" s="304"/>
      <c r="AU361" s="164"/>
      <c r="AV361" s="306"/>
      <c r="AW361" s="306"/>
      <c r="AX361" s="164"/>
      <c r="AY361" s="166"/>
      <c r="AZ361" s="88"/>
      <c r="BA361" s="88"/>
      <c r="BB361" s="88"/>
      <c r="BC361" s="88"/>
      <c r="BD361" s="307"/>
      <c r="BE361" s="88"/>
      <c r="BF361" s="88"/>
      <c r="BG361" s="88"/>
      <c r="BH361" s="308"/>
      <c r="BI361" s="309"/>
      <c r="BJ361" s="310"/>
      <c r="BK361" s="310"/>
      <c r="BL361" s="310"/>
      <c r="BM361" s="310"/>
      <c r="BN361" s="214"/>
    </row>
    <row r="362" ht="22.5" customHeight="1">
      <c r="A362" s="85" t="str">
        <f t="shared" si="6"/>
        <v/>
      </c>
      <c r="B362" s="321"/>
      <c r="C362" s="319" t="str">
        <f t="shared" si="1"/>
        <v/>
      </c>
      <c r="D362" s="322"/>
      <c r="E362" s="320" t="str">
        <f t="shared" si="2"/>
        <v/>
      </c>
      <c r="F362" s="323"/>
      <c r="G362" s="164"/>
      <c r="H362" s="88" t="str">
        <f t="array" ref="H362">IF(D362="","",XLOOKUP(D362,'Master Data'!K:K,'Master Data'!N:N,"Input in Master Data",0,1))</f>
        <v/>
      </c>
      <c r="I362" s="88" t="str">
        <f t="array" ref="I362">IF(D362="","",XLOOKUP(D362,'Master Data'!K:K,'Master Data'!O:O,"Input in Master Data",0,1))</f>
        <v/>
      </c>
      <c r="J362" s="88" t="str">
        <f t="array" ref="J362">if(V362="","",XLOOKUP(V362,Master[Company],Master[Blow],"Unknown",0,1))</f>
        <v/>
      </c>
      <c r="K362" s="88" t="str">
        <f t="array" ref="K362">if(V362="","",XLOOKUP(V362,Master[Company],Master[Pigging],"Unknown",0,1))</f>
        <v/>
      </c>
      <c r="L362" s="88" t="str">
        <f t="array" ref="L362">if(V362="","",XLOOKUP(V362,Master[Company],Master[Load Method],"Unknown",0,1))</f>
        <v/>
      </c>
      <c r="M362" s="88" t="str">
        <f t="array" ref="M362">if(V362="","",XLOOKUP(V362,Master[Company],Master[Line Distance],"Unknown",0,1))</f>
        <v/>
      </c>
      <c r="N362" s="164"/>
      <c r="O362" s="301"/>
      <c r="P362" s="88"/>
      <c r="Q362" s="88" t="str">
        <f t="array" ref="Q362">if(V362="","",XLOOKUP(V362,Master[Company],Master[Terms],"NA",0,1))</f>
        <v/>
      </c>
      <c r="R362" s="88" t="str">
        <f t="shared" si="3"/>
        <v/>
      </c>
      <c r="S362" s="88" t="str">
        <f t="array" ref="S362">if(V362="","",XLOOKUP(V362,Master[Company],Master[Group],"NA",0,1))</f>
        <v/>
      </c>
      <c r="T362" s="88" t="str">
        <f t="array" ref="T362">if(V362="","",XLOOKUP(V362,Master[Company],Master[Loading Location],"NA",0,1))</f>
        <v/>
      </c>
      <c r="U362" s="88" t="str">
        <f t="array" ref="U362">if(V362="","",XLOOKUP(V362,Master[Company],Master[Acronym],"NA",0,1))</f>
        <v/>
      </c>
      <c r="V362" s="88"/>
      <c r="W362" s="90"/>
      <c r="X362" s="90"/>
      <c r="Y362" s="88"/>
      <c r="Z362" s="88" t="str">
        <f t="shared" si="5"/>
        <v/>
      </c>
      <c r="AA362" s="88"/>
      <c r="AB362" s="88"/>
      <c r="AC362" s="88"/>
      <c r="AD362" s="166"/>
      <c r="AE362" s="303"/>
      <c r="AF362" s="304"/>
      <c r="AG362" s="304"/>
      <c r="AH362" s="304"/>
      <c r="AI362" s="304"/>
      <c r="AJ362" s="304"/>
      <c r="AK362" s="304"/>
      <c r="AL362" s="305"/>
      <c r="AM362" s="304"/>
      <c r="AN362" s="304"/>
      <c r="AO362" s="304"/>
      <c r="AP362" s="304"/>
      <c r="AQ362" s="304"/>
      <c r="AR362" s="304"/>
      <c r="AS362" s="304"/>
      <c r="AT362" s="304"/>
      <c r="AU362" s="164"/>
      <c r="AV362" s="306"/>
      <c r="AW362" s="306"/>
      <c r="AX362" s="164"/>
      <c r="AY362" s="166"/>
      <c r="AZ362" s="88"/>
      <c r="BA362" s="88"/>
      <c r="BB362" s="88"/>
      <c r="BC362" s="88"/>
      <c r="BD362" s="307"/>
      <c r="BE362" s="88"/>
      <c r="BF362" s="88"/>
      <c r="BG362" s="88"/>
      <c r="BH362" s="308"/>
      <c r="BI362" s="309"/>
      <c r="BJ362" s="310"/>
      <c r="BK362" s="310"/>
      <c r="BL362" s="310"/>
      <c r="BM362" s="310"/>
      <c r="BN362" s="214"/>
    </row>
    <row r="363" ht="22.5" customHeight="1">
      <c r="A363" s="85" t="str">
        <f t="shared" si="6"/>
        <v/>
      </c>
      <c r="B363" s="321"/>
      <c r="C363" s="319" t="str">
        <f t="shared" si="1"/>
        <v/>
      </c>
      <c r="D363" s="322"/>
      <c r="E363" s="320" t="str">
        <f t="shared" si="2"/>
        <v/>
      </c>
      <c r="F363" s="323"/>
      <c r="G363" s="164"/>
      <c r="H363" s="88" t="str">
        <f t="array" ref="H363">IF(D363="","",XLOOKUP(D363,'Master Data'!K:K,'Master Data'!N:N,"Input in Master Data",0,1))</f>
        <v/>
      </c>
      <c r="I363" s="88" t="str">
        <f t="array" ref="I363">IF(D363="","",XLOOKUP(D363,'Master Data'!K:K,'Master Data'!O:O,"Input in Master Data",0,1))</f>
        <v/>
      </c>
      <c r="J363" s="88" t="str">
        <f t="array" ref="J363">if(V363="","",XLOOKUP(V363,Master[Company],Master[Blow],"Unknown",0,1))</f>
        <v/>
      </c>
      <c r="K363" s="88" t="str">
        <f t="array" ref="K363">if(V363="","",XLOOKUP(V363,Master[Company],Master[Pigging],"Unknown",0,1))</f>
        <v/>
      </c>
      <c r="L363" s="88" t="str">
        <f t="array" ref="L363">if(V363="","",XLOOKUP(V363,Master[Company],Master[Load Method],"Unknown",0,1))</f>
        <v/>
      </c>
      <c r="M363" s="88" t="str">
        <f t="array" ref="M363">if(V363="","",XLOOKUP(V363,Master[Company],Master[Line Distance],"Unknown",0,1))</f>
        <v/>
      </c>
      <c r="N363" s="164"/>
      <c r="O363" s="301"/>
      <c r="P363" s="88"/>
      <c r="Q363" s="88" t="str">
        <f t="array" ref="Q363">if(V363="","",XLOOKUP(V363,Master[Company],Master[Terms],"NA",0,1))</f>
        <v/>
      </c>
      <c r="R363" s="88" t="str">
        <f t="shared" si="3"/>
        <v/>
      </c>
      <c r="S363" s="88" t="str">
        <f t="array" ref="S363">if(V363="","",XLOOKUP(V363,Master[Company],Master[Group],"NA",0,1))</f>
        <v/>
      </c>
      <c r="T363" s="88" t="str">
        <f t="array" ref="T363">if(V363="","",XLOOKUP(V363,Master[Company],Master[Loading Location],"NA",0,1))</f>
        <v/>
      </c>
      <c r="U363" s="88" t="str">
        <f t="array" ref="U363">if(V363="","",XLOOKUP(V363,Master[Company],Master[Acronym],"NA",0,1))</f>
        <v/>
      </c>
      <c r="V363" s="88"/>
      <c r="W363" s="90"/>
      <c r="X363" s="90"/>
      <c r="Y363" s="88"/>
      <c r="Z363" s="88" t="str">
        <f t="shared" si="5"/>
        <v/>
      </c>
      <c r="AA363" s="88"/>
      <c r="AB363" s="88"/>
      <c r="AC363" s="88"/>
      <c r="AD363" s="166"/>
      <c r="AE363" s="303"/>
      <c r="AF363" s="304"/>
      <c r="AG363" s="304"/>
      <c r="AH363" s="304"/>
      <c r="AI363" s="304"/>
      <c r="AJ363" s="304"/>
      <c r="AK363" s="304"/>
      <c r="AL363" s="305"/>
      <c r="AM363" s="304"/>
      <c r="AN363" s="304"/>
      <c r="AO363" s="304"/>
      <c r="AP363" s="304"/>
      <c r="AQ363" s="304"/>
      <c r="AR363" s="304"/>
      <c r="AS363" s="304"/>
      <c r="AT363" s="304"/>
      <c r="AU363" s="164"/>
      <c r="AV363" s="306"/>
      <c r="AW363" s="306"/>
      <c r="AX363" s="164"/>
      <c r="AY363" s="166"/>
      <c r="AZ363" s="88"/>
      <c r="BA363" s="88"/>
      <c r="BB363" s="88"/>
      <c r="BC363" s="88"/>
      <c r="BD363" s="307"/>
      <c r="BE363" s="88"/>
      <c r="BF363" s="88"/>
      <c r="BG363" s="88"/>
      <c r="BH363" s="308"/>
      <c r="BI363" s="309"/>
      <c r="BJ363" s="310"/>
      <c r="BK363" s="310"/>
      <c r="BL363" s="310"/>
      <c r="BM363" s="310"/>
      <c r="BN363" s="214"/>
    </row>
    <row r="364" ht="22.5" customHeight="1">
      <c r="A364" s="85" t="str">
        <f t="shared" si="6"/>
        <v/>
      </c>
      <c r="B364" s="321"/>
      <c r="C364" s="319" t="str">
        <f t="shared" si="1"/>
        <v/>
      </c>
      <c r="D364" s="322"/>
      <c r="E364" s="320" t="str">
        <f t="shared" si="2"/>
        <v/>
      </c>
      <c r="F364" s="323"/>
      <c r="G364" s="164"/>
      <c r="H364" s="88" t="str">
        <f t="array" ref="H364">IF(D364="","",XLOOKUP(D364,'Master Data'!K:K,'Master Data'!N:N,"Input in Master Data",0,1))</f>
        <v/>
      </c>
      <c r="I364" s="88" t="str">
        <f t="array" ref="I364">IF(D364="","",XLOOKUP(D364,'Master Data'!K:K,'Master Data'!O:O,"Input in Master Data",0,1))</f>
        <v/>
      </c>
      <c r="J364" s="88" t="str">
        <f t="array" ref="J364">if(V364="","",XLOOKUP(V364,Master[Company],Master[Blow],"Unknown",0,1))</f>
        <v/>
      </c>
      <c r="K364" s="88" t="str">
        <f t="array" ref="K364">if(V364="","",XLOOKUP(V364,Master[Company],Master[Pigging],"Unknown",0,1))</f>
        <v/>
      </c>
      <c r="L364" s="88" t="str">
        <f t="array" ref="L364">if(V364="","",XLOOKUP(V364,Master[Company],Master[Load Method],"Unknown",0,1))</f>
        <v/>
      </c>
      <c r="M364" s="88" t="str">
        <f t="array" ref="M364">if(V364="","",XLOOKUP(V364,Master[Company],Master[Line Distance],"Unknown",0,1))</f>
        <v/>
      </c>
      <c r="N364" s="164"/>
      <c r="O364" s="301"/>
      <c r="P364" s="88"/>
      <c r="Q364" s="88" t="str">
        <f t="array" ref="Q364">if(V364="","",XLOOKUP(V364,Master[Company],Master[Terms],"NA",0,1))</f>
        <v/>
      </c>
      <c r="R364" s="88" t="str">
        <f t="shared" si="3"/>
        <v/>
      </c>
      <c r="S364" s="88" t="str">
        <f t="array" ref="S364">if(V364="","",XLOOKUP(V364,Master[Company],Master[Group],"NA",0,1))</f>
        <v/>
      </c>
      <c r="T364" s="88" t="str">
        <f t="array" ref="T364">if(V364="","",XLOOKUP(V364,Master[Company],Master[Loading Location],"NA",0,1))</f>
        <v/>
      </c>
      <c r="U364" s="88" t="str">
        <f t="array" ref="U364">if(V364="","",XLOOKUP(V364,Master[Company],Master[Acronym],"NA",0,1))</f>
        <v/>
      </c>
      <c r="V364" s="88"/>
      <c r="W364" s="90"/>
      <c r="X364" s="90"/>
      <c r="Y364" s="88"/>
      <c r="Z364" s="88" t="str">
        <f t="shared" si="5"/>
        <v/>
      </c>
      <c r="AA364" s="88"/>
      <c r="AB364" s="88"/>
      <c r="AC364" s="88"/>
      <c r="AD364" s="166"/>
      <c r="AE364" s="303"/>
      <c r="AF364" s="304"/>
      <c r="AG364" s="304"/>
      <c r="AH364" s="304"/>
      <c r="AI364" s="304"/>
      <c r="AJ364" s="304"/>
      <c r="AK364" s="304"/>
      <c r="AL364" s="305"/>
      <c r="AM364" s="304"/>
      <c r="AN364" s="304"/>
      <c r="AO364" s="304"/>
      <c r="AP364" s="304"/>
      <c r="AQ364" s="304"/>
      <c r="AR364" s="304"/>
      <c r="AS364" s="304"/>
      <c r="AT364" s="304"/>
      <c r="AU364" s="164"/>
      <c r="AV364" s="306"/>
      <c r="AW364" s="306"/>
      <c r="AX364" s="164"/>
      <c r="AY364" s="166"/>
      <c r="AZ364" s="88"/>
      <c r="BA364" s="88"/>
      <c r="BB364" s="88"/>
      <c r="BC364" s="88"/>
      <c r="BD364" s="307"/>
      <c r="BE364" s="88"/>
      <c r="BF364" s="88"/>
      <c r="BG364" s="88"/>
      <c r="BH364" s="308"/>
      <c r="BI364" s="309"/>
      <c r="BJ364" s="310"/>
      <c r="BK364" s="310"/>
      <c r="BL364" s="310"/>
      <c r="BM364" s="310"/>
      <c r="BN364" s="214"/>
    </row>
    <row r="365" ht="22.5" customHeight="1">
      <c r="A365" s="85" t="str">
        <f t="shared" si="6"/>
        <v/>
      </c>
      <c r="B365" s="321"/>
      <c r="C365" s="319" t="str">
        <f t="shared" si="1"/>
        <v/>
      </c>
      <c r="D365" s="322"/>
      <c r="E365" s="320" t="str">
        <f t="shared" si="2"/>
        <v/>
      </c>
      <c r="F365" s="323"/>
      <c r="G365" s="164"/>
      <c r="H365" s="88" t="str">
        <f t="array" ref="H365">IF(D365="","",XLOOKUP(D365,'Master Data'!K:K,'Master Data'!N:N,"Input in Master Data",0,1))</f>
        <v/>
      </c>
      <c r="I365" s="88" t="str">
        <f t="array" ref="I365">IF(D365="","",XLOOKUP(D365,'Master Data'!K:K,'Master Data'!O:O,"Input in Master Data",0,1))</f>
        <v/>
      </c>
      <c r="J365" s="88" t="str">
        <f t="array" ref="J365">if(V365="","",XLOOKUP(V365,Master[Company],Master[Blow],"Unknown",0,1))</f>
        <v/>
      </c>
      <c r="K365" s="88" t="str">
        <f t="array" ref="K365">if(V365="","",XLOOKUP(V365,Master[Company],Master[Pigging],"Unknown",0,1))</f>
        <v/>
      </c>
      <c r="L365" s="88" t="str">
        <f t="array" ref="L365">if(V365="","",XLOOKUP(V365,Master[Company],Master[Load Method],"Unknown",0,1))</f>
        <v/>
      </c>
      <c r="M365" s="88" t="str">
        <f t="array" ref="M365">if(V365="","",XLOOKUP(V365,Master[Company],Master[Line Distance],"Unknown",0,1))</f>
        <v/>
      </c>
      <c r="N365" s="164"/>
      <c r="O365" s="301"/>
      <c r="P365" s="88"/>
      <c r="Q365" s="88" t="str">
        <f t="array" ref="Q365">if(V365="","",XLOOKUP(V365,Master[Company],Master[Terms],"NA",0,1))</f>
        <v/>
      </c>
      <c r="R365" s="88" t="str">
        <f t="shared" si="3"/>
        <v/>
      </c>
      <c r="S365" s="88" t="str">
        <f t="array" ref="S365">if(V365="","",XLOOKUP(V365,Master[Company],Master[Group],"NA",0,1))</f>
        <v/>
      </c>
      <c r="T365" s="88" t="str">
        <f t="array" ref="T365">if(V365="","",XLOOKUP(V365,Master[Company],Master[Loading Location],"NA",0,1))</f>
        <v/>
      </c>
      <c r="U365" s="88" t="str">
        <f t="array" ref="U365">if(V365="","",XLOOKUP(V365,Master[Company],Master[Acronym],"NA",0,1))</f>
        <v/>
      </c>
      <c r="V365" s="88"/>
      <c r="W365" s="90"/>
      <c r="X365" s="90"/>
      <c r="Y365" s="88"/>
      <c r="Z365" s="88" t="str">
        <f t="shared" si="5"/>
        <v/>
      </c>
      <c r="AA365" s="88"/>
      <c r="AB365" s="88"/>
      <c r="AC365" s="88"/>
      <c r="AD365" s="166"/>
      <c r="AE365" s="303"/>
      <c r="AF365" s="304"/>
      <c r="AG365" s="304"/>
      <c r="AH365" s="304"/>
      <c r="AI365" s="304"/>
      <c r="AJ365" s="304"/>
      <c r="AK365" s="304"/>
      <c r="AL365" s="305"/>
      <c r="AM365" s="304"/>
      <c r="AN365" s="304"/>
      <c r="AO365" s="304"/>
      <c r="AP365" s="304"/>
      <c r="AQ365" s="304"/>
      <c r="AR365" s="304"/>
      <c r="AS365" s="304"/>
      <c r="AT365" s="304"/>
      <c r="AU365" s="164"/>
      <c r="AV365" s="306"/>
      <c r="AW365" s="306"/>
      <c r="AX365" s="164"/>
      <c r="AY365" s="166"/>
      <c r="AZ365" s="88"/>
      <c r="BA365" s="88"/>
      <c r="BB365" s="88"/>
      <c r="BC365" s="88"/>
      <c r="BD365" s="307"/>
      <c r="BE365" s="88"/>
      <c r="BF365" s="88"/>
      <c r="BG365" s="88"/>
      <c r="BH365" s="308"/>
      <c r="BI365" s="309"/>
      <c r="BJ365" s="310"/>
      <c r="BK365" s="310"/>
      <c r="BL365" s="310"/>
      <c r="BM365" s="310"/>
      <c r="BN365" s="214"/>
    </row>
    <row r="366" ht="22.5" customHeight="1">
      <c r="A366" s="85" t="str">
        <f t="shared" si="6"/>
        <v/>
      </c>
      <c r="B366" s="321"/>
      <c r="C366" s="319" t="str">
        <f t="shared" si="1"/>
        <v/>
      </c>
      <c r="D366" s="322"/>
      <c r="E366" s="320" t="str">
        <f t="shared" si="2"/>
        <v/>
      </c>
      <c r="F366" s="323"/>
      <c r="G366" s="164"/>
      <c r="H366" s="88" t="str">
        <f t="array" ref="H366">IF(D366="","",XLOOKUP(D366,'Master Data'!K:K,'Master Data'!N:N,"Input in Master Data",0,1))</f>
        <v/>
      </c>
      <c r="I366" s="88" t="str">
        <f t="array" ref="I366">IF(D366="","",XLOOKUP(D366,'Master Data'!K:K,'Master Data'!O:O,"Input in Master Data",0,1))</f>
        <v/>
      </c>
      <c r="J366" s="88" t="str">
        <f t="array" ref="J366">if(V366="","",XLOOKUP(V366,Master[Company],Master[Blow],"Unknown",0,1))</f>
        <v/>
      </c>
      <c r="K366" s="88" t="str">
        <f t="array" ref="K366">if(V366="","",XLOOKUP(V366,Master[Company],Master[Pigging],"Unknown",0,1))</f>
        <v/>
      </c>
      <c r="L366" s="88" t="str">
        <f t="array" ref="L366">if(V366="","",XLOOKUP(V366,Master[Company],Master[Load Method],"Unknown",0,1))</f>
        <v/>
      </c>
      <c r="M366" s="88" t="str">
        <f t="array" ref="M366">if(V366="","",XLOOKUP(V366,Master[Company],Master[Line Distance],"Unknown",0,1))</f>
        <v/>
      </c>
      <c r="N366" s="164"/>
      <c r="O366" s="301"/>
      <c r="P366" s="88"/>
      <c r="Q366" s="88" t="str">
        <f t="array" ref="Q366">if(V366="","",XLOOKUP(V366,Master[Company],Master[Terms],"NA",0,1))</f>
        <v/>
      </c>
      <c r="R366" s="88" t="str">
        <f t="shared" si="3"/>
        <v/>
      </c>
      <c r="S366" s="88" t="str">
        <f t="array" ref="S366">if(V366="","",XLOOKUP(V366,Master[Company],Master[Group],"NA",0,1))</f>
        <v/>
      </c>
      <c r="T366" s="88" t="str">
        <f t="array" ref="T366">if(V366="","",XLOOKUP(V366,Master[Company],Master[Loading Location],"NA",0,1))</f>
        <v/>
      </c>
      <c r="U366" s="88" t="str">
        <f t="array" ref="U366">if(V366="","",XLOOKUP(V366,Master[Company],Master[Acronym],"NA",0,1))</f>
        <v/>
      </c>
      <c r="V366" s="88"/>
      <c r="W366" s="90"/>
      <c r="X366" s="90"/>
      <c r="Y366" s="88"/>
      <c r="Z366" s="88" t="str">
        <f t="shared" si="5"/>
        <v/>
      </c>
      <c r="AA366" s="88"/>
      <c r="AB366" s="88"/>
      <c r="AC366" s="88"/>
      <c r="AD366" s="166"/>
      <c r="AE366" s="303"/>
      <c r="AF366" s="304"/>
      <c r="AG366" s="304"/>
      <c r="AH366" s="304"/>
      <c r="AI366" s="304"/>
      <c r="AJ366" s="304"/>
      <c r="AK366" s="304"/>
      <c r="AL366" s="305"/>
      <c r="AM366" s="304"/>
      <c r="AN366" s="304"/>
      <c r="AO366" s="304"/>
      <c r="AP366" s="304"/>
      <c r="AQ366" s="304"/>
      <c r="AR366" s="304"/>
      <c r="AS366" s="304"/>
      <c r="AT366" s="304"/>
      <c r="AU366" s="164"/>
      <c r="AV366" s="306"/>
      <c r="AW366" s="306"/>
      <c r="AX366" s="164"/>
      <c r="AY366" s="166"/>
      <c r="AZ366" s="88"/>
      <c r="BA366" s="88"/>
      <c r="BB366" s="88"/>
      <c r="BC366" s="88"/>
      <c r="BD366" s="307"/>
      <c r="BE366" s="88"/>
      <c r="BF366" s="88"/>
      <c r="BG366" s="88"/>
      <c r="BH366" s="308"/>
      <c r="BI366" s="309"/>
      <c r="BJ366" s="310"/>
      <c r="BK366" s="310"/>
      <c r="BL366" s="310"/>
      <c r="BM366" s="310"/>
      <c r="BN366" s="214"/>
    </row>
    <row r="367" ht="22.5" customHeight="1">
      <c r="A367" s="85" t="str">
        <f t="shared" si="6"/>
        <v/>
      </c>
      <c r="B367" s="321"/>
      <c r="C367" s="319" t="str">
        <f t="shared" si="1"/>
        <v/>
      </c>
      <c r="D367" s="322"/>
      <c r="E367" s="320" t="str">
        <f t="shared" si="2"/>
        <v/>
      </c>
      <c r="F367" s="323"/>
      <c r="G367" s="164"/>
      <c r="H367" s="88" t="str">
        <f t="array" ref="H367">IF(D367="","",XLOOKUP(D367,'Master Data'!K:K,'Master Data'!N:N,"Input in Master Data",0,1))</f>
        <v/>
      </c>
      <c r="I367" s="88" t="str">
        <f t="array" ref="I367">IF(D367="","",XLOOKUP(D367,'Master Data'!K:K,'Master Data'!O:O,"Input in Master Data",0,1))</f>
        <v/>
      </c>
      <c r="J367" s="88" t="str">
        <f t="array" ref="J367">if(V367="","",XLOOKUP(V367,Master[Company],Master[Blow],"Unknown",0,1))</f>
        <v/>
      </c>
      <c r="K367" s="88" t="str">
        <f t="array" ref="K367">if(V367="","",XLOOKUP(V367,Master[Company],Master[Pigging],"Unknown",0,1))</f>
        <v/>
      </c>
      <c r="L367" s="88" t="str">
        <f t="array" ref="L367">if(V367="","",XLOOKUP(V367,Master[Company],Master[Load Method],"Unknown",0,1))</f>
        <v/>
      </c>
      <c r="M367" s="88" t="str">
        <f t="array" ref="M367">if(V367="","",XLOOKUP(V367,Master[Company],Master[Line Distance],"Unknown",0,1))</f>
        <v/>
      </c>
      <c r="N367" s="164"/>
      <c r="O367" s="301"/>
      <c r="P367" s="88"/>
      <c r="Q367" s="88" t="str">
        <f t="array" ref="Q367">if(V367="","",XLOOKUP(V367,Master[Company],Master[Terms],"NA",0,1))</f>
        <v/>
      </c>
      <c r="R367" s="88" t="str">
        <f t="shared" si="3"/>
        <v/>
      </c>
      <c r="S367" s="88" t="str">
        <f t="array" ref="S367">if(V367="","",XLOOKUP(V367,Master[Company],Master[Group],"NA",0,1))</f>
        <v/>
      </c>
      <c r="T367" s="88" t="str">
        <f t="array" ref="T367">if(V367="","",XLOOKUP(V367,Master[Company],Master[Loading Location],"NA",0,1))</f>
        <v/>
      </c>
      <c r="U367" s="88" t="str">
        <f t="array" ref="U367">if(V367="","",XLOOKUP(V367,Master[Company],Master[Acronym],"NA",0,1))</f>
        <v/>
      </c>
      <c r="V367" s="88"/>
      <c r="W367" s="90"/>
      <c r="X367" s="90"/>
      <c r="Y367" s="88"/>
      <c r="Z367" s="88" t="str">
        <f t="shared" si="5"/>
        <v/>
      </c>
      <c r="AA367" s="88"/>
      <c r="AB367" s="88"/>
      <c r="AC367" s="88"/>
      <c r="AD367" s="166"/>
      <c r="AE367" s="303"/>
      <c r="AF367" s="304"/>
      <c r="AG367" s="304"/>
      <c r="AH367" s="304"/>
      <c r="AI367" s="304"/>
      <c r="AJ367" s="304"/>
      <c r="AK367" s="304"/>
      <c r="AL367" s="305"/>
      <c r="AM367" s="304"/>
      <c r="AN367" s="304"/>
      <c r="AO367" s="304"/>
      <c r="AP367" s="304"/>
      <c r="AQ367" s="304"/>
      <c r="AR367" s="304"/>
      <c r="AS367" s="304"/>
      <c r="AT367" s="304"/>
      <c r="AU367" s="164"/>
      <c r="AV367" s="306"/>
      <c r="AW367" s="306"/>
      <c r="AX367" s="164"/>
      <c r="AY367" s="166"/>
      <c r="AZ367" s="88"/>
      <c r="BA367" s="88"/>
      <c r="BB367" s="88"/>
      <c r="BC367" s="88"/>
      <c r="BD367" s="307"/>
      <c r="BE367" s="88"/>
      <c r="BF367" s="88"/>
      <c r="BG367" s="88"/>
      <c r="BH367" s="308"/>
      <c r="BI367" s="309"/>
      <c r="BJ367" s="310"/>
      <c r="BK367" s="310"/>
      <c r="BL367" s="310"/>
      <c r="BM367" s="310"/>
      <c r="BN367" s="214"/>
    </row>
    <row r="368" ht="22.5" customHeight="1">
      <c r="A368" s="85" t="str">
        <f t="shared" si="6"/>
        <v/>
      </c>
      <c r="B368" s="321"/>
      <c r="C368" s="319" t="str">
        <f t="shared" si="1"/>
        <v/>
      </c>
      <c r="D368" s="322"/>
      <c r="E368" s="320" t="str">
        <f t="shared" si="2"/>
        <v/>
      </c>
      <c r="F368" s="323"/>
      <c r="G368" s="164"/>
      <c r="H368" s="88" t="str">
        <f t="array" ref="H368">IF(D368="","",XLOOKUP(D368,'Master Data'!K:K,'Master Data'!N:N,"Input in Master Data",0,1))</f>
        <v/>
      </c>
      <c r="I368" s="88" t="str">
        <f t="array" ref="I368">IF(D368="","",XLOOKUP(D368,'Master Data'!K:K,'Master Data'!O:O,"Input in Master Data",0,1))</f>
        <v/>
      </c>
      <c r="J368" s="88" t="str">
        <f t="array" ref="J368">if(V368="","",XLOOKUP(V368,Master[Company],Master[Blow],"Unknown",0,1))</f>
        <v/>
      </c>
      <c r="K368" s="88" t="str">
        <f t="array" ref="K368">if(V368="","",XLOOKUP(V368,Master[Company],Master[Pigging],"Unknown",0,1))</f>
        <v/>
      </c>
      <c r="L368" s="88" t="str">
        <f t="array" ref="L368">if(V368="","",XLOOKUP(V368,Master[Company],Master[Load Method],"Unknown",0,1))</f>
        <v/>
      </c>
      <c r="M368" s="88" t="str">
        <f t="array" ref="M368">if(V368="","",XLOOKUP(V368,Master[Company],Master[Line Distance],"Unknown",0,1))</f>
        <v/>
      </c>
      <c r="N368" s="164"/>
      <c r="O368" s="301"/>
      <c r="P368" s="88"/>
      <c r="Q368" s="88" t="str">
        <f t="array" ref="Q368">if(V368="","",XLOOKUP(V368,Master[Company],Master[Terms],"NA",0,1))</f>
        <v/>
      </c>
      <c r="R368" s="88" t="str">
        <f t="shared" si="3"/>
        <v/>
      </c>
      <c r="S368" s="88" t="str">
        <f t="array" ref="S368">if(V368="","",XLOOKUP(V368,Master[Company],Master[Group],"NA",0,1))</f>
        <v/>
      </c>
      <c r="T368" s="88" t="str">
        <f t="array" ref="T368">if(V368="","",XLOOKUP(V368,Master[Company],Master[Loading Location],"NA",0,1))</f>
        <v/>
      </c>
      <c r="U368" s="88" t="str">
        <f t="array" ref="U368">if(V368="","",XLOOKUP(V368,Master[Company],Master[Acronym],"NA",0,1))</f>
        <v/>
      </c>
      <c r="V368" s="88"/>
      <c r="W368" s="90"/>
      <c r="X368" s="90"/>
      <c r="Y368" s="88"/>
      <c r="Z368" s="88" t="str">
        <f t="shared" si="5"/>
        <v/>
      </c>
      <c r="AA368" s="88"/>
      <c r="AB368" s="88"/>
      <c r="AC368" s="88"/>
      <c r="AD368" s="166"/>
      <c r="AE368" s="303"/>
      <c r="AF368" s="304"/>
      <c r="AG368" s="304"/>
      <c r="AH368" s="304"/>
      <c r="AI368" s="304"/>
      <c r="AJ368" s="304"/>
      <c r="AK368" s="304"/>
      <c r="AL368" s="305"/>
      <c r="AM368" s="304"/>
      <c r="AN368" s="304"/>
      <c r="AO368" s="304"/>
      <c r="AP368" s="304"/>
      <c r="AQ368" s="304"/>
      <c r="AR368" s="304"/>
      <c r="AS368" s="304"/>
      <c r="AT368" s="304"/>
      <c r="AU368" s="164"/>
      <c r="AV368" s="306"/>
      <c r="AW368" s="306"/>
      <c r="AX368" s="164"/>
      <c r="AY368" s="166"/>
      <c r="AZ368" s="88"/>
      <c r="BA368" s="88"/>
      <c r="BB368" s="88"/>
      <c r="BC368" s="88"/>
      <c r="BD368" s="307"/>
      <c r="BE368" s="88"/>
      <c r="BF368" s="88"/>
      <c r="BG368" s="88"/>
      <c r="BH368" s="308"/>
      <c r="BI368" s="309"/>
      <c r="BJ368" s="310"/>
      <c r="BK368" s="310"/>
      <c r="BL368" s="310"/>
      <c r="BM368" s="310"/>
      <c r="BN368" s="214"/>
    </row>
    <row r="369" ht="22.5" customHeight="1">
      <c r="A369" s="85" t="str">
        <f t="shared" si="6"/>
        <v/>
      </c>
      <c r="B369" s="321"/>
      <c r="C369" s="319" t="str">
        <f t="shared" si="1"/>
        <v/>
      </c>
      <c r="D369" s="322"/>
      <c r="E369" s="320" t="str">
        <f t="shared" si="2"/>
        <v/>
      </c>
      <c r="F369" s="323"/>
      <c r="G369" s="164"/>
      <c r="H369" s="88" t="str">
        <f t="array" ref="H369">IF(D369="","",XLOOKUP(D369,'Master Data'!K:K,'Master Data'!N:N,"Input in Master Data",0,1))</f>
        <v/>
      </c>
      <c r="I369" s="88" t="str">
        <f t="array" ref="I369">IF(D369="","",XLOOKUP(D369,'Master Data'!K:K,'Master Data'!O:O,"Input in Master Data",0,1))</f>
        <v/>
      </c>
      <c r="J369" s="88" t="str">
        <f t="array" ref="J369">if(V369="","",XLOOKUP(V369,Master[Company],Master[Blow],"Unknown",0,1))</f>
        <v/>
      </c>
      <c r="K369" s="88" t="str">
        <f t="array" ref="K369">if(V369="","",XLOOKUP(V369,Master[Company],Master[Pigging],"Unknown",0,1))</f>
        <v/>
      </c>
      <c r="L369" s="88" t="str">
        <f t="array" ref="L369">if(V369="","",XLOOKUP(V369,Master[Company],Master[Load Method],"Unknown",0,1))</f>
        <v/>
      </c>
      <c r="M369" s="88" t="str">
        <f t="array" ref="M369">if(V369="","",XLOOKUP(V369,Master[Company],Master[Line Distance],"Unknown",0,1))</f>
        <v/>
      </c>
      <c r="N369" s="164"/>
      <c r="O369" s="301"/>
      <c r="P369" s="88"/>
      <c r="Q369" s="88" t="str">
        <f t="array" ref="Q369">if(V369="","",XLOOKUP(V369,Master[Company],Master[Terms],"NA",0,1))</f>
        <v/>
      </c>
      <c r="R369" s="88" t="str">
        <f t="shared" si="3"/>
        <v/>
      </c>
      <c r="S369" s="88" t="str">
        <f t="array" ref="S369">if(V369="","",XLOOKUP(V369,Master[Company],Master[Group],"NA",0,1))</f>
        <v/>
      </c>
      <c r="T369" s="88" t="str">
        <f t="array" ref="T369">if(V369="","",XLOOKUP(V369,Master[Company],Master[Loading Location],"NA",0,1))</f>
        <v/>
      </c>
      <c r="U369" s="88" t="str">
        <f t="array" ref="U369">if(V369="","",XLOOKUP(V369,Master[Company],Master[Acronym],"NA",0,1))</f>
        <v/>
      </c>
      <c r="V369" s="88"/>
      <c r="W369" s="90"/>
      <c r="X369" s="90"/>
      <c r="Y369" s="88"/>
      <c r="Z369" s="88" t="str">
        <f t="shared" si="5"/>
        <v/>
      </c>
      <c r="AA369" s="88"/>
      <c r="AB369" s="88"/>
      <c r="AC369" s="88"/>
      <c r="AD369" s="166"/>
      <c r="AE369" s="303"/>
      <c r="AF369" s="304"/>
      <c r="AG369" s="304"/>
      <c r="AH369" s="304"/>
      <c r="AI369" s="304"/>
      <c r="AJ369" s="304"/>
      <c r="AK369" s="304"/>
      <c r="AL369" s="305"/>
      <c r="AM369" s="304"/>
      <c r="AN369" s="304"/>
      <c r="AO369" s="304"/>
      <c r="AP369" s="304"/>
      <c r="AQ369" s="304"/>
      <c r="AR369" s="304"/>
      <c r="AS369" s="304"/>
      <c r="AT369" s="304"/>
      <c r="AU369" s="164"/>
      <c r="AV369" s="306"/>
      <c r="AW369" s="306"/>
      <c r="AX369" s="164"/>
      <c r="AY369" s="166"/>
      <c r="AZ369" s="88"/>
      <c r="BA369" s="88"/>
      <c r="BB369" s="88"/>
      <c r="BC369" s="88"/>
      <c r="BD369" s="307"/>
      <c r="BE369" s="88"/>
      <c r="BF369" s="88"/>
      <c r="BG369" s="88"/>
      <c r="BH369" s="308"/>
      <c r="BI369" s="309"/>
      <c r="BJ369" s="310"/>
      <c r="BK369" s="310"/>
      <c r="BL369" s="310"/>
      <c r="BM369" s="310"/>
      <c r="BN369" s="214"/>
    </row>
    <row r="370" ht="22.5" customHeight="1">
      <c r="A370" s="85" t="str">
        <f t="shared" si="6"/>
        <v/>
      </c>
      <c r="B370" s="321"/>
      <c r="C370" s="319" t="str">
        <f t="shared" si="1"/>
        <v/>
      </c>
      <c r="D370" s="322"/>
      <c r="E370" s="320" t="str">
        <f t="shared" si="2"/>
        <v/>
      </c>
      <c r="F370" s="323"/>
      <c r="G370" s="164"/>
      <c r="H370" s="88" t="str">
        <f t="array" ref="H370">IF(D370="","",XLOOKUP(D370,'Master Data'!K:K,'Master Data'!N:N,"Input in Master Data",0,1))</f>
        <v/>
      </c>
      <c r="I370" s="88" t="str">
        <f t="array" ref="I370">IF(D370="","",XLOOKUP(D370,'Master Data'!K:K,'Master Data'!O:O,"Input in Master Data",0,1))</f>
        <v/>
      </c>
      <c r="J370" s="88" t="str">
        <f t="array" ref="J370">if(V370="","",XLOOKUP(V370,Master[Company],Master[Blow],"Unknown",0,1))</f>
        <v/>
      </c>
      <c r="K370" s="88" t="str">
        <f t="array" ref="K370">if(V370="","",XLOOKUP(V370,Master[Company],Master[Pigging],"Unknown",0,1))</f>
        <v/>
      </c>
      <c r="L370" s="88" t="str">
        <f t="array" ref="L370">if(V370="","",XLOOKUP(V370,Master[Company],Master[Load Method],"Unknown",0,1))</f>
        <v/>
      </c>
      <c r="M370" s="88" t="str">
        <f t="array" ref="M370">if(V370="","",XLOOKUP(V370,Master[Company],Master[Line Distance],"Unknown",0,1))</f>
        <v/>
      </c>
      <c r="N370" s="164"/>
      <c r="O370" s="301"/>
      <c r="P370" s="88"/>
      <c r="Q370" s="88" t="str">
        <f t="array" ref="Q370">if(V370="","",XLOOKUP(V370,Master[Company],Master[Terms],"NA",0,1))</f>
        <v/>
      </c>
      <c r="R370" s="88" t="str">
        <f t="shared" si="3"/>
        <v/>
      </c>
      <c r="S370" s="88" t="str">
        <f t="array" ref="S370">if(V370="","",XLOOKUP(V370,Master[Company],Master[Group],"NA",0,1))</f>
        <v/>
      </c>
      <c r="T370" s="88" t="str">
        <f t="array" ref="T370">if(V370="","",XLOOKUP(V370,Master[Company],Master[Loading Location],"NA",0,1))</f>
        <v/>
      </c>
      <c r="U370" s="88" t="str">
        <f t="array" ref="U370">if(V370="","",XLOOKUP(V370,Master[Company],Master[Acronym],"NA",0,1))</f>
        <v/>
      </c>
      <c r="V370" s="88"/>
      <c r="W370" s="90"/>
      <c r="X370" s="90"/>
      <c r="Y370" s="88"/>
      <c r="Z370" s="88" t="str">
        <f t="shared" si="5"/>
        <v/>
      </c>
      <c r="AA370" s="88"/>
      <c r="AB370" s="88"/>
      <c r="AC370" s="88"/>
      <c r="AD370" s="166"/>
      <c r="AE370" s="303"/>
      <c r="AF370" s="304"/>
      <c r="AG370" s="304"/>
      <c r="AH370" s="304"/>
      <c r="AI370" s="304"/>
      <c r="AJ370" s="304"/>
      <c r="AK370" s="304"/>
      <c r="AL370" s="305"/>
      <c r="AM370" s="304"/>
      <c r="AN370" s="304"/>
      <c r="AO370" s="304"/>
      <c r="AP370" s="304"/>
      <c r="AQ370" s="304"/>
      <c r="AR370" s="304"/>
      <c r="AS370" s="304"/>
      <c r="AT370" s="304"/>
      <c r="AU370" s="164"/>
      <c r="AV370" s="306"/>
      <c r="AW370" s="306"/>
      <c r="AX370" s="164"/>
      <c r="AY370" s="166"/>
      <c r="AZ370" s="88"/>
      <c r="BA370" s="88"/>
      <c r="BB370" s="88"/>
      <c r="BC370" s="88"/>
      <c r="BD370" s="307"/>
      <c r="BE370" s="88"/>
      <c r="BF370" s="88"/>
      <c r="BG370" s="88"/>
      <c r="BH370" s="308"/>
      <c r="BI370" s="309"/>
      <c r="BJ370" s="310"/>
      <c r="BK370" s="310"/>
      <c r="BL370" s="310"/>
      <c r="BM370" s="310"/>
      <c r="BN370" s="214"/>
    </row>
    <row r="371" ht="22.5" customHeight="1">
      <c r="A371" s="85" t="str">
        <f t="shared" si="6"/>
        <v/>
      </c>
      <c r="B371" s="321"/>
      <c r="C371" s="319" t="str">
        <f t="shared" si="1"/>
        <v/>
      </c>
      <c r="D371" s="322"/>
      <c r="E371" s="320" t="str">
        <f t="shared" si="2"/>
        <v/>
      </c>
      <c r="F371" s="323"/>
      <c r="G371" s="164"/>
      <c r="H371" s="88" t="str">
        <f t="array" ref="H371">IF(D371="","",XLOOKUP(D371,'Master Data'!K:K,'Master Data'!N:N,"Input in Master Data",0,1))</f>
        <v/>
      </c>
      <c r="I371" s="88" t="str">
        <f t="array" ref="I371">IF(D371="","",XLOOKUP(D371,'Master Data'!K:K,'Master Data'!O:O,"Input in Master Data",0,1))</f>
        <v/>
      </c>
      <c r="J371" s="88" t="str">
        <f t="array" ref="J371">if(V371="","",XLOOKUP(V371,Master[Company],Master[Blow],"Unknown",0,1))</f>
        <v/>
      </c>
      <c r="K371" s="88" t="str">
        <f t="array" ref="K371">if(V371="","",XLOOKUP(V371,Master[Company],Master[Pigging],"Unknown",0,1))</f>
        <v/>
      </c>
      <c r="L371" s="88" t="str">
        <f t="array" ref="L371">if(V371="","",XLOOKUP(V371,Master[Company],Master[Load Method],"Unknown",0,1))</f>
        <v/>
      </c>
      <c r="M371" s="88" t="str">
        <f t="array" ref="M371">if(V371="","",XLOOKUP(V371,Master[Company],Master[Line Distance],"Unknown",0,1))</f>
        <v/>
      </c>
      <c r="N371" s="164"/>
      <c r="O371" s="301"/>
      <c r="P371" s="88"/>
      <c r="Q371" s="88" t="str">
        <f t="array" ref="Q371">if(V371="","",XLOOKUP(V371,Master[Company],Master[Terms],"NA",0,1))</f>
        <v/>
      </c>
      <c r="R371" s="88" t="str">
        <f t="shared" si="3"/>
        <v/>
      </c>
      <c r="S371" s="88" t="str">
        <f t="array" ref="S371">if(V371="","",XLOOKUP(V371,Master[Company],Master[Group],"NA",0,1))</f>
        <v/>
      </c>
      <c r="T371" s="88" t="str">
        <f t="array" ref="T371">if(V371="","",XLOOKUP(V371,Master[Company],Master[Loading Location],"NA",0,1))</f>
        <v/>
      </c>
      <c r="U371" s="88" t="str">
        <f t="array" ref="U371">if(V371="","",XLOOKUP(V371,Master[Company],Master[Acronym],"NA",0,1))</f>
        <v/>
      </c>
      <c r="V371" s="88"/>
      <c r="W371" s="90"/>
      <c r="X371" s="90"/>
      <c r="Y371" s="88"/>
      <c r="Z371" s="88" t="str">
        <f t="shared" si="5"/>
        <v/>
      </c>
      <c r="AA371" s="88"/>
      <c r="AB371" s="88"/>
      <c r="AC371" s="88"/>
      <c r="AD371" s="166"/>
      <c r="AE371" s="303"/>
      <c r="AF371" s="304"/>
      <c r="AG371" s="304"/>
      <c r="AH371" s="304"/>
      <c r="AI371" s="304"/>
      <c r="AJ371" s="304"/>
      <c r="AK371" s="304"/>
      <c r="AL371" s="305"/>
      <c r="AM371" s="304"/>
      <c r="AN371" s="304"/>
      <c r="AO371" s="304"/>
      <c r="AP371" s="304"/>
      <c r="AQ371" s="304"/>
      <c r="AR371" s="304"/>
      <c r="AS371" s="304"/>
      <c r="AT371" s="304"/>
      <c r="AU371" s="164"/>
      <c r="AV371" s="306"/>
      <c r="AW371" s="306"/>
      <c r="AX371" s="164"/>
      <c r="AY371" s="166"/>
      <c r="AZ371" s="88"/>
      <c r="BA371" s="88"/>
      <c r="BB371" s="88"/>
      <c r="BC371" s="88"/>
      <c r="BD371" s="307"/>
      <c r="BE371" s="88"/>
      <c r="BF371" s="88"/>
      <c r="BG371" s="88"/>
      <c r="BH371" s="308"/>
      <c r="BI371" s="309"/>
      <c r="BJ371" s="310"/>
      <c r="BK371" s="310"/>
      <c r="BL371" s="310"/>
      <c r="BM371" s="310"/>
      <c r="BN371" s="214"/>
    </row>
    <row r="372" ht="22.5" customHeight="1">
      <c r="A372" s="85" t="str">
        <f t="shared" si="6"/>
        <v/>
      </c>
      <c r="B372" s="321"/>
      <c r="C372" s="319" t="str">
        <f t="shared" si="1"/>
        <v/>
      </c>
      <c r="D372" s="322"/>
      <c r="E372" s="320" t="str">
        <f t="shared" si="2"/>
        <v/>
      </c>
      <c r="F372" s="323"/>
      <c r="G372" s="164"/>
      <c r="H372" s="88" t="str">
        <f t="array" ref="H372">IF(D372="","",XLOOKUP(D372,'Master Data'!K:K,'Master Data'!N:N,"Input in Master Data",0,1))</f>
        <v/>
      </c>
      <c r="I372" s="88" t="str">
        <f t="array" ref="I372">IF(D372="","",XLOOKUP(D372,'Master Data'!K:K,'Master Data'!O:O,"Input in Master Data",0,1))</f>
        <v/>
      </c>
      <c r="J372" s="88" t="str">
        <f t="array" ref="J372">if(V372="","",XLOOKUP(V372,Master[Company],Master[Blow],"Unknown",0,1))</f>
        <v/>
      </c>
      <c r="K372" s="88" t="str">
        <f t="array" ref="K372">if(V372="","",XLOOKUP(V372,Master[Company],Master[Pigging],"Unknown",0,1))</f>
        <v/>
      </c>
      <c r="L372" s="88" t="str">
        <f t="array" ref="L372">if(V372="","",XLOOKUP(V372,Master[Company],Master[Load Method],"Unknown",0,1))</f>
        <v/>
      </c>
      <c r="M372" s="88" t="str">
        <f t="array" ref="M372">if(V372="","",XLOOKUP(V372,Master[Company],Master[Line Distance],"Unknown",0,1))</f>
        <v/>
      </c>
      <c r="N372" s="164"/>
      <c r="O372" s="301"/>
      <c r="P372" s="88"/>
      <c r="Q372" s="88" t="str">
        <f t="array" ref="Q372">if(V372="","",XLOOKUP(V372,Master[Company],Master[Terms],"NA",0,1))</f>
        <v/>
      </c>
      <c r="R372" s="88" t="str">
        <f t="shared" si="3"/>
        <v/>
      </c>
      <c r="S372" s="88" t="str">
        <f t="array" ref="S372">if(V372="","",XLOOKUP(V372,Master[Company],Master[Group],"NA",0,1))</f>
        <v/>
      </c>
      <c r="T372" s="88" t="str">
        <f t="array" ref="T372">if(V372="","",XLOOKUP(V372,Master[Company],Master[Loading Location],"NA",0,1))</f>
        <v/>
      </c>
      <c r="U372" s="88" t="str">
        <f t="array" ref="U372">if(V372="","",XLOOKUP(V372,Master[Company],Master[Acronym],"NA",0,1))</f>
        <v/>
      </c>
      <c r="V372" s="88"/>
      <c r="W372" s="90"/>
      <c r="X372" s="90"/>
      <c r="Y372" s="88"/>
      <c r="Z372" s="88" t="str">
        <f t="shared" si="5"/>
        <v/>
      </c>
      <c r="AA372" s="88"/>
      <c r="AB372" s="88"/>
      <c r="AC372" s="88"/>
      <c r="AD372" s="166"/>
      <c r="AE372" s="303"/>
      <c r="AF372" s="304"/>
      <c r="AG372" s="304"/>
      <c r="AH372" s="304"/>
      <c r="AI372" s="304"/>
      <c r="AJ372" s="304"/>
      <c r="AK372" s="304"/>
      <c r="AL372" s="305"/>
      <c r="AM372" s="304"/>
      <c r="AN372" s="304"/>
      <c r="AO372" s="304"/>
      <c r="AP372" s="304"/>
      <c r="AQ372" s="304"/>
      <c r="AR372" s="304"/>
      <c r="AS372" s="304"/>
      <c r="AT372" s="304"/>
      <c r="AU372" s="164"/>
      <c r="AV372" s="306"/>
      <c r="AW372" s="306"/>
      <c r="AX372" s="164"/>
      <c r="AY372" s="166"/>
      <c r="AZ372" s="88"/>
      <c r="BA372" s="88"/>
      <c r="BB372" s="88"/>
      <c r="BC372" s="88"/>
      <c r="BD372" s="307"/>
      <c r="BE372" s="88"/>
      <c r="BF372" s="88"/>
      <c r="BG372" s="88"/>
      <c r="BH372" s="308"/>
      <c r="BI372" s="309"/>
      <c r="BJ372" s="310"/>
      <c r="BK372" s="310"/>
      <c r="BL372" s="310"/>
      <c r="BM372" s="310"/>
      <c r="BN372" s="214"/>
    </row>
    <row r="373" ht="22.5" customHeight="1">
      <c r="A373" s="85" t="str">
        <f t="shared" si="6"/>
        <v/>
      </c>
      <c r="B373" s="321"/>
      <c r="C373" s="319" t="str">
        <f t="shared" si="1"/>
        <v/>
      </c>
      <c r="D373" s="322"/>
      <c r="E373" s="320" t="str">
        <f t="shared" si="2"/>
        <v/>
      </c>
      <c r="F373" s="323"/>
      <c r="G373" s="164"/>
      <c r="H373" s="88" t="str">
        <f t="array" ref="H373">IF(D373="","",XLOOKUP(D373,'Master Data'!K:K,'Master Data'!N:N,"Input in Master Data",0,1))</f>
        <v/>
      </c>
      <c r="I373" s="88" t="str">
        <f t="array" ref="I373">IF(D373="","",XLOOKUP(D373,'Master Data'!K:K,'Master Data'!O:O,"Input in Master Data",0,1))</f>
        <v/>
      </c>
      <c r="J373" s="88" t="str">
        <f t="array" ref="J373">if(V373="","",XLOOKUP(V373,Master[Company],Master[Blow],"Unknown",0,1))</f>
        <v/>
      </c>
      <c r="K373" s="88" t="str">
        <f t="array" ref="K373">if(V373="","",XLOOKUP(V373,Master[Company],Master[Pigging],"Unknown",0,1))</f>
        <v/>
      </c>
      <c r="L373" s="88" t="str">
        <f t="array" ref="L373">if(V373="","",XLOOKUP(V373,Master[Company],Master[Load Method],"Unknown",0,1))</f>
        <v/>
      </c>
      <c r="M373" s="88" t="str">
        <f t="array" ref="M373">if(V373="","",XLOOKUP(V373,Master[Company],Master[Line Distance],"Unknown",0,1))</f>
        <v/>
      </c>
      <c r="N373" s="164"/>
      <c r="O373" s="301"/>
      <c r="P373" s="88"/>
      <c r="Q373" s="88" t="str">
        <f t="array" ref="Q373">if(V373="","",XLOOKUP(V373,Master[Company],Master[Terms],"NA",0,1))</f>
        <v/>
      </c>
      <c r="R373" s="88" t="str">
        <f t="shared" si="3"/>
        <v/>
      </c>
      <c r="S373" s="88" t="str">
        <f t="array" ref="S373">if(V373="","",XLOOKUP(V373,Master[Company],Master[Group],"NA",0,1))</f>
        <v/>
      </c>
      <c r="T373" s="88" t="str">
        <f t="array" ref="T373">if(V373="","",XLOOKUP(V373,Master[Company],Master[Loading Location],"NA",0,1))</f>
        <v/>
      </c>
      <c r="U373" s="88" t="str">
        <f t="array" ref="U373">if(V373="","",XLOOKUP(V373,Master[Company],Master[Acronym],"NA",0,1))</f>
        <v/>
      </c>
      <c r="V373" s="88"/>
      <c r="W373" s="90"/>
      <c r="X373" s="90"/>
      <c r="Y373" s="88"/>
      <c r="Z373" s="88" t="str">
        <f t="shared" si="5"/>
        <v/>
      </c>
      <c r="AA373" s="88"/>
      <c r="AB373" s="88"/>
      <c r="AC373" s="88"/>
      <c r="AD373" s="166"/>
      <c r="AE373" s="303"/>
      <c r="AF373" s="304"/>
      <c r="AG373" s="304"/>
      <c r="AH373" s="304"/>
      <c r="AI373" s="304"/>
      <c r="AJ373" s="304"/>
      <c r="AK373" s="304"/>
      <c r="AL373" s="305"/>
      <c r="AM373" s="304"/>
      <c r="AN373" s="304"/>
      <c r="AO373" s="304"/>
      <c r="AP373" s="304"/>
      <c r="AQ373" s="304"/>
      <c r="AR373" s="304"/>
      <c r="AS373" s="304"/>
      <c r="AT373" s="304"/>
      <c r="AU373" s="164"/>
      <c r="AV373" s="306"/>
      <c r="AW373" s="306"/>
      <c r="AX373" s="164"/>
      <c r="AY373" s="166"/>
      <c r="AZ373" s="88"/>
      <c r="BA373" s="88"/>
      <c r="BB373" s="88"/>
      <c r="BC373" s="88"/>
      <c r="BD373" s="307"/>
      <c r="BE373" s="88"/>
      <c r="BF373" s="88"/>
      <c r="BG373" s="88"/>
      <c r="BH373" s="308"/>
      <c r="BI373" s="309"/>
      <c r="BJ373" s="310"/>
      <c r="BK373" s="310"/>
      <c r="BL373" s="310"/>
      <c r="BM373" s="310"/>
      <c r="BN373" s="214"/>
    </row>
    <row r="374" ht="22.5" customHeight="1">
      <c r="A374" s="85" t="str">
        <f t="shared" si="6"/>
        <v/>
      </c>
      <c r="B374" s="321"/>
      <c r="C374" s="319" t="str">
        <f t="shared" si="1"/>
        <v/>
      </c>
      <c r="D374" s="322"/>
      <c r="E374" s="320" t="str">
        <f t="shared" si="2"/>
        <v/>
      </c>
      <c r="F374" s="323"/>
      <c r="G374" s="164"/>
      <c r="H374" s="88" t="str">
        <f t="array" ref="H374">IF(D374="","",XLOOKUP(D374,'Master Data'!K:K,'Master Data'!N:N,"Input in Master Data",0,1))</f>
        <v/>
      </c>
      <c r="I374" s="88" t="str">
        <f t="array" ref="I374">IF(D374="","",XLOOKUP(D374,'Master Data'!K:K,'Master Data'!O:O,"Input in Master Data",0,1))</f>
        <v/>
      </c>
      <c r="J374" s="88" t="str">
        <f t="array" ref="J374">if(V374="","",XLOOKUP(V374,Master[Company],Master[Blow],"Unknown",0,1))</f>
        <v/>
      </c>
      <c r="K374" s="88" t="str">
        <f t="array" ref="K374">if(V374="","",XLOOKUP(V374,Master[Company],Master[Pigging],"Unknown",0,1))</f>
        <v/>
      </c>
      <c r="L374" s="88" t="str">
        <f t="array" ref="L374">if(V374="","",XLOOKUP(V374,Master[Company],Master[Load Method],"Unknown",0,1))</f>
        <v/>
      </c>
      <c r="M374" s="88" t="str">
        <f t="array" ref="M374">if(V374="","",XLOOKUP(V374,Master[Company],Master[Line Distance],"Unknown",0,1))</f>
        <v/>
      </c>
      <c r="N374" s="164"/>
      <c r="O374" s="301"/>
      <c r="P374" s="88"/>
      <c r="Q374" s="88" t="str">
        <f t="array" ref="Q374">if(V374="","",XLOOKUP(V374,Master[Company],Master[Terms],"NA",0,1))</f>
        <v/>
      </c>
      <c r="R374" s="88" t="str">
        <f t="shared" si="3"/>
        <v/>
      </c>
      <c r="S374" s="88" t="str">
        <f t="array" ref="S374">if(V374="","",XLOOKUP(V374,Master[Company],Master[Group],"NA",0,1))</f>
        <v/>
      </c>
      <c r="T374" s="88" t="str">
        <f t="array" ref="T374">if(V374="","",XLOOKUP(V374,Master[Company],Master[Loading Location],"NA",0,1))</f>
        <v/>
      </c>
      <c r="U374" s="88" t="str">
        <f t="array" ref="U374">if(V374="","",XLOOKUP(V374,Master[Company],Master[Acronym],"NA",0,1))</f>
        <v/>
      </c>
      <c r="V374" s="88"/>
      <c r="W374" s="90"/>
      <c r="X374" s="90"/>
      <c r="Y374" s="88"/>
      <c r="Z374" s="88" t="str">
        <f t="shared" si="5"/>
        <v/>
      </c>
      <c r="AA374" s="88"/>
      <c r="AB374" s="88"/>
      <c r="AC374" s="88"/>
      <c r="AD374" s="166"/>
      <c r="AE374" s="303"/>
      <c r="AF374" s="304"/>
      <c r="AG374" s="304"/>
      <c r="AH374" s="304"/>
      <c r="AI374" s="304"/>
      <c r="AJ374" s="304"/>
      <c r="AK374" s="304"/>
      <c r="AL374" s="305"/>
      <c r="AM374" s="304"/>
      <c r="AN374" s="304"/>
      <c r="AO374" s="304"/>
      <c r="AP374" s="304"/>
      <c r="AQ374" s="304"/>
      <c r="AR374" s="304"/>
      <c r="AS374" s="304"/>
      <c r="AT374" s="304"/>
      <c r="AU374" s="164"/>
      <c r="AV374" s="306"/>
      <c r="AW374" s="306"/>
      <c r="AX374" s="164"/>
      <c r="AY374" s="166"/>
      <c r="AZ374" s="88"/>
      <c r="BA374" s="88"/>
      <c r="BB374" s="88"/>
      <c r="BC374" s="88"/>
      <c r="BD374" s="307"/>
      <c r="BE374" s="88"/>
      <c r="BF374" s="88"/>
      <c r="BG374" s="88"/>
      <c r="BH374" s="308"/>
      <c r="BI374" s="309"/>
      <c r="BJ374" s="310"/>
      <c r="BK374" s="310"/>
      <c r="BL374" s="310"/>
      <c r="BM374" s="310"/>
      <c r="BN374" s="214"/>
    </row>
    <row r="375" ht="22.5" customHeight="1">
      <c r="A375" s="85" t="str">
        <f t="shared" si="6"/>
        <v/>
      </c>
      <c r="B375" s="321"/>
      <c r="C375" s="319" t="str">
        <f t="shared" si="1"/>
        <v/>
      </c>
      <c r="D375" s="322"/>
      <c r="E375" s="320" t="str">
        <f t="shared" si="2"/>
        <v/>
      </c>
      <c r="F375" s="323"/>
      <c r="G375" s="164"/>
      <c r="H375" s="88" t="str">
        <f t="array" ref="H375">IF(D375="","",XLOOKUP(D375,'Master Data'!K:K,'Master Data'!N:N,"Input in Master Data",0,1))</f>
        <v/>
      </c>
      <c r="I375" s="88" t="str">
        <f t="array" ref="I375">IF(D375="","",XLOOKUP(D375,'Master Data'!K:K,'Master Data'!O:O,"Input in Master Data",0,1))</f>
        <v/>
      </c>
      <c r="J375" s="88" t="str">
        <f t="array" ref="J375">if(V375="","",XLOOKUP(V375,Master[Company],Master[Blow],"Unknown",0,1))</f>
        <v/>
      </c>
      <c r="K375" s="88" t="str">
        <f t="array" ref="K375">if(V375="","",XLOOKUP(V375,Master[Company],Master[Pigging],"Unknown",0,1))</f>
        <v/>
      </c>
      <c r="L375" s="88" t="str">
        <f t="array" ref="L375">if(V375="","",XLOOKUP(V375,Master[Company],Master[Load Method],"Unknown",0,1))</f>
        <v/>
      </c>
      <c r="M375" s="88" t="str">
        <f t="array" ref="M375">if(V375="","",XLOOKUP(V375,Master[Company],Master[Line Distance],"Unknown",0,1))</f>
        <v/>
      </c>
      <c r="N375" s="164"/>
      <c r="O375" s="301"/>
      <c r="P375" s="88"/>
      <c r="Q375" s="88" t="str">
        <f t="array" ref="Q375">if(V375="","",XLOOKUP(V375,Master[Company],Master[Terms],"NA",0,1))</f>
        <v/>
      </c>
      <c r="R375" s="88" t="str">
        <f t="shared" si="3"/>
        <v/>
      </c>
      <c r="S375" s="88" t="str">
        <f t="array" ref="S375">if(V375="","",XLOOKUP(V375,Master[Company],Master[Group],"NA",0,1))</f>
        <v/>
      </c>
      <c r="T375" s="88" t="str">
        <f t="array" ref="T375">if(V375="","",XLOOKUP(V375,Master[Company],Master[Loading Location],"NA",0,1))</f>
        <v/>
      </c>
      <c r="U375" s="88" t="str">
        <f t="array" ref="U375">if(V375="","",XLOOKUP(V375,Master[Company],Master[Acronym],"NA",0,1))</f>
        <v/>
      </c>
      <c r="V375" s="88"/>
      <c r="W375" s="90"/>
      <c r="X375" s="90"/>
      <c r="Y375" s="88"/>
      <c r="Z375" s="88" t="str">
        <f t="shared" si="5"/>
        <v/>
      </c>
      <c r="AA375" s="88"/>
      <c r="AB375" s="88"/>
      <c r="AC375" s="88"/>
      <c r="AD375" s="166"/>
      <c r="AE375" s="303"/>
      <c r="AF375" s="304"/>
      <c r="AG375" s="304"/>
      <c r="AH375" s="304"/>
      <c r="AI375" s="304"/>
      <c r="AJ375" s="304"/>
      <c r="AK375" s="304"/>
      <c r="AL375" s="305"/>
      <c r="AM375" s="304"/>
      <c r="AN375" s="304"/>
      <c r="AO375" s="304"/>
      <c r="AP375" s="304"/>
      <c r="AQ375" s="304"/>
      <c r="AR375" s="304"/>
      <c r="AS375" s="304"/>
      <c r="AT375" s="304"/>
      <c r="AU375" s="164"/>
      <c r="AV375" s="306"/>
      <c r="AW375" s="306"/>
      <c r="AX375" s="164"/>
      <c r="AY375" s="166"/>
      <c r="AZ375" s="88"/>
      <c r="BA375" s="88"/>
      <c r="BB375" s="88"/>
      <c r="BC375" s="88"/>
      <c r="BD375" s="307"/>
      <c r="BE375" s="88"/>
      <c r="BF375" s="88"/>
      <c r="BG375" s="88"/>
      <c r="BH375" s="308"/>
      <c r="BI375" s="309"/>
      <c r="BJ375" s="310"/>
      <c r="BK375" s="310"/>
      <c r="BL375" s="310"/>
      <c r="BM375" s="310"/>
      <c r="BN375" s="214"/>
    </row>
    <row r="376" ht="22.5" customHeight="1">
      <c r="A376" s="85" t="str">
        <f t="shared" si="6"/>
        <v/>
      </c>
      <c r="B376" s="321"/>
      <c r="C376" s="319" t="str">
        <f t="shared" si="1"/>
        <v/>
      </c>
      <c r="D376" s="322"/>
      <c r="E376" s="320" t="str">
        <f t="shared" si="2"/>
        <v/>
      </c>
      <c r="F376" s="323"/>
      <c r="G376" s="164"/>
      <c r="H376" s="88" t="str">
        <f t="array" ref="H376">IF(D376="","",XLOOKUP(D376,'Master Data'!K:K,'Master Data'!N:N,"Input in Master Data",0,1))</f>
        <v/>
      </c>
      <c r="I376" s="88" t="str">
        <f t="array" ref="I376">IF(D376="","",XLOOKUP(D376,'Master Data'!K:K,'Master Data'!O:O,"Input in Master Data",0,1))</f>
        <v/>
      </c>
      <c r="J376" s="88" t="str">
        <f t="array" ref="J376">if(V376="","",XLOOKUP(V376,Master[Company],Master[Blow],"Unknown",0,1))</f>
        <v/>
      </c>
      <c r="K376" s="88" t="str">
        <f t="array" ref="K376">if(V376="","",XLOOKUP(V376,Master[Company],Master[Pigging],"Unknown",0,1))</f>
        <v/>
      </c>
      <c r="L376" s="88" t="str">
        <f t="array" ref="L376">if(V376="","",XLOOKUP(V376,Master[Company],Master[Load Method],"Unknown",0,1))</f>
        <v/>
      </c>
      <c r="M376" s="88" t="str">
        <f t="array" ref="M376">if(V376="","",XLOOKUP(V376,Master[Company],Master[Line Distance],"Unknown",0,1))</f>
        <v/>
      </c>
      <c r="N376" s="164"/>
      <c r="O376" s="301"/>
      <c r="P376" s="88"/>
      <c r="Q376" s="88" t="str">
        <f t="array" ref="Q376">if(V376="","",XLOOKUP(V376,Master[Company],Master[Terms],"NA",0,1))</f>
        <v/>
      </c>
      <c r="R376" s="88" t="str">
        <f t="shared" si="3"/>
        <v/>
      </c>
      <c r="S376" s="88" t="str">
        <f t="array" ref="S376">if(V376="","",XLOOKUP(V376,Master[Company],Master[Group],"NA",0,1))</f>
        <v/>
      </c>
      <c r="T376" s="88" t="str">
        <f t="array" ref="T376">if(V376="","",XLOOKUP(V376,Master[Company],Master[Loading Location],"NA",0,1))</f>
        <v/>
      </c>
      <c r="U376" s="88" t="str">
        <f t="array" ref="U376">if(V376="","",XLOOKUP(V376,Master[Company],Master[Acronym],"NA",0,1))</f>
        <v/>
      </c>
      <c r="V376" s="88"/>
      <c r="W376" s="90"/>
      <c r="X376" s="90"/>
      <c r="Y376" s="88"/>
      <c r="Z376" s="88" t="str">
        <f t="shared" si="5"/>
        <v/>
      </c>
      <c r="AA376" s="88"/>
      <c r="AB376" s="88"/>
      <c r="AC376" s="88"/>
      <c r="AD376" s="166"/>
      <c r="AE376" s="303"/>
      <c r="AF376" s="304"/>
      <c r="AG376" s="304"/>
      <c r="AH376" s="304"/>
      <c r="AI376" s="304"/>
      <c r="AJ376" s="304"/>
      <c r="AK376" s="304"/>
      <c r="AL376" s="305"/>
      <c r="AM376" s="304"/>
      <c r="AN376" s="304"/>
      <c r="AO376" s="304"/>
      <c r="AP376" s="304"/>
      <c r="AQ376" s="304"/>
      <c r="AR376" s="304"/>
      <c r="AS376" s="304"/>
      <c r="AT376" s="304"/>
      <c r="AU376" s="164"/>
      <c r="AV376" s="306"/>
      <c r="AW376" s="306"/>
      <c r="AX376" s="164"/>
      <c r="AY376" s="166"/>
      <c r="AZ376" s="88"/>
      <c r="BA376" s="88"/>
      <c r="BB376" s="88"/>
      <c r="BC376" s="88"/>
      <c r="BD376" s="307"/>
      <c r="BE376" s="88"/>
      <c r="BF376" s="88"/>
      <c r="BG376" s="88"/>
      <c r="BH376" s="308"/>
      <c r="BI376" s="309"/>
      <c r="BJ376" s="310"/>
      <c r="BK376" s="310"/>
      <c r="BL376" s="310"/>
      <c r="BM376" s="310"/>
      <c r="BN376" s="214"/>
    </row>
    <row r="377" ht="22.5" customHeight="1">
      <c r="A377" s="85" t="str">
        <f t="shared" si="6"/>
        <v/>
      </c>
      <c r="B377" s="321"/>
      <c r="C377" s="319" t="str">
        <f t="shared" si="1"/>
        <v/>
      </c>
      <c r="D377" s="322"/>
      <c r="E377" s="320" t="str">
        <f t="shared" si="2"/>
        <v/>
      </c>
      <c r="F377" s="323"/>
      <c r="G377" s="164"/>
      <c r="H377" s="88" t="str">
        <f t="array" ref="H377">IF(D377="","",XLOOKUP(D377,'Master Data'!K:K,'Master Data'!N:N,"Input in Master Data",0,1))</f>
        <v/>
      </c>
      <c r="I377" s="88" t="str">
        <f t="array" ref="I377">IF(D377="","",XLOOKUP(D377,'Master Data'!K:K,'Master Data'!O:O,"Input in Master Data",0,1))</f>
        <v/>
      </c>
      <c r="J377" s="88" t="str">
        <f t="array" ref="J377">if(V377="","",XLOOKUP(V377,Master[Company],Master[Blow],"Unknown",0,1))</f>
        <v/>
      </c>
      <c r="K377" s="88" t="str">
        <f t="array" ref="K377">if(V377="","",XLOOKUP(V377,Master[Company],Master[Pigging],"Unknown",0,1))</f>
        <v/>
      </c>
      <c r="L377" s="88" t="str">
        <f t="array" ref="L377">if(V377="","",XLOOKUP(V377,Master[Company],Master[Load Method],"Unknown",0,1))</f>
        <v/>
      </c>
      <c r="M377" s="88" t="str">
        <f t="array" ref="M377">if(V377="","",XLOOKUP(V377,Master[Company],Master[Line Distance],"Unknown",0,1))</f>
        <v/>
      </c>
      <c r="N377" s="164"/>
      <c r="O377" s="301"/>
      <c r="P377" s="88"/>
      <c r="Q377" s="88" t="str">
        <f t="array" ref="Q377">if(V377="","",XLOOKUP(V377,Master[Company],Master[Terms],"NA",0,1))</f>
        <v/>
      </c>
      <c r="R377" s="88" t="str">
        <f t="shared" si="3"/>
        <v/>
      </c>
      <c r="S377" s="88" t="str">
        <f t="array" ref="S377">if(V377="","",XLOOKUP(V377,Master[Company],Master[Group],"NA",0,1))</f>
        <v/>
      </c>
      <c r="T377" s="88" t="str">
        <f t="array" ref="T377">if(V377="","",XLOOKUP(V377,Master[Company],Master[Loading Location],"NA",0,1))</f>
        <v/>
      </c>
      <c r="U377" s="88" t="str">
        <f t="array" ref="U377">if(V377="","",XLOOKUP(V377,Master[Company],Master[Acronym],"NA",0,1))</f>
        <v/>
      </c>
      <c r="V377" s="88"/>
      <c r="W377" s="90"/>
      <c r="X377" s="90"/>
      <c r="Y377" s="88"/>
      <c r="Z377" s="88" t="str">
        <f t="shared" si="5"/>
        <v/>
      </c>
      <c r="AA377" s="88"/>
      <c r="AB377" s="88"/>
      <c r="AC377" s="88"/>
      <c r="AD377" s="166"/>
      <c r="AE377" s="303"/>
      <c r="AF377" s="304"/>
      <c r="AG377" s="304"/>
      <c r="AH377" s="304"/>
      <c r="AI377" s="304"/>
      <c r="AJ377" s="304"/>
      <c r="AK377" s="304"/>
      <c r="AL377" s="305"/>
      <c r="AM377" s="304"/>
      <c r="AN377" s="304"/>
      <c r="AO377" s="304"/>
      <c r="AP377" s="304"/>
      <c r="AQ377" s="304"/>
      <c r="AR377" s="304"/>
      <c r="AS377" s="304"/>
      <c r="AT377" s="304"/>
      <c r="AU377" s="164"/>
      <c r="AV377" s="306"/>
      <c r="AW377" s="306"/>
      <c r="AX377" s="164"/>
      <c r="AY377" s="166"/>
      <c r="AZ377" s="88"/>
      <c r="BA377" s="88"/>
      <c r="BB377" s="88"/>
      <c r="BC377" s="88"/>
      <c r="BD377" s="307"/>
      <c r="BE377" s="88"/>
      <c r="BF377" s="88"/>
      <c r="BG377" s="88"/>
      <c r="BH377" s="308"/>
      <c r="BI377" s="309"/>
      <c r="BJ377" s="310"/>
      <c r="BK377" s="310"/>
      <c r="BL377" s="310"/>
      <c r="BM377" s="310"/>
      <c r="BN377" s="214"/>
    </row>
    <row r="378" ht="22.5" customHeight="1">
      <c r="A378" s="85" t="str">
        <f t="shared" si="6"/>
        <v/>
      </c>
      <c r="B378" s="321"/>
      <c r="C378" s="319" t="str">
        <f t="shared" si="1"/>
        <v/>
      </c>
      <c r="D378" s="322"/>
      <c r="E378" s="320" t="str">
        <f t="shared" si="2"/>
        <v/>
      </c>
      <c r="F378" s="323"/>
      <c r="G378" s="164"/>
      <c r="H378" s="88" t="str">
        <f t="array" ref="H378">IF(D378="","",XLOOKUP(D378,'Master Data'!K:K,'Master Data'!N:N,"Input in Master Data",0,1))</f>
        <v/>
      </c>
      <c r="I378" s="88" t="str">
        <f t="array" ref="I378">IF(D378="","",XLOOKUP(D378,'Master Data'!K:K,'Master Data'!O:O,"Input in Master Data",0,1))</f>
        <v/>
      </c>
      <c r="J378" s="88" t="str">
        <f t="array" ref="J378">if(V378="","",XLOOKUP(V378,Master[Company],Master[Blow],"Unknown",0,1))</f>
        <v/>
      </c>
      <c r="K378" s="88" t="str">
        <f t="array" ref="K378">if(V378="","",XLOOKUP(V378,Master[Company],Master[Pigging],"Unknown",0,1))</f>
        <v/>
      </c>
      <c r="L378" s="88" t="str">
        <f t="array" ref="L378">if(V378="","",XLOOKUP(V378,Master[Company],Master[Load Method],"Unknown",0,1))</f>
        <v/>
      </c>
      <c r="M378" s="88" t="str">
        <f t="array" ref="M378">if(V378="","",XLOOKUP(V378,Master[Company],Master[Line Distance],"Unknown",0,1))</f>
        <v/>
      </c>
      <c r="N378" s="164"/>
      <c r="O378" s="301"/>
      <c r="P378" s="88"/>
      <c r="Q378" s="88" t="str">
        <f t="array" ref="Q378">if(V378="","",XLOOKUP(V378,Master[Company],Master[Terms],"NA",0,1))</f>
        <v/>
      </c>
      <c r="R378" s="88" t="str">
        <f t="shared" si="3"/>
        <v/>
      </c>
      <c r="S378" s="88" t="str">
        <f t="array" ref="S378">if(V378="","",XLOOKUP(V378,Master[Company],Master[Group],"NA",0,1))</f>
        <v/>
      </c>
      <c r="T378" s="88" t="str">
        <f t="array" ref="T378">if(V378="","",XLOOKUP(V378,Master[Company],Master[Loading Location],"NA",0,1))</f>
        <v/>
      </c>
      <c r="U378" s="88" t="str">
        <f t="array" ref="U378">if(V378="","",XLOOKUP(V378,Master[Company],Master[Acronym],"NA",0,1))</f>
        <v/>
      </c>
      <c r="V378" s="88"/>
      <c r="W378" s="90"/>
      <c r="X378" s="90"/>
      <c r="Y378" s="88"/>
      <c r="Z378" s="88" t="str">
        <f t="shared" si="5"/>
        <v/>
      </c>
      <c r="AA378" s="88"/>
      <c r="AB378" s="88"/>
      <c r="AC378" s="88"/>
      <c r="AD378" s="166"/>
      <c r="AE378" s="303"/>
      <c r="AF378" s="304"/>
      <c r="AG378" s="304"/>
      <c r="AH378" s="304"/>
      <c r="AI378" s="304"/>
      <c r="AJ378" s="304"/>
      <c r="AK378" s="304"/>
      <c r="AL378" s="305"/>
      <c r="AM378" s="304"/>
      <c r="AN378" s="304"/>
      <c r="AO378" s="304"/>
      <c r="AP378" s="304"/>
      <c r="AQ378" s="304"/>
      <c r="AR378" s="304"/>
      <c r="AS378" s="304"/>
      <c r="AT378" s="304"/>
      <c r="AU378" s="164"/>
      <c r="AV378" s="306"/>
      <c r="AW378" s="306"/>
      <c r="AX378" s="164"/>
      <c r="AY378" s="166"/>
      <c r="AZ378" s="88"/>
      <c r="BA378" s="88"/>
      <c r="BB378" s="88"/>
      <c r="BC378" s="88"/>
      <c r="BD378" s="307"/>
      <c r="BE378" s="88"/>
      <c r="BF378" s="88"/>
      <c r="BG378" s="88"/>
      <c r="BH378" s="308"/>
      <c r="BI378" s="309"/>
      <c r="BJ378" s="310"/>
      <c r="BK378" s="310"/>
      <c r="BL378" s="310"/>
      <c r="BM378" s="310"/>
      <c r="BN378" s="214"/>
    </row>
    <row r="379" ht="22.5" customHeight="1">
      <c r="A379" s="85" t="str">
        <f t="shared" si="6"/>
        <v/>
      </c>
      <c r="B379" s="321"/>
      <c r="C379" s="319" t="str">
        <f t="shared" si="1"/>
        <v/>
      </c>
      <c r="D379" s="322"/>
      <c r="E379" s="320" t="str">
        <f t="shared" si="2"/>
        <v/>
      </c>
      <c r="F379" s="323"/>
      <c r="G379" s="164"/>
      <c r="H379" s="88" t="str">
        <f t="array" ref="H379">IF(D379="","",XLOOKUP(D379,'Master Data'!K:K,'Master Data'!N:N,"Input in Master Data",0,1))</f>
        <v/>
      </c>
      <c r="I379" s="88" t="str">
        <f t="array" ref="I379">IF(D379="","",XLOOKUP(D379,'Master Data'!K:K,'Master Data'!O:O,"Input in Master Data",0,1))</f>
        <v/>
      </c>
      <c r="J379" s="88" t="str">
        <f t="array" ref="J379">if(V379="","",XLOOKUP(V379,Master[Company],Master[Blow],"Unknown",0,1))</f>
        <v/>
      </c>
      <c r="K379" s="88" t="str">
        <f t="array" ref="K379">if(V379="","",XLOOKUP(V379,Master[Company],Master[Pigging],"Unknown",0,1))</f>
        <v/>
      </c>
      <c r="L379" s="88" t="str">
        <f t="array" ref="L379">if(V379="","",XLOOKUP(V379,Master[Company],Master[Load Method],"Unknown",0,1))</f>
        <v/>
      </c>
      <c r="M379" s="88" t="str">
        <f t="array" ref="M379">if(V379="","",XLOOKUP(V379,Master[Company],Master[Line Distance],"Unknown",0,1))</f>
        <v/>
      </c>
      <c r="N379" s="164"/>
      <c r="O379" s="301"/>
      <c r="P379" s="88"/>
      <c r="Q379" s="88" t="str">
        <f t="array" ref="Q379">if(V379="","",XLOOKUP(V379,Master[Company],Master[Terms],"NA",0,1))</f>
        <v/>
      </c>
      <c r="R379" s="88" t="str">
        <f t="shared" si="3"/>
        <v/>
      </c>
      <c r="S379" s="88" t="str">
        <f t="array" ref="S379">if(V379="","",XLOOKUP(V379,Master[Company],Master[Group],"NA",0,1))</f>
        <v/>
      </c>
      <c r="T379" s="88" t="str">
        <f t="array" ref="T379">if(V379="","",XLOOKUP(V379,Master[Company],Master[Loading Location],"NA",0,1))</f>
        <v/>
      </c>
      <c r="U379" s="88" t="str">
        <f t="array" ref="U379">if(V379="","",XLOOKUP(V379,Master[Company],Master[Acronym],"NA",0,1))</f>
        <v/>
      </c>
      <c r="V379" s="88"/>
      <c r="W379" s="90"/>
      <c r="X379" s="90"/>
      <c r="Y379" s="88"/>
      <c r="Z379" s="88" t="str">
        <f t="shared" si="5"/>
        <v/>
      </c>
      <c r="AA379" s="88"/>
      <c r="AB379" s="88"/>
      <c r="AC379" s="88"/>
      <c r="AD379" s="166"/>
      <c r="AE379" s="303"/>
      <c r="AF379" s="304"/>
      <c r="AG379" s="304"/>
      <c r="AH379" s="304"/>
      <c r="AI379" s="304"/>
      <c r="AJ379" s="304"/>
      <c r="AK379" s="304"/>
      <c r="AL379" s="305"/>
      <c r="AM379" s="304"/>
      <c r="AN379" s="304"/>
      <c r="AO379" s="304"/>
      <c r="AP379" s="304"/>
      <c r="AQ379" s="304"/>
      <c r="AR379" s="304"/>
      <c r="AS379" s="304"/>
      <c r="AT379" s="304"/>
      <c r="AU379" s="164"/>
      <c r="AV379" s="306"/>
      <c r="AW379" s="306"/>
      <c r="AX379" s="164"/>
      <c r="AY379" s="166"/>
      <c r="AZ379" s="88"/>
      <c r="BA379" s="88"/>
      <c r="BB379" s="88"/>
      <c r="BC379" s="88"/>
      <c r="BD379" s="307"/>
      <c r="BE379" s="88"/>
      <c r="BF379" s="88"/>
      <c r="BG379" s="88"/>
      <c r="BH379" s="308"/>
      <c r="BI379" s="309"/>
      <c r="BJ379" s="310"/>
      <c r="BK379" s="310"/>
      <c r="BL379" s="310"/>
      <c r="BM379" s="310"/>
      <c r="BN379" s="214"/>
    </row>
    <row r="380" ht="22.5" customHeight="1">
      <c r="A380" s="85" t="str">
        <f t="shared" si="6"/>
        <v/>
      </c>
      <c r="B380" s="321"/>
      <c r="C380" s="319" t="str">
        <f t="shared" si="1"/>
        <v/>
      </c>
      <c r="D380" s="322"/>
      <c r="E380" s="320" t="str">
        <f t="shared" si="2"/>
        <v/>
      </c>
      <c r="F380" s="323"/>
      <c r="G380" s="164"/>
      <c r="H380" s="88" t="str">
        <f t="array" ref="H380">IF(D380="","",XLOOKUP(D380,'Master Data'!K:K,'Master Data'!N:N,"Input in Master Data",0,1))</f>
        <v/>
      </c>
      <c r="I380" s="88" t="str">
        <f t="array" ref="I380">IF(D380="","",XLOOKUP(D380,'Master Data'!K:K,'Master Data'!O:O,"Input in Master Data",0,1))</f>
        <v/>
      </c>
      <c r="J380" s="88" t="str">
        <f t="array" ref="J380">if(V380="","",XLOOKUP(V380,Master[Company],Master[Blow],"Unknown",0,1))</f>
        <v/>
      </c>
      <c r="K380" s="88" t="str">
        <f t="array" ref="K380">if(V380="","",XLOOKUP(V380,Master[Company],Master[Pigging],"Unknown",0,1))</f>
        <v/>
      </c>
      <c r="L380" s="88" t="str">
        <f t="array" ref="L380">if(V380="","",XLOOKUP(V380,Master[Company],Master[Load Method],"Unknown",0,1))</f>
        <v/>
      </c>
      <c r="M380" s="88" t="str">
        <f t="array" ref="M380">if(V380="","",XLOOKUP(V380,Master[Company],Master[Line Distance],"Unknown",0,1))</f>
        <v/>
      </c>
      <c r="N380" s="164"/>
      <c r="O380" s="301"/>
      <c r="P380" s="88"/>
      <c r="Q380" s="88" t="str">
        <f t="array" ref="Q380">if(V380="","",XLOOKUP(V380,Master[Company],Master[Terms],"NA",0,1))</f>
        <v/>
      </c>
      <c r="R380" s="88" t="str">
        <f t="shared" si="3"/>
        <v/>
      </c>
      <c r="S380" s="88" t="str">
        <f t="array" ref="S380">if(V380="","",XLOOKUP(V380,Master[Company],Master[Group],"NA",0,1))</f>
        <v/>
      </c>
      <c r="T380" s="88" t="str">
        <f t="array" ref="T380">if(V380="","",XLOOKUP(V380,Master[Company],Master[Loading Location],"NA",0,1))</f>
        <v/>
      </c>
      <c r="U380" s="88" t="str">
        <f t="array" ref="U380">if(V380="","",XLOOKUP(V380,Master[Company],Master[Acronym],"NA",0,1))</f>
        <v/>
      </c>
      <c r="V380" s="88"/>
      <c r="W380" s="90"/>
      <c r="X380" s="90"/>
      <c r="Y380" s="88"/>
      <c r="Z380" s="88" t="str">
        <f t="shared" si="5"/>
        <v/>
      </c>
      <c r="AA380" s="88"/>
      <c r="AB380" s="88"/>
      <c r="AC380" s="88"/>
      <c r="AD380" s="166"/>
      <c r="AE380" s="303"/>
      <c r="AF380" s="304"/>
      <c r="AG380" s="304"/>
      <c r="AH380" s="304"/>
      <c r="AI380" s="304"/>
      <c r="AJ380" s="304"/>
      <c r="AK380" s="304"/>
      <c r="AL380" s="305"/>
      <c r="AM380" s="304"/>
      <c r="AN380" s="304"/>
      <c r="AO380" s="304"/>
      <c r="AP380" s="304"/>
      <c r="AQ380" s="304"/>
      <c r="AR380" s="304"/>
      <c r="AS380" s="304"/>
      <c r="AT380" s="304"/>
      <c r="AU380" s="164"/>
      <c r="AV380" s="306"/>
      <c r="AW380" s="306"/>
      <c r="AX380" s="164"/>
      <c r="AY380" s="166"/>
      <c r="AZ380" s="88"/>
      <c r="BA380" s="88"/>
      <c r="BB380" s="88"/>
      <c r="BC380" s="88"/>
      <c r="BD380" s="307"/>
      <c r="BE380" s="88"/>
      <c r="BF380" s="88"/>
      <c r="BG380" s="88"/>
      <c r="BH380" s="308"/>
      <c r="BI380" s="309"/>
      <c r="BJ380" s="310"/>
      <c r="BK380" s="310"/>
      <c r="BL380" s="310"/>
      <c r="BM380" s="310"/>
      <c r="BN380" s="214"/>
    </row>
    <row r="381" ht="22.5" customHeight="1">
      <c r="A381" s="85" t="str">
        <f t="shared" si="6"/>
        <v/>
      </c>
      <c r="B381" s="321"/>
      <c r="C381" s="319" t="str">
        <f t="shared" si="1"/>
        <v/>
      </c>
      <c r="D381" s="322"/>
      <c r="E381" s="320" t="str">
        <f t="shared" si="2"/>
        <v/>
      </c>
      <c r="F381" s="323"/>
      <c r="G381" s="164"/>
      <c r="H381" s="88" t="str">
        <f t="array" ref="H381">IF(D381="","",XLOOKUP(D381,'Master Data'!K:K,'Master Data'!N:N,"Input in Master Data",0,1))</f>
        <v/>
      </c>
      <c r="I381" s="88" t="str">
        <f t="array" ref="I381">IF(D381="","",XLOOKUP(D381,'Master Data'!K:K,'Master Data'!O:O,"Input in Master Data",0,1))</f>
        <v/>
      </c>
      <c r="J381" s="88" t="str">
        <f t="array" ref="J381">if(V381="","",XLOOKUP(V381,Master[Company],Master[Blow],"Unknown",0,1))</f>
        <v/>
      </c>
      <c r="K381" s="88" t="str">
        <f t="array" ref="K381">if(V381="","",XLOOKUP(V381,Master[Company],Master[Pigging],"Unknown",0,1))</f>
        <v/>
      </c>
      <c r="L381" s="88" t="str">
        <f t="array" ref="L381">if(V381="","",XLOOKUP(V381,Master[Company],Master[Load Method],"Unknown",0,1))</f>
        <v/>
      </c>
      <c r="M381" s="88" t="str">
        <f t="array" ref="M381">if(V381="","",XLOOKUP(V381,Master[Company],Master[Line Distance],"Unknown",0,1))</f>
        <v/>
      </c>
      <c r="N381" s="164"/>
      <c r="O381" s="301"/>
      <c r="P381" s="88"/>
      <c r="Q381" s="88" t="str">
        <f t="array" ref="Q381">if(V381="","",XLOOKUP(V381,Master[Company],Master[Terms],"NA",0,1))</f>
        <v/>
      </c>
      <c r="R381" s="88" t="str">
        <f t="shared" si="3"/>
        <v/>
      </c>
      <c r="S381" s="88" t="str">
        <f t="array" ref="S381">if(V381="","",XLOOKUP(V381,Master[Company],Master[Group],"NA",0,1))</f>
        <v/>
      </c>
      <c r="T381" s="88" t="str">
        <f t="array" ref="T381">if(V381="","",XLOOKUP(V381,Master[Company],Master[Loading Location],"NA",0,1))</f>
        <v/>
      </c>
      <c r="U381" s="88" t="str">
        <f t="array" ref="U381">if(V381="","",XLOOKUP(V381,Master[Company],Master[Acronym],"NA",0,1))</f>
        <v/>
      </c>
      <c r="V381" s="88"/>
      <c r="W381" s="90"/>
      <c r="X381" s="90"/>
      <c r="Y381" s="88"/>
      <c r="Z381" s="88" t="str">
        <f t="shared" si="5"/>
        <v/>
      </c>
      <c r="AA381" s="88"/>
      <c r="AB381" s="88"/>
      <c r="AC381" s="88"/>
      <c r="AD381" s="166"/>
      <c r="AE381" s="303"/>
      <c r="AF381" s="304"/>
      <c r="AG381" s="304"/>
      <c r="AH381" s="304"/>
      <c r="AI381" s="304"/>
      <c r="AJ381" s="304"/>
      <c r="AK381" s="304"/>
      <c r="AL381" s="305"/>
      <c r="AM381" s="304"/>
      <c r="AN381" s="304"/>
      <c r="AO381" s="304"/>
      <c r="AP381" s="304"/>
      <c r="AQ381" s="304"/>
      <c r="AR381" s="304"/>
      <c r="AS381" s="304"/>
      <c r="AT381" s="304"/>
      <c r="AU381" s="164"/>
      <c r="AV381" s="306"/>
      <c r="AW381" s="306"/>
      <c r="AX381" s="164"/>
      <c r="AY381" s="166"/>
      <c r="AZ381" s="88"/>
      <c r="BA381" s="88"/>
      <c r="BB381" s="88"/>
      <c r="BC381" s="88"/>
      <c r="BD381" s="307"/>
      <c r="BE381" s="88"/>
      <c r="BF381" s="88"/>
      <c r="BG381" s="88"/>
      <c r="BH381" s="308"/>
      <c r="BI381" s="309"/>
      <c r="BJ381" s="310"/>
      <c r="BK381" s="310"/>
      <c r="BL381" s="310"/>
      <c r="BM381" s="310"/>
      <c r="BN381" s="214"/>
    </row>
    <row r="382" ht="22.5" customHeight="1">
      <c r="A382" s="85" t="str">
        <f t="shared" si="6"/>
        <v/>
      </c>
      <c r="B382" s="321"/>
      <c r="C382" s="319" t="str">
        <f t="shared" si="1"/>
        <v/>
      </c>
      <c r="D382" s="322"/>
      <c r="E382" s="320" t="str">
        <f t="shared" si="2"/>
        <v/>
      </c>
      <c r="F382" s="323"/>
      <c r="G382" s="164"/>
      <c r="H382" s="88" t="str">
        <f t="array" ref="H382">IF(D382="","",XLOOKUP(D382,'Master Data'!K:K,'Master Data'!N:N,"Input in Master Data",0,1))</f>
        <v/>
      </c>
      <c r="I382" s="88" t="str">
        <f t="array" ref="I382">IF(D382="","",XLOOKUP(D382,'Master Data'!K:K,'Master Data'!O:O,"Input in Master Data",0,1))</f>
        <v/>
      </c>
      <c r="J382" s="88" t="str">
        <f t="array" ref="J382">if(V382="","",XLOOKUP(V382,Master[Company],Master[Blow],"Unknown",0,1))</f>
        <v/>
      </c>
      <c r="K382" s="88" t="str">
        <f t="array" ref="K382">if(V382="","",XLOOKUP(V382,Master[Company],Master[Pigging],"Unknown",0,1))</f>
        <v/>
      </c>
      <c r="L382" s="88" t="str">
        <f t="array" ref="L382">if(V382="","",XLOOKUP(V382,Master[Company],Master[Load Method],"Unknown",0,1))</f>
        <v/>
      </c>
      <c r="M382" s="88" t="str">
        <f t="array" ref="M382">if(V382="","",XLOOKUP(V382,Master[Company],Master[Line Distance],"Unknown",0,1))</f>
        <v/>
      </c>
      <c r="N382" s="164"/>
      <c r="O382" s="301"/>
      <c r="P382" s="88"/>
      <c r="Q382" s="88" t="str">
        <f t="array" ref="Q382">if(V382="","",XLOOKUP(V382,Master[Company],Master[Terms],"NA",0,1))</f>
        <v/>
      </c>
      <c r="R382" s="88" t="str">
        <f t="shared" si="3"/>
        <v/>
      </c>
      <c r="S382" s="88" t="str">
        <f t="array" ref="S382">if(V382="","",XLOOKUP(V382,Master[Company],Master[Group],"NA",0,1))</f>
        <v/>
      </c>
      <c r="T382" s="88" t="str">
        <f t="array" ref="T382">if(V382="","",XLOOKUP(V382,Master[Company],Master[Loading Location],"NA",0,1))</f>
        <v/>
      </c>
      <c r="U382" s="88" t="str">
        <f t="array" ref="U382">if(V382="","",XLOOKUP(V382,Master[Company],Master[Acronym],"NA",0,1))</f>
        <v/>
      </c>
      <c r="V382" s="88"/>
      <c r="W382" s="90"/>
      <c r="X382" s="90"/>
      <c r="Y382" s="88"/>
      <c r="Z382" s="88" t="str">
        <f t="shared" si="5"/>
        <v/>
      </c>
      <c r="AA382" s="88"/>
      <c r="AB382" s="88"/>
      <c r="AC382" s="88"/>
      <c r="AD382" s="166"/>
      <c r="AE382" s="303"/>
      <c r="AF382" s="304"/>
      <c r="AG382" s="304"/>
      <c r="AH382" s="304"/>
      <c r="AI382" s="304"/>
      <c r="AJ382" s="304"/>
      <c r="AK382" s="304"/>
      <c r="AL382" s="305"/>
      <c r="AM382" s="304"/>
      <c r="AN382" s="304"/>
      <c r="AO382" s="304"/>
      <c r="AP382" s="304"/>
      <c r="AQ382" s="304"/>
      <c r="AR382" s="304"/>
      <c r="AS382" s="304"/>
      <c r="AT382" s="304"/>
      <c r="AU382" s="164"/>
      <c r="AV382" s="306"/>
      <c r="AW382" s="306"/>
      <c r="AX382" s="164"/>
      <c r="AY382" s="166"/>
      <c r="AZ382" s="88"/>
      <c r="BA382" s="88"/>
      <c r="BB382" s="88"/>
      <c r="BC382" s="88"/>
      <c r="BD382" s="307"/>
      <c r="BE382" s="88"/>
      <c r="BF382" s="88"/>
      <c r="BG382" s="88"/>
      <c r="BH382" s="308"/>
      <c r="BI382" s="309"/>
      <c r="BJ382" s="310"/>
      <c r="BK382" s="310"/>
      <c r="BL382" s="310"/>
      <c r="BM382" s="310"/>
      <c r="BN382" s="214"/>
    </row>
    <row r="383" ht="22.5" customHeight="1">
      <c r="A383" s="85" t="str">
        <f t="shared" si="6"/>
        <v/>
      </c>
      <c r="B383" s="321"/>
      <c r="C383" s="319" t="str">
        <f t="shared" si="1"/>
        <v/>
      </c>
      <c r="D383" s="322"/>
      <c r="E383" s="320" t="str">
        <f t="shared" si="2"/>
        <v/>
      </c>
      <c r="F383" s="323"/>
      <c r="G383" s="164"/>
      <c r="H383" s="88" t="str">
        <f t="array" ref="H383">IF(D383="","",XLOOKUP(D383,'Master Data'!K:K,'Master Data'!N:N,"Input in Master Data",0,1))</f>
        <v/>
      </c>
      <c r="I383" s="88" t="str">
        <f t="array" ref="I383">IF(D383="","",XLOOKUP(D383,'Master Data'!K:K,'Master Data'!O:O,"Input in Master Data",0,1))</f>
        <v/>
      </c>
      <c r="J383" s="88" t="str">
        <f t="array" ref="J383">if(V383="","",XLOOKUP(V383,Master[Company],Master[Blow],"Unknown",0,1))</f>
        <v/>
      </c>
      <c r="K383" s="88" t="str">
        <f t="array" ref="K383">if(V383="","",XLOOKUP(V383,Master[Company],Master[Pigging],"Unknown",0,1))</f>
        <v/>
      </c>
      <c r="L383" s="88" t="str">
        <f t="array" ref="L383">if(V383="","",XLOOKUP(V383,Master[Company],Master[Load Method],"Unknown",0,1))</f>
        <v/>
      </c>
      <c r="M383" s="88" t="str">
        <f t="array" ref="M383">if(V383="","",XLOOKUP(V383,Master[Company],Master[Line Distance],"Unknown",0,1))</f>
        <v/>
      </c>
      <c r="N383" s="164"/>
      <c r="O383" s="301"/>
      <c r="P383" s="88"/>
      <c r="Q383" s="88" t="str">
        <f t="array" ref="Q383">if(V383="","",XLOOKUP(V383,Master[Company],Master[Terms],"NA",0,1))</f>
        <v/>
      </c>
      <c r="R383" s="88" t="str">
        <f t="shared" si="3"/>
        <v/>
      </c>
      <c r="S383" s="88" t="str">
        <f t="array" ref="S383">if(V383="","",XLOOKUP(V383,Master[Company],Master[Group],"NA",0,1))</f>
        <v/>
      </c>
      <c r="T383" s="88" t="str">
        <f t="array" ref="T383">if(V383="","",XLOOKUP(V383,Master[Company],Master[Loading Location],"NA",0,1))</f>
        <v/>
      </c>
      <c r="U383" s="88" t="str">
        <f t="array" ref="U383">if(V383="","",XLOOKUP(V383,Master[Company],Master[Acronym],"NA",0,1))</f>
        <v/>
      </c>
      <c r="V383" s="88"/>
      <c r="W383" s="90"/>
      <c r="X383" s="90"/>
      <c r="Y383" s="88"/>
      <c r="Z383" s="88" t="str">
        <f t="shared" si="5"/>
        <v/>
      </c>
      <c r="AA383" s="88"/>
      <c r="AB383" s="88"/>
      <c r="AC383" s="88"/>
      <c r="AD383" s="166"/>
      <c r="AE383" s="303"/>
      <c r="AF383" s="304"/>
      <c r="AG383" s="304"/>
      <c r="AH383" s="304"/>
      <c r="AI383" s="304"/>
      <c r="AJ383" s="304"/>
      <c r="AK383" s="304"/>
      <c r="AL383" s="305"/>
      <c r="AM383" s="304"/>
      <c r="AN383" s="304"/>
      <c r="AO383" s="304"/>
      <c r="AP383" s="304"/>
      <c r="AQ383" s="304"/>
      <c r="AR383" s="304"/>
      <c r="AS383" s="304"/>
      <c r="AT383" s="304"/>
      <c r="AU383" s="164"/>
      <c r="AV383" s="306"/>
      <c r="AW383" s="306"/>
      <c r="AX383" s="164"/>
      <c r="AY383" s="166"/>
      <c r="AZ383" s="88"/>
      <c r="BA383" s="88"/>
      <c r="BB383" s="88"/>
      <c r="BC383" s="88"/>
      <c r="BD383" s="307"/>
      <c r="BE383" s="88"/>
      <c r="BF383" s="88"/>
      <c r="BG383" s="88"/>
      <c r="BH383" s="308"/>
      <c r="BI383" s="309"/>
      <c r="BJ383" s="310"/>
      <c r="BK383" s="310"/>
      <c r="BL383" s="310"/>
      <c r="BM383" s="310"/>
      <c r="BN383" s="214"/>
    </row>
    <row r="384" ht="22.5" customHeight="1">
      <c r="A384" s="85" t="str">
        <f t="shared" si="6"/>
        <v/>
      </c>
      <c r="B384" s="321"/>
      <c r="C384" s="319" t="str">
        <f t="shared" si="1"/>
        <v/>
      </c>
      <c r="D384" s="322"/>
      <c r="E384" s="320" t="str">
        <f t="shared" si="2"/>
        <v/>
      </c>
      <c r="F384" s="323"/>
      <c r="G384" s="164"/>
      <c r="H384" s="88" t="str">
        <f t="array" ref="H384">IF(D384="","",XLOOKUP(D384,'Master Data'!K:K,'Master Data'!N:N,"Input in Master Data",0,1))</f>
        <v/>
      </c>
      <c r="I384" s="88" t="str">
        <f t="array" ref="I384">IF(D384="","",XLOOKUP(D384,'Master Data'!K:K,'Master Data'!O:O,"Input in Master Data",0,1))</f>
        <v/>
      </c>
      <c r="J384" s="88" t="str">
        <f t="array" ref="J384">if(V384="","",XLOOKUP(V384,Master[Company],Master[Blow],"Unknown",0,1))</f>
        <v/>
      </c>
      <c r="K384" s="88" t="str">
        <f t="array" ref="K384">if(V384="","",XLOOKUP(V384,Master[Company],Master[Pigging],"Unknown",0,1))</f>
        <v/>
      </c>
      <c r="L384" s="88" t="str">
        <f t="array" ref="L384">if(V384="","",XLOOKUP(V384,Master[Company],Master[Load Method],"Unknown",0,1))</f>
        <v/>
      </c>
      <c r="M384" s="88" t="str">
        <f t="array" ref="M384">if(V384="","",XLOOKUP(V384,Master[Company],Master[Line Distance],"Unknown",0,1))</f>
        <v/>
      </c>
      <c r="N384" s="164"/>
      <c r="O384" s="301"/>
      <c r="P384" s="88"/>
      <c r="Q384" s="88" t="str">
        <f t="array" ref="Q384">if(V384="","",XLOOKUP(V384,Master[Company],Master[Terms],"NA",0,1))</f>
        <v/>
      </c>
      <c r="R384" s="88" t="str">
        <f t="shared" si="3"/>
        <v/>
      </c>
      <c r="S384" s="88" t="str">
        <f t="array" ref="S384">if(V384="","",XLOOKUP(V384,Master[Company],Master[Group],"NA",0,1))</f>
        <v/>
      </c>
      <c r="T384" s="88" t="str">
        <f t="array" ref="T384">if(V384="","",XLOOKUP(V384,Master[Company],Master[Loading Location],"NA",0,1))</f>
        <v/>
      </c>
      <c r="U384" s="88" t="str">
        <f t="array" ref="U384">if(V384="","",XLOOKUP(V384,Master[Company],Master[Acronym],"NA",0,1))</f>
        <v/>
      </c>
      <c r="V384" s="88"/>
      <c r="W384" s="90"/>
      <c r="X384" s="90"/>
      <c r="Y384" s="88"/>
      <c r="Z384" s="88" t="str">
        <f t="shared" si="5"/>
        <v/>
      </c>
      <c r="AA384" s="88"/>
      <c r="AB384" s="88"/>
      <c r="AC384" s="88"/>
      <c r="AD384" s="166"/>
      <c r="AE384" s="303"/>
      <c r="AF384" s="304"/>
      <c r="AG384" s="304"/>
      <c r="AH384" s="304"/>
      <c r="AI384" s="304"/>
      <c r="AJ384" s="304"/>
      <c r="AK384" s="304"/>
      <c r="AL384" s="305"/>
      <c r="AM384" s="304"/>
      <c r="AN384" s="304"/>
      <c r="AO384" s="304"/>
      <c r="AP384" s="304"/>
      <c r="AQ384" s="304"/>
      <c r="AR384" s="304"/>
      <c r="AS384" s="304"/>
      <c r="AT384" s="304"/>
      <c r="AU384" s="164"/>
      <c r="AV384" s="306"/>
      <c r="AW384" s="306"/>
      <c r="AX384" s="164"/>
      <c r="AY384" s="166"/>
      <c r="AZ384" s="88"/>
      <c r="BA384" s="88"/>
      <c r="BB384" s="88"/>
      <c r="BC384" s="88"/>
      <c r="BD384" s="307"/>
      <c r="BE384" s="88"/>
      <c r="BF384" s="88"/>
      <c r="BG384" s="88"/>
      <c r="BH384" s="308"/>
      <c r="BI384" s="309"/>
      <c r="BJ384" s="310"/>
      <c r="BK384" s="310"/>
      <c r="BL384" s="310"/>
      <c r="BM384" s="310"/>
      <c r="BN384" s="214"/>
    </row>
    <row r="385" ht="22.5" customHeight="1">
      <c r="A385" s="85" t="str">
        <f t="shared" si="6"/>
        <v/>
      </c>
      <c r="B385" s="321"/>
      <c r="C385" s="319" t="str">
        <f t="shared" si="1"/>
        <v/>
      </c>
      <c r="D385" s="322"/>
      <c r="E385" s="320" t="str">
        <f t="shared" si="2"/>
        <v/>
      </c>
      <c r="F385" s="323"/>
      <c r="G385" s="164"/>
      <c r="H385" s="88" t="str">
        <f t="array" ref="H385">IF(D385="","",XLOOKUP(D385,'Master Data'!K:K,'Master Data'!N:N,"Input in Master Data",0,1))</f>
        <v/>
      </c>
      <c r="I385" s="88" t="str">
        <f t="array" ref="I385">IF(D385="","",XLOOKUP(D385,'Master Data'!K:K,'Master Data'!O:O,"Input in Master Data",0,1))</f>
        <v/>
      </c>
      <c r="J385" s="88" t="str">
        <f t="array" ref="J385">if(V385="","",XLOOKUP(V385,Master[Company],Master[Blow],"Unknown",0,1))</f>
        <v/>
      </c>
      <c r="K385" s="88" t="str">
        <f t="array" ref="K385">if(V385="","",XLOOKUP(V385,Master[Company],Master[Pigging],"Unknown",0,1))</f>
        <v/>
      </c>
      <c r="L385" s="88" t="str">
        <f t="array" ref="L385">if(V385="","",XLOOKUP(V385,Master[Company],Master[Load Method],"Unknown",0,1))</f>
        <v/>
      </c>
      <c r="M385" s="88" t="str">
        <f t="array" ref="M385">if(V385="","",XLOOKUP(V385,Master[Company],Master[Line Distance],"Unknown",0,1))</f>
        <v/>
      </c>
      <c r="N385" s="164"/>
      <c r="O385" s="301"/>
      <c r="P385" s="88"/>
      <c r="Q385" s="88" t="str">
        <f t="array" ref="Q385">if(V385="","",XLOOKUP(V385,Master[Company],Master[Terms],"NA",0,1))</f>
        <v/>
      </c>
      <c r="R385" s="88" t="str">
        <f t="shared" si="3"/>
        <v/>
      </c>
      <c r="S385" s="88" t="str">
        <f t="array" ref="S385">if(V385="","",XLOOKUP(V385,Master[Company],Master[Group],"NA",0,1))</f>
        <v/>
      </c>
      <c r="T385" s="88" t="str">
        <f t="array" ref="T385">if(V385="","",XLOOKUP(V385,Master[Company],Master[Loading Location],"NA",0,1))</f>
        <v/>
      </c>
      <c r="U385" s="88" t="str">
        <f t="array" ref="U385">if(V385="","",XLOOKUP(V385,Master[Company],Master[Acronym],"NA",0,1))</f>
        <v/>
      </c>
      <c r="V385" s="88"/>
      <c r="W385" s="90"/>
      <c r="X385" s="90"/>
      <c r="Y385" s="88"/>
      <c r="Z385" s="88" t="str">
        <f t="shared" si="5"/>
        <v/>
      </c>
      <c r="AA385" s="88"/>
      <c r="AB385" s="88"/>
      <c r="AC385" s="88"/>
      <c r="AD385" s="166"/>
      <c r="AE385" s="303"/>
      <c r="AF385" s="304"/>
      <c r="AG385" s="304"/>
      <c r="AH385" s="304"/>
      <c r="AI385" s="304"/>
      <c r="AJ385" s="304"/>
      <c r="AK385" s="304"/>
      <c r="AL385" s="305"/>
      <c r="AM385" s="304"/>
      <c r="AN385" s="304"/>
      <c r="AO385" s="304"/>
      <c r="AP385" s="304"/>
      <c r="AQ385" s="304"/>
      <c r="AR385" s="304"/>
      <c r="AS385" s="304"/>
      <c r="AT385" s="304"/>
      <c r="AU385" s="164"/>
      <c r="AV385" s="306"/>
      <c r="AW385" s="306"/>
      <c r="AX385" s="164"/>
      <c r="AY385" s="166"/>
      <c r="AZ385" s="88"/>
      <c r="BA385" s="88"/>
      <c r="BB385" s="88"/>
      <c r="BC385" s="88"/>
      <c r="BD385" s="307"/>
      <c r="BE385" s="88"/>
      <c r="BF385" s="88"/>
      <c r="BG385" s="88"/>
      <c r="BH385" s="308"/>
      <c r="BI385" s="309"/>
      <c r="BJ385" s="310"/>
      <c r="BK385" s="310"/>
      <c r="BL385" s="310"/>
      <c r="BM385" s="310"/>
      <c r="BN385" s="214"/>
    </row>
    <row r="386" ht="22.5" customHeight="1">
      <c r="A386" s="85" t="str">
        <f t="shared" si="6"/>
        <v/>
      </c>
      <c r="B386" s="321"/>
      <c r="C386" s="319" t="str">
        <f t="shared" si="1"/>
        <v/>
      </c>
      <c r="D386" s="322"/>
      <c r="E386" s="320" t="str">
        <f t="shared" si="2"/>
        <v/>
      </c>
      <c r="F386" s="323"/>
      <c r="G386" s="164"/>
      <c r="H386" s="88" t="str">
        <f t="array" ref="H386">IF(D386="","",XLOOKUP(D386,'Master Data'!K:K,'Master Data'!N:N,"Input in Master Data",0,1))</f>
        <v/>
      </c>
      <c r="I386" s="88" t="str">
        <f t="array" ref="I386">IF(D386="","",XLOOKUP(D386,'Master Data'!K:K,'Master Data'!O:O,"Input in Master Data",0,1))</f>
        <v/>
      </c>
      <c r="J386" s="88" t="str">
        <f t="array" ref="J386">if(V386="","",XLOOKUP(V386,Master[Company],Master[Blow],"Unknown",0,1))</f>
        <v/>
      </c>
      <c r="K386" s="88" t="str">
        <f t="array" ref="K386">if(V386="","",XLOOKUP(V386,Master[Company],Master[Pigging],"Unknown",0,1))</f>
        <v/>
      </c>
      <c r="L386" s="88" t="str">
        <f t="array" ref="L386">if(V386="","",XLOOKUP(V386,Master[Company],Master[Load Method],"Unknown",0,1))</f>
        <v/>
      </c>
      <c r="M386" s="88" t="str">
        <f t="array" ref="M386">if(V386="","",XLOOKUP(V386,Master[Company],Master[Line Distance],"Unknown",0,1))</f>
        <v/>
      </c>
      <c r="N386" s="164"/>
      <c r="O386" s="301"/>
      <c r="P386" s="88"/>
      <c r="Q386" s="88" t="str">
        <f t="array" ref="Q386">if(V386="","",XLOOKUP(V386,Master[Company],Master[Terms],"NA",0,1))</f>
        <v/>
      </c>
      <c r="R386" s="88" t="str">
        <f t="shared" si="3"/>
        <v/>
      </c>
      <c r="S386" s="88" t="str">
        <f t="array" ref="S386">if(V386="","",XLOOKUP(V386,Master[Company],Master[Group],"NA",0,1))</f>
        <v/>
      </c>
      <c r="T386" s="88" t="str">
        <f t="array" ref="T386">if(V386="","",XLOOKUP(V386,Master[Company],Master[Loading Location],"NA",0,1))</f>
        <v/>
      </c>
      <c r="U386" s="88" t="str">
        <f t="array" ref="U386">if(V386="","",XLOOKUP(V386,Master[Company],Master[Acronym],"NA",0,1))</f>
        <v/>
      </c>
      <c r="V386" s="88"/>
      <c r="W386" s="90"/>
      <c r="X386" s="90"/>
      <c r="Y386" s="88"/>
      <c r="Z386" s="88" t="str">
        <f t="shared" si="5"/>
        <v/>
      </c>
      <c r="AA386" s="88"/>
      <c r="AB386" s="88"/>
      <c r="AC386" s="88"/>
      <c r="AD386" s="166"/>
      <c r="AE386" s="303"/>
      <c r="AF386" s="304"/>
      <c r="AG386" s="304"/>
      <c r="AH386" s="304"/>
      <c r="AI386" s="304"/>
      <c r="AJ386" s="304"/>
      <c r="AK386" s="304"/>
      <c r="AL386" s="305"/>
      <c r="AM386" s="304"/>
      <c r="AN386" s="304"/>
      <c r="AO386" s="304"/>
      <c r="AP386" s="304"/>
      <c r="AQ386" s="304"/>
      <c r="AR386" s="304"/>
      <c r="AS386" s="304"/>
      <c r="AT386" s="304"/>
      <c r="AU386" s="164"/>
      <c r="AV386" s="306"/>
      <c r="AW386" s="306"/>
      <c r="AX386" s="164"/>
      <c r="AY386" s="166"/>
      <c r="AZ386" s="88"/>
      <c r="BA386" s="88"/>
      <c r="BB386" s="88"/>
      <c r="BC386" s="88"/>
      <c r="BD386" s="307"/>
      <c r="BE386" s="88"/>
      <c r="BF386" s="88"/>
      <c r="BG386" s="88"/>
      <c r="BH386" s="308"/>
      <c r="BI386" s="309"/>
      <c r="BJ386" s="310"/>
      <c r="BK386" s="310"/>
      <c r="BL386" s="310"/>
      <c r="BM386" s="310"/>
      <c r="BN386" s="214"/>
    </row>
    <row r="387" ht="22.5" customHeight="1">
      <c r="A387" s="85" t="str">
        <f t="shared" si="6"/>
        <v/>
      </c>
      <c r="B387" s="321"/>
      <c r="C387" s="319" t="str">
        <f t="shared" si="1"/>
        <v/>
      </c>
      <c r="D387" s="322"/>
      <c r="E387" s="320" t="str">
        <f t="shared" si="2"/>
        <v/>
      </c>
      <c r="F387" s="323"/>
      <c r="G387" s="164"/>
      <c r="H387" s="88" t="str">
        <f t="array" ref="H387">IF(D387="","",XLOOKUP(D387,'Master Data'!K:K,'Master Data'!N:N,"Input in Master Data",0,1))</f>
        <v/>
      </c>
      <c r="I387" s="88" t="str">
        <f t="array" ref="I387">IF(D387="","",XLOOKUP(D387,'Master Data'!K:K,'Master Data'!O:O,"Input in Master Data",0,1))</f>
        <v/>
      </c>
      <c r="J387" s="88" t="str">
        <f t="array" ref="J387">if(V387="","",XLOOKUP(V387,Master[Company],Master[Blow],"Unknown",0,1))</f>
        <v/>
      </c>
      <c r="K387" s="88" t="str">
        <f t="array" ref="K387">if(V387="","",XLOOKUP(V387,Master[Company],Master[Pigging],"Unknown",0,1))</f>
        <v/>
      </c>
      <c r="L387" s="88" t="str">
        <f t="array" ref="L387">if(V387="","",XLOOKUP(V387,Master[Company],Master[Load Method],"Unknown",0,1))</f>
        <v/>
      </c>
      <c r="M387" s="88" t="str">
        <f t="array" ref="M387">if(V387="","",XLOOKUP(V387,Master[Company],Master[Line Distance],"Unknown",0,1))</f>
        <v/>
      </c>
      <c r="N387" s="164"/>
      <c r="O387" s="301"/>
      <c r="P387" s="88"/>
      <c r="Q387" s="88" t="str">
        <f t="array" ref="Q387">if(V387="","",XLOOKUP(V387,Master[Company],Master[Terms],"NA",0,1))</f>
        <v/>
      </c>
      <c r="R387" s="88" t="str">
        <f t="shared" si="3"/>
        <v/>
      </c>
      <c r="S387" s="88" t="str">
        <f t="array" ref="S387">if(V387="","",XLOOKUP(V387,Master[Company],Master[Group],"NA",0,1))</f>
        <v/>
      </c>
      <c r="T387" s="88" t="str">
        <f t="array" ref="T387">if(V387="","",XLOOKUP(V387,Master[Company],Master[Loading Location],"NA",0,1))</f>
        <v/>
      </c>
      <c r="U387" s="88" t="str">
        <f t="array" ref="U387">if(V387="","",XLOOKUP(V387,Master[Company],Master[Acronym],"NA",0,1))</f>
        <v/>
      </c>
      <c r="V387" s="88"/>
      <c r="W387" s="90"/>
      <c r="X387" s="90"/>
      <c r="Y387" s="88"/>
      <c r="Z387" s="88" t="str">
        <f t="shared" si="5"/>
        <v/>
      </c>
      <c r="AA387" s="88"/>
      <c r="AB387" s="88"/>
      <c r="AC387" s="88"/>
      <c r="AD387" s="166"/>
      <c r="AE387" s="303"/>
      <c r="AF387" s="304"/>
      <c r="AG387" s="304"/>
      <c r="AH387" s="304"/>
      <c r="AI387" s="304"/>
      <c r="AJ387" s="304"/>
      <c r="AK387" s="304"/>
      <c r="AL387" s="305"/>
      <c r="AM387" s="304"/>
      <c r="AN387" s="304"/>
      <c r="AO387" s="304"/>
      <c r="AP387" s="304"/>
      <c r="AQ387" s="304"/>
      <c r="AR387" s="304"/>
      <c r="AS387" s="304"/>
      <c r="AT387" s="304"/>
      <c r="AU387" s="164"/>
      <c r="AV387" s="306"/>
      <c r="AW387" s="306"/>
      <c r="AX387" s="164"/>
      <c r="AY387" s="166"/>
      <c r="AZ387" s="88"/>
      <c r="BA387" s="88"/>
      <c r="BB387" s="88"/>
      <c r="BC387" s="88"/>
      <c r="BD387" s="307"/>
      <c r="BE387" s="88"/>
      <c r="BF387" s="88"/>
      <c r="BG387" s="88"/>
      <c r="BH387" s="308"/>
      <c r="BI387" s="309"/>
      <c r="BJ387" s="310"/>
      <c r="BK387" s="310"/>
      <c r="BL387" s="310"/>
      <c r="BM387" s="310"/>
      <c r="BN387" s="214"/>
    </row>
    <row r="388" ht="22.5" customHeight="1">
      <c r="A388" s="85" t="str">
        <f t="shared" si="6"/>
        <v/>
      </c>
      <c r="B388" s="321"/>
      <c r="C388" s="319" t="str">
        <f t="shared" si="1"/>
        <v/>
      </c>
      <c r="D388" s="322"/>
      <c r="E388" s="320" t="str">
        <f t="shared" si="2"/>
        <v/>
      </c>
      <c r="F388" s="323"/>
      <c r="G388" s="164"/>
      <c r="H388" s="88" t="str">
        <f t="array" ref="H388">IF(D388="","",XLOOKUP(D388,'Master Data'!K:K,'Master Data'!N:N,"Input in Master Data",0,1))</f>
        <v/>
      </c>
      <c r="I388" s="88" t="str">
        <f t="array" ref="I388">IF(D388="","",XLOOKUP(D388,'Master Data'!K:K,'Master Data'!O:O,"Input in Master Data",0,1))</f>
        <v/>
      </c>
      <c r="J388" s="88" t="str">
        <f t="array" ref="J388">if(V388="","",XLOOKUP(V388,Master[Company],Master[Blow],"Unknown",0,1))</f>
        <v/>
      </c>
      <c r="K388" s="88" t="str">
        <f t="array" ref="K388">if(V388="","",XLOOKUP(V388,Master[Company],Master[Pigging],"Unknown",0,1))</f>
        <v/>
      </c>
      <c r="L388" s="88" t="str">
        <f t="array" ref="L388">if(V388="","",XLOOKUP(V388,Master[Company],Master[Load Method],"Unknown",0,1))</f>
        <v/>
      </c>
      <c r="M388" s="88" t="str">
        <f t="array" ref="M388">if(V388="","",XLOOKUP(V388,Master[Company],Master[Line Distance],"Unknown",0,1))</f>
        <v/>
      </c>
      <c r="N388" s="164"/>
      <c r="O388" s="301"/>
      <c r="P388" s="88"/>
      <c r="Q388" s="88" t="str">
        <f t="array" ref="Q388">if(V388="","",XLOOKUP(V388,Master[Company],Master[Terms],"NA",0,1))</f>
        <v/>
      </c>
      <c r="R388" s="88" t="str">
        <f t="shared" si="3"/>
        <v/>
      </c>
      <c r="S388" s="88" t="str">
        <f t="array" ref="S388">if(V388="","",XLOOKUP(V388,Master[Company],Master[Group],"NA",0,1))</f>
        <v/>
      </c>
      <c r="T388" s="88" t="str">
        <f t="array" ref="T388">if(V388="","",XLOOKUP(V388,Master[Company],Master[Loading Location],"NA",0,1))</f>
        <v/>
      </c>
      <c r="U388" s="88" t="str">
        <f t="array" ref="U388">if(V388="","",XLOOKUP(V388,Master[Company],Master[Acronym],"NA",0,1))</f>
        <v/>
      </c>
      <c r="V388" s="88"/>
      <c r="W388" s="90"/>
      <c r="X388" s="90"/>
      <c r="Y388" s="88"/>
      <c r="Z388" s="88" t="str">
        <f t="shared" si="5"/>
        <v/>
      </c>
      <c r="AA388" s="88"/>
      <c r="AB388" s="88"/>
      <c r="AC388" s="88"/>
      <c r="AD388" s="166"/>
      <c r="AE388" s="303"/>
      <c r="AF388" s="304"/>
      <c r="AG388" s="304"/>
      <c r="AH388" s="304"/>
      <c r="AI388" s="304"/>
      <c r="AJ388" s="304"/>
      <c r="AK388" s="304"/>
      <c r="AL388" s="305"/>
      <c r="AM388" s="304"/>
      <c r="AN388" s="304"/>
      <c r="AO388" s="304"/>
      <c r="AP388" s="304"/>
      <c r="AQ388" s="304"/>
      <c r="AR388" s="304"/>
      <c r="AS388" s="304"/>
      <c r="AT388" s="304"/>
      <c r="AU388" s="164"/>
      <c r="AV388" s="306"/>
      <c r="AW388" s="306"/>
      <c r="AX388" s="164"/>
      <c r="AY388" s="166"/>
      <c r="AZ388" s="88"/>
      <c r="BA388" s="88"/>
      <c r="BB388" s="88"/>
      <c r="BC388" s="88"/>
      <c r="BD388" s="307"/>
      <c r="BE388" s="88"/>
      <c r="BF388" s="88"/>
      <c r="BG388" s="88"/>
      <c r="BH388" s="308"/>
      <c r="BI388" s="309"/>
      <c r="BJ388" s="310"/>
      <c r="BK388" s="310"/>
      <c r="BL388" s="310"/>
      <c r="BM388" s="310"/>
      <c r="BN388" s="214"/>
    </row>
    <row r="389" ht="22.5" customHeight="1">
      <c r="A389" s="85" t="str">
        <f t="shared" si="6"/>
        <v/>
      </c>
      <c r="B389" s="321"/>
      <c r="C389" s="319" t="str">
        <f t="shared" si="1"/>
        <v/>
      </c>
      <c r="D389" s="322"/>
      <c r="E389" s="320" t="str">
        <f t="shared" si="2"/>
        <v/>
      </c>
      <c r="F389" s="323"/>
      <c r="G389" s="164"/>
      <c r="H389" s="88" t="str">
        <f t="array" ref="H389">IF(D389="","",XLOOKUP(D389,'Master Data'!K:K,'Master Data'!N:N,"Input in Master Data",0,1))</f>
        <v/>
      </c>
      <c r="I389" s="88" t="str">
        <f t="array" ref="I389">IF(D389="","",XLOOKUP(D389,'Master Data'!K:K,'Master Data'!O:O,"Input in Master Data",0,1))</f>
        <v/>
      </c>
      <c r="J389" s="88" t="str">
        <f t="array" ref="J389">if(V389="","",XLOOKUP(V389,Master[Company],Master[Blow],"Unknown",0,1))</f>
        <v/>
      </c>
      <c r="K389" s="88" t="str">
        <f t="array" ref="K389">if(V389="","",XLOOKUP(V389,Master[Company],Master[Pigging],"Unknown",0,1))</f>
        <v/>
      </c>
      <c r="L389" s="88" t="str">
        <f t="array" ref="L389">if(V389="","",XLOOKUP(V389,Master[Company],Master[Load Method],"Unknown",0,1))</f>
        <v/>
      </c>
      <c r="M389" s="88" t="str">
        <f t="array" ref="M389">if(V389="","",XLOOKUP(V389,Master[Company],Master[Line Distance],"Unknown",0,1))</f>
        <v/>
      </c>
      <c r="N389" s="164"/>
      <c r="O389" s="301"/>
      <c r="P389" s="88"/>
      <c r="Q389" s="88" t="str">
        <f t="array" ref="Q389">if(V389="","",XLOOKUP(V389,Master[Company],Master[Terms],"NA",0,1))</f>
        <v/>
      </c>
      <c r="R389" s="88" t="str">
        <f t="shared" si="3"/>
        <v/>
      </c>
      <c r="S389" s="88" t="str">
        <f t="array" ref="S389">if(V389="","",XLOOKUP(V389,Master[Company],Master[Group],"NA",0,1))</f>
        <v/>
      </c>
      <c r="T389" s="88" t="str">
        <f t="array" ref="T389">if(V389="","",XLOOKUP(V389,Master[Company],Master[Loading Location],"NA",0,1))</f>
        <v/>
      </c>
      <c r="U389" s="88" t="str">
        <f t="array" ref="U389">if(V389="","",XLOOKUP(V389,Master[Company],Master[Acronym],"NA",0,1))</f>
        <v/>
      </c>
      <c r="V389" s="88"/>
      <c r="W389" s="90"/>
      <c r="X389" s="90"/>
      <c r="Y389" s="88"/>
      <c r="Z389" s="88" t="str">
        <f t="shared" si="5"/>
        <v/>
      </c>
      <c r="AA389" s="88"/>
      <c r="AB389" s="88"/>
      <c r="AC389" s="88"/>
      <c r="AD389" s="166"/>
      <c r="AE389" s="303"/>
      <c r="AF389" s="304"/>
      <c r="AG389" s="304"/>
      <c r="AH389" s="304"/>
      <c r="AI389" s="304"/>
      <c r="AJ389" s="304"/>
      <c r="AK389" s="304"/>
      <c r="AL389" s="305"/>
      <c r="AM389" s="304"/>
      <c r="AN389" s="304"/>
      <c r="AO389" s="304"/>
      <c r="AP389" s="304"/>
      <c r="AQ389" s="304"/>
      <c r="AR389" s="304"/>
      <c r="AS389" s="304"/>
      <c r="AT389" s="304"/>
      <c r="AU389" s="164"/>
      <c r="AV389" s="306"/>
      <c r="AW389" s="306"/>
      <c r="AX389" s="164"/>
      <c r="AY389" s="166"/>
      <c r="AZ389" s="88"/>
      <c r="BA389" s="88"/>
      <c r="BB389" s="88"/>
      <c r="BC389" s="88"/>
      <c r="BD389" s="307"/>
      <c r="BE389" s="88"/>
      <c r="BF389" s="88"/>
      <c r="BG389" s="88"/>
      <c r="BH389" s="308"/>
      <c r="BI389" s="309"/>
      <c r="BJ389" s="310"/>
      <c r="BK389" s="310"/>
      <c r="BL389" s="310"/>
      <c r="BM389" s="310"/>
      <c r="BN389" s="214"/>
    </row>
    <row r="390" ht="22.5" customHeight="1">
      <c r="A390" s="85" t="str">
        <f t="shared" si="6"/>
        <v/>
      </c>
      <c r="B390" s="321"/>
      <c r="C390" s="319" t="str">
        <f t="shared" si="1"/>
        <v/>
      </c>
      <c r="D390" s="322"/>
      <c r="E390" s="320" t="str">
        <f t="shared" si="2"/>
        <v/>
      </c>
      <c r="F390" s="323"/>
      <c r="G390" s="164"/>
      <c r="H390" s="88" t="str">
        <f t="array" ref="H390">IF(D390="","",XLOOKUP(D390,'Master Data'!K:K,'Master Data'!N:N,"Input in Master Data",0,1))</f>
        <v/>
      </c>
      <c r="I390" s="88" t="str">
        <f t="array" ref="I390">IF(D390="","",XLOOKUP(D390,'Master Data'!K:K,'Master Data'!O:O,"Input in Master Data",0,1))</f>
        <v/>
      </c>
      <c r="J390" s="88" t="str">
        <f t="array" ref="J390">if(V390="","",XLOOKUP(V390,Master[Company],Master[Blow],"Unknown",0,1))</f>
        <v/>
      </c>
      <c r="K390" s="88" t="str">
        <f t="array" ref="K390">if(V390="","",XLOOKUP(V390,Master[Company],Master[Pigging],"Unknown",0,1))</f>
        <v/>
      </c>
      <c r="L390" s="88" t="str">
        <f t="array" ref="L390">if(V390="","",XLOOKUP(V390,Master[Company],Master[Load Method],"Unknown",0,1))</f>
        <v/>
      </c>
      <c r="M390" s="88" t="str">
        <f t="array" ref="M390">if(V390="","",XLOOKUP(V390,Master[Company],Master[Line Distance],"Unknown",0,1))</f>
        <v/>
      </c>
      <c r="N390" s="164"/>
      <c r="O390" s="301"/>
      <c r="P390" s="88"/>
      <c r="Q390" s="88" t="str">
        <f t="array" ref="Q390">if(V390="","",XLOOKUP(V390,Master[Company],Master[Terms],"NA",0,1))</f>
        <v/>
      </c>
      <c r="R390" s="88" t="str">
        <f t="shared" si="3"/>
        <v/>
      </c>
      <c r="S390" s="88" t="str">
        <f t="array" ref="S390">if(V390="","",XLOOKUP(V390,Master[Company],Master[Group],"NA",0,1))</f>
        <v/>
      </c>
      <c r="T390" s="88" t="str">
        <f t="array" ref="T390">if(V390="","",XLOOKUP(V390,Master[Company],Master[Loading Location],"NA",0,1))</f>
        <v/>
      </c>
      <c r="U390" s="88" t="str">
        <f t="array" ref="U390">if(V390="","",XLOOKUP(V390,Master[Company],Master[Acronym],"NA",0,1))</f>
        <v/>
      </c>
      <c r="V390" s="88"/>
      <c r="W390" s="90"/>
      <c r="X390" s="90"/>
      <c r="Y390" s="88"/>
      <c r="Z390" s="88" t="str">
        <f t="shared" si="5"/>
        <v/>
      </c>
      <c r="AA390" s="88"/>
      <c r="AB390" s="88"/>
      <c r="AC390" s="88"/>
      <c r="AD390" s="166"/>
      <c r="AE390" s="303"/>
      <c r="AF390" s="304"/>
      <c r="AG390" s="304"/>
      <c r="AH390" s="304"/>
      <c r="AI390" s="304"/>
      <c r="AJ390" s="304"/>
      <c r="AK390" s="304"/>
      <c r="AL390" s="305"/>
      <c r="AM390" s="304"/>
      <c r="AN390" s="304"/>
      <c r="AO390" s="304"/>
      <c r="AP390" s="304"/>
      <c r="AQ390" s="304"/>
      <c r="AR390" s="304"/>
      <c r="AS390" s="304"/>
      <c r="AT390" s="304"/>
      <c r="AU390" s="164"/>
      <c r="AV390" s="306"/>
      <c r="AW390" s="306"/>
      <c r="AX390" s="164"/>
      <c r="AY390" s="166"/>
      <c r="AZ390" s="88"/>
      <c r="BA390" s="88"/>
      <c r="BB390" s="88"/>
      <c r="BC390" s="88"/>
      <c r="BD390" s="307"/>
      <c r="BE390" s="88"/>
      <c r="BF390" s="88"/>
      <c r="BG390" s="88"/>
      <c r="BH390" s="308"/>
      <c r="BI390" s="309"/>
      <c r="BJ390" s="310"/>
      <c r="BK390" s="310"/>
      <c r="BL390" s="310"/>
      <c r="BM390" s="310"/>
      <c r="BN390" s="214"/>
    </row>
    <row r="391" ht="22.5" customHeight="1">
      <c r="A391" s="85" t="str">
        <f t="shared" si="6"/>
        <v/>
      </c>
      <c r="B391" s="321"/>
      <c r="C391" s="319" t="str">
        <f t="shared" si="1"/>
        <v/>
      </c>
      <c r="D391" s="322"/>
      <c r="E391" s="320" t="str">
        <f t="shared" si="2"/>
        <v/>
      </c>
      <c r="F391" s="323"/>
      <c r="G391" s="164"/>
      <c r="H391" s="88" t="str">
        <f t="array" ref="H391">IF(D391="","",XLOOKUP(D391,'Master Data'!K:K,'Master Data'!N:N,"Input in Master Data",0,1))</f>
        <v/>
      </c>
      <c r="I391" s="88" t="str">
        <f t="array" ref="I391">IF(D391="","",XLOOKUP(D391,'Master Data'!K:K,'Master Data'!O:O,"Input in Master Data",0,1))</f>
        <v/>
      </c>
      <c r="J391" s="88" t="str">
        <f t="array" ref="J391">if(V391="","",XLOOKUP(V391,Master[Company],Master[Blow],"Unknown",0,1))</f>
        <v/>
      </c>
      <c r="K391" s="88" t="str">
        <f t="array" ref="K391">if(V391="","",XLOOKUP(V391,Master[Company],Master[Pigging],"Unknown",0,1))</f>
        <v/>
      </c>
      <c r="L391" s="88" t="str">
        <f t="array" ref="L391">if(V391="","",XLOOKUP(V391,Master[Company],Master[Load Method],"Unknown",0,1))</f>
        <v/>
      </c>
      <c r="M391" s="88" t="str">
        <f t="array" ref="M391">if(V391="","",XLOOKUP(V391,Master[Company],Master[Line Distance],"Unknown",0,1))</f>
        <v/>
      </c>
      <c r="N391" s="164"/>
      <c r="O391" s="301"/>
      <c r="P391" s="88"/>
      <c r="Q391" s="88" t="str">
        <f t="array" ref="Q391">if(V391="","",XLOOKUP(V391,Master[Company],Master[Terms],"NA",0,1))</f>
        <v/>
      </c>
      <c r="R391" s="88" t="str">
        <f t="shared" si="3"/>
        <v/>
      </c>
      <c r="S391" s="88" t="str">
        <f t="array" ref="S391">if(V391="","",XLOOKUP(V391,Master[Company],Master[Group],"NA",0,1))</f>
        <v/>
      </c>
      <c r="T391" s="88" t="str">
        <f t="array" ref="T391">if(V391="","",XLOOKUP(V391,Master[Company],Master[Loading Location],"NA",0,1))</f>
        <v/>
      </c>
      <c r="U391" s="88" t="str">
        <f t="array" ref="U391">if(V391="","",XLOOKUP(V391,Master[Company],Master[Acronym],"NA",0,1))</f>
        <v/>
      </c>
      <c r="V391" s="88"/>
      <c r="W391" s="90"/>
      <c r="X391" s="90"/>
      <c r="Y391" s="88"/>
      <c r="Z391" s="88" t="str">
        <f t="shared" si="5"/>
        <v/>
      </c>
      <c r="AA391" s="88"/>
      <c r="AB391" s="88"/>
      <c r="AC391" s="88"/>
      <c r="AD391" s="166"/>
      <c r="AE391" s="303"/>
      <c r="AF391" s="304"/>
      <c r="AG391" s="304"/>
      <c r="AH391" s="304"/>
      <c r="AI391" s="304"/>
      <c r="AJ391" s="304"/>
      <c r="AK391" s="304"/>
      <c r="AL391" s="305"/>
      <c r="AM391" s="304"/>
      <c r="AN391" s="304"/>
      <c r="AO391" s="304"/>
      <c r="AP391" s="304"/>
      <c r="AQ391" s="304"/>
      <c r="AR391" s="304"/>
      <c r="AS391" s="304"/>
      <c r="AT391" s="304"/>
      <c r="AU391" s="164"/>
      <c r="AV391" s="306"/>
      <c r="AW391" s="306"/>
      <c r="AX391" s="164"/>
      <c r="AY391" s="166"/>
      <c r="AZ391" s="88"/>
      <c r="BA391" s="88"/>
      <c r="BB391" s="88"/>
      <c r="BC391" s="88"/>
      <c r="BD391" s="307"/>
      <c r="BE391" s="88"/>
      <c r="BF391" s="88"/>
      <c r="BG391" s="88"/>
      <c r="BH391" s="308"/>
      <c r="BI391" s="309"/>
      <c r="BJ391" s="310"/>
      <c r="BK391" s="310"/>
      <c r="BL391" s="310"/>
      <c r="BM391" s="310"/>
      <c r="BN391" s="214"/>
    </row>
    <row r="392" ht="22.5" customHeight="1">
      <c r="A392" s="85" t="str">
        <f t="shared" si="6"/>
        <v/>
      </c>
      <c r="B392" s="321"/>
      <c r="C392" s="319" t="str">
        <f t="shared" si="1"/>
        <v/>
      </c>
      <c r="D392" s="322"/>
      <c r="E392" s="320" t="str">
        <f t="shared" si="2"/>
        <v/>
      </c>
      <c r="F392" s="323"/>
      <c r="G392" s="164"/>
      <c r="H392" s="88" t="str">
        <f t="array" ref="H392">IF(D392="","",XLOOKUP(D392,'Master Data'!K:K,'Master Data'!N:N,"Input in Master Data",0,1))</f>
        <v/>
      </c>
      <c r="I392" s="88" t="str">
        <f t="array" ref="I392">IF(D392="","",XLOOKUP(D392,'Master Data'!K:K,'Master Data'!O:O,"Input in Master Data",0,1))</f>
        <v/>
      </c>
      <c r="J392" s="88" t="str">
        <f t="array" ref="J392">if(V392="","",XLOOKUP(V392,Master[Company],Master[Blow],"Unknown",0,1))</f>
        <v/>
      </c>
      <c r="K392" s="88" t="str">
        <f t="array" ref="K392">if(V392="","",XLOOKUP(V392,Master[Company],Master[Pigging],"Unknown",0,1))</f>
        <v/>
      </c>
      <c r="L392" s="88" t="str">
        <f t="array" ref="L392">if(V392="","",XLOOKUP(V392,Master[Company],Master[Load Method],"Unknown",0,1))</f>
        <v/>
      </c>
      <c r="M392" s="88" t="str">
        <f t="array" ref="M392">if(V392="","",XLOOKUP(V392,Master[Company],Master[Line Distance],"Unknown",0,1))</f>
        <v/>
      </c>
      <c r="N392" s="164"/>
      <c r="O392" s="301"/>
      <c r="P392" s="88"/>
      <c r="Q392" s="88" t="str">
        <f t="array" ref="Q392">if(V392="","",XLOOKUP(V392,Master[Company],Master[Terms],"NA",0,1))</f>
        <v/>
      </c>
      <c r="R392" s="88" t="str">
        <f t="shared" si="3"/>
        <v/>
      </c>
      <c r="S392" s="88" t="str">
        <f t="array" ref="S392">if(V392="","",XLOOKUP(V392,Master[Company],Master[Group],"NA",0,1))</f>
        <v/>
      </c>
      <c r="T392" s="88" t="str">
        <f t="array" ref="T392">if(V392="","",XLOOKUP(V392,Master[Company],Master[Loading Location],"NA",0,1))</f>
        <v/>
      </c>
      <c r="U392" s="88" t="str">
        <f t="array" ref="U392">if(V392="","",XLOOKUP(V392,Master[Company],Master[Acronym],"NA",0,1))</f>
        <v/>
      </c>
      <c r="V392" s="88"/>
      <c r="W392" s="90"/>
      <c r="X392" s="90"/>
      <c r="Y392" s="88"/>
      <c r="Z392" s="88" t="str">
        <f t="shared" si="5"/>
        <v/>
      </c>
      <c r="AA392" s="88"/>
      <c r="AB392" s="88"/>
      <c r="AC392" s="88"/>
      <c r="AD392" s="166"/>
      <c r="AE392" s="303"/>
      <c r="AF392" s="304"/>
      <c r="AG392" s="304"/>
      <c r="AH392" s="304"/>
      <c r="AI392" s="304"/>
      <c r="AJ392" s="304"/>
      <c r="AK392" s="304"/>
      <c r="AL392" s="305"/>
      <c r="AM392" s="304"/>
      <c r="AN392" s="304"/>
      <c r="AO392" s="304"/>
      <c r="AP392" s="304"/>
      <c r="AQ392" s="304"/>
      <c r="AR392" s="304"/>
      <c r="AS392" s="304"/>
      <c r="AT392" s="304"/>
      <c r="AU392" s="164"/>
      <c r="AV392" s="306"/>
      <c r="AW392" s="306"/>
      <c r="AX392" s="164"/>
      <c r="AY392" s="166"/>
      <c r="AZ392" s="88"/>
      <c r="BA392" s="88"/>
      <c r="BB392" s="88"/>
      <c r="BC392" s="88"/>
      <c r="BD392" s="307"/>
      <c r="BE392" s="88"/>
      <c r="BF392" s="88"/>
      <c r="BG392" s="88"/>
      <c r="BH392" s="308"/>
      <c r="BI392" s="309"/>
      <c r="BJ392" s="310"/>
      <c r="BK392" s="310"/>
      <c r="BL392" s="310"/>
      <c r="BM392" s="310"/>
      <c r="BN392" s="214"/>
    </row>
    <row r="393" ht="22.5" customHeight="1">
      <c r="A393" s="85" t="str">
        <f t="shared" si="6"/>
        <v/>
      </c>
      <c r="B393" s="321"/>
      <c r="C393" s="319" t="str">
        <f t="shared" si="1"/>
        <v/>
      </c>
      <c r="D393" s="322"/>
      <c r="E393" s="320" t="str">
        <f t="shared" si="2"/>
        <v/>
      </c>
      <c r="F393" s="323"/>
      <c r="G393" s="164"/>
      <c r="H393" s="88" t="str">
        <f t="array" ref="H393">IF(D393="","",XLOOKUP(D393,'Master Data'!K:K,'Master Data'!N:N,"Input in Master Data",0,1))</f>
        <v/>
      </c>
      <c r="I393" s="88" t="str">
        <f t="array" ref="I393">IF(D393="","",XLOOKUP(D393,'Master Data'!K:K,'Master Data'!O:O,"Input in Master Data",0,1))</f>
        <v/>
      </c>
      <c r="J393" s="88" t="str">
        <f t="array" ref="J393">if(V393="","",XLOOKUP(V393,Master[Company],Master[Blow],"Unknown",0,1))</f>
        <v/>
      </c>
      <c r="K393" s="88" t="str">
        <f t="array" ref="K393">if(V393="","",XLOOKUP(V393,Master[Company],Master[Pigging],"Unknown",0,1))</f>
        <v/>
      </c>
      <c r="L393" s="88" t="str">
        <f t="array" ref="L393">if(V393="","",XLOOKUP(V393,Master[Company],Master[Load Method],"Unknown",0,1))</f>
        <v/>
      </c>
      <c r="M393" s="88" t="str">
        <f t="array" ref="M393">if(V393="","",XLOOKUP(V393,Master[Company],Master[Line Distance],"Unknown",0,1))</f>
        <v/>
      </c>
      <c r="N393" s="164"/>
      <c r="O393" s="301"/>
      <c r="P393" s="88"/>
      <c r="Q393" s="88" t="str">
        <f t="array" ref="Q393">if(V393="","",XLOOKUP(V393,Master[Company],Master[Terms],"NA",0,1))</f>
        <v/>
      </c>
      <c r="R393" s="88" t="str">
        <f t="shared" si="3"/>
        <v/>
      </c>
      <c r="S393" s="88" t="str">
        <f t="array" ref="S393">if(V393="","",XLOOKUP(V393,Master[Company],Master[Group],"NA",0,1))</f>
        <v/>
      </c>
      <c r="T393" s="88" t="str">
        <f t="array" ref="T393">if(V393="","",XLOOKUP(V393,Master[Company],Master[Loading Location],"NA",0,1))</f>
        <v/>
      </c>
      <c r="U393" s="88" t="str">
        <f t="array" ref="U393">if(V393="","",XLOOKUP(V393,Master[Company],Master[Acronym],"NA",0,1))</f>
        <v/>
      </c>
      <c r="V393" s="88"/>
      <c r="W393" s="90"/>
      <c r="X393" s="90"/>
      <c r="Y393" s="88"/>
      <c r="Z393" s="88" t="str">
        <f t="shared" si="5"/>
        <v/>
      </c>
      <c r="AA393" s="88"/>
      <c r="AB393" s="88"/>
      <c r="AC393" s="88"/>
      <c r="AD393" s="166"/>
      <c r="AE393" s="303"/>
      <c r="AF393" s="304"/>
      <c r="AG393" s="304"/>
      <c r="AH393" s="304"/>
      <c r="AI393" s="304"/>
      <c r="AJ393" s="304"/>
      <c r="AK393" s="304"/>
      <c r="AL393" s="305"/>
      <c r="AM393" s="304"/>
      <c r="AN393" s="304"/>
      <c r="AO393" s="304"/>
      <c r="AP393" s="304"/>
      <c r="AQ393" s="304"/>
      <c r="AR393" s="304"/>
      <c r="AS393" s="304"/>
      <c r="AT393" s="304"/>
      <c r="AU393" s="164"/>
      <c r="AV393" s="306"/>
      <c r="AW393" s="306"/>
      <c r="AX393" s="164"/>
      <c r="AY393" s="166"/>
      <c r="AZ393" s="88"/>
      <c r="BA393" s="88"/>
      <c r="BB393" s="88"/>
      <c r="BC393" s="88"/>
      <c r="BD393" s="307"/>
      <c r="BE393" s="88"/>
      <c r="BF393" s="88"/>
      <c r="BG393" s="88"/>
      <c r="BH393" s="308"/>
      <c r="BI393" s="309"/>
      <c r="BJ393" s="310"/>
      <c r="BK393" s="310"/>
      <c r="BL393" s="310"/>
      <c r="BM393" s="310"/>
      <c r="BN393" s="214"/>
    </row>
    <row r="394" ht="22.5" customHeight="1">
      <c r="A394" s="85" t="str">
        <f t="shared" si="6"/>
        <v/>
      </c>
      <c r="B394" s="321"/>
      <c r="C394" s="319" t="str">
        <f t="shared" si="1"/>
        <v/>
      </c>
      <c r="D394" s="322"/>
      <c r="E394" s="320" t="str">
        <f t="shared" si="2"/>
        <v/>
      </c>
      <c r="F394" s="323"/>
      <c r="G394" s="164"/>
      <c r="H394" s="88" t="str">
        <f t="array" ref="H394">IF(D394="","",XLOOKUP(D394,'Master Data'!K:K,'Master Data'!N:N,"Input in Master Data",0,1))</f>
        <v/>
      </c>
      <c r="I394" s="88" t="str">
        <f t="array" ref="I394">IF(D394="","",XLOOKUP(D394,'Master Data'!K:K,'Master Data'!O:O,"Input in Master Data",0,1))</f>
        <v/>
      </c>
      <c r="J394" s="88" t="str">
        <f t="array" ref="J394">if(V394="","",XLOOKUP(V394,Master[Company],Master[Blow],"Unknown",0,1))</f>
        <v/>
      </c>
      <c r="K394" s="88" t="str">
        <f t="array" ref="K394">if(V394="","",XLOOKUP(V394,Master[Company],Master[Pigging],"Unknown",0,1))</f>
        <v/>
      </c>
      <c r="L394" s="88" t="str">
        <f t="array" ref="L394">if(V394="","",XLOOKUP(V394,Master[Company],Master[Load Method],"Unknown",0,1))</f>
        <v/>
      </c>
      <c r="M394" s="88" t="str">
        <f t="array" ref="M394">if(V394="","",XLOOKUP(V394,Master[Company],Master[Line Distance],"Unknown",0,1))</f>
        <v/>
      </c>
      <c r="N394" s="164"/>
      <c r="O394" s="301"/>
      <c r="P394" s="88"/>
      <c r="Q394" s="88" t="str">
        <f t="array" ref="Q394">if(V394="","",XLOOKUP(V394,Master[Company],Master[Terms],"NA",0,1))</f>
        <v/>
      </c>
      <c r="R394" s="88" t="str">
        <f t="shared" si="3"/>
        <v/>
      </c>
      <c r="S394" s="88" t="str">
        <f t="array" ref="S394">if(V394="","",XLOOKUP(V394,Master[Company],Master[Group],"NA",0,1))</f>
        <v/>
      </c>
      <c r="T394" s="88" t="str">
        <f t="array" ref="T394">if(V394="","",XLOOKUP(V394,Master[Company],Master[Loading Location],"NA",0,1))</f>
        <v/>
      </c>
      <c r="U394" s="88" t="str">
        <f t="array" ref="U394">if(V394="","",XLOOKUP(V394,Master[Company],Master[Acronym],"NA",0,1))</f>
        <v/>
      </c>
      <c r="V394" s="88"/>
      <c r="W394" s="90"/>
      <c r="X394" s="90"/>
      <c r="Y394" s="88"/>
      <c r="Z394" s="88" t="str">
        <f t="shared" si="5"/>
        <v/>
      </c>
      <c r="AA394" s="88"/>
      <c r="AB394" s="88"/>
      <c r="AC394" s="88"/>
      <c r="AD394" s="166"/>
      <c r="AE394" s="303"/>
      <c r="AF394" s="304"/>
      <c r="AG394" s="304"/>
      <c r="AH394" s="304"/>
      <c r="AI394" s="304"/>
      <c r="AJ394" s="304"/>
      <c r="AK394" s="304"/>
      <c r="AL394" s="305"/>
      <c r="AM394" s="304"/>
      <c r="AN394" s="304"/>
      <c r="AO394" s="304"/>
      <c r="AP394" s="304"/>
      <c r="AQ394" s="304"/>
      <c r="AR394" s="304"/>
      <c r="AS394" s="304"/>
      <c r="AT394" s="304"/>
      <c r="AU394" s="164"/>
      <c r="AV394" s="306"/>
      <c r="AW394" s="306"/>
      <c r="AX394" s="164"/>
      <c r="AY394" s="166"/>
      <c r="AZ394" s="88"/>
      <c r="BA394" s="88"/>
      <c r="BB394" s="88"/>
      <c r="BC394" s="88"/>
      <c r="BD394" s="307"/>
      <c r="BE394" s="88"/>
      <c r="BF394" s="88"/>
      <c r="BG394" s="88"/>
      <c r="BH394" s="308"/>
      <c r="BI394" s="309"/>
      <c r="BJ394" s="310"/>
      <c r="BK394" s="310"/>
      <c r="BL394" s="310"/>
      <c r="BM394" s="310"/>
      <c r="BN394" s="214"/>
    </row>
    <row r="395" ht="22.5" customHeight="1">
      <c r="A395" s="85" t="str">
        <f t="shared" si="6"/>
        <v/>
      </c>
      <c r="B395" s="321"/>
      <c r="C395" s="319" t="str">
        <f t="shared" si="1"/>
        <v/>
      </c>
      <c r="D395" s="322"/>
      <c r="E395" s="320" t="str">
        <f t="shared" si="2"/>
        <v/>
      </c>
      <c r="F395" s="323"/>
      <c r="G395" s="164"/>
      <c r="H395" s="88" t="str">
        <f t="array" ref="H395">IF(D395="","",XLOOKUP(D395,'Master Data'!K:K,'Master Data'!N:N,"Input in Master Data",0,1))</f>
        <v/>
      </c>
      <c r="I395" s="88" t="str">
        <f t="array" ref="I395">IF(D395="","",XLOOKUP(D395,'Master Data'!K:K,'Master Data'!O:O,"Input in Master Data",0,1))</f>
        <v/>
      </c>
      <c r="J395" s="88" t="str">
        <f t="array" ref="J395">if(V395="","",XLOOKUP(V395,Master[Company],Master[Blow],"Unknown",0,1))</f>
        <v/>
      </c>
      <c r="K395" s="88" t="str">
        <f t="array" ref="K395">if(V395="","",XLOOKUP(V395,Master[Company],Master[Pigging],"Unknown",0,1))</f>
        <v/>
      </c>
      <c r="L395" s="88" t="str">
        <f t="array" ref="L395">if(V395="","",XLOOKUP(V395,Master[Company],Master[Load Method],"Unknown",0,1))</f>
        <v/>
      </c>
      <c r="M395" s="88" t="str">
        <f t="array" ref="M395">if(V395="","",XLOOKUP(V395,Master[Company],Master[Line Distance],"Unknown",0,1))</f>
        <v/>
      </c>
      <c r="N395" s="164"/>
      <c r="O395" s="301"/>
      <c r="P395" s="88"/>
      <c r="Q395" s="88" t="str">
        <f t="array" ref="Q395">if(V395="","",XLOOKUP(V395,Master[Company],Master[Terms],"NA",0,1))</f>
        <v/>
      </c>
      <c r="R395" s="88" t="str">
        <f t="shared" si="3"/>
        <v/>
      </c>
      <c r="S395" s="88" t="str">
        <f t="array" ref="S395">if(V395="","",XLOOKUP(V395,Master[Company],Master[Group],"NA",0,1))</f>
        <v/>
      </c>
      <c r="T395" s="88" t="str">
        <f t="array" ref="T395">if(V395="","",XLOOKUP(V395,Master[Company],Master[Loading Location],"NA",0,1))</f>
        <v/>
      </c>
      <c r="U395" s="88" t="str">
        <f t="array" ref="U395">if(V395="","",XLOOKUP(V395,Master[Company],Master[Acronym],"NA",0,1))</f>
        <v/>
      </c>
      <c r="V395" s="88"/>
      <c r="W395" s="90"/>
      <c r="X395" s="90"/>
      <c r="Y395" s="88"/>
      <c r="Z395" s="88" t="str">
        <f t="shared" si="5"/>
        <v/>
      </c>
      <c r="AA395" s="88"/>
      <c r="AB395" s="88"/>
      <c r="AC395" s="88"/>
      <c r="AD395" s="166"/>
      <c r="AE395" s="303"/>
      <c r="AF395" s="304"/>
      <c r="AG395" s="304"/>
      <c r="AH395" s="304"/>
      <c r="AI395" s="304"/>
      <c r="AJ395" s="304"/>
      <c r="AK395" s="304"/>
      <c r="AL395" s="305"/>
      <c r="AM395" s="304"/>
      <c r="AN395" s="304"/>
      <c r="AO395" s="304"/>
      <c r="AP395" s="304"/>
      <c r="AQ395" s="304"/>
      <c r="AR395" s="304"/>
      <c r="AS395" s="304"/>
      <c r="AT395" s="304"/>
      <c r="AU395" s="164"/>
      <c r="AV395" s="306"/>
      <c r="AW395" s="306"/>
      <c r="AX395" s="164"/>
      <c r="AY395" s="166"/>
      <c r="AZ395" s="88"/>
      <c r="BA395" s="88"/>
      <c r="BB395" s="88"/>
      <c r="BC395" s="88"/>
      <c r="BD395" s="307"/>
      <c r="BE395" s="88"/>
      <c r="BF395" s="88"/>
      <c r="BG395" s="88"/>
      <c r="BH395" s="308"/>
      <c r="BI395" s="309"/>
      <c r="BJ395" s="310"/>
      <c r="BK395" s="310"/>
      <c r="BL395" s="310"/>
      <c r="BM395" s="310"/>
      <c r="BN395" s="214"/>
    </row>
    <row r="396" ht="22.5" customHeight="1">
      <c r="A396" s="85" t="str">
        <f t="shared" si="6"/>
        <v/>
      </c>
      <c r="B396" s="321"/>
      <c r="C396" s="319" t="str">
        <f t="shared" si="1"/>
        <v/>
      </c>
      <c r="D396" s="322"/>
      <c r="E396" s="320" t="str">
        <f t="shared" si="2"/>
        <v/>
      </c>
      <c r="F396" s="323"/>
      <c r="G396" s="164"/>
      <c r="H396" s="88" t="str">
        <f t="array" ref="H396">IF(D396="","",XLOOKUP(D396,'Master Data'!K:K,'Master Data'!N:N,"Input in Master Data",0,1))</f>
        <v/>
      </c>
      <c r="I396" s="88" t="str">
        <f t="array" ref="I396">IF(D396="","",XLOOKUP(D396,'Master Data'!K:K,'Master Data'!O:O,"Input in Master Data",0,1))</f>
        <v/>
      </c>
      <c r="J396" s="88" t="str">
        <f t="array" ref="J396">if(V396="","",XLOOKUP(V396,Master[Company],Master[Blow],"Unknown",0,1))</f>
        <v/>
      </c>
      <c r="K396" s="88" t="str">
        <f t="array" ref="K396">if(V396="","",XLOOKUP(V396,Master[Company],Master[Pigging],"Unknown",0,1))</f>
        <v/>
      </c>
      <c r="L396" s="88" t="str">
        <f t="array" ref="L396">if(V396="","",XLOOKUP(V396,Master[Company],Master[Load Method],"Unknown",0,1))</f>
        <v/>
      </c>
      <c r="M396" s="88" t="str">
        <f t="array" ref="M396">if(V396="","",XLOOKUP(V396,Master[Company],Master[Line Distance],"Unknown",0,1))</f>
        <v/>
      </c>
      <c r="N396" s="164"/>
      <c r="O396" s="301"/>
      <c r="P396" s="88"/>
      <c r="Q396" s="88" t="str">
        <f t="array" ref="Q396">if(V396="","",XLOOKUP(V396,Master[Company],Master[Terms],"NA",0,1))</f>
        <v/>
      </c>
      <c r="R396" s="88" t="str">
        <f t="shared" si="3"/>
        <v/>
      </c>
      <c r="S396" s="88" t="str">
        <f t="array" ref="S396">if(V396="","",XLOOKUP(V396,Master[Company],Master[Group],"NA",0,1))</f>
        <v/>
      </c>
      <c r="T396" s="88" t="str">
        <f t="array" ref="T396">if(V396="","",XLOOKUP(V396,Master[Company],Master[Loading Location],"NA",0,1))</f>
        <v/>
      </c>
      <c r="U396" s="88" t="str">
        <f t="array" ref="U396">if(V396="","",XLOOKUP(V396,Master[Company],Master[Acronym],"NA",0,1))</f>
        <v/>
      </c>
      <c r="V396" s="88"/>
      <c r="W396" s="90"/>
      <c r="X396" s="90"/>
      <c r="Y396" s="88"/>
      <c r="Z396" s="88" t="str">
        <f t="shared" si="5"/>
        <v/>
      </c>
      <c r="AA396" s="88"/>
      <c r="AB396" s="88"/>
      <c r="AC396" s="88"/>
      <c r="AD396" s="166"/>
      <c r="AE396" s="303"/>
      <c r="AF396" s="304"/>
      <c r="AG396" s="304"/>
      <c r="AH396" s="304"/>
      <c r="AI396" s="304"/>
      <c r="AJ396" s="304"/>
      <c r="AK396" s="304"/>
      <c r="AL396" s="305"/>
      <c r="AM396" s="304"/>
      <c r="AN396" s="304"/>
      <c r="AO396" s="304"/>
      <c r="AP396" s="304"/>
      <c r="AQ396" s="304"/>
      <c r="AR396" s="304"/>
      <c r="AS396" s="304"/>
      <c r="AT396" s="304"/>
      <c r="AU396" s="164"/>
      <c r="AV396" s="306"/>
      <c r="AW396" s="306"/>
      <c r="AX396" s="164"/>
      <c r="AY396" s="166"/>
      <c r="AZ396" s="88"/>
      <c r="BA396" s="88"/>
      <c r="BB396" s="88"/>
      <c r="BC396" s="88"/>
      <c r="BD396" s="307"/>
      <c r="BE396" s="88"/>
      <c r="BF396" s="88"/>
      <c r="BG396" s="88"/>
      <c r="BH396" s="308"/>
      <c r="BI396" s="309"/>
      <c r="BJ396" s="310"/>
      <c r="BK396" s="310"/>
      <c r="BL396" s="310"/>
      <c r="BM396" s="310"/>
      <c r="BN396" s="214"/>
    </row>
    <row r="397" ht="22.5" customHeight="1">
      <c r="A397" s="85" t="str">
        <f t="shared" si="6"/>
        <v/>
      </c>
      <c r="B397" s="321"/>
      <c r="C397" s="319" t="str">
        <f t="shared" si="1"/>
        <v/>
      </c>
      <c r="D397" s="322"/>
      <c r="E397" s="320" t="str">
        <f t="shared" si="2"/>
        <v/>
      </c>
      <c r="F397" s="323"/>
      <c r="G397" s="164"/>
      <c r="H397" s="88" t="str">
        <f t="array" ref="H397">IF(D397="","",XLOOKUP(D397,'Master Data'!K:K,'Master Data'!N:N,"Input in Master Data",0,1))</f>
        <v/>
      </c>
      <c r="I397" s="88" t="str">
        <f t="array" ref="I397">IF(D397="","",XLOOKUP(D397,'Master Data'!K:K,'Master Data'!O:O,"Input in Master Data",0,1))</f>
        <v/>
      </c>
      <c r="J397" s="88" t="str">
        <f t="array" ref="J397">if(V397="","",XLOOKUP(V397,Master[Company],Master[Blow],"Unknown",0,1))</f>
        <v/>
      </c>
      <c r="K397" s="88" t="str">
        <f t="array" ref="K397">if(V397="","",XLOOKUP(V397,Master[Company],Master[Pigging],"Unknown",0,1))</f>
        <v/>
      </c>
      <c r="L397" s="88" t="str">
        <f t="array" ref="L397">if(V397="","",XLOOKUP(V397,Master[Company],Master[Load Method],"Unknown",0,1))</f>
        <v/>
      </c>
      <c r="M397" s="88" t="str">
        <f t="array" ref="M397">if(V397="","",XLOOKUP(V397,Master[Company],Master[Line Distance],"Unknown",0,1))</f>
        <v/>
      </c>
      <c r="N397" s="164"/>
      <c r="O397" s="301"/>
      <c r="P397" s="88"/>
      <c r="Q397" s="88" t="str">
        <f t="array" ref="Q397">if(V397="","",XLOOKUP(V397,Master[Company],Master[Terms],"NA",0,1))</f>
        <v/>
      </c>
      <c r="R397" s="88" t="str">
        <f t="shared" si="3"/>
        <v/>
      </c>
      <c r="S397" s="88" t="str">
        <f t="array" ref="S397">if(V397="","",XLOOKUP(V397,Master[Company],Master[Group],"NA",0,1))</f>
        <v/>
      </c>
      <c r="T397" s="88" t="str">
        <f t="array" ref="T397">if(V397="","",XLOOKUP(V397,Master[Company],Master[Loading Location],"NA",0,1))</f>
        <v/>
      </c>
      <c r="U397" s="88" t="str">
        <f t="array" ref="U397">if(V397="","",XLOOKUP(V397,Master[Company],Master[Acronym],"NA",0,1))</f>
        <v/>
      </c>
      <c r="V397" s="88"/>
      <c r="W397" s="90"/>
      <c r="X397" s="90"/>
      <c r="Y397" s="88"/>
      <c r="Z397" s="88" t="str">
        <f t="shared" si="5"/>
        <v/>
      </c>
      <c r="AA397" s="88"/>
      <c r="AB397" s="88"/>
      <c r="AC397" s="88"/>
      <c r="AD397" s="166"/>
      <c r="AE397" s="303"/>
      <c r="AF397" s="304"/>
      <c r="AG397" s="304"/>
      <c r="AH397" s="304"/>
      <c r="AI397" s="304"/>
      <c r="AJ397" s="304"/>
      <c r="AK397" s="304"/>
      <c r="AL397" s="305"/>
      <c r="AM397" s="304"/>
      <c r="AN397" s="304"/>
      <c r="AO397" s="304"/>
      <c r="AP397" s="304"/>
      <c r="AQ397" s="304"/>
      <c r="AR397" s="304"/>
      <c r="AS397" s="304"/>
      <c r="AT397" s="304"/>
      <c r="AU397" s="164"/>
      <c r="AV397" s="306"/>
      <c r="AW397" s="306"/>
      <c r="AX397" s="164"/>
      <c r="AY397" s="166"/>
      <c r="AZ397" s="88"/>
      <c r="BA397" s="88"/>
      <c r="BB397" s="88"/>
      <c r="BC397" s="88"/>
      <c r="BD397" s="307"/>
      <c r="BE397" s="88"/>
      <c r="BF397" s="88"/>
      <c r="BG397" s="88"/>
      <c r="BH397" s="308"/>
      <c r="BI397" s="309"/>
      <c r="BJ397" s="310"/>
      <c r="BK397" s="310"/>
      <c r="BL397" s="310"/>
      <c r="BM397" s="310"/>
      <c r="BN397" s="214"/>
    </row>
    <row r="398" ht="22.5" customHeight="1">
      <c r="A398" s="85" t="str">
        <f t="shared" si="6"/>
        <v/>
      </c>
      <c r="B398" s="321"/>
      <c r="C398" s="319" t="str">
        <f t="shared" si="1"/>
        <v/>
      </c>
      <c r="D398" s="322"/>
      <c r="E398" s="320" t="str">
        <f t="shared" si="2"/>
        <v/>
      </c>
      <c r="F398" s="323"/>
      <c r="G398" s="164"/>
      <c r="H398" s="88" t="str">
        <f t="array" ref="H398">IF(D398="","",XLOOKUP(D398,'Master Data'!K:K,'Master Data'!N:N,"Input in Master Data",0,1))</f>
        <v/>
      </c>
      <c r="I398" s="88" t="str">
        <f t="array" ref="I398">IF(D398="","",XLOOKUP(D398,'Master Data'!K:K,'Master Data'!O:O,"Input in Master Data",0,1))</f>
        <v/>
      </c>
      <c r="J398" s="88" t="str">
        <f t="array" ref="J398">if(V398="","",XLOOKUP(V398,Master[Company],Master[Blow],"Unknown",0,1))</f>
        <v/>
      </c>
      <c r="K398" s="88" t="str">
        <f t="array" ref="K398">if(V398="","",XLOOKUP(V398,Master[Company],Master[Pigging],"Unknown",0,1))</f>
        <v/>
      </c>
      <c r="L398" s="88" t="str">
        <f t="array" ref="L398">if(V398="","",XLOOKUP(V398,Master[Company],Master[Load Method],"Unknown",0,1))</f>
        <v/>
      </c>
      <c r="M398" s="88" t="str">
        <f t="array" ref="M398">if(V398="","",XLOOKUP(V398,Master[Company],Master[Line Distance],"Unknown",0,1))</f>
        <v/>
      </c>
      <c r="N398" s="164"/>
      <c r="O398" s="301"/>
      <c r="P398" s="88"/>
      <c r="Q398" s="88" t="str">
        <f t="array" ref="Q398">if(V398="","",XLOOKUP(V398,Master[Company],Master[Terms],"NA",0,1))</f>
        <v/>
      </c>
      <c r="R398" s="88" t="str">
        <f t="shared" si="3"/>
        <v/>
      </c>
      <c r="S398" s="88" t="str">
        <f t="array" ref="S398">if(V398="","",XLOOKUP(V398,Master[Company],Master[Group],"NA",0,1))</f>
        <v/>
      </c>
      <c r="T398" s="88" t="str">
        <f t="array" ref="T398">if(V398="","",XLOOKUP(V398,Master[Company],Master[Loading Location],"NA",0,1))</f>
        <v/>
      </c>
      <c r="U398" s="88" t="str">
        <f t="array" ref="U398">if(V398="","",XLOOKUP(V398,Master[Company],Master[Acronym],"NA",0,1))</f>
        <v/>
      </c>
      <c r="V398" s="88"/>
      <c r="W398" s="90"/>
      <c r="X398" s="90"/>
      <c r="Y398" s="88"/>
      <c r="Z398" s="88" t="str">
        <f t="shared" si="5"/>
        <v/>
      </c>
      <c r="AA398" s="88"/>
      <c r="AB398" s="88"/>
      <c r="AC398" s="88"/>
      <c r="AD398" s="166"/>
      <c r="AE398" s="303"/>
      <c r="AF398" s="304"/>
      <c r="AG398" s="304"/>
      <c r="AH398" s="304"/>
      <c r="AI398" s="304"/>
      <c r="AJ398" s="304"/>
      <c r="AK398" s="304"/>
      <c r="AL398" s="305"/>
      <c r="AM398" s="304"/>
      <c r="AN398" s="304"/>
      <c r="AO398" s="304"/>
      <c r="AP398" s="304"/>
      <c r="AQ398" s="304"/>
      <c r="AR398" s="304"/>
      <c r="AS398" s="304"/>
      <c r="AT398" s="304"/>
      <c r="AU398" s="164"/>
      <c r="AV398" s="306"/>
      <c r="AW398" s="306"/>
      <c r="AX398" s="164"/>
      <c r="AY398" s="166"/>
      <c r="AZ398" s="88"/>
      <c r="BA398" s="88"/>
      <c r="BB398" s="88"/>
      <c r="BC398" s="88"/>
      <c r="BD398" s="307"/>
      <c r="BE398" s="88"/>
      <c r="BF398" s="88"/>
      <c r="BG398" s="88"/>
      <c r="BH398" s="308"/>
      <c r="BI398" s="309"/>
      <c r="BJ398" s="310"/>
      <c r="BK398" s="310"/>
      <c r="BL398" s="310"/>
      <c r="BM398" s="310"/>
      <c r="BN398" s="214"/>
    </row>
    <row r="399" ht="22.5" customHeight="1">
      <c r="A399" s="85" t="str">
        <f t="shared" si="6"/>
        <v/>
      </c>
      <c r="B399" s="321"/>
      <c r="C399" s="319" t="str">
        <f t="shared" si="1"/>
        <v/>
      </c>
      <c r="D399" s="322"/>
      <c r="E399" s="320" t="str">
        <f t="shared" si="2"/>
        <v/>
      </c>
      <c r="F399" s="323"/>
      <c r="G399" s="164"/>
      <c r="H399" s="88" t="str">
        <f t="array" ref="H399">IF(D399="","",XLOOKUP(D399,'Master Data'!K:K,'Master Data'!N:N,"Input in Master Data",0,1))</f>
        <v/>
      </c>
      <c r="I399" s="88" t="str">
        <f t="array" ref="I399">IF(D399="","",XLOOKUP(D399,'Master Data'!K:K,'Master Data'!O:O,"Input in Master Data",0,1))</f>
        <v/>
      </c>
      <c r="J399" s="88" t="str">
        <f t="array" ref="J399">if(V399="","",XLOOKUP(V399,Master[Company],Master[Blow],"Unknown",0,1))</f>
        <v/>
      </c>
      <c r="K399" s="88" t="str">
        <f t="array" ref="K399">if(V399="","",XLOOKUP(V399,Master[Company],Master[Pigging],"Unknown",0,1))</f>
        <v/>
      </c>
      <c r="L399" s="88" t="str">
        <f t="array" ref="L399">if(V399="","",XLOOKUP(V399,Master[Company],Master[Load Method],"Unknown",0,1))</f>
        <v/>
      </c>
      <c r="M399" s="88" t="str">
        <f t="array" ref="M399">if(V399="","",XLOOKUP(V399,Master[Company],Master[Line Distance],"Unknown",0,1))</f>
        <v/>
      </c>
      <c r="N399" s="164"/>
      <c r="O399" s="301"/>
      <c r="P399" s="88"/>
      <c r="Q399" s="88" t="str">
        <f t="array" ref="Q399">if(V399="","",XLOOKUP(V399,Master[Company],Master[Terms],"NA",0,1))</f>
        <v/>
      </c>
      <c r="R399" s="88" t="str">
        <f t="shared" si="3"/>
        <v/>
      </c>
      <c r="S399" s="88" t="str">
        <f t="array" ref="S399">if(V399="","",XLOOKUP(V399,Master[Company],Master[Group],"NA",0,1))</f>
        <v/>
      </c>
      <c r="T399" s="88" t="str">
        <f t="array" ref="T399">if(V399="","",XLOOKUP(V399,Master[Company],Master[Loading Location],"NA",0,1))</f>
        <v/>
      </c>
      <c r="U399" s="88" t="str">
        <f t="array" ref="U399">if(V399="","",XLOOKUP(V399,Master[Company],Master[Acronym],"NA",0,1))</f>
        <v/>
      </c>
      <c r="V399" s="88"/>
      <c r="W399" s="90"/>
      <c r="X399" s="90"/>
      <c r="Y399" s="88"/>
      <c r="Z399" s="88" t="str">
        <f t="shared" si="5"/>
        <v/>
      </c>
      <c r="AA399" s="88"/>
      <c r="AB399" s="88"/>
      <c r="AC399" s="88"/>
      <c r="AD399" s="166"/>
      <c r="AE399" s="303"/>
      <c r="AF399" s="304"/>
      <c r="AG399" s="304"/>
      <c r="AH399" s="304"/>
      <c r="AI399" s="304"/>
      <c r="AJ399" s="304"/>
      <c r="AK399" s="304"/>
      <c r="AL399" s="305"/>
      <c r="AM399" s="304"/>
      <c r="AN399" s="304"/>
      <c r="AO399" s="304"/>
      <c r="AP399" s="304"/>
      <c r="AQ399" s="304"/>
      <c r="AR399" s="304"/>
      <c r="AS399" s="304"/>
      <c r="AT399" s="304"/>
      <c r="AU399" s="164"/>
      <c r="AV399" s="306"/>
      <c r="AW399" s="306"/>
      <c r="AX399" s="164"/>
      <c r="AY399" s="166"/>
      <c r="AZ399" s="88"/>
      <c r="BA399" s="88"/>
      <c r="BB399" s="88"/>
      <c r="BC399" s="88"/>
      <c r="BD399" s="307"/>
      <c r="BE399" s="88"/>
      <c r="BF399" s="88"/>
      <c r="BG399" s="88"/>
      <c r="BH399" s="308"/>
      <c r="BI399" s="309"/>
      <c r="BJ399" s="310"/>
      <c r="BK399" s="310"/>
      <c r="BL399" s="310"/>
      <c r="BM399" s="310"/>
      <c r="BN399" s="214"/>
    </row>
    <row r="400" ht="22.5" customHeight="1">
      <c r="A400" s="85" t="str">
        <f t="shared" si="6"/>
        <v/>
      </c>
      <c r="B400" s="321"/>
      <c r="C400" s="319" t="str">
        <f t="shared" si="1"/>
        <v/>
      </c>
      <c r="D400" s="322"/>
      <c r="E400" s="320" t="str">
        <f t="shared" si="2"/>
        <v/>
      </c>
      <c r="F400" s="323"/>
      <c r="G400" s="164"/>
      <c r="H400" s="88" t="str">
        <f t="array" ref="H400">IF(D400="","",XLOOKUP(D400,'Master Data'!K:K,'Master Data'!N:N,"Input in Master Data",0,1))</f>
        <v/>
      </c>
      <c r="I400" s="88" t="str">
        <f t="array" ref="I400">IF(D400="","",XLOOKUP(D400,'Master Data'!K:K,'Master Data'!O:O,"Input in Master Data",0,1))</f>
        <v/>
      </c>
      <c r="J400" s="88" t="str">
        <f t="array" ref="J400">if(V400="","",XLOOKUP(V400,Master[Company],Master[Blow],"Unknown",0,1))</f>
        <v/>
      </c>
      <c r="K400" s="88" t="str">
        <f t="array" ref="K400">if(V400="","",XLOOKUP(V400,Master[Company],Master[Pigging],"Unknown",0,1))</f>
        <v/>
      </c>
      <c r="L400" s="88" t="str">
        <f t="array" ref="L400">if(V400="","",XLOOKUP(V400,Master[Company],Master[Load Method],"Unknown",0,1))</f>
        <v/>
      </c>
      <c r="M400" s="88" t="str">
        <f t="array" ref="M400">if(V400="","",XLOOKUP(V400,Master[Company],Master[Line Distance],"Unknown",0,1))</f>
        <v/>
      </c>
      <c r="N400" s="164"/>
      <c r="O400" s="301"/>
      <c r="P400" s="88"/>
      <c r="Q400" s="88" t="str">
        <f t="array" ref="Q400">if(V400="","",XLOOKUP(V400,Master[Company],Master[Terms],"NA",0,1))</f>
        <v/>
      </c>
      <c r="R400" s="88" t="str">
        <f t="shared" si="3"/>
        <v/>
      </c>
      <c r="S400" s="88" t="str">
        <f t="array" ref="S400">if(V400="","",XLOOKUP(V400,Master[Company],Master[Group],"NA",0,1))</f>
        <v/>
      </c>
      <c r="T400" s="88" t="str">
        <f t="array" ref="T400">if(V400="","",XLOOKUP(V400,Master[Company],Master[Loading Location],"NA",0,1))</f>
        <v/>
      </c>
      <c r="U400" s="88" t="str">
        <f t="array" ref="U400">if(V400="","",XLOOKUP(V400,Master[Company],Master[Acronym],"NA",0,1))</f>
        <v/>
      </c>
      <c r="V400" s="88"/>
      <c r="W400" s="90"/>
      <c r="X400" s="90"/>
      <c r="Y400" s="88"/>
      <c r="Z400" s="88" t="str">
        <f t="shared" si="5"/>
        <v/>
      </c>
      <c r="AA400" s="88"/>
      <c r="AB400" s="88"/>
      <c r="AC400" s="88"/>
      <c r="AD400" s="166"/>
      <c r="AE400" s="303"/>
      <c r="AF400" s="304"/>
      <c r="AG400" s="304"/>
      <c r="AH400" s="304"/>
      <c r="AI400" s="304"/>
      <c r="AJ400" s="304"/>
      <c r="AK400" s="304"/>
      <c r="AL400" s="305"/>
      <c r="AM400" s="304"/>
      <c r="AN400" s="304"/>
      <c r="AO400" s="304"/>
      <c r="AP400" s="304"/>
      <c r="AQ400" s="304"/>
      <c r="AR400" s="304"/>
      <c r="AS400" s="304"/>
      <c r="AT400" s="304"/>
      <c r="AU400" s="164"/>
      <c r="AV400" s="306"/>
      <c r="AW400" s="306"/>
      <c r="AX400" s="164"/>
      <c r="AY400" s="166"/>
      <c r="AZ400" s="88"/>
      <c r="BA400" s="88"/>
      <c r="BB400" s="88"/>
      <c r="BC400" s="88"/>
      <c r="BD400" s="307"/>
      <c r="BE400" s="88"/>
      <c r="BF400" s="88"/>
      <c r="BG400" s="88"/>
      <c r="BH400" s="308"/>
      <c r="BI400" s="309"/>
      <c r="BJ400" s="310"/>
      <c r="BK400" s="310"/>
      <c r="BL400" s="310"/>
      <c r="BM400" s="310"/>
      <c r="BN400" s="214"/>
    </row>
    <row r="401" ht="22.5" customHeight="1">
      <c r="A401" s="85" t="str">
        <f t="shared" si="6"/>
        <v/>
      </c>
      <c r="B401" s="321"/>
      <c r="C401" s="319" t="str">
        <f t="shared" si="1"/>
        <v/>
      </c>
      <c r="D401" s="322"/>
      <c r="E401" s="320" t="str">
        <f t="shared" si="2"/>
        <v/>
      </c>
      <c r="F401" s="323"/>
      <c r="G401" s="164"/>
      <c r="H401" s="88" t="str">
        <f t="array" ref="H401">IF(D401="","",XLOOKUP(D401,'Master Data'!K:K,'Master Data'!N:N,"Input in Master Data",0,1))</f>
        <v/>
      </c>
      <c r="I401" s="88" t="str">
        <f t="array" ref="I401">IF(D401="","",XLOOKUP(D401,'Master Data'!K:K,'Master Data'!O:O,"Input in Master Data",0,1))</f>
        <v/>
      </c>
      <c r="J401" s="88" t="str">
        <f t="array" ref="J401">if(V401="","",XLOOKUP(V401,Master[Company],Master[Blow],"Unknown",0,1))</f>
        <v/>
      </c>
      <c r="K401" s="88" t="str">
        <f t="array" ref="K401">if(V401="","",XLOOKUP(V401,Master[Company],Master[Pigging],"Unknown",0,1))</f>
        <v/>
      </c>
      <c r="L401" s="88" t="str">
        <f t="array" ref="L401">if(V401="","",XLOOKUP(V401,Master[Company],Master[Load Method],"Unknown",0,1))</f>
        <v/>
      </c>
      <c r="M401" s="88" t="str">
        <f t="array" ref="M401">if(V401="","",XLOOKUP(V401,Master[Company],Master[Line Distance],"Unknown",0,1))</f>
        <v/>
      </c>
      <c r="N401" s="164"/>
      <c r="O401" s="301"/>
      <c r="P401" s="88"/>
      <c r="Q401" s="88" t="str">
        <f t="array" ref="Q401">if(V401="","",XLOOKUP(V401,Master[Company],Master[Terms],"NA",0,1))</f>
        <v/>
      </c>
      <c r="R401" s="88" t="str">
        <f t="shared" si="3"/>
        <v/>
      </c>
      <c r="S401" s="88" t="str">
        <f t="array" ref="S401">if(V401="","",XLOOKUP(V401,Master[Company],Master[Group],"NA",0,1))</f>
        <v/>
      </c>
      <c r="T401" s="88" t="str">
        <f t="array" ref="T401">if(V401="","",XLOOKUP(V401,Master[Company],Master[Loading Location],"NA",0,1))</f>
        <v/>
      </c>
      <c r="U401" s="88" t="str">
        <f t="array" ref="U401">if(V401="","",XLOOKUP(V401,Master[Company],Master[Acronym],"NA",0,1))</f>
        <v/>
      </c>
      <c r="V401" s="88"/>
      <c r="W401" s="90"/>
      <c r="X401" s="90"/>
      <c r="Y401" s="88"/>
      <c r="Z401" s="88" t="str">
        <f t="shared" si="5"/>
        <v/>
      </c>
      <c r="AA401" s="88"/>
      <c r="AB401" s="88"/>
      <c r="AC401" s="88"/>
      <c r="AD401" s="166"/>
      <c r="AE401" s="303"/>
      <c r="AF401" s="304"/>
      <c r="AG401" s="304"/>
      <c r="AH401" s="304"/>
      <c r="AI401" s="304"/>
      <c r="AJ401" s="304"/>
      <c r="AK401" s="304"/>
      <c r="AL401" s="305"/>
      <c r="AM401" s="304"/>
      <c r="AN401" s="304"/>
      <c r="AO401" s="304"/>
      <c r="AP401" s="304"/>
      <c r="AQ401" s="304"/>
      <c r="AR401" s="304"/>
      <c r="AS401" s="304"/>
      <c r="AT401" s="304"/>
      <c r="AU401" s="164"/>
      <c r="AV401" s="306"/>
      <c r="AW401" s="306"/>
      <c r="AX401" s="164"/>
      <c r="AY401" s="166"/>
      <c r="AZ401" s="88"/>
      <c r="BA401" s="88"/>
      <c r="BB401" s="88"/>
      <c r="BC401" s="88"/>
      <c r="BD401" s="307"/>
      <c r="BE401" s="88"/>
      <c r="BF401" s="88"/>
      <c r="BG401" s="88"/>
      <c r="BH401" s="308"/>
      <c r="BI401" s="309"/>
      <c r="BJ401" s="310"/>
      <c r="BK401" s="310"/>
      <c r="BL401" s="310"/>
      <c r="BM401" s="310"/>
      <c r="BN401" s="214"/>
    </row>
    <row r="402" ht="22.5" customHeight="1">
      <c r="A402" s="85" t="str">
        <f t="shared" si="6"/>
        <v/>
      </c>
      <c r="B402" s="321"/>
      <c r="C402" s="319" t="str">
        <f t="shared" si="1"/>
        <v/>
      </c>
      <c r="D402" s="322"/>
      <c r="E402" s="320" t="str">
        <f t="shared" si="2"/>
        <v/>
      </c>
      <c r="F402" s="323"/>
      <c r="G402" s="164"/>
      <c r="H402" s="88" t="str">
        <f t="array" ref="H402">IF(D402="","",XLOOKUP(D402,'Master Data'!K:K,'Master Data'!N:N,"Input in Master Data",0,1))</f>
        <v/>
      </c>
      <c r="I402" s="88" t="str">
        <f t="array" ref="I402">IF(D402="","",XLOOKUP(D402,'Master Data'!K:K,'Master Data'!O:O,"Input in Master Data",0,1))</f>
        <v/>
      </c>
      <c r="J402" s="88" t="str">
        <f t="array" ref="J402">if(V402="","",XLOOKUP(V402,Master[Company],Master[Blow],"Unknown",0,1))</f>
        <v/>
      </c>
      <c r="K402" s="88" t="str">
        <f t="array" ref="K402">if(V402="","",XLOOKUP(V402,Master[Company],Master[Pigging],"Unknown",0,1))</f>
        <v/>
      </c>
      <c r="L402" s="88" t="str">
        <f t="array" ref="L402">if(V402="","",XLOOKUP(V402,Master[Company],Master[Load Method],"Unknown",0,1))</f>
        <v/>
      </c>
      <c r="M402" s="88" t="str">
        <f t="array" ref="M402">if(V402="","",XLOOKUP(V402,Master[Company],Master[Line Distance],"Unknown",0,1))</f>
        <v/>
      </c>
      <c r="N402" s="164"/>
      <c r="O402" s="301"/>
      <c r="P402" s="88"/>
      <c r="Q402" s="88" t="str">
        <f t="array" ref="Q402">if(V402="","",XLOOKUP(V402,Master[Company],Master[Terms],"NA",0,1))</f>
        <v/>
      </c>
      <c r="R402" s="88" t="str">
        <f t="shared" si="3"/>
        <v/>
      </c>
      <c r="S402" s="88" t="str">
        <f t="array" ref="S402">if(V402="","",XLOOKUP(V402,Master[Company],Master[Group],"NA",0,1))</f>
        <v/>
      </c>
      <c r="T402" s="88" t="str">
        <f t="array" ref="T402">if(V402="","",XLOOKUP(V402,Master[Company],Master[Loading Location],"NA",0,1))</f>
        <v/>
      </c>
      <c r="U402" s="88" t="str">
        <f t="array" ref="U402">if(V402="","",XLOOKUP(V402,Master[Company],Master[Acronym],"NA",0,1))</f>
        <v/>
      </c>
      <c r="V402" s="88"/>
      <c r="W402" s="90"/>
      <c r="X402" s="90"/>
      <c r="Y402" s="88"/>
      <c r="Z402" s="88" t="str">
        <f t="shared" si="5"/>
        <v/>
      </c>
      <c r="AA402" s="88"/>
      <c r="AB402" s="88"/>
      <c r="AC402" s="88"/>
      <c r="AD402" s="166"/>
      <c r="AE402" s="303"/>
      <c r="AF402" s="304"/>
      <c r="AG402" s="304"/>
      <c r="AH402" s="304"/>
      <c r="AI402" s="304"/>
      <c r="AJ402" s="304"/>
      <c r="AK402" s="304"/>
      <c r="AL402" s="305"/>
      <c r="AM402" s="304"/>
      <c r="AN402" s="304"/>
      <c r="AO402" s="304"/>
      <c r="AP402" s="304"/>
      <c r="AQ402" s="304"/>
      <c r="AR402" s="304"/>
      <c r="AS402" s="304"/>
      <c r="AT402" s="304"/>
      <c r="AU402" s="164"/>
      <c r="AV402" s="306"/>
      <c r="AW402" s="306"/>
      <c r="AX402" s="164"/>
      <c r="AY402" s="166"/>
      <c r="AZ402" s="88"/>
      <c r="BA402" s="88"/>
      <c r="BB402" s="88"/>
      <c r="BC402" s="88"/>
      <c r="BD402" s="307"/>
      <c r="BE402" s="88"/>
      <c r="BF402" s="88"/>
      <c r="BG402" s="88"/>
      <c r="BH402" s="308"/>
      <c r="BI402" s="309"/>
      <c r="BJ402" s="310"/>
      <c r="BK402" s="310"/>
      <c r="BL402" s="310"/>
      <c r="BM402" s="310"/>
      <c r="BN402" s="214"/>
    </row>
    <row r="403" ht="22.5" customHeight="1">
      <c r="A403" s="85" t="str">
        <f t="shared" si="6"/>
        <v/>
      </c>
      <c r="B403" s="321"/>
      <c r="C403" s="319" t="str">
        <f t="shared" si="1"/>
        <v/>
      </c>
      <c r="D403" s="322"/>
      <c r="E403" s="320" t="str">
        <f t="shared" si="2"/>
        <v/>
      </c>
      <c r="F403" s="323"/>
      <c r="G403" s="164"/>
      <c r="H403" s="88" t="str">
        <f t="array" ref="H403">IF(D403="","",XLOOKUP(D403,'Master Data'!K:K,'Master Data'!N:N,"Input in Master Data",0,1))</f>
        <v/>
      </c>
      <c r="I403" s="88" t="str">
        <f t="array" ref="I403">IF(D403="","",XLOOKUP(D403,'Master Data'!K:K,'Master Data'!O:O,"Input in Master Data",0,1))</f>
        <v/>
      </c>
      <c r="J403" s="88" t="str">
        <f t="array" ref="J403">if(V403="","",XLOOKUP(V403,Master[Company],Master[Blow],"Unknown",0,1))</f>
        <v/>
      </c>
      <c r="K403" s="88" t="str">
        <f t="array" ref="K403">if(V403="","",XLOOKUP(V403,Master[Company],Master[Pigging],"Unknown",0,1))</f>
        <v/>
      </c>
      <c r="L403" s="88" t="str">
        <f t="array" ref="L403">if(V403="","",XLOOKUP(V403,Master[Company],Master[Load Method],"Unknown",0,1))</f>
        <v/>
      </c>
      <c r="M403" s="88" t="str">
        <f t="array" ref="M403">if(V403="","",XLOOKUP(V403,Master[Company],Master[Line Distance],"Unknown",0,1))</f>
        <v/>
      </c>
      <c r="N403" s="164"/>
      <c r="O403" s="301"/>
      <c r="P403" s="88"/>
      <c r="Q403" s="88" t="str">
        <f t="array" ref="Q403">if(V403="","",XLOOKUP(V403,Master[Company],Master[Terms],"NA",0,1))</f>
        <v/>
      </c>
      <c r="R403" s="88" t="str">
        <f t="shared" si="3"/>
        <v/>
      </c>
      <c r="S403" s="88" t="str">
        <f t="array" ref="S403">if(V403="","",XLOOKUP(V403,Master[Company],Master[Group],"NA",0,1))</f>
        <v/>
      </c>
      <c r="T403" s="88" t="str">
        <f t="array" ref="T403">if(V403="","",XLOOKUP(V403,Master[Company],Master[Loading Location],"NA",0,1))</f>
        <v/>
      </c>
      <c r="U403" s="88" t="str">
        <f t="array" ref="U403">if(V403="","",XLOOKUP(V403,Master[Company],Master[Acronym],"NA",0,1))</f>
        <v/>
      </c>
      <c r="V403" s="88"/>
      <c r="W403" s="90"/>
      <c r="X403" s="90"/>
      <c r="Y403" s="88"/>
      <c r="Z403" s="88" t="str">
        <f t="shared" si="5"/>
        <v/>
      </c>
      <c r="AA403" s="88"/>
      <c r="AB403" s="88"/>
      <c r="AC403" s="88"/>
      <c r="AD403" s="166"/>
      <c r="AE403" s="303"/>
      <c r="AF403" s="304"/>
      <c r="AG403" s="304"/>
      <c r="AH403" s="304"/>
      <c r="AI403" s="304"/>
      <c r="AJ403" s="304"/>
      <c r="AK403" s="304"/>
      <c r="AL403" s="305"/>
      <c r="AM403" s="304"/>
      <c r="AN403" s="304"/>
      <c r="AO403" s="304"/>
      <c r="AP403" s="304"/>
      <c r="AQ403" s="304"/>
      <c r="AR403" s="304"/>
      <c r="AS403" s="304"/>
      <c r="AT403" s="304"/>
      <c r="AU403" s="164"/>
      <c r="AV403" s="306"/>
      <c r="AW403" s="306"/>
      <c r="AX403" s="164"/>
      <c r="AY403" s="166"/>
      <c r="AZ403" s="88"/>
      <c r="BA403" s="88"/>
      <c r="BB403" s="88"/>
      <c r="BC403" s="88"/>
      <c r="BD403" s="307"/>
      <c r="BE403" s="88"/>
      <c r="BF403" s="88"/>
      <c r="BG403" s="88"/>
      <c r="BH403" s="308"/>
      <c r="BI403" s="309"/>
      <c r="BJ403" s="310"/>
      <c r="BK403" s="310"/>
      <c r="BL403" s="310"/>
      <c r="BM403" s="310"/>
      <c r="BN403" s="214"/>
    </row>
    <row r="404" ht="22.5" customHeight="1">
      <c r="A404" s="85" t="str">
        <f t="shared" si="6"/>
        <v/>
      </c>
      <c r="B404" s="321"/>
      <c r="C404" s="319" t="str">
        <f t="shared" si="1"/>
        <v/>
      </c>
      <c r="D404" s="322"/>
      <c r="E404" s="320" t="str">
        <f t="shared" si="2"/>
        <v/>
      </c>
      <c r="F404" s="323"/>
      <c r="G404" s="164"/>
      <c r="H404" s="88" t="str">
        <f t="array" ref="H404">IF(D404="","",XLOOKUP(D404,'Master Data'!K:K,'Master Data'!N:N,"Input in Master Data",0,1))</f>
        <v/>
      </c>
      <c r="I404" s="88" t="str">
        <f t="array" ref="I404">IF(D404="","",XLOOKUP(D404,'Master Data'!K:K,'Master Data'!O:O,"Input in Master Data",0,1))</f>
        <v/>
      </c>
      <c r="J404" s="88" t="str">
        <f t="array" ref="J404">if(V404="","",XLOOKUP(V404,Master[Company],Master[Blow],"Unknown",0,1))</f>
        <v/>
      </c>
      <c r="K404" s="88" t="str">
        <f t="array" ref="K404">if(V404="","",XLOOKUP(V404,Master[Company],Master[Pigging],"Unknown",0,1))</f>
        <v/>
      </c>
      <c r="L404" s="88" t="str">
        <f t="array" ref="L404">if(V404="","",XLOOKUP(V404,Master[Company],Master[Load Method],"Unknown",0,1))</f>
        <v/>
      </c>
      <c r="M404" s="88" t="str">
        <f t="array" ref="M404">if(V404="","",XLOOKUP(V404,Master[Company],Master[Line Distance],"Unknown",0,1))</f>
        <v/>
      </c>
      <c r="N404" s="164"/>
      <c r="O404" s="301"/>
      <c r="P404" s="88"/>
      <c r="Q404" s="88" t="str">
        <f t="array" ref="Q404">if(V404="","",XLOOKUP(V404,Master[Company],Master[Terms],"NA",0,1))</f>
        <v/>
      </c>
      <c r="R404" s="88" t="str">
        <f t="shared" si="3"/>
        <v/>
      </c>
      <c r="S404" s="88" t="str">
        <f t="array" ref="S404">if(V404="","",XLOOKUP(V404,Master[Company],Master[Group],"NA",0,1))</f>
        <v/>
      </c>
      <c r="T404" s="88" t="str">
        <f t="array" ref="T404">if(V404="","",XLOOKUP(V404,Master[Company],Master[Loading Location],"NA",0,1))</f>
        <v/>
      </c>
      <c r="U404" s="88" t="str">
        <f t="array" ref="U404">if(V404="","",XLOOKUP(V404,Master[Company],Master[Acronym],"NA",0,1))</f>
        <v/>
      </c>
      <c r="V404" s="88"/>
      <c r="W404" s="90"/>
      <c r="X404" s="90"/>
      <c r="Y404" s="88"/>
      <c r="Z404" s="88" t="str">
        <f t="shared" si="5"/>
        <v/>
      </c>
      <c r="AA404" s="88"/>
      <c r="AB404" s="88"/>
      <c r="AC404" s="88"/>
      <c r="AD404" s="166"/>
      <c r="AE404" s="303"/>
      <c r="AF404" s="304"/>
      <c r="AG404" s="304"/>
      <c r="AH404" s="304"/>
      <c r="AI404" s="304"/>
      <c r="AJ404" s="304"/>
      <c r="AK404" s="304"/>
      <c r="AL404" s="305"/>
      <c r="AM404" s="304"/>
      <c r="AN404" s="304"/>
      <c r="AO404" s="304"/>
      <c r="AP404" s="304"/>
      <c r="AQ404" s="304"/>
      <c r="AR404" s="304"/>
      <c r="AS404" s="304"/>
      <c r="AT404" s="304"/>
      <c r="AU404" s="164"/>
      <c r="AV404" s="306"/>
      <c r="AW404" s="306"/>
      <c r="AX404" s="164"/>
      <c r="AY404" s="166"/>
      <c r="AZ404" s="88"/>
      <c r="BA404" s="88"/>
      <c r="BB404" s="88"/>
      <c r="BC404" s="88"/>
      <c r="BD404" s="307"/>
      <c r="BE404" s="88"/>
      <c r="BF404" s="88"/>
      <c r="BG404" s="88"/>
      <c r="BH404" s="308"/>
      <c r="BI404" s="309"/>
      <c r="BJ404" s="310"/>
      <c r="BK404" s="310"/>
      <c r="BL404" s="310"/>
      <c r="BM404" s="310"/>
      <c r="BN404" s="214"/>
    </row>
    <row r="405" ht="22.5" customHeight="1">
      <c r="A405" s="85" t="str">
        <f t="shared" si="6"/>
        <v/>
      </c>
      <c r="B405" s="321"/>
      <c r="C405" s="319" t="str">
        <f t="shared" si="1"/>
        <v/>
      </c>
      <c r="D405" s="322"/>
      <c r="E405" s="320" t="str">
        <f t="shared" si="2"/>
        <v/>
      </c>
      <c r="F405" s="323"/>
      <c r="G405" s="164"/>
      <c r="H405" s="88" t="str">
        <f t="array" ref="H405">IF(D405="","",XLOOKUP(D405,'Master Data'!K:K,'Master Data'!N:N,"Input in Master Data",0,1))</f>
        <v/>
      </c>
      <c r="I405" s="88" t="str">
        <f t="array" ref="I405">IF(D405="","",XLOOKUP(D405,'Master Data'!K:K,'Master Data'!O:O,"Input in Master Data",0,1))</f>
        <v/>
      </c>
      <c r="J405" s="88" t="str">
        <f t="array" ref="J405">if(V405="","",XLOOKUP(V405,Master[Company],Master[Blow],"Unknown",0,1))</f>
        <v/>
      </c>
      <c r="K405" s="88" t="str">
        <f t="array" ref="K405">if(V405="","",XLOOKUP(V405,Master[Company],Master[Pigging],"Unknown",0,1))</f>
        <v/>
      </c>
      <c r="L405" s="88" t="str">
        <f t="array" ref="L405">if(V405="","",XLOOKUP(V405,Master[Company],Master[Load Method],"Unknown",0,1))</f>
        <v/>
      </c>
      <c r="M405" s="88" t="str">
        <f t="array" ref="M405">if(V405="","",XLOOKUP(V405,Master[Company],Master[Line Distance],"Unknown",0,1))</f>
        <v/>
      </c>
      <c r="N405" s="164"/>
      <c r="O405" s="301"/>
      <c r="P405" s="88"/>
      <c r="Q405" s="88" t="str">
        <f t="array" ref="Q405">if(V405="","",XLOOKUP(V405,Master[Company],Master[Terms],"NA",0,1))</f>
        <v/>
      </c>
      <c r="R405" s="88" t="str">
        <f t="shared" si="3"/>
        <v/>
      </c>
      <c r="S405" s="88" t="str">
        <f t="array" ref="S405">if(V405="","",XLOOKUP(V405,Master[Company],Master[Group],"NA",0,1))</f>
        <v/>
      </c>
      <c r="T405" s="88" t="str">
        <f t="array" ref="T405">if(V405="","",XLOOKUP(V405,Master[Company],Master[Loading Location],"NA",0,1))</f>
        <v/>
      </c>
      <c r="U405" s="88" t="str">
        <f t="array" ref="U405">if(V405="","",XLOOKUP(V405,Master[Company],Master[Acronym],"NA",0,1))</f>
        <v/>
      </c>
      <c r="V405" s="88"/>
      <c r="W405" s="90"/>
      <c r="X405" s="90"/>
      <c r="Y405" s="88"/>
      <c r="Z405" s="88" t="str">
        <f t="shared" si="5"/>
        <v/>
      </c>
      <c r="AA405" s="88"/>
      <c r="AB405" s="88"/>
      <c r="AC405" s="88"/>
      <c r="AD405" s="166"/>
      <c r="AE405" s="303"/>
      <c r="AF405" s="304"/>
      <c r="AG405" s="304"/>
      <c r="AH405" s="304"/>
      <c r="AI405" s="304"/>
      <c r="AJ405" s="304"/>
      <c r="AK405" s="304"/>
      <c r="AL405" s="305"/>
      <c r="AM405" s="304"/>
      <c r="AN405" s="304"/>
      <c r="AO405" s="304"/>
      <c r="AP405" s="304"/>
      <c r="AQ405" s="304"/>
      <c r="AR405" s="304"/>
      <c r="AS405" s="304"/>
      <c r="AT405" s="304"/>
      <c r="AU405" s="164"/>
      <c r="AV405" s="306"/>
      <c r="AW405" s="306"/>
      <c r="AX405" s="164"/>
      <c r="AY405" s="166"/>
      <c r="AZ405" s="88"/>
      <c r="BA405" s="88"/>
      <c r="BB405" s="88"/>
      <c r="BC405" s="88"/>
      <c r="BD405" s="307"/>
      <c r="BE405" s="88"/>
      <c r="BF405" s="88"/>
      <c r="BG405" s="88"/>
      <c r="BH405" s="308"/>
      <c r="BI405" s="309"/>
      <c r="BJ405" s="310"/>
      <c r="BK405" s="310"/>
      <c r="BL405" s="310"/>
      <c r="BM405" s="310"/>
      <c r="BN405" s="214"/>
    </row>
    <row r="406" ht="22.5" customHeight="1">
      <c r="A406" s="85" t="str">
        <f t="shared" si="6"/>
        <v/>
      </c>
      <c r="B406" s="321"/>
      <c r="C406" s="319" t="str">
        <f t="shared" si="1"/>
        <v/>
      </c>
      <c r="D406" s="322"/>
      <c r="E406" s="320" t="str">
        <f t="shared" si="2"/>
        <v/>
      </c>
      <c r="F406" s="323"/>
      <c r="G406" s="164"/>
      <c r="H406" s="88" t="str">
        <f t="array" ref="H406">IF(D406="","",XLOOKUP(D406,'Master Data'!K:K,'Master Data'!N:N,"Input in Master Data",0,1))</f>
        <v/>
      </c>
      <c r="I406" s="88" t="str">
        <f t="array" ref="I406">IF(D406="","",XLOOKUP(D406,'Master Data'!K:K,'Master Data'!O:O,"Input in Master Data",0,1))</f>
        <v/>
      </c>
      <c r="J406" s="88" t="str">
        <f t="array" ref="J406">if(V406="","",XLOOKUP(V406,Master[Company],Master[Blow],"Unknown",0,1))</f>
        <v/>
      </c>
      <c r="K406" s="88" t="str">
        <f t="array" ref="K406">if(V406="","",XLOOKUP(V406,Master[Company],Master[Pigging],"Unknown",0,1))</f>
        <v/>
      </c>
      <c r="L406" s="88" t="str">
        <f t="array" ref="L406">if(V406="","",XLOOKUP(V406,Master[Company],Master[Load Method],"Unknown",0,1))</f>
        <v/>
      </c>
      <c r="M406" s="88" t="str">
        <f t="array" ref="M406">if(V406="","",XLOOKUP(V406,Master[Company],Master[Line Distance],"Unknown",0,1))</f>
        <v/>
      </c>
      <c r="N406" s="164"/>
      <c r="O406" s="301"/>
      <c r="P406" s="88"/>
      <c r="Q406" s="88" t="str">
        <f t="array" ref="Q406">if(V406="","",XLOOKUP(V406,Master[Company],Master[Terms],"NA",0,1))</f>
        <v/>
      </c>
      <c r="R406" s="88" t="str">
        <f t="shared" si="3"/>
        <v/>
      </c>
      <c r="S406" s="88" t="str">
        <f t="array" ref="S406">if(V406="","",XLOOKUP(V406,Master[Company],Master[Group],"NA",0,1))</f>
        <v/>
      </c>
      <c r="T406" s="88" t="str">
        <f t="array" ref="T406">if(V406="","",XLOOKUP(V406,Master[Company],Master[Loading Location],"NA",0,1))</f>
        <v/>
      </c>
      <c r="U406" s="88" t="str">
        <f t="array" ref="U406">if(V406="","",XLOOKUP(V406,Master[Company],Master[Acronym],"NA",0,1))</f>
        <v/>
      </c>
      <c r="V406" s="88"/>
      <c r="W406" s="90"/>
      <c r="X406" s="90"/>
      <c r="Y406" s="88"/>
      <c r="Z406" s="88" t="str">
        <f t="shared" si="5"/>
        <v/>
      </c>
      <c r="AA406" s="88"/>
      <c r="AB406" s="88"/>
      <c r="AC406" s="88"/>
      <c r="AD406" s="166"/>
      <c r="AE406" s="303"/>
      <c r="AF406" s="304"/>
      <c r="AG406" s="304"/>
      <c r="AH406" s="304"/>
      <c r="AI406" s="304"/>
      <c r="AJ406" s="304"/>
      <c r="AK406" s="304"/>
      <c r="AL406" s="305"/>
      <c r="AM406" s="304"/>
      <c r="AN406" s="304"/>
      <c r="AO406" s="304"/>
      <c r="AP406" s="304"/>
      <c r="AQ406" s="304"/>
      <c r="AR406" s="304"/>
      <c r="AS406" s="304"/>
      <c r="AT406" s="304"/>
      <c r="AU406" s="164"/>
      <c r="AV406" s="306"/>
      <c r="AW406" s="306"/>
      <c r="AX406" s="164"/>
      <c r="AY406" s="166"/>
      <c r="AZ406" s="88"/>
      <c r="BA406" s="88"/>
      <c r="BB406" s="88"/>
      <c r="BC406" s="88"/>
      <c r="BD406" s="307"/>
      <c r="BE406" s="88"/>
      <c r="BF406" s="88"/>
      <c r="BG406" s="88"/>
      <c r="BH406" s="308"/>
      <c r="BI406" s="309"/>
      <c r="BJ406" s="310"/>
      <c r="BK406" s="310"/>
      <c r="BL406" s="310"/>
      <c r="BM406" s="310"/>
      <c r="BN406" s="214"/>
    </row>
    <row r="407" ht="22.5" customHeight="1">
      <c r="A407" s="85" t="str">
        <f t="shared" si="6"/>
        <v/>
      </c>
      <c r="B407" s="321"/>
      <c r="C407" s="319" t="str">
        <f t="shared" si="1"/>
        <v/>
      </c>
      <c r="D407" s="322"/>
      <c r="E407" s="320" t="str">
        <f t="shared" si="2"/>
        <v/>
      </c>
      <c r="F407" s="323"/>
      <c r="G407" s="164"/>
      <c r="H407" s="88" t="str">
        <f t="array" ref="H407">IF(D407="","",XLOOKUP(D407,'Master Data'!K:K,'Master Data'!N:N,"Input in Master Data",0,1))</f>
        <v/>
      </c>
      <c r="I407" s="88" t="str">
        <f t="array" ref="I407">IF(D407="","",XLOOKUP(D407,'Master Data'!K:K,'Master Data'!O:O,"Input in Master Data",0,1))</f>
        <v/>
      </c>
      <c r="J407" s="88" t="str">
        <f t="array" ref="J407">if(V407="","",XLOOKUP(V407,Master[Company],Master[Blow],"Unknown",0,1))</f>
        <v/>
      </c>
      <c r="K407" s="88" t="str">
        <f t="array" ref="K407">if(V407="","",XLOOKUP(V407,Master[Company],Master[Pigging],"Unknown",0,1))</f>
        <v/>
      </c>
      <c r="L407" s="88" t="str">
        <f t="array" ref="L407">if(V407="","",XLOOKUP(V407,Master[Company],Master[Load Method],"Unknown",0,1))</f>
        <v/>
      </c>
      <c r="M407" s="88" t="str">
        <f t="array" ref="M407">if(V407="","",XLOOKUP(V407,Master[Company],Master[Line Distance],"Unknown",0,1))</f>
        <v/>
      </c>
      <c r="N407" s="164"/>
      <c r="O407" s="301"/>
      <c r="P407" s="88"/>
      <c r="Q407" s="88" t="str">
        <f t="array" ref="Q407">if(V407="","",XLOOKUP(V407,Master[Company],Master[Terms],"NA",0,1))</f>
        <v/>
      </c>
      <c r="R407" s="88" t="str">
        <f t="shared" si="3"/>
        <v/>
      </c>
      <c r="S407" s="88" t="str">
        <f t="array" ref="S407">if(V407="","",XLOOKUP(V407,Master[Company],Master[Group],"NA",0,1))</f>
        <v/>
      </c>
      <c r="T407" s="88" t="str">
        <f t="array" ref="T407">if(V407="","",XLOOKUP(V407,Master[Company],Master[Loading Location],"NA",0,1))</f>
        <v/>
      </c>
      <c r="U407" s="88" t="str">
        <f t="array" ref="U407">if(V407="","",XLOOKUP(V407,Master[Company],Master[Acronym],"NA",0,1))</f>
        <v/>
      </c>
      <c r="V407" s="88"/>
      <c r="W407" s="90"/>
      <c r="X407" s="90"/>
      <c r="Y407" s="88"/>
      <c r="Z407" s="88" t="str">
        <f t="shared" si="5"/>
        <v/>
      </c>
      <c r="AA407" s="88"/>
      <c r="AB407" s="88"/>
      <c r="AC407" s="88"/>
      <c r="AD407" s="166"/>
      <c r="AE407" s="303"/>
      <c r="AF407" s="304"/>
      <c r="AG407" s="304"/>
      <c r="AH407" s="304"/>
      <c r="AI407" s="304"/>
      <c r="AJ407" s="304"/>
      <c r="AK407" s="304"/>
      <c r="AL407" s="305"/>
      <c r="AM407" s="304"/>
      <c r="AN407" s="304"/>
      <c r="AO407" s="304"/>
      <c r="AP407" s="304"/>
      <c r="AQ407" s="304"/>
      <c r="AR407" s="304"/>
      <c r="AS407" s="304"/>
      <c r="AT407" s="304"/>
      <c r="AU407" s="164"/>
      <c r="AV407" s="306"/>
      <c r="AW407" s="306"/>
      <c r="AX407" s="164"/>
      <c r="AY407" s="166"/>
      <c r="AZ407" s="88"/>
      <c r="BA407" s="88"/>
      <c r="BB407" s="88"/>
      <c r="BC407" s="88"/>
      <c r="BD407" s="307"/>
      <c r="BE407" s="88"/>
      <c r="BF407" s="88"/>
      <c r="BG407" s="88"/>
      <c r="BH407" s="308"/>
      <c r="BI407" s="309"/>
      <c r="BJ407" s="310"/>
      <c r="BK407" s="310"/>
      <c r="BL407" s="310"/>
      <c r="BM407" s="310"/>
      <c r="BN407" s="214"/>
    </row>
    <row r="408" ht="22.5" customHeight="1">
      <c r="A408" s="85" t="str">
        <f t="shared" si="6"/>
        <v/>
      </c>
      <c r="B408" s="321"/>
      <c r="C408" s="319" t="str">
        <f t="shared" si="1"/>
        <v/>
      </c>
      <c r="D408" s="322"/>
      <c r="E408" s="320" t="str">
        <f t="shared" si="2"/>
        <v/>
      </c>
      <c r="F408" s="323"/>
      <c r="G408" s="164"/>
      <c r="H408" s="88" t="str">
        <f t="array" ref="H408">IF(D408="","",XLOOKUP(D408,'Master Data'!K:K,'Master Data'!N:N,"Input in Master Data",0,1))</f>
        <v/>
      </c>
      <c r="I408" s="88" t="str">
        <f t="array" ref="I408">IF(D408="","",XLOOKUP(D408,'Master Data'!K:K,'Master Data'!O:O,"Input in Master Data",0,1))</f>
        <v/>
      </c>
      <c r="J408" s="88" t="str">
        <f t="array" ref="J408">if(V408="","",XLOOKUP(V408,Master[Company],Master[Blow],"Unknown",0,1))</f>
        <v/>
      </c>
      <c r="K408" s="88" t="str">
        <f t="array" ref="K408">if(V408="","",XLOOKUP(V408,Master[Company],Master[Pigging],"Unknown",0,1))</f>
        <v/>
      </c>
      <c r="L408" s="88" t="str">
        <f t="array" ref="L408">if(V408="","",XLOOKUP(V408,Master[Company],Master[Load Method],"Unknown",0,1))</f>
        <v/>
      </c>
      <c r="M408" s="88" t="str">
        <f t="array" ref="M408">if(V408="","",XLOOKUP(V408,Master[Company],Master[Line Distance],"Unknown",0,1))</f>
        <v/>
      </c>
      <c r="N408" s="164"/>
      <c r="O408" s="301"/>
      <c r="P408" s="88"/>
      <c r="Q408" s="88" t="str">
        <f t="array" ref="Q408">if(V408="","",XLOOKUP(V408,Master[Company],Master[Terms],"NA",0,1))</f>
        <v/>
      </c>
      <c r="R408" s="88" t="str">
        <f t="shared" si="3"/>
        <v/>
      </c>
      <c r="S408" s="88" t="str">
        <f t="array" ref="S408">if(V408="","",XLOOKUP(V408,Master[Company],Master[Group],"NA",0,1))</f>
        <v/>
      </c>
      <c r="T408" s="88" t="str">
        <f t="array" ref="T408">if(V408="","",XLOOKUP(V408,Master[Company],Master[Loading Location],"NA",0,1))</f>
        <v/>
      </c>
      <c r="U408" s="88" t="str">
        <f t="array" ref="U408">if(V408="","",XLOOKUP(V408,Master[Company],Master[Acronym],"NA",0,1))</f>
        <v/>
      </c>
      <c r="V408" s="88"/>
      <c r="W408" s="90"/>
      <c r="X408" s="90"/>
      <c r="Y408" s="88"/>
      <c r="Z408" s="88" t="str">
        <f t="shared" si="5"/>
        <v/>
      </c>
      <c r="AA408" s="88"/>
      <c r="AB408" s="88"/>
      <c r="AC408" s="88"/>
      <c r="AD408" s="166"/>
      <c r="AE408" s="303"/>
      <c r="AF408" s="304"/>
      <c r="AG408" s="304"/>
      <c r="AH408" s="304"/>
      <c r="AI408" s="304"/>
      <c r="AJ408" s="304"/>
      <c r="AK408" s="304"/>
      <c r="AL408" s="305"/>
      <c r="AM408" s="304"/>
      <c r="AN408" s="304"/>
      <c r="AO408" s="304"/>
      <c r="AP408" s="304"/>
      <c r="AQ408" s="304"/>
      <c r="AR408" s="304"/>
      <c r="AS408" s="304"/>
      <c r="AT408" s="304"/>
      <c r="AU408" s="164"/>
      <c r="AV408" s="306"/>
      <c r="AW408" s="306"/>
      <c r="AX408" s="164"/>
      <c r="AY408" s="166"/>
      <c r="AZ408" s="88"/>
      <c r="BA408" s="88"/>
      <c r="BB408" s="88"/>
      <c r="BC408" s="88"/>
      <c r="BD408" s="307"/>
      <c r="BE408" s="88"/>
      <c r="BF408" s="88"/>
      <c r="BG408" s="88"/>
      <c r="BH408" s="308"/>
      <c r="BI408" s="309"/>
      <c r="BJ408" s="310"/>
      <c r="BK408" s="310"/>
      <c r="BL408" s="310"/>
      <c r="BM408" s="310"/>
      <c r="BN408" s="214"/>
    </row>
    <row r="409" ht="22.5" customHeight="1">
      <c r="A409" s="85" t="str">
        <f t="shared" si="6"/>
        <v/>
      </c>
      <c r="B409" s="321"/>
      <c r="C409" s="319" t="str">
        <f t="shared" si="1"/>
        <v/>
      </c>
      <c r="D409" s="322"/>
      <c r="E409" s="320" t="str">
        <f t="shared" si="2"/>
        <v/>
      </c>
      <c r="F409" s="323"/>
      <c r="G409" s="164"/>
      <c r="H409" s="88" t="str">
        <f t="array" ref="H409">IF(D409="","",XLOOKUP(D409,'Master Data'!K:K,'Master Data'!N:N,"Input in Master Data",0,1))</f>
        <v/>
      </c>
      <c r="I409" s="88" t="str">
        <f t="array" ref="I409">IF(D409="","",XLOOKUP(D409,'Master Data'!K:K,'Master Data'!O:O,"Input in Master Data",0,1))</f>
        <v/>
      </c>
      <c r="J409" s="88" t="str">
        <f t="array" ref="J409">if(V409="","",XLOOKUP(V409,Master[Company],Master[Blow],"Unknown",0,1))</f>
        <v/>
      </c>
      <c r="K409" s="88" t="str">
        <f t="array" ref="K409">if(V409="","",XLOOKUP(V409,Master[Company],Master[Pigging],"Unknown",0,1))</f>
        <v/>
      </c>
      <c r="L409" s="88" t="str">
        <f t="array" ref="L409">if(V409="","",XLOOKUP(V409,Master[Company],Master[Load Method],"Unknown",0,1))</f>
        <v/>
      </c>
      <c r="M409" s="88" t="str">
        <f t="array" ref="M409">if(V409="","",XLOOKUP(V409,Master[Company],Master[Line Distance],"Unknown",0,1))</f>
        <v/>
      </c>
      <c r="N409" s="164"/>
      <c r="O409" s="301"/>
      <c r="P409" s="88"/>
      <c r="Q409" s="88" t="str">
        <f t="array" ref="Q409">if(V409="","",XLOOKUP(V409,Master[Company],Master[Terms],"NA",0,1))</f>
        <v/>
      </c>
      <c r="R409" s="88" t="str">
        <f t="shared" si="3"/>
        <v/>
      </c>
      <c r="S409" s="88" t="str">
        <f t="array" ref="S409">if(V409="","",XLOOKUP(V409,Master[Company],Master[Group],"NA",0,1))</f>
        <v/>
      </c>
      <c r="T409" s="88" t="str">
        <f t="array" ref="T409">if(V409="","",XLOOKUP(V409,Master[Company],Master[Loading Location],"NA",0,1))</f>
        <v/>
      </c>
      <c r="U409" s="88" t="str">
        <f t="array" ref="U409">if(V409="","",XLOOKUP(V409,Master[Company],Master[Acronym],"NA",0,1))</f>
        <v/>
      </c>
      <c r="V409" s="88"/>
      <c r="W409" s="90"/>
      <c r="X409" s="90"/>
      <c r="Y409" s="88"/>
      <c r="Z409" s="88" t="str">
        <f t="shared" si="5"/>
        <v/>
      </c>
      <c r="AA409" s="88"/>
      <c r="AB409" s="88"/>
      <c r="AC409" s="88"/>
      <c r="AD409" s="166"/>
      <c r="AE409" s="303"/>
      <c r="AF409" s="304"/>
      <c r="AG409" s="304"/>
      <c r="AH409" s="304"/>
      <c r="AI409" s="304"/>
      <c r="AJ409" s="304"/>
      <c r="AK409" s="304"/>
      <c r="AL409" s="305"/>
      <c r="AM409" s="304"/>
      <c r="AN409" s="304"/>
      <c r="AO409" s="304"/>
      <c r="AP409" s="304"/>
      <c r="AQ409" s="304"/>
      <c r="AR409" s="304"/>
      <c r="AS409" s="304"/>
      <c r="AT409" s="304"/>
      <c r="AU409" s="164"/>
      <c r="AV409" s="306"/>
      <c r="AW409" s="306"/>
      <c r="AX409" s="164"/>
      <c r="AY409" s="166"/>
      <c r="AZ409" s="88"/>
      <c r="BA409" s="88"/>
      <c r="BB409" s="88"/>
      <c r="BC409" s="88"/>
      <c r="BD409" s="307"/>
      <c r="BE409" s="88"/>
      <c r="BF409" s="88"/>
      <c r="BG409" s="88"/>
      <c r="BH409" s="308"/>
      <c r="BI409" s="309"/>
      <c r="BJ409" s="310"/>
      <c r="BK409" s="310"/>
      <c r="BL409" s="310"/>
      <c r="BM409" s="310"/>
      <c r="BN409" s="214"/>
    </row>
    <row r="410" ht="22.5" customHeight="1">
      <c r="A410" s="85" t="str">
        <f t="shared" si="6"/>
        <v/>
      </c>
      <c r="B410" s="321"/>
      <c r="C410" s="319" t="str">
        <f t="shared" si="1"/>
        <v/>
      </c>
      <c r="D410" s="322"/>
      <c r="E410" s="320" t="str">
        <f t="shared" si="2"/>
        <v/>
      </c>
      <c r="F410" s="323"/>
      <c r="G410" s="164"/>
      <c r="H410" s="88" t="str">
        <f t="array" ref="H410">IF(D410="","",XLOOKUP(D410,'Master Data'!K:K,'Master Data'!N:N,"Input in Master Data",0,1))</f>
        <v/>
      </c>
      <c r="I410" s="88" t="str">
        <f t="array" ref="I410">IF(D410="","",XLOOKUP(D410,'Master Data'!K:K,'Master Data'!O:O,"Input in Master Data",0,1))</f>
        <v/>
      </c>
      <c r="J410" s="88" t="str">
        <f t="array" ref="J410">if(V410="","",XLOOKUP(V410,Master[Company],Master[Blow],"Unknown",0,1))</f>
        <v/>
      </c>
      <c r="K410" s="88" t="str">
        <f t="array" ref="K410">if(V410="","",XLOOKUP(V410,Master[Company],Master[Pigging],"Unknown",0,1))</f>
        <v/>
      </c>
      <c r="L410" s="88" t="str">
        <f t="array" ref="L410">if(V410="","",XLOOKUP(V410,Master[Company],Master[Load Method],"Unknown",0,1))</f>
        <v/>
      </c>
      <c r="M410" s="88" t="str">
        <f t="array" ref="M410">if(V410="","",XLOOKUP(V410,Master[Company],Master[Line Distance],"Unknown",0,1))</f>
        <v/>
      </c>
      <c r="N410" s="164"/>
      <c r="O410" s="301"/>
      <c r="P410" s="88"/>
      <c r="Q410" s="88" t="str">
        <f t="array" ref="Q410">if(V410="","",XLOOKUP(V410,Master[Company],Master[Terms],"NA",0,1))</f>
        <v/>
      </c>
      <c r="R410" s="88" t="str">
        <f t="shared" si="3"/>
        <v/>
      </c>
      <c r="S410" s="88" t="str">
        <f t="array" ref="S410">if(V410="","",XLOOKUP(V410,Master[Company],Master[Group],"NA",0,1))</f>
        <v/>
      </c>
      <c r="T410" s="88" t="str">
        <f t="array" ref="T410">if(V410="","",XLOOKUP(V410,Master[Company],Master[Loading Location],"NA",0,1))</f>
        <v/>
      </c>
      <c r="U410" s="88" t="str">
        <f t="array" ref="U410">if(V410="","",XLOOKUP(V410,Master[Company],Master[Acronym],"NA",0,1))</f>
        <v/>
      </c>
      <c r="V410" s="88"/>
      <c r="W410" s="90"/>
      <c r="X410" s="90"/>
      <c r="Y410" s="88"/>
      <c r="Z410" s="88" t="str">
        <f t="shared" si="5"/>
        <v/>
      </c>
      <c r="AA410" s="88"/>
      <c r="AB410" s="88"/>
      <c r="AC410" s="88"/>
      <c r="AD410" s="166"/>
      <c r="AE410" s="303"/>
      <c r="AF410" s="304"/>
      <c r="AG410" s="304"/>
      <c r="AH410" s="304"/>
      <c r="AI410" s="304"/>
      <c r="AJ410" s="304"/>
      <c r="AK410" s="304"/>
      <c r="AL410" s="305"/>
      <c r="AM410" s="304"/>
      <c r="AN410" s="304"/>
      <c r="AO410" s="304"/>
      <c r="AP410" s="304"/>
      <c r="AQ410" s="304"/>
      <c r="AR410" s="304"/>
      <c r="AS410" s="304"/>
      <c r="AT410" s="304"/>
      <c r="AU410" s="164"/>
      <c r="AV410" s="306"/>
      <c r="AW410" s="306"/>
      <c r="AX410" s="164"/>
      <c r="AY410" s="166"/>
      <c r="AZ410" s="88"/>
      <c r="BA410" s="88"/>
      <c r="BB410" s="88"/>
      <c r="BC410" s="88"/>
      <c r="BD410" s="307"/>
      <c r="BE410" s="88"/>
      <c r="BF410" s="88"/>
      <c r="BG410" s="88"/>
      <c r="BH410" s="308"/>
      <c r="BI410" s="309"/>
      <c r="BJ410" s="310"/>
      <c r="BK410" s="310"/>
      <c r="BL410" s="310"/>
      <c r="BM410" s="310"/>
      <c r="BN410" s="214"/>
    </row>
    <row r="411" ht="22.5" customHeight="1">
      <c r="A411" s="85" t="str">
        <f t="shared" si="6"/>
        <v/>
      </c>
      <c r="B411" s="321"/>
      <c r="C411" s="319" t="str">
        <f t="shared" si="1"/>
        <v/>
      </c>
      <c r="D411" s="322"/>
      <c r="E411" s="320" t="str">
        <f t="shared" si="2"/>
        <v/>
      </c>
      <c r="F411" s="323"/>
      <c r="G411" s="164"/>
      <c r="H411" s="88" t="str">
        <f t="array" ref="H411">IF(D411="","",XLOOKUP(D411,'Master Data'!K:K,'Master Data'!N:N,"Input in Master Data",0,1))</f>
        <v/>
      </c>
      <c r="I411" s="88" t="str">
        <f t="array" ref="I411">IF(D411="","",XLOOKUP(D411,'Master Data'!K:K,'Master Data'!O:O,"Input in Master Data",0,1))</f>
        <v/>
      </c>
      <c r="J411" s="88" t="str">
        <f t="array" ref="J411">if(V411="","",XLOOKUP(V411,Master[Company],Master[Blow],"Unknown",0,1))</f>
        <v/>
      </c>
      <c r="K411" s="88" t="str">
        <f t="array" ref="K411">if(V411="","",XLOOKUP(V411,Master[Company],Master[Pigging],"Unknown",0,1))</f>
        <v/>
      </c>
      <c r="L411" s="88" t="str">
        <f t="array" ref="L411">if(V411="","",XLOOKUP(V411,Master[Company],Master[Load Method],"Unknown",0,1))</f>
        <v/>
      </c>
      <c r="M411" s="88" t="str">
        <f t="array" ref="M411">if(V411="","",XLOOKUP(V411,Master[Company],Master[Line Distance],"Unknown",0,1))</f>
        <v/>
      </c>
      <c r="N411" s="164"/>
      <c r="O411" s="301"/>
      <c r="P411" s="88"/>
      <c r="Q411" s="88" t="str">
        <f t="array" ref="Q411">if(V411="","",XLOOKUP(V411,Master[Company],Master[Terms],"NA",0,1))</f>
        <v/>
      </c>
      <c r="R411" s="88" t="str">
        <f t="shared" si="3"/>
        <v/>
      </c>
      <c r="S411" s="88" t="str">
        <f t="array" ref="S411">if(V411="","",XLOOKUP(V411,Master[Company],Master[Group],"NA",0,1))</f>
        <v/>
      </c>
      <c r="T411" s="88" t="str">
        <f t="array" ref="T411">if(V411="","",XLOOKUP(V411,Master[Company],Master[Loading Location],"NA",0,1))</f>
        <v/>
      </c>
      <c r="U411" s="88" t="str">
        <f t="array" ref="U411">if(V411="","",XLOOKUP(V411,Master[Company],Master[Acronym],"NA",0,1))</f>
        <v/>
      </c>
      <c r="V411" s="88"/>
      <c r="W411" s="90"/>
      <c r="X411" s="90"/>
      <c r="Y411" s="88"/>
      <c r="Z411" s="88" t="str">
        <f t="shared" si="5"/>
        <v/>
      </c>
      <c r="AA411" s="88"/>
      <c r="AB411" s="88"/>
      <c r="AC411" s="88"/>
      <c r="AD411" s="166"/>
      <c r="AE411" s="303"/>
      <c r="AF411" s="304"/>
      <c r="AG411" s="304"/>
      <c r="AH411" s="304"/>
      <c r="AI411" s="304"/>
      <c r="AJ411" s="304"/>
      <c r="AK411" s="304"/>
      <c r="AL411" s="305"/>
      <c r="AM411" s="304"/>
      <c r="AN411" s="304"/>
      <c r="AO411" s="304"/>
      <c r="AP411" s="304"/>
      <c r="AQ411" s="304"/>
      <c r="AR411" s="304"/>
      <c r="AS411" s="304"/>
      <c r="AT411" s="304"/>
      <c r="AU411" s="164"/>
      <c r="AV411" s="306"/>
      <c r="AW411" s="306"/>
      <c r="AX411" s="164"/>
      <c r="AY411" s="166"/>
      <c r="AZ411" s="88"/>
      <c r="BA411" s="88"/>
      <c r="BB411" s="88"/>
      <c r="BC411" s="88"/>
      <c r="BD411" s="307"/>
      <c r="BE411" s="88"/>
      <c r="BF411" s="88"/>
      <c r="BG411" s="88"/>
      <c r="BH411" s="308"/>
      <c r="BI411" s="309"/>
      <c r="BJ411" s="310"/>
      <c r="BK411" s="310"/>
      <c r="BL411" s="310"/>
      <c r="BM411" s="310"/>
      <c r="BN411" s="214"/>
    </row>
    <row r="412" ht="22.5" customHeight="1">
      <c r="A412" s="85" t="str">
        <f t="shared" si="6"/>
        <v/>
      </c>
      <c r="B412" s="321"/>
      <c r="C412" s="319" t="str">
        <f t="shared" si="1"/>
        <v/>
      </c>
      <c r="D412" s="322"/>
      <c r="E412" s="320" t="str">
        <f t="shared" si="2"/>
        <v/>
      </c>
      <c r="F412" s="323"/>
      <c r="G412" s="164"/>
      <c r="H412" s="88" t="str">
        <f t="array" ref="H412">IF(D412="","",XLOOKUP(D412,'Master Data'!K:K,'Master Data'!N:N,"Input in Master Data",0,1))</f>
        <v/>
      </c>
      <c r="I412" s="88" t="str">
        <f t="array" ref="I412">IF(D412="","",XLOOKUP(D412,'Master Data'!K:K,'Master Data'!O:O,"Input in Master Data",0,1))</f>
        <v/>
      </c>
      <c r="J412" s="88" t="str">
        <f t="array" ref="J412">if(V412="","",XLOOKUP(V412,Master[Company],Master[Blow],"Unknown",0,1))</f>
        <v/>
      </c>
      <c r="K412" s="88" t="str">
        <f t="array" ref="K412">if(V412="","",XLOOKUP(V412,Master[Company],Master[Pigging],"Unknown",0,1))</f>
        <v/>
      </c>
      <c r="L412" s="88" t="str">
        <f t="array" ref="L412">if(V412="","",XLOOKUP(V412,Master[Company],Master[Load Method],"Unknown",0,1))</f>
        <v/>
      </c>
      <c r="M412" s="88" t="str">
        <f t="array" ref="M412">if(V412="","",XLOOKUP(V412,Master[Company],Master[Line Distance],"Unknown",0,1))</f>
        <v/>
      </c>
      <c r="N412" s="164"/>
      <c r="O412" s="301"/>
      <c r="P412" s="88"/>
      <c r="Q412" s="88" t="str">
        <f t="array" ref="Q412">if(V412="","",XLOOKUP(V412,Master[Company],Master[Terms],"NA",0,1))</f>
        <v/>
      </c>
      <c r="R412" s="88" t="str">
        <f t="shared" si="3"/>
        <v/>
      </c>
      <c r="S412" s="88" t="str">
        <f t="array" ref="S412">if(V412="","",XLOOKUP(V412,Master[Company],Master[Group],"NA",0,1))</f>
        <v/>
      </c>
      <c r="T412" s="88" t="str">
        <f t="array" ref="T412">if(V412="","",XLOOKUP(V412,Master[Company],Master[Loading Location],"NA",0,1))</f>
        <v/>
      </c>
      <c r="U412" s="88" t="str">
        <f t="array" ref="U412">if(V412="","",XLOOKUP(V412,Master[Company],Master[Acronym],"NA",0,1))</f>
        <v/>
      </c>
      <c r="V412" s="88"/>
      <c r="W412" s="90"/>
      <c r="X412" s="90"/>
      <c r="Y412" s="88"/>
      <c r="Z412" s="88" t="str">
        <f t="shared" si="5"/>
        <v/>
      </c>
      <c r="AA412" s="88"/>
      <c r="AB412" s="88"/>
      <c r="AC412" s="88"/>
      <c r="AD412" s="166"/>
      <c r="AE412" s="303"/>
      <c r="AF412" s="304"/>
      <c r="AG412" s="304"/>
      <c r="AH412" s="304"/>
      <c r="AI412" s="304"/>
      <c r="AJ412" s="304"/>
      <c r="AK412" s="304"/>
      <c r="AL412" s="305"/>
      <c r="AM412" s="304"/>
      <c r="AN412" s="304"/>
      <c r="AO412" s="304"/>
      <c r="AP412" s="304"/>
      <c r="AQ412" s="304"/>
      <c r="AR412" s="304"/>
      <c r="AS412" s="304"/>
      <c r="AT412" s="304"/>
      <c r="AU412" s="164"/>
      <c r="AV412" s="306"/>
      <c r="AW412" s="306"/>
      <c r="AX412" s="164"/>
      <c r="AY412" s="166"/>
      <c r="AZ412" s="88"/>
      <c r="BA412" s="88"/>
      <c r="BB412" s="88"/>
      <c r="BC412" s="88"/>
      <c r="BD412" s="307"/>
      <c r="BE412" s="88"/>
      <c r="BF412" s="88"/>
      <c r="BG412" s="88"/>
      <c r="BH412" s="308"/>
      <c r="BI412" s="309"/>
      <c r="BJ412" s="310"/>
      <c r="BK412" s="310"/>
      <c r="BL412" s="310"/>
      <c r="BM412" s="310"/>
      <c r="BN412" s="214"/>
    </row>
    <row r="413" ht="22.5" customHeight="1">
      <c r="A413" s="85" t="str">
        <f t="shared" si="6"/>
        <v/>
      </c>
      <c r="B413" s="321"/>
      <c r="C413" s="319" t="str">
        <f t="shared" si="1"/>
        <v/>
      </c>
      <c r="D413" s="322"/>
      <c r="E413" s="320" t="str">
        <f t="shared" si="2"/>
        <v/>
      </c>
      <c r="F413" s="323"/>
      <c r="G413" s="164"/>
      <c r="H413" s="88" t="str">
        <f t="array" ref="H413">IF(D413="","",XLOOKUP(D413,'Master Data'!K:K,'Master Data'!N:N,"Input in Master Data",0,1))</f>
        <v/>
      </c>
      <c r="I413" s="88" t="str">
        <f t="array" ref="I413">IF(D413="","",XLOOKUP(D413,'Master Data'!K:K,'Master Data'!O:O,"Input in Master Data",0,1))</f>
        <v/>
      </c>
      <c r="J413" s="88" t="str">
        <f t="array" ref="J413">if(V413="","",XLOOKUP(V413,Master[Company],Master[Blow],"Unknown",0,1))</f>
        <v/>
      </c>
      <c r="K413" s="88" t="str">
        <f t="array" ref="K413">if(V413="","",XLOOKUP(V413,Master[Company],Master[Pigging],"Unknown",0,1))</f>
        <v/>
      </c>
      <c r="L413" s="88" t="str">
        <f t="array" ref="L413">if(V413="","",XLOOKUP(V413,Master[Company],Master[Load Method],"Unknown",0,1))</f>
        <v/>
      </c>
      <c r="M413" s="88" t="str">
        <f t="array" ref="M413">if(V413="","",XLOOKUP(V413,Master[Company],Master[Line Distance],"Unknown",0,1))</f>
        <v/>
      </c>
      <c r="N413" s="164"/>
      <c r="O413" s="301"/>
      <c r="P413" s="88"/>
      <c r="Q413" s="88" t="str">
        <f t="array" ref="Q413">if(V413="","",XLOOKUP(V413,Master[Company],Master[Terms],"NA",0,1))</f>
        <v/>
      </c>
      <c r="R413" s="88" t="str">
        <f t="shared" si="3"/>
        <v/>
      </c>
      <c r="S413" s="88" t="str">
        <f t="array" ref="S413">if(V413="","",XLOOKUP(V413,Master[Company],Master[Group],"NA",0,1))</f>
        <v/>
      </c>
      <c r="T413" s="88" t="str">
        <f t="array" ref="T413">if(V413="","",XLOOKUP(V413,Master[Company],Master[Loading Location],"NA",0,1))</f>
        <v/>
      </c>
      <c r="U413" s="88" t="str">
        <f t="array" ref="U413">if(V413="","",XLOOKUP(V413,Master[Company],Master[Acronym],"NA",0,1))</f>
        <v/>
      </c>
      <c r="V413" s="88"/>
      <c r="W413" s="90"/>
      <c r="X413" s="90"/>
      <c r="Y413" s="88"/>
      <c r="Z413" s="88" t="str">
        <f t="shared" si="5"/>
        <v/>
      </c>
      <c r="AA413" s="88"/>
      <c r="AB413" s="88"/>
      <c r="AC413" s="88"/>
      <c r="AD413" s="166"/>
      <c r="AE413" s="303"/>
      <c r="AF413" s="304"/>
      <c r="AG413" s="304"/>
      <c r="AH413" s="304"/>
      <c r="AI413" s="304"/>
      <c r="AJ413" s="304"/>
      <c r="AK413" s="304"/>
      <c r="AL413" s="305"/>
      <c r="AM413" s="304"/>
      <c r="AN413" s="304"/>
      <c r="AO413" s="304"/>
      <c r="AP413" s="304"/>
      <c r="AQ413" s="304"/>
      <c r="AR413" s="304"/>
      <c r="AS413" s="304"/>
      <c r="AT413" s="304"/>
      <c r="AU413" s="164"/>
      <c r="AV413" s="306"/>
      <c r="AW413" s="306"/>
      <c r="AX413" s="164"/>
      <c r="AY413" s="166"/>
      <c r="AZ413" s="88"/>
      <c r="BA413" s="88"/>
      <c r="BB413" s="88"/>
      <c r="BC413" s="88"/>
      <c r="BD413" s="307"/>
      <c r="BE413" s="88"/>
      <c r="BF413" s="88"/>
      <c r="BG413" s="88"/>
      <c r="BH413" s="308"/>
      <c r="BI413" s="309"/>
      <c r="BJ413" s="310"/>
      <c r="BK413" s="310"/>
      <c r="BL413" s="310"/>
      <c r="BM413" s="310"/>
      <c r="BN413" s="214"/>
    </row>
    <row r="414" ht="22.5" customHeight="1">
      <c r="A414" s="85" t="str">
        <f t="shared" si="6"/>
        <v/>
      </c>
      <c r="B414" s="321"/>
      <c r="C414" s="319" t="str">
        <f t="shared" si="1"/>
        <v/>
      </c>
      <c r="D414" s="322"/>
      <c r="E414" s="320" t="str">
        <f t="shared" si="2"/>
        <v/>
      </c>
      <c r="F414" s="323"/>
      <c r="G414" s="164"/>
      <c r="H414" s="88" t="str">
        <f t="array" ref="H414">IF(D414="","",XLOOKUP(D414,'Master Data'!K:K,'Master Data'!N:N,"Input in Master Data",0,1))</f>
        <v/>
      </c>
      <c r="I414" s="88" t="str">
        <f t="array" ref="I414">IF(D414="","",XLOOKUP(D414,'Master Data'!K:K,'Master Data'!O:O,"Input in Master Data",0,1))</f>
        <v/>
      </c>
      <c r="J414" s="88" t="str">
        <f t="array" ref="J414">if(V414="","",XLOOKUP(V414,Master[Company],Master[Blow],"Unknown",0,1))</f>
        <v/>
      </c>
      <c r="K414" s="88" t="str">
        <f t="array" ref="K414">if(V414="","",XLOOKUP(V414,Master[Company],Master[Pigging],"Unknown",0,1))</f>
        <v/>
      </c>
      <c r="L414" s="88" t="str">
        <f t="array" ref="L414">if(V414="","",XLOOKUP(V414,Master[Company],Master[Load Method],"Unknown",0,1))</f>
        <v/>
      </c>
      <c r="M414" s="88" t="str">
        <f t="array" ref="M414">if(V414="","",XLOOKUP(V414,Master[Company],Master[Line Distance],"Unknown",0,1))</f>
        <v/>
      </c>
      <c r="N414" s="164"/>
      <c r="O414" s="301"/>
      <c r="P414" s="88"/>
      <c r="Q414" s="88" t="str">
        <f t="array" ref="Q414">if(V414="","",XLOOKUP(V414,Master[Company],Master[Terms],"NA",0,1))</f>
        <v/>
      </c>
      <c r="R414" s="88" t="str">
        <f t="shared" si="3"/>
        <v/>
      </c>
      <c r="S414" s="88" t="str">
        <f t="array" ref="S414">if(V414="","",XLOOKUP(V414,Master[Company],Master[Group],"NA",0,1))</f>
        <v/>
      </c>
      <c r="T414" s="88" t="str">
        <f t="array" ref="T414">if(V414="","",XLOOKUP(V414,Master[Company],Master[Loading Location],"NA",0,1))</f>
        <v/>
      </c>
      <c r="U414" s="88" t="str">
        <f t="array" ref="U414">if(V414="","",XLOOKUP(V414,Master[Company],Master[Acronym],"NA",0,1))</f>
        <v/>
      </c>
      <c r="V414" s="88"/>
      <c r="W414" s="90"/>
      <c r="X414" s="90"/>
      <c r="Y414" s="88"/>
      <c r="Z414" s="88" t="str">
        <f t="shared" si="5"/>
        <v/>
      </c>
      <c r="AA414" s="88"/>
      <c r="AB414" s="88"/>
      <c r="AC414" s="88"/>
      <c r="AD414" s="166"/>
      <c r="AE414" s="303"/>
      <c r="AF414" s="304"/>
      <c r="AG414" s="304"/>
      <c r="AH414" s="304"/>
      <c r="AI414" s="304"/>
      <c r="AJ414" s="304"/>
      <c r="AK414" s="304"/>
      <c r="AL414" s="305"/>
      <c r="AM414" s="304"/>
      <c r="AN414" s="304"/>
      <c r="AO414" s="304"/>
      <c r="AP414" s="304"/>
      <c r="AQ414" s="304"/>
      <c r="AR414" s="304"/>
      <c r="AS414" s="304"/>
      <c r="AT414" s="304"/>
      <c r="AU414" s="164"/>
      <c r="AV414" s="306"/>
      <c r="AW414" s="306"/>
      <c r="AX414" s="164"/>
      <c r="AY414" s="166"/>
      <c r="AZ414" s="88"/>
      <c r="BA414" s="88"/>
      <c r="BB414" s="88"/>
      <c r="BC414" s="88"/>
      <c r="BD414" s="307"/>
      <c r="BE414" s="88"/>
      <c r="BF414" s="88"/>
      <c r="BG414" s="88"/>
      <c r="BH414" s="308"/>
      <c r="BI414" s="309"/>
      <c r="BJ414" s="310"/>
      <c r="BK414" s="310"/>
      <c r="BL414" s="310"/>
      <c r="BM414" s="310"/>
      <c r="BN414" s="214"/>
    </row>
    <row r="415" ht="22.5" customHeight="1">
      <c r="A415" s="85" t="str">
        <f t="shared" si="6"/>
        <v/>
      </c>
      <c r="B415" s="321"/>
      <c r="C415" s="319" t="str">
        <f t="shared" si="1"/>
        <v/>
      </c>
      <c r="D415" s="322"/>
      <c r="E415" s="320" t="str">
        <f t="shared" si="2"/>
        <v/>
      </c>
      <c r="F415" s="323"/>
      <c r="G415" s="164"/>
      <c r="H415" s="88" t="str">
        <f t="array" ref="H415">IF(D415="","",XLOOKUP(D415,'Master Data'!K:K,'Master Data'!N:N,"Input in Master Data",0,1))</f>
        <v/>
      </c>
      <c r="I415" s="88" t="str">
        <f t="array" ref="I415">IF(D415="","",XLOOKUP(D415,'Master Data'!K:K,'Master Data'!O:O,"Input in Master Data",0,1))</f>
        <v/>
      </c>
      <c r="J415" s="88" t="str">
        <f t="array" ref="J415">if(V415="","",XLOOKUP(V415,Master[Company],Master[Blow],"Unknown",0,1))</f>
        <v/>
      </c>
      <c r="K415" s="88" t="str">
        <f t="array" ref="K415">if(V415="","",XLOOKUP(V415,Master[Company],Master[Pigging],"Unknown",0,1))</f>
        <v/>
      </c>
      <c r="L415" s="88" t="str">
        <f t="array" ref="L415">if(V415="","",XLOOKUP(V415,Master[Company],Master[Load Method],"Unknown",0,1))</f>
        <v/>
      </c>
      <c r="M415" s="88" t="str">
        <f t="array" ref="M415">if(V415="","",XLOOKUP(V415,Master[Company],Master[Line Distance],"Unknown",0,1))</f>
        <v/>
      </c>
      <c r="N415" s="164"/>
      <c r="O415" s="301"/>
      <c r="P415" s="88"/>
      <c r="Q415" s="88" t="str">
        <f t="array" ref="Q415">if(V415="","",XLOOKUP(V415,Master[Company],Master[Terms],"NA",0,1))</f>
        <v/>
      </c>
      <c r="R415" s="88" t="str">
        <f t="shared" si="3"/>
        <v/>
      </c>
      <c r="S415" s="88" t="str">
        <f t="array" ref="S415">if(V415="","",XLOOKUP(V415,Master[Company],Master[Group],"NA",0,1))</f>
        <v/>
      </c>
      <c r="T415" s="88" t="str">
        <f t="array" ref="T415">if(V415="","",XLOOKUP(V415,Master[Company],Master[Loading Location],"NA",0,1))</f>
        <v/>
      </c>
      <c r="U415" s="88" t="str">
        <f t="array" ref="U415">if(V415="","",XLOOKUP(V415,Master[Company],Master[Acronym],"NA",0,1))</f>
        <v/>
      </c>
      <c r="V415" s="88"/>
      <c r="W415" s="90"/>
      <c r="X415" s="90"/>
      <c r="Y415" s="88"/>
      <c r="Z415" s="88" t="str">
        <f t="shared" si="5"/>
        <v/>
      </c>
      <c r="AA415" s="88"/>
      <c r="AB415" s="88"/>
      <c r="AC415" s="88"/>
      <c r="AD415" s="166"/>
      <c r="AE415" s="303"/>
      <c r="AF415" s="304"/>
      <c r="AG415" s="304"/>
      <c r="AH415" s="304"/>
      <c r="AI415" s="304"/>
      <c r="AJ415" s="304"/>
      <c r="AK415" s="304"/>
      <c r="AL415" s="305"/>
      <c r="AM415" s="304"/>
      <c r="AN415" s="304"/>
      <c r="AO415" s="304"/>
      <c r="AP415" s="304"/>
      <c r="AQ415" s="304"/>
      <c r="AR415" s="304"/>
      <c r="AS415" s="304"/>
      <c r="AT415" s="304"/>
      <c r="AU415" s="164"/>
      <c r="AV415" s="306"/>
      <c r="AW415" s="306"/>
      <c r="AX415" s="164"/>
      <c r="AY415" s="166"/>
      <c r="AZ415" s="88"/>
      <c r="BA415" s="88"/>
      <c r="BB415" s="88"/>
      <c r="BC415" s="88"/>
      <c r="BD415" s="307"/>
      <c r="BE415" s="88"/>
      <c r="BF415" s="88"/>
      <c r="BG415" s="88"/>
      <c r="BH415" s="308"/>
      <c r="BI415" s="309"/>
      <c r="BJ415" s="310"/>
      <c r="BK415" s="310"/>
      <c r="BL415" s="310"/>
      <c r="BM415" s="310"/>
      <c r="BN415" s="214"/>
    </row>
    <row r="416" ht="22.5" customHeight="1">
      <c r="A416" s="85" t="str">
        <f t="shared" si="6"/>
        <v/>
      </c>
      <c r="B416" s="321"/>
      <c r="C416" s="319" t="str">
        <f t="shared" si="1"/>
        <v/>
      </c>
      <c r="D416" s="322"/>
      <c r="E416" s="320" t="str">
        <f t="shared" si="2"/>
        <v/>
      </c>
      <c r="F416" s="323"/>
      <c r="G416" s="164"/>
      <c r="H416" s="88" t="str">
        <f t="array" ref="H416">IF(D416="","",XLOOKUP(D416,'Master Data'!K:K,'Master Data'!N:N,"Input in Master Data",0,1))</f>
        <v/>
      </c>
      <c r="I416" s="88" t="str">
        <f t="array" ref="I416">IF(D416="","",XLOOKUP(D416,'Master Data'!K:K,'Master Data'!O:O,"Input in Master Data",0,1))</f>
        <v/>
      </c>
      <c r="J416" s="88" t="str">
        <f t="array" ref="J416">if(V416="","",XLOOKUP(V416,Master[Company],Master[Blow],"Unknown",0,1))</f>
        <v/>
      </c>
      <c r="K416" s="88" t="str">
        <f t="array" ref="K416">if(V416="","",XLOOKUP(V416,Master[Company],Master[Pigging],"Unknown",0,1))</f>
        <v/>
      </c>
      <c r="L416" s="88" t="str">
        <f t="array" ref="L416">if(V416="","",XLOOKUP(V416,Master[Company],Master[Load Method],"Unknown",0,1))</f>
        <v/>
      </c>
      <c r="M416" s="88" t="str">
        <f t="array" ref="M416">if(V416="","",XLOOKUP(V416,Master[Company],Master[Line Distance],"Unknown",0,1))</f>
        <v/>
      </c>
      <c r="N416" s="164"/>
      <c r="O416" s="301"/>
      <c r="P416" s="88"/>
      <c r="Q416" s="88" t="str">
        <f t="array" ref="Q416">if(V416="","",XLOOKUP(V416,Master[Company],Master[Terms],"NA",0,1))</f>
        <v/>
      </c>
      <c r="R416" s="88" t="str">
        <f t="shared" si="3"/>
        <v/>
      </c>
      <c r="S416" s="88" t="str">
        <f t="array" ref="S416">if(V416="","",XLOOKUP(V416,Master[Company],Master[Group],"NA",0,1))</f>
        <v/>
      </c>
      <c r="T416" s="88" t="str">
        <f t="array" ref="T416">if(V416="","",XLOOKUP(V416,Master[Company],Master[Loading Location],"NA",0,1))</f>
        <v/>
      </c>
      <c r="U416" s="88" t="str">
        <f t="array" ref="U416">if(V416="","",XLOOKUP(V416,Master[Company],Master[Acronym],"NA",0,1))</f>
        <v/>
      </c>
      <c r="V416" s="88"/>
      <c r="W416" s="90"/>
      <c r="X416" s="90"/>
      <c r="Y416" s="88"/>
      <c r="Z416" s="88" t="str">
        <f t="shared" si="5"/>
        <v/>
      </c>
      <c r="AA416" s="88"/>
      <c r="AB416" s="88"/>
      <c r="AC416" s="88"/>
      <c r="AD416" s="166"/>
      <c r="AE416" s="303"/>
      <c r="AF416" s="304"/>
      <c r="AG416" s="304"/>
      <c r="AH416" s="304"/>
      <c r="AI416" s="304"/>
      <c r="AJ416" s="304"/>
      <c r="AK416" s="304"/>
      <c r="AL416" s="305"/>
      <c r="AM416" s="304"/>
      <c r="AN416" s="304"/>
      <c r="AO416" s="304"/>
      <c r="AP416" s="304"/>
      <c r="AQ416" s="304"/>
      <c r="AR416" s="304"/>
      <c r="AS416" s="304"/>
      <c r="AT416" s="304"/>
      <c r="AU416" s="164"/>
      <c r="AV416" s="306"/>
      <c r="AW416" s="306"/>
      <c r="AX416" s="164"/>
      <c r="AY416" s="166"/>
      <c r="AZ416" s="88"/>
      <c r="BA416" s="88"/>
      <c r="BB416" s="88"/>
      <c r="BC416" s="88"/>
      <c r="BD416" s="307"/>
      <c r="BE416" s="88"/>
      <c r="BF416" s="88"/>
      <c r="BG416" s="88"/>
      <c r="BH416" s="308"/>
      <c r="BI416" s="309"/>
      <c r="BJ416" s="310"/>
      <c r="BK416" s="310"/>
      <c r="BL416" s="310"/>
      <c r="BM416" s="310"/>
      <c r="BN416" s="214"/>
    </row>
    <row r="417" ht="22.5" customHeight="1">
      <c r="A417" s="85" t="str">
        <f t="shared" si="6"/>
        <v/>
      </c>
      <c r="B417" s="321"/>
      <c r="C417" s="319" t="str">
        <f t="shared" si="1"/>
        <v/>
      </c>
      <c r="D417" s="322"/>
      <c r="E417" s="320" t="str">
        <f t="shared" si="2"/>
        <v/>
      </c>
      <c r="F417" s="323"/>
      <c r="G417" s="164"/>
      <c r="H417" s="88" t="str">
        <f t="array" ref="H417">IF(D417="","",XLOOKUP(D417,'Master Data'!K:K,'Master Data'!N:N,"Input in Master Data",0,1))</f>
        <v/>
      </c>
      <c r="I417" s="88" t="str">
        <f t="array" ref="I417">IF(D417="","",XLOOKUP(D417,'Master Data'!K:K,'Master Data'!O:O,"Input in Master Data",0,1))</f>
        <v/>
      </c>
      <c r="J417" s="88" t="str">
        <f t="array" ref="J417">if(V417="","",XLOOKUP(V417,Master[Company],Master[Blow],"Unknown",0,1))</f>
        <v/>
      </c>
      <c r="K417" s="88" t="str">
        <f t="array" ref="K417">if(V417="","",XLOOKUP(V417,Master[Company],Master[Pigging],"Unknown",0,1))</f>
        <v/>
      </c>
      <c r="L417" s="88" t="str">
        <f t="array" ref="L417">if(V417="","",XLOOKUP(V417,Master[Company],Master[Load Method],"Unknown",0,1))</f>
        <v/>
      </c>
      <c r="M417" s="88" t="str">
        <f t="array" ref="M417">if(V417="","",XLOOKUP(V417,Master[Company],Master[Line Distance],"Unknown",0,1))</f>
        <v/>
      </c>
      <c r="N417" s="164"/>
      <c r="O417" s="301"/>
      <c r="P417" s="88"/>
      <c r="Q417" s="88" t="str">
        <f t="array" ref="Q417">if(V417="","",XLOOKUP(V417,Master[Company],Master[Terms],"NA",0,1))</f>
        <v/>
      </c>
      <c r="R417" s="88" t="str">
        <f t="shared" si="3"/>
        <v/>
      </c>
      <c r="S417" s="88" t="str">
        <f t="array" ref="S417">if(V417="","",XLOOKUP(V417,Master[Company],Master[Group],"NA",0,1))</f>
        <v/>
      </c>
      <c r="T417" s="88" t="str">
        <f t="array" ref="T417">if(V417="","",XLOOKUP(V417,Master[Company],Master[Loading Location],"NA",0,1))</f>
        <v/>
      </c>
      <c r="U417" s="88" t="str">
        <f t="array" ref="U417">if(V417="","",XLOOKUP(V417,Master[Company],Master[Acronym],"NA",0,1))</f>
        <v/>
      </c>
      <c r="V417" s="88"/>
      <c r="W417" s="90"/>
      <c r="X417" s="90"/>
      <c r="Y417" s="88"/>
      <c r="Z417" s="88" t="str">
        <f t="shared" si="5"/>
        <v/>
      </c>
      <c r="AA417" s="88"/>
      <c r="AB417" s="88"/>
      <c r="AC417" s="88"/>
      <c r="AD417" s="166"/>
      <c r="AE417" s="303"/>
      <c r="AF417" s="304"/>
      <c r="AG417" s="304"/>
      <c r="AH417" s="304"/>
      <c r="AI417" s="304"/>
      <c r="AJ417" s="304"/>
      <c r="AK417" s="304"/>
      <c r="AL417" s="305"/>
      <c r="AM417" s="304"/>
      <c r="AN417" s="304"/>
      <c r="AO417" s="304"/>
      <c r="AP417" s="304"/>
      <c r="AQ417" s="304"/>
      <c r="AR417" s="304"/>
      <c r="AS417" s="304"/>
      <c r="AT417" s="304"/>
      <c r="AU417" s="164"/>
      <c r="AV417" s="306"/>
      <c r="AW417" s="306"/>
      <c r="AX417" s="164"/>
      <c r="AY417" s="166"/>
      <c r="AZ417" s="88"/>
      <c r="BA417" s="88"/>
      <c r="BB417" s="88"/>
      <c r="BC417" s="88"/>
      <c r="BD417" s="307"/>
      <c r="BE417" s="88"/>
      <c r="BF417" s="88"/>
      <c r="BG417" s="88"/>
      <c r="BH417" s="308"/>
      <c r="BI417" s="309"/>
      <c r="BJ417" s="310"/>
      <c r="BK417" s="310"/>
      <c r="BL417" s="310"/>
      <c r="BM417" s="310"/>
      <c r="BN417" s="214"/>
    </row>
    <row r="418" ht="22.5" customHeight="1">
      <c r="A418" s="85" t="str">
        <f t="shared" si="6"/>
        <v/>
      </c>
      <c r="B418" s="321"/>
      <c r="C418" s="319" t="str">
        <f t="shared" si="1"/>
        <v/>
      </c>
      <c r="D418" s="322"/>
      <c r="E418" s="320" t="str">
        <f t="shared" si="2"/>
        <v/>
      </c>
      <c r="F418" s="323"/>
      <c r="G418" s="164"/>
      <c r="H418" s="88" t="str">
        <f t="array" ref="H418">IF(D418="","",XLOOKUP(D418,'Master Data'!K:K,'Master Data'!N:N,"Input in Master Data",0,1))</f>
        <v/>
      </c>
      <c r="I418" s="88" t="str">
        <f t="array" ref="I418">IF(D418="","",XLOOKUP(D418,'Master Data'!K:K,'Master Data'!O:O,"Input in Master Data",0,1))</f>
        <v/>
      </c>
      <c r="J418" s="88" t="str">
        <f t="array" ref="J418">if(V418="","",XLOOKUP(V418,Master[Company],Master[Blow],"Unknown",0,1))</f>
        <v/>
      </c>
      <c r="K418" s="88" t="str">
        <f t="array" ref="K418">if(V418="","",XLOOKUP(V418,Master[Company],Master[Pigging],"Unknown",0,1))</f>
        <v/>
      </c>
      <c r="L418" s="88" t="str">
        <f t="array" ref="L418">if(V418="","",XLOOKUP(V418,Master[Company],Master[Load Method],"Unknown",0,1))</f>
        <v/>
      </c>
      <c r="M418" s="88" t="str">
        <f t="array" ref="M418">if(V418="","",XLOOKUP(V418,Master[Company],Master[Line Distance],"Unknown",0,1))</f>
        <v/>
      </c>
      <c r="N418" s="164"/>
      <c r="O418" s="301"/>
      <c r="P418" s="88"/>
      <c r="Q418" s="88" t="str">
        <f t="array" ref="Q418">if(V418="","",XLOOKUP(V418,Master[Company],Master[Terms],"NA",0,1))</f>
        <v/>
      </c>
      <c r="R418" s="88" t="str">
        <f t="shared" si="3"/>
        <v/>
      </c>
      <c r="S418" s="88" t="str">
        <f t="array" ref="S418">if(V418="","",XLOOKUP(V418,Master[Company],Master[Group],"NA",0,1))</f>
        <v/>
      </c>
      <c r="T418" s="88" t="str">
        <f t="array" ref="T418">if(V418="","",XLOOKUP(V418,Master[Company],Master[Loading Location],"NA",0,1))</f>
        <v/>
      </c>
      <c r="U418" s="88" t="str">
        <f t="array" ref="U418">if(V418="","",XLOOKUP(V418,Master[Company],Master[Acronym],"NA",0,1))</f>
        <v/>
      </c>
      <c r="V418" s="88"/>
      <c r="W418" s="90"/>
      <c r="X418" s="90"/>
      <c r="Y418" s="88"/>
      <c r="Z418" s="88" t="str">
        <f t="shared" si="5"/>
        <v/>
      </c>
      <c r="AA418" s="88"/>
      <c r="AB418" s="88"/>
      <c r="AC418" s="88"/>
      <c r="AD418" s="166"/>
      <c r="AE418" s="303"/>
      <c r="AF418" s="304"/>
      <c r="AG418" s="304"/>
      <c r="AH418" s="304"/>
      <c r="AI418" s="304"/>
      <c r="AJ418" s="304"/>
      <c r="AK418" s="304"/>
      <c r="AL418" s="305"/>
      <c r="AM418" s="304"/>
      <c r="AN418" s="304"/>
      <c r="AO418" s="304"/>
      <c r="AP418" s="304"/>
      <c r="AQ418" s="304"/>
      <c r="AR418" s="304"/>
      <c r="AS418" s="304"/>
      <c r="AT418" s="304"/>
      <c r="AU418" s="164"/>
      <c r="AV418" s="306"/>
      <c r="AW418" s="306"/>
      <c r="AX418" s="164"/>
      <c r="AY418" s="166"/>
      <c r="AZ418" s="88"/>
      <c r="BA418" s="88"/>
      <c r="BB418" s="88"/>
      <c r="BC418" s="88"/>
      <c r="BD418" s="307"/>
      <c r="BE418" s="88"/>
      <c r="BF418" s="88"/>
      <c r="BG418" s="88"/>
      <c r="BH418" s="308"/>
      <c r="BI418" s="309"/>
      <c r="BJ418" s="310"/>
      <c r="BK418" s="310"/>
      <c r="BL418" s="310"/>
      <c r="BM418" s="310"/>
      <c r="BN418" s="214"/>
    </row>
    <row r="419" ht="22.5" customHeight="1">
      <c r="A419" s="85" t="str">
        <f t="shared" si="6"/>
        <v/>
      </c>
      <c r="B419" s="321"/>
      <c r="C419" s="319" t="str">
        <f t="shared" si="1"/>
        <v/>
      </c>
      <c r="D419" s="322"/>
      <c r="E419" s="320" t="str">
        <f t="shared" si="2"/>
        <v/>
      </c>
      <c r="F419" s="323"/>
      <c r="G419" s="164"/>
      <c r="H419" s="88" t="str">
        <f t="array" ref="H419">IF(D419="","",XLOOKUP(D419,'Master Data'!K:K,'Master Data'!N:N,"Input in Master Data",0,1))</f>
        <v/>
      </c>
      <c r="I419" s="88" t="str">
        <f t="array" ref="I419">IF(D419="","",XLOOKUP(D419,'Master Data'!K:K,'Master Data'!O:O,"Input in Master Data",0,1))</f>
        <v/>
      </c>
      <c r="J419" s="88" t="str">
        <f t="array" ref="J419">if(V419="","",XLOOKUP(V419,Master[Company],Master[Blow],"Unknown",0,1))</f>
        <v/>
      </c>
      <c r="K419" s="88" t="str">
        <f t="array" ref="K419">if(V419="","",XLOOKUP(V419,Master[Company],Master[Pigging],"Unknown",0,1))</f>
        <v/>
      </c>
      <c r="L419" s="88" t="str">
        <f t="array" ref="L419">if(V419="","",XLOOKUP(V419,Master[Company],Master[Load Method],"Unknown",0,1))</f>
        <v/>
      </c>
      <c r="M419" s="88" t="str">
        <f t="array" ref="M419">if(V419="","",XLOOKUP(V419,Master[Company],Master[Line Distance],"Unknown",0,1))</f>
        <v/>
      </c>
      <c r="N419" s="164"/>
      <c r="O419" s="301"/>
      <c r="P419" s="88"/>
      <c r="Q419" s="88" t="str">
        <f t="array" ref="Q419">if(V419="","",XLOOKUP(V419,Master[Company],Master[Terms],"NA",0,1))</f>
        <v/>
      </c>
      <c r="R419" s="88" t="str">
        <f t="shared" si="3"/>
        <v/>
      </c>
      <c r="S419" s="88" t="str">
        <f t="array" ref="S419">if(V419="","",XLOOKUP(V419,Master[Company],Master[Group],"NA",0,1))</f>
        <v/>
      </c>
      <c r="T419" s="88" t="str">
        <f t="array" ref="T419">if(V419="","",XLOOKUP(V419,Master[Company],Master[Loading Location],"NA",0,1))</f>
        <v/>
      </c>
      <c r="U419" s="88" t="str">
        <f t="array" ref="U419">if(V419="","",XLOOKUP(V419,Master[Company],Master[Acronym],"NA",0,1))</f>
        <v/>
      </c>
      <c r="V419" s="88"/>
      <c r="W419" s="90"/>
      <c r="X419" s="90"/>
      <c r="Y419" s="88"/>
      <c r="Z419" s="88" t="str">
        <f t="shared" si="5"/>
        <v/>
      </c>
      <c r="AA419" s="88"/>
      <c r="AB419" s="88"/>
      <c r="AC419" s="88"/>
      <c r="AD419" s="166"/>
      <c r="AE419" s="303"/>
      <c r="AF419" s="304"/>
      <c r="AG419" s="304"/>
      <c r="AH419" s="304"/>
      <c r="AI419" s="304"/>
      <c r="AJ419" s="304"/>
      <c r="AK419" s="304"/>
      <c r="AL419" s="305"/>
      <c r="AM419" s="304"/>
      <c r="AN419" s="304"/>
      <c r="AO419" s="304"/>
      <c r="AP419" s="304"/>
      <c r="AQ419" s="304"/>
      <c r="AR419" s="304"/>
      <c r="AS419" s="304"/>
      <c r="AT419" s="304"/>
      <c r="AU419" s="164"/>
      <c r="AV419" s="306"/>
      <c r="AW419" s="306"/>
      <c r="AX419" s="164"/>
      <c r="AY419" s="166"/>
      <c r="AZ419" s="88"/>
      <c r="BA419" s="88"/>
      <c r="BB419" s="88"/>
      <c r="BC419" s="88"/>
      <c r="BD419" s="307"/>
      <c r="BE419" s="88"/>
      <c r="BF419" s="88"/>
      <c r="BG419" s="88"/>
      <c r="BH419" s="308"/>
      <c r="BI419" s="309"/>
      <c r="BJ419" s="310"/>
      <c r="BK419" s="310"/>
      <c r="BL419" s="310"/>
      <c r="BM419" s="310"/>
      <c r="BN419" s="214"/>
    </row>
    <row r="420" ht="22.5" customHeight="1">
      <c r="A420" s="85" t="str">
        <f t="shared" si="6"/>
        <v/>
      </c>
      <c r="B420" s="321"/>
      <c r="C420" s="319" t="str">
        <f t="shared" si="1"/>
        <v/>
      </c>
      <c r="D420" s="322"/>
      <c r="E420" s="320" t="str">
        <f t="shared" si="2"/>
        <v/>
      </c>
      <c r="F420" s="323"/>
      <c r="G420" s="164"/>
      <c r="H420" s="88" t="str">
        <f t="array" ref="H420">IF(D420="","",XLOOKUP(D420,'Master Data'!K:K,'Master Data'!N:N,"Input in Master Data",0,1))</f>
        <v/>
      </c>
      <c r="I420" s="88" t="str">
        <f t="array" ref="I420">IF(D420="","",XLOOKUP(D420,'Master Data'!K:K,'Master Data'!O:O,"Input in Master Data",0,1))</f>
        <v/>
      </c>
      <c r="J420" s="88" t="str">
        <f t="array" ref="J420">if(V420="","",XLOOKUP(V420,Master[Company],Master[Blow],"Unknown",0,1))</f>
        <v/>
      </c>
      <c r="K420" s="88" t="str">
        <f t="array" ref="K420">if(V420="","",XLOOKUP(V420,Master[Company],Master[Pigging],"Unknown",0,1))</f>
        <v/>
      </c>
      <c r="L420" s="88" t="str">
        <f t="array" ref="L420">if(V420="","",XLOOKUP(V420,Master[Company],Master[Load Method],"Unknown",0,1))</f>
        <v/>
      </c>
      <c r="M420" s="88" t="str">
        <f t="array" ref="M420">if(V420="","",XLOOKUP(V420,Master[Company],Master[Line Distance],"Unknown",0,1))</f>
        <v/>
      </c>
      <c r="N420" s="164"/>
      <c r="O420" s="301"/>
      <c r="P420" s="88"/>
      <c r="Q420" s="88" t="str">
        <f t="array" ref="Q420">if(V420="","",XLOOKUP(V420,Master[Company],Master[Terms],"NA",0,1))</f>
        <v/>
      </c>
      <c r="R420" s="88" t="str">
        <f t="shared" si="3"/>
        <v/>
      </c>
      <c r="S420" s="88" t="str">
        <f t="array" ref="S420">if(V420="","",XLOOKUP(V420,Master[Company],Master[Group],"NA",0,1))</f>
        <v/>
      </c>
      <c r="T420" s="88" t="str">
        <f t="array" ref="T420">if(V420="","",XLOOKUP(V420,Master[Company],Master[Loading Location],"NA",0,1))</f>
        <v/>
      </c>
      <c r="U420" s="88" t="str">
        <f t="array" ref="U420">if(V420="","",XLOOKUP(V420,Master[Company],Master[Acronym],"NA",0,1))</f>
        <v/>
      </c>
      <c r="V420" s="88"/>
      <c r="W420" s="90"/>
      <c r="X420" s="90"/>
      <c r="Y420" s="88"/>
      <c r="Z420" s="88" t="str">
        <f t="shared" si="5"/>
        <v/>
      </c>
      <c r="AA420" s="88"/>
      <c r="AB420" s="88"/>
      <c r="AC420" s="88"/>
      <c r="AD420" s="166"/>
      <c r="AE420" s="303"/>
      <c r="AF420" s="304"/>
      <c r="AG420" s="304"/>
      <c r="AH420" s="304"/>
      <c r="AI420" s="304"/>
      <c r="AJ420" s="304"/>
      <c r="AK420" s="304"/>
      <c r="AL420" s="305"/>
      <c r="AM420" s="304"/>
      <c r="AN420" s="304"/>
      <c r="AO420" s="304"/>
      <c r="AP420" s="304"/>
      <c r="AQ420" s="304"/>
      <c r="AR420" s="304"/>
      <c r="AS420" s="304"/>
      <c r="AT420" s="304"/>
      <c r="AU420" s="164"/>
      <c r="AV420" s="306"/>
      <c r="AW420" s="306"/>
      <c r="AX420" s="164"/>
      <c r="AY420" s="166"/>
      <c r="AZ420" s="88"/>
      <c r="BA420" s="88"/>
      <c r="BB420" s="88"/>
      <c r="BC420" s="88"/>
      <c r="BD420" s="307"/>
      <c r="BE420" s="88"/>
      <c r="BF420" s="88"/>
      <c r="BG420" s="88"/>
      <c r="BH420" s="308"/>
      <c r="BI420" s="309"/>
      <c r="BJ420" s="310"/>
      <c r="BK420" s="310"/>
      <c r="BL420" s="310"/>
      <c r="BM420" s="310"/>
      <c r="BN420" s="214"/>
    </row>
    <row r="421" ht="22.5" customHeight="1">
      <c r="A421" s="85" t="str">
        <f t="shared" si="6"/>
        <v/>
      </c>
      <c r="B421" s="321"/>
      <c r="C421" s="319" t="str">
        <f t="shared" si="1"/>
        <v/>
      </c>
      <c r="D421" s="322"/>
      <c r="E421" s="320" t="str">
        <f t="shared" si="2"/>
        <v/>
      </c>
      <c r="F421" s="323"/>
      <c r="G421" s="164"/>
      <c r="H421" s="88" t="str">
        <f t="array" ref="H421">IF(D421="","",XLOOKUP(D421,'Master Data'!K:K,'Master Data'!N:N,"Input in Master Data",0,1))</f>
        <v/>
      </c>
      <c r="I421" s="88" t="str">
        <f t="array" ref="I421">IF(D421="","",XLOOKUP(D421,'Master Data'!K:K,'Master Data'!O:O,"Input in Master Data",0,1))</f>
        <v/>
      </c>
      <c r="J421" s="88" t="str">
        <f t="array" ref="J421">if(V421="","",XLOOKUP(V421,Master[Company],Master[Blow],"Unknown",0,1))</f>
        <v/>
      </c>
      <c r="K421" s="88" t="str">
        <f t="array" ref="K421">if(V421="","",XLOOKUP(V421,Master[Company],Master[Pigging],"Unknown",0,1))</f>
        <v/>
      </c>
      <c r="L421" s="88" t="str">
        <f t="array" ref="L421">if(V421="","",XLOOKUP(V421,Master[Company],Master[Load Method],"Unknown",0,1))</f>
        <v/>
      </c>
      <c r="M421" s="88" t="str">
        <f t="array" ref="M421">if(V421="","",XLOOKUP(V421,Master[Company],Master[Line Distance],"Unknown",0,1))</f>
        <v/>
      </c>
      <c r="N421" s="164"/>
      <c r="O421" s="301"/>
      <c r="P421" s="88"/>
      <c r="Q421" s="88" t="str">
        <f t="array" ref="Q421">if(V421="","",XLOOKUP(V421,Master[Company],Master[Terms],"NA",0,1))</f>
        <v/>
      </c>
      <c r="R421" s="88" t="str">
        <f t="shared" si="3"/>
        <v/>
      </c>
      <c r="S421" s="88" t="str">
        <f t="array" ref="S421">if(V421="","",XLOOKUP(V421,Master[Company],Master[Group],"NA",0,1))</f>
        <v/>
      </c>
      <c r="T421" s="88" t="str">
        <f t="array" ref="T421">if(V421="","",XLOOKUP(V421,Master[Company],Master[Loading Location],"NA",0,1))</f>
        <v/>
      </c>
      <c r="U421" s="88" t="str">
        <f t="array" ref="U421">if(V421="","",XLOOKUP(V421,Master[Company],Master[Acronym],"NA",0,1))</f>
        <v/>
      </c>
      <c r="V421" s="88"/>
      <c r="W421" s="90"/>
      <c r="X421" s="90"/>
      <c r="Y421" s="88"/>
      <c r="Z421" s="88" t="str">
        <f t="shared" si="5"/>
        <v/>
      </c>
      <c r="AA421" s="88"/>
      <c r="AB421" s="88"/>
      <c r="AC421" s="88"/>
      <c r="AD421" s="166"/>
      <c r="AE421" s="303"/>
      <c r="AF421" s="304"/>
      <c r="AG421" s="304"/>
      <c r="AH421" s="304"/>
      <c r="AI421" s="304"/>
      <c r="AJ421" s="304"/>
      <c r="AK421" s="304"/>
      <c r="AL421" s="305"/>
      <c r="AM421" s="304"/>
      <c r="AN421" s="304"/>
      <c r="AO421" s="304"/>
      <c r="AP421" s="304"/>
      <c r="AQ421" s="304"/>
      <c r="AR421" s="304"/>
      <c r="AS421" s="304"/>
      <c r="AT421" s="304"/>
      <c r="AU421" s="164"/>
      <c r="AV421" s="306"/>
      <c r="AW421" s="306"/>
      <c r="AX421" s="164"/>
      <c r="AY421" s="166"/>
      <c r="AZ421" s="88"/>
      <c r="BA421" s="88"/>
      <c r="BB421" s="88"/>
      <c r="BC421" s="88"/>
      <c r="BD421" s="307"/>
      <c r="BE421" s="88"/>
      <c r="BF421" s="88"/>
      <c r="BG421" s="88"/>
      <c r="BH421" s="308"/>
      <c r="BI421" s="309"/>
      <c r="BJ421" s="310"/>
      <c r="BK421" s="310"/>
      <c r="BL421" s="310"/>
      <c r="BM421" s="310"/>
      <c r="BN421" s="214"/>
    </row>
    <row r="422" ht="22.5" customHeight="1">
      <c r="A422" s="85" t="str">
        <f t="shared" si="6"/>
        <v/>
      </c>
      <c r="B422" s="321"/>
      <c r="C422" s="319" t="str">
        <f t="shared" si="1"/>
        <v/>
      </c>
      <c r="D422" s="322"/>
      <c r="E422" s="320" t="str">
        <f t="shared" si="2"/>
        <v/>
      </c>
      <c r="F422" s="323"/>
      <c r="G422" s="164"/>
      <c r="H422" s="88" t="str">
        <f t="array" ref="H422">IF(D422="","",XLOOKUP(D422,'Master Data'!K:K,'Master Data'!N:N,"Input in Master Data",0,1))</f>
        <v/>
      </c>
      <c r="I422" s="88" t="str">
        <f t="array" ref="I422">IF(D422="","",XLOOKUP(D422,'Master Data'!K:K,'Master Data'!O:O,"Input in Master Data",0,1))</f>
        <v/>
      </c>
      <c r="J422" s="88" t="str">
        <f t="array" ref="J422">if(V422="","",XLOOKUP(V422,Master[Company],Master[Blow],"Unknown",0,1))</f>
        <v/>
      </c>
      <c r="K422" s="88" t="str">
        <f t="array" ref="K422">if(V422="","",XLOOKUP(V422,Master[Company],Master[Pigging],"Unknown",0,1))</f>
        <v/>
      </c>
      <c r="L422" s="88" t="str">
        <f t="array" ref="L422">if(V422="","",XLOOKUP(V422,Master[Company],Master[Load Method],"Unknown",0,1))</f>
        <v/>
      </c>
      <c r="M422" s="88" t="str">
        <f t="array" ref="M422">if(V422="","",XLOOKUP(V422,Master[Company],Master[Line Distance],"Unknown",0,1))</f>
        <v/>
      </c>
      <c r="N422" s="164"/>
      <c r="O422" s="301"/>
      <c r="P422" s="88"/>
      <c r="Q422" s="88" t="str">
        <f t="array" ref="Q422">if(V422="","",XLOOKUP(V422,Master[Company],Master[Terms],"NA",0,1))</f>
        <v/>
      </c>
      <c r="R422" s="88" t="str">
        <f t="shared" si="3"/>
        <v/>
      </c>
      <c r="S422" s="88" t="str">
        <f t="array" ref="S422">if(V422="","",XLOOKUP(V422,Master[Company],Master[Group],"NA",0,1))</f>
        <v/>
      </c>
      <c r="T422" s="88" t="str">
        <f t="array" ref="T422">if(V422="","",XLOOKUP(V422,Master[Company],Master[Loading Location],"NA",0,1))</f>
        <v/>
      </c>
      <c r="U422" s="88" t="str">
        <f t="array" ref="U422">if(V422="","",XLOOKUP(V422,Master[Company],Master[Acronym],"NA",0,1))</f>
        <v/>
      </c>
      <c r="V422" s="88"/>
      <c r="W422" s="90"/>
      <c r="X422" s="90"/>
      <c r="Y422" s="88"/>
      <c r="Z422" s="88" t="str">
        <f t="shared" si="5"/>
        <v/>
      </c>
      <c r="AA422" s="88"/>
      <c r="AB422" s="88"/>
      <c r="AC422" s="88"/>
      <c r="AD422" s="166"/>
      <c r="AE422" s="303"/>
      <c r="AF422" s="304"/>
      <c r="AG422" s="304"/>
      <c r="AH422" s="304"/>
      <c r="AI422" s="304"/>
      <c r="AJ422" s="304"/>
      <c r="AK422" s="304"/>
      <c r="AL422" s="305"/>
      <c r="AM422" s="304"/>
      <c r="AN422" s="304"/>
      <c r="AO422" s="304"/>
      <c r="AP422" s="304"/>
      <c r="AQ422" s="304"/>
      <c r="AR422" s="304"/>
      <c r="AS422" s="304"/>
      <c r="AT422" s="304"/>
      <c r="AU422" s="164"/>
      <c r="AV422" s="306"/>
      <c r="AW422" s="306"/>
      <c r="AX422" s="164"/>
      <c r="AY422" s="166"/>
      <c r="AZ422" s="88"/>
      <c r="BA422" s="88"/>
      <c r="BB422" s="88"/>
      <c r="BC422" s="88"/>
      <c r="BD422" s="307"/>
      <c r="BE422" s="88"/>
      <c r="BF422" s="88"/>
      <c r="BG422" s="88"/>
      <c r="BH422" s="308"/>
      <c r="BI422" s="309"/>
      <c r="BJ422" s="310"/>
      <c r="BK422" s="310"/>
      <c r="BL422" s="310"/>
      <c r="BM422" s="310"/>
      <c r="BN422" s="214"/>
    </row>
    <row r="423" ht="22.5" customHeight="1">
      <c r="A423" s="85" t="str">
        <f t="shared" si="6"/>
        <v/>
      </c>
      <c r="B423" s="321"/>
      <c r="C423" s="319" t="str">
        <f t="shared" si="1"/>
        <v/>
      </c>
      <c r="D423" s="322"/>
      <c r="E423" s="320" t="str">
        <f t="shared" si="2"/>
        <v/>
      </c>
      <c r="F423" s="323"/>
      <c r="G423" s="164"/>
      <c r="H423" s="88" t="str">
        <f t="array" ref="H423">IF(D423="","",XLOOKUP(D423,'Master Data'!K:K,'Master Data'!N:N,"Input in Master Data",0,1))</f>
        <v/>
      </c>
      <c r="I423" s="88" t="str">
        <f t="array" ref="I423">IF(D423="","",XLOOKUP(D423,'Master Data'!K:K,'Master Data'!O:O,"Input in Master Data",0,1))</f>
        <v/>
      </c>
      <c r="J423" s="88" t="str">
        <f t="array" ref="J423">if(V423="","",XLOOKUP(V423,Master[Company],Master[Blow],"Unknown",0,1))</f>
        <v/>
      </c>
      <c r="K423" s="88" t="str">
        <f t="array" ref="K423">if(V423="","",XLOOKUP(V423,Master[Company],Master[Pigging],"Unknown",0,1))</f>
        <v/>
      </c>
      <c r="L423" s="88" t="str">
        <f t="array" ref="L423">if(V423="","",XLOOKUP(V423,Master[Company],Master[Load Method],"Unknown",0,1))</f>
        <v/>
      </c>
      <c r="M423" s="88" t="str">
        <f t="array" ref="M423">if(V423="","",XLOOKUP(V423,Master[Company],Master[Line Distance],"Unknown",0,1))</f>
        <v/>
      </c>
      <c r="N423" s="164"/>
      <c r="O423" s="301"/>
      <c r="P423" s="88"/>
      <c r="Q423" s="88" t="str">
        <f t="array" ref="Q423">if(V423="","",XLOOKUP(V423,Master[Company],Master[Terms],"NA",0,1))</f>
        <v/>
      </c>
      <c r="R423" s="88" t="str">
        <f t="shared" si="3"/>
        <v/>
      </c>
      <c r="S423" s="88" t="str">
        <f t="array" ref="S423">if(V423="","",XLOOKUP(V423,Master[Company],Master[Group],"NA",0,1))</f>
        <v/>
      </c>
      <c r="T423" s="88" t="str">
        <f t="array" ref="T423">if(V423="","",XLOOKUP(V423,Master[Company],Master[Loading Location],"NA",0,1))</f>
        <v/>
      </c>
      <c r="U423" s="88" t="str">
        <f t="array" ref="U423">if(V423="","",XLOOKUP(V423,Master[Company],Master[Acronym],"NA",0,1))</f>
        <v/>
      </c>
      <c r="V423" s="88"/>
      <c r="W423" s="90"/>
      <c r="X423" s="90"/>
      <c r="Y423" s="88"/>
      <c r="Z423" s="88" t="str">
        <f t="shared" si="5"/>
        <v/>
      </c>
      <c r="AA423" s="88"/>
      <c r="AB423" s="88"/>
      <c r="AC423" s="88"/>
      <c r="AD423" s="166"/>
      <c r="AE423" s="303"/>
      <c r="AF423" s="304"/>
      <c r="AG423" s="304"/>
      <c r="AH423" s="304"/>
      <c r="AI423" s="304"/>
      <c r="AJ423" s="304"/>
      <c r="AK423" s="304"/>
      <c r="AL423" s="305"/>
      <c r="AM423" s="304"/>
      <c r="AN423" s="304"/>
      <c r="AO423" s="304"/>
      <c r="AP423" s="304"/>
      <c r="AQ423" s="304"/>
      <c r="AR423" s="304"/>
      <c r="AS423" s="304"/>
      <c r="AT423" s="304"/>
      <c r="AU423" s="164"/>
      <c r="AV423" s="306"/>
      <c r="AW423" s="306"/>
      <c r="AX423" s="164"/>
      <c r="AY423" s="166"/>
      <c r="AZ423" s="88"/>
      <c r="BA423" s="88"/>
      <c r="BB423" s="88"/>
      <c r="BC423" s="88"/>
      <c r="BD423" s="307"/>
      <c r="BE423" s="88"/>
      <c r="BF423" s="88"/>
      <c r="BG423" s="88"/>
      <c r="BH423" s="308"/>
      <c r="BI423" s="309"/>
      <c r="BJ423" s="310"/>
      <c r="BK423" s="310"/>
      <c r="BL423" s="310"/>
      <c r="BM423" s="310"/>
      <c r="BN423" s="214"/>
    </row>
    <row r="424" ht="22.5" customHeight="1">
      <c r="A424" s="85" t="str">
        <f t="shared" si="6"/>
        <v/>
      </c>
      <c r="B424" s="321"/>
      <c r="C424" s="319" t="str">
        <f t="shared" si="1"/>
        <v/>
      </c>
      <c r="D424" s="322"/>
      <c r="E424" s="320" t="str">
        <f t="shared" si="2"/>
        <v/>
      </c>
      <c r="F424" s="323"/>
      <c r="G424" s="164"/>
      <c r="H424" s="88" t="str">
        <f t="array" ref="H424">IF(D424="","",XLOOKUP(D424,'Master Data'!K:K,'Master Data'!N:N,"Input in Master Data",0,1))</f>
        <v/>
      </c>
      <c r="I424" s="88" t="str">
        <f t="array" ref="I424">IF(D424="","",XLOOKUP(D424,'Master Data'!K:K,'Master Data'!O:O,"Input in Master Data",0,1))</f>
        <v/>
      </c>
      <c r="J424" s="88" t="str">
        <f t="array" ref="J424">if(V424="","",XLOOKUP(V424,Master[Company],Master[Blow],"Unknown",0,1))</f>
        <v/>
      </c>
      <c r="K424" s="88" t="str">
        <f t="array" ref="K424">if(V424="","",XLOOKUP(V424,Master[Company],Master[Pigging],"Unknown",0,1))</f>
        <v/>
      </c>
      <c r="L424" s="88" t="str">
        <f t="array" ref="L424">if(V424="","",XLOOKUP(V424,Master[Company],Master[Load Method],"Unknown",0,1))</f>
        <v/>
      </c>
      <c r="M424" s="88" t="str">
        <f t="array" ref="M424">if(V424="","",XLOOKUP(V424,Master[Company],Master[Line Distance],"Unknown",0,1))</f>
        <v/>
      </c>
      <c r="N424" s="164"/>
      <c r="O424" s="301"/>
      <c r="P424" s="88"/>
      <c r="Q424" s="88" t="str">
        <f t="array" ref="Q424">if(V424="","",XLOOKUP(V424,Master[Company],Master[Terms],"NA",0,1))</f>
        <v/>
      </c>
      <c r="R424" s="88" t="str">
        <f t="shared" si="3"/>
        <v/>
      </c>
      <c r="S424" s="88" t="str">
        <f t="array" ref="S424">if(V424="","",XLOOKUP(V424,Master[Company],Master[Group],"NA",0,1))</f>
        <v/>
      </c>
      <c r="T424" s="88" t="str">
        <f t="array" ref="T424">if(V424="","",XLOOKUP(V424,Master[Company],Master[Loading Location],"NA",0,1))</f>
        <v/>
      </c>
      <c r="U424" s="88" t="str">
        <f t="array" ref="U424">if(V424="","",XLOOKUP(V424,Master[Company],Master[Acronym],"NA",0,1))</f>
        <v/>
      </c>
      <c r="V424" s="88"/>
      <c r="W424" s="90"/>
      <c r="X424" s="90"/>
      <c r="Y424" s="88"/>
      <c r="Z424" s="88" t="str">
        <f t="shared" si="5"/>
        <v/>
      </c>
      <c r="AA424" s="88"/>
      <c r="AB424" s="88"/>
      <c r="AC424" s="88"/>
      <c r="AD424" s="166"/>
      <c r="AE424" s="303"/>
      <c r="AF424" s="304"/>
      <c r="AG424" s="304"/>
      <c r="AH424" s="304"/>
      <c r="AI424" s="304"/>
      <c r="AJ424" s="304"/>
      <c r="AK424" s="304"/>
      <c r="AL424" s="305"/>
      <c r="AM424" s="304"/>
      <c r="AN424" s="304"/>
      <c r="AO424" s="304"/>
      <c r="AP424" s="304"/>
      <c r="AQ424" s="304"/>
      <c r="AR424" s="304"/>
      <c r="AS424" s="304"/>
      <c r="AT424" s="304"/>
      <c r="AU424" s="164"/>
      <c r="AV424" s="306"/>
      <c r="AW424" s="306"/>
      <c r="AX424" s="164"/>
      <c r="AY424" s="166"/>
      <c r="AZ424" s="88"/>
      <c r="BA424" s="88"/>
      <c r="BB424" s="88"/>
      <c r="BC424" s="88"/>
      <c r="BD424" s="307"/>
      <c r="BE424" s="88"/>
      <c r="BF424" s="88"/>
      <c r="BG424" s="88"/>
      <c r="BH424" s="308"/>
      <c r="BI424" s="309"/>
      <c r="BJ424" s="310"/>
      <c r="BK424" s="310"/>
      <c r="BL424" s="310"/>
      <c r="BM424" s="310"/>
      <c r="BN424" s="214"/>
    </row>
    <row r="425" ht="22.5" customHeight="1">
      <c r="A425" s="85" t="str">
        <f t="shared" si="6"/>
        <v/>
      </c>
      <c r="B425" s="321"/>
      <c r="C425" s="319" t="str">
        <f t="shared" si="1"/>
        <v/>
      </c>
      <c r="D425" s="322"/>
      <c r="E425" s="320" t="str">
        <f t="shared" si="2"/>
        <v/>
      </c>
      <c r="F425" s="323"/>
      <c r="G425" s="164"/>
      <c r="H425" s="88" t="str">
        <f t="array" ref="H425">IF(D425="","",XLOOKUP(D425,'Master Data'!K:K,'Master Data'!N:N,"Input in Master Data",0,1))</f>
        <v/>
      </c>
      <c r="I425" s="88" t="str">
        <f t="array" ref="I425">IF(D425="","",XLOOKUP(D425,'Master Data'!K:K,'Master Data'!O:O,"Input in Master Data",0,1))</f>
        <v/>
      </c>
      <c r="J425" s="88" t="str">
        <f t="array" ref="J425">if(V425="","",XLOOKUP(V425,Master[Company],Master[Blow],"Unknown",0,1))</f>
        <v/>
      </c>
      <c r="K425" s="88" t="str">
        <f t="array" ref="K425">if(V425="","",XLOOKUP(V425,Master[Company],Master[Pigging],"Unknown",0,1))</f>
        <v/>
      </c>
      <c r="L425" s="88" t="str">
        <f t="array" ref="L425">if(V425="","",XLOOKUP(V425,Master[Company],Master[Load Method],"Unknown",0,1))</f>
        <v/>
      </c>
      <c r="M425" s="88" t="str">
        <f t="array" ref="M425">if(V425="","",XLOOKUP(V425,Master[Company],Master[Line Distance],"Unknown",0,1))</f>
        <v/>
      </c>
      <c r="N425" s="164"/>
      <c r="O425" s="301"/>
      <c r="P425" s="88"/>
      <c r="Q425" s="88" t="str">
        <f t="array" ref="Q425">if(V425="","",XLOOKUP(V425,Master[Company],Master[Terms],"NA",0,1))</f>
        <v/>
      </c>
      <c r="R425" s="88" t="str">
        <f t="shared" si="3"/>
        <v/>
      </c>
      <c r="S425" s="88" t="str">
        <f t="array" ref="S425">if(V425="","",XLOOKUP(V425,Master[Company],Master[Group],"NA",0,1))</f>
        <v/>
      </c>
      <c r="T425" s="88" t="str">
        <f t="array" ref="T425">if(V425="","",XLOOKUP(V425,Master[Company],Master[Loading Location],"NA",0,1))</f>
        <v/>
      </c>
      <c r="U425" s="88" t="str">
        <f t="array" ref="U425">if(V425="","",XLOOKUP(V425,Master[Company],Master[Acronym],"NA",0,1))</f>
        <v/>
      </c>
      <c r="V425" s="88"/>
      <c r="W425" s="90"/>
      <c r="X425" s="90"/>
      <c r="Y425" s="88"/>
      <c r="Z425" s="88" t="str">
        <f t="shared" si="5"/>
        <v/>
      </c>
      <c r="AA425" s="88"/>
      <c r="AB425" s="88"/>
      <c r="AC425" s="88"/>
      <c r="AD425" s="166"/>
      <c r="AE425" s="303"/>
      <c r="AF425" s="304"/>
      <c r="AG425" s="304"/>
      <c r="AH425" s="304"/>
      <c r="AI425" s="304"/>
      <c r="AJ425" s="304"/>
      <c r="AK425" s="304"/>
      <c r="AL425" s="305"/>
      <c r="AM425" s="304"/>
      <c r="AN425" s="304"/>
      <c r="AO425" s="304"/>
      <c r="AP425" s="304"/>
      <c r="AQ425" s="304"/>
      <c r="AR425" s="304"/>
      <c r="AS425" s="304"/>
      <c r="AT425" s="304"/>
      <c r="AU425" s="164"/>
      <c r="AV425" s="306"/>
      <c r="AW425" s="306"/>
      <c r="AX425" s="164"/>
      <c r="AY425" s="166"/>
      <c r="AZ425" s="88"/>
      <c r="BA425" s="88"/>
      <c r="BB425" s="88"/>
      <c r="BC425" s="88"/>
      <c r="BD425" s="307"/>
      <c r="BE425" s="88"/>
      <c r="BF425" s="88"/>
      <c r="BG425" s="88"/>
      <c r="BH425" s="308"/>
      <c r="BI425" s="309"/>
      <c r="BJ425" s="310"/>
      <c r="BK425" s="310"/>
      <c r="BL425" s="310"/>
      <c r="BM425" s="310"/>
      <c r="BN425" s="214"/>
    </row>
    <row r="426" ht="22.5" customHeight="1">
      <c r="A426" s="85" t="str">
        <f t="shared" si="6"/>
        <v/>
      </c>
      <c r="B426" s="321"/>
      <c r="C426" s="319" t="str">
        <f t="shared" si="1"/>
        <v/>
      </c>
      <c r="D426" s="322"/>
      <c r="E426" s="320" t="str">
        <f t="shared" si="2"/>
        <v/>
      </c>
      <c r="F426" s="323"/>
      <c r="G426" s="164"/>
      <c r="H426" s="88" t="str">
        <f t="array" ref="H426">IF(D426="","",XLOOKUP(D426,'Master Data'!K:K,'Master Data'!N:N,"Input in Master Data",0,1))</f>
        <v/>
      </c>
      <c r="I426" s="88" t="str">
        <f t="array" ref="I426">IF(D426="","",XLOOKUP(D426,'Master Data'!K:K,'Master Data'!O:O,"Input in Master Data",0,1))</f>
        <v/>
      </c>
      <c r="J426" s="88" t="str">
        <f t="array" ref="J426">if(V426="","",XLOOKUP(V426,Master[Company],Master[Blow],"Unknown",0,1))</f>
        <v/>
      </c>
      <c r="K426" s="88" t="str">
        <f t="array" ref="K426">if(V426="","",XLOOKUP(V426,Master[Company],Master[Pigging],"Unknown",0,1))</f>
        <v/>
      </c>
      <c r="L426" s="88" t="str">
        <f t="array" ref="L426">if(V426="","",XLOOKUP(V426,Master[Company],Master[Load Method],"Unknown",0,1))</f>
        <v/>
      </c>
      <c r="M426" s="88" t="str">
        <f t="array" ref="M426">if(V426="","",XLOOKUP(V426,Master[Company],Master[Line Distance],"Unknown",0,1))</f>
        <v/>
      </c>
      <c r="N426" s="164"/>
      <c r="O426" s="301"/>
      <c r="P426" s="88"/>
      <c r="Q426" s="88" t="str">
        <f t="array" ref="Q426">if(V426="","",XLOOKUP(V426,Master[Company],Master[Terms],"NA",0,1))</f>
        <v/>
      </c>
      <c r="R426" s="88" t="str">
        <f t="shared" si="3"/>
        <v/>
      </c>
      <c r="S426" s="88" t="str">
        <f t="array" ref="S426">if(V426="","",XLOOKUP(V426,Master[Company],Master[Group],"NA",0,1))</f>
        <v/>
      </c>
      <c r="T426" s="88" t="str">
        <f t="array" ref="T426">if(V426="","",XLOOKUP(V426,Master[Company],Master[Loading Location],"NA",0,1))</f>
        <v/>
      </c>
      <c r="U426" s="88" t="str">
        <f t="array" ref="U426">if(V426="","",XLOOKUP(V426,Master[Company],Master[Acronym],"NA",0,1))</f>
        <v/>
      </c>
      <c r="V426" s="88"/>
      <c r="W426" s="90"/>
      <c r="X426" s="90"/>
      <c r="Y426" s="88"/>
      <c r="Z426" s="88" t="str">
        <f t="shared" si="5"/>
        <v/>
      </c>
      <c r="AA426" s="88"/>
      <c r="AB426" s="88"/>
      <c r="AC426" s="88"/>
      <c r="AD426" s="166"/>
      <c r="AE426" s="303"/>
      <c r="AF426" s="304"/>
      <c r="AG426" s="304"/>
      <c r="AH426" s="304"/>
      <c r="AI426" s="304"/>
      <c r="AJ426" s="304"/>
      <c r="AK426" s="304"/>
      <c r="AL426" s="305"/>
      <c r="AM426" s="304"/>
      <c r="AN426" s="304"/>
      <c r="AO426" s="304"/>
      <c r="AP426" s="304"/>
      <c r="AQ426" s="304"/>
      <c r="AR426" s="304"/>
      <c r="AS426" s="304"/>
      <c r="AT426" s="304"/>
      <c r="AU426" s="164"/>
      <c r="AV426" s="306"/>
      <c r="AW426" s="306"/>
      <c r="AX426" s="164"/>
      <c r="AY426" s="166"/>
      <c r="AZ426" s="88"/>
      <c r="BA426" s="88"/>
      <c r="BB426" s="88"/>
      <c r="BC426" s="88"/>
      <c r="BD426" s="307"/>
      <c r="BE426" s="88"/>
      <c r="BF426" s="88"/>
      <c r="BG426" s="88"/>
      <c r="BH426" s="308"/>
      <c r="BI426" s="309"/>
      <c r="BJ426" s="310"/>
      <c r="BK426" s="310"/>
      <c r="BL426" s="310"/>
      <c r="BM426" s="310"/>
      <c r="BN426" s="214"/>
    </row>
    <row r="427" ht="22.5" customHeight="1">
      <c r="A427" s="85" t="str">
        <f t="shared" si="6"/>
        <v/>
      </c>
      <c r="B427" s="321"/>
      <c r="C427" s="319" t="str">
        <f t="shared" si="1"/>
        <v/>
      </c>
      <c r="D427" s="322"/>
      <c r="E427" s="320" t="str">
        <f t="shared" si="2"/>
        <v/>
      </c>
      <c r="F427" s="323"/>
      <c r="G427" s="164"/>
      <c r="H427" s="88" t="str">
        <f t="array" ref="H427">IF(D427="","",XLOOKUP(D427,'Master Data'!K:K,'Master Data'!N:N,"Input in Master Data",0,1))</f>
        <v/>
      </c>
      <c r="I427" s="88" t="str">
        <f t="array" ref="I427">IF(D427="","",XLOOKUP(D427,'Master Data'!K:K,'Master Data'!O:O,"Input in Master Data",0,1))</f>
        <v/>
      </c>
      <c r="J427" s="88" t="str">
        <f t="array" ref="J427">if(V427="","",XLOOKUP(V427,Master[Company],Master[Blow],"Unknown",0,1))</f>
        <v/>
      </c>
      <c r="K427" s="88" t="str">
        <f t="array" ref="K427">if(V427="","",XLOOKUP(V427,Master[Company],Master[Pigging],"Unknown",0,1))</f>
        <v/>
      </c>
      <c r="L427" s="88" t="str">
        <f t="array" ref="L427">if(V427="","",XLOOKUP(V427,Master[Company],Master[Load Method],"Unknown",0,1))</f>
        <v/>
      </c>
      <c r="M427" s="88" t="str">
        <f t="array" ref="M427">if(V427="","",XLOOKUP(V427,Master[Company],Master[Line Distance],"Unknown",0,1))</f>
        <v/>
      </c>
      <c r="N427" s="164"/>
      <c r="O427" s="301"/>
      <c r="P427" s="88"/>
      <c r="Q427" s="88" t="str">
        <f t="array" ref="Q427">if(V427="","",XLOOKUP(V427,Master[Company],Master[Terms],"NA",0,1))</f>
        <v/>
      </c>
      <c r="R427" s="88" t="str">
        <f t="shared" si="3"/>
        <v/>
      </c>
      <c r="S427" s="88" t="str">
        <f t="array" ref="S427">if(V427="","",XLOOKUP(V427,Master[Company],Master[Group],"NA",0,1))</f>
        <v/>
      </c>
      <c r="T427" s="88" t="str">
        <f t="array" ref="T427">if(V427="","",XLOOKUP(V427,Master[Company],Master[Loading Location],"NA",0,1))</f>
        <v/>
      </c>
      <c r="U427" s="88" t="str">
        <f t="array" ref="U427">if(V427="","",XLOOKUP(V427,Master[Company],Master[Acronym],"NA",0,1))</f>
        <v/>
      </c>
      <c r="V427" s="88"/>
      <c r="W427" s="90"/>
      <c r="X427" s="90"/>
      <c r="Y427" s="88"/>
      <c r="Z427" s="88" t="str">
        <f t="shared" si="5"/>
        <v/>
      </c>
      <c r="AA427" s="88"/>
      <c r="AB427" s="88"/>
      <c r="AC427" s="88"/>
      <c r="AD427" s="166"/>
      <c r="AE427" s="303"/>
      <c r="AF427" s="304"/>
      <c r="AG427" s="304"/>
      <c r="AH427" s="304"/>
      <c r="AI427" s="304"/>
      <c r="AJ427" s="304"/>
      <c r="AK427" s="304"/>
      <c r="AL427" s="305"/>
      <c r="AM427" s="304"/>
      <c r="AN427" s="304"/>
      <c r="AO427" s="304"/>
      <c r="AP427" s="304"/>
      <c r="AQ427" s="304"/>
      <c r="AR427" s="304"/>
      <c r="AS427" s="304"/>
      <c r="AT427" s="304"/>
      <c r="AU427" s="164"/>
      <c r="AV427" s="306"/>
      <c r="AW427" s="306"/>
      <c r="AX427" s="164"/>
      <c r="AY427" s="166"/>
      <c r="AZ427" s="88"/>
      <c r="BA427" s="88"/>
      <c r="BB427" s="88"/>
      <c r="BC427" s="88"/>
      <c r="BD427" s="307"/>
      <c r="BE427" s="88"/>
      <c r="BF427" s="88"/>
      <c r="BG427" s="88"/>
      <c r="BH427" s="308"/>
      <c r="BI427" s="309"/>
      <c r="BJ427" s="310"/>
      <c r="BK427" s="310"/>
      <c r="BL427" s="310"/>
      <c r="BM427" s="310"/>
      <c r="BN427" s="214"/>
    </row>
    <row r="428" ht="22.5" customHeight="1">
      <c r="A428" s="85" t="str">
        <f t="shared" si="6"/>
        <v/>
      </c>
      <c r="B428" s="321"/>
      <c r="C428" s="319" t="str">
        <f t="shared" si="1"/>
        <v/>
      </c>
      <c r="D428" s="322"/>
      <c r="E428" s="320" t="str">
        <f t="shared" si="2"/>
        <v/>
      </c>
      <c r="F428" s="323"/>
      <c r="G428" s="164"/>
      <c r="H428" s="88" t="str">
        <f t="array" ref="H428">IF(D428="","",XLOOKUP(D428,'Master Data'!K:K,'Master Data'!N:N,"Input in Master Data",0,1))</f>
        <v/>
      </c>
      <c r="I428" s="88" t="str">
        <f t="array" ref="I428">IF(D428="","",XLOOKUP(D428,'Master Data'!K:K,'Master Data'!O:O,"Input in Master Data",0,1))</f>
        <v/>
      </c>
      <c r="J428" s="88" t="str">
        <f t="array" ref="J428">if(V428="","",XLOOKUP(V428,Master[Company],Master[Blow],"Unknown",0,1))</f>
        <v/>
      </c>
      <c r="K428" s="88" t="str">
        <f t="array" ref="K428">if(V428="","",XLOOKUP(V428,Master[Company],Master[Pigging],"Unknown",0,1))</f>
        <v/>
      </c>
      <c r="L428" s="88" t="str">
        <f t="array" ref="L428">if(V428="","",XLOOKUP(V428,Master[Company],Master[Load Method],"Unknown",0,1))</f>
        <v/>
      </c>
      <c r="M428" s="88" t="str">
        <f t="array" ref="M428">if(V428="","",XLOOKUP(V428,Master[Company],Master[Line Distance],"Unknown",0,1))</f>
        <v/>
      </c>
      <c r="N428" s="164"/>
      <c r="O428" s="301"/>
      <c r="P428" s="88"/>
      <c r="Q428" s="88" t="str">
        <f t="array" ref="Q428">if(V428="","",XLOOKUP(V428,Master[Company],Master[Terms],"NA",0,1))</f>
        <v/>
      </c>
      <c r="R428" s="88" t="str">
        <f t="shared" si="3"/>
        <v/>
      </c>
      <c r="S428" s="88" t="str">
        <f t="array" ref="S428">if(V428="","",XLOOKUP(V428,Master[Company],Master[Group],"NA",0,1))</f>
        <v/>
      </c>
      <c r="T428" s="88" t="str">
        <f t="array" ref="T428">if(V428="","",XLOOKUP(V428,Master[Company],Master[Loading Location],"NA",0,1))</f>
        <v/>
      </c>
      <c r="U428" s="88" t="str">
        <f t="array" ref="U428">if(V428="","",XLOOKUP(V428,Master[Company],Master[Acronym],"NA",0,1))</f>
        <v/>
      </c>
      <c r="V428" s="88"/>
      <c r="W428" s="90"/>
      <c r="X428" s="90"/>
      <c r="Y428" s="88"/>
      <c r="Z428" s="88" t="str">
        <f t="shared" si="5"/>
        <v/>
      </c>
      <c r="AA428" s="88"/>
      <c r="AB428" s="88"/>
      <c r="AC428" s="88"/>
      <c r="AD428" s="166"/>
      <c r="AE428" s="303"/>
      <c r="AF428" s="304"/>
      <c r="AG428" s="304"/>
      <c r="AH428" s="304"/>
      <c r="AI428" s="304"/>
      <c r="AJ428" s="304"/>
      <c r="AK428" s="304"/>
      <c r="AL428" s="305"/>
      <c r="AM428" s="304"/>
      <c r="AN428" s="304"/>
      <c r="AO428" s="304"/>
      <c r="AP428" s="304"/>
      <c r="AQ428" s="304"/>
      <c r="AR428" s="304"/>
      <c r="AS428" s="304"/>
      <c r="AT428" s="304"/>
      <c r="AU428" s="164"/>
      <c r="AV428" s="306"/>
      <c r="AW428" s="306"/>
      <c r="AX428" s="164"/>
      <c r="AY428" s="166"/>
      <c r="AZ428" s="88"/>
      <c r="BA428" s="88"/>
      <c r="BB428" s="88"/>
      <c r="BC428" s="88"/>
      <c r="BD428" s="307"/>
      <c r="BE428" s="88"/>
      <c r="BF428" s="88"/>
      <c r="BG428" s="88"/>
      <c r="BH428" s="308"/>
      <c r="BI428" s="309"/>
      <c r="BJ428" s="310"/>
      <c r="BK428" s="310"/>
      <c r="BL428" s="310"/>
      <c r="BM428" s="310"/>
      <c r="BN428" s="214"/>
    </row>
    <row r="429" ht="22.5" customHeight="1">
      <c r="A429" s="85" t="str">
        <f t="shared" si="6"/>
        <v/>
      </c>
      <c r="B429" s="321"/>
      <c r="C429" s="319" t="str">
        <f t="shared" si="1"/>
        <v/>
      </c>
      <c r="D429" s="322"/>
      <c r="E429" s="320" t="str">
        <f t="shared" si="2"/>
        <v/>
      </c>
      <c r="F429" s="323"/>
      <c r="G429" s="164"/>
      <c r="H429" s="88" t="str">
        <f t="array" ref="H429">IF(D429="","",XLOOKUP(D429,'Master Data'!K:K,'Master Data'!N:N,"Input in Master Data",0,1))</f>
        <v/>
      </c>
      <c r="I429" s="88" t="str">
        <f t="array" ref="I429">IF(D429="","",XLOOKUP(D429,'Master Data'!K:K,'Master Data'!O:O,"Input in Master Data",0,1))</f>
        <v/>
      </c>
      <c r="J429" s="88" t="str">
        <f t="array" ref="J429">if(V429="","",XLOOKUP(V429,Master[Company],Master[Blow],"Unknown",0,1))</f>
        <v/>
      </c>
      <c r="K429" s="88" t="str">
        <f t="array" ref="K429">if(V429="","",XLOOKUP(V429,Master[Company],Master[Pigging],"Unknown",0,1))</f>
        <v/>
      </c>
      <c r="L429" s="88" t="str">
        <f t="array" ref="L429">if(V429="","",XLOOKUP(V429,Master[Company],Master[Load Method],"Unknown",0,1))</f>
        <v/>
      </c>
      <c r="M429" s="88" t="str">
        <f t="array" ref="M429">if(V429="","",XLOOKUP(V429,Master[Company],Master[Line Distance],"Unknown",0,1))</f>
        <v/>
      </c>
      <c r="N429" s="164"/>
      <c r="O429" s="301"/>
      <c r="P429" s="88"/>
      <c r="Q429" s="88" t="str">
        <f t="array" ref="Q429">if(V429="","",XLOOKUP(V429,Master[Company],Master[Terms],"NA",0,1))</f>
        <v/>
      </c>
      <c r="R429" s="88" t="str">
        <f t="shared" si="3"/>
        <v/>
      </c>
      <c r="S429" s="88" t="str">
        <f t="array" ref="S429">if(V429="","",XLOOKUP(V429,Master[Company],Master[Group],"NA",0,1))</f>
        <v/>
      </c>
      <c r="T429" s="88" t="str">
        <f t="array" ref="T429">if(V429="","",XLOOKUP(V429,Master[Company],Master[Loading Location],"NA",0,1))</f>
        <v/>
      </c>
      <c r="U429" s="88" t="str">
        <f t="array" ref="U429">if(V429="","",XLOOKUP(V429,Master[Company],Master[Acronym],"NA",0,1))</f>
        <v/>
      </c>
      <c r="V429" s="88"/>
      <c r="W429" s="90"/>
      <c r="X429" s="90"/>
      <c r="Y429" s="88"/>
      <c r="Z429" s="88" t="str">
        <f t="shared" si="5"/>
        <v/>
      </c>
      <c r="AA429" s="88"/>
      <c r="AB429" s="88"/>
      <c r="AC429" s="88"/>
      <c r="AD429" s="166"/>
      <c r="AE429" s="303"/>
      <c r="AF429" s="304"/>
      <c r="AG429" s="304"/>
      <c r="AH429" s="304"/>
      <c r="AI429" s="304"/>
      <c r="AJ429" s="304"/>
      <c r="AK429" s="304"/>
      <c r="AL429" s="305"/>
      <c r="AM429" s="304"/>
      <c r="AN429" s="304"/>
      <c r="AO429" s="304"/>
      <c r="AP429" s="304"/>
      <c r="AQ429" s="304"/>
      <c r="AR429" s="304"/>
      <c r="AS429" s="304"/>
      <c r="AT429" s="304"/>
      <c r="AU429" s="164"/>
      <c r="AV429" s="306"/>
      <c r="AW429" s="306"/>
      <c r="AX429" s="164"/>
      <c r="AY429" s="166"/>
      <c r="AZ429" s="88"/>
      <c r="BA429" s="88"/>
      <c r="BB429" s="88"/>
      <c r="BC429" s="88"/>
      <c r="BD429" s="307"/>
      <c r="BE429" s="88"/>
      <c r="BF429" s="88"/>
      <c r="BG429" s="88"/>
      <c r="BH429" s="308"/>
      <c r="BI429" s="309"/>
      <c r="BJ429" s="310"/>
      <c r="BK429" s="310"/>
      <c r="BL429" s="310"/>
      <c r="BM429" s="310"/>
      <c r="BN429" s="214"/>
    </row>
    <row r="430" ht="22.5" customHeight="1">
      <c r="A430" s="85" t="str">
        <f t="shared" si="6"/>
        <v/>
      </c>
      <c r="B430" s="321"/>
      <c r="C430" s="319" t="str">
        <f t="shared" si="1"/>
        <v/>
      </c>
      <c r="D430" s="322"/>
      <c r="E430" s="320" t="str">
        <f t="shared" si="2"/>
        <v/>
      </c>
      <c r="F430" s="323"/>
      <c r="G430" s="164"/>
      <c r="H430" s="88" t="str">
        <f t="array" ref="H430">IF(D430="","",XLOOKUP(D430,'Master Data'!K:K,'Master Data'!N:N,"Input in Master Data",0,1))</f>
        <v/>
      </c>
      <c r="I430" s="88" t="str">
        <f t="array" ref="I430">IF(D430="","",XLOOKUP(D430,'Master Data'!K:K,'Master Data'!O:O,"Input in Master Data",0,1))</f>
        <v/>
      </c>
      <c r="J430" s="88" t="str">
        <f t="array" ref="J430">if(V430="","",XLOOKUP(V430,Master[Company],Master[Blow],"Unknown",0,1))</f>
        <v/>
      </c>
      <c r="K430" s="88" t="str">
        <f t="array" ref="K430">if(V430="","",XLOOKUP(V430,Master[Company],Master[Pigging],"Unknown",0,1))</f>
        <v/>
      </c>
      <c r="L430" s="88" t="str">
        <f t="array" ref="L430">if(V430="","",XLOOKUP(V430,Master[Company],Master[Load Method],"Unknown",0,1))</f>
        <v/>
      </c>
      <c r="M430" s="88" t="str">
        <f t="array" ref="M430">if(V430="","",XLOOKUP(V430,Master[Company],Master[Line Distance],"Unknown",0,1))</f>
        <v/>
      </c>
      <c r="N430" s="164"/>
      <c r="O430" s="301"/>
      <c r="P430" s="88"/>
      <c r="Q430" s="88" t="str">
        <f t="array" ref="Q430">if(V430="","",XLOOKUP(V430,Master[Company],Master[Terms],"NA",0,1))</f>
        <v/>
      </c>
      <c r="R430" s="88" t="str">
        <f t="shared" si="3"/>
        <v/>
      </c>
      <c r="S430" s="88" t="str">
        <f t="array" ref="S430">if(V430="","",XLOOKUP(V430,Master[Company],Master[Group],"NA",0,1))</f>
        <v/>
      </c>
      <c r="T430" s="88" t="str">
        <f t="array" ref="T430">if(V430="","",XLOOKUP(V430,Master[Company],Master[Loading Location],"NA",0,1))</f>
        <v/>
      </c>
      <c r="U430" s="88" t="str">
        <f t="array" ref="U430">if(V430="","",XLOOKUP(V430,Master[Company],Master[Acronym],"NA",0,1))</f>
        <v/>
      </c>
      <c r="V430" s="88"/>
      <c r="W430" s="90"/>
      <c r="X430" s="90"/>
      <c r="Y430" s="88"/>
      <c r="Z430" s="88" t="str">
        <f t="shared" si="5"/>
        <v/>
      </c>
      <c r="AA430" s="88"/>
      <c r="AB430" s="88"/>
      <c r="AC430" s="88"/>
      <c r="AD430" s="166"/>
      <c r="AE430" s="303"/>
      <c r="AF430" s="304"/>
      <c r="AG430" s="304"/>
      <c r="AH430" s="304"/>
      <c r="AI430" s="304"/>
      <c r="AJ430" s="304"/>
      <c r="AK430" s="304"/>
      <c r="AL430" s="305"/>
      <c r="AM430" s="304"/>
      <c r="AN430" s="304"/>
      <c r="AO430" s="304"/>
      <c r="AP430" s="304"/>
      <c r="AQ430" s="304"/>
      <c r="AR430" s="304"/>
      <c r="AS430" s="304"/>
      <c r="AT430" s="304"/>
      <c r="AU430" s="164"/>
      <c r="AV430" s="306"/>
      <c r="AW430" s="306"/>
      <c r="AX430" s="164"/>
      <c r="AY430" s="166"/>
      <c r="AZ430" s="88"/>
      <c r="BA430" s="88"/>
      <c r="BB430" s="88"/>
      <c r="BC430" s="88"/>
      <c r="BD430" s="307"/>
      <c r="BE430" s="88"/>
      <c r="BF430" s="88"/>
      <c r="BG430" s="88"/>
      <c r="BH430" s="308"/>
      <c r="BI430" s="309"/>
      <c r="BJ430" s="310"/>
      <c r="BK430" s="310"/>
      <c r="BL430" s="310"/>
      <c r="BM430" s="310"/>
      <c r="BN430" s="214"/>
    </row>
    <row r="431" ht="22.5" customHeight="1">
      <c r="A431" s="85" t="str">
        <f t="shared" si="6"/>
        <v/>
      </c>
      <c r="B431" s="321"/>
      <c r="C431" s="319" t="str">
        <f t="shared" si="1"/>
        <v/>
      </c>
      <c r="D431" s="322"/>
      <c r="E431" s="320" t="str">
        <f t="shared" si="2"/>
        <v/>
      </c>
      <c r="F431" s="323"/>
      <c r="G431" s="164"/>
      <c r="H431" s="88" t="str">
        <f t="array" ref="H431">IF(D431="","",XLOOKUP(D431,'Master Data'!K:K,'Master Data'!N:N,"Input in Master Data",0,1))</f>
        <v/>
      </c>
      <c r="I431" s="88" t="str">
        <f t="array" ref="I431">IF(D431="","",XLOOKUP(D431,'Master Data'!K:K,'Master Data'!O:O,"Input in Master Data",0,1))</f>
        <v/>
      </c>
      <c r="J431" s="88" t="str">
        <f t="array" ref="J431">if(V431="","",XLOOKUP(V431,Master[Company],Master[Blow],"Unknown",0,1))</f>
        <v/>
      </c>
      <c r="K431" s="88" t="str">
        <f t="array" ref="K431">if(V431="","",XLOOKUP(V431,Master[Company],Master[Pigging],"Unknown",0,1))</f>
        <v/>
      </c>
      <c r="L431" s="88" t="str">
        <f t="array" ref="L431">if(V431="","",XLOOKUP(V431,Master[Company],Master[Load Method],"Unknown",0,1))</f>
        <v/>
      </c>
      <c r="M431" s="88" t="str">
        <f t="array" ref="M431">if(V431="","",XLOOKUP(V431,Master[Company],Master[Line Distance],"Unknown",0,1))</f>
        <v/>
      </c>
      <c r="N431" s="164"/>
      <c r="O431" s="301"/>
      <c r="P431" s="88"/>
      <c r="Q431" s="88" t="str">
        <f t="array" ref="Q431">if(V431="","",XLOOKUP(V431,Master[Company],Master[Terms],"NA",0,1))</f>
        <v/>
      </c>
      <c r="R431" s="88" t="str">
        <f t="shared" si="3"/>
        <v/>
      </c>
      <c r="S431" s="88" t="str">
        <f t="array" ref="S431">if(V431="","",XLOOKUP(V431,Master[Company],Master[Group],"NA",0,1))</f>
        <v/>
      </c>
      <c r="T431" s="88" t="str">
        <f t="array" ref="T431">if(V431="","",XLOOKUP(V431,Master[Company],Master[Loading Location],"NA",0,1))</f>
        <v/>
      </c>
      <c r="U431" s="88" t="str">
        <f t="array" ref="U431">if(V431="","",XLOOKUP(V431,Master[Company],Master[Acronym],"NA",0,1))</f>
        <v/>
      </c>
      <c r="V431" s="88"/>
      <c r="W431" s="90"/>
      <c r="X431" s="90"/>
      <c r="Y431" s="88"/>
      <c r="Z431" s="88" t="str">
        <f t="shared" si="5"/>
        <v/>
      </c>
      <c r="AA431" s="88"/>
      <c r="AB431" s="88"/>
      <c r="AC431" s="88"/>
      <c r="AD431" s="166"/>
      <c r="AE431" s="303"/>
      <c r="AF431" s="304"/>
      <c r="AG431" s="304"/>
      <c r="AH431" s="304"/>
      <c r="AI431" s="304"/>
      <c r="AJ431" s="304"/>
      <c r="AK431" s="304"/>
      <c r="AL431" s="305"/>
      <c r="AM431" s="304"/>
      <c r="AN431" s="304"/>
      <c r="AO431" s="304"/>
      <c r="AP431" s="304"/>
      <c r="AQ431" s="304"/>
      <c r="AR431" s="304"/>
      <c r="AS431" s="304"/>
      <c r="AT431" s="304"/>
      <c r="AU431" s="164"/>
      <c r="AV431" s="306"/>
      <c r="AW431" s="306"/>
      <c r="AX431" s="164"/>
      <c r="AY431" s="166"/>
      <c r="AZ431" s="88"/>
      <c r="BA431" s="88"/>
      <c r="BB431" s="88"/>
      <c r="BC431" s="88"/>
      <c r="BD431" s="307"/>
      <c r="BE431" s="88"/>
      <c r="BF431" s="88"/>
      <c r="BG431" s="88"/>
      <c r="BH431" s="308"/>
      <c r="BI431" s="309"/>
      <c r="BJ431" s="310"/>
      <c r="BK431" s="310"/>
      <c r="BL431" s="310"/>
      <c r="BM431" s="310"/>
      <c r="BN431" s="214"/>
    </row>
    <row r="432" ht="22.5" customHeight="1">
      <c r="A432" s="85" t="str">
        <f t="shared" si="6"/>
        <v/>
      </c>
      <c r="B432" s="321"/>
      <c r="C432" s="319" t="str">
        <f t="shared" si="1"/>
        <v/>
      </c>
      <c r="D432" s="322"/>
      <c r="E432" s="320" t="str">
        <f t="shared" si="2"/>
        <v/>
      </c>
      <c r="F432" s="323"/>
      <c r="G432" s="164"/>
      <c r="H432" s="88" t="str">
        <f t="array" ref="H432">IF(D432="","",XLOOKUP(D432,'Master Data'!K:K,'Master Data'!N:N,"Input in Master Data",0,1))</f>
        <v/>
      </c>
      <c r="I432" s="88" t="str">
        <f t="array" ref="I432">IF(D432="","",XLOOKUP(D432,'Master Data'!K:K,'Master Data'!O:O,"Input in Master Data",0,1))</f>
        <v/>
      </c>
      <c r="J432" s="88" t="str">
        <f t="array" ref="J432">if(V432="","",XLOOKUP(V432,Master[Company],Master[Blow],"Unknown",0,1))</f>
        <v/>
      </c>
      <c r="K432" s="88" t="str">
        <f t="array" ref="K432">if(V432="","",XLOOKUP(V432,Master[Company],Master[Pigging],"Unknown",0,1))</f>
        <v/>
      </c>
      <c r="L432" s="88" t="str">
        <f t="array" ref="L432">if(V432="","",XLOOKUP(V432,Master[Company],Master[Load Method],"Unknown",0,1))</f>
        <v/>
      </c>
      <c r="M432" s="88" t="str">
        <f t="array" ref="M432">if(V432="","",XLOOKUP(V432,Master[Company],Master[Line Distance],"Unknown",0,1))</f>
        <v/>
      </c>
      <c r="N432" s="164"/>
      <c r="O432" s="301"/>
      <c r="P432" s="88"/>
      <c r="Q432" s="88" t="str">
        <f t="array" ref="Q432">if(V432="","",XLOOKUP(V432,Master[Company],Master[Terms],"NA",0,1))</f>
        <v/>
      </c>
      <c r="R432" s="88" t="str">
        <f t="shared" si="3"/>
        <v/>
      </c>
      <c r="S432" s="88" t="str">
        <f t="array" ref="S432">if(V432="","",XLOOKUP(V432,Master[Company],Master[Group],"NA",0,1))</f>
        <v/>
      </c>
      <c r="T432" s="88" t="str">
        <f t="array" ref="T432">if(V432="","",XLOOKUP(V432,Master[Company],Master[Loading Location],"NA",0,1))</f>
        <v/>
      </c>
      <c r="U432" s="88" t="str">
        <f t="array" ref="U432">if(V432="","",XLOOKUP(V432,Master[Company],Master[Acronym],"NA",0,1))</f>
        <v/>
      </c>
      <c r="V432" s="88"/>
      <c r="W432" s="90"/>
      <c r="X432" s="90"/>
      <c r="Y432" s="88"/>
      <c r="Z432" s="88" t="str">
        <f t="shared" si="5"/>
        <v/>
      </c>
      <c r="AA432" s="88"/>
      <c r="AB432" s="88"/>
      <c r="AC432" s="88"/>
      <c r="AD432" s="166"/>
      <c r="AE432" s="303"/>
      <c r="AF432" s="304"/>
      <c r="AG432" s="304"/>
      <c r="AH432" s="304"/>
      <c r="AI432" s="304"/>
      <c r="AJ432" s="304"/>
      <c r="AK432" s="304"/>
      <c r="AL432" s="305"/>
      <c r="AM432" s="304"/>
      <c r="AN432" s="304"/>
      <c r="AO432" s="304"/>
      <c r="AP432" s="304"/>
      <c r="AQ432" s="304"/>
      <c r="AR432" s="304"/>
      <c r="AS432" s="304"/>
      <c r="AT432" s="304"/>
      <c r="AU432" s="164"/>
      <c r="AV432" s="306"/>
      <c r="AW432" s="306"/>
      <c r="AX432" s="164"/>
      <c r="AY432" s="166"/>
      <c r="AZ432" s="88"/>
      <c r="BA432" s="88"/>
      <c r="BB432" s="88"/>
      <c r="BC432" s="88"/>
      <c r="BD432" s="307"/>
      <c r="BE432" s="88"/>
      <c r="BF432" s="88"/>
      <c r="BG432" s="88"/>
      <c r="BH432" s="308"/>
      <c r="BI432" s="309"/>
      <c r="BJ432" s="310"/>
      <c r="BK432" s="310"/>
      <c r="BL432" s="310"/>
      <c r="BM432" s="310"/>
      <c r="BN432" s="214"/>
    </row>
    <row r="433" ht="22.5" customHeight="1">
      <c r="A433" s="85" t="str">
        <f t="shared" si="6"/>
        <v/>
      </c>
      <c r="B433" s="321"/>
      <c r="C433" s="319" t="str">
        <f t="shared" si="1"/>
        <v/>
      </c>
      <c r="D433" s="322"/>
      <c r="E433" s="320" t="str">
        <f t="shared" si="2"/>
        <v/>
      </c>
      <c r="F433" s="323"/>
      <c r="G433" s="164"/>
      <c r="H433" s="88" t="str">
        <f t="array" ref="H433">IF(D433="","",XLOOKUP(D433,'Master Data'!K:K,'Master Data'!N:N,"Input in Master Data",0,1))</f>
        <v/>
      </c>
      <c r="I433" s="88" t="str">
        <f t="array" ref="I433">IF(D433="","",XLOOKUP(D433,'Master Data'!K:K,'Master Data'!O:O,"Input in Master Data",0,1))</f>
        <v/>
      </c>
      <c r="J433" s="88" t="str">
        <f t="array" ref="J433">if(V433="","",XLOOKUP(V433,Master[Company],Master[Blow],"Unknown",0,1))</f>
        <v/>
      </c>
      <c r="K433" s="88" t="str">
        <f t="array" ref="K433">if(V433="","",XLOOKUP(V433,Master[Company],Master[Pigging],"Unknown",0,1))</f>
        <v/>
      </c>
      <c r="L433" s="88" t="str">
        <f t="array" ref="L433">if(V433="","",XLOOKUP(V433,Master[Company],Master[Load Method],"Unknown",0,1))</f>
        <v/>
      </c>
      <c r="M433" s="88" t="str">
        <f t="array" ref="M433">if(V433="","",XLOOKUP(V433,Master[Company],Master[Line Distance],"Unknown",0,1))</f>
        <v/>
      </c>
      <c r="N433" s="164"/>
      <c r="O433" s="301"/>
      <c r="P433" s="88"/>
      <c r="Q433" s="88" t="str">
        <f t="array" ref="Q433">if(V433="","",XLOOKUP(V433,Master[Company],Master[Terms],"NA",0,1))</f>
        <v/>
      </c>
      <c r="R433" s="88" t="str">
        <f t="shared" si="3"/>
        <v/>
      </c>
      <c r="S433" s="88" t="str">
        <f t="array" ref="S433">if(V433="","",XLOOKUP(V433,Master[Company],Master[Group],"NA",0,1))</f>
        <v/>
      </c>
      <c r="T433" s="88" t="str">
        <f t="array" ref="T433">if(V433="","",XLOOKUP(V433,Master[Company],Master[Loading Location],"NA",0,1))</f>
        <v/>
      </c>
      <c r="U433" s="88" t="str">
        <f t="array" ref="U433">if(V433="","",XLOOKUP(V433,Master[Company],Master[Acronym],"NA",0,1))</f>
        <v/>
      </c>
      <c r="V433" s="88"/>
      <c r="W433" s="90"/>
      <c r="X433" s="90"/>
      <c r="Y433" s="88"/>
      <c r="Z433" s="88" t="str">
        <f t="shared" si="5"/>
        <v/>
      </c>
      <c r="AA433" s="88"/>
      <c r="AB433" s="88"/>
      <c r="AC433" s="88"/>
      <c r="AD433" s="166"/>
      <c r="AE433" s="303"/>
      <c r="AF433" s="304"/>
      <c r="AG433" s="304"/>
      <c r="AH433" s="304"/>
      <c r="AI433" s="304"/>
      <c r="AJ433" s="304"/>
      <c r="AK433" s="304"/>
      <c r="AL433" s="305"/>
      <c r="AM433" s="304"/>
      <c r="AN433" s="304"/>
      <c r="AO433" s="304"/>
      <c r="AP433" s="304"/>
      <c r="AQ433" s="304"/>
      <c r="AR433" s="304"/>
      <c r="AS433" s="304"/>
      <c r="AT433" s="304"/>
      <c r="AU433" s="164"/>
      <c r="AV433" s="306"/>
      <c r="AW433" s="306"/>
      <c r="AX433" s="164"/>
      <c r="AY433" s="166"/>
      <c r="AZ433" s="88"/>
      <c r="BA433" s="88"/>
      <c r="BB433" s="88"/>
      <c r="BC433" s="88"/>
      <c r="BD433" s="307"/>
      <c r="BE433" s="88"/>
      <c r="BF433" s="88"/>
      <c r="BG433" s="88"/>
      <c r="BH433" s="308"/>
      <c r="BI433" s="309"/>
      <c r="BJ433" s="310"/>
      <c r="BK433" s="310"/>
      <c r="BL433" s="310"/>
      <c r="BM433" s="310"/>
      <c r="BN433" s="214"/>
    </row>
    <row r="434" ht="22.5" customHeight="1">
      <c r="A434" s="85" t="str">
        <f t="shared" si="6"/>
        <v/>
      </c>
      <c r="B434" s="321"/>
      <c r="C434" s="319" t="str">
        <f t="shared" si="1"/>
        <v/>
      </c>
      <c r="D434" s="322"/>
      <c r="E434" s="320" t="str">
        <f t="shared" si="2"/>
        <v/>
      </c>
      <c r="F434" s="323"/>
      <c r="G434" s="164"/>
      <c r="H434" s="88" t="str">
        <f t="array" ref="H434">IF(D434="","",XLOOKUP(D434,'Master Data'!K:K,'Master Data'!N:N,"Input in Master Data",0,1))</f>
        <v/>
      </c>
      <c r="I434" s="88" t="str">
        <f t="array" ref="I434">IF(D434="","",XLOOKUP(D434,'Master Data'!K:K,'Master Data'!O:O,"Input in Master Data",0,1))</f>
        <v/>
      </c>
      <c r="J434" s="88" t="str">
        <f t="array" ref="J434">if(V434="","",XLOOKUP(V434,Master[Company],Master[Blow],"Unknown",0,1))</f>
        <v/>
      </c>
      <c r="K434" s="88" t="str">
        <f t="array" ref="K434">if(V434="","",XLOOKUP(V434,Master[Company],Master[Pigging],"Unknown",0,1))</f>
        <v/>
      </c>
      <c r="L434" s="88" t="str">
        <f t="array" ref="L434">if(V434="","",XLOOKUP(V434,Master[Company],Master[Load Method],"Unknown",0,1))</f>
        <v/>
      </c>
      <c r="M434" s="88" t="str">
        <f t="array" ref="M434">if(V434="","",XLOOKUP(V434,Master[Company],Master[Line Distance],"Unknown",0,1))</f>
        <v/>
      </c>
      <c r="N434" s="164"/>
      <c r="O434" s="301"/>
      <c r="P434" s="88"/>
      <c r="Q434" s="88" t="str">
        <f t="array" ref="Q434">if(V434="","",XLOOKUP(V434,Master[Company],Master[Terms],"NA",0,1))</f>
        <v/>
      </c>
      <c r="R434" s="88" t="str">
        <f t="shared" si="3"/>
        <v/>
      </c>
      <c r="S434" s="88" t="str">
        <f t="array" ref="S434">if(V434="","",XLOOKUP(V434,Master[Company],Master[Group],"NA",0,1))</f>
        <v/>
      </c>
      <c r="T434" s="88" t="str">
        <f t="array" ref="T434">if(V434="","",XLOOKUP(V434,Master[Company],Master[Loading Location],"NA",0,1))</f>
        <v/>
      </c>
      <c r="U434" s="88" t="str">
        <f t="array" ref="U434">if(V434="","",XLOOKUP(V434,Master[Company],Master[Acronym],"NA",0,1))</f>
        <v/>
      </c>
      <c r="V434" s="88"/>
      <c r="W434" s="90"/>
      <c r="X434" s="90"/>
      <c r="Y434" s="88"/>
      <c r="Z434" s="88" t="str">
        <f t="shared" si="5"/>
        <v/>
      </c>
      <c r="AA434" s="88"/>
      <c r="AB434" s="88"/>
      <c r="AC434" s="88"/>
      <c r="AD434" s="166"/>
      <c r="AE434" s="303"/>
      <c r="AF434" s="304"/>
      <c r="AG434" s="304"/>
      <c r="AH434" s="304"/>
      <c r="AI434" s="304"/>
      <c r="AJ434" s="304"/>
      <c r="AK434" s="304"/>
      <c r="AL434" s="305"/>
      <c r="AM434" s="304"/>
      <c r="AN434" s="304"/>
      <c r="AO434" s="304"/>
      <c r="AP434" s="304"/>
      <c r="AQ434" s="304"/>
      <c r="AR434" s="304"/>
      <c r="AS434" s="304"/>
      <c r="AT434" s="304"/>
      <c r="AU434" s="164"/>
      <c r="AV434" s="306"/>
      <c r="AW434" s="306"/>
      <c r="AX434" s="164"/>
      <c r="AY434" s="166"/>
      <c r="AZ434" s="88"/>
      <c r="BA434" s="88"/>
      <c r="BB434" s="88"/>
      <c r="BC434" s="88"/>
      <c r="BD434" s="307"/>
      <c r="BE434" s="88"/>
      <c r="BF434" s="88"/>
      <c r="BG434" s="88"/>
      <c r="BH434" s="308"/>
      <c r="BI434" s="309"/>
      <c r="BJ434" s="310"/>
      <c r="BK434" s="310"/>
      <c r="BL434" s="310"/>
      <c r="BM434" s="310"/>
      <c r="BN434" s="214"/>
    </row>
    <row r="435" ht="22.5" customHeight="1">
      <c r="A435" s="85" t="str">
        <f t="shared" si="6"/>
        <v/>
      </c>
      <c r="B435" s="321"/>
      <c r="C435" s="319" t="str">
        <f t="shared" si="1"/>
        <v/>
      </c>
      <c r="D435" s="322"/>
      <c r="E435" s="320" t="str">
        <f t="shared" si="2"/>
        <v/>
      </c>
      <c r="F435" s="323"/>
      <c r="G435" s="164"/>
      <c r="H435" s="88" t="str">
        <f t="array" ref="H435">IF(D435="","",XLOOKUP(D435,'Master Data'!K:K,'Master Data'!N:N,"Input in Master Data",0,1))</f>
        <v/>
      </c>
      <c r="I435" s="88" t="str">
        <f t="array" ref="I435">IF(D435="","",XLOOKUP(D435,'Master Data'!K:K,'Master Data'!O:O,"Input in Master Data",0,1))</f>
        <v/>
      </c>
      <c r="J435" s="88" t="str">
        <f t="array" ref="J435">if(V435="","",XLOOKUP(V435,Master[Company],Master[Blow],"Unknown",0,1))</f>
        <v/>
      </c>
      <c r="K435" s="88" t="str">
        <f t="array" ref="K435">if(V435="","",XLOOKUP(V435,Master[Company],Master[Pigging],"Unknown",0,1))</f>
        <v/>
      </c>
      <c r="L435" s="88" t="str">
        <f t="array" ref="L435">if(V435="","",XLOOKUP(V435,Master[Company],Master[Load Method],"Unknown",0,1))</f>
        <v/>
      </c>
      <c r="M435" s="88" t="str">
        <f t="array" ref="M435">if(V435="","",XLOOKUP(V435,Master[Company],Master[Line Distance],"Unknown",0,1))</f>
        <v/>
      </c>
      <c r="N435" s="164"/>
      <c r="O435" s="301"/>
      <c r="P435" s="88"/>
      <c r="Q435" s="88" t="str">
        <f t="array" ref="Q435">if(V435="","",XLOOKUP(V435,Master[Company],Master[Terms],"NA",0,1))</f>
        <v/>
      </c>
      <c r="R435" s="88" t="str">
        <f t="shared" si="3"/>
        <v/>
      </c>
      <c r="S435" s="88" t="str">
        <f t="array" ref="S435">if(V435="","",XLOOKUP(V435,Master[Company],Master[Group],"NA",0,1))</f>
        <v/>
      </c>
      <c r="T435" s="88" t="str">
        <f t="array" ref="T435">if(V435="","",XLOOKUP(V435,Master[Company],Master[Loading Location],"NA",0,1))</f>
        <v/>
      </c>
      <c r="U435" s="88" t="str">
        <f t="array" ref="U435">if(V435="","",XLOOKUP(V435,Master[Company],Master[Acronym],"NA",0,1))</f>
        <v/>
      </c>
      <c r="V435" s="88"/>
      <c r="W435" s="90"/>
      <c r="X435" s="90"/>
      <c r="Y435" s="88"/>
      <c r="Z435" s="88" t="str">
        <f t="shared" si="5"/>
        <v/>
      </c>
      <c r="AA435" s="88"/>
      <c r="AB435" s="88"/>
      <c r="AC435" s="88"/>
      <c r="AD435" s="166"/>
      <c r="AE435" s="303"/>
      <c r="AF435" s="304"/>
      <c r="AG435" s="304"/>
      <c r="AH435" s="304"/>
      <c r="AI435" s="304"/>
      <c r="AJ435" s="304"/>
      <c r="AK435" s="304"/>
      <c r="AL435" s="305"/>
      <c r="AM435" s="304"/>
      <c r="AN435" s="304"/>
      <c r="AO435" s="304"/>
      <c r="AP435" s="304"/>
      <c r="AQ435" s="304"/>
      <c r="AR435" s="304"/>
      <c r="AS435" s="304"/>
      <c r="AT435" s="304"/>
      <c r="AU435" s="164"/>
      <c r="AV435" s="306"/>
      <c r="AW435" s="306"/>
      <c r="AX435" s="164"/>
      <c r="AY435" s="166"/>
      <c r="AZ435" s="88"/>
      <c r="BA435" s="88"/>
      <c r="BB435" s="88"/>
      <c r="BC435" s="88"/>
      <c r="BD435" s="307"/>
      <c r="BE435" s="88"/>
      <c r="BF435" s="88"/>
      <c r="BG435" s="88"/>
      <c r="BH435" s="308"/>
      <c r="BI435" s="309"/>
      <c r="BJ435" s="310"/>
      <c r="BK435" s="310"/>
      <c r="BL435" s="310"/>
      <c r="BM435" s="310"/>
      <c r="BN435" s="214"/>
    </row>
    <row r="436" ht="22.5" customHeight="1">
      <c r="A436" s="85" t="str">
        <f t="shared" si="6"/>
        <v/>
      </c>
      <c r="B436" s="321"/>
      <c r="C436" s="319" t="str">
        <f t="shared" si="1"/>
        <v/>
      </c>
      <c r="D436" s="322"/>
      <c r="E436" s="320" t="str">
        <f t="shared" si="2"/>
        <v/>
      </c>
      <c r="F436" s="323"/>
      <c r="G436" s="164"/>
      <c r="H436" s="88" t="str">
        <f t="array" ref="H436">IF(D436="","",XLOOKUP(D436,'Master Data'!K:K,'Master Data'!N:N,"Input in Master Data",0,1))</f>
        <v/>
      </c>
      <c r="I436" s="88" t="str">
        <f t="array" ref="I436">IF(D436="","",XLOOKUP(D436,'Master Data'!K:K,'Master Data'!O:O,"Input in Master Data",0,1))</f>
        <v/>
      </c>
      <c r="J436" s="88" t="str">
        <f t="array" ref="J436">if(V436="","",XLOOKUP(V436,Master[Company],Master[Blow],"Unknown",0,1))</f>
        <v/>
      </c>
      <c r="K436" s="88" t="str">
        <f t="array" ref="K436">if(V436="","",XLOOKUP(V436,Master[Company],Master[Pigging],"Unknown",0,1))</f>
        <v/>
      </c>
      <c r="L436" s="88" t="str">
        <f t="array" ref="L436">if(V436="","",XLOOKUP(V436,Master[Company],Master[Load Method],"Unknown",0,1))</f>
        <v/>
      </c>
      <c r="M436" s="88" t="str">
        <f t="array" ref="M436">if(V436="","",XLOOKUP(V436,Master[Company],Master[Line Distance],"Unknown",0,1))</f>
        <v/>
      </c>
      <c r="N436" s="164"/>
      <c r="O436" s="301"/>
      <c r="P436" s="88"/>
      <c r="Q436" s="88" t="str">
        <f t="array" ref="Q436">if(V436="","",XLOOKUP(V436,Master[Company],Master[Terms],"NA",0,1))</f>
        <v/>
      </c>
      <c r="R436" s="88" t="str">
        <f t="shared" si="3"/>
        <v/>
      </c>
      <c r="S436" s="88" t="str">
        <f t="array" ref="S436">if(V436="","",XLOOKUP(V436,Master[Company],Master[Group],"NA",0,1))</f>
        <v/>
      </c>
      <c r="T436" s="88" t="str">
        <f t="array" ref="T436">if(V436="","",XLOOKUP(V436,Master[Company],Master[Loading Location],"NA",0,1))</f>
        <v/>
      </c>
      <c r="U436" s="88" t="str">
        <f t="array" ref="U436">if(V436="","",XLOOKUP(V436,Master[Company],Master[Acronym],"NA",0,1))</f>
        <v/>
      </c>
      <c r="V436" s="88"/>
      <c r="W436" s="90"/>
      <c r="X436" s="90"/>
      <c r="Y436" s="88"/>
      <c r="Z436" s="88" t="str">
        <f t="shared" si="5"/>
        <v/>
      </c>
      <c r="AA436" s="88"/>
      <c r="AB436" s="88"/>
      <c r="AC436" s="88"/>
      <c r="AD436" s="166"/>
      <c r="AE436" s="303"/>
      <c r="AF436" s="304"/>
      <c r="AG436" s="304"/>
      <c r="AH436" s="304"/>
      <c r="AI436" s="304"/>
      <c r="AJ436" s="304"/>
      <c r="AK436" s="304"/>
      <c r="AL436" s="305"/>
      <c r="AM436" s="304"/>
      <c r="AN436" s="304"/>
      <c r="AO436" s="304"/>
      <c r="AP436" s="304"/>
      <c r="AQ436" s="304"/>
      <c r="AR436" s="304"/>
      <c r="AS436" s="304"/>
      <c r="AT436" s="304"/>
      <c r="AU436" s="164"/>
      <c r="AV436" s="306"/>
      <c r="AW436" s="306"/>
      <c r="AX436" s="164"/>
      <c r="AY436" s="166"/>
      <c r="AZ436" s="88"/>
      <c r="BA436" s="88"/>
      <c r="BB436" s="88"/>
      <c r="BC436" s="88"/>
      <c r="BD436" s="307"/>
      <c r="BE436" s="88"/>
      <c r="BF436" s="88"/>
      <c r="BG436" s="88"/>
      <c r="BH436" s="308"/>
      <c r="BI436" s="309"/>
      <c r="BJ436" s="310"/>
      <c r="BK436" s="310"/>
      <c r="BL436" s="310"/>
      <c r="BM436" s="310"/>
      <c r="BN436" s="214"/>
    </row>
    <row r="437" ht="22.5" customHeight="1">
      <c r="A437" s="85" t="str">
        <f t="shared" si="6"/>
        <v/>
      </c>
      <c r="B437" s="321"/>
      <c r="C437" s="319" t="str">
        <f t="shared" si="1"/>
        <v/>
      </c>
      <c r="D437" s="322"/>
      <c r="E437" s="320" t="str">
        <f t="shared" si="2"/>
        <v/>
      </c>
      <c r="F437" s="323"/>
      <c r="G437" s="164"/>
      <c r="H437" s="88" t="str">
        <f t="array" ref="H437">IF(D437="","",XLOOKUP(D437,'Master Data'!K:K,'Master Data'!N:N,"Input in Master Data",0,1))</f>
        <v/>
      </c>
      <c r="I437" s="88" t="str">
        <f t="array" ref="I437">IF(D437="","",XLOOKUP(D437,'Master Data'!K:K,'Master Data'!O:O,"Input in Master Data",0,1))</f>
        <v/>
      </c>
      <c r="J437" s="88" t="str">
        <f t="array" ref="J437">if(V437="","",XLOOKUP(V437,Master[Company],Master[Blow],"Unknown",0,1))</f>
        <v/>
      </c>
      <c r="K437" s="88" t="str">
        <f t="array" ref="K437">if(V437="","",XLOOKUP(V437,Master[Company],Master[Pigging],"Unknown",0,1))</f>
        <v/>
      </c>
      <c r="L437" s="88" t="str">
        <f t="array" ref="L437">if(V437="","",XLOOKUP(V437,Master[Company],Master[Load Method],"Unknown",0,1))</f>
        <v/>
      </c>
      <c r="M437" s="88" t="str">
        <f t="array" ref="M437">if(V437="","",XLOOKUP(V437,Master[Company],Master[Line Distance],"Unknown",0,1))</f>
        <v/>
      </c>
      <c r="N437" s="164"/>
      <c r="O437" s="301"/>
      <c r="P437" s="88"/>
      <c r="Q437" s="88" t="str">
        <f t="array" ref="Q437">if(V437="","",XLOOKUP(V437,Master[Company],Master[Terms],"NA",0,1))</f>
        <v/>
      </c>
      <c r="R437" s="88" t="str">
        <f t="shared" si="3"/>
        <v/>
      </c>
      <c r="S437" s="88" t="str">
        <f t="array" ref="S437">if(V437="","",XLOOKUP(V437,Master[Company],Master[Group],"NA",0,1))</f>
        <v/>
      </c>
      <c r="T437" s="88" t="str">
        <f t="array" ref="T437">if(V437="","",XLOOKUP(V437,Master[Company],Master[Loading Location],"NA",0,1))</f>
        <v/>
      </c>
      <c r="U437" s="88" t="str">
        <f t="array" ref="U437">if(V437="","",XLOOKUP(V437,Master[Company],Master[Acronym],"NA",0,1))</f>
        <v/>
      </c>
      <c r="V437" s="88"/>
      <c r="W437" s="90"/>
      <c r="X437" s="90"/>
      <c r="Y437" s="88"/>
      <c r="Z437" s="88" t="str">
        <f t="shared" si="5"/>
        <v/>
      </c>
      <c r="AA437" s="88"/>
      <c r="AB437" s="88"/>
      <c r="AC437" s="88"/>
      <c r="AD437" s="166"/>
      <c r="AE437" s="303"/>
      <c r="AF437" s="304"/>
      <c r="AG437" s="304"/>
      <c r="AH437" s="304"/>
      <c r="AI437" s="304"/>
      <c r="AJ437" s="304"/>
      <c r="AK437" s="304"/>
      <c r="AL437" s="305"/>
      <c r="AM437" s="304"/>
      <c r="AN437" s="304"/>
      <c r="AO437" s="304"/>
      <c r="AP437" s="304"/>
      <c r="AQ437" s="304"/>
      <c r="AR437" s="304"/>
      <c r="AS437" s="304"/>
      <c r="AT437" s="304"/>
      <c r="AU437" s="164"/>
      <c r="AV437" s="306"/>
      <c r="AW437" s="306"/>
      <c r="AX437" s="164"/>
      <c r="AY437" s="166"/>
      <c r="AZ437" s="88"/>
      <c r="BA437" s="88"/>
      <c r="BB437" s="88"/>
      <c r="BC437" s="88"/>
      <c r="BD437" s="307"/>
      <c r="BE437" s="88"/>
      <c r="BF437" s="88"/>
      <c r="BG437" s="88"/>
      <c r="BH437" s="308"/>
      <c r="BI437" s="309"/>
      <c r="BJ437" s="310"/>
      <c r="BK437" s="310"/>
      <c r="BL437" s="310"/>
      <c r="BM437" s="310"/>
      <c r="BN437" s="214"/>
    </row>
    <row r="438" ht="22.5" customHeight="1">
      <c r="A438" s="85" t="str">
        <f t="shared" si="6"/>
        <v/>
      </c>
      <c r="B438" s="321"/>
      <c r="C438" s="319" t="str">
        <f t="shared" si="1"/>
        <v/>
      </c>
      <c r="D438" s="322"/>
      <c r="E438" s="320" t="str">
        <f t="shared" si="2"/>
        <v/>
      </c>
      <c r="F438" s="323"/>
      <c r="G438" s="164"/>
      <c r="H438" s="88" t="str">
        <f t="array" ref="H438">IF(D438="","",XLOOKUP(D438,'Master Data'!K:K,'Master Data'!N:N,"Input in Master Data",0,1))</f>
        <v/>
      </c>
      <c r="I438" s="88" t="str">
        <f t="array" ref="I438">IF(D438="","",XLOOKUP(D438,'Master Data'!K:K,'Master Data'!O:O,"Input in Master Data",0,1))</f>
        <v/>
      </c>
      <c r="J438" s="88" t="str">
        <f t="array" ref="J438">if(V438="","",XLOOKUP(V438,Master[Company],Master[Blow],"Unknown",0,1))</f>
        <v/>
      </c>
      <c r="K438" s="88" t="str">
        <f t="array" ref="K438">if(V438="","",XLOOKUP(V438,Master[Company],Master[Pigging],"Unknown",0,1))</f>
        <v/>
      </c>
      <c r="L438" s="88" t="str">
        <f t="array" ref="L438">if(V438="","",XLOOKUP(V438,Master[Company],Master[Load Method],"Unknown",0,1))</f>
        <v/>
      </c>
      <c r="M438" s="88" t="str">
        <f t="array" ref="M438">if(V438="","",XLOOKUP(V438,Master[Company],Master[Line Distance],"Unknown",0,1))</f>
        <v/>
      </c>
      <c r="N438" s="164"/>
      <c r="O438" s="301"/>
      <c r="P438" s="88"/>
      <c r="Q438" s="88" t="str">
        <f t="array" ref="Q438">if(V438="","",XLOOKUP(V438,Master[Company],Master[Terms],"NA",0,1))</f>
        <v/>
      </c>
      <c r="R438" s="88" t="str">
        <f t="shared" si="3"/>
        <v/>
      </c>
      <c r="S438" s="88" t="str">
        <f t="array" ref="S438">if(V438="","",XLOOKUP(V438,Master[Company],Master[Group],"NA",0,1))</f>
        <v/>
      </c>
      <c r="T438" s="88" t="str">
        <f t="array" ref="T438">if(V438="","",XLOOKUP(V438,Master[Company],Master[Loading Location],"NA",0,1))</f>
        <v/>
      </c>
      <c r="U438" s="88" t="str">
        <f t="array" ref="U438">if(V438="","",XLOOKUP(V438,Master[Company],Master[Acronym],"NA",0,1))</f>
        <v/>
      </c>
      <c r="V438" s="88"/>
      <c r="W438" s="90"/>
      <c r="X438" s="90"/>
      <c r="Y438" s="88"/>
      <c r="Z438" s="88" t="str">
        <f t="shared" si="5"/>
        <v/>
      </c>
      <c r="AA438" s="88"/>
      <c r="AB438" s="88"/>
      <c r="AC438" s="88"/>
      <c r="AD438" s="166"/>
      <c r="AE438" s="303"/>
      <c r="AF438" s="304"/>
      <c r="AG438" s="304"/>
      <c r="AH438" s="304"/>
      <c r="AI438" s="304"/>
      <c r="AJ438" s="304"/>
      <c r="AK438" s="304"/>
      <c r="AL438" s="305"/>
      <c r="AM438" s="304"/>
      <c r="AN438" s="304"/>
      <c r="AO438" s="304"/>
      <c r="AP438" s="304"/>
      <c r="AQ438" s="304"/>
      <c r="AR438" s="304"/>
      <c r="AS438" s="304"/>
      <c r="AT438" s="304"/>
      <c r="AU438" s="164"/>
      <c r="AV438" s="306"/>
      <c r="AW438" s="306"/>
      <c r="AX438" s="164"/>
      <c r="AY438" s="166"/>
      <c r="AZ438" s="88"/>
      <c r="BA438" s="88"/>
      <c r="BB438" s="88"/>
      <c r="BC438" s="88"/>
      <c r="BD438" s="307"/>
      <c r="BE438" s="88"/>
      <c r="BF438" s="88"/>
      <c r="BG438" s="88"/>
      <c r="BH438" s="308"/>
      <c r="BI438" s="309"/>
      <c r="BJ438" s="310"/>
      <c r="BK438" s="310"/>
      <c r="BL438" s="310"/>
      <c r="BM438" s="310"/>
      <c r="BN438" s="214"/>
    </row>
    <row r="439" ht="22.5" customHeight="1">
      <c r="A439" s="85" t="str">
        <f t="shared" si="6"/>
        <v/>
      </c>
      <c r="B439" s="321"/>
      <c r="C439" s="319" t="str">
        <f t="shared" si="1"/>
        <v/>
      </c>
      <c r="D439" s="322"/>
      <c r="E439" s="320" t="str">
        <f t="shared" si="2"/>
        <v/>
      </c>
      <c r="F439" s="323"/>
      <c r="G439" s="164"/>
      <c r="H439" s="88" t="str">
        <f t="array" ref="H439">IF(D439="","",XLOOKUP(D439,'Master Data'!K:K,'Master Data'!N:N,"Input in Master Data",0,1))</f>
        <v/>
      </c>
      <c r="I439" s="88" t="str">
        <f t="array" ref="I439">IF(D439="","",XLOOKUP(D439,'Master Data'!K:K,'Master Data'!O:O,"Input in Master Data",0,1))</f>
        <v/>
      </c>
      <c r="J439" s="88" t="str">
        <f t="array" ref="J439">if(V439="","",XLOOKUP(V439,Master[Company],Master[Blow],"Unknown",0,1))</f>
        <v/>
      </c>
      <c r="K439" s="88" t="str">
        <f t="array" ref="K439">if(V439="","",XLOOKUP(V439,Master[Company],Master[Pigging],"Unknown",0,1))</f>
        <v/>
      </c>
      <c r="L439" s="88" t="str">
        <f t="array" ref="L439">if(V439="","",XLOOKUP(V439,Master[Company],Master[Load Method],"Unknown",0,1))</f>
        <v/>
      </c>
      <c r="M439" s="88" t="str">
        <f t="array" ref="M439">if(V439="","",XLOOKUP(V439,Master[Company],Master[Line Distance],"Unknown",0,1))</f>
        <v/>
      </c>
      <c r="N439" s="164"/>
      <c r="O439" s="301"/>
      <c r="P439" s="88"/>
      <c r="Q439" s="88" t="str">
        <f t="array" ref="Q439">if(V439="","",XLOOKUP(V439,Master[Company],Master[Terms],"NA",0,1))</f>
        <v/>
      </c>
      <c r="R439" s="88" t="str">
        <f t="shared" si="3"/>
        <v/>
      </c>
      <c r="S439" s="88" t="str">
        <f t="array" ref="S439">if(V439="","",XLOOKUP(V439,Master[Company],Master[Group],"NA",0,1))</f>
        <v/>
      </c>
      <c r="T439" s="88" t="str">
        <f t="array" ref="T439">if(V439="","",XLOOKUP(V439,Master[Company],Master[Loading Location],"NA",0,1))</f>
        <v/>
      </c>
      <c r="U439" s="88" t="str">
        <f t="array" ref="U439">if(V439="","",XLOOKUP(V439,Master[Company],Master[Acronym],"NA",0,1))</f>
        <v/>
      </c>
      <c r="V439" s="88"/>
      <c r="W439" s="90"/>
      <c r="X439" s="90"/>
      <c r="Y439" s="88"/>
      <c r="Z439" s="88" t="str">
        <f t="shared" si="5"/>
        <v/>
      </c>
      <c r="AA439" s="88"/>
      <c r="AB439" s="88"/>
      <c r="AC439" s="88"/>
      <c r="AD439" s="166"/>
      <c r="AE439" s="303"/>
      <c r="AF439" s="304"/>
      <c r="AG439" s="304"/>
      <c r="AH439" s="304"/>
      <c r="AI439" s="304"/>
      <c r="AJ439" s="304"/>
      <c r="AK439" s="304"/>
      <c r="AL439" s="305"/>
      <c r="AM439" s="304"/>
      <c r="AN439" s="304"/>
      <c r="AO439" s="304"/>
      <c r="AP439" s="304"/>
      <c r="AQ439" s="304"/>
      <c r="AR439" s="304"/>
      <c r="AS439" s="304"/>
      <c r="AT439" s="304"/>
      <c r="AU439" s="164"/>
      <c r="AV439" s="306"/>
      <c r="AW439" s="306"/>
      <c r="AX439" s="164"/>
      <c r="AY439" s="166"/>
      <c r="AZ439" s="88"/>
      <c r="BA439" s="88"/>
      <c r="BB439" s="88"/>
      <c r="BC439" s="88"/>
      <c r="BD439" s="307"/>
      <c r="BE439" s="88"/>
      <c r="BF439" s="88"/>
      <c r="BG439" s="88"/>
      <c r="BH439" s="308"/>
      <c r="BI439" s="309"/>
      <c r="BJ439" s="310"/>
      <c r="BK439" s="310"/>
      <c r="BL439" s="310"/>
      <c r="BM439" s="310"/>
      <c r="BN439" s="214"/>
    </row>
    <row r="440" ht="22.5" customHeight="1">
      <c r="A440" s="85" t="str">
        <f t="shared" si="6"/>
        <v/>
      </c>
      <c r="B440" s="321"/>
      <c r="C440" s="319" t="str">
        <f t="shared" si="1"/>
        <v/>
      </c>
      <c r="D440" s="322"/>
      <c r="E440" s="320" t="str">
        <f t="shared" si="2"/>
        <v/>
      </c>
      <c r="F440" s="323"/>
      <c r="G440" s="164"/>
      <c r="H440" s="88" t="str">
        <f t="array" ref="H440">IF(D440="","",XLOOKUP(D440,'Master Data'!K:K,'Master Data'!N:N,"Input in Master Data",0,1))</f>
        <v/>
      </c>
      <c r="I440" s="88" t="str">
        <f t="array" ref="I440">IF(D440="","",XLOOKUP(D440,'Master Data'!K:K,'Master Data'!O:O,"Input in Master Data",0,1))</f>
        <v/>
      </c>
      <c r="J440" s="88" t="str">
        <f t="array" ref="J440">if(V440="","",XLOOKUP(V440,Master[Company],Master[Blow],"Unknown",0,1))</f>
        <v/>
      </c>
      <c r="K440" s="88" t="str">
        <f t="array" ref="K440">if(V440="","",XLOOKUP(V440,Master[Company],Master[Pigging],"Unknown",0,1))</f>
        <v/>
      </c>
      <c r="L440" s="88" t="str">
        <f t="array" ref="L440">if(V440="","",XLOOKUP(V440,Master[Company],Master[Load Method],"Unknown",0,1))</f>
        <v/>
      </c>
      <c r="M440" s="88" t="str">
        <f t="array" ref="M440">if(V440="","",XLOOKUP(V440,Master[Company],Master[Line Distance],"Unknown",0,1))</f>
        <v/>
      </c>
      <c r="N440" s="164"/>
      <c r="O440" s="301"/>
      <c r="P440" s="88"/>
      <c r="Q440" s="88" t="str">
        <f t="array" ref="Q440">if(V440="","",XLOOKUP(V440,Master[Company],Master[Terms],"NA",0,1))</f>
        <v/>
      </c>
      <c r="R440" s="88" t="str">
        <f t="shared" si="3"/>
        <v/>
      </c>
      <c r="S440" s="88" t="str">
        <f t="array" ref="S440">if(V440="","",XLOOKUP(V440,Master[Company],Master[Group],"NA",0,1))</f>
        <v/>
      </c>
      <c r="T440" s="88" t="str">
        <f t="array" ref="T440">if(V440="","",XLOOKUP(V440,Master[Company],Master[Loading Location],"NA",0,1))</f>
        <v/>
      </c>
      <c r="U440" s="88" t="str">
        <f t="array" ref="U440">if(V440="","",XLOOKUP(V440,Master[Company],Master[Acronym],"NA",0,1))</f>
        <v/>
      </c>
      <c r="V440" s="88"/>
      <c r="W440" s="90"/>
      <c r="X440" s="90"/>
      <c r="Y440" s="88"/>
      <c r="Z440" s="88" t="str">
        <f t="shared" si="5"/>
        <v/>
      </c>
      <c r="AA440" s="88"/>
      <c r="AB440" s="88"/>
      <c r="AC440" s="88"/>
      <c r="AD440" s="166"/>
      <c r="AE440" s="303"/>
      <c r="AF440" s="304"/>
      <c r="AG440" s="304"/>
      <c r="AH440" s="304"/>
      <c r="AI440" s="304"/>
      <c r="AJ440" s="304"/>
      <c r="AK440" s="304"/>
      <c r="AL440" s="305"/>
      <c r="AM440" s="304"/>
      <c r="AN440" s="304"/>
      <c r="AO440" s="304"/>
      <c r="AP440" s="304"/>
      <c r="AQ440" s="304"/>
      <c r="AR440" s="304"/>
      <c r="AS440" s="304"/>
      <c r="AT440" s="304"/>
      <c r="AU440" s="164"/>
      <c r="AV440" s="306"/>
      <c r="AW440" s="306"/>
      <c r="AX440" s="164"/>
      <c r="AY440" s="166"/>
      <c r="AZ440" s="88"/>
      <c r="BA440" s="88"/>
      <c r="BB440" s="88"/>
      <c r="BC440" s="88"/>
      <c r="BD440" s="307"/>
      <c r="BE440" s="88"/>
      <c r="BF440" s="88"/>
      <c r="BG440" s="88"/>
      <c r="BH440" s="308"/>
      <c r="BI440" s="309"/>
      <c r="BJ440" s="310"/>
      <c r="BK440" s="310"/>
      <c r="BL440" s="310"/>
      <c r="BM440" s="310"/>
      <c r="BN440" s="214"/>
    </row>
    <row r="441" ht="22.5" customHeight="1">
      <c r="A441" s="85" t="str">
        <f t="shared" si="6"/>
        <v/>
      </c>
      <c r="B441" s="321"/>
      <c r="C441" s="319" t="str">
        <f t="shared" si="1"/>
        <v/>
      </c>
      <c r="D441" s="322"/>
      <c r="E441" s="320" t="str">
        <f t="shared" si="2"/>
        <v/>
      </c>
      <c r="F441" s="323"/>
      <c r="G441" s="164"/>
      <c r="H441" s="88" t="str">
        <f t="array" ref="H441">IF(D441="","",XLOOKUP(D441,'Master Data'!K:K,'Master Data'!N:N,"Input in Master Data",0,1))</f>
        <v/>
      </c>
      <c r="I441" s="88" t="str">
        <f t="array" ref="I441">IF(D441="","",XLOOKUP(D441,'Master Data'!K:K,'Master Data'!O:O,"Input in Master Data",0,1))</f>
        <v/>
      </c>
      <c r="J441" s="88" t="str">
        <f t="array" ref="J441">if(V441="","",XLOOKUP(V441,Master[Company],Master[Blow],"Unknown",0,1))</f>
        <v/>
      </c>
      <c r="K441" s="88" t="str">
        <f t="array" ref="K441">if(V441="","",XLOOKUP(V441,Master[Company],Master[Pigging],"Unknown",0,1))</f>
        <v/>
      </c>
      <c r="L441" s="88" t="str">
        <f t="array" ref="L441">if(V441="","",XLOOKUP(V441,Master[Company],Master[Load Method],"Unknown",0,1))</f>
        <v/>
      </c>
      <c r="M441" s="88" t="str">
        <f t="array" ref="M441">if(V441="","",XLOOKUP(V441,Master[Company],Master[Line Distance],"Unknown",0,1))</f>
        <v/>
      </c>
      <c r="N441" s="164"/>
      <c r="O441" s="301"/>
      <c r="P441" s="88"/>
      <c r="Q441" s="88" t="str">
        <f t="array" ref="Q441">if(V441="","",XLOOKUP(V441,Master[Company],Master[Terms],"NA",0,1))</f>
        <v/>
      </c>
      <c r="R441" s="88" t="str">
        <f t="shared" si="3"/>
        <v/>
      </c>
      <c r="S441" s="88" t="str">
        <f t="array" ref="S441">if(V441="","",XLOOKUP(V441,Master[Company],Master[Group],"NA",0,1))</f>
        <v/>
      </c>
      <c r="T441" s="88" t="str">
        <f t="array" ref="T441">if(V441="","",XLOOKUP(V441,Master[Company],Master[Loading Location],"NA",0,1))</f>
        <v/>
      </c>
      <c r="U441" s="88" t="str">
        <f t="array" ref="U441">if(V441="","",XLOOKUP(V441,Master[Company],Master[Acronym],"NA",0,1))</f>
        <v/>
      </c>
      <c r="V441" s="88"/>
      <c r="W441" s="90"/>
      <c r="X441" s="90"/>
      <c r="Y441" s="88"/>
      <c r="Z441" s="88" t="str">
        <f t="shared" si="5"/>
        <v/>
      </c>
      <c r="AA441" s="88"/>
      <c r="AB441" s="88"/>
      <c r="AC441" s="88"/>
      <c r="AD441" s="166"/>
      <c r="AE441" s="303"/>
      <c r="AF441" s="304"/>
      <c r="AG441" s="304"/>
      <c r="AH441" s="304"/>
      <c r="AI441" s="304"/>
      <c r="AJ441" s="304"/>
      <c r="AK441" s="304"/>
      <c r="AL441" s="305"/>
      <c r="AM441" s="304"/>
      <c r="AN441" s="304"/>
      <c r="AO441" s="304"/>
      <c r="AP441" s="304"/>
      <c r="AQ441" s="304"/>
      <c r="AR441" s="304"/>
      <c r="AS441" s="304"/>
      <c r="AT441" s="304"/>
      <c r="AU441" s="164"/>
      <c r="AV441" s="306"/>
      <c r="AW441" s="306"/>
      <c r="AX441" s="164"/>
      <c r="AY441" s="166"/>
      <c r="AZ441" s="88"/>
      <c r="BA441" s="88"/>
      <c r="BB441" s="88"/>
      <c r="BC441" s="88"/>
      <c r="BD441" s="307"/>
      <c r="BE441" s="88"/>
      <c r="BF441" s="88"/>
      <c r="BG441" s="88"/>
      <c r="BH441" s="308"/>
      <c r="BI441" s="309"/>
      <c r="BJ441" s="310"/>
      <c r="BK441" s="310"/>
      <c r="BL441" s="310"/>
      <c r="BM441" s="310"/>
      <c r="BN441" s="214"/>
    </row>
    <row r="442" ht="22.5" customHeight="1">
      <c r="A442" s="85" t="str">
        <f t="shared" si="6"/>
        <v/>
      </c>
      <c r="B442" s="321"/>
      <c r="C442" s="319" t="str">
        <f t="shared" si="1"/>
        <v/>
      </c>
      <c r="D442" s="322"/>
      <c r="E442" s="320" t="str">
        <f t="shared" si="2"/>
        <v/>
      </c>
      <c r="F442" s="323"/>
      <c r="G442" s="164"/>
      <c r="H442" s="88" t="str">
        <f t="array" ref="H442">IF(D442="","",XLOOKUP(D442,'Master Data'!K:K,'Master Data'!N:N,"Input in Master Data",0,1))</f>
        <v/>
      </c>
      <c r="I442" s="88" t="str">
        <f t="array" ref="I442">IF(D442="","",XLOOKUP(D442,'Master Data'!K:K,'Master Data'!O:O,"Input in Master Data",0,1))</f>
        <v/>
      </c>
      <c r="J442" s="88" t="str">
        <f t="array" ref="J442">if(V442="","",XLOOKUP(V442,Master[Company],Master[Blow],"Unknown",0,1))</f>
        <v/>
      </c>
      <c r="K442" s="88" t="str">
        <f t="array" ref="K442">if(V442="","",XLOOKUP(V442,Master[Company],Master[Pigging],"Unknown",0,1))</f>
        <v/>
      </c>
      <c r="L442" s="88" t="str">
        <f t="array" ref="L442">if(V442="","",XLOOKUP(V442,Master[Company],Master[Load Method],"Unknown",0,1))</f>
        <v/>
      </c>
      <c r="M442" s="88" t="str">
        <f t="array" ref="M442">if(V442="","",XLOOKUP(V442,Master[Company],Master[Line Distance],"Unknown",0,1))</f>
        <v/>
      </c>
      <c r="N442" s="164"/>
      <c r="O442" s="301"/>
      <c r="P442" s="88"/>
      <c r="Q442" s="88" t="str">
        <f t="array" ref="Q442">if(V442="","",XLOOKUP(V442,Master[Company],Master[Terms],"NA",0,1))</f>
        <v/>
      </c>
      <c r="R442" s="88" t="str">
        <f t="shared" si="3"/>
        <v/>
      </c>
      <c r="S442" s="88" t="str">
        <f t="array" ref="S442">if(V442="","",XLOOKUP(V442,Master[Company],Master[Group],"NA",0,1))</f>
        <v/>
      </c>
      <c r="T442" s="88" t="str">
        <f t="array" ref="T442">if(V442="","",XLOOKUP(V442,Master[Company],Master[Loading Location],"NA",0,1))</f>
        <v/>
      </c>
      <c r="U442" s="88" t="str">
        <f t="array" ref="U442">if(V442="","",XLOOKUP(V442,Master[Company],Master[Acronym],"NA",0,1))</f>
        <v/>
      </c>
      <c r="V442" s="88"/>
      <c r="W442" s="90"/>
      <c r="X442" s="90"/>
      <c r="Y442" s="88"/>
      <c r="Z442" s="88" t="str">
        <f t="shared" si="5"/>
        <v/>
      </c>
      <c r="AA442" s="88"/>
      <c r="AB442" s="88"/>
      <c r="AC442" s="88"/>
      <c r="AD442" s="166"/>
      <c r="AE442" s="303"/>
      <c r="AF442" s="304"/>
      <c r="AG442" s="304"/>
      <c r="AH442" s="304"/>
      <c r="AI442" s="304"/>
      <c r="AJ442" s="304"/>
      <c r="AK442" s="304"/>
      <c r="AL442" s="305"/>
      <c r="AM442" s="304"/>
      <c r="AN442" s="304"/>
      <c r="AO442" s="304"/>
      <c r="AP442" s="304"/>
      <c r="AQ442" s="304"/>
      <c r="AR442" s="304"/>
      <c r="AS442" s="304"/>
      <c r="AT442" s="304"/>
      <c r="AU442" s="164"/>
      <c r="AV442" s="306"/>
      <c r="AW442" s="306"/>
      <c r="AX442" s="164"/>
      <c r="AY442" s="166"/>
      <c r="AZ442" s="88"/>
      <c r="BA442" s="88"/>
      <c r="BB442" s="88"/>
      <c r="BC442" s="88"/>
      <c r="BD442" s="307"/>
      <c r="BE442" s="88"/>
      <c r="BF442" s="88"/>
      <c r="BG442" s="88"/>
      <c r="BH442" s="308"/>
      <c r="BI442" s="309"/>
      <c r="BJ442" s="310"/>
      <c r="BK442" s="310"/>
      <c r="BL442" s="310"/>
      <c r="BM442" s="310"/>
      <c r="BN442" s="214"/>
    </row>
    <row r="443" ht="22.5" customHeight="1">
      <c r="A443" s="85" t="str">
        <f t="shared" si="6"/>
        <v/>
      </c>
      <c r="B443" s="321"/>
      <c r="C443" s="319" t="str">
        <f t="shared" si="1"/>
        <v/>
      </c>
      <c r="D443" s="322"/>
      <c r="E443" s="320" t="str">
        <f t="shared" si="2"/>
        <v/>
      </c>
      <c r="F443" s="323"/>
      <c r="G443" s="164"/>
      <c r="H443" s="88" t="str">
        <f t="array" ref="H443">IF(D443="","",XLOOKUP(D443,'Master Data'!K:K,'Master Data'!N:N,"Input in Master Data",0,1))</f>
        <v/>
      </c>
      <c r="I443" s="88" t="str">
        <f t="array" ref="I443">IF(D443="","",XLOOKUP(D443,'Master Data'!K:K,'Master Data'!O:O,"Input in Master Data",0,1))</f>
        <v/>
      </c>
      <c r="J443" s="88" t="str">
        <f t="array" ref="J443">if(V443="","",XLOOKUP(V443,Master[Company],Master[Blow],"Unknown",0,1))</f>
        <v/>
      </c>
      <c r="K443" s="88" t="str">
        <f t="array" ref="K443">if(V443="","",XLOOKUP(V443,Master[Company],Master[Pigging],"Unknown",0,1))</f>
        <v/>
      </c>
      <c r="L443" s="88" t="str">
        <f t="array" ref="L443">if(V443="","",XLOOKUP(V443,Master[Company],Master[Load Method],"Unknown",0,1))</f>
        <v/>
      </c>
      <c r="M443" s="88" t="str">
        <f t="array" ref="M443">if(V443="","",XLOOKUP(V443,Master[Company],Master[Line Distance],"Unknown",0,1))</f>
        <v/>
      </c>
      <c r="N443" s="164"/>
      <c r="O443" s="301"/>
      <c r="P443" s="88"/>
      <c r="Q443" s="88" t="str">
        <f t="array" ref="Q443">if(V443="","",XLOOKUP(V443,Master[Company],Master[Terms],"NA",0,1))</f>
        <v/>
      </c>
      <c r="R443" s="88" t="str">
        <f t="shared" si="3"/>
        <v/>
      </c>
      <c r="S443" s="88" t="str">
        <f t="array" ref="S443">if(V443="","",XLOOKUP(V443,Master[Company],Master[Group],"NA",0,1))</f>
        <v/>
      </c>
      <c r="T443" s="88" t="str">
        <f t="array" ref="T443">if(V443="","",XLOOKUP(V443,Master[Company],Master[Loading Location],"NA",0,1))</f>
        <v/>
      </c>
      <c r="U443" s="88" t="str">
        <f t="array" ref="U443">if(V443="","",XLOOKUP(V443,Master[Company],Master[Acronym],"NA",0,1))</f>
        <v/>
      </c>
      <c r="V443" s="88"/>
      <c r="W443" s="90"/>
      <c r="X443" s="90"/>
      <c r="Y443" s="88"/>
      <c r="Z443" s="88" t="str">
        <f t="shared" si="5"/>
        <v/>
      </c>
      <c r="AA443" s="88"/>
      <c r="AB443" s="88"/>
      <c r="AC443" s="88"/>
      <c r="AD443" s="166"/>
      <c r="AE443" s="303"/>
      <c r="AF443" s="304"/>
      <c r="AG443" s="304"/>
      <c r="AH443" s="304"/>
      <c r="AI443" s="304"/>
      <c r="AJ443" s="304"/>
      <c r="AK443" s="304"/>
      <c r="AL443" s="305"/>
      <c r="AM443" s="304"/>
      <c r="AN443" s="304"/>
      <c r="AO443" s="304"/>
      <c r="AP443" s="304"/>
      <c r="AQ443" s="304"/>
      <c r="AR443" s="304"/>
      <c r="AS443" s="304"/>
      <c r="AT443" s="304"/>
      <c r="AU443" s="164"/>
      <c r="AV443" s="306"/>
      <c r="AW443" s="306"/>
      <c r="AX443" s="164"/>
      <c r="AY443" s="166"/>
      <c r="AZ443" s="88"/>
      <c r="BA443" s="88"/>
      <c r="BB443" s="88"/>
      <c r="BC443" s="88"/>
      <c r="BD443" s="307"/>
      <c r="BE443" s="88"/>
      <c r="BF443" s="88"/>
      <c r="BG443" s="88"/>
      <c r="BH443" s="308"/>
      <c r="BI443" s="309"/>
      <c r="BJ443" s="310"/>
      <c r="BK443" s="310"/>
      <c r="BL443" s="310"/>
      <c r="BM443" s="310"/>
      <c r="BN443" s="214"/>
    </row>
    <row r="444" ht="22.5" customHeight="1">
      <c r="A444" s="85" t="str">
        <f t="shared" si="6"/>
        <v/>
      </c>
      <c r="B444" s="321"/>
      <c r="C444" s="319" t="str">
        <f t="shared" si="1"/>
        <v/>
      </c>
      <c r="D444" s="322"/>
      <c r="E444" s="320" t="str">
        <f t="shared" si="2"/>
        <v/>
      </c>
      <c r="F444" s="323"/>
      <c r="G444" s="164"/>
      <c r="H444" s="88" t="str">
        <f t="array" ref="H444">IF(D444="","",XLOOKUP(D444,'Master Data'!K:K,'Master Data'!N:N,"Input in Master Data",0,1))</f>
        <v/>
      </c>
      <c r="I444" s="88" t="str">
        <f t="array" ref="I444">IF(D444="","",XLOOKUP(D444,'Master Data'!K:K,'Master Data'!O:O,"Input in Master Data",0,1))</f>
        <v/>
      </c>
      <c r="J444" s="88" t="str">
        <f t="array" ref="J444">if(V444="","",XLOOKUP(V444,Master[Company],Master[Blow],"Unknown",0,1))</f>
        <v/>
      </c>
      <c r="K444" s="88" t="str">
        <f t="array" ref="K444">if(V444="","",XLOOKUP(V444,Master[Company],Master[Pigging],"Unknown",0,1))</f>
        <v/>
      </c>
      <c r="L444" s="88" t="str">
        <f t="array" ref="L444">if(V444="","",XLOOKUP(V444,Master[Company],Master[Load Method],"Unknown",0,1))</f>
        <v/>
      </c>
      <c r="M444" s="88" t="str">
        <f t="array" ref="M444">if(V444="","",XLOOKUP(V444,Master[Company],Master[Line Distance],"Unknown",0,1))</f>
        <v/>
      </c>
      <c r="N444" s="164"/>
      <c r="O444" s="301"/>
      <c r="P444" s="88"/>
      <c r="Q444" s="88" t="str">
        <f t="array" ref="Q444">if(V444="","",XLOOKUP(V444,Master[Company],Master[Terms],"NA",0,1))</f>
        <v/>
      </c>
      <c r="R444" s="88" t="str">
        <f t="shared" si="3"/>
        <v/>
      </c>
      <c r="S444" s="88" t="str">
        <f t="array" ref="S444">if(V444="","",XLOOKUP(V444,Master[Company],Master[Group],"NA",0,1))</f>
        <v/>
      </c>
      <c r="T444" s="88" t="str">
        <f t="array" ref="T444">if(V444="","",XLOOKUP(V444,Master[Company],Master[Loading Location],"NA",0,1))</f>
        <v/>
      </c>
      <c r="U444" s="88" t="str">
        <f t="array" ref="U444">if(V444="","",XLOOKUP(V444,Master[Company],Master[Acronym],"NA",0,1))</f>
        <v/>
      </c>
      <c r="V444" s="88"/>
      <c r="W444" s="90"/>
      <c r="X444" s="90"/>
      <c r="Y444" s="88"/>
      <c r="Z444" s="88" t="str">
        <f t="shared" si="5"/>
        <v/>
      </c>
      <c r="AA444" s="88"/>
      <c r="AB444" s="88"/>
      <c r="AC444" s="88"/>
      <c r="AD444" s="166"/>
      <c r="AE444" s="303"/>
      <c r="AF444" s="304"/>
      <c r="AG444" s="304"/>
      <c r="AH444" s="304"/>
      <c r="AI444" s="304"/>
      <c r="AJ444" s="304"/>
      <c r="AK444" s="304"/>
      <c r="AL444" s="305"/>
      <c r="AM444" s="304"/>
      <c r="AN444" s="304"/>
      <c r="AO444" s="304"/>
      <c r="AP444" s="304"/>
      <c r="AQ444" s="304"/>
      <c r="AR444" s="304"/>
      <c r="AS444" s="304"/>
      <c r="AT444" s="304"/>
      <c r="AU444" s="164"/>
      <c r="AV444" s="306"/>
      <c r="AW444" s="306"/>
      <c r="AX444" s="164"/>
      <c r="AY444" s="166"/>
      <c r="AZ444" s="88"/>
      <c r="BA444" s="88"/>
      <c r="BB444" s="88"/>
      <c r="BC444" s="88"/>
      <c r="BD444" s="307"/>
      <c r="BE444" s="88"/>
      <c r="BF444" s="88"/>
      <c r="BG444" s="88"/>
      <c r="BH444" s="308"/>
      <c r="BI444" s="309"/>
      <c r="BJ444" s="310"/>
      <c r="BK444" s="310"/>
      <c r="BL444" s="310"/>
      <c r="BM444" s="310"/>
      <c r="BN444" s="214"/>
    </row>
    <row r="445" ht="22.5" customHeight="1">
      <c r="A445" s="85" t="str">
        <f t="shared" si="6"/>
        <v/>
      </c>
      <c r="B445" s="321"/>
      <c r="C445" s="319" t="str">
        <f t="shared" si="1"/>
        <v/>
      </c>
      <c r="D445" s="322"/>
      <c r="E445" s="320" t="str">
        <f t="shared" si="2"/>
        <v/>
      </c>
      <c r="F445" s="323"/>
      <c r="G445" s="164"/>
      <c r="H445" s="88" t="str">
        <f t="array" ref="H445">IF(D445="","",XLOOKUP(D445,'Master Data'!K:K,'Master Data'!N:N,"Input in Master Data",0,1))</f>
        <v/>
      </c>
      <c r="I445" s="88" t="str">
        <f t="array" ref="I445">IF(D445="","",XLOOKUP(D445,'Master Data'!K:K,'Master Data'!O:O,"Input in Master Data",0,1))</f>
        <v/>
      </c>
      <c r="J445" s="88" t="str">
        <f t="array" ref="J445">if(V445="","",XLOOKUP(V445,Master[Company],Master[Blow],"Unknown",0,1))</f>
        <v/>
      </c>
      <c r="K445" s="88" t="str">
        <f t="array" ref="K445">if(V445="","",XLOOKUP(V445,Master[Company],Master[Pigging],"Unknown",0,1))</f>
        <v/>
      </c>
      <c r="L445" s="88" t="str">
        <f t="array" ref="L445">if(V445="","",XLOOKUP(V445,Master[Company],Master[Load Method],"Unknown",0,1))</f>
        <v/>
      </c>
      <c r="M445" s="88" t="str">
        <f t="array" ref="M445">if(V445="","",XLOOKUP(V445,Master[Company],Master[Line Distance],"Unknown",0,1))</f>
        <v/>
      </c>
      <c r="N445" s="164"/>
      <c r="O445" s="301"/>
      <c r="P445" s="88"/>
      <c r="Q445" s="88" t="str">
        <f t="array" ref="Q445">if(V445="","",XLOOKUP(V445,Master[Company],Master[Terms],"NA",0,1))</f>
        <v/>
      </c>
      <c r="R445" s="88" t="str">
        <f t="shared" si="3"/>
        <v/>
      </c>
      <c r="S445" s="88" t="str">
        <f t="array" ref="S445">if(V445="","",XLOOKUP(V445,Master[Company],Master[Group],"NA",0,1))</f>
        <v/>
      </c>
      <c r="T445" s="88" t="str">
        <f t="array" ref="T445">if(V445="","",XLOOKUP(V445,Master[Company],Master[Loading Location],"NA",0,1))</f>
        <v/>
      </c>
      <c r="U445" s="88" t="str">
        <f t="array" ref="U445">if(V445="","",XLOOKUP(V445,Master[Company],Master[Acronym],"NA",0,1))</f>
        <v/>
      </c>
      <c r="V445" s="88"/>
      <c r="W445" s="90"/>
      <c r="X445" s="90"/>
      <c r="Y445" s="88"/>
      <c r="Z445" s="88" t="str">
        <f t="shared" si="5"/>
        <v/>
      </c>
      <c r="AA445" s="88"/>
      <c r="AB445" s="88"/>
      <c r="AC445" s="88"/>
      <c r="AD445" s="166"/>
      <c r="AE445" s="303"/>
      <c r="AF445" s="304"/>
      <c r="AG445" s="304"/>
      <c r="AH445" s="304"/>
      <c r="AI445" s="304"/>
      <c r="AJ445" s="304"/>
      <c r="AK445" s="304"/>
      <c r="AL445" s="305"/>
      <c r="AM445" s="304"/>
      <c r="AN445" s="304"/>
      <c r="AO445" s="304"/>
      <c r="AP445" s="304"/>
      <c r="AQ445" s="304"/>
      <c r="AR445" s="304"/>
      <c r="AS445" s="304"/>
      <c r="AT445" s="304"/>
      <c r="AU445" s="164"/>
      <c r="AV445" s="306"/>
      <c r="AW445" s="306"/>
      <c r="AX445" s="164"/>
      <c r="AY445" s="166"/>
      <c r="AZ445" s="88"/>
      <c r="BA445" s="88"/>
      <c r="BB445" s="88"/>
      <c r="BC445" s="88"/>
      <c r="BD445" s="307"/>
      <c r="BE445" s="88"/>
      <c r="BF445" s="88"/>
      <c r="BG445" s="88"/>
      <c r="BH445" s="308"/>
      <c r="BI445" s="309"/>
      <c r="BJ445" s="310"/>
      <c r="BK445" s="310"/>
      <c r="BL445" s="310"/>
      <c r="BM445" s="310"/>
      <c r="BN445" s="214"/>
    </row>
    <row r="446" ht="22.5" customHeight="1">
      <c r="A446" s="85" t="str">
        <f t="shared" si="6"/>
        <v/>
      </c>
      <c r="B446" s="321"/>
      <c r="C446" s="319" t="str">
        <f t="shared" si="1"/>
        <v/>
      </c>
      <c r="D446" s="322"/>
      <c r="E446" s="320" t="str">
        <f t="shared" si="2"/>
        <v/>
      </c>
      <c r="F446" s="323"/>
      <c r="G446" s="164"/>
      <c r="H446" s="88" t="str">
        <f t="array" ref="H446">IF(D446="","",XLOOKUP(D446,'Master Data'!K:K,'Master Data'!N:N,"Input in Master Data",0,1))</f>
        <v/>
      </c>
      <c r="I446" s="88" t="str">
        <f t="array" ref="I446">IF(D446="","",XLOOKUP(D446,'Master Data'!K:K,'Master Data'!O:O,"Input in Master Data",0,1))</f>
        <v/>
      </c>
      <c r="J446" s="88" t="str">
        <f t="array" ref="J446">if(V446="","",XLOOKUP(V446,Master[Company],Master[Blow],"Unknown",0,1))</f>
        <v/>
      </c>
      <c r="K446" s="88" t="str">
        <f t="array" ref="K446">if(V446="","",XLOOKUP(V446,Master[Company],Master[Pigging],"Unknown",0,1))</f>
        <v/>
      </c>
      <c r="L446" s="88" t="str">
        <f t="array" ref="L446">if(V446="","",XLOOKUP(V446,Master[Company],Master[Load Method],"Unknown",0,1))</f>
        <v/>
      </c>
      <c r="M446" s="88" t="str">
        <f t="array" ref="M446">if(V446="","",XLOOKUP(V446,Master[Company],Master[Line Distance],"Unknown",0,1))</f>
        <v/>
      </c>
      <c r="N446" s="164"/>
      <c r="O446" s="301"/>
      <c r="P446" s="88"/>
      <c r="Q446" s="88" t="str">
        <f t="array" ref="Q446">if(V446="","",XLOOKUP(V446,Master[Company],Master[Terms],"NA",0,1))</f>
        <v/>
      </c>
      <c r="R446" s="88" t="str">
        <f t="shared" si="3"/>
        <v/>
      </c>
      <c r="S446" s="88" t="str">
        <f t="array" ref="S446">if(V446="","",XLOOKUP(V446,Master[Company],Master[Group],"NA",0,1))</f>
        <v/>
      </c>
      <c r="T446" s="88" t="str">
        <f t="array" ref="T446">if(V446="","",XLOOKUP(V446,Master[Company],Master[Loading Location],"NA",0,1))</f>
        <v/>
      </c>
      <c r="U446" s="88" t="str">
        <f t="array" ref="U446">if(V446="","",XLOOKUP(V446,Master[Company],Master[Acronym],"NA",0,1))</f>
        <v/>
      </c>
      <c r="V446" s="88"/>
      <c r="W446" s="90"/>
      <c r="X446" s="90"/>
      <c r="Y446" s="88"/>
      <c r="Z446" s="88" t="str">
        <f t="shared" si="5"/>
        <v/>
      </c>
      <c r="AA446" s="88"/>
      <c r="AB446" s="88"/>
      <c r="AC446" s="88"/>
      <c r="AD446" s="166"/>
      <c r="AE446" s="303"/>
      <c r="AF446" s="304"/>
      <c r="AG446" s="304"/>
      <c r="AH446" s="304"/>
      <c r="AI446" s="304"/>
      <c r="AJ446" s="304"/>
      <c r="AK446" s="304"/>
      <c r="AL446" s="305"/>
      <c r="AM446" s="304"/>
      <c r="AN446" s="304"/>
      <c r="AO446" s="304"/>
      <c r="AP446" s="304"/>
      <c r="AQ446" s="304"/>
      <c r="AR446" s="304"/>
      <c r="AS446" s="304"/>
      <c r="AT446" s="304"/>
      <c r="AU446" s="164"/>
      <c r="AV446" s="306"/>
      <c r="AW446" s="306"/>
      <c r="AX446" s="164"/>
      <c r="AY446" s="166"/>
      <c r="AZ446" s="88"/>
      <c r="BA446" s="88"/>
      <c r="BB446" s="88"/>
      <c r="BC446" s="88"/>
      <c r="BD446" s="307"/>
      <c r="BE446" s="88"/>
      <c r="BF446" s="88"/>
      <c r="BG446" s="88"/>
      <c r="BH446" s="308"/>
      <c r="BI446" s="309"/>
      <c r="BJ446" s="310"/>
      <c r="BK446" s="310"/>
      <c r="BL446" s="310"/>
      <c r="BM446" s="310"/>
      <c r="BN446" s="214"/>
    </row>
    <row r="447" ht="22.5" customHeight="1">
      <c r="A447" s="85" t="str">
        <f t="shared" si="6"/>
        <v/>
      </c>
      <c r="B447" s="321"/>
      <c r="C447" s="319" t="str">
        <f t="shared" si="1"/>
        <v/>
      </c>
      <c r="D447" s="322"/>
      <c r="E447" s="320" t="str">
        <f t="shared" si="2"/>
        <v/>
      </c>
      <c r="F447" s="323"/>
      <c r="G447" s="164"/>
      <c r="H447" s="88" t="str">
        <f t="array" ref="H447">IF(D447="","",XLOOKUP(D447,'Master Data'!K:K,'Master Data'!N:N,"Input in Master Data",0,1))</f>
        <v/>
      </c>
      <c r="I447" s="88" t="str">
        <f t="array" ref="I447">IF(D447="","",XLOOKUP(D447,'Master Data'!K:K,'Master Data'!O:O,"Input in Master Data",0,1))</f>
        <v/>
      </c>
      <c r="J447" s="88" t="str">
        <f t="array" ref="J447">if(V447="","",XLOOKUP(V447,Master[Company],Master[Blow],"Unknown",0,1))</f>
        <v/>
      </c>
      <c r="K447" s="88" t="str">
        <f t="array" ref="K447">if(V447="","",XLOOKUP(V447,Master[Company],Master[Pigging],"Unknown",0,1))</f>
        <v/>
      </c>
      <c r="L447" s="88" t="str">
        <f t="array" ref="L447">if(V447="","",XLOOKUP(V447,Master[Company],Master[Load Method],"Unknown",0,1))</f>
        <v/>
      </c>
      <c r="M447" s="88" t="str">
        <f t="array" ref="M447">if(V447="","",XLOOKUP(V447,Master[Company],Master[Line Distance],"Unknown",0,1))</f>
        <v/>
      </c>
      <c r="N447" s="164"/>
      <c r="O447" s="301"/>
      <c r="P447" s="88"/>
      <c r="Q447" s="88" t="str">
        <f t="array" ref="Q447">if(V447="","",XLOOKUP(V447,Master[Company],Master[Terms],"NA",0,1))</f>
        <v/>
      </c>
      <c r="R447" s="88" t="str">
        <f t="shared" si="3"/>
        <v/>
      </c>
      <c r="S447" s="88" t="str">
        <f t="array" ref="S447">if(V447="","",XLOOKUP(V447,Master[Company],Master[Group],"NA",0,1))</f>
        <v/>
      </c>
      <c r="T447" s="88" t="str">
        <f t="array" ref="T447">if(V447="","",XLOOKUP(V447,Master[Company],Master[Loading Location],"NA",0,1))</f>
        <v/>
      </c>
      <c r="U447" s="88" t="str">
        <f t="array" ref="U447">if(V447="","",XLOOKUP(V447,Master[Company],Master[Acronym],"NA",0,1))</f>
        <v/>
      </c>
      <c r="V447" s="88"/>
      <c r="W447" s="90"/>
      <c r="X447" s="90"/>
      <c r="Y447" s="88"/>
      <c r="Z447" s="88" t="str">
        <f t="shared" si="5"/>
        <v/>
      </c>
      <c r="AA447" s="88"/>
      <c r="AB447" s="88"/>
      <c r="AC447" s="88"/>
      <c r="AD447" s="166"/>
      <c r="AE447" s="303"/>
      <c r="AF447" s="304"/>
      <c r="AG447" s="304"/>
      <c r="AH447" s="304"/>
      <c r="AI447" s="304"/>
      <c r="AJ447" s="304"/>
      <c r="AK447" s="304"/>
      <c r="AL447" s="305"/>
      <c r="AM447" s="304"/>
      <c r="AN447" s="304"/>
      <c r="AO447" s="304"/>
      <c r="AP447" s="304"/>
      <c r="AQ447" s="304"/>
      <c r="AR447" s="304"/>
      <c r="AS447" s="304"/>
      <c r="AT447" s="304"/>
      <c r="AU447" s="164"/>
      <c r="AV447" s="306"/>
      <c r="AW447" s="306"/>
      <c r="AX447" s="164"/>
      <c r="AY447" s="166"/>
      <c r="AZ447" s="88"/>
      <c r="BA447" s="88"/>
      <c r="BB447" s="88"/>
      <c r="BC447" s="88"/>
      <c r="BD447" s="307"/>
      <c r="BE447" s="88"/>
      <c r="BF447" s="88"/>
      <c r="BG447" s="88"/>
      <c r="BH447" s="308"/>
      <c r="BI447" s="309"/>
      <c r="BJ447" s="310"/>
      <c r="BK447" s="310"/>
      <c r="BL447" s="310"/>
      <c r="BM447" s="310"/>
      <c r="BN447" s="214"/>
    </row>
    <row r="448" ht="22.5" customHeight="1">
      <c r="A448" s="85" t="str">
        <f t="shared" si="6"/>
        <v/>
      </c>
      <c r="B448" s="321"/>
      <c r="C448" s="319" t="str">
        <f t="shared" si="1"/>
        <v/>
      </c>
      <c r="D448" s="322"/>
      <c r="E448" s="320" t="str">
        <f t="shared" si="2"/>
        <v/>
      </c>
      <c r="F448" s="323"/>
      <c r="G448" s="164"/>
      <c r="H448" s="88" t="str">
        <f t="array" ref="H448">IF(D448="","",XLOOKUP(D448,'Master Data'!K:K,'Master Data'!N:N,"Input in Master Data",0,1))</f>
        <v/>
      </c>
      <c r="I448" s="88" t="str">
        <f t="array" ref="I448">IF(D448="","",XLOOKUP(D448,'Master Data'!K:K,'Master Data'!O:O,"Input in Master Data",0,1))</f>
        <v/>
      </c>
      <c r="J448" s="88" t="str">
        <f t="array" ref="J448">if(V448="","",XLOOKUP(V448,Master[Company],Master[Blow],"Unknown",0,1))</f>
        <v/>
      </c>
      <c r="K448" s="88" t="str">
        <f t="array" ref="K448">if(V448="","",XLOOKUP(V448,Master[Company],Master[Pigging],"Unknown",0,1))</f>
        <v/>
      </c>
      <c r="L448" s="88" t="str">
        <f t="array" ref="L448">if(V448="","",XLOOKUP(V448,Master[Company],Master[Load Method],"Unknown",0,1))</f>
        <v/>
      </c>
      <c r="M448" s="88" t="str">
        <f t="array" ref="M448">if(V448="","",XLOOKUP(V448,Master[Company],Master[Line Distance],"Unknown",0,1))</f>
        <v/>
      </c>
      <c r="N448" s="164"/>
      <c r="O448" s="301"/>
      <c r="P448" s="88"/>
      <c r="Q448" s="88" t="str">
        <f t="array" ref="Q448">if(V448="","",XLOOKUP(V448,Master[Company],Master[Terms],"NA",0,1))</f>
        <v/>
      </c>
      <c r="R448" s="88" t="str">
        <f t="shared" si="3"/>
        <v/>
      </c>
      <c r="S448" s="88" t="str">
        <f t="array" ref="S448">if(V448="","",XLOOKUP(V448,Master[Company],Master[Group],"NA",0,1))</f>
        <v/>
      </c>
      <c r="T448" s="88" t="str">
        <f t="array" ref="T448">if(V448="","",XLOOKUP(V448,Master[Company],Master[Loading Location],"NA",0,1))</f>
        <v/>
      </c>
      <c r="U448" s="88" t="str">
        <f t="array" ref="U448">if(V448="","",XLOOKUP(V448,Master[Company],Master[Acronym],"NA",0,1))</f>
        <v/>
      </c>
      <c r="V448" s="88"/>
      <c r="W448" s="90"/>
      <c r="X448" s="90"/>
      <c r="Y448" s="88"/>
      <c r="Z448" s="88" t="str">
        <f t="shared" si="5"/>
        <v/>
      </c>
      <c r="AA448" s="88"/>
      <c r="AB448" s="88"/>
      <c r="AC448" s="88"/>
      <c r="AD448" s="166"/>
      <c r="AE448" s="303"/>
      <c r="AF448" s="304"/>
      <c r="AG448" s="304"/>
      <c r="AH448" s="304"/>
      <c r="AI448" s="304"/>
      <c r="AJ448" s="304"/>
      <c r="AK448" s="304"/>
      <c r="AL448" s="305"/>
      <c r="AM448" s="304"/>
      <c r="AN448" s="304"/>
      <c r="AO448" s="304"/>
      <c r="AP448" s="304"/>
      <c r="AQ448" s="304"/>
      <c r="AR448" s="304"/>
      <c r="AS448" s="304"/>
      <c r="AT448" s="304"/>
      <c r="AU448" s="164"/>
      <c r="AV448" s="306"/>
      <c r="AW448" s="306"/>
      <c r="AX448" s="164"/>
      <c r="AY448" s="166"/>
      <c r="AZ448" s="88"/>
      <c r="BA448" s="88"/>
      <c r="BB448" s="88"/>
      <c r="BC448" s="88"/>
      <c r="BD448" s="307"/>
      <c r="BE448" s="88"/>
      <c r="BF448" s="88"/>
      <c r="BG448" s="88"/>
      <c r="BH448" s="308"/>
      <c r="BI448" s="309"/>
      <c r="BJ448" s="310"/>
      <c r="BK448" s="310"/>
      <c r="BL448" s="310"/>
      <c r="BM448" s="310"/>
      <c r="BN448" s="214"/>
    </row>
    <row r="449" ht="22.5" customHeight="1">
      <c r="A449" s="85" t="str">
        <f t="shared" si="6"/>
        <v/>
      </c>
      <c r="B449" s="321"/>
      <c r="C449" s="319" t="str">
        <f t="shared" si="1"/>
        <v/>
      </c>
      <c r="D449" s="322"/>
      <c r="E449" s="320" t="str">
        <f t="shared" si="2"/>
        <v/>
      </c>
      <c r="F449" s="323"/>
      <c r="G449" s="164"/>
      <c r="H449" s="88" t="str">
        <f t="array" ref="H449">IF(D449="","",XLOOKUP(D449,'Master Data'!K:K,'Master Data'!N:N,"Input in Master Data",0,1))</f>
        <v/>
      </c>
      <c r="I449" s="88" t="str">
        <f t="array" ref="I449">IF(D449="","",XLOOKUP(D449,'Master Data'!K:K,'Master Data'!O:O,"Input in Master Data",0,1))</f>
        <v/>
      </c>
      <c r="J449" s="88" t="str">
        <f t="array" ref="J449">if(V449="","",XLOOKUP(V449,Master[Company],Master[Blow],"Unknown",0,1))</f>
        <v/>
      </c>
      <c r="K449" s="88" t="str">
        <f t="array" ref="K449">if(V449="","",XLOOKUP(V449,Master[Company],Master[Pigging],"Unknown",0,1))</f>
        <v/>
      </c>
      <c r="L449" s="88" t="str">
        <f t="array" ref="L449">if(V449="","",XLOOKUP(V449,Master[Company],Master[Load Method],"Unknown",0,1))</f>
        <v/>
      </c>
      <c r="M449" s="88" t="str">
        <f t="array" ref="M449">if(V449="","",XLOOKUP(V449,Master[Company],Master[Line Distance],"Unknown",0,1))</f>
        <v/>
      </c>
      <c r="N449" s="164"/>
      <c r="O449" s="301"/>
      <c r="P449" s="88"/>
      <c r="Q449" s="88" t="str">
        <f t="array" ref="Q449">if(V449="","",XLOOKUP(V449,Master[Company],Master[Terms],"NA",0,1))</f>
        <v/>
      </c>
      <c r="R449" s="88" t="str">
        <f t="shared" si="3"/>
        <v/>
      </c>
      <c r="S449" s="88" t="str">
        <f t="array" ref="S449">if(V449="","",XLOOKUP(V449,Master[Company],Master[Group],"NA",0,1))</f>
        <v/>
      </c>
      <c r="T449" s="88" t="str">
        <f t="array" ref="T449">if(V449="","",XLOOKUP(V449,Master[Company],Master[Loading Location],"NA",0,1))</f>
        <v/>
      </c>
      <c r="U449" s="88" t="str">
        <f t="array" ref="U449">if(V449="","",XLOOKUP(V449,Master[Company],Master[Acronym],"NA",0,1))</f>
        <v/>
      </c>
      <c r="V449" s="88"/>
      <c r="W449" s="90"/>
      <c r="X449" s="90"/>
      <c r="Y449" s="88"/>
      <c r="Z449" s="88" t="str">
        <f t="shared" si="5"/>
        <v/>
      </c>
      <c r="AA449" s="88"/>
      <c r="AB449" s="88"/>
      <c r="AC449" s="88"/>
      <c r="AD449" s="166"/>
      <c r="AE449" s="303"/>
      <c r="AF449" s="304"/>
      <c r="AG449" s="304"/>
      <c r="AH449" s="304"/>
      <c r="AI449" s="304"/>
      <c r="AJ449" s="304"/>
      <c r="AK449" s="304"/>
      <c r="AL449" s="305"/>
      <c r="AM449" s="304"/>
      <c r="AN449" s="304"/>
      <c r="AO449" s="304"/>
      <c r="AP449" s="304"/>
      <c r="AQ449" s="304"/>
      <c r="AR449" s="304"/>
      <c r="AS449" s="304"/>
      <c r="AT449" s="304"/>
      <c r="AU449" s="164"/>
      <c r="AV449" s="306"/>
      <c r="AW449" s="306"/>
      <c r="AX449" s="164"/>
      <c r="AY449" s="166"/>
      <c r="AZ449" s="88"/>
      <c r="BA449" s="88"/>
      <c r="BB449" s="88"/>
      <c r="BC449" s="88"/>
      <c r="BD449" s="307"/>
      <c r="BE449" s="88"/>
      <c r="BF449" s="88"/>
      <c r="BG449" s="88"/>
      <c r="BH449" s="308"/>
      <c r="BI449" s="309"/>
      <c r="BJ449" s="310"/>
      <c r="BK449" s="310"/>
      <c r="BL449" s="310"/>
      <c r="BM449" s="310"/>
      <c r="BN449" s="214"/>
    </row>
    <row r="450" ht="22.5" customHeight="1">
      <c r="A450" s="85" t="str">
        <f t="shared" si="6"/>
        <v/>
      </c>
      <c r="B450" s="321"/>
      <c r="C450" s="319" t="str">
        <f t="shared" si="1"/>
        <v/>
      </c>
      <c r="D450" s="322"/>
      <c r="E450" s="320" t="str">
        <f t="shared" si="2"/>
        <v/>
      </c>
      <c r="F450" s="323"/>
      <c r="G450" s="164"/>
      <c r="H450" s="88" t="str">
        <f t="array" ref="H450">IF(D450="","",XLOOKUP(D450,'Master Data'!K:K,'Master Data'!N:N,"Input in Master Data",0,1))</f>
        <v/>
      </c>
      <c r="I450" s="88" t="str">
        <f t="array" ref="I450">IF(D450="","",XLOOKUP(D450,'Master Data'!K:K,'Master Data'!O:O,"Input in Master Data",0,1))</f>
        <v/>
      </c>
      <c r="J450" s="88" t="str">
        <f t="array" ref="J450">if(V450="","",XLOOKUP(V450,Master[Company],Master[Blow],"Unknown",0,1))</f>
        <v/>
      </c>
      <c r="K450" s="88" t="str">
        <f t="array" ref="K450">if(V450="","",XLOOKUP(V450,Master[Company],Master[Pigging],"Unknown",0,1))</f>
        <v/>
      </c>
      <c r="L450" s="88" t="str">
        <f t="array" ref="L450">if(V450="","",XLOOKUP(V450,Master[Company],Master[Load Method],"Unknown",0,1))</f>
        <v/>
      </c>
      <c r="M450" s="88" t="str">
        <f t="array" ref="M450">if(V450="","",XLOOKUP(V450,Master[Company],Master[Line Distance],"Unknown",0,1))</f>
        <v/>
      </c>
      <c r="N450" s="164"/>
      <c r="O450" s="301"/>
      <c r="P450" s="88"/>
      <c r="Q450" s="88" t="str">
        <f t="array" ref="Q450">if(V450="","",XLOOKUP(V450,Master[Company],Master[Terms],"NA",0,1))</f>
        <v/>
      </c>
      <c r="R450" s="88" t="str">
        <f t="shared" si="3"/>
        <v/>
      </c>
      <c r="S450" s="88" t="str">
        <f t="array" ref="S450">if(V450="","",XLOOKUP(V450,Master[Company],Master[Group],"NA",0,1))</f>
        <v/>
      </c>
      <c r="T450" s="88" t="str">
        <f t="array" ref="T450">if(V450="","",XLOOKUP(V450,Master[Company],Master[Loading Location],"NA",0,1))</f>
        <v/>
      </c>
      <c r="U450" s="88" t="str">
        <f t="array" ref="U450">if(V450="","",XLOOKUP(V450,Master[Company],Master[Acronym],"NA",0,1))</f>
        <v/>
      </c>
      <c r="V450" s="88"/>
      <c r="W450" s="90"/>
      <c r="X450" s="90"/>
      <c r="Y450" s="88"/>
      <c r="Z450" s="88" t="str">
        <f t="shared" si="5"/>
        <v/>
      </c>
      <c r="AA450" s="88"/>
      <c r="AB450" s="88"/>
      <c r="AC450" s="88"/>
      <c r="AD450" s="166"/>
      <c r="AE450" s="303"/>
      <c r="AF450" s="304"/>
      <c r="AG450" s="304"/>
      <c r="AH450" s="304"/>
      <c r="AI450" s="304"/>
      <c r="AJ450" s="304"/>
      <c r="AK450" s="304"/>
      <c r="AL450" s="305"/>
      <c r="AM450" s="304"/>
      <c r="AN450" s="304"/>
      <c r="AO450" s="304"/>
      <c r="AP450" s="304"/>
      <c r="AQ450" s="304"/>
      <c r="AR450" s="304"/>
      <c r="AS450" s="304"/>
      <c r="AT450" s="304"/>
      <c r="AU450" s="164"/>
      <c r="AV450" s="306"/>
      <c r="AW450" s="306"/>
      <c r="AX450" s="164"/>
      <c r="AY450" s="166"/>
      <c r="AZ450" s="88"/>
      <c r="BA450" s="88"/>
      <c r="BB450" s="88"/>
      <c r="BC450" s="88"/>
      <c r="BD450" s="307"/>
      <c r="BE450" s="88"/>
      <c r="BF450" s="88"/>
      <c r="BG450" s="88"/>
      <c r="BH450" s="308"/>
      <c r="BI450" s="309"/>
      <c r="BJ450" s="310"/>
      <c r="BK450" s="310"/>
      <c r="BL450" s="310"/>
      <c r="BM450" s="310"/>
      <c r="BN450" s="214"/>
    </row>
    <row r="451" ht="22.5" customHeight="1">
      <c r="A451" s="85" t="str">
        <f t="shared" si="6"/>
        <v/>
      </c>
      <c r="B451" s="321"/>
      <c r="C451" s="319" t="str">
        <f t="shared" si="1"/>
        <v/>
      </c>
      <c r="D451" s="322"/>
      <c r="E451" s="320" t="str">
        <f t="shared" si="2"/>
        <v/>
      </c>
      <c r="F451" s="323"/>
      <c r="G451" s="164"/>
      <c r="H451" s="88" t="str">
        <f t="array" ref="H451">IF(D451="","",XLOOKUP(D451,'Master Data'!K:K,'Master Data'!N:N,"Input in Master Data",0,1))</f>
        <v/>
      </c>
      <c r="I451" s="88" t="str">
        <f t="array" ref="I451">IF(D451="","",XLOOKUP(D451,'Master Data'!K:K,'Master Data'!O:O,"Input in Master Data",0,1))</f>
        <v/>
      </c>
      <c r="J451" s="88" t="str">
        <f t="array" ref="J451">if(V451="","",XLOOKUP(V451,Master[Company],Master[Blow],"Unknown",0,1))</f>
        <v/>
      </c>
      <c r="K451" s="88" t="str">
        <f t="array" ref="K451">if(V451="","",XLOOKUP(V451,Master[Company],Master[Pigging],"Unknown",0,1))</f>
        <v/>
      </c>
      <c r="L451" s="88" t="str">
        <f t="array" ref="L451">if(V451="","",XLOOKUP(V451,Master[Company],Master[Load Method],"Unknown",0,1))</f>
        <v/>
      </c>
      <c r="M451" s="88" t="str">
        <f t="array" ref="M451">if(V451="","",XLOOKUP(V451,Master[Company],Master[Line Distance],"Unknown",0,1))</f>
        <v/>
      </c>
      <c r="N451" s="164"/>
      <c r="O451" s="301"/>
      <c r="P451" s="88"/>
      <c r="Q451" s="88" t="str">
        <f t="array" ref="Q451">if(V451="","",XLOOKUP(V451,Master[Company],Master[Terms],"NA",0,1))</f>
        <v/>
      </c>
      <c r="R451" s="88" t="str">
        <f t="shared" si="3"/>
        <v/>
      </c>
      <c r="S451" s="88" t="str">
        <f t="array" ref="S451">if(V451="","",XLOOKUP(V451,Master[Company],Master[Group],"NA",0,1))</f>
        <v/>
      </c>
      <c r="T451" s="88" t="str">
        <f t="array" ref="T451">if(V451="","",XLOOKUP(V451,Master[Company],Master[Loading Location],"NA",0,1))</f>
        <v/>
      </c>
      <c r="U451" s="88" t="str">
        <f t="array" ref="U451">if(V451="","",XLOOKUP(V451,Master[Company],Master[Acronym],"NA",0,1))</f>
        <v/>
      </c>
      <c r="V451" s="88"/>
      <c r="W451" s="90"/>
      <c r="X451" s="90"/>
      <c r="Y451" s="88"/>
      <c r="Z451" s="88" t="str">
        <f t="shared" si="5"/>
        <v/>
      </c>
      <c r="AA451" s="88"/>
      <c r="AB451" s="88"/>
      <c r="AC451" s="88"/>
      <c r="AD451" s="166"/>
      <c r="AE451" s="303"/>
      <c r="AF451" s="304"/>
      <c r="AG451" s="304"/>
      <c r="AH451" s="304"/>
      <c r="AI451" s="304"/>
      <c r="AJ451" s="304"/>
      <c r="AK451" s="304"/>
      <c r="AL451" s="305"/>
      <c r="AM451" s="304"/>
      <c r="AN451" s="304"/>
      <c r="AO451" s="304"/>
      <c r="AP451" s="304"/>
      <c r="AQ451" s="304"/>
      <c r="AR451" s="304"/>
      <c r="AS451" s="304"/>
      <c r="AT451" s="304"/>
      <c r="AU451" s="164"/>
      <c r="AV451" s="306"/>
      <c r="AW451" s="306"/>
      <c r="AX451" s="164"/>
      <c r="AY451" s="166"/>
      <c r="AZ451" s="88"/>
      <c r="BA451" s="88"/>
      <c r="BB451" s="88"/>
      <c r="BC451" s="88"/>
      <c r="BD451" s="307"/>
      <c r="BE451" s="88"/>
      <c r="BF451" s="88"/>
      <c r="BG451" s="88"/>
      <c r="BH451" s="308"/>
      <c r="BI451" s="309"/>
      <c r="BJ451" s="310"/>
      <c r="BK451" s="310"/>
      <c r="BL451" s="310"/>
      <c r="BM451" s="310"/>
      <c r="BN451" s="214"/>
    </row>
    <row r="452" ht="22.5" customHeight="1">
      <c r="A452" s="85" t="str">
        <f t="shared" si="6"/>
        <v/>
      </c>
      <c r="B452" s="321"/>
      <c r="C452" s="319" t="str">
        <f t="shared" si="1"/>
        <v/>
      </c>
      <c r="D452" s="322"/>
      <c r="E452" s="320" t="str">
        <f t="shared" si="2"/>
        <v/>
      </c>
      <c r="F452" s="323"/>
      <c r="G452" s="164"/>
      <c r="H452" s="88" t="str">
        <f t="array" ref="H452">IF(D452="","",XLOOKUP(D452,'Master Data'!K:K,'Master Data'!N:N,"Input in Master Data",0,1))</f>
        <v/>
      </c>
      <c r="I452" s="88" t="str">
        <f t="array" ref="I452">IF(D452="","",XLOOKUP(D452,'Master Data'!K:K,'Master Data'!O:O,"Input in Master Data",0,1))</f>
        <v/>
      </c>
      <c r="J452" s="88" t="str">
        <f t="array" ref="J452">if(V452="","",XLOOKUP(V452,Master[Company],Master[Blow],"Unknown",0,1))</f>
        <v/>
      </c>
      <c r="K452" s="88" t="str">
        <f t="array" ref="K452">if(V452="","",XLOOKUP(V452,Master[Company],Master[Pigging],"Unknown",0,1))</f>
        <v/>
      </c>
      <c r="L452" s="88" t="str">
        <f t="array" ref="L452">if(V452="","",XLOOKUP(V452,Master[Company],Master[Load Method],"Unknown",0,1))</f>
        <v/>
      </c>
      <c r="M452" s="88" t="str">
        <f t="array" ref="M452">if(V452="","",XLOOKUP(V452,Master[Company],Master[Line Distance],"Unknown",0,1))</f>
        <v/>
      </c>
      <c r="N452" s="164"/>
      <c r="O452" s="301"/>
      <c r="P452" s="88"/>
      <c r="Q452" s="88" t="str">
        <f t="array" ref="Q452">if(V452="","",XLOOKUP(V452,Master[Company],Master[Terms],"NA",0,1))</f>
        <v/>
      </c>
      <c r="R452" s="88" t="str">
        <f t="shared" si="3"/>
        <v/>
      </c>
      <c r="S452" s="88" t="str">
        <f t="array" ref="S452">if(V452="","",XLOOKUP(V452,Master[Company],Master[Group],"NA",0,1))</f>
        <v/>
      </c>
      <c r="T452" s="88" t="str">
        <f t="array" ref="T452">if(V452="","",XLOOKUP(V452,Master[Company],Master[Loading Location],"NA",0,1))</f>
        <v/>
      </c>
      <c r="U452" s="88" t="str">
        <f t="array" ref="U452">if(V452="","",XLOOKUP(V452,Master[Company],Master[Acronym],"NA",0,1))</f>
        <v/>
      </c>
      <c r="V452" s="88"/>
      <c r="W452" s="90"/>
      <c r="X452" s="90"/>
      <c r="Y452" s="88"/>
      <c r="Z452" s="88" t="str">
        <f t="shared" si="5"/>
        <v/>
      </c>
      <c r="AA452" s="88"/>
      <c r="AB452" s="88"/>
      <c r="AC452" s="88"/>
      <c r="AD452" s="166"/>
      <c r="AE452" s="303"/>
      <c r="AF452" s="304"/>
      <c r="AG452" s="304"/>
      <c r="AH452" s="304"/>
      <c r="AI452" s="304"/>
      <c r="AJ452" s="304"/>
      <c r="AK452" s="304"/>
      <c r="AL452" s="305"/>
      <c r="AM452" s="304"/>
      <c r="AN452" s="304"/>
      <c r="AO452" s="304"/>
      <c r="AP452" s="304"/>
      <c r="AQ452" s="304"/>
      <c r="AR452" s="304"/>
      <c r="AS452" s="304"/>
      <c r="AT452" s="304"/>
      <c r="AU452" s="164"/>
      <c r="AV452" s="306"/>
      <c r="AW452" s="306"/>
      <c r="AX452" s="164"/>
      <c r="AY452" s="166"/>
      <c r="AZ452" s="88"/>
      <c r="BA452" s="88"/>
      <c r="BB452" s="88"/>
      <c r="BC452" s="88"/>
      <c r="BD452" s="307"/>
      <c r="BE452" s="88"/>
      <c r="BF452" s="88"/>
      <c r="BG452" s="88"/>
      <c r="BH452" s="308"/>
      <c r="BI452" s="309"/>
      <c r="BJ452" s="310"/>
      <c r="BK452" s="310"/>
      <c r="BL452" s="310"/>
      <c r="BM452" s="310"/>
      <c r="BN452" s="214"/>
    </row>
    <row r="453" ht="22.5" customHeight="1">
      <c r="A453" s="85" t="str">
        <f t="shared" si="6"/>
        <v/>
      </c>
      <c r="B453" s="321"/>
      <c r="C453" s="319" t="str">
        <f t="shared" si="1"/>
        <v/>
      </c>
      <c r="D453" s="322"/>
      <c r="E453" s="320" t="str">
        <f t="shared" si="2"/>
        <v/>
      </c>
      <c r="F453" s="323"/>
      <c r="G453" s="164"/>
      <c r="H453" s="88" t="str">
        <f t="array" ref="H453">IF(D453="","",XLOOKUP(D453,'Master Data'!K:K,'Master Data'!N:N,"Input in Master Data",0,1))</f>
        <v/>
      </c>
      <c r="I453" s="88" t="str">
        <f t="array" ref="I453">IF(D453="","",XLOOKUP(D453,'Master Data'!K:K,'Master Data'!O:O,"Input in Master Data",0,1))</f>
        <v/>
      </c>
      <c r="J453" s="88" t="str">
        <f t="array" ref="J453">if(V453="","",XLOOKUP(V453,Master[Company],Master[Blow],"Unknown",0,1))</f>
        <v/>
      </c>
      <c r="K453" s="88" t="str">
        <f t="array" ref="K453">if(V453="","",XLOOKUP(V453,Master[Company],Master[Pigging],"Unknown",0,1))</f>
        <v/>
      </c>
      <c r="L453" s="88" t="str">
        <f t="array" ref="L453">if(V453="","",XLOOKUP(V453,Master[Company],Master[Load Method],"Unknown",0,1))</f>
        <v/>
      </c>
      <c r="M453" s="88" t="str">
        <f t="array" ref="M453">if(V453="","",XLOOKUP(V453,Master[Company],Master[Line Distance],"Unknown",0,1))</f>
        <v/>
      </c>
      <c r="N453" s="164"/>
      <c r="O453" s="301"/>
      <c r="P453" s="88"/>
      <c r="Q453" s="88" t="str">
        <f t="array" ref="Q453">if(V453="","",XLOOKUP(V453,Master[Company],Master[Terms],"NA",0,1))</f>
        <v/>
      </c>
      <c r="R453" s="88" t="str">
        <f t="shared" si="3"/>
        <v/>
      </c>
      <c r="S453" s="88" t="str">
        <f t="array" ref="S453">if(V453="","",XLOOKUP(V453,Master[Company],Master[Group],"NA",0,1))</f>
        <v/>
      </c>
      <c r="T453" s="88" t="str">
        <f t="array" ref="T453">if(V453="","",XLOOKUP(V453,Master[Company],Master[Loading Location],"NA",0,1))</f>
        <v/>
      </c>
      <c r="U453" s="88" t="str">
        <f t="array" ref="U453">if(V453="","",XLOOKUP(V453,Master[Company],Master[Acronym],"NA",0,1))</f>
        <v/>
      </c>
      <c r="V453" s="88"/>
      <c r="W453" s="90"/>
      <c r="X453" s="90"/>
      <c r="Y453" s="88"/>
      <c r="Z453" s="88" t="str">
        <f t="shared" si="5"/>
        <v/>
      </c>
      <c r="AA453" s="88"/>
      <c r="AB453" s="88"/>
      <c r="AC453" s="88"/>
      <c r="AD453" s="166"/>
      <c r="AE453" s="303"/>
      <c r="AF453" s="304"/>
      <c r="AG453" s="304"/>
      <c r="AH453" s="304"/>
      <c r="AI453" s="304"/>
      <c r="AJ453" s="304"/>
      <c r="AK453" s="304"/>
      <c r="AL453" s="305"/>
      <c r="AM453" s="304"/>
      <c r="AN453" s="304"/>
      <c r="AO453" s="304"/>
      <c r="AP453" s="304"/>
      <c r="AQ453" s="304"/>
      <c r="AR453" s="304"/>
      <c r="AS453" s="304"/>
      <c r="AT453" s="304"/>
      <c r="AU453" s="164"/>
      <c r="AV453" s="306"/>
      <c r="AW453" s="306"/>
      <c r="AX453" s="164"/>
      <c r="AY453" s="166"/>
      <c r="AZ453" s="88"/>
      <c r="BA453" s="88"/>
      <c r="BB453" s="88"/>
      <c r="BC453" s="88"/>
      <c r="BD453" s="307"/>
      <c r="BE453" s="88"/>
      <c r="BF453" s="88"/>
      <c r="BG453" s="88"/>
      <c r="BH453" s="308"/>
      <c r="BI453" s="309"/>
      <c r="BJ453" s="310"/>
      <c r="BK453" s="310"/>
      <c r="BL453" s="310"/>
      <c r="BM453" s="310"/>
      <c r="BN453" s="214"/>
    </row>
    <row r="454" ht="22.5" customHeight="1">
      <c r="A454" s="85" t="str">
        <f t="shared" si="6"/>
        <v/>
      </c>
      <c r="B454" s="321"/>
      <c r="C454" s="319" t="str">
        <f t="shared" si="1"/>
        <v/>
      </c>
      <c r="D454" s="322"/>
      <c r="E454" s="320" t="str">
        <f t="shared" si="2"/>
        <v/>
      </c>
      <c r="F454" s="323"/>
      <c r="G454" s="164"/>
      <c r="H454" s="88" t="str">
        <f t="array" ref="H454">IF(D454="","",XLOOKUP(D454,'Master Data'!K:K,'Master Data'!N:N,"Input in Master Data",0,1))</f>
        <v/>
      </c>
      <c r="I454" s="88" t="str">
        <f t="array" ref="I454">IF(D454="","",XLOOKUP(D454,'Master Data'!K:K,'Master Data'!O:O,"Input in Master Data",0,1))</f>
        <v/>
      </c>
      <c r="J454" s="88" t="str">
        <f t="array" ref="J454">if(V454="","",XLOOKUP(V454,Master[Company],Master[Blow],"Unknown",0,1))</f>
        <v/>
      </c>
      <c r="K454" s="88" t="str">
        <f t="array" ref="K454">if(V454="","",XLOOKUP(V454,Master[Company],Master[Pigging],"Unknown",0,1))</f>
        <v/>
      </c>
      <c r="L454" s="88" t="str">
        <f t="array" ref="L454">if(V454="","",XLOOKUP(V454,Master[Company],Master[Load Method],"Unknown",0,1))</f>
        <v/>
      </c>
      <c r="M454" s="88" t="str">
        <f t="array" ref="M454">if(V454="","",XLOOKUP(V454,Master[Company],Master[Line Distance],"Unknown",0,1))</f>
        <v/>
      </c>
      <c r="N454" s="164"/>
      <c r="O454" s="301"/>
      <c r="P454" s="88"/>
      <c r="Q454" s="88" t="str">
        <f t="array" ref="Q454">if(V454="","",XLOOKUP(V454,Master[Company],Master[Terms],"NA",0,1))</f>
        <v/>
      </c>
      <c r="R454" s="88" t="str">
        <f t="shared" si="3"/>
        <v/>
      </c>
      <c r="S454" s="88" t="str">
        <f t="array" ref="S454">if(V454="","",XLOOKUP(V454,Master[Company],Master[Group],"NA",0,1))</f>
        <v/>
      </c>
      <c r="T454" s="88" t="str">
        <f t="array" ref="T454">if(V454="","",XLOOKUP(V454,Master[Company],Master[Loading Location],"NA",0,1))</f>
        <v/>
      </c>
      <c r="U454" s="88" t="str">
        <f t="array" ref="U454">if(V454="","",XLOOKUP(V454,Master[Company],Master[Acronym],"NA",0,1))</f>
        <v/>
      </c>
      <c r="V454" s="88"/>
      <c r="W454" s="90"/>
      <c r="X454" s="90"/>
      <c r="Y454" s="88"/>
      <c r="Z454" s="88" t="str">
        <f t="shared" si="5"/>
        <v/>
      </c>
      <c r="AA454" s="88"/>
      <c r="AB454" s="88"/>
      <c r="AC454" s="88"/>
      <c r="AD454" s="166"/>
      <c r="AE454" s="303"/>
      <c r="AF454" s="304"/>
      <c r="AG454" s="304"/>
      <c r="AH454" s="304"/>
      <c r="AI454" s="304"/>
      <c r="AJ454" s="304"/>
      <c r="AK454" s="304"/>
      <c r="AL454" s="305"/>
      <c r="AM454" s="304"/>
      <c r="AN454" s="304"/>
      <c r="AO454" s="304"/>
      <c r="AP454" s="304"/>
      <c r="AQ454" s="304"/>
      <c r="AR454" s="304"/>
      <c r="AS454" s="304"/>
      <c r="AT454" s="304"/>
      <c r="AU454" s="164"/>
      <c r="AV454" s="306"/>
      <c r="AW454" s="306"/>
      <c r="AX454" s="164"/>
      <c r="AY454" s="166"/>
      <c r="AZ454" s="88"/>
      <c r="BA454" s="88"/>
      <c r="BB454" s="88"/>
      <c r="BC454" s="88"/>
      <c r="BD454" s="307"/>
      <c r="BE454" s="88"/>
      <c r="BF454" s="88"/>
      <c r="BG454" s="88"/>
      <c r="BH454" s="308"/>
      <c r="BI454" s="309"/>
      <c r="BJ454" s="310"/>
      <c r="BK454" s="310"/>
      <c r="BL454" s="310"/>
      <c r="BM454" s="310"/>
      <c r="BN454" s="214"/>
    </row>
    <row r="455" ht="22.5" customHeight="1">
      <c r="A455" s="85" t="str">
        <f t="shared" si="6"/>
        <v/>
      </c>
      <c r="B455" s="321"/>
      <c r="C455" s="319" t="str">
        <f t="shared" si="1"/>
        <v/>
      </c>
      <c r="D455" s="322"/>
      <c r="E455" s="320" t="str">
        <f t="shared" si="2"/>
        <v/>
      </c>
      <c r="F455" s="323"/>
      <c r="G455" s="164"/>
      <c r="H455" s="88" t="str">
        <f t="array" ref="H455">IF(D455="","",XLOOKUP(D455,'Master Data'!K:K,'Master Data'!N:N,"Input in Master Data",0,1))</f>
        <v/>
      </c>
      <c r="I455" s="88" t="str">
        <f t="array" ref="I455">IF(D455="","",XLOOKUP(D455,'Master Data'!K:K,'Master Data'!O:O,"Input in Master Data",0,1))</f>
        <v/>
      </c>
      <c r="J455" s="88" t="str">
        <f t="array" ref="J455">if(V455="","",XLOOKUP(V455,Master[Company],Master[Blow],"Unknown",0,1))</f>
        <v/>
      </c>
      <c r="K455" s="88" t="str">
        <f t="array" ref="K455">if(V455="","",XLOOKUP(V455,Master[Company],Master[Pigging],"Unknown",0,1))</f>
        <v/>
      </c>
      <c r="L455" s="88" t="str">
        <f t="array" ref="L455">if(V455="","",XLOOKUP(V455,Master[Company],Master[Load Method],"Unknown",0,1))</f>
        <v/>
      </c>
      <c r="M455" s="88" t="str">
        <f t="array" ref="M455">if(V455="","",XLOOKUP(V455,Master[Company],Master[Line Distance],"Unknown",0,1))</f>
        <v/>
      </c>
      <c r="N455" s="164"/>
      <c r="O455" s="301"/>
      <c r="P455" s="88"/>
      <c r="Q455" s="88" t="str">
        <f t="array" ref="Q455">if(V455="","",XLOOKUP(V455,Master[Company],Master[Terms],"NA",0,1))</f>
        <v/>
      </c>
      <c r="R455" s="88" t="str">
        <f t="shared" si="3"/>
        <v/>
      </c>
      <c r="S455" s="88" t="str">
        <f t="array" ref="S455">if(V455="","",XLOOKUP(V455,Master[Company],Master[Group],"NA",0,1))</f>
        <v/>
      </c>
      <c r="T455" s="88" t="str">
        <f t="array" ref="T455">if(V455="","",XLOOKUP(V455,Master[Company],Master[Loading Location],"NA",0,1))</f>
        <v/>
      </c>
      <c r="U455" s="88" t="str">
        <f t="array" ref="U455">if(V455="","",XLOOKUP(V455,Master[Company],Master[Acronym],"NA",0,1))</f>
        <v/>
      </c>
      <c r="V455" s="88"/>
      <c r="W455" s="90"/>
      <c r="X455" s="90"/>
      <c r="Y455" s="88"/>
      <c r="Z455" s="88" t="str">
        <f t="shared" si="5"/>
        <v/>
      </c>
      <c r="AA455" s="88"/>
      <c r="AB455" s="88"/>
      <c r="AC455" s="88"/>
      <c r="AD455" s="166"/>
      <c r="AE455" s="303"/>
      <c r="AF455" s="304"/>
      <c r="AG455" s="304"/>
      <c r="AH455" s="304"/>
      <c r="AI455" s="304"/>
      <c r="AJ455" s="304"/>
      <c r="AK455" s="304"/>
      <c r="AL455" s="305"/>
      <c r="AM455" s="304"/>
      <c r="AN455" s="304"/>
      <c r="AO455" s="304"/>
      <c r="AP455" s="304"/>
      <c r="AQ455" s="304"/>
      <c r="AR455" s="304"/>
      <c r="AS455" s="304"/>
      <c r="AT455" s="304"/>
      <c r="AU455" s="164"/>
      <c r="AV455" s="306"/>
      <c r="AW455" s="306"/>
      <c r="AX455" s="164"/>
      <c r="AY455" s="166"/>
      <c r="AZ455" s="88"/>
      <c r="BA455" s="88"/>
      <c r="BB455" s="88"/>
      <c r="BC455" s="88"/>
      <c r="BD455" s="307"/>
      <c r="BE455" s="88"/>
      <c r="BF455" s="88"/>
      <c r="BG455" s="88"/>
      <c r="BH455" s="308"/>
      <c r="BI455" s="309"/>
      <c r="BJ455" s="310"/>
      <c r="BK455" s="310"/>
      <c r="BL455" s="310"/>
      <c r="BM455" s="310"/>
      <c r="BN455" s="214"/>
    </row>
    <row r="456" ht="22.5" customHeight="1">
      <c r="A456" s="85" t="str">
        <f t="shared" si="6"/>
        <v/>
      </c>
      <c r="B456" s="321"/>
      <c r="C456" s="319" t="str">
        <f t="shared" si="1"/>
        <v/>
      </c>
      <c r="D456" s="322"/>
      <c r="E456" s="320" t="str">
        <f t="shared" si="2"/>
        <v/>
      </c>
      <c r="F456" s="323"/>
      <c r="G456" s="164"/>
      <c r="H456" s="88" t="str">
        <f t="array" ref="H456">IF(D456="","",XLOOKUP(D456,'Master Data'!K:K,'Master Data'!N:N,"Input in Master Data",0,1))</f>
        <v/>
      </c>
      <c r="I456" s="88" t="str">
        <f t="array" ref="I456">IF(D456="","",XLOOKUP(D456,'Master Data'!K:K,'Master Data'!O:O,"Input in Master Data",0,1))</f>
        <v/>
      </c>
      <c r="J456" s="88" t="str">
        <f t="array" ref="J456">if(V456="","",XLOOKUP(V456,Master[Company],Master[Blow],"Unknown",0,1))</f>
        <v/>
      </c>
      <c r="K456" s="88" t="str">
        <f t="array" ref="K456">if(V456="","",XLOOKUP(V456,Master[Company],Master[Pigging],"Unknown",0,1))</f>
        <v/>
      </c>
      <c r="L456" s="88" t="str">
        <f t="array" ref="L456">if(V456="","",XLOOKUP(V456,Master[Company],Master[Load Method],"Unknown",0,1))</f>
        <v/>
      </c>
      <c r="M456" s="88" t="str">
        <f t="array" ref="M456">if(V456="","",XLOOKUP(V456,Master[Company],Master[Line Distance],"Unknown",0,1))</f>
        <v/>
      </c>
      <c r="N456" s="164"/>
      <c r="O456" s="301"/>
      <c r="P456" s="88"/>
      <c r="Q456" s="88" t="str">
        <f t="array" ref="Q456">if(V456="","",XLOOKUP(V456,Master[Company],Master[Terms],"NA",0,1))</f>
        <v/>
      </c>
      <c r="R456" s="88" t="str">
        <f t="shared" si="3"/>
        <v/>
      </c>
      <c r="S456" s="88" t="str">
        <f t="array" ref="S456">if(V456="","",XLOOKUP(V456,Master[Company],Master[Group],"NA",0,1))</f>
        <v/>
      </c>
      <c r="T456" s="88" t="str">
        <f t="array" ref="T456">if(V456="","",XLOOKUP(V456,Master[Company],Master[Loading Location],"NA",0,1))</f>
        <v/>
      </c>
      <c r="U456" s="88" t="str">
        <f t="array" ref="U456">if(V456="","",XLOOKUP(V456,Master[Company],Master[Acronym],"NA",0,1))</f>
        <v/>
      </c>
      <c r="V456" s="88"/>
      <c r="W456" s="90"/>
      <c r="X456" s="90"/>
      <c r="Y456" s="88"/>
      <c r="Z456" s="88" t="str">
        <f t="shared" si="5"/>
        <v/>
      </c>
      <c r="AA456" s="88"/>
      <c r="AB456" s="88"/>
      <c r="AC456" s="88"/>
      <c r="AD456" s="166"/>
      <c r="AE456" s="303"/>
      <c r="AF456" s="304"/>
      <c r="AG456" s="304"/>
      <c r="AH456" s="304"/>
      <c r="AI456" s="304"/>
      <c r="AJ456" s="304"/>
      <c r="AK456" s="304"/>
      <c r="AL456" s="305"/>
      <c r="AM456" s="304"/>
      <c r="AN456" s="304"/>
      <c r="AO456" s="304"/>
      <c r="AP456" s="304"/>
      <c r="AQ456" s="304"/>
      <c r="AR456" s="304"/>
      <c r="AS456" s="304"/>
      <c r="AT456" s="304"/>
      <c r="AU456" s="164"/>
      <c r="AV456" s="306"/>
      <c r="AW456" s="306"/>
      <c r="AX456" s="164"/>
      <c r="AY456" s="166"/>
      <c r="AZ456" s="88"/>
      <c r="BA456" s="88"/>
      <c r="BB456" s="88"/>
      <c r="BC456" s="88"/>
      <c r="BD456" s="307"/>
      <c r="BE456" s="88"/>
      <c r="BF456" s="88"/>
      <c r="BG456" s="88"/>
      <c r="BH456" s="308"/>
      <c r="BI456" s="309"/>
      <c r="BJ456" s="310"/>
      <c r="BK456" s="310"/>
      <c r="BL456" s="310"/>
      <c r="BM456" s="310"/>
      <c r="BN456" s="214"/>
    </row>
    <row r="457" ht="22.5" customHeight="1">
      <c r="A457" s="85" t="str">
        <f t="shared" si="6"/>
        <v/>
      </c>
      <c r="B457" s="321"/>
      <c r="C457" s="319" t="str">
        <f t="shared" si="1"/>
        <v/>
      </c>
      <c r="D457" s="322"/>
      <c r="E457" s="320" t="str">
        <f t="shared" si="2"/>
        <v/>
      </c>
      <c r="F457" s="323"/>
      <c r="G457" s="164"/>
      <c r="H457" s="88" t="str">
        <f t="array" ref="H457">IF(D457="","",XLOOKUP(D457,'Master Data'!K:K,'Master Data'!N:N,"Input in Master Data",0,1))</f>
        <v/>
      </c>
      <c r="I457" s="88" t="str">
        <f t="array" ref="I457">IF(D457="","",XLOOKUP(D457,'Master Data'!K:K,'Master Data'!O:O,"Input in Master Data",0,1))</f>
        <v/>
      </c>
      <c r="J457" s="88" t="str">
        <f t="array" ref="J457">if(V457="","",XLOOKUP(V457,Master[Company],Master[Blow],"Unknown",0,1))</f>
        <v/>
      </c>
      <c r="K457" s="88" t="str">
        <f t="array" ref="K457">if(V457="","",XLOOKUP(V457,Master[Company],Master[Pigging],"Unknown",0,1))</f>
        <v/>
      </c>
      <c r="L457" s="88" t="str">
        <f t="array" ref="L457">if(V457="","",XLOOKUP(V457,Master[Company],Master[Load Method],"Unknown",0,1))</f>
        <v/>
      </c>
      <c r="M457" s="88" t="str">
        <f t="array" ref="M457">if(V457="","",XLOOKUP(V457,Master[Company],Master[Line Distance],"Unknown",0,1))</f>
        <v/>
      </c>
      <c r="N457" s="164"/>
      <c r="O457" s="301"/>
      <c r="P457" s="88"/>
      <c r="Q457" s="88" t="str">
        <f t="array" ref="Q457">if(V457="","",XLOOKUP(V457,Master[Company],Master[Terms],"NA",0,1))</f>
        <v/>
      </c>
      <c r="R457" s="88" t="str">
        <f t="shared" si="3"/>
        <v/>
      </c>
      <c r="S457" s="88" t="str">
        <f t="array" ref="S457">if(V457="","",XLOOKUP(V457,Master[Company],Master[Group],"NA",0,1))</f>
        <v/>
      </c>
      <c r="T457" s="88" t="str">
        <f t="array" ref="T457">if(V457="","",XLOOKUP(V457,Master[Company],Master[Loading Location],"NA",0,1))</f>
        <v/>
      </c>
      <c r="U457" s="88" t="str">
        <f t="array" ref="U457">if(V457="","",XLOOKUP(V457,Master[Company],Master[Acronym],"NA",0,1))</f>
        <v/>
      </c>
      <c r="V457" s="88"/>
      <c r="W457" s="90"/>
      <c r="X457" s="90"/>
      <c r="Y457" s="88"/>
      <c r="Z457" s="88" t="str">
        <f t="shared" si="5"/>
        <v/>
      </c>
      <c r="AA457" s="88"/>
      <c r="AB457" s="88"/>
      <c r="AC457" s="88"/>
      <c r="AD457" s="166"/>
      <c r="AE457" s="303"/>
      <c r="AF457" s="304"/>
      <c r="AG457" s="304"/>
      <c r="AH457" s="304"/>
      <c r="AI457" s="304"/>
      <c r="AJ457" s="304"/>
      <c r="AK457" s="304"/>
      <c r="AL457" s="305"/>
      <c r="AM457" s="304"/>
      <c r="AN457" s="304"/>
      <c r="AO457" s="304"/>
      <c r="AP457" s="304"/>
      <c r="AQ457" s="304"/>
      <c r="AR457" s="304"/>
      <c r="AS457" s="304"/>
      <c r="AT457" s="304"/>
      <c r="AU457" s="164"/>
      <c r="AV457" s="306"/>
      <c r="AW457" s="306"/>
      <c r="AX457" s="164"/>
      <c r="AY457" s="166"/>
      <c r="AZ457" s="88"/>
      <c r="BA457" s="88"/>
      <c r="BB457" s="88"/>
      <c r="BC457" s="88"/>
      <c r="BD457" s="307"/>
      <c r="BE457" s="88"/>
      <c r="BF457" s="88"/>
      <c r="BG457" s="88"/>
      <c r="BH457" s="308"/>
      <c r="BI457" s="309"/>
      <c r="BJ457" s="310"/>
      <c r="BK457" s="310"/>
      <c r="BL457" s="310"/>
      <c r="BM457" s="310"/>
      <c r="BN457" s="214"/>
    </row>
    <row r="458" ht="22.5" customHeight="1">
      <c r="A458" s="85" t="str">
        <f t="shared" si="6"/>
        <v/>
      </c>
      <c r="B458" s="321"/>
      <c r="C458" s="319" t="str">
        <f t="shared" si="1"/>
        <v/>
      </c>
      <c r="D458" s="322"/>
      <c r="E458" s="320" t="str">
        <f t="shared" si="2"/>
        <v/>
      </c>
      <c r="F458" s="323"/>
      <c r="G458" s="164"/>
      <c r="H458" s="88" t="str">
        <f t="array" ref="H458">IF(D458="","",XLOOKUP(D458,'Master Data'!K:K,'Master Data'!N:N,"Input in Master Data",0,1))</f>
        <v/>
      </c>
      <c r="I458" s="88" t="str">
        <f t="array" ref="I458">IF(D458="","",XLOOKUP(D458,'Master Data'!K:K,'Master Data'!O:O,"Input in Master Data",0,1))</f>
        <v/>
      </c>
      <c r="J458" s="88" t="str">
        <f t="array" ref="J458">if(V458="","",XLOOKUP(V458,Master[Company],Master[Blow],"Unknown",0,1))</f>
        <v/>
      </c>
      <c r="K458" s="88" t="str">
        <f t="array" ref="K458">if(V458="","",XLOOKUP(V458,Master[Company],Master[Pigging],"Unknown",0,1))</f>
        <v/>
      </c>
      <c r="L458" s="88" t="str">
        <f t="array" ref="L458">if(V458="","",XLOOKUP(V458,Master[Company],Master[Load Method],"Unknown",0,1))</f>
        <v/>
      </c>
      <c r="M458" s="88" t="str">
        <f t="array" ref="M458">if(V458="","",XLOOKUP(V458,Master[Company],Master[Line Distance],"Unknown",0,1))</f>
        <v/>
      </c>
      <c r="N458" s="164"/>
      <c r="O458" s="301"/>
      <c r="P458" s="88"/>
      <c r="Q458" s="88" t="str">
        <f t="array" ref="Q458">if(V458="","",XLOOKUP(V458,Master[Company],Master[Terms],"NA",0,1))</f>
        <v/>
      </c>
      <c r="R458" s="88" t="str">
        <f t="shared" si="3"/>
        <v/>
      </c>
      <c r="S458" s="88" t="str">
        <f t="array" ref="S458">if(V458="","",XLOOKUP(V458,Master[Company],Master[Group],"NA",0,1))</f>
        <v/>
      </c>
      <c r="T458" s="88" t="str">
        <f t="array" ref="T458">if(V458="","",XLOOKUP(V458,Master[Company],Master[Loading Location],"NA",0,1))</f>
        <v/>
      </c>
      <c r="U458" s="88" t="str">
        <f t="array" ref="U458">if(V458="","",XLOOKUP(V458,Master[Company],Master[Acronym],"NA",0,1))</f>
        <v/>
      </c>
      <c r="V458" s="88"/>
      <c r="W458" s="90"/>
      <c r="X458" s="90"/>
      <c r="Y458" s="88"/>
      <c r="Z458" s="88" t="str">
        <f t="shared" si="5"/>
        <v/>
      </c>
      <c r="AA458" s="88"/>
      <c r="AB458" s="88"/>
      <c r="AC458" s="88"/>
      <c r="AD458" s="166"/>
      <c r="AE458" s="303"/>
      <c r="AF458" s="304"/>
      <c r="AG458" s="304"/>
      <c r="AH458" s="304"/>
      <c r="AI458" s="304"/>
      <c r="AJ458" s="304"/>
      <c r="AK458" s="304"/>
      <c r="AL458" s="305"/>
      <c r="AM458" s="304"/>
      <c r="AN458" s="304"/>
      <c r="AO458" s="304"/>
      <c r="AP458" s="304"/>
      <c r="AQ458" s="304"/>
      <c r="AR458" s="304"/>
      <c r="AS458" s="304"/>
      <c r="AT458" s="304"/>
      <c r="AU458" s="164"/>
      <c r="AV458" s="306"/>
      <c r="AW458" s="306"/>
      <c r="AX458" s="164"/>
      <c r="AY458" s="166"/>
      <c r="AZ458" s="88"/>
      <c r="BA458" s="88"/>
      <c r="BB458" s="88"/>
      <c r="BC458" s="88"/>
      <c r="BD458" s="307"/>
      <c r="BE458" s="88"/>
      <c r="BF458" s="88"/>
      <c r="BG458" s="88"/>
      <c r="BH458" s="308"/>
      <c r="BI458" s="309"/>
      <c r="BJ458" s="310"/>
      <c r="BK458" s="310"/>
      <c r="BL458" s="310"/>
      <c r="BM458" s="310"/>
      <c r="BN458" s="214"/>
    </row>
    <row r="459" ht="22.5" customHeight="1">
      <c r="A459" s="85" t="str">
        <f t="shared" si="6"/>
        <v/>
      </c>
      <c r="B459" s="321"/>
      <c r="C459" s="319" t="str">
        <f t="shared" si="1"/>
        <v/>
      </c>
      <c r="D459" s="322"/>
      <c r="E459" s="320" t="str">
        <f t="shared" si="2"/>
        <v/>
      </c>
      <c r="F459" s="323"/>
      <c r="G459" s="164"/>
      <c r="H459" s="88" t="str">
        <f t="array" ref="H459">IF(D459="","",XLOOKUP(D459,'Master Data'!K:K,'Master Data'!N:N,"Input in Master Data",0,1))</f>
        <v/>
      </c>
      <c r="I459" s="88" t="str">
        <f t="array" ref="I459">IF(D459="","",XLOOKUP(D459,'Master Data'!K:K,'Master Data'!O:O,"Input in Master Data",0,1))</f>
        <v/>
      </c>
      <c r="J459" s="88" t="str">
        <f t="array" ref="J459">if(V459="","",XLOOKUP(V459,Master[Company],Master[Blow],"Unknown",0,1))</f>
        <v/>
      </c>
      <c r="K459" s="88" t="str">
        <f t="array" ref="K459">if(V459="","",XLOOKUP(V459,Master[Company],Master[Pigging],"Unknown",0,1))</f>
        <v/>
      </c>
      <c r="L459" s="88" t="str">
        <f t="array" ref="L459">if(V459="","",XLOOKUP(V459,Master[Company],Master[Load Method],"Unknown",0,1))</f>
        <v/>
      </c>
      <c r="M459" s="88" t="str">
        <f t="array" ref="M459">if(V459="","",XLOOKUP(V459,Master[Company],Master[Line Distance],"Unknown",0,1))</f>
        <v/>
      </c>
      <c r="N459" s="164"/>
      <c r="O459" s="301"/>
      <c r="P459" s="88"/>
      <c r="Q459" s="88" t="str">
        <f t="array" ref="Q459">if(V459="","",XLOOKUP(V459,Master[Company],Master[Terms],"NA",0,1))</f>
        <v/>
      </c>
      <c r="R459" s="88" t="str">
        <f t="shared" si="3"/>
        <v/>
      </c>
      <c r="S459" s="88" t="str">
        <f t="array" ref="S459">if(V459="","",XLOOKUP(V459,Master[Company],Master[Group],"NA",0,1))</f>
        <v/>
      </c>
      <c r="T459" s="88" t="str">
        <f t="array" ref="T459">if(V459="","",XLOOKUP(V459,Master[Company],Master[Loading Location],"NA",0,1))</f>
        <v/>
      </c>
      <c r="U459" s="88" t="str">
        <f t="array" ref="U459">if(V459="","",XLOOKUP(V459,Master[Company],Master[Acronym],"NA",0,1))</f>
        <v/>
      </c>
      <c r="V459" s="88"/>
      <c r="W459" s="90"/>
      <c r="X459" s="90"/>
      <c r="Y459" s="88"/>
      <c r="Z459" s="88" t="str">
        <f t="shared" si="5"/>
        <v/>
      </c>
      <c r="AA459" s="88"/>
      <c r="AB459" s="88"/>
      <c r="AC459" s="88"/>
      <c r="AD459" s="166"/>
      <c r="AE459" s="303"/>
      <c r="AF459" s="304"/>
      <c r="AG459" s="304"/>
      <c r="AH459" s="304"/>
      <c r="AI459" s="304"/>
      <c r="AJ459" s="304"/>
      <c r="AK459" s="304"/>
      <c r="AL459" s="305"/>
      <c r="AM459" s="304"/>
      <c r="AN459" s="304"/>
      <c r="AO459" s="304"/>
      <c r="AP459" s="304"/>
      <c r="AQ459" s="304"/>
      <c r="AR459" s="304"/>
      <c r="AS459" s="304"/>
      <c r="AT459" s="304"/>
      <c r="AU459" s="164"/>
      <c r="AV459" s="306"/>
      <c r="AW459" s="306"/>
      <c r="AX459" s="164"/>
      <c r="AY459" s="166"/>
      <c r="AZ459" s="88"/>
      <c r="BA459" s="88"/>
      <c r="BB459" s="88"/>
      <c r="BC459" s="88"/>
      <c r="BD459" s="307"/>
      <c r="BE459" s="88"/>
      <c r="BF459" s="88"/>
      <c r="BG459" s="88"/>
      <c r="BH459" s="308"/>
      <c r="BI459" s="309"/>
      <c r="BJ459" s="310"/>
      <c r="BK459" s="310"/>
      <c r="BL459" s="310"/>
      <c r="BM459" s="310"/>
      <c r="BN459" s="214"/>
    </row>
    <row r="460" ht="22.5" customHeight="1">
      <c r="A460" s="85" t="str">
        <f t="shared" si="6"/>
        <v/>
      </c>
      <c r="B460" s="321"/>
      <c r="C460" s="319" t="str">
        <f t="shared" si="1"/>
        <v/>
      </c>
      <c r="D460" s="322"/>
      <c r="E460" s="320" t="str">
        <f t="shared" si="2"/>
        <v/>
      </c>
      <c r="F460" s="323"/>
      <c r="G460" s="164"/>
      <c r="H460" s="88" t="str">
        <f t="array" ref="H460">IF(D460="","",XLOOKUP(D460,'Master Data'!K:K,'Master Data'!N:N,"Input in Master Data",0,1))</f>
        <v/>
      </c>
      <c r="I460" s="88" t="str">
        <f t="array" ref="I460">IF(D460="","",XLOOKUP(D460,'Master Data'!K:K,'Master Data'!O:O,"Input in Master Data",0,1))</f>
        <v/>
      </c>
      <c r="J460" s="88" t="str">
        <f t="array" ref="J460">if(V460="","",XLOOKUP(V460,Master[Company],Master[Blow],"Unknown",0,1))</f>
        <v/>
      </c>
      <c r="K460" s="88" t="str">
        <f t="array" ref="K460">if(V460="","",XLOOKUP(V460,Master[Company],Master[Pigging],"Unknown",0,1))</f>
        <v/>
      </c>
      <c r="L460" s="88" t="str">
        <f t="array" ref="L460">if(V460="","",XLOOKUP(V460,Master[Company],Master[Load Method],"Unknown",0,1))</f>
        <v/>
      </c>
      <c r="M460" s="88" t="str">
        <f t="array" ref="M460">if(V460="","",XLOOKUP(V460,Master[Company],Master[Line Distance],"Unknown",0,1))</f>
        <v/>
      </c>
      <c r="N460" s="164"/>
      <c r="O460" s="301"/>
      <c r="P460" s="88"/>
      <c r="Q460" s="88" t="str">
        <f t="array" ref="Q460">if(V460="","",XLOOKUP(V460,Master[Company],Master[Terms],"NA",0,1))</f>
        <v/>
      </c>
      <c r="R460" s="88" t="str">
        <f t="shared" si="3"/>
        <v/>
      </c>
      <c r="S460" s="88" t="str">
        <f t="array" ref="S460">if(V460="","",XLOOKUP(V460,Master[Company],Master[Group],"NA",0,1))</f>
        <v/>
      </c>
      <c r="T460" s="88" t="str">
        <f t="array" ref="T460">if(V460="","",XLOOKUP(V460,Master[Company],Master[Loading Location],"NA",0,1))</f>
        <v/>
      </c>
      <c r="U460" s="88" t="str">
        <f t="array" ref="U460">if(V460="","",XLOOKUP(V460,Master[Company],Master[Acronym],"NA",0,1))</f>
        <v/>
      </c>
      <c r="V460" s="88"/>
      <c r="W460" s="90"/>
      <c r="X460" s="90"/>
      <c r="Y460" s="88"/>
      <c r="Z460" s="88" t="str">
        <f t="shared" si="5"/>
        <v/>
      </c>
      <c r="AA460" s="88"/>
      <c r="AB460" s="88"/>
      <c r="AC460" s="88"/>
      <c r="AD460" s="166"/>
      <c r="AE460" s="303"/>
      <c r="AF460" s="304"/>
      <c r="AG460" s="304"/>
      <c r="AH460" s="304"/>
      <c r="AI460" s="304"/>
      <c r="AJ460" s="304"/>
      <c r="AK460" s="304"/>
      <c r="AL460" s="305"/>
      <c r="AM460" s="304"/>
      <c r="AN460" s="304"/>
      <c r="AO460" s="304"/>
      <c r="AP460" s="304"/>
      <c r="AQ460" s="304"/>
      <c r="AR460" s="304"/>
      <c r="AS460" s="304"/>
      <c r="AT460" s="304"/>
      <c r="AU460" s="164"/>
      <c r="AV460" s="306"/>
      <c r="AW460" s="306"/>
      <c r="AX460" s="164"/>
      <c r="AY460" s="166"/>
      <c r="AZ460" s="88"/>
      <c r="BA460" s="88"/>
      <c r="BB460" s="88"/>
      <c r="BC460" s="88"/>
      <c r="BD460" s="307"/>
      <c r="BE460" s="88"/>
      <c r="BF460" s="88"/>
      <c r="BG460" s="88"/>
      <c r="BH460" s="308"/>
      <c r="BI460" s="309"/>
      <c r="BJ460" s="310"/>
      <c r="BK460" s="310"/>
      <c r="BL460" s="310"/>
      <c r="BM460" s="310"/>
      <c r="BN460" s="214"/>
    </row>
    <row r="461" ht="22.5" customHeight="1">
      <c r="A461" s="85" t="str">
        <f t="shared" si="6"/>
        <v/>
      </c>
      <c r="B461" s="321"/>
      <c r="C461" s="319" t="str">
        <f t="shared" si="1"/>
        <v/>
      </c>
      <c r="D461" s="322"/>
      <c r="E461" s="320" t="str">
        <f t="shared" si="2"/>
        <v/>
      </c>
      <c r="F461" s="323"/>
      <c r="G461" s="164"/>
      <c r="H461" s="88" t="str">
        <f t="array" ref="H461">IF(D461="","",XLOOKUP(D461,'Master Data'!K:K,'Master Data'!N:N,"Input in Master Data",0,1))</f>
        <v/>
      </c>
      <c r="I461" s="88" t="str">
        <f t="array" ref="I461">IF(D461="","",XLOOKUP(D461,'Master Data'!K:K,'Master Data'!O:O,"Input in Master Data",0,1))</f>
        <v/>
      </c>
      <c r="J461" s="88" t="str">
        <f t="array" ref="J461">if(V461="","",XLOOKUP(V461,Master[Company],Master[Blow],"Unknown",0,1))</f>
        <v/>
      </c>
      <c r="K461" s="88" t="str">
        <f t="array" ref="K461">if(V461="","",XLOOKUP(V461,Master[Company],Master[Pigging],"Unknown",0,1))</f>
        <v/>
      </c>
      <c r="L461" s="88" t="str">
        <f t="array" ref="L461">if(V461="","",XLOOKUP(V461,Master[Company],Master[Load Method],"Unknown",0,1))</f>
        <v/>
      </c>
      <c r="M461" s="88" t="str">
        <f t="array" ref="M461">if(V461="","",XLOOKUP(V461,Master[Company],Master[Line Distance],"Unknown",0,1))</f>
        <v/>
      </c>
      <c r="N461" s="164"/>
      <c r="O461" s="301"/>
      <c r="P461" s="88"/>
      <c r="Q461" s="88" t="str">
        <f t="array" ref="Q461">if(V461="","",XLOOKUP(V461,Master[Company],Master[Terms],"NA",0,1))</f>
        <v/>
      </c>
      <c r="R461" s="88" t="str">
        <f t="shared" si="3"/>
        <v/>
      </c>
      <c r="S461" s="88" t="str">
        <f t="array" ref="S461">if(V461="","",XLOOKUP(V461,Master[Company],Master[Group],"NA",0,1))</f>
        <v/>
      </c>
      <c r="T461" s="88" t="str">
        <f t="array" ref="T461">if(V461="","",XLOOKUP(V461,Master[Company],Master[Loading Location],"NA",0,1))</f>
        <v/>
      </c>
      <c r="U461" s="88" t="str">
        <f t="array" ref="U461">if(V461="","",XLOOKUP(V461,Master[Company],Master[Acronym],"NA",0,1))</f>
        <v/>
      </c>
      <c r="V461" s="88"/>
      <c r="W461" s="90"/>
      <c r="X461" s="90"/>
      <c r="Y461" s="88"/>
      <c r="Z461" s="88" t="str">
        <f t="shared" si="5"/>
        <v/>
      </c>
      <c r="AA461" s="88"/>
      <c r="AB461" s="88"/>
      <c r="AC461" s="88"/>
      <c r="AD461" s="166"/>
      <c r="AE461" s="303"/>
      <c r="AF461" s="304"/>
      <c r="AG461" s="304"/>
      <c r="AH461" s="304"/>
      <c r="AI461" s="304"/>
      <c r="AJ461" s="304"/>
      <c r="AK461" s="304"/>
      <c r="AL461" s="305"/>
      <c r="AM461" s="304"/>
      <c r="AN461" s="304"/>
      <c r="AO461" s="304"/>
      <c r="AP461" s="304"/>
      <c r="AQ461" s="304"/>
      <c r="AR461" s="304"/>
      <c r="AS461" s="304"/>
      <c r="AT461" s="304"/>
      <c r="AU461" s="164"/>
      <c r="AV461" s="306"/>
      <c r="AW461" s="306"/>
      <c r="AX461" s="164"/>
      <c r="AY461" s="166"/>
      <c r="AZ461" s="88"/>
      <c r="BA461" s="88"/>
      <c r="BB461" s="88"/>
      <c r="BC461" s="88"/>
      <c r="BD461" s="307"/>
      <c r="BE461" s="88"/>
      <c r="BF461" s="88"/>
      <c r="BG461" s="88"/>
      <c r="BH461" s="308"/>
      <c r="BI461" s="309"/>
      <c r="BJ461" s="310"/>
      <c r="BK461" s="310"/>
      <c r="BL461" s="310"/>
      <c r="BM461" s="310"/>
      <c r="BN461" s="214"/>
    </row>
    <row r="462" ht="22.5" customHeight="1">
      <c r="A462" s="85" t="str">
        <f t="shared" si="6"/>
        <v/>
      </c>
      <c r="B462" s="321"/>
      <c r="C462" s="319" t="str">
        <f t="shared" si="1"/>
        <v/>
      </c>
      <c r="D462" s="322"/>
      <c r="E462" s="320" t="str">
        <f t="shared" si="2"/>
        <v/>
      </c>
      <c r="F462" s="323"/>
      <c r="G462" s="164"/>
      <c r="H462" s="88" t="str">
        <f t="array" ref="H462">IF(D462="","",XLOOKUP(D462,'Master Data'!K:K,'Master Data'!N:N,"Input in Master Data",0,1))</f>
        <v/>
      </c>
      <c r="I462" s="88" t="str">
        <f t="array" ref="I462">IF(D462="","",XLOOKUP(D462,'Master Data'!K:K,'Master Data'!O:O,"Input in Master Data",0,1))</f>
        <v/>
      </c>
      <c r="J462" s="88" t="str">
        <f t="array" ref="J462">if(V462="","",XLOOKUP(V462,Master[Company],Master[Blow],"Unknown",0,1))</f>
        <v/>
      </c>
      <c r="K462" s="88" t="str">
        <f t="array" ref="K462">if(V462="","",XLOOKUP(V462,Master[Company],Master[Pigging],"Unknown",0,1))</f>
        <v/>
      </c>
      <c r="L462" s="88" t="str">
        <f t="array" ref="L462">if(V462="","",XLOOKUP(V462,Master[Company],Master[Load Method],"Unknown",0,1))</f>
        <v/>
      </c>
      <c r="M462" s="88" t="str">
        <f t="array" ref="M462">if(V462="","",XLOOKUP(V462,Master[Company],Master[Line Distance],"Unknown",0,1))</f>
        <v/>
      </c>
      <c r="N462" s="164"/>
      <c r="O462" s="301"/>
      <c r="P462" s="88"/>
      <c r="Q462" s="88" t="str">
        <f t="array" ref="Q462">if(V462="","",XLOOKUP(V462,Master[Company],Master[Terms],"NA",0,1))</f>
        <v/>
      </c>
      <c r="R462" s="88" t="str">
        <f t="shared" si="3"/>
        <v/>
      </c>
      <c r="S462" s="88" t="str">
        <f t="array" ref="S462">if(V462="","",XLOOKUP(V462,Master[Company],Master[Group],"NA",0,1))</f>
        <v/>
      </c>
      <c r="T462" s="88" t="str">
        <f t="array" ref="T462">if(V462="","",XLOOKUP(V462,Master[Company],Master[Loading Location],"NA",0,1))</f>
        <v/>
      </c>
      <c r="U462" s="88" t="str">
        <f t="array" ref="U462">if(V462="","",XLOOKUP(V462,Master[Company],Master[Acronym],"NA",0,1))</f>
        <v/>
      </c>
      <c r="V462" s="88"/>
      <c r="W462" s="90"/>
      <c r="X462" s="90"/>
      <c r="Y462" s="88"/>
      <c r="Z462" s="88" t="str">
        <f t="shared" si="5"/>
        <v/>
      </c>
      <c r="AA462" s="88"/>
      <c r="AB462" s="88"/>
      <c r="AC462" s="88"/>
      <c r="AD462" s="166"/>
      <c r="AE462" s="303"/>
      <c r="AF462" s="304"/>
      <c r="AG462" s="304"/>
      <c r="AH462" s="304"/>
      <c r="AI462" s="304"/>
      <c r="AJ462" s="304"/>
      <c r="AK462" s="304"/>
      <c r="AL462" s="305"/>
      <c r="AM462" s="304"/>
      <c r="AN462" s="304"/>
      <c r="AO462" s="304"/>
      <c r="AP462" s="304"/>
      <c r="AQ462" s="304"/>
      <c r="AR462" s="304"/>
      <c r="AS462" s="304"/>
      <c r="AT462" s="304"/>
      <c r="AU462" s="164"/>
      <c r="AV462" s="306"/>
      <c r="AW462" s="306"/>
      <c r="AX462" s="164"/>
      <c r="AY462" s="166"/>
      <c r="AZ462" s="88"/>
      <c r="BA462" s="88"/>
      <c r="BB462" s="88"/>
      <c r="BC462" s="88"/>
      <c r="BD462" s="307"/>
      <c r="BE462" s="88"/>
      <c r="BF462" s="88"/>
      <c r="BG462" s="88"/>
      <c r="BH462" s="308"/>
      <c r="BI462" s="309"/>
      <c r="BJ462" s="310"/>
      <c r="BK462" s="310"/>
      <c r="BL462" s="310"/>
      <c r="BM462" s="310"/>
      <c r="BN462" s="214"/>
    </row>
    <row r="463" ht="22.5" customHeight="1">
      <c r="A463" s="85" t="str">
        <f t="shared" si="6"/>
        <v/>
      </c>
      <c r="B463" s="321"/>
      <c r="C463" s="319" t="str">
        <f t="shared" si="1"/>
        <v/>
      </c>
      <c r="D463" s="322"/>
      <c r="E463" s="320" t="str">
        <f t="shared" si="2"/>
        <v/>
      </c>
      <c r="F463" s="323"/>
      <c r="G463" s="164"/>
      <c r="H463" s="88" t="str">
        <f t="array" ref="H463">IF(D463="","",XLOOKUP(D463,'Master Data'!K:K,'Master Data'!N:N,"Input in Master Data",0,1))</f>
        <v/>
      </c>
      <c r="I463" s="88" t="str">
        <f t="array" ref="I463">IF(D463="","",XLOOKUP(D463,'Master Data'!K:K,'Master Data'!O:O,"Input in Master Data",0,1))</f>
        <v/>
      </c>
      <c r="J463" s="88" t="str">
        <f t="array" ref="J463">if(V463="","",XLOOKUP(V463,Master[Company],Master[Blow],"Unknown",0,1))</f>
        <v/>
      </c>
      <c r="K463" s="88" t="str">
        <f t="array" ref="K463">if(V463="","",XLOOKUP(V463,Master[Company],Master[Pigging],"Unknown",0,1))</f>
        <v/>
      </c>
      <c r="L463" s="88" t="str">
        <f t="array" ref="L463">if(V463="","",XLOOKUP(V463,Master[Company],Master[Load Method],"Unknown",0,1))</f>
        <v/>
      </c>
      <c r="M463" s="88" t="str">
        <f t="array" ref="M463">if(V463="","",XLOOKUP(V463,Master[Company],Master[Line Distance],"Unknown",0,1))</f>
        <v/>
      </c>
      <c r="N463" s="164"/>
      <c r="O463" s="301"/>
      <c r="P463" s="88"/>
      <c r="Q463" s="88" t="str">
        <f t="array" ref="Q463">if(V463="","",XLOOKUP(V463,Master[Company],Master[Terms],"NA",0,1))</f>
        <v/>
      </c>
      <c r="R463" s="88" t="str">
        <f t="shared" si="3"/>
        <v/>
      </c>
      <c r="S463" s="88" t="str">
        <f t="array" ref="S463">if(V463="","",XLOOKUP(V463,Master[Company],Master[Group],"NA",0,1))</f>
        <v/>
      </c>
      <c r="T463" s="88" t="str">
        <f t="array" ref="T463">if(V463="","",XLOOKUP(V463,Master[Company],Master[Loading Location],"NA",0,1))</f>
        <v/>
      </c>
      <c r="U463" s="88" t="str">
        <f t="array" ref="U463">if(V463="","",XLOOKUP(V463,Master[Company],Master[Acronym],"NA",0,1))</f>
        <v/>
      </c>
      <c r="V463" s="88"/>
      <c r="W463" s="90"/>
      <c r="X463" s="90"/>
      <c r="Y463" s="88"/>
      <c r="Z463" s="88" t="str">
        <f t="shared" si="5"/>
        <v/>
      </c>
      <c r="AA463" s="88"/>
      <c r="AB463" s="88"/>
      <c r="AC463" s="88"/>
      <c r="AD463" s="166"/>
      <c r="AE463" s="303"/>
      <c r="AF463" s="304"/>
      <c r="AG463" s="304"/>
      <c r="AH463" s="304"/>
      <c r="AI463" s="304"/>
      <c r="AJ463" s="304"/>
      <c r="AK463" s="304"/>
      <c r="AL463" s="305"/>
      <c r="AM463" s="304"/>
      <c r="AN463" s="304"/>
      <c r="AO463" s="304"/>
      <c r="AP463" s="304"/>
      <c r="AQ463" s="304"/>
      <c r="AR463" s="304"/>
      <c r="AS463" s="304"/>
      <c r="AT463" s="304"/>
      <c r="AU463" s="164"/>
      <c r="AV463" s="306"/>
      <c r="AW463" s="306"/>
      <c r="AX463" s="164"/>
      <c r="AY463" s="166"/>
      <c r="AZ463" s="88"/>
      <c r="BA463" s="88"/>
      <c r="BB463" s="88"/>
      <c r="BC463" s="88"/>
      <c r="BD463" s="307"/>
      <c r="BE463" s="88"/>
      <c r="BF463" s="88"/>
      <c r="BG463" s="88"/>
      <c r="BH463" s="308"/>
      <c r="BI463" s="309"/>
      <c r="BJ463" s="310"/>
      <c r="BK463" s="310"/>
      <c r="BL463" s="310"/>
      <c r="BM463" s="310"/>
      <c r="BN463" s="214"/>
    </row>
    <row r="464" ht="22.5" customHeight="1">
      <c r="A464" s="85" t="str">
        <f t="shared" si="6"/>
        <v/>
      </c>
      <c r="B464" s="321"/>
      <c r="C464" s="319" t="str">
        <f t="shared" si="1"/>
        <v/>
      </c>
      <c r="D464" s="322"/>
      <c r="E464" s="320" t="str">
        <f t="shared" si="2"/>
        <v/>
      </c>
      <c r="F464" s="323"/>
      <c r="G464" s="164"/>
      <c r="H464" s="88" t="str">
        <f t="array" ref="H464">IF(D464="","",XLOOKUP(D464,'Master Data'!K:K,'Master Data'!N:N,"Input in Master Data",0,1))</f>
        <v/>
      </c>
      <c r="I464" s="88" t="str">
        <f t="array" ref="I464">IF(D464="","",XLOOKUP(D464,'Master Data'!K:K,'Master Data'!O:O,"Input in Master Data",0,1))</f>
        <v/>
      </c>
      <c r="J464" s="88" t="str">
        <f t="array" ref="J464">if(V464="","",XLOOKUP(V464,Master[Company],Master[Blow],"Unknown",0,1))</f>
        <v/>
      </c>
      <c r="K464" s="88" t="str">
        <f t="array" ref="K464">if(V464="","",XLOOKUP(V464,Master[Company],Master[Pigging],"Unknown",0,1))</f>
        <v/>
      </c>
      <c r="L464" s="88" t="str">
        <f t="array" ref="L464">if(V464="","",XLOOKUP(V464,Master[Company],Master[Load Method],"Unknown",0,1))</f>
        <v/>
      </c>
      <c r="M464" s="88" t="str">
        <f t="array" ref="M464">if(V464="","",XLOOKUP(V464,Master[Company],Master[Line Distance],"Unknown",0,1))</f>
        <v/>
      </c>
      <c r="N464" s="164"/>
      <c r="O464" s="301"/>
      <c r="P464" s="88"/>
      <c r="Q464" s="88" t="str">
        <f t="array" ref="Q464">if(V464="","",XLOOKUP(V464,Master[Company],Master[Terms],"NA",0,1))</f>
        <v/>
      </c>
      <c r="R464" s="88" t="str">
        <f t="shared" si="3"/>
        <v/>
      </c>
      <c r="S464" s="88" t="str">
        <f t="array" ref="S464">if(V464="","",XLOOKUP(V464,Master[Company],Master[Group],"NA",0,1))</f>
        <v/>
      </c>
      <c r="T464" s="88" t="str">
        <f t="array" ref="T464">if(V464="","",XLOOKUP(V464,Master[Company],Master[Loading Location],"NA",0,1))</f>
        <v/>
      </c>
      <c r="U464" s="88" t="str">
        <f t="array" ref="U464">if(V464="","",XLOOKUP(V464,Master[Company],Master[Acronym],"NA",0,1))</f>
        <v/>
      </c>
      <c r="V464" s="88"/>
      <c r="W464" s="90"/>
      <c r="X464" s="90"/>
      <c r="Y464" s="88"/>
      <c r="Z464" s="88" t="str">
        <f t="shared" si="5"/>
        <v/>
      </c>
      <c r="AA464" s="88"/>
      <c r="AB464" s="88"/>
      <c r="AC464" s="88"/>
      <c r="AD464" s="166"/>
      <c r="AE464" s="303"/>
      <c r="AF464" s="304"/>
      <c r="AG464" s="304"/>
      <c r="AH464" s="304"/>
      <c r="AI464" s="304"/>
      <c r="AJ464" s="304"/>
      <c r="AK464" s="304"/>
      <c r="AL464" s="305"/>
      <c r="AM464" s="304"/>
      <c r="AN464" s="304"/>
      <c r="AO464" s="304"/>
      <c r="AP464" s="304"/>
      <c r="AQ464" s="304"/>
      <c r="AR464" s="304"/>
      <c r="AS464" s="304"/>
      <c r="AT464" s="304"/>
      <c r="AU464" s="164"/>
      <c r="AV464" s="306"/>
      <c r="AW464" s="306"/>
      <c r="AX464" s="164"/>
      <c r="AY464" s="166"/>
      <c r="AZ464" s="88"/>
      <c r="BA464" s="88"/>
      <c r="BB464" s="88"/>
      <c r="BC464" s="88"/>
      <c r="BD464" s="307"/>
      <c r="BE464" s="88"/>
      <c r="BF464" s="88"/>
      <c r="BG464" s="88"/>
      <c r="BH464" s="308"/>
      <c r="BI464" s="309"/>
      <c r="BJ464" s="310"/>
      <c r="BK464" s="310"/>
      <c r="BL464" s="310"/>
      <c r="BM464" s="310"/>
      <c r="BN464" s="214"/>
    </row>
    <row r="465" ht="22.5" customHeight="1">
      <c r="A465" s="85" t="str">
        <f t="shared" si="6"/>
        <v/>
      </c>
      <c r="B465" s="321"/>
      <c r="C465" s="319" t="str">
        <f t="shared" si="1"/>
        <v/>
      </c>
      <c r="D465" s="322"/>
      <c r="E465" s="320" t="str">
        <f t="shared" si="2"/>
        <v/>
      </c>
      <c r="F465" s="323"/>
      <c r="G465" s="164"/>
      <c r="H465" s="88" t="str">
        <f t="array" ref="H465">IF(D465="","",XLOOKUP(D465,'Master Data'!K:K,'Master Data'!N:N,"Input in Master Data",0,1))</f>
        <v/>
      </c>
      <c r="I465" s="88" t="str">
        <f t="array" ref="I465">IF(D465="","",XLOOKUP(D465,'Master Data'!K:K,'Master Data'!O:O,"Input in Master Data",0,1))</f>
        <v/>
      </c>
      <c r="J465" s="88" t="str">
        <f t="array" ref="J465">if(V465="","",XLOOKUP(V465,Master[Company],Master[Blow],"Unknown",0,1))</f>
        <v/>
      </c>
      <c r="K465" s="88" t="str">
        <f t="array" ref="K465">if(V465="","",XLOOKUP(V465,Master[Company],Master[Pigging],"Unknown",0,1))</f>
        <v/>
      </c>
      <c r="L465" s="88" t="str">
        <f t="array" ref="L465">if(V465="","",XLOOKUP(V465,Master[Company],Master[Load Method],"Unknown",0,1))</f>
        <v/>
      </c>
      <c r="M465" s="88" t="str">
        <f t="array" ref="M465">if(V465="","",XLOOKUP(V465,Master[Company],Master[Line Distance],"Unknown",0,1))</f>
        <v/>
      </c>
      <c r="N465" s="164"/>
      <c r="O465" s="301"/>
      <c r="P465" s="88"/>
      <c r="Q465" s="88" t="str">
        <f t="array" ref="Q465">if(V465="","",XLOOKUP(V465,Master[Company],Master[Terms],"NA",0,1))</f>
        <v/>
      </c>
      <c r="R465" s="88" t="str">
        <f t="shared" si="3"/>
        <v/>
      </c>
      <c r="S465" s="88" t="str">
        <f t="array" ref="S465">if(V465="","",XLOOKUP(V465,Master[Company],Master[Group],"NA",0,1))</f>
        <v/>
      </c>
      <c r="T465" s="88" t="str">
        <f t="array" ref="T465">if(V465="","",XLOOKUP(V465,Master[Company],Master[Loading Location],"NA",0,1))</f>
        <v/>
      </c>
      <c r="U465" s="88" t="str">
        <f t="array" ref="U465">if(V465="","",XLOOKUP(V465,Master[Company],Master[Acronym],"NA",0,1))</f>
        <v/>
      </c>
      <c r="V465" s="88"/>
      <c r="W465" s="90"/>
      <c r="X465" s="90"/>
      <c r="Y465" s="88"/>
      <c r="Z465" s="88" t="str">
        <f t="shared" si="5"/>
        <v/>
      </c>
      <c r="AA465" s="88"/>
      <c r="AB465" s="88"/>
      <c r="AC465" s="88"/>
      <c r="AD465" s="166"/>
      <c r="AE465" s="303"/>
      <c r="AF465" s="304"/>
      <c r="AG465" s="304"/>
      <c r="AH465" s="304"/>
      <c r="AI465" s="304"/>
      <c r="AJ465" s="304"/>
      <c r="AK465" s="304"/>
      <c r="AL465" s="305"/>
      <c r="AM465" s="304"/>
      <c r="AN465" s="304"/>
      <c r="AO465" s="304"/>
      <c r="AP465" s="304"/>
      <c r="AQ465" s="304"/>
      <c r="AR465" s="304"/>
      <c r="AS465" s="304"/>
      <c r="AT465" s="304"/>
      <c r="AU465" s="164"/>
      <c r="AV465" s="306"/>
      <c r="AW465" s="306"/>
      <c r="AX465" s="164"/>
      <c r="AY465" s="166"/>
      <c r="AZ465" s="88"/>
      <c r="BA465" s="88"/>
      <c r="BB465" s="88"/>
      <c r="BC465" s="88"/>
      <c r="BD465" s="307"/>
      <c r="BE465" s="88"/>
      <c r="BF465" s="88"/>
      <c r="BG465" s="88"/>
      <c r="BH465" s="308"/>
      <c r="BI465" s="309"/>
      <c r="BJ465" s="310"/>
      <c r="BK465" s="310"/>
      <c r="BL465" s="310"/>
      <c r="BM465" s="310"/>
      <c r="BN465" s="214"/>
    </row>
    <row r="466" ht="22.5" customHeight="1">
      <c r="A466" s="85" t="str">
        <f t="shared" si="6"/>
        <v/>
      </c>
      <c r="B466" s="321"/>
      <c r="C466" s="319" t="str">
        <f t="shared" si="1"/>
        <v/>
      </c>
      <c r="D466" s="322"/>
      <c r="E466" s="320" t="str">
        <f t="shared" si="2"/>
        <v/>
      </c>
      <c r="F466" s="323"/>
      <c r="G466" s="164"/>
      <c r="H466" s="88" t="str">
        <f t="array" ref="H466">IF(D466="","",XLOOKUP(D466,'Master Data'!K:K,'Master Data'!N:N,"Input in Master Data",0,1))</f>
        <v/>
      </c>
      <c r="I466" s="88" t="str">
        <f t="array" ref="I466">IF(D466="","",XLOOKUP(D466,'Master Data'!K:K,'Master Data'!O:O,"Input in Master Data",0,1))</f>
        <v/>
      </c>
      <c r="J466" s="88" t="str">
        <f t="array" ref="J466">if(V466="","",XLOOKUP(V466,Master[Company],Master[Blow],"Unknown",0,1))</f>
        <v/>
      </c>
      <c r="K466" s="88" t="str">
        <f t="array" ref="K466">if(V466="","",XLOOKUP(V466,Master[Company],Master[Pigging],"Unknown",0,1))</f>
        <v/>
      </c>
      <c r="L466" s="88" t="str">
        <f t="array" ref="L466">if(V466="","",XLOOKUP(V466,Master[Company],Master[Load Method],"Unknown",0,1))</f>
        <v/>
      </c>
      <c r="M466" s="88" t="str">
        <f t="array" ref="M466">if(V466="","",XLOOKUP(V466,Master[Company],Master[Line Distance],"Unknown",0,1))</f>
        <v/>
      </c>
      <c r="N466" s="164"/>
      <c r="O466" s="301"/>
      <c r="P466" s="88"/>
      <c r="Q466" s="88" t="str">
        <f t="array" ref="Q466">if(V466="","",XLOOKUP(V466,Master[Company],Master[Terms],"NA",0,1))</f>
        <v/>
      </c>
      <c r="R466" s="88" t="str">
        <f t="shared" si="3"/>
        <v/>
      </c>
      <c r="S466" s="88" t="str">
        <f t="array" ref="S466">if(V466="","",XLOOKUP(V466,Master[Company],Master[Group],"NA",0,1))</f>
        <v/>
      </c>
      <c r="T466" s="88" t="str">
        <f t="array" ref="T466">if(V466="","",XLOOKUP(V466,Master[Company],Master[Loading Location],"NA",0,1))</f>
        <v/>
      </c>
      <c r="U466" s="88" t="str">
        <f t="array" ref="U466">if(V466="","",XLOOKUP(V466,Master[Company],Master[Acronym],"NA",0,1))</f>
        <v/>
      </c>
      <c r="V466" s="88"/>
      <c r="W466" s="90"/>
      <c r="X466" s="90"/>
      <c r="Y466" s="88"/>
      <c r="Z466" s="88" t="str">
        <f t="shared" si="5"/>
        <v/>
      </c>
      <c r="AA466" s="88"/>
      <c r="AB466" s="88"/>
      <c r="AC466" s="88"/>
      <c r="AD466" s="166"/>
      <c r="AE466" s="303"/>
      <c r="AF466" s="304"/>
      <c r="AG466" s="304"/>
      <c r="AH466" s="304"/>
      <c r="AI466" s="304"/>
      <c r="AJ466" s="304"/>
      <c r="AK466" s="304"/>
      <c r="AL466" s="305"/>
      <c r="AM466" s="304"/>
      <c r="AN466" s="304"/>
      <c r="AO466" s="304"/>
      <c r="AP466" s="304"/>
      <c r="AQ466" s="304"/>
      <c r="AR466" s="304"/>
      <c r="AS466" s="304"/>
      <c r="AT466" s="304"/>
      <c r="AU466" s="164"/>
      <c r="AV466" s="306"/>
      <c r="AW466" s="306"/>
      <c r="AX466" s="164"/>
      <c r="AY466" s="166"/>
      <c r="AZ466" s="88"/>
      <c r="BA466" s="88"/>
      <c r="BB466" s="88"/>
      <c r="BC466" s="88"/>
      <c r="BD466" s="307"/>
      <c r="BE466" s="88"/>
      <c r="BF466" s="88"/>
      <c r="BG466" s="88"/>
      <c r="BH466" s="308"/>
      <c r="BI466" s="309"/>
      <c r="BJ466" s="310"/>
      <c r="BK466" s="310"/>
      <c r="BL466" s="310"/>
      <c r="BM466" s="310"/>
      <c r="BN466" s="214"/>
    </row>
    <row r="467" ht="22.5" customHeight="1">
      <c r="A467" s="85" t="str">
        <f t="shared" si="6"/>
        <v/>
      </c>
      <c r="B467" s="321"/>
      <c r="C467" s="319" t="str">
        <f t="shared" si="1"/>
        <v/>
      </c>
      <c r="D467" s="322"/>
      <c r="E467" s="320" t="str">
        <f t="shared" si="2"/>
        <v/>
      </c>
      <c r="F467" s="323"/>
      <c r="G467" s="164"/>
      <c r="H467" s="88" t="str">
        <f t="array" ref="H467">IF(D467="","",XLOOKUP(D467,'Master Data'!K:K,'Master Data'!N:N,"Input in Master Data",0,1))</f>
        <v/>
      </c>
      <c r="I467" s="88" t="str">
        <f t="array" ref="I467">IF(D467="","",XLOOKUP(D467,'Master Data'!K:K,'Master Data'!O:O,"Input in Master Data",0,1))</f>
        <v/>
      </c>
      <c r="J467" s="88" t="str">
        <f t="array" ref="J467">if(V467="","",XLOOKUP(V467,Master[Company],Master[Blow],"Unknown",0,1))</f>
        <v/>
      </c>
      <c r="K467" s="88" t="str">
        <f t="array" ref="K467">if(V467="","",XLOOKUP(V467,Master[Company],Master[Pigging],"Unknown",0,1))</f>
        <v/>
      </c>
      <c r="L467" s="88" t="str">
        <f t="array" ref="L467">if(V467="","",XLOOKUP(V467,Master[Company],Master[Load Method],"Unknown",0,1))</f>
        <v/>
      </c>
      <c r="M467" s="88" t="str">
        <f t="array" ref="M467">if(V467="","",XLOOKUP(V467,Master[Company],Master[Line Distance],"Unknown",0,1))</f>
        <v/>
      </c>
      <c r="N467" s="164"/>
      <c r="O467" s="301"/>
      <c r="P467" s="88"/>
      <c r="Q467" s="88" t="str">
        <f t="array" ref="Q467">if(V467="","",XLOOKUP(V467,Master[Company],Master[Terms],"NA",0,1))</f>
        <v/>
      </c>
      <c r="R467" s="88" t="str">
        <f t="shared" si="3"/>
        <v/>
      </c>
      <c r="S467" s="88" t="str">
        <f t="array" ref="S467">if(V467="","",XLOOKUP(V467,Master[Company],Master[Group],"NA",0,1))</f>
        <v/>
      </c>
      <c r="T467" s="88" t="str">
        <f t="array" ref="T467">if(V467="","",XLOOKUP(V467,Master[Company],Master[Loading Location],"NA",0,1))</f>
        <v/>
      </c>
      <c r="U467" s="88" t="str">
        <f t="array" ref="U467">if(V467="","",XLOOKUP(V467,Master[Company],Master[Acronym],"NA",0,1))</f>
        <v/>
      </c>
      <c r="V467" s="88"/>
      <c r="W467" s="90"/>
      <c r="X467" s="90"/>
      <c r="Y467" s="88"/>
      <c r="Z467" s="88" t="str">
        <f t="shared" si="5"/>
        <v/>
      </c>
      <c r="AA467" s="88"/>
      <c r="AB467" s="88"/>
      <c r="AC467" s="88"/>
      <c r="AD467" s="166"/>
      <c r="AE467" s="303"/>
      <c r="AF467" s="304"/>
      <c r="AG467" s="304"/>
      <c r="AH467" s="304"/>
      <c r="AI467" s="304"/>
      <c r="AJ467" s="304"/>
      <c r="AK467" s="304"/>
      <c r="AL467" s="305"/>
      <c r="AM467" s="304"/>
      <c r="AN467" s="304"/>
      <c r="AO467" s="304"/>
      <c r="AP467" s="304"/>
      <c r="AQ467" s="304"/>
      <c r="AR467" s="304"/>
      <c r="AS467" s="304"/>
      <c r="AT467" s="304"/>
      <c r="AU467" s="164"/>
      <c r="AV467" s="306"/>
      <c r="AW467" s="306"/>
      <c r="AX467" s="164"/>
      <c r="AY467" s="166"/>
      <c r="AZ467" s="88"/>
      <c r="BA467" s="88"/>
      <c r="BB467" s="88"/>
      <c r="BC467" s="88"/>
      <c r="BD467" s="307"/>
      <c r="BE467" s="88"/>
      <c r="BF467" s="88"/>
      <c r="BG467" s="88"/>
      <c r="BH467" s="308"/>
      <c r="BI467" s="309"/>
      <c r="BJ467" s="310"/>
      <c r="BK467" s="310"/>
      <c r="BL467" s="310"/>
      <c r="BM467" s="310"/>
      <c r="BN467" s="214"/>
    </row>
    <row r="468" ht="22.5" customHeight="1">
      <c r="A468" s="85" t="str">
        <f t="shared" si="6"/>
        <v/>
      </c>
      <c r="B468" s="321"/>
      <c r="C468" s="319" t="str">
        <f t="shared" si="1"/>
        <v/>
      </c>
      <c r="D468" s="322"/>
      <c r="E468" s="320" t="str">
        <f t="shared" si="2"/>
        <v/>
      </c>
      <c r="F468" s="323"/>
      <c r="G468" s="164"/>
      <c r="H468" s="88" t="str">
        <f t="array" ref="H468">IF(D468="","",XLOOKUP(D468,'Master Data'!K:K,'Master Data'!N:N,"Input in Master Data",0,1))</f>
        <v/>
      </c>
      <c r="I468" s="88" t="str">
        <f t="array" ref="I468">IF(D468="","",XLOOKUP(D468,'Master Data'!K:K,'Master Data'!O:O,"Input in Master Data",0,1))</f>
        <v/>
      </c>
      <c r="J468" s="88" t="str">
        <f t="array" ref="J468">if(V468="","",XLOOKUP(V468,Master[Company],Master[Blow],"Unknown",0,1))</f>
        <v/>
      </c>
      <c r="K468" s="88" t="str">
        <f t="array" ref="K468">if(V468="","",XLOOKUP(V468,Master[Company],Master[Pigging],"Unknown",0,1))</f>
        <v/>
      </c>
      <c r="L468" s="88" t="str">
        <f t="array" ref="L468">if(V468="","",XLOOKUP(V468,Master[Company],Master[Load Method],"Unknown",0,1))</f>
        <v/>
      </c>
      <c r="M468" s="88" t="str">
        <f t="array" ref="M468">if(V468="","",XLOOKUP(V468,Master[Company],Master[Line Distance],"Unknown",0,1))</f>
        <v/>
      </c>
      <c r="N468" s="164"/>
      <c r="O468" s="301"/>
      <c r="P468" s="88"/>
      <c r="Q468" s="88" t="str">
        <f t="array" ref="Q468">if(V468="","",XLOOKUP(V468,Master[Company],Master[Terms],"NA",0,1))</f>
        <v/>
      </c>
      <c r="R468" s="88" t="str">
        <f t="shared" si="3"/>
        <v/>
      </c>
      <c r="S468" s="88" t="str">
        <f t="array" ref="S468">if(V468="","",XLOOKUP(V468,Master[Company],Master[Group],"NA",0,1))</f>
        <v/>
      </c>
      <c r="T468" s="88" t="str">
        <f t="array" ref="T468">if(V468="","",XLOOKUP(V468,Master[Company],Master[Loading Location],"NA",0,1))</f>
        <v/>
      </c>
      <c r="U468" s="88" t="str">
        <f t="array" ref="U468">if(V468="","",XLOOKUP(V468,Master[Company],Master[Acronym],"NA",0,1))</f>
        <v/>
      </c>
      <c r="V468" s="88"/>
      <c r="W468" s="90"/>
      <c r="X468" s="90"/>
      <c r="Y468" s="88"/>
      <c r="Z468" s="88" t="str">
        <f t="shared" si="5"/>
        <v/>
      </c>
      <c r="AA468" s="88"/>
      <c r="AB468" s="88"/>
      <c r="AC468" s="88"/>
      <c r="AD468" s="166"/>
      <c r="AE468" s="303"/>
      <c r="AF468" s="304"/>
      <c r="AG468" s="304"/>
      <c r="AH468" s="304"/>
      <c r="AI468" s="304"/>
      <c r="AJ468" s="304"/>
      <c r="AK468" s="304"/>
      <c r="AL468" s="305"/>
      <c r="AM468" s="304"/>
      <c r="AN468" s="304"/>
      <c r="AO468" s="304"/>
      <c r="AP468" s="304"/>
      <c r="AQ468" s="304"/>
      <c r="AR468" s="304"/>
      <c r="AS468" s="304"/>
      <c r="AT468" s="304"/>
      <c r="AU468" s="164"/>
      <c r="AV468" s="306"/>
      <c r="AW468" s="306"/>
      <c r="AX468" s="164"/>
      <c r="AY468" s="166"/>
      <c r="AZ468" s="88"/>
      <c r="BA468" s="88"/>
      <c r="BB468" s="88"/>
      <c r="BC468" s="88"/>
      <c r="BD468" s="307"/>
      <c r="BE468" s="88"/>
      <c r="BF468" s="88"/>
      <c r="BG468" s="88"/>
      <c r="BH468" s="308"/>
      <c r="BI468" s="309"/>
      <c r="BJ468" s="310"/>
      <c r="BK468" s="310"/>
      <c r="BL468" s="310"/>
      <c r="BM468" s="310"/>
      <c r="BN468" s="214"/>
    </row>
    <row r="469" ht="22.5" customHeight="1">
      <c r="A469" s="85" t="str">
        <f t="shared" si="6"/>
        <v/>
      </c>
      <c r="B469" s="321"/>
      <c r="C469" s="319" t="str">
        <f t="shared" si="1"/>
        <v/>
      </c>
      <c r="D469" s="322"/>
      <c r="E469" s="320" t="str">
        <f t="shared" si="2"/>
        <v/>
      </c>
      <c r="F469" s="323"/>
      <c r="G469" s="164"/>
      <c r="H469" s="88" t="str">
        <f t="array" ref="H469">IF(D469="","",XLOOKUP(D469,'Master Data'!K:K,'Master Data'!N:N,"Input in Master Data",0,1))</f>
        <v/>
      </c>
      <c r="I469" s="88" t="str">
        <f t="array" ref="I469">IF(D469="","",XLOOKUP(D469,'Master Data'!K:K,'Master Data'!O:O,"Input in Master Data",0,1))</f>
        <v/>
      </c>
      <c r="J469" s="88" t="str">
        <f t="array" ref="J469">if(V469="","",XLOOKUP(V469,Master[Company],Master[Blow],"Unknown",0,1))</f>
        <v/>
      </c>
      <c r="K469" s="88" t="str">
        <f t="array" ref="K469">if(V469="","",XLOOKUP(V469,Master[Company],Master[Pigging],"Unknown",0,1))</f>
        <v/>
      </c>
      <c r="L469" s="88" t="str">
        <f t="array" ref="L469">if(V469="","",XLOOKUP(V469,Master[Company],Master[Load Method],"Unknown",0,1))</f>
        <v/>
      </c>
      <c r="M469" s="88" t="str">
        <f t="array" ref="M469">if(V469="","",XLOOKUP(V469,Master[Company],Master[Line Distance],"Unknown",0,1))</f>
        <v/>
      </c>
      <c r="N469" s="164"/>
      <c r="O469" s="301"/>
      <c r="P469" s="88"/>
      <c r="Q469" s="88" t="str">
        <f t="array" ref="Q469">if(V469="","",XLOOKUP(V469,Master[Company],Master[Terms],"NA",0,1))</f>
        <v/>
      </c>
      <c r="R469" s="88" t="str">
        <f t="shared" si="3"/>
        <v/>
      </c>
      <c r="S469" s="88" t="str">
        <f t="array" ref="S469">if(V469="","",XLOOKUP(V469,Master[Company],Master[Group],"NA",0,1))</f>
        <v/>
      </c>
      <c r="T469" s="88" t="str">
        <f t="array" ref="T469">if(V469="","",XLOOKUP(V469,Master[Company],Master[Loading Location],"NA",0,1))</f>
        <v/>
      </c>
      <c r="U469" s="88" t="str">
        <f t="array" ref="U469">if(V469="","",XLOOKUP(V469,Master[Company],Master[Acronym],"NA",0,1))</f>
        <v/>
      </c>
      <c r="V469" s="88"/>
      <c r="W469" s="90"/>
      <c r="X469" s="90"/>
      <c r="Y469" s="88"/>
      <c r="Z469" s="88" t="str">
        <f t="shared" si="5"/>
        <v/>
      </c>
      <c r="AA469" s="88"/>
      <c r="AB469" s="88"/>
      <c r="AC469" s="88"/>
      <c r="AD469" s="166"/>
      <c r="AE469" s="303"/>
      <c r="AF469" s="304"/>
      <c r="AG469" s="304"/>
      <c r="AH469" s="304"/>
      <c r="AI469" s="304"/>
      <c r="AJ469" s="304"/>
      <c r="AK469" s="304"/>
      <c r="AL469" s="305"/>
      <c r="AM469" s="304"/>
      <c r="AN469" s="304"/>
      <c r="AO469" s="304"/>
      <c r="AP469" s="304"/>
      <c r="AQ469" s="304"/>
      <c r="AR469" s="304"/>
      <c r="AS469" s="304"/>
      <c r="AT469" s="304"/>
      <c r="AU469" s="164"/>
      <c r="AV469" s="306"/>
      <c r="AW469" s="306"/>
      <c r="AX469" s="164"/>
      <c r="AY469" s="166"/>
      <c r="AZ469" s="88"/>
      <c r="BA469" s="88"/>
      <c r="BB469" s="88"/>
      <c r="BC469" s="88"/>
      <c r="BD469" s="307"/>
      <c r="BE469" s="88"/>
      <c r="BF469" s="88"/>
      <c r="BG469" s="88"/>
      <c r="BH469" s="308"/>
      <c r="BI469" s="309"/>
      <c r="BJ469" s="310"/>
      <c r="BK469" s="310"/>
      <c r="BL469" s="310"/>
      <c r="BM469" s="310"/>
      <c r="BN469" s="214"/>
    </row>
    <row r="470" ht="22.5" customHeight="1">
      <c r="A470" s="85" t="str">
        <f t="shared" si="6"/>
        <v/>
      </c>
      <c r="B470" s="321"/>
      <c r="C470" s="319" t="str">
        <f t="shared" si="1"/>
        <v/>
      </c>
      <c r="D470" s="322"/>
      <c r="E470" s="320" t="str">
        <f t="shared" si="2"/>
        <v/>
      </c>
      <c r="F470" s="323"/>
      <c r="G470" s="164"/>
      <c r="H470" s="88" t="str">
        <f t="array" ref="H470">IF(D470="","",XLOOKUP(D470,'Master Data'!K:K,'Master Data'!N:N,"Input in Master Data",0,1))</f>
        <v/>
      </c>
      <c r="I470" s="88" t="str">
        <f t="array" ref="I470">IF(D470="","",XLOOKUP(D470,'Master Data'!K:K,'Master Data'!O:O,"Input in Master Data",0,1))</f>
        <v/>
      </c>
      <c r="J470" s="88" t="str">
        <f t="array" ref="J470">if(V470="","",XLOOKUP(V470,Master[Company],Master[Blow],"Unknown",0,1))</f>
        <v/>
      </c>
      <c r="K470" s="88" t="str">
        <f t="array" ref="K470">if(V470="","",XLOOKUP(V470,Master[Company],Master[Pigging],"Unknown",0,1))</f>
        <v/>
      </c>
      <c r="L470" s="88" t="str">
        <f t="array" ref="L470">if(V470="","",XLOOKUP(V470,Master[Company],Master[Load Method],"Unknown",0,1))</f>
        <v/>
      </c>
      <c r="M470" s="88" t="str">
        <f t="array" ref="M470">if(V470="","",XLOOKUP(V470,Master[Company],Master[Line Distance],"Unknown",0,1))</f>
        <v/>
      </c>
      <c r="N470" s="164"/>
      <c r="O470" s="301"/>
      <c r="P470" s="88"/>
      <c r="Q470" s="88" t="str">
        <f t="array" ref="Q470">if(V470="","",XLOOKUP(V470,Master[Company],Master[Terms],"NA",0,1))</f>
        <v/>
      </c>
      <c r="R470" s="88" t="str">
        <f t="shared" si="3"/>
        <v/>
      </c>
      <c r="S470" s="88" t="str">
        <f t="array" ref="S470">if(V470="","",XLOOKUP(V470,Master[Company],Master[Group],"NA",0,1))</f>
        <v/>
      </c>
      <c r="T470" s="88" t="str">
        <f t="array" ref="T470">if(V470="","",XLOOKUP(V470,Master[Company],Master[Loading Location],"NA",0,1))</f>
        <v/>
      </c>
      <c r="U470" s="88" t="str">
        <f t="array" ref="U470">if(V470="","",XLOOKUP(V470,Master[Company],Master[Acronym],"NA",0,1))</f>
        <v/>
      </c>
      <c r="V470" s="88"/>
      <c r="W470" s="90"/>
      <c r="X470" s="90"/>
      <c r="Y470" s="88"/>
      <c r="Z470" s="88" t="str">
        <f t="shared" si="5"/>
        <v/>
      </c>
      <c r="AA470" s="88"/>
      <c r="AB470" s="88"/>
      <c r="AC470" s="88"/>
      <c r="AD470" s="166"/>
      <c r="AE470" s="303"/>
      <c r="AF470" s="304"/>
      <c r="AG470" s="304"/>
      <c r="AH470" s="304"/>
      <c r="AI470" s="304"/>
      <c r="AJ470" s="304"/>
      <c r="AK470" s="304"/>
      <c r="AL470" s="305"/>
      <c r="AM470" s="304"/>
      <c r="AN470" s="304"/>
      <c r="AO470" s="304"/>
      <c r="AP470" s="304"/>
      <c r="AQ470" s="304"/>
      <c r="AR470" s="304"/>
      <c r="AS470" s="304"/>
      <c r="AT470" s="304"/>
      <c r="AU470" s="164"/>
      <c r="AV470" s="306"/>
      <c r="AW470" s="306"/>
      <c r="AX470" s="164"/>
      <c r="AY470" s="166"/>
      <c r="AZ470" s="88"/>
      <c r="BA470" s="88"/>
      <c r="BB470" s="88"/>
      <c r="BC470" s="88"/>
      <c r="BD470" s="307"/>
      <c r="BE470" s="88"/>
      <c r="BF470" s="88"/>
      <c r="BG470" s="88"/>
      <c r="BH470" s="308"/>
      <c r="BI470" s="309"/>
      <c r="BJ470" s="310"/>
      <c r="BK470" s="310"/>
      <c r="BL470" s="310"/>
      <c r="BM470" s="310"/>
      <c r="BN470" s="214"/>
    </row>
    <row r="471" ht="22.5" customHeight="1">
      <c r="A471" s="85" t="str">
        <f t="shared" si="6"/>
        <v/>
      </c>
      <c r="B471" s="321"/>
      <c r="C471" s="319" t="str">
        <f t="shared" si="1"/>
        <v/>
      </c>
      <c r="D471" s="322"/>
      <c r="E471" s="320" t="str">
        <f t="shared" si="2"/>
        <v/>
      </c>
      <c r="F471" s="323"/>
      <c r="G471" s="164"/>
      <c r="H471" s="88" t="str">
        <f t="array" ref="H471">IF(D471="","",XLOOKUP(D471,'Master Data'!K:K,'Master Data'!N:N,"Input in Master Data",0,1))</f>
        <v/>
      </c>
      <c r="I471" s="88" t="str">
        <f t="array" ref="I471">IF(D471="","",XLOOKUP(D471,'Master Data'!K:K,'Master Data'!O:O,"Input in Master Data",0,1))</f>
        <v/>
      </c>
      <c r="J471" s="88" t="str">
        <f t="array" ref="J471">if(V471="","",XLOOKUP(V471,Master[Company],Master[Blow],"Unknown",0,1))</f>
        <v/>
      </c>
      <c r="K471" s="88" t="str">
        <f t="array" ref="K471">if(V471="","",XLOOKUP(V471,Master[Company],Master[Pigging],"Unknown",0,1))</f>
        <v/>
      </c>
      <c r="L471" s="88" t="str">
        <f t="array" ref="L471">if(V471="","",XLOOKUP(V471,Master[Company],Master[Load Method],"Unknown",0,1))</f>
        <v/>
      </c>
      <c r="M471" s="88" t="str">
        <f t="array" ref="M471">if(V471="","",XLOOKUP(V471,Master[Company],Master[Line Distance],"Unknown",0,1))</f>
        <v/>
      </c>
      <c r="N471" s="164"/>
      <c r="O471" s="301"/>
      <c r="P471" s="88"/>
      <c r="Q471" s="88" t="str">
        <f t="array" ref="Q471">if(V471="","",XLOOKUP(V471,Master[Company],Master[Terms],"NA",0,1))</f>
        <v/>
      </c>
      <c r="R471" s="88" t="str">
        <f t="shared" si="3"/>
        <v/>
      </c>
      <c r="S471" s="88" t="str">
        <f t="array" ref="S471">if(V471="","",XLOOKUP(V471,Master[Company],Master[Group],"NA",0,1))</f>
        <v/>
      </c>
      <c r="T471" s="88" t="str">
        <f t="array" ref="T471">if(V471="","",XLOOKUP(V471,Master[Company],Master[Loading Location],"NA",0,1))</f>
        <v/>
      </c>
      <c r="U471" s="88" t="str">
        <f t="array" ref="U471">if(V471="","",XLOOKUP(V471,Master[Company],Master[Acronym],"NA",0,1))</f>
        <v/>
      </c>
      <c r="V471" s="88"/>
      <c r="W471" s="90"/>
      <c r="X471" s="90"/>
      <c r="Y471" s="88"/>
      <c r="Z471" s="88" t="str">
        <f t="shared" si="5"/>
        <v/>
      </c>
      <c r="AA471" s="88"/>
      <c r="AB471" s="88"/>
      <c r="AC471" s="88"/>
      <c r="AD471" s="166"/>
      <c r="AE471" s="303"/>
      <c r="AF471" s="304"/>
      <c r="AG471" s="304"/>
      <c r="AH471" s="304"/>
      <c r="AI471" s="304"/>
      <c r="AJ471" s="304"/>
      <c r="AK471" s="304"/>
      <c r="AL471" s="305"/>
      <c r="AM471" s="304"/>
      <c r="AN471" s="304"/>
      <c r="AO471" s="304"/>
      <c r="AP471" s="304"/>
      <c r="AQ471" s="304"/>
      <c r="AR471" s="304"/>
      <c r="AS471" s="304"/>
      <c r="AT471" s="304"/>
      <c r="AU471" s="164"/>
      <c r="AV471" s="306"/>
      <c r="AW471" s="306"/>
      <c r="AX471" s="164"/>
      <c r="AY471" s="166"/>
      <c r="AZ471" s="88"/>
      <c r="BA471" s="88"/>
      <c r="BB471" s="88"/>
      <c r="BC471" s="88"/>
      <c r="BD471" s="307"/>
      <c r="BE471" s="88"/>
      <c r="BF471" s="88"/>
      <c r="BG471" s="88"/>
      <c r="BH471" s="308"/>
      <c r="BI471" s="309"/>
      <c r="BJ471" s="310"/>
      <c r="BK471" s="310"/>
      <c r="BL471" s="310"/>
      <c r="BM471" s="310"/>
      <c r="BN471" s="214"/>
    </row>
    <row r="472" ht="22.5" customHeight="1">
      <c r="A472" s="85" t="str">
        <f t="shared" si="6"/>
        <v/>
      </c>
      <c r="B472" s="321"/>
      <c r="C472" s="319" t="str">
        <f t="shared" si="1"/>
        <v/>
      </c>
      <c r="D472" s="322"/>
      <c r="E472" s="320" t="str">
        <f t="shared" si="2"/>
        <v/>
      </c>
      <c r="F472" s="323"/>
      <c r="G472" s="164"/>
      <c r="H472" s="88" t="str">
        <f t="array" ref="H472">IF(D472="","",XLOOKUP(D472,'Master Data'!K:K,'Master Data'!N:N,"Input in Master Data",0,1))</f>
        <v/>
      </c>
      <c r="I472" s="88" t="str">
        <f t="array" ref="I472">IF(D472="","",XLOOKUP(D472,'Master Data'!K:K,'Master Data'!O:O,"Input in Master Data",0,1))</f>
        <v/>
      </c>
      <c r="J472" s="88" t="str">
        <f t="array" ref="J472">if(V472="","",XLOOKUP(V472,Master[Company],Master[Blow],"Unknown",0,1))</f>
        <v/>
      </c>
      <c r="K472" s="88" t="str">
        <f t="array" ref="K472">if(V472="","",XLOOKUP(V472,Master[Company],Master[Pigging],"Unknown",0,1))</f>
        <v/>
      </c>
      <c r="L472" s="88" t="str">
        <f t="array" ref="L472">if(V472="","",XLOOKUP(V472,Master[Company],Master[Load Method],"Unknown",0,1))</f>
        <v/>
      </c>
      <c r="M472" s="88" t="str">
        <f t="array" ref="M472">if(V472="","",XLOOKUP(V472,Master[Company],Master[Line Distance],"Unknown",0,1))</f>
        <v/>
      </c>
      <c r="N472" s="164"/>
      <c r="O472" s="301"/>
      <c r="P472" s="88"/>
      <c r="Q472" s="88" t="str">
        <f t="array" ref="Q472">if(V472="","",XLOOKUP(V472,Master[Company],Master[Terms],"NA",0,1))</f>
        <v/>
      </c>
      <c r="R472" s="88" t="str">
        <f t="shared" si="3"/>
        <v/>
      </c>
      <c r="S472" s="88" t="str">
        <f t="array" ref="S472">if(V472="","",XLOOKUP(V472,Master[Company],Master[Group],"NA",0,1))</f>
        <v/>
      </c>
      <c r="T472" s="88" t="str">
        <f t="array" ref="T472">if(V472="","",XLOOKUP(V472,Master[Company],Master[Loading Location],"NA",0,1))</f>
        <v/>
      </c>
      <c r="U472" s="88" t="str">
        <f t="array" ref="U472">if(V472="","",XLOOKUP(V472,Master[Company],Master[Acronym],"NA",0,1))</f>
        <v/>
      </c>
      <c r="V472" s="88"/>
      <c r="W472" s="90"/>
      <c r="X472" s="90"/>
      <c r="Y472" s="88"/>
      <c r="Z472" s="88" t="str">
        <f t="shared" si="5"/>
        <v/>
      </c>
      <c r="AA472" s="88"/>
      <c r="AB472" s="88"/>
      <c r="AC472" s="88"/>
      <c r="AD472" s="166"/>
      <c r="AE472" s="303"/>
      <c r="AF472" s="304"/>
      <c r="AG472" s="304"/>
      <c r="AH472" s="304"/>
      <c r="AI472" s="304"/>
      <c r="AJ472" s="304"/>
      <c r="AK472" s="304"/>
      <c r="AL472" s="305"/>
      <c r="AM472" s="304"/>
      <c r="AN472" s="304"/>
      <c r="AO472" s="304"/>
      <c r="AP472" s="304"/>
      <c r="AQ472" s="304"/>
      <c r="AR472" s="304"/>
      <c r="AS472" s="304"/>
      <c r="AT472" s="304"/>
      <c r="AU472" s="164"/>
      <c r="AV472" s="306"/>
      <c r="AW472" s="306"/>
      <c r="AX472" s="164"/>
      <c r="AY472" s="166"/>
      <c r="AZ472" s="88"/>
      <c r="BA472" s="88"/>
      <c r="BB472" s="88"/>
      <c r="BC472" s="88"/>
      <c r="BD472" s="307"/>
      <c r="BE472" s="88"/>
      <c r="BF472" s="88"/>
      <c r="BG472" s="88"/>
      <c r="BH472" s="308"/>
      <c r="BI472" s="309"/>
      <c r="BJ472" s="310"/>
      <c r="BK472" s="310"/>
      <c r="BL472" s="310"/>
      <c r="BM472" s="310"/>
      <c r="BN472" s="214"/>
    </row>
    <row r="473" ht="22.5" customHeight="1">
      <c r="A473" s="85" t="str">
        <f t="shared" si="6"/>
        <v/>
      </c>
      <c r="B473" s="321"/>
      <c r="C473" s="319" t="str">
        <f t="shared" si="1"/>
        <v/>
      </c>
      <c r="D473" s="322"/>
      <c r="E473" s="320" t="str">
        <f t="shared" si="2"/>
        <v/>
      </c>
      <c r="F473" s="323"/>
      <c r="G473" s="164"/>
      <c r="H473" s="88" t="str">
        <f t="array" ref="H473">IF(D473="","",XLOOKUP(D473,'Master Data'!K:K,'Master Data'!N:N,"Input in Master Data",0,1))</f>
        <v/>
      </c>
      <c r="I473" s="88" t="str">
        <f t="array" ref="I473">IF(D473="","",XLOOKUP(D473,'Master Data'!K:K,'Master Data'!O:O,"Input in Master Data",0,1))</f>
        <v/>
      </c>
      <c r="J473" s="88" t="str">
        <f t="array" ref="J473">if(V473="","",XLOOKUP(V473,Master[Company],Master[Blow],"Unknown",0,1))</f>
        <v/>
      </c>
      <c r="K473" s="88" t="str">
        <f t="array" ref="K473">if(V473="","",XLOOKUP(V473,Master[Company],Master[Pigging],"Unknown",0,1))</f>
        <v/>
      </c>
      <c r="L473" s="88" t="str">
        <f t="array" ref="L473">if(V473="","",XLOOKUP(V473,Master[Company],Master[Load Method],"Unknown",0,1))</f>
        <v/>
      </c>
      <c r="M473" s="88" t="str">
        <f t="array" ref="M473">if(V473="","",XLOOKUP(V473,Master[Company],Master[Line Distance],"Unknown",0,1))</f>
        <v/>
      </c>
      <c r="N473" s="164"/>
      <c r="O473" s="301"/>
      <c r="P473" s="88"/>
      <c r="Q473" s="88" t="str">
        <f t="array" ref="Q473">if(V473="","",XLOOKUP(V473,Master[Company],Master[Terms],"NA",0,1))</f>
        <v/>
      </c>
      <c r="R473" s="88" t="str">
        <f t="shared" si="3"/>
        <v/>
      </c>
      <c r="S473" s="88" t="str">
        <f t="array" ref="S473">if(V473="","",XLOOKUP(V473,Master[Company],Master[Group],"NA",0,1))</f>
        <v/>
      </c>
      <c r="T473" s="88" t="str">
        <f t="array" ref="T473">if(V473="","",XLOOKUP(V473,Master[Company],Master[Loading Location],"NA",0,1))</f>
        <v/>
      </c>
      <c r="U473" s="88" t="str">
        <f t="array" ref="U473">if(V473="","",XLOOKUP(V473,Master[Company],Master[Acronym],"NA",0,1))</f>
        <v/>
      </c>
      <c r="V473" s="88"/>
      <c r="W473" s="90"/>
      <c r="X473" s="90"/>
      <c r="Y473" s="88"/>
      <c r="Z473" s="88" t="str">
        <f t="shared" si="5"/>
        <v/>
      </c>
      <c r="AA473" s="88"/>
      <c r="AB473" s="88"/>
      <c r="AC473" s="88"/>
      <c r="AD473" s="166"/>
      <c r="AE473" s="303"/>
      <c r="AF473" s="304"/>
      <c r="AG473" s="304"/>
      <c r="AH473" s="304"/>
      <c r="AI473" s="304"/>
      <c r="AJ473" s="304"/>
      <c r="AK473" s="304"/>
      <c r="AL473" s="305"/>
      <c r="AM473" s="304"/>
      <c r="AN473" s="304"/>
      <c r="AO473" s="304"/>
      <c r="AP473" s="304"/>
      <c r="AQ473" s="304"/>
      <c r="AR473" s="304"/>
      <c r="AS473" s="304"/>
      <c r="AT473" s="304"/>
      <c r="AU473" s="164"/>
      <c r="AV473" s="306"/>
      <c r="AW473" s="306"/>
      <c r="AX473" s="164"/>
      <c r="AY473" s="166"/>
      <c r="AZ473" s="88"/>
      <c r="BA473" s="88"/>
      <c r="BB473" s="88"/>
      <c r="BC473" s="88"/>
      <c r="BD473" s="307"/>
      <c r="BE473" s="88"/>
      <c r="BF473" s="88"/>
      <c r="BG473" s="88"/>
      <c r="BH473" s="308"/>
      <c r="BI473" s="309"/>
      <c r="BJ473" s="310"/>
      <c r="BK473" s="310"/>
      <c r="BL473" s="310"/>
      <c r="BM473" s="310"/>
      <c r="BN473" s="214"/>
    </row>
    <row r="474" ht="22.5" customHeight="1">
      <c r="A474" s="85" t="str">
        <f t="shared" si="6"/>
        <v/>
      </c>
      <c r="B474" s="321"/>
      <c r="C474" s="319" t="str">
        <f t="shared" si="1"/>
        <v/>
      </c>
      <c r="D474" s="322"/>
      <c r="E474" s="320" t="str">
        <f t="shared" si="2"/>
        <v/>
      </c>
      <c r="F474" s="323"/>
      <c r="G474" s="164"/>
      <c r="H474" s="88" t="str">
        <f t="array" ref="H474">IF(D474="","",XLOOKUP(D474,'Master Data'!K:K,'Master Data'!N:N,"Input in Master Data",0,1))</f>
        <v/>
      </c>
      <c r="I474" s="88" t="str">
        <f t="array" ref="I474">IF(D474="","",XLOOKUP(D474,'Master Data'!K:K,'Master Data'!O:O,"Input in Master Data",0,1))</f>
        <v/>
      </c>
      <c r="J474" s="88" t="str">
        <f t="array" ref="J474">if(V474="","",XLOOKUP(V474,Master[Company],Master[Blow],"Unknown",0,1))</f>
        <v/>
      </c>
      <c r="K474" s="88" t="str">
        <f t="array" ref="K474">if(V474="","",XLOOKUP(V474,Master[Company],Master[Pigging],"Unknown",0,1))</f>
        <v/>
      </c>
      <c r="L474" s="88" t="str">
        <f t="array" ref="L474">if(V474="","",XLOOKUP(V474,Master[Company],Master[Load Method],"Unknown",0,1))</f>
        <v/>
      </c>
      <c r="M474" s="88" t="str">
        <f t="array" ref="M474">if(V474="","",XLOOKUP(V474,Master[Company],Master[Line Distance],"Unknown",0,1))</f>
        <v/>
      </c>
      <c r="N474" s="164"/>
      <c r="O474" s="301"/>
      <c r="P474" s="88"/>
      <c r="Q474" s="88" t="str">
        <f t="array" ref="Q474">if(V474="","",XLOOKUP(V474,Master[Company],Master[Terms],"NA",0,1))</f>
        <v/>
      </c>
      <c r="R474" s="88" t="str">
        <f t="shared" si="3"/>
        <v/>
      </c>
      <c r="S474" s="88" t="str">
        <f t="array" ref="S474">if(V474="","",XLOOKUP(V474,Master[Company],Master[Group],"NA",0,1))</f>
        <v/>
      </c>
      <c r="T474" s="88" t="str">
        <f t="array" ref="T474">if(V474="","",XLOOKUP(V474,Master[Company],Master[Loading Location],"NA",0,1))</f>
        <v/>
      </c>
      <c r="U474" s="88" t="str">
        <f t="array" ref="U474">if(V474="","",XLOOKUP(V474,Master[Company],Master[Acronym],"NA",0,1))</f>
        <v/>
      </c>
      <c r="V474" s="88"/>
      <c r="W474" s="90"/>
      <c r="X474" s="90"/>
      <c r="Y474" s="88"/>
      <c r="Z474" s="88" t="str">
        <f t="shared" si="5"/>
        <v/>
      </c>
      <c r="AA474" s="88"/>
      <c r="AB474" s="88"/>
      <c r="AC474" s="88"/>
      <c r="AD474" s="166"/>
      <c r="AE474" s="303"/>
      <c r="AF474" s="304"/>
      <c r="AG474" s="304"/>
      <c r="AH474" s="304"/>
      <c r="AI474" s="304"/>
      <c r="AJ474" s="304"/>
      <c r="AK474" s="304"/>
      <c r="AL474" s="305"/>
      <c r="AM474" s="304"/>
      <c r="AN474" s="304"/>
      <c r="AO474" s="304"/>
      <c r="AP474" s="304"/>
      <c r="AQ474" s="304"/>
      <c r="AR474" s="304"/>
      <c r="AS474" s="304"/>
      <c r="AT474" s="304"/>
      <c r="AU474" s="164"/>
      <c r="AV474" s="306"/>
      <c r="AW474" s="306"/>
      <c r="AX474" s="164"/>
      <c r="AY474" s="166"/>
      <c r="AZ474" s="88"/>
      <c r="BA474" s="88"/>
      <c r="BB474" s="88"/>
      <c r="BC474" s="88"/>
      <c r="BD474" s="307"/>
      <c r="BE474" s="88"/>
      <c r="BF474" s="88"/>
      <c r="BG474" s="88"/>
      <c r="BH474" s="308"/>
      <c r="BI474" s="309"/>
      <c r="BJ474" s="310"/>
      <c r="BK474" s="310"/>
      <c r="BL474" s="310"/>
      <c r="BM474" s="310"/>
      <c r="BN474" s="214"/>
    </row>
    <row r="475" ht="22.5" customHeight="1">
      <c r="A475" s="85" t="str">
        <f t="shared" si="6"/>
        <v/>
      </c>
      <c r="B475" s="321"/>
      <c r="C475" s="319" t="str">
        <f t="shared" si="1"/>
        <v/>
      </c>
      <c r="D475" s="322"/>
      <c r="E475" s="320" t="str">
        <f t="shared" si="2"/>
        <v/>
      </c>
      <c r="F475" s="323"/>
      <c r="G475" s="164"/>
      <c r="H475" s="88" t="str">
        <f t="array" ref="H475">IF(D475="","",XLOOKUP(D475,'Master Data'!K:K,'Master Data'!N:N,"Input in Master Data",0,1))</f>
        <v/>
      </c>
      <c r="I475" s="88" t="str">
        <f t="array" ref="I475">IF(D475="","",XLOOKUP(D475,'Master Data'!K:K,'Master Data'!O:O,"Input in Master Data",0,1))</f>
        <v/>
      </c>
      <c r="J475" s="88" t="str">
        <f t="array" ref="J475">if(V475="","",XLOOKUP(V475,Master[Company],Master[Blow],"Unknown",0,1))</f>
        <v/>
      </c>
      <c r="K475" s="88" t="str">
        <f t="array" ref="K475">if(V475="","",XLOOKUP(V475,Master[Company],Master[Pigging],"Unknown",0,1))</f>
        <v/>
      </c>
      <c r="L475" s="88" t="str">
        <f t="array" ref="L475">if(V475="","",XLOOKUP(V475,Master[Company],Master[Load Method],"Unknown",0,1))</f>
        <v/>
      </c>
      <c r="M475" s="88" t="str">
        <f t="array" ref="M475">if(V475="","",XLOOKUP(V475,Master[Company],Master[Line Distance],"Unknown",0,1))</f>
        <v/>
      </c>
      <c r="N475" s="164"/>
      <c r="O475" s="301"/>
      <c r="P475" s="88"/>
      <c r="Q475" s="88" t="str">
        <f t="array" ref="Q475">if(V475="","",XLOOKUP(V475,Master[Company],Master[Terms],"NA",0,1))</f>
        <v/>
      </c>
      <c r="R475" s="88" t="str">
        <f t="shared" si="3"/>
        <v/>
      </c>
      <c r="S475" s="88" t="str">
        <f t="array" ref="S475">if(V475="","",XLOOKUP(V475,Master[Company],Master[Group],"NA",0,1))</f>
        <v/>
      </c>
      <c r="T475" s="88" t="str">
        <f t="array" ref="T475">if(V475="","",XLOOKUP(V475,Master[Company],Master[Loading Location],"NA",0,1))</f>
        <v/>
      </c>
      <c r="U475" s="88" t="str">
        <f t="array" ref="U475">if(V475="","",XLOOKUP(V475,Master[Company],Master[Acronym],"NA",0,1))</f>
        <v/>
      </c>
      <c r="V475" s="88"/>
      <c r="W475" s="90"/>
      <c r="X475" s="90"/>
      <c r="Y475" s="88"/>
      <c r="Z475" s="88" t="str">
        <f t="shared" si="5"/>
        <v/>
      </c>
      <c r="AA475" s="88"/>
      <c r="AB475" s="88"/>
      <c r="AC475" s="88"/>
      <c r="AD475" s="166"/>
      <c r="AE475" s="303"/>
      <c r="AF475" s="304"/>
      <c r="AG475" s="304"/>
      <c r="AH475" s="304"/>
      <c r="AI475" s="304"/>
      <c r="AJ475" s="304"/>
      <c r="AK475" s="304"/>
      <c r="AL475" s="305"/>
      <c r="AM475" s="304"/>
      <c r="AN475" s="304"/>
      <c r="AO475" s="304"/>
      <c r="AP475" s="304"/>
      <c r="AQ475" s="304"/>
      <c r="AR475" s="304"/>
      <c r="AS475" s="304"/>
      <c r="AT475" s="304"/>
      <c r="AU475" s="164"/>
      <c r="AV475" s="306"/>
      <c r="AW475" s="306"/>
      <c r="AX475" s="164"/>
      <c r="AY475" s="166"/>
      <c r="AZ475" s="88"/>
      <c r="BA475" s="88"/>
      <c r="BB475" s="88"/>
      <c r="BC475" s="88"/>
      <c r="BD475" s="307"/>
      <c r="BE475" s="88"/>
      <c r="BF475" s="88"/>
      <c r="BG475" s="88"/>
      <c r="BH475" s="308"/>
      <c r="BI475" s="309"/>
      <c r="BJ475" s="310"/>
      <c r="BK475" s="310"/>
      <c r="BL475" s="310"/>
      <c r="BM475" s="310"/>
      <c r="BN475" s="214"/>
    </row>
    <row r="476" ht="22.5" customHeight="1">
      <c r="A476" s="85" t="str">
        <f t="shared" si="6"/>
        <v/>
      </c>
      <c r="B476" s="321"/>
      <c r="C476" s="319" t="str">
        <f t="shared" si="1"/>
        <v/>
      </c>
      <c r="D476" s="322"/>
      <c r="E476" s="320" t="str">
        <f t="shared" si="2"/>
        <v/>
      </c>
      <c r="F476" s="323"/>
      <c r="G476" s="164"/>
      <c r="H476" s="88" t="str">
        <f t="array" ref="H476">IF(D476="","",XLOOKUP(D476,'Master Data'!K:K,'Master Data'!N:N,"Input in Master Data",0,1))</f>
        <v/>
      </c>
      <c r="I476" s="88" t="str">
        <f t="array" ref="I476">IF(D476="","",XLOOKUP(D476,'Master Data'!K:K,'Master Data'!O:O,"Input in Master Data",0,1))</f>
        <v/>
      </c>
      <c r="J476" s="88" t="str">
        <f t="array" ref="J476">if(V476="","",XLOOKUP(V476,Master[Company],Master[Blow],"Unknown",0,1))</f>
        <v/>
      </c>
      <c r="K476" s="88" t="str">
        <f t="array" ref="K476">if(V476="","",XLOOKUP(V476,Master[Company],Master[Pigging],"Unknown",0,1))</f>
        <v/>
      </c>
      <c r="L476" s="88" t="str">
        <f t="array" ref="L476">if(V476="","",XLOOKUP(V476,Master[Company],Master[Load Method],"Unknown",0,1))</f>
        <v/>
      </c>
      <c r="M476" s="88" t="str">
        <f t="array" ref="M476">if(V476="","",XLOOKUP(V476,Master[Company],Master[Line Distance],"Unknown",0,1))</f>
        <v/>
      </c>
      <c r="N476" s="164"/>
      <c r="O476" s="301"/>
      <c r="P476" s="88"/>
      <c r="Q476" s="88" t="str">
        <f t="array" ref="Q476">if(V476="","",XLOOKUP(V476,Master[Company],Master[Terms],"NA",0,1))</f>
        <v/>
      </c>
      <c r="R476" s="88" t="str">
        <f t="shared" si="3"/>
        <v/>
      </c>
      <c r="S476" s="88" t="str">
        <f t="array" ref="S476">if(V476="","",XLOOKUP(V476,Master[Company],Master[Group],"NA",0,1))</f>
        <v/>
      </c>
      <c r="T476" s="88" t="str">
        <f t="array" ref="T476">if(V476="","",XLOOKUP(V476,Master[Company],Master[Loading Location],"NA",0,1))</f>
        <v/>
      </c>
      <c r="U476" s="88" t="str">
        <f t="array" ref="U476">if(V476="","",XLOOKUP(V476,Master[Company],Master[Acronym],"NA",0,1))</f>
        <v/>
      </c>
      <c r="V476" s="88"/>
      <c r="W476" s="90"/>
      <c r="X476" s="90"/>
      <c r="Y476" s="88"/>
      <c r="Z476" s="88" t="str">
        <f t="shared" si="5"/>
        <v/>
      </c>
      <c r="AA476" s="88"/>
      <c r="AB476" s="88"/>
      <c r="AC476" s="88"/>
      <c r="AD476" s="166"/>
      <c r="AE476" s="303"/>
      <c r="AF476" s="304"/>
      <c r="AG476" s="304"/>
      <c r="AH476" s="304"/>
      <c r="AI476" s="304"/>
      <c r="AJ476" s="304"/>
      <c r="AK476" s="304"/>
      <c r="AL476" s="305"/>
      <c r="AM476" s="304"/>
      <c r="AN476" s="304"/>
      <c r="AO476" s="304"/>
      <c r="AP476" s="304"/>
      <c r="AQ476" s="304"/>
      <c r="AR476" s="304"/>
      <c r="AS476" s="304"/>
      <c r="AT476" s="304"/>
      <c r="AU476" s="164"/>
      <c r="AV476" s="306"/>
      <c r="AW476" s="306"/>
      <c r="AX476" s="164"/>
      <c r="AY476" s="166"/>
      <c r="AZ476" s="88"/>
      <c r="BA476" s="88"/>
      <c r="BB476" s="88"/>
      <c r="BC476" s="88"/>
      <c r="BD476" s="307"/>
      <c r="BE476" s="88"/>
      <c r="BF476" s="88"/>
      <c r="BG476" s="88"/>
      <c r="BH476" s="308"/>
      <c r="BI476" s="309"/>
      <c r="BJ476" s="310"/>
      <c r="BK476" s="310"/>
      <c r="BL476" s="310"/>
      <c r="BM476" s="310"/>
      <c r="BN476" s="214"/>
    </row>
    <row r="477" ht="22.5" customHeight="1">
      <c r="A477" s="85" t="str">
        <f t="shared" si="6"/>
        <v/>
      </c>
      <c r="B477" s="321"/>
      <c r="C477" s="319" t="str">
        <f t="shared" si="1"/>
        <v/>
      </c>
      <c r="D477" s="322"/>
      <c r="E477" s="320" t="str">
        <f t="shared" si="2"/>
        <v/>
      </c>
      <c r="F477" s="323"/>
      <c r="G477" s="164"/>
      <c r="H477" s="88" t="str">
        <f t="array" ref="H477">IF(D477="","",XLOOKUP(D477,'Master Data'!K:K,'Master Data'!N:N,"Input in Master Data",0,1))</f>
        <v/>
      </c>
      <c r="I477" s="88" t="str">
        <f t="array" ref="I477">IF(D477="","",XLOOKUP(D477,'Master Data'!K:K,'Master Data'!O:O,"Input in Master Data",0,1))</f>
        <v/>
      </c>
      <c r="J477" s="88" t="str">
        <f t="array" ref="J477">if(V477="","",XLOOKUP(V477,Master[Company],Master[Blow],"Unknown",0,1))</f>
        <v/>
      </c>
      <c r="K477" s="88" t="str">
        <f t="array" ref="K477">if(V477="","",XLOOKUP(V477,Master[Company],Master[Pigging],"Unknown",0,1))</f>
        <v/>
      </c>
      <c r="L477" s="88" t="str">
        <f t="array" ref="L477">if(V477="","",XLOOKUP(V477,Master[Company],Master[Load Method],"Unknown",0,1))</f>
        <v/>
      </c>
      <c r="M477" s="88" t="str">
        <f t="array" ref="M477">if(V477="","",XLOOKUP(V477,Master[Company],Master[Line Distance],"Unknown",0,1))</f>
        <v/>
      </c>
      <c r="N477" s="164"/>
      <c r="O477" s="301"/>
      <c r="P477" s="88"/>
      <c r="Q477" s="88" t="str">
        <f t="array" ref="Q477">if(V477="","",XLOOKUP(V477,Master[Company],Master[Terms],"NA",0,1))</f>
        <v/>
      </c>
      <c r="R477" s="88" t="str">
        <f t="shared" si="3"/>
        <v/>
      </c>
      <c r="S477" s="88" t="str">
        <f t="array" ref="S477">if(V477="","",XLOOKUP(V477,Master[Company],Master[Group],"NA",0,1))</f>
        <v/>
      </c>
      <c r="T477" s="88" t="str">
        <f t="array" ref="T477">if(V477="","",XLOOKUP(V477,Master[Company],Master[Loading Location],"NA",0,1))</f>
        <v/>
      </c>
      <c r="U477" s="88" t="str">
        <f t="array" ref="U477">if(V477="","",XLOOKUP(V477,Master[Company],Master[Acronym],"NA",0,1))</f>
        <v/>
      </c>
      <c r="V477" s="88"/>
      <c r="W477" s="90"/>
      <c r="X477" s="90"/>
      <c r="Y477" s="88"/>
      <c r="Z477" s="88" t="str">
        <f t="shared" si="5"/>
        <v/>
      </c>
      <c r="AA477" s="88"/>
      <c r="AB477" s="88"/>
      <c r="AC477" s="88"/>
      <c r="AD477" s="166"/>
      <c r="AE477" s="303"/>
      <c r="AF477" s="304"/>
      <c r="AG477" s="304"/>
      <c r="AH477" s="304"/>
      <c r="AI477" s="304"/>
      <c r="AJ477" s="304"/>
      <c r="AK477" s="304"/>
      <c r="AL477" s="305"/>
      <c r="AM477" s="304"/>
      <c r="AN477" s="304"/>
      <c r="AO477" s="304"/>
      <c r="AP477" s="304"/>
      <c r="AQ477" s="304"/>
      <c r="AR477" s="304"/>
      <c r="AS477" s="304"/>
      <c r="AT477" s="304"/>
      <c r="AU477" s="164"/>
      <c r="AV477" s="306"/>
      <c r="AW477" s="306"/>
      <c r="AX477" s="164"/>
      <c r="AY477" s="166"/>
      <c r="AZ477" s="88"/>
      <c r="BA477" s="88"/>
      <c r="BB477" s="88"/>
      <c r="BC477" s="88"/>
      <c r="BD477" s="307"/>
      <c r="BE477" s="88"/>
      <c r="BF477" s="88"/>
      <c r="BG477" s="88"/>
      <c r="BH477" s="308"/>
      <c r="BI477" s="309"/>
      <c r="BJ477" s="310"/>
      <c r="BK477" s="310"/>
      <c r="BL477" s="310"/>
      <c r="BM477" s="310"/>
      <c r="BN477" s="214"/>
    </row>
    <row r="478" ht="22.5" customHeight="1">
      <c r="A478" s="85" t="str">
        <f t="shared" si="6"/>
        <v/>
      </c>
      <c r="B478" s="321"/>
      <c r="C478" s="319" t="str">
        <f t="shared" si="1"/>
        <v/>
      </c>
      <c r="D478" s="322"/>
      <c r="E478" s="320" t="str">
        <f t="shared" si="2"/>
        <v/>
      </c>
      <c r="F478" s="323"/>
      <c r="G478" s="164"/>
      <c r="H478" s="88" t="str">
        <f t="array" ref="H478">IF(D478="","",XLOOKUP(D478,'Master Data'!K:K,'Master Data'!N:N,"Input in Master Data",0,1))</f>
        <v/>
      </c>
      <c r="I478" s="88" t="str">
        <f t="array" ref="I478">IF(D478="","",XLOOKUP(D478,'Master Data'!K:K,'Master Data'!O:O,"Input in Master Data",0,1))</f>
        <v/>
      </c>
      <c r="J478" s="88" t="str">
        <f t="array" ref="J478">if(V478="","",XLOOKUP(V478,Master[Company],Master[Blow],"Unknown",0,1))</f>
        <v/>
      </c>
      <c r="K478" s="88" t="str">
        <f t="array" ref="K478">if(V478="","",XLOOKUP(V478,Master[Company],Master[Pigging],"Unknown",0,1))</f>
        <v/>
      </c>
      <c r="L478" s="88" t="str">
        <f t="array" ref="L478">if(V478="","",XLOOKUP(V478,Master[Company],Master[Load Method],"Unknown",0,1))</f>
        <v/>
      </c>
      <c r="M478" s="88" t="str">
        <f t="array" ref="M478">if(V478="","",XLOOKUP(V478,Master[Company],Master[Line Distance],"Unknown",0,1))</f>
        <v/>
      </c>
      <c r="N478" s="164"/>
      <c r="O478" s="301"/>
      <c r="P478" s="88"/>
      <c r="Q478" s="88" t="str">
        <f t="array" ref="Q478">if(V478="","",XLOOKUP(V478,Master[Company],Master[Terms],"NA",0,1))</f>
        <v/>
      </c>
      <c r="R478" s="88" t="str">
        <f t="shared" si="3"/>
        <v/>
      </c>
      <c r="S478" s="88" t="str">
        <f t="array" ref="S478">if(V478="","",XLOOKUP(V478,Master[Company],Master[Group],"NA",0,1))</f>
        <v/>
      </c>
      <c r="T478" s="88" t="str">
        <f t="array" ref="T478">if(V478="","",XLOOKUP(V478,Master[Company],Master[Loading Location],"NA",0,1))</f>
        <v/>
      </c>
      <c r="U478" s="88" t="str">
        <f t="array" ref="U478">if(V478="","",XLOOKUP(V478,Master[Company],Master[Acronym],"NA",0,1))</f>
        <v/>
      </c>
      <c r="V478" s="88"/>
      <c r="W478" s="90"/>
      <c r="X478" s="90"/>
      <c r="Y478" s="88"/>
      <c r="Z478" s="88" t="str">
        <f t="shared" si="5"/>
        <v/>
      </c>
      <c r="AA478" s="88"/>
      <c r="AB478" s="88"/>
      <c r="AC478" s="88"/>
      <c r="AD478" s="166"/>
      <c r="AE478" s="303"/>
      <c r="AF478" s="304"/>
      <c r="AG478" s="304"/>
      <c r="AH478" s="304"/>
      <c r="AI478" s="304"/>
      <c r="AJ478" s="304"/>
      <c r="AK478" s="304"/>
      <c r="AL478" s="305"/>
      <c r="AM478" s="304"/>
      <c r="AN478" s="304"/>
      <c r="AO478" s="304"/>
      <c r="AP478" s="304"/>
      <c r="AQ478" s="304"/>
      <c r="AR478" s="304"/>
      <c r="AS478" s="304"/>
      <c r="AT478" s="304"/>
      <c r="AU478" s="164"/>
      <c r="AV478" s="306"/>
      <c r="AW478" s="306"/>
      <c r="AX478" s="164"/>
      <c r="AY478" s="166"/>
      <c r="AZ478" s="88"/>
      <c r="BA478" s="88"/>
      <c r="BB478" s="88"/>
      <c r="BC478" s="88"/>
      <c r="BD478" s="307"/>
      <c r="BE478" s="88"/>
      <c r="BF478" s="88"/>
      <c r="BG478" s="88"/>
      <c r="BH478" s="308"/>
      <c r="BI478" s="309"/>
      <c r="BJ478" s="310"/>
      <c r="BK478" s="310"/>
      <c r="BL478" s="310"/>
      <c r="BM478" s="310"/>
      <c r="BN478" s="214"/>
    </row>
    <row r="479" ht="22.5" customHeight="1">
      <c r="A479" s="85" t="str">
        <f t="shared" si="6"/>
        <v/>
      </c>
      <c r="B479" s="321"/>
      <c r="C479" s="319" t="str">
        <f t="shared" si="1"/>
        <v/>
      </c>
      <c r="D479" s="322"/>
      <c r="E479" s="320" t="str">
        <f t="shared" si="2"/>
        <v/>
      </c>
      <c r="F479" s="323"/>
      <c r="G479" s="164"/>
      <c r="H479" s="88" t="str">
        <f t="array" ref="H479">IF(D479="","",XLOOKUP(D479,'Master Data'!K:K,'Master Data'!N:N,"Input in Master Data",0,1))</f>
        <v/>
      </c>
      <c r="I479" s="88" t="str">
        <f t="array" ref="I479">IF(D479="","",XLOOKUP(D479,'Master Data'!K:K,'Master Data'!O:O,"Input in Master Data",0,1))</f>
        <v/>
      </c>
      <c r="J479" s="88" t="str">
        <f t="array" ref="J479">if(V479="","",XLOOKUP(V479,Master[Company],Master[Blow],"Unknown",0,1))</f>
        <v/>
      </c>
      <c r="K479" s="88" t="str">
        <f t="array" ref="K479">if(V479="","",XLOOKUP(V479,Master[Company],Master[Pigging],"Unknown",0,1))</f>
        <v/>
      </c>
      <c r="L479" s="88" t="str">
        <f t="array" ref="L479">if(V479="","",XLOOKUP(V479,Master[Company],Master[Load Method],"Unknown",0,1))</f>
        <v/>
      </c>
      <c r="M479" s="88" t="str">
        <f t="array" ref="M479">if(V479="","",XLOOKUP(V479,Master[Company],Master[Line Distance],"Unknown",0,1))</f>
        <v/>
      </c>
      <c r="N479" s="164"/>
      <c r="O479" s="301"/>
      <c r="P479" s="88"/>
      <c r="Q479" s="88" t="str">
        <f t="array" ref="Q479">if(V479="","",XLOOKUP(V479,Master[Company],Master[Terms],"NA",0,1))</f>
        <v/>
      </c>
      <c r="R479" s="88" t="str">
        <f t="shared" si="3"/>
        <v/>
      </c>
      <c r="S479" s="88" t="str">
        <f t="array" ref="S479">if(V479="","",XLOOKUP(V479,Master[Company],Master[Group],"NA",0,1))</f>
        <v/>
      </c>
      <c r="T479" s="88" t="str">
        <f t="array" ref="T479">if(V479="","",XLOOKUP(V479,Master[Company],Master[Loading Location],"NA",0,1))</f>
        <v/>
      </c>
      <c r="U479" s="88" t="str">
        <f t="array" ref="U479">if(V479="","",XLOOKUP(V479,Master[Company],Master[Acronym],"NA",0,1))</f>
        <v/>
      </c>
      <c r="V479" s="88"/>
      <c r="W479" s="90"/>
      <c r="X479" s="90"/>
      <c r="Y479" s="88"/>
      <c r="Z479" s="88" t="str">
        <f t="shared" si="5"/>
        <v/>
      </c>
      <c r="AA479" s="88"/>
      <c r="AB479" s="88"/>
      <c r="AC479" s="88"/>
      <c r="AD479" s="166"/>
      <c r="AE479" s="303"/>
      <c r="AF479" s="304"/>
      <c r="AG479" s="304"/>
      <c r="AH479" s="304"/>
      <c r="AI479" s="304"/>
      <c r="AJ479" s="304"/>
      <c r="AK479" s="304"/>
      <c r="AL479" s="305"/>
      <c r="AM479" s="304"/>
      <c r="AN479" s="304"/>
      <c r="AO479" s="304"/>
      <c r="AP479" s="304"/>
      <c r="AQ479" s="304"/>
      <c r="AR479" s="304"/>
      <c r="AS479" s="304"/>
      <c r="AT479" s="304"/>
      <c r="AU479" s="164"/>
      <c r="AV479" s="306"/>
      <c r="AW479" s="306"/>
      <c r="AX479" s="164"/>
      <c r="AY479" s="166"/>
      <c r="AZ479" s="88"/>
      <c r="BA479" s="88"/>
      <c r="BB479" s="88"/>
      <c r="BC479" s="88"/>
      <c r="BD479" s="307"/>
      <c r="BE479" s="88"/>
      <c r="BF479" s="88"/>
      <c r="BG479" s="88"/>
      <c r="BH479" s="308"/>
      <c r="BI479" s="309"/>
      <c r="BJ479" s="310"/>
      <c r="BK479" s="310"/>
      <c r="BL479" s="310"/>
      <c r="BM479" s="310"/>
      <c r="BN479" s="214"/>
    </row>
    <row r="480" ht="22.5" customHeight="1">
      <c r="A480" s="85" t="str">
        <f t="shared" si="6"/>
        <v/>
      </c>
      <c r="B480" s="321"/>
      <c r="C480" s="319" t="str">
        <f t="shared" si="1"/>
        <v/>
      </c>
      <c r="D480" s="322"/>
      <c r="E480" s="320" t="str">
        <f t="shared" si="2"/>
        <v/>
      </c>
      <c r="F480" s="323"/>
      <c r="G480" s="164"/>
      <c r="H480" s="88" t="str">
        <f t="array" ref="H480">IF(D480="","",XLOOKUP(D480,'Master Data'!K:K,'Master Data'!N:N,"Input in Master Data",0,1))</f>
        <v/>
      </c>
      <c r="I480" s="88" t="str">
        <f t="array" ref="I480">IF(D480="","",XLOOKUP(D480,'Master Data'!K:K,'Master Data'!O:O,"Input in Master Data",0,1))</f>
        <v/>
      </c>
      <c r="J480" s="88" t="str">
        <f t="array" ref="J480">if(V480="","",XLOOKUP(V480,Master[Company],Master[Blow],"Unknown",0,1))</f>
        <v/>
      </c>
      <c r="K480" s="88" t="str">
        <f t="array" ref="K480">if(V480="","",XLOOKUP(V480,Master[Company],Master[Pigging],"Unknown",0,1))</f>
        <v/>
      </c>
      <c r="L480" s="88" t="str">
        <f t="array" ref="L480">if(V480="","",XLOOKUP(V480,Master[Company],Master[Load Method],"Unknown",0,1))</f>
        <v/>
      </c>
      <c r="M480" s="88" t="str">
        <f t="array" ref="M480">if(V480="","",XLOOKUP(V480,Master[Company],Master[Line Distance],"Unknown",0,1))</f>
        <v/>
      </c>
      <c r="N480" s="164"/>
      <c r="O480" s="301"/>
      <c r="P480" s="88"/>
      <c r="Q480" s="88" t="str">
        <f t="array" ref="Q480">if(V480="","",XLOOKUP(V480,Master[Company],Master[Terms],"NA",0,1))</f>
        <v/>
      </c>
      <c r="R480" s="88" t="str">
        <f t="shared" si="3"/>
        <v/>
      </c>
      <c r="S480" s="88" t="str">
        <f t="array" ref="S480">if(V480="","",XLOOKUP(V480,Master[Company],Master[Group],"NA",0,1))</f>
        <v/>
      </c>
      <c r="T480" s="88" t="str">
        <f t="array" ref="T480">if(V480="","",XLOOKUP(V480,Master[Company],Master[Loading Location],"NA",0,1))</f>
        <v/>
      </c>
      <c r="U480" s="88" t="str">
        <f t="array" ref="U480">if(V480="","",XLOOKUP(V480,Master[Company],Master[Acronym],"NA",0,1))</f>
        <v/>
      </c>
      <c r="V480" s="88"/>
      <c r="W480" s="90"/>
      <c r="X480" s="90"/>
      <c r="Y480" s="88"/>
      <c r="Z480" s="88" t="str">
        <f t="shared" si="5"/>
        <v/>
      </c>
      <c r="AA480" s="88"/>
      <c r="AB480" s="88"/>
      <c r="AC480" s="88"/>
      <c r="AD480" s="166"/>
      <c r="AE480" s="303"/>
      <c r="AF480" s="304"/>
      <c r="AG480" s="304"/>
      <c r="AH480" s="304"/>
      <c r="AI480" s="304"/>
      <c r="AJ480" s="304"/>
      <c r="AK480" s="304"/>
      <c r="AL480" s="305"/>
      <c r="AM480" s="304"/>
      <c r="AN480" s="304"/>
      <c r="AO480" s="304"/>
      <c r="AP480" s="304"/>
      <c r="AQ480" s="304"/>
      <c r="AR480" s="304"/>
      <c r="AS480" s="304"/>
      <c r="AT480" s="304"/>
      <c r="AU480" s="164"/>
      <c r="AV480" s="306"/>
      <c r="AW480" s="306"/>
      <c r="AX480" s="164"/>
      <c r="AY480" s="166"/>
      <c r="AZ480" s="88"/>
      <c r="BA480" s="88"/>
      <c r="BB480" s="88"/>
      <c r="BC480" s="88"/>
      <c r="BD480" s="307"/>
      <c r="BE480" s="88"/>
      <c r="BF480" s="88"/>
      <c r="BG480" s="88"/>
      <c r="BH480" s="308"/>
      <c r="BI480" s="309"/>
      <c r="BJ480" s="310"/>
      <c r="BK480" s="310"/>
      <c r="BL480" s="310"/>
      <c r="BM480" s="310"/>
      <c r="BN480" s="214"/>
    </row>
    <row r="481" ht="22.5" customHeight="1">
      <c r="A481" s="85" t="str">
        <f t="shared" si="6"/>
        <v/>
      </c>
      <c r="B481" s="321"/>
      <c r="C481" s="319" t="str">
        <f t="shared" si="1"/>
        <v/>
      </c>
      <c r="D481" s="322"/>
      <c r="E481" s="320" t="str">
        <f t="shared" si="2"/>
        <v/>
      </c>
      <c r="F481" s="323"/>
      <c r="G481" s="164"/>
      <c r="H481" s="88" t="str">
        <f t="array" ref="H481">IF(D481="","",XLOOKUP(D481,'Master Data'!K:K,'Master Data'!N:N,"Input in Master Data",0,1))</f>
        <v/>
      </c>
      <c r="I481" s="88" t="str">
        <f t="array" ref="I481">IF(D481="","",XLOOKUP(D481,'Master Data'!K:K,'Master Data'!O:O,"Input in Master Data",0,1))</f>
        <v/>
      </c>
      <c r="J481" s="88" t="str">
        <f t="array" ref="J481">if(V481="","",XLOOKUP(V481,Master[Company],Master[Blow],"Unknown",0,1))</f>
        <v/>
      </c>
      <c r="K481" s="88" t="str">
        <f t="array" ref="K481">if(V481="","",XLOOKUP(V481,Master[Company],Master[Pigging],"Unknown",0,1))</f>
        <v/>
      </c>
      <c r="L481" s="88" t="str">
        <f t="array" ref="L481">if(V481="","",XLOOKUP(V481,Master[Company],Master[Load Method],"Unknown",0,1))</f>
        <v/>
      </c>
      <c r="M481" s="88" t="str">
        <f t="array" ref="M481">if(V481="","",XLOOKUP(V481,Master[Company],Master[Line Distance],"Unknown",0,1))</f>
        <v/>
      </c>
      <c r="N481" s="164"/>
      <c r="O481" s="301"/>
      <c r="P481" s="88"/>
      <c r="Q481" s="88" t="str">
        <f t="array" ref="Q481">if(V481="","",XLOOKUP(V481,Master[Company],Master[Terms],"NA",0,1))</f>
        <v/>
      </c>
      <c r="R481" s="88" t="str">
        <f t="shared" si="3"/>
        <v/>
      </c>
      <c r="S481" s="88" t="str">
        <f t="array" ref="S481">if(V481="","",XLOOKUP(V481,Master[Company],Master[Group],"NA",0,1))</f>
        <v/>
      </c>
      <c r="T481" s="88" t="str">
        <f t="array" ref="T481">if(V481="","",XLOOKUP(V481,Master[Company],Master[Loading Location],"NA",0,1))</f>
        <v/>
      </c>
      <c r="U481" s="88" t="str">
        <f t="array" ref="U481">if(V481="","",XLOOKUP(V481,Master[Company],Master[Acronym],"NA",0,1))</f>
        <v/>
      </c>
      <c r="V481" s="88"/>
      <c r="W481" s="90"/>
      <c r="X481" s="90"/>
      <c r="Y481" s="88"/>
      <c r="Z481" s="88" t="str">
        <f t="shared" si="5"/>
        <v/>
      </c>
      <c r="AA481" s="88"/>
      <c r="AB481" s="88"/>
      <c r="AC481" s="88"/>
      <c r="AD481" s="166"/>
      <c r="AE481" s="303"/>
      <c r="AF481" s="304"/>
      <c r="AG481" s="304"/>
      <c r="AH481" s="304"/>
      <c r="AI481" s="304"/>
      <c r="AJ481" s="304"/>
      <c r="AK481" s="304"/>
      <c r="AL481" s="305"/>
      <c r="AM481" s="304"/>
      <c r="AN481" s="304"/>
      <c r="AO481" s="304"/>
      <c r="AP481" s="304"/>
      <c r="AQ481" s="304"/>
      <c r="AR481" s="304"/>
      <c r="AS481" s="304"/>
      <c r="AT481" s="304"/>
      <c r="AU481" s="164"/>
      <c r="AV481" s="306"/>
      <c r="AW481" s="306"/>
      <c r="AX481" s="164"/>
      <c r="AY481" s="166"/>
      <c r="AZ481" s="88"/>
      <c r="BA481" s="88"/>
      <c r="BB481" s="88"/>
      <c r="BC481" s="88"/>
      <c r="BD481" s="307"/>
      <c r="BE481" s="88"/>
      <c r="BF481" s="88"/>
      <c r="BG481" s="88"/>
      <c r="BH481" s="308"/>
      <c r="BI481" s="309"/>
      <c r="BJ481" s="310"/>
      <c r="BK481" s="310"/>
      <c r="BL481" s="310"/>
      <c r="BM481" s="310"/>
      <c r="BN481" s="214"/>
    </row>
    <row r="482" ht="22.5" customHeight="1">
      <c r="A482" s="85" t="str">
        <f t="shared" si="6"/>
        <v/>
      </c>
      <c r="B482" s="321"/>
      <c r="C482" s="319" t="str">
        <f t="shared" si="1"/>
        <v/>
      </c>
      <c r="D482" s="322"/>
      <c r="E482" s="320" t="str">
        <f t="shared" si="2"/>
        <v/>
      </c>
      <c r="F482" s="323"/>
      <c r="G482" s="164"/>
      <c r="H482" s="88" t="str">
        <f t="array" ref="H482">IF(D482="","",XLOOKUP(D482,'Master Data'!K:K,'Master Data'!N:N,"Input in Master Data",0,1))</f>
        <v/>
      </c>
      <c r="I482" s="88" t="str">
        <f t="array" ref="I482">IF(D482="","",XLOOKUP(D482,'Master Data'!K:K,'Master Data'!O:O,"Input in Master Data",0,1))</f>
        <v/>
      </c>
      <c r="J482" s="88" t="str">
        <f t="array" ref="J482">if(V482="","",XLOOKUP(V482,Master[Company],Master[Blow],"Unknown",0,1))</f>
        <v/>
      </c>
      <c r="K482" s="88" t="str">
        <f t="array" ref="K482">if(V482="","",XLOOKUP(V482,Master[Company],Master[Pigging],"Unknown",0,1))</f>
        <v/>
      </c>
      <c r="L482" s="88" t="str">
        <f t="array" ref="L482">if(V482="","",XLOOKUP(V482,Master[Company],Master[Load Method],"Unknown",0,1))</f>
        <v/>
      </c>
      <c r="M482" s="88" t="str">
        <f t="array" ref="M482">if(V482="","",XLOOKUP(V482,Master[Company],Master[Line Distance],"Unknown",0,1))</f>
        <v/>
      </c>
      <c r="N482" s="164"/>
      <c r="O482" s="301"/>
      <c r="P482" s="88"/>
      <c r="Q482" s="88" t="str">
        <f t="array" ref="Q482">if(V482="","",XLOOKUP(V482,Master[Company],Master[Terms],"NA",0,1))</f>
        <v/>
      </c>
      <c r="R482" s="88" t="str">
        <f t="shared" si="3"/>
        <v/>
      </c>
      <c r="S482" s="88" t="str">
        <f t="array" ref="S482">if(V482="","",XLOOKUP(V482,Master[Company],Master[Group],"NA",0,1))</f>
        <v/>
      </c>
      <c r="T482" s="88" t="str">
        <f t="array" ref="T482">if(V482="","",XLOOKUP(V482,Master[Company],Master[Loading Location],"NA",0,1))</f>
        <v/>
      </c>
      <c r="U482" s="88" t="str">
        <f t="array" ref="U482">if(V482="","",XLOOKUP(V482,Master[Company],Master[Acronym],"NA",0,1))</f>
        <v/>
      </c>
      <c r="V482" s="88"/>
      <c r="W482" s="90"/>
      <c r="X482" s="90"/>
      <c r="Y482" s="88"/>
      <c r="Z482" s="88" t="str">
        <f t="shared" si="5"/>
        <v/>
      </c>
      <c r="AA482" s="88"/>
      <c r="AB482" s="88"/>
      <c r="AC482" s="88"/>
      <c r="AD482" s="166"/>
      <c r="AE482" s="303"/>
      <c r="AF482" s="304"/>
      <c r="AG482" s="304"/>
      <c r="AH482" s="304"/>
      <c r="AI482" s="304"/>
      <c r="AJ482" s="304"/>
      <c r="AK482" s="304"/>
      <c r="AL482" s="305"/>
      <c r="AM482" s="304"/>
      <c r="AN482" s="304"/>
      <c r="AO482" s="304"/>
      <c r="AP482" s="304"/>
      <c r="AQ482" s="304"/>
      <c r="AR482" s="304"/>
      <c r="AS482" s="304"/>
      <c r="AT482" s="304"/>
      <c r="AU482" s="164"/>
      <c r="AV482" s="306"/>
      <c r="AW482" s="306"/>
      <c r="AX482" s="164"/>
      <c r="AY482" s="166"/>
      <c r="AZ482" s="88"/>
      <c r="BA482" s="88"/>
      <c r="BB482" s="88"/>
      <c r="BC482" s="88"/>
      <c r="BD482" s="307"/>
      <c r="BE482" s="88"/>
      <c r="BF482" s="88"/>
      <c r="BG482" s="88"/>
      <c r="BH482" s="308"/>
      <c r="BI482" s="309"/>
      <c r="BJ482" s="310"/>
      <c r="BK482" s="310"/>
      <c r="BL482" s="310"/>
      <c r="BM482" s="310"/>
      <c r="BN482" s="214"/>
    </row>
    <row r="483" ht="22.5" customHeight="1">
      <c r="A483" s="85" t="str">
        <f t="shared" si="6"/>
        <v/>
      </c>
      <c r="B483" s="321"/>
      <c r="C483" s="319" t="str">
        <f t="shared" si="1"/>
        <v/>
      </c>
      <c r="D483" s="322"/>
      <c r="E483" s="320" t="str">
        <f t="shared" si="2"/>
        <v/>
      </c>
      <c r="F483" s="323"/>
      <c r="G483" s="164"/>
      <c r="H483" s="88" t="str">
        <f t="array" ref="H483">IF(D483="","",XLOOKUP(D483,'Master Data'!K:K,'Master Data'!N:N,"Input in Master Data",0,1))</f>
        <v/>
      </c>
      <c r="I483" s="88" t="str">
        <f t="array" ref="I483">IF(D483="","",XLOOKUP(D483,'Master Data'!K:K,'Master Data'!O:O,"Input in Master Data",0,1))</f>
        <v/>
      </c>
      <c r="J483" s="88" t="str">
        <f t="array" ref="J483">if(V483="","",XLOOKUP(V483,Master[Company],Master[Blow],"Unknown",0,1))</f>
        <v/>
      </c>
      <c r="K483" s="88" t="str">
        <f t="array" ref="K483">if(V483="","",XLOOKUP(V483,Master[Company],Master[Pigging],"Unknown",0,1))</f>
        <v/>
      </c>
      <c r="L483" s="88" t="str">
        <f t="array" ref="L483">if(V483="","",XLOOKUP(V483,Master[Company],Master[Load Method],"Unknown",0,1))</f>
        <v/>
      </c>
      <c r="M483" s="88" t="str">
        <f t="array" ref="M483">if(V483="","",XLOOKUP(V483,Master[Company],Master[Line Distance],"Unknown",0,1))</f>
        <v/>
      </c>
      <c r="N483" s="164"/>
      <c r="O483" s="301"/>
      <c r="P483" s="88"/>
      <c r="Q483" s="88" t="str">
        <f t="array" ref="Q483">if(V483="","",XLOOKUP(V483,Master[Company],Master[Terms],"NA",0,1))</f>
        <v/>
      </c>
      <c r="R483" s="88" t="str">
        <f t="shared" si="3"/>
        <v/>
      </c>
      <c r="S483" s="88" t="str">
        <f t="array" ref="S483">if(V483="","",XLOOKUP(V483,Master[Company],Master[Group],"NA",0,1))</f>
        <v/>
      </c>
      <c r="T483" s="88" t="str">
        <f t="array" ref="T483">if(V483="","",XLOOKUP(V483,Master[Company],Master[Loading Location],"NA",0,1))</f>
        <v/>
      </c>
      <c r="U483" s="88" t="str">
        <f t="array" ref="U483">if(V483="","",XLOOKUP(V483,Master[Company],Master[Acronym],"NA",0,1))</f>
        <v/>
      </c>
      <c r="V483" s="88"/>
      <c r="W483" s="90"/>
      <c r="X483" s="90"/>
      <c r="Y483" s="88"/>
      <c r="Z483" s="88" t="str">
        <f t="shared" si="5"/>
        <v/>
      </c>
      <c r="AA483" s="88"/>
      <c r="AB483" s="88"/>
      <c r="AC483" s="88"/>
      <c r="AD483" s="166"/>
      <c r="AE483" s="303"/>
      <c r="AF483" s="304"/>
      <c r="AG483" s="304"/>
      <c r="AH483" s="304"/>
      <c r="AI483" s="304"/>
      <c r="AJ483" s="304"/>
      <c r="AK483" s="304"/>
      <c r="AL483" s="305"/>
      <c r="AM483" s="304"/>
      <c r="AN483" s="304"/>
      <c r="AO483" s="304"/>
      <c r="AP483" s="304"/>
      <c r="AQ483" s="304"/>
      <c r="AR483" s="304"/>
      <c r="AS483" s="304"/>
      <c r="AT483" s="304"/>
      <c r="AU483" s="164"/>
      <c r="AV483" s="306"/>
      <c r="AW483" s="306"/>
      <c r="AX483" s="164"/>
      <c r="AY483" s="166"/>
      <c r="AZ483" s="88"/>
      <c r="BA483" s="88"/>
      <c r="BB483" s="88"/>
      <c r="BC483" s="88"/>
      <c r="BD483" s="307"/>
      <c r="BE483" s="88"/>
      <c r="BF483" s="88"/>
      <c r="BG483" s="88"/>
      <c r="BH483" s="308"/>
      <c r="BI483" s="309"/>
      <c r="BJ483" s="310"/>
      <c r="BK483" s="310"/>
      <c r="BL483" s="310"/>
      <c r="BM483" s="310"/>
      <c r="BN483" s="214"/>
    </row>
    <row r="484" ht="22.5" customHeight="1">
      <c r="A484" s="85" t="str">
        <f t="shared" si="6"/>
        <v/>
      </c>
      <c r="B484" s="321"/>
      <c r="C484" s="319" t="str">
        <f t="shared" si="1"/>
        <v/>
      </c>
      <c r="D484" s="322"/>
      <c r="E484" s="320" t="str">
        <f t="shared" si="2"/>
        <v/>
      </c>
      <c r="F484" s="323"/>
      <c r="G484" s="164"/>
      <c r="H484" s="88" t="str">
        <f t="array" ref="H484">IF(D484="","",XLOOKUP(D484,'Master Data'!K:K,'Master Data'!N:N,"Input in Master Data",0,1))</f>
        <v/>
      </c>
      <c r="I484" s="88" t="str">
        <f t="array" ref="I484">IF(D484="","",XLOOKUP(D484,'Master Data'!K:K,'Master Data'!O:O,"Input in Master Data",0,1))</f>
        <v/>
      </c>
      <c r="J484" s="88" t="str">
        <f t="array" ref="J484">if(V484="","",XLOOKUP(V484,Master[Company],Master[Blow],"Unknown",0,1))</f>
        <v/>
      </c>
      <c r="K484" s="88" t="str">
        <f t="array" ref="K484">if(V484="","",XLOOKUP(V484,Master[Company],Master[Pigging],"Unknown",0,1))</f>
        <v/>
      </c>
      <c r="L484" s="88" t="str">
        <f t="array" ref="L484">if(V484="","",XLOOKUP(V484,Master[Company],Master[Load Method],"Unknown",0,1))</f>
        <v/>
      </c>
      <c r="M484" s="88" t="str">
        <f t="array" ref="M484">if(V484="","",XLOOKUP(V484,Master[Company],Master[Line Distance],"Unknown",0,1))</f>
        <v/>
      </c>
      <c r="N484" s="164"/>
      <c r="O484" s="301"/>
      <c r="P484" s="88"/>
      <c r="Q484" s="88" t="str">
        <f t="array" ref="Q484">if(V484="","",XLOOKUP(V484,Master[Company],Master[Terms],"NA",0,1))</f>
        <v/>
      </c>
      <c r="R484" s="88" t="str">
        <f t="shared" si="3"/>
        <v/>
      </c>
      <c r="S484" s="88" t="str">
        <f t="array" ref="S484">if(V484="","",XLOOKUP(V484,Master[Company],Master[Group],"NA",0,1))</f>
        <v/>
      </c>
      <c r="T484" s="88" t="str">
        <f t="array" ref="T484">if(V484="","",XLOOKUP(V484,Master[Company],Master[Loading Location],"NA",0,1))</f>
        <v/>
      </c>
      <c r="U484" s="88" t="str">
        <f t="array" ref="U484">if(V484="","",XLOOKUP(V484,Master[Company],Master[Acronym],"NA",0,1))</f>
        <v/>
      </c>
      <c r="V484" s="88"/>
      <c r="W484" s="90"/>
      <c r="X484" s="90"/>
      <c r="Y484" s="88"/>
      <c r="Z484" s="88" t="str">
        <f t="shared" si="5"/>
        <v/>
      </c>
      <c r="AA484" s="88"/>
      <c r="AB484" s="88"/>
      <c r="AC484" s="88"/>
      <c r="AD484" s="166"/>
      <c r="AE484" s="303"/>
      <c r="AF484" s="304"/>
      <c r="AG484" s="304"/>
      <c r="AH484" s="304"/>
      <c r="AI484" s="304"/>
      <c r="AJ484" s="304"/>
      <c r="AK484" s="304"/>
      <c r="AL484" s="305"/>
      <c r="AM484" s="304"/>
      <c r="AN484" s="304"/>
      <c r="AO484" s="304"/>
      <c r="AP484" s="304"/>
      <c r="AQ484" s="304"/>
      <c r="AR484" s="304"/>
      <c r="AS484" s="304"/>
      <c r="AT484" s="304"/>
      <c r="AU484" s="164"/>
      <c r="AV484" s="306"/>
      <c r="AW484" s="306"/>
      <c r="AX484" s="164"/>
      <c r="AY484" s="166"/>
      <c r="AZ484" s="88"/>
      <c r="BA484" s="88"/>
      <c r="BB484" s="88"/>
      <c r="BC484" s="88"/>
      <c r="BD484" s="307"/>
      <c r="BE484" s="88"/>
      <c r="BF484" s="88"/>
      <c r="BG484" s="88"/>
      <c r="BH484" s="308"/>
      <c r="BI484" s="309"/>
      <c r="BJ484" s="310"/>
      <c r="BK484" s="310"/>
      <c r="BL484" s="310"/>
      <c r="BM484" s="310"/>
      <c r="BN484" s="214"/>
    </row>
    <row r="485" ht="22.5" customHeight="1">
      <c r="A485" s="85" t="str">
        <f t="shared" si="6"/>
        <v/>
      </c>
      <c r="B485" s="321"/>
      <c r="C485" s="319" t="str">
        <f t="shared" si="1"/>
        <v/>
      </c>
      <c r="D485" s="322"/>
      <c r="E485" s="320" t="str">
        <f t="shared" si="2"/>
        <v/>
      </c>
      <c r="F485" s="323"/>
      <c r="G485" s="164"/>
      <c r="H485" s="88" t="str">
        <f t="array" ref="H485">IF(D485="","",XLOOKUP(D485,'Master Data'!K:K,'Master Data'!N:N,"Input in Master Data",0,1))</f>
        <v/>
      </c>
      <c r="I485" s="88" t="str">
        <f t="array" ref="I485">IF(D485="","",XLOOKUP(D485,'Master Data'!K:K,'Master Data'!O:O,"Input in Master Data",0,1))</f>
        <v/>
      </c>
      <c r="J485" s="88" t="str">
        <f t="array" ref="J485">if(V485="","",XLOOKUP(V485,Master[Company],Master[Blow],"Unknown",0,1))</f>
        <v/>
      </c>
      <c r="K485" s="88" t="str">
        <f t="array" ref="K485">if(V485="","",XLOOKUP(V485,Master[Company],Master[Pigging],"Unknown",0,1))</f>
        <v/>
      </c>
      <c r="L485" s="88" t="str">
        <f t="array" ref="L485">if(V485="","",XLOOKUP(V485,Master[Company],Master[Load Method],"Unknown",0,1))</f>
        <v/>
      </c>
      <c r="M485" s="88" t="str">
        <f t="array" ref="M485">if(V485="","",XLOOKUP(V485,Master[Company],Master[Line Distance],"Unknown",0,1))</f>
        <v/>
      </c>
      <c r="N485" s="164"/>
      <c r="O485" s="301"/>
      <c r="P485" s="88"/>
      <c r="Q485" s="88" t="str">
        <f t="array" ref="Q485">if(V485="","",XLOOKUP(V485,Master[Company],Master[Terms],"NA",0,1))</f>
        <v/>
      </c>
      <c r="R485" s="88" t="str">
        <f t="shared" si="3"/>
        <v/>
      </c>
      <c r="S485" s="88" t="str">
        <f t="array" ref="S485">if(V485="","",XLOOKUP(V485,Master[Company],Master[Group],"NA",0,1))</f>
        <v/>
      </c>
      <c r="T485" s="88" t="str">
        <f t="array" ref="T485">if(V485="","",XLOOKUP(V485,Master[Company],Master[Loading Location],"NA",0,1))</f>
        <v/>
      </c>
      <c r="U485" s="88" t="str">
        <f t="array" ref="U485">if(V485="","",XLOOKUP(V485,Master[Company],Master[Acronym],"NA",0,1))</f>
        <v/>
      </c>
      <c r="V485" s="88"/>
      <c r="W485" s="90"/>
      <c r="X485" s="90"/>
      <c r="Y485" s="88"/>
      <c r="Z485" s="88" t="str">
        <f t="shared" si="5"/>
        <v/>
      </c>
      <c r="AA485" s="88"/>
      <c r="AB485" s="88"/>
      <c r="AC485" s="88"/>
      <c r="AD485" s="166"/>
      <c r="AE485" s="303"/>
      <c r="AF485" s="304"/>
      <c r="AG485" s="304"/>
      <c r="AH485" s="304"/>
      <c r="AI485" s="304"/>
      <c r="AJ485" s="304"/>
      <c r="AK485" s="304"/>
      <c r="AL485" s="305"/>
      <c r="AM485" s="304"/>
      <c r="AN485" s="304"/>
      <c r="AO485" s="304"/>
      <c r="AP485" s="304"/>
      <c r="AQ485" s="304"/>
      <c r="AR485" s="304"/>
      <c r="AS485" s="304"/>
      <c r="AT485" s="304"/>
      <c r="AU485" s="164"/>
      <c r="AV485" s="306"/>
      <c r="AW485" s="306"/>
      <c r="AX485" s="164"/>
      <c r="AY485" s="166"/>
      <c r="AZ485" s="88"/>
      <c r="BA485" s="88"/>
      <c r="BB485" s="88"/>
      <c r="BC485" s="88"/>
      <c r="BD485" s="307"/>
      <c r="BE485" s="88"/>
      <c r="BF485" s="88"/>
      <c r="BG485" s="88"/>
      <c r="BH485" s="308"/>
      <c r="BI485" s="309"/>
      <c r="BJ485" s="310"/>
      <c r="BK485" s="310"/>
      <c r="BL485" s="310"/>
      <c r="BM485" s="310"/>
      <c r="BN485" s="214"/>
    </row>
    <row r="486" ht="22.5" customHeight="1">
      <c r="A486" s="85" t="str">
        <f t="shared" si="6"/>
        <v/>
      </c>
      <c r="B486" s="321"/>
      <c r="C486" s="319" t="str">
        <f t="shared" si="1"/>
        <v/>
      </c>
      <c r="D486" s="322"/>
      <c r="E486" s="320" t="str">
        <f t="shared" si="2"/>
        <v/>
      </c>
      <c r="F486" s="323"/>
      <c r="G486" s="164"/>
      <c r="H486" s="88" t="str">
        <f t="array" ref="H486">IF(D486="","",XLOOKUP(D486,'Master Data'!K:K,'Master Data'!N:N,"Input in Master Data",0,1))</f>
        <v/>
      </c>
      <c r="I486" s="88" t="str">
        <f t="array" ref="I486">IF(D486="","",XLOOKUP(D486,'Master Data'!K:K,'Master Data'!O:O,"Input in Master Data",0,1))</f>
        <v/>
      </c>
      <c r="J486" s="88" t="str">
        <f t="array" ref="J486">if(V486="","",XLOOKUP(V486,Master[Company],Master[Blow],"Unknown",0,1))</f>
        <v/>
      </c>
      <c r="K486" s="88" t="str">
        <f t="array" ref="K486">if(V486="","",XLOOKUP(V486,Master[Company],Master[Pigging],"Unknown",0,1))</f>
        <v/>
      </c>
      <c r="L486" s="88" t="str">
        <f t="array" ref="L486">if(V486="","",XLOOKUP(V486,Master[Company],Master[Load Method],"Unknown",0,1))</f>
        <v/>
      </c>
      <c r="M486" s="88" t="str">
        <f t="array" ref="M486">if(V486="","",XLOOKUP(V486,Master[Company],Master[Line Distance],"Unknown",0,1))</f>
        <v/>
      </c>
      <c r="N486" s="164"/>
      <c r="O486" s="301"/>
      <c r="P486" s="88"/>
      <c r="Q486" s="88" t="str">
        <f t="array" ref="Q486">if(V486="","",XLOOKUP(V486,Master[Company],Master[Terms],"NA",0,1))</f>
        <v/>
      </c>
      <c r="R486" s="88" t="str">
        <f t="shared" si="3"/>
        <v/>
      </c>
      <c r="S486" s="88" t="str">
        <f t="array" ref="S486">if(V486="","",XLOOKUP(V486,Master[Company],Master[Group],"NA",0,1))</f>
        <v/>
      </c>
      <c r="T486" s="88" t="str">
        <f t="array" ref="T486">if(V486="","",XLOOKUP(V486,Master[Company],Master[Loading Location],"NA",0,1))</f>
        <v/>
      </c>
      <c r="U486" s="88" t="str">
        <f t="array" ref="U486">if(V486="","",XLOOKUP(V486,Master[Company],Master[Acronym],"NA",0,1))</f>
        <v/>
      </c>
      <c r="V486" s="88"/>
      <c r="W486" s="90"/>
      <c r="X486" s="90"/>
      <c r="Y486" s="88"/>
      <c r="Z486" s="88" t="str">
        <f t="shared" si="5"/>
        <v/>
      </c>
      <c r="AA486" s="88"/>
      <c r="AB486" s="88"/>
      <c r="AC486" s="88"/>
      <c r="AD486" s="166"/>
      <c r="AE486" s="303"/>
      <c r="AF486" s="304"/>
      <c r="AG486" s="304"/>
      <c r="AH486" s="304"/>
      <c r="AI486" s="304"/>
      <c r="AJ486" s="304"/>
      <c r="AK486" s="304"/>
      <c r="AL486" s="305"/>
      <c r="AM486" s="304"/>
      <c r="AN486" s="304"/>
      <c r="AO486" s="304"/>
      <c r="AP486" s="304"/>
      <c r="AQ486" s="304"/>
      <c r="AR486" s="304"/>
      <c r="AS486" s="304"/>
      <c r="AT486" s="304"/>
      <c r="AU486" s="164"/>
      <c r="AV486" s="306"/>
      <c r="AW486" s="306"/>
      <c r="AX486" s="164"/>
      <c r="AY486" s="166"/>
      <c r="AZ486" s="88"/>
      <c r="BA486" s="88"/>
      <c r="BB486" s="88"/>
      <c r="BC486" s="88"/>
      <c r="BD486" s="307"/>
      <c r="BE486" s="88"/>
      <c r="BF486" s="88"/>
      <c r="BG486" s="88"/>
      <c r="BH486" s="308"/>
      <c r="BI486" s="309"/>
      <c r="BJ486" s="310"/>
      <c r="BK486" s="310"/>
      <c r="BL486" s="310"/>
      <c r="BM486" s="310"/>
      <c r="BN486" s="214"/>
    </row>
    <row r="487" ht="22.5" customHeight="1">
      <c r="A487" s="85" t="str">
        <f t="shared" si="6"/>
        <v/>
      </c>
      <c r="B487" s="321"/>
      <c r="C487" s="319" t="str">
        <f t="shared" si="1"/>
        <v/>
      </c>
      <c r="D487" s="322"/>
      <c r="E487" s="320" t="str">
        <f t="shared" si="2"/>
        <v/>
      </c>
      <c r="F487" s="323"/>
      <c r="G487" s="164"/>
      <c r="H487" s="88" t="str">
        <f t="array" ref="H487">IF(D487="","",XLOOKUP(D487,'Master Data'!K:K,'Master Data'!N:N,"Input in Master Data",0,1))</f>
        <v/>
      </c>
      <c r="I487" s="88" t="str">
        <f t="array" ref="I487">IF(D487="","",XLOOKUP(D487,'Master Data'!K:K,'Master Data'!O:O,"Input in Master Data",0,1))</f>
        <v/>
      </c>
      <c r="J487" s="88" t="str">
        <f t="array" ref="J487">if(V487="","",XLOOKUP(V487,Master[Company],Master[Blow],"Unknown",0,1))</f>
        <v/>
      </c>
      <c r="K487" s="88" t="str">
        <f t="array" ref="K487">if(V487="","",XLOOKUP(V487,Master[Company],Master[Pigging],"Unknown",0,1))</f>
        <v/>
      </c>
      <c r="L487" s="88" t="str">
        <f t="array" ref="L487">if(V487="","",XLOOKUP(V487,Master[Company],Master[Load Method],"Unknown",0,1))</f>
        <v/>
      </c>
      <c r="M487" s="88" t="str">
        <f t="array" ref="M487">if(V487="","",XLOOKUP(V487,Master[Company],Master[Line Distance],"Unknown",0,1))</f>
        <v/>
      </c>
      <c r="N487" s="164"/>
      <c r="O487" s="301"/>
      <c r="P487" s="88"/>
      <c r="Q487" s="88" t="str">
        <f t="array" ref="Q487">if(V487="","",XLOOKUP(V487,Master[Company],Master[Terms],"NA",0,1))</f>
        <v/>
      </c>
      <c r="R487" s="88" t="str">
        <f t="shared" si="3"/>
        <v/>
      </c>
      <c r="S487" s="88" t="str">
        <f t="array" ref="S487">if(V487="","",XLOOKUP(V487,Master[Company],Master[Group],"NA",0,1))</f>
        <v/>
      </c>
      <c r="T487" s="88" t="str">
        <f t="array" ref="T487">if(V487="","",XLOOKUP(V487,Master[Company],Master[Loading Location],"NA",0,1))</f>
        <v/>
      </c>
      <c r="U487" s="88" t="str">
        <f t="array" ref="U487">if(V487="","",XLOOKUP(V487,Master[Company],Master[Acronym],"NA",0,1))</f>
        <v/>
      </c>
      <c r="V487" s="88"/>
      <c r="W487" s="90"/>
      <c r="X487" s="90"/>
      <c r="Y487" s="88"/>
      <c r="Z487" s="88" t="str">
        <f t="shared" si="5"/>
        <v/>
      </c>
      <c r="AA487" s="88"/>
      <c r="AB487" s="88"/>
      <c r="AC487" s="88"/>
      <c r="AD487" s="166"/>
      <c r="AE487" s="303"/>
      <c r="AF487" s="304"/>
      <c r="AG487" s="304"/>
      <c r="AH487" s="304"/>
      <c r="AI487" s="304"/>
      <c r="AJ487" s="304"/>
      <c r="AK487" s="304"/>
      <c r="AL487" s="305"/>
      <c r="AM487" s="304"/>
      <c r="AN487" s="304"/>
      <c r="AO487" s="304"/>
      <c r="AP487" s="304"/>
      <c r="AQ487" s="304"/>
      <c r="AR487" s="304"/>
      <c r="AS487" s="304"/>
      <c r="AT487" s="304"/>
      <c r="AU487" s="164"/>
      <c r="AV487" s="306"/>
      <c r="AW487" s="306"/>
      <c r="AX487" s="164"/>
      <c r="AY487" s="166"/>
      <c r="AZ487" s="88"/>
      <c r="BA487" s="88"/>
      <c r="BB487" s="88"/>
      <c r="BC487" s="88"/>
      <c r="BD487" s="307"/>
      <c r="BE487" s="88"/>
      <c r="BF487" s="88"/>
      <c r="BG487" s="88"/>
      <c r="BH487" s="308"/>
      <c r="BI487" s="309"/>
      <c r="BJ487" s="310"/>
      <c r="BK487" s="310"/>
      <c r="BL487" s="310"/>
      <c r="BM487" s="310"/>
      <c r="BN487" s="214"/>
    </row>
    <row r="488" ht="22.5" customHeight="1">
      <c r="A488" s="85" t="str">
        <f t="shared" si="6"/>
        <v/>
      </c>
      <c r="B488" s="321"/>
      <c r="C488" s="319" t="str">
        <f t="shared" si="1"/>
        <v/>
      </c>
      <c r="D488" s="322"/>
      <c r="E488" s="320" t="str">
        <f t="shared" si="2"/>
        <v/>
      </c>
      <c r="F488" s="323"/>
      <c r="G488" s="164"/>
      <c r="H488" s="88" t="str">
        <f t="array" ref="H488">IF(D488="","",XLOOKUP(D488,'Master Data'!K:K,'Master Data'!N:N,"Input in Master Data",0,1))</f>
        <v/>
      </c>
      <c r="I488" s="88" t="str">
        <f t="array" ref="I488">IF(D488="","",XLOOKUP(D488,'Master Data'!K:K,'Master Data'!O:O,"Input in Master Data",0,1))</f>
        <v/>
      </c>
      <c r="J488" s="88" t="str">
        <f t="array" ref="J488">if(V488="","",XLOOKUP(V488,Master[Company],Master[Blow],"Unknown",0,1))</f>
        <v/>
      </c>
      <c r="K488" s="88" t="str">
        <f t="array" ref="K488">if(V488="","",XLOOKUP(V488,Master[Company],Master[Pigging],"Unknown",0,1))</f>
        <v/>
      </c>
      <c r="L488" s="88" t="str">
        <f t="array" ref="L488">if(V488="","",XLOOKUP(V488,Master[Company],Master[Load Method],"Unknown",0,1))</f>
        <v/>
      </c>
      <c r="M488" s="88" t="str">
        <f t="array" ref="M488">if(V488="","",XLOOKUP(V488,Master[Company],Master[Line Distance],"Unknown",0,1))</f>
        <v/>
      </c>
      <c r="N488" s="164"/>
      <c r="O488" s="301"/>
      <c r="P488" s="88"/>
      <c r="Q488" s="88" t="str">
        <f t="array" ref="Q488">if(V488="","",XLOOKUP(V488,Master[Company],Master[Terms],"NA",0,1))</f>
        <v/>
      </c>
      <c r="R488" s="88" t="str">
        <f t="shared" si="3"/>
        <v/>
      </c>
      <c r="S488" s="88" t="str">
        <f t="array" ref="S488">if(V488="","",XLOOKUP(V488,Master[Company],Master[Group],"NA",0,1))</f>
        <v/>
      </c>
      <c r="T488" s="88" t="str">
        <f t="array" ref="T488">if(V488="","",XLOOKUP(V488,Master[Company],Master[Loading Location],"NA",0,1))</f>
        <v/>
      </c>
      <c r="U488" s="88" t="str">
        <f t="array" ref="U488">if(V488="","",XLOOKUP(V488,Master[Company],Master[Acronym],"NA",0,1))</f>
        <v/>
      </c>
      <c r="V488" s="88"/>
      <c r="W488" s="90"/>
      <c r="X488" s="90"/>
      <c r="Y488" s="88"/>
      <c r="Z488" s="88" t="str">
        <f t="shared" si="5"/>
        <v/>
      </c>
      <c r="AA488" s="88"/>
      <c r="AB488" s="88"/>
      <c r="AC488" s="88"/>
      <c r="AD488" s="166"/>
      <c r="AE488" s="303"/>
      <c r="AF488" s="304"/>
      <c r="AG488" s="304"/>
      <c r="AH488" s="304"/>
      <c r="AI488" s="304"/>
      <c r="AJ488" s="304"/>
      <c r="AK488" s="304"/>
      <c r="AL488" s="305"/>
      <c r="AM488" s="304"/>
      <c r="AN488" s="304"/>
      <c r="AO488" s="304"/>
      <c r="AP488" s="304"/>
      <c r="AQ488" s="304"/>
      <c r="AR488" s="304"/>
      <c r="AS488" s="304"/>
      <c r="AT488" s="304"/>
      <c r="AU488" s="164"/>
      <c r="AV488" s="306"/>
      <c r="AW488" s="306"/>
      <c r="AX488" s="164"/>
      <c r="AY488" s="166"/>
      <c r="AZ488" s="88"/>
      <c r="BA488" s="88"/>
      <c r="BB488" s="88"/>
      <c r="BC488" s="88"/>
      <c r="BD488" s="307"/>
      <c r="BE488" s="88"/>
      <c r="BF488" s="88"/>
      <c r="BG488" s="88"/>
      <c r="BH488" s="308"/>
      <c r="BI488" s="309"/>
      <c r="BJ488" s="310"/>
      <c r="BK488" s="310"/>
      <c r="BL488" s="310"/>
      <c r="BM488" s="310"/>
      <c r="BN488" s="214"/>
    </row>
    <row r="489" ht="22.5" customHeight="1">
      <c r="A489" s="85" t="str">
        <f t="shared" si="6"/>
        <v/>
      </c>
      <c r="B489" s="321"/>
      <c r="C489" s="319" t="str">
        <f t="shared" si="1"/>
        <v/>
      </c>
      <c r="D489" s="322"/>
      <c r="E489" s="320" t="str">
        <f t="shared" si="2"/>
        <v/>
      </c>
      <c r="F489" s="323"/>
      <c r="G489" s="164"/>
      <c r="H489" s="88" t="str">
        <f t="array" ref="H489">IF(D489="","",XLOOKUP(D489,'Master Data'!K:K,'Master Data'!N:N,"Input in Master Data",0,1))</f>
        <v/>
      </c>
      <c r="I489" s="88" t="str">
        <f t="array" ref="I489">IF(D489="","",XLOOKUP(D489,'Master Data'!K:K,'Master Data'!O:O,"Input in Master Data",0,1))</f>
        <v/>
      </c>
      <c r="J489" s="88" t="str">
        <f t="array" ref="J489">if(V489="","",XLOOKUP(V489,Master[Company],Master[Blow],"Unknown",0,1))</f>
        <v/>
      </c>
      <c r="K489" s="88" t="str">
        <f t="array" ref="K489">if(V489="","",XLOOKUP(V489,Master[Company],Master[Pigging],"Unknown",0,1))</f>
        <v/>
      </c>
      <c r="L489" s="88" t="str">
        <f t="array" ref="L489">if(V489="","",XLOOKUP(V489,Master[Company],Master[Load Method],"Unknown",0,1))</f>
        <v/>
      </c>
      <c r="M489" s="88" t="str">
        <f t="array" ref="M489">if(V489="","",XLOOKUP(V489,Master[Company],Master[Line Distance],"Unknown",0,1))</f>
        <v/>
      </c>
      <c r="N489" s="164"/>
      <c r="O489" s="301"/>
      <c r="P489" s="88"/>
      <c r="Q489" s="88" t="str">
        <f t="array" ref="Q489">if(V489="","",XLOOKUP(V489,Master[Company],Master[Terms],"NA",0,1))</f>
        <v/>
      </c>
      <c r="R489" s="88" t="str">
        <f t="shared" si="3"/>
        <v/>
      </c>
      <c r="S489" s="88" t="str">
        <f t="array" ref="S489">if(V489="","",XLOOKUP(V489,Master[Company],Master[Group],"NA",0,1))</f>
        <v/>
      </c>
      <c r="T489" s="88" t="str">
        <f t="array" ref="T489">if(V489="","",XLOOKUP(V489,Master[Company],Master[Loading Location],"NA",0,1))</f>
        <v/>
      </c>
      <c r="U489" s="88" t="str">
        <f t="array" ref="U489">if(V489="","",XLOOKUP(V489,Master[Company],Master[Acronym],"NA",0,1))</f>
        <v/>
      </c>
      <c r="V489" s="88"/>
      <c r="W489" s="90"/>
      <c r="X489" s="90"/>
      <c r="Y489" s="88"/>
      <c r="Z489" s="88" t="str">
        <f t="shared" si="5"/>
        <v/>
      </c>
      <c r="AA489" s="88"/>
      <c r="AB489" s="88"/>
      <c r="AC489" s="88"/>
      <c r="AD489" s="166"/>
      <c r="AE489" s="303"/>
      <c r="AF489" s="304"/>
      <c r="AG489" s="304"/>
      <c r="AH489" s="304"/>
      <c r="AI489" s="304"/>
      <c r="AJ489" s="304"/>
      <c r="AK489" s="304"/>
      <c r="AL489" s="305"/>
      <c r="AM489" s="304"/>
      <c r="AN489" s="304"/>
      <c r="AO489" s="304"/>
      <c r="AP489" s="304"/>
      <c r="AQ489" s="304"/>
      <c r="AR489" s="304"/>
      <c r="AS489" s="304"/>
      <c r="AT489" s="304"/>
      <c r="AU489" s="164"/>
      <c r="AV489" s="306"/>
      <c r="AW489" s="306"/>
      <c r="AX489" s="164"/>
      <c r="AY489" s="166"/>
      <c r="AZ489" s="88"/>
      <c r="BA489" s="88"/>
      <c r="BB489" s="88"/>
      <c r="BC489" s="88"/>
      <c r="BD489" s="307"/>
      <c r="BE489" s="88"/>
      <c r="BF489" s="88"/>
      <c r="BG489" s="88"/>
      <c r="BH489" s="308"/>
      <c r="BI489" s="309"/>
      <c r="BJ489" s="310"/>
      <c r="BK489" s="310"/>
      <c r="BL489" s="310"/>
      <c r="BM489" s="310"/>
      <c r="BN489" s="214"/>
    </row>
    <row r="490" ht="22.5" customHeight="1">
      <c r="A490" s="85" t="str">
        <f t="shared" si="6"/>
        <v/>
      </c>
      <c r="B490" s="321"/>
      <c r="C490" s="319" t="str">
        <f t="shared" si="1"/>
        <v/>
      </c>
      <c r="D490" s="322"/>
      <c r="E490" s="320" t="str">
        <f t="shared" si="2"/>
        <v/>
      </c>
      <c r="F490" s="323"/>
      <c r="G490" s="164"/>
      <c r="H490" s="88" t="str">
        <f t="array" ref="H490">IF(D490="","",XLOOKUP(D490,'Master Data'!K:K,'Master Data'!N:N,"Input in Master Data",0,1))</f>
        <v/>
      </c>
      <c r="I490" s="88" t="str">
        <f t="array" ref="I490">IF(D490="","",XLOOKUP(D490,'Master Data'!K:K,'Master Data'!O:O,"Input in Master Data",0,1))</f>
        <v/>
      </c>
      <c r="J490" s="88" t="str">
        <f t="array" ref="J490">if(V490="","",XLOOKUP(V490,Master[Company],Master[Blow],"Unknown",0,1))</f>
        <v/>
      </c>
      <c r="K490" s="88" t="str">
        <f t="array" ref="K490">if(V490="","",XLOOKUP(V490,Master[Company],Master[Pigging],"Unknown",0,1))</f>
        <v/>
      </c>
      <c r="L490" s="88" t="str">
        <f t="array" ref="L490">if(V490="","",XLOOKUP(V490,Master[Company],Master[Load Method],"Unknown",0,1))</f>
        <v/>
      </c>
      <c r="M490" s="88" t="str">
        <f t="array" ref="M490">if(V490="","",XLOOKUP(V490,Master[Company],Master[Line Distance],"Unknown",0,1))</f>
        <v/>
      </c>
      <c r="N490" s="164"/>
      <c r="O490" s="301"/>
      <c r="P490" s="88"/>
      <c r="Q490" s="88" t="str">
        <f t="array" ref="Q490">if(V490="","",XLOOKUP(V490,Master[Company],Master[Terms],"NA",0,1))</f>
        <v/>
      </c>
      <c r="R490" s="88" t="str">
        <f t="shared" si="3"/>
        <v/>
      </c>
      <c r="S490" s="88" t="str">
        <f t="array" ref="S490">if(V490="","",XLOOKUP(V490,Master[Company],Master[Group],"NA",0,1))</f>
        <v/>
      </c>
      <c r="T490" s="88" t="str">
        <f t="array" ref="T490">if(V490="","",XLOOKUP(V490,Master[Company],Master[Loading Location],"NA",0,1))</f>
        <v/>
      </c>
      <c r="U490" s="88" t="str">
        <f t="array" ref="U490">if(V490="","",XLOOKUP(V490,Master[Company],Master[Acronym],"NA",0,1))</f>
        <v/>
      </c>
      <c r="V490" s="88"/>
      <c r="W490" s="90"/>
      <c r="X490" s="90"/>
      <c r="Y490" s="88"/>
      <c r="Z490" s="88" t="str">
        <f t="shared" si="5"/>
        <v/>
      </c>
      <c r="AA490" s="88"/>
      <c r="AB490" s="88"/>
      <c r="AC490" s="88"/>
      <c r="AD490" s="166"/>
      <c r="AE490" s="303"/>
      <c r="AF490" s="304"/>
      <c r="AG490" s="304"/>
      <c r="AH490" s="304"/>
      <c r="AI490" s="304"/>
      <c r="AJ490" s="304"/>
      <c r="AK490" s="304"/>
      <c r="AL490" s="305"/>
      <c r="AM490" s="304"/>
      <c r="AN490" s="304"/>
      <c r="AO490" s="304"/>
      <c r="AP490" s="304"/>
      <c r="AQ490" s="304"/>
      <c r="AR490" s="304"/>
      <c r="AS490" s="304"/>
      <c r="AT490" s="304"/>
      <c r="AU490" s="164"/>
      <c r="AV490" s="306"/>
      <c r="AW490" s="306"/>
      <c r="AX490" s="164"/>
      <c r="AY490" s="166"/>
      <c r="AZ490" s="88"/>
      <c r="BA490" s="88"/>
      <c r="BB490" s="88"/>
      <c r="BC490" s="88"/>
      <c r="BD490" s="307"/>
      <c r="BE490" s="88"/>
      <c r="BF490" s="88"/>
      <c r="BG490" s="88"/>
      <c r="BH490" s="308"/>
      <c r="BI490" s="309"/>
      <c r="BJ490" s="310"/>
      <c r="BK490" s="310"/>
      <c r="BL490" s="310"/>
      <c r="BM490" s="310"/>
      <c r="BN490" s="214"/>
    </row>
    <row r="491" ht="22.5" customHeight="1">
      <c r="A491" s="85" t="str">
        <f t="shared" si="6"/>
        <v/>
      </c>
      <c r="B491" s="321"/>
      <c r="C491" s="319" t="str">
        <f t="shared" si="1"/>
        <v/>
      </c>
      <c r="D491" s="322"/>
      <c r="E491" s="320" t="str">
        <f t="shared" si="2"/>
        <v/>
      </c>
      <c r="F491" s="323"/>
      <c r="G491" s="164"/>
      <c r="H491" s="88" t="str">
        <f t="array" ref="H491">IF(D491="","",XLOOKUP(D491,'Master Data'!K:K,'Master Data'!N:N,"Input in Master Data",0,1))</f>
        <v/>
      </c>
      <c r="I491" s="88" t="str">
        <f t="array" ref="I491">IF(D491="","",XLOOKUP(D491,'Master Data'!K:K,'Master Data'!O:O,"Input in Master Data",0,1))</f>
        <v/>
      </c>
      <c r="J491" s="88" t="str">
        <f t="array" ref="J491">if(V491="","",XLOOKUP(V491,Master[Company],Master[Blow],"Unknown",0,1))</f>
        <v/>
      </c>
      <c r="K491" s="88" t="str">
        <f t="array" ref="K491">if(V491="","",XLOOKUP(V491,Master[Company],Master[Pigging],"Unknown",0,1))</f>
        <v/>
      </c>
      <c r="L491" s="88" t="str">
        <f t="array" ref="L491">if(V491="","",XLOOKUP(V491,Master[Company],Master[Load Method],"Unknown",0,1))</f>
        <v/>
      </c>
      <c r="M491" s="88" t="str">
        <f t="array" ref="M491">if(V491="","",XLOOKUP(V491,Master[Company],Master[Line Distance],"Unknown",0,1))</f>
        <v/>
      </c>
      <c r="N491" s="164"/>
      <c r="O491" s="301"/>
      <c r="P491" s="88"/>
      <c r="Q491" s="88" t="str">
        <f t="array" ref="Q491">if(V491="","",XLOOKUP(V491,Master[Company],Master[Terms],"NA",0,1))</f>
        <v/>
      </c>
      <c r="R491" s="88" t="str">
        <f t="shared" si="3"/>
        <v/>
      </c>
      <c r="S491" s="88" t="str">
        <f t="array" ref="S491">if(V491="","",XLOOKUP(V491,Master[Company],Master[Group],"NA",0,1))</f>
        <v/>
      </c>
      <c r="T491" s="88" t="str">
        <f t="array" ref="T491">if(V491="","",XLOOKUP(V491,Master[Company],Master[Loading Location],"NA",0,1))</f>
        <v/>
      </c>
      <c r="U491" s="88" t="str">
        <f t="array" ref="U491">if(V491="","",XLOOKUP(V491,Master[Company],Master[Acronym],"NA",0,1))</f>
        <v/>
      </c>
      <c r="V491" s="88"/>
      <c r="W491" s="90"/>
      <c r="X491" s="90"/>
      <c r="Y491" s="88"/>
      <c r="Z491" s="88" t="str">
        <f t="shared" si="5"/>
        <v/>
      </c>
      <c r="AA491" s="88"/>
      <c r="AB491" s="88"/>
      <c r="AC491" s="88"/>
      <c r="AD491" s="166"/>
      <c r="AE491" s="303"/>
      <c r="AF491" s="304"/>
      <c r="AG491" s="304"/>
      <c r="AH491" s="304"/>
      <c r="AI491" s="304"/>
      <c r="AJ491" s="304"/>
      <c r="AK491" s="304"/>
      <c r="AL491" s="305"/>
      <c r="AM491" s="304"/>
      <c r="AN491" s="304"/>
      <c r="AO491" s="304"/>
      <c r="AP491" s="304"/>
      <c r="AQ491" s="304"/>
      <c r="AR491" s="304"/>
      <c r="AS491" s="304"/>
      <c r="AT491" s="304"/>
      <c r="AU491" s="164"/>
      <c r="AV491" s="306"/>
      <c r="AW491" s="306"/>
      <c r="AX491" s="164"/>
      <c r="AY491" s="166"/>
      <c r="AZ491" s="88"/>
      <c r="BA491" s="88"/>
      <c r="BB491" s="88"/>
      <c r="BC491" s="88"/>
      <c r="BD491" s="307"/>
      <c r="BE491" s="88"/>
      <c r="BF491" s="88"/>
      <c r="BG491" s="88"/>
      <c r="BH491" s="308"/>
      <c r="BI491" s="309"/>
      <c r="BJ491" s="310"/>
      <c r="BK491" s="310"/>
      <c r="BL491" s="310"/>
      <c r="BM491" s="310"/>
      <c r="BN491" s="214"/>
    </row>
    <row r="492" ht="22.5" customHeight="1">
      <c r="A492" s="85" t="str">
        <f t="shared" si="6"/>
        <v/>
      </c>
      <c r="B492" s="321"/>
      <c r="C492" s="319" t="str">
        <f t="shared" si="1"/>
        <v/>
      </c>
      <c r="D492" s="322"/>
      <c r="E492" s="320" t="str">
        <f t="shared" si="2"/>
        <v/>
      </c>
      <c r="F492" s="323"/>
      <c r="G492" s="164"/>
      <c r="H492" s="88" t="str">
        <f t="array" ref="H492">IF(D492="","",XLOOKUP(D492,'Master Data'!K:K,'Master Data'!N:N,"Input in Master Data",0,1))</f>
        <v/>
      </c>
      <c r="I492" s="88" t="str">
        <f t="array" ref="I492">IF(D492="","",XLOOKUP(D492,'Master Data'!K:K,'Master Data'!O:O,"Input in Master Data",0,1))</f>
        <v/>
      </c>
      <c r="J492" s="88" t="str">
        <f t="array" ref="J492">if(V492="","",XLOOKUP(V492,Master[Company],Master[Blow],"Unknown",0,1))</f>
        <v/>
      </c>
      <c r="K492" s="88" t="str">
        <f t="array" ref="K492">if(V492="","",XLOOKUP(V492,Master[Company],Master[Pigging],"Unknown",0,1))</f>
        <v/>
      </c>
      <c r="L492" s="88" t="str">
        <f t="array" ref="L492">if(V492="","",XLOOKUP(V492,Master[Company],Master[Load Method],"Unknown",0,1))</f>
        <v/>
      </c>
      <c r="M492" s="88" t="str">
        <f t="array" ref="M492">if(V492="","",XLOOKUP(V492,Master[Company],Master[Line Distance],"Unknown",0,1))</f>
        <v/>
      </c>
      <c r="N492" s="164"/>
      <c r="O492" s="301"/>
      <c r="P492" s="88"/>
      <c r="Q492" s="88" t="str">
        <f t="array" ref="Q492">if(V492="","",XLOOKUP(V492,Master[Company],Master[Terms],"NA",0,1))</f>
        <v/>
      </c>
      <c r="R492" s="88" t="str">
        <f t="shared" si="3"/>
        <v/>
      </c>
      <c r="S492" s="88" t="str">
        <f t="array" ref="S492">if(V492="","",XLOOKUP(V492,Master[Company],Master[Group],"NA",0,1))</f>
        <v/>
      </c>
      <c r="T492" s="88" t="str">
        <f t="array" ref="T492">if(V492="","",XLOOKUP(V492,Master[Company],Master[Loading Location],"NA",0,1))</f>
        <v/>
      </c>
      <c r="U492" s="88" t="str">
        <f t="array" ref="U492">if(V492="","",XLOOKUP(V492,Master[Company],Master[Acronym],"NA",0,1))</f>
        <v/>
      </c>
      <c r="V492" s="88"/>
      <c r="W492" s="90"/>
      <c r="X492" s="90"/>
      <c r="Y492" s="88"/>
      <c r="Z492" s="88" t="str">
        <f t="shared" si="5"/>
        <v/>
      </c>
      <c r="AA492" s="88"/>
      <c r="AB492" s="88"/>
      <c r="AC492" s="88"/>
      <c r="AD492" s="166"/>
      <c r="AE492" s="303"/>
      <c r="AF492" s="304"/>
      <c r="AG492" s="304"/>
      <c r="AH492" s="304"/>
      <c r="AI492" s="304"/>
      <c r="AJ492" s="304"/>
      <c r="AK492" s="304"/>
      <c r="AL492" s="305"/>
      <c r="AM492" s="304"/>
      <c r="AN492" s="304"/>
      <c r="AO492" s="304"/>
      <c r="AP492" s="304"/>
      <c r="AQ492" s="304"/>
      <c r="AR492" s="304"/>
      <c r="AS492" s="304"/>
      <c r="AT492" s="304"/>
      <c r="AU492" s="164"/>
      <c r="AV492" s="306"/>
      <c r="AW492" s="306"/>
      <c r="AX492" s="164"/>
      <c r="AY492" s="166"/>
      <c r="AZ492" s="88"/>
      <c r="BA492" s="88"/>
      <c r="BB492" s="88"/>
      <c r="BC492" s="88"/>
      <c r="BD492" s="307"/>
      <c r="BE492" s="88"/>
      <c r="BF492" s="88"/>
      <c r="BG492" s="88"/>
      <c r="BH492" s="308"/>
      <c r="BI492" s="309"/>
      <c r="BJ492" s="310"/>
      <c r="BK492" s="310"/>
      <c r="BL492" s="310"/>
      <c r="BM492" s="310"/>
      <c r="BN492" s="214"/>
    </row>
    <row r="493" ht="22.5" customHeight="1">
      <c r="A493" s="85" t="str">
        <f t="shared" si="6"/>
        <v/>
      </c>
      <c r="B493" s="321"/>
      <c r="C493" s="319" t="str">
        <f t="shared" si="1"/>
        <v/>
      </c>
      <c r="D493" s="322"/>
      <c r="E493" s="320" t="str">
        <f t="shared" si="2"/>
        <v/>
      </c>
      <c r="F493" s="323"/>
      <c r="G493" s="164"/>
      <c r="H493" s="88" t="str">
        <f t="array" ref="H493">IF(D493="","",XLOOKUP(D493,'Master Data'!K:K,'Master Data'!N:N,"Input in Master Data",0,1))</f>
        <v/>
      </c>
      <c r="I493" s="88" t="str">
        <f t="array" ref="I493">IF(D493="","",XLOOKUP(D493,'Master Data'!K:K,'Master Data'!O:O,"Input in Master Data",0,1))</f>
        <v/>
      </c>
      <c r="J493" s="88" t="str">
        <f t="array" ref="J493">if(V493="","",XLOOKUP(V493,Master[Company],Master[Blow],"Unknown",0,1))</f>
        <v/>
      </c>
      <c r="K493" s="88" t="str">
        <f t="array" ref="K493">if(V493="","",XLOOKUP(V493,Master[Company],Master[Pigging],"Unknown",0,1))</f>
        <v/>
      </c>
      <c r="L493" s="88" t="str">
        <f t="array" ref="L493">if(V493="","",XLOOKUP(V493,Master[Company],Master[Load Method],"Unknown",0,1))</f>
        <v/>
      </c>
      <c r="M493" s="88" t="str">
        <f t="array" ref="M493">if(V493="","",XLOOKUP(V493,Master[Company],Master[Line Distance],"Unknown",0,1))</f>
        <v/>
      </c>
      <c r="N493" s="164"/>
      <c r="O493" s="301"/>
      <c r="P493" s="88"/>
      <c r="Q493" s="88" t="str">
        <f t="array" ref="Q493">if(V493="","",XLOOKUP(V493,Master[Company],Master[Terms],"NA",0,1))</f>
        <v/>
      </c>
      <c r="R493" s="88" t="str">
        <f t="shared" si="3"/>
        <v/>
      </c>
      <c r="S493" s="88" t="str">
        <f t="array" ref="S493">if(V493="","",XLOOKUP(V493,Master[Company],Master[Group],"NA",0,1))</f>
        <v/>
      </c>
      <c r="T493" s="88" t="str">
        <f t="array" ref="T493">if(V493="","",XLOOKUP(V493,Master[Company],Master[Loading Location],"NA",0,1))</f>
        <v/>
      </c>
      <c r="U493" s="88" t="str">
        <f t="array" ref="U493">if(V493="","",XLOOKUP(V493,Master[Company],Master[Acronym],"NA",0,1))</f>
        <v/>
      </c>
      <c r="V493" s="88"/>
      <c r="W493" s="90"/>
      <c r="X493" s="90"/>
      <c r="Y493" s="88"/>
      <c r="Z493" s="88" t="str">
        <f t="shared" si="5"/>
        <v/>
      </c>
      <c r="AA493" s="88"/>
      <c r="AB493" s="88"/>
      <c r="AC493" s="88"/>
      <c r="AD493" s="166"/>
      <c r="AE493" s="303"/>
      <c r="AF493" s="304"/>
      <c r="AG493" s="304"/>
      <c r="AH493" s="304"/>
      <c r="AI493" s="304"/>
      <c r="AJ493" s="304"/>
      <c r="AK493" s="304"/>
      <c r="AL493" s="305"/>
      <c r="AM493" s="304"/>
      <c r="AN493" s="304"/>
      <c r="AO493" s="304"/>
      <c r="AP493" s="304"/>
      <c r="AQ493" s="304"/>
      <c r="AR493" s="304"/>
      <c r="AS493" s="304"/>
      <c r="AT493" s="304"/>
      <c r="AU493" s="164"/>
      <c r="AV493" s="306"/>
      <c r="AW493" s="306"/>
      <c r="AX493" s="164"/>
      <c r="AY493" s="166"/>
      <c r="AZ493" s="88"/>
      <c r="BA493" s="88"/>
      <c r="BB493" s="88"/>
      <c r="BC493" s="88"/>
      <c r="BD493" s="307"/>
      <c r="BE493" s="88"/>
      <c r="BF493" s="88"/>
      <c r="BG493" s="88"/>
      <c r="BH493" s="308"/>
      <c r="BI493" s="309"/>
      <c r="BJ493" s="310"/>
      <c r="BK493" s="310"/>
      <c r="BL493" s="310"/>
      <c r="BM493" s="310"/>
      <c r="BN493" s="214"/>
    </row>
    <row r="494" ht="22.5" customHeight="1">
      <c r="A494" s="85" t="str">
        <f t="shared" si="6"/>
        <v/>
      </c>
      <c r="B494" s="321"/>
      <c r="C494" s="319" t="str">
        <f t="shared" si="1"/>
        <v/>
      </c>
      <c r="D494" s="322"/>
      <c r="E494" s="320" t="str">
        <f t="shared" si="2"/>
        <v/>
      </c>
      <c r="F494" s="323"/>
      <c r="G494" s="164"/>
      <c r="H494" s="88" t="str">
        <f t="array" ref="H494">IF(D494="","",XLOOKUP(D494,'Master Data'!K:K,'Master Data'!N:N,"Input in Master Data",0,1))</f>
        <v/>
      </c>
      <c r="I494" s="88" t="str">
        <f t="array" ref="I494">IF(D494="","",XLOOKUP(D494,'Master Data'!K:K,'Master Data'!O:O,"Input in Master Data",0,1))</f>
        <v/>
      </c>
      <c r="J494" s="88" t="str">
        <f t="array" ref="J494">if(V494="","",XLOOKUP(V494,Master[Company],Master[Blow],"Unknown",0,1))</f>
        <v/>
      </c>
      <c r="K494" s="88" t="str">
        <f t="array" ref="K494">if(V494="","",XLOOKUP(V494,Master[Company],Master[Pigging],"Unknown",0,1))</f>
        <v/>
      </c>
      <c r="L494" s="88" t="str">
        <f t="array" ref="L494">if(V494="","",XLOOKUP(V494,Master[Company],Master[Load Method],"Unknown",0,1))</f>
        <v/>
      </c>
      <c r="M494" s="88" t="str">
        <f t="array" ref="M494">if(V494="","",XLOOKUP(V494,Master[Company],Master[Line Distance],"Unknown",0,1))</f>
        <v/>
      </c>
      <c r="N494" s="164"/>
      <c r="O494" s="301"/>
      <c r="P494" s="88"/>
      <c r="Q494" s="88" t="str">
        <f t="array" ref="Q494">if(V494="","",XLOOKUP(V494,Master[Company],Master[Terms],"NA",0,1))</f>
        <v/>
      </c>
      <c r="R494" s="88" t="str">
        <f t="shared" si="3"/>
        <v/>
      </c>
      <c r="S494" s="88" t="str">
        <f t="array" ref="S494">if(V494="","",XLOOKUP(V494,Master[Company],Master[Group],"NA",0,1))</f>
        <v/>
      </c>
      <c r="T494" s="88" t="str">
        <f t="array" ref="T494">if(V494="","",XLOOKUP(V494,Master[Company],Master[Loading Location],"NA",0,1))</f>
        <v/>
      </c>
      <c r="U494" s="88" t="str">
        <f t="array" ref="U494">if(V494="","",XLOOKUP(V494,Master[Company],Master[Acronym],"NA",0,1))</f>
        <v/>
      </c>
      <c r="V494" s="88"/>
      <c r="W494" s="90"/>
      <c r="X494" s="90"/>
      <c r="Y494" s="88"/>
      <c r="Z494" s="88" t="str">
        <f t="shared" si="5"/>
        <v/>
      </c>
      <c r="AA494" s="88"/>
      <c r="AB494" s="88"/>
      <c r="AC494" s="88"/>
      <c r="AD494" s="166"/>
      <c r="AE494" s="303"/>
      <c r="AF494" s="304"/>
      <c r="AG494" s="304"/>
      <c r="AH494" s="304"/>
      <c r="AI494" s="304"/>
      <c r="AJ494" s="304"/>
      <c r="AK494" s="304"/>
      <c r="AL494" s="305"/>
      <c r="AM494" s="304"/>
      <c r="AN494" s="304"/>
      <c r="AO494" s="304"/>
      <c r="AP494" s="304"/>
      <c r="AQ494" s="304"/>
      <c r="AR494" s="304"/>
      <c r="AS494" s="304"/>
      <c r="AT494" s="304"/>
      <c r="AU494" s="164"/>
      <c r="AV494" s="306"/>
      <c r="AW494" s="306"/>
      <c r="AX494" s="164"/>
      <c r="AY494" s="166"/>
      <c r="AZ494" s="88"/>
      <c r="BA494" s="88"/>
      <c r="BB494" s="88"/>
      <c r="BC494" s="88"/>
      <c r="BD494" s="307"/>
      <c r="BE494" s="88"/>
      <c r="BF494" s="88"/>
      <c r="BG494" s="88"/>
      <c r="BH494" s="308"/>
      <c r="BI494" s="309"/>
      <c r="BJ494" s="310"/>
      <c r="BK494" s="310"/>
      <c r="BL494" s="310"/>
      <c r="BM494" s="310"/>
      <c r="BN494" s="214"/>
    </row>
    <row r="495" ht="22.5" customHeight="1">
      <c r="A495" s="85" t="str">
        <f t="shared" si="6"/>
        <v/>
      </c>
      <c r="B495" s="321"/>
      <c r="C495" s="319" t="str">
        <f t="shared" si="1"/>
        <v/>
      </c>
      <c r="D495" s="322"/>
      <c r="E495" s="320" t="str">
        <f t="shared" si="2"/>
        <v/>
      </c>
      <c r="F495" s="323"/>
      <c r="G495" s="164"/>
      <c r="H495" s="88" t="str">
        <f t="array" ref="H495">IF(D495="","",XLOOKUP(D495,'Master Data'!K:K,'Master Data'!N:N,"Input in Master Data",0,1))</f>
        <v/>
      </c>
      <c r="I495" s="88" t="str">
        <f t="array" ref="I495">IF(D495="","",XLOOKUP(D495,'Master Data'!K:K,'Master Data'!O:O,"Input in Master Data",0,1))</f>
        <v/>
      </c>
      <c r="J495" s="88" t="str">
        <f t="array" ref="J495">if(V495="","",XLOOKUP(V495,Master[Company],Master[Blow],"Unknown",0,1))</f>
        <v/>
      </c>
      <c r="K495" s="88" t="str">
        <f t="array" ref="K495">if(V495="","",XLOOKUP(V495,Master[Company],Master[Pigging],"Unknown",0,1))</f>
        <v/>
      </c>
      <c r="L495" s="88" t="str">
        <f t="array" ref="L495">if(V495="","",XLOOKUP(V495,Master[Company],Master[Load Method],"Unknown",0,1))</f>
        <v/>
      </c>
      <c r="M495" s="88" t="str">
        <f t="array" ref="M495">if(V495="","",XLOOKUP(V495,Master[Company],Master[Line Distance],"Unknown",0,1))</f>
        <v/>
      </c>
      <c r="N495" s="164"/>
      <c r="O495" s="301"/>
      <c r="P495" s="88"/>
      <c r="Q495" s="88" t="str">
        <f t="array" ref="Q495">if(V495="","",XLOOKUP(V495,Master[Company],Master[Terms],"NA",0,1))</f>
        <v/>
      </c>
      <c r="R495" s="88" t="str">
        <f t="shared" si="3"/>
        <v/>
      </c>
      <c r="S495" s="88" t="str">
        <f t="array" ref="S495">if(V495="","",XLOOKUP(V495,Master[Company],Master[Group],"NA",0,1))</f>
        <v/>
      </c>
      <c r="T495" s="88" t="str">
        <f t="array" ref="T495">if(V495="","",XLOOKUP(V495,Master[Company],Master[Loading Location],"NA",0,1))</f>
        <v/>
      </c>
      <c r="U495" s="88" t="str">
        <f t="array" ref="U495">if(V495="","",XLOOKUP(V495,Master[Company],Master[Acronym],"NA",0,1))</f>
        <v/>
      </c>
      <c r="V495" s="88"/>
      <c r="W495" s="90"/>
      <c r="X495" s="90"/>
      <c r="Y495" s="88"/>
      <c r="Z495" s="88" t="str">
        <f t="shared" si="5"/>
        <v/>
      </c>
      <c r="AA495" s="88"/>
      <c r="AB495" s="88"/>
      <c r="AC495" s="88"/>
      <c r="AD495" s="166"/>
      <c r="AE495" s="303"/>
      <c r="AF495" s="304"/>
      <c r="AG495" s="304"/>
      <c r="AH495" s="304"/>
      <c r="AI495" s="304"/>
      <c r="AJ495" s="304"/>
      <c r="AK495" s="304"/>
      <c r="AL495" s="305"/>
      <c r="AM495" s="304"/>
      <c r="AN495" s="304"/>
      <c r="AO495" s="304"/>
      <c r="AP495" s="304"/>
      <c r="AQ495" s="304"/>
      <c r="AR495" s="304"/>
      <c r="AS495" s="304"/>
      <c r="AT495" s="304"/>
      <c r="AU495" s="164"/>
      <c r="AV495" s="306"/>
      <c r="AW495" s="306"/>
      <c r="AX495" s="164"/>
      <c r="AY495" s="166"/>
      <c r="AZ495" s="88"/>
      <c r="BA495" s="88"/>
      <c r="BB495" s="88"/>
      <c r="BC495" s="88"/>
      <c r="BD495" s="307"/>
      <c r="BE495" s="88"/>
      <c r="BF495" s="88"/>
      <c r="BG495" s="88"/>
      <c r="BH495" s="308"/>
      <c r="BI495" s="309"/>
      <c r="BJ495" s="310"/>
      <c r="BK495" s="310"/>
      <c r="BL495" s="310"/>
      <c r="BM495" s="310"/>
      <c r="BN495" s="214"/>
    </row>
    <row r="496" ht="22.5" customHeight="1">
      <c r="A496" s="85" t="str">
        <f t="shared" si="6"/>
        <v/>
      </c>
      <c r="B496" s="321"/>
      <c r="C496" s="319" t="str">
        <f t="shared" si="1"/>
        <v/>
      </c>
      <c r="D496" s="322"/>
      <c r="E496" s="320" t="str">
        <f t="shared" si="2"/>
        <v/>
      </c>
      <c r="F496" s="323"/>
      <c r="G496" s="164"/>
      <c r="H496" s="88" t="str">
        <f t="array" ref="H496">IF(D496="","",XLOOKUP(D496,'Master Data'!K:K,'Master Data'!N:N,"Input in Master Data",0,1))</f>
        <v/>
      </c>
      <c r="I496" s="88" t="str">
        <f t="array" ref="I496">IF(D496="","",XLOOKUP(D496,'Master Data'!K:K,'Master Data'!O:O,"Input in Master Data",0,1))</f>
        <v/>
      </c>
      <c r="J496" s="88" t="str">
        <f t="array" ref="J496">if(V496="","",XLOOKUP(V496,Master[Company],Master[Blow],"Unknown",0,1))</f>
        <v/>
      </c>
      <c r="K496" s="88" t="str">
        <f t="array" ref="K496">if(V496="","",XLOOKUP(V496,Master[Company],Master[Pigging],"Unknown",0,1))</f>
        <v/>
      </c>
      <c r="L496" s="88" t="str">
        <f t="array" ref="L496">if(V496="","",XLOOKUP(V496,Master[Company],Master[Load Method],"Unknown",0,1))</f>
        <v/>
      </c>
      <c r="M496" s="88" t="str">
        <f t="array" ref="M496">if(V496="","",XLOOKUP(V496,Master[Company],Master[Line Distance],"Unknown",0,1))</f>
        <v/>
      </c>
      <c r="N496" s="164"/>
      <c r="O496" s="301"/>
      <c r="P496" s="88"/>
      <c r="Q496" s="88" t="str">
        <f t="array" ref="Q496">if(V496="","",XLOOKUP(V496,Master[Company],Master[Terms],"NA",0,1))</f>
        <v/>
      </c>
      <c r="R496" s="88" t="str">
        <f t="shared" si="3"/>
        <v/>
      </c>
      <c r="S496" s="88" t="str">
        <f t="array" ref="S496">if(V496="","",XLOOKUP(V496,Master[Company],Master[Group],"NA",0,1))</f>
        <v/>
      </c>
      <c r="T496" s="88" t="str">
        <f t="array" ref="T496">if(V496="","",XLOOKUP(V496,Master[Company],Master[Loading Location],"NA",0,1))</f>
        <v/>
      </c>
      <c r="U496" s="88" t="str">
        <f t="array" ref="U496">if(V496="","",XLOOKUP(V496,Master[Company],Master[Acronym],"NA",0,1))</f>
        <v/>
      </c>
      <c r="V496" s="88"/>
      <c r="W496" s="90"/>
      <c r="X496" s="90"/>
      <c r="Y496" s="88"/>
      <c r="Z496" s="88" t="str">
        <f t="shared" si="5"/>
        <v/>
      </c>
      <c r="AA496" s="88"/>
      <c r="AB496" s="88"/>
      <c r="AC496" s="88"/>
      <c r="AD496" s="166"/>
      <c r="AE496" s="303"/>
      <c r="AF496" s="304"/>
      <c r="AG496" s="304"/>
      <c r="AH496" s="304"/>
      <c r="AI496" s="304"/>
      <c r="AJ496" s="304"/>
      <c r="AK496" s="304"/>
      <c r="AL496" s="305"/>
      <c r="AM496" s="304"/>
      <c r="AN496" s="304"/>
      <c r="AO496" s="304"/>
      <c r="AP496" s="304"/>
      <c r="AQ496" s="304"/>
      <c r="AR496" s="304"/>
      <c r="AS496" s="304"/>
      <c r="AT496" s="304"/>
      <c r="AU496" s="164"/>
      <c r="AV496" s="306"/>
      <c r="AW496" s="306"/>
      <c r="AX496" s="164"/>
      <c r="AY496" s="166"/>
      <c r="AZ496" s="88"/>
      <c r="BA496" s="88"/>
      <c r="BB496" s="88"/>
      <c r="BC496" s="88"/>
      <c r="BD496" s="307"/>
      <c r="BE496" s="88"/>
      <c r="BF496" s="88"/>
      <c r="BG496" s="88"/>
      <c r="BH496" s="308"/>
      <c r="BI496" s="309"/>
      <c r="BJ496" s="310"/>
      <c r="BK496" s="310"/>
      <c r="BL496" s="310"/>
      <c r="BM496" s="310"/>
      <c r="BN496" s="214"/>
    </row>
    <row r="497" ht="22.5" customHeight="1">
      <c r="A497" s="85" t="str">
        <f t="shared" si="6"/>
        <v/>
      </c>
      <c r="B497" s="321"/>
      <c r="C497" s="319" t="str">
        <f t="shared" si="1"/>
        <v/>
      </c>
      <c r="D497" s="322"/>
      <c r="E497" s="320" t="str">
        <f t="shared" si="2"/>
        <v/>
      </c>
      <c r="F497" s="323"/>
      <c r="G497" s="164"/>
      <c r="H497" s="88" t="str">
        <f t="array" ref="H497">IF(D497="","",XLOOKUP(D497,'Master Data'!K:K,'Master Data'!N:N,"Input in Master Data",0,1))</f>
        <v/>
      </c>
      <c r="I497" s="88" t="str">
        <f t="array" ref="I497">IF(D497="","",XLOOKUP(D497,'Master Data'!K:K,'Master Data'!O:O,"Input in Master Data",0,1))</f>
        <v/>
      </c>
      <c r="J497" s="88" t="str">
        <f t="array" ref="J497">if(V497="","",XLOOKUP(V497,Master[Company],Master[Blow],"Unknown",0,1))</f>
        <v/>
      </c>
      <c r="K497" s="88" t="str">
        <f t="array" ref="K497">if(V497="","",XLOOKUP(V497,Master[Company],Master[Pigging],"Unknown",0,1))</f>
        <v/>
      </c>
      <c r="L497" s="88" t="str">
        <f t="array" ref="L497">if(V497="","",XLOOKUP(V497,Master[Company],Master[Load Method],"Unknown",0,1))</f>
        <v/>
      </c>
      <c r="M497" s="88" t="str">
        <f t="array" ref="M497">if(V497="","",XLOOKUP(V497,Master[Company],Master[Line Distance],"Unknown",0,1))</f>
        <v/>
      </c>
      <c r="N497" s="164"/>
      <c r="O497" s="301"/>
      <c r="P497" s="88"/>
      <c r="Q497" s="88" t="str">
        <f t="array" ref="Q497">if(V497="","",XLOOKUP(V497,Master[Company],Master[Terms],"NA",0,1))</f>
        <v/>
      </c>
      <c r="R497" s="88" t="str">
        <f t="shared" si="3"/>
        <v/>
      </c>
      <c r="S497" s="88" t="str">
        <f t="array" ref="S497">if(V497="","",XLOOKUP(V497,Master[Company],Master[Group],"NA",0,1))</f>
        <v/>
      </c>
      <c r="T497" s="88" t="str">
        <f t="array" ref="T497">if(V497="","",XLOOKUP(V497,Master[Company],Master[Loading Location],"NA",0,1))</f>
        <v/>
      </c>
      <c r="U497" s="88" t="str">
        <f t="array" ref="U497">if(V497="","",XLOOKUP(V497,Master[Company],Master[Acronym],"NA",0,1))</f>
        <v/>
      </c>
      <c r="V497" s="88"/>
      <c r="W497" s="90"/>
      <c r="X497" s="90"/>
      <c r="Y497" s="88"/>
      <c r="Z497" s="88" t="str">
        <f t="shared" si="5"/>
        <v/>
      </c>
      <c r="AA497" s="88"/>
      <c r="AB497" s="88"/>
      <c r="AC497" s="88"/>
      <c r="AD497" s="166"/>
      <c r="AE497" s="303"/>
      <c r="AF497" s="304"/>
      <c r="AG497" s="304"/>
      <c r="AH497" s="304"/>
      <c r="AI497" s="304"/>
      <c r="AJ497" s="304"/>
      <c r="AK497" s="304"/>
      <c r="AL497" s="305"/>
      <c r="AM497" s="304"/>
      <c r="AN497" s="304"/>
      <c r="AO497" s="304"/>
      <c r="AP497" s="304"/>
      <c r="AQ497" s="304"/>
      <c r="AR497" s="304"/>
      <c r="AS497" s="304"/>
      <c r="AT497" s="304"/>
      <c r="AU497" s="164"/>
      <c r="AV497" s="306"/>
      <c r="AW497" s="306"/>
      <c r="AX497" s="164"/>
      <c r="AY497" s="166"/>
      <c r="AZ497" s="88"/>
      <c r="BA497" s="88"/>
      <c r="BB497" s="88"/>
      <c r="BC497" s="88"/>
      <c r="BD497" s="307"/>
      <c r="BE497" s="88"/>
      <c r="BF497" s="88"/>
      <c r="BG497" s="88"/>
      <c r="BH497" s="308"/>
      <c r="BI497" s="309"/>
      <c r="BJ497" s="310"/>
      <c r="BK497" s="310"/>
      <c r="BL497" s="310"/>
      <c r="BM497" s="310"/>
      <c r="BN497" s="214"/>
    </row>
    <row r="498" ht="22.5" customHeight="1">
      <c r="A498" s="85" t="str">
        <f t="shared" si="6"/>
        <v/>
      </c>
      <c r="B498" s="321"/>
      <c r="C498" s="319" t="str">
        <f t="shared" si="1"/>
        <v/>
      </c>
      <c r="D498" s="322"/>
      <c r="E498" s="320" t="str">
        <f t="shared" si="2"/>
        <v/>
      </c>
      <c r="F498" s="323"/>
      <c r="G498" s="164"/>
      <c r="H498" s="88" t="str">
        <f t="array" ref="H498">IF(D498="","",XLOOKUP(D498,'Master Data'!K:K,'Master Data'!N:N,"Input in Master Data",0,1))</f>
        <v/>
      </c>
      <c r="I498" s="88" t="str">
        <f t="array" ref="I498">IF(D498="","",XLOOKUP(D498,'Master Data'!K:K,'Master Data'!O:O,"Input in Master Data",0,1))</f>
        <v/>
      </c>
      <c r="J498" s="88" t="str">
        <f t="array" ref="J498">if(V498="","",XLOOKUP(V498,Master[Company],Master[Blow],"Unknown",0,1))</f>
        <v/>
      </c>
      <c r="K498" s="88" t="str">
        <f t="array" ref="K498">if(V498="","",XLOOKUP(V498,Master[Company],Master[Pigging],"Unknown",0,1))</f>
        <v/>
      </c>
      <c r="L498" s="88" t="str">
        <f t="array" ref="L498">if(V498="","",XLOOKUP(V498,Master[Company],Master[Load Method],"Unknown",0,1))</f>
        <v/>
      </c>
      <c r="M498" s="88" t="str">
        <f t="array" ref="M498">if(V498="","",XLOOKUP(V498,Master[Company],Master[Line Distance],"Unknown",0,1))</f>
        <v/>
      </c>
      <c r="N498" s="164"/>
      <c r="O498" s="301"/>
      <c r="P498" s="88"/>
      <c r="Q498" s="88" t="str">
        <f t="array" ref="Q498">if(V498="","",XLOOKUP(V498,Master[Company],Master[Terms],"NA",0,1))</f>
        <v/>
      </c>
      <c r="R498" s="88" t="str">
        <f t="shared" si="3"/>
        <v/>
      </c>
      <c r="S498" s="88" t="str">
        <f t="array" ref="S498">if(V498="","",XLOOKUP(V498,Master[Company],Master[Group],"NA",0,1))</f>
        <v/>
      </c>
      <c r="T498" s="88" t="str">
        <f t="array" ref="T498">if(V498="","",XLOOKUP(V498,Master[Company],Master[Loading Location],"NA",0,1))</f>
        <v/>
      </c>
      <c r="U498" s="88" t="str">
        <f t="array" ref="U498">if(V498="","",XLOOKUP(V498,Master[Company],Master[Acronym],"NA",0,1))</f>
        <v/>
      </c>
      <c r="V498" s="88"/>
      <c r="W498" s="90"/>
      <c r="X498" s="90"/>
      <c r="Y498" s="88"/>
      <c r="Z498" s="88" t="str">
        <f t="shared" si="5"/>
        <v/>
      </c>
      <c r="AA498" s="88"/>
      <c r="AB498" s="88"/>
      <c r="AC498" s="88"/>
      <c r="AD498" s="166"/>
      <c r="AE498" s="303"/>
      <c r="AF498" s="304"/>
      <c r="AG498" s="304"/>
      <c r="AH498" s="304"/>
      <c r="AI498" s="304"/>
      <c r="AJ498" s="304"/>
      <c r="AK498" s="304"/>
      <c r="AL498" s="305"/>
      <c r="AM498" s="304"/>
      <c r="AN498" s="304"/>
      <c r="AO498" s="304"/>
      <c r="AP498" s="304"/>
      <c r="AQ498" s="304"/>
      <c r="AR498" s="304"/>
      <c r="AS498" s="304"/>
      <c r="AT498" s="304"/>
      <c r="AU498" s="164"/>
      <c r="AV498" s="306"/>
      <c r="AW498" s="306"/>
      <c r="AX498" s="164"/>
      <c r="AY498" s="166"/>
      <c r="AZ498" s="88"/>
      <c r="BA498" s="88"/>
      <c r="BB498" s="88"/>
      <c r="BC498" s="88"/>
      <c r="BD498" s="307"/>
      <c r="BE498" s="88"/>
      <c r="BF498" s="88"/>
      <c r="BG498" s="88"/>
      <c r="BH498" s="308"/>
      <c r="BI498" s="309"/>
      <c r="BJ498" s="310"/>
      <c r="BK498" s="310"/>
      <c r="BL498" s="310"/>
      <c r="BM498" s="310"/>
      <c r="BN498" s="214"/>
    </row>
    <row r="499" ht="22.5" customHeight="1">
      <c r="A499" s="85" t="str">
        <f t="shared" si="6"/>
        <v/>
      </c>
      <c r="B499" s="321"/>
      <c r="C499" s="319" t="str">
        <f t="shared" si="1"/>
        <v/>
      </c>
      <c r="D499" s="322"/>
      <c r="E499" s="320" t="str">
        <f t="shared" si="2"/>
        <v/>
      </c>
      <c r="F499" s="323"/>
      <c r="G499" s="164"/>
      <c r="H499" s="88" t="str">
        <f t="array" ref="H499">IF(D499="","",XLOOKUP(D499,'Master Data'!K:K,'Master Data'!N:N,"Input in Master Data",0,1))</f>
        <v/>
      </c>
      <c r="I499" s="88" t="str">
        <f t="array" ref="I499">IF(D499="","",XLOOKUP(D499,'Master Data'!K:K,'Master Data'!O:O,"Input in Master Data",0,1))</f>
        <v/>
      </c>
      <c r="J499" s="88" t="str">
        <f t="array" ref="J499">if(V499="","",XLOOKUP(V499,Master[Company],Master[Blow],"Unknown",0,1))</f>
        <v/>
      </c>
      <c r="K499" s="88" t="str">
        <f t="array" ref="K499">if(V499="","",XLOOKUP(V499,Master[Company],Master[Pigging],"Unknown",0,1))</f>
        <v/>
      </c>
      <c r="L499" s="88" t="str">
        <f t="array" ref="L499">if(V499="","",XLOOKUP(V499,Master[Company],Master[Load Method],"Unknown",0,1))</f>
        <v/>
      </c>
      <c r="M499" s="88" t="str">
        <f t="array" ref="M499">if(V499="","",XLOOKUP(V499,Master[Company],Master[Line Distance],"Unknown",0,1))</f>
        <v/>
      </c>
      <c r="N499" s="164"/>
      <c r="O499" s="301"/>
      <c r="P499" s="88"/>
      <c r="Q499" s="88" t="str">
        <f t="array" ref="Q499">if(V499="","",XLOOKUP(V499,Master[Company],Master[Terms],"NA",0,1))</f>
        <v/>
      </c>
      <c r="R499" s="88" t="str">
        <f t="shared" si="3"/>
        <v/>
      </c>
      <c r="S499" s="88" t="str">
        <f t="array" ref="S499">if(V499="","",XLOOKUP(V499,Master[Company],Master[Group],"NA",0,1))</f>
        <v/>
      </c>
      <c r="T499" s="88" t="str">
        <f t="array" ref="T499">if(V499="","",XLOOKUP(V499,Master[Company],Master[Loading Location],"NA",0,1))</f>
        <v/>
      </c>
      <c r="U499" s="88" t="str">
        <f t="array" ref="U499">if(V499="","",XLOOKUP(V499,Master[Company],Master[Acronym],"NA",0,1))</f>
        <v/>
      </c>
      <c r="V499" s="88"/>
      <c r="W499" s="90"/>
      <c r="X499" s="90"/>
      <c r="Y499" s="88"/>
      <c r="Z499" s="88" t="str">
        <f t="shared" si="5"/>
        <v/>
      </c>
      <c r="AA499" s="88"/>
      <c r="AB499" s="88"/>
      <c r="AC499" s="88"/>
      <c r="AD499" s="166"/>
      <c r="AE499" s="303"/>
      <c r="AF499" s="304"/>
      <c r="AG499" s="304"/>
      <c r="AH499" s="304"/>
      <c r="AI499" s="304"/>
      <c r="AJ499" s="304"/>
      <c r="AK499" s="304"/>
      <c r="AL499" s="305"/>
      <c r="AM499" s="304"/>
      <c r="AN499" s="304"/>
      <c r="AO499" s="304"/>
      <c r="AP499" s="304"/>
      <c r="AQ499" s="304"/>
      <c r="AR499" s="304"/>
      <c r="AS499" s="304"/>
      <c r="AT499" s="304"/>
      <c r="AU499" s="164"/>
      <c r="AV499" s="306"/>
      <c r="AW499" s="306"/>
      <c r="AX499" s="164"/>
      <c r="AY499" s="166"/>
      <c r="AZ499" s="88"/>
      <c r="BA499" s="88"/>
      <c r="BB499" s="88"/>
      <c r="BC499" s="88"/>
      <c r="BD499" s="307"/>
      <c r="BE499" s="88"/>
      <c r="BF499" s="88"/>
      <c r="BG499" s="88"/>
      <c r="BH499" s="308"/>
      <c r="BI499" s="309"/>
      <c r="BJ499" s="310"/>
      <c r="BK499" s="310"/>
      <c r="BL499" s="310"/>
      <c r="BM499" s="310"/>
      <c r="BN499" s="214"/>
    </row>
    <row r="500" ht="22.5" customHeight="1">
      <c r="A500" s="85" t="str">
        <f t="shared" si="6"/>
        <v/>
      </c>
      <c r="B500" s="321"/>
      <c r="C500" s="319" t="str">
        <f t="shared" si="1"/>
        <v/>
      </c>
      <c r="D500" s="322"/>
      <c r="E500" s="320" t="str">
        <f t="shared" si="2"/>
        <v/>
      </c>
      <c r="F500" s="323"/>
      <c r="G500" s="164"/>
      <c r="H500" s="88" t="str">
        <f t="array" ref="H500">IF(D500="","",XLOOKUP(D500,'Master Data'!K:K,'Master Data'!N:N,"Input in Master Data",0,1))</f>
        <v/>
      </c>
      <c r="I500" s="88" t="str">
        <f t="array" ref="I500">IF(D500="","",XLOOKUP(D500,'Master Data'!K:K,'Master Data'!O:O,"Input in Master Data",0,1))</f>
        <v/>
      </c>
      <c r="J500" s="88" t="str">
        <f t="array" ref="J500">if(V500="","",XLOOKUP(V500,Master[Company],Master[Blow],"Unknown",0,1))</f>
        <v/>
      </c>
      <c r="K500" s="88" t="str">
        <f t="array" ref="K500">if(V500="","",XLOOKUP(V500,Master[Company],Master[Pigging],"Unknown",0,1))</f>
        <v/>
      </c>
      <c r="L500" s="88" t="str">
        <f t="array" ref="L500">if(V500="","",XLOOKUP(V500,Master[Company],Master[Load Method],"Unknown",0,1))</f>
        <v/>
      </c>
      <c r="M500" s="88" t="str">
        <f t="array" ref="M500">if(V500="","",XLOOKUP(V500,Master[Company],Master[Line Distance],"Unknown",0,1))</f>
        <v/>
      </c>
      <c r="N500" s="164"/>
      <c r="O500" s="301"/>
      <c r="P500" s="88"/>
      <c r="Q500" s="88" t="str">
        <f t="array" ref="Q500">if(V500="","",XLOOKUP(V500,Master[Company],Master[Terms],"NA",0,1))</f>
        <v/>
      </c>
      <c r="R500" s="88" t="str">
        <f t="shared" si="3"/>
        <v/>
      </c>
      <c r="S500" s="88" t="str">
        <f t="array" ref="S500">if(V500="","",XLOOKUP(V500,Master[Company],Master[Group],"NA",0,1))</f>
        <v/>
      </c>
      <c r="T500" s="88" t="str">
        <f t="array" ref="T500">if(V500="","",XLOOKUP(V500,Master[Company],Master[Loading Location],"NA",0,1))</f>
        <v/>
      </c>
      <c r="U500" s="88" t="str">
        <f t="array" ref="U500">if(V500="","",XLOOKUP(V500,Master[Company],Master[Acronym],"NA",0,1))</f>
        <v/>
      </c>
      <c r="V500" s="88"/>
      <c r="W500" s="90"/>
      <c r="X500" s="90"/>
      <c r="Y500" s="88"/>
      <c r="Z500" s="88" t="str">
        <f t="shared" si="5"/>
        <v/>
      </c>
      <c r="AA500" s="88"/>
      <c r="AB500" s="88"/>
      <c r="AC500" s="88"/>
      <c r="AD500" s="166"/>
      <c r="AE500" s="303"/>
      <c r="AF500" s="304"/>
      <c r="AG500" s="304"/>
      <c r="AH500" s="304"/>
      <c r="AI500" s="304"/>
      <c r="AJ500" s="304"/>
      <c r="AK500" s="304"/>
      <c r="AL500" s="305"/>
      <c r="AM500" s="304"/>
      <c r="AN500" s="304"/>
      <c r="AO500" s="304"/>
      <c r="AP500" s="304"/>
      <c r="AQ500" s="304"/>
      <c r="AR500" s="304"/>
      <c r="AS500" s="304"/>
      <c r="AT500" s="304"/>
      <c r="AU500" s="164"/>
      <c r="AV500" s="306"/>
      <c r="AW500" s="306"/>
      <c r="AX500" s="164"/>
      <c r="AY500" s="166"/>
      <c r="AZ500" s="88"/>
      <c r="BA500" s="88"/>
      <c r="BB500" s="88"/>
      <c r="BC500" s="88"/>
      <c r="BD500" s="307"/>
      <c r="BE500" s="88"/>
      <c r="BF500" s="88"/>
      <c r="BG500" s="88"/>
      <c r="BH500" s="308"/>
      <c r="BI500" s="309"/>
      <c r="BJ500" s="310"/>
      <c r="BK500" s="310"/>
      <c r="BL500" s="310"/>
      <c r="BM500" s="310"/>
      <c r="BN500" s="214"/>
    </row>
    <row r="501" ht="22.5" customHeight="1">
      <c r="A501" s="85" t="str">
        <f t="shared" si="6"/>
        <v/>
      </c>
      <c r="B501" s="321"/>
      <c r="C501" s="319" t="str">
        <f t="shared" si="1"/>
        <v/>
      </c>
      <c r="D501" s="322"/>
      <c r="E501" s="320" t="str">
        <f t="shared" si="2"/>
        <v/>
      </c>
      <c r="F501" s="323"/>
      <c r="G501" s="164"/>
      <c r="H501" s="88" t="str">
        <f t="array" ref="H501">IF(D501="","",XLOOKUP(D501,'Master Data'!K:K,'Master Data'!N:N,"Input in Master Data",0,1))</f>
        <v/>
      </c>
      <c r="I501" s="88" t="str">
        <f t="array" ref="I501">IF(D501="","",XLOOKUP(D501,'Master Data'!K:K,'Master Data'!O:O,"Input in Master Data",0,1))</f>
        <v/>
      </c>
      <c r="J501" s="88" t="str">
        <f t="array" ref="J501">if(V501="","",XLOOKUP(V501,Master[Company],Master[Blow],"Unknown",0,1))</f>
        <v/>
      </c>
      <c r="K501" s="88" t="str">
        <f t="array" ref="K501">if(V501="","",XLOOKUP(V501,Master[Company],Master[Pigging],"Unknown",0,1))</f>
        <v/>
      </c>
      <c r="L501" s="88" t="str">
        <f t="array" ref="L501">if(V501="","",XLOOKUP(V501,Master[Company],Master[Load Method],"Unknown",0,1))</f>
        <v/>
      </c>
      <c r="M501" s="88" t="str">
        <f t="array" ref="M501">if(V501="","",XLOOKUP(V501,Master[Company],Master[Line Distance],"Unknown",0,1))</f>
        <v/>
      </c>
      <c r="N501" s="164"/>
      <c r="O501" s="301"/>
      <c r="P501" s="88"/>
      <c r="Q501" s="88" t="str">
        <f t="array" ref="Q501">if(V501="","",XLOOKUP(V501,Master[Company],Master[Terms],"NA",0,1))</f>
        <v/>
      </c>
      <c r="R501" s="88" t="str">
        <f t="shared" si="3"/>
        <v/>
      </c>
      <c r="S501" s="88" t="str">
        <f t="array" ref="S501">if(V501="","",XLOOKUP(V501,Master[Company],Master[Group],"NA",0,1))</f>
        <v/>
      </c>
      <c r="T501" s="88" t="str">
        <f t="array" ref="T501">if(V501="","",XLOOKUP(V501,Master[Company],Master[Loading Location],"NA",0,1))</f>
        <v/>
      </c>
      <c r="U501" s="88" t="str">
        <f t="array" ref="U501">if(V501="","",XLOOKUP(V501,Master[Company],Master[Acronym],"NA",0,1))</f>
        <v/>
      </c>
      <c r="V501" s="88"/>
      <c r="W501" s="90"/>
      <c r="X501" s="90"/>
      <c r="Y501" s="88"/>
      <c r="Z501" s="88" t="str">
        <f t="shared" si="5"/>
        <v/>
      </c>
      <c r="AA501" s="88"/>
      <c r="AB501" s="88"/>
      <c r="AC501" s="88"/>
      <c r="AD501" s="166"/>
      <c r="AE501" s="303"/>
      <c r="AF501" s="304"/>
      <c r="AG501" s="304"/>
      <c r="AH501" s="304"/>
      <c r="AI501" s="304"/>
      <c r="AJ501" s="304"/>
      <c r="AK501" s="304"/>
      <c r="AL501" s="305"/>
      <c r="AM501" s="304"/>
      <c r="AN501" s="304"/>
      <c r="AO501" s="304"/>
      <c r="AP501" s="304"/>
      <c r="AQ501" s="304"/>
      <c r="AR501" s="304"/>
      <c r="AS501" s="304"/>
      <c r="AT501" s="304"/>
      <c r="AU501" s="164"/>
      <c r="AV501" s="306"/>
      <c r="AW501" s="306"/>
      <c r="AX501" s="164"/>
      <c r="AY501" s="166"/>
      <c r="AZ501" s="88"/>
      <c r="BA501" s="88"/>
      <c r="BB501" s="88"/>
      <c r="BC501" s="88"/>
      <c r="BD501" s="307"/>
      <c r="BE501" s="88"/>
      <c r="BF501" s="88"/>
      <c r="BG501" s="88"/>
      <c r="BH501" s="308"/>
      <c r="BI501" s="309"/>
      <c r="BJ501" s="310"/>
      <c r="BK501" s="310"/>
      <c r="BL501" s="310"/>
      <c r="BM501" s="310"/>
      <c r="BN501" s="214"/>
    </row>
    <row r="502" ht="22.5" customHeight="1">
      <c r="A502" s="85" t="str">
        <f t="shared" si="6"/>
        <v/>
      </c>
      <c r="B502" s="321"/>
      <c r="C502" s="319" t="str">
        <f t="shared" si="1"/>
        <v/>
      </c>
      <c r="D502" s="322"/>
      <c r="E502" s="320" t="str">
        <f t="shared" si="2"/>
        <v/>
      </c>
      <c r="F502" s="323"/>
      <c r="G502" s="164"/>
      <c r="H502" s="88" t="str">
        <f t="array" ref="H502">IF(D502="","",XLOOKUP(D502,'Master Data'!K:K,'Master Data'!N:N,"Input in Master Data",0,1))</f>
        <v/>
      </c>
      <c r="I502" s="88" t="str">
        <f t="array" ref="I502">IF(D502="","",XLOOKUP(D502,'Master Data'!K:K,'Master Data'!O:O,"Input in Master Data",0,1))</f>
        <v/>
      </c>
      <c r="J502" s="88" t="str">
        <f t="array" ref="J502">if(V502="","",XLOOKUP(V502,Master[Company],Master[Blow],"Unknown",0,1))</f>
        <v/>
      </c>
      <c r="K502" s="88" t="str">
        <f t="array" ref="K502">if(V502="","",XLOOKUP(V502,Master[Company],Master[Pigging],"Unknown",0,1))</f>
        <v/>
      </c>
      <c r="L502" s="88" t="str">
        <f t="array" ref="L502">if(V502="","",XLOOKUP(V502,Master[Company],Master[Load Method],"Unknown",0,1))</f>
        <v/>
      </c>
      <c r="M502" s="88" t="str">
        <f t="array" ref="M502">if(V502="","",XLOOKUP(V502,Master[Company],Master[Line Distance],"Unknown",0,1))</f>
        <v/>
      </c>
      <c r="N502" s="164"/>
      <c r="O502" s="301"/>
      <c r="P502" s="88"/>
      <c r="Q502" s="88" t="str">
        <f t="array" ref="Q502">if(V502="","",XLOOKUP(V502,Master[Company],Master[Terms],"NA",0,1))</f>
        <v/>
      </c>
      <c r="R502" s="88" t="str">
        <f t="shared" si="3"/>
        <v/>
      </c>
      <c r="S502" s="88" t="str">
        <f t="array" ref="S502">if(V502="","",XLOOKUP(V502,Master[Company],Master[Group],"NA",0,1))</f>
        <v/>
      </c>
      <c r="T502" s="88" t="str">
        <f t="array" ref="T502">if(V502="","",XLOOKUP(V502,Master[Company],Master[Loading Location],"NA",0,1))</f>
        <v/>
      </c>
      <c r="U502" s="88" t="str">
        <f t="array" ref="U502">if(V502="","",XLOOKUP(V502,Master[Company],Master[Acronym],"NA",0,1))</f>
        <v/>
      </c>
      <c r="V502" s="88"/>
      <c r="W502" s="90"/>
      <c r="X502" s="90"/>
      <c r="Y502" s="88"/>
      <c r="Z502" s="88" t="str">
        <f t="shared" si="5"/>
        <v/>
      </c>
      <c r="AA502" s="88"/>
      <c r="AB502" s="88"/>
      <c r="AC502" s="88"/>
      <c r="AD502" s="166"/>
      <c r="AE502" s="303"/>
      <c r="AF502" s="304"/>
      <c r="AG502" s="304"/>
      <c r="AH502" s="304"/>
      <c r="AI502" s="304"/>
      <c r="AJ502" s="304"/>
      <c r="AK502" s="304"/>
      <c r="AL502" s="305"/>
      <c r="AM502" s="304"/>
      <c r="AN502" s="304"/>
      <c r="AO502" s="304"/>
      <c r="AP502" s="304"/>
      <c r="AQ502" s="304"/>
      <c r="AR502" s="304"/>
      <c r="AS502" s="304"/>
      <c r="AT502" s="304"/>
      <c r="AU502" s="164"/>
      <c r="AV502" s="306"/>
      <c r="AW502" s="306"/>
      <c r="AX502" s="164"/>
      <c r="AY502" s="166"/>
      <c r="AZ502" s="88"/>
      <c r="BA502" s="88"/>
      <c r="BB502" s="88"/>
      <c r="BC502" s="88"/>
      <c r="BD502" s="307"/>
      <c r="BE502" s="88"/>
      <c r="BF502" s="88"/>
      <c r="BG502" s="88"/>
      <c r="BH502" s="308"/>
      <c r="BI502" s="309"/>
      <c r="BJ502" s="310"/>
      <c r="BK502" s="310"/>
      <c r="BL502" s="310"/>
      <c r="BM502" s="310"/>
      <c r="BN502" s="214"/>
    </row>
    <row r="503" ht="22.5" customHeight="1">
      <c r="A503" s="85" t="str">
        <f t="shared" si="6"/>
        <v/>
      </c>
      <c r="B503" s="321"/>
      <c r="C503" s="319" t="str">
        <f t="shared" si="1"/>
        <v/>
      </c>
      <c r="D503" s="322"/>
      <c r="E503" s="320" t="str">
        <f t="shared" si="2"/>
        <v/>
      </c>
      <c r="F503" s="323"/>
      <c r="G503" s="164"/>
      <c r="H503" s="88" t="str">
        <f t="array" ref="H503">IF(D503="","",XLOOKUP(D503,'Master Data'!K:K,'Master Data'!N:N,"Input in Master Data",0,1))</f>
        <v/>
      </c>
      <c r="I503" s="88" t="str">
        <f t="array" ref="I503">IF(D503="","",XLOOKUP(D503,'Master Data'!K:K,'Master Data'!O:O,"Input in Master Data",0,1))</f>
        <v/>
      </c>
      <c r="J503" s="88" t="str">
        <f t="array" ref="J503">if(V503="","",XLOOKUP(V503,Master[Company],Master[Blow],"Unknown",0,1))</f>
        <v/>
      </c>
      <c r="K503" s="88" t="str">
        <f t="array" ref="K503">if(V503="","",XLOOKUP(V503,Master[Company],Master[Pigging],"Unknown",0,1))</f>
        <v/>
      </c>
      <c r="L503" s="88" t="str">
        <f t="array" ref="L503">if(V503="","",XLOOKUP(V503,Master[Company],Master[Load Method],"Unknown",0,1))</f>
        <v/>
      </c>
      <c r="M503" s="88" t="str">
        <f t="array" ref="M503">if(V503="","",XLOOKUP(V503,Master[Company],Master[Line Distance],"Unknown",0,1))</f>
        <v/>
      </c>
      <c r="N503" s="164"/>
      <c r="O503" s="301"/>
      <c r="P503" s="88"/>
      <c r="Q503" s="88" t="str">
        <f t="array" ref="Q503">if(V503="","",XLOOKUP(V503,Master[Company],Master[Terms],"NA",0,1))</f>
        <v/>
      </c>
      <c r="R503" s="88" t="str">
        <f t="shared" si="3"/>
        <v/>
      </c>
      <c r="S503" s="88" t="str">
        <f t="array" ref="S503">if(V503="","",XLOOKUP(V503,Master[Company],Master[Group],"NA",0,1))</f>
        <v/>
      </c>
      <c r="T503" s="88" t="str">
        <f t="array" ref="T503">if(V503="","",XLOOKUP(V503,Master[Company],Master[Loading Location],"NA",0,1))</f>
        <v/>
      </c>
      <c r="U503" s="88" t="str">
        <f t="array" ref="U503">if(V503="","",XLOOKUP(V503,Master[Company],Master[Acronym],"NA",0,1))</f>
        <v/>
      </c>
      <c r="V503" s="88"/>
      <c r="W503" s="90"/>
      <c r="X503" s="90"/>
      <c r="Y503" s="88"/>
      <c r="Z503" s="88" t="str">
        <f t="shared" si="5"/>
        <v/>
      </c>
      <c r="AA503" s="88"/>
      <c r="AB503" s="88"/>
      <c r="AC503" s="88"/>
      <c r="AD503" s="166"/>
      <c r="AE503" s="303"/>
      <c r="AF503" s="304"/>
      <c r="AG503" s="304"/>
      <c r="AH503" s="304"/>
      <c r="AI503" s="304"/>
      <c r="AJ503" s="304"/>
      <c r="AK503" s="304"/>
      <c r="AL503" s="305"/>
      <c r="AM503" s="304"/>
      <c r="AN503" s="304"/>
      <c r="AO503" s="304"/>
      <c r="AP503" s="304"/>
      <c r="AQ503" s="304"/>
      <c r="AR503" s="304"/>
      <c r="AS503" s="304"/>
      <c r="AT503" s="304"/>
      <c r="AU503" s="164"/>
      <c r="AV503" s="306"/>
      <c r="AW503" s="306"/>
      <c r="AX503" s="164"/>
      <c r="AY503" s="166"/>
      <c r="AZ503" s="88"/>
      <c r="BA503" s="88"/>
      <c r="BB503" s="88"/>
      <c r="BC503" s="88"/>
      <c r="BD503" s="307"/>
      <c r="BE503" s="88"/>
      <c r="BF503" s="88"/>
      <c r="BG503" s="88"/>
      <c r="BH503" s="308"/>
      <c r="BI503" s="309"/>
      <c r="BJ503" s="310"/>
      <c r="BK503" s="310"/>
      <c r="BL503" s="310"/>
      <c r="BM503" s="310"/>
      <c r="BN503" s="214"/>
    </row>
    <row r="504" ht="22.5" customHeight="1">
      <c r="A504" s="85" t="str">
        <f t="shared" si="6"/>
        <v/>
      </c>
      <c r="B504" s="321"/>
      <c r="C504" s="319" t="str">
        <f t="shared" si="1"/>
        <v/>
      </c>
      <c r="D504" s="322"/>
      <c r="E504" s="320" t="str">
        <f t="shared" si="2"/>
        <v/>
      </c>
      <c r="F504" s="323"/>
      <c r="G504" s="164"/>
      <c r="H504" s="88" t="str">
        <f t="array" ref="H504">IF(D504="","",XLOOKUP(D504,'Master Data'!K:K,'Master Data'!N:N,"Input in Master Data",0,1))</f>
        <v/>
      </c>
      <c r="I504" s="88" t="str">
        <f t="array" ref="I504">IF(D504="","",XLOOKUP(D504,'Master Data'!K:K,'Master Data'!O:O,"Input in Master Data",0,1))</f>
        <v/>
      </c>
      <c r="J504" s="88" t="str">
        <f t="array" ref="J504">if(V504="","",XLOOKUP(V504,Master[Company],Master[Blow],"Unknown",0,1))</f>
        <v/>
      </c>
      <c r="K504" s="88" t="str">
        <f t="array" ref="K504">if(V504="","",XLOOKUP(V504,Master[Company],Master[Pigging],"Unknown",0,1))</f>
        <v/>
      </c>
      <c r="L504" s="88" t="str">
        <f t="array" ref="L504">if(V504="","",XLOOKUP(V504,Master[Company],Master[Load Method],"Unknown",0,1))</f>
        <v/>
      </c>
      <c r="M504" s="88" t="str">
        <f t="array" ref="M504">if(V504="","",XLOOKUP(V504,Master[Company],Master[Line Distance],"Unknown",0,1))</f>
        <v/>
      </c>
      <c r="N504" s="164"/>
      <c r="O504" s="301"/>
      <c r="P504" s="88"/>
      <c r="Q504" s="88" t="str">
        <f t="array" ref="Q504">if(V504="","",XLOOKUP(V504,Master[Company],Master[Terms],"NA",0,1))</f>
        <v/>
      </c>
      <c r="R504" s="88" t="str">
        <f t="shared" si="3"/>
        <v/>
      </c>
      <c r="S504" s="88" t="str">
        <f t="array" ref="S504">if(V504="","",XLOOKUP(V504,Master[Company],Master[Group],"NA",0,1))</f>
        <v/>
      </c>
      <c r="T504" s="88" t="str">
        <f t="array" ref="T504">if(V504="","",XLOOKUP(V504,Master[Company],Master[Loading Location],"NA",0,1))</f>
        <v/>
      </c>
      <c r="U504" s="88" t="str">
        <f t="array" ref="U504">if(V504="","",XLOOKUP(V504,Master[Company],Master[Acronym],"NA",0,1))</f>
        <v/>
      </c>
      <c r="V504" s="88"/>
      <c r="W504" s="90"/>
      <c r="X504" s="90"/>
      <c r="Y504" s="88"/>
      <c r="Z504" s="88" t="str">
        <f t="shared" si="5"/>
        <v/>
      </c>
      <c r="AA504" s="88"/>
      <c r="AB504" s="88"/>
      <c r="AC504" s="88"/>
      <c r="AD504" s="166"/>
      <c r="AE504" s="303"/>
      <c r="AF504" s="304"/>
      <c r="AG504" s="304"/>
      <c r="AH504" s="304"/>
      <c r="AI504" s="304"/>
      <c r="AJ504" s="304"/>
      <c r="AK504" s="304"/>
      <c r="AL504" s="305"/>
      <c r="AM504" s="304"/>
      <c r="AN504" s="304"/>
      <c r="AO504" s="304"/>
      <c r="AP504" s="304"/>
      <c r="AQ504" s="304"/>
      <c r="AR504" s="304"/>
      <c r="AS504" s="304"/>
      <c r="AT504" s="304"/>
      <c r="AU504" s="164"/>
      <c r="AV504" s="306"/>
      <c r="AW504" s="306"/>
      <c r="AX504" s="164"/>
      <c r="AY504" s="166"/>
      <c r="AZ504" s="88"/>
      <c r="BA504" s="88"/>
      <c r="BB504" s="88"/>
      <c r="BC504" s="88"/>
      <c r="BD504" s="307"/>
      <c r="BE504" s="88"/>
      <c r="BF504" s="88"/>
      <c r="BG504" s="88"/>
      <c r="BH504" s="308"/>
      <c r="BI504" s="309"/>
      <c r="BJ504" s="310"/>
      <c r="BK504" s="310"/>
      <c r="BL504" s="310"/>
      <c r="BM504" s="310"/>
      <c r="BN504" s="214"/>
    </row>
    <row r="505" ht="22.5" customHeight="1">
      <c r="A505" s="85" t="str">
        <f t="shared" si="6"/>
        <v/>
      </c>
      <c r="B505" s="321"/>
      <c r="C505" s="319" t="str">
        <f t="shared" si="1"/>
        <v/>
      </c>
      <c r="D505" s="322"/>
      <c r="E505" s="320" t="str">
        <f t="shared" si="2"/>
        <v/>
      </c>
      <c r="F505" s="323"/>
      <c r="G505" s="164"/>
      <c r="H505" s="88" t="str">
        <f t="array" ref="H505">IF(D505="","",XLOOKUP(D505,'Master Data'!K:K,'Master Data'!N:N,"Input in Master Data",0,1))</f>
        <v/>
      </c>
      <c r="I505" s="88" t="str">
        <f t="array" ref="I505">IF(D505="","",XLOOKUP(D505,'Master Data'!K:K,'Master Data'!O:O,"Input in Master Data",0,1))</f>
        <v/>
      </c>
      <c r="J505" s="88" t="str">
        <f t="array" ref="J505">if(V505="","",XLOOKUP(V505,Master[Company],Master[Blow],"Unknown",0,1))</f>
        <v/>
      </c>
      <c r="K505" s="88" t="str">
        <f t="array" ref="K505">if(V505="","",XLOOKUP(V505,Master[Company],Master[Pigging],"Unknown",0,1))</f>
        <v/>
      </c>
      <c r="L505" s="88" t="str">
        <f t="array" ref="L505">if(V505="","",XLOOKUP(V505,Master[Company],Master[Load Method],"Unknown",0,1))</f>
        <v/>
      </c>
      <c r="M505" s="88" t="str">
        <f t="array" ref="M505">if(V505="","",XLOOKUP(V505,Master[Company],Master[Line Distance],"Unknown",0,1))</f>
        <v/>
      </c>
      <c r="N505" s="164"/>
      <c r="O505" s="301"/>
      <c r="P505" s="88"/>
      <c r="Q505" s="88" t="str">
        <f t="array" ref="Q505">if(V505="","",XLOOKUP(V505,Master[Company],Master[Terms],"NA",0,1))</f>
        <v/>
      </c>
      <c r="R505" s="88" t="str">
        <f t="shared" si="3"/>
        <v/>
      </c>
      <c r="S505" s="88" t="str">
        <f t="array" ref="S505">if(V505="","",XLOOKUP(V505,Master[Company],Master[Group],"NA",0,1))</f>
        <v/>
      </c>
      <c r="T505" s="88" t="str">
        <f t="array" ref="T505">if(V505="","",XLOOKUP(V505,Master[Company],Master[Loading Location],"NA",0,1))</f>
        <v/>
      </c>
      <c r="U505" s="88" t="str">
        <f t="array" ref="U505">if(V505="","",XLOOKUP(V505,Master[Company],Master[Acronym],"NA",0,1))</f>
        <v/>
      </c>
      <c r="V505" s="88"/>
      <c r="W505" s="90"/>
      <c r="X505" s="90"/>
      <c r="Y505" s="88"/>
      <c r="Z505" s="88" t="str">
        <f t="shared" si="5"/>
        <v/>
      </c>
      <c r="AA505" s="88"/>
      <c r="AB505" s="88"/>
      <c r="AC505" s="88"/>
      <c r="AD505" s="166"/>
      <c r="AE505" s="303"/>
      <c r="AF505" s="304"/>
      <c r="AG505" s="304"/>
      <c r="AH505" s="304"/>
      <c r="AI505" s="304"/>
      <c r="AJ505" s="304"/>
      <c r="AK505" s="304"/>
      <c r="AL505" s="305"/>
      <c r="AM505" s="304"/>
      <c r="AN505" s="304"/>
      <c r="AO505" s="304"/>
      <c r="AP505" s="304"/>
      <c r="AQ505" s="304"/>
      <c r="AR505" s="304"/>
      <c r="AS505" s="304"/>
      <c r="AT505" s="304"/>
      <c r="AU505" s="164"/>
      <c r="AV505" s="306"/>
      <c r="AW505" s="306"/>
      <c r="AX505" s="164"/>
      <c r="AY505" s="166"/>
      <c r="AZ505" s="88"/>
      <c r="BA505" s="88"/>
      <c r="BB505" s="88"/>
      <c r="BC505" s="88"/>
      <c r="BD505" s="307"/>
      <c r="BE505" s="88"/>
      <c r="BF505" s="88"/>
      <c r="BG505" s="88"/>
      <c r="BH505" s="308"/>
      <c r="BI505" s="309"/>
      <c r="BJ505" s="310"/>
      <c r="BK505" s="310"/>
      <c r="BL505" s="310"/>
      <c r="BM505" s="310"/>
      <c r="BN505" s="214"/>
    </row>
    <row r="506" ht="22.5" customHeight="1">
      <c r="A506" s="85" t="str">
        <f t="shared" si="6"/>
        <v/>
      </c>
      <c r="B506" s="321"/>
      <c r="C506" s="319" t="str">
        <f t="shared" si="1"/>
        <v/>
      </c>
      <c r="D506" s="322"/>
      <c r="E506" s="320" t="str">
        <f t="shared" si="2"/>
        <v/>
      </c>
      <c r="F506" s="323"/>
      <c r="G506" s="164"/>
      <c r="H506" s="88" t="str">
        <f t="array" ref="H506">IF(D506="","",XLOOKUP(D506,'Master Data'!K:K,'Master Data'!N:N,"Input in Master Data",0,1))</f>
        <v/>
      </c>
      <c r="I506" s="88" t="str">
        <f t="array" ref="I506">IF(D506="","",XLOOKUP(D506,'Master Data'!K:K,'Master Data'!O:O,"Input in Master Data",0,1))</f>
        <v/>
      </c>
      <c r="J506" s="88" t="str">
        <f t="array" ref="J506">if(V506="","",XLOOKUP(V506,Master[Company],Master[Blow],"Unknown",0,1))</f>
        <v/>
      </c>
      <c r="K506" s="88" t="str">
        <f t="array" ref="K506">if(V506="","",XLOOKUP(V506,Master[Company],Master[Pigging],"Unknown",0,1))</f>
        <v/>
      </c>
      <c r="L506" s="88" t="str">
        <f t="array" ref="L506">if(V506="","",XLOOKUP(V506,Master[Company],Master[Load Method],"Unknown",0,1))</f>
        <v/>
      </c>
      <c r="M506" s="88" t="str">
        <f t="array" ref="M506">if(V506="","",XLOOKUP(V506,Master[Company],Master[Line Distance],"Unknown",0,1))</f>
        <v/>
      </c>
      <c r="N506" s="164"/>
      <c r="O506" s="301"/>
      <c r="P506" s="88"/>
      <c r="Q506" s="88" t="str">
        <f t="array" ref="Q506">if(V506="","",XLOOKUP(V506,Master[Company],Master[Terms],"NA",0,1))</f>
        <v/>
      </c>
      <c r="R506" s="88" t="str">
        <f t="shared" si="3"/>
        <v/>
      </c>
      <c r="S506" s="88" t="str">
        <f t="array" ref="S506">if(V506="","",XLOOKUP(V506,Master[Company],Master[Group],"NA",0,1))</f>
        <v/>
      </c>
      <c r="T506" s="88" t="str">
        <f t="array" ref="T506">if(V506="","",XLOOKUP(V506,Master[Company],Master[Loading Location],"NA",0,1))</f>
        <v/>
      </c>
      <c r="U506" s="88" t="str">
        <f t="array" ref="U506">if(V506="","",XLOOKUP(V506,Master[Company],Master[Acronym],"NA",0,1))</f>
        <v/>
      </c>
      <c r="V506" s="88"/>
      <c r="W506" s="90"/>
      <c r="X506" s="90"/>
      <c r="Y506" s="88"/>
      <c r="Z506" s="88" t="str">
        <f t="shared" si="5"/>
        <v/>
      </c>
      <c r="AA506" s="88"/>
      <c r="AB506" s="88"/>
      <c r="AC506" s="88"/>
      <c r="AD506" s="166"/>
      <c r="AE506" s="303"/>
      <c r="AF506" s="304"/>
      <c r="AG506" s="304"/>
      <c r="AH506" s="304"/>
      <c r="AI506" s="304"/>
      <c r="AJ506" s="304"/>
      <c r="AK506" s="304"/>
      <c r="AL506" s="305"/>
      <c r="AM506" s="304"/>
      <c r="AN506" s="304"/>
      <c r="AO506" s="304"/>
      <c r="AP506" s="304"/>
      <c r="AQ506" s="304"/>
      <c r="AR506" s="304"/>
      <c r="AS506" s="304"/>
      <c r="AT506" s="304"/>
      <c r="AU506" s="164"/>
      <c r="AV506" s="306"/>
      <c r="AW506" s="306"/>
      <c r="AX506" s="164"/>
      <c r="AY506" s="166"/>
      <c r="AZ506" s="88"/>
      <c r="BA506" s="88"/>
      <c r="BB506" s="88"/>
      <c r="BC506" s="88"/>
      <c r="BD506" s="307"/>
      <c r="BE506" s="88"/>
      <c r="BF506" s="88"/>
      <c r="BG506" s="88"/>
      <c r="BH506" s="308"/>
      <c r="BI506" s="309"/>
      <c r="BJ506" s="310"/>
      <c r="BK506" s="310"/>
      <c r="BL506" s="310"/>
      <c r="BM506" s="310"/>
      <c r="BN506" s="214"/>
    </row>
    <row r="507" ht="22.5" customHeight="1">
      <c r="A507" s="85" t="str">
        <f t="shared" si="6"/>
        <v/>
      </c>
      <c r="B507" s="321"/>
      <c r="C507" s="319" t="str">
        <f t="shared" si="1"/>
        <v/>
      </c>
      <c r="D507" s="322"/>
      <c r="E507" s="320" t="str">
        <f t="shared" si="2"/>
        <v/>
      </c>
      <c r="F507" s="323"/>
      <c r="G507" s="164"/>
      <c r="H507" s="88" t="str">
        <f t="array" ref="H507">IF(D507="","",XLOOKUP(D507,'Master Data'!K:K,'Master Data'!N:N,"Input in Master Data",0,1))</f>
        <v/>
      </c>
      <c r="I507" s="88" t="str">
        <f t="array" ref="I507">IF(D507="","",XLOOKUP(D507,'Master Data'!K:K,'Master Data'!O:O,"Input in Master Data",0,1))</f>
        <v/>
      </c>
      <c r="J507" s="88" t="str">
        <f t="array" ref="J507">if(V507="","",XLOOKUP(V507,Master[Company],Master[Blow],"Unknown",0,1))</f>
        <v/>
      </c>
      <c r="K507" s="88" t="str">
        <f t="array" ref="K507">if(V507="","",XLOOKUP(V507,Master[Company],Master[Pigging],"Unknown",0,1))</f>
        <v/>
      </c>
      <c r="L507" s="88" t="str">
        <f t="array" ref="L507">if(V507="","",XLOOKUP(V507,Master[Company],Master[Load Method],"Unknown",0,1))</f>
        <v/>
      </c>
      <c r="M507" s="88" t="str">
        <f t="array" ref="M507">if(V507="","",XLOOKUP(V507,Master[Company],Master[Line Distance],"Unknown",0,1))</f>
        <v/>
      </c>
      <c r="N507" s="164"/>
      <c r="O507" s="301"/>
      <c r="P507" s="88"/>
      <c r="Q507" s="88" t="str">
        <f t="array" ref="Q507">if(V507="","",XLOOKUP(V507,Master[Company],Master[Terms],"NA",0,1))</f>
        <v/>
      </c>
      <c r="R507" s="88" t="str">
        <f t="shared" si="3"/>
        <v/>
      </c>
      <c r="S507" s="88" t="str">
        <f t="array" ref="S507">if(V507="","",XLOOKUP(V507,Master[Company],Master[Group],"NA",0,1))</f>
        <v/>
      </c>
      <c r="T507" s="88" t="str">
        <f t="array" ref="T507">if(V507="","",XLOOKUP(V507,Master[Company],Master[Loading Location],"NA",0,1))</f>
        <v/>
      </c>
      <c r="U507" s="88" t="str">
        <f t="array" ref="U507">if(V507="","",XLOOKUP(V507,Master[Company],Master[Acronym],"NA",0,1))</f>
        <v/>
      </c>
      <c r="V507" s="88"/>
      <c r="W507" s="90"/>
      <c r="X507" s="90"/>
      <c r="Y507" s="88"/>
      <c r="Z507" s="88" t="str">
        <f t="shared" si="5"/>
        <v/>
      </c>
      <c r="AA507" s="88"/>
      <c r="AB507" s="88"/>
      <c r="AC507" s="88"/>
      <c r="AD507" s="166"/>
      <c r="AE507" s="303"/>
      <c r="AF507" s="304"/>
      <c r="AG507" s="304"/>
      <c r="AH507" s="304"/>
      <c r="AI507" s="304"/>
      <c r="AJ507" s="304"/>
      <c r="AK507" s="304"/>
      <c r="AL507" s="305"/>
      <c r="AM507" s="304"/>
      <c r="AN507" s="304"/>
      <c r="AO507" s="304"/>
      <c r="AP507" s="304"/>
      <c r="AQ507" s="304"/>
      <c r="AR507" s="304"/>
      <c r="AS507" s="304"/>
      <c r="AT507" s="304"/>
      <c r="AU507" s="164"/>
      <c r="AV507" s="306"/>
      <c r="AW507" s="306"/>
      <c r="AX507" s="164"/>
      <c r="AY507" s="166"/>
      <c r="AZ507" s="88"/>
      <c r="BA507" s="88"/>
      <c r="BB507" s="88"/>
      <c r="BC507" s="88"/>
      <c r="BD507" s="307"/>
      <c r="BE507" s="88"/>
      <c r="BF507" s="88"/>
      <c r="BG507" s="88"/>
      <c r="BH507" s="308"/>
      <c r="BI507" s="309"/>
      <c r="BJ507" s="310"/>
      <c r="BK507" s="310"/>
      <c r="BL507" s="310"/>
      <c r="BM507" s="310"/>
      <c r="BN507" s="214"/>
    </row>
    <row r="508" ht="22.5" customHeight="1">
      <c r="A508" s="85" t="str">
        <f t="shared" si="6"/>
        <v/>
      </c>
      <c r="B508" s="321"/>
      <c r="C508" s="319" t="str">
        <f t="shared" si="1"/>
        <v/>
      </c>
      <c r="D508" s="322"/>
      <c r="E508" s="320" t="str">
        <f t="shared" si="2"/>
        <v/>
      </c>
      <c r="F508" s="323"/>
      <c r="G508" s="164"/>
      <c r="H508" s="88" t="str">
        <f t="array" ref="H508">IF(D508="","",XLOOKUP(D508,'Master Data'!K:K,'Master Data'!N:N,"Input in Master Data",0,1))</f>
        <v/>
      </c>
      <c r="I508" s="88" t="str">
        <f t="array" ref="I508">IF(D508="","",XLOOKUP(D508,'Master Data'!K:K,'Master Data'!O:O,"Input in Master Data",0,1))</f>
        <v/>
      </c>
      <c r="J508" s="88" t="str">
        <f t="array" ref="J508">if(V508="","",XLOOKUP(V508,Master[Company],Master[Blow],"Unknown",0,1))</f>
        <v/>
      </c>
      <c r="K508" s="88" t="str">
        <f t="array" ref="K508">if(V508="","",XLOOKUP(V508,Master[Company],Master[Pigging],"Unknown",0,1))</f>
        <v/>
      </c>
      <c r="L508" s="88" t="str">
        <f t="array" ref="L508">if(V508="","",XLOOKUP(V508,Master[Company],Master[Load Method],"Unknown",0,1))</f>
        <v/>
      </c>
      <c r="M508" s="88" t="str">
        <f t="array" ref="M508">if(V508="","",XLOOKUP(V508,Master[Company],Master[Line Distance],"Unknown",0,1))</f>
        <v/>
      </c>
      <c r="N508" s="164"/>
      <c r="O508" s="301"/>
      <c r="P508" s="88"/>
      <c r="Q508" s="88" t="str">
        <f t="array" ref="Q508">if(V508="","",XLOOKUP(V508,Master[Company],Master[Terms],"NA",0,1))</f>
        <v/>
      </c>
      <c r="R508" s="88" t="str">
        <f t="shared" si="3"/>
        <v/>
      </c>
      <c r="S508" s="88" t="str">
        <f t="array" ref="S508">if(V508="","",XLOOKUP(V508,Master[Company],Master[Group],"NA",0,1))</f>
        <v/>
      </c>
      <c r="T508" s="88" t="str">
        <f t="array" ref="T508">if(V508="","",XLOOKUP(V508,Master[Company],Master[Loading Location],"NA",0,1))</f>
        <v/>
      </c>
      <c r="U508" s="88" t="str">
        <f t="array" ref="U508">if(V508="","",XLOOKUP(V508,Master[Company],Master[Acronym],"NA",0,1))</f>
        <v/>
      </c>
      <c r="V508" s="88"/>
      <c r="W508" s="90"/>
      <c r="X508" s="90"/>
      <c r="Y508" s="88"/>
      <c r="Z508" s="88" t="str">
        <f t="shared" si="5"/>
        <v/>
      </c>
      <c r="AA508" s="88"/>
      <c r="AB508" s="88"/>
      <c r="AC508" s="88"/>
      <c r="AD508" s="166"/>
      <c r="AE508" s="303"/>
      <c r="AF508" s="304"/>
      <c r="AG508" s="304"/>
      <c r="AH508" s="304"/>
      <c r="AI508" s="304"/>
      <c r="AJ508" s="304"/>
      <c r="AK508" s="304"/>
      <c r="AL508" s="305"/>
      <c r="AM508" s="304"/>
      <c r="AN508" s="304"/>
      <c r="AO508" s="304"/>
      <c r="AP508" s="304"/>
      <c r="AQ508" s="304"/>
      <c r="AR508" s="304"/>
      <c r="AS508" s="304"/>
      <c r="AT508" s="304"/>
      <c r="AU508" s="164"/>
      <c r="AV508" s="306"/>
      <c r="AW508" s="306"/>
      <c r="AX508" s="164"/>
      <c r="AY508" s="166"/>
      <c r="AZ508" s="88"/>
      <c r="BA508" s="88"/>
      <c r="BB508" s="88"/>
      <c r="BC508" s="88"/>
      <c r="BD508" s="307"/>
      <c r="BE508" s="88"/>
      <c r="BF508" s="88"/>
      <c r="BG508" s="88"/>
      <c r="BH508" s="308"/>
      <c r="BI508" s="309"/>
      <c r="BJ508" s="310"/>
      <c r="BK508" s="310"/>
      <c r="BL508" s="310"/>
      <c r="BM508" s="310"/>
      <c r="BN508" s="214"/>
    </row>
    <row r="509" ht="22.5" customHeight="1">
      <c r="A509" s="85" t="str">
        <f t="shared" si="6"/>
        <v/>
      </c>
      <c r="B509" s="321"/>
      <c r="C509" s="319" t="str">
        <f t="shared" si="1"/>
        <v/>
      </c>
      <c r="D509" s="322"/>
      <c r="E509" s="320" t="str">
        <f t="shared" si="2"/>
        <v/>
      </c>
      <c r="F509" s="323"/>
      <c r="G509" s="164"/>
      <c r="H509" s="88" t="str">
        <f t="array" ref="H509">IF(D509="","",XLOOKUP(D509,'Master Data'!K:K,'Master Data'!N:N,"Input in Master Data",0,1))</f>
        <v/>
      </c>
      <c r="I509" s="88" t="str">
        <f t="array" ref="I509">IF(D509="","",XLOOKUP(D509,'Master Data'!K:K,'Master Data'!O:O,"Input in Master Data",0,1))</f>
        <v/>
      </c>
      <c r="J509" s="88" t="str">
        <f t="array" ref="J509">if(V509="","",XLOOKUP(V509,Master[Company],Master[Blow],"Unknown",0,1))</f>
        <v/>
      </c>
      <c r="K509" s="88" t="str">
        <f t="array" ref="K509">if(V509="","",XLOOKUP(V509,Master[Company],Master[Pigging],"Unknown",0,1))</f>
        <v/>
      </c>
      <c r="L509" s="88" t="str">
        <f t="array" ref="L509">if(V509="","",XLOOKUP(V509,Master[Company],Master[Load Method],"Unknown",0,1))</f>
        <v/>
      </c>
      <c r="M509" s="88" t="str">
        <f t="array" ref="M509">if(V509="","",XLOOKUP(V509,Master[Company],Master[Line Distance],"Unknown",0,1))</f>
        <v/>
      </c>
      <c r="N509" s="164"/>
      <c r="O509" s="301"/>
      <c r="P509" s="88"/>
      <c r="Q509" s="88" t="str">
        <f t="array" ref="Q509">if(V509="","",XLOOKUP(V509,Master[Company],Master[Terms],"NA",0,1))</f>
        <v/>
      </c>
      <c r="R509" s="88" t="str">
        <f t="shared" si="3"/>
        <v/>
      </c>
      <c r="S509" s="88" t="str">
        <f t="array" ref="S509">if(V509="","",XLOOKUP(V509,Master[Company],Master[Group],"NA",0,1))</f>
        <v/>
      </c>
      <c r="T509" s="88" t="str">
        <f t="array" ref="T509">if(V509="","",XLOOKUP(V509,Master[Company],Master[Loading Location],"NA",0,1))</f>
        <v/>
      </c>
      <c r="U509" s="88" t="str">
        <f t="array" ref="U509">if(V509="","",XLOOKUP(V509,Master[Company],Master[Acronym],"NA",0,1))</f>
        <v/>
      </c>
      <c r="V509" s="88"/>
      <c r="W509" s="90"/>
      <c r="X509" s="90"/>
      <c r="Y509" s="88"/>
      <c r="Z509" s="88" t="str">
        <f t="shared" si="5"/>
        <v/>
      </c>
      <c r="AA509" s="88"/>
      <c r="AB509" s="88"/>
      <c r="AC509" s="88"/>
      <c r="AD509" s="166"/>
      <c r="AE509" s="303"/>
      <c r="AF509" s="304"/>
      <c r="AG509" s="304"/>
      <c r="AH509" s="304"/>
      <c r="AI509" s="304"/>
      <c r="AJ509" s="304"/>
      <c r="AK509" s="304"/>
      <c r="AL509" s="305"/>
      <c r="AM509" s="304"/>
      <c r="AN509" s="304"/>
      <c r="AO509" s="304"/>
      <c r="AP509" s="304"/>
      <c r="AQ509" s="304"/>
      <c r="AR509" s="304"/>
      <c r="AS509" s="304"/>
      <c r="AT509" s="304"/>
      <c r="AU509" s="164"/>
      <c r="AV509" s="306"/>
      <c r="AW509" s="306"/>
      <c r="AX509" s="164"/>
      <c r="AY509" s="166"/>
      <c r="AZ509" s="88"/>
      <c r="BA509" s="88"/>
      <c r="BB509" s="88"/>
      <c r="BC509" s="88"/>
      <c r="BD509" s="307"/>
      <c r="BE509" s="88"/>
      <c r="BF509" s="88"/>
      <c r="BG509" s="88"/>
      <c r="BH509" s="308"/>
      <c r="BI509" s="309"/>
      <c r="BJ509" s="310"/>
      <c r="BK509" s="310"/>
      <c r="BL509" s="310"/>
      <c r="BM509" s="310"/>
      <c r="BN509" s="214"/>
    </row>
    <row r="510" ht="22.5" customHeight="1">
      <c r="A510" s="85" t="str">
        <f t="shared" si="6"/>
        <v/>
      </c>
      <c r="B510" s="321"/>
      <c r="C510" s="319" t="str">
        <f t="shared" si="1"/>
        <v/>
      </c>
      <c r="D510" s="322"/>
      <c r="E510" s="320" t="str">
        <f t="shared" si="2"/>
        <v/>
      </c>
      <c r="F510" s="323"/>
      <c r="G510" s="164"/>
      <c r="H510" s="88" t="str">
        <f t="array" ref="H510">IF(D510="","",XLOOKUP(D510,'Master Data'!K:K,'Master Data'!N:N,"Input in Master Data",0,1))</f>
        <v/>
      </c>
      <c r="I510" s="88" t="str">
        <f t="array" ref="I510">IF(D510="","",XLOOKUP(D510,'Master Data'!K:K,'Master Data'!O:O,"Input in Master Data",0,1))</f>
        <v/>
      </c>
      <c r="J510" s="88" t="str">
        <f t="array" ref="J510">if(V510="","",XLOOKUP(V510,Master[Company],Master[Blow],"Unknown",0,1))</f>
        <v/>
      </c>
      <c r="K510" s="88" t="str">
        <f t="array" ref="K510">if(V510="","",XLOOKUP(V510,Master[Company],Master[Pigging],"Unknown",0,1))</f>
        <v/>
      </c>
      <c r="L510" s="88" t="str">
        <f t="array" ref="L510">if(V510="","",XLOOKUP(V510,Master[Company],Master[Load Method],"Unknown",0,1))</f>
        <v/>
      </c>
      <c r="M510" s="88" t="str">
        <f t="array" ref="M510">if(V510="","",XLOOKUP(V510,Master[Company],Master[Line Distance],"Unknown",0,1))</f>
        <v/>
      </c>
      <c r="N510" s="164"/>
      <c r="O510" s="301"/>
      <c r="P510" s="88"/>
      <c r="Q510" s="88" t="str">
        <f t="array" ref="Q510">if(V510="","",XLOOKUP(V510,Master[Company],Master[Terms],"NA",0,1))</f>
        <v/>
      </c>
      <c r="R510" s="88" t="str">
        <f t="shared" si="3"/>
        <v/>
      </c>
      <c r="S510" s="88" t="str">
        <f t="array" ref="S510">if(V510="","",XLOOKUP(V510,Master[Company],Master[Group],"NA",0,1))</f>
        <v/>
      </c>
      <c r="T510" s="88" t="str">
        <f t="array" ref="T510">if(V510="","",XLOOKUP(V510,Master[Company],Master[Loading Location],"NA",0,1))</f>
        <v/>
      </c>
      <c r="U510" s="88" t="str">
        <f t="array" ref="U510">if(V510="","",XLOOKUP(V510,Master[Company],Master[Acronym],"NA",0,1))</f>
        <v/>
      </c>
      <c r="V510" s="88"/>
      <c r="W510" s="90"/>
      <c r="X510" s="90"/>
      <c r="Y510" s="88"/>
      <c r="Z510" s="88" t="str">
        <f t="shared" si="5"/>
        <v/>
      </c>
      <c r="AA510" s="88"/>
      <c r="AB510" s="88"/>
      <c r="AC510" s="88"/>
      <c r="AD510" s="166"/>
      <c r="AE510" s="303"/>
      <c r="AF510" s="304"/>
      <c r="AG510" s="304"/>
      <c r="AH510" s="304"/>
      <c r="AI510" s="304"/>
      <c r="AJ510" s="304"/>
      <c r="AK510" s="304"/>
      <c r="AL510" s="305"/>
      <c r="AM510" s="304"/>
      <c r="AN510" s="304"/>
      <c r="AO510" s="304"/>
      <c r="AP510" s="304"/>
      <c r="AQ510" s="304"/>
      <c r="AR510" s="304"/>
      <c r="AS510" s="304"/>
      <c r="AT510" s="304"/>
      <c r="AU510" s="164"/>
      <c r="AV510" s="306"/>
      <c r="AW510" s="306"/>
      <c r="AX510" s="164"/>
      <c r="AY510" s="166"/>
      <c r="AZ510" s="88"/>
      <c r="BA510" s="88"/>
      <c r="BB510" s="88"/>
      <c r="BC510" s="88"/>
      <c r="BD510" s="307"/>
      <c r="BE510" s="88"/>
      <c r="BF510" s="88"/>
      <c r="BG510" s="88"/>
      <c r="BH510" s="308"/>
      <c r="BI510" s="309"/>
      <c r="BJ510" s="310"/>
      <c r="BK510" s="310"/>
      <c r="BL510" s="310"/>
      <c r="BM510" s="310"/>
      <c r="BN510" s="214"/>
    </row>
    <row r="511" ht="22.5" customHeight="1">
      <c r="A511" s="85" t="str">
        <f t="shared" si="6"/>
        <v/>
      </c>
      <c r="B511" s="321"/>
      <c r="C511" s="319" t="str">
        <f t="shared" si="1"/>
        <v/>
      </c>
      <c r="D511" s="322"/>
      <c r="E511" s="320" t="str">
        <f t="shared" si="2"/>
        <v/>
      </c>
      <c r="F511" s="323"/>
      <c r="G511" s="164"/>
      <c r="H511" s="88" t="str">
        <f t="array" ref="H511">IF(D511="","",XLOOKUP(D511,'Master Data'!K:K,'Master Data'!N:N,"Input in Master Data",0,1))</f>
        <v/>
      </c>
      <c r="I511" s="88" t="str">
        <f t="array" ref="I511">IF(D511="","",XLOOKUP(D511,'Master Data'!K:K,'Master Data'!O:O,"Input in Master Data",0,1))</f>
        <v/>
      </c>
      <c r="J511" s="88" t="str">
        <f t="array" ref="J511">if(V511="","",XLOOKUP(V511,Master[Company],Master[Blow],"Unknown",0,1))</f>
        <v/>
      </c>
      <c r="K511" s="88" t="str">
        <f t="array" ref="K511">if(V511="","",XLOOKUP(V511,Master[Company],Master[Pigging],"Unknown",0,1))</f>
        <v/>
      </c>
      <c r="L511" s="88" t="str">
        <f t="array" ref="L511">if(V511="","",XLOOKUP(V511,Master[Company],Master[Load Method],"Unknown",0,1))</f>
        <v/>
      </c>
      <c r="M511" s="88" t="str">
        <f t="array" ref="M511">if(V511="","",XLOOKUP(V511,Master[Company],Master[Line Distance],"Unknown",0,1))</f>
        <v/>
      </c>
      <c r="N511" s="164"/>
      <c r="O511" s="301"/>
      <c r="P511" s="88"/>
      <c r="Q511" s="88" t="str">
        <f t="array" ref="Q511">if(V511="","",XLOOKUP(V511,Master[Company],Master[Terms],"NA",0,1))</f>
        <v/>
      </c>
      <c r="R511" s="88" t="str">
        <f t="shared" si="3"/>
        <v/>
      </c>
      <c r="S511" s="88" t="str">
        <f t="array" ref="S511">if(V511="","",XLOOKUP(V511,Master[Company],Master[Group],"NA",0,1))</f>
        <v/>
      </c>
      <c r="T511" s="88" t="str">
        <f t="array" ref="T511">if(V511="","",XLOOKUP(V511,Master[Company],Master[Loading Location],"NA",0,1))</f>
        <v/>
      </c>
      <c r="U511" s="88" t="str">
        <f t="array" ref="U511">if(V511="","",XLOOKUP(V511,Master[Company],Master[Acronym],"NA",0,1))</f>
        <v/>
      </c>
      <c r="V511" s="88"/>
      <c r="W511" s="90"/>
      <c r="X511" s="90"/>
      <c r="Y511" s="88"/>
      <c r="Z511" s="88" t="str">
        <f t="shared" si="5"/>
        <v/>
      </c>
      <c r="AA511" s="88"/>
      <c r="AB511" s="88"/>
      <c r="AC511" s="88"/>
      <c r="AD511" s="166"/>
      <c r="AE511" s="303"/>
      <c r="AF511" s="304"/>
      <c r="AG511" s="304"/>
      <c r="AH511" s="304"/>
      <c r="AI511" s="304"/>
      <c r="AJ511" s="304"/>
      <c r="AK511" s="304"/>
      <c r="AL511" s="305"/>
      <c r="AM511" s="304"/>
      <c r="AN511" s="304"/>
      <c r="AO511" s="304"/>
      <c r="AP511" s="304"/>
      <c r="AQ511" s="304"/>
      <c r="AR511" s="304"/>
      <c r="AS511" s="304"/>
      <c r="AT511" s="304"/>
      <c r="AU511" s="164"/>
      <c r="AV511" s="306"/>
      <c r="AW511" s="306"/>
      <c r="AX511" s="164"/>
      <c r="AY511" s="166"/>
      <c r="AZ511" s="88"/>
      <c r="BA511" s="88"/>
      <c r="BB511" s="88"/>
      <c r="BC511" s="88"/>
      <c r="BD511" s="307"/>
      <c r="BE511" s="88"/>
      <c r="BF511" s="88"/>
      <c r="BG511" s="88"/>
      <c r="BH511" s="308"/>
      <c r="BI511" s="309"/>
      <c r="BJ511" s="310"/>
      <c r="BK511" s="310"/>
      <c r="BL511" s="310"/>
      <c r="BM511" s="310"/>
      <c r="BN511" s="214"/>
    </row>
    <row r="512" ht="22.5" customHeight="1">
      <c r="A512" s="85" t="str">
        <f t="shared" si="6"/>
        <v/>
      </c>
      <c r="B512" s="321"/>
      <c r="C512" s="319" t="str">
        <f t="shared" si="1"/>
        <v/>
      </c>
      <c r="D512" s="322"/>
      <c r="E512" s="320" t="str">
        <f t="shared" si="2"/>
        <v/>
      </c>
      <c r="F512" s="323"/>
      <c r="G512" s="164"/>
      <c r="H512" s="88" t="str">
        <f t="array" ref="H512">IF(D512="","",XLOOKUP(D512,'Master Data'!K:K,'Master Data'!N:N,"Input in Master Data",0,1))</f>
        <v/>
      </c>
      <c r="I512" s="88" t="str">
        <f t="array" ref="I512">IF(D512="","",XLOOKUP(D512,'Master Data'!K:K,'Master Data'!O:O,"Input in Master Data",0,1))</f>
        <v/>
      </c>
      <c r="J512" s="88" t="str">
        <f t="array" ref="J512">if(V512="","",XLOOKUP(V512,Master[Company],Master[Blow],"Unknown",0,1))</f>
        <v/>
      </c>
      <c r="K512" s="88" t="str">
        <f t="array" ref="K512">if(V512="","",XLOOKUP(V512,Master[Company],Master[Pigging],"Unknown",0,1))</f>
        <v/>
      </c>
      <c r="L512" s="88" t="str">
        <f t="array" ref="L512">if(V512="","",XLOOKUP(V512,Master[Company],Master[Load Method],"Unknown",0,1))</f>
        <v/>
      </c>
      <c r="M512" s="88" t="str">
        <f t="array" ref="M512">if(V512="","",XLOOKUP(V512,Master[Company],Master[Line Distance],"Unknown",0,1))</f>
        <v/>
      </c>
      <c r="N512" s="164"/>
      <c r="O512" s="301"/>
      <c r="P512" s="88"/>
      <c r="Q512" s="88" t="str">
        <f t="array" ref="Q512">if(V512="","",XLOOKUP(V512,Master[Company],Master[Terms],"NA",0,1))</f>
        <v/>
      </c>
      <c r="R512" s="88" t="str">
        <f t="shared" si="3"/>
        <v/>
      </c>
      <c r="S512" s="88" t="str">
        <f t="array" ref="S512">if(V512="","",XLOOKUP(V512,Master[Company],Master[Group],"NA",0,1))</f>
        <v/>
      </c>
      <c r="T512" s="88" t="str">
        <f t="array" ref="T512">if(V512="","",XLOOKUP(V512,Master[Company],Master[Loading Location],"NA",0,1))</f>
        <v/>
      </c>
      <c r="U512" s="88" t="str">
        <f t="array" ref="U512">if(V512="","",XLOOKUP(V512,Master[Company],Master[Acronym],"NA",0,1))</f>
        <v/>
      </c>
      <c r="V512" s="88"/>
      <c r="W512" s="90"/>
      <c r="X512" s="90"/>
      <c r="Y512" s="88"/>
      <c r="Z512" s="88" t="str">
        <f t="shared" si="5"/>
        <v/>
      </c>
      <c r="AA512" s="88"/>
      <c r="AB512" s="88"/>
      <c r="AC512" s="88"/>
      <c r="AD512" s="166"/>
      <c r="AE512" s="303"/>
      <c r="AF512" s="304"/>
      <c r="AG512" s="304"/>
      <c r="AH512" s="304"/>
      <c r="AI512" s="304"/>
      <c r="AJ512" s="304"/>
      <c r="AK512" s="304"/>
      <c r="AL512" s="305"/>
      <c r="AM512" s="304"/>
      <c r="AN512" s="304"/>
      <c r="AO512" s="304"/>
      <c r="AP512" s="304"/>
      <c r="AQ512" s="304"/>
      <c r="AR512" s="304"/>
      <c r="AS512" s="304"/>
      <c r="AT512" s="304"/>
      <c r="AU512" s="164"/>
      <c r="AV512" s="306"/>
      <c r="AW512" s="306"/>
      <c r="AX512" s="164"/>
      <c r="AY512" s="166"/>
      <c r="AZ512" s="88"/>
      <c r="BA512" s="88"/>
      <c r="BB512" s="88"/>
      <c r="BC512" s="88"/>
      <c r="BD512" s="307"/>
      <c r="BE512" s="88"/>
      <c r="BF512" s="88"/>
      <c r="BG512" s="88"/>
      <c r="BH512" s="308"/>
      <c r="BI512" s="309"/>
      <c r="BJ512" s="310"/>
      <c r="BK512" s="310"/>
      <c r="BL512" s="310"/>
      <c r="BM512" s="310"/>
      <c r="BN512" s="214"/>
    </row>
    <row r="513" ht="22.5" customHeight="1">
      <c r="A513" s="85" t="str">
        <f t="shared" si="6"/>
        <v/>
      </c>
      <c r="B513" s="321"/>
      <c r="C513" s="319" t="str">
        <f t="shared" si="1"/>
        <v/>
      </c>
      <c r="D513" s="322"/>
      <c r="E513" s="320" t="str">
        <f t="shared" si="2"/>
        <v/>
      </c>
      <c r="F513" s="323"/>
      <c r="G513" s="164"/>
      <c r="H513" s="88" t="str">
        <f t="array" ref="H513">IF(D513="","",XLOOKUP(D513,'Master Data'!K:K,'Master Data'!N:N,"Input in Master Data",0,1))</f>
        <v/>
      </c>
      <c r="I513" s="88" t="str">
        <f t="array" ref="I513">IF(D513="","",XLOOKUP(D513,'Master Data'!K:K,'Master Data'!O:O,"Input in Master Data",0,1))</f>
        <v/>
      </c>
      <c r="J513" s="88" t="str">
        <f t="array" ref="J513">if(V513="","",XLOOKUP(V513,Master[Company],Master[Blow],"Unknown",0,1))</f>
        <v/>
      </c>
      <c r="K513" s="88" t="str">
        <f t="array" ref="K513">if(V513="","",XLOOKUP(V513,Master[Company],Master[Pigging],"Unknown",0,1))</f>
        <v/>
      </c>
      <c r="L513" s="88" t="str">
        <f t="array" ref="L513">if(V513="","",XLOOKUP(V513,Master[Company],Master[Load Method],"Unknown",0,1))</f>
        <v/>
      </c>
      <c r="M513" s="88" t="str">
        <f t="array" ref="M513">if(V513="","",XLOOKUP(V513,Master[Company],Master[Line Distance],"Unknown",0,1))</f>
        <v/>
      </c>
      <c r="N513" s="164"/>
      <c r="O513" s="301"/>
      <c r="P513" s="88"/>
      <c r="Q513" s="88" t="str">
        <f t="array" ref="Q513">if(V513="","",XLOOKUP(V513,Master[Company],Master[Terms],"NA",0,1))</f>
        <v/>
      </c>
      <c r="R513" s="88" t="str">
        <f t="shared" si="3"/>
        <v/>
      </c>
      <c r="S513" s="88" t="str">
        <f t="array" ref="S513">if(V513="","",XLOOKUP(V513,Master[Company],Master[Group],"NA",0,1))</f>
        <v/>
      </c>
      <c r="T513" s="88" t="str">
        <f t="array" ref="T513">if(V513="","",XLOOKUP(V513,Master[Company],Master[Loading Location],"NA",0,1))</f>
        <v/>
      </c>
      <c r="U513" s="88" t="str">
        <f t="array" ref="U513">if(V513="","",XLOOKUP(V513,Master[Company],Master[Acronym],"NA",0,1))</f>
        <v/>
      </c>
      <c r="V513" s="88"/>
      <c r="W513" s="90"/>
      <c r="X513" s="90"/>
      <c r="Y513" s="88"/>
      <c r="Z513" s="88" t="str">
        <f t="shared" si="5"/>
        <v/>
      </c>
      <c r="AA513" s="88"/>
      <c r="AB513" s="88"/>
      <c r="AC513" s="88"/>
      <c r="AD513" s="166"/>
      <c r="AE513" s="303"/>
      <c r="AF513" s="304"/>
      <c r="AG513" s="304"/>
      <c r="AH513" s="304"/>
      <c r="AI513" s="304"/>
      <c r="AJ513" s="304"/>
      <c r="AK513" s="304"/>
      <c r="AL513" s="305"/>
      <c r="AM513" s="304"/>
      <c r="AN513" s="304"/>
      <c r="AO513" s="304"/>
      <c r="AP513" s="304"/>
      <c r="AQ513" s="304"/>
      <c r="AR513" s="304"/>
      <c r="AS513" s="304"/>
      <c r="AT513" s="304"/>
      <c r="AU513" s="164"/>
      <c r="AV513" s="306"/>
      <c r="AW513" s="306"/>
      <c r="AX513" s="164"/>
      <c r="AY513" s="166"/>
      <c r="AZ513" s="88"/>
      <c r="BA513" s="88"/>
      <c r="BB513" s="88"/>
      <c r="BC513" s="88"/>
      <c r="BD513" s="307"/>
      <c r="BE513" s="88"/>
      <c r="BF513" s="88"/>
      <c r="BG513" s="88"/>
      <c r="BH513" s="308"/>
      <c r="BI513" s="309"/>
      <c r="BJ513" s="310"/>
      <c r="BK513" s="310"/>
      <c r="BL513" s="310"/>
      <c r="BM513" s="310"/>
      <c r="BN513" s="214"/>
    </row>
    <row r="514" ht="22.5" customHeight="1">
      <c r="A514" s="85" t="str">
        <f t="shared" si="6"/>
        <v/>
      </c>
      <c r="B514" s="321"/>
      <c r="C514" s="319" t="str">
        <f t="shared" si="1"/>
        <v/>
      </c>
      <c r="D514" s="322"/>
      <c r="E514" s="320" t="str">
        <f t="shared" si="2"/>
        <v/>
      </c>
      <c r="F514" s="323"/>
      <c r="G514" s="164"/>
      <c r="H514" s="88" t="str">
        <f t="array" ref="H514">IF(D514="","",XLOOKUP(D514,'Master Data'!K:K,'Master Data'!N:N,"Input in Master Data",0,1))</f>
        <v/>
      </c>
      <c r="I514" s="88" t="str">
        <f t="array" ref="I514">IF(D514="","",XLOOKUP(D514,'Master Data'!K:K,'Master Data'!O:O,"Input in Master Data",0,1))</f>
        <v/>
      </c>
      <c r="J514" s="88" t="str">
        <f t="array" ref="J514">if(V514="","",XLOOKUP(V514,Master[Company],Master[Blow],"Unknown",0,1))</f>
        <v/>
      </c>
      <c r="K514" s="88" t="str">
        <f t="array" ref="K514">if(V514="","",XLOOKUP(V514,Master[Company],Master[Pigging],"Unknown",0,1))</f>
        <v/>
      </c>
      <c r="L514" s="88" t="str">
        <f t="array" ref="L514">if(V514="","",XLOOKUP(V514,Master[Company],Master[Load Method],"Unknown",0,1))</f>
        <v/>
      </c>
      <c r="M514" s="88" t="str">
        <f t="array" ref="M514">if(V514="","",XLOOKUP(V514,Master[Company],Master[Line Distance],"Unknown",0,1))</f>
        <v/>
      </c>
      <c r="N514" s="164"/>
      <c r="O514" s="301"/>
      <c r="P514" s="88"/>
      <c r="Q514" s="88" t="str">
        <f t="array" ref="Q514">if(V514="","",XLOOKUP(V514,Master[Company],Master[Terms],"NA",0,1))</f>
        <v/>
      </c>
      <c r="R514" s="88" t="str">
        <f t="shared" si="3"/>
        <v/>
      </c>
      <c r="S514" s="88" t="str">
        <f t="array" ref="S514">if(V514="","",XLOOKUP(V514,Master[Company],Master[Group],"NA",0,1))</f>
        <v/>
      </c>
      <c r="T514" s="88" t="str">
        <f t="array" ref="T514">if(V514="","",XLOOKUP(V514,Master[Company],Master[Loading Location],"NA",0,1))</f>
        <v/>
      </c>
      <c r="U514" s="88" t="str">
        <f t="array" ref="U514">if(V514="","",XLOOKUP(V514,Master[Company],Master[Acronym],"NA",0,1))</f>
        <v/>
      </c>
      <c r="V514" s="88"/>
      <c r="W514" s="90"/>
      <c r="X514" s="90"/>
      <c r="Y514" s="88"/>
      <c r="Z514" s="88" t="str">
        <f t="shared" si="5"/>
        <v/>
      </c>
      <c r="AA514" s="88"/>
      <c r="AB514" s="88"/>
      <c r="AC514" s="88"/>
      <c r="AD514" s="166"/>
      <c r="AE514" s="303"/>
      <c r="AF514" s="304"/>
      <c r="AG514" s="304"/>
      <c r="AH514" s="304"/>
      <c r="AI514" s="304"/>
      <c r="AJ514" s="304"/>
      <c r="AK514" s="304"/>
      <c r="AL514" s="305"/>
      <c r="AM514" s="304"/>
      <c r="AN514" s="304"/>
      <c r="AO514" s="304"/>
      <c r="AP514" s="304"/>
      <c r="AQ514" s="304"/>
      <c r="AR514" s="304"/>
      <c r="AS514" s="304"/>
      <c r="AT514" s="304"/>
      <c r="AU514" s="164"/>
      <c r="AV514" s="306"/>
      <c r="AW514" s="306"/>
      <c r="AX514" s="164"/>
      <c r="AY514" s="166"/>
      <c r="AZ514" s="88"/>
      <c r="BA514" s="88"/>
      <c r="BB514" s="88"/>
      <c r="BC514" s="88"/>
      <c r="BD514" s="307"/>
      <c r="BE514" s="88"/>
      <c r="BF514" s="88"/>
      <c r="BG514" s="88"/>
      <c r="BH514" s="308"/>
      <c r="BI514" s="309"/>
      <c r="BJ514" s="310"/>
      <c r="BK514" s="310"/>
      <c r="BL514" s="310"/>
      <c r="BM514" s="310"/>
      <c r="BN514" s="214"/>
    </row>
    <row r="515" ht="22.5" customHeight="1">
      <c r="A515" s="85" t="str">
        <f t="shared" si="6"/>
        <v/>
      </c>
      <c r="B515" s="321"/>
      <c r="C515" s="319" t="str">
        <f t="shared" si="1"/>
        <v/>
      </c>
      <c r="D515" s="322"/>
      <c r="E515" s="320" t="str">
        <f t="shared" si="2"/>
        <v/>
      </c>
      <c r="F515" s="323"/>
      <c r="G515" s="164"/>
      <c r="H515" s="88" t="str">
        <f t="array" ref="H515">IF(D515="","",XLOOKUP(D515,'Master Data'!K:K,'Master Data'!N:N,"Input in Master Data",0,1))</f>
        <v/>
      </c>
      <c r="I515" s="88" t="str">
        <f t="array" ref="I515">IF(D515="","",XLOOKUP(D515,'Master Data'!K:K,'Master Data'!O:O,"Input in Master Data",0,1))</f>
        <v/>
      </c>
      <c r="J515" s="88" t="str">
        <f t="array" ref="J515">if(V515="","",XLOOKUP(V515,Master[Company],Master[Blow],"Unknown",0,1))</f>
        <v/>
      </c>
      <c r="K515" s="88" t="str">
        <f t="array" ref="K515">if(V515="","",XLOOKUP(V515,Master[Company],Master[Pigging],"Unknown",0,1))</f>
        <v/>
      </c>
      <c r="L515" s="88" t="str">
        <f t="array" ref="L515">if(V515="","",XLOOKUP(V515,Master[Company],Master[Load Method],"Unknown",0,1))</f>
        <v/>
      </c>
      <c r="M515" s="88" t="str">
        <f t="array" ref="M515">if(V515="","",XLOOKUP(V515,Master[Company],Master[Line Distance],"Unknown",0,1))</f>
        <v/>
      </c>
      <c r="N515" s="164"/>
      <c r="O515" s="301"/>
      <c r="P515" s="88"/>
      <c r="Q515" s="88" t="str">
        <f t="array" ref="Q515">if(V515="","",XLOOKUP(V515,Master[Company],Master[Terms],"NA",0,1))</f>
        <v/>
      </c>
      <c r="R515" s="88" t="str">
        <f t="shared" si="3"/>
        <v/>
      </c>
      <c r="S515" s="88" t="str">
        <f t="array" ref="S515">if(V515="","",XLOOKUP(V515,Master[Company],Master[Group],"NA",0,1))</f>
        <v/>
      </c>
      <c r="T515" s="88" t="str">
        <f t="array" ref="T515">if(V515="","",XLOOKUP(V515,Master[Company],Master[Loading Location],"NA",0,1))</f>
        <v/>
      </c>
      <c r="U515" s="88" t="str">
        <f t="array" ref="U515">if(V515="","",XLOOKUP(V515,Master[Company],Master[Acronym],"NA",0,1))</f>
        <v/>
      </c>
      <c r="V515" s="88"/>
      <c r="W515" s="90"/>
      <c r="X515" s="90"/>
      <c r="Y515" s="88"/>
      <c r="Z515" s="88" t="str">
        <f t="shared" si="5"/>
        <v/>
      </c>
      <c r="AA515" s="88"/>
      <c r="AB515" s="88"/>
      <c r="AC515" s="88"/>
      <c r="AD515" s="166"/>
      <c r="AE515" s="303"/>
      <c r="AF515" s="304"/>
      <c r="AG515" s="304"/>
      <c r="AH515" s="304"/>
      <c r="AI515" s="304"/>
      <c r="AJ515" s="304"/>
      <c r="AK515" s="304"/>
      <c r="AL515" s="305"/>
      <c r="AM515" s="304"/>
      <c r="AN515" s="304"/>
      <c r="AO515" s="304"/>
      <c r="AP515" s="304"/>
      <c r="AQ515" s="304"/>
      <c r="AR515" s="304"/>
      <c r="AS515" s="304"/>
      <c r="AT515" s="304"/>
      <c r="AU515" s="164"/>
      <c r="AV515" s="306"/>
      <c r="AW515" s="306"/>
      <c r="AX515" s="164"/>
      <c r="AY515" s="166"/>
      <c r="AZ515" s="88"/>
      <c r="BA515" s="88"/>
      <c r="BB515" s="88"/>
      <c r="BC515" s="88"/>
      <c r="BD515" s="307"/>
      <c r="BE515" s="88"/>
      <c r="BF515" s="88"/>
      <c r="BG515" s="88"/>
      <c r="BH515" s="308"/>
      <c r="BI515" s="309"/>
      <c r="BJ515" s="310"/>
      <c r="BK515" s="310"/>
      <c r="BL515" s="310"/>
      <c r="BM515" s="310"/>
      <c r="BN515" s="214"/>
    </row>
    <row r="516" ht="22.5" customHeight="1">
      <c r="A516" s="85" t="str">
        <f t="shared" si="6"/>
        <v/>
      </c>
      <c r="B516" s="321"/>
      <c r="C516" s="319" t="str">
        <f t="shared" si="1"/>
        <v/>
      </c>
      <c r="D516" s="322"/>
      <c r="E516" s="320" t="str">
        <f t="shared" si="2"/>
        <v/>
      </c>
      <c r="F516" s="323"/>
      <c r="G516" s="164"/>
      <c r="H516" s="88" t="str">
        <f t="array" ref="H516">IF(D516="","",XLOOKUP(D516,'Master Data'!K:K,'Master Data'!N:N,"Input in Master Data",0,1))</f>
        <v/>
      </c>
      <c r="I516" s="88" t="str">
        <f t="array" ref="I516">IF(D516="","",XLOOKUP(D516,'Master Data'!K:K,'Master Data'!O:O,"Input in Master Data",0,1))</f>
        <v/>
      </c>
      <c r="J516" s="88" t="str">
        <f t="array" ref="J516">if(V516="","",XLOOKUP(V516,Master[Company],Master[Blow],"Unknown",0,1))</f>
        <v/>
      </c>
      <c r="K516" s="88" t="str">
        <f t="array" ref="K516">if(V516="","",XLOOKUP(V516,Master[Company],Master[Pigging],"Unknown",0,1))</f>
        <v/>
      </c>
      <c r="L516" s="88" t="str">
        <f t="array" ref="L516">if(V516="","",XLOOKUP(V516,Master[Company],Master[Load Method],"Unknown",0,1))</f>
        <v/>
      </c>
      <c r="M516" s="88" t="str">
        <f t="array" ref="M516">if(V516="","",XLOOKUP(V516,Master[Company],Master[Line Distance],"Unknown",0,1))</f>
        <v/>
      </c>
      <c r="N516" s="164"/>
      <c r="O516" s="301"/>
      <c r="P516" s="88"/>
      <c r="Q516" s="88" t="str">
        <f t="array" ref="Q516">if(V516="","",XLOOKUP(V516,Master[Company],Master[Terms],"NA",0,1))</f>
        <v/>
      </c>
      <c r="R516" s="88" t="str">
        <f t="shared" si="3"/>
        <v/>
      </c>
      <c r="S516" s="88" t="str">
        <f t="array" ref="S516">if(V516="","",XLOOKUP(V516,Master[Company],Master[Group],"NA",0,1))</f>
        <v/>
      </c>
      <c r="T516" s="88" t="str">
        <f t="array" ref="T516">if(V516="","",XLOOKUP(V516,Master[Company],Master[Loading Location],"NA",0,1))</f>
        <v/>
      </c>
      <c r="U516" s="88" t="str">
        <f t="array" ref="U516">if(V516="","",XLOOKUP(V516,Master[Company],Master[Acronym],"NA",0,1))</f>
        <v/>
      </c>
      <c r="V516" s="88"/>
      <c r="W516" s="90"/>
      <c r="X516" s="90"/>
      <c r="Y516" s="88"/>
      <c r="Z516" s="88" t="str">
        <f t="shared" si="5"/>
        <v/>
      </c>
      <c r="AA516" s="88"/>
      <c r="AB516" s="88"/>
      <c r="AC516" s="88"/>
      <c r="AD516" s="166"/>
      <c r="AE516" s="303"/>
      <c r="AF516" s="304"/>
      <c r="AG516" s="304"/>
      <c r="AH516" s="304"/>
      <c r="AI516" s="304"/>
      <c r="AJ516" s="304"/>
      <c r="AK516" s="304"/>
      <c r="AL516" s="305"/>
      <c r="AM516" s="304"/>
      <c r="AN516" s="304"/>
      <c r="AO516" s="304"/>
      <c r="AP516" s="304"/>
      <c r="AQ516" s="304"/>
      <c r="AR516" s="304"/>
      <c r="AS516" s="304"/>
      <c r="AT516" s="304"/>
      <c r="AU516" s="164"/>
      <c r="AV516" s="306"/>
      <c r="AW516" s="306"/>
      <c r="AX516" s="164"/>
      <c r="AY516" s="166"/>
      <c r="AZ516" s="88"/>
      <c r="BA516" s="88"/>
      <c r="BB516" s="88"/>
      <c r="BC516" s="88"/>
      <c r="BD516" s="307"/>
      <c r="BE516" s="88"/>
      <c r="BF516" s="88"/>
      <c r="BG516" s="88"/>
      <c r="BH516" s="308"/>
      <c r="BI516" s="309"/>
      <c r="BJ516" s="310"/>
      <c r="BK516" s="310"/>
      <c r="BL516" s="310"/>
      <c r="BM516" s="310"/>
      <c r="BN516" s="214"/>
    </row>
    <row r="517" ht="22.5" customHeight="1">
      <c r="A517" s="85" t="str">
        <f t="shared" si="6"/>
        <v/>
      </c>
      <c r="B517" s="321"/>
      <c r="C517" s="319" t="str">
        <f t="shared" si="1"/>
        <v/>
      </c>
      <c r="D517" s="322"/>
      <c r="E517" s="320" t="str">
        <f t="shared" si="2"/>
        <v/>
      </c>
      <c r="F517" s="323"/>
      <c r="G517" s="164"/>
      <c r="H517" s="88" t="str">
        <f t="array" ref="H517">IF(D517="","",XLOOKUP(D517,'Master Data'!K:K,'Master Data'!N:N,"Input in Master Data",0,1))</f>
        <v/>
      </c>
      <c r="I517" s="88" t="str">
        <f t="array" ref="I517">IF(D517="","",XLOOKUP(D517,'Master Data'!K:K,'Master Data'!O:O,"Input in Master Data",0,1))</f>
        <v/>
      </c>
      <c r="J517" s="88" t="str">
        <f t="array" ref="J517">if(V517="","",XLOOKUP(V517,Master[Company],Master[Blow],"Unknown",0,1))</f>
        <v/>
      </c>
      <c r="K517" s="88" t="str">
        <f t="array" ref="K517">if(V517="","",XLOOKUP(V517,Master[Company],Master[Pigging],"Unknown",0,1))</f>
        <v/>
      </c>
      <c r="L517" s="88" t="str">
        <f t="array" ref="L517">if(V517="","",XLOOKUP(V517,Master[Company],Master[Load Method],"Unknown",0,1))</f>
        <v/>
      </c>
      <c r="M517" s="88" t="str">
        <f t="array" ref="M517">if(V517="","",XLOOKUP(V517,Master[Company],Master[Line Distance],"Unknown",0,1))</f>
        <v/>
      </c>
      <c r="N517" s="164"/>
      <c r="O517" s="301"/>
      <c r="P517" s="88"/>
      <c r="Q517" s="88" t="str">
        <f t="array" ref="Q517">if(V517="","",XLOOKUP(V517,Master[Company],Master[Terms],"NA",0,1))</f>
        <v/>
      </c>
      <c r="R517" s="88" t="str">
        <f t="shared" si="3"/>
        <v/>
      </c>
      <c r="S517" s="88" t="str">
        <f t="array" ref="S517">if(V517="","",XLOOKUP(V517,Master[Company],Master[Group],"NA",0,1))</f>
        <v/>
      </c>
      <c r="T517" s="88" t="str">
        <f t="array" ref="T517">if(V517="","",XLOOKUP(V517,Master[Company],Master[Loading Location],"NA",0,1))</f>
        <v/>
      </c>
      <c r="U517" s="88" t="str">
        <f t="array" ref="U517">if(V517="","",XLOOKUP(V517,Master[Company],Master[Acronym],"NA",0,1))</f>
        <v/>
      </c>
      <c r="V517" s="88"/>
      <c r="W517" s="90"/>
      <c r="X517" s="90"/>
      <c r="Y517" s="88"/>
      <c r="Z517" s="88" t="str">
        <f t="shared" si="5"/>
        <v/>
      </c>
      <c r="AA517" s="88"/>
      <c r="AB517" s="88"/>
      <c r="AC517" s="88"/>
      <c r="AD517" s="166"/>
      <c r="AE517" s="303"/>
      <c r="AF517" s="304"/>
      <c r="AG517" s="304"/>
      <c r="AH517" s="304"/>
      <c r="AI517" s="304"/>
      <c r="AJ517" s="304"/>
      <c r="AK517" s="304"/>
      <c r="AL517" s="305"/>
      <c r="AM517" s="304"/>
      <c r="AN517" s="304"/>
      <c r="AO517" s="304"/>
      <c r="AP517" s="304"/>
      <c r="AQ517" s="304"/>
      <c r="AR517" s="304"/>
      <c r="AS517" s="304"/>
      <c r="AT517" s="304"/>
      <c r="AU517" s="164"/>
      <c r="AV517" s="306"/>
      <c r="AW517" s="306"/>
      <c r="AX517" s="164"/>
      <c r="AY517" s="166"/>
      <c r="AZ517" s="88"/>
      <c r="BA517" s="88"/>
      <c r="BB517" s="88"/>
      <c r="BC517" s="88"/>
      <c r="BD517" s="307"/>
      <c r="BE517" s="88"/>
      <c r="BF517" s="88"/>
      <c r="BG517" s="88"/>
      <c r="BH517" s="308"/>
      <c r="BI517" s="309"/>
      <c r="BJ517" s="310"/>
      <c r="BK517" s="310"/>
      <c r="BL517" s="310"/>
      <c r="BM517" s="310"/>
      <c r="BN517" s="214"/>
    </row>
    <row r="518" ht="22.5" customHeight="1">
      <c r="A518" s="85" t="str">
        <f t="shared" si="6"/>
        <v/>
      </c>
      <c r="B518" s="321"/>
      <c r="C518" s="319" t="str">
        <f t="shared" si="1"/>
        <v/>
      </c>
      <c r="D518" s="322"/>
      <c r="E518" s="320" t="str">
        <f t="shared" si="2"/>
        <v/>
      </c>
      <c r="F518" s="323"/>
      <c r="G518" s="164"/>
      <c r="H518" s="88" t="str">
        <f t="array" ref="H518">IF(D518="","",XLOOKUP(D518,'Master Data'!K:K,'Master Data'!N:N,"Input in Master Data",0,1))</f>
        <v/>
      </c>
      <c r="I518" s="88" t="str">
        <f t="array" ref="I518">IF(D518="","",XLOOKUP(D518,'Master Data'!K:K,'Master Data'!O:O,"Input in Master Data",0,1))</f>
        <v/>
      </c>
      <c r="J518" s="88" t="str">
        <f t="array" ref="J518">if(V518="","",XLOOKUP(V518,Master[Company],Master[Blow],"Unknown",0,1))</f>
        <v/>
      </c>
      <c r="K518" s="88" t="str">
        <f t="array" ref="K518">if(V518="","",XLOOKUP(V518,Master[Company],Master[Pigging],"Unknown",0,1))</f>
        <v/>
      </c>
      <c r="L518" s="88" t="str">
        <f t="array" ref="L518">if(V518="","",XLOOKUP(V518,Master[Company],Master[Load Method],"Unknown",0,1))</f>
        <v/>
      </c>
      <c r="M518" s="88" t="str">
        <f t="array" ref="M518">if(V518="","",XLOOKUP(V518,Master[Company],Master[Line Distance],"Unknown",0,1))</f>
        <v/>
      </c>
      <c r="N518" s="164"/>
      <c r="O518" s="301"/>
      <c r="P518" s="88"/>
      <c r="Q518" s="88" t="str">
        <f t="array" ref="Q518">if(V518="","",XLOOKUP(V518,Master[Company],Master[Terms],"NA",0,1))</f>
        <v/>
      </c>
      <c r="R518" s="88" t="str">
        <f t="shared" si="3"/>
        <v/>
      </c>
      <c r="S518" s="88" t="str">
        <f t="array" ref="S518">if(V518="","",XLOOKUP(V518,Master[Company],Master[Group],"NA",0,1))</f>
        <v/>
      </c>
      <c r="T518" s="88" t="str">
        <f t="array" ref="T518">if(V518="","",XLOOKUP(V518,Master[Company],Master[Loading Location],"NA",0,1))</f>
        <v/>
      </c>
      <c r="U518" s="88" t="str">
        <f t="array" ref="U518">if(V518="","",XLOOKUP(V518,Master[Company],Master[Acronym],"NA",0,1))</f>
        <v/>
      </c>
      <c r="V518" s="88"/>
      <c r="W518" s="90"/>
      <c r="X518" s="90"/>
      <c r="Y518" s="88"/>
      <c r="Z518" s="88" t="str">
        <f t="shared" si="5"/>
        <v/>
      </c>
      <c r="AA518" s="88"/>
      <c r="AB518" s="88"/>
      <c r="AC518" s="88"/>
      <c r="AD518" s="166"/>
      <c r="AE518" s="303"/>
      <c r="AF518" s="304"/>
      <c r="AG518" s="304"/>
      <c r="AH518" s="304"/>
      <c r="AI518" s="304"/>
      <c r="AJ518" s="304"/>
      <c r="AK518" s="304"/>
      <c r="AL518" s="305"/>
      <c r="AM518" s="304"/>
      <c r="AN518" s="304"/>
      <c r="AO518" s="304"/>
      <c r="AP518" s="304"/>
      <c r="AQ518" s="304"/>
      <c r="AR518" s="304"/>
      <c r="AS518" s="304"/>
      <c r="AT518" s="304"/>
      <c r="AU518" s="164"/>
      <c r="AV518" s="306"/>
      <c r="AW518" s="306"/>
      <c r="AX518" s="164"/>
      <c r="AY518" s="166"/>
      <c r="AZ518" s="88"/>
      <c r="BA518" s="88"/>
      <c r="BB518" s="88"/>
      <c r="BC518" s="88"/>
      <c r="BD518" s="307"/>
      <c r="BE518" s="88"/>
      <c r="BF518" s="88"/>
      <c r="BG518" s="88"/>
      <c r="BH518" s="308"/>
      <c r="BI518" s="309"/>
      <c r="BJ518" s="310"/>
      <c r="BK518" s="310"/>
      <c r="BL518" s="310"/>
      <c r="BM518" s="310"/>
      <c r="BN518" s="214"/>
    </row>
    <row r="519" ht="22.5" customHeight="1">
      <c r="A519" s="85" t="str">
        <f t="shared" si="6"/>
        <v/>
      </c>
      <c r="B519" s="321"/>
      <c r="C519" s="319" t="str">
        <f t="shared" si="1"/>
        <v/>
      </c>
      <c r="D519" s="322"/>
      <c r="E519" s="320" t="str">
        <f t="shared" si="2"/>
        <v/>
      </c>
      <c r="F519" s="323"/>
      <c r="G519" s="164"/>
      <c r="H519" s="88" t="str">
        <f t="array" ref="H519">IF(D519="","",XLOOKUP(D519,'Master Data'!K:K,'Master Data'!N:N,"Input in Master Data",0,1))</f>
        <v/>
      </c>
      <c r="I519" s="88" t="str">
        <f t="array" ref="I519">IF(D519="","",XLOOKUP(D519,'Master Data'!K:K,'Master Data'!O:O,"Input in Master Data",0,1))</f>
        <v/>
      </c>
      <c r="J519" s="88" t="str">
        <f t="array" ref="J519">if(V519="","",XLOOKUP(V519,Master[Company],Master[Blow],"Unknown",0,1))</f>
        <v/>
      </c>
      <c r="K519" s="88" t="str">
        <f t="array" ref="K519">if(V519="","",XLOOKUP(V519,Master[Company],Master[Pigging],"Unknown",0,1))</f>
        <v/>
      </c>
      <c r="L519" s="88" t="str">
        <f t="array" ref="L519">if(V519="","",XLOOKUP(V519,Master[Company],Master[Load Method],"Unknown",0,1))</f>
        <v/>
      </c>
      <c r="M519" s="88" t="str">
        <f t="array" ref="M519">if(V519="","",XLOOKUP(V519,Master[Company],Master[Line Distance],"Unknown",0,1))</f>
        <v/>
      </c>
      <c r="N519" s="164"/>
      <c r="O519" s="301"/>
      <c r="P519" s="88"/>
      <c r="Q519" s="88" t="str">
        <f t="array" ref="Q519">if(V519="","",XLOOKUP(V519,Master[Company],Master[Terms],"NA",0,1))</f>
        <v/>
      </c>
      <c r="R519" s="88" t="str">
        <f t="shared" si="3"/>
        <v/>
      </c>
      <c r="S519" s="88" t="str">
        <f t="array" ref="S519">if(V519="","",XLOOKUP(V519,Master[Company],Master[Group],"NA",0,1))</f>
        <v/>
      </c>
      <c r="T519" s="88" t="str">
        <f t="array" ref="T519">if(V519="","",XLOOKUP(V519,Master[Company],Master[Loading Location],"NA",0,1))</f>
        <v/>
      </c>
      <c r="U519" s="88" t="str">
        <f t="array" ref="U519">if(V519="","",XLOOKUP(V519,Master[Company],Master[Acronym],"NA",0,1))</f>
        <v/>
      </c>
      <c r="V519" s="88"/>
      <c r="W519" s="90"/>
      <c r="X519" s="90"/>
      <c r="Y519" s="88"/>
      <c r="Z519" s="88" t="str">
        <f t="shared" si="5"/>
        <v/>
      </c>
      <c r="AA519" s="88"/>
      <c r="AB519" s="88"/>
      <c r="AC519" s="88"/>
      <c r="AD519" s="166"/>
      <c r="AE519" s="303"/>
      <c r="AF519" s="304"/>
      <c r="AG519" s="304"/>
      <c r="AH519" s="304"/>
      <c r="AI519" s="304"/>
      <c r="AJ519" s="304"/>
      <c r="AK519" s="304"/>
      <c r="AL519" s="305"/>
      <c r="AM519" s="304"/>
      <c r="AN519" s="304"/>
      <c r="AO519" s="304"/>
      <c r="AP519" s="304"/>
      <c r="AQ519" s="304"/>
      <c r="AR519" s="304"/>
      <c r="AS519" s="304"/>
      <c r="AT519" s="304"/>
      <c r="AU519" s="164"/>
      <c r="AV519" s="306"/>
      <c r="AW519" s="306"/>
      <c r="AX519" s="164"/>
      <c r="AY519" s="166"/>
      <c r="AZ519" s="88"/>
      <c r="BA519" s="88"/>
      <c r="BB519" s="88"/>
      <c r="BC519" s="88"/>
      <c r="BD519" s="307"/>
      <c r="BE519" s="88"/>
      <c r="BF519" s="88"/>
      <c r="BG519" s="88"/>
      <c r="BH519" s="308"/>
      <c r="BI519" s="309"/>
      <c r="BJ519" s="310"/>
      <c r="BK519" s="310"/>
      <c r="BL519" s="310"/>
      <c r="BM519" s="310"/>
      <c r="BN519" s="214"/>
    </row>
    <row r="520" ht="22.5" customHeight="1">
      <c r="A520" s="85" t="str">
        <f t="shared" si="6"/>
        <v/>
      </c>
      <c r="B520" s="321"/>
      <c r="C520" s="319" t="str">
        <f t="shared" si="1"/>
        <v/>
      </c>
      <c r="D520" s="322"/>
      <c r="E520" s="320" t="str">
        <f t="shared" si="2"/>
        <v/>
      </c>
      <c r="F520" s="323"/>
      <c r="G520" s="164"/>
      <c r="H520" s="88" t="str">
        <f t="array" ref="H520">IF(D520="","",XLOOKUP(D520,'Master Data'!K:K,'Master Data'!N:N,"Input in Master Data",0,1))</f>
        <v/>
      </c>
      <c r="I520" s="88" t="str">
        <f t="array" ref="I520">IF(D520="","",XLOOKUP(D520,'Master Data'!K:K,'Master Data'!O:O,"Input in Master Data",0,1))</f>
        <v/>
      </c>
      <c r="J520" s="88" t="str">
        <f t="array" ref="J520">if(V520="","",XLOOKUP(V520,Master[Company],Master[Blow],"Unknown",0,1))</f>
        <v/>
      </c>
      <c r="K520" s="88" t="str">
        <f t="array" ref="K520">if(V520="","",XLOOKUP(V520,Master[Company],Master[Pigging],"Unknown",0,1))</f>
        <v/>
      </c>
      <c r="L520" s="88" t="str">
        <f t="array" ref="L520">if(V520="","",XLOOKUP(V520,Master[Company],Master[Load Method],"Unknown",0,1))</f>
        <v/>
      </c>
      <c r="M520" s="88" t="str">
        <f t="array" ref="M520">if(V520="","",XLOOKUP(V520,Master[Company],Master[Line Distance],"Unknown",0,1))</f>
        <v/>
      </c>
      <c r="N520" s="164"/>
      <c r="O520" s="301"/>
      <c r="P520" s="88"/>
      <c r="Q520" s="88" t="str">
        <f t="array" ref="Q520">if(V520="","",XLOOKUP(V520,Master[Company],Master[Terms],"NA",0,1))</f>
        <v/>
      </c>
      <c r="R520" s="88" t="str">
        <f t="shared" si="3"/>
        <v/>
      </c>
      <c r="S520" s="88" t="str">
        <f t="array" ref="S520">if(V520="","",XLOOKUP(V520,Master[Company],Master[Group],"NA",0,1))</f>
        <v/>
      </c>
      <c r="T520" s="88" t="str">
        <f t="array" ref="T520">if(V520="","",XLOOKUP(V520,Master[Company],Master[Loading Location],"NA",0,1))</f>
        <v/>
      </c>
      <c r="U520" s="88" t="str">
        <f t="array" ref="U520">if(V520="","",XLOOKUP(V520,Master[Company],Master[Acronym],"NA",0,1))</f>
        <v/>
      </c>
      <c r="V520" s="88"/>
      <c r="W520" s="90"/>
      <c r="X520" s="90"/>
      <c r="Y520" s="88"/>
      <c r="Z520" s="88" t="str">
        <f t="shared" si="5"/>
        <v/>
      </c>
      <c r="AA520" s="88"/>
      <c r="AB520" s="88"/>
      <c r="AC520" s="88"/>
      <c r="AD520" s="166"/>
      <c r="AE520" s="303"/>
      <c r="AF520" s="304"/>
      <c r="AG520" s="304"/>
      <c r="AH520" s="304"/>
      <c r="AI520" s="304"/>
      <c r="AJ520" s="304"/>
      <c r="AK520" s="304"/>
      <c r="AL520" s="305"/>
      <c r="AM520" s="304"/>
      <c r="AN520" s="304"/>
      <c r="AO520" s="304"/>
      <c r="AP520" s="304"/>
      <c r="AQ520" s="304"/>
      <c r="AR520" s="304"/>
      <c r="AS520" s="304"/>
      <c r="AT520" s="304"/>
      <c r="AU520" s="164"/>
      <c r="AV520" s="306"/>
      <c r="AW520" s="306"/>
      <c r="AX520" s="164"/>
      <c r="AY520" s="166"/>
      <c r="AZ520" s="88"/>
      <c r="BA520" s="88"/>
      <c r="BB520" s="88"/>
      <c r="BC520" s="88"/>
      <c r="BD520" s="307"/>
      <c r="BE520" s="88"/>
      <c r="BF520" s="88"/>
      <c r="BG520" s="88"/>
      <c r="BH520" s="308"/>
      <c r="BI520" s="309"/>
      <c r="BJ520" s="310"/>
      <c r="BK520" s="310"/>
      <c r="BL520" s="310"/>
      <c r="BM520" s="310"/>
      <c r="BN520" s="214"/>
    </row>
    <row r="521" ht="22.5" customHeight="1">
      <c r="A521" s="85" t="str">
        <f t="shared" si="6"/>
        <v/>
      </c>
      <c r="B521" s="321"/>
      <c r="C521" s="319" t="str">
        <f t="shared" si="1"/>
        <v/>
      </c>
      <c r="D521" s="322"/>
      <c r="E521" s="320" t="str">
        <f t="shared" si="2"/>
        <v/>
      </c>
      <c r="F521" s="323"/>
      <c r="G521" s="164"/>
      <c r="H521" s="88" t="str">
        <f t="array" ref="H521">IF(D521="","",XLOOKUP(D521,'Master Data'!K:K,'Master Data'!N:N,"Input in Master Data",0,1))</f>
        <v/>
      </c>
      <c r="I521" s="88" t="str">
        <f t="array" ref="I521">IF(D521="","",XLOOKUP(D521,'Master Data'!K:K,'Master Data'!O:O,"Input in Master Data",0,1))</f>
        <v/>
      </c>
      <c r="J521" s="88" t="str">
        <f t="array" ref="J521">if(V521="","",XLOOKUP(V521,Master[Company],Master[Blow],"Unknown",0,1))</f>
        <v/>
      </c>
      <c r="K521" s="88" t="str">
        <f t="array" ref="K521">if(V521="","",XLOOKUP(V521,Master[Company],Master[Pigging],"Unknown",0,1))</f>
        <v/>
      </c>
      <c r="L521" s="88" t="str">
        <f t="array" ref="L521">if(V521="","",XLOOKUP(V521,Master[Company],Master[Load Method],"Unknown",0,1))</f>
        <v/>
      </c>
      <c r="M521" s="88" t="str">
        <f t="array" ref="M521">if(V521="","",XLOOKUP(V521,Master[Company],Master[Line Distance],"Unknown",0,1))</f>
        <v/>
      </c>
      <c r="N521" s="164"/>
      <c r="O521" s="301"/>
      <c r="P521" s="88"/>
      <c r="Q521" s="88" t="str">
        <f t="array" ref="Q521">if(V521="","",XLOOKUP(V521,Master[Company],Master[Terms],"NA",0,1))</f>
        <v/>
      </c>
      <c r="R521" s="88" t="str">
        <f t="shared" si="3"/>
        <v/>
      </c>
      <c r="S521" s="88" t="str">
        <f t="array" ref="S521">if(V521="","",XLOOKUP(V521,Master[Company],Master[Group],"NA",0,1))</f>
        <v/>
      </c>
      <c r="T521" s="88" t="str">
        <f t="array" ref="T521">if(V521="","",XLOOKUP(V521,Master[Company],Master[Loading Location],"NA",0,1))</f>
        <v/>
      </c>
      <c r="U521" s="88" t="str">
        <f t="array" ref="U521">if(V521="","",XLOOKUP(V521,Master[Company],Master[Acronym],"NA",0,1))</f>
        <v/>
      </c>
      <c r="V521" s="88"/>
      <c r="W521" s="90"/>
      <c r="X521" s="90"/>
      <c r="Y521" s="88"/>
      <c r="Z521" s="88" t="str">
        <f t="shared" si="5"/>
        <v/>
      </c>
      <c r="AA521" s="88"/>
      <c r="AB521" s="88"/>
      <c r="AC521" s="88"/>
      <c r="AD521" s="166"/>
      <c r="AE521" s="303"/>
      <c r="AF521" s="304"/>
      <c r="AG521" s="304"/>
      <c r="AH521" s="304"/>
      <c r="AI521" s="304"/>
      <c r="AJ521" s="304"/>
      <c r="AK521" s="304"/>
      <c r="AL521" s="305"/>
      <c r="AM521" s="304"/>
      <c r="AN521" s="304"/>
      <c r="AO521" s="304"/>
      <c r="AP521" s="304"/>
      <c r="AQ521" s="304"/>
      <c r="AR521" s="304"/>
      <c r="AS521" s="304"/>
      <c r="AT521" s="304"/>
      <c r="AU521" s="164"/>
      <c r="AV521" s="306"/>
      <c r="AW521" s="306"/>
      <c r="AX521" s="164"/>
      <c r="AY521" s="166"/>
      <c r="AZ521" s="88"/>
      <c r="BA521" s="88"/>
      <c r="BB521" s="88"/>
      <c r="BC521" s="88"/>
      <c r="BD521" s="307"/>
      <c r="BE521" s="88"/>
      <c r="BF521" s="88"/>
      <c r="BG521" s="88"/>
      <c r="BH521" s="308"/>
      <c r="BI521" s="309"/>
      <c r="BJ521" s="310"/>
      <c r="BK521" s="310"/>
      <c r="BL521" s="310"/>
      <c r="BM521" s="310"/>
      <c r="BN521" s="214"/>
    </row>
    <row r="522" ht="22.5" customHeight="1">
      <c r="A522" s="85" t="str">
        <f t="shared" si="6"/>
        <v/>
      </c>
      <c r="B522" s="321"/>
      <c r="C522" s="319" t="str">
        <f t="shared" si="1"/>
        <v/>
      </c>
      <c r="D522" s="322"/>
      <c r="E522" s="320" t="str">
        <f t="shared" si="2"/>
        <v/>
      </c>
      <c r="F522" s="323"/>
      <c r="G522" s="164"/>
      <c r="H522" s="88" t="str">
        <f t="array" ref="H522">IF(D522="","",XLOOKUP(D522,'Master Data'!K:K,'Master Data'!N:N,"Input in Master Data",0,1))</f>
        <v/>
      </c>
      <c r="I522" s="88" t="str">
        <f t="array" ref="I522">IF(D522="","",XLOOKUP(D522,'Master Data'!K:K,'Master Data'!O:O,"Input in Master Data",0,1))</f>
        <v/>
      </c>
      <c r="J522" s="88" t="str">
        <f t="array" ref="J522">if(V522="","",XLOOKUP(V522,Master[Company],Master[Blow],"Unknown",0,1))</f>
        <v/>
      </c>
      <c r="K522" s="88" t="str">
        <f t="array" ref="K522">if(V522="","",XLOOKUP(V522,Master[Company],Master[Pigging],"Unknown",0,1))</f>
        <v/>
      </c>
      <c r="L522" s="88" t="str">
        <f t="array" ref="L522">if(V522="","",XLOOKUP(V522,Master[Company],Master[Load Method],"Unknown",0,1))</f>
        <v/>
      </c>
      <c r="M522" s="88" t="str">
        <f t="array" ref="M522">if(V522="","",XLOOKUP(V522,Master[Company],Master[Line Distance],"Unknown",0,1))</f>
        <v/>
      </c>
      <c r="N522" s="164"/>
      <c r="O522" s="301"/>
      <c r="P522" s="88"/>
      <c r="Q522" s="88" t="str">
        <f t="array" ref="Q522">if(V522="","",XLOOKUP(V522,Master[Company],Master[Terms],"NA",0,1))</f>
        <v/>
      </c>
      <c r="R522" s="88" t="str">
        <f t="shared" si="3"/>
        <v/>
      </c>
      <c r="S522" s="88" t="str">
        <f t="array" ref="S522">if(V522="","",XLOOKUP(V522,Master[Company],Master[Group],"NA",0,1))</f>
        <v/>
      </c>
      <c r="T522" s="88" t="str">
        <f t="array" ref="T522">if(V522="","",XLOOKUP(V522,Master[Company],Master[Loading Location],"NA",0,1))</f>
        <v/>
      </c>
      <c r="U522" s="88" t="str">
        <f t="array" ref="U522">if(V522="","",XLOOKUP(V522,Master[Company],Master[Acronym],"NA",0,1))</f>
        <v/>
      </c>
      <c r="V522" s="88"/>
      <c r="W522" s="90"/>
      <c r="X522" s="90"/>
      <c r="Y522" s="88"/>
      <c r="Z522" s="88" t="str">
        <f t="shared" si="5"/>
        <v/>
      </c>
      <c r="AA522" s="88"/>
      <c r="AB522" s="88"/>
      <c r="AC522" s="88"/>
      <c r="AD522" s="166"/>
      <c r="AE522" s="303"/>
      <c r="AF522" s="304"/>
      <c r="AG522" s="304"/>
      <c r="AH522" s="304"/>
      <c r="AI522" s="304"/>
      <c r="AJ522" s="304"/>
      <c r="AK522" s="304"/>
      <c r="AL522" s="305"/>
      <c r="AM522" s="304"/>
      <c r="AN522" s="304"/>
      <c r="AO522" s="304"/>
      <c r="AP522" s="304"/>
      <c r="AQ522" s="304"/>
      <c r="AR522" s="304"/>
      <c r="AS522" s="304"/>
      <c r="AT522" s="304"/>
      <c r="AU522" s="164"/>
      <c r="AV522" s="306"/>
      <c r="AW522" s="306"/>
      <c r="AX522" s="164"/>
      <c r="AY522" s="166"/>
      <c r="AZ522" s="88"/>
      <c r="BA522" s="88"/>
      <c r="BB522" s="88"/>
      <c r="BC522" s="88"/>
      <c r="BD522" s="307"/>
      <c r="BE522" s="88"/>
      <c r="BF522" s="88"/>
      <c r="BG522" s="88"/>
      <c r="BH522" s="308"/>
      <c r="BI522" s="309"/>
      <c r="BJ522" s="310"/>
      <c r="BK522" s="310"/>
      <c r="BL522" s="310"/>
      <c r="BM522" s="310"/>
      <c r="BN522" s="214"/>
    </row>
    <row r="523" ht="22.5" customHeight="1">
      <c r="A523" s="85" t="str">
        <f t="shared" si="6"/>
        <v/>
      </c>
      <c r="B523" s="321"/>
      <c r="C523" s="319" t="str">
        <f t="shared" si="1"/>
        <v/>
      </c>
      <c r="D523" s="322"/>
      <c r="E523" s="320" t="str">
        <f t="shared" si="2"/>
        <v/>
      </c>
      <c r="F523" s="323"/>
      <c r="G523" s="164"/>
      <c r="H523" s="88" t="str">
        <f t="array" ref="H523">IF(D523="","",XLOOKUP(D523,'Master Data'!K:K,'Master Data'!N:N,"Input in Master Data",0,1))</f>
        <v/>
      </c>
      <c r="I523" s="88" t="str">
        <f t="array" ref="I523">IF(D523="","",XLOOKUP(D523,'Master Data'!K:K,'Master Data'!O:O,"Input in Master Data",0,1))</f>
        <v/>
      </c>
      <c r="J523" s="88" t="str">
        <f t="array" ref="J523">if(V523="","",XLOOKUP(V523,Master[Company],Master[Blow],"Unknown",0,1))</f>
        <v/>
      </c>
      <c r="K523" s="88" t="str">
        <f t="array" ref="K523">if(V523="","",XLOOKUP(V523,Master[Company],Master[Pigging],"Unknown",0,1))</f>
        <v/>
      </c>
      <c r="L523" s="88" t="str">
        <f t="array" ref="L523">if(V523="","",XLOOKUP(V523,Master[Company],Master[Load Method],"Unknown",0,1))</f>
        <v/>
      </c>
      <c r="M523" s="88" t="str">
        <f t="array" ref="M523">if(V523="","",XLOOKUP(V523,Master[Company],Master[Line Distance],"Unknown",0,1))</f>
        <v/>
      </c>
      <c r="N523" s="164"/>
      <c r="O523" s="301"/>
      <c r="P523" s="88"/>
      <c r="Q523" s="88" t="str">
        <f t="array" ref="Q523">if(V523="","",XLOOKUP(V523,Master[Company],Master[Terms],"NA",0,1))</f>
        <v/>
      </c>
      <c r="R523" s="88" t="str">
        <f t="shared" si="3"/>
        <v/>
      </c>
      <c r="S523" s="88" t="str">
        <f t="array" ref="S523">if(V523="","",XLOOKUP(V523,Master[Company],Master[Group],"NA",0,1))</f>
        <v/>
      </c>
      <c r="T523" s="88" t="str">
        <f t="array" ref="T523">if(V523="","",XLOOKUP(V523,Master[Company],Master[Loading Location],"NA",0,1))</f>
        <v/>
      </c>
      <c r="U523" s="88" t="str">
        <f t="array" ref="U523">if(V523="","",XLOOKUP(V523,Master[Company],Master[Acronym],"NA",0,1))</f>
        <v/>
      </c>
      <c r="V523" s="88"/>
      <c r="W523" s="90"/>
      <c r="X523" s="90"/>
      <c r="Y523" s="88"/>
      <c r="Z523" s="88" t="str">
        <f t="shared" si="5"/>
        <v/>
      </c>
      <c r="AA523" s="88"/>
      <c r="AB523" s="88"/>
      <c r="AC523" s="88"/>
      <c r="AD523" s="166"/>
      <c r="AE523" s="303"/>
      <c r="AF523" s="304"/>
      <c r="AG523" s="304"/>
      <c r="AH523" s="304"/>
      <c r="AI523" s="304"/>
      <c r="AJ523" s="304"/>
      <c r="AK523" s="304"/>
      <c r="AL523" s="305"/>
      <c r="AM523" s="304"/>
      <c r="AN523" s="304"/>
      <c r="AO523" s="304"/>
      <c r="AP523" s="304"/>
      <c r="AQ523" s="304"/>
      <c r="AR523" s="304"/>
      <c r="AS523" s="304"/>
      <c r="AT523" s="304"/>
      <c r="AU523" s="164"/>
      <c r="AV523" s="306"/>
      <c r="AW523" s="306"/>
      <c r="AX523" s="164"/>
      <c r="AY523" s="166"/>
      <c r="AZ523" s="88"/>
      <c r="BA523" s="88"/>
      <c r="BB523" s="88"/>
      <c r="BC523" s="88"/>
      <c r="BD523" s="307"/>
      <c r="BE523" s="88"/>
      <c r="BF523" s="88"/>
      <c r="BG523" s="88"/>
      <c r="BH523" s="308"/>
      <c r="BI523" s="309"/>
      <c r="BJ523" s="310"/>
      <c r="BK523" s="310"/>
      <c r="BL523" s="310"/>
      <c r="BM523" s="310"/>
      <c r="BN523" s="214"/>
    </row>
    <row r="524" ht="22.5" customHeight="1">
      <c r="A524" s="85" t="str">
        <f t="shared" si="6"/>
        <v/>
      </c>
      <c r="B524" s="321"/>
      <c r="C524" s="319" t="str">
        <f t="shared" si="1"/>
        <v/>
      </c>
      <c r="D524" s="322"/>
      <c r="E524" s="320" t="str">
        <f t="shared" si="2"/>
        <v/>
      </c>
      <c r="F524" s="323"/>
      <c r="G524" s="164"/>
      <c r="H524" s="88" t="str">
        <f t="array" ref="H524">IF(D524="","",XLOOKUP(D524,'Master Data'!K:K,'Master Data'!N:N,"Input in Master Data",0,1))</f>
        <v/>
      </c>
      <c r="I524" s="88" t="str">
        <f t="array" ref="I524">IF(D524="","",XLOOKUP(D524,'Master Data'!K:K,'Master Data'!O:O,"Input in Master Data",0,1))</f>
        <v/>
      </c>
      <c r="J524" s="88" t="str">
        <f t="array" ref="J524">if(V524="","",XLOOKUP(V524,Master[Company],Master[Blow],"Unknown",0,1))</f>
        <v/>
      </c>
      <c r="K524" s="88" t="str">
        <f t="array" ref="K524">if(V524="","",XLOOKUP(V524,Master[Company],Master[Pigging],"Unknown",0,1))</f>
        <v/>
      </c>
      <c r="L524" s="88" t="str">
        <f t="array" ref="L524">if(V524="","",XLOOKUP(V524,Master[Company],Master[Load Method],"Unknown",0,1))</f>
        <v/>
      </c>
      <c r="M524" s="88" t="str">
        <f t="array" ref="M524">if(V524="","",XLOOKUP(V524,Master[Company],Master[Line Distance],"Unknown",0,1))</f>
        <v/>
      </c>
      <c r="N524" s="164"/>
      <c r="O524" s="301"/>
      <c r="P524" s="88"/>
      <c r="Q524" s="88" t="str">
        <f t="array" ref="Q524">if(V524="","",XLOOKUP(V524,Master[Company],Master[Terms],"NA",0,1))</f>
        <v/>
      </c>
      <c r="R524" s="88" t="str">
        <f t="shared" si="3"/>
        <v/>
      </c>
      <c r="S524" s="88" t="str">
        <f t="array" ref="S524">if(V524="","",XLOOKUP(V524,Master[Company],Master[Group],"NA",0,1))</f>
        <v/>
      </c>
      <c r="T524" s="88" t="str">
        <f t="array" ref="T524">if(V524="","",XLOOKUP(V524,Master[Company],Master[Loading Location],"NA",0,1))</f>
        <v/>
      </c>
      <c r="U524" s="88" t="str">
        <f t="array" ref="U524">if(V524="","",XLOOKUP(V524,Master[Company],Master[Acronym],"NA",0,1))</f>
        <v/>
      </c>
      <c r="V524" s="88"/>
      <c r="W524" s="90"/>
      <c r="X524" s="90"/>
      <c r="Y524" s="88"/>
      <c r="Z524" s="88" t="str">
        <f t="shared" si="5"/>
        <v/>
      </c>
      <c r="AA524" s="88"/>
      <c r="AB524" s="88"/>
      <c r="AC524" s="88"/>
      <c r="AD524" s="166"/>
      <c r="AE524" s="303"/>
      <c r="AF524" s="304"/>
      <c r="AG524" s="304"/>
      <c r="AH524" s="304"/>
      <c r="AI524" s="304"/>
      <c r="AJ524" s="304"/>
      <c r="AK524" s="304"/>
      <c r="AL524" s="305"/>
      <c r="AM524" s="304"/>
      <c r="AN524" s="304"/>
      <c r="AO524" s="304"/>
      <c r="AP524" s="304"/>
      <c r="AQ524" s="304"/>
      <c r="AR524" s="304"/>
      <c r="AS524" s="304"/>
      <c r="AT524" s="304"/>
      <c r="AU524" s="164"/>
      <c r="AV524" s="306"/>
      <c r="AW524" s="306"/>
      <c r="AX524" s="164"/>
      <c r="AY524" s="166"/>
      <c r="AZ524" s="88"/>
      <c r="BA524" s="88"/>
      <c r="BB524" s="88"/>
      <c r="BC524" s="88"/>
      <c r="BD524" s="307"/>
      <c r="BE524" s="88"/>
      <c r="BF524" s="88"/>
      <c r="BG524" s="88"/>
      <c r="BH524" s="308"/>
      <c r="BI524" s="309"/>
      <c r="BJ524" s="310"/>
      <c r="BK524" s="310"/>
      <c r="BL524" s="310"/>
      <c r="BM524" s="310"/>
      <c r="BN524" s="214"/>
    </row>
    <row r="525" ht="22.5" customHeight="1">
      <c r="A525" s="85" t="str">
        <f t="shared" si="6"/>
        <v/>
      </c>
      <c r="B525" s="321"/>
      <c r="C525" s="319" t="str">
        <f t="shared" si="1"/>
        <v/>
      </c>
      <c r="D525" s="322"/>
      <c r="E525" s="320" t="str">
        <f t="shared" si="2"/>
        <v/>
      </c>
      <c r="F525" s="323"/>
      <c r="G525" s="164"/>
      <c r="H525" s="88" t="str">
        <f t="array" ref="H525">IF(D525="","",XLOOKUP(D525,'Master Data'!K:K,'Master Data'!N:N,"Input in Master Data",0,1))</f>
        <v/>
      </c>
      <c r="I525" s="88" t="str">
        <f t="array" ref="I525">IF(D525="","",XLOOKUP(D525,'Master Data'!K:K,'Master Data'!O:O,"Input in Master Data",0,1))</f>
        <v/>
      </c>
      <c r="J525" s="88" t="str">
        <f t="array" ref="J525">if(V525="","",XLOOKUP(V525,Master[Company],Master[Blow],"Unknown",0,1))</f>
        <v/>
      </c>
      <c r="K525" s="88" t="str">
        <f t="array" ref="K525">if(V525="","",XLOOKUP(V525,Master[Company],Master[Pigging],"Unknown",0,1))</f>
        <v/>
      </c>
      <c r="L525" s="88" t="str">
        <f t="array" ref="L525">if(V525="","",XLOOKUP(V525,Master[Company],Master[Load Method],"Unknown",0,1))</f>
        <v/>
      </c>
      <c r="M525" s="88" t="str">
        <f t="array" ref="M525">if(V525="","",XLOOKUP(V525,Master[Company],Master[Line Distance],"Unknown",0,1))</f>
        <v/>
      </c>
      <c r="N525" s="164"/>
      <c r="O525" s="301"/>
      <c r="P525" s="88"/>
      <c r="Q525" s="88" t="str">
        <f t="array" ref="Q525">if(V525="","",XLOOKUP(V525,Master[Company],Master[Terms],"NA",0,1))</f>
        <v/>
      </c>
      <c r="R525" s="88" t="str">
        <f t="shared" si="3"/>
        <v/>
      </c>
      <c r="S525" s="88" t="str">
        <f t="array" ref="S525">if(V525="","",XLOOKUP(V525,Master[Company],Master[Group],"NA",0,1))</f>
        <v/>
      </c>
      <c r="T525" s="88" t="str">
        <f t="array" ref="T525">if(V525="","",XLOOKUP(V525,Master[Company],Master[Loading Location],"NA",0,1))</f>
        <v/>
      </c>
      <c r="U525" s="88" t="str">
        <f t="array" ref="U525">if(V525="","",XLOOKUP(V525,Master[Company],Master[Acronym],"NA",0,1))</f>
        <v/>
      </c>
      <c r="V525" s="88"/>
      <c r="W525" s="90"/>
      <c r="X525" s="90"/>
      <c r="Y525" s="88"/>
      <c r="Z525" s="88" t="str">
        <f t="shared" si="5"/>
        <v/>
      </c>
      <c r="AA525" s="88"/>
      <c r="AB525" s="88"/>
      <c r="AC525" s="88"/>
      <c r="AD525" s="166"/>
      <c r="AE525" s="303"/>
      <c r="AF525" s="304"/>
      <c r="AG525" s="304"/>
      <c r="AH525" s="304"/>
      <c r="AI525" s="304"/>
      <c r="AJ525" s="304"/>
      <c r="AK525" s="304"/>
      <c r="AL525" s="305"/>
      <c r="AM525" s="304"/>
      <c r="AN525" s="304"/>
      <c r="AO525" s="304"/>
      <c r="AP525" s="304"/>
      <c r="AQ525" s="304"/>
      <c r="AR525" s="304"/>
      <c r="AS525" s="304"/>
      <c r="AT525" s="304"/>
      <c r="AU525" s="164"/>
      <c r="AV525" s="306"/>
      <c r="AW525" s="306"/>
      <c r="AX525" s="164"/>
      <c r="AY525" s="166"/>
      <c r="AZ525" s="88"/>
      <c r="BA525" s="88"/>
      <c r="BB525" s="88"/>
      <c r="BC525" s="88"/>
      <c r="BD525" s="307"/>
      <c r="BE525" s="88"/>
      <c r="BF525" s="88"/>
      <c r="BG525" s="88"/>
      <c r="BH525" s="308"/>
      <c r="BI525" s="309"/>
      <c r="BJ525" s="310"/>
      <c r="BK525" s="310"/>
      <c r="BL525" s="310"/>
      <c r="BM525" s="310"/>
      <c r="BN525" s="214"/>
    </row>
    <row r="526" ht="22.5" customHeight="1">
      <c r="A526" s="85" t="str">
        <f t="shared" si="6"/>
        <v/>
      </c>
      <c r="B526" s="321"/>
      <c r="C526" s="319" t="str">
        <f t="shared" si="1"/>
        <v/>
      </c>
      <c r="D526" s="322"/>
      <c r="E526" s="320" t="str">
        <f t="shared" si="2"/>
        <v/>
      </c>
      <c r="F526" s="323"/>
      <c r="G526" s="164"/>
      <c r="H526" s="88" t="str">
        <f t="array" ref="H526">IF(D526="","",XLOOKUP(D526,'Master Data'!K:K,'Master Data'!N:N,"Input in Master Data",0,1))</f>
        <v/>
      </c>
      <c r="I526" s="88" t="str">
        <f t="array" ref="I526">IF(D526="","",XLOOKUP(D526,'Master Data'!K:K,'Master Data'!O:O,"Input in Master Data",0,1))</f>
        <v/>
      </c>
      <c r="J526" s="88" t="str">
        <f t="array" ref="J526">if(V526="","",XLOOKUP(V526,Master[Company],Master[Blow],"Unknown",0,1))</f>
        <v/>
      </c>
      <c r="K526" s="88" t="str">
        <f t="array" ref="K526">if(V526="","",XLOOKUP(V526,Master[Company],Master[Pigging],"Unknown",0,1))</f>
        <v/>
      </c>
      <c r="L526" s="88" t="str">
        <f t="array" ref="L526">if(V526="","",XLOOKUP(V526,Master[Company],Master[Load Method],"Unknown",0,1))</f>
        <v/>
      </c>
      <c r="M526" s="88" t="str">
        <f t="array" ref="M526">if(V526="","",XLOOKUP(V526,Master[Company],Master[Line Distance],"Unknown",0,1))</f>
        <v/>
      </c>
      <c r="N526" s="164"/>
      <c r="O526" s="301"/>
      <c r="P526" s="88"/>
      <c r="Q526" s="88" t="str">
        <f t="array" ref="Q526">if(V526="","",XLOOKUP(V526,Master[Company],Master[Terms],"NA",0,1))</f>
        <v/>
      </c>
      <c r="R526" s="88" t="str">
        <f t="shared" si="3"/>
        <v/>
      </c>
      <c r="S526" s="88" t="str">
        <f t="array" ref="S526">if(V526="","",XLOOKUP(V526,Master[Company],Master[Group],"NA",0,1))</f>
        <v/>
      </c>
      <c r="T526" s="88" t="str">
        <f t="array" ref="T526">if(V526="","",XLOOKUP(V526,Master[Company],Master[Loading Location],"NA",0,1))</f>
        <v/>
      </c>
      <c r="U526" s="88" t="str">
        <f t="array" ref="U526">if(V526="","",XLOOKUP(V526,Master[Company],Master[Acronym],"NA",0,1))</f>
        <v/>
      </c>
      <c r="V526" s="88"/>
      <c r="W526" s="90"/>
      <c r="X526" s="90"/>
      <c r="Y526" s="88"/>
      <c r="Z526" s="88" t="str">
        <f t="shared" si="5"/>
        <v/>
      </c>
      <c r="AA526" s="88"/>
      <c r="AB526" s="88"/>
      <c r="AC526" s="88"/>
      <c r="AD526" s="166"/>
      <c r="AE526" s="303"/>
      <c r="AF526" s="304"/>
      <c r="AG526" s="304"/>
      <c r="AH526" s="304"/>
      <c r="AI526" s="304"/>
      <c r="AJ526" s="304"/>
      <c r="AK526" s="304"/>
      <c r="AL526" s="305"/>
      <c r="AM526" s="304"/>
      <c r="AN526" s="304"/>
      <c r="AO526" s="304"/>
      <c r="AP526" s="304"/>
      <c r="AQ526" s="304"/>
      <c r="AR526" s="304"/>
      <c r="AS526" s="304"/>
      <c r="AT526" s="304"/>
      <c r="AU526" s="164"/>
      <c r="AV526" s="306"/>
      <c r="AW526" s="306"/>
      <c r="AX526" s="164"/>
      <c r="AY526" s="166"/>
      <c r="AZ526" s="88"/>
      <c r="BA526" s="88"/>
      <c r="BB526" s="88"/>
      <c r="BC526" s="88"/>
      <c r="BD526" s="307"/>
      <c r="BE526" s="88"/>
      <c r="BF526" s="88"/>
      <c r="BG526" s="88"/>
      <c r="BH526" s="308"/>
      <c r="BI526" s="309"/>
      <c r="BJ526" s="310"/>
      <c r="BK526" s="310"/>
      <c r="BL526" s="310"/>
      <c r="BM526" s="310"/>
      <c r="BN526" s="214"/>
    </row>
    <row r="527" ht="22.5" customHeight="1">
      <c r="A527" s="85" t="str">
        <f t="shared" si="6"/>
        <v/>
      </c>
      <c r="B527" s="321"/>
      <c r="C527" s="319" t="str">
        <f t="shared" si="1"/>
        <v/>
      </c>
      <c r="D527" s="322"/>
      <c r="E527" s="320" t="str">
        <f t="shared" si="2"/>
        <v/>
      </c>
      <c r="F527" s="323"/>
      <c r="G527" s="164"/>
      <c r="H527" s="88" t="str">
        <f t="array" ref="H527">IF(D527="","",XLOOKUP(D527,'Master Data'!K:K,'Master Data'!N:N,"Input in Master Data",0,1))</f>
        <v/>
      </c>
      <c r="I527" s="88" t="str">
        <f t="array" ref="I527">IF(D527="","",XLOOKUP(D527,'Master Data'!K:K,'Master Data'!O:O,"Input in Master Data",0,1))</f>
        <v/>
      </c>
      <c r="J527" s="88" t="str">
        <f t="array" ref="J527">if(V527="","",XLOOKUP(V527,Master[Company],Master[Blow],"Unknown",0,1))</f>
        <v/>
      </c>
      <c r="K527" s="88" t="str">
        <f t="array" ref="K527">if(V527="","",XLOOKUP(V527,Master[Company],Master[Pigging],"Unknown",0,1))</f>
        <v/>
      </c>
      <c r="L527" s="88" t="str">
        <f t="array" ref="L527">if(V527="","",XLOOKUP(V527,Master[Company],Master[Load Method],"Unknown",0,1))</f>
        <v/>
      </c>
      <c r="M527" s="88" t="str">
        <f t="array" ref="M527">if(V527="","",XLOOKUP(V527,Master[Company],Master[Line Distance],"Unknown",0,1))</f>
        <v/>
      </c>
      <c r="N527" s="164"/>
      <c r="O527" s="301"/>
      <c r="P527" s="88"/>
      <c r="Q527" s="88" t="str">
        <f t="array" ref="Q527">if(V527="","",XLOOKUP(V527,Master[Company],Master[Terms],"NA",0,1))</f>
        <v/>
      </c>
      <c r="R527" s="88" t="str">
        <f t="shared" si="3"/>
        <v/>
      </c>
      <c r="S527" s="88" t="str">
        <f t="array" ref="S527">if(V527="","",XLOOKUP(V527,Master[Company],Master[Group],"NA",0,1))</f>
        <v/>
      </c>
      <c r="T527" s="88" t="str">
        <f t="array" ref="T527">if(V527="","",XLOOKUP(V527,Master[Company],Master[Loading Location],"NA",0,1))</f>
        <v/>
      </c>
      <c r="U527" s="88" t="str">
        <f t="array" ref="U527">if(V527="","",XLOOKUP(V527,Master[Company],Master[Acronym],"NA",0,1))</f>
        <v/>
      </c>
      <c r="V527" s="88"/>
      <c r="W527" s="90"/>
      <c r="X527" s="90"/>
      <c r="Y527" s="88"/>
      <c r="Z527" s="88" t="str">
        <f t="shared" si="5"/>
        <v/>
      </c>
      <c r="AA527" s="88"/>
      <c r="AB527" s="88"/>
      <c r="AC527" s="88"/>
      <c r="AD527" s="166"/>
      <c r="AE527" s="303"/>
      <c r="AF527" s="304"/>
      <c r="AG527" s="304"/>
      <c r="AH527" s="304"/>
      <c r="AI527" s="304"/>
      <c r="AJ527" s="304"/>
      <c r="AK527" s="304"/>
      <c r="AL527" s="305"/>
      <c r="AM527" s="304"/>
      <c r="AN527" s="304"/>
      <c r="AO527" s="304"/>
      <c r="AP527" s="304"/>
      <c r="AQ527" s="304"/>
      <c r="AR527" s="304"/>
      <c r="AS527" s="304"/>
      <c r="AT527" s="304"/>
      <c r="AU527" s="164"/>
      <c r="AV527" s="306"/>
      <c r="AW527" s="306"/>
      <c r="AX527" s="164"/>
      <c r="AY527" s="166"/>
      <c r="AZ527" s="88"/>
      <c r="BA527" s="88"/>
      <c r="BB527" s="88"/>
      <c r="BC527" s="88"/>
      <c r="BD527" s="307"/>
      <c r="BE527" s="88"/>
      <c r="BF527" s="88"/>
      <c r="BG527" s="88"/>
      <c r="BH527" s="308"/>
      <c r="BI527" s="309"/>
      <c r="BJ527" s="310"/>
      <c r="BK527" s="310"/>
      <c r="BL527" s="310"/>
      <c r="BM527" s="310"/>
      <c r="BN527" s="214"/>
    </row>
    <row r="528" ht="22.5" customHeight="1">
      <c r="A528" s="85" t="str">
        <f t="shared" si="6"/>
        <v/>
      </c>
      <c r="B528" s="321"/>
      <c r="C528" s="319" t="str">
        <f t="shared" si="1"/>
        <v/>
      </c>
      <c r="D528" s="322"/>
      <c r="E528" s="320" t="str">
        <f t="shared" si="2"/>
        <v/>
      </c>
      <c r="F528" s="323"/>
      <c r="G528" s="164"/>
      <c r="H528" s="88" t="str">
        <f t="array" ref="H528">IF(D528="","",XLOOKUP(D528,'Master Data'!K:K,'Master Data'!N:N,"Input in Master Data",0,1))</f>
        <v/>
      </c>
      <c r="I528" s="88" t="str">
        <f t="array" ref="I528">IF(D528="","",XLOOKUP(D528,'Master Data'!K:K,'Master Data'!O:O,"Input in Master Data",0,1))</f>
        <v/>
      </c>
      <c r="J528" s="88" t="str">
        <f t="array" ref="J528">if(V528="","",XLOOKUP(V528,Master[Company],Master[Blow],"Unknown",0,1))</f>
        <v/>
      </c>
      <c r="K528" s="88" t="str">
        <f t="array" ref="K528">if(V528="","",XLOOKUP(V528,Master[Company],Master[Pigging],"Unknown",0,1))</f>
        <v/>
      </c>
      <c r="L528" s="88" t="str">
        <f t="array" ref="L528">if(V528="","",XLOOKUP(V528,Master[Company],Master[Load Method],"Unknown",0,1))</f>
        <v/>
      </c>
      <c r="M528" s="88" t="str">
        <f t="array" ref="M528">if(V528="","",XLOOKUP(V528,Master[Company],Master[Line Distance],"Unknown",0,1))</f>
        <v/>
      </c>
      <c r="N528" s="164"/>
      <c r="O528" s="301"/>
      <c r="P528" s="88"/>
      <c r="Q528" s="88" t="str">
        <f t="array" ref="Q528">if(V528="","",XLOOKUP(V528,Master[Company],Master[Terms],"NA",0,1))</f>
        <v/>
      </c>
      <c r="R528" s="88" t="str">
        <f t="shared" si="3"/>
        <v/>
      </c>
      <c r="S528" s="88" t="str">
        <f t="array" ref="S528">if(V528="","",XLOOKUP(V528,Master[Company],Master[Group],"NA",0,1))</f>
        <v/>
      </c>
      <c r="T528" s="88" t="str">
        <f t="array" ref="T528">if(V528="","",XLOOKUP(V528,Master[Company],Master[Loading Location],"NA",0,1))</f>
        <v/>
      </c>
      <c r="U528" s="88" t="str">
        <f t="array" ref="U528">if(V528="","",XLOOKUP(V528,Master[Company],Master[Acronym],"NA",0,1))</f>
        <v/>
      </c>
      <c r="V528" s="88"/>
      <c r="W528" s="90"/>
      <c r="X528" s="90"/>
      <c r="Y528" s="88"/>
      <c r="Z528" s="88" t="str">
        <f t="shared" si="5"/>
        <v/>
      </c>
      <c r="AA528" s="88"/>
      <c r="AB528" s="88"/>
      <c r="AC528" s="88"/>
      <c r="AD528" s="166"/>
      <c r="AE528" s="303"/>
      <c r="AF528" s="304"/>
      <c r="AG528" s="304"/>
      <c r="AH528" s="304"/>
      <c r="AI528" s="304"/>
      <c r="AJ528" s="304"/>
      <c r="AK528" s="304"/>
      <c r="AL528" s="305"/>
      <c r="AM528" s="304"/>
      <c r="AN528" s="304"/>
      <c r="AO528" s="304"/>
      <c r="AP528" s="304"/>
      <c r="AQ528" s="304"/>
      <c r="AR528" s="304"/>
      <c r="AS528" s="304"/>
      <c r="AT528" s="304"/>
      <c r="AU528" s="164"/>
      <c r="AV528" s="306"/>
      <c r="AW528" s="306"/>
      <c r="AX528" s="164"/>
      <c r="AY528" s="166"/>
      <c r="AZ528" s="88"/>
      <c r="BA528" s="88"/>
      <c r="BB528" s="88"/>
      <c r="BC528" s="88"/>
      <c r="BD528" s="307"/>
      <c r="BE528" s="88"/>
      <c r="BF528" s="88"/>
      <c r="BG528" s="88"/>
      <c r="BH528" s="308"/>
      <c r="BI528" s="309"/>
      <c r="BJ528" s="310"/>
      <c r="BK528" s="310"/>
      <c r="BL528" s="310"/>
      <c r="BM528" s="310"/>
      <c r="BN528" s="214"/>
    </row>
    <row r="529" ht="22.5" customHeight="1">
      <c r="A529" s="85" t="str">
        <f t="shared" si="6"/>
        <v/>
      </c>
      <c r="B529" s="321"/>
      <c r="C529" s="319" t="str">
        <f t="shared" si="1"/>
        <v/>
      </c>
      <c r="D529" s="322"/>
      <c r="E529" s="320" t="str">
        <f t="shared" si="2"/>
        <v/>
      </c>
      <c r="F529" s="323"/>
      <c r="G529" s="164"/>
      <c r="H529" s="88" t="str">
        <f t="array" ref="H529">IF(D529="","",XLOOKUP(D529,'Master Data'!K:K,'Master Data'!N:N,"Input in Master Data",0,1))</f>
        <v/>
      </c>
      <c r="I529" s="88" t="str">
        <f t="array" ref="I529">IF(D529="","",XLOOKUP(D529,'Master Data'!K:K,'Master Data'!O:O,"Input in Master Data",0,1))</f>
        <v/>
      </c>
      <c r="J529" s="88" t="str">
        <f t="array" ref="J529">if(V529="","",XLOOKUP(V529,Master[Company],Master[Blow],"Unknown",0,1))</f>
        <v/>
      </c>
      <c r="K529" s="88" t="str">
        <f t="array" ref="K529">if(V529="","",XLOOKUP(V529,Master[Company],Master[Pigging],"Unknown",0,1))</f>
        <v/>
      </c>
      <c r="L529" s="88" t="str">
        <f t="array" ref="L529">if(V529="","",XLOOKUP(V529,Master[Company],Master[Load Method],"Unknown",0,1))</f>
        <v/>
      </c>
      <c r="M529" s="88" t="str">
        <f t="array" ref="M529">if(V529="","",XLOOKUP(V529,Master[Company],Master[Line Distance],"Unknown",0,1))</f>
        <v/>
      </c>
      <c r="N529" s="164"/>
      <c r="O529" s="301"/>
      <c r="P529" s="88"/>
      <c r="Q529" s="88" t="str">
        <f t="array" ref="Q529">if(V529="","",XLOOKUP(V529,Master[Company],Master[Terms],"NA",0,1))</f>
        <v/>
      </c>
      <c r="R529" s="88" t="str">
        <f t="shared" si="3"/>
        <v/>
      </c>
      <c r="S529" s="88" t="str">
        <f t="array" ref="S529">if(V529="","",XLOOKUP(V529,Master[Company],Master[Group],"NA",0,1))</f>
        <v/>
      </c>
      <c r="T529" s="88" t="str">
        <f t="array" ref="T529">if(V529="","",XLOOKUP(V529,Master[Company],Master[Loading Location],"NA",0,1))</f>
        <v/>
      </c>
      <c r="U529" s="88" t="str">
        <f t="array" ref="U529">if(V529="","",XLOOKUP(V529,Master[Company],Master[Acronym],"NA",0,1))</f>
        <v/>
      </c>
      <c r="V529" s="88"/>
      <c r="W529" s="90"/>
      <c r="X529" s="90"/>
      <c r="Y529" s="88"/>
      <c r="Z529" s="88" t="str">
        <f t="shared" si="5"/>
        <v/>
      </c>
      <c r="AA529" s="88"/>
      <c r="AB529" s="88"/>
      <c r="AC529" s="88"/>
      <c r="AD529" s="166"/>
      <c r="AE529" s="303"/>
      <c r="AF529" s="304"/>
      <c r="AG529" s="304"/>
      <c r="AH529" s="304"/>
      <c r="AI529" s="304"/>
      <c r="AJ529" s="304"/>
      <c r="AK529" s="304"/>
      <c r="AL529" s="305"/>
      <c r="AM529" s="304"/>
      <c r="AN529" s="304"/>
      <c r="AO529" s="304"/>
      <c r="AP529" s="304"/>
      <c r="AQ529" s="304"/>
      <c r="AR529" s="304"/>
      <c r="AS529" s="304"/>
      <c r="AT529" s="304"/>
      <c r="AU529" s="164"/>
      <c r="AV529" s="306"/>
      <c r="AW529" s="306"/>
      <c r="AX529" s="164"/>
      <c r="AY529" s="166"/>
      <c r="AZ529" s="88"/>
      <c r="BA529" s="88"/>
      <c r="BB529" s="88"/>
      <c r="BC529" s="88"/>
      <c r="BD529" s="307"/>
      <c r="BE529" s="88"/>
      <c r="BF529" s="88"/>
      <c r="BG529" s="88"/>
      <c r="BH529" s="308"/>
      <c r="BI529" s="309"/>
      <c r="BJ529" s="310"/>
      <c r="BK529" s="310"/>
      <c r="BL529" s="310"/>
      <c r="BM529" s="310"/>
      <c r="BN529" s="214"/>
    </row>
    <row r="530" ht="22.5" customHeight="1">
      <c r="A530" s="85" t="str">
        <f t="shared" si="6"/>
        <v/>
      </c>
      <c r="B530" s="321"/>
      <c r="C530" s="319" t="str">
        <f t="shared" si="1"/>
        <v/>
      </c>
      <c r="D530" s="322"/>
      <c r="E530" s="320" t="str">
        <f t="shared" si="2"/>
        <v/>
      </c>
      <c r="F530" s="323"/>
      <c r="G530" s="164"/>
      <c r="H530" s="88" t="str">
        <f t="array" ref="H530">IF(D530="","",XLOOKUP(D530,'Master Data'!K:K,'Master Data'!N:N,"Input in Master Data",0,1))</f>
        <v/>
      </c>
      <c r="I530" s="88" t="str">
        <f t="array" ref="I530">IF(D530="","",XLOOKUP(D530,'Master Data'!K:K,'Master Data'!O:O,"Input in Master Data",0,1))</f>
        <v/>
      </c>
      <c r="J530" s="88" t="str">
        <f t="array" ref="J530">if(V530="","",XLOOKUP(V530,Master[Company],Master[Blow],"Unknown",0,1))</f>
        <v/>
      </c>
      <c r="K530" s="88" t="str">
        <f t="array" ref="K530">if(V530="","",XLOOKUP(V530,Master[Company],Master[Pigging],"Unknown",0,1))</f>
        <v/>
      </c>
      <c r="L530" s="88" t="str">
        <f t="array" ref="L530">if(V530="","",XLOOKUP(V530,Master[Company],Master[Load Method],"Unknown",0,1))</f>
        <v/>
      </c>
      <c r="M530" s="88" t="str">
        <f t="array" ref="M530">if(V530="","",XLOOKUP(V530,Master[Company],Master[Line Distance],"Unknown",0,1))</f>
        <v/>
      </c>
      <c r="N530" s="164"/>
      <c r="O530" s="301"/>
      <c r="P530" s="88"/>
      <c r="Q530" s="88" t="str">
        <f t="array" ref="Q530">if(V530="","",XLOOKUP(V530,Master[Company],Master[Terms],"NA",0,1))</f>
        <v/>
      </c>
      <c r="R530" s="88" t="str">
        <f t="shared" si="3"/>
        <v/>
      </c>
      <c r="S530" s="88" t="str">
        <f t="array" ref="S530">if(V530="","",XLOOKUP(V530,Master[Company],Master[Group],"NA",0,1))</f>
        <v/>
      </c>
      <c r="T530" s="88" t="str">
        <f t="array" ref="T530">if(V530="","",XLOOKUP(V530,Master[Company],Master[Loading Location],"NA",0,1))</f>
        <v/>
      </c>
      <c r="U530" s="88" t="str">
        <f t="array" ref="U530">if(V530="","",XLOOKUP(V530,Master[Company],Master[Acronym],"NA",0,1))</f>
        <v/>
      </c>
      <c r="V530" s="88"/>
      <c r="W530" s="90"/>
      <c r="X530" s="90"/>
      <c r="Y530" s="88"/>
      <c r="Z530" s="88" t="str">
        <f t="shared" si="5"/>
        <v/>
      </c>
      <c r="AA530" s="88"/>
      <c r="AB530" s="88"/>
      <c r="AC530" s="88"/>
      <c r="AD530" s="166"/>
      <c r="AE530" s="303"/>
      <c r="AF530" s="304"/>
      <c r="AG530" s="304"/>
      <c r="AH530" s="304"/>
      <c r="AI530" s="304"/>
      <c r="AJ530" s="304"/>
      <c r="AK530" s="304"/>
      <c r="AL530" s="305"/>
      <c r="AM530" s="304"/>
      <c r="AN530" s="304"/>
      <c r="AO530" s="304"/>
      <c r="AP530" s="304"/>
      <c r="AQ530" s="304"/>
      <c r="AR530" s="304"/>
      <c r="AS530" s="304"/>
      <c r="AT530" s="304"/>
      <c r="AU530" s="164"/>
      <c r="AV530" s="306"/>
      <c r="AW530" s="306"/>
      <c r="AX530" s="164"/>
      <c r="AY530" s="166"/>
      <c r="AZ530" s="88"/>
      <c r="BA530" s="88"/>
      <c r="BB530" s="88"/>
      <c r="BC530" s="88"/>
      <c r="BD530" s="307"/>
      <c r="BE530" s="88"/>
      <c r="BF530" s="88"/>
      <c r="BG530" s="88"/>
      <c r="BH530" s="308"/>
      <c r="BI530" s="309"/>
      <c r="BJ530" s="310"/>
      <c r="BK530" s="310"/>
      <c r="BL530" s="310"/>
      <c r="BM530" s="310"/>
      <c r="BN530" s="214"/>
    </row>
    <row r="531" ht="22.5" customHeight="1">
      <c r="A531" s="85" t="str">
        <f t="shared" si="6"/>
        <v/>
      </c>
      <c r="B531" s="321"/>
      <c r="C531" s="319" t="str">
        <f t="shared" si="1"/>
        <v/>
      </c>
      <c r="D531" s="322"/>
      <c r="E531" s="320" t="str">
        <f t="shared" si="2"/>
        <v/>
      </c>
      <c r="F531" s="323"/>
      <c r="G531" s="164"/>
      <c r="H531" s="88" t="str">
        <f t="array" ref="H531">IF(D531="","",XLOOKUP(D531,'Master Data'!K:K,'Master Data'!N:N,"Input in Master Data",0,1))</f>
        <v/>
      </c>
      <c r="I531" s="88" t="str">
        <f t="array" ref="I531">IF(D531="","",XLOOKUP(D531,'Master Data'!K:K,'Master Data'!O:O,"Input in Master Data",0,1))</f>
        <v/>
      </c>
      <c r="J531" s="88" t="str">
        <f t="array" ref="J531">if(V531="","",XLOOKUP(V531,Master[Company],Master[Blow],"Unknown",0,1))</f>
        <v/>
      </c>
      <c r="K531" s="88" t="str">
        <f t="array" ref="K531">if(V531="","",XLOOKUP(V531,Master[Company],Master[Pigging],"Unknown",0,1))</f>
        <v/>
      </c>
      <c r="L531" s="88" t="str">
        <f t="array" ref="L531">if(V531="","",XLOOKUP(V531,Master[Company],Master[Load Method],"Unknown",0,1))</f>
        <v/>
      </c>
      <c r="M531" s="88" t="str">
        <f t="array" ref="M531">if(V531="","",XLOOKUP(V531,Master[Company],Master[Line Distance],"Unknown",0,1))</f>
        <v/>
      </c>
      <c r="N531" s="164"/>
      <c r="O531" s="301"/>
      <c r="P531" s="88"/>
      <c r="Q531" s="88" t="str">
        <f t="array" ref="Q531">if(V531="","",XLOOKUP(V531,Master[Company],Master[Terms],"NA",0,1))</f>
        <v/>
      </c>
      <c r="R531" s="88" t="str">
        <f t="shared" si="3"/>
        <v/>
      </c>
      <c r="S531" s="88" t="str">
        <f t="array" ref="S531">if(V531="","",XLOOKUP(V531,Master[Company],Master[Group],"NA",0,1))</f>
        <v/>
      </c>
      <c r="T531" s="88" t="str">
        <f t="array" ref="T531">if(V531="","",XLOOKUP(V531,Master[Company],Master[Loading Location],"NA",0,1))</f>
        <v/>
      </c>
      <c r="U531" s="88" t="str">
        <f t="array" ref="U531">if(V531="","",XLOOKUP(V531,Master[Company],Master[Acronym],"NA",0,1))</f>
        <v/>
      </c>
      <c r="V531" s="88"/>
      <c r="W531" s="90"/>
      <c r="X531" s="90"/>
      <c r="Y531" s="88"/>
      <c r="Z531" s="88" t="str">
        <f t="shared" si="5"/>
        <v/>
      </c>
      <c r="AA531" s="88"/>
      <c r="AB531" s="88"/>
      <c r="AC531" s="88"/>
      <c r="AD531" s="166"/>
      <c r="AE531" s="303"/>
      <c r="AF531" s="304"/>
      <c r="AG531" s="304"/>
      <c r="AH531" s="304"/>
      <c r="AI531" s="304"/>
      <c r="AJ531" s="304"/>
      <c r="AK531" s="304"/>
      <c r="AL531" s="305"/>
      <c r="AM531" s="304"/>
      <c r="AN531" s="304"/>
      <c r="AO531" s="304"/>
      <c r="AP531" s="304"/>
      <c r="AQ531" s="304"/>
      <c r="AR531" s="304"/>
      <c r="AS531" s="304"/>
      <c r="AT531" s="304"/>
      <c r="AU531" s="164"/>
      <c r="AV531" s="306"/>
      <c r="AW531" s="306"/>
      <c r="AX531" s="164"/>
      <c r="AY531" s="166"/>
      <c r="AZ531" s="88"/>
      <c r="BA531" s="88"/>
      <c r="BB531" s="88"/>
      <c r="BC531" s="88"/>
      <c r="BD531" s="307"/>
      <c r="BE531" s="88"/>
      <c r="BF531" s="88"/>
      <c r="BG531" s="88"/>
      <c r="BH531" s="308"/>
      <c r="BI531" s="309"/>
      <c r="BJ531" s="310"/>
      <c r="BK531" s="310"/>
      <c r="BL531" s="310"/>
      <c r="BM531" s="310"/>
      <c r="BN531" s="214"/>
    </row>
    <row r="532" ht="22.5" customHeight="1">
      <c r="A532" s="85" t="str">
        <f t="shared" si="6"/>
        <v/>
      </c>
      <c r="B532" s="321"/>
      <c r="C532" s="319" t="str">
        <f t="shared" si="1"/>
        <v/>
      </c>
      <c r="D532" s="322"/>
      <c r="E532" s="320" t="str">
        <f t="shared" si="2"/>
        <v/>
      </c>
      <c r="F532" s="323"/>
      <c r="G532" s="164"/>
      <c r="H532" s="88" t="str">
        <f t="array" ref="H532">IF(D532="","",XLOOKUP(D532,'Master Data'!K:K,'Master Data'!N:N,"Input in Master Data",0,1))</f>
        <v/>
      </c>
      <c r="I532" s="88" t="str">
        <f t="array" ref="I532">IF(D532="","",XLOOKUP(D532,'Master Data'!K:K,'Master Data'!O:O,"Input in Master Data",0,1))</f>
        <v/>
      </c>
      <c r="J532" s="88" t="str">
        <f t="array" ref="J532">if(V532="","",XLOOKUP(V532,Master[Company],Master[Blow],"Unknown",0,1))</f>
        <v/>
      </c>
      <c r="K532" s="88" t="str">
        <f t="array" ref="K532">if(V532="","",XLOOKUP(V532,Master[Company],Master[Pigging],"Unknown",0,1))</f>
        <v/>
      </c>
      <c r="L532" s="88" t="str">
        <f t="array" ref="L532">if(V532="","",XLOOKUP(V532,Master[Company],Master[Load Method],"Unknown",0,1))</f>
        <v/>
      </c>
      <c r="M532" s="88" t="str">
        <f t="array" ref="M532">if(V532="","",XLOOKUP(V532,Master[Company],Master[Line Distance],"Unknown",0,1))</f>
        <v/>
      </c>
      <c r="N532" s="164"/>
      <c r="O532" s="301"/>
      <c r="P532" s="88"/>
      <c r="Q532" s="88" t="str">
        <f t="array" ref="Q532">if(V532="","",XLOOKUP(V532,Master[Company],Master[Terms],"NA",0,1))</f>
        <v/>
      </c>
      <c r="R532" s="88" t="str">
        <f t="shared" si="3"/>
        <v/>
      </c>
      <c r="S532" s="88" t="str">
        <f t="array" ref="S532">if(V532="","",XLOOKUP(V532,Master[Company],Master[Group],"NA",0,1))</f>
        <v/>
      </c>
      <c r="T532" s="88" t="str">
        <f t="array" ref="T532">if(V532="","",XLOOKUP(V532,Master[Company],Master[Loading Location],"NA",0,1))</f>
        <v/>
      </c>
      <c r="U532" s="88" t="str">
        <f t="array" ref="U532">if(V532="","",XLOOKUP(V532,Master[Company],Master[Acronym],"NA",0,1))</f>
        <v/>
      </c>
      <c r="V532" s="88"/>
      <c r="W532" s="90"/>
      <c r="X532" s="90"/>
      <c r="Y532" s="88"/>
      <c r="Z532" s="88" t="str">
        <f t="shared" si="5"/>
        <v/>
      </c>
      <c r="AA532" s="88"/>
      <c r="AB532" s="88"/>
      <c r="AC532" s="88"/>
      <c r="AD532" s="166"/>
      <c r="AE532" s="303"/>
      <c r="AF532" s="304"/>
      <c r="AG532" s="304"/>
      <c r="AH532" s="304"/>
      <c r="AI532" s="304"/>
      <c r="AJ532" s="304"/>
      <c r="AK532" s="304"/>
      <c r="AL532" s="305"/>
      <c r="AM532" s="304"/>
      <c r="AN532" s="304"/>
      <c r="AO532" s="304"/>
      <c r="AP532" s="304"/>
      <c r="AQ532" s="304"/>
      <c r="AR532" s="304"/>
      <c r="AS532" s="304"/>
      <c r="AT532" s="304"/>
      <c r="AU532" s="164"/>
      <c r="AV532" s="306"/>
      <c r="AW532" s="306"/>
      <c r="AX532" s="164"/>
      <c r="AY532" s="166"/>
      <c r="AZ532" s="88"/>
      <c r="BA532" s="88"/>
      <c r="BB532" s="88"/>
      <c r="BC532" s="88"/>
      <c r="BD532" s="307"/>
      <c r="BE532" s="88"/>
      <c r="BF532" s="88"/>
      <c r="BG532" s="88"/>
      <c r="BH532" s="308"/>
      <c r="BI532" s="309"/>
      <c r="BJ532" s="310"/>
      <c r="BK532" s="310"/>
      <c r="BL532" s="310"/>
      <c r="BM532" s="310"/>
      <c r="BN532" s="214"/>
    </row>
    <row r="533" ht="22.5" customHeight="1">
      <c r="A533" s="85" t="str">
        <f t="shared" si="6"/>
        <v/>
      </c>
      <c r="B533" s="321"/>
      <c r="C533" s="319" t="str">
        <f t="shared" si="1"/>
        <v/>
      </c>
      <c r="D533" s="322"/>
      <c r="E533" s="320" t="str">
        <f t="shared" si="2"/>
        <v/>
      </c>
      <c r="F533" s="323"/>
      <c r="G533" s="164"/>
      <c r="H533" s="88" t="str">
        <f t="array" ref="H533">IF(D533="","",XLOOKUP(D533,'Master Data'!K:K,'Master Data'!N:N,"Input in Master Data",0,1))</f>
        <v/>
      </c>
      <c r="I533" s="88" t="str">
        <f t="array" ref="I533">IF(D533="","",XLOOKUP(D533,'Master Data'!K:K,'Master Data'!O:O,"Input in Master Data",0,1))</f>
        <v/>
      </c>
      <c r="J533" s="88" t="str">
        <f t="array" ref="J533">if(V533="","",XLOOKUP(V533,Master[Company],Master[Blow],"Unknown",0,1))</f>
        <v/>
      </c>
      <c r="K533" s="88" t="str">
        <f t="array" ref="K533">if(V533="","",XLOOKUP(V533,Master[Company],Master[Pigging],"Unknown",0,1))</f>
        <v/>
      </c>
      <c r="L533" s="88" t="str">
        <f t="array" ref="L533">if(V533="","",XLOOKUP(V533,Master[Company],Master[Load Method],"Unknown",0,1))</f>
        <v/>
      </c>
      <c r="M533" s="88" t="str">
        <f t="array" ref="M533">if(V533="","",XLOOKUP(V533,Master[Company],Master[Line Distance],"Unknown",0,1))</f>
        <v/>
      </c>
      <c r="N533" s="164"/>
      <c r="O533" s="301"/>
      <c r="P533" s="88"/>
      <c r="Q533" s="88" t="str">
        <f t="array" ref="Q533">if(V533="","",XLOOKUP(V533,Master[Company],Master[Terms],"NA",0,1))</f>
        <v/>
      </c>
      <c r="R533" s="88" t="str">
        <f t="shared" si="3"/>
        <v/>
      </c>
      <c r="S533" s="88" t="str">
        <f t="array" ref="S533">if(V533="","",XLOOKUP(V533,Master[Company],Master[Group],"NA",0,1))</f>
        <v/>
      </c>
      <c r="T533" s="88" t="str">
        <f t="array" ref="T533">if(V533="","",XLOOKUP(V533,Master[Company],Master[Loading Location],"NA",0,1))</f>
        <v/>
      </c>
      <c r="U533" s="88" t="str">
        <f t="array" ref="U533">if(V533="","",XLOOKUP(V533,Master[Company],Master[Acronym],"NA",0,1))</f>
        <v/>
      </c>
      <c r="V533" s="88"/>
      <c r="W533" s="90"/>
      <c r="X533" s="90"/>
      <c r="Y533" s="88"/>
      <c r="Z533" s="88" t="str">
        <f t="shared" si="5"/>
        <v/>
      </c>
      <c r="AA533" s="88"/>
      <c r="AB533" s="88"/>
      <c r="AC533" s="88"/>
      <c r="AD533" s="166"/>
      <c r="AE533" s="303"/>
      <c r="AF533" s="304"/>
      <c r="AG533" s="304"/>
      <c r="AH533" s="304"/>
      <c r="AI533" s="304"/>
      <c r="AJ533" s="304"/>
      <c r="AK533" s="304"/>
      <c r="AL533" s="305"/>
      <c r="AM533" s="304"/>
      <c r="AN533" s="304"/>
      <c r="AO533" s="304"/>
      <c r="AP533" s="304"/>
      <c r="AQ533" s="304"/>
      <c r="AR533" s="304"/>
      <c r="AS533" s="304"/>
      <c r="AT533" s="304"/>
      <c r="AU533" s="164"/>
      <c r="AV533" s="306"/>
      <c r="AW533" s="306"/>
      <c r="AX533" s="164"/>
      <c r="AY533" s="166"/>
      <c r="AZ533" s="88"/>
      <c r="BA533" s="88"/>
      <c r="BB533" s="88"/>
      <c r="BC533" s="88"/>
      <c r="BD533" s="307"/>
      <c r="BE533" s="88"/>
      <c r="BF533" s="88"/>
      <c r="BG533" s="88"/>
      <c r="BH533" s="308"/>
      <c r="BI533" s="309"/>
      <c r="BJ533" s="310"/>
      <c r="BK533" s="310"/>
      <c r="BL533" s="310"/>
      <c r="BM533" s="310"/>
      <c r="BN533" s="214"/>
    </row>
    <row r="534" ht="22.5" customHeight="1">
      <c r="A534" s="85" t="str">
        <f t="shared" si="6"/>
        <v/>
      </c>
      <c r="B534" s="321"/>
      <c r="C534" s="319" t="str">
        <f t="shared" si="1"/>
        <v/>
      </c>
      <c r="D534" s="322"/>
      <c r="E534" s="320" t="str">
        <f t="shared" si="2"/>
        <v/>
      </c>
      <c r="F534" s="323"/>
      <c r="G534" s="164"/>
      <c r="H534" s="88" t="str">
        <f t="array" ref="H534">IF(D534="","",XLOOKUP(D534,'Master Data'!K:K,'Master Data'!N:N,"Input in Master Data",0,1))</f>
        <v/>
      </c>
      <c r="I534" s="88" t="str">
        <f t="array" ref="I534">IF(D534="","",XLOOKUP(D534,'Master Data'!K:K,'Master Data'!O:O,"Input in Master Data",0,1))</f>
        <v/>
      </c>
      <c r="J534" s="88" t="str">
        <f t="array" ref="J534">if(V534="","",XLOOKUP(V534,Master[Company],Master[Blow],"Unknown",0,1))</f>
        <v/>
      </c>
      <c r="K534" s="88" t="str">
        <f t="array" ref="K534">if(V534="","",XLOOKUP(V534,Master[Company],Master[Pigging],"Unknown",0,1))</f>
        <v/>
      </c>
      <c r="L534" s="88" t="str">
        <f t="array" ref="L534">if(V534="","",XLOOKUP(V534,Master[Company],Master[Load Method],"Unknown",0,1))</f>
        <v/>
      </c>
      <c r="M534" s="88" t="str">
        <f t="array" ref="M534">if(V534="","",XLOOKUP(V534,Master[Company],Master[Line Distance],"Unknown",0,1))</f>
        <v/>
      </c>
      <c r="N534" s="164"/>
      <c r="O534" s="301"/>
      <c r="P534" s="88"/>
      <c r="Q534" s="88" t="str">
        <f t="array" ref="Q534">if(V534="","",XLOOKUP(V534,Master[Company],Master[Terms],"NA",0,1))</f>
        <v/>
      </c>
      <c r="R534" s="88" t="str">
        <f t="shared" si="3"/>
        <v/>
      </c>
      <c r="S534" s="88" t="str">
        <f t="array" ref="S534">if(V534="","",XLOOKUP(V534,Master[Company],Master[Group],"NA",0,1))</f>
        <v/>
      </c>
      <c r="T534" s="88" t="str">
        <f t="array" ref="T534">if(V534="","",XLOOKUP(V534,Master[Company],Master[Loading Location],"NA",0,1))</f>
        <v/>
      </c>
      <c r="U534" s="88" t="str">
        <f t="array" ref="U534">if(V534="","",XLOOKUP(V534,Master[Company],Master[Acronym],"NA",0,1))</f>
        <v/>
      </c>
      <c r="V534" s="88"/>
      <c r="W534" s="90"/>
      <c r="X534" s="90"/>
      <c r="Y534" s="88"/>
      <c r="Z534" s="88" t="str">
        <f t="shared" si="5"/>
        <v/>
      </c>
      <c r="AA534" s="88"/>
      <c r="AB534" s="88"/>
      <c r="AC534" s="88"/>
      <c r="AD534" s="166"/>
      <c r="AE534" s="303"/>
      <c r="AF534" s="304"/>
      <c r="AG534" s="304"/>
      <c r="AH534" s="304"/>
      <c r="AI534" s="304"/>
      <c r="AJ534" s="304"/>
      <c r="AK534" s="304"/>
      <c r="AL534" s="305"/>
      <c r="AM534" s="304"/>
      <c r="AN534" s="304"/>
      <c r="AO534" s="304"/>
      <c r="AP534" s="304"/>
      <c r="AQ534" s="304"/>
      <c r="AR534" s="304"/>
      <c r="AS534" s="304"/>
      <c r="AT534" s="304"/>
      <c r="AU534" s="164"/>
      <c r="AV534" s="306"/>
      <c r="AW534" s="306"/>
      <c r="AX534" s="164"/>
      <c r="AY534" s="166"/>
      <c r="AZ534" s="88"/>
      <c r="BA534" s="88"/>
      <c r="BB534" s="88"/>
      <c r="BC534" s="88"/>
      <c r="BD534" s="307"/>
      <c r="BE534" s="88"/>
      <c r="BF534" s="88"/>
      <c r="BG534" s="88"/>
      <c r="BH534" s="308"/>
      <c r="BI534" s="309"/>
      <c r="BJ534" s="310"/>
      <c r="BK534" s="310"/>
      <c r="BL534" s="310"/>
      <c r="BM534" s="310"/>
      <c r="BN534" s="214"/>
    </row>
    <row r="535" ht="22.5" customHeight="1">
      <c r="A535" s="85" t="str">
        <f t="shared" si="6"/>
        <v/>
      </c>
      <c r="B535" s="321"/>
      <c r="C535" s="319" t="str">
        <f t="shared" si="1"/>
        <v/>
      </c>
      <c r="D535" s="322"/>
      <c r="E535" s="320" t="str">
        <f t="shared" si="2"/>
        <v/>
      </c>
      <c r="F535" s="323"/>
      <c r="G535" s="164"/>
      <c r="H535" s="88" t="str">
        <f t="array" ref="H535">IF(D535="","",XLOOKUP(D535,'Master Data'!K:K,'Master Data'!N:N,"Input in Master Data",0,1))</f>
        <v/>
      </c>
      <c r="I535" s="88" t="str">
        <f t="array" ref="I535">IF(D535="","",XLOOKUP(D535,'Master Data'!K:K,'Master Data'!O:O,"Input in Master Data",0,1))</f>
        <v/>
      </c>
      <c r="J535" s="88" t="str">
        <f t="array" ref="J535">if(V535="","",XLOOKUP(V535,Master[Company],Master[Blow],"Unknown",0,1))</f>
        <v/>
      </c>
      <c r="K535" s="88" t="str">
        <f t="array" ref="K535">if(V535="","",XLOOKUP(V535,Master[Company],Master[Pigging],"Unknown",0,1))</f>
        <v/>
      </c>
      <c r="L535" s="88" t="str">
        <f t="array" ref="L535">if(V535="","",XLOOKUP(V535,Master[Company],Master[Load Method],"Unknown",0,1))</f>
        <v/>
      </c>
      <c r="M535" s="88" t="str">
        <f t="array" ref="M535">if(V535="","",XLOOKUP(V535,Master[Company],Master[Line Distance],"Unknown",0,1))</f>
        <v/>
      </c>
      <c r="N535" s="164"/>
      <c r="O535" s="301"/>
      <c r="P535" s="88"/>
      <c r="Q535" s="88" t="str">
        <f t="array" ref="Q535">if(V535="","",XLOOKUP(V535,Master[Company],Master[Terms],"NA",0,1))</f>
        <v/>
      </c>
      <c r="R535" s="88" t="str">
        <f t="shared" si="3"/>
        <v/>
      </c>
      <c r="S535" s="88" t="str">
        <f t="array" ref="S535">if(V535="","",XLOOKUP(V535,Master[Company],Master[Group],"NA",0,1))</f>
        <v/>
      </c>
      <c r="T535" s="88" t="str">
        <f t="array" ref="T535">if(V535="","",XLOOKUP(V535,Master[Company],Master[Loading Location],"NA",0,1))</f>
        <v/>
      </c>
      <c r="U535" s="88" t="str">
        <f t="array" ref="U535">if(V535="","",XLOOKUP(V535,Master[Company],Master[Acronym],"NA",0,1))</f>
        <v/>
      </c>
      <c r="V535" s="88"/>
      <c r="W535" s="90"/>
      <c r="X535" s="90"/>
      <c r="Y535" s="88"/>
      <c r="Z535" s="88" t="str">
        <f t="shared" si="5"/>
        <v/>
      </c>
      <c r="AA535" s="88"/>
      <c r="AB535" s="88"/>
      <c r="AC535" s="88"/>
      <c r="AD535" s="166"/>
      <c r="AE535" s="303"/>
      <c r="AF535" s="304"/>
      <c r="AG535" s="304"/>
      <c r="AH535" s="304"/>
      <c r="AI535" s="304"/>
      <c r="AJ535" s="304"/>
      <c r="AK535" s="304"/>
      <c r="AL535" s="305"/>
      <c r="AM535" s="304"/>
      <c r="AN535" s="304"/>
      <c r="AO535" s="304"/>
      <c r="AP535" s="304"/>
      <c r="AQ535" s="304"/>
      <c r="AR535" s="304"/>
      <c r="AS535" s="304"/>
      <c r="AT535" s="304"/>
      <c r="AU535" s="164"/>
      <c r="AV535" s="306"/>
      <c r="AW535" s="306"/>
      <c r="AX535" s="164"/>
      <c r="AY535" s="166"/>
      <c r="AZ535" s="88"/>
      <c r="BA535" s="88"/>
      <c r="BB535" s="88"/>
      <c r="BC535" s="88"/>
      <c r="BD535" s="307"/>
      <c r="BE535" s="88"/>
      <c r="BF535" s="88"/>
      <c r="BG535" s="88"/>
      <c r="BH535" s="308"/>
      <c r="BI535" s="309"/>
      <c r="BJ535" s="310"/>
      <c r="BK535" s="310"/>
      <c r="BL535" s="310"/>
      <c r="BM535" s="310"/>
      <c r="BN535" s="214"/>
    </row>
    <row r="536" ht="22.5" customHeight="1">
      <c r="A536" s="85" t="str">
        <f t="shared" si="6"/>
        <v/>
      </c>
      <c r="B536" s="321"/>
      <c r="C536" s="319" t="str">
        <f t="shared" si="1"/>
        <v/>
      </c>
      <c r="D536" s="322"/>
      <c r="E536" s="320" t="str">
        <f t="shared" si="2"/>
        <v/>
      </c>
      <c r="F536" s="323"/>
      <c r="G536" s="164"/>
      <c r="H536" s="88" t="str">
        <f t="array" ref="H536">IF(D536="","",XLOOKUP(D536,'Master Data'!K:K,'Master Data'!N:N,"Input in Master Data",0,1))</f>
        <v/>
      </c>
      <c r="I536" s="88" t="str">
        <f t="array" ref="I536">IF(D536="","",XLOOKUP(D536,'Master Data'!K:K,'Master Data'!O:O,"Input in Master Data",0,1))</f>
        <v/>
      </c>
      <c r="J536" s="88" t="str">
        <f t="array" ref="J536">if(V536="","",XLOOKUP(V536,Master[Company],Master[Blow],"Unknown",0,1))</f>
        <v/>
      </c>
      <c r="K536" s="88" t="str">
        <f t="array" ref="K536">if(V536="","",XLOOKUP(V536,Master[Company],Master[Pigging],"Unknown",0,1))</f>
        <v/>
      </c>
      <c r="L536" s="88" t="str">
        <f t="array" ref="L536">if(V536="","",XLOOKUP(V536,Master[Company],Master[Load Method],"Unknown",0,1))</f>
        <v/>
      </c>
      <c r="M536" s="88" t="str">
        <f t="array" ref="M536">if(V536="","",XLOOKUP(V536,Master[Company],Master[Line Distance],"Unknown",0,1))</f>
        <v/>
      </c>
      <c r="N536" s="164"/>
      <c r="O536" s="301"/>
      <c r="P536" s="88"/>
      <c r="Q536" s="88" t="str">
        <f t="array" ref="Q536">if(V536="","",XLOOKUP(V536,Master[Company],Master[Terms],"NA",0,1))</f>
        <v/>
      </c>
      <c r="R536" s="88" t="str">
        <f t="shared" si="3"/>
        <v/>
      </c>
      <c r="S536" s="88" t="str">
        <f t="array" ref="S536">if(V536="","",XLOOKUP(V536,Master[Company],Master[Group],"NA",0,1))</f>
        <v/>
      </c>
      <c r="T536" s="88" t="str">
        <f t="array" ref="T536">if(V536="","",XLOOKUP(V536,Master[Company],Master[Loading Location],"NA",0,1))</f>
        <v/>
      </c>
      <c r="U536" s="88" t="str">
        <f t="array" ref="U536">if(V536="","",XLOOKUP(V536,Master[Company],Master[Acronym],"NA",0,1))</f>
        <v/>
      </c>
      <c r="V536" s="88"/>
      <c r="W536" s="90"/>
      <c r="X536" s="90"/>
      <c r="Y536" s="88"/>
      <c r="Z536" s="88" t="str">
        <f t="shared" si="5"/>
        <v/>
      </c>
      <c r="AA536" s="88"/>
      <c r="AB536" s="88"/>
      <c r="AC536" s="88"/>
      <c r="AD536" s="166"/>
      <c r="AE536" s="303"/>
      <c r="AF536" s="304"/>
      <c r="AG536" s="304"/>
      <c r="AH536" s="304"/>
      <c r="AI536" s="304"/>
      <c r="AJ536" s="304"/>
      <c r="AK536" s="304"/>
      <c r="AL536" s="305"/>
      <c r="AM536" s="304"/>
      <c r="AN536" s="304"/>
      <c r="AO536" s="304"/>
      <c r="AP536" s="304"/>
      <c r="AQ536" s="304"/>
      <c r="AR536" s="304"/>
      <c r="AS536" s="304"/>
      <c r="AT536" s="304"/>
      <c r="AU536" s="164"/>
      <c r="AV536" s="306"/>
      <c r="AW536" s="306"/>
      <c r="AX536" s="164"/>
      <c r="AY536" s="166"/>
      <c r="AZ536" s="88"/>
      <c r="BA536" s="88"/>
      <c r="BB536" s="88"/>
      <c r="BC536" s="88"/>
      <c r="BD536" s="307"/>
      <c r="BE536" s="88"/>
      <c r="BF536" s="88"/>
      <c r="BG536" s="88"/>
      <c r="BH536" s="308"/>
      <c r="BI536" s="309"/>
      <c r="BJ536" s="310"/>
      <c r="BK536" s="310"/>
      <c r="BL536" s="310"/>
      <c r="BM536" s="310"/>
      <c r="BN536" s="214"/>
    </row>
    <row r="537" ht="22.5" customHeight="1">
      <c r="A537" s="85" t="str">
        <f t="shared" si="6"/>
        <v/>
      </c>
      <c r="B537" s="321"/>
      <c r="C537" s="319" t="str">
        <f t="shared" si="1"/>
        <v/>
      </c>
      <c r="D537" s="322"/>
      <c r="E537" s="320" t="str">
        <f t="shared" si="2"/>
        <v/>
      </c>
      <c r="F537" s="323"/>
      <c r="G537" s="164"/>
      <c r="H537" s="88" t="str">
        <f t="array" ref="H537">IF(D537="","",XLOOKUP(D537,'Master Data'!K:K,'Master Data'!N:N,"Input in Master Data",0,1))</f>
        <v/>
      </c>
      <c r="I537" s="88" t="str">
        <f t="array" ref="I537">IF(D537="","",XLOOKUP(D537,'Master Data'!K:K,'Master Data'!O:O,"Input in Master Data",0,1))</f>
        <v/>
      </c>
      <c r="J537" s="88" t="str">
        <f t="array" ref="J537">if(V537="","",XLOOKUP(V537,Master[Company],Master[Blow],"Unknown",0,1))</f>
        <v/>
      </c>
      <c r="K537" s="88" t="str">
        <f t="array" ref="K537">if(V537="","",XLOOKUP(V537,Master[Company],Master[Pigging],"Unknown",0,1))</f>
        <v/>
      </c>
      <c r="L537" s="88" t="str">
        <f t="array" ref="L537">if(V537="","",XLOOKUP(V537,Master[Company],Master[Load Method],"Unknown",0,1))</f>
        <v/>
      </c>
      <c r="M537" s="88" t="str">
        <f t="array" ref="M537">if(V537="","",XLOOKUP(V537,Master[Company],Master[Line Distance],"Unknown",0,1))</f>
        <v/>
      </c>
      <c r="N537" s="164"/>
      <c r="O537" s="301"/>
      <c r="P537" s="88"/>
      <c r="Q537" s="88" t="str">
        <f t="array" ref="Q537">if(V537="","",XLOOKUP(V537,Master[Company],Master[Terms],"NA",0,1))</f>
        <v/>
      </c>
      <c r="R537" s="88" t="str">
        <f t="shared" si="3"/>
        <v/>
      </c>
      <c r="S537" s="88" t="str">
        <f t="array" ref="S537">if(V537="","",XLOOKUP(V537,Master[Company],Master[Group],"NA",0,1))</f>
        <v/>
      </c>
      <c r="T537" s="88" t="str">
        <f t="array" ref="T537">if(V537="","",XLOOKUP(V537,Master[Company],Master[Loading Location],"NA",0,1))</f>
        <v/>
      </c>
      <c r="U537" s="88" t="str">
        <f t="array" ref="U537">if(V537="","",XLOOKUP(V537,Master[Company],Master[Acronym],"NA",0,1))</f>
        <v/>
      </c>
      <c r="V537" s="88"/>
      <c r="W537" s="90"/>
      <c r="X537" s="90"/>
      <c r="Y537" s="88"/>
      <c r="Z537" s="88" t="str">
        <f t="shared" si="5"/>
        <v/>
      </c>
      <c r="AA537" s="88"/>
      <c r="AB537" s="88"/>
      <c r="AC537" s="88"/>
      <c r="AD537" s="166"/>
      <c r="AE537" s="303"/>
      <c r="AF537" s="304"/>
      <c r="AG537" s="304"/>
      <c r="AH537" s="304"/>
      <c r="AI537" s="304"/>
      <c r="AJ537" s="304"/>
      <c r="AK537" s="304"/>
      <c r="AL537" s="305"/>
      <c r="AM537" s="304"/>
      <c r="AN537" s="304"/>
      <c r="AO537" s="304"/>
      <c r="AP537" s="304"/>
      <c r="AQ537" s="304"/>
      <c r="AR537" s="304"/>
      <c r="AS537" s="304"/>
      <c r="AT537" s="304"/>
      <c r="AU537" s="164"/>
      <c r="AV537" s="306"/>
      <c r="AW537" s="306"/>
      <c r="AX537" s="164"/>
      <c r="AY537" s="166"/>
      <c r="AZ537" s="88"/>
      <c r="BA537" s="88"/>
      <c r="BB537" s="88"/>
      <c r="BC537" s="88"/>
      <c r="BD537" s="307"/>
      <c r="BE537" s="88"/>
      <c r="BF537" s="88"/>
      <c r="BG537" s="88"/>
      <c r="BH537" s="308"/>
      <c r="BI537" s="309"/>
      <c r="BJ537" s="310"/>
      <c r="BK537" s="310"/>
      <c r="BL537" s="310"/>
      <c r="BM537" s="310"/>
      <c r="BN537" s="214"/>
    </row>
    <row r="538" ht="22.5" customHeight="1">
      <c r="A538" s="85" t="str">
        <f t="shared" si="6"/>
        <v/>
      </c>
      <c r="B538" s="321"/>
      <c r="C538" s="319" t="str">
        <f t="shared" si="1"/>
        <v/>
      </c>
      <c r="D538" s="322"/>
      <c r="E538" s="320" t="str">
        <f t="shared" si="2"/>
        <v/>
      </c>
      <c r="F538" s="323"/>
      <c r="G538" s="164"/>
      <c r="H538" s="88" t="str">
        <f t="array" ref="H538">IF(D538="","",XLOOKUP(D538,'Master Data'!K:K,'Master Data'!N:N,"Input in Master Data",0,1))</f>
        <v/>
      </c>
      <c r="I538" s="88" t="str">
        <f t="array" ref="I538">IF(D538="","",XLOOKUP(D538,'Master Data'!K:K,'Master Data'!O:O,"Input in Master Data",0,1))</f>
        <v/>
      </c>
      <c r="J538" s="88" t="str">
        <f t="array" ref="J538">if(V538="","",XLOOKUP(V538,Master[Company],Master[Blow],"Unknown",0,1))</f>
        <v/>
      </c>
      <c r="K538" s="88" t="str">
        <f t="array" ref="K538">if(V538="","",XLOOKUP(V538,Master[Company],Master[Pigging],"Unknown",0,1))</f>
        <v/>
      </c>
      <c r="L538" s="88" t="str">
        <f t="array" ref="L538">if(V538="","",XLOOKUP(V538,Master[Company],Master[Load Method],"Unknown",0,1))</f>
        <v/>
      </c>
      <c r="M538" s="88" t="str">
        <f t="array" ref="M538">if(V538="","",XLOOKUP(V538,Master[Company],Master[Line Distance],"Unknown",0,1))</f>
        <v/>
      </c>
      <c r="N538" s="164"/>
      <c r="O538" s="301"/>
      <c r="P538" s="88"/>
      <c r="Q538" s="88" t="str">
        <f t="array" ref="Q538">if(V538="","",XLOOKUP(V538,Master[Company],Master[Terms],"NA",0,1))</f>
        <v/>
      </c>
      <c r="R538" s="88" t="str">
        <f t="shared" si="3"/>
        <v/>
      </c>
      <c r="S538" s="88" t="str">
        <f t="array" ref="S538">if(V538="","",XLOOKUP(V538,Master[Company],Master[Group],"NA",0,1))</f>
        <v/>
      </c>
      <c r="T538" s="88" t="str">
        <f t="array" ref="T538">if(V538="","",XLOOKUP(V538,Master[Company],Master[Loading Location],"NA",0,1))</f>
        <v/>
      </c>
      <c r="U538" s="88" t="str">
        <f t="array" ref="U538">if(V538="","",XLOOKUP(V538,Master[Company],Master[Acronym],"NA",0,1))</f>
        <v/>
      </c>
      <c r="V538" s="88"/>
      <c r="W538" s="90"/>
      <c r="X538" s="90"/>
      <c r="Y538" s="88"/>
      <c r="Z538" s="88" t="str">
        <f t="shared" si="5"/>
        <v/>
      </c>
      <c r="AA538" s="88"/>
      <c r="AB538" s="88"/>
      <c r="AC538" s="88"/>
      <c r="AD538" s="166"/>
      <c r="AE538" s="303"/>
      <c r="AF538" s="304"/>
      <c r="AG538" s="304"/>
      <c r="AH538" s="304"/>
      <c r="AI538" s="304"/>
      <c r="AJ538" s="304"/>
      <c r="AK538" s="304"/>
      <c r="AL538" s="305"/>
      <c r="AM538" s="304"/>
      <c r="AN538" s="304"/>
      <c r="AO538" s="304"/>
      <c r="AP538" s="304"/>
      <c r="AQ538" s="304"/>
      <c r="AR538" s="304"/>
      <c r="AS538" s="304"/>
      <c r="AT538" s="304"/>
      <c r="AU538" s="164"/>
      <c r="AV538" s="306"/>
      <c r="AW538" s="306"/>
      <c r="AX538" s="164"/>
      <c r="AY538" s="166"/>
      <c r="AZ538" s="88"/>
      <c r="BA538" s="88"/>
      <c r="BB538" s="88"/>
      <c r="BC538" s="88"/>
      <c r="BD538" s="307"/>
      <c r="BE538" s="88"/>
      <c r="BF538" s="88"/>
      <c r="BG538" s="88"/>
      <c r="BH538" s="308"/>
      <c r="BI538" s="309"/>
      <c r="BJ538" s="310"/>
      <c r="BK538" s="310"/>
      <c r="BL538" s="310"/>
      <c r="BM538" s="310"/>
      <c r="BN538" s="214"/>
    </row>
    <row r="539" ht="22.5" customHeight="1">
      <c r="A539" s="85" t="str">
        <f t="shared" si="6"/>
        <v/>
      </c>
      <c r="B539" s="321"/>
      <c r="C539" s="319" t="str">
        <f t="shared" si="1"/>
        <v/>
      </c>
      <c r="D539" s="322"/>
      <c r="E539" s="320" t="str">
        <f t="shared" si="2"/>
        <v/>
      </c>
      <c r="F539" s="323"/>
      <c r="G539" s="164"/>
      <c r="H539" s="88" t="str">
        <f t="array" ref="H539">IF(D539="","",XLOOKUP(D539,'Master Data'!K:K,'Master Data'!N:N,"Input in Master Data",0,1))</f>
        <v/>
      </c>
      <c r="I539" s="88" t="str">
        <f t="array" ref="I539">IF(D539="","",XLOOKUP(D539,'Master Data'!K:K,'Master Data'!O:O,"Input in Master Data",0,1))</f>
        <v/>
      </c>
      <c r="J539" s="88" t="str">
        <f t="array" ref="J539">if(V539="","",XLOOKUP(V539,Master[Company],Master[Blow],"Unknown",0,1))</f>
        <v/>
      </c>
      <c r="K539" s="88" t="str">
        <f t="array" ref="K539">if(V539="","",XLOOKUP(V539,Master[Company],Master[Pigging],"Unknown",0,1))</f>
        <v/>
      </c>
      <c r="L539" s="88" t="str">
        <f t="array" ref="L539">if(V539="","",XLOOKUP(V539,Master[Company],Master[Load Method],"Unknown",0,1))</f>
        <v/>
      </c>
      <c r="M539" s="88" t="str">
        <f t="array" ref="M539">if(V539="","",XLOOKUP(V539,Master[Company],Master[Line Distance],"Unknown",0,1))</f>
        <v/>
      </c>
      <c r="N539" s="164"/>
      <c r="O539" s="301"/>
      <c r="P539" s="88"/>
      <c r="Q539" s="88" t="str">
        <f t="array" ref="Q539">if(V539="","",XLOOKUP(V539,Master[Company],Master[Terms],"NA",0,1))</f>
        <v/>
      </c>
      <c r="R539" s="88" t="str">
        <f t="shared" si="3"/>
        <v/>
      </c>
      <c r="S539" s="88" t="str">
        <f t="array" ref="S539">if(V539="","",XLOOKUP(V539,Master[Company],Master[Group],"NA",0,1))</f>
        <v/>
      </c>
      <c r="T539" s="88" t="str">
        <f t="array" ref="T539">if(V539="","",XLOOKUP(V539,Master[Company],Master[Loading Location],"NA",0,1))</f>
        <v/>
      </c>
      <c r="U539" s="88" t="str">
        <f t="array" ref="U539">if(V539="","",XLOOKUP(V539,Master[Company],Master[Acronym],"NA",0,1))</f>
        <v/>
      </c>
      <c r="V539" s="88"/>
      <c r="W539" s="90"/>
      <c r="X539" s="90"/>
      <c r="Y539" s="88"/>
      <c r="Z539" s="88" t="str">
        <f t="shared" si="5"/>
        <v/>
      </c>
      <c r="AA539" s="88"/>
      <c r="AB539" s="88"/>
      <c r="AC539" s="88"/>
      <c r="AD539" s="166"/>
      <c r="AE539" s="303"/>
      <c r="AF539" s="304"/>
      <c r="AG539" s="304"/>
      <c r="AH539" s="304"/>
      <c r="AI539" s="304"/>
      <c r="AJ539" s="304"/>
      <c r="AK539" s="304"/>
      <c r="AL539" s="305"/>
      <c r="AM539" s="304"/>
      <c r="AN539" s="304"/>
      <c r="AO539" s="304"/>
      <c r="AP539" s="304"/>
      <c r="AQ539" s="304"/>
      <c r="AR539" s="304"/>
      <c r="AS539" s="304"/>
      <c r="AT539" s="304"/>
      <c r="AU539" s="164"/>
      <c r="AV539" s="306"/>
      <c r="AW539" s="306"/>
      <c r="AX539" s="164"/>
      <c r="AY539" s="166"/>
      <c r="AZ539" s="88"/>
      <c r="BA539" s="88"/>
      <c r="BB539" s="88"/>
      <c r="BC539" s="88"/>
      <c r="BD539" s="307"/>
      <c r="BE539" s="88"/>
      <c r="BF539" s="88"/>
      <c r="BG539" s="88"/>
      <c r="BH539" s="308"/>
      <c r="BI539" s="309"/>
      <c r="BJ539" s="310"/>
      <c r="BK539" s="310"/>
      <c r="BL539" s="310"/>
      <c r="BM539" s="310"/>
      <c r="BN539" s="214"/>
    </row>
    <row r="540" ht="22.5" customHeight="1">
      <c r="A540" s="85" t="str">
        <f t="shared" si="6"/>
        <v/>
      </c>
      <c r="B540" s="321"/>
      <c r="C540" s="319" t="str">
        <f t="shared" si="1"/>
        <v/>
      </c>
      <c r="D540" s="322"/>
      <c r="E540" s="320" t="str">
        <f t="shared" si="2"/>
        <v/>
      </c>
      <c r="F540" s="323"/>
      <c r="G540" s="164"/>
      <c r="H540" s="88" t="str">
        <f t="array" ref="H540">IF(D540="","",XLOOKUP(D540,'Master Data'!K:K,'Master Data'!N:N,"Input in Master Data",0,1))</f>
        <v/>
      </c>
      <c r="I540" s="88" t="str">
        <f t="array" ref="I540">IF(D540="","",XLOOKUP(D540,'Master Data'!K:K,'Master Data'!O:O,"Input in Master Data",0,1))</f>
        <v/>
      </c>
      <c r="J540" s="88" t="str">
        <f t="array" ref="J540">if(V540="","",XLOOKUP(V540,Master[Company],Master[Blow],"Unknown",0,1))</f>
        <v/>
      </c>
      <c r="K540" s="88" t="str">
        <f t="array" ref="K540">if(V540="","",XLOOKUP(V540,Master[Company],Master[Pigging],"Unknown",0,1))</f>
        <v/>
      </c>
      <c r="L540" s="88" t="str">
        <f t="array" ref="L540">if(V540="","",XLOOKUP(V540,Master[Company],Master[Load Method],"Unknown",0,1))</f>
        <v/>
      </c>
      <c r="M540" s="88" t="str">
        <f t="array" ref="M540">if(V540="","",XLOOKUP(V540,Master[Company],Master[Line Distance],"Unknown",0,1))</f>
        <v/>
      </c>
      <c r="N540" s="164"/>
      <c r="O540" s="301"/>
      <c r="P540" s="88"/>
      <c r="Q540" s="88" t="str">
        <f t="array" ref="Q540">if(V540="","",XLOOKUP(V540,Master[Company],Master[Terms],"NA",0,1))</f>
        <v/>
      </c>
      <c r="R540" s="88" t="str">
        <f t="shared" si="3"/>
        <v/>
      </c>
      <c r="S540" s="88" t="str">
        <f t="array" ref="S540">if(V540="","",XLOOKUP(V540,Master[Company],Master[Group],"NA",0,1))</f>
        <v/>
      </c>
      <c r="T540" s="88" t="str">
        <f t="array" ref="T540">if(V540="","",XLOOKUP(V540,Master[Company],Master[Loading Location],"NA",0,1))</f>
        <v/>
      </c>
      <c r="U540" s="88" t="str">
        <f t="array" ref="U540">if(V540="","",XLOOKUP(V540,Master[Company],Master[Acronym],"NA",0,1))</f>
        <v/>
      </c>
      <c r="V540" s="88"/>
      <c r="W540" s="90"/>
      <c r="X540" s="90"/>
      <c r="Y540" s="88"/>
      <c r="Z540" s="88" t="str">
        <f t="shared" si="5"/>
        <v/>
      </c>
      <c r="AA540" s="88"/>
      <c r="AB540" s="88"/>
      <c r="AC540" s="88"/>
      <c r="AD540" s="166"/>
      <c r="AE540" s="303"/>
      <c r="AF540" s="304"/>
      <c r="AG540" s="304"/>
      <c r="AH540" s="304"/>
      <c r="AI540" s="304"/>
      <c r="AJ540" s="304"/>
      <c r="AK540" s="304"/>
      <c r="AL540" s="305"/>
      <c r="AM540" s="304"/>
      <c r="AN540" s="304"/>
      <c r="AO540" s="304"/>
      <c r="AP540" s="304"/>
      <c r="AQ540" s="304"/>
      <c r="AR540" s="304"/>
      <c r="AS540" s="304"/>
      <c r="AT540" s="304"/>
      <c r="AU540" s="164"/>
      <c r="AV540" s="306"/>
      <c r="AW540" s="306"/>
      <c r="AX540" s="164"/>
      <c r="AY540" s="166"/>
      <c r="AZ540" s="88"/>
      <c r="BA540" s="88"/>
      <c r="BB540" s="88"/>
      <c r="BC540" s="88"/>
      <c r="BD540" s="307"/>
      <c r="BE540" s="88"/>
      <c r="BF540" s="88"/>
      <c r="BG540" s="88"/>
      <c r="BH540" s="308"/>
      <c r="BI540" s="309"/>
      <c r="BJ540" s="310"/>
      <c r="BK540" s="310"/>
      <c r="BL540" s="310"/>
      <c r="BM540" s="310"/>
      <c r="BN540" s="214"/>
    </row>
    <row r="541" ht="22.5" customHeight="1">
      <c r="A541" s="85" t="str">
        <f t="shared" si="6"/>
        <v/>
      </c>
      <c r="B541" s="321"/>
      <c r="C541" s="319" t="str">
        <f t="shared" si="1"/>
        <v/>
      </c>
      <c r="D541" s="322"/>
      <c r="E541" s="320" t="str">
        <f t="shared" si="2"/>
        <v/>
      </c>
      <c r="F541" s="323"/>
      <c r="G541" s="164"/>
      <c r="H541" s="88" t="str">
        <f t="array" ref="H541">IF(D541="","",XLOOKUP(D541,'Master Data'!K:K,'Master Data'!N:N,"Input in Master Data",0,1))</f>
        <v/>
      </c>
      <c r="I541" s="88" t="str">
        <f t="array" ref="I541">IF(D541="","",XLOOKUP(D541,'Master Data'!K:K,'Master Data'!O:O,"Input in Master Data",0,1))</f>
        <v/>
      </c>
      <c r="J541" s="88" t="str">
        <f t="array" ref="J541">if(V541="","",XLOOKUP(V541,Master[Company],Master[Blow],"Unknown",0,1))</f>
        <v/>
      </c>
      <c r="K541" s="88" t="str">
        <f t="array" ref="K541">if(V541="","",XLOOKUP(V541,Master[Company],Master[Pigging],"Unknown",0,1))</f>
        <v/>
      </c>
      <c r="L541" s="88" t="str">
        <f t="array" ref="L541">if(V541="","",XLOOKUP(V541,Master[Company],Master[Load Method],"Unknown",0,1))</f>
        <v/>
      </c>
      <c r="M541" s="88" t="str">
        <f t="array" ref="M541">if(V541="","",XLOOKUP(V541,Master[Company],Master[Line Distance],"Unknown",0,1))</f>
        <v/>
      </c>
      <c r="N541" s="164"/>
      <c r="O541" s="301"/>
      <c r="P541" s="88"/>
      <c r="Q541" s="88" t="str">
        <f t="array" ref="Q541">if(V541="","",XLOOKUP(V541,Master[Company],Master[Terms],"NA",0,1))</f>
        <v/>
      </c>
      <c r="R541" s="88" t="str">
        <f t="shared" si="3"/>
        <v/>
      </c>
      <c r="S541" s="88" t="str">
        <f t="array" ref="S541">if(V541="","",XLOOKUP(V541,Master[Company],Master[Group],"NA",0,1))</f>
        <v/>
      </c>
      <c r="T541" s="88" t="str">
        <f t="array" ref="T541">if(V541="","",XLOOKUP(V541,Master[Company],Master[Loading Location],"NA",0,1))</f>
        <v/>
      </c>
      <c r="U541" s="88" t="str">
        <f t="array" ref="U541">if(V541="","",XLOOKUP(V541,Master[Company],Master[Acronym],"NA",0,1))</f>
        <v/>
      </c>
      <c r="V541" s="88"/>
      <c r="W541" s="90"/>
      <c r="X541" s="90"/>
      <c r="Y541" s="88"/>
      <c r="Z541" s="88" t="str">
        <f t="shared" si="5"/>
        <v/>
      </c>
      <c r="AA541" s="88"/>
      <c r="AB541" s="88"/>
      <c r="AC541" s="88"/>
      <c r="AD541" s="166"/>
      <c r="AE541" s="303"/>
      <c r="AF541" s="304"/>
      <c r="AG541" s="304"/>
      <c r="AH541" s="304"/>
      <c r="AI541" s="304"/>
      <c r="AJ541" s="304"/>
      <c r="AK541" s="304"/>
      <c r="AL541" s="305"/>
      <c r="AM541" s="304"/>
      <c r="AN541" s="304"/>
      <c r="AO541" s="304"/>
      <c r="AP541" s="304"/>
      <c r="AQ541" s="304"/>
      <c r="AR541" s="304"/>
      <c r="AS541" s="304"/>
      <c r="AT541" s="304"/>
      <c r="AU541" s="164"/>
      <c r="AV541" s="306"/>
      <c r="AW541" s="306"/>
      <c r="AX541" s="164"/>
      <c r="AY541" s="166"/>
      <c r="AZ541" s="88"/>
      <c r="BA541" s="88"/>
      <c r="BB541" s="88"/>
      <c r="BC541" s="88"/>
      <c r="BD541" s="307"/>
      <c r="BE541" s="88"/>
      <c r="BF541" s="88"/>
      <c r="BG541" s="88"/>
      <c r="BH541" s="308"/>
      <c r="BI541" s="309"/>
      <c r="BJ541" s="310"/>
      <c r="BK541" s="310"/>
      <c r="BL541" s="310"/>
      <c r="BM541" s="310"/>
      <c r="BN541" s="214"/>
    </row>
    <row r="542" ht="22.5" customHeight="1">
      <c r="A542" s="85" t="str">
        <f t="shared" si="6"/>
        <v/>
      </c>
      <c r="B542" s="321"/>
      <c r="C542" s="319" t="str">
        <f t="shared" si="1"/>
        <v/>
      </c>
      <c r="D542" s="322"/>
      <c r="E542" s="320" t="str">
        <f t="shared" si="2"/>
        <v/>
      </c>
      <c r="F542" s="323"/>
      <c r="G542" s="164"/>
      <c r="H542" s="88" t="str">
        <f t="array" ref="H542">IF(D542="","",XLOOKUP(D542,'Master Data'!K:K,'Master Data'!N:N,"Input in Master Data",0,1))</f>
        <v/>
      </c>
      <c r="I542" s="88" t="str">
        <f t="array" ref="I542">IF(D542="","",XLOOKUP(D542,'Master Data'!K:K,'Master Data'!O:O,"Input in Master Data",0,1))</f>
        <v/>
      </c>
      <c r="J542" s="88" t="str">
        <f t="array" ref="J542">if(V542="","",XLOOKUP(V542,Master[Company],Master[Blow],"Unknown",0,1))</f>
        <v/>
      </c>
      <c r="K542" s="88" t="str">
        <f t="array" ref="K542">if(V542="","",XLOOKUP(V542,Master[Company],Master[Pigging],"Unknown",0,1))</f>
        <v/>
      </c>
      <c r="L542" s="88" t="str">
        <f t="array" ref="L542">if(V542="","",XLOOKUP(V542,Master[Company],Master[Load Method],"Unknown",0,1))</f>
        <v/>
      </c>
      <c r="M542" s="88" t="str">
        <f t="array" ref="M542">if(V542="","",XLOOKUP(V542,Master[Company],Master[Line Distance],"Unknown",0,1))</f>
        <v/>
      </c>
      <c r="N542" s="164"/>
      <c r="O542" s="301"/>
      <c r="P542" s="88"/>
      <c r="Q542" s="88" t="str">
        <f t="array" ref="Q542">if(V542="","",XLOOKUP(V542,Master[Company],Master[Terms],"NA",0,1))</f>
        <v/>
      </c>
      <c r="R542" s="88" t="str">
        <f t="shared" si="3"/>
        <v/>
      </c>
      <c r="S542" s="88" t="str">
        <f t="array" ref="S542">if(V542="","",XLOOKUP(V542,Master[Company],Master[Group],"NA",0,1))</f>
        <v/>
      </c>
      <c r="T542" s="88" t="str">
        <f t="array" ref="T542">if(V542="","",XLOOKUP(V542,Master[Company],Master[Loading Location],"NA",0,1))</f>
        <v/>
      </c>
      <c r="U542" s="88" t="str">
        <f t="array" ref="U542">if(V542="","",XLOOKUP(V542,Master[Company],Master[Acronym],"NA",0,1))</f>
        <v/>
      </c>
      <c r="V542" s="88"/>
      <c r="W542" s="90"/>
      <c r="X542" s="90"/>
      <c r="Y542" s="88"/>
      <c r="Z542" s="88" t="str">
        <f t="shared" si="5"/>
        <v/>
      </c>
      <c r="AA542" s="88"/>
      <c r="AB542" s="88"/>
      <c r="AC542" s="88"/>
      <c r="AD542" s="166"/>
      <c r="AE542" s="303"/>
      <c r="AF542" s="304"/>
      <c r="AG542" s="304"/>
      <c r="AH542" s="304"/>
      <c r="AI542" s="304"/>
      <c r="AJ542" s="304"/>
      <c r="AK542" s="304"/>
      <c r="AL542" s="305"/>
      <c r="AM542" s="304"/>
      <c r="AN542" s="304"/>
      <c r="AO542" s="304"/>
      <c r="AP542" s="304"/>
      <c r="AQ542" s="304"/>
      <c r="AR542" s="304"/>
      <c r="AS542" s="304"/>
      <c r="AT542" s="304"/>
      <c r="AU542" s="164"/>
      <c r="AV542" s="306"/>
      <c r="AW542" s="306"/>
      <c r="AX542" s="164"/>
      <c r="AY542" s="166"/>
      <c r="AZ542" s="88"/>
      <c r="BA542" s="88"/>
      <c r="BB542" s="88"/>
      <c r="BC542" s="88"/>
      <c r="BD542" s="307"/>
      <c r="BE542" s="88"/>
      <c r="BF542" s="88"/>
      <c r="BG542" s="88"/>
      <c r="BH542" s="308"/>
      <c r="BI542" s="309"/>
      <c r="BJ542" s="310"/>
      <c r="BK542" s="310"/>
      <c r="BL542" s="310"/>
      <c r="BM542" s="310"/>
      <c r="BN542" s="214"/>
    </row>
    <row r="543" ht="22.5" customHeight="1">
      <c r="A543" s="85" t="str">
        <f t="shared" si="6"/>
        <v/>
      </c>
      <c r="B543" s="321"/>
      <c r="C543" s="319" t="str">
        <f t="shared" si="1"/>
        <v/>
      </c>
      <c r="D543" s="322"/>
      <c r="E543" s="320" t="str">
        <f t="shared" si="2"/>
        <v/>
      </c>
      <c r="F543" s="323"/>
      <c r="G543" s="164"/>
      <c r="H543" s="88" t="str">
        <f t="array" ref="H543">IF(D543="","",XLOOKUP(D543,'Master Data'!K:K,'Master Data'!N:N,"Input in Master Data",0,1))</f>
        <v/>
      </c>
      <c r="I543" s="88" t="str">
        <f t="array" ref="I543">IF(D543="","",XLOOKUP(D543,'Master Data'!K:K,'Master Data'!O:O,"Input in Master Data",0,1))</f>
        <v/>
      </c>
      <c r="J543" s="88" t="str">
        <f t="array" ref="J543">if(V543="","",XLOOKUP(V543,Master[Company],Master[Blow],"Unknown",0,1))</f>
        <v/>
      </c>
      <c r="K543" s="88" t="str">
        <f t="array" ref="K543">if(V543="","",XLOOKUP(V543,Master[Company],Master[Pigging],"Unknown",0,1))</f>
        <v/>
      </c>
      <c r="L543" s="88" t="str">
        <f t="array" ref="L543">if(V543="","",XLOOKUP(V543,Master[Company],Master[Load Method],"Unknown",0,1))</f>
        <v/>
      </c>
      <c r="M543" s="88" t="str">
        <f t="array" ref="M543">if(V543="","",XLOOKUP(V543,Master[Company],Master[Line Distance],"Unknown",0,1))</f>
        <v/>
      </c>
      <c r="N543" s="164"/>
      <c r="O543" s="301"/>
      <c r="P543" s="88"/>
      <c r="Q543" s="88" t="str">
        <f t="array" ref="Q543">if(V543="","",XLOOKUP(V543,Master[Company],Master[Terms],"NA",0,1))</f>
        <v/>
      </c>
      <c r="R543" s="88" t="str">
        <f t="shared" si="3"/>
        <v/>
      </c>
      <c r="S543" s="88" t="str">
        <f t="array" ref="S543">if(V543="","",XLOOKUP(V543,Master[Company],Master[Group],"NA",0,1))</f>
        <v/>
      </c>
      <c r="T543" s="88" t="str">
        <f t="array" ref="T543">if(V543="","",XLOOKUP(V543,Master[Company],Master[Loading Location],"NA",0,1))</f>
        <v/>
      </c>
      <c r="U543" s="88" t="str">
        <f t="array" ref="U543">if(V543="","",XLOOKUP(V543,Master[Company],Master[Acronym],"NA",0,1))</f>
        <v/>
      </c>
      <c r="V543" s="88"/>
      <c r="W543" s="90"/>
      <c r="X543" s="90"/>
      <c r="Y543" s="88"/>
      <c r="Z543" s="88" t="str">
        <f t="shared" si="5"/>
        <v/>
      </c>
      <c r="AA543" s="88"/>
      <c r="AB543" s="88"/>
      <c r="AC543" s="88"/>
      <c r="AD543" s="166"/>
      <c r="AE543" s="303"/>
      <c r="AF543" s="304"/>
      <c r="AG543" s="304"/>
      <c r="AH543" s="304"/>
      <c r="AI543" s="304"/>
      <c r="AJ543" s="304"/>
      <c r="AK543" s="304"/>
      <c r="AL543" s="305"/>
      <c r="AM543" s="304"/>
      <c r="AN543" s="304"/>
      <c r="AO543" s="304"/>
      <c r="AP543" s="304"/>
      <c r="AQ543" s="304"/>
      <c r="AR543" s="304"/>
      <c r="AS543" s="304"/>
      <c r="AT543" s="304"/>
      <c r="AU543" s="164"/>
      <c r="AV543" s="306"/>
      <c r="AW543" s="306"/>
      <c r="AX543" s="164"/>
      <c r="AY543" s="166"/>
      <c r="AZ543" s="88"/>
      <c r="BA543" s="88"/>
      <c r="BB543" s="88"/>
      <c r="BC543" s="88"/>
      <c r="BD543" s="307"/>
      <c r="BE543" s="88"/>
      <c r="BF543" s="88"/>
      <c r="BG543" s="88"/>
      <c r="BH543" s="308"/>
      <c r="BI543" s="309"/>
      <c r="BJ543" s="310"/>
      <c r="BK543" s="310"/>
      <c r="BL543" s="310"/>
      <c r="BM543" s="310"/>
      <c r="BN543" s="214"/>
    </row>
    <row r="544" ht="22.5" customHeight="1">
      <c r="A544" s="85" t="str">
        <f t="shared" si="6"/>
        <v/>
      </c>
      <c r="B544" s="321"/>
      <c r="C544" s="319" t="str">
        <f t="shared" si="1"/>
        <v/>
      </c>
      <c r="D544" s="322"/>
      <c r="E544" s="320" t="str">
        <f t="shared" si="2"/>
        <v/>
      </c>
      <c r="F544" s="323"/>
      <c r="G544" s="164"/>
      <c r="H544" s="88" t="str">
        <f t="array" ref="H544">IF(D544="","",XLOOKUP(D544,'Master Data'!K:K,'Master Data'!N:N,"Input in Master Data",0,1))</f>
        <v/>
      </c>
      <c r="I544" s="88" t="str">
        <f t="array" ref="I544">IF(D544="","",XLOOKUP(D544,'Master Data'!K:K,'Master Data'!O:O,"Input in Master Data",0,1))</f>
        <v/>
      </c>
      <c r="J544" s="88" t="str">
        <f t="array" ref="J544">if(V544="","",XLOOKUP(V544,Master[Company],Master[Blow],"Unknown",0,1))</f>
        <v/>
      </c>
      <c r="K544" s="88" t="str">
        <f t="array" ref="K544">if(V544="","",XLOOKUP(V544,Master[Company],Master[Pigging],"Unknown",0,1))</f>
        <v/>
      </c>
      <c r="L544" s="88" t="str">
        <f t="array" ref="L544">if(V544="","",XLOOKUP(V544,Master[Company],Master[Load Method],"Unknown",0,1))</f>
        <v/>
      </c>
      <c r="M544" s="88" t="str">
        <f t="array" ref="M544">if(V544="","",XLOOKUP(V544,Master[Company],Master[Line Distance],"Unknown",0,1))</f>
        <v/>
      </c>
      <c r="N544" s="164"/>
      <c r="O544" s="301"/>
      <c r="P544" s="88"/>
      <c r="Q544" s="88" t="str">
        <f t="array" ref="Q544">if(V544="","",XLOOKUP(V544,Master[Company],Master[Terms],"NA",0,1))</f>
        <v/>
      </c>
      <c r="R544" s="88" t="str">
        <f t="shared" si="3"/>
        <v/>
      </c>
      <c r="S544" s="88" t="str">
        <f t="array" ref="S544">if(V544="","",XLOOKUP(V544,Master[Company],Master[Group],"NA",0,1))</f>
        <v/>
      </c>
      <c r="T544" s="88" t="str">
        <f t="array" ref="T544">if(V544="","",XLOOKUP(V544,Master[Company],Master[Loading Location],"NA",0,1))</f>
        <v/>
      </c>
      <c r="U544" s="88" t="str">
        <f t="array" ref="U544">if(V544="","",XLOOKUP(V544,Master[Company],Master[Acronym],"NA",0,1))</f>
        <v/>
      </c>
      <c r="V544" s="88"/>
      <c r="W544" s="90"/>
      <c r="X544" s="90"/>
      <c r="Y544" s="88"/>
      <c r="Z544" s="88" t="str">
        <f t="shared" si="5"/>
        <v/>
      </c>
      <c r="AA544" s="88"/>
      <c r="AB544" s="88"/>
      <c r="AC544" s="88"/>
      <c r="AD544" s="166"/>
      <c r="AE544" s="303"/>
      <c r="AF544" s="304"/>
      <c r="AG544" s="304"/>
      <c r="AH544" s="304"/>
      <c r="AI544" s="304"/>
      <c r="AJ544" s="304"/>
      <c r="AK544" s="304"/>
      <c r="AL544" s="305"/>
      <c r="AM544" s="304"/>
      <c r="AN544" s="304"/>
      <c r="AO544" s="304"/>
      <c r="AP544" s="304"/>
      <c r="AQ544" s="304"/>
      <c r="AR544" s="304"/>
      <c r="AS544" s="304"/>
      <c r="AT544" s="304"/>
      <c r="AU544" s="164"/>
      <c r="AV544" s="306"/>
      <c r="AW544" s="306"/>
      <c r="AX544" s="164"/>
      <c r="AY544" s="166"/>
      <c r="AZ544" s="88"/>
      <c r="BA544" s="88"/>
      <c r="BB544" s="88"/>
      <c r="BC544" s="88"/>
      <c r="BD544" s="307"/>
      <c r="BE544" s="88"/>
      <c r="BF544" s="88"/>
      <c r="BG544" s="88"/>
      <c r="BH544" s="308"/>
      <c r="BI544" s="309"/>
      <c r="BJ544" s="310"/>
      <c r="BK544" s="310"/>
      <c r="BL544" s="310"/>
      <c r="BM544" s="310"/>
      <c r="BN544" s="214"/>
    </row>
    <row r="545" ht="22.5" customHeight="1">
      <c r="A545" s="85" t="str">
        <f t="shared" si="6"/>
        <v/>
      </c>
      <c r="B545" s="321"/>
      <c r="C545" s="319" t="str">
        <f t="shared" si="1"/>
        <v/>
      </c>
      <c r="D545" s="322"/>
      <c r="E545" s="320" t="str">
        <f t="shared" si="2"/>
        <v/>
      </c>
      <c r="F545" s="323"/>
      <c r="G545" s="164"/>
      <c r="H545" s="88" t="str">
        <f t="array" ref="H545">IF(D545="","",XLOOKUP(D545,'Master Data'!K:K,'Master Data'!N:N,"Input in Master Data",0,1))</f>
        <v/>
      </c>
      <c r="I545" s="88" t="str">
        <f t="array" ref="I545">IF(D545="","",XLOOKUP(D545,'Master Data'!K:K,'Master Data'!O:O,"Input in Master Data",0,1))</f>
        <v/>
      </c>
      <c r="J545" s="88" t="str">
        <f t="array" ref="J545">if(V545="","",XLOOKUP(V545,Master[Company],Master[Blow],"Unknown",0,1))</f>
        <v/>
      </c>
      <c r="K545" s="88" t="str">
        <f t="array" ref="K545">if(V545="","",XLOOKUP(V545,Master[Company],Master[Pigging],"Unknown",0,1))</f>
        <v/>
      </c>
      <c r="L545" s="88" t="str">
        <f t="array" ref="L545">if(V545="","",XLOOKUP(V545,Master[Company],Master[Load Method],"Unknown",0,1))</f>
        <v/>
      </c>
      <c r="M545" s="88" t="str">
        <f t="array" ref="M545">if(V545="","",XLOOKUP(V545,Master[Company],Master[Line Distance],"Unknown",0,1))</f>
        <v/>
      </c>
      <c r="N545" s="164"/>
      <c r="O545" s="301"/>
      <c r="P545" s="88"/>
      <c r="Q545" s="88" t="str">
        <f t="array" ref="Q545">if(V545="","",XLOOKUP(V545,Master[Company],Master[Terms],"NA",0,1))</f>
        <v/>
      </c>
      <c r="R545" s="88" t="str">
        <f t="shared" si="3"/>
        <v/>
      </c>
      <c r="S545" s="88" t="str">
        <f t="array" ref="S545">if(V545="","",XLOOKUP(V545,Master[Company],Master[Group],"NA",0,1))</f>
        <v/>
      </c>
      <c r="T545" s="88" t="str">
        <f t="array" ref="T545">if(V545="","",XLOOKUP(V545,Master[Company],Master[Loading Location],"NA",0,1))</f>
        <v/>
      </c>
      <c r="U545" s="88" t="str">
        <f t="array" ref="U545">if(V545="","",XLOOKUP(V545,Master[Company],Master[Acronym],"NA",0,1))</f>
        <v/>
      </c>
      <c r="V545" s="88"/>
      <c r="W545" s="90"/>
      <c r="X545" s="90"/>
      <c r="Y545" s="88"/>
      <c r="Z545" s="88" t="str">
        <f t="shared" si="5"/>
        <v/>
      </c>
      <c r="AA545" s="88"/>
      <c r="AB545" s="88"/>
      <c r="AC545" s="88"/>
      <c r="AD545" s="166"/>
      <c r="AE545" s="303"/>
      <c r="AF545" s="304"/>
      <c r="AG545" s="304"/>
      <c r="AH545" s="304"/>
      <c r="AI545" s="304"/>
      <c r="AJ545" s="304"/>
      <c r="AK545" s="304"/>
      <c r="AL545" s="305"/>
      <c r="AM545" s="304"/>
      <c r="AN545" s="304"/>
      <c r="AO545" s="304"/>
      <c r="AP545" s="304"/>
      <c r="AQ545" s="304"/>
      <c r="AR545" s="304"/>
      <c r="AS545" s="304"/>
      <c r="AT545" s="304"/>
      <c r="AU545" s="164"/>
      <c r="AV545" s="306"/>
      <c r="AW545" s="306"/>
      <c r="AX545" s="164"/>
      <c r="AY545" s="166"/>
      <c r="AZ545" s="88"/>
      <c r="BA545" s="88"/>
      <c r="BB545" s="88"/>
      <c r="BC545" s="88"/>
      <c r="BD545" s="307"/>
      <c r="BE545" s="88"/>
      <c r="BF545" s="88"/>
      <c r="BG545" s="88"/>
      <c r="BH545" s="308"/>
      <c r="BI545" s="309"/>
      <c r="BJ545" s="310"/>
      <c r="BK545" s="310"/>
      <c r="BL545" s="310"/>
      <c r="BM545" s="310"/>
      <c r="BN545" s="214"/>
    </row>
    <row r="546" ht="22.5" customHeight="1">
      <c r="A546" s="85" t="str">
        <f t="shared" si="6"/>
        <v/>
      </c>
      <c r="B546" s="321"/>
      <c r="C546" s="319" t="str">
        <f t="shared" si="1"/>
        <v/>
      </c>
      <c r="D546" s="322"/>
      <c r="E546" s="320" t="str">
        <f t="shared" si="2"/>
        <v/>
      </c>
      <c r="F546" s="323"/>
      <c r="G546" s="164"/>
      <c r="H546" s="88" t="str">
        <f t="array" ref="H546">IF(D546="","",XLOOKUP(D546,'Master Data'!K:K,'Master Data'!N:N,"Input in Master Data",0,1))</f>
        <v/>
      </c>
      <c r="I546" s="88" t="str">
        <f t="array" ref="I546">IF(D546="","",XLOOKUP(D546,'Master Data'!K:K,'Master Data'!O:O,"Input in Master Data",0,1))</f>
        <v/>
      </c>
      <c r="J546" s="88" t="str">
        <f t="array" ref="J546">if(V546="","",XLOOKUP(V546,Master[Company],Master[Blow],"Unknown",0,1))</f>
        <v/>
      </c>
      <c r="K546" s="88" t="str">
        <f t="array" ref="K546">if(V546="","",XLOOKUP(V546,Master[Company],Master[Pigging],"Unknown",0,1))</f>
        <v/>
      </c>
      <c r="L546" s="88" t="str">
        <f t="array" ref="L546">if(V546="","",XLOOKUP(V546,Master[Company],Master[Load Method],"Unknown",0,1))</f>
        <v/>
      </c>
      <c r="M546" s="88" t="str">
        <f t="array" ref="M546">if(V546="","",XLOOKUP(V546,Master[Company],Master[Line Distance],"Unknown",0,1))</f>
        <v/>
      </c>
      <c r="N546" s="164"/>
      <c r="O546" s="301"/>
      <c r="P546" s="88"/>
      <c r="Q546" s="88" t="str">
        <f t="array" ref="Q546">if(V546="","",XLOOKUP(V546,Master[Company],Master[Terms],"NA",0,1))</f>
        <v/>
      </c>
      <c r="R546" s="88" t="str">
        <f t="shared" si="3"/>
        <v/>
      </c>
      <c r="S546" s="88" t="str">
        <f t="array" ref="S546">if(V546="","",XLOOKUP(V546,Master[Company],Master[Group],"NA",0,1))</f>
        <v/>
      </c>
      <c r="T546" s="88" t="str">
        <f t="array" ref="T546">if(V546="","",XLOOKUP(V546,Master[Company],Master[Loading Location],"NA",0,1))</f>
        <v/>
      </c>
      <c r="U546" s="88" t="str">
        <f t="array" ref="U546">if(V546="","",XLOOKUP(V546,Master[Company],Master[Acronym],"NA",0,1))</f>
        <v/>
      </c>
      <c r="V546" s="88"/>
      <c r="W546" s="90"/>
      <c r="X546" s="90"/>
      <c r="Y546" s="88"/>
      <c r="Z546" s="88" t="str">
        <f t="shared" si="5"/>
        <v/>
      </c>
      <c r="AA546" s="88"/>
      <c r="AB546" s="88"/>
      <c r="AC546" s="88"/>
      <c r="AD546" s="166"/>
      <c r="AE546" s="303"/>
      <c r="AF546" s="304"/>
      <c r="AG546" s="304"/>
      <c r="AH546" s="304"/>
      <c r="AI546" s="304"/>
      <c r="AJ546" s="304"/>
      <c r="AK546" s="304"/>
      <c r="AL546" s="305"/>
      <c r="AM546" s="304"/>
      <c r="AN546" s="304"/>
      <c r="AO546" s="304"/>
      <c r="AP546" s="304"/>
      <c r="AQ546" s="304"/>
      <c r="AR546" s="304"/>
      <c r="AS546" s="304"/>
      <c r="AT546" s="304"/>
      <c r="AU546" s="164"/>
      <c r="AV546" s="306"/>
      <c r="AW546" s="306"/>
      <c r="AX546" s="164"/>
      <c r="AY546" s="166"/>
      <c r="AZ546" s="88"/>
      <c r="BA546" s="88"/>
      <c r="BB546" s="88"/>
      <c r="BC546" s="88"/>
      <c r="BD546" s="307"/>
      <c r="BE546" s="88"/>
      <c r="BF546" s="88"/>
      <c r="BG546" s="88"/>
      <c r="BH546" s="308"/>
      <c r="BI546" s="309"/>
      <c r="BJ546" s="310"/>
      <c r="BK546" s="310"/>
      <c r="BL546" s="310"/>
      <c r="BM546" s="310"/>
      <c r="BN546" s="214"/>
    </row>
    <row r="547" ht="22.5" customHeight="1">
      <c r="A547" s="85" t="str">
        <f t="shared" si="6"/>
        <v/>
      </c>
      <c r="B547" s="321"/>
      <c r="C547" s="319" t="str">
        <f t="shared" si="1"/>
        <v/>
      </c>
      <c r="D547" s="322"/>
      <c r="E547" s="320" t="str">
        <f t="shared" si="2"/>
        <v/>
      </c>
      <c r="F547" s="323"/>
      <c r="G547" s="164"/>
      <c r="H547" s="88" t="str">
        <f t="array" ref="H547">IF(D547="","",XLOOKUP(D547,'Master Data'!K:K,'Master Data'!N:N,"Input in Master Data",0,1))</f>
        <v/>
      </c>
      <c r="I547" s="88" t="str">
        <f t="array" ref="I547">IF(D547="","",XLOOKUP(D547,'Master Data'!K:K,'Master Data'!O:O,"Input in Master Data",0,1))</f>
        <v/>
      </c>
      <c r="J547" s="88" t="str">
        <f t="array" ref="J547">if(V547="","",XLOOKUP(V547,Master[Company],Master[Blow],"Unknown",0,1))</f>
        <v/>
      </c>
      <c r="K547" s="88" t="str">
        <f t="array" ref="K547">if(V547="","",XLOOKUP(V547,Master[Company],Master[Pigging],"Unknown",0,1))</f>
        <v/>
      </c>
      <c r="L547" s="88" t="str">
        <f t="array" ref="L547">if(V547="","",XLOOKUP(V547,Master[Company],Master[Load Method],"Unknown",0,1))</f>
        <v/>
      </c>
      <c r="M547" s="88" t="str">
        <f t="array" ref="M547">if(V547="","",XLOOKUP(V547,Master[Company],Master[Line Distance],"Unknown",0,1))</f>
        <v/>
      </c>
      <c r="N547" s="164"/>
      <c r="O547" s="301"/>
      <c r="P547" s="88"/>
      <c r="Q547" s="88" t="str">
        <f t="array" ref="Q547">if(V547="","",XLOOKUP(V547,Master[Company],Master[Terms],"NA",0,1))</f>
        <v/>
      </c>
      <c r="R547" s="88" t="str">
        <f t="shared" si="3"/>
        <v/>
      </c>
      <c r="S547" s="88" t="str">
        <f t="array" ref="S547">if(V547="","",XLOOKUP(V547,Master[Company],Master[Group],"NA",0,1))</f>
        <v/>
      </c>
      <c r="T547" s="88" t="str">
        <f t="array" ref="T547">if(V547="","",XLOOKUP(V547,Master[Company],Master[Loading Location],"NA",0,1))</f>
        <v/>
      </c>
      <c r="U547" s="88" t="str">
        <f t="array" ref="U547">if(V547="","",XLOOKUP(V547,Master[Company],Master[Acronym],"NA",0,1))</f>
        <v/>
      </c>
      <c r="V547" s="88"/>
      <c r="W547" s="90"/>
      <c r="X547" s="90"/>
      <c r="Y547" s="88"/>
      <c r="Z547" s="88" t="str">
        <f t="shared" si="5"/>
        <v/>
      </c>
      <c r="AA547" s="88"/>
      <c r="AB547" s="88"/>
      <c r="AC547" s="88"/>
      <c r="AD547" s="166"/>
      <c r="AE547" s="303"/>
      <c r="AF547" s="304"/>
      <c r="AG547" s="304"/>
      <c r="AH547" s="304"/>
      <c r="AI547" s="304"/>
      <c r="AJ547" s="304"/>
      <c r="AK547" s="304"/>
      <c r="AL547" s="305"/>
      <c r="AM547" s="304"/>
      <c r="AN547" s="304"/>
      <c r="AO547" s="304"/>
      <c r="AP547" s="304"/>
      <c r="AQ547" s="304"/>
      <c r="AR547" s="304"/>
      <c r="AS547" s="304"/>
      <c r="AT547" s="304"/>
      <c r="AU547" s="164"/>
      <c r="AV547" s="306"/>
      <c r="AW547" s="306"/>
      <c r="AX547" s="164"/>
      <c r="AY547" s="166"/>
      <c r="AZ547" s="88"/>
      <c r="BA547" s="88"/>
      <c r="BB547" s="88"/>
      <c r="BC547" s="88"/>
      <c r="BD547" s="307"/>
      <c r="BE547" s="88"/>
      <c r="BF547" s="88"/>
      <c r="BG547" s="88"/>
      <c r="BH547" s="308"/>
      <c r="BI547" s="309"/>
      <c r="BJ547" s="310"/>
      <c r="BK547" s="310"/>
      <c r="BL547" s="310"/>
      <c r="BM547" s="310"/>
      <c r="BN547" s="214"/>
    </row>
    <row r="548" ht="22.5" customHeight="1">
      <c r="A548" s="85" t="str">
        <f t="shared" si="6"/>
        <v/>
      </c>
      <c r="B548" s="321"/>
      <c r="C548" s="319" t="str">
        <f t="shared" si="1"/>
        <v/>
      </c>
      <c r="D548" s="322"/>
      <c r="E548" s="320" t="str">
        <f t="shared" si="2"/>
        <v/>
      </c>
      <c r="F548" s="323"/>
      <c r="G548" s="164"/>
      <c r="H548" s="88" t="str">
        <f t="array" ref="H548">IF(D548="","",XLOOKUP(D548,'Master Data'!K:K,'Master Data'!N:N,"Input in Master Data",0,1))</f>
        <v/>
      </c>
      <c r="I548" s="88" t="str">
        <f t="array" ref="I548">IF(D548="","",XLOOKUP(D548,'Master Data'!K:K,'Master Data'!O:O,"Input in Master Data",0,1))</f>
        <v/>
      </c>
      <c r="J548" s="88" t="str">
        <f t="array" ref="J548">if(V548="","",XLOOKUP(V548,Master[Company],Master[Blow],"Unknown",0,1))</f>
        <v/>
      </c>
      <c r="K548" s="88" t="str">
        <f t="array" ref="K548">if(V548="","",XLOOKUP(V548,Master[Company],Master[Pigging],"Unknown",0,1))</f>
        <v/>
      </c>
      <c r="L548" s="88" t="str">
        <f t="array" ref="L548">if(V548="","",XLOOKUP(V548,Master[Company],Master[Load Method],"Unknown",0,1))</f>
        <v/>
      </c>
      <c r="M548" s="88" t="str">
        <f t="array" ref="M548">if(V548="","",XLOOKUP(V548,Master[Company],Master[Line Distance],"Unknown",0,1))</f>
        <v/>
      </c>
      <c r="N548" s="164"/>
      <c r="O548" s="301"/>
      <c r="P548" s="88"/>
      <c r="Q548" s="88" t="str">
        <f t="array" ref="Q548">if(V548="","",XLOOKUP(V548,Master[Company],Master[Terms],"NA",0,1))</f>
        <v/>
      </c>
      <c r="R548" s="88" t="str">
        <f t="shared" si="3"/>
        <v/>
      </c>
      <c r="S548" s="88" t="str">
        <f t="array" ref="S548">if(V548="","",XLOOKUP(V548,Master[Company],Master[Group],"NA",0,1))</f>
        <v/>
      </c>
      <c r="T548" s="88" t="str">
        <f t="array" ref="T548">if(V548="","",XLOOKUP(V548,Master[Company],Master[Loading Location],"NA",0,1))</f>
        <v/>
      </c>
      <c r="U548" s="88" t="str">
        <f t="array" ref="U548">if(V548="","",XLOOKUP(V548,Master[Company],Master[Acronym],"NA",0,1))</f>
        <v/>
      </c>
      <c r="V548" s="88"/>
      <c r="W548" s="90"/>
      <c r="X548" s="90"/>
      <c r="Y548" s="88"/>
      <c r="Z548" s="88" t="str">
        <f t="shared" si="5"/>
        <v/>
      </c>
      <c r="AA548" s="88"/>
      <c r="AB548" s="88"/>
      <c r="AC548" s="88"/>
      <c r="AD548" s="166"/>
      <c r="AE548" s="303"/>
      <c r="AF548" s="304"/>
      <c r="AG548" s="304"/>
      <c r="AH548" s="304"/>
      <c r="AI548" s="304"/>
      <c r="AJ548" s="304"/>
      <c r="AK548" s="304"/>
      <c r="AL548" s="305"/>
      <c r="AM548" s="304"/>
      <c r="AN548" s="304"/>
      <c r="AO548" s="304"/>
      <c r="AP548" s="304"/>
      <c r="AQ548" s="304"/>
      <c r="AR548" s="304"/>
      <c r="AS548" s="304"/>
      <c r="AT548" s="304"/>
      <c r="AU548" s="164"/>
      <c r="AV548" s="306"/>
      <c r="AW548" s="306"/>
      <c r="AX548" s="164"/>
      <c r="AY548" s="166"/>
      <c r="AZ548" s="88"/>
      <c r="BA548" s="88"/>
      <c r="BB548" s="88"/>
      <c r="BC548" s="88"/>
      <c r="BD548" s="307"/>
      <c r="BE548" s="88"/>
      <c r="BF548" s="88"/>
      <c r="BG548" s="88"/>
      <c r="BH548" s="308"/>
      <c r="BI548" s="309"/>
      <c r="BJ548" s="310"/>
      <c r="BK548" s="310"/>
      <c r="BL548" s="310"/>
      <c r="BM548" s="310"/>
      <c r="BN548" s="214"/>
    </row>
    <row r="549" ht="22.5" customHeight="1">
      <c r="A549" s="85" t="str">
        <f t="shared" si="6"/>
        <v/>
      </c>
      <c r="B549" s="321"/>
      <c r="C549" s="319" t="str">
        <f t="shared" si="1"/>
        <v/>
      </c>
      <c r="D549" s="322"/>
      <c r="E549" s="320" t="str">
        <f t="shared" si="2"/>
        <v/>
      </c>
      <c r="F549" s="323"/>
      <c r="G549" s="164"/>
      <c r="H549" s="88" t="str">
        <f t="array" ref="H549">IF(D549="","",XLOOKUP(D549,'Master Data'!K:K,'Master Data'!N:N,"Input in Master Data",0,1))</f>
        <v/>
      </c>
      <c r="I549" s="88" t="str">
        <f t="array" ref="I549">IF(D549="","",XLOOKUP(D549,'Master Data'!K:K,'Master Data'!O:O,"Input in Master Data",0,1))</f>
        <v/>
      </c>
      <c r="J549" s="88" t="str">
        <f t="array" ref="J549">if(V549="","",XLOOKUP(V549,Master[Company],Master[Blow],"Unknown",0,1))</f>
        <v/>
      </c>
      <c r="K549" s="88" t="str">
        <f t="array" ref="K549">if(V549="","",XLOOKUP(V549,Master[Company],Master[Pigging],"Unknown",0,1))</f>
        <v/>
      </c>
      <c r="L549" s="88" t="str">
        <f t="array" ref="L549">if(V549="","",XLOOKUP(V549,Master[Company],Master[Load Method],"Unknown",0,1))</f>
        <v/>
      </c>
      <c r="M549" s="88" t="str">
        <f t="array" ref="M549">if(V549="","",XLOOKUP(V549,Master[Company],Master[Line Distance],"Unknown",0,1))</f>
        <v/>
      </c>
      <c r="N549" s="164"/>
      <c r="O549" s="301"/>
      <c r="P549" s="88"/>
      <c r="Q549" s="88" t="str">
        <f t="array" ref="Q549">if(V549="","",XLOOKUP(V549,Master[Company],Master[Terms],"NA",0,1))</f>
        <v/>
      </c>
      <c r="R549" s="88" t="str">
        <f t="shared" si="3"/>
        <v/>
      </c>
      <c r="S549" s="88" t="str">
        <f t="array" ref="S549">if(V549="","",XLOOKUP(V549,Master[Company],Master[Group],"NA",0,1))</f>
        <v/>
      </c>
      <c r="T549" s="88" t="str">
        <f t="array" ref="T549">if(V549="","",XLOOKUP(V549,Master[Company],Master[Loading Location],"NA",0,1))</f>
        <v/>
      </c>
      <c r="U549" s="88" t="str">
        <f t="array" ref="U549">if(V549="","",XLOOKUP(V549,Master[Company],Master[Acronym],"NA",0,1))</f>
        <v/>
      </c>
      <c r="V549" s="88"/>
      <c r="W549" s="90"/>
      <c r="X549" s="90"/>
      <c r="Y549" s="88"/>
      <c r="Z549" s="88" t="str">
        <f t="shared" si="5"/>
        <v/>
      </c>
      <c r="AA549" s="88"/>
      <c r="AB549" s="88"/>
      <c r="AC549" s="88"/>
      <c r="AD549" s="166"/>
      <c r="AE549" s="303"/>
      <c r="AF549" s="304"/>
      <c r="AG549" s="304"/>
      <c r="AH549" s="304"/>
      <c r="AI549" s="304"/>
      <c r="AJ549" s="304"/>
      <c r="AK549" s="304"/>
      <c r="AL549" s="305"/>
      <c r="AM549" s="304"/>
      <c r="AN549" s="304"/>
      <c r="AO549" s="304"/>
      <c r="AP549" s="304"/>
      <c r="AQ549" s="304"/>
      <c r="AR549" s="304"/>
      <c r="AS549" s="304"/>
      <c r="AT549" s="304"/>
      <c r="AU549" s="164"/>
      <c r="AV549" s="306"/>
      <c r="AW549" s="306"/>
      <c r="AX549" s="164"/>
      <c r="AY549" s="166"/>
      <c r="AZ549" s="88"/>
      <c r="BA549" s="88"/>
      <c r="BB549" s="88"/>
      <c r="BC549" s="88"/>
      <c r="BD549" s="307"/>
      <c r="BE549" s="88"/>
      <c r="BF549" s="88"/>
      <c r="BG549" s="88"/>
      <c r="BH549" s="308"/>
      <c r="BI549" s="309"/>
      <c r="BJ549" s="310"/>
      <c r="BK549" s="310"/>
      <c r="BL549" s="310"/>
      <c r="BM549" s="310"/>
      <c r="BN549" s="214"/>
    </row>
    <row r="550" ht="22.5" customHeight="1">
      <c r="A550" s="85" t="str">
        <f t="shared" si="6"/>
        <v/>
      </c>
      <c r="B550" s="321"/>
      <c r="C550" s="319" t="str">
        <f t="shared" si="1"/>
        <v/>
      </c>
      <c r="D550" s="322"/>
      <c r="E550" s="320" t="str">
        <f t="shared" si="2"/>
        <v/>
      </c>
      <c r="F550" s="323"/>
      <c r="G550" s="164"/>
      <c r="H550" s="88" t="str">
        <f t="array" ref="H550">IF(D550="","",XLOOKUP(D550,'Master Data'!K:K,'Master Data'!N:N,"Input in Master Data",0,1))</f>
        <v/>
      </c>
      <c r="I550" s="88" t="str">
        <f t="array" ref="I550">IF(D550="","",XLOOKUP(D550,'Master Data'!K:K,'Master Data'!O:O,"Input in Master Data",0,1))</f>
        <v/>
      </c>
      <c r="J550" s="88" t="str">
        <f t="array" ref="J550">if(V550="","",XLOOKUP(V550,Master[Company],Master[Blow],"Unknown",0,1))</f>
        <v/>
      </c>
      <c r="K550" s="88" t="str">
        <f t="array" ref="K550">if(V550="","",XLOOKUP(V550,Master[Company],Master[Pigging],"Unknown",0,1))</f>
        <v/>
      </c>
      <c r="L550" s="88" t="str">
        <f t="array" ref="L550">if(V550="","",XLOOKUP(V550,Master[Company],Master[Load Method],"Unknown",0,1))</f>
        <v/>
      </c>
      <c r="M550" s="88" t="str">
        <f t="array" ref="M550">if(V550="","",XLOOKUP(V550,Master[Company],Master[Line Distance],"Unknown",0,1))</f>
        <v/>
      </c>
      <c r="N550" s="164"/>
      <c r="O550" s="301"/>
      <c r="P550" s="88"/>
      <c r="Q550" s="88" t="str">
        <f t="array" ref="Q550">if(V550="","",XLOOKUP(V550,Master[Company],Master[Terms],"NA",0,1))</f>
        <v/>
      </c>
      <c r="R550" s="88" t="str">
        <f t="shared" si="3"/>
        <v/>
      </c>
      <c r="S550" s="88" t="str">
        <f t="array" ref="S550">if(V550="","",XLOOKUP(V550,Master[Company],Master[Group],"NA",0,1))</f>
        <v/>
      </c>
      <c r="T550" s="88" t="str">
        <f t="array" ref="T550">if(V550="","",XLOOKUP(V550,Master[Company],Master[Loading Location],"NA",0,1))</f>
        <v/>
      </c>
      <c r="U550" s="88" t="str">
        <f t="array" ref="U550">if(V550="","",XLOOKUP(V550,Master[Company],Master[Acronym],"NA",0,1))</f>
        <v/>
      </c>
      <c r="V550" s="88"/>
      <c r="W550" s="90"/>
      <c r="X550" s="90"/>
      <c r="Y550" s="88"/>
      <c r="Z550" s="88" t="str">
        <f t="shared" si="5"/>
        <v/>
      </c>
      <c r="AA550" s="88"/>
      <c r="AB550" s="88"/>
      <c r="AC550" s="88"/>
      <c r="AD550" s="166"/>
      <c r="AE550" s="303"/>
      <c r="AF550" s="304"/>
      <c r="AG550" s="304"/>
      <c r="AH550" s="304"/>
      <c r="AI550" s="304"/>
      <c r="AJ550" s="304"/>
      <c r="AK550" s="304"/>
      <c r="AL550" s="305"/>
      <c r="AM550" s="304"/>
      <c r="AN550" s="304"/>
      <c r="AO550" s="304"/>
      <c r="AP550" s="304"/>
      <c r="AQ550" s="304"/>
      <c r="AR550" s="304"/>
      <c r="AS550" s="304"/>
      <c r="AT550" s="304"/>
      <c r="AU550" s="164"/>
      <c r="AV550" s="306"/>
      <c r="AW550" s="306"/>
      <c r="AX550" s="164"/>
      <c r="AY550" s="166"/>
      <c r="AZ550" s="88"/>
      <c r="BA550" s="88"/>
      <c r="BB550" s="88"/>
      <c r="BC550" s="88"/>
      <c r="BD550" s="307"/>
      <c r="BE550" s="88"/>
      <c r="BF550" s="88"/>
      <c r="BG550" s="88"/>
      <c r="BH550" s="308"/>
      <c r="BI550" s="309"/>
      <c r="BJ550" s="310"/>
      <c r="BK550" s="310"/>
      <c r="BL550" s="310"/>
      <c r="BM550" s="310"/>
      <c r="BN550" s="214"/>
    </row>
    <row r="551" ht="22.5" customHeight="1">
      <c r="A551" s="85" t="str">
        <f t="shared" si="6"/>
        <v/>
      </c>
      <c r="B551" s="321"/>
      <c r="C551" s="319" t="str">
        <f t="shared" si="1"/>
        <v/>
      </c>
      <c r="D551" s="322"/>
      <c r="E551" s="320" t="str">
        <f t="shared" si="2"/>
        <v/>
      </c>
      <c r="F551" s="323"/>
      <c r="G551" s="164"/>
      <c r="H551" s="88" t="str">
        <f t="array" ref="H551">IF(D551="","",XLOOKUP(D551,'Master Data'!K:K,'Master Data'!N:N,"Input in Master Data",0,1))</f>
        <v/>
      </c>
      <c r="I551" s="88" t="str">
        <f t="array" ref="I551">IF(D551="","",XLOOKUP(D551,'Master Data'!K:K,'Master Data'!O:O,"Input in Master Data",0,1))</f>
        <v/>
      </c>
      <c r="J551" s="88" t="str">
        <f t="array" ref="J551">if(V551="","",XLOOKUP(V551,Master[Company],Master[Blow],"Unknown",0,1))</f>
        <v/>
      </c>
      <c r="K551" s="88" t="str">
        <f t="array" ref="K551">if(V551="","",XLOOKUP(V551,Master[Company],Master[Pigging],"Unknown",0,1))</f>
        <v/>
      </c>
      <c r="L551" s="88" t="str">
        <f t="array" ref="L551">if(V551="","",XLOOKUP(V551,Master[Company],Master[Load Method],"Unknown",0,1))</f>
        <v/>
      </c>
      <c r="M551" s="88" t="str">
        <f t="array" ref="M551">if(V551="","",XLOOKUP(V551,Master[Company],Master[Line Distance],"Unknown",0,1))</f>
        <v/>
      </c>
      <c r="N551" s="164"/>
      <c r="O551" s="301"/>
      <c r="P551" s="88"/>
      <c r="Q551" s="88" t="str">
        <f t="array" ref="Q551">if(V551="","",XLOOKUP(V551,Master[Company],Master[Terms],"NA",0,1))</f>
        <v/>
      </c>
      <c r="R551" s="88" t="str">
        <f t="shared" si="3"/>
        <v/>
      </c>
      <c r="S551" s="88" t="str">
        <f t="array" ref="S551">if(V551="","",XLOOKUP(V551,Master[Company],Master[Group],"NA",0,1))</f>
        <v/>
      </c>
      <c r="T551" s="88" t="str">
        <f t="array" ref="T551">if(V551="","",XLOOKUP(V551,Master[Company],Master[Loading Location],"NA",0,1))</f>
        <v/>
      </c>
      <c r="U551" s="88" t="str">
        <f t="array" ref="U551">if(V551="","",XLOOKUP(V551,Master[Company],Master[Acronym],"NA",0,1))</f>
        <v/>
      </c>
      <c r="V551" s="88"/>
      <c r="W551" s="90"/>
      <c r="X551" s="90"/>
      <c r="Y551" s="88"/>
      <c r="Z551" s="88" t="str">
        <f t="shared" si="5"/>
        <v/>
      </c>
      <c r="AA551" s="88"/>
      <c r="AB551" s="88"/>
      <c r="AC551" s="88"/>
      <c r="AD551" s="166"/>
      <c r="AE551" s="303"/>
      <c r="AF551" s="304"/>
      <c r="AG551" s="304"/>
      <c r="AH551" s="304"/>
      <c r="AI551" s="304"/>
      <c r="AJ551" s="304"/>
      <c r="AK551" s="304"/>
      <c r="AL551" s="305"/>
      <c r="AM551" s="304"/>
      <c r="AN551" s="304"/>
      <c r="AO551" s="304"/>
      <c r="AP551" s="304"/>
      <c r="AQ551" s="304"/>
      <c r="AR551" s="304"/>
      <c r="AS551" s="304"/>
      <c r="AT551" s="304"/>
      <c r="AU551" s="164"/>
      <c r="AV551" s="306"/>
      <c r="AW551" s="306"/>
      <c r="AX551" s="164"/>
      <c r="AY551" s="166"/>
      <c r="AZ551" s="88"/>
      <c r="BA551" s="88"/>
      <c r="BB551" s="88"/>
      <c r="BC551" s="88"/>
      <c r="BD551" s="307"/>
      <c r="BE551" s="88"/>
      <c r="BF551" s="88"/>
      <c r="BG551" s="88"/>
      <c r="BH551" s="308"/>
      <c r="BI551" s="309"/>
      <c r="BJ551" s="310"/>
      <c r="BK551" s="310"/>
      <c r="BL551" s="310"/>
      <c r="BM551" s="310"/>
      <c r="BN551" s="214"/>
    </row>
    <row r="552" ht="22.5" customHeight="1">
      <c r="A552" s="85" t="str">
        <f t="shared" si="6"/>
        <v/>
      </c>
      <c r="B552" s="321"/>
      <c r="C552" s="319" t="str">
        <f t="shared" si="1"/>
        <v/>
      </c>
      <c r="D552" s="322"/>
      <c r="E552" s="320" t="str">
        <f t="shared" si="2"/>
        <v/>
      </c>
      <c r="F552" s="323"/>
      <c r="G552" s="164"/>
      <c r="H552" s="88" t="str">
        <f t="array" ref="H552">IF(D552="","",XLOOKUP(D552,'Master Data'!K:K,'Master Data'!N:N,"Input in Master Data",0,1))</f>
        <v/>
      </c>
      <c r="I552" s="88" t="str">
        <f t="array" ref="I552">IF(D552="","",XLOOKUP(D552,'Master Data'!K:K,'Master Data'!O:O,"Input in Master Data",0,1))</f>
        <v/>
      </c>
      <c r="J552" s="88" t="str">
        <f t="array" ref="J552">if(V552="","",XLOOKUP(V552,Master[Company],Master[Blow],"Unknown",0,1))</f>
        <v/>
      </c>
      <c r="K552" s="88" t="str">
        <f t="array" ref="K552">if(V552="","",XLOOKUP(V552,Master[Company],Master[Pigging],"Unknown",0,1))</f>
        <v/>
      </c>
      <c r="L552" s="88" t="str">
        <f t="array" ref="L552">if(V552="","",XLOOKUP(V552,Master[Company],Master[Load Method],"Unknown",0,1))</f>
        <v/>
      </c>
      <c r="M552" s="88" t="str">
        <f t="array" ref="M552">if(V552="","",XLOOKUP(V552,Master[Company],Master[Line Distance],"Unknown",0,1))</f>
        <v/>
      </c>
      <c r="N552" s="164"/>
      <c r="O552" s="301"/>
      <c r="P552" s="88"/>
      <c r="Q552" s="88" t="str">
        <f t="array" ref="Q552">if(V552="","",XLOOKUP(V552,Master[Company],Master[Terms],"NA",0,1))</f>
        <v/>
      </c>
      <c r="R552" s="88" t="str">
        <f t="shared" si="3"/>
        <v/>
      </c>
      <c r="S552" s="88" t="str">
        <f t="array" ref="S552">if(V552="","",XLOOKUP(V552,Master[Company],Master[Group],"NA",0,1))</f>
        <v/>
      </c>
      <c r="T552" s="88" t="str">
        <f t="array" ref="T552">if(V552="","",XLOOKUP(V552,Master[Company],Master[Loading Location],"NA",0,1))</f>
        <v/>
      </c>
      <c r="U552" s="88" t="str">
        <f t="array" ref="U552">if(V552="","",XLOOKUP(V552,Master[Company],Master[Acronym],"NA",0,1))</f>
        <v/>
      </c>
      <c r="V552" s="88"/>
      <c r="W552" s="90"/>
      <c r="X552" s="90"/>
      <c r="Y552" s="88"/>
      <c r="Z552" s="88" t="str">
        <f t="shared" si="5"/>
        <v/>
      </c>
      <c r="AA552" s="88"/>
      <c r="AB552" s="88"/>
      <c r="AC552" s="88"/>
      <c r="AD552" s="166"/>
      <c r="AE552" s="303"/>
      <c r="AF552" s="304"/>
      <c r="AG552" s="304"/>
      <c r="AH552" s="304"/>
      <c r="AI552" s="304"/>
      <c r="AJ552" s="304"/>
      <c r="AK552" s="304"/>
      <c r="AL552" s="305"/>
      <c r="AM552" s="304"/>
      <c r="AN552" s="304"/>
      <c r="AO552" s="304"/>
      <c r="AP552" s="304"/>
      <c r="AQ552" s="304"/>
      <c r="AR552" s="304"/>
      <c r="AS552" s="304"/>
      <c r="AT552" s="304"/>
      <c r="AU552" s="164"/>
      <c r="AV552" s="306"/>
      <c r="AW552" s="306"/>
      <c r="AX552" s="164"/>
      <c r="AY552" s="166"/>
      <c r="AZ552" s="88"/>
      <c r="BA552" s="88"/>
      <c r="BB552" s="88"/>
      <c r="BC552" s="88"/>
      <c r="BD552" s="307"/>
      <c r="BE552" s="88"/>
      <c r="BF552" s="88"/>
      <c r="BG552" s="88"/>
      <c r="BH552" s="308"/>
      <c r="BI552" s="309"/>
      <c r="BJ552" s="310"/>
      <c r="BK552" s="310"/>
      <c r="BL552" s="310"/>
      <c r="BM552" s="310"/>
      <c r="BN552" s="214"/>
    </row>
    <row r="553" ht="22.5" customHeight="1">
      <c r="A553" s="85" t="str">
        <f t="shared" si="6"/>
        <v/>
      </c>
      <c r="B553" s="321"/>
      <c r="C553" s="319" t="str">
        <f t="shared" si="1"/>
        <v/>
      </c>
      <c r="D553" s="322"/>
      <c r="E553" s="320" t="str">
        <f t="shared" si="2"/>
        <v/>
      </c>
      <c r="F553" s="323"/>
      <c r="G553" s="164"/>
      <c r="H553" s="88" t="str">
        <f t="array" ref="H553">IF(D553="","",XLOOKUP(D553,'Master Data'!K:K,'Master Data'!N:N,"Input in Master Data",0,1))</f>
        <v/>
      </c>
      <c r="I553" s="88" t="str">
        <f t="array" ref="I553">IF(D553="","",XLOOKUP(D553,'Master Data'!K:K,'Master Data'!O:O,"Input in Master Data",0,1))</f>
        <v/>
      </c>
      <c r="J553" s="88" t="str">
        <f t="array" ref="J553">if(V553="","",XLOOKUP(V553,Master[Company],Master[Blow],"Unknown",0,1))</f>
        <v/>
      </c>
      <c r="K553" s="88" t="str">
        <f t="array" ref="K553">if(V553="","",XLOOKUP(V553,Master[Company],Master[Pigging],"Unknown",0,1))</f>
        <v/>
      </c>
      <c r="L553" s="88" t="str">
        <f t="array" ref="L553">if(V553="","",XLOOKUP(V553,Master[Company],Master[Load Method],"Unknown",0,1))</f>
        <v/>
      </c>
      <c r="M553" s="88" t="str">
        <f t="array" ref="M553">if(V553="","",XLOOKUP(V553,Master[Company],Master[Line Distance],"Unknown",0,1))</f>
        <v/>
      </c>
      <c r="N553" s="164"/>
      <c r="O553" s="301"/>
      <c r="P553" s="88"/>
      <c r="Q553" s="88" t="str">
        <f t="array" ref="Q553">if(V553="","",XLOOKUP(V553,Master[Company],Master[Terms],"NA",0,1))</f>
        <v/>
      </c>
      <c r="R553" s="88" t="str">
        <f t="shared" si="3"/>
        <v/>
      </c>
      <c r="S553" s="88" t="str">
        <f t="array" ref="S553">if(V553="","",XLOOKUP(V553,Master[Company],Master[Group],"NA",0,1))</f>
        <v/>
      </c>
      <c r="T553" s="88" t="str">
        <f t="array" ref="T553">if(V553="","",XLOOKUP(V553,Master[Company],Master[Loading Location],"NA",0,1))</f>
        <v/>
      </c>
      <c r="U553" s="88" t="str">
        <f t="array" ref="U553">if(V553="","",XLOOKUP(V553,Master[Company],Master[Acronym],"NA",0,1))</f>
        <v/>
      </c>
      <c r="V553" s="88"/>
      <c r="W553" s="90"/>
      <c r="X553" s="90"/>
      <c r="Y553" s="88"/>
      <c r="Z553" s="88" t="str">
        <f t="shared" si="5"/>
        <v/>
      </c>
      <c r="AA553" s="88"/>
      <c r="AB553" s="88"/>
      <c r="AC553" s="88"/>
      <c r="AD553" s="166"/>
      <c r="AE553" s="303"/>
      <c r="AF553" s="304"/>
      <c r="AG553" s="304"/>
      <c r="AH553" s="304"/>
      <c r="AI553" s="304"/>
      <c r="AJ553" s="304"/>
      <c r="AK553" s="304"/>
      <c r="AL553" s="305"/>
      <c r="AM553" s="304"/>
      <c r="AN553" s="304"/>
      <c r="AO553" s="304"/>
      <c r="AP553" s="304"/>
      <c r="AQ553" s="304"/>
      <c r="AR553" s="304"/>
      <c r="AS553" s="304"/>
      <c r="AT553" s="304"/>
      <c r="AU553" s="164"/>
      <c r="AV553" s="306"/>
      <c r="AW553" s="306"/>
      <c r="AX553" s="164"/>
      <c r="AY553" s="166"/>
      <c r="AZ553" s="88"/>
      <c r="BA553" s="88"/>
      <c r="BB553" s="88"/>
      <c r="BC553" s="88"/>
      <c r="BD553" s="307"/>
      <c r="BE553" s="88"/>
      <c r="BF553" s="88"/>
      <c r="BG553" s="88"/>
      <c r="BH553" s="308"/>
      <c r="BI553" s="309"/>
      <c r="BJ553" s="310"/>
      <c r="BK553" s="310"/>
      <c r="BL553" s="310"/>
      <c r="BM553" s="310"/>
      <c r="BN553" s="214"/>
    </row>
    <row r="554" ht="22.5" customHeight="1">
      <c r="A554" s="85" t="str">
        <f t="shared" si="6"/>
        <v/>
      </c>
      <c r="B554" s="321"/>
      <c r="C554" s="319" t="str">
        <f t="shared" si="1"/>
        <v/>
      </c>
      <c r="D554" s="322"/>
      <c r="E554" s="320" t="str">
        <f t="shared" si="2"/>
        <v/>
      </c>
      <c r="F554" s="323"/>
      <c r="G554" s="164"/>
      <c r="H554" s="88" t="str">
        <f t="array" ref="H554">IF(D554="","",XLOOKUP(D554,'Master Data'!K:K,'Master Data'!N:N,"Input in Master Data",0,1))</f>
        <v/>
      </c>
      <c r="I554" s="88" t="str">
        <f t="array" ref="I554">IF(D554="","",XLOOKUP(D554,'Master Data'!K:K,'Master Data'!O:O,"Input in Master Data",0,1))</f>
        <v/>
      </c>
      <c r="J554" s="88" t="str">
        <f t="array" ref="J554">if(V554="","",XLOOKUP(V554,Master[Company],Master[Blow],"Unknown",0,1))</f>
        <v/>
      </c>
      <c r="K554" s="88" t="str">
        <f t="array" ref="K554">if(V554="","",XLOOKUP(V554,Master[Company],Master[Pigging],"Unknown",0,1))</f>
        <v/>
      </c>
      <c r="L554" s="88" t="str">
        <f t="array" ref="L554">if(V554="","",XLOOKUP(V554,Master[Company],Master[Load Method],"Unknown",0,1))</f>
        <v/>
      </c>
      <c r="M554" s="88" t="str">
        <f t="array" ref="M554">if(V554="","",XLOOKUP(V554,Master[Company],Master[Line Distance],"Unknown",0,1))</f>
        <v/>
      </c>
      <c r="N554" s="164"/>
      <c r="O554" s="301"/>
      <c r="P554" s="88"/>
      <c r="Q554" s="88" t="str">
        <f t="array" ref="Q554">if(V554="","",XLOOKUP(V554,Master[Company],Master[Terms],"NA",0,1))</f>
        <v/>
      </c>
      <c r="R554" s="88" t="str">
        <f t="shared" si="3"/>
        <v/>
      </c>
      <c r="S554" s="88" t="str">
        <f t="array" ref="S554">if(V554="","",XLOOKUP(V554,Master[Company],Master[Group],"NA",0,1))</f>
        <v/>
      </c>
      <c r="T554" s="88" t="str">
        <f t="array" ref="T554">if(V554="","",XLOOKUP(V554,Master[Company],Master[Loading Location],"NA",0,1))</f>
        <v/>
      </c>
      <c r="U554" s="88" t="str">
        <f t="array" ref="U554">if(V554="","",XLOOKUP(V554,Master[Company],Master[Acronym],"NA",0,1))</f>
        <v/>
      </c>
      <c r="V554" s="88"/>
      <c r="W554" s="90"/>
      <c r="X554" s="90"/>
      <c r="Y554" s="88"/>
      <c r="Z554" s="88" t="str">
        <f t="shared" si="5"/>
        <v/>
      </c>
      <c r="AA554" s="88"/>
      <c r="AB554" s="88"/>
      <c r="AC554" s="88"/>
      <c r="AD554" s="166"/>
      <c r="AE554" s="303"/>
      <c r="AF554" s="304"/>
      <c r="AG554" s="304"/>
      <c r="AH554" s="304"/>
      <c r="AI554" s="304"/>
      <c r="AJ554" s="304"/>
      <c r="AK554" s="304"/>
      <c r="AL554" s="305"/>
      <c r="AM554" s="304"/>
      <c r="AN554" s="304"/>
      <c r="AO554" s="304"/>
      <c r="AP554" s="304"/>
      <c r="AQ554" s="304"/>
      <c r="AR554" s="304"/>
      <c r="AS554" s="304"/>
      <c r="AT554" s="304"/>
      <c r="AU554" s="164"/>
      <c r="AV554" s="306"/>
      <c r="AW554" s="306"/>
      <c r="AX554" s="164"/>
      <c r="AY554" s="166"/>
      <c r="AZ554" s="88"/>
      <c r="BA554" s="88"/>
      <c r="BB554" s="88"/>
      <c r="BC554" s="88"/>
      <c r="BD554" s="307"/>
      <c r="BE554" s="88"/>
      <c r="BF554" s="88"/>
      <c r="BG554" s="88"/>
      <c r="BH554" s="308"/>
      <c r="BI554" s="309"/>
      <c r="BJ554" s="310"/>
      <c r="BK554" s="310"/>
      <c r="BL554" s="310"/>
      <c r="BM554" s="310"/>
      <c r="BN554" s="214"/>
    </row>
    <row r="555" ht="22.5" customHeight="1">
      <c r="A555" s="85" t="str">
        <f t="shared" si="6"/>
        <v/>
      </c>
      <c r="B555" s="321"/>
      <c r="C555" s="319" t="str">
        <f t="shared" si="1"/>
        <v/>
      </c>
      <c r="D555" s="322"/>
      <c r="E555" s="320" t="str">
        <f t="shared" si="2"/>
        <v/>
      </c>
      <c r="F555" s="323"/>
      <c r="G555" s="164"/>
      <c r="H555" s="88" t="str">
        <f t="array" ref="H555">IF(D555="","",XLOOKUP(D555,'Master Data'!K:K,'Master Data'!N:N,"Input in Master Data",0,1))</f>
        <v/>
      </c>
      <c r="I555" s="88" t="str">
        <f t="array" ref="I555">IF(D555="","",XLOOKUP(D555,'Master Data'!K:K,'Master Data'!O:O,"Input in Master Data",0,1))</f>
        <v/>
      </c>
      <c r="J555" s="88" t="str">
        <f t="array" ref="J555">if(V555="","",XLOOKUP(V555,Master[Company],Master[Blow],"Unknown",0,1))</f>
        <v/>
      </c>
      <c r="K555" s="88" t="str">
        <f t="array" ref="K555">if(V555="","",XLOOKUP(V555,Master[Company],Master[Pigging],"Unknown",0,1))</f>
        <v/>
      </c>
      <c r="L555" s="88" t="str">
        <f t="array" ref="L555">if(V555="","",XLOOKUP(V555,Master[Company],Master[Load Method],"Unknown",0,1))</f>
        <v/>
      </c>
      <c r="M555" s="88" t="str">
        <f t="array" ref="M555">if(V555="","",XLOOKUP(V555,Master[Company],Master[Line Distance],"Unknown",0,1))</f>
        <v/>
      </c>
      <c r="N555" s="164"/>
      <c r="O555" s="301"/>
      <c r="P555" s="88"/>
      <c r="Q555" s="88" t="str">
        <f t="array" ref="Q555">if(V555="","",XLOOKUP(V555,Master[Company],Master[Terms],"NA",0,1))</f>
        <v/>
      </c>
      <c r="R555" s="88" t="str">
        <f t="shared" si="3"/>
        <v/>
      </c>
      <c r="S555" s="88" t="str">
        <f t="array" ref="S555">if(V555="","",XLOOKUP(V555,Master[Company],Master[Group],"NA",0,1))</f>
        <v/>
      </c>
      <c r="T555" s="88" t="str">
        <f t="array" ref="T555">if(V555="","",XLOOKUP(V555,Master[Company],Master[Loading Location],"NA",0,1))</f>
        <v/>
      </c>
      <c r="U555" s="88" t="str">
        <f t="array" ref="U555">if(V555="","",XLOOKUP(V555,Master[Company],Master[Acronym],"NA",0,1))</f>
        <v/>
      </c>
      <c r="V555" s="88"/>
      <c r="W555" s="90"/>
      <c r="X555" s="90"/>
      <c r="Y555" s="88"/>
      <c r="Z555" s="88" t="str">
        <f t="shared" si="5"/>
        <v/>
      </c>
      <c r="AA555" s="88"/>
      <c r="AB555" s="88"/>
      <c r="AC555" s="88"/>
      <c r="AD555" s="166"/>
      <c r="AE555" s="303"/>
      <c r="AF555" s="304"/>
      <c r="AG555" s="304"/>
      <c r="AH555" s="304"/>
      <c r="AI555" s="304"/>
      <c r="AJ555" s="304"/>
      <c r="AK555" s="304"/>
      <c r="AL555" s="305"/>
      <c r="AM555" s="304"/>
      <c r="AN555" s="304"/>
      <c r="AO555" s="304"/>
      <c r="AP555" s="304"/>
      <c r="AQ555" s="304"/>
      <c r="AR555" s="304"/>
      <c r="AS555" s="304"/>
      <c r="AT555" s="304"/>
      <c r="AU555" s="164"/>
      <c r="AV555" s="306"/>
      <c r="AW555" s="306"/>
      <c r="AX555" s="164"/>
      <c r="AY555" s="166"/>
      <c r="AZ555" s="88"/>
      <c r="BA555" s="88"/>
      <c r="BB555" s="88"/>
      <c r="BC555" s="88"/>
      <c r="BD555" s="307"/>
      <c r="BE555" s="88"/>
      <c r="BF555" s="88"/>
      <c r="BG555" s="88"/>
      <c r="BH555" s="308"/>
      <c r="BI555" s="309"/>
      <c r="BJ555" s="310"/>
      <c r="BK555" s="310"/>
      <c r="BL555" s="310"/>
      <c r="BM555" s="310"/>
      <c r="BN555" s="214"/>
    </row>
    <row r="556" ht="22.5" customHeight="1">
      <c r="A556" s="85" t="str">
        <f t="shared" si="6"/>
        <v/>
      </c>
      <c r="B556" s="321"/>
      <c r="C556" s="319" t="str">
        <f t="shared" si="1"/>
        <v/>
      </c>
      <c r="D556" s="322"/>
      <c r="E556" s="320" t="str">
        <f t="shared" si="2"/>
        <v/>
      </c>
      <c r="F556" s="323"/>
      <c r="G556" s="164"/>
      <c r="H556" s="88" t="str">
        <f t="array" ref="H556">IF(D556="","",XLOOKUP(D556,'Master Data'!K:K,'Master Data'!N:N,"Input in Master Data",0,1))</f>
        <v/>
      </c>
      <c r="I556" s="88" t="str">
        <f t="array" ref="I556">IF(D556="","",XLOOKUP(D556,'Master Data'!K:K,'Master Data'!O:O,"Input in Master Data",0,1))</f>
        <v/>
      </c>
      <c r="J556" s="88" t="str">
        <f t="array" ref="J556">if(V556="","",XLOOKUP(V556,Master[Company],Master[Blow],"Unknown",0,1))</f>
        <v/>
      </c>
      <c r="K556" s="88" t="str">
        <f t="array" ref="K556">if(V556="","",XLOOKUP(V556,Master[Company],Master[Pigging],"Unknown",0,1))</f>
        <v/>
      </c>
      <c r="L556" s="88" t="str">
        <f t="array" ref="L556">if(V556="","",XLOOKUP(V556,Master[Company],Master[Load Method],"Unknown",0,1))</f>
        <v/>
      </c>
      <c r="M556" s="88" t="str">
        <f t="array" ref="M556">if(V556="","",XLOOKUP(V556,Master[Company],Master[Line Distance],"Unknown",0,1))</f>
        <v/>
      </c>
      <c r="N556" s="164"/>
      <c r="O556" s="301"/>
      <c r="P556" s="88"/>
      <c r="Q556" s="88" t="str">
        <f t="array" ref="Q556">if(V556="","",XLOOKUP(V556,Master[Company],Master[Terms],"NA",0,1))</f>
        <v/>
      </c>
      <c r="R556" s="88" t="str">
        <f t="shared" si="3"/>
        <v/>
      </c>
      <c r="S556" s="88" t="str">
        <f t="array" ref="S556">if(V556="","",XLOOKUP(V556,Master[Company],Master[Group],"NA",0,1))</f>
        <v/>
      </c>
      <c r="T556" s="88" t="str">
        <f t="array" ref="T556">if(V556="","",XLOOKUP(V556,Master[Company],Master[Loading Location],"NA",0,1))</f>
        <v/>
      </c>
      <c r="U556" s="88" t="str">
        <f t="array" ref="U556">if(V556="","",XLOOKUP(V556,Master[Company],Master[Acronym],"NA",0,1))</f>
        <v/>
      </c>
      <c r="V556" s="88"/>
      <c r="W556" s="90"/>
      <c r="X556" s="90"/>
      <c r="Y556" s="88"/>
      <c r="Z556" s="88" t="str">
        <f t="shared" si="5"/>
        <v/>
      </c>
      <c r="AA556" s="88"/>
      <c r="AB556" s="88"/>
      <c r="AC556" s="88"/>
      <c r="AD556" s="166"/>
      <c r="AE556" s="303"/>
      <c r="AF556" s="304"/>
      <c r="AG556" s="304"/>
      <c r="AH556" s="304"/>
      <c r="AI556" s="304"/>
      <c r="AJ556" s="304"/>
      <c r="AK556" s="304"/>
      <c r="AL556" s="305"/>
      <c r="AM556" s="304"/>
      <c r="AN556" s="304"/>
      <c r="AO556" s="304"/>
      <c r="AP556" s="304"/>
      <c r="AQ556" s="304"/>
      <c r="AR556" s="304"/>
      <c r="AS556" s="304"/>
      <c r="AT556" s="304"/>
      <c r="AU556" s="164"/>
      <c r="AV556" s="306"/>
      <c r="AW556" s="306"/>
      <c r="AX556" s="164"/>
      <c r="AY556" s="166"/>
      <c r="AZ556" s="88"/>
      <c r="BA556" s="88"/>
      <c r="BB556" s="88"/>
      <c r="BC556" s="88"/>
      <c r="BD556" s="307"/>
      <c r="BE556" s="88"/>
      <c r="BF556" s="88"/>
      <c r="BG556" s="88"/>
      <c r="BH556" s="308"/>
      <c r="BI556" s="309"/>
      <c r="BJ556" s="310"/>
      <c r="BK556" s="310"/>
      <c r="BL556" s="310"/>
      <c r="BM556" s="310"/>
      <c r="BN556" s="214"/>
    </row>
    <row r="557" ht="22.5" customHeight="1">
      <c r="A557" s="85" t="str">
        <f t="shared" si="6"/>
        <v/>
      </c>
      <c r="B557" s="321"/>
      <c r="C557" s="319" t="str">
        <f t="shared" si="1"/>
        <v/>
      </c>
      <c r="D557" s="322"/>
      <c r="E557" s="320" t="str">
        <f t="shared" si="2"/>
        <v/>
      </c>
      <c r="F557" s="323"/>
      <c r="G557" s="164"/>
      <c r="H557" s="88" t="str">
        <f t="array" ref="H557">IF(D557="","",XLOOKUP(D557,'Master Data'!K:K,'Master Data'!N:N,"Input in Master Data",0,1))</f>
        <v/>
      </c>
      <c r="I557" s="88" t="str">
        <f t="array" ref="I557">IF(D557="","",XLOOKUP(D557,'Master Data'!K:K,'Master Data'!O:O,"Input in Master Data",0,1))</f>
        <v/>
      </c>
      <c r="J557" s="88" t="str">
        <f t="array" ref="J557">if(V557="","",XLOOKUP(V557,Master[Company],Master[Blow],"Unknown",0,1))</f>
        <v/>
      </c>
      <c r="K557" s="88" t="str">
        <f t="array" ref="K557">if(V557="","",XLOOKUP(V557,Master[Company],Master[Pigging],"Unknown",0,1))</f>
        <v/>
      </c>
      <c r="L557" s="88" t="str">
        <f t="array" ref="L557">if(V557="","",XLOOKUP(V557,Master[Company],Master[Load Method],"Unknown",0,1))</f>
        <v/>
      </c>
      <c r="M557" s="88" t="str">
        <f t="array" ref="M557">if(V557="","",XLOOKUP(V557,Master[Company],Master[Line Distance],"Unknown",0,1))</f>
        <v/>
      </c>
      <c r="N557" s="164"/>
      <c r="O557" s="301"/>
      <c r="P557" s="88"/>
      <c r="Q557" s="88" t="str">
        <f t="array" ref="Q557">if(V557="","",XLOOKUP(V557,Master[Company],Master[Terms],"NA",0,1))</f>
        <v/>
      </c>
      <c r="R557" s="88" t="str">
        <f t="shared" si="3"/>
        <v/>
      </c>
      <c r="S557" s="88" t="str">
        <f t="array" ref="S557">if(V557="","",XLOOKUP(V557,Master[Company],Master[Group],"NA",0,1))</f>
        <v/>
      </c>
      <c r="T557" s="88" t="str">
        <f t="array" ref="T557">if(V557="","",XLOOKUP(V557,Master[Company],Master[Loading Location],"NA",0,1))</f>
        <v/>
      </c>
      <c r="U557" s="88" t="str">
        <f t="array" ref="U557">if(V557="","",XLOOKUP(V557,Master[Company],Master[Acronym],"NA",0,1))</f>
        <v/>
      </c>
      <c r="V557" s="88"/>
      <c r="W557" s="90"/>
      <c r="X557" s="90"/>
      <c r="Y557" s="88"/>
      <c r="Z557" s="88" t="str">
        <f t="shared" si="5"/>
        <v/>
      </c>
      <c r="AA557" s="88"/>
      <c r="AB557" s="88"/>
      <c r="AC557" s="88"/>
      <c r="AD557" s="166"/>
      <c r="AE557" s="303"/>
      <c r="AF557" s="304"/>
      <c r="AG557" s="304"/>
      <c r="AH557" s="304"/>
      <c r="AI557" s="304"/>
      <c r="AJ557" s="304"/>
      <c r="AK557" s="304"/>
      <c r="AL557" s="305"/>
      <c r="AM557" s="304"/>
      <c r="AN557" s="304"/>
      <c r="AO557" s="304"/>
      <c r="AP557" s="304"/>
      <c r="AQ557" s="304"/>
      <c r="AR557" s="304"/>
      <c r="AS557" s="304"/>
      <c r="AT557" s="304"/>
      <c r="AU557" s="164"/>
      <c r="AV557" s="306"/>
      <c r="AW557" s="306"/>
      <c r="AX557" s="164"/>
      <c r="AY557" s="166"/>
      <c r="AZ557" s="88"/>
      <c r="BA557" s="88"/>
      <c r="BB557" s="88"/>
      <c r="BC557" s="88"/>
      <c r="BD557" s="307"/>
      <c r="BE557" s="88"/>
      <c r="BF557" s="88"/>
      <c r="BG557" s="88"/>
      <c r="BH557" s="308"/>
      <c r="BI557" s="309"/>
      <c r="BJ557" s="310"/>
      <c r="BK557" s="310"/>
      <c r="BL557" s="310"/>
      <c r="BM557" s="310"/>
      <c r="BN557" s="214"/>
    </row>
    <row r="558" ht="22.5" customHeight="1">
      <c r="A558" s="85" t="str">
        <f t="shared" si="6"/>
        <v/>
      </c>
      <c r="B558" s="321"/>
      <c r="C558" s="319" t="str">
        <f t="shared" si="1"/>
        <v/>
      </c>
      <c r="D558" s="322"/>
      <c r="E558" s="320" t="str">
        <f t="shared" si="2"/>
        <v/>
      </c>
      <c r="F558" s="323"/>
      <c r="G558" s="164"/>
      <c r="H558" s="88" t="str">
        <f t="array" ref="H558">IF(D558="","",XLOOKUP(D558,'Master Data'!K:K,'Master Data'!N:N,"Input in Master Data",0,1))</f>
        <v/>
      </c>
      <c r="I558" s="88" t="str">
        <f t="array" ref="I558">IF(D558="","",XLOOKUP(D558,'Master Data'!K:K,'Master Data'!O:O,"Input in Master Data",0,1))</f>
        <v/>
      </c>
      <c r="J558" s="88" t="str">
        <f t="array" ref="J558">if(V558="","",XLOOKUP(V558,Master[Company],Master[Blow],"Unknown",0,1))</f>
        <v/>
      </c>
      <c r="K558" s="88" t="str">
        <f t="array" ref="K558">if(V558="","",XLOOKUP(V558,Master[Company],Master[Pigging],"Unknown",0,1))</f>
        <v/>
      </c>
      <c r="L558" s="88" t="str">
        <f t="array" ref="L558">if(V558="","",XLOOKUP(V558,Master[Company],Master[Load Method],"Unknown",0,1))</f>
        <v/>
      </c>
      <c r="M558" s="88" t="str">
        <f t="array" ref="M558">if(V558="","",XLOOKUP(V558,Master[Company],Master[Line Distance],"Unknown",0,1))</f>
        <v/>
      </c>
      <c r="N558" s="164"/>
      <c r="O558" s="301"/>
      <c r="P558" s="88"/>
      <c r="Q558" s="88" t="str">
        <f t="array" ref="Q558">if(V558="","",XLOOKUP(V558,Master[Company],Master[Terms],"NA",0,1))</f>
        <v/>
      </c>
      <c r="R558" s="88" t="str">
        <f t="shared" si="3"/>
        <v/>
      </c>
      <c r="S558" s="88" t="str">
        <f t="array" ref="S558">if(V558="","",XLOOKUP(V558,Master[Company],Master[Group],"NA",0,1))</f>
        <v/>
      </c>
      <c r="T558" s="88" t="str">
        <f t="array" ref="T558">if(V558="","",XLOOKUP(V558,Master[Company],Master[Loading Location],"NA",0,1))</f>
        <v/>
      </c>
      <c r="U558" s="88" t="str">
        <f t="array" ref="U558">if(V558="","",XLOOKUP(V558,Master[Company],Master[Acronym],"NA",0,1))</f>
        <v/>
      </c>
      <c r="V558" s="88"/>
      <c r="W558" s="90"/>
      <c r="X558" s="90"/>
      <c r="Y558" s="88"/>
      <c r="Z558" s="88" t="str">
        <f t="shared" si="5"/>
        <v/>
      </c>
      <c r="AA558" s="88"/>
      <c r="AB558" s="88"/>
      <c r="AC558" s="88"/>
      <c r="AD558" s="166"/>
      <c r="AE558" s="303"/>
      <c r="AF558" s="304"/>
      <c r="AG558" s="304"/>
      <c r="AH558" s="304"/>
      <c r="AI558" s="304"/>
      <c r="AJ558" s="304"/>
      <c r="AK558" s="304"/>
      <c r="AL558" s="305"/>
      <c r="AM558" s="304"/>
      <c r="AN558" s="304"/>
      <c r="AO558" s="304"/>
      <c r="AP558" s="304"/>
      <c r="AQ558" s="304"/>
      <c r="AR558" s="304"/>
      <c r="AS558" s="304"/>
      <c r="AT558" s="304"/>
      <c r="AU558" s="164"/>
      <c r="AV558" s="306"/>
      <c r="AW558" s="306"/>
      <c r="AX558" s="164"/>
      <c r="AY558" s="166"/>
      <c r="AZ558" s="88"/>
      <c r="BA558" s="88"/>
      <c r="BB558" s="88"/>
      <c r="BC558" s="88"/>
      <c r="BD558" s="307"/>
      <c r="BE558" s="88"/>
      <c r="BF558" s="88"/>
      <c r="BG558" s="88"/>
      <c r="BH558" s="308"/>
      <c r="BI558" s="309"/>
      <c r="BJ558" s="310"/>
      <c r="BK558" s="310"/>
      <c r="BL558" s="310"/>
      <c r="BM558" s="310"/>
      <c r="BN558" s="214"/>
    </row>
    <row r="559" ht="22.5" customHeight="1">
      <c r="A559" s="85" t="str">
        <f t="shared" si="6"/>
        <v/>
      </c>
      <c r="B559" s="321"/>
      <c r="C559" s="319" t="str">
        <f t="shared" si="1"/>
        <v/>
      </c>
      <c r="D559" s="322"/>
      <c r="E559" s="320" t="str">
        <f t="shared" si="2"/>
        <v/>
      </c>
      <c r="F559" s="323"/>
      <c r="G559" s="164"/>
      <c r="H559" s="88" t="str">
        <f t="array" ref="H559">IF(D559="","",XLOOKUP(D559,'Master Data'!K:K,'Master Data'!N:N,"Input in Master Data",0,1))</f>
        <v/>
      </c>
      <c r="I559" s="88" t="str">
        <f t="array" ref="I559">IF(D559="","",XLOOKUP(D559,'Master Data'!K:K,'Master Data'!O:O,"Input in Master Data",0,1))</f>
        <v/>
      </c>
      <c r="J559" s="88" t="str">
        <f t="array" ref="J559">if(V559="","",XLOOKUP(V559,Master[Company],Master[Blow],"Unknown",0,1))</f>
        <v/>
      </c>
      <c r="K559" s="88" t="str">
        <f t="array" ref="K559">if(V559="","",XLOOKUP(V559,Master[Company],Master[Pigging],"Unknown",0,1))</f>
        <v/>
      </c>
      <c r="L559" s="88" t="str">
        <f t="array" ref="L559">if(V559="","",XLOOKUP(V559,Master[Company],Master[Load Method],"Unknown",0,1))</f>
        <v/>
      </c>
      <c r="M559" s="88" t="str">
        <f t="array" ref="M559">if(V559="","",XLOOKUP(V559,Master[Company],Master[Line Distance],"Unknown",0,1))</f>
        <v/>
      </c>
      <c r="N559" s="164"/>
      <c r="O559" s="301"/>
      <c r="P559" s="88"/>
      <c r="Q559" s="88" t="str">
        <f t="array" ref="Q559">if(V559="","",XLOOKUP(V559,Master[Company],Master[Terms],"NA",0,1))</f>
        <v/>
      </c>
      <c r="R559" s="88" t="str">
        <f t="shared" si="3"/>
        <v/>
      </c>
      <c r="S559" s="88" t="str">
        <f t="array" ref="S559">if(V559="","",XLOOKUP(V559,Master[Company],Master[Group],"NA",0,1))</f>
        <v/>
      </c>
      <c r="T559" s="88" t="str">
        <f t="array" ref="T559">if(V559="","",XLOOKUP(V559,Master[Company],Master[Loading Location],"NA",0,1))</f>
        <v/>
      </c>
      <c r="U559" s="88" t="str">
        <f t="array" ref="U559">if(V559="","",XLOOKUP(V559,Master[Company],Master[Acronym],"NA",0,1))</f>
        <v/>
      </c>
      <c r="V559" s="88"/>
      <c r="W559" s="90"/>
      <c r="X559" s="90"/>
      <c r="Y559" s="88"/>
      <c r="Z559" s="88" t="str">
        <f t="shared" si="5"/>
        <v/>
      </c>
      <c r="AA559" s="88"/>
      <c r="AB559" s="88"/>
      <c r="AC559" s="88"/>
      <c r="AD559" s="166"/>
      <c r="AE559" s="303"/>
      <c r="AF559" s="304"/>
      <c r="AG559" s="304"/>
      <c r="AH559" s="304"/>
      <c r="AI559" s="304"/>
      <c r="AJ559" s="304"/>
      <c r="AK559" s="304"/>
      <c r="AL559" s="305"/>
      <c r="AM559" s="304"/>
      <c r="AN559" s="304"/>
      <c r="AO559" s="304"/>
      <c r="AP559" s="304"/>
      <c r="AQ559" s="304"/>
      <c r="AR559" s="304"/>
      <c r="AS559" s="304"/>
      <c r="AT559" s="304"/>
      <c r="AU559" s="164"/>
      <c r="AV559" s="306"/>
      <c r="AW559" s="306"/>
      <c r="AX559" s="164"/>
      <c r="AY559" s="166"/>
      <c r="AZ559" s="88"/>
      <c r="BA559" s="88"/>
      <c r="BB559" s="88"/>
      <c r="BC559" s="88"/>
      <c r="BD559" s="307"/>
      <c r="BE559" s="88"/>
      <c r="BF559" s="88"/>
      <c r="BG559" s="88"/>
      <c r="BH559" s="308"/>
      <c r="BI559" s="309"/>
      <c r="BJ559" s="310"/>
      <c r="BK559" s="310"/>
      <c r="BL559" s="310"/>
      <c r="BM559" s="310"/>
      <c r="BN559" s="214"/>
    </row>
    <row r="560" ht="22.5" customHeight="1">
      <c r="A560" s="85" t="str">
        <f t="shared" si="6"/>
        <v/>
      </c>
      <c r="B560" s="321"/>
      <c r="C560" s="319" t="str">
        <f t="shared" si="1"/>
        <v/>
      </c>
      <c r="D560" s="322"/>
      <c r="E560" s="320" t="str">
        <f t="shared" si="2"/>
        <v/>
      </c>
      <c r="F560" s="323"/>
      <c r="G560" s="164"/>
      <c r="H560" s="88" t="str">
        <f t="array" ref="H560">IF(D560="","",XLOOKUP(D560,'Master Data'!K:K,'Master Data'!N:N,"Input in Master Data",0,1))</f>
        <v/>
      </c>
      <c r="I560" s="88" t="str">
        <f t="array" ref="I560">IF(D560="","",XLOOKUP(D560,'Master Data'!K:K,'Master Data'!O:O,"Input in Master Data",0,1))</f>
        <v/>
      </c>
      <c r="J560" s="88" t="str">
        <f t="array" ref="J560">if(V560="","",XLOOKUP(V560,Master[Company],Master[Blow],"Unknown",0,1))</f>
        <v/>
      </c>
      <c r="K560" s="88" t="str">
        <f t="array" ref="K560">if(V560="","",XLOOKUP(V560,Master[Company],Master[Pigging],"Unknown",0,1))</f>
        <v/>
      </c>
      <c r="L560" s="88" t="str">
        <f t="array" ref="L560">if(V560="","",XLOOKUP(V560,Master[Company],Master[Load Method],"Unknown",0,1))</f>
        <v/>
      </c>
      <c r="M560" s="88" t="str">
        <f t="array" ref="M560">if(V560="","",XLOOKUP(V560,Master[Company],Master[Line Distance],"Unknown",0,1))</f>
        <v/>
      </c>
      <c r="N560" s="164"/>
      <c r="O560" s="301"/>
      <c r="P560" s="88"/>
      <c r="Q560" s="88" t="str">
        <f t="array" ref="Q560">if(V560="","",XLOOKUP(V560,Master[Company],Master[Terms],"NA",0,1))</f>
        <v/>
      </c>
      <c r="R560" s="88" t="str">
        <f t="shared" si="3"/>
        <v/>
      </c>
      <c r="S560" s="88" t="str">
        <f t="array" ref="S560">if(V560="","",XLOOKUP(V560,Master[Company],Master[Group],"NA",0,1))</f>
        <v/>
      </c>
      <c r="T560" s="88" t="str">
        <f t="array" ref="T560">if(V560="","",XLOOKUP(V560,Master[Company],Master[Loading Location],"NA",0,1))</f>
        <v/>
      </c>
      <c r="U560" s="88" t="str">
        <f t="array" ref="U560">if(V560="","",XLOOKUP(V560,Master[Company],Master[Acronym],"NA",0,1))</f>
        <v/>
      </c>
      <c r="V560" s="88"/>
      <c r="W560" s="90"/>
      <c r="X560" s="90"/>
      <c r="Y560" s="88"/>
      <c r="Z560" s="88" t="str">
        <f t="shared" si="5"/>
        <v/>
      </c>
      <c r="AA560" s="88"/>
      <c r="AB560" s="88"/>
      <c r="AC560" s="88"/>
      <c r="AD560" s="166"/>
      <c r="AE560" s="303"/>
      <c r="AF560" s="304"/>
      <c r="AG560" s="304"/>
      <c r="AH560" s="304"/>
      <c r="AI560" s="304"/>
      <c r="AJ560" s="304"/>
      <c r="AK560" s="304"/>
      <c r="AL560" s="305"/>
      <c r="AM560" s="304"/>
      <c r="AN560" s="304"/>
      <c r="AO560" s="304"/>
      <c r="AP560" s="304"/>
      <c r="AQ560" s="304"/>
      <c r="AR560" s="304"/>
      <c r="AS560" s="304"/>
      <c r="AT560" s="304"/>
      <c r="AU560" s="164"/>
      <c r="AV560" s="306"/>
      <c r="AW560" s="306"/>
      <c r="AX560" s="164"/>
      <c r="AY560" s="166"/>
      <c r="AZ560" s="88"/>
      <c r="BA560" s="88"/>
      <c r="BB560" s="88"/>
      <c r="BC560" s="88"/>
      <c r="BD560" s="307"/>
      <c r="BE560" s="88"/>
      <c r="BF560" s="88"/>
      <c r="BG560" s="88"/>
      <c r="BH560" s="308"/>
      <c r="BI560" s="309"/>
      <c r="BJ560" s="310"/>
      <c r="BK560" s="310"/>
      <c r="BL560" s="310"/>
      <c r="BM560" s="310"/>
      <c r="BN560" s="214"/>
    </row>
    <row r="561" ht="22.5" customHeight="1">
      <c r="A561" s="85" t="str">
        <f t="shared" si="6"/>
        <v/>
      </c>
      <c r="B561" s="321"/>
      <c r="C561" s="319" t="str">
        <f t="shared" si="1"/>
        <v/>
      </c>
      <c r="D561" s="322"/>
      <c r="E561" s="320" t="str">
        <f t="shared" si="2"/>
        <v/>
      </c>
      <c r="F561" s="323"/>
      <c r="G561" s="164"/>
      <c r="H561" s="88" t="str">
        <f t="array" ref="H561">IF(D561="","",XLOOKUP(D561,'Master Data'!K:K,'Master Data'!N:N,"Input in Master Data",0,1))</f>
        <v/>
      </c>
      <c r="I561" s="88" t="str">
        <f t="array" ref="I561">IF(D561="","",XLOOKUP(D561,'Master Data'!K:K,'Master Data'!O:O,"Input in Master Data",0,1))</f>
        <v/>
      </c>
      <c r="J561" s="88" t="str">
        <f t="array" ref="J561">if(V561="","",XLOOKUP(V561,Master[Company],Master[Blow],"Unknown",0,1))</f>
        <v/>
      </c>
      <c r="K561" s="88" t="str">
        <f t="array" ref="K561">if(V561="","",XLOOKUP(V561,Master[Company],Master[Pigging],"Unknown",0,1))</f>
        <v/>
      </c>
      <c r="L561" s="88" t="str">
        <f t="array" ref="L561">if(V561="","",XLOOKUP(V561,Master[Company],Master[Load Method],"Unknown",0,1))</f>
        <v/>
      </c>
      <c r="M561" s="88" t="str">
        <f t="array" ref="M561">if(V561="","",XLOOKUP(V561,Master[Company],Master[Line Distance],"Unknown",0,1))</f>
        <v/>
      </c>
      <c r="N561" s="164"/>
      <c r="O561" s="301"/>
      <c r="P561" s="88"/>
      <c r="Q561" s="88" t="str">
        <f t="array" ref="Q561">if(V561="","",XLOOKUP(V561,Master[Company],Master[Terms],"NA",0,1))</f>
        <v/>
      </c>
      <c r="R561" s="88" t="str">
        <f t="shared" si="3"/>
        <v/>
      </c>
      <c r="S561" s="88" t="str">
        <f t="array" ref="S561">if(V561="","",XLOOKUP(V561,Master[Company],Master[Group],"NA",0,1))</f>
        <v/>
      </c>
      <c r="T561" s="88" t="str">
        <f t="array" ref="T561">if(V561="","",XLOOKUP(V561,Master[Company],Master[Loading Location],"NA",0,1))</f>
        <v/>
      </c>
      <c r="U561" s="88" t="str">
        <f t="array" ref="U561">if(V561="","",XLOOKUP(V561,Master[Company],Master[Acronym],"NA",0,1))</f>
        <v/>
      </c>
      <c r="V561" s="88"/>
      <c r="W561" s="90"/>
      <c r="X561" s="90"/>
      <c r="Y561" s="88"/>
      <c r="Z561" s="88" t="str">
        <f t="shared" si="5"/>
        <v/>
      </c>
      <c r="AA561" s="88"/>
      <c r="AB561" s="88"/>
      <c r="AC561" s="88"/>
      <c r="AD561" s="166"/>
      <c r="AE561" s="303"/>
      <c r="AF561" s="304"/>
      <c r="AG561" s="304"/>
      <c r="AH561" s="304"/>
      <c r="AI561" s="304"/>
      <c r="AJ561" s="304"/>
      <c r="AK561" s="304"/>
      <c r="AL561" s="305"/>
      <c r="AM561" s="304"/>
      <c r="AN561" s="304"/>
      <c r="AO561" s="304"/>
      <c r="AP561" s="304"/>
      <c r="AQ561" s="304"/>
      <c r="AR561" s="304"/>
      <c r="AS561" s="304"/>
      <c r="AT561" s="304"/>
      <c r="AU561" s="164"/>
      <c r="AV561" s="306"/>
      <c r="AW561" s="306"/>
      <c r="AX561" s="164"/>
      <c r="AY561" s="166"/>
      <c r="AZ561" s="88"/>
      <c r="BA561" s="88"/>
      <c r="BB561" s="88"/>
      <c r="BC561" s="88"/>
      <c r="BD561" s="307"/>
      <c r="BE561" s="88"/>
      <c r="BF561" s="88"/>
      <c r="BG561" s="88"/>
      <c r="BH561" s="308"/>
      <c r="BI561" s="309"/>
      <c r="BJ561" s="310"/>
      <c r="BK561" s="310"/>
      <c r="BL561" s="310"/>
      <c r="BM561" s="310"/>
      <c r="BN561" s="214"/>
    </row>
    <row r="562" ht="22.5" customHeight="1">
      <c r="A562" s="85" t="str">
        <f t="shared" si="6"/>
        <v/>
      </c>
      <c r="B562" s="321"/>
      <c r="C562" s="319" t="str">
        <f t="shared" si="1"/>
        <v/>
      </c>
      <c r="D562" s="322"/>
      <c r="E562" s="320" t="str">
        <f t="shared" si="2"/>
        <v/>
      </c>
      <c r="F562" s="323"/>
      <c r="G562" s="164"/>
      <c r="H562" s="88" t="str">
        <f t="array" ref="H562">IF(D562="","",XLOOKUP(D562,'Master Data'!K:K,'Master Data'!N:N,"Input in Master Data",0,1))</f>
        <v/>
      </c>
      <c r="I562" s="88" t="str">
        <f t="array" ref="I562">IF(D562="","",XLOOKUP(D562,'Master Data'!K:K,'Master Data'!O:O,"Input in Master Data",0,1))</f>
        <v/>
      </c>
      <c r="J562" s="88" t="str">
        <f t="array" ref="J562">if(V562="","",XLOOKUP(V562,Master[Company],Master[Blow],"Unknown",0,1))</f>
        <v/>
      </c>
      <c r="K562" s="88" t="str">
        <f t="array" ref="K562">if(V562="","",XLOOKUP(V562,Master[Company],Master[Pigging],"Unknown",0,1))</f>
        <v/>
      </c>
      <c r="L562" s="88" t="str">
        <f t="array" ref="L562">if(V562="","",XLOOKUP(V562,Master[Company],Master[Load Method],"Unknown",0,1))</f>
        <v/>
      </c>
      <c r="M562" s="88" t="str">
        <f t="array" ref="M562">if(V562="","",XLOOKUP(V562,Master[Company],Master[Line Distance],"Unknown",0,1))</f>
        <v/>
      </c>
      <c r="N562" s="164"/>
      <c r="O562" s="301"/>
      <c r="P562" s="88"/>
      <c r="Q562" s="88" t="str">
        <f t="array" ref="Q562">if(V562="","",XLOOKUP(V562,Master[Company],Master[Terms],"NA",0,1))</f>
        <v/>
      </c>
      <c r="R562" s="88" t="str">
        <f t="shared" si="3"/>
        <v/>
      </c>
      <c r="S562" s="88" t="str">
        <f t="array" ref="S562">if(V562="","",XLOOKUP(V562,Master[Company],Master[Group],"NA",0,1))</f>
        <v/>
      </c>
      <c r="T562" s="88" t="str">
        <f t="array" ref="T562">if(V562="","",XLOOKUP(V562,Master[Company],Master[Loading Location],"NA",0,1))</f>
        <v/>
      </c>
      <c r="U562" s="88" t="str">
        <f t="array" ref="U562">if(V562="","",XLOOKUP(V562,Master[Company],Master[Acronym],"NA",0,1))</f>
        <v/>
      </c>
      <c r="V562" s="88"/>
      <c r="W562" s="90"/>
      <c r="X562" s="90"/>
      <c r="Y562" s="88"/>
      <c r="Z562" s="88" t="str">
        <f t="shared" si="5"/>
        <v/>
      </c>
      <c r="AA562" s="88"/>
      <c r="AB562" s="88"/>
      <c r="AC562" s="88"/>
      <c r="AD562" s="166"/>
      <c r="AE562" s="303"/>
      <c r="AF562" s="304"/>
      <c r="AG562" s="304"/>
      <c r="AH562" s="304"/>
      <c r="AI562" s="304"/>
      <c r="AJ562" s="304"/>
      <c r="AK562" s="304"/>
      <c r="AL562" s="305"/>
      <c r="AM562" s="304"/>
      <c r="AN562" s="304"/>
      <c r="AO562" s="304"/>
      <c r="AP562" s="304"/>
      <c r="AQ562" s="304"/>
      <c r="AR562" s="304"/>
      <c r="AS562" s="304"/>
      <c r="AT562" s="304"/>
      <c r="AU562" s="164"/>
      <c r="AV562" s="306"/>
      <c r="AW562" s="306"/>
      <c r="AX562" s="164"/>
      <c r="AY562" s="166"/>
      <c r="AZ562" s="88"/>
      <c r="BA562" s="88"/>
      <c r="BB562" s="88"/>
      <c r="BC562" s="88"/>
      <c r="BD562" s="307"/>
      <c r="BE562" s="88"/>
      <c r="BF562" s="88"/>
      <c r="BG562" s="88"/>
      <c r="BH562" s="308"/>
      <c r="BI562" s="309"/>
      <c r="BJ562" s="310"/>
      <c r="BK562" s="310"/>
      <c r="BL562" s="310"/>
      <c r="BM562" s="310"/>
      <c r="BN562" s="214"/>
    </row>
    <row r="563" ht="22.5" customHeight="1">
      <c r="A563" s="85" t="str">
        <f t="shared" si="6"/>
        <v/>
      </c>
      <c r="B563" s="321"/>
      <c r="C563" s="319" t="str">
        <f t="shared" si="1"/>
        <v/>
      </c>
      <c r="D563" s="322"/>
      <c r="E563" s="320" t="str">
        <f t="shared" si="2"/>
        <v/>
      </c>
      <c r="F563" s="323"/>
      <c r="G563" s="164"/>
      <c r="H563" s="88" t="str">
        <f t="array" ref="H563">IF(D563="","",XLOOKUP(D563,'Master Data'!K:K,'Master Data'!N:N,"Input in Master Data",0,1))</f>
        <v/>
      </c>
      <c r="I563" s="88" t="str">
        <f t="array" ref="I563">IF(D563="","",XLOOKUP(D563,'Master Data'!K:K,'Master Data'!O:O,"Input in Master Data",0,1))</f>
        <v/>
      </c>
      <c r="J563" s="88" t="str">
        <f t="array" ref="J563">if(V563="","",XLOOKUP(V563,Master[Company],Master[Blow],"Unknown",0,1))</f>
        <v/>
      </c>
      <c r="K563" s="88" t="str">
        <f t="array" ref="K563">if(V563="","",XLOOKUP(V563,Master[Company],Master[Pigging],"Unknown",0,1))</f>
        <v/>
      </c>
      <c r="L563" s="88" t="str">
        <f t="array" ref="L563">if(V563="","",XLOOKUP(V563,Master[Company],Master[Load Method],"Unknown",0,1))</f>
        <v/>
      </c>
      <c r="M563" s="88" t="str">
        <f t="array" ref="M563">if(V563="","",XLOOKUP(V563,Master[Company],Master[Line Distance],"Unknown",0,1))</f>
        <v/>
      </c>
      <c r="N563" s="164"/>
      <c r="O563" s="301"/>
      <c r="P563" s="88"/>
      <c r="Q563" s="88" t="str">
        <f t="array" ref="Q563">if(V563="","",XLOOKUP(V563,Master[Company],Master[Terms],"NA",0,1))</f>
        <v/>
      </c>
      <c r="R563" s="88" t="str">
        <f t="shared" si="3"/>
        <v/>
      </c>
      <c r="S563" s="88" t="str">
        <f t="array" ref="S563">if(V563="","",XLOOKUP(V563,Master[Company],Master[Group],"NA",0,1))</f>
        <v/>
      </c>
      <c r="T563" s="88" t="str">
        <f t="array" ref="T563">if(V563="","",XLOOKUP(V563,Master[Company],Master[Loading Location],"NA",0,1))</f>
        <v/>
      </c>
      <c r="U563" s="88" t="str">
        <f t="array" ref="U563">if(V563="","",XLOOKUP(V563,Master[Company],Master[Acronym],"NA",0,1))</f>
        <v/>
      </c>
      <c r="V563" s="88"/>
      <c r="W563" s="90"/>
      <c r="X563" s="90"/>
      <c r="Y563" s="88"/>
      <c r="Z563" s="88" t="str">
        <f t="shared" si="5"/>
        <v/>
      </c>
      <c r="AA563" s="88"/>
      <c r="AB563" s="88"/>
      <c r="AC563" s="88"/>
      <c r="AD563" s="166"/>
      <c r="AE563" s="303"/>
      <c r="AF563" s="304"/>
      <c r="AG563" s="304"/>
      <c r="AH563" s="304"/>
      <c r="AI563" s="304"/>
      <c r="AJ563" s="304"/>
      <c r="AK563" s="304"/>
      <c r="AL563" s="305"/>
      <c r="AM563" s="304"/>
      <c r="AN563" s="304"/>
      <c r="AO563" s="304"/>
      <c r="AP563" s="304"/>
      <c r="AQ563" s="304"/>
      <c r="AR563" s="304"/>
      <c r="AS563" s="304"/>
      <c r="AT563" s="304"/>
      <c r="AU563" s="164"/>
      <c r="AV563" s="306"/>
      <c r="AW563" s="306"/>
      <c r="AX563" s="164"/>
      <c r="AY563" s="166"/>
      <c r="AZ563" s="88"/>
      <c r="BA563" s="88"/>
      <c r="BB563" s="88"/>
      <c r="BC563" s="88"/>
      <c r="BD563" s="307"/>
      <c r="BE563" s="88"/>
      <c r="BF563" s="88"/>
      <c r="BG563" s="88"/>
      <c r="BH563" s="308"/>
      <c r="BI563" s="309"/>
      <c r="BJ563" s="310"/>
      <c r="BK563" s="310"/>
      <c r="BL563" s="310"/>
      <c r="BM563" s="310"/>
      <c r="BN563" s="214"/>
    </row>
    <row r="564" ht="22.5" customHeight="1">
      <c r="A564" s="85" t="str">
        <f t="shared" si="6"/>
        <v/>
      </c>
      <c r="B564" s="321"/>
      <c r="C564" s="319" t="str">
        <f t="shared" si="1"/>
        <v/>
      </c>
      <c r="D564" s="322"/>
      <c r="E564" s="320" t="str">
        <f t="shared" si="2"/>
        <v/>
      </c>
      <c r="F564" s="323"/>
      <c r="G564" s="164"/>
      <c r="H564" s="88" t="str">
        <f t="array" ref="H564">IF(D564="","",XLOOKUP(D564,'Master Data'!K:K,'Master Data'!N:N,"Input in Master Data",0,1))</f>
        <v/>
      </c>
      <c r="I564" s="88" t="str">
        <f t="array" ref="I564">IF(D564="","",XLOOKUP(D564,'Master Data'!K:K,'Master Data'!O:O,"Input in Master Data",0,1))</f>
        <v/>
      </c>
      <c r="J564" s="88" t="str">
        <f t="array" ref="J564">if(V564="","",XLOOKUP(V564,Master[Company],Master[Blow],"Unknown",0,1))</f>
        <v/>
      </c>
      <c r="K564" s="88" t="str">
        <f t="array" ref="K564">if(V564="","",XLOOKUP(V564,Master[Company],Master[Pigging],"Unknown",0,1))</f>
        <v/>
      </c>
      <c r="L564" s="88" t="str">
        <f t="array" ref="L564">if(V564="","",XLOOKUP(V564,Master[Company],Master[Load Method],"Unknown",0,1))</f>
        <v/>
      </c>
      <c r="M564" s="88" t="str">
        <f t="array" ref="M564">if(V564="","",XLOOKUP(V564,Master[Company],Master[Line Distance],"Unknown",0,1))</f>
        <v/>
      </c>
      <c r="N564" s="164"/>
      <c r="O564" s="301"/>
      <c r="P564" s="88"/>
      <c r="Q564" s="88" t="str">
        <f t="array" ref="Q564">if(V564="","",XLOOKUP(V564,Master[Company],Master[Terms],"NA",0,1))</f>
        <v/>
      </c>
      <c r="R564" s="88" t="str">
        <f t="shared" si="3"/>
        <v/>
      </c>
      <c r="S564" s="88" t="str">
        <f t="array" ref="S564">if(V564="","",XLOOKUP(V564,Master[Company],Master[Group],"NA",0,1))</f>
        <v/>
      </c>
      <c r="T564" s="88" t="str">
        <f t="array" ref="T564">if(V564="","",XLOOKUP(V564,Master[Company],Master[Loading Location],"NA",0,1))</f>
        <v/>
      </c>
      <c r="U564" s="88" t="str">
        <f t="array" ref="U564">if(V564="","",XLOOKUP(V564,Master[Company],Master[Acronym],"NA",0,1))</f>
        <v/>
      </c>
      <c r="V564" s="88"/>
      <c r="W564" s="90"/>
      <c r="X564" s="90"/>
      <c r="Y564" s="88"/>
      <c r="Z564" s="88" t="str">
        <f t="shared" si="5"/>
        <v/>
      </c>
      <c r="AA564" s="88"/>
      <c r="AB564" s="88"/>
      <c r="AC564" s="88"/>
      <c r="AD564" s="166"/>
      <c r="AE564" s="303"/>
      <c r="AF564" s="304"/>
      <c r="AG564" s="304"/>
      <c r="AH564" s="304"/>
      <c r="AI564" s="304"/>
      <c r="AJ564" s="304"/>
      <c r="AK564" s="304"/>
      <c r="AL564" s="305"/>
      <c r="AM564" s="304"/>
      <c r="AN564" s="304"/>
      <c r="AO564" s="304"/>
      <c r="AP564" s="304"/>
      <c r="AQ564" s="304"/>
      <c r="AR564" s="304"/>
      <c r="AS564" s="304"/>
      <c r="AT564" s="304"/>
      <c r="AU564" s="164"/>
      <c r="AV564" s="306"/>
      <c r="AW564" s="306"/>
      <c r="AX564" s="164"/>
      <c r="AY564" s="166"/>
      <c r="AZ564" s="88"/>
      <c r="BA564" s="88"/>
      <c r="BB564" s="88"/>
      <c r="BC564" s="88"/>
      <c r="BD564" s="307"/>
      <c r="BE564" s="88"/>
      <c r="BF564" s="88"/>
      <c r="BG564" s="88"/>
      <c r="BH564" s="308"/>
      <c r="BI564" s="309"/>
      <c r="BJ564" s="310"/>
      <c r="BK564" s="310"/>
      <c r="BL564" s="310"/>
      <c r="BM564" s="310"/>
      <c r="BN564" s="214"/>
    </row>
    <row r="565" ht="22.5" customHeight="1">
      <c r="A565" s="85" t="str">
        <f t="shared" si="6"/>
        <v/>
      </c>
      <c r="B565" s="321"/>
      <c r="C565" s="319" t="str">
        <f t="shared" si="1"/>
        <v/>
      </c>
      <c r="D565" s="322"/>
      <c r="E565" s="320" t="str">
        <f t="shared" si="2"/>
        <v/>
      </c>
      <c r="F565" s="323"/>
      <c r="G565" s="164"/>
      <c r="H565" s="88" t="str">
        <f t="array" ref="H565">IF(D565="","",XLOOKUP(D565,'Master Data'!K:K,'Master Data'!N:N,"Input in Master Data",0,1))</f>
        <v/>
      </c>
      <c r="I565" s="88" t="str">
        <f t="array" ref="I565">IF(D565="","",XLOOKUP(D565,'Master Data'!K:K,'Master Data'!O:O,"Input in Master Data",0,1))</f>
        <v/>
      </c>
      <c r="J565" s="88" t="str">
        <f t="array" ref="J565">if(V565="","",XLOOKUP(V565,Master[Company],Master[Blow],"Unknown",0,1))</f>
        <v/>
      </c>
      <c r="K565" s="88" t="str">
        <f t="array" ref="K565">if(V565="","",XLOOKUP(V565,Master[Company],Master[Pigging],"Unknown",0,1))</f>
        <v/>
      </c>
      <c r="L565" s="88" t="str">
        <f t="array" ref="L565">if(V565="","",XLOOKUP(V565,Master[Company],Master[Load Method],"Unknown",0,1))</f>
        <v/>
      </c>
      <c r="M565" s="88" t="str">
        <f t="array" ref="M565">if(V565="","",XLOOKUP(V565,Master[Company],Master[Line Distance],"Unknown",0,1))</f>
        <v/>
      </c>
      <c r="N565" s="164"/>
      <c r="O565" s="301"/>
      <c r="P565" s="88"/>
      <c r="Q565" s="88" t="str">
        <f t="array" ref="Q565">if(V565="","",XLOOKUP(V565,Master[Company],Master[Terms],"NA",0,1))</f>
        <v/>
      </c>
      <c r="R565" s="88" t="str">
        <f t="shared" si="3"/>
        <v/>
      </c>
      <c r="S565" s="88" t="str">
        <f t="array" ref="S565">if(V565="","",XLOOKUP(V565,Master[Company],Master[Group],"NA",0,1))</f>
        <v/>
      </c>
      <c r="T565" s="88" t="str">
        <f t="array" ref="T565">if(V565="","",XLOOKUP(V565,Master[Company],Master[Loading Location],"NA",0,1))</f>
        <v/>
      </c>
      <c r="U565" s="88" t="str">
        <f t="array" ref="U565">if(V565="","",XLOOKUP(V565,Master[Company],Master[Acronym],"NA",0,1))</f>
        <v/>
      </c>
      <c r="V565" s="88"/>
      <c r="W565" s="90"/>
      <c r="X565" s="90"/>
      <c r="Y565" s="88"/>
      <c r="Z565" s="88" t="str">
        <f t="shared" si="5"/>
        <v/>
      </c>
      <c r="AA565" s="88"/>
      <c r="AB565" s="88"/>
      <c r="AC565" s="88"/>
      <c r="AD565" s="166"/>
      <c r="AE565" s="303"/>
      <c r="AF565" s="304"/>
      <c r="AG565" s="304"/>
      <c r="AH565" s="304"/>
      <c r="AI565" s="304"/>
      <c r="AJ565" s="304"/>
      <c r="AK565" s="304"/>
      <c r="AL565" s="305"/>
      <c r="AM565" s="304"/>
      <c r="AN565" s="304"/>
      <c r="AO565" s="304"/>
      <c r="AP565" s="304"/>
      <c r="AQ565" s="304"/>
      <c r="AR565" s="304"/>
      <c r="AS565" s="304"/>
      <c r="AT565" s="304"/>
      <c r="AU565" s="164"/>
      <c r="AV565" s="306"/>
      <c r="AW565" s="306"/>
      <c r="AX565" s="164"/>
      <c r="AY565" s="166"/>
      <c r="AZ565" s="88"/>
      <c r="BA565" s="88"/>
      <c r="BB565" s="88"/>
      <c r="BC565" s="88"/>
      <c r="BD565" s="307"/>
      <c r="BE565" s="88"/>
      <c r="BF565" s="88"/>
      <c r="BG565" s="88"/>
      <c r="BH565" s="308"/>
      <c r="BI565" s="309"/>
      <c r="BJ565" s="310"/>
      <c r="BK565" s="310"/>
      <c r="BL565" s="310"/>
      <c r="BM565" s="310"/>
      <c r="BN565" s="214"/>
    </row>
    <row r="566" ht="22.5" customHeight="1">
      <c r="A566" s="85" t="str">
        <f t="shared" si="6"/>
        <v/>
      </c>
      <c r="B566" s="321"/>
      <c r="C566" s="319" t="str">
        <f t="shared" si="1"/>
        <v/>
      </c>
      <c r="D566" s="322"/>
      <c r="E566" s="320" t="str">
        <f t="shared" si="2"/>
        <v/>
      </c>
      <c r="F566" s="323"/>
      <c r="G566" s="164"/>
      <c r="H566" s="88" t="str">
        <f t="array" ref="H566">IF(D566="","",XLOOKUP(D566,'Master Data'!K:K,'Master Data'!N:N,"Input in Master Data",0,1))</f>
        <v/>
      </c>
      <c r="I566" s="88" t="str">
        <f t="array" ref="I566">IF(D566="","",XLOOKUP(D566,'Master Data'!K:K,'Master Data'!O:O,"Input in Master Data",0,1))</f>
        <v/>
      </c>
      <c r="J566" s="88" t="str">
        <f t="array" ref="J566">if(V566="","",XLOOKUP(V566,Master[Company],Master[Blow],"Unknown",0,1))</f>
        <v/>
      </c>
      <c r="K566" s="88" t="str">
        <f t="array" ref="K566">if(V566="","",XLOOKUP(V566,Master[Company],Master[Pigging],"Unknown",0,1))</f>
        <v/>
      </c>
      <c r="L566" s="88" t="str">
        <f t="array" ref="L566">if(V566="","",XLOOKUP(V566,Master[Company],Master[Load Method],"Unknown",0,1))</f>
        <v/>
      </c>
      <c r="M566" s="88" t="str">
        <f t="array" ref="M566">if(V566="","",XLOOKUP(V566,Master[Company],Master[Line Distance],"Unknown",0,1))</f>
        <v/>
      </c>
      <c r="N566" s="164"/>
      <c r="O566" s="301"/>
      <c r="P566" s="88"/>
      <c r="Q566" s="88" t="str">
        <f t="array" ref="Q566">if(V566="","",XLOOKUP(V566,Master[Company],Master[Terms],"NA",0,1))</f>
        <v/>
      </c>
      <c r="R566" s="88" t="str">
        <f t="shared" si="3"/>
        <v/>
      </c>
      <c r="S566" s="88" t="str">
        <f t="array" ref="S566">if(V566="","",XLOOKUP(V566,Master[Company],Master[Group],"NA",0,1))</f>
        <v/>
      </c>
      <c r="T566" s="88" t="str">
        <f t="array" ref="T566">if(V566="","",XLOOKUP(V566,Master[Company],Master[Loading Location],"NA",0,1))</f>
        <v/>
      </c>
      <c r="U566" s="88" t="str">
        <f t="array" ref="U566">if(V566="","",XLOOKUP(V566,Master[Company],Master[Acronym],"NA",0,1))</f>
        <v/>
      </c>
      <c r="V566" s="88"/>
      <c r="W566" s="90"/>
      <c r="X566" s="90"/>
      <c r="Y566" s="88"/>
      <c r="Z566" s="88" t="str">
        <f t="shared" si="5"/>
        <v/>
      </c>
      <c r="AA566" s="88"/>
      <c r="AB566" s="88"/>
      <c r="AC566" s="88"/>
      <c r="AD566" s="166"/>
      <c r="AE566" s="303"/>
      <c r="AF566" s="304"/>
      <c r="AG566" s="304"/>
      <c r="AH566" s="304"/>
      <c r="AI566" s="304"/>
      <c r="AJ566" s="304"/>
      <c r="AK566" s="304"/>
      <c r="AL566" s="305"/>
      <c r="AM566" s="304"/>
      <c r="AN566" s="304"/>
      <c r="AO566" s="304"/>
      <c r="AP566" s="304"/>
      <c r="AQ566" s="304"/>
      <c r="AR566" s="304"/>
      <c r="AS566" s="304"/>
      <c r="AT566" s="304"/>
      <c r="AU566" s="164"/>
      <c r="AV566" s="306"/>
      <c r="AW566" s="306"/>
      <c r="AX566" s="164"/>
      <c r="AY566" s="166"/>
      <c r="AZ566" s="88"/>
      <c r="BA566" s="88"/>
      <c r="BB566" s="88"/>
      <c r="BC566" s="88"/>
      <c r="BD566" s="307"/>
      <c r="BE566" s="88"/>
      <c r="BF566" s="88"/>
      <c r="BG566" s="88"/>
      <c r="BH566" s="308"/>
      <c r="BI566" s="309"/>
      <c r="BJ566" s="310"/>
      <c r="BK566" s="310"/>
      <c r="BL566" s="310"/>
      <c r="BM566" s="310"/>
      <c r="BN566" s="214"/>
    </row>
    <row r="567" ht="22.5" customHeight="1">
      <c r="A567" s="85" t="str">
        <f t="shared" si="6"/>
        <v/>
      </c>
      <c r="B567" s="321"/>
      <c r="C567" s="319" t="str">
        <f t="shared" si="1"/>
        <v/>
      </c>
      <c r="D567" s="322"/>
      <c r="E567" s="320" t="str">
        <f t="shared" si="2"/>
        <v/>
      </c>
      <c r="F567" s="323"/>
      <c r="G567" s="164"/>
      <c r="H567" s="88" t="str">
        <f t="array" ref="H567">IF(D567="","",XLOOKUP(D567,'Master Data'!K:K,'Master Data'!N:N,"Input in Master Data",0,1))</f>
        <v/>
      </c>
      <c r="I567" s="88" t="str">
        <f t="array" ref="I567">IF(D567="","",XLOOKUP(D567,'Master Data'!K:K,'Master Data'!O:O,"Input in Master Data",0,1))</f>
        <v/>
      </c>
      <c r="J567" s="88" t="str">
        <f t="array" ref="J567">if(V567="","",XLOOKUP(V567,Master[Company],Master[Blow],"Unknown",0,1))</f>
        <v/>
      </c>
      <c r="K567" s="88" t="str">
        <f t="array" ref="K567">if(V567="","",XLOOKUP(V567,Master[Company],Master[Pigging],"Unknown",0,1))</f>
        <v/>
      </c>
      <c r="L567" s="88" t="str">
        <f t="array" ref="L567">if(V567="","",XLOOKUP(V567,Master[Company],Master[Load Method],"Unknown",0,1))</f>
        <v/>
      </c>
      <c r="M567" s="88" t="str">
        <f t="array" ref="M567">if(V567="","",XLOOKUP(V567,Master[Company],Master[Line Distance],"Unknown",0,1))</f>
        <v/>
      </c>
      <c r="N567" s="164"/>
      <c r="O567" s="301"/>
      <c r="P567" s="88"/>
      <c r="Q567" s="88" t="str">
        <f t="array" ref="Q567">if(V567="","",XLOOKUP(V567,Master[Company],Master[Terms],"NA",0,1))</f>
        <v/>
      </c>
      <c r="R567" s="88" t="str">
        <f t="shared" si="3"/>
        <v/>
      </c>
      <c r="S567" s="88" t="str">
        <f t="array" ref="S567">if(V567="","",XLOOKUP(V567,Master[Company],Master[Group],"NA",0,1))</f>
        <v/>
      </c>
      <c r="T567" s="88" t="str">
        <f t="array" ref="T567">if(V567="","",XLOOKUP(V567,Master[Company],Master[Loading Location],"NA",0,1))</f>
        <v/>
      </c>
      <c r="U567" s="88" t="str">
        <f t="array" ref="U567">if(V567="","",XLOOKUP(V567,Master[Company],Master[Acronym],"NA",0,1))</f>
        <v/>
      </c>
      <c r="V567" s="88"/>
      <c r="W567" s="90"/>
      <c r="X567" s="90"/>
      <c r="Y567" s="88"/>
      <c r="Z567" s="88" t="str">
        <f t="shared" si="5"/>
        <v/>
      </c>
      <c r="AA567" s="88"/>
      <c r="AB567" s="88"/>
      <c r="AC567" s="88"/>
      <c r="AD567" s="166"/>
      <c r="AE567" s="303"/>
      <c r="AF567" s="304"/>
      <c r="AG567" s="304"/>
      <c r="AH567" s="304"/>
      <c r="AI567" s="304"/>
      <c r="AJ567" s="304"/>
      <c r="AK567" s="304"/>
      <c r="AL567" s="305"/>
      <c r="AM567" s="304"/>
      <c r="AN567" s="304"/>
      <c r="AO567" s="304"/>
      <c r="AP567" s="304"/>
      <c r="AQ567" s="304"/>
      <c r="AR567" s="304"/>
      <c r="AS567" s="304"/>
      <c r="AT567" s="304"/>
      <c r="AU567" s="164"/>
      <c r="AV567" s="306"/>
      <c r="AW567" s="306"/>
      <c r="AX567" s="164"/>
      <c r="AY567" s="166"/>
      <c r="AZ567" s="88"/>
      <c r="BA567" s="88"/>
      <c r="BB567" s="88"/>
      <c r="BC567" s="88"/>
      <c r="BD567" s="307"/>
      <c r="BE567" s="88"/>
      <c r="BF567" s="88"/>
      <c r="BG567" s="88"/>
      <c r="BH567" s="308"/>
      <c r="BI567" s="309"/>
      <c r="BJ567" s="310"/>
      <c r="BK567" s="310"/>
      <c r="BL567" s="310"/>
      <c r="BM567" s="310"/>
      <c r="BN567" s="214"/>
    </row>
    <row r="568" ht="22.5" customHeight="1">
      <c r="A568" s="85" t="str">
        <f t="shared" si="6"/>
        <v/>
      </c>
      <c r="B568" s="321"/>
      <c r="C568" s="319" t="str">
        <f t="shared" si="1"/>
        <v/>
      </c>
      <c r="D568" s="322"/>
      <c r="E568" s="320" t="str">
        <f t="shared" si="2"/>
        <v/>
      </c>
      <c r="F568" s="323"/>
      <c r="G568" s="164"/>
      <c r="H568" s="88" t="str">
        <f t="array" ref="H568">IF(D568="","",XLOOKUP(D568,'Master Data'!K:K,'Master Data'!N:N,"Input in Master Data",0,1))</f>
        <v/>
      </c>
      <c r="I568" s="88" t="str">
        <f t="array" ref="I568">IF(D568="","",XLOOKUP(D568,'Master Data'!K:K,'Master Data'!O:O,"Input in Master Data",0,1))</f>
        <v/>
      </c>
      <c r="J568" s="88" t="str">
        <f t="array" ref="J568">if(V568="","",XLOOKUP(V568,Master[Company],Master[Blow],"Unknown",0,1))</f>
        <v/>
      </c>
      <c r="K568" s="88" t="str">
        <f t="array" ref="K568">if(V568="","",XLOOKUP(V568,Master[Company],Master[Pigging],"Unknown",0,1))</f>
        <v/>
      </c>
      <c r="L568" s="88" t="str">
        <f t="array" ref="L568">if(V568="","",XLOOKUP(V568,Master[Company],Master[Load Method],"Unknown",0,1))</f>
        <v/>
      </c>
      <c r="M568" s="88" t="str">
        <f t="array" ref="M568">if(V568="","",XLOOKUP(V568,Master[Company],Master[Line Distance],"Unknown",0,1))</f>
        <v/>
      </c>
      <c r="N568" s="164"/>
      <c r="O568" s="301"/>
      <c r="P568" s="88"/>
      <c r="Q568" s="88" t="str">
        <f t="array" ref="Q568">if(V568="","",XLOOKUP(V568,Master[Company],Master[Terms],"NA",0,1))</f>
        <v/>
      </c>
      <c r="R568" s="88" t="str">
        <f t="shared" si="3"/>
        <v/>
      </c>
      <c r="S568" s="88" t="str">
        <f t="array" ref="S568">if(V568="","",XLOOKUP(V568,Master[Company],Master[Group],"NA",0,1))</f>
        <v/>
      </c>
      <c r="T568" s="88" t="str">
        <f t="array" ref="T568">if(V568="","",XLOOKUP(V568,Master[Company],Master[Loading Location],"NA",0,1))</f>
        <v/>
      </c>
      <c r="U568" s="88" t="str">
        <f t="array" ref="U568">if(V568="","",XLOOKUP(V568,Master[Company],Master[Acronym],"NA",0,1))</f>
        <v/>
      </c>
      <c r="V568" s="88"/>
      <c r="W568" s="90"/>
      <c r="X568" s="90"/>
      <c r="Y568" s="88"/>
      <c r="Z568" s="88" t="str">
        <f t="shared" si="5"/>
        <v/>
      </c>
      <c r="AA568" s="88"/>
      <c r="AB568" s="88"/>
      <c r="AC568" s="88"/>
      <c r="AD568" s="166"/>
      <c r="AE568" s="303"/>
      <c r="AF568" s="304"/>
      <c r="AG568" s="304"/>
      <c r="AH568" s="304"/>
      <c r="AI568" s="304"/>
      <c r="AJ568" s="304"/>
      <c r="AK568" s="304"/>
      <c r="AL568" s="305"/>
      <c r="AM568" s="304"/>
      <c r="AN568" s="304"/>
      <c r="AO568" s="304"/>
      <c r="AP568" s="304"/>
      <c r="AQ568" s="304"/>
      <c r="AR568" s="304"/>
      <c r="AS568" s="304"/>
      <c r="AT568" s="304"/>
      <c r="AU568" s="164"/>
      <c r="AV568" s="306"/>
      <c r="AW568" s="306"/>
      <c r="AX568" s="164"/>
      <c r="AY568" s="166"/>
      <c r="AZ568" s="88"/>
      <c r="BA568" s="88"/>
      <c r="BB568" s="88"/>
      <c r="BC568" s="88"/>
      <c r="BD568" s="307"/>
      <c r="BE568" s="88"/>
      <c r="BF568" s="88"/>
      <c r="BG568" s="88"/>
      <c r="BH568" s="308"/>
      <c r="BI568" s="309"/>
      <c r="BJ568" s="310"/>
      <c r="BK568" s="310"/>
      <c r="BL568" s="310"/>
      <c r="BM568" s="310"/>
      <c r="BN568" s="214"/>
    </row>
    <row r="569" ht="22.5" customHeight="1">
      <c r="A569" s="85" t="str">
        <f t="shared" si="6"/>
        <v/>
      </c>
      <c r="B569" s="321"/>
      <c r="C569" s="319" t="str">
        <f t="shared" si="1"/>
        <v/>
      </c>
      <c r="D569" s="322"/>
      <c r="E569" s="320" t="str">
        <f t="shared" si="2"/>
        <v/>
      </c>
      <c r="F569" s="323"/>
      <c r="G569" s="164"/>
      <c r="H569" s="88" t="str">
        <f t="array" ref="H569">IF(D569="","",XLOOKUP(D569,'Master Data'!K:K,'Master Data'!N:N,"Input in Master Data",0,1))</f>
        <v/>
      </c>
      <c r="I569" s="88" t="str">
        <f t="array" ref="I569">IF(D569="","",XLOOKUP(D569,'Master Data'!K:K,'Master Data'!O:O,"Input in Master Data",0,1))</f>
        <v/>
      </c>
      <c r="J569" s="88" t="str">
        <f t="array" ref="J569">if(V569="","",XLOOKUP(V569,Master[Company],Master[Blow],"Unknown",0,1))</f>
        <v/>
      </c>
      <c r="K569" s="88" t="str">
        <f t="array" ref="K569">if(V569="","",XLOOKUP(V569,Master[Company],Master[Pigging],"Unknown",0,1))</f>
        <v/>
      </c>
      <c r="L569" s="88" t="str">
        <f t="array" ref="L569">if(V569="","",XLOOKUP(V569,Master[Company],Master[Load Method],"Unknown",0,1))</f>
        <v/>
      </c>
      <c r="M569" s="88" t="str">
        <f t="array" ref="M569">if(V569="","",XLOOKUP(V569,Master[Company],Master[Line Distance],"Unknown",0,1))</f>
        <v/>
      </c>
      <c r="N569" s="164"/>
      <c r="O569" s="301"/>
      <c r="P569" s="88"/>
      <c r="Q569" s="88" t="str">
        <f t="array" ref="Q569">if(V569="","",XLOOKUP(V569,Master[Company],Master[Terms],"NA",0,1))</f>
        <v/>
      </c>
      <c r="R569" s="88" t="str">
        <f t="shared" si="3"/>
        <v/>
      </c>
      <c r="S569" s="88" t="str">
        <f t="array" ref="S569">if(V569="","",XLOOKUP(V569,Master[Company],Master[Group],"NA",0,1))</f>
        <v/>
      </c>
      <c r="T569" s="88" t="str">
        <f t="array" ref="T569">if(V569="","",XLOOKUP(V569,Master[Company],Master[Loading Location],"NA",0,1))</f>
        <v/>
      </c>
      <c r="U569" s="88" t="str">
        <f t="array" ref="U569">if(V569="","",XLOOKUP(V569,Master[Company],Master[Acronym],"NA",0,1))</f>
        <v/>
      </c>
      <c r="V569" s="88"/>
      <c r="W569" s="90"/>
      <c r="X569" s="90"/>
      <c r="Y569" s="88"/>
      <c r="Z569" s="88" t="str">
        <f t="shared" si="5"/>
        <v/>
      </c>
      <c r="AA569" s="88"/>
      <c r="AB569" s="88"/>
      <c r="AC569" s="88"/>
      <c r="AD569" s="166"/>
      <c r="AE569" s="303"/>
      <c r="AF569" s="304"/>
      <c r="AG569" s="304"/>
      <c r="AH569" s="304"/>
      <c r="AI569" s="304"/>
      <c r="AJ569" s="304"/>
      <c r="AK569" s="304"/>
      <c r="AL569" s="305"/>
      <c r="AM569" s="304"/>
      <c r="AN569" s="304"/>
      <c r="AO569" s="304"/>
      <c r="AP569" s="304"/>
      <c r="AQ569" s="304"/>
      <c r="AR569" s="304"/>
      <c r="AS569" s="304"/>
      <c r="AT569" s="304"/>
      <c r="AU569" s="164"/>
      <c r="AV569" s="306"/>
      <c r="AW569" s="306"/>
      <c r="AX569" s="164"/>
      <c r="AY569" s="166"/>
      <c r="AZ569" s="88"/>
      <c r="BA569" s="88"/>
      <c r="BB569" s="88"/>
      <c r="BC569" s="88"/>
      <c r="BD569" s="307"/>
      <c r="BE569" s="88"/>
      <c r="BF569" s="88"/>
      <c r="BG569" s="88"/>
      <c r="BH569" s="308"/>
      <c r="BI569" s="309"/>
      <c r="BJ569" s="310"/>
      <c r="BK569" s="310"/>
      <c r="BL569" s="310"/>
      <c r="BM569" s="310"/>
      <c r="BN569" s="214"/>
    </row>
    <row r="570" ht="22.5" customHeight="1">
      <c r="A570" s="85" t="str">
        <f t="shared" si="6"/>
        <v/>
      </c>
      <c r="B570" s="321"/>
      <c r="C570" s="319" t="str">
        <f t="shared" si="1"/>
        <v/>
      </c>
      <c r="D570" s="322"/>
      <c r="E570" s="320" t="str">
        <f t="shared" si="2"/>
        <v/>
      </c>
      <c r="F570" s="323"/>
      <c r="G570" s="164"/>
      <c r="H570" s="88" t="str">
        <f t="array" ref="H570">IF(D570="","",XLOOKUP(D570,'Master Data'!K:K,'Master Data'!N:N,"Input in Master Data",0,1))</f>
        <v/>
      </c>
      <c r="I570" s="88" t="str">
        <f t="array" ref="I570">IF(D570="","",XLOOKUP(D570,'Master Data'!K:K,'Master Data'!O:O,"Input in Master Data",0,1))</f>
        <v/>
      </c>
      <c r="J570" s="88" t="str">
        <f t="array" ref="J570">if(V570="","",XLOOKUP(V570,Master[Company],Master[Blow],"Unknown",0,1))</f>
        <v/>
      </c>
      <c r="K570" s="88" t="str">
        <f t="array" ref="K570">if(V570="","",XLOOKUP(V570,Master[Company],Master[Pigging],"Unknown",0,1))</f>
        <v/>
      </c>
      <c r="L570" s="88" t="str">
        <f t="array" ref="L570">if(V570="","",XLOOKUP(V570,Master[Company],Master[Load Method],"Unknown",0,1))</f>
        <v/>
      </c>
      <c r="M570" s="88" t="str">
        <f t="array" ref="M570">if(V570="","",XLOOKUP(V570,Master[Company],Master[Line Distance],"Unknown",0,1))</f>
        <v/>
      </c>
      <c r="N570" s="164"/>
      <c r="O570" s="301"/>
      <c r="P570" s="88"/>
      <c r="Q570" s="88" t="str">
        <f t="array" ref="Q570">if(V570="","",XLOOKUP(V570,Master[Company],Master[Terms],"NA",0,1))</f>
        <v/>
      </c>
      <c r="R570" s="88" t="str">
        <f t="shared" si="3"/>
        <v/>
      </c>
      <c r="S570" s="88" t="str">
        <f t="array" ref="S570">if(V570="","",XLOOKUP(V570,Master[Company],Master[Group],"NA",0,1))</f>
        <v/>
      </c>
      <c r="T570" s="88" t="str">
        <f t="array" ref="T570">if(V570="","",XLOOKUP(V570,Master[Company],Master[Loading Location],"NA",0,1))</f>
        <v/>
      </c>
      <c r="U570" s="88" t="str">
        <f t="array" ref="U570">if(V570="","",XLOOKUP(V570,Master[Company],Master[Acronym],"NA",0,1))</f>
        <v/>
      </c>
      <c r="V570" s="88"/>
      <c r="W570" s="90"/>
      <c r="X570" s="90"/>
      <c r="Y570" s="88"/>
      <c r="Z570" s="88" t="str">
        <f t="shared" si="5"/>
        <v/>
      </c>
      <c r="AA570" s="88"/>
      <c r="AB570" s="88"/>
      <c r="AC570" s="88"/>
      <c r="AD570" s="166"/>
      <c r="AE570" s="303"/>
      <c r="AF570" s="304"/>
      <c r="AG570" s="304"/>
      <c r="AH570" s="304"/>
      <c r="AI570" s="304"/>
      <c r="AJ570" s="304"/>
      <c r="AK570" s="304"/>
      <c r="AL570" s="305"/>
      <c r="AM570" s="304"/>
      <c r="AN570" s="304"/>
      <c r="AO570" s="304"/>
      <c r="AP570" s="304"/>
      <c r="AQ570" s="304"/>
      <c r="AR570" s="304"/>
      <c r="AS570" s="304"/>
      <c r="AT570" s="304"/>
      <c r="AU570" s="164"/>
      <c r="AV570" s="306"/>
      <c r="AW570" s="306"/>
      <c r="AX570" s="164"/>
      <c r="AY570" s="166"/>
      <c r="AZ570" s="88"/>
      <c r="BA570" s="88"/>
      <c r="BB570" s="88"/>
      <c r="BC570" s="88"/>
      <c r="BD570" s="307"/>
      <c r="BE570" s="88"/>
      <c r="BF570" s="88"/>
      <c r="BG570" s="88"/>
      <c r="BH570" s="308"/>
      <c r="BI570" s="309"/>
      <c r="BJ570" s="310"/>
      <c r="BK570" s="310"/>
      <c r="BL570" s="310"/>
      <c r="BM570" s="310"/>
      <c r="BN570" s="214"/>
    </row>
    <row r="571" ht="22.5" customHeight="1">
      <c r="A571" s="85" t="str">
        <f t="shared" si="6"/>
        <v/>
      </c>
      <c r="B571" s="321"/>
      <c r="C571" s="319" t="str">
        <f t="shared" si="1"/>
        <v/>
      </c>
      <c r="D571" s="322"/>
      <c r="E571" s="320" t="str">
        <f t="shared" si="2"/>
        <v/>
      </c>
      <c r="F571" s="323"/>
      <c r="G571" s="164"/>
      <c r="H571" s="88" t="str">
        <f t="array" ref="H571">IF(D571="","",XLOOKUP(D571,'Master Data'!K:K,'Master Data'!N:N,"Input in Master Data",0,1))</f>
        <v/>
      </c>
      <c r="I571" s="88" t="str">
        <f t="array" ref="I571">IF(D571="","",XLOOKUP(D571,'Master Data'!K:K,'Master Data'!O:O,"Input in Master Data",0,1))</f>
        <v/>
      </c>
      <c r="J571" s="88" t="str">
        <f t="array" ref="J571">if(V571="","",XLOOKUP(V571,Master[Company],Master[Blow],"Unknown",0,1))</f>
        <v/>
      </c>
      <c r="K571" s="88" t="str">
        <f t="array" ref="K571">if(V571="","",XLOOKUP(V571,Master[Company],Master[Pigging],"Unknown",0,1))</f>
        <v/>
      </c>
      <c r="L571" s="88" t="str">
        <f t="array" ref="L571">if(V571="","",XLOOKUP(V571,Master[Company],Master[Load Method],"Unknown",0,1))</f>
        <v/>
      </c>
      <c r="M571" s="88" t="str">
        <f t="array" ref="M571">if(V571="","",XLOOKUP(V571,Master[Company],Master[Line Distance],"Unknown",0,1))</f>
        <v/>
      </c>
      <c r="N571" s="164"/>
      <c r="O571" s="301"/>
      <c r="P571" s="88"/>
      <c r="Q571" s="88" t="str">
        <f t="array" ref="Q571">if(V571="","",XLOOKUP(V571,Master[Company],Master[Terms],"NA",0,1))</f>
        <v/>
      </c>
      <c r="R571" s="88" t="str">
        <f t="shared" si="3"/>
        <v/>
      </c>
      <c r="S571" s="88" t="str">
        <f t="array" ref="S571">if(V571="","",XLOOKUP(V571,Master[Company],Master[Group],"NA",0,1))</f>
        <v/>
      </c>
      <c r="T571" s="88" t="str">
        <f t="array" ref="T571">if(V571="","",XLOOKUP(V571,Master[Company],Master[Loading Location],"NA",0,1))</f>
        <v/>
      </c>
      <c r="U571" s="88" t="str">
        <f t="array" ref="U571">if(V571="","",XLOOKUP(V571,Master[Company],Master[Acronym],"NA",0,1))</f>
        <v/>
      </c>
      <c r="V571" s="88"/>
      <c r="W571" s="90"/>
      <c r="X571" s="90"/>
      <c r="Y571" s="88"/>
      <c r="Z571" s="88" t="str">
        <f t="shared" si="5"/>
        <v/>
      </c>
      <c r="AA571" s="88"/>
      <c r="AB571" s="88"/>
      <c r="AC571" s="88"/>
      <c r="AD571" s="166"/>
      <c r="AE571" s="303"/>
      <c r="AF571" s="304"/>
      <c r="AG571" s="304"/>
      <c r="AH571" s="304"/>
      <c r="AI571" s="304"/>
      <c r="AJ571" s="304"/>
      <c r="AK571" s="304"/>
      <c r="AL571" s="305"/>
      <c r="AM571" s="304"/>
      <c r="AN571" s="304"/>
      <c r="AO571" s="304"/>
      <c r="AP571" s="304"/>
      <c r="AQ571" s="304"/>
      <c r="AR571" s="304"/>
      <c r="AS571" s="304"/>
      <c r="AT571" s="304"/>
      <c r="AU571" s="164"/>
      <c r="AV571" s="306"/>
      <c r="AW571" s="306"/>
      <c r="AX571" s="164"/>
      <c r="AY571" s="166"/>
      <c r="AZ571" s="88"/>
      <c r="BA571" s="88"/>
      <c r="BB571" s="88"/>
      <c r="BC571" s="88"/>
      <c r="BD571" s="307"/>
      <c r="BE571" s="88"/>
      <c r="BF571" s="88"/>
      <c r="BG571" s="88"/>
      <c r="BH571" s="308"/>
      <c r="BI571" s="309"/>
      <c r="BJ571" s="310"/>
      <c r="BK571" s="310"/>
      <c r="BL571" s="310"/>
      <c r="BM571" s="310"/>
      <c r="BN571" s="214"/>
    </row>
    <row r="572" ht="22.5" customHeight="1">
      <c r="A572" s="85" t="str">
        <f t="shared" si="6"/>
        <v/>
      </c>
      <c r="B572" s="321"/>
      <c r="C572" s="319" t="str">
        <f t="shared" si="1"/>
        <v/>
      </c>
      <c r="D572" s="322"/>
      <c r="E572" s="320" t="str">
        <f t="shared" si="2"/>
        <v/>
      </c>
      <c r="F572" s="323"/>
      <c r="G572" s="164"/>
      <c r="H572" s="88" t="str">
        <f t="array" ref="H572">IF(D572="","",XLOOKUP(D572,'Master Data'!K:K,'Master Data'!N:N,"Input in Master Data",0,1))</f>
        <v/>
      </c>
      <c r="I572" s="88" t="str">
        <f t="array" ref="I572">IF(D572="","",XLOOKUP(D572,'Master Data'!K:K,'Master Data'!O:O,"Input in Master Data",0,1))</f>
        <v/>
      </c>
      <c r="J572" s="88" t="str">
        <f t="array" ref="J572">if(V572="","",XLOOKUP(V572,Master[Company],Master[Blow],"Unknown",0,1))</f>
        <v/>
      </c>
      <c r="K572" s="88" t="str">
        <f t="array" ref="K572">if(V572="","",XLOOKUP(V572,Master[Company],Master[Pigging],"Unknown",0,1))</f>
        <v/>
      </c>
      <c r="L572" s="88" t="str">
        <f t="array" ref="L572">if(V572="","",XLOOKUP(V572,Master[Company],Master[Load Method],"Unknown",0,1))</f>
        <v/>
      </c>
      <c r="M572" s="88" t="str">
        <f t="array" ref="M572">if(V572="","",XLOOKUP(V572,Master[Company],Master[Line Distance],"Unknown",0,1))</f>
        <v/>
      </c>
      <c r="N572" s="164"/>
      <c r="O572" s="301"/>
      <c r="P572" s="88"/>
      <c r="Q572" s="88" t="str">
        <f t="array" ref="Q572">if(V572="","",XLOOKUP(V572,Master[Company],Master[Terms],"NA",0,1))</f>
        <v/>
      </c>
      <c r="R572" s="88" t="str">
        <f t="shared" si="3"/>
        <v/>
      </c>
      <c r="S572" s="88" t="str">
        <f t="array" ref="S572">if(V572="","",XLOOKUP(V572,Master[Company],Master[Group],"NA",0,1))</f>
        <v/>
      </c>
      <c r="T572" s="88" t="str">
        <f t="array" ref="T572">if(V572="","",XLOOKUP(V572,Master[Company],Master[Loading Location],"NA",0,1))</f>
        <v/>
      </c>
      <c r="U572" s="88" t="str">
        <f t="array" ref="U572">if(V572="","",XLOOKUP(V572,Master[Company],Master[Acronym],"NA",0,1))</f>
        <v/>
      </c>
      <c r="V572" s="88"/>
      <c r="W572" s="90"/>
      <c r="X572" s="90"/>
      <c r="Y572" s="88"/>
      <c r="Z572" s="88" t="str">
        <f t="shared" si="5"/>
        <v/>
      </c>
      <c r="AA572" s="88"/>
      <c r="AB572" s="88"/>
      <c r="AC572" s="88"/>
      <c r="AD572" s="166"/>
      <c r="AE572" s="303"/>
      <c r="AF572" s="304"/>
      <c r="AG572" s="304"/>
      <c r="AH572" s="304"/>
      <c r="AI572" s="304"/>
      <c r="AJ572" s="304"/>
      <c r="AK572" s="304"/>
      <c r="AL572" s="305"/>
      <c r="AM572" s="304"/>
      <c r="AN572" s="304"/>
      <c r="AO572" s="304"/>
      <c r="AP572" s="304"/>
      <c r="AQ572" s="304"/>
      <c r="AR572" s="304"/>
      <c r="AS572" s="304"/>
      <c r="AT572" s="304"/>
      <c r="AU572" s="164"/>
      <c r="AV572" s="306"/>
      <c r="AW572" s="306"/>
      <c r="AX572" s="164"/>
      <c r="AY572" s="166"/>
      <c r="AZ572" s="88"/>
      <c r="BA572" s="88"/>
      <c r="BB572" s="88"/>
      <c r="BC572" s="88"/>
      <c r="BD572" s="307"/>
      <c r="BE572" s="88"/>
      <c r="BF572" s="88"/>
      <c r="BG572" s="88"/>
      <c r="BH572" s="308"/>
      <c r="BI572" s="309"/>
      <c r="BJ572" s="310"/>
      <c r="BK572" s="310"/>
      <c r="BL572" s="310"/>
      <c r="BM572" s="310"/>
      <c r="BN572" s="214"/>
    </row>
    <row r="573" ht="22.5" customHeight="1">
      <c r="A573" s="85" t="str">
        <f t="shared" si="6"/>
        <v/>
      </c>
      <c r="B573" s="321"/>
      <c r="C573" s="319" t="str">
        <f t="shared" si="1"/>
        <v/>
      </c>
      <c r="D573" s="322"/>
      <c r="E573" s="320" t="str">
        <f t="shared" si="2"/>
        <v/>
      </c>
      <c r="F573" s="323"/>
      <c r="G573" s="164"/>
      <c r="H573" s="88" t="str">
        <f t="array" ref="H573">IF(D573="","",XLOOKUP(D573,'Master Data'!K:K,'Master Data'!N:N,"Input in Master Data",0,1))</f>
        <v/>
      </c>
      <c r="I573" s="88" t="str">
        <f t="array" ref="I573">IF(D573="","",XLOOKUP(D573,'Master Data'!K:K,'Master Data'!O:O,"Input in Master Data",0,1))</f>
        <v/>
      </c>
      <c r="J573" s="88" t="str">
        <f t="array" ref="J573">if(V573="","",XLOOKUP(V573,Master[Company],Master[Blow],"Unknown",0,1))</f>
        <v/>
      </c>
      <c r="K573" s="88" t="str">
        <f t="array" ref="K573">if(V573="","",XLOOKUP(V573,Master[Company],Master[Pigging],"Unknown",0,1))</f>
        <v/>
      </c>
      <c r="L573" s="88" t="str">
        <f t="array" ref="L573">if(V573="","",XLOOKUP(V573,Master[Company],Master[Load Method],"Unknown",0,1))</f>
        <v/>
      </c>
      <c r="M573" s="88" t="str">
        <f t="array" ref="M573">if(V573="","",XLOOKUP(V573,Master[Company],Master[Line Distance],"Unknown",0,1))</f>
        <v/>
      </c>
      <c r="N573" s="164"/>
      <c r="O573" s="301"/>
      <c r="P573" s="88"/>
      <c r="Q573" s="88" t="str">
        <f t="array" ref="Q573">if(V573="","",XLOOKUP(V573,Master[Company],Master[Terms],"NA",0,1))</f>
        <v/>
      </c>
      <c r="R573" s="88" t="str">
        <f t="shared" si="3"/>
        <v/>
      </c>
      <c r="S573" s="88" t="str">
        <f t="array" ref="S573">if(V573="","",XLOOKUP(V573,Master[Company],Master[Group],"NA",0,1))</f>
        <v/>
      </c>
      <c r="T573" s="88" t="str">
        <f t="array" ref="T573">if(V573="","",XLOOKUP(V573,Master[Company],Master[Loading Location],"NA",0,1))</f>
        <v/>
      </c>
      <c r="U573" s="88" t="str">
        <f t="array" ref="U573">if(V573="","",XLOOKUP(V573,Master[Company],Master[Acronym],"NA",0,1))</f>
        <v/>
      </c>
      <c r="V573" s="88"/>
      <c r="W573" s="90"/>
      <c r="X573" s="90"/>
      <c r="Y573" s="88"/>
      <c r="Z573" s="88" t="str">
        <f t="shared" si="5"/>
        <v/>
      </c>
      <c r="AA573" s="88"/>
      <c r="AB573" s="88"/>
      <c r="AC573" s="88"/>
      <c r="AD573" s="166"/>
      <c r="AE573" s="303"/>
      <c r="AF573" s="304"/>
      <c r="AG573" s="304"/>
      <c r="AH573" s="304"/>
      <c r="AI573" s="304"/>
      <c r="AJ573" s="304"/>
      <c r="AK573" s="304"/>
      <c r="AL573" s="305"/>
      <c r="AM573" s="304"/>
      <c r="AN573" s="304"/>
      <c r="AO573" s="304"/>
      <c r="AP573" s="304"/>
      <c r="AQ573" s="304"/>
      <c r="AR573" s="304"/>
      <c r="AS573" s="304"/>
      <c r="AT573" s="304"/>
      <c r="AU573" s="164"/>
      <c r="AV573" s="306"/>
      <c r="AW573" s="306"/>
      <c r="AX573" s="164"/>
      <c r="AY573" s="166"/>
      <c r="AZ573" s="88"/>
      <c r="BA573" s="88"/>
      <c r="BB573" s="88"/>
      <c r="BC573" s="88"/>
      <c r="BD573" s="307"/>
      <c r="BE573" s="88"/>
      <c r="BF573" s="88"/>
      <c r="BG573" s="88"/>
      <c r="BH573" s="308"/>
      <c r="BI573" s="309"/>
      <c r="BJ573" s="310"/>
      <c r="BK573" s="310"/>
      <c r="BL573" s="310"/>
      <c r="BM573" s="310"/>
      <c r="BN573" s="214"/>
    </row>
    <row r="574" ht="22.5" customHeight="1">
      <c r="A574" s="85" t="str">
        <f t="shared" si="6"/>
        <v/>
      </c>
      <c r="B574" s="321"/>
      <c r="C574" s="319" t="str">
        <f t="shared" si="1"/>
        <v/>
      </c>
      <c r="D574" s="322"/>
      <c r="E574" s="320" t="str">
        <f t="shared" si="2"/>
        <v/>
      </c>
      <c r="F574" s="323"/>
      <c r="G574" s="164"/>
      <c r="H574" s="88" t="str">
        <f t="array" ref="H574">IF(D574="","",XLOOKUP(D574,'Master Data'!K:K,'Master Data'!N:N,"Input in Master Data",0,1))</f>
        <v/>
      </c>
      <c r="I574" s="88" t="str">
        <f t="array" ref="I574">IF(D574="","",XLOOKUP(D574,'Master Data'!K:K,'Master Data'!O:O,"Input in Master Data",0,1))</f>
        <v/>
      </c>
      <c r="J574" s="88" t="str">
        <f t="array" ref="J574">if(V574="","",XLOOKUP(V574,Master[Company],Master[Blow],"Unknown",0,1))</f>
        <v/>
      </c>
      <c r="K574" s="88" t="str">
        <f t="array" ref="K574">if(V574="","",XLOOKUP(V574,Master[Company],Master[Pigging],"Unknown",0,1))</f>
        <v/>
      </c>
      <c r="L574" s="88" t="str">
        <f t="array" ref="L574">if(V574="","",XLOOKUP(V574,Master[Company],Master[Load Method],"Unknown",0,1))</f>
        <v/>
      </c>
      <c r="M574" s="88" t="str">
        <f t="array" ref="M574">if(V574="","",XLOOKUP(V574,Master[Company],Master[Line Distance],"Unknown",0,1))</f>
        <v/>
      </c>
      <c r="N574" s="164"/>
      <c r="O574" s="301"/>
      <c r="P574" s="88"/>
      <c r="Q574" s="88" t="str">
        <f t="array" ref="Q574">if(V574="","",XLOOKUP(V574,Master[Company],Master[Terms],"NA",0,1))</f>
        <v/>
      </c>
      <c r="R574" s="88" t="str">
        <f t="shared" si="3"/>
        <v/>
      </c>
      <c r="S574" s="88" t="str">
        <f t="array" ref="S574">if(V574="","",XLOOKUP(V574,Master[Company],Master[Group],"NA",0,1))</f>
        <v/>
      </c>
      <c r="T574" s="88" t="str">
        <f t="array" ref="T574">if(V574="","",XLOOKUP(V574,Master[Company],Master[Loading Location],"NA",0,1))</f>
        <v/>
      </c>
      <c r="U574" s="88" t="str">
        <f t="array" ref="U574">if(V574="","",XLOOKUP(V574,Master[Company],Master[Acronym],"NA",0,1))</f>
        <v/>
      </c>
      <c r="V574" s="88"/>
      <c r="W574" s="90"/>
      <c r="X574" s="90"/>
      <c r="Y574" s="88"/>
      <c r="Z574" s="88" t="str">
        <f t="shared" si="5"/>
        <v/>
      </c>
      <c r="AA574" s="88"/>
      <c r="AB574" s="88"/>
      <c r="AC574" s="88"/>
      <c r="AD574" s="166"/>
      <c r="AE574" s="303"/>
      <c r="AF574" s="304"/>
      <c r="AG574" s="304"/>
      <c r="AH574" s="304"/>
      <c r="AI574" s="304"/>
      <c r="AJ574" s="304"/>
      <c r="AK574" s="304"/>
      <c r="AL574" s="305"/>
      <c r="AM574" s="304"/>
      <c r="AN574" s="304"/>
      <c r="AO574" s="304"/>
      <c r="AP574" s="304"/>
      <c r="AQ574" s="304"/>
      <c r="AR574" s="304"/>
      <c r="AS574" s="304"/>
      <c r="AT574" s="304"/>
      <c r="AU574" s="164"/>
      <c r="AV574" s="306"/>
      <c r="AW574" s="306"/>
      <c r="AX574" s="164"/>
      <c r="AY574" s="166"/>
      <c r="AZ574" s="88"/>
      <c r="BA574" s="88"/>
      <c r="BB574" s="88"/>
      <c r="BC574" s="88"/>
      <c r="BD574" s="307"/>
      <c r="BE574" s="88"/>
      <c r="BF574" s="88"/>
      <c r="BG574" s="88"/>
      <c r="BH574" s="308"/>
      <c r="BI574" s="309"/>
      <c r="BJ574" s="310"/>
      <c r="BK574" s="310"/>
      <c r="BL574" s="310"/>
      <c r="BM574" s="310"/>
      <c r="BN574" s="214"/>
    </row>
    <row r="575" ht="22.5" customHeight="1">
      <c r="A575" s="85" t="str">
        <f t="shared" si="6"/>
        <v/>
      </c>
      <c r="B575" s="321"/>
      <c r="C575" s="319" t="str">
        <f t="shared" si="1"/>
        <v/>
      </c>
      <c r="D575" s="322"/>
      <c r="E575" s="320" t="str">
        <f t="shared" si="2"/>
        <v/>
      </c>
      <c r="F575" s="323"/>
      <c r="G575" s="164"/>
      <c r="H575" s="88" t="str">
        <f t="array" ref="H575">IF(D575="","",XLOOKUP(D575,'Master Data'!K:K,'Master Data'!N:N,"Input in Master Data",0,1))</f>
        <v/>
      </c>
      <c r="I575" s="88" t="str">
        <f t="array" ref="I575">IF(D575="","",XLOOKUP(D575,'Master Data'!K:K,'Master Data'!O:O,"Input in Master Data",0,1))</f>
        <v/>
      </c>
      <c r="J575" s="88" t="str">
        <f t="array" ref="J575">if(V575="","",XLOOKUP(V575,Master[Company],Master[Blow],"Unknown",0,1))</f>
        <v/>
      </c>
      <c r="K575" s="88" t="str">
        <f t="array" ref="K575">if(V575="","",XLOOKUP(V575,Master[Company],Master[Pigging],"Unknown",0,1))</f>
        <v/>
      </c>
      <c r="L575" s="88" t="str">
        <f t="array" ref="L575">if(V575="","",XLOOKUP(V575,Master[Company],Master[Load Method],"Unknown",0,1))</f>
        <v/>
      </c>
      <c r="M575" s="88" t="str">
        <f t="array" ref="M575">if(V575="","",XLOOKUP(V575,Master[Company],Master[Line Distance],"Unknown",0,1))</f>
        <v/>
      </c>
      <c r="N575" s="164"/>
      <c r="O575" s="301"/>
      <c r="P575" s="88"/>
      <c r="Q575" s="88" t="str">
        <f t="array" ref="Q575">if(V575="","",XLOOKUP(V575,Master[Company],Master[Terms],"NA",0,1))</f>
        <v/>
      </c>
      <c r="R575" s="88" t="str">
        <f t="shared" si="3"/>
        <v/>
      </c>
      <c r="S575" s="88" t="str">
        <f t="array" ref="S575">if(V575="","",XLOOKUP(V575,Master[Company],Master[Group],"NA",0,1))</f>
        <v/>
      </c>
      <c r="T575" s="88" t="str">
        <f t="array" ref="T575">if(V575="","",XLOOKUP(V575,Master[Company],Master[Loading Location],"NA",0,1))</f>
        <v/>
      </c>
      <c r="U575" s="88" t="str">
        <f t="array" ref="U575">if(V575="","",XLOOKUP(V575,Master[Company],Master[Acronym],"NA",0,1))</f>
        <v/>
      </c>
      <c r="V575" s="88"/>
      <c r="W575" s="90"/>
      <c r="X575" s="90"/>
      <c r="Y575" s="88"/>
      <c r="Z575" s="88" t="str">
        <f t="shared" si="5"/>
        <v/>
      </c>
      <c r="AA575" s="88"/>
      <c r="AB575" s="88"/>
      <c r="AC575" s="88"/>
      <c r="AD575" s="166"/>
      <c r="AE575" s="303"/>
      <c r="AF575" s="304"/>
      <c r="AG575" s="304"/>
      <c r="AH575" s="304"/>
      <c r="AI575" s="304"/>
      <c r="AJ575" s="304"/>
      <c r="AK575" s="304"/>
      <c r="AL575" s="305"/>
      <c r="AM575" s="304"/>
      <c r="AN575" s="304"/>
      <c r="AO575" s="304"/>
      <c r="AP575" s="304"/>
      <c r="AQ575" s="304"/>
      <c r="AR575" s="304"/>
      <c r="AS575" s="304"/>
      <c r="AT575" s="304"/>
      <c r="AU575" s="164"/>
      <c r="AV575" s="306"/>
      <c r="AW575" s="306"/>
      <c r="AX575" s="164"/>
      <c r="AY575" s="166"/>
      <c r="AZ575" s="88"/>
      <c r="BA575" s="88"/>
      <c r="BB575" s="88"/>
      <c r="BC575" s="88"/>
      <c r="BD575" s="307"/>
      <c r="BE575" s="88"/>
      <c r="BF575" s="88"/>
      <c r="BG575" s="88"/>
      <c r="BH575" s="308"/>
      <c r="BI575" s="309"/>
      <c r="BJ575" s="310"/>
      <c r="BK575" s="310"/>
      <c r="BL575" s="310"/>
      <c r="BM575" s="310"/>
      <c r="BN575" s="214"/>
    </row>
    <row r="576" ht="22.5" customHeight="1">
      <c r="A576" s="85" t="str">
        <f t="shared" si="6"/>
        <v/>
      </c>
      <c r="B576" s="321"/>
      <c r="C576" s="319" t="str">
        <f t="shared" si="1"/>
        <v/>
      </c>
      <c r="D576" s="322"/>
      <c r="E576" s="320" t="str">
        <f t="shared" si="2"/>
        <v/>
      </c>
      <c r="F576" s="323"/>
      <c r="G576" s="164"/>
      <c r="H576" s="88" t="str">
        <f t="array" ref="H576">IF(D576="","",XLOOKUP(D576,'Master Data'!K:K,'Master Data'!N:N,"Input in Master Data",0,1))</f>
        <v/>
      </c>
      <c r="I576" s="88" t="str">
        <f t="array" ref="I576">IF(D576="","",XLOOKUP(D576,'Master Data'!K:K,'Master Data'!O:O,"Input in Master Data",0,1))</f>
        <v/>
      </c>
      <c r="J576" s="88" t="str">
        <f t="array" ref="J576">if(V576="","",XLOOKUP(V576,Master[Company],Master[Blow],"Unknown",0,1))</f>
        <v/>
      </c>
      <c r="K576" s="88" t="str">
        <f t="array" ref="K576">if(V576="","",XLOOKUP(V576,Master[Company],Master[Pigging],"Unknown",0,1))</f>
        <v/>
      </c>
      <c r="L576" s="88" t="str">
        <f t="array" ref="L576">if(V576="","",XLOOKUP(V576,Master[Company],Master[Load Method],"Unknown",0,1))</f>
        <v/>
      </c>
      <c r="M576" s="88" t="str">
        <f t="array" ref="M576">if(V576="","",XLOOKUP(V576,Master[Company],Master[Line Distance],"Unknown",0,1))</f>
        <v/>
      </c>
      <c r="N576" s="164"/>
      <c r="O576" s="301"/>
      <c r="P576" s="88"/>
      <c r="Q576" s="88" t="str">
        <f t="array" ref="Q576">if(V576="","",XLOOKUP(V576,Master[Company],Master[Terms],"NA",0,1))</f>
        <v/>
      </c>
      <c r="R576" s="88" t="str">
        <f t="shared" si="3"/>
        <v/>
      </c>
      <c r="S576" s="88" t="str">
        <f t="array" ref="S576">if(V576="","",XLOOKUP(V576,Master[Company],Master[Group],"NA",0,1))</f>
        <v/>
      </c>
      <c r="T576" s="88" t="str">
        <f t="array" ref="T576">if(V576="","",XLOOKUP(V576,Master[Company],Master[Loading Location],"NA",0,1))</f>
        <v/>
      </c>
      <c r="U576" s="88" t="str">
        <f t="array" ref="U576">if(V576="","",XLOOKUP(V576,Master[Company],Master[Acronym],"NA",0,1))</f>
        <v/>
      </c>
      <c r="V576" s="88"/>
      <c r="W576" s="90"/>
      <c r="X576" s="90"/>
      <c r="Y576" s="88"/>
      <c r="Z576" s="88" t="str">
        <f t="shared" si="5"/>
        <v/>
      </c>
      <c r="AA576" s="88"/>
      <c r="AB576" s="88"/>
      <c r="AC576" s="88"/>
      <c r="AD576" s="166"/>
      <c r="AE576" s="303"/>
      <c r="AF576" s="304"/>
      <c r="AG576" s="304"/>
      <c r="AH576" s="304"/>
      <c r="AI576" s="304"/>
      <c r="AJ576" s="304"/>
      <c r="AK576" s="304"/>
      <c r="AL576" s="305"/>
      <c r="AM576" s="304"/>
      <c r="AN576" s="304"/>
      <c r="AO576" s="304"/>
      <c r="AP576" s="304"/>
      <c r="AQ576" s="304"/>
      <c r="AR576" s="304"/>
      <c r="AS576" s="304"/>
      <c r="AT576" s="304"/>
      <c r="AU576" s="164"/>
      <c r="AV576" s="306"/>
      <c r="AW576" s="306"/>
      <c r="AX576" s="164"/>
      <c r="AY576" s="166"/>
      <c r="AZ576" s="88"/>
      <c r="BA576" s="88"/>
      <c r="BB576" s="88"/>
      <c r="BC576" s="88"/>
      <c r="BD576" s="307"/>
      <c r="BE576" s="88"/>
      <c r="BF576" s="88"/>
      <c r="BG576" s="88"/>
      <c r="BH576" s="308"/>
      <c r="BI576" s="309"/>
      <c r="BJ576" s="310"/>
      <c r="BK576" s="310"/>
      <c r="BL576" s="310"/>
      <c r="BM576" s="310"/>
      <c r="BN576" s="214"/>
    </row>
    <row r="577" ht="22.5" customHeight="1">
      <c r="A577" s="85" t="str">
        <f t="shared" si="6"/>
        <v/>
      </c>
      <c r="B577" s="321"/>
      <c r="C577" s="319" t="str">
        <f t="shared" si="1"/>
        <v/>
      </c>
      <c r="D577" s="322"/>
      <c r="E577" s="320" t="str">
        <f t="shared" si="2"/>
        <v/>
      </c>
      <c r="F577" s="323"/>
      <c r="G577" s="164"/>
      <c r="H577" s="88" t="str">
        <f t="array" ref="H577">IF(D577="","",XLOOKUP(D577,'Master Data'!K:K,'Master Data'!N:N,"Input in Master Data",0,1))</f>
        <v/>
      </c>
      <c r="I577" s="88" t="str">
        <f t="array" ref="I577">IF(D577="","",XLOOKUP(D577,'Master Data'!K:K,'Master Data'!O:O,"Input in Master Data",0,1))</f>
        <v/>
      </c>
      <c r="J577" s="88" t="str">
        <f t="array" ref="J577">if(V577="","",XLOOKUP(V577,Master[Company],Master[Blow],"Unknown",0,1))</f>
        <v/>
      </c>
      <c r="K577" s="88" t="str">
        <f t="array" ref="K577">if(V577="","",XLOOKUP(V577,Master[Company],Master[Pigging],"Unknown",0,1))</f>
        <v/>
      </c>
      <c r="L577" s="88" t="str">
        <f t="array" ref="L577">if(V577="","",XLOOKUP(V577,Master[Company],Master[Load Method],"Unknown",0,1))</f>
        <v/>
      </c>
      <c r="M577" s="88" t="str">
        <f t="array" ref="M577">if(V577="","",XLOOKUP(V577,Master[Company],Master[Line Distance],"Unknown",0,1))</f>
        <v/>
      </c>
      <c r="N577" s="164"/>
      <c r="O577" s="301"/>
      <c r="P577" s="88"/>
      <c r="Q577" s="88" t="str">
        <f t="array" ref="Q577">if(V577="","",XLOOKUP(V577,Master[Company],Master[Terms],"NA",0,1))</f>
        <v/>
      </c>
      <c r="R577" s="88" t="str">
        <f t="shared" si="3"/>
        <v/>
      </c>
      <c r="S577" s="88" t="str">
        <f t="array" ref="S577">if(V577="","",XLOOKUP(V577,Master[Company],Master[Group],"NA",0,1))</f>
        <v/>
      </c>
      <c r="T577" s="88" t="str">
        <f t="array" ref="T577">if(V577="","",XLOOKUP(V577,Master[Company],Master[Loading Location],"NA",0,1))</f>
        <v/>
      </c>
      <c r="U577" s="88" t="str">
        <f t="array" ref="U577">if(V577="","",XLOOKUP(V577,Master[Company],Master[Acronym],"NA",0,1))</f>
        <v/>
      </c>
      <c r="V577" s="88"/>
      <c r="W577" s="90"/>
      <c r="X577" s="90"/>
      <c r="Y577" s="88"/>
      <c r="Z577" s="88" t="str">
        <f t="shared" si="5"/>
        <v/>
      </c>
      <c r="AA577" s="88"/>
      <c r="AB577" s="88"/>
      <c r="AC577" s="88"/>
      <c r="AD577" s="166"/>
      <c r="AE577" s="303"/>
      <c r="AF577" s="304"/>
      <c r="AG577" s="304"/>
      <c r="AH577" s="304"/>
      <c r="AI577" s="304"/>
      <c r="AJ577" s="304"/>
      <c r="AK577" s="304"/>
      <c r="AL577" s="305"/>
      <c r="AM577" s="304"/>
      <c r="AN577" s="304"/>
      <c r="AO577" s="304"/>
      <c r="AP577" s="304"/>
      <c r="AQ577" s="304"/>
      <c r="AR577" s="304"/>
      <c r="AS577" s="304"/>
      <c r="AT577" s="304"/>
      <c r="AU577" s="164"/>
      <c r="AV577" s="306"/>
      <c r="AW577" s="306"/>
      <c r="AX577" s="164"/>
      <c r="AY577" s="166"/>
      <c r="AZ577" s="88"/>
      <c r="BA577" s="88"/>
      <c r="BB577" s="88"/>
      <c r="BC577" s="88"/>
      <c r="BD577" s="307"/>
      <c r="BE577" s="88"/>
      <c r="BF577" s="88"/>
      <c r="BG577" s="88"/>
      <c r="BH577" s="308"/>
      <c r="BI577" s="309"/>
      <c r="BJ577" s="310"/>
      <c r="BK577" s="310"/>
      <c r="BL577" s="310"/>
      <c r="BM577" s="310"/>
      <c r="BN577" s="214"/>
    </row>
    <row r="578" ht="22.5" customHeight="1">
      <c r="A578" s="85" t="str">
        <f t="shared" si="6"/>
        <v/>
      </c>
      <c r="B578" s="321"/>
      <c r="C578" s="319" t="str">
        <f t="shared" si="1"/>
        <v/>
      </c>
      <c r="D578" s="322"/>
      <c r="E578" s="320" t="str">
        <f t="shared" si="2"/>
        <v/>
      </c>
      <c r="F578" s="323"/>
      <c r="G578" s="164"/>
      <c r="H578" s="88" t="str">
        <f t="array" ref="H578">IF(D578="","",XLOOKUP(D578,'Master Data'!K:K,'Master Data'!N:N,"Input in Master Data",0,1))</f>
        <v/>
      </c>
      <c r="I578" s="88" t="str">
        <f t="array" ref="I578">IF(D578="","",XLOOKUP(D578,'Master Data'!K:K,'Master Data'!O:O,"Input in Master Data",0,1))</f>
        <v/>
      </c>
      <c r="J578" s="88" t="str">
        <f t="array" ref="J578">if(V578="","",XLOOKUP(V578,Master[Company],Master[Blow],"Unknown",0,1))</f>
        <v/>
      </c>
      <c r="K578" s="88" t="str">
        <f t="array" ref="K578">if(V578="","",XLOOKUP(V578,Master[Company],Master[Pigging],"Unknown",0,1))</f>
        <v/>
      </c>
      <c r="L578" s="88" t="str">
        <f t="array" ref="L578">if(V578="","",XLOOKUP(V578,Master[Company],Master[Load Method],"Unknown",0,1))</f>
        <v/>
      </c>
      <c r="M578" s="88" t="str">
        <f t="array" ref="M578">if(V578="","",XLOOKUP(V578,Master[Company],Master[Line Distance],"Unknown",0,1))</f>
        <v/>
      </c>
      <c r="N578" s="164"/>
      <c r="O578" s="301"/>
      <c r="P578" s="88"/>
      <c r="Q578" s="88" t="str">
        <f t="array" ref="Q578">if(V578="","",XLOOKUP(V578,Master[Company],Master[Terms],"NA",0,1))</f>
        <v/>
      </c>
      <c r="R578" s="88" t="str">
        <f t="shared" si="3"/>
        <v/>
      </c>
      <c r="S578" s="88" t="str">
        <f t="array" ref="S578">if(V578="","",XLOOKUP(V578,Master[Company],Master[Group],"NA",0,1))</f>
        <v/>
      </c>
      <c r="T578" s="88" t="str">
        <f t="array" ref="T578">if(V578="","",XLOOKUP(V578,Master[Company],Master[Loading Location],"NA",0,1))</f>
        <v/>
      </c>
      <c r="U578" s="88" t="str">
        <f t="array" ref="U578">if(V578="","",XLOOKUP(V578,Master[Company],Master[Acronym],"NA",0,1))</f>
        <v/>
      </c>
      <c r="V578" s="88"/>
      <c r="W578" s="90"/>
      <c r="X578" s="90"/>
      <c r="Y578" s="88"/>
      <c r="Z578" s="88" t="str">
        <f t="shared" si="5"/>
        <v/>
      </c>
      <c r="AA578" s="88"/>
      <c r="AB578" s="88"/>
      <c r="AC578" s="88"/>
      <c r="AD578" s="166"/>
      <c r="AE578" s="303"/>
      <c r="AF578" s="304"/>
      <c r="AG578" s="304"/>
      <c r="AH578" s="304"/>
      <c r="AI578" s="304"/>
      <c r="AJ578" s="304"/>
      <c r="AK578" s="304"/>
      <c r="AL578" s="305"/>
      <c r="AM578" s="304"/>
      <c r="AN578" s="304"/>
      <c r="AO578" s="304"/>
      <c r="AP578" s="304"/>
      <c r="AQ578" s="304"/>
      <c r="AR578" s="304"/>
      <c r="AS578" s="304"/>
      <c r="AT578" s="304"/>
      <c r="AU578" s="164"/>
      <c r="AV578" s="306"/>
      <c r="AW578" s="306"/>
      <c r="AX578" s="164"/>
      <c r="AY578" s="166"/>
      <c r="AZ578" s="88"/>
      <c r="BA578" s="88"/>
      <c r="BB578" s="88"/>
      <c r="BC578" s="88"/>
      <c r="BD578" s="307"/>
      <c r="BE578" s="88"/>
      <c r="BF578" s="88"/>
      <c r="BG578" s="88"/>
      <c r="BH578" s="308"/>
      <c r="BI578" s="309"/>
      <c r="BJ578" s="310"/>
      <c r="BK578" s="310"/>
      <c r="BL578" s="310"/>
      <c r="BM578" s="310"/>
      <c r="BN578" s="214"/>
    </row>
    <row r="579" ht="22.5" customHeight="1">
      <c r="A579" s="85" t="str">
        <f t="shared" si="6"/>
        <v/>
      </c>
      <c r="B579" s="321"/>
      <c r="C579" s="319" t="str">
        <f t="shared" si="1"/>
        <v/>
      </c>
      <c r="D579" s="322"/>
      <c r="E579" s="320" t="str">
        <f t="shared" si="2"/>
        <v/>
      </c>
      <c r="F579" s="323"/>
      <c r="G579" s="164"/>
      <c r="H579" s="88" t="str">
        <f t="array" ref="H579">IF(D579="","",XLOOKUP(D579,'Master Data'!K:K,'Master Data'!N:N,"Input in Master Data",0,1))</f>
        <v/>
      </c>
      <c r="I579" s="88" t="str">
        <f t="array" ref="I579">IF(D579="","",XLOOKUP(D579,'Master Data'!K:K,'Master Data'!O:O,"Input in Master Data",0,1))</f>
        <v/>
      </c>
      <c r="J579" s="88" t="str">
        <f t="array" ref="J579">if(V579="","",XLOOKUP(V579,Master[Company],Master[Blow],"Unknown",0,1))</f>
        <v/>
      </c>
      <c r="K579" s="88" t="str">
        <f t="array" ref="K579">if(V579="","",XLOOKUP(V579,Master[Company],Master[Pigging],"Unknown",0,1))</f>
        <v/>
      </c>
      <c r="L579" s="88" t="str">
        <f t="array" ref="L579">if(V579="","",XLOOKUP(V579,Master[Company],Master[Load Method],"Unknown",0,1))</f>
        <v/>
      </c>
      <c r="M579" s="88" t="str">
        <f t="array" ref="M579">if(V579="","",XLOOKUP(V579,Master[Company],Master[Line Distance],"Unknown",0,1))</f>
        <v/>
      </c>
      <c r="N579" s="164"/>
      <c r="O579" s="301"/>
      <c r="P579" s="88"/>
      <c r="Q579" s="88" t="str">
        <f t="array" ref="Q579">if(V579="","",XLOOKUP(V579,Master[Company],Master[Terms],"NA",0,1))</f>
        <v/>
      </c>
      <c r="R579" s="88" t="str">
        <f t="shared" si="3"/>
        <v/>
      </c>
      <c r="S579" s="88" t="str">
        <f t="array" ref="S579">if(V579="","",XLOOKUP(V579,Master[Company],Master[Group],"NA",0,1))</f>
        <v/>
      </c>
      <c r="T579" s="88" t="str">
        <f t="array" ref="T579">if(V579="","",XLOOKUP(V579,Master[Company],Master[Loading Location],"NA",0,1))</f>
        <v/>
      </c>
      <c r="U579" s="88" t="str">
        <f t="array" ref="U579">if(V579="","",XLOOKUP(V579,Master[Company],Master[Acronym],"NA",0,1))</f>
        <v/>
      </c>
      <c r="V579" s="88"/>
      <c r="W579" s="90"/>
      <c r="X579" s="90"/>
      <c r="Y579" s="88"/>
      <c r="Z579" s="88" t="str">
        <f t="shared" si="5"/>
        <v/>
      </c>
      <c r="AA579" s="88"/>
      <c r="AB579" s="88"/>
      <c r="AC579" s="88"/>
      <c r="AD579" s="166"/>
      <c r="AE579" s="303"/>
      <c r="AF579" s="304"/>
      <c r="AG579" s="304"/>
      <c r="AH579" s="304"/>
      <c r="AI579" s="304"/>
      <c r="AJ579" s="304"/>
      <c r="AK579" s="304"/>
      <c r="AL579" s="305"/>
      <c r="AM579" s="304"/>
      <c r="AN579" s="304"/>
      <c r="AO579" s="304"/>
      <c r="AP579" s="304"/>
      <c r="AQ579" s="304"/>
      <c r="AR579" s="304"/>
      <c r="AS579" s="304"/>
      <c r="AT579" s="304"/>
      <c r="AU579" s="164"/>
      <c r="AV579" s="306"/>
      <c r="AW579" s="306"/>
      <c r="AX579" s="164"/>
      <c r="AY579" s="166"/>
      <c r="AZ579" s="88"/>
      <c r="BA579" s="88"/>
      <c r="BB579" s="88"/>
      <c r="BC579" s="88"/>
      <c r="BD579" s="307"/>
      <c r="BE579" s="88"/>
      <c r="BF579" s="88"/>
      <c r="BG579" s="88"/>
      <c r="BH579" s="308"/>
      <c r="BI579" s="309"/>
      <c r="BJ579" s="310"/>
      <c r="BK579" s="310"/>
      <c r="BL579" s="310"/>
      <c r="BM579" s="310"/>
      <c r="BN579" s="214"/>
    </row>
    <row r="580" ht="22.5" customHeight="1">
      <c r="A580" s="85" t="str">
        <f t="shared" si="6"/>
        <v/>
      </c>
      <c r="B580" s="321"/>
      <c r="C580" s="319" t="str">
        <f t="shared" si="1"/>
        <v/>
      </c>
      <c r="D580" s="322"/>
      <c r="E580" s="320" t="str">
        <f t="shared" si="2"/>
        <v/>
      </c>
      <c r="F580" s="323"/>
      <c r="G580" s="164"/>
      <c r="H580" s="88" t="str">
        <f t="array" ref="H580">IF(D580="","",XLOOKUP(D580,'Master Data'!K:K,'Master Data'!N:N,"Input in Master Data",0,1))</f>
        <v/>
      </c>
      <c r="I580" s="88" t="str">
        <f t="array" ref="I580">IF(D580="","",XLOOKUP(D580,'Master Data'!K:K,'Master Data'!O:O,"Input in Master Data",0,1))</f>
        <v/>
      </c>
      <c r="J580" s="88" t="str">
        <f t="array" ref="J580">if(V580="","",XLOOKUP(V580,Master[Company],Master[Blow],"Unknown",0,1))</f>
        <v/>
      </c>
      <c r="K580" s="88" t="str">
        <f t="array" ref="K580">if(V580="","",XLOOKUP(V580,Master[Company],Master[Pigging],"Unknown",0,1))</f>
        <v/>
      </c>
      <c r="L580" s="88" t="str">
        <f t="array" ref="L580">if(V580="","",XLOOKUP(V580,Master[Company],Master[Load Method],"Unknown",0,1))</f>
        <v/>
      </c>
      <c r="M580" s="88" t="str">
        <f t="array" ref="M580">if(V580="","",XLOOKUP(V580,Master[Company],Master[Line Distance],"Unknown",0,1))</f>
        <v/>
      </c>
      <c r="N580" s="164"/>
      <c r="O580" s="301"/>
      <c r="P580" s="88"/>
      <c r="Q580" s="88" t="str">
        <f t="array" ref="Q580">if(V580="","",XLOOKUP(V580,Master[Company],Master[Terms],"NA",0,1))</f>
        <v/>
      </c>
      <c r="R580" s="88" t="str">
        <f t="shared" si="3"/>
        <v/>
      </c>
      <c r="S580" s="88" t="str">
        <f t="array" ref="S580">if(V580="","",XLOOKUP(V580,Master[Company],Master[Group],"NA",0,1))</f>
        <v/>
      </c>
      <c r="T580" s="88" t="str">
        <f t="array" ref="T580">if(V580="","",XLOOKUP(V580,Master[Company],Master[Loading Location],"NA",0,1))</f>
        <v/>
      </c>
      <c r="U580" s="88" t="str">
        <f t="array" ref="U580">if(V580="","",XLOOKUP(V580,Master[Company],Master[Acronym],"NA",0,1))</f>
        <v/>
      </c>
      <c r="V580" s="88"/>
      <c r="W580" s="90"/>
      <c r="X580" s="90"/>
      <c r="Y580" s="88"/>
      <c r="Z580" s="88" t="str">
        <f t="shared" si="5"/>
        <v/>
      </c>
      <c r="AA580" s="88"/>
      <c r="AB580" s="88"/>
      <c r="AC580" s="88"/>
      <c r="AD580" s="166"/>
      <c r="AE580" s="303"/>
      <c r="AF580" s="304"/>
      <c r="AG580" s="304"/>
      <c r="AH580" s="304"/>
      <c r="AI580" s="304"/>
      <c r="AJ580" s="304"/>
      <c r="AK580" s="304"/>
      <c r="AL580" s="305"/>
      <c r="AM580" s="304"/>
      <c r="AN580" s="304"/>
      <c r="AO580" s="304"/>
      <c r="AP580" s="304"/>
      <c r="AQ580" s="304"/>
      <c r="AR580" s="304"/>
      <c r="AS580" s="304"/>
      <c r="AT580" s="304"/>
      <c r="AU580" s="164"/>
      <c r="AV580" s="306"/>
      <c r="AW580" s="306"/>
      <c r="AX580" s="164"/>
      <c r="AY580" s="166"/>
      <c r="AZ580" s="88"/>
      <c r="BA580" s="88"/>
      <c r="BB580" s="88"/>
      <c r="BC580" s="88"/>
      <c r="BD580" s="307"/>
      <c r="BE580" s="88"/>
      <c r="BF580" s="88"/>
      <c r="BG580" s="88"/>
      <c r="BH580" s="308"/>
      <c r="BI580" s="309"/>
      <c r="BJ580" s="310"/>
      <c r="BK580" s="310"/>
      <c r="BL580" s="310"/>
      <c r="BM580" s="310"/>
      <c r="BN580" s="214"/>
    </row>
    <row r="581" ht="22.5" customHeight="1">
      <c r="A581" s="85" t="str">
        <f t="shared" si="6"/>
        <v/>
      </c>
      <c r="B581" s="321"/>
      <c r="C581" s="319" t="str">
        <f t="shared" si="1"/>
        <v/>
      </c>
      <c r="D581" s="322"/>
      <c r="E581" s="320" t="str">
        <f t="shared" si="2"/>
        <v/>
      </c>
      <c r="F581" s="323"/>
      <c r="G581" s="164"/>
      <c r="H581" s="88" t="str">
        <f t="array" ref="H581">IF(D581="","",XLOOKUP(D581,'Master Data'!K:K,'Master Data'!N:N,"Input in Master Data",0,1))</f>
        <v/>
      </c>
      <c r="I581" s="88" t="str">
        <f t="array" ref="I581">IF(D581="","",XLOOKUP(D581,'Master Data'!K:K,'Master Data'!O:O,"Input in Master Data",0,1))</f>
        <v/>
      </c>
      <c r="J581" s="88" t="str">
        <f t="array" ref="J581">if(V581="","",XLOOKUP(V581,Master[Company],Master[Blow],"Unknown",0,1))</f>
        <v/>
      </c>
      <c r="K581" s="88" t="str">
        <f t="array" ref="K581">if(V581="","",XLOOKUP(V581,Master[Company],Master[Pigging],"Unknown",0,1))</f>
        <v/>
      </c>
      <c r="L581" s="88" t="str">
        <f t="array" ref="L581">if(V581="","",XLOOKUP(V581,Master[Company],Master[Load Method],"Unknown",0,1))</f>
        <v/>
      </c>
      <c r="M581" s="88" t="str">
        <f t="array" ref="M581">if(V581="","",XLOOKUP(V581,Master[Company],Master[Line Distance],"Unknown",0,1))</f>
        <v/>
      </c>
      <c r="N581" s="164"/>
      <c r="O581" s="301"/>
      <c r="P581" s="88"/>
      <c r="Q581" s="88" t="str">
        <f t="array" ref="Q581">if(V581="","",XLOOKUP(V581,Master[Company],Master[Terms],"NA",0,1))</f>
        <v/>
      </c>
      <c r="R581" s="88" t="str">
        <f t="shared" si="3"/>
        <v/>
      </c>
      <c r="S581" s="88" t="str">
        <f t="array" ref="S581">if(V581="","",XLOOKUP(V581,Master[Company],Master[Group],"NA",0,1))</f>
        <v/>
      </c>
      <c r="T581" s="88" t="str">
        <f t="array" ref="T581">if(V581="","",XLOOKUP(V581,Master[Company],Master[Loading Location],"NA",0,1))</f>
        <v/>
      </c>
      <c r="U581" s="88" t="str">
        <f t="array" ref="U581">if(V581="","",XLOOKUP(V581,Master[Company],Master[Acronym],"NA",0,1))</f>
        <v/>
      </c>
      <c r="V581" s="88"/>
      <c r="W581" s="90"/>
      <c r="X581" s="90"/>
      <c r="Y581" s="88"/>
      <c r="Z581" s="88" t="str">
        <f t="shared" si="5"/>
        <v/>
      </c>
      <c r="AA581" s="88"/>
      <c r="AB581" s="88"/>
      <c r="AC581" s="88"/>
      <c r="AD581" s="166"/>
      <c r="AE581" s="303"/>
      <c r="AF581" s="304"/>
      <c r="AG581" s="304"/>
      <c r="AH581" s="304"/>
      <c r="AI581" s="304"/>
      <c r="AJ581" s="304"/>
      <c r="AK581" s="304"/>
      <c r="AL581" s="305"/>
      <c r="AM581" s="304"/>
      <c r="AN581" s="304"/>
      <c r="AO581" s="304"/>
      <c r="AP581" s="304"/>
      <c r="AQ581" s="304"/>
      <c r="AR581" s="304"/>
      <c r="AS581" s="304"/>
      <c r="AT581" s="304"/>
      <c r="AU581" s="164"/>
      <c r="AV581" s="306"/>
      <c r="AW581" s="306"/>
      <c r="AX581" s="164"/>
      <c r="AY581" s="166"/>
      <c r="AZ581" s="88"/>
      <c r="BA581" s="88"/>
      <c r="BB581" s="88"/>
      <c r="BC581" s="88"/>
      <c r="BD581" s="307"/>
      <c r="BE581" s="88"/>
      <c r="BF581" s="88"/>
      <c r="BG581" s="88"/>
      <c r="BH581" s="308"/>
      <c r="BI581" s="309"/>
      <c r="BJ581" s="310"/>
      <c r="BK581" s="310"/>
      <c r="BL581" s="310"/>
      <c r="BM581" s="310"/>
      <c r="BN581" s="214"/>
    </row>
    <row r="582" ht="22.5" customHeight="1">
      <c r="A582" s="85" t="str">
        <f t="shared" si="6"/>
        <v/>
      </c>
      <c r="B582" s="321"/>
      <c r="C582" s="319" t="str">
        <f t="shared" si="1"/>
        <v/>
      </c>
      <c r="D582" s="322"/>
      <c r="E582" s="320" t="str">
        <f t="shared" si="2"/>
        <v/>
      </c>
      <c r="F582" s="323"/>
      <c r="G582" s="164"/>
      <c r="H582" s="88" t="str">
        <f t="array" ref="H582">IF(D582="","",XLOOKUP(D582,'Master Data'!K:K,'Master Data'!N:N,"Input in Master Data",0,1))</f>
        <v/>
      </c>
      <c r="I582" s="88" t="str">
        <f t="array" ref="I582">IF(D582="","",XLOOKUP(D582,'Master Data'!K:K,'Master Data'!O:O,"Input in Master Data",0,1))</f>
        <v/>
      </c>
      <c r="J582" s="88" t="str">
        <f t="array" ref="J582">if(V582="","",XLOOKUP(V582,Master[Company],Master[Blow],"Unknown",0,1))</f>
        <v/>
      </c>
      <c r="K582" s="88" t="str">
        <f t="array" ref="K582">if(V582="","",XLOOKUP(V582,Master[Company],Master[Pigging],"Unknown",0,1))</f>
        <v/>
      </c>
      <c r="L582" s="88" t="str">
        <f t="array" ref="L582">if(V582="","",XLOOKUP(V582,Master[Company],Master[Load Method],"Unknown",0,1))</f>
        <v/>
      </c>
      <c r="M582" s="88" t="str">
        <f t="array" ref="M582">if(V582="","",XLOOKUP(V582,Master[Company],Master[Line Distance],"Unknown",0,1))</f>
        <v/>
      </c>
      <c r="N582" s="164"/>
      <c r="O582" s="301"/>
      <c r="P582" s="88"/>
      <c r="Q582" s="88" t="str">
        <f t="array" ref="Q582">if(V582="","",XLOOKUP(V582,Master[Company],Master[Terms],"NA",0,1))</f>
        <v/>
      </c>
      <c r="R582" s="88" t="str">
        <f t="shared" si="3"/>
        <v/>
      </c>
      <c r="S582" s="88" t="str">
        <f t="array" ref="S582">if(V582="","",XLOOKUP(V582,Master[Company],Master[Group],"NA",0,1))</f>
        <v/>
      </c>
      <c r="T582" s="88" t="str">
        <f t="array" ref="T582">if(V582="","",XLOOKUP(V582,Master[Company],Master[Loading Location],"NA",0,1))</f>
        <v/>
      </c>
      <c r="U582" s="88" t="str">
        <f t="array" ref="U582">if(V582="","",XLOOKUP(V582,Master[Company],Master[Acronym],"NA",0,1))</f>
        <v/>
      </c>
      <c r="V582" s="88"/>
      <c r="W582" s="90"/>
      <c r="X582" s="90"/>
      <c r="Y582" s="88"/>
      <c r="Z582" s="88" t="str">
        <f t="shared" si="5"/>
        <v/>
      </c>
      <c r="AA582" s="88"/>
      <c r="AB582" s="88"/>
      <c r="AC582" s="88"/>
      <c r="AD582" s="166"/>
      <c r="AE582" s="303"/>
      <c r="AF582" s="304"/>
      <c r="AG582" s="304"/>
      <c r="AH582" s="304"/>
      <c r="AI582" s="304"/>
      <c r="AJ582" s="304"/>
      <c r="AK582" s="304"/>
      <c r="AL582" s="305"/>
      <c r="AM582" s="304"/>
      <c r="AN582" s="304"/>
      <c r="AO582" s="304"/>
      <c r="AP582" s="304"/>
      <c r="AQ582" s="304"/>
      <c r="AR582" s="304"/>
      <c r="AS582" s="304"/>
      <c r="AT582" s="304"/>
      <c r="AU582" s="164"/>
      <c r="AV582" s="306"/>
      <c r="AW582" s="306"/>
      <c r="AX582" s="164"/>
      <c r="AY582" s="166"/>
      <c r="AZ582" s="88"/>
      <c r="BA582" s="88"/>
      <c r="BB582" s="88"/>
      <c r="BC582" s="88"/>
      <c r="BD582" s="307"/>
      <c r="BE582" s="88"/>
      <c r="BF582" s="88"/>
      <c r="BG582" s="88"/>
      <c r="BH582" s="308"/>
      <c r="BI582" s="309"/>
      <c r="BJ582" s="310"/>
      <c r="BK582" s="310"/>
      <c r="BL582" s="310"/>
      <c r="BM582" s="310"/>
      <c r="BN582" s="214"/>
    </row>
    <row r="583" ht="22.5" customHeight="1">
      <c r="A583" s="85" t="str">
        <f t="shared" si="6"/>
        <v/>
      </c>
      <c r="B583" s="321"/>
      <c r="C583" s="319" t="str">
        <f t="shared" si="1"/>
        <v/>
      </c>
      <c r="D583" s="322"/>
      <c r="E583" s="320" t="str">
        <f t="shared" si="2"/>
        <v/>
      </c>
      <c r="F583" s="323"/>
      <c r="G583" s="164"/>
      <c r="H583" s="88" t="str">
        <f t="array" ref="H583">IF(D583="","",XLOOKUP(D583,'Master Data'!K:K,'Master Data'!N:N,"Input in Master Data",0,1))</f>
        <v/>
      </c>
      <c r="I583" s="88" t="str">
        <f t="array" ref="I583">IF(D583="","",XLOOKUP(D583,'Master Data'!K:K,'Master Data'!O:O,"Input in Master Data",0,1))</f>
        <v/>
      </c>
      <c r="J583" s="88" t="str">
        <f t="array" ref="J583">if(V583="","",XLOOKUP(V583,Master[Company],Master[Blow],"Unknown",0,1))</f>
        <v/>
      </c>
      <c r="K583" s="88" t="str">
        <f t="array" ref="K583">if(V583="","",XLOOKUP(V583,Master[Company],Master[Pigging],"Unknown",0,1))</f>
        <v/>
      </c>
      <c r="L583" s="88" t="str">
        <f t="array" ref="L583">if(V583="","",XLOOKUP(V583,Master[Company],Master[Load Method],"Unknown",0,1))</f>
        <v/>
      </c>
      <c r="M583" s="88" t="str">
        <f t="array" ref="M583">if(V583="","",XLOOKUP(V583,Master[Company],Master[Line Distance],"Unknown",0,1))</f>
        <v/>
      </c>
      <c r="N583" s="164"/>
      <c r="O583" s="301"/>
      <c r="P583" s="88"/>
      <c r="Q583" s="88" t="str">
        <f t="array" ref="Q583">if(V583="","",XLOOKUP(V583,Master[Company],Master[Terms],"NA",0,1))</f>
        <v/>
      </c>
      <c r="R583" s="88" t="str">
        <f t="shared" si="3"/>
        <v/>
      </c>
      <c r="S583" s="88" t="str">
        <f t="array" ref="S583">if(V583="","",XLOOKUP(V583,Master[Company],Master[Group],"NA",0,1))</f>
        <v/>
      </c>
      <c r="T583" s="88" t="str">
        <f t="array" ref="T583">if(V583="","",XLOOKUP(V583,Master[Company],Master[Loading Location],"NA",0,1))</f>
        <v/>
      </c>
      <c r="U583" s="88" t="str">
        <f t="array" ref="U583">if(V583="","",XLOOKUP(V583,Master[Company],Master[Acronym],"NA",0,1))</f>
        <v/>
      </c>
      <c r="V583" s="88"/>
      <c r="W583" s="90"/>
      <c r="X583" s="90"/>
      <c r="Y583" s="88"/>
      <c r="Z583" s="88" t="str">
        <f t="shared" si="5"/>
        <v/>
      </c>
      <c r="AA583" s="88"/>
      <c r="AB583" s="88"/>
      <c r="AC583" s="88"/>
      <c r="AD583" s="166"/>
      <c r="AE583" s="303"/>
      <c r="AF583" s="304"/>
      <c r="AG583" s="304"/>
      <c r="AH583" s="304"/>
      <c r="AI583" s="304"/>
      <c r="AJ583" s="304"/>
      <c r="AK583" s="304"/>
      <c r="AL583" s="305"/>
      <c r="AM583" s="304"/>
      <c r="AN583" s="304"/>
      <c r="AO583" s="304"/>
      <c r="AP583" s="304"/>
      <c r="AQ583" s="304"/>
      <c r="AR583" s="304"/>
      <c r="AS583" s="304"/>
      <c r="AT583" s="304"/>
      <c r="AU583" s="164"/>
      <c r="AV583" s="306"/>
      <c r="AW583" s="306"/>
      <c r="AX583" s="164"/>
      <c r="AY583" s="166"/>
      <c r="AZ583" s="88"/>
      <c r="BA583" s="88"/>
      <c r="BB583" s="88"/>
      <c r="BC583" s="88"/>
      <c r="BD583" s="307"/>
      <c r="BE583" s="88"/>
      <c r="BF583" s="88"/>
      <c r="BG583" s="88"/>
      <c r="BH583" s="308"/>
      <c r="BI583" s="309"/>
      <c r="BJ583" s="310"/>
      <c r="BK583" s="310"/>
      <c r="BL583" s="310"/>
      <c r="BM583" s="310"/>
      <c r="BN583" s="214"/>
    </row>
    <row r="584" ht="22.5" customHeight="1">
      <c r="A584" s="85" t="str">
        <f t="shared" si="6"/>
        <v/>
      </c>
      <c r="B584" s="321"/>
      <c r="C584" s="319" t="str">
        <f t="shared" si="1"/>
        <v/>
      </c>
      <c r="D584" s="322"/>
      <c r="E584" s="320" t="str">
        <f t="shared" si="2"/>
        <v/>
      </c>
      <c r="F584" s="323"/>
      <c r="G584" s="164"/>
      <c r="H584" s="88" t="str">
        <f t="array" ref="H584">IF(D584="","",XLOOKUP(D584,'Master Data'!K:K,'Master Data'!N:N,"Input in Master Data",0,1))</f>
        <v/>
      </c>
      <c r="I584" s="88" t="str">
        <f t="array" ref="I584">IF(D584="","",XLOOKUP(D584,'Master Data'!K:K,'Master Data'!O:O,"Input in Master Data",0,1))</f>
        <v/>
      </c>
      <c r="J584" s="88" t="str">
        <f t="array" ref="J584">if(V584="","",XLOOKUP(V584,Master[Company],Master[Blow],"Unknown",0,1))</f>
        <v/>
      </c>
      <c r="K584" s="88" t="str">
        <f t="array" ref="K584">if(V584="","",XLOOKUP(V584,Master[Company],Master[Pigging],"Unknown",0,1))</f>
        <v/>
      </c>
      <c r="L584" s="88" t="str">
        <f t="array" ref="L584">if(V584="","",XLOOKUP(V584,Master[Company],Master[Load Method],"Unknown",0,1))</f>
        <v/>
      </c>
      <c r="M584" s="88" t="str">
        <f t="array" ref="M584">if(V584="","",XLOOKUP(V584,Master[Company],Master[Line Distance],"Unknown",0,1))</f>
        <v/>
      </c>
      <c r="N584" s="164"/>
      <c r="O584" s="301"/>
      <c r="P584" s="88"/>
      <c r="Q584" s="88" t="str">
        <f t="array" ref="Q584">if(V584="","",XLOOKUP(V584,Master[Company],Master[Terms],"NA",0,1))</f>
        <v/>
      </c>
      <c r="R584" s="88" t="str">
        <f t="shared" si="3"/>
        <v/>
      </c>
      <c r="S584" s="88" t="str">
        <f t="array" ref="S584">if(V584="","",XLOOKUP(V584,Master[Company],Master[Group],"NA",0,1))</f>
        <v/>
      </c>
      <c r="T584" s="88" t="str">
        <f t="array" ref="T584">if(V584="","",XLOOKUP(V584,Master[Company],Master[Loading Location],"NA",0,1))</f>
        <v/>
      </c>
      <c r="U584" s="88" t="str">
        <f t="array" ref="U584">if(V584="","",XLOOKUP(V584,Master[Company],Master[Acronym],"NA",0,1))</f>
        <v/>
      </c>
      <c r="V584" s="88"/>
      <c r="W584" s="90"/>
      <c r="X584" s="90"/>
      <c r="Y584" s="88"/>
      <c r="Z584" s="88" t="str">
        <f t="shared" si="5"/>
        <v/>
      </c>
      <c r="AA584" s="88"/>
      <c r="AB584" s="88"/>
      <c r="AC584" s="88"/>
      <c r="AD584" s="166"/>
      <c r="AE584" s="303"/>
      <c r="AF584" s="304"/>
      <c r="AG584" s="304"/>
      <c r="AH584" s="304"/>
      <c r="AI584" s="304"/>
      <c r="AJ584" s="304"/>
      <c r="AK584" s="304"/>
      <c r="AL584" s="305"/>
      <c r="AM584" s="304"/>
      <c r="AN584" s="304"/>
      <c r="AO584" s="304"/>
      <c r="AP584" s="304"/>
      <c r="AQ584" s="304"/>
      <c r="AR584" s="304"/>
      <c r="AS584" s="304"/>
      <c r="AT584" s="304"/>
      <c r="AU584" s="164"/>
      <c r="AV584" s="306"/>
      <c r="AW584" s="306"/>
      <c r="AX584" s="164"/>
      <c r="AY584" s="166"/>
      <c r="AZ584" s="88"/>
      <c r="BA584" s="88"/>
      <c r="BB584" s="88"/>
      <c r="BC584" s="88"/>
      <c r="BD584" s="307"/>
      <c r="BE584" s="88"/>
      <c r="BF584" s="88"/>
      <c r="BG584" s="88"/>
      <c r="BH584" s="308"/>
      <c r="BI584" s="309"/>
      <c r="BJ584" s="310"/>
      <c r="BK584" s="310"/>
      <c r="BL584" s="310"/>
      <c r="BM584" s="310"/>
      <c r="BN584" s="214"/>
    </row>
    <row r="585" ht="22.5" customHeight="1">
      <c r="A585" s="85" t="str">
        <f t="shared" si="6"/>
        <v/>
      </c>
      <c r="B585" s="321"/>
      <c r="C585" s="319" t="str">
        <f t="shared" si="1"/>
        <v/>
      </c>
      <c r="D585" s="322"/>
      <c r="E585" s="320" t="str">
        <f t="shared" si="2"/>
        <v/>
      </c>
      <c r="F585" s="323"/>
      <c r="G585" s="164"/>
      <c r="H585" s="88" t="str">
        <f t="array" ref="H585">IF(D585="","",XLOOKUP(D585,'Master Data'!K:K,'Master Data'!N:N,"Input in Master Data",0,1))</f>
        <v/>
      </c>
      <c r="I585" s="88" t="str">
        <f t="array" ref="I585">IF(D585="","",XLOOKUP(D585,'Master Data'!K:K,'Master Data'!O:O,"Input in Master Data",0,1))</f>
        <v/>
      </c>
      <c r="J585" s="88" t="str">
        <f t="array" ref="J585">if(V585="","",XLOOKUP(V585,Master[Company],Master[Blow],"Unknown",0,1))</f>
        <v/>
      </c>
      <c r="K585" s="88" t="str">
        <f t="array" ref="K585">if(V585="","",XLOOKUP(V585,Master[Company],Master[Pigging],"Unknown",0,1))</f>
        <v/>
      </c>
      <c r="L585" s="88" t="str">
        <f t="array" ref="L585">if(V585="","",XLOOKUP(V585,Master[Company],Master[Load Method],"Unknown",0,1))</f>
        <v/>
      </c>
      <c r="M585" s="88" t="str">
        <f t="array" ref="M585">if(V585="","",XLOOKUP(V585,Master[Company],Master[Line Distance],"Unknown",0,1))</f>
        <v/>
      </c>
      <c r="N585" s="164"/>
      <c r="O585" s="301"/>
      <c r="P585" s="88"/>
      <c r="Q585" s="88" t="str">
        <f t="array" ref="Q585">if(V585="","",XLOOKUP(V585,Master[Company],Master[Terms],"NA",0,1))</f>
        <v/>
      </c>
      <c r="R585" s="88" t="str">
        <f t="shared" si="3"/>
        <v/>
      </c>
      <c r="S585" s="88" t="str">
        <f t="array" ref="S585">if(V585="","",XLOOKUP(V585,Master[Company],Master[Group],"NA",0,1))</f>
        <v/>
      </c>
      <c r="T585" s="88" t="str">
        <f t="array" ref="T585">if(V585="","",XLOOKUP(V585,Master[Company],Master[Loading Location],"NA",0,1))</f>
        <v/>
      </c>
      <c r="U585" s="88" t="str">
        <f t="array" ref="U585">if(V585="","",XLOOKUP(V585,Master[Company],Master[Acronym],"NA",0,1))</f>
        <v/>
      </c>
      <c r="V585" s="88"/>
      <c r="W585" s="90"/>
      <c r="X585" s="90"/>
      <c r="Y585" s="88"/>
      <c r="Z585" s="88" t="str">
        <f t="shared" si="5"/>
        <v/>
      </c>
      <c r="AA585" s="88"/>
      <c r="AB585" s="88"/>
      <c r="AC585" s="88"/>
      <c r="AD585" s="166"/>
      <c r="AE585" s="303"/>
      <c r="AF585" s="304"/>
      <c r="AG585" s="304"/>
      <c r="AH585" s="304"/>
      <c r="AI585" s="304"/>
      <c r="AJ585" s="304"/>
      <c r="AK585" s="304"/>
      <c r="AL585" s="305"/>
      <c r="AM585" s="304"/>
      <c r="AN585" s="304"/>
      <c r="AO585" s="304"/>
      <c r="AP585" s="304"/>
      <c r="AQ585" s="304"/>
      <c r="AR585" s="304"/>
      <c r="AS585" s="304"/>
      <c r="AT585" s="304"/>
      <c r="AU585" s="164"/>
      <c r="AV585" s="306"/>
      <c r="AW585" s="306"/>
      <c r="AX585" s="164"/>
      <c r="AY585" s="166"/>
      <c r="AZ585" s="88"/>
      <c r="BA585" s="88"/>
      <c r="BB585" s="88"/>
      <c r="BC585" s="88"/>
      <c r="BD585" s="307"/>
      <c r="BE585" s="88"/>
      <c r="BF585" s="88"/>
      <c r="BG585" s="88"/>
      <c r="BH585" s="308"/>
      <c r="BI585" s="309"/>
      <c r="BJ585" s="310"/>
      <c r="BK585" s="310"/>
      <c r="BL585" s="310"/>
      <c r="BM585" s="310"/>
      <c r="BN585" s="214"/>
    </row>
    <row r="586" ht="22.5" customHeight="1">
      <c r="A586" s="85" t="str">
        <f t="shared" si="6"/>
        <v/>
      </c>
      <c r="B586" s="321"/>
      <c r="C586" s="319" t="str">
        <f t="shared" si="1"/>
        <v/>
      </c>
      <c r="D586" s="322"/>
      <c r="E586" s="320" t="str">
        <f t="shared" si="2"/>
        <v/>
      </c>
      <c r="F586" s="323"/>
      <c r="G586" s="164"/>
      <c r="H586" s="88" t="str">
        <f t="array" ref="H586">IF(D586="","",XLOOKUP(D586,'Master Data'!K:K,'Master Data'!N:N,"Input in Master Data",0,1))</f>
        <v/>
      </c>
      <c r="I586" s="88" t="str">
        <f t="array" ref="I586">IF(D586="","",XLOOKUP(D586,'Master Data'!K:K,'Master Data'!O:O,"Input in Master Data",0,1))</f>
        <v/>
      </c>
      <c r="J586" s="88" t="str">
        <f t="array" ref="J586">if(V586="","",XLOOKUP(V586,Master[Company],Master[Blow],"Unknown",0,1))</f>
        <v/>
      </c>
      <c r="K586" s="88" t="str">
        <f t="array" ref="K586">if(V586="","",XLOOKUP(V586,Master[Company],Master[Pigging],"Unknown",0,1))</f>
        <v/>
      </c>
      <c r="L586" s="88" t="str">
        <f t="array" ref="L586">if(V586="","",XLOOKUP(V586,Master[Company],Master[Load Method],"Unknown",0,1))</f>
        <v/>
      </c>
      <c r="M586" s="88" t="str">
        <f t="array" ref="M586">if(V586="","",XLOOKUP(V586,Master[Company],Master[Line Distance],"Unknown",0,1))</f>
        <v/>
      </c>
      <c r="N586" s="164"/>
      <c r="O586" s="301"/>
      <c r="P586" s="88"/>
      <c r="Q586" s="88" t="str">
        <f t="array" ref="Q586">if(V586="","",XLOOKUP(V586,Master[Company],Master[Terms],"NA",0,1))</f>
        <v/>
      </c>
      <c r="R586" s="88" t="str">
        <f t="shared" si="3"/>
        <v/>
      </c>
      <c r="S586" s="88" t="str">
        <f t="array" ref="S586">if(V586="","",XLOOKUP(V586,Master[Company],Master[Group],"NA",0,1))</f>
        <v/>
      </c>
      <c r="T586" s="88" t="str">
        <f t="array" ref="T586">if(V586="","",XLOOKUP(V586,Master[Company],Master[Loading Location],"NA",0,1))</f>
        <v/>
      </c>
      <c r="U586" s="88" t="str">
        <f t="array" ref="U586">if(V586="","",XLOOKUP(V586,Master[Company],Master[Acronym],"NA",0,1))</f>
        <v/>
      </c>
      <c r="V586" s="88"/>
      <c r="W586" s="90"/>
      <c r="X586" s="90"/>
      <c r="Y586" s="88"/>
      <c r="Z586" s="88" t="str">
        <f t="shared" si="5"/>
        <v/>
      </c>
      <c r="AA586" s="88"/>
      <c r="AB586" s="88"/>
      <c r="AC586" s="88"/>
      <c r="AD586" s="166"/>
      <c r="AE586" s="303"/>
      <c r="AF586" s="304"/>
      <c r="AG586" s="304"/>
      <c r="AH586" s="304"/>
      <c r="AI586" s="304"/>
      <c r="AJ586" s="304"/>
      <c r="AK586" s="304"/>
      <c r="AL586" s="305"/>
      <c r="AM586" s="304"/>
      <c r="AN586" s="304"/>
      <c r="AO586" s="304"/>
      <c r="AP586" s="304"/>
      <c r="AQ586" s="304"/>
      <c r="AR586" s="304"/>
      <c r="AS586" s="304"/>
      <c r="AT586" s="304"/>
      <c r="AU586" s="164"/>
      <c r="AV586" s="306"/>
      <c r="AW586" s="306"/>
      <c r="AX586" s="164"/>
      <c r="AY586" s="166"/>
      <c r="AZ586" s="88"/>
      <c r="BA586" s="88"/>
      <c r="BB586" s="88"/>
      <c r="BC586" s="88"/>
      <c r="BD586" s="307"/>
      <c r="BE586" s="88"/>
      <c r="BF586" s="88"/>
      <c r="BG586" s="88"/>
      <c r="BH586" s="308"/>
      <c r="BI586" s="309"/>
      <c r="BJ586" s="310"/>
      <c r="BK586" s="310"/>
      <c r="BL586" s="310"/>
      <c r="BM586" s="310"/>
      <c r="BN586" s="214"/>
    </row>
    <row r="587" ht="22.5" customHeight="1">
      <c r="A587" s="85" t="str">
        <f t="shared" si="6"/>
        <v/>
      </c>
      <c r="B587" s="321"/>
      <c r="C587" s="319" t="str">
        <f t="shared" si="1"/>
        <v/>
      </c>
      <c r="D587" s="322"/>
      <c r="E587" s="320" t="str">
        <f t="shared" si="2"/>
        <v/>
      </c>
      <c r="F587" s="323"/>
      <c r="G587" s="164"/>
      <c r="H587" s="88" t="str">
        <f t="array" ref="H587">IF(D587="","",XLOOKUP(D587,'Master Data'!K:K,'Master Data'!N:N,"Input in Master Data",0,1))</f>
        <v/>
      </c>
      <c r="I587" s="88" t="str">
        <f t="array" ref="I587">IF(D587="","",XLOOKUP(D587,'Master Data'!K:K,'Master Data'!O:O,"Input in Master Data",0,1))</f>
        <v/>
      </c>
      <c r="J587" s="88" t="str">
        <f t="array" ref="J587">if(V587="","",XLOOKUP(V587,Master[Company],Master[Blow],"Unknown",0,1))</f>
        <v/>
      </c>
      <c r="K587" s="88" t="str">
        <f t="array" ref="K587">if(V587="","",XLOOKUP(V587,Master[Company],Master[Pigging],"Unknown",0,1))</f>
        <v/>
      </c>
      <c r="L587" s="88" t="str">
        <f t="array" ref="L587">if(V587="","",XLOOKUP(V587,Master[Company],Master[Load Method],"Unknown",0,1))</f>
        <v/>
      </c>
      <c r="M587" s="88" t="str">
        <f t="array" ref="M587">if(V587="","",XLOOKUP(V587,Master[Company],Master[Line Distance],"Unknown",0,1))</f>
        <v/>
      </c>
      <c r="N587" s="164"/>
      <c r="O587" s="301"/>
      <c r="P587" s="88"/>
      <c r="Q587" s="88" t="str">
        <f t="array" ref="Q587">if(V587="","",XLOOKUP(V587,Master[Company],Master[Terms],"NA",0,1))</f>
        <v/>
      </c>
      <c r="R587" s="88" t="str">
        <f t="shared" si="3"/>
        <v/>
      </c>
      <c r="S587" s="88" t="str">
        <f t="array" ref="S587">if(V587="","",XLOOKUP(V587,Master[Company],Master[Group],"NA",0,1))</f>
        <v/>
      </c>
      <c r="T587" s="88" t="str">
        <f t="array" ref="T587">if(V587="","",XLOOKUP(V587,Master[Company],Master[Loading Location],"NA",0,1))</f>
        <v/>
      </c>
      <c r="U587" s="88" t="str">
        <f t="array" ref="U587">if(V587="","",XLOOKUP(V587,Master[Company],Master[Acronym],"NA",0,1))</f>
        <v/>
      </c>
      <c r="V587" s="88"/>
      <c r="W587" s="90"/>
      <c r="X587" s="90"/>
      <c r="Y587" s="88"/>
      <c r="Z587" s="88" t="str">
        <f t="shared" si="5"/>
        <v/>
      </c>
      <c r="AA587" s="88"/>
      <c r="AB587" s="88"/>
      <c r="AC587" s="88"/>
      <c r="AD587" s="166"/>
      <c r="AE587" s="303"/>
      <c r="AF587" s="304"/>
      <c r="AG587" s="304"/>
      <c r="AH587" s="304"/>
      <c r="AI587" s="304"/>
      <c r="AJ587" s="304"/>
      <c r="AK587" s="304"/>
      <c r="AL587" s="305"/>
      <c r="AM587" s="304"/>
      <c r="AN587" s="304"/>
      <c r="AO587" s="304"/>
      <c r="AP587" s="304"/>
      <c r="AQ587" s="304"/>
      <c r="AR587" s="304"/>
      <c r="AS587" s="304"/>
      <c r="AT587" s="304"/>
      <c r="AU587" s="164"/>
      <c r="AV587" s="306"/>
      <c r="AW587" s="306"/>
      <c r="AX587" s="164"/>
      <c r="AY587" s="166"/>
      <c r="AZ587" s="88"/>
      <c r="BA587" s="88"/>
      <c r="BB587" s="88"/>
      <c r="BC587" s="88"/>
      <c r="BD587" s="307"/>
      <c r="BE587" s="88"/>
      <c r="BF587" s="88"/>
      <c r="BG587" s="88"/>
      <c r="BH587" s="308"/>
      <c r="BI587" s="309"/>
      <c r="BJ587" s="310"/>
      <c r="BK587" s="310"/>
      <c r="BL587" s="310"/>
      <c r="BM587" s="310"/>
      <c r="BN587" s="214"/>
    </row>
    <row r="588" ht="22.5" customHeight="1">
      <c r="A588" s="85" t="str">
        <f t="shared" si="6"/>
        <v/>
      </c>
      <c r="B588" s="321"/>
      <c r="C588" s="319" t="str">
        <f t="shared" si="1"/>
        <v/>
      </c>
      <c r="D588" s="322"/>
      <c r="E588" s="320" t="str">
        <f t="shared" si="2"/>
        <v/>
      </c>
      <c r="F588" s="323"/>
      <c r="G588" s="164"/>
      <c r="H588" s="88" t="str">
        <f t="array" ref="H588">IF(D588="","",XLOOKUP(D588,'Master Data'!K:K,'Master Data'!N:N,"Input in Master Data",0,1))</f>
        <v/>
      </c>
      <c r="I588" s="88" t="str">
        <f t="array" ref="I588">IF(D588="","",XLOOKUP(D588,'Master Data'!K:K,'Master Data'!O:O,"Input in Master Data",0,1))</f>
        <v/>
      </c>
      <c r="J588" s="88" t="str">
        <f t="array" ref="J588">if(V588="","",XLOOKUP(V588,Master[Company],Master[Blow],"Unknown",0,1))</f>
        <v/>
      </c>
      <c r="K588" s="88" t="str">
        <f t="array" ref="K588">if(V588="","",XLOOKUP(V588,Master[Company],Master[Pigging],"Unknown",0,1))</f>
        <v/>
      </c>
      <c r="L588" s="88" t="str">
        <f t="array" ref="L588">if(V588="","",XLOOKUP(V588,Master[Company],Master[Load Method],"Unknown",0,1))</f>
        <v/>
      </c>
      <c r="M588" s="88" t="str">
        <f t="array" ref="M588">if(V588="","",XLOOKUP(V588,Master[Company],Master[Line Distance],"Unknown",0,1))</f>
        <v/>
      </c>
      <c r="N588" s="164"/>
      <c r="O588" s="301"/>
      <c r="P588" s="88"/>
      <c r="Q588" s="88" t="str">
        <f t="array" ref="Q588">if(V588="","",XLOOKUP(V588,Master[Company],Master[Terms],"NA",0,1))</f>
        <v/>
      </c>
      <c r="R588" s="88" t="str">
        <f t="shared" si="3"/>
        <v/>
      </c>
      <c r="S588" s="88" t="str">
        <f t="array" ref="S588">if(V588="","",XLOOKUP(V588,Master[Company],Master[Group],"NA",0,1))</f>
        <v/>
      </c>
      <c r="T588" s="88" t="str">
        <f t="array" ref="T588">if(V588="","",XLOOKUP(V588,Master[Company],Master[Loading Location],"NA",0,1))</f>
        <v/>
      </c>
      <c r="U588" s="88" t="str">
        <f t="array" ref="U588">if(V588="","",XLOOKUP(V588,Master[Company],Master[Acronym],"NA",0,1))</f>
        <v/>
      </c>
      <c r="V588" s="88"/>
      <c r="W588" s="90"/>
      <c r="X588" s="90"/>
      <c r="Y588" s="88"/>
      <c r="Z588" s="88" t="str">
        <f t="shared" si="5"/>
        <v/>
      </c>
      <c r="AA588" s="88"/>
      <c r="AB588" s="88"/>
      <c r="AC588" s="88"/>
      <c r="AD588" s="166"/>
      <c r="AE588" s="303"/>
      <c r="AF588" s="304"/>
      <c r="AG588" s="304"/>
      <c r="AH588" s="304"/>
      <c r="AI588" s="304"/>
      <c r="AJ588" s="304"/>
      <c r="AK588" s="304"/>
      <c r="AL588" s="305"/>
      <c r="AM588" s="304"/>
      <c r="AN588" s="304"/>
      <c r="AO588" s="304"/>
      <c r="AP588" s="304"/>
      <c r="AQ588" s="304"/>
      <c r="AR588" s="304"/>
      <c r="AS588" s="304"/>
      <c r="AT588" s="304"/>
      <c r="AU588" s="164"/>
      <c r="AV588" s="306"/>
      <c r="AW588" s="306"/>
      <c r="AX588" s="164"/>
      <c r="AY588" s="166"/>
      <c r="AZ588" s="88"/>
      <c r="BA588" s="88"/>
      <c r="BB588" s="88"/>
      <c r="BC588" s="88"/>
      <c r="BD588" s="307"/>
      <c r="BE588" s="88"/>
      <c r="BF588" s="88"/>
      <c r="BG588" s="88"/>
      <c r="BH588" s="308"/>
      <c r="BI588" s="309"/>
      <c r="BJ588" s="310"/>
      <c r="BK588" s="310"/>
      <c r="BL588" s="310"/>
      <c r="BM588" s="310"/>
      <c r="BN588" s="214"/>
    </row>
    <row r="589" ht="22.5" customHeight="1">
      <c r="A589" s="85" t="str">
        <f t="shared" si="6"/>
        <v/>
      </c>
      <c r="B589" s="321"/>
      <c r="C589" s="319" t="str">
        <f t="shared" si="1"/>
        <v/>
      </c>
      <c r="D589" s="322"/>
      <c r="E589" s="320" t="str">
        <f t="shared" si="2"/>
        <v/>
      </c>
      <c r="F589" s="323"/>
      <c r="G589" s="164"/>
      <c r="H589" s="88" t="str">
        <f t="array" ref="H589">IF(D589="","",XLOOKUP(D589,'Master Data'!K:K,'Master Data'!N:N,"Input in Master Data",0,1))</f>
        <v/>
      </c>
      <c r="I589" s="88" t="str">
        <f t="array" ref="I589">IF(D589="","",XLOOKUP(D589,'Master Data'!K:K,'Master Data'!O:O,"Input in Master Data",0,1))</f>
        <v/>
      </c>
      <c r="J589" s="88" t="str">
        <f t="array" ref="J589">if(V589="","",XLOOKUP(V589,Master[Company],Master[Blow],"Unknown",0,1))</f>
        <v/>
      </c>
      <c r="K589" s="88" t="str">
        <f t="array" ref="K589">if(V589="","",XLOOKUP(V589,Master[Company],Master[Pigging],"Unknown",0,1))</f>
        <v/>
      </c>
      <c r="L589" s="88" t="str">
        <f t="array" ref="L589">if(V589="","",XLOOKUP(V589,Master[Company],Master[Load Method],"Unknown",0,1))</f>
        <v/>
      </c>
      <c r="M589" s="88" t="str">
        <f t="array" ref="M589">if(V589="","",XLOOKUP(V589,Master[Company],Master[Line Distance],"Unknown",0,1))</f>
        <v/>
      </c>
      <c r="N589" s="164"/>
      <c r="O589" s="301"/>
      <c r="P589" s="88"/>
      <c r="Q589" s="88" t="str">
        <f t="array" ref="Q589">if(V589="","",XLOOKUP(V589,Master[Company],Master[Terms],"NA",0,1))</f>
        <v/>
      </c>
      <c r="R589" s="88" t="str">
        <f t="shared" si="3"/>
        <v/>
      </c>
      <c r="S589" s="88" t="str">
        <f t="array" ref="S589">if(V589="","",XLOOKUP(V589,Master[Company],Master[Group],"NA",0,1))</f>
        <v/>
      </c>
      <c r="T589" s="88" t="str">
        <f t="array" ref="T589">if(V589="","",XLOOKUP(V589,Master[Company],Master[Loading Location],"NA",0,1))</f>
        <v/>
      </c>
      <c r="U589" s="88" t="str">
        <f t="array" ref="U589">if(V589="","",XLOOKUP(V589,Master[Company],Master[Acronym],"NA",0,1))</f>
        <v/>
      </c>
      <c r="V589" s="88"/>
      <c r="W589" s="90"/>
      <c r="X589" s="90"/>
      <c r="Y589" s="88"/>
      <c r="Z589" s="88" t="str">
        <f t="shared" si="5"/>
        <v/>
      </c>
      <c r="AA589" s="88"/>
      <c r="AB589" s="88"/>
      <c r="AC589" s="88"/>
      <c r="AD589" s="166"/>
      <c r="AE589" s="303"/>
      <c r="AF589" s="304"/>
      <c r="AG589" s="304"/>
      <c r="AH589" s="304"/>
      <c r="AI589" s="304"/>
      <c r="AJ589" s="304"/>
      <c r="AK589" s="304"/>
      <c r="AL589" s="305"/>
      <c r="AM589" s="304"/>
      <c r="AN589" s="304"/>
      <c r="AO589" s="304"/>
      <c r="AP589" s="304"/>
      <c r="AQ589" s="304"/>
      <c r="AR589" s="304"/>
      <c r="AS589" s="304"/>
      <c r="AT589" s="304"/>
      <c r="AU589" s="164"/>
      <c r="AV589" s="306"/>
      <c r="AW589" s="306"/>
      <c r="AX589" s="164"/>
      <c r="AY589" s="166"/>
      <c r="AZ589" s="88"/>
      <c r="BA589" s="88"/>
      <c r="BB589" s="88"/>
      <c r="BC589" s="88"/>
      <c r="BD589" s="307"/>
      <c r="BE589" s="88"/>
      <c r="BF589" s="88"/>
      <c r="BG589" s="88"/>
      <c r="BH589" s="308"/>
      <c r="BI589" s="309"/>
      <c r="BJ589" s="310"/>
      <c r="BK589" s="310"/>
      <c r="BL589" s="310"/>
      <c r="BM589" s="310"/>
      <c r="BN589" s="214"/>
    </row>
    <row r="590" ht="22.5" customHeight="1">
      <c r="A590" s="85" t="str">
        <f t="shared" si="6"/>
        <v/>
      </c>
      <c r="B590" s="321"/>
      <c r="C590" s="319" t="str">
        <f t="shared" si="1"/>
        <v/>
      </c>
      <c r="D590" s="322"/>
      <c r="E590" s="320" t="str">
        <f t="shared" si="2"/>
        <v/>
      </c>
      <c r="F590" s="323"/>
      <c r="G590" s="164"/>
      <c r="H590" s="88" t="str">
        <f t="array" ref="H590">IF(D590="","",XLOOKUP(D590,'Master Data'!K:K,'Master Data'!N:N,"Input in Master Data",0,1))</f>
        <v/>
      </c>
      <c r="I590" s="88" t="str">
        <f t="array" ref="I590">IF(D590="","",XLOOKUP(D590,'Master Data'!K:K,'Master Data'!O:O,"Input in Master Data",0,1))</f>
        <v/>
      </c>
      <c r="J590" s="88" t="str">
        <f t="array" ref="J590">if(V590="","",XLOOKUP(V590,Master[Company],Master[Blow],"Unknown",0,1))</f>
        <v/>
      </c>
      <c r="K590" s="88" t="str">
        <f t="array" ref="K590">if(V590="","",XLOOKUP(V590,Master[Company],Master[Pigging],"Unknown",0,1))</f>
        <v/>
      </c>
      <c r="L590" s="88" t="str">
        <f t="array" ref="L590">if(V590="","",XLOOKUP(V590,Master[Company],Master[Load Method],"Unknown",0,1))</f>
        <v/>
      </c>
      <c r="M590" s="88" t="str">
        <f t="array" ref="M590">if(V590="","",XLOOKUP(V590,Master[Company],Master[Line Distance],"Unknown",0,1))</f>
        <v/>
      </c>
      <c r="N590" s="164"/>
      <c r="O590" s="301"/>
      <c r="P590" s="88"/>
      <c r="Q590" s="88" t="str">
        <f t="array" ref="Q590">if(V590="","",XLOOKUP(V590,Master[Company],Master[Terms],"NA",0,1))</f>
        <v/>
      </c>
      <c r="R590" s="88" t="str">
        <f t="shared" si="3"/>
        <v/>
      </c>
      <c r="S590" s="88" t="str">
        <f t="array" ref="S590">if(V590="","",XLOOKUP(V590,Master[Company],Master[Group],"NA",0,1))</f>
        <v/>
      </c>
      <c r="T590" s="88" t="str">
        <f t="array" ref="T590">if(V590="","",XLOOKUP(V590,Master[Company],Master[Loading Location],"NA",0,1))</f>
        <v/>
      </c>
      <c r="U590" s="88" t="str">
        <f t="array" ref="U590">if(V590="","",XLOOKUP(V590,Master[Company],Master[Acronym],"NA",0,1))</f>
        <v/>
      </c>
      <c r="V590" s="88"/>
      <c r="W590" s="90"/>
      <c r="X590" s="90"/>
      <c r="Y590" s="88"/>
      <c r="Z590" s="88" t="str">
        <f t="shared" si="5"/>
        <v/>
      </c>
      <c r="AA590" s="88"/>
      <c r="AB590" s="88"/>
      <c r="AC590" s="88"/>
      <c r="AD590" s="166"/>
      <c r="AE590" s="303"/>
      <c r="AF590" s="304"/>
      <c r="AG590" s="304"/>
      <c r="AH590" s="304"/>
      <c r="AI590" s="304"/>
      <c r="AJ590" s="304"/>
      <c r="AK590" s="304"/>
      <c r="AL590" s="305"/>
      <c r="AM590" s="304"/>
      <c r="AN590" s="304"/>
      <c r="AO590" s="304"/>
      <c r="AP590" s="304"/>
      <c r="AQ590" s="304"/>
      <c r="AR590" s="304"/>
      <c r="AS590" s="304"/>
      <c r="AT590" s="304"/>
      <c r="AU590" s="164"/>
      <c r="AV590" s="306"/>
      <c r="AW590" s="306"/>
      <c r="AX590" s="164"/>
      <c r="AY590" s="166"/>
      <c r="AZ590" s="88"/>
      <c r="BA590" s="88"/>
      <c r="BB590" s="88"/>
      <c r="BC590" s="88"/>
      <c r="BD590" s="307"/>
      <c r="BE590" s="88"/>
      <c r="BF590" s="88"/>
      <c r="BG590" s="88"/>
      <c r="BH590" s="308"/>
      <c r="BI590" s="309"/>
      <c r="BJ590" s="310"/>
      <c r="BK590" s="310"/>
      <c r="BL590" s="310"/>
      <c r="BM590" s="310"/>
      <c r="BN590" s="214"/>
    </row>
    <row r="591" ht="22.5" customHeight="1">
      <c r="A591" s="85" t="str">
        <f t="shared" si="6"/>
        <v/>
      </c>
      <c r="B591" s="321"/>
      <c r="C591" s="319" t="str">
        <f t="shared" si="1"/>
        <v/>
      </c>
      <c r="D591" s="322"/>
      <c r="E591" s="320" t="str">
        <f t="shared" si="2"/>
        <v/>
      </c>
      <c r="F591" s="323"/>
      <c r="G591" s="164"/>
      <c r="H591" s="88" t="str">
        <f t="array" ref="H591">IF(D591="","",XLOOKUP(D591,'Master Data'!K:K,'Master Data'!N:N,"Input in Master Data",0,1))</f>
        <v/>
      </c>
      <c r="I591" s="88" t="str">
        <f t="array" ref="I591">IF(D591="","",XLOOKUP(D591,'Master Data'!K:K,'Master Data'!O:O,"Input in Master Data",0,1))</f>
        <v/>
      </c>
      <c r="J591" s="88" t="str">
        <f t="array" ref="J591">if(V591="","",XLOOKUP(V591,Master[Company],Master[Blow],"Unknown",0,1))</f>
        <v/>
      </c>
      <c r="K591" s="88" t="str">
        <f t="array" ref="K591">if(V591="","",XLOOKUP(V591,Master[Company],Master[Pigging],"Unknown",0,1))</f>
        <v/>
      </c>
      <c r="L591" s="88" t="str">
        <f t="array" ref="L591">if(V591="","",XLOOKUP(V591,Master[Company],Master[Load Method],"Unknown",0,1))</f>
        <v/>
      </c>
      <c r="M591" s="88" t="str">
        <f t="array" ref="M591">if(V591="","",XLOOKUP(V591,Master[Company],Master[Line Distance],"Unknown",0,1))</f>
        <v/>
      </c>
      <c r="N591" s="164"/>
      <c r="O591" s="301"/>
      <c r="P591" s="88"/>
      <c r="Q591" s="88" t="str">
        <f t="array" ref="Q591">if(V591="","",XLOOKUP(V591,Master[Company],Master[Terms],"NA",0,1))</f>
        <v/>
      </c>
      <c r="R591" s="88" t="str">
        <f t="shared" si="3"/>
        <v/>
      </c>
      <c r="S591" s="88" t="str">
        <f t="array" ref="S591">if(V591="","",XLOOKUP(V591,Master[Company],Master[Group],"NA",0,1))</f>
        <v/>
      </c>
      <c r="T591" s="88" t="str">
        <f t="array" ref="T591">if(V591="","",XLOOKUP(V591,Master[Company],Master[Loading Location],"NA",0,1))</f>
        <v/>
      </c>
      <c r="U591" s="88" t="str">
        <f t="array" ref="U591">if(V591="","",XLOOKUP(V591,Master[Company],Master[Acronym],"NA",0,1))</f>
        <v/>
      </c>
      <c r="V591" s="88"/>
      <c r="W591" s="90"/>
      <c r="X591" s="90"/>
      <c r="Y591" s="88"/>
      <c r="Z591" s="88" t="str">
        <f t="shared" si="5"/>
        <v/>
      </c>
      <c r="AA591" s="88"/>
      <c r="AB591" s="88"/>
      <c r="AC591" s="88"/>
      <c r="AD591" s="166"/>
      <c r="AE591" s="303"/>
      <c r="AF591" s="304"/>
      <c r="AG591" s="304"/>
      <c r="AH591" s="304"/>
      <c r="AI591" s="304"/>
      <c r="AJ591" s="304"/>
      <c r="AK591" s="304"/>
      <c r="AL591" s="305"/>
      <c r="AM591" s="304"/>
      <c r="AN591" s="304"/>
      <c r="AO591" s="304"/>
      <c r="AP591" s="304"/>
      <c r="AQ591" s="304"/>
      <c r="AR591" s="304"/>
      <c r="AS591" s="304"/>
      <c r="AT591" s="304"/>
      <c r="AU591" s="164"/>
      <c r="AV591" s="306"/>
      <c r="AW591" s="306"/>
      <c r="AX591" s="164"/>
      <c r="AY591" s="166"/>
      <c r="AZ591" s="88"/>
      <c r="BA591" s="88"/>
      <c r="BB591" s="88"/>
      <c r="BC591" s="88"/>
      <c r="BD591" s="307"/>
      <c r="BE591" s="88"/>
      <c r="BF591" s="88"/>
      <c r="BG591" s="88"/>
      <c r="BH591" s="308"/>
      <c r="BI591" s="309"/>
      <c r="BJ591" s="310"/>
      <c r="BK591" s="310"/>
      <c r="BL591" s="310"/>
      <c r="BM591" s="310"/>
      <c r="BN591" s="214"/>
    </row>
    <row r="592" ht="22.5" customHeight="1">
      <c r="A592" s="85" t="str">
        <f t="shared" si="6"/>
        <v/>
      </c>
      <c r="B592" s="321"/>
      <c r="C592" s="319" t="str">
        <f t="shared" si="1"/>
        <v/>
      </c>
      <c r="D592" s="322"/>
      <c r="E592" s="320" t="str">
        <f t="shared" si="2"/>
        <v/>
      </c>
      <c r="F592" s="323"/>
      <c r="G592" s="164"/>
      <c r="H592" s="88" t="str">
        <f t="array" ref="H592">IF(D592="","",XLOOKUP(D592,'Master Data'!K:K,'Master Data'!N:N,"Input in Master Data",0,1))</f>
        <v/>
      </c>
      <c r="I592" s="88" t="str">
        <f t="array" ref="I592">IF(D592="","",XLOOKUP(D592,'Master Data'!K:K,'Master Data'!O:O,"Input in Master Data",0,1))</f>
        <v/>
      </c>
      <c r="J592" s="88" t="str">
        <f t="array" ref="J592">if(V592="","",XLOOKUP(V592,Master[Company],Master[Blow],"Unknown",0,1))</f>
        <v/>
      </c>
      <c r="K592" s="88" t="str">
        <f t="array" ref="K592">if(V592="","",XLOOKUP(V592,Master[Company],Master[Pigging],"Unknown",0,1))</f>
        <v/>
      </c>
      <c r="L592" s="88" t="str">
        <f t="array" ref="L592">if(V592="","",XLOOKUP(V592,Master[Company],Master[Load Method],"Unknown",0,1))</f>
        <v/>
      </c>
      <c r="M592" s="88" t="str">
        <f t="array" ref="M592">if(V592="","",XLOOKUP(V592,Master[Company],Master[Line Distance],"Unknown",0,1))</f>
        <v/>
      </c>
      <c r="N592" s="164"/>
      <c r="O592" s="301"/>
      <c r="P592" s="88"/>
      <c r="Q592" s="88" t="str">
        <f t="array" ref="Q592">if(V592="","",XLOOKUP(V592,Master[Company],Master[Terms],"NA",0,1))</f>
        <v/>
      </c>
      <c r="R592" s="88" t="str">
        <f t="shared" si="3"/>
        <v/>
      </c>
      <c r="S592" s="88" t="str">
        <f t="array" ref="S592">if(V592="","",XLOOKUP(V592,Master[Company],Master[Group],"NA",0,1))</f>
        <v/>
      </c>
      <c r="T592" s="88" t="str">
        <f t="array" ref="T592">if(V592="","",XLOOKUP(V592,Master[Company],Master[Loading Location],"NA",0,1))</f>
        <v/>
      </c>
      <c r="U592" s="88" t="str">
        <f t="array" ref="U592">if(V592="","",XLOOKUP(V592,Master[Company],Master[Acronym],"NA",0,1))</f>
        <v/>
      </c>
      <c r="V592" s="88"/>
      <c r="W592" s="90"/>
      <c r="X592" s="90"/>
      <c r="Y592" s="88"/>
      <c r="Z592" s="88" t="str">
        <f t="shared" si="5"/>
        <v/>
      </c>
      <c r="AA592" s="88"/>
      <c r="AB592" s="88"/>
      <c r="AC592" s="88"/>
      <c r="AD592" s="166"/>
      <c r="AE592" s="303"/>
      <c r="AF592" s="304"/>
      <c r="AG592" s="304"/>
      <c r="AH592" s="304"/>
      <c r="AI592" s="304"/>
      <c r="AJ592" s="304"/>
      <c r="AK592" s="304"/>
      <c r="AL592" s="305"/>
      <c r="AM592" s="304"/>
      <c r="AN592" s="304"/>
      <c r="AO592" s="304"/>
      <c r="AP592" s="304"/>
      <c r="AQ592" s="304"/>
      <c r="AR592" s="304"/>
      <c r="AS592" s="304"/>
      <c r="AT592" s="304"/>
      <c r="AU592" s="164"/>
      <c r="AV592" s="306"/>
      <c r="AW592" s="306"/>
      <c r="AX592" s="164"/>
      <c r="AY592" s="166"/>
      <c r="AZ592" s="88"/>
      <c r="BA592" s="88"/>
      <c r="BB592" s="88"/>
      <c r="BC592" s="88"/>
      <c r="BD592" s="307"/>
      <c r="BE592" s="88"/>
      <c r="BF592" s="88"/>
      <c r="BG592" s="88"/>
      <c r="BH592" s="308"/>
      <c r="BI592" s="309"/>
      <c r="BJ592" s="310"/>
      <c r="BK592" s="310"/>
      <c r="BL592" s="310"/>
      <c r="BM592" s="310"/>
      <c r="BN592" s="214"/>
    </row>
    <row r="593" ht="22.5" customHeight="1">
      <c r="A593" s="85" t="str">
        <f t="shared" si="6"/>
        <v/>
      </c>
      <c r="B593" s="321"/>
      <c r="C593" s="319" t="str">
        <f t="shared" si="1"/>
        <v/>
      </c>
      <c r="D593" s="322"/>
      <c r="E593" s="320" t="str">
        <f t="shared" si="2"/>
        <v/>
      </c>
      <c r="F593" s="323"/>
      <c r="G593" s="164"/>
      <c r="H593" s="88" t="str">
        <f t="array" ref="H593">IF(D593="","",XLOOKUP(D593,'Master Data'!K:K,'Master Data'!N:N,"Input in Master Data",0,1))</f>
        <v/>
      </c>
      <c r="I593" s="88" t="str">
        <f t="array" ref="I593">IF(D593="","",XLOOKUP(D593,'Master Data'!K:K,'Master Data'!O:O,"Input in Master Data",0,1))</f>
        <v/>
      </c>
      <c r="J593" s="88" t="str">
        <f t="array" ref="J593">if(V593="","",XLOOKUP(V593,Master[Company],Master[Blow],"Unknown",0,1))</f>
        <v/>
      </c>
      <c r="K593" s="88" t="str">
        <f t="array" ref="K593">if(V593="","",XLOOKUP(V593,Master[Company],Master[Pigging],"Unknown",0,1))</f>
        <v/>
      </c>
      <c r="L593" s="88" t="str">
        <f t="array" ref="L593">if(V593="","",XLOOKUP(V593,Master[Company],Master[Load Method],"Unknown",0,1))</f>
        <v/>
      </c>
      <c r="M593" s="88" t="str">
        <f t="array" ref="M593">if(V593="","",XLOOKUP(V593,Master[Company],Master[Line Distance],"Unknown",0,1))</f>
        <v/>
      </c>
      <c r="N593" s="164"/>
      <c r="O593" s="301"/>
      <c r="P593" s="88"/>
      <c r="Q593" s="88" t="str">
        <f t="array" ref="Q593">if(V593="","",XLOOKUP(V593,Master[Company],Master[Terms],"NA",0,1))</f>
        <v/>
      </c>
      <c r="R593" s="88" t="str">
        <f t="shared" si="3"/>
        <v/>
      </c>
      <c r="S593" s="88" t="str">
        <f t="array" ref="S593">if(V593="","",XLOOKUP(V593,Master[Company],Master[Group],"NA",0,1))</f>
        <v/>
      </c>
      <c r="T593" s="88" t="str">
        <f t="array" ref="T593">if(V593="","",XLOOKUP(V593,Master[Company],Master[Loading Location],"NA",0,1))</f>
        <v/>
      </c>
      <c r="U593" s="88" t="str">
        <f t="array" ref="U593">if(V593="","",XLOOKUP(V593,Master[Company],Master[Acronym],"NA",0,1))</f>
        <v/>
      </c>
      <c r="V593" s="88"/>
      <c r="W593" s="90"/>
      <c r="X593" s="90"/>
      <c r="Y593" s="88"/>
      <c r="Z593" s="88" t="str">
        <f t="shared" si="5"/>
        <v/>
      </c>
      <c r="AA593" s="88"/>
      <c r="AB593" s="88"/>
      <c r="AC593" s="88"/>
      <c r="AD593" s="166"/>
      <c r="AE593" s="303"/>
      <c r="AF593" s="304"/>
      <c r="AG593" s="304"/>
      <c r="AH593" s="304"/>
      <c r="AI593" s="304"/>
      <c r="AJ593" s="304"/>
      <c r="AK593" s="304"/>
      <c r="AL593" s="305"/>
      <c r="AM593" s="304"/>
      <c r="AN593" s="304"/>
      <c r="AO593" s="304"/>
      <c r="AP593" s="304"/>
      <c r="AQ593" s="304"/>
      <c r="AR593" s="304"/>
      <c r="AS593" s="304"/>
      <c r="AT593" s="304"/>
      <c r="AU593" s="164"/>
      <c r="AV593" s="306"/>
      <c r="AW593" s="306"/>
      <c r="AX593" s="164"/>
      <c r="AY593" s="166"/>
      <c r="AZ593" s="88"/>
      <c r="BA593" s="88"/>
      <c r="BB593" s="88"/>
      <c r="BC593" s="88"/>
      <c r="BD593" s="307"/>
      <c r="BE593" s="88"/>
      <c r="BF593" s="88"/>
      <c r="BG593" s="88"/>
      <c r="BH593" s="308"/>
      <c r="BI593" s="309"/>
      <c r="BJ593" s="310"/>
      <c r="BK593" s="310"/>
      <c r="BL593" s="310"/>
      <c r="BM593" s="310"/>
      <c r="BN593" s="214"/>
    </row>
    <row r="594" ht="22.5" customHeight="1">
      <c r="A594" s="85" t="str">
        <f t="shared" si="6"/>
        <v/>
      </c>
      <c r="B594" s="321"/>
      <c r="C594" s="319" t="str">
        <f t="shared" si="1"/>
        <v/>
      </c>
      <c r="D594" s="322"/>
      <c r="E594" s="320" t="str">
        <f t="shared" si="2"/>
        <v/>
      </c>
      <c r="F594" s="323"/>
      <c r="G594" s="164"/>
      <c r="H594" s="88" t="str">
        <f t="array" ref="H594">IF(D594="","",XLOOKUP(D594,'Master Data'!K:K,'Master Data'!N:N,"Input in Master Data",0,1))</f>
        <v/>
      </c>
      <c r="I594" s="88" t="str">
        <f t="array" ref="I594">IF(D594="","",XLOOKUP(D594,'Master Data'!K:K,'Master Data'!O:O,"Input in Master Data",0,1))</f>
        <v/>
      </c>
      <c r="J594" s="88" t="str">
        <f t="array" ref="J594">if(V594="","",XLOOKUP(V594,Master[Company],Master[Blow],"Unknown",0,1))</f>
        <v/>
      </c>
      <c r="K594" s="88" t="str">
        <f t="array" ref="K594">if(V594="","",XLOOKUP(V594,Master[Company],Master[Pigging],"Unknown",0,1))</f>
        <v/>
      </c>
      <c r="L594" s="88" t="str">
        <f t="array" ref="L594">if(V594="","",XLOOKUP(V594,Master[Company],Master[Load Method],"Unknown",0,1))</f>
        <v/>
      </c>
      <c r="M594" s="88" t="str">
        <f t="array" ref="M594">if(V594="","",XLOOKUP(V594,Master[Company],Master[Line Distance],"Unknown",0,1))</f>
        <v/>
      </c>
      <c r="N594" s="164"/>
      <c r="O594" s="301"/>
      <c r="P594" s="88"/>
      <c r="Q594" s="88" t="str">
        <f t="array" ref="Q594">if(V594="","",XLOOKUP(V594,Master[Company],Master[Terms],"NA",0,1))</f>
        <v/>
      </c>
      <c r="R594" s="88" t="str">
        <f t="shared" si="3"/>
        <v/>
      </c>
      <c r="S594" s="88" t="str">
        <f t="array" ref="S594">if(V594="","",XLOOKUP(V594,Master[Company],Master[Group],"NA",0,1))</f>
        <v/>
      </c>
      <c r="T594" s="88" t="str">
        <f t="array" ref="T594">if(V594="","",XLOOKUP(V594,Master[Company],Master[Loading Location],"NA",0,1))</f>
        <v/>
      </c>
      <c r="U594" s="88" t="str">
        <f t="array" ref="U594">if(V594="","",XLOOKUP(V594,Master[Company],Master[Acronym],"NA",0,1))</f>
        <v/>
      </c>
      <c r="V594" s="88"/>
      <c r="W594" s="90"/>
      <c r="X594" s="90"/>
      <c r="Y594" s="88"/>
      <c r="Z594" s="88" t="str">
        <f t="shared" si="5"/>
        <v/>
      </c>
      <c r="AA594" s="88"/>
      <c r="AB594" s="88"/>
      <c r="AC594" s="88"/>
      <c r="AD594" s="166"/>
      <c r="AE594" s="303"/>
      <c r="AF594" s="304"/>
      <c r="AG594" s="304"/>
      <c r="AH594" s="304"/>
      <c r="AI594" s="304"/>
      <c r="AJ594" s="304"/>
      <c r="AK594" s="304"/>
      <c r="AL594" s="305"/>
      <c r="AM594" s="304"/>
      <c r="AN594" s="304"/>
      <c r="AO594" s="304"/>
      <c r="AP594" s="304"/>
      <c r="AQ594" s="304"/>
      <c r="AR594" s="304"/>
      <c r="AS594" s="304"/>
      <c r="AT594" s="304"/>
      <c r="AU594" s="164"/>
      <c r="AV594" s="306"/>
      <c r="AW594" s="306"/>
      <c r="AX594" s="164"/>
      <c r="AY594" s="166"/>
      <c r="AZ594" s="88"/>
      <c r="BA594" s="88"/>
      <c r="BB594" s="88"/>
      <c r="BC594" s="88"/>
      <c r="BD594" s="307"/>
      <c r="BE594" s="88"/>
      <c r="BF594" s="88"/>
      <c r="BG594" s="88"/>
      <c r="BH594" s="308"/>
      <c r="BI594" s="309"/>
      <c r="BJ594" s="310"/>
      <c r="BK594" s="310"/>
      <c r="BL594" s="310"/>
      <c r="BM594" s="310"/>
      <c r="BN594" s="214"/>
    </row>
    <row r="595" ht="22.5" customHeight="1">
      <c r="A595" s="85" t="str">
        <f t="shared" si="6"/>
        <v/>
      </c>
      <c r="B595" s="321"/>
      <c r="C595" s="319" t="str">
        <f t="shared" si="1"/>
        <v/>
      </c>
      <c r="D595" s="322"/>
      <c r="E595" s="320" t="str">
        <f t="shared" si="2"/>
        <v/>
      </c>
      <c r="F595" s="323"/>
      <c r="G595" s="164"/>
      <c r="H595" s="88" t="str">
        <f t="array" ref="H595">IF(D595="","",XLOOKUP(D595,'Master Data'!K:K,'Master Data'!N:N,"Input in Master Data",0,1))</f>
        <v/>
      </c>
      <c r="I595" s="88" t="str">
        <f t="array" ref="I595">IF(D595="","",XLOOKUP(D595,'Master Data'!K:K,'Master Data'!O:O,"Input in Master Data",0,1))</f>
        <v/>
      </c>
      <c r="J595" s="88" t="str">
        <f t="array" ref="J595">if(V595="","",XLOOKUP(V595,Master[Company],Master[Blow],"Unknown",0,1))</f>
        <v/>
      </c>
      <c r="K595" s="88" t="str">
        <f t="array" ref="K595">if(V595="","",XLOOKUP(V595,Master[Company],Master[Pigging],"Unknown",0,1))</f>
        <v/>
      </c>
      <c r="L595" s="88" t="str">
        <f t="array" ref="L595">if(V595="","",XLOOKUP(V595,Master[Company],Master[Load Method],"Unknown",0,1))</f>
        <v/>
      </c>
      <c r="M595" s="88" t="str">
        <f t="array" ref="M595">if(V595="","",XLOOKUP(V595,Master[Company],Master[Line Distance],"Unknown",0,1))</f>
        <v/>
      </c>
      <c r="N595" s="164"/>
      <c r="O595" s="301"/>
      <c r="P595" s="88"/>
      <c r="Q595" s="88" t="str">
        <f t="array" ref="Q595">if(V595="","",XLOOKUP(V595,Master[Company],Master[Terms],"NA",0,1))</f>
        <v/>
      </c>
      <c r="R595" s="88" t="str">
        <f t="shared" si="3"/>
        <v/>
      </c>
      <c r="S595" s="88" t="str">
        <f t="array" ref="S595">if(V595="","",XLOOKUP(V595,Master[Company],Master[Group],"NA",0,1))</f>
        <v/>
      </c>
      <c r="T595" s="88" t="str">
        <f t="array" ref="T595">if(V595="","",XLOOKUP(V595,Master[Company],Master[Loading Location],"NA",0,1))</f>
        <v/>
      </c>
      <c r="U595" s="88" t="str">
        <f t="array" ref="U595">if(V595="","",XLOOKUP(V595,Master[Company],Master[Acronym],"NA",0,1))</f>
        <v/>
      </c>
      <c r="V595" s="88"/>
      <c r="W595" s="90"/>
      <c r="X595" s="90"/>
      <c r="Y595" s="88"/>
      <c r="Z595" s="88" t="str">
        <f t="shared" si="5"/>
        <v/>
      </c>
      <c r="AA595" s="88"/>
      <c r="AB595" s="88"/>
      <c r="AC595" s="88"/>
      <c r="AD595" s="166"/>
      <c r="AE595" s="303"/>
      <c r="AF595" s="304"/>
      <c r="AG595" s="304"/>
      <c r="AH595" s="304"/>
      <c r="AI595" s="304"/>
      <c r="AJ595" s="304"/>
      <c r="AK595" s="304"/>
      <c r="AL595" s="305"/>
      <c r="AM595" s="304"/>
      <c r="AN595" s="304"/>
      <c r="AO595" s="304"/>
      <c r="AP595" s="304"/>
      <c r="AQ595" s="304"/>
      <c r="AR595" s="304"/>
      <c r="AS595" s="304"/>
      <c r="AT595" s="304"/>
      <c r="AU595" s="164"/>
      <c r="AV595" s="306"/>
      <c r="AW595" s="306"/>
      <c r="AX595" s="164"/>
      <c r="AY595" s="166"/>
      <c r="AZ595" s="88"/>
      <c r="BA595" s="88"/>
      <c r="BB595" s="88"/>
      <c r="BC595" s="88"/>
      <c r="BD595" s="307"/>
      <c r="BE595" s="88"/>
      <c r="BF595" s="88"/>
      <c r="BG595" s="88"/>
      <c r="BH595" s="308"/>
      <c r="BI595" s="309"/>
      <c r="BJ595" s="310"/>
      <c r="BK595" s="310"/>
      <c r="BL595" s="310"/>
      <c r="BM595" s="310"/>
      <c r="BN595" s="214"/>
    </row>
    <row r="596" ht="22.5" customHeight="1">
      <c r="A596" s="85" t="str">
        <f t="shared" si="6"/>
        <v/>
      </c>
      <c r="B596" s="321"/>
      <c r="C596" s="319" t="str">
        <f t="shared" si="1"/>
        <v/>
      </c>
      <c r="D596" s="322"/>
      <c r="E596" s="320" t="str">
        <f t="shared" si="2"/>
        <v/>
      </c>
      <c r="F596" s="323"/>
      <c r="G596" s="164"/>
      <c r="H596" s="88" t="str">
        <f t="array" ref="H596">IF(D596="","",XLOOKUP(D596,'Master Data'!K:K,'Master Data'!N:N,"Input in Master Data",0,1))</f>
        <v/>
      </c>
      <c r="I596" s="88" t="str">
        <f t="array" ref="I596">IF(D596="","",XLOOKUP(D596,'Master Data'!K:K,'Master Data'!O:O,"Input in Master Data",0,1))</f>
        <v/>
      </c>
      <c r="J596" s="88" t="str">
        <f t="array" ref="J596">if(V596="","",XLOOKUP(V596,Master[Company],Master[Blow],"Unknown",0,1))</f>
        <v/>
      </c>
      <c r="K596" s="88" t="str">
        <f t="array" ref="K596">if(V596="","",XLOOKUP(V596,Master[Company],Master[Pigging],"Unknown",0,1))</f>
        <v/>
      </c>
      <c r="L596" s="88" t="str">
        <f t="array" ref="L596">if(V596="","",XLOOKUP(V596,Master[Company],Master[Load Method],"Unknown",0,1))</f>
        <v/>
      </c>
      <c r="M596" s="88" t="str">
        <f t="array" ref="M596">if(V596="","",XLOOKUP(V596,Master[Company],Master[Line Distance],"Unknown",0,1))</f>
        <v/>
      </c>
      <c r="N596" s="164"/>
      <c r="O596" s="301"/>
      <c r="P596" s="88"/>
      <c r="Q596" s="88" t="str">
        <f t="array" ref="Q596">if(V596="","",XLOOKUP(V596,Master[Company],Master[Terms],"NA",0,1))</f>
        <v/>
      </c>
      <c r="R596" s="88" t="str">
        <f t="shared" si="3"/>
        <v/>
      </c>
      <c r="S596" s="88" t="str">
        <f t="array" ref="S596">if(V596="","",XLOOKUP(V596,Master[Company],Master[Group],"NA",0,1))</f>
        <v/>
      </c>
      <c r="T596" s="88" t="str">
        <f t="array" ref="T596">if(V596="","",XLOOKUP(V596,Master[Company],Master[Loading Location],"NA",0,1))</f>
        <v/>
      </c>
      <c r="U596" s="88" t="str">
        <f t="array" ref="U596">if(V596="","",XLOOKUP(V596,Master[Company],Master[Acronym],"NA",0,1))</f>
        <v/>
      </c>
      <c r="V596" s="88"/>
      <c r="W596" s="90"/>
      <c r="X596" s="90"/>
      <c r="Y596" s="88"/>
      <c r="Z596" s="88" t="str">
        <f t="shared" si="5"/>
        <v/>
      </c>
      <c r="AA596" s="88"/>
      <c r="AB596" s="88"/>
      <c r="AC596" s="88"/>
      <c r="AD596" s="166"/>
      <c r="AE596" s="303"/>
      <c r="AF596" s="304"/>
      <c r="AG596" s="304"/>
      <c r="AH596" s="304"/>
      <c r="AI596" s="304"/>
      <c r="AJ596" s="304"/>
      <c r="AK596" s="304"/>
      <c r="AL596" s="305"/>
      <c r="AM596" s="304"/>
      <c r="AN596" s="304"/>
      <c r="AO596" s="304"/>
      <c r="AP596" s="304"/>
      <c r="AQ596" s="304"/>
      <c r="AR596" s="304"/>
      <c r="AS596" s="304"/>
      <c r="AT596" s="304"/>
      <c r="AU596" s="164"/>
      <c r="AV596" s="306"/>
      <c r="AW596" s="306"/>
      <c r="AX596" s="164"/>
      <c r="AY596" s="166"/>
      <c r="AZ596" s="88"/>
      <c r="BA596" s="88"/>
      <c r="BB596" s="88"/>
      <c r="BC596" s="88"/>
      <c r="BD596" s="307"/>
      <c r="BE596" s="88"/>
      <c r="BF596" s="88"/>
      <c r="BG596" s="88"/>
      <c r="BH596" s="308"/>
      <c r="BI596" s="309"/>
      <c r="BJ596" s="310"/>
      <c r="BK596" s="310"/>
      <c r="BL596" s="310"/>
      <c r="BM596" s="310"/>
      <c r="BN596" s="214"/>
    </row>
    <row r="597" ht="22.5" customHeight="1">
      <c r="A597" s="85" t="str">
        <f t="shared" si="6"/>
        <v/>
      </c>
      <c r="B597" s="321"/>
      <c r="C597" s="319" t="str">
        <f t="shared" si="1"/>
        <v/>
      </c>
      <c r="D597" s="322"/>
      <c r="E597" s="320" t="str">
        <f t="shared" si="2"/>
        <v/>
      </c>
      <c r="F597" s="323"/>
      <c r="G597" s="164"/>
      <c r="H597" s="88" t="str">
        <f t="array" ref="H597">IF(D597="","",XLOOKUP(D597,'Master Data'!K:K,'Master Data'!N:N,"Input in Master Data",0,1))</f>
        <v/>
      </c>
      <c r="I597" s="88" t="str">
        <f t="array" ref="I597">IF(D597="","",XLOOKUP(D597,'Master Data'!K:K,'Master Data'!O:O,"Input in Master Data",0,1))</f>
        <v/>
      </c>
      <c r="J597" s="88" t="str">
        <f t="array" ref="J597">if(V597="","",XLOOKUP(V597,Master[Company],Master[Blow],"Unknown",0,1))</f>
        <v/>
      </c>
      <c r="K597" s="88" t="str">
        <f t="array" ref="K597">if(V597="","",XLOOKUP(V597,Master[Company],Master[Pigging],"Unknown",0,1))</f>
        <v/>
      </c>
      <c r="L597" s="88" t="str">
        <f t="array" ref="L597">if(V597="","",XLOOKUP(V597,Master[Company],Master[Load Method],"Unknown",0,1))</f>
        <v/>
      </c>
      <c r="M597" s="88" t="str">
        <f t="array" ref="M597">if(V597="","",XLOOKUP(V597,Master[Company],Master[Line Distance],"Unknown",0,1))</f>
        <v/>
      </c>
      <c r="N597" s="164"/>
      <c r="O597" s="301"/>
      <c r="P597" s="88"/>
      <c r="Q597" s="88" t="str">
        <f t="array" ref="Q597">if(V597="","",XLOOKUP(V597,Master[Company],Master[Terms],"NA",0,1))</f>
        <v/>
      </c>
      <c r="R597" s="88" t="str">
        <f t="shared" si="3"/>
        <v/>
      </c>
      <c r="S597" s="88" t="str">
        <f t="array" ref="S597">if(V597="","",XLOOKUP(V597,Master[Company],Master[Group],"NA",0,1))</f>
        <v/>
      </c>
      <c r="T597" s="88" t="str">
        <f t="array" ref="T597">if(V597="","",XLOOKUP(V597,Master[Company],Master[Loading Location],"NA",0,1))</f>
        <v/>
      </c>
      <c r="U597" s="88" t="str">
        <f t="array" ref="U597">if(V597="","",XLOOKUP(V597,Master[Company],Master[Acronym],"NA",0,1))</f>
        <v/>
      </c>
      <c r="V597" s="88"/>
      <c r="W597" s="90"/>
      <c r="X597" s="90"/>
      <c r="Y597" s="88"/>
      <c r="Z597" s="88" t="str">
        <f t="shared" si="5"/>
        <v/>
      </c>
      <c r="AA597" s="88"/>
      <c r="AB597" s="88"/>
      <c r="AC597" s="88"/>
      <c r="AD597" s="166"/>
      <c r="AE597" s="303"/>
      <c r="AF597" s="304"/>
      <c r="AG597" s="304"/>
      <c r="AH597" s="304"/>
      <c r="AI597" s="304"/>
      <c r="AJ597" s="304"/>
      <c r="AK597" s="304"/>
      <c r="AL597" s="305"/>
      <c r="AM597" s="304"/>
      <c r="AN597" s="304"/>
      <c r="AO597" s="304"/>
      <c r="AP597" s="304"/>
      <c r="AQ597" s="304"/>
      <c r="AR597" s="304"/>
      <c r="AS597" s="304"/>
      <c r="AT597" s="304"/>
      <c r="AU597" s="164"/>
      <c r="AV597" s="306"/>
      <c r="AW597" s="306"/>
      <c r="AX597" s="164"/>
      <c r="AY597" s="166"/>
      <c r="AZ597" s="88"/>
      <c r="BA597" s="88"/>
      <c r="BB597" s="88"/>
      <c r="BC597" s="88"/>
      <c r="BD597" s="307"/>
      <c r="BE597" s="88"/>
      <c r="BF597" s="88"/>
      <c r="BG597" s="88"/>
      <c r="BH597" s="308"/>
      <c r="BI597" s="309"/>
      <c r="BJ597" s="310"/>
      <c r="BK597" s="310"/>
      <c r="BL597" s="310"/>
      <c r="BM597" s="310"/>
      <c r="BN597" s="214"/>
    </row>
    <row r="598" ht="22.5" customHeight="1">
      <c r="A598" s="85" t="str">
        <f t="shared" si="6"/>
        <v/>
      </c>
      <c r="B598" s="321"/>
      <c r="C598" s="319" t="str">
        <f t="shared" si="1"/>
        <v/>
      </c>
      <c r="D598" s="322"/>
      <c r="E598" s="320" t="str">
        <f t="shared" si="2"/>
        <v/>
      </c>
      <c r="F598" s="323"/>
      <c r="G598" s="164"/>
      <c r="H598" s="88" t="str">
        <f t="array" ref="H598">IF(D598="","",XLOOKUP(D598,'Master Data'!K:K,'Master Data'!N:N,"Input in Master Data",0,1))</f>
        <v/>
      </c>
      <c r="I598" s="88" t="str">
        <f t="array" ref="I598">IF(D598="","",XLOOKUP(D598,'Master Data'!K:K,'Master Data'!O:O,"Input in Master Data",0,1))</f>
        <v/>
      </c>
      <c r="J598" s="88" t="str">
        <f t="array" ref="J598">if(V598="","",XLOOKUP(V598,Master[Company],Master[Blow],"Unknown",0,1))</f>
        <v/>
      </c>
      <c r="K598" s="88" t="str">
        <f t="array" ref="K598">if(V598="","",XLOOKUP(V598,Master[Company],Master[Pigging],"Unknown",0,1))</f>
        <v/>
      </c>
      <c r="L598" s="88" t="str">
        <f t="array" ref="L598">if(V598="","",XLOOKUP(V598,Master[Company],Master[Load Method],"Unknown",0,1))</f>
        <v/>
      </c>
      <c r="M598" s="88" t="str">
        <f t="array" ref="M598">if(V598="","",XLOOKUP(V598,Master[Company],Master[Line Distance],"Unknown",0,1))</f>
        <v/>
      </c>
      <c r="N598" s="164"/>
      <c r="O598" s="301"/>
      <c r="P598" s="88"/>
      <c r="Q598" s="88" t="str">
        <f t="array" ref="Q598">if(V598="","",XLOOKUP(V598,Master[Company],Master[Terms],"NA",0,1))</f>
        <v/>
      </c>
      <c r="R598" s="88" t="str">
        <f t="shared" si="3"/>
        <v/>
      </c>
      <c r="S598" s="88" t="str">
        <f t="array" ref="S598">if(V598="","",XLOOKUP(V598,Master[Company],Master[Group],"NA",0,1))</f>
        <v/>
      </c>
      <c r="T598" s="88" t="str">
        <f t="array" ref="T598">if(V598="","",XLOOKUP(V598,Master[Company],Master[Loading Location],"NA",0,1))</f>
        <v/>
      </c>
      <c r="U598" s="88" t="str">
        <f t="array" ref="U598">if(V598="","",XLOOKUP(V598,Master[Company],Master[Acronym],"NA",0,1))</f>
        <v/>
      </c>
      <c r="V598" s="88"/>
      <c r="W598" s="90"/>
      <c r="X598" s="90"/>
      <c r="Y598" s="88"/>
      <c r="Z598" s="88" t="str">
        <f t="shared" si="5"/>
        <v/>
      </c>
      <c r="AA598" s="88"/>
      <c r="AB598" s="88"/>
      <c r="AC598" s="88"/>
      <c r="AD598" s="166"/>
      <c r="AE598" s="303"/>
      <c r="AF598" s="304"/>
      <c r="AG598" s="304"/>
      <c r="AH598" s="304"/>
      <c r="AI598" s="304"/>
      <c r="AJ598" s="304"/>
      <c r="AK598" s="304"/>
      <c r="AL598" s="305"/>
      <c r="AM598" s="304"/>
      <c r="AN598" s="304"/>
      <c r="AO598" s="304"/>
      <c r="AP598" s="304"/>
      <c r="AQ598" s="304"/>
      <c r="AR598" s="304"/>
      <c r="AS598" s="304"/>
      <c r="AT598" s="304"/>
      <c r="AU598" s="164"/>
      <c r="AV598" s="306"/>
      <c r="AW598" s="306"/>
      <c r="AX598" s="164"/>
      <c r="AY598" s="166"/>
      <c r="AZ598" s="88"/>
      <c r="BA598" s="88"/>
      <c r="BB598" s="88"/>
      <c r="BC598" s="88"/>
      <c r="BD598" s="307"/>
      <c r="BE598" s="88"/>
      <c r="BF598" s="88"/>
      <c r="BG598" s="88"/>
      <c r="BH598" s="308"/>
      <c r="BI598" s="309"/>
      <c r="BJ598" s="310"/>
      <c r="BK598" s="310"/>
      <c r="BL598" s="310"/>
      <c r="BM598" s="310"/>
      <c r="BN598" s="214"/>
    </row>
    <row r="599" ht="22.5" customHeight="1">
      <c r="A599" s="85" t="str">
        <f t="shared" si="6"/>
        <v/>
      </c>
      <c r="B599" s="321"/>
      <c r="C599" s="319" t="str">
        <f t="shared" si="1"/>
        <v/>
      </c>
      <c r="D599" s="322"/>
      <c r="E599" s="320" t="str">
        <f t="shared" si="2"/>
        <v/>
      </c>
      <c r="F599" s="323"/>
      <c r="G599" s="164"/>
      <c r="H599" s="88" t="str">
        <f t="array" ref="H599">IF(D599="","",XLOOKUP(D599,'Master Data'!K:K,'Master Data'!N:N,"Input in Master Data",0,1))</f>
        <v/>
      </c>
      <c r="I599" s="88" t="str">
        <f t="array" ref="I599">IF(D599="","",XLOOKUP(D599,'Master Data'!K:K,'Master Data'!O:O,"Input in Master Data",0,1))</f>
        <v/>
      </c>
      <c r="J599" s="88" t="str">
        <f t="array" ref="J599">if(V599="","",XLOOKUP(V599,Master[Company],Master[Blow],"Unknown",0,1))</f>
        <v/>
      </c>
      <c r="K599" s="88" t="str">
        <f t="array" ref="K599">if(V599="","",XLOOKUP(V599,Master[Company],Master[Pigging],"Unknown",0,1))</f>
        <v/>
      </c>
      <c r="L599" s="88" t="str">
        <f t="array" ref="L599">if(V599="","",XLOOKUP(V599,Master[Company],Master[Load Method],"Unknown",0,1))</f>
        <v/>
      </c>
      <c r="M599" s="88" t="str">
        <f t="array" ref="M599">if(V599="","",XLOOKUP(V599,Master[Company],Master[Line Distance],"Unknown",0,1))</f>
        <v/>
      </c>
      <c r="N599" s="164"/>
      <c r="O599" s="301"/>
      <c r="P599" s="88"/>
      <c r="Q599" s="88" t="str">
        <f t="array" ref="Q599">if(V599="","",XLOOKUP(V599,Master[Company],Master[Terms],"NA",0,1))</f>
        <v/>
      </c>
      <c r="R599" s="88" t="str">
        <f t="shared" si="3"/>
        <v/>
      </c>
      <c r="S599" s="88" t="str">
        <f t="array" ref="S599">if(V599="","",XLOOKUP(V599,Master[Company],Master[Group],"NA",0,1))</f>
        <v/>
      </c>
      <c r="T599" s="88" t="str">
        <f t="array" ref="T599">if(V599="","",XLOOKUP(V599,Master[Company],Master[Loading Location],"NA",0,1))</f>
        <v/>
      </c>
      <c r="U599" s="88" t="str">
        <f t="array" ref="U599">if(V599="","",XLOOKUP(V599,Master[Company],Master[Acronym],"NA",0,1))</f>
        <v/>
      </c>
      <c r="V599" s="88"/>
      <c r="W599" s="90"/>
      <c r="X599" s="90"/>
      <c r="Y599" s="88"/>
      <c r="Z599" s="88" t="str">
        <f t="shared" si="5"/>
        <v/>
      </c>
      <c r="AA599" s="88"/>
      <c r="AB599" s="88"/>
      <c r="AC599" s="88"/>
      <c r="AD599" s="166"/>
      <c r="AE599" s="303"/>
      <c r="AF599" s="304"/>
      <c r="AG599" s="304"/>
      <c r="AH599" s="304"/>
      <c r="AI599" s="304"/>
      <c r="AJ599" s="304"/>
      <c r="AK599" s="304"/>
      <c r="AL599" s="305"/>
      <c r="AM599" s="304"/>
      <c r="AN599" s="304"/>
      <c r="AO599" s="304"/>
      <c r="AP599" s="304"/>
      <c r="AQ599" s="304"/>
      <c r="AR599" s="304"/>
      <c r="AS599" s="304"/>
      <c r="AT599" s="304"/>
      <c r="AU599" s="164"/>
      <c r="AV599" s="306"/>
      <c r="AW599" s="306"/>
      <c r="AX599" s="164"/>
      <c r="AY599" s="166"/>
      <c r="AZ599" s="88"/>
      <c r="BA599" s="88"/>
      <c r="BB599" s="88"/>
      <c r="BC599" s="88"/>
      <c r="BD599" s="307"/>
      <c r="BE599" s="88"/>
      <c r="BF599" s="88"/>
      <c r="BG599" s="88"/>
      <c r="BH599" s="308"/>
      <c r="BI599" s="309"/>
      <c r="BJ599" s="310"/>
      <c r="BK599" s="310"/>
      <c r="BL599" s="310"/>
      <c r="BM599" s="310"/>
      <c r="BN599" s="214"/>
    </row>
    <row r="600" ht="22.5" customHeight="1">
      <c r="A600" s="85" t="str">
        <f t="shared" si="6"/>
        <v/>
      </c>
      <c r="B600" s="321"/>
      <c r="C600" s="319" t="str">
        <f t="shared" si="1"/>
        <v/>
      </c>
      <c r="D600" s="322"/>
      <c r="E600" s="320" t="str">
        <f t="shared" si="2"/>
        <v/>
      </c>
      <c r="F600" s="323"/>
      <c r="G600" s="164"/>
      <c r="H600" s="88" t="str">
        <f t="array" ref="H600">IF(D600="","",XLOOKUP(D600,'Master Data'!K:K,'Master Data'!N:N,"Input in Master Data",0,1))</f>
        <v/>
      </c>
      <c r="I600" s="88" t="str">
        <f t="array" ref="I600">IF(D600="","",XLOOKUP(D600,'Master Data'!K:K,'Master Data'!O:O,"Input in Master Data",0,1))</f>
        <v/>
      </c>
      <c r="J600" s="88" t="str">
        <f t="array" ref="J600">if(V600="","",XLOOKUP(V600,Master[Company],Master[Blow],"Unknown",0,1))</f>
        <v/>
      </c>
      <c r="K600" s="88" t="str">
        <f t="array" ref="K600">if(V600="","",XLOOKUP(V600,Master[Company],Master[Pigging],"Unknown",0,1))</f>
        <v/>
      </c>
      <c r="L600" s="88" t="str">
        <f t="array" ref="L600">if(V600="","",XLOOKUP(V600,Master[Company],Master[Load Method],"Unknown",0,1))</f>
        <v/>
      </c>
      <c r="M600" s="88" t="str">
        <f t="array" ref="M600">if(V600="","",XLOOKUP(V600,Master[Company],Master[Line Distance],"Unknown",0,1))</f>
        <v/>
      </c>
      <c r="N600" s="164"/>
      <c r="O600" s="301"/>
      <c r="P600" s="88"/>
      <c r="Q600" s="88" t="str">
        <f t="array" ref="Q600">if(V600="","",XLOOKUP(V600,Master[Company],Master[Terms],"NA",0,1))</f>
        <v/>
      </c>
      <c r="R600" s="88" t="str">
        <f t="shared" si="3"/>
        <v/>
      </c>
      <c r="S600" s="88" t="str">
        <f t="array" ref="S600">if(V600="","",XLOOKUP(V600,Master[Company],Master[Group],"NA",0,1))</f>
        <v/>
      </c>
      <c r="T600" s="88" t="str">
        <f t="array" ref="T600">if(V600="","",XLOOKUP(V600,Master[Company],Master[Loading Location],"NA",0,1))</f>
        <v/>
      </c>
      <c r="U600" s="88" t="str">
        <f t="array" ref="U600">if(V600="","",XLOOKUP(V600,Master[Company],Master[Acronym],"NA",0,1))</f>
        <v/>
      </c>
      <c r="V600" s="88"/>
      <c r="W600" s="90"/>
      <c r="X600" s="90"/>
      <c r="Y600" s="88"/>
      <c r="Z600" s="88" t="str">
        <f t="shared" si="5"/>
        <v/>
      </c>
      <c r="AA600" s="88"/>
      <c r="AB600" s="88"/>
      <c r="AC600" s="88"/>
      <c r="AD600" s="166"/>
      <c r="AE600" s="303"/>
      <c r="AF600" s="304"/>
      <c r="AG600" s="304"/>
      <c r="AH600" s="304"/>
      <c r="AI600" s="304"/>
      <c r="AJ600" s="304"/>
      <c r="AK600" s="304"/>
      <c r="AL600" s="305"/>
      <c r="AM600" s="304"/>
      <c r="AN600" s="304"/>
      <c r="AO600" s="304"/>
      <c r="AP600" s="304"/>
      <c r="AQ600" s="304"/>
      <c r="AR600" s="304"/>
      <c r="AS600" s="304"/>
      <c r="AT600" s="304"/>
      <c r="AU600" s="164"/>
      <c r="AV600" s="306"/>
      <c r="AW600" s="306"/>
      <c r="AX600" s="164"/>
      <c r="AY600" s="166"/>
      <c r="AZ600" s="88"/>
      <c r="BA600" s="88"/>
      <c r="BB600" s="88"/>
      <c r="BC600" s="88"/>
      <c r="BD600" s="307"/>
      <c r="BE600" s="88"/>
      <c r="BF600" s="88"/>
      <c r="BG600" s="88"/>
      <c r="BH600" s="308"/>
      <c r="BI600" s="309"/>
      <c r="BJ600" s="310"/>
      <c r="BK600" s="310"/>
      <c r="BL600" s="310"/>
      <c r="BM600" s="310"/>
      <c r="BN600" s="214"/>
    </row>
    <row r="601" ht="22.5" customHeight="1">
      <c r="A601" s="85" t="str">
        <f t="shared" si="6"/>
        <v/>
      </c>
      <c r="B601" s="321"/>
      <c r="C601" s="319" t="str">
        <f t="shared" si="1"/>
        <v/>
      </c>
      <c r="D601" s="322"/>
      <c r="E601" s="320" t="str">
        <f t="shared" si="2"/>
        <v/>
      </c>
      <c r="F601" s="323"/>
      <c r="G601" s="164"/>
      <c r="H601" s="88" t="str">
        <f t="array" ref="H601">IF(D601="","",XLOOKUP(D601,'Master Data'!K:K,'Master Data'!N:N,"Input in Master Data",0,1))</f>
        <v/>
      </c>
      <c r="I601" s="88" t="str">
        <f t="array" ref="I601">IF(D601="","",XLOOKUP(D601,'Master Data'!K:K,'Master Data'!O:O,"Input in Master Data",0,1))</f>
        <v/>
      </c>
      <c r="J601" s="88" t="str">
        <f t="array" ref="J601">if(V601="","",XLOOKUP(V601,Master[Company],Master[Blow],"Unknown",0,1))</f>
        <v/>
      </c>
      <c r="K601" s="88" t="str">
        <f t="array" ref="K601">if(V601="","",XLOOKUP(V601,Master[Company],Master[Pigging],"Unknown",0,1))</f>
        <v/>
      </c>
      <c r="L601" s="88" t="str">
        <f t="array" ref="L601">if(V601="","",XLOOKUP(V601,Master[Company],Master[Load Method],"Unknown",0,1))</f>
        <v/>
      </c>
      <c r="M601" s="88" t="str">
        <f t="array" ref="M601">if(V601="","",XLOOKUP(V601,Master[Company],Master[Line Distance],"Unknown",0,1))</f>
        <v/>
      </c>
      <c r="N601" s="164"/>
      <c r="O601" s="301"/>
      <c r="P601" s="88"/>
      <c r="Q601" s="88" t="str">
        <f t="array" ref="Q601">if(V601="","",XLOOKUP(V601,Master[Company],Master[Terms],"NA",0,1))</f>
        <v/>
      </c>
      <c r="R601" s="88" t="str">
        <f t="shared" si="3"/>
        <v/>
      </c>
      <c r="S601" s="88" t="str">
        <f t="array" ref="S601">if(V601="","",XLOOKUP(V601,Master[Company],Master[Group],"NA",0,1))</f>
        <v/>
      </c>
      <c r="T601" s="88" t="str">
        <f t="array" ref="T601">if(V601="","",XLOOKUP(V601,Master[Company],Master[Loading Location],"NA",0,1))</f>
        <v/>
      </c>
      <c r="U601" s="88" t="str">
        <f t="array" ref="U601">if(V601="","",XLOOKUP(V601,Master[Company],Master[Acronym],"NA",0,1))</f>
        <v/>
      </c>
      <c r="V601" s="88"/>
      <c r="W601" s="90"/>
      <c r="X601" s="90"/>
      <c r="Y601" s="88"/>
      <c r="Z601" s="88" t="str">
        <f t="shared" si="5"/>
        <v/>
      </c>
      <c r="AA601" s="88"/>
      <c r="AB601" s="88"/>
      <c r="AC601" s="88"/>
      <c r="AD601" s="166"/>
      <c r="AE601" s="303"/>
      <c r="AF601" s="304"/>
      <c r="AG601" s="304"/>
      <c r="AH601" s="304"/>
      <c r="AI601" s="304"/>
      <c r="AJ601" s="304"/>
      <c r="AK601" s="304"/>
      <c r="AL601" s="305"/>
      <c r="AM601" s="304"/>
      <c r="AN601" s="304"/>
      <c r="AO601" s="304"/>
      <c r="AP601" s="304"/>
      <c r="AQ601" s="304"/>
      <c r="AR601" s="304"/>
      <c r="AS601" s="304"/>
      <c r="AT601" s="304"/>
      <c r="AU601" s="164"/>
      <c r="AV601" s="306"/>
      <c r="AW601" s="306"/>
      <c r="AX601" s="164"/>
      <c r="AY601" s="166"/>
      <c r="AZ601" s="88"/>
      <c r="BA601" s="88"/>
      <c r="BB601" s="88"/>
      <c r="BC601" s="88"/>
      <c r="BD601" s="307"/>
      <c r="BE601" s="88"/>
      <c r="BF601" s="88"/>
      <c r="BG601" s="88"/>
      <c r="BH601" s="308"/>
      <c r="BI601" s="309"/>
      <c r="BJ601" s="310"/>
      <c r="BK601" s="310"/>
      <c r="BL601" s="310"/>
      <c r="BM601" s="310"/>
      <c r="BN601" s="214"/>
    </row>
    <row r="602" ht="22.5" customHeight="1">
      <c r="A602" s="85" t="str">
        <f t="shared" si="6"/>
        <v/>
      </c>
      <c r="B602" s="321"/>
      <c r="C602" s="319" t="str">
        <f t="shared" si="1"/>
        <v/>
      </c>
      <c r="D602" s="322"/>
      <c r="E602" s="320" t="str">
        <f t="shared" si="2"/>
        <v/>
      </c>
      <c r="F602" s="323"/>
      <c r="G602" s="164"/>
      <c r="H602" s="88" t="str">
        <f t="array" ref="H602">IF(D602="","",XLOOKUP(D602,'Master Data'!K:K,'Master Data'!N:N,"Input in Master Data",0,1))</f>
        <v/>
      </c>
      <c r="I602" s="88" t="str">
        <f t="array" ref="I602">IF(D602="","",XLOOKUP(D602,'Master Data'!K:K,'Master Data'!O:O,"Input in Master Data",0,1))</f>
        <v/>
      </c>
      <c r="J602" s="88" t="str">
        <f t="array" ref="J602">if(V602="","",XLOOKUP(V602,Master[Company],Master[Blow],"Unknown",0,1))</f>
        <v/>
      </c>
      <c r="K602" s="88" t="str">
        <f t="array" ref="K602">if(V602="","",XLOOKUP(V602,Master[Company],Master[Pigging],"Unknown",0,1))</f>
        <v/>
      </c>
      <c r="L602" s="88" t="str">
        <f t="array" ref="L602">if(V602="","",XLOOKUP(V602,Master[Company],Master[Load Method],"Unknown",0,1))</f>
        <v/>
      </c>
      <c r="M602" s="88" t="str">
        <f t="array" ref="M602">if(V602="","",XLOOKUP(V602,Master[Company],Master[Line Distance],"Unknown",0,1))</f>
        <v/>
      </c>
      <c r="N602" s="164"/>
      <c r="O602" s="301"/>
      <c r="P602" s="88"/>
      <c r="Q602" s="88" t="str">
        <f t="array" ref="Q602">if(V602="","",XLOOKUP(V602,Master[Company],Master[Terms],"NA",0,1))</f>
        <v/>
      </c>
      <c r="R602" s="88" t="str">
        <f t="shared" si="3"/>
        <v/>
      </c>
      <c r="S602" s="88" t="str">
        <f t="array" ref="S602">if(V602="","",XLOOKUP(V602,Master[Company],Master[Group],"NA",0,1))</f>
        <v/>
      </c>
      <c r="T602" s="88" t="str">
        <f t="array" ref="T602">if(V602="","",XLOOKUP(V602,Master[Company],Master[Loading Location],"NA",0,1))</f>
        <v/>
      </c>
      <c r="U602" s="88" t="str">
        <f t="array" ref="U602">if(V602="","",XLOOKUP(V602,Master[Company],Master[Acronym],"NA",0,1))</f>
        <v/>
      </c>
      <c r="V602" s="88"/>
      <c r="W602" s="90"/>
      <c r="X602" s="90"/>
      <c r="Y602" s="88"/>
      <c r="Z602" s="88" t="str">
        <f t="shared" si="5"/>
        <v/>
      </c>
      <c r="AA602" s="88"/>
      <c r="AB602" s="88"/>
      <c r="AC602" s="88"/>
      <c r="AD602" s="166"/>
      <c r="AE602" s="303"/>
      <c r="AF602" s="304"/>
      <c r="AG602" s="304"/>
      <c r="AH602" s="304"/>
      <c r="AI602" s="304"/>
      <c r="AJ602" s="304"/>
      <c r="AK602" s="304"/>
      <c r="AL602" s="305"/>
      <c r="AM602" s="304"/>
      <c r="AN602" s="304"/>
      <c r="AO602" s="304"/>
      <c r="AP602" s="304"/>
      <c r="AQ602" s="304"/>
      <c r="AR602" s="304"/>
      <c r="AS602" s="304"/>
      <c r="AT602" s="304"/>
      <c r="AU602" s="164"/>
      <c r="AV602" s="306"/>
      <c r="AW602" s="306"/>
      <c r="AX602" s="164"/>
      <c r="AY602" s="166"/>
      <c r="AZ602" s="88"/>
      <c r="BA602" s="88"/>
      <c r="BB602" s="88"/>
      <c r="BC602" s="88"/>
      <c r="BD602" s="307"/>
      <c r="BE602" s="88"/>
      <c r="BF602" s="88"/>
      <c r="BG602" s="88"/>
      <c r="BH602" s="308"/>
      <c r="BI602" s="309"/>
      <c r="BJ602" s="310"/>
      <c r="BK602" s="310"/>
      <c r="BL602" s="310"/>
      <c r="BM602" s="310"/>
      <c r="BN602" s="214"/>
    </row>
    <row r="603" ht="22.5" customHeight="1">
      <c r="A603" s="85" t="str">
        <f t="shared" si="6"/>
        <v/>
      </c>
      <c r="B603" s="321"/>
      <c r="C603" s="319" t="str">
        <f t="shared" si="1"/>
        <v/>
      </c>
      <c r="D603" s="322"/>
      <c r="E603" s="320" t="str">
        <f t="shared" si="2"/>
        <v/>
      </c>
      <c r="F603" s="323"/>
      <c r="G603" s="164"/>
      <c r="H603" s="88" t="str">
        <f t="array" ref="H603">IF(D603="","",XLOOKUP(D603,'Master Data'!K:K,'Master Data'!N:N,"Input in Master Data",0,1))</f>
        <v/>
      </c>
      <c r="I603" s="88" t="str">
        <f t="array" ref="I603">IF(D603="","",XLOOKUP(D603,'Master Data'!K:K,'Master Data'!O:O,"Input in Master Data",0,1))</f>
        <v/>
      </c>
      <c r="J603" s="88" t="str">
        <f t="array" ref="J603">if(V603="","",XLOOKUP(V603,Master[Company],Master[Blow],"Unknown",0,1))</f>
        <v/>
      </c>
      <c r="K603" s="88" t="str">
        <f t="array" ref="K603">if(V603="","",XLOOKUP(V603,Master[Company],Master[Pigging],"Unknown",0,1))</f>
        <v/>
      </c>
      <c r="L603" s="88" t="str">
        <f t="array" ref="L603">if(V603="","",XLOOKUP(V603,Master[Company],Master[Load Method],"Unknown",0,1))</f>
        <v/>
      </c>
      <c r="M603" s="88" t="str">
        <f t="array" ref="M603">if(V603="","",XLOOKUP(V603,Master[Company],Master[Line Distance],"Unknown",0,1))</f>
        <v/>
      </c>
      <c r="N603" s="164"/>
      <c r="O603" s="301"/>
      <c r="P603" s="88"/>
      <c r="Q603" s="88" t="str">
        <f t="array" ref="Q603">if(V603="","",XLOOKUP(V603,Master[Company],Master[Terms],"NA",0,1))</f>
        <v/>
      </c>
      <c r="R603" s="88" t="str">
        <f t="shared" si="3"/>
        <v/>
      </c>
      <c r="S603" s="88" t="str">
        <f t="array" ref="S603">if(V603="","",XLOOKUP(V603,Master[Company],Master[Group],"NA",0,1))</f>
        <v/>
      </c>
      <c r="T603" s="88" t="str">
        <f t="array" ref="T603">if(V603="","",XLOOKUP(V603,Master[Company],Master[Loading Location],"NA",0,1))</f>
        <v/>
      </c>
      <c r="U603" s="88" t="str">
        <f t="array" ref="U603">if(V603="","",XLOOKUP(V603,Master[Company],Master[Acronym],"NA",0,1))</f>
        <v/>
      </c>
      <c r="V603" s="88"/>
      <c r="W603" s="90"/>
      <c r="X603" s="90"/>
      <c r="Y603" s="88"/>
      <c r="Z603" s="88" t="str">
        <f t="shared" si="5"/>
        <v/>
      </c>
      <c r="AA603" s="88"/>
      <c r="AB603" s="88"/>
      <c r="AC603" s="88"/>
      <c r="AD603" s="166"/>
      <c r="AE603" s="303"/>
      <c r="AF603" s="304"/>
      <c r="AG603" s="304"/>
      <c r="AH603" s="304"/>
      <c r="AI603" s="304"/>
      <c r="AJ603" s="304"/>
      <c r="AK603" s="304"/>
      <c r="AL603" s="305"/>
      <c r="AM603" s="304"/>
      <c r="AN603" s="304"/>
      <c r="AO603" s="304"/>
      <c r="AP603" s="304"/>
      <c r="AQ603" s="304"/>
      <c r="AR603" s="304"/>
      <c r="AS603" s="304"/>
      <c r="AT603" s="304"/>
      <c r="AU603" s="164"/>
      <c r="AV603" s="306"/>
      <c r="AW603" s="306"/>
      <c r="AX603" s="164"/>
      <c r="AY603" s="166"/>
      <c r="AZ603" s="88"/>
      <c r="BA603" s="88"/>
      <c r="BB603" s="88"/>
      <c r="BC603" s="88"/>
      <c r="BD603" s="307"/>
      <c r="BE603" s="88"/>
      <c r="BF603" s="88"/>
      <c r="BG603" s="88"/>
      <c r="BH603" s="308"/>
      <c r="BI603" s="309"/>
      <c r="BJ603" s="310"/>
      <c r="BK603" s="310"/>
      <c r="BL603" s="310"/>
      <c r="BM603" s="310"/>
      <c r="BN603" s="214"/>
    </row>
    <row r="604" ht="22.5" customHeight="1">
      <c r="A604" s="85" t="str">
        <f t="shared" si="6"/>
        <v/>
      </c>
      <c r="B604" s="321"/>
      <c r="C604" s="319" t="str">
        <f t="shared" si="1"/>
        <v/>
      </c>
      <c r="D604" s="322"/>
      <c r="E604" s="320" t="str">
        <f t="shared" si="2"/>
        <v/>
      </c>
      <c r="F604" s="323"/>
      <c r="G604" s="164"/>
      <c r="H604" s="88" t="str">
        <f t="array" ref="H604">IF(D604="","",XLOOKUP(D604,'Master Data'!K:K,'Master Data'!N:N,"Input in Master Data",0,1))</f>
        <v/>
      </c>
      <c r="I604" s="88" t="str">
        <f t="array" ref="I604">IF(D604="","",XLOOKUP(D604,'Master Data'!K:K,'Master Data'!O:O,"Input in Master Data",0,1))</f>
        <v/>
      </c>
      <c r="J604" s="88" t="str">
        <f t="array" ref="J604">if(V604="","",XLOOKUP(V604,Master[Company],Master[Blow],"Unknown",0,1))</f>
        <v/>
      </c>
      <c r="K604" s="88" t="str">
        <f t="array" ref="K604">if(V604="","",XLOOKUP(V604,Master[Company],Master[Pigging],"Unknown",0,1))</f>
        <v/>
      </c>
      <c r="L604" s="88" t="str">
        <f t="array" ref="L604">if(V604="","",XLOOKUP(V604,Master[Company],Master[Load Method],"Unknown",0,1))</f>
        <v/>
      </c>
      <c r="M604" s="88" t="str">
        <f t="array" ref="M604">if(V604="","",XLOOKUP(V604,Master[Company],Master[Line Distance],"Unknown",0,1))</f>
        <v/>
      </c>
      <c r="N604" s="164"/>
      <c r="O604" s="301"/>
      <c r="P604" s="88"/>
      <c r="Q604" s="88" t="str">
        <f t="array" ref="Q604">if(V604="","",XLOOKUP(V604,Master[Company],Master[Terms],"NA",0,1))</f>
        <v/>
      </c>
      <c r="R604" s="88" t="str">
        <f t="shared" si="3"/>
        <v/>
      </c>
      <c r="S604" s="88" t="str">
        <f t="array" ref="S604">if(V604="","",XLOOKUP(V604,Master[Company],Master[Group],"NA",0,1))</f>
        <v/>
      </c>
      <c r="T604" s="88" t="str">
        <f t="array" ref="T604">if(V604="","",XLOOKUP(V604,Master[Company],Master[Loading Location],"NA",0,1))</f>
        <v/>
      </c>
      <c r="U604" s="88" t="str">
        <f t="array" ref="U604">if(V604="","",XLOOKUP(V604,Master[Company],Master[Acronym],"NA",0,1))</f>
        <v/>
      </c>
      <c r="V604" s="88"/>
      <c r="W604" s="90"/>
      <c r="X604" s="90"/>
      <c r="Y604" s="88"/>
      <c r="Z604" s="88" t="str">
        <f t="shared" si="5"/>
        <v/>
      </c>
      <c r="AA604" s="88"/>
      <c r="AB604" s="88"/>
      <c r="AC604" s="88"/>
      <c r="AD604" s="166"/>
      <c r="AE604" s="303"/>
      <c r="AF604" s="304"/>
      <c r="AG604" s="304"/>
      <c r="AH604" s="304"/>
      <c r="AI604" s="304"/>
      <c r="AJ604" s="304"/>
      <c r="AK604" s="304"/>
      <c r="AL604" s="305"/>
      <c r="AM604" s="304"/>
      <c r="AN604" s="304"/>
      <c r="AO604" s="304"/>
      <c r="AP604" s="304"/>
      <c r="AQ604" s="304"/>
      <c r="AR604" s="304"/>
      <c r="AS604" s="304"/>
      <c r="AT604" s="304"/>
      <c r="AU604" s="164"/>
      <c r="AV604" s="306"/>
      <c r="AW604" s="306"/>
      <c r="AX604" s="164"/>
      <c r="AY604" s="166"/>
      <c r="AZ604" s="88"/>
      <c r="BA604" s="88"/>
      <c r="BB604" s="88"/>
      <c r="BC604" s="88"/>
      <c r="BD604" s="307"/>
      <c r="BE604" s="88"/>
      <c r="BF604" s="88"/>
      <c r="BG604" s="88"/>
      <c r="BH604" s="308"/>
      <c r="BI604" s="309"/>
      <c r="BJ604" s="310"/>
      <c r="BK604" s="310"/>
      <c r="BL604" s="310"/>
      <c r="BM604" s="310"/>
      <c r="BN604" s="214"/>
    </row>
    <row r="605" ht="22.5" customHeight="1">
      <c r="A605" s="85" t="str">
        <f t="shared" si="6"/>
        <v/>
      </c>
      <c r="B605" s="321"/>
      <c r="C605" s="319" t="str">
        <f t="shared" si="1"/>
        <v/>
      </c>
      <c r="D605" s="322"/>
      <c r="E605" s="320" t="str">
        <f t="shared" si="2"/>
        <v/>
      </c>
      <c r="F605" s="323"/>
      <c r="G605" s="164"/>
      <c r="H605" s="88" t="str">
        <f t="array" ref="H605">IF(D605="","",XLOOKUP(D605,'Master Data'!K:K,'Master Data'!N:N,"Input in Master Data",0,1))</f>
        <v/>
      </c>
      <c r="I605" s="88" t="str">
        <f t="array" ref="I605">IF(D605="","",XLOOKUP(D605,'Master Data'!K:K,'Master Data'!O:O,"Input in Master Data",0,1))</f>
        <v/>
      </c>
      <c r="J605" s="88" t="str">
        <f t="array" ref="J605">if(V605="","",XLOOKUP(V605,Master[Company],Master[Blow],"Unknown",0,1))</f>
        <v/>
      </c>
      <c r="K605" s="88" t="str">
        <f t="array" ref="K605">if(V605="","",XLOOKUP(V605,Master[Company],Master[Pigging],"Unknown",0,1))</f>
        <v/>
      </c>
      <c r="L605" s="88" t="str">
        <f t="array" ref="L605">if(V605="","",XLOOKUP(V605,Master[Company],Master[Load Method],"Unknown",0,1))</f>
        <v/>
      </c>
      <c r="M605" s="88" t="str">
        <f t="array" ref="M605">if(V605="","",XLOOKUP(V605,Master[Company],Master[Line Distance],"Unknown",0,1))</f>
        <v/>
      </c>
      <c r="N605" s="164"/>
      <c r="O605" s="301"/>
      <c r="P605" s="88"/>
      <c r="Q605" s="88" t="str">
        <f t="array" ref="Q605">if(V605="","",XLOOKUP(V605,Master[Company],Master[Terms],"NA",0,1))</f>
        <v/>
      </c>
      <c r="R605" s="88" t="str">
        <f t="shared" si="3"/>
        <v/>
      </c>
      <c r="S605" s="88" t="str">
        <f t="array" ref="S605">if(V605="","",XLOOKUP(V605,Master[Company],Master[Group],"NA",0,1))</f>
        <v/>
      </c>
      <c r="T605" s="88" t="str">
        <f t="array" ref="T605">if(V605="","",XLOOKUP(V605,Master[Company],Master[Loading Location],"NA",0,1))</f>
        <v/>
      </c>
      <c r="U605" s="88" t="str">
        <f t="array" ref="U605">if(V605="","",XLOOKUP(V605,Master[Company],Master[Acronym],"NA",0,1))</f>
        <v/>
      </c>
      <c r="V605" s="88"/>
      <c r="W605" s="90"/>
      <c r="X605" s="90"/>
      <c r="Y605" s="88"/>
      <c r="Z605" s="88" t="str">
        <f t="shared" si="5"/>
        <v/>
      </c>
      <c r="AA605" s="88"/>
      <c r="AB605" s="88"/>
      <c r="AC605" s="88"/>
      <c r="AD605" s="166"/>
      <c r="AE605" s="303"/>
      <c r="AF605" s="304"/>
      <c r="AG605" s="304"/>
      <c r="AH605" s="304"/>
      <c r="AI605" s="304"/>
      <c r="AJ605" s="304"/>
      <c r="AK605" s="304"/>
      <c r="AL605" s="305"/>
      <c r="AM605" s="304"/>
      <c r="AN605" s="304"/>
      <c r="AO605" s="304"/>
      <c r="AP605" s="304"/>
      <c r="AQ605" s="304"/>
      <c r="AR605" s="304"/>
      <c r="AS605" s="304"/>
      <c r="AT605" s="304"/>
      <c r="AU605" s="164"/>
      <c r="AV605" s="306"/>
      <c r="AW605" s="306"/>
      <c r="AX605" s="164"/>
      <c r="AY605" s="166"/>
      <c r="AZ605" s="88"/>
      <c r="BA605" s="88"/>
      <c r="BB605" s="88"/>
      <c r="BC605" s="88"/>
      <c r="BD605" s="307"/>
      <c r="BE605" s="88"/>
      <c r="BF605" s="88"/>
      <c r="BG605" s="88"/>
      <c r="BH605" s="308"/>
      <c r="BI605" s="309"/>
      <c r="BJ605" s="310"/>
      <c r="BK605" s="310"/>
      <c r="BL605" s="310"/>
      <c r="BM605" s="310"/>
      <c r="BN605" s="214"/>
    </row>
    <row r="606" ht="22.5" customHeight="1">
      <c r="A606" s="85" t="str">
        <f t="shared" si="6"/>
        <v/>
      </c>
      <c r="B606" s="321"/>
      <c r="C606" s="319" t="str">
        <f t="shared" si="1"/>
        <v/>
      </c>
      <c r="D606" s="322"/>
      <c r="E606" s="320" t="str">
        <f t="shared" si="2"/>
        <v/>
      </c>
      <c r="F606" s="323"/>
      <c r="G606" s="164"/>
      <c r="H606" s="88" t="str">
        <f t="array" ref="H606">IF(D606="","",XLOOKUP(D606,'Master Data'!K:K,'Master Data'!N:N,"Input in Master Data",0,1))</f>
        <v/>
      </c>
      <c r="I606" s="88" t="str">
        <f t="array" ref="I606">IF(D606="","",XLOOKUP(D606,'Master Data'!K:K,'Master Data'!O:O,"Input in Master Data",0,1))</f>
        <v/>
      </c>
      <c r="J606" s="88" t="str">
        <f t="array" ref="J606">if(V606="","",XLOOKUP(V606,Master[Company],Master[Blow],"Unknown",0,1))</f>
        <v/>
      </c>
      <c r="K606" s="88" t="str">
        <f t="array" ref="K606">if(V606="","",XLOOKUP(V606,Master[Company],Master[Pigging],"Unknown",0,1))</f>
        <v/>
      </c>
      <c r="L606" s="88" t="str">
        <f t="array" ref="L606">if(V606="","",XLOOKUP(V606,Master[Company],Master[Load Method],"Unknown",0,1))</f>
        <v/>
      </c>
      <c r="M606" s="88" t="str">
        <f t="array" ref="M606">if(V606="","",XLOOKUP(V606,Master[Company],Master[Line Distance],"Unknown",0,1))</f>
        <v/>
      </c>
      <c r="N606" s="164"/>
      <c r="O606" s="301"/>
      <c r="P606" s="88"/>
      <c r="Q606" s="88" t="str">
        <f t="array" ref="Q606">if(V606="","",XLOOKUP(V606,Master[Company],Master[Terms],"NA",0,1))</f>
        <v/>
      </c>
      <c r="R606" s="88" t="str">
        <f t="shared" si="3"/>
        <v/>
      </c>
      <c r="S606" s="88" t="str">
        <f t="array" ref="S606">if(V606="","",XLOOKUP(V606,Master[Company],Master[Group],"NA",0,1))</f>
        <v/>
      </c>
      <c r="T606" s="88" t="str">
        <f t="array" ref="T606">if(V606="","",XLOOKUP(V606,Master[Company],Master[Loading Location],"NA",0,1))</f>
        <v/>
      </c>
      <c r="U606" s="88" t="str">
        <f t="array" ref="U606">if(V606="","",XLOOKUP(V606,Master[Company],Master[Acronym],"NA",0,1))</f>
        <v/>
      </c>
      <c r="V606" s="88"/>
      <c r="W606" s="90"/>
      <c r="X606" s="90"/>
      <c r="Y606" s="88"/>
      <c r="Z606" s="88" t="str">
        <f t="shared" si="5"/>
        <v/>
      </c>
      <c r="AA606" s="88"/>
      <c r="AB606" s="88"/>
      <c r="AC606" s="88"/>
      <c r="AD606" s="166"/>
      <c r="AE606" s="303"/>
      <c r="AF606" s="304"/>
      <c r="AG606" s="304"/>
      <c r="AH606" s="304"/>
      <c r="AI606" s="304"/>
      <c r="AJ606" s="304"/>
      <c r="AK606" s="304"/>
      <c r="AL606" s="305"/>
      <c r="AM606" s="304"/>
      <c r="AN606" s="304"/>
      <c r="AO606" s="304"/>
      <c r="AP606" s="304"/>
      <c r="AQ606" s="304"/>
      <c r="AR606" s="304"/>
      <c r="AS606" s="304"/>
      <c r="AT606" s="304"/>
      <c r="AU606" s="164"/>
      <c r="AV606" s="306"/>
      <c r="AW606" s="306"/>
      <c r="AX606" s="164"/>
      <c r="AY606" s="166"/>
      <c r="AZ606" s="88"/>
      <c r="BA606" s="88"/>
      <c r="BB606" s="88"/>
      <c r="BC606" s="88"/>
      <c r="BD606" s="307"/>
      <c r="BE606" s="88"/>
      <c r="BF606" s="88"/>
      <c r="BG606" s="88"/>
      <c r="BH606" s="308"/>
      <c r="BI606" s="309"/>
      <c r="BJ606" s="310"/>
      <c r="BK606" s="310"/>
      <c r="BL606" s="310"/>
      <c r="BM606" s="310"/>
      <c r="BN606" s="214"/>
    </row>
    <row r="607" ht="22.5" customHeight="1">
      <c r="A607" s="85" t="str">
        <f t="shared" si="6"/>
        <v/>
      </c>
      <c r="B607" s="321"/>
      <c r="C607" s="319" t="str">
        <f t="shared" si="1"/>
        <v/>
      </c>
      <c r="D607" s="322"/>
      <c r="E607" s="320" t="str">
        <f t="shared" si="2"/>
        <v/>
      </c>
      <c r="F607" s="323"/>
      <c r="G607" s="164"/>
      <c r="H607" s="88" t="str">
        <f t="array" ref="H607">IF(D607="","",XLOOKUP(D607,'Master Data'!K:K,'Master Data'!N:N,"Input in Master Data",0,1))</f>
        <v/>
      </c>
      <c r="I607" s="88" t="str">
        <f t="array" ref="I607">IF(D607="","",XLOOKUP(D607,'Master Data'!K:K,'Master Data'!O:O,"Input in Master Data",0,1))</f>
        <v/>
      </c>
      <c r="J607" s="88" t="str">
        <f t="array" ref="J607">if(V607="","",XLOOKUP(V607,Master[Company],Master[Blow],"Unknown",0,1))</f>
        <v/>
      </c>
      <c r="K607" s="88" t="str">
        <f t="array" ref="K607">if(V607="","",XLOOKUP(V607,Master[Company],Master[Pigging],"Unknown",0,1))</f>
        <v/>
      </c>
      <c r="L607" s="88" t="str">
        <f t="array" ref="L607">if(V607="","",XLOOKUP(V607,Master[Company],Master[Load Method],"Unknown",0,1))</f>
        <v/>
      </c>
      <c r="M607" s="88" t="str">
        <f t="array" ref="M607">if(V607="","",XLOOKUP(V607,Master[Company],Master[Line Distance],"Unknown",0,1))</f>
        <v/>
      </c>
      <c r="N607" s="164"/>
      <c r="O607" s="301"/>
      <c r="P607" s="88"/>
      <c r="Q607" s="88" t="str">
        <f t="array" ref="Q607">if(V607="","",XLOOKUP(V607,Master[Company],Master[Terms],"NA",0,1))</f>
        <v/>
      </c>
      <c r="R607" s="88" t="str">
        <f t="shared" si="3"/>
        <v/>
      </c>
      <c r="S607" s="88" t="str">
        <f t="array" ref="S607">if(V607="","",XLOOKUP(V607,Master[Company],Master[Group],"NA",0,1))</f>
        <v/>
      </c>
      <c r="T607" s="88" t="str">
        <f t="array" ref="T607">if(V607="","",XLOOKUP(V607,Master[Company],Master[Loading Location],"NA",0,1))</f>
        <v/>
      </c>
      <c r="U607" s="88" t="str">
        <f t="array" ref="U607">if(V607="","",XLOOKUP(V607,Master[Company],Master[Acronym],"NA",0,1))</f>
        <v/>
      </c>
      <c r="V607" s="88"/>
      <c r="W607" s="90"/>
      <c r="X607" s="90"/>
      <c r="Y607" s="88"/>
      <c r="Z607" s="88" t="str">
        <f t="shared" si="5"/>
        <v/>
      </c>
      <c r="AA607" s="88"/>
      <c r="AB607" s="88"/>
      <c r="AC607" s="88"/>
      <c r="AD607" s="166"/>
      <c r="AE607" s="303"/>
      <c r="AF607" s="304"/>
      <c r="AG607" s="304"/>
      <c r="AH607" s="304"/>
      <c r="AI607" s="304"/>
      <c r="AJ607" s="304"/>
      <c r="AK607" s="304"/>
      <c r="AL607" s="305"/>
      <c r="AM607" s="304"/>
      <c r="AN607" s="304"/>
      <c r="AO607" s="304"/>
      <c r="AP607" s="304"/>
      <c r="AQ607" s="304"/>
      <c r="AR607" s="304"/>
      <c r="AS607" s="304"/>
      <c r="AT607" s="304"/>
      <c r="AU607" s="164"/>
      <c r="AV607" s="306"/>
      <c r="AW607" s="306"/>
      <c r="AX607" s="164"/>
      <c r="AY607" s="166"/>
      <c r="AZ607" s="88"/>
      <c r="BA607" s="88"/>
      <c r="BB607" s="88"/>
      <c r="BC607" s="88"/>
      <c r="BD607" s="307"/>
      <c r="BE607" s="88"/>
      <c r="BF607" s="88"/>
      <c r="BG607" s="88"/>
      <c r="BH607" s="308"/>
      <c r="BI607" s="309"/>
      <c r="BJ607" s="310"/>
      <c r="BK607" s="310"/>
      <c r="BL607" s="310"/>
      <c r="BM607" s="310"/>
      <c r="BN607" s="214"/>
    </row>
    <row r="608" ht="22.5" customHeight="1">
      <c r="A608" s="85" t="str">
        <f t="shared" si="6"/>
        <v/>
      </c>
      <c r="B608" s="321"/>
      <c r="C608" s="319" t="str">
        <f t="shared" si="1"/>
        <v/>
      </c>
      <c r="D608" s="322"/>
      <c r="E608" s="320" t="str">
        <f t="shared" si="2"/>
        <v/>
      </c>
      <c r="F608" s="323"/>
      <c r="G608" s="164"/>
      <c r="H608" s="88" t="str">
        <f t="array" ref="H608">IF(D608="","",XLOOKUP(D608,'Master Data'!K:K,'Master Data'!N:N,"Input in Master Data",0,1))</f>
        <v/>
      </c>
      <c r="I608" s="88" t="str">
        <f t="array" ref="I608">IF(D608="","",XLOOKUP(D608,'Master Data'!K:K,'Master Data'!O:O,"Input in Master Data",0,1))</f>
        <v/>
      </c>
      <c r="J608" s="88" t="str">
        <f t="array" ref="J608">if(V608="","",XLOOKUP(V608,Master[Company],Master[Blow],"Unknown",0,1))</f>
        <v/>
      </c>
      <c r="K608" s="88" t="str">
        <f t="array" ref="K608">if(V608="","",XLOOKUP(V608,Master[Company],Master[Pigging],"Unknown",0,1))</f>
        <v/>
      </c>
      <c r="L608" s="88" t="str">
        <f t="array" ref="L608">if(V608="","",XLOOKUP(V608,Master[Company],Master[Load Method],"Unknown",0,1))</f>
        <v/>
      </c>
      <c r="M608" s="88" t="str">
        <f t="array" ref="M608">if(V608="","",XLOOKUP(V608,Master[Company],Master[Line Distance],"Unknown",0,1))</f>
        <v/>
      </c>
      <c r="N608" s="164"/>
      <c r="O608" s="301"/>
      <c r="P608" s="88"/>
      <c r="Q608" s="88" t="str">
        <f t="array" ref="Q608">if(V608="","",XLOOKUP(V608,Master[Company],Master[Terms],"NA",0,1))</f>
        <v/>
      </c>
      <c r="R608" s="88" t="str">
        <f t="shared" si="3"/>
        <v/>
      </c>
      <c r="S608" s="88" t="str">
        <f t="array" ref="S608">if(V608="","",XLOOKUP(V608,Master[Company],Master[Group],"NA",0,1))</f>
        <v/>
      </c>
      <c r="T608" s="88" t="str">
        <f t="array" ref="T608">if(V608="","",XLOOKUP(V608,Master[Company],Master[Loading Location],"NA",0,1))</f>
        <v/>
      </c>
      <c r="U608" s="88" t="str">
        <f t="array" ref="U608">if(V608="","",XLOOKUP(V608,Master[Company],Master[Acronym],"NA",0,1))</f>
        <v/>
      </c>
      <c r="V608" s="88"/>
      <c r="W608" s="90"/>
      <c r="X608" s="90"/>
      <c r="Y608" s="88"/>
      <c r="Z608" s="88" t="str">
        <f t="shared" si="5"/>
        <v/>
      </c>
      <c r="AA608" s="88"/>
      <c r="AB608" s="88"/>
      <c r="AC608" s="88"/>
      <c r="AD608" s="166"/>
      <c r="AE608" s="303"/>
      <c r="AF608" s="304"/>
      <c r="AG608" s="304"/>
      <c r="AH608" s="304"/>
      <c r="AI608" s="304"/>
      <c r="AJ608" s="304"/>
      <c r="AK608" s="304"/>
      <c r="AL608" s="305"/>
      <c r="AM608" s="304"/>
      <c r="AN608" s="304"/>
      <c r="AO608" s="304"/>
      <c r="AP608" s="304"/>
      <c r="AQ608" s="304"/>
      <c r="AR608" s="304"/>
      <c r="AS608" s="304"/>
      <c r="AT608" s="304"/>
      <c r="AU608" s="164"/>
      <c r="AV608" s="306"/>
      <c r="AW608" s="306"/>
      <c r="AX608" s="164"/>
      <c r="AY608" s="166"/>
      <c r="AZ608" s="88"/>
      <c r="BA608" s="88"/>
      <c r="BB608" s="88"/>
      <c r="BC608" s="88"/>
      <c r="BD608" s="307"/>
      <c r="BE608" s="88"/>
      <c r="BF608" s="88"/>
      <c r="BG608" s="88"/>
      <c r="BH608" s="308"/>
      <c r="BI608" s="309"/>
      <c r="BJ608" s="310"/>
      <c r="BK608" s="310"/>
      <c r="BL608" s="310"/>
      <c r="BM608" s="310"/>
      <c r="BN608" s="214"/>
    </row>
    <row r="609" ht="22.5" customHeight="1">
      <c r="A609" s="85" t="str">
        <f t="shared" si="6"/>
        <v/>
      </c>
      <c r="B609" s="321"/>
      <c r="C609" s="319" t="str">
        <f t="shared" si="1"/>
        <v/>
      </c>
      <c r="D609" s="322"/>
      <c r="E609" s="320" t="str">
        <f t="shared" si="2"/>
        <v/>
      </c>
      <c r="F609" s="323"/>
      <c r="G609" s="164"/>
      <c r="H609" s="88" t="str">
        <f t="array" ref="H609">IF(D609="","",XLOOKUP(D609,'Master Data'!K:K,'Master Data'!N:N,"Input in Master Data",0,1))</f>
        <v/>
      </c>
      <c r="I609" s="88" t="str">
        <f t="array" ref="I609">IF(D609="","",XLOOKUP(D609,'Master Data'!K:K,'Master Data'!O:O,"Input in Master Data",0,1))</f>
        <v/>
      </c>
      <c r="J609" s="88" t="str">
        <f t="array" ref="J609">if(V609="","",XLOOKUP(V609,Master[Company],Master[Blow],"Unknown",0,1))</f>
        <v/>
      </c>
      <c r="K609" s="88" t="str">
        <f t="array" ref="K609">if(V609="","",XLOOKUP(V609,Master[Company],Master[Pigging],"Unknown",0,1))</f>
        <v/>
      </c>
      <c r="L609" s="88" t="str">
        <f t="array" ref="L609">if(V609="","",XLOOKUP(V609,Master[Company],Master[Load Method],"Unknown",0,1))</f>
        <v/>
      </c>
      <c r="M609" s="88" t="str">
        <f t="array" ref="M609">if(V609="","",XLOOKUP(V609,Master[Company],Master[Line Distance],"Unknown",0,1))</f>
        <v/>
      </c>
      <c r="N609" s="164"/>
      <c r="O609" s="301"/>
      <c r="P609" s="88"/>
      <c r="Q609" s="88" t="str">
        <f t="array" ref="Q609">if(V609="","",XLOOKUP(V609,Master[Company],Master[Terms],"NA",0,1))</f>
        <v/>
      </c>
      <c r="R609" s="88" t="str">
        <f t="shared" si="3"/>
        <v/>
      </c>
      <c r="S609" s="88" t="str">
        <f t="array" ref="S609">if(V609="","",XLOOKUP(V609,Master[Company],Master[Group],"NA",0,1))</f>
        <v/>
      </c>
      <c r="T609" s="88" t="str">
        <f t="array" ref="T609">if(V609="","",XLOOKUP(V609,Master[Company],Master[Loading Location],"NA",0,1))</f>
        <v/>
      </c>
      <c r="U609" s="88" t="str">
        <f t="array" ref="U609">if(V609="","",XLOOKUP(V609,Master[Company],Master[Acronym],"NA",0,1))</f>
        <v/>
      </c>
      <c r="V609" s="88"/>
      <c r="W609" s="90"/>
      <c r="X609" s="90"/>
      <c r="Y609" s="88"/>
      <c r="Z609" s="88" t="str">
        <f t="shared" si="5"/>
        <v/>
      </c>
      <c r="AA609" s="88"/>
      <c r="AB609" s="88"/>
      <c r="AC609" s="88"/>
      <c r="AD609" s="166"/>
      <c r="AE609" s="303"/>
      <c r="AF609" s="304"/>
      <c r="AG609" s="304"/>
      <c r="AH609" s="304"/>
      <c r="AI609" s="304"/>
      <c r="AJ609" s="304"/>
      <c r="AK609" s="304"/>
      <c r="AL609" s="305"/>
      <c r="AM609" s="304"/>
      <c r="AN609" s="304"/>
      <c r="AO609" s="304"/>
      <c r="AP609" s="304"/>
      <c r="AQ609" s="304"/>
      <c r="AR609" s="304"/>
      <c r="AS609" s="304"/>
      <c r="AT609" s="304"/>
      <c r="AU609" s="164"/>
      <c r="AV609" s="306"/>
      <c r="AW609" s="306"/>
      <c r="AX609" s="164"/>
      <c r="AY609" s="166"/>
      <c r="AZ609" s="88"/>
      <c r="BA609" s="88"/>
      <c r="BB609" s="88"/>
      <c r="BC609" s="88"/>
      <c r="BD609" s="307"/>
      <c r="BE609" s="88"/>
      <c r="BF609" s="88"/>
      <c r="BG609" s="88"/>
      <c r="BH609" s="308"/>
      <c r="BI609" s="309"/>
      <c r="BJ609" s="310"/>
      <c r="BK609" s="310"/>
      <c r="BL609" s="310"/>
      <c r="BM609" s="310"/>
      <c r="BN609" s="214"/>
    </row>
    <row r="610" ht="22.5" customHeight="1">
      <c r="A610" s="85" t="str">
        <f t="shared" si="6"/>
        <v/>
      </c>
      <c r="B610" s="321"/>
      <c r="C610" s="319" t="str">
        <f t="shared" si="1"/>
        <v/>
      </c>
      <c r="D610" s="322"/>
      <c r="E610" s="320" t="str">
        <f t="shared" si="2"/>
        <v/>
      </c>
      <c r="F610" s="323"/>
      <c r="G610" s="164"/>
      <c r="H610" s="88" t="str">
        <f t="array" ref="H610">IF(D610="","",XLOOKUP(D610,'Master Data'!K:K,'Master Data'!N:N,"Input in Master Data",0,1))</f>
        <v/>
      </c>
      <c r="I610" s="88" t="str">
        <f t="array" ref="I610">IF(D610="","",XLOOKUP(D610,'Master Data'!K:K,'Master Data'!O:O,"Input in Master Data",0,1))</f>
        <v/>
      </c>
      <c r="J610" s="88" t="str">
        <f t="array" ref="J610">if(V610="","",XLOOKUP(V610,Master[Company],Master[Blow],"Unknown",0,1))</f>
        <v/>
      </c>
      <c r="K610" s="88" t="str">
        <f t="array" ref="K610">if(V610="","",XLOOKUP(V610,Master[Company],Master[Pigging],"Unknown",0,1))</f>
        <v/>
      </c>
      <c r="L610" s="88" t="str">
        <f t="array" ref="L610">if(V610="","",XLOOKUP(V610,Master[Company],Master[Load Method],"Unknown",0,1))</f>
        <v/>
      </c>
      <c r="M610" s="88" t="str">
        <f t="array" ref="M610">if(V610="","",XLOOKUP(V610,Master[Company],Master[Line Distance],"Unknown",0,1))</f>
        <v/>
      </c>
      <c r="N610" s="164"/>
      <c r="O610" s="301"/>
      <c r="P610" s="88"/>
      <c r="Q610" s="88" t="str">
        <f t="array" ref="Q610">if(V610="","",XLOOKUP(V610,Master[Company],Master[Terms],"NA",0,1))</f>
        <v/>
      </c>
      <c r="R610" s="88" t="str">
        <f t="shared" si="3"/>
        <v/>
      </c>
      <c r="S610" s="88" t="str">
        <f t="array" ref="S610">if(V610="","",XLOOKUP(V610,Master[Company],Master[Group],"NA",0,1))</f>
        <v/>
      </c>
      <c r="T610" s="88" t="str">
        <f t="array" ref="T610">if(V610="","",XLOOKUP(V610,Master[Company],Master[Loading Location],"NA",0,1))</f>
        <v/>
      </c>
      <c r="U610" s="88" t="str">
        <f t="array" ref="U610">if(V610="","",XLOOKUP(V610,Master[Company],Master[Acronym],"NA",0,1))</f>
        <v/>
      </c>
      <c r="V610" s="88"/>
      <c r="W610" s="90"/>
      <c r="X610" s="90"/>
      <c r="Y610" s="88"/>
      <c r="Z610" s="88" t="str">
        <f t="shared" si="5"/>
        <v/>
      </c>
      <c r="AA610" s="88"/>
      <c r="AB610" s="88"/>
      <c r="AC610" s="88"/>
      <c r="AD610" s="166"/>
      <c r="AE610" s="303"/>
      <c r="AF610" s="304"/>
      <c r="AG610" s="304"/>
      <c r="AH610" s="304"/>
      <c r="AI610" s="304"/>
      <c r="AJ610" s="304"/>
      <c r="AK610" s="304"/>
      <c r="AL610" s="305"/>
      <c r="AM610" s="304"/>
      <c r="AN610" s="304"/>
      <c r="AO610" s="304"/>
      <c r="AP610" s="304"/>
      <c r="AQ610" s="304"/>
      <c r="AR610" s="304"/>
      <c r="AS610" s="304"/>
      <c r="AT610" s="304"/>
      <c r="AU610" s="164"/>
      <c r="AV610" s="306"/>
      <c r="AW610" s="306"/>
      <c r="AX610" s="164"/>
      <c r="AY610" s="166"/>
      <c r="AZ610" s="88"/>
      <c r="BA610" s="88"/>
      <c r="BB610" s="88"/>
      <c r="BC610" s="88"/>
      <c r="BD610" s="307"/>
      <c r="BE610" s="88"/>
      <c r="BF610" s="88"/>
      <c r="BG610" s="88"/>
      <c r="BH610" s="308"/>
      <c r="BI610" s="309"/>
      <c r="BJ610" s="310"/>
      <c r="BK610" s="310"/>
      <c r="BL610" s="310"/>
      <c r="BM610" s="310"/>
      <c r="BN610" s="214"/>
    </row>
    <row r="611" ht="22.5" customHeight="1">
      <c r="A611" s="85" t="str">
        <f t="shared" si="6"/>
        <v/>
      </c>
      <c r="B611" s="321"/>
      <c r="C611" s="319" t="str">
        <f t="shared" si="1"/>
        <v/>
      </c>
      <c r="D611" s="322"/>
      <c r="E611" s="320" t="str">
        <f t="shared" si="2"/>
        <v/>
      </c>
      <c r="F611" s="323"/>
      <c r="G611" s="164"/>
      <c r="H611" s="88" t="str">
        <f t="array" ref="H611">IF(D611="","",XLOOKUP(D611,'Master Data'!K:K,'Master Data'!N:N,"Input in Master Data",0,1))</f>
        <v/>
      </c>
      <c r="I611" s="88" t="str">
        <f t="array" ref="I611">IF(D611="","",XLOOKUP(D611,'Master Data'!K:K,'Master Data'!O:O,"Input in Master Data",0,1))</f>
        <v/>
      </c>
      <c r="J611" s="88" t="str">
        <f t="array" ref="J611">if(V611="","",XLOOKUP(V611,Master[Company],Master[Blow],"Unknown",0,1))</f>
        <v/>
      </c>
      <c r="K611" s="88" t="str">
        <f t="array" ref="K611">if(V611="","",XLOOKUP(V611,Master[Company],Master[Pigging],"Unknown",0,1))</f>
        <v/>
      </c>
      <c r="L611" s="88" t="str">
        <f t="array" ref="L611">if(V611="","",XLOOKUP(V611,Master[Company],Master[Load Method],"Unknown",0,1))</f>
        <v/>
      </c>
      <c r="M611" s="88" t="str">
        <f t="array" ref="M611">if(V611="","",XLOOKUP(V611,Master[Company],Master[Line Distance],"Unknown",0,1))</f>
        <v/>
      </c>
      <c r="N611" s="164"/>
      <c r="O611" s="301"/>
      <c r="P611" s="88"/>
      <c r="Q611" s="88" t="str">
        <f t="array" ref="Q611">if(V611="","",XLOOKUP(V611,Master[Company],Master[Terms],"NA",0,1))</f>
        <v/>
      </c>
      <c r="R611" s="88" t="str">
        <f t="shared" si="3"/>
        <v/>
      </c>
      <c r="S611" s="88" t="str">
        <f t="array" ref="S611">if(V611="","",XLOOKUP(V611,Master[Company],Master[Group],"NA",0,1))</f>
        <v/>
      </c>
      <c r="T611" s="88" t="str">
        <f t="array" ref="T611">if(V611="","",XLOOKUP(V611,Master[Company],Master[Loading Location],"NA",0,1))</f>
        <v/>
      </c>
      <c r="U611" s="88" t="str">
        <f t="array" ref="U611">if(V611="","",XLOOKUP(V611,Master[Company],Master[Acronym],"NA",0,1))</f>
        <v/>
      </c>
      <c r="V611" s="88"/>
      <c r="W611" s="90"/>
      <c r="X611" s="90"/>
      <c r="Y611" s="88"/>
      <c r="Z611" s="88" t="str">
        <f t="shared" si="5"/>
        <v/>
      </c>
      <c r="AA611" s="88"/>
      <c r="AB611" s="88"/>
      <c r="AC611" s="88"/>
      <c r="AD611" s="166"/>
      <c r="AE611" s="303"/>
      <c r="AF611" s="304"/>
      <c r="AG611" s="304"/>
      <c r="AH611" s="304"/>
      <c r="AI611" s="304"/>
      <c r="AJ611" s="304"/>
      <c r="AK611" s="304"/>
      <c r="AL611" s="305"/>
      <c r="AM611" s="304"/>
      <c r="AN611" s="304"/>
      <c r="AO611" s="304"/>
      <c r="AP611" s="304"/>
      <c r="AQ611" s="304"/>
      <c r="AR611" s="304"/>
      <c r="AS611" s="304"/>
      <c r="AT611" s="304"/>
      <c r="AU611" s="164"/>
      <c r="AV611" s="306"/>
      <c r="AW611" s="306"/>
      <c r="AX611" s="164"/>
      <c r="AY611" s="166"/>
      <c r="AZ611" s="88"/>
      <c r="BA611" s="88"/>
      <c r="BB611" s="88"/>
      <c r="BC611" s="88"/>
      <c r="BD611" s="307"/>
      <c r="BE611" s="88"/>
      <c r="BF611" s="88"/>
      <c r="BG611" s="88"/>
      <c r="BH611" s="308"/>
      <c r="BI611" s="309"/>
      <c r="BJ611" s="310"/>
      <c r="BK611" s="310"/>
      <c r="BL611" s="310"/>
      <c r="BM611" s="310"/>
      <c r="BN611" s="214"/>
    </row>
    <row r="612" ht="22.5" customHeight="1">
      <c r="A612" s="85" t="str">
        <f t="shared" si="6"/>
        <v/>
      </c>
      <c r="B612" s="321"/>
      <c r="C612" s="319" t="str">
        <f t="shared" si="1"/>
        <v/>
      </c>
      <c r="D612" s="322"/>
      <c r="E612" s="320" t="str">
        <f t="shared" si="2"/>
        <v/>
      </c>
      <c r="F612" s="323"/>
      <c r="G612" s="164"/>
      <c r="H612" s="88" t="str">
        <f t="array" ref="H612">IF(D612="","",XLOOKUP(D612,'Master Data'!K:K,'Master Data'!N:N,"Input in Master Data",0,1))</f>
        <v/>
      </c>
      <c r="I612" s="88" t="str">
        <f t="array" ref="I612">IF(D612="","",XLOOKUP(D612,'Master Data'!K:K,'Master Data'!O:O,"Input in Master Data",0,1))</f>
        <v/>
      </c>
      <c r="J612" s="88" t="str">
        <f t="array" ref="J612">if(V612="","",XLOOKUP(V612,Master[Company],Master[Blow],"Unknown",0,1))</f>
        <v/>
      </c>
      <c r="K612" s="88" t="str">
        <f t="array" ref="K612">if(V612="","",XLOOKUP(V612,Master[Company],Master[Pigging],"Unknown",0,1))</f>
        <v/>
      </c>
      <c r="L612" s="88" t="str">
        <f t="array" ref="L612">if(V612="","",XLOOKUP(V612,Master[Company],Master[Load Method],"Unknown",0,1))</f>
        <v/>
      </c>
      <c r="M612" s="88" t="str">
        <f t="array" ref="M612">if(V612="","",XLOOKUP(V612,Master[Company],Master[Line Distance],"Unknown",0,1))</f>
        <v/>
      </c>
      <c r="N612" s="164"/>
      <c r="O612" s="301"/>
      <c r="P612" s="88"/>
      <c r="Q612" s="88" t="str">
        <f t="array" ref="Q612">if(V612="","",XLOOKUP(V612,Master[Company],Master[Terms],"NA",0,1))</f>
        <v/>
      </c>
      <c r="R612" s="88" t="str">
        <f t="shared" si="3"/>
        <v/>
      </c>
      <c r="S612" s="88" t="str">
        <f t="array" ref="S612">if(V612="","",XLOOKUP(V612,Master[Company],Master[Group],"NA",0,1))</f>
        <v/>
      </c>
      <c r="T612" s="88" t="str">
        <f t="array" ref="T612">if(V612="","",XLOOKUP(V612,Master[Company],Master[Loading Location],"NA",0,1))</f>
        <v/>
      </c>
      <c r="U612" s="88" t="str">
        <f t="array" ref="U612">if(V612="","",XLOOKUP(V612,Master[Company],Master[Acronym],"NA",0,1))</f>
        <v/>
      </c>
      <c r="V612" s="88"/>
      <c r="W612" s="90"/>
      <c r="X612" s="90"/>
      <c r="Y612" s="88"/>
      <c r="Z612" s="88" t="str">
        <f t="shared" si="5"/>
        <v/>
      </c>
      <c r="AA612" s="88"/>
      <c r="AB612" s="88"/>
      <c r="AC612" s="88"/>
      <c r="AD612" s="166"/>
      <c r="AE612" s="303"/>
      <c r="AF612" s="304"/>
      <c r="AG612" s="304"/>
      <c r="AH612" s="304"/>
      <c r="AI612" s="304"/>
      <c r="AJ612" s="304"/>
      <c r="AK612" s="304"/>
      <c r="AL612" s="305"/>
      <c r="AM612" s="304"/>
      <c r="AN612" s="304"/>
      <c r="AO612" s="304"/>
      <c r="AP612" s="304"/>
      <c r="AQ612" s="304"/>
      <c r="AR612" s="304"/>
      <c r="AS612" s="304"/>
      <c r="AT612" s="304"/>
      <c r="AU612" s="164"/>
      <c r="AV612" s="306"/>
      <c r="AW612" s="306"/>
      <c r="AX612" s="164"/>
      <c r="AY612" s="166"/>
      <c r="AZ612" s="88"/>
      <c r="BA612" s="88"/>
      <c r="BB612" s="88"/>
      <c r="BC612" s="88"/>
      <c r="BD612" s="307"/>
      <c r="BE612" s="88"/>
      <c r="BF612" s="88"/>
      <c r="BG612" s="88"/>
      <c r="BH612" s="308"/>
      <c r="BI612" s="309"/>
      <c r="BJ612" s="310"/>
      <c r="BK612" s="310"/>
      <c r="BL612" s="310"/>
      <c r="BM612" s="310"/>
      <c r="BN612" s="214"/>
    </row>
    <row r="613" ht="22.5" customHeight="1">
      <c r="A613" s="85" t="str">
        <f t="shared" si="6"/>
        <v/>
      </c>
      <c r="B613" s="321"/>
      <c r="C613" s="319" t="str">
        <f t="shared" si="1"/>
        <v/>
      </c>
      <c r="D613" s="322"/>
      <c r="E613" s="320" t="str">
        <f t="shared" si="2"/>
        <v/>
      </c>
      <c r="F613" s="323"/>
      <c r="G613" s="164"/>
      <c r="H613" s="88" t="str">
        <f t="array" ref="H613">IF(D613="","",XLOOKUP(D613,'Master Data'!K:K,'Master Data'!N:N,"Input in Master Data",0,1))</f>
        <v/>
      </c>
      <c r="I613" s="88" t="str">
        <f t="array" ref="I613">IF(D613="","",XLOOKUP(D613,'Master Data'!K:K,'Master Data'!O:O,"Input in Master Data",0,1))</f>
        <v/>
      </c>
      <c r="J613" s="88" t="str">
        <f t="array" ref="J613">if(V613="","",XLOOKUP(V613,Master[Company],Master[Blow],"Unknown",0,1))</f>
        <v/>
      </c>
      <c r="K613" s="88" t="str">
        <f t="array" ref="K613">if(V613="","",XLOOKUP(V613,Master[Company],Master[Pigging],"Unknown",0,1))</f>
        <v/>
      </c>
      <c r="L613" s="88" t="str">
        <f t="array" ref="L613">if(V613="","",XLOOKUP(V613,Master[Company],Master[Load Method],"Unknown",0,1))</f>
        <v/>
      </c>
      <c r="M613" s="88" t="str">
        <f t="array" ref="M613">if(V613="","",XLOOKUP(V613,Master[Company],Master[Line Distance],"Unknown",0,1))</f>
        <v/>
      </c>
      <c r="N613" s="164"/>
      <c r="O613" s="301"/>
      <c r="P613" s="88"/>
      <c r="Q613" s="88" t="str">
        <f t="array" ref="Q613">if(V613="","",XLOOKUP(V613,Master[Company],Master[Terms],"NA",0,1))</f>
        <v/>
      </c>
      <c r="R613" s="88" t="str">
        <f t="shared" si="3"/>
        <v/>
      </c>
      <c r="S613" s="88" t="str">
        <f t="array" ref="S613">if(V613="","",XLOOKUP(V613,Master[Company],Master[Group],"NA",0,1))</f>
        <v/>
      </c>
      <c r="T613" s="88" t="str">
        <f t="array" ref="T613">if(V613="","",XLOOKUP(V613,Master[Company],Master[Loading Location],"NA",0,1))</f>
        <v/>
      </c>
      <c r="U613" s="88" t="str">
        <f t="array" ref="U613">if(V613="","",XLOOKUP(V613,Master[Company],Master[Acronym],"NA",0,1))</f>
        <v/>
      </c>
      <c r="V613" s="88"/>
      <c r="W613" s="90"/>
      <c r="X613" s="90"/>
      <c r="Y613" s="88"/>
      <c r="Z613" s="88" t="str">
        <f t="shared" si="5"/>
        <v/>
      </c>
      <c r="AA613" s="88"/>
      <c r="AB613" s="88"/>
      <c r="AC613" s="88"/>
      <c r="AD613" s="166"/>
      <c r="AE613" s="303"/>
      <c r="AF613" s="304"/>
      <c r="AG613" s="304"/>
      <c r="AH613" s="304"/>
      <c r="AI613" s="304"/>
      <c r="AJ613" s="304"/>
      <c r="AK613" s="304"/>
      <c r="AL613" s="305"/>
      <c r="AM613" s="304"/>
      <c r="AN613" s="304"/>
      <c r="AO613" s="304"/>
      <c r="AP613" s="304"/>
      <c r="AQ613" s="304"/>
      <c r="AR613" s="304"/>
      <c r="AS613" s="304"/>
      <c r="AT613" s="304"/>
      <c r="AU613" s="164"/>
      <c r="AV613" s="306"/>
      <c r="AW613" s="306"/>
      <c r="AX613" s="164"/>
      <c r="AY613" s="166"/>
      <c r="AZ613" s="88"/>
      <c r="BA613" s="88"/>
      <c r="BB613" s="88"/>
      <c r="BC613" s="88"/>
      <c r="BD613" s="307"/>
      <c r="BE613" s="88"/>
      <c r="BF613" s="88"/>
      <c r="BG613" s="88"/>
      <c r="BH613" s="308"/>
      <c r="BI613" s="309"/>
      <c r="BJ613" s="310"/>
      <c r="BK613" s="310"/>
      <c r="BL613" s="310"/>
      <c r="BM613" s="310"/>
      <c r="BN613" s="214"/>
    </row>
    <row r="614" ht="22.5" customHeight="1">
      <c r="A614" s="85" t="str">
        <f t="shared" si="6"/>
        <v/>
      </c>
      <c r="B614" s="321"/>
      <c r="C614" s="319" t="str">
        <f t="shared" si="1"/>
        <v/>
      </c>
      <c r="D614" s="322"/>
      <c r="E614" s="320" t="str">
        <f t="shared" si="2"/>
        <v/>
      </c>
      <c r="F614" s="323"/>
      <c r="G614" s="164"/>
      <c r="H614" s="88" t="str">
        <f t="array" ref="H614">IF(D614="","",XLOOKUP(D614,'Master Data'!K:K,'Master Data'!N:N,"Input in Master Data",0,1))</f>
        <v/>
      </c>
      <c r="I614" s="88" t="str">
        <f t="array" ref="I614">IF(D614="","",XLOOKUP(D614,'Master Data'!K:K,'Master Data'!O:O,"Input in Master Data",0,1))</f>
        <v/>
      </c>
      <c r="J614" s="88" t="str">
        <f t="array" ref="J614">if(V614="","",XLOOKUP(V614,Master[Company],Master[Blow],"Unknown",0,1))</f>
        <v/>
      </c>
      <c r="K614" s="88" t="str">
        <f t="array" ref="K614">if(V614="","",XLOOKUP(V614,Master[Company],Master[Pigging],"Unknown",0,1))</f>
        <v/>
      </c>
      <c r="L614" s="88" t="str">
        <f t="array" ref="L614">if(V614="","",XLOOKUP(V614,Master[Company],Master[Load Method],"Unknown",0,1))</f>
        <v/>
      </c>
      <c r="M614" s="88" t="str">
        <f t="array" ref="M614">if(V614="","",XLOOKUP(V614,Master[Company],Master[Line Distance],"Unknown",0,1))</f>
        <v/>
      </c>
      <c r="N614" s="164"/>
      <c r="O614" s="301"/>
      <c r="P614" s="88"/>
      <c r="Q614" s="88" t="str">
        <f t="array" ref="Q614">if(V614="","",XLOOKUP(V614,Master[Company],Master[Terms],"NA",0,1))</f>
        <v/>
      </c>
      <c r="R614" s="88" t="str">
        <f t="shared" si="3"/>
        <v/>
      </c>
      <c r="S614" s="88" t="str">
        <f t="array" ref="S614">if(V614="","",XLOOKUP(V614,Master[Company],Master[Group],"NA",0,1))</f>
        <v/>
      </c>
      <c r="T614" s="88" t="str">
        <f t="array" ref="T614">if(V614="","",XLOOKUP(V614,Master[Company],Master[Loading Location],"NA",0,1))</f>
        <v/>
      </c>
      <c r="U614" s="88" t="str">
        <f t="array" ref="U614">if(V614="","",XLOOKUP(V614,Master[Company],Master[Acronym],"NA",0,1))</f>
        <v/>
      </c>
      <c r="V614" s="88"/>
      <c r="W614" s="90"/>
      <c r="X614" s="90"/>
      <c r="Y614" s="88"/>
      <c r="Z614" s="88" t="str">
        <f t="shared" si="5"/>
        <v/>
      </c>
      <c r="AA614" s="88"/>
      <c r="AB614" s="88"/>
      <c r="AC614" s="88"/>
      <c r="AD614" s="166"/>
      <c r="AE614" s="303"/>
      <c r="AF614" s="304"/>
      <c r="AG614" s="304"/>
      <c r="AH614" s="304"/>
      <c r="AI614" s="304"/>
      <c r="AJ614" s="304"/>
      <c r="AK614" s="304"/>
      <c r="AL614" s="305"/>
      <c r="AM614" s="304"/>
      <c r="AN614" s="304"/>
      <c r="AO614" s="304"/>
      <c r="AP614" s="304"/>
      <c r="AQ614" s="304"/>
      <c r="AR614" s="304"/>
      <c r="AS614" s="304"/>
      <c r="AT614" s="304"/>
      <c r="AU614" s="164"/>
      <c r="AV614" s="306"/>
      <c r="AW614" s="306"/>
      <c r="AX614" s="164"/>
      <c r="AY614" s="166"/>
      <c r="AZ614" s="88"/>
      <c r="BA614" s="88"/>
      <c r="BB614" s="88"/>
      <c r="BC614" s="88"/>
      <c r="BD614" s="307"/>
      <c r="BE614" s="88"/>
      <c r="BF614" s="88"/>
      <c r="BG614" s="88"/>
      <c r="BH614" s="308"/>
      <c r="BI614" s="309"/>
      <c r="BJ614" s="310"/>
      <c r="BK614" s="310"/>
      <c r="BL614" s="310"/>
      <c r="BM614" s="310"/>
      <c r="BN614" s="214"/>
    </row>
    <row r="615" ht="22.5" customHeight="1">
      <c r="A615" s="85" t="str">
        <f t="shared" si="6"/>
        <v/>
      </c>
      <c r="B615" s="321"/>
      <c r="C615" s="319" t="str">
        <f t="shared" si="1"/>
        <v/>
      </c>
      <c r="D615" s="322"/>
      <c r="E615" s="320" t="str">
        <f t="shared" si="2"/>
        <v/>
      </c>
      <c r="F615" s="323"/>
      <c r="G615" s="164"/>
      <c r="H615" s="88" t="str">
        <f t="array" ref="H615">IF(D615="","",XLOOKUP(D615,'Master Data'!K:K,'Master Data'!N:N,"Input in Master Data",0,1))</f>
        <v/>
      </c>
      <c r="I615" s="88" t="str">
        <f t="array" ref="I615">IF(D615="","",XLOOKUP(D615,'Master Data'!K:K,'Master Data'!O:O,"Input in Master Data",0,1))</f>
        <v/>
      </c>
      <c r="J615" s="88" t="str">
        <f t="array" ref="J615">if(V615="","",XLOOKUP(V615,Master[Company],Master[Blow],"Unknown",0,1))</f>
        <v/>
      </c>
      <c r="K615" s="88" t="str">
        <f t="array" ref="K615">if(V615="","",XLOOKUP(V615,Master[Company],Master[Pigging],"Unknown",0,1))</f>
        <v/>
      </c>
      <c r="L615" s="88" t="str">
        <f t="array" ref="L615">if(V615="","",XLOOKUP(V615,Master[Company],Master[Load Method],"Unknown",0,1))</f>
        <v/>
      </c>
      <c r="M615" s="88" t="str">
        <f t="array" ref="M615">if(V615="","",XLOOKUP(V615,Master[Company],Master[Line Distance],"Unknown",0,1))</f>
        <v/>
      </c>
      <c r="N615" s="164"/>
      <c r="O615" s="301"/>
      <c r="P615" s="88"/>
      <c r="Q615" s="88" t="str">
        <f t="array" ref="Q615">if(V615="","",XLOOKUP(V615,Master[Company],Master[Terms],"NA",0,1))</f>
        <v/>
      </c>
      <c r="R615" s="88" t="str">
        <f t="shared" si="3"/>
        <v/>
      </c>
      <c r="S615" s="88" t="str">
        <f t="array" ref="S615">if(V615="","",XLOOKUP(V615,Master[Company],Master[Group],"NA",0,1))</f>
        <v/>
      </c>
      <c r="T615" s="88" t="str">
        <f t="array" ref="T615">if(V615="","",XLOOKUP(V615,Master[Company],Master[Loading Location],"NA",0,1))</f>
        <v/>
      </c>
      <c r="U615" s="88" t="str">
        <f t="array" ref="U615">if(V615="","",XLOOKUP(V615,Master[Company],Master[Acronym],"NA",0,1))</f>
        <v/>
      </c>
      <c r="V615" s="88"/>
      <c r="W615" s="90"/>
      <c r="X615" s="90"/>
      <c r="Y615" s="88"/>
      <c r="Z615" s="88" t="str">
        <f t="shared" si="5"/>
        <v/>
      </c>
      <c r="AA615" s="88"/>
      <c r="AB615" s="88"/>
      <c r="AC615" s="88"/>
      <c r="AD615" s="166"/>
      <c r="AE615" s="303"/>
      <c r="AF615" s="304"/>
      <c r="AG615" s="304"/>
      <c r="AH615" s="304"/>
      <c r="AI615" s="304"/>
      <c r="AJ615" s="304"/>
      <c r="AK615" s="304"/>
      <c r="AL615" s="305"/>
      <c r="AM615" s="304"/>
      <c r="AN615" s="304"/>
      <c r="AO615" s="304"/>
      <c r="AP615" s="304"/>
      <c r="AQ615" s="304"/>
      <c r="AR615" s="304"/>
      <c r="AS615" s="304"/>
      <c r="AT615" s="304"/>
      <c r="AU615" s="164"/>
      <c r="AV615" s="306"/>
      <c r="AW615" s="306"/>
      <c r="AX615" s="164"/>
      <c r="AY615" s="166"/>
      <c r="AZ615" s="88"/>
      <c r="BA615" s="88"/>
      <c r="BB615" s="88"/>
      <c r="BC615" s="88"/>
      <c r="BD615" s="307"/>
      <c r="BE615" s="88"/>
      <c r="BF615" s="88"/>
      <c r="BG615" s="88"/>
      <c r="BH615" s="308"/>
      <c r="BI615" s="309"/>
      <c r="BJ615" s="310"/>
      <c r="BK615" s="310"/>
      <c r="BL615" s="310"/>
      <c r="BM615" s="310"/>
      <c r="BN615" s="214"/>
    </row>
    <row r="616" ht="22.5" customHeight="1">
      <c r="A616" s="85" t="str">
        <f t="shared" si="6"/>
        <v/>
      </c>
      <c r="B616" s="321"/>
      <c r="C616" s="319" t="str">
        <f t="shared" si="1"/>
        <v/>
      </c>
      <c r="D616" s="322"/>
      <c r="E616" s="320" t="str">
        <f t="shared" si="2"/>
        <v/>
      </c>
      <c r="F616" s="323"/>
      <c r="G616" s="164"/>
      <c r="H616" s="88" t="str">
        <f t="array" ref="H616">IF(D616="","",XLOOKUP(D616,'Master Data'!K:K,'Master Data'!N:N,"Input in Master Data",0,1))</f>
        <v/>
      </c>
      <c r="I616" s="88" t="str">
        <f t="array" ref="I616">IF(D616="","",XLOOKUP(D616,'Master Data'!K:K,'Master Data'!O:O,"Input in Master Data",0,1))</f>
        <v/>
      </c>
      <c r="J616" s="88" t="str">
        <f t="array" ref="J616">if(V616="","",XLOOKUP(V616,Master[Company],Master[Blow],"Unknown",0,1))</f>
        <v/>
      </c>
      <c r="K616" s="88" t="str">
        <f t="array" ref="K616">if(V616="","",XLOOKUP(V616,Master[Company],Master[Pigging],"Unknown",0,1))</f>
        <v/>
      </c>
      <c r="L616" s="88" t="str">
        <f t="array" ref="L616">if(V616="","",XLOOKUP(V616,Master[Company],Master[Load Method],"Unknown",0,1))</f>
        <v/>
      </c>
      <c r="M616" s="88" t="str">
        <f t="array" ref="M616">if(V616="","",XLOOKUP(V616,Master[Company],Master[Line Distance],"Unknown",0,1))</f>
        <v/>
      </c>
      <c r="N616" s="164"/>
      <c r="O616" s="301"/>
      <c r="P616" s="88"/>
      <c r="Q616" s="88" t="str">
        <f t="array" ref="Q616">if(V616="","",XLOOKUP(V616,Master[Company],Master[Terms],"NA",0,1))</f>
        <v/>
      </c>
      <c r="R616" s="88" t="str">
        <f t="shared" si="3"/>
        <v/>
      </c>
      <c r="S616" s="88" t="str">
        <f t="array" ref="S616">if(V616="","",XLOOKUP(V616,Master[Company],Master[Group],"NA",0,1))</f>
        <v/>
      </c>
      <c r="T616" s="88" t="str">
        <f t="array" ref="T616">if(V616="","",XLOOKUP(V616,Master[Company],Master[Loading Location],"NA",0,1))</f>
        <v/>
      </c>
      <c r="U616" s="88" t="str">
        <f t="array" ref="U616">if(V616="","",XLOOKUP(V616,Master[Company],Master[Acronym],"NA",0,1))</f>
        <v/>
      </c>
      <c r="V616" s="88"/>
      <c r="W616" s="90"/>
      <c r="X616" s="90"/>
      <c r="Y616" s="88"/>
      <c r="Z616" s="88" t="str">
        <f t="shared" si="5"/>
        <v/>
      </c>
      <c r="AA616" s="88"/>
      <c r="AB616" s="88"/>
      <c r="AC616" s="88"/>
      <c r="AD616" s="166"/>
      <c r="AE616" s="303"/>
      <c r="AF616" s="304"/>
      <c r="AG616" s="304"/>
      <c r="AH616" s="304"/>
      <c r="AI616" s="304"/>
      <c r="AJ616" s="304"/>
      <c r="AK616" s="304"/>
      <c r="AL616" s="305"/>
      <c r="AM616" s="304"/>
      <c r="AN616" s="304"/>
      <c r="AO616" s="304"/>
      <c r="AP616" s="304"/>
      <c r="AQ616" s="304"/>
      <c r="AR616" s="304"/>
      <c r="AS616" s="304"/>
      <c r="AT616" s="304"/>
      <c r="AU616" s="164"/>
      <c r="AV616" s="306"/>
      <c r="AW616" s="306"/>
      <c r="AX616" s="164"/>
      <c r="AY616" s="166"/>
      <c r="AZ616" s="88"/>
      <c r="BA616" s="88"/>
      <c r="BB616" s="88"/>
      <c r="BC616" s="88"/>
      <c r="BD616" s="307"/>
      <c r="BE616" s="88"/>
      <c r="BF616" s="88"/>
      <c r="BG616" s="88"/>
      <c r="BH616" s="308"/>
      <c r="BI616" s="309"/>
      <c r="BJ616" s="310"/>
      <c r="BK616" s="310"/>
      <c r="BL616" s="310"/>
      <c r="BM616" s="310"/>
      <c r="BN616" s="214"/>
    </row>
    <row r="617" ht="22.5" customHeight="1">
      <c r="A617" s="85" t="str">
        <f t="shared" si="6"/>
        <v/>
      </c>
      <c r="B617" s="321"/>
      <c r="C617" s="319" t="str">
        <f t="shared" si="1"/>
        <v/>
      </c>
      <c r="D617" s="322"/>
      <c r="E617" s="320" t="str">
        <f t="shared" si="2"/>
        <v/>
      </c>
      <c r="F617" s="323"/>
      <c r="G617" s="164"/>
      <c r="H617" s="88" t="str">
        <f t="array" ref="H617">IF(D617="","",XLOOKUP(D617,'Master Data'!K:K,'Master Data'!N:N,"Input in Master Data",0,1))</f>
        <v/>
      </c>
      <c r="I617" s="88" t="str">
        <f t="array" ref="I617">IF(D617="","",XLOOKUP(D617,'Master Data'!K:K,'Master Data'!O:O,"Input in Master Data",0,1))</f>
        <v/>
      </c>
      <c r="J617" s="88" t="str">
        <f t="array" ref="J617">if(V617="","",XLOOKUP(V617,Master[Company],Master[Blow],"Unknown",0,1))</f>
        <v/>
      </c>
      <c r="K617" s="88" t="str">
        <f t="array" ref="K617">if(V617="","",XLOOKUP(V617,Master[Company],Master[Pigging],"Unknown",0,1))</f>
        <v/>
      </c>
      <c r="L617" s="88" t="str">
        <f t="array" ref="L617">if(V617="","",XLOOKUP(V617,Master[Company],Master[Load Method],"Unknown",0,1))</f>
        <v/>
      </c>
      <c r="M617" s="88" t="str">
        <f t="array" ref="M617">if(V617="","",XLOOKUP(V617,Master[Company],Master[Line Distance],"Unknown",0,1))</f>
        <v/>
      </c>
      <c r="N617" s="164"/>
      <c r="O617" s="301"/>
      <c r="P617" s="88"/>
      <c r="Q617" s="88" t="str">
        <f t="array" ref="Q617">if(V617="","",XLOOKUP(V617,Master[Company],Master[Terms],"NA",0,1))</f>
        <v/>
      </c>
      <c r="R617" s="88" t="str">
        <f t="shared" si="3"/>
        <v/>
      </c>
      <c r="S617" s="88" t="str">
        <f t="array" ref="S617">if(V617="","",XLOOKUP(V617,Master[Company],Master[Group],"NA",0,1))</f>
        <v/>
      </c>
      <c r="T617" s="88" t="str">
        <f t="array" ref="T617">if(V617="","",XLOOKUP(V617,Master[Company],Master[Loading Location],"NA",0,1))</f>
        <v/>
      </c>
      <c r="U617" s="88" t="str">
        <f t="array" ref="U617">if(V617="","",XLOOKUP(V617,Master[Company],Master[Acronym],"NA",0,1))</f>
        <v/>
      </c>
      <c r="V617" s="88"/>
      <c r="W617" s="90"/>
      <c r="X617" s="90"/>
      <c r="Y617" s="88"/>
      <c r="Z617" s="88" t="str">
        <f t="shared" si="5"/>
        <v/>
      </c>
      <c r="AA617" s="88"/>
      <c r="AB617" s="88"/>
      <c r="AC617" s="88"/>
      <c r="AD617" s="166"/>
      <c r="AE617" s="303"/>
      <c r="AF617" s="304"/>
      <c r="AG617" s="304"/>
      <c r="AH617" s="304"/>
      <c r="AI617" s="304"/>
      <c r="AJ617" s="304"/>
      <c r="AK617" s="304"/>
      <c r="AL617" s="305"/>
      <c r="AM617" s="304"/>
      <c r="AN617" s="304"/>
      <c r="AO617" s="304"/>
      <c r="AP617" s="304"/>
      <c r="AQ617" s="304"/>
      <c r="AR617" s="304"/>
      <c r="AS617" s="304"/>
      <c r="AT617" s="304"/>
      <c r="AU617" s="164"/>
      <c r="AV617" s="306"/>
      <c r="AW617" s="306"/>
      <c r="AX617" s="164"/>
      <c r="AY617" s="166"/>
      <c r="AZ617" s="88"/>
      <c r="BA617" s="88"/>
      <c r="BB617" s="88"/>
      <c r="BC617" s="88"/>
      <c r="BD617" s="307"/>
      <c r="BE617" s="88"/>
      <c r="BF617" s="88"/>
      <c r="BG617" s="88"/>
      <c r="BH617" s="308"/>
      <c r="BI617" s="309"/>
      <c r="BJ617" s="310"/>
      <c r="BK617" s="310"/>
      <c r="BL617" s="310"/>
      <c r="BM617" s="310"/>
      <c r="BN617" s="214"/>
    </row>
    <row r="618" ht="22.5" customHeight="1">
      <c r="A618" s="85" t="str">
        <f t="shared" si="6"/>
        <v/>
      </c>
      <c r="B618" s="321"/>
      <c r="C618" s="319" t="str">
        <f t="shared" si="1"/>
        <v/>
      </c>
      <c r="D618" s="322"/>
      <c r="E618" s="320" t="str">
        <f t="shared" si="2"/>
        <v/>
      </c>
      <c r="F618" s="323"/>
      <c r="G618" s="164"/>
      <c r="H618" s="88" t="str">
        <f t="array" ref="H618">IF(D618="","",XLOOKUP(D618,'Master Data'!K:K,'Master Data'!N:N,"Input in Master Data",0,1))</f>
        <v/>
      </c>
      <c r="I618" s="88" t="str">
        <f t="array" ref="I618">IF(D618="","",XLOOKUP(D618,'Master Data'!K:K,'Master Data'!O:O,"Input in Master Data",0,1))</f>
        <v/>
      </c>
      <c r="J618" s="88" t="str">
        <f t="array" ref="J618">if(V618="","",XLOOKUP(V618,Master[Company],Master[Blow],"Unknown",0,1))</f>
        <v/>
      </c>
      <c r="K618" s="88" t="str">
        <f t="array" ref="K618">if(V618="","",XLOOKUP(V618,Master[Company],Master[Pigging],"Unknown",0,1))</f>
        <v/>
      </c>
      <c r="L618" s="88" t="str">
        <f t="array" ref="L618">if(V618="","",XLOOKUP(V618,Master[Company],Master[Load Method],"Unknown",0,1))</f>
        <v/>
      </c>
      <c r="M618" s="88" t="str">
        <f t="array" ref="M618">if(V618="","",XLOOKUP(V618,Master[Company],Master[Line Distance],"Unknown",0,1))</f>
        <v/>
      </c>
      <c r="N618" s="164"/>
      <c r="O618" s="301"/>
      <c r="P618" s="88"/>
      <c r="Q618" s="88" t="str">
        <f t="array" ref="Q618">if(V618="","",XLOOKUP(V618,Master[Company],Master[Terms],"NA",0,1))</f>
        <v/>
      </c>
      <c r="R618" s="88" t="str">
        <f t="shared" si="3"/>
        <v/>
      </c>
      <c r="S618" s="88" t="str">
        <f t="array" ref="S618">if(V618="","",XLOOKUP(V618,Master[Company],Master[Group],"NA",0,1))</f>
        <v/>
      </c>
      <c r="T618" s="88" t="str">
        <f t="array" ref="T618">if(V618="","",XLOOKUP(V618,Master[Company],Master[Loading Location],"NA",0,1))</f>
        <v/>
      </c>
      <c r="U618" s="88" t="str">
        <f t="array" ref="U618">if(V618="","",XLOOKUP(V618,Master[Company],Master[Acronym],"NA",0,1))</f>
        <v/>
      </c>
      <c r="V618" s="88"/>
      <c r="W618" s="90"/>
      <c r="X618" s="90"/>
      <c r="Y618" s="88"/>
      <c r="Z618" s="88" t="str">
        <f t="shared" si="5"/>
        <v/>
      </c>
      <c r="AA618" s="88"/>
      <c r="AB618" s="88"/>
      <c r="AC618" s="88"/>
      <c r="AD618" s="166"/>
      <c r="AE618" s="303"/>
      <c r="AF618" s="304"/>
      <c r="AG618" s="304"/>
      <c r="AH618" s="304"/>
      <c r="AI618" s="304"/>
      <c r="AJ618" s="304"/>
      <c r="AK618" s="304"/>
      <c r="AL618" s="305"/>
      <c r="AM618" s="304"/>
      <c r="AN618" s="304"/>
      <c r="AO618" s="304"/>
      <c r="AP618" s="304"/>
      <c r="AQ618" s="304"/>
      <c r="AR618" s="304"/>
      <c r="AS618" s="304"/>
      <c r="AT618" s="304"/>
      <c r="AU618" s="164"/>
      <c r="AV618" s="306"/>
      <c r="AW618" s="306"/>
      <c r="AX618" s="164"/>
      <c r="AY618" s="166"/>
      <c r="AZ618" s="88"/>
      <c r="BA618" s="88"/>
      <c r="BB618" s="88"/>
      <c r="BC618" s="88"/>
      <c r="BD618" s="307"/>
      <c r="BE618" s="88"/>
      <c r="BF618" s="88"/>
      <c r="BG618" s="88"/>
      <c r="BH618" s="308"/>
      <c r="BI618" s="309"/>
      <c r="BJ618" s="310"/>
      <c r="BK618" s="310"/>
      <c r="BL618" s="310"/>
      <c r="BM618" s="310"/>
      <c r="BN618" s="214"/>
    </row>
    <row r="619" ht="22.5" customHeight="1">
      <c r="A619" s="85" t="str">
        <f t="shared" si="6"/>
        <v/>
      </c>
      <c r="B619" s="321"/>
      <c r="C619" s="319" t="str">
        <f t="shared" si="1"/>
        <v/>
      </c>
      <c r="D619" s="322"/>
      <c r="E619" s="320" t="str">
        <f t="shared" si="2"/>
        <v/>
      </c>
      <c r="F619" s="323"/>
      <c r="G619" s="164"/>
      <c r="H619" s="88" t="str">
        <f t="array" ref="H619">IF(D619="","",XLOOKUP(D619,'Master Data'!K:K,'Master Data'!N:N,"Input in Master Data",0,1))</f>
        <v/>
      </c>
      <c r="I619" s="88" t="str">
        <f t="array" ref="I619">IF(D619="","",XLOOKUP(D619,'Master Data'!K:K,'Master Data'!O:O,"Input in Master Data",0,1))</f>
        <v/>
      </c>
      <c r="J619" s="88" t="str">
        <f t="array" ref="J619">if(V619="","",XLOOKUP(V619,Master[Company],Master[Blow],"Unknown",0,1))</f>
        <v/>
      </c>
      <c r="K619" s="88" t="str">
        <f t="array" ref="K619">if(V619="","",XLOOKUP(V619,Master[Company],Master[Pigging],"Unknown",0,1))</f>
        <v/>
      </c>
      <c r="L619" s="88" t="str">
        <f t="array" ref="L619">if(V619="","",XLOOKUP(V619,Master[Company],Master[Load Method],"Unknown",0,1))</f>
        <v/>
      </c>
      <c r="M619" s="88" t="str">
        <f t="array" ref="M619">if(V619="","",XLOOKUP(V619,Master[Company],Master[Line Distance],"Unknown",0,1))</f>
        <v/>
      </c>
      <c r="N619" s="164"/>
      <c r="O619" s="301"/>
      <c r="P619" s="88"/>
      <c r="Q619" s="88" t="str">
        <f t="array" ref="Q619">if(V619="","",XLOOKUP(V619,Master[Company],Master[Terms],"NA",0,1))</f>
        <v/>
      </c>
      <c r="R619" s="88" t="str">
        <f t="shared" si="3"/>
        <v/>
      </c>
      <c r="S619" s="88" t="str">
        <f t="array" ref="S619">if(V619="","",XLOOKUP(V619,Master[Company],Master[Group],"NA",0,1))</f>
        <v/>
      </c>
      <c r="T619" s="88" t="str">
        <f t="array" ref="T619">if(V619="","",XLOOKUP(V619,Master[Company],Master[Loading Location],"NA",0,1))</f>
        <v/>
      </c>
      <c r="U619" s="88" t="str">
        <f t="array" ref="U619">if(V619="","",XLOOKUP(V619,Master[Company],Master[Acronym],"NA",0,1))</f>
        <v/>
      </c>
      <c r="V619" s="88"/>
      <c r="W619" s="90"/>
      <c r="X619" s="90"/>
      <c r="Y619" s="88"/>
      <c r="Z619" s="88" t="str">
        <f t="shared" si="5"/>
        <v/>
      </c>
      <c r="AA619" s="88"/>
      <c r="AB619" s="88"/>
      <c r="AC619" s="88"/>
      <c r="AD619" s="166"/>
      <c r="AE619" s="303"/>
      <c r="AF619" s="304"/>
      <c r="AG619" s="304"/>
      <c r="AH619" s="304"/>
      <c r="AI619" s="304"/>
      <c r="AJ619" s="304"/>
      <c r="AK619" s="304"/>
      <c r="AL619" s="305"/>
      <c r="AM619" s="304"/>
      <c r="AN619" s="304"/>
      <c r="AO619" s="304"/>
      <c r="AP619" s="304"/>
      <c r="AQ619" s="304"/>
      <c r="AR619" s="304"/>
      <c r="AS619" s="304"/>
      <c r="AT619" s="304"/>
      <c r="AU619" s="164"/>
      <c r="AV619" s="306"/>
      <c r="AW619" s="306"/>
      <c r="AX619" s="164"/>
      <c r="AY619" s="166"/>
      <c r="AZ619" s="88"/>
      <c r="BA619" s="88"/>
      <c r="BB619" s="88"/>
      <c r="BC619" s="88"/>
      <c r="BD619" s="307"/>
      <c r="BE619" s="88"/>
      <c r="BF619" s="88"/>
      <c r="BG619" s="88"/>
      <c r="BH619" s="308"/>
      <c r="BI619" s="309"/>
      <c r="BJ619" s="310"/>
      <c r="BK619" s="310"/>
      <c r="BL619" s="310"/>
      <c r="BM619" s="310"/>
      <c r="BN619" s="214"/>
    </row>
    <row r="620" ht="22.5" customHeight="1">
      <c r="A620" s="85" t="str">
        <f t="shared" si="6"/>
        <v/>
      </c>
      <c r="B620" s="321"/>
      <c r="C620" s="319" t="str">
        <f t="shared" si="1"/>
        <v/>
      </c>
      <c r="D620" s="322"/>
      <c r="E620" s="320" t="str">
        <f t="shared" si="2"/>
        <v/>
      </c>
      <c r="F620" s="323"/>
      <c r="G620" s="164"/>
      <c r="H620" s="88" t="str">
        <f t="array" ref="H620">IF(D620="","",XLOOKUP(D620,'Master Data'!K:K,'Master Data'!N:N,"Input in Master Data",0,1))</f>
        <v/>
      </c>
      <c r="I620" s="88" t="str">
        <f t="array" ref="I620">IF(D620="","",XLOOKUP(D620,'Master Data'!K:K,'Master Data'!O:O,"Input in Master Data",0,1))</f>
        <v/>
      </c>
      <c r="J620" s="88" t="str">
        <f t="array" ref="J620">if(V620="","",XLOOKUP(V620,Master[Company],Master[Blow],"Unknown",0,1))</f>
        <v/>
      </c>
      <c r="K620" s="88" t="str">
        <f t="array" ref="K620">if(V620="","",XLOOKUP(V620,Master[Company],Master[Pigging],"Unknown",0,1))</f>
        <v/>
      </c>
      <c r="L620" s="88" t="str">
        <f t="array" ref="L620">if(V620="","",XLOOKUP(V620,Master[Company],Master[Load Method],"Unknown",0,1))</f>
        <v/>
      </c>
      <c r="M620" s="88" t="str">
        <f t="array" ref="M620">if(V620="","",XLOOKUP(V620,Master[Company],Master[Line Distance],"Unknown",0,1))</f>
        <v/>
      </c>
      <c r="N620" s="164"/>
      <c r="O620" s="301"/>
      <c r="P620" s="88"/>
      <c r="Q620" s="88" t="str">
        <f t="array" ref="Q620">if(V620="","",XLOOKUP(V620,Master[Company],Master[Terms],"NA",0,1))</f>
        <v/>
      </c>
      <c r="R620" s="88" t="str">
        <f t="shared" si="3"/>
        <v/>
      </c>
      <c r="S620" s="88" t="str">
        <f t="array" ref="S620">if(V620="","",XLOOKUP(V620,Master[Company],Master[Group],"NA",0,1))</f>
        <v/>
      </c>
      <c r="T620" s="88" t="str">
        <f t="array" ref="T620">if(V620="","",XLOOKUP(V620,Master[Company],Master[Loading Location],"NA",0,1))</f>
        <v/>
      </c>
      <c r="U620" s="88" t="str">
        <f t="array" ref="U620">if(V620="","",XLOOKUP(V620,Master[Company],Master[Acronym],"NA",0,1))</f>
        <v/>
      </c>
      <c r="V620" s="88"/>
      <c r="W620" s="90"/>
      <c r="X620" s="90"/>
      <c r="Y620" s="88"/>
      <c r="Z620" s="88" t="str">
        <f t="shared" si="5"/>
        <v/>
      </c>
      <c r="AA620" s="88"/>
      <c r="AB620" s="88"/>
      <c r="AC620" s="88"/>
      <c r="AD620" s="166"/>
      <c r="AE620" s="303"/>
      <c r="AF620" s="304"/>
      <c r="AG620" s="304"/>
      <c r="AH620" s="304"/>
      <c r="AI620" s="304"/>
      <c r="AJ620" s="304"/>
      <c r="AK620" s="304"/>
      <c r="AL620" s="305"/>
      <c r="AM620" s="304"/>
      <c r="AN620" s="304"/>
      <c r="AO620" s="304"/>
      <c r="AP620" s="304"/>
      <c r="AQ620" s="304"/>
      <c r="AR620" s="304"/>
      <c r="AS620" s="304"/>
      <c r="AT620" s="304"/>
      <c r="AU620" s="164"/>
      <c r="AV620" s="306"/>
      <c r="AW620" s="306"/>
      <c r="AX620" s="164"/>
      <c r="AY620" s="166"/>
      <c r="AZ620" s="88"/>
      <c r="BA620" s="88"/>
      <c r="BB620" s="88"/>
      <c r="BC620" s="88"/>
      <c r="BD620" s="307"/>
      <c r="BE620" s="88"/>
      <c r="BF620" s="88"/>
      <c r="BG620" s="88"/>
      <c r="BH620" s="308"/>
      <c r="BI620" s="309"/>
      <c r="BJ620" s="310"/>
      <c r="BK620" s="310"/>
      <c r="BL620" s="310"/>
      <c r="BM620" s="310"/>
      <c r="BN620" s="214"/>
    </row>
    <row r="621" ht="22.5" customHeight="1">
      <c r="A621" s="85" t="str">
        <f t="shared" si="6"/>
        <v/>
      </c>
      <c r="B621" s="321"/>
      <c r="C621" s="319" t="str">
        <f t="shared" si="1"/>
        <v/>
      </c>
      <c r="D621" s="322"/>
      <c r="E621" s="320" t="str">
        <f t="shared" si="2"/>
        <v/>
      </c>
      <c r="F621" s="323"/>
      <c r="G621" s="164"/>
      <c r="H621" s="88" t="str">
        <f t="array" ref="H621">IF(D621="","",XLOOKUP(D621,'Master Data'!K:K,'Master Data'!N:N,"Input in Master Data",0,1))</f>
        <v/>
      </c>
      <c r="I621" s="88" t="str">
        <f t="array" ref="I621">IF(D621="","",XLOOKUP(D621,'Master Data'!K:K,'Master Data'!O:O,"Input in Master Data",0,1))</f>
        <v/>
      </c>
      <c r="J621" s="88" t="str">
        <f t="array" ref="J621">if(V621="","",XLOOKUP(V621,Master[Company],Master[Blow],"Unknown",0,1))</f>
        <v/>
      </c>
      <c r="K621" s="88" t="str">
        <f t="array" ref="K621">if(V621="","",XLOOKUP(V621,Master[Company],Master[Pigging],"Unknown",0,1))</f>
        <v/>
      </c>
      <c r="L621" s="88" t="str">
        <f t="array" ref="L621">if(V621="","",XLOOKUP(V621,Master[Company],Master[Load Method],"Unknown",0,1))</f>
        <v/>
      </c>
      <c r="M621" s="88" t="str">
        <f t="array" ref="M621">if(V621="","",XLOOKUP(V621,Master[Company],Master[Line Distance],"Unknown",0,1))</f>
        <v/>
      </c>
      <c r="N621" s="164"/>
      <c r="O621" s="301"/>
      <c r="P621" s="88"/>
      <c r="Q621" s="88" t="str">
        <f t="array" ref="Q621">if(V621="","",XLOOKUP(V621,Master[Company],Master[Terms],"NA",0,1))</f>
        <v/>
      </c>
      <c r="R621" s="88" t="str">
        <f t="shared" si="3"/>
        <v/>
      </c>
      <c r="S621" s="88" t="str">
        <f t="array" ref="S621">if(V621="","",XLOOKUP(V621,Master[Company],Master[Group],"NA",0,1))</f>
        <v/>
      </c>
      <c r="T621" s="88" t="str">
        <f t="array" ref="T621">if(V621="","",XLOOKUP(V621,Master[Company],Master[Loading Location],"NA",0,1))</f>
        <v/>
      </c>
      <c r="U621" s="88" t="str">
        <f t="array" ref="U621">if(V621="","",XLOOKUP(V621,Master[Company],Master[Acronym],"NA",0,1))</f>
        <v/>
      </c>
      <c r="V621" s="88"/>
      <c r="W621" s="90"/>
      <c r="X621" s="90"/>
      <c r="Y621" s="88"/>
      <c r="Z621" s="88" t="str">
        <f t="shared" si="5"/>
        <v/>
      </c>
      <c r="AA621" s="88"/>
      <c r="AB621" s="88"/>
      <c r="AC621" s="88"/>
      <c r="AD621" s="166"/>
      <c r="AE621" s="303"/>
      <c r="AF621" s="304"/>
      <c r="AG621" s="304"/>
      <c r="AH621" s="304"/>
      <c r="AI621" s="304"/>
      <c r="AJ621" s="304"/>
      <c r="AK621" s="304"/>
      <c r="AL621" s="305"/>
      <c r="AM621" s="304"/>
      <c r="AN621" s="304"/>
      <c r="AO621" s="304"/>
      <c r="AP621" s="304"/>
      <c r="AQ621" s="304"/>
      <c r="AR621" s="304"/>
      <c r="AS621" s="304"/>
      <c r="AT621" s="304"/>
      <c r="AU621" s="164"/>
      <c r="AV621" s="306"/>
      <c r="AW621" s="306"/>
      <c r="AX621" s="164"/>
      <c r="AY621" s="166"/>
      <c r="AZ621" s="88"/>
      <c r="BA621" s="88"/>
      <c r="BB621" s="88"/>
      <c r="BC621" s="88"/>
      <c r="BD621" s="307"/>
      <c r="BE621" s="88"/>
      <c r="BF621" s="88"/>
      <c r="BG621" s="88"/>
      <c r="BH621" s="308"/>
      <c r="BI621" s="309"/>
      <c r="BJ621" s="310"/>
      <c r="BK621" s="310"/>
      <c r="BL621" s="310"/>
      <c r="BM621" s="310"/>
      <c r="BN621" s="214"/>
    </row>
    <row r="622" ht="22.5" customHeight="1">
      <c r="A622" s="85" t="str">
        <f t="shared" si="6"/>
        <v/>
      </c>
      <c r="B622" s="321"/>
      <c r="C622" s="319" t="str">
        <f t="shared" si="1"/>
        <v/>
      </c>
      <c r="D622" s="322"/>
      <c r="E622" s="320" t="str">
        <f t="shared" si="2"/>
        <v/>
      </c>
      <c r="F622" s="323"/>
      <c r="G622" s="164"/>
      <c r="H622" s="88" t="str">
        <f t="array" ref="H622">IF(D622="","",XLOOKUP(D622,'Master Data'!K:K,'Master Data'!N:N,"Input in Master Data",0,1))</f>
        <v/>
      </c>
      <c r="I622" s="88" t="str">
        <f t="array" ref="I622">IF(D622="","",XLOOKUP(D622,'Master Data'!K:K,'Master Data'!O:O,"Input in Master Data",0,1))</f>
        <v/>
      </c>
      <c r="J622" s="88" t="str">
        <f t="array" ref="J622">if(V622="","",XLOOKUP(V622,Master[Company],Master[Blow],"Unknown",0,1))</f>
        <v/>
      </c>
      <c r="K622" s="88" t="str">
        <f t="array" ref="K622">if(V622="","",XLOOKUP(V622,Master[Company],Master[Pigging],"Unknown",0,1))</f>
        <v/>
      </c>
      <c r="L622" s="88" t="str">
        <f t="array" ref="L622">if(V622="","",XLOOKUP(V622,Master[Company],Master[Load Method],"Unknown",0,1))</f>
        <v/>
      </c>
      <c r="M622" s="88" t="str">
        <f t="array" ref="M622">if(V622="","",XLOOKUP(V622,Master[Company],Master[Line Distance],"Unknown",0,1))</f>
        <v/>
      </c>
      <c r="N622" s="164"/>
      <c r="O622" s="301"/>
      <c r="P622" s="88"/>
      <c r="Q622" s="88" t="str">
        <f t="array" ref="Q622">if(V622="","",XLOOKUP(V622,Master[Company],Master[Terms],"NA",0,1))</f>
        <v/>
      </c>
      <c r="R622" s="88" t="str">
        <f t="shared" si="3"/>
        <v/>
      </c>
      <c r="S622" s="88" t="str">
        <f t="array" ref="S622">if(V622="","",XLOOKUP(V622,Master[Company],Master[Group],"NA",0,1))</f>
        <v/>
      </c>
      <c r="T622" s="88" t="str">
        <f t="array" ref="T622">if(V622="","",XLOOKUP(V622,Master[Company],Master[Loading Location],"NA",0,1))</f>
        <v/>
      </c>
      <c r="U622" s="88" t="str">
        <f t="array" ref="U622">if(V622="","",XLOOKUP(V622,Master[Company],Master[Acronym],"NA",0,1))</f>
        <v/>
      </c>
      <c r="V622" s="88"/>
      <c r="W622" s="90"/>
      <c r="X622" s="90"/>
      <c r="Y622" s="88"/>
      <c r="Z622" s="88" t="str">
        <f t="shared" si="5"/>
        <v/>
      </c>
      <c r="AA622" s="88"/>
      <c r="AB622" s="88"/>
      <c r="AC622" s="88"/>
      <c r="AD622" s="166"/>
      <c r="AE622" s="303"/>
      <c r="AF622" s="304"/>
      <c r="AG622" s="304"/>
      <c r="AH622" s="304"/>
      <c r="AI622" s="304"/>
      <c r="AJ622" s="304"/>
      <c r="AK622" s="304"/>
      <c r="AL622" s="305"/>
      <c r="AM622" s="304"/>
      <c r="AN622" s="304"/>
      <c r="AO622" s="304"/>
      <c r="AP622" s="304"/>
      <c r="AQ622" s="304"/>
      <c r="AR622" s="304"/>
      <c r="AS622" s="304"/>
      <c r="AT622" s="304"/>
      <c r="AU622" s="164"/>
      <c r="AV622" s="306"/>
      <c r="AW622" s="306"/>
      <c r="AX622" s="164"/>
      <c r="AY622" s="166"/>
      <c r="AZ622" s="88"/>
      <c r="BA622" s="88"/>
      <c r="BB622" s="88"/>
      <c r="BC622" s="88"/>
      <c r="BD622" s="307"/>
      <c r="BE622" s="88"/>
      <c r="BF622" s="88"/>
      <c r="BG622" s="88"/>
      <c r="BH622" s="308"/>
      <c r="BI622" s="309"/>
      <c r="BJ622" s="310"/>
      <c r="BK622" s="310"/>
      <c r="BL622" s="310"/>
      <c r="BM622" s="310"/>
      <c r="BN622" s="214"/>
    </row>
    <row r="623" ht="22.5" customHeight="1">
      <c r="A623" s="85" t="str">
        <f t="shared" si="6"/>
        <v/>
      </c>
      <c r="B623" s="321"/>
      <c r="C623" s="319" t="str">
        <f t="shared" si="1"/>
        <v/>
      </c>
      <c r="D623" s="322"/>
      <c r="E623" s="320" t="str">
        <f t="shared" si="2"/>
        <v/>
      </c>
      <c r="F623" s="323"/>
      <c r="G623" s="164"/>
      <c r="H623" s="88" t="str">
        <f t="array" ref="H623">IF(D623="","",XLOOKUP(D623,'Master Data'!K:K,'Master Data'!N:N,"Input in Master Data",0,1))</f>
        <v/>
      </c>
      <c r="I623" s="88" t="str">
        <f t="array" ref="I623">IF(D623="","",XLOOKUP(D623,'Master Data'!K:K,'Master Data'!O:O,"Input in Master Data",0,1))</f>
        <v/>
      </c>
      <c r="J623" s="88" t="str">
        <f t="array" ref="J623">if(V623="","",XLOOKUP(V623,Master[Company],Master[Blow],"Unknown",0,1))</f>
        <v/>
      </c>
      <c r="K623" s="88" t="str">
        <f t="array" ref="K623">if(V623="","",XLOOKUP(V623,Master[Company],Master[Pigging],"Unknown",0,1))</f>
        <v/>
      </c>
      <c r="L623" s="88" t="str">
        <f t="array" ref="L623">if(V623="","",XLOOKUP(V623,Master[Company],Master[Load Method],"Unknown",0,1))</f>
        <v/>
      </c>
      <c r="M623" s="88" t="str">
        <f t="array" ref="M623">if(V623="","",XLOOKUP(V623,Master[Company],Master[Line Distance],"Unknown",0,1))</f>
        <v/>
      </c>
      <c r="N623" s="164"/>
      <c r="O623" s="301"/>
      <c r="P623" s="88"/>
      <c r="Q623" s="88" t="str">
        <f t="array" ref="Q623">if(V623="","",XLOOKUP(V623,Master[Company],Master[Terms],"NA",0,1))</f>
        <v/>
      </c>
      <c r="R623" s="88" t="str">
        <f t="shared" si="3"/>
        <v/>
      </c>
      <c r="S623" s="88" t="str">
        <f t="array" ref="S623">if(V623="","",XLOOKUP(V623,Master[Company],Master[Group],"NA",0,1))</f>
        <v/>
      </c>
      <c r="T623" s="88" t="str">
        <f t="array" ref="T623">if(V623="","",XLOOKUP(V623,Master[Company],Master[Loading Location],"NA",0,1))</f>
        <v/>
      </c>
      <c r="U623" s="88" t="str">
        <f t="array" ref="U623">if(V623="","",XLOOKUP(V623,Master[Company],Master[Acronym],"NA",0,1))</f>
        <v/>
      </c>
      <c r="V623" s="88"/>
      <c r="W623" s="90"/>
      <c r="X623" s="90"/>
      <c r="Y623" s="88"/>
      <c r="Z623" s="88" t="str">
        <f t="shared" si="5"/>
        <v/>
      </c>
      <c r="AA623" s="88"/>
      <c r="AB623" s="88"/>
      <c r="AC623" s="88"/>
      <c r="AD623" s="166"/>
      <c r="AE623" s="303"/>
      <c r="AF623" s="304"/>
      <c r="AG623" s="304"/>
      <c r="AH623" s="304"/>
      <c r="AI623" s="304"/>
      <c r="AJ623" s="304"/>
      <c r="AK623" s="304"/>
      <c r="AL623" s="305"/>
      <c r="AM623" s="304"/>
      <c r="AN623" s="304"/>
      <c r="AO623" s="304"/>
      <c r="AP623" s="304"/>
      <c r="AQ623" s="304"/>
      <c r="AR623" s="304"/>
      <c r="AS623" s="304"/>
      <c r="AT623" s="304"/>
      <c r="AU623" s="164"/>
      <c r="AV623" s="306"/>
      <c r="AW623" s="306"/>
      <c r="AX623" s="164"/>
      <c r="AY623" s="166"/>
      <c r="AZ623" s="88"/>
      <c r="BA623" s="88"/>
      <c r="BB623" s="88"/>
      <c r="BC623" s="88"/>
      <c r="BD623" s="307"/>
      <c r="BE623" s="88"/>
      <c r="BF623" s="88"/>
      <c r="BG623" s="88"/>
      <c r="BH623" s="308"/>
      <c r="BI623" s="309"/>
      <c r="BJ623" s="310"/>
      <c r="BK623" s="310"/>
      <c r="BL623" s="310"/>
      <c r="BM623" s="310"/>
      <c r="BN623" s="214"/>
    </row>
    <row r="624" ht="22.5" customHeight="1">
      <c r="A624" s="85" t="str">
        <f t="shared" si="6"/>
        <v/>
      </c>
      <c r="B624" s="321"/>
      <c r="C624" s="319" t="str">
        <f t="shared" si="1"/>
        <v/>
      </c>
      <c r="D624" s="322"/>
      <c r="E624" s="320" t="str">
        <f t="shared" si="2"/>
        <v/>
      </c>
      <c r="F624" s="323"/>
      <c r="G624" s="164"/>
      <c r="H624" s="88" t="str">
        <f t="array" ref="H624">IF(D624="","",XLOOKUP(D624,'Master Data'!K:K,'Master Data'!N:N,"Input in Master Data",0,1))</f>
        <v/>
      </c>
      <c r="I624" s="88" t="str">
        <f t="array" ref="I624">IF(D624="","",XLOOKUP(D624,'Master Data'!K:K,'Master Data'!O:O,"Input in Master Data",0,1))</f>
        <v/>
      </c>
      <c r="J624" s="88" t="str">
        <f t="array" ref="J624">if(V624="","",XLOOKUP(V624,Master[Company],Master[Blow],"Unknown",0,1))</f>
        <v/>
      </c>
      <c r="K624" s="88" t="str">
        <f t="array" ref="K624">if(V624="","",XLOOKUP(V624,Master[Company],Master[Pigging],"Unknown",0,1))</f>
        <v/>
      </c>
      <c r="L624" s="88" t="str">
        <f t="array" ref="L624">if(V624="","",XLOOKUP(V624,Master[Company],Master[Load Method],"Unknown",0,1))</f>
        <v/>
      </c>
      <c r="M624" s="88" t="str">
        <f t="array" ref="M624">if(V624="","",XLOOKUP(V624,Master[Company],Master[Line Distance],"Unknown",0,1))</f>
        <v/>
      </c>
      <c r="N624" s="164"/>
      <c r="O624" s="301"/>
      <c r="P624" s="88"/>
      <c r="Q624" s="88" t="str">
        <f t="array" ref="Q624">if(V624="","",XLOOKUP(V624,Master[Company],Master[Terms],"NA",0,1))</f>
        <v/>
      </c>
      <c r="R624" s="88" t="str">
        <f t="shared" si="3"/>
        <v/>
      </c>
      <c r="S624" s="88" t="str">
        <f t="array" ref="S624">if(V624="","",XLOOKUP(V624,Master[Company],Master[Group],"NA",0,1))</f>
        <v/>
      </c>
      <c r="T624" s="88" t="str">
        <f t="array" ref="T624">if(V624="","",XLOOKUP(V624,Master[Company],Master[Loading Location],"NA",0,1))</f>
        <v/>
      </c>
      <c r="U624" s="88" t="str">
        <f t="array" ref="U624">if(V624="","",XLOOKUP(V624,Master[Company],Master[Acronym],"NA",0,1))</f>
        <v/>
      </c>
      <c r="V624" s="88"/>
      <c r="W624" s="90"/>
      <c r="X624" s="90"/>
      <c r="Y624" s="88"/>
      <c r="Z624" s="88" t="str">
        <f t="shared" si="5"/>
        <v/>
      </c>
      <c r="AA624" s="88"/>
      <c r="AB624" s="88"/>
      <c r="AC624" s="88"/>
      <c r="AD624" s="166"/>
      <c r="AE624" s="303"/>
      <c r="AF624" s="304"/>
      <c r="AG624" s="304"/>
      <c r="AH624" s="304"/>
      <c r="AI624" s="304"/>
      <c r="AJ624" s="304"/>
      <c r="AK624" s="304"/>
      <c r="AL624" s="305"/>
      <c r="AM624" s="304"/>
      <c r="AN624" s="304"/>
      <c r="AO624" s="304"/>
      <c r="AP624" s="304"/>
      <c r="AQ624" s="304"/>
      <c r="AR624" s="304"/>
      <c r="AS624" s="304"/>
      <c r="AT624" s="304"/>
      <c r="AU624" s="164"/>
      <c r="AV624" s="306"/>
      <c r="AW624" s="306"/>
      <c r="AX624" s="164"/>
      <c r="AY624" s="166"/>
      <c r="AZ624" s="88"/>
      <c r="BA624" s="88"/>
      <c r="BB624" s="88"/>
      <c r="BC624" s="88"/>
      <c r="BD624" s="307"/>
      <c r="BE624" s="88"/>
      <c r="BF624" s="88"/>
      <c r="BG624" s="88"/>
      <c r="BH624" s="308"/>
      <c r="BI624" s="309"/>
      <c r="BJ624" s="310"/>
      <c r="BK624" s="310"/>
      <c r="BL624" s="310"/>
      <c r="BM624" s="310"/>
      <c r="BN624" s="214"/>
    </row>
    <row r="625" ht="22.5" customHeight="1">
      <c r="A625" s="85" t="str">
        <f t="shared" si="6"/>
        <v/>
      </c>
      <c r="B625" s="321"/>
      <c r="C625" s="319" t="str">
        <f t="shared" si="1"/>
        <v/>
      </c>
      <c r="D625" s="322"/>
      <c r="E625" s="320" t="str">
        <f t="shared" si="2"/>
        <v/>
      </c>
      <c r="F625" s="323"/>
      <c r="G625" s="164"/>
      <c r="H625" s="88" t="str">
        <f t="array" ref="H625">IF(D625="","",XLOOKUP(D625,'Master Data'!K:K,'Master Data'!N:N,"Input in Master Data",0,1))</f>
        <v/>
      </c>
      <c r="I625" s="88" t="str">
        <f t="array" ref="I625">IF(D625="","",XLOOKUP(D625,'Master Data'!K:K,'Master Data'!O:O,"Input in Master Data",0,1))</f>
        <v/>
      </c>
      <c r="J625" s="88" t="str">
        <f t="array" ref="J625">if(V625="","",XLOOKUP(V625,Master[Company],Master[Blow],"Unknown",0,1))</f>
        <v/>
      </c>
      <c r="K625" s="88" t="str">
        <f t="array" ref="K625">if(V625="","",XLOOKUP(V625,Master[Company],Master[Pigging],"Unknown",0,1))</f>
        <v/>
      </c>
      <c r="L625" s="88" t="str">
        <f t="array" ref="L625">if(V625="","",XLOOKUP(V625,Master[Company],Master[Load Method],"Unknown",0,1))</f>
        <v/>
      </c>
      <c r="M625" s="88" t="str">
        <f t="array" ref="M625">if(V625="","",XLOOKUP(V625,Master[Company],Master[Line Distance],"Unknown",0,1))</f>
        <v/>
      </c>
      <c r="N625" s="164"/>
      <c r="O625" s="301"/>
      <c r="P625" s="88"/>
      <c r="Q625" s="88" t="str">
        <f t="array" ref="Q625">if(V625="","",XLOOKUP(V625,Master[Company],Master[Terms],"NA",0,1))</f>
        <v/>
      </c>
      <c r="R625" s="88" t="str">
        <f t="shared" si="3"/>
        <v/>
      </c>
      <c r="S625" s="88" t="str">
        <f t="array" ref="S625">if(V625="","",XLOOKUP(V625,Master[Company],Master[Group],"NA",0,1))</f>
        <v/>
      </c>
      <c r="T625" s="88" t="str">
        <f t="array" ref="T625">if(V625="","",XLOOKUP(V625,Master[Company],Master[Loading Location],"NA",0,1))</f>
        <v/>
      </c>
      <c r="U625" s="88" t="str">
        <f t="array" ref="U625">if(V625="","",XLOOKUP(V625,Master[Company],Master[Acronym],"NA",0,1))</f>
        <v/>
      </c>
      <c r="V625" s="88"/>
      <c r="W625" s="90"/>
      <c r="X625" s="90"/>
      <c r="Y625" s="88"/>
      <c r="Z625" s="88" t="str">
        <f t="shared" si="5"/>
        <v/>
      </c>
      <c r="AA625" s="88"/>
      <c r="AB625" s="88"/>
      <c r="AC625" s="88"/>
      <c r="AD625" s="166"/>
      <c r="AE625" s="303"/>
      <c r="AF625" s="304"/>
      <c r="AG625" s="304"/>
      <c r="AH625" s="304"/>
      <c r="AI625" s="304"/>
      <c r="AJ625" s="304"/>
      <c r="AK625" s="304"/>
      <c r="AL625" s="305"/>
      <c r="AM625" s="304"/>
      <c r="AN625" s="304"/>
      <c r="AO625" s="304"/>
      <c r="AP625" s="304"/>
      <c r="AQ625" s="304"/>
      <c r="AR625" s="304"/>
      <c r="AS625" s="304"/>
      <c r="AT625" s="304"/>
      <c r="AU625" s="164"/>
      <c r="AV625" s="306"/>
      <c r="AW625" s="306"/>
      <c r="AX625" s="164"/>
      <c r="AY625" s="166"/>
      <c r="AZ625" s="88"/>
      <c r="BA625" s="88"/>
      <c r="BB625" s="88"/>
      <c r="BC625" s="88"/>
      <c r="BD625" s="307"/>
      <c r="BE625" s="88"/>
      <c r="BF625" s="88"/>
      <c r="BG625" s="88"/>
      <c r="BH625" s="308"/>
      <c r="BI625" s="309"/>
      <c r="BJ625" s="310"/>
      <c r="BK625" s="310"/>
      <c r="BL625" s="310"/>
      <c r="BM625" s="310"/>
      <c r="BN625" s="214"/>
    </row>
    <row r="626" ht="22.5" customHeight="1">
      <c r="A626" s="85" t="str">
        <f t="shared" si="6"/>
        <v/>
      </c>
      <c r="B626" s="321"/>
      <c r="C626" s="319" t="str">
        <f t="shared" si="1"/>
        <v/>
      </c>
      <c r="D626" s="322"/>
      <c r="E626" s="320" t="str">
        <f t="shared" si="2"/>
        <v/>
      </c>
      <c r="F626" s="323"/>
      <c r="G626" s="164"/>
      <c r="H626" s="88" t="str">
        <f t="array" ref="H626">IF(D626="","",XLOOKUP(D626,'Master Data'!K:K,'Master Data'!N:N,"Input in Master Data",0,1))</f>
        <v/>
      </c>
      <c r="I626" s="88" t="str">
        <f t="array" ref="I626">IF(D626="","",XLOOKUP(D626,'Master Data'!K:K,'Master Data'!O:O,"Input in Master Data",0,1))</f>
        <v/>
      </c>
      <c r="J626" s="88" t="str">
        <f t="array" ref="J626">if(V626="","",XLOOKUP(V626,Master[Company],Master[Blow],"Unknown",0,1))</f>
        <v/>
      </c>
      <c r="K626" s="88" t="str">
        <f t="array" ref="K626">if(V626="","",XLOOKUP(V626,Master[Company],Master[Pigging],"Unknown",0,1))</f>
        <v/>
      </c>
      <c r="L626" s="88" t="str">
        <f t="array" ref="L626">if(V626="","",XLOOKUP(V626,Master[Company],Master[Load Method],"Unknown",0,1))</f>
        <v/>
      </c>
      <c r="M626" s="88" t="str">
        <f t="array" ref="M626">if(V626="","",XLOOKUP(V626,Master[Company],Master[Line Distance],"Unknown",0,1))</f>
        <v/>
      </c>
      <c r="N626" s="164"/>
      <c r="O626" s="301"/>
      <c r="P626" s="88"/>
      <c r="Q626" s="88" t="str">
        <f t="array" ref="Q626">if(V626="","",XLOOKUP(V626,Master[Company],Master[Terms],"NA",0,1))</f>
        <v/>
      </c>
      <c r="R626" s="88" t="str">
        <f t="shared" si="3"/>
        <v/>
      </c>
      <c r="S626" s="88" t="str">
        <f t="array" ref="S626">if(V626="","",XLOOKUP(V626,Master[Company],Master[Group],"NA",0,1))</f>
        <v/>
      </c>
      <c r="T626" s="88" t="str">
        <f t="array" ref="T626">if(V626="","",XLOOKUP(V626,Master[Company],Master[Loading Location],"NA",0,1))</f>
        <v/>
      </c>
      <c r="U626" s="88" t="str">
        <f t="array" ref="U626">if(V626="","",XLOOKUP(V626,Master[Company],Master[Acronym],"NA",0,1))</f>
        <v/>
      </c>
      <c r="V626" s="88"/>
      <c r="W626" s="90"/>
      <c r="X626" s="90"/>
      <c r="Y626" s="88"/>
      <c r="Z626" s="88" t="str">
        <f t="shared" si="5"/>
        <v/>
      </c>
      <c r="AA626" s="88"/>
      <c r="AB626" s="88"/>
      <c r="AC626" s="88"/>
      <c r="AD626" s="166"/>
      <c r="AE626" s="303"/>
      <c r="AF626" s="304"/>
      <c r="AG626" s="304"/>
      <c r="AH626" s="304"/>
      <c r="AI626" s="304"/>
      <c r="AJ626" s="304"/>
      <c r="AK626" s="304"/>
      <c r="AL626" s="305"/>
      <c r="AM626" s="304"/>
      <c r="AN626" s="304"/>
      <c r="AO626" s="304"/>
      <c r="AP626" s="304"/>
      <c r="AQ626" s="304"/>
      <c r="AR626" s="304"/>
      <c r="AS626" s="304"/>
      <c r="AT626" s="304"/>
      <c r="AU626" s="164"/>
      <c r="AV626" s="306"/>
      <c r="AW626" s="306"/>
      <c r="AX626" s="164"/>
      <c r="AY626" s="166"/>
      <c r="AZ626" s="88"/>
      <c r="BA626" s="88"/>
      <c r="BB626" s="88"/>
      <c r="BC626" s="88"/>
      <c r="BD626" s="307"/>
      <c r="BE626" s="88"/>
      <c r="BF626" s="88"/>
      <c r="BG626" s="88"/>
      <c r="BH626" s="308"/>
      <c r="BI626" s="309"/>
      <c r="BJ626" s="310"/>
      <c r="BK626" s="310"/>
      <c r="BL626" s="310"/>
      <c r="BM626" s="310"/>
      <c r="BN626" s="214"/>
    </row>
    <row r="627" ht="22.5" customHeight="1">
      <c r="A627" s="85" t="str">
        <f t="shared" si="6"/>
        <v/>
      </c>
      <c r="B627" s="321"/>
      <c r="C627" s="319" t="str">
        <f t="shared" si="1"/>
        <v/>
      </c>
      <c r="D627" s="322"/>
      <c r="E627" s="320" t="str">
        <f t="shared" si="2"/>
        <v/>
      </c>
      <c r="F627" s="323"/>
      <c r="G627" s="164"/>
      <c r="H627" s="88" t="str">
        <f t="array" ref="H627">IF(D627="","",XLOOKUP(D627,'Master Data'!K:K,'Master Data'!N:N,"Input in Master Data",0,1))</f>
        <v/>
      </c>
      <c r="I627" s="88" t="str">
        <f t="array" ref="I627">IF(D627="","",XLOOKUP(D627,'Master Data'!K:K,'Master Data'!O:O,"Input in Master Data",0,1))</f>
        <v/>
      </c>
      <c r="J627" s="88" t="str">
        <f t="array" ref="J627">if(V627="","",XLOOKUP(V627,Master[Company],Master[Blow],"Unknown",0,1))</f>
        <v/>
      </c>
      <c r="K627" s="88" t="str">
        <f t="array" ref="K627">if(V627="","",XLOOKUP(V627,Master[Company],Master[Pigging],"Unknown",0,1))</f>
        <v/>
      </c>
      <c r="L627" s="88" t="str">
        <f t="array" ref="L627">if(V627="","",XLOOKUP(V627,Master[Company],Master[Load Method],"Unknown",0,1))</f>
        <v/>
      </c>
      <c r="M627" s="88" t="str">
        <f t="array" ref="M627">if(V627="","",XLOOKUP(V627,Master[Company],Master[Line Distance],"Unknown",0,1))</f>
        <v/>
      </c>
      <c r="N627" s="164"/>
      <c r="O627" s="301"/>
      <c r="P627" s="88"/>
      <c r="Q627" s="88" t="str">
        <f t="array" ref="Q627">if(V627="","",XLOOKUP(V627,Master[Company],Master[Terms],"NA",0,1))</f>
        <v/>
      </c>
      <c r="R627" s="88" t="str">
        <f t="shared" si="3"/>
        <v/>
      </c>
      <c r="S627" s="88" t="str">
        <f t="array" ref="S627">if(V627="","",XLOOKUP(V627,Master[Company],Master[Group],"NA",0,1))</f>
        <v/>
      </c>
      <c r="T627" s="88" t="str">
        <f t="array" ref="T627">if(V627="","",XLOOKUP(V627,Master[Company],Master[Loading Location],"NA",0,1))</f>
        <v/>
      </c>
      <c r="U627" s="88" t="str">
        <f t="array" ref="U627">if(V627="","",XLOOKUP(V627,Master[Company],Master[Acronym],"NA",0,1))</f>
        <v/>
      </c>
      <c r="V627" s="88"/>
      <c r="W627" s="90"/>
      <c r="X627" s="90"/>
      <c r="Y627" s="88"/>
      <c r="Z627" s="88" t="str">
        <f t="shared" si="5"/>
        <v/>
      </c>
      <c r="AA627" s="88"/>
      <c r="AB627" s="88"/>
      <c r="AC627" s="88"/>
      <c r="AD627" s="166"/>
      <c r="AE627" s="303"/>
      <c r="AF627" s="304"/>
      <c r="AG627" s="304"/>
      <c r="AH627" s="304"/>
      <c r="AI627" s="304"/>
      <c r="AJ627" s="304"/>
      <c r="AK627" s="304"/>
      <c r="AL627" s="305"/>
      <c r="AM627" s="304"/>
      <c r="AN627" s="304"/>
      <c r="AO627" s="304"/>
      <c r="AP627" s="304"/>
      <c r="AQ627" s="304"/>
      <c r="AR627" s="304"/>
      <c r="AS627" s="304"/>
      <c r="AT627" s="304"/>
      <c r="AU627" s="164"/>
      <c r="AV627" s="306"/>
      <c r="AW627" s="306"/>
      <c r="AX627" s="164"/>
      <c r="AY627" s="166"/>
      <c r="AZ627" s="88"/>
      <c r="BA627" s="88"/>
      <c r="BB627" s="88"/>
      <c r="BC627" s="88"/>
      <c r="BD627" s="307"/>
      <c r="BE627" s="88"/>
      <c r="BF627" s="88"/>
      <c r="BG627" s="88"/>
      <c r="BH627" s="308"/>
      <c r="BI627" s="309"/>
      <c r="BJ627" s="310"/>
      <c r="BK627" s="310"/>
      <c r="BL627" s="310"/>
      <c r="BM627" s="310"/>
      <c r="BN627" s="214"/>
    </row>
    <row r="628" ht="22.5" customHeight="1">
      <c r="A628" s="85" t="str">
        <f t="shared" si="6"/>
        <v/>
      </c>
      <c r="B628" s="321"/>
      <c r="C628" s="319" t="str">
        <f t="shared" si="1"/>
        <v/>
      </c>
      <c r="D628" s="322"/>
      <c r="E628" s="320" t="str">
        <f t="shared" si="2"/>
        <v/>
      </c>
      <c r="F628" s="323"/>
      <c r="G628" s="164"/>
      <c r="H628" s="88" t="str">
        <f t="array" ref="H628">IF(D628="","",XLOOKUP(D628,'Master Data'!K:K,'Master Data'!N:N,"Input in Master Data",0,1))</f>
        <v/>
      </c>
      <c r="I628" s="88" t="str">
        <f t="array" ref="I628">IF(D628="","",XLOOKUP(D628,'Master Data'!K:K,'Master Data'!O:O,"Input in Master Data",0,1))</f>
        <v/>
      </c>
      <c r="J628" s="88" t="str">
        <f t="array" ref="J628">if(V628="","",XLOOKUP(V628,Master[Company],Master[Blow],"Unknown",0,1))</f>
        <v/>
      </c>
      <c r="K628" s="88" t="str">
        <f t="array" ref="K628">if(V628="","",XLOOKUP(V628,Master[Company],Master[Pigging],"Unknown",0,1))</f>
        <v/>
      </c>
      <c r="L628" s="88" t="str">
        <f t="array" ref="L628">if(V628="","",XLOOKUP(V628,Master[Company],Master[Load Method],"Unknown",0,1))</f>
        <v/>
      </c>
      <c r="M628" s="88" t="str">
        <f t="array" ref="M628">if(V628="","",XLOOKUP(V628,Master[Company],Master[Line Distance],"Unknown",0,1))</f>
        <v/>
      </c>
      <c r="N628" s="164"/>
      <c r="O628" s="301"/>
      <c r="P628" s="88"/>
      <c r="Q628" s="88" t="str">
        <f t="array" ref="Q628">if(V628="","",XLOOKUP(V628,Master[Company],Master[Terms],"NA",0,1))</f>
        <v/>
      </c>
      <c r="R628" s="88" t="str">
        <f t="shared" si="3"/>
        <v/>
      </c>
      <c r="S628" s="88" t="str">
        <f t="array" ref="S628">if(V628="","",XLOOKUP(V628,Master[Company],Master[Group],"NA",0,1))</f>
        <v/>
      </c>
      <c r="T628" s="88" t="str">
        <f t="array" ref="T628">if(V628="","",XLOOKUP(V628,Master[Company],Master[Loading Location],"NA",0,1))</f>
        <v/>
      </c>
      <c r="U628" s="88" t="str">
        <f t="array" ref="U628">if(V628="","",XLOOKUP(V628,Master[Company],Master[Acronym],"NA",0,1))</f>
        <v/>
      </c>
      <c r="V628" s="88"/>
      <c r="W628" s="90"/>
      <c r="X628" s="90"/>
      <c r="Y628" s="88"/>
      <c r="Z628" s="88" t="str">
        <f t="shared" si="5"/>
        <v/>
      </c>
      <c r="AA628" s="88"/>
      <c r="AB628" s="88"/>
      <c r="AC628" s="88"/>
      <c r="AD628" s="166"/>
      <c r="AE628" s="303"/>
      <c r="AF628" s="304"/>
      <c r="AG628" s="304"/>
      <c r="AH628" s="304"/>
      <c r="AI628" s="304"/>
      <c r="AJ628" s="304"/>
      <c r="AK628" s="304"/>
      <c r="AL628" s="305"/>
      <c r="AM628" s="304"/>
      <c r="AN628" s="304"/>
      <c r="AO628" s="304"/>
      <c r="AP628" s="304"/>
      <c r="AQ628" s="304"/>
      <c r="AR628" s="304"/>
      <c r="AS628" s="304"/>
      <c r="AT628" s="304"/>
      <c r="AU628" s="164"/>
      <c r="AV628" s="306"/>
      <c r="AW628" s="306"/>
      <c r="AX628" s="164"/>
      <c r="AY628" s="166"/>
      <c r="AZ628" s="88"/>
      <c r="BA628" s="88"/>
      <c r="BB628" s="88"/>
      <c r="BC628" s="88"/>
      <c r="BD628" s="307"/>
      <c r="BE628" s="88"/>
      <c r="BF628" s="88"/>
      <c r="BG628" s="88"/>
      <c r="BH628" s="308"/>
      <c r="BI628" s="309"/>
      <c r="BJ628" s="310"/>
      <c r="BK628" s="310"/>
      <c r="BL628" s="310"/>
      <c r="BM628" s="310"/>
      <c r="BN628" s="214"/>
    </row>
    <row r="629" ht="22.5" customHeight="1">
      <c r="A629" s="85" t="str">
        <f t="shared" si="6"/>
        <v/>
      </c>
      <c r="B629" s="321"/>
      <c r="C629" s="319" t="str">
        <f t="shared" si="1"/>
        <v/>
      </c>
      <c r="D629" s="322"/>
      <c r="E629" s="320" t="str">
        <f t="shared" si="2"/>
        <v/>
      </c>
      <c r="F629" s="323"/>
      <c r="G629" s="164"/>
      <c r="H629" s="88" t="str">
        <f t="array" ref="H629">IF(D629="","",XLOOKUP(D629,'Master Data'!K:K,'Master Data'!N:N,"Input in Master Data",0,1))</f>
        <v/>
      </c>
      <c r="I629" s="88" t="str">
        <f t="array" ref="I629">IF(D629="","",XLOOKUP(D629,'Master Data'!K:K,'Master Data'!O:O,"Input in Master Data",0,1))</f>
        <v/>
      </c>
      <c r="J629" s="88" t="str">
        <f t="array" ref="J629">if(V629="","",XLOOKUP(V629,Master[Company],Master[Blow],"Unknown",0,1))</f>
        <v/>
      </c>
      <c r="K629" s="88" t="str">
        <f t="array" ref="K629">if(V629="","",XLOOKUP(V629,Master[Company],Master[Pigging],"Unknown",0,1))</f>
        <v/>
      </c>
      <c r="L629" s="88" t="str">
        <f t="array" ref="L629">if(V629="","",XLOOKUP(V629,Master[Company],Master[Load Method],"Unknown",0,1))</f>
        <v/>
      </c>
      <c r="M629" s="88" t="str">
        <f t="array" ref="M629">if(V629="","",XLOOKUP(V629,Master[Company],Master[Line Distance],"Unknown",0,1))</f>
        <v/>
      </c>
      <c r="N629" s="164"/>
      <c r="O629" s="301"/>
      <c r="P629" s="88"/>
      <c r="Q629" s="88" t="str">
        <f t="array" ref="Q629">if(V629="","",XLOOKUP(V629,Master[Company],Master[Terms],"NA",0,1))</f>
        <v/>
      </c>
      <c r="R629" s="88" t="str">
        <f t="shared" si="3"/>
        <v/>
      </c>
      <c r="S629" s="88" t="str">
        <f t="array" ref="S629">if(V629="","",XLOOKUP(V629,Master[Company],Master[Group],"NA",0,1))</f>
        <v/>
      </c>
      <c r="T629" s="88" t="str">
        <f t="array" ref="T629">if(V629="","",XLOOKUP(V629,Master[Company],Master[Loading Location],"NA",0,1))</f>
        <v/>
      </c>
      <c r="U629" s="88" t="str">
        <f t="array" ref="U629">if(V629="","",XLOOKUP(V629,Master[Company],Master[Acronym],"NA",0,1))</f>
        <v/>
      </c>
      <c r="V629" s="88"/>
      <c r="W629" s="90"/>
      <c r="X629" s="90"/>
      <c r="Y629" s="88"/>
      <c r="Z629" s="88" t="str">
        <f t="shared" si="5"/>
        <v/>
      </c>
      <c r="AA629" s="88"/>
      <c r="AB629" s="88"/>
      <c r="AC629" s="88"/>
      <c r="AD629" s="166"/>
      <c r="AE629" s="303"/>
      <c r="AF629" s="304"/>
      <c r="AG629" s="304"/>
      <c r="AH629" s="304"/>
      <c r="AI629" s="304"/>
      <c r="AJ629" s="304"/>
      <c r="AK629" s="304"/>
      <c r="AL629" s="305"/>
      <c r="AM629" s="304"/>
      <c r="AN629" s="304"/>
      <c r="AO629" s="304"/>
      <c r="AP629" s="304"/>
      <c r="AQ629" s="304"/>
      <c r="AR629" s="304"/>
      <c r="AS629" s="304"/>
      <c r="AT629" s="304"/>
      <c r="AU629" s="164"/>
      <c r="AV629" s="306"/>
      <c r="AW629" s="306"/>
      <c r="AX629" s="164"/>
      <c r="AY629" s="166"/>
      <c r="AZ629" s="88"/>
      <c r="BA629" s="88"/>
      <c r="BB629" s="88"/>
      <c r="BC629" s="88"/>
      <c r="BD629" s="307"/>
      <c r="BE629" s="88"/>
      <c r="BF629" s="88"/>
      <c r="BG629" s="88"/>
      <c r="BH629" s="308"/>
      <c r="BI629" s="309"/>
      <c r="BJ629" s="310"/>
      <c r="BK629" s="310"/>
      <c r="BL629" s="310"/>
      <c r="BM629" s="310"/>
      <c r="BN629" s="214"/>
    </row>
    <row r="630" ht="22.5" customHeight="1">
      <c r="A630" s="85" t="str">
        <f t="shared" si="6"/>
        <v/>
      </c>
      <c r="B630" s="321"/>
      <c r="C630" s="319" t="str">
        <f t="shared" si="1"/>
        <v/>
      </c>
      <c r="D630" s="322"/>
      <c r="E630" s="320" t="str">
        <f t="shared" si="2"/>
        <v/>
      </c>
      <c r="F630" s="323"/>
      <c r="G630" s="164"/>
      <c r="H630" s="88" t="str">
        <f t="array" ref="H630">IF(D630="","",XLOOKUP(D630,'Master Data'!K:K,'Master Data'!N:N,"Input in Master Data",0,1))</f>
        <v/>
      </c>
      <c r="I630" s="88" t="str">
        <f t="array" ref="I630">IF(D630="","",XLOOKUP(D630,'Master Data'!K:K,'Master Data'!O:O,"Input in Master Data",0,1))</f>
        <v/>
      </c>
      <c r="J630" s="88" t="str">
        <f t="array" ref="J630">if(V630="","",XLOOKUP(V630,Master[Company],Master[Blow],"Unknown",0,1))</f>
        <v/>
      </c>
      <c r="K630" s="88" t="str">
        <f t="array" ref="K630">if(V630="","",XLOOKUP(V630,Master[Company],Master[Pigging],"Unknown",0,1))</f>
        <v/>
      </c>
      <c r="L630" s="88" t="str">
        <f t="array" ref="L630">if(V630="","",XLOOKUP(V630,Master[Company],Master[Load Method],"Unknown",0,1))</f>
        <v/>
      </c>
      <c r="M630" s="88" t="str">
        <f t="array" ref="M630">if(V630="","",XLOOKUP(V630,Master[Company],Master[Line Distance],"Unknown",0,1))</f>
        <v/>
      </c>
      <c r="N630" s="164"/>
      <c r="O630" s="301"/>
      <c r="P630" s="88"/>
      <c r="Q630" s="88" t="str">
        <f t="array" ref="Q630">if(V630="","",XLOOKUP(V630,Master[Company],Master[Terms],"NA",0,1))</f>
        <v/>
      </c>
      <c r="R630" s="88" t="str">
        <f t="shared" si="3"/>
        <v/>
      </c>
      <c r="S630" s="88" t="str">
        <f t="array" ref="S630">if(V630="","",XLOOKUP(V630,Master[Company],Master[Group],"NA",0,1))</f>
        <v/>
      </c>
      <c r="T630" s="88" t="str">
        <f t="array" ref="T630">if(V630="","",XLOOKUP(V630,Master[Company],Master[Loading Location],"NA",0,1))</f>
        <v/>
      </c>
      <c r="U630" s="88" t="str">
        <f t="array" ref="U630">if(V630="","",XLOOKUP(V630,Master[Company],Master[Acronym],"NA",0,1))</f>
        <v/>
      </c>
      <c r="V630" s="88"/>
      <c r="W630" s="90"/>
      <c r="X630" s="90"/>
      <c r="Y630" s="88"/>
      <c r="Z630" s="88" t="str">
        <f t="shared" si="5"/>
        <v/>
      </c>
      <c r="AA630" s="88"/>
      <c r="AB630" s="88"/>
      <c r="AC630" s="88"/>
      <c r="AD630" s="166"/>
      <c r="AE630" s="303"/>
      <c r="AF630" s="304"/>
      <c r="AG630" s="304"/>
      <c r="AH630" s="304"/>
      <c r="AI630" s="304"/>
      <c r="AJ630" s="304"/>
      <c r="AK630" s="304"/>
      <c r="AL630" s="305"/>
      <c r="AM630" s="304"/>
      <c r="AN630" s="304"/>
      <c r="AO630" s="304"/>
      <c r="AP630" s="304"/>
      <c r="AQ630" s="304"/>
      <c r="AR630" s="304"/>
      <c r="AS630" s="304"/>
      <c r="AT630" s="304"/>
      <c r="AU630" s="164"/>
      <c r="AV630" s="306"/>
      <c r="AW630" s="306"/>
      <c r="AX630" s="164"/>
      <c r="AY630" s="166"/>
      <c r="AZ630" s="88"/>
      <c r="BA630" s="88"/>
      <c r="BB630" s="88"/>
      <c r="BC630" s="88"/>
      <c r="BD630" s="307"/>
      <c r="BE630" s="88"/>
      <c r="BF630" s="88"/>
      <c r="BG630" s="88"/>
      <c r="BH630" s="308"/>
      <c r="BI630" s="309"/>
      <c r="BJ630" s="310"/>
      <c r="BK630" s="310"/>
      <c r="BL630" s="310"/>
      <c r="BM630" s="310"/>
      <c r="BN630" s="214"/>
    </row>
    <row r="631" ht="22.5" customHeight="1">
      <c r="A631" s="85" t="str">
        <f t="shared" si="6"/>
        <v/>
      </c>
      <c r="B631" s="321"/>
      <c r="C631" s="319" t="str">
        <f t="shared" si="1"/>
        <v/>
      </c>
      <c r="D631" s="322"/>
      <c r="E631" s="320" t="str">
        <f t="shared" si="2"/>
        <v/>
      </c>
      <c r="F631" s="323"/>
      <c r="G631" s="164"/>
      <c r="H631" s="88" t="str">
        <f t="array" ref="H631">IF(D631="","",XLOOKUP(D631,'Master Data'!K:K,'Master Data'!N:N,"Input in Master Data",0,1))</f>
        <v/>
      </c>
      <c r="I631" s="88" t="str">
        <f t="array" ref="I631">IF(D631="","",XLOOKUP(D631,'Master Data'!K:K,'Master Data'!O:O,"Input in Master Data",0,1))</f>
        <v/>
      </c>
      <c r="J631" s="88" t="str">
        <f t="array" ref="J631">if(V631="","",XLOOKUP(V631,Master[Company],Master[Blow],"Unknown",0,1))</f>
        <v/>
      </c>
      <c r="K631" s="88" t="str">
        <f t="array" ref="K631">if(V631="","",XLOOKUP(V631,Master[Company],Master[Pigging],"Unknown",0,1))</f>
        <v/>
      </c>
      <c r="L631" s="88" t="str">
        <f t="array" ref="L631">if(V631="","",XLOOKUP(V631,Master[Company],Master[Load Method],"Unknown",0,1))</f>
        <v/>
      </c>
      <c r="M631" s="88" t="str">
        <f t="array" ref="M631">if(V631="","",XLOOKUP(V631,Master[Company],Master[Line Distance],"Unknown",0,1))</f>
        <v/>
      </c>
      <c r="N631" s="164"/>
      <c r="O631" s="301"/>
      <c r="P631" s="88"/>
      <c r="Q631" s="88" t="str">
        <f t="array" ref="Q631">if(V631="","",XLOOKUP(V631,Master[Company],Master[Terms],"NA",0,1))</f>
        <v/>
      </c>
      <c r="R631" s="88" t="str">
        <f t="shared" si="3"/>
        <v/>
      </c>
      <c r="S631" s="88" t="str">
        <f t="array" ref="S631">if(V631="","",XLOOKUP(V631,Master[Company],Master[Group],"NA",0,1))</f>
        <v/>
      </c>
      <c r="T631" s="88" t="str">
        <f t="array" ref="T631">if(V631="","",XLOOKUP(V631,Master[Company],Master[Loading Location],"NA",0,1))</f>
        <v/>
      </c>
      <c r="U631" s="88" t="str">
        <f t="array" ref="U631">if(V631="","",XLOOKUP(V631,Master[Company],Master[Acronym],"NA",0,1))</f>
        <v/>
      </c>
      <c r="V631" s="88"/>
      <c r="W631" s="90"/>
      <c r="X631" s="90"/>
      <c r="Y631" s="88"/>
      <c r="Z631" s="88" t="str">
        <f t="shared" si="5"/>
        <v/>
      </c>
      <c r="AA631" s="88"/>
      <c r="AB631" s="88"/>
      <c r="AC631" s="88"/>
      <c r="AD631" s="166"/>
      <c r="AE631" s="303"/>
      <c r="AF631" s="304"/>
      <c r="AG631" s="304"/>
      <c r="AH631" s="304"/>
      <c r="AI631" s="304"/>
      <c r="AJ631" s="304"/>
      <c r="AK631" s="304"/>
      <c r="AL631" s="305"/>
      <c r="AM631" s="304"/>
      <c r="AN631" s="304"/>
      <c r="AO631" s="304"/>
      <c r="AP631" s="304"/>
      <c r="AQ631" s="304"/>
      <c r="AR631" s="304"/>
      <c r="AS631" s="304"/>
      <c r="AT631" s="304"/>
      <c r="AU631" s="164"/>
      <c r="AV631" s="306"/>
      <c r="AW631" s="306"/>
      <c r="AX631" s="164"/>
      <c r="AY631" s="166"/>
      <c r="AZ631" s="88"/>
      <c r="BA631" s="88"/>
      <c r="BB631" s="88"/>
      <c r="BC631" s="88"/>
      <c r="BD631" s="307"/>
      <c r="BE631" s="88"/>
      <c r="BF631" s="88"/>
      <c r="BG631" s="88"/>
      <c r="BH631" s="308"/>
      <c r="BI631" s="309"/>
      <c r="BJ631" s="310"/>
      <c r="BK631" s="310"/>
      <c r="BL631" s="310"/>
      <c r="BM631" s="310"/>
      <c r="BN631" s="214"/>
    </row>
    <row r="632" ht="22.5" customHeight="1">
      <c r="A632" s="85" t="str">
        <f t="shared" si="6"/>
        <v/>
      </c>
      <c r="B632" s="321"/>
      <c r="C632" s="319" t="str">
        <f t="shared" si="1"/>
        <v/>
      </c>
      <c r="D632" s="322"/>
      <c r="E632" s="320" t="str">
        <f t="shared" si="2"/>
        <v/>
      </c>
      <c r="F632" s="323"/>
      <c r="G632" s="164"/>
      <c r="H632" s="88" t="str">
        <f t="array" ref="H632">IF(D632="","",XLOOKUP(D632,'Master Data'!K:K,'Master Data'!N:N,"Input in Master Data",0,1))</f>
        <v/>
      </c>
      <c r="I632" s="88" t="str">
        <f t="array" ref="I632">IF(D632="","",XLOOKUP(D632,'Master Data'!K:K,'Master Data'!O:O,"Input in Master Data",0,1))</f>
        <v/>
      </c>
      <c r="J632" s="88" t="str">
        <f t="array" ref="J632">if(V632="","",XLOOKUP(V632,Master[Company],Master[Blow],"Unknown",0,1))</f>
        <v/>
      </c>
      <c r="K632" s="88" t="str">
        <f t="array" ref="K632">if(V632="","",XLOOKUP(V632,Master[Company],Master[Pigging],"Unknown",0,1))</f>
        <v/>
      </c>
      <c r="L632" s="88" t="str">
        <f t="array" ref="L632">if(V632="","",XLOOKUP(V632,Master[Company],Master[Load Method],"Unknown",0,1))</f>
        <v/>
      </c>
      <c r="M632" s="88" t="str">
        <f t="array" ref="M632">if(V632="","",XLOOKUP(V632,Master[Company],Master[Line Distance],"Unknown",0,1))</f>
        <v/>
      </c>
      <c r="N632" s="164"/>
      <c r="O632" s="301"/>
      <c r="P632" s="88"/>
      <c r="Q632" s="88" t="str">
        <f t="array" ref="Q632">if(V632="","",XLOOKUP(V632,Master[Company],Master[Terms],"NA",0,1))</f>
        <v/>
      </c>
      <c r="R632" s="88" t="str">
        <f t="shared" si="3"/>
        <v/>
      </c>
      <c r="S632" s="88" t="str">
        <f t="array" ref="S632">if(V632="","",XLOOKUP(V632,Master[Company],Master[Group],"NA",0,1))</f>
        <v/>
      </c>
      <c r="T632" s="88" t="str">
        <f t="array" ref="T632">if(V632="","",XLOOKUP(V632,Master[Company],Master[Loading Location],"NA",0,1))</f>
        <v/>
      </c>
      <c r="U632" s="88" t="str">
        <f t="array" ref="U632">if(V632="","",XLOOKUP(V632,Master[Company],Master[Acronym],"NA",0,1))</f>
        <v/>
      </c>
      <c r="V632" s="88"/>
      <c r="W632" s="90"/>
      <c r="X632" s="90"/>
      <c r="Y632" s="88"/>
      <c r="Z632" s="88" t="str">
        <f t="shared" si="5"/>
        <v/>
      </c>
      <c r="AA632" s="88"/>
      <c r="AB632" s="88"/>
      <c r="AC632" s="88"/>
      <c r="AD632" s="166"/>
      <c r="AE632" s="303"/>
      <c r="AF632" s="304"/>
      <c r="AG632" s="304"/>
      <c r="AH632" s="304"/>
      <c r="AI632" s="304"/>
      <c r="AJ632" s="304"/>
      <c r="AK632" s="304"/>
      <c r="AL632" s="305"/>
      <c r="AM632" s="304"/>
      <c r="AN632" s="304"/>
      <c r="AO632" s="304"/>
      <c r="AP632" s="304"/>
      <c r="AQ632" s="304"/>
      <c r="AR632" s="304"/>
      <c r="AS632" s="304"/>
      <c r="AT632" s="304"/>
      <c r="AU632" s="164"/>
      <c r="AV632" s="306"/>
      <c r="AW632" s="306"/>
      <c r="AX632" s="164"/>
      <c r="AY632" s="166"/>
      <c r="AZ632" s="88"/>
      <c r="BA632" s="88"/>
      <c r="BB632" s="88"/>
      <c r="BC632" s="88"/>
      <c r="BD632" s="307"/>
      <c r="BE632" s="88"/>
      <c r="BF632" s="88"/>
      <c r="BG632" s="88"/>
      <c r="BH632" s="308"/>
      <c r="BI632" s="309"/>
      <c r="BJ632" s="310"/>
      <c r="BK632" s="310"/>
      <c r="BL632" s="310"/>
      <c r="BM632" s="310"/>
      <c r="BN632" s="214"/>
    </row>
    <row r="633" ht="22.5" customHeight="1">
      <c r="A633" s="85" t="str">
        <f t="shared" si="6"/>
        <v/>
      </c>
      <c r="B633" s="321"/>
      <c r="C633" s="319" t="str">
        <f t="shared" si="1"/>
        <v/>
      </c>
      <c r="D633" s="322"/>
      <c r="E633" s="320" t="str">
        <f t="shared" si="2"/>
        <v/>
      </c>
      <c r="F633" s="323"/>
      <c r="G633" s="164"/>
      <c r="H633" s="88" t="str">
        <f t="array" ref="H633">IF(D633="","",XLOOKUP(D633,'Master Data'!K:K,'Master Data'!N:N,"Input in Master Data",0,1))</f>
        <v/>
      </c>
      <c r="I633" s="88" t="str">
        <f t="array" ref="I633">IF(D633="","",XLOOKUP(D633,'Master Data'!K:K,'Master Data'!O:O,"Input in Master Data",0,1))</f>
        <v/>
      </c>
      <c r="J633" s="88" t="str">
        <f t="array" ref="J633">if(V633="","",XLOOKUP(V633,Master[Company],Master[Blow],"Unknown",0,1))</f>
        <v/>
      </c>
      <c r="K633" s="88" t="str">
        <f t="array" ref="K633">if(V633="","",XLOOKUP(V633,Master[Company],Master[Pigging],"Unknown",0,1))</f>
        <v/>
      </c>
      <c r="L633" s="88" t="str">
        <f t="array" ref="L633">if(V633="","",XLOOKUP(V633,Master[Company],Master[Load Method],"Unknown",0,1))</f>
        <v/>
      </c>
      <c r="M633" s="88" t="str">
        <f t="array" ref="M633">if(V633="","",XLOOKUP(V633,Master[Company],Master[Line Distance],"Unknown",0,1))</f>
        <v/>
      </c>
      <c r="N633" s="164"/>
      <c r="O633" s="301"/>
      <c r="P633" s="88"/>
      <c r="Q633" s="88" t="str">
        <f t="array" ref="Q633">if(V633="","",XLOOKUP(V633,Master[Company],Master[Terms],"NA",0,1))</f>
        <v/>
      </c>
      <c r="R633" s="88" t="str">
        <f t="shared" si="3"/>
        <v/>
      </c>
      <c r="S633" s="88" t="str">
        <f t="array" ref="S633">if(V633="","",XLOOKUP(V633,Master[Company],Master[Group],"NA",0,1))</f>
        <v/>
      </c>
      <c r="T633" s="88" t="str">
        <f t="array" ref="T633">if(V633="","",XLOOKUP(V633,Master[Company],Master[Loading Location],"NA",0,1))</f>
        <v/>
      </c>
      <c r="U633" s="88" t="str">
        <f t="array" ref="U633">if(V633="","",XLOOKUP(V633,Master[Company],Master[Acronym],"NA",0,1))</f>
        <v/>
      </c>
      <c r="V633" s="88"/>
      <c r="W633" s="90"/>
      <c r="X633" s="90"/>
      <c r="Y633" s="88"/>
      <c r="Z633" s="88" t="str">
        <f t="shared" si="5"/>
        <v/>
      </c>
      <c r="AA633" s="88"/>
      <c r="AB633" s="88"/>
      <c r="AC633" s="88"/>
      <c r="AD633" s="166"/>
      <c r="AE633" s="303"/>
      <c r="AF633" s="304"/>
      <c r="AG633" s="304"/>
      <c r="AH633" s="304"/>
      <c r="AI633" s="304"/>
      <c r="AJ633" s="304"/>
      <c r="AK633" s="304"/>
      <c r="AL633" s="305"/>
      <c r="AM633" s="304"/>
      <c r="AN633" s="304"/>
      <c r="AO633" s="304"/>
      <c r="AP633" s="304"/>
      <c r="AQ633" s="304"/>
      <c r="AR633" s="304"/>
      <c r="AS633" s="304"/>
      <c r="AT633" s="304"/>
      <c r="AU633" s="164"/>
      <c r="AV633" s="306"/>
      <c r="AW633" s="306"/>
      <c r="AX633" s="164"/>
      <c r="AY633" s="166"/>
      <c r="AZ633" s="88"/>
      <c r="BA633" s="88"/>
      <c r="BB633" s="88"/>
      <c r="BC633" s="88"/>
      <c r="BD633" s="307"/>
      <c r="BE633" s="88"/>
      <c r="BF633" s="88"/>
      <c r="BG633" s="88"/>
      <c r="BH633" s="308"/>
      <c r="BI633" s="309"/>
      <c r="BJ633" s="310"/>
      <c r="BK633" s="310"/>
      <c r="BL633" s="310"/>
      <c r="BM633" s="310"/>
      <c r="BN633" s="214"/>
    </row>
    <row r="634" ht="22.5" customHeight="1">
      <c r="A634" s="85" t="str">
        <f t="shared" si="6"/>
        <v/>
      </c>
      <c r="B634" s="321"/>
      <c r="C634" s="319" t="str">
        <f t="shared" si="1"/>
        <v/>
      </c>
      <c r="D634" s="322"/>
      <c r="E634" s="320" t="str">
        <f t="shared" si="2"/>
        <v/>
      </c>
      <c r="F634" s="323"/>
      <c r="G634" s="164"/>
      <c r="H634" s="88" t="str">
        <f t="array" ref="H634">IF(D634="","",XLOOKUP(D634,'Master Data'!K:K,'Master Data'!N:N,"Input in Master Data",0,1))</f>
        <v/>
      </c>
      <c r="I634" s="88" t="str">
        <f t="array" ref="I634">IF(D634="","",XLOOKUP(D634,'Master Data'!K:K,'Master Data'!O:O,"Input in Master Data",0,1))</f>
        <v/>
      </c>
      <c r="J634" s="88" t="str">
        <f t="array" ref="J634">if(V634="","",XLOOKUP(V634,Master[Company],Master[Blow],"Unknown",0,1))</f>
        <v/>
      </c>
      <c r="K634" s="88" t="str">
        <f t="array" ref="K634">if(V634="","",XLOOKUP(V634,Master[Company],Master[Pigging],"Unknown",0,1))</f>
        <v/>
      </c>
      <c r="L634" s="88" t="str">
        <f t="array" ref="L634">if(V634="","",XLOOKUP(V634,Master[Company],Master[Load Method],"Unknown",0,1))</f>
        <v/>
      </c>
      <c r="M634" s="88" t="str">
        <f t="array" ref="M634">if(V634="","",XLOOKUP(V634,Master[Company],Master[Line Distance],"Unknown",0,1))</f>
        <v/>
      </c>
      <c r="N634" s="164"/>
      <c r="O634" s="301"/>
      <c r="P634" s="88"/>
      <c r="Q634" s="88" t="str">
        <f t="array" ref="Q634">if(V634="","",XLOOKUP(V634,Master[Company],Master[Terms],"NA",0,1))</f>
        <v/>
      </c>
      <c r="R634" s="88" t="str">
        <f t="shared" si="3"/>
        <v/>
      </c>
      <c r="S634" s="88" t="str">
        <f t="array" ref="S634">if(V634="","",XLOOKUP(V634,Master[Company],Master[Group],"NA",0,1))</f>
        <v/>
      </c>
      <c r="T634" s="88" t="str">
        <f t="array" ref="T634">if(V634="","",XLOOKUP(V634,Master[Company],Master[Loading Location],"NA",0,1))</f>
        <v/>
      </c>
      <c r="U634" s="88" t="str">
        <f t="array" ref="U634">if(V634="","",XLOOKUP(V634,Master[Company],Master[Acronym],"NA",0,1))</f>
        <v/>
      </c>
      <c r="V634" s="88"/>
      <c r="W634" s="90"/>
      <c r="X634" s="90"/>
      <c r="Y634" s="88"/>
      <c r="Z634" s="88" t="str">
        <f t="shared" si="5"/>
        <v/>
      </c>
      <c r="AA634" s="88"/>
      <c r="AB634" s="88"/>
      <c r="AC634" s="88"/>
      <c r="AD634" s="166"/>
      <c r="AE634" s="303"/>
      <c r="AF634" s="304"/>
      <c r="AG634" s="304"/>
      <c r="AH634" s="304"/>
      <c r="AI634" s="304"/>
      <c r="AJ634" s="304"/>
      <c r="AK634" s="304"/>
      <c r="AL634" s="305"/>
      <c r="AM634" s="304"/>
      <c r="AN634" s="304"/>
      <c r="AO634" s="304"/>
      <c r="AP634" s="304"/>
      <c r="AQ634" s="304"/>
      <c r="AR634" s="304"/>
      <c r="AS634" s="304"/>
      <c r="AT634" s="304"/>
      <c r="AU634" s="164"/>
      <c r="AV634" s="306"/>
      <c r="AW634" s="306"/>
      <c r="AX634" s="164"/>
      <c r="AY634" s="166"/>
      <c r="AZ634" s="88"/>
      <c r="BA634" s="88"/>
      <c r="BB634" s="88"/>
      <c r="BC634" s="88"/>
      <c r="BD634" s="307"/>
      <c r="BE634" s="88"/>
      <c r="BF634" s="88"/>
      <c r="BG634" s="88"/>
      <c r="BH634" s="308"/>
      <c r="BI634" s="309"/>
      <c r="BJ634" s="310"/>
      <c r="BK634" s="310"/>
      <c r="BL634" s="310"/>
      <c r="BM634" s="310"/>
      <c r="BN634" s="214"/>
    </row>
    <row r="635" ht="22.5" customHeight="1">
      <c r="A635" s="85" t="str">
        <f t="shared" si="6"/>
        <v/>
      </c>
      <c r="B635" s="321"/>
      <c r="C635" s="319" t="str">
        <f t="shared" si="1"/>
        <v/>
      </c>
      <c r="D635" s="322"/>
      <c r="E635" s="320" t="str">
        <f t="shared" si="2"/>
        <v/>
      </c>
      <c r="F635" s="323"/>
      <c r="G635" s="164"/>
      <c r="H635" s="88" t="str">
        <f t="array" ref="H635">IF(D635="","",XLOOKUP(D635,'Master Data'!K:K,'Master Data'!N:N,"Input in Master Data",0,1))</f>
        <v/>
      </c>
      <c r="I635" s="88" t="str">
        <f t="array" ref="I635">IF(D635="","",XLOOKUP(D635,'Master Data'!K:K,'Master Data'!O:O,"Input in Master Data",0,1))</f>
        <v/>
      </c>
      <c r="J635" s="88" t="str">
        <f t="array" ref="J635">if(V635="","",XLOOKUP(V635,Master[Company],Master[Blow],"Unknown",0,1))</f>
        <v/>
      </c>
      <c r="K635" s="88" t="str">
        <f t="array" ref="K635">if(V635="","",XLOOKUP(V635,Master[Company],Master[Pigging],"Unknown",0,1))</f>
        <v/>
      </c>
      <c r="L635" s="88" t="str">
        <f t="array" ref="L635">if(V635="","",XLOOKUP(V635,Master[Company],Master[Load Method],"Unknown",0,1))</f>
        <v/>
      </c>
      <c r="M635" s="88" t="str">
        <f t="array" ref="M635">if(V635="","",XLOOKUP(V635,Master[Company],Master[Line Distance],"Unknown",0,1))</f>
        <v/>
      </c>
      <c r="N635" s="164"/>
      <c r="O635" s="301"/>
      <c r="P635" s="88"/>
      <c r="Q635" s="88" t="str">
        <f t="array" ref="Q635">if(V635="","",XLOOKUP(V635,Master[Company],Master[Terms],"NA",0,1))</f>
        <v/>
      </c>
      <c r="R635" s="88" t="str">
        <f t="shared" si="3"/>
        <v/>
      </c>
      <c r="S635" s="88" t="str">
        <f t="array" ref="S635">if(V635="","",XLOOKUP(V635,Master[Company],Master[Group],"NA",0,1))</f>
        <v/>
      </c>
      <c r="T635" s="88" t="str">
        <f t="array" ref="T635">if(V635="","",XLOOKUP(V635,Master[Company],Master[Loading Location],"NA",0,1))</f>
        <v/>
      </c>
      <c r="U635" s="88" t="str">
        <f t="array" ref="U635">if(V635="","",XLOOKUP(V635,Master[Company],Master[Acronym],"NA",0,1))</f>
        <v/>
      </c>
      <c r="V635" s="88"/>
      <c r="W635" s="90"/>
      <c r="X635" s="90"/>
      <c r="Y635" s="88"/>
      <c r="Z635" s="88" t="str">
        <f t="shared" si="5"/>
        <v/>
      </c>
      <c r="AA635" s="88"/>
      <c r="AB635" s="88"/>
      <c r="AC635" s="88"/>
      <c r="AD635" s="166"/>
      <c r="AE635" s="303"/>
      <c r="AF635" s="304"/>
      <c r="AG635" s="304"/>
      <c r="AH635" s="304"/>
      <c r="AI635" s="304"/>
      <c r="AJ635" s="304"/>
      <c r="AK635" s="304"/>
      <c r="AL635" s="305"/>
      <c r="AM635" s="304"/>
      <c r="AN635" s="304"/>
      <c r="AO635" s="304"/>
      <c r="AP635" s="304"/>
      <c r="AQ635" s="304"/>
      <c r="AR635" s="304"/>
      <c r="AS635" s="304"/>
      <c r="AT635" s="304"/>
      <c r="AU635" s="164"/>
      <c r="AV635" s="306"/>
      <c r="AW635" s="306"/>
      <c r="AX635" s="164"/>
      <c r="AY635" s="166"/>
      <c r="AZ635" s="88"/>
      <c r="BA635" s="88"/>
      <c r="BB635" s="88"/>
      <c r="BC635" s="88"/>
      <c r="BD635" s="307"/>
      <c r="BE635" s="88"/>
      <c r="BF635" s="88"/>
      <c r="BG635" s="88"/>
      <c r="BH635" s="308"/>
      <c r="BI635" s="309"/>
      <c r="BJ635" s="310"/>
      <c r="BK635" s="310"/>
      <c r="BL635" s="310"/>
      <c r="BM635" s="310"/>
      <c r="BN635" s="214"/>
    </row>
    <row r="636" ht="22.5" customHeight="1">
      <c r="A636" s="85" t="str">
        <f t="shared" si="6"/>
        <v/>
      </c>
      <c r="B636" s="321"/>
      <c r="C636" s="319" t="str">
        <f t="shared" si="1"/>
        <v/>
      </c>
      <c r="D636" s="322"/>
      <c r="E636" s="320" t="str">
        <f t="shared" si="2"/>
        <v/>
      </c>
      <c r="F636" s="323"/>
      <c r="G636" s="164"/>
      <c r="H636" s="88" t="str">
        <f t="array" ref="H636">IF(D636="","",XLOOKUP(D636,'Master Data'!K:K,'Master Data'!N:N,"Input in Master Data",0,1))</f>
        <v/>
      </c>
      <c r="I636" s="88" t="str">
        <f t="array" ref="I636">IF(D636="","",XLOOKUP(D636,'Master Data'!K:K,'Master Data'!O:O,"Input in Master Data",0,1))</f>
        <v/>
      </c>
      <c r="J636" s="88" t="str">
        <f t="array" ref="J636">if(V636="","",XLOOKUP(V636,Master[Company],Master[Blow],"Unknown",0,1))</f>
        <v/>
      </c>
      <c r="K636" s="88" t="str">
        <f t="array" ref="K636">if(V636="","",XLOOKUP(V636,Master[Company],Master[Pigging],"Unknown",0,1))</f>
        <v/>
      </c>
      <c r="L636" s="88" t="str">
        <f t="array" ref="L636">if(V636="","",XLOOKUP(V636,Master[Company],Master[Load Method],"Unknown",0,1))</f>
        <v/>
      </c>
      <c r="M636" s="88" t="str">
        <f t="array" ref="M636">if(V636="","",XLOOKUP(V636,Master[Company],Master[Line Distance],"Unknown",0,1))</f>
        <v/>
      </c>
      <c r="N636" s="164"/>
      <c r="O636" s="301"/>
      <c r="P636" s="88"/>
      <c r="Q636" s="88" t="str">
        <f t="array" ref="Q636">if(V636="","",XLOOKUP(V636,Master[Company],Master[Terms],"NA",0,1))</f>
        <v/>
      </c>
      <c r="R636" s="88" t="str">
        <f t="shared" si="3"/>
        <v/>
      </c>
      <c r="S636" s="88" t="str">
        <f t="array" ref="S636">if(V636="","",XLOOKUP(V636,Master[Company],Master[Group],"NA",0,1))</f>
        <v/>
      </c>
      <c r="T636" s="88" t="str">
        <f t="array" ref="T636">if(V636="","",XLOOKUP(V636,Master[Company],Master[Loading Location],"NA",0,1))</f>
        <v/>
      </c>
      <c r="U636" s="88" t="str">
        <f t="array" ref="U636">if(V636="","",XLOOKUP(V636,Master[Company],Master[Acronym],"NA",0,1))</f>
        <v/>
      </c>
      <c r="V636" s="88"/>
      <c r="W636" s="90"/>
      <c r="X636" s="90"/>
      <c r="Y636" s="88"/>
      <c r="Z636" s="88" t="str">
        <f t="shared" si="5"/>
        <v/>
      </c>
      <c r="AA636" s="88"/>
      <c r="AB636" s="88"/>
      <c r="AC636" s="88"/>
      <c r="AD636" s="166"/>
      <c r="AE636" s="303"/>
      <c r="AF636" s="304"/>
      <c r="AG636" s="304"/>
      <c r="AH636" s="304"/>
      <c r="AI636" s="304"/>
      <c r="AJ636" s="304"/>
      <c r="AK636" s="304"/>
      <c r="AL636" s="305"/>
      <c r="AM636" s="304"/>
      <c r="AN636" s="304"/>
      <c r="AO636" s="304"/>
      <c r="AP636" s="304"/>
      <c r="AQ636" s="304"/>
      <c r="AR636" s="304"/>
      <c r="AS636" s="304"/>
      <c r="AT636" s="304"/>
      <c r="AU636" s="164"/>
      <c r="AV636" s="306"/>
      <c r="AW636" s="306"/>
      <c r="AX636" s="164"/>
      <c r="AY636" s="166"/>
      <c r="AZ636" s="88"/>
      <c r="BA636" s="88"/>
      <c r="BB636" s="88"/>
      <c r="BC636" s="88"/>
      <c r="BD636" s="307"/>
      <c r="BE636" s="88"/>
      <c r="BF636" s="88"/>
      <c r="BG636" s="88"/>
      <c r="BH636" s="308"/>
      <c r="BI636" s="309"/>
      <c r="BJ636" s="310"/>
      <c r="BK636" s="310"/>
      <c r="BL636" s="310"/>
      <c r="BM636" s="310"/>
      <c r="BN636" s="214"/>
    </row>
    <row r="637" ht="22.5" customHeight="1">
      <c r="A637" s="85" t="str">
        <f t="shared" si="6"/>
        <v/>
      </c>
      <c r="B637" s="321"/>
      <c r="C637" s="319" t="str">
        <f t="shared" si="1"/>
        <v/>
      </c>
      <c r="D637" s="322"/>
      <c r="E637" s="320" t="str">
        <f t="shared" si="2"/>
        <v/>
      </c>
      <c r="F637" s="323"/>
      <c r="G637" s="164"/>
      <c r="H637" s="88" t="str">
        <f t="array" ref="H637">IF(D637="","",XLOOKUP(D637,'Master Data'!K:K,'Master Data'!N:N,"Input in Master Data",0,1))</f>
        <v/>
      </c>
      <c r="I637" s="88" t="str">
        <f t="array" ref="I637">IF(D637="","",XLOOKUP(D637,'Master Data'!K:K,'Master Data'!O:O,"Input in Master Data",0,1))</f>
        <v/>
      </c>
      <c r="J637" s="88" t="str">
        <f t="array" ref="J637">if(V637="","",XLOOKUP(V637,Master[Company],Master[Blow],"Unknown",0,1))</f>
        <v/>
      </c>
      <c r="K637" s="88" t="str">
        <f t="array" ref="K637">if(V637="","",XLOOKUP(V637,Master[Company],Master[Pigging],"Unknown",0,1))</f>
        <v/>
      </c>
      <c r="L637" s="88" t="str">
        <f t="array" ref="L637">if(V637="","",XLOOKUP(V637,Master[Company],Master[Load Method],"Unknown",0,1))</f>
        <v/>
      </c>
      <c r="M637" s="88" t="str">
        <f t="array" ref="M637">if(V637="","",XLOOKUP(V637,Master[Company],Master[Line Distance],"Unknown",0,1))</f>
        <v/>
      </c>
      <c r="N637" s="164"/>
      <c r="O637" s="301"/>
      <c r="P637" s="88"/>
      <c r="Q637" s="88" t="str">
        <f t="array" ref="Q637">if(V637="","",XLOOKUP(V637,Master[Company],Master[Terms],"NA",0,1))</f>
        <v/>
      </c>
      <c r="R637" s="88" t="str">
        <f t="shared" si="3"/>
        <v/>
      </c>
      <c r="S637" s="88" t="str">
        <f t="array" ref="S637">if(V637="","",XLOOKUP(V637,Master[Company],Master[Group],"NA",0,1))</f>
        <v/>
      </c>
      <c r="T637" s="88" t="str">
        <f t="array" ref="T637">if(V637="","",XLOOKUP(V637,Master[Company],Master[Loading Location],"NA",0,1))</f>
        <v/>
      </c>
      <c r="U637" s="88" t="str">
        <f t="array" ref="U637">if(V637="","",XLOOKUP(V637,Master[Company],Master[Acronym],"NA",0,1))</f>
        <v/>
      </c>
      <c r="V637" s="88"/>
      <c r="W637" s="90"/>
      <c r="X637" s="90"/>
      <c r="Y637" s="88"/>
      <c r="Z637" s="88" t="str">
        <f t="shared" si="5"/>
        <v/>
      </c>
      <c r="AA637" s="88"/>
      <c r="AB637" s="88"/>
      <c r="AC637" s="88"/>
      <c r="AD637" s="166"/>
      <c r="AE637" s="303"/>
      <c r="AF637" s="304"/>
      <c r="AG637" s="304"/>
      <c r="AH637" s="304"/>
      <c r="AI637" s="304"/>
      <c r="AJ637" s="304"/>
      <c r="AK637" s="304"/>
      <c r="AL637" s="305"/>
      <c r="AM637" s="304"/>
      <c r="AN637" s="304"/>
      <c r="AO637" s="304"/>
      <c r="AP637" s="304"/>
      <c r="AQ637" s="304"/>
      <c r="AR637" s="304"/>
      <c r="AS637" s="304"/>
      <c r="AT637" s="304"/>
      <c r="AU637" s="164"/>
      <c r="AV637" s="306"/>
      <c r="AW637" s="306"/>
      <c r="AX637" s="164"/>
      <c r="AY637" s="166"/>
      <c r="AZ637" s="88"/>
      <c r="BA637" s="88"/>
      <c r="BB637" s="88"/>
      <c r="BC637" s="88"/>
      <c r="BD637" s="307"/>
      <c r="BE637" s="88"/>
      <c r="BF637" s="88"/>
      <c r="BG637" s="88"/>
      <c r="BH637" s="308"/>
      <c r="BI637" s="309"/>
      <c r="BJ637" s="310"/>
      <c r="BK637" s="310"/>
      <c r="BL637" s="310"/>
      <c r="BM637" s="310"/>
      <c r="BN637" s="214"/>
    </row>
    <row r="638" ht="22.5" customHeight="1">
      <c r="A638" s="85" t="str">
        <f t="shared" si="6"/>
        <v/>
      </c>
      <c r="B638" s="321"/>
      <c r="C638" s="319" t="str">
        <f t="shared" si="1"/>
        <v/>
      </c>
      <c r="D638" s="322"/>
      <c r="E638" s="320" t="str">
        <f t="shared" si="2"/>
        <v/>
      </c>
      <c r="F638" s="323"/>
      <c r="G638" s="164"/>
      <c r="H638" s="88" t="str">
        <f t="array" ref="H638">IF(D638="","",XLOOKUP(D638,'Master Data'!K:K,'Master Data'!N:N,"Input in Master Data",0,1))</f>
        <v/>
      </c>
      <c r="I638" s="88" t="str">
        <f t="array" ref="I638">IF(D638="","",XLOOKUP(D638,'Master Data'!K:K,'Master Data'!O:O,"Input in Master Data",0,1))</f>
        <v/>
      </c>
      <c r="J638" s="88" t="str">
        <f t="array" ref="J638">if(V638="","",XLOOKUP(V638,Master[Company],Master[Blow],"Unknown",0,1))</f>
        <v/>
      </c>
      <c r="K638" s="88" t="str">
        <f t="array" ref="K638">if(V638="","",XLOOKUP(V638,Master[Company],Master[Pigging],"Unknown",0,1))</f>
        <v/>
      </c>
      <c r="L638" s="88" t="str">
        <f t="array" ref="L638">if(V638="","",XLOOKUP(V638,Master[Company],Master[Load Method],"Unknown",0,1))</f>
        <v/>
      </c>
      <c r="M638" s="88" t="str">
        <f t="array" ref="M638">if(V638="","",XLOOKUP(V638,Master[Company],Master[Line Distance],"Unknown",0,1))</f>
        <v/>
      </c>
      <c r="N638" s="164"/>
      <c r="O638" s="301"/>
      <c r="P638" s="88"/>
      <c r="Q638" s="88" t="str">
        <f t="array" ref="Q638">if(V638="","",XLOOKUP(V638,Master[Company],Master[Terms],"NA",0,1))</f>
        <v/>
      </c>
      <c r="R638" s="88" t="str">
        <f t="shared" si="3"/>
        <v/>
      </c>
      <c r="S638" s="88" t="str">
        <f t="array" ref="S638">if(V638="","",XLOOKUP(V638,Master[Company],Master[Group],"NA",0,1))</f>
        <v/>
      </c>
      <c r="T638" s="88" t="str">
        <f t="array" ref="T638">if(V638="","",XLOOKUP(V638,Master[Company],Master[Loading Location],"NA",0,1))</f>
        <v/>
      </c>
      <c r="U638" s="88" t="str">
        <f t="array" ref="U638">if(V638="","",XLOOKUP(V638,Master[Company],Master[Acronym],"NA",0,1))</f>
        <v/>
      </c>
      <c r="V638" s="88"/>
      <c r="W638" s="90"/>
      <c r="X638" s="90"/>
      <c r="Y638" s="88"/>
      <c r="Z638" s="88" t="str">
        <f t="shared" si="5"/>
        <v/>
      </c>
      <c r="AA638" s="88"/>
      <c r="AB638" s="88"/>
      <c r="AC638" s="88"/>
      <c r="AD638" s="166"/>
      <c r="AE638" s="303"/>
      <c r="AF638" s="304"/>
      <c r="AG638" s="304"/>
      <c r="AH638" s="304"/>
      <c r="AI638" s="304"/>
      <c r="AJ638" s="304"/>
      <c r="AK638" s="304"/>
      <c r="AL638" s="305"/>
      <c r="AM638" s="304"/>
      <c r="AN638" s="304"/>
      <c r="AO638" s="304"/>
      <c r="AP638" s="304"/>
      <c r="AQ638" s="304"/>
      <c r="AR638" s="304"/>
      <c r="AS638" s="304"/>
      <c r="AT638" s="304"/>
      <c r="AU638" s="164"/>
      <c r="AV638" s="306"/>
      <c r="AW638" s="306"/>
      <c r="AX638" s="164"/>
      <c r="AY638" s="166"/>
      <c r="AZ638" s="88"/>
      <c r="BA638" s="88"/>
      <c r="BB638" s="88"/>
      <c r="BC638" s="88"/>
      <c r="BD638" s="307"/>
      <c r="BE638" s="88"/>
      <c r="BF638" s="88"/>
      <c r="BG638" s="88"/>
      <c r="BH638" s="308"/>
      <c r="BI638" s="309"/>
      <c r="BJ638" s="310"/>
      <c r="BK638" s="310"/>
      <c r="BL638" s="310"/>
      <c r="BM638" s="310"/>
      <c r="BN638" s="214"/>
    </row>
    <row r="639" ht="22.5" customHeight="1">
      <c r="A639" s="85" t="str">
        <f t="shared" si="6"/>
        <v/>
      </c>
      <c r="B639" s="321"/>
      <c r="C639" s="319" t="str">
        <f t="shared" si="1"/>
        <v/>
      </c>
      <c r="D639" s="322"/>
      <c r="E639" s="320" t="str">
        <f t="shared" si="2"/>
        <v/>
      </c>
      <c r="F639" s="323"/>
      <c r="G639" s="164"/>
      <c r="H639" s="88" t="str">
        <f t="array" ref="H639">IF(D639="","",XLOOKUP(D639,'Master Data'!K:K,'Master Data'!N:N,"Input in Master Data",0,1))</f>
        <v/>
      </c>
      <c r="I639" s="88" t="str">
        <f t="array" ref="I639">IF(D639="","",XLOOKUP(D639,'Master Data'!K:K,'Master Data'!O:O,"Input in Master Data",0,1))</f>
        <v/>
      </c>
      <c r="J639" s="88" t="str">
        <f t="array" ref="J639">if(V639="","",XLOOKUP(V639,Master[Company],Master[Blow],"Unknown",0,1))</f>
        <v/>
      </c>
      <c r="K639" s="88" t="str">
        <f t="array" ref="K639">if(V639="","",XLOOKUP(V639,Master[Company],Master[Pigging],"Unknown",0,1))</f>
        <v/>
      </c>
      <c r="L639" s="88" t="str">
        <f t="array" ref="L639">if(V639="","",XLOOKUP(V639,Master[Company],Master[Load Method],"Unknown",0,1))</f>
        <v/>
      </c>
      <c r="M639" s="88" t="str">
        <f t="array" ref="M639">if(V639="","",XLOOKUP(V639,Master[Company],Master[Line Distance],"Unknown",0,1))</f>
        <v/>
      </c>
      <c r="N639" s="164"/>
      <c r="O639" s="301"/>
      <c r="P639" s="88"/>
      <c r="Q639" s="88" t="str">
        <f t="array" ref="Q639">if(V639="","",XLOOKUP(V639,Master[Company],Master[Terms],"NA",0,1))</f>
        <v/>
      </c>
      <c r="R639" s="88" t="str">
        <f t="shared" si="3"/>
        <v/>
      </c>
      <c r="S639" s="88" t="str">
        <f t="array" ref="S639">if(V639="","",XLOOKUP(V639,Master[Company],Master[Group],"NA",0,1))</f>
        <v/>
      </c>
      <c r="T639" s="88" t="str">
        <f t="array" ref="T639">if(V639="","",XLOOKUP(V639,Master[Company],Master[Loading Location],"NA",0,1))</f>
        <v/>
      </c>
      <c r="U639" s="88" t="str">
        <f t="array" ref="U639">if(V639="","",XLOOKUP(V639,Master[Company],Master[Acronym],"NA",0,1))</f>
        <v/>
      </c>
      <c r="V639" s="88"/>
      <c r="W639" s="90"/>
      <c r="X639" s="90"/>
      <c r="Y639" s="88"/>
      <c r="Z639" s="88" t="str">
        <f t="shared" si="5"/>
        <v/>
      </c>
      <c r="AA639" s="88"/>
      <c r="AB639" s="88"/>
      <c r="AC639" s="88"/>
      <c r="AD639" s="166"/>
      <c r="AE639" s="303"/>
      <c r="AF639" s="304"/>
      <c r="AG639" s="304"/>
      <c r="AH639" s="304"/>
      <c r="AI639" s="304"/>
      <c r="AJ639" s="304"/>
      <c r="AK639" s="304"/>
      <c r="AL639" s="305"/>
      <c r="AM639" s="304"/>
      <c r="AN639" s="304"/>
      <c r="AO639" s="304"/>
      <c r="AP639" s="304"/>
      <c r="AQ639" s="304"/>
      <c r="AR639" s="304"/>
      <c r="AS639" s="304"/>
      <c r="AT639" s="304"/>
      <c r="AU639" s="164"/>
      <c r="AV639" s="306"/>
      <c r="AW639" s="306"/>
      <c r="AX639" s="164"/>
      <c r="AY639" s="166"/>
      <c r="AZ639" s="88"/>
      <c r="BA639" s="88"/>
      <c r="BB639" s="88"/>
      <c r="BC639" s="88"/>
      <c r="BD639" s="307"/>
      <c r="BE639" s="88"/>
      <c r="BF639" s="88"/>
      <c r="BG639" s="88"/>
      <c r="BH639" s="308"/>
      <c r="BI639" s="309"/>
      <c r="BJ639" s="310"/>
      <c r="BK639" s="310"/>
      <c r="BL639" s="310"/>
      <c r="BM639" s="310"/>
      <c r="BN639" s="214"/>
    </row>
    <row r="640" ht="22.5" customHeight="1">
      <c r="A640" s="85" t="str">
        <f t="shared" si="6"/>
        <v/>
      </c>
      <c r="B640" s="321"/>
      <c r="C640" s="319" t="str">
        <f t="shared" si="1"/>
        <v/>
      </c>
      <c r="D640" s="322"/>
      <c r="E640" s="320" t="str">
        <f t="shared" si="2"/>
        <v/>
      </c>
      <c r="F640" s="323"/>
      <c r="G640" s="164"/>
      <c r="H640" s="88" t="str">
        <f t="array" ref="H640">IF(D640="","",XLOOKUP(D640,'Master Data'!K:K,'Master Data'!N:N,"Input in Master Data",0,1))</f>
        <v/>
      </c>
      <c r="I640" s="88" t="str">
        <f t="array" ref="I640">IF(D640="","",XLOOKUP(D640,'Master Data'!K:K,'Master Data'!O:O,"Input in Master Data",0,1))</f>
        <v/>
      </c>
      <c r="J640" s="88" t="str">
        <f t="array" ref="J640">if(V640="","",XLOOKUP(V640,Master[Company],Master[Blow],"Unknown",0,1))</f>
        <v/>
      </c>
      <c r="K640" s="88" t="str">
        <f t="array" ref="K640">if(V640="","",XLOOKUP(V640,Master[Company],Master[Pigging],"Unknown",0,1))</f>
        <v/>
      </c>
      <c r="L640" s="88" t="str">
        <f t="array" ref="L640">if(V640="","",XLOOKUP(V640,Master[Company],Master[Load Method],"Unknown",0,1))</f>
        <v/>
      </c>
      <c r="M640" s="88" t="str">
        <f t="array" ref="M640">if(V640="","",XLOOKUP(V640,Master[Company],Master[Line Distance],"Unknown",0,1))</f>
        <v/>
      </c>
      <c r="N640" s="164"/>
      <c r="O640" s="301"/>
      <c r="P640" s="88"/>
      <c r="Q640" s="88" t="str">
        <f t="array" ref="Q640">if(V640="","",XLOOKUP(V640,Master[Company],Master[Terms],"NA",0,1))</f>
        <v/>
      </c>
      <c r="R640" s="88" t="str">
        <f t="shared" si="3"/>
        <v/>
      </c>
      <c r="S640" s="88" t="str">
        <f t="array" ref="S640">if(V640="","",XLOOKUP(V640,Master[Company],Master[Group],"NA",0,1))</f>
        <v/>
      </c>
      <c r="T640" s="88" t="str">
        <f t="array" ref="T640">if(V640="","",XLOOKUP(V640,Master[Company],Master[Loading Location],"NA",0,1))</f>
        <v/>
      </c>
      <c r="U640" s="88" t="str">
        <f t="array" ref="U640">if(V640="","",XLOOKUP(V640,Master[Company],Master[Acronym],"NA",0,1))</f>
        <v/>
      </c>
      <c r="V640" s="88"/>
      <c r="W640" s="90"/>
      <c r="X640" s="90"/>
      <c r="Y640" s="88"/>
      <c r="Z640" s="88" t="str">
        <f t="shared" si="5"/>
        <v/>
      </c>
      <c r="AA640" s="88"/>
      <c r="AB640" s="88"/>
      <c r="AC640" s="88"/>
      <c r="AD640" s="166"/>
      <c r="AE640" s="303"/>
      <c r="AF640" s="304"/>
      <c r="AG640" s="304"/>
      <c r="AH640" s="304"/>
      <c r="AI640" s="304"/>
      <c r="AJ640" s="304"/>
      <c r="AK640" s="304"/>
      <c r="AL640" s="305"/>
      <c r="AM640" s="304"/>
      <c r="AN640" s="304"/>
      <c r="AO640" s="304"/>
      <c r="AP640" s="304"/>
      <c r="AQ640" s="304"/>
      <c r="AR640" s="304"/>
      <c r="AS640" s="304"/>
      <c r="AT640" s="304"/>
      <c r="AU640" s="164"/>
      <c r="AV640" s="306"/>
      <c r="AW640" s="306"/>
      <c r="AX640" s="164"/>
      <c r="AY640" s="166"/>
      <c r="AZ640" s="88"/>
      <c r="BA640" s="88"/>
      <c r="BB640" s="88"/>
      <c r="BC640" s="88"/>
      <c r="BD640" s="307"/>
      <c r="BE640" s="88"/>
      <c r="BF640" s="88"/>
      <c r="BG640" s="88"/>
      <c r="BH640" s="308"/>
      <c r="BI640" s="309"/>
      <c r="BJ640" s="310"/>
      <c r="BK640" s="310"/>
      <c r="BL640" s="310"/>
      <c r="BM640" s="310"/>
      <c r="BN640" s="214"/>
    </row>
    <row r="641" ht="22.5" customHeight="1">
      <c r="A641" s="85" t="str">
        <f t="shared" si="6"/>
        <v/>
      </c>
      <c r="B641" s="321"/>
      <c r="C641" s="319" t="str">
        <f t="shared" si="1"/>
        <v/>
      </c>
      <c r="D641" s="322"/>
      <c r="E641" s="320" t="str">
        <f t="shared" si="2"/>
        <v/>
      </c>
      <c r="F641" s="323"/>
      <c r="G641" s="164"/>
      <c r="H641" s="88" t="str">
        <f t="array" ref="H641">IF(D641="","",XLOOKUP(D641,'Master Data'!K:K,'Master Data'!N:N,"Input in Master Data",0,1))</f>
        <v/>
      </c>
      <c r="I641" s="88" t="str">
        <f t="array" ref="I641">IF(D641="","",XLOOKUP(D641,'Master Data'!K:K,'Master Data'!O:O,"Input in Master Data",0,1))</f>
        <v/>
      </c>
      <c r="J641" s="88" t="str">
        <f t="array" ref="J641">if(V641="","",XLOOKUP(V641,Master[Company],Master[Blow],"Unknown",0,1))</f>
        <v/>
      </c>
      <c r="K641" s="88" t="str">
        <f t="array" ref="K641">if(V641="","",XLOOKUP(V641,Master[Company],Master[Pigging],"Unknown",0,1))</f>
        <v/>
      </c>
      <c r="L641" s="88" t="str">
        <f t="array" ref="L641">if(V641="","",XLOOKUP(V641,Master[Company],Master[Load Method],"Unknown",0,1))</f>
        <v/>
      </c>
      <c r="M641" s="88" t="str">
        <f t="array" ref="M641">if(V641="","",XLOOKUP(V641,Master[Company],Master[Line Distance],"Unknown",0,1))</f>
        <v/>
      </c>
      <c r="N641" s="164"/>
      <c r="O641" s="301"/>
      <c r="P641" s="88"/>
      <c r="Q641" s="88" t="str">
        <f t="array" ref="Q641">if(V641="","",XLOOKUP(V641,Master[Company],Master[Terms],"NA",0,1))</f>
        <v/>
      </c>
      <c r="R641" s="88" t="str">
        <f t="shared" si="3"/>
        <v/>
      </c>
      <c r="S641" s="88" t="str">
        <f t="array" ref="S641">if(V641="","",XLOOKUP(V641,Master[Company],Master[Group],"NA",0,1))</f>
        <v/>
      </c>
      <c r="T641" s="88" t="str">
        <f t="array" ref="T641">if(V641="","",XLOOKUP(V641,Master[Company],Master[Loading Location],"NA",0,1))</f>
        <v/>
      </c>
      <c r="U641" s="88" t="str">
        <f t="array" ref="U641">if(V641="","",XLOOKUP(V641,Master[Company],Master[Acronym],"NA",0,1))</f>
        <v/>
      </c>
      <c r="V641" s="88"/>
      <c r="W641" s="90"/>
      <c r="X641" s="90"/>
      <c r="Y641" s="88"/>
      <c r="Z641" s="88" t="str">
        <f t="shared" si="5"/>
        <v/>
      </c>
      <c r="AA641" s="88"/>
      <c r="AB641" s="88"/>
      <c r="AC641" s="88"/>
      <c r="AD641" s="166"/>
      <c r="AE641" s="303"/>
      <c r="AF641" s="304"/>
      <c r="AG641" s="304"/>
      <c r="AH641" s="304"/>
      <c r="AI641" s="304"/>
      <c r="AJ641" s="304"/>
      <c r="AK641" s="304"/>
      <c r="AL641" s="305"/>
      <c r="AM641" s="304"/>
      <c r="AN641" s="304"/>
      <c r="AO641" s="304"/>
      <c r="AP641" s="304"/>
      <c r="AQ641" s="304"/>
      <c r="AR641" s="304"/>
      <c r="AS641" s="304"/>
      <c r="AT641" s="304"/>
      <c r="AU641" s="164"/>
      <c r="AV641" s="306"/>
      <c r="AW641" s="306"/>
      <c r="AX641" s="164"/>
      <c r="AY641" s="166"/>
      <c r="AZ641" s="88"/>
      <c r="BA641" s="88"/>
      <c r="BB641" s="88"/>
      <c r="BC641" s="88"/>
      <c r="BD641" s="307"/>
      <c r="BE641" s="88"/>
      <c r="BF641" s="88"/>
      <c r="BG641" s="88"/>
      <c r="BH641" s="308"/>
      <c r="BI641" s="309"/>
      <c r="BJ641" s="310"/>
      <c r="BK641" s="310"/>
      <c r="BL641" s="310"/>
      <c r="BM641" s="310"/>
      <c r="BN641" s="214"/>
    </row>
    <row r="642" ht="22.5" customHeight="1">
      <c r="A642" s="85" t="str">
        <f t="shared" si="6"/>
        <v/>
      </c>
      <c r="B642" s="321"/>
      <c r="C642" s="319" t="str">
        <f t="shared" si="1"/>
        <v/>
      </c>
      <c r="D642" s="322"/>
      <c r="E642" s="320" t="str">
        <f t="shared" si="2"/>
        <v/>
      </c>
      <c r="F642" s="323"/>
      <c r="G642" s="164"/>
      <c r="H642" s="88" t="str">
        <f t="array" ref="H642">IF(D642="","",XLOOKUP(D642,'Master Data'!K:K,'Master Data'!N:N,"Input in Master Data",0,1))</f>
        <v/>
      </c>
      <c r="I642" s="88" t="str">
        <f t="array" ref="I642">IF(D642="","",XLOOKUP(D642,'Master Data'!K:K,'Master Data'!O:O,"Input in Master Data",0,1))</f>
        <v/>
      </c>
      <c r="J642" s="88" t="str">
        <f t="array" ref="J642">if(V642="","",XLOOKUP(V642,Master[Company],Master[Blow],"Unknown",0,1))</f>
        <v/>
      </c>
      <c r="K642" s="88" t="str">
        <f t="array" ref="K642">if(V642="","",XLOOKUP(V642,Master[Company],Master[Pigging],"Unknown",0,1))</f>
        <v/>
      </c>
      <c r="L642" s="88" t="str">
        <f t="array" ref="L642">if(V642="","",XLOOKUP(V642,Master[Company],Master[Load Method],"Unknown",0,1))</f>
        <v/>
      </c>
      <c r="M642" s="88" t="str">
        <f t="array" ref="M642">if(V642="","",XLOOKUP(V642,Master[Company],Master[Line Distance],"Unknown",0,1))</f>
        <v/>
      </c>
      <c r="N642" s="164"/>
      <c r="O642" s="301"/>
      <c r="P642" s="88"/>
      <c r="Q642" s="88" t="str">
        <f t="array" ref="Q642">if(V642="","",XLOOKUP(V642,Master[Company],Master[Terms],"NA",0,1))</f>
        <v/>
      </c>
      <c r="R642" s="88" t="str">
        <f t="shared" si="3"/>
        <v/>
      </c>
      <c r="S642" s="88" t="str">
        <f t="array" ref="S642">if(V642="","",XLOOKUP(V642,Master[Company],Master[Group],"NA",0,1))</f>
        <v/>
      </c>
      <c r="T642" s="88" t="str">
        <f t="array" ref="T642">if(V642="","",XLOOKUP(V642,Master[Company],Master[Loading Location],"NA",0,1))</f>
        <v/>
      </c>
      <c r="U642" s="88" t="str">
        <f t="array" ref="U642">if(V642="","",XLOOKUP(V642,Master[Company],Master[Acronym],"NA",0,1))</f>
        <v/>
      </c>
      <c r="V642" s="88"/>
      <c r="W642" s="90"/>
      <c r="X642" s="90"/>
      <c r="Y642" s="88"/>
      <c r="Z642" s="88" t="str">
        <f t="shared" si="5"/>
        <v/>
      </c>
      <c r="AA642" s="88"/>
      <c r="AB642" s="88"/>
      <c r="AC642" s="88"/>
      <c r="AD642" s="166"/>
      <c r="AE642" s="303"/>
      <c r="AF642" s="304"/>
      <c r="AG642" s="304"/>
      <c r="AH642" s="304"/>
      <c r="AI642" s="304"/>
      <c r="AJ642" s="304"/>
      <c r="AK642" s="304"/>
      <c r="AL642" s="305"/>
      <c r="AM642" s="304"/>
      <c r="AN642" s="304"/>
      <c r="AO642" s="304"/>
      <c r="AP642" s="304"/>
      <c r="AQ642" s="304"/>
      <c r="AR642" s="304"/>
      <c r="AS642" s="304"/>
      <c r="AT642" s="304"/>
      <c r="AU642" s="164"/>
      <c r="AV642" s="306"/>
      <c r="AW642" s="306"/>
      <c r="AX642" s="164"/>
      <c r="AY642" s="166"/>
      <c r="AZ642" s="88"/>
      <c r="BA642" s="88"/>
      <c r="BB642" s="88"/>
      <c r="BC642" s="88"/>
      <c r="BD642" s="307"/>
      <c r="BE642" s="88"/>
      <c r="BF642" s="88"/>
      <c r="BG642" s="88"/>
      <c r="BH642" s="308"/>
      <c r="BI642" s="309"/>
      <c r="BJ642" s="310"/>
      <c r="BK642" s="310"/>
      <c r="BL642" s="310"/>
      <c r="BM642" s="310"/>
      <c r="BN642" s="214"/>
    </row>
    <row r="643" ht="22.5" customHeight="1">
      <c r="A643" s="85" t="str">
        <f t="shared" si="6"/>
        <v/>
      </c>
      <c r="B643" s="321"/>
      <c r="C643" s="319" t="str">
        <f t="shared" si="1"/>
        <v/>
      </c>
      <c r="D643" s="322"/>
      <c r="E643" s="320" t="str">
        <f t="shared" si="2"/>
        <v/>
      </c>
      <c r="F643" s="323"/>
      <c r="G643" s="164"/>
      <c r="H643" s="88" t="str">
        <f t="array" ref="H643">IF(D643="","",XLOOKUP(D643,'Master Data'!K:K,'Master Data'!N:N,"Input in Master Data",0,1))</f>
        <v/>
      </c>
      <c r="I643" s="88" t="str">
        <f t="array" ref="I643">IF(D643="","",XLOOKUP(D643,'Master Data'!K:K,'Master Data'!O:O,"Input in Master Data",0,1))</f>
        <v/>
      </c>
      <c r="J643" s="88" t="str">
        <f t="array" ref="J643">if(V643="","",XLOOKUP(V643,Master[Company],Master[Blow],"Unknown",0,1))</f>
        <v/>
      </c>
      <c r="K643" s="88" t="str">
        <f t="array" ref="K643">if(V643="","",XLOOKUP(V643,Master[Company],Master[Pigging],"Unknown",0,1))</f>
        <v/>
      </c>
      <c r="L643" s="88" t="str">
        <f t="array" ref="L643">if(V643="","",XLOOKUP(V643,Master[Company],Master[Load Method],"Unknown",0,1))</f>
        <v/>
      </c>
      <c r="M643" s="88" t="str">
        <f t="array" ref="M643">if(V643="","",XLOOKUP(V643,Master[Company],Master[Line Distance],"Unknown",0,1))</f>
        <v/>
      </c>
      <c r="N643" s="164"/>
      <c r="O643" s="301"/>
      <c r="P643" s="88"/>
      <c r="Q643" s="88" t="str">
        <f t="array" ref="Q643">if(V643="","",XLOOKUP(V643,Master[Company],Master[Terms],"NA",0,1))</f>
        <v/>
      </c>
      <c r="R643" s="88" t="str">
        <f t="shared" si="3"/>
        <v/>
      </c>
      <c r="S643" s="88" t="str">
        <f t="array" ref="S643">if(V643="","",XLOOKUP(V643,Master[Company],Master[Group],"NA",0,1))</f>
        <v/>
      </c>
      <c r="T643" s="88" t="str">
        <f t="array" ref="T643">if(V643="","",XLOOKUP(V643,Master[Company],Master[Loading Location],"NA",0,1))</f>
        <v/>
      </c>
      <c r="U643" s="88" t="str">
        <f t="array" ref="U643">if(V643="","",XLOOKUP(V643,Master[Company],Master[Acronym],"NA",0,1))</f>
        <v/>
      </c>
      <c r="V643" s="88"/>
      <c r="W643" s="90"/>
      <c r="X643" s="90"/>
      <c r="Y643" s="88"/>
      <c r="Z643" s="88" t="str">
        <f t="shared" si="5"/>
        <v/>
      </c>
      <c r="AA643" s="88"/>
      <c r="AB643" s="88"/>
      <c r="AC643" s="88"/>
      <c r="AD643" s="166"/>
      <c r="AE643" s="303"/>
      <c r="AF643" s="304"/>
      <c r="AG643" s="304"/>
      <c r="AH643" s="304"/>
      <c r="AI643" s="304"/>
      <c r="AJ643" s="304"/>
      <c r="AK643" s="304"/>
      <c r="AL643" s="305"/>
      <c r="AM643" s="304"/>
      <c r="AN643" s="304"/>
      <c r="AO643" s="304"/>
      <c r="AP643" s="304"/>
      <c r="AQ643" s="304"/>
      <c r="AR643" s="304"/>
      <c r="AS643" s="304"/>
      <c r="AT643" s="304"/>
      <c r="AU643" s="164"/>
      <c r="AV643" s="306"/>
      <c r="AW643" s="306"/>
      <c r="AX643" s="164"/>
      <c r="AY643" s="166"/>
      <c r="AZ643" s="88"/>
      <c r="BA643" s="88"/>
      <c r="BB643" s="88"/>
      <c r="BC643" s="88"/>
      <c r="BD643" s="307"/>
      <c r="BE643" s="88"/>
      <c r="BF643" s="88"/>
      <c r="BG643" s="88"/>
      <c r="BH643" s="308"/>
      <c r="BI643" s="309"/>
      <c r="BJ643" s="310"/>
      <c r="BK643" s="310"/>
      <c r="BL643" s="310"/>
      <c r="BM643" s="310"/>
      <c r="BN643" s="214"/>
    </row>
    <row r="644" ht="22.5" customHeight="1">
      <c r="A644" s="85" t="str">
        <f t="shared" si="6"/>
        <v/>
      </c>
      <c r="B644" s="321"/>
      <c r="C644" s="319" t="str">
        <f t="shared" si="1"/>
        <v/>
      </c>
      <c r="D644" s="322"/>
      <c r="E644" s="320" t="str">
        <f t="shared" si="2"/>
        <v/>
      </c>
      <c r="F644" s="323"/>
      <c r="G644" s="164"/>
      <c r="H644" s="88" t="str">
        <f t="array" ref="H644">IF(D644="","",XLOOKUP(D644,'Master Data'!K:K,'Master Data'!N:N,"Input in Master Data",0,1))</f>
        <v/>
      </c>
      <c r="I644" s="88" t="str">
        <f t="array" ref="I644">IF(D644="","",XLOOKUP(D644,'Master Data'!K:K,'Master Data'!O:O,"Input in Master Data",0,1))</f>
        <v/>
      </c>
      <c r="J644" s="88" t="str">
        <f t="array" ref="J644">if(V644="","",XLOOKUP(V644,Master[Company],Master[Blow],"Unknown",0,1))</f>
        <v/>
      </c>
      <c r="K644" s="88" t="str">
        <f t="array" ref="K644">if(V644="","",XLOOKUP(V644,Master[Company],Master[Pigging],"Unknown",0,1))</f>
        <v/>
      </c>
      <c r="L644" s="88" t="str">
        <f t="array" ref="L644">if(V644="","",XLOOKUP(V644,Master[Company],Master[Load Method],"Unknown",0,1))</f>
        <v/>
      </c>
      <c r="M644" s="88" t="str">
        <f t="array" ref="M644">if(V644="","",XLOOKUP(V644,Master[Company],Master[Line Distance],"Unknown",0,1))</f>
        <v/>
      </c>
      <c r="N644" s="164"/>
      <c r="O644" s="301"/>
      <c r="P644" s="88"/>
      <c r="Q644" s="88" t="str">
        <f t="array" ref="Q644">if(V644="","",XLOOKUP(V644,Master[Company],Master[Terms],"NA",0,1))</f>
        <v/>
      </c>
      <c r="R644" s="88" t="str">
        <f t="shared" si="3"/>
        <v/>
      </c>
      <c r="S644" s="88" t="str">
        <f t="array" ref="S644">if(V644="","",XLOOKUP(V644,Master[Company],Master[Group],"NA",0,1))</f>
        <v/>
      </c>
      <c r="T644" s="88" t="str">
        <f t="array" ref="T644">if(V644="","",XLOOKUP(V644,Master[Company],Master[Loading Location],"NA",0,1))</f>
        <v/>
      </c>
      <c r="U644" s="88" t="str">
        <f t="array" ref="U644">if(V644="","",XLOOKUP(V644,Master[Company],Master[Acronym],"NA",0,1))</f>
        <v/>
      </c>
      <c r="V644" s="88"/>
      <c r="W644" s="90"/>
      <c r="X644" s="90"/>
      <c r="Y644" s="88"/>
      <c r="Z644" s="88" t="str">
        <f t="shared" si="5"/>
        <v/>
      </c>
      <c r="AA644" s="88"/>
      <c r="AB644" s="88"/>
      <c r="AC644" s="88"/>
      <c r="AD644" s="166"/>
      <c r="AE644" s="303"/>
      <c r="AF644" s="304"/>
      <c r="AG644" s="304"/>
      <c r="AH644" s="304"/>
      <c r="AI644" s="304"/>
      <c r="AJ644" s="304"/>
      <c r="AK644" s="304"/>
      <c r="AL644" s="305"/>
      <c r="AM644" s="304"/>
      <c r="AN644" s="304"/>
      <c r="AO644" s="304"/>
      <c r="AP644" s="304"/>
      <c r="AQ644" s="304"/>
      <c r="AR644" s="304"/>
      <c r="AS644" s="304"/>
      <c r="AT644" s="304"/>
      <c r="AU644" s="164"/>
      <c r="AV644" s="306"/>
      <c r="AW644" s="306"/>
      <c r="AX644" s="164"/>
      <c r="AY644" s="166"/>
      <c r="AZ644" s="88"/>
      <c r="BA644" s="88"/>
      <c r="BB644" s="88"/>
      <c r="BC644" s="88"/>
      <c r="BD644" s="307"/>
      <c r="BE644" s="88"/>
      <c r="BF644" s="88"/>
      <c r="BG644" s="88"/>
      <c r="BH644" s="308"/>
      <c r="BI644" s="309"/>
      <c r="BJ644" s="310"/>
      <c r="BK644" s="310"/>
      <c r="BL644" s="310"/>
      <c r="BM644" s="310"/>
      <c r="BN644" s="214"/>
    </row>
    <row r="645" ht="22.5" customHeight="1">
      <c r="A645" s="85" t="str">
        <f t="shared" si="6"/>
        <v/>
      </c>
      <c r="B645" s="321"/>
      <c r="C645" s="319" t="str">
        <f t="shared" si="1"/>
        <v/>
      </c>
      <c r="D645" s="322"/>
      <c r="E645" s="320" t="str">
        <f t="shared" si="2"/>
        <v/>
      </c>
      <c r="F645" s="323"/>
      <c r="G645" s="164"/>
      <c r="H645" s="88" t="str">
        <f t="array" ref="H645">IF(D645="","",XLOOKUP(D645,'Master Data'!K:K,'Master Data'!N:N,"Input in Master Data",0,1))</f>
        <v/>
      </c>
      <c r="I645" s="88" t="str">
        <f t="array" ref="I645">IF(D645="","",XLOOKUP(D645,'Master Data'!K:K,'Master Data'!O:O,"Input in Master Data",0,1))</f>
        <v/>
      </c>
      <c r="J645" s="88" t="str">
        <f t="array" ref="J645">if(V645="","",XLOOKUP(V645,Master[Company],Master[Blow],"Unknown",0,1))</f>
        <v/>
      </c>
      <c r="K645" s="88" t="str">
        <f t="array" ref="K645">if(V645="","",XLOOKUP(V645,Master[Company],Master[Pigging],"Unknown",0,1))</f>
        <v/>
      </c>
      <c r="L645" s="88" t="str">
        <f t="array" ref="L645">if(V645="","",XLOOKUP(V645,Master[Company],Master[Load Method],"Unknown",0,1))</f>
        <v/>
      </c>
      <c r="M645" s="88" t="str">
        <f t="array" ref="M645">if(V645="","",XLOOKUP(V645,Master[Company],Master[Line Distance],"Unknown",0,1))</f>
        <v/>
      </c>
      <c r="N645" s="164"/>
      <c r="O645" s="301"/>
      <c r="P645" s="88"/>
      <c r="Q645" s="88" t="str">
        <f t="array" ref="Q645">if(V645="","",XLOOKUP(V645,Master[Company],Master[Terms],"NA",0,1))</f>
        <v/>
      </c>
      <c r="R645" s="88" t="str">
        <f t="shared" si="3"/>
        <v/>
      </c>
      <c r="S645" s="88" t="str">
        <f t="array" ref="S645">if(V645="","",XLOOKUP(V645,Master[Company],Master[Group],"NA",0,1))</f>
        <v/>
      </c>
      <c r="T645" s="88" t="str">
        <f t="array" ref="T645">if(V645="","",XLOOKUP(V645,Master[Company],Master[Loading Location],"NA",0,1))</f>
        <v/>
      </c>
      <c r="U645" s="88" t="str">
        <f t="array" ref="U645">if(V645="","",XLOOKUP(V645,Master[Company],Master[Acronym],"NA",0,1))</f>
        <v/>
      </c>
      <c r="V645" s="88"/>
      <c r="W645" s="90"/>
      <c r="X645" s="90"/>
      <c r="Y645" s="88"/>
      <c r="Z645" s="88" t="str">
        <f t="shared" si="5"/>
        <v/>
      </c>
      <c r="AA645" s="88"/>
      <c r="AB645" s="88"/>
      <c r="AC645" s="88"/>
      <c r="AD645" s="166"/>
      <c r="AE645" s="303"/>
      <c r="AF645" s="304"/>
      <c r="AG645" s="304"/>
      <c r="AH645" s="304"/>
      <c r="AI645" s="304"/>
      <c r="AJ645" s="304"/>
      <c r="AK645" s="304"/>
      <c r="AL645" s="305"/>
      <c r="AM645" s="304"/>
      <c r="AN645" s="304"/>
      <c r="AO645" s="304"/>
      <c r="AP645" s="304"/>
      <c r="AQ645" s="304"/>
      <c r="AR645" s="304"/>
      <c r="AS645" s="304"/>
      <c r="AT645" s="304"/>
      <c r="AU645" s="164"/>
      <c r="AV645" s="306"/>
      <c r="AW645" s="306"/>
      <c r="AX645" s="164"/>
      <c r="AY645" s="166"/>
      <c r="AZ645" s="88"/>
      <c r="BA645" s="88"/>
      <c r="BB645" s="88"/>
      <c r="BC645" s="88"/>
      <c r="BD645" s="307"/>
      <c r="BE645" s="88"/>
      <c r="BF645" s="88"/>
      <c r="BG645" s="88"/>
      <c r="BH645" s="308"/>
      <c r="BI645" s="309"/>
      <c r="BJ645" s="310"/>
      <c r="BK645" s="310"/>
      <c r="BL645" s="310"/>
      <c r="BM645" s="310"/>
      <c r="BN645" s="214"/>
    </row>
    <row r="646" ht="22.5" customHeight="1">
      <c r="A646" s="85" t="str">
        <f t="shared" si="6"/>
        <v/>
      </c>
      <c r="B646" s="321"/>
      <c r="C646" s="319" t="str">
        <f t="shared" si="1"/>
        <v/>
      </c>
      <c r="D646" s="322"/>
      <c r="E646" s="320" t="str">
        <f t="shared" si="2"/>
        <v/>
      </c>
      <c r="F646" s="323"/>
      <c r="G646" s="164"/>
      <c r="H646" s="88" t="str">
        <f t="array" ref="H646">IF(D646="","",XLOOKUP(D646,'Master Data'!K:K,'Master Data'!N:N,"Input in Master Data",0,1))</f>
        <v/>
      </c>
      <c r="I646" s="88" t="str">
        <f t="array" ref="I646">IF(D646="","",XLOOKUP(D646,'Master Data'!K:K,'Master Data'!O:O,"Input in Master Data",0,1))</f>
        <v/>
      </c>
      <c r="J646" s="88" t="str">
        <f t="array" ref="J646">if(V646="","",XLOOKUP(V646,Master[Company],Master[Blow],"Unknown",0,1))</f>
        <v/>
      </c>
      <c r="K646" s="88" t="str">
        <f t="array" ref="K646">if(V646="","",XLOOKUP(V646,Master[Company],Master[Pigging],"Unknown",0,1))</f>
        <v/>
      </c>
      <c r="L646" s="88" t="str">
        <f t="array" ref="L646">if(V646="","",XLOOKUP(V646,Master[Company],Master[Load Method],"Unknown",0,1))</f>
        <v/>
      </c>
      <c r="M646" s="88" t="str">
        <f t="array" ref="M646">if(V646="","",XLOOKUP(V646,Master[Company],Master[Line Distance],"Unknown",0,1))</f>
        <v/>
      </c>
      <c r="N646" s="164"/>
      <c r="O646" s="301"/>
      <c r="P646" s="88"/>
      <c r="Q646" s="88" t="str">
        <f t="array" ref="Q646">if(V646="","",XLOOKUP(V646,Master[Company],Master[Terms],"NA",0,1))</f>
        <v/>
      </c>
      <c r="R646" s="88" t="str">
        <f t="shared" si="3"/>
        <v/>
      </c>
      <c r="S646" s="88" t="str">
        <f t="array" ref="S646">if(V646="","",XLOOKUP(V646,Master[Company],Master[Group],"NA",0,1))</f>
        <v/>
      </c>
      <c r="T646" s="88" t="str">
        <f t="array" ref="T646">if(V646="","",XLOOKUP(V646,Master[Company],Master[Loading Location],"NA",0,1))</f>
        <v/>
      </c>
      <c r="U646" s="88" t="str">
        <f t="array" ref="U646">if(V646="","",XLOOKUP(V646,Master[Company],Master[Acronym],"NA",0,1))</f>
        <v/>
      </c>
      <c r="V646" s="88"/>
      <c r="W646" s="90"/>
      <c r="X646" s="90"/>
      <c r="Y646" s="88"/>
      <c r="Z646" s="88" t="str">
        <f t="shared" si="5"/>
        <v/>
      </c>
      <c r="AA646" s="88"/>
      <c r="AB646" s="88"/>
      <c r="AC646" s="88"/>
      <c r="AD646" s="166"/>
      <c r="AE646" s="303"/>
      <c r="AF646" s="304"/>
      <c r="AG646" s="304"/>
      <c r="AH646" s="304"/>
      <c r="AI646" s="304"/>
      <c r="AJ646" s="304"/>
      <c r="AK646" s="304"/>
      <c r="AL646" s="305"/>
      <c r="AM646" s="304"/>
      <c r="AN646" s="304"/>
      <c r="AO646" s="304"/>
      <c r="AP646" s="304"/>
      <c r="AQ646" s="304"/>
      <c r="AR646" s="304"/>
      <c r="AS646" s="304"/>
      <c r="AT646" s="304"/>
      <c r="AU646" s="164"/>
      <c r="AV646" s="306"/>
      <c r="AW646" s="306"/>
      <c r="AX646" s="164"/>
      <c r="AY646" s="166"/>
      <c r="AZ646" s="88"/>
      <c r="BA646" s="88"/>
      <c r="BB646" s="88"/>
      <c r="BC646" s="88"/>
      <c r="BD646" s="307"/>
      <c r="BE646" s="88"/>
      <c r="BF646" s="88"/>
      <c r="BG646" s="88"/>
      <c r="BH646" s="308"/>
      <c r="BI646" s="309"/>
      <c r="BJ646" s="310"/>
      <c r="BK646" s="310"/>
      <c r="BL646" s="310"/>
      <c r="BM646" s="310"/>
      <c r="BN646" s="214"/>
    </row>
    <row r="647" ht="22.5" customHeight="1">
      <c r="A647" s="85" t="str">
        <f t="shared" si="6"/>
        <v/>
      </c>
      <c r="B647" s="321"/>
      <c r="C647" s="319" t="str">
        <f t="shared" si="1"/>
        <v/>
      </c>
      <c r="D647" s="322"/>
      <c r="E647" s="320" t="str">
        <f t="shared" si="2"/>
        <v/>
      </c>
      <c r="F647" s="323"/>
      <c r="G647" s="164"/>
      <c r="H647" s="88" t="str">
        <f t="array" ref="H647">IF(D647="","",XLOOKUP(D647,'Master Data'!K:K,'Master Data'!N:N,"Input in Master Data",0,1))</f>
        <v/>
      </c>
      <c r="I647" s="88" t="str">
        <f t="array" ref="I647">IF(D647="","",XLOOKUP(D647,'Master Data'!K:K,'Master Data'!O:O,"Input in Master Data",0,1))</f>
        <v/>
      </c>
      <c r="J647" s="88" t="str">
        <f t="array" ref="J647">if(V647="","",XLOOKUP(V647,Master[Company],Master[Blow],"Unknown",0,1))</f>
        <v/>
      </c>
      <c r="K647" s="88" t="str">
        <f t="array" ref="K647">if(V647="","",XLOOKUP(V647,Master[Company],Master[Pigging],"Unknown",0,1))</f>
        <v/>
      </c>
      <c r="L647" s="88" t="str">
        <f t="array" ref="L647">if(V647="","",XLOOKUP(V647,Master[Company],Master[Load Method],"Unknown",0,1))</f>
        <v/>
      </c>
      <c r="M647" s="88" t="str">
        <f t="array" ref="M647">if(V647="","",XLOOKUP(V647,Master[Company],Master[Line Distance],"Unknown",0,1))</f>
        <v/>
      </c>
      <c r="N647" s="164"/>
      <c r="O647" s="301"/>
      <c r="P647" s="88"/>
      <c r="Q647" s="88" t="str">
        <f t="array" ref="Q647">if(V647="","",XLOOKUP(V647,Master[Company],Master[Terms],"NA",0,1))</f>
        <v/>
      </c>
      <c r="R647" s="88" t="str">
        <f t="shared" si="3"/>
        <v/>
      </c>
      <c r="S647" s="88" t="str">
        <f t="array" ref="S647">if(V647="","",XLOOKUP(V647,Master[Company],Master[Group],"NA",0,1))</f>
        <v/>
      </c>
      <c r="T647" s="88" t="str">
        <f t="array" ref="T647">if(V647="","",XLOOKUP(V647,Master[Company],Master[Loading Location],"NA",0,1))</f>
        <v/>
      </c>
      <c r="U647" s="88" t="str">
        <f t="array" ref="U647">if(V647="","",XLOOKUP(V647,Master[Company],Master[Acronym],"NA",0,1))</f>
        <v/>
      </c>
      <c r="V647" s="88"/>
      <c r="W647" s="90"/>
      <c r="X647" s="90"/>
      <c r="Y647" s="88"/>
      <c r="Z647" s="88" t="str">
        <f t="shared" si="5"/>
        <v/>
      </c>
      <c r="AA647" s="88"/>
      <c r="AB647" s="88"/>
      <c r="AC647" s="88"/>
      <c r="AD647" s="166"/>
      <c r="AE647" s="303"/>
      <c r="AF647" s="304"/>
      <c r="AG647" s="304"/>
      <c r="AH647" s="304"/>
      <c r="AI647" s="304"/>
      <c r="AJ647" s="304"/>
      <c r="AK647" s="304"/>
      <c r="AL647" s="305"/>
      <c r="AM647" s="304"/>
      <c r="AN647" s="304"/>
      <c r="AO647" s="304"/>
      <c r="AP647" s="304"/>
      <c r="AQ647" s="304"/>
      <c r="AR647" s="304"/>
      <c r="AS647" s="304"/>
      <c r="AT647" s="304"/>
      <c r="AU647" s="164"/>
      <c r="AV647" s="306"/>
      <c r="AW647" s="306"/>
      <c r="AX647" s="164"/>
      <c r="AY647" s="166"/>
      <c r="AZ647" s="88"/>
      <c r="BA647" s="88"/>
      <c r="BB647" s="88"/>
      <c r="BC647" s="88"/>
      <c r="BD647" s="307"/>
      <c r="BE647" s="88"/>
      <c r="BF647" s="88"/>
      <c r="BG647" s="88"/>
      <c r="BH647" s="308"/>
      <c r="BI647" s="309"/>
      <c r="BJ647" s="310"/>
      <c r="BK647" s="310"/>
      <c r="BL647" s="310"/>
      <c r="BM647" s="310"/>
      <c r="BN647" s="214"/>
    </row>
    <row r="648" ht="22.5" customHeight="1">
      <c r="A648" s="85" t="str">
        <f t="shared" si="6"/>
        <v/>
      </c>
      <c r="B648" s="321"/>
      <c r="C648" s="319" t="str">
        <f t="shared" si="1"/>
        <v/>
      </c>
      <c r="D648" s="322"/>
      <c r="E648" s="320" t="str">
        <f t="shared" si="2"/>
        <v/>
      </c>
      <c r="F648" s="323"/>
      <c r="G648" s="164"/>
      <c r="H648" s="88" t="str">
        <f t="array" ref="H648">IF(D648="","",XLOOKUP(D648,'Master Data'!K:K,'Master Data'!N:N,"Input in Master Data",0,1))</f>
        <v/>
      </c>
      <c r="I648" s="88" t="str">
        <f t="array" ref="I648">IF(D648="","",XLOOKUP(D648,'Master Data'!K:K,'Master Data'!O:O,"Input in Master Data",0,1))</f>
        <v/>
      </c>
      <c r="J648" s="88" t="str">
        <f t="array" ref="J648">if(V648="","",XLOOKUP(V648,Master[Company],Master[Blow],"Unknown",0,1))</f>
        <v/>
      </c>
      <c r="K648" s="88" t="str">
        <f t="array" ref="K648">if(V648="","",XLOOKUP(V648,Master[Company],Master[Pigging],"Unknown",0,1))</f>
        <v/>
      </c>
      <c r="L648" s="88" t="str">
        <f t="array" ref="L648">if(V648="","",XLOOKUP(V648,Master[Company],Master[Load Method],"Unknown",0,1))</f>
        <v/>
      </c>
      <c r="M648" s="88" t="str">
        <f t="array" ref="M648">if(V648="","",XLOOKUP(V648,Master[Company],Master[Line Distance],"Unknown",0,1))</f>
        <v/>
      </c>
      <c r="N648" s="164"/>
      <c r="O648" s="301"/>
      <c r="P648" s="88"/>
      <c r="Q648" s="88" t="str">
        <f t="array" ref="Q648">if(V648="","",XLOOKUP(V648,Master[Company],Master[Terms],"NA",0,1))</f>
        <v/>
      </c>
      <c r="R648" s="88" t="str">
        <f t="shared" si="3"/>
        <v/>
      </c>
      <c r="S648" s="88" t="str">
        <f t="array" ref="S648">if(V648="","",XLOOKUP(V648,Master[Company],Master[Group],"NA",0,1))</f>
        <v/>
      </c>
      <c r="T648" s="88" t="str">
        <f t="array" ref="T648">if(V648="","",XLOOKUP(V648,Master[Company],Master[Loading Location],"NA",0,1))</f>
        <v/>
      </c>
      <c r="U648" s="88" t="str">
        <f t="array" ref="U648">if(V648="","",XLOOKUP(V648,Master[Company],Master[Acronym],"NA",0,1))</f>
        <v/>
      </c>
      <c r="V648" s="88"/>
      <c r="W648" s="90"/>
      <c r="X648" s="90"/>
      <c r="Y648" s="88"/>
      <c r="Z648" s="88" t="str">
        <f t="shared" si="5"/>
        <v/>
      </c>
      <c r="AA648" s="88"/>
      <c r="AB648" s="88"/>
      <c r="AC648" s="88"/>
      <c r="AD648" s="166"/>
      <c r="AE648" s="303"/>
      <c r="AF648" s="304"/>
      <c r="AG648" s="304"/>
      <c r="AH648" s="304"/>
      <c r="AI648" s="304"/>
      <c r="AJ648" s="304"/>
      <c r="AK648" s="304"/>
      <c r="AL648" s="305"/>
      <c r="AM648" s="304"/>
      <c r="AN648" s="304"/>
      <c r="AO648" s="304"/>
      <c r="AP648" s="304"/>
      <c r="AQ648" s="304"/>
      <c r="AR648" s="304"/>
      <c r="AS648" s="304"/>
      <c r="AT648" s="304"/>
      <c r="AU648" s="164"/>
      <c r="AV648" s="306"/>
      <c r="AW648" s="306"/>
      <c r="AX648" s="164"/>
      <c r="AY648" s="166"/>
      <c r="AZ648" s="88"/>
      <c r="BA648" s="88"/>
      <c r="BB648" s="88"/>
      <c r="BC648" s="88"/>
      <c r="BD648" s="307"/>
      <c r="BE648" s="88"/>
      <c r="BF648" s="88"/>
      <c r="BG648" s="88"/>
      <c r="BH648" s="308"/>
      <c r="BI648" s="309"/>
      <c r="BJ648" s="310"/>
      <c r="BK648" s="310"/>
      <c r="BL648" s="310"/>
      <c r="BM648" s="310"/>
      <c r="BN648" s="214"/>
    </row>
    <row r="649" ht="22.5" customHeight="1">
      <c r="A649" s="85" t="str">
        <f t="shared" si="6"/>
        <v/>
      </c>
      <c r="B649" s="321"/>
      <c r="C649" s="319" t="str">
        <f t="shared" si="1"/>
        <v/>
      </c>
      <c r="D649" s="322"/>
      <c r="E649" s="320" t="str">
        <f t="shared" si="2"/>
        <v/>
      </c>
      <c r="F649" s="323"/>
      <c r="G649" s="164"/>
      <c r="H649" s="88" t="str">
        <f t="array" ref="H649">IF(D649="","",XLOOKUP(D649,'Master Data'!K:K,'Master Data'!N:N,"Input in Master Data",0,1))</f>
        <v/>
      </c>
      <c r="I649" s="88" t="str">
        <f t="array" ref="I649">IF(D649="","",XLOOKUP(D649,'Master Data'!K:K,'Master Data'!O:O,"Input in Master Data",0,1))</f>
        <v/>
      </c>
      <c r="J649" s="88" t="str">
        <f t="array" ref="J649">if(V649="","",XLOOKUP(V649,Master[Company],Master[Blow],"Unknown",0,1))</f>
        <v/>
      </c>
      <c r="K649" s="88" t="str">
        <f t="array" ref="K649">if(V649="","",XLOOKUP(V649,Master[Company],Master[Pigging],"Unknown",0,1))</f>
        <v/>
      </c>
      <c r="L649" s="88" t="str">
        <f t="array" ref="L649">if(V649="","",XLOOKUP(V649,Master[Company],Master[Load Method],"Unknown",0,1))</f>
        <v/>
      </c>
      <c r="M649" s="88" t="str">
        <f t="array" ref="M649">if(V649="","",XLOOKUP(V649,Master[Company],Master[Line Distance],"Unknown",0,1))</f>
        <v/>
      </c>
      <c r="N649" s="164"/>
      <c r="O649" s="301"/>
      <c r="P649" s="88"/>
      <c r="Q649" s="88" t="str">
        <f t="array" ref="Q649">if(V649="","",XLOOKUP(V649,Master[Company],Master[Terms],"NA",0,1))</f>
        <v/>
      </c>
      <c r="R649" s="88" t="str">
        <f t="shared" si="3"/>
        <v/>
      </c>
      <c r="S649" s="88" t="str">
        <f t="array" ref="S649">if(V649="","",XLOOKUP(V649,Master[Company],Master[Group],"NA",0,1))</f>
        <v/>
      </c>
      <c r="T649" s="88" t="str">
        <f t="array" ref="T649">if(V649="","",XLOOKUP(V649,Master[Company],Master[Loading Location],"NA",0,1))</f>
        <v/>
      </c>
      <c r="U649" s="88" t="str">
        <f t="array" ref="U649">if(V649="","",XLOOKUP(V649,Master[Company],Master[Acronym],"NA",0,1))</f>
        <v/>
      </c>
      <c r="V649" s="88"/>
      <c r="W649" s="90"/>
      <c r="X649" s="90"/>
      <c r="Y649" s="88"/>
      <c r="Z649" s="88" t="str">
        <f t="shared" si="5"/>
        <v/>
      </c>
      <c r="AA649" s="88"/>
      <c r="AB649" s="88"/>
      <c r="AC649" s="88"/>
      <c r="AD649" s="166"/>
      <c r="AE649" s="303"/>
      <c r="AF649" s="304"/>
      <c r="AG649" s="304"/>
      <c r="AH649" s="304"/>
      <c r="AI649" s="304"/>
      <c r="AJ649" s="304"/>
      <c r="AK649" s="304"/>
      <c r="AL649" s="305"/>
      <c r="AM649" s="304"/>
      <c r="AN649" s="304"/>
      <c r="AO649" s="304"/>
      <c r="AP649" s="304"/>
      <c r="AQ649" s="304"/>
      <c r="AR649" s="304"/>
      <c r="AS649" s="304"/>
      <c r="AT649" s="304"/>
      <c r="AU649" s="164"/>
      <c r="AV649" s="306"/>
      <c r="AW649" s="306"/>
      <c r="AX649" s="164"/>
      <c r="AY649" s="166"/>
      <c r="AZ649" s="88"/>
      <c r="BA649" s="88"/>
      <c r="BB649" s="88"/>
      <c r="BC649" s="88"/>
      <c r="BD649" s="307"/>
      <c r="BE649" s="88"/>
      <c r="BF649" s="88"/>
      <c r="BG649" s="88"/>
      <c r="BH649" s="308"/>
      <c r="BI649" s="309"/>
      <c r="BJ649" s="310"/>
      <c r="BK649" s="310"/>
      <c r="BL649" s="310"/>
      <c r="BM649" s="310"/>
      <c r="BN649" s="214"/>
    </row>
    <row r="650" ht="22.5" customHeight="1">
      <c r="A650" s="85" t="str">
        <f t="shared" si="6"/>
        <v/>
      </c>
      <c r="B650" s="321"/>
      <c r="C650" s="319" t="str">
        <f t="shared" si="1"/>
        <v/>
      </c>
      <c r="D650" s="322"/>
      <c r="E650" s="320" t="str">
        <f t="shared" si="2"/>
        <v/>
      </c>
      <c r="F650" s="323"/>
      <c r="G650" s="164"/>
      <c r="H650" s="88" t="str">
        <f t="array" ref="H650">IF(D650="","",XLOOKUP(D650,'Master Data'!K:K,'Master Data'!N:N,"Input in Master Data",0,1))</f>
        <v/>
      </c>
      <c r="I650" s="88" t="str">
        <f t="array" ref="I650">IF(D650="","",XLOOKUP(D650,'Master Data'!K:K,'Master Data'!O:O,"Input in Master Data",0,1))</f>
        <v/>
      </c>
      <c r="J650" s="88" t="str">
        <f t="array" ref="J650">if(V650="","",XLOOKUP(V650,Master[Company],Master[Blow],"Unknown",0,1))</f>
        <v/>
      </c>
      <c r="K650" s="88" t="str">
        <f t="array" ref="K650">if(V650="","",XLOOKUP(V650,Master[Company],Master[Pigging],"Unknown",0,1))</f>
        <v/>
      </c>
      <c r="L650" s="88" t="str">
        <f t="array" ref="L650">if(V650="","",XLOOKUP(V650,Master[Company],Master[Load Method],"Unknown",0,1))</f>
        <v/>
      </c>
      <c r="M650" s="88" t="str">
        <f t="array" ref="M650">if(V650="","",XLOOKUP(V650,Master[Company],Master[Line Distance],"Unknown",0,1))</f>
        <v/>
      </c>
      <c r="N650" s="164"/>
      <c r="O650" s="301"/>
      <c r="P650" s="88"/>
      <c r="Q650" s="88" t="str">
        <f t="array" ref="Q650">if(V650="","",XLOOKUP(V650,Master[Company],Master[Terms],"NA",0,1))</f>
        <v/>
      </c>
      <c r="R650" s="88" t="str">
        <f t="shared" si="3"/>
        <v/>
      </c>
      <c r="S650" s="88" t="str">
        <f t="array" ref="S650">if(V650="","",XLOOKUP(V650,Master[Company],Master[Group],"NA",0,1))</f>
        <v/>
      </c>
      <c r="T650" s="88" t="str">
        <f t="array" ref="T650">if(V650="","",XLOOKUP(V650,Master[Company],Master[Loading Location],"NA",0,1))</f>
        <v/>
      </c>
      <c r="U650" s="88" t="str">
        <f t="array" ref="U650">if(V650="","",XLOOKUP(V650,Master[Company],Master[Acronym],"NA",0,1))</f>
        <v/>
      </c>
      <c r="V650" s="88"/>
      <c r="W650" s="90"/>
      <c r="X650" s="90"/>
      <c r="Y650" s="88"/>
      <c r="Z650" s="88" t="str">
        <f t="shared" si="5"/>
        <v/>
      </c>
      <c r="AA650" s="88"/>
      <c r="AB650" s="88"/>
      <c r="AC650" s="88"/>
      <c r="AD650" s="166"/>
      <c r="AE650" s="303"/>
      <c r="AF650" s="304"/>
      <c r="AG650" s="304"/>
      <c r="AH650" s="304"/>
      <c r="AI650" s="304"/>
      <c r="AJ650" s="304"/>
      <c r="AK650" s="304"/>
      <c r="AL650" s="305"/>
      <c r="AM650" s="304"/>
      <c r="AN650" s="304"/>
      <c r="AO650" s="304"/>
      <c r="AP650" s="304"/>
      <c r="AQ650" s="304"/>
      <c r="AR650" s="304"/>
      <c r="AS650" s="304"/>
      <c r="AT650" s="304"/>
      <c r="AU650" s="164"/>
      <c r="AV650" s="306"/>
      <c r="AW650" s="306"/>
      <c r="AX650" s="164"/>
      <c r="AY650" s="166"/>
      <c r="AZ650" s="88"/>
      <c r="BA650" s="88"/>
      <c r="BB650" s="88"/>
      <c r="BC650" s="88"/>
      <c r="BD650" s="307"/>
      <c r="BE650" s="88"/>
      <c r="BF650" s="88"/>
      <c r="BG650" s="88"/>
      <c r="BH650" s="308"/>
      <c r="BI650" s="309"/>
      <c r="BJ650" s="310"/>
      <c r="BK650" s="310"/>
      <c r="BL650" s="310"/>
      <c r="BM650" s="310"/>
      <c r="BN650" s="214"/>
    </row>
    <row r="651" ht="22.5" customHeight="1">
      <c r="A651" s="85" t="str">
        <f t="shared" si="6"/>
        <v/>
      </c>
      <c r="B651" s="321"/>
      <c r="C651" s="319" t="str">
        <f t="shared" si="1"/>
        <v/>
      </c>
      <c r="D651" s="322"/>
      <c r="E651" s="320" t="str">
        <f t="shared" si="2"/>
        <v/>
      </c>
      <c r="F651" s="323"/>
      <c r="G651" s="164"/>
      <c r="H651" s="88" t="str">
        <f t="array" ref="H651">IF(D651="","",XLOOKUP(D651,'Master Data'!K:K,'Master Data'!N:N,"Input in Master Data",0,1))</f>
        <v/>
      </c>
      <c r="I651" s="88" t="str">
        <f t="array" ref="I651">IF(D651="","",XLOOKUP(D651,'Master Data'!K:K,'Master Data'!O:O,"Input in Master Data",0,1))</f>
        <v/>
      </c>
      <c r="J651" s="88" t="str">
        <f t="array" ref="J651">if(V651="","",XLOOKUP(V651,Master[Company],Master[Blow],"Unknown",0,1))</f>
        <v/>
      </c>
      <c r="K651" s="88" t="str">
        <f t="array" ref="K651">if(V651="","",XLOOKUP(V651,Master[Company],Master[Pigging],"Unknown",0,1))</f>
        <v/>
      </c>
      <c r="L651" s="88" t="str">
        <f t="array" ref="L651">if(V651="","",XLOOKUP(V651,Master[Company],Master[Load Method],"Unknown",0,1))</f>
        <v/>
      </c>
      <c r="M651" s="88" t="str">
        <f t="array" ref="M651">if(V651="","",XLOOKUP(V651,Master[Company],Master[Line Distance],"Unknown",0,1))</f>
        <v/>
      </c>
      <c r="N651" s="164"/>
      <c r="O651" s="301"/>
      <c r="P651" s="88"/>
      <c r="Q651" s="88" t="str">
        <f t="array" ref="Q651">if(V651="","",XLOOKUP(V651,Master[Company],Master[Terms],"NA",0,1))</f>
        <v/>
      </c>
      <c r="R651" s="88" t="str">
        <f t="shared" si="3"/>
        <v/>
      </c>
      <c r="S651" s="88" t="str">
        <f t="array" ref="S651">if(V651="","",XLOOKUP(V651,Master[Company],Master[Group],"NA",0,1))</f>
        <v/>
      </c>
      <c r="T651" s="88" t="str">
        <f t="array" ref="T651">if(V651="","",XLOOKUP(V651,Master[Company],Master[Loading Location],"NA",0,1))</f>
        <v/>
      </c>
      <c r="U651" s="88" t="str">
        <f t="array" ref="U651">if(V651="","",XLOOKUP(V651,Master[Company],Master[Acronym],"NA",0,1))</f>
        <v/>
      </c>
      <c r="V651" s="88"/>
      <c r="W651" s="90"/>
      <c r="X651" s="90"/>
      <c r="Y651" s="88"/>
      <c r="Z651" s="88" t="str">
        <f t="shared" si="5"/>
        <v/>
      </c>
      <c r="AA651" s="88"/>
      <c r="AB651" s="88"/>
      <c r="AC651" s="88"/>
      <c r="AD651" s="166"/>
      <c r="AE651" s="303"/>
      <c r="AF651" s="304"/>
      <c r="AG651" s="304"/>
      <c r="AH651" s="304"/>
      <c r="AI651" s="304"/>
      <c r="AJ651" s="304"/>
      <c r="AK651" s="304"/>
      <c r="AL651" s="305"/>
      <c r="AM651" s="304"/>
      <c r="AN651" s="304"/>
      <c r="AO651" s="304"/>
      <c r="AP651" s="304"/>
      <c r="AQ651" s="304"/>
      <c r="AR651" s="304"/>
      <c r="AS651" s="304"/>
      <c r="AT651" s="304"/>
      <c r="AU651" s="164"/>
      <c r="AV651" s="306"/>
      <c r="AW651" s="306"/>
      <c r="AX651" s="164"/>
      <c r="AY651" s="166"/>
      <c r="AZ651" s="88"/>
      <c r="BA651" s="88"/>
      <c r="BB651" s="88"/>
      <c r="BC651" s="88"/>
      <c r="BD651" s="307"/>
      <c r="BE651" s="88"/>
      <c r="BF651" s="88"/>
      <c r="BG651" s="88"/>
      <c r="BH651" s="308"/>
      <c r="BI651" s="309"/>
      <c r="BJ651" s="310"/>
      <c r="BK651" s="310"/>
      <c r="BL651" s="310"/>
      <c r="BM651" s="310"/>
      <c r="BN651" s="214"/>
    </row>
    <row r="652" ht="22.5" customHeight="1">
      <c r="A652" s="85" t="str">
        <f t="shared" si="6"/>
        <v/>
      </c>
      <c r="B652" s="321"/>
      <c r="C652" s="319" t="str">
        <f t="shared" si="1"/>
        <v/>
      </c>
      <c r="D652" s="322"/>
      <c r="E652" s="320" t="str">
        <f t="shared" si="2"/>
        <v/>
      </c>
      <c r="F652" s="323"/>
      <c r="G652" s="164"/>
      <c r="H652" s="88" t="str">
        <f t="array" ref="H652">IF(D652="","",XLOOKUP(D652,'Master Data'!K:K,'Master Data'!N:N,"Input in Master Data",0,1))</f>
        <v/>
      </c>
      <c r="I652" s="88" t="str">
        <f t="array" ref="I652">IF(D652="","",XLOOKUP(D652,'Master Data'!K:K,'Master Data'!O:O,"Input in Master Data",0,1))</f>
        <v/>
      </c>
      <c r="J652" s="88" t="str">
        <f t="array" ref="J652">if(V652="","",XLOOKUP(V652,Master[Company],Master[Blow],"Unknown",0,1))</f>
        <v/>
      </c>
      <c r="K652" s="88" t="str">
        <f t="array" ref="K652">if(V652="","",XLOOKUP(V652,Master[Company],Master[Pigging],"Unknown",0,1))</f>
        <v/>
      </c>
      <c r="L652" s="88" t="str">
        <f t="array" ref="L652">if(V652="","",XLOOKUP(V652,Master[Company],Master[Load Method],"Unknown",0,1))</f>
        <v/>
      </c>
      <c r="M652" s="88" t="str">
        <f t="array" ref="M652">if(V652="","",XLOOKUP(V652,Master[Company],Master[Line Distance],"Unknown",0,1))</f>
        <v/>
      </c>
      <c r="N652" s="164"/>
      <c r="O652" s="301"/>
      <c r="P652" s="88"/>
      <c r="Q652" s="88" t="str">
        <f t="array" ref="Q652">if(V652="","",XLOOKUP(V652,Master[Company],Master[Terms],"NA",0,1))</f>
        <v/>
      </c>
      <c r="R652" s="88" t="str">
        <f t="shared" si="3"/>
        <v/>
      </c>
      <c r="S652" s="88" t="str">
        <f t="array" ref="S652">if(V652="","",XLOOKUP(V652,Master[Company],Master[Group],"NA",0,1))</f>
        <v/>
      </c>
      <c r="T652" s="88" t="str">
        <f t="array" ref="T652">if(V652="","",XLOOKUP(V652,Master[Company],Master[Loading Location],"NA",0,1))</f>
        <v/>
      </c>
      <c r="U652" s="88" t="str">
        <f t="array" ref="U652">if(V652="","",XLOOKUP(V652,Master[Company],Master[Acronym],"NA",0,1))</f>
        <v/>
      </c>
      <c r="V652" s="88"/>
      <c r="W652" s="90"/>
      <c r="X652" s="90"/>
      <c r="Y652" s="88"/>
      <c r="Z652" s="88" t="str">
        <f t="shared" si="5"/>
        <v/>
      </c>
      <c r="AA652" s="88"/>
      <c r="AB652" s="88"/>
      <c r="AC652" s="88"/>
      <c r="AD652" s="166"/>
      <c r="AE652" s="303"/>
      <c r="AF652" s="304"/>
      <c r="AG652" s="304"/>
      <c r="AH652" s="304"/>
      <c r="AI652" s="304"/>
      <c r="AJ652" s="304"/>
      <c r="AK652" s="304"/>
      <c r="AL652" s="305"/>
      <c r="AM652" s="304"/>
      <c r="AN652" s="304"/>
      <c r="AO652" s="304"/>
      <c r="AP652" s="304"/>
      <c r="AQ652" s="304"/>
      <c r="AR652" s="304"/>
      <c r="AS652" s="304"/>
      <c r="AT652" s="304"/>
      <c r="AU652" s="164"/>
      <c r="AV652" s="306"/>
      <c r="AW652" s="306"/>
      <c r="AX652" s="164"/>
      <c r="AY652" s="166"/>
      <c r="AZ652" s="88"/>
      <c r="BA652" s="88"/>
      <c r="BB652" s="88"/>
      <c r="BC652" s="88"/>
      <c r="BD652" s="307"/>
      <c r="BE652" s="88"/>
      <c r="BF652" s="88"/>
      <c r="BG652" s="88"/>
      <c r="BH652" s="308"/>
      <c r="BI652" s="309"/>
      <c r="BJ652" s="310"/>
      <c r="BK652" s="310"/>
      <c r="BL652" s="310"/>
      <c r="BM652" s="310"/>
      <c r="BN652" s="214"/>
    </row>
    <row r="653" ht="22.5" customHeight="1">
      <c r="A653" s="85" t="str">
        <f t="shared" si="6"/>
        <v/>
      </c>
      <c r="B653" s="321"/>
      <c r="C653" s="319" t="str">
        <f t="shared" si="1"/>
        <v/>
      </c>
      <c r="D653" s="322"/>
      <c r="E653" s="320" t="str">
        <f t="shared" si="2"/>
        <v/>
      </c>
      <c r="F653" s="323"/>
      <c r="G653" s="164"/>
      <c r="H653" s="88" t="str">
        <f t="array" ref="H653">IF(D653="","",XLOOKUP(D653,'Master Data'!K:K,'Master Data'!N:N,"Input in Master Data",0,1))</f>
        <v/>
      </c>
      <c r="I653" s="88" t="str">
        <f t="array" ref="I653">IF(D653="","",XLOOKUP(D653,'Master Data'!K:K,'Master Data'!O:O,"Input in Master Data",0,1))</f>
        <v/>
      </c>
      <c r="J653" s="88" t="str">
        <f t="array" ref="J653">if(V653="","",XLOOKUP(V653,Master[Company],Master[Blow],"Unknown",0,1))</f>
        <v/>
      </c>
      <c r="K653" s="88" t="str">
        <f t="array" ref="K653">if(V653="","",XLOOKUP(V653,Master[Company],Master[Pigging],"Unknown",0,1))</f>
        <v/>
      </c>
      <c r="L653" s="88" t="str">
        <f t="array" ref="L653">if(V653="","",XLOOKUP(V653,Master[Company],Master[Load Method],"Unknown",0,1))</f>
        <v/>
      </c>
      <c r="M653" s="88" t="str">
        <f t="array" ref="M653">if(V653="","",XLOOKUP(V653,Master[Company],Master[Line Distance],"Unknown",0,1))</f>
        <v/>
      </c>
      <c r="N653" s="164"/>
      <c r="O653" s="301"/>
      <c r="P653" s="88"/>
      <c r="Q653" s="88" t="str">
        <f t="array" ref="Q653">if(V653="","",XLOOKUP(V653,Master[Company],Master[Terms],"NA",0,1))</f>
        <v/>
      </c>
      <c r="R653" s="88" t="str">
        <f t="shared" si="3"/>
        <v/>
      </c>
      <c r="S653" s="88" t="str">
        <f t="array" ref="S653">if(V653="","",XLOOKUP(V653,Master[Company],Master[Group],"NA",0,1))</f>
        <v/>
      </c>
      <c r="T653" s="88" t="str">
        <f t="array" ref="T653">if(V653="","",XLOOKUP(V653,Master[Company],Master[Loading Location],"NA",0,1))</f>
        <v/>
      </c>
      <c r="U653" s="88" t="str">
        <f t="array" ref="U653">if(V653="","",XLOOKUP(V653,Master[Company],Master[Acronym],"NA",0,1))</f>
        <v/>
      </c>
      <c r="V653" s="88"/>
      <c r="W653" s="90"/>
      <c r="X653" s="90"/>
      <c r="Y653" s="88"/>
      <c r="Z653" s="88" t="str">
        <f t="shared" si="5"/>
        <v/>
      </c>
      <c r="AA653" s="88"/>
      <c r="AB653" s="88"/>
      <c r="AC653" s="88"/>
      <c r="AD653" s="166"/>
      <c r="AE653" s="303"/>
      <c r="AF653" s="304"/>
      <c r="AG653" s="304"/>
      <c r="AH653" s="304"/>
      <c r="AI653" s="304"/>
      <c r="AJ653" s="304"/>
      <c r="AK653" s="304"/>
      <c r="AL653" s="305"/>
      <c r="AM653" s="304"/>
      <c r="AN653" s="304"/>
      <c r="AO653" s="304"/>
      <c r="AP653" s="304"/>
      <c r="AQ653" s="304"/>
      <c r="AR653" s="304"/>
      <c r="AS653" s="304"/>
      <c r="AT653" s="304"/>
      <c r="AU653" s="164"/>
      <c r="AV653" s="306"/>
      <c r="AW653" s="306"/>
      <c r="AX653" s="164"/>
      <c r="AY653" s="166"/>
      <c r="AZ653" s="88"/>
      <c r="BA653" s="88"/>
      <c r="BB653" s="88"/>
      <c r="BC653" s="88"/>
      <c r="BD653" s="307"/>
      <c r="BE653" s="88"/>
      <c r="BF653" s="88"/>
      <c r="BG653" s="88"/>
      <c r="BH653" s="308"/>
      <c r="BI653" s="309"/>
      <c r="BJ653" s="310"/>
      <c r="BK653" s="310"/>
      <c r="BL653" s="310"/>
      <c r="BM653" s="310"/>
      <c r="BN653" s="214"/>
    </row>
    <row r="654" ht="22.5" customHeight="1">
      <c r="A654" s="85" t="str">
        <f t="shared" si="6"/>
        <v/>
      </c>
      <c r="B654" s="321"/>
      <c r="C654" s="319" t="str">
        <f t="shared" si="1"/>
        <v/>
      </c>
      <c r="D654" s="322"/>
      <c r="E654" s="320" t="str">
        <f t="shared" si="2"/>
        <v/>
      </c>
      <c r="F654" s="323"/>
      <c r="G654" s="164"/>
      <c r="H654" s="88" t="str">
        <f t="array" ref="H654">IF(D654="","",XLOOKUP(D654,'Master Data'!K:K,'Master Data'!N:N,"Input in Master Data",0,1))</f>
        <v/>
      </c>
      <c r="I654" s="88" t="str">
        <f t="array" ref="I654">IF(D654="","",XLOOKUP(D654,'Master Data'!K:K,'Master Data'!O:O,"Input in Master Data",0,1))</f>
        <v/>
      </c>
      <c r="J654" s="88" t="str">
        <f t="array" ref="J654">if(V654="","",XLOOKUP(V654,Master[Company],Master[Blow],"Unknown",0,1))</f>
        <v/>
      </c>
      <c r="K654" s="88" t="str">
        <f t="array" ref="K654">if(V654="","",XLOOKUP(V654,Master[Company],Master[Pigging],"Unknown",0,1))</f>
        <v/>
      </c>
      <c r="L654" s="88" t="str">
        <f t="array" ref="L654">if(V654="","",XLOOKUP(V654,Master[Company],Master[Load Method],"Unknown",0,1))</f>
        <v/>
      </c>
      <c r="M654" s="88" t="str">
        <f t="array" ref="M654">if(V654="","",XLOOKUP(V654,Master[Company],Master[Line Distance],"Unknown",0,1))</f>
        <v/>
      </c>
      <c r="N654" s="164"/>
      <c r="O654" s="301"/>
      <c r="P654" s="88"/>
      <c r="Q654" s="88" t="str">
        <f t="array" ref="Q654">if(V654="","",XLOOKUP(V654,Master[Company],Master[Terms],"NA",0,1))</f>
        <v/>
      </c>
      <c r="R654" s="88" t="str">
        <f t="shared" si="3"/>
        <v/>
      </c>
      <c r="S654" s="88" t="str">
        <f t="array" ref="S654">if(V654="","",XLOOKUP(V654,Master[Company],Master[Group],"NA",0,1))</f>
        <v/>
      </c>
      <c r="T654" s="88" t="str">
        <f t="array" ref="T654">if(V654="","",XLOOKUP(V654,Master[Company],Master[Loading Location],"NA",0,1))</f>
        <v/>
      </c>
      <c r="U654" s="88" t="str">
        <f t="array" ref="U654">if(V654="","",XLOOKUP(V654,Master[Company],Master[Acronym],"NA",0,1))</f>
        <v/>
      </c>
      <c r="V654" s="88"/>
      <c r="W654" s="90"/>
      <c r="X654" s="90"/>
      <c r="Y654" s="88"/>
      <c r="Z654" s="88" t="str">
        <f t="shared" si="5"/>
        <v/>
      </c>
      <c r="AA654" s="88"/>
      <c r="AB654" s="88"/>
      <c r="AC654" s="88"/>
      <c r="AD654" s="166"/>
      <c r="AE654" s="303"/>
      <c r="AF654" s="304"/>
      <c r="AG654" s="304"/>
      <c r="AH654" s="304"/>
      <c r="AI654" s="304"/>
      <c r="AJ654" s="304"/>
      <c r="AK654" s="304"/>
      <c r="AL654" s="305"/>
      <c r="AM654" s="304"/>
      <c r="AN654" s="304"/>
      <c r="AO654" s="304"/>
      <c r="AP654" s="304"/>
      <c r="AQ654" s="304"/>
      <c r="AR654" s="304"/>
      <c r="AS654" s="304"/>
      <c r="AT654" s="304"/>
      <c r="AU654" s="164"/>
      <c r="AV654" s="306"/>
      <c r="AW654" s="306"/>
      <c r="AX654" s="164"/>
      <c r="AY654" s="166"/>
      <c r="AZ654" s="88"/>
      <c r="BA654" s="88"/>
      <c r="BB654" s="88"/>
      <c r="BC654" s="88"/>
      <c r="BD654" s="307"/>
      <c r="BE654" s="88"/>
      <c r="BF654" s="88"/>
      <c r="BG654" s="88"/>
      <c r="BH654" s="308"/>
      <c r="BI654" s="309"/>
      <c r="BJ654" s="310"/>
      <c r="BK654" s="310"/>
      <c r="BL654" s="310"/>
      <c r="BM654" s="310"/>
      <c r="BN654" s="214"/>
    </row>
    <row r="655" ht="22.5" customHeight="1">
      <c r="A655" s="85" t="str">
        <f t="shared" si="6"/>
        <v/>
      </c>
      <c r="B655" s="321"/>
      <c r="C655" s="319" t="str">
        <f t="shared" si="1"/>
        <v/>
      </c>
      <c r="D655" s="322"/>
      <c r="E655" s="320" t="str">
        <f t="shared" si="2"/>
        <v/>
      </c>
      <c r="F655" s="323"/>
      <c r="G655" s="164"/>
      <c r="H655" s="88" t="str">
        <f t="array" ref="H655">IF(D655="","",XLOOKUP(D655,'Master Data'!K:K,'Master Data'!N:N,"Input in Master Data",0,1))</f>
        <v/>
      </c>
      <c r="I655" s="88" t="str">
        <f t="array" ref="I655">IF(D655="","",XLOOKUP(D655,'Master Data'!K:K,'Master Data'!O:O,"Input in Master Data",0,1))</f>
        <v/>
      </c>
      <c r="J655" s="88" t="str">
        <f t="array" ref="J655">if(V655="","",XLOOKUP(V655,Master[Company],Master[Blow],"Unknown",0,1))</f>
        <v/>
      </c>
      <c r="K655" s="88" t="str">
        <f t="array" ref="K655">if(V655="","",XLOOKUP(V655,Master[Company],Master[Pigging],"Unknown",0,1))</f>
        <v/>
      </c>
      <c r="L655" s="88" t="str">
        <f t="array" ref="L655">if(V655="","",XLOOKUP(V655,Master[Company],Master[Load Method],"Unknown",0,1))</f>
        <v/>
      </c>
      <c r="M655" s="88" t="str">
        <f t="array" ref="M655">if(V655="","",XLOOKUP(V655,Master[Company],Master[Line Distance],"Unknown",0,1))</f>
        <v/>
      </c>
      <c r="N655" s="164"/>
      <c r="O655" s="301"/>
      <c r="P655" s="88"/>
      <c r="Q655" s="88" t="str">
        <f t="array" ref="Q655">if(V655="","",XLOOKUP(V655,Master[Company],Master[Terms],"NA",0,1))</f>
        <v/>
      </c>
      <c r="R655" s="88" t="str">
        <f t="shared" si="3"/>
        <v/>
      </c>
      <c r="S655" s="88" t="str">
        <f t="array" ref="S655">if(V655="","",XLOOKUP(V655,Master[Company],Master[Group],"NA",0,1))</f>
        <v/>
      </c>
      <c r="T655" s="88" t="str">
        <f t="array" ref="T655">if(V655="","",XLOOKUP(V655,Master[Company],Master[Loading Location],"NA",0,1))</f>
        <v/>
      </c>
      <c r="U655" s="88" t="str">
        <f t="array" ref="U655">if(V655="","",XLOOKUP(V655,Master[Company],Master[Acronym],"NA",0,1))</f>
        <v/>
      </c>
      <c r="V655" s="88"/>
      <c r="W655" s="90"/>
      <c r="X655" s="90"/>
      <c r="Y655" s="88"/>
      <c r="Z655" s="88" t="str">
        <f t="shared" si="5"/>
        <v/>
      </c>
      <c r="AA655" s="88"/>
      <c r="AB655" s="88"/>
      <c r="AC655" s="88"/>
      <c r="AD655" s="166"/>
      <c r="AE655" s="303"/>
      <c r="AF655" s="304"/>
      <c r="AG655" s="304"/>
      <c r="AH655" s="304"/>
      <c r="AI655" s="304"/>
      <c r="AJ655" s="304"/>
      <c r="AK655" s="304"/>
      <c r="AL655" s="305"/>
      <c r="AM655" s="304"/>
      <c r="AN655" s="304"/>
      <c r="AO655" s="304"/>
      <c r="AP655" s="304"/>
      <c r="AQ655" s="304"/>
      <c r="AR655" s="304"/>
      <c r="AS655" s="304"/>
      <c r="AT655" s="304"/>
      <c r="AU655" s="164"/>
      <c r="AV655" s="306"/>
      <c r="AW655" s="306"/>
      <c r="AX655" s="164"/>
      <c r="AY655" s="166"/>
      <c r="AZ655" s="88"/>
      <c r="BA655" s="88"/>
      <c r="BB655" s="88"/>
      <c r="BC655" s="88"/>
      <c r="BD655" s="307"/>
      <c r="BE655" s="88"/>
      <c r="BF655" s="88"/>
      <c r="BG655" s="88"/>
      <c r="BH655" s="308"/>
      <c r="BI655" s="309"/>
      <c r="BJ655" s="310"/>
      <c r="BK655" s="310"/>
      <c r="BL655" s="310"/>
      <c r="BM655" s="310"/>
      <c r="BN655" s="214"/>
    </row>
    <row r="656" ht="22.5" customHeight="1">
      <c r="A656" s="85" t="str">
        <f t="shared" si="6"/>
        <v/>
      </c>
      <c r="B656" s="321"/>
      <c r="C656" s="319" t="str">
        <f t="shared" si="1"/>
        <v/>
      </c>
      <c r="D656" s="322"/>
      <c r="E656" s="320" t="str">
        <f t="shared" si="2"/>
        <v/>
      </c>
      <c r="F656" s="323"/>
      <c r="G656" s="164"/>
      <c r="H656" s="88" t="str">
        <f t="array" ref="H656">IF(D656="","",XLOOKUP(D656,'Master Data'!K:K,'Master Data'!N:N,"Input in Master Data",0,1))</f>
        <v/>
      </c>
      <c r="I656" s="88" t="str">
        <f t="array" ref="I656">IF(D656="","",XLOOKUP(D656,'Master Data'!K:K,'Master Data'!O:O,"Input in Master Data",0,1))</f>
        <v/>
      </c>
      <c r="J656" s="88" t="str">
        <f t="array" ref="J656">if(V656="","",XLOOKUP(V656,Master[Company],Master[Blow],"Unknown",0,1))</f>
        <v/>
      </c>
      <c r="K656" s="88" t="str">
        <f t="array" ref="K656">if(V656="","",XLOOKUP(V656,Master[Company],Master[Pigging],"Unknown",0,1))</f>
        <v/>
      </c>
      <c r="L656" s="88" t="str">
        <f t="array" ref="L656">if(V656="","",XLOOKUP(V656,Master[Company],Master[Load Method],"Unknown",0,1))</f>
        <v/>
      </c>
      <c r="M656" s="88" t="str">
        <f t="array" ref="M656">if(V656="","",XLOOKUP(V656,Master[Company],Master[Line Distance],"Unknown",0,1))</f>
        <v/>
      </c>
      <c r="N656" s="164"/>
      <c r="O656" s="301"/>
      <c r="P656" s="88"/>
      <c r="Q656" s="88" t="str">
        <f t="array" ref="Q656">if(V656="","",XLOOKUP(V656,Master[Company],Master[Terms],"NA",0,1))</f>
        <v/>
      </c>
      <c r="R656" s="88" t="str">
        <f t="shared" si="3"/>
        <v/>
      </c>
      <c r="S656" s="88" t="str">
        <f t="array" ref="S656">if(V656="","",XLOOKUP(V656,Master[Company],Master[Group],"NA",0,1))</f>
        <v/>
      </c>
      <c r="T656" s="88" t="str">
        <f t="array" ref="T656">if(V656="","",XLOOKUP(V656,Master[Company],Master[Loading Location],"NA",0,1))</f>
        <v/>
      </c>
      <c r="U656" s="88" t="str">
        <f t="array" ref="U656">if(V656="","",XLOOKUP(V656,Master[Company],Master[Acronym],"NA",0,1))</f>
        <v/>
      </c>
      <c r="V656" s="88"/>
      <c r="W656" s="90"/>
      <c r="X656" s="90"/>
      <c r="Y656" s="88"/>
      <c r="Z656" s="88" t="str">
        <f t="shared" si="5"/>
        <v/>
      </c>
      <c r="AA656" s="88"/>
      <c r="AB656" s="88"/>
      <c r="AC656" s="88"/>
      <c r="AD656" s="166"/>
      <c r="AE656" s="303"/>
      <c r="AF656" s="304"/>
      <c r="AG656" s="304"/>
      <c r="AH656" s="304"/>
      <c r="AI656" s="304"/>
      <c r="AJ656" s="304"/>
      <c r="AK656" s="304"/>
      <c r="AL656" s="305"/>
      <c r="AM656" s="304"/>
      <c r="AN656" s="304"/>
      <c r="AO656" s="304"/>
      <c r="AP656" s="304"/>
      <c r="AQ656" s="304"/>
      <c r="AR656" s="304"/>
      <c r="AS656" s="304"/>
      <c r="AT656" s="304"/>
      <c r="AU656" s="164"/>
      <c r="AV656" s="306"/>
      <c r="AW656" s="306"/>
      <c r="AX656" s="164"/>
      <c r="AY656" s="166"/>
      <c r="AZ656" s="88"/>
      <c r="BA656" s="88"/>
      <c r="BB656" s="88"/>
      <c r="BC656" s="88"/>
      <c r="BD656" s="307"/>
      <c r="BE656" s="88"/>
      <c r="BF656" s="88"/>
      <c r="BG656" s="88"/>
      <c r="BH656" s="308"/>
      <c r="BI656" s="309"/>
      <c r="BJ656" s="310"/>
      <c r="BK656" s="310"/>
      <c r="BL656" s="310"/>
      <c r="BM656" s="310"/>
      <c r="BN656" s="214"/>
    </row>
    <row r="657" ht="22.5" customHeight="1">
      <c r="A657" s="85" t="str">
        <f t="shared" si="6"/>
        <v/>
      </c>
      <c r="B657" s="321"/>
      <c r="C657" s="319" t="str">
        <f t="shared" si="1"/>
        <v/>
      </c>
      <c r="D657" s="322"/>
      <c r="E657" s="320" t="str">
        <f t="shared" si="2"/>
        <v/>
      </c>
      <c r="F657" s="323"/>
      <c r="G657" s="164"/>
      <c r="H657" s="88" t="str">
        <f t="array" ref="H657">IF(D657="","",XLOOKUP(D657,'Master Data'!K:K,'Master Data'!N:N,"Input in Master Data",0,1))</f>
        <v/>
      </c>
      <c r="I657" s="88" t="str">
        <f t="array" ref="I657">IF(D657="","",XLOOKUP(D657,'Master Data'!K:K,'Master Data'!O:O,"Input in Master Data",0,1))</f>
        <v/>
      </c>
      <c r="J657" s="88" t="str">
        <f t="array" ref="J657">if(V657="","",XLOOKUP(V657,Master[Company],Master[Blow],"Unknown",0,1))</f>
        <v/>
      </c>
      <c r="K657" s="88" t="str">
        <f t="array" ref="K657">if(V657="","",XLOOKUP(V657,Master[Company],Master[Pigging],"Unknown",0,1))</f>
        <v/>
      </c>
      <c r="L657" s="88" t="str">
        <f t="array" ref="L657">if(V657="","",XLOOKUP(V657,Master[Company],Master[Load Method],"Unknown",0,1))</f>
        <v/>
      </c>
      <c r="M657" s="88" t="str">
        <f t="array" ref="M657">if(V657="","",XLOOKUP(V657,Master[Company],Master[Line Distance],"Unknown",0,1))</f>
        <v/>
      </c>
      <c r="N657" s="164"/>
      <c r="O657" s="301"/>
      <c r="P657" s="88"/>
      <c r="Q657" s="88" t="str">
        <f t="array" ref="Q657">if(V657="","",XLOOKUP(V657,Master[Company],Master[Terms],"NA",0,1))</f>
        <v/>
      </c>
      <c r="R657" s="88" t="str">
        <f t="shared" si="3"/>
        <v/>
      </c>
      <c r="S657" s="88" t="str">
        <f t="array" ref="S657">if(V657="","",XLOOKUP(V657,Master[Company],Master[Group],"NA",0,1))</f>
        <v/>
      </c>
      <c r="T657" s="88" t="str">
        <f t="array" ref="T657">if(V657="","",XLOOKUP(V657,Master[Company],Master[Loading Location],"NA",0,1))</f>
        <v/>
      </c>
      <c r="U657" s="88" t="str">
        <f t="array" ref="U657">if(V657="","",XLOOKUP(V657,Master[Company],Master[Acronym],"NA",0,1))</f>
        <v/>
      </c>
      <c r="V657" s="88"/>
      <c r="W657" s="90"/>
      <c r="X657" s="90"/>
      <c r="Y657" s="88"/>
      <c r="Z657" s="88" t="str">
        <f t="shared" si="5"/>
        <v/>
      </c>
      <c r="AA657" s="88"/>
      <c r="AB657" s="88"/>
      <c r="AC657" s="88"/>
      <c r="AD657" s="166"/>
      <c r="AE657" s="303"/>
      <c r="AF657" s="304"/>
      <c r="AG657" s="304"/>
      <c r="AH657" s="304"/>
      <c r="AI657" s="304"/>
      <c r="AJ657" s="304"/>
      <c r="AK657" s="304"/>
      <c r="AL657" s="305"/>
      <c r="AM657" s="304"/>
      <c r="AN657" s="304"/>
      <c r="AO657" s="304"/>
      <c r="AP657" s="304"/>
      <c r="AQ657" s="304"/>
      <c r="AR657" s="304"/>
      <c r="AS657" s="304"/>
      <c r="AT657" s="304"/>
      <c r="AU657" s="164"/>
      <c r="AV657" s="306"/>
      <c r="AW657" s="306"/>
      <c r="AX657" s="164"/>
      <c r="AY657" s="166"/>
      <c r="AZ657" s="88"/>
      <c r="BA657" s="88"/>
      <c r="BB657" s="88"/>
      <c r="BC657" s="88"/>
      <c r="BD657" s="307"/>
      <c r="BE657" s="88"/>
      <c r="BF657" s="88"/>
      <c r="BG657" s="88"/>
      <c r="BH657" s="308"/>
      <c r="BI657" s="309"/>
      <c r="BJ657" s="310"/>
      <c r="BK657" s="310"/>
      <c r="BL657" s="310"/>
      <c r="BM657" s="310"/>
      <c r="BN657" s="214"/>
    </row>
    <row r="658" ht="22.5" customHeight="1">
      <c r="A658" s="85" t="str">
        <f t="shared" si="6"/>
        <v/>
      </c>
      <c r="B658" s="321"/>
      <c r="C658" s="319" t="str">
        <f t="shared" si="1"/>
        <v/>
      </c>
      <c r="D658" s="322"/>
      <c r="E658" s="320" t="str">
        <f t="shared" si="2"/>
        <v/>
      </c>
      <c r="F658" s="323"/>
      <c r="G658" s="164"/>
      <c r="H658" s="88" t="str">
        <f t="array" ref="H658">IF(D658="","",XLOOKUP(D658,'Master Data'!K:K,'Master Data'!N:N,"Input in Master Data",0,1))</f>
        <v/>
      </c>
      <c r="I658" s="88" t="str">
        <f t="array" ref="I658">IF(D658="","",XLOOKUP(D658,'Master Data'!K:K,'Master Data'!O:O,"Input in Master Data",0,1))</f>
        <v/>
      </c>
      <c r="J658" s="88" t="str">
        <f t="array" ref="J658">if(V658="","",XLOOKUP(V658,Master[Company],Master[Blow],"Unknown",0,1))</f>
        <v/>
      </c>
      <c r="K658" s="88" t="str">
        <f t="array" ref="K658">if(V658="","",XLOOKUP(V658,Master[Company],Master[Pigging],"Unknown",0,1))</f>
        <v/>
      </c>
      <c r="L658" s="88" t="str">
        <f t="array" ref="L658">if(V658="","",XLOOKUP(V658,Master[Company],Master[Load Method],"Unknown",0,1))</f>
        <v/>
      </c>
      <c r="M658" s="88" t="str">
        <f t="array" ref="M658">if(V658="","",XLOOKUP(V658,Master[Company],Master[Line Distance],"Unknown",0,1))</f>
        <v/>
      </c>
      <c r="N658" s="164"/>
      <c r="O658" s="301"/>
      <c r="P658" s="88"/>
      <c r="Q658" s="88" t="str">
        <f t="array" ref="Q658">if(V658="","",XLOOKUP(V658,Master[Company],Master[Terms],"NA",0,1))</f>
        <v/>
      </c>
      <c r="R658" s="88" t="str">
        <f t="shared" si="3"/>
        <v/>
      </c>
      <c r="S658" s="88" t="str">
        <f t="array" ref="S658">if(V658="","",XLOOKUP(V658,Master[Company],Master[Group],"NA",0,1))</f>
        <v/>
      </c>
      <c r="T658" s="88" t="str">
        <f t="array" ref="T658">if(V658="","",XLOOKUP(V658,Master[Company],Master[Loading Location],"NA",0,1))</f>
        <v/>
      </c>
      <c r="U658" s="88" t="str">
        <f t="array" ref="U658">if(V658="","",XLOOKUP(V658,Master[Company],Master[Acronym],"NA",0,1))</f>
        <v/>
      </c>
      <c r="V658" s="88"/>
      <c r="W658" s="90"/>
      <c r="X658" s="90"/>
      <c r="Y658" s="88"/>
      <c r="Z658" s="88" t="str">
        <f t="shared" si="5"/>
        <v/>
      </c>
      <c r="AA658" s="88"/>
      <c r="AB658" s="88"/>
      <c r="AC658" s="88"/>
      <c r="AD658" s="166"/>
      <c r="AE658" s="303"/>
      <c r="AF658" s="304"/>
      <c r="AG658" s="304"/>
      <c r="AH658" s="304"/>
      <c r="AI658" s="304"/>
      <c r="AJ658" s="304"/>
      <c r="AK658" s="304"/>
      <c r="AL658" s="305"/>
      <c r="AM658" s="304"/>
      <c r="AN658" s="304"/>
      <c r="AO658" s="304"/>
      <c r="AP658" s="304"/>
      <c r="AQ658" s="304"/>
      <c r="AR658" s="304"/>
      <c r="AS658" s="304"/>
      <c r="AT658" s="304"/>
      <c r="AU658" s="164"/>
      <c r="AV658" s="306"/>
      <c r="AW658" s="306"/>
      <c r="AX658" s="164"/>
      <c r="AY658" s="166"/>
      <c r="AZ658" s="88"/>
      <c r="BA658" s="88"/>
      <c r="BB658" s="88"/>
      <c r="BC658" s="88"/>
      <c r="BD658" s="307"/>
      <c r="BE658" s="88"/>
      <c r="BF658" s="88"/>
      <c r="BG658" s="88"/>
      <c r="BH658" s="308"/>
      <c r="BI658" s="309"/>
      <c r="BJ658" s="310"/>
      <c r="BK658" s="310"/>
      <c r="BL658" s="310"/>
      <c r="BM658" s="310"/>
      <c r="BN658" s="214"/>
    </row>
    <row r="659" ht="22.5" customHeight="1">
      <c r="A659" s="85" t="str">
        <f t="shared" si="6"/>
        <v/>
      </c>
      <c r="B659" s="321"/>
      <c r="C659" s="319" t="str">
        <f t="shared" si="1"/>
        <v/>
      </c>
      <c r="D659" s="322"/>
      <c r="E659" s="320" t="str">
        <f t="shared" si="2"/>
        <v/>
      </c>
      <c r="F659" s="323"/>
      <c r="G659" s="164"/>
      <c r="H659" s="88" t="str">
        <f t="array" ref="H659">IF(D659="","",XLOOKUP(D659,'Master Data'!K:K,'Master Data'!N:N,"Input in Master Data",0,1))</f>
        <v/>
      </c>
      <c r="I659" s="88" t="str">
        <f t="array" ref="I659">IF(D659="","",XLOOKUP(D659,'Master Data'!K:K,'Master Data'!O:O,"Input in Master Data",0,1))</f>
        <v/>
      </c>
      <c r="J659" s="88" t="str">
        <f t="array" ref="J659">if(V659="","",XLOOKUP(V659,Master[Company],Master[Blow],"Unknown",0,1))</f>
        <v/>
      </c>
      <c r="K659" s="88" t="str">
        <f t="array" ref="K659">if(V659="","",XLOOKUP(V659,Master[Company],Master[Pigging],"Unknown",0,1))</f>
        <v/>
      </c>
      <c r="L659" s="88" t="str">
        <f t="array" ref="L659">if(V659="","",XLOOKUP(V659,Master[Company],Master[Load Method],"Unknown",0,1))</f>
        <v/>
      </c>
      <c r="M659" s="88" t="str">
        <f t="array" ref="M659">if(V659="","",XLOOKUP(V659,Master[Company],Master[Line Distance],"Unknown",0,1))</f>
        <v/>
      </c>
      <c r="N659" s="164"/>
      <c r="O659" s="301"/>
      <c r="P659" s="88"/>
      <c r="Q659" s="88" t="str">
        <f t="array" ref="Q659">if(V659="","",XLOOKUP(V659,Master[Company],Master[Terms],"NA",0,1))</f>
        <v/>
      </c>
      <c r="R659" s="88" t="str">
        <f t="shared" si="3"/>
        <v/>
      </c>
      <c r="S659" s="88" t="str">
        <f t="array" ref="S659">if(V659="","",XLOOKUP(V659,Master[Company],Master[Group],"NA",0,1))</f>
        <v/>
      </c>
      <c r="T659" s="88" t="str">
        <f t="array" ref="T659">if(V659="","",XLOOKUP(V659,Master[Company],Master[Loading Location],"NA",0,1))</f>
        <v/>
      </c>
      <c r="U659" s="88" t="str">
        <f t="array" ref="U659">if(V659="","",XLOOKUP(V659,Master[Company],Master[Acronym],"NA",0,1))</f>
        <v/>
      </c>
      <c r="V659" s="88"/>
      <c r="W659" s="90"/>
      <c r="X659" s="90"/>
      <c r="Y659" s="88"/>
      <c r="Z659" s="88" t="str">
        <f t="shared" si="5"/>
        <v/>
      </c>
      <c r="AA659" s="88"/>
      <c r="AB659" s="88"/>
      <c r="AC659" s="88"/>
      <c r="AD659" s="166"/>
      <c r="AE659" s="303"/>
      <c r="AF659" s="304"/>
      <c r="AG659" s="304"/>
      <c r="AH659" s="304"/>
      <c r="AI659" s="304"/>
      <c r="AJ659" s="304"/>
      <c r="AK659" s="304"/>
      <c r="AL659" s="305"/>
      <c r="AM659" s="304"/>
      <c r="AN659" s="304"/>
      <c r="AO659" s="304"/>
      <c r="AP659" s="304"/>
      <c r="AQ659" s="304"/>
      <c r="AR659" s="304"/>
      <c r="AS659" s="304"/>
      <c r="AT659" s="304"/>
      <c r="AU659" s="164"/>
      <c r="AV659" s="306"/>
      <c r="AW659" s="306"/>
      <c r="AX659" s="164"/>
      <c r="AY659" s="166"/>
      <c r="AZ659" s="88"/>
      <c r="BA659" s="88"/>
      <c r="BB659" s="88"/>
      <c r="BC659" s="88"/>
      <c r="BD659" s="307"/>
      <c r="BE659" s="88"/>
      <c r="BF659" s="88"/>
      <c r="BG659" s="88"/>
      <c r="BH659" s="308"/>
      <c r="BI659" s="309"/>
      <c r="BJ659" s="310"/>
      <c r="BK659" s="310"/>
      <c r="BL659" s="310"/>
      <c r="BM659" s="310"/>
      <c r="BN659" s="214"/>
    </row>
    <row r="660" ht="22.5" customHeight="1">
      <c r="A660" s="85" t="str">
        <f t="shared" si="6"/>
        <v/>
      </c>
      <c r="B660" s="321"/>
      <c r="C660" s="319" t="str">
        <f t="shared" si="1"/>
        <v/>
      </c>
      <c r="D660" s="322"/>
      <c r="E660" s="320" t="str">
        <f t="shared" si="2"/>
        <v/>
      </c>
      <c r="F660" s="323"/>
      <c r="G660" s="164"/>
      <c r="H660" s="88" t="str">
        <f t="array" ref="H660">IF(D660="","",XLOOKUP(D660,'Master Data'!K:K,'Master Data'!N:N,"Input in Master Data",0,1))</f>
        <v/>
      </c>
      <c r="I660" s="88" t="str">
        <f t="array" ref="I660">IF(D660="","",XLOOKUP(D660,'Master Data'!K:K,'Master Data'!O:O,"Input in Master Data",0,1))</f>
        <v/>
      </c>
      <c r="J660" s="88" t="str">
        <f t="array" ref="J660">if(V660="","",XLOOKUP(V660,Master[Company],Master[Blow],"Unknown",0,1))</f>
        <v/>
      </c>
      <c r="K660" s="88" t="str">
        <f t="array" ref="K660">if(V660="","",XLOOKUP(V660,Master[Company],Master[Pigging],"Unknown",0,1))</f>
        <v/>
      </c>
      <c r="L660" s="88" t="str">
        <f t="array" ref="L660">if(V660="","",XLOOKUP(V660,Master[Company],Master[Load Method],"Unknown",0,1))</f>
        <v/>
      </c>
      <c r="M660" s="88" t="str">
        <f t="array" ref="M660">if(V660="","",XLOOKUP(V660,Master[Company],Master[Line Distance],"Unknown",0,1))</f>
        <v/>
      </c>
      <c r="N660" s="164"/>
      <c r="O660" s="301"/>
      <c r="P660" s="88"/>
      <c r="Q660" s="88" t="str">
        <f t="array" ref="Q660">if(V660="","",XLOOKUP(V660,Master[Company],Master[Terms],"NA",0,1))</f>
        <v/>
      </c>
      <c r="R660" s="88" t="str">
        <f t="shared" si="3"/>
        <v/>
      </c>
      <c r="S660" s="88" t="str">
        <f t="array" ref="S660">if(V660="","",XLOOKUP(V660,Master[Company],Master[Group],"NA",0,1))</f>
        <v/>
      </c>
      <c r="T660" s="88" t="str">
        <f t="array" ref="T660">if(V660="","",XLOOKUP(V660,Master[Company],Master[Loading Location],"NA",0,1))</f>
        <v/>
      </c>
      <c r="U660" s="88" t="str">
        <f t="array" ref="U660">if(V660="","",XLOOKUP(V660,Master[Company],Master[Acronym],"NA",0,1))</f>
        <v/>
      </c>
      <c r="V660" s="88"/>
      <c r="W660" s="90"/>
      <c r="X660" s="90"/>
      <c r="Y660" s="88"/>
      <c r="Z660" s="88" t="str">
        <f t="shared" si="5"/>
        <v/>
      </c>
      <c r="AA660" s="88"/>
      <c r="AB660" s="88"/>
      <c r="AC660" s="88"/>
      <c r="AD660" s="166"/>
      <c r="AE660" s="303"/>
      <c r="AF660" s="304"/>
      <c r="AG660" s="304"/>
      <c r="AH660" s="304"/>
      <c r="AI660" s="304"/>
      <c r="AJ660" s="304"/>
      <c r="AK660" s="304"/>
      <c r="AL660" s="305"/>
      <c r="AM660" s="304"/>
      <c r="AN660" s="304"/>
      <c r="AO660" s="304"/>
      <c r="AP660" s="304"/>
      <c r="AQ660" s="304"/>
      <c r="AR660" s="304"/>
      <c r="AS660" s="304"/>
      <c r="AT660" s="304"/>
      <c r="AU660" s="164"/>
      <c r="AV660" s="306"/>
      <c r="AW660" s="306"/>
      <c r="AX660" s="164"/>
      <c r="AY660" s="166"/>
      <c r="AZ660" s="88"/>
      <c r="BA660" s="88"/>
      <c r="BB660" s="88"/>
      <c r="BC660" s="88"/>
      <c r="BD660" s="307"/>
      <c r="BE660" s="88"/>
      <c r="BF660" s="88"/>
      <c r="BG660" s="88"/>
      <c r="BH660" s="308"/>
      <c r="BI660" s="309"/>
      <c r="BJ660" s="310"/>
      <c r="BK660" s="310"/>
      <c r="BL660" s="310"/>
      <c r="BM660" s="310"/>
      <c r="BN660" s="214"/>
    </row>
    <row r="661" ht="22.5" customHeight="1">
      <c r="A661" s="85" t="str">
        <f t="shared" si="6"/>
        <v/>
      </c>
      <c r="B661" s="321"/>
      <c r="C661" s="319" t="str">
        <f t="shared" si="1"/>
        <v/>
      </c>
      <c r="D661" s="322"/>
      <c r="E661" s="320" t="str">
        <f t="shared" si="2"/>
        <v/>
      </c>
      <c r="F661" s="323"/>
      <c r="G661" s="164"/>
      <c r="H661" s="88" t="str">
        <f t="array" ref="H661">IF(D661="","",XLOOKUP(D661,'Master Data'!K:K,'Master Data'!N:N,"Input in Master Data",0,1))</f>
        <v/>
      </c>
      <c r="I661" s="88" t="str">
        <f t="array" ref="I661">IF(D661="","",XLOOKUP(D661,'Master Data'!K:K,'Master Data'!O:O,"Input in Master Data",0,1))</f>
        <v/>
      </c>
      <c r="J661" s="88" t="str">
        <f t="array" ref="J661">if(V661="","",XLOOKUP(V661,Master[Company],Master[Blow],"Unknown",0,1))</f>
        <v/>
      </c>
      <c r="K661" s="88" t="str">
        <f t="array" ref="K661">if(V661="","",XLOOKUP(V661,Master[Company],Master[Pigging],"Unknown",0,1))</f>
        <v/>
      </c>
      <c r="L661" s="88" t="str">
        <f t="array" ref="L661">if(V661="","",XLOOKUP(V661,Master[Company],Master[Load Method],"Unknown",0,1))</f>
        <v/>
      </c>
      <c r="M661" s="88" t="str">
        <f t="array" ref="M661">if(V661="","",XLOOKUP(V661,Master[Company],Master[Line Distance],"Unknown",0,1))</f>
        <v/>
      </c>
      <c r="N661" s="164"/>
      <c r="O661" s="301"/>
      <c r="P661" s="88"/>
      <c r="Q661" s="88" t="str">
        <f t="array" ref="Q661">if(V661="","",XLOOKUP(V661,Master[Company],Master[Terms],"NA",0,1))</f>
        <v/>
      </c>
      <c r="R661" s="88" t="str">
        <f t="shared" si="3"/>
        <v/>
      </c>
      <c r="S661" s="88" t="str">
        <f t="array" ref="S661">if(V661="","",XLOOKUP(V661,Master[Company],Master[Group],"NA",0,1))</f>
        <v/>
      </c>
      <c r="T661" s="88" t="str">
        <f t="array" ref="T661">if(V661="","",XLOOKUP(V661,Master[Company],Master[Loading Location],"NA",0,1))</f>
        <v/>
      </c>
      <c r="U661" s="88" t="str">
        <f t="array" ref="U661">if(V661="","",XLOOKUP(V661,Master[Company],Master[Acronym],"NA",0,1))</f>
        <v/>
      </c>
      <c r="V661" s="88"/>
      <c r="W661" s="90"/>
      <c r="X661" s="90"/>
      <c r="Y661" s="88"/>
      <c r="Z661" s="88" t="str">
        <f t="shared" si="5"/>
        <v/>
      </c>
      <c r="AA661" s="88"/>
      <c r="AB661" s="88"/>
      <c r="AC661" s="88"/>
      <c r="AD661" s="166"/>
      <c r="AE661" s="303"/>
      <c r="AF661" s="304"/>
      <c r="AG661" s="304"/>
      <c r="AH661" s="304"/>
      <c r="AI661" s="304"/>
      <c r="AJ661" s="304"/>
      <c r="AK661" s="304"/>
      <c r="AL661" s="305"/>
      <c r="AM661" s="304"/>
      <c r="AN661" s="304"/>
      <c r="AO661" s="304"/>
      <c r="AP661" s="304"/>
      <c r="AQ661" s="304"/>
      <c r="AR661" s="304"/>
      <c r="AS661" s="304"/>
      <c r="AT661" s="304"/>
      <c r="AU661" s="164"/>
      <c r="AV661" s="306"/>
      <c r="AW661" s="306"/>
      <c r="AX661" s="164"/>
      <c r="AY661" s="166"/>
      <c r="AZ661" s="88"/>
      <c r="BA661" s="88"/>
      <c r="BB661" s="88"/>
      <c r="BC661" s="88"/>
      <c r="BD661" s="307"/>
      <c r="BE661" s="88"/>
      <c r="BF661" s="88"/>
      <c r="BG661" s="88"/>
      <c r="BH661" s="308"/>
      <c r="BI661" s="309"/>
      <c r="BJ661" s="310"/>
      <c r="BK661" s="310"/>
      <c r="BL661" s="310"/>
      <c r="BM661" s="310"/>
      <c r="BN661" s="214"/>
    </row>
    <row r="662" ht="22.5" customHeight="1">
      <c r="A662" s="85" t="str">
        <f t="shared" si="6"/>
        <v/>
      </c>
      <c r="B662" s="321"/>
      <c r="C662" s="319" t="str">
        <f t="shared" si="1"/>
        <v/>
      </c>
      <c r="D662" s="322"/>
      <c r="E662" s="320" t="str">
        <f t="shared" si="2"/>
        <v/>
      </c>
      <c r="F662" s="323"/>
      <c r="G662" s="164"/>
      <c r="H662" s="88" t="str">
        <f t="array" ref="H662">IF(D662="","",XLOOKUP(D662,'Master Data'!K:K,'Master Data'!N:N,"Input in Master Data",0,1))</f>
        <v/>
      </c>
      <c r="I662" s="88" t="str">
        <f t="array" ref="I662">IF(D662="","",XLOOKUP(D662,'Master Data'!K:K,'Master Data'!O:O,"Input in Master Data",0,1))</f>
        <v/>
      </c>
      <c r="J662" s="88" t="str">
        <f t="array" ref="J662">if(V662="","",XLOOKUP(V662,Master[Company],Master[Blow],"Unknown",0,1))</f>
        <v/>
      </c>
      <c r="K662" s="88" t="str">
        <f t="array" ref="K662">if(V662="","",XLOOKUP(V662,Master[Company],Master[Pigging],"Unknown",0,1))</f>
        <v/>
      </c>
      <c r="L662" s="88" t="str">
        <f t="array" ref="L662">if(V662="","",XLOOKUP(V662,Master[Company],Master[Load Method],"Unknown",0,1))</f>
        <v/>
      </c>
      <c r="M662" s="88" t="str">
        <f t="array" ref="M662">if(V662="","",XLOOKUP(V662,Master[Company],Master[Line Distance],"Unknown",0,1))</f>
        <v/>
      </c>
      <c r="N662" s="164"/>
      <c r="O662" s="301"/>
      <c r="P662" s="88"/>
      <c r="Q662" s="88" t="str">
        <f t="array" ref="Q662">if(V662="","",XLOOKUP(V662,Master[Company],Master[Terms],"NA",0,1))</f>
        <v/>
      </c>
      <c r="R662" s="88" t="str">
        <f t="shared" si="3"/>
        <v/>
      </c>
      <c r="S662" s="88" t="str">
        <f t="array" ref="S662">if(V662="","",XLOOKUP(V662,Master[Company],Master[Group],"NA",0,1))</f>
        <v/>
      </c>
      <c r="T662" s="88" t="str">
        <f t="array" ref="T662">if(V662="","",XLOOKUP(V662,Master[Company],Master[Loading Location],"NA",0,1))</f>
        <v/>
      </c>
      <c r="U662" s="88" t="str">
        <f t="array" ref="U662">if(V662="","",XLOOKUP(V662,Master[Company],Master[Acronym],"NA",0,1))</f>
        <v/>
      </c>
      <c r="V662" s="88"/>
      <c r="W662" s="90"/>
      <c r="X662" s="90"/>
      <c r="Y662" s="88"/>
      <c r="Z662" s="88" t="str">
        <f t="shared" si="5"/>
        <v/>
      </c>
      <c r="AA662" s="88"/>
      <c r="AB662" s="88"/>
      <c r="AC662" s="88"/>
      <c r="AD662" s="166"/>
      <c r="AE662" s="303"/>
      <c r="AF662" s="304"/>
      <c r="AG662" s="304"/>
      <c r="AH662" s="304"/>
      <c r="AI662" s="304"/>
      <c r="AJ662" s="304"/>
      <c r="AK662" s="304"/>
      <c r="AL662" s="305"/>
      <c r="AM662" s="304"/>
      <c r="AN662" s="304"/>
      <c r="AO662" s="304"/>
      <c r="AP662" s="304"/>
      <c r="AQ662" s="304"/>
      <c r="AR662" s="304"/>
      <c r="AS662" s="304"/>
      <c r="AT662" s="304"/>
      <c r="AU662" s="164"/>
      <c r="AV662" s="306"/>
      <c r="AW662" s="306"/>
      <c r="AX662" s="164"/>
      <c r="AY662" s="166"/>
      <c r="AZ662" s="88"/>
      <c r="BA662" s="88"/>
      <c r="BB662" s="88"/>
      <c r="BC662" s="88"/>
      <c r="BD662" s="307"/>
      <c r="BE662" s="88"/>
      <c r="BF662" s="88"/>
      <c r="BG662" s="88"/>
      <c r="BH662" s="308"/>
      <c r="BI662" s="309"/>
      <c r="BJ662" s="310"/>
      <c r="BK662" s="310"/>
      <c r="BL662" s="310"/>
      <c r="BM662" s="310"/>
      <c r="BN662" s="214"/>
    </row>
    <row r="663" ht="22.5" customHeight="1">
      <c r="A663" s="85" t="str">
        <f t="shared" si="6"/>
        <v/>
      </c>
      <c r="B663" s="321"/>
      <c r="C663" s="319" t="str">
        <f t="shared" si="1"/>
        <v/>
      </c>
      <c r="D663" s="322"/>
      <c r="E663" s="320" t="str">
        <f t="shared" si="2"/>
        <v/>
      </c>
      <c r="F663" s="323"/>
      <c r="G663" s="164"/>
      <c r="H663" s="88" t="str">
        <f t="array" ref="H663">IF(D663="","",XLOOKUP(D663,'Master Data'!K:K,'Master Data'!N:N,"Input in Master Data",0,1))</f>
        <v/>
      </c>
      <c r="I663" s="88" t="str">
        <f t="array" ref="I663">IF(D663="","",XLOOKUP(D663,'Master Data'!K:K,'Master Data'!O:O,"Input in Master Data",0,1))</f>
        <v/>
      </c>
      <c r="J663" s="88" t="str">
        <f t="array" ref="J663">if(V663="","",XLOOKUP(V663,Master[Company],Master[Blow],"Unknown",0,1))</f>
        <v/>
      </c>
      <c r="K663" s="88" t="str">
        <f t="array" ref="K663">if(V663="","",XLOOKUP(V663,Master[Company],Master[Pigging],"Unknown",0,1))</f>
        <v/>
      </c>
      <c r="L663" s="88" t="str">
        <f t="array" ref="L663">if(V663="","",XLOOKUP(V663,Master[Company],Master[Load Method],"Unknown",0,1))</f>
        <v/>
      </c>
      <c r="M663" s="88" t="str">
        <f t="array" ref="M663">if(V663="","",XLOOKUP(V663,Master[Company],Master[Line Distance],"Unknown",0,1))</f>
        <v/>
      </c>
      <c r="N663" s="164"/>
      <c r="O663" s="301"/>
      <c r="P663" s="88"/>
      <c r="Q663" s="88" t="str">
        <f t="array" ref="Q663">if(V663="","",XLOOKUP(V663,Master[Company],Master[Terms],"NA",0,1))</f>
        <v/>
      </c>
      <c r="R663" s="88" t="str">
        <f t="shared" si="3"/>
        <v/>
      </c>
      <c r="S663" s="88" t="str">
        <f t="array" ref="S663">if(V663="","",XLOOKUP(V663,Master[Company],Master[Group],"NA",0,1))</f>
        <v/>
      </c>
      <c r="T663" s="88" t="str">
        <f t="array" ref="T663">if(V663="","",XLOOKUP(V663,Master[Company],Master[Loading Location],"NA",0,1))</f>
        <v/>
      </c>
      <c r="U663" s="88" t="str">
        <f t="array" ref="U663">if(V663="","",XLOOKUP(V663,Master[Company],Master[Acronym],"NA",0,1))</f>
        <v/>
      </c>
      <c r="V663" s="88"/>
      <c r="W663" s="90"/>
      <c r="X663" s="90"/>
      <c r="Y663" s="88"/>
      <c r="Z663" s="88" t="str">
        <f t="shared" si="5"/>
        <v/>
      </c>
      <c r="AA663" s="88"/>
      <c r="AB663" s="88"/>
      <c r="AC663" s="88"/>
      <c r="AD663" s="166"/>
      <c r="AE663" s="303"/>
      <c r="AF663" s="304"/>
      <c r="AG663" s="304"/>
      <c r="AH663" s="304"/>
      <c r="AI663" s="304"/>
      <c r="AJ663" s="304"/>
      <c r="AK663" s="304"/>
      <c r="AL663" s="305"/>
      <c r="AM663" s="304"/>
      <c r="AN663" s="304"/>
      <c r="AO663" s="304"/>
      <c r="AP663" s="304"/>
      <c r="AQ663" s="304"/>
      <c r="AR663" s="304"/>
      <c r="AS663" s="304"/>
      <c r="AT663" s="304"/>
      <c r="AU663" s="164"/>
      <c r="AV663" s="306"/>
      <c r="AW663" s="306"/>
      <c r="AX663" s="164"/>
      <c r="AY663" s="166"/>
      <c r="AZ663" s="88"/>
      <c r="BA663" s="88"/>
      <c r="BB663" s="88"/>
      <c r="BC663" s="88"/>
      <c r="BD663" s="307"/>
      <c r="BE663" s="88"/>
      <c r="BF663" s="88"/>
      <c r="BG663" s="88"/>
      <c r="BH663" s="308"/>
      <c r="BI663" s="309"/>
      <c r="BJ663" s="310"/>
      <c r="BK663" s="310"/>
      <c r="BL663" s="310"/>
      <c r="BM663" s="310"/>
      <c r="BN663" s="214"/>
    </row>
    <row r="664" ht="22.5" customHeight="1">
      <c r="A664" s="85" t="str">
        <f t="shared" si="6"/>
        <v/>
      </c>
      <c r="B664" s="321"/>
      <c r="C664" s="319" t="str">
        <f t="shared" si="1"/>
        <v/>
      </c>
      <c r="D664" s="322"/>
      <c r="E664" s="320" t="str">
        <f t="shared" si="2"/>
        <v/>
      </c>
      <c r="F664" s="323"/>
      <c r="G664" s="164"/>
      <c r="H664" s="88" t="str">
        <f t="array" ref="H664">IF(D664="","",XLOOKUP(D664,'Master Data'!K:K,'Master Data'!N:N,"Input in Master Data",0,1))</f>
        <v/>
      </c>
      <c r="I664" s="88" t="str">
        <f t="array" ref="I664">IF(D664="","",XLOOKUP(D664,'Master Data'!K:K,'Master Data'!O:O,"Input in Master Data",0,1))</f>
        <v/>
      </c>
      <c r="J664" s="88" t="str">
        <f t="array" ref="J664">if(V664="","",XLOOKUP(V664,Master[Company],Master[Blow],"Unknown",0,1))</f>
        <v/>
      </c>
      <c r="K664" s="88" t="str">
        <f t="array" ref="K664">if(V664="","",XLOOKUP(V664,Master[Company],Master[Pigging],"Unknown",0,1))</f>
        <v/>
      </c>
      <c r="L664" s="88" t="str">
        <f t="array" ref="L664">if(V664="","",XLOOKUP(V664,Master[Company],Master[Load Method],"Unknown",0,1))</f>
        <v/>
      </c>
      <c r="M664" s="88" t="str">
        <f t="array" ref="M664">if(V664="","",XLOOKUP(V664,Master[Company],Master[Line Distance],"Unknown",0,1))</f>
        <v/>
      </c>
      <c r="N664" s="164"/>
      <c r="O664" s="301"/>
      <c r="P664" s="88"/>
      <c r="Q664" s="88" t="str">
        <f t="array" ref="Q664">if(V664="","",XLOOKUP(V664,Master[Company],Master[Terms],"NA",0,1))</f>
        <v/>
      </c>
      <c r="R664" s="88" t="str">
        <f t="shared" si="3"/>
        <v/>
      </c>
      <c r="S664" s="88" t="str">
        <f t="array" ref="S664">if(V664="","",XLOOKUP(V664,Master[Company],Master[Group],"NA",0,1))</f>
        <v/>
      </c>
      <c r="T664" s="88" t="str">
        <f t="array" ref="T664">if(V664="","",XLOOKUP(V664,Master[Company],Master[Loading Location],"NA",0,1))</f>
        <v/>
      </c>
      <c r="U664" s="88" t="str">
        <f t="array" ref="U664">if(V664="","",XLOOKUP(V664,Master[Company],Master[Acronym],"NA",0,1))</f>
        <v/>
      </c>
      <c r="V664" s="88"/>
      <c r="W664" s="90"/>
      <c r="X664" s="90"/>
      <c r="Y664" s="88"/>
      <c r="Z664" s="88" t="str">
        <f t="shared" si="5"/>
        <v/>
      </c>
      <c r="AA664" s="88"/>
      <c r="AB664" s="88"/>
      <c r="AC664" s="88"/>
      <c r="AD664" s="166"/>
      <c r="AE664" s="303"/>
      <c r="AF664" s="304"/>
      <c r="AG664" s="304"/>
      <c r="AH664" s="304"/>
      <c r="AI664" s="304"/>
      <c r="AJ664" s="304"/>
      <c r="AK664" s="304"/>
      <c r="AL664" s="305"/>
      <c r="AM664" s="304"/>
      <c r="AN664" s="304"/>
      <c r="AO664" s="304"/>
      <c r="AP664" s="304"/>
      <c r="AQ664" s="304"/>
      <c r="AR664" s="304"/>
      <c r="AS664" s="304"/>
      <c r="AT664" s="304"/>
      <c r="AU664" s="164"/>
      <c r="AV664" s="306"/>
      <c r="AW664" s="306"/>
      <c r="AX664" s="164"/>
      <c r="AY664" s="166"/>
      <c r="AZ664" s="88"/>
      <c r="BA664" s="88"/>
      <c r="BB664" s="88"/>
      <c r="BC664" s="88"/>
      <c r="BD664" s="307"/>
      <c r="BE664" s="88"/>
      <c r="BF664" s="88"/>
      <c r="BG664" s="88"/>
      <c r="BH664" s="308"/>
      <c r="BI664" s="309"/>
      <c r="BJ664" s="310"/>
      <c r="BK664" s="310"/>
      <c r="BL664" s="310"/>
      <c r="BM664" s="310"/>
      <c r="BN664" s="214"/>
    </row>
    <row r="665" ht="22.5" customHeight="1">
      <c r="A665" s="85" t="str">
        <f t="shared" si="6"/>
        <v/>
      </c>
      <c r="B665" s="321"/>
      <c r="C665" s="319" t="str">
        <f t="shared" si="1"/>
        <v/>
      </c>
      <c r="D665" s="322"/>
      <c r="E665" s="320" t="str">
        <f t="shared" si="2"/>
        <v/>
      </c>
      <c r="F665" s="323"/>
      <c r="G665" s="164"/>
      <c r="H665" s="88" t="str">
        <f t="array" ref="H665">IF(D665="","",XLOOKUP(D665,'Master Data'!K:K,'Master Data'!N:N,"Input in Master Data",0,1))</f>
        <v/>
      </c>
      <c r="I665" s="88" t="str">
        <f t="array" ref="I665">IF(D665="","",XLOOKUP(D665,'Master Data'!K:K,'Master Data'!O:O,"Input in Master Data",0,1))</f>
        <v/>
      </c>
      <c r="J665" s="88" t="str">
        <f t="array" ref="J665">if(V665="","",XLOOKUP(V665,Master[Company],Master[Blow],"Unknown",0,1))</f>
        <v/>
      </c>
      <c r="K665" s="88" t="str">
        <f t="array" ref="K665">if(V665="","",XLOOKUP(V665,Master[Company],Master[Pigging],"Unknown",0,1))</f>
        <v/>
      </c>
      <c r="L665" s="88" t="str">
        <f t="array" ref="L665">if(V665="","",XLOOKUP(V665,Master[Company],Master[Load Method],"Unknown",0,1))</f>
        <v/>
      </c>
      <c r="M665" s="88" t="str">
        <f t="array" ref="M665">if(V665="","",XLOOKUP(V665,Master[Company],Master[Line Distance],"Unknown",0,1))</f>
        <v/>
      </c>
      <c r="N665" s="164"/>
      <c r="O665" s="301"/>
      <c r="P665" s="88"/>
      <c r="Q665" s="88" t="str">
        <f t="array" ref="Q665">if(V665="","",XLOOKUP(V665,Master[Company],Master[Terms],"NA",0,1))</f>
        <v/>
      </c>
      <c r="R665" s="88" t="str">
        <f t="shared" si="3"/>
        <v/>
      </c>
      <c r="S665" s="88" t="str">
        <f t="array" ref="S665">if(V665="","",XLOOKUP(V665,Master[Company],Master[Group],"NA",0,1))</f>
        <v/>
      </c>
      <c r="T665" s="88" t="str">
        <f t="array" ref="T665">if(V665="","",XLOOKUP(V665,Master[Company],Master[Loading Location],"NA",0,1))</f>
        <v/>
      </c>
      <c r="U665" s="88" t="str">
        <f t="array" ref="U665">if(V665="","",XLOOKUP(V665,Master[Company],Master[Acronym],"NA",0,1))</f>
        <v/>
      </c>
      <c r="V665" s="88"/>
      <c r="W665" s="90"/>
      <c r="X665" s="90"/>
      <c r="Y665" s="88"/>
      <c r="Z665" s="88" t="str">
        <f t="shared" si="5"/>
        <v/>
      </c>
      <c r="AA665" s="88"/>
      <c r="AB665" s="88"/>
      <c r="AC665" s="88"/>
      <c r="AD665" s="166"/>
      <c r="AE665" s="303"/>
      <c r="AF665" s="304"/>
      <c r="AG665" s="304"/>
      <c r="AH665" s="304"/>
      <c r="AI665" s="304"/>
      <c r="AJ665" s="304"/>
      <c r="AK665" s="304"/>
      <c r="AL665" s="305"/>
      <c r="AM665" s="304"/>
      <c r="AN665" s="304"/>
      <c r="AO665" s="304"/>
      <c r="AP665" s="304"/>
      <c r="AQ665" s="304"/>
      <c r="AR665" s="304"/>
      <c r="AS665" s="304"/>
      <c r="AT665" s="304"/>
      <c r="AU665" s="164"/>
      <c r="AV665" s="306"/>
      <c r="AW665" s="306"/>
      <c r="AX665" s="164"/>
      <c r="AY665" s="166"/>
      <c r="AZ665" s="88"/>
      <c r="BA665" s="88"/>
      <c r="BB665" s="88"/>
      <c r="BC665" s="88"/>
      <c r="BD665" s="307"/>
      <c r="BE665" s="88"/>
      <c r="BF665" s="88"/>
      <c r="BG665" s="88"/>
      <c r="BH665" s="308"/>
      <c r="BI665" s="309"/>
      <c r="BJ665" s="310"/>
      <c r="BK665" s="310"/>
      <c r="BL665" s="310"/>
      <c r="BM665" s="310"/>
      <c r="BN665" s="214"/>
    </row>
    <row r="666" ht="22.5" customHeight="1">
      <c r="A666" s="85" t="str">
        <f t="shared" si="6"/>
        <v/>
      </c>
      <c r="B666" s="321"/>
      <c r="C666" s="319" t="str">
        <f t="shared" si="1"/>
        <v/>
      </c>
      <c r="D666" s="322"/>
      <c r="E666" s="320" t="str">
        <f t="shared" si="2"/>
        <v/>
      </c>
      <c r="F666" s="323"/>
      <c r="G666" s="164"/>
      <c r="H666" s="88" t="str">
        <f t="array" ref="H666">IF(D666="","",XLOOKUP(D666,'Master Data'!K:K,'Master Data'!N:N,"Input in Master Data",0,1))</f>
        <v/>
      </c>
      <c r="I666" s="88" t="str">
        <f t="array" ref="I666">IF(D666="","",XLOOKUP(D666,'Master Data'!K:K,'Master Data'!O:O,"Input in Master Data",0,1))</f>
        <v/>
      </c>
      <c r="J666" s="88" t="str">
        <f t="array" ref="J666">if(V666="","",XLOOKUP(V666,Master[Company],Master[Blow],"Unknown",0,1))</f>
        <v/>
      </c>
      <c r="K666" s="88" t="str">
        <f t="array" ref="K666">if(V666="","",XLOOKUP(V666,Master[Company],Master[Pigging],"Unknown",0,1))</f>
        <v/>
      </c>
      <c r="L666" s="88" t="str">
        <f t="array" ref="L666">if(V666="","",XLOOKUP(V666,Master[Company],Master[Load Method],"Unknown",0,1))</f>
        <v/>
      </c>
      <c r="M666" s="88" t="str">
        <f t="array" ref="M666">if(V666="","",XLOOKUP(V666,Master[Company],Master[Line Distance],"Unknown",0,1))</f>
        <v/>
      </c>
      <c r="N666" s="164"/>
      <c r="O666" s="301"/>
      <c r="P666" s="88"/>
      <c r="Q666" s="88" t="str">
        <f t="array" ref="Q666">if(V666="","",XLOOKUP(V666,Master[Company],Master[Terms],"NA",0,1))</f>
        <v/>
      </c>
      <c r="R666" s="88" t="str">
        <f t="shared" si="3"/>
        <v/>
      </c>
      <c r="S666" s="88" t="str">
        <f t="array" ref="S666">if(V666="","",XLOOKUP(V666,Master[Company],Master[Group],"NA",0,1))</f>
        <v/>
      </c>
      <c r="T666" s="88" t="str">
        <f t="array" ref="T666">if(V666="","",XLOOKUP(V666,Master[Company],Master[Loading Location],"NA",0,1))</f>
        <v/>
      </c>
      <c r="U666" s="88" t="str">
        <f t="array" ref="U666">if(V666="","",XLOOKUP(V666,Master[Company],Master[Acronym],"NA",0,1))</f>
        <v/>
      </c>
      <c r="V666" s="88"/>
      <c r="W666" s="90"/>
      <c r="X666" s="90"/>
      <c r="Y666" s="88"/>
      <c r="Z666" s="88" t="str">
        <f t="shared" si="5"/>
        <v/>
      </c>
      <c r="AA666" s="88"/>
      <c r="AB666" s="88"/>
      <c r="AC666" s="88"/>
      <c r="AD666" s="166"/>
      <c r="AE666" s="303"/>
      <c r="AF666" s="304"/>
      <c r="AG666" s="304"/>
      <c r="AH666" s="304"/>
      <c r="AI666" s="304"/>
      <c r="AJ666" s="304"/>
      <c r="AK666" s="304"/>
      <c r="AL666" s="305"/>
      <c r="AM666" s="304"/>
      <c r="AN666" s="304"/>
      <c r="AO666" s="304"/>
      <c r="AP666" s="304"/>
      <c r="AQ666" s="304"/>
      <c r="AR666" s="304"/>
      <c r="AS666" s="304"/>
      <c r="AT666" s="304"/>
      <c r="AU666" s="164"/>
      <c r="AV666" s="306"/>
      <c r="AW666" s="306"/>
      <c r="AX666" s="164"/>
      <c r="AY666" s="166"/>
      <c r="AZ666" s="88"/>
      <c r="BA666" s="88"/>
      <c r="BB666" s="88"/>
      <c r="BC666" s="88"/>
      <c r="BD666" s="307"/>
      <c r="BE666" s="88"/>
      <c r="BF666" s="88"/>
      <c r="BG666" s="88"/>
      <c r="BH666" s="308"/>
      <c r="BI666" s="309"/>
      <c r="BJ666" s="310"/>
      <c r="BK666" s="310"/>
      <c r="BL666" s="310"/>
      <c r="BM666" s="310"/>
      <c r="BN666" s="214"/>
    </row>
    <row r="667" ht="22.5" customHeight="1">
      <c r="A667" s="85" t="str">
        <f t="shared" si="6"/>
        <v/>
      </c>
      <c r="B667" s="321"/>
      <c r="C667" s="319" t="str">
        <f t="shared" si="1"/>
        <v/>
      </c>
      <c r="D667" s="322"/>
      <c r="E667" s="320" t="str">
        <f t="shared" si="2"/>
        <v/>
      </c>
      <c r="F667" s="323"/>
      <c r="G667" s="164"/>
      <c r="H667" s="88" t="str">
        <f t="array" ref="H667">IF(D667="","",XLOOKUP(D667,'Master Data'!K:K,'Master Data'!N:N,"Input in Master Data",0,1))</f>
        <v/>
      </c>
      <c r="I667" s="88" t="str">
        <f t="array" ref="I667">IF(D667="","",XLOOKUP(D667,'Master Data'!K:K,'Master Data'!O:O,"Input in Master Data",0,1))</f>
        <v/>
      </c>
      <c r="J667" s="88" t="str">
        <f t="array" ref="J667">if(V667="","",XLOOKUP(V667,Master[Company],Master[Blow],"Unknown",0,1))</f>
        <v/>
      </c>
      <c r="K667" s="88" t="str">
        <f t="array" ref="K667">if(V667="","",XLOOKUP(V667,Master[Company],Master[Pigging],"Unknown",0,1))</f>
        <v/>
      </c>
      <c r="L667" s="88" t="str">
        <f t="array" ref="L667">if(V667="","",XLOOKUP(V667,Master[Company],Master[Load Method],"Unknown",0,1))</f>
        <v/>
      </c>
      <c r="M667" s="88" t="str">
        <f t="array" ref="M667">if(V667="","",XLOOKUP(V667,Master[Company],Master[Line Distance],"Unknown",0,1))</f>
        <v/>
      </c>
      <c r="N667" s="164"/>
      <c r="O667" s="301"/>
      <c r="P667" s="88"/>
      <c r="Q667" s="88" t="str">
        <f t="array" ref="Q667">if(V667="","",XLOOKUP(V667,Master[Company],Master[Terms],"NA",0,1))</f>
        <v/>
      </c>
      <c r="R667" s="88" t="str">
        <f t="shared" si="3"/>
        <v/>
      </c>
      <c r="S667" s="88" t="str">
        <f t="array" ref="S667">if(V667="","",XLOOKUP(V667,Master[Company],Master[Group],"NA",0,1))</f>
        <v/>
      </c>
      <c r="T667" s="88" t="str">
        <f t="array" ref="T667">if(V667="","",XLOOKUP(V667,Master[Company],Master[Loading Location],"NA",0,1))</f>
        <v/>
      </c>
      <c r="U667" s="88" t="str">
        <f t="array" ref="U667">if(V667="","",XLOOKUP(V667,Master[Company],Master[Acronym],"NA",0,1))</f>
        <v/>
      </c>
      <c r="V667" s="88"/>
      <c r="W667" s="90"/>
      <c r="X667" s="90"/>
      <c r="Y667" s="88"/>
      <c r="Z667" s="88" t="str">
        <f t="shared" si="5"/>
        <v/>
      </c>
      <c r="AA667" s="88"/>
      <c r="AB667" s="88"/>
      <c r="AC667" s="88"/>
      <c r="AD667" s="166"/>
      <c r="AE667" s="303"/>
      <c r="AF667" s="304"/>
      <c r="AG667" s="304"/>
      <c r="AH667" s="304"/>
      <c r="AI667" s="304"/>
      <c r="AJ667" s="304"/>
      <c r="AK667" s="304"/>
      <c r="AL667" s="305"/>
      <c r="AM667" s="304"/>
      <c r="AN667" s="304"/>
      <c r="AO667" s="304"/>
      <c r="AP667" s="304"/>
      <c r="AQ667" s="304"/>
      <c r="AR667" s="304"/>
      <c r="AS667" s="304"/>
      <c r="AT667" s="304"/>
      <c r="AU667" s="164"/>
      <c r="AV667" s="306"/>
      <c r="AW667" s="306"/>
      <c r="AX667" s="164"/>
      <c r="AY667" s="166"/>
      <c r="AZ667" s="88"/>
      <c r="BA667" s="88"/>
      <c r="BB667" s="88"/>
      <c r="BC667" s="88"/>
      <c r="BD667" s="307"/>
      <c r="BE667" s="88"/>
      <c r="BF667" s="88"/>
      <c r="BG667" s="88"/>
      <c r="BH667" s="308"/>
      <c r="BI667" s="309"/>
      <c r="BJ667" s="310"/>
      <c r="BK667" s="310"/>
      <c r="BL667" s="310"/>
      <c r="BM667" s="310"/>
      <c r="BN667" s="214"/>
    </row>
    <row r="668" ht="22.5" customHeight="1">
      <c r="A668" s="85" t="str">
        <f t="shared" si="6"/>
        <v/>
      </c>
      <c r="B668" s="321"/>
      <c r="C668" s="319" t="str">
        <f t="shared" si="1"/>
        <v/>
      </c>
      <c r="D668" s="322"/>
      <c r="E668" s="320" t="str">
        <f t="shared" si="2"/>
        <v/>
      </c>
      <c r="F668" s="323"/>
      <c r="G668" s="164"/>
      <c r="H668" s="88" t="str">
        <f t="array" ref="H668">IF(D668="","",XLOOKUP(D668,'Master Data'!K:K,'Master Data'!N:N,"Input in Master Data",0,1))</f>
        <v/>
      </c>
      <c r="I668" s="88" t="str">
        <f t="array" ref="I668">IF(D668="","",XLOOKUP(D668,'Master Data'!K:K,'Master Data'!O:O,"Input in Master Data",0,1))</f>
        <v/>
      </c>
      <c r="J668" s="88" t="str">
        <f t="array" ref="J668">if(V668="","",XLOOKUP(V668,Master[Company],Master[Blow],"Unknown",0,1))</f>
        <v/>
      </c>
      <c r="K668" s="88" t="str">
        <f t="array" ref="K668">if(V668="","",XLOOKUP(V668,Master[Company],Master[Pigging],"Unknown",0,1))</f>
        <v/>
      </c>
      <c r="L668" s="88" t="str">
        <f t="array" ref="L668">if(V668="","",XLOOKUP(V668,Master[Company],Master[Load Method],"Unknown",0,1))</f>
        <v/>
      </c>
      <c r="M668" s="88" t="str">
        <f t="array" ref="M668">if(V668="","",XLOOKUP(V668,Master[Company],Master[Line Distance],"Unknown",0,1))</f>
        <v/>
      </c>
      <c r="N668" s="164"/>
      <c r="O668" s="301"/>
      <c r="P668" s="88"/>
      <c r="Q668" s="88" t="str">
        <f t="array" ref="Q668">if(V668="","",XLOOKUP(V668,Master[Company],Master[Terms],"NA",0,1))</f>
        <v/>
      </c>
      <c r="R668" s="88" t="str">
        <f t="shared" si="3"/>
        <v/>
      </c>
      <c r="S668" s="88" t="str">
        <f t="array" ref="S668">if(V668="","",XLOOKUP(V668,Master[Company],Master[Group],"NA",0,1))</f>
        <v/>
      </c>
      <c r="T668" s="88" t="str">
        <f t="array" ref="T668">if(V668="","",XLOOKUP(V668,Master[Company],Master[Loading Location],"NA",0,1))</f>
        <v/>
      </c>
      <c r="U668" s="88" t="str">
        <f t="array" ref="U668">if(V668="","",XLOOKUP(V668,Master[Company],Master[Acronym],"NA",0,1))</f>
        <v/>
      </c>
      <c r="V668" s="88"/>
      <c r="W668" s="90"/>
      <c r="X668" s="90"/>
      <c r="Y668" s="88"/>
      <c r="Z668" s="88" t="str">
        <f t="shared" si="5"/>
        <v/>
      </c>
      <c r="AA668" s="88"/>
      <c r="AB668" s="88"/>
      <c r="AC668" s="88"/>
      <c r="AD668" s="166"/>
      <c r="AE668" s="303"/>
      <c r="AF668" s="304"/>
      <c r="AG668" s="304"/>
      <c r="AH668" s="304"/>
      <c r="AI668" s="304"/>
      <c r="AJ668" s="304"/>
      <c r="AK668" s="304"/>
      <c r="AL668" s="305"/>
      <c r="AM668" s="304"/>
      <c r="AN668" s="304"/>
      <c r="AO668" s="304"/>
      <c r="AP668" s="304"/>
      <c r="AQ668" s="304"/>
      <c r="AR668" s="304"/>
      <c r="AS668" s="304"/>
      <c r="AT668" s="304"/>
      <c r="AU668" s="164"/>
      <c r="AV668" s="306"/>
      <c r="AW668" s="306"/>
      <c r="AX668" s="164"/>
      <c r="AY668" s="166"/>
      <c r="AZ668" s="88"/>
      <c r="BA668" s="88"/>
      <c r="BB668" s="88"/>
      <c r="BC668" s="88"/>
      <c r="BD668" s="307"/>
      <c r="BE668" s="88"/>
      <c r="BF668" s="88"/>
      <c r="BG668" s="88"/>
      <c r="BH668" s="308"/>
      <c r="BI668" s="309"/>
      <c r="BJ668" s="310"/>
      <c r="BK668" s="310"/>
      <c r="BL668" s="310"/>
      <c r="BM668" s="310"/>
      <c r="BN668" s="214"/>
    </row>
    <row r="669" ht="22.5" customHeight="1">
      <c r="A669" s="85" t="str">
        <f t="shared" si="6"/>
        <v/>
      </c>
      <c r="B669" s="321"/>
      <c r="C669" s="319" t="str">
        <f t="shared" si="1"/>
        <v/>
      </c>
      <c r="D669" s="322"/>
      <c r="E669" s="320" t="str">
        <f t="shared" si="2"/>
        <v/>
      </c>
      <c r="F669" s="323"/>
      <c r="G669" s="164"/>
      <c r="H669" s="88" t="str">
        <f t="array" ref="H669">IF(D669="","",XLOOKUP(D669,'Master Data'!K:K,'Master Data'!N:N,"Input in Master Data",0,1))</f>
        <v/>
      </c>
      <c r="I669" s="88" t="str">
        <f t="array" ref="I669">IF(D669="","",XLOOKUP(D669,'Master Data'!K:K,'Master Data'!O:O,"Input in Master Data",0,1))</f>
        <v/>
      </c>
      <c r="J669" s="88" t="str">
        <f t="array" ref="J669">if(V669="","",XLOOKUP(V669,Master[Company],Master[Blow],"Unknown",0,1))</f>
        <v/>
      </c>
      <c r="K669" s="88" t="str">
        <f t="array" ref="K669">if(V669="","",XLOOKUP(V669,Master[Company],Master[Pigging],"Unknown",0,1))</f>
        <v/>
      </c>
      <c r="L669" s="88" t="str">
        <f t="array" ref="L669">if(V669="","",XLOOKUP(V669,Master[Company],Master[Load Method],"Unknown",0,1))</f>
        <v/>
      </c>
      <c r="M669" s="88" t="str">
        <f t="array" ref="M669">if(V669="","",XLOOKUP(V669,Master[Company],Master[Line Distance],"Unknown",0,1))</f>
        <v/>
      </c>
      <c r="N669" s="164"/>
      <c r="O669" s="301"/>
      <c r="P669" s="88"/>
      <c r="Q669" s="88" t="str">
        <f t="array" ref="Q669">if(V669="","",XLOOKUP(V669,Master[Company],Master[Terms],"NA",0,1))</f>
        <v/>
      </c>
      <c r="R669" s="88" t="str">
        <f t="shared" si="3"/>
        <v/>
      </c>
      <c r="S669" s="88" t="str">
        <f t="array" ref="S669">if(V669="","",XLOOKUP(V669,Master[Company],Master[Group],"NA",0,1))</f>
        <v/>
      </c>
      <c r="T669" s="88" t="str">
        <f t="array" ref="T669">if(V669="","",XLOOKUP(V669,Master[Company],Master[Loading Location],"NA",0,1))</f>
        <v/>
      </c>
      <c r="U669" s="88" t="str">
        <f t="array" ref="U669">if(V669="","",XLOOKUP(V669,Master[Company],Master[Acronym],"NA",0,1))</f>
        <v/>
      </c>
      <c r="V669" s="88"/>
      <c r="W669" s="90"/>
      <c r="X669" s="90"/>
      <c r="Y669" s="88"/>
      <c r="Z669" s="88" t="str">
        <f t="shared" si="5"/>
        <v/>
      </c>
      <c r="AA669" s="88"/>
      <c r="AB669" s="88"/>
      <c r="AC669" s="88"/>
      <c r="AD669" s="166"/>
      <c r="AE669" s="303"/>
      <c r="AF669" s="304"/>
      <c r="AG669" s="304"/>
      <c r="AH669" s="304"/>
      <c r="AI669" s="304"/>
      <c r="AJ669" s="304"/>
      <c r="AK669" s="304"/>
      <c r="AL669" s="305"/>
      <c r="AM669" s="304"/>
      <c r="AN669" s="304"/>
      <c r="AO669" s="304"/>
      <c r="AP669" s="304"/>
      <c r="AQ669" s="304"/>
      <c r="AR669" s="304"/>
      <c r="AS669" s="304"/>
      <c r="AT669" s="304"/>
      <c r="AU669" s="164"/>
      <c r="AV669" s="306"/>
      <c r="AW669" s="306"/>
      <c r="AX669" s="164"/>
      <c r="AY669" s="166"/>
      <c r="AZ669" s="88"/>
      <c r="BA669" s="88"/>
      <c r="BB669" s="88"/>
      <c r="BC669" s="88"/>
      <c r="BD669" s="307"/>
      <c r="BE669" s="88"/>
      <c r="BF669" s="88"/>
      <c r="BG669" s="88"/>
      <c r="BH669" s="308"/>
      <c r="BI669" s="309"/>
      <c r="BJ669" s="310"/>
      <c r="BK669" s="310"/>
      <c r="BL669" s="310"/>
      <c r="BM669" s="310"/>
      <c r="BN669" s="214"/>
    </row>
    <row r="670" ht="22.5" customHeight="1">
      <c r="A670" s="85" t="str">
        <f t="shared" si="6"/>
        <v/>
      </c>
      <c r="B670" s="321"/>
      <c r="C670" s="319" t="str">
        <f t="shared" si="1"/>
        <v/>
      </c>
      <c r="D670" s="322"/>
      <c r="E670" s="320" t="str">
        <f t="shared" si="2"/>
        <v/>
      </c>
      <c r="F670" s="323"/>
      <c r="G670" s="164"/>
      <c r="H670" s="88" t="str">
        <f t="array" ref="H670">IF(D670="","",XLOOKUP(D670,'Master Data'!K:K,'Master Data'!N:N,"Input in Master Data",0,1))</f>
        <v/>
      </c>
      <c r="I670" s="88" t="str">
        <f t="array" ref="I670">IF(D670="","",XLOOKUP(D670,'Master Data'!K:K,'Master Data'!O:O,"Input in Master Data",0,1))</f>
        <v/>
      </c>
      <c r="J670" s="88" t="str">
        <f t="array" ref="J670">if(V670="","",XLOOKUP(V670,Master[Company],Master[Blow],"Unknown",0,1))</f>
        <v/>
      </c>
      <c r="K670" s="88" t="str">
        <f t="array" ref="K670">if(V670="","",XLOOKUP(V670,Master[Company],Master[Pigging],"Unknown",0,1))</f>
        <v/>
      </c>
      <c r="L670" s="88" t="str">
        <f t="array" ref="L670">if(V670="","",XLOOKUP(V670,Master[Company],Master[Load Method],"Unknown",0,1))</f>
        <v/>
      </c>
      <c r="M670" s="88" t="str">
        <f t="array" ref="M670">if(V670="","",XLOOKUP(V670,Master[Company],Master[Line Distance],"Unknown",0,1))</f>
        <v/>
      </c>
      <c r="N670" s="164"/>
      <c r="O670" s="301"/>
      <c r="P670" s="88"/>
      <c r="Q670" s="88" t="str">
        <f t="array" ref="Q670">if(V670="","",XLOOKUP(V670,Master[Company],Master[Terms],"NA",0,1))</f>
        <v/>
      </c>
      <c r="R670" s="88" t="str">
        <f t="shared" si="3"/>
        <v/>
      </c>
      <c r="S670" s="88" t="str">
        <f t="array" ref="S670">if(V670="","",XLOOKUP(V670,Master[Company],Master[Group],"NA",0,1))</f>
        <v/>
      </c>
      <c r="T670" s="88" t="str">
        <f t="array" ref="T670">if(V670="","",XLOOKUP(V670,Master[Company],Master[Loading Location],"NA",0,1))</f>
        <v/>
      </c>
      <c r="U670" s="88" t="str">
        <f t="array" ref="U670">if(V670="","",XLOOKUP(V670,Master[Company],Master[Acronym],"NA",0,1))</f>
        <v/>
      </c>
      <c r="V670" s="88"/>
      <c r="W670" s="90"/>
      <c r="X670" s="90"/>
      <c r="Y670" s="88"/>
      <c r="Z670" s="88" t="str">
        <f t="shared" si="5"/>
        <v/>
      </c>
      <c r="AA670" s="88"/>
      <c r="AB670" s="88"/>
      <c r="AC670" s="88"/>
      <c r="AD670" s="166"/>
      <c r="AE670" s="303"/>
      <c r="AF670" s="304"/>
      <c r="AG670" s="304"/>
      <c r="AH670" s="304"/>
      <c r="AI670" s="304"/>
      <c r="AJ670" s="304"/>
      <c r="AK670" s="304"/>
      <c r="AL670" s="305"/>
      <c r="AM670" s="304"/>
      <c r="AN670" s="304"/>
      <c r="AO670" s="304"/>
      <c r="AP670" s="304"/>
      <c r="AQ670" s="304"/>
      <c r="AR670" s="304"/>
      <c r="AS670" s="304"/>
      <c r="AT670" s="304"/>
      <c r="AU670" s="164"/>
      <c r="AV670" s="306"/>
      <c r="AW670" s="306"/>
      <c r="AX670" s="164"/>
      <c r="AY670" s="166"/>
      <c r="AZ670" s="88"/>
      <c r="BA670" s="88"/>
      <c r="BB670" s="88"/>
      <c r="BC670" s="88"/>
      <c r="BD670" s="307"/>
      <c r="BE670" s="88"/>
      <c r="BF670" s="88"/>
      <c r="BG670" s="88"/>
      <c r="BH670" s="308"/>
      <c r="BI670" s="309"/>
      <c r="BJ670" s="310"/>
      <c r="BK670" s="310"/>
      <c r="BL670" s="310"/>
      <c r="BM670" s="310"/>
      <c r="BN670" s="214"/>
    </row>
    <row r="671" ht="22.5" customHeight="1">
      <c r="A671" s="85" t="str">
        <f t="shared" si="6"/>
        <v/>
      </c>
      <c r="B671" s="321"/>
      <c r="C671" s="319" t="str">
        <f t="shared" si="1"/>
        <v/>
      </c>
      <c r="D671" s="322"/>
      <c r="E671" s="320" t="str">
        <f t="shared" si="2"/>
        <v/>
      </c>
      <c r="F671" s="323"/>
      <c r="G671" s="164"/>
      <c r="H671" s="88" t="str">
        <f t="array" ref="H671">IF(D671="","",XLOOKUP(D671,'Master Data'!K:K,'Master Data'!N:N,"Input in Master Data",0,1))</f>
        <v/>
      </c>
      <c r="I671" s="88" t="str">
        <f t="array" ref="I671">IF(D671="","",XLOOKUP(D671,'Master Data'!K:K,'Master Data'!O:O,"Input in Master Data",0,1))</f>
        <v/>
      </c>
      <c r="J671" s="88" t="str">
        <f t="array" ref="J671">if(V671="","",XLOOKUP(V671,Master[Company],Master[Blow],"Unknown",0,1))</f>
        <v/>
      </c>
      <c r="K671" s="88" t="str">
        <f t="array" ref="K671">if(V671="","",XLOOKUP(V671,Master[Company],Master[Pigging],"Unknown",0,1))</f>
        <v/>
      </c>
      <c r="L671" s="88" t="str">
        <f t="array" ref="L671">if(V671="","",XLOOKUP(V671,Master[Company],Master[Load Method],"Unknown",0,1))</f>
        <v/>
      </c>
      <c r="M671" s="88" t="str">
        <f t="array" ref="M671">if(V671="","",XLOOKUP(V671,Master[Company],Master[Line Distance],"Unknown",0,1))</f>
        <v/>
      </c>
      <c r="N671" s="164"/>
      <c r="O671" s="301"/>
      <c r="P671" s="88"/>
      <c r="Q671" s="88" t="str">
        <f t="array" ref="Q671">if(V671="","",XLOOKUP(V671,Master[Company],Master[Terms],"NA",0,1))</f>
        <v/>
      </c>
      <c r="R671" s="88" t="str">
        <f t="shared" si="3"/>
        <v/>
      </c>
      <c r="S671" s="88" t="str">
        <f t="array" ref="S671">if(V671="","",XLOOKUP(V671,Master[Company],Master[Group],"NA",0,1))</f>
        <v/>
      </c>
      <c r="T671" s="88" t="str">
        <f t="array" ref="T671">if(V671="","",XLOOKUP(V671,Master[Company],Master[Loading Location],"NA",0,1))</f>
        <v/>
      </c>
      <c r="U671" s="88" t="str">
        <f t="array" ref="U671">if(V671="","",XLOOKUP(V671,Master[Company],Master[Acronym],"NA",0,1))</f>
        <v/>
      </c>
      <c r="V671" s="88"/>
      <c r="W671" s="90"/>
      <c r="X671" s="90"/>
      <c r="Y671" s="88"/>
      <c r="Z671" s="88" t="str">
        <f t="shared" si="5"/>
        <v/>
      </c>
      <c r="AA671" s="88"/>
      <c r="AB671" s="88"/>
      <c r="AC671" s="88"/>
      <c r="AD671" s="166"/>
      <c r="AE671" s="303"/>
      <c r="AF671" s="304"/>
      <c r="AG671" s="304"/>
      <c r="AH671" s="304"/>
      <c r="AI671" s="304"/>
      <c r="AJ671" s="304"/>
      <c r="AK671" s="304"/>
      <c r="AL671" s="305"/>
      <c r="AM671" s="304"/>
      <c r="AN671" s="304"/>
      <c r="AO671" s="304"/>
      <c r="AP671" s="304"/>
      <c r="AQ671" s="304"/>
      <c r="AR671" s="304"/>
      <c r="AS671" s="304"/>
      <c r="AT671" s="304"/>
      <c r="AU671" s="164"/>
      <c r="AV671" s="306"/>
      <c r="AW671" s="306"/>
      <c r="AX671" s="164"/>
      <c r="AY671" s="166"/>
      <c r="AZ671" s="88"/>
      <c r="BA671" s="88"/>
      <c r="BB671" s="88"/>
      <c r="BC671" s="88"/>
      <c r="BD671" s="307"/>
      <c r="BE671" s="88"/>
      <c r="BF671" s="88"/>
      <c r="BG671" s="88"/>
      <c r="BH671" s="308"/>
      <c r="BI671" s="309"/>
      <c r="BJ671" s="310"/>
      <c r="BK671" s="310"/>
      <c r="BL671" s="310"/>
      <c r="BM671" s="310"/>
      <c r="BN671" s="214"/>
    </row>
    <row r="672" ht="22.5" customHeight="1">
      <c r="A672" s="85" t="str">
        <f t="shared" si="6"/>
        <v/>
      </c>
      <c r="B672" s="321"/>
      <c r="C672" s="319" t="str">
        <f t="shared" si="1"/>
        <v/>
      </c>
      <c r="D672" s="322"/>
      <c r="E672" s="320" t="str">
        <f t="shared" si="2"/>
        <v/>
      </c>
      <c r="F672" s="323"/>
      <c r="G672" s="164"/>
      <c r="H672" s="88" t="str">
        <f t="array" ref="H672">IF(D672="","",XLOOKUP(D672,'Master Data'!K:K,'Master Data'!N:N,"Input in Master Data",0,1))</f>
        <v/>
      </c>
      <c r="I672" s="88" t="str">
        <f t="array" ref="I672">IF(D672="","",XLOOKUP(D672,'Master Data'!K:K,'Master Data'!O:O,"Input in Master Data",0,1))</f>
        <v/>
      </c>
      <c r="J672" s="88" t="str">
        <f t="array" ref="J672">if(V672="","",XLOOKUP(V672,Master[Company],Master[Blow],"Unknown",0,1))</f>
        <v/>
      </c>
      <c r="K672" s="88" t="str">
        <f t="array" ref="K672">if(V672="","",XLOOKUP(V672,Master[Company],Master[Pigging],"Unknown",0,1))</f>
        <v/>
      </c>
      <c r="L672" s="88" t="str">
        <f t="array" ref="L672">if(V672="","",XLOOKUP(V672,Master[Company],Master[Load Method],"Unknown",0,1))</f>
        <v/>
      </c>
      <c r="M672" s="88" t="str">
        <f t="array" ref="M672">if(V672="","",XLOOKUP(V672,Master[Company],Master[Line Distance],"Unknown",0,1))</f>
        <v/>
      </c>
      <c r="N672" s="164"/>
      <c r="O672" s="301"/>
      <c r="P672" s="88"/>
      <c r="Q672" s="88" t="str">
        <f t="array" ref="Q672">if(V672="","",XLOOKUP(V672,Master[Company],Master[Terms],"NA",0,1))</f>
        <v/>
      </c>
      <c r="R672" s="88" t="str">
        <f t="shared" si="3"/>
        <v/>
      </c>
      <c r="S672" s="88" t="str">
        <f t="array" ref="S672">if(V672="","",XLOOKUP(V672,Master[Company],Master[Group],"NA",0,1))</f>
        <v/>
      </c>
      <c r="T672" s="88" t="str">
        <f t="array" ref="T672">if(V672="","",XLOOKUP(V672,Master[Company],Master[Loading Location],"NA",0,1))</f>
        <v/>
      </c>
      <c r="U672" s="88" t="str">
        <f t="array" ref="U672">if(V672="","",XLOOKUP(V672,Master[Company],Master[Acronym],"NA",0,1))</f>
        <v/>
      </c>
      <c r="V672" s="88"/>
      <c r="W672" s="90"/>
      <c r="X672" s="90"/>
      <c r="Y672" s="88"/>
      <c r="Z672" s="88" t="str">
        <f t="shared" si="5"/>
        <v/>
      </c>
      <c r="AA672" s="88"/>
      <c r="AB672" s="88"/>
      <c r="AC672" s="88"/>
      <c r="AD672" s="166"/>
      <c r="AE672" s="303"/>
      <c r="AF672" s="304"/>
      <c r="AG672" s="304"/>
      <c r="AH672" s="304"/>
      <c r="AI672" s="304"/>
      <c r="AJ672" s="304"/>
      <c r="AK672" s="304"/>
      <c r="AL672" s="305"/>
      <c r="AM672" s="304"/>
      <c r="AN672" s="304"/>
      <c r="AO672" s="304"/>
      <c r="AP672" s="304"/>
      <c r="AQ672" s="304"/>
      <c r="AR672" s="304"/>
      <c r="AS672" s="304"/>
      <c r="AT672" s="304"/>
      <c r="AU672" s="164"/>
      <c r="AV672" s="306"/>
      <c r="AW672" s="306"/>
      <c r="AX672" s="164"/>
      <c r="AY672" s="166"/>
      <c r="AZ672" s="88"/>
      <c r="BA672" s="88"/>
      <c r="BB672" s="88"/>
      <c r="BC672" s="88"/>
      <c r="BD672" s="307"/>
      <c r="BE672" s="88"/>
      <c r="BF672" s="88"/>
      <c r="BG672" s="88"/>
      <c r="BH672" s="308"/>
      <c r="BI672" s="309"/>
      <c r="BJ672" s="310"/>
      <c r="BK672" s="310"/>
      <c r="BL672" s="310"/>
      <c r="BM672" s="310"/>
      <c r="BN672" s="214"/>
    </row>
    <row r="673" ht="22.5" customHeight="1">
      <c r="A673" s="85" t="str">
        <f t="shared" si="6"/>
        <v/>
      </c>
      <c r="B673" s="321"/>
      <c r="C673" s="319" t="str">
        <f t="shared" si="1"/>
        <v/>
      </c>
      <c r="D673" s="322"/>
      <c r="E673" s="320" t="str">
        <f t="shared" si="2"/>
        <v/>
      </c>
      <c r="F673" s="323"/>
      <c r="G673" s="164"/>
      <c r="H673" s="88" t="str">
        <f t="array" ref="H673">IF(D673="","",XLOOKUP(D673,'Master Data'!K:K,'Master Data'!N:N,"Input in Master Data",0,1))</f>
        <v/>
      </c>
      <c r="I673" s="88" t="str">
        <f t="array" ref="I673">IF(D673="","",XLOOKUP(D673,'Master Data'!K:K,'Master Data'!O:O,"Input in Master Data",0,1))</f>
        <v/>
      </c>
      <c r="J673" s="88" t="str">
        <f t="array" ref="J673">if(V673="","",XLOOKUP(V673,Master[Company],Master[Blow],"Unknown",0,1))</f>
        <v/>
      </c>
      <c r="K673" s="88" t="str">
        <f t="array" ref="K673">if(V673="","",XLOOKUP(V673,Master[Company],Master[Pigging],"Unknown",0,1))</f>
        <v/>
      </c>
      <c r="L673" s="88" t="str">
        <f t="array" ref="L673">if(V673="","",XLOOKUP(V673,Master[Company],Master[Load Method],"Unknown",0,1))</f>
        <v/>
      </c>
      <c r="M673" s="88" t="str">
        <f t="array" ref="M673">if(V673="","",XLOOKUP(V673,Master[Company],Master[Line Distance],"Unknown",0,1))</f>
        <v/>
      </c>
      <c r="N673" s="164"/>
      <c r="O673" s="301"/>
      <c r="P673" s="88"/>
      <c r="Q673" s="88" t="str">
        <f t="array" ref="Q673">if(V673="","",XLOOKUP(V673,Master[Company],Master[Terms],"NA",0,1))</f>
        <v/>
      </c>
      <c r="R673" s="88" t="str">
        <f t="shared" si="3"/>
        <v/>
      </c>
      <c r="S673" s="88" t="str">
        <f t="array" ref="S673">if(V673="","",XLOOKUP(V673,Master[Company],Master[Group],"NA",0,1))</f>
        <v/>
      </c>
      <c r="T673" s="88" t="str">
        <f t="array" ref="T673">if(V673="","",XLOOKUP(V673,Master[Company],Master[Loading Location],"NA",0,1))</f>
        <v/>
      </c>
      <c r="U673" s="88" t="str">
        <f t="array" ref="U673">if(V673="","",XLOOKUP(V673,Master[Company],Master[Acronym],"NA",0,1))</f>
        <v/>
      </c>
      <c r="V673" s="88"/>
      <c r="W673" s="90"/>
      <c r="X673" s="90"/>
      <c r="Y673" s="88"/>
      <c r="Z673" s="88" t="str">
        <f t="shared" si="5"/>
        <v/>
      </c>
      <c r="AA673" s="88"/>
      <c r="AB673" s="88"/>
      <c r="AC673" s="88"/>
      <c r="AD673" s="166"/>
      <c r="AE673" s="303"/>
      <c r="AF673" s="304"/>
      <c r="AG673" s="304"/>
      <c r="AH673" s="304"/>
      <c r="AI673" s="304"/>
      <c r="AJ673" s="304"/>
      <c r="AK673" s="304"/>
      <c r="AL673" s="305"/>
      <c r="AM673" s="304"/>
      <c r="AN673" s="304"/>
      <c r="AO673" s="304"/>
      <c r="AP673" s="304"/>
      <c r="AQ673" s="304"/>
      <c r="AR673" s="304"/>
      <c r="AS673" s="304"/>
      <c r="AT673" s="304"/>
      <c r="AU673" s="164"/>
      <c r="AV673" s="306"/>
      <c r="AW673" s="306"/>
      <c r="AX673" s="164"/>
      <c r="AY673" s="166"/>
      <c r="AZ673" s="88"/>
      <c r="BA673" s="88"/>
      <c r="BB673" s="88"/>
      <c r="BC673" s="88"/>
      <c r="BD673" s="307"/>
      <c r="BE673" s="88"/>
      <c r="BF673" s="88"/>
      <c r="BG673" s="88"/>
      <c r="BH673" s="308"/>
      <c r="BI673" s="309"/>
      <c r="BJ673" s="310"/>
      <c r="BK673" s="310"/>
      <c r="BL673" s="310"/>
      <c r="BM673" s="310"/>
      <c r="BN673" s="214"/>
    </row>
    <row r="674" ht="22.5" customHeight="1">
      <c r="A674" s="85" t="str">
        <f t="shared" si="6"/>
        <v/>
      </c>
      <c r="B674" s="321"/>
      <c r="C674" s="319" t="str">
        <f t="shared" si="1"/>
        <v/>
      </c>
      <c r="D674" s="322"/>
      <c r="E674" s="320" t="str">
        <f t="shared" si="2"/>
        <v/>
      </c>
      <c r="F674" s="323"/>
      <c r="G674" s="164"/>
      <c r="H674" s="88" t="str">
        <f t="array" ref="H674">IF(D674="","",XLOOKUP(D674,'Master Data'!K:K,'Master Data'!N:N,"Input in Master Data",0,1))</f>
        <v/>
      </c>
      <c r="I674" s="88" t="str">
        <f t="array" ref="I674">IF(D674="","",XLOOKUP(D674,'Master Data'!K:K,'Master Data'!O:O,"Input in Master Data",0,1))</f>
        <v/>
      </c>
      <c r="J674" s="88" t="str">
        <f t="array" ref="J674">if(V674="","",XLOOKUP(V674,Master[Company],Master[Blow],"Unknown",0,1))</f>
        <v/>
      </c>
      <c r="K674" s="88" t="str">
        <f t="array" ref="K674">if(V674="","",XLOOKUP(V674,Master[Company],Master[Pigging],"Unknown",0,1))</f>
        <v/>
      </c>
      <c r="L674" s="88" t="str">
        <f t="array" ref="L674">if(V674="","",XLOOKUP(V674,Master[Company],Master[Load Method],"Unknown",0,1))</f>
        <v/>
      </c>
      <c r="M674" s="88" t="str">
        <f t="array" ref="M674">if(V674="","",XLOOKUP(V674,Master[Company],Master[Line Distance],"Unknown",0,1))</f>
        <v/>
      </c>
      <c r="N674" s="164"/>
      <c r="O674" s="301"/>
      <c r="P674" s="88"/>
      <c r="Q674" s="88" t="str">
        <f t="array" ref="Q674">if(V674="","",XLOOKUP(V674,Master[Company],Master[Terms],"NA",0,1))</f>
        <v/>
      </c>
      <c r="R674" s="88" t="str">
        <f t="shared" si="3"/>
        <v/>
      </c>
      <c r="S674" s="88" t="str">
        <f t="array" ref="S674">if(V674="","",XLOOKUP(V674,Master[Company],Master[Group],"NA",0,1))</f>
        <v/>
      </c>
      <c r="T674" s="88" t="str">
        <f t="array" ref="T674">if(V674="","",XLOOKUP(V674,Master[Company],Master[Loading Location],"NA",0,1))</f>
        <v/>
      </c>
      <c r="U674" s="88" t="str">
        <f t="array" ref="U674">if(V674="","",XLOOKUP(V674,Master[Company],Master[Acronym],"NA",0,1))</f>
        <v/>
      </c>
      <c r="V674" s="88"/>
      <c r="W674" s="90"/>
      <c r="X674" s="90"/>
      <c r="Y674" s="88"/>
      <c r="Z674" s="88" t="str">
        <f t="shared" si="5"/>
        <v/>
      </c>
      <c r="AA674" s="88"/>
      <c r="AB674" s="88"/>
      <c r="AC674" s="88"/>
      <c r="AD674" s="166"/>
      <c r="AE674" s="303"/>
      <c r="AF674" s="304"/>
      <c r="AG674" s="304"/>
      <c r="AH674" s="304"/>
      <c r="AI674" s="304"/>
      <c r="AJ674" s="304"/>
      <c r="AK674" s="304"/>
      <c r="AL674" s="305"/>
      <c r="AM674" s="304"/>
      <c r="AN674" s="304"/>
      <c r="AO674" s="304"/>
      <c r="AP674" s="304"/>
      <c r="AQ674" s="304"/>
      <c r="AR674" s="304"/>
      <c r="AS674" s="304"/>
      <c r="AT674" s="304"/>
      <c r="AU674" s="164"/>
      <c r="AV674" s="306"/>
      <c r="AW674" s="306"/>
      <c r="AX674" s="164"/>
      <c r="AY674" s="166"/>
      <c r="AZ674" s="88"/>
      <c r="BA674" s="88"/>
      <c r="BB674" s="88"/>
      <c r="BC674" s="88"/>
      <c r="BD674" s="307"/>
      <c r="BE674" s="88"/>
      <c r="BF674" s="88"/>
      <c r="BG674" s="88"/>
      <c r="BH674" s="308"/>
      <c r="BI674" s="309"/>
      <c r="BJ674" s="310"/>
      <c r="BK674" s="310"/>
      <c r="BL674" s="310"/>
      <c r="BM674" s="310"/>
      <c r="BN674" s="214"/>
    </row>
    <row r="675" ht="22.5" customHeight="1">
      <c r="A675" s="85" t="str">
        <f t="shared" si="6"/>
        <v/>
      </c>
      <c r="B675" s="321"/>
      <c r="C675" s="319" t="str">
        <f t="shared" si="1"/>
        <v/>
      </c>
      <c r="D675" s="322"/>
      <c r="E675" s="320" t="str">
        <f t="shared" si="2"/>
        <v/>
      </c>
      <c r="F675" s="323"/>
      <c r="G675" s="164"/>
      <c r="H675" s="88" t="str">
        <f t="array" ref="H675">IF(D675="","",XLOOKUP(D675,'Master Data'!K:K,'Master Data'!N:N,"Input in Master Data",0,1))</f>
        <v/>
      </c>
      <c r="I675" s="88" t="str">
        <f t="array" ref="I675">IF(D675="","",XLOOKUP(D675,'Master Data'!K:K,'Master Data'!O:O,"Input in Master Data",0,1))</f>
        <v/>
      </c>
      <c r="J675" s="88" t="str">
        <f t="array" ref="J675">if(V675="","",XLOOKUP(V675,Master[Company],Master[Blow],"Unknown",0,1))</f>
        <v/>
      </c>
      <c r="K675" s="88" t="str">
        <f t="array" ref="K675">if(V675="","",XLOOKUP(V675,Master[Company],Master[Pigging],"Unknown",0,1))</f>
        <v/>
      </c>
      <c r="L675" s="88" t="str">
        <f t="array" ref="L675">if(V675="","",XLOOKUP(V675,Master[Company],Master[Load Method],"Unknown",0,1))</f>
        <v/>
      </c>
      <c r="M675" s="88" t="str">
        <f t="array" ref="M675">if(V675="","",XLOOKUP(V675,Master[Company],Master[Line Distance],"Unknown",0,1))</f>
        <v/>
      </c>
      <c r="N675" s="164"/>
      <c r="O675" s="301"/>
      <c r="P675" s="88"/>
      <c r="Q675" s="88" t="str">
        <f t="array" ref="Q675">if(V675="","",XLOOKUP(V675,Master[Company],Master[Terms],"NA",0,1))</f>
        <v/>
      </c>
      <c r="R675" s="88" t="str">
        <f t="shared" si="3"/>
        <v/>
      </c>
      <c r="S675" s="88" t="str">
        <f t="array" ref="S675">if(V675="","",XLOOKUP(V675,Master[Company],Master[Group],"NA",0,1))</f>
        <v/>
      </c>
      <c r="T675" s="88" t="str">
        <f t="array" ref="T675">if(V675="","",XLOOKUP(V675,Master[Company],Master[Loading Location],"NA",0,1))</f>
        <v/>
      </c>
      <c r="U675" s="88" t="str">
        <f t="array" ref="U675">if(V675="","",XLOOKUP(V675,Master[Company],Master[Acronym],"NA",0,1))</f>
        <v/>
      </c>
      <c r="V675" s="88"/>
      <c r="W675" s="90"/>
      <c r="X675" s="90"/>
      <c r="Y675" s="88"/>
      <c r="Z675" s="88" t="str">
        <f t="shared" si="5"/>
        <v/>
      </c>
      <c r="AA675" s="88"/>
      <c r="AB675" s="88"/>
      <c r="AC675" s="88"/>
      <c r="AD675" s="166"/>
      <c r="AE675" s="303"/>
      <c r="AF675" s="304"/>
      <c r="AG675" s="304"/>
      <c r="AH675" s="304"/>
      <c r="AI675" s="304"/>
      <c r="AJ675" s="304"/>
      <c r="AK675" s="304"/>
      <c r="AL675" s="305"/>
      <c r="AM675" s="304"/>
      <c r="AN675" s="304"/>
      <c r="AO675" s="304"/>
      <c r="AP675" s="304"/>
      <c r="AQ675" s="304"/>
      <c r="AR675" s="304"/>
      <c r="AS675" s="304"/>
      <c r="AT675" s="304"/>
      <c r="AU675" s="164"/>
      <c r="AV675" s="306"/>
      <c r="AW675" s="306"/>
      <c r="AX675" s="164"/>
      <c r="AY675" s="166"/>
      <c r="AZ675" s="88"/>
      <c r="BA675" s="88"/>
      <c r="BB675" s="88"/>
      <c r="BC675" s="88"/>
      <c r="BD675" s="307"/>
      <c r="BE675" s="88"/>
      <c r="BF675" s="88"/>
      <c r="BG675" s="88"/>
      <c r="BH675" s="308"/>
      <c r="BI675" s="309"/>
      <c r="BJ675" s="310"/>
      <c r="BK675" s="310"/>
      <c r="BL675" s="310"/>
      <c r="BM675" s="310"/>
      <c r="BN675" s="214"/>
    </row>
    <row r="676" ht="22.5" customHeight="1">
      <c r="A676" s="85" t="str">
        <f t="shared" si="6"/>
        <v/>
      </c>
      <c r="B676" s="321"/>
      <c r="C676" s="319" t="str">
        <f t="shared" si="1"/>
        <v/>
      </c>
      <c r="D676" s="322"/>
      <c r="E676" s="320" t="str">
        <f t="shared" si="2"/>
        <v/>
      </c>
      <c r="F676" s="323"/>
      <c r="G676" s="164"/>
      <c r="H676" s="88" t="str">
        <f t="array" ref="H676">IF(D676="","",XLOOKUP(D676,'Master Data'!K:K,'Master Data'!N:N,"Input in Master Data",0,1))</f>
        <v/>
      </c>
      <c r="I676" s="88" t="str">
        <f t="array" ref="I676">IF(D676="","",XLOOKUP(D676,'Master Data'!K:K,'Master Data'!O:O,"Input in Master Data",0,1))</f>
        <v/>
      </c>
      <c r="J676" s="88" t="str">
        <f t="array" ref="J676">if(V676="","",XLOOKUP(V676,Master[Company],Master[Blow],"Unknown",0,1))</f>
        <v/>
      </c>
      <c r="K676" s="88" t="str">
        <f t="array" ref="K676">if(V676="","",XLOOKUP(V676,Master[Company],Master[Pigging],"Unknown",0,1))</f>
        <v/>
      </c>
      <c r="L676" s="88" t="str">
        <f t="array" ref="L676">if(V676="","",XLOOKUP(V676,Master[Company],Master[Load Method],"Unknown",0,1))</f>
        <v/>
      </c>
      <c r="M676" s="88" t="str">
        <f t="array" ref="M676">if(V676="","",XLOOKUP(V676,Master[Company],Master[Line Distance],"Unknown",0,1))</f>
        <v/>
      </c>
      <c r="N676" s="164"/>
      <c r="O676" s="301"/>
      <c r="P676" s="88"/>
      <c r="Q676" s="88" t="str">
        <f t="array" ref="Q676">if(V676="","",XLOOKUP(V676,Master[Company],Master[Terms],"NA",0,1))</f>
        <v/>
      </c>
      <c r="R676" s="88" t="str">
        <f t="shared" si="3"/>
        <v/>
      </c>
      <c r="S676" s="88" t="str">
        <f t="array" ref="S676">if(V676="","",XLOOKUP(V676,Master[Company],Master[Group],"NA",0,1))</f>
        <v/>
      </c>
      <c r="T676" s="88" t="str">
        <f t="array" ref="T676">if(V676="","",XLOOKUP(V676,Master[Company],Master[Loading Location],"NA",0,1))</f>
        <v/>
      </c>
      <c r="U676" s="88" t="str">
        <f t="array" ref="U676">if(V676="","",XLOOKUP(V676,Master[Company],Master[Acronym],"NA",0,1))</f>
        <v/>
      </c>
      <c r="V676" s="88"/>
      <c r="W676" s="90"/>
      <c r="X676" s="90"/>
      <c r="Y676" s="88"/>
      <c r="Z676" s="88" t="str">
        <f t="shared" si="5"/>
        <v/>
      </c>
      <c r="AA676" s="88"/>
      <c r="AB676" s="88"/>
      <c r="AC676" s="88"/>
      <c r="AD676" s="166"/>
      <c r="AE676" s="303"/>
      <c r="AF676" s="304"/>
      <c r="AG676" s="304"/>
      <c r="AH676" s="304"/>
      <c r="AI676" s="304"/>
      <c r="AJ676" s="304"/>
      <c r="AK676" s="304"/>
      <c r="AL676" s="305"/>
      <c r="AM676" s="304"/>
      <c r="AN676" s="304"/>
      <c r="AO676" s="304"/>
      <c r="AP676" s="304"/>
      <c r="AQ676" s="304"/>
      <c r="AR676" s="304"/>
      <c r="AS676" s="304"/>
      <c r="AT676" s="304"/>
      <c r="AU676" s="164"/>
      <c r="AV676" s="306"/>
      <c r="AW676" s="306"/>
      <c r="AX676" s="164"/>
      <c r="AY676" s="166"/>
      <c r="AZ676" s="88"/>
      <c r="BA676" s="88"/>
      <c r="BB676" s="88"/>
      <c r="BC676" s="88"/>
      <c r="BD676" s="307"/>
      <c r="BE676" s="88"/>
      <c r="BF676" s="88"/>
      <c r="BG676" s="88"/>
      <c r="BH676" s="308"/>
      <c r="BI676" s="309"/>
      <c r="BJ676" s="310"/>
      <c r="BK676" s="310"/>
      <c r="BL676" s="310"/>
      <c r="BM676" s="310"/>
      <c r="BN676" s="214"/>
    </row>
    <row r="677" ht="22.5" customHeight="1">
      <c r="A677" s="85" t="str">
        <f t="shared" si="6"/>
        <v/>
      </c>
      <c r="B677" s="321"/>
      <c r="C677" s="319" t="str">
        <f t="shared" si="1"/>
        <v/>
      </c>
      <c r="D677" s="322"/>
      <c r="E677" s="320" t="str">
        <f t="shared" si="2"/>
        <v/>
      </c>
      <c r="F677" s="323"/>
      <c r="G677" s="164"/>
      <c r="H677" s="88" t="str">
        <f t="array" ref="H677">IF(D677="","",XLOOKUP(D677,'Master Data'!K:K,'Master Data'!N:N,"Input in Master Data",0,1))</f>
        <v/>
      </c>
      <c r="I677" s="88" t="str">
        <f t="array" ref="I677">IF(D677="","",XLOOKUP(D677,'Master Data'!K:K,'Master Data'!O:O,"Input in Master Data",0,1))</f>
        <v/>
      </c>
      <c r="J677" s="88" t="str">
        <f t="array" ref="J677">if(V677="","",XLOOKUP(V677,Master[Company],Master[Blow],"Unknown",0,1))</f>
        <v/>
      </c>
      <c r="K677" s="88" t="str">
        <f t="array" ref="K677">if(V677="","",XLOOKUP(V677,Master[Company],Master[Pigging],"Unknown",0,1))</f>
        <v/>
      </c>
      <c r="L677" s="88" t="str">
        <f t="array" ref="L677">if(V677="","",XLOOKUP(V677,Master[Company],Master[Load Method],"Unknown",0,1))</f>
        <v/>
      </c>
      <c r="M677" s="88" t="str">
        <f t="array" ref="M677">if(V677="","",XLOOKUP(V677,Master[Company],Master[Line Distance],"Unknown",0,1))</f>
        <v/>
      </c>
      <c r="N677" s="164"/>
      <c r="O677" s="301"/>
      <c r="P677" s="88"/>
      <c r="Q677" s="88" t="str">
        <f t="array" ref="Q677">if(V677="","",XLOOKUP(V677,Master[Company],Master[Terms],"NA",0,1))</f>
        <v/>
      </c>
      <c r="R677" s="88" t="str">
        <f t="shared" si="3"/>
        <v/>
      </c>
      <c r="S677" s="88" t="str">
        <f t="array" ref="S677">if(V677="","",XLOOKUP(V677,Master[Company],Master[Group],"NA",0,1))</f>
        <v/>
      </c>
      <c r="T677" s="88" t="str">
        <f t="array" ref="T677">if(V677="","",XLOOKUP(V677,Master[Company],Master[Loading Location],"NA",0,1))</f>
        <v/>
      </c>
      <c r="U677" s="88" t="str">
        <f t="array" ref="U677">if(V677="","",XLOOKUP(V677,Master[Company],Master[Acronym],"NA",0,1))</f>
        <v/>
      </c>
      <c r="V677" s="88"/>
      <c r="W677" s="90"/>
      <c r="X677" s="90"/>
      <c r="Y677" s="88"/>
      <c r="Z677" s="88" t="str">
        <f t="shared" si="5"/>
        <v/>
      </c>
      <c r="AA677" s="88"/>
      <c r="AB677" s="88"/>
      <c r="AC677" s="88"/>
      <c r="AD677" s="166"/>
      <c r="AE677" s="303"/>
      <c r="AF677" s="304"/>
      <c r="AG677" s="304"/>
      <c r="AH677" s="304"/>
      <c r="AI677" s="304"/>
      <c r="AJ677" s="304"/>
      <c r="AK677" s="304"/>
      <c r="AL677" s="305"/>
      <c r="AM677" s="304"/>
      <c r="AN677" s="304"/>
      <c r="AO677" s="304"/>
      <c r="AP677" s="304"/>
      <c r="AQ677" s="304"/>
      <c r="AR677" s="304"/>
      <c r="AS677" s="304"/>
      <c r="AT677" s="304"/>
      <c r="AU677" s="164"/>
      <c r="AV677" s="306"/>
      <c r="AW677" s="306"/>
      <c r="AX677" s="164"/>
      <c r="AY677" s="166"/>
      <c r="AZ677" s="88"/>
      <c r="BA677" s="88"/>
      <c r="BB677" s="88"/>
      <c r="BC677" s="88"/>
      <c r="BD677" s="307"/>
      <c r="BE677" s="88"/>
      <c r="BF677" s="88"/>
      <c r="BG677" s="88"/>
      <c r="BH677" s="308"/>
      <c r="BI677" s="309"/>
      <c r="BJ677" s="310"/>
      <c r="BK677" s="310"/>
      <c r="BL677" s="310"/>
      <c r="BM677" s="310"/>
      <c r="BN677" s="214"/>
    </row>
    <row r="678" ht="22.5" customHeight="1">
      <c r="A678" s="85" t="str">
        <f t="shared" si="6"/>
        <v/>
      </c>
      <c r="B678" s="321"/>
      <c r="C678" s="319" t="str">
        <f t="shared" si="1"/>
        <v/>
      </c>
      <c r="D678" s="322"/>
      <c r="E678" s="320" t="str">
        <f t="shared" si="2"/>
        <v/>
      </c>
      <c r="F678" s="323"/>
      <c r="G678" s="164"/>
      <c r="H678" s="88" t="str">
        <f t="array" ref="H678">IF(D678="","",XLOOKUP(D678,'Master Data'!K:K,'Master Data'!N:N,"Input in Master Data",0,1))</f>
        <v/>
      </c>
      <c r="I678" s="88" t="str">
        <f t="array" ref="I678">IF(D678="","",XLOOKUP(D678,'Master Data'!K:K,'Master Data'!O:O,"Input in Master Data",0,1))</f>
        <v/>
      </c>
      <c r="J678" s="88" t="str">
        <f t="array" ref="J678">if(V678="","",XLOOKUP(V678,Master[Company],Master[Blow],"Unknown",0,1))</f>
        <v/>
      </c>
      <c r="K678" s="88" t="str">
        <f t="array" ref="K678">if(V678="","",XLOOKUP(V678,Master[Company],Master[Pigging],"Unknown",0,1))</f>
        <v/>
      </c>
      <c r="L678" s="88" t="str">
        <f t="array" ref="L678">if(V678="","",XLOOKUP(V678,Master[Company],Master[Load Method],"Unknown",0,1))</f>
        <v/>
      </c>
      <c r="M678" s="88" t="str">
        <f t="array" ref="M678">if(V678="","",XLOOKUP(V678,Master[Company],Master[Line Distance],"Unknown",0,1))</f>
        <v/>
      </c>
      <c r="N678" s="164"/>
      <c r="O678" s="301"/>
      <c r="P678" s="88"/>
      <c r="Q678" s="88" t="str">
        <f t="array" ref="Q678">if(V678="","",XLOOKUP(V678,Master[Company],Master[Terms],"NA",0,1))</f>
        <v/>
      </c>
      <c r="R678" s="88" t="str">
        <f t="shared" si="3"/>
        <v/>
      </c>
      <c r="S678" s="88" t="str">
        <f t="array" ref="S678">if(V678="","",XLOOKUP(V678,Master[Company],Master[Group],"NA",0,1))</f>
        <v/>
      </c>
      <c r="T678" s="88" t="str">
        <f t="array" ref="T678">if(V678="","",XLOOKUP(V678,Master[Company],Master[Loading Location],"NA",0,1))</f>
        <v/>
      </c>
      <c r="U678" s="88" t="str">
        <f t="array" ref="U678">if(V678="","",XLOOKUP(V678,Master[Company],Master[Acronym],"NA",0,1))</f>
        <v/>
      </c>
      <c r="V678" s="88"/>
      <c r="W678" s="90"/>
      <c r="X678" s="90"/>
      <c r="Y678" s="88"/>
      <c r="Z678" s="88" t="str">
        <f t="shared" si="5"/>
        <v/>
      </c>
      <c r="AA678" s="88"/>
      <c r="AB678" s="88"/>
      <c r="AC678" s="88"/>
      <c r="AD678" s="166"/>
      <c r="AE678" s="303"/>
      <c r="AF678" s="304"/>
      <c r="AG678" s="304"/>
      <c r="AH678" s="304"/>
      <c r="AI678" s="304"/>
      <c r="AJ678" s="304"/>
      <c r="AK678" s="304"/>
      <c r="AL678" s="305"/>
      <c r="AM678" s="304"/>
      <c r="AN678" s="304"/>
      <c r="AO678" s="304"/>
      <c r="AP678" s="304"/>
      <c r="AQ678" s="304"/>
      <c r="AR678" s="304"/>
      <c r="AS678" s="304"/>
      <c r="AT678" s="304"/>
      <c r="AU678" s="164"/>
      <c r="AV678" s="306"/>
      <c r="AW678" s="306"/>
      <c r="AX678" s="164"/>
      <c r="AY678" s="166"/>
      <c r="AZ678" s="88"/>
      <c r="BA678" s="88"/>
      <c r="BB678" s="88"/>
      <c r="BC678" s="88"/>
      <c r="BD678" s="307"/>
      <c r="BE678" s="88"/>
      <c r="BF678" s="88"/>
      <c r="BG678" s="88"/>
      <c r="BH678" s="308"/>
      <c r="BI678" s="309"/>
      <c r="BJ678" s="310"/>
      <c r="BK678" s="310"/>
      <c r="BL678" s="310"/>
      <c r="BM678" s="310"/>
      <c r="BN678" s="214"/>
    </row>
    <row r="679" ht="22.5" customHeight="1">
      <c r="A679" s="85" t="str">
        <f t="shared" si="6"/>
        <v/>
      </c>
      <c r="B679" s="321"/>
      <c r="C679" s="319" t="str">
        <f t="shared" si="1"/>
        <v/>
      </c>
      <c r="D679" s="322"/>
      <c r="E679" s="320" t="str">
        <f t="shared" si="2"/>
        <v/>
      </c>
      <c r="F679" s="323"/>
      <c r="G679" s="164"/>
      <c r="H679" s="88" t="str">
        <f t="array" ref="H679">IF(D679="","",XLOOKUP(D679,'Master Data'!K:K,'Master Data'!N:N,"Input in Master Data",0,1))</f>
        <v/>
      </c>
      <c r="I679" s="88" t="str">
        <f t="array" ref="I679">IF(D679="","",XLOOKUP(D679,'Master Data'!K:K,'Master Data'!O:O,"Input in Master Data",0,1))</f>
        <v/>
      </c>
      <c r="J679" s="88" t="str">
        <f t="array" ref="J679">if(V679="","",XLOOKUP(V679,Master[Company],Master[Blow],"Unknown",0,1))</f>
        <v/>
      </c>
      <c r="K679" s="88" t="str">
        <f t="array" ref="K679">if(V679="","",XLOOKUP(V679,Master[Company],Master[Pigging],"Unknown",0,1))</f>
        <v/>
      </c>
      <c r="L679" s="88" t="str">
        <f t="array" ref="L679">if(V679="","",XLOOKUP(V679,Master[Company],Master[Load Method],"Unknown",0,1))</f>
        <v/>
      </c>
      <c r="M679" s="88" t="str">
        <f t="array" ref="M679">if(V679="","",XLOOKUP(V679,Master[Company],Master[Line Distance],"Unknown",0,1))</f>
        <v/>
      </c>
      <c r="N679" s="164"/>
      <c r="O679" s="301"/>
      <c r="P679" s="88"/>
      <c r="Q679" s="88" t="str">
        <f t="array" ref="Q679">if(V679="","",XLOOKUP(V679,Master[Company],Master[Terms],"NA",0,1))</f>
        <v/>
      </c>
      <c r="R679" s="88" t="str">
        <f t="shared" si="3"/>
        <v/>
      </c>
      <c r="S679" s="88" t="str">
        <f t="array" ref="S679">if(V679="","",XLOOKUP(V679,Master[Company],Master[Group],"NA",0,1))</f>
        <v/>
      </c>
      <c r="T679" s="88" t="str">
        <f t="array" ref="T679">if(V679="","",XLOOKUP(V679,Master[Company],Master[Loading Location],"NA",0,1))</f>
        <v/>
      </c>
      <c r="U679" s="88" t="str">
        <f t="array" ref="U679">if(V679="","",XLOOKUP(V679,Master[Company],Master[Acronym],"NA",0,1))</f>
        <v/>
      </c>
      <c r="V679" s="88"/>
      <c r="W679" s="90"/>
      <c r="X679" s="90"/>
      <c r="Y679" s="88"/>
      <c r="Z679" s="88" t="str">
        <f t="shared" si="5"/>
        <v/>
      </c>
      <c r="AA679" s="88"/>
      <c r="AB679" s="88"/>
      <c r="AC679" s="88"/>
      <c r="AD679" s="166"/>
      <c r="AE679" s="303"/>
      <c r="AF679" s="304"/>
      <c r="AG679" s="304"/>
      <c r="AH679" s="304"/>
      <c r="AI679" s="304"/>
      <c r="AJ679" s="304"/>
      <c r="AK679" s="304"/>
      <c r="AL679" s="305"/>
      <c r="AM679" s="304"/>
      <c r="AN679" s="304"/>
      <c r="AO679" s="304"/>
      <c r="AP679" s="304"/>
      <c r="AQ679" s="304"/>
      <c r="AR679" s="304"/>
      <c r="AS679" s="304"/>
      <c r="AT679" s="304"/>
      <c r="AU679" s="164"/>
      <c r="AV679" s="306"/>
      <c r="AW679" s="306"/>
      <c r="AX679" s="164"/>
      <c r="AY679" s="166"/>
      <c r="AZ679" s="88"/>
      <c r="BA679" s="88"/>
      <c r="BB679" s="88"/>
      <c r="BC679" s="88"/>
      <c r="BD679" s="307"/>
      <c r="BE679" s="88"/>
      <c r="BF679" s="88"/>
      <c r="BG679" s="88"/>
      <c r="BH679" s="308"/>
      <c r="BI679" s="309"/>
      <c r="BJ679" s="310"/>
      <c r="BK679" s="310"/>
      <c r="BL679" s="310"/>
      <c r="BM679" s="310"/>
      <c r="BN679" s="214"/>
    </row>
    <row r="680" ht="22.5" customHeight="1">
      <c r="A680" s="85" t="str">
        <f t="shared" si="6"/>
        <v/>
      </c>
      <c r="B680" s="321"/>
      <c r="C680" s="319" t="str">
        <f t="shared" si="1"/>
        <v/>
      </c>
      <c r="D680" s="322"/>
      <c r="E680" s="320" t="str">
        <f t="shared" si="2"/>
        <v/>
      </c>
      <c r="F680" s="323"/>
      <c r="G680" s="164"/>
      <c r="H680" s="88" t="str">
        <f t="array" ref="H680">IF(D680="","",XLOOKUP(D680,'Master Data'!K:K,'Master Data'!N:N,"Input in Master Data",0,1))</f>
        <v/>
      </c>
      <c r="I680" s="88" t="str">
        <f t="array" ref="I680">IF(D680="","",XLOOKUP(D680,'Master Data'!K:K,'Master Data'!O:O,"Input in Master Data",0,1))</f>
        <v/>
      </c>
      <c r="J680" s="88" t="str">
        <f t="array" ref="J680">if(V680="","",XLOOKUP(V680,Master[Company],Master[Blow],"Unknown",0,1))</f>
        <v/>
      </c>
      <c r="K680" s="88" t="str">
        <f t="array" ref="K680">if(V680="","",XLOOKUP(V680,Master[Company],Master[Pigging],"Unknown",0,1))</f>
        <v/>
      </c>
      <c r="L680" s="88" t="str">
        <f t="array" ref="L680">if(V680="","",XLOOKUP(V680,Master[Company],Master[Load Method],"Unknown",0,1))</f>
        <v/>
      </c>
      <c r="M680" s="88" t="str">
        <f t="array" ref="M680">if(V680="","",XLOOKUP(V680,Master[Company],Master[Line Distance],"Unknown",0,1))</f>
        <v/>
      </c>
      <c r="N680" s="164"/>
      <c r="O680" s="301"/>
      <c r="P680" s="88"/>
      <c r="Q680" s="88" t="str">
        <f t="array" ref="Q680">if(V680="","",XLOOKUP(V680,Master[Company],Master[Terms],"NA",0,1))</f>
        <v/>
      </c>
      <c r="R680" s="88" t="str">
        <f t="shared" si="3"/>
        <v/>
      </c>
      <c r="S680" s="88" t="str">
        <f t="array" ref="S680">if(V680="","",XLOOKUP(V680,Master[Company],Master[Group],"NA",0,1))</f>
        <v/>
      </c>
      <c r="T680" s="88" t="str">
        <f t="array" ref="T680">if(V680="","",XLOOKUP(V680,Master[Company],Master[Loading Location],"NA",0,1))</f>
        <v/>
      </c>
      <c r="U680" s="88" t="str">
        <f t="array" ref="U680">if(V680="","",XLOOKUP(V680,Master[Company],Master[Acronym],"NA",0,1))</f>
        <v/>
      </c>
      <c r="V680" s="88"/>
      <c r="W680" s="90"/>
      <c r="X680" s="90"/>
      <c r="Y680" s="88"/>
      <c r="Z680" s="88" t="str">
        <f t="shared" si="5"/>
        <v/>
      </c>
      <c r="AA680" s="88"/>
      <c r="AB680" s="88"/>
      <c r="AC680" s="88"/>
      <c r="AD680" s="166"/>
      <c r="AE680" s="303"/>
      <c r="AF680" s="304"/>
      <c r="AG680" s="304"/>
      <c r="AH680" s="304"/>
      <c r="AI680" s="304"/>
      <c r="AJ680" s="304"/>
      <c r="AK680" s="304"/>
      <c r="AL680" s="305"/>
      <c r="AM680" s="304"/>
      <c r="AN680" s="304"/>
      <c r="AO680" s="304"/>
      <c r="AP680" s="304"/>
      <c r="AQ680" s="304"/>
      <c r="AR680" s="304"/>
      <c r="AS680" s="304"/>
      <c r="AT680" s="304"/>
      <c r="AU680" s="164"/>
      <c r="AV680" s="306"/>
      <c r="AW680" s="306"/>
      <c r="AX680" s="164"/>
      <c r="AY680" s="166"/>
      <c r="AZ680" s="88"/>
      <c r="BA680" s="88"/>
      <c r="BB680" s="88"/>
      <c r="BC680" s="88"/>
      <c r="BD680" s="307"/>
      <c r="BE680" s="88"/>
      <c r="BF680" s="88"/>
      <c r="BG680" s="88"/>
      <c r="BH680" s="308"/>
      <c r="BI680" s="309"/>
      <c r="BJ680" s="310"/>
      <c r="BK680" s="310"/>
      <c r="BL680" s="310"/>
      <c r="BM680" s="310"/>
      <c r="BN680" s="214"/>
    </row>
    <row r="681" ht="22.5" customHeight="1">
      <c r="A681" s="85" t="str">
        <f t="shared" si="6"/>
        <v/>
      </c>
      <c r="B681" s="321"/>
      <c r="C681" s="319" t="str">
        <f t="shared" si="1"/>
        <v/>
      </c>
      <c r="D681" s="322"/>
      <c r="E681" s="320" t="str">
        <f t="shared" si="2"/>
        <v/>
      </c>
      <c r="F681" s="323"/>
      <c r="G681" s="164"/>
      <c r="H681" s="88" t="str">
        <f t="array" ref="H681">IF(D681="","",XLOOKUP(D681,'Master Data'!K:K,'Master Data'!N:N,"Input in Master Data",0,1))</f>
        <v/>
      </c>
      <c r="I681" s="88" t="str">
        <f t="array" ref="I681">IF(D681="","",XLOOKUP(D681,'Master Data'!K:K,'Master Data'!O:O,"Input in Master Data",0,1))</f>
        <v/>
      </c>
      <c r="J681" s="88" t="str">
        <f t="array" ref="J681">if(V681="","",XLOOKUP(V681,Master[Company],Master[Blow],"Unknown",0,1))</f>
        <v/>
      </c>
      <c r="K681" s="88" t="str">
        <f t="array" ref="K681">if(V681="","",XLOOKUP(V681,Master[Company],Master[Pigging],"Unknown",0,1))</f>
        <v/>
      </c>
      <c r="L681" s="88" t="str">
        <f t="array" ref="L681">if(V681="","",XLOOKUP(V681,Master[Company],Master[Load Method],"Unknown",0,1))</f>
        <v/>
      </c>
      <c r="M681" s="88" t="str">
        <f t="array" ref="M681">if(V681="","",XLOOKUP(V681,Master[Company],Master[Line Distance],"Unknown",0,1))</f>
        <v/>
      </c>
      <c r="N681" s="164"/>
      <c r="O681" s="301"/>
      <c r="P681" s="88"/>
      <c r="Q681" s="88" t="str">
        <f t="array" ref="Q681">if(V681="","",XLOOKUP(V681,Master[Company],Master[Terms],"NA",0,1))</f>
        <v/>
      </c>
      <c r="R681" s="88" t="str">
        <f t="shared" si="3"/>
        <v/>
      </c>
      <c r="S681" s="88" t="str">
        <f t="array" ref="S681">if(V681="","",XLOOKUP(V681,Master[Company],Master[Group],"NA",0,1))</f>
        <v/>
      </c>
      <c r="T681" s="88" t="str">
        <f t="array" ref="T681">if(V681="","",XLOOKUP(V681,Master[Company],Master[Loading Location],"NA",0,1))</f>
        <v/>
      </c>
      <c r="U681" s="88" t="str">
        <f t="array" ref="U681">if(V681="","",XLOOKUP(V681,Master[Company],Master[Acronym],"NA",0,1))</f>
        <v/>
      </c>
      <c r="V681" s="88"/>
      <c r="W681" s="90"/>
      <c r="X681" s="90"/>
      <c r="Y681" s="88"/>
      <c r="Z681" s="88" t="str">
        <f t="shared" si="5"/>
        <v/>
      </c>
      <c r="AA681" s="88"/>
      <c r="AB681" s="88"/>
      <c r="AC681" s="88"/>
      <c r="AD681" s="166"/>
      <c r="AE681" s="303"/>
      <c r="AF681" s="304"/>
      <c r="AG681" s="304"/>
      <c r="AH681" s="304"/>
      <c r="AI681" s="304"/>
      <c r="AJ681" s="304"/>
      <c r="AK681" s="304"/>
      <c r="AL681" s="305"/>
      <c r="AM681" s="304"/>
      <c r="AN681" s="304"/>
      <c r="AO681" s="304"/>
      <c r="AP681" s="304"/>
      <c r="AQ681" s="304"/>
      <c r="AR681" s="304"/>
      <c r="AS681" s="304"/>
      <c r="AT681" s="304"/>
      <c r="AU681" s="164"/>
      <c r="AV681" s="306"/>
      <c r="AW681" s="306"/>
      <c r="AX681" s="164"/>
      <c r="AY681" s="166"/>
      <c r="AZ681" s="88"/>
      <c r="BA681" s="88"/>
      <c r="BB681" s="88"/>
      <c r="BC681" s="88"/>
      <c r="BD681" s="307"/>
      <c r="BE681" s="88"/>
      <c r="BF681" s="88"/>
      <c r="BG681" s="88"/>
      <c r="BH681" s="308"/>
      <c r="BI681" s="309"/>
      <c r="BJ681" s="310"/>
      <c r="BK681" s="310"/>
      <c r="BL681" s="310"/>
      <c r="BM681" s="310"/>
      <c r="BN681" s="214"/>
    </row>
    <row r="682" ht="22.5" customHeight="1">
      <c r="A682" s="85" t="str">
        <f t="shared" si="6"/>
        <v/>
      </c>
      <c r="B682" s="321"/>
      <c r="C682" s="319" t="str">
        <f t="shared" si="1"/>
        <v/>
      </c>
      <c r="D682" s="322"/>
      <c r="E682" s="320" t="str">
        <f t="shared" si="2"/>
        <v/>
      </c>
      <c r="F682" s="323"/>
      <c r="G682" s="164"/>
      <c r="H682" s="88" t="str">
        <f t="array" ref="H682">IF(D682="","",XLOOKUP(D682,'Master Data'!K:K,'Master Data'!N:N,"Input in Master Data",0,1))</f>
        <v/>
      </c>
      <c r="I682" s="88" t="str">
        <f t="array" ref="I682">IF(D682="","",XLOOKUP(D682,'Master Data'!K:K,'Master Data'!O:O,"Input in Master Data",0,1))</f>
        <v/>
      </c>
      <c r="J682" s="88" t="str">
        <f t="array" ref="J682">if(V682="","",XLOOKUP(V682,Master[Company],Master[Blow],"Unknown",0,1))</f>
        <v/>
      </c>
      <c r="K682" s="88" t="str">
        <f t="array" ref="K682">if(V682="","",XLOOKUP(V682,Master[Company],Master[Pigging],"Unknown",0,1))</f>
        <v/>
      </c>
      <c r="L682" s="88" t="str">
        <f t="array" ref="L682">if(V682="","",XLOOKUP(V682,Master[Company],Master[Load Method],"Unknown",0,1))</f>
        <v/>
      </c>
      <c r="M682" s="88" t="str">
        <f t="array" ref="M682">if(V682="","",XLOOKUP(V682,Master[Company],Master[Line Distance],"Unknown",0,1))</f>
        <v/>
      </c>
      <c r="N682" s="164"/>
      <c r="O682" s="301"/>
      <c r="P682" s="88"/>
      <c r="Q682" s="88" t="str">
        <f t="array" ref="Q682">if(V682="","",XLOOKUP(V682,Master[Company],Master[Terms],"NA",0,1))</f>
        <v/>
      </c>
      <c r="R682" s="88" t="str">
        <f t="shared" si="3"/>
        <v/>
      </c>
      <c r="S682" s="88" t="str">
        <f t="array" ref="S682">if(V682="","",XLOOKUP(V682,Master[Company],Master[Group],"NA",0,1))</f>
        <v/>
      </c>
      <c r="T682" s="88" t="str">
        <f t="array" ref="T682">if(V682="","",XLOOKUP(V682,Master[Company],Master[Loading Location],"NA",0,1))</f>
        <v/>
      </c>
      <c r="U682" s="88" t="str">
        <f t="array" ref="U682">if(V682="","",XLOOKUP(V682,Master[Company],Master[Acronym],"NA",0,1))</f>
        <v/>
      </c>
      <c r="V682" s="88"/>
      <c r="W682" s="90"/>
      <c r="X682" s="90"/>
      <c r="Y682" s="88"/>
      <c r="Z682" s="88" t="str">
        <f t="shared" si="5"/>
        <v/>
      </c>
      <c r="AA682" s="88"/>
      <c r="AB682" s="88"/>
      <c r="AC682" s="88"/>
      <c r="AD682" s="166"/>
      <c r="AE682" s="303"/>
      <c r="AF682" s="304"/>
      <c r="AG682" s="304"/>
      <c r="AH682" s="304"/>
      <c r="AI682" s="304"/>
      <c r="AJ682" s="304"/>
      <c r="AK682" s="304"/>
      <c r="AL682" s="305"/>
      <c r="AM682" s="304"/>
      <c r="AN682" s="304"/>
      <c r="AO682" s="304"/>
      <c r="AP682" s="304"/>
      <c r="AQ682" s="304"/>
      <c r="AR682" s="304"/>
      <c r="AS682" s="304"/>
      <c r="AT682" s="304"/>
      <c r="AU682" s="164"/>
      <c r="AV682" s="306"/>
      <c r="AW682" s="306"/>
      <c r="AX682" s="164"/>
      <c r="AY682" s="166"/>
      <c r="AZ682" s="88"/>
      <c r="BA682" s="88"/>
      <c r="BB682" s="88"/>
      <c r="BC682" s="88"/>
      <c r="BD682" s="307"/>
      <c r="BE682" s="88"/>
      <c r="BF682" s="88"/>
      <c r="BG682" s="88"/>
      <c r="BH682" s="308"/>
      <c r="BI682" s="309"/>
      <c r="BJ682" s="310"/>
      <c r="BK682" s="310"/>
      <c r="BL682" s="310"/>
      <c r="BM682" s="310"/>
      <c r="BN682" s="214"/>
    </row>
    <row r="683" ht="22.5" customHeight="1">
      <c r="A683" s="85" t="str">
        <f t="shared" si="6"/>
        <v/>
      </c>
      <c r="B683" s="321"/>
      <c r="C683" s="319" t="str">
        <f t="shared" si="1"/>
        <v/>
      </c>
      <c r="D683" s="322"/>
      <c r="E683" s="320" t="str">
        <f t="shared" si="2"/>
        <v/>
      </c>
      <c r="F683" s="323"/>
      <c r="G683" s="164"/>
      <c r="H683" s="88" t="str">
        <f t="array" ref="H683">IF(D683="","",XLOOKUP(D683,'Master Data'!K:K,'Master Data'!N:N,"Input in Master Data",0,1))</f>
        <v/>
      </c>
      <c r="I683" s="88" t="str">
        <f t="array" ref="I683">IF(D683="","",XLOOKUP(D683,'Master Data'!K:K,'Master Data'!O:O,"Input in Master Data",0,1))</f>
        <v/>
      </c>
      <c r="J683" s="88" t="str">
        <f t="array" ref="J683">if(V683="","",XLOOKUP(V683,Master[Company],Master[Blow],"Unknown",0,1))</f>
        <v/>
      </c>
      <c r="K683" s="88" t="str">
        <f t="array" ref="K683">if(V683="","",XLOOKUP(V683,Master[Company],Master[Pigging],"Unknown",0,1))</f>
        <v/>
      </c>
      <c r="L683" s="88" t="str">
        <f t="array" ref="L683">if(V683="","",XLOOKUP(V683,Master[Company],Master[Load Method],"Unknown",0,1))</f>
        <v/>
      </c>
      <c r="M683" s="88" t="str">
        <f t="array" ref="M683">if(V683="","",XLOOKUP(V683,Master[Company],Master[Line Distance],"Unknown",0,1))</f>
        <v/>
      </c>
      <c r="N683" s="164"/>
      <c r="O683" s="301"/>
      <c r="P683" s="88"/>
      <c r="Q683" s="88" t="str">
        <f t="array" ref="Q683">if(V683="","",XLOOKUP(V683,Master[Company],Master[Terms],"NA",0,1))</f>
        <v/>
      </c>
      <c r="R683" s="88" t="str">
        <f t="shared" si="3"/>
        <v/>
      </c>
      <c r="S683" s="88" t="str">
        <f t="array" ref="S683">if(V683="","",XLOOKUP(V683,Master[Company],Master[Group],"NA",0,1))</f>
        <v/>
      </c>
      <c r="T683" s="88" t="str">
        <f t="array" ref="T683">if(V683="","",XLOOKUP(V683,Master[Company],Master[Loading Location],"NA",0,1))</f>
        <v/>
      </c>
      <c r="U683" s="88" t="str">
        <f t="array" ref="U683">if(V683="","",XLOOKUP(V683,Master[Company],Master[Acronym],"NA",0,1))</f>
        <v/>
      </c>
      <c r="V683" s="88"/>
      <c r="W683" s="90"/>
      <c r="X683" s="90"/>
      <c r="Y683" s="88"/>
      <c r="Z683" s="88" t="str">
        <f t="shared" si="5"/>
        <v/>
      </c>
      <c r="AA683" s="88"/>
      <c r="AB683" s="88"/>
      <c r="AC683" s="88"/>
      <c r="AD683" s="166"/>
      <c r="AE683" s="303"/>
      <c r="AF683" s="304"/>
      <c r="AG683" s="304"/>
      <c r="AH683" s="304"/>
      <c r="AI683" s="304"/>
      <c r="AJ683" s="304"/>
      <c r="AK683" s="304"/>
      <c r="AL683" s="305"/>
      <c r="AM683" s="304"/>
      <c r="AN683" s="304"/>
      <c r="AO683" s="304"/>
      <c r="AP683" s="304"/>
      <c r="AQ683" s="304"/>
      <c r="AR683" s="304"/>
      <c r="AS683" s="304"/>
      <c r="AT683" s="304"/>
      <c r="AU683" s="164"/>
      <c r="AV683" s="306"/>
      <c r="AW683" s="306"/>
      <c r="AX683" s="164"/>
      <c r="AY683" s="166"/>
      <c r="AZ683" s="88"/>
      <c r="BA683" s="88"/>
      <c r="BB683" s="88"/>
      <c r="BC683" s="88"/>
      <c r="BD683" s="307"/>
      <c r="BE683" s="88"/>
      <c r="BF683" s="88"/>
      <c r="BG683" s="88"/>
      <c r="BH683" s="308"/>
      <c r="BI683" s="309"/>
      <c r="BJ683" s="310"/>
      <c r="BK683" s="310"/>
      <c r="BL683" s="310"/>
      <c r="BM683" s="310"/>
      <c r="BN683" s="214"/>
    </row>
    <row r="684" ht="22.5" customHeight="1">
      <c r="A684" s="85" t="str">
        <f t="shared" si="6"/>
        <v/>
      </c>
      <c r="B684" s="321"/>
      <c r="C684" s="319" t="str">
        <f t="shared" si="1"/>
        <v/>
      </c>
      <c r="D684" s="322"/>
      <c r="E684" s="320" t="str">
        <f t="shared" si="2"/>
        <v/>
      </c>
      <c r="F684" s="323"/>
      <c r="G684" s="164"/>
      <c r="H684" s="88" t="str">
        <f t="array" ref="H684">IF(D684="","",XLOOKUP(D684,'Master Data'!K:K,'Master Data'!N:N,"Input in Master Data",0,1))</f>
        <v/>
      </c>
      <c r="I684" s="88" t="str">
        <f t="array" ref="I684">IF(D684="","",XLOOKUP(D684,'Master Data'!K:K,'Master Data'!O:O,"Input in Master Data",0,1))</f>
        <v/>
      </c>
      <c r="J684" s="88" t="str">
        <f t="array" ref="J684">if(V684="","",XLOOKUP(V684,Master[Company],Master[Blow],"Unknown",0,1))</f>
        <v/>
      </c>
      <c r="K684" s="88" t="str">
        <f t="array" ref="K684">if(V684="","",XLOOKUP(V684,Master[Company],Master[Pigging],"Unknown",0,1))</f>
        <v/>
      </c>
      <c r="L684" s="88" t="str">
        <f t="array" ref="L684">if(V684="","",XLOOKUP(V684,Master[Company],Master[Load Method],"Unknown",0,1))</f>
        <v/>
      </c>
      <c r="M684" s="88" t="str">
        <f t="array" ref="M684">if(V684="","",XLOOKUP(V684,Master[Company],Master[Line Distance],"Unknown",0,1))</f>
        <v/>
      </c>
      <c r="N684" s="164"/>
      <c r="O684" s="301"/>
      <c r="P684" s="88"/>
      <c r="Q684" s="88" t="str">
        <f t="array" ref="Q684">if(V684="","",XLOOKUP(V684,Master[Company],Master[Terms],"NA",0,1))</f>
        <v/>
      </c>
      <c r="R684" s="88" t="str">
        <f t="shared" si="3"/>
        <v/>
      </c>
      <c r="S684" s="88" t="str">
        <f t="array" ref="S684">if(V684="","",XLOOKUP(V684,Master[Company],Master[Group],"NA",0,1))</f>
        <v/>
      </c>
      <c r="T684" s="88" t="str">
        <f t="array" ref="T684">if(V684="","",XLOOKUP(V684,Master[Company],Master[Loading Location],"NA",0,1))</f>
        <v/>
      </c>
      <c r="U684" s="88" t="str">
        <f t="array" ref="U684">if(V684="","",XLOOKUP(V684,Master[Company],Master[Acronym],"NA",0,1))</f>
        <v/>
      </c>
      <c r="V684" s="88"/>
      <c r="W684" s="90"/>
      <c r="X684" s="90"/>
      <c r="Y684" s="88"/>
      <c r="Z684" s="88" t="str">
        <f t="shared" si="5"/>
        <v/>
      </c>
      <c r="AA684" s="88"/>
      <c r="AB684" s="88"/>
      <c r="AC684" s="88"/>
      <c r="AD684" s="166"/>
      <c r="AE684" s="303"/>
      <c r="AF684" s="304"/>
      <c r="AG684" s="304"/>
      <c r="AH684" s="304"/>
      <c r="AI684" s="304"/>
      <c r="AJ684" s="304"/>
      <c r="AK684" s="304"/>
      <c r="AL684" s="305"/>
      <c r="AM684" s="304"/>
      <c r="AN684" s="304"/>
      <c r="AO684" s="304"/>
      <c r="AP684" s="304"/>
      <c r="AQ684" s="304"/>
      <c r="AR684" s="304"/>
      <c r="AS684" s="304"/>
      <c r="AT684" s="304"/>
      <c r="AU684" s="164"/>
      <c r="AV684" s="306"/>
      <c r="AW684" s="306"/>
      <c r="AX684" s="164"/>
      <c r="AY684" s="166"/>
      <c r="AZ684" s="88"/>
      <c r="BA684" s="88"/>
      <c r="BB684" s="88"/>
      <c r="BC684" s="88"/>
      <c r="BD684" s="307"/>
      <c r="BE684" s="88"/>
      <c r="BF684" s="88"/>
      <c r="BG684" s="88"/>
      <c r="BH684" s="308"/>
      <c r="BI684" s="309"/>
      <c r="BJ684" s="310"/>
      <c r="BK684" s="310"/>
      <c r="BL684" s="310"/>
      <c r="BM684" s="310"/>
      <c r="BN684" s="214"/>
    </row>
    <row r="685" ht="22.5" customHeight="1">
      <c r="A685" s="85" t="str">
        <f t="shared" si="6"/>
        <v/>
      </c>
      <c r="B685" s="321"/>
      <c r="C685" s="319" t="str">
        <f t="shared" si="1"/>
        <v/>
      </c>
      <c r="D685" s="322"/>
      <c r="E685" s="320" t="str">
        <f t="shared" si="2"/>
        <v/>
      </c>
      <c r="F685" s="323"/>
      <c r="G685" s="164"/>
      <c r="H685" s="88" t="str">
        <f t="array" ref="H685">IF(D685="","",XLOOKUP(D685,'Master Data'!K:K,'Master Data'!N:N,"Input in Master Data",0,1))</f>
        <v/>
      </c>
      <c r="I685" s="88" t="str">
        <f t="array" ref="I685">IF(D685="","",XLOOKUP(D685,'Master Data'!K:K,'Master Data'!O:O,"Input in Master Data",0,1))</f>
        <v/>
      </c>
      <c r="J685" s="88" t="str">
        <f t="array" ref="J685">if(V685="","",XLOOKUP(V685,Master[Company],Master[Blow],"Unknown",0,1))</f>
        <v/>
      </c>
      <c r="K685" s="88" t="str">
        <f t="array" ref="K685">if(V685="","",XLOOKUP(V685,Master[Company],Master[Pigging],"Unknown",0,1))</f>
        <v/>
      </c>
      <c r="L685" s="88" t="str">
        <f t="array" ref="L685">if(V685="","",XLOOKUP(V685,Master[Company],Master[Load Method],"Unknown",0,1))</f>
        <v/>
      </c>
      <c r="M685" s="88" t="str">
        <f t="array" ref="M685">if(V685="","",XLOOKUP(V685,Master[Company],Master[Line Distance],"Unknown",0,1))</f>
        <v/>
      </c>
      <c r="N685" s="164"/>
      <c r="O685" s="301"/>
      <c r="P685" s="88"/>
      <c r="Q685" s="88" t="str">
        <f t="array" ref="Q685">if(V685="","",XLOOKUP(V685,Master[Company],Master[Terms],"NA",0,1))</f>
        <v/>
      </c>
      <c r="R685" s="88" t="str">
        <f t="shared" si="3"/>
        <v/>
      </c>
      <c r="S685" s="88" t="str">
        <f t="array" ref="S685">if(V685="","",XLOOKUP(V685,Master[Company],Master[Group],"NA",0,1))</f>
        <v/>
      </c>
      <c r="T685" s="88" t="str">
        <f t="array" ref="T685">if(V685="","",XLOOKUP(V685,Master[Company],Master[Loading Location],"NA",0,1))</f>
        <v/>
      </c>
      <c r="U685" s="88" t="str">
        <f t="array" ref="U685">if(V685="","",XLOOKUP(V685,Master[Company],Master[Acronym],"NA",0,1))</f>
        <v/>
      </c>
      <c r="V685" s="88"/>
      <c r="W685" s="90"/>
      <c r="X685" s="90"/>
      <c r="Y685" s="88"/>
      <c r="Z685" s="88" t="str">
        <f t="shared" si="5"/>
        <v/>
      </c>
      <c r="AA685" s="88"/>
      <c r="AB685" s="88"/>
      <c r="AC685" s="88"/>
      <c r="AD685" s="166"/>
      <c r="AE685" s="303"/>
      <c r="AF685" s="304"/>
      <c r="AG685" s="304"/>
      <c r="AH685" s="304"/>
      <c r="AI685" s="304"/>
      <c r="AJ685" s="304"/>
      <c r="AK685" s="304"/>
      <c r="AL685" s="305"/>
      <c r="AM685" s="304"/>
      <c r="AN685" s="304"/>
      <c r="AO685" s="304"/>
      <c r="AP685" s="304"/>
      <c r="AQ685" s="304"/>
      <c r="AR685" s="304"/>
      <c r="AS685" s="304"/>
      <c r="AT685" s="304"/>
      <c r="AU685" s="164"/>
      <c r="AV685" s="306"/>
      <c r="AW685" s="306"/>
      <c r="AX685" s="164"/>
      <c r="AY685" s="166"/>
      <c r="AZ685" s="88"/>
      <c r="BA685" s="88"/>
      <c r="BB685" s="88"/>
      <c r="BC685" s="88"/>
      <c r="BD685" s="307"/>
      <c r="BE685" s="88"/>
      <c r="BF685" s="88"/>
      <c r="BG685" s="88"/>
      <c r="BH685" s="308"/>
      <c r="BI685" s="309"/>
      <c r="BJ685" s="310"/>
      <c r="BK685" s="310"/>
      <c r="BL685" s="310"/>
      <c r="BM685" s="310"/>
      <c r="BN685" s="214"/>
    </row>
    <row r="686" ht="22.5" customHeight="1">
      <c r="A686" s="85" t="str">
        <f t="shared" si="6"/>
        <v/>
      </c>
      <c r="B686" s="321"/>
      <c r="C686" s="319" t="str">
        <f t="shared" si="1"/>
        <v/>
      </c>
      <c r="D686" s="322"/>
      <c r="E686" s="320" t="str">
        <f t="shared" si="2"/>
        <v/>
      </c>
      <c r="F686" s="323"/>
      <c r="G686" s="164"/>
      <c r="H686" s="88" t="str">
        <f t="array" ref="H686">IF(D686="","",XLOOKUP(D686,'Master Data'!K:K,'Master Data'!N:N,"Input in Master Data",0,1))</f>
        <v/>
      </c>
      <c r="I686" s="88" t="str">
        <f t="array" ref="I686">IF(D686="","",XLOOKUP(D686,'Master Data'!K:K,'Master Data'!O:O,"Input in Master Data",0,1))</f>
        <v/>
      </c>
      <c r="J686" s="88" t="str">
        <f t="array" ref="J686">if(V686="","",XLOOKUP(V686,Master[Company],Master[Blow],"Unknown",0,1))</f>
        <v/>
      </c>
      <c r="K686" s="88" t="str">
        <f t="array" ref="K686">if(V686="","",XLOOKUP(V686,Master[Company],Master[Pigging],"Unknown",0,1))</f>
        <v/>
      </c>
      <c r="L686" s="88" t="str">
        <f t="array" ref="L686">if(V686="","",XLOOKUP(V686,Master[Company],Master[Load Method],"Unknown",0,1))</f>
        <v/>
      </c>
      <c r="M686" s="88" t="str">
        <f t="array" ref="M686">if(V686="","",XLOOKUP(V686,Master[Company],Master[Line Distance],"Unknown",0,1))</f>
        <v/>
      </c>
      <c r="N686" s="164"/>
      <c r="O686" s="301"/>
      <c r="P686" s="88"/>
      <c r="Q686" s="88" t="str">
        <f t="array" ref="Q686">if(V686="","",XLOOKUP(V686,Master[Company],Master[Terms],"NA",0,1))</f>
        <v/>
      </c>
      <c r="R686" s="88" t="str">
        <f t="shared" si="3"/>
        <v/>
      </c>
      <c r="S686" s="88" t="str">
        <f t="array" ref="S686">if(V686="","",XLOOKUP(V686,Master[Company],Master[Group],"NA",0,1))</f>
        <v/>
      </c>
      <c r="T686" s="88" t="str">
        <f t="array" ref="T686">if(V686="","",XLOOKUP(V686,Master[Company],Master[Loading Location],"NA",0,1))</f>
        <v/>
      </c>
      <c r="U686" s="88" t="str">
        <f t="array" ref="U686">if(V686="","",XLOOKUP(V686,Master[Company],Master[Acronym],"NA",0,1))</f>
        <v/>
      </c>
      <c r="V686" s="88"/>
      <c r="W686" s="90"/>
      <c r="X686" s="90"/>
      <c r="Y686" s="88"/>
      <c r="Z686" s="88" t="str">
        <f t="shared" si="5"/>
        <v/>
      </c>
      <c r="AA686" s="88"/>
      <c r="AB686" s="88"/>
      <c r="AC686" s="88"/>
      <c r="AD686" s="166"/>
      <c r="AE686" s="303"/>
      <c r="AF686" s="304"/>
      <c r="AG686" s="304"/>
      <c r="AH686" s="304"/>
      <c r="AI686" s="304"/>
      <c r="AJ686" s="304"/>
      <c r="AK686" s="304"/>
      <c r="AL686" s="305"/>
      <c r="AM686" s="304"/>
      <c r="AN686" s="304"/>
      <c r="AO686" s="304"/>
      <c r="AP686" s="304"/>
      <c r="AQ686" s="304"/>
      <c r="AR686" s="304"/>
      <c r="AS686" s="304"/>
      <c r="AT686" s="304"/>
      <c r="AU686" s="164"/>
      <c r="AV686" s="306"/>
      <c r="AW686" s="306"/>
      <c r="AX686" s="164"/>
      <c r="AY686" s="166"/>
      <c r="AZ686" s="88"/>
      <c r="BA686" s="88"/>
      <c r="BB686" s="88"/>
      <c r="BC686" s="88"/>
      <c r="BD686" s="307"/>
      <c r="BE686" s="88"/>
      <c r="BF686" s="88"/>
      <c r="BG686" s="88"/>
      <c r="BH686" s="308"/>
      <c r="BI686" s="309"/>
      <c r="BJ686" s="310"/>
      <c r="BK686" s="310"/>
      <c r="BL686" s="310"/>
      <c r="BM686" s="310"/>
      <c r="BN686" s="214"/>
    </row>
    <row r="687" ht="22.5" customHeight="1">
      <c r="A687" s="85" t="str">
        <f t="shared" si="6"/>
        <v/>
      </c>
      <c r="B687" s="321"/>
      <c r="C687" s="319" t="str">
        <f t="shared" si="1"/>
        <v/>
      </c>
      <c r="D687" s="322"/>
      <c r="E687" s="320" t="str">
        <f t="shared" si="2"/>
        <v/>
      </c>
      <c r="F687" s="323"/>
      <c r="G687" s="164"/>
      <c r="H687" s="88" t="str">
        <f t="array" ref="H687">IF(D687="","",XLOOKUP(D687,'Master Data'!K:K,'Master Data'!N:N,"Input in Master Data",0,1))</f>
        <v/>
      </c>
      <c r="I687" s="88" t="str">
        <f t="array" ref="I687">IF(D687="","",XLOOKUP(D687,'Master Data'!K:K,'Master Data'!O:O,"Input in Master Data",0,1))</f>
        <v/>
      </c>
      <c r="J687" s="88" t="str">
        <f t="array" ref="J687">if(V687="","",XLOOKUP(V687,Master[Company],Master[Blow],"Unknown",0,1))</f>
        <v/>
      </c>
      <c r="K687" s="88" t="str">
        <f t="array" ref="K687">if(V687="","",XLOOKUP(V687,Master[Company],Master[Pigging],"Unknown",0,1))</f>
        <v/>
      </c>
      <c r="L687" s="88" t="str">
        <f t="array" ref="L687">if(V687="","",XLOOKUP(V687,Master[Company],Master[Load Method],"Unknown",0,1))</f>
        <v/>
      </c>
      <c r="M687" s="88" t="str">
        <f t="array" ref="M687">if(V687="","",XLOOKUP(V687,Master[Company],Master[Line Distance],"Unknown",0,1))</f>
        <v/>
      </c>
      <c r="N687" s="164"/>
      <c r="O687" s="301"/>
      <c r="P687" s="88"/>
      <c r="Q687" s="88" t="str">
        <f t="array" ref="Q687">if(V687="","",XLOOKUP(V687,Master[Company],Master[Terms],"NA",0,1))</f>
        <v/>
      </c>
      <c r="R687" s="88" t="str">
        <f t="shared" si="3"/>
        <v/>
      </c>
      <c r="S687" s="88" t="str">
        <f t="array" ref="S687">if(V687="","",XLOOKUP(V687,Master[Company],Master[Group],"NA",0,1))</f>
        <v/>
      </c>
      <c r="T687" s="88" t="str">
        <f t="array" ref="T687">if(V687="","",XLOOKUP(V687,Master[Company],Master[Loading Location],"NA",0,1))</f>
        <v/>
      </c>
      <c r="U687" s="88" t="str">
        <f t="array" ref="U687">if(V687="","",XLOOKUP(V687,Master[Company],Master[Acronym],"NA",0,1))</f>
        <v/>
      </c>
      <c r="V687" s="88"/>
      <c r="W687" s="90"/>
      <c r="X687" s="90"/>
      <c r="Y687" s="88"/>
      <c r="Z687" s="88" t="str">
        <f t="shared" si="5"/>
        <v/>
      </c>
      <c r="AA687" s="88"/>
      <c r="AB687" s="88"/>
      <c r="AC687" s="88"/>
      <c r="AD687" s="166"/>
      <c r="AE687" s="303"/>
      <c r="AF687" s="304"/>
      <c r="AG687" s="304"/>
      <c r="AH687" s="304"/>
      <c r="AI687" s="304"/>
      <c r="AJ687" s="304"/>
      <c r="AK687" s="304"/>
      <c r="AL687" s="305"/>
      <c r="AM687" s="304"/>
      <c r="AN687" s="304"/>
      <c r="AO687" s="304"/>
      <c r="AP687" s="304"/>
      <c r="AQ687" s="304"/>
      <c r="AR687" s="304"/>
      <c r="AS687" s="304"/>
      <c r="AT687" s="304"/>
      <c r="AU687" s="164"/>
      <c r="AV687" s="306"/>
      <c r="AW687" s="306"/>
      <c r="AX687" s="164"/>
      <c r="AY687" s="166"/>
      <c r="AZ687" s="88"/>
      <c r="BA687" s="88"/>
      <c r="BB687" s="88"/>
      <c r="BC687" s="88"/>
      <c r="BD687" s="307"/>
      <c r="BE687" s="88"/>
      <c r="BF687" s="88"/>
      <c r="BG687" s="88"/>
      <c r="BH687" s="308"/>
      <c r="BI687" s="309"/>
      <c r="BJ687" s="310"/>
      <c r="BK687" s="310"/>
      <c r="BL687" s="310"/>
      <c r="BM687" s="310"/>
      <c r="BN687" s="214"/>
    </row>
    <row r="688" ht="22.5" customHeight="1">
      <c r="A688" s="85" t="str">
        <f t="shared" si="6"/>
        <v/>
      </c>
      <c r="B688" s="321"/>
      <c r="C688" s="319" t="str">
        <f t="shared" si="1"/>
        <v/>
      </c>
      <c r="D688" s="322"/>
      <c r="E688" s="320" t="str">
        <f t="shared" si="2"/>
        <v/>
      </c>
      <c r="F688" s="323"/>
      <c r="G688" s="164"/>
      <c r="H688" s="88" t="str">
        <f t="array" ref="H688">IF(D688="","",XLOOKUP(D688,'Master Data'!K:K,'Master Data'!N:N,"Input in Master Data",0,1))</f>
        <v/>
      </c>
      <c r="I688" s="88" t="str">
        <f t="array" ref="I688">IF(D688="","",XLOOKUP(D688,'Master Data'!K:K,'Master Data'!O:O,"Input in Master Data",0,1))</f>
        <v/>
      </c>
      <c r="J688" s="88" t="str">
        <f t="array" ref="J688">if(V688="","",XLOOKUP(V688,Master[Company],Master[Blow],"Unknown",0,1))</f>
        <v/>
      </c>
      <c r="K688" s="88" t="str">
        <f t="array" ref="K688">if(V688="","",XLOOKUP(V688,Master[Company],Master[Pigging],"Unknown",0,1))</f>
        <v/>
      </c>
      <c r="L688" s="88" t="str">
        <f t="array" ref="L688">if(V688="","",XLOOKUP(V688,Master[Company],Master[Load Method],"Unknown",0,1))</f>
        <v/>
      </c>
      <c r="M688" s="88" t="str">
        <f t="array" ref="M688">if(V688="","",XLOOKUP(V688,Master[Company],Master[Line Distance],"Unknown",0,1))</f>
        <v/>
      </c>
      <c r="N688" s="164"/>
      <c r="O688" s="301"/>
      <c r="P688" s="88"/>
      <c r="Q688" s="88" t="str">
        <f t="array" ref="Q688">if(V688="","",XLOOKUP(V688,Master[Company],Master[Terms],"NA",0,1))</f>
        <v/>
      </c>
      <c r="R688" s="88" t="str">
        <f t="shared" si="3"/>
        <v/>
      </c>
      <c r="S688" s="88" t="str">
        <f t="array" ref="S688">if(V688="","",XLOOKUP(V688,Master[Company],Master[Group],"NA",0,1))</f>
        <v/>
      </c>
      <c r="T688" s="88" t="str">
        <f t="array" ref="T688">if(V688="","",XLOOKUP(V688,Master[Company],Master[Loading Location],"NA",0,1))</f>
        <v/>
      </c>
      <c r="U688" s="88" t="str">
        <f t="array" ref="U688">if(V688="","",XLOOKUP(V688,Master[Company],Master[Acronym],"NA",0,1))</f>
        <v/>
      </c>
      <c r="V688" s="88"/>
      <c r="W688" s="90"/>
      <c r="X688" s="90"/>
      <c r="Y688" s="88"/>
      <c r="Z688" s="88" t="str">
        <f t="shared" si="5"/>
        <v/>
      </c>
      <c r="AA688" s="88"/>
      <c r="AB688" s="88"/>
      <c r="AC688" s="88"/>
      <c r="AD688" s="166"/>
      <c r="AE688" s="303"/>
      <c r="AF688" s="304"/>
      <c r="AG688" s="304"/>
      <c r="AH688" s="304"/>
      <c r="AI688" s="304"/>
      <c r="AJ688" s="304"/>
      <c r="AK688" s="304"/>
      <c r="AL688" s="305"/>
      <c r="AM688" s="304"/>
      <c r="AN688" s="304"/>
      <c r="AO688" s="304"/>
      <c r="AP688" s="304"/>
      <c r="AQ688" s="304"/>
      <c r="AR688" s="304"/>
      <c r="AS688" s="304"/>
      <c r="AT688" s="304"/>
      <c r="AU688" s="164"/>
      <c r="AV688" s="306"/>
      <c r="AW688" s="306"/>
      <c r="AX688" s="164"/>
      <c r="AY688" s="166"/>
      <c r="AZ688" s="88"/>
      <c r="BA688" s="88"/>
      <c r="BB688" s="88"/>
      <c r="BC688" s="88"/>
      <c r="BD688" s="307"/>
      <c r="BE688" s="88"/>
      <c r="BF688" s="88"/>
      <c r="BG688" s="88"/>
      <c r="BH688" s="308"/>
      <c r="BI688" s="309"/>
      <c r="BJ688" s="310"/>
      <c r="BK688" s="310"/>
      <c r="BL688" s="310"/>
      <c r="BM688" s="310"/>
      <c r="BN688" s="214"/>
    </row>
    <row r="689" ht="22.5" customHeight="1">
      <c r="A689" s="85" t="str">
        <f t="shared" si="6"/>
        <v/>
      </c>
      <c r="B689" s="321"/>
      <c r="C689" s="319" t="str">
        <f t="shared" si="1"/>
        <v/>
      </c>
      <c r="D689" s="322"/>
      <c r="E689" s="320" t="str">
        <f t="shared" si="2"/>
        <v/>
      </c>
      <c r="F689" s="323"/>
      <c r="G689" s="164"/>
      <c r="H689" s="88" t="str">
        <f t="array" ref="H689">IF(D689="","",XLOOKUP(D689,'Master Data'!K:K,'Master Data'!N:N,"Input in Master Data",0,1))</f>
        <v/>
      </c>
      <c r="I689" s="88" t="str">
        <f t="array" ref="I689">IF(D689="","",XLOOKUP(D689,'Master Data'!K:K,'Master Data'!O:O,"Input in Master Data",0,1))</f>
        <v/>
      </c>
      <c r="J689" s="88" t="str">
        <f t="array" ref="J689">if(V689="","",XLOOKUP(V689,Master[Company],Master[Blow],"Unknown",0,1))</f>
        <v/>
      </c>
      <c r="K689" s="88" t="str">
        <f t="array" ref="K689">if(V689="","",XLOOKUP(V689,Master[Company],Master[Pigging],"Unknown",0,1))</f>
        <v/>
      </c>
      <c r="L689" s="88" t="str">
        <f t="array" ref="L689">if(V689="","",XLOOKUP(V689,Master[Company],Master[Load Method],"Unknown",0,1))</f>
        <v/>
      </c>
      <c r="M689" s="88" t="str">
        <f t="array" ref="M689">if(V689="","",XLOOKUP(V689,Master[Company],Master[Line Distance],"Unknown",0,1))</f>
        <v/>
      </c>
      <c r="N689" s="164"/>
      <c r="O689" s="301"/>
      <c r="P689" s="88"/>
      <c r="Q689" s="88" t="str">
        <f t="array" ref="Q689">if(V689="","",XLOOKUP(V689,Master[Company],Master[Terms],"NA",0,1))</f>
        <v/>
      </c>
      <c r="R689" s="88" t="str">
        <f t="shared" si="3"/>
        <v/>
      </c>
      <c r="S689" s="88" t="str">
        <f t="array" ref="S689">if(V689="","",XLOOKUP(V689,Master[Company],Master[Group],"NA",0,1))</f>
        <v/>
      </c>
      <c r="T689" s="88" t="str">
        <f t="array" ref="T689">if(V689="","",XLOOKUP(V689,Master[Company],Master[Loading Location],"NA",0,1))</f>
        <v/>
      </c>
      <c r="U689" s="88" t="str">
        <f t="array" ref="U689">if(V689="","",XLOOKUP(V689,Master[Company],Master[Acronym],"NA",0,1))</f>
        <v/>
      </c>
      <c r="V689" s="88"/>
      <c r="W689" s="90"/>
      <c r="X689" s="90"/>
      <c r="Y689" s="88"/>
      <c r="Z689" s="88" t="str">
        <f t="shared" si="5"/>
        <v/>
      </c>
      <c r="AA689" s="88"/>
      <c r="AB689" s="88"/>
      <c r="AC689" s="88"/>
      <c r="AD689" s="166"/>
      <c r="AE689" s="303"/>
      <c r="AF689" s="304"/>
      <c r="AG689" s="304"/>
      <c r="AH689" s="304"/>
      <c r="AI689" s="304"/>
      <c r="AJ689" s="304"/>
      <c r="AK689" s="304"/>
      <c r="AL689" s="305"/>
      <c r="AM689" s="304"/>
      <c r="AN689" s="304"/>
      <c r="AO689" s="304"/>
      <c r="AP689" s="304"/>
      <c r="AQ689" s="304"/>
      <c r="AR689" s="304"/>
      <c r="AS689" s="304"/>
      <c r="AT689" s="304"/>
      <c r="AU689" s="164"/>
      <c r="AV689" s="306"/>
      <c r="AW689" s="306"/>
      <c r="AX689" s="164"/>
      <c r="AY689" s="166"/>
      <c r="AZ689" s="88"/>
      <c r="BA689" s="88"/>
      <c r="BB689" s="88"/>
      <c r="BC689" s="88"/>
      <c r="BD689" s="307"/>
      <c r="BE689" s="88"/>
      <c r="BF689" s="88"/>
      <c r="BG689" s="88"/>
      <c r="BH689" s="308"/>
      <c r="BI689" s="309"/>
      <c r="BJ689" s="310"/>
      <c r="BK689" s="310"/>
      <c r="BL689" s="310"/>
      <c r="BM689" s="310"/>
      <c r="BN689" s="214"/>
    </row>
    <row r="690" ht="22.5" customHeight="1">
      <c r="A690" s="85" t="str">
        <f t="shared" si="6"/>
        <v/>
      </c>
      <c r="B690" s="321"/>
      <c r="C690" s="319" t="str">
        <f t="shared" si="1"/>
        <v/>
      </c>
      <c r="D690" s="322"/>
      <c r="E690" s="320" t="str">
        <f t="shared" si="2"/>
        <v/>
      </c>
      <c r="F690" s="323"/>
      <c r="G690" s="164"/>
      <c r="H690" s="88" t="str">
        <f t="array" ref="H690">IF(D690="","",XLOOKUP(D690,'Master Data'!K:K,'Master Data'!N:N,"Input in Master Data",0,1))</f>
        <v/>
      </c>
      <c r="I690" s="88" t="str">
        <f t="array" ref="I690">IF(D690="","",XLOOKUP(D690,'Master Data'!K:K,'Master Data'!O:O,"Input in Master Data",0,1))</f>
        <v/>
      </c>
      <c r="J690" s="88" t="str">
        <f t="array" ref="J690">if(V690="","",XLOOKUP(V690,Master[Company],Master[Blow],"Unknown",0,1))</f>
        <v/>
      </c>
      <c r="K690" s="88" t="str">
        <f t="array" ref="K690">if(V690="","",XLOOKUP(V690,Master[Company],Master[Pigging],"Unknown",0,1))</f>
        <v/>
      </c>
      <c r="L690" s="88" t="str">
        <f t="array" ref="L690">if(V690="","",XLOOKUP(V690,Master[Company],Master[Load Method],"Unknown",0,1))</f>
        <v/>
      </c>
      <c r="M690" s="88" t="str">
        <f t="array" ref="M690">if(V690="","",XLOOKUP(V690,Master[Company],Master[Line Distance],"Unknown",0,1))</f>
        <v/>
      </c>
      <c r="N690" s="164"/>
      <c r="O690" s="301"/>
      <c r="P690" s="88"/>
      <c r="Q690" s="88" t="str">
        <f t="array" ref="Q690">if(V690="","",XLOOKUP(V690,Master[Company],Master[Terms],"NA",0,1))</f>
        <v/>
      </c>
      <c r="R690" s="88" t="str">
        <f t="shared" si="3"/>
        <v/>
      </c>
      <c r="S690" s="88" t="str">
        <f t="array" ref="S690">if(V690="","",XLOOKUP(V690,Master[Company],Master[Group],"NA",0,1))</f>
        <v/>
      </c>
      <c r="T690" s="88" t="str">
        <f t="array" ref="T690">if(V690="","",XLOOKUP(V690,Master[Company],Master[Loading Location],"NA",0,1))</f>
        <v/>
      </c>
      <c r="U690" s="88" t="str">
        <f t="array" ref="U690">if(V690="","",XLOOKUP(V690,Master[Company],Master[Acronym],"NA",0,1))</f>
        <v/>
      </c>
      <c r="V690" s="88"/>
      <c r="W690" s="90"/>
      <c r="X690" s="90"/>
      <c r="Y690" s="88"/>
      <c r="Z690" s="88" t="str">
        <f t="shared" si="5"/>
        <v/>
      </c>
      <c r="AA690" s="88"/>
      <c r="AB690" s="88"/>
      <c r="AC690" s="88"/>
      <c r="AD690" s="166"/>
      <c r="AE690" s="303"/>
      <c r="AF690" s="304"/>
      <c r="AG690" s="304"/>
      <c r="AH690" s="304"/>
      <c r="AI690" s="304"/>
      <c r="AJ690" s="304"/>
      <c r="AK690" s="304"/>
      <c r="AL690" s="305"/>
      <c r="AM690" s="304"/>
      <c r="AN690" s="304"/>
      <c r="AO690" s="304"/>
      <c r="AP690" s="304"/>
      <c r="AQ690" s="304"/>
      <c r="AR690" s="304"/>
      <c r="AS690" s="304"/>
      <c r="AT690" s="304"/>
      <c r="AU690" s="164"/>
      <c r="AV690" s="306"/>
      <c r="AW690" s="306"/>
      <c r="AX690" s="164"/>
      <c r="AY690" s="166"/>
      <c r="AZ690" s="88"/>
      <c r="BA690" s="88"/>
      <c r="BB690" s="88"/>
      <c r="BC690" s="88"/>
      <c r="BD690" s="307"/>
      <c r="BE690" s="88"/>
      <c r="BF690" s="88"/>
      <c r="BG690" s="88"/>
      <c r="BH690" s="308"/>
      <c r="BI690" s="309"/>
      <c r="BJ690" s="310"/>
      <c r="BK690" s="310"/>
      <c r="BL690" s="310"/>
      <c r="BM690" s="310"/>
      <c r="BN690" s="214"/>
    </row>
    <row r="691" ht="22.5" customHeight="1">
      <c r="A691" s="85" t="str">
        <f t="shared" si="6"/>
        <v/>
      </c>
      <c r="B691" s="321"/>
      <c r="C691" s="319" t="str">
        <f t="shared" si="1"/>
        <v/>
      </c>
      <c r="D691" s="322"/>
      <c r="E691" s="320" t="str">
        <f t="shared" si="2"/>
        <v/>
      </c>
      <c r="F691" s="323"/>
      <c r="G691" s="164"/>
      <c r="H691" s="88" t="str">
        <f t="array" ref="H691">IF(D691="","",XLOOKUP(D691,'Master Data'!K:K,'Master Data'!N:N,"Input in Master Data",0,1))</f>
        <v/>
      </c>
      <c r="I691" s="88" t="str">
        <f t="array" ref="I691">IF(D691="","",XLOOKUP(D691,'Master Data'!K:K,'Master Data'!O:O,"Input in Master Data",0,1))</f>
        <v/>
      </c>
      <c r="J691" s="88" t="str">
        <f t="array" ref="J691">if(V691="","",XLOOKUP(V691,Master[Company],Master[Blow],"Unknown",0,1))</f>
        <v/>
      </c>
      <c r="K691" s="88" t="str">
        <f t="array" ref="K691">if(V691="","",XLOOKUP(V691,Master[Company],Master[Pigging],"Unknown",0,1))</f>
        <v/>
      </c>
      <c r="L691" s="88" t="str">
        <f t="array" ref="L691">if(V691="","",XLOOKUP(V691,Master[Company],Master[Load Method],"Unknown",0,1))</f>
        <v/>
      </c>
      <c r="M691" s="88" t="str">
        <f t="array" ref="M691">if(V691="","",XLOOKUP(V691,Master[Company],Master[Line Distance],"Unknown",0,1))</f>
        <v/>
      </c>
      <c r="N691" s="164"/>
      <c r="O691" s="301"/>
      <c r="P691" s="88"/>
      <c r="Q691" s="88" t="str">
        <f t="array" ref="Q691">if(V691="","",XLOOKUP(V691,Master[Company],Master[Terms],"NA",0,1))</f>
        <v/>
      </c>
      <c r="R691" s="88" t="str">
        <f t="shared" si="3"/>
        <v/>
      </c>
      <c r="S691" s="88" t="str">
        <f t="array" ref="S691">if(V691="","",XLOOKUP(V691,Master[Company],Master[Group],"NA",0,1))</f>
        <v/>
      </c>
      <c r="T691" s="88" t="str">
        <f t="array" ref="T691">if(V691="","",XLOOKUP(V691,Master[Company],Master[Loading Location],"NA",0,1))</f>
        <v/>
      </c>
      <c r="U691" s="88" t="str">
        <f t="array" ref="U691">if(V691="","",XLOOKUP(V691,Master[Company],Master[Acronym],"NA",0,1))</f>
        <v/>
      </c>
      <c r="V691" s="88"/>
      <c r="W691" s="90"/>
      <c r="X691" s="90"/>
      <c r="Y691" s="88"/>
      <c r="Z691" s="88" t="str">
        <f t="shared" si="5"/>
        <v/>
      </c>
      <c r="AA691" s="88"/>
      <c r="AB691" s="88"/>
      <c r="AC691" s="88"/>
      <c r="AD691" s="166"/>
      <c r="AE691" s="303"/>
      <c r="AF691" s="304"/>
      <c r="AG691" s="304"/>
      <c r="AH691" s="304"/>
      <c r="AI691" s="304"/>
      <c r="AJ691" s="304"/>
      <c r="AK691" s="304"/>
      <c r="AL691" s="305"/>
      <c r="AM691" s="304"/>
      <c r="AN691" s="304"/>
      <c r="AO691" s="304"/>
      <c r="AP691" s="304"/>
      <c r="AQ691" s="304"/>
      <c r="AR691" s="304"/>
      <c r="AS691" s="304"/>
      <c r="AT691" s="304"/>
      <c r="AU691" s="164"/>
      <c r="AV691" s="306"/>
      <c r="AW691" s="306"/>
      <c r="AX691" s="164"/>
      <c r="AY691" s="166"/>
      <c r="AZ691" s="88"/>
      <c r="BA691" s="88"/>
      <c r="BB691" s="88"/>
      <c r="BC691" s="88"/>
      <c r="BD691" s="307"/>
      <c r="BE691" s="88"/>
      <c r="BF691" s="88"/>
      <c r="BG691" s="88"/>
      <c r="BH691" s="308"/>
      <c r="BI691" s="309"/>
      <c r="BJ691" s="310"/>
      <c r="BK691" s="310"/>
      <c r="BL691" s="310"/>
      <c r="BM691" s="310"/>
      <c r="BN691" s="214"/>
    </row>
    <row r="692" ht="22.5" customHeight="1">
      <c r="A692" s="85" t="str">
        <f t="shared" si="6"/>
        <v/>
      </c>
      <c r="B692" s="321"/>
      <c r="C692" s="319" t="str">
        <f t="shared" si="1"/>
        <v/>
      </c>
      <c r="D692" s="322"/>
      <c r="E692" s="320" t="str">
        <f t="shared" si="2"/>
        <v/>
      </c>
      <c r="F692" s="323"/>
      <c r="G692" s="164"/>
      <c r="H692" s="88" t="str">
        <f t="array" ref="H692">IF(D692="","",XLOOKUP(D692,'Master Data'!K:K,'Master Data'!N:N,"Input in Master Data",0,1))</f>
        <v/>
      </c>
      <c r="I692" s="88" t="str">
        <f t="array" ref="I692">IF(D692="","",XLOOKUP(D692,'Master Data'!K:K,'Master Data'!O:O,"Input in Master Data",0,1))</f>
        <v/>
      </c>
      <c r="J692" s="88" t="str">
        <f t="array" ref="J692">if(V692="","",XLOOKUP(V692,Master[Company],Master[Blow],"Unknown",0,1))</f>
        <v/>
      </c>
      <c r="K692" s="88" t="str">
        <f t="array" ref="K692">if(V692="","",XLOOKUP(V692,Master[Company],Master[Pigging],"Unknown",0,1))</f>
        <v/>
      </c>
      <c r="L692" s="88" t="str">
        <f t="array" ref="L692">if(V692="","",XLOOKUP(V692,Master[Company],Master[Load Method],"Unknown",0,1))</f>
        <v/>
      </c>
      <c r="M692" s="88" t="str">
        <f t="array" ref="M692">if(V692="","",XLOOKUP(V692,Master[Company],Master[Line Distance],"Unknown",0,1))</f>
        <v/>
      </c>
      <c r="N692" s="164"/>
      <c r="O692" s="301"/>
      <c r="P692" s="88"/>
      <c r="Q692" s="88" t="str">
        <f t="array" ref="Q692">if(V692="","",XLOOKUP(V692,Master[Company],Master[Terms],"NA",0,1))</f>
        <v/>
      </c>
      <c r="R692" s="88" t="str">
        <f t="shared" si="3"/>
        <v/>
      </c>
      <c r="S692" s="88" t="str">
        <f t="array" ref="S692">if(V692="","",XLOOKUP(V692,Master[Company],Master[Group],"NA",0,1))</f>
        <v/>
      </c>
      <c r="T692" s="88" t="str">
        <f t="array" ref="T692">if(V692="","",XLOOKUP(V692,Master[Company],Master[Loading Location],"NA",0,1))</f>
        <v/>
      </c>
      <c r="U692" s="88" t="str">
        <f t="array" ref="U692">if(V692="","",XLOOKUP(V692,Master[Company],Master[Acronym],"NA",0,1))</f>
        <v/>
      </c>
      <c r="V692" s="88"/>
      <c r="W692" s="90"/>
      <c r="X692" s="90"/>
      <c r="Y692" s="88"/>
      <c r="Z692" s="88" t="str">
        <f t="shared" si="5"/>
        <v/>
      </c>
      <c r="AA692" s="88"/>
      <c r="AB692" s="88"/>
      <c r="AC692" s="88"/>
      <c r="AD692" s="166"/>
      <c r="AE692" s="303"/>
      <c r="AF692" s="304"/>
      <c r="AG692" s="304"/>
      <c r="AH692" s="304"/>
      <c r="AI692" s="304"/>
      <c r="AJ692" s="304"/>
      <c r="AK692" s="304"/>
      <c r="AL692" s="305"/>
      <c r="AM692" s="304"/>
      <c r="AN692" s="304"/>
      <c r="AO692" s="304"/>
      <c r="AP692" s="304"/>
      <c r="AQ692" s="304"/>
      <c r="AR692" s="304"/>
      <c r="AS692" s="304"/>
      <c r="AT692" s="304"/>
      <c r="AU692" s="164"/>
      <c r="AV692" s="306"/>
      <c r="AW692" s="306"/>
      <c r="AX692" s="164"/>
      <c r="AY692" s="166"/>
      <c r="AZ692" s="88"/>
      <c r="BA692" s="88"/>
      <c r="BB692" s="88"/>
      <c r="BC692" s="88"/>
      <c r="BD692" s="307"/>
      <c r="BE692" s="88"/>
      <c r="BF692" s="88"/>
      <c r="BG692" s="88"/>
      <c r="BH692" s="308"/>
      <c r="BI692" s="309"/>
      <c r="BJ692" s="310"/>
      <c r="BK692" s="310"/>
      <c r="BL692" s="310"/>
      <c r="BM692" s="310"/>
      <c r="BN692" s="214"/>
    </row>
    <row r="693" ht="22.5" customHeight="1">
      <c r="A693" s="85" t="str">
        <f t="shared" si="6"/>
        <v/>
      </c>
      <c r="B693" s="321"/>
      <c r="C693" s="319" t="str">
        <f t="shared" si="1"/>
        <v/>
      </c>
      <c r="D693" s="322"/>
      <c r="E693" s="320" t="str">
        <f t="shared" si="2"/>
        <v/>
      </c>
      <c r="F693" s="323"/>
      <c r="G693" s="164"/>
      <c r="H693" s="88" t="str">
        <f t="array" ref="H693">IF(D693="","",XLOOKUP(D693,'Master Data'!K:K,'Master Data'!N:N,"Input in Master Data",0,1))</f>
        <v/>
      </c>
      <c r="I693" s="88" t="str">
        <f t="array" ref="I693">IF(D693="","",XLOOKUP(D693,'Master Data'!K:K,'Master Data'!O:O,"Input in Master Data",0,1))</f>
        <v/>
      </c>
      <c r="J693" s="88" t="str">
        <f t="array" ref="J693">if(V693="","",XLOOKUP(V693,Master[Company],Master[Blow],"Unknown",0,1))</f>
        <v/>
      </c>
      <c r="K693" s="88" t="str">
        <f t="array" ref="K693">if(V693="","",XLOOKUP(V693,Master[Company],Master[Pigging],"Unknown",0,1))</f>
        <v/>
      </c>
      <c r="L693" s="88" t="str">
        <f t="array" ref="L693">if(V693="","",XLOOKUP(V693,Master[Company],Master[Load Method],"Unknown",0,1))</f>
        <v/>
      </c>
      <c r="M693" s="88" t="str">
        <f t="array" ref="M693">if(V693="","",XLOOKUP(V693,Master[Company],Master[Line Distance],"Unknown",0,1))</f>
        <v/>
      </c>
      <c r="N693" s="164"/>
      <c r="O693" s="301"/>
      <c r="P693" s="88"/>
      <c r="Q693" s="88" t="str">
        <f t="array" ref="Q693">if(V693="","",XLOOKUP(V693,Master[Company],Master[Terms],"NA",0,1))</f>
        <v/>
      </c>
      <c r="R693" s="88" t="str">
        <f t="shared" si="3"/>
        <v/>
      </c>
      <c r="S693" s="88" t="str">
        <f t="array" ref="S693">if(V693="","",XLOOKUP(V693,Master[Company],Master[Group],"NA",0,1))</f>
        <v/>
      </c>
      <c r="T693" s="88" t="str">
        <f t="array" ref="T693">if(V693="","",XLOOKUP(V693,Master[Company],Master[Loading Location],"NA",0,1))</f>
        <v/>
      </c>
      <c r="U693" s="88" t="str">
        <f t="array" ref="U693">if(V693="","",XLOOKUP(V693,Master[Company],Master[Acronym],"NA",0,1))</f>
        <v/>
      </c>
      <c r="V693" s="88"/>
      <c r="W693" s="90"/>
      <c r="X693" s="90"/>
      <c r="Y693" s="88"/>
      <c r="Z693" s="88" t="str">
        <f t="shared" si="5"/>
        <v/>
      </c>
      <c r="AA693" s="88"/>
      <c r="AB693" s="88"/>
      <c r="AC693" s="88"/>
      <c r="AD693" s="166"/>
      <c r="AE693" s="303"/>
      <c r="AF693" s="304"/>
      <c r="AG693" s="304"/>
      <c r="AH693" s="304"/>
      <c r="AI693" s="304"/>
      <c r="AJ693" s="304"/>
      <c r="AK693" s="304"/>
      <c r="AL693" s="305"/>
      <c r="AM693" s="304"/>
      <c r="AN693" s="304"/>
      <c r="AO693" s="304"/>
      <c r="AP693" s="304"/>
      <c r="AQ693" s="304"/>
      <c r="AR693" s="304"/>
      <c r="AS693" s="304"/>
      <c r="AT693" s="304"/>
      <c r="AU693" s="164"/>
      <c r="AV693" s="306"/>
      <c r="AW693" s="306"/>
      <c r="AX693" s="164"/>
      <c r="AY693" s="166"/>
      <c r="AZ693" s="88"/>
      <c r="BA693" s="88"/>
      <c r="BB693" s="88"/>
      <c r="BC693" s="88"/>
      <c r="BD693" s="307"/>
      <c r="BE693" s="88"/>
      <c r="BF693" s="88"/>
      <c r="BG693" s="88"/>
      <c r="BH693" s="308"/>
      <c r="BI693" s="309"/>
      <c r="BJ693" s="310"/>
      <c r="BK693" s="310"/>
      <c r="BL693" s="310"/>
      <c r="BM693" s="310"/>
      <c r="BN693" s="214"/>
    </row>
    <row r="694" ht="22.5" customHeight="1">
      <c r="A694" s="85" t="str">
        <f t="shared" si="6"/>
        <v/>
      </c>
      <c r="B694" s="321"/>
      <c r="C694" s="319" t="str">
        <f t="shared" si="1"/>
        <v/>
      </c>
      <c r="D694" s="322"/>
      <c r="E694" s="320" t="str">
        <f t="shared" si="2"/>
        <v/>
      </c>
      <c r="F694" s="323"/>
      <c r="G694" s="164"/>
      <c r="H694" s="88" t="str">
        <f t="array" ref="H694">IF(D694="","",XLOOKUP(D694,'Master Data'!K:K,'Master Data'!N:N,"Input in Master Data",0,1))</f>
        <v/>
      </c>
      <c r="I694" s="88" t="str">
        <f t="array" ref="I694">IF(D694="","",XLOOKUP(D694,'Master Data'!K:K,'Master Data'!O:O,"Input in Master Data",0,1))</f>
        <v/>
      </c>
      <c r="J694" s="88" t="str">
        <f t="array" ref="J694">if(V694="","",XLOOKUP(V694,Master[Company],Master[Blow],"Unknown",0,1))</f>
        <v/>
      </c>
      <c r="K694" s="88" t="str">
        <f t="array" ref="K694">if(V694="","",XLOOKUP(V694,Master[Company],Master[Pigging],"Unknown",0,1))</f>
        <v/>
      </c>
      <c r="L694" s="88" t="str">
        <f t="array" ref="L694">if(V694="","",XLOOKUP(V694,Master[Company],Master[Load Method],"Unknown",0,1))</f>
        <v/>
      </c>
      <c r="M694" s="88" t="str">
        <f t="array" ref="M694">if(V694="","",XLOOKUP(V694,Master[Company],Master[Line Distance],"Unknown",0,1))</f>
        <v/>
      </c>
      <c r="N694" s="164"/>
      <c r="O694" s="301"/>
      <c r="P694" s="88"/>
      <c r="Q694" s="88" t="str">
        <f t="array" ref="Q694">if(V694="","",XLOOKUP(V694,Master[Company],Master[Terms],"NA",0,1))</f>
        <v/>
      </c>
      <c r="R694" s="88" t="str">
        <f t="shared" si="3"/>
        <v/>
      </c>
      <c r="S694" s="88" t="str">
        <f t="array" ref="S694">if(V694="","",XLOOKUP(V694,Master[Company],Master[Group],"NA",0,1))</f>
        <v/>
      </c>
      <c r="T694" s="88" t="str">
        <f t="array" ref="T694">if(V694="","",XLOOKUP(V694,Master[Company],Master[Loading Location],"NA",0,1))</f>
        <v/>
      </c>
      <c r="U694" s="88" t="str">
        <f t="array" ref="U694">if(V694="","",XLOOKUP(V694,Master[Company],Master[Acronym],"NA",0,1))</f>
        <v/>
      </c>
      <c r="V694" s="88"/>
      <c r="W694" s="90"/>
      <c r="X694" s="90"/>
      <c r="Y694" s="88"/>
      <c r="Z694" s="88" t="str">
        <f t="shared" si="5"/>
        <v/>
      </c>
      <c r="AA694" s="88"/>
      <c r="AB694" s="88"/>
      <c r="AC694" s="88"/>
      <c r="AD694" s="166"/>
      <c r="AE694" s="303"/>
      <c r="AF694" s="304"/>
      <c r="AG694" s="304"/>
      <c r="AH694" s="304"/>
      <c r="AI694" s="304"/>
      <c r="AJ694" s="304"/>
      <c r="AK694" s="304"/>
      <c r="AL694" s="305"/>
      <c r="AM694" s="304"/>
      <c r="AN694" s="304"/>
      <c r="AO694" s="304"/>
      <c r="AP694" s="304"/>
      <c r="AQ694" s="304"/>
      <c r="AR694" s="304"/>
      <c r="AS694" s="304"/>
      <c r="AT694" s="304"/>
      <c r="AU694" s="164"/>
      <c r="AV694" s="306"/>
      <c r="AW694" s="306"/>
      <c r="AX694" s="164"/>
      <c r="AY694" s="166"/>
      <c r="AZ694" s="88"/>
      <c r="BA694" s="88"/>
      <c r="BB694" s="88"/>
      <c r="BC694" s="88"/>
      <c r="BD694" s="307"/>
      <c r="BE694" s="88"/>
      <c r="BF694" s="88"/>
      <c r="BG694" s="88"/>
      <c r="BH694" s="308"/>
      <c r="BI694" s="309"/>
      <c r="BJ694" s="310"/>
      <c r="BK694" s="310"/>
      <c r="BL694" s="310"/>
      <c r="BM694" s="310"/>
      <c r="BN694" s="214"/>
    </row>
    <row r="695" ht="22.5" customHeight="1">
      <c r="A695" s="85" t="str">
        <f t="shared" si="6"/>
        <v/>
      </c>
      <c r="B695" s="321"/>
      <c r="C695" s="319" t="str">
        <f t="shared" si="1"/>
        <v/>
      </c>
      <c r="D695" s="322"/>
      <c r="E695" s="320" t="str">
        <f t="shared" si="2"/>
        <v/>
      </c>
      <c r="F695" s="323"/>
      <c r="G695" s="164"/>
      <c r="H695" s="88" t="str">
        <f t="array" ref="H695">IF(D695="","",XLOOKUP(D695,'Master Data'!K:K,'Master Data'!N:N,"Input in Master Data",0,1))</f>
        <v/>
      </c>
      <c r="I695" s="88" t="str">
        <f t="array" ref="I695">IF(D695="","",XLOOKUP(D695,'Master Data'!K:K,'Master Data'!O:O,"Input in Master Data",0,1))</f>
        <v/>
      </c>
      <c r="J695" s="88" t="str">
        <f t="array" ref="J695">if(V695="","",XLOOKUP(V695,Master[Company],Master[Blow],"Unknown",0,1))</f>
        <v/>
      </c>
      <c r="K695" s="88" t="str">
        <f t="array" ref="K695">if(V695="","",XLOOKUP(V695,Master[Company],Master[Pigging],"Unknown",0,1))</f>
        <v/>
      </c>
      <c r="L695" s="88" t="str">
        <f t="array" ref="L695">if(V695="","",XLOOKUP(V695,Master[Company],Master[Load Method],"Unknown",0,1))</f>
        <v/>
      </c>
      <c r="M695" s="88" t="str">
        <f t="array" ref="M695">if(V695="","",XLOOKUP(V695,Master[Company],Master[Line Distance],"Unknown",0,1))</f>
        <v/>
      </c>
      <c r="N695" s="164"/>
      <c r="O695" s="301"/>
      <c r="P695" s="88"/>
      <c r="Q695" s="88" t="str">
        <f t="array" ref="Q695">if(V695="","",XLOOKUP(V695,Master[Company],Master[Terms],"NA",0,1))</f>
        <v/>
      </c>
      <c r="R695" s="88" t="str">
        <f t="shared" si="3"/>
        <v/>
      </c>
      <c r="S695" s="88" t="str">
        <f t="array" ref="S695">if(V695="","",XLOOKUP(V695,Master[Company],Master[Group],"NA",0,1))</f>
        <v/>
      </c>
      <c r="T695" s="88" t="str">
        <f t="array" ref="T695">if(V695="","",XLOOKUP(V695,Master[Company],Master[Loading Location],"NA",0,1))</f>
        <v/>
      </c>
      <c r="U695" s="88" t="str">
        <f t="array" ref="U695">if(V695="","",XLOOKUP(V695,Master[Company],Master[Acronym],"NA",0,1))</f>
        <v/>
      </c>
      <c r="V695" s="88"/>
      <c r="W695" s="90"/>
      <c r="X695" s="90"/>
      <c r="Y695" s="88"/>
      <c r="Z695" s="88" t="str">
        <f t="shared" si="5"/>
        <v/>
      </c>
      <c r="AA695" s="88"/>
      <c r="AB695" s="88"/>
      <c r="AC695" s="88"/>
      <c r="AD695" s="166"/>
      <c r="AE695" s="303"/>
      <c r="AF695" s="304"/>
      <c r="AG695" s="304"/>
      <c r="AH695" s="304"/>
      <c r="AI695" s="304"/>
      <c r="AJ695" s="304"/>
      <c r="AK695" s="304"/>
      <c r="AL695" s="305"/>
      <c r="AM695" s="304"/>
      <c r="AN695" s="304"/>
      <c r="AO695" s="304"/>
      <c r="AP695" s="304"/>
      <c r="AQ695" s="304"/>
      <c r="AR695" s="304"/>
      <c r="AS695" s="304"/>
      <c r="AT695" s="304"/>
      <c r="AU695" s="164"/>
      <c r="AV695" s="306"/>
      <c r="AW695" s="306"/>
      <c r="AX695" s="164"/>
      <c r="AY695" s="166"/>
      <c r="AZ695" s="88"/>
      <c r="BA695" s="88"/>
      <c r="BB695" s="88"/>
      <c r="BC695" s="88"/>
      <c r="BD695" s="307"/>
      <c r="BE695" s="88"/>
      <c r="BF695" s="88"/>
      <c r="BG695" s="88"/>
      <c r="BH695" s="308"/>
      <c r="BI695" s="309"/>
      <c r="BJ695" s="310"/>
      <c r="BK695" s="310"/>
      <c r="BL695" s="310"/>
      <c r="BM695" s="310"/>
      <c r="BN695" s="214"/>
    </row>
    <row r="696" ht="22.5" customHeight="1">
      <c r="A696" s="85" t="str">
        <f t="shared" si="6"/>
        <v/>
      </c>
      <c r="B696" s="321"/>
      <c r="C696" s="319" t="str">
        <f t="shared" si="1"/>
        <v/>
      </c>
      <c r="D696" s="322"/>
      <c r="E696" s="320" t="str">
        <f t="shared" si="2"/>
        <v/>
      </c>
      <c r="F696" s="323"/>
      <c r="G696" s="164"/>
      <c r="H696" s="88" t="str">
        <f t="array" ref="H696">IF(D696="","",XLOOKUP(D696,'Master Data'!K:K,'Master Data'!N:N,"Input in Master Data",0,1))</f>
        <v/>
      </c>
      <c r="I696" s="88" t="str">
        <f t="array" ref="I696">IF(D696="","",XLOOKUP(D696,'Master Data'!K:K,'Master Data'!O:O,"Input in Master Data",0,1))</f>
        <v/>
      </c>
      <c r="J696" s="88" t="str">
        <f t="array" ref="J696">if(V696="","",XLOOKUP(V696,Master[Company],Master[Blow],"Unknown",0,1))</f>
        <v/>
      </c>
      <c r="K696" s="88" t="str">
        <f t="array" ref="K696">if(V696="","",XLOOKUP(V696,Master[Company],Master[Pigging],"Unknown",0,1))</f>
        <v/>
      </c>
      <c r="L696" s="88" t="str">
        <f t="array" ref="L696">if(V696="","",XLOOKUP(V696,Master[Company],Master[Load Method],"Unknown",0,1))</f>
        <v/>
      </c>
      <c r="M696" s="88" t="str">
        <f t="array" ref="M696">if(V696="","",XLOOKUP(V696,Master[Company],Master[Line Distance],"Unknown",0,1))</f>
        <v/>
      </c>
      <c r="N696" s="164"/>
      <c r="O696" s="301"/>
      <c r="P696" s="88"/>
      <c r="Q696" s="88" t="str">
        <f t="array" ref="Q696">if(V696="","",XLOOKUP(V696,Master[Company],Master[Terms],"NA",0,1))</f>
        <v/>
      </c>
      <c r="R696" s="88" t="str">
        <f t="shared" si="3"/>
        <v/>
      </c>
      <c r="S696" s="88" t="str">
        <f t="array" ref="S696">if(V696="","",XLOOKUP(V696,Master[Company],Master[Group],"NA",0,1))</f>
        <v/>
      </c>
      <c r="T696" s="88" t="str">
        <f t="array" ref="T696">if(V696="","",XLOOKUP(V696,Master[Company],Master[Loading Location],"NA",0,1))</f>
        <v/>
      </c>
      <c r="U696" s="88" t="str">
        <f t="array" ref="U696">if(V696="","",XLOOKUP(V696,Master[Company],Master[Acronym],"NA",0,1))</f>
        <v/>
      </c>
      <c r="V696" s="88"/>
      <c r="W696" s="90"/>
      <c r="X696" s="90"/>
      <c r="Y696" s="88"/>
      <c r="Z696" s="88" t="str">
        <f t="shared" si="5"/>
        <v/>
      </c>
      <c r="AA696" s="88"/>
      <c r="AB696" s="88"/>
      <c r="AC696" s="88"/>
      <c r="AD696" s="166"/>
      <c r="AE696" s="303"/>
      <c r="AF696" s="304"/>
      <c r="AG696" s="304"/>
      <c r="AH696" s="304"/>
      <c r="AI696" s="304"/>
      <c r="AJ696" s="304"/>
      <c r="AK696" s="304"/>
      <c r="AL696" s="305"/>
      <c r="AM696" s="304"/>
      <c r="AN696" s="304"/>
      <c r="AO696" s="304"/>
      <c r="AP696" s="304"/>
      <c r="AQ696" s="304"/>
      <c r="AR696" s="304"/>
      <c r="AS696" s="304"/>
      <c r="AT696" s="304"/>
      <c r="AU696" s="164"/>
      <c r="AV696" s="306"/>
      <c r="AW696" s="306"/>
      <c r="AX696" s="164"/>
      <c r="AY696" s="166"/>
      <c r="AZ696" s="88"/>
      <c r="BA696" s="88"/>
      <c r="BB696" s="88"/>
      <c r="BC696" s="88"/>
      <c r="BD696" s="307"/>
      <c r="BE696" s="88"/>
      <c r="BF696" s="88"/>
      <c r="BG696" s="88"/>
      <c r="BH696" s="308"/>
      <c r="BI696" s="309"/>
      <c r="BJ696" s="310"/>
      <c r="BK696" s="310"/>
      <c r="BL696" s="310"/>
      <c r="BM696" s="310"/>
      <c r="BN696" s="214"/>
    </row>
    <row r="697" ht="22.5" customHeight="1">
      <c r="A697" s="85" t="str">
        <f t="shared" si="6"/>
        <v/>
      </c>
      <c r="B697" s="321"/>
      <c r="C697" s="319" t="str">
        <f t="shared" si="1"/>
        <v/>
      </c>
      <c r="D697" s="322"/>
      <c r="E697" s="320" t="str">
        <f t="shared" si="2"/>
        <v/>
      </c>
      <c r="F697" s="323"/>
      <c r="G697" s="164"/>
      <c r="H697" s="88" t="str">
        <f t="array" ref="H697">IF(D697="","",XLOOKUP(D697,'Master Data'!K:K,'Master Data'!N:N,"Input in Master Data",0,1))</f>
        <v/>
      </c>
      <c r="I697" s="88" t="str">
        <f t="array" ref="I697">IF(D697="","",XLOOKUP(D697,'Master Data'!K:K,'Master Data'!O:O,"Input in Master Data",0,1))</f>
        <v/>
      </c>
      <c r="J697" s="88" t="str">
        <f t="array" ref="J697">if(V697="","",XLOOKUP(V697,Master[Company],Master[Blow],"Unknown",0,1))</f>
        <v/>
      </c>
      <c r="K697" s="88" t="str">
        <f t="array" ref="K697">if(V697="","",XLOOKUP(V697,Master[Company],Master[Pigging],"Unknown",0,1))</f>
        <v/>
      </c>
      <c r="L697" s="88" t="str">
        <f t="array" ref="L697">if(V697="","",XLOOKUP(V697,Master[Company],Master[Load Method],"Unknown",0,1))</f>
        <v/>
      </c>
      <c r="M697" s="88" t="str">
        <f t="array" ref="M697">if(V697="","",XLOOKUP(V697,Master[Company],Master[Line Distance],"Unknown",0,1))</f>
        <v/>
      </c>
      <c r="N697" s="164"/>
      <c r="O697" s="301"/>
      <c r="P697" s="88"/>
      <c r="Q697" s="88" t="str">
        <f t="array" ref="Q697">if(V697="","",XLOOKUP(V697,Master[Company],Master[Terms],"NA",0,1))</f>
        <v/>
      </c>
      <c r="R697" s="88" t="str">
        <f t="shared" si="3"/>
        <v/>
      </c>
      <c r="S697" s="88" t="str">
        <f t="array" ref="S697">if(V697="","",XLOOKUP(V697,Master[Company],Master[Group],"NA",0,1))</f>
        <v/>
      </c>
      <c r="T697" s="88" t="str">
        <f t="array" ref="T697">if(V697="","",XLOOKUP(V697,Master[Company],Master[Loading Location],"NA",0,1))</f>
        <v/>
      </c>
      <c r="U697" s="88" t="str">
        <f t="array" ref="U697">if(V697="","",XLOOKUP(V697,Master[Company],Master[Acronym],"NA",0,1))</f>
        <v/>
      </c>
      <c r="V697" s="88"/>
      <c r="W697" s="90"/>
      <c r="X697" s="90"/>
      <c r="Y697" s="88"/>
      <c r="Z697" s="88" t="str">
        <f t="shared" si="5"/>
        <v/>
      </c>
      <c r="AA697" s="88"/>
      <c r="AB697" s="88"/>
      <c r="AC697" s="88"/>
      <c r="AD697" s="166"/>
      <c r="AE697" s="303"/>
      <c r="AF697" s="304"/>
      <c r="AG697" s="304"/>
      <c r="AH697" s="304"/>
      <c r="AI697" s="304"/>
      <c r="AJ697" s="304"/>
      <c r="AK697" s="304"/>
      <c r="AL697" s="305"/>
      <c r="AM697" s="304"/>
      <c r="AN697" s="304"/>
      <c r="AO697" s="304"/>
      <c r="AP697" s="304"/>
      <c r="AQ697" s="304"/>
      <c r="AR697" s="304"/>
      <c r="AS697" s="304"/>
      <c r="AT697" s="304"/>
      <c r="AU697" s="164"/>
      <c r="AV697" s="306"/>
      <c r="AW697" s="306"/>
      <c r="AX697" s="164"/>
      <c r="AY697" s="166"/>
      <c r="AZ697" s="88"/>
      <c r="BA697" s="88"/>
      <c r="BB697" s="88"/>
      <c r="BC697" s="88"/>
      <c r="BD697" s="307"/>
      <c r="BE697" s="88"/>
      <c r="BF697" s="88"/>
      <c r="BG697" s="88"/>
      <c r="BH697" s="308"/>
      <c r="BI697" s="309"/>
      <c r="BJ697" s="310"/>
      <c r="BK697" s="310"/>
      <c r="BL697" s="310"/>
      <c r="BM697" s="310"/>
      <c r="BN697" s="214"/>
    </row>
    <row r="698" ht="22.5" customHeight="1">
      <c r="A698" s="85" t="str">
        <f t="shared" si="6"/>
        <v/>
      </c>
      <c r="B698" s="321"/>
      <c r="C698" s="319" t="str">
        <f t="shared" si="1"/>
        <v/>
      </c>
      <c r="D698" s="322"/>
      <c r="E698" s="320" t="str">
        <f t="shared" si="2"/>
        <v/>
      </c>
      <c r="F698" s="323"/>
      <c r="G698" s="164"/>
      <c r="H698" s="88" t="str">
        <f t="array" ref="H698">IF(D698="","",XLOOKUP(D698,'Master Data'!K:K,'Master Data'!N:N,"Input in Master Data",0,1))</f>
        <v/>
      </c>
      <c r="I698" s="88" t="str">
        <f t="array" ref="I698">IF(D698="","",XLOOKUP(D698,'Master Data'!K:K,'Master Data'!O:O,"Input in Master Data",0,1))</f>
        <v/>
      </c>
      <c r="J698" s="88" t="str">
        <f t="array" ref="J698">if(V698="","",XLOOKUP(V698,Master[Company],Master[Blow],"Unknown",0,1))</f>
        <v/>
      </c>
      <c r="K698" s="88" t="str">
        <f t="array" ref="K698">if(V698="","",XLOOKUP(V698,Master[Company],Master[Pigging],"Unknown",0,1))</f>
        <v/>
      </c>
      <c r="L698" s="88" t="str">
        <f t="array" ref="L698">if(V698="","",XLOOKUP(V698,Master[Company],Master[Load Method],"Unknown",0,1))</f>
        <v/>
      </c>
      <c r="M698" s="88" t="str">
        <f t="array" ref="M698">if(V698="","",XLOOKUP(V698,Master[Company],Master[Line Distance],"Unknown",0,1))</f>
        <v/>
      </c>
      <c r="N698" s="164"/>
      <c r="O698" s="301"/>
      <c r="P698" s="88"/>
      <c r="Q698" s="88" t="str">
        <f t="array" ref="Q698">if(V698="","",XLOOKUP(V698,Master[Company],Master[Terms],"NA",0,1))</f>
        <v/>
      </c>
      <c r="R698" s="88" t="str">
        <f t="shared" si="3"/>
        <v/>
      </c>
      <c r="S698" s="88" t="str">
        <f t="array" ref="S698">if(V698="","",XLOOKUP(V698,Master[Company],Master[Group],"NA",0,1))</f>
        <v/>
      </c>
      <c r="T698" s="88" t="str">
        <f t="array" ref="T698">if(V698="","",XLOOKUP(V698,Master[Company],Master[Loading Location],"NA",0,1))</f>
        <v/>
      </c>
      <c r="U698" s="88" t="str">
        <f t="array" ref="U698">if(V698="","",XLOOKUP(V698,Master[Company],Master[Acronym],"NA",0,1))</f>
        <v/>
      </c>
      <c r="V698" s="88"/>
      <c r="W698" s="90"/>
      <c r="X698" s="90"/>
      <c r="Y698" s="88"/>
      <c r="Z698" s="88" t="str">
        <f t="shared" si="5"/>
        <v/>
      </c>
      <c r="AA698" s="88"/>
      <c r="AB698" s="88"/>
      <c r="AC698" s="88"/>
      <c r="AD698" s="166"/>
      <c r="AE698" s="303"/>
      <c r="AF698" s="304"/>
      <c r="AG698" s="304"/>
      <c r="AH698" s="304"/>
      <c r="AI698" s="304"/>
      <c r="AJ698" s="304"/>
      <c r="AK698" s="304"/>
      <c r="AL698" s="305"/>
      <c r="AM698" s="304"/>
      <c r="AN698" s="304"/>
      <c r="AO698" s="304"/>
      <c r="AP698" s="304"/>
      <c r="AQ698" s="304"/>
      <c r="AR698" s="304"/>
      <c r="AS698" s="304"/>
      <c r="AT698" s="304"/>
      <c r="AU698" s="164"/>
      <c r="AV698" s="306"/>
      <c r="AW698" s="306"/>
      <c r="AX698" s="164"/>
      <c r="AY698" s="166"/>
      <c r="AZ698" s="88"/>
      <c r="BA698" s="88"/>
      <c r="BB698" s="88"/>
      <c r="BC698" s="88"/>
      <c r="BD698" s="307"/>
      <c r="BE698" s="88"/>
      <c r="BF698" s="88"/>
      <c r="BG698" s="88"/>
      <c r="BH698" s="308"/>
      <c r="BI698" s="309"/>
      <c r="BJ698" s="310"/>
      <c r="BK698" s="310"/>
      <c r="BL698" s="310"/>
      <c r="BM698" s="310"/>
      <c r="BN698" s="214"/>
    </row>
    <row r="699" ht="22.5" customHeight="1">
      <c r="A699" s="85" t="str">
        <f t="shared" si="6"/>
        <v/>
      </c>
      <c r="B699" s="321"/>
      <c r="C699" s="319" t="str">
        <f t="shared" si="1"/>
        <v/>
      </c>
      <c r="D699" s="322"/>
      <c r="E699" s="320" t="str">
        <f t="shared" si="2"/>
        <v/>
      </c>
      <c r="F699" s="323"/>
      <c r="G699" s="164"/>
      <c r="H699" s="88" t="str">
        <f t="array" ref="H699">IF(D699="","",XLOOKUP(D699,'Master Data'!K:K,'Master Data'!N:N,"Input in Master Data",0,1))</f>
        <v/>
      </c>
      <c r="I699" s="88" t="str">
        <f t="array" ref="I699">IF(D699="","",XLOOKUP(D699,'Master Data'!K:K,'Master Data'!O:O,"Input in Master Data",0,1))</f>
        <v/>
      </c>
      <c r="J699" s="88" t="str">
        <f t="array" ref="J699">if(V699="","",XLOOKUP(V699,Master[Company],Master[Blow],"Unknown",0,1))</f>
        <v/>
      </c>
      <c r="K699" s="88" t="str">
        <f t="array" ref="K699">if(V699="","",XLOOKUP(V699,Master[Company],Master[Pigging],"Unknown",0,1))</f>
        <v/>
      </c>
      <c r="L699" s="88" t="str">
        <f t="array" ref="L699">if(V699="","",XLOOKUP(V699,Master[Company],Master[Load Method],"Unknown",0,1))</f>
        <v/>
      </c>
      <c r="M699" s="88" t="str">
        <f t="array" ref="M699">if(V699="","",XLOOKUP(V699,Master[Company],Master[Line Distance],"Unknown",0,1))</f>
        <v/>
      </c>
      <c r="N699" s="164"/>
      <c r="O699" s="301"/>
      <c r="P699" s="88"/>
      <c r="Q699" s="88" t="str">
        <f t="array" ref="Q699">if(V699="","",XLOOKUP(V699,Master[Company],Master[Terms],"NA",0,1))</f>
        <v/>
      </c>
      <c r="R699" s="88" t="str">
        <f t="shared" si="3"/>
        <v/>
      </c>
      <c r="S699" s="88" t="str">
        <f t="array" ref="S699">if(V699="","",XLOOKUP(V699,Master[Company],Master[Group],"NA",0,1))</f>
        <v/>
      </c>
      <c r="T699" s="88" t="str">
        <f t="array" ref="T699">if(V699="","",XLOOKUP(V699,Master[Company],Master[Loading Location],"NA",0,1))</f>
        <v/>
      </c>
      <c r="U699" s="88" t="str">
        <f t="array" ref="U699">if(V699="","",XLOOKUP(V699,Master[Company],Master[Acronym],"NA",0,1))</f>
        <v/>
      </c>
      <c r="V699" s="88"/>
      <c r="W699" s="90"/>
      <c r="X699" s="90"/>
      <c r="Y699" s="88"/>
      <c r="Z699" s="88" t="str">
        <f t="shared" si="5"/>
        <v/>
      </c>
      <c r="AA699" s="88"/>
      <c r="AB699" s="88"/>
      <c r="AC699" s="88"/>
      <c r="AD699" s="166"/>
      <c r="AE699" s="303"/>
      <c r="AF699" s="304"/>
      <c r="AG699" s="304"/>
      <c r="AH699" s="304"/>
      <c r="AI699" s="304"/>
      <c r="AJ699" s="304"/>
      <c r="AK699" s="304"/>
      <c r="AL699" s="305"/>
      <c r="AM699" s="304"/>
      <c r="AN699" s="304"/>
      <c r="AO699" s="304"/>
      <c r="AP699" s="304"/>
      <c r="AQ699" s="304"/>
      <c r="AR699" s="304"/>
      <c r="AS699" s="304"/>
      <c r="AT699" s="304"/>
      <c r="AU699" s="164"/>
      <c r="AV699" s="306"/>
      <c r="AW699" s="306"/>
      <c r="AX699" s="164"/>
      <c r="AY699" s="166"/>
      <c r="AZ699" s="88"/>
      <c r="BA699" s="88"/>
      <c r="BB699" s="88"/>
      <c r="BC699" s="88"/>
      <c r="BD699" s="307"/>
      <c r="BE699" s="88"/>
      <c r="BF699" s="88"/>
      <c r="BG699" s="88"/>
      <c r="BH699" s="308"/>
      <c r="BI699" s="309"/>
      <c r="BJ699" s="310"/>
      <c r="BK699" s="310"/>
      <c r="BL699" s="310"/>
      <c r="BM699" s="310"/>
      <c r="BN699" s="214"/>
    </row>
    <row r="700" ht="22.5" customHeight="1">
      <c r="A700" s="85" t="str">
        <f t="shared" si="6"/>
        <v/>
      </c>
      <c r="B700" s="321"/>
      <c r="C700" s="319" t="str">
        <f t="shared" si="1"/>
        <v/>
      </c>
      <c r="D700" s="322"/>
      <c r="E700" s="320" t="str">
        <f t="shared" si="2"/>
        <v/>
      </c>
      <c r="F700" s="323"/>
      <c r="G700" s="164"/>
      <c r="H700" s="88" t="str">
        <f t="array" ref="H700">IF(D700="","",XLOOKUP(D700,'Master Data'!K:K,'Master Data'!N:N,"Input in Master Data",0,1))</f>
        <v/>
      </c>
      <c r="I700" s="88" t="str">
        <f t="array" ref="I700">IF(D700="","",XLOOKUP(D700,'Master Data'!K:K,'Master Data'!O:O,"Input in Master Data",0,1))</f>
        <v/>
      </c>
      <c r="J700" s="88" t="str">
        <f t="array" ref="J700">if(V700="","",XLOOKUP(V700,Master[Company],Master[Blow],"Unknown",0,1))</f>
        <v/>
      </c>
      <c r="K700" s="88" t="str">
        <f t="array" ref="K700">if(V700="","",XLOOKUP(V700,Master[Company],Master[Pigging],"Unknown",0,1))</f>
        <v/>
      </c>
      <c r="L700" s="88" t="str">
        <f t="array" ref="L700">if(V700="","",XLOOKUP(V700,Master[Company],Master[Load Method],"Unknown",0,1))</f>
        <v/>
      </c>
      <c r="M700" s="88" t="str">
        <f t="array" ref="M700">if(V700="","",XLOOKUP(V700,Master[Company],Master[Line Distance],"Unknown",0,1))</f>
        <v/>
      </c>
      <c r="N700" s="164"/>
      <c r="O700" s="301"/>
      <c r="P700" s="88"/>
      <c r="Q700" s="88" t="str">
        <f t="array" ref="Q700">if(V700="","",XLOOKUP(V700,Master[Company],Master[Terms],"NA",0,1))</f>
        <v/>
      </c>
      <c r="R700" s="88" t="str">
        <f t="shared" si="3"/>
        <v/>
      </c>
      <c r="S700" s="88" t="str">
        <f t="array" ref="S700">if(V700="","",XLOOKUP(V700,Master[Company],Master[Group],"NA",0,1))</f>
        <v/>
      </c>
      <c r="T700" s="88" t="str">
        <f t="array" ref="T700">if(V700="","",XLOOKUP(V700,Master[Company],Master[Loading Location],"NA",0,1))</f>
        <v/>
      </c>
      <c r="U700" s="88" t="str">
        <f t="array" ref="U700">if(V700="","",XLOOKUP(V700,Master[Company],Master[Acronym],"NA",0,1))</f>
        <v/>
      </c>
      <c r="V700" s="88"/>
      <c r="W700" s="90"/>
      <c r="X700" s="90"/>
      <c r="Y700" s="88"/>
      <c r="Z700" s="88" t="str">
        <f t="shared" si="5"/>
        <v/>
      </c>
      <c r="AA700" s="88"/>
      <c r="AB700" s="88"/>
      <c r="AC700" s="88"/>
      <c r="AD700" s="166"/>
      <c r="AE700" s="303"/>
      <c r="AF700" s="304"/>
      <c r="AG700" s="304"/>
      <c r="AH700" s="304"/>
      <c r="AI700" s="304"/>
      <c r="AJ700" s="304"/>
      <c r="AK700" s="304"/>
      <c r="AL700" s="305"/>
      <c r="AM700" s="304"/>
      <c r="AN700" s="304"/>
      <c r="AO700" s="304"/>
      <c r="AP700" s="304"/>
      <c r="AQ700" s="304"/>
      <c r="AR700" s="304"/>
      <c r="AS700" s="304"/>
      <c r="AT700" s="304"/>
      <c r="AU700" s="164"/>
      <c r="AV700" s="306"/>
      <c r="AW700" s="306"/>
      <c r="AX700" s="164"/>
      <c r="AY700" s="166"/>
      <c r="AZ700" s="88"/>
      <c r="BA700" s="88"/>
      <c r="BB700" s="88"/>
      <c r="BC700" s="88"/>
      <c r="BD700" s="307"/>
      <c r="BE700" s="88"/>
      <c r="BF700" s="88"/>
      <c r="BG700" s="88"/>
      <c r="BH700" s="308"/>
      <c r="BI700" s="309"/>
      <c r="BJ700" s="310"/>
      <c r="BK700" s="310"/>
      <c r="BL700" s="310"/>
      <c r="BM700" s="310"/>
      <c r="BN700" s="214"/>
    </row>
    <row r="701" ht="22.5" customHeight="1">
      <c r="A701" s="85" t="str">
        <f t="shared" si="6"/>
        <v/>
      </c>
      <c r="B701" s="321"/>
      <c r="C701" s="319" t="str">
        <f t="shared" si="1"/>
        <v/>
      </c>
      <c r="D701" s="322"/>
      <c r="E701" s="320" t="str">
        <f t="shared" si="2"/>
        <v/>
      </c>
      <c r="F701" s="323"/>
      <c r="G701" s="164"/>
      <c r="H701" s="88" t="str">
        <f t="array" ref="H701">IF(D701="","",XLOOKUP(D701,'Master Data'!K:K,'Master Data'!N:N,"Input in Master Data",0,1))</f>
        <v/>
      </c>
      <c r="I701" s="88" t="str">
        <f t="array" ref="I701">IF(D701="","",XLOOKUP(D701,'Master Data'!K:K,'Master Data'!O:O,"Input in Master Data",0,1))</f>
        <v/>
      </c>
      <c r="J701" s="88" t="str">
        <f t="array" ref="J701">if(V701="","",XLOOKUP(V701,Master[Company],Master[Blow],"Unknown",0,1))</f>
        <v/>
      </c>
      <c r="K701" s="88" t="str">
        <f t="array" ref="K701">if(V701="","",XLOOKUP(V701,Master[Company],Master[Pigging],"Unknown",0,1))</f>
        <v/>
      </c>
      <c r="L701" s="88" t="str">
        <f t="array" ref="L701">if(V701="","",XLOOKUP(V701,Master[Company],Master[Load Method],"Unknown",0,1))</f>
        <v/>
      </c>
      <c r="M701" s="88" t="str">
        <f t="array" ref="M701">if(V701="","",XLOOKUP(V701,Master[Company],Master[Line Distance],"Unknown",0,1))</f>
        <v/>
      </c>
      <c r="N701" s="164"/>
      <c r="O701" s="301"/>
      <c r="P701" s="88"/>
      <c r="Q701" s="88" t="str">
        <f t="array" ref="Q701">if(V701="","",XLOOKUP(V701,Master[Company],Master[Terms],"NA",0,1))</f>
        <v/>
      </c>
      <c r="R701" s="88" t="str">
        <f t="shared" si="3"/>
        <v/>
      </c>
      <c r="S701" s="88" t="str">
        <f t="array" ref="S701">if(V701="","",XLOOKUP(V701,Master[Company],Master[Group],"NA",0,1))</f>
        <v/>
      </c>
      <c r="T701" s="88" t="str">
        <f t="array" ref="T701">if(V701="","",XLOOKUP(V701,Master[Company],Master[Loading Location],"NA",0,1))</f>
        <v/>
      </c>
      <c r="U701" s="88" t="str">
        <f t="array" ref="U701">if(V701="","",XLOOKUP(V701,Master[Company],Master[Acronym],"NA",0,1))</f>
        <v/>
      </c>
      <c r="V701" s="88"/>
      <c r="W701" s="90"/>
      <c r="X701" s="90"/>
      <c r="Y701" s="88"/>
      <c r="Z701" s="88" t="str">
        <f t="shared" si="5"/>
        <v/>
      </c>
      <c r="AA701" s="88"/>
      <c r="AB701" s="88"/>
      <c r="AC701" s="88"/>
      <c r="AD701" s="166"/>
      <c r="AE701" s="303"/>
      <c r="AF701" s="304"/>
      <c r="AG701" s="304"/>
      <c r="AH701" s="304"/>
      <c r="AI701" s="304"/>
      <c r="AJ701" s="304"/>
      <c r="AK701" s="304"/>
      <c r="AL701" s="305"/>
      <c r="AM701" s="304"/>
      <c r="AN701" s="304"/>
      <c r="AO701" s="304"/>
      <c r="AP701" s="304"/>
      <c r="AQ701" s="304"/>
      <c r="AR701" s="304"/>
      <c r="AS701" s="304"/>
      <c r="AT701" s="304"/>
      <c r="AU701" s="164"/>
      <c r="AV701" s="306"/>
      <c r="AW701" s="306"/>
      <c r="AX701" s="164"/>
      <c r="AY701" s="166"/>
      <c r="AZ701" s="88"/>
      <c r="BA701" s="88"/>
      <c r="BB701" s="88"/>
      <c r="BC701" s="88"/>
      <c r="BD701" s="307"/>
      <c r="BE701" s="88"/>
      <c r="BF701" s="88"/>
      <c r="BG701" s="88"/>
      <c r="BH701" s="308"/>
      <c r="BI701" s="309"/>
      <c r="BJ701" s="310"/>
      <c r="BK701" s="310"/>
      <c r="BL701" s="310"/>
      <c r="BM701" s="310"/>
      <c r="BN701" s="214"/>
    </row>
    <row r="702" ht="22.5" customHeight="1">
      <c r="A702" s="85" t="str">
        <f t="shared" si="6"/>
        <v/>
      </c>
      <c r="B702" s="321"/>
      <c r="C702" s="319" t="str">
        <f t="shared" si="1"/>
        <v/>
      </c>
      <c r="D702" s="322"/>
      <c r="E702" s="320" t="str">
        <f t="shared" si="2"/>
        <v/>
      </c>
      <c r="F702" s="323"/>
      <c r="G702" s="164"/>
      <c r="H702" s="88" t="str">
        <f t="array" ref="H702">IF(D702="","",XLOOKUP(D702,'Master Data'!K:K,'Master Data'!N:N,"Input in Master Data",0,1))</f>
        <v/>
      </c>
      <c r="I702" s="88" t="str">
        <f t="array" ref="I702">IF(D702="","",XLOOKUP(D702,'Master Data'!K:K,'Master Data'!O:O,"Input in Master Data",0,1))</f>
        <v/>
      </c>
      <c r="J702" s="88" t="str">
        <f t="array" ref="J702">if(V702="","",XLOOKUP(V702,Master[Company],Master[Blow],"Unknown",0,1))</f>
        <v/>
      </c>
      <c r="K702" s="88" t="str">
        <f t="array" ref="K702">if(V702="","",XLOOKUP(V702,Master[Company],Master[Pigging],"Unknown",0,1))</f>
        <v/>
      </c>
      <c r="L702" s="88" t="str">
        <f t="array" ref="L702">if(V702="","",XLOOKUP(V702,Master[Company],Master[Load Method],"Unknown",0,1))</f>
        <v/>
      </c>
      <c r="M702" s="88" t="str">
        <f t="array" ref="M702">if(V702="","",XLOOKUP(V702,Master[Company],Master[Line Distance],"Unknown",0,1))</f>
        <v/>
      </c>
      <c r="N702" s="164"/>
      <c r="O702" s="301"/>
      <c r="P702" s="88"/>
      <c r="Q702" s="88" t="str">
        <f t="array" ref="Q702">if(V702="","",XLOOKUP(V702,Master[Company],Master[Terms],"NA",0,1))</f>
        <v/>
      </c>
      <c r="R702" s="88" t="str">
        <f t="shared" si="3"/>
        <v/>
      </c>
      <c r="S702" s="88" t="str">
        <f t="array" ref="S702">if(V702="","",XLOOKUP(V702,Master[Company],Master[Group],"NA",0,1))</f>
        <v/>
      </c>
      <c r="T702" s="88" t="str">
        <f t="array" ref="T702">if(V702="","",XLOOKUP(V702,Master[Company],Master[Loading Location],"NA",0,1))</f>
        <v/>
      </c>
      <c r="U702" s="88" t="str">
        <f t="array" ref="U702">if(V702="","",XLOOKUP(V702,Master[Company],Master[Acronym],"NA",0,1))</f>
        <v/>
      </c>
      <c r="V702" s="88"/>
      <c r="W702" s="90"/>
      <c r="X702" s="90"/>
      <c r="Y702" s="88"/>
      <c r="Z702" s="88" t="str">
        <f t="shared" si="5"/>
        <v/>
      </c>
      <c r="AA702" s="88"/>
      <c r="AB702" s="88"/>
      <c r="AC702" s="88"/>
      <c r="AD702" s="166"/>
      <c r="AE702" s="303"/>
      <c r="AF702" s="304"/>
      <c r="AG702" s="304"/>
      <c r="AH702" s="304"/>
      <c r="AI702" s="304"/>
      <c r="AJ702" s="304"/>
      <c r="AK702" s="304"/>
      <c r="AL702" s="305"/>
      <c r="AM702" s="304"/>
      <c r="AN702" s="304"/>
      <c r="AO702" s="304"/>
      <c r="AP702" s="304"/>
      <c r="AQ702" s="304"/>
      <c r="AR702" s="304"/>
      <c r="AS702" s="304"/>
      <c r="AT702" s="304"/>
      <c r="AU702" s="164"/>
      <c r="AV702" s="306"/>
      <c r="AW702" s="306"/>
      <c r="AX702" s="164"/>
      <c r="AY702" s="166"/>
      <c r="AZ702" s="88"/>
      <c r="BA702" s="88"/>
      <c r="BB702" s="88"/>
      <c r="BC702" s="88"/>
      <c r="BD702" s="307"/>
      <c r="BE702" s="88"/>
      <c r="BF702" s="88"/>
      <c r="BG702" s="88"/>
      <c r="BH702" s="308"/>
      <c r="BI702" s="309"/>
      <c r="BJ702" s="310"/>
      <c r="BK702" s="310"/>
      <c r="BL702" s="310"/>
      <c r="BM702" s="310"/>
      <c r="BN702" s="214"/>
    </row>
    <row r="703" ht="22.5" customHeight="1">
      <c r="A703" s="85" t="str">
        <f t="shared" si="6"/>
        <v/>
      </c>
      <c r="B703" s="321"/>
      <c r="C703" s="319" t="str">
        <f t="shared" si="1"/>
        <v/>
      </c>
      <c r="D703" s="322"/>
      <c r="E703" s="320" t="str">
        <f t="shared" si="2"/>
        <v/>
      </c>
      <c r="F703" s="323"/>
      <c r="G703" s="164"/>
      <c r="H703" s="88" t="str">
        <f t="array" ref="H703">IF(D703="","",XLOOKUP(D703,'Master Data'!K:K,'Master Data'!N:N,"Input in Master Data",0,1))</f>
        <v/>
      </c>
      <c r="I703" s="88" t="str">
        <f t="array" ref="I703">IF(D703="","",XLOOKUP(D703,'Master Data'!K:K,'Master Data'!O:O,"Input in Master Data",0,1))</f>
        <v/>
      </c>
      <c r="J703" s="88" t="str">
        <f t="array" ref="J703">if(V703="","",XLOOKUP(V703,Master[Company],Master[Blow],"Unknown",0,1))</f>
        <v/>
      </c>
      <c r="K703" s="88" t="str">
        <f t="array" ref="K703">if(V703="","",XLOOKUP(V703,Master[Company],Master[Pigging],"Unknown",0,1))</f>
        <v/>
      </c>
      <c r="L703" s="88" t="str">
        <f t="array" ref="L703">if(V703="","",XLOOKUP(V703,Master[Company],Master[Load Method],"Unknown",0,1))</f>
        <v/>
      </c>
      <c r="M703" s="88" t="str">
        <f t="array" ref="M703">if(V703="","",XLOOKUP(V703,Master[Company],Master[Line Distance],"Unknown",0,1))</f>
        <v/>
      </c>
      <c r="N703" s="164"/>
      <c r="O703" s="301"/>
      <c r="P703" s="88"/>
      <c r="Q703" s="88" t="str">
        <f t="array" ref="Q703">if(V703="","",XLOOKUP(V703,Master[Company],Master[Terms],"NA",0,1))</f>
        <v/>
      </c>
      <c r="R703" s="88" t="str">
        <f t="shared" si="3"/>
        <v/>
      </c>
      <c r="S703" s="88" t="str">
        <f t="array" ref="S703">if(V703="","",XLOOKUP(V703,Master[Company],Master[Group],"NA",0,1))</f>
        <v/>
      </c>
      <c r="T703" s="88" t="str">
        <f t="array" ref="T703">if(V703="","",XLOOKUP(V703,Master[Company],Master[Loading Location],"NA",0,1))</f>
        <v/>
      </c>
      <c r="U703" s="88" t="str">
        <f t="array" ref="U703">if(V703="","",XLOOKUP(V703,Master[Company],Master[Acronym],"NA",0,1))</f>
        <v/>
      </c>
      <c r="V703" s="88"/>
      <c r="W703" s="90"/>
      <c r="X703" s="90"/>
      <c r="Y703" s="88"/>
      <c r="Z703" s="88" t="str">
        <f t="shared" si="5"/>
        <v/>
      </c>
      <c r="AA703" s="88"/>
      <c r="AB703" s="88"/>
      <c r="AC703" s="88"/>
      <c r="AD703" s="166"/>
      <c r="AE703" s="303"/>
      <c r="AF703" s="304"/>
      <c r="AG703" s="304"/>
      <c r="AH703" s="304"/>
      <c r="AI703" s="304"/>
      <c r="AJ703" s="304"/>
      <c r="AK703" s="304"/>
      <c r="AL703" s="305"/>
      <c r="AM703" s="304"/>
      <c r="AN703" s="304"/>
      <c r="AO703" s="304"/>
      <c r="AP703" s="304"/>
      <c r="AQ703" s="304"/>
      <c r="AR703" s="304"/>
      <c r="AS703" s="304"/>
      <c r="AT703" s="304"/>
      <c r="AU703" s="164"/>
      <c r="AV703" s="306"/>
      <c r="AW703" s="306"/>
      <c r="AX703" s="164"/>
      <c r="AY703" s="166"/>
      <c r="AZ703" s="88"/>
      <c r="BA703" s="88"/>
      <c r="BB703" s="88"/>
      <c r="BC703" s="88"/>
      <c r="BD703" s="307"/>
      <c r="BE703" s="88"/>
      <c r="BF703" s="88"/>
      <c r="BG703" s="88"/>
      <c r="BH703" s="308"/>
      <c r="BI703" s="309"/>
      <c r="BJ703" s="310"/>
      <c r="BK703" s="310"/>
      <c r="BL703" s="310"/>
      <c r="BM703" s="310"/>
      <c r="BN703" s="214"/>
    </row>
    <row r="704" ht="22.5" customHeight="1">
      <c r="A704" s="85" t="str">
        <f t="shared" si="6"/>
        <v/>
      </c>
      <c r="B704" s="321"/>
      <c r="C704" s="319" t="str">
        <f t="shared" si="1"/>
        <v/>
      </c>
      <c r="D704" s="322"/>
      <c r="E704" s="320" t="str">
        <f t="shared" si="2"/>
        <v/>
      </c>
      <c r="F704" s="323"/>
      <c r="G704" s="164"/>
      <c r="H704" s="88" t="str">
        <f t="array" ref="H704">IF(D704="","",XLOOKUP(D704,'Master Data'!K:K,'Master Data'!N:N,"Input in Master Data",0,1))</f>
        <v/>
      </c>
      <c r="I704" s="88" t="str">
        <f t="array" ref="I704">IF(D704="","",XLOOKUP(D704,'Master Data'!K:K,'Master Data'!O:O,"Input in Master Data",0,1))</f>
        <v/>
      </c>
      <c r="J704" s="88" t="str">
        <f t="array" ref="J704">if(V704="","",XLOOKUP(V704,Master[Company],Master[Blow],"Unknown",0,1))</f>
        <v/>
      </c>
      <c r="K704" s="88" t="str">
        <f t="array" ref="K704">if(V704="","",XLOOKUP(V704,Master[Company],Master[Pigging],"Unknown",0,1))</f>
        <v/>
      </c>
      <c r="L704" s="88" t="str">
        <f t="array" ref="L704">if(V704="","",XLOOKUP(V704,Master[Company],Master[Load Method],"Unknown",0,1))</f>
        <v/>
      </c>
      <c r="M704" s="88" t="str">
        <f t="array" ref="M704">if(V704="","",XLOOKUP(V704,Master[Company],Master[Line Distance],"Unknown",0,1))</f>
        <v/>
      </c>
      <c r="N704" s="164"/>
      <c r="O704" s="301"/>
      <c r="P704" s="88"/>
      <c r="Q704" s="88" t="str">
        <f t="array" ref="Q704">if(V704="","",XLOOKUP(V704,Master[Company],Master[Terms],"NA",0,1))</f>
        <v/>
      </c>
      <c r="R704" s="88" t="str">
        <f t="shared" si="3"/>
        <v/>
      </c>
      <c r="S704" s="88" t="str">
        <f t="array" ref="S704">if(V704="","",XLOOKUP(V704,Master[Company],Master[Group],"NA",0,1))</f>
        <v/>
      </c>
      <c r="T704" s="88" t="str">
        <f t="array" ref="T704">if(V704="","",XLOOKUP(V704,Master[Company],Master[Loading Location],"NA",0,1))</f>
        <v/>
      </c>
      <c r="U704" s="88" t="str">
        <f t="array" ref="U704">if(V704="","",XLOOKUP(V704,Master[Company],Master[Acronym],"NA",0,1))</f>
        <v/>
      </c>
      <c r="V704" s="88"/>
      <c r="W704" s="90"/>
      <c r="X704" s="90"/>
      <c r="Y704" s="88"/>
      <c r="Z704" s="88" t="str">
        <f t="shared" si="5"/>
        <v/>
      </c>
      <c r="AA704" s="88"/>
      <c r="AB704" s="88"/>
      <c r="AC704" s="88"/>
      <c r="AD704" s="166"/>
      <c r="AE704" s="303"/>
      <c r="AF704" s="304"/>
      <c r="AG704" s="304"/>
      <c r="AH704" s="304"/>
      <c r="AI704" s="304"/>
      <c r="AJ704" s="304"/>
      <c r="AK704" s="304"/>
      <c r="AL704" s="305"/>
      <c r="AM704" s="304"/>
      <c r="AN704" s="304"/>
      <c r="AO704" s="304"/>
      <c r="AP704" s="304"/>
      <c r="AQ704" s="304"/>
      <c r="AR704" s="304"/>
      <c r="AS704" s="304"/>
      <c r="AT704" s="304"/>
      <c r="AU704" s="164"/>
      <c r="AV704" s="306"/>
      <c r="AW704" s="306"/>
      <c r="AX704" s="164"/>
      <c r="AY704" s="166"/>
      <c r="AZ704" s="88"/>
      <c r="BA704" s="88"/>
      <c r="BB704" s="88"/>
      <c r="BC704" s="88"/>
      <c r="BD704" s="307"/>
      <c r="BE704" s="88"/>
      <c r="BF704" s="88"/>
      <c r="BG704" s="88"/>
      <c r="BH704" s="308"/>
      <c r="BI704" s="309"/>
      <c r="BJ704" s="310"/>
      <c r="BK704" s="310"/>
      <c r="BL704" s="310"/>
      <c r="BM704" s="310"/>
      <c r="BN704" s="214"/>
    </row>
    <row r="705" ht="22.5" customHeight="1">
      <c r="A705" s="85" t="str">
        <f t="shared" si="6"/>
        <v/>
      </c>
      <c r="B705" s="321"/>
      <c r="C705" s="319" t="str">
        <f t="shared" si="1"/>
        <v/>
      </c>
      <c r="D705" s="322"/>
      <c r="E705" s="320" t="str">
        <f t="shared" si="2"/>
        <v/>
      </c>
      <c r="F705" s="323"/>
      <c r="G705" s="164"/>
      <c r="H705" s="88" t="str">
        <f t="array" ref="H705">IF(D705="","",XLOOKUP(D705,'Master Data'!K:K,'Master Data'!N:N,"Input in Master Data",0,1))</f>
        <v/>
      </c>
      <c r="I705" s="88" t="str">
        <f t="array" ref="I705">IF(D705="","",XLOOKUP(D705,'Master Data'!K:K,'Master Data'!O:O,"Input in Master Data",0,1))</f>
        <v/>
      </c>
      <c r="J705" s="88" t="str">
        <f t="array" ref="J705">if(V705="","",XLOOKUP(V705,Master[Company],Master[Blow],"Unknown",0,1))</f>
        <v/>
      </c>
      <c r="K705" s="88" t="str">
        <f t="array" ref="K705">if(V705="","",XLOOKUP(V705,Master[Company],Master[Pigging],"Unknown",0,1))</f>
        <v/>
      </c>
      <c r="L705" s="88" t="str">
        <f t="array" ref="L705">if(V705="","",XLOOKUP(V705,Master[Company],Master[Load Method],"Unknown",0,1))</f>
        <v/>
      </c>
      <c r="M705" s="88" t="str">
        <f t="array" ref="M705">if(V705="","",XLOOKUP(V705,Master[Company],Master[Line Distance],"Unknown",0,1))</f>
        <v/>
      </c>
      <c r="N705" s="164"/>
      <c r="O705" s="301"/>
      <c r="P705" s="88"/>
      <c r="Q705" s="88" t="str">
        <f t="array" ref="Q705">if(V705="","",XLOOKUP(V705,Master[Company],Master[Terms],"NA",0,1))</f>
        <v/>
      </c>
      <c r="R705" s="88" t="str">
        <f t="shared" si="3"/>
        <v/>
      </c>
      <c r="S705" s="88" t="str">
        <f t="array" ref="S705">if(V705="","",XLOOKUP(V705,Master[Company],Master[Group],"NA",0,1))</f>
        <v/>
      </c>
      <c r="T705" s="88" t="str">
        <f t="array" ref="T705">if(V705="","",XLOOKUP(V705,Master[Company],Master[Loading Location],"NA",0,1))</f>
        <v/>
      </c>
      <c r="U705" s="88" t="str">
        <f t="array" ref="U705">if(V705="","",XLOOKUP(V705,Master[Company],Master[Acronym],"NA",0,1))</f>
        <v/>
      </c>
      <c r="V705" s="88"/>
      <c r="W705" s="90"/>
      <c r="X705" s="90"/>
      <c r="Y705" s="88"/>
      <c r="Z705" s="88" t="str">
        <f t="shared" si="5"/>
        <v/>
      </c>
      <c r="AA705" s="88"/>
      <c r="AB705" s="88"/>
      <c r="AC705" s="88"/>
      <c r="AD705" s="166"/>
      <c r="AE705" s="303"/>
      <c r="AF705" s="304"/>
      <c r="AG705" s="304"/>
      <c r="AH705" s="304"/>
      <c r="AI705" s="304"/>
      <c r="AJ705" s="304"/>
      <c r="AK705" s="304"/>
      <c r="AL705" s="305"/>
      <c r="AM705" s="304"/>
      <c r="AN705" s="304"/>
      <c r="AO705" s="304"/>
      <c r="AP705" s="304"/>
      <c r="AQ705" s="304"/>
      <c r="AR705" s="304"/>
      <c r="AS705" s="304"/>
      <c r="AT705" s="304"/>
      <c r="AU705" s="164"/>
      <c r="AV705" s="306"/>
      <c r="AW705" s="306"/>
      <c r="AX705" s="164"/>
      <c r="AY705" s="166"/>
      <c r="AZ705" s="88"/>
      <c r="BA705" s="88"/>
      <c r="BB705" s="88"/>
      <c r="BC705" s="88"/>
      <c r="BD705" s="307"/>
      <c r="BE705" s="88"/>
      <c r="BF705" s="88"/>
      <c r="BG705" s="88"/>
      <c r="BH705" s="308"/>
      <c r="BI705" s="309"/>
      <c r="BJ705" s="310"/>
      <c r="BK705" s="310"/>
      <c r="BL705" s="310"/>
      <c r="BM705" s="310"/>
      <c r="BN705" s="214"/>
    </row>
    <row r="706" ht="22.5" customHeight="1">
      <c r="A706" s="85" t="str">
        <f t="shared" si="6"/>
        <v/>
      </c>
      <c r="B706" s="321"/>
      <c r="C706" s="319" t="str">
        <f t="shared" si="1"/>
        <v/>
      </c>
      <c r="D706" s="322"/>
      <c r="E706" s="320" t="str">
        <f t="shared" si="2"/>
        <v/>
      </c>
      <c r="F706" s="323"/>
      <c r="G706" s="164"/>
      <c r="H706" s="88" t="str">
        <f t="array" ref="H706">IF(D706="","",XLOOKUP(D706,'Master Data'!K:K,'Master Data'!N:N,"Input in Master Data",0,1))</f>
        <v/>
      </c>
      <c r="I706" s="88" t="str">
        <f t="array" ref="I706">IF(D706="","",XLOOKUP(D706,'Master Data'!K:K,'Master Data'!O:O,"Input in Master Data",0,1))</f>
        <v/>
      </c>
      <c r="J706" s="88" t="str">
        <f t="array" ref="J706">if(V706="","",XLOOKUP(V706,Master[Company],Master[Blow],"Unknown",0,1))</f>
        <v/>
      </c>
      <c r="K706" s="88" t="str">
        <f t="array" ref="K706">if(V706="","",XLOOKUP(V706,Master[Company],Master[Pigging],"Unknown",0,1))</f>
        <v/>
      </c>
      <c r="L706" s="88" t="str">
        <f t="array" ref="L706">if(V706="","",XLOOKUP(V706,Master[Company],Master[Load Method],"Unknown",0,1))</f>
        <v/>
      </c>
      <c r="M706" s="88" t="str">
        <f t="array" ref="M706">if(V706="","",XLOOKUP(V706,Master[Company],Master[Line Distance],"Unknown",0,1))</f>
        <v/>
      </c>
      <c r="N706" s="164"/>
      <c r="O706" s="301"/>
      <c r="P706" s="88"/>
      <c r="Q706" s="88" t="str">
        <f t="array" ref="Q706">if(V706="","",XLOOKUP(V706,Master[Company],Master[Terms],"NA",0,1))</f>
        <v/>
      </c>
      <c r="R706" s="88" t="str">
        <f t="shared" si="3"/>
        <v/>
      </c>
      <c r="S706" s="88" t="str">
        <f t="array" ref="S706">if(V706="","",XLOOKUP(V706,Master[Company],Master[Group],"NA",0,1))</f>
        <v/>
      </c>
      <c r="T706" s="88" t="str">
        <f t="array" ref="T706">if(V706="","",XLOOKUP(V706,Master[Company],Master[Loading Location],"NA",0,1))</f>
        <v/>
      </c>
      <c r="U706" s="88" t="str">
        <f t="array" ref="U706">if(V706="","",XLOOKUP(V706,Master[Company],Master[Acronym],"NA",0,1))</f>
        <v/>
      </c>
      <c r="V706" s="88"/>
      <c r="W706" s="90"/>
      <c r="X706" s="90"/>
      <c r="Y706" s="88"/>
      <c r="Z706" s="88" t="str">
        <f t="shared" si="5"/>
        <v/>
      </c>
      <c r="AA706" s="88"/>
      <c r="AB706" s="88"/>
      <c r="AC706" s="88"/>
      <c r="AD706" s="166"/>
      <c r="AE706" s="303"/>
      <c r="AF706" s="304"/>
      <c r="AG706" s="304"/>
      <c r="AH706" s="304"/>
      <c r="AI706" s="304"/>
      <c r="AJ706" s="304"/>
      <c r="AK706" s="304"/>
      <c r="AL706" s="305"/>
      <c r="AM706" s="304"/>
      <c r="AN706" s="304"/>
      <c r="AO706" s="304"/>
      <c r="AP706" s="304"/>
      <c r="AQ706" s="304"/>
      <c r="AR706" s="304"/>
      <c r="AS706" s="304"/>
      <c r="AT706" s="304"/>
      <c r="AU706" s="164"/>
      <c r="AV706" s="306"/>
      <c r="AW706" s="306"/>
      <c r="AX706" s="164"/>
      <c r="AY706" s="166"/>
      <c r="AZ706" s="88"/>
      <c r="BA706" s="88"/>
      <c r="BB706" s="88"/>
      <c r="BC706" s="88"/>
      <c r="BD706" s="307"/>
      <c r="BE706" s="88"/>
      <c r="BF706" s="88"/>
      <c r="BG706" s="88"/>
      <c r="BH706" s="308"/>
      <c r="BI706" s="309"/>
      <c r="BJ706" s="310"/>
      <c r="BK706" s="310"/>
      <c r="BL706" s="310"/>
      <c r="BM706" s="310"/>
      <c r="BN706" s="214"/>
    </row>
    <row r="707" ht="22.5" customHeight="1">
      <c r="A707" s="85" t="str">
        <f t="shared" si="6"/>
        <v/>
      </c>
      <c r="B707" s="321"/>
      <c r="C707" s="319" t="str">
        <f t="shared" si="1"/>
        <v/>
      </c>
      <c r="D707" s="322"/>
      <c r="E707" s="320" t="str">
        <f t="shared" si="2"/>
        <v/>
      </c>
      <c r="F707" s="323"/>
      <c r="G707" s="164"/>
      <c r="H707" s="88" t="str">
        <f t="array" ref="H707">IF(D707="","",XLOOKUP(D707,'Master Data'!K:K,'Master Data'!N:N,"Input in Master Data",0,1))</f>
        <v/>
      </c>
      <c r="I707" s="88" t="str">
        <f t="array" ref="I707">IF(D707="","",XLOOKUP(D707,'Master Data'!K:K,'Master Data'!O:O,"Input in Master Data",0,1))</f>
        <v/>
      </c>
      <c r="J707" s="88" t="str">
        <f t="array" ref="J707">if(V707="","",XLOOKUP(V707,Master[Company],Master[Blow],"Unknown",0,1))</f>
        <v/>
      </c>
      <c r="K707" s="88" t="str">
        <f t="array" ref="K707">if(V707="","",XLOOKUP(V707,Master[Company],Master[Pigging],"Unknown",0,1))</f>
        <v/>
      </c>
      <c r="L707" s="88" t="str">
        <f t="array" ref="L707">if(V707="","",XLOOKUP(V707,Master[Company],Master[Load Method],"Unknown",0,1))</f>
        <v/>
      </c>
      <c r="M707" s="88" t="str">
        <f t="array" ref="M707">if(V707="","",XLOOKUP(V707,Master[Company],Master[Line Distance],"Unknown",0,1))</f>
        <v/>
      </c>
      <c r="N707" s="164"/>
      <c r="O707" s="301"/>
      <c r="P707" s="88"/>
      <c r="Q707" s="88" t="str">
        <f t="array" ref="Q707">if(V707="","",XLOOKUP(V707,Master[Company],Master[Terms],"NA",0,1))</f>
        <v/>
      </c>
      <c r="R707" s="88" t="str">
        <f t="shared" si="3"/>
        <v/>
      </c>
      <c r="S707" s="88" t="str">
        <f t="array" ref="S707">if(V707="","",XLOOKUP(V707,Master[Company],Master[Group],"NA",0,1))</f>
        <v/>
      </c>
      <c r="T707" s="88" t="str">
        <f t="array" ref="T707">if(V707="","",XLOOKUP(V707,Master[Company],Master[Loading Location],"NA",0,1))</f>
        <v/>
      </c>
      <c r="U707" s="88" t="str">
        <f t="array" ref="U707">if(V707="","",XLOOKUP(V707,Master[Company],Master[Acronym],"NA",0,1))</f>
        <v/>
      </c>
      <c r="V707" s="88"/>
      <c r="W707" s="90"/>
      <c r="X707" s="90"/>
      <c r="Y707" s="88"/>
      <c r="Z707" s="88" t="str">
        <f t="shared" si="5"/>
        <v/>
      </c>
      <c r="AA707" s="88"/>
      <c r="AB707" s="88"/>
      <c r="AC707" s="88"/>
      <c r="AD707" s="166"/>
      <c r="AE707" s="303"/>
      <c r="AF707" s="304"/>
      <c r="AG707" s="304"/>
      <c r="AH707" s="304"/>
      <c r="AI707" s="304"/>
      <c r="AJ707" s="304"/>
      <c r="AK707" s="304"/>
      <c r="AL707" s="305"/>
      <c r="AM707" s="304"/>
      <c r="AN707" s="304"/>
      <c r="AO707" s="304"/>
      <c r="AP707" s="304"/>
      <c r="AQ707" s="304"/>
      <c r="AR707" s="304"/>
      <c r="AS707" s="304"/>
      <c r="AT707" s="304"/>
      <c r="AU707" s="164"/>
      <c r="AV707" s="306"/>
      <c r="AW707" s="306"/>
      <c r="AX707" s="164"/>
      <c r="AY707" s="166"/>
      <c r="AZ707" s="88"/>
      <c r="BA707" s="88"/>
      <c r="BB707" s="88"/>
      <c r="BC707" s="88"/>
      <c r="BD707" s="307"/>
      <c r="BE707" s="88"/>
      <c r="BF707" s="88"/>
      <c r="BG707" s="88"/>
      <c r="BH707" s="308"/>
      <c r="BI707" s="309"/>
      <c r="BJ707" s="310"/>
      <c r="BK707" s="310"/>
      <c r="BL707" s="310"/>
      <c r="BM707" s="310"/>
      <c r="BN707" s="214"/>
    </row>
    <row r="708" ht="22.5" customHeight="1">
      <c r="A708" s="85" t="str">
        <f t="shared" si="6"/>
        <v/>
      </c>
      <c r="B708" s="321"/>
      <c r="C708" s="319" t="str">
        <f t="shared" si="1"/>
        <v/>
      </c>
      <c r="D708" s="322"/>
      <c r="E708" s="320" t="str">
        <f t="shared" si="2"/>
        <v/>
      </c>
      <c r="F708" s="323"/>
      <c r="G708" s="164"/>
      <c r="H708" s="88" t="str">
        <f t="array" ref="H708">IF(D708="","",XLOOKUP(D708,'Master Data'!K:K,'Master Data'!N:N,"Input in Master Data",0,1))</f>
        <v/>
      </c>
      <c r="I708" s="88" t="str">
        <f t="array" ref="I708">IF(D708="","",XLOOKUP(D708,'Master Data'!K:K,'Master Data'!O:O,"Input in Master Data",0,1))</f>
        <v/>
      </c>
      <c r="J708" s="88" t="str">
        <f t="array" ref="J708">if(V708="","",XLOOKUP(V708,Master[Company],Master[Blow],"Unknown",0,1))</f>
        <v/>
      </c>
      <c r="K708" s="88" t="str">
        <f t="array" ref="K708">if(V708="","",XLOOKUP(V708,Master[Company],Master[Pigging],"Unknown",0,1))</f>
        <v/>
      </c>
      <c r="L708" s="88" t="str">
        <f t="array" ref="L708">if(V708="","",XLOOKUP(V708,Master[Company],Master[Load Method],"Unknown",0,1))</f>
        <v/>
      </c>
      <c r="M708" s="88" t="str">
        <f t="array" ref="M708">if(V708="","",XLOOKUP(V708,Master[Company],Master[Line Distance],"Unknown",0,1))</f>
        <v/>
      </c>
      <c r="N708" s="164"/>
      <c r="O708" s="301"/>
      <c r="P708" s="88"/>
      <c r="Q708" s="88" t="str">
        <f t="array" ref="Q708">if(V708="","",XLOOKUP(V708,Master[Company],Master[Terms],"NA",0,1))</f>
        <v/>
      </c>
      <c r="R708" s="88" t="str">
        <f t="shared" si="3"/>
        <v/>
      </c>
      <c r="S708" s="88" t="str">
        <f t="array" ref="S708">if(V708="","",XLOOKUP(V708,Master[Company],Master[Group],"NA",0,1))</f>
        <v/>
      </c>
      <c r="T708" s="88" t="str">
        <f t="array" ref="T708">if(V708="","",XLOOKUP(V708,Master[Company],Master[Loading Location],"NA",0,1))</f>
        <v/>
      </c>
      <c r="U708" s="88" t="str">
        <f t="array" ref="U708">if(V708="","",XLOOKUP(V708,Master[Company],Master[Acronym],"NA",0,1))</f>
        <v/>
      </c>
      <c r="V708" s="88"/>
      <c r="W708" s="90"/>
      <c r="X708" s="90"/>
      <c r="Y708" s="88"/>
      <c r="Z708" s="88" t="str">
        <f t="shared" si="5"/>
        <v/>
      </c>
      <c r="AA708" s="88"/>
      <c r="AB708" s="88"/>
      <c r="AC708" s="88"/>
      <c r="AD708" s="166"/>
      <c r="AE708" s="303"/>
      <c r="AF708" s="304"/>
      <c r="AG708" s="304"/>
      <c r="AH708" s="304"/>
      <c r="AI708" s="304"/>
      <c r="AJ708" s="304"/>
      <c r="AK708" s="304"/>
      <c r="AL708" s="305"/>
      <c r="AM708" s="304"/>
      <c r="AN708" s="304"/>
      <c r="AO708" s="304"/>
      <c r="AP708" s="304"/>
      <c r="AQ708" s="304"/>
      <c r="AR708" s="304"/>
      <c r="AS708" s="304"/>
      <c r="AT708" s="304"/>
      <c r="AU708" s="164"/>
      <c r="AV708" s="306"/>
      <c r="AW708" s="306"/>
      <c r="AX708" s="164"/>
      <c r="AY708" s="166"/>
      <c r="AZ708" s="88"/>
      <c r="BA708" s="88"/>
      <c r="BB708" s="88"/>
      <c r="BC708" s="88"/>
      <c r="BD708" s="307"/>
      <c r="BE708" s="88"/>
      <c r="BF708" s="88"/>
      <c r="BG708" s="88"/>
      <c r="BH708" s="308"/>
      <c r="BI708" s="309"/>
      <c r="BJ708" s="310"/>
      <c r="BK708" s="310"/>
      <c r="BL708" s="310"/>
      <c r="BM708" s="310"/>
      <c r="BN708" s="214"/>
    </row>
    <row r="709" ht="22.5" customHeight="1">
      <c r="A709" s="85" t="str">
        <f t="shared" si="6"/>
        <v/>
      </c>
      <c r="B709" s="321"/>
      <c r="C709" s="319" t="str">
        <f t="shared" si="1"/>
        <v/>
      </c>
      <c r="D709" s="322"/>
      <c r="E709" s="320" t="str">
        <f t="shared" si="2"/>
        <v/>
      </c>
      <c r="F709" s="323"/>
      <c r="G709" s="164"/>
      <c r="H709" s="88" t="str">
        <f t="array" ref="H709">IF(D709="","",XLOOKUP(D709,'Master Data'!K:K,'Master Data'!N:N,"Input in Master Data",0,1))</f>
        <v/>
      </c>
      <c r="I709" s="88" t="str">
        <f t="array" ref="I709">IF(D709="","",XLOOKUP(D709,'Master Data'!K:K,'Master Data'!O:O,"Input in Master Data",0,1))</f>
        <v/>
      </c>
      <c r="J709" s="88" t="str">
        <f t="array" ref="J709">if(V709="","",XLOOKUP(V709,Master[Company],Master[Blow],"Unknown",0,1))</f>
        <v/>
      </c>
      <c r="K709" s="88" t="str">
        <f t="array" ref="K709">if(V709="","",XLOOKUP(V709,Master[Company],Master[Pigging],"Unknown",0,1))</f>
        <v/>
      </c>
      <c r="L709" s="88" t="str">
        <f t="array" ref="L709">if(V709="","",XLOOKUP(V709,Master[Company],Master[Load Method],"Unknown",0,1))</f>
        <v/>
      </c>
      <c r="M709" s="88" t="str">
        <f t="array" ref="M709">if(V709="","",XLOOKUP(V709,Master[Company],Master[Line Distance],"Unknown",0,1))</f>
        <v/>
      </c>
      <c r="N709" s="164"/>
      <c r="O709" s="301"/>
      <c r="P709" s="88"/>
      <c r="Q709" s="88" t="str">
        <f t="array" ref="Q709">if(V709="","",XLOOKUP(V709,Master[Company],Master[Terms],"NA",0,1))</f>
        <v/>
      </c>
      <c r="R709" s="88" t="str">
        <f t="shared" si="3"/>
        <v/>
      </c>
      <c r="S709" s="88" t="str">
        <f t="array" ref="S709">if(V709="","",XLOOKUP(V709,Master[Company],Master[Group],"NA",0,1))</f>
        <v/>
      </c>
      <c r="T709" s="88" t="str">
        <f t="array" ref="T709">if(V709="","",XLOOKUP(V709,Master[Company],Master[Loading Location],"NA",0,1))</f>
        <v/>
      </c>
      <c r="U709" s="88" t="str">
        <f t="array" ref="U709">if(V709="","",XLOOKUP(V709,Master[Company],Master[Acronym],"NA",0,1))</f>
        <v/>
      </c>
      <c r="V709" s="88"/>
      <c r="W709" s="90"/>
      <c r="X709" s="90"/>
      <c r="Y709" s="88"/>
      <c r="Z709" s="88" t="str">
        <f t="shared" si="5"/>
        <v/>
      </c>
      <c r="AA709" s="88"/>
      <c r="AB709" s="88"/>
      <c r="AC709" s="88"/>
      <c r="AD709" s="166"/>
      <c r="AE709" s="303"/>
      <c r="AF709" s="304"/>
      <c r="AG709" s="304"/>
      <c r="AH709" s="304"/>
      <c r="AI709" s="304"/>
      <c r="AJ709" s="304"/>
      <c r="AK709" s="304"/>
      <c r="AL709" s="305"/>
      <c r="AM709" s="304"/>
      <c r="AN709" s="304"/>
      <c r="AO709" s="304"/>
      <c r="AP709" s="304"/>
      <c r="AQ709" s="304"/>
      <c r="AR709" s="304"/>
      <c r="AS709" s="304"/>
      <c r="AT709" s="304"/>
      <c r="AU709" s="164"/>
      <c r="AV709" s="306"/>
      <c r="AW709" s="306"/>
      <c r="AX709" s="164"/>
      <c r="AY709" s="166"/>
      <c r="AZ709" s="88"/>
      <c r="BA709" s="88"/>
      <c r="BB709" s="88"/>
      <c r="BC709" s="88"/>
      <c r="BD709" s="307"/>
      <c r="BE709" s="88"/>
      <c r="BF709" s="88"/>
      <c r="BG709" s="88"/>
      <c r="BH709" s="308"/>
      <c r="BI709" s="309"/>
      <c r="BJ709" s="310"/>
      <c r="BK709" s="310"/>
      <c r="BL709" s="310"/>
      <c r="BM709" s="310"/>
      <c r="BN709" s="214"/>
    </row>
    <row r="710" ht="22.5" customHeight="1">
      <c r="A710" s="85" t="str">
        <f t="shared" si="6"/>
        <v/>
      </c>
      <c r="B710" s="321"/>
      <c r="C710" s="319" t="str">
        <f t="shared" si="1"/>
        <v/>
      </c>
      <c r="D710" s="322"/>
      <c r="E710" s="320" t="str">
        <f t="shared" si="2"/>
        <v/>
      </c>
      <c r="F710" s="323"/>
      <c r="G710" s="164"/>
      <c r="H710" s="88" t="str">
        <f t="array" ref="H710">IF(D710="","",XLOOKUP(D710,'Master Data'!K:K,'Master Data'!N:N,"Input in Master Data",0,1))</f>
        <v/>
      </c>
      <c r="I710" s="88" t="str">
        <f t="array" ref="I710">IF(D710="","",XLOOKUP(D710,'Master Data'!K:K,'Master Data'!O:O,"Input in Master Data",0,1))</f>
        <v/>
      </c>
      <c r="J710" s="88" t="str">
        <f t="array" ref="J710">if(V710="","",XLOOKUP(V710,Master[Company],Master[Blow],"Unknown",0,1))</f>
        <v/>
      </c>
      <c r="K710" s="88" t="str">
        <f t="array" ref="K710">if(V710="","",XLOOKUP(V710,Master[Company],Master[Pigging],"Unknown",0,1))</f>
        <v/>
      </c>
      <c r="L710" s="88" t="str">
        <f t="array" ref="L710">if(V710="","",XLOOKUP(V710,Master[Company],Master[Load Method],"Unknown",0,1))</f>
        <v/>
      </c>
      <c r="M710" s="88" t="str">
        <f t="array" ref="M710">if(V710="","",XLOOKUP(V710,Master[Company],Master[Line Distance],"Unknown",0,1))</f>
        <v/>
      </c>
      <c r="N710" s="164"/>
      <c r="O710" s="301"/>
      <c r="P710" s="88"/>
      <c r="Q710" s="88" t="str">
        <f t="array" ref="Q710">if(V710="","",XLOOKUP(V710,Master[Company],Master[Terms],"NA",0,1))</f>
        <v/>
      </c>
      <c r="R710" s="88" t="str">
        <f t="shared" si="3"/>
        <v/>
      </c>
      <c r="S710" s="88" t="str">
        <f t="array" ref="S710">if(V710="","",XLOOKUP(V710,Master[Company],Master[Group],"NA",0,1))</f>
        <v/>
      </c>
      <c r="T710" s="88" t="str">
        <f t="array" ref="T710">if(V710="","",XLOOKUP(V710,Master[Company],Master[Loading Location],"NA",0,1))</f>
        <v/>
      </c>
      <c r="U710" s="88" t="str">
        <f t="array" ref="U710">if(V710="","",XLOOKUP(V710,Master[Company],Master[Acronym],"NA",0,1))</f>
        <v/>
      </c>
      <c r="V710" s="88"/>
      <c r="W710" s="90"/>
      <c r="X710" s="90"/>
      <c r="Y710" s="88"/>
      <c r="Z710" s="88" t="str">
        <f t="shared" si="5"/>
        <v/>
      </c>
      <c r="AA710" s="88"/>
      <c r="AB710" s="88"/>
      <c r="AC710" s="88"/>
      <c r="AD710" s="166"/>
      <c r="AE710" s="303"/>
      <c r="AF710" s="304"/>
      <c r="AG710" s="304"/>
      <c r="AH710" s="304"/>
      <c r="AI710" s="304"/>
      <c r="AJ710" s="304"/>
      <c r="AK710" s="304"/>
      <c r="AL710" s="305"/>
      <c r="AM710" s="304"/>
      <c r="AN710" s="304"/>
      <c r="AO710" s="304"/>
      <c r="AP710" s="304"/>
      <c r="AQ710" s="304"/>
      <c r="AR710" s="304"/>
      <c r="AS710" s="304"/>
      <c r="AT710" s="304"/>
      <c r="AU710" s="164"/>
      <c r="AV710" s="306"/>
      <c r="AW710" s="306"/>
      <c r="AX710" s="164"/>
      <c r="AY710" s="166"/>
      <c r="AZ710" s="88"/>
      <c r="BA710" s="88"/>
      <c r="BB710" s="88"/>
      <c r="BC710" s="88"/>
      <c r="BD710" s="307"/>
      <c r="BE710" s="88"/>
      <c r="BF710" s="88"/>
      <c r="BG710" s="88"/>
      <c r="BH710" s="308"/>
      <c r="BI710" s="309"/>
      <c r="BJ710" s="310"/>
      <c r="BK710" s="310"/>
      <c r="BL710" s="310"/>
      <c r="BM710" s="310"/>
      <c r="BN710" s="214"/>
    </row>
    <row r="711" ht="22.5" customHeight="1">
      <c r="A711" s="85" t="str">
        <f t="shared" si="6"/>
        <v/>
      </c>
      <c r="B711" s="321"/>
      <c r="C711" s="319" t="str">
        <f t="shared" si="1"/>
        <v/>
      </c>
      <c r="D711" s="322"/>
      <c r="E711" s="320" t="str">
        <f t="shared" si="2"/>
        <v/>
      </c>
      <c r="F711" s="323"/>
      <c r="G711" s="164"/>
      <c r="H711" s="88" t="str">
        <f t="array" ref="H711">IF(D711="","",XLOOKUP(D711,'Master Data'!K:K,'Master Data'!N:N,"Input in Master Data",0,1))</f>
        <v/>
      </c>
      <c r="I711" s="88" t="str">
        <f t="array" ref="I711">IF(D711="","",XLOOKUP(D711,'Master Data'!K:K,'Master Data'!O:O,"Input in Master Data",0,1))</f>
        <v/>
      </c>
      <c r="J711" s="88" t="str">
        <f t="array" ref="J711">if(V711="","",XLOOKUP(V711,Master[Company],Master[Blow],"Unknown",0,1))</f>
        <v/>
      </c>
      <c r="K711" s="88" t="str">
        <f t="array" ref="K711">if(V711="","",XLOOKUP(V711,Master[Company],Master[Pigging],"Unknown",0,1))</f>
        <v/>
      </c>
      <c r="L711" s="88" t="str">
        <f t="array" ref="L711">if(V711="","",XLOOKUP(V711,Master[Company],Master[Load Method],"Unknown",0,1))</f>
        <v/>
      </c>
      <c r="M711" s="88" t="str">
        <f t="array" ref="M711">if(V711="","",XLOOKUP(V711,Master[Company],Master[Line Distance],"Unknown",0,1))</f>
        <v/>
      </c>
      <c r="N711" s="164"/>
      <c r="O711" s="301"/>
      <c r="P711" s="88"/>
      <c r="Q711" s="88" t="str">
        <f t="array" ref="Q711">if(V711="","",XLOOKUP(V711,Master[Company],Master[Terms],"NA",0,1))</f>
        <v/>
      </c>
      <c r="R711" s="88" t="str">
        <f t="shared" si="3"/>
        <v/>
      </c>
      <c r="S711" s="88" t="str">
        <f t="array" ref="S711">if(V711="","",XLOOKUP(V711,Master[Company],Master[Group],"NA",0,1))</f>
        <v/>
      </c>
      <c r="T711" s="88" t="str">
        <f t="array" ref="T711">if(V711="","",XLOOKUP(V711,Master[Company],Master[Loading Location],"NA",0,1))</f>
        <v/>
      </c>
      <c r="U711" s="88" t="str">
        <f t="array" ref="U711">if(V711="","",XLOOKUP(V711,Master[Company],Master[Acronym],"NA",0,1))</f>
        <v/>
      </c>
      <c r="V711" s="88"/>
      <c r="W711" s="90"/>
      <c r="X711" s="90"/>
      <c r="Y711" s="88"/>
      <c r="Z711" s="88" t="str">
        <f t="shared" si="5"/>
        <v/>
      </c>
      <c r="AA711" s="88"/>
      <c r="AB711" s="88"/>
      <c r="AC711" s="88"/>
      <c r="AD711" s="166"/>
      <c r="AE711" s="303"/>
      <c r="AF711" s="304"/>
      <c r="AG711" s="304"/>
      <c r="AH711" s="304"/>
      <c r="AI711" s="304"/>
      <c r="AJ711" s="304"/>
      <c r="AK711" s="304"/>
      <c r="AL711" s="305"/>
      <c r="AM711" s="304"/>
      <c r="AN711" s="304"/>
      <c r="AO711" s="304"/>
      <c r="AP711" s="304"/>
      <c r="AQ711" s="304"/>
      <c r="AR711" s="304"/>
      <c r="AS711" s="304"/>
      <c r="AT711" s="304"/>
      <c r="AU711" s="164"/>
      <c r="AV711" s="306"/>
      <c r="AW711" s="306"/>
      <c r="AX711" s="164"/>
      <c r="AY711" s="166"/>
      <c r="AZ711" s="88"/>
      <c r="BA711" s="88"/>
      <c r="BB711" s="88"/>
      <c r="BC711" s="88"/>
      <c r="BD711" s="307"/>
      <c r="BE711" s="88"/>
      <c r="BF711" s="88"/>
      <c r="BG711" s="88"/>
      <c r="BH711" s="308"/>
      <c r="BI711" s="309"/>
      <c r="BJ711" s="310"/>
      <c r="BK711" s="310"/>
      <c r="BL711" s="310"/>
      <c r="BM711" s="310"/>
      <c r="BN711" s="214"/>
    </row>
    <row r="712" ht="22.5" customHeight="1">
      <c r="A712" s="85" t="str">
        <f t="shared" si="6"/>
        <v/>
      </c>
      <c r="B712" s="321"/>
      <c r="C712" s="319" t="str">
        <f t="shared" si="1"/>
        <v/>
      </c>
      <c r="D712" s="322"/>
      <c r="E712" s="320" t="str">
        <f t="shared" si="2"/>
        <v/>
      </c>
      <c r="F712" s="323"/>
      <c r="G712" s="164"/>
      <c r="H712" s="88" t="str">
        <f t="array" ref="H712">IF(D712="","",XLOOKUP(D712,'Master Data'!K:K,'Master Data'!N:N,"Input in Master Data",0,1))</f>
        <v/>
      </c>
      <c r="I712" s="88" t="str">
        <f t="array" ref="I712">IF(D712="","",XLOOKUP(D712,'Master Data'!K:K,'Master Data'!O:O,"Input in Master Data",0,1))</f>
        <v/>
      </c>
      <c r="J712" s="88" t="str">
        <f t="array" ref="J712">if(V712="","",XLOOKUP(V712,Master[Company],Master[Blow],"Unknown",0,1))</f>
        <v/>
      </c>
      <c r="K712" s="88" t="str">
        <f t="array" ref="K712">if(V712="","",XLOOKUP(V712,Master[Company],Master[Pigging],"Unknown",0,1))</f>
        <v/>
      </c>
      <c r="L712" s="88" t="str">
        <f t="array" ref="L712">if(V712="","",XLOOKUP(V712,Master[Company],Master[Load Method],"Unknown",0,1))</f>
        <v/>
      </c>
      <c r="M712" s="88" t="str">
        <f t="array" ref="M712">if(V712="","",XLOOKUP(V712,Master[Company],Master[Line Distance],"Unknown",0,1))</f>
        <v/>
      </c>
      <c r="N712" s="164"/>
      <c r="O712" s="301"/>
      <c r="P712" s="88"/>
      <c r="Q712" s="88" t="str">
        <f t="array" ref="Q712">if(V712="","",XLOOKUP(V712,Master[Company],Master[Terms],"NA",0,1))</f>
        <v/>
      </c>
      <c r="R712" s="88" t="str">
        <f t="shared" si="3"/>
        <v/>
      </c>
      <c r="S712" s="88" t="str">
        <f t="array" ref="S712">if(V712="","",XLOOKUP(V712,Master[Company],Master[Group],"NA",0,1))</f>
        <v/>
      </c>
      <c r="T712" s="88" t="str">
        <f t="array" ref="T712">if(V712="","",XLOOKUP(V712,Master[Company],Master[Loading Location],"NA",0,1))</f>
        <v/>
      </c>
      <c r="U712" s="88" t="str">
        <f t="array" ref="U712">if(V712="","",XLOOKUP(V712,Master[Company],Master[Acronym],"NA",0,1))</f>
        <v/>
      </c>
      <c r="V712" s="88"/>
      <c r="W712" s="90"/>
      <c r="X712" s="90"/>
      <c r="Y712" s="88"/>
      <c r="Z712" s="88" t="str">
        <f t="shared" si="5"/>
        <v/>
      </c>
      <c r="AA712" s="88"/>
      <c r="AB712" s="88"/>
      <c r="AC712" s="88"/>
      <c r="AD712" s="166"/>
      <c r="AE712" s="303"/>
      <c r="AF712" s="304"/>
      <c r="AG712" s="304"/>
      <c r="AH712" s="304"/>
      <c r="AI712" s="304"/>
      <c r="AJ712" s="304"/>
      <c r="AK712" s="304"/>
      <c r="AL712" s="305"/>
      <c r="AM712" s="304"/>
      <c r="AN712" s="304"/>
      <c r="AO712" s="304"/>
      <c r="AP712" s="304"/>
      <c r="AQ712" s="304"/>
      <c r="AR712" s="304"/>
      <c r="AS712" s="304"/>
      <c r="AT712" s="304"/>
      <c r="AU712" s="164"/>
      <c r="AV712" s="306"/>
      <c r="AW712" s="306"/>
      <c r="AX712" s="164"/>
      <c r="AY712" s="166"/>
      <c r="AZ712" s="88"/>
      <c r="BA712" s="88"/>
      <c r="BB712" s="88"/>
      <c r="BC712" s="88"/>
      <c r="BD712" s="307"/>
      <c r="BE712" s="88"/>
      <c r="BF712" s="88"/>
      <c r="BG712" s="88"/>
      <c r="BH712" s="308"/>
      <c r="BI712" s="309"/>
      <c r="BJ712" s="310"/>
      <c r="BK712" s="310"/>
      <c r="BL712" s="310"/>
      <c r="BM712" s="310"/>
      <c r="BN712" s="214"/>
    </row>
    <row r="713" ht="22.5" customHeight="1">
      <c r="A713" s="85" t="str">
        <f t="shared" si="6"/>
        <v/>
      </c>
      <c r="B713" s="321"/>
      <c r="C713" s="319" t="str">
        <f t="shared" si="1"/>
        <v/>
      </c>
      <c r="D713" s="322"/>
      <c r="E713" s="320" t="str">
        <f t="shared" si="2"/>
        <v/>
      </c>
      <c r="F713" s="323"/>
      <c r="G713" s="164"/>
      <c r="H713" s="88" t="str">
        <f t="array" ref="H713">IF(D713="","",XLOOKUP(D713,'Master Data'!K:K,'Master Data'!N:N,"Input in Master Data",0,1))</f>
        <v/>
      </c>
      <c r="I713" s="88" t="str">
        <f t="array" ref="I713">IF(D713="","",XLOOKUP(D713,'Master Data'!K:K,'Master Data'!O:O,"Input in Master Data",0,1))</f>
        <v/>
      </c>
      <c r="J713" s="88" t="str">
        <f t="array" ref="J713">if(V713="","",XLOOKUP(V713,Master[Company],Master[Blow],"Unknown",0,1))</f>
        <v/>
      </c>
      <c r="K713" s="88" t="str">
        <f t="array" ref="K713">if(V713="","",XLOOKUP(V713,Master[Company],Master[Pigging],"Unknown",0,1))</f>
        <v/>
      </c>
      <c r="L713" s="88" t="str">
        <f t="array" ref="L713">if(V713="","",XLOOKUP(V713,Master[Company],Master[Load Method],"Unknown",0,1))</f>
        <v/>
      </c>
      <c r="M713" s="88" t="str">
        <f t="array" ref="M713">if(V713="","",XLOOKUP(V713,Master[Company],Master[Line Distance],"Unknown",0,1))</f>
        <v/>
      </c>
      <c r="N713" s="164"/>
      <c r="O713" s="301"/>
      <c r="P713" s="88"/>
      <c r="Q713" s="88" t="str">
        <f t="array" ref="Q713">if(V713="","",XLOOKUP(V713,Master[Company],Master[Terms],"NA",0,1))</f>
        <v/>
      </c>
      <c r="R713" s="88" t="str">
        <f t="shared" si="3"/>
        <v/>
      </c>
      <c r="S713" s="88" t="str">
        <f t="array" ref="S713">if(V713="","",XLOOKUP(V713,Master[Company],Master[Group],"NA",0,1))</f>
        <v/>
      </c>
      <c r="T713" s="88" t="str">
        <f t="array" ref="T713">if(V713="","",XLOOKUP(V713,Master[Company],Master[Loading Location],"NA",0,1))</f>
        <v/>
      </c>
      <c r="U713" s="88" t="str">
        <f t="array" ref="U713">if(V713="","",XLOOKUP(V713,Master[Company],Master[Acronym],"NA",0,1))</f>
        <v/>
      </c>
      <c r="V713" s="88"/>
      <c r="W713" s="90"/>
      <c r="X713" s="90"/>
      <c r="Y713" s="88"/>
      <c r="Z713" s="88" t="str">
        <f t="shared" si="5"/>
        <v/>
      </c>
      <c r="AA713" s="88"/>
      <c r="AB713" s="88"/>
      <c r="AC713" s="88"/>
      <c r="AD713" s="166"/>
      <c r="AE713" s="303"/>
      <c r="AF713" s="304"/>
      <c r="AG713" s="304"/>
      <c r="AH713" s="304"/>
      <c r="AI713" s="304"/>
      <c r="AJ713" s="304"/>
      <c r="AK713" s="304"/>
      <c r="AL713" s="305"/>
      <c r="AM713" s="304"/>
      <c r="AN713" s="304"/>
      <c r="AO713" s="304"/>
      <c r="AP713" s="304"/>
      <c r="AQ713" s="304"/>
      <c r="AR713" s="304"/>
      <c r="AS713" s="304"/>
      <c r="AT713" s="304"/>
      <c r="AU713" s="164"/>
      <c r="AV713" s="306"/>
      <c r="AW713" s="306"/>
      <c r="AX713" s="164"/>
      <c r="AY713" s="166"/>
      <c r="AZ713" s="88"/>
      <c r="BA713" s="88"/>
      <c r="BB713" s="88"/>
      <c r="BC713" s="88"/>
      <c r="BD713" s="307"/>
      <c r="BE713" s="88"/>
      <c r="BF713" s="88"/>
      <c r="BG713" s="88"/>
      <c r="BH713" s="308"/>
      <c r="BI713" s="309"/>
      <c r="BJ713" s="310"/>
      <c r="BK713" s="310"/>
      <c r="BL713" s="310"/>
      <c r="BM713" s="310"/>
      <c r="BN713" s="214"/>
    </row>
    <row r="714" ht="22.5" customHeight="1">
      <c r="A714" s="85" t="str">
        <f t="shared" si="6"/>
        <v/>
      </c>
      <c r="B714" s="321"/>
      <c r="C714" s="319" t="str">
        <f t="shared" si="1"/>
        <v/>
      </c>
      <c r="D714" s="322"/>
      <c r="E714" s="320" t="str">
        <f t="shared" si="2"/>
        <v/>
      </c>
      <c r="F714" s="323"/>
      <c r="G714" s="164"/>
      <c r="H714" s="88" t="str">
        <f t="array" ref="H714">IF(D714="","",XLOOKUP(D714,'Master Data'!K:K,'Master Data'!N:N,"Input in Master Data",0,1))</f>
        <v/>
      </c>
      <c r="I714" s="88" t="str">
        <f t="array" ref="I714">IF(D714="","",XLOOKUP(D714,'Master Data'!K:K,'Master Data'!O:O,"Input in Master Data",0,1))</f>
        <v/>
      </c>
      <c r="J714" s="88" t="str">
        <f t="array" ref="J714">if(V714="","",XLOOKUP(V714,Master[Company],Master[Blow],"Unknown",0,1))</f>
        <v/>
      </c>
      <c r="K714" s="88" t="str">
        <f t="array" ref="K714">if(V714="","",XLOOKUP(V714,Master[Company],Master[Pigging],"Unknown",0,1))</f>
        <v/>
      </c>
      <c r="L714" s="88" t="str">
        <f t="array" ref="L714">if(V714="","",XLOOKUP(V714,Master[Company],Master[Load Method],"Unknown",0,1))</f>
        <v/>
      </c>
      <c r="M714" s="88" t="str">
        <f t="array" ref="M714">if(V714="","",XLOOKUP(V714,Master[Company],Master[Line Distance],"Unknown",0,1))</f>
        <v/>
      </c>
      <c r="N714" s="164"/>
      <c r="O714" s="301"/>
      <c r="P714" s="88"/>
      <c r="Q714" s="88" t="str">
        <f t="array" ref="Q714">if(V714="","",XLOOKUP(V714,Master[Company],Master[Terms],"NA",0,1))</f>
        <v/>
      </c>
      <c r="R714" s="88" t="str">
        <f t="shared" si="3"/>
        <v/>
      </c>
      <c r="S714" s="88" t="str">
        <f t="array" ref="S714">if(V714="","",XLOOKUP(V714,Master[Company],Master[Group],"NA",0,1))</f>
        <v/>
      </c>
      <c r="T714" s="88" t="str">
        <f t="array" ref="T714">if(V714="","",XLOOKUP(V714,Master[Company],Master[Loading Location],"NA",0,1))</f>
        <v/>
      </c>
      <c r="U714" s="88" t="str">
        <f t="array" ref="U714">if(V714="","",XLOOKUP(V714,Master[Company],Master[Acronym],"NA",0,1))</f>
        <v/>
      </c>
      <c r="V714" s="88"/>
      <c r="W714" s="90"/>
      <c r="X714" s="90"/>
      <c r="Y714" s="88"/>
      <c r="Z714" s="88" t="str">
        <f t="shared" si="5"/>
        <v/>
      </c>
      <c r="AA714" s="88"/>
      <c r="AB714" s="88"/>
      <c r="AC714" s="88"/>
      <c r="AD714" s="166"/>
      <c r="AE714" s="303"/>
      <c r="AF714" s="304"/>
      <c r="AG714" s="304"/>
      <c r="AH714" s="304"/>
      <c r="AI714" s="304"/>
      <c r="AJ714" s="304"/>
      <c r="AK714" s="304"/>
      <c r="AL714" s="305"/>
      <c r="AM714" s="304"/>
      <c r="AN714" s="304"/>
      <c r="AO714" s="304"/>
      <c r="AP714" s="304"/>
      <c r="AQ714" s="304"/>
      <c r="AR714" s="304"/>
      <c r="AS714" s="304"/>
      <c r="AT714" s="304"/>
      <c r="AU714" s="164"/>
      <c r="AV714" s="306"/>
      <c r="AW714" s="306"/>
      <c r="AX714" s="164"/>
      <c r="AY714" s="166"/>
      <c r="AZ714" s="88"/>
      <c r="BA714" s="88"/>
      <c r="BB714" s="88"/>
      <c r="BC714" s="88"/>
      <c r="BD714" s="307"/>
      <c r="BE714" s="88"/>
      <c r="BF714" s="88"/>
      <c r="BG714" s="88"/>
      <c r="BH714" s="308"/>
      <c r="BI714" s="309"/>
      <c r="BJ714" s="310"/>
      <c r="BK714" s="310"/>
      <c r="BL714" s="310"/>
      <c r="BM714" s="310"/>
      <c r="BN714" s="214"/>
    </row>
    <row r="715" ht="22.5" customHeight="1">
      <c r="A715" s="85" t="str">
        <f t="shared" si="6"/>
        <v/>
      </c>
      <c r="B715" s="321"/>
      <c r="C715" s="319" t="str">
        <f t="shared" si="1"/>
        <v/>
      </c>
      <c r="D715" s="322"/>
      <c r="E715" s="320" t="str">
        <f t="shared" si="2"/>
        <v/>
      </c>
      <c r="F715" s="323"/>
      <c r="G715" s="164"/>
      <c r="H715" s="88" t="str">
        <f t="array" ref="H715">IF(D715="","",XLOOKUP(D715,'Master Data'!K:K,'Master Data'!N:N,"Input in Master Data",0,1))</f>
        <v/>
      </c>
      <c r="I715" s="88" t="str">
        <f t="array" ref="I715">IF(D715="","",XLOOKUP(D715,'Master Data'!K:K,'Master Data'!O:O,"Input in Master Data",0,1))</f>
        <v/>
      </c>
      <c r="J715" s="88" t="str">
        <f t="array" ref="J715">if(V715="","",XLOOKUP(V715,Master[Company],Master[Blow],"Unknown",0,1))</f>
        <v/>
      </c>
      <c r="K715" s="88" t="str">
        <f t="array" ref="K715">if(V715="","",XLOOKUP(V715,Master[Company],Master[Pigging],"Unknown",0,1))</f>
        <v/>
      </c>
      <c r="L715" s="88" t="str">
        <f t="array" ref="L715">if(V715="","",XLOOKUP(V715,Master[Company],Master[Load Method],"Unknown",0,1))</f>
        <v/>
      </c>
      <c r="M715" s="88" t="str">
        <f t="array" ref="M715">if(V715="","",XLOOKUP(V715,Master[Company],Master[Line Distance],"Unknown",0,1))</f>
        <v/>
      </c>
      <c r="N715" s="164"/>
      <c r="O715" s="301"/>
      <c r="P715" s="88"/>
      <c r="Q715" s="88" t="str">
        <f t="array" ref="Q715">if(V715="","",XLOOKUP(V715,Master[Company],Master[Terms],"NA",0,1))</f>
        <v/>
      </c>
      <c r="R715" s="88" t="str">
        <f t="shared" si="3"/>
        <v/>
      </c>
      <c r="S715" s="88" t="str">
        <f t="array" ref="S715">if(V715="","",XLOOKUP(V715,Master[Company],Master[Group],"NA",0,1))</f>
        <v/>
      </c>
      <c r="T715" s="88" t="str">
        <f t="array" ref="T715">if(V715="","",XLOOKUP(V715,Master[Company],Master[Loading Location],"NA",0,1))</f>
        <v/>
      </c>
      <c r="U715" s="88" t="str">
        <f t="array" ref="U715">if(V715="","",XLOOKUP(V715,Master[Company],Master[Acronym],"NA",0,1))</f>
        <v/>
      </c>
      <c r="V715" s="88"/>
      <c r="W715" s="90"/>
      <c r="X715" s="90"/>
      <c r="Y715" s="88"/>
      <c r="Z715" s="88" t="str">
        <f t="shared" si="5"/>
        <v/>
      </c>
      <c r="AA715" s="88"/>
      <c r="AB715" s="88"/>
      <c r="AC715" s="88"/>
      <c r="AD715" s="166"/>
      <c r="AE715" s="303"/>
      <c r="AF715" s="304"/>
      <c r="AG715" s="304"/>
      <c r="AH715" s="304"/>
      <c r="AI715" s="304"/>
      <c r="AJ715" s="304"/>
      <c r="AK715" s="304"/>
      <c r="AL715" s="305"/>
      <c r="AM715" s="304"/>
      <c r="AN715" s="304"/>
      <c r="AO715" s="304"/>
      <c r="AP715" s="304"/>
      <c r="AQ715" s="304"/>
      <c r="AR715" s="304"/>
      <c r="AS715" s="304"/>
      <c r="AT715" s="304"/>
      <c r="AU715" s="164"/>
      <c r="AV715" s="306"/>
      <c r="AW715" s="306"/>
      <c r="AX715" s="164"/>
      <c r="AY715" s="166"/>
      <c r="AZ715" s="88"/>
      <c r="BA715" s="88"/>
      <c r="BB715" s="88"/>
      <c r="BC715" s="88"/>
      <c r="BD715" s="307"/>
      <c r="BE715" s="88"/>
      <c r="BF715" s="88"/>
      <c r="BG715" s="88"/>
      <c r="BH715" s="308"/>
      <c r="BI715" s="309"/>
      <c r="BJ715" s="310"/>
      <c r="BK715" s="310"/>
      <c r="BL715" s="310"/>
      <c r="BM715" s="310"/>
      <c r="BN715" s="214"/>
    </row>
    <row r="716" ht="22.5" customHeight="1">
      <c r="A716" s="85" t="str">
        <f t="shared" si="6"/>
        <v/>
      </c>
      <c r="B716" s="321"/>
      <c r="C716" s="319" t="str">
        <f t="shared" si="1"/>
        <v/>
      </c>
      <c r="D716" s="322"/>
      <c r="E716" s="320" t="str">
        <f t="shared" si="2"/>
        <v/>
      </c>
      <c r="F716" s="323"/>
      <c r="G716" s="164"/>
      <c r="H716" s="88" t="str">
        <f t="array" ref="H716">IF(D716="","",XLOOKUP(D716,'Master Data'!K:K,'Master Data'!N:N,"Input in Master Data",0,1))</f>
        <v/>
      </c>
      <c r="I716" s="88" t="str">
        <f t="array" ref="I716">IF(D716="","",XLOOKUP(D716,'Master Data'!K:K,'Master Data'!O:O,"Input in Master Data",0,1))</f>
        <v/>
      </c>
      <c r="J716" s="88" t="str">
        <f t="array" ref="J716">if(V716="","",XLOOKUP(V716,Master[Company],Master[Blow],"Unknown",0,1))</f>
        <v/>
      </c>
      <c r="K716" s="88" t="str">
        <f t="array" ref="K716">if(V716="","",XLOOKUP(V716,Master[Company],Master[Pigging],"Unknown",0,1))</f>
        <v/>
      </c>
      <c r="L716" s="88" t="str">
        <f t="array" ref="L716">if(V716="","",XLOOKUP(V716,Master[Company],Master[Load Method],"Unknown",0,1))</f>
        <v/>
      </c>
      <c r="M716" s="88" t="str">
        <f t="array" ref="M716">if(V716="","",XLOOKUP(V716,Master[Company],Master[Line Distance],"Unknown",0,1))</f>
        <v/>
      </c>
      <c r="N716" s="164"/>
      <c r="O716" s="301"/>
      <c r="P716" s="88"/>
      <c r="Q716" s="88" t="str">
        <f t="array" ref="Q716">if(V716="","",XLOOKUP(V716,Master[Company],Master[Terms],"NA",0,1))</f>
        <v/>
      </c>
      <c r="R716" s="88" t="str">
        <f t="shared" si="3"/>
        <v/>
      </c>
      <c r="S716" s="88" t="str">
        <f t="array" ref="S716">if(V716="","",XLOOKUP(V716,Master[Company],Master[Group],"NA",0,1))</f>
        <v/>
      </c>
      <c r="T716" s="88" t="str">
        <f t="array" ref="T716">if(V716="","",XLOOKUP(V716,Master[Company],Master[Loading Location],"NA",0,1))</f>
        <v/>
      </c>
      <c r="U716" s="88" t="str">
        <f t="array" ref="U716">if(V716="","",XLOOKUP(V716,Master[Company],Master[Acronym],"NA",0,1))</f>
        <v/>
      </c>
      <c r="V716" s="88"/>
      <c r="W716" s="90"/>
      <c r="X716" s="90"/>
      <c r="Y716" s="88"/>
      <c r="Z716" s="88" t="str">
        <f t="shared" si="5"/>
        <v/>
      </c>
      <c r="AA716" s="88"/>
      <c r="AB716" s="88"/>
      <c r="AC716" s="88"/>
      <c r="AD716" s="166"/>
      <c r="AE716" s="303"/>
      <c r="AF716" s="304"/>
      <c r="AG716" s="304"/>
      <c r="AH716" s="304"/>
      <c r="AI716" s="304"/>
      <c r="AJ716" s="304"/>
      <c r="AK716" s="304"/>
      <c r="AL716" s="305"/>
      <c r="AM716" s="304"/>
      <c r="AN716" s="304"/>
      <c r="AO716" s="304"/>
      <c r="AP716" s="304"/>
      <c r="AQ716" s="304"/>
      <c r="AR716" s="304"/>
      <c r="AS716" s="304"/>
      <c r="AT716" s="304"/>
      <c r="AU716" s="164"/>
      <c r="AV716" s="306"/>
      <c r="AW716" s="306"/>
      <c r="AX716" s="164"/>
      <c r="AY716" s="166"/>
      <c r="AZ716" s="88"/>
      <c r="BA716" s="88"/>
      <c r="BB716" s="88"/>
      <c r="BC716" s="88"/>
      <c r="BD716" s="307"/>
      <c r="BE716" s="88"/>
      <c r="BF716" s="88"/>
      <c r="BG716" s="88"/>
      <c r="BH716" s="308"/>
      <c r="BI716" s="309"/>
      <c r="BJ716" s="310"/>
      <c r="BK716" s="310"/>
      <c r="BL716" s="310"/>
      <c r="BM716" s="310"/>
      <c r="BN716" s="214"/>
    </row>
    <row r="717" ht="22.5" customHeight="1">
      <c r="A717" s="85" t="str">
        <f t="shared" si="6"/>
        <v/>
      </c>
      <c r="B717" s="321"/>
      <c r="C717" s="319" t="str">
        <f t="shared" si="1"/>
        <v/>
      </c>
      <c r="D717" s="322"/>
      <c r="E717" s="320" t="str">
        <f t="shared" si="2"/>
        <v/>
      </c>
      <c r="F717" s="323"/>
      <c r="G717" s="164"/>
      <c r="H717" s="88" t="str">
        <f t="array" ref="H717">IF(D717="","",XLOOKUP(D717,'Master Data'!K:K,'Master Data'!N:N,"Input in Master Data",0,1))</f>
        <v/>
      </c>
      <c r="I717" s="88" t="str">
        <f t="array" ref="I717">IF(D717="","",XLOOKUP(D717,'Master Data'!K:K,'Master Data'!O:O,"Input in Master Data",0,1))</f>
        <v/>
      </c>
      <c r="J717" s="88" t="str">
        <f t="array" ref="J717">if(V717="","",XLOOKUP(V717,Master[Company],Master[Blow],"Unknown",0,1))</f>
        <v/>
      </c>
      <c r="K717" s="88" t="str">
        <f t="array" ref="K717">if(V717="","",XLOOKUP(V717,Master[Company],Master[Pigging],"Unknown",0,1))</f>
        <v/>
      </c>
      <c r="L717" s="88" t="str">
        <f t="array" ref="L717">if(V717="","",XLOOKUP(V717,Master[Company],Master[Load Method],"Unknown",0,1))</f>
        <v/>
      </c>
      <c r="M717" s="88" t="str">
        <f t="array" ref="M717">if(V717="","",XLOOKUP(V717,Master[Company],Master[Line Distance],"Unknown",0,1))</f>
        <v/>
      </c>
      <c r="N717" s="164"/>
      <c r="O717" s="301"/>
      <c r="P717" s="88"/>
      <c r="Q717" s="88" t="str">
        <f t="array" ref="Q717">if(V717="","",XLOOKUP(V717,Master[Company],Master[Terms],"NA",0,1))</f>
        <v/>
      </c>
      <c r="R717" s="88" t="str">
        <f t="shared" si="3"/>
        <v/>
      </c>
      <c r="S717" s="88" t="str">
        <f t="array" ref="S717">if(V717="","",XLOOKUP(V717,Master[Company],Master[Group],"NA",0,1))</f>
        <v/>
      </c>
      <c r="T717" s="88" t="str">
        <f t="array" ref="T717">if(V717="","",XLOOKUP(V717,Master[Company],Master[Loading Location],"NA",0,1))</f>
        <v/>
      </c>
      <c r="U717" s="88" t="str">
        <f t="array" ref="U717">if(V717="","",XLOOKUP(V717,Master[Company],Master[Acronym],"NA",0,1))</f>
        <v/>
      </c>
      <c r="V717" s="88"/>
      <c r="W717" s="90"/>
      <c r="X717" s="90"/>
      <c r="Y717" s="88"/>
      <c r="Z717" s="88" t="str">
        <f t="shared" si="5"/>
        <v/>
      </c>
      <c r="AA717" s="88"/>
      <c r="AB717" s="88"/>
      <c r="AC717" s="88"/>
      <c r="AD717" s="166"/>
      <c r="AE717" s="303"/>
      <c r="AF717" s="304"/>
      <c r="AG717" s="304"/>
      <c r="AH717" s="304"/>
      <c r="AI717" s="304"/>
      <c r="AJ717" s="304"/>
      <c r="AK717" s="304"/>
      <c r="AL717" s="305"/>
      <c r="AM717" s="304"/>
      <c r="AN717" s="304"/>
      <c r="AO717" s="304"/>
      <c r="AP717" s="304"/>
      <c r="AQ717" s="304"/>
      <c r="AR717" s="304"/>
      <c r="AS717" s="304"/>
      <c r="AT717" s="304"/>
      <c r="AU717" s="164"/>
      <c r="AV717" s="306"/>
      <c r="AW717" s="306"/>
      <c r="AX717" s="164"/>
      <c r="AY717" s="166"/>
      <c r="AZ717" s="88"/>
      <c r="BA717" s="88"/>
      <c r="BB717" s="88"/>
      <c r="BC717" s="88"/>
      <c r="BD717" s="307"/>
      <c r="BE717" s="88"/>
      <c r="BF717" s="88"/>
      <c r="BG717" s="88"/>
      <c r="BH717" s="308"/>
      <c r="BI717" s="309"/>
      <c r="BJ717" s="310"/>
      <c r="BK717" s="310"/>
      <c r="BL717" s="310"/>
      <c r="BM717" s="310"/>
      <c r="BN717" s="214"/>
    </row>
    <row r="718" ht="22.5" customHeight="1">
      <c r="A718" s="85" t="str">
        <f t="shared" si="6"/>
        <v/>
      </c>
      <c r="B718" s="321"/>
      <c r="C718" s="319" t="str">
        <f t="shared" si="1"/>
        <v/>
      </c>
      <c r="D718" s="322"/>
      <c r="E718" s="320" t="str">
        <f t="shared" si="2"/>
        <v/>
      </c>
      <c r="F718" s="323"/>
      <c r="G718" s="164"/>
      <c r="H718" s="88" t="str">
        <f t="array" ref="H718">IF(D718="","",XLOOKUP(D718,'Master Data'!K:K,'Master Data'!N:N,"Input in Master Data",0,1))</f>
        <v/>
      </c>
      <c r="I718" s="88" t="str">
        <f t="array" ref="I718">IF(D718="","",XLOOKUP(D718,'Master Data'!K:K,'Master Data'!O:O,"Input in Master Data",0,1))</f>
        <v/>
      </c>
      <c r="J718" s="88" t="str">
        <f t="array" ref="J718">if(V718="","",XLOOKUP(V718,Master[Company],Master[Blow],"Unknown",0,1))</f>
        <v/>
      </c>
      <c r="K718" s="88" t="str">
        <f t="array" ref="K718">if(V718="","",XLOOKUP(V718,Master[Company],Master[Pigging],"Unknown",0,1))</f>
        <v/>
      </c>
      <c r="L718" s="88" t="str">
        <f t="array" ref="L718">if(V718="","",XLOOKUP(V718,Master[Company],Master[Load Method],"Unknown",0,1))</f>
        <v/>
      </c>
      <c r="M718" s="88" t="str">
        <f t="array" ref="M718">if(V718="","",XLOOKUP(V718,Master[Company],Master[Line Distance],"Unknown",0,1))</f>
        <v/>
      </c>
      <c r="N718" s="164"/>
      <c r="O718" s="301"/>
      <c r="P718" s="88"/>
      <c r="Q718" s="88" t="str">
        <f t="array" ref="Q718">if(V718="","",XLOOKUP(V718,Master[Company],Master[Terms],"NA",0,1))</f>
        <v/>
      </c>
      <c r="R718" s="88" t="str">
        <f t="shared" si="3"/>
        <v/>
      </c>
      <c r="S718" s="88" t="str">
        <f t="array" ref="S718">if(V718="","",XLOOKUP(V718,Master[Company],Master[Group],"NA",0,1))</f>
        <v/>
      </c>
      <c r="T718" s="88" t="str">
        <f t="array" ref="T718">if(V718="","",XLOOKUP(V718,Master[Company],Master[Loading Location],"NA",0,1))</f>
        <v/>
      </c>
      <c r="U718" s="88" t="str">
        <f t="array" ref="U718">if(V718="","",XLOOKUP(V718,Master[Company],Master[Acronym],"NA",0,1))</f>
        <v/>
      </c>
      <c r="V718" s="88"/>
      <c r="W718" s="90"/>
      <c r="X718" s="90"/>
      <c r="Y718" s="88"/>
      <c r="Z718" s="88" t="str">
        <f t="shared" si="5"/>
        <v/>
      </c>
      <c r="AA718" s="88"/>
      <c r="AB718" s="88"/>
      <c r="AC718" s="88"/>
      <c r="AD718" s="166"/>
      <c r="AE718" s="303"/>
      <c r="AF718" s="304"/>
      <c r="AG718" s="304"/>
      <c r="AH718" s="304"/>
      <c r="AI718" s="304"/>
      <c r="AJ718" s="304"/>
      <c r="AK718" s="304"/>
      <c r="AL718" s="305"/>
      <c r="AM718" s="304"/>
      <c r="AN718" s="304"/>
      <c r="AO718" s="304"/>
      <c r="AP718" s="304"/>
      <c r="AQ718" s="304"/>
      <c r="AR718" s="304"/>
      <c r="AS718" s="304"/>
      <c r="AT718" s="304"/>
      <c r="AU718" s="164"/>
      <c r="AV718" s="306"/>
      <c r="AW718" s="306"/>
      <c r="AX718" s="164"/>
      <c r="AY718" s="166"/>
      <c r="AZ718" s="88"/>
      <c r="BA718" s="88"/>
      <c r="BB718" s="88"/>
      <c r="BC718" s="88"/>
      <c r="BD718" s="307"/>
      <c r="BE718" s="88"/>
      <c r="BF718" s="88"/>
      <c r="BG718" s="88"/>
      <c r="BH718" s="308"/>
      <c r="BI718" s="309"/>
      <c r="BJ718" s="310"/>
      <c r="BK718" s="310"/>
      <c r="BL718" s="310"/>
      <c r="BM718" s="310"/>
      <c r="BN718" s="214"/>
    </row>
    <row r="719" ht="22.5" customHeight="1">
      <c r="A719" s="85" t="str">
        <f t="shared" si="6"/>
        <v/>
      </c>
      <c r="B719" s="321"/>
      <c r="C719" s="319" t="str">
        <f t="shared" si="1"/>
        <v/>
      </c>
      <c r="D719" s="322"/>
      <c r="E719" s="320" t="str">
        <f t="shared" si="2"/>
        <v/>
      </c>
      <c r="F719" s="323"/>
      <c r="G719" s="164"/>
      <c r="H719" s="88" t="str">
        <f t="array" ref="H719">IF(D719="","",XLOOKUP(D719,'Master Data'!K:K,'Master Data'!N:N,"Input in Master Data",0,1))</f>
        <v/>
      </c>
      <c r="I719" s="88" t="str">
        <f t="array" ref="I719">IF(D719="","",XLOOKUP(D719,'Master Data'!K:K,'Master Data'!O:O,"Input in Master Data",0,1))</f>
        <v/>
      </c>
      <c r="J719" s="88" t="str">
        <f t="array" ref="J719">if(V719="","",XLOOKUP(V719,Master[Company],Master[Blow],"Unknown",0,1))</f>
        <v/>
      </c>
      <c r="K719" s="88" t="str">
        <f t="array" ref="K719">if(V719="","",XLOOKUP(V719,Master[Company],Master[Pigging],"Unknown",0,1))</f>
        <v/>
      </c>
      <c r="L719" s="88" t="str">
        <f t="array" ref="L719">if(V719="","",XLOOKUP(V719,Master[Company],Master[Load Method],"Unknown",0,1))</f>
        <v/>
      </c>
      <c r="M719" s="88" t="str">
        <f t="array" ref="M719">if(V719="","",XLOOKUP(V719,Master[Company],Master[Line Distance],"Unknown",0,1))</f>
        <v/>
      </c>
      <c r="N719" s="164"/>
      <c r="O719" s="301"/>
      <c r="P719" s="88"/>
      <c r="Q719" s="88" t="str">
        <f t="array" ref="Q719">if(V719="","",XLOOKUP(V719,Master[Company],Master[Terms],"NA",0,1))</f>
        <v/>
      </c>
      <c r="R719" s="88" t="str">
        <f t="shared" si="3"/>
        <v/>
      </c>
      <c r="S719" s="88" t="str">
        <f t="array" ref="S719">if(V719="","",XLOOKUP(V719,Master[Company],Master[Group],"NA",0,1))</f>
        <v/>
      </c>
      <c r="T719" s="88" t="str">
        <f t="array" ref="T719">if(V719="","",XLOOKUP(V719,Master[Company],Master[Loading Location],"NA",0,1))</f>
        <v/>
      </c>
      <c r="U719" s="88" t="str">
        <f t="array" ref="U719">if(V719="","",XLOOKUP(V719,Master[Company],Master[Acronym],"NA",0,1))</f>
        <v/>
      </c>
      <c r="V719" s="88"/>
      <c r="W719" s="90"/>
      <c r="X719" s="90"/>
      <c r="Y719" s="88"/>
      <c r="Z719" s="88" t="str">
        <f t="shared" si="5"/>
        <v/>
      </c>
      <c r="AA719" s="88"/>
      <c r="AB719" s="88"/>
      <c r="AC719" s="88"/>
      <c r="AD719" s="166"/>
      <c r="AE719" s="303"/>
      <c r="AF719" s="304"/>
      <c r="AG719" s="304"/>
      <c r="AH719" s="304"/>
      <c r="AI719" s="304"/>
      <c r="AJ719" s="304"/>
      <c r="AK719" s="304"/>
      <c r="AL719" s="305"/>
      <c r="AM719" s="304"/>
      <c r="AN719" s="304"/>
      <c r="AO719" s="304"/>
      <c r="AP719" s="304"/>
      <c r="AQ719" s="304"/>
      <c r="AR719" s="304"/>
      <c r="AS719" s="304"/>
      <c r="AT719" s="304"/>
      <c r="AU719" s="164"/>
      <c r="AV719" s="306"/>
      <c r="AW719" s="306"/>
      <c r="AX719" s="164"/>
      <c r="AY719" s="166"/>
      <c r="AZ719" s="88"/>
      <c r="BA719" s="88"/>
      <c r="BB719" s="88"/>
      <c r="BC719" s="88"/>
      <c r="BD719" s="307"/>
      <c r="BE719" s="88"/>
      <c r="BF719" s="88"/>
      <c r="BG719" s="88"/>
      <c r="BH719" s="308"/>
      <c r="BI719" s="309"/>
      <c r="BJ719" s="310"/>
      <c r="BK719" s="310"/>
      <c r="BL719" s="310"/>
      <c r="BM719" s="310"/>
      <c r="BN719" s="214"/>
    </row>
    <row r="720" ht="22.5" customHeight="1">
      <c r="A720" s="85" t="str">
        <f t="shared" si="6"/>
        <v/>
      </c>
      <c r="B720" s="321"/>
      <c r="C720" s="319" t="str">
        <f t="shared" si="1"/>
        <v/>
      </c>
      <c r="D720" s="322"/>
      <c r="E720" s="320" t="str">
        <f t="shared" si="2"/>
        <v/>
      </c>
      <c r="F720" s="323"/>
      <c r="G720" s="164"/>
      <c r="H720" s="88" t="str">
        <f t="array" ref="H720">IF(D720="","",XLOOKUP(D720,'Master Data'!K:K,'Master Data'!N:N,"Input in Master Data",0,1))</f>
        <v/>
      </c>
      <c r="I720" s="88" t="str">
        <f t="array" ref="I720">IF(D720="","",XLOOKUP(D720,'Master Data'!K:K,'Master Data'!O:O,"Input in Master Data",0,1))</f>
        <v/>
      </c>
      <c r="J720" s="88" t="str">
        <f t="array" ref="J720">if(V720="","",XLOOKUP(V720,Master[Company],Master[Blow],"Unknown",0,1))</f>
        <v/>
      </c>
      <c r="K720" s="88" t="str">
        <f t="array" ref="K720">if(V720="","",XLOOKUP(V720,Master[Company],Master[Pigging],"Unknown",0,1))</f>
        <v/>
      </c>
      <c r="L720" s="88" t="str">
        <f t="array" ref="L720">if(V720="","",XLOOKUP(V720,Master[Company],Master[Load Method],"Unknown",0,1))</f>
        <v/>
      </c>
      <c r="M720" s="88" t="str">
        <f t="array" ref="M720">if(V720="","",XLOOKUP(V720,Master[Company],Master[Line Distance],"Unknown",0,1))</f>
        <v/>
      </c>
      <c r="N720" s="164"/>
      <c r="O720" s="301"/>
      <c r="P720" s="88"/>
      <c r="Q720" s="88" t="str">
        <f t="array" ref="Q720">if(V720="","",XLOOKUP(V720,Master[Company],Master[Terms],"NA",0,1))</f>
        <v/>
      </c>
      <c r="R720" s="88" t="str">
        <f t="shared" si="3"/>
        <v/>
      </c>
      <c r="S720" s="88" t="str">
        <f t="array" ref="S720">if(V720="","",XLOOKUP(V720,Master[Company],Master[Group],"NA",0,1))</f>
        <v/>
      </c>
      <c r="T720" s="88" t="str">
        <f t="array" ref="T720">if(V720="","",XLOOKUP(V720,Master[Company],Master[Loading Location],"NA",0,1))</f>
        <v/>
      </c>
      <c r="U720" s="88" t="str">
        <f t="array" ref="U720">if(V720="","",XLOOKUP(V720,Master[Company],Master[Acronym],"NA",0,1))</f>
        <v/>
      </c>
      <c r="V720" s="88"/>
      <c r="W720" s="90"/>
      <c r="X720" s="90"/>
      <c r="Y720" s="88"/>
      <c r="Z720" s="88" t="str">
        <f t="shared" si="5"/>
        <v/>
      </c>
      <c r="AA720" s="88"/>
      <c r="AB720" s="88"/>
      <c r="AC720" s="88"/>
      <c r="AD720" s="166"/>
      <c r="AE720" s="303"/>
      <c r="AF720" s="304"/>
      <c r="AG720" s="304"/>
      <c r="AH720" s="304"/>
      <c r="AI720" s="304"/>
      <c r="AJ720" s="304"/>
      <c r="AK720" s="304"/>
      <c r="AL720" s="305"/>
      <c r="AM720" s="304"/>
      <c r="AN720" s="304"/>
      <c r="AO720" s="304"/>
      <c r="AP720" s="304"/>
      <c r="AQ720" s="304"/>
      <c r="AR720" s="304"/>
      <c r="AS720" s="304"/>
      <c r="AT720" s="304"/>
      <c r="AU720" s="164"/>
      <c r="AV720" s="306"/>
      <c r="AW720" s="306"/>
      <c r="AX720" s="164"/>
      <c r="AY720" s="166"/>
      <c r="AZ720" s="88"/>
      <c r="BA720" s="88"/>
      <c r="BB720" s="88"/>
      <c r="BC720" s="88"/>
      <c r="BD720" s="307"/>
      <c r="BE720" s="88"/>
      <c r="BF720" s="88"/>
      <c r="BG720" s="88"/>
      <c r="BH720" s="308"/>
      <c r="BI720" s="309"/>
      <c r="BJ720" s="310"/>
      <c r="BK720" s="310"/>
      <c r="BL720" s="310"/>
      <c r="BM720" s="310"/>
      <c r="BN720" s="214"/>
    </row>
    <row r="721" ht="22.5" customHeight="1">
      <c r="A721" s="85" t="str">
        <f t="shared" si="6"/>
        <v/>
      </c>
      <c r="B721" s="321"/>
      <c r="C721" s="319" t="str">
        <f t="shared" si="1"/>
        <v/>
      </c>
      <c r="D721" s="322"/>
      <c r="E721" s="320" t="str">
        <f t="shared" si="2"/>
        <v/>
      </c>
      <c r="F721" s="323"/>
      <c r="G721" s="164"/>
      <c r="H721" s="88" t="str">
        <f t="array" ref="H721">IF(D721="","",XLOOKUP(D721,'Master Data'!K:K,'Master Data'!N:N,"Input in Master Data",0,1))</f>
        <v/>
      </c>
      <c r="I721" s="88" t="str">
        <f t="array" ref="I721">IF(D721="","",XLOOKUP(D721,'Master Data'!K:K,'Master Data'!O:O,"Input in Master Data",0,1))</f>
        <v/>
      </c>
      <c r="J721" s="88" t="str">
        <f t="array" ref="J721">if(V721="","",XLOOKUP(V721,Master[Company],Master[Blow],"Unknown",0,1))</f>
        <v/>
      </c>
      <c r="K721" s="88" t="str">
        <f t="array" ref="K721">if(V721="","",XLOOKUP(V721,Master[Company],Master[Pigging],"Unknown",0,1))</f>
        <v/>
      </c>
      <c r="L721" s="88" t="str">
        <f t="array" ref="L721">if(V721="","",XLOOKUP(V721,Master[Company],Master[Load Method],"Unknown",0,1))</f>
        <v/>
      </c>
      <c r="M721" s="88" t="str">
        <f t="array" ref="M721">if(V721="","",XLOOKUP(V721,Master[Company],Master[Line Distance],"Unknown",0,1))</f>
        <v/>
      </c>
      <c r="N721" s="164"/>
      <c r="O721" s="301"/>
      <c r="P721" s="88"/>
      <c r="Q721" s="88" t="str">
        <f t="array" ref="Q721">if(V721="","",XLOOKUP(V721,Master[Company],Master[Terms],"NA",0,1))</f>
        <v/>
      </c>
      <c r="R721" s="88" t="str">
        <f t="shared" si="3"/>
        <v/>
      </c>
      <c r="S721" s="88" t="str">
        <f t="array" ref="S721">if(V721="","",XLOOKUP(V721,Master[Company],Master[Group],"NA",0,1))</f>
        <v/>
      </c>
      <c r="T721" s="88" t="str">
        <f t="array" ref="T721">if(V721="","",XLOOKUP(V721,Master[Company],Master[Loading Location],"NA",0,1))</f>
        <v/>
      </c>
      <c r="U721" s="88" t="str">
        <f t="array" ref="U721">if(V721="","",XLOOKUP(V721,Master[Company],Master[Acronym],"NA",0,1))</f>
        <v/>
      </c>
      <c r="V721" s="88"/>
      <c r="W721" s="90"/>
      <c r="X721" s="90"/>
      <c r="Y721" s="88"/>
      <c r="Z721" s="88" t="str">
        <f t="shared" si="5"/>
        <v/>
      </c>
      <c r="AA721" s="88"/>
      <c r="AB721" s="88"/>
      <c r="AC721" s="88"/>
      <c r="AD721" s="166"/>
      <c r="AE721" s="303"/>
      <c r="AF721" s="304"/>
      <c r="AG721" s="304"/>
      <c r="AH721" s="304"/>
      <c r="AI721" s="304"/>
      <c r="AJ721" s="304"/>
      <c r="AK721" s="304"/>
      <c r="AL721" s="305"/>
      <c r="AM721" s="304"/>
      <c r="AN721" s="304"/>
      <c r="AO721" s="304"/>
      <c r="AP721" s="304"/>
      <c r="AQ721" s="304"/>
      <c r="AR721" s="304"/>
      <c r="AS721" s="304"/>
      <c r="AT721" s="304"/>
      <c r="AU721" s="164"/>
      <c r="AV721" s="306"/>
      <c r="AW721" s="306"/>
      <c r="AX721" s="164"/>
      <c r="AY721" s="166"/>
      <c r="AZ721" s="88"/>
      <c r="BA721" s="88"/>
      <c r="BB721" s="88"/>
      <c r="BC721" s="88"/>
      <c r="BD721" s="307"/>
      <c r="BE721" s="88"/>
      <c r="BF721" s="88"/>
      <c r="BG721" s="88"/>
      <c r="BH721" s="308"/>
      <c r="BI721" s="309"/>
      <c r="BJ721" s="310"/>
      <c r="BK721" s="310"/>
      <c r="BL721" s="310"/>
      <c r="BM721" s="310"/>
      <c r="BN721" s="214"/>
    </row>
    <row r="722" ht="22.5" customHeight="1">
      <c r="A722" s="85" t="str">
        <f t="shared" si="6"/>
        <v/>
      </c>
      <c r="B722" s="321"/>
      <c r="C722" s="319" t="str">
        <f t="shared" si="1"/>
        <v/>
      </c>
      <c r="D722" s="322"/>
      <c r="E722" s="320" t="str">
        <f t="shared" si="2"/>
        <v/>
      </c>
      <c r="F722" s="323"/>
      <c r="G722" s="164"/>
      <c r="H722" s="88" t="str">
        <f t="array" ref="H722">IF(D722="","",XLOOKUP(D722,'Master Data'!K:K,'Master Data'!N:N,"Input in Master Data",0,1))</f>
        <v/>
      </c>
      <c r="I722" s="88" t="str">
        <f t="array" ref="I722">IF(D722="","",XLOOKUP(D722,'Master Data'!K:K,'Master Data'!O:O,"Input in Master Data",0,1))</f>
        <v/>
      </c>
      <c r="J722" s="88" t="str">
        <f t="array" ref="J722">if(V722="","",XLOOKUP(V722,Master[Company],Master[Blow],"Unknown",0,1))</f>
        <v/>
      </c>
      <c r="K722" s="88" t="str">
        <f t="array" ref="K722">if(V722="","",XLOOKUP(V722,Master[Company],Master[Pigging],"Unknown",0,1))</f>
        <v/>
      </c>
      <c r="L722" s="88" t="str">
        <f t="array" ref="L722">if(V722="","",XLOOKUP(V722,Master[Company],Master[Load Method],"Unknown",0,1))</f>
        <v/>
      </c>
      <c r="M722" s="88" t="str">
        <f t="array" ref="M722">if(V722="","",XLOOKUP(V722,Master[Company],Master[Line Distance],"Unknown",0,1))</f>
        <v/>
      </c>
      <c r="N722" s="164"/>
      <c r="O722" s="301"/>
      <c r="P722" s="88"/>
      <c r="Q722" s="88" t="str">
        <f t="array" ref="Q722">if(V722="","",XLOOKUP(V722,Master[Company],Master[Terms],"NA",0,1))</f>
        <v/>
      </c>
      <c r="R722" s="88" t="str">
        <f t="shared" si="3"/>
        <v/>
      </c>
      <c r="S722" s="88" t="str">
        <f t="array" ref="S722">if(V722="","",XLOOKUP(V722,Master[Company],Master[Group],"NA",0,1))</f>
        <v/>
      </c>
      <c r="T722" s="88" t="str">
        <f t="array" ref="T722">if(V722="","",XLOOKUP(V722,Master[Company],Master[Loading Location],"NA",0,1))</f>
        <v/>
      </c>
      <c r="U722" s="88" t="str">
        <f t="array" ref="U722">if(V722="","",XLOOKUP(V722,Master[Company],Master[Acronym],"NA",0,1))</f>
        <v/>
      </c>
      <c r="V722" s="88"/>
      <c r="W722" s="90"/>
      <c r="X722" s="90"/>
      <c r="Y722" s="88"/>
      <c r="Z722" s="88" t="str">
        <f t="shared" si="5"/>
        <v/>
      </c>
      <c r="AA722" s="88"/>
      <c r="AB722" s="88"/>
      <c r="AC722" s="88"/>
      <c r="AD722" s="166"/>
      <c r="AE722" s="303"/>
      <c r="AF722" s="304"/>
      <c r="AG722" s="304"/>
      <c r="AH722" s="304"/>
      <c r="AI722" s="304"/>
      <c r="AJ722" s="304"/>
      <c r="AK722" s="304"/>
      <c r="AL722" s="305"/>
      <c r="AM722" s="304"/>
      <c r="AN722" s="304"/>
      <c r="AO722" s="304"/>
      <c r="AP722" s="304"/>
      <c r="AQ722" s="304"/>
      <c r="AR722" s="304"/>
      <c r="AS722" s="304"/>
      <c r="AT722" s="304"/>
      <c r="AU722" s="164"/>
      <c r="AV722" s="306"/>
      <c r="AW722" s="306"/>
      <c r="AX722" s="164"/>
      <c r="AY722" s="166"/>
      <c r="AZ722" s="88"/>
      <c r="BA722" s="88"/>
      <c r="BB722" s="88"/>
      <c r="BC722" s="88"/>
      <c r="BD722" s="307"/>
      <c r="BE722" s="88"/>
      <c r="BF722" s="88"/>
      <c r="BG722" s="88"/>
      <c r="BH722" s="308"/>
      <c r="BI722" s="309"/>
      <c r="BJ722" s="310"/>
      <c r="BK722" s="310"/>
      <c r="BL722" s="310"/>
      <c r="BM722" s="310"/>
      <c r="BN722" s="214"/>
    </row>
    <row r="723" ht="22.5" customHeight="1">
      <c r="A723" s="85" t="str">
        <f t="shared" si="6"/>
        <v/>
      </c>
      <c r="B723" s="321"/>
      <c r="C723" s="319" t="str">
        <f t="shared" si="1"/>
        <v/>
      </c>
      <c r="D723" s="322"/>
      <c r="E723" s="320" t="str">
        <f t="shared" si="2"/>
        <v/>
      </c>
      <c r="F723" s="323"/>
      <c r="G723" s="164"/>
      <c r="H723" s="88" t="str">
        <f t="array" ref="H723">IF(D723="","",XLOOKUP(D723,'Master Data'!K:K,'Master Data'!N:N,"Input in Master Data",0,1))</f>
        <v/>
      </c>
      <c r="I723" s="88" t="str">
        <f t="array" ref="I723">IF(D723="","",XLOOKUP(D723,'Master Data'!K:K,'Master Data'!O:O,"Input in Master Data",0,1))</f>
        <v/>
      </c>
      <c r="J723" s="88" t="str">
        <f t="array" ref="J723">if(V723="","",XLOOKUP(V723,Master[Company],Master[Blow],"Unknown",0,1))</f>
        <v/>
      </c>
      <c r="K723" s="88" t="str">
        <f t="array" ref="K723">if(V723="","",XLOOKUP(V723,Master[Company],Master[Pigging],"Unknown",0,1))</f>
        <v/>
      </c>
      <c r="L723" s="88" t="str">
        <f t="array" ref="L723">if(V723="","",XLOOKUP(V723,Master[Company],Master[Load Method],"Unknown",0,1))</f>
        <v/>
      </c>
      <c r="M723" s="88" t="str">
        <f t="array" ref="M723">if(V723="","",XLOOKUP(V723,Master[Company],Master[Line Distance],"Unknown",0,1))</f>
        <v/>
      </c>
      <c r="N723" s="164"/>
      <c r="O723" s="301"/>
      <c r="P723" s="88"/>
      <c r="Q723" s="88" t="str">
        <f t="array" ref="Q723">if(V723="","",XLOOKUP(V723,Master[Company],Master[Terms],"NA",0,1))</f>
        <v/>
      </c>
      <c r="R723" s="88" t="str">
        <f t="shared" si="3"/>
        <v/>
      </c>
      <c r="S723" s="88" t="str">
        <f t="array" ref="S723">if(V723="","",XLOOKUP(V723,Master[Company],Master[Group],"NA",0,1))</f>
        <v/>
      </c>
      <c r="T723" s="88" t="str">
        <f t="array" ref="T723">if(V723="","",XLOOKUP(V723,Master[Company],Master[Loading Location],"NA",0,1))</f>
        <v/>
      </c>
      <c r="U723" s="88" t="str">
        <f t="array" ref="U723">if(V723="","",XLOOKUP(V723,Master[Company],Master[Acronym],"NA",0,1))</f>
        <v/>
      </c>
      <c r="V723" s="88"/>
      <c r="W723" s="90"/>
      <c r="X723" s="90"/>
      <c r="Y723" s="88"/>
      <c r="Z723" s="88" t="str">
        <f t="shared" si="5"/>
        <v/>
      </c>
      <c r="AA723" s="88"/>
      <c r="AB723" s="88"/>
      <c r="AC723" s="88"/>
      <c r="AD723" s="166"/>
      <c r="AE723" s="303"/>
      <c r="AF723" s="304"/>
      <c r="AG723" s="304"/>
      <c r="AH723" s="304"/>
      <c r="AI723" s="304"/>
      <c r="AJ723" s="304"/>
      <c r="AK723" s="304"/>
      <c r="AL723" s="305"/>
      <c r="AM723" s="304"/>
      <c r="AN723" s="304"/>
      <c r="AO723" s="304"/>
      <c r="AP723" s="304"/>
      <c r="AQ723" s="304"/>
      <c r="AR723" s="304"/>
      <c r="AS723" s="304"/>
      <c r="AT723" s="304"/>
      <c r="AU723" s="164"/>
      <c r="AV723" s="306"/>
      <c r="AW723" s="306"/>
      <c r="AX723" s="164"/>
      <c r="AY723" s="166"/>
      <c r="AZ723" s="88"/>
      <c r="BA723" s="88"/>
      <c r="BB723" s="88"/>
      <c r="BC723" s="88"/>
      <c r="BD723" s="307"/>
      <c r="BE723" s="88"/>
      <c r="BF723" s="88"/>
      <c r="BG723" s="88"/>
      <c r="BH723" s="308"/>
      <c r="BI723" s="309"/>
      <c r="BJ723" s="310"/>
      <c r="BK723" s="310"/>
      <c r="BL723" s="310"/>
      <c r="BM723" s="310"/>
      <c r="BN723" s="214"/>
    </row>
    <row r="724" ht="22.5" customHeight="1">
      <c r="A724" s="85" t="str">
        <f t="shared" si="6"/>
        <v/>
      </c>
      <c r="B724" s="321"/>
      <c r="C724" s="319" t="str">
        <f t="shared" si="1"/>
        <v/>
      </c>
      <c r="D724" s="322"/>
      <c r="E724" s="320" t="str">
        <f t="shared" si="2"/>
        <v/>
      </c>
      <c r="F724" s="323"/>
      <c r="G724" s="164"/>
      <c r="H724" s="88" t="str">
        <f t="array" ref="H724">IF(D724="","",XLOOKUP(D724,'Master Data'!K:K,'Master Data'!N:N,"Input in Master Data",0,1))</f>
        <v/>
      </c>
      <c r="I724" s="88" t="str">
        <f t="array" ref="I724">IF(D724="","",XLOOKUP(D724,'Master Data'!K:K,'Master Data'!O:O,"Input in Master Data",0,1))</f>
        <v/>
      </c>
      <c r="J724" s="88" t="str">
        <f t="array" ref="J724">if(V724="","",XLOOKUP(V724,Master[Company],Master[Blow],"Unknown",0,1))</f>
        <v/>
      </c>
      <c r="K724" s="88" t="str">
        <f t="array" ref="K724">if(V724="","",XLOOKUP(V724,Master[Company],Master[Pigging],"Unknown",0,1))</f>
        <v/>
      </c>
      <c r="L724" s="88" t="str">
        <f t="array" ref="L724">if(V724="","",XLOOKUP(V724,Master[Company],Master[Load Method],"Unknown",0,1))</f>
        <v/>
      </c>
      <c r="M724" s="88" t="str">
        <f t="array" ref="M724">if(V724="","",XLOOKUP(V724,Master[Company],Master[Line Distance],"Unknown",0,1))</f>
        <v/>
      </c>
      <c r="N724" s="164"/>
      <c r="O724" s="301"/>
      <c r="P724" s="88"/>
      <c r="Q724" s="88" t="str">
        <f t="array" ref="Q724">if(V724="","",XLOOKUP(V724,Master[Company],Master[Terms],"NA",0,1))</f>
        <v/>
      </c>
      <c r="R724" s="88" t="str">
        <f t="shared" si="3"/>
        <v/>
      </c>
      <c r="S724" s="88" t="str">
        <f t="array" ref="S724">if(V724="","",XLOOKUP(V724,Master[Company],Master[Group],"NA",0,1))</f>
        <v/>
      </c>
      <c r="T724" s="88" t="str">
        <f t="array" ref="T724">if(V724="","",XLOOKUP(V724,Master[Company],Master[Loading Location],"NA",0,1))</f>
        <v/>
      </c>
      <c r="U724" s="88" t="str">
        <f t="array" ref="U724">if(V724="","",XLOOKUP(V724,Master[Company],Master[Acronym],"NA",0,1))</f>
        <v/>
      </c>
      <c r="V724" s="88"/>
      <c r="W724" s="90"/>
      <c r="X724" s="90"/>
      <c r="Y724" s="88"/>
      <c r="Z724" s="88" t="str">
        <f t="shared" si="5"/>
        <v/>
      </c>
      <c r="AA724" s="88"/>
      <c r="AB724" s="88"/>
      <c r="AC724" s="88"/>
      <c r="AD724" s="166"/>
      <c r="AE724" s="303"/>
      <c r="AF724" s="304"/>
      <c r="AG724" s="304"/>
      <c r="AH724" s="304"/>
      <c r="AI724" s="304"/>
      <c r="AJ724" s="304"/>
      <c r="AK724" s="304"/>
      <c r="AL724" s="305"/>
      <c r="AM724" s="304"/>
      <c r="AN724" s="304"/>
      <c r="AO724" s="304"/>
      <c r="AP724" s="304"/>
      <c r="AQ724" s="304"/>
      <c r="AR724" s="304"/>
      <c r="AS724" s="304"/>
      <c r="AT724" s="304"/>
      <c r="AU724" s="164"/>
      <c r="AV724" s="306"/>
      <c r="AW724" s="306"/>
      <c r="AX724" s="164"/>
      <c r="AY724" s="166"/>
      <c r="AZ724" s="88"/>
      <c r="BA724" s="88"/>
      <c r="BB724" s="88"/>
      <c r="BC724" s="88"/>
      <c r="BD724" s="307"/>
      <c r="BE724" s="88"/>
      <c r="BF724" s="88"/>
      <c r="BG724" s="88"/>
      <c r="BH724" s="308"/>
      <c r="BI724" s="309"/>
      <c r="BJ724" s="310"/>
      <c r="BK724" s="310"/>
      <c r="BL724" s="310"/>
      <c r="BM724" s="310"/>
      <c r="BN724" s="214"/>
    </row>
    <row r="725" ht="22.5" customHeight="1">
      <c r="A725" s="85" t="str">
        <f t="shared" si="6"/>
        <v/>
      </c>
      <c r="B725" s="321"/>
      <c r="C725" s="319" t="str">
        <f t="shared" si="1"/>
        <v/>
      </c>
      <c r="D725" s="322"/>
      <c r="E725" s="320" t="str">
        <f t="shared" si="2"/>
        <v/>
      </c>
      <c r="F725" s="323"/>
      <c r="G725" s="164"/>
      <c r="H725" s="88" t="str">
        <f t="array" ref="H725">IF(D725="","",XLOOKUP(D725,'Master Data'!K:K,'Master Data'!N:N,"Input in Master Data",0,1))</f>
        <v/>
      </c>
      <c r="I725" s="88" t="str">
        <f t="array" ref="I725">IF(D725="","",XLOOKUP(D725,'Master Data'!K:K,'Master Data'!O:O,"Input in Master Data",0,1))</f>
        <v/>
      </c>
      <c r="J725" s="88" t="str">
        <f t="array" ref="J725">if(V725="","",XLOOKUP(V725,Master[Company],Master[Blow],"Unknown",0,1))</f>
        <v/>
      </c>
      <c r="K725" s="88" t="str">
        <f t="array" ref="K725">if(V725="","",XLOOKUP(V725,Master[Company],Master[Pigging],"Unknown",0,1))</f>
        <v/>
      </c>
      <c r="L725" s="88" t="str">
        <f t="array" ref="L725">if(V725="","",XLOOKUP(V725,Master[Company],Master[Load Method],"Unknown",0,1))</f>
        <v/>
      </c>
      <c r="M725" s="88" t="str">
        <f t="array" ref="M725">if(V725="","",XLOOKUP(V725,Master[Company],Master[Line Distance],"Unknown",0,1))</f>
        <v/>
      </c>
      <c r="N725" s="164"/>
      <c r="O725" s="301"/>
      <c r="P725" s="88"/>
      <c r="Q725" s="88" t="str">
        <f t="array" ref="Q725">if(V725="","",XLOOKUP(V725,Master[Company],Master[Terms],"NA",0,1))</f>
        <v/>
      </c>
      <c r="R725" s="88" t="str">
        <f t="shared" si="3"/>
        <v/>
      </c>
      <c r="S725" s="88" t="str">
        <f t="array" ref="S725">if(V725="","",XLOOKUP(V725,Master[Company],Master[Group],"NA",0,1))</f>
        <v/>
      </c>
      <c r="T725" s="88" t="str">
        <f t="array" ref="T725">if(V725="","",XLOOKUP(V725,Master[Company],Master[Loading Location],"NA",0,1))</f>
        <v/>
      </c>
      <c r="U725" s="88" t="str">
        <f t="array" ref="U725">if(V725="","",XLOOKUP(V725,Master[Company],Master[Acronym],"NA",0,1))</f>
        <v/>
      </c>
      <c r="V725" s="88"/>
      <c r="W725" s="90"/>
      <c r="X725" s="90"/>
      <c r="Y725" s="88"/>
      <c r="Z725" s="88" t="str">
        <f t="shared" si="5"/>
        <v/>
      </c>
      <c r="AA725" s="88"/>
      <c r="AB725" s="88"/>
      <c r="AC725" s="88"/>
      <c r="AD725" s="166"/>
      <c r="AE725" s="303"/>
      <c r="AF725" s="304"/>
      <c r="AG725" s="304"/>
      <c r="AH725" s="304"/>
      <c r="AI725" s="304"/>
      <c r="AJ725" s="304"/>
      <c r="AK725" s="304"/>
      <c r="AL725" s="305"/>
      <c r="AM725" s="304"/>
      <c r="AN725" s="304"/>
      <c r="AO725" s="304"/>
      <c r="AP725" s="304"/>
      <c r="AQ725" s="304"/>
      <c r="AR725" s="304"/>
      <c r="AS725" s="304"/>
      <c r="AT725" s="304"/>
      <c r="AU725" s="164"/>
      <c r="AV725" s="306"/>
      <c r="AW725" s="306"/>
      <c r="AX725" s="164"/>
      <c r="AY725" s="166"/>
      <c r="AZ725" s="88"/>
      <c r="BA725" s="88"/>
      <c r="BB725" s="88"/>
      <c r="BC725" s="88"/>
      <c r="BD725" s="307"/>
      <c r="BE725" s="88"/>
      <c r="BF725" s="88"/>
      <c r="BG725" s="88"/>
      <c r="BH725" s="308"/>
      <c r="BI725" s="309"/>
      <c r="BJ725" s="310"/>
      <c r="BK725" s="310"/>
      <c r="BL725" s="310"/>
      <c r="BM725" s="310"/>
      <c r="BN725" s="214"/>
    </row>
    <row r="726" ht="22.5" customHeight="1">
      <c r="A726" s="85" t="str">
        <f t="shared" si="6"/>
        <v/>
      </c>
      <c r="B726" s="321"/>
      <c r="C726" s="319" t="str">
        <f t="shared" si="1"/>
        <v/>
      </c>
      <c r="D726" s="322"/>
      <c r="E726" s="320" t="str">
        <f t="shared" si="2"/>
        <v/>
      </c>
      <c r="F726" s="323"/>
      <c r="G726" s="164"/>
      <c r="H726" s="88" t="str">
        <f t="array" ref="H726">IF(D726="","",XLOOKUP(D726,'Master Data'!K:K,'Master Data'!N:N,"Input in Master Data",0,1))</f>
        <v/>
      </c>
      <c r="I726" s="88" t="str">
        <f t="array" ref="I726">IF(D726="","",XLOOKUP(D726,'Master Data'!K:K,'Master Data'!O:O,"Input in Master Data",0,1))</f>
        <v/>
      </c>
      <c r="J726" s="88" t="str">
        <f t="array" ref="J726">if(V726="","",XLOOKUP(V726,Master[Company],Master[Blow],"Unknown",0,1))</f>
        <v/>
      </c>
      <c r="K726" s="88" t="str">
        <f t="array" ref="K726">if(V726="","",XLOOKUP(V726,Master[Company],Master[Pigging],"Unknown",0,1))</f>
        <v/>
      </c>
      <c r="L726" s="88" t="str">
        <f t="array" ref="L726">if(V726="","",XLOOKUP(V726,Master[Company],Master[Load Method],"Unknown",0,1))</f>
        <v/>
      </c>
      <c r="M726" s="88" t="str">
        <f t="array" ref="M726">if(V726="","",XLOOKUP(V726,Master[Company],Master[Line Distance],"Unknown",0,1))</f>
        <v/>
      </c>
      <c r="N726" s="164"/>
      <c r="O726" s="301"/>
      <c r="P726" s="88"/>
      <c r="Q726" s="88" t="str">
        <f t="array" ref="Q726">if(V726="","",XLOOKUP(V726,Master[Company],Master[Terms],"NA",0,1))</f>
        <v/>
      </c>
      <c r="R726" s="88" t="str">
        <f t="shared" si="3"/>
        <v/>
      </c>
      <c r="S726" s="88" t="str">
        <f t="array" ref="S726">if(V726="","",XLOOKUP(V726,Master[Company],Master[Group],"NA",0,1))</f>
        <v/>
      </c>
      <c r="T726" s="88" t="str">
        <f t="array" ref="T726">if(V726="","",XLOOKUP(V726,Master[Company],Master[Loading Location],"NA",0,1))</f>
        <v/>
      </c>
      <c r="U726" s="88" t="str">
        <f t="array" ref="U726">if(V726="","",XLOOKUP(V726,Master[Company],Master[Acronym],"NA",0,1))</f>
        <v/>
      </c>
      <c r="V726" s="88"/>
      <c r="W726" s="90"/>
      <c r="X726" s="90"/>
      <c r="Y726" s="88"/>
      <c r="Z726" s="88" t="str">
        <f t="shared" si="5"/>
        <v/>
      </c>
      <c r="AA726" s="88"/>
      <c r="AB726" s="88"/>
      <c r="AC726" s="88"/>
      <c r="AD726" s="166"/>
      <c r="AE726" s="303"/>
      <c r="AF726" s="304"/>
      <c r="AG726" s="304"/>
      <c r="AH726" s="304"/>
      <c r="AI726" s="304"/>
      <c r="AJ726" s="304"/>
      <c r="AK726" s="304"/>
      <c r="AL726" s="305"/>
      <c r="AM726" s="304"/>
      <c r="AN726" s="304"/>
      <c r="AO726" s="304"/>
      <c r="AP726" s="304"/>
      <c r="AQ726" s="304"/>
      <c r="AR726" s="304"/>
      <c r="AS726" s="304"/>
      <c r="AT726" s="304"/>
      <c r="AU726" s="164"/>
      <c r="AV726" s="306"/>
      <c r="AW726" s="306"/>
      <c r="AX726" s="164"/>
      <c r="AY726" s="166"/>
      <c r="AZ726" s="88"/>
      <c r="BA726" s="88"/>
      <c r="BB726" s="88"/>
      <c r="BC726" s="88"/>
      <c r="BD726" s="307"/>
      <c r="BE726" s="88"/>
      <c r="BF726" s="88"/>
      <c r="BG726" s="88"/>
      <c r="BH726" s="308"/>
      <c r="BI726" s="309"/>
      <c r="BJ726" s="310"/>
      <c r="BK726" s="310"/>
      <c r="BL726" s="310"/>
      <c r="BM726" s="310"/>
      <c r="BN726" s="214"/>
    </row>
    <row r="727" ht="22.5" customHeight="1">
      <c r="A727" s="85" t="str">
        <f t="shared" si="6"/>
        <v/>
      </c>
      <c r="B727" s="321"/>
      <c r="C727" s="319" t="str">
        <f t="shared" si="1"/>
        <v/>
      </c>
      <c r="D727" s="322"/>
      <c r="E727" s="320" t="str">
        <f t="shared" si="2"/>
        <v/>
      </c>
      <c r="F727" s="323"/>
      <c r="G727" s="164"/>
      <c r="H727" s="88" t="str">
        <f t="array" ref="H727">IF(D727="","",XLOOKUP(D727,'Master Data'!K:K,'Master Data'!N:N,"Input in Master Data",0,1))</f>
        <v/>
      </c>
      <c r="I727" s="88" t="str">
        <f t="array" ref="I727">IF(D727="","",XLOOKUP(D727,'Master Data'!K:K,'Master Data'!O:O,"Input in Master Data",0,1))</f>
        <v/>
      </c>
      <c r="J727" s="88" t="str">
        <f t="array" ref="J727">if(V727="","",XLOOKUP(V727,Master[Company],Master[Blow],"Unknown",0,1))</f>
        <v/>
      </c>
      <c r="K727" s="88" t="str">
        <f t="array" ref="K727">if(V727="","",XLOOKUP(V727,Master[Company],Master[Pigging],"Unknown",0,1))</f>
        <v/>
      </c>
      <c r="L727" s="88" t="str">
        <f t="array" ref="L727">if(V727="","",XLOOKUP(V727,Master[Company],Master[Load Method],"Unknown",0,1))</f>
        <v/>
      </c>
      <c r="M727" s="88" t="str">
        <f t="array" ref="M727">if(V727="","",XLOOKUP(V727,Master[Company],Master[Line Distance],"Unknown",0,1))</f>
        <v/>
      </c>
      <c r="N727" s="164"/>
      <c r="O727" s="301"/>
      <c r="P727" s="88"/>
      <c r="Q727" s="88" t="str">
        <f t="array" ref="Q727">if(V727="","",XLOOKUP(V727,Master[Company],Master[Terms],"NA",0,1))</f>
        <v/>
      </c>
      <c r="R727" s="88" t="str">
        <f t="shared" si="3"/>
        <v/>
      </c>
      <c r="S727" s="88" t="str">
        <f t="array" ref="S727">if(V727="","",XLOOKUP(V727,Master[Company],Master[Group],"NA",0,1))</f>
        <v/>
      </c>
      <c r="T727" s="88" t="str">
        <f t="array" ref="T727">if(V727="","",XLOOKUP(V727,Master[Company],Master[Loading Location],"NA",0,1))</f>
        <v/>
      </c>
      <c r="U727" s="88" t="str">
        <f t="array" ref="U727">if(V727="","",XLOOKUP(V727,Master[Company],Master[Acronym],"NA",0,1))</f>
        <v/>
      </c>
      <c r="V727" s="88"/>
      <c r="W727" s="90"/>
      <c r="X727" s="90"/>
      <c r="Y727" s="88"/>
      <c r="Z727" s="88" t="str">
        <f t="shared" si="5"/>
        <v/>
      </c>
      <c r="AA727" s="88"/>
      <c r="AB727" s="88"/>
      <c r="AC727" s="88"/>
      <c r="AD727" s="166"/>
      <c r="AE727" s="303"/>
      <c r="AF727" s="304"/>
      <c r="AG727" s="304"/>
      <c r="AH727" s="304"/>
      <c r="AI727" s="304"/>
      <c r="AJ727" s="304"/>
      <c r="AK727" s="304"/>
      <c r="AL727" s="305"/>
      <c r="AM727" s="304"/>
      <c r="AN727" s="304"/>
      <c r="AO727" s="304"/>
      <c r="AP727" s="304"/>
      <c r="AQ727" s="304"/>
      <c r="AR727" s="304"/>
      <c r="AS727" s="304"/>
      <c r="AT727" s="304"/>
      <c r="AU727" s="164"/>
      <c r="AV727" s="306"/>
      <c r="AW727" s="306"/>
      <c r="AX727" s="164"/>
      <c r="AY727" s="166"/>
      <c r="AZ727" s="88"/>
      <c r="BA727" s="88"/>
      <c r="BB727" s="88"/>
      <c r="BC727" s="88"/>
      <c r="BD727" s="307"/>
      <c r="BE727" s="88"/>
      <c r="BF727" s="88"/>
      <c r="BG727" s="88"/>
      <c r="BH727" s="308"/>
      <c r="BI727" s="309"/>
      <c r="BJ727" s="310"/>
      <c r="BK727" s="310"/>
      <c r="BL727" s="310"/>
      <c r="BM727" s="310"/>
      <c r="BN727" s="214"/>
    </row>
    <row r="728" ht="22.5" customHeight="1">
      <c r="A728" s="85" t="str">
        <f t="shared" si="6"/>
        <v/>
      </c>
      <c r="B728" s="321"/>
      <c r="C728" s="319" t="str">
        <f t="shared" si="1"/>
        <v/>
      </c>
      <c r="D728" s="322"/>
      <c r="E728" s="320" t="str">
        <f t="shared" si="2"/>
        <v/>
      </c>
      <c r="F728" s="323"/>
      <c r="G728" s="164"/>
      <c r="H728" s="88" t="str">
        <f t="array" ref="H728">IF(D728="","",XLOOKUP(D728,'Master Data'!K:K,'Master Data'!N:N,"Input in Master Data",0,1))</f>
        <v/>
      </c>
      <c r="I728" s="88" t="str">
        <f t="array" ref="I728">IF(D728="","",XLOOKUP(D728,'Master Data'!K:K,'Master Data'!O:O,"Input in Master Data",0,1))</f>
        <v/>
      </c>
      <c r="J728" s="88" t="str">
        <f t="array" ref="J728">if(V728="","",XLOOKUP(V728,Master[Company],Master[Blow],"Unknown",0,1))</f>
        <v/>
      </c>
      <c r="K728" s="88" t="str">
        <f t="array" ref="K728">if(V728="","",XLOOKUP(V728,Master[Company],Master[Pigging],"Unknown",0,1))</f>
        <v/>
      </c>
      <c r="L728" s="88" t="str">
        <f t="array" ref="L728">if(V728="","",XLOOKUP(V728,Master[Company],Master[Load Method],"Unknown",0,1))</f>
        <v/>
      </c>
      <c r="M728" s="88" t="str">
        <f t="array" ref="M728">if(V728="","",XLOOKUP(V728,Master[Company],Master[Line Distance],"Unknown",0,1))</f>
        <v/>
      </c>
      <c r="N728" s="164"/>
      <c r="O728" s="301"/>
      <c r="P728" s="88"/>
      <c r="Q728" s="88" t="str">
        <f t="array" ref="Q728">if(V728="","",XLOOKUP(V728,Master[Company],Master[Terms],"NA",0,1))</f>
        <v/>
      </c>
      <c r="R728" s="88" t="str">
        <f t="shared" si="3"/>
        <v/>
      </c>
      <c r="S728" s="88" t="str">
        <f t="array" ref="S728">if(V728="","",XLOOKUP(V728,Master[Company],Master[Group],"NA",0,1))</f>
        <v/>
      </c>
      <c r="T728" s="88" t="str">
        <f t="array" ref="T728">if(V728="","",XLOOKUP(V728,Master[Company],Master[Loading Location],"NA",0,1))</f>
        <v/>
      </c>
      <c r="U728" s="88" t="str">
        <f t="array" ref="U728">if(V728="","",XLOOKUP(V728,Master[Company],Master[Acronym],"NA",0,1))</f>
        <v/>
      </c>
      <c r="V728" s="88"/>
      <c r="W728" s="90"/>
      <c r="X728" s="90"/>
      <c r="Y728" s="88"/>
      <c r="Z728" s="88" t="str">
        <f t="shared" si="5"/>
        <v/>
      </c>
      <c r="AA728" s="88"/>
      <c r="AB728" s="88"/>
      <c r="AC728" s="88"/>
      <c r="AD728" s="166"/>
      <c r="AE728" s="303"/>
      <c r="AF728" s="304"/>
      <c r="AG728" s="304"/>
      <c r="AH728" s="304"/>
      <c r="AI728" s="304"/>
      <c r="AJ728" s="304"/>
      <c r="AK728" s="304"/>
      <c r="AL728" s="305"/>
      <c r="AM728" s="304"/>
      <c r="AN728" s="304"/>
      <c r="AO728" s="304"/>
      <c r="AP728" s="304"/>
      <c r="AQ728" s="304"/>
      <c r="AR728" s="304"/>
      <c r="AS728" s="304"/>
      <c r="AT728" s="304"/>
      <c r="AU728" s="164"/>
      <c r="AV728" s="306"/>
      <c r="AW728" s="306"/>
      <c r="AX728" s="164"/>
      <c r="AY728" s="166"/>
      <c r="AZ728" s="88"/>
      <c r="BA728" s="88"/>
      <c r="BB728" s="88"/>
      <c r="BC728" s="88"/>
      <c r="BD728" s="307"/>
      <c r="BE728" s="88"/>
      <c r="BF728" s="88"/>
      <c r="BG728" s="88"/>
      <c r="BH728" s="308"/>
      <c r="BI728" s="309"/>
      <c r="BJ728" s="310"/>
      <c r="BK728" s="310"/>
      <c r="BL728" s="310"/>
      <c r="BM728" s="310"/>
      <c r="BN728" s="214"/>
    </row>
    <row r="729" ht="22.5" customHeight="1">
      <c r="A729" s="85" t="str">
        <f t="shared" si="6"/>
        <v/>
      </c>
      <c r="B729" s="321"/>
      <c r="C729" s="319" t="str">
        <f t="shared" si="1"/>
        <v/>
      </c>
      <c r="D729" s="322"/>
      <c r="E729" s="320" t="str">
        <f t="shared" si="2"/>
        <v/>
      </c>
      <c r="F729" s="323"/>
      <c r="G729" s="164"/>
      <c r="H729" s="88" t="str">
        <f t="array" ref="H729">IF(D729="","",XLOOKUP(D729,'Master Data'!K:K,'Master Data'!N:N,"Input in Master Data",0,1))</f>
        <v/>
      </c>
      <c r="I729" s="88" t="str">
        <f t="array" ref="I729">IF(D729="","",XLOOKUP(D729,'Master Data'!K:K,'Master Data'!O:O,"Input in Master Data",0,1))</f>
        <v/>
      </c>
      <c r="J729" s="88" t="str">
        <f t="array" ref="J729">if(V729="","",XLOOKUP(V729,Master[Company],Master[Blow],"Unknown",0,1))</f>
        <v/>
      </c>
      <c r="K729" s="88" t="str">
        <f t="array" ref="K729">if(V729="","",XLOOKUP(V729,Master[Company],Master[Pigging],"Unknown",0,1))</f>
        <v/>
      </c>
      <c r="L729" s="88" t="str">
        <f t="array" ref="L729">if(V729="","",XLOOKUP(V729,Master[Company],Master[Load Method],"Unknown",0,1))</f>
        <v/>
      </c>
      <c r="M729" s="88" t="str">
        <f t="array" ref="M729">if(V729="","",XLOOKUP(V729,Master[Company],Master[Line Distance],"Unknown",0,1))</f>
        <v/>
      </c>
      <c r="N729" s="164"/>
      <c r="O729" s="301"/>
      <c r="P729" s="88"/>
      <c r="Q729" s="88" t="str">
        <f t="array" ref="Q729">if(V729="","",XLOOKUP(V729,Master[Company],Master[Terms],"NA",0,1))</f>
        <v/>
      </c>
      <c r="R729" s="88" t="str">
        <f t="shared" si="3"/>
        <v/>
      </c>
      <c r="S729" s="88" t="str">
        <f t="array" ref="S729">if(V729="","",XLOOKUP(V729,Master[Company],Master[Group],"NA",0,1))</f>
        <v/>
      </c>
      <c r="T729" s="88" t="str">
        <f t="array" ref="T729">if(V729="","",XLOOKUP(V729,Master[Company],Master[Loading Location],"NA",0,1))</f>
        <v/>
      </c>
      <c r="U729" s="88" t="str">
        <f t="array" ref="U729">if(V729="","",XLOOKUP(V729,Master[Company],Master[Acronym],"NA",0,1))</f>
        <v/>
      </c>
      <c r="V729" s="88"/>
      <c r="W729" s="90"/>
      <c r="X729" s="90"/>
      <c r="Y729" s="88"/>
      <c r="Z729" s="88" t="str">
        <f t="shared" si="5"/>
        <v/>
      </c>
      <c r="AA729" s="88"/>
      <c r="AB729" s="88"/>
      <c r="AC729" s="88"/>
      <c r="AD729" s="166"/>
      <c r="AE729" s="303"/>
      <c r="AF729" s="304"/>
      <c r="AG729" s="304"/>
      <c r="AH729" s="304"/>
      <c r="AI729" s="304"/>
      <c r="AJ729" s="304"/>
      <c r="AK729" s="304"/>
      <c r="AL729" s="305"/>
      <c r="AM729" s="304"/>
      <c r="AN729" s="304"/>
      <c r="AO729" s="304"/>
      <c r="AP729" s="304"/>
      <c r="AQ729" s="304"/>
      <c r="AR729" s="304"/>
      <c r="AS729" s="304"/>
      <c r="AT729" s="304"/>
      <c r="AU729" s="164"/>
      <c r="AV729" s="306"/>
      <c r="AW729" s="306"/>
      <c r="AX729" s="164"/>
      <c r="AY729" s="166"/>
      <c r="AZ729" s="88"/>
      <c r="BA729" s="88"/>
      <c r="BB729" s="88"/>
      <c r="BC729" s="88"/>
      <c r="BD729" s="307"/>
      <c r="BE729" s="88"/>
      <c r="BF729" s="88"/>
      <c r="BG729" s="88"/>
      <c r="BH729" s="308"/>
      <c r="BI729" s="309"/>
      <c r="BJ729" s="310"/>
      <c r="BK729" s="310"/>
      <c r="BL729" s="310"/>
      <c r="BM729" s="310"/>
      <c r="BN729" s="214"/>
    </row>
    <row r="730" ht="22.5" customHeight="1">
      <c r="A730" s="85" t="str">
        <f t="shared" si="6"/>
        <v/>
      </c>
      <c r="B730" s="321"/>
      <c r="C730" s="319" t="str">
        <f t="shared" si="1"/>
        <v/>
      </c>
      <c r="D730" s="322"/>
      <c r="E730" s="320" t="str">
        <f t="shared" si="2"/>
        <v/>
      </c>
      <c r="F730" s="323"/>
      <c r="G730" s="164"/>
      <c r="H730" s="88" t="str">
        <f t="array" ref="H730">IF(D730="","",XLOOKUP(D730,'Master Data'!K:K,'Master Data'!N:N,"Input in Master Data",0,1))</f>
        <v/>
      </c>
      <c r="I730" s="88" t="str">
        <f t="array" ref="I730">IF(D730="","",XLOOKUP(D730,'Master Data'!K:K,'Master Data'!O:O,"Input in Master Data",0,1))</f>
        <v/>
      </c>
      <c r="J730" s="88" t="str">
        <f t="array" ref="J730">if(V730="","",XLOOKUP(V730,Master[Company],Master[Blow],"Unknown",0,1))</f>
        <v/>
      </c>
      <c r="K730" s="88" t="str">
        <f t="array" ref="K730">if(V730="","",XLOOKUP(V730,Master[Company],Master[Pigging],"Unknown",0,1))</f>
        <v/>
      </c>
      <c r="L730" s="88" t="str">
        <f t="array" ref="L730">if(V730="","",XLOOKUP(V730,Master[Company],Master[Load Method],"Unknown",0,1))</f>
        <v/>
      </c>
      <c r="M730" s="88" t="str">
        <f t="array" ref="M730">if(V730="","",XLOOKUP(V730,Master[Company],Master[Line Distance],"Unknown",0,1))</f>
        <v/>
      </c>
      <c r="N730" s="164"/>
      <c r="O730" s="301"/>
      <c r="P730" s="88"/>
      <c r="Q730" s="88" t="str">
        <f t="array" ref="Q730">if(V730="","",XLOOKUP(V730,Master[Company],Master[Terms],"NA",0,1))</f>
        <v/>
      </c>
      <c r="R730" s="88" t="str">
        <f t="shared" si="3"/>
        <v/>
      </c>
      <c r="S730" s="88" t="str">
        <f t="array" ref="S730">if(V730="","",XLOOKUP(V730,Master[Company],Master[Group],"NA",0,1))</f>
        <v/>
      </c>
      <c r="T730" s="88" t="str">
        <f t="array" ref="T730">if(V730="","",XLOOKUP(V730,Master[Company],Master[Loading Location],"NA",0,1))</f>
        <v/>
      </c>
      <c r="U730" s="88" t="str">
        <f t="array" ref="U730">if(V730="","",XLOOKUP(V730,Master[Company],Master[Acronym],"NA",0,1))</f>
        <v/>
      </c>
      <c r="V730" s="88"/>
      <c r="W730" s="90"/>
      <c r="X730" s="90"/>
      <c r="Y730" s="88"/>
      <c r="Z730" s="88" t="str">
        <f t="shared" si="5"/>
        <v/>
      </c>
      <c r="AA730" s="88"/>
      <c r="AB730" s="88"/>
      <c r="AC730" s="88"/>
      <c r="AD730" s="166"/>
      <c r="AE730" s="303"/>
      <c r="AF730" s="304"/>
      <c r="AG730" s="304"/>
      <c r="AH730" s="304"/>
      <c r="AI730" s="304"/>
      <c r="AJ730" s="304"/>
      <c r="AK730" s="304"/>
      <c r="AL730" s="305"/>
      <c r="AM730" s="304"/>
      <c r="AN730" s="304"/>
      <c r="AO730" s="304"/>
      <c r="AP730" s="304"/>
      <c r="AQ730" s="304"/>
      <c r="AR730" s="304"/>
      <c r="AS730" s="304"/>
      <c r="AT730" s="304"/>
      <c r="AU730" s="164"/>
      <c r="AV730" s="306"/>
      <c r="AW730" s="306"/>
      <c r="AX730" s="164"/>
      <c r="AY730" s="166"/>
      <c r="AZ730" s="88"/>
      <c r="BA730" s="88"/>
      <c r="BB730" s="88"/>
      <c r="BC730" s="88"/>
      <c r="BD730" s="307"/>
      <c r="BE730" s="88"/>
      <c r="BF730" s="88"/>
      <c r="BG730" s="88"/>
      <c r="BH730" s="308"/>
      <c r="BI730" s="309"/>
      <c r="BJ730" s="310"/>
      <c r="BK730" s="310"/>
      <c r="BL730" s="310"/>
      <c r="BM730" s="310"/>
      <c r="BN730" s="214"/>
    </row>
    <row r="731" ht="22.5" customHeight="1">
      <c r="A731" s="85" t="str">
        <f t="shared" si="6"/>
        <v/>
      </c>
      <c r="B731" s="321"/>
      <c r="C731" s="319" t="str">
        <f t="shared" si="1"/>
        <v/>
      </c>
      <c r="D731" s="322"/>
      <c r="E731" s="320" t="str">
        <f t="shared" si="2"/>
        <v/>
      </c>
      <c r="F731" s="323"/>
      <c r="G731" s="164"/>
      <c r="H731" s="88" t="str">
        <f t="array" ref="H731">IF(D731="","",XLOOKUP(D731,'Master Data'!K:K,'Master Data'!N:N,"Input in Master Data",0,1))</f>
        <v/>
      </c>
      <c r="I731" s="88" t="str">
        <f t="array" ref="I731">IF(D731="","",XLOOKUP(D731,'Master Data'!K:K,'Master Data'!O:O,"Input in Master Data",0,1))</f>
        <v/>
      </c>
      <c r="J731" s="88" t="str">
        <f t="array" ref="J731">if(V731="","",XLOOKUP(V731,Master[Company],Master[Blow],"Unknown",0,1))</f>
        <v/>
      </c>
      <c r="K731" s="88" t="str">
        <f t="array" ref="K731">if(V731="","",XLOOKUP(V731,Master[Company],Master[Pigging],"Unknown",0,1))</f>
        <v/>
      </c>
      <c r="L731" s="88" t="str">
        <f t="array" ref="L731">if(V731="","",XLOOKUP(V731,Master[Company],Master[Load Method],"Unknown",0,1))</f>
        <v/>
      </c>
      <c r="M731" s="88" t="str">
        <f t="array" ref="M731">if(V731="","",XLOOKUP(V731,Master[Company],Master[Line Distance],"Unknown",0,1))</f>
        <v/>
      </c>
      <c r="N731" s="164"/>
      <c r="O731" s="301"/>
      <c r="P731" s="88"/>
      <c r="Q731" s="88" t="str">
        <f t="array" ref="Q731">if(V731="","",XLOOKUP(V731,Master[Company],Master[Terms],"NA",0,1))</f>
        <v/>
      </c>
      <c r="R731" s="88" t="str">
        <f t="shared" si="3"/>
        <v/>
      </c>
      <c r="S731" s="88" t="str">
        <f t="array" ref="S731">if(V731="","",XLOOKUP(V731,Master[Company],Master[Group],"NA",0,1))</f>
        <v/>
      </c>
      <c r="T731" s="88" t="str">
        <f t="array" ref="T731">if(V731="","",XLOOKUP(V731,Master[Company],Master[Loading Location],"NA",0,1))</f>
        <v/>
      </c>
      <c r="U731" s="88" t="str">
        <f t="array" ref="U731">if(V731="","",XLOOKUP(V731,Master[Company],Master[Acronym],"NA",0,1))</f>
        <v/>
      </c>
      <c r="V731" s="88"/>
      <c r="W731" s="90"/>
      <c r="X731" s="90"/>
      <c r="Y731" s="88"/>
      <c r="Z731" s="88" t="str">
        <f t="shared" si="5"/>
        <v/>
      </c>
      <c r="AA731" s="88"/>
      <c r="AB731" s="88"/>
      <c r="AC731" s="88"/>
      <c r="AD731" s="166"/>
      <c r="AE731" s="303"/>
      <c r="AF731" s="304"/>
      <c r="AG731" s="304"/>
      <c r="AH731" s="304"/>
      <c r="AI731" s="304"/>
      <c r="AJ731" s="304"/>
      <c r="AK731" s="304"/>
      <c r="AL731" s="305"/>
      <c r="AM731" s="304"/>
      <c r="AN731" s="304"/>
      <c r="AO731" s="304"/>
      <c r="AP731" s="304"/>
      <c r="AQ731" s="304"/>
      <c r="AR731" s="304"/>
      <c r="AS731" s="304"/>
      <c r="AT731" s="304"/>
      <c r="AU731" s="164"/>
      <c r="AV731" s="306"/>
      <c r="AW731" s="306"/>
      <c r="AX731" s="164"/>
      <c r="AY731" s="166"/>
      <c r="AZ731" s="88"/>
      <c r="BA731" s="88"/>
      <c r="BB731" s="88"/>
      <c r="BC731" s="88"/>
      <c r="BD731" s="307"/>
      <c r="BE731" s="88"/>
      <c r="BF731" s="88"/>
      <c r="BG731" s="88"/>
      <c r="BH731" s="308"/>
      <c r="BI731" s="309"/>
      <c r="BJ731" s="310"/>
      <c r="BK731" s="310"/>
      <c r="BL731" s="310"/>
      <c r="BM731" s="310"/>
      <c r="BN731" s="214"/>
    </row>
    <row r="732" ht="22.5" customHeight="1">
      <c r="A732" s="85" t="str">
        <f t="shared" si="6"/>
        <v/>
      </c>
      <c r="B732" s="321"/>
      <c r="C732" s="319" t="str">
        <f t="shared" si="1"/>
        <v/>
      </c>
      <c r="D732" s="322"/>
      <c r="E732" s="320" t="str">
        <f t="shared" si="2"/>
        <v/>
      </c>
      <c r="F732" s="323"/>
      <c r="G732" s="164"/>
      <c r="H732" s="88" t="str">
        <f t="array" ref="H732">IF(D732="","",XLOOKUP(D732,'Master Data'!K:K,'Master Data'!N:N,"Input in Master Data",0,1))</f>
        <v/>
      </c>
      <c r="I732" s="88" t="str">
        <f t="array" ref="I732">IF(D732="","",XLOOKUP(D732,'Master Data'!K:K,'Master Data'!O:O,"Input in Master Data",0,1))</f>
        <v/>
      </c>
      <c r="J732" s="88" t="str">
        <f t="array" ref="J732">if(V732="","",XLOOKUP(V732,Master[Company],Master[Blow],"Unknown",0,1))</f>
        <v/>
      </c>
      <c r="K732" s="88" t="str">
        <f t="array" ref="K732">if(V732="","",XLOOKUP(V732,Master[Company],Master[Pigging],"Unknown",0,1))</f>
        <v/>
      </c>
      <c r="L732" s="88" t="str">
        <f t="array" ref="L732">if(V732="","",XLOOKUP(V732,Master[Company],Master[Load Method],"Unknown",0,1))</f>
        <v/>
      </c>
      <c r="M732" s="88" t="str">
        <f t="array" ref="M732">if(V732="","",XLOOKUP(V732,Master[Company],Master[Line Distance],"Unknown",0,1))</f>
        <v/>
      </c>
      <c r="N732" s="164"/>
      <c r="O732" s="301"/>
      <c r="P732" s="88"/>
      <c r="Q732" s="88" t="str">
        <f t="array" ref="Q732">if(V732="","",XLOOKUP(V732,Master[Company],Master[Terms],"NA",0,1))</f>
        <v/>
      </c>
      <c r="R732" s="88" t="str">
        <f t="shared" si="3"/>
        <v/>
      </c>
      <c r="S732" s="88" t="str">
        <f t="array" ref="S732">if(V732="","",XLOOKUP(V732,Master[Company],Master[Group],"NA",0,1))</f>
        <v/>
      </c>
      <c r="T732" s="88" t="str">
        <f t="array" ref="T732">if(V732="","",XLOOKUP(V732,Master[Company],Master[Loading Location],"NA",0,1))</f>
        <v/>
      </c>
      <c r="U732" s="88" t="str">
        <f t="array" ref="U732">if(V732="","",XLOOKUP(V732,Master[Company],Master[Acronym],"NA",0,1))</f>
        <v/>
      </c>
      <c r="V732" s="88"/>
      <c r="W732" s="90"/>
      <c r="X732" s="90"/>
      <c r="Y732" s="88"/>
      <c r="Z732" s="88" t="str">
        <f t="shared" si="5"/>
        <v/>
      </c>
      <c r="AA732" s="88"/>
      <c r="AB732" s="88"/>
      <c r="AC732" s="88"/>
      <c r="AD732" s="166"/>
      <c r="AE732" s="303"/>
      <c r="AF732" s="304"/>
      <c r="AG732" s="304"/>
      <c r="AH732" s="304"/>
      <c r="AI732" s="304"/>
      <c r="AJ732" s="304"/>
      <c r="AK732" s="304"/>
      <c r="AL732" s="305"/>
      <c r="AM732" s="304"/>
      <c r="AN732" s="304"/>
      <c r="AO732" s="304"/>
      <c r="AP732" s="304"/>
      <c r="AQ732" s="304"/>
      <c r="AR732" s="304"/>
      <c r="AS732" s="304"/>
      <c r="AT732" s="304"/>
      <c r="AU732" s="164"/>
      <c r="AV732" s="306"/>
      <c r="AW732" s="306"/>
      <c r="AX732" s="164"/>
      <c r="AY732" s="166"/>
      <c r="AZ732" s="88"/>
      <c r="BA732" s="88"/>
      <c r="BB732" s="88"/>
      <c r="BC732" s="88"/>
      <c r="BD732" s="307"/>
      <c r="BE732" s="88"/>
      <c r="BF732" s="88"/>
      <c r="BG732" s="88"/>
      <c r="BH732" s="308"/>
      <c r="BI732" s="309"/>
      <c r="BJ732" s="310"/>
      <c r="BK732" s="310"/>
      <c r="BL732" s="310"/>
      <c r="BM732" s="310"/>
      <c r="BN732" s="214"/>
    </row>
    <row r="733" ht="22.5" customHeight="1">
      <c r="A733" s="85" t="str">
        <f t="shared" si="6"/>
        <v/>
      </c>
      <c r="B733" s="321"/>
      <c r="C733" s="319" t="str">
        <f t="shared" si="1"/>
        <v/>
      </c>
      <c r="D733" s="322"/>
      <c r="E733" s="320" t="str">
        <f t="shared" si="2"/>
        <v/>
      </c>
      <c r="F733" s="323"/>
      <c r="G733" s="164"/>
      <c r="H733" s="88" t="str">
        <f t="array" ref="H733">IF(D733="","",XLOOKUP(D733,'Master Data'!K:K,'Master Data'!N:N,"Input in Master Data",0,1))</f>
        <v/>
      </c>
      <c r="I733" s="88" t="str">
        <f t="array" ref="I733">IF(D733="","",XLOOKUP(D733,'Master Data'!K:K,'Master Data'!O:O,"Input in Master Data",0,1))</f>
        <v/>
      </c>
      <c r="J733" s="88" t="str">
        <f t="array" ref="J733">if(V733="","",XLOOKUP(V733,Master[Company],Master[Blow],"Unknown",0,1))</f>
        <v/>
      </c>
      <c r="K733" s="88" t="str">
        <f t="array" ref="K733">if(V733="","",XLOOKUP(V733,Master[Company],Master[Pigging],"Unknown",0,1))</f>
        <v/>
      </c>
      <c r="L733" s="88" t="str">
        <f t="array" ref="L733">if(V733="","",XLOOKUP(V733,Master[Company],Master[Load Method],"Unknown",0,1))</f>
        <v/>
      </c>
      <c r="M733" s="88" t="str">
        <f t="array" ref="M733">if(V733="","",XLOOKUP(V733,Master[Company],Master[Line Distance],"Unknown",0,1))</f>
        <v/>
      </c>
      <c r="N733" s="164"/>
      <c r="O733" s="301"/>
      <c r="P733" s="88"/>
      <c r="Q733" s="88" t="str">
        <f t="array" ref="Q733">if(V733="","",XLOOKUP(V733,Master[Company],Master[Terms],"NA",0,1))</f>
        <v/>
      </c>
      <c r="R733" s="88" t="str">
        <f t="shared" si="3"/>
        <v/>
      </c>
      <c r="S733" s="88" t="str">
        <f t="array" ref="S733">if(V733="","",XLOOKUP(V733,Master[Company],Master[Group],"NA",0,1))</f>
        <v/>
      </c>
      <c r="T733" s="88" t="str">
        <f t="array" ref="T733">if(V733="","",XLOOKUP(V733,Master[Company],Master[Loading Location],"NA",0,1))</f>
        <v/>
      </c>
      <c r="U733" s="88" t="str">
        <f t="array" ref="U733">if(V733="","",XLOOKUP(V733,Master[Company],Master[Acronym],"NA",0,1))</f>
        <v/>
      </c>
      <c r="V733" s="88"/>
      <c r="W733" s="90"/>
      <c r="X733" s="90"/>
      <c r="Y733" s="88"/>
      <c r="Z733" s="88" t="str">
        <f t="shared" si="5"/>
        <v/>
      </c>
      <c r="AA733" s="88"/>
      <c r="AB733" s="88"/>
      <c r="AC733" s="88"/>
      <c r="AD733" s="166"/>
      <c r="AE733" s="303"/>
      <c r="AF733" s="304"/>
      <c r="AG733" s="304"/>
      <c r="AH733" s="304"/>
      <c r="AI733" s="304"/>
      <c r="AJ733" s="304"/>
      <c r="AK733" s="304"/>
      <c r="AL733" s="305"/>
      <c r="AM733" s="304"/>
      <c r="AN733" s="304"/>
      <c r="AO733" s="304"/>
      <c r="AP733" s="304"/>
      <c r="AQ733" s="304"/>
      <c r="AR733" s="304"/>
      <c r="AS733" s="304"/>
      <c r="AT733" s="304"/>
      <c r="AU733" s="164"/>
      <c r="AV733" s="306"/>
      <c r="AW733" s="306"/>
      <c r="AX733" s="164"/>
      <c r="AY733" s="166"/>
      <c r="AZ733" s="88"/>
      <c r="BA733" s="88"/>
      <c r="BB733" s="88"/>
      <c r="BC733" s="88"/>
      <c r="BD733" s="307"/>
      <c r="BE733" s="88"/>
      <c r="BF733" s="88"/>
      <c r="BG733" s="88"/>
      <c r="BH733" s="308"/>
      <c r="BI733" s="309"/>
      <c r="BJ733" s="310"/>
      <c r="BK733" s="310"/>
      <c r="BL733" s="310"/>
      <c r="BM733" s="310"/>
      <c r="BN733" s="214"/>
    </row>
    <row r="734" ht="22.5" customHeight="1">
      <c r="A734" s="85" t="str">
        <f t="shared" si="6"/>
        <v/>
      </c>
      <c r="B734" s="321"/>
      <c r="C734" s="319" t="str">
        <f t="shared" si="1"/>
        <v/>
      </c>
      <c r="D734" s="322"/>
      <c r="E734" s="320" t="str">
        <f t="shared" si="2"/>
        <v/>
      </c>
      <c r="F734" s="323"/>
      <c r="G734" s="164"/>
      <c r="H734" s="88" t="str">
        <f t="array" ref="H734">IF(D734="","",XLOOKUP(D734,'Master Data'!K:K,'Master Data'!N:N,"Input in Master Data",0,1))</f>
        <v/>
      </c>
      <c r="I734" s="88" t="str">
        <f t="array" ref="I734">IF(D734="","",XLOOKUP(D734,'Master Data'!K:K,'Master Data'!O:O,"Input in Master Data",0,1))</f>
        <v/>
      </c>
      <c r="J734" s="88" t="str">
        <f t="array" ref="J734">if(V734="","",XLOOKUP(V734,Master[Company],Master[Blow],"Unknown",0,1))</f>
        <v/>
      </c>
      <c r="K734" s="88" t="str">
        <f t="array" ref="K734">if(V734="","",XLOOKUP(V734,Master[Company],Master[Pigging],"Unknown",0,1))</f>
        <v/>
      </c>
      <c r="L734" s="88" t="str">
        <f t="array" ref="L734">if(V734="","",XLOOKUP(V734,Master[Company],Master[Load Method],"Unknown",0,1))</f>
        <v/>
      </c>
      <c r="M734" s="88" t="str">
        <f t="array" ref="M734">if(V734="","",XLOOKUP(V734,Master[Company],Master[Line Distance],"Unknown",0,1))</f>
        <v/>
      </c>
      <c r="N734" s="164"/>
      <c r="O734" s="301"/>
      <c r="P734" s="88"/>
      <c r="Q734" s="88" t="str">
        <f t="array" ref="Q734">if(V734="","",XLOOKUP(V734,Master[Company],Master[Terms],"NA",0,1))</f>
        <v/>
      </c>
      <c r="R734" s="88" t="str">
        <f t="shared" si="3"/>
        <v/>
      </c>
      <c r="S734" s="88" t="str">
        <f t="array" ref="S734">if(V734="","",XLOOKUP(V734,Master[Company],Master[Group],"NA",0,1))</f>
        <v/>
      </c>
      <c r="T734" s="88" t="str">
        <f t="array" ref="T734">if(V734="","",XLOOKUP(V734,Master[Company],Master[Loading Location],"NA",0,1))</f>
        <v/>
      </c>
      <c r="U734" s="88" t="str">
        <f t="array" ref="U734">if(V734="","",XLOOKUP(V734,Master[Company],Master[Acronym],"NA",0,1))</f>
        <v/>
      </c>
      <c r="V734" s="88"/>
      <c r="W734" s="90"/>
      <c r="X734" s="90"/>
      <c r="Y734" s="88"/>
      <c r="Z734" s="88" t="str">
        <f t="shared" si="5"/>
        <v/>
      </c>
      <c r="AA734" s="88"/>
      <c r="AB734" s="88"/>
      <c r="AC734" s="88"/>
      <c r="AD734" s="166"/>
      <c r="AE734" s="303"/>
      <c r="AF734" s="304"/>
      <c r="AG734" s="304"/>
      <c r="AH734" s="304"/>
      <c r="AI734" s="304"/>
      <c r="AJ734" s="304"/>
      <c r="AK734" s="304"/>
      <c r="AL734" s="305"/>
      <c r="AM734" s="304"/>
      <c r="AN734" s="304"/>
      <c r="AO734" s="304"/>
      <c r="AP734" s="304"/>
      <c r="AQ734" s="304"/>
      <c r="AR734" s="304"/>
      <c r="AS734" s="304"/>
      <c r="AT734" s="304"/>
      <c r="AU734" s="164"/>
      <c r="AV734" s="306"/>
      <c r="AW734" s="306"/>
      <c r="AX734" s="164"/>
      <c r="AY734" s="166"/>
      <c r="AZ734" s="88"/>
      <c r="BA734" s="88"/>
      <c r="BB734" s="88"/>
      <c r="BC734" s="88"/>
      <c r="BD734" s="307"/>
      <c r="BE734" s="88"/>
      <c r="BF734" s="88"/>
      <c r="BG734" s="88"/>
      <c r="BH734" s="308"/>
      <c r="BI734" s="309"/>
      <c r="BJ734" s="310"/>
      <c r="BK734" s="310"/>
      <c r="BL734" s="310"/>
      <c r="BM734" s="310"/>
      <c r="BN734" s="214"/>
    </row>
    <row r="735" ht="22.5" customHeight="1">
      <c r="A735" s="85" t="str">
        <f t="shared" si="6"/>
        <v/>
      </c>
      <c r="B735" s="321"/>
      <c r="C735" s="319" t="str">
        <f t="shared" si="1"/>
        <v/>
      </c>
      <c r="D735" s="322"/>
      <c r="E735" s="320" t="str">
        <f t="shared" si="2"/>
        <v/>
      </c>
      <c r="F735" s="323"/>
      <c r="G735" s="164"/>
      <c r="H735" s="88" t="str">
        <f t="array" ref="H735">IF(D735="","",XLOOKUP(D735,'Master Data'!K:K,'Master Data'!N:N,"Input in Master Data",0,1))</f>
        <v/>
      </c>
      <c r="I735" s="88" t="str">
        <f t="array" ref="I735">IF(D735="","",XLOOKUP(D735,'Master Data'!K:K,'Master Data'!O:O,"Input in Master Data",0,1))</f>
        <v/>
      </c>
      <c r="J735" s="88" t="str">
        <f t="array" ref="J735">if(V735="","",XLOOKUP(V735,Master[Company],Master[Blow],"Unknown",0,1))</f>
        <v/>
      </c>
      <c r="K735" s="88" t="str">
        <f t="array" ref="K735">if(V735="","",XLOOKUP(V735,Master[Company],Master[Pigging],"Unknown",0,1))</f>
        <v/>
      </c>
      <c r="L735" s="88" t="str">
        <f t="array" ref="L735">if(V735="","",XLOOKUP(V735,Master[Company],Master[Load Method],"Unknown",0,1))</f>
        <v/>
      </c>
      <c r="M735" s="88" t="str">
        <f t="array" ref="M735">if(V735="","",XLOOKUP(V735,Master[Company],Master[Line Distance],"Unknown",0,1))</f>
        <v/>
      </c>
      <c r="N735" s="164"/>
      <c r="O735" s="301"/>
      <c r="P735" s="88"/>
      <c r="Q735" s="88" t="str">
        <f t="array" ref="Q735">if(V735="","",XLOOKUP(V735,Master[Company],Master[Terms],"NA",0,1))</f>
        <v/>
      </c>
      <c r="R735" s="88" t="str">
        <f t="shared" si="3"/>
        <v/>
      </c>
      <c r="S735" s="88" t="str">
        <f t="array" ref="S735">if(V735="","",XLOOKUP(V735,Master[Company],Master[Group],"NA",0,1))</f>
        <v/>
      </c>
      <c r="T735" s="88" t="str">
        <f t="array" ref="T735">if(V735="","",XLOOKUP(V735,Master[Company],Master[Loading Location],"NA",0,1))</f>
        <v/>
      </c>
      <c r="U735" s="88" t="str">
        <f t="array" ref="U735">if(V735="","",XLOOKUP(V735,Master[Company],Master[Acronym],"NA",0,1))</f>
        <v/>
      </c>
      <c r="V735" s="88"/>
      <c r="W735" s="90"/>
      <c r="X735" s="90"/>
      <c r="Y735" s="88"/>
      <c r="Z735" s="88" t="str">
        <f t="shared" si="5"/>
        <v/>
      </c>
      <c r="AA735" s="88"/>
      <c r="AB735" s="88"/>
      <c r="AC735" s="88"/>
      <c r="AD735" s="166"/>
      <c r="AE735" s="303"/>
      <c r="AF735" s="304"/>
      <c r="AG735" s="304"/>
      <c r="AH735" s="304"/>
      <c r="AI735" s="304"/>
      <c r="AJ735" s="304"/>
      <c r="AK735" s="304"/>
      <c r="AL735" s="305"/>
      <c r="AM735" s="304"/>
      <c r="AN735" s="304"/>
      <c r="AO735" s="304"/>
      <c r="AP735" s="304"/>
      <c r="AQ735" s="304"/>
      <c r="AR735" s="304"/>
      <c r="AS735" s="304"/>
      <c r="AT735" s="304"/>
      <c r="AU735" s="164"/>
      <c r="AV735" s="306"/>
      <c r="AW735" s="306"/>
      <c r="AX735" s="164"/>
      <c r="AY735" s="166"/>
      <c r="AZ735" s="88"/>
      <c r="BA735" s="88"/>
      <c r="BB735" s="88"/>
      <c r="BC735" s="88"/>
      <c r="BD735" s="307"/>
      <c r="BE735" s="88"/>
      <c r="BF735" s="88"/>
      <c r="BG735" s="88"/>
      <c r="BH735" s="308"/>
      <c r="BI735" s="309"/>
      <c r="BJ735" s="310"/>
      <c r="BK735" s="310"/>
      <c r="BL735" s="310"/>
      <c r="BM735" s="310"/>
      <c r="BN735" s="214"/>
    </row>
    <row r="736" ht="22.5" customHeight="1">
      <c r="A736" s="85" t="str">
        <f t="shared" si="6"/>
        <v/>
      </c>
      <c r="B736" s="321"/>
      <c r="C736" s="319" t="str">
        <f t="shared" si="1"/>
        <v/>
      </c>
      <c r="D736" s="322"/>
      <c r="E736" s="320" t="str">
        <f t="shared" si="2"/>
        <v/>
      </c>
      <c r="F736" s="323"/>
      <c r="G736" s="164"/>
      <c r="H736" s="88" t="str">
        <f t="array" ref="H736">IF(D736="","",XLOOKUP(D736,'Master Data'!K:K,'Master Data'!N:N,"Input in Master Data",0,1))</f>
        <v/>
      </c>
      <c r="I736" s="88" t="str">
        <f t="array" ref="I736">IF(D736="","",XLOOKUP(D736,'Master Data'!K:K,'Master Data'!O:O,"Input in Master Data",0,1))</f>
        <v/>
      </c>
      <c r="J736" s="88" t="str">
        <f t="array" ref="J736">if(V736="","",XLOOKUP(V736,Master[Company],Master[Blow],"Unknown",0,1))</f>
        <v/>
      </c>
      <c r="K736" s="88" t="str">
        <f t="array" ref="K736">if(V736="","",XLOOKUP(V736,Master[Company],Master[Pigging],"Unknown",0,1))</f>
        <v/>
      </c>
      <c r="L736" s="88" t="str">
        <f t="array" ref="L736">if(V736="","",XLOOKUP(V736,Master[Company],Master[Load Method],"Unknown",0,1))</f>
        <v/>
      </c>
      <c r="M736" s="88" t="str">
        <f t="array" ref="M736">if(V736="","",XLOOKUP(V736,Master[Company],Master[Line Distance],"Unknown",0,1))</f>
        <v/>
      </c>
      <c r="N736" s="164"/>
      <c r="O736" s="301"/>
      <c r="P736" s="88"/>
      <c r="Q736" s="88" t="str">
        <f t="array" ref="Q736">if(V736="","",XLOOKUP(V736,Master[Company],Master[Terms],"NA",0,1))</f>
        <v/>
      </c>
      <c r="R736" s="88" t="str">
        <f t="shared" si="3"/>
        <v/>
      </c>
      <c r="S736" s="88" t="str">
        <f t="array" ref="S736">if(V736="","",XLOOKUP(V736,Master[Company],Master[Group],"NA",0,1))</f>
        <v/>
      </c>
      <c r="T736" s="88" t="str">
        <f t="array" ref="T736">if(V736="","",XLOOKUP(V736,Master[Company],Master[Loading Location],"NA",0,1))</f>
        <v/>
      </c>
      <c r="U736" s="88" t="str">
        <f t="array" ref="U736">if(V736="","",XLOOKUP(V736,Master[Company],Master[Acronym],"NA",0,1))</f>
        <v/>
      </c>
      <c r="V736" s="88"/>
      <c r="W736" s="90"/>
      <c r="X736" s="90"/>
      <c r="Y736" s="88"/>
      <c r="Z736" s="88" t="str">
        <f t="shared" si="5"/>
        <v/>
      </c>
      <c r="AA736" s="88"/>
      <c r="AB736" s="88"/>
      <c r="AC736" s="88"/>
      <c r="AD736" s="166"/>
      <c r="AE736" s="303"/>
      <c r="AF736" s="304"/>
      <c r="AG736" s="304"/>
      <c r="AH736" s="304"/>
      <c r="AI736" s="304"/>
      <c r="AJ736" s="304"/>
      <c r="AK736" s="304"/>
      <c r="AL736" s="305"/>
      <c r="AM736" s="304"/>
      <c r="AN736" s="304"/>
      <c r="AO736" s="304"/>
      <c r="AP736" s="304"/>
      <c r="AQ736" s="304"/>
      <c r="AR736" s="304"/>
      <c r="AS736" s="304"/>
      <c r="AT736" s="304"/>
      <c r="AU736" s="164"/>
      <c r="AV736" s="306"/>
      <c r="AW736" s="306"/>
      <c r="AX736" s="164"/>
      <c r="AY736" s="166"/>
      <c r="AZ736" s="88"/>
      <c r="BA736" s="88"/>
      <c r="BB736" s="88"/>
      <c r="BC736" s="88"/>
      <c r="BD736" s="307"/>
      <c r="BE736" s="88"/>
      <c r="BF736" s="88"/>
      <c r="BG736" s="88"/>
      <c r="BH736" s="308"/>
      <c r="BI736" s="309"/>
      <c r="BJ736" s="310"/>
      <c r="BK736" s="310"/>
      <c r="BL736" s="310"/>
      <c r="BM736" s="310"/>
      <c r="BN736" s="214"/>
    </row>
    <row r="737" ht="22.5" customHeight="1">
      <c r="A737" s="85" t="str">
        <f t="shared" si="6"/>
        <v/>
      </c>
      <c r="B737" s="321"/>
      <c r="C737" s="319" t="str">
        <f t="shared" si="1"/>
        <v/>
      </c>
      <c r="D737" s="322"/>
      <c r="E737" s="320" t="str">
        <f t="shared" si="2"/>
        <v/>
      </c>
      <c r="F737" s="323"/>
      <c r="G737" s="164"/>
      <c r="H737" s="88" t="str">
        <f t="array" ref="H737">IF(D737="","",XLOOKUP(D737,'Master Data'!K:K,'Master Data'!N:N,"Input in Master Data",0,1))</f>
        <v/>
      </c>
      <c r="I737" s="88" t="str">
        <f t="array" ref="I737">IF(D737="","",XLOOKUP(D737,'Master Data'!K:K,'Master Data'!O:O,"Input in Master Data",0,1))</f>
        <v/>
      </c>
      <c r="J737" s="88" t="str">
        <f t="array" ref="J737">if(V737="","",XLOOKUP(V737,Master[Company],Master[Blow],"Unknown",0,1))</f>
        <v/>
      </c>
      <c r="K737" s="88" t="str">
        <f t="array" ref="K737">if(V737="","",XLOOKUP(V737,Master[Company],Master[Pigging],"Unknown",0,1))</f>
        <v/>
      </c>
      <c r="L737" s="88" t="str">
        <f t="array" ref="L737">if(V737="","",XLOOKUP(V737,Master[Company],Master[Load Method],"Unknown",0,1))</f>
        <v/>
      </c>
      <c r="M737" s="88" t="str">
        <f t="array" ref="M737">if(V737="","",XLOOKUP(V737,Master[Company],Master[Line Distance],"Unknown",0,1))</f>
        <v/>
      </c>
      <c r="N737" s="164"/>
      <c r="O737" s="301"/>
      <c r="P737" s="88"/>
      <c r="Q737" s="88" t="str">
        <f t="array" ref="Q737">if(V737="","",XLOOKUP(V737,Master[Company],Master[Terms],"NA",0,1))</f>
        <v/>
      </c>
      <c r="R737" s="88" t="str">
        <f t="shared" si="3"/>
        <v/>
      </c>
      <c r="S737" s="88" t="str">
        <f t="array" ref="S737">if(V737="","",XLOOKUP(V737,Master[Company],Master[Group],"NA",0,1))</f>
        <v/>
      </c>
      <c r="T737" s="88" t="str">
        <f t="array" ref="T737">if(V737="","",XLOOKUP(V737,Master[Company],Master[Loading Location],"NA",0,1))</f>
        <v/>
      </c>
      <c r="U737" s="88" t="str">
        <f t="array" ref="U737">if(V737="","",XLOOKUP(V737,Master[Company],Master[Acronym],"NA",0,1))</f>
        <v/>
      </c>
      <c r="V737" s="88"/>
      <c r="W737" s="90"/>
      <c r="X737" s="90"/>
      <c r="Y737" s="88"/>
      <c r="Z737" s="88" t="str">
        <f t="shared" si="5"/>
        <v/>
      </c>
      <c r="AA737" s="88"/>
      <c r="AB737" s="88"/>
      <c r="AC737" s="88"/>
      <c r="AD737" s="166"/>
      <c r="AE737" s="303"/>
      <c r="AF737" s="304"/>
      <c r="AG737" s="304"/>
      <c r="AH737" s="304"/>
      <c r="AI737" s="304"/>
      <c r="AJ737" s="304"/>
      <c r="AK737" s="304"/>
      <c r="AL737" s="305"/>
      <c r="AM737" s="304"/>
      <c r="AN737" s="304"/>
      <c r="AO737" s="304"/>
      <c r="AP737" s="304"/>
      <c r="AQ737" s="304"/>
      <c r="AR737" s="304"/>
      <c r="AS737" s="304"/>
      <c r="AT737" s="304"/>
      <c r="AU737" s="164"/>
      <c r="AV737" s="306"/>
      <c r="AW737" s="306"/>
      <c r="AX737" s="164"/>
      <c r="AY737" s="166"/>
      <c r="AZ737" s="88"/>
      <c r="BA737" s="88"/>
      <c r="BB737" s="88"/>
      <c r="BC737" s="88"/>
      <c r="BD737" s="307"/>
      <c r="BE737" s="88"/>
      <c r="BF737" s="88"/>
      <c r="BG737" s="88"/>
      <c r="BH737" s="308"/>
      <c r="BI737" s="309"/>
      <c r="BJ737" s="310"/>
      <c r="BK737" s="310"/>
      <c r="BL737" s="310"/>
      <c r="BM737" s="310"/>
      <c r="BN737" s="214"/>
    </row>
    <row r="738" ht="22.5" customHeight="1">
      <c r="A738" s="85" t="str">
        <f t="shared" si="6"/>
        <v/>
      </c>
      <c r="B738" s="321"/>
      <c r="C738" s="319" t="str">
        <f t="shared" si="1"/>
        <v/>
      </c>
      <c r="D738" s="322"/>
      <c r="E738" s="320" t="str">
        <f t="shared" si="2"/>
        <v/>
      </c>
      <c r="F738" s="323"/>
      <c r="G738" s="164"/>
      <c r="H738" s="88" t="str">
        <f t="array" ref="H738">IF(D738="","",XLOOKUP(D738,'Master Data'!K:K,'Master Data'!N:N,"Input in Master Data",0,1))</f>
        <v/>
      </c>
      <c r="I738" s="88" t="str">
        <f t="array" ref="I738">IF(D738="","",XLOOKUP(D738,'Master Data'!K:K,'Master Data'!O:O,"Input in Master Data",0,1))</f>
        <v/>
      </c>
      <c r="J738" s="88" t="str">
        <f t="array" ref="J738">if(V738="","",XLOOKUP(V738,Master[Company],Master[Blow],"Unknown",0,1))</f>
        <v/>
      </c>
      <c r="K738" s="88" t="str">
        <f t="array" ref="K738">if(V738="","",XLOOKUP(V738,Master[Company],Master[Pigging],"Unknown",0,1))</f>
        <v/>
      </c>
      <c r="L738" s="88" t="str">
        <f t="array" ref="L738">if(V738="","",XLOOKUP(V738,Master[Company],Master[Load Method],"Unknown",0,1))</f>
        <v/>
      </c>
      <c r="M738" s="88" t="str">
        <f t="array" ref="M738">if(V738="","",XLOOKUP(V738,Master[Company],Master[Line Distance],"Unknown",0,1))</f>
        <v/>
      </c>
      <c r="N738" s="164"/>
      <c r="O738" s="301"/>
      <c r="P738" s="88"/>
      <c r="Q738" s="88" t="str">
        <f t="array" ref="Q738">if(V738="","",XLOOKUP(V738,Master[Company],Master[Terms],"NA",0,1))</f>
        <v/>
      </c>
      <c r="R738" s="88" t="str">
        <f t="shared" si="3"/>
        <v/>
      </c>
      <c r="S738" s="88" t="str">
        <f t="array" ref="S738">if(V738="","",XLOOKUP(V738,Master[Company],Master[Group],"NA",0,1))</f>
        <v/>
      </c>
      <c r="T738" s="88" t="str">
        <f t="array" ref="T738">if(V738="","",XLOOKUP(V738,Master[Company],Master[Loading Location],"NA",0,1))</f>
        <v/>
      </c>
      <c r="U738" s="88" t="str">
        <f t="array" ref="U738">if(V738="","",XLOOKUP(V738,Master[Company],Master[Acronym],"NA",0,1))</f>
        <v/>
      </c>
      <c r="V738" s="88"/>
      <c r="W738" s="90"/>
      <c r="X738" s="90"/>
      <c r="Y738" s="88"/>
      <c r="Z738" s="88" t="str">
        <f t="shared" si="5"/>
        <v/>
      </c>
      <c r="AA738" s="88"/>
      <c r="AB738" s="88"/>
      <c r="AC738" s="88"/>
      <c r="AD738" s="166"/>
      <c r="AE738" s="303"/>
      <c r="AF738" s="304"/>
      <c r="AG738" s="304"/>
      <c r="AH738" s="304"/>
      <c r="AI738" s="304"/>
      <c r="AJ738" s="304"/>
      <c r="AK738" s="304"/>
      <c r="AL738" s="305"/>
      <c r="AM738" s="304"/>
      <c r="AN738" s="304"/>
      <c r="AO738" s="304"/>
      <c r="AP738" s="304"/>
      <c r="AQ738" s="304"/>
      <c r="AR738" s="304"/>
      <c r="AS738" s="304"/>
      <c r="AT738" s="304"/>
      <c r="AU738" s="164"/>
      <c r="AV738" s="306"/>
      <c r="AW738" s="306"/>
      <c r="AX738" s="164"/>
      <c r="AY738" s="166"/>
      <c r="AZ738" s="88"/>
      <c r="BA738" s="88"/>
      <c r="BB738" s="88"/>
      <c r="BC738" s="88"/>
      <c r="BD738" s="307"/>
      <c r="BE738" s="88"/>
      <c r="BF738" s="88"/>
      <c r="BG738" s="88"/>
      <c r="BH738" s="308"/>
      <c r="BI738" s="309"/>
      <c r="BJ738" s="310"/>
      <c r="BK738" s="310"/>
      <c r="BL738" s="310"/>
      <c r="BM738" s="310"/>
      <c r="BN738" s="214"/>
    </row>
    <row r="739" ht="22.5" customHeight="1">
      <c r="A739" s="85" t="str">
        <f t="shared" si="6"/>
        <v/>
      </c>
      <c r="B739" s="321"/>
      <c r="C739" s="319" t="str">
        <f t="shared" si="1"/>
        <v/>
      </c>
      <c r="D739" s="322"/>
      <c r="E739" s="320" t="str">
        <f t="shared" si="2"/>
        <v/>
      </c>
      <c r="F739" s="323"/>
      <c r="G739" s="164"/>
      <c r="H739" s="88" t="str">
        <f t="array" ref="H739">IF(D739="","",XLOOKUP(D739,'Master Data'!K:K,'Master Data'!N:N,"Input in Master Data",0,1))</f>
        <v/>
      </c>
      <c r="I739" s="88" t="str">
        <f t="array" ref="I739">IF(D739="","",XLOOKUP(D739,'Master Data'!K:K,'Master Data'!O:O,"Input in Master Data",0,1))</f>
        <v/>
      </c>
      <c r="J739" s="88" t="str">
        <f t="array" ref="J739">if(V739="","",XLOOKUP(V739,Master[Company],Master[Blow],"Unknown",0,1))</f>
        <v/>
      </c>
      <c r="K739" s="88" t="str">
        <f t="array" ref="K739">if(V739="","",XLOOKUP(V739,Master[Company],Master[Pigging],"Unknown",0,1))</f>
        <v/>
      </c>
      <c r="L739" s="88" t="str">
        <f t="array" ref="L739">if(V739="","",XLOOKUP(V739,Master[Company],Master[Load Method],"Unknown",0,1))</f>
        <v/>
      </c>
      <c r="M739" s="88" t="str">
        <f t="array" ref="M739">if(V739="","",XLOOKUP(V739,Master[Company],Master[Line Distance],"Unknown",0,1))</f>
        <v/>
      </c>
      <c r="N739" s="164"/>
      <c r="O739" s="301"/>
      <c r="P739" s="88"/>
      <c r="Q739" s="88" t="str">
        <f t="array" ref="Q739">if(V739="","",XLOOKUP(V739,Master[Company],Master[Terms],"NA",0,1))</f>
        <v/>
      </c>
      <c r="R739" s="88" t="str">
        <f t="shared" si="3"/>
        <v/>
      </c>
      <c r="S739" s="88" t="str">
        <f t="array" ref="S739">if(V739="","",XLOOKUP(V739,Master[Company],Master[Group],"NA",0,1))</f>
        <v/>
      </c>
      <c r="T739" s="88" t="str">
        <f t="array" ref="T739">if(V739="","",XLOOKUP(V739,Master[Company],Master[Loading Location],"NA",0,1))</f>
        <v/>
      </c>
      <c r="U739" s="88" t="str">
        <f t="array" ref="U739">if(V739="","",XLOOKUP(V739,Master[Company],Master[Acronym],"NA",0,1))</f>
        <v/>
      </c>
      <c r="V739" s="88"/>
      <c r="W739" s="90"/>
      <c r="X739" s="90"/>
      <c r="Y739" s="88"/>
      <c r="Z739" s="88" t="str">
        <f t="shared" si="5"/>
        <v/>
      </c>
      <c r="AA739" s="88"/>
      <c r="AB739" s="88"/>
      <c r="AC739" s="88"/>
      <c r="AD739" s="166"/>
      <c r="AE739" s="303"/>
      <c r="AF739" s="304"/>
      <c r="AG739" s="304"/>
      <c r="AH739" s="304"/>
      <c r="AI739" s="304"/>
      <c r="AJ739" s="304"/>
      <c r="AK739" s="304"/>
      <c r="AL739" s="305"/>
      <c r="AM739" s="304"/>
      <c r="AN739" s="304"/>
      <c r="AO739" s="304"/>
      <c r="AP739" s="304"/>
      <c r="AQ739" s="304"/>
      <c r="AR739" s="304"/>
      <c r="AS739" s="304"/>
      <c r="AT739" s="304"/>
      <c r="AU739" s="164"/>
      <c r="AV739" s="306"/>
      <c r="AW739" s="306"/>
      <c r="AX739" s="164"/>
      <c r="AY739" s="166"/>
      <c r="AZ739" s="88"/>
      <c r="BA739" s="88"/>
      <c r="BB739" s="88"/>
      <c r="BC739" s="88"/>
      <c r="BD739" s="307"/>
      <c r="BE739" s="88"/>
      <c r="BF739" s="88"/>
      <c r="BG739" s="88"/>
      <c r="BH739" s="308"/>
      <c r="BI739" s="309"/>
      <c r="BJ739" s="310"/>
      <c r="BK739" s="310"/>
      <c r="BL739" s="310"/>
      <c r="BM739" s="310"/>
      <c r="BN739" s="214"/>
    </row>
    <row r="740" ht="22.5" customHeight="1">
      <c r="A740" s="85" t="str">
        <f t="shared" si="6"/>
        <v/>
      </c>
      <c r="B740" s="321"/>
      <c r="C740" s="319" t="str">
        <f t="shared" si="1"/>
        <v/>
      </c>
      <c r="D740" s="322"/>
      <c r="E740" s="320" t="str">
        <f t="shared" si="2"/>
        <v/>
      </c>
      <c r="F740" s="323"/>
      <c r="G740" s="164"/>
      <c r="H740" s="88" t="str">
        <f t="array" ref="H740">IF(D740="","",XLOOKUP(D740,'Master Data'!K:K,'Master Data'!N:N,"Input in Master Data",0,1))</f>
        <v/>
      </c>
      <c r="I740" s="88" t="str">
        <f t="array" ref="I740">IF(D740="","",XLOOKUP(D740,'Master Data'!K:K,'Master Data'!O:O,"Input in Master Data",0,1))</f>
        <v/>
      </c>
      <c r="J740" s="88" t="str">
        <f t="array" ref="J740">if(V740="","",XLOOKUP(V740,Master[Company],Master[Blow],"Unknown",0,1))</f>
        <v/>
      </c>
      <c r="K740" s="88" t="str">
        <f t="array" ref="K740">if(V740="","",XLOOKUP(V740,Master[Company],Master[Pigging],"Unknown",0,1))</f>
        <v/>
      </c>
      <c r="L740" s="88" t="str">
        <f t="array" ref="L740">if(V740="","",XLOOKUP(V740,Master[Company],Master[Load Method],"Unknown",0,1))</f>
        <v/>
      </c>
      <c r="M740" s="88" t="str">
        <f t="array" ref="M740">if(V740="","",XLOOKUP(V740,Master[Company],Master[Line Distance],"Unknown",0,1))</f>
        <v/>
      </c>
      <c r="N740" s="164"/>
      <c r="O740" s="301"/>
      <c r="P740" s="88"/>
      <c r="Q740" s="88" t="str">
        <f t="array" ref="Q740">if(V740="","",XLOOKUP(V740,Master[Company],Master[Terms],"NA",0,1))</f>
        <v/>
      </c>
      <c r="R740" s="88" t="str">
        <f t="shared" si="3"/>
        <v/>
      </c>
      <c r="S740" s="88" t="str">
        <f t="array" ref="S740">if(V740="","",XLOOKUP(V740,Master[Company],Master[Group],"NA",0,1))</f>
        <v/>
      </c>
      <c r="T740" s="88" t="str">
        <f t="array" ref="T740">if(V740="","",XLOOKUP(V740,Master[Company],Master[Loading Location],"NA",0,1))</f>
        <v/>
      </c>
      <c r="U740" s="88" t="str">
        <f t="array" ref="U740">if(V740="","",XLOOKUP(V740,Master[Company],Master[Acronym],"NA",0,1))</f>
        <v/>
      </c>
      <c r="V740" s="88"/>
      <c r="W740" s="90"/>
      <c r="X740" s="90"/>
      <c r="Y740" s="88"/>
      <c r="Z740" s="88" t="str">
        <f t="shared" si="5"/>
        <v/>
      </c>
      <c r="AA740" s="88"/>
      <c r="AB740" s="88"/>
      <c r="AC740" s="88"/>
      <c r="AD740" s="166"/>
      <c r="AE740" s="303"/>
      <c r="AF740" s="304"/>
      <c r="AG740" s="304"/>
      <c r="AH740" s="304"/>
      <c r="AI740" s="304"/>
      <c r="AJ740" s="304"/>
      <c r="AK740" s="304"/>
      <c r="AL740" s="305"/>
      <c r="AM740" s="304"/>
      <c r="AN740" s="304"/>
      <c r="AO740" s="304"/>
      <c r="AP740" s="304"/>
      <c r="AQ740" s="304"/>
      <c r="AR740" s="304"/>
      <c r="AS740" s="304"/>
      <c r="AT740" s="304"/>
      <c r="AU740" s="164"/>
      <c r="AV740" s="306"/>
      <c r="AW740" s="306"/>
      <c r="AX740" s="164"/>
      <c r="AY740" s="166"/>
      <c r="AZ740" s="88"/>
      <c r="BA740" s="88"/>
      <c r="BB740" s="88"/>
      <c r="BC740" s="88"/>
      <c r="BD740" s="307"/>
      <c r="BE740" s="88"/>
      <c r="BF740" s="88"/>
      <c r="BG740" s="88"/>
      <c r="BH740" s="308"/>
      <c r="BI740" s="309"/>
      <c r="BJ740" s="310"/>
      <c r="BK740" s="310"/>
      <c r="BL740" s="310"/>
      <c r="BM740" s="310"/>
      <c r="BN740" s="214"/>
    </row>
    <row r="741" ht="22.5" customHeight="1">
      <c r="A741" s="85" t="str">
        <f t="shared" si="6"/>
        <v/>
      </c>
      <c r="B741" s="321"/>
      <c r="C741" s="319" t="str">
        <f t="shared" si="1"/>
        <v/>
      </c>
      <c r="D741" s="322"/>
      <c r="E741" s="320" t="str">
        <f t="shared" si="2"/>
        <v/>
      </c>
      <c r="F741" s="323"/>
      <c r="G741" s="164"/>
      <c r="H741" s="88" t="str">
        <f t="array" ref="H741">IF(D741="","",XLOOKUP(D741,'Master Data'!K:K,'Master Data'!N:N,"Input in Master Data",0,1))</f>
        <v/>
      </c>
      <c r="I741" s="88" t="str">
        <f t="array" ref="I741">IF(D741="","",XLOOKUP(D741,'Master Data'!K:K,'Master Data'!O:O,"Input in Master Data",0,1))</f>
        <v/>
      </c>
      <c r="J741" s="88" t="str">
        <f t="array" ref="J741">if(V741="","",XLOOKUP(V741,Master[Company],Master[Blow],"Unknown",0,1))</f>
        <v/>
      </c>
      <c r="K741" s="88" t="str">
        <f t="array" ref="K741">if(V741="","",XLOOKUP(V741,Master[Company],Master[Pigging],"Unknown",0,1))</f>
        <v/>
      </c>
      <c r="L741" s="88" t="str">
        <f t="array" ref="L741">if(V741="","",XLOOKUP(V741,Master[Company],Master[Load Method],"Unknown",0,1))</f>
        <v/>
      </c>
      <c r="M741" s="88" t="str">
        <f t="array" ref="M741">if(V741="","",XLOOKUP(V741,Master[Company],Master[Line Distance],"Unknown",0,1))</f>
        <v/>
      </c>
      <c r="N741" s="164"/>
      <c r="O741" s="301"/>
      <c r="P741" s="88"/>
      <c r="Q741" s="88" t="str">
        <f t="array" ref="Q741">if(V741="","",XLOOKUP(V741,Master[Company],Master[Terms],"NA",0,1))</f>
        <v/>
      </c>
      <c r="R741" s="88" t="str">
        <f t="shared" si="3"/>
        <v/>
      </c>
      <c r="S741" s="88" t="str">
        <f t="array" ref="S741">if(V741="","",XLOOKUP(V741,Master[Company],Master[Group],"NA",0,1))</f>
        <v/>
      </c>
      <c r="T741" s="88" t="str">
        <f t="array" ref="T741">if(V741="","",XLOOKUP(V741,Master[Company],Master[Loading Location],"NA",0,1))</f>
        <v/>
      </c>
      <c r="U741" s="88" t="str">
        <f t="array" ref="U741">if(V741="","",XLOOKUP(V741,Master[Company],Master[Acronym],"NA",0,1))</f>
        <v/>
      </c>
      <c r="V741" s="88"/>
      <c r="W741" s="90"/>
      <c r="X741" s="90"/>
      <c r="Y741" s="88"/>
      <c r="Z741" s="88" t="str">
        <f t="shared" si="5"/>
        <v/>
      </c>
      <c r="AA741" s="88"/>
      <c r="AB741" s="88"/>
      <c r="AC741" s="88"/>
      <c r="AD741" s="166"/>
      <c r="AE741" s="303"/>
      <c r="AF741" s="304"/>
      <c r="AG741" s="304"/>
      <c r="AH741" s="304"/>
      <c r="AI741" s="304"/>
      <c r="AJ741" s="304"/>
      <c r="AK741" s="304"/>
      <c r="AL741" s="305"/>
      <c r="AM741" s="304"/>
      <c r="AN741" s="304"/>
      <c r="AO741" s="304"/>
      <c r="AP741" s="304"/>
      <c r="AQ741" s="304"/>
      <c r="AR741" s="304"/>
      <c r="AS741" s="304"/>
      <c r="AT741" s="304"/>
      <c r="AU741" s="164"/>
      <c r="AV741" s="306"/>
      <c r="AW741" s="306"/>
      <c r="AX741" s="164"/>
      <c r="AY741" s="166"/>
      <c r="AZ741" s="88"/>
      <c r="BA741" s="88"/>
      <c r="BB741" s="88"/>
      <c r="BC741" s="88"/>
      <c r="BD741" s="307"/>
      <c r="BE741" s="88"/>
      <c r="BF741" s="88"/>
      <c r="BG741" s="88"/>
      <c r="BH741" s="308"/>
      <c r="BI741" s="309"/>
      <c r="BJ741" s="310"/>
      <c r="BK741" s="310"/>
      <c r="BL741" s="310"/>
      <c r="BM741" s="310"/>
      <c r="BN741" s="214"/>
    </row>
    <row r="742" ht="22.5" customHeight="1">
      <c r="A742" s="85" t="str">
        <f t="shared" si="6"/>
        <v/>
      </c>
      <c r="B742" s="321"/>
      <c r="C742" s="319" t="str">
        <f t="shared" si="1"/>
        <v/>
      </c>
      <c r="D742" s="322"/>
      <c r="E742" s="320" t="str">
        <f t="shared" si="2"/>
        <v/>
      </c>
      <c r="F742" s="323"/>
      <c r="G742" s="164"/>
      <c r="H742" s="88" t="str">
        <f t="array" ref="H742">IF(D742="","",XLOOKUP(D742,'Master Data'!K:K,'Master Data'!N:N,"Input in Master Data",0,1))</f>
        <v/>
      </c>
      <c r="I742" s="88" t="str">
        <f t="array" ref="I742">IF(D742="","",XLOOKUP(D742,'Master Data'!K:K,'Master Data'!O:O,"Input in Master Data",0,1))</f>
        <v/>
      </c>
      <c r="J742" s="88" t="str">
        <f t="array" ref="J742">if(V742="","",XLOOKUP(V742,Master[Company],Master[Blow],"Unknown",0,1))</f>
        <v/>
      </c>
      <c r="K742" s="88" t="str">
        <f t="array" ref="K742">if(V742="","",XLOOKUP(V742,Master[Company],Master[Pigging],"Unknown",0,1))</f>
        <v/>
      </c>
      <c r="L742" s="88" t="str">
        <f t="array" ref="L742">if(V742="","",XLOOKUP(V742,Master[Company],Master[Load Method],"Unknown",0,1))</f>
        <v/>
      </c>
      <c r="M742" s="88" t="str">
        <f t="array" ref="M742">if(V742="","",XLOOKUP(V742,Master[Company],Master[Line Distance],"Unknown",0,1))</f>
        <v/>
      </c>
      <c r="N742" s="164"/>
      <c r="O742" s="301"/>
      <c r="P742" s="88"/>
      <c r="Q742" s="88" t="str">
        <f t="array" ref="Q742">if(V742="","",XLOOKUP(V742,Master[Company],Master[Terms],"NA",0,1))</f>
        <v/>
      </c>
      <c r="R742" s="88" t="str">
        <f t="shared" si="3"/>
        <v/>
      </c>
      <c r="S742" s="88" t="str">
        <f t="array" ref="S742">if(V742="","",XLOOKUP(V742,Master[Company],Master[Group],"NA",0,1))</f>
        <v/>
      </c>
      <c r="T742" s="88" t="str">
        <f t="array" ref="T742">if(V742="","",XLOOKUP(V742,Master[Company],Master[Loading Location],"NA",0,1))</f>
        <v/>
      </c>
      <c r="U742" s="88" t="str">
        <f t="array" ref="U742">if(V742="","",XLOOKUP(V742,Master[Company],Master[Acronym],"NA",0,1))</f>
        <v/>
      </c>
      <c r="V742" s="88"/>
      <c r="W742" s="90"/>
      <c r="X742" s="90"/>
      <c r="Y742" s="88"/>
      <c r="Z742" s="88" t="str">
        <f t="shared" si="5"/>
        <v/>
      </c>
      <c r="AA742" s="88"/>
      <c r="AB742" s="88"/>
      <c r="AC742" s="88"/>
      <c r="AD742" s="166"/>
      <c r="AE742" s="303"/>
      <c r="AF742" s="304"/>
      <c r="AG742" s="304"/>
      <c r="AH742" s="304"/>
      <c r="AI742" s="304"/>
      <c r="AJ742" s="304"/>
      <c r="AK742" s="304"/>
      <c r="AL742" s="305"/>
      <c r="AM742" s="304"/>
      <c r="AN742" s="304"/>
      <c r="AO742" s="304"/>
      <c r="AP742" s="304"/>
      <c r="AQ742" s="304"/>
      <c r="AR742" s="304"/>
      <c r="AS742" s="304"/>
      <c r="AT742" s="304"/>
      <c r="AU742" s="164"/>
      <c r="AV742" s="306"/>
      <c r="AW742" s="306"/>
      <c r="AX742" s="164"/>
      <c r="AY742" s="166"/>
      <c r="AZ742" s="88"/>
      <c r="BA742" s="88"/>
      <c r="BB742" s="88"/>
      <c r="BC742" s="88"/>
      <c r="BD742" s="307"/>
      <c r="BE742" s="88"/>
      <c r="BF742" s="88"/>
      <c r="BG742" s="88"/>
      <c r="BH742" s="308"/>
      <c r="BI742" s="309"/>
      <c r="BJ742" s="310"/>
      <c r="BK742" s="310"/>
      <c r="BL742" s="310"/>
      <c r="BM742" s="310"/>
      <c r="BN742" s="214"/>
    </row>
    <row r="743" ht="22.5" customHeight="1">
      <c r="A743" s="85" t="str">
        <f t="shared" si="6"/>
        <v/>
      </c>
      <c r="B743" s="321"/>
      <c r="C743" s="319" t="str">
        <f t="shared" si="1"/>
        <v/>
      </c>
      <c r="D743" s="322"/>
      <c r="E743" s="320" t="str">
        <f t="shared" si="2"/>
        <v/>
      </c>
      <c r="F743" s="323"/>
      <c r="G743" s="164"/>
      <c r="H743" s="88" t="str">
        <f t="array" ref="H743">IF(D743="","",XLOOKUP(D743,'Master Data'!K:K,'Master Data'!N:N,"Input in Master Data",0,1))</f>
        <v/>
      </c>
      <c r="I743" s="88" t="str">
        <f t="array" ref="I743">IF(D743="","",XLOOKUP(D743,'Master Data'!K:K,'Master Data'!O:O,"Input in Master Data",0,1))</f>
        <v/>
      </c>
      <c r="J743" s="88" t="str">
        <f t="array" ref="J743">if(V743="","",XLOOKUP(V743,Master[Company],Master[Blow],"Unknown",0,1))</f>
        <v/>
      </c>
      <c r="K743" s="88" t="str">
        <f t="array" ref="K743">if(V743="","",XLOOKUP(V743,Master[Company],Master[Pigging],"Unknown",0,1))</f>
        <v/>
      </c>
      <c r="L743" s="88" t="str">
        <f t="array" ref="L743">if(V743="","",XLOOKUP(V743,Master[Company],Master[Load Method],"Unknown",0,1))</f>
        <v/>
      </c>
      <c r="M743" s="88" t="str">
        <f t="array" ref="M743">if(V743="","",XLOOKUP(V743,Master[Company],Master[Line Distance],"Unknown",0,1))</f>
        <v/>
      </c>
      <c r="N743" s="164"/>
      <c r="O743" s="301"/>
      <c r="P743" s="88"/>
      <c r="Q743" s="88" t="str">
        <f t="array" ref="Q743">if(V743="","",XLOOKUP(V743,Master[Company],Master[Terms],"NA",0,1))</f>
        <v/>
      </c>
      <c r="R743" s="88" t="str">
        <f t="shared" si="3"/>
        <v/>
      </c>
      <c r="S743" s="88" t="str">
        <f t="array" ref="S743">if(V743="","",XLOOKUP(V743,Master[Company],Master[Group],"NA",0,1))</f>
        <v/>
      </c>
      <c r="T743" s="88" t="str">
        <f t="array" ref="T743">if(V743="","",XLOOKUP(V743,Master[Company],Master[Loading Location],"NA",0,1))</f>
        <v/>
      </c>
      <c r="U743" s="88" t="str">
        <f t="array" ref="U743">if(V743="","",XLOOKUP(V743,Master[Company],Master[Acronym],"NA",0,1))</f>
        <v/>
      </c>
      <c r="V743" s="88"/>
      <c r="W743" s="90"/>
      <c r="X743" s="90"/>
      <c r="Y743" s="88"/>
      <c r="Z743" s="88" t="str">
        <f t="shared" si="5"/>
        <v/>
      </c>
      <c r="AA743" s="88"/>
      <c r="AB743" s="88"/>
      <c r="AC743" s="88"/>
      <c r="AD743" s="166"/>
      <c r="AE743" s="303"/>
      <c r="AF743" s="304"/>
      <c r="AG743" s="304"/>
      <c r="AH743" s="304"/>
      <c r="AI743" s="304"/>
      <c r="AJ743" s="304"/>
      <c r="AK743" s="304"/>
      <c r="AL743" s="305"/>
      <c r="AM743" s="304"/>
      <c r="AN743" s="304"/>
      <c r="AO743" s="304"/>
      <c r="AP743" s="304"/>
      <c r="AQ743" s="304"/>
      <c r="AR743" s="304"/>
      <c r="AS743" s="304"/>
      <c r="AT743" s="304"/>
      <c r="AU743" s="164"/>
      <c r="AV743" s="306"/>
      <c r="AW743" s="306"/>
      <c r="AX743" s="164"/>
      <c r="AY743" s="166"/>
      <c r="AZ743" s="88"/>
      <c r="BA743" s="88"/>
      <c r="BB743" s="88"/>
      <c r="BC743" s="88"/>
      <c r="BD743" s="307"/>
      <c r="BE743" s="88"/>
      <c r="BF743" s="88"/>
      <c r="BG743" s="88"/>
      <c r="BH743" s="308"/>
      <c r="BI743" s="309"/>
      <c r="BJ743" s="310"/>
      <c r="BK743" s="310"/>
      <c r="BL743" s="310"/>
      <c r="BM743" s="310"/>
      <c r="BN743" s="214"/>
    </row>
    <row r="744" ht="22.5" customHeight="1">
      <c r="A744" s="85" t="str">
        <f t="shared" si="6"/>
        <v/>
      </c>
      <c r="B744" s="321"/>
      <c r="C744" s="319" t="str">
        <f t="shared" si="1"/>
        <v/>
      </c>
      <c r="D744" s="322"/>
      <c r="E744" s="320" t="str">
        <f t="shared" si="2"/>
        <v/>
      </c>
      <c r="F744" s="323"/>
      <c r="G744" s="164"/>
      <c r="H744" s="88" t="str">
        <f t="array" ref="H744">IF(D744="","",XLOOKUP(D744,'Master Data'!K:K,'Master Data'!N:N,"Input in Master Data",0,1))</f>
        <v/>
      </c>
      <c r="I744" s="88" t="str">
        <f t="array" ref="I744">IF(D744="","",XLOOKUP(D744,'Master Data'!K:K,'Master Data'!O:O,"Input in Master Data",0,1))</f>
        <v/>
      </c>
      <c r="J744" s="88" t="str">
        <f t="array" ref="J744">if(V744="","",XLOOKUP(V744,Master[Company],Master[Blow],"Unknown",0,1))</f>
        <v/>
      </c>
      <c r="K744" s="88" t="str">
        <f t="array" ref="K744">if(V744="","",XLOOKUP(V744,Master[Company],Master[Pigging],"Unknown",0,1))</f>
        <v/>
      </c>
      <c r="L744" s="88" t="str">
        <f t="array" ref="L744">if(V744="","",XLOOKUP(V744,Master[Company],Master[Load Method],"Unknown",0,1))</f>
        <v/>
      </c>
      <c r="M744" s="88" t="str">
        <f t="array" ref="M744">if(V744="","",XLOOKUP(V744,Master[Company],Master[Line Distance],"Unknown",0,1))</f>
        <v/>
      </c>
      <c r="N744" s="164"/>
      <c r="O744" s="301"/>
      <c r="P744" s="88"/>
      <c r="Q744" s="88" t="str">
        <f t="array" ref="Q744">if(V744="","",XLOOKUP(V744,Master[Company],Master[Terms],"NA",0,1))</f>
        <v/>
      </c>
      <c r="R744" s="88" t="str">
        <f t="shared" si="3"/>
        <v/>
      </c>
      <c r="S744" s="88" t="str">
        <f t="array" ref="S744">if(V744="","",XLOOKUP(V744,Master[Company],Master[Group],"NA",0,1))</f>
        <v/>
      </c>
      <c r="T744" s="88" t="str">
        <f t="array" ref="T744">if(V744="","",XLOOKUP(V744,Master[Company],Master[Loading Location],"NA",0,1))</f>
        <v/>
      </c>
      <c r="U744" s="88" t="str">
        <f t="array" ref="U744">if(V744="","",XLOOKUP(V744,Master[Company],Master[Acronym],"NA",0,1))</f>
        <v/>
      </c>
      <c r="V744" s="88"/>
      <c r="W744" s="90"/>
      <c r="X744" s="90"/>
      <c r="Y744" s="88"/>
      <c r="Z744" s="88" t="str">
        <f t="shared" si="5"/>
        <v/>
      </c>
      <c r="AA744" s="88"/>
      <c r="AB744" s="88"/>
      <c r="AC744" s="88"/>
      <c r="AD744" s="166"/>
      <c r="AE744" s="303"/>
      <c r="AF744" s="304"/>
      <c r="AG744" s="304"/>
      <c r="AH744" s="304"/>
      <c r="AI744" s="304"/>
      <c r="AJ744" s="304"/>
      <c r="AK744" s="304"/>
      <c r="AL744" s="305"/>
      <c r="AM744" s="304"/>
      <c r="AN744" s="304"/>
      <c r="AO744" s="304"/>
      <c r="AP744" s="304"/>
      <c r="AQ744" s="304"/>
      <c r="AR744" s="304"/>
      <c r="AS744" s="304"/>
      <c r="AT744" s="304"/>
      <c r="AU744" s="164"/>
      <c r="AV744" s="306"/>
      <c r="AW744" s="306"/>
      <c r="AX744" s="164"/>
      <c r="AY744" s="166"/>
      <c r="AZ744" s="88"/>
      <c r="BA744" s="88"/>
      <c r="BB744" s="88"/>
      <c r="BC744" s="88"/>
      <c r="BD744" s="307"/>
      <c r="BE744" s="88"/>
      <c r="BF744" s="88"/>
      <c r="BG744" s="88"/>
      <c r="BH744" s="308"/>
      <c r="BI744" s="309"/>
      <c r="BJ744" s="310"/>
      <c r="BK744" s="310"/>
      <c r="BL744" s="310"/>
      <c r="BM744" s="310"/>
      <c r="BN744" s="214"/>
    </row>
    <row r="745" ht="22.5" customHeight="1">
      <c r="A745" s="85" t="str">
        <f t="shared" si="6"/>
        <v/>
      </c>
      <c r="B745" s="321"/>
      <c r="C745" s="319" t="str">
        <f t="shared" si="1"/>
        <v/>
      </c>
      <c r="D745" s="322"/>
      <c r="E745" s="320" t="str">
        <f t="shared" si="2"/>
        <v/>
      </c>
      <c r="F745" s="323"/>
      <c r="G745" s="164"/>
      <c r="H745" s="88" t="str">
        <f t="array" ref="H745">IF(D745="","",XLOOKUP(D745,'Master Data'!K:K,'Master Data'!N:N,"Input in Master Data",0,1))</f>
        <v/>
      </c>
      <c r="I745" s="88" t="str">
        <f t="array" ref="I745">IF(D745="","",XLOOKUP(D745,'Master Data'!K:K,'Master Data'!O:O,"Input in Master Data",0,1))</f>
        <v/>
      </c>
      <c r="J745" s="88" t="str">
        <f t="array" ref="J745">if(V745="","",XLOOKUP(V745,Master[Company],Master[Blow],"Unknown",0,1))</f>
        <v/>
      </c>
      <c r="K745" s="88" t="str">
        <f t="array" ref="K745">if(V745="","",XLOOKUP(V745,Master[Company],Master[Pigging],"Unknown",0,1))</f>
        <v/>
      </c>
      <c r="L745" s="88" t="str">
        <f t="array" ref="L745">if(V745="","",XLOOKUP(V745,Master[Company],Master[Load Method],"Unknown",0,1))</f>
        <v/>
      </c>
      <c r="M745" s="88" t="str">
        <f t="array" ref="M745">if(V745="","",XLOOKUP(V745,Master[Company],Master[Line Distance],"Unknown",0,1))</f>
        <v/>
      </c>
      <c r="N745" s="164"/>
      <c r="O745" s="301"/>
      <c r="P745" s="88"/>
      <c r="Q745" s="88" t="str">
        <f t="array" ref="Q745">if(V745="","",XLOOKUP(V745,Master[Company],Master[Terms],"NA",0,1))</f>
        <v/>
      </c>
      <c r="R745" s="88" t="str">
        <f t="shared" si="3"/>
        <v/>
      </c>
      <c r="S745" s="88" t="str">
        <f t="array" ref="S745">if(V745="","",XLOOKUP(V745,Master[Company],Master[Group],"NA",0,1))</f>
        <v/>
      </c>
      <c r="T745" s="88" t="str">
        <f t="array" ref="T745">if(V745="","",XLOOKUP(V745,Master[Company],Master[Loading Location],"NA",0,1))</f>
        <v/>
      </c>
      <c r="U745" s="88" t="str">
        <f t="array" ref="U745">if(V745="","",XLOOKUP(V745,Master[Company],Master[Acronym],"NA",0,1))</f>
        <v/>
      </c>
      <c r="V745" s="88"/>
      <c r="W745" s="90"/>
      <c r="X745" s="90"/>
      <c r="Y745" s="88"/>
      <c r="Z745" s="88" t="str">
        <f t="shared" si="5"/>
        <v/>
      </c>
      <c r="AA745" s="88"/>
      <c r="AB745" s="88"/>
      <c r="AC745" s="88"/>
      <c r="AD745" s="166"/>
      <c r="AE745" s="303"/>
      <c r="AF745" s="304"/>
      <c r="AG745" s="304"/>
      <c r="AH745" s="304"/>
      <c r="AI745" s="304"/>
      <c r="AJ745" s="304"/>
      <c r="AK745" s="304"/>
      <c r="AL745" s="305"/>
      <c r="AM745" s="304"/>
      <c r="AN745" s="304"/>
      <c r="AO745" s="304"/>
      <c r="AP745" s="304"/>
      <c r="AQ745" s="304"/>
      <c r="AR745" s="304"/>
      <c r="AS745" s="304"/>
      <c r="AT745" s="304"/>
      <c r="AU745" s="164"/>
      <c r="AV745" s="306"/>
      <c r="AW745" s="306"/>
      <c r="AX745" s="164"/>
      <c r="AY745" s="166"/>
      <c r="AZ745" s="88"/>
      <c r="BA745" s="88"/>
      <c r="BB745" s="88"/>
      <c r="BC745" s="88"/>
      <c r="BD745" s="307"/>
      <c r="BE745" s="88"/>
      <c r="BF745" s="88"/>
      <c r="BG745" s="88"/>
      <c r="BH745" s="308"/>
      <c r="BI745" s="309"/>
      <c r="BJ745" s="310"/>
      <c r="BK745" s="310"/>
      <c r="BL745" s="310"/>
      <c r="BM745" s="310"/>
      <c r="BN745" s="214"/>
    </row>
    <row r="746" ht="22.5" customHeight="1">
      <c r="A746" s="85" t="str">
        <f t="shared" si="6"/>
        <v/>
      </c>
      <c r="B746" s="321"/>
      <c r="C746" s="319" t="str">
        <f t="shared" si="1"/>
        <v/>
      </c>
      <c r="D746" s="322"/>
      <c r="E746" s="320" t="str">
        <f t="shared" si="2"/>
        <v/>
      </c>
      <c r="F746" s="323"/>
      <c r="G746" s="164"/>
      <c r="H746" s="88" t="str">
        <f t="array" ref="H746">IF(D746="","",XLOOKUP(D746,'Master Data'!K:K,'Master Data'!N:N,"Input in Master Data",0,1))</f>
        <v/>
      </c>
      <c r="I746" s="88" t="str">
        <f t="array" ref="I746">IF(D746="","",XLOOKUP(D746,'Master Data'!K:K,'Master Data'!O:O,"Input in Master Data",0,1))</f>
        <v/>
      </c>
      <c r="J746" s="88" t="str">
        <f t="array" ref="J746">if(V746="","",XLOOKUP(V746,Master[Company],Master[Blow],"Unknown",0,1))</f>
        <v/>
      </c>
      <c r="K746" s="88" t="str">
        <f t="array" ref="K746">if(V746="","",XLOOKUP(V746,Master[Company],Master[Pigging],"Unknown",0,1))</f>
        <v/>
      </c>
      <c r="L746" s="88" t="str">
        <f t="array" ref="L746">if(V746="","",XLOOKUP(V746,Master[Company],Master[Load Method],"Unknown",0,1))</f>
        <v/>
      </c>
      <c r="M746" s="88" t="str">
        <f t="array" ref="M746">if(V746="","",XLOOKUP(V746,Master[Company],Master[Line Distance],"Unknown",0,1))</f>
        <v/>
      </c>
      <c r="N746" s="164"/>
      <c r="O746" s="301"/>
      <c r="P746" s="88"/>
      <c r="Q746" s="88" t="str">
        <f t="array" ref="Q746">if(V746="","",XLOOKUP(V746,Master[Company],Master[Terms],"NA",0,1))</f>
        <v/>
      </c>
      <c r="R746" s="88" t="str">
        <f t="shared" si="3"/>
        <v/>
      </c>
      <c r="S746" s="88" t="str">
        <f t="array" ref="S746">if(V746="","",XLOOKUP(V746,Master[Company],Master[Group],"NA",0,1))</f>
        <v/>
      </c>
      <c r="T746" s="88" t="str">
        <f t="array" ref="T746">if(V746="","",XLOOKUP(V746,Master[Company],Master[Loading Location],"NA",0,1))</f>
        <v/>
      </c>
      <c r="U746" s="88" t="str">
        <f t="array" ref="U746">if(V746="","",XLOOKUP(V746,Master[Company],Master[Acronym],"NA",0,1))</f>
        <v/>
      </c>
      <c r="V746" s="88"/>
      <c r="W746" s="90"/>
      <c r="X746" s="90"/>
      <c r="Y746" s="88"/>
      <c r="Z746" s="88" t="str">
        <f t="shared" si="5"/>
        <v/>
      </c>
      <c r="AA746" s="88"/>
      <c r="AB746" s="88"/>
      <c r="AC746" s="88"/>
      <c r="AD746" s="166"/>
      <c r="AE746" s="303"/>
      <c r="AF746" s="304"/>
      <c r="AG746" s="304"/>
      <c r="AH746" s="304"/>
      <c r="AI746" s="304"/>
      <c r="AJ746" s="304"/>
      <c r="AK746" s="304"/>
      <c r="AL746" s="305"/>
      <c r="AM746" s="304"/>
      <c r="AN746" s="304"/>
      <c r="AO746" s="304"/>
      <c r="AP746" s="304"/>
      <c r="AQ746" s="304"/>
      <c r="AR746" s="304"/>
      <c r="AS746" s="304"/>
      <c r="AT746" s="304"/>
      <c r="AU746" s="164"/>
      <c r="AV746" s="306"/>
      <c r="AW746" s="306"/>
      <c r="AX746" s="164"/>
      <c r="AY746" s="166"/>
      <c r="AZ746" s="88"/>
      <c r="BA746" s="88"/>
      <c r="BB746" s="88"/>
      <c r="BC746" s="88"/>
      <c r="BD746" s="307"/>
      <c r="BE746" s="88"/>
      <c r="BF746" s="88"/>
      <c r="BG746" s="88"/>
      <c r="BH746" s="308"/>
      <c r="BI746" s="309"/>
      <c r="BJ746" s="310"/>
      <c r="BK746" s="310"/>
      <c r="BL746" s="310"/>
      <c r="BM746" s="310"/>
      <c r="BN746" s="214"/>
    </row>
    <row r="747" ht="22.5" customHeight="1">
      <c r="A747" s="85" t="str">
        <f t="shared" si="6"/>
        <v/>
      </c>
      <c r="B747" s="321"/>
      <c r="C747" s="319" t="str">
        <f t="shared" si="1"/>
        <v/>
      </c>
      <c r="D747" s="322"/>
      <c r="E747" s="320" t="str">
        <f t="shared" si="2"/>
        <v/>
      </c>
      <c r="F747" s="323"/>
      <c r="G747" s="164"/>
      <c r="H747" s="88" t="str">
        <f t="array" ref="H747">IF(D747="","",XLOOKUP(D747,'Master Data'!K:K,'Master Data'!N:N,"Input in Master Data",0,1))</f>
        <v/>
      </c>
      <c r="I747" s="88" t="str">
        <f t="array" ref="I747">IF(D747="","",XLOOKUP(D747,'Master Data'!K:K,'Master Data'!O:O,"Input in Master Data",0,1))</f>
        <v/>
      </c>
      <c r="J747" s="88" t="str">
        <f t="array" ref="J747">if(V747="","",XLOOKUP(V747,Master[Company],Master[Blow],"Unknown",0,1))</f>
        <v/>
      </c>
      <c r="K747" s="88" t="str">
        <f t="array" ref="K747">if(V747="","",XLOOKUP(V747,Master[Company],Master[Pigging],"Unknown",0,1))</f>
        <v/>
      </c>
      <c r="L747" s="88" t="str">
        <f t="array" ref="L747">if(V747="","",XLOOKUP(V747,Master[Company],Master[Load Method],"Unknown",0,1))</f>
        <v/>
      </c>
      <c r="M747" s="88" t="str">
        <f t="array" ref="M747">if(V747="","",XLOOKUP(V747,Master[Company],Master[Line Distance],"Unknown",0,1))</f>
        <v/>
      </c>
      <c r="N747" s="164"/>
      <c r="O747" s="301"/>
      <c r="P747" s="88"/>
      <c r="Q747" s="88" t="str">
        <f t="array" ref="Q747">if(V747="","",XLOOKUP(V747,Master[Company],Master[Terms],"NA",0,1))</f>
        <v/>
      </c>
      <c r="R747" s="88" t="str">
        <f t="shared" si="3"/>
        <v/>
      </c>
      <c r="S747" s="88" t="str">
        <f t="array" ref="S747">if(V747="","",XLOOKUP(V747,Master[Company],Master[Group],"NA",0,1))</f>
        <v/>
      </c>
      <c r="T747" s="88" t="str">
        <f t="array" ref="T747">if(V747="","",XLOOKUP(V747,Master[Company],Master[Loading Location],"NA",0,1))</f>
        <v/>
      </c>
      <c r="U747" s="88" t="str">
        <f t="array" ref="U747">if(V747="","",XLOOKUP(V747,Master[Company],Master[Acronym],"NA",0,1))</f>
        <v/>
      </c>
      <c r="V747" s="88"/>
      <c r="W747" s="90"/>
      <c r="X747" s="90"/>
      <c r="Y747" s="88"/>
      <c r="Z747" s="88" t="str">
        <f t="shared" si="5"/>
        <v/>
      </c>
      <c r="AA747" s="88"/>
      <c r="AB747" s="88"/>
      <c r="AC747" s="88"/>
      <c r="AD747" s="166"/>
      <c r="AE747" s="303"/>
      <c r="AF747" s="304"/>
      <c r="AG747" s="304"/>
      <c r="AH747" s="304"/>
      <c r="AI747" s="304"/>
      <c r="AJ747" s="304"/>
      <c r="AK747" s="304"/>
      <c r="AL747" s="305"/>
      <c r="AM747" s="304"/>
      <c r="AN747" s="304"/>
      <c r="AO747" s="304"/>
      <c r="AP747" s="304"/>
      <c r="AQ747" s="304"/>
      <c r="AR747" s="304"/>
      <c r="AS747" s="304"/>
      <c r="AT747" s="304"/>
      <c r="AU747" s="164"/>
      <c r="AV747" s="306"/>
      <c r="AW747" s="306"/>
      <c r="AX747" s="164"/>
      <c r="AY747" s="166"/>
      <c r="AZ747" s="88"/>
      <c r="BA747" s="88"/>
      <c r="BB747" s="88"/>
      <c r="BC747" s="88"/>
      <c r="BD747" s="307"/>
      <c r="BE747" s="88"/>
      <c r="BF747" s="88"/>
      <c r="BG747" s="88"/>
      <c r="BH747" s="308"/>
      <c r="BI747" s="309"/>
      <c r="BJ747" s="310"/>
      <c r="BK747" s="310"/>
      <c r="BL747" s="310"/>
      <c r="BM747" s="310"/>
      <c r="BN747" s="214"/>
    </row>
    <row r="748" ht="22.5" customHeight="1">
      <c r="A748" s="85" t="str">
        <f t="shared" si="6"/>
        <v/>
      </c>
      <c r="B748" s="321"/>
      <c r="C748" s="319" t="str">
        <f t="shared" si="1"/>
        <v/>
      </c>
      <c r="D748" s="322"/>
      <c r="E748" s="320" t="str">
        <f t="shared" si="2"/>
        <v/>
      </c>
      <c r="F748" s="323"/>
      <c r="G748" s="164"/>
      <c r="H748" s="88" t="str">
        <f t="array" ref="H748">IF(D748="","",XLOOKUP(D748,'Master Data'!K:K,'Master Data'!N:N,"Input in Master Data",0,1))</f>
        <v/>
      </c>
      <c r="I748" s="88" t="str">
        <f t="array" ref="I748">IF(D748="","",XLOOKUP(D748,'Master Data'!K:K,'Master Data'!O:O,"Input in Master Data",0,1))</f>
        <v/>
      </c>
      <c r="J748" s="88" t="str">
        <f t="array" ref="J748">if(V748="","",XLOOKUP(V748,Master[Company],Master[Blow],"Unknown",0,1))</f>
        <v/>
      </c>
      <c r="K748" s="88" t="str">
        <f t="array" ref="K748">if(V748="","",XLOOKUP(V748,Master[Company],Master[Pigging],"Unknown",0,1))</f>
        <v/>
      </c>
      <c r="L748" s="88" t="str">
        <f t="array" ref="L748">if(V748="","",XLOOKUP(V748,Master[Company],Master[Load Method],"Unknown",0,1))</f>
        <v/>
      </c>
      <c r="M748" s="88" t="str">
        <f t="array" ref="M748">if(V748="","",XLOOKUP(V748,Master[Company],Master[Line Distance],"Unknown",0,1))</f>
        <v/>
      </c>
      <c r="N748" s="164"/>
      <c r="O748" s="301"/>
      <c r="P748" s="88"/>
      <c r="Q748" s="88" t="str">
        <f t="array" ref="Q748">if(V748="","",XLOOKUP(V748,Master[Company],Master[Terms],"NA",0,1))</f>
        <v/>
      </c>
      <c r="R748" s="88" t="str">
        <f t="shared" si="3"/>
        <v/>
      </c>
      <c r="S748" s="88" t="str">
        <f t="array" ref="S748">if(V748="","",XLOOKUP(V748,Master[Company],Master[Group],"NA",0,1))</f>
        <v/>
      </c>
      <c r="T748" s="88" t="str">
        <f t="array" ref="T748">if(V748="","",XLOOKUP(V748,Master[Company],Master[Loading Location],"NA",0,1))</f>
        <v/>
      </c>
      <c r="U748" s="88" t="str">
        <f t="array" ref="U748">if(V748="","",XLOOKUP(V748,Master[Company],Master[Acronym],"NA",0,1))</f>
        <v/>
      </c>
      <c r="V748" s="88"/>
      <c r="W748" s="90"/>
      <c r="X748" s="90"/>
      <c r="Y748" s="88"/>
      <c r="Z748" s="88" t="str">
        <f t="shared" si="5"/>
        <v/>
      </c>
      <c r="AA748" s="88"/>
      <c r="AB748" s="88"/>
      <c r="AC748" s="88"/>
      <c r="AD748" s="166"/>
      <c r="AE748" s="303"/>
      <c r="AF748" s="304"/>
      <c r="AG748" s="304"/>
      <c r="AH748" s="304"/>
      <c r="AI748" s="304"/>
      <c r="AJ748" s="304"/>
      <c r="AK748" s="304"/>
      <c r="AL748" s="305"/>
      <c r="AM748" s="304"/>
      <c r="AN748" s="304"/>
      <c r="AO748" s="304"/>
      <c r="AP748" s="304"/>
      <c r="AQ748" s="304"/>
      <c r="AR748" s="304"/>
      <c r="AS748" s="304"/>
      <c r="AT748" s="304"/>
      <c r="AU748" s="164"/>
      <c r="AV748" s="306"/>
      <c r="AW748" s="306"/>
      <c r="AX748" s="164"/>
      <c r="AY748" s="166"/>
      <c r="AZ748" s="88"/>
      <c r="BA748" s="88"/>
      <c r="BB748" s="88"/>
      <c r="BC748" s="88"/>
      <c r="BD748" s="307"/>
      <c r="BE748" s="88"/>
      <c r="BF748" s="88"/>
      <c r="BG748" s="88"/>
      <c r="BH748" s="308"/>
      <c r="BI748" s="309"/>
      <c r="BJ748" s="310"/>
      <c r="BK748" s="310"/>
      <c r="BL748" s="310"/>
      <c r="BM748" s="310"/>
      <c r="BN748" s="214"/>
    </row>
    <row r="749" ht="22.5" customHeight="1">
      <c r="A749" s="85" t="str">
        <f t="shared" si="6"/>
        <v/>
      </c>
      <c r="B749" s="321"/>
      <c r="C749" s="319" t="str">
        <f t="shared" si="1"/>
        <v/>
      </c>
      <c r="D749" s="322"/>
      <c r="E749" s="320" t="str">
        <f t="shared" si="2"/>
        <v/>
      </c>
      <c r="F749" s="323"/>
      <c r="G749" s="164"/>
      <c r="H749" s="88" t="str">
        <f t="array" ref="H749">IF(D749="","",XLOOKUP(D749,'Master Data'!K:K,'Master Data'!N:N,"Input in Master Data",0,1))</f>
        <v/>
      </c>
      <c r="I749" s="88" t="str">
        <f t="array" ref="I749">IF(D749="","",XLOOKUP(D749,'Master Data'!K:K,'Master Data'!O:O,"Input in Master Data",0,1))</f>
        <v/>
      </c>
      <c r="J749" s="88" t="str">
        <f t="array" ref="J749">if(V749="","",XLOOKUP(V749,Master[Company],Master[Blow],"Unknown",0,1))</f>
        <v/>
      </c>
      <c r="K749" s="88" t="str">
        <f t="array" ref="K749">if(V749="","",XLOOKUP(V749,Master[Company],Master[Pigging],"Unknown",0,1))</f>
        <v/>
      </c>
      <c r="L749" s="88" t="str">
        <f t="array" ref="L749">if(V749="","",XLOOKUP(V749,Master[Company],Master[Load Method],"Unknown",0,1))</f>
        <v/>
      </c>
      <c r="M749" s="88" t="str">
        <f t="array" ref="M749">if(V749="","",XLOOKUP(V749,Master[Company],Master[Line Distance],"Unknown",0,1))</f>
        <v/>
      </c>
      <c r="N749" s="164"/>
      <c r="O749" s="301"/>
      <c r="P749" s="88"/>
      <c r="Q749" s="88" t="str">
        <f t="array" ref="Q749">if(V749="","",XLOOKUP(V749,Master[Company],Master[Terms],"NA",0,1))</f>
        <v/>
      </c>
      <c r="R749" s="88" t="str">
        <f t="shared" si="3"/>
        <v/>
      </c>
      <c r="S749" s="88" t="str">
        <f t="array" ref="S749">if(V749="","",XLOOKUP(V749,Master[Company],Master[Group],"NA",0,1))</f>
        <v/>
      </c>
      <c r="T749" s="88" t="str">
        <f t="array" ref="T749">if(V749="","",XLOOKUP(V749,Master[Company],Master[Loading Location],"NA",0,1))</f>
        <v/>
      </c>
      <c r="U749" s="88" t="str">
        <f t="array" ref="U749">if(V749="","",XLOOKUP(V749,Master[Company],Master[Acronym],"NA",0,1))</f>
        <v/>
      </c>
      <c r="V749" s="88"/>
      <c r="W749" s="90"/>
      <c r="X749" s="90"/>
      <c r="Y749" s="88"/>
      <c r="Z749" s="88" t="str">
        <f t="shared" si="5"/>
        <v/>
      </c>
      <c r="AA749" s="88"/>
      <c r="AB749" s="88"/>
      <c r="AC749" s="88"/>
      <c r="AD749" s="166"/>
      <c r="AE749" s="303"/>
      <c r="AF749" s="304"/>
      <c r="AG749" s="304"/>
      <c r="AH749" s="304"/>
      <c r="AI749" s="304"/>
      <c r="AJ749" s="304"/>
      <c r="AK749" s="304"/>
      <c r="AL749" s="305"/>
      <c r="AM749" s="304"/>
      <c r="AN749" s="304"/>
      <c r="AO749" s="304"/>
      <c r="AP749" s="304"/>
      <c r="AQ749" s="304"/>
      <c r="AR749" s="304"/>
      <c r="AS749" s="304"/>
      <c r="AT749" s="304"/>
      <c r="AU749" s="164"/>
      <c r="AV749" s="306"/>
      <c r="AW749" s="306"/>
      <c r="AX749" s="164"/>
      <c r="AY749" s="166"/>
      <c r="AZ749" s="88"/>
      <c r="BA749" s="88"/>
      <c r="BB749" s="88"/>
      <c r="BC749" s="88"/>
      <c r="BD749" s="307"/>
      <c r="BE749" s="88"/>
      <c r="BF749" s="88"/>
      <c r="BG749" s="88"/>
      <c r="BH749" s="308"/>
      <c r="BI749" s="309"/>
      <c r="BJ749" s="310"/>
      <c r="BK749" s="310"/>
      <c r="BL749" s="310"/>
      <c r="BM749" s="310"/>
      <c r="BN749" s="214"/>
    </row>
    <row r="750" ht="22.5" customHeight="1">
      <c r="A750" s="85" t="str">
        <f t="shared" si="6"/>
        <v/>
      </c>
      <c r="B750" s="321"/>
      <c r="C750" s="319" t="str">
        <f t="shared" si="1"/>
        <v/>
      </c>
      <c r="D750" s="322"/>
      <c r="E750" s="320" t="str">
        <f t="shared" si="2"/>
        <v/>
      </c>
      <c r="F750" s="323"/>
      <c r="G750" s="164"/>
      <c r="H750" s="88" t="str">
        <f t="array" ref="H750">IF(D750="","",XLOOKUP(D750,'Master Data'!K:K,'Master Data'!N:N,"Input in Master Data",0,1))</f>
        <v/>
      </c>
      <c r="I750" s="88" t="str">
        <f t="array" ref="I750">IF(D750="","",XLOOKUP(D750,'Master Data'!K:K,'Master Data'!O:O,"Input in Master Data",0,1))</f>
        <v/>
      </c>
      <c r="J750" s="88" t="str">
        <f t="array" ref="J750">if(V750="","",XLOOKUP(V750,Master[Company],Master[Blow],"Unknown",0,1))</f>
        <v/>
      </c>
      <c r="K750" s="88" t="str">
        <f t="array" ref="K750">if(V750="","",XLOOKUP(V750,Master[Company],Master[Pigging],"Unknown",0,1))</f>
        <v/>
      </c>
      <c r="L750" s="88" t="str">
        <f t="array" ref="L750">if(V750="","",XLOOKUP(V750,Master[Company],Master[Load Method],"Unknown",0,1))</f>
        <v/>
      </c>
      <c r="M750" s="88" t="str">
        <f t="array" ref="M750">if(V750="","",XLOOKUP(V750,Master[Company],Master[Line Distance],"Unknown",0,1))</f>
        <v/>
      </c>
      <c r="N750" s="164"/>
      <c r="O750" s="301"/>
      <c r="P750" s="88"/>
      <c r="Q750" s="88" t="str">
        <f t="array" ref="Q750">if(V750="","",XLOOKUP(V750,Master[Company],Master[Terms],"NA",0,1))</f>
        <v/>
      </c>
      <c r="R750" s="88" t="str">
        <f t="shared" si="3"/>
        <v/>
      </c>
      <c r="S750" s="88" t="str">
        <f t="array" ref="S750">if(V750="","",XLOOKUP(V750,Master[Company],Master[Group],"NA",0,1))</f>
        <v/>
      </c>
      <c r="T750" s="88" t="str">
        <f t="array" ref="T750">if(V750="","",XLOOKUP(V750,Master[Company],Master[Loading Location],"NA",0,1))</f>
        <v/>
      </c>
      <c r="U750" s="88" t="str">
        <f t="array" ref="U750">if(V750="","",XLOOKUP(V750,Master[Company],Master[Acronym],"NA",0,1))</f>
        <v/>
      </c>
      <c r="V750" s="88"/>
      <c r="W750" s="90"/>
      <c r="X750" s="90"/>
      <c r="Y750" s="88"/>
      <c r="Z750" s="88" t="str">
        <f t="shared" si="5"/>
        <v/>
      </c>
      <c r="AA750" s="88"/>
      <c r="AB750" s="88"/>
      <c r="AC750" s="88"/>
      <c r="AD750" s="166"/>
      <c r="AE750" s="303"/>
      <c r="AF750" s="304"/>
      <c r="AG750" s="304"/>
      <c r="AH750" s="304"/>
      <c r="AI750" s="304"/>
      <c r="AJ750" s="304"/>
      <c r="AK750" s="304"/>
      <c r="AL750" s="305"/>
      <c r="AM750" s="304"/>
      <c r="AN750" s="304"/>
      <c r="AO750" s="304"/>
      <c r="AP750" s="304"/>
      <c r="AQ750" s="304"/>
      <c r="AR750" s="304"/>
      <c r="AS750" s="304"/>
      <c r="AT750" s="304"/>
      <c r="AU750" s="164"/>
      <c r="AV750" s="306"/>
      <c r="AW750" s="306"/>
      <c r="AX750" s="164"/>
      <c r="AY750" s="166"/>
      <c r="AZ750" s="88"/>
      <c r="BA750" s="88"/>
      <c r="BB750" s="88"/>
      <c r="BC750" s="88"/>
      <c r="BD750" s="307"/>
      <c r="BE750" s="88"/>
      <c r="BF750" s="88"/>
      <c r="BG750" s="88"/>
      <c r="BH750" s="308"/>
      <c r="BI750" s="309"/>
      <c r="BJ750" s="310"/>
      <c r="BK750" s="310"/>
      <c r="BL750" s="310"/>
      <c r="BM750" s="310"/>
      <c r="BN750" s="214"/>
    </row>
    <row r="751" ht="22.5" customHeight="1">
      <c r="A751" s="85" t="str">
        <f t="shared" si="6"/>
        <v/>
      </c>
      <c r="B751" s="321"/>
      <c r="C751" s="319" t="str">
        <f t="shared" si="1"/>
        <v/>
      </c>
      <c r="D751" s="322"/>
      <c r="E751" s="320" t="str">
        <f t="shared" si="2"/>
        <v/>
      </c>
      <c r="F751" s="323"/>
      <c r="G751" s="164"/>
      <c r="H751" s="88" t="str">
        <f t="array" ref="H751">IF(D751="","",XLOOKUP(D751,'Master Data'!K:K,'Master Data'!N:N,"Input in Master Data",0,1))</f>
        <v/>
      </c>
      <c r="I751" s="88" t="str">
        <f t="array" ref="I751">IF(D751="","",XLOOKUP(D751,'Master Data'!K:K,'Master Data'!O:O,"Input in Master Data",0,1))</f>
        <v/>
      </c>
      <c r="J751" s="88" t="str">
        <f t="array" ref="J751">if(V751="","",XLOOKUP(V751,Master[Company],Master[Blow],"Unknown",0,1))</f>
        <v/>
      </c>
      <c r="K751" s="88" t="str">
        <f t="array" ref="K751">if(V751="","",XLOOKUP(V751,Master[Company],Master[Pigging],"Unknown",0,1))</f>
        <v/>
      </c>
      <c r="L751" s="88" t="str">
        <f t="array" ref="L751">if(V751="","",XLOOKUP(V751,Master[Company],Master[Load Method],"Unknown",0,1))</f>
        <v/>
      </c>
      <c r="M751" s="88" t="str">
        <f t="array" ref="M751">if(V751="","",XLOOKUP(V751,Master[Company],Master[Line Distance],"Unknown",0,1))</f>
        <v/>
      </c>
      <c r="N751" s="164"/>
      <c r="O751" s="301"/>
      <c r="P751" s="88"/>
      <c r="Q751" s="88" t="str">
        <f t="array" ref="Q751">if(V751="","",XLOOKUP(V751,Master[Company],Master[Terms],"NA",0,1))</f>
        <v/>
      </c>
      <c r="R751" s="88" t="str">
        <f t="shared" si="3"/>
        <v/>
      </c>
      <c r="S751" s="88" t="str">
        <f t="array" ref="S751">if(V751="","",XLOOKUP(V751,Master[Company],Master[Group],"NA",0,1))</f>
        <v/>
      </c>
      <c r="T751" s="88" t="str">
        <f t="array" ref="T751">if(V751="","",XLOOKUP(V751,Master[Company],Master[Loading Location],"NA",0,1))</f>
        <v/>
      </c>
      <c r="U751" s="88" t="str">
        <f t="array" ref="U751">if(V751="","",XLOOKUP(V751,Master[Company],Master[Acronym],"NA",0,1))</f>
        <v/>
      </c>
      <c r="V751" s="88"/>
      <c r="W751" s="90"/>
      <c r="X751" s="90"/>
      <c r="Y751" s="88"/>
      <c r="Z751" s="88" t="str">
        <f t="shared" si="5"/>
        <v/>
      </c>
      <c r="AA751" s="88"/>
      <c r="AB751" s="88"/>
      <c r="AC751" s="88"/>
      <c r="AD751" s="166"/>
      <c r="AE751" s="303"/>
      <c r="AF751" s="304"/>
      <c r="AG751" s="304"/>
      <c r="AH751" s="304"/>
      <c r="AI751" s="304"/>
      <c r="AJ751" s="304"/>
      <c r="AK751" s="304"/>
      <c r="AL751" s="305"/>
      <c r="AM751" s="304"/>
      <c r="AN751" s="304"/>
      <c r="AO751" s="304"/>
      <c r="AP751" s="304"/>
      <c r="AQ751" s="304"/>
      <c r="AR751" s="304"/>
      <c r="AS751" s="304"/>
      <c r="AT751" s="304"/>
      <c r="AU751" s="164"/>
      <c r="AV751" s="306"/>
      <c r="AW751" s="306"/>
      <c r="AX751" s="164"/>
      <c r="AY751" s="166"/>
      <c r="AZ751" s="88"/>
      <c r="BA751" s="88"/>
      <c r="BB751" s="88"/>
      <c r="BC751" s="88"/>
      <c r="BD751" s="307"/>
      <c r="BE751" s="88"/>
      <c r="BF751" s="88"/>
      <c r="BG751" s="88"/>
      <c r="BH751" s="308"/>
      <c r="BI751" s="309"/>
      <c r="BJ751" s="310"/>
      <c r="BK751" s="310"/>
      <c r="BL751" s="310"/>
      <c r="BM751" s="310"/>
      <c r="BN751" s="214"/>
    </row>
    <row r="752" ht="22.5" customHeight="1">
      <c r="A752" s="85" t="str">
        <f t="shared" si="6"/>
        <v/>
      </c>
      <c r="B752" s="321"/>
      <c r="C752" s="319" t="str">
        <f t="shared" si="1"/>
        <v/>
      </c>
      <c r="D752" s="322"/>
      <c r="E752" s="320" t="str">
        <f t="shared" si="2"/>
        <v/>
      </c>
      <c r="F752" s="323"/>
      <c r="G752" s="164"/>
      <c r="H752" s="88" t="str">
        <f t="array" ref="H752">IF(D752="","",XLOOKUP(D752,'Master Data'!K:K,'Master Data'!N:N,"Input in Master Data",0,1))</f>
        <v/>
      </c>
      <c r="I752" s="88" t="str">
        <f t="array" ref="I752">IF(D752="","",XLOOKUP(D752,'Master Data'!K:K,'Master Data'!O:O,"Input in Master Data",0,1))</f>
        <v/>
      </c>
      <c r="J752" s="88" t="str">
        <f t="array" ref="J752">if(V752="","",XLOOKUP(V752,Master[Company],Master[Blow],"Unknown",0,1))</f>
        <v/>
      </c>
      <c r="K752" s="88" t="str">
        <f t="array" ref="K752">if(V752="","",XLOOKUP(V752,Master[Company],Master[Pigging],"Unknown",0,1))</f>
        <v/>
      </c>
      <c r="L752" s="88" t="str">
        <f t="array" ref="L752">if(V752="","",XLOOKUP(V752,Master[Company],Master[Load Method],"Unknown",0,1))</f>
        <v/>
      </c>
      <c r="M752" s="88" t="str">
        <f t="array" ref="M752">if(V752="","",XLOOKUP(V752,Master[Company],Master[Line Distance],"Unknown",0,1))</f>
        <v/>
      </c>
      <c r="N752" s="164"/>
      <c r="O752" s="301"/>
      <c r="P752" s="88"/>
      <c r="Q752" s="88" t="str">
        <f t="array" ref="Q752">if(V752="","",XLOOKUP(V752,Master[Company],Master[Terms],"NA",0,1))</f>
        <v/>
      </c>
      <c r="R752" s="88" t="str">
        <f t="shared" si="3"/>
        <v/>
      </c>
      <c r="S752" s="88" t="str">
        <f t="array" ref="S752">if(V752="","",XLOOKUP(V752,Master[Company],Master[Group],"NA",0,1))</f>
        <v/>
      </c>
      <c r="T752" s="88" t="str">
        <f t="array" ref="T752">if(V752="","",XLOOKUP(V752,Master[Company],Master[Loading Location],"NA",0,1))</f>
        <v/>
      </c>
      <c r="U752" s="88" t="str">
        <f t="array" ref="U752">if(V752="","",XLOOKUP(V752,Master[Company],Master[Acronym],"NA",0,1))</f>
        <v/>
      </c>
      <c r="V752" s="88"/>
      <c r="W752" s="90"/>
      <c r="X752" s="90"/>
      <c r="Y752" s="88"/>
      <c r="Z752" s="88" t="str">
        <f t="shared" si="5"/>
        <v/>
      </c>
      <c r="AA752" s="88"/>
      <c r="AB752" s="88"/>
      <c r="AC752" s="88"/>
      <c r="AD752" s="166"/>
      <c r="AE752" s="303"/>
      <c r="AF752" s="304"/>
      <c r="AG752" s="304"/>
      <c r="AH752" s="304"/>
      <c r="AI752" s="304"/>
      <c r="AJ752" s="304"/>
      <c r="AK752" s="304"/>
      <c r="AL752" s="305"/>
      <c r="AM752" s="304"/>
      <c r="AN752" s="304"/>
      <c r="AO752" s="304"/>
      <c r="AP752" s="304"/>
      <c r="AQ752" s="304"/>
      <c r="AR752" s="304"/>
      <c r="AS752" s="304"/>
      <c r="AT752" s="304"/>
      <c r="AU752" s="164"/>
      <c r="AV752" s="306"/>
      <c r="AW752" s="306"/>
      <c r="AX752" s="164"/>
      <c r="AY752" s="166"/>
      <c r="AZ752" s="88"/>
      <c r="BA752" s="88"/>
      <c r="BB752" s="88"/>
      <c r="BC752" s="88"/>
      <c r="BD752" s="307"/>
      <c r="BE752" s="88"/>
      <c r="BF752" s="88"/>
      <c r="BG752" s="88"/>
      <c r="BH752" s="308"/>
      <c r="BI752" s="309"/>
      <c r="BJ752" s="310"/>
      <c r="BK752" s="310"/>
      <c r="BL752" s="310"/>
      <c r="BM752" s="310"/>
      <c r="BN752" s="214"/>
    </row>
    <row r="753" ht="22.5" customHeight="1">
      <c r="A753" s="85" t="str">
        <f t="shared" si="6"/>
        <v/>
      </c>
      <c r="B753" s="321"/>
      <c r="C753" s="319" t="str">
        <f t="shared" si="1"/>
        <v/>
      </c>
      <c r="D753" s="322"/>
      <c r="E753" s="320" t="str">
        <f t="shared" si="2"/>
        <v/>
      </c>
      <c r="F753" s="323"/>
      <c r="G753" s="164"/>
      <c r="H753" s="88" t="str">
        <f t="array" ref="H753">IF(D753="","",XLOOKUP(D753,'Master Data'!K:K,'Master Data'!N:N,"Input in Master Data",0,1))</f>
        <v/>
      </c>
      <c r="I753" s="88" t="str">
        <f t="array" ref="I753">IF(D753="","",XLOOKUP(D753,'Master Data'!K:K,'Master Data'!O:O,"Input in Master Data",0,1))</f>
        <v/>
      </c>
      <c r="J753" s="88" t="str">
        <f t="array" ref="J753">if(V753="","",XLOOKUP(V753,Master[Company],Master[Blow],"Unknown",0,1))</f>
        <v/>
      </c>
      <c r="K753" s="88" t="str">
        <f t="array" ref="K753">if(V753="","",XLOOKUP(V753,Master[Company],Master[Pigging],"Unknown",0,1))</f>
        <v/>
      </c>
      <c r="L753" s="88" t="str">
        <f t="array" ref="L753">if(V753="","",XLOOKUP(V753,Master[Company],Master[Load Method],"Unknown",0,1))</f>
        <v/>
      </c>
      <c r="M753" s="88" t="str">
        <f t="array" ref="M753">if(V753="","",XLOOKUP(V753,Master[Company],Master[Line Distance],"Unknown",0,1))</f>
        <v/>
      </c>
      <c r="N753" s="164"/>
      <c r="O753" s="301"/>
      <c r="P753" s="88"/>
      <c r="Q753" s="88" t="str">
        <f t="array" ref="Q753">if(V753="","",XLOOKUP(V753,Master[Company],Master[Terms],"NA",0,1))</f>
        <v/>
      </c>
      <c r="R753" s="88" t="str">
        <f t="shared" si="3"/>
        <v/>
      </c>
      <c r="S753" s="88" t="str">
        <f t="array" ref="S753">if(V753="","",XLOOKUP(V753,Master[Company],Master[Group],"NA",0,1))</f>
        <v/>
      </c>
      <c r="T753" s="88" t="str">
        <f t="array" ref="T753">if(V753="","",XLOOKUP(V753,Master[Company],Master[Loading Location],"NA",0,1))</f>
        <v/>
      </c>
      <c r="U753" s="88" t="str">
        <f t="array" ref="U753">if(V753="","",XLOOKUP(V753,Master[Company],Master[Acronym],"NA",0,1))</f>
        <v/>
      </c>
      <c r="V753" s="88"/>
      <c r="W753" s="90"/>
      <c r="X753" s="90"/>
      <c r="Y753" s="88"/>
      <c r="Z753" s="88" t="str">
        <f t="shared" si="5"/>
        <v/>
      </c>
      <c r="AA753" s="88"/>
      <c r="AB753" s="88"/>
      <c r="AC753" s="88"/>
      <c r="AD753" s="166"/>
      <c r="AE753" s="303"/>
      <c r="AF753" s="304"/>
      <c r="AG753" s="304"/>
      <c r="AH753" s="304"/>
      <c r="AI753" s="304"/>
      <c r="AJ753" s="304"/>
      <c r="AK753" s="304"/>
      <c r="AL753" s="305"/>
      <c r="AM753" s="304"/>
      <c r="AN753" s="304"/>
      <c r="AO753" s="304"/>
      <c r="AP753" s="304"/>
      <c r="AQ753" s="304"/>
      <c r="AR753" s="304"/>
      <c r="AS753" s="304"/>
      <c r="AT753" s="304"/>
      <c r="AU753" s="164"/>
      <c r="AV753" s="306"/>
      <c r="AW753" s="306"/>
      <c r="AX753" s="164"/>
      <c r="AY753" s="166"/>
      <c r="AZ753" s="88"/>
      <c r="BA753" s="88"/>
      <c r="BB753" s="88"/>
      <c r="BC753" s="88"/>
      <c r="BD753" s="307"/>
      <c r="BE753" s="88"/>
      <c r="BF753" s="88"/>
      <c r="BG753" s="88"/>
      <c r="BH753" s="308"/>
      <c r="BI753" s="309"/>
      <c r="BJ753" s="310"/>
      <c r="BK753" s="310"/>
      <c r="BL753" s="310"/>
      <c r="BM753" s="310"/>
      <c r="BN753" s="214"/>
    </row>
    <row r="754" ht="22.5" customHeight="1">
      <c r="A754" s="85" t="str">
        <f t="shared" si="6"/>
        <v/>
      </c>
      <c r="B754" s="321"/>
      <c r="C754" s="319" t="str">
        <f t="shared" si="1"/>
        <v/>
      </c>
      <c r="D754" s="322"/>
      <c r="E754" s="320" t="str">
        <f t="shared" si="2"/>
        <v/>
      </c>
      <c r="F754" s="323"/>
      <c r="G754" s="164"/>
      <c r="H754" s="88" t="str">
        <f t="array" ref="H754">IF(D754="","",XLOOKUP(D754,'Master Data'!K:K,'Master Data'!N:N,"Input in Master Data",0,1))</f>
        <v/>
      </c>
      <c r="I754" s="88" t="str">
        <f t="array" ref="I754">IF(D754="","",XLOOKUP(D754,'Master Data'!K:K,'Master Data'!O:O,"Input in Master Data",0,1))</f>
        <v/>
      </c>
      <c r="J754" s="88" t="str">
        <f t="array" ref="J754">if(V754="","",XLOOKUP(V754,Master[Company],Master[Blow],"Unknown",0,1))</f>
        <v/>
      </c>
      <c r="K754" s="88" t="str">
        <f t="array" ref="K754">if(V754="","",XLOOKUP(V754,Master[Company],Master[Pigging],"Unknown",0,1))</f>
        <v/>
      </c>
      <c r="L754" s="88" t="str">
        <f t="array" ref="L754">if(V754="","",XLOOKUP(V754,Master[Company],Master[Load Method],"Unknown",0,1))</f>
        <v/>
      </c>
      <c r="M754" s="88" t="str">
        <f t="array" ref="M754">if(V754="","",XLOOKUP(V754,Master[Company],Master[Line Distance],"Unknown",0,1))</f>
        <v/>
      </c>
      <c r="N754" s="164"/>
      <c r="O754" s="301"/>
      <c r="P754" s="88"/>
      <c r="Q754" s="88" t="str">
        <f t="array" ref="Q754">if(V754="","",XLOOKUP(V754,Master[Company],Master[Terms],"NA",0,1))</f>
        <v/>
      </c>
      <c r="R754" s="88" t="str">
        <f t="shared" si="3"/>
        <v/>
      </c>
      <c r="S754" s="88" t="str">
        <f t="array" ref="S754">if(V754="","",XLOOKUP(V754,Master[Company],Master[Group],"NA",0,1))</f>
        <v/>
      </c>
      <c r="T754" s="88" t="str">
        <f t="array" ref="T754">if(V754="","",XLOOKUP(V754,Master[Company],Master[Loading Location],"NA",0,1))</f>
        <v/>
      </c>
      <c r="U754" s="88" t="str">
        <f t="array" ref="U754">if(V754="","",XLOOKUP(V754,Master[Company],Master[Acronym],"NA",0,1))</f>
        <v/>
      </c>
      <c r="V754" s="88"/>
      <c r="W754" s="90"/>
      <c r="X754" s="90"/>
      <c r="Y754" s="88"/>
      <c r="Z754" s="88" t="str">
        <f t="shared" si="5"/>
        <v/>
      </c>
      <c r="AA754" s="88"/>
      <c r="AB754" s="88"/>
      <c r="AC754" s="88"/>
      <c r="AD754" s="166"/>
      <c r="AE754" s="303"/>
      <c r="AF754" s="304"/>
      <c r="AG754" s="304"/>
      <c r="AH754" s="304"/>
      <c r="AI754" s="304"/>
      <c r="AJ754" s="304"/>
      <c r="AK754" s="304"/>
      <c r="AL754" s="305"/>
      <c r="AM754" s="304"/>
      <c r="AN754" s="304"/>
      <c r="AO754" s="304"/>
      <c r="AP754" s="304"/>
      <c r="AQ754" s="304"/>
      <c r="AR754" s="304"/>
      <c r="AS754" s="304"/>
      <c r="AT754" s="304"/>
      <c r="AU754" s="164"/>
      <c r="AV754" s="306"/>
      <c r="AW754" s="306"/>
      <c r="AX754" s="164"/>
      <c r="AY754" s="166"/>
      <c r="AZ754" s="88"/>
      <c r="BA754" s="88"/>
      <c r="BB754" s="88"/>
      <c r="BC754" s="88"/>
      <c r="BD754" s="307"/>
      <c r="BE754" s="88"/>
      <c r="BF754" s="88"/>
      <c r="BG754" s="88"/>
      <c r="BH754" s="308"/>
      <c r="BI754" s="309"/>
      <c r="BJ754" s="310"/>
      <c r="BK754" s="310"/>
      <c r="BL754" s="310"/>
      <c r="BM754" s="310"/>
      <c r="BN754" s="214"/>
    </row>
    <row r="755" ht="22.5" customHeight="1">
      <c r="A755" s="85" t="str">
        <f t="shared" si="6"/>
        <v/>
      </c>
      <c r="B755" s="321"/>
      <c r="C755" s="319" t="str">
        <f t="shared" si="1"/>
        <v/>
      </c>
      <c r="D755" s="322"/>
      <c r="E755" s="320" t="str">
        <f t="shared" si="2"/>
        <v/>
      </c>
      <c r="F755" s="323"/>
      <c r="G755" s="164"/>
      <c r="H755" s="88" t="str">
        <f t="array" ref="H755">IF(D755="","",XLOOKUP(D755,'Master Data'!K:K,'Master Data'!N:N,"Input in Master Data",0,1))</f>
        <v/>
      </c>
      <c r="I755" s="88" t="str">
        <f t="array" ref="I755">IF(D755="","",XLOOKUP(D755,'Master Data'!K:K,'Master Data'!O:O,"Input in Master Data",0,1))</f>
        <v/>
      </c>
      <c r="J755" s="88" t="str">
        <f t="array" ref="J755">if(V755="","",XLOOKUP(V755,Master[Company],Master[Blow],"Unknown",0,1))</f>
        <v/>
      </c>
      <c r="K755" s="88" t="str">
        <f t="array" ref="K755">if(V755="","",XLOOKUP(V755,Master[Company],Master[Pigging],"Unknown",0,1))</f>
        <v/>
      </c>
      <c r="L755" s="88" t="str">
        <f t="array" ref="L755">if(V755="","",XLOOKUP(V755,Master[Company],Master[Load Method],"Unknown",0,1))</f>
        <v/>
      </c>
      <c r="M755" s="88" t="str">
        <f t="array" ref="M755">if(V755="","",XLOOKUP(V755,Master[Company],Master[Line Distance],"Unknown",0,1))</f>
        <v/>
      </c>
      <c r="N755" s="164"/>
      <c r="O755" s="301"/>
      <c r="P755" s="88"/>
      <c r="Q755" s="88" t="str">
        <f t="array" ref="Q755">if(V755="","",XLOOKUP(V755,Master[Company],Master[Terms],"NA",0,1))</f>
        <v/>
      </c>
      <c r="R755" s="88" t="str">
        <f t="shared" si="3"/>
        <v/>
      </c>
      <c r="S755" s="88" t="str">
        <f t="array" ref="S755">if(V755="","",XLOOKUP(V755,Master[Company],Master[Group],"NA",0,1))</f>
        <v/>
      </c>
      <c r="T755" s="88" t="str">
        <f t="array" ref="T755">if(V755="","",XLOOKUP(V755,Master[Company],Master[Loading Location],"NA",0,1))</f>
        <v/>
      </c>
      <c r="U755" s="88" t="str">
        <f t="array" ref="U755">if(V755="","",XLOOKUP(V755,Master[Company],Master[Acronym],"NA",0,1))</f>
        <v/>
      </c>
      <c r="V755" s="88"/>
      <c r="W755" s="90"/>
      <c r="X755" s="90"/>
      <c r="Y755" s="88"/>
      <c r="Z755" s="88" t="str">
        <f t="shared" si="5"/>
        <v/>
      </c>
      <c r="AA755" s="88"/>
      <c r="AB755" s="88"/>
      <c r="AC755" s="88"/>
      <c r="AD755" s="166"/>
      <c r="AE755" s="303"/>
      <c r="AF755" s="304"/>
      <c r="AG755" s="304"/>
      <c r="AH755" s="304"/>
      <c r="AI755" s="304"/>
      <c r="AJ755" s="304"/>
      <c r="AK755" s="304"/>
      <c r="AL755" s="305"/>
      <c r="AM755" s="304"/>
      <c r="AN755" s="304"/>
      <c r="AO755" s="304"/>
      <c r="AP755" s="304"/>
      <c r="AQ755" s="304"/>
      <c r="AR755" s="304"/>
      <c r="AS755" s="304"/>
      <c r="AT755" s="304"/>
      <c r="AU755" s="164"/>
      <c r="AV755" s="306"/>
      <c r="AW755" s="306"/>
      <c r="AX755" s="164"/>
      <c r="AY755" s="166"/>
      <c r="AZ755" s="88"/>
      <c r="BA755" s="88"/>
      <c r="BB755" s="88"/>
      <c r="BC755" s="88"/>
      <c r="BD755" s="307"/>
      <c r="BE755" s="88"/>
      <c r="BF755" s="88"/>
      <c r="BG755" s="88"/>
      <c r="BH755" s="308"/>
      <c r="BI755" s="309"/>
      <c r="BJ755" s="310"/>
      <c r="BK755" s="310"/>
      <c r="BL755" s="310"/>
      <c r="BM755" s="310"/>
      <c r="BN755" s="214"/>
    </row>
    <row r="756" ht="22.5" customHeight="1">
      <c r="A756" s="85" t="str">
        <f t="shared" si="6"/>
        <v/>
      </c>
      <c r="B756" s="321"/>
      <c r="C756" s="319" t="str">
        <f t="shared" si="1"/>
        <v/>
      </c>
      <c r="D756" s="322"/>
      <c r="E756" s="320" t="str">
        <f t="shared" si="2"/>
        <v/>
      </c>
      <c r="F756" s="323"/>
      <c r="G756" s="164"/>
      <c r="H756" s="88" t="str">
        <f t="array" ref="H756">IF(D756="","",XLOOKUP(D756,'Master Data'!K:K,'Master Data'!N:N,"Input in Master Data",0,1))</f>
        <v/>
      </c>
      <c r="I756" s="88" t="str">
        <f t="array" ref="I756">IF(D756="","",XLOOKUP(D756,'Master Data'!K:K,'Master Data'!O:O,"Input in Master Data",0,1))</f>
        <v/>
      </c>
      <c r="J756" s="88" t="str">
        <f t="array" ref="J756">if(V756="","",XLOOKUP(V756,Master[Company],Master[Blow],"Unknown",0,1))</f>
        <v/>
      </c>
      <c r="K756" s="88" t="str">
        <f t="array" ref="K756">if(V756="","",XLOOKUP(V756,Master[Company],Master[Pigging],"Unknown",0,1))</f>
        <v/>
      </c>
      <c r="L756" s="88" t="str">
        <f t="array" ref="L756">if(V756="","",XLOOKUP(V756,Master[Company],Master[Load Method],"Unknown",0,1))</f>
        <v/>
      </c>
      <c r="M756" s="88" t="str">
        <f t="array" ref="M756">if(V756="","",XLOOKUP(V756,Master[Company],Master[Line Distance],"Unknown",0,1))</f>
        <v/>
      </c>
      <c r="N756" s="164"/>
      <c r="O756" s="301"/>
      <c r="P756" s="88"/>
      <c r="Q756" s="88" t="str">
        <f t="array" ref="Q756">if(V756="","",XLOOKUP(V756,Master[Company],Master[Terms],"NA",0,1))</f>
        <v/>
      </c>
      <c r="R756" s="88" t="str">
        <f t="shared" si="3"/>
        <v/>
      </c>
      <c r="S756" s="88" t="str">
        <f t="array" ref="S756">if(V756="","",XLOOKUP(V756,Master[Company],Master[Group],"NA",0,1))</f>
        <v/>
      </c>
      <c r="T756" s="88" t="str">
        <f t="array" ref="T756">if(V756="","",XLOOKUP(V756,Master[Company],Master[Loading Location],"NA",0,1))</f>
        <v/>
      </c>
      <c r="U756" s="88" t="str">
        <f t="array" ref="U756">if(V756="","",XLOOKUP(V756,Master[Company],Master[Acronym],"NA",0,1))</f>
        <v/>
      </c>
      <c r="V756" s="88"/>
      <c r="W756" s="90"/>
      <c r="X756" s="90"/>
      <c r="Y756" s="88"/>
      <c r="Z756" s="88" t="str">
        <f t="shared" si="5"/>
        <v/>
      </c>
      <c r="AA756" s="88"/>
      <c r="AB756" s="88"/>
      <c r="AC756" s="88"/>
      <c r="AD756" s="166"/>
      <c r="AE756" s="303"/>
      <c r="AF756" s="304"/>
      <c r="AG756" s="304"/>
      <c r="AH756" s="304"/>
      <c r="AI756" s="304"/>
      <c r="AJ756" s="304"/>
      <c r="AK756" s="304"/>
      <c r="AL756" s="305"/>
      <c r="AM756" s="304"/>
      <c r="AN756" s="304"/>
      <c r="AO756" s="304"/>
      <c r="AP756" s="304"/>
      <c r="AQ756" s="304"/>
      <c r="AR756" s="304"/>
      <c r="AS756" s="304"/>
      <c r="AT756" s="304"/>
      <c r="AU756" s="164"/>
      <c r="AV756" s="306"/>
      <c r="AW756" s="306"/>
      <c r="AX756" s="164"/>
      <c r="AY756" s="166"/>
      <c r="AZ756" s="88"/>
      <c r="BA756" s="88"/>
      <c r="BB756" s="88"/>
      <c r="BC756" s="88"/>
      <c r="BD756" s="307"/>
      <c r="BE756" s="88"/>
      <c r="BF756" s="88"/>
      <c r="BG756" s="88"/>
      <c r="BH756" s="308"/>
      <c r="BI756" s="309"/>
      <c r="BJ756" s="310"/>
      <c r="BK756" s="310"/>
      <c r="BL756" s="310"/>
      <c r="BM756" s="310"/>
      <c r="BN756" s="214"/>
    </row>
    <row r="757" ht="22.5" customHeight="1">
      <c r="A757" s="85" t="str">
        <f t="shared" si="6"/>
        <v/>
      </c>
      <c r="B757" s="321"/>
      <c r="C757" s="319" t="str">
        <f t="shared" si="1"/>
        <v/>
      </c>
      <c r="D757" s="322"/>
      <c r="E757" s="320" t="str">
        <f t="shared" si="2"/>
        <v/>
      </c>
      <c r="F757" s="323"/>
      <c r="G757" s="164"/>
      <c r="H757" s="88" t="str">
        <f t="array" ref="H757">IF(D757="","",XLOOKUP(D757,'Master Data'!K:K,'Master Data'!N:N,"Input in Master Data",0,1))</f>
        <v/>
      </c>
      <c r="I757" s="88" t="str">
        <f t="array" ref="I757">IF(D757="","",XLOOKUP(D757,'Master Data'!K:K,'Master Data'!O:O,"Input in Master Data",0,1))</f>
        <v/>
      </c>
      <c r="J757" s="88" t="str">
        <f t="array" ref="J757">if(V757="","",XLOOKUP(V757,Master[Company],Master[Blow],"Unknown",0,1))</f>
        <v/>
      </c>
      <c r="K757" s="88" t="str">
        <f t="array" ref="K757">if(V757="","",XLOOKUP(V757,Master[Company],Master[Pigging],"Unknown",0,1))</f>
        <v/>
      </c>
      <c r="L757" s="88" t="str">
        <f t="array" ref="L757">if(V757="","",XLOOKUP(V757,Master[Company],Master[Load Method],"Unknown",0,1))</f>
        <v/>
      </c>
      <c r="M757" s="88" t="str">
        <f t="array" ref="M757">if(V757="","",XLOOKUP(V757,Master[Company],Master[Line Distance],"Unknown",0,1))</f>
        <v/>
      </c>
      <c r="N757" s="164"/>
      <c r="O757" s="301"/>
      <c r="P757" s="88"/>
      <c r="Q757" s="88" t="str">
        <f t="array" ref="Q757">if(V757="","",XLOOKUP(V757,Master[Company],Master[Terms],"NA",0,1))</f>
        <v/>
      </c>
      <c r="R757" s="88" t="str">
        <f t="shared" si="3"/>
        <v/>
      </c>
      <c r="S757" s="88" t="str">
        <f t="array" ref="S757">if(V757="","",XLOOKUP(V757,Master[Company],Master[Group],"NA",0,1))</f>
        <v/>
      </c>
      <c r="T757" s="88" t="str">
        <f t="array" ref="T757">if(V757="","",XLOOKUP(V757,Master[Company],Master[Loading Location],"NA",0,1))</f>
        <v/>
      </c>
      <c r="U757" s="88" t="str">
        <f t="array" ref="U757">if(V757="","",XLOOKUP(V757,Master[Company],Master[Acronym],"NA",0,1))</f>
        <v/>
      </c>
      <c r="V757" s="88"/>
      <c r="W757" s="90"/>
      <c r="X757" s="90"/>
      <c r="Y757" s="88"/>
      <c r="Z757" s="88" t="str">
        <f t="shared" si="5"/>
        <v/>
      </c>
      <c r="AA757" s="88"/>
      <c r="AB757" s="88"/>
      <c r="AC757" s="88"/>
      <c r="AD757" s="166"/>
      <c r="AE757" s="303"/>
      <c r="AF757" s="304"/>
      <c r="AG757" s="304"/>
      <c r="AH757" s="304"/>
      <c r="AI757" s="304"/>
      <c r="AJ757" s="304"/>
      <c r="AK757" s="304"/>
      <c r="AL757" s="305"/>
      <c r="AM757" s="304"/>
      <c r="AN757" s="304"/>
      <c r="AO757" s="304"/>
      <c r="AP757" s="304"/>
      <c r="AQ757" s="304"/>
      <c r="AR757" s="304"/>
      <c r="AS757" s="304"/>
      <c r="AT757" s="304"/>
      <c r="AU757" s="164"/>
      <c r="AV757" s="306"/>
      <c r="AW757" s="306"/>
      <c r="AX757" s="164"/>
      <c r="AY757" s="166"/>
      <c r="AZ757" s="88"/>
      <c r="BA757" s="88"/>
      <c r="BB757" s="88"/>
      <c r="BC757" s="88"/>
      <c r="BD757" s="307"/>
      <c r="BE757" s="88"/>
      <c r="BF757" s="88"/>
      <c r="BG757" s="88"/>
      <c r="BH757" s="308"/>
      <c r="BI757" s="309"/>
      <c r="BJ757" s="310"/>
      <c r="BK757" s="310"/>
      <c r="BL757" s="310"/>
      <c r="BM757" s="310"/>
      <c r="BN757" s="214"/>
    </row>
    <row r="758" ht="22.5" customHeight="1">
      <c r="A758" s="85" t="str">
        <f t="shared" si="6"/>
        <v/>
      </c>
      <c r="B758" s="321"/>
      <c r="C758" s="319" t="str">
        <f t="shared" si="1"/>
        <v/>
      </c>
      <c r="D758" s="322"/>
      <c r="E758" s="320" t="str">
        <f t="shared" si="2"/>
        <v/>
      </c>
      <c r="F758" s="323"/>
      <c r="G758" s="164"/>
      <c r="H758" s="88" t="str">
        <f t="array" ref="H758">IF(D758="","",XLOOKUP(D758,'Master Data'!K:K,'Master Data'!N:N,"Input in Master Data",0,1))</f>
        <v/>
      </c>
      <c r="I758" s="88" t="str">
        <f t="array" ref="I758">IF(D758="","",XLOOKUP(D758,'Master Data'!K:K,'Master Data'!O:O,"Input in Master Data",0,1))</f>
        <v/>
      </c>
      <c r="J758" s="88" t="str">
        <f t="array" ref="J758">if(V758="","",XLOOKUP(V758,Master[Company],Master[Blow],"Unknown",0,1))</f>
        <v/>
      </c>
      <c r="K758" s="88" t="str">
        <f t="array" ref="K758">if(V758="","",XLOOKUP(V758,Master[Company],Master[Pigging],"Unknown",0,1))</f>
        <v/>
      </c>
      <c r="L758" s="88" t="str">
        <f t="array" ref="L758">if(V758="","",XLOOKUP(V758,Master[Company],Master[Load Method],"Unknown",0,1))</f>
        <v/>
      </c>
      <c r="M758" s="88" t="str">
        <f t="array" ref="M758">if(V758="","",XLOOKUP(V758,Master[Company],Master[Line Distance],"Unknown",0,1))</f>
        <v/>
      </c>
      <c r="N758" s="164"/>
      <c r="O758" s="301"/>
      <c r="P758" s="88"/>
      <c r="Q758" s="88" t="str">
        <f t="array" ref="Q758">if(V758="","",XLOOKUP(V758,Master[Company],Master[Terms],"NA",0,1))</f>
        <v/>
      </c>
      <c r="R758" s="88" t="str">
        <f t="shared" si="3"/>
        <v/>
      </c>
      <c r="S758" s="88" t="str">
        <f t="array" ref="S758">if(V758="","",XLOOKUP(V758,Master[Company],Master[Group],"NA",0,1))</f>
        <v/>
      </c>
      <c r="T758" s="88" t="str">
        <f t="array" ref="T758">if(V758="","",XLOOKUP(V758,Master[Company],Master[Loading Location],"NA",0,1))</f>
        <v/>
      </c>
      <c r="U758" s="88" t="str">
        <f t="array" ref="U758">if(V758="","",XLOOKUP(V758,Master[Company],Master[Acronym],"NA",0,1))</f>
        <v/>
      </c>
      <c r="V758" s="88"/>
      <c r="W758" s="90"/>
      <c r="X758" s="90"/>
      <c r="Y758" s="88"/>
      <c r="Z758" s="88" t="str">
        <f t="shared" si="5"/>
        <v/>
      </c>
      <c r="AA758" s="88"/>
      <c r="AB758" s="88"/>
      <c r="AC758" s="88"/>
      <c r="AD758" s="166"/>
      <c r="AE758" s="303"/>
      <c r="AF758" s="304"/>
      <c r="AG758" s="304"/>
      <c r="AH758" s="304"/>
      <c r="AI758" s="304"/>
      <c r="AJ758" s="304"/>
      <c r="AK758" s="304"/>
      <c r="AL758" s="305"/>
      <c r="AM758" s="304"/>
      <c r="AN758" s="304"/>
      <c r="AO758" s="304"/>
      <c r="AP758" s="304"/>
      <c r="AQ758" s="304"/>
      <c r="AR758" s="304"/>
      <c r="AS758" s="304"/>
      <c r="AT758" s="304"/>
      <c r="AU758" s="164"/>
      <c r="AV758" s="306"/>
      <c r="AW758" s="306"/>
      <c r="AX758" s="164"/>
      <c r="AY758" s="166"/>
      <c r="AZ758" s="88"/>
      <c r="BA758" s="88"/>
      <c r="BB758" s="88"/>
      <c r="BC758" s="88"/>
      <c r="BD758" s="307"/>
      <c r="BE758" s="88"/>
      <c r="BF758" s="88"/>
      <c r="BG758" s="88"/>
      <c r="BH758" s="308"/>
      <c r="BI758" s="309"/>
      <c r="BJ758" s="310"/>
      <c r="BK758" s="310"/>
      <c r="BL758" s="310"/>
      <c r="BM758" s="310"/>
      <c r="BN758" s="214"/>
    </row>
    <row r="759" ht="22.5" customHeight="1">
      <c r="A759" s="85" t="str">
        <f t="shared" si="6"/>
        <v/>
      </c>
      <c r="B759" s="321"/>
      <c r="C759" s="319" t="str">
        <f t="shared" si="1"/>
        <v/>
      </c>
      <c r="D759" s="322"/>
      <c r="E759" s="320" t="str">
        <f t="shared" si="2"/>
        <v/>
      </c>
      <c r="F759" s="323"/>
      <c r="G759" s="164"/>
      <c r="H759" s="88" t="str">
        <f t="array" ref="H759">IF(D759="","",XLOOKUP(D759,'Master Data'!K:K,'Master Data'!N:N,"Input in Master Data",0,1))</f>
        <v/>
      </c>
      <c r="I759" s="88" t="str">
        <f t="array" ref="I759">IF(D759="","",XLOOKUP(D759,'Master Data'!K:K,'Master Data'!O:O,"Input in Master Data",0,1))</f>
        <v/>
      </c>
      <c r="J759" s="88" t="str">
        <f t="array" ref="J759">if(V759="","",XLOOKUP(V759,Master[Company],Master[Blow],"Unknown",0,1))</f>
        <v/>
      </c>
      <c r="K759" s="88" t="str">
        <f t="array" ref="K759">if(V759="","",XLOOKUP(V759,Master[Company],Master[Pigging],"Unknown",0,1))</f>
        <v/>
      </c>
      <c r="L759" s="88" t="str">
        <f t="array" ref="L759">if(V759="","",XLOOKUP(V759,Master[Company],Master[Load Method],"Unknown",0,1))</f>
        <v/>
      </c>
      <c r="M759" s="88" t="str">
        <f t="array" ref="M759">if(V759="","",XLOOKUP(V759,Master[Company],Master[Line Distance],"Unknown",0,1))</f>
        <v/>
      </c>
      <c r="N759" s="164"/>
      <c r="O759" s="301"/>
      <c r="P759" s="88"/>
      <c r="Q759" s="88" t="str">
        <f t="array" ref="Q759">if(V759="","",XLOOKUP(V759,Master[Company],Master[Terms],"NA",0,1))</f>
        <v/>
      </c>
      <c r="R759" s="88" t="str">
        <f t="shared" si="3"/>
        <v/>
      </c>
      <c r="S759" s="88" t="str">
        <f t="array" ref="S759">if(V759="","",XLOOKUP(V759,Master[Company],Master[Group],"NA",0,1))</f>
        <v/>
      </c>
      <c r="T759" s="88" t="str">
        <f t="array" ref="T759">if(V759="","",XLOOKUP(V759,Master[Company],Master[Loading Location],"NA",0,1))</f>
        <v/>
      </c>
      <c r="U759" s="88" t="str">
        <f t="array" ref="U759">if(V759="","",XLOOKUP(V759,Master[Company],Master[Acronym],"NA",0,1))</f>
        <v/>
      </c>
      <c r="V759" s="88"/>
      <c r="W759" s="90"/>
      <c r="X759" s="90"/>
      <c r="Y759" s="88"/>
      <c r="Z759" s="88" t="str">
        <f t="shared" si="5"/>
        <v/>
      </c>
      <c r="AA759" s="88"/>
      <c r="AB759" s="88"/>
      <c r="AC759" s="88"/>
      <c r="AD759" s="166"/>
      <c r="AE759" s="303"/>
      <c r="AF759" s="304"/>
      <c r="AG759" s="304"/>
      <c r="AH759" s="304"/>
      <c r="AI759" s="304"/>
      <c r="AJ759" s="304"/>
      <c r="AK759" s="304"/>
      <c r="AL759" s="305"/>
      <c r="AM759" s="304"/>
      <c r="AN759" s="304"/>
      <c r="AO759" s="304"/>
      <c r="AP759" s="304"/>
      <c r="AQ759" s="304"/>
      <c r="AR759" s="304"/>
      <c r="AS759" s="304"/>
      <c r="AT759" s="304"/>
      <c r="AU759" s="164"/>
      <c r="AV759" s="306"/>
      <c r="AW759" s="306"/>
      <c r="AX759" s="164"/>
      <c r="AY759" s="166"/>
      <c r="AZ759" s="88"/>
      <c r="BA759" s="88"/>
      <c r="BB759" s="88"/>
      <c r="BC759" s="88"/>
      <c r="BD759" s="307"/>
      <c r="BE759" s="88"/>
      <c r="BF759" s="88"/>
      <c r="BG759" s="88"/>
      <c r="BH759" s="308"/>
      <c r="BI759" s="309"/>
      <c r="BJ759" s="310"/>
      <c r="BK759" s="310"/>
      <c r="BL759" s="310"/>
      <c r="BM759" s="310"/>
      <c r="BN759" s="214"/>
    </row>
    <row r="760" ht="22.5" customHeight="1">
      <c r="A760" s="85" t="str">
        <f t="shared" si="6"/>
        <v/>
      </c>
      <c r="B760" s="321"/>
      <c r="C760" s="319" t="str">
        <f t="shared" si="1"/>
        <v/>
      </c>
      <c r="D760" s="322"/>
      <c r="E760" s="320" t="str">
        <f t="shared" si="2"/>
        <v/>
      </c>
      <c r="F760" s="323"/>
      <c r="G760" s="164"/>
      <c r="H760" s="88" t="str">
        <f t="array" ref="H760">IF(D760="","",XLOOKUP(D760,'Master Data'!K:K,'Master Data'!N:N,"Input in Master Data",0,1))</f>
        <v/>
      </c>
      <c r="I760" s="88" t="str">
        <f t="array" ref="I760">IF(D760="","",XLOOKUP(D760,'Master Data'!K:K,'Master Data'!O:O,"Input in Master Data",0,1))</f>
        <v/>
      </c>
      <c r="J760" s="88" t="str">
        <f t="array" ref="J760">if(V760="","",XLOOKUP(V760,Master[Company],Master[Blow],"Unknown",0,1))</f>
        <v/>
      </c>
      <c r="K760" s="88" t="str">
        <f t="array" ref="K760">if(V760="","",XLOOKUP(V760,Master[Company],Master[Pigging],"Unknown",0,1))</f>
        <v/>
      </c>
      <c r="L760" s="88" t="str">
        <f t="array" ref="L760">if(V760="","",XLOOKUP(V760,Master[Company],Master[Load Method],"Unknown",0,1))</f>
        <v/>
      </c>
      <c r="M760" s="88" t="str">
        <f t="array" ref="M760">if(V760="","",XLOOKUP(V760,Master[Company],Master[Line Distance],"Unknown",0,1))</f>
        <v/>
      </c>
      <c r="N760" s="164"/>
      <c r="O760" s="301"/>
      <c r="P760" s="88"/>
      <c r="Q760" s="88" t="str">
        <f t="array" ref="Q760">if(V760="","",XLOOKUP(V760,Master[Company],Master[Terms],"NA",0,1))</f>
        <v/>
      </c>
      <c r="R760" s="88" t="str">
        <f t="shared" si="3"/>
        <v/>
      </c>
      <c r="S760" s="88" t="str">
        <f t="array" ref="S760">if(V760="","",XLOOKUP(V760,Master[Company],Master[Group],"NA",0,1))</f>
        <v/>
      </c>
      <c r="T760" s="88" t="str">
        <f t="array" ref="T760">if(V760="","",XLOOKUP(V760,Master[Company],Master[Loading Location],"NA",0,1))</f>
        <v/>
      </c>
      <c r="U760" s="88" t="str">
        <f t="array" ref="U760">if(V760="","",XLOOKUP(V760,Master[Company],Master[Acronym],"NA",0,1))</f>
        <v/>
      </c>
      <c r="V760" s="88"/>
      <c r="W760" s="90"/>
      <c r="X760" s="90"/>
      <c r="Y760" s="88"/>
      <c r="Z760" s="88" t="str">
        <f t="shared" si="5"/>
        <v/>
      </c>
      <c r="AA760" s="88"/>
      <c r="AB760" s="88"/>
      <c r="AC760" s="88"/>
      <c r="AD760" s="166"/>
      <c r="AE760" s="303"/>
      <c r="AF760" s="304"/>
      <c r="AG760" s="304"/>
      <c r="AH760" s="304"/>
      <c r="AI760" s="304"/>
      <c r="AJ760" s="304"/>
      <c r="AK760" s="304"/>
      <c r="AL760" s="305"/>
      <c r="AM760" s="304"/>
      <c r="AN760" s="304"/>
      <c r="AO760" s="304"/>
      <c r="AP760" s="304"/>
      <c r="AQ760" s="304"/>
      <c r="AR760" s="304"/>
      <c r="AS760" s="304"/>
      <c r="AT760" s="304"/>
      <c r="AU760" s="164"/>
      <c r="AV760" s="306"/>
      <c r="AW760" s="306"/>
      <c r="AX760" s="164"/>
      <c r="AY760" s="166"/>
      <c r="AZ760" s="88"/>
      <c r="BA760" s="88"/>
      <c r="BB760" s="88"/>
      <c r="BC760" s="88"/>
      <c r="BD760" s="307"/>
      <c r="BE760" s="88"/>
      <c r="BF760" s="88"/>
      <c r="BG760" s="88"/>
      <c r="BH760" s="308"/>
      <c r="BI760" s="309"/>
      <c r="BJ760" s="310"/>
      <c r="BK760" s="310"/>
      <c r="BL760" s="310"/>
      <c r="BM760" s="310"/>
      <c r="BN760" s="214"/>
    </row>
    <row r="761" ht="22.5" customHeight="1">
      <c r="A761" s="85" t="str">
        <f t="shared" si="6"/>
        <v/>
      </c>
      <c r="B761" s="321"/>
      <c r="C761" s="319" t="str">
        <f t="shared" si="1"/>
        <v/>
      </c>
      <c r="D761" s="322"/>
      <c r="E761" s="320" t="str">
        <f t="shared" si="2"/>
        <v/>
      </c>
      <c r="F761" s="323"/>
      <c r="G761" s="164"/>
      <c r="H761" s="88" t="str">
        <f t="array" ref="H761">IF(D761="","",XLOOKUP(D761,'Master Data'!K:K,'Master Data'!N:N,"Input in Master Data",0,1))</f>
        <v/>
      </c>
      <c r="I761" s="88" t="str">
        <f t="array" ref="I761">IF(D761="","",XLOOKUP(D761,'Master Data'!K:K,'Master Data'!O:O,"Input in Master Data",0,1))</f>
        <v/>
      </c>
      <c r="J761" s="88" t="str">
        <f t="array" ref="J761">if(V761="","",XLOOKUP(V761,Master[Company],Master[Blow],"Unknown",0,1))</f>
        <v/>
      </c>
      <c r="K761" s="88" t="str">
        <f t="array" ref="K761">if(V761="","",XLOOKUP(V761,Master[Company],Master[Pigging],"Unknown",0,1))</f>
        <v/>
      </c>
      <c r="L761" s="88" t="str">
        <f t="array" ref="L761">if(V761="","",XLOOKUP(V761,Master[Company],Master[Load Method],"Unknown",0,1))</f>
        <v/>
      </c>
      <c r="M761" s="88" t="str">
        <f t="array" ref="M761">if(V761="","",XLOOKUP(V761,Master[Company],Master[Line Distance],"Unknown",0,1))</f>
        <v/>
      </c>
      <c r="N761" s="164"/>
      <c r="O761" s="301"/>
      <c r="P761" s="88"/>
      <c r="Q761" s="88" t="str">
        <f t="array" ref="Q761">if(V761="","",XLOOKUP(V761,Master[Company],Master[Terms],"NA",0,1))</f>
        <v/>
      </c>
      <c r="R761" s="88" t="str">
        <f t="shared" si="3"/>
        <v/>
      </c>
      <c r="S761" s="88" t="str">
        <f t="array" ref="S761">if(V761="","",XLOOKUP(V761,Master[Company],Master[Group],"NA",0,1))</f>
        <v/>
      </c>
      <c r="T761" s="88" t="str">
        <f t="array" ref="T761">if(V761="","",XLOOKUP(V761,Master[Company],Master[Loading Location],"NA",0,1))</f>
        <v/>
      </c>
      <c r="U761" s="88" t="str">
        <f t="array" ref="U761">if(V761="","",XLOOKUP(V761,Master[Company],Master[Acronym],"NA",0,1))</f>
        <v/>
      </c>
      <c r="V761" s="88"/>
      <c r="W761" s="90"/>
      <c r="X761" s="90"/>
      <c r="Y761" s="88"/>
      <c r="Z761" s="88" t="str">
        <f t="shared" si="5"/>
        <v/>
      </c>
      <c r="AA761" s="88"/>
      <c r="AB761" s="88"/>
      <c r="AC761" s="88"/>
      <c r="AD761" s="166"/>
      <c r="AE761" s="303"/>
      <c r="AF761" s="304"/>
      <c r="AG761" s="304"/>
      <c r="AH761" s="304"/>
      <c r="AI761" s="304"/>
      <c r="AJ761" s="304"/>
      <c r="AK761" s="304"/>
      <c r="AL761" s="305"/>
      <c r="AM761" s="304"/>
      <c r="AN761" s="304"/>
      <c r="AO761" s="304"/>
      <c r="AP761" s="304"/>
      <c r="AQ761" s="304"/>
      <c r="AR761" s="304"/>
      <c r="AS761" s="304"/>
      <c r="AT761" s="304"/>
      <c r="AU761" s="164"/>
      <c r="AV761" s="306"/>
      <c r="AW761" s="306"/>
      <c r="AX761" s="164"/>
      <c r="AY761" s="166"/>
      <c r="AZ761" s="88"/>
      <c r="BA761" s="88"/>
      <c r="BB761" s="88"/>
      <c r="BC761" s="88"/>
      <c r="BD761" s="307"/>
      <c r="BE761" s="88"/>
      <c r="BF761" s="88"/>
      <c r="BG761" s="88"/>
      <c r="BH761" s="308"/>
      <c r="BI761" s="309"/>
      <c r="BJ761" s="310"/>
      <c r="BK761" s="310"/>
      <c r="BL761" s="310"/>
      <c r="BM761" s="310"/>
      <c r="BN761" s="214"/>
    </row>
    <row r="762" ht="22.5" customHeight="1">
      <c r="A762" s="85" t="str">
        <f t="shared" si="6"/>
        <v/>
      </c>
      <c r="B762" s="321"/>
      <c r="C762" s="319" t="str">
        <f t="shared" si="1"/>
        <v/>
      </c>
      <c r="D762" s="322"/>
      <c r="E762" s="320" t="str">
        <f t="shared" si="2"/>
        <v/>
      </c>
      <c r="F762" s="323"/>
      <c r="G762" s="164"/>
      <c r="H762" s="88" t="str">
        <f t="array" ref="H762">IF(D762="","",XLOOKUP(D762,'Master Data'!K:K,'Master Data'!N:N,"Input in Master Data",0,1))</f>
        <v/>
      </c>
      <c r="I762" s="88" t="str">
        <f t="array" ref="I762">IF(D762="","",XLOOKUP(D762,'Master Data'!K:K,'Master Data'!O:O,"Input in Master Data",0,1))</f>
        <v/>
      </c>
      <c r="J762" s="88" t="str">
        <f t="array" ref="J762">if(V762="","",XLOOKUP(V762,Master[Company],Master[Blow],"Unknown",0,1))</f>
        <v/>
      </c>
      <c r="K762" s="88" t="str">
        <f t="array" ref="K762">if(V762="","",XLOOKUP(V762,Master[Company],Master[Pigging],"Unknown",0,1))</f>
        <v/>
      </c>
      <c r="L762" s="88" t="str">
        <f t="array" ref="L762">if(V762="","",XLOOKUP(V762,Master[Company],Master[Load Method],"Unknown",0,1))</f>
        <v/>
      </c>
      <c r="M762" s="88" t="str">
        <f t="array" ref="M762">if(V762="","",XLOOKUP(V762,Master[Company],Master[Line Distance],"Unknown",0,1))</f>
        <v/>
      </c>
      <c r="N762" s="164"/>
      <c r="O762" s="301"/>
      <c r="P762" s="88"/>
      <c r="Q762" s="88" t="str">
        <f t="array" ref="Q762">if(V762="","",XLOOKUP(V762,Master[Company],Master[Terms],"NA",0,1))</f>
        <v/>
      </c>
      <c r="R762" s="88" t="str">
        <f t="shared" si="3"/>
        <v/>
      </c>
      <c r="S762" s="88" t="str">
        <f t="array" ref="S762">if(V762="","",XLOOKUP(V762,Master[Company],Master[Group],"NA",0,1))</f>
        <v/>
      </c>
      <c r="T762" s="88" t="str">
        <f t="array" ref="T762">if(V762="","",XLOOKUP(V762,Master[Company],Master[Loading Location],"NA",0,1))</f>
        <v/>
      </c>
      <c r="U762" s="88" t="str">
        <f t="array" ref="U762">if(V762="","",XLOOKUP(V762,Master[Company],Master[Acronym],"NA",0,1))</f>
        <v/>
      </c>
      <c r="V762" s="88"/>
      <c r="W762" s="90"/>
      <c r="X762" s="90"/>
      <c r="Y762" s="88"/>
      <c r="Z762" s="88" t="str">
        <f t="shared" si="5"/>
        <v/>
      </c>
      <c r="AA762" s="88"/>
      <c r="AB762" s="88"/>
      <c r="AC762" s="88"/>
      <c r="AD762" s="166"/>
      <c r="AE762" s="303"/>
      <c r="AF762" s="304"/>
      <c r="AG762" s="304"/>
      <c r="AH762" s="304"/>
      <c r="AI762" s="304"/>
      <c r="AJ762" s="304"/>
      <c r="AK762" s="304"/>
      <c r="AL762" s="305"/>
      <c r="AM762" s="304"/>
      <c r="AN762" s="304"/>
      <c r="AO762" s="304"/>
      <c r="AP762" s="304"/>
      <c r="AQ762" s="304"/>
      <c r="AR762" s="304"/>
      <c r="AS762" s="304"/>
      <c r="AT762" s="304"/>
      <c r="AU762" s="164"/>
      <c r="AV762" s="306"/>
      <c r="AW762" s="306"/>
      <c r="AX762" s="164"/>
      <c r="AY762" s="166"/>
      <c r="AZ762" s="88"/>
      <c r="BA762" s="88"/>
      <c r="BB762" s="88"/>
      <c r="BC762" s="88"/>
      <c r="BD762" s="307"/>
      <c r="BE762" s="88"/>
      <c r="BF762" s="88"/>
      <c r="BG762" s="88"/>
      <c r="BH762" s="308"/>
      <c r="BI762" s="309"/>
      <c r="BJ762" s="310"/>
      <c r="BK762" s="310"/>
      <c r="BL762" s="310"/>
      <c r="BM762" s="310"/>
      <c r="BN762" s="214"/>
    </row>
    <row r="763" ht="22.5" customHeight="1">
      <c r="A763" s="85" t="str">
        <f t="shared" si="6"/>
        <v/>
      </c>
      <c r="B763" s="321"/>
      <c r="C763" s="319" t="str">
        <f t="shared" si="1"/>
        <v/>
      </c>
      <c r="D763" s="322"/>
      <c r="E763" s="320" t="str">
        <f t="shared" si="2"/>
        <v/>
      </c>
      <c r="F763" s="323"/>
      <c r="G763" s="164"/>
      <c r="H763" s="88" t="str">
        <f t="array" ref="H763">IF(D763="","",XLOOKUP(D763,'Master Data'!K:K,'Master Data'!N:N,"Input in Master Data",0,1))</f>
        <v/>
      </c>
      <c r="I763" s="88" t="str">
        <f t="array" ref="I763">IF(D763="","",XLOOKUP(D763,'Master Data'!K:K,'Master Data'!O:O,"Input in Master Data",0,1))</f>
        <v/>
      </c>
      <c r="J763" s="88" t="str">
        <f t="array" ref="J763">if(V763="","",XLOOKUP(V763,Master[Company],Master[Blow],"Unknown",0,1))</f>
        <v/>
      </c>
      <c r="K763" s="88" t="str">
        <f t="array" ref="K763">if(V763="","",XLOOKUP(V763,Master[Company],Master[Pigging],"Unknown",0,1))</f>
        <v/>
      </c>
      <c r="L763" s="88" t="str">
        <f t="array" ref="L763">if(V763="","",XLOOKUP(V763,Master[Company],Master[Load Method],"Unknown",0,1))</f>
        <v/>
      </c>
      <c r="M763" s="88" t="str">
        <f t="array" ref="M763">if(V763="","",XLOOKUP(V763,Master[Company],Master[Line Distance],"Unknown",0,1))</f>
        <v/>
      </c>
      <c r="N763" s="164"/>
      <c r="O763" s="301"/>
      <c r="P763" s="88"/>
      <c r="Q763" s="88" t="str">
        <f t="array" ref="Q763">if(V763="","",XLOOKUP(V763,Master[Company],Master[Terms],"NA",0,1))</f>
        <v/>
      </c>
      <c r="R763" s="88" t="str">
        <f t="shared" si="3"/>
        <v/>
      </c>
      <c r="S763" s="88" t="str">
        <f t="array" ref="S763">if(V763="","",XLOOKUP(V763,Master[Company],Master[Group],"NA",0,1))</f>
        <v/>
      </c>
      <c r="T763" s="88" t="str">
        <f t="array" ref="T763">if(V763="","",XLOOKUP(V763,Master[Company],Master[Loading Location],"NA",0,1))</f>
        <v/>
      </c>
      <c r="U763" s="88" t="str">
        <f t="array" ref="U763">if(V763="","",XLOOKUP(V763,Master[Company],Master[Acronym],"NA",0,1))</f>
        <v/>
      </c>
      <c r="V763" s="88"/>
      <c r="W763" s="90"/>
      <c r="X763" s="90"/>
      <c r="Y763" s="88"/>
      <c r="Z763" s="88" t="str">
        <f t="shared" si="5"/>
        <v/>
      </c>
      <c r="AA763" s="88"/>
      <c r="AB763" s="88"/>
      <c r="AC763" s="88"/>
      <c r="AD763" s="166"/>
      <c r="AE763" s="303"/>
      <c r="AF763" s="304"/>
      <c r="AG763" s="304"/>
      <c r="AH763" s="304"/>
      <c r="AI763" s="304"/>
      <c r="AJ763" s="304"/>
      <c r="AK763" s="304"/>
      <c r="AL763" s="305"/>
      <c r="AM763" s="304"/>
      <c r="AN763" s="304"/>
      <c r="AO763" s="304"/>
      <c r="AP763" s="304"/>
      <c r="AQ763" s="304"/>
      <c r="AR763" s="304"/>
      <c r="AS763" s="304"/>
      <c r="AT763" s="304"/>
      <c r="AU763" s="164"/>
      <c r="AV763" s="306"/>
      <c r="AW763" s="306"/>
      <c r="AX763" s="164"/>
      <c r="AY763" s="166"/>
      <c r="AZ763" s="88"/>
      <c r="BA763" s="88"/>
      <c r="BB763" s="88"/>
      <c r="BC763" s="88"/>
      <c r="BD763" s="307"/>
      <c r="BE763" s="88"/>
      <c r="BF763" s="88"/>
      <c r="BG763" s="88"/>
      <c r="BH763" s="308"/>
      <c r="BI763" s="309"/>
      <c r="BJ763" s="310"/>
      <c r="BK763" s="310"/>
      <c r="BL763" s="310"/>
      <c r="BM763" s="310"/>
      <c r="BN763" s="214"/>
    </row>
    <row r="764" ht="22.5" customHeight="1">
      <c r="A764" s="85" t="str">
        <f t="shared" si="6"/>
        <v/>
      </c>
      <c r="B764" s="321"/>
      <c r="C764" s="319" t="str">
        <f t="shared" si="1"/>
        <v/>
      </c>
      <c r="D764" s="322"/>
      <c r="E764" s="320" t="str">
        <f t="shared" si="2"/>
        <v/>
      </c>
      <c r="F764" s="323"/>
      <c r="G764" s="164"/>
      <c r="H764" s="88" t="str">
        <f t="array" ref="H764">IF(D764="","",XLOOKUP(D764,'Master Data'!K:K,'Master Data'!N:N,"Input in Master Data",0,1))</f>
        <v/>
      </c>
      <c r="I764" s="88" t="str">
        <f t="array" ref="I764">IF(D764="","",XLOOKUP(D764,'Master Data'!K:K,'Master Data'!O:O,"Input in Master Data",0,1))</f>
        <v/>
      </c>
      <c r="J764" s="88" t="str">
        <f t="array" ref="J764">if(V764="","",XLOOKUP(V764,Master[Company],Master[Blow],"Unknown",0,1))</f>
        <v/>
      </c>
      <c r="K764" s="88" t="str">
        <f t="array" ref="K764">if(V764="","",XLOOKUP(V764,Master[Company],Master[Pigging],"Unknown",0,1))</f>
        <v/>
      </c>
      <c r="L764" s="88" t="str">
        <f t="array" ref="L764">if(V764="","",XLOOKUP(V764,Master[Company],Master[Load Method],"Unknown",0,1))</f>
        <v/>
      </c>
      <c r="M764" s="88" t="str">
        <f t="array" ref="M764">if(V764="","",XLOOKUP(V764,Master[Company],Master[Line Distance],"Unknown",0,1))</f>
        <v/>
      </c>
      <c r="N764" s="164"/>
      <c r="O764" s="301"/>
      <c r="P764" s="88"/>
      <c r="Q764" s="88" t="str">
        <f t="array" ref="Q764">if(V764="","",XLOOKUP(V764,Master[Company],Master[Terms],"NA",0,1))</f>
        <v/>
      </c>
      <c r="R764" s="88" t="str">
        <f t="shared" si="3"/>
        <v/>
      </c>
      <c r="S764" s="88" t="str">
        <f t="array" ref="S764">if(V764="","",XLOOKUP(V764,Master[Company],Master[Group],"NA",0,1))</f>
        <v/>
      </c>
      <c r="T764" s="88" t="str">
        <f t="array" ref="T764">if(V764="","",XLOOKUP(V764,Master[Company],Master[Loading Location],"NA",0,1))</f>
        <v/>
      </c>
      <c r="U764" s="88" t="str">
        <f t="array" ref="U764">if(V764="","",XLOOKUP(V764,Master[Company],Master[Acronym],"NA",0,1))</f>
        <v/>
      </c>
      <c r="V764" s="88"/>
      <c r="W764" s="90"/>
      <c r="X764" s="90"/>
      <c r="Y764" s="88"/>
      <c r="Z764" s="88" t="str">
        <f t="shared" si="5"/>
        <v/>
      </c>
      <c r="AA764" s="88"/>
      <c r="AB764" s="88"/>
      <c r="AC764" s="88"/>
      <c r="AD764" s="166"/>
      <c r="AE764" s="303"/>
      <c r="AF764" s="304"/>
      <c r="AG764" s="304"/>
      <c r="AH764" s="304"/>
      <c r="AI764" s="304"/>
      <c r="AJ764" s="304"/>
      <c r="AK764" s="304"/>
      <c r="AL764" s="305"/>
      <c r="AM764" s="304"/>
      <c r="AN764" s="304"/>
      <c r="AO764" s="304"/>
      <c r="AP764" s="304"/>
      <c r="AQ764" s="304"/>
      <c r="AR764" s="304"/>
      <c r="AS764" s="304"/>
      <c r="AT764" s="304"/>
      <c r="AU764" s="164"/>
      <c r="AV764" s="306"/>
      <c r="AW764" s="306"/>
      <c r="AX764" s="164"/>
      <c r="AY764" s="166"/>
      <c r="AZ764" s="88"/>
      <c r="BA764" s="88"/>
      <c r="BB764" s="88"/>
      <c r="BC764" s="88"/>
      <c r="BD764" s="307"/>
      <c r="BE764" s="88"/>
      <c r="BF764" s="88"/>
      <c r="BG764" s="88"/>
      <c r="BH764" s="308"/>
      <c r="BI764" s="309"/>
      <c r="BJ764" s="310"/>
      <c r="BK764" s="310"/>
      <c r="BL764" s="310"/>
      <c r="BM764" s="310"/>
      <c r="BN764" s="214"/>
    </row>
    <row r="765" ht="22.5" customHeight="1">
      <c r="A765" s="85" t="str">
        <f t="shared" si="6"/>
        <v/>
      </c>
      <c r="B765" s="321"/>
      <c r="C765" s="319" t="str">
        <f t="shared" si="1"/>
        <v/>
      </c>
      <c r="D765" s="322"/>
      <c r="E765" s="320" t="str">
        <f t="shared" si="2"/>
        <v/>
      </c>
      <c r="F765" s="323"/>
      <c r="G765" s="164"/>
      <c r="H765" s="88" t="str">
        <f t="array" ref="H765">IF(D765="","",XLOOKUP(D765,'Master Data'!K:K,'Master Data'!N:N,"Input in Master Data",0,1))</f>
        <v/>
      </c>
      <c r="I765" s="88" t="str">
        <f t="array" ref="I765">IF(D765="","",XLOOKUP(D765,'Master Data'!K:K,'Master Data'!O:O,"Input in Master Data",0,1))</f>
        <v/>
      </c>
      <c r="J765" s="88" t="str">
        <f t="array" ref="J765">if(V765="","",XLOOKUP(V765,Master[Company],Master[Blow],"Unknown",0,1))</f>
        <v/>
      </c>
      <c r="K765" s="88" t="str">
        <f t="array" ref="K765">if(V765="","",XLOOKUP(V765,Master[Company],Master[Pigging],"Unknown",0,1))</f>
        <v/>
      </c>
      <c r="L765" s="88" t="str">
        <f t="array" ref="L765">if(V765="","",XLOOKUP(V765,Master[Company],Master[Load Method],"Unknown",0,1))</f>
        <v/>
      </c>
      <c r="M765" s="88" t="str">
        <f t="array" ref="M765">if(V765="","",XLOOKUP(V765,Master[Company],Master[Line Distance],"Unknown",0,1))</f>
        <v/>
      </c>
      <c r="N765" s="164"/>
      <c r="O765" s="301"/>
      <c r="P765" s="88"/>
      <c r="Q765" s="88" t="str">
        <f t="array" ref="Q765">if(V765="","",XLOOKUP(V765,Master[Company],Master[Terms],"NA",0,1))</f>
        <v/>
      </c>
      <c r="R765" s="88" t="str">
        <f t="shared" si="3"/>
        <v/>
      </c>
      <c r="S765" s="88" t="str">
        <f t="array" ref="S765">if(V765="","",XLOOKUP(V765,Master[Company],Master[Group],"NA",0,1))</f>
        <v/>
      </c>
      <c r="T765" s="88" t="str">
        <f t="array" ref="T765">if(V765="","",XLOOKUP(V765,Master[Company],Master[Loading Location],"NA",0,1))</f>
        <v/>
      </c>
      <c r="U765" s="88" t="str">
        <f t="array" ref="U765">if(V765="","",XLOOKUP(V765,Master[Company],Master[Acronym],"NA",0,1))</f>
        <v/>
      </c>
      <c r="V765" s="88"/>
      <c r="W765" s="90"/>
      <c r="X765" s="90"/>
      <c r="Y765" s="88"/>
      <c r="Z765" s="88" t="str">
        <f t="shared" si="5"/>
        <v/>
      </c>
      <c r="AA765" s="88"/>
      <c r="AB765" s="88"/>
      <c r="AC765" s="88"/>
      <c r="AD765" s="166"/>
      <c r="AE765" s="303"/>
      <c r="AF765" s="304"/>
      <c r="AG765" s="304"/>
      <c r="AH765" s="304"/>
      <c r="AI765" s="304"/>
      <c r="AJ765" s="304"/>
      <c r="AK765" s="304"/>
      <c r="AL765" s="305"/>
      <c r="AM765" s="304"/>
      <c r="AN765" s="304"/>
      <c r="AO765" s="304"/>
      <c r="AP765" s="304"/>
      <c r="AQ765" s="304"/>
      <c r="AR765" s="304"/>
      <c r="AS765" s="304"/>
      <c r="AT765" s="304"/>
      <c r="AU765" s="164"/>
      <c r="AV765" s="306"/>
      <c r="AW765" s="306"/>
      <c r="AX765" s="164"/>
      <c r="AY765" s="166"/>
      <c r="AZ765" s="88"/>
      <c r="BA765" s="88"/>
      <c r="BB765" s="88"/>
      <c r="BC765" s="88"/>
      <c r="BD765" s="307"/>
      <c r="BE765" s="88"/>
      <c r="BF765" s="88"/>
      <c r="BG765" s="88"/>
      <c r="BH765" s="308"/>
      <c r="BI765" s="309"/>
      <c r="BJ765" s="310"/>
      <c r="BK765" s="310"/>
      <c r="BL765" s="310"/>
      <c r="BM765" s="310"/>
      <c r="BN765" s="214"/>
    </row>
    <row r="766" ht="22.5" customHeight="1">
      <c r="A766" s="85" t="str">
        <f t="shared" si="6"/>
        <v/>
      </c>
      <c r="B766" s="321"/>
      <c r="C766" s="319" t="str">
        <f t="shared" si="1"/>
        <v/>
      </c>
      <c r="D766" s="322"/>
      <c r="E766" s="320" t="str">
        <f t="shared" si="2"/>
        <v/>
      </c>
      <c r="F766" s="323"/>
      <c r="G766" s="164"/>
      <c r="H766" s="88" t="str">
        <f t="array" ref="H766">IF(D766="","",XLOOKUP(D766,'Master Data'!K:K,'Master Data'!N:N,"Input in Master Data",0,1))</f>
        <v/>
      </c>
      <c r="I766" s="88" t="str">
        <f t="array" ref="I766">IF(D766="","",XLOOKUP(D766,'Master Data'!K:K,'Master Data'!O:O,"Input in Master Data",0,1))</f>
        <v/>
      </c>
      <c r="J766" s="88" t="str">
        <f t="array" ref="J766">if(V766="","",XLOOKUP(V766,Master[Company],Master[Blow],"Unknown",0,1))</f>
        <v/>
      </c>
      <c r="K766" s="88" t="str">
        <f t="array" ref="K766">if(V766="","",XLOOKUP(V766,Master[Company],Master[Pigging],"Unknown",0,1))</f>
        <v/>
      </c>
      <c r="L766" s="88" t="str">
        <f t="array" ref="L766">if(V766="","",XLOOKUP(V766,Master[Company],Master[Load Method],"Unknown",0,1))</f>
        <v/>
      </c>
      <c r="M766" s="88" t="str">
        <f t="array" ref="M766">if(V766="","",XLOOKUP(V766,Master[Company],Master[Line Distance],"Unknown",0,1))</f>
        <v/>
      </c>
      <c r="N766" s="164"/>
      <c r="O766" s="301"/>
      <c r="P766" s="88"/>
      <c r="Q766" s="88" t="str">
        <f t="array" ref="Q766">if(V766="","",XLOOKUP(V766,Master[Company],Master[Terms],"NA",0,1))</f>
        <v/>
      </c>
      <c r="R766" s="88" t="str">
        <f t="shared" si="3"/>
        <v/>
      </c>
      <c r="S766" s="88" t="str">
        <f t="array" ref="S766">if(V766="","",XLOOKUP(V766,Master[Company],Master[Group],"NA",0,1))</f>
        <v/>
      </c>
      <c r="T766" s="88" t="str">
        <f t="array" ref="T766">if(V766="","",XLOOKUP(V766,Master[Company],Master[Loading Location],"NA",0,1))</f>
        <v/>
      </c>
      <c r="U766" s="88" t="str">
        <f t="array" ref="U766">if(V766="","",XLOOKUP(V766,Master[Company],Master[Acronym],"NA",0,1))</f>
        <v/>
      </c>
      <c r="V766" s="88"/>
      <c r="W766" s="90"/>
      <c r="X766" s="90"/>
      <c r="Y766" s="88"/>
      <c r="Z766" s="88" t="str">
        <f t="shared" si="5"/>
        <v/>
      </c>
      <c r="AA766" s="88"/>
      <c r="AB766" s="88"/>
      <c r="AC766" s="88"/>
      <c r="AD766" s="166"/>
      <c r="AE766" s="303"/>
      <c r="AF766" s="304"/>
      <c r="AG766" s="304"/>
      <c r="AH766" s="304"/>
      <c r="AI766" s="304"/>
      <c r="AJ766" s="304"/>
      <c r="AK766" s="304"/>
      <c r="AL766" s="305"/>
      <c r="AM766" s="304"/>
      <c r="AN766" s="304"/>
      <c r="AO766" s="304"/>
      <c r="AP766" s="304"/>
      <c r="AQ766" s="304"/>
      <c r="AR766" s="304"/>
      <c r="AS766" s="304"/>
      <c r="AT766" s="304"/>
      <c r="AU766" s="164"/>
      <c r="AV766" s="306"/>
      <c r="AW766" s="306"/>
      <c r="AX766" s="164"/>
      <c r="AY766" s="166"/>
      <c r="AZ766" s="88"/>
      <c r="BA766" s="88"/>
      <c r="BB766" s="88"/>
      <c r="BC766" s="88"/>
      <c r="BD766" s="307"/>
      <c r="BE766" s="88"/>
      <c r="BF766" s="88"/>
      <c r="BG766" s="88"/>
      <c r="BH766" s="308"/>
      <c r="BI766" s="309"/>
      <c r="BJ766" s="310"/>
      <c r="BK766" s="310"/>
      <c r="BL766" s="310"/>
      <c r="BM766" s="310"/>
      <c r="BN766" s="214"/>
    </row>
    <row r="767" ht="22.5" customHeight="1">
      <c r="A767" s="85" t="str">
        <f t="shared" si="6"/>
        <v/>
      </c>
      <c r="B767" s="321"/>
      <c r="C767" s="319" t="str">
        <f t="shared" si="1"/>
        <v/>
      </c>
      <c r="D767" s="322"/>
      <c r="E767" s="320" t="str">
        <f t="shared" si="2"/>
        <v/>
      </c>
      <c r="F767" s="323"/>
      <c r="G767" s="164"/>
      <c r="H767" s="88" t="str">
        <f t="array" ref="H767">IF(D767="","",XLOOKUP(D767,'Master Data'!K:K,'Master Data'!N:N,"Input in Master Data",0,1))</f>
        <v/>
      </c>
      <c r="I767" s="88" t="str">
        <f t="array" ref="I767">IF(D767="","",XLOOKUP(D767,'Master Data'!K:K,'Master Data'!O:O,"Input in Master Data",0,1))</f>
        <v/>
      </c>
      <c r="J767" s="88" t="str">
        <f t="array" ref="J767">if(V767="","",XLOOKUP(V767,Master[Company],Master[Blow],"Unknown",0,1))</f>
        <v/>
      </c>
      <c r="K767" s="88" t="str">
        <f t="array" ref="K767">if(V767="","",XLOOKUP(V767,Master[Company],Master[Pigging],"Unknown",0,1))</f>
        <v/>
      </c>
      <c r="L767" s="88" t="str">
        <f t="array" ref="L767">if(V767="","",XLOOKUP(V767,Master[Company],Master[Load Method],"Unknown",0,1))</f>
        <v/>
      </c>
      <c r="M767" s="88" t="str">
        <f t="array" ref="M767">if(V767="","",XLOOKUP(V767,Master[Company],Master[Line Distance],"Unknown",0,1))</f>
        <v/>
      </c>
      <c r="N767" s="164"/>
      <c r="O767" s="301"/>
      <c r="P767" s="88"/>
      <c r="Q767" s="88" t="str">
        <f t="array" ref="Q767">if(V767="","",XLOOKUP(V767,Master[Company],Master[Terms],"NA",0,1))</f>
        <v/>
      </c>
      <c r="R767" s="88" t="str">
        <f t="shared" si="3"/>
        <v/>
      </c>
      <c r="S767" s="88" t="str">
        <f t="array" ref="S767">if(V767="","",XLOOKUP(V767,Master[Company],Master[Group],"NA",0,1))</f>
        <v/>
      </c>
      <c r="T767" s="88" t="str">
        <f t="array" ref="T767">if(V767="","",XLOOKUP(V767,Master[Company],Master[Loading Location],"NA",0,1))</f>
        <v/>
      </c>
      <c r="U767" s="88" t="str">
        <f t="array" ref="U767">if(V767="","",XLOOKUP(V767,Master[Company],Master[Acronym],"NA",0,1))</f>
        <v/>
      </c>
      <c r="V767" s="88"/>
      <c r="W767" s="90"/>
      <c r="X767" s="90"/>
      <c r="Y767" s="88"/>
      <c r="Z767" s="88" t="str">
        <f t="shared" si="5"/>
        <v/>
      </c>
      <c r="AA767" s="88"/>
      <c r="AB767" s="88"/>
      <c r="AC767" s="88"/>
      <c r="AD767" s="166"/>
      <c r="AE767" s="303"/>
      <c r="AF767" s="304"/>
      <c r="AG767" s="304"/>
      <c r="AH767" s="304"/>
      <c r="AI767" s="304"/>
      <c r="AJ767" s="304"/>
      <c r="AK767" s="304"/>
      <c r="AL767" s="305"/>
      <c r="AM767" s="304"/>
      <c r="AN767" s="304"/>
      <c r="AO767" s="304"/>
      <c r="AP767" s="304"/>
      <c r="AQ767" s="304"/>
      <c r="AR767" s="304"/>
      <c r="AS767" s="304"/>
      <c r="AT767" s="304"/>
      <c r="AU767" s="164"/>
      <c r="AV767" s="306"/>
      <c r="AW767" s="306"/>
      <c r="AX767" s="164"/>
      <c r="AY767" s="166"/>
      <c r="AZ767" s="88"/>
      <c r="BA767" s="88"/>
      <c r="BB767" s="88"/>
      <c r="BC767" s="88"/>
      <c r="BD767" s="307"/>
      <c r="BE767" s="88"/>
      <c r="BF767" s="88"/>
      <c r="BG767" s="88"/>
      <c r="BH767" s="308"/>
      <c r="BI767" s="309"/>
      <c r="BJ767" s="310"/>
      <c r="BK767" s="310"/>
      <c r="BL767" s="310"/>
      <c r="BM767" s="310"/>
      <c r="BN767" s="214"/>
    </row>
    <row r="768" ht="22.5" customHeight="1">
      <c r="A768" s="85" t="str">
        <f t="shared" si="6"/>
        <v/>
      </c>
      <c r="B768" s="321"/>
      <c r="C768" s="319" t="str">
        <f t="shared" si="1"/>
        <v/>
      </c>
      <c r="D768" s="322"/>
      <c r="E768" s="320" t="str">
        <f t="shared" si="2"/>
        <v/>
      </c>
      <c r="F768" s="323"/>
      <c r="G768" s="164"/>
      <c r="H768" s="88" t="str">
        <f t="array" ref="H768">IF(D768="","",XLOOKUP(D768,'Master Data'!K:K,'Master Data'!N:N,"Input in Master Data",0,1))</f>
        <v/>
      </c>
      <c r="I768" s="88" t="str">
        <f t="array" ref="I768">IF(D768="","",XLOOKUP(D768,'Master Data'!K:K,'Master Data'!O:O,"Input in Master Data",0,1))</f>
        <v/>
      </c>
      <c r="J768" s="88" t="str">
        <f t="array" ref="J768">if(V768="","",XLOOKUP(V768,Master[Company],Master[Blow],"Unknown",0,1))</f>
        <v/>
      </c>
      <c r="K768" s="88" t="str">
        <f t="array" ref="K768">if(V768="","",XLOOKUP(V768,Master[Company],Master[Pigging],"Unknown",0,1))</f>
        <v/>
      </c>
      <c r="L768" s="88" t="str">
        <f t="array" ref="L768">if(V768="","",XLOOKUP(V768,Master[Company],Master[Load Method],"Unknown",0,1))</f>
        <v/>
      </c>
      <c r="M768" s="88" t="str">
        <f t="array" ref="M768">if(V768="","",XLOOKUP(V768,Master[Company],Master[Line Distance],"Unknown",0,1))</f>
        <v/>
      </c>
      <c r="N768" s="164"/>
      <c r="O768" s="301"/>
      <c r="P768" s="88"/>
      <c r="Q768" s="88" t="str">
        <f t="array" ref="Q768">if(V768="","",XLOOKUP(V768,Master[Company],Master[Terms],"NA",0,1))</f>
        <v/>
      </c>
      <c r="R768" s="88" t="str">
        <f t="shared" si="3"/>
        <v/>
      </c>
      <c r="S768" s="88" t="str">
        <f t="array" ref="S768">if(V768="","",XLOOKUP(V768,Master[Company],Master[Group],"NA",0,1))</f>
        <v/>
      </c>
      <c r="T768" s="88" t="str">
        <f t="array" ref="T768">if(V768="","",XLOOKUP(V768,Master[Company],Master[Loading Location],"NA",0,1))</f>
        <v/>
      </c>
      <c r="U768" s="88" t="str">
        <f t="array" ref="U768">if(V768="","",XLOOKUP(V768,Master[Company],Master[Acronym],"NA",0,1))</f>
        <v/>
      </c>
      <c r="V768" s="88"/>
      <c r="W768" s="90"/>
      <c r="X768" s="90"/>
      <c r="Y768" s="88"/>
      <c r="Z768" s="88" t="str">
        <f t="shared" si="5"/>
        <v/>
      </c>
      <c r="AA768" s="88"/>
      <c r="AB768" s="88"/>
      <c r="AC768" s="88"/>
      <c r="AD768" s="166"/>
      <c r="AE768" s="303"/>
      <c r="AF768" s="304"/>
      <c r="AG768" s="304"/>
      <c r="AH768" s="304"/>
      <c r="AI768" s="304"/>
      <c r="AJ768" s="304"/>
      <c r="AK768" s="304"/>
      <c r="AL768" s="305"/>
      <c r="AM768" s="304"/>
      <c r="AN768" s="304"/>
      <c r="AO768" s="304"/>
      <c r="AP768" s="304"/>
      <c r="AQ768" s="304"/>
      <c r="AR768" s="304"/>
      <c r="AS768" s="304"/>
      <c r="AT768" s="304"/>
      <c r="AU768" s="164"/>
      <c r="AV768" s="306"/>
      <c r="AW768" s="306"/>
      <c r="AX768" s="164"/>
      <c r="AY768" s="166"/>
      <c r="AZ768" s="88"/>
      <c r="BA768" s="88"/>
      <c r="BB768" s="88"/>
      <c r="BC768" s="88"/>
      <c r="BD768" s="307"/>
      <c r="BE768" s="88"/>
      <c r="BF768" s="88"/>
      <c r="BG768" s="88"/>
      <c r="BH768" s="308"/>
      <c r="BI768" s="309"/>
      <c r="BJ768" s="310"/>
      <c r="BK768" s="310"/>
      <c r="BL768" s="310"/>
      <c r="BM768" s="310"/>
      <c r="BN768" s="214"/>
    </row>
    <row r="769" ht="22.5" customHeight="1">
      <c r="A769" s="85" t="str">
        <f t="shared" si="6"/>
        <v/>
      </c>
      <c r="B769" s="321"/>
      <c r="C769" s="319" t="str">
        <f t="shared" si="1"/>
        <v/>
      </c>
      <c r="D769" s="322"/>
      <c r="E769" s="320" t="str">
        <f t="shared" si="2"/>
        <v/>
      </c>
      <c r="F769" s="323"/>
      <c r="G769" s="164"/>
      <c r="H769" s="88" t="str">
        <f t="array" ref="H769">IF(D769="","",XLOOKUP(D769,'Master Data'!K:K,'Master Data'!N:N,"Input in Master Data",0,1))</f>
        <v/>
      </c>
      <c r="I769" s="88" t="str">
        <f t="array" ref="I769">IF(D769="","",XLOOKUP(D769,'Master Data'!K:K,'Master Data'!O:O,"Input in Master Data",0,1))</f>
        <v/>
      </c>
      <c r="J769" s="88" t="str">
        <f t="array" ref="J769">if(V769="","",XLOOKUP(V769,Master[Company],Master[Blow],"Unknown",0,1))</f>
        <v/>
      </c>
      <c r="K769" s="88" t="str">
        <f t="array" ref="K769">if(V769="","",XLOOKUP(V769,Master[Company],Master[Pigging],"Unknown",0,1))</f>
        <v/>
      </c>
      <c r="L769" s="88" t="str">
        <f t="array" ref="L769">if(V769="","",XLOOKUP(V769,Master[Company],Master[Load Method],"Unknown",0,1))</f>
        <v/>
      </c>
      <c r="M769" s="88" t="str">
        <f t="array" ref="M769">if(V769="","",XLOOKUP(V769,Master[Company],Master[Line Distance],"Unknown",0,1))</f>
        <v/>
      </c>
      <c r="N769" s="164"/>
      <c r="O769" s="301"/>
      <c r="P769" s="88"/>
      <c r="Q769" s="88" t="str">
        <f t="array" ref="Q769">if(V769="","",XLOOKUP(V769,Master[Company],Master[Terms],"NA",0,1))</f>
        <v/>
      </c>
      <c r="R769" s="88" t="str">
        <f t="shared" si="3"/>
        <v/>
      </c>
      <c r="S769" s="88" t="str">
        <f t="array" ref="S769">if(V769="","",XLOOKUP(V769,Master[Company],Master[Group],"NA",0,1))</f>
        <v/>
      </c>
      <c r="T769" s="88" t="str">
        <f t="array" ref="T769">if(V769="","",XLOOKUP(V769,Master[Company],Master[Loading Location],"NA",0,1))</f>
        <v/>
      </c>
      <c r="U769" s="88" t="str">
        <f t="array" ref="U769">if(V769="","",XLOOKUP(V769,Master[Company],Master[Acronym],"NA",0,1))</f>
        <v/>
      </c>
      <c r="V769" s="88"/>
      <c r="W769" s="90"/>
      <c r="X769" s="90"/>
      <c r="Y769" s="88"/>
      <c r="Z769" s="88" t="str">
        <f t="shared" si="5"/>
        <v/>
      </c>
      <c r="AA769" s="88"/>
      <c r="AB769" s="88"/>
      <c r="AC769" s="88"/>
      <c r="AD769" s="166"/>
      <c r="AE769" s="303"/>
      <c r="AF769" s="304"/>
      <c r="AG769" s="304"/>
      <c r="AH769" s="304"/>
      <c r="AI769" s="304"/>
      <c r="AJ769" s="304"/>
      <c r="AK769" s="304"/>
      <c r="AL769" s="305"/>
      <c r="AM769" s="304"/>
      <c r="AN769" s="304"/>
      <c r="AO769" s="304"/>
      <c r="AP769" s="304"/>
      <c r="AQ769" s="304"/>
      <c r="AR769" s="304"/>
      <c r="AS769" s="304"/>
      <c r="AT769" s="304"/>
      <c r="AU769" s="164"/>
      <c r="AV769" s="306"/>
      <c r="AW769" s="306"/>
      <c r="AX769" s="164"/>
      <c r="AY769" s="166"/>
      <c r="AZ769" s="88"/>
      <c r="BA769" s="88"/>
      <c r="BB769" s="88"/>
      <c r="BC769" s="88"/>
      <c r="BD769" s="307"/>
      <c r="BE769" s="88"/>
      <c r="BF769" s="88"/>
      <c r="BG769" s="88"/>
      <c r="BH769" s="308"/>
      <c r="BI769" s="309"/>
      <c r="BJ769" s="310"/>
      <c r="BK769" s="310"/>
      <c r="BL769" s="310"/>
      <c r="BM769" s="310"/>
      <c r="BN769" s="214"/>
    </row>
    <row r="770" ht="22.5" customHeight="1">
      <c r="A770" s="85" t="str">
        <f t="shared" si="6"/>
        <v/>
      </c>
      <c r="B770" s="321"/>
      <c r="C770" s="319" t="str">
        <f t="shared" si="1"/>
        <v/>
      </c>
      <c r="D770" s="322"/>
      <c r="E770" s="320" t="str">
        <f t="shared" si="2"/>
        <v/>
      </c>
      <c r="F770" s="323"/>
      <c r="G770" s="164"/>
      <c r="H770" s="88" t="str">
        <f t="array" ref="H770">IF(D770="","",XLOOKUP(D770,'Master Data'!K:K,'Master Data'!N:N,"Input in Master Data",0,1))</f>
        <v/>
      </c>
      <c r="I770" s="88" t="str">
        <f t="array" ref="I770">IF(D770="","",XLOOKUP(D770,'Master Data'!K:K,'Master Data'!O:O,"Input in Master Data",0,1))</f>
        <v/>
      </c>
      <c r="J770" s="88" t="str">
        <f t="array" ref="J770">if(V770="","",XLOOKUP(V770,Master[Company],Master[Blow],"Unknown",0,1))</f>
        <v/>
      </c>
      <c r="K770" s="88" t="str">
        <f t="array" ref="K770">if(V770="","",XLOOKUP(V770,Master[Company],Master[Pigging],"Unknown",0,1))</f>
        <v/>
      </c>
      <c r="L770" s="88" t="str">
        <f t="array" ref="L770">if(V770="","",XLOOKUP(V770,Master[Company],Master[Load Method],"Unknown",0,1))</f>
        <v/>
      </c>
      <c r="M770" s="88" t="str">
        <f t="array" ref="M770">if(V770="","",XLOOKUP(V770,Master[Company],Master[Line Distance],"Unknown",0,1))</f>
        <v/>
      </c>
      <c r="N770" s="164"/>
      <c r="O770" s="301"/>
      <c r="P770" s="88"/>
      <c r="Q770" s="88" t="str">
        <f t="array" ref="Q770">if(V770="","",XLOOKUP(V770,Master[Company],Master[Terms],"NA",0,1))</f>
        <v/>
      </c>
      <c r="R770" s="88" t="str">
        <f t="shared" si="3"/>
        <v/>
      </c>
      <c r="S770" s="88" t="str">
        <f t="array" ref="S770">if(V770="","",XLOOKUP(V770,Master[Company],Master[Group],"NA",0,1))</f>
        <v/>
      </c>
      <c r="T770" s="88" t="str">
        <f t="array" ref="T770">if(V770="","",XLOOKUP(V770,Master[Company],Master[Loading Location],"NA",0,1))</f>
        <v/>
      </c>
      <c r="U770" s="88" t="str">
        <f t="array" ref="U770">if(V770="","",XLOOKUP(V770,Master[Company],Master[Acronym],"NA",0,1))</f>
        <v/>
      </c>
      <c r="V770" s="88"/>
      <c r="W770" s="90"/>
      <c r="X770" s="90"/>
      <c r="Y770" s="88"/>
      <c r="Z770" s="88" t="str">
        <f t="shared" si="5"/>
        <v/>
      </c>
      <c r="AA770" s="88"/>
      <c r="AB770" s="88"/>
      <c r="AC770" s="88"/>
      <c r="AD770" s="166"/>
      <c r="AE770" s="303"/>
      <c r="AF770" s="304"/>
      <c r="AG770" s="304"/>
      <c r="AH770" s="304"/>
      <c r="AI770" s="304"/>
      <c r="AJ770" s="304"/>
      <c r="AK770" s="304"/>
      <c r="AL770" s="305"/>
      <c r="AM770" s="304"/>
      <c r="AN770" s="304"/>
      <c r="AO770" s="304"/>
      <c r="AP770" s="304"/>
      <c r="AQ770" s="304"/>
      <c r="AR770" s="304"/>
      <c r="AS770" s="304"/>
      <c r="AT770" s="304"/>
      <c r="AU770" s="164"/>
      <c r="AV770" s="306"/>
      <c r="AW770" s="306"/>
      <c r="AX770" s="164"/>
      <c r="AY770" s="166"/>
      <c r="AZ770" s="88"/>
      <c r="BA770" s="88"/>
      <c r="BB770" s="88"/>
      <c r="BC770" s="88"/>
      <c r="BD770" s="307"/>
      <c r="BE770" s="88"/>
      <c r="BF770" s="88"/>
      <c r="BG770" s="88"/>
      <c r="BH770" s="308"/>
      <c r="BI770" s="309"/>
      <c r="BJ770" s="310"/>
      <c r="BK770" s="310"/>
      <c r="BL770" s="310"/>
      <c r="BM770" s="310"/>
      <c r="BN770" s="214"/>
    </row>
    <row r="771" ht="22.5" customHeight="1">
      <c r="A771" s="85" t="str">
        <f t="shared" si="6"/>
        <v/>
      </c>
      <c r="B771" s="321"/>
      <c r="C771" s="319" t="str">
        <f t="shared" si="1"/>
        <v/>
      </c>
      <c r="D771" s="322"/>
      <c r="E771" s="320" t="str">
        <f t="shared" si="2"/>
        <v/>
      </c>
      <c r="F771" s="323"/>
      <c r="G771" s="164"/>
      <c r="H771" s="88" t="str">
        <f t="array" ref="H771">IF(D771="","",XLOOKUP(D771,'Master Data'!K:K,'Master Data'!N:N,"Input in Master Data",0,1))</f>
        <v/>
      </c>
      <c r="I771" s="88" t="str">
        <f t="array" ref="I771">IF(D771="","",XLOOKUP(D771,'Master Data'!K:K,'Master Data'!O:O,"Input in Master Data",0,1))</f>
        <v/>
      </c>
      <c r="J771" s="88" t="str">
        <f t="array" ref="J771">if(V771="","",XLOOKUP(V771,Master[Company],Master[Blow],"Unknown",0,1))</f>
        <v/>
      </c>
      <c r="K771" s="88" t="str">
        <f t="array" ref="K771">if(V771="","",XLOOKUP(V771,Master[Company],Master[Pigging],"Unknown",0,1))</f>
        <v/>
      </c>
      <c r="L771" s="88" t="str">
        <f t="array" ref="L771">if(V771="","",XLOOKUP(V771,Master[Company],Master[Load Method],"Unknown",0,1))</f>
        <v/>
      </c>
      <c r="M771" s="88" t="str">
        <f t="array" ref="M771">if(V771="","",XLOOKUP(V771,Master[Company],Master[Line Distance],"Unknown",0,1))</f>
        <v/>
      </c>
      <c r="N771" s="164"/>
      <c r="O771" s="301"/>
      <c r="P771" s="88"/>
      <c r="Q771" s="88" t="str">
        <f t="array" ref="Q771">if(V771="","",XLOOKUP(V771,Master[Company],Master[Terms],"NA",0,1))</f>
        <v/>
      </c>
      <c r="R771" s="88" t="str">
        <f t="shared" si="3"/>
        <v/>
      </c>
      <c r="S771" s="88" t="str">
        <f t="array" ref="S771">if(V771="","",XLOOKUP(V771,Master[Company],Master[Group],"NA",0,1))</f>
        <v/>
      </c>
      <c r="T771" s="88" t="str">
        <f t="array" ref="T771">if(V771="","",XLOOKUP(V771,Master[Company],Master[Loading Location],"NA",0,1))</f>
        <v/>
      </c>
      <c r="U771" s="88" t="str">
        <f t="array" ref="U771">if(V771="","",XLOOKUP(V771,Master[Company],Master[Acronym],"NA",0,1))</f>
        <v/>
      </c>
      <c r="V771" s="88"/>
      <c r="W771" s="90"/>
      <c r="X771" s="90"/>
      <c r="Y771" s="88"/>
      <c r="Z771" s="88" t="str">
        <f t="shared" si="5"/>
        <v/>
      </c>
      <c r="AA771" s="88"/>
      <c r="AB771" s="88"/>
      <c r="AC771" s="88"/>
      <c r="AD771" s="166"/>
      <c r="AE771" s="303"/>
      <c r="AF771" s="304"/>
      <c r="AG771" s="304"/>
      <c r="AH771" s="304"/>
      <c r="AI771" s="304"/>
      <c r="AJ771" s="304"/>
      <c r="AK771" s="304"/>
      <c r="AL771" s="305"/>
      <c r="AM771" s="304"/>
      <c r="AN771" s="304"/>
      <c r="AO771" s="304"/>
      <c r="AP771" s="304"/>
      <c r="AQ771" s="304"/>
      <c r="AR771" s="304"/>
      <c r="AS771" s="304"/>
      <c r="AT771" s="304"/>
      <c r="AU771" s="164"/>
      <c r="AV771" s="306"/>
      <c r="AW771" s="306"/>
      <c r="AX771" s="164"/>
      <c r="AY771" s="166"/>
      <c r="AZ771" s="88"/>
      <c r="BA771" s="88"/>
      <c r="BB771" s="88"/>
      <c r="BC771" s="88"/>
      <c r="BD771" s="307"/>
      <c r="BE771" s="88"/>
      <c r="BF771" s="88"/>
      <c r="BG771" s="88"/>
      <c r="BH771" s="308"/>
      <c r="BI771" s="309"/>
      <c r="BJ771" s="310"/>
      <c r="BK771" s="310"/>
      <c r="BL771" s="310"/>
      <c r="BM771" s="310"/>
      <c r="BN771" s="214"/>
    </row>
    <row r="772" ht="22.5" customHeight="1">
      <c r="A772" s="85" t="str">
        <f t="shared" si="6"/>
        <v/>
      </c>
      <c r="B772" s="321"/>
      <c r="C772" s="319" t="str">
        <f t="shared" si="1"/>
        <v/>
      </c>
      <c r="D772" s="322"/>
      <c r="E772" s="320" t="str">
        <f t="shared" si="2"/>
        <v/>
      </c>
      <c r="F772" s="323"/>
      <c r="G772" s="164"/>
      <c r="H772" s="88" t="str">
        <f t="array" ref="H772">IF(D772="","",XLOOKUP(D772,'Master Data'!K:K,'Master Data'!N:N,"Input in Master Data",0,1))</f>
        <v/>
      </c>
      <c r="I772" s="88" t="str">
        <f t="array" ref="I772">IF(D772="","",XLOOKUP(D772,'Master Data'!K:K,'Master Data'!O:O,"Input in Master Data",0,1))</f>
        <v/>
      </c>
      <c r="J772" s="88" t="str">
        <f t="array" ref="J772">if(V772="","",XLOOKUP(V772,Master[Company],Master[Blow],"Unknown",0,1))</f>
        <v/>
      </c>
      <c r="K772" s="88" t="str">
        <f t="array" ref="K772">if(V772="","",XLOOKUP(V772,Master[Company],Master[Pigging],"Unknown",0,1))</f>
        <v/>
      </c>
      <c r="L772" s="88" t="str">
        <f t="array" ref="L772">if(V772="","",XLOOKUP(V772,Master[Company],Master[Load Method],"Unknown",0,1))</f>
        <v/>
      </c>
      <c r="M772" s="88" t="str">
        <f t="array" ref="M772">if(V772="","",XLOOKUP(V772,Master[Company],Master[Line Distance],"Unknown",0,1))</f>
        <v/>
      </c>
      <c r="N772" s="164"/>
      <c r="O772" s="301"/>
      <c r="P772" s="88"/>
      <c r="Q772" s="88" t="str">
        <f t="array" ref="Q772">if(V772="","",XLOOKUP(V772,Master[Company],Master[Terms],"NA",0,1))</f>
        <v/>
      </c>
      <c r="R772" s="88" t="str">
        <f t="shared" si="3"/>
        <v/>
      </c>
      <c r="S772" s="88" t="str">
        <f t="array" ref="S772">if(V772="","",XLOOKUP(V772,Master[Company],Master[Group],"NA",0,1))</f>
        <v/>
      </c>
      <c r="T772" s="88" t="str">
        <f t="array" ref="T772">if(V772="","",XLOOKUP(V772,Master[Company],Master[Loading Location],"NA",0,1))</f>
        <v/>
      </c>
      <c r="U772" s="88" t="str">
        <f t="array" ref="U772">if(V772="","",XLOOKUP(V772,Master[Company],Master[Acronym],"NA",0,1))</f>
        <v/>
      </c>
      <c r="V772" s="88"/>
      <c r="W772" s="90"/>
      <c r="X772" s="90"/>
      <c r="Y772" s="88"/>
      <c r="Z772" s="88" t="str">
        <f t="shared" si="5"/>
        <v/>
      </c>
      <c r="AA772" s="88"/>
      <c r="AB772" s="88"/>
      <c r="AC772" s="88"/>
      <c r="AD772" s="166"/>
      <c r="AE772" s="303"/>
      <c r="AF772" s="304"/>
      <c r="AG772" s="304"/>
      <c r="AH772" s="304"/>
      <c r="AI772" s="304"/>
      <c r="AJ772" s="304"/>
      <c r="AK772" s="304"/>
      <c r="AL772" s="305"/>
      <c r="AM772" s="304"/>
      <c r="AN772" s="304"/>
      <c r="AO772" s="304"/>
      <c r="AP772" s="304"/>
      <c r="AQ772" s="304"/>
      <c r="AR772" s="304"/>
      <c r="AS772" s="304"/>
      <c r="AT772" s="304"/>
      <c r="AU772" s="164"/>
      <c r="AV772" s="306"/>
      <c r="AW772" s="306"/>
      <c r="AX772" s="164"/>
      <c r="AY772" s="166"/>
      <c r="AZ772" s="88"/>
      <c r="BA772" s="88"/>
      <c r="BB772" s="88"/>
      <c r="BC772" s="88"/>
      <c r="BD772" s="307"/>
      <c r="BE772" s="88"/>
      <c r="BF772" s="88"/>
      <c r="BG772" s="88"/>
      <c r="BH772" s="308"/>
      <c r="BI772" s="309"/>
      <c r="BJ772" s="310"/>
      <c r="BK772" s="310"/>
      <c r="BL772" s="310"/>
      <c r="BM772" s="310"/>
      <c r="BN772" s="214"/>
    </row>
    <row r="773" ht="22.5" customHeight="1">
      <c r="A773" s="85" t="str">
        <f t="shared" si="6"/>
        <v/>
      </c>
      <c r="B773" s="321"/>
      <c r="C773" s="319" t="str">
        <f t="shared" si="1"/>
        <v/>
      </c>
      <c r="D773" s="322"/>
      <c r="E773" s="320" t="str">
        <f t="shared" si="2"/>
        <v/>
      </c>
      <c r="F773" s="323"/>
      <c r="G773" s="164"/>
      <c r="H773" s="88" t="str">
        <f t="array" ref="H773">IF(D773="","",XLOOKUP(D773,'Master Data'!K:K,'Master Data'!N:N,"Input in Master Data",0,1))</f>
        <v/>
      </c>
      <c r="I773" s="88" t="str">
        <f t="array" ref="I773">IF(D773="","",XLOOKUP(D773,'Master Data'!K:K,'Master Data'!O:O,"Input in Master Data",0,1))</f>
        <v/>
      </c>
      <c r="J773" s="88" t="str">
        <f t="array" ref="J773">if(V773="","",XLOOKUP(V773,Master[Company],Master[Blow],"Unknown",0,1))</f>
        <v/>
      </c>
      <c r="K773" s="88" t="str">
        <f t="array" ref="K773">if(V773="","",XLOOKUP(V773,Master[Company],Master[Pigging],"Unknown",0,1))</f>
        <v/>
      </c>
      <c r="L773" s="88" t="str">
        <f t="array" ref="L773">if(V773="","",XLOOKUP(V773,Master[Company],Master[Load Method],"Unknown",0,1))</f>
        <v/>
      </c>
      <c r="M773" s="88" t="str">
        <f t="array" ref="M773">if(V773="","",XLOOKUP(V773,Master[Company],Master[Line Distance],"Unknown",0,1))</f>
        <v/>
      </c>
      <c r="N773" s="164"/>
      <c r="O773" s="301"/>
      <c r="P773" s="88"/>
      <c r="Q773" s="88" t="str">
        <f t="array" ref="Q773">if(V773="","",XLOOKUP(V773,Master[Company],Master[Terms],"NA",0,1))</f>
        <v/>
      </c>
      <c r="R773" s="88" t="str">
        <f t="shared" si="3"/>
        <v/>
      </c>
      <c r="S773" s="88" t="str">
        <f t="array" ref="S773">if(V773="","",XLOOKUP(V773,Master[Company],Master[Group],"NA",0,1))</f>
        <v/>
      </c>
      <c r="T773" s="88" t="str">
        <f t="array" ref="T773">if(V773="","",XLOOKUP(V773,Master[Company],Master[Loading Location],"NA",0,1))</f>
        <v/>
      </c>
      <c r="U773" s="88" t="str">
        <f t="array" ref="U773">if(V773="","",XLOOKUP(V773,Master[Company],Master[Acronym],"NA",0,1))</f>
        <v/>
      </c>
      <c r="V773" s="88"/>
      <c r="W773" s="90"/>
      <c r="X773" s="90"/>
      <c r="Y773" s="88"/>
      <c r="Z773" s="88" t="str">
        <f t="shared" si="5"/>
        <v/>
      </c>
      <c r="AA773" s="88"/>
      <c r="AB773" s="88"/>
      <c r="AC773" s="88"/>
      <c r="AD773" s="166"/>
      <c r="AE773" s="303"/>
      <c r="AF773" s="304"/>
      <c r="AG773" s="304"/>
      <c r="AH773" s="304"/>
      <c r="AI773" s="304"/>
      <c r="AJ773" s="304"/>
      <c r="AK773" s="304"/>
      <c r="AL773" s="305"/>
      <c r="AM773" s="304"/>
      <c r="AN773" s="304"/>
      <c r="AO773" s="304"/>
      <c r="AP773" s="304"/>
      <c r="AQ773" s="304"/>
      <c r="AR773" s="304"/>
      <c r="AS773" s="304"/>
      <c r="AT773" s="304"/>
      <c r="AU773" s="164"/>
      <c r="AV773" s="306"/>
      <c r="AW773" s="306"/>
      <c r="AX773" s="164"/>
      <c r="AY773" s="166"/>
      <c r="AZ773" s="88"/>
      <c r="BA773" s="88"/>
      <c r="BB773" s="88"/>
      <c r="BC773" s="88"/>
      <c r="BD773" s="307"/>
      <c r="BE773" s="88"/>
      <c r="BF773" s="88"/>
      <c r="BG773" s="88"/>
      <c r="BH773" s="308"/>
      <c r="BI773" s="309"/>
      <c r="BJ773" s="310"/>
      <c r="BK773" s="310"/>
      <c r="BL773" s="310"/>
      <c r="BM773" s="310"/>
      <c r="BN773" s="214"/>
    </row>
    <row r="774" ht="22.5" customHeight="1">
      <c r="A774" s="85" t="str">
        <f t="shared" si="6"/>
        <v/>
      </c>
      <c r="B774" s="321"/>
      <c r="C774" s="319" t="str">
        <f t="shared" si="1"/>
        <v/>
      </c>
      <c r="D774" s="322"/>
      <c r="E774" s="320" t="str">
        <f t="shared" si="2"/>
        <v/>
      </c>
      <c r="F774" s="323"/>
      <c r="G774" s="164"/>
      <c r="H774" s="88" t="str">
        <f t="array" ref="H774">IF(D774="","",XLOOKUP(D774,'Master Data'!K:K,'Master Data'!N:N,"Input in Master Data",0,1))</f>
        <v/>
      </c>
      <c r="I774" s="88" t="str">
        <f t="array" ref="I774">IF(D774="","",XLOOKUP(D774,'Master Data'!K:K,'Master Data'!O:O,"Input in Master Data",0,1))</f>
        <v/>
      </c>
      <c r="J774" s="88" t="str">
        <f t="array" ref="J774">if(V774="","",XLOOKUP(V774,Master[Company],Master[Blow],"Unknown",0,1))</f>
        <v/>
      </c>
      <c r="K774" s="88" t="str">
        <f t="array" ref="K774">if(V774="","",XLOOKUP(V774,Master[Company],Master[Pigging],"Unknown",0,1))</f>
        <v/>
      </c>
      <c r="L774" s="88" t="str">
        <f t="array" ref="L774">if(V774="","",XLOOKUP(V774,Master[Company],Master[Load Method],"Unknown",0,1))</f>
        <v/>
      </c>
      <c r="M774" s="88" t="str">
        <f t="array" ref="M774">if(V774="","",XLOOKUP(V774,Master[Company],Master[Line Distance],"Unknown",0,1))</f>
        <v/>
      </c>
      <c r="N774" s="164"/>
      <c r="O774" s="301"/>
      <c r="P774" s="88"/>
      <c r="Q774" s="88" t="str">
        <f t="array" ref="Q774">if(V774="","",XLOOKUP(V774,Master[Company],Master[Terms],"NA",0,1))</f>
        <v/>
      </c>
      <c r="R774" s="88" t="str">
        <f t="shared" si="3"/>
        <v/>
      </c>
      <c r="S774" s="88" t="str">
        <f t="array" ref="S774">if(V774="","",XLOOKUP(V774,Master[Company],Master[Group],"NA",0,1))</f>
        <v/>
      </c>
      <c r="T774" s="88" t="str">
        <f t="array" ref="T774">if(V774="","",XLOOKUP(V774,Master[Company],Master[Loading Location],"NA",0,1))</f>
        <v/>
      </c>
      <c r="U774" s="88" t="str">
        <f t="array" ref="U774">if(V774="","",XLOOKUP(V774,Master[Company],Master[Acronym],"NA",0,1))</f>
        <v/>
      </c>
      <c r="V774" s="88"/>
      <c r="W774" s="90"/>
      <c r="X774" s="90"/>
      <c r="Y774" s="88"/>
      <c r="Z774" s="88" t="str">
        <f t="shared" si="5"/>
        <v/>
      </c>
      <c r="AA774" s="88"/>
      <c r="AB774" s="88"/>
      <c r="AC774" s="88"/>
      <c r="AD774" s="166"/>
      <c r="AE774" s="303"/>
      <c r="AF774" s="304"/>
      <c r="AG774" s="304"/>
      <c r="AH774" s="304"/>
      <c r="AI774" s="304"/>
      <c r="AJ774" s="304"/>
      <c r="AK774" s="304"/>
      <c r="AL774" s="305"/>
      <c r="AM774" s="304"/>
      <c r="AN774" s="304"/>
      <c r="AO774" s="304"/>
      <c r="AP774" s="304"/>
      <c r="AQ774" s="304"/>
      <c r="AR774" s="304"/>
      <c r="AS774" s="304"/>
      <c r="AT774" s="304"/>
      <c r="AU774" s="164"/>
      <c r="AV774" s="306"/>
      <c r="AW774" s="306"/>
      <c r="AX774" s="164"/>
      <c r="AY774" s="166"/>
      <c r="AZ774" s="88"/>
      <c r="BA774" s="88"/>
      <c r="BB774" s="88"/>
      <c r="BC774" s="88"/>
      <c r="BD774" s="307"/>
      <c r="BE774" s="88"/>
      <c r="BF774" s="88"/>
      <c r="BG774" s="88"/>
      <c r="BH774" s="308"/>
      <c r="BI774" s="309"/>
      <c r="BJ774" s="310"/>
      <c r="BK774" s="310"/>
      <c r="BL774" s="310"/>
      <c r="BM774" s="310"/>
      <c r="BN774" s="214"/>
    </row>
    <row r="775" ht="22.5" customHeight="1">
      <c r="A775" s="85" t="str">
        <f t="shared" si="6"/>
        <v/>
      </c>
      <c r="B775" s="321"/>
      <c r="C775" s="319" t="str">
        <f t="shared" si="1"/>
        <v/>
      </c>
      <c r="D775" s="322"/>
      <c r="E775" s="320" t="str">
        <f t="shared" si="2"/>
        <v/>
      </c>
      <c r="F775" s="323"/>
      <c r="G775" s="164"/>
      <c r="H775" s="88" t="str">
        <f t="array" ref="H775">IF(D775="","",XLOOKUP(D775,'Master Data'!K:K,'Master Data'!N:N,"Input in Master Data",0,1))</f>
        <v/>
      </c>
      <c r="I775" s="88" t="str">
        <f t="array" ref="I775">IF(D775="","",XLOOKUP(D775,'Master Data'!K:K,'Master Data'!O:O,"Input in Master Data",0,1))</f>
        <v/>
      </c>
      <c r="J775" s="88" t="str">
        <f t="array" ref="J775">if(V775="","",XLOOKUP(V775,Master[Company],Master[Blow],"Unknown",0,1))</f>
        <v/>
      </c>
      <c r="K775" s="88" t="str">
        <f t="array" ref="K775">if(V775="","",XLOOKUP(V775,Master[Company],Master[Pigging],"Unknown",0,1))</f>
        <v/>
      </c>
      <c r="L775" s="88" t="str">
        <f t="array" ref="L775">if(V775="","",XLOOKUP(V775,Master[Company],Master[Load Method],"Unknown",0,1))</f>
        <v/>
      </c>
      <c r="M775" s="88" t="str">
        <f t="array" ref="M775">if(V775="","",XLOOKUP(V775,Master[Company],Master[Line Distance],"Unknown",0,1))</f>
        <v/>
      </c>
      <c r="N775" s="164"/>
      <c r="O775" s="301"/>
      <c r="P775" s="88"/>
      <c r="Q775" s="88" t="str">
        <f t="array" ref="Q775">if(V775="","",XLOOKUP(V775,Master[Company],Master[Terms],"NA",0,1))</f>
        <v/>
      </c>
      <c r="R775" s="88" t="str">
        <f t="shared" si="3"/>
        <v/>
      </c>
      <c r="S775" s="88" t="str">
        <f t="array" ref="S775">if(V775="","",XLOOKUP(V775,Master[Company],Master[Group],"NA",0,1))</f>
        <v/>
      </c>
      <c r="T775" s="88" t="str">
        <f t="array" ref="T775">if(V775="","",XLOOKUP(V775,Master[Company],Master[Loading Location],"NA",0,1))</f>
        <v/>
      </c>
      <c r="U775" s="88" t="str">
        <f t="array" ref="U775">if(V775="","",XLOOKUP(V775,Master[Company],Master[Acronym],"NA",0,1))</f>
        <v/>
      </c>
      <c r="V775" s="88"/>
      <c r="W775" s="90"/>
      <c r="X775" s="90"/>
      <c r="Y775" s="88"/>
      <c r="Z775" s="88" t="str">
        <f t="shared" si="5"/>
        <v/>
      </c>
      <c r="AA775" s="88"/>
      <c r="AB775" s="88"/>
      <c r="AC775" s="88"/>
      <c r="AD775" s="166"/>
      <c r="AE775" s="303"/>
      <c r="AF775" s="304"/>
      <c r="AG775" s="304"/>
      <c r="AH775" s="304"/>
      <c r="AI775" s="304"/>
      <c r="AJ775" s="304"/>
      <c r="AK775" s="304"/>
      <c r="AL775" s="305"/>
      <c r="AM775" s="304"/>
      <c r="AN775" s="304"/>
      <c r="AO775" s="304"/>
      <c r="AP775" s="304"/>
      <c r="AQ775" s="304"/>
      <c r="AR775" s="304"/>
      <c r="AS775" s="304"/>
      <c r="AT775" s="304"/>
      <c r="AU775" s="164"/>
      <c r="AV775" s="306"/>
      <c r="AW775" s="306"/>
      <c r="AX775" s="164"/>
      <c r="AY775" s="166"/>
      <c r="AZ775" s="88"/>
      <c r="BA775" s="88"/>
      <c r="BB775" s="88"/>
      <c r="BC775" s="88"/>
      <c r="BD775" s="307"/>
      <c r="BE775" s="88"/>
      <c r="BF775" s="88"/>
      <c r="BG775" s="88"/>
      <c r="BH775" s="308"/>
      <c r="BI775" s="309"/>
      <c r="BJ775" s="310"/>
      <c r="BK775" s="310"/>
      <c r="BL775" s="310"/>
      <c r="BM775" s="310"/>
      <c r="BN775" s="214"/>
    </row>
    <row r="776" ht="22.5" customHeight="1">
      <c r="A776" s="85" t="str">
        <f t="shared" si="6"/>
        <v/>
      </c>
      <c r="B776" s="321"/>
      <c r="C776" s="319" t="str">
        <f t="shared" si="1"/>
        <v/>
      </c>
      <c r="D776" s="322"/>
      <c r="E776" s="320" t="str">
        <f t="shared" si="2"/>
        <v/>
      </c>
      <c r="F776" s="323"/>
      <c r="G776" s="164"/>
      <c r="H776" s="88" t="str">
        <f t="array" ref="H776">IF(D776="","",XLOOKUP(D776,'Master Data'!K:K,'Master Data'!N:N,"Input in Master Data",0,1))</f>
        <v/>
      </c>
      <c r="I776" s="88" t="str">
        <f t="array" ref="I776">IF(D776="","",XLOOKUP(D776,'Master Data'!K:K,'Master Data'!O:O,"Input in Master Data",0,1))</f>
        <v/>
      </c>
      <c r="J776" s="88" t="str">
        <f t="array" ref="J776">if(V776="","",XLOOKUP(V776,Master[Company],Master[Blow],"Unknown",0,1))</f>
        <v/>
      </c>
      <c r="K776" s="88" t="str">
        <f t="array" ref="K776">if(V776="","",XLOOKUP(V776,Master[Company],Master[Pigging],"Unknown",0,1))</f>
        <v/>
      </c>
      <c r="L776" s="88" t="str">
        <f t="array" ref="L776">if(V776="","",XLOOKUP(V776,Master[Company],Master[Load Method],"Unknown",0,1))</f>
        <v/>
      </c>
      <c r="M776" s="88" t="str">
        <f t="array" ref="M776">if(V776="","",XLOOKUP(V776,Master[Company],Master[Line Distance],"Unknown",0,1))</f>
        <v/>
      </c>
      <c r="N776" s="164"/>
      <c r="O776" s="301"/>
      <c r="P776" s="88"/>
      <c r="Q776" s="88" t="str">
        <f t="array" ref="Q776">if(V776="","",XLOOKUP(V776,Master[Company],Master[Terms],"NA",0,1))</f>
        <v/>
      </c>
      <c r="R776" s="88" t="str">
        <f t="shared" si="3"/>
        <v/>
      </c>
      <c r="S776" s="88" t="str">
        <f t="array" ref="S776">if(V776="","",XLOOKUP(V776,Master[Company],Master[Group],"NA",0,1))</f>
        <v/>
      </c>
      <c r="T776" s="88" t="str">
        <f t="array" ref="T776">if(V776="","",XLOOKUP(V776,Master[Company],Master[Loading Location],"NA",0,1))</f>
        <v/>
      </c>
      <c r="U776" s="88" t="str">
        <f t="array" ref="U776">if(V776="","",XLOOKUP(V776,Master[Company],Master[Acronym],"NA",0,1))</f>
        <v/>
      </c>
      <c r="V776" s="88"/>
      <c r="W776" s="90"/>
      <c r="X776" s="90"/>
      <c r="Y776" s="88"/>
      <c r="Z776" s="88" t="str">
        <f t="shared" si="5"/>
        <v/>
      </c>
      <c r="AA776" s="88"/>
      <c r="AB776" s="88"/>
      <c r="AC776" s="88"/>
      <c r="AD776" s="166"/>
      <c r="AE776" s="303"/>
      <c r="AF776" s="304"/>
      <c r="AG776" s="304"/>
      <c r="AH776" s="304"/>
      <c r="AI776" s="304"/>
      <c r="AJ776" s="304"/>
      <c r="AK776" s="304"/>
      <c r="AL776" s="305"/>
      <c r="AM776" s="304"/>
      <c r="AN776" s="304"/>
      <c r="AO776" s="304"/>
      <c r="AP776" s="304"/>
      <c r="AQ776" s="304"/>
      <c r="AR776" s="304"/>
      <c r="AS776" s="304"/>
      <c r="AT776" s="304"/>
      <c r="AU776" s="164"/>
      <c r="AV776" s="306"/>
      <c r="AW776" s="306"/>
      <c r="AX776" s="164"/>
      <c r="AY776" s="166"/>
      <c r="AZ776" s="88"/>
      <c r="BA776" s="88"/>
      <c r="BB776" s="88"/>
      <c r="BC776" s="88"/>
      <c r="BD776" s="307"/>
      <c r="BE776" s="88"/>
      <c r="BF776" s="88"/>
      <c r="BG776" s="88"/>
      <c r="BH776" s="308"/>
      <c r="BI776" s="309"/>
      <c r="BJ776" s="310"/>
      <c r="BK776" s="310"/>
      <c r="BL776" s="310"/>
      <c r="BM776" s="310"/>
      <c r="BN776" s="214"/>
    </row>
    <row r="777" ht="22.5" customHeight="1">
      <c r="A777" s="85" t="str">
        <f t="shared" si="6"/>
        <v/>
      </c>
      <c r="B777" s="321"/>
      <c r="C777" s="319" t="str">
        <f t="shared" si="1"/>
        <v/>
      </c>
      <c r="D777" s="322"/>
      <c r="E777" s="320" t="str">
        <f t="shared" si="2"/>
        <v/>
      </c>
      <c r="F777" s="323"/>
      <c r="G777" s="164"/>
      <c r="H777" s="88" t="str">
        <f t="array" ref="H777">IF(D777="","",XLOOKUP(D777,'Master Data'!K:K,'Master Data'!N:N,"Input in Master Data",0,1))</f>
        <v/>
      </c>
      <c r="I777" s="88" t="str">
        <f t="array" ref="I777">IF(D777="","",XLOOKUP(D777,'Master Data'!K:K,'Master Data'!O:O,"Input in Master Data",0,1))</f>
        <v/>
      </c>
      <c r="J777" s="88" t="str">
        <f t="array" ref="J777">if(V777="","",XLOOKUP(V777,Master[Company],Master[Blow],"Unknown",0,1))</f>
        <v/>
      </c>
      <c r="K777" s="88" t="str">
        <f t="array" ref="K777">if(V777="","",XLOOKUP(V777,Master[Company],Master[Pigging],"Unknown",0,1))</f>
        <v/>
      </c>
      <c r="L777" s="88" t="str">
        <f t="array" ref="L777">if(V777="","",XLOOKUP(V777,Master[Company],Master[Load Method],"Unknown",0,1))</f>
        <v/>
      </c>
      <c r="M777" s="88" t="str">
        <f t="array" ref="M777">if(V777="","",XLOOKUP(V777,Master[Company],Master[Line Distance],"Unknown",0,1))</f>
        <v/>
      </c>
      <c r="N777" s="164"/>
      <c r="O777" s="301"/>
      <c r="P777" s="88"/>
      <c r="Q777" s="88" t="str">
        <f t="array" ref="Q777">if(V777="","",XLOOKUP(V777,Master[Company],Master[Terms],"NA",0,1))</f>
        <v/>
      </c>
      <c r="R777" s="88" t="str">
        <f t="shared" si="3"/>
        <v/>
      </c>
      <c r="S777" s="88" t="str">
        <f t="array" ref="S777">if(V777="","",XLOOKUP(V777,Master[Company],Master[Group],"NA",0,1))</f>
        <v/>
      </c>
      <c r="T777" s="88" t="str">
        <f t="array" ref="T777">if(V777="","",XLOOKUP(V777,Master[Company],Master[Loading Location],"NA",0,1))</f>
        <v/>
      </c>
      <c r="U777" s="88" t="str">
        <f t="array" ref="U777">if(V777="","",XLOOKUP(V777,Master[Company],Master[Acronym],"NA",0,1))</f>
        <v/>
      </c>
      <c r="V777" s="88"/>
      <c r="W777" s="90"/>
      <c r="X777" s="90"/>
      <c r="Y777" s="88"/>
      <c r="Z777" s="88" t="str">
        <f t="shared" si="5"/>
        <v/>
      </c>
      <c r="AA777" s="88"/>
      <c r="AB777" s="88"/>
      <c r="AC777" s="88"/>
      <c r="AD777" s="166"/>
      <c r="AE777" s="303"/>
      <c r="AF777" s="304"/>
      <c r="AG777" s="304"/>
      <c r="AH777" s="304"/>
      <c r="AI777" s="304"/>
      <c r="AJ777" s="304"/>
      <c r="AK777" s="304"/>
      <c r="AL777" s="305"/>
      <c r="AM777" s="304"/>
      <c r="AN777" s="304"/>
      <c r="AO777" s="304"/>
      <c r="AP777" s="304"/>
      <c r="AQ777" s="304"/>
      <c r="AR777" s="304"/>
      <c r="AS777" s="304"/>
      <c r="AT777" s="304"/>
      <c r="AU777" s="164"/>
      <c r="AV777" s="306"/>
      <c r="AW777" s="306"/>
      <c r="AX777" s="164"/>
      <c r="AY777" s="166"/>
      <c r="AZ777" s="88"/>
      <c r="BA777" s="88"/>
      <c r="BB777" s="88"/>
      <c r="BC777" s="88"/>
      <c r="BD777" s="307"/>
      <c r="BE777" s="88"/>
      <c r="BF777" s="88"/>
      <c r="BG777" s="88"/>
      <c r="BH777" s="308"/>
      <c r="BI777" s="309"/>
      <c r="BJ777" s="310"/>
      <c r="BK777" s="310"/>
      <c r="BL777" s="310"/>
      <c r="BM777" s="310"/>
      <c r="BN777" s="214"/>
    </row>
    <row r="778" ht="22.5" customHeight="1">
      <c r="A778" s="85" t="str">
        <f t="shared" si="6"/>
        <v/>
      </c>
      <c r="B778" s="321"/>
      <c r="C778" s="319" t="str">
        <f t="shared" si="1"/>
        <v/>
      </c>
      <c r="D778" s="322"/>
      <c r="E778" s="320" t="str">
        <f t="shared" si="2"/>
        <v/>
      </c>
      <c r="F778" s="323"/>
      <c r="G778" s="164"/>
      <c r="H778" s="88" t="str">
        <f t="array" ref="H778">IF(D778="","",XLOOKUP(D778,'Master Data'!K:K,'Master Data'!N:N,"Input in Master Data",0,1))</f>
        <v/>
      </c>
      <c r="I778" s="88" t="str">
        <f t="array" ref="I778">IF(D778="","",XLOOKUP(D778,'Master Data'!K:K,'Master Data'!O:O,"Input in Master Data",0,1))</f>
        <v/>
      </c>
      <c r="J778" s="88" t="str">
        <f t="array" ref="J778">if(V778="","",XLOOKUP(V778,Master[Company],Master[Blow],"Unknown",0,1))</f>
        <v/>
      </c>
      <c r="K778" s="88" t="str">
        <f t="array" ref="K778">if(V778="","",XLOOKUP(V778,Master[Company],Master[Pigging],"Unknown",0,1))</f>
        <v/>
      </c>
      <c r="L778" s="88" t="str">
        <f t="array" ref="L778">if(V778="","",XLOOKUP(V778,Master[Company],Master[Load Method],"Unknown",0,1))</f>
        <v/>
      </c>
      <c r="M778" s="88" t="str">
        <f t="array" ref="M778">if(V778="","",XLOOKUP(V778,Master[Company],Master[Line Distance],"Unknown",0,1))</f>
        <v/>
      </c>
      <c r="N778" s="164"/>
      <c r="O778" s="301"/>
      <c r="P778" s="88"/>
      <c r="Q778" s="88" t="str">
        <f t="array" ref="Q778">if(V778="","",XLOOKUP(V778,Master[Company],Master[Terms],"NA",0,1))</f>
        <v/>
      </c>
      <c r="R778" s="88" t="str">
        <f t="shared" si="3"/>
        <v/>
      </c>
      <c r="S778" s="88" t="str">
        <f t="array" ref="S778">if(V778="","",XLOOKUP(V778,Master[Company],Master[Group],"NA",0,1))</f>
        <v/>
      </c>
      <c r="T778" s="88" t="str">
        <f t="array" ref="T778">if(V778="","",XLOOKUP(V778,Master[Company],Master[Loading Location],"NA",0,1))</f>
        <v/>
      </c>
      <c r="U778" s="88" t="str">
        <f t="array" ref="U778">if(V778="","",XLOOKUP(V778,Master[Company],Master[Acronym],"NA",0,1))</f>
        <v/>
      </c>
      <c r="V778" s="88"/>
      <c r="W778" s="90"/>
      <c r="X778" s="90"/>
      <c r="Y778" s="88"/>
      <c r="Z778" s="88" t="str">
        <f t="shared" si="5"/>
        <v/>
      </c>
      <c r="AA778" s="88"/>
      <c r="AB778" s="88"/>
      <c r="AC778" s="88"/>
      <c r="AD778" s="166"/>
      <c r="AE778" s="303"/>
      <c r="AF778" s="304"/>
      <c r="AG778" s="304"/>
      <c r="AH778" s="304"/>
      <c r="AI778" s="304"/>
      <c r="AJ778" s="304"/>
      <c r="AK778" s="304"/>
      <c r="AL778" s="305"/>
      <c r="AM778" s="304"/>
      <c r="AN778" s="304"/>
      <c r="AO778" s="304"/>
      <c r="AP778" s="304"/>
      <c r="AQ778" s="304"/>
      <c r="AR778" s="304"/>
      <c r="AS778" s="304"/>
      <c r="AT778" s="304"/>
      <c r="AU778" s="164"/>
      <c r="AV778" s="306"/>
      <c r="AW778" s="306"/>
      <c r="AX778" s="164"/>
      <c r="AY778" s="166"/>
      <c r="AZ778" s="88"/>
      <c r="BA778" s="88"/>
      <c r="BB778" s="88"/>
      <c r="BC778" s="88"/>
      <c r="BD778" s="307"/>
      <c r="BE778" s="88"/>
      <c r="BF778" s="88"/>
      <c r="BG778" s="88"/>
      <c r="BH778" s="308"/>
      <c r="BI778" s="309"/>
      <c r="BJ778" s="310"/>
      <c r="BK778" s="310"/>
      <c r="BL778" s="310"/>
      <c r="BM778" s="310"/>
      <c r="BN778" s="214"/>
    </row>
    <row r="779" ht="22.5" customHeight="1">
      <c r="A779" s="85" t="str">
        <f t="shared" si="6"/>
        <v/>
      </c>
      <c r="B779" s="321"/>
      <c r="C779" s="319" t="str">
        <f t="shared" si="1"/>
        <v/>
      </c>
      <c r="D779" s="322"/>
      <c r="E779" s="320" t="str">
        <f t="shared" si="2"/>
        <v/>
      </c>
      <c r="F779" s="323"/>
      <c r="G779" s="164"/>
      <c r="H779" s="88" t="str">
        <f t="array" ref="H779">IF(D779="","",XLOOKUP(D779,'Master Data'!K:K,'Master Data'!N:N,"Input in Master Data",0,1))</f>
        <v/>
      </c>
      <c r="I779" s="88" t="str">
        <f t="array" ref="I779">IF(D779="","",XLOOKUP(D779,'Master Data'!K:K,'Master Data'!O:O,"Input in Master Data",0,1))</f>
        <v/>
      </c>
      <c r="J779" s="88" t="str">
        <f t="array" ref="J779">if(V779="","",XLOOKUP(V779,Master[Company],Master[Blow],"Unknown",0,1))</f>
        <v/>
      </c>
      <c r="K779" s="88" t="str">
        <f t="array" ref="K779">if(V779="","",XLOOKUP(V779,Master[Company],Master[Pigging],"Unknown",0,1))</f>
        <v/>
      </c>
      <c r="L779" s="88" t="str">
        <f t="array" ref="L779">if(V779="","",XLOOKUP(V779,Master[Company],Master[Load Method],"Unknown",0,1))</f>
        <v/>
      </c>
      <c r="M779" s="88" t="str">
        <f t="array" ref="M779">if(V779="","",XLOOKUP(V779,Master[Company],Master[Line Distance],"Unknown",0,1))</f>
        <v/>
      </c>
      <c r="N779" s="164"/>
      <c r="O779" s="301"/>
      <c r="P779" s="88"/>
      <c r="Q779" s="88" t="str">
        <f t="array" ref="Q779">if(V779="","",XLOOKUP(V779,Master[Company],Master[Terms],"NA",0,1))</f>
        <v/>
      </c>
      <c r="R779" s="88" t="str">
        <f t="shared" si="3"/>
        <v/>
      </c>
      <c r="S779" s="88" t="str">
        <f t="array" ref="S779">if(V779="","",XLOOKUP(V779,Master[Company],Master[Group],"NA",0,1))</f>
        <v/>
      </c>
      <c r="T779" s="88" t="str">
        <f t="array" ref="T779">if(V779="","",XLOOKUP(V779,Master[Company],Master[Loading Location],"NA",0,1))</f>
        <v/>
      </c>
      <c r="U779" s="88" t="str">
        <f t="array" ref="U779">if(V779="","",XLOOKUP(V779,Master[Company],Master[Acronym],"NA",0,1))</f>
        <v/>
      </c>
      <c r="V779" s="88"/>
      <c r="W779" s="90"/>
      <c r="X779" s="90"/>
      <c r="Y779" s="88"/>
      <c r="Z779" s="88" t="str">
        <f t="shared" si="5"/>
        <v/>
      </c>
      <c r="AA779" s="88"/>
      <c r="AB779" s="88"/>
      <c r="AC779" s="88"/>
      <c r="AD779" s="166"/>
      <c r="AE779" s="303"/>
      <c r="AF779" s="304"/>
      <c r="AG779" s="304"/>
      <c r="AH779" s="304"/>
      <c r="AI779" s="304"/>
      <c r="AJ779" s="304"/>
      <c r="AK779" s="304"/>
      <c r="AL779" s="305"/>
      <c r="AM779" s="304"/>
      <c r="AN779" s="304"/>
      <c r="AO779" s="304"/>
      <c r="AP779" s="304"/>
      <c r="AQ779" s="304"/>
      <c r="AR779" s="304"/>
      <c r="AS779" s="304"/>
      <c r="AT779" s="304"/>
      <c r="AU779" s="164"/>
      <c r="AV779" s="306"/>
      <c r="AW779" s="306"/>
      <c r="AX779" s="164"/>
      <c r="AY779" s="166"/>
      <c r="AZ779" s="88"/>
      <c r="BA779" s="88"/>
      <c r="BB779" s="88"/>
      <c r="BC779" s="88"/>
      <c r="BD779" s="307"/>
      <c r="BE779" s="88"/>
      <c r="BF779" s="88"/>
      <c r="BG779" s="88"/>
      <c r="BH779" s="308"/>
      <c r="BI779" s="309"/>
      <c r="BJ779" s="310"/>
      <c r="BK779" s="310"/>
      <c r="BL779" s="310"/>
      <c r="BM779" s="310"/>
      <c r="BN779" s="214"/>
    </row>
    <row r="780" ht="22.5" customHeight="1">
      <c r="A780" s="85" t="str">
        <f t="shared" si="6"/>
        <v/>
      </c>
      <c r="B780" s="321"/>
      <c r="C780" s="319" t="str">
        <f t="shared" si="1"/>
        <v/>
      </c>
      <c r="D780" s="322"/>
      <c r="E780" s="320" t="str">
        <f t="shared" si="2"/>
        <v/>
      </c>
      <c r="F780" s="323"/>
      <c r="G780" s="164"/>
      <c r="H780" s="88" t="str">
        <f t="array" ref="H780">IF(D780="","",XLOOKUP(D780,'Master Data'!K:K,'Master Data'!N:N,"Input in Master Data",0,1))</f>
        <v/>
      </c>
      <c r="I780" s="88" t="str">
        <f t="array" ref="I780">IF(D780="","",XLOOKUP(D780,'Master Data'!K:K,'Master Data'!O:O,"Input in Master Data",0,1))</f>
        <v/>
      </c>
      <c r="J780" s="88" t="str">
        <f t="array" ref="J780">if(V780="","",XLOOKUP(V780,Master[Company],Master[Blow],"Unknown",0,1))</f>
        <v/>
      </c>
      <c r="K780" s="88" t="str">
        <f t="array" ref="K780">if(V780="","",XLOOKUP(V780,Master[Company],Master[Pigging],"Unknown",0,1))</f>
        <v/>
      </c>
      <c r="L780" s="88" t="str">
        <f t="array" ref="L780">if(V780="","",XLOOKUP(V780,Master[Company],Master[Load Method],"Unknown",0,1))</f>
        <v/>
      </c>
      <c r="M780" s="88" t="str">
        <f t="array" ref="M780">if(V780="","",XLOOKUP(V780,Master[Company],Master[Line Distance],"Unknown",0,1))</f>
        <v/>
      </c>
      <c r="N780" s="164"/>
      <c r="O780" s="301"/>
      <c r="P780" s="88"/>
      <c r="Q780" s="88" t="str">
        <f t="array" ref="Q780">if(V780="","",XLOOKUP(V780,Master[Company],Master[Terms],"NA",0,1))</f>
        <v/>
      </c>
      <c r="R780" s="88" t="str">
        <f t="shared" si="3"/>
        <v/>
      </c>
      <c r="S780" s="88" t="str">
        <f t="array" ref="S780">if(V780="","",XLOOKUP(V780,Master[Company],Master[Group],"NA",0,1))</f>
        <v/>
      </c>
      <c r="T780" s="88" t="str">
        <f t="array" ref="T780">if(V780="","",XLOOKUP(V780,Master[Company],Master[Loading Location],"NA",0,1))</f>
        <v/>
      </c>
      <c r="U780" s="88" t="str">
        <f t="array" ref="U780">if(V780="","",XLOOKUP(V780,Master[Company],Master[Acronym],"NA",0,1))</f>
        <v/>
      </c>
      <c r="V780" s="88"/>
      <c r="W780" s="90"/>
      <c r="X780" s="90"/>
      <c r="Y780" s="88"/>
      <c r="Z780" s="88" t="str">
        <f t="shared" si="5"/>
        <v/>
      </c>
      <c r="AA780" s="88"/>
      <c r="AB780" s="88"/>
      <c r="AC780" s="88"/>
      <c r="AD780" s="166"/>
      <c r="AE780" s="303"/>
      <c r="AF780" s="304"/>
      <c r="AG780" s="304"/>
      <c r="AH780" s="304"/>
      <c r="AI780" s="304"/>
      <c r="AJ780" s="304"/>
      <c r="AK780" s="304"/>
      <c r="AL780" s="305"/>
      <c r="AM780" s="304"/>
      <c r="AN780" s="304"/>
      <c r="AO780" s="304"/>
      <c r="AP780" s="304"/>
      <c r="AQ780" s="304"/>
      <c r="AR780" s="304"/>
      <c r="AS780" s="304"/>
      <c r="AT780" s="304"/>
      <c r="AU780" s="164"/>
      <c r="AV780" s="306"/>
      <c r="AW780" s="306"/>
      <c r="AX780" s="164"/>
      <c r="AY780" s="166"/>
      <c r="AZ780" s="88"/>
      <c r="BA780" s="88"/>
      <c r="BB780" s="88"/>
      <c r="BC780" s="88"/>
      <c r="BD780" s="307"/>
      <c r="BE780" s="88"/>
      <c r="BF780" s="88"/>
      <c r="BG780" s="88"/>
      <c r="BH780" s="308"/>
      <c r="BI780" s="309"/>
      <c r="BJ780" s="310"/>
      <c r="BK780" s="310"/>
      <c r="BL780" s="310"/>
      <c r="BM780" s="310"/>
      <c r="BN780" s="214"/>
    </row>
    <row r="781" ht="22.5" customHeight="1">
      <c r="A781" s="85" t="str">
        <f t="shared" si="6"/>
        <v/>
      </c>
      <c r="B781" s="321"/>
      <c r="C781" s="319" t="str">
        <f t="shared" si="1"/>
        <v/>
      </c>
      <c r="D781" s="322"/>
      <c r="E781" s="320" t="str">
        <f t="shared" si="2"/>
        <v/>
      </c>
      <c r="F781" s="323"/>
      <c r="G781" s="164"/>
      <c r="H781" s="88" t="str">
        <f t="array" ref="H781">IF(D781="","",XLOOKUP(D781,'Master Data'!K:K,'Master Data'!N:N,"Input in Master Data",0,1))</f>
        <v/>
      </c>
      <c r="I781" s="88" t="str">
        <f t="array" ref="I781">IF(D781="","",XLOOKUP(D781,'Master Data'!K:K,'Master Data'!O:O,"Input in Master Data",0,1))</f>
        <v/>
      </c>
      <c r="J781" s="88" t="str">
        <f t="array" ref="J781">if(V781="","",XLOOKUP(V781,Master[Company],Master[Blow],"Unknown",0,1))</f>
        <v/>
      </c>
      <c r="K781" s="88" t="str">
        <f t="array" ref="K781">if(V781="","",XLOOKUP(V781,Master[Company],Master[Pigging],"Unknown",0,1))</f>
        <v/>
      </c>
      <c r="L781" s="88" t="str">
        <f t="array" ref="L781">if(V781="","",XLOOKUP(V781,Master[Company],Master[Load Method],"Unknown",0,1))</f>
        <v/>
      </c>
      <c r="M781" s="88" t="str">
        <f t="array" ref="M781">if(V781="","",XLOOKUP(V781,Master[Company],Master[Line Distance],"Unknown",0,1))</f>
        <v/>
      </c>
      <c r="N781" s="164"/>
      <c r="O781" s="301"/>
      <c r="P781" s="88"/>
      <c r="Q781" s="88" t="str">
        <f t="array" ref="Q781">if(V781="","",XLOOKUP(V781,Master[Company],Master[Terms],"NA",0,1))</f>
        <v/>
      </c>
      <c r="R781" s="88" t="str">
        <f t="shared" si="3"/>
        <v/>
      </c>
      <c r="S781" s="88" t="str">
        <f t="array" ref="S781">if(V781="","",XLOOKUP(V781,Master[Company],Master[Group],"NA",0,1))</f>
        <v/>
      </c>
      <c r="T781" s="88" t="str">
        <f t="array" ref="T781">if(V781="","",XLOOKUP(V781,Master[Company],Master[Loading Location],"NA",0,1))</f>
        <v/>
      </c>
      <c r="U781" s="88" t="str">
        <f t="array" ref="U781">if(V781="","",XLOOKUP(V781,Master[Company],Master[Acronym],"NA",0,1))</f>
        <v/>
      </c>
      <c r="V781" s="88"/>
      <c r="W781" s="90"/>
      <c r="X781" s="90"/>
      <c r="Y781" s="88"/>
      <c r="Z781" s="88" t="str">
        <f t="shared" si="5"/>
        <v/>
      </c>
      <c r="AA781" s="88"/>
      <c r="AB781" s="88"/>
      <c r="AC781" s="88"/>
      <c r="AD781" s="166"/>
      <c r="AE781" s="303"/>
      <c r="AF781" s="304"/>
      <c r="AG781" s="304"/>
      <c r="AH781" s="304"/>
      <c r="AI781" s="304"/>
      <c r="AJ781" s="304"/>
      <c r="AK781" s="304"/>
      <c r="AL781" s="305"/>
      <c r="AM781" s="304"/>
      <c r="AN781" s="304"/>
      <c r="AO781" s="304"/>
      <c r="AP781" s="304"/>
      <c r="AQ781" s="304"/>
      <c r="AR781" s="304"/>
      <c r="AS781" s="304"/>
      <c r="AT781" s="304"/>
      <c r="AU781" s="164"/>
      <c r="AV781" s="306"/>
      <c r="AW781" s="306"/>
      <c r="AX781" s="164"/>
      <c r="AY781" s="166"/>
      <c r="AZ781" s="88"/>
      <c r="BA781" s="88"/>
      <c r="BB781" s="88"/>
      <c r="BC781" s="88"/>
      <c r="BD781" s="307"/>
      <c r="BE781" s="88"/>
      <c r="BF781" s="88"/>
      <c r="BG781" s="88"/>
      <c r="BH781" s="308"/>
      <c r="BI781" s="309"/>
      <c r="BJ781" s="310"/>
      <c r="BK781" s="310"/>
      <c r="BL781" s="310"/>
      <c r="BM781" s="310"/>
      <c r="BN781" s="214"/>
    </row>
    <row r="782" ht="22.5" customHeight="1">
      <c r="A782" s="85" t="str">
        <f t="shared" si="6"/>
        <v/>
      </c>
      <c r="B782" s="321"/>
      <c r="C782" s="319" t="str">
        <f t="shared" si="1"/>
        <v/>
      </c>
      <c r="D782" s="322"/>
      <c r="E782" s="320" t="str">
        <f t="shared" si="2"/>
        <v/>
      </c>
      <c r="F782" s="323"/>
      <c r="G782" s="164"/>
      <c r="H782" s="88" t="str">
        <f t="array" ref="H782">IF(D782="","",XLOOKUP(D782,'Master Data'!K:K,'Master Data'!N:N,"Input in Master Data",0,1))</f>
        <v/>
      </c>
      <c r="I782" s="88" t="str">
        <f t="array" ref="I782">IF(D782="","",XLOOKUP(D782,'Master Data'!K:K,'Master Data'!O:O,"Input in Master Data",0,1))</f>
        <v/>
      </c>
      <c r="J782" s="88" t="str">
        <f t="array" ref="J782">if(V782="","",XLOOKUP(V782,Master[Company],Master[Blow],"Unknown",0,1))</f>
        <v/>
      </c>
      <c r="K782" s="88" t="str">
        <f t="array" ref="K782">if(V782="","",XLOOKUP(V782,Master[Company],Master[Pigging],"Unknown",0,1))</f>
        <v/>
      </c>
      <c r="L782" s="88" t="str">
        <f t="array" ref="L782">if(V782="","",XLOOKUP(V782,Master[Company],Master[Load Method],"Unknown",0,1))</f>
        <v/>
      </c>
      <c r="M782" s="88" t="str">
        <f t="array" ref="M782">if(V782="","",XLOOKUP(V782,Master[Company],Master[Line Distance],"Unknown",0,1))</f>
        <v/>
      </c>
      <c r="N782" s="164"/>
      <c r="O782" s="301"/>
      <c r="P782" s="88"/>
      <c r="Q782" s="88" t="str">
        <f t="array" ref="Q782">if(V782="","",XLOOKUP(V782,Master[Company],Master[Terms],"NA",0,1))</f>
        <v/>
      </c>
      <c r="R782" s="88" t="str">
        <f t="shared" si="3"/>
        <v/>
      </c>
      <c r="S782" s="88" t="str">
        <f t="array" ref="S782">if(V782="","",XLOOKUP(V782,Master[Company],Master[Group],"NA",0,1))</f>
        <v/>
      </c>
      <c r="T782" s="88" t="str">
        <f t="array" ref="T782">if(V782="","",XLOOKUP(V782,Master[Company],Master[Loading Location],"NA",0,1))</f>
        <v/>
      </c>
      <c r="U782" s="88" t="str">
        <f t="array" ref="U782">if(V782="","",XLOOKUP(V782,Master[Company],Master[Acronym],"NA",0,1))</f>
        <v/>
      </c>
      <c r="V782" s="88"/>
      <c r="W782" s="90"/>
      <c r="X782" s="90"/>
      <c r="Y782" s="88"/>
      <c r="Z782" s="88" t="str">
        <f t="shared" si="5"/>
        <v/>
      </c>
      <c r="AA782" s="88"/>
      <c r="AB782" s="88"/>
      <c r="AC782" s="88"/>
      <c r="AD782" s="166"/>
      <c r="AE782" s="303"/>
      <c r="AF782" s="304"/>
      <c r="AG782" s="304"/>
      <c r="AH782" s="304"/>
      <c r="AI782" s="304"/>
      <c r="AJ782" s="304"/>
      <c r="AK782" s="304"/>
      <c r="AL782" s="305"/>
      <c r="AM782" s="304"/>
      <c r="AN782" s="304"/>
      <c r="AO782" s="304"/>
      <c r="AP782" s="304"/>
      <c r="AQ782" s="304"/>
      <c r="AR782" s="304"/>
      <c r="AS782" s="304"/>
      <c r="AT782" s="304"/>
      <c r="AU782" s="164"/>
      <c r="AV782" s="306"/>
      <c r="AW782" s="306"/>
      <c r="AX782" s="164"/>
      <c r="AY782" s="166"/>
      <c r="AZ782" s="88"/>
      <c r="BA782" s="88"/>
      <c r="BB782" s="88"/>
      <c r="BC782" s="88"/>
      <c r="BD782" s="307"/>
      <c r="BE782" s="88"/>
      <c r="BF782" s="88"/>
      <c r="BG782" s="88"/>
      <c r="BH782" s="308"/>
      <c r="BI782" s="309"/>
      <c r="BJ782" s="310"/>
      <c r="BK782" s="310"/>
      <c r="BL782" s="310"/>
      <c r="BM782" s="310"/>
      <c r="BN782" s="214"/>
    </row>
    <row r="783" ht="22.5" customHeight="1">
      <c r="A783" s="85" t="str">
        <f t="shared" si="6"/>
        <v/>
      </c>
      <c r="B783" s="321"/>
      <c r="C783" s="319" t="str">
        <f t="shared" si="1"/>
        <v/>
      </c>
      <c r="D783" s="322"/>
      <c r="E783" s="320" t="str">
        <f t="shared" si="2"/>
        <v/>
      </c>
      <c r="F783" s="323"/>
      <c r="G783" s="164"/>
      <c r="H783" s="88" t="str">
        <f t="array" ref="H783">IF(D783="","",XLOOKUP(D783,'Master Data'!K:K,'Master Data'!N:N,"Input in Master Data",0,1))</f>
        <v/>
      </c>
      <c r="I783" s="88" t="str">
        <f t="array" ref="I783">IF(D783="","",XLOOKUP(D783,'Master Data'!K:K,'Master Data'!O:O,"Input in Master Data",0,1))</f>
        <v/>
      </c>
      <c r="J783" s="88" t="str">
        <f t="array" ref="J783">if(V783="","",XLOOKUP(V783,Master[Company],Master[Blow],"Unknown",0,1))</f>
        <v/>
      </c>
      <c r="K783" s="88" t="str">
        <f t="array" ref="K783">if(V783="","",XLOOKUP(V783,Master[Company],Master[Pigging],"Unknown",0,1))</f>
        <v/>
      </c>
      <c r="L783" s="88" t="str">
        <f t="array" ref="L783">if(V783="","",XLOOKUP(V783,Master[Company],Master[Load Method],"Unknown",0,1))</f>
        <v/>
      </c>
      <c r="M783" s="88" t="str">
        <f t="array" ref="M783">if(V783="","",XLOOKUP(V783,Master[Company],Master[Line Distance],"Unknown",0,1))</f>
        <v/>
      </c>
      <c r="N783" s="164"/>
      <c r="O783" s="301"/>
      <c r="P783" s="88"/>
      <c r="Q783" s="88" t="str">
        <f t="array" ref="Q783">if(V783="","",XLOOKUP(V783,Master[Company],Master[Terms],"NA",0,1))</f>
        <v/>
      </c>
      <c r="R783" s="88" t="str">
        <f t="shared" si="3"/>
        <v/>
      </c>
      <c r="S783" s="88" t="str">
        <f t="array" ref="S783">if(V783="","",XLOOKUP(V783,Master[Company],Master[Group],"NA",0,1))</f>
        <v/>
      </c>
      <c r="T783" s="88" t="str">
        <f t="array" ref="T783">if(V783="","",XLOOKUP(V783,Master[Company],Master[Loading Location],"NA",0,1))</f>
        <v/>
      </c>
      <c r="U783" s="88" t="str">
        <f t="array" ref="U783">if(V783="","",XLOOKUP(V783,Master[Company],Master[Acronym],"NA",0,1))</f>
        <v/>
      </c>
      <c r="V783" s="88"/>
      <c r="W783" s="90"/>
      <c r="X783" s="90"/>
      <c r="Y783" s="88"/>
      <c r="Z783" s="88" t="str">
        <f t="shared" si="5"/>
        <v/>
      </c>
      <c r="AA783" s="88"/>
      <c r="AB783" s="88"/>
      <c r="AC783" s="88"/>
      <c r="AD783" s="166"/>
      <c r="AE783" s="303"/>
      <c r="AF783" s="304"/>
      <c r="AG783" s="304"/>
      <c r="AH783" s="304"/>
      <c r="AI783" s="304"/>
      <c r="AJ783" s="304"/>
      <c r="AK783" s="304"/>
      <c r="AL783" s="305"/>
      <c r="AM783" s="304"/>
      <c r="AN783" s="304"/>
      <c r="AO783" s="304"/>
      <c r="AP783" s="304"/>
      <c r="AQ783" s="304"/>
      <c r="AR783" s="304"/>
      <c r="AS783" s="304"/>
      <c r="AT783" s="304"/>
      <c r="AU783" s="164"/>
      <c r="AV783" s="306"/>
      <c r="AW783" s="306"/>
      <c r="AX783" s="164"/>
      <c r="AY783" s="166"/>
      <c r="AZ783" s="88"/>
      <c r="BA783" s="88"/>
      <c r="BB783" s="88"/>
      <c r="BC783" s="88"/>
      <c r="BD783" s="307"/>
      <c r="BE783" s="88"/>
      <c r="BF783" s="88"/>
      <c r="BG783" s="88"/>
      <c r="BH783" s="308"/>
      <c r="BI783" s="309"/>
      <c r="BJ783" s="310"/>
      <c r="BK783" s="310"/>
      <c r="BL783" s="310"/>
      <c r="BM783" s="310"/>
      <c r="BN783" s="214"/>
    </row>
    <row r="784" ht="22.5" customHeight="1">
      <c r="A784" s="85" t="str">
        <f t="shared" si="6"/>
        <v/>
      </c>
      <c r="B784" s="321"/>
      <c r="C784" s="319" t="str">
        <f t="shared" si="1"/>
        <v/>
      </c>
      <c r="D784" s="322"/>
      <c r="E784" s="320" t="str">
        <f t="shared" si="2"/>
        <v/>
      </c>
      <c r="F784" s="323"/>
      <c r="G784" s="164"/>
      <c r="H784" s="88" t="str">
        <f t="array" ref="H784">IF(D784="","",XLOOKUP(D784,'Master Data'!K:K,'Master Data'!N:N,"Input in Master Data",0,1))</f>
        <v/>
      </c>
      <c r="I784" s="88" t="str">
        <f t="array" ref="I784">IF(D784="","",XLOOKUP(D784,'Master Data'!K:K,'Master Data'!O:O,"Input in Master Data",0,1))</f>
        <v/>
      </c>
      <c r="J784" s="88" t="str">
        <f t="array" ref="J784">if(V784="","",XLOOKUP(V784,Master[Company],Master[Blow],"Unknown",0,1))</f>
        <v/>
      </c>
      <c r="K784" s="88" t="str">
        <f t="array" ref="K784">if(V784="","",XLOOKUP(V784,Master[Company],Master[Pigging],"Unknown",0,1))</f>
        <v/>
      </c>
      <c r="L784" s="88" t="str">
        <f t="array" ref="L784">if(V784="","",XLOOKUP(V784,Master[Company],Master[Load Method],"Unknown",0,1))</f>
        <v/>
      </c>
      <c r="M784" s="88" t="str">
        <f t="array" ref="M784">if(V784="","",XLOOKUP(V784,Master[Company],Master[Line Distance],"Unknown",0,1))</f>
        <v/>
      </c>
      <c r="N784" s="164"/>
      <c r="O784" s="301"/>
      <c r="P784" s="88"/>
      <c r="Q784" s="88" t="str">
        <f t="array" ref="Q784">if(V784="","",XLOOKUP(V784,Master[Company],Master[Terms],"NA",0,1))</f>
        <v/>
      </c>
      <c r="R784" s="88" t="str">
        <f t="shared" si="3"/>
        <v/>
      </c>
      <c r="S784" s="88" t="str">
        <f t="array" ref="S784">if(V784="","",XLOOKUP(V784,Master[Company],Master[Group],"NA",0,1))</f>
        <v/>
      </c>
      <c r="T784" s="88" t="str">
        <f t="array" ref="T784">if(V784="","",XLOOKUP(V784,Master[Company],Master[Loading Location],"NA",0,1))</f>
        <v/>
      </c>
      <c r="U784" s="88" t="str">
        <f t="array" ref="U784">if(V784="","",XLOOKUP(V784,Master[Company],Master[Acronym],"NA",0,1))</f>
        <v/>
      </c>
      <c r="V784" s="88"/>
      <c r="W784" s="90"/>
      <c r="X784" s="90"/>
      <c r="Y784" s="88"/>
      <c r="Z784" s="88" t="str">
        <f t="shared" si="5"/>
        <v/>
      </c>
      <c r="AA784" s="88"/>
      <c r="AB784" s="88"/>
      <c r="AC784" s="88"/>
      <c r="AD784" s="166"/>
      <c r="AE784" s="303"/>
      <c r="AF784" s="304"/>
      <c r="AG784" s="304"/>
      <c r="AH784" s="304"/>
      <c r="AI784" s="304"/>
      <c r="AJ784" s="304"/>
      <c r="AK784" s="304"/>
      <c r="AL784" s="305"/>
      <c r="AM784" s="304"/>
      <c r="AN784" s="304"/>
      <c r="AO784" s="304"/>
      <c r="AP784" s="304"/>
      <c r="AQ784" s="304"/>
      <c r="AR784" s="304"/>
      <c r="AS784" s="304"/>
      <c r="AT784" s="304"/>
      <c r="AU784" s="164"/>
      <c r="AV784" s="306"/>
      <c r="AW784" s="306"/>
      <c r="AX784" s="164"/>
      <c r="AY784" s="166"/>
      <c r="AZ784" s="88"/>
      <c r="BA784" s="88"/>
      <c r="BB784" s="88"/>
      <c r="BC784" s="88"/>
      <c r="BD784" s="307"/>
      <c r="BE784" s="88"/>
      <c r="BF784" s="88"/>
      <c r="BG784" s="88"/>
      <c r="BH784" s="308"/>
      <c r="BI784" s="309"/>
      <c r="BJ784" s="310"/>
      <c r="BK784" s="310"/>
      <c r="BL784" s="310"/>
      <c r="BM784" s="310"/>
      <c r="BN784" s="214"/>
    </row>
    <row r="785" ht="22.5" customHeight="1">
      <c r="A785" s="85" t="str">
        <f t="shared" si="6"/>
        <v/>
      </c>
      <c r="B785" s="321"/>
      <c r="C785" s="319" t="str">
        <f t="shared" si="1"/>
        <v/>
      </c>
      <c r="D785" s="322"/>
      <c r="E785" s="320" t="str">
        <f t="shared" si="2"/>
        <v/>
      </c>
      <c r="F785" s="323"/>
      <c r="G785" s="164"/>
      <c r="H785" s="88" t="str">
        <f t="array" ref="H785">IF(D785="","",XLOOKUP(D785,'Master Data'!K:K,'Master Data'!N:N,"Input in Master Data",0,1))</f>
        <v/>
      </c>
      <c r="I785" s="88" t="str">
        <f t="array" ref="I785">IF(D785="","",XLOOKUP(D785,'Master Data'!K:K,'Master Data'!O:O,"Input in Master Data",0,1))</f>
        <v/>
      </c>
      <c r="J785" s="88" t="str">
        <f t="array" ref="J785">if(V785="","",XLOOKUP(V785,Master[Company],Master[Blow],"Unknown",0,1))</f>
        <v/>
      </c>
      <c r="K785" s="88" t="str">
        <f t="array" ref="K785">if(V785="","",XLOOKUP(V785,Master[Company],Master[Pigging],"Unknown",0,1))</f>
        <v/>
      </c>
      <c r="L785" s="88" t="str">
        <f t="array" ref="L785">if(V785="","",XLOOKUP(V785,Master[Company],Master[Load Method],"Unknown",0,1))</f>
        <v/>
      </c>
      <c r="M785" s="88" t="str">
        <f t="array" ref="M785">if(V785="","",XLOOKUP(V785,Master[Company],Master[Line Distance],"Unknown",0,1))</f>
        <v/>
      </c>
      <c r="N785" s="164"/>
      <c r="O785" s="301"/>
      <c r="P785" s="88"/>
      <c r="Q785" s="88" t="str">
        <f t="array" ref="Q785">if(V785="","",XLOOKUP(V785,Master[Company],Master[Terms],"NA",0,1))</f>
        <v/>
      </c>
      <c r="R785" s="88" t="str">
        <f t="shared" si="3"/>
        <v/>
      </c>
      <c r="S785" s="88" t="str">
        <f t="array" ref="S785">if(V785="","",XLOOKUP(V785,Master[Company],Master[Group],"NA",0,1))</f>
        <v/>
      </c>
      <c r="T785" s="88" t="str">
        <f t="array" ref="T785">if(V785="","",XLOOKUP(V785,Master[Company],Master[Loading Location],"NA",0,1))</f>
        <v/>
      </c>
      <c r="U785" s="88" t="str">
        <f t="array" ref="U785">if(V785="","",XLOOKUP(V785,Master[Company],Master[Acronym],"NA",0,1))</f>
        <v/>
      </c>
      <c r="V785" s="88"/>
      <c r="W785" s="90"/>
      <c r="X785" s="90"/>
      <c r="Y785" s="88"/>
      <c r="Z785" s="88" t="str">
        <f t="shared" si="5"/>
        <v/>
      </c>
      <c r="AA785" s="88"/>
      <c r="AB785" s="88"/>
      <c r="AC785" s="88"/>
      <c r="AD785" s="166"/>
      <c r="AE785" s="303"/>
      <c r="AF785" s="304"/>
      <c r="AG785" s="304"/>
      <c r="AH785" s="304"/>
      <c r="AI785" s="304"/>
      <c r="AJ785" s="304"/>
      <c r="AK785" s="304"/>
      <c r="AL785" s="305"/>
      <c r="AM785" s="304"/>
      <c r="AN785" s="304"/>
      <c r="AO785" s="304"/>
      <c r="AP785" s="304"/>
      <c r="AQ785" s="304"/>
      <c r="AR785" s="304"/>
      <c r="AS785" s="304"/>
      <c r="AT785" s="304"/>
      <c r="AU785" s="164"/>
      <c r="AV785" s="306"/>
      <c r="AW785" s="306"/>
      <c r="AX785" s="164"/>
      <c r="AY785" s="166"/>
      <c r="AZ785" s="88"/>
      <c r="BA785" s="88"/>
      <c r="BB785" s="88"/>
      <c r="BC785" s="88"/>
      <c r="BD785" s="307"/>
      <c r="BE785" s="88"/>
      <c r="BF785" s="88"/>
      <c r="BG785" s="88"/>
      <c r="BH785" s="308"/>
      <c r="BI785" s="309"/>
      <c r="BJ785" s="310"/>
      <c r="BK785" s="310"/>
      <c r="BL785" s="310"/>
      <c r="BM785" s="310"/>
      <c r="BN785" s="214"/>
    </row>
    <row r="786" ht="22.5" customHeight="1">
      <c r="A786" s="85" t="str">
        <f t="shared" si="6"/>
        <v/>
      </c>
      <c r="B786" s="321"/>
      <c r="C786" s="319" t="str">
        <f t="shared" si="1"/>
        <v/>
      </c>
      <c r="D786" s="322"/>
      <c r="E786" s="320" t="str">
        <f t="shared" si="2"/>
        <v/>
      </c>
      <c r="F786" s="323"/>
      <c r="G786" s="164"/>
      <c r="H786" s="88" t="str">
        <f t="array" ref="H786">IF(D786="","",XLOOKUP(D786,'Master Data'!K:K,'Master Data'!N:N,"Input in Master Data",0,1))</f>
        <v/>
      </c>
      <c r="I786" s="88" t="str">
        <f t="array" ref="I786">IF(D786="","",XLOOKUP(D786,'Master Data'!K:K,'Master Data'!O:O,"Input in Master Data",0,1))</f>
        <v/>
      </c>
      <c r="J786" s="88" t="str">
        <f t="array" ref="J786">if(V786="","",XLOOKUP(V786,Master[Company],Master[Blow],"Unknown",0,1))</f>
        <v/>
      </c>
      <c r="K786" s="88" t="str">
        <f t="array" ref="K786">if(V786="","",XLOOKUP(V786,Master[Company],Master[Pigging],"Unknown",0,1))</f>
        <v/>
      </c>
      <c r="L786" s="88" t="str">
        <f t="array" ref="L786">if(V786="","",XLOOKUP(V786,Master[Company],Master[Load Method],"Unknown",0,1))</f>
        <v/>
      </c>
      <c r="M786" s="88" t="str">
        <f t="array" ref="M786">if(V786="","",XLOOKUP(V786,Master[Company],Master[Line Distance],"Unknown",0,1))</f>
        <v/>
      </c>
      <c r="N786" s="164"/>
      <c r="O786" s="301"/>
      <c r="P786" s="88"/>
      <c r="Q786" s="88" t="str">
        <f t="array" ref="Q786">if(V786="","",XLOOKUP(V786,Master[Company],Master[Terms],"NA",0,1))</f>
        <v/>
      </c>
      <c r="R786" s="88" t="str">
        <f t="shared" si="3"/>
        <v/>
      </c>
      <c r="S786" s="88" t="str">
        <f t="array" ref="S786">if(V786="","",XLOOKUP(V786,Master[Company],Master[Group],"NA",0,1))</f>
        <v/>
      </c>
      <c r="T786" s="88" t="str">
        <f t="array" ref="T786">if(V786="","",XLOOKUP(V786,Master[Company],Master[Loading Location],"NA",0,1))</f>
        <v/>
      </c>
      <c r="U786" s="88" t="str">
        <f t="array" ref="U786">if(V786="","",XLOOKUP(V786,Master[Company],Master[Acronym],"NA",0,1))</f>
        <v/>
      </c>
      <c r="V786" s="88"/>
      <c r="W786" s="90"/>
      <c r="X786" s="90"/>
      <c r="Y786" s="88"/>
      <c r="Z786" s="88" t="str">
        <f t="shared" si="5"/>
        <v/>
      </c>
      <c r="AA786" s="88"/>
      <c r="AB786" s="88"/>
      <c r="AC786" s="88"/>
      <c r="AD786" s="166"/>
      <c r="AE786" s="303"/>
      <c r="AF786" s="304"/>
      <c r="AG786" s="304"/>
      <c r="AH786" s="304"/>
      <c r="AI786" s="304"/>
      <c r="AJ786" s="304"/>
      <c r="AK786" s="304"/>
      <c r="AL786" s="305"/>
      <c r="AM786" s="304"/>
      <c r="AN786" s="304"/>
      <c r="AO786" s="304"/>
      <c r="AP786" s="304"/>
      <c r="AQ786" s="304"/>
      <c r="AR786" s="304"/>
      <c r="AS786" s="304"/>
      <c r="AT786" s="304"/>
      <c r="AU786" s="164"/>
      <c r="AV786" s="306"/>
      <c r="AW786" s="306"/>
      <c r="AX786" s="164"/>
      <c r="AY786" s="166"/>
      <c r="AZ786" s="88"/>
      <c r="BA786" s="88"/>
      <c r="BB786" s="88"/>
      <c r="BC786" s="88"/>
      <c r="BD786" s="307"/>
      <c r="BE786" s="88"/>
      <c r="BF786" s="88"/>
      <c r="BG786" s="88"/>
      <c r="BH786" s="308"/>
      <c r="BI786" s="309"/>
      <c r="BJ786" s="310"/>
      <c r="BK786" s="310"/>
      <c r="BL786" s="310"/>
      <c r="BM786" s="310"/>
      <c r="BN786" s="214"/>
    </row>
    <row r="787" ht="22.5" customHeight="1">
      <c r="A787" s="85" t="str">
        <f t="shared" si="6"/>
        <v/>
      </c>
      <c r="B787" s="321"/>
      <c r="C787" s="319" t="str">
        <f t="shared" si="1"/>
        <v/>
      </c>
      <c r="D787" s="322"/>
      <c r="E787" s="320" t="str">
        <f t="shared" si="2"/>
        <v/>
      </c>
      <c r="F787" s="323"/>
      <c r="G787" s="164"/>
      <c r="H787" s="88" t="str">
        <f t="array" ref="H787">IF(D787="","",XLOOKUP(D787,'Master Data'!K:K,'Master Data'!N:N,"Input in Master Data",0,1))</f>
        <v/>
      </c>
      <c r="I787" s="88" t="str">
        <f t="array" ref="I787">IF(D787="","",XLOOKUP(D787,'Master Data'!K:K,'Master Data'!O:O,"Input in Master Data",0,1))</f>
        <v/>
      </c>
      <c r="J787" s="88" t="str">
        <f t="array" ref="J787">if(V787="","",XLOOKUP(V787,Master[Company],Master[Blow],"Unknown",0,1))</f>
        <v/>
      </c>
      <c r="K787" s="88" t="str">
        <f t="array" ref="K787">if(V787="","",XLOOKUP(V787,Master[Company],Master[Pigging],"Unknown",0,1))</f>
        <v/>
      </c>
      <c r="L787" s="88" t="str">
        <f t="array" ref="L787">if(V787="","",XLOOKUP(V787,Master[Company],Master[Load Method],"Unknown",0,1))</f>
        <v/>
      </c>
      <c r="M787" s="88" t="str">
        <f t="array" ref="M787">if(V787="","",XLOOKUP(V787,Master[Company],Master[Line Distance],"Unknown",0,1))</f>
        <v/>
      </c>
      <c r="N787" s="164"/>
      <c r="O787" s="301"/>
      <c r="P787" s="88"/>
      <c r="Q787" s="88" t="str">
        <f t="array" ref="Q787">if(V787="","",XLOOKUP(V787,Master[Company],Master[Terms],"NA",0,1))</f>
        <v/>
      </c>
      <c r="R787" s="88" t="str">
        <f t="shared" si="3"/>
        <v/>
      </c>
      <c r="S787" s="88" t="str">
        <f t="array" ref="S787">if(V787="","",XLOOKUP(V787,Master[Company],Master[Group],"NA",0,1))</f>
        <v/>
      </c>
      <c r="T787" s="88" t="str">
        <f t="array" ref="T787">if(V787="","",XLOOKUP(V787,Master[Company],Master[Loading Location],"NA",0,1))</f>
        <v/>
      </c>
      <c r="U787" s="88" t="str">
        <f t="array" ref="U787">if(V787="","",XLOOKUP(V787,Master[Company],Master[Acronym],"NA",0,1))</f>
        <v/>
      </c>
      <c r="V787" s="88"/>
      <c r="W787" s="90"/>
      <c r="X787" s="90"/>
      <c r="Y787" s="88"/>
      <c r="Z787" s="88" t="str">
        <f t="shared" si="5"/>
        <v/>
      </c>
      <c r="AA787" s="88"/>
      <c r="AB787" s="88"/>
      <c r="AC787" s="88"/>
      <c r="AD787" s="166"/>
      <c r="AE787" s="303"/>
      <c r="AF787" s="304"/>
      <c r="AG787" s="304"/>
      <c r="AH787" s="304"/>
      <c r="AI787" s="304"/>
      <c r="AJ787" s="304"/>
      <c r="AK787" s="304"/>
      <c r="AL787" s="305"/>
      <c r="AM787" s="304"/>
      <c r="AN787" s="304"/>
      <c r="AO787" s="304"/>
      <c r="AP787" s="304"/>
      <c r="AQ787" s="304"/>
      <c r="AR787" s="304"/>
      <c r="AS787" s="304"/>
      <c r="AT787" s="304"/>
      <c r="AU787" s="164"/>
      <c r="AV787" s="306"/>
      <c r="AW787" s="306"/>
      <c r="AX787" s="164"/>
      <c r="AY787" s="166"/>
      <c r="AZ787" s="88"/>
      <c r="BA787" s="88"/>
      <c r="BB787" s="88"/>
      <c r="BC787" s="88"/>
      <c r="BD787" s="307"/>
      <c r="BE787" s="88"/>
      <c r="BF787" s="88"/>
      <c r="BG787" s="88"/>
      <c r="BH787" s="308"/>
      <c r="BI787" s="309"/>
      <c r="BJ787" s="310"/>
      <c r="BK787" s="310"/>
      <c r="BL787" s="310"/>
      <c r="BM787" s="310"/>
      <c r="BN787" s="214"/>
    </row>
    <row r="788" ht="22.5" customHeight="1">
      <c r="A788" s="85" t="str">
        <f t="shared" si="6"/>
        <v/>
      </c>
      <c r="B788" s="321"/>
      <c r="C788" s="319" t="str">
        <f t="shared" si="1"/>
        <v/>
      </c>
      <c r="D788" s="322"/>
      <c r="E788" s="320" t="str">
        <f t="shared" si="2"/>
        <v/>
      </c>
      <c r="F788" s="323"/>
      <c r="G788" s="164"/>
      <c r="H788" s="88" t="str">
        <f t="array" ref="H788">IF(D788="","",XLOOKUP(D788,'Master Data'!K:K,'Master Data'!N:N,"Input in Master Data",0,1))</f>
        <v/>
      </c>
      <c r="I788" s="88" t="str">
        <f t="array" ref="I788">IF(D788="","",XLOOKUP(D788,'Master Data'!K:K,'Master Data'!O:O,"Input in Master Data",0,1))</f>
        <v/>
      </c>
      <c r="J788" s="88" t="str">
        <f t="array" ref="J788">if(V788="","",XLOOKUP(V788,Master[Company],Master[Blow],"Unknown",0,1))</f>
        <v/>
      </c>
      <c r="K788" s="88" t="str">
        <f t="array" ref="K788">if(V788="","",XLOOKUP(V788,Master[Company],Master[Pigging],"Unknown",0,1))</f>
        <v/>
      </c>
      <c r="L788" s="88" t="str">
        <f t="array" ref="L788">if(V788="","",XLOOKUP(V788,Master[Company],Master[Load Method],"Unknown",0,1))</f>
        <v/>
      </c>
      <c r="M788" s="88" t="str">
        <f t="array" ref="M788">if(V788="","",XLOOKUP(V788,Master[Company],Master[Line Distance],"Unknown",0,1))</f>
        <v/>
      </c>
      <c r="N788" s="164"/>
      <c r="O788" s="301"/>
      <c r="P788" s="88"/>
      <c r="Q788" s="88" t="str">
        <f t="array" ref="Q788">if(V788="","",XLOOKUP(V788,Master[Company],Master[Terms],"NA",0,1))</f>
        <v/>
      </c>
      <c r="R788" s="88" t="str">
        <f t="shared" si="3"/>
        <v/>
      </c>
      <c r="S788" s="88" t="str">
        <f t="array" ref="S788">if(V788="","",XLOOKUP(V788,Master[Company],Master[Group],"NA",0,1))</f>
        <v/>
      </c>
      <c r="T788" s="88" t="str">
        <f t="array" ref="T788">if(V788="","",XLOOKUP(V788,Master[Company],Master[Loading Location],"NA",0,1))</f>
        <v/>
      </c>
      <c r="U788" s="88" t="str">
        <f t="array" ref="U788">if(V788="","",XLOOKUP(V788,Master[Company],Master[Acronym],"NA",0,1))</f>
        <v/>
      </c>
      <c r="V788" s="88"/>
      <c r="W788" s="90"/>
      <c r="X788" s="90"/>
      <c r="Y788" s="88"/>
      <c r="Z788" s="88" t="str">
        <f t="shared" si="5"/>
        <v/>
      </c>
      <c r="AA788" s="88"/>
      <c r="AB788" s="88"/>
      <c r="AC788" s="88"/>
      <c r="AD788" s="166"/>
      <c r="AE788" s="303"/>
      <c r="AF788" s="304"/>
      <c r="AG788" s="304"/>
      <c r="AH788" s="304"/>
      <c r="AI788" s="304"/>
      <c r="AJ788" s="304"/>
      <c r="AK788" s="304"/>
      <c r="AL788" s="305"/>
      <c r="AM788" s="304"/>
      <c r="AN788" s="304"/>
      <c r="AO788" s="304"/>
      <c r="AP788" s="304"/>
      <c r="AQ788" s="304"/>
      <c r="AR788" s="304"/>
      <c r="AS788" s="304"/>
      <c r="AT788" s="304"/>
      <c r="AU788" s="164"/>
      <c r="AV788" s="306"/>
      <c r="AW788" s="306"/>
      <c r="AX788" s="164"/>
      <c r="AY788" s="166"/>
      <c r="AZ788" s="88"/>
      <c r="BA788" s="88"/>
      <c r="BB788" s="88"/>
      <c r="BC788" s="88"/>
      <c r="BD788" s="307"/>
      <c r="BE788" s="88"/>
      <c r="BF788" s="88"/>
      <c r="BG788" s="88"/>
      <c r="BH788" s="308"/>
      <c r="BI788" s="309"/>
      <c r="BJ788" s="310"/>
      <c r="BK788" s="310"/>
      <c r="BL788" s="310"/>
      <c r="BM788" s="310"/>
      <c r="BN788" s="214"/>
    </row>
    <row r="789" ht="22.5" customHeight="1">
      <c r="A789" s="85" t="str">
        <f t="shared" si="6"/>
        <v/>
      </c>
      <c r="B789" s="321"/>
      <c r="C789" s="319" t="str">
        <f t="shared" si="1"/>
        <v/>
      </c>
      <c r="D789" s="322"/>
      <c r="E789" s="320" t="str">
        <f t="shared" si="2"/>
        <v/>
      </c>
      <c r="F789" s="323"/>
      <c r="G789" s="164"/>
      <c r="H789" s="88" t="str">
        <f t="array" ref="H789">IF(D789="","",XLOOKUP(D789,'Master Data'!K:K,'Master Data'!N:N,"Input in Master Data",0,1))</f>
        <v/>
      </c>
      <c r="I789" s="88" t="str">
        <f t="array" ref="I789">IF(D789="","",XLOOKUP(D789,'Master Data'!K:K,'Master Data'!O:O,"Input in Master Data",0,1))</f>
        <v/>
      </c>
      <c r="J789" s="88" t="str">
        <f t="array" ref="J789">if(V789="","",XLOOKUP(V789,Master[Company],Master[Blow],"Unknown",0,1))</f>
        <v/>
      </c>
      <c r="K789" s="88" t="str">
        <f t="array" ref="K789">if(V789="","",XLOOKUP(V789,Master[Company],Master[Pigging],"Unknown",0,1))</f>
        <v/>
      </c>
      <c r="L789" s="88" t="str">
        <f t="array" ref="L789">if(V789="","",XLOOKUP(V789,Master[Company],Master[Load Method],"Unknown",0,1))</f>
        <v/>
      </c>
      <c r="M789" s="88" t="str">
        <f t="array" ref="M789">if(V789="","",XLOOKUP(V789,Master[Company],Master[Line Distance],"Unknown",0,1))</f>
        <v/>
      </c>
      <c r="N789" s="164"/>
      <c r="O789" s="301"/>
      <c r="P789" s="88"/>
      <c r="Q789" s="88" t="str">
        <f t="array" ref="Q789">if(V789="","",XLOOKUP(V789,Master[Company],Master[Terms],"NA",0,1))</f>
        <v/>
      </c>
      <c r="R789" s="88" t="str">
        <f t="shared" si="3"/>
        <v/>
      </c>
      <c r="S789" s="88" t="str">
        <f t="array" ref="S789">if(V789="","",XLOOKUP(V789,Master[Company],Master[Group],"NA",0,1))</f>
        <v/>
      </c>
      <c r="T789" s="88" t="str">
        <f t="array" ref="T789">if(V789="","",XLOOKUP(V789,Master[Company],Master[Loading Location],"NA",0,1))</f>
        <v/>
      </c>
      <c r="U789" s="88" t="str">
        <f t="array" ref="U789">if(V789="","",XLOOKUP(V789,Master[Company],Master[Acronym],"NA",0,1))</f>
        <v/>
      </c>
      <c r="V789" s="88"/>
      <c r="W789" s="90"/>
      <c r="X789" s="90"/>
      <c r="Y789" s="88"/>
      <c r="Z789" s="88" t="str">
        <f t="shared" si="5"/>
        <v/>
      </c>
      <c r="AA789" s="88"/>
      <c r="AB789" s="88"/>
      <c r="AC789" s="88"/>
      <c r="AD789" s="166"/>
      <c r="AE789" s="303"/>
      <c r="AF789" s="304"/>
      <c r="AG789" s="304"/>
      <c r="AH789" s="304"/>
      <c r="AI789" s="304"/>
      <c r="AJ789" s="304"/>
      <c r="AK789" s="304"/>
      <c r="AL789" s="305"/>
      <c r="AM789" s="304"/>
      <c r="AN789" s="304"/>
      <c r="AO789" s="304"/>
      <c r="AP789" s="304"/>
      <c r="AQ789" s="304"/>
      <c r="AR789" s="304"/>
      <c r="AS789" s="304"/>
      <c r="AT789" s="304"/>
      <c r="AU789" s="164"/>
      <c r="AV789" s="306"/>
      <c r="AW789" s="306"/>
      <c r="AX789" s="164"/>
      <c r="AY789" s="166"/>
      <c r="AZ789" s="88"/>
      <c r="BA789" s="88"/>
      <c r="BB789" s="88"/>
      <c r="BC789" s="88"/>
      <c r="BD789" s="307"/>
      <c r="BE789" s="88"/>
      <c r="BF789" s="88"/>
      <c r="BG789" s="88"/>
      <c r="BH789" s="308"/>
      <c r="BI789" s="309"/>
      <c r="BJ789" s="310"/>
      <c r="BK789" s="310"/>
      <c r="BL789" s="310"/>
      <c r="BM789" s="310"/>
      <c r="BN789" s="214"/>
    </row>
    <row r="790" ht="22.5" customHeight="1">
      <c r="A790" s="85" t="str">
        <f t="shared" si="6"/>
        <v/>
      </c>
      <c r="B790" s="321"/>
      <c r="C790" s="319" t="str">
        <f t="shared" si="1"/>
        <v/>
      </c>
      <c r="D790" s="322"/>
      <c r="E790" s="320" t="str">
        <f t="shared" si="2"/>
        <v/>
      </c>
      <c r="F790" s="323"/>
      <c r="G790" s="164"/>
      <c r="H790" s="88" t="str">
        <f t="array" ref="H790">IF(D790="","",XLOOKUP(D790,'Master Data'!K:K,'Master Data'!N:N,"Input in Master Data",0,1))</f>
        <v/>
      </c>
      <c r="I790" s="88" t="str">
        <f t="array" ref="I790">IF(D790="","",XLOOKUP(D790,'Master Data'!K:K,'Master Data'!O:O,"Input in Master Data",0,1))</f>
        <v/>
      </c>
      <c r="J790" s="88" t="str">
        <f t="array" ref="J790">if(V790="","",XLOOKUP(V790,Master[Company],Master[Blow],"Unknown",0,1))</f>
        <v/>
      </c>
      <c r="K790" s="88" t="str">
        <f t="array" ref="K790">if(V790="","",XLOOKUP(V790,Master[Company],Master[Pigging],"Unknown",0,1))</f>
        <v/>
      </c>
      <c r="L790" s="88" t="str">
        <f t="array" ref="L790">if(V790="","",XLOOKUP(V790,Master[Company],Master[Load Method],"Unknown",0,1))</f>
        <v/>
      </c>
      <c r="M790" s="88" t="str">
        <f t="array" ref="M790">if(V790="","",XLOOKUP(V790,Master[Company],Master[Line Distance],"Unknown",0,1))</f>
        <v/>
      </c>
      <c r="N790" s="164"/>
      <c r="O790" s="301"/>
      <c r="P790" s="88"/>
      <c r="Q790" s="88" t="str">
        <f t="array" ref="Q790">if(V790="","",XLOOKUP(V790,Master[Company],Master[Terms],"NA",0,1))</f>
        <v/>
      </c>
      <c r="R790" s="88" t="str">
        <f t="shared" si="3"/>
        <v/>
      </c>
      <c r="S790" s="88" t="str">
        <f t="array" ref="S790">if(V790="","",XLOOKUP(V790,Master[Company],Master[Group],"NA",0,1))</f>
        <v/>
      </c>
      <c r="T790" s="88" t="str">
        <f t="array" ref="T790">if(V790="","",XLOOKUP(V790,Master[Company],Master[Loading Location],"NA",0,1))</f>
        <v/>
      </c>
      <c r="U790" s="88" t="str">
        <f t="array" ref="U790">if(V790="","",XLOOKUP(V790,Master[Company],Master[Acronym],"NA",0,1))</f>
        <v/>
      </c>
      <c r="V790" s="88"/>
      <c r="W790" s="90"/>
      <c r="X790" s="90"/>
      <c r="Y790" s="88"/>
      <c r="Z790" s="88" t="str">
        <f t="shared" si="5"/>
        <v/>
      </c>
      <c r="AA790" s="88"/>
      <c r="AB790" s="88"/>
      <c r="AC790" s="88"/>
      <c r="AD790" s="166"/>
      <c r="AE790" s="303"/>
      <c r="AF790" s="304"/>
      <c r="AG790" s="304"/>
      <c r="AH790" s="304"/>
      <c r="AI790" s="304"/>
      <c r="AJ790" s="304"/>
      <c r="AK790" s="304"/>
      <c r="AL790" s="305"/>
      <c r="AM790" s="304"/>
      <c r="AN790" s="304"/>
      <c r="AO790" s="304"/>
      <c r="AP790" s="304"/>
      <c r="AQ790" s="304"/>
      <c r="AR790" s="304"/>
      <c r="AS790" s="304"/>
      <c r="AT790" s="304"/>
      <c r="AU790" s="164"/>
      <c r="AV790" s="306"/>
      <c r="AW790" s="306"/>
      <c r="AX790" s="164"/>
      <c r="AY790" s="166"/>
      <c r="AZ790" s="88"/>
      <c r="BA790" s="88"/>
      <c r="BB790" s="88"/>
      <c r="BC790" s="88"/>
      <c r="BD790" s="307"/>
      <c r="BE790" s="88"/>
      <c r="BF790" s="88"/>
      <c r="BG790" s="88"/>
      <c r="BH790" s="308"/>
      <c r="BI790" s="309"/>
      <c r="BJ790" s="310"/>
      <c r="BK790" s="310"/>
      <c r="BL790" s="310"/>
      <c r="BM790" s="310"/>
      <c r="BN790" s="214"/>
    </row>
    <row r="791" ht="22.5" customHeight="1">
      <c r="A791" s="85" t="str">
        <f t="shared" si="6"/>
        <v/>
      </c>
      <c r="B791" s="321"/>
      <c r="C791" s="319" t="str">
        <f t="shared" si="1"/>
        <v/>
      </c>
      <c r="D791" s="322"/>
      <c r="E791" s="320" t="str">
        <f t="shared" si="2"/>
        <v/>
      </c>
      <c r="F791" s="323"/>
      <c r="G791" s="164"/>
      <c r="H791" s="88" t="str">
        <f t="array" ref="H791">IF(D791="","",XLOOKUP(D791,'Master Data'!K:K,'Master Data'!N:N,"Input in Master Data",0,1))</f>
        <v/>
      </c>
      <c r="I791" s="88" t="str">
        <f t="array" ref="I791">IF(D791="","",XLOOKUP(D791,'Master Data'!K:K,'Master Data'!O:O,"Input in Master Data",0,1))</f>
        <v/>
      </c>
      <c r="J791" s="88" t="str">
        <f t="array" ref="J791">if(V791="","",XLOOKUP(V791,Master[Company],Master[Blow],"Unknown",0,1))</f>
        <v/>
      </c>
      <c r="K791" s="88" t="str">
        <f t="array" ref="K791">if(V791="","",XLOOKUP(V791,Master[Company],Master[Pigging],"Unknown",0,1))</f>
        <v/>
      </c>
      <c r="L791" s="88" t="str">
        <f t="array" ref="L791">if(V791="","",XLOOKUP(V791,Master[Company],Master[Load Method],"Unknown",0,1))</f>
        <v/>
      </c>
      <c r="M791" s="88" t="str">
        <f t="array" ref="M791">if(V791="","",XLOOKUP(V791,Master[Company],Master[Line Distance],"Unknown",0,1))</f>
        <v/>
      </c>
      <c r="N791" s="164"/>
      <c r="O791" s="301"/>
      <c r="P791" s="88"/>
      <c r="Q791" s="88" t="str">
        <f t="array" ref="Q791">if(V791="","",XLOOKUP(V791,Master[Company],Master[Terms],"NA",0,1))</f>
        <v/>
      </c>
      <c r="R791" s="88" t="str">
        <f t="shared" si="3"/>
        <v/>
      </c>
      <c r="S791" s="88" t="str">
        <f t="array" ref="S791">if(V791="","",XLOOKUP(V791,Master[Company],Master[Group],"NA",0,1))</f>
        <v/>
      </c>
      <c r="T791" s="88" t="str">
        <f t="array" ref="T791">if(V791="","",XLOOKUP(V791,Master[Company],Master[Loading Location],"NA",0,1))</f>
        <v/>
      </c>
      <c r="U791" s="88" t="str">
        <f t="array" ref="U791">if(V791="","",XLOOKUP(V791,Master[Company],Master[Acronym],"NA",0,1))</f>
        <v/>
      </c>
      <c r="V791" s="88"/>
      <c r="W791" s="90"/>
      <c r="X791" s="90"/>
      <c r="Y791" s="88"/>
      <c r="Z791" s="88" t="str">
        <f t="shared" si="5"/>
        <v/>
      </c>
      <c r="AA791" s="88"/>
      <c r="AB791" s="88"/>
      <c r="AC791" s="88"/>
      <c r="AD791" s="166"/>
      <c r="AE791" s="303"/>
      <c r="AF791" s="304"/>
      <c r="AG791" s="304"/>
      <c r="AH791" s="304"/>
      <c r="AI791" s="304"/>
      <c r="AJ791" s="304"/>
      <c r="AK791" s="304"/>
      <c r="AL791" s="305"/>
      <c r="AM791" s="304"/>
      <c r="AN791" s="304"/>
      <c r="AO791" s="304"/>
      <c r="AP791" s="304"/>
      <c r="AQ791" s="304"/>
      <c r="AR791" s="304"/>
      <c r="AS791" s="304"/>
      <c r="AT791" s="304"/>
      <c r="AU791" s="164"/>
      <c r="AV791" s="306"/>
      <c r="AW791" s="306"/>
      <c r="AX791" s="164"/>
      <c r="AY791" s="166"/>
      <c r="AZ791" s="88"/>
      <c r="BA791" s="88"/>
      <c r="BB791" s="88"/>
      <c r="BC791" s="88"/>
      <c r="BD791" s="307"/>
      <c r="BE791" s="88"/>
      <c r="BF791" s="88"/>
      <c r="BG791" s="88"/>
      <c r="BH791" s="308"/>
      <c r="BI791" s="309"/>
      <c r="BJ791" s="310"/>
      <c r="BK791" s="310"/>
      <c r="BL791" s="310"/>
      <c r="BM791" s="310"/>
      <c r="BN791" s="214"/>
    </row>
    <row r="792" ht="22.5" customHeight="1">
      <c r="A792" s="85" t="str">
        <f t="shared" si="6"/>
        <v/>
      </c>
      <c r="B792" s="321"/>
      <c r="C792" s="319" t="str">
        <f t="shared" si="1"/>
        <v/>
      </c>
      <c r="D792" s="322"/>
      <c r="E792" s="320" t="str">
        <f t="shared" si="2"/>
        <v/>
      </c>
      <c r="F792" s="323"/>
      <c r="G792" s="164"/>
      <c r="H792" s="88" t="str">
        <f t="array" ref="H792">IF(D792="","",XLOOKUP(D792,'Master Data'!K:K,'Master Data'!N:N,"Input in Master Data",0,1))</f>
        <v/>
      </c>
      <c r="I792" s="88" t="str">
        <f t="array" ref="I792">IF(D792="","",XLOOKUP(D792,'Master Data'!K:K,'Master Data'!O:O,"Input in Master Data",0,1))</f>
        <v/>
      </c>
      <c r="J792" s="88" t="str">
        <f t="array" ref="J792">if(V792="","",XLOOKUP(V792,Master[Company],Master[Blow],"Unknown",0,1))</f>
        <v/>
      </c>
      <c r="K792" s="88" t="str">
        <f t="array" ref="K792">if(V792="","",XLOOKUP(V792,Master[Company],Master[Pigging],"Unknown",0,1))</f>
        <v/>
      </c>
      <c r="L792" s="88" t="str">
        <f t="array" ref="L792">if(V792="","",XLOOKUP(V792,Master[Company],Master[Load Method],"Unknown",0,1))</f>
        <v/>
      </c>
      <c r="M792" s="88" t="str">
        <f t="array" ref="M792">if(V792="","",XLOOKUP(V792,Master[Company],Master[Line Distance],"Unknown",0,1))</f>
        <v/>
      </c>
      <c r="N792" s="164"/>
      <c r="O792" s="301"/>
      <c r="P792" s="88"/>
      <c r="Q792" s="88" t="str">
        <f t="array" ref="Q792">if(V792="","",XLOOKUP(V792,Master[Company],Master[Terms],"NA",0,1))</f>
        <v/>
      </c>
      <c r="R792" s="88" t="str">
        <f t="shared" si="3"/>
        <v/>
      </c>
      <c r="S792" s="88" t="str">
        <f t="array" ref="S792">if(V792="","",XLOOKUP(V792,Master[Company],Master[Group],"NA",0,1))</f>
        <v/>
      </c>
      <c r="T792" s="88" t="str">
        <f t="array" ref="T792">if(V792="","",XLOOKUP(V792,Master[Company],Master[Loading Location],"NA",0,1))</f>
        <v/>
      </c>
      <c r="U792" s="88" t="str">
        <f t="array" ref="U792">if(V792="","",XLOOKUP(V792,Master[Company],Master[Acronym],"NA",0,1))</f>
        <v/>
      </c>
      <c r="V792" s="88"/>
      <c r="W792" s="90"/>
      <c r="X792" s="90"/>
      <c r="Y792" s="88"/>
      <c r="Z792" s="88" t="str">
        <f t="shared" si="5"/>
        <v/>
      </c>
      <c r="AA792" s="88"/>
      <c r="AB792" s="88"/>
      <c r="AC792" s="88"/>
      <c r="AD792" s="166"/>
      <c r="AE792" s="303"/>
      <c r="AF792" s="304"/>
      <c r="AG792" s="304"/>
      <c r="AH792" s="304"/>
      <c r="AI792" s="304"/>
      <c r="AJ792" s="304"/>
      <c r="AK792" s="304"/>
      <c r="AL792" s="305"/>
      <c r="AM792" s="304"/>
      <c r="AN792" s="304"/>
      <c r="AO792" s="304"/>
      <c r="AP792" s="304"/>
      <c r="AQ792" s="304"/>
      <c r="AR792" s="304"/>
      <c r="AS792" s="304"/>
      <c r="AT792" s="304"/>
      <c r="AU792" s="164"/>
      <c r="AV792" s="306"/>
      <c r="AW792" s="306"/>
      <c r="AX792" s="164"/>
      <c r="AY792" s="166"/>
      <c r="AZ792" s="88"/>
      <c r="BA792" s="88"/>
      <c r="BB792" s="88"/>
      <c r="BC792" s="88"/>
      <c r="BD792" s="307"/>
      <c r="BE792" s="88"/>
      <c r="BF792" s="88"/>
      <c r="BG792" s="88"/>
      <c r="BH792" s="308"/>
      <c r="BI792" s="309"/>
      <c r="BJ792" s="310"/>
      <c r="BK792" s="310"/>
      <c r="BL792" s="310"/>
      <c r="BM792" s="310"/>
      <c r="BN792" s="214"/>
    </row>
    <row r="793" ht="22.5" customHeight="1">
      <c r="A793" s="85" t="str">
        <f t="shared" si="6"/>
        <v/>
      </c>
      <c r="B793" s="321"/>
      <c r="C793" s="319" t="str">
        <f t="shared" si="1"/>
        <v/>
      </c>
      <c r="D793" s="322"/>
      <c r="E793" s="320" t="str">
        <f t="shared" si="2"/>
        <v/>
      </c>
      <c r="F793" s="323"/>
      <c r="G793" s="164"/>
      <c r="H793" s="88" t="str">
        <f t="array" ref="H793">IF(D793="","",XLOOKUP(D793,'Master Data'!K:K,'Master Data'!N:N,"Input in Master Data",0,1))</f>
        <v/>
      </c>
      <c r="I793" s="88" t="str">
        <f t="array" ref="I793">IF(D793="","",XLOOKUP(D793,'Master Data'!K:K,'Master Data'!O:O,"Input in Master Data",0,1))</f>
        <v/>
      </c>
      <c r="J793" s="88" t="str">
        <f t="array" ref="J793">if(V793="","",XLOOKUP(V793,Master[Company],Master[Blow],"Unknown",0,1))</f>
        <v/>
      </c>
      <c r="K793" s="88" t="str">
        <f t="array" ref="K793">if(V793="","",XLOOKUP(V793,Master[Company],Master[Pigging],"Unknown",0,1))</f>
        <v/>
      </c>
      <c r="L793" s="88" t="str">
        <f t="array" ref="L793">if(V793="","",XLOOKUP(V793,Master[Company],Master[Load Method],"Unknown",0,1))</f>
        <v/>
      </c>
      <c r="M793" s="88" t="str">
        <f t="array" ref="M793">if(V793="","",XLOOKUP(V793,Master[Company],Master[Line Distance],"Unknown",0,1))</f>
        <v/>
      </c>
      <c r="N793" s="164"/>
      <c r="O793" s="301"/>
      <c r="P793" s="88"/>
      <c r="Q793" s="88" t="str">
        <f t="array" ref="Q793">if(V793="","",XLOOKUP(V793,Master[Company],Master[Terms],"NA",0,1))</f>
        <v/>
      </c>
      <c r="R793" s="88" t="str">
        <f t="shared" si="3"/>
        <v/>
      </c>
      <c r="S793" s="88" t="str">
        <f t="array" ref="S793">if(V793="","",XLOOKUP(V793,Master[Company],Master[Group],"NA",0,1))</f>
        <v/>
      </c>
      <c r="T793" s="88" t="str">
        <f t="array" ref="T793">if(V793="","",XLOOKUP(V793,Master[Company],Master[Loading Location],"NA",0,1))</f>
        <v/>
      </c>
      <c r="U793" s="88" t="str">
        <f t="array" ref="U793">if(V793="","",XLOOKUP(V793,Master[Company],Master[Acronym],"NA",0,1))</f>
        <v/>
      </c>
      <c r="V793" s="88"/>
      <c r="W793" s="90"/>
      <c r="X793" s="90"/>
      <c r="Y793" s="88"/>
      <c r="Z793" s="88" t="str">
        <f t="shared" si="5"/>
        <v/>
      </c>
      <c r="AA793" s="88"/>
      <c r="AB793" s="88"/>
      <c r="AC793" s="88"/>
      <c r="AD793" s="166"/>
      <c r="AE793" s="303"/>
      <c r="AF793" s="304"/>
      <c r="AG793" s="304"/>
      <c r="AH793" s="304"/>
      <c r="AI793" s="304"/>
      <c r="AJ793" s="304"/>
      <c r="AK793" s="304"/>
      <c r="AL793" s="305"/>
      <c r="AM793" s="304"/>
      <c r="AN793" s="304"/>
      <c r="AO793" s="304"/>
      <c r="AP793" s="304"/>
      <c r="AQ793" s="304"/>
      <c r="AR793" s="304"/>
      <c r="AS793" s="304"/>
      <c r="AT793" s="304"/>
      <c r="AU793" s="164"/>
      <c r="AV793" s="306"/>
      <c r="AW793" s="306"/>
      <c r="AX793" s="164"/>
      <c r="AY793" s="166"/>
      <c r="AZ793" s="88"/>
      <c r="BA793" s="88"/>
      <c r="BB793" s="88"/>
      <c r="BC793" s="88"/>
      <c r="BD793" s="307"/>
      <c r="BE793" s="88"/>
      <c r="BF793" s="88"/>
      <c r="BG793" s="88"/>
      <c r="BH793" s="308"/>
      <c r="BI793" s="309"/>
      <c r="BJ793" s="310"/>
      <c r="BK793" s="310"/>
      <c r="BL793" s="310"/>
      <c r="BM793" s="310"/>
      <c r="BN793" s="214"/>
    </row>
    <row r="794" ht="22.5" customHeight="1">
      <c r="A794" s="85" t="str">
        <f t="shared" si="6"/>
        <v/>
      </c>
      <c r="B794" s="321"/>
      <c r="C794" s="319" t="str">
        <f t="shared" si="1"/>
        <v/>
      </c>
      <c r="D794" s="322"/>
      <c r="E794" s="320" t="str">
        <f t="shared" si="2"/>
        <v/>
      </c>
      <c r="F794" s="323"/>
      <c r="G794" s="164"/>
      <c r="H794" s="88" t="str">
        <f t="array" ref="H794">IF(D794="","",XLOOKUP(D794,'Master Data'!K:K,'Master Data'!N:N,"Input in Master Data",0,1))</f>
        <v/>
      </c>
      <c r="I794" s="88" t="str">
        <f t="array" ref="I794">IF(D794="","",XLOOKUP(D794,'Master Data'!K:K,'Master Data'!O:O,"Input in Master Data",0,1))</f>
        <v/>
      </c>
      <c r="J794" s="88" t="str">
        <f t="array" ref="J794">if(V794="","",XLOOKUP(V794,Master[Company],Master[Blow],"Unknown",0,1))</f>
        <v/>
      </c>
      <c r="K794" s="88" t="str">
        <f t="array" ref="K794">if(V794="","",XLOOKUP(V794,Master[Company],Master[Pigging],"Unknown",0,1))</f>
        <v/>
      </c>
      <c r="L794" s="88" t="str">
        <f t="array" ref="L794">if(V794="","",XLOOKUP(V794,Master[Company],Master[Load Method],"Unknown",0,1))</f>
        <v/>
      </c>
      <c r="M794" s="88" t="str">
        <f t="array" ref="M794">if(V794="","",XLOOKUP(V794,Master[Company],Master[Line Distance],"Unknown",0,1))</f>
        <v/>
      </c>
      <c r="N794" s="164"/>
      <c r="O794" s="301"/>
      <c r="P794" s="88"/>
      <c r="Q794" s="88" t="str">
        <f t="array" ref="Q794">if(V794="","",XLOOKUP(V794,Master[Company],Master[Terms],"NA",0,1))</f>
        <v/>
      </c>
      <c r="R794" s="88" t="str">
        <f t="shared" si="3"/>
        <v/>
      </c>
      <c r="S794" s="88" t="str">
        <f t="array" ref="S794">if(V794="","",XLOOKUP(V794,Master[Company],Master[Group],"NA",0,1))</f>
        <v/>
      </c>
      <c r="T794" s="88" t="str">
        <f t="array" ref="T794">if(V794="","",XLOOKUP(V794,Master[Company],Master[Loading Location],"NA",0,1))</f>
        <v/>
      </c>
      <c r="U794" s="88" t="str">
        <f t="array" ref="U794">if(V794="","",XLOOKUP(V794,Master[Company],Master[Acronym],"NA",0,1))</f>
        <v/>
      </c>
      <c r="V794" s="88"/>
      <c r="W794" s="90"/>
      <c r="X794" s="90"/>
      <c r="Y794" s="88"/>
      <c r="Z794" s="88" t="str">
        <f t="shared" si="5"/>
        <v/>
      </c>
      <c r="AA794" s="88"/>
      <c r="AB794" s="88"/>
      <c r="AC794" s="88"/>
      <c r="AD794" s="166"/>
      <c r="AE794" s="303"/>
      <c r="AF794" s="304"/>
      <c r="AG794" s="304"/>
      <c r="AH794" s="304"/>
      <c r="AI794" s="304"/>
      <c r="AJ794" s="304"/>
      <c r="AK794" s="304"/>
      <c r="AL794" s="305"/>
      <c r="AM794" s="304"/>
      <c r="AN794" s="304"/>
      <c r="AO794" s="304"/>
      <c r="AP794" s="304"/>
      <c r="AQ794" s="304"/>
      <c r="AR794" s="304"/>
      <c r="AS794" s="304"/>
      <c r="AT794" s="304"/>
      <c r="AU794" s="164"/>
      <c r="AV794" s="306"/>
      <c r="AW794" s="306"/>
      <c r="AX794" s="164"/>
      <c r="AY794" s="166"/>
      <c r="AZ794" s="88"/>
      <c r="BA794" s="88"/>
      <c r="BB794" s="88"/>
      <c r="BC794" s="88"/>
      <c r="BD794" s="307"/>
      <c r="BE794" s="88"/>
      <c r="BF794" s="88"/>
      <c r="BG794" s="88"/>
      <c r="BH794" s="308"/>
      <c r="BI794" s="309"/>
      <c r="BJ794" s="310"/>
      <c r="BK794" s="310"/>
      <c r="BL794" s="310"/>
      <c r="BM794" s="310"/>
      <c r="BN794" s="214"/>
    </row>
    <row r="795" ht="22.5" customHeight="1">
      <c r="A795" s="85" t="str">
        <f t="shared" si="6"/>
        <v/>
      </c>
      <c r="B795" s="321"/>
      <c r="C795" s="319" t="str">
        <f t="shared" si="1"/>
        <v/>
      </c>
      <c r="D795" s="322"/>
      <c r="E795" s="320" t="str">
        <f t="shared" si="2"/>
        <v/>
      </c>
      <c r="F795" s="323"/>
      <c r="G795" s="164"/>
      <c r="H795" s="88" t="str">
        <f t="array" ref="H795">IF(D795="","",XLOOKUP(D795,'Master Data'!K:K,'Master Data'!N:N,"Input in Master Data",0,1))</f>
        <v/>
      </c>
      <c r="I795" s="88" t="str">
        <f t="array" ref="I795">IF(D795="","",XLOOKUP(D795,'Master Data'!K:K,'Master Data'!O:O,"Input in Master Data",0,1))</f>
        <v/>
      </c>
      <c r="J795" s="88" t="str">
        <f t="array" ref="J795">if(V795="","",XLOOKUP(V795,Master[Company],Master[Blow],"Unknown",0,1))</f>
        <v/>
      </c>
      <c r="K795" s="88" t="str">
        <f t="array" ref="K795">if(V795="","",XLOOKUP(V795,Master[Company],Master[Pigging],"Unknown",0,1))</f>
        <v/>
      </c>
      <c r="L795" s="88" t="str">
        <f t="array" ref="L795">if(V795="","",XLOOKUP(V795,Master[Company],Master[Load Method],"Unknown",0,1))</f>
        <v/>
      </c>
      <c r="M795" s="88" t="str">
        <f t="array" ref="M795">if(V795="","",XLOOKUP(V795,Master[Company],Master[Line Distance],"Unknown",0,1))</f>
        <v/>
      </c>
      <c r="N795" s="164"/>
      <c r="O795" s="301"/>
      <c r="P795" s="88"/>
      <c r="Q795" s="88" t="str">
        <f t="array" ref="Q795">if(V795="","",XLOOKUP(V795,Master[Company],Master[Terms],"NA",0,1))</f>
        <v/>
      </c>
      <c r="R795" s="88" t="str">
        <f t="shared" si="3"/>
        <v/>
      </c>
      <c r="S795" s="88" t="str">
        <f t="array" ref="S795">if(V795="","",XLOOKUP(V795,Master[Company],Master[Group],"NA",0,1))</f>
        <v/>
      </c>
      <c r="T795" s="88" t="str">
        <f t="array" ref="T795">if(V795="","",XLOOKUP(V795,Master[Company],Master[Loading Location],"NA",0,1))</f>
        <v/>
      </c>
      <c r="U795" s="88" t="str">
        <f t="array" ref="U795">if(V795="","",XLOOKUP(V795,Master[Company],Master[Acronym],"NA",0,1))</f>
        <v/>
      </c>
      <c r="V795" s="88"/>
      <c r="W795" s="90"/>
      <c r="X795" s="90"/>
      <c r="Y795" s="88"/>
      <c r="Z795" s="88" t="str">
        <f t="shared" si="5"/>
        <v/>
      </c>
      <c r="AA795" s="88"/>
      <c r="AB795" s="88"/>
      <c r="AC795" s="88"/>
      <c r="AD795" s="166"/>
      <c r="AE795" s="303"/>
      <c r="AF795" s="304"/>
      <c r="AG795" s="304"/>
      <c r="AH795" s="304"/>
      <c r="AI795" s="304"/>
      <c r="AJ795" s="304"/>
      <c r="AK795" s="304"/>
      <c r="AL795" s="305"/>
      <c r="AM795" s="304"/>
      <c r="AN795" s="304"/>
      <c r="AO795" s="304"/>
      <c r="AP795" s="304"/>
      <c r="AQ795" s="304"/>
      <c r="AR795" s="304"/>
      <c r="AS795" s="304"/>
      <c r="AT795" s="304"/>
      <c r="AU795" s="164"/>
      <c r="AV795" s="306"/>
      <c r="AW795" s="306"/>
      <c r="AX795" s="164"/>
      <c r="AY795" s="166"/>
      <c r="AZ795" s="88"/>
      <c r="BA795" s="88"/>
      <c r="BB795" s="88"/>
      <c r="BC795" s="88"/>
      <c r="BD795" s="307"/>
      <c r="BE795" s="88"/>
      <c r="BF795" s="88"/>
      <c r="BG795" s="88"/>
      <c r="BH795" s="308"/>
      <c r="BI795" s="309"/>
      <c r="BJ795" s="310"/>
      <c r="BK795" s="310"/>
      <c r="BL795" s="310"/>
      <c r="BM795" s="310"/>
      <c r="BN795" s="214"/>
    </row>
    <row r="796" ht="22.5" customHeight="1">
      <c r="A796" s="85" t="str">
        <f t="shared" si="6"/>
        <v/>
      </c>
      <c r="B796" s="321"/>
      <c r="C796" s="319" t="str">
        <f t="shared" si="1"/>
        <v/>
      </c>
      <c r="D796" s="322"/>
      <c r="E796" s="320" t="str">
        <f t="shared" si="2"/>
        <v/>
      </c>
      <c r="F796" s="323"/>
      <c r="G796" s="164"/>
      <c r="H796" s="88" t="str">
        <f t="array" ref="H796">IF(D796="","",XLOOKUP(D796,'Master Data'!K:K,'Master Data'!N:N,"Input in Master Data",0,1))</f>
        <v/>
      </c>
      <c r="I796" s="88" t="str">
        <f t="array" ref="I796">IF(D796="","",XLOOKUP(D796,'Master Data'!K:K,'Master Data'!O:O,"Input in Master Data",0,1))</f>
        <v/>
      </c>
      <c r="J796" s="88" t="str">
        <f t="array" ref="J796">if(V796="","",XLOOKUP(V796,Master[Company],Master[Blow],"Unknown",0,1))</f>
        <v/>
      </c>
      <c r="K796" s="88" t="str">
        <f t="array" ref="K796">if(V796="","",XLOOKUP(V796,Master[Company],Master[Pigging],"Unknown",0,1))</f>
        <v/>
      </c>
      <c r="L796" s="88" t="str">
        <f t="array" ref="L796">if(V796="","",XLOOKUP(V796,Master[Company],Master[Load Method],"Unknown",0,1))</f>
        <v/>
      </c>
      <c r="M796" s="88" t="str">
        <f t="array" ref="M796">if(V796="","",XLOOKUP(V796,Master[Company],Master[Line Distance],"Unknown",0,1))</f>
        <v/>
      </c>
      <c r="N796" s="164"/>
      <c r="O796" s="301"/>
      <c r="P796" s="88"/>
      <c r="Q796" s="88" t="str">
        <f t="array" ref="Q796">if(V796="","",XLOOKUP(V796,Master[Company],Master[Terms],"NA",0,1))</f>
        <v/>
      </c>
      <c r="R796" s="88" t="str">
        <f t="shared" si="3"/>
        <v/>
      </c>
      <c r="S796" s="88" t="str">
        <f t="array" ref="S796">if(V796="","",XLOOKUP(V796,Master[Company],Master[Group],"NA",0,1))</f>
        <v/>
      </c>
      <c r="T796" s="88" t="str">
        <f t="array" ref="T796">if(V796="","",XLOOKUP(V796,Master[Company],Master[Loading Location],"NA",0,1))</f>
        <v/>
      </c>
      <c r="U796" s="88" t="str">
        <f t="array" ref="U796">if(V796="","",XLOOKUP(V796,Master[Company],Master[Acronym],"NA",0,1))</f>
        <v/>
      </c>
      <c r="V796" s="88"/>
      <c r="W796" s="90"/>
      <c r="X796" s="90"/>
      <c r="Y796" s="88"/>
      <c r="Z796" s="88" t="str">
        <f t="shared" si="5"/>
        <v/>
      </c>
      <c r="AA796" s="88"/>
      <c r="AB796" s="88"/>
      <c r="AC796" s="88"/>
      <c r="AD796" s="166"/>
      <c r="AE796" s="303"/>
      <c r="AF796" s="304"/>
      <c r="AG796" s="304"/>
      <c r="AH796" s="304"/>
      <c r="AI796" s="304"/>
      <c r="AJ796" s="304"/>
      <c r="AK796" s="304"/>
      <c r="AL796" s="305"/>
      <c r="AM796" s="304"/>
      <c r="AN796" s="304"/>
      <c r="AO796" s="304"/>
      <c r="AP796" s="304"/>
      <c r="AQ796" s="304"/>
      <c r="AR796" s="304"/>
      <c r="AS796" s="304"/>
      <c r="AT796" s="304"/>
      <c r="AU796" s="164"/>
      <c r="AV796" s="306"/>
      <c r="AW796" s="306"/>
      <c r="AX796" s="164"/>
      <c r="AY796" s="166"/>
      <c r="AZ796" s="88"/>
      <c r="BA796" s="88"/>
      <c r="BB796" s="88"/>
      <c r="BC796" s="88"/>
      <c r="BD796" s="307"/>
      <c r="BE796" s="88"/>
      <c r="BF796" s="88"/>
      <c r="BG796" s="88"/>
      <c r="BH796" s="308"/>
      <c r="BI796" s="309"/>
      <c r="BJ796" s="310"/>
      <c r="BK796" s="310"/>
      <c r="BL796" s="310"/>
      <c r="BM796" s="310"/>
      <c r="BN796" s="214"/>
    </row>
    <row r="797" ht="22.5" customHeight="1">
      <c r="A797" s="85" t="str">
        <f t="shared" si="6"/>
        <v/>
      </c>
      <c r="B797" s="321"/>
      <c r="C797" s="319" t="str">
        <f t="shared" si="1"/>
        <v/>
      </c>
      <c r="D797" s="322"/>
      <c r="E797" s="320" t="str">
        <f t="shared" si="2"/>
        <v/>
      </c>
      <c r="F797" s="323"/>
      <c r="G797" s="164"/>
      <c r="H797" s="88" t="str">
        <f t="array" ref="H797">IF(D797="","",XLOOKUP(D797,'Master Data'!K:K,'Master Data'!N:N,"Input in Master Data",0,1))</f>
        <v/>
      </c>
      <c r="I797" s="88" t="str">
        <f t="array" ref="I797">IF(D797="","",XLOOKUP(D797,'Master Data'!K:K,'Master Data'!O:O,"Input in Master Data",0,1))</f>
        <v/>
      </c>
      <c r="J797" s="88" t="str">
        <f t="array" ref="J797">if(V797="","",XLOOKUP(V797,Master[Company],Master[Blow],"Unknown",0,1))</f>
        <v/>
      </c>
      <c r="K797" s="88" t="str">
        <f t="array" ref="K797">if(V797="","",XLOOKUP(V797,Master[Company],Master[Pigging],"Unknown",0,1))</f>
        <v/>
      </c>
      <c r="L797" s="88" t="str">
        <f t="array" ref="L797">if(V797="","",XLOOKUP(V797,Master[Company],Master[Load Method],"Unknown",0,1))</f>
        <v/>
      </c>
      <c r="M797" s="88" t="str">
        <f t="array" ref="M797">if(V797="","",XLOOKUP(V797,Master[Company],Master[Line Distance],"Unknown",0,1))</f>
        <v/>
      </c>
      <c r="N797" s="164"/>
      <c r="O797" s="301"/>
      <c r="P797" s="88"/>
      <c r="Q797" s="88" t="str">
        <f t="array" ref="Q797">if(V797="","",XLOOKUP(V797,Master[Company],Master[Terms],"NA",0,1))</f>
        <v/>
      </c>
      <c r="R797" s="88" t="str">
        <f t="shared" si="3"/>
        <v/>
      </c>
      <c r="S797" s="88" t="str">
        <f t="array" ref="S797">if(V797="","",XLOOKUP(V797,Master[Company],Master[Group],"NA",0,1))</f>
        <v/>
      </c>
      <c r="T797" s="88" t="str">
        <f t="array" ref="T797">if(V797="","",XLOOKUP(V797,Master[Company],Master[Loading Location],"NA",0,1))</f>
        <v/>
      </c>
      <c r="U797" s="88" t="str">
        <f t="array" ref="U797">if(V797="","",XLOOKUP(V797,Master[Company],Master[Acronym],"NA",0,1))</f>
        <v/>
      </c>
      <c r="V797" s="88"/>
      <c r="W797" s="90"/>
      <c r="X797" s="90"/>
      <c r="Y797" s="88"/>
      <c r="Z797" s="88" t="str">
        <f t="shared" si="5"/>
        <v/>
      </c>
      <c r="AA797" s="88"/>
      <c r="AB797" s="88"/>
      <c r="AC797" s="88"/>
      <c r="AD797" s="166"/>
      <c r="AE797" s="303"/>
      <c r="AF797" s="304"/>
      <c r="AG797" s="304"/>
      <c r="AH797" s="304"/>
      <c r="AI797" s="304"/>
      <c r="AJ797" s="304"/>
      <c r="AK797" s="304"/>
      <c r="AL797" s="305"/>
      <c r="AM797" s="304"/>
      <c r="AN797" s="304"/>
      <c r="AO797" s="304"/>
      <c r="AP797" s="304"/>
      <c r="AQ797" s="304"/>
      <c r="AR797" s="304"/>
      <c r="AS797" s="304"/>
      <c r="AT797" s="304"/>
      <c r="AU797" s="164"/>
      <c r="AV797" s="306"/>
      <c r="AW797" s="306"/>
      <c r="AX797" s="164"/>
      <c r="AY797" s="166"/>
      <c r="AZ797" s="88"/>
      <c r="BA797" s="88"/>
      <c r="BB797" s="88"/>
      <c r="BC797" s="88"/>
      <c r="BD797" s="307"/>
      <c r="BE797" s="88"/>
      <c r="BF797" s="88"/>
      <c r="BG797" s="88"/>
      <c r="BH797" s="308"/>
      <c r="BI797" s="309"/>
      <c r="BJ797" s="310"/>
      <c r="BK797" s="310"/>
      <c r="BL797" s="310"/>
      <c r="BM797" s="310"/>
      <c r="BN797" s="214"/>
    </row>
    <row r="798" ht="22.5" customHeight="1">
      <c r="A798" s="85" t="str">
        <f t="shared" si="6"/>
        <v/>
      </c>
      <c r="B798" s="321"/>
      <c r="C798" s="319" t="str">
        <f t="shared" si="1"/>
        <v/>
      </c>
      <c r="D798" s="322"/>
      <c r="E798" s="320" t="str">
        <f t="shared" si="2"/>
        <v/>
      </c>
      <c r="F798" s="323"/>
      <c r="G798" s="164"/>
      <c r="H798" s="88" t="str">
        <f t="array" ref="H798">IF(D798="","",XLOOKUP(D798,'Master Data'!K:K,'Master Data'!N:N,"Input in Master Data",0,1))</f>
        <v/>
      </c>
      <c r="I798" s="88" t="str">
        <f t="array" ref="I798">IF(D798="","",XLOOKUP(D798,'Master Data'!K:K,'Master Data'!O:O,"Input in Master Data",0,1))</f>
        <v/>
      </c>
      <c r="J798" s="88" t="str">
        <f t="array" ref="J798">if(V798="","",XLOOKUP(V798,Master[Company],Master[Blow],"Unknown",0,1))</f>
        <v/>
      </c>
      <c r="K798" s="88" t="str">
        <f t="array" ref="K798">if(V798="","",XLOOKUP(V798,Master[Company],Master[Pigging],"Unknown",0,1))</f>
        <v/>
      </c>
      <c r="L798" s="88" t="str">
        <f t="array" ref="L798">if(V798="","",XLOOKUP(V798,Master[Company],Master[Load Method],"Unknown",0,1))</f>
        <v/>
      </c>
      <c r="M798" s="88" t="str">
        <f t="array" ref="M798">if(V798="","",XLOOKUP(V798,Master[Company],Master[Line Distance],"Unknown",0,1))</f>
        <v/>
      </c>
      <c r="N798" s="164"/>
      <c r="O798" s="301"/>
      <c r="P798" s="88"/>
      <c r="Q798" s="88" t="str">
        <f t="array" ref="Q798">if(V798="","",XLOOKUP(V798,Master[Company],Master[Terms],"NA",0,1))</f>
        <v/>
      </c>
      <c r="R798" s="88" t="str">
        <f t="shared" si="3"/>
        <v/>
      </c>
      <c r="S798" s="88" t="str">
        <f t="array" ref="S798">if(V798="","",XLOOKUP(V798,Master[Company],Master[Group],"NA",0,1))</f>
        <v/>
      </c>
      <c r="T798" s="88" t="str">
        <f t="array" ref="T798">if(V798="","",XLOOKUP(V798,Master[Company],Master[Loading Location],"NA",0,1))</f>
        <v/>
      </c>
      <c r="U798" s="88" t="str">
        <f t="array" ref="U798">if(V798="","",XLOOKUP(V798,Master[Company],Master[Acronym],"NA",0,1))</f>
        <v/>
      </c>
      <c r="V798" s="88"/>
      <c r="W798" s="90"/>
      <c r="X798" s="90"/>
      <c r="Y798" s="88"/>
      <c r="Z798" s="88" t="str">
        <f t="shared" si="5"/>
        <v/>
      </c>
      <c r="AA798" s="88"/>
      <c r="AB798" s="88"/>
      <c r="AC798" s="88"/>
      <c r="AD798" s="166"/>
      <c r="AE798" s="303"/>
      <c r="AF798" s="304"/>
      <c r="AG798" s="304"/>
      <c r="AH798" s="304"/>
      <c r="AI798" s="304"/>
      <c r="AJ798" s="304"/>
      <c r="AK798" s="304"/>
      <c r="AL798" s="305"/>
      <c r="AM798" s="304"/>
      <c r="AN798" s="304"/>
      <c r="AO798" s="304"/>
      <c r="AP798" s="304"/>
      <c r="AQ798" s="304"/>
      <c r="AR798" s="304"/>
      <c r="AS798" s="304"/>
      <c r="AT798" s="304"/>
      <c r="AU798" s="164"/>
      <c r="AV798" s="306"/>
      <c r="AW798" s="306"/>
      <c r="AX798" s="164"/>
      <c r="AY798" s="166"/>
      <c r="AZ798" s="88"/>
      <c r="BA798" s="88"/>
      <c r="BB798" s="88"/>
      <c r="BC798" s="88"/>
      <c r="BD798" s="307"/>
      <c r="BE798" s="88"/>
      <c r="BF798" s="88"/>
      <c r="BG798" s="88"/>
      <c r="BH798" s="308"/>
      <c r="BI798" s="309"/>
      <c r="BJ798" s="310"/>
      <c r="BK798" s="310"/>
      <c r="BL798" s="310"/>
      <c r="BM798" s="310"/>
      <c r="BN798" s="214"/>
    </row>
    <row r="799" ht="22.5" customHeight="1">
      <c r="A799" s="85" t="str">
        <f t="shared" si="6"/>
        <v/>
      </c>
      <c r="B799" s="321"/>
      <c r="C799" s="319" t="str">
        <f t="shared" si="1"/>
        <v/>
      </c>
      <c r="D799" s="322"/>
      <c r="E799" s="320" t="str">
        <f t="shared" si="2"/>
        <v/>
      </c>
      <c r="F799" s="323"/>
      <c r="G799" s="164"/>
      <c r="H799" s="88" t="str">
        <f t="array" ref="H799">IF(D799="","",XLOOKUP(D799,'Master Data'!K:K,'Master Data'!N:N,"Input in Master Data",0,1))</f>
        <v/>
      </c>
      <c r="I799" s="88" t="str">
        <f t="array" ref="I799">IF(D799="","",XLOOKUP(D799,'Master Data'!K:K,'Master Data'!O:O,"Input in Master Data",0,1))</f>
        <v/>
      </c>
      <c r="J799" s="88" t="str">
        <f t="array" ref="J799">if(V799="","",XLOOKUP(V799,Master[Company],Master[Blow],"Unknown",0,1))</f>
        <v/>
      </c>
      <c r="K799" s="88" t="str">
        <f t="array" ref="K799">if(V799="","",XLOOKUP(V799,Master[Company],Master[Pigging],"Unknown",0,1))</f>
        <v/>
      </c>
      <c r="L799" s="88" t="str">
        <f t="array" ref="L799">if(V799="","",XLOOKUP(V799,Master[Company],Master[Load Method],"Unknown",0,1))</f>
        <v/>
      </c>
      <c r="M799" s="88" t="str">
        <f t="array" ref="M799">if(V799="","",XLOOKUP(V799,Master[Company],Master[Line Distance],"Unknown",0,1))</f>
        <v/>
      </c>
      <c r="N799" s="164"/>
      <c r="O799" s="301"/>
      <c r="P799" s="88"/>
      <c r="Q799" s="88" t="str">
        <f t="array" ref="Q799">if(V799="","",XLOOKUP(V799,Master[Company],Master[Terms],"NA",0,1))</f>
        <v/>
      </c>
      <c r="R799" s="88" t="str">
        <f t="shared" si="3"/>
        <v/>
      </c>
      <c r="S799" s="88" t="str">
        <f t="array" ref="S799">if(V799="","",XLOOKUP(V799,Master[Company],Master[Group],"NA",0,1))</f>
        <v/>
      </c>
      <c r="T799" s="88" t="str">
        <f t="array" ref="T799">if(V799="","",XLOOKUP(V799,Master[Company],Master[Loading Location],"NA",0,1))</f>
        <v/>
      </c>
      <c r="U799" s="88" t="str">
        <f t="array" ref="U799">if(V799="","",XLOOKUP(V799,Master[Company],Master[Acronym],"NA",0,1))</f>
        <v/>
      </c>
      <c r="V799" s="88"/>
      <c r="W799" s="90"/>
      <c r="X799" s="90"/>
      <c r="Y799" s="88"/>
      <c r="Z799" s="88" t="str">
        <f t="shared" si="5"/>
        <v/>
      </c>
      <c r="AA799" s="88"/>
      <c r="AB799" s="88"/>
      <c r="AC799" s="88"/>
      <c r="AD799" s="166"/>
      <c r="AE799" s="303"/>
      <c r="AF799" s="304"/>
      <c r="AG799" s="304"/>
      <c r="AH799" s="304"/>
      <c r="AI799" s="304"/>
      <c r="AJ799" s="304"/>
      <c r="AK799" s="304"/>
      <c r="AL799" s="305"/>
      <c r="AM799" s="304"/>
      <c r="AN799" s="304"/>
      <c r="AO799" s="304"/>
      <c r="AP799" s="304"/>
      <c r="AQ799" s="304"/>
      <c r="AR799" s="304"/>
      <c r="AS799" s="304"/>
      <c r="AT799" s="304"/>
      <c r="AU799" s="164"/>
      <c r="AV799" s="306"/>
      <c r="AW799" s="306"/>
      <c r="AX799" s="164"/>
      <c r="AY799" s="166"/>
      <c r="AZ799" s="88"/>
      <c r="BA799" s="88"/>
      <c r="BB799" s="88"/>
      <c r="BC799" s="88"/>
      <c r="BD799" s="307"/>
      <c r="BE799" s="88"/>
      <c r="BF799" s="88"/>
      <c r="BG799" s="88"/>
      <c r="BH799" s="308"/>
      <c r="BI799" s="309"/>
      <c r="BJ799" s="310"/>
      <c r="BK799" s="310"/>
      <c r="BL799" s="310"/>
      <c r="BM799" s="310"/>
      <c r="BN799" s="214"/>
    </row>
    <row r="800" ht="22.5" customHeight="1">
      <c r="A800" s="85" t="str">
        <f t="shared" si="6"/>
        <v/>
      </c>
      <c r="B800" s="321"/>
      <c r="C800" s="319" t="str">
        <f t="shared" si="1"/>
        <v/>
      </c>
      <c r="D800" s="322"/>
      <c r="E800" s="320" t="str">
        <f t="shared" si="2"/>
        <v/>
      </c>
      <c r="F800" s="323"/>
      <c r="G800" s="164"/>
      <c r="H800" s="88" t="str">
        <f t="array" ref="H800">IF(D800="","",XLOOKUP(D800,'Master Data'!K:K,'Master Data'!N:N,"Input in Master Data",0,1))</f>
        <v/>
      </c>
      <c r="I800" s="88" t="str">
        <f t="array" ref="I800">IF(D800="","",XLOOKUP(D800,'Master Data'!K:K,'Master Data'!O:O,"Input in Master Data",0,1))</f>
        <v/>
      </c>
      <c r="J800" s="88" t="str">
        <f t="array" ref="J800">if(V800="","",XLOOKUP(V800,Master[Company],Master[Blow],"Unknown",0,1))</f>
        <v/>
      </c>
      <c r="K800" s="88" t="str">
        <f t="array" ref="K800">if(V800="","",XLOOKUP(V800,Master[Company],Master[Pigging],"Unknown",0,1))</f>
        <v/>
      </c>
      <c r="L800" s="88" t="str">
        <f t="array" ref="L800">if(V800="","",XLOOKUP(V800,Master[Company],Master[Load Method],"Unknown",0,1))</f>
        <v/>
      </c>
      <c r="M800" s="88" t="str">
        <f t="array" ref="M800">if(V800="","",XLOOKUP(V800,Master[Company],Master[Line Distance],"Unknown",0,1))</f>
        <v/>
      </c>
      <c r="N800" s="164"/>
      <c r="O800" s="301"/>
      <c r="P800" s="88"/>
      <c r="Q800" s="88" t="str">
        <f t="array" ref="Q800">if(V800="","",XLOOKUP(V800,Master[Company],Master[Terms],"NA",0,1))</f>
        <v/>
      </c>
      <c r="R800" s="88" t="str">
        <f t="shared" si="3"/>
        <v/>
      </c>
      <c r="S800" s="88" t="str">
        <f t="array" ref="S800">if(V800="","",XLOOKUP(V800,Master[Company],Master[Group],"NA",0,1))</f>
        <v/>
      </c>
      <c r="T800" s="88" t="str">
        <f t="array" ref="T800">if(V800="","",XLOOKUP(V800,Master[Company],Master[Loading Location],"NA",0,1))</f>
        <v/>
      </c>
      <c r="U800" s="88" t="str">
        <f t="array" ref="U800">if(V800="","",XLOOKUP(V800,Master[Company],Master[Acronym],"NA",0,1))</f>
        <v/>
      </c>
      <c r="V800" s="88"/>
      <c r="W800" s="90"/>
      <c r="X800" s="90"/>
      <c r="Y800" s="88"/>
      <c r="Z800" s="88" t="str">
        <f t="shared" si="5"/>
        <v/>
      </c>
      <c r="AA800" s="88"/>
      <c r="AB800" s="88"/>
      <c r="AC800" s="88"/>
      <c r="AD800" s="166"/>
      <c r="AE800" s="303"/>
      <c r="AF800" s="304"/>
      <c r="AG800" s="304"/>
      <c r="AH800" s="304"/>
      <c r="AI800" s="304"/>
      <c r="AJ800" s="304"/>
      <c r="AK800" s="304"/>
      <c r="AL800" s="305"/>
      <c r="AM800" s="304"/>
      <c r="AN800" s="304"/>
      <c r="AO800" s="304"/>
      <c r="AP800" s="304"/>
      <c r="AQ800" s="304"/>
      <c r="AR800" s="304"/>
      <c r="AS800" s="304"/>
      <c r="AT800" s="304"/>
      <c r="AU800" s="164"/>
      <c r="AV800" s="306"/>
      <c r="AW800" s="306"/>
      <c r="AX800" s="164"/>
      <c r="AY800" s="166"/>
      <c r="AZ800" s="88"/>
      <c r="BA800" s="88"/>
      <c r="BB800" s="88"/>
      <c r="BC800" s="88"/>
      <c r="BD800" s="307"/>
      <c r="BE800" s="88"/>
      <c r="BF800" s="88"/>
      <c r="BG800" s="88"/>
      <c r="BH800" s="308"/>
      <c r="BI800" s="309"/>
      <c r="BJ800" s="310"/>
      <c r="BK800" s="310"/>
      <c r="BL800" s="310"/>
      <c r="BM800" s="310"/>
      <c r="BN800" s="214"/>
    </row>
    <row r="801" ht="22.5" customHeight="1">
      <c r="A801" s="85" t="str">
        <f t="shared" si="6"/>
        <v/>
      </c>
      <c r="B801" s="321"/>
      <c r="C801" s="319" t="str">
        <f t="shared" si="1"/>
        <v/>
      </c>
      <c r="D801" s="322"/>
      <c r="E801" s="320" t="str">
        <f t="shared" si="2"/>
        <v/>
      </c>
      <c r="F801" s="323"/>
      <c r="G801" s="164"/>
      <c r="H801" s="88" t="str">
        <f t="array" ref="H801">IF(D801="","",XLOOKUP(D801,'Master Data'!K:K,'Master Data'!N:N,"Input in Master Data",0,1))</f>
        <v/>
      </c>
      <c r="I801" s="88" t="str">
        <f t="array" ref="I801">IF(D801="","",XLOOKUP(D801,'Master Data'!K:K,'Master Data'!O:O,"Input in Master Data",0,1))</f>
        <v/>
      </c>
      <c r="J801" s="88" t="str">
        <f t="array" ref="J801">if(V801="","",XLOOKUP(V801,Master[Company],Master[Blow],"Unknown",0,1))</f>
        <v/>
      </c>
      <c r="K801" s="88" t="str">
        <f t="array" ref="K801">if(V801="","",XLOOKUP(V801,Master[Company],Master[Pigging],"Unknown",0,1))</f>
        <v/>
      </c>
      <c r="L801" s="88" t="str">
        <f t="array" ref="L801">if(V801="","",XLOOKUP(V801,Master[Company],Master[Load Method],"Unknown",0,1))</f>
        <v/>
      </c>
      <c r="M801" s="88" t="str">
        <f t="array" ref="M801">if(V801="","",XLOOKUP(V801,Master[Company],Master[Line Distance],"Unknown",0,1))</f>
        <v/>
      </c>
      <c r="N801" s="164"/>
      <c r="O801" s="301"/>
      <c r="P801" s="88"/>
      <c r="Q801" s="88" t="str">
        <f t="array" ref="Q801">if(V801="","",XLOOKUP(V801,Master[Company],Master[Terms],"NA",0,1))</f>
        <v/>
      </c>
      <c r="R801" s="88" t="str">
        <f t="shared" si="3"/>
        <v/>
      </c>
      <c r="S801" s="88" t="str">
        <f t="array" ref="S801">if(V801="","",XLOOKUP(V801,Master[Company],Master[Group],"NA",0,1))</f>
        <v/>
      </c>
      <c r="T801" s="88" t="str">
        <f t="array" ref="T801">if(V801="","",XLOOKUP(V801,Master[Company],Master[Loading Location],"NA",0,1))</f>
        <v/>
      </c>
      <c r="U801" s="88" t="str">
        <f t="array" ref="U801">if(V801="","",XLOOKUP(V801,Master[Company],Master[Acronym],"NA",0,1))</f>
        <v/>
      </c>
      <c r="V801" s="88"/>
      <c r="W801" s="90"/>
      <c r="X801" s="90"/>
      <c r="Y801" s="88"/>
      <c r="Z801" s="88" t="str">
        <f t="shared" si="5"/>
        <v/>
      </c>
      <c r="AA801" s="88"/>
      <c r="AB801" s="88"/>
      <c r="AC801" s="88"/>
      <c r="AD801" s="166"/>
      <c r="AE801" s="303"/>
      <c r="AF801" s="304"/>
      <c r="AG801" s="304"/>
      <c r="AH801" s="304"/>
      <c r="AI801" s="304"/>
      <c r="AJ801" s="304"/>
      <c r="AK801" s="304"/>
      <c r="AL801" s="305"/>
      <c r="AM801" s="304"/>
      <c r="AN801" s="304"/>
      <c r="AO801" s="304"/>
      <c r="AP801" s="304"/>
      <c r="AQ801" s="304"/>
      <c r="AR801" s="304"/>
      <c r="AS801" s="304"/>
      <c r="AT801" s="304"/>
      <c r="AU801" s="164"/>
      <c r="AV801" s="306"/>
      <c r="AW801" s="306"/>
      <c r="AX801" s="164"/>
      <c r="AY801" s="166"/>
      <c r="AZ801" s="88"/>
      <c r="BA801" s="88"/>
      <c r="BB801" s="88"/>
      <c r="BC801" s="88"/>
      <c r="BD801" s="307"/>
      <c r="BE801" s="88"/>
      <c r="BF801" s="88"/>
      <c r="BG801" s="88"/>
      <c r="BH801" s="308"/>
      <c r="BI801" s="309"/>
      <c r="BJ801" s="310"/>
      <c r="BK801" s="310"/>
      <c r="BL801" s="310"/>
      <c r="BM801" s="310"/>
      <c r="BN801" s="214"/>
    </row>
    <row r="802" ht="22.5" customHeight="1">
      <c r="A802" s="85" t="str">
        <f t="shared" si="6"/>
        <v/>
      </c>
      <c r="B802" s="321"/>
      <c r="C802" s="319" t="str">
        <f t="shared" si="1"/>
        <v/>
      </c>
      <c r="D802" s="322"/>
      <c r="E802" s="320" t="str">
        <f t="shared" si="2"/>
        <v/>
      </c>
      <c r="F802" s="323"/>
      <c r="G802" s="164"/>
      <c r="H802" s="88" t="str">
        <f t="array" ref="H802">IF(D802="","",XLOOKUP(D802,'Master Data'!K:K,'Master Data'!N:N,"Input in Master Data",0,1))</f>
        <v/>
      </c>
      <c r="I802" s="88" t="str">
        <f t="array" ref="I802">IF(D802="","",XLOOKUP(D802,'Master Data'!K:K,'Master Data'!O:O,"Input in Master Data",0,1))</f>
        <v/>
      </c>
      <c r="J802" s="88" t="str">
        <f t="array" ref="J802">if(V802="","",XLOOKUP(V802,Master[Company],Master[Blow],"Unknown",0,1))</f>
        <v/>
      </c>
      <c r="K802" s="88" t="str">
        <f t="array" ref="K802">if(V802="","",XLOOKUP(V802,Master[Company],Master[Pigging],"Unknown",0,1))</f>
        <v/>
      </c>
      <c r="L802" s="88" t="str">
        <f t="array" ref="L802">if(V802="","",XLOOKUP(V802,Master[Company],Master[Load Method],"Unknown",0,1))</f>
        <v/>
      </c>
      <c r="M802" s="88" t="str">
        <f t="array" ref="M802">if(V802="","",XLOOKUP(V802,Master[Company],Master[Line Distance],"Unknown",0,1))</f>
        <v/>
      </c>
      <c r="N802" s="164"/>
      <c r="O802" s="301"/>
      <c r="P802" s="88"/>
      <c r="Q802" s="88" t="str">
        <f t="array" ref="Q802">if(V802="","",XLOOKUP(V802,Master[Company],Master[Terms],"NA",0,1))</f>
        <v/>
      </c>
      <c r="R802" s="88" t="str">
        <f t="shared" si="3"/>
        <v/>
      </c>
      <c r="S802" s="88" t="str">
        <f t="array" ref="S802">if(V802="","",XLOOKUP(V802,Master[Company],Master[Group],"NA",0,1))</f>
        <v/>
      </c>
      <c r="T802" s="88" t="str">
        <f t="array" ref="T802">if(V802="","",XLOOKUP(V802,Master[Company],Master[Loading Location],"NA",0,1))</f>
        <v/>
      </c>
      <c r="U802" s="88" t="str">
        <f t="array" ref="U802">if(V802="","",XLOOKUP(V802,Master[Company],Master[Acronym],"NA",0,1))</f>
        <v/>
      </c>
      <c r="V802" s="88"/>
      <c r="W802" s="90"/>
      <c r="X802" s="90"/>
      <c r="Y802" s="88"/>
      <c r="Z802" s="88" t="str">
        <f t="shared" si="5"/>
        <v/>
      </c>
      <c r="AA802" s="88"/>
      <c r="AB802" s="88"/>
      <c r="AC802" s="88"/>
      <c r="AD802" s="166"/>
      <c r="AE802" s="303"/>
      <c r="AF802" s="304"/>
      <c r="AG802" s="304"/>
      <c r="AH802" s="304"/>
      <c r="AI802" s="304"/>
      <c r="AJ802" s="304"/>
      <c r="AK802" s="304"/>
      <c r="AL802" s="305"/>
      <c r="AM802" s="304"/>
      <c r="AN802" s="304"/>
      <c r="AO802" s="304"/>
      <c r="AP802" s="304"/>
      <c r="AQ802" s="304"/>
      <c r="AR802" s="304"/>
      <c r="AS802" s="304"/>
      <c r="AT802" s="304"/>
      <c r="AU802" s="164"/>
      <c r="AV802" s="306"/>
      <c r="AW802" s="306"/>
      <c r="AX802" s="164"/>
      <c r="AY802" s="166"/>
      <c r="AZ802" s="88"/>
      <c r="BA802" s="88"/>
      <c r="BB802" s="88"/>
      <c r="BC802" s="88"/>
      <c r="BD802" s="307"/>
      <c r="BE802" s="88"/>
      <c r="BF802" s="88"/>
      <c r="BG802" s="88"/>
      <c r="BH802" s="308"/>
      <c r="BI802" s="309"/>
      <c r="BJ802" s="310"/>
      <c r="BK802" s="310"/>
      <c r="BL802" s="310"/>
      <c r="BM802" s="310"/>
      <c r="BN802" s="214"/>
    </row>
    <row r="803" ht="22.5" customHeight="1">
      <c r="A803" s="85" t="str">
        <f t="shared" si="6"/>
        <v/>
      </c>
      <c r="B803" s="321"/>
      <c r="C803" s="319" t="str">
        <f t="shared" si="1"/>
        <v/>
      </c>
      <c r="D803" s="322"/>
      <c r="E803" s="320" t="str">
        <f t="shared" si="2"/>
        <v/>
      </c>
      <c r="F803" s="323"/>
      <c r="G803" s="164"/>
      <c r="H803" s="88" t="str">
        <f t="array" ref="H803">IF(D803="","",XLOOKUP(D803,'Master Data'!K:K,'Master Data'!N:N,"Input in Master Data",0,1))</f>
        <v/>
      </c>
      <c r="I803" s="88" t="str">
        <f t="array" ref="I803">IF(D803="","",XLOOKUP(D803,'Master Data'!K:K,'Master Data'!O:O,"Input in Master Data",0,1))</f>
        <v/>
      </c>
      <c r="J803" s="88" t="str">
        <f t="array" ref="J803">if(V803="","",XLOOKUP(V803,Master[Company],Master[Blow],"Unknown",0,1))</f>
        <v/>
      </c>
      <c r="K803" s="88" t="str">
        <f t="array" ref="K803">if(V803="","",XLOOKUP(V803,Master[Company],Master[Pigging],"Unknown",0,1))</f>
        <v/>
      </c>
      <c r="L803" s="88" t="str">
        <f t="array" ref="L803">if(V803="","",XLOOKUP(V803,Master[Company],Master[Load Method],"Unknown",0,1))</f>
        <v/>
      </c>
      <c r="M803" s="88" t="str">
        <f t="array" ref="M803">if(V803="","",XLOOKUP(V803,Master[Company],Master[Line Distance],"Unknown",0,1))</f>
        <v/>
      </c>
      <c r="N803" s="164"/>
      <c r="O803" s="301"/>
      <c r="P803" s="88"/>
      <c r="Q803" s="88" t="str">
        <f t="array" ref="Q803">if(V803="","",XLOOKUP(V803,Master[Company],Master[Terms],"NA",0,1))</f>
        <v/>
      </c>
      <c r="R803" s="88" t="str">
        <f t="shared" si="3"/>
        <v/>
      </c>
      <c r="S803" s="88" t="str">
        <f t="array" ref="S803">if(V803="","",XLOOKUP(V803,Master[Company],Master[Group],"NA",0,1))</f>
        <v/>
      </c>
      <c r="T803" s="88" t="str">
        <f t="array" ref="T803">if(V803="","",XLOOKUP(V803,Master[Company],Master[Loading Location],"NA",0,1))</f>
        <v/>
      </c>
      <c r="U803" s="88" t="str">
        <f t="array" ref="U803">if(V803="","",XLOOKUP(V803,Master[Company],Master[Acronym],"NA",0,1))</f>
        <v/>
      </c>
      <c r="V803" s="88"/>
      <c r="W803" s="90"/>
      <c r="X803" s="90"/>
      <c r="Y803" s="88"/>
      <c r="Z803" s="88" t="str">
        <f t="shared" si="5"/>
        <v/>
      </c>
      <c r="AA803" s="88"/>
      <c r="AB803" s="88"/>
      <c r="AC803" s="88"/>
      <c r="AD803" s="166"/>
      <c r="AE803" s="303"/>
      <c r="AF803" s="304"/>
      <c r="AG803" s="304"/>
      <c r="AH803" s="304"/>
      <c r="AI803" s="304"/>
      <c r="AJ803" s="304"/>
      <c r="AK803" s="304"/>
      <c r="AL803" s="305"/>
      <c r="AM803" s="304"/>
      <c r="AN803" s="304"/>
      <c r="AO803" s="304"/>
      <c r="AP803" s="304"/>
      <c r="AQ803" s="304"/>
      <c r="AR803" s="304"/>
      <c r="AS803" s="304"/>
      <c r="AT803" s="304"/>
      <c r="AU803" s="164"/>
      <c r="AV803" s="306"/>
      <c r="AW803" s="306"/>
      <c r="AX803" s="164"/>
      <c r="AY803" s="166"/>
      <c r="AZ803" s="88"/>
      <c r="BA803" s="88"/>
      <c r="BB803" s="88"/>
      <c r="BC803" s="88"/>
      <c r="BD803" s="307"/>
      <c r="BE803" s="88"/>
      <c r="BF803" s="88"/>
      <c r="BG803" s="88"/>
      <c r="BH803" s="308"/>
      <c r="BI803" s="309"/>
      <c r="BJ803" s="310"/>
      <c r="BK803" s="310"/>
      <c r="BL803" s="310"/>
      <c r="BM803" s="310"/>
      <c r="BN803" s="214"/>
    </row>
    <row r="804" ht="22.5" customHeight="1">
      <c r="A804" s="85" t="str">
        <f t="shared" si="6"/>
        <v/>
      </c>
      <c r="B804" s="321"/>
      <c r="C804" s="319" t="str">
        <f t="shared" si="1"/>
        <v/>
      </c>
      <c r="D804" s="322"/>
      <c r="E804" s="320" t="str">
        <f t="shared" si="2"/>
        <v/>
      </c>
      <c r="F804" s="323"/>
      <c r="G804" s="164"/>
      <c r="H804" s="88" t="str">
        <f t="array" ref="H804">IF(D804="","",XLOOKUP(D804,'Master Data'!K:K,'Master Data'!N:N,"Input in Master Data",0,1))</f>
        <v/>
      </c>
      <c r="I804" s="88" t="str">
        <f t="array" ref="I804">IF(D804="","",XLOOKUP(D804,'Master Data'!K:K,'Master Data'!O:O,"Input in Master Data",0,1))</f>
        <v/>
      </c>
      <c r="J804" s="88" t="str">
        <f t="array" ref="J804">if(V804="","",XLOOKUP(V804,Master[Company],Master[Blow],"Unknown",0,1))</f>
        <v/>
      </c>
      <c r="K804" s="88" t="str">
        <f t="array" ref="K804">if(V804="","",XLOOKUP(V804,Master[Company],Master[Pigging],"Unknown",0,1))</f>
        <v/>
      </c>
      <c r="L804" s="88" t="str">
        <f t="array" ref="L804">if(V804="","",XLOOKUP(V804,Master[Company],Master[Load Method],"Unknown",0,1))</f>
        <v/>
      </c>
      <c r="M804" s="88" t="str">
        <f t="array" ref="M804">if(V804="","",XLOOKUP(V804,Master[Company],Master[Line Distance],"Unknown",0,1))</f>
        <v/>
      </c>
      <c r="N804" s="164"/>
      <c r="O804" s="301"/>
      <c r="P804" s="88"/>
      <c r="Q804" s="88" t="str">
        <f t="array" ref="Q804">if(V804="","",XLOOKUP(V804,Master[Company],Master[Terms],"NA",0,1))</f>
        <v/>
      </c>
      <c r="R804" s="88" t="str">
        <f t="shared" si="3"/>
        <v/>
      </c>
      <c r="S804" s="88" t="str">
        <f t="array" ref="S804">if(V804="","",XLOOKUP(V804,Master[Company],Master[Group],"NA",0,1))</f>
        <v/>
      </c>
      <c r="T804" s="88" t="str">
        <f t="array" ref="T804">if(V804="","",XLOOKUP(V804,Master[Company],Master[Loading Location],"NA",0,1))</f>
        <v/>
      </c>
      <c r="U804" s="88" t="str">
        <f t="array" ref="U804">if(V804="","",XLOOKUP(V804,Master[Company],Master[Acronym],"NA",0,1))</f>
        <v/>
      </c>
      <c r="V804" s="88"/>
      <c r="W804" s="90"/>
      <c r="X804" s="90"/>
      <c r="Y804" s="88"/>
      <c r="Z804" s="88" t="str">
        <f t="shared" si="5"/>
        <v/>
      </c>
      <c r="AA804" s="88"/>
      <c r="AB804" s="88"/>
      <c r="AC804" s="88"/>
      <c r="AD804" s="166"/>
      <c r="AE804" s="303"/>
      <c r="AF804" s="304"/>
      <c r="AG804" s="304"/>
      <c r="AH804" s="304"/>
      <c r="AI804" s="304"/>
      <c r="AJ804" s="304"/>
      <c r="AK804" s="304"/>
      <c r="AL804" s="305"/>
      <c r="AM804" s="304"/>
      <c r="AN804" s="304"/>
      <c r="AO804" s="304"/>
      <c r="AP804" s="304"/>
      <c r="AQ804" s="304"/>
      <c r="AR804" s="304"/>
      <c r="AS804" s="304"/>
      <c r="AT804" s="304"/>
      <c r="AU804" s="164"/>
      <c r="AV804" s="306"/>
      <c r="AW804" s="306"/>
      <c r="AX804" s="164"/>
      <c r="AY804" s="166"/>
      <c r="AZ804" s="88"/>
      <c r="BA804" s="88"/>
      <c r="BB804" s="88"/>
      <c r="BC804" s="88"/>
      <c r="BD804" s="307"/>
      <c r="BE804" s="88"/>
      <c r="BF804" s="88"/>
      <c r="BG804" s="88"/>
      <c r="BH804" s="308"/>
      <c r="BI804" s="309"/>
      <c r="BJ804" s="310"/>
      <c r="BK804" s="310"/>
      <c r="BL804" s="310"/>
      <c r="BM804" s="310"/>
      <c r="BN804" s="214"/>
    </row>
    <row r="805" ht="22.5" customHeight="1">
      <c r="A805" s="85" t="str">
        <f t="shared" si="6"/>
        <v/>
      </c>
      <c r="B805" s="321"/>
      <c r="C805" s="319" t="str">
        <f t="shared" si="1"/>
        <v/>
      </c>
      <c r="D805" s="322"/>
      <c r="E805" s="320" t="str">
        <f t="shared" si="2"/>
        <v/>
      </c>
      <c r="F805" s="323"/>
      <c r="G805" s="164"/>
      <c r="H805" s="88" t="str">
        <f t="array" ref="H805">IF(D805="","",XLOOKUP(D805,'Master Data'!K:K,'Master Data'!N:N,"Input in Master Data",0,1))</f>
        <v/>
      </c>
      <c r="I805" s="88" t="str">
        <f t="array" ref="I805">IF(D805="","",XLOOKUP(D805,'Master Data'!K:K,'Master Data'!O:O,"Input in Master Data",0,1))</f>
        <v/>
      </c>
      <c r="J805" s="88" t="str">
        <f t="array" ref="J805">if(V805="","",XLOOKUP(V805,Master[Company],Master[Blow],"Unknown",0,1))</f>
        <v/>
      </c>
      <c r="K805" s="88" t="str">
        <f t="array" ref="K805">if(V805="","",XLOOKUP(V805,Master[Company],Master[Pigging],"Unknown",0,1))</f>
        <v/>
      </c>
      <c r="L805" s="88" t="str">
        <f t="array" ref="L805">if(V805="","",XLOOKUP(V805,Master[Company],Master[Load Method],"Unknown",0,1))</f>
        <v/>
      </c>
      <c r="M805" s="88" t="str">
        <f t="array" ref="M805">if(V805="","",XLOOKUP(V805,Master[Company],Master[Line Distance],"Unknown",0,1))</f>
        <v/>
      </c>
      <c r="N805" s="164"/>
      <c r="O805" s="301"/>
      <c r="P805" s="88"/>
      <c r="Q805" s="88" t="str">
        <f t="array" ref="Q805">if(V805="","",XLOOKUP(V805,Master[Company],Master[Terms],"NA",0,1))</f>
        <v/>
      </c>
      <c r="R805" s="88" t="str">
        <f t="shared" si="3"/>
        <v/>
      </c>
      <c r="S805" s="88" t="str">
        <f t="array" ref="S805">if(V805="","",XLOOKUP(V805,Master[Company],Master[Group],"NA",0,1))</f>
        <v/>
      </c>
      <c r="T805" s="88" t="str">
        <f t="array" ref="T805">if(V805="","",XLOOKUP(V805,Master[Company],Master[Loading Location],"NA",0,1))</f>
        <v/>
      </c>
      <c r="U805" s="88" t="str">
        <f t="array" ref="U805">if(V805="","",XLOOKUP(V805,Master[Company],Master[Acronym],"NA",0,1))</f>
        <v/>
      </c>
      <c r="V805" s="88"/>
      <c r="W805" s="90"/>
      <c r="X805" s="90"/>
      <c r="Y805" s="88"/>
      <c r="Z805" s="88" t="str">
        <f t="shared" si="5"/>
        <v/>
      </c>
      <c r="AA805" s="88"/>
      <c r="AB805" s="88"/>
      <c r="AC805" s="88"/>
      <c r="AD805" s="166"/>
      <c r="AE805" s="303"/>
      <c r="AF805" s="304"/>
      <c r="AG805" s="304"/>
      <c r="AH805" s="304"/>
      <c r="AI805" s="304"/>
      <c r="AJ805" s="304"/>
      <c r="AK805" s="304"/>
      <c r="AL805" s="305"/>
      <c r="AM805" s="304"/>
      <c r="AN805" s="304"/>
      <c r="AO805" s="304"/>
      <c r="AP805" s="304"/>
      <c r="AQ805" s="304"/>
      <c r="AR805" s="304"/>
      <c r="AS805" s="304"/>
      <c r="AT805" s="304"/>
      <c r="AU805" s="164"/>
      <c r="AV805" s="306"/>
      <c r="AW805" s="306"/>
      <c r="AX805" s="164"/>
      <c r="AY805" s="166"/>
      <c r="AZ805" s="88"/>
      <c r="BA805" s="88"/>
      <c r="BB805" s="88"/>
      <c r="BC805" s="88"/>
      <c r="BD805" s="307"/>
      <c r="BE805" s="88"/>
      <c r="BF805" s="88"/>
      <c r="BG805" s="88"/>
      <c r="BH805" s="308"/>
      <c r="BI805" s="309"/>
      <c r="BJ805" s="310"/>
      <c r="BK805" s="310"/>
      <c r="BL805" s="310"/>
      <c r="BM805" s="310"/>
      <c r="BN805" s="214"/>
    </row>
    <row r="806" ht="22.5" customHeight="1">
      <c r="A806" s="85" t="str">
        <f t="shared" si="6"/>
        <v/>
      </c>
      <c r="B806" s="321"/>
      <c r="C806" s="319" t="str">
        <f t="shared" si="1"/>
        <v/>
      </c>
      <c r="D806" s="322"/>
      <c r="E806" s="320" t="str">
        <f t="shared" si="2"/>
        <v/>
      </c>
      <c r="F806" s="323"/>
      <c r="G806" s="164"/>
      <c r="H806" s="88" t="str">
        <f t="array" ref="H806">IF(D806="","",XLOOKUP(D806,'Master Data'!K:K,'Master Data'!N:N,"Input in Master Data",0,1))</f>
        <v/>
      </c>
      <c r="I806" s="88" t="str">
        <f t="array" ref="I806">IF(D806="","",XLOOKUP(D806,'Master Data'!K:K,'Master Data'!O:O,"Input in Master Data",0,1))</f>
        <v/>
      </c>
      <c r="J806" s="88" t="str">
        <f t="array" ref="J806">if(V806="","",XLOOKUP(V806,Master[Company],Master[Blow],"Unknown",0,1))</f>
        <v/>
      </c>
      <c r="K806" s="88" t="str">
        <f t="array" ref="K806">if(V806="","",XLOOKUP(V806,Master[Company],Master[Pigging],"Unknown",0,1))</f>
        <v/>
      </c>
      <c r="L806" s="88" t="str">
        <f t="array" ref="L806">if(V806="","",XLOOKUP(V806,Master[Company],Master[Load Method],"Unknown",0,1))</f>
        <v/>
      </c>
      <c r="M806" s="88" t="str">
        <f t="array" ref="M806">if(V806="","",XLOOKUP(V806,Master[Company],Master[Line Distance],"Unknown",0,1))</f>
        <v/>
      </c>
      <c r="N806" s="164"/>
      <c r="O806" s="301"/>
      <c r="P806" s="88"/>
      <c r="Q806" s="88" t="str">
        <f t="array" ref="Q806">if(V806="","",XLOOKUP(V806,Master[Company],Master[Terms],"NA",0,1))</f>
        <v/>
      </c>
      <c r="R806" s="88" t="str">
        <f t="shared" si="3"/>
        <v/>
      </c>
      <c r="S806" s="88" t="str">
        <f t="array" ref="S806">if(V806="","",XLOOKUP(V806,Master[Company],Master[Group],"NA",0,1))</f>
        <v/>
      </c>
      <c r="T806" s="88" t="str">
        <f t="array" ref="T806">if(V806="","",XLOOKUP(V806,Master[Company],Master[Loading Location],"NA",0,1))</f>
        <v/>
      </c>
      <c r="U806" s="88" t="str">
        <f t="array" ref="U806">if(V806="","",XLOOKUP(V806,Master[Company],Master[Acronym],"NA",0,1))</f>
        <v/>
      </c>
      <c r="V806" s="88"/>
      <c r="W806" s="90"/>
      <c r="X806" s="90"/>
      <c r="Y806" s="88"/>
      <c r="Z806" s="88" t="str">
        <f t="shared" si="5"/>
        <v/>
      </c>
      <c r="AA806" s="88"/>
      <c r="AB806" s="88"/>
      <c r="AC806" s="88"/>
      <c r="AD806" s="166"/>
      <c r="AE806" s="303"/>
      <c r="AF806" s="304"/>
      <c r="AG806" s="304"/>
      <c r="AH806" s="304"/>
      <c r="AI806" s="304"/>
      <c r="AJ806" s="304"/>
      <c r="AK806" s="304"/>
      <c r="AL806" s="305"/>
      <c r="AM806" s="304"/>
      <c r="AN806" s="304"/>
      <c r="AO806" s="304"/>
      <c r="AP806" s="304"/>
      <c r="AQ806" s="304"/>
      <c r="AR806" s="304"/>
      <c r="AS806" s="304"/>
      <c r="AT806" s="304"/>
      <c r="AU806" s="164"/>
      <c r="AV806" s="306"/>
      <c r="AW806" s="306"/>
      <c r="AX806" s="164"/>
      <c r="AY806" s="166"/>
      <c r="AZ806" s="88"/>
      <c r="BA806" s="88"/>
      <c r="BB806" s="88"/>
      <c r="BC806" s="88"/>
      <c r="BD806" s="307"/>
      <c r="BE806" s="88"/>
      <c r="BF806" s="88"/>
      <c r="BG806" s="88"/>
      <c r="BH806" s="308"/>
      <c r="BI806" s="309"/>
      <c r="BJ806" s="310"/>
      <c r="BK806" s="310"/>
      <c r="BL806" s="310"/>
      <c r="BM806" s="310"/>
      <c r="BN806" s="214"/>
    </row>
    <row r="807" ht="22.5" customHeight="1">
      <c r="A807" s="85" t="str">
        <f t="shared" si="6"/>
        <v/>
      </c>
      <c r="B807" s="321"/>
      <c r="C807" s="319" t="str">
        <f t="shared" si="1"/>
        <v/>
      </c>
      <c r="D807" s="322"/>
      <c r="E807" s="320" t="str">
        <f t="shared" si="2"/>
        <v/>
      </c>
      <c r="F807" s="323"/>
      <c r="G807" s="164"/>
      <c r="H807" s="88" t="str">
        <f t="array" ref="H807">IF(D807="","",XLOOKUP(D807,'Master Data'!K:K,'Master Data'!N:N,"Input in Master Data",0,1))</f>
        <v/>
      </c>
      <c r="I807" s="88" t="str">
        <f t="array" ref="I807">IF(D807="","",XLOOKUP(D807,'Master Data'!K:K,'Master Data'!O:O,"Input in Master Data",0,1))</f>
        <v/>
      </c>
      <c r="J807" s="88" t="str">
        <f t="array" ref="J807">if(V807="","",XLOOKUP(V807,Master[Company],Master[Blow],"Unknown",0,1))</f>
        <v/>
      </c>
      <c r="K807" s="88" t="str">
        <f t="array" ref="K807">if(V807="","",XLOOKUP(V807,Master[Company],Master[Pigging],"Unknown",0,1))</f>
        <v/>
      </c>
      <c r="L807" s="88" t="str">
        <f t="array" ref="L807">if(V807="","",XLOOKUP(V807,Master[Company],Master[Load Method],"Unknown",0,1))</f>
        <v/>
      </c>
      <c r="M807" s="88" t="str">
        <f t="array" ref="M807">if(V807="","",XLOOKUP(V807,Master[Company],Master[Line Distance],"Unknown",0,1))</f>
        <v/>
      </c>
      <c r="N807" s="164"/>
      <c r="O807" s="301"/>
      <c r="P807" s="88"/>
      <c r="Q807" s="88" t="str">
        <f t="array" ref="Q807">if(V807="","",XLOOKUP(V807,Master[Company],Master[Terms],"NA",0,1))</f>
        <v/>
      </c>
      <c r="R807" s="88" t="str">
        <f t="shared" si="3"/>
        <v/>
      </c>
      <c r="S807" s="88" t="str">
        <f t="array" ref="S807">if(V807="","",XLOOKUP(V807,Master[Company],Master[Group],"NA",0,1))</f>
        <v/>
      </c>
      <c r="T807" s="88" t="str">
        <f t="array" ref="T807">if(V807="","",XLOOKUP(V807,Master[Company],Master[Loading Location],"NA",0,1))</f>
        <v/>
      </c>
      <c r="U807" s="88" t="str">
        <f t="array" ref="U807">if(V807="","",XLOOKUP(V807,Master[Company],Master[Acronym],"NA",0,1))</f>
        <v/>
      </c>
      <c r="V807" s="88"/>
      <c r="W807" s="90"/>
      <c r="X807" s="90"/>
      <c r="Y807" s="88"/>
      <c r="Z807" s="88" t="str">
        <f t="shared" si="5"/>
        <v/>
      </c>
      <c r="AA807" s="88"/>
      <c r="AB807" s="88"/>
      <c r="AC807" s="88"/>
      <c r="AD807" s="166"/>
      <c r="AE807" s="303"/>
      <c r="AF807" s="304"/>
      <c r="AG807" s="304"/>
      <c r="AH807" s="304"/>
      <c r="AI807" s="304"/>
      <c r="AJ807" s="304"/>
      <c r="AK807" s="304"/>
      <c r="AL807" s="305"/>
      <c r="AM807" s="304"/>
      <c r="AN807" s="304"/>
      <c r="AO807" s="304"/>
      <c r="AP807" s="304"/>
      <c r="AQ807" s="304"/>
      <c r="AR807" s="304"/>
      <c r="AS807" s="304"/>
      <c r="AT807" s="304"/>
      <c r="AU807" s="164"/>
      <c r="AV807" s="306"/>
      <c r="AW807" s="306"/>
      <c r="AX807" s="164"/>
      <c r="AY807" s="166"/>
      <c r="AZ807" s="88"/>
      <c r="BA807" s="88"/>
      <c r="BB807" s="88"/>
      <c r="BC807" s="88"/>
      <c r="BD807" s="307"/>
      <c r="BE807" s="88"/>
      <c r="BF807" s="88"/>
      <c r="BG807" s="88"/>
      <c r="BH807" s="308"/>
      <c r="BI807" s="309"/>
      <c r="BJ807" s="310"/>
      <c r="BK807" s="310"/>
      <c r="BL807" s="310"/>
      <c r="BM807" s="310"/>
      <c r="BN807" s="214"/>
    </row>
    <row r="808" ht="22.5" customHeight="1">
      <c r="A808" s="85" t="str">
        <f t="shared" si="6"/>
        <v/>
      </c>
      <c r="B808" s="321"/>
      <c r="C808" s="319" t="str">
        <f t="shared" si="1"/>
        <v/>
      </c>
      <c r="D808" s="322"/>
      <c r="E808" s="320" t="str">
        <f t="shared" si="2"/>
        <v/>
      </c>
      <c r="F808" s="323"/>
      <c r="G808" s="164"/>
      <c r="H808" s="88" t="str">
        <f t="array" ref="H808">IF(D808="","",XLOOKUP(D808,'Master Data'!K:K,'Master Data'!N:N,"Input in Master Data",0,1))</f>
        <v/>
      </c>
      <c r="I808" s="88" t="str">
        <f t="array" ref="I808">IF(D808="","",XLOOKUP(D808,'Master Data'!K:K,'Master Data'!O:O,"Input in Master Data",0,1))</f>
        <v/>
      </c>
      <c r="J808" s="88" t="str">
        <f t="array" ref="J808">if(V808="","",XLOOKUP(V808,Master[Company],Master[Blow],"Unknown",0,1))</f>
        <v/>
      </c>
      <c r="K808" s="88" t="str">
        <f t="array" ref="K808">if(V808="","",XLOOKUP(V808,Master[Company],Master[Pigging],"Unknown",0,1))</f>
        <v/>
      </c>
      <c r="L808" s="88" t="str">
        <f t="array" ref="L808">if(V808="","",XLOOKUP(V808,Master[Company],Master[Load Method],"Unknown",0,1))</f>
        <v/>
      </c>
      <c r="M808" s="88" t="str">
        <f t="array" ref="M808">if(V808="","",XLOOKUP(V808,Master[Company],Master[Line Distance],"Unknown",0,1))</f>
        <v/>
      </c>
      <c r="N808" s="164"/>
      <c r="O808" s="301"/>
      <c r="P808" s="88"/>
      <c r="Q808" s="88" t="str">
        <f t="array" ref="Q808">if(V808="","",XLOOKUP(V808,Master[Company],Master[Terms],"NA",0,1))</f>
        <v/>
      </c>
      <c r="R808" s="88" t="str">
        <f t="shared" si="3"/>
        <v/>
      </c>
      <c r="S808" s="88" t="str">
        <f t="array" ref="S808">if(V808="","",XLOOKUP(V808,Master[Company],Master[Group],"NA",0,1))</f>
        <v/>
      </c>
      <c r="T808" s="88" t="str">
        <f t="array" ref="T808">if(V808="","",XLOOKUP(V808,Master[Company],Master[Loading Location],"NA",0,1))</f>
        <v/>
      </c>
      <c r="U808" s="88" t="str">
        <f t="array" ref="U808">if(V808="","",XLOOKUP(V808,Master[Company],Master[Acronym],"NA",0,1))</f>
        <v/>
      </c>
      <c r="V808" s="88"/>
      <c r="W808" s="90"/>
      <c r="X808" s="90"/>
      <c r="Y808" s="88"/>
      <c r="Z808" s="88" t="str">
        <f t="shared" si="5"/>
        <v/>
      </c>
      <c r="AA808" s="88"/>
      <c r="AB808" s="88"/>
      <c r="AC808" s="88"/>
      <c r="AD808" s="166"/>
      <c r="AE808" s="303"/>
      <c r="AF808" s="304"/>
      <c r="AG808" s="304"/>
      <c r="AH808" s="304"/>
      <c r="AI808" s="304"/>
      <c r="AJ808" s="304"/>
      <c r="AK808" s="304"/>
      <c r="AL808" s="305"/>
      <c r="AM808" s="304"/>
      <c r="AN808" s="304"/>
      <c r="AO808" s="304"/>
      <c r="AP808" s="304"/>
      <c r="AQ808" s="304"/>
      <c r="AR808" s="304"/>
      <c r="AS808" s="304"/>
      <c r="AT808" s="304"/>
      <c r="AU808" s="164"/>
      <c r="AV808" s="306"/>
      <c r="AW808" s="306"/>
      <c r="AX808" s="164"/>
      <c r="AY808" s="166"/>
      <c r="AZ808" s="88"/>
      <c r="BA808" s="88"/>
      <c r="BB808" s="88"/>
      <c r="BC808" s="88"/>
      <c r="BD808" s="307"/>
      <c r="BE808" s="88"/>
      <c r="BF808" s="88"/>
      <c r="BG808" s="88"/>
      <c r="BH808" s="308"/>
      <c r="BI808" s="309"/>
      <c r="BJ808" s="310"/>
      <c r="BK808" s="310"/>
      <c r="BL808" s="310"/>
      <c r="BM808" s="310"/>
      <c r="BN808" s="214"/>
    </row>
    <row r="809" ht="22.5" customHeight="1">
      <c r="A809" s="85" t="str">
        <f t="shared" si="6"/>
        <v/>
      </c>
      <c r="B809" s="321"/>
      <c r="C809" s="319" t="str">
        <f t="shared" si="1"/>
        <v/>
      </c>
      <c r="D809" s="322"/>
      <c r="E809" s="320" t="str">
        <f t="shared" si="2"/>
        <v/>
      </c>
      <c r="F809" s="323"/>
      <c r="G809" s="164"/>
      <c r="H809" s="88" t="str">
        <f t="array" ref="H809">IF(D809="","",XLOOKUP(D809,'Master Data'!K:K,'Master Data'!N:N,"Input in Master Data",0,1))</f>
        <v/>
      </c>
      <c r="I809" s="88" t="str">
        <f t="array" ref="I809">IF(D809="","",XLOOKUP(D809,'Master Data'!K:K,'Master Data'!O:O,"Input in Master Data",0,1))</f>
        <v/>
      </c>
      <c r="J809" s="88" t="str">
        <f t="array" ref="J809">if(V809="","",XLOOKUP(V809,Master[Company],Master[Blow],"Unknown",0,1))</f>
        <v/>
      </c>
      <c r="K809" s="88" t="str">
        <f t="array" ref="K809">if(V809="","",XLOOKUP(V809,Master[Company],Master[Pigging],"Unknown",0,1))</f>
        <v/>
      </c>
      <c r="L809" s="88" t="str">
        <f t="array" ref="L809">if(V809="","",XLOOKUP(V809,Master[Company],Master[Load Method],"Unknown",0,1))</f>
        <v/>
      </c>
      <c r="M809" s="88" t="str">
        <f t="array" ref="M809">if(V809="","",XLOOKUP(V809,Master[Company],Master[Line Distance],"Unknown",0,1))</f>
        <v/>
      </c>
      <c r="N809" s="164"/>
      <c r="O809" s="301"/>
      <c r="P809" s="88"/>
      <c r="Q809" s="88" t="str">
        <f t="array" ref="Q809">if(V809="","",XLOOKUP(V809,Master[Company],Master[Terms],"NA",0,1))</f>
        <v/>
      </c>
      <c r="R809" s="88" t="str">
        <f t="shared" si="3"/>
        <v/>
      </c>
      <c r="S809" s="88" t="str">
        <f t="array" ref="S809">if(V809="","",XLOOKUP(V809,Master[Company],Master[Group],"NA",0,1))</f>
        <v/>
      </c>
      <c r="T809" s="88" t="str">
        <f t="array" ref="T809">if(V809="","",XLOOKUP(V809,Master[Company],Master[Loading Location],"NA",0,1))</f>
        <v/>
      </c>
      <c r="U809" s="88" t="str">
        <f t="array" ref="U809">if(V809="","",XLOOKUP(V809,Master[Company],Master[Acronym],"NA",0,1))</f>
        <v/>
      </c>
      <c r="V809" s="88"/>
      <c r="W809" s="90"/>
      <c r="X809" s="90"/>
      <c r="Y809" s="88"/>
      <c r="Z809" s="88" t="str">
        <f t="shared" si="5"/>
        <v/>
      </c>
      <c r="AA809" s="88"/>
      <c r="AB809" s="88"/>
      <c r="AC809" s="88"/>
      <c r="AD809" s="166"/>
      <c r="AE809" s="303"/>
      <c r="AF809" s="304"/>
      <c r="AG809" s="304"/>
      <c r="AH809" s="304"/>
      <c r="AI809" s="304"/>
      <c r="AJ809" s="304"/>
      <c r="AK809" s="304"/>
      <c r="AL809" s="305"/>
      <c r="AM809" s="304"/>
      <c r="AN809" s="304"/>
      <c r="AO809" s="304"/>
      <c r="AP809" s="304"/>
      <c r="AQ809" s="304"/>
      <c r="AR809" s="304"/>
      <c r="AS809" s="304"/>
      <c r="AT809" s="304"/>
      <c r="AU809" s="164"/>
      <c r="AV809" s="306"/>
      <c r="AW809" s="306"/>
      <c r="AX809" s="164"/>
      <c r="AY809" s="166"/>
      <c r="AZ809" s="88"/>
      <c r="BA809" s="88"/>
      <c r="BB809" s="88"/>
      <c r="BC809" s="88"/>
      <c r="BD809" s="307"/>
      <c r="BE809" s="88"/>
      <c r="BF809" s="88"/>
      <c r="BG809" s="88"/>
      <c r="BH809" s="308"/>
      <c r="BI809" s="309"/>
      <c r="BJ809" s="310"/>
      <c r="BK809" s="310"/>
      <c r="BL809" s="310"/>
      <c r="BM809" s="310"/>
      <c r="BN809" s="214"/>
    </row>
    <row r="810" ht="22.5" customHeight="1">
      <c r="A810" s="85" t="str">
        <f t="shared" si="6"/>
        <v/>
      </c>
      <c r="B810" s="321"/>
      <c r="C810" s="319" t="str">
        <f t="shared" si="1"/>
        <v/>
      </c>
      <c r="D810" s="322"/>
      <c r="E810" s="320" t="str">
        <f t="shared" si="2"/>
        <v/>
      </c>
      <c r="F810" s="323"/>
      <c r="G810" s="164"/>
      <c r="H810" s="88" t="str">
        <f t="array" ref="H810">IF(D810="","",XLOOKUP(D810,'Master Data'!K:K,'Master Data'!N:N,"Input in Master Data",0,1))</f>
        <v/>
      </c>
      <c r="I810" s="88" t="str">
        <f t="array" ref="I810">IF(D810="","",XLOOKUP(D810,'Master Data'!K:K,'Master Data'!O:O,"Input in Master Data",0,1))</f>
        <v/>
      </c>
      <c r="J810" s="88" t="str">
        <f t="array" ref="J810">if(V810="","",XLOOKUP(V810,Master[Company],Master[Blow],"Unknown",0,1))</f>
        <v/>
      </c>
      <c r="K810" s="88" t="str">
        <f t="array" ref="K810">if(V810="","",XLOOKUP(V810,Master[Company],Master[Pigging],"Unknown",0,1))</f>
        <v/>
      </c>
      <c r="L810" s="88" t="str">
        <f t="array" ref="L810">if(V810="","",XLOOKUP(V810,Master[Company],Master[Load Method],"Unknown",0,1))</f>
        <v/>
      </c>
      <c r="M810" s="88" t="str">
        <f t="array" ref="M810">if(V810="","",XLOOKUP(V810,Master[Company],Master[Line Distance],"Unknown",0,1))</f>
        <v/>
      </c>
      <c r="N810" s="164"/>
      <c r="O810" s="301"/>
      <c r="P810" s="88"/>
      <c r="Q810" s="88" t="str">
        <f t="array" ref="Q810">if(V810="","",XLOOKUP(V810,Master[Company],Master[Terms],"NA",0,1))</f>
        <v/>
      </c>
      <c r="R810" s="88" t="str">
        <f t="shared" si="3"/>
        <v/>
      </c>
      <c r="S810" s="88" t="str">
        <f t="array" ref="S810">if(V810="","",XLOOKUP(V810,Master[Company],Master[Group],"NA",0,1))</f>
        <v/>
      </c>
      <c r="T810" s="88" t="str">
        <f t="array" ref="T810">if(V810="","",XLOOKUP(V810,Master[Company],Master[Loading Location],"NA",0,1))</f>
        <v/>
      </c>
      <c r="U810" s="88" t="str">
        <f t="array" ref="U810">if(V810="","",XLOOKUP(V810,Master[Company],Master[Acronym],"NA",0,1))</f>
        <v/>
      </c>
      <c r="V810" s="88"/>
      <c r="W810" s="90"/>
      <c r="X810" s="90"/>
      <c r="Y810" s="88"/>
      <c r="Z810" s="88" t="str">
        <f t="shared" si="5"/>
        <v/>
      </c>
      <c r="AA810" s="88"/>
      <c r="AB810" s="88"/>
      <c r="AC810" s="88"/>
      <c r="AD810" s="166"/>
      <c r="AE810" s="303"/>
      <c r="AF810" s="304"/>
      <c r="AG810" s="304"/>
      <c r="AH810" s="304"/>
      <c r="AI810" s="304"/>
      <c r="AJ810" s="304"/>
      <c r="AK810" s="304"/>
      <c r="AL810" s="305"/>
      <c r="AM810" s="304"/>
      <c r="AN810" s="304"/>
      <c r="AO810" s="304"/>
      <c r="AP810" s="304"/>
      <c r="AQ810" s="304"/>
      <c r="AR810" s="304"/>
      <c r="AS810" s="304"/>
      <c r="AT810" s="304"/>
      <c r="AU810" s="164"/>
      <c r="AV810" s="306"/>
      <c r="AW810" s="306"/>
      <c r="AX810" s="164"/>
      <c r="AY810" s="166"/>
      <c r="AZ810" s="88"/>
      <c r="BA810" s="88"/>
      <c r="BB810" s="88"/>
      <c r="BC810" s="88"/>
      <c r="BD810" s="307"/>
      <c r="BE810" s="88"/>
      <c r="BF810" s="88"/>
      <c r="BG810" s="88"/>
      <c r="BH810" s="308"/>
      <c r="BI810" s="309"/>
      <c r="BJ810" s="310"/>
      <c r="BK810" s="310"/>
      <c r="BL810" s="310"/>
      <c r="BM810" s="310"/>
      <c r="BN810" s="214"/>
    </row>
    <row r="811" ht="22.5" customHeight="1">
      <c r="A811" s="85" t="str">
        <f t="shared" si="6"/>
        <v/>
      </c>
      <c r="B811" s="321"/>
      <c r="C811" s="319" t="str">
        <f t="shared" si="1"/>
        <v/>
      </c>
      <c r="D811" s="322"/>
      <c r="E811" s="320" t="str">
        <f t="shared" si="2"/>
        <v/>
      </c>
      <c r="F811" s="323"/>
      <c r="G811" s="164"/>
      <c r="H811" s="88" t="str">
        <f t="array" ref="H811">IF(D811="","",XLOOKUP(D811,'Master Data'!K:K,'Master Data'!N:N,"Input in Master Data",0,1))</f>
        <v/>
      </c>
      <c r="I811" s="88" t="str">
        <f t="array" ref="I811">IF(D811="","",XLOOKUP(D811,'Master Data'!K:K,'Master Data'!O:O,"Input in Master Data",0,1))</f>
        <v/>
      </c>
      <c r="J811" s="88" t="str">
        <f t="array" ref="J811">if(V811="","",XLOOKUP(V811,Master[Company],Master[Blow],"Unknown",0,1))</f>
        <v/>
      </c>
      <c r="K811" s="88" t="str">
        <f t="array" ref="K811">if(V811="","",XLOOKUP(V811,Master[Company],Master[Pigging],"Unknown",0,1))</f>
        <v/>
      </c>
      <c r="L811" s="88" t="str">
        <f t="array" ref="L811">if(V811="","",XLOOKUP(V811,Master[Company],Master[Load Method],"Unknown",0,1))</f>
        <v/>
      </c>
      <c r="M811" s="88" t="str">
        <f t="array" ref="M811">if(V811="","",XLOOKUP(V811,Master[Company],Master[Line Distance],"Unknown",0,1))</f>
        <v/>
      </c>
      <c r="N811" s="164"/>
      <c r="O811" s="301"/>
      <c r="P811" s="88"/>
      <c r="Q811" s="88" t="str">
        <f t="array" ref="Q811">if(V811="","",XLOOKUP(V811,Master[Company],Master[Terms],"NA",0,1))</f>
        <v/>
      </c>
      <c r="R811" s="88" t="str">
        <f t="shared" si="3"/>
        <v/>
      </c>
      <c r="S811" s="88" t="str">
        <f t="array" ref="S811">if(V811="","",XLOOKUP(V811,Master[Company],Master[Group],"NA",0,1))</f>
        <v/>
      </c>
      <c r="T811" s="88" t="str">
        <f t="array" ref="T811">if(V811="","",XLOOKUP(V811,Master[Company],Master[Loading Location],"NA",0,1))</f>
        <v/>
      </c>
      <c r="U811" s="88" t="str">
        <f t="array" ref="U811">if(V811="","",XLOOKUP(V811,Master[Company],Master[Acronym],"NA",0,1))</f>
        <v/>
      </c>
      <c r="V811" s="88"/>
      <c r="W811" s="90"/>
      <c r="X811" s="90"/>
      <c r="Y811" s="88"/>
      <c r="Z811" s="88" t="str">
        <f t="shared" si="5"/>
        <v/>
      </c>
      <c r="AA811" s="88"/>
      <c r="AB811" s="88"/>
      <c r="AC811" s="88"/>
      <c r="AD811" s="166"/>
      <c r="AE811" s="303"/>
      <c r="AF811" s="304"/>
      <c r="AG811" s="304"/>
      <c r="AH811" s="304"/>
      <c r="AI811" s="304"/>
      <c r="AJ811" s="304"/>
      <c r="AK811" s="304"/>
      <c r="AL811" s="305"/>
      <c r="AM811" s="304"/>
      <c r="AN811" s="304"/>
      <c r="AO811" s="304"/>
      <c r="AP811" s="304"/>
      <c r="AQ811" s="304"/>
      <c r="AR811" s="304"/>
      <c r="AS811" s="304"/>
      <c r="AT811" s="304"/>
      <c r="AU811" s="164"/>
      <c r="AV811" s="306"/>
      <c r="AW811" s="306"/>
      <c r="AX811" s="164"/>
      <c r="AY811" s="166"/>
      <c r="AZ811" s="88"/>
      <c r="BA811" s="88"/>
      <c r="BB811" s="88"/>
      <c r="BC811" s="88"/>
      <c r="BD811" s="307"/>
      <c r="BE811" s="88"/>
      <c r="BF811" s="88"/>
      <c r="BG811" s="88"/>
      <c r="BH811" s="308"/>
      <c r="BI811" s="309"/>
      <c r="BJ811" s="310"/>
      <c r="BK811" s="310"/>
      <c r="BL811" s="310"/>
      <c r="BM811" s="310"/>
      <c r="BN811" s="214"/>
    </row>
    <row r="812" ht="22.5" customHeight="1">
      <c r="A812" s="85" t="str">
        <f t="shared" si="6"/>
        <v/>
      </c>
      <c r="B812" s="321"/>
      <c r="C812" s="319" t="str">
        <f t="shared" si="1"/>
        <v/>
      </c>
      <c r="D812" s="322"/>
      <c r="E812" s="320" t="str">
        <f t="shared" si="2"/>
        <v/>
      </c>
      <c r="F812" s="323"/>
      <c r="G812" s="164"/>
      <c r="H812" s="88" t="str">
        <f t="array" ref="H812">IF(D812="","",XLOOKUP(D812,'Master Data'!K:K,'Master Data'!N:N,"Input in Master Data",0,1))</f>
        <v/>
      </c>
      <c r="I812" s="88" t="str">
        <f t="array" ref="I812">IF(D812="","",XLOOKUP(D812,'Master Data'!K:K,'Master Data'!O:O,"Input in Master Data",0,1))</f>
        <v/>
      </c>
      <c r="J812" s="88" t="str">
        <f t="array" ref="J812">if(V812="","",XLOOKUP(V812,Master[Company],Master[Blow],"Unknown",0,1))</f>
        <v/>
      </c>
      <c r="K812" s="88" t="str">
        <f t="array" ref="K812">if(V812="","",XLOOKUP(V812,Master[Company],Master[Pigging],"Unknown",0,1))</f>
        <v/>
      </c>
      <c r="L812" s="88" t="str">
        <f t="array" ref="L812">if(V812="","",XLOOKUP(V812,Master[Company],Master[Load Method],"Unknown",0,1))</f>
        <v/>
      </c>
      <c r="M812" s="88" t="str">
        <f t="array" ref="M812">if(V812="","",XLOOKUP(V812,Master[Company],Master[Line Distance],"Unknown",0,1))</f>
        <v/>
      </c>
      <c r="N812" s="164"/>
      <c r="O812" s="301"/>
      <c r="P812" s="88"/>
      <c r="Q812" s="88" t="str">
        <f t="array" ref="Q812">if(V812="","",XLOOKUP(V812,Master[Company],Master[Terms],"NA",0,1))</f>
        <v/>
      </c>
      <c r="R812" s="88" t="str">
        <f t="shared" si="3"/>
        <v/>
      </c>
      <c r="S812" s="88" t="str">
        <f t="array" ref="S812">if(V812="","",XLOOKUP(V812,Master[Company],Master[Group],"NA",0,1))</f>
        <v/>
      </c>
      <c r="T812" s="88" t="str">
        <f t="array" ref="T812">if(V812="","",XLOOKUP(V812,Master[Company],Master[Loading Location],"NA",0,1))</f>
        <v/>
      </c>
      <c r="U812" s="88" t="str">
        <f t="array" ref="U812">if(V812="","",XLOOKUP(V812,Master[Company],Master[Acronym],"NA",0,1))</f>
        <v/>
      </c>
      <c r="V812" s="88"/>
      <c r="W812" s="90"/>
      <c r="X812" s="90"/>
      <c r="Y812" s="88"/>
      <c r="Z812" s="88" t="str">
        <f t="shared" si="5"/>
        <v/>
      </c>
      <c r="AA812" s="88"/>
      <c r="AB812" s="88"/>
      <c r="AC812" s="88"/>
      <c r="AD812" s="166"/>
      <c r="AE812" s="303"/>
      <c r="AF812" s="304"/>
      <c r="AG812" s="304"/>
      <c r="AH812" s="304"/>
      <c r="AI812" s="304"/>
      <c r="AJ812" s="304"/>
      <c r="AK812" s="304"/>
      <c r="AL812" s="305"/>
      <c r="AM812" s="304"/>
      <c r="AN812" s="304"/>
      <c r="AO812" s="304"/>
      <c r="AP812" s="304"/>
      <c r="AQ812" s="304"/>
      <c r="AR812" s="304"/>
      <c r="AS812" s="304"/>
      <c r="AT812" s="304"/>
      <c r="AU812" s="164"/>
      <c r="AV812" s="306"/>
      <c r="AW812" s="306"/>
      <c r="AX812" s="164"/>
      <c r="AY812" s="166"/>
      <c r="AZ812" s="88"/>
      <c r="BA812" s="88"/>
      <c r="BB812" s="88"/>
      <c r="BC812" s="88"/>
      <c r="BD812" s="307"/>
      <c r="BE812" s="88"/>
      <c r="BF812" s="88"/>
      <c r="BG812" s="88"/>
      <c r="BH812" s="308"/>
      <c r="BI812" s="309"/>
      <c r="BJ812" s="310"/>
      <c r="BK812" s="310"/>
      <c r="BL812" s="310"/>
      <c r="BM812" s="310"/>
      <c r="BN812" s="214"/>
    </row>
    <row r="813" ht="22.5" customHeight="1">
      <c r="A813" s="85" t="str">
        <f t="shared" si="6"/>
        <v/>
      </c>
      <c r="B813" s="321"/>
      <c r="C813" s="319" t="str">
        <f t="shared" si="1"/>
        <v/>
      </c>
      <c r="D813" s="322"/>
      <c r="E813" s="320" t="str">
        <f t="shared" si="2"/>
        <v/>
      </c>
      <c r="F813" s="323"/>
      <c r="G813" s="164"/>
      <c r="H813" s="88" t="str">
        <f t="array" ref="H813">IF(D813="","",XLOOKUP(D813,'Master Data'!K:K,'Master Data'!N:N,"Input in Master Data",0,1))</f>
        <v/>
      </c>
      <c r="I813" s="88" t="str">
        <f t="array" ref="I813">IF(D813="","",XLOOKUP(D813,'Master Data'!K:K,'Master Data'!O:O,"Input in Master Data",0,1))</f>
        <v/>
      </c>
      <c r="J813" s="88" t="str">
        <f t="array" ref="J813">if(V813="","",XLOOKUP(V813,Master[Company],Master[Blow],"Unknown",0,1))</f>
        <v/>
      </c>
      <c r="K813" s="88" t="str">
        <f t="array" ref="K813">if(V813="","",XLOOKUP(V813,Master[Company],Master[Pigging],"Unknown",0,1))</f>
        <v/>
      </c>
      <c r="L813" s="88" t="str">
        <f t="array" ref="L813">if(V813="","",XLOOKUP(V813,Master[Company],Master[Load Method],"Unknown",0,1))</f>
        <v/>
      </c>
      <c r="M813" s="88" t="str">
        <f t="array" ref="M813">if(V813="","",XLOOKUP(V813,Master[Company],Master[Line Distance],"Unknown",0,1))</f>
        <v/>
      </c>
      <c r="N813" s="164"/>
      <c r="O813" s="301"/>
      <c r="P813" s="88"/>
      <c r="Q813" s="88" t="str">
        <f t="array" ref="Q813">if(V813="","",XLOOKUP(V813,Master[Company],Master[Terms],"NA",0,1))</f>
        <v/>
      </c>
      <c r="R813" s="88" t="str">
        <f t="shared" si="3"/>
        <v/>
      </c>
      <c r="S813" s="88" t="str">
        <f t="array" ref="S813">if(V813="","",XLOOKUP(V813,Master[Company],Master[Group],"NA",0,1))</f>
        <v/>
      </c>
      <c r="T813" s="88" t="str">
        <f t="array" ref="T813">if(V813="","",XLOOKUP(V813,Master[Company],Master[Loading Location],"NA",0,1))</f>
        <v/>
      </c>
      <c r="U813" s="88" t="str">
        <f t="array" ref="U813">if(V813="","",XLOOKUP(V813,Master[Company],Master[Acronym],"NA",0,1))</f>
        <v/>
      </c>
      <c r="V813" s="88"/>
      <c r="W813" s="90"/>
      <c r="X813" s="90"/>
      <c r="Y813" s="88"/>
      <c r="Z813" s="88" t="str">
        <f t="shared" si="5"/>
        <v/>
      </c>
      <c r="AA813" s="88"/>
      <c r="AB813" s="88"/>
      <c r="AC813" s="88"/>
      <c r="AD813" s="166"/>
      <c r="AE813" s="303"/>
      <c r="AF813" s="304"/>
      <c r="AG813" s="304"/>
      <c r="AH813" s="304"/>
      <c r="AI813" s="304"/>
      <c r="AJ813" s="304"/>
      <c r="AK813" s="304"/>
      <c r="AL813" s="305"/>
      <c r="AM813" s="304"/>
      <c r="AN813" s="304"/>
      <c r="AO813" s="304"/>
      <c r="AP813" s="304"/>
      <c r="AQ813" s="304"/>
      <c r="AR813" s="304"/>
      <c r="AS813" s="304"/>
      <c r="AT813" s="304"/>
      <c r="AU813" s="164"/>
      <c r="AV813" s="306"/>
      <c r="AW813" s="306"/>
      <c r="AX813" s="164"/>
      <c r="AY813" s="166"/>
      <c r="AZ813" s="88"/>
      <c r="BA813" s="88"/>
      <c r="BB813" s="88"/>
      <c r="BC813" s="88"/>
      <c r="BD813" s="307"/>
      <c r="BE813" s="88"/>
      <c r="BF813" s="88"/>
      <c r="BG813" s="88"/>
      <c r="BH813" s="308"/>
      <c r="BI813" s="309"/>
      <c r="BJ813" s="310"/>
      <c r="BK813" s="310"/>
      <c r="BL813" s="310"/>
      <c r="BM813" s="310"/>
      <c r="BN813" s="214"/>
    </row>
    <row r="814" ht="22.5" customHeight="1">
      <c r="A814" s="85" t="str">
        <f t="shared" si="6"/>
        <v/>
      </c>
      <c r="B814" s="321"/>
      <c r="C814" s="319" t="str">
        <f t="shared" si="1"/>
        <v/>
      </c>
      <c r="D814" s="322"/>
      <c r="E814" s="320" t="str">
        <f t="shared" si="2"/>
        <v/>
      </c>
      <c r="F814" s="323"/>
      <c r="G814" s="164"/>
      <c r="H814" s="88" t="str">
        <f t="array" ref="H814">IF(D814="","",XLOOKUP(D814,'Master Data'!K:K,'Master Data'!N:N,"Input in Master Data",0,1))</f>
        <v/>
      </c>
      <c r="I814" s="88" t="str">
        <f t="array" ref="I814">IF(D814="","",XLOOKUP(D814,'Master Data'!K:K,'Master Data'!O:O,"Input in Master Data",0,1))</f>
        <v/>
      </c>
      <c r="J814" s="88" t="str">
        <f t="array" ref="J814">if(V814="","",XLOOKUP(V814,Master[Company],Master[Blow],"Unknown",0,1))</f>
        <v/>
      </c>
      <c r="K814" s="88" t="str">
        <f t="array" ref="K814">if(V814="","",XLOOKUP(V814,Master[Company],Master[Pigging],"Unknown",0,1))</f>
        <v/>
      </c>
      <c r="L814" s="88" t="str">
        <f t="array" ref="L814">if(V814="","",XLOOKUP(V814,Master[Company],Master[Load Method],"Unknown",0,1))</f>
        <v/>
      </c>
      <c r="M814" s="88" t="str">
        <f t="array" ref="M814">if(V814="","",XLOOKUP(V814,Master[Company],Master[Line Distance],"Unknown",0,1))</f>
        <v/>
      </c>
      <c r="N814" s="164"/>
      <c r="O814" s="301"/>
      <c r="P814" s="88"/>
      <c r="Q814" s="88" t="str">
        <f t="array" ref="Q814">if(V814="","",XLOOKUP(V814,Master[Company],Master[Terms],"NA",0,1))</f>
        <v/>
      </c>
      <c r="R814" s="88" t="str">
        <f t="shared" si="3"/>
        <v/>
      </c>
      <c r="S814" s="88" t="str">
        <f t="array" ref="S814">if(V814="","",XLOOKUP(V814,Master[Company],Master[Group],"NA",0,1))</f>
        <v/>
      </c>
      <c r="T814" s="88" t="str">
        <f t="array" ref="T814">if(V814="","",XLOOKUP(V814,Master[Company],Master[Loading Location],"NA",0,1))</f>
        <v/>
      </c>
      <c r="U814" s="88" t="str">
        <f t="array" ref="U814">if(V814="","",XLOOKUP(V814,Master[Company],Master[Acronym],"NA",0,1))</f>
        <v/>
      </c>
      <c r="V814" s="88"/>
      <c r="W814" s="90"/>
      <c r="X814" s="90"/>
      <c r="Y814" s="88"/>
      <c r="Z814" s="88" t="str">
        <f t="shared" si="5"/>
        <v/>
      </c>
      <c r="AA814" s="88"/>
      <c r="AB814" s="88"/>
      <c r="AC814" s="88"/>
      <c r="AD814" s="166"/>
      <c r="AE814" s="303"/>
      <c r="AF814" s="304"/>
      <c r="AG814" s="304"/>
      <c r="AH814" s="304"/>
      <c r="AI814" s="304"/>
      <c r="AJ814" s="304"/>
      <c r="AK814" s="304"/>
      <c r="AL814" s="305"/>
      <c r="AM814" s="304"/>
      <c r="AN814" s="304"/>
      <c r="AO814" s="304"/>
      <c r="AP814" s="304"/>
      <c r="AQ814" s="304"/>
      <c r="AR814" s="304"/>
      <c r="AS814" s="304"/>
      <c r="AT814" s="304"/>
      <c r="AU814" s="164"/>
      <c r="AV814" s="306"/>
      <c r="AW814" s="306"/>
      <c r="AX814" s="164"/>
      <c r="AY814" s="166"/>
      <c r="AZ814" s="88"/>
      <c r="BA814" s="88"/>
      <c r="BB814" s="88"/>
      <c r="BC814" s="88"/>
      <c r="BD814" s="307"/>
      <c r="BE814" s="88"/>
      <c r="BF814" s="88"/>
      <c r="BG814" s="88"/>
      <c r="BH814" s="308"/>
      <c r="BI814" s="309"/>
      <c r="BJ814" s="310"/>
      <c r="BK814" s="310"/>
      <c r="BL814" s="310"/>
      <c r="BM814" s="310"/>
      <c r="BN814" s="214"/>
    </row>
    <row r="815" ht="22.5" customHeight="1">
      <c r="A815" s="85" t="str">
        <f t="shared" si="6"/>
        <v/>
      </c>
      <c r="B815" s="321"/>
      <c r="C815" s="319" t="str">
        <f t="shared" si="1"/>
        <v/>
      </c>
      <c r="D815" s="322"/>
      <c r="E815" s="320" t="str">
        <f t="shared" si="2"/>
        <v/>
      </c>
      <c r="F815" s="323"/>
      <c r="G815" s="164"/>
      <c r="H815" s="88" t="str">
        <f t="array" ref="H815">IF(D815="","",XLOOKUP(D815,'Master Data'!K:K,'Master Data'!N:N,"Input in Master Data",0,1))</f>
        <v/>
      </c>
      <c r="I815" s="88" t="str">
        <f t="array" ref="I815">IF(D815="","",XLOOKUP(D815,'Master Data'!K:K,'Master Data'!O:O,"Input in Master Data",0,1))</f>
        <v/>
      </c>
      <c r="J815" s="88" t="str">
        <f t="array" ref="J815">if(V815="","",XLOOKUP(V815,Master[Company],Master[Blow],"Unknown",0,1))</f>
        <v/>
      </c>
      <c r="K815" s="88" t="str">
        <f t="array" ref="K815">if(V815="","",XLOOKUP(V815,Master[Company],Master[Pigging],"Unknown",0,1))</f>
        <v/>
      </c>
      <c r="L815" s="88" t="str">
        <f t="array" ref="L815">if(V815="","",XLOOKUP(V815,Master[Company],Master[Load Method],"Unknown",0,1))</f>
        <v/>
      </c>
      <c r="M815" s="88" t="str">
        <f t="array" ref="M815">if(V815="","",XLOOKUP(V815,Master[Company],Master[Line Distance],"Unknown",0,1))</f>
        <v/>
      </c>
      <c r="N815" s="164"/>
      <c r="O815" s="301"/>
      <c r="P815" s="88"/>
      <c r="Q815" s="88" t="str">
        <f t="array" ref="Q815">if(V815="","",XLOOKUP(V815,Master[Company],Master[Terms],"NA",0,1))</f>
        <v/>
      </c>
      <c r="R815" s="88" t="str">
        <f t="shared" si="3"/>
        <v/>
      </c>
      <c r="S815" s="88" t="str">
        <f t="array" ref="S815">if(V815="","",XLOOKUP(V815,Master[Company],Master[Group],"NA",0,1))</f>
        <v/>
      </c>
      <c r="T815" s="88" t="str">
        <f t="array" ref="T815">if(V815="","",XLOOKUP(V815,Master[Company],Master[Loading Location],"NA",0,1))</f>
        <v/>
      </c>
      <c r="U815" s="88" t="str">
        <f t="array" ref="U815">if(V815="","",XLOOKUP(V815,Master[Company],Master[Acronym],"NA",0,1))</f>
        <v/>
      </c>
      <c r="V815" s="88"/>
      <c r="W815" s="90"/>
      <c r="X815" s="90"/>
      <c r="Y815" s="88"/>
      <c r="Z815" s="88" t="str">
        <f t="shared" si="5"/>
        <v/>
      </c>
      <c r="AA815" s="88"/>
      <c r="AB815" s="88"/>
      <c r="AC815" s="88"/>
      <c r="AD815" s="166"/>
      <c r="AE815" s="303"/>
      <c r="AF815" s="304"/>
      <c r="AG815" s="304"/>
      <c r="AH815" s="304"/>
      <c r="AI815" s="304"/>
      <c r="AJ815" s="304"/>
      <c r="AK815" s="304"/>
      <c r="AL815" s="305"/>
      <c r="AM815" s="304"/>
      <c r="AN815" s="304"/>
      <c r="AO815" s="304"/>
      <c r="AP815" s="304"/>
      <c r="AQ815" s="304"/>
      <c r="AR815" s="304"/>
      <c r="AS815" s="304"/>
      <c r="AT815" s="304"/>
      <c r="AU815" s="164"/>
      <c r="AV815" s="306"/>
      <c r="AW815" s="306"/>
      <c r="AX815" s="164"/>
      <c r="AY815" s="166"/>
      <c r="AZ815" s="88"/>
      <c r="BA815" s="88"/>
      <c r="BB815" s="88"/>
      <c r="BC815" s="88"/>
      <c r="BD815" s="307"/>
      <c r="BE815" s="88"/>
      <c r="BF815" s="88"/>
      <c r="BG815" s="88"/>
      <c r="BH815" s="308"/>
      <c r="BI815" s="309"/>
      <c r="BJ815" s="310"/>
      <c r="BK815" s="310"/>
      <c r="BL815" s="310"/>
      <c r="BM815" s="310"/>
      <c r="BN815" s="214"/>
    </row>
    <row r="816" ht="22.5" customHeight="1">
      <c r="A816" s="85" t="str">
        <f t="shared" si="6"/>
        <v/>
      </c>
      <c r="B816" s="321"/>
      <c r="C816" s="319" t="str">
        <f t="shared" si="1"/>
        <v/>
      </c>
      <c r="D816" s="322"/>
      <c r="E816" s="320" t="str">
        <f t="shared" si="2"/>
        <v/>
      </c>
      <c r="F816" s="323"/>
      <c r="G816" s="164"/>
      <c r="H816" s="88" t="str">
        <f t="array" ref="H816">IF(D816="","",XLOOKUP(D816,'Master Data'!K:K,'Master Data'!N:N,"Input in Master Data",0,1))</f>
        <v/>
      </c>
      <c r="I816" s="88" t="str">
        <f t="array" ref="I816">IF(D816="","",XLOOKUP(D816,'Master Data'!K:K,'Master Data'!O:O,"Input in Master Data",0,1))</f>
        <v/>
      </c>
      <c r="J816" s="88" t="str">
        <f t="array" ref="J816">if(V816="","",XLOOKUP(V816,Master[Company],Master[Blow],"Unknown",0,1))</f>
        <v/>
      </c>
      <c r="K816" s="88" t="str">
        <f t="array" ref="K816">if(V816="","",XLOOKUP(V816,Master[Company],Master[Pigging],"Unknown",0,1))</f>
        <v/>
      </c>
      <c r="L816" s="88" t="str">
        <f t="array" ref="L816">if(V816="","",XLOOKUP(V816,Master[Company],Master[Load Method],"Unknown",0,1))</f>
        <v/>
      </c>
      <c r="M816" s="88" t="str">
        <f t="array" ref="M816">if(V816="","",XLOOKUP(V816,Master[Company],Master[Line Distance],"Unknown",0,1))</f>
        <v/>
      </c>
      <c r="N816" s="164"/>
      <c r="O816" s="301"/>
      <c r="P816" s="88"/>
      <c r="Q816" s="88" t="str">
        <f t="array" ref="Q816">if(V816="","",XLOOKUP(V816,Master[Company],Master[Terms],"NA",0,1))</f>
        <v/>
      </c>
      <c r="R816" s="88" t="str">
        <f t="shared" si="3"/>
        <v/>
      </c>
      <c r="S816" s="88" t="str">
        <f t="array" ref="S816">if(V816="","",XLOOKUP(V816,Master[Company],Master[Group],"NA",0,1))</f>
        <v/>
      </c>
      <c r="T816" s="88" t="str">
        <f t="array" ref="T816">if(V816="","",XLOOKUP(V816,Master[Company],Master[Loading Location],"NA",0,1))</f>
        <v/>
      </c>
      <c r="U816" s="88" t="str">
        <f t="array" ref="U816">if(V816="","",XLOOKUP(V816,Master[Company],Master[Acronym],"NA",0,1))</f>
        <v/>
      </c>
      <c r="V816" s="88"/>
      <c r="W816" s="90"/>
      <c r="X816" s="90"/>
      <c r="Y816" s="88"/>
      <c r="Z816" s="88" t="str">
        <f t="shared" si="5"/>
        <v/>
      </c>
      <c r="AA816" s="88"/>
      <c r="AB816" s="88"/>
      <c r="AC816" s="88"/>
      <c r="AD816" s="166"/>
      <c r="AE816" s="303"/>
      <c r="AF816" s="304"/>
      <c r="AG816" s="304"/>
      <c r="AH816" s="304"/>
      <c r="AI816" s="304"/>
      <c r="AJ816" s="304"/>
      <c r="AK816" s="304"/>
      <c r="AL816" s="305"/>
      <c r="AM816" s="304"/>
      <c r="AN816" s="304"/>
      <c r="AO816" s="304"/>
      <c r="AP816" s="304"/>
      <c r="AQ816" s="304"/>
      <c r="AR816" s="304"/>
      <c r="AS816" s="304"/>
      <c r="AT816" s="304"/>
      <c r="AU816" s="164"/>
      <c r="AV816" s="306"/>
      <c r="AW816" s="306"/>
      <c r="AX816" s="164"/>
      <c r="AY816" s="166"/>
      <c r="AZ816" s="88"/>
      <c r="BA816" s="88"/>
      <c r="BB816" s="88"/>
      <c r="BC816" s="88"/>
      <c r="BD816" s="307"/>
      <c r="BE816" s="88"/>
      <c r="BF816" s="88"/>
      <c r="BG816" s="88"/>
      <c r="BH816" s="308"/>
      <c r="BI816" s="309"/>
      <c r="BJ816" s="310"/>
      <c r="BK816" s="310"/>
      <c r="BL816" s="310"/>
      <c r="BM816" s="310"/>
      <c r="BN816" s="214"/>
    </row>
    <row r="817" ht="22.5" customHeight="1">
      <c r="A817" s="85" t="str">
        <f t="shared" si="6"/>
        <v/>
      </c>
      <c r="B817" s="321"/>
      <c r="C817" s="319" t="str">
        <f t="shared" si="1"/>
        <v/>
      </c>
      <c r="D817" s="322"/>
      <c r="E817" s="320" t="str">
        <f t="shared" si="2"/>
        <v/>
      </c>
      <c r="F817" s="323"/>
      <c r="G817" s="164"/>
      <c r="H817" s="88" t="str">
        <f t="array" ref="H817">IF(D817="","",XLOOKUP(D817,'Master Data'!K:K,'Master Data'!N:N,"Input in Master Data",0,1))</f>
        <v/>
      </c>
      <c r="I817" s="88" t="str">
        <f t="array" ref="I817">IF(D817="","",XLOOKUP(D817,'Master Data'!K:K,'Master Data'!O:O,"Input in Master Data",0,1))</f>
        <v/>
      </c>
      <c r="J817" s="88" t="str">
        <f t="array" ref="J817">if(V817="","",XLOOKUP(V817,Master[Company],Master[Blow],"Unknown",0,1))</f>
        <v/>
      </c>
      <c r="K817" s="88" t="str">
        <f t="array" ref="K817">if(V817="","",XLOOKUP(V817,Master[Company],Master[Pigging],"Unknown",0,1))</f>
        <v/>
      </c>
      <c r="L817" s="88" t="str">
        <f t="array" ref="L817">if(V817="","",XLOOKUP(V817,Master[Company],Master[Load Method],"Unknown",0,1))</f>
        <v/>
      </c>
      <c r="M817" s="88" t="str">
        <f t="array" ref="M817">if(V817="","",XLOOKUP(V817,Master[Company],Master[Line Distance],"Unknown",0,1))</f>
        <v/>
      </c>
      <c r="N817" s="164"/>
      <c r="O817" s="301"/>
      <c r="P817" s="88"/>
      <c r="Q817" s="88" t="str">
        <f t="array" ref="Q817">if(V817="","",XLOOKUP(V817,Master[Company],Master[Terms],"NA",0,1))</f>
        <v/>
      </c>
      <c r="R817" s="88" t="str">
        <f t="shared" si="3"/>
        <v/>
      </c>
      <c r="S817" s="88" t="str">
        <f t="array" ref="S817">if(V817="","",XLOOKUP(V817,Master[Company],Master[Group],"NA",0,1))</f>
        <v/>
      </c>
      <c r="T817" s="88" t="str">
        <f t="array" ref="T817">if(V817="","",XLOOKUP(V817,Master[Company],Master[Loading Location],"NA",0,1))</f>
        <v/>
      </c>
      <c r="U817" s="88" t="str">
        <f t="array" ref="U817">if(V817="","",XLOOKUP(V817,Master[Company],Master[Acronym],"NA",0,1))</f>
        <v/>
      </c>
      <c r="V817" s="88"/>
      <c r="W817" s="90"/>
      <c r="X817" s="90"/>
      <c r="Y817" s="88"/>
      <c r="Z817" s="88" t="str">
        <f t="shared" si="5"/>
        <v/>
      </c>
      <c r="AA817" s="88"/>
      <c r="AB817" s="88"/>
      <c r="AC817" s="88"/>
      <c r="AD817" s="166"/>
      <c r="AE817" s="303"/>
      <c r="AF817" s="304"/>
      <c r="AG817" s="304"/>
      <c r="AH817" s="304"/>
      <c r="AI817" s="304"/>
      <c r="AJ817" s="304"/>
      <c r="AK817" s="304"/>
      <c r="AL817" s="305"/>
      <c r="AM817" s="304"/>
      <c r="AN817" s="304"/>
      <c r="AO817" s="304"/>
      <c r="AP817" s="304"/>
      <c r="AQ817" s="304"/>
      <c r="AR817" s="304"/>
      <c r="AS817" s="304"/>
      <c r="AT817" s="304"/>
      <c r="AU817" s="164"/>
      <c r="AV817" s="306"/>
      <c r="AW817" s="306"/>
      <c r="AX817" s="164"/>
      <c r="AY817" s="166"/>
      <c r="AZ817" s="88"/>
      <c r="BA817" s="88"/>
      <c r="BB817" s="88"/>
      <c r="BC817" s="88"/>
      <c r="BD817" s="307"/>
      <c r="BE817" s="88"/>
      <c r="BF817" s="88"/>
      <c r="BG817" s="88"/>
      <c r="BH817" s="308"/>
      <c r="BI817" s="309"/>
      <c r="BJ817" s="310"/>
      <c r="BK817" s="310"/>
      <c r="BL817" s="310"/>
      <c r="BM817" s="310"/>
      <c r="BN817" s="214"/>
    </row>
    <row r="818" ht="22.5" customHeight="1">
      <c r="A818" s="85" t="str">
        <f t="shared" si="6"/>
        <v/>
      </c>
      <c r="B818" s="321"/>
      <c r="C818" s="319" t="str">
        <f t="shared" si="1"/>
        <v/>
      </c>
      <c r="D818" s="322"/>
      <c r="E818" s="320" t="str">
        <f t="shared" si="2"/>
        <v/>
      </c>
      <c r="F818" s="323"/>
      <c r="G818" s="164"/>
      <c r="H818" s="88" t="str">
        <f t="array" ref="H818">IF(D818="","",XLOOKUP(D818,'Master Data'!K:K,'Master Data'!N:N,"Input in Master Data",0,1))</f>
        <v/>
      </c>
      <c r="I818" s="88" t="str">
        <f t="array" ref="I818">IF(D818="","",XLOOKUP(D818,'Master Data'!K:K,'Master Data'!O:O,"Input in Master Data",0,1))</f>
        <v/>
      </c>
      <c r="J818" s="88" t="str">
        <f t="array" ref="J818">if(V818="","",XLOOKUP(V818,Master[Company],Master[Blow],"Unknown",0,1))</f>
        <v/>
      </c>
      <c r="K818" s="88" t="str">
        <f t="array" ref="K818">if(V818="","",XLOOKUP(V818,Master[Company],Master[Pigging],"Unknown",0,1))</f>
        <v/>
      </c>
      <c r="L818" s="88" t="str">
        <f t="array" ref="L818">if(V818="","",XLOOKUP(V818,Master[Company],Master[Load Method],"Unknown",0,1))</f>
        <v/>
      </c>
      <c r="M818" s="88" t="str">
        <f t="array" ref="M818">if(V818="","",XLOOKUP(V818,Master[Company],Master[Line Distance],"Unknown",0,1))</f>
        <v/>
      </c>
      <c r="N818" s="164"/>
      <c r="O818" s="301"/>
      <c r="P818" s="88"/>
      <c r="Q818" s="88" t="str">
        <f t="array" ref="Q818">if(V818="","",XLOOKUP(V818,Master[Company],Master[Terms],"NA",0,1))</f>
        <v/>
      </c>
      <c r="R818" s="88" t="str">
        <f t="shared" si="3"/>
        <v/>
      </c>
      <c r="S818" s="88" t="str">
        <f t="array" ref="S818">if(V818="","",XLOOKUP(V818,Master[Company],Master[Group],"NA",0,1))</f>
        <v/>
      </c>
      <c r="T818" s="88" t="str">
        <f t="array" ref="T818">if(V818="","",XLOOKUP(V818,Master[Company],Master[Loading Location],"NA",0,1))</f>
        <v/>
      </c>
      <c r="U818" s="88" t="str">
        <f t="array" ref="U818">if(V818="","",XLOOKUP(V818,Master[Company],Master[Acronym],"NA",0,1))</f>
        <v/>
      </c>
      <c r="V818" s="88"/>
      <c r="W818" s="90"/>
      <c r="X818" s="90"/>
      <c r="Y818" s="88"/>
      <c r="Z818" s="88" t="str">
        <f t="shared" si="5"/>
        <v/>
      </c>
      <c r="AA818" s="88"/>
      <c r="AB818" s="88"/>
      <c r="AC818" s="88"/>
      <c r="AD818" s="166"/>
      <c r="AE818" s="303"/>
      <c r="AF818" s="304"/>
      <c r="AG818" s="304"/>
      <c r="AH818" s="304"/>
      <c r="AI818" s="304"/>
      <c r="AJ818" s="304"/>
      <c r="AK818" s="304"/>
      <c r="AL818" s="305"/>
      <c r="AM818" s="304"/>
      <c r="AN818" s="304"/>
      <c r="AO818" s="304"/>
      <c r="AP818" s="304"/>
      <c r="AQ818" s="304"/>
      <c r="AR818" s="304"/>
      <c r="AS818" s="304"/>
      <c r="AT818" s="304"/>
      <c r="AU818" s="164"/>
      <c r="AV818" s="306"/>
      <c r="AW818" s="306"/>
      <c r="AX818" s="164"/>
      <c r="AY818" s="166"/>
      <c r="AZ818" s="88"/>
      <c r="BA818" s="88"/>
      <c r="BB818" s="88"/>
      <c r="BC818" s="88"/>
      <c r="BD818" s="307"/>
      <c r="BE818" s="88"/>
      <c r="BF818" s="88"/>
      <c r="BG818" s="88"/>
      <c r="BH818" s="308"/>
      <c r="BI818" s="309"/>
      <c r="BJ818" s="310"/>
      <c r="BK818" s="310"/>
      <c r="BL818" s="310"/>
      <c r="BM818" s="310"/>
      <c r="BN818" s="214"/>
    </row>
    <row r="819" ht="22.5" customHeight="1">
      <c r="A819" s="85" t="str">
        <f t="shared" si="6"/>
        <v/>
      </c>
      <c r="B819" s="321"/>
      <c r="C819" s="319" t="str">
        <f t="shared" si="1"/>
        <v/>
      </c>
      <c r="D819" s="322"/>
      <c r="E819" s="320" t="str">
        <f t="shared" si="2"/>
        <v/>
      </c>
      <c r="F819" s="323"/>
      <c r="G819" s="164"/>
      <c r="H819" s="88" t="str">
        <f t="array" ref="H819">IF(D819="","",XLOOKUP(D819,'Master Data'!K:K,'Master Data'!N:N,"Input in Master Data",0,1))</f>
        <v/>
      </c>
      <c r="I819" s="88" t="str">
        <f t="array" ref="I819">IF(D819="","",XLOOKUP(D819,'Master Data'!K:K,'Master Data'!O:O,"Input in Master Data",0,1))</f>
        <v/>
      </c>
      <c r="J819" s="88" t="str">
        <f t="array" ref="J819">if(V819="","",XLOOKUP(V819,Master[Company],Master[Blow],"Unknown",0,1))</f>
        <v/>
      </c>
      <c r="K819" s="88" t="str">
        <f t="array" ref="K819">if(V819="","",XLOOKUP(V819,Master[Company],Master[Pigging],"Unknown",0,1))</f>
        <v/>
      </c>
      <c r="L819" s="88" t="str">
        <f t="array" ref="L819">if(V819="","",XLOOKUP(V819,Master[Company],Master[Load Method],"Unknown",0,1))</f>
        <v/>
      </c>
      <c r="M819" s="88" t="str">
        <f t="array" ref="M819">if(V819="","",XLOOKUP(V819,Master[Company],Master[Line Distance],"Unknown",0,1))</f>
        <v/>
      </c>
      <c r="N819" s="164"/>
      <c r="O819" s="301"/>
      <c r="P819" s="88"/>
      <c r="Q819" s="88" t="str">
        <f t="array" ref="Q819">if(V819="","",XLOOKUP(V819,Master[Company],Master[Terms],"NA",0,1))</f>
        <v/>
      </c>
      <c r="R819" s="88" t="str">
        <f t="shared" si="3"/>
        <v/>
      </c>
      <c r="S819" s="88" t="str">
        <f t="array" ref="S819">if(V819="","",XLOOKUP(V819,Master[Company],Master[Group],"NA",0,1))</f>
        <v/>
      </c>
      <c r="T819" s="88" t="str">
        <f t="array" ref="T819">if(V819="","",XLOOKUP(V819,Master[Company],Master[Loading Location],"NA",0,1))</f>
        <v/>
      </c>
      <c r="U819" s="88" t="str">
        <f t="array" ref="U819">if(V819="","",XLOOKUP(V819,Master[Company],Master[Acronym],"NA",0,1))</f>
        <v/>
      </c>
      <c r="V819" s="88"/>
      <c r="W819" s="90"/>
      <c r="X819" s="90"/>
      <c r="Y819" s="88"/>
      <c r="Z819" s="88" t="str">
        <f t="shared" si="5"/>
        <v/>
      </c>
      <c r="AA819" s="88"/>
      <c r="AB819" s="88"/>
      <c r="AC819" s="88"/>
      <c r="AD819" s="166"/>
      <c r="AE819" s="303"/>
      <c r="AF819" s="304"/>
      <c r="AG819" s="304"/>
      <c r="AH819" s="304"/>
      <c r="AI819" s="304"/>
      <c r="AJ819" s="304"/>
      <c r="AK819" s="304"/>
      <c r="AL819" s="305"/>
      <c r="AM819" s="304"/>
      <c r="AN819" s="304"/>
      <c r="AO819" s="304"/>
      <c r="AP819" s="304"/>
      <c r="AQ819" s="304"/>
      <c r="AR819" s="304"/>
      <c r="AS819" s="304"/>
      <c r="AT819" s="304"/>
      <c r="AU819" s="164"/>
      <c r="AV819" s="306"/>
      <c r="AW819" s="306"/>
      <c r="AX819" s="164"/>
      <c r="AY819" s="166"/>
      <c r="AZ819" s="88"/>
      <c r="BA819" s="88"/>
      <c r="BB819" s="88"/>
      <c r="BC819" s="88"/>
      <c r="BD819" s="307"/>
      <c r="BE819" s="88"/>
      <c r="BF819" s="88"/>
      <c r="BG819" s="88"/>
      <c r="BH819" s="308"/>
      <c r="BI819" s="309"/>
      <c r="BJ819" s="310"/>
      <c r="BK819" s="310"/>
      <c r="BL819" s="310"/>
      <c r="BM819" s="310"/>
      <c r="BN819" s="214"/>
    </row>
    <row r="820" ht="22.5" customHeight="1">
      <c r="A820" s="85" t="str">
        <f t="shared" si="6"/>
        <v/>
      </c>
      <c r="B820" s="321"/>
      <c r="C820" s="319" t="str">
        <f t="shared" si="1"/>
        <v/>
      </c>
      <c r="D820" s="322"/>
      <c r="E820" s="320" t="str">
        <f t="shared" si="2"/>
        <v/>
      </c>
      <c r="F820" s="323"/>
      <c r="G820" s="164"/>
      <c r="H820" s="88" t="str">
        <f t="array" ref="H820">IF(D820="","",XLOOKUP(D820,'Master Data'!K:K,'Master Data'!N:N,"Input in Master Data",0,1))</f>
        <v/>
      </c>
      <c r="I820" s="88" t="str">
        <f t="array" ref="I820">IF(D820="","",XLOOKUP(D820,'Master Data'!K:K,'Master Data'!O:O,"Input in Master Data",0,1))</f>
        <v/>
      </c>
      <c r="J820" s="88" t="str">
        <f t="array" ref="J820">if(V820="","",XLOOKUP(V820,Master[Company],Master[Blow],"Unknown",0,1))</f>
        <v/>
      </c>
      <c r="K820" s="88" t="str">
        <f t="array" ref="K820">if(V820="","",XLOOKUP(V820,Master[Company],Master[Pigging],"Unknown",0,1))</f>
        <v/>
      </c>
      <c r="L820" s="88" t="str">
        <f t="array" ref="L820">if(V820="","",XLOOKUP(V820,Master[Company],Master[Load Method],"Unknown",0,1))</f>
        <v/>
      </c>
      <c r="M820" s="88" t="str">
        <f t="array" ref="M820">if(V820="","",XLOOKUP(V820,Master[Company],Master[Line Distance],"Unknown",0,1))</f>
        <v/>
      </c>
      <c r="N820" s="164"/>
      <c r="O820" s="301"/>
      <c r="P820" s="88"/>
      <c r="Q820" s="88" t="str">
        <f t="array" ref="Q820">if(V820="","",XLOOKUP(V820,Master[Company],Master[Terms],"NA",0,1))</f>
        <v/>
      </c>
      <c r="R820" s="88" t="str">
        <f t="shared" si="3"/>
        <v/>
      </c>
      <c r="S820" s="88" t="str">
        <f t="array" ref="S820">if(V820="","",XLOOKUP(V820,Master[Company],Master[Group],"NA",0,1))</f>
        <v/>
      </c>
      <c r="T820" s="88" t="str">
        <f t="array" ref="T820">if(V820="","",XLOOKUP(V820,Master[Company],Master[Loading Location],"NA",0,1))</f>
        <v/>
      </c>
      <c r="U820" s="88" t="str">
        <f t="array" ref="U820">if(V820="","",XLOOKUP(V820,Master[Company],Master[Acronym],"NA",0,1))</f>
        <v/>
      </c>
      <c r="V820" s="88"/>
      <c r="W820" s="90"/>
      <c r="X820" s="90"/>
      <c r="Y820" s="88"/>
      <c r="Z820" s="88" t="str">
        <f t="shared" si="5"/>
        <v/>
      </c>
      <c r="AA820" s="88"/>
      <c r="AB820" s="88"/>
      <c r="AC820" s="88"/>
      <c r="AD820" s="166"/>
      <c r="AE820" s="303"/>
      <c r="AF820" s="304"/>
      <c r="AG820" s="304"/>
      <c r="AH820" s="304"/>
      <c r="AI820" s="304"/>
      <c r="AJ820" s="304"/>
      <c r="AK820" s="304"/>
      <c r="AL820" s="305"/>
      <c r="AM820" s="304"/>
      <c r="AN820" s="304"/>
      <c r="AO820" s="304"/>
      <c r="AP820" s="304"/>
      <c r="AQ820" s="304"/>
      <c r="AR820" s="304"/>
      <c r="AS820" s="304"/>
      <c r="AT820" s="304"/>
      <c r="AU820" s="164"/>
      <c r="AV820" s="306"/>
      <c r="AW820" s="306"/>
      <c r="AX820" s="164"/>
      <c r="AY820" s="166"/>
      <c r="AZ820" s="88"/>
      <c r="BA820" s="88"/>
      <c r="BB820" s="88"/>
      <c r="BC820" s="88"/>
      <c r="BD820" s="307"/>
      <c r="BE820" s="88"/>
      <c r="BF820" s="88"/>
      <c r="BG820" s="88"/>
      <c r="BH820" s="308"/>
      <c r="BI820" s="309"/>
      <c r="BJ820" s="310"/>
      <c r="BK820" s="310"/>
      <c r="BL820" s="310"/>
      <c r="BM820" s="310"/>
      <c r="BN820" s="214"/>
    </row>
    <row r="821" ht="22.5" customHeight="1">
      <c r="A821" s="85" t="str">
        <f t="shared" si="6"/>
        <v/>
      </c>
      <c r="B821" s="321"/>
      <c r="C821" s="319" t="str">
        <f t="shared" si="1"/>
        <v/>
      </c>
      <c r="D821" s="322"/>
      <c r="E821" s="320" t="str">
        <f t="shared" si="2"/>
        <v/>
      </c>
      <c r="F821" s="323"/>
      <c r="G821" s="164"/>
      <c r="H821" s="88" t="str">
        <f t="array" ref="H821">IF(D821="","",XLOOKUP(D821,'Master Data'!K:K,'Master Data'!N:N,"Input in Master Data",0,1))</f>
        <v/>
      </c>
      <c r="I821" s="88" t="str">
        <f t="array" ref="I821">IF(D821="","",XLOOKUP(D821,'Master Data'!K:K,'Master Data'!O:O,"Input in Master Data",0,1))</f>
        <v/>
      </c>
      <c r="J821" s="88" t="str">
        <f t="array" ref="J821">if(V821="","",XLOOKUP(V821,Master[Company],Master[Blow],"Unknown",0,1))</f>
        <v/>
      </c>
      <c r="K821" s="88" t="str">
        <f t="array" ref="K821">if(V821="","",XLOOKUP(V821,Master[Company],Master[Pigging],"Unknown",0,1))</f>
        <v/>
      </c>
      <c r="L821" s="88" t="str">
        <f t="array" ref="L821">if(V821="","",XLOOKUP(V821,Master[Company],Master[Load Method],"Unknown",0,1))</f>
        <v/>
      </c>
      <c r="M821" s="88" t="str">
        <f t="array" ref="M821">if(V821="","",XLOOKUP(V821,Master[Company],Master[Line Distance],"Unknown",0,1))</f>
        <v/>
      </c>
      <c r="N821" s="164"/>
      <c r="O821" s="301"/>
      <c r="P821" s="88"/>
      <c r="Q821" s="88" t="str">
        <f t="array" ref="Q821">if(V821="","",XLOOKUP(V821,Master[Company],Master[Terms],"NA",0,1))</f>
        <v/>
      </c>
      <c r="R821" s="88" t="str">
        <f t="shared" si="3"/>
        <v/>
      </c>
      <c r="S821" s="88" t="str">
        <f t="array" ref="S821">if(V821="","",XLOOKUP(V821,Master[Company],Master[Group],"NA",0,1))</f>
        <v/>
      </c>
      <c r="T821" s="88" t="str">
        <f t="array" ref="T821">if(V821="","",XLOOKUP(V821,Master[Company],Master[Loading Location],"NA",0,1))</f>
        <v/>
      </c>
      <c r="U821" s="88" t="str">
        <f t="array" ref="U821">if(V821="","",XLOOKUP(V821,Master[Company],Master[Acronym],"NA",0,1))</f>
        <v/>
      </c>
      <c r="V821" s="88"/>
      <c r="W821" s="90"/>
      <c r="X821" s="90"/>
      <c r="Y821" s="88"/>
      <c r="Z821" s="88" t="str">
        <f t="shared" si="5"/>
        <v/>
      </c>
      <c r="AA821" s="88"/>
      <c r="AB821" s="88"/>
      <c r="AC821" s="88"/>
      <c r="AD821" s="166"/>
      <c r="AE821" s="303"/>
      <c r="AF821" s="304"/>
      <c r="AG821" s="304"/>
      <c r="AH821" s="304"/>
      <c r="AI821" s="304"/>
      <c r="AJ821" s="304"/>
      <c r="AK821" s="304"/>
      <c r="AL821" s="305"/>
      <c r="AM821" s="304"/>
      <c r="AN821" s="304"/>
      <c r="AO821" s="304"/>
      <c r="AP821" s="304"/>
      <c r="AQ821" s="304"/>
      <c r="AR821" s="304"/>
      <c r="AS821" s="304"/>
      <c r="AT821" s="304"/>
      <c r="AU821" s="164"/>
      <c r="AV821" s="306"/>
      <c r="AW821" s="306"/>
      <c r="AX821" s="164"/>
      <c r="AY821" s="166"/>
      <c r="AZ821" s="88"/>
      <c r="BA821" s="88"/>
      <c r="BB821" s="88"/>
      <c r="BC821" s="88"/>
      <c r="BD821" s="307"/>
      <c r="BE821" s="88"/>
      <c r="BF821" s="88"/>
      <c r="BG821" s="88"/>
      <c r="BH821" s="308"/>
      <c r="BI821" s="309"/>
      <c r="BJ821" s="310"/>
      <c r="BK821" s="310"/>
      <c r="BL821" s="310"/>
      <c r="BM821" s="310"/>
      <c r="BN821" s="214"/>
    </row>
    <row r="822" ht="22.5" customHeight="1">
      <c r="A822" s="85" t="str">
        <f t="shared" si="6"/>
        <v/>
      </c>
      <c r="B822" s="321"/>
      <c r="C822" s="319" t="str">
        <f t="shared" si="1"/>
        <v/>
      </c>
      <c r="D822" s="322"/>
      <c r="E822" s="320" t="str">
        <f t="shared" si="2"/>
        <v/>
      </c>
      <c r="F822" s="323"/>
      <c r="G822" s="164"/>
      <c r="H822" s="88" t="str">
        <f t="array" ref="H822">IF(D822="","",XLOOKUP(D822,'Master Data'!K:K,'Master Data'!N:N,"Input in Master Data",0,1))</f>
        <v/>
      </c>
      <c r="I822" s="88" t="str">
        <f t="array" ref="I822">IF(D822="","",XLOOKUP(D822,'Master Data'!K:K,'Master Data'!O:O,"Input in Master Data",0,1))</f>
        <v/>
      </c>
      <c r="J822" s="88" t="str">
        <f t="array" ref="J822">if(V822="","",XLOOKUP(V822,Master[Company],Master[Blow],"Unknown",0,1))</f>
        <v/>
      </c>
      <c r="K822" s="88" t="str">
        <f t="array" ref="K822">if(V822="","",XLOOKUP(V822,Master[Company],Master[Pigging],"Unknown",0,1))</f>
        <v/>
      </c>
      <c r="L822" s="88" t="str">
        <f t="array" ref="L822">if(V822="","",XLOOKUP(V822,Master[Company],Master[Load Method],"Unknown",0,1))</f>
        <v/>
      </c>
      <c r="M822" s="88" t="str">
        <f t="array" ref="M822">if(V822="","",XLOOKUP(V822,Master[Company],Master[Line Distance],"Unknown",0,1))</f>
        <v/>
      </c>
      <c r="N822" s="164"/>
      <c r="O822" s="301"/>
      <c r="P822" s="88"/>
      <c r="Q822" s="88" t="str">
        <f t="array" ref="Q822">if(V822="","",XLOOKUP(V822,Master[Company],Master[Terms],"NA",0,1))</f>
        <v/>
      </c>
      <c r="R822" s="88" t="str">
        <f t="shared" si="3"/>
        <v/>
      </c>
      <c r="S822" s="88" t="str">
        <f t="array" ref="S822">if(V822="","",XLOOKUP(V822,Master[Company],Master[Group],"NA",0,1))</f>
        <v/>
      </c>
      <c r="T822" s="88" t="str">
        <f t="array" ref="T822">if(V822="","",XLOOKUP(V822,Master[Company],Master[Loading Location],"NA",0,1))</f>
        <v/>
      </c>
      <c r="U822" s="88" t="str">
        <f t="array" ref="U822">if(V822="","",XLOOKUP(V822,Master[Company],Master[Acronym],"NA",0,1))</f>
        <v/>
      </c>
      <c r="V822" s="88"/>
      <c r="W822" s="90"/>
      <c r="X822" s="90"/>
      <c r="Y822" s="88"/>
      <c r="Z822" s="88" t="str">
        <f t="shared" si="5"/>
        <v/>
      </c>
      <c r="AA822" s="88"/>
      <c r="AB822" s="88"/>
      <c r="AC822" s="88"/>
      <c r="AD822" s="166"/>
      <c r="AE822" s="303"/>
      <c r="AF822" s="304"/>
      <c r="AG822" s="304"/>
      <c r="AH822" s="304"/>
      <c r="AI822" s="304"/>
      <c r="AJ822" s="304"/>
      <c r="AK822" s="304"/>
      <c r="AL822" s="305"/>
      <c r="AM822" s="304"/>
      <c r="AN822" s="304"/>
      <c r="AO822" s="304"/>
      <c r="AP822" s="304"/>
      <c r="AQ822" s="304"/>
      <c r="AR822" s="304"/>
      <c r="AS822" s="304"/>
      <c r="AT822" s="304"/>
      <c r="AU822" s="164"/>
      <c r="AV822" s="306"/>
      <c r="AW822" s="306"/>
      <c r="AX822" s="164"/>
      <c r="AY822" s="166"/>
      <c r="AZ822" s="88"/>
      <c r="BA822" s="88"/>
      <c r="BB822" s="88"/>
      <c r="BC822" s="88"/>
      <c r="BD822" s="307"/>
      <c r="BE822" s="88"/>
      <c r="BF822" s="88"/>
      <c r="BG822" s="88"/>
      <c r="BH822" s="308"/>
      <c r="BI822" s="309"/>
      <c r="BJ822" s="310"/>
      <c r="BK822" s="310"/>
      <c r="BL822" s="310"/>
      <c r="BM822" s="310"/>
      <c r="BN822" s="214"/>
    </row>
    <row r="823" ht="22.5" customHeight="1">
      <c r="A823" s="85" t="str">
        <f t="shared" si="6"/>
        <v/>
      </c>
      <c r="B823" s="321"/>
      <c r="C823" s="319" t="str">
        <f t="shared" si="1"/>
        <v/>
      </c>
      <c r="D823" s="322"/>
      <c r="E823" s="320" t="str">
        <f t="shared" si="2"/>
        <v/>
      </c>
      <c r="F823" s="323"/>
      <c r="G823" s="164"/>
      <c r="H823" s="88" t="str">
        <f t="array" ref="H823">IF(D823="","",XLOOKUP(D823,'Master Data'!K:K,'Master Data'!N:N,"Input in Master Data",0,1))</f>
        <v/>
      </c>
      <c r="I823" s="88" t="str">
        <f t="array" ref="I823">IF(D823="","",XLOOKUP(D823,'Master Data'!K:K,'Master Data'!O:O,"Input in Master Data",0,1))</f>
        <v/>
      </c>
      <c r="J823" s="88" t="str">
        <f t="array" ref="J823">if(V823="","",XLOOKUP(V823,Master[Company],Master[Blow],"Unknown",0,1))</f>
        <v/>
      </c>
      <c r="K823" s="88" t="str">
        <f t="array" ref="K823">if(V823="","",XLOOKUP(V823,Master[Company],Master[Pigging],"Unknown",0,1))</f>
        <v/>
      </c>
      <c r="L823" s="88" t="str">
        <f t="array" ref="L823">if(V823="","",XLOOKUP(V823,Master[Company],Master[Load Method],"Unknown",0,1))</f>
        <v/>
      </c>
      <c r="M823" s="88" t="str">
        <f t="array" ref="M823">if(V823="","",XLOOKUP(V823,Master[Company],Master[Line Distance],"Unknown",0,1))</f>
        <v/>
      </c>
      <c r="N823" s="164"/>
      <c r="O823" s="301"/>
      <c r="P823" s="88"/>
      <c r="Q823" s="88" t="str">
        <f t="array" ref="Q823">if(V823="","",XLOOKUP(V823,Master[Company],Master[Terms],"NA",0,1))</f>
        <v/>
      </c>
      <c r="R823" s="88" t="str">
        <f t="shared" si="3"/>
        <v/>
      </c>
      <c r="S823" s="88" t="str">
        <f t="array" ref="S823">if(V823="","",XLOOKUP(V823,Master[Company],Master[Group],"NA",0,1))</f>
        <v/>
      </c>
      <c r="T823" s="88" t="str">
        <f t="array" ref="T823">if(V823="","",XLOOKUP(V823,Master[Company],Master[Loading Location],"NA",0,1))</f>
        <v/>
      </c>
      <c r="U823" s="88" t="str">
        <f t="array" ref="U823">if(V823="","",XLOOKUP(V823,Master[Company],Master[Acronym],"NA",0,1))</f>
        <v/>
      </c>
      <c r="V823" s="88"/>
      <c r="W823" s="90"/>
      <c r="X823" s="90"/>
      <c r="Y823" s="88"/>
      <c r="Z823" s="88" t="str">
        <f t="shared" si="5"/>
        <v/>
      </c>
      <c r="AA823" s="88"/>
      <c r="AB823" s="88"/>
      <c r="AC823" s="88"/>
      <c r="AD823" s="166"/>
      <c r="AE823" s="303"/>
      <c r="AF823" s="304"/>
      <c r="AG823" s="304"/>
      <c r="AH823" s="304"/>
      <c r="AI823" s="304"/>
      <c r="AJ823" s="304"/>
      <c r="AK823" s="304"/>
      <c r="AL823" s="305"/>
      <c r="AM823" s="304"/>
      <c r="AN823" s="304"/>
      <c r="AO823" s="304"/>
      <c r="AP823" s="304"/>
      <c r="AQ823" s="304"/>
      <c r="AR823" s="304"/>
      <c r="AS823" s="304"/>
      <c r="AT823" s="304"/>
      <c r="AU823" s="164"/>
      <c r="AV823" s="306"/>
      <c r="AW823" s="306"/>
      <c r="AX823" s="164"/>
      <c r="AY823" s="166"/>
      <c r="AZ823" s="88"/>
      <c r="BA823" s="88"/>
      <c r="BB823" s="88"/>
      <c r="BC823" s="88"/>
      <c r="BD823" s="307"/>
      <c r="BE823" s="88"/>
      <c r="BF823" s="88"/>
      <c r="BG823" s="88"/>
      <c r="BH823" s="308"/>
      <c r="BI823" s="309"/>
      <c r="BJ823" s="310"/>
      <c r="BK823" s="310"/>
      <c r="BL823" s="310"/>
      <c r="BM823" s="310"/>
      <c r="BN823" s="214"/>
    </row>
    <row r="824" ht="22.5" customHeight="1">
      <c r="A824" s="85" t="str">
        <f t="shared" si="6"/>
        <v/>
      </c>
      <c r="B824" s="321"/>
      <c r="C824" s="319" t="str">
        <f t="shared" si="1"/>
        <v/>
      </c>
      <c r="D824" s="322"/>
      <c r="E824" s="320" t="str">
        <f t="shared" si="2"/>
        <v/>
      </c>
      <c r="F824" s="323"/>
      <c r="G824" s="164"/>
      <c r="H824" s="88" t="str">
        <f t="array" ref="H824">IF(D824="","",XLOOKUP(D824,'Master Data'!K:K,'Master Data'!N:N,"Input in Master Data",0,1))</f>
        <v/>
      </c>
      <c r="I824" s="88" t="str">
        <f t="array" ref="I824">IF(D824="","",XLOOKUP(D824,'Master Data'!K:K,'Master Data'!O:O,"Input in Master Data",0,1))</f>
        <v/>
      </c>
      <c r="J824" s="88" t="str">
        <f t="array" ref="J824">if(V824="","",XLOOKUP(V824,Master[Company],Master[Blow],"Unknown",0,1))</f>
        <v/>
      </c>
      <c r="K824" s="88" t="str">
        <f t="array" ref="K824">if(V824="","",XLOOKUP(V824,Master[Company],Master[Pigging],"Unknown",0,1))</f>
        <v/>
      </c>
      <c r="L824" s="88" t="str">
        <f t="array" ref="L824">if(V824="","",XLOOKUP(V824,Master[Company],Master[Load Method],"Unknown",0,1))</f>
        <v/>
      </c>
      <c r="M824" s="88" t="str">
        <f t="array" ref="M824">if(V824="","",XLOOKUP(V824,Master[Company],Master[Line Distance],"Unknown",0,1))</f>
        <v/>
      </c>
      <c r="N824" s="164"/>
      <c r="O824" s="301"/>
      <c r="P824" s="88"/>
      <c r="Q824" s="88" t="str">
        <f t="array" ref="Q824">if(V824="","",XLOOKUP(V824,Master[Company],Master[Terms],"NA",0,1))</f>
        <v/>
      </c>
      <c r="R824" s="88" t="str">
        <f t="shared" si="3"/>
        <v/>
      </c>
      <c r="S824" s="88" t="str">
        <f t="array" ref="S824">if(V824="","",XLOOKUP(V824,Master[Company],Master[Group],"NA",0,1))</f>
        <v/>
      </c>
      <c r="T824" s="88" t="str">
        <f t="array" ref="T824">if(V824="","",XLOOKUP(V824,Master[Company],Master[Loading Location],"NA",0,1))</f>
        <v/>
      </c>
      <c r="U824" s="88" t="str">
        <f t="array" ref="U824">if(V824="","",XLOOKUP(V824,Master[Company],Master[Acronym],"NA",0,1))</f>
        <v/>
      </c>
      <c r="V824" s="88"/>
      <c r="W824" s="90"/>
      <c r="X824" s="90"/>
      <c r="Y824" s="88"/>
      <c r="Z824" s="88" t="str">
        <f t="shared" si="5"/>
        <v/>
      </c>
      <c r="AA824" s="88"/>
      <c r="AB824" s="88"/>
      <c r="AC824" s="88"/>
      <c r="AD824" s="166"/>
      <c r="AE824" s="303"/>
      <c r="AF824" s="304"/>
      <c r="AG824" s="304"/>
      <c r="AH824" s="304"/>
      <c r="AI824" s="304"/>
      <c r="AJ824" s="304"/>
      <c r="AK824" s="304"/>
      <c r="AL824" s="305"/>
      <c r="AM824" s="304"/>
      <c r="AN824" s="304"/>
      <c r="AO824" s="304"/>
      <c r="AP824" s="304"/>
      <c r="AQ824" s="304"/>
      <c r="AR824" s="304"/>
      <c r="AS824" s="304"/>
      <c r="AT824" s="304"/>
      <c r="AU824" s="164"/>
      <c r="AV824" s="306"/>
      <c r="AW824" s="306"/>
      <c r="AX824" s="164"/>
      <c r="AY824" s="166"/>
      <c r="AZ824" s="88"/>
      <c r="BA824" s="88"/>
      <c r="BB824" s="88"/>
      <c r="BC824" s="88"/>
      <c r="BD824" s="307"/>
      <c r="BE824" s="88"/>
      <c r="BF824" s="88"/>
      <c r="BG824" s="88"/>
      <c r="BH824" s="308"/>
      <c r="BI824" s="309"/>
      <c r="BJ824" s="310"/>
      <c r="BK824" s="310"/>
      <c r="BL824" s="310"/>
      <c r="BM824" s="310"/>
      <c r="BN824" s="214"/>
    </row>
    <row r="825" ht="22.5" customHeight="1">
      <c r="A825" s="85" t="str">
        <f t="shared" si="6"/>
        <v/>
      </c>
      <c r="B825" s="321"/>
      <c r="C825" s="319" t="str">
        <f t="shared" si="1"/>
        <v/>
      </c>
      <c r="D825" s="322"/>
      <c r="E825" s="320" t="str">
        <f t="shared" si="2"/>
        <v/>
      </c>
      <c r="F825" s="323"/>
      <c r="G825" s="164"/>
      <c r="H825" s="88" t="str">
        <f t="array" ref="H825">IF(D825="","",XLOOKUP(D825,'Master Data'!K:K,'Master Data'!N:N,"Input in Master Data",0,1))</f>
        <v/>
      </c>
      <c r="I825" s="88" t="str">
        <f t="array" ref="I825">IF(D825="","",XLOOKUP(D825,'Master Data'!K:K,'Master Data'!O:O,"Input in Master Data",0,1))</f>
        <v/>
      </c>
      <c r="J825" s="88" t="str">
        <f t="array" ref="J825">if(V825="","",XLOOKUP(V825,Master[Company],Master[Blow],"Unknown",0,1))</f>
        <v/>
      </c>
      <c r="K825" s="88" t="str">
        <f t="array" ref="K825">if(V825="","",XLOOKUP(V825,Master[Company],Master[Pigging],"Unknown",0,1))</f>
        <v/>
      </c>
      <c r="L825" s="88" t="str">
        <f t="array" ref="L825">if(V825="","",XLOOKUP(V825,Master[Company],Master[Load Method],"Unknown",0,1))</f>
        <v/>
      </c>
      <c r="M825" s="88" t="str">
        <f t="array" ref="M825">if(V825="","",XLOOKUP(V825,Master[Company],Master[Line Distance],"Unknown",0,1))</f>
        <v/>
      </c>
      <c r="N825" s="164"/>
      <c r="O825" s="301"/>
      <c r="P825" s="88"/>
      <c r="Q825" s="88" t="str">
        <f t="array" ref="Q825">if(V825="","",XLOOKUP(V825,Master[Company],Master[Terms],"NA",0,1))</f>
        <v/>
      </c>
      <c r="R825" s="88" t="str">
        <f t="shared" si="3"/>
        <v/>
      </c>
      <c r="S825" s="88" t="str">
        <f t="array" ref="S825">if(V825="","",XLOOKUP(V825,Master[Company],Master[Group],"NA",0,1))</f>
        <v/>
      </c>
      <c r="T825" s="88" t="str">
        <f t="array" ref="T825">if(V825="","",XLOOKUP(V825,Master[Company],Master[Loading Location],"NA",0,1))</f>
        <v/>
      </c>
      <c r="U825" s="88" t="str">
        <f t="array" ref="U825">if(V825="","",XLOOKUP(V825,Master[Company],Master[Acronym],"NA",0,1))</f>
        <v/>
      </c>
      <c r="V825" s="88"/>
      <c r="W825" s="90"/>
      <c r="X825" s="90"/>
      <c r="Y825" s="88"/>
      <c r="Z825" s="88" t="str">
        <f t="shared" si="5"/>
        <v/>
      </c>
      <c r="AA825" s="88"/>
      <c r="AB825" s="88"/>
      <c r="AC825" s="88"/>
      <c r="AD825" s="166"/>
      <c r="AE825" s="303"/>
      <c r="AF825" s="304"/>
      <c r="AG825" s="304"/>
      <c r="AH825" s="304"/>
      <c r="AI825" s="304"/>
      <c r="AJ825" s="304"/>
      <c r="AK825" s="304"/>
      <c r="AL825" s="305"/>
      <c r="AM825" s="304"/>
      <c r="AN825" s="304"/>
      <c r="AO825" s="304"/>
      <c r="AP825" s="304"/>
      <c r="AQ825" s="304"/>
      <c r="AR825" s="304"/>
      <c r="AS825" s="304"/>
      <c r="AT825" s="304"/>
      <c r="AU825" s="164"/>
      <c r="AV825" s="306"/>
      <c r="AW825" s="306"/>
      <c r="AX825" s="164"/>
      <c r="AY825" s="166"/>
      <c r="AZ825" s="88"/>
      <c r="BA825" s="88"/>
      <c r="BB825" s="88"/>
      <c r="BC825" s="88"/>
      <c r="BD825" s="307"/>
      <c r="BE825" s="88"/>
      <c r="BF825" s="88"/>
      <c r="BG825" s="88"/>
      <c r="BH825" s="308"/>
      <c r="BI825" s="309"/>
      <c r="BJ825" s="310"/>
      <c r="BK825" s="310"/>
      <c r="BL825" s="310"/>
      <c r="BM825" s="310"/>
      <c r="BN825" s="214"/>
    </row>
    <row r="826" ht="22.5" customHeight="1">
      <c r="A826" s="85" t="str">
        <f t="shared" si="6"/>
        <v/>
      </c>
      <c r="B826" s="321"/>
      <c r="C826" s="319" t="str">
        <f t="shared" si="1"/>
        <v/>
      </c>
      <c r="D826" s="322"/>
      <c r="E826" s="320" t="str">
        <f t="shared" si="2"/>
        <v/>
      </c>
      <c r="F826" s="323"/>
      <c r="G826" s="164"/>
      <c r="H826" s="88" t="str">
        <f t="array" ref="H826">IF(D826="","",XLOOKUP(D826,'Master Data'!K:K,'Master Data'!N:N,"Input in Master Data",0,1))</f>
        <v/>
      </c>
      <c r="I826" s="88" t="str">
        <f t="array" ref="I826">IF(D826="","",XLOOKUP(D826,'Master Data'!K:K,'Master Data'!O:O,"Input in Master Data",0,1))</f>
        <v/>
      </c>
      <c r="J826" s="88" t="str">
        <f t="array" ref="J826">if(V826="","",XLOOKUP(V826,Master[Company],Master[Blow],"Unknown",0,1))</f>
        <v/>
      </c>
      <c r="K826" s="88" t="str">
        <f t="array" ref="K826">if(V826="","",XLOOKUP(V826,Master[Company],Master[Pigging],"Unknown",0,1))</f>
        <v/>
      </c>
      <c r="L826" s="88" t="str">
        <f t="array" ref="L826">if(V826="","",XLOOKUP(V826,Master[Company],Master[Load Method],"Unknown",0,1))</f>
        <v/>
      </c>
      <c r="M826" s="88" t="str">
        <f t="array" ref="M826">if(V826="","",XLOOKUP(V826,Master[Company],Master[Line Distance],"Unknown",0,1))</f>
        <v/>
      </c>
      <c r="N826" s="164"/>
      <c r="O826" s="301"/>
      <c r="P826" s="88"/>
      <c r="Q826" s="88" t="str">
        <f t="array" ref="Q826">if(V826="","",XLOOKUP(V826,Master[Company],Master[Terms],"NA",0,1))</f>
        <v/>
      </c>
      <c r="R826" s="88" t="str">
        <f t="shared" si="3"/>
        <v/>
      </c>
      <c r="S826" s="88" t="str">
        <f t="array" ref="S826">if(V826="","",XLOOKUP(V826,Master[Company],Master[Group],"NA",0,1))</f>
        <v/>
      </c>
      <c r="T826" s="88" t="str">
        <f t="array" ref="T826">if(V826="","",XLOOKUP(V826,Master[Company],Master[Loading Location],"NA",0,1))</f>
        <v/>
      </c>
      <c r="U826" s="88" t="str">
        <f t="array" ref="U826">if(V826="","",XLOOKUP(V826,Master[Company],Master[Acronym],"NA",0,1))</f>
        <v/>
      </c>
      <c r="V826" s="88"/>
      <c r="W826" s="90"/>
      <c r="X826" s="90"/>
      <c r="Y826" s="88"/>
      <c r="Z826" s="88" t="str">
        <f t="shared" si="5"/>
        <v/>
      </c>
      <c r="AA826" s="88"/>
      <c r="AB826" s="88"/>
      <c r="AC826" s="88"/>
      <c r="AD826" s="166"/>
      <c r="AE826" s="303"/>
      <c r="AF826" s="304"/>
      <c r="AG826" s="304"/>
      <c r="AH826" s="304"/>
      <c r="AI826" s="304"/>
      <c r="AJ826" s="304"/>
      <c r="AK826" s="304"/>
      <c r="AL826" s="305"/>
      <c r="AM826" s="304"/>
      <c r="AN826" s="304"/>
      <c r="AO826" s="304"/>
      <c r="AP826" s="304"/>
      <c r="AQ826" s="304"/>
      <c r="AR826" s="304"/>
      <c r="AS826" s="304"/>
      <c r="AT826" s="304"/>
      <c r="AU826" s="164"/>
      <c r="AV826" s="306"/>
      <c r="AW826" s="306"/>
      <c r="AX826" s="164"/>
      <c r="AY826" s="166"/>
      <c r="AZ826" s="88"/>
      <c r="BA826" s="88"/>
      <c r="BB826" s="88"/>
      <c r="BC826" s="88"/>
      <c r="BD826" s="307"/>
      <c r="BE826" s="88"/>
      <c r="BF826" s="88"/>
      <c r="BG826" s="88"/>
      <c r="BH826" s="308"/>
      <c r="BI826" s="309"/>
      <c r="BJ826" s="310"/>
      <c r="BK826" s="310"/>
      <c r="BL826" s="310"/>
      <c r="BM826" s="310"/>
      <c r="BN826" s="214"/>
    </row>
    <row r="827" ht="22.5" customHeight="1">
      <c r="A827" s="85" t="str">
        <f t="shared" si="6"/>
        <v/>
      </c>
      <c r="B827" s="321"/>
      <c r="C827" s="319" t="str">
        <f t="shared" si="1"/>
        <v/>
      </c>
      <c r="D827" s="322"/>
      <c r="E827" s="320" t="str">
        <f t="shared" si="2"/>
        <v/>
      </c>
      <c r="F827" s="323"/>
      <c r="G827" s="164"/>
      <c r="H827" s="88" t="str">
        <f t="array" ref="H827">IF(D827="","",XLOOKUP(D827,'Master Data'!K:K,'Master Data'!N:N,"Input in Master Data",0,1))</f>
        <v/>
      </c>
      <c r="I827" s="88" t="str">
        <f t="array" ref="I827">IF(D827="","",XLOOKUP(D827,'Master Data'!K:K,'Master Data'!O:O,"Input in Master Data",0,1))</f>
        <v/>
      </c>
      <c r="J827" s="88" t="str">
        <f t="array" ref="J827">if(V827="","",XLOOKUP(V827,Master[Company],Master[Blow],"Unknown",0,1))</f>
        <v/>
      </c>
      <c r="K827" s="88" t="str">
        <f t="array" ref="K827">if(V827="","",XLOOKUP(V827,Master[Company],Master[Pigging],"Unknown",0,1))</f>
        <v/>
      </c>
      <c r="L827" s="88" t="str">
        <f t="array" ref="L827">if(V827="","",XLOOKUP(V827,Master[Company],Master[Load Method],"Unknown",0,1))</f>
        <v/>
      </c>
      <c r="M827" s="88" t="str">
        <f t="array" ref="M827">if(V827="","",XLOOKUP(V827,Master[Company],Master[Line Distance],"Unknown",0,1))</f>
        <v/>
      </c>
      <c r="N827" s="164"/>
      <c r="O827" s="301"/>
      <c r="P827" s="88"/>
      <c r="Q827" s="88" t="str">
        <f t="array" ref="Q827">if(V827="","",XLOOKUP(V827,Master[Company],Master[Terms],"NA",0,1))</f>
        <v/>
      </c>
      <c r="R827" s="88" t="str">
        <f t="shared" si="3"/>
        <v/>
      </c>
      <c r="S827" s="88" t="str">
        <f t="array" ref="S827">if(V827="","",XLOOKUP(V827,Master[Company],Master[Group],"NA",0,1))</f>
        <v/>
      </c>
      <c r="T827" s="88" t="str">
        <f t="array" ref="T827">if(V827="","",XLOOKUP(V827,Master[Company],Master[Loading Location],"NA",0,1))</f>
        <v/>
      </c>
      <c r="U827" s="88" t="str">
        <f t="array" ref="U827">if(V827="","",XLOOKUP(V827,Master[Company],Master[Acronym],"NA",0,1))</f>
        <v/>
      </c>
      <c r="V827" s="88"/>
      <c r="W827" s="90"/>
      <c r="X827" s="90"/>
      <c r="Y827" s="88"/>
      <c r="Z827" s="88" t="str">
        <f t="shared" si="5"/>
        <v/>
      </c>
      <c r="AA827" s="88"/>
      <c r="AB827" s="88"/>
      <c r="AC827" s="88"/>
      <c r="AD827" s="166"/>
      <c r="AE827" s="303"/>
      <c r="AF827" s="304"/>
      <c r="AG827" s="304"/>
      <c r="AH827" s="304"/>
      <c r="AI827" s="304"/>
      <c r="AJ827" s="304"/>
      <c r="AK827" s="304"/>
      <c r="AL827" s="305"/>
      <c r="AM827" s="304"/>
      <c r="AN827" s="304"/>
      <c r="AO827" s="304"/>
      <c r="AP827" s="304"/>
      <c r="AQ827" s="304"/>
      <c r="AR827" s="304"/>
      <c r="AS827" s="304"/>
      <c r="AT827" s="304"/>
      <c r="AU827" s="164"/>
      <c r="AV827" s="306"/>
      <c r="AW827" s="306"/>
      <c r="AX827" s="164"/>
      <c r="AY827" s="166"/>
      <c r="AZ827" s="88"/>
      <c r="BA827" s="88"/>
      <c r="BB827" s="88"/>
      <c r="BC827" s="88"/>
      <c r="BD827" s="307"/>
      <c r="BE827" s="88"/>
      <c r="BF827" s="88"/>
      <c r="BG827" s="88"/>
      <c r="BH827" s="308"/>
      <c r="BI827" s="309"/>
      <c r="BJ827" s="310"/>
      <c r="BK827" s="310"/>
      <c r="BL827" s="310"/>
      <c r="BM827" s="310"/>
      <c r="BN827" s="214"/>
    </row>
    <row r="828" ht="22.5" customHeight="1">
      <c r="A828" s="85" t="str">
        <f t="shared" si="6"/>
        <v/>
      </c>
      <c r="B828" s="321"/>
      <c r="C828" s="319" t="str">
        <f t="shared" si="1"/>
        <v/>
      </c>
      <c r="D828" s="322"/>
      <c r="E828" s="320" t="str">
        <f t="shared" si="2"/>
        <v/>
      </c>
      <c r="F828" s="323"/>
      <c r="G828" s="164"/>
      <c r="H828" s="88" t="str">
        <f t="array" ref="H828">IF(D828="","",XLOOKUP(D828,'Master Data'!K:K,'Master Data'!N:N,"Input in Master Data",0,1))</f>
        <v/>
      </c>
      <c r="I828" s="88" t="str">
        <f t="array" ref="I828">IF(D828="","",XLOOKUP(D828,'Master Data'!K:K,'Master Data'!O:O,"Input in Master Data",0,1))</f>
        <v/>
      </c>
      <c r="J828" s="88" t="str">
        <f t="array" ref="J828">if(V828="","",XLOOKUP(V828,Master[Company],Master[Blow],"Unknown",0,1))</f>
        <v/>
      </c>
      <c r="K828" s="88" t="str">
        <f t="array" ref="K828">if(V828="","",XLOOKUP(V828,Master[Company],Master[Pigging],"Unknown",0,1))</f>
        <v/>
      </c>
      <c r="L828" s="88" t="str">
        <f t="array" ref="L828">if(V828="","",XLOOKUP(V828,Master[Company],Master[Load Method],"Unknown",0,1))</f>
        <v/>
      </c>
      <c r="M828" s="88" t="str">
        <f t="array" ref="M828">if(V828="","",XLOOKUP(V828,Master[Company],Master[Line Distance],"Unknown",0,1))</f>
        <v/>
      </c>
      <c r="N828" s="164"/>
      <c r="O828" s="301"/>
      <c r="P828" s="88"/>
      <c r="Q828" s="88" t="str">
        <f t="array" ref="Q828">if(V828="","",XLOOKUP(V828,Master[Company],Master[Terms],"NA",0,1))</f>
        <v/>
      </c>
      <c r="R828" s="88" t="str">
        <f t="shared" si="3"/>
        <v/>
      </c>
      <c r="S828" s="88" t="str">
        <f t="array" ref="S828">if(V828="","",XLOOKUP(V828,Master[Company],Master[Group],"NA",0,1))</f>
        <v/>
      </c>
      <c r="T828" s="88" t="str">
        <f t="array" ref="T828">if(V828="","",XLOOKUP(V828,Master[Company],Master[Loading Location],"NA",0,1))</f>
        <v/>
      </c>
      <c r="U828" s="88" t="str">
        <f t="array" ref="U828">if(V828="","",XLOOKUP(V828,Master[Company],Master[Acronym],"NA",0,1))</f>
        <v/>
      </c>
      <c r="V828" s="88"/>
      <c r="W828" s="90"/>
      <c r="X828" s="90"/>
      <c r="Y828" s="88"/>
      <c r="Z828" s="88" t="str">
        <f t="shared" si="5"/>
        <v/>
      </c>
      <c r="AA828" s="88"/>
      <c r="AB828" s="88"/>
      <c r="AC828" s="88"/>
      <c r="AD828" s="166"/>
      <c r="AE828" s="303"/>
      <c r="AF828" s="304"/>
      <c r="AG828" s="304"/>
      <c r="AH828" s="304"/>
      <c r="AI828" s="304"/>
      <c r="AJ828" s="304"/>
      <c r="AK828" s="304"/>
      <c r="AL828" s="305"/>
      <c r="AM828" s="304"/>
      <c r="AN828" s="304"/>
      <c r="AO828" s="304"/>
      <c r="AP828" s="304"/>
      <c r="AQ828" s="304"/>
      <c r="AR828" s="304"/>
      <c r="AS828" s="304"/>
      <c r="AT828" s="304"/>
      <c r="AU828" s="164"/>
      <c r="AV828" s="306"/>
      <c r="AW828" s="306"/>
      <c r="AX828" s="164"/>
      <c r="AY828" s="166"/>
      <c r="AZ828" s="88"/>
      <c r="BA828" s="88"/>
      <c r="BB828" s="88"/>
      <c r="BC828" s="88"/>
      <c r="BD828" s="307"/>
      <c r="BE828" s="88"/>
      <c r="BF828" s="88"/>
      <c r="BG828" s="88"/>
      <c r="BH828" s="308"/>
      <c r="BI828" s="309"/>
      <c r="BJ828" s="310"/>
      <c r="BK828" s="310"/>
      <c r="BL828" s="310"/>
      <c r="BM828" s="310"/>
      <c r="BN828" s="214"/>
    </row>
    <row r="829" ht="22.5" customHeight="1">
      <c r="A829" s="85" t="str">
        <f t="shared" si="6"/>
        <v/>
      </c>
      <c r="B829" s="321"/>
      <c r="C829" s="319" t="str">
        <f t="shared" si="1"/>
        <v/>
      </c>
      <c r="D829" s="322"/>
      <c r="E829" s="320" t="str">
        <f t="shared" si="2"/>
        <v/>
      </c>
      <c r="F829" s="323"/>
      <c r="G829" s="164"/>
      <c r="H829" s="88" t="str">
        <f t="array" ref="H829">IF(D829="","",XLOOKUP(D829,'Master Data'!K:K,'Master Data'!N:N,"Input in Master Data",0,1))</f>
        <v/>
      </c>
      <c r="I829" s="88" t="str">
        <f t="array" ref="I829">IF(D829="","",XLOOKUP(D829,'Master Data'!K:K,'Master Data'!O:O,"Input in Master Data",0,1))</f>
        <v/>
      </c>
      <c r="J829" s="88" t="str">
        <f t="array" ref="J829">if(V829="","",XLOOKUP(V829,Master[Company],Master[Blow],"Unknown",0,1))</f>
        <v/>
      </c>
      <c r="K829" s="88" t="str">
        <f t="array" ref="K829">if(V829="","",XLOOKUP(V829,Master[Company],Master[Pigging],"Unknown",0,1))</f>
        <v/>
      </c>
      <c r="L829" s="88" t="str">
        <f t="array" ref="L829">if(V829="","",XLOOKUP(V829,Master[Company],Master[Load Method],"Unknown",0,1))</f>
        <v/>
      </c>
      <c r="M829" s="88" t="str">
        <f t="array" ref="M829">if(V829="","",XLOOKUP(V829,Master[Company],Master[Line Distance],"Unknown",0,1))</f>
        <v/>
      </c>
      <c r="N829" s="164"/>
      <c r="O829" s="301"/>
      <c r="P829" s="88"/>
      <c r="Q829" s="88" t="str">
        <f t="array" ref="Q829">if(V829="","",XLOOKUP(V829,Master[Company],Master[Terms],"NA",0,1))</f>
        <v/>
      </c>
      <c r="R829" s="88" t="str">
        <f t="shared" si="3"/>
        <v/>
      </c>
      <c r="S829" s="88" t="str">
        <f t="array" ref="S829">if(V829="","",XLOOKUP(V829,Master[Company],Master[Group],"NA",0,1))</f>
        <v/>
      </c>
      <c r="T829" s="88" t="str">
        <f t="array" ref="T829">if(V829="","",XLOOKUP(V829,Master[Company],Master[Loading Location],"NA",0,1))</f>
        <v/>
      </c>
      <c r="U829" s="88" t="str">
        <f t="array" ref="U829">if(V829="","",XLOOKUP(V829,Master[Company],Master[Acronym],"NA",0,1))</f>
        <v/>
      </c>
      <c r="V829" s="88"/>
      <c r="W829" s="90"/>
      <c r="X829" s="90"/>
      <c r="Y829" s="88"/>
      <c r="Z829" s="88" t="str">
        <f t="shared" si="5"/>
        <v/>
      </c>
      <c r="AA829" s="88"/>
      <c r="AB829" s="88"/>
      <c r="AC829" s="88"/>
      <c r="AD829" s="166"/>
      <c r="AE829" s="303"/>
      <c r="AF829" s="304"/>
      <c r="AG829" s="304"/>
      <c r="AH829" s="304"/>
      <c r="AI829" s="304"/>
      <c r="AJ829" s="304"/>
      <c r="AK829" s="304"/>
      <c r="AL829" s="305"/>
      <c r="AM829" s="304"/>
      <c r="AN829" s="304"/>
      <c r="AO829" s="304"/>
      <c r="AP829" s="304"/>
      <c r="AQ829" s="304"/>
      <c r="AR829" s="304"/>
      <c r="AS829" s="304"/>
      <c r="AT829" s="304"/>
      <c r="AU829" s="164"/>
      <c r="AV829" s="306"/>
      <c r="AW829" s="306"/>
      <c r="AX829" s="164"/>
      <c r="AY829" s="166"/>
      <c r="AZ829" s="88"/>
      <c r="BA829" s="88"/>
      <c r="BB829" s="88"/>
      <c r="BC829" s="88"/>
      <c r="BD829" s="307"/>
      <c r="BE829" s="88"/>
      <c r="BF829" s="88"/>
      <c r="BG829" s="88"/>
      <c r="BH829" s="308"/>
      <c r="BI829" s="309"/>
      <c r="BJ829" s="310"/>
      <c r="BK829" s="310"/>
      <c r="BL829" s="310"/>
      <c r="BM829" s="310"/>
      <c r="BN829" s="214"/>
    </row>
    <row r="830" ht="22.5" customHeight="1">
      <c r="A830" s="85" t="str">
        <f t="shared" si="6"/>
        <v/>
      </c>
      <c r="B830" s="321"/>
      <c r="C830" s="319" t="str">
        <f t="shared" si="1"/>
        <v/>
      </c>
      <c r="D830" s="322"/>
      <c r="E830" s="320" t="str">
        <f t="shared" si="2"/>
        <v/>
      </c>
      <c r="F830" s="323"/>
      <c r="G830" s="164"/>
      <c r="H830" s="88" t="str">
        <f t="array" ref="H830">IF(D830="","",XLOOKUP(D830,'Master Data'!K:K,'Master Data'!N:N,"Input in Master Data",0,1))</f>
        <v/>
      </c>
      <c r="I830" s="88" t="str">
        <f t="array" ref="I830">IF(D830="","",XLOOKUP(D830,'Master Data'!K:K,'Master Data'!O:O,"Input in Master Data",0,1))</f>
        <v/>
      </c>
      <c r="J830" s="88" t="str">
        <f t="array" ref="J830">if(V830="","",XLOOKUP(V830,Master[Company],Master[Blow],"Unknown",0,1))</f>
        <v/>
      </c>
      <c r="K830" s="88" t="str">
        <f t="array" ref="K830">if(V830="","",XLOOKUP(V830,Master[Company],Master[Pigging],"Unknown",0,1))</f>
        <v/>
      </c>
      <c r="L830" s="88" t="str">
        <f t="array" ref="L830">if(V830="","",XLOOKUP(V830,Master[Company],Master[Load Method],"Unknown",0,1))</f>
        <v/>
      </c>
      <c r="M830" s="88" t="str">
        <f t="array" ref="M830">if(V830="","",XLOOKUP(V830,Master[Company],Master[Line Distance],"Unknown",0,1))</f>
        <v/>
      </c>
      <c r="N830" s="164"/>
      <c r="O830" s="301"/>
      <c r="P830" s="88"/>
      <c r="Q830" s="88" t="str">
        <f t="array" ref="Q830">if(V830="","",XLOOKUP(V830,Master[Company],Master[Terms],"NA",0,1))</f>
        <v/>
      </c>
      <c r="R830" s="88" t="str">
        <f t="shared" si="3"/>
        <v/>
      </c>
      <c r="S830" s="88" t="str">
        <f t="array" ref="S830">if(V830="","",XLOOKUP(V830,Master[Company],Master[Group],"NA",0,1))</f>
        <v/>
      </c>
      <c r="T830" s="88" t="str">
        <f t="array" ref="T830">if(V830="","",XLOOKUP(V830,Master[Company],Master[Loading Location],"NA",0,1))</f>
        <v/>
      </c>
      <c r="U830" s="88" t="str">
        <f t="array" ref="U830">if(V830="","",XLOOKUP(V830,Master[Company],Master[Acronym],"NA",0,1))</f>
        <v/>
      </c>
      <c r="V830" s="88"/>
      <c r="W830" s="90"/>
      <c r="X830" s="90"/>
      <c r="Y830" s="88"/>
      <c r="Z830" s="88" t="str">
        <f t="shared" si="5"/>
        <v/>
      </c>
      <c r="AA830" s="88"/>
      <c r="AB830" s="88"/>
      <c r="AC830" s="88"/>
      <c r="AD830" s="166"/>
      <c r="AE830" s="303"/>
      <c r="AF830" s="304"/>
      <c r="AG830" s="304"/>
      <c r="AH830" s="304"/>
      <c r="AI830" s="304"/>
      <c r="AJ830" s="304"/>
      <c r="AK830" s="304"/>
      <c r="AL830" s="305"/>
      <c r="AM830" s="304"/>
      <c r="AN830" s="304"/>
      <c r="AO830" s="304"/>
      <c r="AP830" s="304"/>
      <c r="AQ830" s="304"/>
      <c r="AR830" s="304"/>
      <c r="AS830" s="304"/>
      <c r="AT830" s="304"/>
      <c r="AU830" s="164"/>
      <c r="AV830" s="306"/>
      <c r="AW830" s="306"/>
      <c r="AX830" s="164"/>
      <c r="AY830" s="166"/>
      <c r="AZ830" s="88"/>
      <c r="BA830" s="88"/>
      <c r="BB830" s="88"/>
      <c r="BC830" s="88"/>
      <c r="BD830" s="307"/>
      <c r="BE830" s="88"/>
      <c r="BF830" s="88"/>
      <c r="BG830" s="88"/>
      <c r="BH830" s="308"/>
      <c r="BI830" s="309"/>
      <c r="BJ830" s="310"/>
      <c r="BK830" s="310"/>
      <c r="BL830" s="310"/>
      <c r="BM830" s="310"/>
      <c r="BN830" s="214"/>
    </row>
    <row r="831" ht="22.5" customHeight="1">
      <c r="A831" s="85" t="str">
        <f t="shared" si="6"/>
        <v/>
      </c>
      <c r="B831" s="321"/>
      <c r="C831" s="319" t="str">
        <f t="shared" si="1"/>
        <v/>
      </c>
      <c r="D831" s="322"/>
      <c r="E831" s="320" t="str">
        <f t="shared" si="2"/>
        <v/>
      </c>
      <c r="F831" s="323"/>
      <c r="G831" s="164"/>
      <c r="H831" s="88" t="str">
        <f t="array" ref="H831">IF(D831="","",XLOOKUP(D831,'Master Data'!K:K,'Master Data'!N:N,"Input in Master Data",0,1))</f>
        <v/>
      </c>
      <c r="I831" s="88" t="str">
        <f t="array" ref="I831">IF(D831="","",XLOOKUP(D831,'Master Data'!K:K,'Master Data'!O:O,"Input in Master Data",0,1))</f>
        <v/>
      </c>
      <c r="J831" s="88" t="str">
        <f t="array" ref="J831">if(V831="","",XLOOKUP(V831,Master[Company],Master[Blow],"Unknown",0,1))</f>
        <v/>
      </c>
      <c r="K831" s="88" t="str">
        <f t="array" ref="K831">if(V831="","",XLOOKUP(V831,Master[Company],Master[Pigging],"Unknown",0,1))</f>
        <v/>
      </c>
      <c r="L831" s="88" t="str">
        <f t="array" ref="L831">if(V831="","",XLOOKUP(V831,Master[Company],Master[Load Method],"Unknown",0,1))</f>
        <v/>
      </c>
      <c r="M831" s="88" t="str">
        <f t="array" ref="M831">if(V831="","",XLOOKUP(V831,Master[Company],Master[Line Distance],"Unknown",0,1))</f>
        <v/>
      </c>
      <c r="N831" s="164"/>
      <c r="O831" s="301"/>
      <c r="P831" s="88"/>
      <c r="Q831" s="88" t="str">
        <f t="array" ref="Q831">if(V831="","",XLOOKUP(V831,Master[Company],Master[Terms],"NA",0,1))</f>
        <v/>
      </c>
      <c r="R831" s="88" t="str">
        <f t="shared" si="3"/>
        <v/>
      </c>
      <c r="S831" s="88" t="str">
        <f t="array" ref="S831">if(V831="","",XLOOKUP(V831,Master[Company],Master[Group],"NA",0,1))</f>
        <v/>
      </c>
      <c r="T831" s="88" t="str">
        <f t="array" ref="T831">if(V831="","",XLOOKUP(V831,Master[Company],Master[Loading Location],"NA",0,1))</f>
        <v/>
      </c>
      <c r="U831" s="88" t="str">
        <f t="array" ref="U831">if(V831="","",XLOOKUP(V831,Master[Company],Master[Acronym],"NA",0,1))</f>
        <v/>
      </c>
      <c r="V831" s="88"/>
      <c r="W831" s="90"/>
      <c r="X831" s="90"/>
      <c r="Y831" s="88"/>
      <c r="Z831" s="88" t="str">
        <f t="shared" si="5"/>
        <v/>
      </c>
      <c r="AA831" s="88"/>
      <c r="AB831" s="88"/>
      <c r="AC831" s="88"/>
      <c r="AD831" s="166"/>
      <c r="AE831" s="303"/>
      <c r="AF831" s="304"/>
      <c r="AG831" s="304"/>
      <c r="AH831" s="304"/>
      <c r="AI831" s="304"/>
      <c r="AJ831" s="304"/>
      <c r="AK831" s="304"/>
      <c r="AL831" s="305"/>
      <c r="AM831" s="304"/>
      <c r="AN831" s="304"/>
      <c r="AO831" s="304"/>
      <c r="AP831" s="304"/>
      <c r="AQ831" s="304"/>
      <c r="AR831" s="304"/>
      <c r="AS831" s="304"/>
      <c r="AT831" s="304"/>
      <c r="AU831" s="164"/>
      <c r="AV831" s="306"/>
      <c r="AW831" s="306"/>
      <c r="AX831" s="164"/>
      <c r="AY831" s="166"/>
      <c r="AZ831" s="88"/>
      <c r="BA831" s="88"/>
      <c r="BB831" s="88"/>
      <c r="BC831" s="88"/>
      <c r="BD831" s="307"/>
      <c r="BE831" s="88"/>
      <c r="BF831" s="88"/>
      <c r="BG831" s="88"/>
      <c r="BH831" s="308"/>
      <c r="BI831" s="309"/>
      <c r="BJ831" s="310"/>
      <c r="BK831" s="310"/>
      <c r="BL831" s="310"/>
      <c r="BM831" s="310"/>
      <c r="BN831" s="214"/>
    </row>
    <row r="832" ht="22.5" customHeight="1">
      <c r="A832" s="85" t="str">
        <f t="shared" si="6"/>
        <v/>
      </c>
      <c r="B832" s="321"/>
      <c r="C832" s="319" t="str">
        <f t="shared" si="1"/>
        <v/>
      </c>
      <c r="D832" s="322"/>
      <c r="E832" s="320" t="str">
        <f t="shared" si="2"/>
        <v/>
      </c>
      <c r="F832" s="323"/>
      <c r="G832" s="164"/>
      <c r="H832" s="88" t="str">
        <f t="array" ref="H832">IF(D832="","",XLOOKUP(D832,'Master Data'!K:K,'Master Data'!N:N,"Input in Master Data",0,1))</f>
        <v/>
      </c>
      <c r="I832" s="88" t="str">
        <f t="array" ref="I832">IF(D832="","",XLOOKUP(D832,'Master Data'!K:K,'Master Data'!O:O,"Input in Master Data",0,1))</f>
        <v/>
      </c>
      <c r="J832" s="88" t="str">
        <f t="array" ref="J832">if(V832="","",XLOOKUP(V832,Master[Company],Master[Blow],"Unknown",0,1))</f>
        <v/>
      </c>
      <c r="K832" s="88" t="str">
        <f t="array" ref="K832">if(V832="","",XLOOKUP(V832,Master[Company],Master[Pigging],"Unknown",0,1))</f>
        <v/>
      </c>
      <c r="L832" s="88" t="str">
        <f t="array" ref="L832">if(V832="","",XLOOKUP(V832,Master[Company],Master[Load Method],"Unknown",0,1))</f>
        <v/>
      </c>
      <c r="M832" s="88" t="str">
        <f t="array" ref="M832">if(V832="","",XLOOKUP(V832,Master[Company],Master[Line Distance],"Unknown",0,1))</f>
        <v/>
      </c>
      <c r="N832" s="164"/>
      <c r="O832" s="301"/>
      <c r="P832" s="88"/>
      <c r="Q832" s="88" t="str">
        <f t="array" ref="Q832">if(V832="","",XLOOKUP(V832,Master[Company],Master[Terms],"NA",0,1))</f>
        <v/>
      </c>
      <c r="R832" s="88" t="str">
        <f t="shared" si="3"/>
        <v/>
      </c>
      <c r="S832" s="88" t="str">
        <f t="array" ref="S832">if(V832="","",XLOOKUP(V832,Master[Company],Master[Group],"NA",0,1))</f>
        <v/>
      </c>
      <c r="T832" s="88" t="str">
        <f t="array" ref="T832">if(V832="","",XLOOKUP(V832,Master[Company],Master[Loading Location],"NA",0,1))</f>
        <v/>
      </c>
      <c r="U832" s="88" t="str">
        <f t="array" ref="U832">if(V832="","",XLOOKUP(V832,Master[Company],Master[Acronym],"NA",0,1))</f>
        <v/>
      </c>
      <c r="V832" s="88"/>
      <c r="W832" s="90"/>
      <c r="X832" s="90"/>
      <c r="Y832" s="88"/>
      <c r="Z832" s="88" t="str">
        <f t="shared" si="5"/>
        <v/>
      </c>
      <c r="AA832" s="88"/>
      <c r="AB832" s="88"/>
      <c r="AC832" s="88"/>
      <c r="AD832" s="166"/>
      <c r="AE832" s="303"/>
      <c r="AF832" s="304"/>
      <c r="AG832" s="304"/>
      <c r="AH832" s="304"/>
      <c r="AI832" s="304"/>
      <c r="AJ832" s="304"/>
      <c r="AK832" s="304"/>
      <c r="AL832" s="305"/>
      <c r="AM832" s="304"/>
      <c r="AN832" s="304"/>
      <c r="AO832" s="304"/>
      <c r="AP832" s="304"/>
      <c r="AQ832" s="304"/>
      <c r="AR832" s="304"/>
      <c r="AS832" s="304"/>
      <c r="AT832" s="304"/>
      <c r="AU832" s="164"/>
      <c r="AV832" s="306"/>
      <c r="AW832" s="306"/>
      <c r="AX832" s="164"/>
      <c r="AY832" s="166"/>
      <c r="AZ832" s="88"/>
      <c r="BA832" s="88"/>
      <c r="BB832" s="88"/>
      <c r="BC832" s="88"/>
      <c r="BD832" s="307"/>
      <c r="BE832" s="88"/>
      <c r="BF832" s="88"/>
      <c r="BG832" s="88"/>
      <c r="BH832" s="308"/>
      <c r="BI832" s="309"/>
      <c r="BJ832" s="310"/>
      <c r="BK832" s="310"/>
      <c r="BL832" s="310"/>
      <c r="BM832" s="310"/>
      <c r="BN832" s="214"/>
    </row>
    <row r="833" ht="22.5" customHeight="1">
      <c r="A833" s="85" t="str">
        <f t="shared" si="6"/>
        <v/>
      </c>
      <c r="B833" s="321"/>
      <c r="C833" s="319" t="str">
        <f t="shared" si="1"/>
        <v/>
      </c>
      <c r="D833" s="322"/>
      <c r="E833" s="320" t="str">
        <f t="shared" si="2"/>
        <v/>
      </c>
      <c r="F833" s="323"/>
      <c r="G833" s="164"/>
      <c r="H833" s="88" t="str">
        <f t="array" ref="H833">IF(D833="","",XLOOKUP(D833,'Master Data'!K:K,'Master Data'!N:N,"Input in Master Data",0,1))</f>
        <v/>
      </c>
      <c r="I833" s="88" t="str">
        <f t="array" ref="I833">IF(D833="","",XLOOKUP(D833,'Master Data'!K:K,'Master Data'!O:O,"Input in Master Data",0,1))</f>
        <v/>
      </c>
      <c r="J833" s="88" t="str">
        <f t="array" ref="J833">if(V833="","",XLOOKUP(V833,Master[Company],Master[Blow],"Unknown",0,1))</f>
        <v/>
      </c>
      <c r="K833" s="88" t="str">
        <f t="array" ref="K833">if(V833="","",XLOOKUP(V833,Master[Company],Master[Pigging],"Unknown",0,1))</f>
        <v/>
      </c>
      <c r="L833" s="88" t="str">
        <f t="array" ref="L833">if(V833="","",XLOOKUP(V833,Master[Company],Master[Load Method],"Unknown",0,1))</f>
        <v/>
      </c>
      <c r="M833" s="88" t="str">
        <f t="array" ref="M833">if(V833="","",XLOOKUP(V833,Master[Company],Master[Line Distance],"Unknown",0,1))</f>
        <v/>
      </c>
      <c r="N833" s="164"/>
      <c r="O833" s="301"/>
      <c r="P833" s="88"/>
      <c r="Q833" s="88" t="str">
        <f t="array" ref="Q833">if(V833="","",XLOOKUP(V833,Master[Company],Master[Terms],"NA",0,1))</f>
        <v/>
      </c>
      <c r="R833" s="88" t="str">
        <f t="shared" si="3"/>
        <v/>
      </c>
      <c r="S833" s="88" t="str">
        <f t="array" ref="S833">if(V833="","",XLOOKUP(V833,Master[Company],Master[Group],"NA",0,1))</f>
        <v/>
      </c>
      <c r="T833" s="88" t="str">
        <f t="array" ref="T833">if(V833="","",XLOOKUP(V833,Master[Company],Master[Loading Location],"NA",0,1))</f>
        <v/>
      </c>
      <c r="U833" s="88" t="str">
        <f t="array" ref="U833">if(V833="","",XLOOKUP(V833,Master[Company],Master[Acronym],"NA",0,1))</f>
        <v/>
      </c>
      <c r="V833" s="88"/>
      <c r="W833" s="90"/>
      <c r="X833" s="90"/>
      <c r="Y833" s="88"/>
      <c r="Z833" s="88" t="str">
        <f t="shared" si="5"/>
        <v/>
      </c>
      <c r="AA833" s="88"/>
      <c r="AB833" s="88"/>
      <c r="AC833" s="88"/>
      <c r="AD833" s="166"/>
      <c r="AE833" s="303"/>
      <c r="AF833" s="304"/>
      <c r="AG833" s="304"/>
      <c r="AH833" s="304"/>
      <c r="AI833" s="304"/>
      <c r="AJ833" s="304"/>
      <c r="AK833" s="304"/>
      <c r="AL833" s="305"/>
      <c r="AM833" s="304"/>
      <c r="AN833" s="304"/>
      <c r="AO833" s="304"/>
      <c r="AP833" s="304"/>
      <c r="AQ833" s="304"/>
      <c r="AR833" s="304"/>
      <c r="AS833" s="304"/>
      <c r="AT833" s="304"/>
      <c r="AU833" s="164"/>
      <c r="AV833" s="306"/>
      <c r="AW833" s="306"/>
      <c r="AX833" s="164"/>
      <c r="AY833" s="166"/>
      <c r="AZ833" s="88"/>
      <c r="BA833" s="88"/>
      <c r="BB833" s="88"/>
      <c r="BC833" s="88"/>
      <c r="BD833" s="307"/>
      <c r="BE833" s="88"/>
      <c r="BF833" s="88"/>
      <c r="BG833" s="88"/>
      <c r="BH833" s="308"/>
      <c r="BI833" s="309"/>
      <c r="BJ833" s="310"/>
      <c r="BK833" s="310"/>
      <c r="BL833" s="310"/>
      <c r="BM833" s="310"/>
      <c r="BN833" s="214"/>
    </row>
    <row r="834" ht="22.5" customHeight="1">
      <c r="A834" s="85" t="str">
        <f t="shared" si="6"/>
        <v/>
      </c>
      <c r="B834" s="321"/>
      <c r="C834" s="319" t="str">
        <f t="shared" si="1"/>
        <v/>
      </c>
      <c r="D834" s="322"/>
      <c r="E834" s="320" t="str">
        <f t="shared" si="2"/>
        <v/>
      </c>
      <c r="F834" s="323"/>
      <c r="G834" s="164"/>
      <c r="H834" s="88" t="str">
        <f t="array" ref="H834">IF(D834="","",XLOOKUP(D834,'Master Data'!K:K,'Master Data'!N:N,"Input in Master Data",0,1))</f>
        <v/>
      </c>
      <c r="I834" s="88" t="str">
        <f t="array" ref="I834">IF(D834="","",XLOOKUP(D834,'Master Data'!K:K,'Master Data'!O:O,"Input in Master Data",0,1))</f>
        <v/>
      </c>
      <c r="J834" s="88" t="str">
        <f t="array" ref="J834">if(V834="","",XLOOKUP(V834,Master[Company],Master[Blow],"Unknown",0,1))</f>
        <v/>
      </c>
      <c r="K834" s="88" t="str">
        <f t="array" ref="K834">if(V834="","",XLOOKUP(V834,Master[Company],Master[Pigging],"Unknown",0,1))</f>
        <v/>
      </c>
      <c r="L834" s="88" t="str">
        <f t="array" ref="L834">if(V834="","",XLOOKUP(V834,Master[Company],Master[Load Method],"Unknown",0,1))</f>
        <v/>
      </c>
      <c r="M834" s="88" t="str">
        <f t="array" ref="M834">if(V834="","",XLOOKUP(V834,Master[Company],Master[Line Distance],"Unknown",0,1))</f>
        <v/>
      </c>
      <c r="N834" s="164"/>
      <c r="O834" s="301"/>
      <c r="P834" s="88"/>
      <c r="Q834" s="88" t="str">
        <f t="array" ref="Q834">if(V834="","",XLOOKUP(V834,Master[Company],Master[Terms],"NA",0,1))</f>
        <v/>
      </c>
      <c r="R834" s="88" t="str">
        <f t="shared" si="3"/>
        <v/>
      </c>
      <c r="S834" s="88" t="str">
        <f t="array" ref="S834">if(V834="","",XLOOKUP(V834,Master[Company],Master[Group],"NA",0,1))</f>
        <v/>
      </c>
      <c r="T834" s="88" t="str">
        <f t="array" ref="T834">if(V834="","",XLOOKUP(V834,Master[Company],Master[Loading Location],"NA",0,1))</f>
        <v/>
      </c>
      <c r="U834" s="88" t="str">
        <f t="array" ref="U834">if(V834="","",XLOOKUP(V834,Master[Company],Master[Acronym],"NA",0,1))</f>
        <v/>
      </c>
      <c r="V834" s="88"/>
      <c r="W834" s="90"/>
      <c r="X834" s="90"/>
      <c r="Y834" s="88"/>
      <c r="Z834" s="88" t="str">
        <f t="shared" si="5"/>
        <v/>
      </c>
      <c r="AA834" s="88"/>
      <c r="AB834" s="88"/>
      <c r="AC834" s="88"/>
      <c r="AD834" s="166"/>
      <c r="AE834" s="303"/>
      <c r="AF834" s="304"/>
      <c r="AG834" s="304"/>
      <c r="AH834" s="304"/>
      <c r="AI834" s="304"/>
      <c r="AJ834" s="304"/>
      <c r="AK834" s="304"/>
      <c r="AL834" s="305"/>
      <c r="AM834" s="304"/>
      <c r="AN834" s="304"/>
      <c r="AO834" s="304"/>
      <c r="AP834" s="304"/>
      <c r="AQ834" s="304"/>
      <c r="AR834" s="304"/>
      <c r="AS834" s="304"/>
      <c r="AT834" s="304"/>
      <c r="AU834" s="164"/>
      <c r="AV834" s="306"/>
      <c r="AW834" s="306"/>
      <c r="AX834" s="164"/>
      <c r="AY834" s="166"/>
      <c r="AZ834" s="88"/>
      <c r="BA834" s="88"/>
      <c r="BB834" s="88"/>
      <c r="BC834" s="88"/>
      <c r="BD834" s="307"/>
      <c r="BE834" s="88"/>
      <c r="BF834" s="88"/>
      <c r="BG834" s="88"/>
      <c r="BH834" s="308"/>
      <c r="BI834" s="309"/>
      <c r="BJ834" s="310"/>
      <c r="BK834" s="310"/>
      <c r="BL834" s="310"/>
      <c r="BM834" s="310"/>
      <c r="BN834" s="214"/>
    </row>
    <row r="835" ht="22.5" customHeight="1">
      <c r="A835" s="85" t="str">
        <f t="shared" si="6"/>
        <v/>
      </c>
      <c r="B835" s="321"/>
      <c r="C835" s="319" t="str">
        <f t="shared" si="1"/>
        <v/>
      </c>
      <c r="D835" s="322"/>
      <c r="E835" s="320" t="str">
        <f t="shared" si="2"/>
        <v/>
      </c>
      <c r="F835" s="323"/>
      <c r="G835" s="164"/>
      <c r="H835" s="88" t="str">
        <f t="array" ref="H835">IF(D835="","",XLOOKUP(D835,'Master Data'!K:K,'Master Data'!N:N,"Input in Master Data",0,1))</f>
        <v/>
      </c>
      <c r="I835" s="88" t="str">
        <f t="array" ref="I835">IF(D835="","",XLOOKUP(D835,'Master Data'!K:K,'Master Data'!O:O,"Input in Master Data",0,1))</f>
        <v/>
      </c>
      <c r="J835" s="88" t="str">
        <f t="array" ref="J835">if(V835="","",XLOOKUP(V835,Master[Company],Master[Blow],"Unknown",0,1))</f>
        <v/>
      </c>
      <c r="K835" s="88" t="str">
        <f t="array" ref="K835">if(V835="","",XLOOKUP(V835,Master[Company],Master[Pigging],"Unknown",0,1))</f>
        <v/>
      </c>
      <c r="L835" s="88" t="str">
        <f t="array" ref="L835">if(V835="","",XLOOKUP(V835,Master[Company],Master[Load Method],"Unknown",0,1))</f>
        <v/>
      </c>
      <c r="M835" s="88" t="str">
        <f t="array" ref="M835">if(V835="","",XLOOKUP(V835,Master[Company],Master[Line Distance],"Unknown",0,1))</f>
        <v/>
      </c>
      <c r="N835" s="164"/>
      <c r="O835" s="301"/>
      <c r="P835" s="88"/>
      <c r="Q835" s="88" t="str">
        <f t="array" ref="Q835">if(V835="","",XLOOKUP(V835,Master[Company],Master[Terms],"NA",0,1))</f>
        <v/>
      </c>
      <c r="R835" s="88" t="str">
        <f t="shared" si="3"/>
        <v/>
      </c>
      <c r="S835" s="88" t="str">
        <f t="array" ref="S835">if(V835="","",XLOOKUP(V835,Master[Company],Master[Group],"NA",0,1))</f>
        <v/>
      </c>
      <c r="T835" s="88" t="str">
        <f t="array" ref="T835">if(V835="","",XLOOKUP(V835,Master[Company],Master[Loading Location],"NA",0,1))</f>
        <v/>
      </c>
      <c r="U835" s="88" t="str">
        <f t="array" ref="U835">if(V835="","",XLOOKUP(V835,Master[Company],Master[Acronym],"NA",0,1))</f>
        <v/>
      </c>
      <c r="V835" s="88"/>
      <c r="W835" s="90"/>
      <c r="X835" s="90"/>
      <c r="Y835" s="88"/>
      <c r="Z835" s="88" t="str">
        <f t="shared" si="5"/>
        <v/>
      </c>
      <c r="AA835" s="88"/>
      <c r="AB835" s="88"/>
      <c r="AC835" s="88"/>
      <c r="AD835" s="166"/>
      <c r="AE835" s="303"/>
      <c r="AF835" s="304"/>
      <c r="AG835" s="304"/>
      <c r="AH835" s="304"/>
      <c r="AI835" s="304"/>
      <c r="AJ835" s="304"/>
      <c r="AK835" s="304"/>
      <c r="AL835" s="305"/>
      <c r="AM835" s="304"/>
      <c r="AN835" s="304"/>
      <c r="AO835" s="304"/>
      <c r="AP835" s="304"/>
      <c r="AQ835" s="304"/>
      <c r="AR835" s="304"/>
      <c r="AS835" s="304"/>
      <c r="AT835" s="304"/>
      <c r="AU835" s="164"/>
      <c r="AV835" s="306"/>
      <c r="AW835" s="306"/>
      <c r="AX835" s="164"/>
      <c r="AY835" s="166"/>
      <c r="AZ835" s="88"/>
      <c r="BA835" s="88"/>
      <c r="BB835" s="88"/>
      <c r="BC835" s="88"/>
      <c r="BD835" s="307"/>
      <c r="BE835" s="88"/>
      <c r="BF835" s="88"/>
      <c r="BG835" s="88"/>
      <c r="BH835" s="308"/>
      <c r="BI835" s="309"/>
      <c r="BJ835" s="310"/>
      <c r="BK835" s="310"/>
      <c r="BL835" s="310"/>
      <c r="BM835" s="310"/>
      <c r="BN835" s="214"/>
    </row>
    <row r="836" ht="22.5" customHeight="1">
      <c r="A836" s="85" t="str">
        <f t="shared" si="6"/>
        <v/>
      </c>
      <c r="B836" s="321"/>
      <c r="C836" s="319" t="str">
        <f t="shared" si="1"/>
        <v/>
      </c>
      <c r="D836" s="322"/>
      <c r="E836" s="320" t="str">
        <f t="shared" si="2"/>
        <v/>
      </c>
      <c r="F836" s="323"/>
      <c r="G836" s="164"/>
      <c r="H836" s="88" t="str">
        <f t="array" ref="H836">IF(D836="","",XLOOKUP(D836,'Master Data'!K:K,'Master Data'!N:N,"Input in Master Data",0,1))</f>
        <v/>
      </c>
      <c r="I836" s="88" t="str">
        <f t="array" ref="I836">IF(D836="","",XLOOKUP(D836,'Master Data'!K:K,'Master Data'!O:O,"Input in Master Data",0,1))</f>
        <v/>
      </c>
      <c r="J836" s="88" t="str">
        <f t="array" ref="J836">if(V836="","",XLOOKUP(V836,Master[Company],Master[Blow],"Unknown",0,1))</f>
        <v/>
      </c>
      <c r="K836" s="88" t="str">
        <f t="array" ref="K836">if(V836="","",XLOOKUP(V836,Master[Company],Master[Pigging],"Unknown",0,1))</f>
        <v/>
      </c>
      <c r="L836" s="88" t="str">
        <f t="array" ref="L836">if(V836="","",XLOOKUP(V836,Master[Company],Master[Load Method],"Unknown",0,1))</f>
        <v/>
      </c>
      <c r="M836" s="88" t="str">
        <f t="array" ref="M836">if(V836="","",XLOOKUP(V836,Master[Company],Master[Line Distance],"Unknown",0,1))</f>
        <v/>
      </c>
      <c r="N836" s="164"/>
      <c r="O836" s="301"/>
      <c r="P836" s="88"/>
      <c r="Q836" s="88" t="str">
        <f t="array" ref="Q836">if(V836="","",XLOOKUP(V836,Master[Company],Master[Terms],"NA",0,1))</f>
        <v/>
      </c>
      <c r="R836" s="88" t="str">
        <f t="shared" si="3"/>
        <v/>
      </c>
      <c r="S836" s="88" t="str">
        <f t="array" ref="S836">if(V836="","",XLOOKUP(V836,Master[Company],Master[Group],"NA",0,1))</f>
        <v/>
      </c>
      <c r="T836" s="88" t="str">
        <f t="array" ref="T836">if(V836="","",XLOOKUP(V836,Master[Company],Master[Loading Location],"NA",0,1))</f>
        <v/>
      </c>
      <c r="U836" s="88" t="str">
        <f t="array" ref="U836">if(V836="","",XLOOKUP(V836,Master[Company],Master[Acronym],"NA",0,1))</f>
        <v/>
      </c>
      <c r="V836" s="88"/>
      <c r="W836" s="90"/>
      <c r="X836" s="90"/>
      <c r="Y836" s="88"/>
      <c r="Z836" s="88" t="str">
        <f t="shared" si="5"/>
        <v/>
      </c>
      <c r="AA836" s="88"/>
      <c r="AB836" s="88"/>
      <c r="AC836" s="88"/>
      <c r="AD836" s="166"/>
      <c r="AE836" s="303"/>
      <c r="AF836" s="304"/>
      <c r="AG836" s="304"/>
      <c r="AH836" s="304"/>
      <c r="AI836" s="304"/>
      <c r="AJ836" s="304"/>
      <c r="AK836" s="304"/>
      <c r="AL836" s="305"/>
      <c r="AM836" s="304"/>
      <c r="AN836" s="304"/>
      <c r="AO836" s="304"/>
      <c r="AP836" s="304"/>
      <c r="AQ836" s="304"/>
      <c r="AR836" s="304"/>
      <c r="AS836" s="304"/>
      <c r="AT836" s="304"/>
      <c r="AU836" s="164"/>
      <c r="AV836" s="306"/>
      <c r="AW836" s="306"/>
      <c r="AX836" s="164"/>
      <c r="AY836" s="166"/>
      <c r="AZ836" s="88"/>
      <c r="BA836" s="88"/>
      <c r="BB836" s="88"/>
      <c r="BC836" s="88"/>
      <c r="BD836" s="307"/>
      <c r="BE836" s="88"/>
      <c r="BF836" s="88"/>
      <c r="BG836" s="88"/>
      <c r="BH836" s="308"/>
      <c r="BI836" s="309"/>
      <c r="BJ836" s="310"/>
      <c r="BK836" s="310"/>
      <c r="BL836" s="310"/>
      <c r="BM836" s="310"/>
      <c r="BN836" s="214"/>
    </row>
    <row r="837" ht="22.5" customHeight="1">
      <c r="A837" s="85" t="str">
        <f t="shared" si="6"/>
        <v/>
      </c>
      <c r="B837" s="321"/>
      <c r="C837" s="319" t="str">
        <f t="shared" si="1"/>
        <v/>
      </c>
      <c r="D837" s="322"/>
      <c r="E837" s="320" t="str">
        <f t="shared" si="2"/>
        <v/>
      </c>
      <c r="F837" s="323"/>
      <c r="G837" s="164"/>
      <c r="H837" s="88" t="str">
        <f t="array" ref="H837">IF(D837="","",XLOOKUP(D837,'Master Data'!K:K,'Master Data'!N:N,"Input in Master Data",0,1))</f>
        <v/>
      </c>
      <c r="I837" s="88" t="str">
        <f t="array" ref="I837">IF(D837="","",XLOOKUP(D837,'Master Data'!K:K,'Master Data'!O:O,"Input in Master Data",0,1))</f>
        <v/>
      </c>
      <c r="J837" s="88" t="str">
        <f t="array" ref="J837">if(V837="","",XLOOKUP(V837,Master[Company],Master[Blow],"Unknown",0,1))</f>
        <v/>
      </c>
      <c r="K837" s="88" t="str">
        <f t="array" ref="K837">if(V837="","",XLOOKUP(V837,Master[Company],Master[Pigging],"Unknown",0,1))</f>
        <v/>
      </c>
      <c r="L837" s="88" t="str">
        <f t="array" ref="L837">if(V837="","",XLOOKUP(V837,Master[Company],Master[Load Method],"Unknown",0,1))</f>
        <v/>
      </c>
      <c r="M837" s="88" t="str">
        <f t="array" ref="M837">if(V837="","",XLOOKUP(V837,Master[Company],Master[Line Distance],"Unknown",0,1))</f>
        <v/>
      </c>
      <c r="N837" s="164"/>
      <c r="O837" s="301"/>
      <c r="P837" s="88"/>
      <c r="Q837" s="88" t="str">
        <f t="array" ref="Q837">if(V837="","",XLOOKUP(V837,Master[Company],Master[Terms],"NA",0,1))</f>
        <v/>
      </c>
      <c r="R837" s="88" t="str">
        <f t="shared" si="3"/>
        <v/>
      </c>
      <c r="S837" s="88" t="str">
        <f t="array" ref="S837">if(V837="","",XLOOKUP(V837,Master[Company],Master[Group],"NA",0,1))</f>
        <v/>
      </c>
      <c r="T837" s="88" t="str">
        <f t="array" ref="T837">if(V837="","",XLOOKUP(V837,Master[Company],Master[Loading Location],"NA",0,1))</f>
        <v/>
      </c>
      <c r="U837" s="88" t="str">
        <f t="array" ref="U837">if(V837="","",XLOOKUP(V837,Master[Company],Master[Acronym],"NA",0,1))</f>
        <v/>
      </c>
      <c r="V837" s="88"/>
      <c r="W837" s="90"/>
      <c r="X837" s="90"/>
      <c r="Y837" s="88"/>
      <c r="Z837" s="88" t="str">
        <f t="shared" si="5"/>
        <v/>
      </c>
      <c r="AA837" s="88"/>
      <c r="AB837" s="88"/>
      <c r="AC837" s="88"/>
      <c r="AD837" s="166"/>
      <c r="AE837" s="303"/>
      <c r="AF837" s="304"/>
      <c r="AG837" s="304"/>
      <c r="AH837" s="304"/>
      <c r="AI837" s="304"/>
      <c r="AJ837" s="304"/>
      <c r="AK837" s="304"/>
      <c r="AL837" s="305"/>
      <c r="AM837" s="304"/>
      <c r="AN837" s="304"/>
      <c r="AO837" s="304"/>
      <c r="AP837" s="304"/>
      <c r="AQ837" s="304"/>
      <c r="AR837" s="304"/>
      <c r="AS837" s="304"/>
      <c r="AT837" s="304"/>
      <c r="AU837" s="164"/>
      <c r="AV837" s="306"/>
      <c r="AW837" s="306"/>
      <c r="AX837" s="164"/>
      <c r="AY837" s="166"/>
      <c r="AZ837" s="88"/>
      <c r="BA837" s="88"/>
      <c r="BB837" s="88"/>
      <c r="BC837" s="88"/>
      <c r="BD837" s="307"/>
      <c r="BE837" s="88"/>
      <c r="BF837" s="88"/>
      <c r="BG837" s="88"/>
      <c r="BH837" s="308"/>
      <c r="BI837" s="309"/>
      <c r="BJ837" s="310"/>
      <c r="BK837" s="310"/>
      <c r="BL837" s="310"/>
      <c r="BM837" s="310"/>
      <c r="BN837" s="214"/>
    </row>
    <row r="838" ht="22.5" customHeight="1">
      <c r="A838" s="85" t="str">
        <f t="shared" si="6"/>
        <v/>
      </c>
      <c r="B838" s="321"/>
      <c r="C838" s="319" t="str">
        <f t="shared" si="1"/>
        <v/>
      </c>
      <c r="D838" s="322"/>
      <c r="E838" s="320" t="str">
        <f t="shared" si="2"/>
        <v/>
      </c>
      <c r="F838" s="323"/>
      <c r="G838" s="164"/>
      <c r="H838" s="88" t="str">
        <f t="array" ref="H838">IF(D838="","",XLOOKUP(D838,'Master Data'!K:K,'Master Data'!N:N,"Input in Master Data",0,1))</f>
        <v/>
      </c>
      <c r="I838" s="88" t="str">
        <f t="array" ref="I838">IF(D838="","",XLOOKUP(D838,'Master Data'!K:K,'Master Data'!O:O,"Input in Master Data",0,1))</f>
        <v/>
      </c>
      <c r="J838" s="88" t="str">
        <f t="array" ref="J838">if(V838="","",XLOOKUP(V838,Master[Company],Master[Blow],"Unknown",0,1))</f>
        <v/>
      </c>
      <c r="K838" s="88" t="str">
        <f t="array" ref="K838">if(V838="","",XLOOKUP(V838,Master[Company],Master[Pigging],"Unknown",0,1))</f>
        <v/>
      </c>
      <c r="L838" s="88" t="str">
        <f t="array" ref="L838">if(V838="","",XLOOKUP(V838,Master[Company],Master[Load Method],"Unknown",0,1))</f>
        <v/>
      </c>
      <c r="M838" s="88" t="str">
        <f t="array" ref="M838">if(V838="","",XLOOKUP(V838,Master[Company],Master[Line Distance],"Unknown",0,1))</f>
        <v/>
      </c>
      <c r="N838" s="164"/>
      <c r="O838" s="301"/>
      <c r="P838" s="88"/>
      <c r="Q838" s="88" t="str">
        <f t="array" ref="Q838">if(V838="","",XLOOKUP(V838,Master[Company],Master[Terms],"NA",0,1))</f>
        <v/>
      </c>
      <c r="R838" s="88" t="str">
        <f t="shared" si="3"/>
        <v/>
      </c>
      <c r="S838" s="88" t="str">
        <f t="array" ref="S838">if(V838="","",XLOOKUP(V838,Master[Company],Master[Group],"NA",0,1))</f>
        <v/>
      </c>
      <c r="T838" s="88" t="str">
        <f t="array" ref="T838">if(V838="","",XLOOKUP(V838,Master[Company],Master[Loading Location],"NA",0,1))</f>
        <v/>
      </c>
      <c r="U838" s="88" t="str">
        <f t="array" ref="U838">if(V838="","",XLOOKUP(V838,Master[Company],Master[Acronym],"NA",0,1))</f>
        <v/>
      </c>
      <c r="V838" s="88"/>
      <c r="W838" s="90"/>
      <c r="X838" s="90"/>
      <c r="Y838" s="88"/>
      <c r="Z838" s="88" t="str">
        <f t="shared" si="5"/>
        <v/>
      </c>
      <c r="AA838" s="88"/>
      <c r="AB838" s="88"/>
      <c r="AC838" s="88"/>
      <c r="AD838" s="166"/>
      <c r="AE838" s="303"/>
      <c r="AF838" s="304"/>
      <c r="AG838" s="304"/>
      <c r="AH838" s="304"/>
      <c r="AI838" s="304"/>
      <c r="AJ838" s="304"/>
      <c r="AK838" s="304"/>
      <c r="AL838" s="305"/>
      <c r="AM838" s="304"/>
      <c r="AN838" s="304"/>
      <c r="AO838" s="304"/>
      <c r="AP838" s="304"/>
      <c r="AQ838" s="304"/>
      <c r="AR838" s="304"/>
      <c r="AS838" s="304"/>
      <c r="AT838" s="304"/>
      <c r="AU838" s="164"/>
      <c r="AV838" s="306"/>
      <c r="AW838" s="306"/>
      <c r="AX838" s="164"/>
      <c r="AY838" s="166"/>
      <c r="AZ838" s="88"/>
      <c r="BA838" s="88"/>
      <c r="BB838" s="88"/>
      <c r="BC838" s="88"/>
      <c r="BD838" s="307"/>
      <c r="BE838" s="88"/>
      <c r="BF838" s="88"/>
      <c r="BG838" s="88"/>
      <c r="BH838" s="308"/>
      <c r="BI838" s="309"/>
      <c r="BJ838" s="310"/>
      <c r="BK838" s="310"/>
      <c r="BL838" s="310"/>
      <c r="BM838" s="310"/>
      <c r="BN838" s="214"/>
    </row>
    <row r="839" ht="22.5" customHeight="1">
      <c r="A839" s="85" t="str">
        <f t="shared" si="6"/>
        <v/>
      </c>
      <c r="B839" s="321"/>
      <c r="C839" s="319" t="str">
        <f t="shared" si="1"/>
        <v/>
      </c>
      <c r="D839" s="322"/>
      <c r="E839" s="320" t="str">
        <f t="shared" si="2"/>
        <v/>
      </c>
      <c r="F839" s="323"/>
      <c r="G839" s="164"/>
      <c r="H839" s="88" t="str">
        <f t="array" ref="H839">IF(D839="","",XLOOKUP(D839,'Master Data'!K:K,'Master Data'!N:N,"Input in Master Data",0,1))</f>
        <v/>
      </c>
      <c r="I839" s="88" t="str">
        <f t="array" ref="I839">IF(D839="","",XLOOKUP(D839,'Master Data'!K:K,'Master Data'!O:O,"Input in Master Data",0,1))</f>
        <v/>
      </c>
      <c r="J839" s="88" t="str">
        <f t="array" ref="J839">if(V839="","",XLOOKUP(V839,Master[Company],Master[Blow],"Unknown",0,1))</f>
        <v/>
      </c>
      <c r="K839" s="88" t="str">
        <f t="array" ref="K839">if(V839="","",XLOOKUP(V839,Master[Company],Master[Pigging],"Unknown",0,1))</f>
        <v/>
      </c>
      <c r="L839" s="88" t="str">
        <f t="array" ref="L839">if(V839="","",XLOOKUP(V839,Master[Company],Master[Load Method],"Unknown",0,1))</f>
        <v/>
      </c>
      <c r="M839" s="88" t="str">
        <f t="array" ref="M839">if(V839="","",XLOOKUP(V839,Master[Company],Master[Line Distance],"Unknown",0,1))</f>
        <v/>
      </c>
      <c r="N839" s="164"/>
      <c r="O839" s="301"/>
      <c r="P839" s="88"/>
      <c r="Q839" s="88" t="str">
        <f t="array" ref="Q839">if(V839="","",XLOOKUP(V839,Master[Company],Master[Terms],"NA",0,1))</f>
        <v/>
      </c>
      <c r="R839" s="88" t="str">
        <f t="shared" si="3"/>
        <v/>
      </c>
      <c r="S839" s="88" t="str">
        <f t="array" ref="S839">if(V839="","",XLOOKUP(V839,Master[Company],Master[Group],"NA",0,1))</f>
        <v/>
      </c>
      <c r="T839" s="88" t="str">
        <f t="array" ref="T839">if(V839="","",XLOOKUP(V839,Master[Company],Master[Loading Location],"NA",0,1))</f>
        <v/>
      </c>
      <c r="U839" s="88" t="str">
        <f t="array" ref="U839">if(V839="","",XLOOKUP(V839,Master[Company],Master[Acronym],"NA",0,1))</f>
        <v/>
      </c>
      <c r="V839" s="88"/>
      <c r="W839" s="90"/>
      <c r="X839" s="90"/>
      <c r="Y839" s="88"/>
      <c r="Z839" s="88" t="str">
        <f t="shared" si="5"/>
        <v/>
      </c>
      <c r="AA839" s="88"/>
      <c r="AB839" s="88"/>
      <c r="AC839" s="88"/>
      <c r="AD839" s="166"/>
      <c r="AE839" s="303"/>
      <c r="AF839" s="304"/>
      <c r="AG839" s="304"/>
      <c r="AH839" s="304"/>
      <c r="AI839" s="304"/>
      <c r="AJ839" s="304"/>
      <c r="AK839" s="304"/>
      <c r="AL839" s="305"/>
      <c r="AM839" s="304"/>
      <c r="AN839" s="304"/>
      <c r="AO839" s="304"/>
      <c r="AP839" s="304"/>
      <c r="AQ839" s="304"/>
      <c r="AR839" s="304"/>
      <c r="AS839" s="304"/>
      <c r="AT839" s="304"/>
      <c r="AU839" s="164"/>
      <c r="AV839" s="306"/>
      <c r="AW839" s="306"/>
      <c r="AX839" s="164"/>
      <c r="AY839" s="166"/>
      <c r="AZ839" s="88"/>
      <c r="BA839" s="88"/>
      <c r="BB839" s="88"/>
      <c r="BC839" s="88"/>
      <c r="BD839" s="307"/>
      <c r="BE839" s="88"/>
      <c r="BF839" s="88"/>
      <c r="BG839" s="88"/>
      <c r="BH839" s="308"/>
      <c r="BI839" s="309"/>
      <c r="BJ839" s="310"/>
      <c r="BK839" s="310"/>
      <c r="BL839" s="310"/>
      <c r="BM839" s="310"/>
      <c r="BN839" s="214"/>
    </row>
    <row r="840" ht="22.5" customHeight="1">
      <c r="A840" s="85" t="str">
        <f t="shared" si="6"/>
        <v/>
      </c>
      <c r="B840" s="321"/>
      <c r="C840" s="319" t="str">
        <f t="shared" si="1"/>
        <v/>
      </c>
      <c r="D840" s="322"/>
      <c r="E840" s="320" t="str">
        <f t="shared" si="2"/>
        <v/>
      </c>
      <c r="F840" s="323"/>
      <c r="G840" s="164"/>
      <c r="H840" s="88" t="str">
        <f t="array" ref="H840">IF(D840="","",XLOOKUP(D840,'Master Data'!K:K,'Master Data'!N:N,"Input in Master Data",0,1))</f>
        <v/>
      </c>
      <c r="I840" s="88" t="str">
        <f t="array" ref="I840">IF(D840="","",XLOOKUP(D840,'Master Data'!K:K,'Master Data'!O:O,"Input in Master Data",0,1))</f>
        <v/>
      </c>
      <c r="J840" s="88" t="str">
        <f t="array" ref="J840">if(V840="","",XLOOKUP(V840,Master[Company],Master[Blow],"Unknown",0,1))</f>
        <v/>
      </c>
      <c r="K840" s="88" t="str">
        <f t="array" ref="K840">if(V840="","",XLOOKUP(V840,Master[Company],Master[Pigging],"Unknown",0,1))</f>
        <v/>
      </c>
      <c r="L840" s="88" t="str">
        <f t="array" ref="L840">if(V840="","",XLOOKUP(V840,Master[Company],Master[Load Method],"Unknown",0,1))</f>
        <v/>
      </c>
      <c r="M840" s="88" t="str">
        <f t="array" ref="M840">if(V840="","",XLOOKUP(V840,Master[Company],Master[Line Distance],"Unknown",0,1))</f>
        <v/>
      </c>
      <c r="N840" s="164"/>
      <c r="O840" s="301"/>
      <c r="P840" s="88"/>
      <c r="Q840" s="88" t="str">
        <f t="array" ref="Q840">if(V840="","",XLOOKUP(V840,Master[Company],Master[Terms],"NA",0,1))</f>
        <v/>
      </c>
      <c r="R840" s="88" t="str">
        <f t="shared" si="3"/>
        <v/>
      </c>
      <c r="S840" s="88" t="str">
        <f t="array" ref="S840">if(V840="","",XLOOKUP(V840,Master[Company],Master[Group],"NA",0,1))</f>
        <v/>
      </c>
      <c r="T840" s="88" t="str">
        <f t="array" ref="T840">if(V840="","",XLOOKUP(V840,Master[Company],Master[Loading Location],"NA",0,1))</f>
        <v/>
      </c>
      <c r="U840" s="88" t="str">
        <f t="array" ref="U840">if(V840="","",XLOOKUP(V840,Master[Company],Master[Acronym],"NA",0,1))</f>
        <v/>
      </c>
      <c r="V840" s="88"/>
      <c r="W840" s="90"/>
      <c r="X840" s="90"/>
      <c r="Y840" s="88"/>
      <c r="Z840" s="88" t="str">
        <f t="shared" si="5"/>
        <v/>
      </c>
      <c r="AA840" s="88"/>
      <c r="AB840" s="88"/>
      <c r="AC840" s="88"/>
      <c r="AD840" s="166"/>
      <c r="AE840" s="303"/>
      <c r="AF840" s="304"/>
      <c r="AG840" s="304"/>
      <c r="AH840" s="304"/>
      <c r="AI840" s="304"/>
      <c r="AJ840" s="304"/>
      <c r="AK840" s="304"/>
      <c r="AL840" s="305"/>
      <c r="AM840" s="304"/>
      <c r="AN840" s="304"/>
      <c r="AO840" s="304"/>
      <c r="AP840" s="304"/>
      <c r="AQ840" s="304"/>
      <c r="AR840" s="304"/>
      <c r="AS840" s="304"/>
      <c r="AT840" s="304"/>
      <c r="AU840" s="164"/>
      <c r="AV840" s="306"/>
      <c r="AW840" s="306"/>
      <c r="AX840" s="164"/>
      <c r="AY840" s="166"/>
      <c r="AZ840" s="88"/>
      <c r="BA840" s="88"/>
      <c r="BB840" s="88"/>
      <c r="BC840" s="88"/>
      <c r="BD840" s="307"/>
      <c r="BE840" s="88"/>
      <c r="BF840" s="88"/>
      <c r="BG840" s="88"/>
      <c r="BH840" s="308"/>
      <c r="BI840" s="309"/>
      <c r="BJ840" s="310"/>
      <c r="BK840" s="310"/>
      <c r="BL840" s="310"/>
      <c r="BM840" s="310"/>
      <c r="BN840" s="214"/>
    </row>
    <row r="841" ht="22.5" customHeight="1">
      <c r="A841" s="85" t="str">
        <f t="shared" si="6"/>
        <v/>
      </c>
      <c r="B841" s="321"/>
      <c r="C841" s="319" t="str">
        <f t="shared" si="1"/>
        <v/>
      </c>
      <c r="D841" s="322"/>
      <c r="E841" s="320" t="str">
        <f t="shared" si="2"/>
        <v/>
      </c>
      <c r="F841" s="323"/>
      <c r="G841" s="164"/>
      <c r="H841" s="88" t="str">
        <f t="array" ref="H841">IF(D841="","",XLOOKUP(D841,'Master Data'!K:K,'Master Data'!N:N,"Input in Master Data",0,1))</f>
        <v/>
      </c>
      <c r="I841" s="88" t="str">
        <f t="array" ref="I841">IF(D841="","",XLOOKUP(D841,'Master Data'!K:K,'Master Data'!O:O,"Input in Master Data",0,1))</f>
        <v/>
      </c>
      <c r="J841" s="88" t="str">
        <f t="array" ref="J841">if(V841="","",XLOOKUP(V841,Master[Company],Master[Blow],"Unknown",0,1))</f>
        <v/>
      </c>
      <c r="K841" s="88" t="str">
        <f t="array" ref="K841">if(V841="","",XLOOKUP(V841,Master[Company],Master[Pigging],"Unknown",0,1))</f>
        <v/>
      </c>
      <c r="L841" s="88" t="str">
        <f t="array" ref="L841">if(V841="","",XLOOKUP(V841,Master[Company],Master[Load Method],"Unknown",0,1))</f>
        <v/>
      </c>
      <c r="M841" s="88" t="str">
        <f t="array" ref="M841">if(V841="","",XLOOKUP(V841,Master[Company],Master[Line Distance],"Unknown",0,1))</f>
        <v/>
      </c>
      <c r="N841" s="164"/>
      <c r="O841" s="301"/>
      <c r="P841" s="88"/>
      <c r="Q841" s="88" t="str">
        <f t="array" ref="Q841">if(V841="","",XLOOKUP(V841,Master[Company],Master[Terms],"NA",0,1))</f>
        <v/>
      </c>
      <c r="R841" s="88" t="str">
        <f t="shared" si="3"/>
        <v/>
      </c>
      <c r="S841" s="88" t="str">
        <f t="array" ref="S841">if(V841="","",XLOOKUP(V841,Master[Company],Master[Group],"NA",0,1))</f>
        <v/>
      </c>
      <c r="T841" s="88" t="str">
        <f t="array" ref="T841">if(V841="","",XLOOKUP(V841,Master[Company],Master[Loading Location],"NA",0,1))</f>
        <v/>
      </c>
      <c r="U841" s="88" t="str">
        <f t="array" ref="U841">if(V841="","",XLOOKUP(V841,Master[Company],Master[Acronym],"NA",0,1))</f>
        <v/>
      </c>
      <c r="V841" s="88"/>
      <c r="W841" s="90"/>
      <c r="X841" s="90"/>
      <c r="Y841" s="88"/>
      <c r="Z841" s="88" t="str">
        <f t="shared" si="5"/>
        <v/>
      </c>
      <c r="AA841" s="88"/>
      <c r="AB841" s="88"/>
      <c r="AC841" s="88"/>
      <c r="AD841" s="166"/>
      <c r="AE841" s="303"/>
      <c r="AF841" s="304"/>
      <c r="AG841" s="304"/>
      <c r="AH841" s="304"/>
      <c r="AI841" s="304"/>
      <c r="AJ841" s="304"/>
      <c r="AK841" s="304"/>
      <c r="AL841" s="305"/>
      <c r="AM841" s="304"/>
      <c r="AN841" s="304"/>
      <c r="AO841" s="304"/>
      <c r="AP841" s="304"/>
      <c r="AQ841" s="304"/>
      <c r="AR841" s="304"/>
      <c r="AS841" s="304"/>
      <c r="AT841" s="304"/>
      <c r="AU841" s="164"/>
      <c r="AV841" s="306"/>
      <c r="AW841" s="306"/>
      <c r="AX841" s="164"/>
      <c r="AY841" s="166"/>
      <c r="AZ841" s="88"/>
      <c r="BA841" s="88"/>
      <c r="BB841" s="88"/>
      <c r="BC841" s="88"/>
      <c r="BD841" s="307"/>
      <c r="BE841" s="88"/>
      <c r="BF841" s="88"/>
      <c r="BG841" s="88"/>
      <c r="BH841" s="308"/>
      <c r="BI841" s="309"/>
      <c r="BJ841" s="310"/>
      <c r="BK841" s="310"/>
      <c r="BL841" s="310"/>
      <c r="BM841" s="310"/>
      <c r="BN841" s="214"/>
    </row>
    <row r="842" ht="22.5" customHeight="1">
      <c r="A842" s="85" t="str">
        <f t="shared" si="6"/>
        <v/>
      </c>
      <c r="B842" s="321"/>
      <c r="C842" s="319" t="str">
        <f t="shared" si="1"/>
        <v/>
      </c>
      <c r="D842" s="322"/>
      <c r="E842" s="320" t="str">
        <f t="shared" si="2"/>
        <v/>
      </c>
      <c r="F842" s="323"/>
      <c r="G842" s="164"/>
      <c r="H842" s="88" t="str">
        <f t="array" ref="H842">IF(D842="","",XLOOKUP(D842,'Master Data'!K:K,'Master Data'!N:N,"Input in Master Data",0,1))</f>
        <v/>
      </c>
      <c r="I842" s="88" t="str">
        <f t="array" ref="I842">IF(D842="","",XLOOKUP(D842,'Master Data'!K:K,'Master Data'!O:O,"Input in Master Data",0,1))</f>
        <v/>
      </c>
      <c r="J842" s="88" t="str">
        <f t="array" ref="J842">if(V842="","",XLOOKUP(V842,Master[Company],Master[Blow],"Unknown",0,1))</f>
        <v/>
      </c>
      <c r="K842" s="88" t="str">
        <f t="array" ref="K842">if(V842="","",XLOOKUP(V842,Master[Company],Master[Pigging],"Unknown",0,1))</f>
        <v/>
      </c>
      <c r="L842" s="88" t="str">
        <f t="array" ref="L842">if(V842="","",XLOOKUP(V842,Master[Company],Master[Load Method],"Unknown",0,1))</f>
        <v/>
      </c>
      <c r="M842" s="88" t="str">
        <f t="array" ref="M842">if(V842="","",XLOOKUP(V842,Master[Company],Master[Line Distance],"Unknown",0,1))</f>
        <v/>
      </c>
      <c r="N842" s="164"/>
      <c r="O842" s="301"/>
      <c r="P842" s="88"/>
      <c r="Q842" s="88" t="str">
        <f t="array" ref="Q842">if(V842="","",XLOOKUP(V842,Master[Company],Master[Terms],"NA",0,1))</f>
        <v/>
      </c>
      <c r="R842" s="88" t="str">
        <f t="shared" si="3"/>
        <v/>
      </c>
      <c r="S842" s="88" t="str">
        <f t="array" ref="S842">if(V842="","",XLOOKUP(V842,Master[Company],Master[Group],"NA",0,1))</f>
        <v/>
      </c>
      <c r="T842" s="88" t="str">
        <f t="array" ref="T842">if(V842="","",XLOOKUP(V842,Master[Company],Master[Loading Location],"NA",0,1))</f>
        <v/>
      </c>
      <c r="U842" s="88" t="str">
        <f t="array" ref="U842">if(V842="","",XLOOKUP(V842,Master[Company],Master[Acronym],"NA",0,1))</f>
        <v/>
      </c>
      <c r="V842" s="88"/>
      <c r="W842" s="90"/>
      <c r="X842" s="90"/>
      <c r="Y842" s="88"/>
      <c r="Z842" s="88" t="str">
        <f t="shared" si="5"/>
        <v/>
      </c>
      <c r="AA842" s="88"/>
      <c r="AB842" s="88"/>
      <c r="AC842" s="88"/>
      <c r="AD842" s="166"/>
      <c r="AE842" s="303"/>
      <c r="AF842" s="304"/>
      <c r="AG842" s="304"/>
      <c r="AH842" s="304"/>
      <c r="AI842" s="304"/>
      <c r="AJ842" s="304"/>
      <c r="AK842" s="304"/>
      <c r="AL842" s="305"/>
      <c r="AM842" s="304"/>
      <c r="AN842" s="304"/>
      <c r="AO842" s="304"/>
      <c r="AP842" s="304"/>
      <c r="AQ842" s="304"/>
      <c r="AR842" s="304"/>
      <c r="AS842" s="304"/>
      <c r="AT842" s="304"/>
      <c r="AU842" s="164"/>
      <c r="AV842" s="306"/>
      <c r="AW842" s="306"/>
      <c r="AX842" s="164"/>
      <c r="AY842" s="166"/>
      <c r="AZ842" s="88"/>
      <c r="BA842" s="88"/>
      <c r="BB842" s="88"/>
      <c r="BC842" s="88"/>
      <c r="BD842" s="307"/>
      <c r="BE842" s="88"/>
      <c r="BF842" s="88"/>
      <c r="BG842" s="88"/>
      <c r="BH842" s="308"/>
      <c r="BI842" s="309"/>
      <c r="BJ842" s="310"/>
      <c r="BK842" s="310"/>
      <c r="BL842" s="310"/>
      <c r="BM842" s="310"/>
      <c r="BN842" s="214"/>
    </row>
    <row r="843" ht="22.5" customHeight="1">
      <c r="A843" s="85" t="str">
        <f t="shared" si="6"/>
        <v/>
      </c>
      <c r="B843" s="321"/>
      <c r="C843" s="319" t="str">
        <f t="shared" si="1"/>
        <v/>
      </c>
      <c r="D843" s="322"/>
      <c r="E843" s="320" t="str">
        <f t="shared" si="2"/>
        <v/>
      </c>
      <c r="F843" s="323"/>
      <c r="G843" s="164"/>
      <c r="H843" s="88" t="str">
        <f t="array" ref="H843">IF(D843="","",XLOOKUP(D843,'Master Data'!K:K,'Master Data'!N:N,"Input in Master Data",0,1))</f>
        <v/>
      </c>
      <c r="I843" s="88" t="str">
        <f t="array" ref="I843">IF(D843="","",XLOOKUP(D843,'Master Data'!K:K,'Master Data'!O:O,"Input in Master Data",0,1))</f>
        <v/>
      </c>
      <c r="J843" s="88" t="str">
        <f t="array" ref="J843">if(V843="","",XLOOKUP(V843,Master[Company],Master[Blow],"Unknown",0,1))</f>
        <v/>
      </c>
      <c r="K843" s="88" t="str">
        <f t="array" ref="K843">if(V843="","",XLOOKUP(V843,Master[Company],Master[Pigging],"Unknown",0,1))</f>
        <v/>
      </c>
      <c r="L843" s="88" t="str">
        <f t="array" ref="L843">if(V843="","",XLOOKUP(V843,Master[Company],Master[Load Method],"Unknown",0,1))</f>
        <v/>
      </c>
      <c r="M843" s="88" t="str">
        <f t="array" ref="M843">if(V843="","",XLOOKUP(V843,Master[Company],Master[Line Distance],"Unknown",0,1))</f>
        <v/>
      </c>
      <c r="N843" s="164"/>
      <c r="O843" s="301"/>
      <c r="P843" s="88"/>
      <c r="Q843" s="88" t="str">
        <f t="array" ref="Q843">if(V843="","",XLOOKUP(V843,Master[Company],Master[Terms],"NA",0,1))</f>
        <v/>
      </c>
      <c r="R843" s="88" t="str">
        <f t="shared" si="3"/>
        <v/>
      </c>
      <c r="S843" s="88" t="str">
        <f t="array" ref="S843">if(V843="","",XLOOKUP(V843,Master[Company],Master[Group],"NA",0,1))</f>
        <v/>
      </c>
      <c r="T843" s="88" t="str">
        <f t="array" ref="T843">if(V843="","",XLOOKUP(V843,Master[Company],Master[Loading Location],"NA",0,1))</f>
        <v/>
      </c>
      <c r="U843" s="88" t="str">
        <f t="array" ref="U843">if(V843="","",XLOOKUP(V843,Master[Company],Master[Acronym],"NA",0,1))</f>
        <v/>
      </c>
      <c r="V843" s="88"/>
      <c r="W843" s="90"/>
      <c r="X843" s="90"/>
      <c r="Y843" s="88"/>
      <c r="Z843" s="88" t="str">
        <f t="shared" si="5"/>
        <v/>
      </c>
      <c r="AA843" s="88"/>
      <c r="AB843" s="88"/>
      <c r="AC843" s="88"/>
      <c r="AD843" s="166"/>
      <c r="AE843" s="303"/>
      <c r="AF843" s="304"/>
      <c r="AG843" s="304"/>
      <c r="AH843" s="304"/>
      <c r="AI843" s="304"/>
      <c r="AJ843" s="304"/>
      <c r="AK843" s="304"/>
      <c r="AL843" s="305"/>
      <c r="AM843" s="304"/>
      <c r="AN843" s="304"/>
      <c r="AO843" s="304"/>
      <c r="AP843" s="304"/>
      <c r="AQ843" s="304"/>
      <c r="AR843" s="304"/>
      <c r="AS843" s="304"/>
      <c r="AT843" s="304"/>
      <c r="AU843" s="164"/>
      <c r="AV843" s="306"/>
      <c r="AW843" s="306"/>
      <c r="AX843" s="164"/>
      <c r="AY843" s="166"/>
      <c r="AZ843" s="88"/>
      <c r="BA843" s="88"/>
      <c r="BB843" s="88"/>
      <c r="BC843" s="88"/>
      <c r="BD843" s="307"/>
      <c r="BE843" s="88"/>
      <c r="BF843" s="88"/>
      <c r="BG843" s="88"/>
      <c r="BH843" s="308"/>
      <c r="BI843" s="309"/>
      <c r="BJ843" s="310"/>
      <c r="BK843" s="310"/>
      <c r="BL843" s="310"/>
      <c r="BM843" s="310"/>
      <c r="BN843" s="214"/>
    </row>
    <row r="844" ht="22.5" customHeight="1">
      <c r="A844" s="85" t="str">
        <f t="shared" si="6"/>
        <v/>
      </c>
      <c r="B844" s="321"/>
      <c r="C844" s="319" t="str">
        <f t="shared" si="1"/>
        <v/>
      </c>
      <c r="D844" s="322"/>
      <c r="E844" s="320" t="str">
        <f t="shared" si="2"/>
        <v/>
      </c>
      <c r="F844" s="323"/>
      <c r="G844" s="164"/>
      <c r="H844" s="88" t="str">
        <f t="array" ref="H844">IF(D844="","",XLOOKUP(D844,'Master Data'!K:K,'Master Data'!N:N,"Input in Master Data",0,1))</f>
        <v/>
      </c>
      <c r="I844" s="88" t="str">
        <f t="array" ref="I844">IF(D844="","",XLOOKUP(D844,'Master Data'!K:K,'Master Data'!O:O,"Input in Master Data",0,1))</f>
        <v/>
      </c>
      <c r="J844" s="88" t="str">
        <f t="array" ref="J844">if(V844="","",XLOOKUP(V844,Master[Company],Master[Blow],"Unknown",0,1))</f>
        <v/>
      </c>
      <c r="K844" s="88" t="str">
        <f t="array" ref="K844">if(V844="","",XLOOKUP(V844,Master[Company],Master[Pigging],"Unknown",0,1))</f>
        <v/>
      </c>
      <c r="L844" s="88" t="str">
        <f t="array" ref="L844">if(V844="","",XLOOKUP(V844,Master[Company],Master[Load Method],"Unknown",0,1))</f>
        <v/>
      </c>
      <c r="M844" s="88" t="str">
        <f t="array" ref="M844">if(V844="","",XLOOKUP(V844,Master[Company],Master[Line Distance],"Unknown",0,1))</f>
        <v/>
      </c>
      <c r="N844" s="164"/>
      <c r="O844" s="301"/>
      <c r="P844" s="88"/>
      <c r="Q844" s="88" t="str">
        <f t="array" ref="Q844">if(V844="","",XLOOKUP(V844,Master[Company],Master[Terms],"NA",0,1))</f>
        <v/>
      </c>
      <c r="R844" s="88" t="str">
        <f t="shared" si="3"/>
        <v/>
      </c>
      <c r="S844" s="88" t="str">
        <f t="array" ref="S844">if(V844="","",XLOOKUP(V844,Master[Company],Master[Group],"NA",0,1))</f>
        <v/>
      </c>
      <c r="T844" s="88" t="str">
        <f t="array" ref="T844">if(V844="","",XLOOKUP(V844,Master[Company],Master[Loading Location],"NA",0,1))</f>
        <v/>
      </c>
      <c r="U844" s="88" t="str">
        <f t="array" ref="U844">if(V844="","",XLOOKUP(V844,Master[Company],Master[Acronym],"NA",0,1))</f>
        <v/>
      </c>
      <c r="V844" s="88"/>
      <c r="W844" s="90"/>
      <c r="X844" s="90"/>
      <c r="Y844" s="88"/>
      <c r="Z844" s="88" t="str">
        <f t="shared" si="5"/>
        <v/>
      </c>
      <c r="AA844" s="88"/>
      <c r="AB844" s="88"/>
      <c r="AC844" s="88"/>
      <c r="AD844" s="166"/>
      <c r="AE844" s="303"/>
      <c r="AF844" s="304"/>
      <c r="AG844" s="304"/>
      <c r="AH844" s="304"/>
      <c r="AI844" s="304"/>
      <c r="AJ844" s="304"/>
      <c r="AK844" s="304"/>
      <c r="AL844" s="305"/>
      <c r="AM844" s="304"/>
      <c r="AN844" s="304"/>
      <c r="AO844" s="304"/>
      <c r="AP844" s="304"/>
      <c r="AQ844" s="304"/>
      <c r="AR844" s="304"/>
      <c r="AS844" s="304"/>
      <c r="AT844" s="304"/>
      <c r="AU844" s="164"/>
      <c r="AV844" s="306"/>
      <c r="AW844" s="306"/>
      <c r="AX844" s="164"/>
      <c r="AY844" s="166"/>
      <c r="AZ844" s="88"/>
      <c r="BA844" s="88"/>
      <c r="BB844" s="88"/>
      <c r="BC844" s="88"/>
      <c r="BD844" s="307"/>
      <c r="BE844" s="88"/>
      <c r="BF844" s="88"/>
      <c r="BG844" s="88"/>
      <c r="BH844" s="308"/>
      <c r="BI844" s="309"/>
      <c r="BJ844" s="310"/>
      <c r="BK844" s="310"/>
      <c r="BL844" s="310"/>
      <c r="BM844" s="310"/>
      <c r="BN844" s="214"/>
    </row>
    <row r="845" ht="22.5" customHeight="1">
      <c r="A845" s="85" t="str">
        <f t="shared" si="6"/>
        <v/>
      </c>
      <c r="B845" s="321"/>
      <c r="C845" s="319" t="str">
        <f t="shared" si="1"/>
        <v/>
      </c>
      <c r="D845" s="322"/>
      <c r="E845" s="320" t="str">
        <f t="shared" si="2"/>
        <v/>
      </c>
      <c r="F845" s="323"/>
      <c r="G845" s="164"/>
      <c r="H845" s="88" t="str">
        <f t="array" ref="H845">IF(D845="","",XLOOKUP(D845,'Master Data'!K:K,'Master Data'!N:N,"Input in Master Data",0,1))</f>
        <v/>
      </c>
      <c r="I845" s="88" t="str">
        <f t="array" ref="I845">IF(D845="","",XLOOKUP(D845,'Master Data'!K:K,'Master Data'!O:O,"Input in Master Data",0,1))</f>
        <v/>
      </c>
      <c r="J845" s="88" t="str">
        <f t="array" ref="J845">if(V845="","",XLOOKUP(V845,Master[Company],Master[Blow],"Unknown",0,1))</f>
        <v/>
      </c>
      <c r="K845" s="88" t="str">
        <f t="array" ref="K845">if(V845="","",XLOOKUP(V845,Master[Company],Master[Pigging],"Unknown",0,1))</f>
        <v/>
      </c>
      <c r="L845" s="88" t="str">
        <f t="array" ref="L845">if(V845="","",XLOOKUP(V845,Master[Company],Master[Load Method],"Unknown",0,1))</f>
        <v/>
      </c>
      <c r="M845" s="88" t="str">
        <f t="array" ref="M845">if(V845="","",XLOOKUP(V845,Master[Company],Master[Line Distance],"Unknown",0,1))</f>
        <v/>
      </c>
      <c r="N845" s="164"/>
      <c r="O845" s="301"/>
      <c r="P845" s="88"/>
      <c r="Q845" s="88" t="str">
        <f t="array" ref="Q845">if(V845="","",XLOOKUP(V845,Master[Company],Master[Terms],"NA",0,1))</f>
        <v/>
      </c>
      <c r="R845" s="88" t="str">
        <f t="shared" si="3"/>
        <v/>
      </c>
      <c r="S845" s="88" t="str">
        <f t="array" ref="S845">if(V845="","",XLOOKUP(V845,Master[Company],Master[Group],"NA",0,1))</f>
        <v/>
      </c>
      <c r="T845" s="88" t="str">
        <f t="array" ref="T845">if(V845="","",XLOOKUP(V845,Master[Company],Master[Loading Location],"NA",0,1))</f>
        <v/>
      </c>
      <c r="U845" s="88" t="str">
        <f t="array" ref="U845">if(V845="","",XLOOKUP(V845,Master[Company],Master[Acronym],"NA",0,1))</f>
        <v/>
      </c>
      <c r="V845" s="88"/>
      <c r="W845" s="90"/>
      <c r="X845" s="90"/>
      <c r="Y845" s="88"/>
      <c r="Z845" s="88" t="str">
        <f t="shared" si="5"/>
        <v/>
      </c>
      <c r="AA845" s="88"/>
      <c r="AB845" s="88"/>
      <c r="AC845" s="88"/>
      <c r="AD845" s="166"/>
      <c r="AE845" s="303"/>
      <c r="AF845" s="304"/>
      <c r="AG845" s="304"/>
      <c r="AH845" s="304"/>
      <c r="AI845" s="304"/>
      <c r="AJ845" s="304"/>
      <c r="AK845" s="304"/>
      <c r="AL845" s="305"/>
      <c r="AM845" s="304"/>
      <c r="AN845" s="304"/>
      <c r="AO845" s="304"/>
      <c r="AP845" s="304"/>
      <c r="AQ845" s="304"/>
      <c r="AR845" s="304"/>
      <c r="AS845" s="304"/>
      <c r="AT845" s="304"/>
      <c r="AU845" s="164"/>
      <c r="AV845" s="306"/>
      <c r="AW845" s="306"/>
      <c r="AX845" s="164"/>
      <c r="AY845" s="166"/>
      <c r="AZ845" s="88"/>
      <c r="BA845" s="88"/>
      <c r="BB845" s="88"/>
      <c r="BC845" s="88"/>
      <c r="BD845" s="307"/>
      <c r="BE845" s="88"/>
      <c r="BF845" s="88"/>
      <c r="BG845" s="88"/>
      <c r="BH845" s="308"/>
      <c r="BI845" s="309"/>
      <c r="BJ845" s="310"/>
      <c r="BK845" s="310"/>
      <c r="BL845" s="310"/>
      <c r="BM845" s="310"/>
      <c r="BN845" s="214"/>
    </row>
    <row r="846" ht="22.5" customHeight="1">
      <c r="A846" s="85" t="str">
        <f t="shared" si="6"/>
        <v/>
      </c>
      <c r="B846" s="321"/>
      <c r="C846" s="319" t="str">
        <f t="shared" si="1"/>
        <v/>
      </c>
      <c r="D846" s="322"/>
      <c r="E846" s="320" t="str">
        <f t="shared" si="2"/>
        <v/>
      </c>
      <c r="F846" s="323"/>
      <c r="G846" s="164"/>
      <c r="H846" s="88" t="str">
        <f t="array" ref="H846">IF(D846="","",XLOOKUP(D846,'Master Data'!K:K,'Master Data'!N:N,"Input in Master Data",0,1))</f>
        <v/>
      </c>
      <c r="I846" s="88" t="str">
        <f t="array" ref="I846">IF(D846="","",XLOOKUP(D846,'Master Data'!K:K,'Master Data'!O:O,"Input in Master Data",0,1))</f>
        <v/>
      </c>
      <c r="J846" s="88" t="str">
        <f t="array" ref="J846">if(V846="","",XLOOKUP(V846,Master[Company],Master[Blow],"Unknown",0,1))</f>
        <v/>
      </c>
      <c r="K846" s="88" t="str">
        <f t="array" ref="K846">if(V846="","",XLOOKUP(V846,Master[Company],Master[Pigging],"Unknown",0,1))</f>
        <v/>
      </c>
      <c r="L846" s="88" t="str">
        <f t="array" ref="L846">if(V846="","",XLOOKUP(V846,Master[Company],Master[Load Method],"Unknown",0,1))</f>
        <v/>
      </c>
      <c r="M846" s="88" t="str">
        <f t="array" ref="M846">if(V846="","",XLOOKUP(V846,Master[Company],Master[Line Distance],"Unknown",0,1))</f>
        <v/>
      </c>
      <c r="N846" s="164"/>
      <c r="O846" s="301"/>
      <c r="P846" s="88"/>
      <c r="Q846" s="88" t="str">
        <f t="array" ref="Q846">if(V846="","",XLOOKUP(V846,Master[Company],Master[Terms],"NA",0,1))</f>
        <v/>
      </c>
      <c r="R846" s="88" t="str">
        <f t="shared" si="3"/>
        <v/>
      </c>
      <c r="S846" s="88" t="str">
        <f t="array" ref="S846">if(V846="","",XLOOKUP(V846,Master[Company],Master[Group],"NA",0,1))</f>
        <v/>
      </c>
      <c r="T846" s="88" t="str">
        <f t="array" ref="T846">if(V846="","",XLOOKUP(V846,Master[Company],Master[Loading Location],"NA",0,1))</f>
        <v/>
      </c>
      <c r="U846" s="88" t="str">
        <f t="array" ref="U846">if(V846="","",XLOOKUP(V846,Master[Company],Master[Acronym],"NA",0,1))</f>
        <v/>
      </c>
      <c r="V846" s="88"/>
      <c r="W846" s="90"/>
      <c r="X846" s="90"/>
      <c r="Y846" s="88"/>
      <c r="Z846" s="88" t="str">
        <f t="shared" si="5"/>
        <v/>
      </c>
      <c r="AA846" s="88"/>
      <c r="AB846" s="88"/>
      <c r="AC846" s="88"/>
      <c r="AD846" s="166"/>
      <c r="AE846" s="303"/>
      <c r="AF846" s="304"/>
      <c r="AG846" s="304"/>
      <c r="AH846" s="304"/>
      <c r="AI846" s="304"/>
      <c r="AJ846" s="304"/>
      <c r="AK846" s="304"/>
      <c r="AL846" s="305"/>
      <c r="AM846" s="304"/>
      <c r="AN846" s="304"/>
      <c r="AO846" s="304"/>
      <c r="AP846" s="304"/>
      <c r="AQ846" s="304"/>
      <c r="AR846" s="304"/>
      <c r="AS846" s="304"/>
      <c r="AT846" s="304"/>
      <c r="AU846" s="164"/>
      <c r="AV846" s="306"/>
      <c r="AW846" s="306"/>
      <c r="AX846" s="164"/>
      <c r="AY846" s="166"/>
      <c r="AZ846" s="88"/>
      <c r="BA846" s="88"/>
      <c r="BB846" s="88"/>
      <c r="BC846" s="88"/>
      <c r="BD846" s="307"/>
      <c r="BE846" s="88"/>
      <c r="BF846" s="88"/>
      <c r="BG846" s="88"/>
      <c r="BH846" s="308"/>
      <c r="BI846" s="309"/>
      <c r="BJ846" s="310"/>
      <c r="BK846" s="310"/>
      <c r="BL846" s="310"/>
      <c r="BM846" s="310"/>
      <c r="BN846" s="214"/>
    </row>
    <row r="847" ht="22.5" customHeight="1">
      <c r="A847" s="85" t="str">
        <f t="shared" si="6"/>
        <v/>
      </c>
      <c r="B847" s="321"/>
      <c r="C847" s="319" t="str">
        <f t="shared" si="1"/>
        <v/>
      </c>
      <c r="D847" s="322"/>
      <c r="E847" s="320" t="str">
        <f t="shared" si="2"/>
        <v/>
      </c>
      <c r="F847" s="323"/>
      <c r="G847" s="164"/>
      <c r="H847" s="88" t="str">
        <f t="array" ref="H847">IF(D847="","",XLOOKUP(D847,'Master Data'!K:K,'Master Data'!N:N,"Input in Master Data",0,1))</f>
        <v/>
      </c>
      <c r="I847" s="88" t="str">
        <f t="array" ref="I847">IF(D847="","",XLOOKUP(D847,'Master Data'!K:K,'Master Data'!O:O,"Input in Master Data",0,1))</f>
        <v/>
      </c>
      <c r="J847" s="88" t="str">
        <f t="array" ref="J847">if(V847="","",XLOOKUP(V847,Master[Company],Master[Blow],"Unknown",0,1))</f>
        <v/>
      </c>
      <c r="K847" s="88" t="str">
        <f t="array" ref="K847">if(V847="","",XLOOKUP(V847,Master[Company],Master[Pigging],"Unknown",0,1))</f>
        <v/>
      </c>
      <c r="L847" s="88" t="str">
        <f t="array" ref="L847">if(V847="","",XLOOKUP(V847,Master[Company],Master[Load Method],"Unknown",0,1))</f>
        <v/>
      </c>
      <c r="M847" s="88" t="str">
        <f t="array" ref="M847">if(V847="","",XLOOKUP(V847,Master[Company],Master[Line Distance],"Unknown",0,1))</f>
        <v/>
      </c>
      <c r="N847" s="164"/>
      <c r="O847" s="301"/>
      <c r="P847" s="88"/>
      <c r="Q847" s="88" t="str">
        <f t="array" ref="Q847">if(V847="","",XLOOKUP(V847,Master[Company],Master[Terms],"NA",0,1))</f>
        <v/>
      </c>
      <c r="R847" s="88" t="str">
        <f t="shared" si="3"/>
        <v/>
      </c>
      <c r="S847" s="88" t="str">
        <f t="array" ref="S847">if(V847="","",XLOOKUP(V847,Master[Company],Master[Group],"NA",0,1))</f>
        <v/>
      </c>
      <c r="T847" s="88" t="str">
        <f t="array" ref="T847">if(V847="","",XLOOKUP(V847,Master[Company],Master[Loading Location],"NA",0,1))</f>
        <v/>
      </c>
      <c r="U847" s="88" t="str">
        <f t="array" ref="U847">if(V847="","",XLOOKUP(V847,Master[Company],Master[Acronym],"NA",0,1))</f>
        <v/>
      </c>
      <c r="V847" s="88"/>
      <c r="W847" s="90"/>
      <c r="X847" s="90"/>
      <c r="Y847" s="88"/>
      <c r="Z847" s="88" t="str">
        <f t="shared" si="5"/>
        <v/>
      </c>
      <c r="AA847" s="88"/>
      <c r="AB847" s="88"/>
      <c r="AC847" s="88"/>
      <c r="AD847" s="166"/>
      <c r="AE847" s="303"/>
      <c r="AF847" s="304"/>
      <c r="AG847" s="304"/>
      <c r="AH847" s="304"/>
      <c r="AI847" s="304"/>
      <c r="AJ847" s="304"/>
      <c r="AK847" s="304"/>
      <c r="AL847" s="305"/>
      <c r="AM847" s="304"/>
      <c r="AN847" s="304"/>
      <c r="AO847" s="304"/>
      <c r="AP847" s="304"/>
      <c r="AQ847" s="304"/>
      <c r="AR847" s="304"/>
      <c r="AS847" s="304"/>
      <c r="AT847" s="304"/>
      <c r="AU847" s="164"/>
      <c r="AV847" s="306"/>
      <c r="AW847" s="306"/>
      <c r="AX847" s="164"/>
      <c r="AY847" s="166"/>
      <c r="AZ847" s="88"/>
      <c r="BA847" s="88"/>
      <c r="BB847" s="88"/>
      <c r="BC847" s="88"/>
      <c r="BD847" s="307"/>
      <c r="BE847" s="88"/>
      <c r="BF847" s="88"/>
      <c r="BG847" s="88"/>
      <c r="BH847" s="308"/>
      <c r="BI847" s="309"/>
      <c r="BJ847" s="310"/>
      <c r="BK847" s="310"/>
      <c r="BL847" s="310"/>
      <c r="BM847" s="310"/>
      <c r="BN847" s="214"/>
    </row>
    <row r="848" ht="22.5" customHeight="1">
      <c r="A848" s="85" t="str">
        <f t="shared" si="6"/>
        <v/>
      </c>
      <c r="B848" s="321"/>
      <c r="C848" s="319" t="str">
        <f t="shared" si="1"/>
        <v/>
      </c>
      <c r="D848" s="322"/>
      <c r="E848" s="320" t="str">
        <f t="shared" si="2"/>
        <v/>
      </c>
      <c r="F848" s="323"/>
      <c r="G848" s="164"/>
      <c r="H848" s="88" t="str">
        <f t="array" ref="H848">IF(D848="","",XLOOKUP(D848,'Master Data'!K:K,'Master Data'!N:N,"Input in Master Data",0,1))</f>
        <v/>
      </c>
      <c r="I848" s="88" t="str">
        <f t="array" ref="I848">IF(D848="","",XLOOKUP(D848,'Master Data'!K:K,'Master Data'!O:O,"Input in Master Data",0,1))</f>
        <v/>
      </c>
      <c r="J848" s="88" t="str">
        <f t="array" ref="J848">if(V848="","",XLOOKUP(V848,Master[Company],Master[Blow],"Unknown",0,1))</f>
        <v/>
      </c>
      <c r="K848" s="88" t="str">
        <f t="array" ref="K848">if(V848="","",XLOOKUP(V848,Master[Company],Master[Pigging],"Unknown",0,1))</f>
        <v/>
      </c>
      <c r="L848" s="88" t="str">
        <f t="array" ref="L848">if(V848="","",XLOOKUP(V848,Master[Company],Master[Load Method],"Unknown",0,1))</f>
        <v/>
      </c>
      <c r="M848" s="88" t="str">
        <f t="array" ref="M848">if(V848="","",XLOOKUP(V848,Master[Company],Master[Line Distance],"Unknown",0,1))</f>
        <v/>
      </c>
      <c r="N848" s="164"/>
      <c r="O848" s="301"/>
      <c r="P848" s="88"/>
      <c r="Q848" s="88" t="str">
        <f t="array" ref="Q848">if(V848="","",XLOOKUP(V848,Master[Company],Master[Terms],"NA",0,1))</f>
        <v/>
      </c>
      <c r="R848" s="88" t="str">
        <f t="shared" si="3"/>
        <v/>
      </c>
      <c r="S848" s="88" t="str">
        <f t="array" ref="S848">if(V848="","",XLOOKUP(V848,Master[Company],Master[Group],"NA",0,1))</f>
        <v/>
      </c>
      <c r="T848" s="88" t="str">
        <f t="array" ref="T848">if(V848="","",XLOOKUP(V848,Master[Company],Master[Loading Location],"NA",0,1))</f>
        <v/>
      </c>
      <c r="U848" s="88" t="str">
        <f t="array" ref="U848">if(V848="","",XLOOKUP(V848,Master[Company],Master[Acronym],"NA",0,1))</f>
        <v/>
      </c>
      <c r="V848" s="88"/>
      <c r="W848" s="90"/>
      <c r="X848" s="90"/>
      <c r="Y848" s="88"/>
      <c r="Z848" s="88" t="str">
        <f t="shared" si="5"/>
        <v/>
      </c>
      <c r="AA848" s="88"/>
      <c r="AB848" s="88"/>
      <c r="AC848" s="88"/>
      <c r="AD848" s="166"/>
      <c r="AE848" s="303"/>
      <c r="AF848" s="304"/>
      <c r="AG848" s="304"/>
      <c r="AH848" s="304"/>
      <c r="AI848" s="304"/>
      <c r="AJ848" s="304"/>
      <c r="AK848" s="304"/>
      <c r="AL848" s="305"/>
      <c r="AM848" s="304"/>
      <c r="AN848" s="304"/>
      <c r="AO848" s="304"/>
      <c r="AP848" s="304"/>
      <c r="AQ848" s="304"/>
      <c r="AR848" s="304"/>
      <c r="AS848" s="304"/>
      <c r="AT848" s="304"/>
      <c r="AU848" s="164"/>
      <c r="AV848" s="306"/>
      <c r="AW848" s="306"/>
      <c r="AX848" s="164"/>
      <c r="AY848" s="166"/>
      <c r="AZ848" s="88"/>
      <c r="BA848" s="88"/>
      <c r="BB848" s="88"/>
      <c r="BC848" s="88"/>
      <c r="BD848" s="307"/>
      <c r="BE848" s="88"/>
      <c r="BF848" s="88"/>
      <c r="BG848" s="88"/>
      <c r="BH848" s="308"/>
      <c r="BI848" s="309"/>
      <c r="BJ848" s="310"/>
      <c r="BK848" s="310"/>
      <c r="BL848" s="310"/>
      <c r="BM848" s="310"/>
      <c r="BN848" s="214"/>
    </row>
    <row r="849" ht="22.5" customHeight="1">
      <c r="A849" s="85" t="str">
        <f t="shared" si="6"/>
        <v/>
      </c>
      <c r="B849" s="321"/>
      <c r="C849" s="319" t="str">
        <f t="shared" si="1"/>
        <v/>
      </c>
      <c r="D849" s="322"/>
      <c r="E849" s="320" t="str">
        <f t="shared" si="2"/>
        <v/>
      </c>
      <c r="F849" s="323"/>
      <c r="G849" s="164"/>
      <c r="H849" s="88" t="str">
        <f t="array" ref="H849">IF(D849="","",XLOOKUP(D849,'Master Data'!K:K,'Master Data'!N:N,"Input in Master Data",0,1))</f>
        <v/>
      </c>
      <c r="I849" s="88" t="str">
        <f t="array" ref="I849">IF(D849="","",XLOOKUP(D849,'Master Data'!K:K,'Master Data'!O:O,"Input in Master Data",0,1))</f>
        <v/>
      </c>
      <c r="J849" s="88" t="str">
        <f t="array" ref="J849">if(V849="","",XLOOKUP(V849,Master[Company],Master[Blow],"Unknown",0,1))</f>
        <v/>
      </c>
      <c r="K849" s="88" t="str">
        <f t="array" ref="K849">if(V849="","",XLOOKUP(V849,Master[Company],Master[Pigging],"Unknown",0,1))</f>
        <v/>
      </c>
      <c r="L849" s="88" t="str">
        <f t="array" ref="L849">if(V849="","",XLOOKUP(V849,Master[Company],Master[Load Method],"Unknown",0,1))</f>
        <v/>
      </c>
      <c r="M849" s="88" t="str">
        <f t="array" ref="M849">if(V849="","",XLOOKUP(V849,Master[Company],Master[Line Distance],"Unknown",0,1))</f>
        <v/>
      </c>
      <c r="N849" s="164"/>
      <c r="O849" s="301"/>
      <c r="P849" s="88"/>
      <c r="Q849" s="88" t="str">
        <f t="array" ref="Q849">if(V849="","",XLOOKUP(V849,Master[Company],Master[Terms],"NA",0,1))</f>
        <v/>
      </c>
      <c r="R849" s="88" t="str">
        <f t="shared" si="3"/>
        <v/>
      </c>
      <c r="S849" s="88" t="str">
        <f t="array" ref="S849">if(V849="","",XLOOKUP(V849,Master[Company],Master[Group],"NA",0,1))</f>
        <v/>
      </c>
      <c r="T849" s="88" t="str">
        <f t="array" ref="T849">if(V849="","",XLOOKUP(V849,Master[Company],Master[Loading Location],"NA",0,1))</f>
        <v/>
      </c>
      <c r="U849" s="88" t="str">
        <f t="array" ref="U849">if(V849="","",XLOOKUP(V849,Master[Company],Master[Acronym],"NA",0,1))</f>
        <v/>
      </c>
      <c r="V849" s="88"/>
      <c r="W849" s="90"/>
      <c r="X849" s="90"/>
      <c r="Y849" s="88"/>
      <c r="Z849" s="88" t="str">
        <f t="shared" si="5"/>
        <v/>
      </c>
      <c r="AA849" s="88"/>
      <c r="AB849" s="88"/>
      <c r="AC849" s="88"/>
      <c r="AD849" s="166"/>
      <c r="AE849" s="303"/>
      <c r="AF849" s="304"/>
      <c r="AG849" s="304"/>
      <c r="AH849" s="304"/>
      <c r="AI849" s="304"/>
      <c r="AJ849" s="304"/>
      <c r="AK849" s="304"/>
      <c r="AL849" s="305"/>
      <c r="AM849" s="304"/>
      <c r="AN849" s="304"/>
      <c r="AO849" s="304"/>
      <c r="AP849" s="304"/>
      <c r="AQ849" s="304"/>
      <c r="AR849" s="304"/>
      <c r="AS849" s="304"/>
      <c r="AT849" s="304"/>
      <c r="AU849" s="164"/>
      <c r="AV849" s="306"/>
      <c r="AW849" s="306"/>
      <c r="AX849" s="164"/>
      <c r="AY849" s="166"/>
      <c r="AZ849" s="88"/>
      <c r="BA849" s="88"/>
      <c r="BB849" s="88"/>
      <c r="BC849" s="88"/>
      <c r="BD849" s="307"/>
      <c r="BE849" s="88"/>
      <c r="BF849" s="88"/>
      <c r="BG849" s="88"/>
      <c r="BH849" s="308"/>
      <c r="BI849" s="309"/>
      <c r="BJ849" s="310"/>
      <c r="BK849" s="310"/>
      <c r="BL849" s="310"/>
      <c r="BM849" s="310"/>
      <c r="BN849" s="214"/>
    </row>
    <row r="850" ht="22.5" customHeight="1">
      <c r="A850" s="85" t="str">
        <f t="shared" si="6"/>
        <v/>
      </c>
      <c r="B850" s="321"/>
      <c r="C850" s="319" t="str">
        <f t="shared" si="1"/>
        <v/>
      </c>
      <c r="D850" s="322"/>
      <c r="E850" s="320" t="str">
        <f t="shared" si="2"/>
        <v/>
      </c>
      <c r="F850" s="323"/>
      <c r="G850" s="164"/>
      <c r="H850" s="88" t="str">
        <f t="array" ref="H850">IF(D850="","",XLOOKUP(D850,'Master Data'!K:K,'Master Data'!N:N,"Input in Master Data",0,1))</f>
        <v/>
      </c>
      <c r="I850" s="88" t="str">
        <f t="array" ref="I850">IF(D850="","",XLOOKUP(D850,'Master Data'!K:K,'Master Data'!O:O,"Input in Master Data",0,1))</f>
        <v/>
      </c>
      <c r="J850" s="88" t="str">
        <f t="array" ref="J850">if(V850="","",XLOOKUP(V850,Master[Company],Master[Blow],"Unknown",0,1))</f>
        <v/>
      </c>
      <c r="K850" s="88" t="str">
        <f t="array" ref="K850">if(V850="","",XLOOKUP(V850,Master[Company],Master[Pigging],"Unknown",0,1))</f>
        <v/>
      </c>
      <c r="L850" s="88" t="str">
        <f t="array" ref="L850">if(V850="","",XLOOKUP(V850,Master[Company],Master[Load Method],"Unknown",0,1))</f>
        <v/>
      </c>
      <c r="M850" s="88" t="str">
        <f t="array" ref="M850">if(V850="","",XLOOKUP(V850,Master[Company],Master[Line Distance],"Unknown",0,1))</f>
        <v/>
      </c>
      <c r="N850" s="164"/>
      <c r="O850" s="301"/>
      <c r="P850" s="88"/>
      <c r="Q850" s="88" t="str">
        <f t="array" ref="Q850">if(V850="","",XLOOKUP(V850,Master[Company],Master[Terms],"NA",0,1))</f>
        <v/>
      </c>
      <c r="R850" s="88" t="str">
        <f t="shared" si="3"/>
        <v/>
      </c>
      <c r="S850" s="88" t="str">
        <f t="array" ref="S850">if(V850="","",XLOOKUP(V850,Master[Company],Master[Group],"NA",0,1))</f>
        <v/>
      </c>
      <c r="T850" s="88" t="str">
        <f t="array" ref="T850">if(V850="","",XLOOKUP(V850,Master[Company],Master[Loading Location],"NA",0,1))</f>
        <v/>
      </c>
      <c r="U850" s="88" t="str">
        <f t="array" ref="U850">if(V850="","",XLOOKUP(V850,Master[Company],Master[Acronym],"NA",0,1))</f>
        <v/>
      </c>
      <c r="V850" s="88"/>
      <c r="W850" s="90"/>
      <c r="X850" s="90"/>
      <c r="Y850" s="88"/>
      <c r="Z850" s="88" t="str">
        <f t="shared" si="5"/>
        <v/>
      </c>
      <c r="AA850" s="88"/>
      <c r="AB850" s="88"/>
      <c r="AC850" s="88"/>
      <c r="AD850" s="166"/>
      <c r="AE850" s="303"/>
      <c r="AF850" s="304"/>
      <c r="AG850" s="304"/>
      <c r="AH850" s="304"/>
      <c r="AI850" s="304"/>
      <c r="AJ850" s="304"/>
      <c r="AK850" s="304"/>
      <c r="AL850" s="305"/>
      <c r="AM850" s="304"/>
      <c r="AN850" s="304"/>
      <c r="AO850" s="304"/>
      <c r="AP850" s="304"/>
      <c r="AQ850" s="304"/>
      <c r="AR850" s="304"/>
      <c r="AS850" s="304"/>
      <c r="AT850" s="304"/>
      <c r="AU850" s="164"/>
      <c r="AV850" s="306"/>
      <c r="AW850" s="306"/>
      <c r="AX850" s="164"/>
      <c r="AY850" s="166"/>
      <c r="AZ850" s="88"/>
      <c r="BA850" s="88"/>
      <c r="BB850" s="88"/>
      <c r="BC850" s="88"/>
      <c r="BD850" s="307"/>
      <c r="BE850" s="88"/>
      <c r="BF850" s="88"/>
      <c r="BG850" s="88"/>
      <c r="BH850" s="308"/>
      <c r="BI850" s="309"/>
      <c r="BJ850" s="310"/>
      <c r="BK850" s="310"/>
      <c r="BL850" s="310"/>
      <c r="BM850" s="310"/>
      <c r="BN850" s="214"/>
    </row>
    <row r="851" ht="22.5" customHeight="1">
      <c r="A851" s="85" t="str">
        <f t="shared" si="6"/>
        <v/>
      </c>
      <c r="B851" s="321"/>
      <c r="C851" s="319" t="str">
        <f t="shared" si="1"/>
        <v/>
      </c>
      <c r="D851" s="322"/>
      <c r="E851" s="320" t="str">
        <f t="shared" si="2"/>
        <v/>
      </c>
      <c r="F851" s="323"/>
      <c r="G851" s="164"/>
      <c r="H851" s="88" t="str">
        <f t="array" ref="H851">IF(D851="","",XLOOKUP(D851,'Master Data'!K:K,'Master Data'!N:N,"Input in Master Data",0,1))</f>
        <v/>
      </c>
      <c r="I851" s="88" t="str">
        <f t="array" ref="I851">IF(D851="","",XLOOKUP(D851,'Master Data'!K:K,'Master Data'!O:O,"Input in Master Data",0,1))</f>
        <v/>
      </c>
      <c r="J851" s="88" t="str">
        <f t="array" ref="J851">if(V851="","",XLOOKUP(V851,Master[Company],Master[Blow],"Unknown",0,1))</f>
        <v/>
      </c>
      <c r="K851" s="88" t="str">
        <f t="array" ref="K851">if(V851="","",XLOOKUP(V851,Master[Company],Master[Pigging],"Unknown",0,1))</f>
        <v/>
      </c>
      <c r="L851" s="88" t="str">
        <f t="array" ref="L851">if(V851="","",XLOOKUP(V851,Master[Company],Master[Load Method],"Unknown",0,1))</f>
        <v/>
      </c>
      <c r="M851" s="88" t="str">
        <f t="array" ref="M851">if(V851="","",XLOOKUP(V851,Master[Company],Master[Line Distance],"Unknown",0,1))</f>
        <v/>
      </c>
      <c r="N851" s="164"/>
      <c r="O851" s="301"/>
      <c r="P851" s="88"/>
      <c r="Q851" s="88" t="str">
        <f t="array" ref="Q851">if(V851="","",XLOOKUP(V851,Master[Company],Master[Terms],"NA",0,1))</f>
        <v/>
      </c>
      <c r="R851" s="88" t="str">
        <f t="shared" si="3"/>
        <v/>
      </c>
      <c r="S851" s="88" t="str">
        <f t="array" ref="S851">if(V851="","",XLOOKUP(V851,Master[Company],Master[Group],"NA",0,1))</f>
        <v/>
      </c>
      <c r="T851" s="88" t="str">
        <f t="array" ref="T851">if(V851="","",XLOOKUP(V851,Master[Company],Master[Loading Location],"NA",0,1))</f>
        <v/>
      </c>
      <c r="U851" s="88" t="str">
        <f t="array" ref="U851">if(V851="","",XLOOKUP(V851,Master[Company],Master[Acronym],"NA",0,1))</f>
        <v/>
      </c>
      <c r="V851" s="88"/>
      <c r="W851" s="90"/>
      <c r="X851" s="90"/>
      <c r="Y851" s="88"/>
      <c r="Z851" s="88" t="str">
        <f t="shared" si="5"/>
        <v/>
      </c>
      <c r="AA851" s="88"/>
      <c r="AB851" s="88"/>
      <c r="AC851" s="88"/>
      <c r="AD851" s="166"/>
      <c r="AE851" s="303"/>
      <c r="AF851" s="304"/>
      <c r="AG851" s="304"/>
      <c r="AH851" s="304"/>
      <c r="AI851" s="304"/>
      <c r="AJ851" s="304"/>
      <c r="AK851" s="304"/>
      <c r="AL851" s="305"/>
      <c r="AM851" s="304"/>
      <c r="AN851" s="304"/>
      <c r="AO851" s="304"/>
      <c r="AP851" s="304"/>
      <c r="AQ851" s="304"/>
      <c r="AR851" s="304"/>
      <c r="AS851" s="304"/>
      <c r="AT851" s="304"/>
      <c r="AU851" s="164"/>
      <c r="AV851" s="306"/>
      <c r="AW851" s="306"/>
      <c r="AX851" s="164"/>
      <c r="AY851" s="166"/>
      <c r="AZ851" s="88"/>
      <c r="BA851" s="88"/>
      <c r="BB851" s="88"/>
      <c r="BC851" s="88"/>
      <c r="BD851" s="307"/>
      <c r="BE851" s="88"/>
      <c r="BF851" s="88"/>
      <c r="BG851" s="88"/>
      <c r="BH851" s="308"/>
      <c r="BI851" s="309"/>
      <c r="BJ851" s="310"/>
      <c r="BK851" s="310"/>
      <c r="BL851" s="310"/>
      <c r="BM851" s="310"/>
      <c r="BN851" s="214"/>
    </row>
    <row r="852" ht="22.5" customHeight="1">
      <c r="A852" s="85" t="str">
        <f t="shared" si="6"/>
        <v/>
      </c>
      <c r="B852" s="321"/>
      <c r="C852" s="319" t="str">
        <f t="shared" si="1"/>
        <v/>
      </c>
      <c r="D852" s="322"/>
      <c r="E852" s="320" t="str">
        <f t="shared" si="2"/>
        <v/>
      </c>
      <c r="F852" s="323"/>
      <c r="G852" s="164"/>
      <c r="H852" s="88" t="str">
        <f t="array" ref="H852">IF(D852="","",XLOOKUP(D852,'Master Data'!K:K,'Master Data'!N:N,"Input in Master Data",0,1))</f>
        <v/>
      </c>
      <c r="I852" s="88" t="str">
        <f t="array" ref="I852">IF(D852="","",XLOOKUP(D852,'Master Data'!K:K,'Master Data'!O:O,"Input in Master Data",0,1))</f>
        <v/>
      </c>
      <c r="J852" s="88" t="str">
        <f t="array" ref="J852">if(V852="","",XLOOKUP(V852,Master[Company],Master[Blow],"Unknown",0,1))</f>
        <v/>
      </c>
      <c r="K852" s="88" t="str">
        <f t="array" ref="K852">if(V852="","",XLOOKUP(V852,Master[Company],Master[Pigging],"Unknown",0,1))</f>
        <v/>
      </c>
      <c r="L852" s="88" t="str">
        <f t="array" ref="L852">if(V852="","",XLOOKUP(V852,Master[Company],Master[Load Method],"Unknown",0,1))</f>
        <v/>
      </c>
      <c r="M852" s="88" t="str">
        <f t="array" ref="M852">if(V852="","",XLOOKUP(V852,Master[Company],Master[Line Distance],"Unknown",0,1))</f>
        <v/>
      </c>
      <c r="N852" s="164"/>
      <c r="O852" s="301"/>
      <c r="P852" s="88"/>
      <c r="Q852" s="88" t="str">
        <f t="array" ref="Q852">if(V852="","",XLOOKUP(V852,Master[Company],Master[Terms],"NA",0,1))</f>
        <v/>
      </c>
      <c r="R852" s="88" t="str">
        <f t="shared" si="3"/>
        <v/>
      </c>
      <c r="S852" s="88" t="str">
        <f t="array" ref="S852">if(V852="","",XLOOKUP(V852,Master[Company],Master[Group],"NA",0,1))</f>
        <v/>
      </c>
      <c r="T852" s="88" t="str">
        <f t="array" ref="T852">if(V852="","",XLOOKUP(V852,Master[Company],Master[Loading Location],"NA",0,1))</f>
        <v/>
      </c>
      <c r="U852" s="88" t="str">
        <f t="array" ref="U852">if(V852="","",XLOOKUP(V852,Master[Company],Master[Acronym],"NA",0,1))</f>
        <v/>
      </c>
      <c r="V852" s="88"/>
      <c r="W852" s="90"/>
      <c r="X852" s="90"/>
      <c r="Y852" s="88"/>
      <c r="Z852" s="88" t="str">
        <f t="shared" si="5"/>
        <v/>
      </c>
      <c r="AA852" s="88"/>
      <c r="AB852" s="88"/>
      <c r="AC852" s="88"/>
      <c r="AD852" s="166"/>
      <c r="AE852" s="303"/>
      <c r="AF852" s="304"/>
      <c r="AG852" s="304"/>
      <c r="AH852" s="304"/>
      <c r="AI852" s="304"/>
      <c r="AJ852" s="304"/>
      <c r="AK852" s="304"/>
      <c r="AL852" s="305"/>
      <c r="AM852" s="304"/>
      <c r="AN852" s="304"/>
      <c r="AO852" s="304"/>
      <c r="AP852" s="304"/>
      <c r="AQ852" s="304"/>
      <c r="AR852" s="304"/>
      <c r="AS852" s="304"/>
      <c r="AT852" s="304"/>
      <c r="AU852" s="164"/>
      <c r="AV852" s="306"/>
      <c r="AW852" s="306"/>
      <c r="AX852" s="164"/>
      <c r="AY852" s="166"/>
      <c r="AZ852" s="88"/>
      <c r="BA852" s="88"/>
      <c r="BB852" s="88"/>
      <c r="BC852" s="88"/>
      <c r="BD852" s="307"/>
      <c r="BE852" s="88"/>
      <c r="BF852" s="88"/>
      <c r="BG852" s="88"/>
      <c r="BH852" s="308"/>
      <c r="BI852" s="309"/>
      <c r="BJ852" s="310"/>
      <c r="BK852" s="310"/>
      <c r="BL852" s="310"/>
      <c r="BM852" s="310"/>
      <c r="BN852" s="214"/>
    </row>
    <row r="853" ht="22.5" customHeight="1">
      <c r="A853" s="85" t="str">
        <f t="shared" si="6"/>
        <v/>
      </c>
      <c r="B853" s="321"/>
      <c r="C853" s="319" t="str">
        <f t="shared" si="1"/>
        <v/>
      </c>
      <c r="D853" s="322"/>
      <c r="E853" s="320" t="str">
        <f t="shared" si="2"/>
        <v/>
      </c>
      <c r="F853" s="323"/>
      <c r="G853" s="164"/>
      <c r="H853" s="88" t="str">
        <f t="array" ref="H853">IF(D853="","",XLOOKUP(D853,'Master Data'!K:K,'Master Data'!N:N,"Input in Master Data",0,1))</f>
        <v/>
      </c>
      <c r="I853" s="88" t="str">
        <f t="array" ref="I853">IF(D853="","",XLOOKUP(D853,'Master Data'!K:K,'Master Data'!O:O,"Input in Master Data",0,1))</f>
        <v/>
      </c>
      <c r="J853" s="88" t="str">
        <f t="array" ref="J853">if(V853="","",XLOOKUP(V853,Master[Company],Master[Blow],"Unknown",0,1))</f>
        <v/>
      </c>
      <c r="K853" s="88" t="str">
        <f t="array" ref="K853">if(V853="","",XLOOKUP(V853,Master[Company],Master[Pigging],"Unknown",0,1))</f>
        <v/>
      </c>
      <c r="L853" s="88" t="str">
        <f t="array" ref="L853">if(V853="","",XLOOKUP(V853,Master[Company],Master[Load Method],"Unknown",0,1))</f>
        <v/>
      </c>
      <c r="M853" s="88" t="str">
        <f t="array" ref="M853">if(V853="","",XLOOKUP(V853,Master[Company],Master[Line Distance],"Unknown",0,1))</f>
        <v/>
      </c>
      <c r="N853" s="164"/>
      <c r="O853" s="301"/>
      <c r="P853" s="88"/>
      <c r="Q853" s="88" t="str">
        <f t="array" ref="Q853">if(V853="","",XLOOKUP(V853,Master[Company],Master[Terms],"NA",0,1))</f>
        <v/>
      </c>
      <c r="R853" s="88" t="str">
        <f t="shared" si="3"/>
        <v/>
      </c>
      <c r="S853" s="88" t="str">
        <f t="array" ref="S853">if(V853="","",XLOOKUP(V853,Master[Company],Master[Group],"NA",0,1))</f>
        <v/>
      </c>
      <c r="T853" s="88" t="str">
        <f t="array" ref="T853">if(V853="","",XLOOKUP(V853,Master[Company],Master[Loading Location],"NA",0,1))</f>
        <v/>
      </c>
      <c r="U853" s="88" t="str">
        <f t="array" ref="U853">if(V853="","",XLOOKUP(V853,Master[Company],Master[Acronym],"NA",0,1))</f>
        <v/>
      </c>
      <c r="V853" s="88"/>
      <c r="W853" s="90"/>
      <c r="X853" s="90"/>
      <c r="Y853" s="88"/>
      <c r="Z853" s="88" t="str">
        <f t="shared" si="5"/>
        <v/>
      </c>
      <c r="AA853" s="88"/>
      <c r="AB853" s="88"/>
      <c r="AC853" s="88"/>
      <c r="AD853" s="166"/>
      <c r="AE853" s="303"/>
      <c r="AF853" s="304"/>
      <c r="AG853" s="304"/>
      <c r="AH853" s="304"/>
      <c r="AI853" s="304"/>
      <c r="AJ853" s="304"/>
      <c r="AK853" s="304"/>
      <c r="AL853" s="305"/>
      <c r="AM853" s="304"/>
      <c r="AN853" s="304"/>
      <c r="AO853" s="304"/>
      <c r="AP853" s="304"/>
      <c r="AQ853" s="304"/>
      <c r="AR853" s="304"/>
      <c r="AS853" s="304"/>
      <c r="AT853" s="304"/>
      <c r="AU853" s="164"/>
      <c r="AV853" s="306"/>
      <c r="AW853" s="306"/>
      <c r="AX853" s="164"/>
      <c r="AY853" s="166"/>
      <c r="AZ853" s="88"/>
      <c r="BA853" s="88"/>
      <c r="BB853" s="88"/>
      <c r="BC853" s="88"/>
      <c r="BD853" s="307"/>
      <c r="BE853" s="88"/>
      <c r="BF853" s="88"/>
      <c r="BG853" s="88"/>
      <c r="BH853" s="308"/>
      <c r="BI853" s="309"/>
      <c r="BJ853" s="310"/>
      <c r="BK853" s="310"/>
      <c r="BL853" s="310"/>
      <c r="BM853" s="310"/>
      <c r="BN853" s="214"/>
    </row>
    <row r="854" ht="22.5" customHeight="1">
      <c r="A854" s="85" t="str">
        <f t="shared" si="6"/>
        <v/>
      </c>
      <c r="B854" s="321"/>
      <c r="C854" s="319" t="str">
        <f t="shared" si="1"/>
        <v/>
      </c>
      <c r="D854" s="322"/>
      <c r="E854" s="320" t="str">
        <f t="shared" si="2"/>
        <v/>
      </c>
      <c r="F854" s="323"/>
      <c r="G854" s="164"/>
      <c r="H854" s="88" t="str">
        <f t="array" ref="H854">IF(D854="","",XLOOKUP(D854,'Master Data'!K:K,'Master Data'!N:N,"Input in Master Data",0,1))</f>
        <v/>
      </c>
      <c r="I854" s="88" t="str">
        <f t="array" ref="I854">IF(D854="","",XLOOKUP(D854,'Master Data'!K:K,'Master Data'!O:O,"Input in Master Data",0,1))</f>
        <v/>
      </c>
      <c r="J854" s="88" t="str">
        <f t="array" ref="J854">if(V854="","",XLOOKUP(V854,Master[Company],Master[Blow],"Unknown",0,1))</f>
        <v/>
      </c>
      <c r="K854" s="88" t="str">
        <f t="array" ref="K854">if(V854="","",XLOOKUP(V854,Master[Company],Master[Pigging],"Unknown",0,1))</f>
        <v/>
      </c>
      <c r="L854" s="88" t="str">
        <f t="array" ref="L854">if(V854="","",XLOOKUP(V854,Master[Company],Master[Load Method],"Unknown",0,1))</f>
        <v/>
      </c>
      <c r="M854" s="88" t="str">
        <f t="array" ref="M854">if(V854="","",XLOOKUP(V854,Master[Company],Master[Line Distance],"Unknown",0,1))</f>
        <v/>
      </c>
      <c r="N854" s="164"/>
      <c r="O854" s="301"/>
      <c r="P854" s="88"/>
      <c r="Q854" s="88" t="str">
        <f t="array" ref="Q854">if(V854="","",XLOOKUP(V854,Master[Company],Master[Terms],"NA",0,1))</f>
        <v/>
      </c>
      <c r="R854" s="88" t="str">
        <f t="shared" si="3"/>
        <v/>
      </c>
      <c r="S854" s="88" t="str">
        <f t="array" ref="S854">if(V854="","",XLOOKUP(V854,Master[Company],Master[Group],"NA",0,1))</f>
        <v/>
      </c>
      <c r="T854" s="88" t="str">
        <f t="array" ref="T854">if(V854="","",XLOOKUP(V854,Master[Company],Master[Loading Location],"NA",0,1))</f>
        <v/>
      </c>
      <c r="U854" s="88" t="str">
        <f t="array" ref="U854">if(V854="","",XLOOKUP(V854,Master[Company],Master[Acronym],"NA",0,1))</f>
        <v/>
      </c>
      <c r="V854" s="88"/>
      <c r="W854" s="90"/>
      <c r="X854" s="90"/>
      <c r="Y854" s="88"/>
      <c r="Z854" s="88" t="str">
        <f t="shared" si="5"/>
        <v/>
      </c>
      <c r="AA854" s="88"/>
      <c r="AB854" s="88"/>
      <c r="AC854" s="88"/>
      <c r="AD854" s="166"/>
      <c r="AE854" s="303"/>
      <c r="AF854" s="304"/>
      <c r="AG854" s="304"/>
      <c r="AH854" s="304"/>
      <c r="AI854" s="304"/>
      <c r="AJ854" s="304"/>
      <c r="AK854" s="304"/>
      <c r="AL854" s="305"/>
      <c r="AM854" s="304"/>
      <c r="AN854" s="304"/>
      <c r="AO854" s="304"/>
      <c r="AP854" s="304"/>
      <c r="AQ854" s="304"/>
      <c r="AR854" s="304"/>
      <c r="AS854" s="304"/>
      <c r="AT854" s="304"/>
      <c r="AU854" s="164"/>
      <c r="AV854" s="306"/>
      <c r="AW854" s="306"/>
      <c r="AX854" s="164"/>
      <c r="AY854" s="166"/>
      <c r="AZ854" s="88"/>
      <c r="BA854" s="88"/>
      <c r="BB854" s="88"/>
      <c r="BC854" s="88"/>
      <c r="BD854" s="307"/>
      <c r="BE854" s="88"/>
      <c r="BF854" s="88"/>
      <c r="BG854" s="88"/>
      <c r="BH854" s="308"/>
      <c r="BI854" s="309"/>
      <c r="BJ854" s="310"/>
      <c r="BK854" s="310"/>
      <c r="BL854" s="310"/>
      <c r="BM854" s="310"/>
      <c r="BN854" s="214"/>
    </row>
    <row r="855" ht="22.5" customHeight="1">
      <c r="A855" s="85" t="str">
        <f t="shared" si="6"/>
        <v/>
      </c>
      <c r="B855" s="321"/>
      <c r="C855" s="319" t="str">
        <f t="shared" si="1"/>
        <v/>
      </c>
      <c r="D855" s="322"/>
      <c r="E855" s="320" t="str">
        <f t="shared" si="2"/>
        <v/>
      </c>
      <c r="F855" s="323"/>
      <c r="G855" s="164"/>
      <c r="H855" s="88" t="str">
        <f t="array" ref="H855">IF(D855="","",XLOOKUP(D855,'Master Data'!K:K,'Master Data'!N:N,"Input in Master Data",0,1))</f>
        <v/>
      </c>
      <c r="I855" s="88" t="str">
        <f t="array" ref="I855">IF(D855="","",XLOOKUP(D855,'Master Data'!K:K,'Master Data'!O:O,"Input in Master Data",0,1))</f>
        <v/>
      </c>
      <c r="J855" s="88" t="str">
        <f t="array" ref="J855">if(V855="","",XLOOKUP(V855,Master[Company],Master[Blow],"Unknown",0,1))</f>
        <v/>
      </c>
      <c r="K855" s="88" t="str">
        <f t="array" ref="K855">if(V855="","",XLOOKUP(V855,Master[Company],Master[Pigging],"Unknown",0,1))</f>
        <v/>
      </c>
      <c r="L855" s="88" t="str">
        <f t="array" ref="L855">if(V855="","",XLOOKUP(V855,Master[Company],Master[Load Method],"Unknown",0,1))</f>
        <v/>
      </c>
      <c r="M855" s="88" t="str">
        <f t="array" ref="M855">if(V855="","",XLOOKUP(V855,Master[Company],Master[Line Distance],"Unknown",0,1))</f>
        <v/>
      </c>
      <c r="N855" s="164"/>
      <c r="O855" s="301"/>
      <c r="P855" s="88"/>
      <c r="Q855" s="88" t="str">
        <f t="array" ref="Q855">if(V855="","",XLOOKUP(V855,Master[Company],Master[Terms],"NA",0,1))</f>
        <v/>
      </c>
      <c r="R855" s="88" t="str">
        <f t="shared" si="3"/>
        <v/>
      </c>
      <c r="S855" s="88" t="str">
        <f t="array" ref="S855">if(V855="","",XLOOKUP(V855,Master[Company],Master[Group],"NA",0,1))</f>
        <v/>
      </c>
      <c r="T855" s="88" t="str">
        <f t="array" ref="T855">if(V855="","",XLOOKUP(V855,Master[Company],Master[Loading Location],"NA",0,1))</f>
        <v/>
      </c>
      <c r="U855" s="88" t="str">
        <f t="array" ref="U855">if(V855="","",XLOOKUP(V855,Master[Company],Master[Acronym],"NA",0,1))</f>
        <v/>
      </c>
      <c r="V855" s="88"/>
      <c r="W855" s="90"/>
      <c r="X855" s="90"/>
      <c r="Y855" s="88"/>
      <c r="Z855" s="88" t="str">
        <f t="shared" si="5"/>
        <v/>
      </c>
      <c r="AA855" s="88"/>
      <c r="AB855" s="88"/>
      <c r="AC855" s="88"/>
      <c r="AD855" s="166"/>
      <c r="AE855" s="303"/>
      <c r="AF855" s="304"/>
      <c r="AG855" s="304"/>
      <c r="AH855" s="304"/>
      <c r="AI855" s="304"/>
      <c r="AJ855" s="304"/>
      <c r="AK855" s="304"/>
      <c r="AL855" s="305"/>
      <c r="AM855" s="304"/>
      <c r="AN855" s="304"/>
      <c r="AO855" s="304"/>
      <c r="AP855" s="304"/>
      <c r="AQ855" s="304"/>
      <c r="AR855" s="304"/>
      <c r="AS855" s="304"/>
      <c r="AT855" s="304"/>
      <c r="AU855" s="164"/>
      <c r="AV855" s="306"/>
      <c r="AW855" s="306"/>
      <c r="AX855" s="164"/>
      <c r="AY855" s="166"/>
      <c r="AZ855" s="88"/>
      <c r="BA855" s="88"/>
      <c r="BB855" s="88"/>
      <c r="BC855" s="88"/>
      <c r="BD855" s="307"/>
      <c r="BE855" s="88"/>
      <c r="BF855" s="88"/>
      <c r="BG855" s="88"/>
      <c r="BH855" s="308"/>
      <c r="BI855" s="309"/>
      <c r="BJ855" s="310"/>
      <c r="BK855" s="310"/>
      <c r="BL855" s="310"/>
      <c r="BM855" s="310"/>
      <c r="BN855" s="214"/>
    </row>
    <row r="856" ht="22.5" customHeight="1">
      <c r="A856" s="85" t="str">
        <f t="shared" si="6"/>
        <v/>
      </c>
      <c r="B856" s="321"/>
      <c r="C856" s="319" t="str">
        <f t="shared" si="1"/>
        <v/>
      </c>
      <c r="D856" s="322"/>
      <c r="E856" s="320" t="str">
        <f t="shared" si="2"/>
        <v/>
      </c>
      <c r="F856" s="323"/>
      <c r="G856" s="164"/>
      <c r="H856" s="88" t="str">
        <f t="array" ref="H856">IF(D856="","",XLOOKUP(D856,'Master Data'!K:K,'Master Data'!N:N,"Input in Master Data",0,1))</f>
        <v/>
      </c>
      <c r="I856" s="88" t="str">
        <f t="array" ref="I856">IF(D856="","",XLOOKUP(D856,'Master Data'!K:K,'Master Data'!O:O,"Input in Master Data",0,1))</f>
        <v/>
      </c>
      <c r="J856" s="88" t="str">
        <f t="array" ref="J856">if(V856="","",XLOOKUP(V856,Master[Company],Master[Blow],"Unknown",0,1))</f>
        <v/>
      </c>
      <c r="K856" s="88" t="str">
        <f t="array" ref="K856">if(V856="","",XLOOKUP(V856,Master[Company],Master[Pigging],"Unknown",0,1))</f>
        <v/>
      </c>
      <c r="L856" s="88" t="str">
        <f t="array" ref="L856">if(V856="","",XLOOKUP(V856,Master[Company],Master[Load Method],"Unknown",0,1))</f>
        <v/>
      </c>
      <c r="M856" s="88" t="str">
        <f t="array" ref="M856">if(V856="","",XLOOKUP(V856,Master[Company],Master[Line Distance],"Unknown",0,1))</f>
        <v/>
      </c>
      <c r="N856" s="164"/>
      <c r="O856" s="301"/>
      <c r="P856" s="88"/>
      <c r="Q856" s="88" t="str">
        <f t="array" ref="Q856">if(V856="","",XLOOKUP(V856,Master[Company],Master[Terms],"NA",0,1))</f>
        <v/>
      </c>
      <c r="R856" s="88" t="str">
        <f t="shared" si="3"/>
        <v/>
      </c>
      <c r="S856" s="88" t="str">
        <f t="array" ref="S856">if(V856="","",XLOOKUP(V856,Master[Company],Master[Group],"NA",0,1))</f>
        <v/>
      </c>
      <c r="T856" s="88" t="str">
        <f t="array" ref="T856">if(V856="","",XLOOKUP(V856,Master[Company],Master[Loading Location],"NA",0,1))</f>
        <v/>
      </c>
      <c r="U856" s="88" t="str">
        <f t="array" ref="U856">if(V856="","",XLOOKUP(V856,Master[Company],Master[Acronym],"NA",0,1))</f>
        <v/>
      </c>
      <c r="V856" s="88"/>
      <c r="W856" s="90"/>
      <c r="X856" s="90"/>
      <c r="Y856" s="88"/>
      <c r="Z856" s="88" t="str">
        <f t="shared" si="5"/>
        <v/>
      </c>
      <c r="AA856" s="88"/>
      <c r="AB856" s="88"/>
      <c r="AC856" s="88"/>
      <c r="AD856" s="166"/>
      <c r="AE856" s="303"/>
      <c r="AF856" s="304"/>
      <c r="AG856" s="304"/>
      <c r="AH856" s="304"/>
      <c r="AI856" s="304"/>
      <c r="AJ856" s="304"/>
      <c r="AK856" s="304"/>
      <c r="AL856" s="305"/>
      <c r="AM856" s="304"/>
      <c r="AN856" s="304"/>
      <c r="AO856" s="304"/>
      <c r="AP856" s="304"/>
      <c r="AQ856" s="304"/>
      <c r="AR856" s="304"/>
      <c r="AS856" s="304"/>
      <c r="AT856" s="304"/>
      <c r="AU856" s="164"/>
      <c r="AV856" s="306"/>
      <c r="AW856" s="306"/>
      <c r="AX856" s="164"/>
      <c r="AY856" s="166"/>
      <c r="AZ856" s="88"/>
      <c r="BA856" s="88"/>
      <c r="BB856" s="88"/>
      <c r="BC856" s="88"/>
      <c r="BD856" s="307"/>
      <c r="BE856" s="88"/>
      <c r="BF856" s="88"/>
      <c r="BG856" s="88"/>
      <c r="BH856" s="308"/>
      <c r="BI856" s="309"/>
      <c r="BJ856" s="310"/>
      <c r="BK856" s="310"/>
      <c r="BL856" s="310"/>
      <c r="BM856" s="310"/>
      <c r="BN856" s="214"/>
    </row>
    <row r="857" ht="22.5" customHeight="1">
      <c r="A857" s="85" t="str">
        <f t="shared" si="6"/>
        <v/>
      </c>
      <c r="B857" s="321"/>
      <c r="C857" s="319" t="str">
        <f t="shared" si="1"/>
        <v/>
      </c>
      <c r="D857" s="322"/>
      <c r="E857" s="320" t="str">
        <f t="shared" si="2"/>
        <v/>
      </c>
      <c r="F857" s="323"/>
      <c r="G857" s="164"/>
      <c r="H857" s="88" t="str">
        <f t="array" ref="H857">IF(D857="","",XLOOKUP(D857,'Master Data'!K:K,'Master Data'!N:N,"Input in Master Data",0,1))</f>
        <v/>
      </c>
      <c r="I857" s="88" t="str">
        <f t="array" ref="I857">IF(D857="","",XLOOKUP(D857,'Master Data'!K:K,'Master Data'!O:O,"Input in Master Data",0,1))</f>
        <v/>
      </c>
      <c r="J857" s="88" t="str">
        <f t="array" ref="J857">if(V857="","",XLOOKUP(V857,Master[Company],Master[Blow],"Unknown",0,1))</f>
        <v/>
      </c>
      <c r="K857" s="88" t="str">
        <f t="array" ref="K857">if(V857="","",XLOOKUP(V857,Master[Company],Master[Pigging],"Unknown",0,1))</f>
        <v/>
      </c>
      <c r="L857" s="88" t="str">
        <f t="array" ref="L857">if(V857="","",XLOOKUP(V857,Master[Company],Master[Load Method],"Unknown",0,1))</f>
        <v/>
      </c>
      <c r="M857" s="88" t="str">
        <f t="array" ref="M857">if(V857="","",XLOOKUP(V857,Master[Company],Master[Line Distance],"Unknown",0,1))</f>
        <v/>
      </c>
      <c r="N857" s="164"/>
      <c r="O857" s="301"/>
      <c r="P857" s="88"/>
      <c r="Q857" s="88" t="str">
        <f t="array" ref="Q857">if(V857="","",XLOOKUP(V857,Master[Company],Master[Terms],"NA",0,1))</f>
        <v/>
      </c>
      <c r="R857" s="88" t="str">
        <f t="shared" si="3"/>
        <v/>
      </c>
      <c r="S857" s="88" t="str">
        <f t="array" ref="S857">if(V857="","",XLOOKUP(V857,Master[Company],Master[Group],"NA",0,1))</f>
        <v/>
      </c>
      <c r="T857" s="88" t="str">
        <f t="array" ref="T857">if(V857="","",XLOOKUP(V857,Master[Company],Master[Loading Location],"NA",0,1))</f>
        <v/>
      </c>
      <c r="U857" s="88" t="str">
        <f t="array" ref="U857">if(V857="","",XLOOKUP(V857,Master[Company],Master[Acronym],"NA",0,1))</f>
        <v/>
      </c>
      <c r="V857" s="88"/>
      <c r="W857" s="90"/>
      <c r="X857" s="90"/>
      <c r="Y857" s="88"/>
      <c r="Z857" s="88" t="str">
        <f t="shared" si="5"/>
        <v/>
      </c>
      <c r="AA857" s="88"/>
      <c r="AB857" s="88"/>
      <c r="AC857" s="88"/>
      <c r="AD857" s="166"/>
      <c r="AE857" s="303"/>
      <c r="AF857" s="304"/>
      <c r="AG857" s="304"/>
      <c r="AH857" s="304"/>
      <c r="AI857" s="304"/>
      <c r="AJ857" s="304"/>
      <c r="AK857" s="304"/>
      <c r="AL857" s="305"/>
      <c r="AM857" s="304"/>
      <c r="AN857" s="304"/>
      <c r="AO857" s="304"/>
      <c r="AP857" s="304"/>
      <c r="AQ857" s="304"/>
      <c r="AR857" s="304"/>
      <c r="AS857" s="304"/>
      <c r="AT857" s="304"/>
      <c r="AU857" s="164"/>
      <c r="AV857" s="306"/>
      <c r="AW857" s="306"/>
      <c r="AX857" s="164"/>
      <c r="AY857" s="166"/>
      <c r="AZ857" s="88"/>
      <c r="BA857" s="88"/>
      <c r="BB857" s="88"/>
      <c r="BC857" s="88"/>
      <c r="BD857" s="307"/>
      <c r="BE857" s="88"/>
      <c r="BF857" s="88"/>
      <c r="BG857" s="88"/>
      <c r="BH857" s="308"/>
      <c r="BI857" s="309"/>
      <c r="BJ857" s="310"/>
      <c r="BK857" s="310"/>
      <c r="BL857" s="310"/>
      <c r="BM857" s="310"/>
      <c r="BN857" s="214"/>
    </row>
    <row r="858" ht="22.5" customHeight="1">
      <c r="A858" s="85" t="str">
        <f t="shared" si="6"/>
        <v/>
      </c>
      <c r="B858" s="321"/>
      <c r="C858" s="319" t="str">
        <f t="shared" si="1"/>
        <v/>
      </c>
      <c r="D858" s="322"/>
      <c r="E858" s="320" t="str">
        <f t="shared" si="2"/>
        <v/>
      </c>
      <c r="F858" s="323"/>
      <c r="G858" s="164"/>
      <c r="H858" s="88" t="str">
        <f t="array" ref="H858">IF(D858="","",XLOOKUP(D858,'Master Data'!K:K,'Master Data'!N:N,"Input in Master Data",0,1))</f>
        <v/>
      </c>
      <c r="I858" s="88" t="str">
        <f t="array" ref="I858">IF(D858="","",XLOOKUP(D858,'Master Data'!K:K,'Master Data'!O:O,"Input in Master Data",0,1))</f>
        <v/>
      </c>
      <c r="J858" s="88" t="str">
        <f t="array" ref="J858">if(V858="","",XLOOKUP(V858,Master[Company],Master[Blow],"Unknown",0,1))</f>
        <v/>
      </c>
      <c r="K858" s="88" t="str">
        <f t="array" ref="K858">if(V858="","",XLOOKUP(V858,Master[Company],Master[Pigging],"Unknown",0,1))</f>
        <v/>
      </c>
      <c r="L858" s="88" t="str">
        <f t="array" ref="L858">if(V858="","",XLOOKUP(V858,Master[Company],Master[Load Method],"Unknown",0,1))</f>
        <v/>
      </c>
      <c r="M858" s="88" t="str">
        <f t="array" ref="M858">if(V858="","",XLOOKUP(V858,Master[Company],Master[Line Distance],"Unknown",0,1))</f>
        <v/>
      </c>
      <c r="N858" s="164"/>
      <c r="O858" s="301"/>
      <c r="P858" s="88"/>
      <c r="Q858" s="88" t="str">
        <f t="array" ref="Q858">if(V858="","",XLOOKUP(V858,Master[Company],Master[Terms],"NA",0,1))</f>
        <v/>
      </c>
      <c r="R858" s="88" t="str">
        <f t="shared" si="3"/>
        <v/>
      </c>
      <c r="S858" s="88" t="str">
        <f t="array" ref="S858">if(V858="","",XLOOKUP(V858,Master[Company],Master[Group],"NA",0,1))</f>
        <v/>
      </c>
      <c r="T858" s="88" t="str">
        <f t="array" ref="T858">if(V858="","",XLOOKUP(V858,Master[Company],Master[Loading Location],"NA",0,1))</f>
        <v/>
      </c>
      <c r="U858" s="88" t="str">
        <f t="array" ref="U858">if(V858="","",XLOOKUP(V858,Master[Company],Master[Acronym],"NA",0,1))</f>
        <v/>
      </c>
      <c r="V858" s="88"/>
      <c r="W858" s="90"/>
      <c r="X858" s="90"/>
      <c r="Y858" s="88"/>
      <c r="Z858" s="88" t="str">
        <f t="shared" si="5"/>
        <v/>
      </c>
      <c r="AA858" s="88"/>
      <c r="AB858" s="88"/>
      <c r="AC858" s="88"/>
      <c r="AD858" s="166"/>
      <c r="AE858" s="303"/>
      <c r="AF858" s="304"/>
      <c r="AG858" s="304"/>
      <c r="AH858" s="304"/>
      <c r="AI858" s="304"/>
      <c r="AJ858" s="304"/>
      <c r="AK858" s="304"/>
      <c r="AL858" s="305"/>
      <c r="AM858" s="304"/>
      <c r="AN858" s="304"/>
      <c r="AO858" s="304"/>
      <c r="AP858" s="304"/>
      <c r="AQ858" s="304"/>
      <c r="AR858" s="304"/>
      <c r="AS858" s="304"/>
      <c r="AT858" s="304"/>
      <c r="AU858" s="164"/>
      <c r="AV858" s="306"/>
      <c r="AW858" s="306"/>
      <c r="AX858" s="164"/>
      <c r="AY858" s="166"/>
      <c r="AZ858" s="88"/>
      <c r="BA858" s="88"/>
      <c r="BB858" s="88"/>
      <c r="BC858" s="88"/>
      <c r="BD858" s="307"/>
      <c r="BE858" s="88"/>
      <c r="BF858" s="88"/>
      <c r="BG858" s="88"/>
      <c r="BH858" s="308"/>
      <c r="BI858" s="309"/>
      <c r="BJ858" s="310"/>
      <c r="BK858" s="310"/>
      <c r="BL858" s="310"/>
      <c r="BM858" s="310"/>
      <c r="BN858" s="214"/>
    </row>
    <row r="859" ht="22.5" customHeight="1">
      <c r="A859" s="85" t="str">
        <f t="shared" si="6"/>
        <v/>
      </c>
      <c r="B859" s="321"/>
      <c r="C859" s="319" t="str">
        <f t="shared" si="1"/>
        <v/>
      </c>
      <c r="D859" s="322"/>
      <c r="E859" s="320" t="str">
        <f t="shared" si="2"/>
        <v/>
      </c>
      <c r="F859" s="323"/>
      <c r="G859" s="164"/>
      <c r="H859" s="88" t="str">
        <f t="array" ref="H859">IF(D859="","",XLOOKUP(D859,'Master Data'!K:K,'Master Data'!N:N,"Input in Master Data",0,1))</f>
        <v/>
      </c>
      <c r="I859" s="88" t="str">
        <f t="array" ref="I859">IF(D859="","",XLOOKUP(D859,'Master Data'!K:K,'Master Data'!O:O,"Input in Master Data",0,1))</f>
        <v/>
      </c>
      <c r="J859" s="88" t="str">
        <f t="array" ref="J859">if(V859="","",XLOOKUP(V859,Master[Company],Master[Blow],"Unknown",0,1))</f>
        <v/>
      </c>
      <c r="K859" s="88" t="str">
        <f t="array" ref="K859">if(V859="","",XLOOKUP(V859,Master[Company],Master[Pigging],"Unknown",0,1))</f>
        <v/>
      </c>
      <c r="L859" s="88" t="str">
        <f t="array" ref="L859">if(V859="","",XLOOKUP(V859,Master[Company],Master[Load Method],"Unknown",0,1))</f>
        <v/>
      </c>
      <c r="M859" s="88" t="str">
        <f t="array" ref="M859">if(V859="","",XLOOKUP(V859,Master[Company],Master[Line Distance],"Unknown",0,1))</f>
        <v/>
      </c>
      <c r="N859" s="164"/>
      <c r="O859" s="301"/>
      <c r="P859" s="88"/>
      <c r="Q859" s="88" t="str">
        <f t="array" ref="Q859">if(V859="","",XLOOKUP(V859,Master[Company],Master[Terms],"NA",0,1))</f>
        <v/>
      </c>
      <c r="R859" s="88" t="str">
        <f t="shared" si="3"/>
        <v/>
      </c>
      <c r="S859" s="88" t="str">
        <f t="array" ref="S859">if(V859="","",XLOOKUP(V859,Master[Company],Master[Group],"NA",0,1))</f>
        <v/>
      </c>
      <c r="T859" s="88" t="str">
        <f t="array" ref="T859">if(V859="","",XLOOKUP(V859,Master[Company],Master[Loading Location],"NA",0,1))</f>
        <v/>
      </c>
      <c r="U859" s="88" t="str">
        <f t="array" ref="U859">if(V859="","",XLOOKUP(V859,Master[Company],Master[Acronym],"NA",0,1))</f>
        <v/>
      </c>
      <c r="V859" s="88"/>
      <c r="W859" s="90"/>
      <c r="X859" s="90"/>
      <c r="Y859" s="88"/>
      <c r="Z859" s="88" t="str">
        <f t="shared" si="5"/>
        <v/>
      </c>
      <c r="AA859" s="88"/>
      <c r="AB859" s="88"/>
      <c r="AC859" s="88"/>
      <c r="AD859" s="166"/>
      <c r="AE859" s="303"/>
      <c r="AF859" s="304"/>
      <c r="AG859" s="304"/>
      <c r="AH859" s="304"/>
      <c r="AI859" s="304"/>
      <c r="AJ859" s="304"/>
      <c r="AK859" s="304"/>
      <c r="AL859" s="305"/>
      <c r="AM859" s="304"/>
      <c r="AN859" s="304"/>
      <c r="AO859" s="304"/>
      <c r="AP859" s="304"/>
      <c r="AQ859" s="304"/>
      <c r="AR859" s="304"/>
      <c r="AS859" s="304"/>
      <c r="AT859" s="304"/>
      <c r="AU859" s="164"/>
      <c r="AV859" s="306"/>
      <c r="AW859" s="306"/>
      <c r="AX859" s="164"/>
      <c r="AY859" s="166"/>
      <c r="AZ859" s="88"/>
      <c r="BA859" s="88"/>
      <c r="BB859" s="88"/>
      <c r="BC859" s="88"/>
      <c r="BD859" s="307"/>
      <c r="BE859" s="88"/>
      <c r="BF859" s="88"/>
      <c r="BG859" s="88"/>
      <c r="BH859" s="308"/>
      <c r="BI859" s="309"/>
      <c r="BJ859" s="310"/>
      <c r="BK859" s="310"/>
      <c r="BL859" s="310"/>
      <c r="BM859" s="310"/>
      <c r="BN859" s="214"/>
    </row>
    <row r="860" ht="22.5" customHeight="1">
      <c r="A860" s="85" t="str">
        <f t="shared" si="6"/>
        <v/>
      </c>
      <c r="B860" s="321"/>
      <c r="C860" s="319" t="str">
        <f t="shared" si="1"/>
        <v/>
      </c>
      <c r="D860" s="322"/>
      <c r="E860" s="320" t="str">
        <f t="shared" si="2"/>
        <v/>
      </c>
      <c r="F860" s="323"/>
      <c r="G860" s="164"/>
      <c r="H860" s="88" t="str">
        <f t="array" ref="H860">IF(D860="","",XLOOKUP(D860,'Master Data'!K:K,'Master Data'!N:N,"Input in Master Data",0,1))</f>
        <v/>
      </c>
      <c r="I860" s="88" t="str">
        <f t="array" ref="I860">IF(D860="","",XLOOKUP(D860,'Master Data'!K:K,'Master Data'!O:O,"Input in Master Data",0,1))</f>
        <v/>
      </c>
      <c r="J860" s="88" t="str">
        <f t="array" ref="J860">if(V860="","",XLOOKUP(V860,Master[Company],Master[Blow],"Unknown",0,1))</f>
        <v/>
      </c>
      <c r="K860" s="88" t="str">
        <f t="array" ref="K860">if(V860="","",XLOOKUP(V860,Master[Company],Master[Pigging],"Unknown",0,1))</f>
        <v/>
      </c>
      <c r="L860" s="88" t="str">
        <f t="array" ref="L860">if(V860="","",XLOOKUP(V860,Master[Company],Master[Load Method],"Unknown",0,1))</f>
        <v/>
      </c>
      <c r="M860" s="88" t="str">
        <f t="array" ref="M860">if(V860="","",XLOOKUP(V860,Master[Company],Master[Line Distance],"Unknown",0,1))</f>
        <v/>
      </c>
      <c r="N860" s="164"/>
      <c r="O860" s="301"/>
      <c r="P860" s="88"/>
      <c r="Q860" s="88" t="str">
        <f t="array" ref="Q860">if(V860="","",XLOOKUP(V860,Master[Company],Master[Terms],"NA",0,1))</f>
        <v/>
      </c>
      <c r="R860" s="88" t="str">
        <f t="shared" si="3"/>
        <v/>
      </c>
      <c r="S860" s="88" t="str">
        <f t="array" ref="S860">if(V860="","",XLOOKUP(V860,Master[Company],Master[Group],"NA",0,1))</f>
        <v/>
      </c>
      <c r="T860" s="88" t="str">
        <f t="array" ref="T860">if(V860="","",XLOOKUP(V860,Master[Company],Master[Loading Location],"NA",0,1))</f>
        <v/>
      </c>
      <c r="U860" s="88" t="str">
        <f t="array" ref="U860">if(V860="","",XLOOKUP(V860,Master[Company],Master[Acronym],"NA",0,1))</f>
        <v/>
      </c>
      <c r="V860" s="88"/>
      <c r="W860" s="90"/>
      <c r="X860" s="90"/>
      <c r="Y860" s="88"/>
      <c r="Z860" s="88" t="str">
        <f t="shared" si="5"/>
        <v/>
      </c>
      <c r="AA860" s="88"/>
      <c r="AB860" s="88"/>
      <c r="AC860" s="88"/>
      <c r="AD860" s="166"/>
      <c r="AE860" s="303"/>
      <c r="AF860" s="304"/>
      <c r="AG860" s="304"/>
      <c r="AH860" s="304"/>
      <c r="AI860" s="304"/>
      <c r="AJ860" s="304"/>
      <c r="AK860" s="304"/>
      <c r="AL860" s="305"/>
      <c r="AM860" s="304"/>
      <c r="AN860" s="304"/>
      <c r="AO860" s="304"/>
      <c r="AP860" s="304"/>
      <c r="AQ860" s="304"/>
      <c r="AR860" s="304"/>
      <c r="AS860" s="304"/>
      <c r="AT860" s="304"/>
      <c r="AU860" s="164"/>
      <c r="AV860" s="306"/>
      <c r="AW860" s="306"/>
      <c r="AX860" s="164"/>
      <c r="AY860" s="166"/>
      <c r="AZ860" s="88"/>
      <c r="BA860" s="88"/>
      <c r="BB860" s="88"/>
      <c r="BC860" s="88"/>
      <c r="BD860" s="307"/>
      <c r="BE860" s="88"/>
      <c r="BF860" s="88"/>
      <c r="BG860" s="88"/>
      <c r="BH860" s="308"/>
      <c r="BI860" s="309"/>
      <c r="BJ860" s="310"/>
      <c r="BK860" s="310"/>
      <c r="BL860" s="310"/>
      <c r="BM860" s="310"/>
      <c r="BN860" s="214"/>
    </row>
    <row r="861" ht="22.5" customHeight="1">
      <c r="A861" s="85" t="str">
        <f t="shared" si="6"/>
        <v/>
      </c>
      <c r="B861" s="321"/>
      <c r="C861" s="319" t="str">
        <f t="shared" si="1"/>
        <v/>
      </c>
      <c r="D861" s="322"/>
      <c r="E861" s="320" t="str">
        <f t="shared" si="2"/>
        <v/>
      </c>
      <c r="F861" s="323"/>
      <c r="G861" s="164"/>
      <c r="H861" s="88" t="str">
        <f t="array" ref="H861">IF(D861="","",XLOOKUP(D861,'Master Data'!K:K,'Master Data'!N:N,"Input in Master Data",0,1))</f>
        <v/>
      </c>
      <c r="I861" s="88" t="str">
        <f t="array" ref="I861">IF(D861="","",XLOOKUP(D861,'Master Data'!K:K,'Master Data'!O:O,"Input in Master Data",0,1))</f>
        <v/>
      </c>
      <c r="J861" s="88" t="str">
        <f t="array" ref="J861">if(V861="","",XLOOKUP(V861,Master[Company],Master[Blow],"Unknown",0,1))</f>
        <v/>
      </c>
      <c r="K861" s="88" t="str">
        <f t="array" ref="K861">if(V861="","",XLOOKUP(V861,Master[Company],Master[Pigging],"Unknown",0,1))</f>
        <v/>
      </c>
      <c r="L861" s="88" t="str">
        <f t="array" ref="L861">if(V861="","",XLOOKUP(V861,Master[Company],Master[Load Method],"Unknown",0,1))</f>
        <v/>
      </c>
      <c r="M861" s="88" t="str">
        <f t="array" ref="M861">if(V861="","",XLOOKUP(V861,Master[Company],Master[Line Distance],"Unknown",0,1))</f>
        <v/>
      </c>
      <c r="N861" s="164"/>
      <c r="O861" s="301"/>
      <c r="P861" s="88"/>
      <c r="Q861" s="88" t="str">
        <f t="array" ref="Q861">if(V861="","",XLOOKUP(V861,Master[Company],Master[Terms],"NA",0,1))</f>
        <v/>
      </c>
      <c r="R861" s="88" t="str">
        <f t="shared" si="3"/>
        <v/>
      </c>
      <c r="S861" s="88" t="str">
        <f t="array" ref="S861">if(V861="","",XLOOKUP(V861,Master[Company],Master[Group],"NA",0,1))</f>
        <v/>
      </c>
      <c r="T861" s="88" t="str">
        <f t="array" ref="T861">if(V861="","",XLOOKUP(V861,Master[Company],Master[Loading Location],"NA",0,1))</f>
        <v/>
      </c>
      <c r="U861" s="88" t="str">
        <f t="array" ref="U861">if(V861="","",XLOOKUP(V861,Master[Company],Master[Acronym],"NA",0,1))</f>
        <v/>
      </c>
      <c r="V861" s="88"/>
      <c r="W861" s="90"/>
      <c r="X861" s="90"/>
      <c r="Y861" s="88"/>
      <c r="Z861" s="88" t="str">
        <f t="shared" si="5"/>
        <v/>
      </c>
      <c r="AA861" s="88"/>
      <c r="AB861" s="88"/>
      <c r="AC861" s="88"/>
      <c r="AD861" s="166"/>
      <c r="AE861" s="303"/>
      <c r="AF861" s="304"/>
      <c r="AG861" s="304"/>
      <c r="AH861" s="304"/>
      <c r="AI861" s="304"/>
      <c r="AJ861" s="304"/>
      <c r="AK861" s="304"/>
      <c r="AL861" s="305"/>
      <c r="AM861" s="304"/>
      <c r="AN861" s="304"/>
      <c r="AO861" s="304"/>
      <c r="AP861" s="304"/>
      <c r="AQ861" s="304"/>
      <c r="AR861" s="304"/>
      <c r="AS861" s="304"/>
      <c r="AT861" s="304"/>
      <c r="AU861" s="164"/>
      <c r="AV861" s="306"/>
      <c r="AW861" s="306"/>
      <c r="AX861" s="164"/>
      <c r="AY861" s="166"/>
      <c r="AZ861" s="88"/>
      <c r="BA861" s="88"/>
      <c r="BB861" s="88"/>
      <c r="BC861" s="88"/>
      <c r="BD861" s="307"/>
      <c r="BE861" s="88"/>
      <c r="BF861" s="88"/>
      <c r="BG861" s="88"/>
      <c r="BH861" s="308"/>
      <c r="BI861" s="309"/>
      <c r="BJ861" s="310"/>
      <c r="BK861" s="310"/>
      <c r="BL861" s="310"/>
      <c r="BM861" s="310"/>
      <c r="BN861" s="214"/>
    </row>
    <row r="862" ht="22.5" customHeight="1">
      <c r="A862" s="85" t="str">
        <f t="shared" si="6"/>
        <v/>
      </c>
      <c r="B862" s="321"/>
      <c r="C862" s="319" t="str">
        <f t="shared" si="1"/>
        <v/>
      </c>
      <c r="D862" s="322"/>
      <c r="E862" s="320" t="str">
        <f t="shared" si="2"/>
        <v/>
      </c>
      <c r="F862" s="323"/>
      <c r="G862" s="164"/>
      <c r="H862" s="88" t="str">
        <f t="array" ref="H862">IF(D862="","",XLOOKUP(D862,'Master Data'!K:K,'Master Data'!N:N,"Input in Master Data",0,1))</f>
        <v/>
      </c>
      <c r="I862" s="88" t="str">
        <f t="array" ref="I862">IF(D862="","",XLOOKUP(D862,'Master Data'!K:K,'Master Data'!O:O,"Input in Master Data",0,1))</f>
        <v/>
      </c>
      <c r="J862" s="88" t="str">
        <f t="array" ref="J862">if(V862="","",XLOOKUP(V862,Master[Company],Master[Blow],"Unknown",0,1))</f>
        <v/>
      </c>
      <c r="K862" s="88" t="str">
        <f t="array" ref="K862">if(V862="","",XLOOKUP(V862,Master[Company],Master[Pigging],"Unknown",0,1))</f>
        <v/>
      </c>
      <c r="L862" s="88" t="str">
        <f t="array" ref="L862">if(V862="","",XLOOKUP(V862,Master[Company],Master[Load Method],"Unknown",0,1))</f>
        <v/>
      </c>
      <c r="M862" s="88" t="str">
        <f t="array" ref="M862">if(V862="","",XLOOKUP(V862,Master[Company],Master[Line Distance],"Unknown",0,1))</f>
        <v/>
      </c>
      <c r="N862" s="164"/>
      <c r="O862" s="301"/>
      <c r="P862" s="88"/>
      <c r="Q862" s="88" t="str">
        <f t="array" ref="Q862">if(V862="","",XLOOKUP(V862,Master[Company],Master[Terms],"NA",0,1))</f>
        <v/>
      </c>
      <c r="R862" s="88" t="str">
        <f t="shared" si="3"/>
        <v/>
      </c>
      <c r="S862" s="88" t="str">
        <f t="array" ref="S862">if(V862="","",XLOOKUP(V862,Master[Company],Master[Group],"NA",0,1))</f>
        <v/>
      </c>
      <c r="T862" s="88" t="str">
        <f t="array" ref="T862">if(V862="","",XLOOKUP(V862,Master[Company],Master[Loading Location],"NA",0,1))</f>
        <v/>
      </c>
      <c r="U862" s="88" t="str">
        <f t="array" ref="U862">if(V862="","",XLOOKUP(V862,Master[Company],Master[Acronym],"NA",0,1))</f>
        <v/>
      </c>
      <c r="V862" s="88"/>
      <c r="W862" s="90"/>
      <c r="X862" s="90"/>
      <c r="Y862" s="88"/>
      <c r="Z862" s="88" t="str">
        <f t="shared" si="5"/>
        <v/>
      </c>
      <c r="AA862" s="88"/>
      <c r="AB862" s="88"/>
      <c r="AC862" s="88"/>
      <c r="AD862" s="166"/>
      <c r="AE862" s="303"/>
      <c r="AF862" s="304"/>
      <c r="AG862" s="304"/>
      <c r="AH862" s="304"/>
      <c r="AI862" s="304"/>
      <c r="AJ862" s="304"/>
      <c r="AK862" s="304"/>
      <c r="AL862" s="305"/>
      <c r="AM862" s="304"/>
      <c r="AN862" s="304"/>
      <c r="AO862" s="304"/>
      <c r="AP862" s="304"/>
      <c r="AQ862" s="304"/>
      <c r="AR862" s="304"/>
      <c r="AS862" s="304"/>
      <c r="AT862" s="304"/>
      <c r="AU862" s="164"/>
      <c r="AV862" s="306"/>
      <c r="AW862" s="306"/>
      <c r="AX862" s="164"/>
      <c r="AY862" s="166"/>
      <c r="AZ862" s="88"/>
      <c r="BA862" s="88"/>
      <c r="BB862" s="88"/>
      <c r="BC862" s="88"/>
      <c r="BD862" s="307"/>
      <c r="BE862" s="88"/>
      <c r="BF862" s="88"/>
      <c r="BG862" s="88"/>
      <c r="BH862" s="308"/>
      <c r="BI862" s="309"/>
      <c r="BJ862" s="310"/>
      <c r="BK862" s="310"/>
      <c r="BL862" s="310"/>
      <c r="BM862" s="310"/>
      <c r="BN862" s="214"/>
    </row>
    <row r="863" ht="22.5" customHeight="1">
      <c r="A863" s="85" t="str">
        <f t="shared" si="6"/>
        <v/>
      </c>
      <c r="B863" s="321"/>
      <c r="C863" s="319" t="str">
        <f t="shared" si="1"/>
        <v/>
      </c>
      <c r="D863" s="322"/>
      <c r="E863" s="320" t="str">
        <f t="shared" si="2"/>
        <v/>
      </c>
      <c r="F863" s="323"/>
      <c r="G863" s="164"/>
      <c r="H863" s="88" t="str">
        <f t="array" ref="H863">IF(D863="","",XLOOKUP(D863,'Master Data'!K:K,'Master Data'!N:N,"Input in Master Data",0,1))</f>
        <v/>
      </c>
      <c r="I863" s="88" t="str">
        <f t="array" ref="I863">IF(D863="","",XLOOKUP(D863,'Master Data'!K:K,'Master Data'!O:O,"Input in Master Data",0,1))</f>
        <v/>
      </c>
      <c r="J863" s="88" t="str">
        <f t="array" ref="J863">if(V863="","",XLOOKUP(V863,Master[Company],Master[Blow],"Unknown",0,1))</f>
        <v/>
      </c>
      <c r="K863" s="88" t="str">
        <f t="array" ref="K863">if(V863="","",XLOOKUP(V863,Master[Company],Master[Pigging],"Unknown",0,1))</f>
        <v/>
      </c>
      <c r="L863" s="88" t="str">
        <f t="array" ref="L863">if(V863="","",XLOOKUP(V863,Master[Company],Master[Load Method],"Unknown",0,1))</f>
        <v/>
      </c>
      <c r="M863" s="88" t="str">
        <f t="array" ref="M863">if(V863="","",XLOOKUP(V863,Master[Company],Master[Line Distance],"Unknown",0,1))</f>
        <v/>
      </c>
      <c r="N863" s="164"/>
      <c r="O863" s="301"/>
      <c r="P863" s="88"/>
      <c r="Q863" s="88" t="str">
        <f t="array" ref="Q863">if(V863="","",XLOOKUP(V863,Master[Company],Master[Terms],"NA",0,1))</f>
        <v/>
      </c>
      <c r="R863" s="88" t="str">
        <f t="shared" si="3"/>
        <v/>
      </c>
      <c r="S863" s="88" t="str">
        <f t="array" ref="S863">if(V863="","",XLOOKUP(V863,Master[Company],Master[Group],"NA",0,1))</f>
        <v/>
      </c>
      <c r="T863" s="88" t="str">
        <f t="array" ref="T863">if(V863="","",XLOOKUP(V863,Master[Company],Master[Loading Location],"NA",0,1))</f>
        <v/>
      </c>
      <c r="U863" s="88" t="str">
        <f t="array" ref="U863">if(V863="","",XLOOKUP(V863,Master[Company],Master[Acronym],"NA",0,1))</f>
        <v/>
      </c>
      <c r="V863" s="88"/>
      <c r="W863" s="90"/>
      <c r="X863" s="90"/>
      <c r="Y863" s="88"/>
      <c r="Z863" s="88" t="str">
        <f t="shared" si="5"/>
        <v/>
      </c>
      <c r="AA863" s="88"/>
      <c r="AB863" s="88"/>
      <c r="AC863" s="88"/>
      <c r="AD863" s="166"/>
      <c r="AE863" s="303"/>
      <c r="AF863" s="304"/>
      <c r="AG863" s="304"/>
      <c r="AH863" s="304"/>
      <c r="AI863" s="304"/>
      <c r="AJ863" s="304"/>
      <c r="AK863" s="304"/>
      <c r="AL863" s="305"/>
      <c r="AM863" s="304"/>
      <c r="AN863" s="304"/>
      <c r="AO863" s="304"/>
      <c r="AP863" s="304"/>
      <c r="AQ863" s="304"/>
      <c r="AR863" s="304"/>
      <c r="AS863" s="304"/>
      <c r="AT863" s="304"/>
      <c r="AU863" s="164"/>
      <c r="AV863" s="306"/>
      <c r="AW863" s="306"/>
      <c r="AX863" s="164"/>
      <c r="AY863" s="166"/>
      <c r="AZ863" s="88"/>
      <c r="BA863" s="88"/>
      <c r="BB863" s="88"/>
      <c r="BC863" s="88"/>
      <c r="BD863" s="307"/>
      <c r="BE863" s="88"/>
      <c r="BF863" s="88"/>
      <c r="BG863" s="88"/>
      <c r="BH863" s="308"/>
      <c r="BI863" s="309"/>
      <c r="BJ863" s="310"/>
      <c r="BK863" s="310"/>
      <c r="BL863" s="310"/>
      <c r="BM863" s="310"/>
      <c r="BN863" s="214"/>
    </row>
    <row r="864" ht="22.5" customHeight="1">
      <c r="A864" s="85" t="str">
        <f t="shared" si="6"/>
        <v/>
      </c>
      <c r="B864" s="321"/>
      <c r="C864" s="319" t="str">
        <f t="shared" si="1"/>
        <v/>
      </c>
      <c r="D864" s="322"/>
      <c r="E864" s="320" t="str">
        <f t="shared" si="2"/>
        <v/>
      </c>
      <c r="F864" s="323"/>
      <c r="G864" s="164"/>
      <c r="H864" s="88" t="str">
        <f t="array" ref="H864">IF(D864="","",XLOOKUP(D864,'Master Data'!K:K,'Master Data'!N:N,"Input in Master Data",0,1))</f>
        <v/>
      </c>
      <c r="I864" s="88" t="str">
        <f t="array" ref="I864">IF(D864="","",XLOOKUP(D864,'Master Data'!K:K,'Master Data'!O:O,"Input in Master Data",0,1))</f>
        <v/>
      </c>
      <c r="J864" s="88" t="str">
        <f t="array" ref="J864">if(V864="","",XLOOKUP(V864,Master[Company],Master[Blow],"Unknown",0,1))</f>
        <v/>
      </c>
      <c r="K864" s="88" t="str">
        <f t="array" ref="K864">if(V864="","",XLOOKUP(V864,Master[Company],Master[Pigging],"Unknown",0,1))</f>
        <v/>
      </c>
      <c r="L864" s="88" t="str">
        <f t="array" ref="L864">if(V864="","",XLOOKUP(V864,Master[Company],Master[Load Method],"Unknown",0,1))</f>
        <v/>
      </c>
      <c r="M864" s="88" t="str">
        <f t="array" ref="M864">if(V864="","",XLOOKUP(V864,Master[Company],Master[Line Distance],"Unknown",0,1))</f>
        <v/>
      </c>
      <c r="N864" s="164"/>
      <c r="O864" s="301"/>
      <c r="P864" s="88"/>
      <c r="Q864" s="88" t="str">
        <f t="array" ref="Q864">if(V864="","",XLOOKUP(V864,Master[Company],Master[Terms],"NA",0,1))</f>
        <v/>
      </c>
      <c r="R864" s="88" t="str">
        <f t="shared" si="3"/>
        <v/>
      </c>
      <c r="S864" s="88" t="str">
        <f t="array" ref="S864">if(V864="","",XLOOKUP(V864,Master[Company],Master[Group],"NA",0,1))</f>
        <v/>
      </c>
      <c r="T864" s="88" t="str">
        <f t="array" ref="T864">if(V864="","",XLOOKUP(V864,Master[Company],Master[Loading Location],"NA",0,1))</f>
        <v/>
      </c>
      <c r="U864" s="88" t="str">
        <f t="array" ref="U864">if(V864="","",XLOOKUP(V864,Master[Company],Master[Acronym],"NA",0,1))</f>
        <v/>
      </c>
      <c r="V864" s="88"/>
      <c r="W864" s="90"/>
      <c r="X864" s="90"/>
      <c r="Y864" s="88"/>
      <c r="Z864" s="88" t="str">
        <f t="shared" si="5"/>
        <v/>
      </c>
      <c r="AA864" s="88"/>
      <c r="AB864" s="88"/>
      <c r="AC864" s="88"/>
      <c r="AD864" s="166"/>
      <c r="AE864" s="303"/>
      <c r="AF864" s="304"/>
      <c r="AG864" s="304"/>
      <c r="AH864" s="304"/>
      <c r="AI864" s="304"/>
      <c r="AJ864" s="304"/>
      <c r="AK864" s="304"/>
      <c r="AL864" s="305"/>
      <c r="AM864" s="304"/>
      <c r="AN864" s="304"/>
      <c r="AO864" s="304"/>
      <c r="AP864" s="304"/>
      <c r="AQ864" s="304"/>
      <c r="AR864" s="304"/>
      <c r="AS864" s="304"/>
      <c r="AT864" s="304"/>
      <c r="AU864" s="164"/>
      <c r="AV864" s="306"/>
      <c r="AW864" s="306"/>
      <c r="AX864" s="164"/>
      <c r="AY864" s="166"/>
      <c r="AZ864" s="88"/>
      <c r="BA864" s="88"/>
      <c r="BB864" s="88"/>
      <c r="BC864" s="88"/>
      <c r="BD864" s="307"/>
      <c r="BE864" s="88"/>
      <c r="BF864" s="88"/>
      <c r="BG864" s="88"/>
      <c r="BH864" s="308"/>
      <c r="BI864" s="309"/>
      <c r="BJ864" s="310"/>
      <c r="BK864" s="310"/>
      <c r="BL864" s="310"/>
      <c r="BM864" s="310"/>
      <c r="BN864" s="214"/>
    </row>
    <row r="865" ht="22.5" customHeight="1">
      <c r="A865" s="85" t="str">
        <f t="shared" si="6"/>
        <v/>
      </c>
      <c r="B865" s="321"/>
      <c r="C865" s="319" t="str">
        <f t="shared" si="1"/>
        <v/>
      </c>
      <c r="D865" s="322"/>
      <c r="E865" s="320" t="str">
        <f t="shared" si="2"/>
        <v/>
      </c>
      <c r="F865" s="323"/>
      <c r="G865" s="164"/>
      <c r="H865" s="88" t="str">
        <f t="array" ref="H865">IF(D865="","",XLOOKUP(D865,'Master Data'!K:K,'Master Data'!N:N,"Input in Master Data",0,1))</f>
        <v/>
      </c>
      <c r="I865" s="88" t="str">
        <f t="array" ref="I865">IF(D865="","",XLOOKUP(D865,'Master Data'!K:K,'Master Data'!O:O,"Input in Master Data",0,1))</f>
        <v/>
      </c>
      <c r="J865" s="88" t="str">
        <f t="array" ref="J865">if(V865="","",XLOOKUP(V865,Master[Company],Master[Blow],"Unknown",0,1))</f>
        <v/>
      </c>
      <c r="K865" s="88" t="str">
        <f t="array" ref="K865">if(V865="","",XLOOKUP(V865,Master[Company],Master[Pigging],"Unknown",0,1))</f>
        <v/>
      </c>
      <c r="L865" s="88" t="str">
        <f t="array" ref="L865">if(V865="","",XLOOKUP(V865,Master[Company],Master[Load Method],"Unknown",0,1))</f>
        <v/>
      </c>
      <c r="M865" s="88" t="str">
        <f t="array" ref="M865">if(V865="","",XLOOKUP(V865,Master[Company],Master[Line Distance],"Unknown",0,1))</f>
        <v/>
      </c>
      <c r="N865" s="164"/>
      <c r="O865" s="301"/>
      <c r="P865" s="88"/>
      <c r="Q865" s="88" t="str">
        <f t="array" ref="Q865">if(V865="","",XLOOKUP(V865,Master[Company],Master[Terms],"NA",0,1))</f>
        <v/>
      </c>
      <c r="R865" s="88" t="str">
        <f t="shared" si="3"/>
        <v/>
      </c>
      <c r="S865" s="88" t="str">
        <f t="array" ref="S865">if(V865="","",XLOOKUP(V865,Master[Company],Master[Group],"NA",0,1))</f>
        <v/>
      </c>
      <c r="T865" s="88" t="str">
        <f t="array" ref="T865">if(V865="","",XLOOKUP(V865,Master[Company],Master[Loading Location],"NA",0,1))</f>
        <v/>
      </c>
      <c r="U865" s="88" t="str">
        <f t="array" ref="U865">if(V865="","",XLOOKUP(V865,Master[Company],Master[Acronym],"NA",0,1))</f>
        <v/>
      </c>
      <c r="V865" s="88"/>
      <c r="W865" s="90"/>
      <c r="X865" s="90"/>
      <c r="Y865" s="88"/>
      <c r="Z865" s="88" t="str">
        <f t="shared" si="5"/>
        <v/>
      </c>
      <c r="AA865" s="88"/>
      <c r="AB865" s="88"/>
      <c r="AC865" s="88"/>
      <c r="AD865" s="166"/>
      <c r="AE865" s="303"/>
      <c r="AF865" s="304"/>
      <c r="AG865" s="304"/>
      <c r="AH865" s="304"/>
      <c r="AI865" s="304"/>
      <c r="AJ865" s="304"/>
      <c r="AK865" s="304"/>
      <c r="AL865" s="305"/>
      <c r="AM865" s="304"/>
      <c r="AN865" s="304"/>
      <c r="AO865" s="304"/>
      <c r="AP865" s="304"/>
      <c r="AQ865" s="304"/>
      <c r="AR865" s="304"/>
      <c r="AS865" s="304"/>
      <c r="AT865" s="304"/>
      <c r="AU865" s="164"/>
      <c r="AV865" s="306"/>
      <c r="AW865" s="306"/>
      <c r="AX865" s="164"/>
      <c r="AY865" s="166"/>
      <c r="AZ865" s="88"/>
      <c r="BA865" s="88"/>
      <c r="BB865" s="88"/>
      <c r="BC865" s="88"/>
      <c r="BD865" s="307"/>
      <c r="BE865" s="88"/>
      <c r="BF865" s="88"/>
      <c r="BG865" s="88"/>
      <c r="BH865" s="308"/>
      <c r="BI865" s="309"/>
      <c r="BJ865" s="310"/>
      <c r="BK865" s="310"/>
      <c r="BL865" s="310"/>
      <c r="BM865" s="310"/>
      <c r="BN865" s="214"/>
    </row>
    <row r="866" ht="22.5" customHeight="1">
      <c r="A866" s="85" t="str">
        <f t="shared" si="6"/>
        <v/>
      </c>
      <c r="B866" s="321"/>
      <c r="C866" s="319" t="str">
        <f t="shared" si="1"/>
        <v/>
      </c>
      <c r="D866" s="322"/>
      <c r="E866" s="320" t="str">
        <f t="shared" si="2"/>
        <v/>
      </c>
      <c r="F866" s="323"/>
      <c r="G866" s="164"/>
      <c r="H866" s="88" t="str">
        <f t="array" ref="H866">IF(D866="","",XLOOKUP(D866,'Master Data'!K:K,'Master Data'!N:N,"Input in Master Data",0,1))</f>
        <v/>
      </c>
      <c r="I866" s="88" t="str">
        <f t="array" ref="I866">IF(D866="","",XLOOKUP(D866,'Master Data'!K:K,'Master Data'!O:O,"Input in Master Data",0,1))</f>
        <v/>
      </c>
      <c r="J866" s="88" t="str">
        <f t="array" ref="J866">if(V866="","",XLOOKUP(V866,Master[Company],Master[Blow],"Unknown",0,1))</f>
        <v/>
      </c>
      <c r="K866" s="88" t="str">
        <f t="array" ref="K866">if(V866="","",XLOOKUP(V866,Master[Company],Master[Pigging],"Unknown",0,1))</f>
        <v/>
      </c>
      <c r="L866" s="88" t="str">
        <f t="array" ref="L866">if(V866="","",XLOOKUP(V866,Master[Company],Master[Load Method],"Unknown",0,1))</f>
        <v/>
      </c>
      <c r="M866" s="88" t="str">
        <f t="array" ref="M866">if(V866="","",XLOOKUP(V866,Master[Company],Master[Line Distance],"Unknown",0,1))</f>
        <v/>
      </c>
      <c r="N866" s="164"/>
      <c r="O866" s="301"/>
      <c r="P866" s="88"/>
      <c r="Q866" s="88" t="str">
        <f t="array" ref="Q866">if(V866="","",XLOOKUP(V866,Master[Company],Master[Terms],"NA",0,1))</f>
        <v/>
      </c>
      <c r="R866" s="88" t="str">
        <f t="shared" si="3"/>
        <v/>
      </c>
      <c r="S866" s="88" t="str">
        <f t="array" ref="S866">if(V866="","",XLOOKUP(V866,Master[Company],Master[Group],"NA",0,1))</f>
        <v/>
      </c>
      <c r="T866" s="88" t="str">
        <f t="array" ref="T866">if(V866="","",XLOOKUP(V866,Master[Company],Master[Loading Location],"NA",0,1))</f>
        <v/>
      </c>
      <c r="U866" s="88" t="str">
        <f t="array" ref="U866">if(V866="","",XLOOKUP(V866,Master[Company],Master[Acronym],"NA",0,1))</f>
        <v/>
      </c>
      <c r="V866" s="88"/>
      <c r="W866" s="90"/>
      <c r="X866" s="90"/>
      <c r="Y866" s="88"/>
      <c r="Z866" s="88" t="str">
        <f t="shared" si="5"/>
        <v/>
      </c>
      <c r="AA866" s="88"/>
      <c r="AB866" s="88"/>
      <c r="AC866" s="88"/>
      <c r="AD866" s="166"/>
      <c r="AE866" s="303"/>
      <c r="AF866" s="304"/>
      <c r="AG866" s="304"/>
      <c r="AH866" s="304"/>
      <c r="AI866" s="304"/>
      <c r="AJ866" s="304"/>
      <c r="AK866" s="304"/>
      <c r="AL866" s="305"/>
      <c r="AM866" s="304"/>
      <c r="AN866" s="304"/>
      <c r="AO866" s="304"/>
      <c r="AP866" s="304"/>
      <c r="AQ866" s="304"/>
      <c r="AR866" s="304"/>
      <c r="AS866" s="304"/>
      <c r="AT866" s="304"/>
      <c r="AU866" s="164"/>
      <c r="AV866" s="306"/>
      <c r="AW866" s="306"/>
      <c r="AX866" s="164"/>
      <c r="AY866" s="166"/>
      <c r="AZ866" s="88"/>
      <c r="BA866" s="88"/>
      <c r="BB866" s="88"/>
      <c r="BC866" s="88"/>
      <c r="BD866" s="307"/>
      <c r="BE866" s="88"/>
      <c r="BF866" s="88"/>
      <c r="BG866" s="88"/>
      <c r="BH866" s="308"/>
      <c r="BI866" s="309"/>
      <c r="BJ866" s="310"/>
      <c r="BK866" s="310"/>
      <c r="BL866" s="310"/>
      <c r="BM866" s="310"/>
      <c r="BN866" s="214"/>
    </row>
    <row r="867" ht="22.5" customHeight="1">
      <c r="A867" s="85" t="str">
        <f t="shared" si="6"/>
        <v/>
      </c>
      <c r="B867" s="321"/>
      <c r="C867" s="319" t="str">
        <f t="shared" si="1"/>
        <v/>
      </c>
      <c r="D867" s="322"/>
      <c r="E867" s="320" t="str">
        <f t="shared" si="2"/>
        <v/>
      </c>
      <c r="F867" s="323"/>
      <c r="G867" s="164"/>
      <c r="H867" s="88" t="str">
        <f t="array" ref="H867">IF(D867="","",XLOOKUP(D867,'Master Data'!K:K,'Master Data'!N:N,"Input in Master Data",0,1))</f>
        <v/>
      </c>
      <c r="I867" s="88" t="str">
        <f t="array" ref="I867">IF(D867="","",XLOOKUP(D867,'Master Data'!K:K,'Master Data'!O:O,"Input in Master Data",0,1))</f>
        <v/>
      </c>
      <c r="J867" s="88" t="str">
        <f t="array" ref="J867">if(V867="","",XLOOKUP(V867,Master[Company],Master[Blow],"Unknown",0,1))</f>
        <v/>
      </c>
      <c r="K867" s="88" t="str">
        <f t="array" ref="K867">if(V867="","",XLOOKUP(V867,Master[Company],Master[Pigging],"Unknown",0,1))</f>
        <v/>
      </c>
      <c r="L867" s="88" t="str">
        <f t="array" ref="L867">if(V867="","",XLOOKUP(V867,Master[Company],Master[Load Method],"Unknown",0,1))</f>
        <v/>
      </c>
      <c r="M867" s="88" t="str">
        <f t="array" ref="M867">if(V867="","",XLOOKUP(V867,Master[Company],Master[Line Distance],"Unknown",0,1))</f>
        <v/>
      </c>
      <c r="N867" s="164"/>
      <c r="O867" s="301"/>
      <c r="P867" s="88"/>
      <c r="Q867" s="88" t="str">
        <f t="array" ref="Q867">if(V867="","",XLOOKUP(V867,Master[Company],Master[Terms],"NA",0,1))</f>
        <v/>
      </c>
      <c r="R867" s="88" t="str">
        <f t="shared" si="3"/>
        <v/>
      </c>
      <c r="S867" s="88" t="str">
        <f t="array" ref="S867">if(V867="","",XLOOKUP(V867,Master[Company],Master[Group],"NA",0,1))</f>
        <v/>
      </c>
      <c r="T867" s="88" t="str">
        <f t="array" ref="T867">if(V867="","",XLOOKUP(V867,Master[Company],Master[Loading Location],"NA",0,1))</f>
        <v/>
      </c>
      <c r="U867" s="88" t="str">
        <f t="array" ref="U867">if(V867="","",XLOOKUP(V867,Master[Company],Master[Acronym],"NA",0,1))</f>
        <v/>
      </c>
      <c r="V867" s="88"/>
      <c r="W867" s="90"/>
      <c r="X867" s="90"/>
      <c r="Y867" s="88"/>
      <c r="Z867" s="88" t="str">
        <f t="shared" si="5"/>
        <v/>
      </c>
      <c r="AA867" s="88"/>
      <c r="AB867" s="88"/>
      <c r="AC867" s="88"/>
      <c r="AD867" s="166"/>
      <c r="AE867" s="303"/>
      <c r="AF867" s="304"/>
      <c r="AG867" s="304"/>
      <c r="AH867" s="304"/>
      <c r="AI867" s="304"/>
      <c r="AJ867" s="304"/>
      <c r="AK867" s="304"/>
      <c r="AL867" s="305"/>
      <c r="AM867" s="304"/>
      <c r="AN867" s="304"/>
      <c r="AO867" s="304"/>
      <c r="AP867" s="304"/>
      <c r="AQ867" s="304"/>
      <c r="AR867" s="304"/>
      <c r="AS867" s="304"/>
      <c r="AT867" s="304"/>
      <c r="AU867" s="164"/>
      <c r="AV867" s="306"/>
      <c r="AW867" s="306"/>
      <c r="AX867" s="164"/>
      <c r="AY867" s="166"/>
      <c r="AZ867" s="88"/>
      <c r="BA867" s="88"/>
      <c r="BB867" s="88"/>
      <c r="BC867" s="88"/>
      <c r="BD867" s="307"/>
      <c r="BE867" s="88"/>
      <c r="BF867" s="88"/>
      <c r="BG867" s="88"/>
      <c r="BH867" s="308"/>
      <c r="BI867" s="309"/>
      <c r="BJ867" s="310"/>
      <c r="BK867" s="310"/>
      <c r="BL867" s="310"/>
      <c r="BM867" s="310"/>
      <c r="BN867" s="214"/>
    </row>
    <row r="868" ht="22.5" customHeight="1">
      <c r="A868" s="85" t="str">
        <f t="shared" si="6"/>
        <v/>
      </c>
      <c r="B868" s="321"/>
      <c r="C868" s="319" t="str">
        <f t="shared" si="1"/>
        <v/>
      </c>
      <c r="D868" s="322"/>
      <c r="E868" s="320" t="str">
        <f t="shared" si="2"/>
        <v/>
      </c>
      <c r="F868" s="323"/>
      <c r="G868" s="164"/>
      <c r="H868" s="88" t="str">
        <f t="array" ref="H868">IF(D868="","",XLOOKUP(D868,'Master Data'!K:K,'Master Data'!N:N,"Input in Master Data",0,1))</f>
        <v/>
      </c>
      <c r="I868" s="88" t="str">
        <f t="array" ref="I868">IF(D868="","",XLOOKUP(D868,'Master Data'!K:K,'Master Data'!O:O,"Input in Master Data",0,1))</f>
        <v/>
      </c>
      <c r="J868" s="88" t="str">
        <f t="array" ref="J868">if(V868="","",XLOOKUP(V868,Master[Company],Master[Blow],"Unknown",0,1))</f>
        <v/>
      </c>
      <c r="K868" s="88" t="str">
        <f t="array" ref="K868">if(V868="","",XLOOKUP(V868,Master[Company],Master[Pigging],"Unknown",0,1))</f>
        <v/>
      </c>
      <c r="L868" s="88" t="str">
        <f t="array" ref="L868">if(V868="","",XLOOKUP(V868,Master[Company],Master[Load Method],"Unknown",0,1))</f>
        <v/>
      </c>
      <c r="M868" s="88" t="str">
        <f t="array" ref="M868">if(V868="","",XLOOKUP(V868,Master[Company],Master[Line Distance],"Unknown",0,1))</f>
        <v/>
      </c>
      <c r="N868" s="164"/>
      <c r="O868" s="301"/>
      <c r="P868" s="88"/>
      <c r="Q868" s="88" t="str">
        <f t="array" ref="Q868">if(V868="","",XLOOKUP(V868,Master[Company],Master[Terms],"NA",0,1))</f>
        <v/>
      </c>
      <c r="R868" s="88" t="str">
        <f t="shared" si="3"/>
        <v/>
      </c>
      <c r="S868" s="88" t="str">
        <f t="array" ref="S868">if(V868="","",XLOOKUP(V868,Master[Company],Master[Group],"NA",0,1))</f>
        <v/>
      </c>
      <c r="T868" s="88" t="str">
        <f t="array" ref="T868">if(V868="","",XLOOKUP(V868,Master[Company],Master[Loading Location],"NA",0,1))</f>
        <v/>
      </c>
      <c r="U868" s="88" t="str">
        <f t="array" ref="U868">if(V868="","",XLOOKUP(V868,Master[Company],Master[Acronym],"NA",0,1))</f>
        <v/>
      </c>
      <c r="V868" s="88"/>
      <c r="W868" s="90"/>
      <c r="X868" s="90"/>
      <c r="Y868" s="88"/>
      <c r="Z868" s="88" t="str">
        <f t="shared" si="5"/>
        <v/>
      </c>
      <c r="AA868" s="88"/>
      <c r="AB868" s="88"/>
      <c r="AC868" s="88"/>
      <c r="AD868" s="166"/>
      <c r="AE868" s="303"/>
      <c r="AF868" s="304"/>
      <c r="AG868" s="304"/>
      <c r="AH868" s="304"/>
      <c r="AI868" s="304"/>
      <c r="AJ868" s="304"/>
      <c r="AK868" s="304"/>
      <c r="AL868" s="305"/>
      <c r="AM868" s="304"/>
      <c r="AN868" s="304"/>
      <c r="AO868" s="304"/>
      <c r="AP868" s="304"/>
      <c r="AQ868" s="304"/>
      <c r="AR868" s="304"/>
      <c r="AS868" s="304"/>
      <c r="AT868" s="304"/>
      <c r="AU868" s="164"/>
      <c r="AV868" s="306"/>
      <c r="AW868" s="306"/>
      <c r="AX868" s="164"/>
      <c r="AY868" s="166"/>
      <c r="AZ868" s="88"/>
      <c r="BA868" s="88"/>
      <c r="BB868" s="88"/>
      <c r="BC868" s="88"/>
      <c r="BD868" s="307"/>
      <c r="BE868" s="88"/>
      <c r="BF868" s="88"/>
      <c r="BG868" s="88"/>
      <c r="BH868" s="308"/>
      <c r="BI868" s="309"/>
      <c r="BJ868" s="310"/>
      <c r="BK868" s="310"/>
      <c r="BL868" s="310"/>
      <c r="BM868" s="310"/>
      <c r="BN868" s="214"/>
    </row>
    <row r="869" ht="22.5" customHeight="1">
      <c r="A869" s="85" t="str">
        <f t="shared" si="6"/>
        <v/>
      </c>
      <c r="B869" s="321"/>
      <c r="C869" s="319" t="str">
        <f t="shared" si="1"/>
        <v/>
      </c>
      <c r="D869" s="322"/>
      <c r="E869" s="320" t="str">
        <f t="shared" si="2"/>
        <v/>
      </c>
      <c r="F869" s="323"/>
      <c r="G869" s="164"/>
      <c r="H869" s="88" t="str">
        <f t="array" ref="H869">IF(D869="","",XLOOKUP(D869,'Master Data'!K:K,'Master Data'!N:N,"Input in Master Data",0,1))</f>
        <v/>
      </c>
      <c r="I869" s="88" t="str">
        <f t="array" ref="I869">IF(D869="","",XLOOKUP(D869,'Master Data'!K:K,'Master Data'!O:O,"Input in Master Data",0,1))</f>
        <v/>
      </c>
      <c r="J869" s="88" t="str">
        <f t="array" ref="J869">if(V869="","",XLOOKUP(V869,Master[Company],Master[Blow],"Unknown",0,1))</f>
        <v/>
      </c>
      <c r="K869" s="88" t="str">
        <f t="array" ref="K869">if(V869="","",XLOOKUP(V869,Master[Company],Master[Pigging],"Unknown",0,1))</f>
        <v/>
      </c>
      <c r="L869" s="88" t="str">
        <f t="array" ref="L869">if(V869="","",XLOOKUP(V869,Master[Company],Master[Load Method],"Unknown",0,1))</f>
        <v/>
      </c>
      <c r="M869" s="88" t="str">
        <f t="array" ref="M869">if(V869="","",XLOOKUP(V869,Master[Company],Master[Line Distance],"Unknown",0,1))</f>
        <v/>
      </c>
      <c r="N869" s="164"/>
      <c r="O869" s="301"/>
      <c r="P869" s="88"/>
      <c r="Q869" s="88" t="str">
        <f t="array" ref="Q869">if(V869="","",XLOOKUP(V869,Master[Company],Master[Terms],"NA",0,1))</f>
        <v/>
      </c>
      <c r="R869" s="88" t="str">
        <f t="shared" si="3"/>
        <v/>
      </c>
      <c r="S869" s="88" t="str">
        <f t="array" ref="S869">if(V869="","",XLOOKUP(V869,Master[Company],Master[Group],"NA",0,1))</f>
        <v/>
      </c>
      <c r="T869" s="88" t="str">
        <f t="array" ref="T869">if(V869="","",XLOOKUP(V869,Master[Company],Master[Loading Location],"NA",0,1))</f>
        <v/>
      </c>
      <c r="U869" s="88" t="str">
        <f t="array" ref="U869">if(V869="","",XLOOKUP(V869,Master[Company],Master[Acronym],"NA",0,1))</f>
        <v/>
      </c>
      <c r="V869" s="88"/>
      <c r="W869" s="90"/>
      <c r="X869" s="90"/>
      <c r="Y869" s="88"/>
      <c r="Z869" s="88" t="str">
        <f t="shared" si="5"/>
        <v/>
      </c>
      <c r="AA869" s="88"/>
      <c r="AB869" s="88"/>
      <c r="AC869" s="88"/>
      <c r="AD869" s="166"/>
      <c r="AE869" s="303"/>
      <c r="AF869" s="304"/>
      <c r="AG869" s="304"/>
      <c r="AH869" s="304"/>
      <c r="AI869" s="304"/>
      <c r="AJ869" s="304"/>
      <c r="AK869" s="304"/>
      <c r="AL869" s="305"/>
      <c r="AM869" s="304"/>
      <c r="AN869" s="304"/>
      <c r="AO869" s="304"/>
      <c r="AP869" s="304"/>
      <c r="AQ869" s="304"/>
      <c r="AR869" s="304"/>
      <c r="AS869" s="304"/>
      <c r="AT869" s="304"/>
      <c r="AU869" s="164"/>
      <c r="AV869" s="306"/>
      <c r="AW869" s="306"/>
      <c r="AX869" s="164"/>
      <c r="AY869" s="166"/>
      <c r="AZ869" s="88"/>
      <c r="BA869" s="88"/>
      <c r="BB869" s="88"/>
      <c r="BC869" s="88"/>
      <c r="BD869" s="307"/>
      <c r="BE869" s="88"/>
      <c r="BF869" s="88"/>
      <c r="BG869" s="88"/>
      <c r="BH869" s="308"/>
      <c r="BI869" s="309"/>
      <c r="BJ869" s="310"/>
      <c r="BK869" s="310"/>
      <c r="BL869" s="310"/>
      <c r="BM869" s="310"/>
      <c r="BN869" s="214"/>
    </row>
    <row r="870" ht="22.5" customHeight="1">
      <c r="A870" s="85" t="str">
        <f t="shared" si="6"/>
        <v/>
      </c>
      <c r="B870" s="321"/>
      <c r="C870" s="319" t="str">
        <f t="shared" si="1"/>
        <v/>
      </c>
      <c r="D870" s="322"/>
      <c r="E870" s="320" t="str">
        <f t="shared" si="2"/>
        <v/>
      </c>
      <c r="F870" s="323"/>
      <c r="G870" s="164"/>
      <c r="H870" s="88" t="str">
        <f t="array" ref="H870">IF(D870="","",XLOOKUP(D870,'Master Data'!K:K,'Master Data'!N:N,"Input in Master Data",0,1))</f>
        <v/>
      </c>
      <c r="I870" s="88" t="str">
        <f t="array" ref="I870">IF(D870="","",XLOOKUP(D870,'Master Data'!K:K,'Master Data'!O:O,"Input in Master Data",0,1))</f>
        <v/>
      </c>
      <c r="J870" s="88" t="str">
        <f t="array" ref="J870">if(V870="","",XLOOKUP(V870,Master[Company],Master[Blow],"Unknown",0,1))</f>
        <v/>
      </c>
      <c r="K870" s="88" t="str">
        <f t="array" ref="K870">if(V870="","",XLOOKUP(V870,Master[Company],Master[Pigging],"Unknown",0,1))</f>
        <v/>
      </c>
      <c r="L870" s="88" t="str">
        <f t="array" ref="L870">if(V870="","",XLOOKUP(V870,Master[Company],Master[Load Method],"Unknown",0,1))</f>
        <v/>
      </c>
      <c r="M870" s="88" t="str">
        <f t="array" ref="M870">if(V870="","",XLOOKUP(V870,Master[Company],Master[Line Distance],"Unknown",0,1))</f>
        <v/>
      </c>
      <c r="N870" s="164"/>
      <c r="O870" s="301"/>
      <c r="P870" s="88"/>
      <c r="Q870" s="88" t="str">
        <f t="array" ref="Q870">if(V870="","",XLOOKUP(V870,Master[Company],Master[Terms],"NA",0,1))</f>
        <v/>
      </c>
      <c r="R870" s="88" t="str">
        <f t="shared" si="3"/>
        <v/>
      </c>
      <c r="S870" s="88" t="str">
        <f t="array" ref="S870">if(V870="","",XLOOKUP(V870,Master[Company],Master[Group],"NA",0,1))</f>
        <v/>
      </c>
      <c r="T870" s="88" t="str">
        <f t="array" ref="T870">if(V870="","",XLOOKUP(V870,Master[Company],Master[Loading Location],"NA",0,1))</f>
        <v/>
      </c>
      <c r="U870" s="88" t="str">
        <f t="array" ref="U870">if(V870="","",XLOOKUP(V870,Master[Company],Master[Acronym],"NA",0,1))</f>
        <v/>
      </c>
      <c r="V870" s="88"/>
      <c r="W870" s="90"/>
      <c r="X870" s="90"/>
      <c r="Y870" s="88"/>
      <c r="Z870" s="88" t="str">
        <f t="shared" si="5"/>
        <v/>
      </c>
      <c r="AA870" s="88"/>
      <c r="AB870" s="88"/>
      <c r="AC870" s="88"/>
      <c r="AD870" s="166"/>
      <c r="AE870" s="303"/>
      <c r="AF870" s="304"/>
      <c r="AG870" s="304"/>
      <c r="AH870" s="304"/>
      <c r="AI870" s="304"/>
      <c r="AJ870" s="304"/>
      <c r="AK870" s="304"/>
      <c r="AL870" s="305"/>
      <c r="AM870" s="304"/>
      <c r="AN870" s="304"/>
      <c r="AO870" s="304"/>
      <c r="AP870" s="304"/>
      <c r="AQ870" s="304"/>
      <c r="AR870" s="304"/>
      <c r="AS870" s="304"/>
      <c r="AT870" s="304"/>
      <c r="AU870" s="164"/>
      <c r="AV870" s="306"/>
      <c r="AW870" s="306"/>
      <c r="AX870" s="164"/>
      <c r="AY870" s="166"/>
      <c r="AZ870" s="88"/>
      <c r="BA870" s="88"/>
      <c r="BB870" s="88"/>
      <c r="BC870" s="88"/>
      <c r="BD870" s="307"/>
      <c r="BE870" s="88"/>
      <c r="BF870" s="88"/>
      <c r="BG870" s="88"/>
      <c r="BH870" s="308"/>
      <c r="BI870" s="309"/>
      <c r="BJ870" s="310"/>
      <c r="BK870" s="310"/>
      <c r="BL870" s="310"/>
      <c r="BM870" s="310"/>
      <c r="BN870" s="214"/>
    </row>
    <row r="871" ht="22.5" customHeight="1">
      <c r="A871" s="85" t="str">
        <f t="shared" si="6"/>
        <v/>
      </c>
      <c r="B871" s="321"/>
      <c r="C871" s="319" t="str">
        <f t="shared" si="1"/>
        <v/>
      </c>
      <c r="D871" s="322"/>
      <c r="E871" s="320" t="str">
        <f t="shared" si="2"/>
        <v/>
      </c>
      <c r="F871" s="323"/>
      <c r="G871" s="164"/>
      <c r="H871" s="88" t="str">
        <f t="array" ref="H871">IF(D871="","",XLOOKUP(D871,'Master Data'!K:K,'Master Data'!N:N,"Input in Master Data",0,1))</f>
        <v/>
      </c>
      <c r="I871" s="88" t="str">
        <f t="array" ref="I871">IF(D871="","",XLOOKUP(D871,'Master Data'!K:K,'Master Data'!O:O,"Input in Master Data",0,1))</f>
        <v/>
      </c>
      <c r="J871" s="88" t="str">
        <f t="array" ref="J871">if(V871="","",XLOOKUP(V871,Master[Company],Master[Blow],"Unknown",0,1))</f>
        <v/>
      </c>
      <c r="K871" s="88" t="str">
        <f t="array" ref="K871">if(V871="","",XLOOKUP(V871,Master[Company],Master[Pigging],"Unknown",0,1))</f>
        <v/>
      </c>
      <c r="L871" s="88" t="str">
        <f t="array" ref="L871">if(V871="","",XLOOKUP(V871,Master[Company],Master[Load Method],"Unknown",0,1))</f>
        <v/>
      </c>
      <c r="M871" s="88" t="str">
        <f t="array" ref="M871">if(V871="","",XLOOKUP(V871,Master[Company],Master[Line Distance],"Unknown",0,1))</f>
        <v/>
      </c>
      <c r="N871" s="164"/>
      <c r="O871" s="301"/>
      <c r="P871" s="88"/>
      <c r="Q871" s="88" t="str">
        <f t="array" ref="Q871">if(V871="","",XLOOKUP(V871,Master[Company],Master[Terms],"NA",0,1))</f>
        <v/>
      </c>
      <c r="R871" s="88" t="str">
        <f t="shared" si="3"/>
        <v/>
      </c>
      <c r="S871" s="88" t="str">
        <f t="array" ref="S871">if(V871="","",XLOOKUP(V871,Master[Company],Master[Group],"NA",0,1))</f>
        <v/>
      </c>
      <c r="T871" s="88" t="str">
        <f t="array" ref="T871">if(V871="","",XLOOKUP(V871,Master[Company],Master[Loading Location],"NA",0,1))</f>
        <v/>
      </c>
      <c r="U871" s="88" t="str">
        <f t="array" ref="U871">if(V871="","",XLOOKUP(V871,Master[Company],Master[Acronym],"NA",0,1))</f>
        <v/>
      </c>
      <c r="V871" s="88"/>
      <c r="W871" s="90"/>
      <c r="X871" s="90"/>
      <c r="Y871" s="88"/>
      <c r="Z871" s="88" t="str">
        <f t="shared" si="5"/>
        <v/>
      </c>
      <c r="AA871" s="88"/>
      <c r="AB871" s="88"/>
      <c r="AC871" s="88"/>
      <c r="AD871" s="166"/>
      <c r="AE871" s="303"/>
      <c r="AF871" s="304"/>
      <c r="AG871" s="304"/>
      <c r="AH871" s="304"/>
      <c r="AI871" s="304"/>
      <c r="AJ871" s="304"/>
      <c r="AK871" s="304"/>
      <c r="AL871" s="305"/>
      <c r="AM871" s="304"/>
      <c r="AN871" s="304"/>
      <c r="AO871" s="304"/>
      <c r="AP871" s="304"/>
      <c r="AQ871" s="304"/>
      <c r="AR871" s="304"/>
      <c r="AS871" s="304"/>
      <c r="AT871" s="304"/>
      <c r="AU871" s="164"/>
      <c r="AV871" s="306"/>
      <c r="AW871" s="306"/>
      <c r="AX871" s="164"/>
      <c r="AY871" s="166"/>
      <c r="AZ871" s="88"/>
      <c r="BA871" s="88"/>
      <c r="BB871" s="88"/>
      <c r="BC871" s="88"/>
      <c r="BD871" s="307"/>
      <c r="BE871" s="88"/>
      <c r="BF871" s="88"/>
      <c r="BG871" s="88"/>
      <c r="BH871" s="308"/>
      <c r="BI871" s="309"/>
      <c r="BJ871" s="310"/>
      <c r="BK871" s="310"/>
      <c r="BL871" s="310"/>
      <c r="BM871" s="310"/>
      <c r="BN871" s="214"/>
    </row>
    <row r="872" ht="22.5" customHeight="1">
      <c r="A872" s="85" t="str">
        <f t="shared" si="6"/>
        <v/>
      </c>
      <c r="B872" s="321"/>
      <c r="C872" s="319" t="str">
        <f t="shared" si="1"/>
        <v/>
      </c>
      <c r="D872" s="322"/>
      <c r="E872" s="320" t="str">
        <f t="shared" si="2"/>
        <v/>
      </c>
      <c r="F872" s="323"/>
      <c r="G872" s="164"/>
      <c r="H872" s="88" t="str">
        <f t="array" ref="H872">IF(D872="","",XLOOKUP(D872,'Master Data'!K:K,'Master Data'!N:N,"Input in Master Data",0,1))</f>
        <v/>
      </c>
      <c r="I872" s="88" t="str">
        <f t="array" ref="I872">IF(D872="","",XLOOKUP(D872,'Master Data'!K:K,'Master Data'!O:O,"Input in Master Data",0,1))</f>
        <v/>
      </c>
      <c r="J872" s="88" t="str">
        <f t="array" ref="J872">if(V872="","",XLOOKUP(V872,Master[Company],Master[Blow],"Unknown",0,1))</f>
        <v/>
      </c>
      <c r="K872" s="88" t="str">
        <f t="array" ref="K872">if(V872="","",XLOOKUP(V872,Master[Company],Master[Pigging],"Unknown",0,1))</f>
        <v/>
      </c>
      <c r="L872" s="88" t="str">
        <f t="array" ref="L872">if(V872="","",XLOOKUP(V872,Master[Company],Master[Load Method],"Unknown",0,1))</f>
        <v/>
      </c>
      <c r="M872" s="88" t="str">
        <f t="array" ref="M872">if(V872="","",XLOOKUP(V872,Master[Company],Master[Line Distance],"Unknown",0,1))</f>
        <v/>
      </c>
      <c r="N872" s="164"/>
      <c r="O872" s="301"/>
      <c r="P872" s="88"/>
      <c r="Q872" s="88" t="str">
        <f t="array" ref="Q872">if(V872="","",XLOOKUP(V872,Master[Company],Master[Terms],"NA",0,1))</f>
        <v/>
      </c>
      <c r="R872" s="88" t="str">
        <f t="shared" si="3"/>
        <v/>
      </c>
      <c r="S872" s="88" t="str">
        <f t="array" ref="S872">if(V872="","",XLOOKUP(V872,Master[Company],Master[Group],"NA",0,1))</f>
        <v/>
      </c>
      <c r="T872" s="88" t="str">
        <f t="array" ref="T872">if(V872="","",XLOOKUP(V872,Master[Company],Master[Loading Location],"NA",0,1))</f>
        <v/>
      </c>
      <c r="U872" s="88" t="str">
        <f t="array" ref="U872">if(V872="","",XLOOKUP(V872,Master[Company],Master[Acronym],"NA",0,1))</f>
        <v/>
      </c>
      <c r="V872" s="88"/>
      <c r="W872" s="90"/>
      <c r="X872" s="90"/>
      <c r="Y872" s="88"/>
      <c r="Z872" s="88" t="str">
        <f t="shared" si="5"/>
        <v/>
      </c>
      <c r="AA872" s="88"/>
      <c r="AB872" s="88"/>
      <c r="AC872" s="88"/>
      <c r="AD872" s="166"/>
      <c r="AE872" s="303"/>
      <c r="AF872" s="304"/>
      <c r="AG872" s="304"/>
      <c r="AH872" s="304"/>
      <c r="AI872" s="304"/>
      <c r="AJ872" s="304"/>
      <c r="AK872" s="304"/>
      <c r="AL872" s="305"/>
      <c r="AM872" s="304"/>
      <c r="AN872" s="304"/>
      <c r="AO872" s="304"/>
      <c r="AP872" s="304"/>
      <c r="AQ872" s="304"/>
      <c r="AR872" s="304"/>
      <c r="AS872" s="304"/>
      <c r="AT872" s="304"/>
      <c r="AU872" s="164"/>
      <c r="AV872" s="306"/>
      <c r="AW872" s="306"/>
      <c r="AX872" s="164"/>
      <c r="AY872" s="166"/>
      <c r="AZ872" s="88"/>
      <c r="BA872" s="88"/>
      <c r="BB872" s="88"/>
      <c r="BC872" s="88"/>
      <c r="BD872" s="307"/>
      <c r="BE872" s="88"/>
      <c r="BF872" s="88"/>
      <c r="BG872" s="88"/>
      <c r="BH872" s="308"/>
      <c r="BI872" s="309"/>
      <c r="BJ872" s="310"/>
      <c r="BK872" s="310"/>
      <c r="BL872" s="310"/>
      <c r="BM872" s="310"/>
      <c r="BN872" s="214"/>
    </row>
    <row r="873" ht="22.5" customHeight="1">
      <c r="A873" s="85" t="str">
        <f t="shared" si="6"/>
        <v/>
      </c>
      <c r="B873" s="321"/>
      <c r="C873" s="319" t="str">
        <f t="shared" si="1"/>
        <v/>
      </c>
      <c r="D873" s="322"/>
      <c r="E873" s="320" t="str">
        <f t="shared" si="2"/>
        <v/>
      </c>
      <c r="F873" s="323"/>
      <c r="G873" s="164"/>
      <c r="H873" s="88" t="str">
        <f t="array" ref="H873">IF(D873="","",XLOOKUP(D873,'Master Data'!K:K,'Master Data'!N:N,"Input in Master Data",0,1))</f>
        <v/>
      </c>
      <c r="I873" s="88" t="str">
        <f t="array" ref="I873">IF(D873="","",XLOOKUP(D873,'Master Data'!K:K,'Master Data'!O:O,"Input in Master Data",0,1))</f>
        <v/>
      </c>
      <c r="J873" s="88" t="str">
        <f t="array" ref="J873">if(V873="","",XLOOKUP(V873,Master[Company],Master[Blow],"Unknown",0,1))</f>
        <v/>
      </c>
      <c r="K873" s="88" t="str">
        <f t="array" ref="K873">if(V873="","",XLOOKUP(V873,Master[Company],Master[Pigging],"Unknown",0,1))</f>
        <v/>
      </c>
      <c r="L873" s="88" t="str">
        <f t="array" ref="L873">if(V873="","",XLOOKUP(V873,Master[Company],Master[Load Method],"Unknown",0,1))</f>
        <v/>
      </c>
      <c r="M873" s="88" t="str">
        <f t="array" ref="M873">if(V873="","",XLOOKUP(V873,Master[Company],Master[Line Distance],"Unknown",0,1))</f>
        <v/>
      </c>
      <c r="N873" s="164"/>
      <c r="O873" s="301"/>
      <c r="P873" s="88"/>
      <c r="Q873" s="88" t="str">
        <f t="array" ref="Q873">if(V873="","",XLOOKUP(V873,Master[Company],Master[Terms],"NA",0,1))</f>
        <v/>
      </c>
      <c r="R873" s="88" t="str">
        <f t="shared" si="3"/>
        <v/>
      </c>
      <c r="S873" s="88" t="str">
        <f t="array" ref="S873">if(V873="","",XLOOKUP(V873,Master[Company],Master[Group],"NA",0,1))</f>
        <v/>
      </c>
      <c r="T873" s="88" t="str">
        <f t="array" ref="T873">if(V873="","",XLOOKUP(V873,Master[Company],Master[Loading Location],"NA",0,1))</f>
        <v/>
      </c>
      <c r="U873" s="88" t="str">
        <f t="array" ref="U873">if(V873="","",XLOOKUP(V873,Master[Company],Master[Acronym],"NA",0,1))</f>
        <v/>
      </c>
      <c r="V873" s="88"/>
      <c r="W873" s="90"/>
      <c r="X873" s="90"/>
      <c r="Y873" s="88"/>
      <c r="Z873" s="88" t="str">
        <f t="shared" si="5"/>
        <v/>
      </c>
      <c r="AA873" s="88"/>
      <c r="AB873" s="88"/>
      <c r="AC873" s="88"/>
      <c r="AD873" s="166"/>
      <c r="AE873" s="303"/>
      <c r="AF873" s="304"/>
      <c r="AG873" s="304"/>
      <c r="AH873" s="304"/>
      <c r="AI873" s="304"/>
      <c r="AJ873" s="304"/>
      <c r="AK873" s="304"/>
      <c r="AL873" s="305"/>
      <c r="AM873" s="304"/>
      <c r="AN873" s="304"/>
      <c r="AO873" s="304"/>
      <c r="AP873" s="304"/>
      <c r="AQ873" s="304"/>
      <c r="AR873" s="304"/>
      <c r="AS873" s="304"/>
      <c r="AT873" s="304"/>
      <c r="AU873" s="164"/>
      <c r="AV873" s="306"/>
      <c r="AW873" s="306"/>
      <c r="AX873" s="164"/>
      <c r="AY873" s="166"/>
      <c r="AZ873" s="88"/>
      <c r="BA873" s="88"/>
      <c r="BB873" s="88"/>
      <c r="BC873" s="88"/>
      <c r="BD873" s="307"/>
      <c r="BE873" s="88"/>
      <c r="BF873" s="88"/>
      <c r="BG873" s="88"/>
      <c r="BH873" s="308"/>
      <c r="BI873" s="309"/>
      <c r="BJ873" s="310"/>
      <c r="BK873" s="310"/>
      <c r="BL873" s="310"/>
      <c r="BM873" s="310"/>
      <c r="BN873" s="214"/>
    </row>
    <row r="874" ht="22.5" customHeight="1">
      <c r="A874" s="85" t="str">
        <f t="shared" si="6"/>
        <v/>
      </c>
      <c r="B874" s="321"/>
      <c r="C874" s="319" t="str">
        <f t="shared" si="1"/>
        <v/>
      </c>
      <c r="D874" s="322"/>
      <c r="E874" s="320" t="str">
        <f t="shared" si="2"/>
        <v/>
      </c>
      <c r="F874" s="323"/>
      <c r="G874" s="164"/>
      <c r="H874" s="88" t="str">
        <f t="array" ref="H874">IF(D874="","",XLOOKUP(D874,'Master Data'!K:K,'Master Data'!N:N,"Input in Master Data",0,1))</f>
        <v/>
      </c>
      <c r="I874" s="88" t="str">
        <f t="array" ref="I874">IF(D874="","",XLOOKUP(D874,'Master Data'!K:K,'Master Data'!O:O,"Input in Master Data",0,1))</f>
        <v/>
      </c>
      <c r="J874" s="88" t="str">
        <f t="array" ref="J874">if(V874="","",XLOOKUP(V874,Master[Company],Master[Blow],"Unknown",0,1))</f>
        <v/>
      </c>
      <c r="K874" s="88" t="str">
        <f t="array" ref="K874">if(V874="","",XLOOKUP(V874,Master[Company],Master[Pigging],"Unknown",0,1))</f>
        <v/>
      </c>
      <c r="L874" s="88" t="str">
        <f t="array" ref="L874">if(V874="","",XLOOKUP(V874,Master[Company],Master[Load Method],"Unknown",0,1))</f>
        <v/>
      </c>
      <c r="M874" s="88" t="str">
        <f t="array" ref="M874">if(V874="","",XLOOKUP(V874,Master[Company],Master[Line Distance],"Unknown",0,1))</f>
        <v/>
      </c>
      <c r="N874" s="164"/>
      <c r="O874" s="301"/>
      <c r="P874" s="88"/>
      <c r="Q874" s="88" t="str">
        <f t="array" ref="Q874">if(V874="","",XLOOKUP(V874,Master[Company],Master[Terms],"NA",0,1))</f>
        <v/>
      </c>
      <c r="R874" s="88" t="str">
        <f t="shared" si="3"/>
        <v/>
      </c>
      <c r="S874" s="88" t="str">
        <f t="array" ref="S874">if(V874="","",XLOOKUP(V874,Master[Company],Master[Group],"NA",0,1))</f>
        <v/>
      </c>
      <c r="T874" s="88" t="str">
        <f t="array" ref="T874">if(V874="","",XLOOKUP(V874,Master[Company],Master[Loading Location],"NA",0,1))</f>
        <v/>
      </c>
      <c r="U874" s="88" t="str">
        <f t="array" ref="U874">if(V874="","",XLOOKUP(V874,Master[Company],Master[Acronym],"NA",0,1))</f>
        <v/>
      </c>
      <c r="V874" s="88"/>
      <c r="W874" s="90"/>
      <c r="X874" s="90"/>
      <c r="Y874" s="88"/>
      <c r="Z874" s="88" t="str">
        <f t="shared" si="5"/>
        <v/>
      </c>
      <c r="AA874" s="88"/>
      <c r="AB874" s="88"/>
      <c r="AC874" s="88"/>
      <c r="AD874" s="166"/>
      <c r="AE874" s="303"/>
      <c r="AF874" s="304"/>
      <c r="AG874" s="304"/>
      <c r="AH874" s="304"/>
      <c r="AI874" s="304"/>
      <c r="AJ874" s="304"/>
      <c r="AK874" s="304"/>
      <c r="AL874" s="305"/>
      <c r="AM874" s="304"/>
      <c r="AN874" s="304"/>
      <c r="AO874" s="304"/>
      <c r="AP874" s="304"/>
      <c r="AQ874" s="304"/>
      <c r="AR874" s="304"/>
      <c r="AS874" s="304"/>
      <c r="AT874" s="304"/>
      <c r="AU874" s="164"/>
      <c r="AV874" s="306"/>
      <c r="AW874" s="306"/>
      <c r="AX874" s="164"/>
      <c r="AY874" s="166"/>
      <c r="AZ874" s="88"/>
      <c r="BA874" s="88"/>
      <c r="BB874" s="88"/>
      <c r="BC874" s="88"/>
      <c r="BD874" s="307"/>
      <c r="BE874" s="88"/>
      <c r="BF874" s="88"/>
      <c r="BG874" s="88"/>
      <c r="BH874" s="308"/>
      <c r="BI874" s="309"/>
      <c r="BJ874" s="310"/>
      <c r="BK874" s="310"/>
      <c r="BL874" s="310"/>
      <c r="BM874" s="310"/>
      <c r="BN874" s="214"/>
    </row>
    <row r="875" ht="22.5" customHeight="1">
      <c r="A875" s="85" t="str">
        <f t="shared" si="6"/>
        <v/>
      </c>
      <c r="B875" s="321"/>
      <c r="C875" s="319" t="str">
        <f t="shared" si="1"/>
        <v/>
      </c>
      <c r="D875" s="322"/>
      <c r="E875" s="320" t="str">
        <f t="shared" si="2"/>
        <v/>
      </c>
      <c r="F875" s="323"/>
      <c r="G875" s="164"/>
      <c r="H875" s="88" t="str">
        <f t="array" ref="H875">IF(D875="","",XLOOKUP(D875,'Master Data'!K:K,'Master Data'!N:N,"Input in Master Data",0,1))</f>
        <v/>
      </c>
      <c r="I875" s="88" t="str">
        <f t="array" ref="I875">IF(D875="","",XLOOKUP(D875,'Master Data'!K:K,'Master Data'!O:O,"Input in Master Data",0,1))</f>
        <v/>
      </c>
      <c r="J875" s="88" t="str">
        <f t="array" ref="J875">if(V875="","",XLOOKUP(V875,Master[Company],Master[Blow],"Unknown",0,1))</f>
        <v/>
      </c>
      <c r="K875" s="88" t="str">
        <f t="array" ref="K875">if(V875="","",XLOOKUP(V875,Master[Company],Master[Pigging],"Unknown",0,1))</f>
        <v/>
      </c>
      <c r="L875" s="88" t="str">
        <f t="array" ref="L875">if(V875="","",XLOOKUP(V875,Master[Company],Master[Load Method],"Unknown",0,1))</f>
        <v/>
      </c>
      <c r="M875" s="88" t="str">
        <f t="array" ref="M875">if(V875="","",XLOOKUP(V875,Master[Company],Master[Line Distance],"Unknown",0,1))</f>
        <v/>
      </c>
      <c r="N875" s="164"/>
      <c r="O875" s="301"/>
      <c r="P875" s="88"/>
      <c r="Q875" s="88" t="str">
        <f t="array" ref="Q875">if(V875="","",XLOOKUP(V875,Master[Company],Master[Terms],"NA",0,1))</f>
        <v/>
      </c>
      <c r="R875" s="88" t="str">
        <f t="shared" si="3"/>
        <v/>
      </c>
      <c r="S875" s="88" t="str">
        <f t="array" ref="S875">if(V875="","",XLOOKUP(V875,Master[Company],Master[Group],"NA",0,1))</f>
        <v/>
      </c>
      <c r="T875" s="88" t="str">
        <f t="array" ref="T875">if(V875="","",XLOOKUP(V875,Master[Company],Master[Loading Location],"NA",0,1))</f>
        <v/>
      </c>
      <c r="U875" s="88" t="str">
        <f t="array" ref="U875">if(V875="","",XLOOKUP(V875,Master[Company],Master[Acronym],"NA",0,1))</f>
        <v/>
      </c>
      <c r="V875" s="88"/>
      <c r="W875" s="90"/>
      <c r="X875" s="90"/>
      <c r="Y875" s="88"/>
      <c r="Z875" s="88" t="str">
        <f t="shared" si="5"/>
        <v/>
      </c>
      <c r="AA875" s="88"/>
      <c r="AB875" s="88"/>
      <c r="AC875" s="88"/>
      <c r="AD875" s="166"/>
      <c r="AE875" s="303"/>
      <c r="AF875" s="304"/>
      <c r="AG875" s="304"/>
      <c r="AH875" s="304"/>
      <c r="AI875" s="304"/>
      <c r="AJ875" s="304"/>
      <c r="AK875" s="304"/>
      <c r="AL875" s="305"/>
      <c r="AM875" s="304"/>
      <c r="AN875" s="304"/>
      <c r="AO875" s="304"/>
      <c r="AP875" s="304"/>
      <c r="AQ875" s="304"/>
      <c r="AR875" s="304"/>
      <c r="AS875" s="304"/>
      <c r="AT875" s="304"/>
      <c r="AU875" s="164"/>
      <c r="AV875" s="306"/>
      <c r="AW875" s="306"/>
      <c r="AX875" s="164"/>
      <c r="AY875" s="166"/>
      <c r="AZ875" s="88"/>
      <c r="BA875" s="88"/>
      <c r="BB875" s="88"/>
      <c r="BC875" s="88"/>
      <c r="BD875" s="307"/>
      <c r="BE875" s="88"/>
      <c r="BF875" s="88"/>
      <c r="BG875" s="88"/>
      <c r="BH875" s="308"/>
      <c r="BI875" s="309"/>
      <c r="BJ875" s="310"/>
      <c r="BK875" s="310"/>
      <c r="BL875" s="310"/>
      <c r="BM875" s="310"/>
      <c r="BN875" s="214"/>
    </row>
    <row r="876" ht="22.5" customHeight="1">
      <c r="A876" s="85" t="str">
        <f t="shared" si="6"/>
        <v/>
      </c>
      <c r="B876" s="321"/>
      <c r="C876" s="319" t="str">
        <f t="shared" si="1"/>
        <v/>
      </c>
      <c r="D876" s="322"/>
      <c r="E876" s="320" t="str">
        <f t="shared" si="2"/>
        <v/>
      </c>
      <c r="F876" s="323"/>
      <c r="G876" s="164"/>
      <c r="H876" s="88" t="str">
        <f t="array" ref="H876">IF(D876="","",XLOOKUP(D876,'Master Data'!K:K,'Master Data'!N:N,"Input in Master Data",0,1))</f>
        <v/>
      </c>
      <c r="I876" s="88" t="str">
        <f t="array" ref="I876">IF(D876="","",XLOOKUP(D876,'Master Data'!K:K,'Master Data'!O:O,"Input in Master Data",0,1))</f>
        <v/>
      </c>
      <c r="J876" s="88" t="str">
        <f t="array" ref="J876">if(V876="","",XLOOKUP(V876,Master[Company],Master[Blow],"Unknown",0,1))</f>
        <v/>
      </c>
      <c r="K876" s="88" t="str">
        <f t="array" ref="K876">if(V876="","",XLOOKUP(V876,Master[Company],Master[Pigging],"Unknown",0,1))</f>
        <v/>
      </c>
      <c r="L876" s="88" t="str">
        <f t="array" ref="L876">if(V876="","",XLOOKUP(V876,Master[Company],Master[Load Method],"Unknown",0,1))</f>
        <v/>
      </c>
      <c r="M876" s="88" t="str">
        <f t="array" ref="M876">if(V876="","",XLOOKUP(V876,Master[Company],Master[Line Distance],"Unknown",0,1))</f>
        <v/>
      </c>
      <c r="N876" s="164"/>
      <c r="O876" s="301"/>
      <c r="P876" s="88"/>
      <c r="Q876" s="88" t="str">
        <f t="array" ref="Q876">if(V876="","",XLOOKUP(V876,Master[Company],Master[Terms],"NA",0,1))</f>
        <v/>
      </c>
      <c r="R876" s="88" t="str">
        <f t="shared" si="3"/>
        <v/>
      </c>
      <c r="S876" s="88" t="str">
        <f t="array" ref="S876">if(V876="","",XLOOKUP(V876,Master[Company],Master[Group],"NA",0,1))</f>
        <v/>
      </c>
      <c r="T876" s="88" t="str">
        <f t="array" ref="T876">if(V876="","",XLOOKUP(V876,Master[Company],Master[Loading Location],"NA",0,1))</f>
        <v/>
      </c>
      <c r="U876" s="88" t="str">
        <f t="array" ref="U876">if(V876="","",XLOOKUP(V876,Master[Company],Master[Acronym],"NA",0,1))</f>
        <v/>
      </c>
      <c r="V876" s="88"/>
      <c r="W876" s="90"/>
      <c r="X876" s="90"/>
      <c r="Y876" s="88"/>
      <c r="Z876" s="88" t="str">
        <f t="shared" si="5"/>
        <v/>
      </c>
      <c r="AA876" s="88"/>
      <c r="AB876" s="88"/>
      <c r="AC876" s="88"/>
      <c r="AD876" s="166"/>
      <c r="AE876" s="303"/>
      <c r="AF876" s="304"/>
      <c r="AG876" s="304"/>
      <c r="AH876" s="304"/>
      <c r="AI876" s="304"/>
      <c r="AJ876" s="304"/>
      <c r="AK876" s="304"/>
      <c r="AL876" s="305"/>
      <c r="AM876" s="304"/>
      <c r="AN876" s="304"/>
      <c r="AO876" s="304"/>
      <c r="AP876" s="304"/>
      <c r="AQ876" s="304"/>
      <c r="AR876" s="304"/>
      <c r="AS876" s="304"/>
      <c r="AT876" s="304"/>
      <c r="AU876" s="164"/>
      <c r="AV876" s="306"/>
      <c r="AW876" s="306"/>
      <c r="AX876" s="164"/>
      <c r="AY876" s="166"/>
      <c r="AZ876" s="88"/>
      <c r="BA876" s="88"/>
      <c r="BB876" s="88"/>
      <c r="BC876" s="88"/>
      <c r="BD876" s="307"/>
      <c r="BE876" s="88"/>
      <c r="BF876" s="88"/>
      <c r="BG876" s="88"/>
      <c r="BH876" s="308"/>
      <c r="BI876" s="309"/>
      <c r="BJ876" s="310"/>
      <c r="BK876" s="310"/>
      <c r="BL876" s="310"/>
      <c r="BM876" s="310"/>
      <c r="BN876" s="214"/>
    </row>
    <row r="877" ht="22.5" customHeight="1">
      <c r="A877" s="85" t="str">
        <f t="shared" si="6"/>
        <v/>
      </c>
      <c r="B877" s="321"/>
      <c r="C877" s="319" t="str">
        <f t="shared" si="1"/>
        <v/>
      </c>
      <c r="D877" s="322"/>
      <c r="E877" s="320" t="str">
        <f t="shared" si="2"/>
        <v/>
      </c>
      <c r="F877" s="323"/>
      <c r="G877" s="164"/>
      <c r="H877" s="88" t="str">
        <f t="array" ref="H877">IF(D877="","",XLOOKUP(D877,'Master Data'!K:K,'Master Data'!N:N,"Input in Master Data",0,1))</f>
        <v/>
      </c>
      <c r="I877" s="88" t="str">
        <f t="array" ref="I877">IF(D877="","",XLOOKUP(D877,'Master Data'!K:K,'Master Data'!O:O,"Input in Master Data",0,1))</f>
        <v/>
      </c>
      <c r="J877" s="88" t="str">
        <f t="array" ref="J877">if(V877="","",XLOOKUP(V877,Master[Company],Master[Blow],"Unknown",0,1))</f>
        <v/>
      </c>
      <c r="K877" s="88" t="str">
        <f t="array" ref="K877">if(V877="","",XLOOKUP(V877,Master[Company],Master[Pigging],"Unknown",0,1))</f>
        <v/>
      </c>
      <c r="L877" s="88" t="str">
        <f t="array" ref="L877">if(V877="","",XLOOKUP(V877,Master[Company],Master[Load Method],"Unknown",0,1))</f>
        <v/>
      </c>
      <c r="M877" s="88" t="str">
        <f t="array" ref="M877">if(V877="","",XLOOKUP(V877,Master[Company],Master[Line Distance],"Unknown",0,1))</f>
        <v/>
      </c>
      <c r="N877" s="164"/>
      <c r="O877" s="301"/>
      <c r="P877" s="88"/>
      <c r="Q877" s="88" t="str">
        <f t="array" ref="Q877">if(V877="","",XLOOKUP(V877,Master[Company],Master[Terms],"NA",0,1))</f>
        <v/>
      </c>
      <c r="R877" s="88" t="str">
        <f t="shared" si="3"/>
        <v/>
      </c>
      <c r="S877" s="88" t="str">
        <f t="array" ref="S877">if(V877="","",XLOOKUP(V877,Master[Company],Master[Group],"NA",0,1))</f>
        <v/>
      </c>
      <c r="T877" s="88" t="str">
        <f t="array" ref="T877">if(V877="","",XLOOKUP(V877,Master[Company],Master[Loading Location],"NA",0,1))</f>
        <v/>
      </c>
      <c r="U877" s="88" t="str">
        <f t="array" ref="U877">if(V877="","",XLOOKUP(V877,Master[Company],Master[Acronym],"NA",0,1))</f>
        <v/>
      </c>
      <c r="V877" s="88"/>
      <c r="W877" s="90"/>
      <c r="X877" s="90"/>
      <c r="Y877" s="88"/>
      <c r="Z877" s="88" t="str">
        <f t="shared" si="5"/>
        <v/>
      </c>
      <c r="AA877" s="88"/>
      <c r="AB877" s="88"/>
      <c r="AC877" s="88"/>
      <c r="AD877" s="166"/>
      <c r="AE877" s="303"/>
      <c r="AF877" s="304"/>
      <c r="AG877" s="304"/>
      <c r="AH877" s="304"/>
      <c r="AI877" s="304"/>
      <c r="AJ877" s="304"/>
      <c r="AK877" s="304"/>
      <c r="AL877" s="305"/>
      <c r="AM877" s="304"/>
      <c r="AN877" s="304"/>
      <c r="AO877" s="304"/>
      <c r="AP877" s="304"/>
      <c r="AQ877" s="304"/>
      <c r="AR877" s="304"/>
      <c r="AS877" s="304"/>
      <c r="AT877" s="304"/>
      <c r="AU877" s="164"/>
      <c r="AV877" s="306"/>
      <c r="AW877" s="306"/>
      <c r="AX877" s="164"/>
      <c r="AY877" s="166"/>
      <c r="AZ877" s="88"/>
      <c r="BA877" s="88"/>
      <c r="BB877" s="88"/>
      <c r="BC877" s="88"/>
      <c r="BD877" s="307"/>
      <c r="BE877" s="88"/>
      <c r="BF877" s="88"/>
      <c r="BG877" s="88"/>
      <c r="BH877" s="308"/>
      <c r="BI877" s="309"/>
      <c r="BJ877" s="310"/>
      <c r="BK877" s="310"/>
      <c r="BL877" s="310"/>
      <c r="BM877" s="310"/>
      <c r="BN877" s="214"/>
    </row>
    <row r="878" ht="22.5" customHeight="1">
      <c r="A878" s="85" t="str">
        <f t="shared" si="6"/>
        <v/>
      </c>
      <c r="B878" s="321"/>
      <c r="C878" s="319" t="str">
        <f t="shared" si="1"/>
        <v/>
      </c>
      <c r="D878" s="322"/>
      <c r="E878" s="320" t="str">
        <f t="shared" si="2"/>
        <v/>
      </c>
      <c r="F878" s="323"/>
      <c r="G878" s="164"/>
      <c r="H878" s="88" t="str">
        <f t="array" ref="H878">IF(D878="","",XLOOKUP(D878,'Master Data'!K:K,'Master Data'!N:N,"Input in Master Data",0,1))</f>
        <v/>
      </c>
      <c r="I878" s="88" t="str">
        <f t="array" ref="I878">IF(D878="","",XLOOKUP(D878,'Master Data'!K:K,'Master Data'!O:O,"Input in Master Data",0,1))</f>
        <v/>
      </c>
      <c r="J878" s="88" t="str">
        <f t="array" ref="J878">if(V878="","",XLOOKUP(V878,Master[Company],Master[Blow],"Unknown",0,1))</f>
        <v/>
      </c>
      <c r="K878" s="88" t="str">
        <f t="array" ref="K878">if(V878="","",XLOOKUP(V878,Master[Company],Master[Pigging],"Unknown",0,1))</f>
        <v/>
      </c>
      <c r="L878" s="88" t="str">
        <f t="array" ref="L878">if(V878="","",XLOOKUP(V878,Master[Company],Master[Load Method],"Unknown",0,1))</f>
        <v/>
      </c>
      <c r="M878" s="88" t="str">
        <f t="array" ref="M878">if(V878="","",XLOOKUP(V878,Master[Company],Master[Line Distance],"Unknown",0,1))</f>
        <v/>
      </c>
      <c r="N878" s="164"/>
      <c r="O878" s="301"/>
      <c r="P878" s="88"/>
      <c r="Q878" s="88" t="str">
        <f t="array" ref="Q878">if(V878="","",XLOOKUP(V878,Master[Company],Master[Terms],"NA",0,1))</f>
        <v/>
      </c>
      <c r="R878" s="88" t="str">
        <f t="shared" si="3"/>
        <v/>
      </c>
      <c r="S878" s="88" t="str">
        <f t="array" ref="S878">if(V878="","",XLOOKUP(V878,Master[Company],Master[Group],"NA",0,1))</f>
        <v/>
      </c>
      <c r="T878" s="88" t="str">
        <f t="array" ref="T878">if(V878="","",XLOOKUP(V878,Master[Company],Master[Loading Location],"NA",0,1))</f>
        <v/>
      </c>
      <c r="U878" s="88" t="str">
        <f t="array" ref="U878">if(V878="","",XLOOKUP(V878,Master[Company],Master[Acronym],"NA",0,1))</f>
        <v/>
      </c>
      <c r="V878" s="88"/>
      <c r="W878" s="90"/>
      <c r="X878" s="90"/>
      <c r="Y878" s="88"/>
      <c r="Z878" s="88" t="str">
        <f t="shared" si="5"/>
        <v/>
      </c>
      <c r="AA878" s="88"/>
      <c r="AB878" s="88"/>
      <c r="AC878" s="88"/>
      <c r="AD878" s="166"/>
      <c r="AE878" s="303"/>
      <c r="AF878" s="304"/>
      <c r="AG878" s="304"/>
      <c r="AH878" s="304"/>
      <c r="AI878" s="304"/>
      <c r="AJ878" s="304"/>
      <c r="AK878" s="304"/>
      <c r="AL878" s="305"/>
      <c r="AM878" s="304"/>
      <c r="AN878" s="304"/>
      <c r="AO878" s="304"/>
      <c r="AP878" s="304"/>
      <c r="AQ878" s="304"/>
      <c r="AR878" s="304"/>
      <c r="AS878" s="304"/>
      <c r="AT878" s="304"/>
      <c r="AU878" s="164"/>
      <c r="AV878" s="306"/>
      <c r="AW878" s="306"/>
      <c r="AX878" s="164"/>
      <c r="AY878" s="166"/>
      <c r="AZ878" s="88"/>
      <c r="BA878" s="88"/>
      <c r="BB878" s="88"/>
      <c r="BC878" s="88"/>
      <c r="BD878" s="307"/>
      <c r="BE878" s="88"/>
      <c r="BF878" s="88"/>
      <c r="BG878" s="88"/>
      <c r="BH878" s="308"/>
      <c r="BI878" s="309"/>
      <c r="BJ878" s="310"/>
      <c r="BK878" s="310"/>
      <c r="BL878" s="310"/>
      <c r="BM878" s="310"/>
      <c r="BN878" s="214"/>
    </row>
    <row r="879" ht="22.5" customHeight="1">
      <c r="A879" s="85" t="str">
        <f t="shared" si="6"/>
        <v/>
      </c>
      <c r="B879" s="321"/>
      <c r="C879" s="319" t="str">
        <f t="shared" si="1"/>
        <v/>
      </c>
      <c r="D879" s="322"/>
      <c r="E879" s="320" t="str">
        <f t="shared" si="2"/>
        <v/>
      </c>
      <c r="F879" s="323"/>
      <c r="G879" s="164"/>
      <c r="H879" s="88" t="str">
        <f t="array" ref="H879">IF(D879="","",XLOOKUP(D879,'Master Data'!K:K,'Master Data'!N:N,"Input in Master Data",0,1))</f>
        <v/>
      </c>
      <c r="I879" s="88" t="str">
        <f t="array" ref="I879">IF(D879="","",XLOOKUP(D879,'Master Data'!K:K,'Master Data'!O:O,"Input in Master Data",0,1))</f>
        <v/>
      </c>
      <c r="J879" s="88" t="str">
        <f t="array" ref="J879">if(V879="","",XLOOKUP(V879,Master[Company],Master[Blow],"Unknown",0,1))</f>
        <v/>
      </c>
      <c r="K879" s="88" t="str">
        <f t="array" ref="K879">if(V879="","",XLOOKUP(V879,Master[Company],Master[Pigging],"Unknown",0,1))</f>
        <v/>
      </c>
      <c r="L879" s="88" t="str">
        <f t="array" ref="L879">if(V879="","",XLOOKUP(V879,Master[Company],Master[Load Method],"Unknown",0,1))</f>
        <v/>
      </c>
      <c r="M879" s="88" t="str">
        <f t="array" ref="M879">if(V879="","",XLOOKUP(V879,Master[Company],Master[Line Distance],"Unknown",0,1))</f>
        <v/>
      </c>
      <c r="N879" s="164"/>
      <c r="O879" s="301"/>
      <c r="P879" s="88"/>
      <c r="Q879" s="88" t="str">
        <f t="array" ref="Q879">if(V879="","",XLOOKUP(V879,Master[Company],Master[Terms],"NA",0,1))</f>
        <v/>
      </c>
      <c r="R879" s="88" t="str">
        <f t="shared" si="3"/>
        <v/>
      </c>
      <c r="S879" s="88" t="str">
        <f t="array" ref="S879">if(V879="","",XLOOKUP(V879,Master[Company],Master[Group],"NA",0,1))</f>
        <v/>
      </c>
      <c r="T879" s="88" t="str">
        <f t="array" ref="T879">if(V879="","",XLOOKUP(V879,Master[Company],Master[Loading Location],"NA",0,1))</f>
        <v/>
      </c>
      <c r="U879" s="88" t="str">
        <f t="array" ref="U879">if(V879="","",XLOOKUP(V879,Master[Company],Master[Acronym],"NA",0,1))</f>
        <v/>
      </c>
      <c r="V879" s="88"/>
      <c r="W879" s="90"/>
      <c r="X879" s="90"/>
      <c r="Y879" s="88"/>
      <c r="Z879" s="88" t="str">
        <f t="shared" si="5"/>
        <v/>
      </c>
      <c r="AA879" s="88"/>
      <c r="AB879" s="88"/>
      <c r="AC879" s="88"/>
      <c r="AD879" s="166"/>
      <c r="AE879" s="303"/>
      <c r="AF879" s="304"/>
      <c r="AG879" s="304"/>
      <c r="AH879" s="304"/>
      <c r="AI879" s="304"/>
      <c r="AJ879" s="304"/>
      <c r="AK879" s="304"/>
      <c r="AL879" s="305"/>
      <c r="AM879" s="304"/>
      <c r="AN879" s="304"/>
      <c r="AO879" s="304"/>
      <c r="AP879" s="304"/>
      <c r="AQ879" s="304"/>
      <c r="AR879" s="304"/>
      <c r="AS879" s="304"/>
      <c r="AT879" s="304"/>
      <c r="AU879" s="164"/>
      <c r="AV879" s="306"/>
      <c r="AW879" s="306"/>
      <c r="AX879" s="164"/>
      <c r="AY879" s="166"/>
      <c r="AZ879" s="88"/>
      <c r="BA879" s="88"/>
      <c r="BB879" s="88"/>
      <c r="BC879" s="88"/>
      <c r="BD879" s="307"/>
      <c r="BE879" s="88"/>
      <c r="BF879" s="88"/>
      <c r="BG879" s="88"/>
      <c r="BH879" s="308"/>
      <c r="BI879" s="309"/>
      <c r="BJ879" s="310"/>
      <c r="BK879" s="310"/>
      <c r="BL879" s="310"/>
      <c r="BM879" s="310"/>
      <c r="BN879" s="214"/>
    </row>
    <row r="880" ht="22.5" customHeight="1">
      <c r="A880" s="85" t="str">
        <f t="shared" si="6"/>
        <v/>
      </c>
      <c r="B880" s="321"/>
      <c r="C880" s="319" t="str">
        <f t="shared" si="1"/>
        <v/>
      </c>
      <c r="D880" s="322"/>
      <c r="E880" s="320" t="str">
        <f t="shared" si="2"/>
        <v/>
      </c>
      <c r="F880" s="323"/>
      <c r="G880" s="164"/>
      <c r="H880" s="88" t="str">
        <f t="array" ref="H880">IF(D880="","",XLOOKUP(D880,'Master Data'!K:K,'Master Data'!N:N,"Input in Master Data",0,1))</f>
        <v/>
      </c>
      <c r="I880" s="88" t="str">
        <f t="array" ref="I880">IF(D880="","",XLOOKUP(D880,'Master Data'!K:K,'Master Data'!O:O,"Input in Master Data",0,1))</f>
        <v/>
      </c>
      <c r="J880" s="88" t="str">
        <f t="array" ref="J880">if(V880="","",XLOOKUP(V880,Master[Company],Master[Blow],"Unknown",0,1))</f>
        <v/>
      </c>
      <c r="K880" s="88" t="str">
        <f t="array" ref="K880">if(V880="","",XLOOKUP(V880,Master[Company],Master[Pigging],"Unknown",0,1))</f>
        <v/>
      </c>
      <c r="L880" s="88" t="str">
        <f t="array" ref="L880">if(V880="","",XLOOKUP(V880,Master[Company],Master[Load Method],"Unknown",0,1))</f>
        <v/>
      </c>
      <c r="M880" s="88" t="str">
        <f t="array" ref="M880">if(V880="","",XLOOKUP(V880,Master[Company],Master[Line Distance],"Unknown",0,1))</f>
        <v/>
      </c>
      <c r="N880" s="164"/>
      <c r="O880" s="301"/>
      <c r="P880" s="88"/>
      <c r="Q880" s="88" t="str">
        <f t="array" ref="Q880">if(V880="","",XLOOKUP(V880,Master[Company],Master[Terms],"NA",0,1))</f>
        <v/>
      </c>
      <c r="R880" s="88" t="str">
        <f t="shared" si="3"/>
        <v/>
      </c>
      <c r="S880" s="88" t="str">
        <f t="array" ref="S880">if(V880="","",XLOOKUP(V880,Master[Company],Master[Group],"NA",0,1))</f>
        <v/>
      </c>
      <c r="T880" s="88" t="str">
        <f t="array" ref="T880">if(V880="","",XLOOKUP(V880,Master[Company],Master[Loading Location],"NA",0,1))</f>
        <v/>
      </c>
      <c r="U880" s="88" t="str">
        <f t="array" ref="U880">if(V880="","",XLOOKUP(V880,Master[Company],Master[Acronym],"NA",0,1))</f>
        <v/>
      </c>
      <c r="V880" s="88"/>
      <c r="W880" s="90"/>
      <c r="X880" s="90"/>
      <c r="Y880" s="88"/>
      <c r="Z880" s="88" t="str">
        <f t="shared" si="5"/>
        <v/>
      </c>
      <c r="AA880" s="88"/>
      <c r="AB880" s="88"/>
      <c r="AC880" s="88"/>
      <c r="AD880" s="166"/>
      <c r="AE880" s="303"/>
      <c r="AF880" s="304"/>
      <c r="AG880" s="304"/>
      <c r="AH880" s="304"/>
      <c r="AI880" s="304"/>
      <c r="AJ880" s="304"/>
      <c r="AK880" s="304"/>
      <c r="AL880" s="305"/>
      <c r="AM880" s="304"/>
      <c r="AN880" s="304"/>
      <c r="AO880" s="304"/>
      <c r="AP880" s="304"/>
      <c r="AQ880" s="304"/>
      <c r="AR880" s="304"/>
      <c r="AS880" s="304"/>
      <c r="AT880" s="304"/>
      <c r="AU880" s="164"/>
      <c r="AV880" s="306"/>
      <c r="AW880" s="306"/>
      <c r="AX880" s="164"/>
      <c r="AY880" s="166"/>
      <c r="AZ880" s="88"/>
      <c r="BA880" s="88"/>
      <c r="BB880" s="88"/>
      <c r="BC880" s="88"/>
      <c r="BD880" s="307"/>
      <c r="BE880" s="88"/>
      <c r="BF880" s="88"/>
      <c r="BG880" s="88"/>
      <c r="BH880" s="308"/>
      <c r="BI880" s="309"/>
      <c r="BJ880" s="310"/>
      <c r="BK880" s="310"/>
      <c r="BL880" s="310"/>
      <c r="BM880" s="310"/>
      <c r="BN880" s="214"/>
    </row>
    <row r="881" ht="22.5" customHeight="1">
      <c r="A881" s="85" t="str">
        <f t="shared" si="6"/>
        <v/>
      </c>
      <c r="B881" s="321"/>
      <c r="C881" s="319" t="str">
        <f t="shared" si="1"/>
        <v/>
      </c>
      <c r="D881" s="322"/>
      <c r="E881" s="320" t="str">
        <f t="shared" si="2"/>
        <v/>
      </c>
      <c r="F881" s="323"/>
      <c r="G881" s="164"/>
      <c r="H881" s="88" t="str">
        <f t="array" ref="H881">IF(D881="","",XLOOKUP(D881,'Master Data'!K:K,'Master Data'!N:N,"Input in Master Data",0,1))</f>
        <v/>
      </c>
      <c r="I881" s="88" t="str">
        <f t="array" ref="I881">IF(D881="","",XLOOKUP(D881,'Master Data'!K:K,'Master Data'!O:O,"Input in Master Data",0,1))</f>
        <v/>
      </c>
      <c r="J881" s="88" t="str">
        <f t="array" ref="J881">if(V881="","",XLOOKUP(V881,Master[Company],Master[Blow],"Unknown",0,1))</f>
        <v/>
      </c>
      <c r="K881" s="88" t="str">
        <f t="array" ref="K881">if(V881="","",XLOOKUP(V881,Master[Company],Master[Pigging],"Unknown",0,1))</f>
        <v/>
      </c>
      <c r="L881" s="88" t="str">
        <f t="array" ref="L881">if(V881="","",XLOOKUP(V881,Master[Company],Master[Load Method],"Unknown",0,1))</f>
        <v/>
      </c>
      <c r="M881" s="88" t="str">
        <f t="array" ref="M881">if(V881="","",XLOOKUP(V881,Master[Company],Master[Line Distance],"Unknown",0,1))</f>
        <v/>
      </c>
      <c r="N881" s="164"/>
      <c r="O881" s="301"/>
      <c r="P881" s="88"/>
      <c r="Q881" s="88" t="str">
        <f t="array" ref="Q881">if(V881="","",XLOOKUP(V881,Master[Company],Master[Terms],"NA",0,1))</f>
        <v/>
      </c>
      <c r="R881" s="88" t="str">
        <f t="shared" si="3"/>
        <v/>
      </c>
      <c r="S881" s="88" t="str">
        <f t="array" ref="S881">if(V881="","",XLOOKUP(V881,Master[Company],Master[Group],"NA",0,1))</f>
        <v/>
      </c>
      <c r="T881" s="88" t="str">
        <f t="array" ref="T881">if(V881="","",XLOOKUP(V881,Master[Company],Master[Loading Location],"NA",0,1))</f>
        <v/>
      </c>
      <c r="U881" s="88" t="str">
        <f t="array" ref="U881">if(V881="","",XLOOKUP(V881,Master[Company],Master[Acronym],"NA",0,1))</f>
        <v/>
      </c>
      <c r="V881" s="88"/>
      <c r="W881" s="90"/>
      <c r="X881" s="90"/>
      <c r="Y881" s="88"/>
      <c r="Z881" s="88" t="str">
        <f t="shared" si="5"/>
        <v/>
      </c>
      <c r="AA881" s="88"/>
      <c r="AB881" s="88"/>
      <c r="AC881" s="88"/>
      <c r="AD881" s="166"/>
      <c r="AE881" s="303"/>
      <c r="AF881" s="304"/>
      <c r="AG881" s="304"/>
      <c r="AH881" s="304"/>
      <c r="AI881" s="304"/>
      <c r="AJ881" s="304"/>
      <c r="AK881" s="304"/>
      <c r="AL881" s="305"/>
      <c r="AM881" s="304"/>
      <c r="AN881" s="304"/>
      <c r="AO881" s="304"/>
      <c r="AP881" s="304"/>
      <c r="AQ881" s="304"/>
      <c r="AR881" s="304"/>
      <c r="AS881" s="304"/>
      <c r="AT881" s="304"/>
      <c r="AU881" s="164"/>
      <c r="AV881" s="306"/>
      <c r="AW881" s="306"/>
      <c r="AX881" s="164"/>
      <c r="AY881" s="166"/>
      <c r="AZ881" s="88"/>
      <c r="BA881" s="88"/>
      <c r="BB881" s="88"/>
      <c r="BC881" s="88"/>
      <c r="BD881" s="307"/>
      <c r="BE881" s="88"/>
      <c r="BF881" s="88"/>
      <c r="BG881" s="88"/>
      <c r="BH881" s="308"/>
      <c r="BI881" s="309"/>
      <c r="BJ881" s="310"/>
      <c r="BK881" s="310"/>
      <c r="BL881" s="310"/>
      <c r="BM881" s="310"/>
      <c r="BN881" s="214"/>
    </row>
    <row r="882" ht="22.5" customHeight="1">
      <c r="A882" s="85" t="str">
        <f t="shared" si="6"/>
        <v/>
      </c>
      <c r="B882" s="321"/>
      <c r="C882" s="319" t="str">
        <f t="shared" si="1"/>
        <v/>
      </c>
      <c r="D882" s="322"/>
      <c r="E882" s="320" t="str">
        <f t="shared" si="2"/>
        <v/>
      </c>
      <c r="F882" s="323"/>
      <c r="G882" s="164"/>
      <c r="H882" s="88" t="str">
        <f t="array" ref="H882">IF(D882="","",XLOOKUP(D882,'Master Data'!K:K,'Master Data'!N:N,"Input in Master Data",0,1))</f>
        <v/>
      </c>
      <c r="I882" s="88" t="str">
        <f t="array" ref="I882">IF(D882="","",XLOOKUP(D882,'Master Data'!K:K,'Master Data'!O:O,"Input in Master Data",0,1))</f>
        <v/>
      </c>
      <c r="J882" s="88" t="str">
        <f t="array" ref="J882">if(V882="","",XLOOKUP(V882,Master[Company],Master[Blow],"Unknown",0,1))</f>
        <v/>
      </c>
      <c r="K882" s="88" t="str">
        <f t="array" ref="K882">if(V882="","",XLOOKUP(V882,Master[Company],Master[Pigging],"Unknown",0,1))</f>
        <v/>
      </c>
      <c r="L882" s="88" t="str">
        <f t="array" ref="L882">if(V882="","",XLOOKUP(V882,Master[Company],Master[Load Method],"Unknown",0,1))</f>
        <v/>
      </c>
      <c r="M882" s="88" t="str">
        <f t="array" ref="M882">if(V882="","",XLOOKUP(V882,Master[Company],Master[Line Distance],"Unknown",0,1))</f>
        <v/>
      </c>
      <c r="N882" s="164"/>
      <c r="O882" s="301"/>
      <c r="P882" s="88"/>
      <c r="Q882" s="88" t="str">
        <f t="array" ref="Q882">if(V882="","",XLOOKUP(V882,Master[Company],Master[Terms],"NA",0,1))</f>
        <v/>
      </c>
      <c r="R882" s="88" t="str">
        <f t="shared" si="3"/>
        <v/>
      </c>
      <c r="S882" s="88" t="str">
        <f t="array" ref="S882">if(V882="","",XLOOKUP(V882,Master[Company],Master[Group],"NA",0,1))</f>
        <v/>
      </c>
      <c r="T882" s="88" t="str">
        <f t="array" ref="T882">if(V882="","",XLOOKUP(V882,Master[Company],Master[Loading Location],"NA",0,1))</f>
        <v/>
      </c>
      <c r="U882" s="88" t="str">
        <f t="array" ref="U882">if(V882="","",XLOOKUP(V882,Master[Company],Master[Acronym],"NA",0,1))</f>
        <v/>
      </c>
      <c r="V882" s="88"/>
      <c r="W882" s="90"/>
      <c r="X882" s="90"/>
      <c r="Y882" s="88"/>
      <c r="Z882" s="88" t="str">
        <f t="shared" si="5"/>
        <v/>
      </c>
      <c r="AA882" s="88"/>
      <c r="AB882" s="88"/>
      <c r="AC882" s="88"/>
      <c r="AD882" s="166"/>
      <c r="AE882" s="303"/>
      <c r="AF882" s="304"/>
      <c r="AG882" s="304"/>
      <c r="AH882" s="304"/>
      <c r="AI882" s="304"/>
      <c r="AJ882" s="304"/>
      <c r="AK882" s="304"/>
      <c r="AL882" s="305"/>
      <c r="AM882" s="304"/>
      <c r="AN882" s="304"/>
      <c r="AO882" s="304"/>
      <c r="AP882" s="304"/>
      <c r="AQ882" s="304"/>
      <c r="AR882" s="304"/>
      <c r="AS882" s="304"/>
      <c r="AT882" s="304"/>
      <c r="AU882" s="164"/>
      <c r="AV882" s="306"/>
      <c r="AW882" s="306"/>
      <c r="AX882" s="164"/>
      <c r="AY882" s="166"/>
      <c r="AZ882" s="88"/>
      <c r="BA882" s="88"/>
      <c r="BB882" s="88"/>
      <c r="BC882" s="88"/>
      <c r="BD882" s="307"/>
      <c r="BE882" s="88"/>
      <c r="BF882" s="88"/>
      <c r="BG882" s="88"/>
      <c r="BH882" s="308"/>
      <c r="BI882" s="309"/>
      <c r="BJ882" s="310"/>
      <c r="BK882" s="310"/>
      <c r="BL882" s="310"/>
      <c r="BM882" s="310"/>
      <c r="BN882" s="214"/>
    </row>
    <row r="883" ht="22.5" customHeight="1">
      <c r="A883" s="85" t="str">
        <f t="shared" si="6"/>
        <v/>
      </c>
      <c r="B883" s="321"/>
      <c r="C883" s="319" t="str">
        <f t="shared" si="1"/>
        <v/>
      </c>
      <c r="D883" s="322"/>
      <c r="E883" s="320" t="str">
        <f t="shared" si="2"/>
        <v/>
      </c>
      <c r="F883" s="323"/>
      <c r="G883" s="164"/>
      <c r="H883" s="88" t="str">
        <f t="array" ref="H883">IF(D883="","",XLOOKUP(D883,'Master Data'!K:K,'Master Data'!N:N,"Input in Master Data",0,1))</f>
        <v/>
      </c>
      <c r="I883" s="88" t="str">
        <f t="array" ref="I883">IF(D883="","",XLOOKUP(D883,'Master Data'!K:K,'Master Data'!O:O,"Input in Master Data",0,1))</f>
        <v/>
      </c>
      <c r="J883" s="88" t="str">
        <f t="array" ref="J883">if(V883="","",XLOOKUP(V883,Master[Company],Master[Blow],"Unknown",0,1))</f>
        <v/>
      </c>
      <c r="K883" s="88" t="str">
        <f t="array" ref="K883">if(V883="","",XLOOKUP(V883,Master[Company],Master[Pigging],"Unknown",0,1))</f>
        <v/>
      </c>
      <c r="L883" s="88" t="str">
        <f t="array" ref="L883">if(V883="","",XLOOKUP(V883,Master[Company],Master[Load Method],"Unknown",0,1))</f>
        <v/>
      </c>
      <c r="M883" s="88" t="str">
        <f t="array" ref="M883">if(V883="","",XLOOKUP(V883,Master[Company],Master[Line Distance],"Unknown",0,1))</f>
        <v/>
      </c>
      <c r="N883" s="164"/>
      <c r="O883" s="301"/>
      <c r="P883" s="88"/>
      <c r="Q883" s="88" t="str">
        <f t="array" ref="Q883">if(V883="","",XLOOKUP(V883,Master[Company],Master[Terms],"NA",0,1))</f>
        <v/>
      </c>
      <c r="R883" s="88" t="str">
        <f t="shared" si="3"/>
        <v/>
      </c>
      <c r="S883" s="88" t="str">
        <f t="array" ref="S883">if(V883="","",XLOOKUP(V883,Master[Company],Master[Group],"NA",0,1))</f>
        <v/>
      </c>
      <c r="T883" s="88" t="str">
        <f t="array" ref="T883">if(V883="","",XLOOKUP(V883,Master[Company],Master[Loading Location],"NA",0,1))</f>
        <v/>
      </c>
      <c r="U883" s="88" t="str">
        <f t="array" ref="U883">if(V883="","",XLOOKUP(V883,Master[Company],Master[Acronym],"NA",0,1))</f>
        <v/>
      </c>
      <c r="V883" s="88"/>
      <c r="W883" s="90"/>
      <c r="X883" s="90"/>
      <c r="Y883" s="88"/>
      <c r="Z883" s="88" t="str">
        <f t="shared" si="5"/>
        <v/>
      </c>
      <c r="AA883" s="88"/>
      <c r="AB883" s="88"/>
      <c r="AC883" s="88"/>
      <c r="AD883" s="166"/>
      <c r="AE883" s="303"/>
      <c r="AF883" s="304"/>
      <c r="AG883" s="304"/>
      <c r="AH883" s="304"/>
      <c r="AI883" s="304"/>
      <c r="AJ883" s="304"/>
      <c r="AK883" s="304"/>
      <c r="AL883" s="305"/>
      <c r="AM883" s="304"/>
      <c r="AN883" s="304"/>
      <c r="AO883" s="304"/>
      <c r="AP883" s="304"/>
      <c r="AQ883" s="304"/>
      <c r="AR883" s="304"/>
      <c r="AS883" s="304"/>
      <c r="AT883" s="304"/>
      <c r="AU883" s="164"/>
      <c r="AV883" s="306"/>
      <c r="AW883" s="306"/>
      <c r="AX883" s="164"/>
      <c r="AY883" s="166"/>
      <c r="AZ883" s="88"/>
      <c r="BA883" s="88"/>
      <c r="BB883" s="88"/>
      <c r="BC883" s="88"/>
      <c r="BD883" s="307"/>
      <c r="BE883" s="88"/>
      <c r="BF883" s="88"/>
      <c r="BG883" s="88"/>
      <c r="BH883" s="308"/>
      <c r="BI883" s="309"/>
      <c r="BJ883" s="310"/>
      <c r="BK883" s="310"/>
      <c r="BL883" s="310"/>
      <c r="BM883" s="310"/>
      <c r="BN883" s="214"/>
    </row>
    <row r="884" ht="22.5" customHeight="1">
      <c r="A884" s="85" t="str">
        <f t="shared" si="6"/>
        <v/>
      </c>
      <c r="B884" s="321"/>
      <c r="C884" s="319" t="str">
        <f t="shared" si="1"/>
        <v/>
      </c>
      <c r="D884" s="322"/>
      <c r="E884" s="320" t="str">
        <f t="shared" si="2"/>
        <v/>
      </c>
      <c r="F884" s="323"/>
      <c r="G884" s="164"/>
      <c r="H884" s="88" t="str">
        <f t="array" ref="H884">IF(D884="","",XLOOKUP(D884,'Master Data'!K:K,'Master Data'!N:N,"Input in Master Data",0,1))</f>
        <v/>
      </c>
      <c r="I884" s="88" t="str">
        <f t="array" ref="I884">IF(D884="","",XLOOKUP(D884,'Master Data'!K:K,'Master Data'!O:O,"Input in Master Data",0,1))</f>
        <v/>
      </c>
      <c r="J884" s="88" t="str">
        <f t="array" ref="J884">if(V884="","",XLOOKUP(V884,Master[Company],Master[Blow],"Unknown",0,1))</f>
        <v/>
      </c>
      <c r="K884" s="88" t="str">
        <f t="array" ref="K884">if(V884="","",XLOOKUP(V884,Master[Company],Master[Pigging],"Unknown",0,1))</f>
        <v/>
      </c>
      <c r="L884" s="88" t="str">
        <f t="array" ref="L884">if(V884="","",XLOOKUP(V884,Master[Company],Master[Load Method],"Unknown",0,1))</f>
        <v/>
      </c>
      <c r="M884" s="88" t="str">
        <f t="array" ref="M884">if(V884="","",XLOOKUP(V884,Master[Company],Master[Line Distance],"Unknown",0,1))</f>
        <v/>
      </c>
      <c r="N884" s="164"/>
      <c r="O884" s="301"/>
      <c r="P884" s="88"/>
      <c r="Q884" s="88" t="str">
        <f t="array" ref="Q884">if(V884="","",XLOOKUP(V884,Master[Company],Master[Terms],"NA",0,1))</f>
        <v/>
      </c>
      <c r="R884" s="88" t="str">
        <f t="shared" si="3"/>
        <v/>
      </c>
      <c r="S884" s="88" t="str">
        <f t="array" ref="S884">if(V884="","",XLOOKUP(V884,Master[Company],Master[Group],"NA",0,1))</f>
        <v/>
      </c>
      <c r="T884" s="88" t="str">
        <f t="array" ref="T884">if(V884="","",XLOOKUP(V884,Master[Company],Master[Loading Location],"NA",0,1))</f>
        <v/>
      </c>
      <c r="U884" s="88" t="str">
        <f t="array" ref="U884">if(V884="","",XLOOKUP(V884,Master[Company],Master[Acronym],"NA",0,1))</f>
        <v/>
      </c>
      <c r="V884" s="88"/>
      <c r="W884" s="90"/>
      <c r="X884" s="90"/>
      <c r="Y884" s="88"/>
      <c r="Z884" s="88" t="str">
        <f t="shared" si="5"/>
        <v/>
      </c>
      <c r="AA884" s="88"/>
      <c r="AB884" s="88"/>
      <c r="AC884" s="88"/>
      <c r="AD884" s="166"/>
      <c r="AE884" s="303"/>
      <c r="AF884" s="304"/>
      <c r="AG884" s="304"/>
      <c r="AH884" s="304"/>
      <c r="AI884" s="304"/>
      <c r="AJ884" s="304"/>
      <c r="AK884" s="304"/>
      <c r="AL884" s="305"/>
      <c r="AM884" s="304"/>
      <c r="AN884" s="304"/>
      <c r="AO884" s="304"/>
      <c r="AP884" s="304"/>
      <c r="AQ884" s="304"/>
      <c r="AR884" s="304"/>
      <c r="AS884" s="304"/>
      <c r="AT884" s="304"/>
      <c r="AU884" s="164"/>
      <c r="AV884" s="306"/>
      <c r="AW884" s="306"/>
      <c r="AX884" s="164"/>
      <c r="AY884" s="166"/>
      <c r="AZ884" s="88"/>
      <c r="BA884" s="88"/>
      <c r="BB884" s="88"/>
      <c r="BC884" s="88"/>
      <c r="BD884" s="307"/>
      <c r="BE884" s="88"/>
      <c r="BF884" s="88"/>
      <c r="BG884" s="88"/>
      <c r="BH884" s="308"/>
      <c r="BI884" s="309"/>
      <c r="BJ884" s="310"/>
      <c r="BK884" s="310"/>
      <c r="BL884" s="310"/>
      <c r="BM884" s="310"/>
      <c r="BN884" s="214"/>
    </row>
    <row r="885" ht="22.5" customHeight="1">
      <c r="A885" s="85" t="str">
        <f t="shared" si="6"/>
        <v/>
      </c>
      <c r="B885" s="321"/>
      <c r="C885" s="319" t="str">
        <f t="shared" si="1"/>
        <v/>
      </c>
      <c r="D885" s="322"/>
      <c r="E885" s="320" t="str">
        <f t="shared" si="2"/>
        <v/>
      </c>
      <c r="F885" s="323"/>
      <c r="G885" s="164"/>
      <c r="H885" s="88" t="str">
        <f t="array" ref="H885">IF(D885="","",XLOOKUP(D885,'Master Data'!K:K,'Master Data'!N:N,"Input in Master Data",0,1))</f>
        <v/>
      </c>
      <c r="I885" s="88" t="str">
        <f t="array" ref="I885">IF(D885="","",XLOOKUP(D885,'Master Data'!K:K,'Master Data'!O:O,"Input in Master Data",0,1))</f>
        <v/>
      </c>
      <c r="J885" s="88" t="str">
        <f t="array" ref="J885">if(V885="","",XLOOKUP(V885,Master[Company],Master[Blow],"Unknown",0,1))</f>
        <v/>
      </c>
      <c r="K885" s="88" t="str">
        <f t="array" ref="K885">if(V885="","",XLOOKUP(V885,Master[Company],Master[Pigging],"Unknown",0,1))</f>
        <v/>
      </c>
      <c r="L885" s="88" t="str">
        <f t="array" ref="L885">if(V885="","",XLOOKUP(V885,Master[Company],Master[Load Method],"Unknown",0,1))</f>
        <v/>
      </c>
      <c r="M885" s="88" t="str">
        <f t="array" ref="M885">if(V885="","",XLOOKUP(V885,Master[Company],Master[Line Distance],"Unknown",0,1))</f>
        <v/>
      </c>
      <c r="N885" s="164"/>
      <c r="O885" s="301"/>
      <c r="P885" s="88"/>
      <c r="Q885" s="88" t="str">
        <f t="array" ref="Q885">if(V885="","",XLOOKUP(V885,Master[Company],Master[Terms],"NA",0,1))</f>
        <v/>
      </c>
      <c r="R885" s="88" t="str">
        <f t="shared" si="3"/>
        <v/>
      </c>
      <c r="S885" s="88" t="str">
        <f t="array" ref="S885">if(V885="","",XLOOKUP(V885,Master[Company],Master[Group],"NA",0,1))</f>
        <v/>
      </c>
      <c r="T885" s="88" t="str">
        <f t="array" ref="T885">if(V885="","",XLOOKUP(V885,Master[Company],Master[Loading Location],"NA",0,1))</f>
        <v/>
      </c>
      <c r="U885" s="88" t="str">
        <f t="array" ref="U885">if(V885="","",XLOOKUP(V885,Master[Company],Master[Acronym],"NA",0,1))</f>
        <v/>
      </c>
      <c r="V885" s="88"/>
      <c r="W885" s="90"/>
      <c r="X885" s="90"/>
      <c r="Y885" s="88"/>
      <c r="Z885" s="88" t="str">
        <f t="shared" si="5"/>
        <v/>
      </c>
      <c r="AA885" s="88"/>
      <c r="AB885" s="88"/>
      <c r="AC885" s="88"/>
      <c r="AD885" s="166"/>
      <c r="AE885" s="303"/>
      <c r="AF885" s="304"/>
      <c r="AG885" s="304"/>
      <c r="AH885" s="304"/>
      <c r="AI885" s="304"/>
      <c r="AJ885" s="304"/>
      <c r="AK885" s="304"/>
      <c r="AL885" s="305"/>
      <c r="AM885" s="304"/>
      <c r="AN885" s="304"/>
      <c r="AO885" s="304"/>
      <c r="AP885" s="304"/>
      <c r="AQ885" s="304"/>
      <c r="AR885" s="304"/>
      <c r="AS885" s="304"/>
      <c r="AT885" s="304"/>
      <c r="AU885" s="164"/>
      <c r="AV885" s="306"/>
      <c r="AW885" s="306"/>
      <c r="AX885" s="164"/>
      <c r="AY885" s="166"/>
      <c r="AZ885" s="88"/>
      <c r="BA885" s="88"/>
      <c r="BB885" s="88"/>
      <c r="BC885" s="88"/>
      <c r="BD885" s="307"/>
      <c r="BE885" s="88"/>
      <c r="BF885" s="88"/>
      <c r="BG885" s="88"/>
      <c r="BH885" s="308"/>
      <c r="BI885" s="309"/>
      <c r="BJ885" s="310"/>
      <c r="BK885" s="310"/>
      <c r="BL885" s="310"/>
      <c r="BM885" s="310"/>
      <c r="BN885" s="214"/>
    </row>
    <row r="886" ht="22.5" customHeight="1">
      <c r="A886" s="85" t="str">
        <f t="shared" si="6"/>
        <v/>
      </c>
      <c r="B886" s="321"/>
      <c r="C886" s="319" t="str">
        <f t="shared" si="1"/>
        <v/>
      </c>
      <c r="D886" s="322"/>
      <c r="E886" s="320" t="str">
        <f t="shared" si="2"/>
        <v/>
      </c>
      <c r="F886" s="323"/>
      <c r="G886" s="164"/>
      <c r="H886" s="88" t="str">
        <f t="array" ref="H886">IF(D886="","",XLOOKUP(D886,'Master Data'!K:K,'Master Data'!N:N,"Input in Master Data",0,1))</f>
        <v/>
      </c>
      <c r="I886" s="88" t="str">
        <f t="array" ref="I886">IF(D886="","",XLOOKUP(D886,'Master Data'!K:K,'Master Data'!O:O,"Input in Master Data",0,1))</f>
        <v/>
      </c>
      <c r="J886" s="88" t="str">
        <f t="array" ref="J886">if(V886="","",XLOOKUP(V886,Master[Company],Master[Blow],"Unknown",0,1))</f>
        <v/>
      </c>
      <c r="K886" s="88" t="str">
        <f t="array" ref="K886">if(V886="","",XLOOKUP(V886,Master[Company],Master[Pigging],"Unknown",0,1))</f>
        <v/>
      </c>
      <c r="L886" s="88" t="str">
        <f t="array" ref="L886">if(V886="","",XLOOKUP(V886,Master[Company],Master[Load Method],"Unknown",0,1))</f>
        <v/>
      </c>
      <c r="M886" s="88" t="str">
        <f t="array" ref="M886">if(V886="","",XLOOKUP(V886,Master[Company],Master[Line Distance],"Unknown",0,1))</f>
        <v/>
      </c>
      <c r="N886" s="164"/>
      <c r="O886" s="301"/>
      <c r="P886" s="88"/>
      <c r="Q886" s="88" t="str">
        <f t="array" ref="Q886">if(V886="","",XLOOKUP(V886,Master[Company],Master[Terms],"NA",0,1))</f>
        <v/>
      </c>
      <c r="R886" s="88" t="str">
        <f t="shared" si="3"/>
        <v/>
      </c>
      <c r="S886" s="88" t="str">
        <f t="array" ref="S886">if(V886="","",XLOOKUP(V886,Master[Company],Master[Group],"NA",0,1))</f>
        <v/>
      </c>
      <c r="T886" s="88" t="str">
        <f t="array" ref="T886">if(V886="","",XLOOKUP(V886,Master[Company],Master[Loading Location],"NA",0,1))</f>
        <v/>
      </c>
      <c r="U886" s="88" t="str">
        <f t="array" ref="U886">if(V886="","",XLOOKUP(V886,Master[Company],Master[Acronym],"NA",0,1))</f>
        <v/>
      </c>
      <c r="V886" s="88"/>
      <c r="W886" s="90"/>
      <c r="X886" s="90"/>
      <c r="Y886" s="88"/>
      <c r="Z886" s="88" t="str">
        <f t="shared" si="5"/>
        <v/>
      </c>
      <c r="AA886" s="88"/>
      <c r="AB886" s="88"/>
      <c r="AC886" s="88"/>
      <c r="AD886" s="166"/>
      <c r="AE886" s="303"/>
      <c r="AF886" s="304"/>
      <c r="AG886" s="304"/>
      <c r="AH886" s="304"/>
      <c r="AI886" s="304"/>
      <c r="AJ886" s="304"/>
      <c r="AK886" s="304"/>
      <c r="AL886" s="305"/>
      <c r="AM886" s="304"/>
      <c r="AN886" s="304"/>
      <c r="AO886" s="304"/>
      <c r="AP886" s="304"/>
      <c r="AQ886" s="304"/>
      <c r="AR886" s="304"/>
      <c r="AS886" s="304"/>
      <c r="AT886" s="304"/>
      <c r="AU886" s="164"/>
      <c r="AV886" s="306"/>
      <c r="AW886" s="306"/>
      <c r="AX886" s="164"/>
      <c r="AY886" s="166"/>
      <c r="AZ886" s="88"/>
      <c r="BA886" s="88"/>
      <c r="BB886" s="88"/>
      <c r="BC886" s="88"/>
      <c r="BD886" s="307"/>
      <c r="BE886" s="88"/>
      <c r="BF886" s="88"/>
      <c r="BG886" s="88"/>
      <c r="BH886" s="308"/>
      <c r="BI886" s="309"/>
      <c r="BJ886" s="310"/>
      <c r="BK886" s="310"/>
      <c r="BL886" s="310"/>
      <c r="BM886" s="310"/>
      <c r="BN886" s="214"/>
    </row>
    <row r="887" ht="22.5" customHeight="1">
      <c r="A887" s="85" t="str">
        <f t="shared" si="6"/>
        <v/>
      </c>
      <c r="B887" s="321"/>
      <c r="C887" s="319" t="str">
        <f t="shared" si="1"/>
        <v/>
      </c>
      <c r="D887" s="322"/>
      <c r="E887" s="320" t="str">
        <f t="shared" si="2"/>
        <v/>
      </c>
      <c r="F887" s="323"/>
      <c r="G887" s="164"/>
      <c r="H887" s="88" t="str">
        <f t="array" ref="H887">IF(D887="","",XLOOKUP(D887,'Master Data'!K:K,'Master Data'!N:N,"Input in Master Data",0,1))</f>
        <v/>
      </c>
      <c r="I887" s="88" t="str">
        <f t="array" ref="I887">IF(D887="","",XLOOKUP(D887,'Master Data'!K:K,'Master Data'!O:O,"Input in Master Data",0,1))</f>
        <v/>
      </c>
      <c r="J887" s="88" t="str">
        <f t="array" ref="J887">if(V887="","",XLOOKUP(V887,Master[Company],Master[Blow],"Unknown",0,1))</f>
        <v/>
      </c>
      <c r="K887" s="88" t="str">
        <f t="array" ref="K887">if(V887="","",XLOOKUP(V887,Master[Company],Master[Pigging],"Unknown",0,1))</f>
        <v/>
      </c>
      <c r="L887" s="88" t="str">
        <f t="array" ref="L887">if(V887="","",XLOOKUP(V887,Master[Company],Master[Load Method],"Unknown",0,1))</f>
        <v/>
      </c>
      <c r="M887" s="88" t="str">
        <f t="array" ref="M887">if(V887="","",XLOOKUP(V887,Master[Company],Master[Line Distance],"Unknown",0,1))</f>
        <v/>
      </c>
      <c r="N887" s="164"/>
      <c r="O887" s="301"/>
      <c r="P887" s="88"/>
      <c r="Q887" s="88" t="str">
        <f t="array" ref="Q887">if(V887="","",XLOOKUP(V887,Master[Company],Master[Terms],"NA",0,1))</f>
        <v/>
      </c>
      <c r="R887" s="88" t="str">
        <f t="shared" si="3"/>
        <v/>
      </c>
      <c r="S887" s="88" t="str">
        <f t="array" ref="S887">if(V887="","",XLOOKUP(V887,Master[Company],Master[Group],"NA",0,1))</f>
        <v/>
      </c>
      <c r="T887" s="88" t="str">
        <f t="array" ref="T887">if(V887="","",XLOOKUP(V887,Master[Company],Master[Loading Location],"NA",0,1))</f>
        <v/>
      </c>
      <c r="U887" s="88" t="str">
        <f t="array" ref="U887">if(V887="","",XLOOKUP(V887,Master[Company],Master[Acronym],"NA",0,1))</f>
        <v/>
      </c>
      <c r="V887" s="88"/>
      <c r="W887" s="90"/>
      <c r="X887" s="90"/>
      <c r="Y887" s="88"/>
      <c r="Z887" s="88" t="str">
        <f t="shared" si="5"/>
        <v/>
      </c>
      <c r="AA887" s="88"/>
      <c r="AB887" s="88"/>
      <c r="AC887" s="88"/>
      <c r="AD887" s="166"/>
      <c r="AE887" s="303"/>
      <c r="AF887" s="304"/>
      <c r="AG887" s="304"/>
      <c r="AH887" s="304"/>
      <c r="AI887" s="304"/>
      <c r="AJ887" s="304"/>
      <c r="AK887" s="304"/>
      <c r="AL887" s="305"/>
      <c r="AM887" s="304"/>
      <c r="AN887" s="304"/>
      <c r="AO887" s="304"/>
      <c r="AP887" s="304"/>
      <c r="AQ887" s="304"/>
      <c r="AR887" s="304"/>
      <c r="AS887" s="304"/>
      <c r="AT887" s="304"/>
      <c r="AU887" s="164"/>
      <c r="AV887" s="306"/>
      <c r="AW887" s="306"/>
      <c r="AX887" s="164"/>
      <c r="AY887" s="166"/>
      <c r="AZ887" s="88"/>
      <c r="BA887" s="88"/>
      <c r="BB887" s="88"/>
      <c r="BC887" s="88"/>
      <c r="BD887" s="307"/>
      <c r="BE887" s="88"/>
      <c r="BF887" s="88"/>
      <c r="BG887" s="88"/>
      <c r="BH887" s="308"/>
      <c r="BI887" s="309"/>
      <c r="BJ887" s="310"/>
      <c r="BK887" s="310"/>
      <c r="BL887" s="310"/>
      <c r="BM887" s="310"/>
      <c r="BN887" s="214"/>
    </row>
    <row r="888" ht="22.5" customHeight="1">
      <c r="A888" s="85" t="str">
        <f t="shared" si="6"/>
        <v/>
      </c>
      <c r="B888" s="321"/>
      <c r="C888" s="319" t="str">
        <f t="shared" si="1"/>
        <v/>
      </c>
      <c r="D888" s="322"/>
      <c r="E888" s="320" t="str">
        <f t="shared" si="2"/>
        <v/>
      </c>
      <c r="F888" s="323"/>
      <c r="G888" s="164"/>
      <c r="H888" s="88" t="str">
        <f t="array" ref="H888">IF(D888="","",XLOOKUP(D888,'Master Data'!K:K,'Master Data'!N:N,"Input in Master Data",0,1))</f>
        <v/>
      </c>
      <c r="I888" s="88" t="str">
        <f t="array" ref="I888">IF(D888="","",XLOOKUP(D888,'Master Data'!K:K,'Master Data'!O:O,"Input in Master Data",0,1))</f>
        <v/>
      </c>
      <c r="J888" s="88" t="str">
        <f t="array" ref="J888">if(V888="","",XLOOKUP(V888,Master[Company],Master[Blow],"Unknown",0,1))</f>
        <v/>
      </c>
      <c r="K888" s="88" t="str">
        <f t="array" ref="K888">if(V888="","",XLOOKUP(V888,Master[Company],Master[Pigging],"Unknown",0,1))</f>
        <v/>
      </c>
      <c r="L888" s="88" t="str">
        <f t="array" ref="L888">if(V888="","",XLOOKUP(V888,Master[Company],Master[Load Method],"Unknown",0,1))</f>
        <v/>
      </c>
      <c r="M888" s="88" t="str">
        <f t="array" ref="M888">if(V888="","",XLOOKUP(V888,Master[Company],Master[Line Distance],"Unknown",0,1))</f>
        <v/>
      </c>
      <c r="N888" s="164"/>
      <c r="O888" s="301"/>
      <c r="P888" s="88"/>
      <c r="Q888" s="88" t="str">
        <f t="array" ref="Q888">if(V888="","",XLOOKUP(V888,Master[Company],Master[Terms],"NA",0,1))</f>
        <v/>
      </c>
      <c r="R888" s="88" t="str">
        <f t="shared" si="3"/>
        <v/>
      </c>
      <c r="S888" s="88" t="str">
        <f t="array" ref="S888">if(V888="","",XLOOKUP(V888,Master[Company],Master[Group],"NA",0,1))</f>
        <v/>
      </c>
      <c r="T888" s="88" t="str">
        <f t="array" ref="T888">if(V888="","",XLOOKUP(V888,Master[Company],Master[Loading Location],"NA",0,1))</f>
        <v/>
      </c>
      <c r="U888" s="88" t="str">
        <f t="array" ref="U888">if(V888="","",XLOOKUP(V888,Master[Company],Master[Acronym],"NA",0,1))</f>
        <v/>
      </c>
      <c r="V888" s="88"/>
      <c r="W888" s="90"/>
      <c r="X888" s="90"/>
      <c r="Y888" s="88"/>
      <c r="Z888" s="88" t="str">
        <f t="shared" si="5"/>
        <v/>
      </c>
      <c r="AA888" s="88"/>
      <c r="AB888" s="88"/>
      <c r="AC888" s="88"/>
      <c r="AD888" s="166"/>
      <c r="AE888" s="303"/>
      <c r="AF888" s="304"/>
      <c r="AG888" s="304"/>
      <c r="AH888" s="304"/>
      <c r="AI888" s="304"/>
      <c r="AJ888" s="304"/>
      <c r="AK888" s="304"/>
      <c r="AL888" s="305"/>
      <c r="AM888" s="304"/>
      <c r="AN888" s="304"/>
      <c r="AO888" s="304"/>
      <c r="AP888" s="304"/>
      <c r="AQ888" s="304"/>
      <c r="AR888" s="304"/>
      <c r="AS888" s="304"/>
      <c r="AT888" s="304"/>
      <c r="AU888" s="164"/>
      <c r="AV888" s="306"/>
      <c r="AW888" s="306"/>
      <c r="AX888" s="164"/>
      <c r="AY888" s="166"/>
      <c r="AZ888" s="88"/>
      <c r="BA888" s="88"/>
      <c r="BB888" s="88"/>
      <c r="BC888" s="88"/>
      <c r="BD888" s="307"/>
      <c r="BE888" s="88"/>
      <c r="BF888" s="88"/>
      <c r="BG888" s="88"/>
      <c r="BH888" s="308"/>
      <c r="BI888" s="309"/>
      <c r="BJ888" s="310"/>
      <c r="BK888" s="310"/>
      <c r="BL888" s="310"/>
      <c r="BM888" s="310"/>
      <c r="BN888" s="214"/>
    </row>
    <row r="889" ht="22.5" customHeight="1">
      <c r="A889" s="85" t="str">
        <f t="shared" si="6"/>
        <v/>
      </c>
      <c r="B889" s="321"/>
      <c r="C889" s="319" t="str">
        <f t="shared" si="1"/>
        <v/>
      </c>
      <c r="D889" s="322"/>
      <c r="E889" s="320" t="str">
        <f t="shared" si="2"/>
        <v/>
      </c>
      <c r="F889" s="323"/>
      <c r="G889" s="164"/>
      <c r="H889" s="88" t="str">
        <f t="array" ref="H889">IF(D889="","",XLOOKUP(D889,'Master Data'!K:K,'Master Data'!N:N,"Input in Master Data",0,1))</f>
        <v/>
      </c>
      <c r="I889" s="88" t="str">
        <f t="array" ref="I889">IF(D889="","",XLOOKUP(D889,'Master Data'!K:K,'Master Data'!O:O,"Input in Master Data",0,1))</f>
        <v/>
      </c>
      <c r="J889" s="88" t="str">
        <f t="array" ref="J889">if(V889="","",XLOOKUP(V889,Master[Company],Master[Blow],"Unknown",0,1))</f>
        <v/>
      </c>
      <c r="K889" s="88" t="str">
        <f t="array" ref="K889">if(V889="","",XLOOKUP(V889,Master[Company],Master[Pigging],"Unknown",0,1))</f>
        <v/>
      </c>
      <c r="L889" s="88" t="str">
        <f t="array" ref="L889">if(V889="","",XLOOKUP(V889,Master[Company],Master[Load Method],"Unknown",0,1))</f>
        <v/>
      </c>
      <c r="M889" s="88" t="str">
        <f t="array" ref="M889">if(V889="","",XLOOKUP(V889,Master[Company],Master[Line Distance],"Unknown",0,1))</f>
        <v/>
      </c>
      <c r="N889" s="164"/>
      <c r="O889" s="301"/>
      <c r="P889" s="88"/>
      <c r="Q889" s="88" t="str">
        <f t="array" ref="Q889">if(V889="","",XLOOKUP(V889,Master[Company],Master[Terms],"NA",0,1))</f>
        <v/>
      </c>
      <c r="R889" s="88" t="str">
        <f t="shared" si="3"/>
        <v/>
      </c>
      <c r="S889" s="88" t="str">
        <f t="array" ref="S889">if(V889="","",XLOOKUP(V889,Master[Company],Master[Group],"NA",0,1))</f>
        <v/>
      </c>
      <c r="T889" s="88" t="str">
        <f t="array" ref="T889">if(V889="","",XLOOKUP(V889,Master[Company],Master[Loading Location],"NA",0,1))</f>
        <v/>
      </c>
      <c r="U889" s="88" t="str">
        <f t="array" ref="U889">if(V889="","",XLOOKUP(V889,Master[Company],Master[Acronym],"NA",0,1))</f>
        <v/>
      </c>
      <c r="V889" s="88"/>
      <c r="W889" s="90"/>
      <c r="X889" s="90"/>
      <c r="Y889" s="88"/>
      <c r="Z889" s="88" t="str">
        <f t="shared" si="5"/>
        <v/>
      </c>
      <c r="AA889" s="88"/>
      <c r="AB889" s="88"/>
      <c r="AC889" s="88"/>
      <c r="AD889" s="166"/>
      <c r="AE889" s="303"/>
      <c r="AF889" s="304"/>
      <c r="AG889" s="304"/>
      <c r="AH889" s="304"/>
      <c r="AI889" s="304"/>
      <c r="AJ889" s="304"/>
      <c r="AK889" s="304"/>
      <c r="AL889" s="305"/>
      <c r="AM889" s="304"/>
      <c r="AN889" s="304"/>
      <c r="AO889" s="304"/>
      <c r="AP889" s="304"/>
      <c r="AQ889" s="304"/>
      <c r="AR889" s="304"/>
      <c r="AS889" s="304"/>
      <c r="AT889" s="304"/>
      <c r="AU889" s="164"/>
      <c r="AV889" s="306"/>
      <c r="AW889" s="306"/>
      <c r="AX889" s="164"/>
      <c r="AY889" s="166"/>
      <c r="AZ889" s="88"/>
      <c r="BA889" s="88"/>
      <c r="BB889" s="88"/>
      <c r="BC889" s="88"/>
      <c r="BD889" s="307"/>
      <c r="BE889" s="88"/>
      <c r="BF889" s="88"/>
      <c r="BG889" s="88"/>
      <c r="BH889" s="308"/>
      <c r="BI889" s="309"/>
      <c r="BJ889" s="310"/>
      <c r="BK889" s="310"/>
      <c r="BL889" s="310"/>
      <c r="BM889" s="310"/>
      <c r="BN889" s="214"/>
    </row>
    <row r="890" ht="22.5" customHeight="1">
      <c r="A890" s="85" t="str">
        <f t="shared" si="6"/>
        <v/>
      </c>
      <c r="B890" s="321"/>
      <c r="C890" s="319" t="str">
        <f t="shared" si="1"/>
        <v/>
      </c>
      <c r="D890" s="322"/>
      <c r="E890" s="320" t="str">
        <f t="shared" si="2"/>
        <v/>
      </c>
      <c r="F890" s="323"/>
      <c r="G890" s="164"/>
      <c r="H890" s="88" t="str">
        <f t="array" ref="H890">IF(D890="","",XLOOKUP(D890,'Master Data'!K:K,'Master Data'!N:N,"Input in Master Data",0,1))</f>
        <v/>
      </c>
      <c r="I890" s="88" t="str">
        <f t="array" ref="I890">IF(D890="","",XLOOKUP(D890,'Master Data'!K:K,'Master Data'!O:O,"Input in Master Data",0,1))</f>
        <v/>
      </c>
      <c r="J890" s="88" t="str">
        <f t="array" ref="J890">if(V890="","",XLOOKUP(V890,Master[Company],Master[Blow],"Unknown",0,1))</f>
        <v/>
      </c>
      <c r="K890" s="88" t="str">
        <f t="array" ref="K890">if(V890="","",XLOOKUP(V890,Master[Company],Master[Pigging],"Unknown",0,1))</f>
        <v/>
      </c>
      <c r="L890" s="88" t="str">
        <f t="array" ref="L890">if(V890="","",XLOOKUP(V890,Master[Company],Master[Load Method],"Unknown",0,1))</f>
        <v/>
      </c>
      <c r="M890" s="88" t="str">
        <f t="array" ref="M890">if(V890="","",XLOOKUP(V890,Master[Company],Master[Line Distance],"Unknown",0,1))</f>
        <v/>
      </c>
      <c r="N890" s="164"/>
      <c r="O890" s="301"/>
      <c r="P890" s="88"/>
      <c r="Q890" s="88" t="str">
        <f t="array" ref="Q890">if(V890="","",XLOOKUP(V890,Master[Company],Master[Terms],"NA",0,1))</f>
        <v/>
      </c>
      <c r="R890" s="88" t="str">
        <f t="shared" si="3"/>
        <v/>
      </c>
      <c r="S890" s="88" t="str">
        <f t="array" ref="S890">if(V890="","",XLOOKUP(V890,Master[Company],Master[Group],"NA",0,1))</f>
        <v/>
      </c>
      <c r="T890" s="88" t="str">
        <f t="array" ref="T890">if(V890="","",XLOOKUP(V890,Master[Company],Master[Loading Location],"NA",0,1))</f>
        <v/>
      </c>
      <c r="U890" s="88" t="str">
        <f t="array" ref="U890">if(V890="","",XLOOKUP(V890,Master[Company],Master[Acronym],"NA",0,1))</f>
        <v/>
      </c>
      <c r="V890" s="88"/>
      <c r="W890" s="90"/>
      <c r="X890" s="90"/>
      <c r="Y890" s="88"/>
      <c r="Z890" s="88" t="str">
        <f t="shared" si="5"/>
        <v/>
      </c>
      <c r="AA890" s="88"/>
      <c r="AB890" s="88"/>
      <c r="AC890" s="88"/>
      <c r="AD890" s="166"/>
      <c r="AE890" s="303"/>
      <c r="AF890" s="304"/>
      <c r="AG890" s="304"/>
      <c r="AH890" s="304"/>
      <c r="AI890" s="304"/>
      <c r="AJ890" s="304"/>
      <c r="AK890" s="304"/>
      <c r="AL890" s="305"/>
      <c r="AM890" s="304"/>
      <c r="AN890" s="304"/>
      <c r="AO890" s="304"/>
      <c r="AP890" s="304"/>
      <c r="AQ890" s="304"/>
      <c r="AR890" s="304"/>
      <c r="AS890" s="304"/>
      <c r="AT890" s="304"/>
      <c r="AU890" s="164"/>
      <c r="AV890" s="306"/>
      <c r="AW890" s="306"/>
      <c r="AX890" s="164"/>
      <c r="AY890" s="166"/>
      <c r="AZ890" s="88"/>
      <c r="BA890" s="88"/>
      <c r="BB890" s="88"/>
      <c r="BC890" s="88"/>
      <c r="BD890" s="307"/>
      <c r="BE890" s="88"/>
      <c r="BF890" s="88"/>
      <c r="BG890" s="88"/>
      <c r="BH890" s="308"/>
      <c r="BI890" s="309"/>
      <c r="BJ890" s="310"/>
      <c r="BK890" s="310"/>
      <c r="BL890" s="310"/>
      <c r="BM890" s="310"/>
      <c r="BN890" s="214"/>
    </row>
    <row r="891" ht="22.5" customHeight="1">
      <c r="A891" s="85" t="str">
        <f t="shared" si="6"/>
        <v/>
      </c>
      <c r="B891" s="321"/>
      <c r="C891" s="319" t="str">
        <f t="shared" si="1"/>
        <v/>
      </c>
      <c r="D891" s="322"/>
      <c r="E891" s="320" t="str">
        <f t="shared" si="2"/>
        <v/>
      </c>
      <c r="F891" s="323"/>
      <c r="G891" s="164"/>
      <c r="H891" s="88" t="str">
        <f t="array" ref="H891">IF(D891="","",XLOOKUP(D891,'Master Data'!K:K,'Master Data'!N:N,"Input in Master Data",0,1))</f>
        <v/>
      </c>
      <c r="I891" s="88" t="str">
        <f t="array" ref="I891">IF(D891="","",XLOOKUP(D891,'Master Data'!K:K,'Master Data'!O:O,"Input in Master Data",0,1))</f>
        <v/>
      </c>
      <c r="J891" s="88" t="str">
        <f t="array" ref="J891">if(V891="","",XLOOKUP(V891,Master[Company],Master[Blow],"Unknown",0,1))</f>
        <v/>
      </c>
      <c r="K891" s="88" t="str">
        <f t="array" ref="K891">if(V891="","",XLOOKUP(V891,Master[Company],Master[Pigging],"Unknown",0,1))</f>
        <v/>
      </c>
      <c r="L891" s="88" t="str">
        <f t="array" ref="L891">if(V891="","",XLOOKUP(V891,Master[Company],Master[Load Method],"Unknown",0,1))</f>
        <v/>
      </c>
      <c r="M891" s="88" t="str">
        <f t="array" ref="M891">if(V891="","",XLOOKUP(V891,Master[Company],Master[Line Distance],"Unknown",0,1))</f>
        <v/>
      </c>
      <c r="N891" s="164"/>
      <c r="O891" s="301"/>
      <c r="P891" s="88"/>
      <c r="Q891" s="88" t="str">
        <f t="array" ref="Q891">if(V891="","",XLOOKUP(V891,Master[Company],Master[Terms],"NA",0,1))</f>
        <v/>
      </c>
      <c r="R891" s="88" t="str">
        <f t="shared" si="3"/>
        <v/>
      </c>
      <c r="S891" s="88" t="str">
        <f t="array" ref="S891">if(V891="","",XLOOKUP(V891,Master[Company],Master[Group],"NA",0,1))</f>
        <v/>
      </c>
      <c r="T891" s="88" t="str">
        <f t="array" ref="T891">if(V891="","",XLOOKUP(V891,Master[Company],Master[Loading Location],"NA",0,1))</f>
        <v/>
      </c>
      <c r="U891" s="88" t="str">
        <f t="array" ref="U891">if(V891="","",XLOOKUP(V891,Master[Company],Master[Acronym],"NA",0,1))</f>
        <v/>
      </c>
      <c r="V891" s="88"/>
      <c r="W891" s="90"/>
      <c r="X891" s="90"/>
      <c r="Y891" s="88"/>
      <c r="Z891" s="88" t="str">
        <f t="shared" si="5"/>
        <v/>
      </c>
      <c r="AA891" s="88"/>
      <c r="AB891" s="88"/>
      <c r="AC891" s="88"/>
      <c r="AD891" s="166"/>
      <c r="AE891" s="303"/>
      <c r="AF891" s="304"/>
      <c r="AG891" s="304"/>
      <c r="AH891" s="304"/>
      <c r="AI891" s="304"/>
      <c r="AJ891" s="304"/>
      <c r="AK891" s="304"/>
      <c r="AL891" s="305"/>
      <c r="AM891" s="304"/>
      <c r="AN891" s="304"/>
      <c r="AO891" s="304"/>
      <c r="AP891" s="304"/>
      <c r="AQ891" s="304"/>
      <c r="AR891" s="304"/>
      <c r="AS891" s="304"/>
      <c r="AT891" s="304"/>
      <c r="AU891" s="164"/>
      <c r="AV891" s="306"/>
      <c r="AW891" s="306"/>
      <c r="AX891" s="164"/>
      <c r="AY891" s="166"/>
      <c r="AZ891" s="88"/>
      <c r="BA891" s="88"/>
      <c r="BB891" s="88"/>
      <c r="BC891" s="88"/>
      <c r="BD891" s="307"/>
      <c r="BE891" s="88"/>
      <c r="BF891" s="88"/>
      <c r="BG891" s="88"/>
      <c r="BH891" s="308"/>
      <c r="BI891" s="309"/>
      <c r="BJ891" s="310"/>
      <c r="BK891" s="310"/>
      <c r="BL891" s="310"/>
      <c r="BM891" s="310"/>
      <c r="BN891" s="214"/>
    </row>
    <row r="892" ht="22.5" customHeight="1">
      <c r="A892" s="85" t="str">
        <f t="shared" si="6"/>
        <v/>
      </c>
      <c r="B892" s="321"/>
      <c r="C892" s="319" t="str">
        <f t="shared" si="1"/>
        <v/>
      </c>
      <c r="D892" s="322"/>
      <c r="E892" s="320" t="str">
        <f t="shared" si="2"/>
        <v/>
      </c>
      <c r="F892" s="323"/>
      <c r="G892" s="164"/>
      <c r="H892" s="88" t="str">
        <f t="array" ref="H892">IF(D892="","",XLOOKUP(D892,'Master Data'!K:K,'Master Data'!N:N,"Input in Master Data",0,1))</f>
        <v/>
      </c>
      <c r="I892" s="88" t="str">
        <f t="array" ref="I892">IF(D892="","",XLOOKUP(D892,'Master Data'!K:K,'Master Data'!O:O,"Input in Master Data",0,1))</f>
        <v/>
      </c>
      <c r="J892" s="88" t="str">
        <f t="array" ref="J892">if(V892="","",XLOOKUP(V892,Master[Company],Master[Blow],"Unknown",0,1))</f>
        <v/>
      </c>
      <c r="K892" s="88" t="str">
        <f t="array" ref="K892">if(V892="","",XLOOKUP(V892,Master[Company],Master[Pigging],"Unknown",0,1))</f>
        <v/>
      </c>
      <c r="L892" s="88" t="str">
        <f t="array" ref="L892">if(V892="","",XLOOKUP(V892,Master[Company],Master[Load Method],"Unknown",0,1))</f>
        <v/>
      </c>
      <c r="M892" s="88" t="str">
        <f t="array" ref="M892">if(V892="","",XLOOKUP(V892,Master[Company],Master[Line Distance],"Unknown",0,1))</f>
        <v/>
      </c>
      <c r="N892" s="164"/>
      <c r="O892" s="301"/>
      <c r="P892" s="88"/>
      <c r="Q892" s="88" t="str">
        <f t="array" ref="Q892">if(V892="","",XLOOKUP(V892,Master[Company],Master[Terms],"NA",0,1))</f>
        <v/>
      </c>
      <c r="R892" s="88" t="str">
        <f t="shared" si="3"/>
        <v/>
      </c>
      <c r="S892" s="88" t="str">
        <f t="array" ref="S892">if(V892="","",XLOOKUP(V892,Master[Company],Master[Group],"NA",0,1))</f>
        <v/>
      </c>
      <c r="T892" s="88" t="str">
        <f t="array" ref="T892">if(V892="","",XLOOKUP(V892,Master[Company],Master[Loading Location],"NA",0,1))</f>
        <v/>
      </c>
      <c r="U892" s="88" t="str">
        <f t="array" ref="U892">if(V892="","",XLOOKUP(V892,Master[Company],Master[Acronym],"NA",0,1))</f>
        <v/>
      </c>
      <c r="V892" s="88"/>
      <c r="W892" s="90"/>
      <c r="X892" s="90"/>
      <c r="Y892" s="88"/>
      <c r="Z892" s="88" t="str">
        <f t="shared" si="5"/>
        <v/>
      </c>
      <c r="AA892" s="88"/>
      <c r="AB892" s="88"/>
      <c r="AC892" s="88"/>
      <c r="AD892" s="166"/>
      <c r="AE892" s="303"/>
      <c r="AF892" s="304"/>
      <c r="AG892" s="304"/>
      <c r="AH892" s="304"/>
      <c r="AI892" s="304"/>
      <c r="AJ892" s="304"/>
      <c r="AK892" s="304"/>
      <c r="AL892" s="305"/>
      <c r="AM892" s="304"/>
      <c r="AN892" s="304"/>
      <c r="AO892" s="304"/>
      <c r="AP892" s="304"/>
      <c r="AQ892" s="304"/>
      <c r="AR892" s="304"/>
      <c r="AS892" s="304"/>
      <c r="AT892" s="304"/>
      <c r="AU892" s="164"/>
      <c r="AV892" s="306"/>
      <c r="AW892" s="306"/>
      <c r="AX892" s="164"/>
      <c r="AY892" s="166"/>
      <c r="AZ892" s="88"/>
      <c r="BA892" s="88"/>
      <c r="BB892" s="88"/>
      <c r="BC892" s="88"/>
      <c r="BD892" s="307"/>
      <c r="BE892" s="88"/>
      <c r="BF892" s="88"/>
      <c r="BG892" s="88"/>
      <c r="BH892" s="308"/>
      <c r="BI892" s="309"/>
      <c r="BJ892" s="310"/>
      <c r="BK892" s="310"/>
      <c r="BL892" s="310"/>
      <c r="BM892" s="310"/>
      <c r="BN892" s="214"/>
    </row>
    <row r="893" ht="22.5" customHeight="1">
      <c r="A893" s="85" t="str">
        <f t="shared" si="6"/>
        <v/>
      </c>
      <c r="B893" s="321"/>
      <c r="C893" s="319" t="str">
        <f t="shared" si="1"/>
        <v/>
      </c>
      <c r="D893" s="322"/>
      <c r="E893" s="320" t="str">
        <f t="shared" si="2"/>
        <v/>
      </c>
      <c r="F893" s="323"/>
      <c r="G893" s="164"/>
      <c r="H893" s="88" t="str">
        <f t="array" ref="H893">IF(D893="","",XLOOKUP(D893,'Master Data'!K:K,'Master Data'!N:N,"Input in Master Data",0,1))</f>
        <v/>
      </c>
      <c r="I893" s="88" t="str">
        <f t="array" ref="I893">IF(D893="","",XLOOKUP(D893,'Master Data'!K:K,'Master Data'!O:O,"Input in Master Data",0,1))</f>
        <v/>
      </c>
      <c r="J893" s="88" t="str">
        <f t="array" ref="J893">if(V893="","",XLOOKUP(V893,Master[Company],Master[Blow],"Unknown",0,1))</f>
        <v/>
      </c>
      <c r="K893" s="88" t="str">
        <f t="array" ref="K893">if(V893="","",XLOOKUP(V893,Master[Company],Master[Pigging],"Unknown",0,1))</f>
        <v/>
      </c>
      <c r="L893" s="88" t="str">
        <f t="array" ref="L893">if(V893="","",XLOOKUP(V893,Master[Company],Master[Load Method],"Unknown",0,1))</f>
        <v/>
      </c>
      <c r="M893" s="88" t="str">
        <f t="array" ref="M893">if(V893="","",XLOOKUP(V893,Master[Company],Master[Line Distance],"Unknown",0,1))</f>
        <v/>
      </c>
      <c r="N893" s="164"/>
      <c r="O893" s="301"/>
      <c r="P893" s="88"/>
      <c r="Q893" s="88" t="str">
        <f t="array" ref="Q893">if(V893="","",XLOOKUP(V893,Master[Company],Master[Terms],"NA",0,1))</f>
        <v/>
      </c>
      <c r="R893" s="88" t="str">
        <f t="shared" si="3"/>
        <v/>
      </c>
      <c r="S893" s="88" t="str">
        <f t="array" ref="S893">if(V893="","",XLOOKUP(V893,Master[Company],Master[Group],"NA",0,1))</f>
        <v/>
      </c>
      <c r="T893" s="88" t="str">
        <f t="array" ref="T893">if(V893="","",XLOOKUP(V893,Master[Company],Master[Loading Location],"NA",0,1))</f>
        <v/>
      </c>
      <c r="U893" s="88" t="str">
        <f t="array" ref="U893">if(V893="","",XLOOKUP(V893,Master[Company],Master[Acronym],"NA",0,1))</f>
        <v/>
      </c>
      <c r="V893" s="88"/>
      <c r="W893" s="90"/>
      <c r="X893" s="90"/>
      <c r="Y893" s="88"/>
      <c r="Z893" s="88" t="str">
        <f t="shared" si="5"/>
        <v/>
      </c>
      <c r="AA893" s="88"/>
      <c r="AB893" s="88"/>
      <c r="AC893" s="88"/>
      <c r="AD893" s="166"/>
      <c r="AE893" s="303"/>
      <c r="AF893" s="304"/>
      <c r="AG893" s="304"/>
      <c r="AH893" s="304"/>
      <c r="AI893" s="304"/>
      <c r="AJ893" s="304"/>
      <c r="AK893" s="304"/>
      <c r="AL893" s="305"/>
      <c r="AM893" s="304"/>
      <c r="AN893" s="304"/>
      <c r="AO893" s="304"/>
      <c r="AP893" s="304"/>
      <c r="AQ893" s="304"/>
      <c r="AR893" s="304"/>
      <c r="AS893" s="304"/>
      <c r="AT893" s="304"/>
      <c r="AU893" s="164"/>
      <c r="AV893" s="306"/>
      <c r="AW893" s="306"/>
      <c r="AX893" s="164"/>
      <c r="AY893" s="166"/>
      <c r="AZ893" s="88"/>
      <c r="BA893" s="88"/>
      <c r="BB893" s="88"/>
      <c r="BC893" s="88"/>
      <c r="BD893" s="307"/>
      <c r="BE893" s="88"/>
      <c r="BF893" s="88"/>
      <c r="BG893" s="88"/>
      <c r="BH893" s="308"/>
      <c r="BI893" s="309"/>
      <c r="BJ893" s="310"/>
      <c r="BK893" s="310"/>
      <c r="BL893" s="310"/>
      <c r="BM893" s="310"/>
      <c r="BN893" s="214"/>
    </row>
    <row r="894" ht="22.5" customHeight="1">
      <c r="A894" s="85" t="str">
        <f t="shared" si="6"/>
        <v/>
      </c>
      <c r="B894" s="321"/>
      <c r="C894" s="319" t="str">
        <f t="shared" si="1"/>
        <v/>
      </c>
      <c r="D894" s="322"/>
      <c r="E894" s="320" t="str">
        <f t="shared" si="2"/>
        <v/>
      </c>
      <c r="F894" s="323"/>
      <c r="G894" s="164"/>
      <c r="H894" s="88" t="str">
        <f t="array" ref="H894">IF(D894="","",XLOOKUP(D894,'Master Data'!K:K,'Master Data'!N:N,"Input in Master Data",0,1))</f>
        <v/>
      </c>
      <c r="I894" s="88" t="str">
        <f t="array" ref="I894">IF(D894="","",XLOOKUP(D894,'Master Data'!K:K,'Master Data'!O:O,"Input in Master Data",0,1))</f>
        <v/>
      </c>
      <c r="J894" s="88" t="str">
        <f t="array" ref="J894">if(V894="","",XLOOKUP(V894,Master[Company],Master[Blow],"Unknown",0,1))</f>
        <v/>
      </c>
      <c r="K894" s="88" t="str">
        <f t="array" ref="K894">if(V894="","",XLOOKUP(V894,Master[Company],Master[Pigging],"Unknown",0,1))</f>
        <v/>
      </c>
      <c r="L894" s="88" t="str">
        <f t="array" ref="L894">if(V894="","",XLOOKUP(V894,Master[Company],Master[Load Method],"Unknown",0,1))</f>
        <v/>
      </c>
      <c r="M894" s="88" t="str">
        <f t="array" ref="M894">if(V894="","",XLOOKUP(V894,Master[Company],Master[Line Distance],"Unknown",0,1))</f>
        <v/>
      </c>
      <c r="N894" s="164"/>
      <c r="O894" s="301"/>
      <c r="P894" s="88"/>
      <c r="Q894" s="88" t="str">
        <f t="array" ref="Q894">if(V894="","",XLOOKUP(V894,Master[Company],Master[Terms],"NA",0,1))</f>
        <v/>
      </c>
      <c r="R894" s="88" t="str">
        <f t="shared" si="3"/>
        <v/>
      </c>
      <c r="S894" s="88" t="str">
        <f t="array" ref="S894">if(V894="","",XLOOKUP(V894,Master[Company],Master[Group],"NA",0,1))</f>
        <v/>
      </c>
      <c r="T894" s="88" t="str">
        <f t="array" ref="T894">if(V894="","",XLOOKUP(V894,Master[Company],Master[Loading Location],"NA",0,1))</f>
        <v/>
      </c>
      <c r="U894" s="88" t="str">
        <f t="array" ref="U894">if(V894="","",XLOOKUP(V894,Master[Company],Master[Acronym],"NA",0,1))</f>
        <v/>
      </c>
      <c r="V894" s="88"/>
      <c r="W894" s="90"/>
      <c r="X894" s="90"/>
      <c r="Y894" s="88"/>
      <c r="Z894" s="88" t="str">
        <f t="shared" si="5"/>
        <v/>
      </c>
      <c r="AA894" s="88"/>
      <c r="AB894" s="88"/>
      <c r="AC894" s="88"/>
      <c r="AD894" s="166"/>
      <c r="AE894" s="303"/>
      <c r="AF894" s="304"/>
      <c r="AG894" s="304"/>
      <c r="AH894" s="304"/>
      <c r="AI894" s="304"/>
      <c r="AJ894" s="304"/>
      <c r="AK894" s="304"/>
      <c r="AL894" s="305"/>
      <c r="AM894" s="304"/>
      <c r="AN894" s="304"/>
      <c r="AO894" s="304"/>
      <c r="AP894" s="304"/>
      <c r="AQ894" s="304"/>
      <c r="AR894" s="304"/>
      <c r="AS894" s="304"/>
      <c r="AT894" s="304"/>
      <c r="AU894" s="164"/>
      <c r="AV894" s="306"/>
      <c r="AW894" s="306"/>
      <c r="AX894" s="164"/>
      <c r="AY894" s="166"/>
      <c r="AZ894" s="88"/>
      <c r="BA894" s="88"/>
      <c r="BB894" s="88"/>
      <c r="BC894" s="88"/>
      <c r="BD894" s="307"/>
      <c r="BE894" s="88"/>
      <c r="BF894" s="88"/>
      <c r="BG894" s="88"/>
      <c r="BH894" s="308"/>
      <c r="BI894" s="309"/>
      <c r="BJ894" s="310"/>
      <c r="BK894" s="310"/>
      <c r="BL894" s="310"/>
      <c r="BM894" s="310"/>
      <c r="BN894" s="214"/>
    </row>
    <row r="895" ht="22.5" customHeight="1">
      <c r="A895" s="85" t="str">
        <f t="shared" si="6"/>
        <v/>
      </c>
      <c r="B895" s="321"/>
      <c r="C895" s="319" t="str">
        <f t="shared" si="1"/>
        <v/>
      </c>
      <c r="D895" s="322"/>
      <c r="E895" s="320" t="str">
        <f t="shared" si="2"/>
        <v/>
      </c>
      <c r="F895" s="323"/>
      <c r="G895" s="164"/>
      <c r="H895" s="88" t="str">
        <f t="array" ref="H895">IF(D895="","",XLOOKUP(D895,'Master Data'!K:K,'Master Data'!N:N,"Input in Master Data",0,1))</f>
        <v/>
      </c>
      <c r="I895" s="88" t="str">
        <f t="array" ref="I895">IF(D895="","",XLOOKUP(D895,'Master Data'!K:K,'Master Data'!O:O,"Input in Master Data",0,1))</f>
        <v/>
      </c>
      <c r="J895" s="88" t="str">
        <f t="array" ref="J895">if(V895="","",XLOOKUP(V895,Master[Company],Master[Blow],"Unknown",0,1))</f>
        <v/>
      </c>
      <c r="K895" s="88" t="str">
        <f t="array" ref="K895">if(V895="","",XLOOKUP(V895,Master[Company],Master[Pigging],"Unknown",0,1))</f>
        <v/>
      </c>
      <c r="L895" s="88" t="str">
        <f t="array" ref="L895">if(V895="","",XLOOKUP(V895,Master[Company],Master[Load Method],"Unknown",0,1))</f>
        <v/>
      </c>
      <c r="M895" s="88" t="str">
        <f t="array" ref="M895">if(V895="","",XLOOKUP(V895,Master[Company],Master[Line Distance],"Unknown",0,1))</f>
        <v/>
      </c>
      <c r="N895" s="164"/>
      <c r="O895" s="301"/>
      <c r="P895" s="88"/>
      <c r="Q895" s="88" t="str">
        <f t="array" ref="Q895">if(V895="","",XLOOKUP(V895,Master[Company],Master[Terms],"NA",0,1))</f>
        <v/>
      </c>
      <c r="R895" s="88" t="str">
        <f t="shared" si="3"/>
        <v/>
      </c>
      <c r="S895" s="88" t="str">
        <f t="array" ref="S895">if(V895="","",XLOOKUP(V895,Master[Company],Master[Group],"NA",0,1))</f>
        <v/>
      </c>
      <c r="T895" s="88" t="str">
        <f t="array" ref="T895">if(V895="","",XLOOKUP(V895,Master[Company],Master[Loading Location],"NA",0,1))</f>
        <v/>
      </c>
      <c r="U895" s="88" t="str">
        <f t="array" ref="U895">if(V895="","",XLOOKUP(V895,Master[Company],Master[Acronym],"NA",0,1))</f>
        <v/>
      </c>
      <c r="V895" s="88"/>
      <c r="W895" s="90"/>
      <c r="X895" s="90"/>
      <c r="Y895" s="88"/>
      <c r="Z895" s="88" t="str">
        <f t="shared" si="5"/>
        <v/>
      </c>
      <c r="AA895" s="88"/>
      <c r="AB895" s="88"/>
      <c r="AC895" s="88"/>
      <c r="AD895" s="166"/>
      <c r="AE895" s="303"/>
      <c r="AF895" s="304"/>
      <c r="AG895" s="304"/>
      <c r="AH895" s="304"/>
      <c r="AI895" s="304"/>
      <c r="AJ895" s="304"/>
      <c r="AK895" s="304"/>
      <c r="AL895" s="305"/>
      <c r="AM895" s="304"/>
      <c r="AN895" s="304"/>
      <c r="AO895" s="304"/>
      <c r="AP895" s="304"/>
      <c r="AQ895" s="304"/>
      <c r="AR895" s="304"/>
      <c r="AS895" s="304"/>
      <c r="AT895" s="304"/>
      <c r="AU895" s="164"/>
      <c r="AV895" s="306"/>
      <c r="AW895" s="306"/>
      <c r="AX895" s="164"/>
      <c r="AY895" s="166"/>
      <c r="AZ895" s="88"/>
      <c r="BA895" s="88"/>
      <c r="BB895" s="88"/>
      <c r="BC895" s="88"/>
      <c r="BD895" s="307"/>
      <c r="BE895" s="88"/>
      <c r="BF895" s="88"/>
      <c r="BG895" s="88"/>
      <c r="BH895" s="308"/>
      <c r="BI895" s="309"/>
      <c r="BJ895" s="310"/>
      <c r="BK895" s="310"/>
      <c r="BL895" s="310"/>
      <c r="BM895" s="310"/>
      <c r="BN895" s="214"/>
    </row>
    <row r="896" ht="22.5" customHeight="1">
      <c r="A896" s="85" t="str">
        <f t="shared" si="6"/>
        <v/>
      </c>
      <c r="B896" s="321"/>
      <c r="C896" s="319" t="str">
        <f t="shared" si="1"/>
        <v/>
      </c>
      <c r="D896" s="322"/>
      <c r="E896" s="320" t="str">
        <f t="shared" si="2"/>
        <v/>
      </c>
      <c r="F896" s="323"/>
      <c r="G896" s="164"/>
      <c r="H896" s="88" t="str">
        <f t="array" ref="H896">IF(D896="","",XLOOKUP(D896,'Master Data'!K:K,'Master Data'!N:N,"Input in Master Data",0,1))</f>
        <v/>
      </c>
      <c r="I896" s="88" t="str">
        <f t="array" ref="I896">IF(D896="","",XLOOKUP(D896,'Master Data'!K:K,'Master Data'!O:O,"Input in Master Data",0,1))</f>
        <v/>
      </c>
      <c r="J896" s="88" t="str">
        <f t="array" ref="J896">if(V896="","",XLOOKUP(V896,Master[Company],Master[Blow],"Unknown",0,1))</f>
        <v/>
      </c>
      <c r="K896" s="88" t="str">
        <f t="array" ref="K896">if(V896="","",XLOOKUP(V896,Master[Company],Master[Pigging],"Unknown",0,1))</f>
        <v/>
      </c>
      <c r="L896" s="88" t="str">
        <f t="array" ref="L896">if(V896="","",XLOOKUP(V896,Master[Company],Master[Load Method],"Unknown",0,1))</f>
        <v/>
      </c>
      <c r="M896" s="88" t="str">
        <f t="array" ref="M896">if(V896="","",XLOOKUP(V896,Master[Company],Master[Line Distance],"Unknown",0,1))</f>
        <v/>
      </c>
      <c r="N896" s="164"/>
      <c r="O896" s="301"/>
      <c r="P896" s="88"/>
      <c r="Q896" s="88" t="str">
        <f t="array" ref="Q896">if(V896="","",XLOOKUP(V896,Master[Company],Master[Terms],"NA",0,1))</f>
        <v/>
      </c>
      <c r="R896" s="88" t="str">
        <f t="shared" si="3"/>
        <v/>
      </c>
      <c r="S896" s="88" t="str">
        <f t="array" ref="S896">if(V896="","",XLOOKUP(V896,Master[Company],Master[Group],"NA",0,1))</f>
        <v/>
      </c>
      <c r="T896" s="88" t="str">
        <f t="array" ref="T896">if(V896="","",XLOOKUP(V896,Master[Company],Master[Loading Location],"NA",0,1))</f>
        <v/>
      </c>
      <c r="U896" s="88" t="str">
        <f t="array" ref="U896">if(V896="","",XLOOKUP(V896,Master[Company],Master[Acronym],"NA",0,1))</f>
        <v/>
      </c>
      <c r="V896" s="88"/>
      <c r="W896" s="90"/>
      <c r="X896" s="90"/>
      <c r="Y896" s="88"/>
      <c r="Z896" s="88" t="str">
        <f t="shared" si="5"/>
        <v/>
      </c>
      <c r="AA896" s="88"/>
      <c r="AB896" s="88"/>
      <c r="AC896" s="88"/>
      <c r="AD896" s="166"/>
      <c r="AE896" s="303"/>
      <c r="AF896" s="304"/>
      <c r="AG896" s="304"/>
      <c r="AH896" s="304"/>
      <c r="AI896" s="304"/>
      <c r="AJ896" s="304"/>
      <c r="AK896" s="304"/>
      <c r="AL896" s="305"/>
      <c r="AM896" s="304"/>
      <c r="AN896" s="304"/>
      <c r="AO896" s="304"/>
      <c r="AP896" s="304"/>
      <c r="AQ896" s="304"/>
      <c r="AR896" s="304"/>
      <c r="AS896" s="304"/>
      <c r="AT896" s="304"/>
      <c r="AU896" s="164"/>
      <c r="AV896" s="306"/>
      <c r="AW896" s="306"/>
      <c r="AX896" s="164"/>
      <c r="AY896" s="166"/>
      <c r="AZ896" s="88"/>
      <c r="BA896" s="88"/>
      <c r="BB896" s="88"/>
      <c r="BC896" s="88"/>
      <c r="BD896" s="307"/>
      <c r="BE896" s="88"/>
      <c r="BF896" s="88"/>
      <c r="BG896" s="88"/>
      <c r="BH896" s="308"/>
      <c r="BI896" s="309"/>
      <c r="BJ896" s="310"/>
      <c r="BK896" s="310"/>
      <c r="BL896" s="310"/>
      <c r="BM896" s="310"/>
      <c r="BN896" s="214"/>
    </row>
    <row r="897" ht="22.5" customHeight="1">
      <c r="A897" s="85" t="str">
        <f t="shared" si="6"/>
        <v/>
      </c>
      <c r="B897" s="321"/>
      <c r="C897" s="319" t="str">
        <f t="shared" si="1"/>
        <v/>
      </c>
      <c r="D897" s="322"/>
      <c r="E897" s="320" t="str">
        <f t="shared" si="2"/>
        <v/>
      </c>
      <c r="F897" s="323"/>
      <c r="G897" s="164"/>
      <c r="H897" s="88" t="str">
        <f t="array" ref="H897">IF(D897="","",XLOOKUP(D897,'Master Data'!K:K,'Master Data'!N:N,"Input in Master Data",0,1))</f>
        <v/>
      </c>
      <c r="I897" s="88" t="str">
        <f t="array" ref="I897">IF(D897="","",XLOOKUP(D897,'Master Data'!K:K,'Master Data'!O:O,"Input in Master Data",0,1))</f>
        <v/>
      </c>
      <c r="J897" s="88" t="str">
        <f t="array" ref="J897">if(V897="","",XLOOKUP(V897,Master[Company],Master[Blow],"Unknown",0,1))</f>
        <v/>
      </c>
      <c r="K897" s="88" t="str">
        <f t="array" ref="K897">if(V897="","",XLOOKUP(V897,Master[Company],Master[Pigging],"Unknown",0,1))</f>
        <v/>
      </c>
      <c r="L897" s="88" t="str">
        <f t="array" ref="L897">if(V897="","",XLOOKUP(V897,Master[Company],Master[Load Method],"Unknown",0,1))</f>
        <v/>
      </c>
      <c r="M897" s="88" t="str">
        <f t="array" ref="M897">if(V897="","",XLOOKUP(V897,Master[Company],Master[Line Distance],"Unknown",0,1))</f>
        <v/>
      </c>
      <c r="N897" s="164"/>
      <c r="O897" s="301"/>
      <c r="P897" s="88"/>
      <c r="Q897" s="88" t="str">
        <f t="array" ref="Q897">if(V897="","",XLOOKUP(V897,Master[Company],Master[Terms],"NA",0,1))</f>
        <v/>
      </c>
      <c r="R897" s="88" t="str">
        <f t="shared" si="3"/>
        <v/>
      </c>
      <c r="S897" s="88" t="str">
        <f t="array" ref="S897">if(V897="","",XLOOKUP(V897,Master[Company],Master[Group],"NA",0,1))</f>
        <v/>
      </c>
      <c r="T897" s="88" t="str">
        <f t="array" ref="T897">if(V897="","",XLOOKUP(V897,Master[Company],Master[Loading Location],"NA",0,1))</f>
        <v/>
      </c>
      <c r="U897" s="88" t="str">
        <f t="array" ref="U897">if(V897="","",XLOOKUP(V897,Master[Company],Master[Acronym],"NA",0,1))</f>
        <v/>
      </c>
      <c r="V897" s="88"/>
      <c r="W897" s="90"/>
      <c r="X897" s="90"/>
      <c r="Y897" s="88"/>
      <c r="Z897" s="88" t="str">
        <f t="shared" si="5"/>
        <v/>
      </c>
      <c r="AA897" s="88"/>
      <c r="AB897" s="88"/>
      <c r="AC897" s="88"/>
      <c r="AD897" s="166"/>
      <c r="AE897" s="303"/>
      <c r="AF897" s="304"/>
      <c r="AG897" s="304"/>
      <c r="AH897" s="304"/>
      <c r="AI897" s="304"/>
      <c r="AJ897" s="304"/>
      <c r="AK897" s="304"/>
      <c r="AL897" s="305"/>
      <c r="AM897" s="304"/>
      <c r="AN897" s="304"/>
      <c r="AO897" s="304"/>
      <c r="AP897" s="304"/>
      <c r="AQ897" s="304"/>
      <c r="AR897" s="304"/>
      <c r="AS897" s="304"/>
      <c r="AT897" s="304"/>
      <c r="AU897" s="164"/>
      <c r="AV897" s="306"/>
      <c r="AW897" s="306"/>
      <c r="AX897" s="164"/>
      <c r="AY897" s="166"/>
      <c r="AZ897" s="88"/>
      <c r="BA897" s="88"/>
      <c r="BB897" s="88"/>
      <c r="BC897" s="88"/>
      <c r="BD897" s="307"/>
      <c r="BE897" s="88"/>
      <c r="BF897" s="88"/>
      <c r="BG897" s="88"/>
      <c r="BH897" s="308"/>
      <c r="BI897" s="309"/>
      <c r="BJ897" s="310"/>
      <c r="BK897" s="310"/>
      <c r="BL897" s="310"/>
      <c r="BM897" s="310"/>
      <c r="BN897" s="214"/>
    </row>
    <row r="898" ht="22.5" customHeight="1">
      <c r="A898" s="85" t="str">
        <f t="shared" si="6"/>
        <v/>
      </c>
      <c r="B898" s="321"/>
      <c r="C898" s="319" t="str">
        <f t="shared" si="1"/>
        <v/>
      </c>
      <c r="D898" s="322"/>
      <c r="E898" s="320" t="str">
        <f t="shared" si="2"/>
        <v/>
      </c>
      <c r="F898" s="323"/>
      <c r="G898" s="164"/>
      <c r="H898" s="88" t="str">
        <f t="array" ref="H898">IF(D898="","",XLOOKUP(D898,'Master Data'!K:K,'Master Data'!N:N,"Input in Master Data",0,1))</f>
        <v/>
      </c>
      <c r="I898" s="88" t="str">
        <f t="array" ref="I898">IF(D898="","",XLOOKUP(D898,'Master Data'!K:K,'Master Data'!O:O,"Input in Master Data",0,1))</f>
        <v/>
      </c>
      <c r="J898" s="88" t="str">
        <f t="array" ref="J898">if(V898="","",XLOOKUP(V898,Master[Company],Master[Blow],"Unknown",0,1))</f>
        <v/>
      </c>
      <c r="K898" s="88" t="str">
        <f t="array" ref="K898">if(V898="","",XLOOKUP(V898,Master[Company],Master[Pigging],"Unknown",0,1))</f>
        <v/>
      </c>
      <c r="L898" s="88" t="str">
        <f t="array" ref="L898">if(V898="","",XLOOKUP(V898,Master[Company],Master[Load Method],"Unknown",0,1))</f>
        <v/>
      </c>
      <c r="M898" s="88" t="str">
        <f t="array" ref="M898">if(V898="","",XLOOKUP(V898,Master[Company],Master[Line Distance],"Unknown",0,1))</f>
        <v/>
      </c>
      <c r="N898" s="164"/>
      <c r="O898" s="301"/>
      <c r="P898" s="88"/>
      <c r="Q898" s="88" t="str">
        <f t="array" ref="Q898">if(V898="","",XLOOKUP(V898,Master[Company],Master[Terms],"NA",0,1))</f>
        <v/>
      </c>
      <c r="R898" s="88" t="str">
        <f t="shared" si="3"/>
        <v/>
      </c>
      <c r="S898" s="88" t="str">
        <f t="array" ref="S898">if(V898="","",XLOOKUP(V898,Master[Company],Master[Group],"NA",0,1))</f>
        <v/>
      </c>
      <c r="T898" s="88" t="str">
        <f t="array" ref="T898">if(V898="","",XLOOKUP(V898,Master[Company],Master[Loading Location],"NA",0,1))</f>
        <v/>
      </c>
      <c r="U898" s="88" t="str">
        <f t="array" ref="U898">if(V898="","",XLOOKUP(V898,Master[Company],Master[Acronym],"NA",0,1))</f>
        <v/>
      </c>
      <c r="V898" s="88"/>
      <c r="W898" s="90"/>
      <c r="X898" s="90"/>
      <c r="Y898" s="88"/>
      <c r="Z898" s="88" t="str">
        <f t="shared" si="5"/>
        <v/>
      </c>
      <c r="AA898" s="88"/>
      <c r="AB898" s="88"/>
      <c r="AC898" s="88"/>
      <c r="AD898" s="166"/>
      <c r="AE898" s="303"/>
      <c r="AF898" s="304"/>
      <c r="AG898" s="304"/>
      <c r="AH898" s="304"/>
      <c r="AI898" s="304"/>
      <c r="AJ898" s="304"/>
      <c r="AK898" s="304"/>
      <c r="AL898" s="305"/>
      <c r="AM898" s="304"/>
      <c r="AN898" s="304"/>
      <c r="AO898" s="304"/>
      <c r="AP898" s="304"/>
      <c r="AQ898" s="304"/>
      <c r="AR898" s="304"/>
      <c r="AS898" s="304"/>
      <c r="AT898" s="304"/>
      <c r="AU898" s="164"/>
      <c r="AV898" s="306"/>
      <c r="AW898" s="306"/>
      <c r="AX898" s="164"/>
      <c r="AY898" s="166"/>
      <c r="AZ898" s="88"/>
      <c r="BA898" s="88"/>
      <c r="BB898" s="88"/>
      <c r="BC898" s="88"/>
      <c r="BD898" s="307"/>
      <c r="BE898" s="88"/>
      <c r="BF898" s="88"/>
      <c r="BG898" s="88"/>
      <c r="BH898" s="308"/>
      <c r="BI898" s="309"/>
      <c r="BJ898" s="310"/>
      <c r="BK898" s="310"/>
      <c r="BL898" s="310"/>
      <c r="BM898" s="310"/>
      <c r="BN898" s="214"/>
    </row>
    <row r="899" ht="22.5" customHeight="1">
      <c r="A899" s="85" t="str">
        <f t="shared" si="6"/>
        <v/>
      </c>
      <c r="B899" s="321"/>
      <c r="C899" s="319" t="str">
        <f t="shared" si="1"/>
        <v/>
      </c>
      <c r="D899" s="322"/>
      <c r="E899" s="320" t="str">
        <f t="shared" si="2"/>
        <v/>
      </c>
      <c r="F899" s="323"/>
      <c r="G899" s="164"/>
      <c r="H899" s="88" t="str">
        <f t="array" ref="H899">IF(D899="","",XLOOKUP(D899,'Master Data'!K:K,'Master Data'!N:N,"Input in Master Data",0,1))</f>
        <v/>
      </c>
      <c r="I899" s="88" t="str">
        <f t="array" ref="I899">IF(D899="","",XLOOKUP(D899,'Master Data'!K:K,'Master Data'!O:O,"Input in Master Data",0,1))</f>
        <v/>
      </c>
      <c r="J899" s="88" t="str">
        <f t="array" ref="J899">if(V899="","",XLOOKUP(V899,Master[Company],Master[Blow],"Unknown",0,1))</f>
        <v/>
      </c>
      <c r="K899" s="88" t="str">
        <f t="array" ref="K899">if(V899="","",XLOOKUP(V899,Master[Company],Master[Pigging],"Unknown",0,1))</f>
        <v/>
      </c>
      <c r="L899" s="88" t="str">
        <f t="array" ref="L899">if(V899="","",XLOOKUP(V899,Master[Company],Master[Load Method],"Unknown",0,1))</f>
        <v/>
      </c>
      <c r="M899" s="88" t="str">
        <f t="array" ref="M899">if(V899="","",XLOOKUP(V899,Master[Company],Master[Line Distance],"Unknown",0,1))</f>
        <v/>
      </c>
      <c r="N899" s="164"/>
      <c r="O899" s="301"/>
      <c r="P899" s="88"/>
      <c r="Q899" s="88" t="str">
        <f t="array" ref="Q899">if(V899="","",XLOOKUP(V899,Master[Company],Master[Terms],"NA",0,1))</f>
        <v/>
      </c>
      <c r="R899" s="88" t="str">
        <f t="shared" si="3"/>
        <v/>
      </c>
      <c r="S899" s="88" t="str">
        <f t="array" ref="S899">if(V899="","",XLOOKUP(V899,Master[Company],Master[Group],"NA",0,1))</f>
        <v/>
      </c>
      <c r="T899" s="88" t="str">
        <f t="array" ref="T899">if(V899="","",XLOOKUP(V899,Master[Company],Master[Loading Location],"NA",0,1))</f>
        <v/>
      </c>
      <c r="U899" s="88" t="str">
        <f t="array" ref="U899">if(V899="","",XLOOKUP(V899,Master[Company],Master[Acronym],"NA",0,1))</f>
        <v/>
      </c>
      <c r="V899" s="88"/>
      <c r="W899" s="90"/>
      <c r="X899" s="90"/>
      <c r="Y899" s="88"/>
      <c r="Z899" s="88" t="str">
        <f t="shared" si="5"/>
        <v/>
      </c>
      <c r="AA899" s="88"/>
      <c r="AB899" s="88"/>
      <c r="AC899" s="88"/>
      <c r="AD899" s="166"/>
      <c r="AE899" s="303"/>
      <c r="AF899" s="304"/>
      <c r="AG899" s="304"/>
      <c r="AH899" s="304"/>
      <c r="AI899" s="304"/>
      <c r="AJ899" s="304"/>
      <c r="AK899" s="304"/>
      <c r="AL899" s="305"/>
      <c r="AM899" s="304"/>
      <c r="AN899" s="304"/>
      <c r="AO899" s="304"/>
      <c r="AP899" s="304"/>
      <c r="AQ899" s="304"/>
      <c r="AR899" s="304"/>
      <c r="AS899" s="304"/>
      <c r="AT899" s="304"/>
      <c r="AU899" s="164"/>
      <c r="AV899" s="306"/>
      <c r="AW899" s="306"/>
      <c r="AX899" s="164"/>
      <c r="AY899" s="166"/>
      <c r="AZ899" s="88"/>
      <c r="BA899" s="88"/>
      <c r="BB899" s="88"/>
      <c r="BC899" s="88"/>
      <c r="BD899" s="307"/>
      <c r="BE899" s="88"/>
      <c r="BF899" s="88"/>
      <c r="BG899" s="88"/>
      <c r="BH899" s="308"/>
      <c r="BI899" s="309"/>
      <c r="BJ899" s="310"/>
      <c r="BK899" s="310"/>
      <c r="BL899" s="310"/>
      <c r="BM899" s="310"/>
      <c r="BN899" s="214"/>
    </row>
    <row r="900" ht="22.5" customHeight="1">
      <c r="A900" s="85" t="str">
        <f t="shared" si="6"/>
        <v/>
      </c>
      <c r="B900" s="321"/>
      <c r="C900" s="319" t="str">
        <f t="shared" si="1"/>
        <v/>
      </c>
      <c r="D900" s="322"/>
      <c r="E900" s="320" t="str">
        <f t="shared" si="2"/>
        <v/>
      </c>
      <c r="F900" s="323"/>
      <c r="G900" s="164"/>
      <c r="H900" s="88" t="str">
        <f t="array" ref="H900">IF(D900="","",XLOOKUP(D900,'Master Data'!K:K,'Master Data'!N:N,"Input in Master Data",0,1))</f>
        <v/>
      </c>
      <c r="I900" s="88" t="str">
        <f t="array" ref="I900">IF(D900="","",XLOOKUP(D900,'Master Data'!K:K,'Master Data'!O:O,"Input in Master Data",0,1))</f>
        <v/>
      </c>
      <c r="J900" s="88" t="str">
        <f t="array" ref="J900">if(V900="","",XLOOKUP(V900,Master[Company],Master[Blow],"Unknown",0,1))</f>
        <v/>
      </c>
      <c r="K900" s="88" t="str">
        <f t="array" ref="K900">if(V900="","",XLOOKUP(V900,Master[Company],Master[Pigging],"Unknown",0,1))</f>
        <v/>
      </c>
      <c r="L900" s="88" t="str">
        <f t="array" ref="L900">if(V900="","",XLOOKUP(V900,Master[Company],Master[Load Method],"Unknown",0,1))</f>
        <v/>
      </c>
      <c r="M900" s="88" t="str">
        <f t="array" ref="M900">if(V900="","",XLOOKUP(V900,Master[Company],Master[Line Distance],"Unknown",0,1))</f>
        <v/>
      </c>
      <c r="N900" s="164"/>
      <c r="O900" s="301"/>
      <c r="P900" s="88"/>
      <c r="Q900" s="88" t="str">
        <f t="array" ref="Q900">if(V900="","",XLOOKUP(V900,Master[Company],Master[Terms],"NA",0,1))</f>
        <v/>
      </c>
      <c r="R900" s="88" t="str">
        <f t="shared" si="3"/>
        <v/>
      </c>
      <c r="S900" s="88" t="str">
        <f t="array" ref="S900">if(V900="","",XLOOKUP(V900,Master[Company],Master[Group],"NA",0,1))</f>
        <v/>
      </c>
      <c r="T900" s="88" t="str">
        <f t="array" ref="T900">if(V900="","",XLOOKUP(V900,Master[Company],Master[Loading Location],"NA",0,1))</f>
        <v/>
      </c>
      <c r="U900" s="88" t="str">
        <f t="array" ref="U900">if(V900="","",XLOOKUP(V900,Master[Company],Master[Acronym],"NA",0,1))</f>
        <v/>
      </c>
      <c r="V900" s="88"/>
      <c r="W900" s="90"/>
      <c r="X900" s="90"/>
      <c r="Y900" s="88"/>
      <c r="Z900" s="88" t="str">
        <f t="shared" si="5"/>
        <v/>
      </c>
      <c r="AA900" s="88"/>
      <c r="AB900" s="88"/>
      <c r="AC900" s="88"/>
      <c r="AD900" s="166"/>
      <c r="AE900" s="303"/>
      <c r="AF900" s="304"/>
      <c r="AG900" s="304"/>
      <c r="AH900" s="304"/>
      <c r="AI900" s="304"/>
      <c r="AJ900" s="304"/>
      <c r="AK900" s="304"/>
      <c r="AL900" s="305"/>
      <c r="AM900" s="304"/>
      <c r="AN900" s="304"/>
      <c r="AO900" s="304"/>
      <c r="AP900" s="304"/>
      <c r="AQ900" s="304"/>
      <c r="AR900" s="304"/>
      <c r="AS900" s="304"/>
      <c r="AT900" s="304"/>
      <c r="AU900" s="164"/>
      <c r="AV900" s="306"/>
      <c r="AW900" s="306"/>
      <c r="AX900" s="164"/>
      <c r="AY900" s="166"/>
      <c r="AZ900" s="88"/>
      <c r="BA900" s="88"/>
      <c r="BB900" s="88"/>
      <c r="BC900" s="88"/>
      <c r="BD900" s="307"/>
      <c r="BE900" s="88"/>
      <c r="BF900" s="88"/>
      <c r="BG900" s="88"/>
      <c r="BH900" s="308"/>
      <c r="BI900" s="309"/>
      <c r="BJ900" s="310"/>
      <c r="BK900" s="310"/>
      <c r="BL900" s="310"/>
      <c r="BM900" s="310"/>
      <c r="BN900" s="214"/>
    </row>
    <row r="901" ht="22.5" customHeight="1">
      <c r="A901" s="85" t="str">
        <f t="shared" si="6"/>
        <v/>
      </c>
      <c r="B901" s="321"/>
      <c r="C901" s="319" t="str">
        <f t="shared" si="1"/>
        <v/>
      </c>
      <c r="D901" s="322"/>
      <c r="E901" s="320" t="str">
        <f t="shared" si="2"/>
        <v/>
      </c>
      <c r="F901" s="323"/>
      <c r="G901" s="164"/>
      <c r="H901" s="88" t="str">
        <f t="array" ref="H901">IF(D901="","",XLOOKUP(D901,'Master Data'!K:K,'Master Data'!N:N,"Input in Master Data",0,1))</f>
        <v/>
      </c>
      <c r="I901" s="88" t="str">
        <f t="array" ref="I901">IF(D901="","",XLOOKUP(D901,'Master Data'!K:K,'Master Data'!O:O,"Input in Master Data",0,1))</f>
        <v/>
      </c>
      <c r="J901" s="88" t="str">
        <f t="array" ref="J901">if(V901="","",XLOOKUP(V901,Master[Company],Master[Blow],"Unknown",0,1))</f>
        <v/>
      </c>
      <c r="K901" s="88" t="str">
        <f t="array" ref="K901">if(V901="","",XLOOKUP(V901,Master[Company],Master[Pigging],"Unknown",0,1))</f>
        <v/>
      </c>
      <c r="L901" s="88" t="str">
        <f t="array" ref="L901">if(V901="","",XLOOKUP(V901,Master[Company],Master[Load Method],"Unknown",0,1))</f>
        <v/>
      </c>
      <c r="M901" s="88" t="str">
        <f t="array" ref="M901">if(V901="","",XLOOKUP(V901,Master[Company],Master[Line Distance],"Unknown",0,1))</f>
        <v/>
      </c>
      <c r="N901" s="164"/>
      <c r="O901" s="301"/>
      <c r="P901" s="88"/>
      <c r="Q901" s="88" t="str">
        <f t="array" ref="Q901">if(V901="","",XLOOKUP(V901,Master[Company],Master[Terms],"NA",0,1))</f>
        <v/>
      </c>
      <c r="R901" s="88" t="str">
        <f t="shared" si="3"/>
        <v/>
      </c>
      <c r="S901" s="88" t="str">
        <f t="array" ref="S901">if(V901="","",XLOOKUP(V901,Master[Company],Master[Group],"NA",0,1))</f>
        <v/>
      </c>
      <c r="T901" s="88" t="str">
        <f t="array" ref="T901">if(V901="","",XLOOKUP(V901,Master[Company],Master[Loading Location],"NA",0,1))</f>
        <v/>
      </c>
      <c r="U901" s="88" t="str">
        <f t="array" ref="U901">if(V901="","",XLOOKUP(V901,Master[Company],Master[Acronym],"NA",0,1))</f>
        <v/>
      </c>
      <c r="V901" s="88"/>
      <c r="W901" s="90"/>
      <c r="X901" s="90"/>
      <c r="Y901" s="88"/>
      <c r="Z901" s="88" t="str">
        <f t="shared" si="5"/>
        <v/>
      </c>
      <c r="AA901" s="88"/>
      <c r="AB901" s="88"/>
      <c r="AC901" s="88"/>
      <c r="AD901" s="166"/>
      <c r="AE901" s="303"/>
      <c r="AF901" s="304"/>
      <c r="AG901" s="304"/>
      <c r="AH901" s="304"/>
      <c r="AI901" s="304"/>
      <c r="AJ901" s="304"/>
      <c r="AK901" s="304"/>
      <c r="AL901" s="305"/>
      <c r="AM901" s="304"/>
      <c r="AN901" s="304"/>
      <c r="AO901" s="304"/>
      <c r="AP901" s="304"/>
      <c r="AQ901" s="304"/>
      <c r="AR901" s="304"/>
      <c r="AS901" s="304"/>
      <c r="AT901" s="304"/>
      <c r="AU901" s="164"/>
      <c r="AV901" s="306"/>
      <c r="AW901" s="306"/>
      <c r="AX901" s="164"/>
      <c r="AY901" s="166"/>
      <c r="AZ901" s="88"/>
      <c r="BA901" s="88"/>
      <c r="BB901" s="88"/>
      <c r="BC901" s="88"/>
      <c r="BD901" s="307"/>
      <c r="BE901" s="88"/>
      <c r="BF901" s="88"/>
      <c r="BG901" s="88"/>
      <c r="BH901" s="308"/>
      <c r="BI901" s="309"/>
      <c r="BJ901" s="310"/>
      <c r="BK901" s="310"/>
      <c r="BL901" s="310"/>
      <c r="BM901" s="310"/>
      <c r="BN901" s="214"/>
    </row>
    <row r="902" ht="22.5" customHeight="1">
      <c r="A902" s="85" t="str">
        <f t="shared" si="6"/>
        <v/>
      </c>
      <c r="B902" s="321"/>
      <c r="C902" s="319" t="str">
        <f t="shared" si="1"/>
        <v/>
      </c>
      <c r="D902" s="322"/>
      <c r="E902" s="320" t="str">
        <f t="shared" si="2"/>
        <v/>
      </c>
      <c r="F902" s="323"/>
      <c r="G902" s="164"/>
      <c r="H902" s="88" t="str">
        <f t="array" ref="H902">IF(D902="","",XLOOKUP(D902,'Master Data'!K:K,'Master Data'!N:N,"Input in Master Data",0,1))</f>
        <v/>
      </c>
      <c r="I902" s="88" t="str">
        <f t="array" ref="I902">IF(D902="","",XLOOKUP(D902,'Master Data'!K:K,'Master Data'!O:O,"Input in Master Data",0,1))</f>
        <v/>
      </c>
      <c r="J902" s="88" t="str">
        <f t="array" ref="J902">if(V902="","",XLOOKUP(V902,Master[Company],Master[Blow],"Unknown",0,1))</f>
        <v/>
      </c>
      <c r="K902" s="88" t="str">
        <f t="array" ref="K902">if(V902="","",XLOOKUP(V902,Master[Company],Master[Pigging],"Unknown",0,1))</f>
        <v/>
      </c>
      <c r="L902" s="88" t="str">
        <f t="array" ref="L902">if(V902="","",XLOOKUP(V902,Master[Company],Master[Load Method],"Unknown",0,1))</f>
        <v/>
      </c>
      <c r="M902" s="88" t="str">
        <f t="array" ref="M902">if(V902="","",XLOOKUP(V902,Master[Company],Master[Line Distance],"Unknown",0,1))</f>
        <v/>
      </c>
      <c r="N902" s="164"/>
      <c r="O902" s="301"/>
      <c r="P902" s="88"/>
      <c r="Q902" s="88" t="str">
        <f t="array" ref="Q902">if(V902="","",XLOOKUP(V902,Master[Company],Master[Terms],"NA",0,1))</f>
        <v/>
      </c>
      <c r="R902" s="88" t="str">
        <f t="shared" si="3"/>
        <v/>
      </c>
      <c r="S902" s="88" t="str">
        <f t="array" ref="S902">if(V902="","",XLOOKUP(V902,Master[Company],Master[Group],"NA",0,1))</f>
        <v/>
      </c>
      <c r="T902" s="88" t="str">
        <f t="array" ref="T902">if(V902="","",XLOOKUP(V902,Master[Company],Master[Loading Location],"NA",0,1))</f>
        <v/>
      </c>
      <c r="U902" s="88" t="str">
        <f t="array" ref="U902">if(V902="","",XLOOKUP(V902,Master[Company],Master[Acronym],"NA",0,1))</f>
        <v/>
      </c>
      <c r="V902" s="88"/>
      <c r="W902" s="90"/>
      <c r="X902" s="90"/>
      <c r="Y902" s="88"/>
      <c r="Z902" s="88" t="str">
        <f t="shared" si="5"/>
        <v/>
      </c>
      <c r="AA902" s="88"/>
      <c r="AB902" s="88"/>
      <c r="AC902" s="88"/>
      <c r="AD902" s="166"/>
      <c r="AE902" s="303"/>
      <c r="AF902" s="304"/>
      <c r="AG902" s="304"/>
      <c r="AH902" s="304"/>
      <c r="AI902" s="304"/>
      <c r="AJ902" s="304"/>
      <c r="AK902" s="304"/>
      <c r="AL902" s="305"/>
      <c r="AM902" s="304"/>
      <c r="AN902" s="304"/>
      <c r="AO902" s="304"/>
      <c r="AP902" s="304"/>
      <c r="AQ902" s="304"/>
      <c r="AR902" s="304"/>
      <c r="AS902" s="304"/>
      <c r="AT902" s="304"/>
      <c r="AU902" s="164"/>
      <c r="AV902" s="306"/>
      <c r="AW902" s="306"/>
      <c r="AX902" s="164"/>
      <c r="AY902" s="166"/>
      <c r="AZ902" s="88"/>
      <c r="BA902" s="88"/>
      <c r="BB902" s="88"/>
      <c r="BC902" s="88"/>
      <c r="BD902" s="307"/>
      <c r="BE902" s="88"/>
      <c r="BF902" s="88"/>
      <c r="BG902" s="88"/>
      <c r="BH902" s="308"/>
      <c r="BI902" s="309"/>
      <c r="BJ902" s="310"/>
      <c r="BK902" s="310"/>
      <c r="BL902" s="310"/>
      <c r="BM902" s="310"/>
      <c r="BN902" s="214"/>
    </row>
    <row r="903" ht="22.5" customHeight="1">
      <c r="A903" s="85" t="str">
        <f t="shared" si="6"/>
        <v/>
      </c>
      <c r="B903" s="321"/>
      <c r="C903" s="319" t="str">
        <f t="shared" si="1"/>
        <v/>
      </c>
      <c r="D903" s="322"/>
      <c r="E903" s="320" t="str">
        <f t="shared" si="2"/>
        <v/>
      </c>
      <c r="F903" s="323"/>
      <c r="G903" s="164"/>
      <c r="H903" s="88" t="str">
        <f t="array" ref="H903">IF(D903="","",XLOOKUP(D903,'Master Data'!K:K,'Master Data'!N:N,"Input in Master Data",0,1))</f>
        <v/>
      </c>
      <c r="I903" s="88" t="str">
        <f t="array" ref="I903">IF(D903="","",XLOOKUP(D903,'Master Data'!K:K,'Master Data'!O:O,"Input in Master Data",0,1))</f>
        <v/>
      </c>
      <c r="J903" s="88" t="str">
        <f t="array" ref="J903">if(V903="","",XLOOKUP(V903,Master[Company],Master[Blow],"Unknown",0,1))</f>
        <v/>
      </c>
      <c r="K903" s="88" t="str">
        <f t="array" ref="K903">if(V903="","",XLOOKUP(V903,Master[Company],Master[Pigging],"Unknown",0,1))</f>
        <v/>
      </c>
      <c r="L903" s="88" t="str">
        <f t="array" ref="L903">if(V903="","",XLOOKUP(V903,Master[Company],Master[Load Method],"Unknown",0,1))</f>
        <v/>
      </c>
      <c r="M903" s="88" t="str">
        <f t="array" ref="M903">if(V903="","",XLOOKUP(V903,Master[Company],Master[Line Distance],"Unknown",0,1))</f>
        <v/>
      </c>
      <c r="N903" s="164"/>
      <c r="O903" s="301"/>
      <c r="P903" s="88"/>
      <c r="Q903" s="88" t="str">
        <f t="array" ref="Q903">if(V903="","",XLOOKUP(V903,Master[Company],Master[Terms],"NA",0,1))</f>
        <v/>
      </c>
      <c r="R903" s="88" t="str">
        <f t="shared" si="3"/>
        <v/>
      </c>
      <c r="S903" s="88" t="str">
        <f t="array" ref="S903">if(V903="","",XLOOKUP(V903,Master[Company],Master[Group],"NA",0,1))</f>
        <v/>
      </c>
      <c r="T903" s="88" t="str">
        <f t="array" ref="T903">if(V903="","",XLOOKUP(V903,Master[Company],Master[Loading Location],"NA",0,1))</f>
        <v/>
      </c>
      <c r="U903" s="88" t="str">
        <f t="array" ref="U903">if(V903="","",XLOOKUP(V903,Master[Company],Master[Acronym],"NA",0,1))</f>
        <v/>
      </c>
      <c r="V903" s="88"/>
      <c r="W903" s="90"/>
      <c r="X903" s="90"/>
      <c r="Y903" s="88"/>
      <c r="Z903" s="88" t="str">
        <f t="shared" si="5"/>
        <v/>
      </c>
      <c r="AA903" s="88"/>
      <c r="AB903" s="88"/>
      <c r="AC903" s="88"/>
      <c r="AD903" s="166"/>
      <c r="AE903" s="303"/>
      <c r="AF903" s="304"/>
      <c r="AG903" s="304"/>
      <c r="AH903" s="304"/>
      <c r="AI903" s="304"/>
      <c r="AJ903" s="304"/>
      <c r="AK903" s="304"/>
      <c r="AL903" s="305"/>
      <c r="AM903" s="304"/>
      <c r="AN903" s="304"/>
      <c r="AO903" s="304"/>
      <c r="AP903" s="304"/>
      <c r="AQ903" s="304"/>
      <c r="AR903" s="304"/>
      <c r="AS903" s="304"/>
      <c r="AT903" s="304"/>
      <c r="AU903" s="164"/>
      <c r="AV903" s="306"/>
      <c r="AW903" s="306"/>
      <c r="AX903" s="164"/>
      <c r="AY903" s="166"/>
      <c r="AZ903" s="88"/>
      <c r="BA903" s="88"/>
      <c r="BB903" s="88"/>
      <c r="BC903" s="88"/>
      <c r="BD903" s="307"/>
      <c r="BE903" s="88"/>
      <c r="BF903" s="88"/>
      <c r="BG903" s="88"/>
      <c r="BH903" s="308"/>
      <c r="BI903" s="309"/>
      <c r="BJ903" s="310"/>
      <c r="BK903" s="310"/>
      <c r="BL903" s="310"/>
      <c r="BM903" s="310"/>
      <c r="BN903" s="214"/>
    </row>
    <row r="904" ht="22.5" customHeight="1">
      <c r="A904" s="85" t="str">
        <f t="shared" si="6"/>
        <v/>
      </c>
      <c r="B904" s="321"/>
      <c r="C904" s="319" t="str">
        <f t="shared" si="1"/>
        <v/>
      </c>
      <c r="D904" s="322"/>
      <c r="E904" s="320" t="str">
        <f t="shared" si="2"/>
        <v/>
      </c>
      <c r="F904" s="323"/>
      <c r="G904" s="164"/>
      <c r="H904" s="88" t="str">
        <f t="array" ref="H904">IF(D904="","",XLOOKUP(D904,'Master Data'!K:K,'Master Data'!N:N,"Input in Master Data",0,1))</f>
        <v/>
      </c>
      <c r="I904" s="88" t="str">
        <f t="array" ref="I904">IF(D904="","",XLOOKUP(D904,'Master Data'!K:K,'Master Data'!O:O,"Input in Master Data",0,1))</f>
        <v/>
      </c>
      <c r="J904" s="88" t="str">
        <f t="array" ref="J904">if(V904="","",XLOOKUP(V904,Master[Company],Master[Blow],"Unknown",0,1))</f>
        <v/>
      </c>
      <c r="K904" s="88" t="str">
        <f t="array" ref="K904">if(V904="","",XLOOKUP(V904,Master[Company],Master[Pigging],"Unknown",0,1))</f>
        <v/>
      </c>
      <c r="L904" s="88" t="str">
        <f t="array" ref="L904">if(V904="","",XLOOKUP(V904,Master[Company],Master[Load Method],"Unknown",0,1))</f>
        <v/>
      </c>
      <c r="M904" s="88" t="str">
        <f t="array" ref="M904">if(V904="","",XLOOKUP(V904,Master[Company],Master[Line Distance],"Unknown",0,1))</f>
        <v/>
      </c>
      <c r="N904" s="164"/>
      <c r="O904" s="301"/>
      <c r="P904" s="88"/>
      <c r="Q904" s="88" t="str">
        <f t="array" ref="Q904">if(V904="","",XLOOKUP(V904,Master[Company],Master[Terms],"NA",0,1))</f>
        <v/>
      </c>
      <c r="R904" s="88" t="str">
        <f t="shared" si="3"/>
        <v/>
      </c>
      <c r="S904" s="88" t="str">
        <f t="array" ref="S904">if(V904="","",XLOOKUP(V904,Master[Company],Master[Group],"NA",0,1))</f>
        <v/>
      </c>
      <c r="T904" s="88" t="str">
        <f t="array" ref="T904">if(V904="","",XLOOKUP(V904,Master[Company],Master[Loading Location],"NA",0,1))</f>
        <v/>
      </c>
      <c r="U904" s="88" t="str">
        <f t="array" ref="U904">if(V904="","",XLOOKUP(V904,Master[Company],Master[Acronym],"NA",0,1))</f>
        <v/>
      </c>
      <c r="V904" s="88"/>
      <c r="W904" s="90"/>
      <c r="X904" s="90"/>
      <c r="Y904" s="88"/>
      <c r="Z904" s="88" t="str">
        <f t="shared" si="5"/>
        <v/>
      </c>
      <c r="AA904" s="88"/>
      <c r="AB904" s="88"/>
      <c r="AC904" s="88"/>
      <c r="AD904" s="166"/>
      <c r="AE904" s="303"/>
      <c r="AF904" s="304"/>
      <c r="AG904" s="304"/>
      <c r="AH904" s="304"/>
      <c r="AI904" s="304"/>
      <c r="AJ904" s="304"/>
      <c r="AK904" s="304"/>
      <c r="AL904" s="305"/>
      <c r="AM904" s="304"/>
      <c r="AN904" s="304"/>
      <c r="AO904" s="304"/>
      <c r="AP904" s="304"/>
      <c r="AQ904" s="304"/>
      <c r="AR904" s="304"/>
      <c r="AS904" s="304"/>
      <c r="AT904" s="304"/>
      <c r="AU904" s="164"/>
      <c r="AV904" s="306"/>
      <c r="AW904" s="306"/>
      <c r="AX904" s="164"/>
      <c r="AY904" s="166"/>
      <c r="AZ904" s="88"/>
      <c r="BA904" s="88"/>
      <c r="BB904" s="88"/>
      <c r="BC904" s="88"/>
      <c r="BD904" s="307"/>
      <c r="BE904" s="88"/>
      <c r="BF904" s="88"/>
      <c r="BG904" s="88"/>
      <c r="BH904" s="308"/>
      <c r="BI904" s="309"/>
      <c r="BJ904" s="310"/>
      <c r="BK904" s="310"/>
      <c r="BL904" s="310"/>
      <c r="BM904" s="310"/>
      <c r="BN904" s="214"/>
    </row>
    <row r="905" ht="22.5" customHeight="1">
      <c r="A905" s="85" t="str">
        <f t="shared" si="6"/>
        <v/>
      </c>
      <c r="B905" s="321"/>
      <c r="C905" s="319" t="str">
        <f t="shared" si="1"/>
        <v/>
      </c>
      <c r="D905" s="322"/>
      <c r="E905" s="320" t="str">
        <f t="shared" si="2"/>
        <v/>
      </c>
      <c r="F905" s="323"/>
      <c r="G905" s="164"/>
      <c r="H905" s="88" t="str">
        <f t="array" ref="H905">IF(D905="","",XLOOKUP(D905,'Master Data'!K:K,'Master Data'!N:N,"Input in Master Data",0,1))</f>
        <v/>
      </c>
      <c r="I905" s="88" t="str">
        <f t="array" ref="I905">IF(D905="","",XLOOKUP(D905,'Master Data'!K:K,'Master Data'!O:O,"Input in Master Data",0,1))</f>
        <v/>
      </c>
      <c r="J905" s="88" t="str">
        <f t="array" ref="J905">if(V905="","",XLOOKUP(V905,Master[Company],Master[Blow],"Unknown",0,1))</f>
        <v/>
      </c>
      <c r="K905" s="88" t="str">
        <f t="array" ref="K905">if(V905="","",XLOOKUP(V905,Master[Company],Master[Pigging],"Unknown",0,1))</f>
        <v/>
      </c>
      <c r="L905" s="88" t="str">
        <f t="array" ref="L905">if(V905="","",XLOOKUP(V905,Master[Company],Master[Load Method],"Unknown",0,1))</f>
        <v/>
      </c>
      <c r="M905" s="88" t="str">
        <f t="array" ref="M905">if(V905="","",XLOOKUP(V905,Master[Company],Master[Line Distance],"Unknown",0,1))</f>
        <v/>
      </c>
      <c r="N905" s="164"/>
      <c r="O905" s="301"/>
      <c r="P905" s="88"/>
      <c r="Q905" s="88" t="str">
        <f t="array" ref="Q905">if(V905="","",XLOOKUP(V905,Master[Company],Master[Terms],"NA",0,1))</f>
        <v/>
      </c>
      <c r="R905" s="88" t="str">
        <f t="shared" si="3"/>
        <v/>
      </c>
      <c r="S905" s="88" t="str">
        <f t="array" ref="S905">if(V905="","",XLOOKUP(V905,Master[Company],Master[Group],"NA",0,1))</f>
        <v/>
      </c>
      <c r="T905" s="88" t="str">
        <f t="array" ref="T905">if(V905="","",XLOOKUP(V905,Master[Company],Master[Loading Location],"NA",0,1))</f>
        <v/>
      </c>
      <c r="U905" s="88" t="str">
        <f t="array" ref="U905">if(V905="","",XLOOKUP(V905,Master[Company],Master[Acronym],"NA",0,1))</f>
        <v/>
      </c>
      <c r="V905" s="88"/>
      <c r="W905" s="90"/>
      <c r="X905" s="90"/>
      <c r="Y905" s="88"/>
      <c r="Z905" s="88" t="str">
        <f t="shared" si="5"/>
        <v/>
      </c>
      <c r="AA905" s="88"/>
      <c r="AB905" s="88"/>
      <c r="AC905" s="88"/>
      <c r="AD905" s="166"/>
      <c r="AE905" s="303"/>
      <c r="AF905" s="304"/>
      <c r="AG905" s="304"/>
      <c r="AH905" s="304"/>
      <c r="AI905" s="304"/>
      <c r="AJ905" s="304"/>
      <c r="AK905" s="304"/>
      <c r="AL905" s="305"/>
      <c r="AM905" s="304"/>
      <c r="AN905" s="304"/>
      <c r="AO905" s="304"/>
      <c r="AP905" s="304"/>
      <c r="AQ905" s="304"/>
      <c r="AR905" s="304"/>
      <c r="AS905" s="304"/>
      <c r="AT905" s="304"/>
      <c r="AU905" s="164"/>
      <c r="AV905" s="306"/>
      <c r="AW905" s="306"/>
      <c r="AX905" s="164"/>
      <c r="AY905" s="166"/>
      <c r="AZ905" s="88"/>
      <c r="BA905" s="88"/>
      <c r="BB905" s="88"/>
      <c r="BC905" s="88"/>
      <c r="BD905" s="307"/>
      <c r="BE905" s="88"/>
      <c r="BF905" s="88"/>
      <c r="BG905" s="88"/>
      <c r="BH905" s="308"/>
      <c r="BI905" s="309"/>
      <c r="BJ905" s="310"/>
      <c r="BK905" s="310"/>
      <c r="BL905" s="310"/>
      <c r="BM905" s="310"/>
      <c r="BN905" s="214"/>
    </row>
    <row r="906" ht="22.5" customHeight="1">
      <c r="A906" s="85" t="str">
        <f t="shared" si="6"/>
        <v/>
      </c>
      <c r="B906" s="321"/>
      <c r="C906" s="319" t="str">
        <f t="shared" si="1"/>
        <v/>
      </c>
      <c r="D906" s="322"/>
      <c r="E906" s="320" t="str">
        <f t="shared" si="2"/>
        <v/>
      </c>
      <c r="F906" s="323"/>
      <c r="G906" s="164"/>
      <c r="H906" s="88" t="str">
        <f t="array" ref="H906">IF(D906="","",XLOOKUP(D906,'Master Data'!K:K,'Master Data'!N:N,"Input in Master Data",0,1))</f>
        <v/>
      </c>
      <c r="I906" s="88" t="str">
        <f t="array" ref="I906">IF(D906="","",XLOOKUP(D906,'Master Data'!K:K,'Master Data'!O:O,"Input in Master Data",0,1))</f>
        <v/>
      </c>
      <c r="J906" s="88" t="str">
        <f t="array" ref="J906">if(V906="","",XLOOKUP(V906,Master[Company],Master[Blow],"Unknown",0,1))</f>
        <v/>
      </c>
      <c r="K906" s="88" t="str">
        <f t="array" ref="K906">if(V906="","",XLOOKUP(V906,Master[Company],Master[Pigging],"Unknown",0,1))</f>
        <v/>
      </c>
      <c r="L906" s="88" t="str">
        <f t="array" ref="L906">if(V906="","",XLOOKUP(V906,Master[Company],Master[Load Method],"Unknown",0,1))</f>
        <v/>
      </c>
      <c r="M906" s="88" t="str">
        <f t="array" ref="M906">if(V906="","",XLOOKUP(V906,Master[Company],Master[Line Distance],"Unknown",0,1))</f>
        <v/>
      </c>
      <c r="N906" s="164"/>
      <c r="O906" s="301"/>
      <c r="P906" s="88"/>
      <c r="Q906" s="88" t="str">
        <f t="array" ref="Q906">if(V906="","",XLOOKUP(V906,Master[Company],Master[Terms],"NA",0,1))</f>
        <v/>
      </c>
      <c r="R906" s="88" t="str">
        <f t="shared" si="3"/>
        <v/>
      </c>
      <c r="S906" s="88" t="str">
        <f t="array" ref="S906">if(V906="","",XLOOKUP(V906,Master[Company],Master[Group],"NA",0,1))</f>
        <v/>
      </c>
      <c r="T906" s="88" t="str">
        <f t="array" ref="T906">if(V906="","",XLOOKUP(V906,Master[Company],Master[Loading Location],"NA",0,1))</f>
        <v/>
      </c>
      <c r="U906" s="88" t="str">
        <f t="array" ref="U906">if(V906="","",XLOOKUP(V906,Master[Company],Master[Acronym],"NA",0,1))</f>
        <v/>
      </c>
      <c r="V906" s="88"/>
      <c r="W906" s="90"/>
      <c r="X906" s="90"/>
      <c r="Y906" s="88"/>
      <c r="Z906" s="88" t="str">
        <f t="shared" si="5"/>
        <v/>
      </c>
      <c r="AA906" s="88"/>
      <c r="AB906" s="88"/>
      <c r="AC906" s="88"/>
      <c r="AD906" s="166"/>
      <c r="AE906" s="303"/>
      <c r="AF906" s="304"/>
      <c r="AG906" s="304"/>
      <c r="AH906" s="304"/>
      <c r="AI906" s="304"/>
      <c r="AJ906" s="304"/>
      <c r="AK906" s="304"/>
      <c r="AL906" s="305"/>
      <c r="AM906" s="304"/>
      <c r="AN906" s="304"/>
      <c r="AO906" s="304"/>
      <c r="AP906" s="304"/>
      <c r="AQ906" s="304"/>
      <c r="AR906" s="304"/>
      <c r="AS906" s="304"/>
      <c r="AT906" s="304"/>
      <c r="AU906" s="164"/>
      <c r="AV906" s="306"/>
      <c r="AW906" s="306"/>
      <c r="AX906" s="164"/>
      <c r="AY906" s="166"/>
      <c r="AZ906" s="88"/>
      <c r="BA906" s="88"/>
      <c r="BB906" s="88"/>
      <c r="BC906" s="88"/>
      <c r="BD906" s="307"/>
      <c r="BE906" s="88"/>
      <c r="BF906" s="88"/>
      <c r="BG906" s="88"/>
      <c r="BH906" s="308"/>
      <c r="BI906" s="309"/>
      <c r="BJ906" s="310"/>
      <c r="BK906" s="310"/>
      <c r="BL906" s="310"/>
      <c r="BM906" s="310"/>
      <c r="BN906" s="214"/>
    </row>
    <row r="907" ht="22.5" customHeight="1">
      <c r="A907" s="85" t="str">
        <f t="shared" si="6"/>
        <v/>
      </c>
      <c r="B907" s="321"/>
      <c r="C907" s="319" t="str">
        <f t="shared" si="1"/>
        <v/>
      </c>
      <c r="D907" s="322"/>
      <c r="E907" s="320" t="str">
        <f t="shared" si="2"/>
        <v/>
      </c>
      <c r="F907" s="323"/>
      <c r="G907" s="164"/>
      <c r="H907" s="88" t="str">
        <f t="array" ref="H907">IF(D907="","",XLOOKUP(D907,'Master Data'!K:K,'Master Data'!N:N,"Input in Master Data",0,1))</f>
        <v/>
      </c>
      <c r="I907" s="88" t="str">
        <f t="array" ref="I907">IF(D907="","",XLOOKUP(D907,'Master Data'!K:K,'Master Data'!O:O,"Input in Master Data",0,1))</f>
        <v/>
      </c>
      <c r="J907" s="88" t="str">
        <f t="array" ref="J907">if(V907="","",XLOOKUP(V907,Master[Company],Master[Blow],"Unknown",0,1))</f>
        <v/>
      </c>
      <c r="K907" s="88" t="str">
        <f t="array" ref="K907">if(V907="","",XLOOKUP(V907,Master[Company],Master[Pigging],"Unknown",0,1))</f>
        <v/>
      </c>
      <c r="L907" s="88" t="str">
        <f t="array" ref="L907">if(V907="","",XLOOKUP(V907,Master[Company],Master[Load Method],"Unknown",0,1))</f>
        <v/>
      </c>
      <c r="M907" s="88" t="str">
        <f t="array" ref="M907">if(V907="","",XLOOKUP(V907,Master[Company],Master[Line Distance],"Unknown",0,1))</f>
        <v/>
      </c>
      <c r="N907" s="164"/>
      <c r="O907" s="301"/>
      <c r="P907" s="88"/>
      <c r="Q907" s="88" t="str">
        <f t="array" ref="Q907">if(V907="","",XLOOKUP(V907,Master[Company],Master[Terms],"NA",0,1))</f>
        <v/>
      </c>
      <c r="R907" s="88" t="str">
        <f t="shared" si="3"/>
        <v/>
      </c>
      <c r="S907" s="88" t="str">
        <f t="array" ref="S907">if(V907="","",XLOOKUP(V907,Master[Company],Master[Group],"NA",0,1))</f>
        <v/>
      </c>
      <c r="T907" s="88" t="str">
        <f t="array" ref="T907">if(V907="","",XLOOKUP(V907,Master[Company],Master[Loading Location],"NA",0,1))</f>
        <v/>
      </c>
      <c r="U907" s="88" t="str">
        <f t="array" ref="U907">if(V907="","",XLOOKUP(V907,Master[Company],Master[Acronym],"NA",0,1))</f>
        <v/>
      </c>
      <c r="V907" s="88"/>
      <c r="W907" s="90"/>
      <c r="X907" s="90"/>
      <c r="Y907" s="88"/>
      <c r="Z907" s="88" t="str">
        <f t="shared" si="5"/>
        <v/>
      </c>
      <c r="AA907" s="88"/>
      <c r="AB907" s="88"/>
      <c r="AC907" s="88"/>
      <c r="AD907" s="166"/>
      <c r="AE907" s="303"/>
      <c r="AF907" s="304"/>
      <c r="AG907" s="304"/>
      <c r="AH907" s="304"/>
      <c r="AI907" s="304"/>
      <c r="AJ907" s="304"/>
      <c r="AK907" s="304"/>
      <c r="AL907" s="305"/>
      <c r="AM907" s="304"/>
      <c r="AN907" s="304"/>
      <c r="AO907" s="304"/>
      <c r="AP907" s="304"/>
      <c r="AQ907" s="304"/>
      <c r="AR907" s="304"/>
      <c r="AS907" s="304"/>
      <c r="AT907" s="304"/>
      <c r="AU907" s="164"/>
      <c r="AV907" s="306"/>
      <c r="AW907" s="306"/>
      <c r="AX907" s="164"/>
      <c r="AY907" s="166"/>
      <c r="AZ907" s="88"/>
      <c r="BA907" s="88"/>
      <c r="BB907" s="88"/>
      <c r="BC907" s="88"/>
      <c r="BD907" s="307"/>
      <c r="BE907" s="88"/>
      <c r="BF907" s="88"/>
      <c r="BG907" s="88"/>
      <c r="BH907" s="308"/>
      <c r="BI907" s="309"/>
      <c r="BJ907" s="310"/>
      <c r="BK907" s="310"/>
      <c r="BL907" s="310"/>
      <c r="BM907" s="310"/>
      <c r="BN907" s="214"/>
    </row>
    <row r="908" ht="22.5" customHeight="1">
      <c r="A908" s="85" t="str">
        <f t="shared" si="6"/>
        <v/>
      </c>
      <c r="B908" s="321"/>
      <c r="C908" s="319" t="str">
        <f t="shared" si="1"/>
        <v/>
      </c>
      <c r="D908" s="322"/>
      <c r="E908" s="320" t="str">
        <f t="shared" si="2"/>
        <v/>
      </c>
      <c r="F908" s="323"/>
      <c r="G908" s="164"/>
      <c r="H908" s="88" t="str">
        <f t="array" ref="H908">IF(D908="","",XLOOKUP(D908,'Master Data'!K:K,'Master Data'!N:N,"Input in Master Data",0,1))</f>
        <v/>
      </c>
      <c r="I908" s="88" t="str">
        <f t="array" ref="I908">IF(D908="","",XLOOKUP(D908,'Master Data'!K:K,'Master Data'!O:O,"Input in Master Data",0,1))</f>
        <v/>
      </c>
      <c r="J908" s="88" t="str">
        <f t="array" ref="J908">if(V908="","",XLOOKUP(V908,Master[Company],Master[Blow],"Unknown",0,1))</f>
        <v/>
      </c>
      <c r="K908" s="88" t="str">
        <f t="array" ref="K908">if(V908="","",XLOOKUP(V908,Master[Company],Master[Pigging],"Unknown",0,1))</f>
        <v/>
      </c>
      <c r="L908" s="88" t="str">
        <f t="array" ref="L908">if(V908="","",XLOOKUP(V908,Master[Company],Master[Load Method],"Unknown",0,1))</f>
        <v/>
      </c>
      <c r="M908" s="88" t="str">
        <f t="array" ref="M908">if(V908="","",XLOOKUP(V908,Master[Company],Master[Line Distance],"Unknown",0,1))</f>
        <v/>
      </c>
      <c r="N908" s="164"/>
      <c r="O908" s="301"/>
      <c r="P908" s="88"/>
      <c r="Q908" s="88" t="str">
        <f t="array" ref="Q908">if(V908="","",XLOOKUP(V908,Master[Company],Master[Terms],"NA",0,1))</f>
        <v/>
      </c>
      <c r="R908" s="88" t="str">
        <f t="shared" si="3"/>
        <v/>
      </c>
      <c r="S908" s="88" t="str">
        <f t="array" ref="S908">if(V908="","",XLOOKUP(V908,Master[Company],Master[Group],"NA",0,1))</f>
        <v/>
      </c>
      <c r="T908" s="88" t="str">
        <f t="array" ref="T908">if(V908="","",XLOOKUP(V908,Master[Company],Master[Loading Location],"NA",0,1))</f>
        <v/>
      </c>
      <c r="U908" s="88" t="str">
        <f t="array" ref="U908">if(V908="","",XLOOKUP(V908,Master[Company],Master[Acronym],"NA",0,1))</f>
        <v/>
      </c>
      <c r="V908" s="88"/>
      <c r="W908" s="90"/>
      <c r="X908" s="90"/>
      <c r="Y908" s="88"/>
      <c r="Z908" s="88" t="str">
        <f t="shared" si="5"/>
        <v/>
      </c>
      <c r="AA908" s="88"/>
      <c r="AB908" s="88"/>
      <c r="AC908" s="88"/>
      <c r="AD908" s="166"/>
      <c r="AE908" s="303"/>
      <c r="AF908" s="304"/>
      <c r="AG908" s="304"/>
      <c r="AH908" s="304"/>
      <c r="AI908" s="304"/>
      <c r="AJ908" s="304"/>
      <c r="AK908" s="304"/>
      <c r="AL908" s="305"/>
      <c r="AM908" s="304"/>
      <c r="AN908" s="304"/>
      <c r="AO908" s="304"/>
      <c r="AP908" s="304"/>
      <c r="AQ908" s="304"/>
      <c r="AR908" s="304"/>
      <c r="AS908" s="304"/>
      <c r="AT908" s="304"/>
      <c r="AU908" s="164"/>
      <c r="AV908" s="306"/>
      <c r="AW908" s="306"/>
      <c r="AX908" s="164"/>
      <c r="AY908" s="166"/>
      <c r="AZ908" s="88"/>
      <c r="BA908" s="88"/>
      <c r="BB908" s="88"/>
      <c r="BC908" s="88"/>
      <c r="BD908" s="307"/>
      <c r="BE908" s="88"/>
      <c r="BF908" s="88"/>
      <c r="BG908" s="88"/>
      <c r="BH908" s="308"/>
      <c r="BI908" s="309"/>
      <c r="BJ908" s="310"/>
      <c r="BK908" s="310"/>
      <c r="BL908" s="310"/>
      <c r="BM908" s="310"/>
      <c r="BN908" s="214"/>
    </row>
    <row r="909" ht="22.5" customHeight="1">
      <c r="A909" s="85" t="str">
        <f t="shared" si="6"/>
        <v/>
      </c>
      <c r="B909" s="321"/>
      <c r="C909" s="319" t="str">
        <f t="shared" si="1"/>
        <v/>
      </c>
      <c r="D909" s="322"/>
      <c r="E909" s="320" t="str">
        <f t="shared" si="2"/>
        <v/>
      </c>
      <c r="F909" s="323"/>
      <c r="G909" s="164"/>
      <c r="H909" s="88" t="str">
        <f t="array" ref="H909">IF(D909="","",XLOOKUP(D909,'Master Data'!K:K,'Master Data'!N:N,"Input in Master Data",0,1))</f>
        <v/>
      </c>
      <c r="I909" s="88" t="str">
        <f t="array" ref="I909">IF(D909="","",XLOOKUP(D909,'Master Data'!K:K,'Master Data'!O:O,"Input in Master Data",0,1))</f>
        <v/>
      </c>
      <c r="J909" s="88" t="str">
        <f t="array" ref="J909">if(V909="","",XLOOKUP(V909,Master[Company],Master[Blow],"Unknown",0,1))</f>
        <v/>
      </c>
      <c r="K909" s="88" t="str">
        <f t="array" ref="K909">if(V909="","",XLOOKUP(V909,Master[Company],Master[Pigging],"Unknown",0,1))</f>
        <v/>
      </c>
      <c r="L909" s="88" t="str">
        <f t="array" ref="L909">if(V909="","",XLOOKUP(V909,Master[Company],Master[Load Method],"Unknown",0,1))</f>
        <v/>
      </c>
      <c r="M909" s="88" t="str">
        <f t="array" ref="M909">if(V909="","",XLOOKUP(V909,Master[Company],Master[Line Distance],"Unknown",0,1))</f>
        <v/>
      </c>
      <c r="N909" s="164"/>
      <c r="O909" s="301"/>
      <c r="P909" s="88"/>
      <c r="Q909" s="88" t="str">
        <f t="array" ref="Q909">if(V909="","",XLOOKUP(V909,Master[Company],Master[Terms],"NA",0,1))</f>
        <v/>
      </c>
      <c r="R909" s="88" t="str">
        <f t="shared" si="3"/>
        <v/>
      </c>
      <c r="S909" s="88" t="str">
        <f t="array" ref="S909">if(V909="","",XLOOKUP(V909,Master[Company],Master[Group],"NA",0,1))</f>
        <v/>
      </c>
      <c r="T909" s="88" t="str">
        <f t="array" ref="T909">if(V909="","",XLOOKUP(V909,Master[Company],Master[Loading Location],"NA",0,1))</f>
        <v/>
      </c>
      <c r="U909" s="88" t="str">
        <f t="array" ref="U909">if(V909="","",XLOOKUP(V909,Master[Company],Master[Acronym],"NA",0,1))</f>
        <v/>
      </c>
      <c r="V909" s="88"/>
      <c r="W909" s="90"/>
      <c r="X909" s="90"/>
      <c r="Y909" s="88"/>
      <c r="Z909" s="88" t="str">
        <f t="shared" si="5"/>
        <v/>
      </c>
      <c r="AA909" s="88"/>
      <c r="AB909" s="88"/>
      <c r="AC909" s="88"/>
      <c r="AD909" s="166"/>
      <c r="AE909" s="303"/>
      <c r="AF909" s="304"/>
      <c r="AG909" s="304"/>
      <c r="AH909" s="304"/>
      <c r="AI909" s="304"/>
      <c r="AJ909" s="304"/>
      <c r="AK909" s="304"/>
      <c r="AL909" s="305"/>
      <c r="AM909" s="304"/>
      <c r="AN909" s="304"/>
      <c r="AO909" s="304"/>
      <c r="AP909" s="304"/>
      <c r="AQ909" s="304"/>
      <c r="AR909" s="304"/>
      <c r="AS909" s="304"/>
      <c r="AT909" s="304"/>
      <c r="AU909" s="164"/>
      <c r="AV909" s="306"/>
      <c r="AW909" s="306"/>
      <c r="AX909" s="164"/>
      <c r="AY909" s="166"/>
      <c r="AZ909" s="88"/>
      <c r="BA909" s="88"/>
      <c r="BB909" s="88"/>
      <c r="BC909" s="88"/>
      <c r="BD909" s="307"/>
      <c r="BE909" s="88"/>
      <c r="BF909" s="88"/>
      <c r="BG909" s="88"/>
      <c r="BH909" s="308"/>
      <c r="BI909" s="309"/>
      <c r="BJ909" s="310"/>
      <c r="BK909" s="310"/>
      <c r="BL909" s="310"/>
      <c r="BM909" s="310"/>
      <c r="BN909" s="214"/>
    </row>
    <row r="910" ht="22.5" customHeight="1">
      <c r="A910" s="85" t="str">
        <f t="shared" si="6"/>
        <v/>
      </c>
      <c r="B910" s="321"/>
      <c r="C910" s="319" t="str">
        <f t="shared" si="1"/>
        <v/>
      </c>
      <c r="D910" s="322"/>
      <c r="E910" s="320" t="str">
        <f t="shared" si="2"/>
        <v/>
      </c>
      <c r="F910" s="323"/>
      <c r="G910" s="164"/>
      <c r="H910" s="88" t="str">
        <f t="array" ref="H910">IF(D910="","",XLOOKUP(D910,'Master Data'!K:K,'Master Data'!N:N,"Input in Master Data",0,1))</f>
        <v/>
      </c>
      <c r="I910" s="88" t="str">
        <f t="array" ref="I910">IF(D910="","",XLOOKUP(D910,'Master Data'!K:K,'Master Data'!O:O,"Input in Master Data",0,1))</f>
        <v/>
      </c>
      <c r="J910" s="88" t="str">
        <f t="array" ref="J910">if(V910="","",XLOOKUP(V910,Master[Company],Master[Blow],"Unknown",0,1))</f>
        <v/>
      </c>
      <c r="K910" s="88" t="str">
        <f t="array" ref="K910">if(V910="","",XLOOKUP(V910,Master[Company],Master[Pigging],"Unknown",0,1))</f>
        <v/>
      </c>
      <c r="L910" s="88" t="str">
        <f t="array" ref="L910">if(V910="","",XLOOKUP(V910,Master[Company],Master[Load Method],"Unknown",0,1))</f>
        <v/>
      </c>
      <c r="M910" s="88" t="str">
        <f t="array" ref="M910">if(V910="","",XLOOKUP(V910,Master[Company],Master[Line Distance],"Unknown",0,1))</f>
        <v/>
      </c>
      <c r="N910" s="164"/>
      <c r="O910" s="301"/>
      <c r="P910" s="88"/>
      <c r="Q910" s="88" t="str">
        <f t="array" ref="Q910">if(V910="","",XLOOKUP(V910,Master[Company],Master[Terms],"NA",0,1))</f>
        <v/>
      </c>
      <c r="R910" s="88" t="str">
        <f t="shared" si="3"/>
        <v/>
      </c>
      <c r="S910" s="88" t="str">
        <f t="array" ref="S910">if(V910="","",XLOOKUP(V910,Master[Company],Master[Group],"NA",0,1))</f>
        <v/>
      </c>
      <c r="T910" s="88" t="str">
        <f t="array" ref="T910">if(V910="","",XLOOKUP(V910,Master[Company],Master[Loading Location],"NA",0,1))</f>
        <v/>
      </c>
      <c r="U910" s="88" t="str">
        <f t="array" ref="U910">if(V910="","",XLOOKUP(V910,Master[Company],Master[Acronym],"NA",0,1))</f>
        <v/>
      </c>
      <c r="V910" s="88"/>
      <c r="W910" s="90"/>
      <c r="X910" s="90"/>
      <c r="Y910" s="88"/>
      <c r="Z910" s="88" t="str">
        <f t="shared" si="5"/>
        <v/>
      </c>
      <c r="AA910" s="88"/>
      <c r="AB910" s="88"/>
      <c r="AC910" s="88"/>
      <c r="AD910" s="166"/>
      <c r="AE910" s="303"/>
      <c r="AF910" s="304"/>
      <c r="AG910" s="304"/>
      <c r="AH910" s="304"/>
      <c r="AI910" s="304"/>
      <c r="AJ910" s="304"/>
      <c r="AK910" s="304"/>
      <c r="AL910" s="305"/>
      <c r="AM910" s="304"/>
      <c r="AN910" s="304"/>
      <c r="AO910" s="304"/>
      <c r="AP910" s="304"/>
      <c r="AQ910" s="304"/>
      <c r="AR910" s="304"/>
      <c r="AS910" s="304"/>
      <c r="AT910" s="304"/>
      <c r="AU910" s="164"/>
      <c r="AV910" s="306"/>
      <c r="AW910" s="306"/>
      <c r="AX910" s="164"/>
      <c r="AY910" s="166"/>
      <c r="AZ910" s="88"/>
      <c r="BA910" s="88"/>
      <c r="BB910" s="88"/>
      <c r="BC910" s="88"/>
      <c r="BD910" s="307"/>
      <c r="BE910" s="88"/>
      <c r="BF910" s="88"/>
      <c r="BG910" s="88"/>
      <c r="BH910" s="308"/>
      <c r="BI910" s="309"/>
      <c r="BJ910" s="310"/>
      <c r="BK910" s="310"/>
      <c r="BL910" s="310"/>
      <c r="BM910" s="310"/>
      <c r="BN910" s="214"/>
    </row>
    <row r="911" ht="22.5" customHeight="1">
      <c r="A911" s="85" t="str">
        <f t="shared" si="6"/>
        <v/>
      </c>
      <c r="B911" s="321"/>
      <c r="C911" s="319" t="str">
        <f t="shared" si="1"/>
        <v/>
      </c>
      <c r="D911" s="322"/>
      <c r="E911" s="320" t="str">
        <f t="shared" si="2"/>
        <v/>
      </c>
      <c r="F911" s="323"/>
      <c r="G911" s="164"/>
      <c r="H911" s="88" t="str">
        <f t="array" ref="H911">IF(D911="","",XLOOKUP(D911,'Master Data'!K:K,'Master Data'!N:N,"Input in Master Data",0,1))</f>
        <v/>
      </c>
      <c r="I911" s="88" t="str">
        <f t="array" ref="I911">IF(D911="","",XLOOKUP(D911,'Master Data'!K:K,'Master Data'!O:O,"Input in Master Data",0,1))</f>
        <v/>
      </c>
      <c r="J911" s="88" t="str">
        <f t="array" ref="J911">if(V911="","",XLOOKUP(V911,Master[Company],Master[Blow],"Unknown",0,1))</f>
        <v/>
      </c>
      <c r="K911" s="88" t="str">
        <f t="array" ref="K911">if(V911="","",XLOOKUP(V911,Master[Company],Master[Pigging],"Unknown",0,1))</f>
        <v/>
      </c>
      <c r="L911" s="88" t="str">
        <f t="array" ref="L911">if(V911="","",XLOOKUP(V911,Master[Company],Master[Load Method],"Unknown",0,1))</f>
        <v/>
      </c>
      <c r="M911" s="88" t="str">
        <f t="array" ref="M911">if(V911="","",XLOOKUP(V911,Master[Company],Master[Line Distance],"Unknown",0,1))</f>
        <v/>
      </c>
      <c r="N911" s="164"/>
      <c r="O911" s="301"/>
      <c r="P911" s="88"/>
      <c r="Q911" s="88" t="str">
        <f t="array" ref="Q911">if(V911="","",XLOOKUP(V911,Master[Company],Master[Terms],"NA",0,1))</f>
        <v/>
      </c>
      <c r="R911" s="88" t="str">
        <f t="shared" si="3"/>
        <v/>
      </c>
      <c r="S911" s="88" t="str">
        <f t="array" ref="S911">if(V911="","",XLOOKUP(V911,Master[Company],Master[Group],"NA",0,1))</f>
        <v/>
      </c>
      <c r="T911" s="88" t="str">
        <f t="array" ref="T911">if(V911="","",XLOOKUP(V911,Master[Company],Master[Loading Location],"NA",0,1))</f>
        <v/>
      </c>
      <c r="U911" s="88" t="str">
        <f t="array" ref="U911">if(V911="","",XLOOKUP(V911,Master[Company],Master[Acronym],"NA",0,1))</f>
        <v/>
      </c>
      <c r="V911" s="88"/>
      <c r="W911" s="90"/>
      <c r="X911" s="90"/>
      <c r="Y911" s="88"/>
      <c r="Z911" s="88" t="str">
        <f t="shared" si="5"/>
        <v/>
      </c>
      <c r="AA911" s="88"/>
      <c r="AB911" s="88"/>
      <c r="AC911" s="88"/>
      <c r="AD911" s="166"/>
      <c r="AE911" s="303"/>
      <c r="AF911" s="304"/>
      <c r="AG911" s="304"/>
      <c r="AH911" s="304"/>
      <c r="AI911" s="304"/>
      <c r="AJ911" s="304"/>
      <c r="AK911" s="304"/>
      <c r="AL911" s="305"/>
      <c r="AM911" s="304"/>
      <c r="AN911" s="304"/>
      <c r="AO911" s="304"/>
      <c r="AP911" s="304"/>
      <c r="AQ911" s="304"/>
      <c r="AR911" s="304"/>
      <c r="AS911" s="304"/>
      <c r="AT911" s="304"/>
      <c r="AU911" s="164"/>
      <c r="AV911" s="306"/>
      <c r="AW911" s="306"/>
      <c r="AX911" s="164"/>
      <c r="AY911" s="166"/>
      <c r="AZ911" s="88"/>
      <c r="BA911" s="88"/>
      <c r="BB911" s="88"/>
      <c r="BC911" s="88"/>
      <c r="BD911" s="307"/>
      <c r="BE911" s="88"/>
      <c r="BF911" s="88"/>
      <c r="BG911" s="88"/>
      <c r="BH911" s="308"/>
      <c r="BI911" s="309"/>
      <c r="BJ911" s="310"/>
      <c r="BK911" s="310"/>
      <c r="BL911" s="310"/>
      <c r="BM911" s="310"/>
      <c r="BN911" s="214"/>
    </row>
    <row r="912" ht="22.5" customHeight="1">
      <c r="A912" s="85" t="str">
        <f t="shared" si="6"/>
        <v/>
      </c>
      <c r="B912" s="321"/>
      <c r="C912" s="319" t="str">
        <f t="shared" si="1"/>
        <v/>
      </c>
      <c r="D912" s="322"/>
      <c r="E912" s="320" t="str">
        <f t="shared" si="2"/>
        <v/>
      </c>
      <c r="F912" s="323"/>
      <c r="G912" s="164"/>
      <c r="H912" s="88" t="str">
        <f t="array" ref="H912">IF(D912="","",XLOOKUP(D912,'Master Data'!K:K,'Master Data'!N:N,"Input in Master Data",0,1))</f>
        <v/>
      </c>
      <c r="I912" s="88" t="str">
        <f t="array" ref="I912">IF(D912="","",XLOOKUP(D912,'Master Data'!K:K,'Master Data'!O:O,"Input in Master Data",0,1))</f>
        <v/>
      </c>
      <c r="J912" s="88" t="str">
        <f t="array" ref="J912">if(V912="","",XLOOKUP(V912,Master[Company],Master[Blow],"Unknown",0,1))</f>
        <v/>
      </c>
      <c r="K912" s="88" t="str">
        <f t="array" ref="K912">if(V912="","",XLOOKUP(V912,Master[Company],Master[Pigging],"Unknown",0,1))</f>
        <v/>
      </c>
      <c r="L912" s="88" t="str">
        <f t="array" ref="L912">if(V912="","",XLOOKUP(V912,Master[Company],Master[Load Method],"Unknown",0,1))</f>
        <v/>
      </c>
      <c r="M912" s="88" t="str">
        <f t="array" ref="M912">if(V912="","",XLOOKUP(V912,Master[Company],Master[Line Distance],"Unknown",0,1))</f>
        <v/>
      </c>
      <c r="N912" s="164"/>
      <c r="O912" s="301"/>
      <c r="P912" s="88"/>
      <c r="Q912" s="88" t="str">
        <f t="array" ref="Q912">if(V912="","",XLOOKUP(V912,Master[Company],Master[Terms],"NA",0,1))</f>
        <v/>
      </c>
      <c r="R912" s="88" t="str">
        <f t="shared" si="3"/>
        <v/>
      </c>
      <c r="S912" s="88" t="str">
        <f t="array" ref="S912">if(V912="","",XLOOKUP(V912,Master[Company],Master[Group],"NA",0,1))</f>
        <v/>
      </c>
      <c r="T912" s="88" t="str">
        <f t="array" ref="T912">if(V912="","",XLOOKUP(V912,Master[Company],Master[Loading Location],"NA",0,1))</f>
        <v/>
      </c>
      <c r="U912" s="88" t="str">
        <f t="array" ref="U912">if(V912="","",XLOOKUP(V912,Master[Company],Master[Acronym],"NA",0,1))</f>
        <v/>
      </c>
      <c r="V912" s="88"/>
      <c r="W912" s="90"/>
      <c r="X912" s="90"/>
      <c r="Y912" s="88"/>
      <c r="Z912" s="88" t="str">
        <f t="shared" si="5"/>
        <v/>
      </c>
      <c r="AA912" s="88"/>
      <c r="AB912" s="88"/>
      <c r="AC912" s="88"/>
      <c r="AD912" s="166"/>
      <c r="AE912" s="303"/>
      <c r="AF912" s="304"/>
      <c r="AG912" s="304"/>
      <c r="AH912" s="304"/>
      <c r="AI912" s="304"/>
      <c r="AJ912" s="304"/>
      <c r="AK912" s="304"/>
      <c r="AL912" s="305"/>
      <c r="AM912" s="304"/>
      <c r="AN912" s="304"/>
      <c r="AO912" s="304"/>
      <c r="AP912" s="304"/>
      <c r="AQ912" s="304"/>
      <c r="AR912" s="304"/>
      <c r="AS912" s="304"/>
      <c r="AT912" s="304"/>
      <c r="AU912" s="164"/>
      <c r="AV912" s="306"/>
      <c r="AW912" s="306"/>
      <c r="AX912" s="164"/>
      <c r="AY912" s="166"/>
      <c r="AZ912" s="88"/>
      <c r="BA912" s="88"/>
      <c r="BB912" s="88"/>
      <c r="BC912" s="88"/>
      <c r="BD912" s="307"/>
      <c r="BE912" s="88"/>
      <c r="BF912" s="88"/>
      <c r="BG912" s="88"/>
      <c r="BH912" s="308"/>
      <c r="BI912" s="309"/>
      <c r="BJ912" s="310"/>
      <c r="BK912" s="310"/>
      <c r="BL912" s="310"/>
      <c r="BM912" s="310"/>
      <c r="BN912" s="214"/>
    </row>
    <row r="913" ht="22.5" customHeight="1">
      <c r="A913" s="85" t="str">
        <f t="shared" si="6"/>
        <v/>
      </c>
      <c r="B913" s="321"/>
      <c r="C913" s="319" t="str">
        <f t="shared" si="1"/>
        <v/>
      </c>
      <c r="D913" s="322"/>
      <c r="E913" s="320" t="str">
        <f t="shared" si="2"/>
        <v/>
      </c>
      <c r="F913" s="323"/>
      <c r="G913" s="164"/>
      <c r="H913" s="88" t="str">
        <f t="array" ref="H913">IF(D913="","",XLOOKUP(D913,'Master Data'!K:K,'Master Data'!N:N,"Input in Master Data",0,1))</f>
        <v/>
      </c>
      <c r="I913" s="88" t="str">
        <f t="array" ref="I913">IF(D913="","",XLOOKUP(D913,'Master Data'!K:K,'Master Data'!O:O,"Input in Master Data",0,1))</f>
        <v/>
      </c>
      <c r="J913" s="88" t="str">
        <f t="array" ref="J913">if(V913="","",XLOOKUP(V913,Master[Company],Master[Blow],"Unknown",0,1))</f>
        <v/>
      </c>
      <c r="K913" s="88" t="str">
        <f t="array" ref="K913">if(V913="","",XLOOKUP(V913,Master[Company],Master[Pigging],"Unknown",0,1))</f>
        <v/>
      </c>
      <c r="L913" s="88" t="str">
        <f t="array" ref="L913">if(V913="","",XLOOKUP(V913,Master[Company],Master[Load Method],"Unknown",0,1))</f>
        <v/>
      </c>
      <c r="M913" s="88" t="str">
        <f t="array" ref="M913">if(V913="","",XLOOKUP(V913,Master[Company],Master[Line Distance],"Unknown",0,1))</f>
        <v/>
      </c>
      <c r="N913" s="164"/>
      <c r="O913" s="301"/>
      <c r="P913" s="88"/>
      <c r="Q913" s="88" t="str">
        <f t="array" ref="Q913">if(V913="","",XLOOKUP(V913,Master[Company],Master[Terms],"NA",0,1))</f>
        <v/>
      </c>
      <c r="R913" s="88" t="str">
        <f t="shared" si="3"/>
        <v/>
      </c>
      <c r="S913" s="88" t="str">
        <f t="array" ref="S913">if(V913="","",XLOOKUP(V913,Master[Company],Master[Group],"NA",0,1))</f>
        <v/>
      </c>
      <c r="T913" s="88" t="str">
        <f t="array" ref="T913">if(V913="","",XLOOKUP(V913,Master[Company],Master[Loading Location],"NA",0,1))</f>
        <v/>
      </c>
      <c r="U913" s="88" t="str">
        <f t="array" ref="U913">if(V913="","",XLOOKUP(V913,Master[Company],Master[Acronym],"NA",0,1))</f>
        <v/>
      </c>
      <c r="V913" s="88"/>
      <c r="W913" s="90"/>
      <c r="X913" s="90"/>
      <c r="Y913" s="88"/>
      <c r="Z913" s="88" t="str">
        <f t="shared" si="5"/>
        <v/>
      </c>
      <c r="AA913" s="88"/>
      <c r="AB913" s="88"/>
      <c r="AC913" s="88"/>
      <c r="AD913" s="166"/>
      <c r="AE913" s="303"/>
      <c r="AF913" s="304"/>
      <c r="AG913" s="304"/>
      <c r="AH913" s="304"/>
      <c r="AI913" s="304"/>
      <c r="AJ913" s="304"/>
      <c r="AK913" s="304"/>
      <c r="AL913" s="305"/>
      <c r="AM913" s="304"/>
      <c r="AN913" s="304"/>
      <c r="AO913" s="304"/>
      <c r="AP913" s="304"/>
      <c r="AQ913" s="304"/>
      <c r="AR913" s="304"/>
      <c r="AS913" s="304"/>
      <c r="AT913" s="304"/>
      <c r="AU913" s="164"/>
      <c r="AV913" s="306"/>
      <c r="AW913" s="306"/>
      <c r="AX913" s="164"/>
      <c r="AY913" s="166"/>
      <c r="AZ913" s="88"/>
      <c r="BA913" s="88"/>
      <c r="BB913" s="88"/>
      <c r="BC913" s="88"/>
      <c r="BD913" s="307"/>
      <c r="BE913" s="88"/>
      <c r="BF913" s="88"/>
      <c r="BG913" s="88"/>
      <c r="BH913" s="308"/>
      <c r="BI913" s="309"/>
      <c r="BJ913" s="310"/>
      <c r="BK913" s="310"/>
      <c r="BL913" s="310"/>
      <c r="BM913" s="310"/>
      <c r="BN913" s="214"/>
    </row>
    <row r="914" ht="22.5" customHeight="1">
      <c r="A914" s="85" t="str">
        <f t="shared" si="6"/>
        <v/>
      </c>
      <c r="B914" s="321"/>
      <c r="C914" s="319" t="str">
        <f t="shared" si="1"/>
        <v/>
      </c>
      <c r="D914" s="322"/>
      <c r="E914" s="320" t="str">
        <f t="shared" si="2"/>
        <v/>
      </c>
      <c r="F914" s="323"/>
      <c r="G914" s="164"/>
      <c r="H914" s="88" t="str">
        <f t="array" ref="H914">IF(D914="","",XLOOKUP(D914,'Master Data'!K:K,'Master Data'!N:N,"Input in Master Data",0,1))</f>
        <v/>
      </c>
      <c r="I914" s="88" t="str">
        <f t="array" ref="I914">IF(D914="","",XLOOKUP(D914,'Master Data'!K:K,'Master Data'!O:O,"Input in Master Data",0,1))</f>
        <v/>
      </c>
      <c r="J914" s="88" t="str">
        <f t="array" ref="J914">if(V914="","",XLOOKUP(V914,Master[Company],Master[Blow],"Unknown",0,1))</f>
        <v/>
      </c>
      <c r="K914" s="88" t="str">
        <f t="array" ref="K914">if(V914="","",XLOOKUP(V914,Master[Company],Master[Pigging],"Unknown",0,1))</f>
        <v/>
      </c>
      <c r="L914" s="88" t="str">
        <f t="array" ref="L914">if(V914="","",XLOOKUP(V914,Master[Company],Master[Load Method],"Unknown",0,1))</f>
        <v/>
      </c>
      <c r="M914" s="88" t="str">
        <f t="array" ref="M914">if(V914="","",XLOOKUP(V914,Master[Company],Master[Line Distance],"Unknown",0,1))</f>
        <v/>
      </c>
      <c r="N914" s="164"/>
      <c r="O914" s="301"/>
      <c r="P914" s="88"/>
      <c r="Q914" s="88" t="str">
        <f t="array" ref="Q914">if(V914="","",XLOOKUP(V914,Master[Company],Master[Terms],"NA",0,1))</f>
        <v/>
      </c>
      <c r="R914" s="88" t="str">
        <f t="shared" si="3"/>
        <v/>
      </c>
      <c r="S914" s="88" t="str">
        <f t="array" ref="S914">if(V914="","",XLOOKUP(V914,Master[Company],Master[Group],"NA",0,1))</f>
        <v/>
      </c>
      <c r="T914" s="88" t="str">
        <f t="array" ref="T914">if(V914="","",XLOOKUP(V914,Master[Company],Master[Loading Location],"NA",0,1))</f>
        <v/>
      </c>
      <c r="U914" s="88" t="str">
        <f t="array" ref="U914">if(V914="","",XLOOKUP(V914,Master[Company],Master[Acronym],"NA",0,1))</f>
        <v/>
      </c>
      <c r="V914" s="88"/>
      <c r="W914" s="90"/>
      <c r="X914" s="90"/>
      <c r="Y914" s="88"/>
      <c r="Z914" s="88" t="str">
        <f t="shared" si="5"/>
        <v/>
      </c>
      <c r="AA914" s="88"/>
      <c r="AB914" s="88"/>
      <c r="AC914" s="88"/>
      <c r="AD914" s="166"/>
      <c r="AE914" s="303"/>
      <c r="AF914" s="304"/>
      <c r="AG914" s="304"/>
      <c r="AH914" s="304"/>
      <c r="AI914" s="304"/>
      <c r="AJ914" s="304"/>
      <c r="AK914" s="304"/>
      <c r="AL914" s="305"/>
      <c r="AM914" s="304"/>
      <c r="AN914" s="304"/>
      <c r="AO914" s="304"/>
      <c r="AP914" s="304"/>
      <c r="AQ914" s="304"/>
      <c r="AR914" s="304"/>
      <c r="AS914" s="304"/>
      <c r="AT914" s="304"/>
      <c r="AU914" s="164"/>
      <c r="AV914" s="306"/>
      <c r="AW914" s="306"/>
      <c r="AX914" s="164"/>
      <c r="AY914" s="166"/>
      <c r="AZ914" s="88"/>
      <c r="BA914" s="88"/>
      <c r="BB914" s="88"/>
      <c r="BC914" s="88"/>
      <c r="BD914" s="307"/>
      <c r="BE914" s="88"/>
      <c r="BF914" s="88"/>
      <c r="BG914" s="88"/>
      <c r="BH914" s="308"/>
      <c r="BI914" s="309"/>
      <c r="BJ914" s="310"/>
      <c r="BK914" s="310"/>
      <c r="BL914" s="310"/>
      <c r="BM914" s="310"/>
      <c r="BN914" s="214"/>
    </row>
    <row r="915" ht="22.5" customHeight="1">
      <c r="A915" s="85" t="str">
        <f t="shared" si="6"/>
        <v/>
      </c>
      <c r="B915" s="321"/>
      <c r="C915" s="319" t="str">
        <f t="shared" si="1"/>
        <v/>
      </c>
      <c r="D915" s="322"/>
      <c r="E915" s="320" t="str">
        <f t="shared" si="2"/>
        <v/>
      </c>
      <c r="F915" s="323"/>
      <c r="G915" s="164"/>
      <c r="H915" s="88" t="str">
        <f t="array" ref="H915">IF(D915="","",XLOOKUP(D915,'Master Data'!K:K,'Master Data'!N:N,"Input in Master Data",0,1))</f>
        <v/>
      </c>
      <c r="I915" s="88" t="str">
        <f t="array" ref="I915">IF(D915="","",XLOOKUP(D915,'Master Data'!K:K,'Master Data'!O:O,"Input in Master Data",0,1))</f>
        <v/>
      </c>
      <c r="J915" s="88" t="str">
        <f t="array" ref="J915">if(V915="","",XLOOKUP(V915,Master[Company],Master[Blow],"Unknown",0,1))</f>
        <v/>
      </c>
      <c r="K915" s="88" t="str">
        <f t="array" ref="K915">if(V915="","",XLOOKUP(V915,Master[Company],Master[Pigging],"Unknown",0,1))</f>
        <v/>
      </c>
      <c r="L915" s="88" t="str">
        <f t="array" ref="L915">if(V915="","",XLOOKUP(V915,Master[Company],Master[Load Method],"Unknown",0,1))</f>
        <v/>
      </c>
      <c r="M915" s="88" t="str">
        <f t="array" ref="M915">if(V915="","",XLOOKUP(V915,Master[Company],Master[Line Distance],"Unknown",0,1))</f>
        <v/>
      </c>
      <c r="N915" s="164"/>
      <c r="O915" s="301"/>
      <c r="P915" s="88"/>
      <c r="Q915" s="88" t="str">
        <f t="array" ref="Q915">if(V915="","",XLOOKUP(V915,Master[Company],Master[Terms],"NA",0,1))</f>
        <v/>
      </c>
      <c r="R915" s="88" t="str">
        <f t="shared" si="3"/>
        <v/>
      </c>
      <c r="S915" s="88" t="str">
        <f t="array" ref="S915">if(V915="","",XLOOKUP(V915,Master[Company],Master[Group],"NA",0,1))</f>
        <v/>
      </c>
      <c r="T915" s="88" t="str">
        <f t="array" ref="T915">if(V915="","",XLOOKUP(V915,Master[Company],Master[Loading Location],"NA",0,1))</f>
        <v/>
      </c>
      <c r="U915" s="88" t="str">
        <f t="array" ref="U915">if(V915="","",XLOOKUP(V915,Master[Company],Master[Acronym],"NA",0,1))</f>
        <v/>
      </c>
      <c r="V915" s="88"/>
      <c r="W915" s="90"/>
      <c r="X915" s="90"/>
      <c r="Y915" s="88"/>
      <c r="Z915" s="88" t="str">
        <f t="shared" si="5"/>
        <v/>
      </c>
      <c r="AA915" s="88"/>
      <c r="AB915" s="88"/>
      <c r="AC915" s="88"/>
      <c r="AD915" s="166"/>
      <c r="AE915" s="303"/>
      <c r="AF915" s="304"/>
      <c r="AG915" s="304"/>
      <c r="AH915" s="304"/>
      <c r="AI915" s="304"/>
      <c r="AJ915" s="304"/>
      <c r="AK915" s="304"/>
      <c r="AL915" s="305"/>
      <c r="AM915" s="304"/>
      <c r="AN915" s="304"/>
      <c r="AO915" s="304"/>
      <c r="AP915" s="304"/>
      <c r="AQ915" s="304"/>
      <c r="AR915" s="304"/>
      <c r="AS915" s="304"/>
      <c r="AT915" s="304"/>
      <c r="AU915" s="164"/>
      <c r="AV915" s="306"/>
      <c r="AW915" s="306"/>
      <c r="AX915" s="164"/>
      <c r="AY915" s="166"/>
      <c r="AZ915" s="88"/>
      <c r="BA915" s="88"/>
      <c r="BB915" s="88"/>
      <c r="BC915" s="88"/>
      <c r="BD915" s="307"/>
      <c r="BE915" s="88"/>
      <c r="BF915" s="88"/>
      <c r="BG915" s="88"/>
      <c r="BH915" s="308"/>
      <c r="BI915" s="309"/>
      <c r="BJ915" s="310"/>
      <c r="BK915" s="310"/>
      <c r="BL915" s="310"/>
      <c r="BM915" s="310"/>
      <c r="BN915" s="214"/>
    </row>
    <row r="916" ht="22.5" customHeight="1">
      <c r="A916" s="85" t="str">
        <f t="shared" si="6"/>
        <v/>
      </c>
      <c r="B916" s="321"/>
      <c r="C916" s="319" t="str">
        <f t="shared" si="1"/>
        <v/>
      </c>
      <c r="D916" s="322"/>
      <c r="E916" s="320" t="str">
        <f t="shared" si="2"/>
        <v/>
      </c>
      <c r="F916" s="323"/>
      <c r="G916" s="164"/>
      <c r="H916" s="88" t="str">
        <f t="array" ref="H916">IF(D916="","",XLOOKUP(D916,'Master Data'!K:K,'Master Data'!N:N,"Input in Master Data",0,1))</f>
        <v/>
      </c>
      <c r="I916" s="88" t="str">
        <f t="array" ref="I916">IF(D916="","",XLOOKUP(D916,'Master Data'!K:K,'Master Data'!O:O,"Input in Master Data",0,1))</f>
        <v/>
      </c>
      <c r="J916" s="88" t="str">
        <f t="array" ref="J916">if(V916="","",XLOOKUP(V916,Master[Company],Master[Blow],"Unknown",0,1))</f>
        <v/>
      </c>
      <c r="K916" s="88" t="str">
        <f t="array" ref="K916">if(V916="","",XLOOKUP(V916,Master[Company],Master[Pigging],"Unknown",0,1))</f>
        <v/>
      </c>
      <c r="L916" s="88" t="str">
        <f t="array" ref="L916">if(V916="","",XLOOKUP(V916,Master[Company],Master[Load Method],"Unknown",0,1))</f>
        <v/>
      </c>
      <c r="M916" s="88" t="str">
        <f t="array" ref="M916">if(V916="","",XLOOKUP(V916,Master[Company],Master[Line Distance],"Unknown",0,1))</f>
        <v/>
      </c>
      <c r="N916" s="164"/>
      <c r="O916" s="301"/>
      <c r="P916" s="88"/>
      <c r="Q916" s="88" t="str">
        <f t="array" ref="Q916">if(V916="","",XLOOKUP(V916,Master[Company],Master[Terms],"NA",0,1))</f>
        <v/>
      </c>
      <c r="R916" s="88" t="str">
        <f t="shared" si="3"/>
        <v/>
      </c>
      <c r="S916" s="88" t="str">
        <f t="array" ref="S916">if(V916="","",XLOOKUP(V916,Master[Company],Master[Group],"NA",0,1))</f>
        <v/>
      </c>
      <c r="T916" s="88" t="str">
        <f t="array" ref="T916">if(V916="","",XLOOKUP(V916,Master[Company],Master[Loading Location],"NA",0,1))</f>
        <v/>
      </c>
      <c r="U916" s="88" t="str">
        <f t="array" ref="U916">if(V916="","",XLOOKUP(V916,Master[Company],Master[Acronym],"NA",0,1))</f>
        <v/>
      </c>
      <c r="V916" s="88"/>
      <c r="W916" s="90"/>
      <c r="X916" s="90"/>
      <c r="Y916" s="88"/>
      <c r="Z916" s="88" t="str">
        <f t="shared" si="5"/>
        <v/>
      </c>
      <c r="AA916" s="88"/>
      <c r="AB916" s="88"/>
      <c r="AC916" s="88"/>
      <c r="AD916" s="166"/>
      <c r="AE916" s="303"/>
      <c r="AF916" s="304"/>
      <c r="AG916" s="304"/>
      <c r="AH916" s="304"/>
      <c r="AI916" s="304"/>
      <c r="AJ916" s="304"/>
      <c r="AK916" s="304"/>
      <c r="AL916" s="305"/>
      <c r="AM916" s="304"/>
      <c r="AN916" s="304"/>
      <c r="AO916" s="304"/>
      <c r="AP916" s="304"/>
      <c r="AQ916" s="304"/>
      <c r="AR916" s="304"/>
      <c r="AS916" s="304"/>
      <c r="AT916" s="304"/>
      <c r="AU916" s="164"/>
      <c r="AV916" s="306"/>
      <c r="AW916" s="306"/>
      <c r="AX916" s="164"/>
      <c r="AY916" s="166"/>
      <c r="AZ916" s="88"/>
      <c r="BA916" s="88"/>
      <c r="BB916" s="88"/>
      <c r="BC916" s="88"/>
      <c r="BD916" s="307"/>
      <c r="BE916" s="88"/>
      <c r="BF916" s="88"/>
      <c r="BG916" s="88"/>
      <c r="BH916" s="308"/>
      <c r="BI916" s="309"/>
      <c r="BJ916" s="310"/>
      <c r="BK916" s="310"/>
      <c r="BL916" s="310"/>
      <c r="BM916" s="310"/>
      <c r="BN916" s="214"/>
    </row>
    <row r="917" ht="22.5" customHeight="1">
      <c r="A917" s="85" t="str">
        <f t="shared" si="6"/>
        <v/>
      </c>
      <c r="B917" s="321"/>
      <c r="C917" s="319" t="str">
        <f t="shared" si="1"/>
        <v/>
      </c>
      <c r="D917" s="322"/>
      <c r="E917" s="320" t="str">
        <f t="shared" si="2"/>
        <v/>
      </c>
      <c r="F917" s="323"/>
      <c r="G917" s="164"/>
      <c r="H917" s="88" t="str">
        <f t="array" ref="H917">IF(D917="","",XLOOKUP(D917,'Master Data'!K:K,'Master Data'!N:N,"Input in Master Data",0,1))</f>
        <v/>
      </c>
      <c r="I917" s="88" t="str">
        <f t="array" ref="I917">IF(D917="","",XLOOKUP(D917,'Master Data'!K:K,'Master Data'!O:O,"Input in Master Data",0,1))</f>
        <v/>
      </c>
      <c r="J917" s="88" t="str">
        <f t="array" ref="J917">if(V917="","",XLOOKUP(V917,Master[Company],Master[Blow],"Unknown",0,1))</f>
        <v/>
      </c>
      <c r="K917" s="88" t="str">
        <f t="array" ref="K917">if(V917="","",XLOOKUP(V917,Master[Company],Master[Pigging],"Unknown",0,1))</f>
        <v/>
      </c>
      <c r="L917" s="88" t="str">
        <f t="array" ref="L917">if(V917="","",XLOOKUP(V917,Master[Company],Master[Load Method],"Unknown",0,1))</f>
        <v/>
      </c>
      <c r="M917" s="88" t="str">
        <f t="array" ref="M917">if(V917="","",XLOOKUP(V917,Master[Company],Master[Line Distance],"Unknown",0,1))</f>
        <v/>
      </c>
      <c r="N917" s="164"/>
      <c r="O917" s="301"/>
      <c r="P917" s="88"/>
      <c r="Q917" s="88" t="str">
        <f t="array" ref="Q917">if(V917="","",XLOOKUP(V917,Master[Company],Master[Terms],"NA",0,1))</f>
        <v/>
      </c>
      <c r="R917" s="88" t="str">
        <f t="shared" si="3"/>
        <v/>
      </c>
      <c r="S917" s="88" t="str">
        <f t="array" ref="S917">if(V917="","",XLOOKUP(V917,Master[Company],Master[Group],"NA",0,1))</f>
        <v/>
      </c>
      <c r="T917" s="88" t="str">
        <f t="array" ref="T917">if(V917="","",XLOOKUP(V917,Master[Company],Master[Loading Location],"NA",0,1))</f>
        <v/>
      </c>
      <c r="U917" s="88" t="str">
        <f t="array" ref="U917">if(V917="","",XLOOKUP(V917,Master[Company],Master[Acronym],"NA",0,1))</f>
        <v/>
      </c>
      <c r="V917" s="88"/>
      <c r="W917" s="90"/>
      <c r="X917" s="90"/>
      <c r="Y917" s="88"/>
      <c r="Z917" s="88" t="str">
        <f t="shared" si="5"/>
        <v/>
      </c>
      <c r="AA917" s="88"/>
      <c r="AB917" s="88"/>
      <c r="AC917" s="88"/>
      <c r="AD917" s="166"/>
      <c r="AE917" s="303"/>
      <c r="AF917" s="304"/>
      <c r="AG917" s="304"/>
      <c r="AH917" s="304"/>
      <c r="AI917" s="304"/>
      <c r="AJ917" s="304"/>
      <c r="AK917" s="304"/>
      <c r="AL917" s="305"/>
      <c r="AM917" s="304"/>
      <c r="AN917" s="304"/>
      <c r="AO917" s="304"/>
      <c r="AP917" s="304"/>
      <c r="AQ917" s="304"/>
      <c r="AR917" s="304"/>
      <c r="AS917" s="304"/>
      <c r="AT917" s="304"/>
      <c r="AU917" s="164"/>
      <c r="AV917" s="306"/>
      <c r="AW917" s="306"/>
      <c r="AX917" s="164"/>
      <c r="AY917" s="166"/>
      <c r="AZ917" s="88"/>
      <c r="BA917" s="88"/>
      <c r="BB917" s="88"/>
      <c r="BC917" s="88"/>
      <c r="BD917" s="307"/>
      <c r="BE917" s="88"/>
      <c r="BF917" s="88"/>
      <c r="BG917" s="88"/>
      <c r="BH917" s="308"/>
      <c r="BI917" s="309"/>
      <c r="BJ917" s="310"/>
      <c r="BK917" s="310"/>
      <c r="BL917" s="310"/>
      <c r="BM917" s="310"/>
      <c r="BN917" s="214"/>
    </row>
    <row r="918" ht="22.5" customHeight="1">
      <c r="A918" s="85" t="str">
        <f t="shared" si="6"/>
        <v/>
      </c>
      <c r="B918" s="321"/>
      <c r="C918" s="319" t="str">
        <f t="shared" si="1"/>
        <v/>
      </c>
      <c r="D918" s="322"/>
      <c r="E918" s="320" t="str">
        <f t="shared" si="2"/>
        <v/>
      </c>
      <c r="F918" s="323"/>
      <c r="G918" s="164"/>
      <c r="H918" s="88" t="str">
        <f t="array" ref="H918">IF(D918="","",XLOOKUP(D918,'Master Data'!K:K,'Master Data'!N:N,"Input in Master Data",0,1))</f>
        <v/>
      </c>
      <c r="I918" s="88" t="str">
        <f t="array" ref="I918">IF(D918="","",XLOOKUP(D918,'Master Data'!K:K,'Master Data'!O:O,"Input in Master Data",0,1))</f>
        <v/>
      </c>
      <c r="J918" s="88" t="str">
        <f t="array" ref="J918">if(V918="","",XLOOKUP(V918,Master[Company],Master[Blow],"Unknown",0,1))</f>
        <v/>
      </c>
      <c r="K918" s="88" t="str">
        <f t="array" ref="K918">if(V918="","",XLOOKUP(V918,Master[Company],Master[Pigging],"Unknown",0,1))</f>
        <v/>
      </c>
      <c r="L918" s="88" t="str">
        <f t="array" ref="L918">if(V918="","",XLOOKUP(V918,Master[Company],Master[Load Method],"Unknown",0,1))</f>
        <v/>
      </c>
      <c r="M918" s="88" t="str">
        <f t="array" ref="M918">if(V918="","",XLOOKUP(V918,Master[Company],Master[Line Distance],"Unknown",0,1))</f>
        <v/>
      </c>
      <c r="N918" s="164"/>
      <c r="O918" s="301"/>
      <c r="P918" s="88"/>
      <c r="Q918" s="88" t="str">
        <f t="array" ref="Q918">if(V918="","",XLOOKUP(V918,Master[Company],Master[Terms],"NA",0,1))</f>
        <v/>
      </c>
      <c r="R918" s="88" t="str">
        <f t="shared" si="3"/>
        <v/>
      </c>
      <c r="S918" s="88" t="str">
        <f t="array" ref="S918">if(V918="","",XLOOKUP(V918,Master[Company],Master[Group],"NA",0,1))</f>
        <v/>
      </c>
      <c r="T918" s="88" t="str">
        <f t="array" ref="T918">if(V918="","",XLOOKUP(V918,Master[Company],Master[Loading Location],"NA",0,1))</f>
        <v/>
      </c>
      <c r="U918" s="88" t="str">
        <f t="array" ref="U918">if(V918="","",XLOOKUP(V918,Master[Company],Master[Acronym],"NA",0,1))</f>
        <v/>
      </c>
      <c r="V918" s="88"/>
      <c r="W918" s="90"/>
      <c r="X918" s="90"/>
      <c r="Y918" s="88"/>
      <c r="Z918" s="88" t="str">
        <f t="shared" si="5"/>
        <v/>
      </c>
      <c r="AA918" s="88"/>
      <c r="AB918" s="88"/>
      <c r="AC918" s="88"/>
      <c r="AD918" s="166"/>
      <c r="AE918" s="303"/>
      <c r="AF918" s="304"/>
      <c r="AG918" s="304"/>
      <c r="AH918" s="304"/>
      <c r="AI918" s="304"/>
      <c r="AJ918" s="304"/>
      <c r="AK918" s="304"/>
      <c r="AL918" s="305"/>
      <c r="AM918" s="304"/>
      <c r="AN918" s="304"/>
      <c r="AO918" s="304"/>
      <c r="AP918" s="304"/>
      <c r="AQ918" s="304"/>
      <c r="AR918" s="304"/>
      <c r="AS918" s="304"/>
      <c r="AT918" s="304"/>
      <c r="AU918" s="164"/>
      <c r="AV918" s="306"/>
      <c r="AW918" s="306"/>
      <c r="AX918" s="164"/>
      <c r="AY918" s="166"/>
      <c r="AZ918" s="88"/>
      <c r="BA918" s="88"/>
      <c r="BB918" s="88"/>
      <c r="BC918" s="88"/>
      <c r="BD918" s="307"/>
      <c r="BE918" s="88"/>
      <c r="BF918" s="88"/>
      <c r="BG918" s="88"/>
      <c r="BH918" s="308"/>
      <c r="BI918" s="309"/>
      <c r="BJ918" s="310"/>
      <c r="BK918" s="310"/>
      <c r="BL918" s="310"/>
      <c r="BM918" s="310"/>
      <c r="BN918" s="214"/>
    </row>
    <row r="919" ht="22.5" customHeight="1">
      <c r="A919" s="85" t="str">
        <f t="shared" si="6"/>
        <v/>
      </c>
      <c r="B919" s="321"/>
      <c r="C919" s="319" t="str">
        <f t="shared" si="1"/>
        <v/>
      </c>
      <c r="D919" s="322"/>
      <c r="E919" s="320" t="str">
        <f t="shared" si="2"/>
        <v/>
      </c>
      <c r="F919" s="323"/>
      <c r="G919" s="164"/>
      <c r="H919" s="88" t="str">
        <f t="array" ref="H919">IF(D919="","",XLOOKUP(D919,'Master Data'!K:K,'Master Data'!N:N,"Input in Master Data",0,1))</f>
        <v/>
      </c>
      <c r="I919" s="88" t="str">
        <f t="array" ref="I919">IF(D919="","",XLOOKUP(D919,'Master Data'!K:K,'Master Data'!O:O,"Input in Master Data",0,1))</f>
        <v/>
      </c>
      <c r="J919" s="88" t="str">
        <f t="array" ref="J919">if(V919="","",XLOOKUP(V919,Master[Company],Master[Blow],"Unknown",0,1))</f>
        <v/>
      </c>
      <c r="K919" s="88" t="str">
        <f t="array" ref="K919">if(V919="","",XLOOKUP(V919,Master[Company],Master[Pigging],"Unknown",0,1))</f>
        <v/>
      </c>
      <c r="L919" s="88" t="str">
        <f t="array" ref="L919">if(V919="","",XLOOKUP(V919,Master[Company],Master[Load Method],"Unknown",0,1))</f>
        <v/>
      </c>
      <c r="M919" s="88" t="str">
        <f t="array" ref="M919">if(V919="","",XLOOKUP(V919,Master[Company],Master[Line Distance],"Unknown",0,1))</f>
        <v/>
      </c>
      <c r="N919" s="164"/>
      <c r="O919" s="301"/>
      <c r="P919" s="88"/>
      <c r="Q919" s="88" t="str">
        <f t="array" ref="Q919">if(V919="","",XLOOKUP(V919,Master[Company],Master[Terms],"NA",0,1))</f>
        <v/>
      </c>
      <c r="R919" s="88" t="str">
        <f t="shared" si="3"/>
        <v/>
      </c>
      <c r="S919" s="88" t="str">
        <f t="array" ref="S919">if(V919="","",XLOOKUP(V919,Master[Company],Master[Group],"NA",0,1))</f>
        <v/>
      </c>
      <c r="T919" s="88" t="str">
        <f t="array" ref="T919">if(V919="","",XLOOKUP(V919,Master[Company],Master[Loading Location],"NA",0,1))</f>
        <v/>
      </c>
      <c r="U919" s="88" t="str">
        <f t="array" ref="U919">if(V919="","",XLOOKUP(V919,Master[Company],Master[Acronym],"NA",0,1))</f>
        <v/>
      </c>
      <c r="V919" s="88"/>
      <c r="W919" s="90"/>
      <c r="X919" s="90"/>
      <c r="Y919" s="88"/>
      <c r="Z919" s="88" t="str">
        <f t="shared" si="5"/>
        <v/>
      </c>
      <c r="AA919" s="88"/>
      <c r="AB919" s="88"/>
      <c r="AC919" s="88"/>
      <c r="AD919" s="166"/>
      <c r="AE919" s="303"/>
      <c r="AF919" s="304"/>
      <c r="AG919" s="304"/>
      <c r="AH919" s="304"/>
      <c r="AI919" s="304"/>
      <c r="AJ919" s="304"/>
      <c r="AK919" s="304"/>
      <c r="AL919" s="305"/>
      <c r="AM919" s="304"/>
      <c r="AN919" s="304"/>
      <c r="AO919" s="304"/>
      <c r="AP919" s="304"/>
      <c r="AQ919" s="304"/>
      <c r="AR919" s="304"/>
      <c r="AS919" s="304"/>
      <c r="AT919" s="304"/>
      <c r="AU919" s="164"/>
      <c r="AV919" s="306"/>
      <c r="AW919" s="306"/>
      <c r="AX919" s="164"/>
      <c r="AY919" s="166"/>
      <c r="AZ919" s="88"/>
      <c r="BA919" s="88"/>
      <c r="BB919" s="88"/>
      <c r="BC919" s="88"/>
      <c r="BD919" s="307"/>
      <c r="BE919" s="88"/>
      <c r="BF919" s="88"/>
      <c r="BG919" s="88"/>
      <c r="BH919" s="308"/>
      <c r="BI919" s="309"/>
      <c r="BJ919" s="310"/>
      <c r="BK919" s="310"/>
      <c r="BL919" s="310"/>
      <c r="BM919" s="310"/>
      <c r="BN919" s="214"/>
    </row>
    <row r="920" ht="22.5" customHeight="1">
      <c r="A920" s="85" t="str">
        <f t="shared" si="6"/>
        <v/>
      </c>
      <c r="B920" s="321"/>
      <c r="C920" s="319" t="str">
        <f t="shared" si="1"/>
        <v/>
      </c>
      <c r="D920" s="322"/>
      <c r="E920" s="320" t="str">
        <f t="shared" si="2"/>
        <v/>
      </c>
      <c r="F920" s="323"/>
      <c r="G920" s="164"/>
      <c r="H920" s="88" t="str">
        <f t="array" ref="H920">IF(D920="","",XLOOKUP(D920,'Master Data'!K:K,'Master Data'!N:N,"Input in Master Data",0,1))</f>
        <v/>
      </c>
      <c r="I920" s="88" t="str">
        <f t="array" ref="I920">IF(D920="","",XLOOKUP(D920,'Master Data'!K:K,'Master Data'!O:O,"Input in Master Data",0,1))</f>
        <v/>
      </c>
      <c r="J920" s="88" t="str">
        <f t="array" ref="J920">if(V920="","",XLOOKUP(V920,Master[Company],Master[Blow],"Unknown",0,1))</f>
        <v/>
      </c>
      <c r="K920" s="88" t="str">
        <f t="array" ref="K920">if(V920="","",XLOOKUP(V920,Master[Company],Master[Pigging],"Unknown",0,1))</f>
        <v/>
      </c>
      <c r="L920" s="88" t="str">
        <f t="array" ref="L920">if(V920="","",XLOOKUP(V920,Master[Company],Master[Load Method],"Unknown",0,1))</f>
        <v/>
      </c>
      <c r="M920" s="88" t="str">
        <f t="array" ref="M920">if(V920="","",XLOOKUP(V920,Master[Company],Master[Line Distance],"Unknown",0,1))</f>
        <v/>
      </c>
      <c r="N920" s="164"/>
      <c r="O920" s="301"/>
      <c r="P920" s="88"/>
      <c r="Q920" s="88" t="str">
        <f t="array" ref="Q920">if(V920="","",XLOOKUP(V920,Master[Company],Master[Terms],"NA",0,1))</f>
        <v/>
      </c>
      <c r="R920" s="88" t="str">
        <f t="shared" si="3"/>
        <v/>
      </c>
      <c r="S920" s="88" t="str">
        <f t="array" ref="S920">if(V920="","",XLOOKUP(V920,Master[Company],Master[Group],"NA",0,1))</f>
        <v/>
      </c>
      <c r="T920" s="88" t="str">
        <f t="array" ref="T920">if(V920="","",XLOOKUP(V920,Master[Company],Master[Loading Location],"NA",0,1))</f>
        <v/>
      </c>
      <c r="U920" s="88" t="str">
        <f t="array" ref="U920">if(V920="","",XLOOKUP(V920,Master[Company],Master[Acronym],"NA",0,1))</f>
        <v/>
      </c>
      <c r="V920" s="88"/>
      <c r="W920" s="90"/>
      <c r="X920" s="90"/>
      <c r="Y920" s="88"/>
      <c r="Z920" s="88" t="str">
        <f t="shared" si="5"/>
        <v/>
      </c>
      <c r="AA920" s="88"/>
      <c r="AB920" s="88"/>
      <c r="AC920" s="88"/>
      <c r="AD920" s="166"/>
      <c r="AE920" s="303"/>
      <c r="AF920" s="304"/>
      <c r="AG920" s="304"/>
      <c r="AH920" s="304"/>
      <c r="AI920" s="304"/>
      <c r="AJ920" s="304"/>
      <c r="AK920" s="304"/>
      <c r="AL920" s="305"/>
      <c r="AM920" s="304"/>
      <c r="AN920" s="304"/>
      <c r="AO920" s="304"/>
      <c r="AP920" s="304"/>
      <c r="AQ920" s="304"/>
      <c r="AR920" s="304"/>
      <c r="AS920" s="304"/>
      <c r="AT920" s="304"/>
      <c r="AU920" s="164"/>
      <c r="AV920" s="306"/>
      <c r="AW920" s="306"/>
      <c r="AX920" s="164"/>
      <c r="AY920" s="166"/>
      <c r="AZ920" s="88"/>
      <c r="BA920" s="88"/>
      <c r="BB920" s="88"/>
      <c r="BC920" s="88"/>
      <c r="BD920" s="307"/>
      <c r="BE920" s="88"/>
      <c r="BF920" s="88"/>
      <c r="BG920" s="88"/>
      <c r="BH920" s="308"/>
      <c r="BI920" s="309"/>
      <c r="BJ920" s="310"/>
      <c r="BK920" s="310"/>
      <c r="BL920" s="310"/>
      <c r="BM920" s="310"/>
      <c r="BN920" s="214"/>
    </row>
    <row r="921" ht="22.5" customHeight="1">
      <c r="A921" s="85" t="str">
        <f t="shared" si="6"/>
        <v/>
      </c>
      <c r="B921" s="321"/>
      <c r="C921" s="319" t="str">
        <f t="shared" si="1"/>
        <v/>
      </c>
      <c r="D921" s="322"/>
      <c r="E921" s="320" t="str">
        <f t="shared" si="2"/>
        <v/>
      </c>
      <c r="F921" s="323"/>
      <c r="G921" s="164"/>
      <c r="H921" s="88" t="str">
        <f t="array" ref="H921">IF(D921="","",XLOOKUP(D921,'Master Data'!K:K,'Master Data'!N:N,"Input in Master Data",0,1))</f>
        <v/>
      </c>
      <c r="I921" s="88" t="str">
        <f t="array" ref="I921">IF(D921="","",XLOOKUP(D921,'Master Data'!K:K,'Master Data'!O:O,"Input in Master Data",0,1))</f>
        <v/>
      </c>
      <c r="J921" s="88" t="str">
        <f t="array" ref="J921">if(V921="","",XLOOKUP(V921,Master[Company],Master[Blow],"Unknown",0,1))</f>
        <v/>
      </c>
      <c r="K921" s="88" t="str">
        <f t="array" ref="K921">if(V921="","",XLOOKUP(V921,Master[Company],Master[Pigging],"Unknown",0,1))</f>
        <v/>
      </c>
      <c r="L921" s="88" t="str">
        <f t="array" ref="L921">if(V921="","",XLOOKUP(V921,Master[Company],Master[Load Method],"Unknown",0,1))</f>
        <v/>
      </c>
      <c r="M921" s="88" t="str">
        <f t="array" ref="M921">if(V921="","",XLOOKUP(V921,Master[Company],Master[Line Distance],"Unknown",0,1))</f>
        <v/>
      </c>
      <c r="N921" s="164"/>
      <c r="O921" s="301"/>
      <c r="P921" s="88"/>
      <c r="Q921" s="88" t="str">
        <f t="array" ref="Q921">if(V921="","",XLOOKUP(V921,Master[Company],Master[Terms],"NA",0,1))</f>
        <v/>
      </c>
      <c r="R921" s="88" t="str">
        <f t="shared" si="3"/>
        <v/>
      </c>
      <c r="S921" s="88" t="str">
        <f t="array" ref="S921">if(V921="","",XLOOKUP(V921,Master[Company],Master[Group],"NA",0,1))</f>
        <v/>
      </c>
      <c r="T921" s="88" t="str">
        <f t="array" ref="T921">if(V921="","",XLOOKUP(V921,Master[Company],Master[Loading Location],"NA",0,1))</f>
        <v/>
      </c>
      <c r="U921" s="88" t="str">
        <f t="array" ref="U921">if(V921="","",XLOOKUP(V921,Master[Company],Master[Acronym],"NA",0,1))</f>
        <v/>
      </c>
      <c r="V921" s="88"/>
      <c r="W921" s="90"/>
      <c r="X921" s="90"/>
      <c r="Y921" s="88"/>
      <c r="Z921" s="88" t="str">
        <f t="shared" si="5"/>
        <v/>
      </c>
      <c r="AA921" s="88"/>
      <c r="AB921" s="88"/>
      <c r="AC921" s="88"/>
      <c r="AD921" s="166"/>
      <c r="AE921" s="303"/>
      <c r="AF921" s="304"/>
      <c r="AG921" s="304"/>
      <c r="AH921" s="304"/>
      <c r="AI921" s="304"/>
      <c r="AJ921" s="304"/>
      <c r="AK921" s="304"/>
      <c r="AL921" s="305"/>
      <c r="AM921" s="304"/>
      <c r="AN921" s="304"/>
      <c r="AO921" s="304"/>
      <c r="AP921" s="304"/>
      <c r="AQ921" s="304"/>
      <c r="AR921" s="304"/>
      <c r="AS921" s="304"/>
      <c r="AT921" s="304"/>
      <c r="AU921" s="164"/>
      <c r="AV921" s="306"/>
      <c r="AW921" s="306"/>
      <c r="AX921" s="164"/>
      <c r="AY921" s="166"/>
      <c r="AZ921" s="88"/>
      <c r="BA921" s="88"/>
      <c r="BB921" s="88"/>
      <c r="BC921" s="88"/>
      <c r="BD921" s="307"/>
      <c r="BE921" s="88"/>
      <c r="BF921" s="88"/>
      <c r="BG921" s="88"/>
      <c r="BH921" s="308"/>
      <c r="BI921" s="309"/>
      <c r="BJ921" s="310"/>
      <c r="BK921" s="310"/>
      <c r="BL921" s="310"/>
      <c r="BM921" s="310"/>
      <c r="BN921" s="214"/>
    </row>
    <row r="922" ht="22.5" customHeight="1">
      <c r="A922" s="85" t="str">
        <f t="shared" si="6"/>
        <v/>
      </c>
      <c r="B922" s="321"/>
      <c r="C922" s="319" t="str">
        <f t="shared" si="1"/>
        <v/>
      </c>
      <c r="D922" s="322"/>
      <c r="E922" s="320" t="str">
        <f t="shared" si="2"/>
        <v/>
      </c>
      <c r="F922" s="323"/>
      <c r="G922" s="164"/>
      <c r="H922" s="88" t="str">
        <f t="array" ref="H922">IF(D922="","",XLOOKUP(D922,'Master Data'!K:K,'Master Data'!N:N,"Input in Master Data",0,1))</f>
        <v/>
      </c>
      <c r="I922" s="88" t="str">
        <f t="array" ref="I922">IF(D922="","",XLOOKUP(D922,'Master Data'!K:K,'Master Data'!O:O,"Input in Master Data",0,1))</f>
        <v/>
      </c>
      <c r="J922" s="88" t="str">
        <f t="array" ref="J922">if(V922="","",XLOOKUP(V922,Master[Company],Master[Blow],"Unknown",0,1))</f>
        <v/>
      </c>
      <c r="K922" s="88" t="str">
        <f t="array" ref="K922">if(V922="","",XLOOKUP(V922,Master[Company],Master[Pigging],"Unknown",0,1))</f>
        <v/>
      </c>
      <c r="L922" s="88" t="str">
        <f t="array" ref="L922">if(V922="","",XLOOKUP(V922,Master[Company],Master[Load Method],"Unknown",0,1))</f>
        <v/>
      </c>
      <c r="M922" s="88" t="str">
        <f t="array" ref="M922">if(V922="","",XLOOKUP(V922,Master[Company],Master[Line Distance],"Unknown",0,1))</f>
        <v/>
      </c>
      <c r="N922" s="164"/>
      <c r="O922" s="301"/>
      <c r="P922" s="88"/>
      <c r="Q922" s="88" t="str">
        <f t="array" ref="Q922">if(V922="","",XLOOKUP(V922,Master[Company],Master[Terms],"NA",0,1))</f>
        <v/>
      </c>
      <c r="R922" s="88" t="str">
        <f t="shared" si="3"/>
        <v/>
      </c>
      <c r="S922" s="88" t="str">
        <f t="array" ref="S922">if(V922="","",XLOOKUP(V922,Master[Company],Master[Group],"NA",0,1))</f>
        <v/>
      </c>
      <c r="T922" s="88" t="str">
        <f t="array" ref="T922">if(V922="","",XLOOKUP(V922,Master[Company],Master[Loading Location],"NA",0,1))</f>
        <v/>
      </c>
      <c r="U922" s="88" t="str">
        <f t="array" ref="U922">if(V922="","",XLOOKUP(V922,Master[Company],Master[Acronym],"NA",0,1))</f>
        <v/>
      </c>
      <c r="V922" s="88"/>
      <c r="W922" s="90"/>
      <c r="X922" s="90"/>
      <c r="Y922" s="88"/>
      <c r="Z922" s="88" t="str">
        <f t="shared" si="5"/>
        <v/>
      </c>
      <c r="AA922" s="88"/>
      <c r="AB922" s="88"/>
      <c r="AC922" s="88"/>
      <c r="AD922" s="166"/>
      <c r="AE922" s="303"/>
      <c r="AF922" s="304"/>
      <c r="AG922" s="304"/>
      <c r="AH922" s="304"/>
      <c r="AI922" s="304"/>
      <c r="AJ922" s="304"/>
      <c r="AK922" s="304"/>
      <c r="AL922" s="305"/>
      <c r="AM922" s="304"/>
      <c r="AN922" s="304"/>
      <c r="AO922" s="304"/>
      <c r="AP922" s="304"/>
      <c r="AQ922" s="304"/>
      <c r="AR922" s="304"/>
      <c r="AS922" s="304"/>
      <c r="AT922" s="304"/>
      <c r="AU922" s="164"/>
      <c r="AV922" s="306"/>
      <c r="AW922" s="306"/>
      <c r="AX922" s="164"/>
      <c r="AY922" s="166"/>
      <c r="AZ922" s="88"/>
      <c r="BA922" s="88"/>
      <c r="BB922" s="88"/>
      <c r="BC922" s="88"/>
      <c r="BD922" s="307"/>
      <c r="BE922" s="88"/>
      <c r="BF922" s="88"/>
      <c r="BG922" s="88"/>
      <c r="BH922" s="308"/>
      <c r="BI922" s="309"/>
      <c r="BJ922" s="310"/>
      <c r="BK922" s="310"/>
      <c r="BL922" s="310"/>
      <c r="BM922" s="310"/>
      <c r="BN922" s="214"/>
    </row>
    <row r="923" ht="22.5" customHeight="1">
      <c r="A923" s="85" t="str">
        <f t="shared" si="6"/>
        <v/>
      </c>
      <c r="B923" s="321"/>
      <c r="C923" s="319" t="str">
        <f t="shared" si="1"/>
        <v/>
      </c>
      <c r="D923" s="322"/>
      <c r="E923" s="320" t="str">
        <f t="shared" si="2"/>
        <v/>
      </c>
      <c r="F923" s="323"/>
      <c r="G923" s="164"/>
      <c r="H923" s="88" t="str">
        <f t="array" ref="H923">IF(D923="","",XLOOKUP(D923,'Master Data'!K:K,'Master Data'!N:N,"Input in Master Data",0,1))</f>
        <v/>
      </c>
      <c r="I923" s="88" t="str">
        <f t="array" ref="I923">IF(D923="","",XLOOKUP(D923,'Master Data'!K:K,'Master Data'!O:O,"Input in Master Data",0,1))</f>
        <v/>
      </c>
      <c r="J923" s="88" t="str">
        <f t="array" ref="J923">if(V923="","",XLOOKUP(V923,Master[Company],Master[Blow],"Unknown",0,1))</f>
        <v/>
      </c>
      <c r="K923" s="88" t="str">
        <f t="array" ref="K923">if(V923="","",XLOOKUP(V923,Master[Company],Master[Pigging],"Unknown",0,1))</f>
        <v/>
      </c>
      <c r="L923" s="88" t="str">
        <f t="array" ref="L923">if(V923="","",XLOOKUP(V923,Master[Company],Master[Load Method],"Unknown",0,1))</f>
        <v/>
      </c>
      <c r="M923" s="88" t="str">
        <f t="array" ref="M923">if(V923="","",XLOOKUP(V923,Master[Company],Master[Line Distance],"Unknown",0,1))</f>
        <v/>
      </c>
      <c r="N923" s="164"/>
      <c r="O923" s="301"/>
      <c r="P923" s="88"/>
      <c r="Q923" s="88" t="str">
        <f t="array" ref="Q923">if(V923="","",XLOOKUP(V923,Master[Company],Master[Terms],"NA",0,1))</f>
        <v/>
      </c>
      <c r="R923" s="88" t="str">
        <f t="shared" si="3"/>
        <v/>
      </c>
      <c r="S923" s="88" t="str">
        <f t="array" ref="S923">if(V923="","",XLOOKUP(V923,Master[Company],Master[Group],"NA",0,1))</f>
        <v/>
      </c>
      <c r="T923" s="88" t="str">
        <f t="array" ref="T923">if(V923="","",XLOOKUP(V923,Master[Company],Master[Loading Location],"NA",0,1))</f>
        <v/>
      </c>
      <c r="U923" s="88" t="str">
        <f t="array" ref="U923">if(V923="","",XLOOKUP(V923,Master[Company],Master[Acronym],"NA",0,1))</f>
        <v/>
      </c>
      <c r="V923" s="88"/>
      <c r="W923" s="90"/>
      <c r="X923" s="90"/>
      <c r="Y923" s="88"/>
      <c r="Z923" s="88" t="str">
        <f t="shared" si="5"/>
        <v/>
      </c>
      <c r="AA923" s="88"/>
      <c r="AB923" s="88"/>
      <c r="AC923" s="88"/>
      <c r="AD923" s="166"/>
      <c r="AE923" s="303"/>
      <c r="AF923" s="304"/>
      <c r="AG923" s="304"/>
      <c r="AH923" s="304"/>
      <c r="AI923" s="304"/>
      <c r="AJ923" s="304"/>
      <c r="AK923" s="304"/>
      <c r="AL923" s="305"/>
      <c r="AM923" s="304"/>
      <c r="AN923" s="304"/>
      <c r="AO923" s="304"/>
      <c r="AP923" s="304"/>
      <c r="AQ923" s="304"/>
      <c r="AR923" s="304"/>
      <c r="AS923" s="304"/>
      <c r="AT923" s="304"/>
      <c r="AU923" s="164"/>
      <c r="AV923" s="306"/>
      <c r="AW923" s="306"/>
      <c r="AX923" s="164"/>
      <c r="AY923" s="166"/>
      <c r="AZ923" s="88"/>
      <c r="BA923" s="88"/>
      <c r="BB923" s="88"/>
      <c r="BC923" s="88"/>
      <c r="BD923" s="307"/>
      <c r="BE923" s="88"/>
      <c r="BF923" s="88"/>
      <c r="BG923" s="88"/>
      <c r="BH923" s="308"/>
      <c r="BI923" s="309"/>
      <c r="BJ923" s="310"/>
      <c r="BK923" s="310"/>
      <c r="BL923" s="310"/>
      <c r="BM923" s="310"/>
      <c r="BN923" s="214"/>
    </row>
    <row r="924" ht="22.5" customHeight="1">
      <c r="A924" s="85" t="str">
        <f t="shared" si="6"/>
        <v/>
      </c>
      <c r="B924" s="321"/>
      <c r="C924" s="319" t="str">
        <f t="shared" si="1"/>
        <v/>
      </c>
      <c r="D924" s="322"/>
      <c r="E924" s="320" t="str">
        <f t="shared" si="2"/>
        <v/>
      </c>
      <c r="F924" s="323"/>
      <c r="G924" s="164"/>
      <c r="H924" s="88" t="str">
        <f t="array" ref="H924">IF(D924="","",XLOOKUP(D924,'Master Data'!K:K,'Master Data'!N:N,"Input in Master Data",0,1))</f>
        <v/>
      </c>
      <c r="I924" s="88" t="str">
        <f t="array" ref="I924">IF(D924="","",XLOOKUP(D924,'Master Data'!K:K,'Master Data'!O:O,"Input in Master Data",0,1))</f>
        <v/>
      </c>
      <c r="J924" s="88" t="str">
        <f t="array" ref="J924">if(V924="","",XLOOKUP(V924,Master[Company],Master[Blow],"Unknown",0,1))</f>
        <v/>
      </c>
      <c r="K924" s="88" t="str">
        <f t="array" ref="K924">if(V924="","",XLOOKUP(V924,Master[Company],Master[Pigging],"Unknown",0,1))</f>
        <v/>
      </c>
      <c r="L924" s="88" t="str">
        <f t="array" ref="L924">if(V924="","",XLOOKUP(V924,Master[Company],Master[Load Method],"Unknown",0,1))</f>
        <v/>
      </c>
      <c r="M924" s="88" t="str">
        <f t="array" ref="M924">if(V924="","",XLOOKUP(V924,Master[Company],Master[Line Distance],"Unknown",0,1))</f>
        <v/>
      </c>
      <c r="N924" s="164"/>
      <c r="O924" s="301"/>
      <c r="P924" s="88"/>
      <c r="Q924" s="88" t="str">
        <f t="array" ref="Q924">if(V924="","",XLOOKUP(V924,Master[Company],Master[Terms],"NA",0,1))</f>
        <v/>
      </c>
      <c r="R924" s="88" t="str">
        <f t="shared" si="3"/>
        <v/>
      </c>
      <c r="S924" s="88" t="str">
        <f t="array" ref="S924">if(V924="","",XLOOKUP(V924,Master[Company],Master[Group],"NA",0,1))</f>
        <v/>
      </c>
      <c r="T924" s="88" t="str">
        <f t="array" ref="T924">if(V924="","",XLOOKUP(V924,Master[Company],Master[Loading Location],"NA",0,1))</f>
        <v/>
      </c>
      <c r="U924" s="88" t="str">
        <f t="array" ref="U924">if(V924="","",XLOOKUP(V924,Master[Company],Master[Acronym],"NA",0,1))</f>
        <v/>
      </c>
      <c r="V924" s="88"/>
      <c r="W924" s="90"/>
      <c r="X924" s="90"/>
      <c r="Y924" s="88"/>
      <c r="Z924" s="88" t="str">
        <f t="shared" si="5"/>
        <v/>
      </c>
      <c r="AA924" s="88"/>
      <c r="AB924" s="88"/>
      <c r="AC924" s="88"/>
      <c r="AD924" s="166"/>
      <c r="AE924" s="303"/>
      <c r="AF924" s="304"/>
      <c r="AG924" s="304"/>
      <c r="AH924" s="304"/>
      <c r="AI924" s="304"/>
      <c r="AJ924" s="304"/>
      <c r="AK924" s="304"/>
      <c r="AL924" s="305"/>
      <c r="AM924" s="304"/>
      <c r="AN924" s="304"/>
      <c r="AO924" s="304"/>
      <c r="AP924" s="304"/>
      <c r="AQ924" s="304"/>
      <c r="AR924" s="304"/>
      <c r="AS924" s="304"/>
      <c r="AT924" s="304"/>
      <c r="AU924" s="164"/>
      <c r="AV924" s="306"/>
      <c r="AW924" s="306"/>
      <c r="AX924" s="164"/>
      <c r="AY924" s="166"/>
      <c r="AZ924" s="88"/>
      <c r="BA924" s="88"/>
      <c r="BB924" s="88"/>
      <c r="BC924" s="88"/>
      <c r="BD924" s="307"/>
      <c r="BE924" s="88"/>
      <c r="BF924" s="88"/>
      <c r="BG924" s="88"/>
      <c r="BH924" s="308"/>
      <c r="BI924" s="309"/>
      <c r="BJ924" s="310"/>
      <c r="BK924" s="310"/>
      <c r="BL924" s="310"/>
      <c r="BM924" s="310"/>
      <c r="BN924" s="214"/>
    </row>
    <row r="925" ht="22.5" customHeight="1">
      <c r="A925" s="85" t="str">
        <f t="shared" si="6"/>
        <v/>
      </c>
      <c r="B925" s="321"/>
      <c r="C925" s="319" t="str">
        <f t="shared" si="1"/>
        <v/>
      </c>
      <c r="D925" s="322"/>
      <c r="E925" s="320" t="str">
        <f t="shared" si="2"/>
        <v/>
      </c>
      <c r="F925" s="323"/>
      <c r="G925" s="164"/>
      <c r="H925" s="88" t="str">
        <f t="array" ref="H925">IF(D925="","",XLOOKUP(D925,'Master Data'!K:K,'Master Data'!N:N,"Input in Master Data",0,1))</f>
        <v/>
      </c>
      <c r="I925" s="88" t="str">
        <f t="array" ref="I925">IF(D925="","",XLOOKUP(D925,'Master Data'!K:K,'Master Data'!O:O,"Input in Master Data",0,1))</f>
        <v/>
      </c>
      <c r="J925" s="88" t="str">
        <f t="array" ref="J925">if(V925="","",XLOOKUP(V925,Master[Company],Master[Blow],"Unknown",0,1))</f>
        <v/>
      </c>
      <c r="K925" s="88" t="str">
        <f t="array" ref="K925">if(V925="","",XLOOKUP(V925,Master[Company],Master[Pigging],"Unknown",0,1))</f>
        <v/>
      </c>
      <c r="L925" s="88" t="str">
        <f t="array" ref="L925">if(V925="","",XLOOKUP(V925,Master[Company],Master[Load Method],"Unknown",0,1))</f>
        <v/>
      </c>
      <c r="M925" s="88" t="str">
        <f t="array" ref="M925">if(V925="","",XLOOKUP(V925,Master[Company],Master[Line Distance],"Unknown",0,1))</f>
        <v/>
      </c>
      <c r="N925" s="164"/>
      <c r="O925" s="301"/>
      <c r="P925" s="88"/>
      <c r="Q925" s="88" t="str">
        <f t="array" ref="Q925">if(V925="","",XLOOKUP(V925,Master[Company],Master[Terms],"NA",0,1))</f>
        <v/>
      </c>
      <c r="R925" s="88" t="str">
        <f t="shared" si="3"/>
        <v/>
      </c>
      <c r="S925" s="88" t="str">
        <f t="array" ref="S925">if(V925="","",XLOOKUP(V925,Master[Company],Master[Group],"NA",0,1))</f>
        <v/>
      </c>
      <c r="T925" s="88" t="str">
        <f t="array" ref="T925">if(V925="","",XLOOKUP(V925,Master[Company],Master[Loading Location],"NA",0,1))</f>
        <v/>
      </c>
      <c r="U925" s="88" t="str">
        <f t="array" ref="U925">if(V925="","",XLOOKUP(V925,Master[Company],Master[Acronym],"NA",0,1))</f>
        <v/>
      </c>
      <c r="V925" s="88"/>
      <c r="W925" s="90"/>
      <c r="X925" s="90"/>
      <c r="Y925" s="88"/>
      <c r="Z925" s="88" t="str">
        <f t="shared" si="5"/>
        <v/>
      </c>
      <c r="AA925" s="88"/>
      <c r="AB925" s="88"/>
      <c r="AC925" s="88"/>
      <c r="AD925" s="166"/>
      <c r="AE925" s="303"/>
      <c r="AF925" s="304"/>
      <c r="AG925" s="304"/>
      <c r="AH925" s="304"/>
      <c r="AI925" s="304"/>
      <c r="AJ925" s="304"/>
      <c r="AK925" s="304"/>
      <c r="AL925" s="305"/>
      <c r="AM925" s="304"/>
      <c r="AN925" s="304"/>
      <c r="AO925" s="304"/>
      <c r="AP925" s="304"/>
      <c r="AQ925" s="304"/>
      <c r="AR925" s="304"/>
      <c r="AS925" s="304"/>
      <c r="AT925" s="304"/>
      <c r="AU925" s="164"/>
      <c r="AV925" s="306"/>
      <c r="AW925" s="306"/>
      <c r="AX925" s="164"/>
      <c r="AY925" s="166"/>
      <c r="AZ925" s="88"/>
      <c r="BA925" s="88"/>
      <c r="BB925" s="88"/>
      <c r="BC925" s="88"/>
      <c r="BD925" s="307"/>
      <c r="BE925" s="88"/>
      <c r="BF925" s="88"/>
      <c r="BG925" s="88"/>
      <c r="BH925" s="308"/>
      <c r="BI925" s="309"/>
      <c r="BJ925" s="310"/>
      <c r="BK925" s="310"/>
      <c r="BL925" s="310"/>
      <c r="BM925" s="310"/>
      <c r="BN925" s="214"/>
    </row>
    <row r="926" ht="22.5" customHeight="1">
      <c r="A926" s="85" t="str">
        <f t="shared" si="6"/>
        <v/>
      </c>
      <c r="B926" s="321"/>
      <c r="C926" s="319" t="str">
        <f t="shared" si="1"/>
        <v/>
      </c>
      <c r="D926" s="322"/>
      <c r="E926" s="320" t="str">
        <f t="shared" si="2"/>
        <v/>
      </c>
      <c r="F926" s="323"/>
      <c r="G926" s="164"/>
      <c r="H926" s="88" t="str">
        <f t="array" ref="H926">IF(D926="","",XLOOKUP(D926,'Master Data'!K:K,'Master Data'!N:N,"Input in Master Data",0,1))</f>
        <v/>
      </c>
      <c r="I926" s="88" t="str">
        <f t="array" ref="I926">IF(D926="","",XLOOKUP(D926,'Master Data'!K:K,'Master Data'!O:O,"Input in Master Data",0,1))</f>
        <v/>
      </c>
      <c r="J926" s="88" t="str">
        <f t="array" ref="J926">if(V926="","",XLOOKUP(V926,Master[Company],Master[Blow],"Unknown",0,1))</f>
        <v/>
      </c>
      <c r="K926" s="88" t="str">
        <f t="array" ref="K926">if(V926="","",XLOOKUP(V926,Master[Company],Master[Pigging],"Unknown",0,1))</f>
        <v/>
      </c>
      <c r="L926" s="88" t="str">
        <f t="array" ref="L926">if(V926="","",XLOOKUP(V926,Master[Company],Master[Load Method],"Unknown",0,1))</f>
        <v/>
      </c>
      <c r="M926" s="88" t="str">
        <f t="array" ref="M926">if(V926="","",XLOOKUP(V926,Master[Company],Master[Line Distance],"Unknown",0,1))</f>
        <v/>
      </c>
      <c r="N926" s="164"/>
      <c r="O926" s="301"/>
      <c r="P926" s="88"/>
      <c r="Q926" s="88" t="str">
        <f t="array" ref="Q926">if(V926="","",XLOOKUP(V926,Master[Company],Master[Terms],"NA",0,1))</f>
        <v/>
      </c>
      <c r="R926" s="88" t="str">
        <f t="shared" si="3"/>
        <v/>
      </c>
      <c r="S926" s="88" t="str">
        <f t="array" ref="S926">if(V926="","",XLOOKUP(V926,Master[Company],Master[Group],"NA",0,1))</f>
        <v/>
      </c>
      <c r="T926" s="88" t="str">
        <f t="array" ref="T926">if(V926="","",XLOOKUP(V926,Master[Company],Master[Loading Location],"NA",0,1))</f>
        <v/>
      </c>
      <c r="U926" s="88" t="str">
        <f t="array" ref="U926">if(V926="","",XLOOKUP(V926,Master[Company],Master[Acronym],"NA",0,1))</f>
        <v/>
      </c>
      <c r="V926" s="88"/>
      <c r="W926" s="90"/>
      <c r="X926" s="90"/>
      <c r="Y926" s="88"/>
      <c r="Z926" s="88" t="str">
        <f t="shared" si="5"/>
        <v/>
      </c>
      <c r="AA926" s="88"/>
      <c r="AB926" s="88"/>
      <c r="AC926" s="88"/>
      <c r="AD926" s="166"/>
      <c r="AE926" s="303"/>
      <c r="AF926" s="304"/>
      <c r="AG926" s="304"/>
      <c r="AH926" s="304"/>
      <c r="AI926" s="304"/>
      <c r="AJ926" s="304"/>
      <c r="AK926" s="304"/>
      <c r="AL926" s="305"/>
      <c r="AM926" s="304"/>
      <c r="AN926" s="304"/>
      <c r="AO926" s="304"/>
      <c r="AP926" s="304"/>
      <c r="AQ926" s="304"/>
      <c r="AR926" s="304"/>
      <c r="AS926" s="304"/>
      <c r="AT926" s="304"/>
      <c r="AU926" s="164"/>
      <c r="AV926" s="306"/>
      <c r="AW926" s="306"/>
      <c r="AX926" s="164"/>
      <c r="AY926" s="166"/>
      <c r="AZ926" s="88"/>
      <c r="BA926" s="88"/>
      <c r="BB926" s="88"/>
      <c r="BC926" s="88"/>
      <c r="BD926" s="307"/>
      <c r="BE926" s="88"/>
      <c r="BF926" s="88"/>
      <c r="BG926" s="88"/>
      <c r="BH926" s="308"/>
      <c r="BI926" s="309"/>
      <c r="BJ926" s="310"/>
      <c r="BK926" s="310"/>
      <c r="BL926" s="310"/>
      <c r="BM926" s="310"/>
      <c r="BN926" s="214"/>
    </row>
    <row r="927" ht="22.5" customHeight="1">
      <c r="A927" s="85" t="str">
        <f t="shared" si="6"/>
        <v/>
      </c>
      <c r="B927" s="321"/>
      <c r="C927" s="319" t="str">
        <f t="shared" si="1"/>
        <v/>
      </c>
      <c r="D927" s="322"/>
      <c r="E927" s="320" t="str">
        <f t="shared" si="2"/>
        <v/>
      </c>
      <c r="F927" s="323"/>
      <c r="G927" s="164"/>
      <c r="H927" s="88" t="str">
        <f t="array" ref="H927">IF(D927="","",XLOOKUP(D927,'Master Data'!K:K,'Master Data'!N:N,"Input in Master Data",0,1))</f>
        <v/>
      </c>
      <c r="I927" s="88" t="str">
        <f t="array" ref="I927">IF(D927="","",XLOOKUP(D927,'Master Data'!K:K,'Master Data'!O:O,"Input in Master Data",0,1))</f>
        <v/>
      </c>
      <c r="J927" s="88" t="str">
        <f t="array" ref="J927">if(V927="","",XLOOKUP(V927,Master[Company],Master[Blow],"Unknown",0,1))</f>
        <v/>
      </c>
      <c r="K927" s="88" t="str">
        <f t="array" ref="K927">if(V927="","",XLOOKUP(V927,Master[Company],Master[Pigging],"Unknown",0,1))</f>
        <v/>
      </c>
      <c r="L927" s="88" t="str">
        <f t="array" ref="L927">if(V927="","",XLOOKUP(V927,Master[Company],Master[Load Method],"Unknown",0,1))</f>
        <v/>
      </c>
      <c r="M927" s="88" t="str">
        <f t="array" ref="M927">if(V927="","",XLOOKUP(V927,Master[Company],Master[Line Distance],"Unknown",0,1))</f>
        <v/>
      </c>
      <c r="N927" s="164"/>
      <c r="O927" s="301"/>
      <c r="P927" s="88"/>
      <c r="Q927" s="88" t="str">
        <f t="array" ref="Q927">if(V927="","",XLOOKUP(V927,Master[Company],Master[Terms],"NA",0,1))</f>
        <v/>
      </c>
      <c r="R927" s="88" t="str">
        <f t="shared" si="3"/>
        <v/>
      </c>
      <c r="S927" s="88" t="str">
        <f t="array" ref="S927">if(V927="","",XLOOKUP(V927,Master[Company],Master[Group],"NA",0,1))</f>
        <v/>
      </c>
      <c r="T927" s="88" t="str">
        <f t="array" ref="T927">if(V927="","",XLOOKUP(V927,Master[Company],Master[Loading Location],"NA",0,1))</f>
        <v/>
      </c>
      <c r="U927" s="88" t="str">
        <f t="array" ref="U927">if(V927="","",XLOOKUP(V927,Master[Company],Master[Acronym],"NA",0,1))</f>
        <v/>
      </c>
      <c r="V927" s="88"/>
      <c r="W927" s="90"/>
      <c r="X927" s="90"/>
      <c r="Y927" s="88"/>
      <c r="Z927" s="88" t="str">
        <f t="shared" si="5"/>
        <v/>
      </c>
      <c r="AA927" s="88"/>
      <c r="AB927" s="88"/>
      <c r="AC927" s="88"/>
      <c r="AD927" s="166"/>
      <c r="AE927" s="303"/>
      <c r="AF927" s="304"/>
      <c r="AG927" s="304"/>
      <c r="AH927" s="304"/>
      <c r="AI927" s="304"/>
      <c r="AJ927" s="304"/>
      <c r="AK927" s="304"/>
      <c r="AL927" s="305"/>
      <c r="AM927" s="304"/>
      <c r="AN927" s="304"/>
      <c r="AO927" s="304"/>
      <c r="AP927" s="304"/>
      <c r="AQ927" s="304"/>
      <c r="AR927" s="304"/>
      <c r="AS927" s="304"/>
      <c r="AT927" s="304"/>
      <c r="AU927" s="164"/>
      <c r="AV927" s="306"/>
      <c r="AW927" s="306"/>
      <c r="AX927" s="164"/>
      <c r="AY927" s="166"/>
      <c r="AZ927" s="88"/>
      <c r="BA927" s="88"/>
      <c r="BB927" s="88"/>
      <c r="BC927" s="88"/>
      <c r="BD927" s="307"/>
      <c r="BE927" s="88"/>
      <c r="BF927" s="88"/>
      <c r="BG927" s="88"/>
      <c r="BH927" s="308"/>
      <c r="BI927" s="309"/>
      <c r="BJ927" s="310"/>
      <c r="BK927" s="310"/>
      <c r="BL927" s="310"/>
      <c r="BM927" s="310"/>
      <c r="BN927" s="214"/>
    </row>
    <row r="928" ht="22.5" customHeight="1">
      <c r="A928" s="85" t="str">
        <f t="shared" si="6"/>
        <v/>
      </c>
      <c r="B928" s="321"/>
      <c r="C928" s="319" t="str">
        <f t="shared" si="1"/>
        <v/>
      </c>
      <c r="D928" s="322"/>
      <c r="E928" s="320" t="str">
        <f t="shared" si="2"/>
        <v/>
      </c>
      <c r="F928" s="323"/>
      <c r="G928" s="164"/>
      <c r="H928" s="88" t="str">
        <f t="array" ref="H928">IF(D928="","",XLOOKUP(D928,'Master Data'!K:K,'Master Data'!N:N,"Input in Master Data",0,1))</f>
        <v/>
      </c>
      <c r="I928" s="88" t="str">
        <f t="array" ref="I928">IF(D928="","",XLOOKUP(D928,'Master Data'!K:K,'Master Data'!O:O,"Input in Master Data",0,1))</f>
        <v/>
      </c>
      <c r="J928" s="88" t="str">
        <f t="array" ref="J928">if(V928="","",XLOOKUP(V928,Master[Company],Master[Blow],"Unknown",0,1))</f>
        <v/>
      </c>
      <c r="K928" s="88" t="str">
        <f t="array" ref="K928">if(V928="","",XLOOKUP(V928,Master[Company],Master[Pigging],"Unknown",0,1))</f>
        <v/>
      </c>
      <c r="L928" s="88" t="str">
        <f t="array" ref="L928">if(V928="","",XLOOKUP(V928,Master[Company],Master[Load Method],"Unknown",0,1))</f>
        <v/>
      </c>
      <c r="M928" s="88" t="str">
        <f t="array" ref="M928">if(V928="","",XLOOKUP(V928,Master[Company],Master[Line Distance],"Unknown",0,1))</f>
        <v/>
      </c>
      <c r="N928" s="164"/>
      <c r="O928" s="301"/>
      <c r="P928" s="88"/>
      <c r="Q928" s="88" t="str">
        <f t="array" ref="Q928">if(V928="","",XLOOKUP(V928,Master[Company],Master[Terms],"NA",0,1))</f>
        <v/>
      </c>
      <c r="R928" s="88" t="str">
        <f t="shared" si="3"/>
        <v/>
      </c>
      <c r="S928" s="88" t="str">
        <f t="array" ref="S928">if(V928="","",XLOOKUP(V928,Master[Company],Master[Group],"NA",0,1))</f>
        <v/>
      </c>
      <c r="T928" s="88" t="str">
        <f t="array" ref="T928">if(V928="","",XLOOKUP(V928,Master[Company],Master[Loading Location],"NA",0,1))</f>
        <v/>
      </c>
      <c r="U928" s="88" t="str">
        <f t="array" ref="U928">if(V928="","",XLOOKUP(V928,Master[Company],Master[Acronym],"NA",0,1))</f>
        <v/>
      </c>
      <c r="V928" s="88"/>
      <c r="W928" s="90"/>
      <c r="X928" s="90"/>
      <c r="Y928" s="88"/>
      <c r="Z928" s="88" t="str">
        <f t="shared" si="5"/>
        <v/>
      </c>
      <c r="AA928" s="88"/>
      <c r="AB928" s="88"/>
      <c r="AC928" s="88"/>
      <c r="AD928" s="166"/>
      <c r="AE928" s="303"/>
      <c r="AF928" s="304"/>
      <c r="AG928" s="304"/>
      <c r="AH928" s="304"/>
      <c r="AI928" s="304"/>
      <c r="AJ928" s="304"/>
      <c r="AK928" s="304"/>
      <c r="AL928" s="305"/>
      <c r="AM928" s="304"/>
      <c r="AN928" s="304"/>
      <c r="AO928" s="304"/>
      <c r="AP928" s="304"/>
      <c r="AQ928" s="304"/>
      <c r="AR928" s="304"/>
      <c r="AS928" s="304"/>
      <c r="AT928" s="304"/>
      <c r="AU928" s="164"/>
      <c r="AV928" s="306"/>
      <c r="AW928" s="306"/>
      <c r="AX928" s="164"/>
      <c r="AY928" s="166"/>
      <c r="AZ928" s="88"/>
      <c r="BA928" s="88"/>
      <c r="BB928" s="88"/>
      <c r="BC928" s="88"/>
      <c r="BD928" s="307"/>
      <c r="BE928" s="88"/>
      <c r="BF928" s="88"/>
      <c r="BG928" s="88"/>
      <c r="BH928" s="308"/>
      <c r="BI928" s="309"/>
      <c r="BJ928" s="310"/>
      <c r="BK928" s="310"/>
      <c r="BL928" s="310"/>
      <c r="BM928" s="310"/>
      <c r="BN928" s="214"/>
    </row>
    <row r="929" ht="22.5" customHeight="1">
      <c r="A929" s="85" t="str">
        <f t="shared" si="6"/>
        <v/>
      </c>
      <c r="B929" s="321"/>
      <c r="C929" s="319" t="str">
        <f t="shared" si="1"/>
        <v/>
      </c>
      <c r="D929" s="322"/>
      <c r="E929" s="320" t="str">
        <f t="shared" si="2"/>
        <v/>
      </c>
      <c r="F929" s="323"/>
      <c r="G929" s="164"/>
      <c r="H929" s="88" t="str">
        <f t="array" ref="H929">IF(D929="","",XLOOKUP(D929,'Master Data'!K:K,'Master Data'!N:N,"Input in Master Data",0,1))</f>
        <v/>
      </c>
      <c r="I929" s="88" t="str">
        <f t="array" ref="I929">IF(D929="","",XLOOKUP(D929,'Master Data'!K:K,'Master Data'!O:O,"Input in Master Data",0,1))</f>
        <v/>
      </c>
      <c r="J929" s="88" t="str">
        <f t="array" ref="J929">if(V929="","",XLOOKUP(V929,Master[Company],Master[Blow],"Unknown",0,1))</f>
        <v/>
      </c>
      <c r="K929" s="88" t="str">
        <f t="array" ref="K929">if(V929="","",XLOOKUP(V929,Master[Company],Master[Pigging],"Unknown",0,1))</f>
        <v/>
      </c>
      <c r="L929" s="88" t="str">
        <f t="array" ref="L929">if(V929="","",XLOOKUP(V929,Master[Company],Master[Load Method],"Unknown",0,1))</f>
        <v/>
      </c>
      <c r="M929" s="88" t="str">
        <f t="array" ref="M929">if(V929="","",XLOOKUP(V929,Master[Company],Master[Line Distance],"Unknown",0,1))</f>
        <v/>
      </c>
      <c r="N929" s="164"/>
      <c r="O929" s="301"/>
      <c r="P929" s="88"/>
      <c r="Q929" s="88" t="str">
        <f t="array" ref="Q929">if(V929="","",XLOOKUP(V929,Master[Company],Master[Terms],"NA",0,1))</f>
        <v/>
      </c>
      <c r="R929" s="88" t="str">
        <f t="shared" si="3"/>
        <v/>
      </c>
      <c r="S929" s="88" t="str">
        <f t="array" ref="S929">if(V929="","",XLOOKUP(V929,Master[Company],Master[Group],"NA",0,1))</f>
        <v/>
      </c>
      <c r="T929" s="88" t="str">
        <f t="array" ref="T929">if(V929="","",XLOOKUP(V929,Master[Company],Master[Loading Location],"NA",0,1))</f>
        <v/>
      </c>
      <c r="U929" s="88" t="str">
        <f t="array" ref="U929">if(V929="","",XLOOKUP(V929,Master[Company],Master[Acronym],"NA",0,1))</f>
        <v/>
      </c>
      <c r="V929" s="88"/>
      <c r="W929" s="90"/>
      <c r="X929" s="90"/>
      <c r="Y929" s="88"/>
      <c r="Z929" s="88" t="str">
        <f t="shared" si="5"/>
        <v/>
      </c>
      <c r="AA929" s="88"/>
      <c r="AB929" s="88"/>
      <c r="AC929" s="88"/>
      <c r="AD929" s="166"/>
      <c r="AE929" s="303"/>
      <c r="AF929" s="304"/>
      <c r="AG929" s="304"/>
      <c r="AH929" s="304"/>
      <c r="AI929" s="304"/>
      <c r="AJ929" s="304"/>
      <c r="AK929" s="304"/>
      <c r="AL929" s="305"/>
      <c r="AM929" s="304"/>
      <c r="AN929" s="304"/>
      <c r="AO929" s="304"/>
      <c r="AP929" s="304"/>
      <c r="AQ929" s="304"/>
      <c r="AR929" s="304"/>
      <c r="AS929" s="304"/>
      <c r="AT929" s="304"/>
      <c r="AU929" s="164"/>
      <c r="AV929" s="306"/>
      <c r="AW929" s="306"/>
      <c r="AX929" s="164"/>
      <c r="AY929" s="166"/>
      <c r="AZ929" s="88"/>
      <c r="BA929" s="88"/>
      <c r="BB929" s="88"/>
      <c r="BC929" s="88"/>
      <c r="BD929" s="307"/>
      <c r="BE929" s="88"/>
      <c r="BF929" s="88"/>
      <c r="BG929" s="88"/>
      <c r="BH929" s="308"/>
      <c r="BI929" s="309"/>
      <c r="BJ929" s="310"/>
      <c r="BK929" s="310"/>
      <c r="BL929" s="310"/>
      <c r="BM929" s="310"/>
      <c r="BN929" s="214"/>
    </row>
    <row r="930" ht="22.5" customHeight="1">
      <c r="A930" s="85" t="str">
        <f t="shared" si="6"/>
        <v/>
      </c>
      <c r="B930" s="321"/>
      <c r="C930" s="319" t="str">
        <f t="shared" si="1"/>
        <v/>
      </c>
      <c r="D930" s="322"/>
      <c r="E930" s="320" t="str">
        <f t="shared" si="2"/>
        <v/>
      </c>
      <c r="F930" s="323"/>
      <c r="G930" s="164"/>
      <c r="H930" s="88" t="str">
        <f t="array" ref="H930">IF(D930="","",XLOOKUP(D930,'Master Data'!K:K,'Master Data'!N:N,"Input in Master Data",0,1))</f>
        <v/>
      </c>
      <c r="I930" s="88" t="str">
        <f t="array" ref="I930">IF(D930="","",XLOOKUP(D930,'Master Data'!K:K,'Master Data'!O:O,"Input in Master Data",0,1))</f>
        <v/>
      </c>
      <c r="J930" s="88" t="str">
        <f t="array" ref="J930">if(V930="","",XLOOKUP(V930,Master[Company],Master[Blow],"Unknown",0,1))</f>
        <v/>
      </c>
      <c r="K930" s="88" t="str">
        <f t="array" ref="K930">if(V930="","",XLOOKUP(V930,Master[Company],Master[Pigging],"Unknown",0,1))</f>
        <v/>
      </c>
      <c r="L930" s="88" t="str">
        <f t="array" ref="L930">if(V930="","",XLOOKUP(V930,Master[Company],Master[Load Method],"Unknown",0,1))</f>
        <v/>
      </c>
      <c r="M930" s="88" t="str">
        <f t="array" ref="M930">if(V930="","",XLOOKUP(V930,Master[Company],Master[Line Distance],"Unknown",0,1))</f>
        <v/>
      </c>
      <c r="N930" s="164"/>
      <c r="O930" s="301"/>
      <c r="P930" s="88"/>
      <c r="Q930" s="88" t="str">
        <f t="array" ref="Q930">if(V930="","",XLOOKUP(V930,Master[Company],Master[Terms],"NA",0,1))</f>
        <v/>
      </c>
      <c r="R930" s="88" t="str">
        <f t="shared" si="3"/>
        <v/>
      </c>
      <c r="S930" s="88" t="str">
        <f t="array" ref="S930">if(V930="","",XLOOKUP(V930,Master[Company],Master[Group],"NA",0,1))</f>
        <v/>
      </c>
      <c r="T930" s="88" t="str">
        <f t="array" ref="T930">if(V930="","",XLOOKUP(V930,Master[Company],Master[Loading Location],"NA",0,1))</f>
        <v/>
      </c>
      <c r="U930" s="88" t="str">
        <f t="array" ref="U930">if(V930="","",XLOOKUP(V930,Master[Company],Master[Acronym],"NA",0,1))</f>
        <v/>
      </c>
      <c r="V930" s="88"/>
      <c r="W930" s="90"/>
      <c r="X930" s="90"/>
      <c r="Y930" s="88"/>
      <c r="Z930" s="88" t="str">
        <f t="shared" si="5"/>
        <v/>
      </c>
      <c r="AA930" s="88"/>
      <c r="AB930" s="88"/>
      <c r="AC930" s="88"/>
      <c r="AD930" s="166"/>
      <c r="AE930" s="303"/>
      <c r="AF930" s="304"/>
      <c r="AG930" s="304"/>
      <c r="AH930" s="304"/>
      <c r="AI930" s="304"/>
      <c r="AJ930" s="304"/>
      <c r="AK930" s="304"/>
      <c r="AL930" s="305"/>
      <c r="AM930" s="304"/>
      <c r="AN930" s="304"/>
      <c r="AO930" s="304"/>
      <c r="AP930" s="304"/>
      <c r="AQ930" s="304"/>
      <c r="AR930" s="304"/>
      <c r="AS930" s="304"/>
      <c r="AT930" s="304"/>
      <c r="AU930" s="164"/>
      <c r="AV930" s="306"/>
      <c r="AW930" s="306"/>
      <c r="AX930" s="164"/>
      <c r="AY930" s="166"/>
      <c r="AZ930" s="88"/>
      <c r="BA930" s="88"/>
      <c r="BB930" s="88"/>
      <c r="BC930" s="88"/>
      <c r="BD930" s="307"/>
      <c r="BE930" s="88"/>
      <c r="BF930" s="88"/>
      <c r="BG930" s="88"/>
      <c r="BH930" s="308"/>
      <c r="BI930" s="309"/>
      <c r="BJ930" s="310"/>
      <c r="BK930" s="310"/>
      <c r="BL930" s="310"/>
      <c r="BM930" s="310"/>
      <c r="BN930" s="214"/>
    </row>
    <row r="931" ht="22.5" customHeight="1">
      <c r="A931" s="85" t="str">
        <f t="shared" si="6"/>
        <v/>
      </c>
      <c r="B931" s="321"/>
      <c r="C931" s="319" t="str">
        <f t="shared" si="1"/>
        <v/>
      </c>
      <c r="D931" s="322"/>
      <c r="E931" s="320" t="str">
        <f t="shared" si="2"/>
        <v/>
      </c>
      <c r="F931" s="323"/>
      <c r="G931" s="164"/>
      <c r="H931" s="88" t="str">
        <f t="array" ref="H931">IF(D931="","",XLOOKUP(D931,'Master Data'!K:K,'Master Data'!N:N,"Input in Master Data",0,1))</f>
        <v/>
      </c>
      <c r="I931" s="88" t="str">
        <f t="array" ref="I931">IF(D931="","",XLOOKUP(D931,'Master Data'!K:K,'Master Data'!O:O,"Input in Master Data",0,1))</f>
        <v/>
      </c>
      <c r="J931" s="88" t="str">
        <f t="array" ref="J931">if(V931="","",XLOOKUP(V931,Master[Company],Master[Blow],"Unknown",0,1))</f>
        <v/>
      </c>
      <c r="K931" s="88" t="str">
        <f t="array" ref="K931">if(V931="","",XLOOKUP(V931,Master[Company],Master[Pigging],"Unknown",0,1))</f>
        <v/>
      </c>
      <c r="L931" s="88" t="str">
        <f t="array" ref="L931">if(V931="","",XLOOKUP(V931,Master[Company],Master[Load Method],"Unknown",0,1))</f>
        <v/>
      </c>
      <c r="M931" s="88" t="str">
        <f t="array" ref="M931">if(V931="","",XLOOKUP(V931,Master[Company],Master[Line Distance],"Unknown",0,1))</f>
        <v/>
      </c>
      <c r="N931" s="164"/>
      <c r="O931" s="301"/>
      <c r="P931" s="88"/>
      <c r="Q931" s="88" t="str">
        <f t="array" ref="Q931">if(V931="","",XLOOKUP(V931,Master[Company],Master[Terms],"NA",0,1))</f>
        <v/>
      </c>
      <c r="R931" s="88" t="str">
        <f t="shared" si="3"/>
        <v/>
      </c>
      <c r="S931" s="88" t="str">
        <f t="array" ref="S931">if(V931="","",XLOOKUP(V931,Master[Company],Master[Group],"NA",0,1))</f>
        <v/>
      </c>
      <c r="T931" s="88" t="str">
        <f t="array" ref="T931">if(V931="","",XLOOKUP(V931,Master[Company],Master[Loading Location],"NA",0,1))</f>
        <v/>
      </c>
      <c r="U931" s="88" t="str">
        <f t="array" ref="U931">if(V931="","",XLOOKUP(V931,Master[Company],Master[Acronym],"NA",0,1))</f>
        <v/>
      </c>
      <c r="V931" s="88"/>
      <c r="W931" s="90"/>
      <c r="X931" s="90"/>
      <c r="Y931" s="88"/>
      <c r="Z931" s="88" t="str">
        <f t="shared" si="5"/>
        <v/>
      </c>
      <c r="AA931" s="88"/>
      <c r="AB931" s="88"/>
      <c r="AC931" s="88"/>
      <c r="AD931" s="166"/>
      <c r="AE931" s="303"/>
      <c r="AF931" s="304"/>
      <c r="AG931" s="304"/>
      <c r="AH931" s="304"/>
      <c r="AI931" s="304"/>
      <c r="AJ931" s="304"/>
      <c r="AK931" s="304"/>
      <c r="AL931" s="305"/>
      <c r="AM931" s="304"/>
      <c r="AN931" s="304"/>
      <c r="AO931" s="304"/>
      <c r="AP931" s="304"/>
      <c r="AQ931" s="304"/>
      <c r="AR931" s="304"/>
      <c r="AS931" s="304"/>
      <c r="AT931" s="304"/>
      <c r="AU931" s="164"/>
      <c r="AV931" s="306"/>
      <c r="AW931" s="306"/>
      <c r="AX931" s="164"/>
      <c r="AY931" s="166"/>
      <c r="AZ931" s="88"/>
      <c r="BA931" s="88"/>
      <c r="BB931" s="88"/>
      <c r="BC931" s="88"/>
      <c r="BD931" s="307"/>
      <c r="BE931" s="88"/>
      <c r="BF931" s="88"/>
      <c r="BG931" s="88"/>
      <c r="BH931" s="308"/>
      <c r="BI931" s="309"/>
      <c r="BJ931" s="310"/>
      <c r="BK931" s="310"/>
      <c r="BL931" s="310"/>
      <c r="BM931" s="310"/>
      <c r="BN931" s="214"/>
    </row>
    <row r="932" ht="22.5" customHeight="1">
      <c r="A932" s="85" t="str">
        <f t="shared" si="6"/>
        <v/>
      </c>
      <c r="B932" s="321"/>
      <c r="C932" s="319" t="str">
        <f t="shared" si="1"/>
        <v/>
      </c>
      <c r="D932" s="322"/>
      <c r="E932" s="320" t="str">
        <f t="shared" si="2"/>
        <v/>
      </c>
      <c r="F932" s="323"/>
      <c r="G932" s="164"/>
      <c r="H932" s="88" t="str">
        <f t="array" ref="H932">IF(D932="","",XLOOKUP(D932,'Master Data'!K:K,'Master Data'!N:N,"Input in Master Data",0,1))</f>
        <v/>
      </c>
      <c r="I932" s="88" t="str">
        <f t="array" ref="I932">IF(D932="","",XLOOKUP(D932,'Master Data'!K:K,'Master Data'!O:O,"Input in Master Data",0,1))</f>
        <v/>
      </c>
      <c r="J932" s="88" t="str">
        <f t="array" ref="J932">if(V932="","",XLOOKUP(V932,Master[Company],Master[Blow],"Unknown",0,1))</f>
        <v/>
      </c>
      <c r="K932" s="88" t="str">
        <f t="array" ref="K932">if(V932="","",XLOOKUP(V932,Master[Company],Master[Pigging],"Unknown",0,1))</f>
        <v/>
      </c>
      <c r="L932" s="88" t="str">
        <f t="array" ref="L932">if(V932="","",XLOOKUP(V932,Master[Company],Master[Load Method],"Unknown",0,1))</f>
        <v/>
      </c>
      <c r="M932" s="88" t="str">
        <f t="array" ref="M932">if(V932="","",XLOOKUP(V932,Master[Company],Master[Line Distance],"Unknown",0,1))</f>
        <v/>
      </c>
      <c r="N932" s="164"/>
      <c r="O932" s="301"/>
      <c r="P932" s="88"/>
      <c r="Q932" s="88" t="str">
        <f t="array" ref="Q932">if(V932="","",XLOOKUP(V932,Master[Company],Master[Terms],"NA",0,1))</f>
        <v/>
      </c>
      <c r="R932" s="88" t="str">
        <f t="shared" si="3"/>
        <v/>
      </c>
      <c r="S932" s="88" t="str">
        <f t="array" ref="S932">if(V932="","",XLOOKUP(V932,Master[Company],Master[Group],"NA",0,1))</f>
        <v/>
      </c>
      <c r="T932" s="88" t="str">
        <f t="array" ref="T932">if(V932="","",XLOOKUP(V932,Master[Company],Master[Loading Location],"NA",0,1))</f>
        <v/>
      </c>
      <c r="U932" s="88" t="str">
        <f t="array" ref="U932">if(V932="","",XLOOKUP(V932,Master[Company],Master[Acronym],"NA",0,1))</f>
        <v/>
      </c>
      <c r="V932" s="88"/>
      <c r="W932" s="90"/>
      <c r="X932" s="90"/>
      <c r="Y932" s="88"/>
      <c r="Z932" s="88" t="str">
        <f t="shared" si="5"/>
        <v/>
      </c>
      <c r="AA932" s="88"/>
      <c r="AB932" s="88"/>
      <c r="AC932" s="88"/>
      <c r="AD932" s="166"/>
      <c r="AE932" s="303"/>
      <c r="AF932" s="304"/>
      <c r="AG932" s="304"/>
      <c r="AH932" s="304"/>
      <c r="AI932" s="304"/>
      <c r="AJ932" s="304"/>
      <c r="AK932" s="304"/>
      <c r="AL932" s="305"/>
      <c r="AM932" s="304"/>
      <c r="AN932" s="304"/>
      <c r="AO932" s="304"/>
      <c r="AP932" s="304"/>
      <c r="AQ932" s="304"/>
      <c r="AR932" s="304"/>
      <c r="AS932" s="304"/>
      <c r="AT932" s="304"/>
      <c r="AU932" s="164"/>
      <c r="AV932" s="306"/>
      <c r="AW932" s="306"/>
      <c r="AX932" s="164"/>
      <c r="AY932" s="166"/>
      <c r="AZ932" s="88"/>
      <c r="BA932" s="88"/>
      <c r="BB932" s="88"/>
      <c r="BC932" s="88"/>
      <c r="BD932" s="307"/>
      <c r="BE932" s="88"/>
      <c r="BF932" s="88"/>
      <c r="BG932" s="88"/>
      <c r="BH932" s="308"/>
      <c r="BI932" s="309"/>
      <c r="BJ932" s="310"/>
      <c r="BK932" s="310"/>
      <c r="BL932" s="310"/>
      <c r="BM932" s="310"/>
      <c r="BN932" s="214"/>
    </row>
    <row r="933" ht="22.5" customHeight="1">
      <c r="A933" s="85" t="str">
        <f t="shared" si="6"/>
        <v/>
      </c>
      <c r="B933" s="321"/>
      <c r="C933" s="319" t="str">
        <f t="shared" si="1"/>
        <v/>
      </c>
      <c r="D933" s="322"/>
      <c r="E933" s="320" t="str">
        <f t="shared" si="2"/>
        <v/>
      </c>
      <c r="F933" s="323"/>
      <c r="G933" s="164"/>
      <c r="H933" s="88" t="str">
        <f t="array" ref="H933">IF(D933="","",XLOOKUP(D933,'Master Data'!K:K,'Master Data'!N:N,"Input in Master Data",0,1))</f>
        <v/>
      </c>
      <c r="I933" s="88" t="str">
        <f t="array" ref="I933">IF(D933="","",XLOOKUP(D933,'Master Data'!K:K,'Master Data'!O:O,"Input in Master Data",0,1))</f>
        <v/>
      </c>
      <c r="J933" s="88" t="str">
        <f t="array" ref="J933">if(V933="","",XLOOKUP(V933,Master[Company],Master[Blow],"Unknown",0,1))</f>
        <v/>
      </c>
      <c r="K933" s="88" t="str">
        <f t="array" ref="K933">if(V933="","",XLOOKUP(V933,Master[Company],Master[Pigging],"Unknown",0,1))</f>
        <v/>
      </c>
      <c r="L933" s="88" t="str">
        <f t="array" ref="L933">if(V933="","",XLOOKUP(V933,Master[Company],Master[Load Method],"Unknown",0,1))</f>
        <v/>
      </c>
      <c r="M933" s="88" t="str">
        <f t="array" ref="M933">if(V933="","",XLOOKUP(V933,Master[Company],Master[Line Distance],"Unknown",0,1))</f>
        <v/>
      </c>
      <c r="N933" s="164"/>
      <c r="O933" s="301"/>
      <c r="P933" s="88"/>
      <c r="Q933" s="88" t="str">
        <f t="array" ref="Q933">if(V933="","",XLOOKUP(V933,Master[Company],Master[Terms],"NA",0,1))</f>
        <v/>
      </c>
      <c r="R933" s="88" t="str">
        <f t="shared" si="3"/>
        <v/>
      </c>
      <c r="S933" s="88" t="str">
        <f t="array" ref="S933">if(V933="","",XLOOKUP(V933,Master[Company],Master[Group],"NA",0,1))</f>
        <v/>
      </c>
      <c r="T933" s="88" t="str">
        <f t="array" ref="T933">if(V933="","",XLOOKUP(V933,Master[Company],Master[Loading Location],"NA",0,1))</f>
        <v/>
      </c>
      <c r="U933" s="88" t="str">
        <f t="array" ref="U933">if(V933="","",XLOOKUP(V933,Master[Company],Master[Acronym],"NA",0,1))</f>
        <v/>
      </c>
      <c r="V933" s="88"/>
      <c r="W933" s="90"/>
      <c r="X933" s="90"/>
      <c r="Y933" s="88"/>
      <c r="Z933" s="88" t="str">
        <f t="shared" si="5"/>
        <v/>
      </c>
      <c r="AA933" s="88"/>
      <c r="AB933" s="88"/>
      <c r="AC933" s="88"/>
      <c r="AD933" s="166"/>
      <c r="AE933" s="303"/>
      <c r="AF933" s="304"/>
      <c r="AG933" s="304"/>
      <c r="AH933" s="304"/>
      <c r="AI933" s="304"/>
      <c r="AJ933" s="304"/>
      <c r="AK933" s="304"/>
      <c r="AL933" s="305"/>
      <c r="AM933" s="304"/>
      <c r="AN933" s="304"/>
      <c r="AO933" s="304"/>
      <c r="AP933" s="304"/>
      <c r="AQ933" s="304"/>
      <c r="AR933" s="304"/>
      <c r="AS933" s="304"/>
      <c r="AT933" s="304"/>
      <c r="AU933" s="164"/>
      <c r="AV933" s="306"/>
      <c r="AW933" s="306"/>
      <c r="AX933" s="164"/>
      <c r="AY933" s="166"/>
      <c r="AZ933" s="88"/>
      <c r="BA933" s="88"/>
      <c r="BB933" s="88"/>
      <c r="BC933" s="88"/>
      <c r="BD933" s="307"/>
      <c r="BE933" s="88"/>
      <c r="BF933" s="88"/>
      <c r="BG933" s="88"/>
      <c r="BH933" s="308"/>
      <c r="BI933" s="309"/>
      <c r="BJ933" s="310"/>
      <c r="BK933" s="310"/>
      <c r="BL933" s="310"/>
      <c r="BM933" s="310"/>
      <c r="BN933" s="214"/>
    </row>
    <row r="934" ht="22.5" customHeight="1">
      <c r="A934" s="85" t="str">
        <f t="shared" si="6"/>
        <v/>
      </c>
      <c r="B934" s="321"/>
      <c r="C934" s="319" t="str">
        <f t="shared" si="1"/>
        <v/>
      </c>
      <c r="D934" s="322"/>
      <c r="E934" s="320" t="str">
        <f t="shared" si="2"/>
        <v/>
      </c>
      <c r="F934" s="323"/>
      <c r="G934" s="164"/>
      <c r="H934" s="88" t="str">
        <f t="array" ref="H934">IF(D934="","",XLOOKUP(D934,'Master Data'!K:K,'Master Data'!N:N,"Input in Master Data",0,1))</f>
        <v/>
      </c>
      <c r="I934" s="88" t="str">
        <f t="array" ref="I934">IF(D934="","",XLOOKUP(D934,'Master Data'!K:K,'Master Data'!O:O,"Input in Master Data",0,1))</f>
        <v/>
      </c>
      <c r="J934" s="88" t="str">
        <f t="array" ref="J934">if(V934="","",XLOOKUP(V934,Master[Company],Master[Blow],"Unknown",0,1))</f>
        <v/>
      </c>
      <c r="K934" s="88" t="str">
        <f t="array" ref="K934">if(V934="","",XLOOKUP(V934,Master[Company],Master[Pigging],"Unknown",0,1))</f>
        <v/>
      </c>
      <c r="L934" s="88" t="str">
        <f t="array" ref="L934">if(V934="","",XLOOKUP(V934,Master[Company],Master[Load Method],"Unknown",0,1))</f>
        <v/>
      </c>
      <c r="M934" s="88" t="str">
        <f t="array" ref="M934">if(V934="","",XLOOKUP(V934,Master[Company],Master[Line Distance],"Unknown",0,1))</f>
        <v/>
      </c>
      <c r="N934" s="164"/>
      <c r="O934" s="301"/>
      <c r="P934" s="88"/>
      <c r="Q934" s="88" t="str">
        <f t="array" ref="Q934">if(V934="","",XLOOKUP(V934,Master[Company],Master[Terms],"NA",0,1))</f>
        <v/>
      </c>
      <c r="R934" s="88" t="str">
        <f t="shared" si="3"/>
        <v/>
      </c>
      <c r="S934" s="88" t="str">
        <f t="array" ref="S934">if(V934="","",XLOOKUP(V934,Master[Company],Master[Group],"NA",0,1))</f>
        <v/>
      </c>
      <c r="T934" s="88" t="str">
        <f t="array" ref="T934">if(V934="","",XLOOKUP(V934,Master[Company],Master[Loading Location],"NA",0,1))</f>
        <v/>
      </c>
      <c r="U934" s="88" t="str">
        <f t="array" ref="U934">if(V934="","",XLOOKUP(V934,Master[Company],Master[Acronym],"NA",0,1))</f>
        <v/>
      </c>
      <c r="V934" s="88"/>
      <c r="W934" s="90"/>
      <c r="X934" s="90"/>
      <c r="Y934" s="88"/>
      <c r="Z934" s="88" t="str">
        <f t="shared" si="5"/>
        <v/>
      </c>
      <c r="AA934" s="88"/>
      <c r="AB934" s="88"/>
      <c r="AC934" s="88"/>
      <c r="AD934" s="166"/>
      <c r="AE934" s="303"/>
      <c r="AF934" s="304"/>
      <c r="AG934" s="304"/>
      <c r="AH934" s="304"/>
      <c r="AI934" s="304"/>
      <c r="AJ934" s="304"/>
      <c r="AK934" s="304"/>
      <c r="AL934" s="305"/>
      <c r="AM934" s="304"/>
      <c r="AN934" s="304"/>
      <c r="AO934" s="304"/>
      <c r="AP934" s="304"/>
      <c r="AQ934" s="304"/>
      <c r="AR934" s="304"/>
      <c r="AS934" s="304"/>
      <c r="AT934" s="304"/>
      <c r="AU934" s="164"/>
      <c r="AV934" s="306"/>
      <c r="AW934" s="306"/>
      <c r="AX934" s="164"/>
      <c r="AY934" s="166"/>
      <c r="AZ934" s="88"/>
      <c r="BA934" s="88"/>
      <c r="BB934" s="88"/>
      <c r="BC934" s="88"/>
      <c r="BD934" s="307"/>
      <c r="BE934" s="88"/>
      <c r="BF934" s="88"/>
      <c r="BG934" s="88"/>
      <c r="BH934" s="308"/>
      <c r="BI934" s="309"/>
      <c r="BJ934" s="310"/>
      <c r="BK934" s="310"/>
      <c r="BL934" s="310"/>
      <c r="BM934" s="310"/>
      <c r="BN934" s="214"/>
    </row>
    <row r="935" ht="22.5" customHeight="1">
      <c r="A935" s="85" t="str">
        <f t="shared" si="6"/>
        <v/>
      </c>
      <c r="B935" s="321"/>
      <c r="C935" s="319" t="str">
        <f t="shared" si="1"/>
        <v/>
      </c>
      <c r="D935" s="322"/>
      <c r="E935" s="320" t="str">
        <f t="shared" si="2"/>
        <v/>
      </c>
      <c r="F935" s="323"/>
      <c r="G935" s="164"/>
      <c r="H935" s="88" t="str">
        <f t="array" ref="H935">IF(D935="","",XLOOKUP(D935,'Master Data'!K:K,'Master Data'!N:N,"Input in Master Data",0,1))</f>
        <v/>
      </c>
      <c r="I935" s="88" t="str">
        <f t="array" ref="I935">IF(D935="","",XLOOKUP(D935,'Master Data'!K:K,'Master Data'!O:O,"Input in Master Data",0,1))</f>
        <v/>
      </c>
      <c r="J935" s="88" t="str">
        <f t="array" ref="J935">if(V935="","",XLOOKUP(V935,Master[Company],Master[Blow],"Unknown",0,1))</f>
        <v/>
      </c>
      <c r="K935" s="88" t="str">
        <f t="array" ref="K935">if(V935="","",XLOOKUP(V935,Master[Company],Master[Pigging],"Unknown",0,1))</f>
        <v/>
      </c>
      <c r="L935" s="88" t="str">
        <f t="array" ref="L935">if(V935="","",XLOOKUP(V935,Master[Company],Master[Load Method],"Unknown",0,1))</f>
        <v/>
      </c>
      <c r="M935" s="88" t="str">
        <f t="array" ref="M935">if(V935="","",XLOOKUP(V935,Master[Company],Master[Line Distance],"Unknown",0,1))</f>
        <v/>
      </c>
      <c r="N935" s="164"/>
      <c r="O935" s="301"/>
      <c r="P935" s="88"/>
      <c r="Q935" s="88" t="str">
        <f t="array" ref="Q935">if(V935="","",XLOOKUP(V935,Master[Company],Master[Terms],"NA",0,1))</f>
        <v/>
      </c>
      <c r="R935" s="88" t="str">
        <f t="shared" si="3"/>
        <v/>
      </c>
      <c r="S935" s="88" t="str">
        <f t="array" ref="S935">if(V935="","",XLOOKUP(V935,Master[Company],Master[Group],"NA",0,1))</f>
        <v/>
      </c>
      <c r="T935" s="88" t="str">
        <f t="array" ref="T935">if(V935="","",XLOOKUP(V935,Master[Company],Master[Loading Location],"NA",0,1))</f>
        <v/>
      </c>
      <c r="U935" s="88" t="str">
        <f t="array" ref="U935">if(V935="","",XLOOKUP(V935,Master[Company],Master[Acronym],"NA",0,1))</f>
        <v/>
      </c>
      <c r="V935" s="88"/>
      <c r="W935" s="90"/>
      <c r="X935" s="90"/>
      <c r="Y935" s="88"/>
      <c r="Z935" s="88" t="str">
        <f t="shared" si="5"/>
        <v/>
      </c>
      <c r="AA935" s="88"/>
      <c r="AB935" s="88"/>
      <c r="AC935" s="88"/>
      <c r="AD935" s="166"/>
      <c r="AE935" s="303"/>
      <c r="AF935" s="304"/>
      <c r="AG935" s="304"/>
      <c r="AH935" s="304"/>
      <c r="AI935" s="304"/>
      <c r="AJ935" s="304"/>
      <c r="AK935" s="304"/>
      <c r="AL935" s="305"/>
      <c r="AM935" s="304"/>
      <c r="AN935" s="304"/>
      <c r="AO935" s="304"/>
      <c r="AP935" s="304"/>
      <c r="AQ935" s="304"/>
      <c r="AR935" s="304"/>
      <c r="AS935" s="304"/>
      <c r="AT935" s="304"/>
      <c r="AU935" s="164"/>
      <c r="AV935" s="306"/>
      <c r="AW935" s="306"/>
      <c r="AX935" s="164"/>
      <c r="AY935" s="166"/>
      <c r="AZ935" s="88"/>
      <c r="BA935" s="88"/>
      <c r="BB935" s="88"/>
      <c r="BC935" s="88"/>
      <c r="BD935" s="307"/>
      <c r="BE935" s="88"/>
      <c r="BF935" s="88"/>
      <c r="BG935" s="88"/>
      <c r="BH935" s="308"/>
      <c r="BI935" s="309"/>
      <c r="BJ935" s="310"/>
      <c r="BK935" s="310"/>
      <c r="BL935" s="310"/>
      <c r="BM935" s="310"/>
      <c r="BN935" s="214"/>
    </row>
    <row r="936" ht="22.5" customHeight="1">
      <c r="A936" s="85" t="str">
        <f t="shared" si="6"/>
        <v/>
      </c>
      <c r="B936" s="321"/>
      <c r="C936" s="319" t="str">
        <f t="shared" si="1"/>
        <v/>
      </c>
      <c r="D936" s="322"/>
      <c r="E936" s="320" t="str">
        <f t="shared" si="2"/>
        <v/>
      </c>
      <c r="F936" s="323"/>
      <c r="G936" s="164"/>
      <c r="H936" s="88" t="str">
        <f t="array" ref="H936">IF(D936="","",XLOOKUP(D936,'Master Data'!K:K,'Master Data'!N:N,"Input in Master Data",0,1))</f>
        <v/>
      </c>
      <c r="I936" s="88" t="str">
        <f t="array" ref="I936">IF(D936="","",XLOOKUP(D936,'Master Data'!K:K,'Master Data'!O:O,"Input in Master Data",0,1))</f>
        <v/>
      </c>
      <c r="J936" s="88" t="str">
        <f t="array" ref="J936">if(V936="","",XLOOKUP(V936,Master[Company],Master[Blow],"Unknown",0,1))</f>
        <v/>
      </c>
      <c r="K936" s="88" t="str">
        <f t="array" ref="K936">if(V936="","",XLOOKUP(V936,Master[Company],Master[Pigging],"Unknown",0,1))</f>
        <v/>
      </c>
      <c r="L936" s="88" t="str">
        <f t="array" ref="L936">if(V936="","",XLOOKUP(V936,Master[Company],Master[Load Method],"Unknown",0,1))</f>
        <v/>
      </c>
      <c r="M936" s="88" t="str">
        <f t="array" ref="M936">if(V936="","",XLOOKUP(V936,Master[Company],Master[Line Distance],"Unknown",0,1))</f>
        <v/>
      </c>
      <c r="N936" s="164"/>
      <c r="O936" s="301"/>
      <c r="P936" s="88"/>
      <c r="Q936" s="88" t="str">
        <f t="array" ref="Q936">if(V936="","",XLOOKUP(V936,Master[Company],Master[Terms],"NA",0,1))</f>
        <v/>
      </c>
      <c r="R936" s="88" t="str">
        <f t="shared" si="3"/>
        <v/>
      </c>
      <c r="S936" s="88" t="str">
        <f t="array" ref="S936">if(V936="","",XLOOKUP(V936,Master[Company],Master[Group],"NA",0,1))</f>
        <v/>
      </c>
      <c r="T936" s="88" t="str">
        <f t="array" ref="T936">if(V936="","",XLOOKUP(V936,Master[Company],Master[Loading Location],"NA",0,1))</f>
        <v/>
      </c>
      <c r="U936" s="88" t="str">
        <f t="array" ref="U936">if(V936="","",XLOOKUP(V936,Master[Company],Master[Acronym],"NA",0,1))</f>
        <v/>
      </c>
      <c r="V936" s="88"/>
      <c r="W936" s="90"/>
      <c r="X936" s="90"/>
      <c r="Y936" s="88"/>
      <c r="Z936" s="88" t="str">
        <f t="shared" si="5"/>
        <v/>
      </c>
      <c r="AA936" s="88"/>
      <c r="AB936" s="88"/>
      <c r="AC936" s="88"/>
      <c r="AD936" s="166"/>
      <c r="AE936" s="303"/>
      <c r="AF936" s="304"/>
      <c r="AG936" s="304"/>
      <c r="AH936" s="304"/>
      <c r="AI936" s="304"/>
      <c r="AJ936" s="304"/>
      <c r="AK936" s="304"/>
      <c r="AL936" s="305"/>
      <c r="AM936" s="304"/>
      <c r="AN936" s="304"/>
      <c r="AO936" s="304"/>
      <c r="AP936" s="304"/>
      <c r="AQ936" s="304"/>
      <c r="AR936" s="304"/>
      <c r="AS936" s="304"/>
      <c r="AT936" s="304"/>
      <c r="AU936" s="164"/>
      <c r="AV936" s="306"/>
      <c r="AW936" s="306"/>
      <c r="AX936" s="164"/>
      <c r="AY936" s="166"/>
      <c r="AZ936" s="88"/>
      <c r="BA936" s="88"/>
      <c r="BB936" s="88"/>
      <c r="BC936" s="88"/>
      <c r="BD936" s="307"/>
      <c r="BE936" s="88"/>
      <c r="BF936" s="88"/>
      <c r="BG936" s="88"/>
      <c r="BH936" s="308"/>
      <c r="BI936" s="309"/>
      <c r="BJ936" s="310"/>
      <c r="BK936" s="310"/>
      <c r="BL936" s="310"/>
      <c r="BM936" s="310"/>
      <c r="BN936" s="214"/>
    </row>
    <row r="937" ht="22.5" customHeight="1">
      <c r="A937" s="85" t="str">
        <f t="shared" si="6"/>
        <v/>
      </c>
      <c r="B937" s="321"/>
      <c r="C937" s="319" t="str">
        <f t="shared" si="1"/>
        <v/>
      </c>
      <c r="D937" s="322"/>
      <c r="E937" s="320" t="str">
        <f t="shared" si="2"/>
        <v/>
      </c>
      <c r="F937" s="323"/>
      <c r="G937" s="164"/>
      <c r="H937" s="88" t="str">
        <f t="array" ref="H937">IF(D937="","",XLOOKUP(D937,'Master Data'!K:K,'Master Data'!N:N,"Input in Master Data",0,1))</f>
        <v/>
      </c>
      <c r="I937" s="88" t="str">
        <f t="array" ref="I937">IF(D937="","",XLOOKUP(D937,'Master Data'!K:K,'Master Data'!O:O,"Input in Master Data",0,1))</f>
        <v/>
      </c>
      <c r="J937" s="88" t="str">
        <f t="array" ref="J937">if(V937="","",XLOOKUP(V937,Master[Company],Master[Blow],"Unknown",0,1))</f>
        <v/>
      </c>
      <c r="K937" s="88" t="str">
        <f t="array" ref="K937">if(V937="","",XLOOKUP(V937,Master[Company],Master[Pigging],"Unknown",0,1))</f>
        <v/>
      </c>
      <c r="L937" s="88" t="str">
        <f t="array" ref="L937">if(V937="","",XLOOKUP(V937,Master[Company],Master[Load Method],"Unknown",0,1))</f>
        <v/>
      </c>
      <c r="M937" s="88" t="str">
        <f t="array" ref="M937">if(V937="","",XLOOKUP(V937,Master[Company],Master[Line Distance],"Unknown",0,1))</f>
        <v/>
      </c>
      <c r="N937" s="164"/>
      <c r="O937" s="301"/>
      <c r="P937" s="88"/>
      <c r="Q937" s="88" t="str">
        <f t="array" ref="Q937">if(V937="","",XLOOKUP(V937,Master[Company],Master[Terms],"NA",0,1))</f>
        <v/>
      </c>
      <c r="R937" s="88" t="str">
        <f t="shared" si="3"/>
        <v/>
      </c>
      <c r="S937" s="88" t="str">
        <f t="array" ref="S937">if(V937="","",XLOOKUP(V937,Master[Company],Master[Group],"NA",0,1))</f>
        <v/>
      </c>
      <c r="T937" s="88" t="str">
        <f t="array" ref="T937">if(V937="","",XLOOKUP(V937,Master[Company],Master[Loading Location],"NA",0,1))</f>
        <v/>
      </c>
      <c r="U937" s="88" t="str">
        <f t="array" ref="U937">if(V937="","",XLOOKUP(V937,Master[Company],Master[Acronym],"NA",0,1))</f>
        <v/>
      </c>
      <c r="V937" s="88"/>
      <c r="W937" s="90"/>
      <c r="X937" s="90"/>
      <c r="Y937" s="88"/>
      <c r="Z937" s="88" t="str">
        <f t="shared" si="5"/>
        <v/>
      </c>
      <c r="AA937" s="88"/>
      <c r="AB937" s="88"/>
      <c r="AC937" s="88"/>
      <c r="AD937" s="166"/>
      <c r="AE937" s="303"/>
      <c r="AF937" s="304"/>
      <c r="AG937" s="304"/>
      <c r="AH937" s="304"/>
      <c r="AI937" s="304"/>
      <c r="AJ937" s="304"/>
      <c r="AK937" s="304"/>
      <c r="AL937" s="305"/>
      <c r="AM937" s="304"/>
      <c r="AN937" s="304"/>
      <c r="AO937" s="304"/>
      <c r="AP937" s="304"/>
      <c r="AQ937" s="304"/>
      <c r="AR937" s="304"/>
      <c r="AS937" s="304"/>
      <c r="AT937" s="304"/>
      <c r="AU937" s="164"/>
      <c r="AV937" s="306"/>
      <c r="AW937" s="306"/>
      <c r="AX937" s="164"/>
      <c r="AY937" s="166"/>
      <c r="AZ937" s="88"/>
      <c r="BA937" s="88"/>
      <c r="BB937" s="88"/>
      <c r="BC937" s="88"/>
      <c r="BD937" s="307"/>
      <c r="BE937" s="88"/>
      <c r="BF937" s="88"/>
      <c r="BG937" s="88"/>
      <c r="BH937" s="308"/>
      <c r="BI937" s="309"/>
      <c r="BJ937" s="310"/>
      <c r="BK937" s="310"/>
      <c r="BL937" s="310"/>
      <c r="BM937" s="310"/>
      <c r="BN937" s="214"/>
    </row>
    <row r="938" ht="22.5" customHeight="1">
      <c r="A938" s="85" t="str">
        <f t="shared" si="6"/>
        <v/>
      </c>
      <c r="B938" s="321"/>
      <c r="C938" s="319" t="str">
        <f t="shared" si="1"/>
        <v/>
      </c>
      <c r="D938" s="322"/>
      <c r="E938" s="320" t="str">
        <f t="shared" si="2"/>
        <v/>
      </c>
      <c r="F938" s="323"/>
      <c r="G938" s="164"/>
      <c r="H938" s="88" t="str">
        <f t="array" ref="H938">IF(D938="","",XLOOKUP(D938,'Master Data'!K:K,'Master Data'!N:N,"Input in Master Data",0,1))</f>
        <v/>
      </c>
      <c r="I938" s="88" t="str">
        <f t="array" ref="I938">IF(D938="","",XLOOKUP(D938,'Master Data'!K:K,'Master Data'!O:O,"Input in Master Data",0,1))</f>
        <v/>
      </c>
      <c r="J938" s="88" t="str">
        <f t="array" ref="J938">if(V938="","",XLOOKUP(V938,Master[Company],Master[Blow],"Unknown",0,1))</f>
        <v/>
      </c>
      <c r="K938" s="88" t="str">
        <f t="array" ref="K938">if(V938="","",XLOOKUP(V938,Master[Company],Master[Pigging],"Unknown",0,1))</f>
        <v/>
      </c>
      <c r="L938" s="88" t="str">
        <f t="array" ref="L938">if(V938="","",XLOOKUP(V938,Master[Company],Master[Load Method],"Unknown",0,1))</f>
        <v/>
      </c>
      <c r="M938" s="88" t="str">
        <f t="array" ref="M938">if(V938="","",XLOOKUP(V938,Master[Company],Master[Line Distance],"Unknown",0,1))</f>
        <v/>
      </c>
      <c r="N938" s="164"/>
      <c r="O938" s="301"/>
      <c r="P938" s="88"/>
      <c r="Q938" s="88" t="str">
        <f t="array" ref="Q938">if(V938="","",XLOOKUP(V938,Master[Company],Master[Terms],"NA",0,1))</f>
        <v/>
      </c>
      <c r="R938" s="88" t="str">
        <f t="shared" si="3"/>
        <v/>
      </c>
      <c r="S938" s="88" t="str">
        <f t="array" ref="S938">if(V938="","",XLOOKUP(V938,Master[Company],Master[Group],"NA",0,1))</f>
        <v/>
      </c>
      <c r="T938" s="88" t="str">
        <f t="array" ref="T938">if(V938="","",XLOOKUP(V938,Master[Company],Master[Loading Location],"NA",0,1))</f>
        <v/>
      </c>
      <c r="U938" s="88" t="str">
        <f t="array" ref="U938">if(V938="","",XLOOKUP(V938,Master[Company],Master[Acronym],"NA",0,1))</f>
        <v/>
      </c>
      <c r="V938" s="88"/>
      <c r="W938" s="90"/>
      <c r="X938" s="90"/>
      <c r="Y938" s="88"/>
      <c r="Z938" s="88" t="str">
        <f t="shared" si="5"/>
        <v/>
      </c>
      <c r="AA938" s="88"/>
      <c r="AB938" s="88"/>
      <c r="AC938" s="88"/>
      <c r="AD938" s="166"/>
      <c r="AE938" s="303"/>
      <c r="AF938" s="304"/>
      <c r="AG938" s="304"/>
      <c r="AH938" s="304"/>
      <c r="AI938" s="304"/>
      <c r="AJ938" s="304"/>
      <c r="AK938" s="304"/>
      <c r="AL938" s="305"/>
      <c r="AM938" s="304"/>
      <c r="AN938" s="304"/>
      <c r="AO938" s="304"/>
      <c r="AP938" s="304"/>
      <c r="AQ938" s="304"/>
      <c r="AR938" s="304"/>
      <c r="AS938" s="304"/>
      <c r="AT938" s="304"/>
      <c r="AU938" s="164"/>
      <c r="AV938" s="306"/>
      <c r="AW938" s="306"/>
      <c r="AX938" s="164"/>
      <c r="AY938" s="166"/>
      <c r="AZ938" s="88"/>
      <c r="BA938" s="88"/>
      <c r="BB938" s="88"/>
      <c r="BC938" s="88"/>
      <c r="BD938" s="307"/>
      <c r="BE938" s="88"/>
      <c r="BF938" s="88"/>
      <c r="BG938" s="88"/>
      <c r="BH938" s="308"/>
      <c r="BI938" s="309"/>
      <c r="BJ938" s="310"/>
      <c r="BK938" s="310"/>
      <c r="BL938" s="310"/>
      <c r="BM938" s="310"/>
      <c r="BN938" s="214"/>
    </row>
    <row r="939" ht="22.5" customHeight="1">
      <c r="A939" s="85" t="str">
        <f t="shared" si="6"/>
        <v/>
      </c>
      <c r="B939" s="321"/>
      <c r="C939" s="319" t="str">
        <f t="shared" si="1"/>
        <v/>
      </c>
      <c r="D939" s="322"/>
      <c r="E939" s="320" t="str">
        <f t="shared" si="2"/>
        <v/>
      </c>
      <c r="F939" s="323"/>
      <c r="G939" s="164"/>
      <c r="H939" s="88" t="str">
        <f t="array" ref="H939">IF(D939="","",XLOOKUP(D939,'Master Data'!K:K,'Master Data'!N:N,"Input in Master Data",0,1))</f>
        <v/>
      </c>
      <c r="I939" s="88" t="str">
        <f t="array" ref="I939">IF(D939="","",XLOOKUP(D939,'Master Data'!K:K,'Master Data'!O:O,"Input in Master Data",0,1))</f>
        <v/>
      </c>
      <c r="J939" s="88" t="str">
        <f t="array" ref="J939">if(V939="","",XLOOKUP(V939,Master[Company],Master[Blow],"Unknown",0,1))</f>
        <v/>
      </c>
      <c r="K939" s="88" t="str">
        <f t="array" ref="K939">if(V939="","",XLOOKUP(V939,Master[Company],Master[Pigging],"Unknown",0,1))</f>
        <v/>
      </c>
      <c r="L939" s="88" t="str">
        <f t="array" ref="L939">if(V939="","",XLOOKUP(V939,Master[Company],Master[Load Method],"Unknown",0,1))</f>
        <v/>
      </c>
      <c r="M939" s="88" t="str">
        <f t="array" ref="M939">if(V939="","",XLOOKUP(V939,Master[Company],Master[Line Distance],"Unknown",0,1))</f>
        <v/>
      </c>
      <c r="N939" s="164"/>
      <c r="O939" s="301"/>
      <c r="P939" s="88"/>
      <c r="Q939" s="88" t="str">
        <f t="array" ref="Q939">if(V939="","",XLOOKUP(V939,Master[Company],Master[Terms],"NA",0,1))</f>
        <v/>
      </c>
      <c r="R939" s="88" t="str">
        <f t="shared" si="3"/>
        <v/>
      </c>
      <c r="S939" s="88" t="str">
        <f t="array" ref="S939">if(V939="","",XLOOKUP(V939,Master[Company],Master[Group],"NA",0,1))</f>
        <v/>
      </c>
      <c r="T939" s="88" t="str">
        <f t="array" ref="T939">if(V939="","",XLOOKUP(V939,Master[Company],Master[Loading Location],"NA",0,1))</f>
        <v/>
      </c>
      <c r="U939" s="88" t="str">
        <f t="array" ref="U939">if(V939="","",XLOOKUP(V939,Master[Company],Master[Acronym],"NA",0,1))</f>
        <v/>
      </c>
      <c r="V939" s="88"/>
      <c r="W939" s="90"/>
      <c r="X939" s="90"/>
      <c r="Y939" s="88"/>
      <c r="Z939" s="88" t="str">
        <f t="shared" si="5"/>
        <v/>
      </c>
      <c r="AA939" s="88"/>
      <c r="AB939" s="88"/>
      <c r="AC939" s="88"/>
      <c r="AD939" s="166"/>
      <c r="AE939" s="303"/>
      <c r="AF939" s="304"/>
      <c r="AG939" s="304"/>
      <c r="AH939" s="304"/>
      <c r="AI939" s="304"/>
      <c r="AJ939" s="304"/>
      <c r="AK939" s="304"/>
      <c r="AL939" s="305"/>
      <c r="AM939" s="304"/>
      <c r="AN939" s="304"/>
      <c r="AO939" s="304"/>
      <c r="AP939" s="304"/>
      <c r="AQ939" s="304"/>
      <c r="AR939" s="304"/>
      <c r="AS939" s="304"/>
      <c r="AT939" s="304"/>
      <c r="AU939" s="164"/>
      <c r="AV939" s="306"/>
      <c r="AW939" s="306"/>
      <c r="AX939" s="164"/>
      <c r="AY939" s="166"/>
      <c r="AZ939" s="88"/>
      <c r="BA939" s="88"/>
      <c r="BB939" s="88"/>
      <c r="BC939" s="88"/>
      <c r="BD939" s="307"/>
      <c r="BE939" s="88"/>
      <c r="BF939" s="88"/>
      <c r="BG939" s="88"/>
      <c r="BH939" s="308"/>
      <c r="BI939" s="309"/>
      <c r="BJ939" s="310"/>
      <c r="BK939" s="310"/>
      <c r="BL939" s="310"/>
      <c r="BM939" s="310"/>
      <c r="BN939" s="214"/>
    </row>
    <row r="940" ht="22.5" customHeight="1">
      <c r="A940" s="85" t="str">
        <f t="shared" si="6"/>
        <v/>
      </c>
      <c r="B940" s="321"/>
      <c r="C940" s="319" t="str">
        <f t="shared" si="1"/>
        <v/>
      </c>
      <c r="D940" s="322"/>
      <c r="E940" s="320" t="str">
        <f t="shared" si="2"/>
        <v/>
      </c>
      <c r="F940" s="323"/>
      <c r="G940" s="164"/>
      <c r="H940" s="88" t="str">
        <f t="array" ref="H940">IF(D940="","",XLOOKUP(D940,'Master Data'!K:K,'Master Data'!N:N,"Input in Master Data",0,1))</f>
        <v/>
      </c>
      <c r="I940" s="88" t="str">
        <f t="array" ref="I940">IF(D940="","",XLOOKUP(D940,'Master Data'!K:K,'Master Data'!O:O,"Input in Master Data",0,1))</f>
        <v/>
      </c>
      <c r="J940" s="88" t="str">
        <f t="array" ref="J940">if(V940="","",XLOOKUP(V940,Master[Company],Master[Blow],"Unknown",0,1))</f>
        <v/>
      </c>
      <c r="K940" s="88" t="str">
        <f t="array" ref="K940">if(V940="","",XLOOKUP(V940,Master[Company],Master[Pigging],"Unknown",0,1))</f>
        <v/>
      </c>
      <c r="L940" s="88" t="str">
        <f t="array" ref="L940">if(V940="","",XLOOKUP(V940,Master[Company],Master[Load Method],"Unknown",0,1))</f>
        <v/>
      </c>
      <c r="M940" s="88" t="str">
        <f t="array" ref="M940">if(V940="","",XLOOKUP(V940,Master[Company],Master[Line Distance],"Unknown",0,1))</f>
        <v/>
      </c>
      <c r="N940" s="164"/>
      <c r="O940" s="301"/>
      <c r="P940" s="88"/>
      <c r="Q940" s="88" t="str">
        <f t="array" ref="Q940">if(V940="","",XLOOKUP(V940,Master[Company],Master[Terms],"NA",0,1))</f>
        <v/>
      </c>
      <c r="R940" s="88" t="str">
        <f t="shared" si="3"/>
        <v/>
      </c>
      <c r="S940" s="88" t="str">
        <f t="array" ref="S940">if(V940="","",XLOOKUP(V940,Master[Company],Master[Group],"NA",0,1))</f>
        <v/>
      </c>
      <c r="T940" s="88" t="str">
        <f t="array" ref="T940">if(V940="","",XLOOKUP(V940,Master[Company],Master[Loading Location],"NA",0,1))</f>
        <v/>
      </c>
      <c r="U940" s="88" t="str">
        <f t="array" ref="U940">if(V940="","",XLOOKUP(V940,Master[Company],Master[Acronym],"NA",0,1))</f>
        <v/>
      </c>
      <c r="V940" s="88"/>
      <c r="W940" s="90"/>
      <c r="X940" s="90"/>
      <c r="Y940" s="88"/>
      <c r="Z940" s="88" t="str">
        <f t="shared" si="5"/>
        <v/>
      </c>
      <c r="AA940" s="88"/>
      <c r="AB940" s="88"/>
      <c r="AC940" s="88"/>
      <c r="AD940" s="166"/>
      <c r="AE940" s="303"/>
      <c r="AF940" s="304"/>
      <c r="AG940" s="304"/>
      <c r="AH940" s="304"/>
      <c r="AI940" s="304"/>
      <c r="AJ940" s="304"/>
      <c r="AK940" s="304"/>
      <c r="AL940" s="305"/>
      <c r="AM940" s="304"/>
      <c r="AN940" s="304"/>
      <c r="AO940" s="304"/>
      <c r="AP940" s="304"/>
      <c r="AQ940" s="304"/>
      <c r="AR940" s="304"/>
      <c r="AS940" s="304"/>
      <c r="AT940" s="304"/>
      <c r="AU940" s="164"/>
      <c r="AV940" s="306"/>
      <c r="AW940" s="306"/>
      <c r="AX940" s="164"/>
      <c r="AY940" s="166"/>
      <c r="AZ940" s="88"/>
      <c r="BA940" s="88"/>
      <c r="BB940" s="88"/>
      <c r="BC940" s="88"/>
      <c r="BD940" s="307"/>
      <c r="BE940" s="88"/>
      <c r="BF940" s="88"/>
      <c r="BG940" s="88"/>
      <c r="BH940" s="308"/>
      <c r="BI940" s="309"/>
      <c r="BJ940" s="310"/>
      <c r="BK940" s="310"/>
      <c r="BL940" s="310"/>
      <c r="BM940" s="310"/>
      <c r="BN940" s="214"/>
    </row>
    <row r="941" ht="22.5" customHeight="1">
      <c r="A941" s="85" t="str">
        <f t="shared" si="6"/>
        <v/>
      </c>
      <c r="B941" s="321"/>
      <c r="C941" s="319" t="str">
        <f t="shared" si="1"/>
        <v/>
      </c>
      <c r="D941" s="322"/>
      <c r="E941" s="320" t="str">
        <f t="shared" si="2"/>
        <v/>
      </c>
      <c r="F941" s="323"/>
      <c r="G941" s="164"/>
      <c r="H941" s="88" t="str">
        <f t="array" ref="H941">IF(D941="","",XLOOKUP(D941,'Master Data'!K:K,'Master Data'!N:N,"Input in Master Data",0,1))</f>
        <v/>
      </c>
      <c r="I941" s="88" t="str">
        <f t="array" ref="I941">IF(D941="","",XLOOKUP(D941,'Master Data'!K:K,'Master Data'!O:O,"Input in Master Data",0,1))</f>
        <v/>
      </c>
      <c r="J941" s="88" t="str">
        <f t="array" ref="J941">if(V941="","",XLOOKUP(V941,Master[Company],Master[Blow],"Unknown",0,1))</f>
        <v/>
      </c>
      <c r="K941" s="88" t="str">
        <f t="array" ref="K941">if(V941="","",XLOOKUP(V941,Master[Company],Master[Pigging],"Unknown",0,1))</f>
        <v/>
      </c>
      <c r="L941" s="88" t="str">
        <f t="array" ref="L941">if(V941="","",XLOOKUP(V941,Master[Company],Master[Load Method],"Unknown",0,1))</f>
        <v/>
      </c>
      <c r="M941" s="88" t="str">
        <f t="array" ref="M941">if(V941="","",XLOOKUP(V941,Master[Company],Master[Line Distance],"Unknown",0,1))</f>
        <v/>
      </c>
      <c r="N941" s="164"/>
      <c r="O941" s="301"/>
      <c r="P941" s="88"/>
      <c r="Q941" s="88" t="str">
        <f t="array" ref="Q941">if(V941="","",XLOOKUP(V941,Master[Company],Master[Terms],"NA",0,1))</f>
        <v/>
      </c>
      <c r="R941" s="88" t="str">
        <f t="shared" si="3"/>
        <v/>
      </c>
      <c r="S941" s="88" t="str">
        <f t="array" ref="S941">if(V941="","",XLOOKUP(V941,Master[Company],Master[Group],"NA",0,1))</f>
        <v/>
      </c>
      <c r="T941" s="88" t="str">
        <f t="array" ref="T941">if(V941="","",XLOOKUP(V941,Master[Company],Master[Loading Location],"NA",0,1))</f>
        <v/>
      </c>
      <c r="U941" s="88" t="str">
        <f t="array" ref="U941">if(V941="","",XLOOKUP(V941,Master[Company],Master[Acronym],"NA",0,1))</f>
        <v/>
      </c>
      <c r="V941" s="88"/>
      <c r="W941" s="90"/>
      <c r="X941" s="90"/>
      <c r="Y941" s="88"/>
      <c r="Z941" s="88" t="str">
        <f t="shared" si="5"/>
        <v/>
      </c>
      <c r="AA941" s="88"/>
      <c r="AB941" s="88"/>
      <c r="AC941" s="88"/>
      <c r="AD941" s="166"/>
      <c r="AE941" s="303"/>
      <c r="AF941" s="304"/>
      <c r="AG941" s="304"/>
      <c r="AH941" s="304"/>
      <c r="AI941" s="304"/>
      <c r="AJ941" s="304"/>
      <c r="AK941" s="304"/>
      <c r="AL941" s="305"/>
      <c r="AM941" s="304"/>
      <c r="AN941" s="304"/>
      <c r="AO941" s="304"/>
      <c r="AP941" s="304"/>
      <c r="AQ941" s="304"/>
      <c r="AR941" s="304"/>
      <c r="AS941" s="304"/>
      <c r="AT941" s="304"/>
      <c r="AU941" s="164"/>
      <c r="AV941" s="306"/>
      <c r="AW941" s="306"/>
      <c r="AX941" s="164"/>
      <c r="AY941" s="166"/>
      <c r="AZ941" s="88"/>
      <c r="BA941" s="88"/>
      <c r="BB941" s="88"/>
      <c r="BC941" s="88"/>
      <c r="BD941" s="307"/>
      <c r="BE941" s="88"/>
      <c r="BF941" s="88"/>
      <c r="BG941" s="88"/>
      <c r="BH941" s="308"/>
      <c r="BI941" s="309"/>
      <c r="BJ941" s="310"/>
      <c r="BK941" s="310"/>
      <c r="BL941" s="310"/>
      <c r="BM941" s="310"/>
      <c r="BN941" s="214"/>
    </row>
    <row r="942" ht="22.5" customHeight="1">
      <c r="A942" s="85" t="str">
        <f t="shared" si="6"/>
        <v/>
      </c>
      <c r="B942" s="321"/>
      <c r="C942" s="319" t="str">
        <f t="shared" si="1"/>
        <v/>
      </c>
      <c r="D942" s="322"/>
      <c r="E942" s="320" t="str">
        <f t="shared" si="2"/>
        <v/>
      </c>
      <c r="F942" s="323"/>
      <c r="G942" s="164"/>
      <c r="H942" s="88" t="str">
        <f t="array" ref="H942">IF(D942="","",XLOOKUP(D942,'Master Data'!K:K,'Master Data'!N:N,"Input in Master Data",0,1))</f>
        <v/>
      </c>
      <c r="I942" s="88" t="str">
        <f t="array" ref="I942">IF(D942="","",XLOOKUP(D942,'Master Data'!K:K,'Master Data'!O:O,"Input in Master Data",0,1))</f>
        <v/>
      </c>
      <c r="J942" s="88" t="str">
        <f t="array" ref="J942">if(V942="","",XLOOKUP(V942,Master[Company],Master[Blow],"Unknown",0,1))</f>
        <v/>
      </c>
      <c r="K942" s="88" t="str">
        <f t="array" ref="K942">if(V942="","",XLOOKUP(V942,Master[Company],Master[Pigging],"Unknown",0,1))</f>
        <v/>
      </c>
      <c r="L942" s="88" t="str">
        <f t="array" ref="L942">if(V942="","",XLOOKUP(V942,Master[Company],Master[Load Method],"Unknown",0,1))</f>
        <v/>
      </c>
      <c r="M942" s="88" t="str">
        <f t="array" ref="M942">if(V942="","",XLOOKUP(V942,Master[Company],Master[Line Distance],"Unknown",0,1))</f>
        <v/>
      </c>
      <c r="N942" s="164"/>
      <c r="O942" s="301"/>
      <c r="P942" s="88"/>
      <c r="Q942" s="88" t="str">
        <f t="array" ref="Q942">if(V942="","",XLOOKUP(V942,Master[Company],Master[Terms],"NA",0,1))</f>
        <v/>
      </c>
      <c r="R942" s="88" t="str">
        <f t="shared" si="3"/>
        <v/>
      </c>
      <c r="S942" s="88" t="str">
        <f t="array" ref="S942">if(V942="","",XLOOKUP(V942,Master[Company],Master[Group],"NA",0,1))</f>
        <v/>
      </c>
      <c r="T942" s="88" t="str">
        <f t="array" ref="T942">if(V942="","",XLOOKUP(V942,Master[Company],Master[Loading Location],"NA",0,1))</f>
        <v/>
      </c>
      <c r="U942" s="88" t="str">
        <f t="array" ref="U942">if(V942="","",XLOOKUP(V942,Master[Company],Master[Acronym],"NA",0,1))</f>
        <v/>
      </c>
      <c r="V942" s="88"/>
      <c r="W942" s="90"/>
      <c r="X942" s="90"/>
      <c r="Y942" s="88"/>
      <c r="Z942" s="88" t="str">
        <f t="shared" si="5"/>
        <v/>
      </c>
      <c r="AA942" s="88"/>
      <c r="AB942" s="88"/>
      <c r="AC942" s="88"/>
      <c r="AD942" s="166"/>
      <c r="AE942" s="303"/>
      <c r="AF942" s="304"/>
      <c r="AG942" s="304"/>
      <c r="AH942" s="304"/>
      <c r="AI942" s="304"/>
      <c r="AJ942" s="304"/>
      <c r="AK942" s="304"/>
      <c r="AL942" s="305"/>
      <c r="AM942" s="304"/>
      <c r="AN942" s="304"/>
      <c r="AO942" s="304"/>
      <c r="AP942" s="304"/>
      <c r="AQ942" s="304"/>
      <c r="AR942" s="304"/>
      <c r="AS942" s="304"/>
      <c r="AT942" s="304"/>
      <c r="AU942" s="164"/>
      <c r="AV942" s="306"/>
      <c r="AW942" s="306"/>
      <c r="AX942" s="164"/>
      <c r="AY942" s="166"/>
      <c r="AZ942" s="88"/>
      <c r="BA942" s="88"/>
      <c r="BB942" s="88"/>
      <c r="BC942" s="88"/>
      <c r="BD942" s="307"/>
      <c r="BE942" s="88"/>
      <c r="BF942" s="88"/>
      <c r="BG942" s="88"/>
      <c r="BH942" s="308"/>
      <c r="BI942" s="309"/>
      <c r="BJ942" s="310"/>
      <c r="BK942" s="310"/>
      <c r="BL942" s="310"/>
      <c r="BM942" s="310"/>
      <c r="BN942" s="214"/>
    </row>
    <row r="943" ht="22.5" customHeight="1">
      <c r="A943" s="85" t="str">
        <f t="shared" si="6"/>
        <v/>
      </c>
      <c r="B943" s="321"/>
      <c r="C943" s="319" t="str">
        <f t="shared" si="1"/>
        <v/>
      </c>
      <c r="D943" s="322"/>
      <c r="E943" s="320" t="str">
        <f t="shared" si="2"/>
        <v/>
      </c>
      <c r="F943" s="323"/>
      <c r="G943" s="164"/>
      <c r="H943" s="88" t="str">
        <f t="array" ref="H943">IF(D943="","",XLOOKUP(D943,'Master Data'!K:K,'Master Data'!N:N,"Input in Master Data",0,1))</f>
        <v/>
      </c>
      <c r="I943" s="88" t="str">
        <f t="array" ref="I943">IF(D943="","",XLOOKUP(D943,'Master Data'!K:K,'Master Data'!O:O,"Input in Master Data",0,1))</f>
        <v/>
      </c>
      <c r="J943" s="88" t="str">
        <f t="array" ref="J943">if(V943="","",XLOOKUP(V943,Master[Company],Master[Blow],"Unknown",0,1))</f>
        <v/>
      </c>
      <c r="K943" s="88" t="str">
        <f t="array" ref="K943">if(V943="","",XLOOKUP(V943,Master[Company],Master[Pigging],"Unknown",0,1))</f>
        <v/>
      </c>
      <c r="L943" s="88" t="str">
        <f t="array" ref="L943">if(V943="","",XLOOKUP(V943,Master[Company],Master[Load Method],"Unknown",0,1))</f>
        <v/>
      </c>
      <c r="M943" s="88" t="str">
        <f t="array" ref="M943">if(V943="","",XLOOKUP(V943,Master[Company],Master[Line Distance],"Unknown",0,1))</f>
        <v/>
      </c>
      <c r="N943" s="164"/>
      <c r="O943" s="301"/>
      <c r="P943" s="88"/>
      <c r="Q943" s="88" t="str">
        <f t="array" ref="Q943">if(V943="","",XLOOKUP(V943,Master[Company],Master[Terms],"NA",0,1))</f>
        <v/>
      </c>
      <c r="R943" s="88" t="str">
        <f t="shared" si="3"/>
        <v/>
      </c>
      <c r="S943" s="88" t="str">
        <f t="array" ref="S943">if(V943="","",XLOOKUP(V943,Master[Company],Master[Group],"NA",0,1))</f>
        <v/>
      </c>
      <c r="T943" s="88" t="str">
        <f t="array" ref="T943">if(V943="","",XLOOKUP(V943,Master[Company],Master[Loading Location],"NA",0,1))</f>
        <v/>
      </c>
      <c r="U943" s="88" t="str">
        <f t="array" ref="U943">if(V943="","",XLOOKUP(V943,Master[Company],Master[Acronym],"NA",0,1))</f>
        <v/>
      </c>
      <c r="V943" s="88"/>
      <c r="W943" s="90"/>
      <c r="X943" s="90"/>
      <c r="Y943" s="88"/>
      <c r="Z943" s="88" t="str">
        <f t="shared" si="5"/>
        <v/>
      </c>
      <c r="AA943" s="88"/>
      <c r="AB943" s="88"/>
      <c r="AC943" s="88"/>
      <c r="AD943" s="166"/>
      <c r="AE943" s="303"/>
      <c r="AF943" s="304"/>
      <c r="AG943" s="304"/>
      <c r="AH943" s="304"/>
      <c r="AI943" s="304"/>
      <c r="AJ943" s="304"/>
      <c r="AK943" s="304"/>
      <c r="AL943" s="305"/>
      <c r="AM943" s="304"/>
      <c r="AN943" s="304"/>
      <c r="AO943" s="304"/>
      <c r="AP943" s="304"/>
      <c r="AQ943" s="304"/>
      <c r="AR943" s="304"/>
      <c r="AS943" s="304"/>
      <c r="AT943" s="304"/>
      <c r="AU943" s="164"/>
      <c r="AV943" s="306"/>
      <c r="AW943" s="306"/>
      <c r="AX943" s="164"/>
      <c r="AY943" s="166"/>
      <c r="AZ943" s="88"/>
      <c r="BA943" s="88"/>
      <c r="BB943" s="88"/>
      <c r="BC943" s="88"/>
      <c r="BD943" s="307"/>
      <c r="BE943" s="88"/>
      <c r="BF943" s="88"/>
      <c r="BG943" s="88"/>
      <c r="BH943" s="308"/>
      <c r="BI943" s="309"/>
      <c r="BJ943" s="310"/>
      <c r="BK943" s="310"/>
      <c r="BL943" s="310"/>
      <c r="BM943" s="310"/>
      <c r="BN943" s="214"/>
    </row>
    <row r="944" ht="22.5" customHeight="1">
      <c r="A944" s="85" t="str">
        <f t="shared" si="6"/>
        <v/>
      </c>
      <c r="B944" s="321"/>
      <c r="C944" s="319" t="str">
        <f t="shared" si="1"/>
        <v/>
      </c>
      <c r="D944" s="322"/>
      <c r="E944" s="320" t="str">
        <f t="shared" si="2"/>
        <v/>
      </c>
      <c r="F944" s="323"/>
      <c r="G944" s="164"/>
      <c r="H944" s="88" t="str">
        <f t="array" ref="H944">IF(D944="","",XLOOKUP(D944,'Master Data'!K:K,'Master Data'!N:N,"Input in Master Data",0,1))</f>
        <v/>
      </c>
      <c r="I944" s="88" t="str">
        <f t="array" ref="I944">IF(D944="","",XLOOKUP(D944,'Master Data'!K:K,'Master Data'!O:O,"Input in Master Data",0,1))</f>
        <v/>
      </c>
      <c r="J944" s="88" t="str">
        <f t="array" ref="J944">if(V944="","",XLOOKUP(V944,Master[Company],Master[Blow],"Unknown",0,1))</f>
        <v/>
      </c>
      <c r="K944" s="88" t="str">
        <f t="array" ref="K944">if(V944="","",XLOOKUP(V944,Master[Company],Master[Pigging],"Unknown",0,1))</f>
        <v/>
      </c>
      <c r="L944" s="88" t="str">
        <f t="array" ref="L944">if(V944="","",XLOOKUP(V944,Master[Company],Master[Load Method],"Unknown",0,1))</f>
        <v/>
      </c>
      <c r="M944" s="88" t="str">
        <f t="array" ref="M944">if(V944="","",XLOOKUP(V944,Master[Company],Master[Line Distance],"Unknown",0,1))</f>
        <v/>
      </c>
      <c r="N944" s="164"/>
      <c r="O944" s="301"/>
      <c r="P944" s="88"/>
      <c r="Q944" s="88" t="str">
        <f t="array" ref="Q944">if(V944="","",XLOOKUP(V944,Master[Company],Master[Terms],"NA",0,1))</f>
        <v/>
      </c>
      <c r="R944" s="88" t="str">
        <f t="shared" si="3"/>
        <v/>
      </c>
      <c r="S944" s="88" t="str">
        <f t="array" ref="S944">if(V944="","",XLOOKUP(V944,Master[Company],Master[Group],"NA",0,1))</f>
        <v/>
      </c>
      <c r="T944" s="88" t="str">
        <f t="array" ref="T944">if(V944="","",XLOOKUP(V944,Master[Company],Master[Loading Location],"NA",0,1))</f>
        <v/>
      </c>
      <c r="U944" s="88" t="str">
        <f t="array" ref="U944">if(V944="","",XLOOKUP(V944,Master[Company],Master[Acronym],"NA",0,1))</f>
        <v/>
      </c>
      <c r="V944" s="88"/>
      <c r="W944" s="90"/>
      <c r="X944" s="90"/>
      <c r="Y944" s="88"/>
      <c r="Z944" s="88" t="str">
        <f t="shared" si="5"/>
        <v/>
      </c>
      <c r="AA944" s="88"/>
      <c r="AB944" s="88"/>
      <c r="AC944" s="88"/>
      <c r="AD944" s="166"/>
      <c r="AE944" s="303"/>
      <c r="AF944" s="304"/>
      <c r="AG944" s="304"/>
      <c r="AH944" s="304"/>
      <c r="AI944" s="304"/>
      <c r="AJ944" s="304"/>
      <c r="AK944" s="304"/>
      <c r="AL944" s="305"/>
      <c r="AM944" s="304"/>
      <c r="AN944" s="304"/>
      <c r="AO944" s="304"/>
      <c r="AP944" s="304"/>
      <c r="AQ944" s="304"/>
      <c r="AR944" s="304"/>
      <c r="AS944" s="304"/>
      <c r="AT944" s="304"/>
      <c r="AU944" s="164"/>
      <c r="AV944" s="306"/>
      <c r="AW944" s="306"/>
      <c r="AX944" s="164"/>
      <c r="AY944" s="166"/>
      <c r="AZ944" s="88"/>
      <c r="BA944" s="88"/>
      <c r="BB944" s="88"/>
      <c r="BC944" s="88"/>
      <c r="BD944" s="307"/>
      <c r="BE944" s="88"/>
      <c r="BF944" s="88"/>
      <c r="BG944" s="88"/>
      <c r="BH944" s="308"/>
      <c r="BI944" s="309"/>
      <c r="BJ944" s="310"/>
      <c r="BK944" s="310"/>
      <c r="BL944" s="310"/>
      <c r="BM944" s="310"/>
      <c r="BN944" s="214"/>
    </row>
    <row r="945" ht="22.5" customHeight="1">
      <c r="A945" s="85" t="str">
        <f t="shared" si="6"/>
        <v/>
      </c>
      <c r="B945" s="321"/>
      <c r="C945" s="319" t="str">
        <f t="shared" si="1"/>
        <v/>
      </c>
      <c r="D945" s="322"/>
      <c r="E945" s="320" t="str">
        <f t="shared" si="2"/>
        <v/>
      </c>
      <c r="F945" s="323"/>
      <c r="G945" s="164"/>
      <c r="H945" s="88" t="str">
        <f t="array" ref="H945">IF(D945="","",XLOOKUP(D945,'Master Data'!K:K,'Master Data'!N:N,"Input in Master Data",0,1))</f>
        <v/>
      </c>
      <c r="I945" s="88" t="str">
        <f t="array" ref="I945">IF(D945="","",XLOOKUP(D945,'Master Data'!K:K,'Master Data'!O:O,"Input in Master Data",0,1))</f>
        <v/>
      </c>
      <c r="J945" s="88" t="str">
        <f t="array" ref="J945">if(V945="","",XLOOKUP(V945,Master[Company],Master[Blow],"Unknown",0,1))</f>
        <v/>
      </c>
      <c r="K945" s="88" t="str">
        <f t="array" ref="K945">if(V945="","",XLOOKUP(V945,Master[Company],Master[Pigging],"Unknown",0,1))</f>
        <v/>
      </c>
      <c r="L945" s="88" t="str">
        <f t="array" ref="L945">if(V945="","",XLOOKUP(V945,Master[Company],Master[Load Method],"Unknown",0,1))</f>
        <v/>
      </c>
      <c r="M945" s="88" t="str">
        <f t="array" ref="M945">if(V945="","",XLOOKUP(V945,Master[Company],Master[Line Distance],"Unknown",0,1))</f>
        <v/>
      </c>
      <c r="N945" s="164"/>
      <c r="O945" s="301"/>
      <c r="P945" s="88"/>
      <c r="Q945" s="88" t="str">
        <f t="array" ref="Q945">if(V945="","",XLOOKUP(V945,Master[Company],Master[Terms],"NA",0,1))</f>
        <v/>
      </c>
      <c r="R945" s="88" t="str">
        <f t="shared" si="3"/>
        <v/>
      </c>
      <c r="S945" s="88" t="str">
        <f t="array" ref="S945">if(V945="","",XLOOKUP(V945,Master[Company],Master[Group],"NA",0,1))</f>
        <v/>
      </c>
      <c r="T945" s="88" t="str">
        <f t="array" ref="T945">if(V945="","",XLOOKUP(V945,Master[Company],Master[Loading Location],"NA",0,1))</f>
        <v/>
      </c>
      <c r="U945" s="88" t="str">
        <f t="array" ref="U945">if(V945="","",XLOOKUP(V945,Master[Company],Master[Acronym],"NA",0,1))</f>
        <v/>
      </c>
      <c r="V945" s="88"/>
      <c r="W945" s="90"/>
      <c r="X945" s="90"/>
      <c r="Y945" s="88"/>
      <c r="Z945" s="88" t="str">
        <f t="shared" si="5"/>
        <v/>
      </c>
      <c r="AA945" s="88"/>
      <c r="AB945" s="88"/>
      <c r="AC945" s="88"/>
      <c r="AD945" s="166"/>
      <c r="AE945" s="303"/>
      <c r="AF945" s="304"/>
      <c r="AG945" s="304"/>
      <c r="AH945" s="304"/>
      <c r="AI945" s="304"/>
      <c r="AJ945" s="304"/>
      <c r="AK945" s="304"/>
      <c r="AL945" s="305"/>
      <c r="AM945" s="304"/>
      <c r="AN945" s="304"/>
      <c r="AO945" s="304"/>
      <c r="AP945" s="304"/>
      <c r="AQ945" s="304"/>
      <c r="AR945" s="304"/>
      <c r="AS945" s="304"/>
      <c r="AT945" s="304"/>
      <c r="AU945" s="164"/>
      <c r="AV945" s="306"/>
      <c r="AW945" s="306"/>
      <c r="AX945" s="164"/>
      <c r="AY945" s="166"/>
      <c r="AZ945" s="88"/>
      <c r="BA945" s="88"/>
      <c r="BB945" s="88"/>
      <c r="BC945" s="88"/>
      <c r="BD945" s="307"/>
      <c r="BE945" s="88"/>
      <c r="BF945" s="88"/>
      <c r="BG945" s="88"/>
      <c r="BH945" s="308"/>
      <c r="BI945" s="309"/>
      <c r="BJ945" s="310"/>
      <c r="BK945" s="310"/>
      <c r="BL945" s="310"/>
      <c r="BM945" s="310"/>
      <c r="BN945" s="214"/>
    </row>
    <row r="946" ht="22.5" customHeight="1">
      <c r="A946" s="85" t="str">
        <f t="shared" si="6"/>
        <v/>
      </c>
      <c r="B946" s="321"/>
      <c r="C946" s="319" t="str">
        <f t="shared" si="1"/>
        <v/>
      </c>
      <c r="D946" s="322"/>
      <c r="E946" s="320" t="str">
        <f t="shared" si="2"/>
        <v/>
      </c>
      <c r="F946" s="323"/>
      <c r="G946" s="164"/>
      <c r="H946" s="88" t="str">
        <f t="array" ref="H946">IF(D946="","",XLOOKUP(D946,'Master Data'!K:K,'Master Data'!N:N,"Input in Master Data",0,1))</f>
        <v/>
      </c>
      <c r="I946" s="88" t="str">
        <f t="array" ref="I946">IF(D946="","",XLOOKUP(D946,'Master Data'!K:K,'Master Data'!O:O,"Input in Master Data",0,1))</f>
        <v/>
      </c>
      <c r="J946" s="88" t="str">
        <f t="array" ref="J946">if(V946="","",XLOOKUP(V946,Master[Company],Master[Blow],"Unknown",0,1))</f>
        <v/>
      </c>
      <c r="K946" s="88" t="str">
        <f t="array" ref="K946">if(V946="","",XLOOKUP(V946,Master[Company],Master[Pigging],"Unknown",0,1))</f>
        <v/>
      </c>
      <c r="L946" s="88" t="str">
        <f t="array" ref="L946">if(V946="","",XLOOKUP(V946,Master[Company],Master[Load Method],"Unknown",0,1))</f>
        <v/>
      </c>
      <c r="M946" s="88" t="str">
        <f t="array" ref="M946">if(V946="","",XLOOKUP(V946,Master[Company],Master[Line Distance],"Unknown",0,1))</f>
        <v/>
      </c>
      <c r="N946" s="164"/>
      <c r="O946" s="301"/>
      <c r="P946" s="88"/>
      <c r="Q946" s="88" t="str">
        <f t="array" ref="Q946">if(V946="","",XLOOKUP(V946,Master[Company],Master[Terms],"NA",0,1))</f>
        <v/>
      </c>
      <c r="R946" s="88" t="str">
        <f t="shared" si="3"/>
        <v/>
      </c>
      <c r="S946" s="88" t="str">
        <f t="array" ref="S946">if(V946="","",XLOOKUP(V946,Master[Company],Master[Group],"NA",0,1))</f>
        <v/>
      </c>
      <c r="T946" s="88" t="str">
        <f t="array" ref="T946">if(V946="","",XLOOKUP(V946,Master[Company],Master[Loading Location],"NA",0,1))</f>
        <v/>
      </c>
      <c r="U946" s="88" t="str">
        <f t="array" ref="U946">if(V946="","",XLOOKUP(V946,Master[Company],Master[Acronym],"NA",0,1))</f>
        <v/>
      </c>
      <c r="V946" s="88"/>
      <c r="W946" s="90"/>
      <c r="X946" s="90"/>
      <c r="Y946" s="88"/>
      <c r="Z946" s="88" t="str">
        <f t="shared" si="5"/>
        <v/>
      </c>
      <c r="AA946" s="88"/>
      <c r="AB946" s="88"/>
      <c r="AC946" s="88"/>
      <c r="AD946" s="166"/>
      <c r="AE946" s="303"/>
      <c r="AF946" s="304"/>
      <c r="AG946" s="304"/>
      <c r="AH946" s="304"/>
      <c r="AI946" s="304"/>
      <c r="AJ946" s="304"/>
      <c r="AK946" s="304"/>
      <c r="AL946" s="305"/>
      <c r="AM946" s="304"/>
      <c r="AN946" s="304"/>
      <c r="AO946" s="304"/>
      <c r="AP946" s="304"/>
      <c r="AQ946" s="304"/>
      <c r="AR946" s="304"/>
      <c r="AS946" s="304"/>
      <c r="AT946" s="304"/>
      <c r="AU946" s="164"/>
      <c r="AV946" s="306"/>
      <c r="AW946" s="306"/>
      <c r="AX946" s="164"/>
      <c r="AY946" s="166"/>
      <c r="AZ946" s="88"/>
      <c r="BA946" s="88"/>
      <c r="BB946" s="88"/>
      <c r="BC946" s="88"/>
      <c r="BD946" s="307"/>
      <c r="BE946" s="88"/>
      <c r="BF946" s="88"/>
      <c r="BG946" s="88"/>
      <c r="BH946" s="308"/>
      <c r="BI946" s="309"/>
      <c r="BJ946" s="310"/>
      <c r="BK946" s="310"/>
      <c r="BL946" s="310"/>
      <c r="BM946" s="310"/>
      <c r="BN946" s="214"/>
    </row>
    <row r="947" ht="22.5" customHeight="1">
      <c r="A947" s="85" t="str">
        <f t="shared" si="6"/>
        <v/>
      </c>
      <c r="B947" s="321"/>
      <c r="C947" s="319" t="str">
        <f t="shared" si="1"/>
        <v/>
      </c>
      <c r="D947" s="322"/>
      <c r="E947" s="320" t="str">
        <f t="shared" si="2"/>
        <v/>
      </c>
      <c r="F947" s="323"/>
      <c r="G947" s="164"/>
      <c r="H947" s="88" t="str">
        <f t="array" ref="H947">IF(D947="","",XLOOKUP(D947,'Master Data'!K:K,'Master Data'!N:N,"Input in Master Data",0,1))</f>
        <v/>
      </c>
      <c r="I947" s="88" t="str">
        <f t="array" ref="I947">IF(D947="","",XLOOKUP(D947,'Master Data'!K:K,'Master Data'!O:O,"Input in Master Data",0,1))</f>
        <v/>
      </c>
      <c r="J947" s="88" t="str">
        <f t="array" ref="J947">if(V947="","",XLOOKUP(V947,Master[Company],Master[Blow],"Unknown",0,1))</f>
        <v/>
      </c>
      <c r="K947" s="88" t="str">
        <f t="array" ref="K947">if(V947="","",XLOOKUP(V947,Master[Company],Master[Pigging],"Unknown",0,1))</f>
        <v/>
      </c>
      <c r="L947" s="88" t="str">
        <f t="array" ref="L947">if(V947="","",XLOOKUP(V947,Master[Company],Master[Load Method],"Unknown",0,1))</f>
        <v/>
      </c>
      <c r="M947" s="88" t="str">
        <f t="array" ref="M947">if(V947="","",XLOOKUP(V947,Master[Company],Master[Line Distance],"Unknown",0,1))</f>
        <v/>
      </c>
      <c r="N947" s="164"/>
      <c r="O947" s="301"/>
      <c r="P947" s="88"/>
      <c r="Q947" s="88" t="str">
        <f t="array" ref="Q947">if(V947="","",XLOOKUP(V947,Master[Company],Master[Terms],"NA",0,1))</f>
        <v/>
      </c>
      <c r="R947" s="88" t="str">
        <f t="shared" si="3"/>
        <v/>
      </c>
      <c r="S947" s="88" t="str">
        <f t="array" ref="S947">if(V947="","",XLOOKUP(V947,Master[Company],Master[Group],"NA",0,1))</f>
        <v/>
      </c>
      <c r="T947" s="88" t="str">
        <f t="array" ref="T947">if(V947="","",XLOOKUP(V947,Master[Company],Master[Loading Location],"NA",0,1))</f>
        <v/>
      </c>
      <c r="U947" s="88" t="str">
        <f t="array" ref="U947">if(V947="","",XLOOKUP(V947,Master[Company],Master[Acronym],"NA",0,1))</f>
        <v/>
      </c>
      <c r="V947" s="88"/>
      <c r="W947" s="90"/>
      <c r="X947" s="90"/>
      <c r="Y947" s="88"/>
      <c r="Z947" s="88" t="str">
        <f t="shared" si="5"/>
        <v/>
      </c>
      <c r="AA947" s="88"/>
      <c r="AB947" s="88"/>
      <c r="AC947" s="88"/>
      <c r="AD947" s="166"/>
      <c r="AE947" s="303"/>
      <c r="AF947" s="304"/>
      <c r="AG947" s="304"/>
      <c r="AH947" s="304"/>
      <c r="AI947" s="304"/>
      <c r="AJ947" s="304"/>
      <c r="AK947" s="304"/>
      <c r="AL947" s="305"/>
      <c r="AM947" s="304"/>
      <c r="AN947" s="304"/>
      <c r="AO947" s="304"/>
      <c r="AP947" s="304"/>
      <c r="AQ947" s="304"/>
      <c r="AR947" s="304"/>
      <c r="AS947" s="304"/>
      <c r="AT947" s="304"/>
      <c r="AU947" s="164"/>
      <c r="AV947" s="306"/>
      <c r="AW947" s="306"/>
      <c r="AX947" s="164"/>
      <c r="AY947" s="166"/>
      <c r="AZ947" s="88"/>
      <c r="BA947" s="88"/>
      <c r="BB947" s="88"/>
      <c r="BC947" s="88"/>
      <c r="BD947" s="307"/>
      <c r="BE947" s="88"/>
      <c r="BF947" s="88"/>
      <c r="BG947" s="88"/>
      <c r="BH947" s="308"/>
      <c r="BI947" s="309"/>
      <c r="BJ947" s="310"/>
      <c r="BK947" s="310"/>
      <c r="BL947" s="310"/>
      <c r="BM947" s="310"/>
      <c r="BN947" s="214"/>
    </row>
    <row r="948" ht="22.5" customHeight="1">
      <c r="A948" s="85" t="str">
        <f t="shared" si="6"/>
        <v/>
      </c>
      <c r="B948" s="321"/>
      <c r="C948" s="319" t="str">
        <f t="shared" si="1"/>
        <v/>
      </c>
      <c r="D948" s="322"/>
      <c r="E948" s="320" t="str">
        <f t="shared" si="2"/>
        <v/>
      </c>
      <c r="F948" s="323"/>
      <c r="G948" s="164"/>
      <c r="H948" s="88" t="str">
        <f t="array" ref="H948">IF(D948="","",XLOOKUP(D948,'Master Data'!K:K,'Master Data'!N:N,"Input in Master Data",0,1))</f>
        <v/>
      </c>
      <c r="I948" s="88" t="str">
        <f t="array" ref="I948">IF(D948="","",XLOOKUP(D948,'Master Data'!K:K,'Master Data'!O:O,"Input in Master Data",0,1))</f>
        <v/>
      </c>
      <c r="J948" s="88" t="str">
        <f t="array" ref="J948">if(V948="","",XLOOKUP(V948,Master[Company],Master[Blow],"Unknown",0,1))</f>
        <v/>
      </c>
      <c r="K948" s="88" t="str">
        <f t="array" ref="K948">if(V948="","",XLOOKUP(V948,Master[Company],Master[Pigging],"Unknown",0,1))</f>
        <v/>
      </c>
      <c r="L948" s="88" t="str">
        <f t="array" ref="L948">if(V948="","",XLOOKUP(V948,Master[Company],Master[Load Method],"Unknown",0,1))</f>
        <v/>
      </c>
      <c r="M948" s="88" t="str">
        <f t="array" ref="M948">if(V948="","",XLOOKUP(V948,Master[Company],Master[Line Distance],"Unknown",0,1))</f>
        <v/>
      </c>
      <c r="N948" s="164"/>
      <c r="O948" s="301"/>
      <c r="P948" s="88"/>
      <c r="Q948" s="88" t="str">
        <f t="array" ref="Q948">if(V948="","",XLOOKUP(V948,Master[Company],Master[Terms],"NA",0,1))</f>
        <v/>
      </c>
      <c r="R948" s="88" t="str">
        <f t="shared" si="3"/>
        <v/>
      </c>
      <c r="S948" s="88" t="str">
        <f t="array" ref="S948">if(V948="","",XLOOKUP(V948,Master[Company],Master[Group],"NA",0,1))</f>
        <v/>
      </c>
      <c r="T948" s="88" t="str">
        <f t="array" ref="T948">if(V948="","",XLOOKUP(V948,Master[Company],Master[Loading Location],"NA",0,1))</f>
        <v/>
      </c>
      <c r="U948" s="88" t="str">
        <f t="array" ref="U948">if(V948="","",XLOOKUP(V948,Master[Company],Master[Acronym],"NA",0,1))</f>
        <v/>
      </c>
      <c r="V948" s="88"/>
      <c r="W948" s="90"/>
      <c r="X948" s="90"/>
      <c r="Y948" s="88"/>
      <c r="Z948" s="88" t="str">
        <f t="shared" si="5"/>
        <v/>
      </c>
      <c r="AA948" s="88"/>
      <c r="AB948" s="88"/>
      <c r="AC948" s="88"/>
      <c r="AD948" s="166"/>
      <c r="AE948" s="303"/>
      <c r="AF948" s="304"/>
      <c r="AG948" s="304"/>
      <c r="AH948" s="304"/>
      <c r="AI948" s="304"/>
      <c r="AJ948" s="304"/>
      <c r="AK948" s="304"/>
      <c r="AL948" s="305"/>
      <c r="AM948" s="304"/>
      <c r="AN948" s="304"/>
      <c r="AO948" s="304"/>
      <c r="AP948" s="304"/>
      <c r="AQ948" s="304"/>
      <c r="AR948" s="304"/>
      <c r="AS948" s="304"/>
      <c r="AT948" s="304"/>
      <c r="AU948" s="164"/>
      <c r="AV948" s="306"/>
      <c r="AW948" s="306"/>
      <c r="AX948" s="164"/>
      <c r="AY948" s="166"/>
      <c r="AZ948" s="88"/>
      <c r="BA948" s="88"/>
      <c r="BB948" s="88"/>
      <c r="BC948" s="88"/>
      <c r="BD948" s="307"/>
      <c r="BE948" s="88"/>
      <c r="BF948" s="88"/>
      <c r="BG948" s="88"/>
      <c r="BH948" s="308"/>
      <c r="BI948" s="309"/>
      <c r="BJ948" s="310"/>
      <c r="BK948" s="310"/>
      <c r="BL948" s="310"/>
      <c r="BM948" s="310"/>
      <c r="BN948" s="214"/>
    </row>
    <row r="949" ht="22.5" customHeight="1">
      <c r="A949" s="85" t="str">
        <f t="shared" si="6"/>
        <v/>
      </c>
      <c r="B949" s="321"/>
      <c r="C949" s="319" t="str">
        <f t="shared" si="1"/>
        <v/>
      </c>
      <c r="D949" s="322"/>
      <c r="E949" s="320" t="str">
        <f t="shared" si="2"/>
        <v/>
      </c>
      <c r="F949" s="323"/>
      <c r="G949" s="164"/>
      <c r="H949" s="88" t="str">
        <f t="array" ref="H949">IF(D949="","",XLOOKUP(D949,'Master Data'!K:K,'Master Data'!N:N,"Input in Master Data",0,1))</f>
        <v/>
      </c>
      <c r="I949" s="88" t="str">
        <f t="array" ref="I949">IF(D949="","",XLOOKUP(D949,'Master Data'!K:K,'Master Data'!O:O,"Input in Master Data",0,1))</f>
        <v/>
      </c>
      <c r="J949" s="88" t="str">
        <f t="array" ref="J949">if(V949="","",XLOOKUP(V949,Master[Company],Master[Blow],"Unknown",0,1))</f>
        <v/>
      </c>
      <c r="K949" s="88" t="str">
        <f t="array" ref="K949">if(V949="","",XLOOKUP(V949,Master[Company],Master[Pigging],"Unknown",0,1))</f>
        <v/>
      </c>
      <c r="L949" s="88" t="str">
        <f t="array" ref="L949">if(V949="","",XLOOKUP(V949,Master[Company],Master[Load Method],"Unknown",0,1))</f>
        <v/>
      </c>
      <c r="M949" s="88" t="str">
        <f t="array" ref="M949">if(V949="","",XLOOKUP(V949,Master[Company],Master[Line Distance],"Unknown",0,1))</f>
        <v/>
      </c>
      <c r="N949" s="164"/>
      <c r="O949" s="301"/>
      <c r="P949" s="88"/>
      <c r="Q949" s="88" t="str">
        <f t="array" ref="Q949">if(V949="","",XLOOKUP(V949,Master[Company],Master[Terms],"NA",0,1))</f>
        <v/>
      </c>
      <c r="R949" s="88" t="str">
        <f t="shared" si="3"/>
        <v/>
      </c>
      <c r="S949" s="88" t="str">
        <f t="array" ref="S949">if(V949="","",XLOOKUP(V949,Master[Company],Master[Group],"NA",0,1))</f>
        <v/>
      </c>
      <c r="T949" s="88" t="str">
        <f t="array" ref="T949">if(V949="","",XLOOKUP(V949,Master[Company],Master[Loading Location],"NA",0,1))</f>
        <v/>
      </c>
      <c r="U949" s="88" t="str">
        <f t="array" ref="U949">if(V949="","",XLOOKUP(V949,Master[Company],Master[Acronym],"NA",0,1))</f>
        <v/>
      </c>
      <c r="V949" s="88"/>
      <c r="W949" s="90"/>
      <c r="X949" s="90"/>
      <c r="Y949" s="88"/>
      <c r="Z949" s="88" t="str">
        <f t="shared" si="5"/>
        <v/>
      </c>
      <c r="AA949" s="88"/>
      <c r="AB949" s="88"/>
      <c r="AC949" s="88"/>
      <c r="AD949" s="166"/>
      <c r="AE949" s="303"/>
      <c r="AF949" s="304"/>
      <c r="AG949" s="304"/>
      <c r="AH949" s="304"/>
      <c r="AI949" s="304"/>
      <c r="AJ949" s="304"/>
      <c r="AK949" s="304"/>
      <c r="AL949" s="305"/>
      <c r="AM949" s="304"/>
      <c r="AN949" s="304"/>
      <c r="AO949" s="304"/>
      <c r="AP949" s="304"/>
      <c r="AQ949" s="304"/>
      <c r="AR949" s="304"/>
      <c r="AS949" s="304"/>
      <c r="AT949" s="304"/>
      <c r="AU949" s="164"/>
      <c r="AV949" s="306"/>
      <c r="AW949" s="306"/>
      <c r="AX949" s="164"/>
      <c r="AY949" s="166"/>
      <c r="AZ949" s="88"/>
      <c r="BA949" s="88"/>
      <c r="BB949" s="88"/>
      <c r="BC949" s="88"/>
      <c r="BD949" s="307"/>
      <c r="BE949" s="88"/>
      <c r="BF949" s="88"/>
      <c r="BG949" s="88"/>
      <c r="BH949" s="308"/>
      <c r="BI949" s="309"/>
      <c r="BJ949" s="310"/>
      <c r="BK949" s="310"/>
      <c r="BL949" s="310"/>
      <c r="BM949" s="310"/>
      <c r="BN949" s="214"/>
    </row>
    <row r="950" ht="22.5" customHeight="1">
      <c r="A950" s="85" t="str">
        <f t="shared" si="6"/>
        <v/>
      </c>
      <c r="B950" s="321"/>
      <c r="C950" s="319" t="str">
        <f t="shared" si="1"/>
        <v/>
      </c>
      <c r="D950" s="322"/>
      <c r="E950" s="320" t="str">
        <f t="shared" si="2"/>
        <v/>
      </c>
      <c r="F950" s="323"/>
      <c r="G950" s="164"/>
      <c r="H950" s="88" t="str">
        <f t="array" ref="H950">IF(D950="","",XLOOKUP(D950,'Master Data'!K:K,'Master Data'!N:N,"Input in Master Data",0,1))</f>
        <v/>
      </c>
      <c r="I950" s="88" t="str">
        <f t="array" ref="I950">IF(D950="","",XLOOKUP(D950,'Master Data'!K:K,'Master Data'!O:O,"Input in Master Data",0,1))</f>
        <v/>
      </c>
      <c r="J950" s="88" t="str">
        <f t="array" ref="J950">if(V950="","",XLOOKUP(V950,Master[Company],Master[Blow],"Unknown",0,1))</f>
        <v/>
      </c>
      <c r="K950" s="88" t="str">
        <f t="array" ref="K950">if(V950="","",XLOOKUP(V950,Master[Company],Master[Pigging],"Unknown",0,1))</f>
        <v/>
      </c>
      <c r="L950" s="88" t="str">
        <f t="array" ref="L950">if(V950="","",XLOOKUP(V950,Master[Company],Master[Load Method],"Unknown",0,1))</f>
        <v/>
      </c>
      <c r="M950" s="88" t="str">
        <f t="array" ref="M950">if(V950="","",XLOOKUP(V950,Master[Company],Master[Line Distance],"Unknown",0,1))</f>
        <v/>
      </c>
      <c r="N950" s="164"/>
      <c r="O950" s="301"/>
      <c r="P950" s="88"/>
      <c r="Q950" s="88" t="str">
        <f t="array" ref="Q950">if(V950="","",XLOOKUP(V950,Master[Company],Master[Terms],"NA",0,1))</f>
        <v/>
      </c>
      <c r="R950" s="88" t="str">
        <f t="shared" si="3"/>
        <v/>
      </c>
      <c r="S950" s="88" t="str">
        <f t="array" ref="S950">if(V950="","",XLOOKUP(V950,Master[Company],Master[Group],"NA",0,1))</f>
        <v/>
      </c>
      <c r="T950" s="88" t="str">
        <f t="array" ref="T950">if(V950="","",XLOOKUP(V950,Master[Company],Master[Loading Location],"NA",0,1))</f>
        <v/>
      </c>
      <c r="U950" s="88" t="str">
        <f t="array" ref="U950">if(V950="","",XLOOKUP(V950,Master[Company],Master[Acronym],"NA",0,1))</f>
        <v/>
      </c>
      <c r="V950" s="88"/>
      <c r="W950" s="90"/>
      <c r="X950" s="90"/>
      <c r="Y950" s="88"/>
      <c r="Z950" s="88" t="str">
        <f t="shared" si="5"/>
        <v/>
      </c>
      <c r="AA950" s="88"/>
      <c r="AB950" s="88"/>
      <c r="AC950" s="88"/>
      <c r="AD950" s="166"/>
      <c r="AE950" s="303"/>
      <c r="AF950" s="304"/>
      <c r="AG950" s="304"/>
      <c r="AH950" s="304"/>
      <c r="AI950" s="304"/>
      <c r="AJ950" s="304"/>
      <c r="AK950" s="304"/>
      <c r="AL950" s="305"/>
      <c r="AM950" s="304"/>
      <c r="AN950" s="304"/>
      <c r="AO950" s="304"/>
      <c r="AP950" s="304"/>
      <c r="AQ950" s="304"/>
      <c r="AR950" s="304"/>
      <c r="AS950" s="304"/>
      <c r="AT950" s="304"/>
      <c r="AU950" s="164"/>
      <c r="AV950" s="306"/>
      <c r="AW950" s="306"/>
      <c r="AX950" s="164"/>
      <c r="AY950" s="166"/>
      <c r="AZ950" s="88"/>
      <c r="BA950" s="88"/>
      <c r="BB950" s="88"/>
      <c r="BC950" s="88"/>
      <c r="BD950" s="307"/>
      <c r="BE950" s="88"/>
      <c r="BF950" s="88"/>
      <c r="BG950" s="88"/>
      <c r="BH950" s="308"/>
      <c r="BI950" s="309"/>
      <c r="BJ950" s="310"/>
      <c r="BK950" s="310"/>
      <c r="BL950" s="310"/>
      <c r="BM950" s="310"/>
      <c r="BN950" s="214"/>
    </row>
    <row r="951" ht="22.5" customHeight="1">
      <c r="A951" s="85" t="str">
        <f t="shared" si="6"/>
        <v/>
      </c>
      <c r="B951" s="321"/>
      <c r="C951" s="319" t="str">
        <f t="shared" si="1"/>
        <v/>
      </c>
      <c r="D951" s="322"/>
      <c r="E951" s="320" t="str">
        <f t="shared" si="2"/>
        <v/>
      </c>
      <c r="F951" s="323"/>
      <c r="G951" s="164"/>
      <c r="H951" s="88" t="str">
        <f t="array" ref="H951">IF(D951="","",XLOOKUP(D951,'Master Data'!K:K,'Master Data'!N:N,"Input in Master Data",0,1))</f>
        <v/>
      </c>
      <c r="I951" s="88" t="str">
        <f t="array" ref="I951">IF(D951="","",XLOOKUP(D951,'Master Data'!K:K,'Master Data'!O:O,"Input in Master Data",0,1))</f>
        <v/>
      </c>
      <c r="J951" s="88" t="str">
        <f t="array" ref="J951">if(V951="","",XLOOKUP(V951,Master[Company],Master[Blow],"Unknown",0,1))</f>
        <v/>
      </c>
      <c r="K951" s="88" t="str">
        <f t="array" ref="K951">if(V951="","",XLOOKUP(V951,Master[Company],Master[Pigging],"Unknown",0,1))</f>
        <v/>
      </c>
      <c r="L951" s="88" t="str">
        <f t="array" ref="L951">if(V951="","",XLOOKUP(V951,Master[Company],Master[Load Method],"Unknown",0,1))</f>
        <v/>
      </c>
      <c r="M951" s="88" t="str">
        <f t="array" ref="M951">if(V951="","",XLOOKUP(V951,Master[Company],Master[Line Distance],"Unknown",0,1))</f>
        <v/>
      </c>
      <c r="N951" s="164"/>
      <c r="O951" s="301"/>
      <c r="P951" s="88"/>
      <c r="Q951" s="88" t="str">
        <f t="array" ref="Q951">if(V951="","",XLOOKUP(V951,Master[Company],Master[Terms],"NA",0,1))</f>
        <v/>
      </c>
      <c r="R951" s="88" t="str">
        <f t="shared" si="3"/>
        <v/>
      </c>
      <c r="S951" s="88" t="str">
        <f t="array" ref="S951">if(V951="","",XLOOKUP(V951,Master[Company],Master[Group],"NA",0,1))</f>
        <v/>
      </c>
      <c r="T951" s="88" t="str">
        <f t="array" ref="T951">if(V951="","",XLOOKUP(V951,Master[Company],Master[Loading Location],"NA",0,1))</f>
        <v/>
      </c>
      <c r="U951" s="88" t="str">
        <f t="array" ref="U951">if(V951="","",XLOOKUP(V951,Master[Company],Master[Acronym],"NA",0,1))</f>
        <v/>
      </c>
      <c r="V951" s="88"/>
      <c r="W951" s="90"/>
      <c r="X951" s="90"/>
      <c r="Y951" s="88"/>
      <c r="Z951" s="88" t="str">
        <f t="shared" si="5"/>
        <v/>
      </c>
      <c r="AA951" s="88"/>
      <c r="AB951" s="88"/>
      <c r="AC951" s="88"/>
      <c r="AD951" s="166"/>
      <c r="AE951" s="303"/>
      <c r="AF951" s="304"/>
      <c r="AG951" s="304"/>
      <c r="AH951" s="304"/>
      <c r="AI951" s="304"/>
      <c r="AJ951" s="304"/>
      <c r="AK951" s="304"/>
      <c r="AL951" s="305"/>
      <c r="AM951" s="304"/>
      <c r="AN951" s="304"/>
      <c r="AO951" s="304"/>
      <c r="AP951" s="304"/>
      <c r="AQ951" s="304"/>
      <c r="AR951" s="304"/>
      <c r="AS951" s="304"/>
      <c r="AT951" s="304"/>
      <c r="AU951" s="164"/>
      <c r="AV951" s="306"/>
      <c r="AW951" s="306"/>
      <c r="AX951" s="164"/>
      <c r="AY951" s="166"/>
      <c r="AZ951" s="88"/>
      <c r="BA951" s="88"/>
      <c r="BB951" s="88"/>
      <c r="BC951" s="88"/>
      <c r="BD951" s="307"/>
      <c r="BE951" s="88"/>
      <c r="BF951" s="88"/>
      <c r="BG951" s="88"/>
      <c r="BH951" s="308"/>
      <c r="BI951" s="309"/>
      <c r="BJ951" s="310"/>
      <c r="BK951" s="310"/>
      <c r="BL951" s="310"/>
      <c r="BM951" s="310"/>
      <c r="BN951" s="214"/>
    </row>
    <row r="952" ht="22.5" customHeight="1">
      <c r="A952" s="85" t="str">
        <f t="shared" si="6"/>
        <v/>
      </c>
      <c r="B952" s="321"/>
      <c r="C952" s="319" t="str">
        <f t="shared" si="1"/>
        <v/>
      </c>
      <c r="D952" s="322"/>
      <c r="E952" s="320" t="str">
        <f t="shared" si="2"/>
        <v/>
      </c>
      <c r="F952" s="323"/>
      <c r="G952" s="164"/>
      <c r="H952" s="88" t="str">
        <f t="array" ref="H952">IF(D952="","",XLOOKUP(D952,'Master Data'!K:K,'Master Data'!N:N,"Input in Master Data",0,1))</f>
        <v/>
      </c>
      <c r="I952" s="88" t="str">
        <f t="array" ref="I952">IF(D952="","",XLOOKUP(D952,'Master Data'!K:K,'Master Data'!O:O,"Input in Master Data",0,1))</f>
        <v/>
      </c>
      <c r="J952" s="88" t="str">
        <f t="array" ref="J952">if(V952="","",XLOOKUP(V952,Master[Company],Master[Blow],"Unknown",0,1))</f>
        <v/>
      </c>
      <c r="K952" s="88" t="str">
        <f t="array" ref="K952">if(V952="","",XLOOKUP(V952,Master[Company],Master[Pigging],"Unknown",0,1))</f>
        <v/>
      </c>
      <c r="L952" s="88" t="str">
        <f t="array" ref="L952">if(V952="","",XLOOKUP(V952,Master[Company],Master[Load Method],"Unknown",0,1))</f>
        <v/>
      </c>
      <c r="M952" s="88" t="str">
        <f t="array" ref="M952">if(V952="","",XLOOKUP(V952,Master[Company],Master[Line Distance],"Unknown",0,1))</f>
        <v/>
      </c>
      <c r="N952" s="164"/>
      <c r="O952" s="301"/>
      <c r="P952" s="88"/>
      <c r="Q952" s="88" t="str">
        <f t="array" ref="Q952">if(V952="","",XLOOKUP(V952,Master[Company],Master[Terms],"NA",0,1))</f>
        <v/>
      </c>
      <c r="R952" s="88" t="str">
        <f t="shared" si="3"/>
        <v/>
      </c>
      <c r="S952" s="88" t="str">
        <f t="array" ref="S952">if(V952="","",XLOOKUP(V952,Master[Company],Master[Group],"NA",0,1))</f>
        <v/>
      </c>
      <c r="T952" s="88" t="str">
        <f t="array" ref="T952">if(V952="","",XLOOKUP(V952,Master[Company],Master[Loading Location],"NA",0,1))</f>
        <v/>
      </c>
      <c r="U952" s="88" t="str">
        <f t="array" ref="U952">if(V952="","",XLOOKUP(V952,Master[Company],Master[Acronym],"NA",0,1))</f>
        <v/>
      </c>
      <c r="V952" s="88"/>
      <c r="W952" s="90"/>
      <c r="X952" s="90"/>
      <c r="Y952" s="88"/>
      <c r="Z952" s="88" t="str">
        <f t="shared" si="5"/>
        <v/>
      </c>
      <c r="AA952" s="88"/>
      <c r="AB952" s="88"/>
      <c r="AC952" s="88"/>
      <c r="AD952" s="166"/>
      <c r="AE952" s="303"/>
      <c r="AF952" s="304"/>
      <c r="AG952" s="304"/>
      <c r="AH952" s="304"/>
      <c r="AI952" s="304"/>
      <c r="AJ952" s="304"/>
      <c r="AK952" s="304"/>
      <c r="AL952" s="305"/>
      <c r="AM952" s="304"/>
      <c r="AN952" s="304"/>
      <c r="AO952" s="304"/>
      <c r="AP952" s="304"/>
      <c r="AQ952" s="304"/>
      <c r="AR952" s="304"/>
      <c r="AS952" s="304"/>
      <c r="AT952" s="304"/>
      <c r="AU952" s="164"/>
      <c r="AV952" s="306"/>
      <c r="AW952" s="306"/>
      <c r="AX952" s="164"/>
      <c r="AY952" s="166"/>
      <c r="AZ952" s="88"/>
      <c r="BA952" s="88"/>
      <c r="BB952" s="88"/>
      <c r="BC952" s="88"/>
      <c r="BD952" s="307"/>
      <c r="BE952" s="88"/>
      <c r="BF952" s="88"/>
      <c r="BG952" s="88"/>
      <c r="BH952" s="308"/>
      <c r="BI952" s="309"/>
      <c r="BJ952" s="310"/>
      <c r="BK952" s="310"/>
      <c r="BL952" s="310"/>
      <c r="BM952" s="310"/>
      <c r="BN952" s="214"/>
    </row>
    <row r="953" ht="22.5" customHeight="1">
      <c r="A953" s="85" t="str">
        <f t="shared" si="6"/>
        <v/>
      </c>
      <c r="B953" s="321"/>
      <c r="C953" s="319" t="str">
        <f t="shared" si="1"/>
        <v/>
      </c>
      <c r="D953" s="322"/>
      <c r="E953" s="320" t="str">
        <f t="shared" si="2"/>
        <v/>
      </c>
      <c r="F953" s="323"/>
      <c r="G953" s="164"/>
      <c r="H953" s="88" t="str">
        <f t="array" ref="H953">IF(D953="","",XLOOKUP(D953,'Master Data'!K:K,'Master Data'!N:N,"Input in Master Data",0,1))</f>
        <v/>
      </c>
      <c r="I953" s="88" t="str">
        <f t="array" ref="I953">IF(D953="","",XLOOKUP(D953,'Master Data'!K:K,'Master Data'!O:O,"Input in Master Data",0,1))</f>
        <v/>
      </c>
      <c r="J953" s="88" t="str">
        <f t="array" ref="J953">if(V953="","",XLOOKUP(V953,Master[Company],Master[Blow],"Unknown",0,1))</f>
        <v/>
      </c>
      <c r="K953" s="88" t="str">
        <f t="array" ref="K953">if(V953="","",XLOOKUP(V953,Master[Company],Master[Pigging],"Unknown",0,1))</f>
        <v/>
      </c>
      <c r="L953" s="88" t="str">
        <f t="array" ref="L953">if(V953="","",XLOOKUP(V953,Master[Company],Master[Load Method],"Unknown",0,1))</f>
        <v/>
      </c>
      <c r="M953" s="88" t="str">
        <f t="array" ref="M953">if(V953="","",XLOOKUP(V953,Master[Company],Master[Line Distance],"Unknown",0,1))</f>
        <v/>
      </c>
      <c r="N953" s="164"/>
      <c r="O953" s="301"/>
      <c r="P953" s="88"/>
      <c r="Q953" s="88" t="str">
        <f t="array" ref="Q953">if(V953="","",XLOOKUP(V953,Master[Company],Master[Terms],"NA",0,1))</f>
        <v/>
      </c>
      <c r="R953" s="88" t="str">
        <f t="shared" si="3"/>
        <v/>
      </c>
      <c r="S953" s="88" t="str">
        <f t="array" ref="S953">if(V953="","",XLOOKUP(V953,Master[Company],Master[Group],"NA",0,1))</f>
        <v/>
      </c>
      <c r="T953" s="88" t="str">
        <f t="array" ref="T953">if(V953="","",XLOOKUP(V953,Master[Company],Master[Loading Location],"NA",0,1))</f>
        <v/>
      </c>
      <c r="U953" s="88" t="str">
        <f t="array" ref="U953">if(V953="","",XLOOKUP(V953,Master[Company],Master[Acronym],"NA",0,1))</f>
        <v/>
      </c>
      <c r="V953" s="88"/>
      <c r="W953" s="90"/>
      <c r="X953" s="90"/>
      <c r="Y953" s="88"/>
      <c r="Z953" s="88" t="str">
        <f t="shared" si="5"/>
        <v/>
      </c>
      <c r="AA953" s="88"/>
      <c r="AB953" s="88"/>
      <c r="AC953" s="88"/>
      <c r="AD953" s="166"/>
      <c r="AE953" s="303"/>
      <c r="AF953" s="304"/>
      <c r="AG953" s="304"/>
      <c r="AH953" s="304"/>
      <c r="AI953" s="304"/>
      <c r="AJ953" s="304"/>
      <c r="AK953" s="304"/>
      <c r="AL953" s="305"/>
      <c r="AM953" s="304"/>
      <c r="AN953" s="304"/>
      <c r="AO953" s="304"/>
      <c r="AP953" s="304"/>
      <c r="AQ953" s="304"/>
      <c r="AR953" s="304"/>
      <c r="AS953" s="304"/>
      <c r="AT953" s="304"/>
      <c r="AU953" s="164"/>
      <c r="AV953" s="306"/>
      <c r="AW953" s="306"/>
      <c r="AX953" s="164"/>
      <c r="AY953" s="166"/>
      <c r="AZ953" s="88"/>
      <c r="BA953" s="88"/>
      <c r="BB953" s="88"/>
      <c r="BC953" s="88"/>
      <c r="BD953" s="307"/>
      <c r="BE953" s="88"/>
      <c r="BF953" s="88"/>
      <c r="BG953" s="88"/>
      <c r="BH953" s="308"/>
      <c r="BI953" s="309"/>
      <c r="BJ953" s="310"/>
      <c r="BK953" s="310"/>
      <c r="BL953" s="310"/>
      <c r="BM953" s="310"/>
      <c r="BN953" s="214"/>
    </row>
    <row r="954" ht="22.5" customHeight="1">
      <c r="A954" s="85" t="str">
        <f t="shared" si="6"/>
        <v/>
      </c>
      <c r="B954" s="321"/>
      <c r="C954" s="319" t="str">
        <f t="shared" si="1"/>
        <v/>
      </c>
      <c r="D954" s="322"/>
      <c r="E954" s="320" t="str">
        <f t="shared" si="2"/>
        <v/>
      </c>
      <c r="F954" s="323"/>
      <c r="G954" s="164"/>
      <c r="H954" s="88" t="str">
        <f t="array" ref="H954">IF(D954="","",XLOOKUP(D954,'Master Data'!K:K,'Master Data'!N:N,"Input in Master Data",0,1))</f>
        <v/>
      </c>
      <c r="I954" s="88" t="str">
        <f t="array" ref="I954">IF(D954="","",XLOOKUP(D954,'Master Data'!K:K,'Master Data'!O:O,"Input in Master Data",0,1))</f>
        <v/>
      </c>
      <c r="J954" s="88" t="str">
        <f t="array" ref="J954">if(V954="","",XLOOKUP(V954,Master[Company],Master[Blow],"Unknown",0,1))</f>
        <v/>
      </c>
      <c r="K954" s="88" t="str">
        <f t="array" ref="K954">if(V954="","",XLOOKUP(V954,Master[Company],Master[Pigging],"Unknown",0,1))</f>
        <v/>
      </c>
      <c r="L954" s="88" t="str">
        <f t="array" ref="L954">if(V954="","",XLOOKUP(V954,Master[Company],Master[Load Method],"Unknown",0,1))</f>
        <v/>
      </c>
      <c r="M954" s="88" t="str">
        <f t="array" ref="M954">if(V954="","",XLOOKUP(V954,Master[Company],Master[Line Distance],"Unknown",0,1))</f>
        <v/>
      </c>
      <c r="N954" s="164"/>
      <c r="O954" s="301"/>
      <c r="P954" s="88"/>
      <c r="Q954" s="88" t="str">
        <f t="array" ref="Q954">if(V954="","",XLOOKUP(V954,Master[Company],Master[Terms],"NA",0,1))</f>
        <v/>
      </c>
      <c r="R954" s="88" t="str">
        <f t="shared" si="3"/>
        <v/>
      </c>
      <c r="S954" s="88" t="str">
        <f t="array" ref="S954">if(V954="","",XLOOKUP(V954,Master[Company],Master[Group],"NA",0,1))</f>
        <v/>
      </c>
      <c r="T954" s="88" t="str">
        <f t="array" ref="T954">if(V954="","",XLOOKUP(V954,Master[Company],Master[Loading Location],"NA",0,1))</f>
        <v/>
      </c>
      <c r="U954" s="88" t="str">
        <f t="array" ref="U954">if(V954="","",XLOOKUP(V954,Master[Company],Master[Acronym],"NA",0,1))</f>
        <v/>
      </c>
      <c r="V954" s="88"/>
      <c r="W954" s="90"/>
      <c r="X954" s="90"/>
      <c r="Y954" s="88"/>
      <c r="Z954" s="88" t="str">
        <f t="shared" si="5"/>
        <v/>
      </c>
      <c r="AA954" s="88"/>
      <c r="AB954" s="88"/>
      <c r="AC954" s="88"/>
      <c r="AD954" s="166"/>
      <c r="AE954" s="303"/>
      <c r="AF954" s="304"/>
      <c r="AG954" s="304"/>
      <c r="AH954" s="304"/>
      <c r="AI954" s="304"/>
      <c r="AJ954" s="304"/>
      <c r="AK954" s="304"/>
      <c r="AL954" s="305"/>
      <c r="AM954" s="304"/>
      <c r="AN954" s="304"/>
      <c r="AO954" s="304"/>
      <c r="AP954" s="304"/>
      <c r="AQ954" s="304"/>
      <c r="AR954" s="304"/>
      <c r="AS954" s="304"/>
      <c r="AT954" s="304"/>
      <c r="AU954" s="164"/>
      <c r="AV954" s="306"/>
      <c r="AW954" s="306"/>
      <c r="AX954" s="164"/>
      <c r="AY954" s="166"/>
      <c r="AZ954" s="88"/>
      <c r="BA954" s="88"/>
      <c r="BB954" s="88"/>
      <c r="BC954" s="88"/>
      <c r="BD954" s="307"/>
      <c r="BE954" s="88"/>
      <c r="BF954" s="88"/>
      <c r="BG954" s="88"/>
      <c r="BH954" s="308"/>
      <c r="BI954" s="309"/>
      <c r="BJ954" s="310"/>
      <c r="BK954" s="310"/>
      <c r="BL954" s="310"/>
      <c r="BM954" s="310"/>
      <c r="BN954" s="214"/>
    </row>
    <row r="955" ht="22.5" customHeight="1">
      <c r="A955" s="85" t="str">
        <f t="shared" si="6"/>
        <v/>
      </c>
      <c r="B955" s="321"/>
      <c r="C955" s="319" t="str">
        <f t="shared" si="1"/>
        <v/>
      </c>
      <c r="D955" s="322"/>
      <c r="E955" s="320" t="str">
        <f t="shared" si="2"/>
        <v/>
      </c>
      <c r="F955" s="323"/>
      <c r="G955" s="164"/>
      <c r="H955" s="88" t="str">
        <f t="array" ref="H955">IF(D955="","",XLOOKUP(D955,'Master Data'!K:K,'Master Data'!N:N,"Input in Master Data",0,1))</f>
        <v/>
      </c>
      <c r="I955" s="88" t="str">
        <f t="array" ref="I955">IF(D955="","",XLOOKUP(D955,'Master Data'!K:K,'Master Data'!O:O,"Input in Master Data",0,1))</f>
        <v/>
      </c>
      <c r="J955" s="88" t="str">
        <f t="array" ref="J955">if(V955="","",XLOOKUP(V955,Master[Company],Master[Blow],"Unknown",0,1))</f>
        <v/>
      </c>
      <c r="K955" s="88" t="str">
        <f t="array" ref="K955">if(V955="","",XLOOKUP(V955,Master[Company],Master[Pigging],"Unknown",0,1))</f>
        <v/>
      </c>
      <c r="L955" s="88" t="str">
        <f t="array" ref="L955">if(V955="","",XLOOKUP(V955,Master[Company],Master[Load Method],"Unknown",0,1))</f>
        <v/>
      </c>
      <c r="M955" s="88" t="str">
        <f t="array" ref="M955">if(V955="","",XLOOKUP(V955,Master[Company],Master[Line Distance],"Unknown",0,1))</f>
        <v/>
      </c>
      <c r="N955" s="164"/>
      <c r="O955" s="301"/>
      <c r="P955" s="88"/>
      <c r="Q955" s="88" t="str">
        <f t="array" ref="Q955">if(V955="","",XLOOKUP(V955,Master[Company],Master[Terms],"NA",0,1))</f>
        <v/>
      </c>
      <c r="R955" s="88" t="str">
        <f t="shared" si="3"/>
        <v/>
      </c>
      <c r="S955" s="88" t="str">
        <f t="array" ref="S955">if(V955="","",XLOOKUP(V955,Master[Company],Master[Group],"NA",0,1))</f>
        <v/>
      </c>
      <c r="T955" s="88" t="str">
        <f t="array" ref="T955">if(V955="","",XLOOKUP(V955,Master[Company],Master[Loading Location],"NA",0,1))</f>
        <v/>
      </c>
      <c r="U955" s="88" t="str">
        <f t="array" ref="U955">if(V955="","",XLOOKUP(V955,Master[Company],Master[Acronym],"NA",0,1))</f>
        <v/>
      </c>
      <c r="V955" s="88"/>
      <c r="W955" s="90"/>
      <c r="X955" s="90"/>
      <c r="Y955" s="88"/>
      <c r="Z955" s="88" t="str">
        <f t="shared" si="5"/>
        <v/>
      </c>
      <c r="AA955" s="88"/>
      <c r="AB955" s="88"/>
      <c r="AC955" s="88"/>
      <c r="AD955" s="166"/>
      <c r="AE955" s="303"/>
      <c r="AF955" s="304"/>
      <c r="AG955" s="304"/>
      <c r="AH955" s="304"/>
      <c r="AI955" s="304"/>
      <c r="AJ955" s="304"/>
      <c r="AK955" s="304"/>
      <c r="AL955" s="305"/>
      <c r="AM955" s="304"/>
      <c r="AN955" s="304"/>
      <c r="AO955" s="304"/>
      <c r="AP955" s="304"/>
      <c r="AQ955" s="304"/>
      <c r="AR955" s="304"/>
      <c r="AS955" s="304"/>
      <c r="AT955" s="304"/>
      <c r="AU955" s="164"/>
      <c r="AV955" s="306"/>
      <c r="AW955" s="306"/>
      <c r="AX955" s="164"/>
      <c r="AY955" s="166"/>
      <c r="AZ955" s="88"/>
      <c r="BA955" s="88"/>
      <c r="BB955" s="88"/>
      <c r="BC955" s="88"/>
      <c r="BD955" s="307"/>
      <c r="BE955" s="88"/>
      <c r="BF955" s="88"/>
      <c r="BG955" s="88"/>
      <c r="BH955" s="308"/>
      <c r="BI955" s="309"/>
      <c r="BJ955" s="310"/>
      <c r="BK955" s="310"/>
      <c r="BL955" s="310"/>
      <c r="BM955" s="310"/>
      <c r="BN955" s="214"/>
    </row>
    <row r="956" ht="22.5" customHeight="1">
      <c r="A956" s="85" t="str">
        <f t="shared" si="6"/>
        <v/>
      </c>
      <c r="B956" s="321"/>
      <c r="C956" s="319" t="str">
        <f t="shared" si="1"/>
        <v/>
      </c>
      <c r="D956" s="322"/>
      <c r="E956" s="320" t="str">
        <f t="shared" si="2"/>
        <v/>
      </c>
      <c r="F956" s="323"/>
      <c r="G956" s="164"/>
      <c r="H956" s="88" t="str">
        <f t="array" ref="H956">IF(D956="","",XLOOKUP(D956,'Master Data'!K:K,'Master Data'!N:N,"Input in Master Data",0,1))</f>
        <v/>
      </c>
      <c r="I956" s="88" t="str">
        <f t="array" ref="I956">IF(D956="","",XLOOKUP(D956,'Master Data'!K:K,'Master Data'!O:O,"Input in Master Data",0,1))</f>
        <v/>
      </c>
      <c r="J956" s="88" t="str">
        <f t="array" ref="J956">if(V956="","",XLOOKUP(V956,Master[Company],Master[Blow],"Unknown",0,1))</f>
        <v/>
      </c>
      <c r="K956" s="88" t="str">
        <f t="array" ref="K956">if(V956="","",XLOOKUP(V956,Master[Company],Master[Pigging],"Unknown",0,1))</f>
        <v/>
      </c>
      <c r="L956" s="88" t="str">
        <f t="array" ref="L956">if(V956="","",XLOOKUP(V956,Master[Company],Master[Load Method],"Unknown",0,1))</f>
        <v/>
      </c>
      <c r="M956" s="88" t="str">
        <f t="array" ref="M956">if(V956="","",XLOOKUP(V956,Master[Company],Master[Line Distance],"Unknown",0,1))</f>
        <v/>
      </c>
      <c r="N956" s="164"/>
      <c r="O956" s="301"/>
      <c r="P956" s="88"/>
      <c r="Q956" s="88" t="str">
        <f t="array" ref="Q956">if(V956="","",XLOOKUP(V956,Master[Company],Master[Terms],"NA",0,1))</f>
        <v/>
      </c>
      <c r="R956" s="88" t="str">
        <f t="shared" si="3"/>
        <v/>
      </c>
      <c r="S956" s="88" t="str">
        <f t="array" ref="S956">if(V956="","",XLOOKUP(V956,Master[Company],Master[Group],"NA",0,1))</f>
        <v/>
      </c>
      <c r="T956" s="88" t="str">
        <f t="array" ref="T956">if(V956="","",XLOOKUP(V956,Master[Company],Master[Loading Location],"NA",0,1))</f>
        <v/>
      </c>
      <c r="U956" s="88" t="str">
        <f t="array" ref="U956">if(V956="","",XLOOKUP(V956,Master[Company],Master[Acronym],"NA",0,1))</f>
        <v/>
      </c>
      <c r="V956" s="88"/>
      <c r="W956" s="90"/>
      <c r="X956" s="90"/>
      <c r="Y956" s="88"/>
      <c r="Z956" s="88" t="str">
        <f t="shared" si="5"/>
        <v/>
      </c>
      <c r="AA956" s="88"/>
      <c r="AB956" s="88"/>
      <c r="AC956" s="88"/>
      <c r="AD956" s="166"/>
      <c r="AE956" s="303"/>
      <c r="AF956" s="304"/>
      <c r="AG956" s="304"/>
      <c r="AH956" s="304"/>
      <c r="AI956" s="304"/>
      <c r="AJ956" s="304"/>
      <c r="AK956" s="304"/>
      <c r="AL956" s="305"/>
      <c r="AM956" s="304"/>
      <c r="AN956" s="304"/>
      <c r="AO956" s="304"/>
      <c r="AP956" s="304"/>
      <c r="AQ956" s="304"/>
      <c r="AR956" s="304"/>
      <c r="AS956" s="304"/>
      <c r="AT956" s="304"/>
      <c r="AU956" s="164"/>
      <c r="AV956" s="306"/>
      <c r="AW956" s="306"/>
      <c r="AX956" s="164"/>
      <c r="AY956" s="166"/>
      <c r="AZ956" s="88"/>
      <c r="BA956" s="88"/>
      <c r="BB956" s="88"/>
      <c r="BC956" s="88"/>
      <c r="BD956" s="307"/>
      <c r="BE956" s="88"/>
      <c r="BF956" s="88"/>
      <c r="BG956" s="88"/>
      <c r="BH956" s="308"/>
      <c r="BI956" s="309"/>
      <c r="BJ956" s="310"/>
      <c r="BK956" s="310"/>
      <c r="BL956" s="310"/>
      <c r="BM956" s="310"/>
      <c r="BN956" s="214"/>
    </row>
    <row r="957" ht="22.5" customHeight="1">
      <c r="A957" s="85" t="str">
        <f t="shared" si="6"/>
        <v/>
      </c>
      <c r="B957" s="321"/>
      <c r="C957" s="319" t="str">
        <f t="shared" si="1"/>
        <v/>
      </c>
      <c r="D957" s="322"/>
      <c r="E957" s="320" t="str">
        <f t="shared" si="2"/>
        <v/>
      </c>
      <c r="F957" s="323"/>
      <c r="G957" s="164"/>
      <c r="H957" s="88" t="str">
        <f t="array" ref="H957">IF(D957="","",XLOOKUP(D957,'Master Data'!K:K,'Master Data'!N:N,"Input in Master Data",0,1))</f>
        <v/>
      </c>
      <c r="I957" s="88" t="str">
        <f t="array" ref="I957">IF(D957="","",XLOOKUP(D957,'Master Data'!K:K,'Master Data'!O:O,"Input in Master Data",0,1))</f>
        <v/>
      </c>
      <c r="J957" s="88" t="str">
        <f t="array" ref="J957">if(V957="","",XLOOKUP(V957,Master[Company],Master[Blow],"Unknown",0,1))</f>
        <v/>
      </c>
      <c r="K957" s="88" t="str">
        <f t="array" ref="K957">if(V957="","",XLOOKUP(V957,Master[Company],Master[Pigging],"Unknown",0,1))</f>
        <v/>
      </c>
      <c r="L957" s="88" t="str">
        <f t="array" ref="L957">if(V957="","",XLOOKUP(V957,Master[Company],Master[Load Method],"Unknown",0,1))</f>
        <v/>
      </c>
      <c r="M957" s="88" t="str">
        <f t="array" ref="M957">if(V957="","",XLOOKUP(V957,Master[Company],Master[Line Distance],"Unknown",0,1))</f>
        <v/>
      </c>
      <c r="N957" s="164"/>
      <c r="O957" s="301"/>
      <c r="P957" s="88"/>
      <c r="Q957" s="88" t="str">
        <f t="array" ref="Q957">if(V957="","",XLOOKUP(V957,Master[Company],Master[Terms],"NA",0,1))</f>
        <v/>
      </c>
      <c r="R957" s="88" t="str">
        <f t="shared" si="3"/>
        <v/>
      </c>
      <c r="S957" s="88" t="str">
        <f t="array" ref="S957">if(V957="","",XLOOKUP(V957,Master[Company],Master[Group],"NA",0,1))</f>
        <v/>
      </c>
      <c r="T957" s="88" t="str">
        <f t="array" ref="T957">if(V957="","",XLOOKUP(V957,Master[Company],Master[Loading Location],"NA",0,1))</f>
        <v/>
      </c>
      <c r="U957" s="88" t="str">
        <f t="array" ref="U957">if(V957="","",XLOOKUP(V957,Master[Company],Master[Acronym],"NA",0,1))</f>
        <v/>
      </c>
      <c r="V957" s="88"/>
      <c r="W957" s="90"/>
      <c r="X957" s="90"/>
      <c r="Y957" s="88"/>
      <c r="Z957" s="88" t="str">
        <f t="shared" si="5"/>
        <v/>
      </c>
      <c r="AA957" s="88"/>
      <c r="AB957" s="88"/>
      <c r="AC957" s="88"/>
      <c r="AD957" s="166"/>
      <c r="AE957" s="303"/>
      <c r="AF957" s="304"/>
      <c r="AG957" s="304"/>
      <c r="AH957" s="304"/>
      <c r="AI957" s="304"/>
      <c r="AJ957" s="304"/>
      <c r="AK957" s="304"/>
      <c r="AL957" s="305"/>
      <c r="AM957" s="304"/>
      <c r="AN957" s="304"/>
      <c r="AO957" s="304"/>
      <c r="AP957" s="304"/>
      <c r="AQ957" s="304"/>
      <c r="AR957" s="304"/>
      <c r="AS957" s="304"/>
      <c r="AT957" s="304"/>
      <c r="AU957" s="164"/>
      <c r="AV957" s="306"/>
      <c r="AW957" s="306"/>
      <c r="AX957" s="164"/>
      <c r="AY957" s="166"/>
      <c r="AZ957" s="88"/>
      <c r="BA957" s="88"/>
      <c r="BB957" s="88"/>
      <c r="BC957" s="88"/>
      <c r="BD957" s="307"/>
      <c r="BE957" s="88"/>
      <c r="BF957" s="88"/>
      <c r="BG957" s="88"/>
      <c r="BH957" s="308"/>
      <c r="BI957" s="309"/>
      <c r="BJ957" s="310"/>
      <c r="BK957" s="310"/>
      <c r="BL957" s="310"/>
      <c r="BM957" s="310"/>
      <c r="BN957" s="214"/>
    </row>
    <row r="958" ht="22.5" customHeight="1">
      <c r="A958" s="85" t="str">
        <f t="shared" si="6"/>
        <v/>
      </c>
      <c r="B958" s="321"/>
      <c r="C958" s="319" t="str">
        <f t="shared" si="1"/>
        <v/>
      </c>
      <c r="D958" s="322"/>
      <c r="E958" s="320" t="str">
        <f t="shared" si="2"/>
        <v/>
      </c>
      <c r="F958" s="323"/>
      <c r="G958" s="164"/>
      <c r="H958" s="88" t="str">
        <f t="array" ref="H958">IF(D958="","",XLOOKUP(D958,'Master Data'!K:K,'Master Data'!N:N,"Input in Master Data",0,1))</f>
        <v/>
      </c>
      <c r="I958" s="88" t="str">
        <f t="array" ref="I958">IF(D958="","",XLOOKUP(D958,'Master Data'!K:K,'Master Data'!O:O,"Input in Master Data",0,1))</f>
        <v/>
      </c>
      <c r="J958" s="88" t="str">
        <f t="array" ref="J958">if(V958="","",XLOOKUP(V958,Master[Company],Master[Blow],"Unknown",0,1))</f>
        <v/>
      </c>
      <c r="K958" s="88" t="str">
        <f t="array" ref="K958">if(V958="","",XLOOKUP(V958,Master[Company],Master[Pigging],"Unknown",0,1))</f>
        <v/>
      </c>
      <c r="L958" s="88" t="str">
        <f t="array" ref="L958">if(V958="","",XLOOKUP(V958,Master[Company],Master[Load Method],"Unknown",0,1))</f>
        <v/>
      </c>
      <c r="M958" s="88" t="str">
        <f t="array" ref="M958">if(V958="","",XLOOKUP(V958,Master[Company],Master[Line Distance],"Unknown",0,1))</f>
        <v/>
      </c>
      <c r="N958" s="164"/>
      <c r="O958" s="301"/>
      <c r="P958" s="88"/>
      <c r="Q958" s="88" t="str">
        <f t="array" ref="Q958">if(V958="","",XLOOKUP(V958,Master[Company],Master[Terms],"NA",0,1))</f>
        <v/>
      </c>
      <c r="R958" s="88" t="str">
        <f t="shared" si="3"/>
        <v/>
      </c>
      <c r="S958" s="88" t="str">
        <f t="array" ref="S958">if(V958="","",XLOOKUP(V958,Master[Company],Master[Group],"NA",0,1))</f>
        <v/>
      </c>
      <c r="T958" s="88" t="str">
        <f t="array" ref="T958">if(V958="","",XLOOKUP(V958,Master[Company],Master[Loading Location],"NA",0,1))</f>
        <v/>
      </c>
      <c r="U958" s="88" t="str">
        <f t="array" ref="U958">if(V958="","",XLOOKUP(V958,Master[Company],Master[Acronym],"NA",0,1))</f>
        <v/>
      </c>
      <c r="V958" s="88"/>
      <c r="W958" s="90"/>
      <c r="X958" s="90"/>
      <c r="Y958" s="88"/>
      <c r="Z958" s="88" t="str">
        <f t="shared" si="5"/>
        <v/>
      </c>
      <c r="AA958" s="88"/>
      <c r="AB958" s="88"/>
      <c r="AC958" s="88"/>
      <c r="AD958" s="166"/>
      <c r="AE958" s="303"/>
      <c r="AF958" s="304"/>
      <c r="AG958" s="304"/>
      <c r="AH958" s="304"/>
      <c r="AI958" s="304"/>
      <c r="AJ958" s="304"/>
      <c r="AK958" s="304"/>
      <c r="AL958" s="305"/>
      <c r="AM958" s="304"/>
      <c r="AN958" s="304"/>
      <c r="AO958" s="304"/>
      <c r="AP958" s="304"/>
      <c r="AQ958" s="304"/>
      <c r="AR958" s="304"/>
      <c r="AS958" s="304"/>
      <c r="AT958" s="304"/>
      <c r="AU958" s="164"/>
      <c r="AV958" s="306"/>
      <c r="AW958" s="306"/>
      <c r="AX958" s="164"/>
      <c r="AY958" s="166"/>
      <c r="AZ958" s="88"/>
      <c r="BA958" s="88"/>
      <c r="BB958" s="88"/>
      <c r="BC958" s="88"/>
      <c r="BD958" s="307"/>
      <c r="BE958" s="88"/>
      <c r="BF958" s="88"/>
      <c r="BG958" s="88"/>
      <c r="BH958" s="308"/>
      <c r="BI958" s="309"/>
      <c r="BJ958" s="310"/>
      <c r="BK958" s="310"/>
      <c r="BL958" s="310"/>
      <c r="BM958" s="310"/>
      <c r="BN958" s="214"/>
    </row>
    <row r="959" ht="22.5" customHeight="1">
      <c r="A959" s="85" t="str">
        <f t="shared" si="6"/>
        <v/>
      </c>
      <c r="B959" s="321"/>
      <c r="C959" s="319" t="str">
        <f t="shared" si="1"/>
        <v/>
      </c>
      <c r="D959" s="322"/>
      <c r="E959" s="320" t="str">
        <f t="shared" si="2"/>
        <v/>
      </c>
      <c r="F959" s="323"/>
      <c r="G959" s="164"/>
      <c r="H959" s="88" t="str">
        <f t="array" ref="H959">IF(D959="","",XLOOKUP(D959,'Master Data'!K:K,'Master Data'!N:N,"Input in Master Data",0,1))</f>
        <v/>
      </c>
      <c r="I959" s="88" t="str">
        <f t="array" ref="I959">IF(D959="","",XLOOKUP(D959,'Master Data'!K:K,'Master Data'!O:O,"Input in Master Data",0,1))</f>
        <v/>
      </c>
      <c r="J959" s="88" t="str">
        <f t="array" ref="J959">if(V959="","",XLOOKUP(V959,Master[Company],Master[Blow],"Unknown",0,1))</f>
        <v/>
      </c>
      <c r="K959" s="88" t="str">
        <f t="array" ref="K959">if(V959="","",XLOOKUP(V959,Master[Company],Master[Pigging],"Unknown",0,1))</f>
        <v/>
      </c>
      <c r="L959" s="88" t="str">
        <f t="array" ref="L959">if(V959="","",XLOOKUP(V959,Master[Company],Master[Load Method],"Unknown",0,1))</f>
        <v/>
      </c>
      <c r="M959" s="88" t="str">
        <f t="array" ref="M959">if(V959="","",XLOOKUP(V959,Master[Company],Master[Line Distance],"Unknown",0,1))</f>
        <v/>
      </c>
      <c r="N959" s="164"/>
      <c r="O959" s="301"/>
      <c r="P959" s="88"/>
      <c r="Q959" s="88" t="str">
        <f t="array" ref="Q959">if(V959="","",XLOOKUP(V959,Master[Company],Master[Terms],"NA",0,1))</f>
        <v/>
      </c>
      <c r="R959" s="88" t="str">
        <f t="shared" si="3"/>
        <v/>
      </c>
      <c r="S959" s="88" t="str">
        <f t="array" ref="S959">if(V959="","",XLOOKUP(V959,Master[Company],Master[Group],"NA",0,1))</f>
        <v/>
      </c>
      <c r="T959" s="88" t="str">
        <f t="array" ref="T959">if(V959="","",XLOOKUP(V959,Master[Company],Master[Loading Location],"NA",0,1))</f>
        <v/>
      </c>
      <c r="U959" s="88" t="str">
        <f t="array" ref="U959">if(V959="","",XLOOKUP(V959,Master[Company],Master[Acronym],"NA",0,1))</f>
        <v/>
      </c>
      <c r="V959" s="88"/>
      <c r="W959" s="90"/>
      <c r="X959" s="90"/>
      <c r="Y959" s="88"/>
      <c r="Z959" s="88" t="str">
        <f t="shared" si="5"/>
        <v/>
      </c>
      <c r="AA959" s="88"/>
      <c r="AB959" s="88"/>
      <c r="AC959" s="88"/>
      <c r="AD959" s="166"/>
      <c r="AE959" s="303"/>
      <c r="AF959" s="304"/>
      <c r="AG959" s="304"/>
      <c r="AH959" s="304"/>
      <c r="AI959" s="304"/>
      <c r="AJ959" s="304"/>
      <c r="AK959" s="304"/>
      <c r="AL959" s="305"/>
      <c r="AM959" s="304"/>
      <c r="AN959" s="304"/>
      <c r="AO959" s="304"/>
      <c r="AP959" s="304"/>
      <c r="AQ959" s="304"/>
      <c r="AR959" s="304"/>
      <c r="AS959" s="304"/>
      <c r="AT959" s="304"/>
      <c r="AU959" s="164"/>
      <c r="AV959" s="306"/>
      <c r="AW959" s="306"/>
      <c r="AX959" s="164"/>
      <c r="AY959" s="166"/>
      <c r="AZ959" s="88"/>
      <c r="BA959" s="88"/>
      <c r="BB959" s="88"/>
      <c r="BC959" s="88"/>
      <c r="BD959" s="307"/>
      <c r="BE959" s="88"/>
      <c r="BF959" s="88"/>
      <c r="BG959" s="88"/>
      <c r="BH959" s="308"/>
      <c r="BI959" s="309"/>
      <c r="BJ959" s="310"/>
      <c r="BK959" s="310"/>
      <c r="BL959" s="310"/>
      <c r="BM959" s="310"/>
      <c r="BN959" s="214"/>
    </row>
    <row r="960" ht="22.5" customHeight="1">
      <c r="A960" s="85" t="str">
        <f t="shared" si="6"/>
        <v/>
      </c>
      <c r="B960" s="321"/>
      <c r="C960" s="319" t="str">
        <f t="shared" si="1"/>
        <v/>
      </c>
      <c r="D960" s="322"/>
      <c r="E960" s="320" t="str">
        <f t="shared" si="2"/>
        <v/>
      </c>
      <c r="F960" s="323"/>
      <c r="G960" s="164"/>
      <c r="H960" s="88" t="str">
        <f t="array" ref="H960">IF(D960="","",XLOOKUP(D960,'Master Data'!K:K,'Master Data'!N:N,"Input in Master Data",0,1))</f>
        <v/>
      </c>
      <c r="I960" s="88" t="str">
        <f t="array" ref="I960">IF(D960="","",XLOOKUP(D960,'Master Data'!K:K,'Master Data'!O:O,"Input in Master Data",0,1))</f>
        <v/>
      </c>
      <c r="J960" s="88" t="str">
        <f t="array" ref="J960">if(V960="","",XLOOKUP(V960,Master[Company],Master[Blow],"Unknown",0,1))</f>
        <v/>
      </c>
      <c r="K960" s="88" t="str">
        <f t="array" ref="K960">if(V960="","",XLOOKUP(V960,Master[Company],Master[Pigging],"Unknown",0,1))</f>
        <v/>
      </c>
      <c r="L960" s="88" t="str">
        <f t="array" ref="L960">if(V960="","",XLOOKUP(V960,Master[Company],Master[Load Method],"Unknown",0,1))</f>
        <v/>
      </c>
      <c r="M960" s="88" t="str">
        <f t="array" ref="M960">if(V960="","",XLOOKUP(V960,Master[Company],Master[Line Distance],"Unknown",0,1))</f>
        <v/>
      </c>
      <c r="N960" s="164"/>
      <c r="O960" s="301"/>
      <c r="P960" s="88"/>
      <c r="Q960" s="88" t="str">
        <f t="array" ref="Q960">if(V960="","",XLOOKUP(V960,Master[Company],Master[Terms],"NA",0,1))</f>
        <v/>
      </c>
      <c r="R960" s="88" t="str">
        <f t="shared" si="3"/>
        <v/>
      </c>
      <c r="S960" s="88" t="str">
        <f t="array" ref="S960">if(V960="","",XLOOKUP(V960,Master[Company],Master[Group],"NA",0,1))</f>
        <v/>
      </c>
      <c r="T960" s="88" t="str">
        <f t="array" ref="T960">if(V960="","",XLOOKUP(V960,Master[Company],Master[Loading Location],"NA",0,1))</f>
        <v/>
      </c>
      <c r="U960" s="88" t="str">
        <f t="array" ref="U960">if(V960="","",XLOOKUP(V960,Master[Company],Master[Acronym],"NA",0,1))</f>
        <v/>
      </c>
      <c r="V960" s="88"/>
      <c r="W960" s="90"/>
      <c r="X960" s="90"/>
      <c r="Y960" s="88"/>
      <c r="Z960" s="88" t="str">
        <f t="shared" si="5"/>
        <v/>
      </c>
      <c r="AA960" s="88"/>
      <c r="AB960" s="88"/>
      <c r="AC960" s="88"/>
      <c r="AD960" s="166"/>
      <c r="AE960" s="303"/>
      <c r="AF960" s="304"/>
      <c r="AG960" s="304"/>
      <c r="AH960" s="304"/>
      <c r="AI960" s="304"/>
      <c r="AJ960" s="304"/>
      <c r="AK960" s="304"/>
      <c r="AL960" s="305"/>
      <c r="AM960" s="304"/>
      <c r="AN960" s="304"/>
      <c r="AO960" s="304"/>
      <c r="AP960" s="304"/>
      <c r="AQ960" s="304"/>
      <c r="AR960" s="304"/>
      <c r="AS960" s="304"/>
      <c r="AT960" s="304"/>
      <c r="AU960" s="164"/>
      <c r="AV960" s="306"/>
      <c r="AW960" s="306"/>
      <c r="AX960" s="164"/>
      <c r="AY960" s="166"/>
      <c r="AZ960" s="88"/>
      <c r="BA960" s="88"/>
      <c r="BB960" s="88"/>
      <c r="BC960" s="88"/>
      <c r="BD960" s="307"/>
      <c r="BE960" s="88"/>
      <c r="BF960" s="88"/>
      <c r="BG960" s="88"/>
      <c r="BH960" s="308"/>
      <c r="BI960" s="309"/>
      <c r="BJ960" s="310"/>
      <c r="BK960" s="310"/>
      <c r="BL960" s="310"/>
      <c r="BM960" s="310"/>
      <c r="BN960" s="214"/>
    </row>
    <row r="961" ht="22.5" customHeight="1">
      <c r="A961" s="85" t="str">
        <f t="shared" si="6"/>
        <v/>
      </c>
      <c r="B961" s="321"/>
      <c r="C961" s="319" t="str">
        <f t="shared" si="1"/>
        <v/>
      </c>
      <c r="D961" s="322"/>
      <c r="E961" s="320" t="str">
        <f t="shared" si="2"/>
        <v/>
      </c>
      <c r="F961" s="323"/>
      <c r="G961" s="164"/>
      <c r="H961" s="88" t="str">
        <f t="array" ref="H961">IF(D961="","",XLOOKUP(D961,'Master Data'!K:K,'Master Data'!N:N,"Input in Master Data",0,1))</f>
        <v/>
      </c>
      <c r="I961" s="88" t="str">
        <f t="array" ref="I961">IF(D961="","",XLOOKUP(D961,'Master Data'!K:K,'Master Data'!O:O,"Input in Master Data",0,1))</f>
        <v/>
      </c>
      <c r="J961" s="88" t="str">
        <f t="array" ref="J961">if(V961="","",XLOOKUP(V961,Master[Company],Master[Blow],"Unknown",0,1))</f>
        <v/>
      </c>
      <c r="K961" s="88" t="str">
        <f t="array" ref="K961">if(V961="","",XLOOKUP(V961,Master[Company],Master[Pigging],"Unknown",0,1))</f>
        <v/>
      </c>
      <c r="L961" s="88" t="str">
        <f t="array" ref="L961">if(V961="","",XLOOKUP(V961,Master[Company],Master[Load Method],"Unknown",0,1))</f>
        <v/>
      </c>
      <c r="M961" s="88" t="str">
        <f t="array" ref="M961">if(V961="","",XLOOKUP(V961,Master[Company],Master[Line Distance],"Unknown",0,1))</f>
        <v/>
      </c>
      <c r="N961" s="164"/>
      <c r="O961" s="301"/>
      <c r="P961" s="88"/>
      <c r="Q961" s="88" t="str">
        <f t="array" ref="Q961">if(V961="","",XLOOKUP(V961,Master[Company],Master[Terms],"NA",0,1))</f>
        <v/>
      </c>
      <c r="R961" s="88" t="str">
        <f t="shared" si="3"/>
        <v/>
      </c>
      <c r="S961" s="88" t="str">
        <f t="array" ref="S961">if(V961="","",XLOOKUP(V961,Master[Company],Master[Group],"NA",0,1))</f>
        <v/>
      </c>
      <c r="T961" s="88" t="str">
        <f t="array" ref="T961">if(V961="","",XLOOKUP(V961,Master[Company],Master[Loading Location],"NA",0,1))</f>
        <v/>
      </c>
      <c r="U961" s="88" t="str">
        <f t="array" ref="U961">if(V961="","",XLOOKUP(V961,Master[Company],Master[Acronym],"NA",0,1))</f>
        <v/>
      </c>
      <c r="V961" s="88"/>
      <c r="W961" s="90"/>
      <c r="X961" s="90"/>
      <c r="Y961" s="88"/>
      <c r="Z961" s="88" t="str">
        <f t="shared" si="5"/>
        <v/>
      </c>
      <c r="AA961" s="88"/>
      <c r="AB961" s="88"/>
      <c r="AC961" s="88"/>
      <c r="AD961" s="166"/>
      <c r="AE961" s="303"/>
      <c r="AF961" s="304"/>
      <c r="AG961" s="304"/>
      <c r="AH961" s="304"/>
      <c r="AI961" s="304"/>
      <c r="AJ961" s="304"/>
      <c r="AK961" s="304"/>
      <c r="AL961" s="305"/>
      <c r="AM961" s="304"/>
      <c r="AN961" s="304"/>
      <c r="AO961" s="304"/>
      <c r="AP961" s="304"/>
      <c r="AQ961" s="304"/>
      <c r="AR961" s="304"/>
      <c r="AS961" s="304"/>
      <c r="AT961" s="304"/>
      <c r="AU961" s="164"/>
      <c r="AV961" s="306"/>
      <c r="AW961" s="306"/>
      <c r="AX961" s="164"/>
      <c r="AY961" s="166"/>
      <c r="AZ961" s="88"/>
      <c r="BA961" s="88"/>
      <c r="BB961" s="88"/>
      <c r="BC961" s="88"/>
      <c r="BD961" s="307"/>
      <c r="BE961" s="88"/>
      <c r="BF961" s="88"/>
      <c r="BG961" s="88"/>
      <c r="BH961" s="308"/>
      <c r="BI961" s="309"/>
      <c r="BJ961" s="310"/>
      <c r="BK961" s="310"/>
      <c r="BL961" s="310"/>
      <c r="BM961" s="310"/>
      <c r="BN961" s="214"/>
    </row>
    <row r="962" ht="22.5" customHeight="1">
      <c r="A962" s="85" t="str">
        <f t="shared" si="6"/>
        <v/>
      </c>
      <c r="B962" s="321"/>
      <c r="C962" s="319" t="str">
        <f t="shared" si="1"/>
        <v/>
      </c>
      <c r="D962" s="322"/>
      <c r="E962" s="320" t="str">
        <f t="shared" si="2"/>
        <v/>
      </c>
      <c r="F962" s="323"/>
      <c r="G962" s="164"/>
      <c r="H962" s="88" t="str">
        <f t="array" ref="H962">IF(D962="","",XLOOKUP(D962,'Master Data'!K:K,'Master Data'!N:N,"Input in Master Data",0,1))</f>
        <v/>
      </c>
      <c r="I962" s="88" t="str">
        <f t="array" ref="I962">IF(D962="","",XLOOKUP(D962,'Master Data'!K:K,'Master Data'!O:O,"Input in Master Data",0,1))</f>
        <v/>
      </c>
      <c r="J962" s="88" t="str">
        <f t="array" ref="J962">if(V962="","",XLOOKUP(V962,Master[Company],Master[Blow],"Unknown",0,1))</f>
        <v/>
      </c>
      <c r="K962" s="88" t="str">
        <f t="array" ref="K962">if(V962="","",XLOOKUP(V962,Master[Company],Master[Pigging],"Unknown",0,1))</f>
        <v/>
      </c>
      <c r="L962" s="88" t="str">
        <f t="array" ref="L962">if(V962="","",XLOOKUP(V962,Master[Company],Master[Load Method],"Unknown",0,1))</f>
        <v/>
      </c>
      <c r="M962" s="88" t="str">
        <f t="array" ref="M962">if(V962="","",XLOOKUP(V962,Master[Company],Master[Line Distance],"Unknown",0,1))</f>
        <v/>
      </c>
      <c r="N962" s="164"/>
      <c r="O962" s="301"/>
      <c r="P962" s="88"/>
      <c r="Q962" s="88" t="str">
        <f t="array" ref="Q962">if(V962="","",XLOOKUP(V962,Master[Company],Master[Terms],"NA",0,1))</f>
        <v/>
      </c>
      <c r="R962" s="88" t="str">
        <f t="shared" si="3"/>
        <v/>
      </c>
      <c r="S962" s="88" t="str">
        <f t="array" ref="S962">if(V962="","",XLOOKUP(V962,Master[Company],Master[Group],"NA",0,1))</f>
        <v/>
      </c>
      <c r="T962" s="88" t="str">
        <f t="array" ref="T962">if(V962="","",XLOOKUP(V962,Master[Company],Master[Loading Location],"NA",0,1))</f>
        <v/>
      </c>
      <c r="U962" s="88" t="str">
        <f t="array" ref="U962">if(V962="","",XLOOKUP(V962,Master[Company],Master[Acronym],"NA",0,1))</f>
        <v/>
      </c>
      <c r="V962" s="88"/>
      <c r="W962" s="90"/>
      <c r="X962" s="90"/>
      <c r="Y962" s="88"/>
      <c r="Z962" s="88" t="str">
        <f t="shared" si="5"/>
        <v/>
      </c>
      <c r="AA962" s="88"/>
      <c r="AB962" s="88"/>
      <c r="AC962" s="88"/>
      <c r="AD962" s="166"/>
      <c r="AE962" s="303"/>
      <c r="AF962" s="304"/>
      <c r="AG962" s="304"/>
      <c r="AH962" s="304"/>
      <c r="AI962" s="304"/>
      <c r="AJ962" s="304"/>
      <c r="AK962" s="304"/>
      <c r="AL962" s="305"/>
      <c r="AM962" s="304"/>
      <c r="AN962" s="304"/>
      <c r="AO962" s="304"/>
      <c r="AP962" s="304"/>
      <c r="AQ962" s="304"/>
      <c r="AR962" s="304"/>
      <c r="AS962" s="304"/>
      <c r="AT962" s="304"/>
      <c r="AU962" s="164"/>
      <c r="AV962" s="306"/>
      <c r="AW962" s="306"/>
      <c r="AX962" s="164"/>
      <c r="AY962" s="166"/>
      <c r="AZ962" s="88"/>
      <c r="BA962" s="88"/>
      <c r="BB962" s="88"/>
      <c r="BC962" s="88"/>
      <c r="BD962" s="307"/>
      <c r="BE962" s="88"/>
      <c r="BF962" s="88"/>
      <c r="BG962" s="88"/>
      <c r="BH962" s="308"/>
      <c r="BI962" s="309"/>
      <c r="BJ962" s="310"/>
      <c r="BK962" s="310"/>
      <c r="BL962" s="310"/>
      <c r="BM962" s="310"/>
      <c r="BN962" s="214"/>
    </row>
    <row r="963" ht="22.5" customHeight="1">
      <c r="A963" s="85" t="str">
        <f t="shared" si="6"/>
        <v/>
      </c>
      <c r="B963" s="321"/>
      <c r="C963" s="319" t="str">
        <f t="shared" si="1"/>
        <v/>
      </c>
      <c r="D963" s="322"/>
      <c r="E963" s="320" t="str">
        <f t="shared" si="2"/>
        <v/>
      </c>
      <c r="F963" s="323"/>
      <c r="G963" s="164"/>
      <c r="H963" s="88" t="str">
        <f t="array" ref="H963">IF(D963="","",XLOOKUP(D963,'Master Data'!K:K,'Master Data'!N:N,"Input in Master Data",0,1))</f>
        <v/>
      </c>
      <c r="I963" s="88" t="str">
        <f t="array" ref="I963">IF(D963="","",XLOOKUP(D963,'Master Data'!K:K,'Master Data'!O:O,"Input in Master Data",0,1))</f>
        <v/>
      </c>
      <c r="J963" s="88" t="str">
        <f t="array" ref="J963">if(V963="","",XLOOKUP(V963,Master[Company],Master[Blow],"Unknown",0,1))</f>
        <v/>
      </c>
      <c r="K963" s="88" t="str">
        <f t="array" ref="K963">if(V963="","",XLOOKUP(V963,Master[Company],Master[Pigging],"Unknown",0,1))</f>
        <v/>
      </c>
      <c r="L963" s="88" t="str">
        <f t="array" ref="L963">if(V963="","",XLOOKUP(V963,Master[Company],Master[Load Method],"Unknown",0,1))</f>
        <v/>
      </c>
      <c r="M963" s="88" t="str">
        <f t="array" ref="M963">if(V963="","",XLOOKUP(V963,Master[Company],Master[Line Distance],"Unknown",0,1))</f>
        <v/>
      </c>
      <c r="N963" s="164"/>
      <c r="O963" s="301"/>
      <c r="P963" s="88"/>
      <c r="Q963" s="88" t="str">
        <f t="array" ref="Q963">if(V963="","",XLOOKUP(V963,Master[Company],Master[Terms],"NA",0,1))</f>
        <v/>
      </c>
      <c r="R963" s="88" t="str">
        <f t="shared" si="3"/>
        <v/>
      </c>
      <c r="S963" s="88" t="str">
        <f t="array" ref="S963">if(V963="","",XLOOKUP(V963,Master[Company],Master[Group],"NA",0,1))</f>
        <v/>
      </c>
      <c r="T963" s="88" t="str">
        <f t="array" ref="T963">if(V963="","",XLOOKUP(V963,Master[Company],Master[Loading Location],"NA",0,1))</f>
        <v/>
      </c>
      <c r="U963" s="88" t="str">
        <f t="array" ref="U963">if(V963="","",XLOOKUP(V963,Master[Company],Master[Acronym],"NA",0,1))</f>
        <v/>
      </c>
      <c r="V963" s="88"/>
      <c r="W963" s="90"/>
      <c r="X963" s="90"/>
      <c r="Y963" s="88"/>
      <c r="Z963" s="88" t="str">
        <f t="shared" si="5"/>
        <v/>
      </c>
      <c r="AA963" s="88"/>
      <c r="AB963" s="88"/>
      <c r="AC963" s="88"/>
      <c r="AD963" s="166"/>
      <c r="AE963" s="303"/>
      <c r="AF963" s="304"/>
      <c r="AG963" s="304"/>
      <c r="AH963" s="304"/>
      <c r="AI963" s="304"/>
      <c r="AJ963" s="304"/>
      <c r="AK963" s="304"/>
      <c r="AL963" s="305"/>
      <c r="AM963" s="304"/>
      <c r="AN963" s="304"/>
      <c r="AO963" s="304"/>
      <c r="AP963" s="304"/>
      <c r="AQ963" s="304"/>
      <c r="AR963" s="304"/>
      <c r="AS963" s="304"/>
      <c r="AT963" s="304"/>
      <c r="AU963" s="164"/>
      <c r="AV963" s="306"/>
      <c r="AW963" s="306"/>
      <c r="AX963" s="164"/>
      <c r="AY963" s="166"/>
      <c r="AZ963" s="88"/>
      <c r="BA963" s="88"/>
      <c r="BB963" s="88"/>
      <c r="BC963" s="88"/>
      <c r="BD963" s="307"/>
      <c r="BE963" s="88"/>
      <c r="BF963" s="88"/>
      <c r="BG963" s="88"/>
      <c r="BH963" s="308"/>
      <c r="BI963" s="309"/>
      <c r="BJ963" s="310"/>
      <c r="BK963" s="310"/>
      <c r="BL963" s="310"/>
      <c r="BM963" s="310"/>
      <c r="BN963" s="214"/>
    </row>
    <row r="964" ht="22.5" customHeight="1">
      <c r="A964" s="85" t="str">
        <f t="shared" si="6"/>
        <v/>
      </c>
      <c r="B964" s="321"/>
      <c r="C964" s="319" t="str">
        <f t="shared" si="1"/>
        <v/>
      </c>
      <c r="D964" s="322"/>
      <c r="E964" s="320" t="str">
        <f t="shared" si="2"/>
        <v/>
      </c>
      <c r="F964" s="323"/>
      <c r="G964" s="164"/>
      <c r="H964" s="88" t="str">
        <f t="array" ref="H964">IF(D964="","",XLOOKUP(D964,'Master Data'!K:K,'Master Data'!N:N,"Input in Master Data",0,1))</f>
        <v/>
      </c>
      <c r="I964" s="88" t="str">
        <f t="array" ref="I964">IF(D964="","",XLOOKUP(D964,'Master Data'!K:K,'Master Data'!O:O,"Input in Master Data",0,1))</f>
        <v/>
      </c>
      <c r="J964" s="88" t="str">
        <f t="array" ref="J964">if(V964="","",XLOOKUP(V964,Master[Company],Master[Blow],"Unknown",0,1))</f>
        <v/>
      </c>
      <c r="K964" s="88" t="str">
        <f t="array" ref="K964">if(V964="","",XLOOKUP(V964,Master[Company],Master[Pigging],"Unknown",0,1))</f>
        <v/>
      </c>
      <c r="L964" s="88" t="str">
        <f t="array" ref="L964">if(V964="","",XLOOKUP(V964,Master[Company],Master[Load Method],"Unknown",0,1))</f>
        <v/>
      </c>
      <c r="M964" s="88" t="str">
        <f t="array" ref="M964">if(V964="","",XLOOKUP(V964,Master[Company],Master[Line Distance],"Unknown",0,1))</f>
        <v/>
      </c>
      <c r="N964" s="164"/>
      <c r="O964" s="301"/>
      <c r="P964" s="88"/>
      <c r="Q964" s="88" t="str">
        <f t="array" ref="Q964">if(V964="","",XLOOKUP(V964,Master[Company],Master[Terms],"NA",0,1))</f>
        <v/>
      </c>
      <c r="R964" s="88" t="str">
        <f t="shared" si="3"/>
        <v/>
      </c>
      <c r="S964" s="88" t="str">
        <f t="array" ref="S964">if(V964="","",XLOOKUP(V964,Master[Company],Master[Group],"NA",0,1))</f>
        <v/>
      </c>
      <c r="T964" s="88" t="str">
        <f t="array" ref="T964">if(V964="","",XLOOKUP(V964,Master[Company],Master[Loading Location],"NA",0,1))</f>
        <v/>
      </c>
      <c r="U964" s="88" t="str">
        <f t="array" ref="U964">if(V964="","",XLOOKUP(V964,Master[Company],Master[Acronym],"NA",0,1))</f>
        <v/>
      </c>
      <c r="V964" s="88"/>
      <c r="W964" s="90"/>
      <c r="X964" s="90"/>
      <c r="Y964" s="88"/>
      <c r="Z964" s="88" t="str">
        <f t="shared" si="5"/>
        <v/>
      </c>
      <c r="AA964" s="88"/>
      <c r="AB964" s="88"/>
      <c r="AC964" s="88"/>
      <c r="AD964" s="166"/>
      <c r="AE964" s="303"/>
      <c r="AF964" s="304"/>
      <c r="AG964" s="304"/>
      <c r="AH964" s="304"/>
      <c r="AI964" s="304"/>
      <c r="AJ964" s="304"/>
      <c r="AK964" s="304"/>
      <c r="AL964" s="305"/>
      <c r="AM964" s="304"/>
      <c r="AN964" s="304"/>
      <c r="AO964" s="304"/>
      <c r="AP964" s="304"/>
      <c r="AQ964" s="304"/>
      <c r="AR964" s="304"/>
      <c r="AS964" s="304"/>
      <c r="AT964" s="304"/>
      <c r="AU964" s="164"/>
      <c r="AV964" s="306"/>
      <c r="AW964" s="306"/>
      <c r="AX964" s="164"/>
      <c r="AY964" s="166"/>
      <c r="AZ964" s="88"/>
      <c r="BA964" s="88"/>
      <c r="BB964" s="88"/>
      <c r="BC964" s="88"/>
      <c r="BD964" s="307"/>
      <c r="BE964" s="88"/>
      <c r="BF964" s="88"/>
      <c r="BG964" s="88"/>
      <c r="BH964" s="308"/>
      <c r="BI964" s="309"/>
      <c r="BJ964" s="310"/>
      <c r="BK964" s="310"/>
      <c r="BL964" s="310"/>
      <c r="BM964" s="310"/>
      <c r="BN964" s="214"/>
    </row>
    <row r="965" ht="22.5" customHeight="1">
      <c r="A965" s="85" t="str">
        <f t="shared" si="6"/>
        <v/>
      </c>
      <c r="B965" s="321"/>
      <c r="C965" s="319" t="str">
        <f t="shared" si="1"/>
        <v/>
      </c>
      <c r="D965" s="322"/>
      <c r="E965" s="320" t="str">
        <f t="shared" si="2"/>
        <v/>
      </c>
      <c r="F965" s="323"/>
      <c r="G965" s="164"/>
      <c r="H965" s="88" t="str">
        <f t="array" ref="H965">IF(D965="","",XLOOKUP(D965,'Master Data'!K:K,'Master Data'!N:N,"Input in Master Data",0,1))</f>
        <v/>
      </c>
      <c r="I965" s="88" t="str">
        <f t="array" ref="I965">IF(D965="","",XLOOKUP(D965,'Master Data'!K:K,'Master Data'!O:O,"Input in Master Data",0,1))</f>
        <v/>
      </c>
      <c r="J965" s="88" t="str">
        <f t="array" ref="J965">if(V965="","",XLOOKUP(V965,Master[Company],Master[Blow],"Unknown",0,1))</f>
        <v/>
      </c>
      <c r="K965" s="88" t="str">
        <f t="array" ref="K965">if(V965="","",XLOOKUP(V965,Master[Company],Master[Pigging],"Unknown",0,1))</f>
        <v/>
      </c>
      <c r="L965" s="88" t="str">
        <f t="array" ref="L965">if(V965="","",XLOOKUP(V965,Master[Company],Master[Load Method],"Unknown",0,1))</f>
        <v/>
      </c>
      <c r="M965" s="88" t="str">
        <f t="array" ref="M965">if(V965="","",XLOOKUP(V965,Master[Company],Master[Line Distance],"Unknown",0,1))</f>
        <v/>
      </c>
      <c r="N965" s="164"/>
      <c r="O965" s="301"/>
      <c r="P965" s="88"/>
      <c r="Q965" s="88" t="str">
        <f t="array" ref="Q965">if(V965="","",XLOOKUP(V965,Master[Company],Master[Terms],"NA",0,1))</f>
        <v/>
      </c>
      <c r="R965" s="88" t="str">
        <f t="shared" si="3"/>
        <v/>
      </c>
      <c r="S965" s="88" t="str">
        <f t="array" ref="S965">if(V965="","",XLOOKUP(V965,Master[Company],Master[Group],"NA",0,1))</f>
        <v/>
      </c>
      <c r="T965" s="88" t="str">
        <f t="array" ref="T965">if(V965="","",XLOOKUP(V965,Master[Company],Master[Loading Location],"NA",0,1))</f>
        <v/>
      </c>
      <c r="U965" s="88" t="str">
        <f t="array" ref="U965">if(V965="","",XLOOKUP(V965,Master[Company],Master[Acronym],"NA",0,1))</f>
        <v/>
      </c>
      <c r="V965" s="88"/>
      <c r="W965" s="90"/>
      <c r="X965" s="90"/>
      <c r="Y965" s="88"/>
      <c r="Z965" s="88" t="str">
        <f t="shared" si="5"/>
        <v/>
      </c>
      <c r="AA965" s="88"/>
      <c r="AB965" s="88"/>
      <c r="AC965" s="88"/>
      <c r="AD965" s="166"/>
      <c r="AE965" s="303"/>
      <c r="AF965" s="304"/>
      <c r="AG965" s="304"/>
      <c r="AH965" s="304"/>
      <c r="AI965" s="304"/>
      <c r="AJ965" s="304"/>
      <c r="AK965" s="304"/>
      <c r="AL965" s="305"/>
      <c r="AM965" s="304"/>
      <c r="AN965" s="304"/>
      <c r="AO965" s="304"/>
      <c r="AP965" s="304"/>
      <c r="AQ965" s="304"/>
      <c r="AR965" s="304"/>
      <c r="AS965" s="304"/>
      <c r="AT965" s="304"/>
      <c r="AU965" s="164"/>
      <c r="AV965" s="306"/>
      <c r="AW965" s="306"/>
      <c r="AX965" s="164"/>
      <c r="AY965" s="166"/>
      <c r="AZ965" s="88"/>
      <c r="BA965" s="88"/>
      <c r="BB965" s="88"/>
      <c r="BC965" s="88"/>
      <c r="BD965" s="307"/>
      <c r="BE965" s="88"/>
      <c r="BF965" s="88"/>
      <c r="BG965" s="88"/>
      <c r="BH965" s="308"/>
      <c r="BI965" s="309"/>
      <c r="BJ965" s="310"/>
      <c r="BK965" s="310"/>
      <c r="BL965" s="310"/>
      <c r="BM965" s="310"/>
      <c r="BN965" s="214"/>
    </row>
    <row r="966" ht="22.5" customHeight="1">
      <c r="A966" s="85" t="str">
        <f t="shared" si="6"/>
        <v/>
      </c>
      <c r="B966" s="321"/>
      <c r="C966" s="319" t="str">
        <f t="shared" si="1"/>
        <v/>
      </c>
      <c r="D966" s="322"/>
      <c r="E966" s="320" t="str">
        <f t="shared" si="2"/>
        <v/>
      </c>
      <c r="F966" s="323"/>
      <c r="G966" s="164"/>
      <c r="H966" s="88" t="str">
        <f t="array" ref="H966">IF(D966="","",XLOOKUP(D966,'Master Data'!K:K,'Master Data'!N:N,"Input in Master Data",0,1))</f>
        <v/>
      </c>
      <c r="I966" s="88" t="str">
        <f t="array" ref="I966">IF(D966="","",XLOOKUP(D966,'Master Data'!K:K,'Master Data'!O:O,"Input in Master Data",0,1))</f>
        <v/>
      </c>
      <c r="J966" s="88" t="str">
        <f t="array" ref="J966">if(V966="","",XLOOKUP(V966,Master[Company],Master[Blow],"Unknown",0,1))</f>
        <v/>
      </c>
      <c r="K966" s="88" t="str">
        <f t="array" ref="K966">if(V966="","",XLOOKUP(V966,Master[Company],Master[Pigging],"Unknown",0,1))</f>
        <v/>
      </c>
      <c r="L966" s="88" t="str">
        <f t="array" ref="L966">if(V966="","",XLOOKUP(V966,Master[Company],Master[Load Method],"Unknown",0,1))</f>
        <v/>
      </c>
      <c r="M966" s="88" t="str">
        <f t="array" ref="M966">if(V966="","",XLOOKUP(V966,Master[Company],Master[Line Distance],"Unknown",0,1))</f>
        <v/>
      </c>
      <c r="N966" s="164"/>
      <c r="O966" s="301"/>
      <c r="P966" s="88"/>
      <c r="Q966" s="88" t="str">
        <f t="array" ref="Q966">if(V966="","",XLOOKUP(V966,Master[Company],Master[Terms],"NA",0,1))</f>
        <v/>
      </c>
      <c r="R966" s="88" t="str">
        <f t="shared" si="3"/>
        <v/>
      </c>
      <c r="S966" s="88" t="str">
        <f t="array" ref="S966">if(V966="","",XLOOKUP(V966,Master[Company],Master[Group],"NA",0,1))</f>
        <v/>
      </c>
      <c r="T966" s="88" t="str">
        <f t="array" ref="T966">if(V966="","",XLOOKUP(V966,Master[Company],Master[Loading Location],"NA",0,1))</f>
        <v/>
      </c>
      <c r="U966" s="88" t="str">
        <f t="array" ref="U966">if(V966="","",XLOOKUP(V966,Master[Company],Master[Acronym],"NA",0,1))</f>
        <v/>
      </c>
      <c r="V966" s="88"/>
      <c r="W966" s="90"/>
      <c r="X966" s="90"/>
      <c r="Y966" s="88"/>
      <c r="Z966" s="88" t="str">
        <f t="shared" si="5"/>
        <v/>
      </c>
      <c r="AA966" s="88"/>
      <c r="AB966" s="88"/>
      <c r="AC966" s="88"/>
      <c r="AD966" s="166"/>
      <c r="AE966" s="303"/>
      <c r="AF966" s="304"/>
      <c r="AG966" s="304"/>
      <c r="AH966" s="304"/>
      <c r="AI966" s="304"/>
      <c r="AJ966" s="304"/>
      <c r="AK966" s="304"/>
      <c r="AL966" s="305"/>
      <c r="AM966" s="304"/>
      <c r="AN966" s="304"/>
      <c r="AO966" s="304"/>
      <c r="AP966" s="304"/>
      <c r="AQ966" s="304"/>
      <c r="AR966" s="304"/>
      <c r="AS966" s="304"/>
      <c r="AT966" s="304"/>
      <c r="AU966" s="164"/>
      <c r="AV966" s="306"/>
      <c r="AW966" s="306"/>
      <c r="AX966" s="164"/>
      <c r="AY966" s="166"/>
      <c r="AZ966" s="88"/>
      <c r="BA966" s="88"/>
      <c r="BB966" s="88"/>
      <c r="BC966" s="88"/>
      <c r="BD966" s="307"/>
      <c r="BE966" s="88"/>
      <c r="BF966" s="88"/>
      <c r="BG966" s="88"/>
      <c r="BH966" s="308"/>
      <c r="BI966" s="309"/>
      <c r="BJ966" s="310"/>
      <c r="BK966" s="310"/>
      <c r="BL966" s="310"/>
      <c r="BM966" s="310"/>
      <c r="BN966" s="214"/>
    </row>
    <row r="967" ht="22.5" customHeight="1">
      <c r="A967" s="85" t="str">
        <f t="shared" si="6"/>
        <v/>
      </c>
      <c r="B967" s="321"/>
      <c r="C967" s="319" t="str">
        <f t="shared" si="1"/>
        <v/>
      </c>
      <c r="D967" s="322"/>
      <c r="E967" s="320" t="str">
        <f t="shared" si="2"/>
        <v/>
      </c>
      <c r="F967" s="323"/>
      <c r="G967" s="164"/>
      <c r="H967" s="88" t="str">
        <f t="array" ref="H967">IF(D967="","",XLOOKUP(D967,'Master Data'!K:K,'Master Data'!N:N,"Input in Master Data",0,1))</f>
        <v/>
      </c>
      <c r="I967" s="88" t="str">
        <f t="array" ref="I967">IF(D967="","",XLOOKUP(D967,'Master Data'!K:K,'Master Data'!O:O,"Input in Master Data",0,1))</f>
        <v/>
      </c>
      <c r="J967" s="88" t="str">
        <f t="array" ref="J967">if(V967="","",XLOOKUP(V967,Master[Company],Master[Blow],"Unknown",0,1))</f>
        <v/>
      </c>
      <c r="K967" s="88" t="str">
        <f t="array" ref="K967">if(V967="","",XLOOKUP(V967,Master[Company],Master[Pigging],"Unknown",0,1))</f>
        <v/>
      </c>
      <c r="L967" s="88" t="str">
        <f t="array" ref="L967">if(V967="","",XLOOKUP(V967,Master[Company],Master[Load Method],"Unknown",0,1))</f>
        <v/>
      </c>
      <c r="M967" s="88" t="str">
        <f t="array" ref="M967">if(V967="","",XLOOKUP(V967,Master[Company],Master[Line Distance],"Unknown",0,1))</f>
        <v/>
      </c>
      <c r="N967" s="164"/>
      <c r="O967" s="301"/>
      <c r="P967" s="88"/>
      <c r="Q967" s="88" t="str">
        <f t="array" ref="Q967">if(V967="","",XLOOKUP(V967,Master[Company],Master[Terms],"NA",0,1))</f>
        <v/>
      </c>
      <c r="R967" s="88" t="str">
        <f t="shared" si="3"/>
        <v/>
      </c>
      <c r="S967" s="88" t="str">
        <f t="array" ref="S967">if(V967="","",XLOOKUP(V967,Master[Company],Master[Group],"NA",0,1))</f>
        <v/>
      </c>
      <c r="T967" s="88" t="str">
        <f t="array" ref="T967">if(V967="","",XLOOKUP(V967,Master[Company],Master[Loading Location],"NA",0,1))</f>
        <v/>
      </c>
      <c r="U967" s="88" t="str">
        <f t="array" ref="U967">if(V967="","",XLOOKUP(V967,Master[Company],Master[Acronym],"NA",0,1))</f>
        <v/>
      </c>
      <c r="V967" s="88"/>
      <c r="W967" s="90"/>
      <c r="X967" s="90"/>
      <c r="Y967" s="88"/>
      <c r="Z967" s="88" t="str">
        <f t="shared" si="5"/>
        <v/>
      </c>
      <c r="AA967" s="88"/>
      <c r="AB967" s="88"/>
      <c r="AC967" s="88"/>
      <c r="AD967" s="166"/>
      <c r="AE967" s="303"/>
      <c r="AF967" s="304"/>
      <c r="AG967" s="304"/>
      <c r="AH967" s="304"/>
      <c r="AI967" s="304"/>
      <c r="AJ967" s="304"/>
      <c r="AK967" s="304"/>
      <c r="AL967" s="305"/>
      <c r="AM967" s="304"/>
      <c r="AN967" s="304"/>
      <c r="AO967" s="304"/>
      <c r="AP967" s="304"/>
      <c r="AQ967" s="304"/>
      <c r="AR967" s="304"/>
      <c r="AS967" s="304"/>
      <c r="AT967" s="304"/>
      <c r="AU967" s="164"/>
      <c r="AV967" s="306"/>
      <c r="AW967" s="306"/>
      <c r="AX967" s="164"/>
      <c r="AY967" s="166"/>
      <c r="AZ967" s="88"/>
      <c r="BA967" s="88"/>
      <c r="BB967" s="88"/>
      <c r="BC967" s="88"/>
      <c r="BD967" s="307"/>
      <c r="BE967" s="88"/>
      <c r="BF967" s="88"/>
      <c r="BG967" s="88"/>
      <c r="BH967" s="308"/>
      <c r="BI967" s="309"/>
      <c r="BJ967" s="310"/>
      <c r="BK967" s="310"/>
      <c r="BL967" s="310"/>
      <c r="BM967" s="310"/>
      <c r="BN967" s="214"/>
    </row>
    <row r="968" ht="22.5" customHeight="1">
      <c r="A968" s="85" t="str">
        <f t="shared" si="6"/>
        <v/>
      </c>
      <c r="B968" s="321"/>
      <c r="C968" s="319" t="str">
        <f t="shared" si="1"/>
        <v/>
      </c>
      <c r="D968" s="322"/>
      <c r="E968" s="320" t="str">
        <f t="shared" si="2"/>
        <v/>
      </c>
      <c r="F968" s="323"/>
      <c r="G968" s="164"/>
      <c r="H968" s="88" t="str">
        <f t="array" ref="H968">IF(D968="","",XLOOKUP(D968,'Master Data'!K:K,'Master Data'!N:N,"Input in Master Data",0,1))</f>
        <v/>
      </c>
      <c r="I968" s="88" t="str">
        <f t="array" ref="I968">IF(D968="","",XLOOKUP(D968,'Master Data'!K:K,'Master Data'!O:O,"Input in Master Data",0,1))</f>
        <v/>
      </c>
      <c r="J968" s="88" t="str">
        <f t="array" ref="J968">if(V968="","",XLOOKUP(V968,Master[Company],Master[Blow],"Unknown",0,1))</f>
        <v/>
      </c>
      <c r="K968" s="88" t="str">
        <f t="array" ref="K968">if(V968="","",XLOOKUP(V968,Master[Company],Master[Pigging],"Unknown",0,1))</f>
        <v/>
      </c>
      <c r="L968" s="88" t="str">
        <f t="array" ref="L968">if(V968="","",XLOOKUP(V968,Master[Company],Master[Load Method],"Unknown",0,1))</f>
        <v/>
      </c>
      <c r="M968" s="88" t="str">
        <f t="array" ref="M968">if(V968="","",XLOOKUP(V968,Master[Company],Master[Line Distance],"Unknown",0,1))</f>
        <v/>
      </c>
      <c r="N968" s="164"/>
      <c r="O968" s="301"/>
      <c r="P968" s="88"/>
      <c r="Q968" s="88" t="str">
        <f t="array" ref="Q968">if(V968="","",XLOOKUP(V968,Master[Company],Master[Terms],"NA",0,1))</f>
        <v/>
      </c>
      <c r="R968" s="88" t="str">
        <f t="shared" si="3"/>
        <v/>
      </c>
      <c r="S968" s="88" t="str">
        <f t="array" ref="S968">if(V968="","",XLOOKUP(V968,Master[Company],Master[Group],"NA",0,1))</f>
        <v/>
      </c>
      <c r="T968" s="88" t="str">
        <f t="array" ref="T968">if(V968="","",XLOOKUP(V968,Master[Company],Master[Loading Location],"NA",0,1))</f>
        <v/>
      </c>
      <c r="U968" s="88" t="str">
        <f t="array" ref="U968">if(V968="","",XLOOKUP(V968,Master[Company],Master[Acronym],"NA",0,1))</f>
        <v/>
      </c>
      <c r="V968" s="88"/>
      <c r="W968" s="90"/>
      <c r="X968" s="90"/>
      <c r="Y968" s="88"/>
      <c r="Z968" s="88" t="str">
        <f t="shared" si="5"/>
        <v/>
      </c>
      <c r="AA968" s="88"/>
      <c r="AB968" s="88"/>
      <c r="AC968" s="88"/>
      <c r="AD968" s="166"/>
      <c r="AE968" s="303"/>
      <c r="AF968" s="304"/>
      <c r="AG968" s="304"/>
      <c r="AH968" s="304"/>
      <c r="AI968" s="304"/>
      <c r="AJ968" s="304"/>
      <c r="AK968" s="304"/>
      <c r="AL968" s="305"/>
      <c r="AM968" s="304"/>
      <c r="AN968" s="304"/>
      <c r="AO968" s="304"/>
      <c r="AP968" s="304"/>
      <c r="AQ968" s="304"/>
      <c r="AR968" s="304"/>
      <c r="AS968" s="304"/>
      <c r="AT968" s="304"/>
      <c r="AU968" s="164"/>
      <c r="AV968" s="306"/>
      <c r="AW968" s="306"/>
      <c r="AX968" s="164"/>
      <c r="AY968" s="166"/>
      <c r="AZ968" s="88"/>
      <c r="BA968" s="88"/>
      <c r="BB968" s="88"/>
      <c r="BC968" s="88"/>
      <c r="BD968" s="307"/>
      <c r="BE968" s="88"/>
      <c r="BF968" s="88"/>
      <c r="BG968" s="88"/>
      <c r="BH968" s="308"/>
      <c r="BI968" s="309"/>
      <c r="BJ968" s="310"/>
      <c r="BK968" s="310"/>
      <c r="BL968" s="310"/>
      <c r="BM968" s="310"/>
      <c r="BN968" s="214"/>
    </row>
    <row r="969" ht="22.5" customHeight="1">
      <c r="A969" s="85" t="str">
        <f t="shared" si="6"/>
        <v/>
      </c>
      <c r="B969" s="321"/>
      <c r="C969" s="319" t="str">
        <f t="shared" si="1"/>
        <v/>
      </c>
      <c r="D969" s="322"/>
      <c r="E969" s="320" t="str">
        <f t="shared" si="2"/>
        <v/>
      </c>
      <c r="F969" s="323"/>
      <c r="G969" s="164"/>
      <c r="H969" s="88" t="str">
        <f t="array" ref="H969">IF(D969="","",XLOOKUP(D969,'Master Data'!K:K,'Master Data'!N:N,"Input in Master Data",0,1))</f>
        <v/>
      </c>
      <c r="I969" s="88" t="str">
        <f t="array" ref="I969">IF(D969="","",XLOOKUP(D969,'Master Data'!K:K,'Master Data'!O:O,"Input in Master Data",0,1))</f>
        <v/>
      </c>
      <c r="J969" s="88" t="str">
        <f t="array" ref="J969">if(V969="","",XLOOKUP(V969,Master[Company],Master[Blow],"Unknown",0,1))</f>
        <v/>
      </c>
      <c r="K969" s="88" t="str">
        <f t="array" ref="K969">if(V969="","",XLOOKUP(V969,Master[Company],Master[Pigging],"Unknown",0,1))</f>
        <v/>
      </c>
      <c r="L969" s="88" t="str">
        <f t="array" ref="L969">if(V969="","",XLOOKUP(V969,Master[Company],Master[Load Method],"Unknown",0,1))</f>
        <v/>
      </c>
      <c r="M969" s="88" t="str">
        <f t="array" ref="M969">if(V969="","",XLOOKUP(V969,Master[Company],Master[Line Distance],"Unknown",0,1))</f>
        <v/>
      </c>
      <c r="N969" s="164"/>
      <c r="O969" s="301"/>
      <c r="P969" s="88"/>
      <c r="Q969" s="88" t="str">
        <f t="array" ref="Q969">if(V969="","",XLOOKUP(V969,Master[Company],Master[Terms],"NA",0,1))</f>
        <v/>
      </c>
      <c r="R969" s="88" t="str">
        <f t="shared" si="3"/>
        <v/>
      </c>
      <c r="S969" s="88" t="str">
        <f t="array" ref="S969">if(V969="","",XLOOKUP(V969,Master[Company],Master[Group],"NA",0,1))</f>
        <v/>
      </c>
      <c r="T969" s="88" t="str">
        <f t="array" ref="T969">if(V969="","",XLOOKUP(V969,Master[Company],Master[Loading Location],"NA",0,1))</f>
        <v/>
      </c>
      <c r="U969" s="88" t="str">
        <f t="array" ref="U969">if(V969="","",XLOOKUP(V969,Master[Company],Master[Acronym],"NA",0,1))</f>
        <v/>
      </c>
      <c r="V969" s="88"/>
      <c r="W969" s="90"/>
      <c r="X969" s="90"/>
      <c r="Y969" s="88"/>
      <c r="Z969" s="88" t="str">
        <f t="shared" si="5"/>
        <v/>
      </c>
      <c r="AA969" s="88"/>
      <c r="AB969" s="88"/>
      <c r="AC969" s="88"/>
      <c r="AD969" s="166"/>
      <c r="AE969" s="303"/>
      <c r="AF969" s="304"/>
      <c r="AG969" s="304"/>
      <c r="AH969" s="304"/>
      <c r="AI969" s="304"/>
      <c r="AJ969" s="304"/>
      <c r="AK969" s="304"/>
      <c r="AL969" s="305"/>
      <c r="AM969" s="304"/>
      <c r="AN969" s="304"/>
      <c r="AO969" s="304"/>
      <c r="AP969" s="304"/>
      <c r="AQ969" s="304"/>
      <c r="AR969" s="304"/>
      <c r="AS969" s="304"/>
      <c r="AT969" s="304"/>
      <c r="AU969" s="164"/>
      <c r="AV969" s="306"/>
      <c r="AW969" s="306"/>
      <c r="AX969" s="164"/>
      <c r="AY969" s="166"/>
      <c r="AZ969" s="88"/>
      <c r="BA969" s="88"/>
      <c r="BB969" s="88"/>
      <c r="BC969" s="88"/>
      <c r="BD969" s="307"/>
      <c r="BE969" s="88"/>
      <c r="BF969" s="88"/>
      <c r="BG969" s="88"/>
      <c r="BH969" s="308"/>
      <c r="BI969" s="309"/>
      <c r="BJ969" s="310"/>
      <c r="BK969" s="310"/>
      <c r="BL969" s="310"/>
      <c r="BM969" s="310"/>
      <c r="BN969" s="214"/>
    </row>
    <row r="970" ht="22.5" customHeight="1">
      <c r="A970" s="85" t="str">
        <f t="shared" si="6"/>
        <v/>
      </c>
      <c r="B970" s="321"/>
      <c r="C970" s="319" t="str">
        <f t="shared" si="1"/>
        <v/>
      </c>
      <c r="D970" s="322"/>
      <c r="E970" s="320" t="str">
        <f t="shared" si="2"/>
        <v/>
      </c>
      <c r="F970" s="323"/>
      <c r="G970" s="164"/>
      <c r="H970" s="88" t="str">
        <f t="array" ref="H970">IF(D970="","",XLOOKUP(D970,'Master Data'!K:K,'Master Data'!N:N,"Input in Master Data",0,1))</f>
        <v/>
      </c>
      <c r="I970" s="88" t="str">
        <f t="array" ref="I970">IF(D970="","",XLOOKUP(D970,'Master Data'!K:K,'Master Data'!O:O,"Input in Master Data",0,1))</f>
        <v/>
      </c>
      <c r="J970" s="88" t="str">
        <f t="array" ref="J970">if(V970="","",XLOOKUP(V970,Master[Company],Master[Blow],"Unknown",0,1))</f>
        <v/>
      </c>
      <c r="K970" s="88" t="str">
        <f t="array" ref="K970">if(V970="","",XLOOKUP(V970,Master[Company],Master[Pigging],"Unknown",0,1))</f>
        <v/>
      </c>
      <c r="L970" s="88" t="str">
        <f t="array" ref="L970">if(V970="","",XLOOKUP(V970,Master[Company],Master[Load Method],"Unknown",0,1))</f>
        <v/>
      </c>
      <c r="M970" s="88" t="str">
        <f t="array" ref="M970">if(V970="","",XLOOKUP(V970,Master[Company],Master[Line Distance],"Unknown",0,1))</f>
        <v/>
      </c>
      <c r="N970" s="164"/>
      <c r="O970" s="301"/>
      <c r="P970" s="88"/>
      <c r="Q970" s="88" t="str">
        <f t="array" ref="Q970">if(V970="","",XLOOKUP(V970,Master[Company],Master[Terms],"NA",0,1))</f>
        <v/>
      </c>
      <c r="R970" s="88" t="str">
        <f t="shared" si="3"/>
        <v/>
      </c>
      <c r="S970" s="88" t="str">
        <f t="array" ref="S970">if(V970="","",XLOOKUP(V970,Master[Company],Master[Group],"NA",0,1))</f>
        <v/>
      </c>
      <c r="T970" s="88" t="str">
        <f t="array" ref="T970">if(V970="","",XLOOKUP(V970,Master[Company],Master[Loading Location],"NA",0,1))</f>
        <v/>
      </c>
      <c r="U970" s="88" t="str">
        <f t="array" ref="U970">if(V970="","",XLOOKUP(V970,Master[Company],Master[Acronym],"NA",0,1))</f>
        <v/>
      </c>
      <c r="V970" s="88"/>
      <c r="W970" s="90"/>
      <c r="X970" s="90"/>
      <c r="Y970" s="88"/>
      <c r="Z970" s="88" t="str">
        <f t="shared" si="5"/>
        <v/>
      </c>
      <c r="AA970" s="88"/>
      <c r="AB970" s="88"/>
      <c r="AC970" s="88"/>
      <c r="AD970" s="166"/>
      <c r="AE970" s="303"/>
      <c r="AF970" s="304"/>
      <c r="AG970" s="304"/>
      <c r="AH970" s="304"/>
      <c r="AI970" s="304"/>
      <c r="AJ970" s="304"/>
      <c r="AK970" s="304"/>
      <c r="AL970" s="305"/>
      <c r="AM970" s="304"/>
      <c r="AN970" s="304"/>
      <c r="AO970" s="304"/>
      <c r="AP970" s="304"/>
      <c r="AQ970" s="304"/>
      <c r="AR970" s="304"/>
      <c r="AS970" s="304"/>
      <c r="AT970" s="304"/>
      <c r="AU970" s="164"/>
      <c r="AV970" s="306"/>
      <c r="AW970" s="306"/>
      <c r="AX970" s="164"/>
      <c r="AY970" s="166"/>
      <c r="AZ970" s="88"/>
      <c r="BA970" s="88"/>
      <c r="BB970" s="88"/>
      <c r="BC970" s="88"/>
      <c r="BD970" s="307"/>
      <c r="BE970" s="88"/>
      <c r="BF970" s="88"/>
      <c r="BG970" s="88"/>
      <c r="BH970" s="308"/>
      <c r="BI970" s="309"/>
      <c r="BJ970" s="310"/>
      <c r="BK970" s="310"/>
      <c r="BL970" s="310"/>
      <c r="BM970" s="310"/>
      <c r="BN970" s="214"/>
    </row>
    <row r="971" ht="22.5" customHeight="1">
      <c r="A971" s="85" t="str">
        <f t="shared" si="6"/>
        <v/>
      </c>
      <c r="B971" s="321"/>
      <c r="C971" s="319" t="str">
        <f t="shared" si="1"/>
        <v/>
      </c>
      <c r="D971" s="322"/>
      <c r="E971" s="320" t="str">
        <f t="shared" si="2"/>
        <v/>
      </c>
      <c r="F971" s="323"/>
      <c r="G971" s="164"/>
      <c r="H971" s="88" t="str">
        <f t="array" ref="H971">IF(D971="","",XLOOKUP(D971,'Master Data'!K:K,'Master Data'!N:N,"Input in Master Data",0,1))</f>
        <v/>
      </c>
      <c r="I971" s="88" t="str">
        <f t="array" ref="I971">IF(D971="","",XLOOKUP(D971,'Master Data'!K:K,'Master Data'!O:O,"Input in Master Data",0,1))</f>
        <v/>
      </c>
      <c r="J971" s="88" t="str">
        <f t="array" ref="J971">if(V971="","",XLOOKUP(V971,Master[Company],Master[Blow],"Unknown",0,1))</f>
        <v/>
      </c>
      <c r="K971" s="88" t="str">
        <f t="array" ref="K971">if(V971="","",XLOOKUP(V971,Master[Company],Master[Pigging],"Unknown",0,1))</f>
        <v/>
      </c>
      <c r="L971" s="88" t="str">
        <f t="array" ref="L971">if(V971="","",XLOOKUP(V971,Master[Company],Master[Load Method],"Unknown",0,1))</f>
        <v/>
      </c>
      <c r="M971" s="88" t="str">
        <f t="array" ref="M971">if(V971="","",XLOOKUP(V971,Master[Company],Master[Line Distance],"Unknown",0,1))</f>
        <v/>
      </c>
      <c r="N971" s="164"/>
      <c r="O971" s="301"/>
      <c r="P971" s="88"/>
      <c r="Q971" s="88" t="str">
        <f t="array" ref="Q971">if(V971="","",XLOOKUP(V971,Master[Company],Master[Terms],"NA",0,1))</f>
        <v/>
      </c>
      <c r="R971" s="88" t="str">
        <f t="shared" si="3"/>
        <v/>
      </c>
      <c r="S971" s="88" t="str">
        <f t="array" ref="S971">if(V971="","",XLOOKUP(V971,Master[Company],Master[Group],"NA",0,1))</f>
        <v/>
      </c>
      <c r="T971" s="88" t="str">
        <f t="array" ref="T971">if(V971="","",XLOOKUP(V971,Master[Company],Master[Loading Location],"NA",0,1))</f>
        <v/>
      </c>
      <c r="U971" s="88" t="str">
        <f t="array" ref="U971">if(V971="","",XLOOKUP(V971,Master[Company],Master[Acronym],"NA",0,1))</f>
        <v/>
      </c>
      <c r="V971" s="88"/>
      <c r="W971" s="90"/>
      <c r="X971" s="90"/>
      <c r="Y971" s="88"/>
      <c r="Z971" s="88" t="str">
        <f t="shared" si="5"/>
        <v/>
      </c>
      <c r="AA971" s="88"/>
      <c r="AB971" s="88"/>
      <c r="AC971" s="88"/>
      <c r="AD971" s="166"/>
      <c r="AE971" s="303"/>
      <c r="AF971" s="304"/>
      <c r="AG971" s="304"/>
      <c r="AH971" s="304"/>
      <c r="AI971" s="304"/>
      <c r="AJ971" s="304"/>
      <c r="AK971" s="304"/>
      <c r="AL971" s="305"/>
      <c r="AM971" s="304"/>
      <c r="AN971" s="304"/>
      <c r="AO971" s="304"/>
      <c r="AP971" s="304"/>
      <c r="AQ971" s="304"/>
      <c r="AR971" s="304"/>
      <c r="AS971" s="304"/>
      <c r="AT971" s="304"/>
      <c r="AU971" s="164"/>
      <c r="AV971" s="306"/>
      <c r="AW971" s="306"/>
      <c r="AX971" s="164"/>
      <c r="AY971" s="166"/>
      <c r="AZ971" s="88"/>
      <c r="BA971" s="88"/>
      <c r="BB971" s="88"/>
      <c r="BC971" s="88"/>
      <c r="BD971" s="307"/>
      <c r="BE971" s="88"/>
      <c r="BF971" s="88"/>
      <c r="BG971" s="88"/>
      <c r="BH971" s="308"/>
      <c r="BI971" s="309"/>
      <c r="BJ971" s="310"/>
      <c r="BK971" s="310"/>
      <c r="BL971" s="310"/>
      <c r="BM971" s="310"/>
      <c r="BN971" s="214"/>
    </row>
    <row r="972" ht="22.5" customHeight="1">
      <c r="A972" s="85" t="str">
        <f t="shared" si="6"/>
        <v/>
      </c>
      <c r="B972" s="321"/>
      <c r="C972" s="319" t="str">
        <f t="shared" si="1"/>
        <v/>
      </c>
      <c r="D972" s="322"/>
      <c r="E972" s="320" t="str">
        <f t="shared" si="2"/>
        <v/>
      </c>
      <c r="F972" s="323"/>
      <c r="G972" s="164"/>
      <c r="H972" s="88" t="str">
        <f t="array" ref="H972">IF(D972="","",XLOOKUP(D972,'Master Data'!K:K,'Master Data'!N:N,"Input in Master Data",0,1))</f>
        <v/>
      </c>
      <c r="I972" s="88" t="str">
        <f t="array" ref="I972">IF(D972="","",XLOOKUP(D972,'Master Data'!K:K,'Master Data'!O:O,"Input in Master Data",0,1))</f>
        <v/>
      </c>
      <c r="J972" s="88" t="str">
        <f t="array" ref="J972">if(V972="","",XLOOKUP(V972,Master[Company],Master[Blow],"Unknown",0,1))</f>
        <v/>
      </c>
      <c r="K972" s="88" t="str">
        <f t="array" ref="K972">if(V972="","",XLOOKUP(V972,Master[Company],Master[Pigging],"Unknown",0,1))</f>
        <v/>
      </c>
      <c r="L972" s="88" t="str">
        <f t="array" ref="L972">if(V972="","",XLOOKUP(V972,Master[Company],Master[Load Method],"Unknown",0,1))</f>
        <v/>
      </c>
      <c r="M972" s="88" t="str">
        <f t="array" ref="M972">if(V972="","",XLOOKUP(V972,Master[Company],Master[Line Distance],"Unknown",0,1))</f>
        <v/>
      </c>
      <c r="N972" s="164"/>
      <c r="O972" s="301"/>
      <c r="P972" s="88"/>
      <c r="Q972" s="88" t="str">
        <f t="array" ref="Q972">if(V972="","",XLOOKUP(V972,Master[Company],Master[Terms],"NA",0,1))</f>
        <v/>
      </c>
      <c r="R972" s="88" t="str">
        <f t="shared" si="3"/>
        <v/>
      </c>
      <c r="S972" s="88" t="str">
        <f t="array" ref="S972">if(V972="","",XLOOKUP(V972,Master[Company],Master[Group],"NA",0,1))</f>
        <v/>
      </c>
      <c r="T972" s="88" t="str">
        <f t="array" ref="T972">if(V972="","",XLOOKUP(V972,Master[Company],Master[Loading Location],"NA",0,1))</f>
        <v/>
      </c>
      <c r="U972" s="88" t="str">
        <f t="array" ref="U972">if(V972="","",XLOOKUP(V972,Master[Company],Master[Acronym],"NA",0,1))</f>
        <v/>
      </c>
      <c r="V972" s="88"/>
      <c r="W972" s="90"/>
      <c r="X972" s="90"/>
      <c r="Y972" s="88"/>
      <c r="Z972" s="88" t="str">
        <f t="shared" si="5"/>
        <v/>
      </c>
      <c r="AA972" s="88"/>
      <c r="AB972" s="88"/>
      <c r="AC972" s="88"/>
      <c r="AD972" s="166"/>
      <c r="AE972" s="303"/>
      <c r="AF972" s="304"/>
      <c r="AG972" s="304"/>
      <c r="AH972" s="304"/>
      <c r="AI972" s="304"/>
      <c r="AJ972" s="304"/>
      <c r="AK972" s="304"/>
      <c r="AL972" s="305"/>
      <c r="AM972" s="304"/>
      <c r="AN972" s="304"/>
      <c r="AO972" s="304"/>
      <c r="AP972" s="304"/>
      <c r="AQ972" s="304"/>
      <c r="AR972" s="304"/>
      <c r="AS972" s="304"/>
      <c r="AT972" s="304"/>
      <c r="AU972" s="164"/>
      <c r="AV972" s="306"/>
      <c r="AW972" s="306"/>
      <c r="AX972" s="164"/>
      <c r="AY972" s="166"/>
      <c r="AZ972" s="88"/>
      <c r="BA972" s="88"/>
      <c r="BB972" s="88"/>
      <c r="BC972" s="88"/>
      <c r="BD972" s="307"/>
      <c r="BE972" s="88"/>
      <c r="BF972" s="88"/>
      <c r="BG972" s="88"/>
      <c r="BH972" s="308"/>
      <c r="BI972" s="309"/>
      <c r="BJ972" s="310"/>
      <c r="BK972" s="310"/>
      <c r="BL972" s="310"/>
      <c r="BM972" s="310"/>
      <c r="BN972" s="214"/>
    </row>
    <row r="973" ht="22.5" customHeight="1">
      <c r="A973" s="85" t="str">
        <f t="shared" si="6"/>
        <v/>
      </c>
      <c r="B973" s="321"/>
      <c r="C973" s="319" t="str">
        <f t="shared" si="1"/>
        <v/>
      </c>
      <c r="D973" s="322"/>
      <c r="E973" s="320" t="str">
        <f t="shared" si="2"/>
        <v/>
      </c>
      <c r="F973" s="323"/>
      <c r="G973" s="164"/>
      <c r="H973" s="88" t="str">
        <f t="array" ref="H973">IF(D973="","",XLOOKUP(D973,'Master Data'!K:K,'Master Data'!N:N,"Input in Master Data",0,1))</f>
        <v/>
      </c>
      <c r="I973" s="88" t="str">
        <f t="array" ref="I973">IF(D973="","",XLOOKUP(D973,'Master Data'!K:K,'Master Data'!O:O,"Input in Master Data",0,1))</f>
        <v/>
      </c>
      <c r="J973" s="88" t="str">
        <f t="array" ref="J973">if(V973="","",XLOOKUP(V973,Master[Company],Master[Blow],"Unknown",0,1))</f>
        <v/>
      </c>
      <c r="K973" s="88" t="str">
        <f t="array" ref="K973">if(V973="","",XLOOKUP(V973,Master[Company],Master[Pigging],"Unknown",0,1))</f>
        <v/>
      </c>
      <c r="L973" s="88" t="str">
        <f t="array" ref="L973">if(V973="","",XLOOKUP(V973,Master[Company],Master[Load Method],"Unknown",0,1))</f>
        <v/>
      </c>
      <c r="M973" s="88" t="str">
        <f t="array" ref="M973">if(V973="","",XLOOKUP(V973,Master[Company],Master[Line Distance],"Unknown",0,1))</f>
        <v/>
      </c>
      <c r="N973" s="164"/>
      <c r="O973" s="301"/>
      <c r="P973" s="88"/>
      <c r="Q973" s="88" t="str">
        <f t="array" ref="Q973">if(V973="","",XLOOKUP(V973,Master[Company],Master[Terms],"NA",0,1))</f>
        <v/>
      </c>
      <c r="R973" s="88" t="str">
        <f t="shared" si="3"/>
        <v/>
      </c>
      <c r="S973" s="88" t="str">
        <f t="array" ref="S973">if(V973="","",XLOOKUP(V973,Master[Company],Master[Group],"NA",0,1))</f>
        <v/>
      </c>
      <c r="T973" s="88" t="str">
        <f t="array" ref="T973">if(V973="","",XLOOKUP(V973,Master[Company],Master[Loading Location],"NA",0,1))</f>
        <v/>
      </c>
      <c r="U973" s="88" t="str">
        <f t="array" ref="U973">if(V973="","",XLOOKUP(V973,Master[Company],Master[Acronym],"NA",0,1))</f>
        <v/>
      </c>
      <c r="V973" s="88"/>
      <c r="W973" s="90"/>
      <c r="X973" s="90"/>
      <c r="Y973" s="88"/>
      <c r="Z973" s="88" t="str">
        <f t="shared" si="5"/>
        <v/>
      </c>
      <c r="AA973" s="88"/>
      <c r="AB973" s="88"/>
      <c r="AC973" s="88"/>
      <c r="AD973" s="166"/>
      <c r="AE973" s="303"/>
      <c r="AF973" s="304"/>
      <c r="AG973" s="304"/>
      <c r="AH973" s="304"/>
      <c r="AI973" s="304"/>
      <c r="AJ973" s="304"/>
      <c r="AK973" s="304"/>
      <c r="AL973" s="305"/>
      <c r="AM973" s="304"/>
      <c r="AN973" s="304"/>
      <c r="AO973" s="304"/>
      <c r="AP973" s="304"/>
      <c r="AQ973" s="304"/>
      <c r="AR973" s="304"/>
      <c r="AS973" s="304"/>
      <c r="AT973" s="304"/>
      <c r="AU973" s="164"/>
      <c r="AV973" s="306"/>
      <c r="AW973" s="306"/>
      <c r="AX973" s="164"/>
      <c r="AY973" s="166"/>
      <c r="AZ973" s="88"/>
      <c r="BA973" s="88"/>
      <c r="BB973" s="88"/>
      <c r="BC973" s="88"/>
      <c r="BD973" s="307"/>
      <c r="BE973" s="88"/>
      <c r="BF973" s="88"/>
      <c r="BG973" s="88"/>
      <c r="BH973" s="308"/>
      <c r="BI973" s="309"/>
      <c r="BJ973" s="310"/>
      <c r="BK973" s="310"/>
      <c r="BL973" s="310"/>
      <c r="BM973" s="310"/>
      <c r="BN973" s="214"/>
    </row>
    <row r="974" ht="22.5" customHeight="1">
      <c r="A974" s="85" t="str">
        <f t="shared" si="6"/>
        <v/>
      </c>
      <c r="B974" s="321"/>
      <c r="C974" s="319" t="str">
        <f t="shared" si="1"/>
        <v/>
      </c>
      <c r="D974" s="322"/>
      <c r="E974" s="320" t="str">
        <f t="shared" si="2"/>
        <v/>
      </c>
      <c r="F974" s="323"/>
      <c r="G974" s="164"/>
      <c r="H974" s="88" t="str">
        <f t="array" ref="H974">IF(D974="","",XLOOKUP(D974,'Master Data'!K:K,'Master Data'!N:N,"Input in Master Data",0,1))</f>
        <v/>
      </c>
      <c r="I974" s="88" t="str">
        <f t="array" ref="I974">IF(D974="","",XLOOKUP(D974,'Master Data'!K:K,'Master Data'!O:O,"Input in Master Data",0,1))</f>
        <v/>
      </c>
      <c r="J974" s="88" t="str">
        <f t="array" ref="J974">if(V974="","",XLOOKUP(V974,Master[Company],Master[Blow],"Unknown",0,1))</f>
        <v/>
      </c>
      <c r="K974" s="88" t="str">
        <f t="array" ref="K974">if(V974="","",XLOOKUP(V974,Master[Company],Master[Pigging],"Unknown",0,1))</f>
        <v/>
      </c>
      <c r="L974" s="88" t="str">
        <f t="array" ref="L974">if(V974="","",XLOOKUP(V974,Master[Company],Master[Load Method],"Unknown",0,1))</f>
        <v/>
      </c>
      <c r="M974" s="88" t="str">
        <f t="array" ref="M974">if(V974="","",XLOOKUP(V974,Master[Company],Master[Line Distance],"Unknown",0,1))</f>
        <v/>
      </c>
      <c r="N974" s="164"/>
      <c r="O974" s="301"/>
      <c r="P974" s="88"/>
      <c r="Q974" s="88" t="str">
        <f t="array" ref="Q974">if(V974="","",XLOOKUP(V974,Master[Company],Master[Terms],"NA",0,1))</f>
        <v/>
      </c>
      <c r="R974" s="88" t="str">
        <f t="shared" si="3"/>
        <v/>
      </c>
      <c r="S974" s="88" t="str">
        <f t="array" ref="S974">if(V974="","",XLOOKUP(V974,Master[Company],Master[Group],"NA",0,1))</f>
        <v/>
      </c>
      <c r="T974" s="88" t="str">
        <f t="array" ref="T974">if(V974="","",XLOOKUP(V974,Master[Company],Master[Loading Location],"NA",0,1))</f>
        <v/>
      </c>
      <c r="U974" s="88" t="str">
        <f t="array" ref="U974">if(V974="","",XLOOKUP(V974,Master[Company],Master[Acronym],"NA",0,1))</f>
        <v/>
      </c>
      <c r="V974" s="88"/>
      <c r="W974" s="90"/>
      <c r="X974" s="90"/>
      <c r="Y974" s="88"/>
      <c r="Z974" s="88" t="str">
        <f t="shared" si="5"/>
        <v/>
      </c>
      <c r="AA974" s="88"/>
      <c r="AB974" s="88"/>
      <c r="AC974" s="88"/>
      <c r="AD974" s="166"/>
      <c r="AE974" s="303"/>
      <c r="AF974" s="304"/>
      <c r="AG974" s="304"/>
      <c r="AH974" s="304"/>
      <c r="AI974" s="304"/>
      <c r="AJ974" s="304"/>
      <c r="AK974" s="304"/>
      <c r="AL974" s="305"/>
      <c r="AM974" s="304"/>
      <c r="AN974" s="304"/>
      <c r="AO974" s="304"/>
      <c r="AP974" s="304"/>
      <c r="AQ974" s="304"/>
      <c r="AR974" s="304"/>
      <c r="AS974" s="304"/>
      <c r="AT974" s="304"/>
      <c r="AU974" s="164"/>
      <c r="AV974" s="306"/>
      <c r="AW974" s="306"/>
      <c r="AX974" s="164"/>
      <c r="AY974" s="166"/>
      <c r="AZ974" s="88"/>
      <c r="BA974" s="88"/>
      <c r="BB974" s="88"/>
      <c r="BC974" s="88"/>
      <c r="BD974" s="307"/>
      <c r="BE974" s="88"/>
      <c r="BF974" s="88"/>
      <c r="BG974" s="88"/>
      <c r="BH974" s="308"/>
      <c r="BI974" s="309"/>
      <c r="BJ974" s="310"/>
      <c r="BK974" s="310"/>
      <c r="BL974" s="310"/>
      <c r="BM974" s="310"/>
      <c r="BN974" s="214"/>
    </row>
    <row r="975" ht="22.5" customHeight="1">
      <c r="A975" s="85" t="str">
        <f t="shared" si="6"/>
        <v/>
      </c>
      <c r="B975" s="321"/>
      <c r="C975" s="319" t="str">
        <f t="shared" si="1"/>
        <v/>
      </c>
      <c r="D975" s="322"/>
      <c r="E975" s="320" t="str">
        <f t="shared" si="2"/>
        <v/>
      </c>
      <c r="F975" s="323"/>
      <c r="G975" s="164"/>
      <c r="H975" s="88" t="str">
        <f t="array" ref="H975">IF(D975="","",XLOOKUP(D975,'Master Data'!K:K,'Master Data'!N:N,"Input in Master Data",0,1))</f>
        <v/>
      </c>
      <c r="I975" s="88" t="str">
        <f t="array" ref="I975">IF(D975="","",XLOOKUP(D975,'Master Data'!K:K,'Master Data'!O:O,"Input in Master Data",0,1))</f>
        <v/>
      </c>
      <c r="J975" s="88" t="str">
        <f t="array" ref="J975">if(V975="","",XLOOKUP(V975,Master[Company],Master[Blow],"Unknown",0,1))</f>
        <v/>
      </c>
      <c r="K975" s="88" t="str">
        <f t="array" ref="K975">if(V975="","",XLOOKUP(V975,Master[Company],Master[Pigging],"Unknown",0,1))</f>
        <v/>
      </c>
      <c r="L975" s="88" t="str">
        <f t="array" ref="L975">if(V975="","",XLOOKUP(V975,Master[Company],Master[Load Method],"Unknown",0,1))</f>
        <v/>
      </c>
      <c r="M975" s="88" t="str">
        <f t="array" ref="M975">if(V975="","",XLOOKUP(V975,Master[Company],Master[Line Distance],"Unknown",0,1))</f>
        <v/>
      </c>
      <c r="N975" s="164"/>
      <c r="O975" s="301"/>
      <c r="P975" s="88"/>
      <c r="Q975" s="88" t="str">
        <f t="array" ref="Q975">if(V975="","",XLOOKUP(V975,Master[Company],Master[Terms],"NA",0,1))</f>
        <v/>
      </c>
      <c r="R975" s="88" t="str">
        <f t="shared" si="3"/>
        <v/>
      </c>
      <c r="S975" s="88" t="str">
        <f t="array" ref="S975">if(V975="","",XLOOKUP(V975,Master[Company],Master[Group],"NA",0,1))</f>
        <v/>
      </c>
      <c r="T975" s="88" t="str">
        <f t="array" ref="T975">if(V975="","",XLOOKUP(V975,Master[Company],Master[Loading Location],"NA",0,1))</f>
        <v/>
      </c>
      <c r="U975" s="88" t="str">
        <f t="array" ref="U975">if(V975="","",XLOOKUP(V975,Master[Company],Master[Acronym],"NA",0,1))</f>
        <v/>
      </c>
      <c r="V975" s="88"/>
      <c r="W975" s="90"/>
      <c r="X975" s="90"/>
      <c r="Y975" s="88"/>
      <c r="Z975" s="88" t="str">
        <f t="shared" si="5"/>
        <v/>
      </c>
      <c r="AA975" s="88"/>
      <c r="AB975" s="88"/>
      <c r="AC975" s="88"/>
      <c r="AD975" s="166"/>
      <c r="AE975" s="303"/>
      <c r="AF975" s="304"/>
      <c r="AG975" s="304"/>
      <c r="AH975" s="304"/>
      <c r="AI975" s="304"/>
      <c r="AJ975" s="304"/>
      <c r="AK975" s="304"/>
      <c r="AL975" s="305"/>
      <c r="AM975" s="304"/>
      <c r="AN975" s="304"/>
      <c r="AO975" s="304"/>
      <c r="AP975" s="304"/>
      <c r="AQ975" s="304"/>
      <c r="AR975" s="304"/>
      <c r="AS975" s="304"/>
      <c r="AT975" s="304"/>
      <c r="AU975" s="164"/>
      <c r="AV975" s="306"/>
      <c r="AW975" s="306"/>
      <c r="AX975" s="164"/>
      <c r="AY975" s="166"/>
      <c r="AZ975" s="88"/>
      <c r="BA975" s="88"/>
      <c r="BB975" s="88"/>
      <c r="BC975" s="88"/>
      <c r="BD975" s="307"/>
      <c r="BE975" s="88"/>
      <c r="BF975" s="88"/>
      <c r="BG975" s="88"/>
      <c r="BH975" s="308"/>
      <c r="BI975" s="309"/>
      <c r="BJ975" s="310"/>
      <c r="BK975" s="310"/>
      <c r="BL975" s="310"/>
      <c r="BM975" s="310"/>
      <c r="BN975" s="214"/>
    </row>
    <row r="976" ht="22.5" customHeight="1">
      <c r="A976" s="85" t="str">
        <f t="shared" si="6"/>
        <v/>
      </c>
      <c r="B976" s="321"/>
      <c r="C976" s="319" t="str">
        <f t="shared" si="1"/>
        <v/>
      </c>
      <c r="D976" s="322"/>
      <c r="E976" s="320" t="str">
        <f t="shared" si="2"/>
        <v/>
      </c>
      <c r="F976" s="323"/>
      <c r="G976" s="164"/>
      <c r="H976" s="88" t="str">
        <f t="array" ref="H976">IF(D976="","",XLOOKUP(D976,'Master Data'!K:K,'Master Data'!N:N,"Input in Master Data",0,1))</f>
        <v/>
      </c>
      <c r="I976" s="88" t="str">
        <f t="array" ref="I976">IF(D976="","",XLOOKUP(D976,'Master Data'!K:K,'Master Data'!O:O,"Input in Master Data",0,1))</f>
        <v/>
      </c>
      <c r="J976" s="88" t="str">
        <f t="array" ref="J976">if(V976="","",XLOOKUP(V976,Master[Company],Master[Blow],"Unknown",0,1))</f>
        <v/>
      </c>
      <c r="K976" s="88" t="str">
        <f t="array" ref="K976">if(V976="","",XLOOKUP(V976,Master[Company],Master[Pigging],"Unknown",0,1))</f>
        <v/>
      </c>
      <c r="L976" s="88" t="str">
        <f t="array" ref="L976">if(V976="","",XLOOKUP(V976,Master[Company],Master[Load Method],"Unknown",0,1))</f>
        <v/>
      </c>
      <c r="M976" s="88" t="str">
        <f t="array" ref="M976">if(V976="","",XLOOKUP(V976,Master[Company],Master[Line Distance],"Unknown",0,1))</f>
        <v/>
      </c>
      <c r="N976" s="164"/>
      <c r="O976" s="301"/>
      <c r="P976" s="88"/>
      <c r="Q976" s="88" t="str">
        <f t="array" ref="Q976">if(V976="","",XLOOKUP(V976,Master[Company],Master[Terms],"NA",0,1))</f>
        <v/>
      </c>
      <c r="R976" s="88" t="str">
        <f t="shared" si="3"/>
        <v/>
      </c>
      <c r="S976" s="88" t="str">
        <f t="array" ref="S976">if(V976="","",XLOOKUP(V976,Master[Company],Master[Group],"NA",0,1))</f>
        <v/>
      </c>
      <c r="T976" s="88" t="str">
        <f t="array" ref="T976">if(V976="","",XLOOKUP(V976,Master[Company],Master[Loading Location],"NA",0,1))</f>
        <v/>
      </c>
      <c r="U976" s="88" t="str">
        <f t="array" ref="U976">if(V976="","",XLOOKUP(V976,Master[Company],Master[Acronym],"NA",0,1))</f>
        <v/>
      </c>
      <c r="V976" s="88"/>
      <c r="W976" s="90"/>
      <c r="X976" s="90"/>
      <c r="Y976" s="88"/>
      <c r="Z976" s="88" t="str">
        <f t="shared" si="5"/>
        <v/>
      </c>
      <c r="AA976" s="88"/>
      <c r="AB976" s="88"/>
      <c r="AC976" s="88"/>
      <c r="AD976" s="166"/>
      <c r="AE976" s="303"/>
      <c r="AF976" s="304"/>
      <c r="AG976" s="304"/>
      <c r="AH976" s="304"/>
      <c r="AI976" s="304"/>
      <c r="AJ976" s="304"/>
      <c r="AK976" s="304"/>
      <c r="AL976" s="305"/>
      <c r="AM976" s="304"/>
      <c r="AN976" s="304"/>
      <c r="AO976" s="304"/>
      <c r="AP976" s="304"/>
      <c r="AQ976" s="304"/>
      <c r="AR976" s="304"/>
      <c r="AS976" s="304"/>
      <c r="AT976" s="304"/>
      <c r="AU976" s="164"/>
      <c r="AV976" s="306"/>
      <c r="AW976" s="306"/>
      <c r="AX976" s="164"/>
      <c r="AY976" s="166"/>
      <c r="AZ976" s="88"/>
      <c r="BA976" s="88"/>
      <c r="BB976" s="88"/>
      <c r="BC976" s="88"/>
      <c r="BD976" s="307"/>
      <c r="BE976" s="88"/>
      <c r="BF976" s="88"/>
      <c r="BG976" s="88"/>
      <c r="BH976" s="308"/>
      <c r="BI976" s="309"/>
      <c r="BJ976" s="310"/>
      <c r="BK976" s="310"/>
      <c r="BL976" s="310"/>
      <c r="BM976" s="310"/>
      <c r="BN976" s="214"/>
    </row>
    <row r="977" ht="22.5" customHeight="1">
      <c r="A977" s="85" t="str">
        <f t="shared" si="6"/>
        <v/>
      </c>
      <c r="B977" s="321"/>
      <c r="C977" s="319" t="str">
        <f t="shared" si="1"/>
        <v/>
      </c>
      <c r="D977" s="322"/>
      <c r="E977" s="320" t="str">
        <f t="shared" si="2"/>
        <v/>
      </c>
      <c r="F977" s="323"/>
      <c r="G977" s="164"/>
      <c r="H977" s="88" t="str">
        <f t="array" ref="H977">IF(D977="","",XLOOKUP(D977,'Master Data'!K:K,'Master Data'!N:N,"Input in Master Data",0,1))</f>
        <v/>
      </c>
      <c r="I977" s="88" t="str">
        <f t="array" ref="I977">IF(D977="","",XLOOKUP(D977,'Master Data'!K:K,'Master Data'!O:O,"Input in Master Data",0,1))</f>
        <v/>
      </c>
      <c r="J977" s="88" t="str">
        <f t="array" ref="J977">if(V977="","",XLOOKUP(V977,Master[Company],Master[Blow],"Unknown",0,1))</f>
        <v/>
      </c>
      <c r="K977" s="88" t="str">
        <f t="array" ref="K977">if(V977="","",XLOOKUP(V977,Master[Company],Master[Pigging],"Unknown",0,1))</f>
        <v/>
      </c>
      <c r="L977" s="88" t="str">
        <f t="array" ref="L977">if(V977="","",XLOOKUP(V977,Master[Company],Master[Load Method],"Unknown",0,1))</f>
        <v/>
      </c>
      <c r="M977" s="88" t="str">
        <f t="array" ref="M977">if(V977="","",XLOOKUP(V977,Master[Company],Master[Line Distance],"Unknown",0,1))</f>
        <v/>
      </c>
      <c r="N977" s="164"/>
      <c r="O977" s="301"/>
      <c r="P977" s="88"/>
      <c r="Q977" s="88" t="str">
        <f t="array" ref="Q977">if(V977="","",XLOOKUP(V977,Master[Company],Master[Terms],"NA",0,1))</f>
        <v/>
      </c>
      <c r="R977" s="88" t="str">
        <f t="shared" si="3"/>
        <v/>
      </c>
      <c r="S977" s="88" t="str">
        <f t="array" ref="S977">if(V977="","",XLOOKUP(V977,Master[Company],Master[Group],"NA",0,1))</f>
        <v/>
      </c>
      <c r="T977" s="88" t="str">
        <f t="array" ref="T977">if(V977="","",XLOOKUP(V977,Master[Company],Master[Loading Location],"NA",0,1))</f>
        <v/>
      </c>
      <c r="U977" s="88" t="str">
        <f t="array" ref="U977">if(V977="","",XLOOKUP(V977,Master[Company],Master[Acronym],"NA",0,1))</f>
        <v/>
      </c>
      <c r="V977" s="88"/>
      <c r="W977" s="90"/>
      <c r="X977" s="90"/>
      <c r="Y977" s="88"/>
      <c r="Z977" s="88" t="str">
        <f t="shared" si="5"/>
        <v/>
      </c>
      <c r="AA977" s="88"/>
      <c r="AB977" s="88"/>
      <c r="AC977" s="88"/>
      <c r="AD977" s="166"/>
      <c r="AE977" s="303"/>
      <c r="AF977" s="304"/>
      <c r="AG977" s="304"/>
      <c r="AH977" s="304"/>
      <c r="AI977" s="304"/>
      <c r="AJ977" s="304"/>
      <c r="AK977" s="304"/>
      <c r="AL977" s="305"/>
      <c r="AM977" s="304"/>
      <c r="AN977" s="304"/>
      <c r="AO977" s="304"/>
      <c r="AP977" s="304"/>
      <c r="AQ977" s="304"/>
      <c r="AR977" s="304"/>
      <c r="AS977" s="304"/>
      <c r="AT977" s="304"/>
      <c r="AU977" s="164"/>
      <c r="AV977" s="306"/>
      <c r="AW977" s="306"/>
      <c r="AX977" s="164"/>
      <c r="AY977" s="166"/>
      <c r="AZ977" s="88"/>
      <c r="BA977" s="88"/>
      <c r="BB977" s="88"/>
      <c r="BC977" s="88"/>
      <c r="BD977" s="307"/>
      <c r="BE977" s="88"/>
      <c r="BF977" s="88"/>
      <c r="BG977" s="88"/>
      <c r="BH977" s="308"/>
      <c r="BI977" s="309"/>
      <c r="BJ977" s="310"/>
      <c r="BK977" s="310"/>
      <c r="BL977" s="310"/>
      <c r="BM977" s="310"/>
      <c r="BN977" s="214"/>
    </row>
    <row r="978" ht="22.5" customHeight="1">
      <c r="A978" s="85" t="str">
        <f t="shared" si="6"/>
        <v/>
      </c>
      <c r="B978" s="321"/>
      <c r="C978" s="319" t="str">
        <f t="shared" si="1"/>
        <v/>
      </c>
      <c r="D978" s="322"/>
      <c r="E978" s="320" t="str">
        <f t="shared" si="2"/>
        <v/>
      </c>
      <c r="F978" s="324"/>
      <c r="G978" s="325"/>
      <c r="H978" s="88" t="str">
        <f t="array" ref="H978">IF(D978="","",XLOOKUP(D978,'Master Data'!K:K,'Master Data'!N:N,"Input in Master Data",0,1))</f>
        <v/>
      </c>
      <c r="I978" s="88" t="str">
        <f t="array" ref="I978">IF(D978="","",XLOOKUP(D978,'Master Data'!K:K,'Master Data'!O:O,"Input in Master Data",0,1))</f>
        <v/>
      </c>
      <c r="J978" s="88" t="str">
        <f t="array" ref="J978">if(V978="","",XLOOKUP(V978,Master[Company],Master[Blow],"Unknown",0,1))</f>
        <v/>
      </c>
      <c r="K978" s="88" t="str">
        <f t="array" ref="K978">if(V978="","",XLOOKUP(V978,Master[Company],Master[Pigging],"Unknown",0,1))</f>
        <v/>
      </c>
      <c r="L978" s="88" t="str">
        <f t="array" ref="L978">if(V978="","",XLOOKUP(V978,Master[Company],Master[Load Method],"Unknown",0,1))</f>
        <v/>
      </c>
      <c r="M978" s="88" t="str">
        <f t="array" ref="M978">if(V978="","",XLOOKUP(V978,Master[Company],Master[Line Distance],"Unknown",0,1))</f>
        <v/>
      </c>
      <c r="N978" s="325"/>
      <c r="O978" s="301"/>
      <c r="P978" s="88"/>
      <c r="Q978" s="88" t="str">
        <f t="array" ref="Q978">if(V978="","",XLOOKUP(V978,Master[Company],Master[Terms],"NA",0,1))</f>
        <v/>
      </c>
      <c r="R978" s="88" t="str">
        <f t="shared" si="3"/>
        <v/>
      </c>
      <c r="S978" s="88" t="str">
        <f t="array" ref="S978">if(V978="","",XLOOKUP(V978,Master[Company],Master[Group],"NA",0,1))</f>
        <v/>
      </c>
      <c r="T978" s="88" t="str">
        <f t="array" ref="T978">if(V978="","",XLOOKUP(V978,Master[Company],Master[Loading Location],"NA",0,1))</f>
        <v/>
      </c>
      <c r="U978" s="88" t="str">
        <f t="array" ref="U978">if(V978="","",XLOOKUP(V978,Master[Company],Master[Acronym],"NA",0,1))</f>
        <v/>
      </c>
      <c r="V978" s="88"/>
      <c r="W978" s="90"/>
      <c r="X978" s="90"/>
      <c r="Y978" s="88"/>
      <c r="Z978" s="88" t="str">
        <f t="shared" si="5"/>
        <v/>
      </c>
      <c r="AA978" s="88"/>
      <c r="AB978" s="88"/>
      <c r="AC978" s="88"/>
      <c r="AD978" s="326"/>
      <c r="AE978" s="327"/>
      <c r="AF978" s="328"/>
      <c r="AG978" s="328"/>
      <c r="AH978" s="328"/>
      <c r="AI978" s="328"/>
      <c r="AJ978" s="328"/>
      <c r="AK978" s="328"/>
      <c r="AL978" s="329"/>
      <c r="AM978" s="304"/>
      <c r="AN978" s="304"/>
      <c r="AO978" s="304"/>
      <c r="AP978" s="304"/>
      <c r="AQ978" s="304"/>
      <c r="AR978" s="304"/>
      <c r="AS978" s="304"/>
      <c r="AT978" s="304"/>
      <c r="AU978" s="325"/>
      <c r="AV978" s="306"/>
      <c r="AW978" s="306"/>
      <c r="AX978" s="325"/>
      <c r="AY978" s="326"/>
      <c r="AZ978" s="330"/>
      <c r="BA978" s="330"/>
      <c r="BB978" s="330"/>
      <c r="BC978" s="330"/>
      <c r="BD978" s="331"/>
      <c r="BE978" s="330"/>
      <c r="BF978" s="330"/>
      <c r="BG978" s="330"/>
      <c r="BH978" s="332"/>
      <c r="BI978" s="333"/>
      <c r="BJ978" s="334"/>
      <c r="BK978" s="334"/>
      <c r="BL978" s="334"/>
      <c r="BM978" s="334"/>
      <c r="BN978" s="335"/>
    </row>
  </sheetData>
  <mergeCells count="27">
    <mergeCell ref="B1:F1"/>
    <mergeCell ref="AE1:AL1"/>
    <mergeCell ref="AM1:AT1"/>
    <mergeCell ref="AY1:BD1"/>
    <mergeCell ref="BE1:BN1"/>
    <mergeCell ref="AV3:AV4"/>
    <mergeCell ref="AW3:AW4"/>
    <mergeCell ref="AV5:AV7"/>
    <mergeCell ref="AW5:AW7"/>
    <mergeCell ref="AV8:AV9"/>
    <mergeCell ref="AW8:AW9"/>
    <mergeCell ref="AV10:AV12"/>
    <mergeCell ref="AW10:AW12"/>
    <mergeCell ref="AW16:AW17"/>
    <mergeCell ref="AV27:AV28"/>
    <mergeCell ref="AW27:AW28"/>
    <mergeCell ref="AV29:AV30"/>
    <mergeCell ref="AW29:AW30"/>
    <mergeCell ref="AV32:AV33"/>
    <mergeCell ref="AW32:AW33"/>
    <mergeCell ref="AV16:AV17"/>
    <mergeCell ref="AV19:AV21"/>
    <mergeCell ref="AW19:AW21"/>
    <mergeCell ref="AV22:AV23"/>
    <mergeCell ref="AW22:AW23"/>
    <mergeCell ref="AV24:AV26"/>
    <mergeCell ref="AW24:AW26"/>
  </mergeCells>
  <conditionalFormatting sqref="B3:F978">
    <cfRule type="expression" dxfId="5" priority="1">
      <formula>$F3 = "Done"</formula>
    </cfRule>
  </conditionalFormatting>
  <conditionalFormatting sqref="A3:AX978">
    <cfRule type="expression" dxfId="6" priority="2">
      <formula>$A3=1</formula>
    </cfRule>
  </conditionalFormatting>
  <conditionalFormatting sqref="A3:AX978">
    <cfRule type="expression" dxfId="7" priority="3">
      <formula>$A3 = 2</formula>
    </cfRule>
  </conditionalFormatting>
  <conditionalFormatting sqref="A3:AX978">
    <cfRule type="expression" dxfId="8" priority="4">
      <formula>$A3 = 3</formula>
    </cfRule>
  </conditionalFormatting>
  <conditionalFormatting sqref="AY1:BD978">
    <cfRule type="expression" dxfId="9" priority="5" operator="containsText">
      <formula>NOT(ISERROR(SEARCH(("Done"),(AY1))))</formula>
    </cfRule>
  </conditionalFormatting>
  <conditionalFormatting sqref="AY1:BD978">
    <cfRule type="expression" dxfId="10" priority="6" operator="containsText">
      <formula>NOT(ISERROR(SEARCH(("TBN"),(AY1))))</formula>
    </cfRule>
  </conditionalFormatting>
  <conditionalFormatting sqref="AY1:BD978">
    <cfRule type="containsBlanks" dxfId="11" priority="7">
      <formula>LEN(TRIM(AY1))=0</formula>
    </cfRule>
  </conditionalFormatting>
  <dataValidations>
    <dataValidation type="list" allowBlank="1" showDropDown="1" sqref="V3:V978">
      <formula1>Master[Company]</formula1>
    </dataValidation>
    <dataValidation type="custom" allowBlank="1" showDropDown="1" showErrorMessage="1" sqref="AE3:AT978">
      <formula1>OR(NOT(ISERROR(DATEVALUE(AE3))), AND(ISNUMBER(AE3), LEFT(CELL("format", AE3))="D"))</formula1>
    </dataValidation>
    <dataValidation type="list" allowBlank="1" showDropDown="1" showErrorMessage="1" sqref="F3:F978">
      <formula1>"Next Shipment,Sailing to Load Port,At Load Port,Sailing to Disc Port,At Disc Port,Done,Planning"</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outlineLevelCol="1"/>
  <cols>
    <col customWidth="1" min="1" max="1" width="4.5"/>
    <col customWidth="1" min="3" max="3" width="9.63"/>
    <col customWidth="1" min="4" max="4" width="20.38"/>
    <col customWidth="1" min="5" max="5" width="31.13"/>
    <col customWidth="1" min="6" max="6" width="20.63"/>
    <col collapsed="1" customWidth="1" min="7" max="7" width="19.75"/>
    <col hidden="1" min="8" max="13" width="12.63" outlineLevel="1"/>
    <col customWidth="1" min="14" max="14" width="13.63"/>
    <col customWidth="1" min="15" max="15" width="8.38" outlineLevel="1"/>
    <col customWidth="1" min="16" max="16" width="9.13" outlineLevel="1"/>
    <col customWidth="1" min="17" max="17" width="8.38" outlineLevel="1"/>
    <col customWidth="1" min="18" max="18" width="9.38" outlineLevel="1"/>
    <col customWidth="1" min="19" max="19" width="9.13" outlineLevel="1"/>
    <col customWidth="1" min="20" max="20" width="17.5" outlineLevel="1"/>
    <col customWidth="1" min="21" max="21" width="14.75" outlineLevel="1"/>
    <col customWidth="1" min="22" max="22" width="33.88" outlineLevel="1"/>
    <col min="23" max="24" width="12.63" outlineLevel="1"/>
    <col customWidth="1" min="25" max="25" width="32.25" outlineLevel="1"/>
    <col min="26" max="29" width="12.63" outlineLevel="1"/>
    <col min="31" max="46" width="12.63" outlineLevel="1"/>
    <col customWidth="1" min="48" max="49" width="52.88" outlineLevel="1"/>
    <col customWidth="1" min="50" max="50" width="14.13"/>
    <col min="51" max="56" width="12.63" outlineLevel="1"/>
    <col customWidth="1" min="57" max="58" width="17.38" outlineLevel="1"/>
    <col min="59" max="66" width="12.63" outlineLevel="1"/>
  </cols>
  <sheetData>
    <row r="1">
      <c r="A1" s="336"/>
      <c r="B1" s="336"/>
      <c r="C1" s="337"/>
      <c r="D1" s="337"/>
      <c r="E1" s="338"/>
      <c r="F1" s="339"/>
      <c r="G1" s="340"/>
      <c r="H1" s="341"/>
      <c r="I1" s="341"/>
      <c r="J1" s="341"/>
      <c r="K1" s="341"/>
      <c r="L1" s="341"/>
      <c r="M1" s="341"/>
      <c r="N1" s="339"/>
      <c r="O1" s="341"/>
      <c r="P1" s="341"/>
      <c r="Q1" s="341"/>
      <c r="R1" s="341"/>
      <c r="S1" s="341"/>
      <c r="T1" s="341"/>
      <c r="U1" s="341"/>
      <c r="V1" s="341"/>
      <c r="W1" s="342"/>
      <c r="X1" s="342"/>
      <c r="Y1" s="341"/>
      <c r="Z1" s="341"/>
      <c r="AA1" s="341"/>
      <c r="AB1" s="341"/>
      <c r="AC1" s="341"/>
      <c r="AD1" s="339"/>
      <c r="AE1" s="343" t="s">
        <v>336</v>
      </c>
      <c r="AF1" s="93"/>
      <c r="AG1" s="93"/>
      <c r="AH1" s="93"/>
      <c r="AI1" s="93"/>
      <c r="AJ1" s="93"/>
      <c r="AK1" s="93"/>
      <c r="AL1" s="94"/>
      <c r="AM1" s="344" t="s">
        <v>337</v>
      </c>
      <c r="AU1" s="345"/>
      <c r="AV1" s="346"/>
      <c r="AW1" s="97"/>
      <c r="AX1" s="345"/>
      <c r="AY1" s="347" t="s">
        <v>338</v>
      </c>
      <c r="AZ1" s="93"/>
      <c r="BA1" s="93"/>
      <c r="BB1" s="93"/>
      <c r="BC1" s="93"/>
      <c r="BD1" s="94"/>
      <c r="BE1" s="347"/>
      <c r="BF1" s="93"/>
      <c r="BG1" s="93"/>
      <c r="BH1" s="93"/>
      <c r="BI1" s="93"/>
      <c r="BJ1" s="93"/>
      <c r="BK1" s="93"/>
      <c r="BL1" s="93"/>
      <c r="BM1" s="93"/>
      <c r="BN1" s="94"/>
    </row>
    <row r="2">
      <c r="A2" s="98" t="s">
        <v>339</v>
      </c>
      <c r="B2" s="104" t="s">
        <v>340</v>
      </c>
      <c r="C2" s="348"/>
      <c r="D2" s="348" t="s">
        <v>342</v>
      </c>
      <c r="E2" s="104" t="s">
        <v>343</v>
      </c>
      <c r="F2" s="96" t="s">
        <v>344</v>
      </c>
      <c r="G2" s="110" t="s">
        <v>345</v>
      </c>
      <c r="H2" s="104" t="s">
        <v>4</v>
      </c>
      <c r="I2" s="104" t="s">
        <v>12</v>
      </c>
      <c r="J2" s="104" t="s">
        <v>6</v>
      </c>
      <c r="K2" s="104" t="s">
        <v>5</v>
      </c>
      <c r="L2" s="104" t="s">
        <v>7</v>
      </c>
      <c r="M2" s="104" t="s">
        <v>8</v>
      </c>
      <c r="N2" s="96" t="s">
        <v>346</v>
      </c>
      <c r="O2" s="109" t="s">
        <v>347</v>
      </c>
      <c r="P2" s="104" t="s">
        <v>348</v>
      </c>
      <c r="Q2" s="104" t="s">
        <v>349</v>
      </c>
      <c r="R2" s="104" t="s">
        <v>350</v>
      </c>
      <c r="S2" s="104" t="s">
        <v>2</v>
      </c>
      <c r="T2" s="104" t="s">
        <v>351</v>
      </c>
      <c r="U2" s="104" t="s">
        <v>352</v>
      </c>
      <c r="V2" s="104" t="s">
        <v>0</v>
      </c>
      <c r="W2" s="106" t="s">
        <v>353</v>
      </c>
      <c r="X2" s="106" t="s">
        <v>354</v>
      </c>
      <c r="Y2" s="104" t="s">
        <v>355</v>
      </c>
      <c r="Z2" s="104" t="s">
        <v>356</v>
      </c>
      <c r="AA2" s="104" t="s">
        <v>357</v>
      </c>
      <c r="AB2" s="104" t="s">
        <v>358</v>
      </c>
      <c r="AC2" s="104" t="s">
        <v>359</v>
      </c>
      <c r="AD2" s="96" t="s">
        <v>507</v>
      </c>
      <c r="AE2" s="107" t="s">
        <v>361</v>
      </c>
      <c r="AF2" s="107" t="s">
        <v>362</v>
      </c>
      <c r="AG2" s="107" t="s">
        <v>363</v>
      </c>
      <c r="AH2" s="107" t="s">
        <v>364</v>
      </c>
      <c r="AI2" s="107" t="s">
        <v>365</v>
      </c>
      <c r="AJ2" s="107" t="s">
        <v>362</v>
      </c>
      <c r="AK2" s="107" t="s">
        <v>363</v>
      </c>
      <c r="AL2" s="108" t="s">
        <v>366</v>
      </c>
      <c r="AM2" s="107" t="s">
        <v>361</v>
      </c>
      <c r="AN2" s="107" t="s">
        <v>362</v>
      </c>
      <c r="AO2" s="107" t="s">
        <v>363</v>
      </c>
      <c r="AP2" s="107" t="s">
        <v>364</v>
      </c>
      <c r="AQ2" s="107" t="s">
        <v>365</v>
      </c>
      <c r="AR2" s="107" t="s">
        <v>362</v>
      </c>
      <c r="AS2" s="107" t="s">
        <v>363</v>
      </c>
      <c r="AT2" s="107" t="s">
        <v>366</v>
      </c>
      <c r="AU2" s="96" t="s">
        <v>367</v>
      </c>
      <c r="AV2" s="349" t="s">
        <v>368</v>
      </c>
      <c r="AW2" s="109" t="s">
        <v>369</v>
      </c>
      <c r="AX2" s="96" t="s">
        <v>370</v>
      </c>
      <c r="AY2" s="98" t="s">
        <v>371</v>
      </c>
      <c r="AZ2" s="104" t="s">
        <v>372</v>
      </c>
      <c r="BA2" s="104" t="s">
        <v>373</v>
      </c>
      <c r="BB2" s="104" t="s">
        <v>374</v>
      </c>
      <c r="BC2" s="104" t="s">
        <v>375</v>
      </c>
      <c r="BD2" s="104" t="s">
        <v>376</v>
      </c>
      <c r="BE2" s="98" t="s">
        <v>377</v>
      </c>
      <c r="BF2" s="104" t="s">
        <v>378</v>
      </c>
      <c r="BG2" s="104" t="s">
        <v>379</v>
      </c>
      <c r="BH2" s="111" t="s">
        <v>380</v>
      </c>
      <c r="BI2" s="112" t="s">
        <v>381</v>
      </c>
      <c r="BJ2" s="113" t="s">
        <v>382</v>
      </c>
      <c r="BK2" s="113" t="s">
        <v>383</v>
      </c>
      <c r="BL2" s="113" t="s">
        <v>384</v>
      </c>
      <c r="BM2" s="113" t="s">
        <v>385</v>
      </c>
      <c r="BN2" s="114" t="s">
        <v>386</v>
      </c>
    </row>
    <row r="3" ht="18.75" customHeight="1">
      <c r="A3" s="350">
        <v>1.0</v>
      </c>
      <c r="B3" s="351" t="s">
        <v>508</v>
      </c>
      <c r="C3" s="352"/>
      <c r="D3" s="352" t="s">
        <v>79</v>
      </c>
      <c r="E3" s="353" t="s">
        <v>509</v>
      </c>
      <c r="F3" s="354" t="s">
        <v>388</v>
      </c>
      <c r="G3" s="355"/>
      <c r="H3" s="356" t="str">
        <f t="array" ref="H3">IF(D3="","",XLOOKUP(D3,'Master Data'!K:K,'Master Data'!N:N,"Input in Master Data",0,1))</f>
        <v>V/C</v>
      </c>
      <c r="I3" s="356" t="str">
        <f t="array" ref="I3">IF(D3="","",XLOOKUP(D3,'Master Data'!K:K,'Master Data'!O:O,"Input in Master Data",0,1))</f>
        <v>MBM</v>
      </c>
      <c r="J3" s="356" t="str">
        <f t="array" ref="J3">if(V3="","",XLOOKUP(V3,Master[Company],Master[Blow],"Unknown",0,1))</f>
        <v/>
      </c>
      <c r="K3" s="356" t="str">
        <f t="array" ref="K3">if(V3="","",XLOOKUP(V3,Master[Company],Master[Pigging],"Unknown",0,1))</f>
        <v/>
      </c>
      <c r="L3" s="356" t="str">
        <f t="array" ref="L3">if(V3="","",XLOOKUP(V3,Master[Company],Master[Load Method],"Unknown",0,1))</f>
        <v/>
      </c>
      <c r="M3" s="356" t="str">
        <f t="array" ref="M3">if(V3="","",XLOOKUP(V3,Master[Company],Master[Line Distance],"Unknown",0,1))</f>
        <v/>
      </c>
      <c r="N3" s="357"/>
      <c r="O3" s="356"/>
      <c r="P3" s="358" t="s">
        <v>510</v>
      </c>
      <c r="Q3" s="356" t="str">
        <f t="array" ref="Q3">if(V3="","",XLOOKUP(V3,Master[Company],Master[Terms],"NA",0,1))</f>
        <v>FOB</v>
      </c>
      <c r="R3" s="356" t="str">
        <f t="shared" ref="R3:R38" si="1">IF(Y3="","","CPO")</f>
        <v>CPO</v>
      </c>
      <c r="S3" s="356" t="str">
        <f t="array" ref="S3">if(V3="","",XLOOKUP(V3,Master[Company],Master[Group],"NA",0,1))</f>
        <v>Indonusa</v>
      </c>
      <c r="T3" s="356" t="str">
        <f t="array" ref="T3">if(V3="","",XLOOKUP(V3,Master[Company],Master[Loading Location],"NA",0,1))</f>
        <v>Palembang</v>
      </c>
      <c r="U3" s="356" t="str">
        <f t="array" ref="U3">if(V3="","",XLOOKUP(V3,Master[Company],Master[Acronym],"NA",0,1))</f>
        <v>PT. HUK</v>
      </c>
      <c r="V3" s="358" t="s">
        <v>66</v>
      </c>
      <c r="W3" s="359" t="s">
        <v>511</v>
      </c>
      <c r="X3" s="359" t="s">
        <v>511</v>
      </c>
      <c r="Y3" s="356" t="str">
        <f>E3</f>
        <v>CPO-001/HUK-PC/XI/2025</v>
      </c>
      <c r="Z3" s="356">
        <f t="shared" ref="Z3:Z38" si="2">IF(AC3="",AA3,AC3)</f>
        <v>1011002730</v>
      </c>
      <c r="AA3" s="358">
        <v>1.01100273E9</v>
      </c>
      <c r="AB3" s="356"/>
      <c r="AC3" s="356"/>
      <c r="AD3" s="357"/>
      <c r="AE3" s="360"/>
      <c r="AF3" s="360"/>
      <c r="AG3" s="360"/>
      <c r="AH3" s="360"/>
      <c r="AI3" s="360"/>
      <c r="AJ3" s="360"/>
      <c r="AK3" s="360"/>
      <c r="AL3" s="361"/>
      <c r="AM3" s="360"/>
      <c r="AN3" s="360"/>
      <c r="AO3" s="360"/>
      <c r="AP3" s="360"/>
      <c r="AQ3" s="360"/>
      <c r="AR3" s="360"/>
      <c r="AS3" s="360"/>
      <c r="AT3" s="360"/>
      <c r="AU3" s="357"/>
      <c r="AV3" s="362"/>
      <c r="AW3" s="238"/>
      <c r="AX3" s="357"/>
      <c r="AY3" s="363" t="s">
        <v>388</v>
      </c>
      <c r="AZ3" s="358" t="s">
        <v>388</v>
      </c>
      <c r="BA3" s="358" t="s">
        <v>388</v>
      </c>
      <c r="BB3" s="358" t="s">
        <v>388</v>
      </c>
      <c r="BC3" s="358" t="s">
        <v>388</v>
      </c>
      <c r="BD3" s="358" t="s">
        <v>388</v>
      </c>
      <c r="BE3" s="364"/>
      <c r="BF3" s="356"/>
      <c r="BG3" s="356"/>
      <c r="BH3" s="365"/>
      <c r="BI3" s="366"/>
      <c r="BJ3" s="367"/>
      <c r="BK3" s="367"/>
      <c r="BL3" s="367"/>
      <c r="BM3" s="367"/>
      <c r="BN3" s="368"/>
    </row>
    <row r="4" ht="18.75" customHeight="1">
      <c r="A4" s="369">
        <f t="shared" ref="A4:A1007" si="3">if(B4="","",IF(B4=B3,A3,if(A3=3,1,A3+1)))</f>
        <v>2</v>
      </c>
      <c r="B4" s="370" t="s">
        <v>512</v>
      </c>
      <c r="C4" s="371"/>
      <c r="D4" s="371" t="s">
        <v>63</v>
      </c>
      <c r="E4" s="372">
        <v>1.142000002805E12</v>
      </c>
      <c r="F4" s="373" t="s">
        <v>388</v>
      </c>
      <c r="G4" s="374"/>
      <c r="H4" s="375" t="str">
        <f t="array" ref="H4">IF(D4="","",XLOOKUP(D4,'Master Data'!K:K,'Master Data'!N:N,"Input in Master Data",0,1))</f>
        <v>V/C</v>
      </c>
      <c r="I4" s="375" t="str">
        <f t="array" ref="I4">IF(D4="","",XLOOKUP(D4,'Master Data'!K:K,'Master Data'!O:O,"Input in Master Data",0,1))</f>
        <v>SSSS</v>
      </c>
      <c r="J4" s="375" t="str">
        <f t="array" ref="J4">if(V4="","",XLOOKUP(V4,Master[Company],Master[Blow],"Unknown",0,1))</f>
        <v/>
      </c>
      <c r="K4" s="375" t="str">
        <f t="array" ref="K4">if(V4="","",XLOOKUP(V4,Master[Company],Master[Pigging],"Unknown",0,1))</f>
        <v/>
      </c>
      <c r="L4" s="375" t="str">
        <f t="array" ref="L4">if(V4="","",XLOOKUP(V4,Master[Company],Master[Load Method],"Unknown",0,1))</f>
        <v/>
      </c>
      <c r="M4" s="375" t="str">
        <f t="array" ref="M4">if(V4="","",XLOOKUP(V4,Master[Company],Master[Line Distance],"Unknown",0,1))</f>
        <v/>
      </c>
      <c r="N4" s="376"/>
      <c r="O4" s="375"/>
      <c r="P4" s="377" t="s">
        <v>493</v>
      </c>
      <c r="Q4" s="375" t="str">
        <f t="array" ref="Q4">if(V4="","",XLOOKUP(V4,Master[Company],Master[Terms],"NA",0,1))</f>
        <v>FOB</v>
      </c>
      <c r="R4" s="375" t="str">
        <f t="shared" si="1"/>
        <v>CPO</v>
      </c>
      <c r="S4" s="375" t="str">
        <f t="array" ref="S4">if(V4="","",XLOOKUP(V4,Master[Company],Master[Group],"NA",0,1))</f>
        <v>KPN Corp</v>
      </c>
      <c r="T4" s="375" t="str">
        <f t="array" ref="T4">if(V4="","",XLOOKUP(V4,Master[Company],Master[Loading Location],"NA",0,1))</f>
        <v>Gemareksa</v>
      </c>
      <c r="U4" s="375" t="str">
        <f t="array" ref="U4">if(V4="","",XLOOKUP(V4,Master[Company],Master[Acronym],"NA",0,1))</f>
        <v>PT. EUP</v>
      </c>
      <c r="V4" s="377" t="s">
        <v>46</v>
      </c>
      <c r="W4" s="378">
        <v>400000.0</v>
      </c>
      <c r="X4" s="378">
        <v>14440.0</v>
      </c>
      <c r="Y4" s="377">
        <v>1.142000002805E12</v>
      </c>
      <c r="Z4" s="375">
        <f t="shared" si="2"/>
        <v>1011002606</v>
      </c>
      <c r="AA4" s="377">
        <v>1.011002606E9</v>
      </c>
      <c r="AB4" s="375"/>
      <c r="AC4" s="375"/>
      <c r="AD4" s="376"/>
      <c r="AE4" s="379">
        <v>46359.0</v>
      </c>
      <c r="AF4" s="379">
        <v>46360.0</v>
      </c>
      <c r="AG4" s="379">
        <v>46361.0</v>
      </c>
      <c r="AH4" s="379">
        <v>46362.0</v>
      </c>
      <c r="AI4" s="379">
        <v>46376.0</v>
      </c>
      <c r="AJ4" s="379">
        <v>46026.0</v>
      </c>
      <c r="AK4" s="379">
        <v>46028.0</v>
      </c>
      <c r="AL4" s="380">
        <v>46029.0</v>
      </c>
      <c r="AM4" s="381">
        <v>46000.0</v>
      </c>
      <c r="AN4" s="381">
        <v>46001.0</v>
      </c>
      <c r="AO4" s="381">
        <v>46003.0</v>
      </c>
      <c r="AP4" s="381">
        <v>46004.0</v>
      </c>
      <c r="AQ4" s="381">
        <v>46021.0</v>
      </c>
      <c r="AR4" s="381">
        <v>46027.0</v>
      </c>
      <c r="AS4" s="381">
        <v>46031.0</v>
      </c>
      <c r="AT4" s="381">
        <v>46031.0</v>
      </c>
      <c r="AU4" s="376"/>
      <c r="AV4" s="382"/>
      <c r="AW4" s="230"/>
      <c r="AX4" s="376"/>
      <c r="AY4" s="383" t="s">
        <v>388</v>
      </c>
      <c r="AZ4" s="377" t="s">
        <v>388</v>
      </c>
      <c r="BA4" s="377" t="s">
        <v>388</v>
      </c>
      <c r="BB4" s="377" t="s">
        <v>388</v>
      </c>
      <c r="BC4" s="377" t="s">
        <v>388</v>
      </c>
      <c r="BD4" s="377" t="s">
        <v>388</v>
      </c>
      <c r="BE4" s="384"/>
      <c r="BF4" s="375"/>
      <c r="BG4" s="375"/>
      <c r="BH4" s="385"/>
      <c r="BI4" s="386"/>
      <c r="BJ4" s="387">
        <v>14440.0</v>
      </c>
      <c r="BK4" s="388">
        <v>2507674.0</v>
      </c>
      <c r="BL4" s="388"/>
      <c r="BM4" s="388"/>
      <c r="BN4" s="389"/>
    </row>
    <row r="5" ht="18.75" customHeight="1">
      <c r="A5" s="390">
        <f t="shared" si="3"/>
        <v>2</v>
      </c>
      <c r="B5" s="391" t="s">
        <v>512</v>
      </c>
      <c r="C5" s="337"/>
      <c r="D5" s="337" t="s">
        <v>63</v>
      </c>
      <c r="E5" s="338">
        <v>1.142000002853E12</v>
      </c>
      <c r="F5" s="392" t="s">
        <v>388</v>
      </c>
      <c r="G5" s="393"/>
      <c r="H5" s="341" t="str">
        <f t="array" ref="H5">IF(D5="","",XLOOKUP(D5,'Master Data'!K:K,'Master Data'!N:N,"Input in Master Data",0,1))</f>
        <v>V/C</v>
      </c>
      <c r="I5" s="341" t="str">
        <f t="array" ref="I5">IF(D5="","",XLOOKUP(D5,'Master Data'!K:K,'Master Data'!O:O,"Input in Master Data",0,1))</f>
        <v>SSSS</v>
      </c>
      <c r="J5" s="341" t="str">
        <f t="array" ref="J5">if(V5="","",XLOOKUP(V5,Master[Company],Master[Blow],"Unknown",0,1))</f>
        <v/>
      </c>
      <c r="K5" s="341" t="str">
        <f t="array" ref="K5">if(V5="","",XLOOKUP(V5,Master[Company],Master[Pigging],"Unknown",0,1))</f>
        <v/>
      </c>
      <c r="L5" s="341" t="str">
        <f t="array" ref="L5">if(V5="","",XLOOKUP(V5,Master[Company],Master[Load Method],"Unknown",0,1))</f>
        <v/>
      </c>
      <c r="M5" s="341" t="str">
        <f t="array" ref="M5">if(V5="","",XLOOKUP(V5,Master[Company],Master[Line Distance],"Unknown",0,1))</f>
        <v/>
      </c>
      <c r="N5" s="394"/>
      <c r="O5" s="341"/>
      <c r="P5" s="336" t="s">
        <v>493</v>
      </c>
      <c r="Q5" s="341" t="str">
        <f t="array" ref="Q5">if(V5="","",XLOOKUP(V5,Master[Company],Master[Terms],"NA",0,1))</f>
        <v>FOB</v>
      </c>
      <c r="R5" s="341" t="str">
        <f t="shared" si="1"/>
        <v>CPO</v>
      </c>
      <c r="S5" s="341" t="str">
        <f t="array" ref="S5">if(V5="","",XLOOKUP(V5,Master[Company],Master[Group],"NA",0,1))</f>
        <v>KPN Corp</v>
      </c>
      <c r="T5" s="341" t="str">
        <f t="array" ref="T5">if(V5="","",XLOOKUP(V5,Master[Company],Master[Loading Location],"NA",0,1))</f>
        <v>Gemareksa</v>
      </c>
      <c r="U5" s="341" t="str">
        <f t="array" ref="U5">if(V5="","",XLOOKUP(V5,Master[Company],Master[Acronym],"NA",0,1))</f>
        <v>PT. EUP</v>
      </c>
      <c r="V5" s="336" t="s">
        <v>46</v>
      </c>
      <c r="W5" s="395">
        <v>750000.0</v>
      </c>
      <c r="X5" s="395">
        <v>454363.0</v>
      </c>
      <c r="Y5" s="336">
        <v>1.142000002853E12</v>
      </c>
      <c r="Z5" s="341">
        <f t="shared" si="2"/>
        <v>1011002677</v>
      </c>
      <c r="AA5" s="336">
        <v>1.011002677E9</v>
      </c>
      <c r="AB5" s="341"/>
      <c r="AC5" s="341"/>
      <c r="AD5" s="394"/>
      <c r="AE5" s="396">
        <v>46359.0</v>
      </c>
      <c r="AF5" s="396">
        <v>46360.0</v>
      </c>
      <c r="AG5" s="396">
        <v>46361.0</v>
      </c>
      <c r="AH5" s="396">
        <v>46362.0</v>
      </c>
      <c r="AI5" s="396">
        <v>46376.0</v>
      </c>
      <c r="AJ5" s="396">
        <v>46026.0</v>
      </c>
      <c r="AK5" s="396">
        <v>46028.0</v>
      </c>
      <c r="AL5" s="397">
        <v>46029.0</v>
      </c>
      <c r="AM5" s="398">
        <v>46000.0</v>
      </c>
      <c r="AN5" s="398">
        <v>46001.0</v>
      </c>
      <c r="AO5" s="398">
        <v>46003.0</v>
      </c>
      <c r="AP5" s="398">
        <v>46004.0</v>
      </c>
      <c r="AQ5" s="398">
        <v>46021.0</v>
      </c>
      <c r="AR5" s="398">
        <v>46027.0</v>
      </c>
      <c r="AS5" s="398">
        <v>46031.0</v>
      </c>
      <c r="AT5" s="398">
        <v>46031.0</v>
      </c>
      <c r="AU5" s="394"/>
      <c r="AV5" s="399"/>
      <c r="AW5" s="306"/>
      <c r="AX5" s="394"/>
      <c r="AY5" s="400" t="s">
        <v>388</v>
      </c>
      <c r="AZ5" s="336" t="s">
        <v>388</v>
      </c>
      <c r="BA5" s="336" t="s">
        <v>388</v>
      </c>
      <c r="BB5" s="336" t="s">
        <v>388</v>
      </c>
      <c r="BC5" s="336" t="s">
        <v>388</v>
      </c>
      <c r="BD5" s="336" t="s">
        <v>388</v>
      </c>
      <c r="BE5" s="401"/>
      <c r="BF5" s="341"/>
      <c r="BG5" s="341"/>
      <c r="BH5" s="402"/>
      <c r="BI5" s="403"/>
      <c r="BJ5" s="404">
        <v>454363.0</v>
      </c>
      <c r="BK5" s="405">
        <v>2507674.0</v>
      </c>
      <c r="BL5" s="405"/>
      <c r="BM5" s="405"/>
      <c r="BN5" s="406"/>
    </row>
    <row r="6" ht="18.75" customHeight="1">
      <c r="A6" s="390">
        <f t="shared" si="3"/>
        <v>2</v>
      </c>
      <c r="B6" s="391" t="s">
        <v>512</v>
      </c>
      <c r="C6" s="337"/>
      <c r="D6" s="337" t="s">
        <v>63</v>
      </c>
      <c r="E6" s="338">
        <v>1.142000002872E12</v>
      </c>
      <c r="F6" s="392" t="s">
        <v>388</v>
      </c>
      <c r="G6" s="393"/>
      <c r="H6" s="341" t="str">
        <f t="array" ref="H6">IF(D6="","",XLOOKUP(D6,'Master Data'!K:K,'Master Data'!N:N,"Input in Master Data",0,1))</f>
        <v>V/C</v>
      </c>
      <c r="I6" s="341" t="str">
        <f t="array" ref="I6">IF(D6="","",XLOOKUP(D6,'Master Data'!K:K,'Master Data'!O:O,"Input in Master Data",0,1))</f>
        <v>SSSS</v>
      </c>
      <c r="J6" s="341" t="str">
        <f t="array" ref="J6">if(V6="","",XLOOKUP(V6,Master[Company],Master[Blow],"Unknown",0,1))</f>
        <v/>
      </c>
      <c r="K6" s="341" t="str">
        <f t="array" ref="K6">if(V6="","",XLOOKUP(V6,Master[Company],Master[Pigging],"Unknown",0,1))</f>
        <v/>
      </c>
      <c r="L6" s="341" t="str">
        <f t="array" ref="L6">if(V6="","",XLOOKUP(V6,Master[Company],Master[Load Method],"Unknown",0,1))</f>
        <v/>
      </c>
      <c r="M6" s="341" t="str">
        <f t="array" ref="M6">if(V6="","",XLOOKUP(V6,Master[Company],Master[Line Distance],"Unknown",0,1))</f>
        <v/>
      </c>
      <c r="N6" s="394"/>
      <c r="O6" s="341"/>
      <c r="P6" s="336" t="s">
        <v>493</v>
      </c>
      <c r="Q6" s="341" t="str">
        <f t="array" ref="Q6">if(V6="","",XLOOKUP(V6,Master[Company],Master[Terms],"NA",0,1))</f>
        <v>FOB</v>
      </c>
      <c r="R6" s="341" t="str">
        <f t="shared" si="1"/>
        <v>CPO</v>
      </c>
      <c r="S6" s="341" t="str">
        <f t="array" ref="S6">if(V6="","",XLOOKUP(V6,Master[Company],Master[Group],"NA",0,1))</f>
        <v>KPN Corp</v>
      </c>
      <c r="T6" s="341" t="str">
        <f t="array" ref="T6">if(V6="","",XLOOKUP(V6,Master[Company],Master[Loading Location],"NA",0,1))</f>
        <v>Gemareksa</v>
      </c>
      <c r="U6" s="341" t="str">
        <f t="array" ref="U6">if(V6="","",XLOOKUP(V6,Master[Company],Master[Acronym],"NA",0,1))</f>
        <v>PT. EUP</v>
      </c>
      <c r="V6" s="336" t="s">
        <v>46</v>
      </c>
      <c r="W6" s="395">
        <v>400000.0</v>
      </c>
      <c r="X6" s="395">
        <v>229960.0</v>
      </c>
      <c r="Y6" s="336">
        <v>1.142000002872E12</v>
      </c>
      <c r="Z6" s="341">
        <f t="shared" si="2"/>
        <v>1011002693</v>
      </c>
      <c r="AA6" s="336">
        <v>1.011002693E9</v>
      </c>
      <c r="AB6" s="341"/>
      <c r="AC6" s="341"/>
      <c r="AD6" s="394"/>
      <c r="AE6" s="396">
        <v>46359.0</v>
      </c>
      <c r="AF6" s="396">
        <v>46360.0</v>
      </c>
      <c r="AG6" s="396">
        <v>46361.0</v>
      </c>
      <c r="AH6" s="396">
        <v>46362.0</v>
      </c>
      <c r="AI6" s="396">
        <v>46376.0</v>
      </c>
      <c r="AJ6" s="396">
        <v>46026.0</v>
      </c>
      <c r="AK6" s="396">
        <v>46028.0</v>
      </c>
      <c r="AL6" s="397">
        <v>46029.0</v>
      </c>
      <c r="AM6" s="398">
        <v>46000.0</v>
      </c>
      <c r="AN6" s="398">
        <v>46001.0</v>
      </c>
      <c r="AO6" s="398">
        <v>46003.0</v>
      </c>
      <c r="AP6" s="398">
        <v>46004.0</v>
      </c>
      <c r="AQ6" s="398">
        <v>46021.0</v>
      </c>
      <c r="AR6" s="398">
        <v>46027.0</v>
      </c>
      <c r="AS6" s="398">
        <v>46031.0</v>
      </c>
      <c r="AT6" s="398">
        <v>46031.0</v>
      </c>
      <c r="AU6" s="394"/>
      <c r="AV6" s="399"/>
      <c r="AW6" s="306"/>
      <c r="AX6" s="394"/>
      <c r="AY6" s="400" t="s">
        <v>388</v>
      </c>
      <c r="AZ6" s="336" t="s">
        <v>388</v>
      </c>
      <c r="BA6" s="336" t="s">
        <v>388</v>
      </c>
      <c r="BB6" s="336" t="s">
        <v>388</v>
      </c>
      <c r="BC6" s="336" t="s">
        <v>388</v>
      </c>
      <c r="BD6" s="336" t="s">
        <v>388</v>
      </c>
      <c r="BE6" s="401"/>
      <c r="BF6" s="341"/>
      <c r="BG6" s="341"/>
      <c r="BH6" s="402"/>
      <c r="BI6" s="403"/>
      <c r="BJ6" s="404">
        <v>229960.0</v>
      </c>
      <c r="BK6" s="405">
        <v>2507674.0</v>
      </c>
      <c r="BL6" s="405"/>
      <c r="BM6" s="405"/>
      <c r="BN6" s="406"/>
    </row>
    <row r="7" ht="18.75" customHeight="1">
      <c r="A7" s="390">
        <f t="shared" si="3"/>
        <v>2</v>
      </c>
      <c r="B7" s="391" t="s">
        <v>512</v>
      </c>
      <c r="C7" s="337"/>
      <c r="D7" s="337" t="s">
        <v>63</v>
      </c>
      <c r="E7" s="338">
        <v>1.142000002873E12</v>
      </c>
      <c r="F7" s="392" t="s">
        <v>388</v>
      </c>
      <c r="G7" s="393"/>
      <c r="H7" s="341" t="str">
        <f t="array" ref="H7">IF(D7="","",XLOOKUP(D7,'Master Data'!K:K,'Master Data'!N:N,"Input in Master Data",0,1))</f>
        <v>V/C</v>
      </c>
      <c r="I7" s="341" t="str">
        <f t="array" ref="I7">IF(D7="","",XLOOKUP(D7,'Master Data'!K:K,'Master Data'!O:O,"Input in Master Data",0,1))</f>
        <v>SSSS</v>
      </c>
      <c r="J7" s="341" t="str">
        <f t="array" ref="J7">if(V7="","",XLOOKUP(V7,Master[Company],Master[Blow],"Unknown",0,1))</f>
        <v/>
      </c>
      <c r="K7" s="341" t="str">
        <f t="array" ref="K7">if(V7="","",XLOOKUP(V7,Master[Company],Master[Pigging],"Unknown",0,1))</f>
        <v/>
      </c>
      <c r="L7" s="341" t="str">
        <f t="array" ref="L7">if(V7="","",XLOOKUP(V7,Master[Company],Master[Load Method],"Unknown",0,1))</f>
        <v/>
      </c>
      <c r="M7" s="341" t="str">
        <f t="array" ref="M7">if(V7="","",XLOOKUP(V7,Master[Company],Master[Line Distance],"Unknown",0,1))</f>
        <v/>
      </c>
      <c r="N7" s="394"/>
      <c r="O7" s="341"/>
      <c r="P7" s="336" t="s">
        <v>493</v>
      </c>
      <c r="Q7" s="341" t="str">
        <f t="array" ref="Q7">if(V7="","",XLOOKUP(V7,Master[Company],Master[Terms],"NA",0,1))</f>
        <v>FOB</v>
      </c>
      <c r="R7" s="341" t="str">
        <f t="shared" si="1"/>
        <v>CPO</v>
      </c>
      <c r="S7" s="341" t="str">
        <f t="array" ref="S7">if(V7="","",XLOOKUP(V7,Master[Company],Master[Group],"NA",0,1))</f>
        <v>KPN Corp</v>
      </c>
      <c r="T7" s="341" t="str">
        <f t="array" ref="T7">if(V7="","",XLOOKUP(V7,Master[Company],Master[Loading Location],"NA",0,1))</f>
        <v>Gemareksa</v>
      </c>
      <c r="U7" s="341" t="str">
        <f t="array" ref="U7">if(V7="","",XLOOKUP(V7,Master[Company],Master[Acronym],"NA",0,1))</f>
        <v>PT. EUP</v>
      </c>
      <c r="V7" s="336" t="s">
        <v>46</v>
      </c>
      <c r="W7" s="395">
        <v>750000.0</v>
      </c>
      <c r="X7" s="395">
        <v>405934.0</v>
      </c>
      <c r="Y7" s="336">
        <v>1.142000002873E12</v>
      </c>
      <c r="Z7" s="341">
        <f t="shared" si="2"/>
        <v>1011002694</v>
      </c>
      <c r="AA7" s="336">
        <v>1.011002694E9</v>
      </c>
      <c r="AB7" s="341"/>
      <c r="AC7" s="341"/>
      <c r="AD7" s="394"/>
      <c r="AE7" s="396">
        <v>46359.0</v>
      </c>
      <c r="AF7" s="396">
        <v>46360.0</v>
      </c>
      <c r="AG7" s="396">
        <v>46361.0</v>
      </c>
      <c r="AH7" s="396">
        <v>46362.0</v>
      </c>
      <c r="AI7" s="396">
        <v>46376.0</v>
      </c>
      <c r="AJ7" s="396">
        <v>46026.0</v>
      </c>
      <c r="AK7" s="396">
        <v>46028.0</v>
      </c>
      <c r="AL7" s="397">
        <v>46029.0</v>
      </c>
      <c r="AM7" s="398">
        <v>46000.0</v>
      </c>
      <c r="AN7" s="398">
        <v>46001.0</v>
      </c>
      <c r="AO7" s="398">
        <v>46003.0</v>
      </c>
      <c r="AP7" s="398">
        <v>46004.0</v>
      </c>
      <c r="AQ7" s="398">
        <v>46021.0</v>
      </c>
      <c r="AR7" s="398">
        <v>46027.0</v>
      </c>
      <c r="AS7" s="398">
        <v>46031.0</v>
      </c>
      <c r="AT7" s="398">
        <v>46031.0</v>
      </c>
      <c r="AU7" s="394"/>
      <c r="AV7" s="399"/>
      <c r="AW7" s="306"/>
      <c r="AX7" s="394"/>
      <c r="AY7" s="400" t="s">
        <v>388</v>
      </c>
      <c r="AZ7" s="336" t="s">
        <v>388</v>
      </c>
      <c r="BA7" s="336" t="s">
        <v>388</v>
      </c>
      <c r="BB7" s="336" t="s">
        <v>388</v>
      </c>
      <c r="BC7" s="336" t="s">
        <v>388</v>
      </c>
      <c r="BD7" s="336" t="s">
        <v>388</v>
      </c>
      <c r="BE7" s="401"/>
      <c r="BF7" s="341"/>
      <c r="BG7" s="341"/>
      <c r="BH7" s="402"/>
      <c r="BI7" s="403"/>
      <c r="BJ7" s="404">
        <v>405934.0</v>
      </c>
      <c r="BK7" s="405">
        <v>2507674.0</v>
      </c>
      <c r="BL7" s="405"/>
      <c r="BM7" s="405"/>
      <c r="BN7" s="406"/>
    </row>
    <row r="8" ht="18.75" customHeight="1">
      <c r="A8" s="390">
        <f t="shared" si="3"/>
        <v>2</v>
      </c>
      <c r="B8" s="391" t="s">
        <v>512</v>
      </c>
      <c r="C8" s="337"/>
      <c r="D8" s="337" t="s">
        <v>63</v>
      </c>
      <c r="E8" s="338">
        <v>1.002000005134E12</v>
      </c>
      <c r="F8" s="392" t="s">
        <v>388</v>
      </c>
      <c r="G8" s="393"/>
      <c r="H8" s="341" t="str">
        <f t="array" ref="H8">IF(D8="","",XLOOKUP(D8,'Master Data'!K:K,'Master Data'!N:N,"Input in Master Data",0,1))</f>
        <v>V/C</v>
      </c>
      <c r="I8" s="341" t="str">
        <f t="array" ref="I8">IF(D8="","",XLOOKUP(D8,'Master Data'!K:K,'Master Data'!O:O,"Input in Master Data",0,1))</f>
        <v>SSSS</v>
      </c>
      <c r="J8" s="341" t="str">
        <f t="array" ref="J8">if(V8="","",XLOOKUP(V8,Master[Company],Master[Blow],"Unknown",0,1))</f>
        <v/>
      </c>
      <c r="K8" s="341" t="str">
        <f t="array" ref="K8">if(V8="","",XLOOKUP(V8,Master[Company],Master[Pigging],"Unknown",0,1))</f>
        <v/>
      </c>
      <c r="L8" s="341" t="str">
        <f t="array" ref="L8">if(V8="","",XLOOKUP(V8,Master[Company],Master[Load Method],"Unknown",0,1))</f>
        <v/>
      </c>
      <c r="M8" s="341" t="str">
        <f t="array" ref="M8">if(V8="","",XLOOKUP(V8,Master[Company],Master[Line Distance],"Unknown",0,1))</f>
        <v/>
      </c>
      <c r="N8" s="394"/>
      <c r="O8" s="341"/>
      <c r="P8" s="336" t="s">
        <v>389</v>
      </c>
      <c r="Q8" s="341" t="str">
        <f t="array" ref="Q8">if(V8="","",XLOOKUP(V8,Master[Company],Master[Terms],"NA",0,1))</f>
        <v>FOB</v>
      </c>
      <c r="R8" s="341" t="str">
        <f t="shared" si="1"/>
        <v>CPO</v>
      </c>
      <c r="S8" s="341" t="str">
        <f t="array" ref="S8">if(V8="","",XLOOKUP(V8,Master[Company],Master[Group],"NA",0,1))</f>
        <v>KPN Corp</v>
      </c>
      <c r="T8" s="341" t="str">
        <f t="array" ref="T8">if(V8="","",XLOOKUP(V8,Master[Company],Master[Loading Location],"NA",0,1))</f>
        <v>Gemareksa</v>
      </c>
      <c r="U8" s="341" t="str">
        <f t="array" ref="U8">if(V8="","",XLOOKUP(V8,Master[Company],Master[Acronym],"NA",0,1))</f>
        <v>PT. EUP</v>
      </c>
      <c r="V8" s="336" t="s">
        <v>46</v>
      </c>
      <c r="W8" s="395">
        <v>1500000.0</v>
      </c>
      <c r="X8" s="395">
        <v>402270.0</v>
      </c>
      <c r="Y8" s="336">
        <v>1.002000005134E12</v>
      </c>
      <c r="Z8" s="341">
        <f t="shared" si="2"/>
        <v>1011002623</v>
      </c>
      <c r="AA8" s="336">
        <v>1.011002623E9</v>
      </c>
      <c r="AB8" s="341"/>
      <c r="AC8" s="341"/>
      <c r="AD8" s="394"/>
      <c r="AE8" s="396">
        <v>46359.0</v>
      </c>
      <c r="AF8" s="396">
        <v>46360.0</v>
      </c>
      <c r="AG8" s="396">
        <v>46361.0</v>
      </c>
      <c r="AH8" s="396">
        <v>46362.0</v>
      </c>
      <c r="AI8" s="396">
        <v>46376.0</v>
      </c>
      <c r="AJ8" s="396">
        <v>46026.0</v>
      </c>
      <c r="AK8" s="396">
        <v>46028.0</v>
      </c>
      <c r="AL8" s="397">
        <v>46029.0</v>
      </c>
      <c r="AM8" s="398">
        <v>46000.0</v>
      </c>
      <c r="AN8" s="398">
        <v>46001.0</v>
      </c>
      <c r="AO8" s="398">
        <v>46003.0</v>
      </c>
      <c r="AP8" s="398">
        <v>46004.0</v>
      </c>
      <c r="AQ8" s="398">
        <v>46021.0</v>
      </c>
      <c r="AR8" s="398">
        <v>46027.0</v>
      </c>
      <c r="AS8" s="398">
        <v>46031.0</v>
      </c>
      <c r="AT8" s="398">
        <v>46031.0</v>
      </c>
      <c r="AU8" s="394"/>
      <c r="AV8" s="399"/>
      <c r="AW8" s="306"/>
      <c r="AX8" s="394"/>
      <c r="AY8" s="400" t="s">
        <v>388</v>
      </c>
      <c r="AZ8" s="336" t="s">
        <v>388</v>
      </c>
      <c r="BA8" s="336" t="s">
        <v>388</v>
      </c>
      <c r="BB8" s="336" t="s">
        <v>388</v>
      </c>
      <c r="BC8" s="336" t="s">
        <v>388</v>
      </c>
      <c r="BD8" s="336" t="s">
        <v>388</v>
      </c>
      <c r="BE8" s="401"/>
      <c r="BF8" s="341"/>
      <c r="BG8" s="341"/>
      <c r="BH8" s="402"/>
      <c r="BI8" s="403"/>
      <c r="BJ8" s="404">
        <v>402270.0</v>
      </c>
      <c r="BK8" s="405">
        <v>2507674.0</v>
      </c>
      <c r="BL8" s="405"/>
      <c r="BM8" s="405"/>
      <c r="BN8" s="406"/>
    </row>
    <row r="9" ht="18.75" customHeight="1">
      <c r="A9" s="390">
        <f t="shared" si="3"/>
        <v>2</v>
      </c>
      <c r="B9" s="391" t="s">
        <v>512</v>
      </c>
      <c r="C9" s="337"/>
      <c r="D9" s="337" t="s">
        <v>63</v>
      </c>
      <c r="E9" s="338">
        <v>1.002000005161E12</v>
      </c>
      <c r="F9" s="392" t="s">
        <v>388</v>
      </c>
      <c r="G9" s="393"/>
      <c r="H9" s="341" t="str">
        <f t="array" ref="H9">IF(D9="","",XLOOKUP(D9,'Master Data'!K:K,'Master Data'!N:N,"Input in Master Data",0,1))</f>
        <v>V/C</v>
      </c>
      <c r="I9" s="341" t="str">
        <f t="array" ref="I9">IF(D9="","",XLOOKUP(D9,'Master Data'!K:K,'Master Data'!O:O,"Input in Master Data",0,1))</f>
        <v>SSSS</v>
      </c>
      <c r="J9" s="341" t="str">
        <f t="array" ref="J9">if(V9="","",XLOOKUP(V9,Master[Company],Master[Blow],"Unknown",0,1))</f>
        <v/>
      </c>
      <c r="K9" s="341" t="str">
        <f t="array" ref="K9">if(V9="","",XLOOKUP(V9,Master[Company],Master[Pigging],"Unknown",0,1))</f>
        <v/>
      </c>
      <c r="L9" s="341" t="str">
        <f t="array" ref="L9">if(V9="","",XLOOKUP(V9,Master[Company],Master[Load Method],"Unknown",0,1))</f>
        <v/>
      </c>
      <c r="M9" s="341" t="str">
        <f t="array" ref="M9">if(V9="","",XLOOKUP(V9,Master[Company],Master[Line Distance],"Unknown",0,1))</f>
        <v/>
      </c>
      <c r="N9" s="394"/>
      <c r="O9" s="341"/>
      <c r="P9" s="336" t="s">
        <v>389</v>
      </c>
      <c r="Q9" s="341" t="str">
        <f t="array" ref="Q9">if(V9="","",XLOOKUP(V9,Master[Company],Master[Terms],"NA",0,1))</f>
        <v>FOB</v>
      </c>
      <c r="R9" s="341" t="str">
        <f t="shared" si="1"/>
        <v>CPO</v>
      </c>
      <c r="S9" s="341" t="str">
        <f t="array" ref="S9">if(V9="","",XLOOKUP(V9,Master[Company],Master[Group],"NA",0,1))</f>
        <v>KPN Corp</v>
      </c>
      <c r="T9" s="341" t="str">
        <f t="array" ref="T9">if(V9="","",XLOOKUP(V9,Master[Company],Master[Loading Location],"NA",0,1))</f>
        <v>Gemareksa</v>
      </c>
      <c r="U9" s="341" t="str">
        <f t="array" ref="U9">if(V9="","",XLOOKUP(V9,Master[Company],Master[Acronym],"NA",0,1))</f>
        <v>PT. EUP</v>
      </c>
      <c r="V9" s="336" t="s">
        <v>46</v>
      </c>
      <c r="W9" s="395">
        <v>750000.0</v>
      </c>
      <c r="X9" s="395">
        <v>357300.0</v>
      </c>
      <c r="Y9" s="336">
        <v>1.002000005161E12</v>
      </c>
      <c r="Z9" s="341">
        <f t="shared" si="2"/>
        <v>1011002653</v>
      </c>
      <c r="AA9" s="336">
        <v>1.011002653E9</v>
      </c>
      <c r="AB9" s="341"/>
      <c r="AC9" s="341"/>
      <c r="AD9" s="394"/>
      <c r="AE9" s="396">
        <v>46359.0</v>
      </c>
      <c r="AF9" s="396">
        <v>46360.0</v>
      </c>
      <c r="AG9" s="396">
        <v>46361.0</v>
      </c>
      <c r="AH9" s="396">
        <v>46362.0</v>
      </c>
      <c r="AI9" s="396">
        <v>46376.0</v>
      </c>
      <c r="AJ9" s="396">
        <v>46026.0</v>
      </c>
      <c r="AK9" s="396">
        <v>46028.0</v>
      </c>
      <c r="AL9" s="397">
        <v>46029.0</v>
      </c>
      <c r="AM9" s="398">
        <v>46000.0</v>
      </c>
      <c r="AN9" s="398">
        <v>46001.0</v>
      </c>
      <c r="AO9" s="398">
        <v>46003.0</v>
      </c>
      <c r="AP9" s="398">
        <v>46004.0</v>
      </c>
      <c r="AQ9" s="398">
        <v>46021.0</v>
      </c>
      <c r="AR9" s="398">
        <v>46027.0</v>
      </c>
      <c r="AS9" s="398">
        <v>46031.0</v>
      </c>
      <c r="AT9" s="398">
        <v>46031.0</v>
      </c>
      <c r="AU9" s="394"/>
      <c r="AV9" s="399"/>
      <c r="AW9" s="306"/>
      <c r="AX9" s="394"/>
      <c r="AY9" s="400" t="s">
        <v>388</v>
      </c>
      <c r="AZ9" s="336" t="s">
        <v>388</v>
      </c>
      <c r="BA9" s="336" t="s">
        <v>388</v>
      </c>
      <c r="BB9" s="336" t="s">
        <v>388</v>
      </c>
      <c r="BC9" s="336" t="s">
        <v>388</v>
      </c>
      <c r="BD9" s="336" t="s">
        <v>388</v>
      </c>
      <c r="BE9" s="401"/>
      <c r="BF9" s="341"/>
      <c r="BG9" s="341"/>
      <c r="BH9" s="402"/>
      <c r="BI9" s="403"/>
      <c r="BJ9" s="404">
        <v>357300.0</v>
      </c>
      <c r="BK9" s="405">
        <v>2507674.0</v>
      </c>
      <c r="BL9" s="405"/>
      <c r="BM9" s="405"/>
      <c r="BN9" s="406"/>
    </row>
    <row r="10" ht="18.75" customHeight="1">
      <c r="A10" s="390">
        <f t="shared" si="3"/>
        <v>2</v>
      </c>
      <c r="B10" s="391" t="s">
        <v>512</v>
      </c>
      <c r="C10" s="337"/>
      <c r="D10" s="337" t="s">
        <v>63</v>
      </c>
      <c r="E10" s="338">
        <v>1.002000005166E12</v>
      </c>
      <c r="F10" s="392" t="s">
        <v>388</v>
      </c>
      <c r="G10" s="393"/>
      <c r="H10" s="341" t="str">
        <f t="array" ref="H10">IF(D10="","",XLOOKUP(D10,'Master Data'!K:K,'Master Data'!N:N,"Input in Master Data",0,1))</f>
        <v>V/C</v>
      </c>
      <c r="I10" s="341" t="str">
        <f t="array" ref="I10">IF(D10="","",XLOOKUP(D10,'Master Data'!K:K,'Master Data'!O:O,"Input in Master Data",0,1))</f>
        <v>SSSS</v>
      </c>
      <c r="J10" s="341" t="str">
        <f t="array" ref="J10">if(V10="","",XLOOKUP(V10,Master[Company],Master[Blow],"Unknown",0,1))</f>
        <v/>
      </c>
      <c r="K10" s="341" t="str">
        <f t="array" ref="K10">if(V10="","",XLOOKUP(V10,Master[Company],Master[Pigging],"Unknown",0,1))</f>
        <v/>
      </c>
      <c r="L10" s="341" t="str">
        <f t="array" ref="L10">if(V10="","",XLOOKUP(V10,Master[Company],Master[Load Method],"Unknown",0,1))</f>
        <v/>
      </c>
      <c r="M10" s="341" t="str">
        <f t="array" ref="M10">if(V10="","",XLOOKUP(V10,Master[Company],Master[Line Distance],"Unknown",0,1))</f>
        <v/>
      </c>
      <c r="N10" s="394"/>
      <c r="O10" s="341"/>
      <c r="P10" s="336" t="s">
        <v>389</v>
      </c>
      <c r="Q10" s="341" t="str">
        <f t="array" ref="Q10">if(V10="","",XLOOKUP(V10,Master[Company],Master[Terms],"NA",0,1))</f>
        <v>FOB</v>
      </c>
      <c r="R10" s="341" t="str">
        <f t="shared" si="1"/>
        <v>CPO</v>
      </c>
      <c r="S10" s="341" t="str">
        <f t="array" ref="S10">if(V10="","",XLOOKUP(V10,Master[Company],Master[Group],"NA",0,1))</f>
        <v>KPN Corp</v>
      </c>
      <c r="T10" s="341" t="str">
        <f t="array" ref="T10">if(V10="","",XLOOKUP(V10,Master[Company],Master[Loading Location],"NA",0,1))</f>
        <v>Gemareksa</v>
      </c>
      <c r="U10" s="341" t="str">
        <f t="array" ref="U10">if(V10="","",XLOOKUP(V10,Master[Company],Master[Acronym],"NA",0,1))</f>
        <v>PT. EUP</v>
      </c>
      <c r="V10" s="336" t="s">
        <v>46</v>
      </c>
      <c r="W10" s="395">
        <v>800000.0</v>
      </c>
      <c r="X10" s="395">
        <v>136410.0</v>
      </c>
      <c r="Y10" s="336">
        <v>1.002000005166E12</v>
      </c>
      <c r="Z10" s="341">
        <f t="shared" si="2"/>
        <v>1011002657</v>
      </c>
      <c r="AA10" s="336">
        <v>1.011002657E9</v>
      </c>
      <c r="AB10" s="341"/>
      <c r="AC10" s="341"/>
      <c r="AD10" s="394"/>
      <c r="AE10" s="396">
        <v>46359.0</v>
      </c>
      <c r="AF10" s="396">
        <v>46360.0</v>
      </c>
      <c r="AG10" s="396">
        <v>46361.0</v>
      </c>
      <c r="AH10" s="396">
        <v>46362.0</v>
      </c>
      <c r="AI10" s="396">
        <v>46376.0</v>
      </c>
      <c r="AJ10" s="396">
        <v>46026.0</v>
      </c>
      <c r="AK10" s="396">
        <v>46028.0</v>
      </c>
      <c r="AL10" s="397">
        <v>46029.0</v>
      </c>
      <c r="AM10" s="398">
        <v>46000.0</v>
      </c>
      <c r="AN10" s="398">
        <v>46001.0</v>
      </c>
      <c r="AO10" s="398">
        <v>46003.0</v>
      </c>
      <c r="AP10" s="398">
        <v>46004.0</v>
      </c>
      <c r="AQ10" s="398">
        <v>46021.0</v>
      </c>
      <c r="AR10" s="398">
        <v>46027.0</v>
      </c>
      <c r="AS10" s="398">
        <v>46031.0</v>
      </c>
      <c r="AT10" s="398">
        <v>46031.0</v>
      </c>
      <c r="AU10" s="394"/>
      <c r="AV10" s="399"/>
      <c r="AW10" s="306"/>
      <c r="AX10" s="394"/>
      <c r="AY10" s="400" t="s">
        <v>388</v>
      </c>
      <c r="AZ10" s="336" t="s">
        <v>388</v>
      </c>
      <c r="BA10" s="336" t="s">
        <v>388</v>
      </c>
      <c r="BB10" s="336" t="s">
        <v>388</v>
      </c>
      <c r="BC10" s="336" t="s">
        <v>388</v>
      </c>
      <c r="BD10" s="336" t="s">
        <v>388</v>
      </c>
      <c r="BE10" s="401"/>
      <c r="BF10" s="341"/>
      <c r="BG10" s="341"/>
      <c r="BH10" s="402"/>
      <c r="BI10" s="403"/>
      <c r="BJ10" s="404">
        <v>136410.0</v>
      </c>
      <c r="BK10" s="405">
        <v>2507674.0</v>
      </c>
      <c r="BL10" s="405"/>
      <c r="BM10" s="405"/>
      <c r="BN10" s="406"/>
    </row>
    <row r="11" ht="18.75" customHeight="1">
      <c r="A11" s="407">
        <f t="shared" si="3"/>
        <v>2</v>
      </c>
      <c r="B11" s="408" t="s">
        <v>512</v>
      </c>
      <c r="C11" s="409"/>
      <c r="D11" s="409" t="s">
        <v>63</v>
      </c>
      <c r="E11" s="410">
        <v>1.002000005162E12</v>
      </c>
      <c r="F11" s="411" t="s">
        <v>388</v>
      </c>
      <c r="G11" s="412"/>
      <c r="H11" s="413" t="str">
        <f t="array" ref="H11">IF(D11="","",XLOOKUP(D11,'Master Data'!K:K,'Master Data'!N:N,"Input in Master Data",0,1))</f>
        <v>V/C</v>
      </c>
      <c r="I11" s="413" t="str">
        <f t="array" ref="I11">IF(D11="","",XLOOKUP(D11,'Master Data'!K:K,'Master Data'!O:O,"Input in Master Data",0,1))</f>
        <v>SSSS</v>
      </c>
      <c r="J11" s="413" t="str">
        <f t="array" ref="J11">if(V11="","",XLOOKUP(V11,Master[Company],Master[Blow],"Unknown",0,1))</f>
        <v/>
      </c>
      <c r="K11" s="413" t="str">
        <f t="array" ref="K11">if(V11="","",XLOOKUP(V11,Master[Company],Master[Pigging],"Unknown",0,1))</f>
        <v/>
      </c>
      <c r="L11" s="413" t="str">
        <f t="array" ref="L11">if(V11="","",XLOOKUP(V11,Master[Company],Master[Load Method],"Unknown",0,1))</f>
        <v/>
      </c>
      <c r="M11" s="413" t="str">
        <f t="array" ref="M11">if(V11="","",XLOOKUP(V11,Master[Company],Master[Line Distance],"Unknown",0,1))</f>
        <v/>
      </c>
      <c r="N11" s="414"/>
      <c r="O11" s="413"/>
      <c r="P11" s="415" t="s">
        <v>389</v>
      </c>
      <c r="Q11" s="413" t="str">
        <f t="array" ref="Q11">if(V11="","",XLOOKUP(V11,Master[Company],Master[Terms],"NA",0,1))</f>
        <v>FOB</v>
      </c>
      <c r="R11" s="413" t="str">
        <f t="shared" si="1"/>
        <v>CPO</v>
      </c>
      <c r="S11" s="413" t="str">
        <f t="array" ref="S11">if(V11="","",XLOOKUP(V11,Master[Company],Master[Group],"NA",0,1))</f>
        <v>KPN Corp</v>
      </c>
      <c r="T11" s="413" t="str">
        <f t="array" ref="T11">if(V11="","",XLOOKUP(V11,Master[Company],Master[Loading Location],"NA",0,1))</f>
        <v>Gemareksa</v>
      </c>
      <c r="U11" s="413" t="str">
        <f t="array" ref="U11">if(V11="","",XLOOKUP(V11,Master[Company],Master[Acronym],"NA",0,1))</f>
        <v>PT. EUP</v>
      </c>
      <c r="V11" s="415" t="s">
        <v>46</v>
      </c>
      <c r="W11" s="416">
        <v>1000000.0</v>
      </c>
      <c r="X11" s="416">
        <v>506997.0</v>
      </c>
      <c r="Y11" s="415">
        <v>1.002000005162E12</v>
      </c>
      <c r="Z11" s="413">
        <f t="shared" si="2"/>
        <v>1011002654</v>
      </c>
      <c r="AA11" s="415">
        <v>1.011002654E9</v>
      </c>
      <c r="AB11" s="413"/>
      <c r="AC11" s="413"/>
      <c r="AD11" s="414"/>
      <c r="AE11" s="417">
        <v>46359.0</v>
      </c>
      <c r="AF11" s="417">
        <v>46360.0</v>
      </c>
      <c r="AG11" s="417">
        <v>46361.0</v>
      </c>
      <c r="AH11" s="417">
        <v>46362.0</v>
      </c>
      <c r="AI11" s="417">
        <v>46376.0</v>
      </c>
      <c r="AJ11" s="417">
        <v>46026.0</v>
      </c>
      <c r="AK11" s="417">
        <v>46028.0</v>
      </c>
      <c r="AL11" s="418">
        <v>46029.0</v>
      </c>
      <c r="AM11" s="419">
        <v>46000.0</v>
      </c>
      <c r="AN11" s="419">
        <v>46001.0</v>
      </c>
      <c r="AO11" s="419">
        <v>46003.0</v>
      </c>
      <c r="AP11" s="419">
        <v>46004.0</v>
      </c>
      <c r="AQ11" s="419">
        <v>46021.0</v>
      </c>
      <c r="AR11" s="419">
        <v>46027.0</v>
      </c>
      <c r="AS11" s="419">
        <v>46031.0</v>
      </c>
      <c r="AT11" s="419">
        <v>46031.0</v>
      </c>
      <c r="AU11" s="414"/>
      <c r="AV11" s="420"/>
      <c r="AW11" s="313"/>
      <c r="AX11" s="414"/>
      <c r="AY11" s="421" t="s">
        <v>388</v>
      </c>
      <c r="AZ11" s="415" t="s">
        <v>388</v>
      </c>
      <c r="BA11" s="415" t="s">
        <v>388</v>
      </c>
      <c r="BB11" s="415" t="s">
        <v>388</v>
      </c>
      <c r="BC11" s="415" t="s">
        <v>388</v>
      </c>
      <c r="BD11" s="415" t="s">
        <v>388</v>
      </c>
      <c r="BE11" s="422"/>
      <c r="BF11" s="413"/>
      <c r="BG11" s="413"/>
      <c r="BH11" s="423"/>
      <c r="BI11" s="424"/>
      <c r="BJ11" s="425">
        <v>506997.0</v>
      </c>
      <c r="BK11" s="426">
        <v>2507674.0</v>
      </c>
      <c r="BL11" s="426"/>
      <c r="BM11" s="426"/>
      <c r="BN11" s="427"/>
    </row>
    <row r="12" ht="18.75" customHeight="1">
      <c r="A12" s="428">
        <f t="shared" si="3"/>
        <v>3</v>
      </c>
      <c r="B12" s="351" t="s">
        <v>513</v>
      </c>
      <c r="C12" s="352"/>
      <c r="D12" s="352" t="s">
        <v>87</v>
      </c>
      <c r="E12" s="353">
        <v>1.0140027E9</v>
      </c>
      <c r="F12" s="429" t="s">
        <v>388</v>
      </c>
      <c r="G12" s="355"/>
      <c r="H12" s="356" t="str">
        <f t="array" ref="H12">IF(D12="","",XLOOKUP(D12,'Master Data'!K:K,'Master Data'!N:N,"Input in Master Data",0,1))</f>
        <v>T/C</v>
      </c>
      <c r="I12" s="356" t="str">
        <f t="array" ref="I12">IF(D12="","",XLOOKUP(D12,'Master Data'!K:K,'Master Data'!O:O,"Input in Master Data",0,1))</f>
        <v>Maxima</v>
      </c>
      <c r="J12" s="356" t="str">
        <f t="array" ref="J12">if(V12="","",XLOOKUP(V12,Master[Company],Master[Blow],"Unknown",0,1))</f>
        <v/>
      </c>
      <c r="K12" s="356" t="str">
        <f t="array" ref="K12">if(V12="","",XLOOKUP(V12,Master[Company],Master[Pigging],"Unknown",0,1))</f>
        <v/>
      </c>
      <c r="L12" s="356" t="str">
        <f t="array" ref="L12">if(V12="","",XLOOKUP(V12,Master[Company],Master[Load Method],"Unknown",0,1))</f>
        <v/>
      </c>
      <c r="M12" s="356" t="str">
        <f t="array" ref="M12">if(V12="","",XLOOKUP(V12,Master[Company],Master[Line Distance],"Unknown",0,1))</f>
        <v/>
      </c>
      <c r="N12" s="357"/>
      <c r="O12" s="356"/>
      <c r="P12" s="358" t="s">
        <v>510</v>
      </c>
      <c r="Q12" s="356" t="str">
        <f t="array" ref="Q12">if(V12="","",XLOOKUP(V12,Master[Company],Master[Terms],"NA",0,1))</f>
        <v>FOB</v>
      </c>
      <c r="R12" s="356" t="str">
        <f t="shared" si="1"/>
        <v>CPO</v>
      </c>
      <c r="S12" s="356" t="str">
        <f t="array" ref="S12">if(V12="","",XLOOKUP(V12,Master[Company],Master[Group],"NA",0,1))</f>
        <v>Bomba</v>
      </c>
      <c r="T12" s="356" t="str">
        <f t="array" ref="T12">if(V12="","",XLOOKUP(V12,Master[Company],Master[Loading Location],"NA",0,1))</f>
        <v>Prambatan</v>
      </c>
      <c r="U12" s="356" t="str">
        <f t="array" ref="U12">if(V12="","",XLOOKUP(V12,Master[Company],Master[Acronym],"NA",0,1))</f>
        <v>PT. GBS</v>
      </c>
      <c r="V12" s="358" t="s">
        <v>75</v>
      </c>
      <c r="W12" s="359">
        <v>5000000.0</v>
      </c>
      <c r="X12" s="359">
        <v>5000000.0</v>
      </c>
      <c r="Y12" s="356">
        <f t="shared" ref="Y12:Y16" si="4">E12</f>
        <v>1014002700</v>
      </c>
      <c r="Z12" s="356">
        <f t="shared" si="2"/>
        <v>1011002700</v>
      </c>
      <c r="AA12" s="358">
        <v>1.0110027E9</v>
      </c>
      <c r="AB12" s="356"/>
      <c r="AC12" s="356"/>
      <c r="AD12" s="357"/>
      <c r="AE12" s="360"/>
      <c r="AF12" s="360"/>
      <c r="AG12" s="360"/>
      <c r="AH12" s="360"/>
      <c r="AI12" s="360"/>
      <c r="AJ12" s="360"/>
      <c r="AK12" s="360"/>
      <c r="AL12" s="361"/>
      <c r="AM12" s="360"/>
      <c r="AN12" s="360"/>
      <c r="AO12" s="360"/>
      <c r="AP12" s="360"/>
      <c r="AQ12" s="360"/>
      <c r="AR12" s="360"/>
      <c r="AS12" s="360"/>
      <c r="AT12" s="360"/>
      <c r="AU12" s="357"/>
      <c r="AV12" s="362"/>
      <c r="AW12" s="238"/>
      <c r="AX12" s="357"/>
      <c r="AY12" s="430" t="s">
        <v>388</v>
      </c>
      <c r="AZ12" s="358" t="s">
        <v>388</v>
      </c>
      <c r="BA12" s="358" t="s">
        <v>388</v>
      </c>
      <c r="BB12" s="358" t="s">
        <v>388</v>
      </c>
      <c r="BC12" s="358" t="s">
        <v>388</v>
      </c>
      <c r="BD12" s="358" t="s">
        <v>388</v>
      </c>
      <c r="BE12" s="364"/>
      <c r="BF12" s="356"/>
      <c r="BG12" s="356"/>
      <c r="BH12" s="365"/>
      <c r="BI12" s="366"/>
      <c r="BJ12" s="431"/>
      <c r="BK12" s="367"/>
      <c r="BL12" s="367"/>
      <c r="BM12" s="367"/>
      <c r="BN12" s="368"/>
    </row>
    <row r="13" ht="18.75" customHeight="1">
      <c r="A13" s="369">
        <f t="shared" si="3"/>
        <v>1</v>
      </c>
      <c r="B13" s="370" t="s">
        <v>514</v>
      </c>
      <c r="C13" s="371"/>
      <c r="D13" s="371" t="s">
        <v>79</v>
      </c>
      <c r="E13" s="372">
        <v>1.142000002941E12</v>
      </c>
      <c r="F13" s="392" t="s">
        <v>388</v>
      </c>
      <c r="G13" s="374"/>
      <c r="H13" s="375" t="str">
        <f t="array" ref="H13">IF(D13="","",XLOOKUP(D13,'Master Data'!K:K,'Master Data'!N:N,"Input in Master Data",0,1))</f>
        <v>V/C</v>
      </c>
      <c r="I13" s="375" t="str">
        <f t="array" ref="I13">IF(D13="","",XLOOKUP(D13,'Master Data'!K:K,'Master Data'!O:O,"Input in Master Data",0,1))</f>
        <v>MBM</v>
      </c>
      <c r="J13" s="375" t="str">
        <f t="array" ref="J13">if(V13="","",XLOOKUP(V13,Master[Company],Master[Blow],"Unknown",0,1))</f>
        <v/>
      </c>
      <c r="K13" s="375" t="str">
        <f t="array" ref="K13">if(V13="","",XLOOKUP(V13,Master[Company],Master[Pigging],"Unknown",0,1))</f>
        <v/>
      </c>
      <c r="L13" s="375" t="str">
        <f t="array" ref="L13">if(V13="","",XLOOKUP(V13,Master[Company],Master[Load Method],"Unknown",0,1))</f>
        <v/>
      </c>
      <c r="M13" s="375" t="str">
        <f t="array" ref="M13">if(V13="","",XLOOKUP(V13,Master[Company],Master[Line Distance],"Unknown",0,1))</f>
        <v/>
      </c>
      <c r="N13" s="376"/>
      <c r="O13" s="375"/>
      <c r="P13" s="377" t="s">
        <v>493</v>
      </c>
      <c r="Q13" s="375" t="str">
        <f t="array" ref="Q13">if(V13="","",XLOOKUP(V13,Master[Company],Master[Terms],"NA",0,1))</f>
        <v>FOB</v>
      </c>
      <c r="R13" s="375" t="str">
        <f t="shared" si="1"/>
        <v>CPO</v>
      </c>
      <c r="S13" s="375" t="str">
        <f t="array" ref="S13">if(V13="","",XLOOKUP(V13,Master[Company],Master[Group],"NA",0,1))</f>
        <v>KPN Corp</v>
      </c>
      <c r="T13" s="375" t="str">
        <f t="array" ref="T13">if(V13="","",XLOOKUP(V13,Master[Company],Master[Loading Location],"NA",0,1))</f>
        <v>Gemareksa</v>
      </c>
      <c r="U13" s="375" t="str">
        <f t="array" ref="U13">if(V13="","",XLOOKUP(V13,Master[Company],Master[Acronym],"NA",0,1))</f>
        <v>PT. EUP</v>
      </c>
      <c r="V13" s="377" t="s">
        <v>46</v>
      </c>
      <c r="W13" s="378">
        <v>625000.0</v>
      </c>
      <c r="X13" s="378">
        <v>624000.0</v>
      </c>
      <c r="Y13" s="375">
        <f t="shared" si="4"/>
        <v>1142000002941</v>
      </c>
      <c r="Z13" s="375">
        <f t="shared" si="2"/>
        <v>1011002769</v>
      </c>
      <c r="AA13" s="377">
        <v>1.011002769E9</v>
      </c>
      <c r="AB13" s="375"/>
      <c r="AC13" s="375"/>
      <c r="AD13" s="376"/>
      <c r="AE13" s="381">
        <v>46028.0</v>
      </c>
      <c r="AF13" s="381">
        <v>46029.0</v>
      </c>
      <c r="AG13" s="381">
        <v>46033.0</v>
      </c>
      <c r="AH13" s="381">
        <v>46034.0</v>
      </c>
      <c r="AI13" s="381">
        <v>46042.0</v>
      </c>
      <c r="AJ13" s="381">
        <v>46043.0</v>
      </c>
      <c r="AK13" s="381">
        <v>46047.0</v>
      </c>
      <c r="AL13" s="432">
        <v>46048.0</v>
      </c>
      <c r="AM13" s="381">
        <v>46026.0</v>
      </c>
      <c r="AN13" s="381">
        <v>46030.0</v>
      </c>
      <c r="AO13" s="381">
        <v>46035.0</v>
      </c>
      <c r="AP13" s="381">
        <v>46035.0</v>
      </c>
      <c r="AQ13" s="381">
        <v>46054.0</v>
      </c>
      <c r="AR13" s="381">
        <v>46055.0</v>
      </c>
      <c r="AS13" s="381">
        <v>46061.0</v>
      </c>
      <c r="AT13" s="381">
        <v>46061.0</v>
      </c>
      <c r="AU13" s="376"/>
      <c r="AV13" s="433" t="s">
        <v>515</v>
      </c>
      <c r="AW13" s="130" t="s">
        <v>516</v>
      </c>
      <c r="AX13" s="376"/>
      <c r="AY13" s="383" t="s">
        <v>388</v>
      </c>
      <c r="AZ13" s="377" t="s">
        <v>388</v>
      </c>
      <c r="BA13" s="377" t="s">
        <v>388</v>
      </c>
      <c r="BB13" s="377" t="s">
        <v>388</v>
      </c>
      <c r="BC13" s="377" t="s">
        <v>388</v>
      </c>
      <c r="BD13" s="377"/>
      <c r="BE13" s="383" t="s">
        <v>517</v>
      </c>
      <c r="BF13" s="336" t="s">
        <v>518</v>
      </c>
      <c r="BG13" s="377">
        <v>3.72</v>
      </c>
      <c r="BH13" s="434">
        <v>0.25</v>
      </c>
      <c r="BI13" s="379">
        <v>46051.0</v>
      </c>
      <c r="BJ13" s="387">
        <f t="shared" ref="BJ13:BJ16" si="5">X13</f>
        <v>624000</v>
      </c>
      <c r="BK13" s="388">
        <v>5001311.0</v>
      </c>
      <c r="BL13" s="387">
        <v>5070358.0</v>
      </c>
      <c r="BM13" s="387">
        <v>5057589.0</v>
      </c>
      <c r="BN13" s="435">
        <v>4977920.0</v>
      </c>
    </row>
    <row r="14" ht="18.75" customHeight="1">
      <c r="A14" s="390">
        <f t="shared" si="3"/>
        <v>1</v>
      </c>
      <c r="B14" s="391" t="s">
        <v>514</v>
      </c>
      <c r="C14" s="337"/>
      <c r="D14" s="337" t="s">
        <v>79</v>
      </c>
      <c r="E14" s="338">
        <v>1.142000002942E12</v>
      </c>
      <c r="F14" s="392" t="s">
        <v>388</v>
      </c>
      <c r="G14" s="393"/>
      <c r="H14" s="341" t="str">
        <f t="array" ref="H14">IF(D14="","",XLOOKUP(D14,'Master Data'!K:K,'Master Data'!N:N,"Input in Master Data",0,1))</f>
        <v>V/C</v>
      </c>
      <c r="I14" s="341" t="str">
        <f t="array" ref="I14">IF(D14="","",XLOOKUP(D14,'Master Data'!K:K,'Master Data'!O:O,"Input in Master Data",0,1))</f>
        <v>MBM</v>
      </c>
      <c r="J14" s="341" t="str">
        <f t="array" ref="J14">if(V14="","",XLOOKUP(V14,Master[Company],Master[Blow],"Unknown",0,1))</f>
        <v/>
      </c>
      <c r="K14" s="341" t="str">
        <f t="array" ref="K14">if(V14="","",XLOOKUP(V14,Master[Company],Master[Pigging],"Unknown",0,1))</f>
        <v/>
      </c>
      <c r="L14" s="341" t="str">
        <f t="array" ref="L14">if(V14="","",XLOOKUP(V14,Master[Company],Master[Load Method],"Unknown",0,1))</f>
        <v/>
      </c>
      <c r="M14" s="341" t="str">
        <f t="array" ref="M14">if(V14="","",XLOOKUP(V14,Master[Company],Master[Line Distance],"Unknown",0,1))</f>
        <v/>
      </c>
      <c r="N14" s="394"/>
      <c r="O14" s="341"/>
      <c r="P14" s="336" t="s">
        <v>493</v>
      </c>
      <c r="Q14" s="341" t="str">
        <f t="array" ref="Q14">if(V14="","",XLOOKUP(V14,Master[Company],Master[Terms],"NA",0,1))</f>
        <v>FOB</v>
      </c>
      <c r="R14" s="341" t="str">
        <f t="shared" si="1"/>
        <v>CPO</v>
      </c>
      <c r="S14" s="341" t="str">
        <f t="array" ref="S14">if(V14="","",XLOOKUP(V14,Master[Company],Master[Group],"NA",0,1))</f>
        <v>KPN Corp</v>
      </c>
      <c r="T14" s="341" t="str">
        <f t="array" ref="T14">if(V14="","",XLOOKUP(V14,Master[Company],Master[Loading Location],"NA",0,1))</f>
        <v>Gemareksa</v>
      </c>
      <c r="U14" s="341" t="str">
        <f t="array" ref="U14">if(V14="","",XLOOKUP(V14,Master[Company],Master[Acronym],"NA",0,1))</f>
        <v>PT. EUP</v>
      </c>
      <c r="V14" s="336" t="s">
        <v>46</v>
      </c>
      <c r="W14" s="395">
        <v>750000.0</v>
      </c>
      <c r="X14" s="395">
        <v>749000.0</v>
      </c>
      <c r="Y14" s="341">
        <f t="shared" si="4"/>
        <v>1142000002942</v>
      </c>
      <c r="Z14" s="341">
        <f t="shared" si="2"/>
        <v>1011002770</v>
      </c>
      <c r="AA14" s="336">
        <v>1.01100277E9</v>
      </c>
      <c r="AB14" s="341"/>
      <c r="AC14" s="341"/>
      <c r="AD14" s="394"/>
      <c r="AE14" s="398">
        <v>46028.0</v>
      </c>
      <c r="AF14" s="398">
        <v>46029.0</v>
      </c>
      <c r="AG14" s="398">
        <v>46033.0</v>
      </c>
      <c r="AH14" s="398">
        <v>46034.0</v>
      </c>
      <c r="AI14" s="398">
        <v>46042.0</v>
      </c>
      <c r="AJ14" s="398">
        <v>46043.0</v>
      </c>
      <c r="AK14" s="398">
        <v>46047.0</v>
      </c>
      <c r="AL14" s="436">
        <v>46048.0</v>
      </c>
      <c r="AM14" s="398">
        <v>46026.0</v>
      </c>
      <c r="AN14" s="398">
        <v>46030.0</v>
      </c>
      <c r="AO14" s="398">
        <v>46035.0</v>
      </c>
      <c r="AP14" s="398">
        <v>46035.0</v>
      </c>
      <c r="AQ14" s="398">
        <v>46054.0</v>
      </c>
      <c r="AR14" s="398">
        <v>46055.0</v>
      </c>
      <c r="AS14" s="398">
        <v>46061.0</v>
      </c>
      <c r="AT14" s="398">
        <v>46061.0</v>
      </c>
      <c r="AU14" s="394"/>
      <c r="AV14" s="437"/>
      <c r="AX14" s="394"/>
      <c r="AY14" s="400" t="s">
        <v>388</v>
      </c>
      <c r="AZ14" s="336" t="s">
        <v>388</v>
      </c>
      <c r="BA14" s="336" t="s">
        <v>388</v>
      </c>
      <c r="BB14" s="336" t="s">
        <v>388</v>
      </c>
      <c r="BC14" s="336" t="s">
        <v>388</v>
      </c>
      <c r="BD14" s="336"/>
      <c r="BE14" s="400" t="s">
        <v>517</v>
      </c>
      <c r="BF14" s="336" t="s">
        <v>518</v>
      </c>
      <c r="BG14" s="336">
        <v>3.72</v>
      </c>
      <c r="BH14" s="438">
        <v>0.25</v>
      </c>
      <c r="BI14" s="396">
        <v>46051.0</v>
      </c>
      <c r="BJ14" s="404">
        <f t="shared" si="5"/>
        <v>749000</v>
      </c>
      <c r="BK14" s="405">
        <v>5001311.0</v>
      </c>
      <c r="BL14" s="404">
        <v>5070358.0</v>
      </c>
      <c r="BM14" s="404">
        <v>5057589.0</v>
      </c>
      <c r="BN14" s="439">
        <v>4977920.0</v>
      </c>
    </row>
    <row r="15" ht="18.75" customHeight="1">
      <c r="A15" s="390">
        <f t="shared" si="3"/>
        <v>1</v>
      </c>
      <c r="B15" s="391" t="s">
        <v>514</v>
      </c>
      <c r="C15" s="337"/>
      <c r="D15" s="337" t="s">
        <v>79</v>
      </c>
      <c r="E15" s="338">
        <v>1.142000002943E12</v>
      </c>
      <c r="F15" s="392" t="s">
        <v>388</v>
      </c>
      <c r="G15" s="393"/>
      <c r="H15" s="341" t="str">
        <f t="array" ref="H15">IF(D15="","",XLOOKUP(D15,'Master Data'!K:K,'Master Data'!N:N,"Input in Master Data",0,1))</f>
        <v>V/C</v>
      </c>
      <c r="I15" s="341" t="str">
        <f t="array" ref="I15">IF(D15="","",XLOOKUP(D15,'Master Data'!K:K,'Master Data'!O:O,"Input in Master Data",0,1))</f>
        <v>MBM</v>
      </c>
      <c r="J15" s="341" t="str">
        <f t="array" ref="J15">if(V15="","",XLOOKUP(V15,Master[Company],Master[Blow],"Unknown",0,1))</f>
        <v/>
      </c>
      <c r="K15" s="341" t="str">
        <f t="array" ref="K15">if(V15="","",XLOOKUP(V15,Master[Company],Master[Pigging],"Unknown",0,1))</f>
        <v/>
      </c>
      <c r="L15" s="341" t="str">
        <f t="array" ref="L15">if(V15="","",XLOOKUP(V15,Master[Company],Master[Load Method],"Unknown",0,1))</f>
        <v/>
      </c>
      <c r="M15" s="341" t="str">
        <f t="array" ref="M15">if(V15="","",XLOOKUP(V15,Master[Company],Master[Line Distance],"Unknown",0,1))</f>
        <v/>
      </c>
      <c r="N15" s="394"/>
      <c r="O15" s="341"/>
      <c r="P15" s="336" t="s">
        <v>493</v>
      </c>
      <c r="Q15" s="341" t="str">
        <f t="array" ref="Q15">if(V15="","",XLOOKUP(V15,Master[Company],Master[Terms],"NA",0,1))</f>
        <v>FOB</v>
      </c>
      <c r="R15" s="341" t="str">
        <f t="shared" si="1"/>
        <v>CPO</v>
      </c>
      <c r="S15" s="341" t="str">
        <f t="array" ref="S15">if(V15="","",XLOOKUP(V15,Master[Company],Master[Group],"NA",0,1))</f>
        <v>KPN Corp</v>
      </c>
      <c r="T15" s="341" t="str">
        <f t="array" ref="T15">if(V15="","",XLOOKUP(V15,Master[Company],Master[Loading Location],"NA",0,1))</f>
        <v>Gemareksa</v>
      </c>
      <c r="U15" s="341" t="str">
        <f t="array" ref="U15">if(V15="","",XLOOKUP(V15,Master[Company],Master[Acronym],"NA",0,1))</f>
        <v>PT. EUP</v>
      </c>
      <c r="V15" s="336" t="s">
        <v>46</v>
      </c>
      <c r="W15" s="395">
        <v>500000.0</v>
      </c>
      <c r="X15" s="395">
        <v>499030.0</v>
      </c>
      <c r="Y15" s="341">
        <f t="shared" si="4"/>
        <v>1142000002943</v>
      </c>
      <c r="Z15" s="341">
        <f t="shared" si="2"/>
        <v>1011002771</v>
      </c>
      <c r="AA15" s="336">
        <v>1.011002771E9</v>
      </c>
      <c r="AB15" s="341"/>
      <c r="AC15" s="341"/>
      <c r="AD15" s="394"/>
      <c r="AE15" s="398">
        <v>46028.0</v>
      </c>
      <c r="AF15" s="398">
        <v>46029.0</v>
      </c>
      <c r="AG15" s="398">
        <v>46033.0</v>
      </c>
      <c r="AH15" s="398">
        <v>46034.0</v>
      </c>
      <c r="AI15" s="398">
        <v>46042.0</v>
      </c>
      <c r="AJ15" s="398">
        <v>46043.0</v>
      </c>
      <c r="AK15" s="398">
        <v>46047.0</v>
      </c>
      <c r="AL15" s="436">
        <v>46048.0</v>
      </c>
      <c r="AM15" s="398">
        <v>46026.0</v>
      </c>
      <c r="AN15" s="398">
        <v>46030.0</v>
      </c>
      <c r="AO15" s="398">
        <v>46035.0</v>
      </c>
      <c r="AP15" s="398">
        <v>46035.0</v>
      </c>
      <c r="AQ15" s="398">
        <v>46054.0</v>
      </c>
      <c r="AR15" s="398">
        <v>46055.0</v>
      </c>
      <c r="AS15" s="398">
        <v>46061.0</v>
      </c>
      <c r="AT15" s="398">
        <v>46061.0</v>
      </c>
      <c r="AU15" s="394"/>
      <c r="AV15" s="437"/>
      <c r="AX15" s="394"/>
      <c r="AY15" s="400" t="s">
        <v>388</v>
      </c>
      <c r="AZ15" s="336" t="s">
        <v>388</v>
      </c>
      <c r="BA15" s="336" t="s">
        <v>388</v>
      </c>
      <c r="BB15" s="336" t="s">
        <v>388</v>
      </c>
      <c r="BC15" s="336" t="s">
        <v>388</v>
      </c>
      <c r="BD15" s="336"/>
      <c r="BE15" s="400" t="s">
        <v>517</v>
      </c>
      <c r="BF15" s="336" t="s">
        <v>518</v>
      </c>
      <c r="BG15" s="336">
        <v>3.72</v>
      </c>
      <c r="BH15" s="438">
        <v>0.25</v>
      </c>
      <c r="BI15" s="396">
        <v>46051.0</v>
      </c>
      <c r="BJ15" s="404">
        <f t="shared" si="5"/>
        <v>499030</v>
      </c>
      <c r="BK15" s="405">
        <v>5001311.0</v>
      </c>
      <c r="BL15" s="404">
        <v>5070358.0</v>
      </c>
      <c r="BM15" s="404">
        <v>5057589.0</v>
      </c>
      <c r="BN15" s="439">
        <v>4977920.0</v>
      </c>
    </row>
    <row r="16" ht="18.75" customHeight="1">
      <c r="A16" s="390">
        <f t="shared" si="3"/>
        <v>1</v>
      </c>
      <c r="B16" s="391" t="s">
        <v>514</v>
      </c>
      <c r="C16" s="337"/>
      <c r="D16" s="337" t="s">
        <v>79</v>
      </c>
      <c r="E16" s="338">
        <v>1.142000002944E12</v>
      </c>
      <c r="F16" s="392" t="s">
        <v>388</v>
      </c>
      <c r="G16" s="393"/>
      <c r="H16" s="341" t="str">
        <f t="array" ref="H16">IF(D16="","",XLOOKUP(D16,'Master Data'!K:K,'Master Data'!N:N,"Input in Master Data",0,1))</f>
        <v>V/C</v>
      </c>
      <c r="I16" s="341" t="str">
        <f t="array" ref="I16">IF(D16="","",XLOOKUP(D16,'Master Data'!K:K,'Master Data'!O:O,"Input in Master Data",0,1))</f>
        <v>MBM</v>
      </c>
      <c r="J16" s="341" t="str">
        <f t="array" ref="J16">if(V16="","",XLOOKUP(V16,Master[Company],Master[Blow],"Unknown",0,1))</f>
        <v/>
      </c>
      <c r="K16" s="341" t="str">
        <f t="array" ref="K16">if(V16="","",XLOOKUP(V16,Master[Company],Master[Pigging],"Unknown",0,1))</f>
        <v/>
      </c>
      <c r="L16" s="341" t="str">
        <f t="array" ref="L16">if(V16="","",XLOOKUP(V16,Master[Company],Master[Load Method],"Unknown",0,1))</f>
        <v/>
      </c>
      <c r="M16" s="341" t="str">
        <f t="array" ref="M16">if(V16="","",XLOOKUP(V16,Master[Company],Master[Line Distance],"Unknown",0,1))</f>
        <v/>
      </c>
      <c r="N16" s="394"/>
      <c r="O16" s="341"/>
      <c r="P16" s="336" t="s">
        <v>493</v>
      </c>
      <c r="Q16" s="341" t="str">
        <f t="array" ref="Q16">if(V16="","",XLOOKUP(V16,Master[Company],Master[Terms],"NA",0,1))</f>
        <v>FOB</v>
      </c>
      <c r="R16" s="341" t="str">
        <f t="shared" si="1"/>
        <v>CPO</v>
      </c>
      <c r="S16" s="341" t="str">
        <f t="array" ref="S16">if(V16="","",XLOOKUP(V16,Master[Company],Master[Group],"NA",0,1))</f>
        <v>KPN Corp</v>
      </c>
      <c r="T16" s="341" t="str">
        <f t="array" ref="T16">if(V16="","",XLOOKUP(V16,Master[Company],Master[Loading Location],"NA",0,1))</f>
        <v>Gemareksa</v>
      </c>
      <c r="U16" s="341" t="str">
        <f t="array" ref="U16">if(V16="","",XLOOKUP(V16,Master[Company],Master[Acronym],"NA",0,1))</f>
        <v>PT. EUP</v>
      </c>
      <c r="V16" s="336" t="s">
        <v>46</v>
      </c>
      <c r="W16" s="395">
        <v>750000.0</v>
      </c>
      <c r="X16" s="395">
        <v>627970.0</v>
      </c>
      <c r="Y16" s="341">
        <f t="shared" si="4"/>
        <v>1142000002944</v>
      </c>
      <c r="Z16" s="341">
        <f t="shared" si="2"/>
        <v>1011002772</v>
      </c>
      <c r="AA16" s="336">
        <v>1.011002772E9</v>
      </c>
      <c r="AB16" s="341"/>
      <c r="AC16" s="341"/>
      <c r="AD16" s="394"/>
      <c r="AE16" s="398">
        <v>46028.0</v>
      </c>
      <c r="AF16" s="398">
        <v>46029.0</v>
      </c>
      <c r="AG16" s="398">
        <v>46033.0</v>
      </c>
      <c r="AH16" s="398">
        <v>46034.0</v>
      </c>
      <c r="AI16" s="398">
        <v>46042.0</v>
      </c>
      <c r="AJ16" s="398">
        <v>46043.0</v>
      </c>
      <c r="AK16" s="398">
        <v>46047.0</v>
      </c>
      <c r="AL16" s="436">
        <v>46048.0</v>
      </c>
      <c r="AM16" s="398">
        <v>46026.0</v>
      </c>
      <c r="AN16" s="398">
        <v>46030.0</v>
      </c>
      <c r="AO16" s="398">
        <v>46035.0</v>
      </c>
      <c r="AP16" s="398">
        <v>46035.0</v>
      </c>
      <c r="AQ16" s="398">
        <v>46054.0</v>
      </c>
      <c r="AR16" s="398">
        <v>46055.0</v>
      </c>
      <c r="AS16" s="398">
        <v>46061.0</v>
      </c>
      <c r="AT16" s="398">
        <v>46061.0</v>
      </c>
      <c r="AU16" s="394"/>
      <c r="AV16" s="440"/>
      <c r="AW16" s="152"/>
      <c r="AX16" s="394"/>
      <c r="AY16" s="400" t="s">
        <v>388</v>
      </c>
      <c r="AZ16" s="336" t="s">
        <v>388</v>
      </c>
      <c r="BA16" s="336" t="s">
        <v>388</v>
      </c>
      <c r="BB16" s="336" t="s">
        <v>388</v>
      </c>
      <c r="BC16" s="336" t="s">
        <v>388</v>
      </c>
      <c r="BD16" s="336"/>
      <c r="BE16" s="400" t="s">
        <v>517</v>
      </c>
      <c r="BF16" s="336" t="s">
        <v>518</v>
      </c>
      <c r="BG16" s="336">
        <v>3.72</v>
      </c>
      <c r="BH16" s="438">
        <v>0.25</v>
      </c>
      <c r="BI16" s="396">
        <v>46051.0</v>
      </c>
      <c r="BJ16" s="404">
        <f t="shared" si="5"/>
        <v>627970</v>
      </c>
      <c r="BK16" s="405">
        <v>5001311.0</v>
      </c>
      <c r="BL16" s="404">
        <v>5070358.0</v>
      </c>
      <c r="BM16" s="404">
        <v>5057589.0</v>
      </c>
      <c r="BN16" s="439">
        <v>4977920.0</v>
      </c>
    </row>
    <row r="17" ht="18.75" customHeight="1">
      <c r="A17" s="369">
        <f t="shared" si="3"/>
        <v>2</v>
      </c>
      <c r="B17" s="370" t="s">
        <v>519</v>
      </c>
      <c r="C17" s="371"/>
      <c r="D17" s="371" t="s">
        <v>98</v>
      </c>
      <c r="E17" s="372">
        <v>1.08200000276E12</v>
      </c>
      <c r="F17" s="392" t="s">
        <v>475</v>
      </c>
      <c r="G17" s="374"/>
      <c r="H17" s="375" t="str">
        <f t="array" ref="H17">IF(D17="","",XLOOKUP(D17,'Master Data'!K:K,'Master Data'!N:N,"Input in Master Data",0,1))</f>
        <v>V/C</v>
      </c>
      <c r="I17" s="375" t="str">
        <f t="array" ref="I17">IF(D17="","",XLOOKUP(D17,'Master Data'!K:K,'Master Data'!O:O,"Input in Master Data",0,1))</f>
        <v>CLS</v>
      </c>
      <c r="J17" s="375" t="str">
        <f t="array" ref="J17">if(V17="","",XLOOKUP(V17,Master[Company],Master[Blow],"Unknown",0,1))</f>
        <v/>
      </c>
      <c r="K17" s="375" t="str">
        <f t="array" ref="K17">if(V17="","",XLOOKUP(V17,Master[Company],Master[Pigging],"Unknown",0,1))</f>
        <v/>
      </c>
      <c r="L17" s="375" t="str">
        <f t="array" ref="L17">if(V17="","",XLOOKUP(V17,Master[Company],Master[Load Method],"Unknown",0,1))</f>
        <v/>
      </c>
      <c r="M17" s="375" t="str">
        <f t="array" ref="M17">if(V17="","",XLOOKUP(V17,Master[Company],Master[Line Distance],"Unknown",0,1))</f>
        <v/>
      </c>
      <c r="N17" s="376"/>
      <c r="O17" s="375"/>
      <c r="P17" s="377" t="s">
        <v>418</v>
      </c>
      <c r="Q17" s="375" t="str">
        <f t="array" ref="Q17">if(V17="","",XLOOKUP(V17,Master[Company],Master[Terms],"NA",0,1))</f>
        <v>FOB</v>
      </c>
      <c r="R17" s="375" t="str">
        <f t="shared" si="1"/>
        <v>CPO</v>
      </c>
      <c r="S17" s="375" t="str">
        <f t="array" ref="S17">if(V17="","",XLOOKUP(V17,Master[Company],Master[Group],"NA",0,1))</f>
        <v>KPN Corp</v>
      </c>
      <c r="T17" s="375" t="str">
        <f t="array" ref="T17">if(V17="","",XLOOKUP(V17,Master[Company],Master[Loading Location],"NA",0,1))</f>
        <v>Jambi</v>
      </c>
      <c r="U17" s="375" t="str">
        <f t="array" ref="U17">if(V17="","",XLOOKUP(V17,Master[Company],Master[Acronym],"NA",0,1))</f>
        <v>PT. BSU</v>
      </c>
      <c r="V17" s="377" t="s">
        <v>81</v>
      </c>
      <c r="W17" s="378">
        <v>100000.0</v>
      </c>
      <c r="X17" s="378">
        <v>99840.0</v>
      </c>
      <c r="Y17" s="377">
        <v>1.08200000276E12</v>
      </c>
      <c r="Z17" s="375">
        <f t="shared" si="2"/>
        <v>1011002710</v>
      </c>
      <c r="AA17" s="377">
        <v>1.01100271E9</v>
      </c>
      <c r="AB17" s="375"/>
      <c r="AC17" s="375"/>
      <c r="AD17" s="376"/>
      <c r="AE17" s="379">
        <v>46048.0</v>
      </c>
      <c r="AF17" s="379">
        <v>46049.0</v>
      </c>
      <c r="AG17" s="379">
        <v>46050.0</v>
      </c>
      <c r="AH17" s="379">
        <v>46051.0</v>
      </c>
      <c r="AI17" s="379">
        <v>46058.0</v>
      </c>
      <c r="AJ17" s="379">
        <v>46059.0</v>
      </c>
      <c r="AK17" s="379">
        <v>46062.0</v>
      </c>
      <c r="AL17" s="380">
        <v>46063.0</v>
      </c>
      <c r="AM17" s="381">
        <v>46047.0</v>
      </c>
      <c r="AN17" s="381">
        <v>46049.0</v>
      </c>
      <c r="AO17" s="381">
        <v>46050.0</v>
      </c>
      <c r="AP17" s="381">
        <v>46050.0</v>
      </c>
      <c r="AQ17" s="381">
        <v>46054.0</v>
      </c>
      <c r="AR17" s="381">
        <v>46061.0</v>
      </c>
      <c r="AS17" s="381"/>
      <c r="AT17" s="381"/>
      <c r="AU17" s="376"/>
      <c r="AV17" s="441" t="s">
        <v>520</v>
      </c>
      <c r="AW17" s="442" t="s">
        <v>521</v>
      </c>
      <c r="AX17" s="376"/>
      <c r="AY17" s="383" t="s">
        <v>388</v>
      </c>
      <c r="AZ17" s="377" t="s">
        <v>388</v>
      </c>
      <c r="BA17" s="377" t="s">
        <v>388</v>
      </c>
      <c r="BB17" s="377" t="s">
        <v>388</v>
      </c>
      <c r="BC17" s="377" t="s">
        <v>388</v>
      </c>
      <c r="BD17" s="377"/>
      <c r="BE17" s="443" t="s">
        <v>522</v>
      </c>
      <c r="BF17" s="377" t="s">
        <v>518</v>
      </c>
      <c r="BG17" s="370">
        <v>4.32</v>
      </c>
      <c r="BH17" s="444">
        <v>0.34</v>
      </c>
      <c r="BI17" s="379">
        <v>46053.0</v>
      </c>
      <c r="BJ17" s="387">
        <v>99840.0</v>
      </c>
      <c r="BK17" s="445">
        <v>4000000.0</v>
      </c>
      <c r="BL17" s="445">
        <v>4024515.0</v>
      </c>
      <c r="BM17" s="387">
        <v>4016040.0</v>
      </c>
      <c r="BN17" s="389"/>
    </row>
    <row r="18" ht="18.75" customHeight="1">
      <c r="A18" s="390">
        <f t="shared" si="3"/>
        <v>2</v>
      </c>
      <c r="B18" s="391" t="s">
        <v>519</v>
      </c>
      <c r="C18" s="337"/>
      <c r="D18" s="337" t="s">
        <v>98</v>
      </c>
      <c r="E18" s="338">
        <v>1.082000002824E12</v>
      </c>
      <c r="F18" s="392" t="s">
        <v>475</v>
      </c>
      <c r="G18" s="393"/>
      <c r="H18" s="341" t="str">
        <f t="array" ref="H18">IF(D18="","",XLOOKUP(D18,'Master Data'!K:K,'Master Data'!N:N,"Input in Master Data",0,1))</f>
        <v>V/C</v>
      </c>
      <c r="I18" s="341" t="str">
        <f t="array" ref="I18">IF(D18="","",XLOOKUP(D18,'Master Data'!K:K,'Master Data'!O:O,"Input in Master Data",0,1))</f>
        <v>CLS</v>
      </c>
      <c r="J18" s="341" t="str">
        <f t="array" ref="J18">if(V18="","",XLOOKUP(V18,Master[Company],Master[Blow],"Unknown",0,1))</f>
        <v/>
      </c>
      <c r="K18" s="341" t="str">
        <f t="array" ref="K18">if(V18="","",XLOOKUP(V18,Master[Company],Master[Pigging],"Unknown",0,1))</f>
        <v/>
      </c>
      <c r="L18" s="341" t="str">
        <f t="array" ref="L18">if(V18="","",XLOOKUP(V18,Master[Company],Master[Load Method],"Unknown",0,1))</f>
        <v/>
      </c>
      <c r="M18" s="341" t="str">
        <f t="array" ref="M18">if(V18="","",XLOOKUP(V18,Master[Company],Master[Line Distance],"Unknown",0,1))</f>
        <v/>
      </c>
      <c r="N18" s="394"/>
      <c r="O18" s="341"/>
      <c r="P18" s="336" t="s">
        <v>418</v>
      </c>
      <c r="Q18" s="341" t="str">
        <f t="array" ref="Q18">if(V18="","",XLOOKUP(V18,Master[Company],Master[Terms],"NA",0,1))</f>
        <v>FOB</v>
      </c>
      <c r="R18" s="341" t="str">
        <f t="shared" si="1"/>
        <v>CPO</v>
      </c>
      <c r="S18" s="341" t="str">
        <f t="array" ref="S18">if(V18="","",XLOOKUP(V18,Master[Company],Master[Group],"NA",0,1))</f>
        <v>KPN Corp</v>
      </c>
      <c r="T18" s="341" t="str">
        <f t="array" ref="T18">if(V18="","",XLOOKUP(V18,Master[Company],Master[Loading Location],"NA",0,1))</f>
        <v>Jambi</v>
      </c>
      <c r="U18" s="341" t="str">
        <f t="array" ref="U18">if(V18="","",XLOOKUP(V18,Master[Company],Master[Acronym],"NA",0,1))</f>
        <v>PT. BSU</v>
      </c>
      <c r="V18" s="336" t="s">
        <v>81</v>
      </c>
      <c r="W18" s="395">
        <v>500000.0</v>
      </c>
      <c r="X18" s="395">
        <v>498810.0</v>
      </c>
      <c r="Y18" s="336">
        <v>1.082000002824E12</v>
      </c>
      <c r="Z18" s="341">
        <f t="shared" si="2"/>
        <v>1011002762</v>
      </c>
      <c r="AA18" s="336">
        <v>1.011002762E9</v>
      </c>
      <c r="AB18" s="341"/>
      <c r="AC18" s="341"/>
      <c r="AD18" s="394"/>
      <c r="AE18" s="396">
        <v>46048.0</v>
      </c>
      <c r="AF18" s="396">
        <v>46049.0</v>
      </c>
      <c r="AG18" s="396">
        <v>46050.0</v>
      </c>
      <c r="AH18" s="396">
        <v>46051.0</v>
      </c>
      <c r="AI18" s="396">
        <v>46058.0</v>
      </c>
      <c r="AJ18" s="396">
        <v>46059.0</v>
      </c>
      <c r="AK18" s="396">
        <v>46062.0</v>
      </c>
      <c r="AL18" s="397">
        <v>46063.0</v>
      </c>
      <c r="AM18" s="398">
        <v>46047.0</v>
      </c>
      <c r="AN18" s="398">
        <v>46049.0</v>
      </c>
      <c r="AO18" s="398">
        <v>46050.0</v>
      </c>
      <c r="AP18" s="398">
        <v>46050.0</v>
      </c>
      <c r="AQ18" s="398">
        <v>46056.0</v>
      </c>
      <c r="AR18" s="398">
        <v>46061.0</v>
      </c>
      <c r="AS18" s="398"/>
      <c r="AT18" s="398"/>
      <c r="AU18" s="394"/>
      <c r="AV18" s="437"/>
      <c r="AX18" s="394"/>
      <c r="AY18" s="400" t="s">
        <v>388</v>
      </c>
      <c r="AZ18" s="336" t="s">
        <v>388</v>
      </c>
      <c r="BA18" s="336" t="s">
        <v>388</v>
      </c>
      <c r="BB18" s="336" t="s">
        <v>388</v>
      </c>
      <c r="BC18" s="336" t="s">
        <v>388</v>
      </c>
      <c r="BD18" s="336"/>
      <c r="BE18" s="400" t="s">
        <v>522</v>
      </c>
      <c r="BF18" s="336" t="s">
        <v>518</v>
      </c>
      <c r="BG18" s="336">
        <v>4.32</v>
      </c>
      <c r="BH18" s="438">
        <v>0.34</v>
      </c>
      <c r="BI18" s="396">
        <v>46053.0</v>
      </c>
      <c r="BJ18" s="404">
        <v>498810.0</v>
      </c>
      <c r="BK18" s="404">
        <v>4000000.0</v>
      </c>
      <c r="BL18" s="404">
        <v>4024515.0</v>
      </c>
      <c r="BM18" s="404">
        <v>4016040.0</v>
      </c>
      <c r="BN18" s="406"/>
    </row>
    <row r="19" ht="18.75" customHeight="1">
      <c r="A19" s="390">
        <f t="shared" si="3"/>
        <v>2</v>
      </c>
      <c r="B19" s="391" t="s">
        <v>519</v>
      </c>
      <c r="C19" s="337"/>
      <c r="D19" s="337" t="s">
        <v>98</v>
      </c>
      <c r="E19" s="338">
        <v>1.00200000526E12</v>
      </c>
      <c r="F19" s="392" t="s">
        <v>475</v>
      </c>
      <c r="G19" s="393"/>
      <c r="H19" s="341" t="str">
        <f t="array" ref="H19">IF(D19="","",XLOOKUP(D19,'Master Data'!K:K,'Master Data'!N:N,"Input in Master Data",0,1))</f>
        <v>V/C</v>
      </c>
      <c r="I19" s="341" t="str">
        <f t="array" ref="I19">IF(D19="","",XLOOKUP(D19,'Master Data'!K:K,'Master Data'!O:O,"Input in Master Data",0,1))</f>
        <v>CLS</v>
      </c>
      <c r="J19" s="341" t="str">
        <f t="array" ref="J19">if(V19="","",XLOOKUP(V19,Master[Company],Master[Blow],"Unknown",0,1))</f>
        <v/>
      </c>
      <c r="K19" s="341" t="str">
        <f t="array" ref="K19">if(V19="","",XLOOKUP(V19,Master[Company],Master[Pigging],"Unknown",0,1))</f>
        <v/>
      </c>
      <c r="L19" s="341" t="str">
        <f t="array" ref="L19">if(V19="","",XLOOKUP(V19,Master[Company],Master[Load Method],"Unknown",0,1))</f>
        <v/>
      </c>
      <c r="M19" s="341" t="str">
        <f t="array" ref="M19">if(V19="","",XLOOKUP(V19,Master[Company],Master[Line Distance],"Unknown",0,1))</f>
        <v/>
      </c>
      <c r="N19" s="394"/>
      <c r="O19" s="341"/>
      <c r="P19" s="336" t="s">
        <v>389</v>
      </c>
      <c r="Q19" s="341" t="str">
        <f t="array" ref="Q19">if(V19="","",XLOOKUP(V19,Master[Company],Master[Terms],"NA",0,1))</f>
        <v>FOB</v>
      </c>
      <c r="R19" s="341" t="str">
        <f t="shared" si="1"/>
        <v>CPO</v>
      </c>
      <c r="S19" s="341" t="str">
        <f t="array" ref="S19">if(V19="","",XLOOKUP(V19,Master[Company],Master[Group],"NA",0,1))</f>
        <v>KPN Corp</v>
      </c>
      <c r="T19" s="341" t="str">
        <f t="array" ref="T19">if(V19="","",XLOOKUP(V19,Master[Company],Master[Loading Location],"NA",0,1))</f>
        <v>Jambi</v>
      </c>
      <c r="U19" s="341" t="str">
        <f t="array" ref="U19">if(V19="","",XLOOKUP(V19,Master[Company],Master[Acronym],"NA",0,1))</f>
        <v>PT. BSU</v>
      </c>
      <c r="V19" s="336" t="s">
        <v>81</v>
      </c>
      <c r="W19" s="395">
        <v>200000.0</v>
      </c>
      <c r="X19" s="395">
        <v>199997.0</v>
      </c>
      <c r="Y19" s="336">
        <v>1.00200000526E12</v>
      </c>
      <c r="Z19" s="341">
        <f t="shared" si="2"/>
        <v>1011002711</v>
      </c>
      <c r="AA19" s="336">
        <v>1.011002711E9</v>
      </c>
      <c r="AB19" s="341"/>
      <c r="AC19" s="341"/>
      <c r="AD19" s="394"/>
      <c r="AE19" s="396">
        <v>46048.0</v>
      </c>
      <c r="AF19" s="396">
        <v>46049.0</v>
      </c>
      <c r="AG19" s="396">
        <v>46050.0</v>
      </c>
      <c r="AH19" s="396">
        <v>46051.0</v>
      </c>
      <c r="AI19" s="396">
        <v>46058.0</v>
      </c>
      <c r="AJ19" s="396">
        <v>46059.0</v>
      </c>
      <c r="AK19" s="396">
        <v>46062.0</v>
      </c>
      <c r="AL19" s="397">
        <v>46063.0</v>
      </c>
      <c r="AM19" s="398">
        <v>46047.0</v>
      </c>
      <c r="AN19" s="398">
        <v>46049.0</v>
      </c>
      <c r="AO19" s="398">
        <v>46050.0</v>
      </c>
      <c r="AP19" s="398">
        <v>46050.0</v>
      </c>
      <c r="AQ19" s="398">
        <v>46056.0</v>
      </c>
      <c r="AR19" s="398">
        <v>46061.0</v>
      </c>
      <c r="AS19" s="398"/>
      <c r="AT19" s="398"/>
      <c r="AU19" s="394"/>
      <c r="AV19" s="437"/>
      <c r="AX19" s="394"/>
      <c r="AY19" s="400" t="s">
        <v>388</v>
      </c>
      <c r="AZ19" s="336" t="s">
        <v>388</v>
      </c>
      <c r="BA19" s="336" t="s">
        <v>388</v>
      </c>
      <c r="BB19" s="336" t="s">
        <v>388</v>
      </c>
      <c r="BC19" s="336" t="s">
        <v>388</v>
      </c>
      <c r="BD19" s="336"/>
      <c r="BE19" s="400" t="s">
        <v>522</v>
      </c>
      <c r="BF19" s="336" t="s">
        <v>518</v>
      </c>
      <c r="BG19" s="336">
        <v>4.32</v>
      </c>
      <c r="BH19" s="438">
        <v>0.34</v>
      </c>
      <c r="BI19" s="396">
        <v>46053.0</v>
      </c>
      <c r="BJ19" s="404">
        <v>199997.0</v>
      </c>
      <c r="BK19" s="404">
        <v>4000000.0</v>
      </c>
      <c r="BL19" s="404">
        <v>4024515.0</v>
      </c>
      <c r="BM19" s="404">
        <v>4016040.0</v>
      </c>
      <c r="BN19" s="406"/>
    </row>
    <row r="20" ht="18.75" customHeight="1">
      <c r="A20" s="390">
        <f t="shared" si="3"/>
        <v>2</v>
      </c>
      <c r="B20" s="391" t="s">
        <v>519</v>
      </c>
      <c r="C20" s="337"/>
      <c r="D20" s="337" t="s">
        <v>98</v>
      </c>
      <c r="E20" s="338">
        <v>1.002000005509E12</v>
      </c>
      <c r="F20" s="392" t="s">
        <v>475</v>
      </c>
      <c r="G20" s="393"/>
      <c r="H20" s="341" t="str">
        <f t="array" ref="H20">IF(D20="","",XLOOKUP(D20,'Master Data'!K:K,'Master Data'!N:N,"Input in Master Data",0,1))</f>
        <v>V/C</v>
      </c>
      <c r="I20" s="341" t="str">
        <f t="array" ref="I20">IF(D20="","",XLOOKUP(D20,'Master Data'!K:K,'Master Data'!O:O,"Input in Master Data",0,1))</f>
        <v>CLS</v>
      </c>
      <c r="J20" s="341" t="str">
        <f t="array" ref="J20">if(V20="","",XLOOKUP(V20,Master[Company],Master[Blow],"Unknown",0,1))</f>
        <v/>
      </c>
      <c r="K20" s="341" t="str">
        <f t="array" ref="K20">if(V20="","",XLOOKUP(V20,Master[Company],Master[Pigging],"Unknown",0,1))</f>
        <v/>
      </c>
      <c r="L20" s="341" t="str">
        <f t="array" ref="L20">if(V20="","",XLOOKUP(V20,Master[Company],Master[Load Method],"Unknown",0,1))</f>
        <v/>
      </c>
      <c r="M20" s="341" t="str">
        <f t="array" ref="M20">if(V20="","",XLOOKUP(V20,Master[Company],Master[Line Distance],"Unknown",0,1))</f>
        <v/>
      </c>
      <c r="N20" s="394"/>
      <c r="O20" s="341"/>
      <c r="P20" s="336" t="s">
        <v>389</v>
      </c>
      <c r="Q20" s="341" t="str">
        <f t="array" ref="Q20">if(V20="","",XLOOKUP(V20,Master[Company],Master[Terms],"NA",0,1))</f>
        <v>FOB</v>
      </c>
      <c r="R20" s="341" t="str">
        <f t="shared" si="1"/>
        <v>CPO</v>
      </c>
      <c r="S20" s="341" t="str">
        <f t="array" ref="S20">if(V20="","",XLOOKUP(V20,Master[Company],Master[Group],"NA",0,1))</f>
        <v>KPN Corp</v>
      </c>
      <c r="T20" s="341" t="str">
        <f t="array" ref="T20">if(V20="","",XLOOKUP(V20,Master[Company],Master[Loading Location],"NA",0,1))</f>
        <v>Jambi</v>
      </c>
      <c r="U20" s="341" t="str">
        <f t="array" ref="U20">if(V20="","",XLOOKUP(V20,Master[Company],Master[Acronym],"NA",0,1))</f>
        <v>PT. BSU</v>
      </c>
      <c r="V20" s="336" t="s">
        <v>81</v>
      </c>
      <c r="W20" s="395">
        <v>500000.0</v>
      </c>
      <c r="X20" s="395">
        <v>499140.0</v>
      </c>
      <c r="Y20" s="336">
        <v>1.002000005509E12</v>
      </c>
      <c r="Z20" s="341">
        <f t="shared" si="2"/>
        <v>1011002810</v>
      </c>
      <c r="AA20" s="336">
        <v>1.01100281E9</v>
      </c>
      <c r="AB20" s="341"/>
      <c r="AC20" s="341"/>
      <c r="AD20" s="394"/>
      <c r="AE20" s="396">
        <v>46048.0</v>
      </c>
      <c r="AF20" s="396">
        <v>46049.0</v>
      </c>
      <c r="AG20" s="396">
        <v>46050.0</v>
      </c>
      <c r="AH20" s="396">
        <v>46051.0</v>
      </c>
      <c r="AI20" s="396">
        <v>46058.0</v>
      </c>
      <c r="AJ20" s="396">
        <v>46059.0</v>
      </c>
      <c r="AK20" s="396">
        <v>46062.0</v>
      </c>
      <c r="AL20" s="397">
        <v>46063.0</v>
      </c>
      <c r="AM20" s="398">
        <v>46047.0</v>
      </c>
      <c r="AN20" s="398">
        <v>46049.0</v>
      </c>
      <c r="AO20" s="398">
        <v>46050.0</v>
      </c>
      <c r="AP20" s="398">
        <v>46050.0</v>
      </c>
      <c r="AQ20" s="398">
        <v>46056.0</v>
      </c>
      <c r="AR20" s="398">
        <v>46061.0</v>
      </c>
      <c r="AS20" s="398"/>
      <c r="AT20" s="398"/>
      <c r="AU20" s="394"/>
      <c r="AV20" s="437"/>
      <c r="AX20" s="394"/>
      <c r="AY20" s="400" t="s">
        <v>388</v>
      </c>
      <c r="AZ20" s="336" t="s">
        <v>388</v>
      </c>
      <c r="BA20" s="336" t="s">
        <v>388</v>
      </c>
      <c r="BB20" s="336" t="s">
        <v>388</v>
      </c>
      <c r="BC20" s="336" t="s">
        <v>388</v>
      </c>
      <c r="BD20" s="336"/>
      <c r="BE20" s="400" t="s">
        <v>522</v>
      </c>
      <c r="BF20" s="336" t="s">
        <v>518</v>
      </c>
      <c r="BG20" s="336">
        <v>4.32</v>
      </c>
      <c r="BH20" s="438">
        <v>0.34</v>
      </c>
      <c r="BI20" s="396">
        <v>46053.0</v>
      </c>
      <c r="BJ20" s="404">
        <v>499140.0</v>
      </c>
      <c r="BK20" s="404">
        <v>4000000.0</v>
      </c>
      <c r="BL20" s="404">
        <v>4024515.0</v>
      </c>
      <c r="BM20" s="404">
        <v>4016040.0</v>
      </c>
      <c r="BN20" s="406"/>
    </row>
    <row r="21" ht="18.75" customHeight="1">
      <c r="A21" s="390">
        <f t="shared" si="3"/>
        <v>2</v>
      </c>
      <c r="B21" s="391" t="s">
        <v>519</v>
      </c>
      <c r="C21" s="337"/>
      <c r="D21" s="337" t="s">
        <v>98</v>
      </c>
      <c r="E21" s="338">
        <v>1.112000000929E12</v>
      </c>
      <c r="F21" s="392" t="s">
        <v>475</v>
      </c>
      <c r="G21" s="393"/>
      <c r="H21" s="341" t="str">
        <f t="array" ref="H21">IF(D21="","",XLOOKUP(D21,'Master Data'!K:K,'Master Data'!N:N,"Input in Master Data",0,1))</f>
        <v>V/C</v>
      </c>
      <c r="I21" s="341" t="str">
        <f t="array" ref="I21">IF(D21="","",XLOOKUP(D21,'Master Data'!K:K,'Master Data'!O:O,"Input in Master Data",0,1))</f>
        <v>CLS</v>
      </c>
      <c r="J21" s="341" t="str">
        <f t="array" ref="J21">if(V21="","",XLOOKUP(V21,Master[Company],Master[Blow],"Unknown",0,1))</f>
        <v/>
      </c>
      <c r="K21" s="341" t="str">
        <f t="array" ref="K21">if(V21="","",XLOOKUP(V21,Master[Company],Master[Pigging],"Unknown",0,1))</f>
        <v/>
      </c>
      <c r="L21" s="341" t="str">
        <f t="array" ref="L21">if(V21="","",XLOOKUP(V21,Master[Company],Master[Load Method],"Unknown",0,1))</f>
        <v/>
      </c>
      <c r="M21" s="341" t="str">
        <f t="array" ref="M21">if(V21="","",XLOOKUP(V21,Master[Company],Master[Line Distance],"Unknown",0,1))</f>
        <v/>
      </c>
      <c r="N21" s="394"/>
      <c r="O21" s="341"/>
      <c r="P21" s="336" t="s">
        <v>510</v>
      </c>
      <c r="Q21" s="341" t="str">
        <f t="array" ref="Q21">if(V21="","",XLOOKUP(V21,Master[Company],Master[Terms],"NA",0,1))</f>
        <v>FOB</v>
      </c>
      <c r="R21" s="341" t="str">
        <f t="shared" si="1"/>
        <v>CPO</v>
      </c>
      <c r="S21" s="341" t="str">
        <f t="array" ref="S21">if(V21="","",XLOOKUP(V21,Master[Company],Master[Group],"NA",0,1))</f>
        <v>KPN Corp</v>
      </c>
      <c r="T21" s="341" t="str">
        <f t="array" ref="T21">if(V21="","",XLOOKUP(V21,Master[Company],Master[Loading Location],"NA",0,1))</f>
        <v>Jambi</v>
      </c>
      <c r="U21" s="341" t="str">
        <f t="array" ref="U21">if(V21="","",XLOOKUP(V21,Master[Company],Master[Acronym],"NA",0,1))</f>
        <v>PT. BSU</v>
      </c>
      <c r="V21" s="336" t="s">
        <v>81</v>
      </c>
      <c r="W21" s="395">
        <v>900000.0</v>
      </c>
      <c r="X21" s="395">
        <v>299037.0</v>
      </c>
      <c r="Y21" s="336">
        <v>1.112000000929E12</v>
      </c>
      <c r="Z21" s="341">
        <f t="shared" si="2"/>
        <v>1011002774</v>
      </c>
      <c r="AA21" s="336">
        <v>1.011002774E9</v>
      </c>
      <c r="AB21" s="341"/>
      <c r="AC21" s="341"/>
      <c r="AD21" s="394"/>
      <c r="AE21" s="396">
        <v>46048.0</v>
      </c>
      <c r="AF21" s="396">
        <v>46049.0</v>
      </c>
      <c r="AG21" s="396">
        <v>46050.0</v>
      </c>
      <c r="AH21" s="396">
        <v>46051.0</v>
      </c>
      <c r="AI21" s="396">
        <v>46058.0</v>
      </c>
      <c r="AJ21" s="396">
        <v>46059.0</v>
      </c>
      <c r="AK21" s="396">
        <v>46062.0</v>
      </c>
      <c r="AL21" s="397">
        <v>46063.0</v>
      </c>
      <c r="AM21" s="398">
        <v>46047.0</v>
      </c>
      <c r="AN21" s="398">
        <v>46049.0</v>
      </c>
      <c r="AO21" s="398">
        <v>46050.0</v>
      </c>
      <c r="AP21" s="398">
        <v>46050.0</v>
      </c>
      <c r="AQ21" s="398">
        <v>46056.0</v>
      </c>
      <c r="AR21" s="398">
        <v>46061.0</v>
      </c>
      <c r="AS21" s="398"/>
      <c r="AT21" s="398"/>
      <c r="AU21" s="394"/>
      <c r="AV21" s="437"/>
      <c r="AX21" s="394"/>
      <c r="AY21" s="400" t="s">
        <v>388</v>
      </c>
      <c r="AZ21" s="336" t="s">
        <v>388</v>
      </c>
      <c r="BA21" s="336" t="s">
        <v>388</v>
      </c>
      <c r="BB21" s="336" t="s">
        <v>388</v>
      </c>
      <c r="BC21" s="336" t="s">
        <v>388</v>
      </c>
      <c r="BD21" s="336"/>
      <c r="BE21" s="400" t="s">
        <v>522</v>
      </c>
      <c r="BF21" s="336" t="s">
        <v>518</v>
      </c>
      <c r="BG21" s="336">
        <v>4.32</v>
      </c>
      <c r="BH21" s="438">
        <v>0.34</v>
      </c>
      <c r="BI21" s="396">
        <v>46053.0</v>
      </c>
      <c r="BJ21" s="404">
        <v>299037.0</v>
      </c>
      <c r="BK21" s="404">
        <v>4000000.0</v>
      </c>
      <c r="BL21" s="404">
        <v>4024515.0</v>
      </c>
      <c r="BM21" s="404">
        <v>4016040.0</v>
      </c>
      <c r="BN21" s="406"/>
    </row>
    <row r="22" ht="18.75" customHeight="1">
      <c r="A22" s="390">
        <f t="shared" si="3"/>
        <v>2</v>
      </c>
      <c r="B22" s="391" t="s">
        <v>519</v>
      </c>
      <c r="C22" s="337"/>
      <c r="D22" s="337" t="s">
        <v>98</v>
      </c>
      <c r="E22" s="338">
        <v>1.112000000923E12</v>
      </c>
      <c r="F22" s="392" t="s">
        <v>475</v>
      </c>
      <c r="G22" s="393"/>
      <c r="H22" s="341" t="str">
        <f t="array" ref="H22">IF(D22="","",XLOOKUP(D22,'Master Data'!K:K,'Master Data'!N:N,"Input in Master Data",0,1))</f>
        <v>V/C</v>
      </c>
      <c r="I22" s="341" t="str">
        <f t="array" ref="I22">IF(D22="","",XLOOKUP(D22,'Master Data'!K:K,'Master Data'!O:O,"Input in Master Data",0,1))</f>
        <v>CLS</v>
      </c>
      <c r="J22" s="341" t="str">
        <f t="array" ref="J22">if(V22="","",XLOOKUP(V22,Master[Company],Master[Blow],"Unknown",0,1))</f>
        <v/>
      </c>
      <c r="K22" s="341" t="str">
        <f t="array" ref="K22">if(V22="","",XLOOKUP(V22,Master[Company],Master[Pigging],"Unknown",0,1))</f>
        <v/>
      </c>
      <c r="L22" s="341" t="str">
        <f t="array" ref="L22">if(V22="","",XLOOKUP(V22,Master[Company],Master[Load Method],"Unknown",0,1))</f>
        <v/>
      </c>
      <c r="M22" s="341" t="str">
        <f t="array" ref="M22">if(V22="","",XLOOKUP(V22,Master[Company],Master[Line Distance],"Unknown",0,1))</f>
        <v/>
      </c>
      <c r="N22" s="394"/>
      <c r="O22" s="341"/>
      <c r="P22" s="336" t="s">
        <v>510</v>
      </c>
      <c r="Q22" s="341" t="str">
        <f t="array" ref="Q22">if(V22="","",XLOOKUP(V22,Master[Company],Master[Terms],"NA",0,1))</f>
        <v>FOB</v>
      </c>
      <c r="R22" s="341" t="str">
        <f t="shared" si="1"/>
        <v>CPO</v>
      </c>
      <c r="S22" s="341" t="str">
        <f t="array" ref="S22">if(V22="","",XLOOKUP(V22,Master[Company],Master[Group],"NA",0,1))</f>
        <v>KPN Corp</v>
      </c>
      <c r="T22" s="341" t="str">
        <f t="array" ref="T22">if(V22="","",XLOOKUP(V22,Master[Company],Master[Loading Location],"NA",0,1))</f>
        <v>Jambi</v>
      </c>
      <c r="U22" s="341" t="str">
        <f t="array" ref="U22">if(V22="","",XLOOKUP(V22,Master[Company],Master[Acronym],"NA",0,1))</f>
        <v>PT. BSU</v>
      </c>
      <c r="V22" s="336" t="s">
        <v>81</v>
      </c>
      <c r="W22" s="395">
        <v>250000.0</v>
      </c>
      <c r="X22" s="395">
        <v>53176.0</v>
      </c>
      <c r="Y22" s="336">
        <v>1.112000000923E12</v>
      </c>
      <c r="Z22" s="341">
        <f t="shared" si="2"/>
        <v>1011002752</v>
      </c>
      <c r="AA22" s="336">
        <v>1.011002752E9</v>
      </c>
      <c r="AB22" s="341"/>
      <c r="AC22" s="341"/>
      <c r="AD22" s="394"/>
      <c r="AE22" s="396">
        <v>46048.0</v>
      </c>
      <c r="AF22" s="396">
        <v>46049.0</v>
      </c>
      <c r="AG22" s="396">
        <v>46050.0</v>
      </c>
      <c r="AH22" s="396">
        <v>46051.0</v>
      </c>
      <c r="AI22" s="396">
        <v>46058.0</v>
      </c>
      <c r="AJ22" s="396">
        <v>46059.0</v>
      </c>
      <c r="AK22" s="396">
        <v>46062.0</v>
      </c>
      <c r="AL22" s="397">
        <v>46063.0</v>
      </c>
      <c r="AM22" s="398">
        <v>46047.0</v>
      </c>
      <c r="AN22" s="398">
        <v>46049.0</v>
      </c>
      <c r="AO22" s="398">
        <v>46050.0</v>
      </c>
      <c r="AP22" s="398">
        <v>46050.0</v>
      </c>
      <c r="AQ22" s="398">
        <v>46056.0</v>
      </c>
      <c r="AR22" s="398">
        <v>46061.0</v>
      </c>
      <c r="AS22" s="398"/>
      <c r="AT22" s="398"/>
      <c r="AU22" s="394"/>
      <c r="AV22" s="437"/>
      <c r="AX22" s="394"/>
      <c r="AY22" s="400" t="s">
        <v>388</v>
      </c>
      <c r="AZ22" s="336" t="s">
        <v>388</v>
      </c>
      <c r="BA22" s="336" t="s">
        <v>388</v>
      </c>
      <c r="BB22" s="336" t="s">
        <v>388</v>
      </c>
      <c r="BC22" s="336" t="s">
        <v>388</v>
      </c>
      <c r="BD22" s="336"/>
      <c r="BE22" s="400" t="s">
        <v>522</v>
      </c>
      <c r="BF22" s="336" t="s">
        <v>518</v>
      </c>
      <c r="BG22" s="336">
        <v>4.32</v>
      </c>
      <c r="BH22" s="438">
        <v>0.34</v>
      </c>
      <c r="BI22" s="396">
        <v>46053.0</v>
      </c>
      <c r="BJ22" s="404">
        <v>53176.0</v>
      </c>
      <c r="BK22" s="404">
        <v>4000000.0</v>
      </c>
      <c r="BL22" s="404">
        <v>4024515.0</v>
      </c>
      <c r="BM22" s="404">
        <v>4016040.0</v>
      </c>
      <c r="BN22" s="406"/>
    </row>
    <row r="23" ht="18.75" customHeight="1">
      <c r="A23" s="390">
        <f t="shared" si="3"/>
        <v>2</v>
      </c>
      <c r="B23" s="391" t="s">
        <v>519</v>
      </c>
      <c r="C23" s="337"/>
      <c r="D23" s="337" t="s">
        <v>98</v>
      </c>
      <c r="E23" s="338">
        <v>1.112000000928E12</v>
      </c>
      <c r="F23" s="392" t="s">
        <v>475</v>
      </c>
      <c r="G23" s="393"/>
      <c r="H23" s="341" t="str">
        <f t="array" ref="H23">IF(D23="","",XLOOKUP(D23,'Master Data'!K:K,'Master Data'!N:N,"Input in Master Data",0,1))</f>
        <v>V/C</v>
      </c>
      <c r="I23" s="341" t="str">
        <f t="array" ref="I23">IF(D23="","",XLOOKUP(D23,'Master Data'!K:K,'Master Data'!O:O,"Input in Master Data",0,1))</f>
        <v>CLS</v>
      </c>
      <c r="J23" s="341" t="str">
        <f t="array" ref="J23">if(V23="","",XLOOKUP(V23,Master[Company],Master[Blow],"Unknown",0,1))</f>
        <v/>
      </c>
      <c r="K23" s="341" t="str">
        <f t="array" ref="K23">if(V23="","",XLOOKUP(V23,Master[Company],Master[Pigging],"Unknown",0,1))</f>
        <v/>
      </c>
      <c r="L23" s="341" t="str">
        <f t="array" ref="L23">if(V23="","",XLOOKUP(V23,Master[Company],Master[Load Method],"Unknown",0,1))</f>
        <v/>
      </c>
      <c r="M23" s="341" t="str">
        <f t="array" ref="M23">if(V23="","",XLOOKUP(V23,Master[Company],Master[Line Distance],"Unknown",0,1))</f>
        <v/>
      </c>
      <c r="N23" s="394"/>
      <c r="O23" s="341"/>
      <c r="P23" s="336" t="s">
        <v>510</v>
      </c>
      <c r="Q23" s="341" t="str">
        <f t="array" ref="Q23">if(V23="","",XLOOKUP(V23,Master[Company],Master[Terms],"NA",0,1))</f>
        <v>FOB</v>
      </c>
      <c r="R23" s="341" t="str">
        <f t="shared" si="1"/>
        <v>CPO</v>
      </c>
      <c r="S23" s="341" t="str">
        <f t="array" ref="S23">if(V23="","",XLOOKUP(V23,Master[Company],Master[Group],"NA",0,1))</f>
        <v>KPN Corp</v>
      </c>
      <c r="T23" s="341" t="str">
        <f t="array" ref="T23">if(V23="","",XLOOKUP(V23,Master[Company],Master[Loading Location],"NA",0,1))</f>
        <v>Jambi</v>
      </c>
      <c r="U23" s="341" t="str">
        <f t="array" ref="U23">if(V23="","",XLOOKUP(V23,Master[Company],Master[Acronym],"NA",0,1))</f>
        <v>PT. BSU</v>
      </c>
      <c r="V23" s="336" t="s">
        <v>81</v>
      </c>
      <c r="W23" s="395">
        <v>250000.0</v>
      </c>
      <c r="X23" s="395">
        <v>250000.0</v>
      </c>
      <c r="Y23" s="336">
        <v>1.112000000928E12</v>
      </c>
      <c r="Z23" s="341">
        <f t="shared" si="2"/>
        <v>1011002764</v>
      </c>
      <c r="AA23" s="336">
        <v>1.011002764E9</v>
      </c>
      <c r="AB23" s="341"/>
      <c r="AC23" s="341"/>
      <c r="AD23" s="394"/>
      <c r="AE23" s="396">
        <v>46048.0</v>
      </c>
      <c r="AF23" s="396">
        <v>46049.0</v>
      </c>
      <c r="AG23" s="396">
        <v>46050.0</v>
      </c>
      <c r="AH23" s="396">
        <v>46051.0</v>
      </c>
      <c r="AI23" s="396">
        <v>46058.0</v>
      </c>
      <c r="AJ23" s="396">
        <v>46059.0</v>
      </c>
      <c r="AK23" s="396">
        <v>46062.0</v>
      </c>
      <c r="AL23" s="397">
        <v>46063.0</v>
      </c>
      <c r="AM23" s="398">
        <v>46047.0</v>
      </c>
      <c r="AN23" s="398">
        <v>46049.0</v>
      </c>
      <c r="AO23" s="398">
        <v>46050.0</v>
      </c>
      <c r="AP23" s="398">
        <v>46050.0</v>
      </c>
      <c r="AQ23" s="398">
        <v>46056.0</v>
      </c>
      <c r="AR23" s="398">
        <v>46061.0</v>
      </c>
      <c r="AS23" s="398"/>
      <c r="AT23" s="398"/>
      <c r="AU23" s="394"/>
      <c r="AV23" s="437"/>
      <c r="AX23" s="394"/>
      <c r="AY23" s="400" t="s">
        <v>388</v>
      </c>
      <c r="AZ23" s="336" t="s">
        <v>388</v>
      </c>
      <c r="BA23" s="336" t="s">
        <v>388</v>
      </c>
      <c r="BB23" s="336" t="s">
        <v>388</v>
      </c>
      <c r="BC23" s="336" t="s">
        <v>388</v>
      </c>
      <c r="BD23" s="336"/>
      <c r="BE23" s="400" t="s">
        <v>522</v>
      </c>
      <c r="BF23" s="336" t="s">
        <v>518</v>
      </c>
      <c r="BG23" s="336">
        <v>4.32</v>
      </c>
      <c r="BH23" s="438">
        <v>0.34</v>
      </c>
      <c r="BI23" s="396">
        <v>46053.0</v>
      </c>
      <c r="BJ23" s="404">
        <v>250000.0</v>
      </c>
      <c r="BK23" s="404">
        <v>4000000.0</v>
      </c>
      <c r="BL23" s="404">
        <v>4024515.0</v>
      </c>
      <c r="BM23" s="404">
        <v>4016040.0</v>
      </c>
      <c r="BN23" s="406"/>
    </row>
    <row r="24" ht="18.75" customHeight="1">
      <c r="A24" s="407">
        <f t="shared" si="3"/>
        <v>2</v>
      </c>
      <c r="B24" s="408" t="s">
        <v>519</v>
      </c>
      <c r="C24" s="409"/>
      <c r="D24" s="409" t="s">
        <v>98</v>
      </c>
      <c r="E24" s="410">
        <v>1.11200000093E12</v>
      </c>
      <c r="F24" s="411" t="s">
        <v>475</v>
      </c>
      <c r="G24" s="412"/>
      <c r="H24" s="413" t="str">
        <f t="array" ref="H24">IF(D24="","",XLOOKUP(D24,'Master Data'!K:K,'Master Data'!N:N,"Input in Master Data",0,1))</f>
        <v>V/C</v>
      </c>
      <c r="I24" s="413" t="str">
        <f t="array" ref="I24">IF(D24="","",XLOOKUP(D24,'Master Data'!K:K,'Master Data'!O:O,"Input in Master Data",0,1))</f>
        <v>CLS</v>
      </c>
      <c r="J24" s="413" t="str">
        <f t="array" ref="J24">if(V24="","",XLOOKUP(V24,Master[Company],Master[Blow],"Unknown",0,1))</f>
        <v/>
      </c>
      <c r="K24" s="413" t="str">
        <f t="array" ref="K24">if(V24="","",XLOOKUP(V24,Master[Company],Master[Pigging],"Unknown",0,1))</f>
        <v/>
      </c>
      <c r="L24" s="413" t="str">
        <f t="array" ref="L24">if(V24="","",XLOOKUP(V24,Master[Company],Master[Load Method],"Unknown",0,1))</f>
        <v/>
      </c>
      <c r="M24" s="413" t="str">
        <f t="array" ref="M24">if(V24="","",XLOOKUP(V24,Master[Company],Master[Line Distance],"Unknown",0,1))</f>
        <v/>
      </c>
      <c r="N24" s="414"/>
      <c r="O24" s="413"/>
      <c r="P24" s="415" t="s">
        <v>510</v>
      </c>
      <c r="Q24" s="413" t="str">
        <f t="array" ref="Q24">if(V24="","",XLOOKUP(V24,Master[Company],Master[Terms],"NA",0,1))</f>
        <v>FOB</v>
      </c>
      <c r="R24" s="413" t="str">
        <f t="shared" si="1"/>
        <v>CPO</v>
      </c>
      <c r="S24" s="413" t="str">
        <f t="array" ref="S24">if(V24="","",XLOOKUP(V24,Master[Company],Master[Group],"NA",0,1))</f>
        <v>KPN Corp</v>
      </c>
      <c r="T24" s="413" t="str">
        <f t="array" ref="T24">if(V24="","",XLOOKUP(V24,Master[Company],Master[Loading Location],"NA",0,1))</f>
        <v>Jambi</v>
      </c>
      <c r="U24" s="413" t="str">
        <f t="array" ref="U24">if(V24="","",XLOOKUP(V24,Master[Company],Master[Acronym],"NA",0,1))</f>
        <v>PT. BSU</v>
      </c>
      <c r="V24" s="415" t="s">
        <v>81</v>
      </c>
      <c r="W24" s="416">
        <v>350000.0</v>
      </c>
      <c r="X24" s="416">
        <v>350000.0</v>
      </c>
      <c r="Y24" s="415">
        <v>1.11200000093E12</v>
      </c>
      <c r="Z24" s="413">
        <f t="shared" si="2"/>
        <v>1011002775</v>
      </c>
      <c r="AA24" s="415">
        <v>1.011002775E9</v>
      </c>
      <c r="AB24" s="413"/>
      <c r="AC24" s="413"/>
      <c r="AD24" s="414"/>
      <c r="AE24" s="417">
        <v>46048.0</v>
      </c>
      <c r="AF24" s="417">
        <v>46049.0</v>
      </c>
      <c r="AG24" s="417">
        <v>46050.0</v>
      </c>
      <c r="AH24" s="417">
        <v>46051.0</v>
      </c>
      <c r="AI24" s="417">
        <v>46058.0</v>
      </c>
      <c r="AJ24" s="417">
        <v>46059.0</v>
      </c>
      <c r="AK24" s="417">
        <v>46062.0</v>
      </c>
      <c r="AL24" s="418">
        <v>46063.0</v>
      </c>
      <c r="AM24" s="419">
        <v>46047.0</v>
      </c>
      <c r="AN24" s="419">
        <v>46049.0</v>
      </c>
      <c r="AO24" s="419">
        <v>46050.0</v>
      </c>
      <c r="AP24" s="419">
        <v>46050.0</v>
      </c>
      <c r="AQ24" s="419">
        <v>46056.0</v>
      </c>
      <c r="AR24" s="419">
        <v>46061.0</v>
      </c>
      <c r="AS24" s="419"/>
      <c r="AT24" s="419"/>
      <c r="AU24" s="414"/>
      <c r="AV24" s="440"/>
      <c r="AW24" s="152"/>
      <c r="AX24" s="414"/>
      <c r="AY24" s="421" t="s">
        <v>388</v>
      </c>
      <c r="AZ24" s="415" t="s">
        <v>388</v>
      </c>
      <c r="BA24" s="415" t="s">
        <v>388</v>
      </c>
      <c r="BB24" s="415" t="s">
        <v>388</v>
      </c>
      <c r="BC24" s="415" t="s">
        <v>388</v>
      </c>
      <c r="BD24" s="415"/>
      <c r="BE24" s="421" t="s">
        <v>522</v>
      </c>
      <c r="BF24" s="415" t="s">
        <v>518</v>
      </c>
      <c r="BG24" s="415">
        <v>4.32</v>
      </c>
      <c r="BH24" s="446">
        <v>0.34</v>
      </c>
      <c r="BI24" s="417">
        <v>46053.0</v>
      </c>
      <c r="BJ24" s="425">
        <v>350000.0</v>
      </c>
      <c r="BK24" s="425">
        <v>4000000.0</v>
      </c>
      <c r="BL24" s="425">
        <v>4024515.0</v>
      </c>
      <c r="BM24" s="425">
        <v>4016040.0</v>
      </c>
      <c r="BN24" s="427"/>
    </row>
    <row r="25" ht="18.75" customHeight="1">
      <c r="A25" s="447">
        <f t="shared" si="3"/>
        <v>3</v>
      </c>
      <c r="B25" s="351" t="s">
        <v>523</v>
      </c>
      <c r="C25" s="352"/>
      <c r="D25" s="352" t="s">
        <v>135</v>
      </c>
      <c r="E25" s="448" t="s">
        <v>524</v>
      </c>
      <c r="F25" s="354" t="s">
        <v>388</v>
      </c>
      <c r="G25" s="355"/>
      <c r="H25" s="356" t="str">
        <f t="array" ref="H25">IF(D25="","",XLOOKUP(D25,'Master Data'!K:K,'Master Data'!N:N,"Input in Master Data",0,1))</f>
        <v>-</v>
      </c>
      <c r="I25" s="356" t="str">
        <f t="array" ref="I25">IF(D25="","",XLOOKUP(D25,'Master Data'!K:K,'Master Data'!O:O,"Input in Master Data",0,1))</f>
        <v>GLS</v>
      </c>
      <c r="J25" s="356" t="str">
        <f t="array" ref="J25">if(V25="","",XLOOKUP(V25,Master[Company],Master[Blow],"Unknown",0,1))</f>
        <v/>
      </c>
      <c r="K25" s="356" t="str">
        <f t="array" ref="K25">if(V25="","",XLOOKUP(V25,Master[Company],Master[Pigging],"Unknown",0,1))</f>
        <v/>
      </c>
      <c r="L25" s="356" t="str">
        <f t="array" ref="L25">if(V25="","",XLOOKUP(V25,Master[Company],Master[Load Method],"Unknown",0,1))</f>
        <v/>
      </c>
      <c r="M25" s="356" t="str">
        <f t="array" ref="M25">if(V25="","",XLOOKUP(V25,Master[Company],Master[Line Distance],"Unknown",0,1))</f>
        <v/>
      </c>
      <c r="N25" s="357"/>
      <c r="O25" s="356"/>
      <c r="P25" s="358" t="s">
        <v>510</v>
      </c>
      <c r="Q25" s="356" t="str">
        <f t="array" ref="Q25">if(V25="","",XLOOKUP(V25,Master[Company],Master[Terms],"NA",0,1))</f>
        <v>CIF</v>
      </c>
      <c r="R25" s="356" t="str">
        <f t="shared" si="1"/>
        <v>CPO</v>
      </c>
      <c r="S25" s="356" t="str">
        <f t="array" ref="S25">if(V25="","",XLOOKUP(V25,Master[Company],Master[Group],"NA",0,1))</f>
        <v>Sandabi</v>
      </c>
      <c r="T25" s="356" t="str">
        <f t="array" ref="T25">if(V25="","",XLOOKUP(V25,Master[Company],Master[Loading Location],"NA",0,1))</f>
        <v>Bengkulu</v>
      </c>
      <c r="U25" s="356" t="str">
        <f t="array" ref="U25">if(V25="","",XLOOKUP(V25,Master[Company],Master[Acronym],"NA",0,1))</f>
        <v>PT. SIL</v>
      </c>
      <c r="V25" s="356" t="s">
        <v>55</v>
      </c>
      <c r="W25" s="359">
        <v>1050000.0</v>
      </c>
      <c r="X25" s="359">
        <v>1050000.0</v>
      </c>
      <c r="Y25" s="449" t="str">
        <f t="shared" ref="Y25:Y37" si="6">E25</f>
        <v>1112000000935</v>
      </c>
      <c r="Z25" s="356">
        <f t="shared" si="2"/>
        <v>1011002816</v>
      </c>
      <c r="AA25" s="358">
        <v>1.011002816E9</v>
      </c>
      <c r="AB25" s="358"/>
      <c r="AC25" s="358"/>
      <c r="AD25" s="357"/>
      <c r="AE25" s="360"/>
      <c r="AF25" s="360"/>
      <c r="AG25" s="360"/>
      <c r="AH25" s="360"/>
      <c r="AI25" s="360"/>
      <c r="AJ25" s="360"/>
      <c r="AK25" s="360"/>
      <c r="AL25" s="361"/>
      <c r="AM25" s="360"/>
      <c r="AN25" s="360"/>
      <c r="AO25" s="360"/>
      <c r="AP25" s="360"/>
      <c r="AQ25" s="360"/>
      <c r="AR25" s="360"/>
      <c r="AS25" s="360"/>
      <c r="AT25" s="360"/>
      <c r="AU25" s="357"/>
      <c r="AV25" s="362"/>
      <c r="AW25" s="238"/>
      <c r="AX25" s="357"/>
      <c r="AY25" s="430" t="s">
        <v>388</v>
      </c>
      <c r="AZ25" s="358" t="s">
        <v>388</v>
      </c>
      <c r="BA25" s="358" t="s">
        <v>388</v>
      </c>
      <c r="BB25" s="358" t="s">
        <v>388</v>
      </c>
      <c r="BC25" s="358" t="s">
        <v>388</v>
      </c>
      <c r="BD25" s="358" t="s">
        <v>388</v>
      </c>
      <c r="BE25" s="364"/>
      <c r="BF25" s="356"/>
      <c r="BG25" s="356"/>
      <c r="BH25" s="365"/>
      <c r="BI25" s="366"/>
      <c r="BJ25" s="367"/>
      <c r="BK25" s="367"/>
      <c r="BL25" s="367"/>
      <c r="BM25" s="367"/>
      <c r="BN25" s="368"/>
    </row>
    <row r="26" ht="18.75" customHeight="1">
      <c r="A26" s="369">
        <f t="shared" si="3"/>
        <v>1</v>
      </c>
      <c r="B26" s="370" t="s">
        <v>525</v>
      </c>
      <c r="C26" s="450"/>
      <c r="D26" s="450" t="s">
        <v>135</v>
      </c>
      <c r="E26" s="451" t="s">
        <v>526</v>
      </c>
      <c r="F26" s="452" t="s">
        <v>388</v>
      </c>
      <c r="G26" s="374"/>
      <c r="H26" s="375" t="str">
        <f t="array" ref="H26">IF(D26="","",XLOOKUP(D26,'Master Data'!K:K,'Master Data'!N:N,"Input in Master Data",0,1))</f>
        <v>-</v>
      </c>
      <c r="I26" s="375" t="str">
        <f t="array" ref="I26">IF(D26="","",XLOOKUP(D26,'Master Data'!K:K,'Master Data'!O:O,"Input in Master Data",0,1))</f>
        <v>GLS</v>
      </c>
      <c r="J26" s="375" t="str">
        <f t="array" ref="J26">if(V26="","",XLOOKUP(V26,Master[Company],Master[Blow],"Unknown",0,1))</f>
        <v/>
      </c>
      <c r="K26" s="375" t="str">
        <f t="array" ref="K26">if(V26="","",XLOOKUP(V26,Master[Company],Master[Pigging],"Unknown",0,1))</f>
        <v/>
      </c>
      <c r="L26" s="375" t="str">
        <f t="array" ref="L26">if(V26="","",XLOOKUP(V26,Master[Company],Master[Load Method],"Unknown",0,1))</f>
        <v/>
      </c>
      <c r="M26" s="375" t="str">
        <f t="array" ref="M26">if(V26="","",XLOOKUP(V26,Master[Company],Master[Line Distance],"Unknown",0,1))</f>
        <v/>
      </c>
      <c r="N26" s="376"/>
      <c r="O26" s="375"/>
      <c r="P26" s="375" t="s">
        <v>510</v>
      </c>
      <c r="Q26" s="375" t="str">
        <f t="array" ref="Q26">if(V26="","",XLOOKUP(V26,Master[Company],Master[Terms],"NA",0,1))</f>
        <v>CIF</v>
      </c>
      <c r="R26" s="375" t="str">
        <f t="shared" si="1"/>
        <v>CPO</v>
      </c>
      <c r="S26" s="375" t="str">
        <f t="array" ref="S26">if(V26="","",XLOOKUP(V26,Master[Company],Master[Group],"NA",0,1))</f>
        <v>Sandabi</v>
      </c>
      <c r="T26" s="375" t="str">
        <f t="array" ref="T26">if(V26="","",XLOOKUP(V26,Master[Company],Master[Loading Location],"NA",0,1))</f>
        <v>Bengkulu</v>
      </c>
      <c r="U26" s="375" t="str">
        <f t="array" ref="U26">if(V26="","",XLOOKUP(V26,Master[Company],Master[Acronym],"NA",0,1))</f>
        <v>PT. SIL</v>
      </c>
      <c r="V26" s="375" t="s">
        <v>55</v>
      </c>
      <c r="W26" s="453">
        <v>1400000.0</v>
      </c>
      <c r="X26" s="453">
        <v>1400000.0</v>
      </c>
      <c r="Y26" s="375" t="str">
        <f t="shared" si="6"/>
        <v>015/SIL-JKT/MAR/I/2026</v>
      </c>
      <c r="Z26" s="375">
        <f t="shared" si="2"/>
        <v>1011002830</v>
      </c>
      <c r="AA26" s="375">
        <v>1.01100283E9</v>
      </c>
      <c r="AB26" s="375"/>
      <c r="AC26" s="375"/>
      <c r="AD26" s="376"/>
      <c r="AE26" s="454">
        <v>46044.0</v>
      </c>
      <c r="AF26" s="454">
        <v>46045.0</v>
      </c>
      <c r="AG26" s="454">
        <v>46048.0</v>
      </c>
      <c r="AH26" s="454">
        <v>46049.0</v>
      </c>
      <c r="AI26" s="455">
        <v>46055.0</v>
      </c>
      <c r="AJ26" s="454">
        <v>46056.0</v>
      </c>
      <c r="AK26" s="454">
        <v>46061.0</v>
      </c>
      <c r="AL26" s="456">
        <v>46062.0</v>
      </c>
      <c r="AM26" s="454">
        <v>46045.0</v>
      </c>
      <c r="AN26" s="454">
        <v>46045.0</v>
      </c>
      <c r="AO26" s="454">
        <v>46048.0</v>
      </c>
      <c r="AP26" s="454">
        <v>46048.0</v>
      </c>
      <c r="AQ26" s="457">
        <v>46050.0</v>
      </c>
      <c r="AR26" s="457">
        <v>46050.0</v>
      </c>
      <c r="AS26" s="457">
        <v>46055.0</v>
      </c>
      <c r="AT26" s="457">
        <v>46055.0</v>
      </c>
      <c r="AU26" s="376"/>
      <c r="AV26" s="441" t="s">
        <v>527</v>
      </c>
      <c r="AW26" s="458" t="s">
        <v>528</v>
      </c>
      <c r="AX26" s="376"/>
      <c r="AY26" s="459" t="s">
        <v>388</v>
      </c>
      <c r="AZ26" s="377" t="s">
        <v>388</v>
      </c>
      <c r="BA26" s="377" t="s">
        <v>388</v>
      </c>
      <c r="BB26" s="377" t="s">
        <v>388</v>
      </c>
      <c r="BC26" s="377" t="s">
        <v>388</v>
      </c>
      <c r="BD26" s="377" t="s">
        <v>388</v>
      </c>
      <c r="BE26" s="384"/>
      <c r="BF26" s="375"/>
      <c r="BG26" s="460">
        <v>3.26</v>
      </c>
      <c r="BH26" s="461">
        <v>0.27</v>
      </c>
      <c r="BI26" s="462">
        <v>46048.0</v>
      </c>
      <c r="BJ26" s="445">
        <v>1400000.0</v>
      </c>
      <c r="BK26" s="445">
        <v>2100000.0</v>
      </c>
      <c r="BL26" s="445">
        <v>2102849.0</v>
      </c>
      <c r="BM26" s="445">
        <v>2103509.0</v>
      </c>
      <c r="BN26" s="463">
        <v>2093580.0</v>
      </c>
    </row>
    <row r="27" ht="18.75" customHeight="1">
      <c r="A27" s="407">
        <f t="shared" si="3"/>
        <v>1</v>
      </c>
      <c r="B27" s="415" t="s">
        <v>525</v>
      </c>
      <c r="C27" s="464"/>
      <c r="D27" s="464" t="s">
        <v>135</v>
      </c>
      <c r="E27" s="410" t="s">
        <v>529</v>
      </c>
      <c r="F27" s="411" t="s">
        <v>388</v>
      </c>
      <c r="G27" s="412"/>
      <c r="H27" s="413" t="str">
        <f t="array" ref="H27">IF(D27="","",XLOOKUP(D27,'Master Data'!K:K,'Master Data'!N:N,"Input in Master Data",0,1))</f>
        <v>-</v>
      </c>
      <c r="I27" s="413" t="str">
        <f t="array" ref="I27">IF(D27="","",XLOOKUP(D27,'Master Data'!K:K,'Master Data'!O:O,"Input in Master Data",0,1))</f>
        <v>GLS</v>
      </c>
      <c r="J27" s="413" t="str">
        <f t="array" ref="J27">if(V27="","",XLOOKUP(V27,Master[Company],Master[Blow],"Unknown",0,1))</f>
        <v/>
      </c>
      <c r="K27" s="413" t="str">
        <f t="array" ref="K27">if(V27="","",XLOOKUP(V27,Master[Company],Master[Pigging],"Unknown",0,1))</f>
        <v/>
      </c>
      <c r="L27" s="413" t="str">
        <f t="array" ref="L27">if(V27="","",XLOOKUP(V27,Master[Company],Master[Load Method],"Unknown",0,1))</f>
        <v/>
      </c>
      <c r="M27" s="413" t="str">
        <f t="array" ref="M27">if(V27="","",XLOOKUP(V27,Master[Company],Master[Line Distance],"Unknown",0,1))</f>
        <v/>
      </c>
      <c r="N27" s="414"/>
      <c r="O27" s="413"/>
      <c r="P27" s="415" t="s">
        <v>510</v>
      </c>
      <c r="Q27" s="413" t="str">
        <f t="array" ref="Q27">if(V27="","",XLOOKUP(V27,Master[Company],Master[Terms],"NA",0,1))</f>
        <v>CIF</v>
      </c>
      <c r="R27" s="413" t="str">
        <f t="shared" si="1"/>
        <v>CPO</v>
      </c>
      <c r="S27" s="413" t="str">
        <f t="array" ref="S27">if(V27="","",XLOOKUP(V27,Master[Company],Master[Group],"NA",0,1))</f>
        <v>Sandabi</v>
      </c>
      <c r="T27" s="413" t="str">
        <f t="array" ref="T27">if(V27="","",XLOOKUP(V27,Master[Company],Master[Loading Location],"NA",0,1))</f>
        <v>Bengkulu</v>
      </c>
      <c r="U27" s="413" t="str">
        <f t="array" ref="U27">if(V27="","",XLOOKUP(V27,Master[Company],Master[Acronym],"NA",0,1))</f>
        <v>PT. BNT</v>
      </c>
      <c r="V27" s="415" t="s">
        <v>61</v>
      </c>
      <c r="W27" s="416">
        <v>700000.0</v>
      </c>
      <c r="X27" s="416">
        <v>700000.0</v>
      </c>
      <c r="Y27" s="413" t="str">
        <f t="shared" si="6"/>
        <v>003/BIO-JKT/MAR/I/2026</v>
      </c>
      <c r="Z27" s="413">
        <f t="shared" si="2"/>
        <v>1011002831</v>
      </c>
      <c r="AA27" s="415">
        <v>1.011002831E9</v>
      </c>
      <c r="AB27" s="413"/>
      <c r="AC27" s="413"/>
      <c r="AD27" s="414"/>
      <c r="AE27" s="465">
        <v>46044.0</v>
      </c>
      <c r="AF27" s="465">
        <v>46045.0</v>
      </c>
      <c r="AG27" s="465">
        <v>46048.0</v>
      </c>
      <c r="AH27" s="465">
        <v>46049.0</v>
      </c>
      <c r="AI27" s="466">
        <v>46055.0</v>
      </c>
      <c r="AJ27" s="465">
        <v>46056.0</v>
      </c>
      <c r="AK27" s="465">
        <v>46061.0</v>
      </c>
      <c r="AL27" s="467">
        <v>46062.0</v>
      </c>
      <c r="AM27" s="465">
        <v>46045.0</v>
      </c>
      <c r="AN27" s="465">
        <v>46045.0</v>
      </c>
      <c r="AO27" s="465">
        <v>46048.0</v>
      </c>
      <c r="AP27" s="465">
        <v>46048.0</v>
      </c>
      <c r="AQ27" s="465">
        <v>46050.0</v>
      </c>
      <c r="AR27" s="465">
        <v>46050.0</v>
      </c>
      <c r="AS27" s="465">
        <v>46055.0</v>
      </c>
      <c r="AT27" s="465">
        <v>46055.0</v>
      </c>
      <c r="AU27" s="468" t="s">
        <v>530</v>
      </c>
      <c r="AV27" s="440"/>
      <c r="AW27" s="152"/>
      <c r="AX27" s="414"/>
      <c r="AY27" s="421" t="s">
        <v>388</v>
      </c>
      <c r="AZ27" s="415" t="s">
        <v>388</v>
      </c>
      <c r="BA27" s="415" t="s">
        <v>388</v>
      </c>
      <c r="BB27" s="415" t="s">
        <v>388</v>
      </c>
      <c r="BC27" s="415" t="s">
        <v>388</v>
      </c>
      <c r="BD27" s="415" t="s">
        <v>388</v>
      </c>
      <c r="BE27" s="422"/>
      <c r="BF27" s="413"/>
      <c r="BG27" s="469">
        <v>3.65</v>
      </c>
      <c r="BH27" s="470">
        <v>0.38</v>
      </c>
      <c r="BI27" s="417">
        <v>46048.0</v>
      </c>
      <c r="BJ27" s="471">
        <v>700000.0</v>
      </c>
      <c r="BK27" s="471">
        <v>2100000.0</v>
      </c>
      <c r="BL27" s="471">
        <v>2102849.0</v>
      </c>
      <c r="BM27" s="471">
        <v>2103509.0</v>
      </c>
      <c r="BN27" s="472">
        <v>2093580.0</v>
      </c>
    </row>
    <row r="28" ht="18.75" customHeight="1">
      <c r="A28" s="369">
        <f t="shared" si="3"/>
        <v>2</v>
      </c>
      <c r="B28" s="377" t="s">
        <v>531</v>
      </c>
      <c r="C28" s="450"/>
      <c r="D28" s="450" t="s">
        <v>87</v>
      </c>
      <c r="E28" s="451" t="s">
        <v>532</v>
      </c>
      <c r="F28" s="452" t="s">
        <v>388</v>
      </c>
      <c r="G28" s="374"/>
      <c r="H28" s="375" t="str">
        <f t="array" ref="H28">IF(D28="","",XLOOKUP(D28,'Master Data'!K:K,'Master Data'!N:N,"Input in Master Data",0,1))</f>
        <v>T/C</v>
      </c>
      <c r="I28" s="375" t="str">
        <f t="array" ref="I28">IF(D28="","",XLOOKUP(D28,'Master Data'!K:K,'Master Data'!O:O,"Input in Master Data",0,1))</f>
        <v>Maxima</v>
      </c>
      <c r="J28" s="375" t="str">
        <f t="array" ref="J28">if(V28="","",XLOOKUP(V28,Master[Company],Master[Blow],"Unknown",0,1))</f>
        <v/>
      </c>
      <c r="K28" s="375" t="str">
        <f t="array" ref="K28">if(V28="","",XLOOKUP(V28,Master[Company],Master[Pigging],"Unknown",0,1))</f>
        <v/>
      </c>
      <c r="L28" s="375" t="str">
        <f t="array" ref="L28">if(V28="","",XLOOKUP(V28,Master[Company],Master[Load Method],"Unknown",0,1))</f>
        <v/>
      </c>
      <c r="M28" s="375" t="str">
        <f t="array" ref="M28">if(V28="","",XLOOKUP(V28,Master[Company],Master[Line Distance],"Unknown",0,1))</f>
        <v/>
      </c>
      <c r="N28" s="376"/>
      <c r="O28" s="375"/>
      <c r="P28" s="460" t="s">
        <v>389</v>
      </c>
      <c r="Q28" s="375" t="str">
        <f t="array" ref="Q28">if(V28="","",XLOOKUP(V28,Master[Company],Master[Terms],"NA",0,1))</f>
        <v>FOB</v>
      </c>
      <c r="R28" s="375" t="str">
        <f t="shared" si="1"/>
        <v>CPO</v>
      </c>
      <c r="S28" s="375" t="str">
        <f t="array" ref="S28">if(V28="","",XLOOKUP(V28,Master[Company],Master[Group],"NA",0,1))</f>
        <v>MAS</v>
      </c>
      <c r="T28" s="375" t="str">
        <f t="array" ref="T28">if(V28="","",XLOOKUP(V28,Master[Company],Master[Loading Location],"NA",0,1))</f>
        <v>Pangkal Balam</v>
      </c>
      <c r="U28" s="375" t="str">
        <f t="array" ref="U28">if(V28="","",XLOOKUP(V28,Master[Company],Master[Acronym],"NA",0,1))</f>
        <v>PT. MAS</v>
      </c>
      <c r="V28" s="375" t="s">
        <v>137</v>
      </c>
      <c r="W28" s="453">
        <v>500000.0</v>
      </c>
      <c r="X28" s="453">
        <v>500000.0</v>
      </c>
      <c r="Y28" s="375" t="str">
        <f t="shared" si="6"/>
        <v>054/MAS/CPO-LTC/XII/2025</v>
      </c>
      <c r="Z28" s="375">
        <f t="shared" si="2"/>
        <v>1011002783</v>
      </c>
      <c r="AA28" s="377">
        <v>1.001026841E9</v>
      </c>
      <c r="AB28" s="377">
        <v>1.002000005416E12</v>
      </c>
      <c r="AC28" s="473">
        <v>1.011002783E9</v>
      </c>
      <c r="AD28" s="376"/>
      <c r="AE28" s="474">
        <v>46028.0</v>
      </c>
      <c r="AF28" s="474">
        <v>46029.0</v>
      </c>
      <c r="AG28" s="474">
        <v>46030.0</v>
      </c>
      <c r="AH28" s="474">
        <v>46031.0</v>
      </c>
      <c r="AI28" s="381">
        <v>46045.0</v>
      </c>
      <c r="AJ28" s="474">
        <v>46046.0</v>
      </c>
      <c r="AK28" s="381">
        <v>46049.0</v>
      </c>
      <c r="AL28" s="475">
        <v>46050.0</v>
      </c>
      <c r="AM28" s="381">
        <v>46030.0</v>
      </c>
      <c r="AN28" s="381">
        <v>46034.0</v>
      </c>
      <c r="AO28" s="381">
        <v>46035.0</v>
      </c>
      <c r="AP28" s="381">
        <v>46035.0</v>
      </c>
      <c r="AQ28" s="476">
        <v>46045.0</v>
      </c>
      <c r="AR28" s="381">
        <v>46047.0</v>
      </c>
      <c r="AS28" s="476">
        <v>46052.0</v>
      </c>
      <c r="AT28" s="381">
        <v>46052.0</v>
      </c>
      <c r="AU28" s="376"/>
      <c r="AV28" s="382"/>
      <c r="AW28" s="130" t="s">
        <v>533</v>
      </c>
      <c r="AX28" s="376"/>
      <c r="AY28" s="383" t="s">
        <v>388</v>
      </c>
      <c r="AZ28" s="377" t="s">
        <v>388</v>
      </c>
      <c r="BA28" s="377" t="s">
        <v>388</v>
      </c>
      <c r="BB28" s="377" t="s">
        <v>388</v>
      </c>
      <c r="BC28" s="377" t="s">
        <v>388</v>
      </c>
      <c r="BD28" s="377" t="s">
        <v>388</v>
      </c>
      <c r="BE28" s="383" t="s">
        <v>534</v>
      </c>
      <c r="BF28" s="377" t="s">
        <v>535</v>
      </c>
      <c r="BG28" s="377">
        <v>5.16</v>
      </c>
      <c r="BH28" s="434">
        <v>0.3</v>
      </c>
      <c r="BI28" s="379">
        <v>46049.0</v>
      </c>
      <c r="BJ28" s="387">
        <v>1493531.0</v>
      </c>
      <c r="BK28" s="445">
        <v>5007722.0</v>
      </c>
      <c r="BL28" s="445">
        <v>5029046.0</v>
      </c>
      <c r="BM28" s="445">
        <v>5004840.0</v>
      </c>
      <c r="BN28" s="463">
        <v>4982870.0</v>
      </c>
    </row>
    <row r="29" ht="18.75" customHeight="1">
      <c r="A29" s="407">
        <f t="shared" si="3"/>
        <v>2</v>
      </c>
      <c r="B29" s="415" t="s">
        <v>531</v>
      </c>
      <c r="C29" s="464"/>
      <c r="D29" s="464" t="s">
        <v>87</v>
      </c>
      <c r="E29" s="477" t="s">
        <v>536</v>
      </c>
      <c r="F29" s="411" t="s">
        <v>388</v>
      </c>
      <c r="G29" s="412"/>
      <c r="H29" s="413" t="str">
        <f t="array" ref="H29">IF(D29="","",XLOOKUP(D29,'Master Data'!K:K,'Master Data'!N:N,"Input in Master Data",0,1))</f>
        <v>T/C</v>
      </c>
      <c r="I29" s="413" t="str">
        <f t="array" ref="I29">IF(D29="","",XLOOKUP(D29,'Master Data'!K:K,'Master Data'!O:O,"Input in Master Data",0,1))</f>
        <v>Maxima</v>
      </c>
      <c r="J29" s="413" t="str">
        <f t="array" ref="J29">if(V29="","",XLOOKUP(V29,Master[Company],Master[Blow],"Unknown",0,1))</f>
        <v/>
      </c>
      <c r="K29" s="413" t="str">
        <f t="array" ref="K29">if(V29="","",XLOOKUP(V29,Master[Company],Master[Pigging],"Unknown",0,1))</f>
        <v/>
      </c>
      <c r="L29" s="413" t="str">
        <f t="array" ref="L29">if(V29="","",XLOOKUP(V29,Master[Company],Master[Load Method],"Unknown",0,1))</f>
        <v/>
      </c>
      <c r="M29" s="413" t="str">
        <f t="array" ref="M29">if(V29="","",XLOOKUP(V29,Master[Company],Master[Line Distance],"Unknown",0,1))</f>
        <v/>
      </c>
      <c r="N29" s="414"/>
      <c r="O29" s="413"/>
      <c r="P29" s="415" t="s">
        <v>389</v>
      </c>
      <c r="Q29" s="413" t="str">
        <f t="array" ref="Q29">if(V29="","",XLOOKUP(V29,Master[Company],Master[Terms],"NA",0,1))</f>
        <v>FOB</v>
      </c>
      <c r="R29" s="413" t="str">
        <f t="shared" si="1"/>
        <v>CPO</v>
      </c>
      <c r="S29" s="413" t="str">
        <f t="array" ref="S29">if(V29="","",XLOOKUP(V29,Master[Company],Master[Group],"NA",0,1))</f>
        <v>MAS</v>
      </c>
      <c r="T29" s="413" t="str">
        <f t="array" ref="T29">if(V29="","",XLOOKUP(V29,Master[Company],Master[Loading Location],"NA",0,1))</f>
        <v>Pangkal Balam</v>
      </c>
      <c r="U29" s="413" t="str">
        <f t="array" ref="U29">if(V29="","",XLOOKUP(V29,Master[Company],Master[Acronym],"NA",0,1))</f>
        <v>PT. MAS</v>
      </c>
      <c r="V29" s="413" t="s">
        <v>137</v>
      </c>
      <c r="W29" s="478">
        <v>1000000.0</v>
      </c>
      <c r="X29" s="478">
        <v>1000000.0</v>
      </c>
      <c r="Y29" s="413" t="str">
        <f t="shared" si="6"/>
        <v>055/MAS/CPO-LTC/XII/2025</v>
      </c>
      <c r="Z29" s="413">
        <f t="shared" si="2"/>
        <v>1011002792</v>
      </c>
      <c r="AA29" s="415">
        <v>1.001026909E9</v>
      </c>
      <c r="AB29" s="415">
        <v>1.00200000544E12</v>
      </c>
      <c r="AC29" s="479">
        <v>1.011002792E9</v>
      </c>
      <c r="AD29" s="414"/>
      <c r="AE29" s="480">
        <v>46028.0</v>
      </c>
      <c r="AF29" s="480">
        <v>46029.0</v>
      </c>
      <c r="AG29" s="480">
        <v>46030.0</v>
      </c>
      <c r="AH29" s="480">
        <v>46031.0</v>
      </c>
      <c r="AI29" s="419">
        <v>46045.0</v>
      </c>
      <c r="AJ29" s="480">
        <v>46046.0</v>
      </c>
      <c r="AK29" s="419">
        <v>46049.0</v>
      </c>
      <c r="AL29" s="481">
        <v>46050.0</v>
      </c>
      <c r="AM29" s="419">
        <v>46030.0</v>
      </c>
      <c r="AN29" s="419">
        <v>46034.0</v>
      </c>
      <c r="AO29" s="419">
        <v>46035.0</v>
      </c>
      <c r="AP29" s="419">
        <v>46035.0</v>
      </c>
      <c r="AQ29" s="419">
        <v>46045.0</v>
      </c>
      <c r="AR29" s="419">
        <v>46047.0</v>
      </c>
      <c r="AS29" s="419">
        <v>46052.0</v>
      </c>
      <c r="AT29" s="419">
        <v>46052.0</v>
      </c>
      <c r="AU29" s="414"/>
      <c r="AV29" s="440"/>
      <c r="AW29" s="152"/>
      <c r="AX29" s="414"/>
      <c r="AY29" s="421" t="s">
        <v>388</v>
      </c>
      <c r="AZ29" s="415" t="s">
        <v>388</v>
      </c>
      <c r="BA29" s="415" t="s">
        <v>388</v>
      </c>
      <c r="BB29" s="415" t="s">
        <v>388</v>
      </c>
      <c r="BC29" s="415" t="s">
        <v>388</v>
      </c>
      <c r="BD29" s="415" t="s">
        <v>388</v>
      </c>
      <c r="BE29" s="421" t="s">
        <v>534</v>
      </c>
      <c r="BF29" s="415" t="s">
        <v>535</v>
      </c>
      <c r="BG29" s="415">
        <v>5.16</v>
      </c>
      <c r="BH29" s="446">
        <v>0.3</v>
      </c>
      <c r="BI29" s="417">
        <v>46049.0</v>
      </c>
      <c r="BJ29" s="425">
        <v>1493531.0</v>
      </c>
      <c r="BK29" s="425">
        <v>5007722.0</v>
      </c>
      <c r="BL29" s="425">
        <v>5029046.0</v>
      </c>
      <c r="BM29" s="425">
        <v>5004840.0</v>
      </c>
      <c r="BN29" s="482">
        <v>4982870.0</v>
      </c>
    </row>
    <row r="30" ht="18.75" customHeight="1">
      <c r="A30" s="369">
        <f t="shared" si="3"/>
        <v>3</v>
      </c>
      <c r="B30" s="370" t="s">
        <v>537</v>
      </c>
      <c r="C30" s="371"/>
      <c r="D30" s="371" t="s">
        <v>63</v>
      </c>
      <c r="E30" s="372">
        <v>1.14200000287E12</v>
      </c>
      <c r="F30" s="373" t="s">
        <v>464</v>
      </c>
      <c r="G30" s="374"/>
      <c r="H30" s="375" t="str">
        <f t="array" ref="H30">IF(D30="","",XLOOKUP(D30,'Master Data'!K:K,'Master Data'!N:N,"Input in Master Data",0,1))</f>
        <v>V/C</v>
      </c>
      <c r="I30" s="375" t="str">
        <f t="array" ref="I30">IF(D30="","",XLOOKUP(D30,'Master Data'!K:K,'Master Data'!O:O,"Input in Master Data",0,1))</f>
        <v>SSSS</v>
      </c>
      <c r="J30" s="375" t="str">
        <f t="array" ref="J30">if(V30="","",XLOOKUP(V30,Master[Company],Master[Blow],"Unknown",0,1))</f>
        <v/>
      </c>
      <c r="K30" s="375" t="str">
        <f t="array" ref="K30">if(V30="","",XLOOKUP(V30,Master[Company],Master[Pigging],"Unknown",0,1))</f>
        <v/>
      </c>
      <c r="L30" s="375" t="str">
        <f t="array" ref="L30">if(V30="","",XLOOKUP(V30,Master[Company],Master[Load Method],"Unknown",0,1))</f>
        <v/>
      </c>
      <c r="M30" s="375" t="str">
        <f t="array" ref="M30">if(V30="","",XLOOKUP(V30,Master[Company],Master[Line Distance],"Unknown",0,1))</f>
        <v/>
      </c>
      <c r="N30" s="376"/>
      <c r="O30" s="375"/>
      <c r="P30" s="377" t="s">
        <v>493</v>
      </c>
      <c r="Q30" s="375" t="str">
        <f t="array" ref="Q30">if(V30="","",XLOOKUP(V30,Master[Company],Master[Terms],"NA",0,1))</f>
        <v>FOB</v>
      </c>
      <c r="R30" s="375" t="str">
        <f t="shared" si="1"/>
        <v>CPO</v>
      </c>
      <c r="S30" s="375" t="str">
        <f t="array" ref="S30">if(V30="","",XLOOKUP(V30,Master[Company],Master[Group],"NA",0,1))</f>
        <v>KPN Corp</v>
      </c>
      <c r="T30" s="375" t="str">
        <f t="array" ref="T30">if(V30="","",XLOOKUP(V30,Master[Company],Master[Loading Location],"NA",0,1))</f>
        <v>Gemareksa</v>
      </c>
      <c r="U30" s="375" t="str">
        <f t="array" ref="U30">if(V30="","",XLOOKUP(V30,Master[Company],Master[Acronym],"NA",0,1))</f>
        <v>PT. EUP</v>
      </c>
      <c r="V30" s="377" t="s">
        <v>46</v>
      </c>
      <c r="W30" s="378">
        <v>500000.0</v>
      </c>
      <c r="X30" s="378">
        <v>499400.0</v>
      </c>
      <c r="Y30" s="377">
        <f t="shared" si="6"/>
        <v>1142000002870</v>
      </c>
      <c r="Z30" s="375">
        <f t="shared" si="2"/>
        <v>1011002691</v>
      </c>
      <c r="AA30" s="377">
        <v>1.011002691E9</v>
      </c>
      <c r="AB30" s="375"/>
      <c r="AC30" s="375"/>
      <c r="AD30" s="376"/>
      <c r="AE30" s="379">
        <v>46042.0</v>
      </c>
      <c r="AF30" s="379">
        <v>46043.0</v>
      </c>
      <c r="AG30" s="379">
        <v>46045.0</v>
      </c>
      <c r="AH30" s="379">
        <v>46046.0</v>
      </c>
      <c r="AI30" s="379">
        <v>46053.0</v>
      </c>
      <c r="AJ30" s="379">
        <v>46059.0</v>
      </c>
      <c r="AK30" s="379">
        <v>46063.0</v>
      </c>
      <c r="AL30" s="380">
        <v>46064.0</v>
      </c>
      <c r="AM30" s="381">
        <v>46045.0</v>
      </c>
      <c r="AN30" s="381">
        <v>46045.0</v>
      </c>
      <c r="AO30" s="381">
        <v>46047.0</v>
      </c>
      <c r="AP30" s="381">
        <v>46047.0</v>
      </c>
      <c r="AQ30" s="381"/>
      <c r="AR30" s="381"/>
      <c r="AS30" s="381"/>
      <c r="AT30" s="381"/>
      <c r="AU30" s="376"/>
      <c r="AV30" s="483" t="s">
        <v>538</v>
      </c>
      <c r="AW30" s="442" t="s">
        <v>539</v>
      </c>
      <c r="AX30" s="376"/>
      <c r="AY30" s="383" t="s">
        <v>388</v>
      </c>
      <c r="AZ30" s="377" t="s">
        <v>388</v>
      </c>
      <c r="BA30" s="377" t="s">
        <v>388</v>
      </c>
      <c r="BB30" s="377" t="s">
        <v>388</v>
      </c>
      <c r="BC30" s="377" t="s">
        <v>388</v>
      </c>
      <c r="BD30" s="377"/>
      <c r="BE30" s="459" t="s">
        <v>540</v>
      </c>
      <c r="BF30" s="375"/>
      <c r="BG30" s="377">
        <v>3.7</v>
      </c>
      <c r="BH30" s="434">
        <v>0.25</v>
      </c>
      <c r="BI30" s="386">
        <v>46051.0</v>
      </c>
      <c r="BJ30" s="387">
        <v>499400.0</v>
      </c>
      <c r="BK30" s="484">
        <v>4000488.0</v>
      </c>
      <c r="BL30" s="484">
        <v>4011429.0</v>
      </c>
      <c r="BM30" s="388"/>
      <c r="BN30" s="389"/>
    </row>
    <row r="31" ht="18.75" customHeight="1">
      <c r="A31" s="390">
        <f t="shared" si="3"/>
        <v>3</v>
      </c>
      <c r="B31" s="391" t="s">
        <v>537</v>
      </c>
      <c r="C31" s="337"/>
      <c r="D31" s="337" t="s">
        <v>63</v>
      </c>
      <c r="E31" s="338">
        <v>1.142000002871E12</v>
      </c>
      <c r="F31" s="392" t="s">
        <v>464</v>
      </c>
      <c r="G31" s="393"/>
      <c r="H31" s="341" t="str">
        <f t="array" ref="H31">IF(D31="","",XLOOKUP(D31,'Master Data'!K:K,'Master Data'!N:N,"Input in Master Data",0,1))</f>
        <v>V/C</v>
      </c>
      <c r="I31" s="341" t="str">
        <f t="array" ref="I31">IF(D31="","",XLOOKUP(D31,'Master Data'!K:K,'Master Data'!O:O,"Input in Master Data",0,1))</f>
        <v>SSSS</v>
      </c>
      <c r="J31" s="341" t="str">
        <f t="array" ref="J31">if(V31="","",XLOOKUP(V31,Master[Company],Master[Blow],"Unknown",0,1))</f>
        <v/>
      </c>
      <c r="K31" s="341" t="str">
        <f t="array" ref="K31">if(V31="","",XLOOKUP(V31,Master[Company],Master[Pigging],"Unknown",0,1))</f>
        <v/>
      </c>
      <c r="L31" s="341" t="str">
        <f t="array" ref="L31">if(V31="","",XLOOKUP(V31,Master[Company],Master[Load Method],"Unknown",0,1))</f>
        <v/>
      </c>
      <c r="M31" s="341" t="str">
        <f t="array" ref="M31">if(V31="","",XLOOKUP(V31,Master[Company],Master[Line Distance],"Unknown",0,1))</f>
        <v/>
      </c>
      <c r="N31" s="394"/>
      <c r="O31" s="341"/>
      <c r="P31" s="336" t="s">
        <v>493</v>
      </c>
      <c r="Q31" s="341" t="str">
        <f t="array" ref="Q31">if(V31="","",XLOOKUP(V31,Master[Company],Master[Terms],"NA",0,1))</f>
        <v>FOB</v>
      </c>
      <c r="R31" s="341" t="str">
        <f t="shared" si="1"/>
        <v>CPO</v>
      </c>
      <c r="S31" s="341" t="str">
        <f t="array" ref="S31">if(V31="","",XLOOKUP(V31,Master[Company],Master[Group],"NA",0,1))</f>
        <v>KPN Corp</v>
      </c>
      <c r="T31" s="341" t="str">
        <f t="array" ref="T31">if(V31="","",XLOOKUP(V31,Master[Company],Master[Loading Location],"NA",0,1))</f>
        <v>Gemareksa</v>
      </c>
      <c r="U31" s="341" t="str">
        <f t="array" ref="U31">if(V31="","",XLOOKUP(V31,Master[Company],Master[Acronym],"NA",0,1))</f>
        <v>PT. EUP</v>
      </c>
      <c r="V31" s="336" t="s">
        <v>46</v>
      </c>
      <c r="W31" s="395">
        <v>750000.0</v>
      </c>
      <c r="X31" s="395">
        <v>749720.0</v>
      </c>
      <c r="Y31" s="336">
        <f t="shared" si="6"/>
        <v>1142000002871</v>
      </c>
      <c r="Z31" s="341">
        <f t="shared" si="2"/>
        <v>1011002692</v>
      </c>
      <c r="AA31" s="336">
        <v>1.011002692E9</v>
      </c>
      <c r="AB31" s="341"/>
      <c r="AC31" s="341"/>
      <c r="AD31" s="394"/>
      <c r="AE31" s="396">
        <v>46042.0</v>
      </c>
      <c r="AF31" s="396">
        <v>46043.0</v>
      </c>
      <c r="AG31" s="396">
        <v>46045.0</v>
      </c>
      <c r="AH31" s="396">
        <v>46046.0</v>
      </c>
      <c r="AI31" s="396">
        <v>46053.0</v>
      </c>
      <c r="AJ31" s="396">
        <v>46059.0</v>
      </c>
      <c r="AK31" s="396">
        <v>46063.0</v>
      </c>
      <c r="AL31" s="397">
        <v>46064.0</v>
      </c>
      <c r="AM31" s="398">
        <v>46045.0</v>
      </c>
      <c r="AN31" s="398">
        <v>46045.0</v>
      </c>
      <c r="AO31" s="398">
        <v>46047.0</v>
      </c>
      <c r="AP31" s="398">
        <v>46047.0</v>
      </c>
      <c r="AQ31" s="398"/>
      <c r="AR31" s="398"/>
      <c r="AS31" s="398"/>
      <c r="AT31" s="398"/>
      <c r="AU31" s="394"/>
      <c r="AV31" s="437"/>
      <c r="AX31" s="394"/>
      <c r="AY31" s="400" t="s">
        <v>388</v>
      </c>
      <c r="AZ31" s="336" t="s">
        <v>388</v>
      </c>
      <c r="BA31" s="336" t="s">
        <v>388</v>
      </c>
      <c r="BB31" s="336" t="s">
        <v>388</v>
      </c>
      <c r="BC31" s="336" t="s">
        <v>388</v>
      </c>
      <c r="BD31" s="336"/>
      <c r="BE31" s="400" t="s">
        <v>540</v>
      </c>
      <c r="BF31" s="341"/>
      <c r="BG31" s="336">
        <v>3.7</v>
      </c>
      <c r="BH31" s="438">
        <v>0.25</v>
      </c>
      <c r="BI31" s="403">
        <v>46051.0</v>
      </c>
      <c r="BJ31" s="404">
        <v>749720.0</v>
      </c>
      <c r="BK31" s="404">
        <v>4000488.0</v>
      </c>
      <c r="BL31" s="404">
        <v>4011429.0</v>
      </c>
      <c r="BM31" s="405"/>
      <c r="BN31" s="406"/>
    </row>
    <row r="32" ht="18.75" customHeight="1">
      <c r="A32" s="390">
        <f t="shared" si="3"/>
        <v>3</v>
      </c>
      <c r="B32" s="391" t="s">
        <v>537</v>
      </c>
      <c r="C32" s="337"/>
      <c r="D32" s="337" t="s">
        <v>63</v>
      </c>
      <c r="E32" s="338">
        <v>1.142000002872E12</v>
      </c>
      <c r="F32" s="392" t="s">
        <v>464</v>
      </c>
      <c r="G32" s="393"/>
      <c r="H32" s="341" t="str">
        <f t="array" ref="H32">IF(D32="","",XLOOKUP(D32,'Master Data'!K:K,'Master Data'!N:N,"Input in Master Data",0,1))</f>
        <v>V/C</v>
      </c>
      <c r="I32" s="341" t="str">
        <f t="array" ref="I32">IF(D32="","",XLOOKUP(D32,'Master Data'!K:K,'Master Data'!O:O,"Input in Master Data",0,1))</f>
        <v>SSSS</v>
      </c>
      <c r="J32" s="341" t="str">
        <f t="array" ref="J32">if(V32="","",XLOOKUP(V32,Master[Company],Master[Blow],"Unknown",0,1))</f>
        <v/>
      </c>
      <c r="K32" s="341" t="str">
        <f t="array" ref="K32">if(V32="","",XLOOKUP(V32,Master[Company],Master[Pigging],"Unknown",0,1))</f>
        <v/>
      </c>
      <c r="L32" s="341" t="str">
        <f t="array" ref="L32">if(V32="","",XLOOKUP(V32,Master[Company],Master[Load Method],"Unknown",0,1))</f>
        <v/>
      </c>
      <c r="M32" s="341" t="str">
        <f t="array" ref="M32">if(V32="","",XLOOKUP(V32,Master[Company],Master[Line Distance],"Unknown",0,1))</f>
        <v/>
      </c>
      <c r="N32" s="394"/>
      <c r="O32" s="341"/>
      <c r="P32" s="336" t="s">
        <v>493</v>
      </c>
      <c r="Q32" s="341" t="str">
        <f t="array" ref="Q32">if(V32="","",XLOOKUP(V32,Master[Company],Master[Terms],"NA",0,1))</f>
        <v>FOB</v>
      </c>
      <c r="R32" s="341" t="str">
        <f t="shared" si="1"/>
        <v>CPO</v>
      </c>
      <c r="S32" s="341" t="str">
        <f t="array" ref="S32">if(V32="","",XLOOKUP(V32,Master[Company],Master[Group],"NA",0,1))</f>
        <v>KPN Corp</v>
      </c>
      <c r="T32" s="341" t="str">
        <f t="array" ref="T32">if(V32="","",XLOOKUP(V32,Master[Company],Master[Loading Location],"NA",0,1))</f>
        <v>Gemareksa</v>
      </c>
      <c r="U32" s="341" t="str">
        <f t="array" ref="U32">if(V32="","",XLOOKUP(V32,Master[Company],Master[Acronym],"NA",0,1))</f>
        <v>PT. EUP</v>
      </c>
      <c r="V32" s="336" t="s">
        <v>46</v>
      </c>
      <c r="W32" s="395">
        <v>400000.0</v>
      </c>
      <c r="X32" s="395">
        <v>169470.0</v>
      </c>
      <c r="Y32" s="336">
        <f t="shared" si="6"/>
        <v>1142000002872</v>
      </c>
      <c r="Z32" s="341">
        <f t="shared" si="2"/>
        <v>1011002693</v>
      </c>
      <c r="AA32" s="336">
        <v>1.011002693E9</v>
      </c>
      <c r="AB32" s="341"/>
      <c r="AC32" s="341"/>
      <c r="AD32" s="394"/>
      <c r="AE32" s="396">
        <v>46042.0</v>
      </c>
      <c r="AF32" s="396">
        <v>46043.0</v>
      </c>
      <c r="AG32" s="396">
        <v>46045.0</v>
      </c>
      <c r="AH32" s="396">
        <v>46046.0</v>
      </c>
      <c r="AI32" s="396">
        <v>46053.0</v>
      </c>
      <c r="AJ32" s="396">
        <v>46059.0</v>
      </c>
      <c r="AK32" s="396">
        <v>46063.0</v>
      </c>
      <c r="AL32" s="397">
        <v>46064.0</v>
      </c>
      <c r="AM32" s="398">
        <v>46045.0</v>
      </c>
      <c r="AN32" s="398">
        <v>46045.0</v>
      </c>
      <c r="AO32" s="398">
        <v>46047.0</v>
      </c>
      <c r="AP32" s="398">
        <v>46047.0</v>
      </c>
      <c r="AQ32" s="398"/>
      <c r="AR32" s="398"/>
      <c r="AS32" s="398"/>
      <c r="AT32" s="398"/>
      <c r="AU32" s="394"/>
      <c r="AV32" s="437"/>
      <c r="AX32" s="394"/>
      <c r="AY32" s="400" t="s">
        <v>388</v>
      </c>
      <c r="AZ32" s="336" t="s">
        <v>388</v>
      </c>
      <c r="BA32" s="336" t="s">
        <v>388</v>
      </c>
      <c r="BB32" s="336" t="s">
        <v>388</v>
      </c>
      <c r="BC32" s="336" t="s">
        <v>388</v>
      </c>
      <c r="BD32" s="336"/>
      <c r="BE32" s="400" t="s">
        <v>540</v>
      </c>
      <c r="BF32" s="341"/>
      <c r="BG32" s="336">
        <v>3.7</v>
      </c>
      <c r="BH32" s="438">
        <v>0.25</v>
      </c>
      <c r="BI32" s="403">
        <v>46051.0</v>
      </c>
      <c r="BJ32" s="404">
        <v>169470.0</v>
      </c>
      <c r="BK32" s="404">
        <v>4000488.0</v>
      </c>
      <c r="BL32" s="404">
        <v>4011429.0</v>
      </c>
      <c r="BM32" s="405"/>
      <c r="BN32" s="406"/>
    </row>
    <row r="33" ht="18.75" customHeight="1">
      <c r="A33" s="390">
        <f t="shared" si="3"/>
        <v>3</v>
      </c>
      <c r="B33" s="391" t="s">
        <v>537</v>
      </c>
      <c r="C33" s="337"/>
      <c r="D33" s="337" t="s">
        <v>63</v>
      </c>
      <c r="E33" s="338">
        <v>1.142000002873E12</v>
      </c>
      <c r="F33" s="392" t="s">
        <v>464</v>
      </c>
      <c r="G33" s="393"/>
      <c r="H33" s="341" t="str">
        <f t="array" ref="H33">IF(D33="","",XLOOKUP(D33,'Master Data'!K:K,'Master Data'!N:N,"Input in Master Data",0,1))</f>
        <v>V/C</v>
      </c>
      <c r="I33" s="341" t="str">
        <f t="array" ref="I33">IF(D33="","",XLOOKUP(D33,'Master Data'!K:K,'Master Data'!O:O,"Input in Master Data",0,1))</f>
        <v>SSSS</v>
      </c>
      <c r="J33" s="341" t="str">
        <f t="array" ref="J33">if(V33="","",XLOOKUP(V33,Master[Company],Master[Blow],"Unknown",0,1))</f>
        <v/>
      </c>
      <c r="K33" s="341" t="str">
        <f t="array" ref="K33">if(V33="","",XLOOKUP(V33,Master[Company],Master[Pigging],"Unknown",0,1))</f>
        <v/>
      </c>
      <c r="L33" s="341" t="str">
        <f t="array" ref="L33">if(V33="","",XLOOKUP(V33,Master[Company],Master[Load Method],"Unknown",0,1))</f>
        <v/>
      </c>
      <c r="M33" s="341" t="str">
        <f t="array" ref="M33">if(V33="","",XLOOKUP(V33,Master[Company],Master[Line Distance],"Unknown",0,1))</f>
        <v/>
      </c>
      <c r="N33" s="394"/>
      <c r="O33" s="341"/>
      <c r="P33" s="336" t="s">
        <v>493</v>
      </c>
      <c r="Q33" s="341" t="str">
        <f t="array" ref="Q33">if(V33="","",XLOOKUP(V33,Master[Company],Master[Terms],"NA",0,1))</f>
        <v>FOB</v>
      </c>
      <c r="R33" s="341" t="str">
        <f t="shared" si="1"/>
        <v>CPO</v>
      </c>
      <c r="S33" s="341" t="str">
        <f t="array" ref="S33">if(V33="","",XLOOKUP(V33,Master[Company],Master[Group],"NA",0,1))</f>
        <v>KPN Corp</v>
      </c>
      <c r="T33" s="341" t="str">
        <f t="array" ref="T33">if(V33="","",XLOOKUP(V33,Master[Company],Master[Loading Location],"NA",0,1))</f>
        <v>Gemareksa</v>
      </c>
      <c r="U33" s="341" t="str">
        <f t="array" ref="U33">if(V33="","",XLOOKUP(V33,Master[Company],Master[Acronym],"NA",0,1))</f>
        <v>PT. EUP</v>
      </c>
      <c r="V33" s="336" t="s">
        <v>46</v>
      </c>
      <c r="W33" s="395">
        <v>625000.0</v>
      </c>
      <c r="X33" s="395">
        <v>218086.0</v>
      </c>
      <c r="Y33" s="336">
        <f t="shared" si="6"/>
        <v>1142000002873</v>
      </c>
      <c r="Z33" s="341">
        <f t="shared" si="2"/>
        <v>1011002694</v>
      </c>
      <c r="AA33" s="336">
        <v>1.011002694E9</v>
      </c>
      <c r="AB33" s="341"/>
      <c r="AC33" s="341"/>
      <c r="AD33" s="394"/>
      <c r="AE33" s="396">
        <v>46042.0</v>
      </c>
      <c r="AF33" s="396">
        <v>46043.0</v>
      </c>
      <c r="AG33" s="396">
        <v>46045.0</v>
      </c>
      <c r="AH33" s="396">
        <v>46046.0</v>
      </c>
      <c r="AI33" s="396">
        <v>46053.0</v>
      </c>
      <c r="AJ33" s="396">
        <v>46059.0</v>
      </c>
      <c r="AK33" s="396">
        <v>46063.0</v>
      </c>
      <c r="AL33" s="397">
        <v>46064.0</v>
      </c>
      <c r="AM33" s="398">
        <v>46045.0</v>
      </c>
      <c r="AN33" s="398">
        <v>46045.0</v>
      </c>
      <c r="AO33" s="398">
        <v>46047.0</v>
      </c>
      <c r="AP33" s="398">
        <v>46047.0</v>
      </c>
      <c r="AQ33" s="398"/>
      <c r="AR33" s="398"/>
      <c r="AS33" s="398"/>
      <c r="AT33" s="398"/>
      <c r="AU33" s="394"/>
      <c r="AV33" s="437"/>
      <c r="AX33" s="394"/>
      <c r="AY33" s="400" t="s">
        <v>388</v>
      </c>
      <c r="AZ33" s="336" t="s">
        <v>388</v>
      </c>
      <c r="BA33" s="336" t="s">
        <v>388</v>
      </c>
      <c r="BB33" s="336" t="s">
        <v>388</v>
      </c>
      <c r="BC33" s="336" t="s">
        <v>388</v>
      </c>
      <c r="BD33" s="336"/>
      <c r="BE33" s="400" t="s">
        <v>540</v>
      </c>
      <c r="BF33" s="341"/>
      <c r="BG33" s="336">
        <v>3.7</v>
      </c>
      <c r="BH33" s="438">
        <v>0.25</v>
      </c>
      <c r="BI33" s="403">
        <v>46051.0</v>
      </c>
      <c r="BJ33" s="404">
        <v>218086.0</v>
      </c>
      <c r="BK33" s="404">
        <v>4000488.0</v>
      </c>
      <c r="BL33" s="404">
        <v>4011429.0</v>
      </c>
      <c r="BM33" s="405"/>
      <c r="BN33" s="406"/>
    </row>
    <row r="34" ht="18.75" customHeight="1">
      <c r="A34" s="390">
        <f t="shared" si="3"/>
        <v>3</v>
      </c>
      <c r="B34" s="391" t="s">
        <v>537</v>
      </c>
      <c r="C34" s="337"/>
      <c r="D34" s="337" t="s">
        <v>63</v>
      </c>
      <c r="E34" s="338">
        <v>1.002000005162E12</v>
      </c>
      <c r="F34" s="392" t="s">
        <v>464</v>
      </c>
      <c r="G34" s="393"/>
      <c r="H34" s="341" t="str">
        <f t="array" ref="H34">IF(D34="","",XLOOKUP(D34,'Master Data'!K:K,'Master Data'!N:N,"Input in Master Data",0,1))</f>
        <v>V/C</v>
      </c>
      <c r="I34" s="341" t="str">
        <f t="array" ref="I34">IF(D34="","",XLOOKUP(D34,'Master Data'!K:K,'Master Data'!O:O,"Input in Master Data",0,1))</f>
        <v>SSSS</v>
      </c>
      <c r="J34" s="341" t="str">
        <f t="array" ref="J34">if(V34="","",XLOOKUP(V34,Master[Company],Master[Blow],"Unknown",0,1))</f>
        <v/>
      </c>
      <c r="K34" s="341" t="str">
        <f t="array" ref="K34">if(V34="","",XLOOKUP(V34,Master[Company],Master[Pigging],"Unknown",0,1))</f>
        <v/>
      </c>
      <c r="L34" s="341" t="str">
        <f t="array" ref="L34">if(V34="","",XLOOKUP(V34,Master[Company],Master[Load Method],"Unknown",0,1))</f>
        <v/>
      </c>
      <c r="M34" s="341" t="str">
        <f t="array" ref="M34">if(V34="","",XLOOKUP(V34,Master[Company],Master[Line Distance],"Unknown",0,1))</f>
        <v/>
      </c>
      <c r="N34" s="394"/>
      <c r="O34" s="341"/>
      <c r="P34" s="336" t="s">
        <v>389</v>
      </c>
      <c r="Q34" s="341" t="str">
        <f t="array" ref="Q34">if(V34="","",XLOOKUP(V34,Master[Company],Master[Terms],"NA",0,1))</f>
        <v>FOB</v>
      </c>
      <c r="R34" s="341" t="str">
        <f t="shared" si="1"/>
        <v>CPO</v>
      </c>
      <c r="S34" s="341" t="str">
        <f t="array" ref="S34">if(V34="","",XLOOKUP(V34,Master[Company],Master[Group],"NA",0,1))</f>
        <v>KPN Corp</v>
      </c>
      <c r="T34" s="341" t="str">
        <f t="array" ref="T34">if(V34="","",XLOOKUP(V34,Master[Company],Master[Loading Location],"NA",0,1))</f>
        <v>Gemareksa</v>
      </c>
      <c r="U34" s="341" t="str">
        <f t="array" ref="U34">if(V34="","",XLOOKUP(V34,Master[Company],Master[Acronym],"NA",0,1))</f>
        <v>PT. EUP</v>
      </c>
      <c r="V34" s="336" t="s">
        <v>46</v>
      </c>
      <c r="W34" s="395">
        <v>1000000.0</v>
      </c>
      <c r="X34" s="395">
        <v>356424.0</v>
      </c>
      <c r="Y34" s="336">
        <f t="shared" si="6"/>
        <v>1002000005162</v>
      </c>
      <c r="Z34" s="341">
        <f t="shared" si="2"/>
        <v>1011002654</v>
      </c>
      <c r="AA34" s="336">
        <v>1.011002654E9</v>
      </c>
      <c r="AB34" s="341"/>
      <c r="AC34" s="341"/>
      <c r="AD34" s="394"/>
      <c r="AE34" s="396">
        <v>46042.0</v>
      </c>
      <c r="AF34" s="396">
        <v>46043.0</v>
      </c>
      <c r="AG34" s="396">
        <v>46045.0</v>
      </c>
      <c r="AH34" s="396">
        <v>46046.0</v>
      </c>
      <c r="AI34" s="396">
        <v>46053.0</v>
      </c>
      <c r="AJ34" s="396">
        <v>46059.0</v>
      </c>
      <c r="AK34" s="396">
        <v>46063.0</v>
      </c>
      <c r="AL34" s="397">
        <v>46064.0</v>
      </c>
      <c r="AM34" s="398">
        <v>46045.0</v>
      </c>
      <c r="AN34" s="398">
        <v>46045.0</v>
      </c>
      <c r="AO34" s="398">
        <v>46047.0</v>
      </c>
      <c r="AP34" s="398">
        <v>46047.0</v>
      </c>
      <c r="AQ34" s="398"/>
      <c r="AR34" s="398"/>
      <c r="AS34" s="398"/>
      <c r="AT34" s="398"/>
      <c r="AU34" s="394"/>
      <c r="AV34" s="437"/>
      <c r="AX34" s="394"/>
      <c r="AY34" s="400" t="s">
        <v>388</v>
      </c>
      <c r="AZ34" s="336" t="s">
        <v>388</v>
      </c>
      <c r="BA34" s="336" t="s">
        <v>388</v>
      </c>
      <c r="BB34" s="336" t="s">
        <v>388</v>
      </c>
      <c r="BC34" s="336" t="s">
        <v>388</v>
      </c>
      <c r="BD34" s="336"/>
      <c r="BE34" s="400" t="s">
        <v>540</v>
      </c>
      <c r="BF34" s="341"/>
      <c r="BG34" s="336">
        <v>3.7</v>
      </c>
      <c r="BH34" s="438">
        <v>0.25</v>
      </c>
      <c r="BI34" s="403">
        <v>46051.0</v>
      </c>
      <c r="BJ34" s="404">
        <v>356424.0</v>
      </c>
      <c r="BK34" s="404">
        <v>4000488.0</v>
      </c>
      <c r="BL34" s="404">
        <v>4011429.0</v>
      </c>
      <c r="BM34" s="405"/>
      <c r="BN34" s="406"/>
    </row>
    <row r="35" ht="18.75" customHeight="1">
      <c r="A35" s="390">
        <f t="shared" si="3"/>
        <v>3</v>
      </c>
      <c r="B35" s="391" t="s">
        <v>537</v>
      </c>
      <c r="C35" s="337"/>
      <c r="D35" s="337" t="s">
        <v>63</v>
      </c>
      <c r="E35" s="338">
        <v>1.002000005163E12</v>
      </c>
      <c r="F35" s="392" t="s">
        <v>464</v>
      </c>
      <c r="G35" s="393"/>
      <c r="H35" s="341" t="str">
        <f t="array" ref="H35">IF(D35="","",XLOOKUP(D35,'Master Data'!K:K,'Master Data'!N:N,"Input in Master Data",0,1))</f>
        <v>V/C</v>
      </c>
      <c r="I35" s="341" t="str">
        <f t="array" ref="I35">IF(D35="","",XLOOKUP(D35,'Master Data'!K:K,'Master Data'!O:O,"Input in Master Data",0,1))</f>
        <v>SSSS</v>
      </c>
      <c r="J35" s="341" t="str">
        <f t="array" ref="J35">if(V35="","",XLOOKUP(V35,Master[Company],Master[Blow],"Unknown",0,1))</f>
        <v/>
      </c>
      <c r="K35" s="341" t="str">
        <f t="array" ref="K35">if(V35="","",XLOOKUP(V35,Master[Company],Master[Pigging],"Unknown",0,1))</f>
        <v/>
      </c>
      <c r="L35" s="341" t="str">
        <f t="array" ref="L35">if(V35="","",XLOOKUP(V35,Master[Company],Master[Load Method],"Unknown",0,1))</f>
        <v/>
      </c>
      <c r="M35" s="341" t="str">
        <f t="array" ref="M35">if(V35="","",XLOOKUP(V35,Master[Company],Master[Line Distance],"Unknown",0,1))</f>
        <v/>
      </c>
      <c r="N35" s="394"/>
      <c r="O35" s="341"/>
      <c r="P35" s="336" t="s">
        <v>389</v>
      </c>
      <c r="Q35" s="341" t="str">
        <f t="array" ref="Q35">if(V35="","",XLOOKUP(V35,Master[Company],Master[Terms],"NA",0,1))</f>
        <v>FOB</v>
      </c>
      <c r="R35" s="341" t="str">
        <f t="shared" si="1"/>
        <v>CPO</v>
      </c>
      <c r="S35" s="341" t="str">
        <f t="array" ref="S35">if(V35="","",XLOOKUP(V35,Master[Company],Master[Group],"NA",0,1))</f>
        <v>KPN Corp</v>
      </c>
      <c r="T35" s="341" t="str">
        <f t="array" ref="T35">if(V35="","",XLOOKUP(V35,Master[Company],Master[Loading Location],"NA",0,1))</f>
        <v>Gemareksa</v>
      </c>
      <c r="U35" s="341" t="str">
        <f t="array" ref="U35">if(V35="","",XLOOKUP(V35,Master[Company],Master[Acronym],"NA",0,1))</f>
        <v>PT. EUP</v>
      </c>
      <c r="V35" s="336" t="s">
        <v>46</v>
      </c>
      <c r="W35" s="395">
        <v>400000.0</v>
      </c>
      <c r="X35" s="395">
        <v>20480.0</v>
      </c>
      <c r="Y35" s="336">
        <f t="shared" si="6"/>
        <v>1002000005163</v>
      </c>
      <c r="Z35" s="341">
        <f t="shared" si="2"/>
        <v>1011002655</v>
      </c>
      <c r="AA35" s="336">
        <v>1.011002655E9</v>
      </c>
      <c r="AB35" s="341"/>
      <c r="AC35" s="341"/>
      <c r="AD35" s="394"/>
      <c r="AE35" s="396">
        <v>46042.0</v>
      </c>
      <c r="AF35" s="396">
        <v>46043.0</v>
      </c>
      <c r="AG35" s="396">
        <v>46045.0</v>
      </c>
      <c r="AH35" s="396">
        <v>46046.0</v>
      </c>
      <c r="AI35" s="396">
        <v>46053.0</v>
      </c>
      <c r="AJ35" s="396">
        <v>46059.0</v>
      </c>
      <c r="AK35" s="396">
        <v>46063.0</v>
      </c>
      <c r="AL35" s="397">
        <v>46064.0</v>
      </c>
      <c r="AM35" s="398">
        <v>46045.0</v>
      </c>
      <c r="AN35" s="398">
        <v>46045.0</v>
      </c>
      <c r="AO35" s="398">
        <v>46047.0</v>
      </c>
      <c r="AP35" s="398">
        <v>46047.0</v>
      </c>
      <c r="AQ35" s="398"/>
      <c r="AR35" s="398"/>
      <c r="AS35" s="398"/>
      <c r="AT35" s="398"/>
      <c r="AU35" s="394"/>
      <c r="AV35" s="437"/>
      <c r="AX35" s="394"/>
      <c r="AY35" s="400" t="s">
        <v>388</v>
      </c>
      <c r="AZ35" s="336" t="s">
        <v>388</v>
      </c>
      <c r="BA35" s="336" t="s">
        <v>388</v>
      </c>
      <c r="BB35" s="336" t="s">
        <v>388</v>
      </c>
      <c r="BC35" s="336" t="s">
        <v>388</v>
      </c>
      <c r="BD35" s="336"/>
      <c r="BE35" s="400" t="s">
        <v>540</v>
      </c>
      <c r="BF35" s="341"/>
      <c r="BG35" s="336">
        <v>3.7</v>
      </c>
      <c r="BH35" s="438">
        <v>0.25</v>
      </c>
      <c r="BI35" s="403">
        <v>46051.0</v>
      </c>
      <c r="BJ35" s="404">
        <v>20480.0</v>
      </c>
      <c r="BK35" s="404">
        <v>4000488.0</v>
      </c>
      <c r="BL35" s="404">
        <v>4011429.0</v>
      </c>
      <c r="BM35" s="405"/>
      <c r="BN35" s="406"/>
    </row>
    <row r="36" ht="18.75" customHeight="1">
      <c r="A36" s="428">
        <f t="shared" si="3"/>
        <v>1</v>
      </c>
      <c r="B36" s="351" t="s">
        <v>541</v>
      </c>
      <c r="C36" s="352"/>
      <c r="D36" s="352" t="s">
        <v>74</v>
      </c>
      <c r="E36" s="353">
        <v>1.014002804E9</v>
      </c>
      <c r="F36" s="429" t="s">
        <v>483</v>
      </c>
      <c r="G36" s="355"/>
      <c r="H36" s="356" t="str">
        <f t="array" ref="H36">IF(D36="","",XLOOKUP(D36,'Master Data'!K:K,'Master Data'!N:N,"Input in Master Data",0,1))</f>
        <v>T/C</v>
      </c>
      <c r="I36" s="356" t="str">
        <f t="array" ref="I36">IF(D36="","",XLOOKUP(D36,'Master Data'!K:K,'Master Data'!O:O,"Input in Master Data",0,1))</f>
        <v>Maxima</v>
      </c>
      <c r="J36" s="356" t="str">
        <f t="array" ref="J36">if(V36="","",XLOOKUP(V36,Master[Company],Master[Blow],"Unknown",0,1))</f>
        <v/>
      </c>
      <c r="K36" s="356" t="str">
        <f t="array" ref="K36">if(V36="","",XLOOKUP(V36,Master[Company],Master[Pigging],"Unknown",0,1))</f>
        <v/>
      </c>
      <c r="L36" s="356" t="str">
        <f t="array" ref="L36">if(V36="","",XLOOKUP(V36,Master[Company],Master[Load Method],"Unknown",0,1))</f>
        <v/>
      </c>
      <c r="M36" s="356" t="str">
        <f t="array" ref="M36">if(V36="","",XLOOKUP(V36,Master[Company],Master[Line Distance],"Unknown",0,1))</f>
        <v/>
      </c>
      <c r="N36" s="357"/>
      <c r="O36" s="356"/>
      <c r="P36" s="358" t="s">
        <v>510</v>
      </c>
      <c r="Q36" s="356" t="str">
        <f t="array" ref="Q36">if(V36="","",XLOOKUP(V36,Master[Company],Master[Terms],"NA",0,1))</f>
        <v>FOB</v>
      </c>
      <c r="R36" s="356" t="str">
        <f t="shared" si="1"/>
        <v>CPO</v>
      </c>
      <c r="S36" s="356" t="str">
        <f t="array" ref="S36">if(V36="","",XLOOKUP(V36,Master[Company],Master[Group],"NA",0,1))</f>
        <v>Bomba</v>
      </c>
      <c r="T36" s="356" t="str">
        <f t="array" ref="T36">if(V36="","",XLOOKUP(V36,Master[Company],Master[Loading Location],"NA",0,1))</f>
        <v>Prambatan</v>
      </c>
      <c r="U36" s="356" t="str">
        <f t="array" ref="U36">if(V36="","",XLOOKUP(V36,Master[Company],Master[Acronym],"NA",0,1))</f>
        <v>PT. GBS</v>
      </c>
      <c r="V36" s="358" t="s">
        <v>75</v>
      </c>
      <c r="W36" s="359">
        <v>5000000.0</v>
      </c>
      <c r="X36" s="359">
        <v>5000000.0</v>
      </c>
      <c r="Y36" s="358">
        <f t="shared" si="6"/>
        <v>1014002804</v>
      </c>
      <c r="Z36" s="356">
        <f t="shared" si="2"/>
        <v>1011002804</v>
      </c>
      <c r="AA36" s="358">
        <v>1.011002804E9</v>
      </c>
      <c r="AB36" s="356"/>
      <c r="AC36" s="356"/>
      <c r="AD36" s="357"/>
      <c r="AE36" s="485">
        <v>46061.0</v>
      </c>
      <c r="AF36" s="485">
        <v>46062.0</v>
      </c>
      <c r="AG36" s="485">
        <f>AF36+5</f>
        <v>46067</v>
      </c>
      <c r="AH36" s="485">
        <v>46068.0</v>
      </c>
      <c r="AI36" s="485"/>
      <c r="AJ36" s="485"/>
      <c r="AK36" s="485"/>
      <c r="AL36" s="486"/>
      <c r="AM36" s="487">
        <v>46062.0</v>
      </c>
      <c r="AN36" s="488"/>
      <c r="AO36" s="488"/>
      <c r="AP36" s="488"/>
      <c r="AQ36" s="488"/>
      <c r="AR36" s="488"/>
      <c r="AS36" s="488"/>
      <c r="AT36" s="488"/>
      <c r="AU36" s="357"/>
      <c r="AV36" s="489" t="s">
        <v>542</v>
      </c>
      <c r="AW36" s="238"/>
      <c r="AX36" s="357"/>
      <c r="AY36" s="430" t="s">
        <v>388</v>
      </c>
      <c r="AZ36" s="358" t="s">
        <v>388</v>
      </c>
      <c r="BA36" s="358" t="s">
        <v>388</v>
      </c>
      <c r="BB36" s="358"/>
      <c r="BC36" s="358"/>
      <c r="BD36" s="358"/>
      <c r="BE36" s="364"/>
      <c r="BF36" s="356"/>
      <c r="BG36" s="356"/>
      <c r="BH36" s="365"/>
      <c r="BI36" s="366"/>
      <c r="BJ36" s="431"/>
      <c r="BK36" s="367"/>
      <c r="BL36" s="367"/>
      <c r="BM36" s="367"/>
      <c r="BN36" s="368"/>
    </row>
    <row r="37" ht="18.75" customHeight="1">
      <c r="A37" s="407">
        <f t="shared" si="3"/>
        <v>2</v>
      </c>
      <c r="B37" s="408" t="s">
        <v>543</v>
      </c>
      <c r="C37" s="490"/>
      <c r="D37" s="490" t="s">
        <v>195</v>
      </c>
      <c r="E37" s="338" t="str">
        <f t="shared" ref="E37:E38" si="7">V37</f>
        <v>Bulking Kumai</v>
      </c>
      <c r="F37" s="411" t="s">
        <v>319</v>
      </c>
      <c r="G37" s="412"/>
      <c r="H37" s="478" t="str">
        <f t="array" ref="H37">IF(D37="","",XLOOKUP(D37,'Master Data'!K:K,'Master Data'!N:N,"Input in Master Data",0,1))</f>
        <v>V/C</v>
      </c>
      <c r="I37" s="478" t="str">
        <f t="array" ref="I37">IF(D37="","",XLOOKUP(D37,'Master Data'!K:K,'Master Data'!O:O,"Input in Master Data",0,1))</f>
        <v>SKS</v>
      </c>
      <c r="J37" s="413" t="str">
        <f t="array" ref="J37">if(V37="","",XLOOKUP(V37,Master[Company],Master[Blow],"Unknown",0,1))</f>
        <v/>
      </c>
      <c r="K37" s="413" t="str">
        <f t="array" ref="K37">if(V37="","",XLOOKUP(V37,Master[Company],Master[Pigging],"Unknown",0,1))</f>
        <v/>
      </c>
      <c r="L37" s="413" t="str">
        <f t="array" ref="L37">if(V37="","",XLOOKUP(V37,Master[Company],Master[Load Method],"Unknown",0,1))</f>
        <v/>
      </c>
      <c r="M37" s="413" t="str">
        <f t="array" ref="M37">if(V37="","",XLOOKUP(V37,Master[Company],Master[Line Distance],"Unknown",0,1))</f>
        <v/>
      </c>
      <c r="N37" s="414"/>
      <c r="O37" s="413"/>
      <c r="P37" s="408"/>
      <c r="Q37" s="413" t="str">
        <f t="array" ref="Q37">if(V37="","",XLOOKUP(V37,Master[Company],Master[Terms],"NA",0,1))</f>
        <v>FOB</v>
      </c>
      <c r="R37" s="413" t="str">
        <f t="shared" si="1"/>
        <v>CPO</v>
      </c>
      <c r="S37" s="413" t="str">
        <f t="array" ref="S37">if(V37="","",XLOOKUP(V37,Master[Company],Master[Group],"NA",0,1))</f>
        <v>KPN Corp</v>
      </c>
      <c r="T37" s="413" t="str">
        <f t="array" ref="T37">if(V37="","",XLOOKUP(V37,Master[Company],Master[Loading Location],"NA",0,1))</f>
        <v>Gemareksa</v>
      </c>
      <c r="U37" s="413" t="str">
        <f t="array" ref="U37">if(V37="","",XLOOKUP(V37,Master[Company],Master[Acronym],"NA",0,1))</f>
        <v>PT. EUP</v>
      </c>
      <c r="V37" s="415" t="s">
        <v>46</v>
      </c>
      <c r="W37" s="491">
        <v>4500000.0</v>
      </c>
      <c r="X37" s="416">
        <v>4500000.0</v>
      </c>
      <c r="Y37" s="415" t="str">
        <f t="shared" si="6"/>
        <v>Bulking Kumai</v>
      </c>
      <c r="Z37" s="413" t="str">
        <f t="shared" si="2"/>
        <v>TBN</v>
      </c>
      <c r="AA37" s="408" t="s">
        <v>241</v>
      </c>
      <c r="AB37" s="413"/>
      <c r="AC37" s="413"/>
      <c r="AD37" s="414"/>
      <c r="AE37" s="492">
        <v>46061.0</v>
      </c>
      <c r="AF37" s="492">
        <v>46064.0</v>
      </c>
      <c r="AG37" s="492">
        <v>46066.0</v>
      </c>
      <c r="AH37" s="492">
        <v>46067.0</v>
      </c>
      <c r="AI37" s="417"/>
      <c r="AJ37" s="417"/>
      <c r="AK37" s="417"/>
      <c r="AL37" s="418"/>
      <c r="AM37" s="493"/>
      <c r="AN37" s="419"/>
      <c r="AO37" s="419"/>
      <c r="AP37" s="419"/>
      <c r="AQ37" s="419"/>
      <c r="AR37" s="419"/>
      <c r="AS37" s="419"/>
      <c r="AT37" s="419"/>
      <c r="AU37" s="414"/>
      <c r="AV37" s="420"/>
      <c r="AW37" s="313"/>
      <c r="AX37" s="414"/>
      <c r="AY37" s="421"/>
      <c r="AZ37" s="415"/>
      <c r="BA37" s="415"/>
      <c r="BB37" s="415"/>
      <c r="BC37" s="415"/>
      <c r="BD37" s="415"/>
      <c r="BE37" s="422"/>
      <c r="BF37" s="413"/>
      <c r="BG37" s="413"/>
      <c r="BH37" s="423"/>
      <c r="BI37" s="424"/>
      <c r="BJ37" s="425"/>
      <c r="BK37" s="426"/>
      <c r="BL37" s="426"/>
      <c r="BM37" s="426"/>
      <c r="BN37" s="427"/>
    </row>
    <row r="38" ht="18.75" customHeight="1">
      <c r="A38" s="390">
        <f t="shared" si="3"/>
        <v>3</v>
      </c>
      <c r="B38" s="391" t="s">
        <v>544</v>
      </c>
      <c r="C38" s="337"/>
      <c r="D38" s="337" t="s">
        <v>224</v>
      </c>
      <c r="E38" s="338" t="str">
        <f t="shared" si="7"/>
        <v>Bulking Kumai</v>
      </c>
      <c r="F38" s="392" t="s">
        <v>483</v>
      </c>
      <c r="G38" s="393"/>
      <c r="H38" s="342" t="str">
        <f t="array" ref="H38">IF(D38="","",XLOOKUP(D38,'Master Data'!K:K,'Master Data'!N:N,"Input in Master Data",0,1))</f>
        <v>V/C</v>
      </c>
      <c r="I38" s="341" t="str">
        <f t="array" ref="I38">IF(D38="","",XLOOKUP(D38,'Master Data'!K:K,'Master Data'!O:O,"Input in Master Data",0,1))</f>
        <v>SSSS</v>
      </c>
      <c r="J38" s="341" t="str">
        <f t="array" ref="J38">if(V38="","",XLOOKUP(V38,Master[Company],Master[Blow],"Unknown",0,1))</f>
        <v/>
      </c>
      <c r="K38" s="341" t="str">
        <f t="array" ref="K38">if(V38="","",XLOOKUP(V38,Master[Company],Master[Pigging],"Unknown",0,1))</f>
        <v/>
      </c>
      <c r="L38" s="341" t="str">
        <f t="array" ref="L38">if(V38="","",XLOOKUP(V38,Master[Company],Master[Load Method],"Unknown",0,1))</f>
        <v/>
      </c>
      <c r="M38" s="341" t="str">
        <f t="array" ref="M38">if(V38="","",XLOOKUP(V38,Master[Company],Master[Line Distance],"Unknown",0,1))</f>
        <v/>
      </c>
      <c r="N38" s="394"/>
      <c r="O38" s="341"/>
      <c r="P38" s="336"/>
      <c r="Q38" s="341" t="str">
        <f t="array" ref="Q38">if(V38="","",XLOOKUP(V38,Master[Company],Master[Terms],"NA",0,1))</f>
        <v>FOB</v>
      </c>
      <c r="R38" s="341" t="str">
        <f t="shared" si="1"/>
        <v>CPO</v>
      </c>
      <c r="S38" s="341" t="str">
        <f t="array" ref="S38">if(V38="","",XLOOKUP(V38,Master[Company],Master[Group],"NA",0,1))</f>
        <v>KPN Corp</v>
      </c>
      <c r="T38" s="341" t="str">
        <f t="array" ref="T38">if(V38="","",XLOOKUP(V38,Master[Company],Master[Loading Location],"NA",0,1))</f>
        <v>Gemareksa</v>
      </c>
      <c r="U38" s="341" t="str">
        <f t="array" ref="U38">if(V38="","",XLOOKUP(V38,Master[Company],Master[Acronym],"NA",0,1))</f>
        <v>PT. EUP</v>
      </c>
      <c r="V38" s="336" t="s">
        <v>46</v>
      </c>
      <c r="W38" s="395">
        <v>4000000.0</v>
      </c>
      <c r="X38" s="395">
        <v>4000000.0</v>
      </c>
      <c r="Y38" s="336" t="s">
        <v>545</v>
      </c>
      <c r="Z38" s="341" t="str">
        <f t="shared" si="2"/>
        <v>TBN</v>
      </c>
      <c r="AA38" s="391" t="s">
        <v>241</v>
      </c>
      <c r="AB38" s="341"/>
      <c r="AC38" s="341"/>
      <c r="AD38" s="394"/>
      <c r="AE38" s="396">
        <v>46059.0</v>
      </c>
      <c r="AF38" s="396">
        <v>46060.0</v>
      </c>
      <c r="AG38" s="396">
        <v>46062.0</v>
      </c>
      <c r="AH38" s="396">
        <v>46063.0</v>
      </c>
      <c r="AI38" s="396">
        <v>46070.0</v>
      </c>
      <c r="AJ38" s="396"/>
      <c r="AK38" s="396"/>
      <c r="AL38" s="397"/>
      <c r="AM38" s="494">
        <v>46062.0</v>
      </c>
      <c r="AN38" s="398"/>
      <c r="AO38" s="398"/>
      <c r="AP38" s="398"/>
      <c r="AQ38" s="398"/>
      <c r="AR38" s="398"/>
      <c r="AS38" s="398"/>
      <c r="AT38" s="398"/>
      <c r="AU38" s="394"/>
      <c r="AV38" s="346" t="s">
        <v>546</v>
      </c>
      <c r="AW38" s="306"/>
      <c r="AX38" s="394"/>
      <c r="AY38" s="400" t="s">
        <v>241</v>
      </c>
      <c r="AZ38" s="336" t="s">
        <v>241</v>
      </c>
      <c r="BA38" s="336"/>
      <c r="BB38" s="336"/>
      <c r="BC38" s="336"/>
      <c r="BD38" s="336"/>
      <c r="BE38" s="400" t="s">
        <v>517</v>
      </c>
      <c r="BF38" s="341"/>
      <c r="BG38" s="341"/>
      <c r="BH38" s="402"/>
      <c r="BI38" s="403"/>
      <c r="BJ38" s="404"/>
      <c r="BK38" s="405"/>
      <c r="BL38" s="405"/>
      <c r="BM38" s="405"/>
      <c r="BN38" s="406"/>
    </row>
    <row r="39" ht="18.75" customHeight="1">
      <c r="A39" s="369">
        <f t="shared" si="3"/>
        <v>1</v>
      </c>
      <c r="B39" s="370" t="s">
        <v>547</v>
      </c>
      <c r="C39" s="371"/>
      <c r="D39" s="371" t="s">
        <v>70</v>
      </c>
      <c r="E39" s="495" t="s">
        <v>548</v>
      </c>
      <c r="F39" s="373" t="s">
        <v>483</v>
      </c>
      <c r="G39" s="375"/>
      <c r="H39" s="375" t="s">
        <v>27</v>
      </c>
      <c r="I39" s="375" t="s">
        <v>28</v>
      </c>
      <c r="J39" s="375"/>
      <c r="K39" s="375"/>
      <c r="L39" s="375"/>
      <c r="M39" s="375"/>
      <c r="N39" s="376"/>
      <c r="O39" s="375"/>
      <c r="P39" s="377" t="s">
        <v>510</v>
      </c>
      <c r="Q39" s="375" t="s">
        <v>21</v>
      </c>
      <c r="R39" s="375" t="s">
        <v>549</v>
      </c>
      <c r="S39" s="375" t="s">
        <v>48</v>
      </c>
      <c r="T39" s="375" t="s">
        <v>83</v>
      </c>
      <c r="U39" s="375" t="s">
        <v>82</v>
      </c>
      <c r="V39" s="377" t="s">
        <v>81</v>
      </c>
      <c r="W39" s="387">
        <v>500000.0</v>
      </c>
      <c r="X39" s="387">
        <v>500000.0</v>
      </c>
      <c r="Y39" s="496" t="s">
        <v>550</v>
      </c>
      <c r="Z39" s="377">
        <v>1.011002808E9</v>
      </c>
      <c r="AA39" s="377">
        <v>1.011002808E9</v>
      </c>
      <c r="AB39" s="375"/>
      <c r="AC39" s="375"/>
      <c r="AD39" s="376"/>
      <c r="AE39" s="381">
        <v>46051.0</v>
      </c>
      <c r="AF39" s="381">
        <v>46052.0</v>
      </c>
      <c r="AG39" s="381">
        <v>46055.0</v>
      </c>
      <c r="AH39" s="381">
        <v>46055.0</v>
      </c>
      <c r="AI39" s="381">
        <v>46069.0</v>
      </c>
      <c r="AJ39" s="474"/>
      <c r="AK39" s="474"/>
      <c r="AL39" s="475" t="s">
        <v>551</v>
      </c>
      <c r="AM39" s="381">
        <v>46052.0</v>
      </c>
      <c r="AN39" s="381">
        <v>46056.0</v>
      </c>
      <c r="AO39" s="381">
        <v>46057.0</v>
      </c>
      <c r="AP39" s="381">
        <v>46059.0</v>
      </c>
      <c r="AQ39" s="474"/>
      <c r="AR39" s="474"/>
      <c r="AS39" s="474"/>
      <c r="AT39" s="474"/>
      <c r="AU39" s="376"/>
      <c r="AV39" s="483" t="s">
        <v>552</v>
      </c>
      <c r="AW39" s="230"/>
      <c r="AX39" s="376"/>
      <c r="AY39" s="377" t="s">
        <v>388</v>
      </c>
      <c r="AZ39" s="377" t="s">
        <v>388</v>
      </c>
      <c r="BA39" s="377" t="s">
        <v>388</v>
      </c>
      <c r="BB39" s="377" t="s">
        <v>388</v>
      </c>
      <c r="BC39" s="375"/>
      <c r="BD39" s="375"/>
      <c r="BE39" s="383" t="s">
        <v>534</v>
      </c>
      <c r="BF39" s="375"/>
      <c r="BG39" s="377">
        <v>4.28</v>
      </c>
      <c r="BH39" s="434">
        <v>0.36</v>
      </c>
      <c r="BI39" s="379">
        <v>46059.0</v>
      </c>
      <c r="BJ39" s="387">
        <v>500000.0</v>
      </c>
      <c r="BK39" s="388"/>
      <c r="BL39" s="388"/>
      <c r="BM39" s="388"/>
      <c r="BN39" s="389"/>
    </row>
    <row r="40" ht="18.75" customHeight="1">
      <c r="A40" s="390">
        <f t="shared" si="3"/>
        <v>1</v>
      </c>
      <c r="B40" s="391" t="s">
        <v>547</v>
      </c>
      <c r="C40" s="337"/>
      <c r="D40" s="337" t="s">
        <v>70</v>
      </c>
      <c r="E40" s="497" t="s">
        <v>553</v>
      </c>
      <c r="F40" s="392" t="s">
        <v>483</v>
      </c>
      <c r="G40" s="341"/>
      <c r="H40" s="341" t="s">
        <v>27</v>
      </c>
      <c r="I40" s="341" t="s">
        <v>28</v>
      </c>
      <c r="J40" s="341"/>
      <c r="K40" s="341"/>
      <c r="L40" s="341"/>
      <c r="M40" s="341"/>
      <c r="N40" s="394"/>
      <c r="O40" s="341"/>
      <c r="P40" s="336" t="s">
        <v>510</v>
      </c>
      <c r="Q40" s="341" t="s">
        <v>21</v>
      </c>
      <c r="R40" s="341" t="s">
        <v>549</v>
      </c>
      <c r="S40" s="341" t="s">
        <v>48</v>
      </c>
      <c r="T40" s="341" t="s">
        <v>83</v>
      </c>
      <c r="U40" s="341" t="s">
        <v>82</v>
      </c>
      <c r="V40" s="336" t="s">
        <v>81</v>
      </c>
      <c r="W40" s="404">
        <v>500000.0</v>
      </c>
      <c r="X40" s="404">
        <v>500000.0</v>
      </c>
      <c r="Y40" s="498" t="s">
        <v>553</v>
      </c>
      <c r="Z40" s="336">
        <v>1.011002817E9</v>
      </c>
      <c r="AA40" s="336">
        <v>1.011002817E9</v>
      </c>
      <c r="AB40" s="341"/>
      <c r="AC40" s="341"/>
      <c r="AD40" s="394"/>
      <c r="AE40" s="398">
        <v>46051.0</v>
      </c>
      <c r="AF40" s="398">
        <v>46052.0</v>
      </c>
      <c r="AG40" s="398">
        <v>46055.0</v>
      </c>
      <c r="AH40" s="398">
        <v>46055.0</v>
      </c>
      <c r="AI40" s="398">
        <v>46069.0</v>
      </c>
      <c r="AJ40" s="499"/>
      <c r="AK40" s="499"/>
      <c r="AL40" s="500" t="s">
        <v>551</v>
      </c>
      <c r="AM40" s="398">
        <v>46052.0</v>
      </c>
      <c r="AN40" s="398">
        <v>46056.0</v>
      </c>
      <c r="AO40" s="398">
        <v>46057.0</v>
      </c>
      <c r="AP40" s="398">
        <v>46059.0</v>
      </c>
      <c r="AQ40" s="499"/>
      <c r="AR40" s="499"/>
      <c r="AS40" s="499"/>
      <c r="AT40" s="499"/>
      <c r="AU40" s="394"/>
      <c r="AV40" s="437"/>
      <c r="AX40" s="394"/>
      <c r="AY40" s="336" t="s">
        <v>388</v>
      </c>
      <c r="AZ40" s="336" t="s">
        <v>388</v>
      </c>
      <c r="BA40" s="336" t="s">
        <v>388</v>
      </c>
      <c r="BB40" s="336" t="s">
        <v>388</v>
      </c>
      <c r="BC40" s="341"/>
      <c r="BD40" s="341"/>
      <c r="BE40" s="400" t="s">
        <v>534</v>
      </c>
      <c r="BF40" s="341"/>
      <c r="BG40" s="336">
        <v>4.28</v>
      </c>
      <c r="BH40" s="438">
        <v>0.36</v>
      </c>
      <c r="BI40" s="396">
        <v>46059.0</v>
      </c>
      <c r="BJ40" s="404">
        <v>500000.0</v>
      </c>
      <c r="BK40" s="405"/>
      <c r="BL40" s="405"/>
      <c r="BM40" s="405"/>
      <c r="BN40" s="406"/>
    </row>
    <row r="41" ht="18.75" customHeight="1">
      <c r="A41" s="390">
        <f t="shared" si="3"/>
        <v>1</v>
      </c>
      <c r="B41" s="391" t="s">
        <v>547</v>
      </c>
      <c r="C41" s="337"/>
      <c r="D41" s="337" t="s">
        <v>70</v>
      </c>
      <c r="E41" s="497" t="s">
        <v>554</v>
      </c>
      <c r="F41" s="392" t="s">
        <v>483</v>
      </c>
      <c r="G41" s="341"/>
      <c r="H41" s="341" t="s">
        <v>27</v>
      </c>
      <c r="I41" s="341" t="s">
        <v>28</v>
      </c>
      <c r="J41" s="341"/>
      <c r="K41" s="341"/>
      <c r="L41" s="341"/>
      <c r="M41" s="341"/>
      <c r="N41" s="394"/>
      <c r="O41" s="341"/>
      <c r="P41" s="336" t="s">
        <v>510</v>
      </c>
      <c r="Q41" s="341" t="s">
        <v>21</v>
      </c>
      <c r="R41" s="341" t="s">
        <v>549</v>
      </c>
      <c r="S41" s="341" t="s">
        <v>48</v>
      </c>
      <c r="T41" s="341" t="s">
        <v>83</v>
      </c>
      <c r="U41" s="341" t="s">
        <v>82</v>
      </c>
      <c r="V41" s="336" t="s">
        <v>81</v>
      </c>
      <c r="W41" s="404">
        <v>250000.0</v>
      </c>
      <c r="X41" s="404">
        <v>250000.0</v>
      </c>
      <c r="Y41" s="498" t="s">
        <v>554</v>
      </c>
      <c r="Z41" s="336">
        <v>1.011002803E9</v>
      </c>
      <c r="AA41" s="336">
        <v>1.011002803E9</v>
      </c>
      <c r="AB41" s="341"/>
      <c r="AC41" s="341"/>
      <c r="AD41" s="394"/>
      <c r="AE41" s="398">
        <v>46051.0</v>
      </c>
      <c r="AF41" s="398">
        <v>46052.0</v>
      </c>
      <c r="AG41" s="398">
        <v>46055.0</v>
      </c>
      <c r="AH41" s="398">
        <v>46055.0</v>
      </c>
      <c r="AI41" s="398">
        <v>46069.0</v>
      </c>
      <c r="AJ41" s="499"/>
      <c r="AK41" s="499"/>
      <c r="AL41" s="500" t="s">
        <v>551</v>
      </c>
      <c r="AM41" s="398">
        <v>46052.0</v>
      </c>
      <c r="AN41" s="398">
        <v>46056.0</v>
      </c>
      <c r="AO41" s="398">
        <v>46057.0</v>
      </c>
      <c r="AP41" s="398">
        <v>46059.0</v>
      </c>
      <c r="AQ41" s="499"/>
      <c r="AR41" s="499"/>
      <c r="AS41" s="499"/>
      <c r="AT41" s="499"/>
      <c r="AU41" s="394"/>
      <c r="AV41" s="437"/>
      <c r="AX41" s="394"/>
      <c r="AY41" s="336" t="s">
        <v>388</v>
      </c>
      <c r="AZ41" s="336" t="s">
        <v>388</v>
      </c>
      <c r="BA41" s="336" t="s">
        <v>388</v>
      </c>
      <c r="BB41" s="336" t="s">
        <v>388</v>
      </c>
      <c r="BC41" s="341"/>
      <c r="BD41" s="341"/>
      <c r="BE41" s="400" t="s">
        <v>534</v>
      </c>
      <c r="BF41" s="341"/>
      <c r="BG41" s="336">
        <v>4.28</v>
      </c>
      <c r="BH41" s="438">
        <v>0.36</v>
      </c>
      <c r="BI41" s="396">
        <v>46059.0</v>
      </c>
      <c r="BJ41" s="404">
        <v>250000.0</v>
      </c>
      <c r="BK41" s="405"/>
      <c r="BL41" s="405"/>
      <c r="BM41" s="405"/>
      <c r="BN41" s="406"/>
    </row>
    <row r="42" ht="18.75" customHeight="1">
      <c r="A42" s="407">
        <f t="shared" si="3"/>
        <v>1</v>
      </c>
      <c r="B42" s="408" t="s">
        <v>547</v>
      </c>
      <c r="C42" s="409"/>
      <c r="D42" s="409" t="s">
        <v>70</v>
      </c>
      <c r="E42" s="501" t="s">
        <v>550</v>
      </c>
      <c r="F42" s="411" t="s">
        <v>483</v>
      </c>
      <c r="G42" s="413"/>
      <c r="H42" s="413" t="s">
        <v>27</v>
      </c>
      <c r="I42" s="413" t="s">
        <v>28</v>
      </c>
      <c r="J42" s="413"/>
      <c r="K42" s="413"/>
      <c r="L42" s="413"/>
      <c r="M42" s="413"/>
      <c r="N42" s="414"/>
      <c r="O42" s="413"/>
      <c r="P42" s="415" t="s">
        <v>510</v>
      </c>
      <c r="Q42" s="413" t="s">
        <v>21</v>
      </c>
      <c r="R42" s="413" t="s">
        <v>549</v>
      </c>
      <c r="S42" s="413" t="s">
        <v>48</v>
      </c>
      <c r="T42" s="413" t="s">
        <v>83</v>
      </c>
      <c r="U42" s="413" t="s">
        <v>82</v>
      </c>
      <c r="V42" s="415" t="s">
        <v>81</v>
      </c>
      <c r="W42" s="425">
        <v>250000.0</v>
      </c>
      <c r="X42" s="425">
        <v>250000.0</v>
      </c>
      <c r="Y42" s="502" t="s">
        <v>548</v>
      </c>
      <c r="Z42" s="415">
        <v>1.011002809E9</v>
      </c>
      <c r="AA42" s="415">
        <v>1.011002809E9</v>
      </c>
      <c r="AB42" s="413"/>
      <c r="AC42" s="413"/>
      <c r="AD42" s="414"/>
      <c r="AE42" s="419">
        <v>46051.0</v>
      </c>
      <c r="AF42" s="419">
        <v>46052.0</v>
      </c>
      <c r="AG42" s="419">
        <v>46055.0</v>
      </c>
      <c r="AH42" s="419">
        <v>46055.0</v>
      </c>
      <c r="AI42" s="419">
        <v>46069.0</v>
      </c>
      <c r="AJ42" s="480"/>
      <c r="AK42" s="480"/>
      <c r="AL42" s="481" t="s">
        <v>551</v>
      </c>
      <c r="AM42" s="419">
        <v>46052.0</v>
      </c>
      <c r="AN42" s="419">
        <v>46056.0</v>
      </c>
      <c r="AO42" s="419">
        <v>46057.0</v>
      </c>
      <c r="AP42" s="419">
        <v>46059.0</v>
      </c>
      <c r="AQ42" s="480"/>
      <c r="AR42" s="480"/>
      <c r="AS42" s="480"/>
      <c r="AT42" s="480"/>
      <c r="AU42" s="414"/>
      <c r="AV42" s="440"/>
      <c r="AW42" s="152"/>
      <c r="AX42" s="414"/>
      <c r="AY42" s="415" t="s">
        <v>388</v>
      </c>
      <c r="AZ42" s="415" t="s">
        <v>388</v>
      </c>
      <c r="BA42" s="415" t="s">
        <v>388</v>
      </c>
      <c r="BB42" s="415" t="s">
        <v>388</v>
      </c>
      <c r="BC42" s="413"/>
      <c r="BD42" s="413"/>
      <c r="BE42" s="421" t="s">
        <v>534</v>
      </c>
      <c r="BF42" s="413"/>
      <c r="BG42" s="415">
        <v>4.28</v>
      </c>
      <c r="BH42" s="446">
        <v>0.36</v>
      </c>
      <c r="BI42" s="417">
        <v>46059.0</v>
      </c>
      <c r="BJ42" s="425">
        <v>250000.0</v>
      </c>
      <c r="BK42" s="426"/>
      <c r="BL42" s="426"/>
      <c r="BM42" s="426"/>
      <c r="BN42" s="427"/>
    </row>
    <row r="43" ht="18.75" customHeight="1">
      <c r="A43" s="390">
        <f t="shared" si="3"/>
        <v>2</v>
      </c>
      <c r="B43" s="391" t="s">
        <v>555</v>
      </c>
      <c r="C43" s="337"/>
      <c r="D43" s="337" t="s">
        <v>556</v>
      </c>
      <c r="E43" s="338" t="str">
        <f t="shared" ref="E43:E1007" si="8">V43</f>
        <v>Bulking Kumai</v>
      </c>
      <c r="F43" s="392" t="s">
        <v>492</v>
      </c>
      <c r="G43" s="393"/>
      <c r="H43" s="341" t="str">
        <f t="array" ref="H43">IF(D43="","",XLOOKUP(D43,'Master Data'!K:K,'Master Data'!N:N,"Input in Master Data",0,1))</f>
        <v>Input in Master Data</v>
      </c>
      <c r="I43" s="341" t="str">
        <f t="array" ref="I43">IF(D43="","",XLOOKUP(D43,'Master Data'!K:K,'Master Data'!O:O,"Input in Master Data",0,1))</f>
        <v>Input in Master Data</v>
      </c>
      <c r="J43" s="341" t="str">
        <f t="array" ref="J43">if(V43="","",XLOOKUP(V43,Master[Company],Master[Blow],"Unknown",0,1))</f>
        <v/>
      </c>
      <c r="K43" s="341" t="str">
        <f t="array" ref="K43">if(V43="","",XLOOKUP(V43,Master[Company],Master[Pigging],"Unknown",0,1))</f>
        <v/>
      </c>
      <c r="L43" s="341" t="str">
        <f t="array" ref="L43">if(V43="","",XLOOKUP(V43,Master[Company],Master[Load Method],"Unknown",0,1))</f>
        <v/>
      </c>
      <c r="M43" s="341" t="str">
        <f t="array" ref="M43">if(V43="","",XLOOKUP(V43,Master[Company],Master[Line Distance],"Unknown",0,1))</f>
        <v/>
      </c>
      <c r="N43" s="394"/>
      <c r="O43" s="341"/>
      <c r="P43" s="336"/>
      <c r="Q43" s="341" t="str">
        <f t="array" ref="Q43">if(V43="","",XLOOKUP(V43,Master[Company],Master[Terms],"NA",0,1))</f>
        <v>FOB</v>
      </c>
      <c r="R43" s="341" t="str">
        <f t="shared" ref="R43:R926" si="9">IF(Y43="","","CPO")</f>
        <v>CPO</v>
      </c>
      <c r="S43" s="341" t="str">
        <f t="array" ref="S43">if(V43="","",XLOOKUP(V43,Master[Company],Master[Group],"NA",0,1))</f>
        <v>KPN Corp</v>
      </c>
      <c r="T43" s="341" t="str">
        <f t="array" ref="T43">if(V43="","",XLOOKUP(V43,Master[Company],Master[Loading Location],"NA",0,1))</f>
        <v>Gemareksa</v>
      </c>
      <c r="U43" s="341" t="str">
        <f t="array" ref="U43">if(V43="","",XLOOKUP(V43,Master[Company],Master[Acronym],"NA",0,1))</f>
        <v>PT. EUP</v>
      </c>
      <c r="V43" s="415" t="s">
        <v>46</v>
      </c>
      <c r="W43" s="395">
        <v>4000000.0</v>
      </c>
      <c r="X43" s="395">
        <v>4000000.0</v>
      </c>
      <c r="Y43" s="336" t="str">
        <f t="shared" ref="Y43:Y926" si="10">E43</f>
        <v>Bulking Kumai</v>
      </c>
      <c r="Z43" s="341" t="str">
        <f t="shared" ref="Z43:Z926" si="11">IF(AC43="",AA43,AC43)</f>
        <v>TBN</v>
      </c>
      <c r="AA43" s="336" t="s">
        <v>241</v>
      </c>
      <c r="AB43" s="341"/>
      <c r="AC43" s="341"/>
      <c r="AD43" s="394"/>
      <c r="AE43" s="396"/>
      <c r="AF43" s="396"/>
      <c r="AG43" s="396"/>
      <c r="AH43" s="396"/>
      <c r="AI43" s="396"/>
      <c r="AJ43" s="396"/>
      <c r="AK43" s="396"/>
      <c r="AL43" s="397"/>
      <c r="AM43" s="398"/>
      <c r="AN43" s="398"/>
      <c r="AO43" s="398"/>
      <c r="AP43" s="398"/>
      <c r="AQ43" s="398"/>
      <c r="AR43" s="398"/>
      <c r="AS43" s="398"/>
      <c r="AT43" s="398"/>
      <c r="AU43" s="394"/>
      <c r="AV43" s="399"/>
      <c r="AW43" s="306"/>
      <c r="AX43" s="394"/>
      <c r="AY43" s="400"/>
      <c r="AZ43" s="336"/>
      <c r="BA43" s="336"/>
      <c r="BB43" s="336"/>
      <c r="BC43" s="336"/>
      <c r="BD43" s="336"/>
      <c r="BE43" s="401"/>
      <c r="BF43" s="341"/>
      <c r="BG43" s="341"/>
      <c r="BH43" s="402"/>
      <c r="BI43" s="403"/>
      <c r="BJ43" s="404"/>
      <c r="BK43" s="405"/>
      <c r="BL43" s="405"/>
      <c r="BM43" s="405"/>
      <c r="BN43" s="406"/>
    </row>
    <row r="44" ht="18.75" customHeight="1">
      <c r="A44" s="390" t="str">
        <f t="shared" si="3"/>
        <v/>
      </c>
      <c r="B44" s="391"/>
      <c r="C44" s="337"/>
      <c r="D44" s="337"/>
      <c r="E44" s="338" t="str">
        <f t="shared" si="8"/>
        <v/>
      </c>
      <c r="F44" s="392"/>
      <c r="G44" s="393"/>
      <c r="H44" s="341" t="str">
        <f t="array" ref="H44">IF(D44="","",XLOOKUP(D44,'Master Data'!K:K,'Master Data'!N:N,"Input in Master Data",0,1))</f>
        <v/>
      </c>
      <c r="I44" s="341" t="str">
        <f t="array" ref="I44">IF(D44="","",XLOOKUP(D44,'Master Data'!K:K,'Master Data'!O:O,"Input in Master Data",0,1))</f>
        <v/>
      </c>
      <c r="J44" s="341" t="str">
        <f t="array" ref="J44">if(V44="","",XLOOKUP(V44,Master[Company],Master[Blow],"Unknown",0,1))</f>
        <v/>
      </c>
      <c r="K44" s="341" t="str">
        <f t="array" ref="K44">if(V44="","",XLOOKUP(V44,Master[Company],Master[Pigging],"Unknown",0,1))</f>
        <v/>
      </c>
      <c r="L44" s="341" t="str">
        <f t="array" ref="L44">if(V44="","",XLOOKUP(V44,Master[Company],Master[Load Method],"Unknown",0,1))</f>
        <v/>
      </c>
      <c r="M44" s="341" t="str">
        <f t="array" ref="M44">if(V44="","",XLOOKUP(V44,Master[Company],Master[Line Distance],"Unknown",0,1))</f>
        <v/>
      </c>
      <c r="N44" s="394"/>
      <c r="O44" s="341"/>
      <c r="P44" s="336"/>
      <c r="Q44" s="341" t="str">
        <f t="array" ref="Q44">if(V44="","",XLOOKUP(V44,Master[Company],Master[Terms],"NA",0,1))</f>
        <v/>
      </c>
      <c r="R44" s="341" t="str">
        <f t="shared" si="9"/>
        <v/>
      </c>
      <c r="S44" s="341" t="str">
        <f t="array" ref="S44">if(V44="","",XLOOKUP(V44,Master[Company],Master[Group],"NA",0,1))</f>
        <v/>
      </c>
      <c r="T44" s="341" t="str">
        <f t="array" ref="T44">if(V44="","",XLOOKUP(V44,Master[Company],Master[Loading Location],"NA",0,1))</f>
        <v/>
      </c>
      <c r="U44" s="341" t="str">
        <f t="array" ref="U44">if(V44="","",XLOOKUP(V44,Master[Company],Master[Acronym],"NA",0,1))</f>
        <v/>
      </c>
      <c r="V44" s="336"/>
      <c r="W44" s="395"/>
      <c r="X44" s="395"/>
      <c r="Y44" s="336" t="str">
        <f t="shared" si="10"/>
        <v/>
      </c>
      <c r="Z44" s="341" t="str">
        <f t="shared" si="11"/>
        <v/>
      </c>
      <c r="AA44" s="336"/>
      <c r="AB44" s="341"/>
      <c r="AC44" s="341"/>
      <c r="AD44" s="394"/>
      <c r="AE44" s="396"/>
      <c r="AF44" s="396"/>
      <c r="AG44" s="396"/>
      <c r="AH44" s="396"/>
      <c r="AI44" s="396"/>
      <c r="AJ44" s="396"/>
      <c r="AK44" s="396"/>
      <c r="AL44" s="397"/>
      <c r="AM44" s="398"/>
      <c r="AN44" s="398"/>
      <c r="AO44" s="398"/>
      <c r="AP44" s="398"/>
      <c r="AQ44" s="398"/>
      <c r="AR44" s="398"/>
      <c r="AS44" s="398"/>
      <c r="AT44" s="398"/>
      <c r="AU44" s="394"/>
      <c r="AV44" s="399"/>
      <c r="AW44" s="306"/>
      <c r="AX44" s="394"/>
      <c r="AY44" s="400"/>
      <c r="AZ44" s="336"/>
      <c r="BA44" s="336"/>
      <c r="BB44" s="336"/>
      <c r="BC44" s="336"/>
      <c r="BD44" s="336"/>
      <c r="BE44" s="401"/>
      <c r="BF44" s="341"/>
      <c r="BG44" s="341"/>
      <c r="BH44" s="402"/>
      <c r="BI44" s="403"/>
      <c r="BJ44" s="404"/>
      <c r="BK44" s="405"/>
      <c r="BL44" s="405"/>
      <c r="BM44" s="405"/>
      <c r="BN44" s="406"/>
    </row>
    <row r="45" ht="18.75" customHeight="1">
      <c r="A45" s="390" t="str">
        <f t="shared" si="3"/>
        <v/>
      </c>
      <c r="B45" s="391"/>
      <c r="C45" s="337"/>
      <c r="D45" s="337"/>
      <c r="E45" s="338" t="str">
        <f t="shared" si="8"/>
        <v/>
      </c>
      <c r="F45" s="392"/>
      <c r="G45" s="393"/>
      <c r="H45" s="341" t="str">
        <f t="array" ref="H45">IF(D45="","",XLOOKUP(D45,'Master Data'!K:K,'Master Data'!N:N,"Input in Master Data",0,1))</f>
        <v/>
      </c>
      <c r="I45" s="341" t="str">
        <f t="array" ref="I45">IF(D45="","",XLOOKUP(D45,'Master Data'!K:K,'Master Data'!O:O,"Input in Master Data",0,1))</f>
        <v/>
      </c>
      <c r="J45" s="341" t="str">
        <f t="array" ref="J45">if(V45="","",XLOOKUP(V45,Master[Company],Master[Blow],"Unknown",0,1))</f>
        <v/>
      </c>
      <c r="K45" s="341" t="str">
        <f t="array" ref="K45">if(V45="","",XLOOKUP(V45,Master[Company],Master[Pigging],"Unknown",0,1))</f>
        <v/>
      </c>
      <c r="L45" s="341" t="str">
        <f t="array" ref="L45">if(V45="","",XLOOKUP(V45,Master[Company],Master[Load Method],"Unknown",0,1))</f>
        <v/>
      </c>
      <c r="M45" s="341" t="str">
        <f t="array" ref="M45">if(V45="","",XLOOKUP(V45,Master[Company],Master[Line Distance],"Unknown",0,1))</f>
        <v/>
      </c>
      <c r="N45" s="394"/>
      <c r="O45" s="341"/>
      <c r="P45" s="336"/>
      <c r="Q45" s="341" t="str">
        <f t="array" ref="Q45">if(V45="","",XLOOKUP(V45,Master[Company],Master[Terms],"NA",0,1))</f>
        <v/>
      </c>
      <c r="R45" s="341" t="str">
        <f t="shared" si="9"/>
        <v/>
      </c>
      <c r="S45" s="341" t="str">
        <f t="array" ref="S45">if(V45="","",XLOOKUP(V45,Master[Company],Master[Group],"NA",0,1))</f>
        <v/>
      </c>
      <c r="T45" s="341" t="str">
        <f t="array" ref="T45">if(V45="","",XLOOKUP(V45,Master[Company],Master[Loading Location],"NA",0,1))</f>
        <v/>
      </c>
      <c r="U45" s="341" t="str">
        <f t="array" ref="U45">if(V45="","",XLOOKUP(V45,Master[Company],Master[Acronym],"NA",0,1))</f>
        <v/>
      </c>
      <c r="V45" s="336"/>
      <c r="W45" s="395"/>
      <c r="X45" s="395"/>
      <c r="Y45" s="336" t="str">
        <f t="shared" si="10"/>
        <v/>
      </c>
      <c r="Z45" s="341" t="str">
        <f t="shared" si="11"/>
        <v/>
      </c>
      <c r="AA45" s="336"/>
      <c r="AB45" s="341"/>
      <c r="AC45" s="341"/>
      <c r="AD45" s="394"/>
      <c r="AE45" s="396"/>
      <c r="AF45" s="396"/>
      <c r="AG45" s="396"/>
      <c r="AH45" s="396"/>
      <c r="AI45" s="396"/>
      <c r="AJ45" s="396"/>
      <c r="AK45" s="396"/>
      <c r="AL45" s="397"/>
      <c r="AM45" s="398"/>
      <c r="AN45" s="398"/>
      <c r="AO45" s="398"/>
      <c r="AP45" s="398"/>
      <c r="AQ45" s="398"/>
      <c r="AR45" s="398"/>
      <c r="AS45" s="398"/>
      <c r="AT45" s="398"/>
      <c r="AU45" s="394"/>
      <c r="AV45" s="399"/>
      <c r="AW45" s="306"/>
      <c r="AX45" s="394"/>
      <c r="AY45" s="400"/>
      <c r="AZ45" s="336"/>
      <c r="BA45" s="336"/>
      <c r="BB45" s="336"/>
      <c r="BC45" s="336"/>
      <c r="BD45" s="336"/>
      <c r="BE45" s="401"/>
      <c r="BF45" s="341"/>
      <c r="BG45" s="341"/>
      <c r="BH45" s="402"/>
      <c r="BI45" s="403"/>
      <c r="BJ45" s="404"/>
      <c r="BK45" s="405"/>
      <c r="BL45" s="405"/>
      <c r="BM45" s="405"/>
      <c r="BN45" s="406"/>
    </row>
    <row r="46" ht="18.75" customHeight="1">
      <c r="A46" s="390" t="str">
        <f t="shared" si="3"/>
        <v/>
      </c>
      <c r="B46" s="391"/>
      <c r="C46" s="337"/>
      <c r="D46" s="337"/>
      <c r="E46" s="338" t="str">
        <f t="shared" si="8"/>
        <v/>
      </c>
      <c r="F46" s="392"/>
      <c r="G46" s="393"/>
      <c r="H46" s="341" t="str">
        <f t="array" ref="H46">IF(D46="","",XLOOKUP(D46,'Master Data'!K:K,'Master Data'!N:N,"Input in Master Data",0,1))</f>
        <v/>
      </c>
      <c r="I46" s="341" t="str">
        <f t="array" ref="I46">IF(D46="","",XLOOKUP(D46,'Master Data'!K:K,'Master Data'!O:O,"Input in Master Data",0,1))</f>
        <v/>
      </c>
      <c r="J46" s="341" t="str">
        <f t="array" ref="J46">if(V46="","",XLOOKUP(V46,Master[Company],Master[Blow],"Unknown",0,1))</f>
        <v/>
      </c>
      <c r="K46" s="341" t="str">
        <f t="array" ref="K46">if(V46="","",XLOOKUP(V46,Master[Company],Master[Pigging],"Unknown",0,1))</f>
        <v/>
      </c>
      <c r="L46" s="341" t="str">
        <f t="array" ref="L46">if(V46="","",XLOOKUP(V46,Master[Company],Master[Load Method],"Unknown",0,1))</f>
        <v/>
      </c>
      <c r="M46" s="341" t="str">
        <f t="array" ref="M46">if(V46="","",XLOOKUP(V46,Master[Company],Master[Line Distance],"Unknown",0,1))</f>
        <v/>
      </c>
      <c r="N46" s="394"/>
      <c r="O46" s="341"/>
      <c r="P46" s="336"/>
      <c r="Q46" s="341" t="str">
        <f t="array" ref="Q46">if(V46="","",XLOOKUP(V46,Master[Company],Master[Terms],"NA",0,1))</f>
        <v/>
      </c>
      <c r="R46" s="341" t="str">
        <f t="shared" si="9"/>
        <v/>
      </c>
      <c r="S46" s="341" t="str">
        <f t="array" ref="S46">if(V46="","",XLOOKUP(V46,Master[Company],Master[Group],"NA",0,1))</f>
        <v/>
      </c>
      <c r="T46" s="341" t="str">
        <f t="array" ref="T46">if(V46="","",XLOOKUP(V46,Master[Company],Master[Loading Location],"NA",0,1))</f>
        <v/>
      </c>
      <c r="U46" s="341" t="str">
        <f t="array" ref="U46">if(V46="","",XLOOKUP(V46,Master[Company],Master[Acronym],"NA",0,1))</f>
        <v/>
      </c>
      <c r="V46" s="336"/>
      <c r="W46" s="395"/>
      <c r="X46" s="395"/>
      <c r="Y46" s="336" t="str">
        <f t="shared" si="10"/>
        <v/>
      </c>
      <c r="Z46" s="341" t="str">
        <f t="shared" si="11"/>
        <v/>
      </c>
      <c r="AA46" s="336"/>
      <c r="AB46" s="341"/>
      <c r="AC46" s="341"/>
      <c r="AD46" s="394"/>
      <c r="AE46" s="396"/>
      <c r="AF46" s="396"/>
      <c r="AG46" s="396"/>
      <c r="AH46" s="396"/>
      <c r="AI46" s="396"/>
      <c r="AJ46" s="396"/>
      <c r="AK46" s="396"/>
      <c r="AL46" s="397"/>
      <c r="AM46" s="398"/>
      <c r="AN46" s="398"/>
      <c r="AO46" s="398"/>
      <c r="AP46" s="398"/>
      <c r="AQ46" s="398"/>
      <c r="AR46" s="398"/>
      <c r="AS46" s="398"/>
      <c r="AT46" s="398"/>
      <c r="AU46" s="394"/>
      <c r="AV46" s="399"/>
      <c r="AW46" s="306"/>
      <c r="AX46" s="394"/>
      <c r="AY46" s="400"/>
      <c r="AZ46" s="336"/>
      <c r="BA46" s="336"/>
      <c r="BB46" s="336"/>
      <c r="BC46" s="336"/>
      <c r="BD46" s="336"/>
      <c r="BE46" s="401"/>
      <c r="BF46" s="341"/>
      <c r="BG46" s="341"/>
      <c r="BH46" s="402"/>
      <c r="BI46" s="403"/>
      <c r="BJ46" s="404"/>
      <c r="BK46" s="405"/>
      <c r="BL46" s="405"/>
      <c r="BM46" s="405"/>
      <c r="BN46" s="406"/>
    </row>
    <row r="47" ht="18.75" customHeight="1">
      <c r="A47" s="390" t="str">
        <f t="shared" si="3"/>
        <v/>
      </c>
      <c r="B47" s="391"/>
      <c r="C47" s="337"/>
      <c r="D47" s="337"/>
      <c r="E47" s="338" t="str">
        <f t="shared" si="8"/>
        <v/>
      </c>
      <c r="F47" s="392"/>
      <c r="G47" s="393"/>
      <c r="H47" s="341" t="str">
        <f t="array" ref="H47">IF(D47="","",XLOOKUP(D47,'Master Data'!K:K,'Master Data'!N:N,"Input in Master Data",0,1))</f>
        <v/>
      </c>
      <c r="I47" s="341" t="str">
        <f t="array" ref="I47">IF(D47="","",XLOOKUP(D47,'Master Data'!K:K,'Master Data'!O:O,"Input in Master Data",0,1))</f>
        <v/>
      </c>
      <c r="J47" s="341" t="str">
        <f t="array" ref="J47">if(V47="","",XLOOKUP(V47,Master[Company],Master[Blow],"Unknown",0,1))</f>
        <v/>
      </c>
      <c r="K47" s="341" t="str">
        <f t="array" ref="K47">if(V47="","",XLOOKUP(V47,Master[Company],Master[Pigging],"Unknown",0,1))</f>
        <v/>
      </c>
      <c r="L47" s="341" t="str">
        <f t="array" ref="L47">if(V47="","",XLOOKUP(V47,Master[Company],Master[Load Method],"Unknown",0,1))</f>
        <v/>
      </c>
      <c r="M47" s="341" t="str">
        <f t="array" ref="M47">if(V47="","",XLOOKUP(V47,Master[Company],Master[Line Distance],"Unknown",0,1))</f>
        <v/>
      </c>
      <c r="N47" s="394"/>
      <c r="O47" s="341"/>
      <c r="P47" s="336"/>
      <c r="Q47" s="341" t="str">
        <f t="array" ref="Q47">if(V47="","",XLOOKUP(V47,Master[Company],Master[Terms],"NA",0,1))</f>
        <v/>
      </c>
      <c r="R47" s="341" t="str">
        <f t="shared" si="9"/>
        <v/>
      </c>
      <c r="S47" s="341" t="str">
        <f t="array" ref="S47">if(V47="","",XLOOKUP(V47,Master[Company],Master[Group],"NA",0,1))</f>
        <v/>
      </c>
      <c r="T47" s="341" t="str">
        <f t="array" ref="T47">if(V47="","",XLOOKUP(V47,Master[Company],Master[Loading Location],"NA",0,1))</f>
        <v/>
      </c>
      <c r="U47" s="341" t="str">
        <f t="array" ref="U47">if(V47="","",XLOOKUP(V47,Master[Company],Master[Acronym],"NA",0,1))</f>
        <v/>
      </c>
      <c r="V47" s="336"/>
      <c r="W47" s="395"/>
      <c r="X47" s="395"/>
      <c r="Y47" s="336" t="str">
        <f t="shared" si="10"/>
        <v/>
      </c>
      <c r="Z47" s="341" t="str">
        <f t="shared" si="11"/>
        <v/>
      </c>
      <c r="AA47" s="336"/>
      <c r="AB47" s="341"/>
      <c r="AC47" s="341"/>
      <c r="AD47" s="394"/>
      <c r="AE47" s="396"/>
      <c r="AF47" s="396"/>
      <c r="AG47" s="396"/>
      <c r="AH47" s="396"/>
      <c r="AI47" s="396"/>
      <c r="AJ47" s="396"/>
      <c r="AK47" s="396"/>
      <c r="AL47" s="397"/>
      <c r="AM47" s="398"/>
      <c r="AN47" s="398"/>
      <c r="AO47" s="398"/>
      <c r="AP47" s="398"/>
      <c r="AQ47" s="398"/>
      <c r="AR47" s="398"/>
      <c r="AS47" s="398"/>
      <c r="AT47" s="398"/>
      <c r="AU47" s="394"/>
      <c r="AV47" s="399"/>
      <c r="AW47" s="306"/>
      <c r="AX47" s="394"/>
      <c r="AY47" s="400"/>
      <c r="AZ47" s="336"/>
      <c r="BA47" s="336"/>
      <c r="BB47" s="336"/>
      <c r="BC47" s="336"/>
      <c r="BD47" s="336"/>
      <c r="BE47" s="401"/>
      <c r="BF47" s="341"/>
      <c r="BG47" s="341"/>
      <c r="BH47" s="402"/>
      <c r="BI47" s="403"/>
      <c r="BJ47" s="404"/>
      <c r="BK47" s="405"/>
      <c r="BL47" s="405"/>
      <c r="BM47" s="405"/>
      <c r="BN47" s="406"/>
    </row>
    <row r="48" ht="18.75" customHeight="1">
      <c r="A48" s="390" t="str">
        <f t="shared" si="3"/>
        <v/>
      </c>
      <c r="B48" s="391"/>
      <c r="C48" s="337"/>
      <c r="D48" s="337"/>
      <c r="E48" s="338" t="str">
        <f t="shared" si="8"/>
        <v/>
      </c>
      <c r="F48" s="392"/>
      <c r="G48" s="393"/>
      <c r="H48" s="341" t="str">
        <f t="array" ref="H48">IF(D48="","",XLOOKUP(D48,'Master Data'!K:K,'Master Data'!N:N,"Input in Master Data",0,1))</f>
        <v/>
      </c>
      <c r="I48" s="341" t="str">
        <f t="array" ref="I48">IF(D48="","",XLOOKUP(D48,'Master Data'!K:K,'Master Data'!O:O,"Input in Master Data",0,1))</f>
        <v/>
      </c>
      <c r="J48" s="341" t="str">
        <f t="array" ref="J48">if(V48="","",XLOOKUP(V48,Master[Company],Master[Blow],"Unknown",0,1))</f>
        <v/>
      </c>
      <c r="K48" s="341" t="str">
        <f t="array" ref="K48">if(V48="","",XLOOKUP(V48,Master[Company],Master[Pigging],"Unknown",0,1))</f>
        <v/>
      </c>
      <c r="L48" s="341" t="str">
        <f t="array" ref="L48">if(V48="","",XLOOKUP(V48,Master[Company],Master[Load Method],"Unknown",0,1))</f>
        <v/>
      </c>
      <c r="M48" s="341" t="str">
        <f t="array" ref="M48">if(V48="","",XLOOKUP(V48,Master[Company],Master[Line Distance],"Unknown",0,1))</f>
        <v/>
      </c>
      <c r="N48" s="394"/>
      <c r="O48" s="341"/>
      <c r="P48" s="336"/>
      <c r="Q48" s="341" t="str">
        <f t="array" ref="Q48">if(V48="","",XLOOKUP(V48,Master[Company],Master[Terms],"NA",0,1))</f>
        <v/>
      </c>
      <c r="R48" s="341" t="str">
        <f t="shared" si="9"/>
        <v/>
      </c>
      <c r="S48" s="341" t="str">
        <f t="array" ref="S48">if(V48="","",XLOOKUP(V48,Master[Company],Master[Group],"NA",0,1))</f>
        <v/>
      </c>
      <c r="T48" s="341" t="str">
        <f t="array" ref="T48">if(V48="","",XLOOKUP(V48,Master[Company],Master[Loading Location],"NA",0,1))</f>
        <v/>
      </c>
      <c r="U48" s="341" t="str">
        <f t="array" ref="U48">if(V48="","",XLOOKUP(V48,Master[Company],Master[Acronym],"NA",0,1))</f>
        <v/>
      </c>
      <c r="V48" s="336"/>
      <c r="W48" s="395"/>
      <c r="X48" s="395"/>
      <c r="Y48" s="336" t="str">
        <f t="shared" si="10"/>
        <v/>
      </c>
      <c r="Z48" s="341" t="str">
        <f t="shared" si="11"/>
        <v/>
      </c>
      <c r="AA48" s="336"/>
      <c r="AB48" s="341"/>
      <c r="AC48" s="341"/>
      <c r="AD48" s="394"/>
      <c r="AE48" s="396"/>
      <c r="AF48" s="396"/>
      <c r="AG48" s="396"/>
      <c r="AH48" s="396"/>
      <c r="AI48" s="396"/>
      <c r="AJ48" s="396"/>
      <c r="AK48" s="396"/>
      <c r="AL48" s="397"/>
      <c r="AM48" s="398"/>
      <c r="AN48" s="398"/>
      <c r="AO48" s="398"/>
      <c r="AP48" s="398"/>
      <c r="AQ48" s="398"/>
      <c r="AR48" s="398"/>
      <c r="AS48" s="398"/>
      <c r="AT48" s="398"/>
      <c r="AU48" s="394"/>
      <c r="AV48" s="399"/>
      <c r="AW48" s="306"/>
      <c r="AX48" s="394"/>
      <c r="AY48" s="400"/>
      <c r="AZ48" s="336"/>
      <c r="BA48" s="336"/>
      <c r="BB48" s="336"/>
      <c r="BC48" s="336"/>
      <c r="BD48" s="336"/>
      <c r="BE48" s="401"/>
      <c r="BF48" s="341"/>
      <c r="BG48" s="341"/>
      <c r="BH48" s="402"/>
      <c r="BI48" s="403"/>
      <c r="BJ48" s="404"/>
      <c r="BK48" s="405"/>
      <c r="BL48" s="405"/>
      <c r="BM48" s="405"/>
      <c r="BN48" s="406"/>
    </row>
    <row r="49" ht="18.75" customHeight="1">
      <c r="A49" s="390" t="str">
        <f t="shared" si="3"/>
        <v/>
      </c>
      <c r="B49" s="391"/>
      <c r="C49" s="337"/>
      <c r="D49" s="337"/>
      <c r="E49" s="338" t="str">
        <f t="shared" si="8"/>
        <v/>
      </c>
      <c r="F49" s="392"/>
      <c r="G49" s="393"/>
      <c r="H49" s="341" t="str">
        <f t="array" ref="H49">IF(D49="","",XLOOKUP(D49,'Master Data'!K:K,'Master Data'!N:N,"Input in Master Data",0,1))</f>
        <v/>
      </c>
      <c r="I49" s="341" t="str">
        <f t="array" ref="I49">IF(D49="","",XLOOKUP(D49,'Master Data'!K:K,'Master Data'!O:O,"Input in Master Data",0,1))</f>
        <v/>
      </c>
      <c r="J49" s="341" t="str">
        <f t="array" ref="J49">if(V49="","",XLOOKUP(V49,Master[Company],Master[Blow],"Unknown",0,1))</f>
        <v/>
      </c>
      <c r="K49" s="341" t="str">
        <f t="array" ref="K49">if(V49="","",XLOOKUP(V49,Master[Company],Master[Pigging],"Unknown",0,1))</f>
        <v/>
      </c>
      <c r="L49" s="341" t="str">
        <f t="array" ref="L49">if(V49="","",XLOOKUP(V49,Master[Company],Master[Load Method],"Unknown",0,1))</f>
        <v/>
      </c>
      <c r="M49" s="341" t="str">
        <f t="array" ref="M49">if(V49="","",XLOOKUP(V49,Master[Company],Master[Line Distance],"Unknown",0,1))</f>
        <v/>
      </c>
      <c r="N49" s="394"/>
      <c r="O49" s="341"/>
      <c r="P49" s="336"/>
      <c r="Q49" s="341" t="str">
        <f t="array" ref="Q49">if(V49="","",XLOOKUP(V49,Master[Company],Master[Terms],"NA",0,1))</f>
        <v/>
      </c>
      <c r="R49" s="341" t="str">
        <f t="shared" si="9"/>
        <v/>
      </c>
      <c r="S49" s="341" t="str">
        <f t="array" ref="S49">if(V49="","",XLOOKUP(V49,Master[Company],Master[Group],"NA",0,1))</f>
        <v/>
      </c>
      <c r="T49" s="341" t="str">
        <f t="array" ref="T49">if(V49="","",XLOOKUP(V49,Master[Company],Master[Loading Location],"NA",0,1))</f>
        <v/>
      </c>
      <c r="U49" s="341" t="str">
        <f t="array" ref="U49">if(V49="","",XLOOKUP(V49,Master[Company],Master[Acronym],"NA",0,1))</f>
        <v/>
      </c>
      <c r="V49" s="336"/>
      <c r="W49" s="395"/>
      <c r="X49" s="395"/>
      <c r="Y49" s="336" t="str">
        <f t="shared" si="10"/>
        <v/>
      </c>
      <c r="Z49" s="341" t="str">
        <f t="shared" si="11"/>
        <v/>
      </c>
      <c r="AA49" s="336"/>
      <c r="AB49" s="341"/>
      <c r="AC49" s="341"/>
      <c r="AD49" s="394"/>
      <c r="AE49" s="396"/>
      <c r="AF49" s="396"/>
      <c r="AG49" s="396"/>
      <c r="AH49" s="396"/>
      <c r="AI49" s="396"/>
      <c r="AJ49" s="396"/>
      <c r="AK49" s="396"/>
      <c r="AL49" s="397"/>
      <c r="AM49" s="398"/>
      <c r="AN49" s="398"/>
      <c r="AO49" s="398"/>
      <c r="AP49" s="398"/>
      <c r="AQ49" s="398"/>
      <c r="AR49" s="398"/>
      <c r="AS49" s="398"/>
      <c r="AT49" s="398"/>
      <c r="AU49" s="394"/>
      <c r="AV49" s="399"/>
      <c r="AW49" s="306"/>
      <c r="AX49" s="394"/>
      <c r="AY49" s="400"/>
      <c r="AZ49" s="336"/>
      <c r="BA49" s="336"/>
      <c r="BB49" s="336"/>
      <c r="BC49" s="336"/>
      <c r="BD49" s="336"/>
      <c r="BE49" s="401"/>
      <c r="BF49" s="341"/>
      <c r="BG49" s="341"/>
      <c r="BH49" s="402"/>
      <c r="BI49" s="403"/>
      <c r="BJ49" s="404"/>
      <c r="BK49" s="405"/>
      <c r="BL49" s="405"/>
      <c r="BM49" s="405"/>
      <c r="BN49" s="406"/>
    </row>
    <row r="50" ht="18.75" customHeight="1">
      <c r="A50" s="390" t="str">
        <f t="shared" si="3"/>
        <v/>
      </c>
      <c r="B50" s="391"/>
      <c r="C50" s="337"/>
      <c r="D50" s="337"/>
      <c r="E50" s="338" t="str">
        <f t="shared" si="8"/>
        <v/>
      </c>
      <c r="F50" s="392"/>
      <c r="G50" s="393"/>
      <c r="H50" s="341" t="str">
        <f t="array" ref="H50">IF(D50="","",XLOOKUP(D50,'Master Data'!K:K,'Master Data'!N:N,"Input in Master Data",0,1))</f>
        <v/>
      </c>
      <c r="I50" s="341" t="str">
        <f t="array" ref="I50">IF(D50="","",XLOOKUP(D50,'Master Data'!K:K,'Master Data'!O:O,"Input in Master Data",0,1))</f>
        <v/>
      </c>
      <c r="J50" s="341" t="str">
        <f t="array" ref="J50">if(V50="","",XLOOKUP(V50,Master[Company],Master[Blow],"Unknown",0,1))</f>
        <v/>
      </c>
      <c r="K50" s="341" t="str">
        <f t="array" ref="K50">if(V50="","",XLOOKUP(V50,Master[Company],Master[Pigging],"Unknown",0,1))</f>
        <v/>
      </c>
      <c r="L50" s="341" t="str">
        <f t="array" ref="L50">if(V50="","",XLOOKUP(V50,Master[Company],Master[Load Method],"Unknown",0,1))</f>
        <v/>
      </c>
      <c r="M50" s="341" t="str">
        <f t="array" ref="M50">if(V50="","",XLOOKUP(V50,Master[Company],Master[Line Distance],"Unknown",0,1))</f>
        <v/>
      </c>
      <c r="N50" s="394"/>
      <c r="O50" s="341"/>
      <c r="P50" s="336"/>
      <c r="Q50" s="341" t="str">
        <f t="array" ref="Q50">if(V50="","",XLOOKUP(V50,Master[Company],Master[Terms],"NA",0,1))</f>
        <v/>
      </c>
      <c r="R50" s="341" t="str">
        <f t="shared" si="9"/>
        <v/>
      </c>
      <c r="S50" s="341" t="str">
        <f t="array" ref="S50">if(V50="","",XLOOKUP(V50,Master[Company],Master[Group],"NA",0,1))</f>
        <v/>
      </c>
      <c r="T50" s="341" t="str">
        <f t="array" ref="T50">if(V50="","",XLOOKUP(V50,Master[Company],Master[Loading Location],"NA",0,1))</f>
        <v/>
      </c>
      <c r="U50" s="341" t="str">
        <f t="array" ref="U50">if(V50="","",XLOOKUP(V50,Master[Company],Master[Acronym],"NA",0,1))</f>
        <v/>
      </c>
      <c r="V50" s="336"/>
      <c r="W50" s="395"/>
      <c r="X50" s="395"/>
      <c r="Y50" s="336" t="str">
        <f t="shared" si="10"/>
        <v/>
      </c>
      <c r="Z50" s="341" t="str">
        <f t="shared" si="11"/>
        <v/>
      </c>
      <c r="AA50" s="336"/>
      <c r="AB50" s="341"/>
      <c r="AC50" s="341"/>
      <c r="AD50" s="394"/>
      <c r="AE50" s="396"/>
      <c r="AF50" s="396"/>
      <c r="AG50" s="396"/>
      <c r="AH50" s="396"/>
      <c r="AI50" s="396"/>
      <c r="AJ50" s="396"/>
      <c r="AK50" s="396"/>
      <c r="AL50" s="397"/>
      <c r="AM50" s="398"/>
      <c r="AN50" s="398"/>
      <c r="AO50" s="398"/>
      <c r="AP50" s="398"/>
      <c r="AQ50" s="398"/>
      <c r="AR50" s="398"/>
      <c r="AS50" s="398"/>
      <c r="AT50" s="398"/>
      <c r="AU50" s="394"/>
      <c r="AV50" s="399"/>
      <c r="AW50" s="306"/>
      <c r="AX50" s="394"/>
      <c r="AY50" s="400"/>
      <c r="AZ50" s="336"/>
      <c r="BA50" s="336"/>
      <c r="BB50" s="336"/>
      <c r="BC50" s="336"/>
      <c r="BD50" s="336"/>
      <c r="BE50" s="401"/>
      <c r="BF50" s="341"/>
      <c r="BG50" s="341"/>
      <c r="BH50" s="402"/>
      <c r="BI50" s="403"/>
      <c r="BJ50" s="404"/>
      <c r="BK50" s="405"/>
      <c r="BL50" s="405"/>
      <c r="BM50" s="405"/>
      <c r="BN50" s="406"/>
    </row>
    <row r="51" ht="18.75" customHeight="1">
      <c r="A51" s="390" t="str">
        <f t="shared" si="3"/>
        <v/>
      </c>
      <c r="B51" s="391"/>
      <c r="C51" s="337"/>
      <c r="D51" s="337"/>
      <c r="E51" s="338" t="str">
        <f t="shared" si="8"/>
        <v/>
      </c>
      <c r="F51" s="392"/>
      <c r="G51" s="393"/>
      <c r="H51" s="341" t="str">
        <f t="array" ref="H51">IF(D51="","",XLOOKUP(D51,'Master Data'!K:K,'Master Data'!N:N,"Input in Master Data",0,1))</f>
        <v/>
      </c>
      <c r="I51" s="341" t="str">
        <f t="array" ref="I51">IF(D51="","",XLOOKUP(D51,'Master Data'!K:K,'Master Data'!O:O,"Input in Master Data",0,1))</f>
        <v/>
      </c>
      <c r="J51" s="341" t="str">
        <f t="array" ref="J51">if(V51="","",XLOOKUP(V51,Master[Company],Master[Blow],"Unknown",0,1))</f>
        <v/>
      </c>
      <c r="K51" s="341" t="str">
        <f t="array" ref="K51">if(V51="","",XLOOKUP(V51,Master[Company],Master[Pigging],"Unknown",0,1))</f>
        <v/>
      </c>
      <c r="L51" s="341" t="str">
        <f t="array" ref="L51">if(V51="","",XLOOKUP(V51,Master[Company],Master[Load Method],"Unknown",0,1))</f>
        <v/>
      </c>
      <c r="M51" s="341" t="str">
        <f t="array" ref="M51">if(V51="","",XLOOKUP(V51,Master[Company],Master[Line Distance],"Unknown",0,1))</f>
        <v/>
      </c>
      <c r="N51" s="394"/>
      <c r="O51" s="341"/>
      <c r="P51" s="336"/>
      <c r="Q51" s="341" t="str">
        <f t="array" ref="Q51">if(V51="","",XLOOKUP(V51,Master[Company],Master[Terms],"NA",0,1))</f>
        <v/>
      </c>
      <c r="R51" s="341" t="str">
        <f t="shared" si="9"/>
        <v/>
      </c>
      <c r="S51" s="341" t="str">
        <f t="array" ref="S51">if(V51="","",XLOOKUP(V51,Master[Company],Master[Group],"NA",0,1))</f>
        <v/>
      </c>
      <c r="T51" s="341" t="str">
        <f t="array" ref="T51">if(V51="","",XLOOKUP(V51,Master[Company],Master[Loading Location],"NA",0,1))</f>
        <v/>
      </c>
      <c r="U51" s="341" t="str">
        <f t="array" ref="U51">if(V51="","",XLOOKUP(V51,Master[Company],Master[Acronym],"NA",0,1))</f>
        <v/>
      </c>
      <c r="V51" s="336"/>
      <c r="W51" s="395"/>
      <c r="X51" s="395"/>
      <c r="Y51" s="336" t="str">
        <f t="shared" si="10"/>
        <v/>
      </c>
      <c r="Z51" s="341" t="str">
        <f t="shared" si="11"/>
        <v/>
      </c>
      <c r="AA51" s="336"/>
      <c r="AB51" s="341"/>
      <c r="AC51" s="341"/>
      <c r="AD51" s="394"/>
      <c r="AE51" s="396"/>
      <c r="AF51" s="396"/>
      <c r="AG51" s="396"/>
      <c r="AH51" s="396"/>
      <c r="AI51" s="396"/>
      <c r="AJ51" s="396"/>
      <c r="AK51" s="396"/>
      <c r="AL51" s="397"/>
      <c r="AM51" s="398"/>
      <c r="AN51" s="398"/>
      <c r="AO51" s="398"/>
      <c r="AP51" s="398"/>
      <c r="AQ51" s="398"/>
      <c r="AR51" s="398"/>
      <c r="AS51" s="398"/>
      <c r="AT51" s="398"/>
      <c r="AU51" s="394"/>
      <c r="AV51" s="399"/>
      <c r="AW51" s="306"/>
      <c r="AX51" s="394"/>
      <c r="AY51" s="400"/>
      <c r="AZ51" s="336"/>
      <c r="BA51" s="336"/>
      <c r="BB51" s="336"/>
      <c r="BC51" s="336"/>
      <c r="BD51" s="336"/>
      <c r="BE51" s="401"/>
      <c r="BF51" s="341"/>
      <c r="BG51" s="341"/>
      <c r="BH51" s="402"/>
      <c r="BI51" s="403"/>
      <c r="BJ51" s="404"/>
      <c r="BK51" s="405"/>
      <c r="BL51" s="405"/>
      <c r="BM51" s="405"/>
      <c r="BN51" s="406"/>
    </row>
    <row r="52" ht="18.75" customHeight="1">
      <c r="A52" s="390" t="str">
        <f t="shared" si="3"/>
        <v/>
      </c>
      <c r="B52" s="391"/>
      <c r="C52" s="337"/>
      <c r="D52" s="337"/>
      <c r="E52" s="338" t="str">
        <f t="shared" si="8"/>
        <v/>
      </c>
      <c r="F52" s="392"/>
      <c r="G52" s="393"/>
      <c r="H52" s="341" t="str">
        <f t="array" ref="H52">IF(D52="","",XLOOKUP(D52,'Master Data'!K:K,'Master Data'!N:N,"Input in Master Data",0,1))</f>
        <v/>
      </c>
      <c r="I52" s="341" t="str">
        <f t="array" ref="I52">IF(D52="","",XLOOKUP(D52,'Master Data'!K:K,'Master Data'!O:O,"Input in Master Data",0,1))</f>
        <v/>
      </c>
      <c r="J52" s="341" t="str">
        <f t="array" ref="J52">if(V52="","",XLOOKUP(V52,Master[Company],Master[Blow],"Unknown",0,1))</f>
        <v/>
      </c>
      <c r="K52" s="341" t="str">
        <f t="array" ref="K52">if(V52="","",XLOOKUP(V52,Master[Company],Master[Pigging],"Unknown",0,1))</f>
        <v/>
      </c>
      <c r="L52" s="341" t="str">
        <f t="array" ref="L52">if(V52="","",XLOOKUP(V52,Master[Company],Master[Load Method],"Unknown",0,1))</f>
        <v/>
      </c>
      <c r="M52" s="341" t="str">
        <f t="array" ref="M52">if(V52="","",XLOOKUP(V52,Master[Company],Master[Line Distance],"Unknown",0,1))</f>
        <v/>
      </c>
      <c r="N52" s="394"/>
      <c r="O52" s="341"/>
      <c r="P52" s="336"/>
      <c r="Q52" s="341" t="str">
        <f t="array" ref="Q52">if(V52="","",XLOOKUP(V52,Master[Company],Master[Terms],"NA",0,1))</f>
        <v/>
      </c>
      <c r="R52" s="341" t="str">
        <f t="shared" si="9"/>
        <v/>
      </c>
      <c r="S52" s="341" t="str">
        <f t="array" ref="S52">if(V52="","",XLOOKUP(V52,Master[Company],Master[Group],"NA",0,1))</f>
        <v/>
      </c>
      <c r="T52" s="341" t="str">
        <f t="array" ref="T52">if(V52="","",XLOOKUP(V52,Master[Company],Master[Loading Location],"NA",0,1))</f>
        <v/>
      </c>
      <c r="U52" s="341" t="str">
        <f t="array" ref="U52">if(V52="","",XLOOKUP(V52,Master[Company],Master[Acronym],"NA",0,1))</f>
        <v/>
      </c>
      <c r="V52" s="336"/>
      <c r="W52" s="395"/>
      <c r="X52" s="395"/>
      <c r="Y52" s="336" t="str">
        <f t="shared" si="10"/>
        <v/>
      </c>
      <c r="Z52" s="341" t="str">
        <f t="shared" si="11"/>
        <v/>
      </c>
      <c r="AA52" s="336"/>
      <c r="AB52" s="341"/>
      <c r="AC52" s="341"/>
      <c r="AD52" s="394"/>
      <c r="AE52" s="396"/>
      <c r="AF52" s="396"/>
      <c r="AG52" s="396"/>
      <c r="AH52" s="396"/>
      <c r="AI52" s="396"/>
      <c r="AJ52" s="396"/>
      <c r="AK52" s="396"/>
      <c r="AL52" s="397"/>
      <c r="AM52" s="398"/>
      <c r="AN52" s="398"/>
      <c r="AO52" s="398"/>
      <c r="AP52" s="398"/>
      <c r="AQ52" s="398"/>
      <c r="AR52" s="398"/>
      <c r="AS52" s="398"/>
      <c r="AT52" s="398"/>
      <c r="AU52" s="394"/>
      <c r="AV52" s="399"/>
      <c r="AW52" s="306"/>
      <c r="AX52" s="394"/>
      <c r="AY52" s="400"/>
      <c r="AZ52" s="336"/>
      <c r="BA52" s="336"/>
      <c r="BB52" s="336"/>
      <c r="BC52" s="336"/>
      <c r="BD52" s="336"/>
      <c r="BE52" s="401"/>
      <c r="BF52" s="341"/>
      <c r="BG52" s="341"/>
      <c r="BH52" s="402"/>
      <c r="BI52" s="403"/>
      <c r="BJ52" s="404"/>
      <c r="BK52" s="405"/>
      <c r="BL52" s="405"/>
      <c r="BM52" s="405"/>
      <c r="BN52" s="406"/>
    </row>
    <row r="53" ht="18.75" customHeight="1">
      <c r="A53" s="390" t="str">
        <f t="shared" si="3"/>
        <v/>
      </c>
      <c r="B53" s="391"/>
      <c r="C53" s="337"/>
      <c r="D53" s="337"/>
      <c r="E53" s="338" t="str">
        <f t="shared" si="8"/>
        <v/>
      </c>
      <c r="F53" s="392"/>
      <c r="G53" s="393"/>
      <c r="H53" s="341" t="str">
        <f t="array" ref="H53">IF(D53="","",XLOOKUP(D53,'Master Data'!K:K,'Master Data'!N:N,"Input in Master Data",0,1))</f>
        <v/>
      </c>
      <c r="I53" s="341" t="str">
        <f t="array" ref="I53">IF(D53="","",XLOOKUP(D53,'Master Data'!K:K,'Master Data'!O:O,"Input in Master Data",0,1))</f>
        <v/>
      </c>
      <c r="J53" s="341" t="str">
        <f t="array" ref="J53">if(V53="","",XLOOKUP(V53,Master[Company],Master[Blow],"Unknown",0,1))</f>
        <v/>
      </c>
      <c r="K53" s="341" t="str">
        <f t="array" ref="K53">if(V53="","",XLOOKUP(V53,Master[Company],Master[Pigging],"Unknown",0,1))</f>
        <v/>
      </c>
      <c r="L53" s="341" t="str">
        <f t="array" ref="L53">if(V53="","",XLOOKUP(V53,Master[Company],Master[Load Method],"Unknown",0,1))</f>
        <v/>
      </c>
      <c r="M53" s="341" t="str">
        <f t="array" ref="M53">if(V53="","",XLOOKUP(V53,Master[Company],Master[Line Distance],"Unknown",0,1))</f>
        <v/>
      </c>
      <c r="N53" s="394"/>
      <c r="O53" s="341"/>
      <c r="P53" s="336"/>
      <c r="Q53" s="341" t="str">
        <f t="array" ref="Q53">if(V53="","",XLOOKUP(V53,Master[Company],Master[Terms],"NA",0,1))</f>
        <v/>
      </c>
      <c r="R53" s="341" t="str">
        <f t="shared" si="9"/>
        <v/>
      </c>
      <c r="S53" s="341" t="str">
        <f t="array" ref="S53">if(V53="","",XLOOKUP(V53,Master[Company],Master[Group],"NA",0,1))</f>
        <v/>
      </c>
      <c r="T53" s="341" t="str">
        <f t="array" ref="T53">if(V53="","",XLOOKUP(V53,Master[Company],Master[Loading Location],"NA",0,1))</f>
        <v/>
      </c>
      <c r="U53" s="341" t="str">
        <f t="array" ref="U53">if(V53="","",XLOOKUP(V53,Master[Company],Master[Acronym],"NA",0,1))</f>
        <v/>
      </c>
      <c r="V53" s="336"/>
      <c r="W53" s="395"/>
      <c r="X53" s="395"/>
      <c r="Y53" s="336" t="str">
        <f t="shared" si="10"/>
        <v/>
      </c>
      <c r="Z53" s="341" t="str">
        <f t="shared" si="11"/>
        <v/>
      </c>
      <c r="AA53" s="336"/>
      <c r="AB53" s="341"/>
      <c r="AC53" s="341"/>
      <c r="AD53" s="394"/>
      <c r="AE53" s="396"/>
      <c r="AF53" s="396"/>
      <c r="AG53" s="396"/>
      <c r="AH53" s="396"/>
      <c r="AI53" s="396"/>
      <c r="AJ53" s="396"/>
      <c r="AK53" s="396"/>
      <c r="AL53" s="397"/>
      <c r="AM53" s="398"/>
      <c r="AN53" s="398"/>
      <c r="AO53" s="398"/>
      <c r="AP53" s="398"/>
      <c r="AQ53" s="398"/>
      <c r="AR53" s="398"/>
      <c r="AS53" s="398"/>
      <c r="AT53" s="398"/>
      <c r="AU53" s="394"/>
      <c r="AV53" s="399"/>
      <c r="AW53" s="306"/>
      <c r="AX53" s="394"/>
      <c r="AY53" s="400"/>
      <c r="AZ53" s="336"/>
      <c r="BA53" s="336"/>
      <c r="BB53" s="336"/>
      <c r="BC53" s="336"/>
      <c r="BD53" s="336"/>
      <c r="BE53" s="401"/>
      <c r="BF53" s="341"/>
      <c r="BG53" s="341"/>
      <c r="BH53" s="402"/>
      <c r="BI53" s="403"/>
      <c r="BJ53" s="404"/>
      <c r="BK53" s="405"/>
      <c r="BL53" s="405"/>
      <c r="BM53" s="405"/>
      <c r="BN53" s="406"/>
    </row>
    <row r="54" ht="18.75" customHeight="1">
      <c r="A54" s="390" t="str">
        <f t="shared" si="3"/>
        <v/>
      </c>
      <c r="B54" s="391"/>
      <c r="C54" s="337"/>
      <c r="D54" s="337"/>
      <c r="E54" s="338" t="str">
        <f t="shared" si="8"/>
        <v/>
      </c>
      <c r="F54" s="392"/>
      <c r="G54" s="393"/>
      <c r="H54" s="341" t="str">
        <f t="array" ref="H54">IF(D54="","",XLOOKUP(D54,'Master Data'!K:K,'Master Data'!N:N,"Input in Master Data",0,1))</f>
        <v/>
      </c>
      <c r="I54" s="341" t="str">
        <f t="array" ref="I54">IF(D54="","",XLOOKUP(D54,'Master Data'!K:K,'Master Data'!O:O,"Input in Master Data",0,1))</f>
        <v/>
      </c>
      <c r="J54" s="341" t="str">
        <f t="array" ref="J54">if(V54="","",XLOOKUP(V54,Master[Company],Master[Blow],"Unknown",0,1))</f>
        <v/>
      </c>
      <c r="K54" s="341" t="str">
        <f t="array" ref="K54">if(V54="","",XLOOKUP(V54,Master[Company],Master[Pigging],"Unknown",0,1))</f>
        <v/>
      </c>
      <c r="L54" s="341" t="str">
        <f t="array" ref="L54">if(V54="","",XLOOKUP(V54,Master[Company],Master[Load Method],"Unknown",0,1))</f>
        <v/>
      </c>
      <c r="M54" s="341" t="str">
        <f t="array" ref="M54">if(V54="","",XLOOKUP(V54,Master[Company],Master[Line Distance],"Unknown",0,1))</f>
        <v/>
      </c>
      <c r="N54" s="394"/>
      <c r="O54" s="341"/>
      <c r="P54" s="336"/>
      <c r="Q54" s="341" t="str">
        <f t="array" ref="Q54">if(V54="","",XLOOKUP(V54,Master[Company],Master[Terms],"NA",0,1))</f>
        <v/>
      </c>
      <c r="R54" s="341" t="str">
        <f t="shared" si="9"/>
        <v/>
      </c>
      <c r="S54" s="341" t="str">
        <f t="array" ref="S54">if(V54="","",XLOOKUP(V54,Master[Company],Master[Group],"NA",0,1))</f>
        <v/>
      </c>
      <c r="T54" s="341" t="str">
        <f t="array" ref="T54">if(V54="","",XLOOKUP(V54,Master[Company],Master[Loading Location],"NA",0,1))</f>
        <v/>
      </c>
      <c r="U54" s="341" t="str">
        <f t="array" ref="U54">if(V54="","",XLOOKUP(V54,Master[Company],Master[Acronym],"NA",0,1))</f>
        <v/>
      </c>
      <c r="V54" s="336"/>
      <c r="W54" s="395"/>
      <c r="X54" s="395"/>
      <c r="Y54" s="336" t="str">
        <f t="shared" si="10"/>
        <v/>
      </c>
      <c r="Z54" s="341" t="str">
        <f t="shared" si="11"/>
        <v/>
      </c>
      <c r="AA54" s="336"/>
      <c r="AB54" s="341"/>
      <c r="AC54" s="341"/>
      <c r="AD54" s="394"/>
      <c r="AE54" s="396"/>
      <c r="AF54" s="396"/>
      <c r="AG54" s="396"/>
      <c r="AH54" s="396"/>
      <c r="AI54" s="396"/>
      <c r="AJ54" s="396"/>
      <c r="AK54" s="396"/>
      <c r="AL54" s="397"/>
      <c r="AM54" s="398"/>
      <c r="AN54" s="398"/>
      <c r="AO54" s="398"/>
      <c r="AP54" s="398"/>
      <c r="AQ54" s="398"/>
      <c r="AR54" s="398"/>
      <c r="AS54" s="398"/>
      <c r="AT54" s="398"/>
      <c r="AU54" s="394"/>
      <c r="AV54" s="399"/>
      <c r="AW54" s="306"/>
      <c r="AX54" s="394"/>
      <c r="AY54" s="400"/>
      <c r="AZ54" s="336"/>
      <c r="BA54" s="336"/>
      <c r="BB54" s="336"/>
      <c r="BC54" s="336"/>
      <c r="BD54" s="336"/>
      <c r="BE54" s="401"/>
      <c r="BF54" s="341"/>
      <c r="BG54" s="341"/>
      <c r="BH54" s="402"/>
      <c r="BI54" s="403"/>
      <c r="BJ54" s="404"/>
      <c r="BK54" s="405"/>
      <c r="BL54" s="405"/>
      <c r="BM54" s="405"/>
      <c r="BN54" s="406"/>
    </row>
    <row r="55" ht="18.75" customHeight="1">
      <c r="A55" s="390" t="str">
        <f t="shared" si="3"/>
        <v/>
      </c>
      <c r="B55" s="391"/>
      <c r="C55" s="337"/>
      <c r="D55" s="337"/>
      <c r="E55" s="338" t="str">
        <f t="shared" si="8"/>
        <v/>
      </c>
      <c r="F55" s="392"/>
      <c r="G55" s="393"/>
      <c r="H55" s="341" t="str">
        <f t="array" ref="H55">IF(D55="","",XLOOKUP(D55,'Master Data'!K:K,'Master Data'!N:N,"Input in Master Data",0,1))</f>
        <v/>
      </c>
      <c r="I55" s="341" t="str">
        <f t="array" ref="I55">IF(D55="","",XLOOKUP(D55,'Master Data'!K:K,'Master Data'!O:O,"Input in Master Data",0,1))</f>
        <v/>
      </c>
      <c r="J55" s="341" t="str">
        <f t="array" ref="J55">if(V55="","",XLOOKUP(V55,Master[Company],Master[Blow],"Unknown",0,1))</f>
        <v/>
      </c>
      <c r="K55" s="341" t="str">
        <f t="array" ref="K55">if(V55="","",XLOOKUP(V55,Master[Company],Master[Pigging],"Unknown",0,1))</f>
        <v/>
      </c>
      <c r="L55" s="341" t="str">
        <f t="array" ref="L55">if(V55="","",XLOOKUP(V55,Master[Company],Master[Load Method],"Unknown",0,1))</f>
        <v/>
      </c>
      <c r="M55" s="341" t="str">
        <f t="array" ref="M55">if(V55="","",XLOOKUP(V55,Master[Company],Master[Line Distance],"Unknown",0,1))</f>
        <v/>
      </c>
      <c r="N55" s="394"/>
      <c r="O55" s="341"/>
      <c r="P55" s="336"/>
      <c r="Q55" s="341" t="str">
        <f t="array" ref="Q55">if(V55="","",XLOOKUP(V55,Master[Company],Master[Terms],"NA",0,1))</f>
        <v/>
      </c>
      <c r="R55" s="341" t="str">
        <f t="shared" si="9"/>
        <v/>
      </c>
      <c r="S55" s="341" t="str">
        <f t="array" ref="S55">if(V55="","",XLOOKUP(V55,Master[Company],Master[Group],"NA",0,1))</f>
        <v/>
      </c>
      <c r="T55" s="341" t="str">
        <f t="array" ref="T55">if(V55="","",XLOOKUP(V55,Master[Company],Master[Loading Location],"NA",0,1))</f>
        <v/>
      </c>
      <c r="U55" s="341" t="str">
        <f t="array" ref="U55">if(V55="","",XLOOKUP(V55,Master[Company],Master[Acronym],"NA",0,1))</f>
        <v/>
      </c>
      <c r="V55" s="336"/>
      <c r="W55" s="395"/>
      <c r="X55" s="395"/>
      <c r="Y55" s="336" t="str">
        <f t="shared" si="10"/>
        <v/>
      </c>
      <c r="Z55" s="341" t="str">
        <f t="shared" si="11"/>
        <v/>
      </c>
      <c r="AA55" s="336"/>
      <c r="AB55" s="341"/>
      <c r="AC55" s="341"/>
      <c r="AD55" s="394"/>
      <c r="AE55" s="396"/>
      <c r="AF55" s="396"/>
      <c r="AG55" s="396"/>
      <c r="AH55" s="396"/>
      <c r="AI55" s="396"/>
      <c r="AJ55" s="396"/>
      <c r="AK55" s="396"/>
      <c r="AL55" s="397"/>
      <c r="AM55" s="398"/>
      <c r="AN55" s="398"/>
      <c r="AO55" s="398"/>
      <c r="AP55" s="398"/>
      <c r="AQ55" s="398"/>
      <c r="AR55" s="398"/>
      <c r="AS55" s="398"/>
      <c r="AT55" s="398"/>
      <c r="AU55" s="394"/>
      <c r="AV55" s="399"/>
      <c r="AW55" s="306"/>
      <c r="AX55" s="394"/>
      <c r="AY55" s="400"/>
      <c r="AZ55" s="336"/>
      <c r="BA55" s="336"/>
      <c r="BB55" s="336"/>
      <c r="BC55" s="336"/>
      <c r="BD55" s="336"/>
      <c r="BE55" s="401"/>
      <c r="BF55" s="341"/>
      <c r="BG55" s="341"/>
      <c r="BH55" s="402"/>
      <c r="BI55" s="403"/>
      <c r="BJ55" s="404"/>
      <c r="BK55" s="405"/>
      <c r="BL55" s="405"/>
      <c r="BM55" s="405"/>
      <c r="BN55" s="406"/>
    </row>
    <row r="56" ht="18.75" customHeight="1">
      <c r="A56" s="390" t="str">
        <f t="shared" si="3"/>
        <v/>
      </c>
      <c r="B56" s="391"/>
      <c r="C56" s="337"/>
      <c r="D56" s="337"/>
      <c r="E56" s="338" t="str">
        <f t="shared" si="8"/>
        <v/>
      </c>
      <c r="F56" s="392"/>
      <c r="G56" s="393"/>
      <c r="H56" s="341" t="str">
        <f t="array" ref="H56">IF(D56="","",XLOOKUP(D56,'Master Data'!K:K,'Master Data'!N:N,"Input in Master Data",0,1))</f>
        <v/>
      </c>
      <c r="I56" s="341" t="str">
        <f t="array" ref="I56">IF(D56="","",XLOOKUP(D56,'Master Data'!K:K,'Master Data'!O:O,"Input in Master Data",0,1))</f>
        <v/>
      </c>
      <c r="J56" s="341" t="str">
        <f t="array" ref="J56">if(V56="","",XLOOKUP(V56,Master[Company],Master[Blow],"Unknown",0,1))</f>
        <v/>
      </c>
      <c r="K56" s="341" t="str">
        <f t="array" ref="K56">if(V56="","",XLOOKUP(V56,Master[Company],Master[Pigging],"Unknown",0,1))</f>
        <v/>
      </c>
      <c r="L56" s="341" t="str">
        <f t="array" ref="L56">if(V56="","",XLOOKUP(V56,Master[Company],Master[Load Method],"Unknown",0,1))</f>
        <v/>
      </c>
      <c r="M56" s="341" t="str">
        <f t="array" ref="M56">if(V56="","",XLOOKUP(V56,Master[Company],Master[Line Distance],"Unknown",0,1))</f>
        <v/>
      </c>
      <c r="N56" s="394"/>
      <c r="O56" s="341"/>
      <c r="P56" s="336"/>
      <c r="Q56" s="341" t="str">
        <f t="array" ref="Q56">if(V56="","",XLOOKUP(V56,Master[Company],Master[Terms],"NA",0,1))</f>
        <v/>
      </c>
      <c r="R56" s="341" t="str">
        <f t="shared" si="9"/>
        <v/>
      </c>
      <c r="S56" s="341" t="str">
        <f t="array" ref="S56">if(V56="","",XLOOKUP(V56,Master[Company],Master[Group],"NA",0,1))</f>
        <v/>
      </c>
      <c r="T56" s="341" t="str">
        <f t="array" ref="T56">if(V56="","",XLOOKUP(V56,Master[Company],Master[Loading Location],"NA",0,1))</f>
        <v/>
      </c>
      <c r="U56" s="341" t="str">
        <f t="array" ref="U56">if(V56="","",XLOOKUP(V56,Master[Company],Master[Acronym],"NA",0,1))</f>
        <v/>
      </c>
      <c r="V56" s="336"/>
      <c r="W56" s="395"/>
      <c r="X56" s="395"/>
      <c r="Y56" s="336" t="str">
        <f t="shared" si="10"/>
        <v/>
      </c>
      <c r="Z56" s="341" t="str">
        <f t="shared" si="11"/>
        <v/>
      </c>
      <c r="AA56" s="336"/>
      <c r="AB56" s="341"/>
      <c r="AC56" s="341"/>
      <c r="AD56" s="394"/>
      <c r="AE56" s="396"/>
      <c r="AF56" s="396"/>
      <c r="AG56" s="396"/>
      <c r="AH56" s="396"/>
      <c r="AI56" s="396"/>
      <c r="AJ56" s="396"/>
      <c r="AK56" s="396"/>
      <c r="AL56" s="397"/>
      <c r="AM56" s="398"/>
      <c r="AN56" s="398"/>
      <c r="AO56" s="398"/>
      <c r="AP56" s="398"/>
      <c r="AQ56" s="398"/>
      <c r="AR56" s="398"/>
      <c r="AS56" s="398"/>
      <c r="AT56" s="398"/>
      <c r="AU56" s="394"/>
      <c r="AV56" s="399"/>
      <c r="AW56" s="306"/>
      <c r="AX56" s="394"/>
      <c r="AY56" s="400"/>
      <c r="AZ56" s="336"/>
      <c r="BA56" s="336"/>
      <c r="BB56" s="336"/>
      <c r="BC56" s="336"/>
      <c r="BD56" s="336"/>
      <c r="BE56" s="401"/>
      <c r="BF56" s="341"/>
      <c r="BG56" s="341"/>
      <c r="BH56" s="402"/>
      <c r="BI56" s="403"/>
      <c r="BJ56" s="404"/>
      <c r="BK56" s="405"/>
      <c r="BL56" s="405"/>
      <c r="BM56" s="405"/>
      <c r="BN56" s="406"/>
    </row>
    <row r="57" ht="18.75" customHeight="1">
      <c r="A57" s="390" t="str">
        <f t="shared" si="3"/>
        <v/>
      </c>
      <c r="B57" s="391"/>
      <c r="C57" s="337"/>
      <c r="D57" s="337"/>
      <c r="E57" s="338" t="str">
        <f t="shared" si="8"/>
        <v/>
      </c>
      <c r="F57" s="392"/>
      <c r="G57" s="393"/>
      <c r="H57" s="341" t="str">
        <f t="array" ref="H57">IF(D57="","",XLOOKUP(D57,'Master Data'!K:K,'Master Data'!N:N,"Input in Master Data",0,1))</f>
        <v/>
      </c>
      <c r="I57" s="341" t="str">
        <f t="array" ref="I57">IF(D57="","",XLOOKUP(D57,'Master Data'!K:K,'Master Data'!O:O,"Input in Master Data",0,1))</f>
        <v/>
      </c>
      <c r="J57" s="341" t="str">
        <f t="array" ref="J57">if(V57="","",XLOOKUP(V57,Master[Company],Master[Blow],"Unknown",0,1))</f>
        <v/>
      </c>
      <c r="K57" s="341" t="str">
        <f t="array" ref="K57">if(V57="","",XLOOKUP(V57,Master[Company],Master[Pigging],"Unknown",0,1))</f>
        <v/>
      </c>
      <c r="L57" s="341" t="str">
        <f t="array" ref="L57">if(V57="","",XLOOKUP(V57,Master[Company],Master[Load Method],"Unknown",0,1))</f>
        <v/>
      </c>
      <c r="M57" s="341" t="str">
        <f t="array" ref="M57">if(V57="","",XLOOKUP(V57,Master[Company],Master[Line Distance],"Unknown",0,1))</f>
        <v/>
      </c>
      <c r="N57" s="394"/>
      <c r="O57" s="341"/>
      <c r="P57" s="336"/>
      <c r="Q57" s="341" t="str">
        <f t="array" ref="Q57">if(V57="","",XLOOKUP(V57,Master[Company],Master[Terms],"NA",0,1))</f>
        <v/>
      </c>
      <c r="R57" s="341" t="str">
        <f t="shared" si="9"/>
        <v/>
      </c>
      <c r="S57" s="341" t="str">
        <f t="array" ref="S57">if(V57="","",XLOOKUP(V57,Master[Company],Master[Group],"NA",0,1))</f>
        <v/>
      </c>
      <c r="T57" s="341" t="str">
        <f t="array" ref="T57">if(V57="","",XLOOKUP(V57,Master[Company],Master[Loading Location],"NA",0,1))</f>
        <v/>
      </c>
      <c r="U57" s="341" t="str">
        <f t="array" ref="U57">if(V57="","",XLOOKUP(V57,Master[Company],Master[Acronym],"NA",0,1))</f>
        <v/>
      </c>
      <c r="V57" s="336"/>
      <c r="W57" s="395"/>
      <c r="X57" s="395"/>
      <c r="Y57" s="336" t="str">
        <f t="shared" si="10"/>
        <v/>
      </c>
      <c r="Z57" s="341" t="str">
        <f t="shared" si="11"/>
        <v/>
      </c>
      <c r="AA57" s="336"/>
      <c r="AB57" s="341"/>
      <c r="AC57" s="341"/>
      <c r="AD57" s="394"/>
      <c r="AE57" s="396"/>
      <c r="AF57" s="396"/>
      <c r="AG57" s="396"/>
      <c r="AH57" s="396"/>
      <c r="AI57" s="396"/>
      <c r="AJ57" s="396"/>
      <c r="AK57" s="396"/>
      <c r="AL57" s="397"/>
      <c r="AM57" s="398"/>
      <c r="AN57" s="398"/>
      <c r="AO57" s="398"/>
      <c r="AP57" s="398"/>
      <c r="AQ57" s="398"/>
      <c r="AR57" s="398"/>
      <c r="AS57" s="398"/>
      <c r="AT57" s="398"/>
      <c r="AU57" s="394"/>
      <c r="AV57" s="399"/>
      <c r="AW57" s="306"/>
      <c r="AX57" s="394"/>
      <c r="AY57" s="400"/>
      <c r="AZ57" s="336"/>
      <c r="BA57" s="336"/>
      <c r="BB57" s="336"/>
      <c r="BC57" s="336"/>
      <c r="BD57" s="336"/>
      <c r="BE57" s="401"/>
      <c r="BF57" s="341"/>
      <c r="BG57" s="341"/>
      <c r="BH57" s="402"/>
      <c r="BI57" s="403"/>
      <c r="BJ57" s="404"/>
      <c r="BK57" s="405"/>
      <c r="BL57" s="405"/>
      <c r="BM57" s="405"/>
      <c r="BN57" s="406"/>
    </row>
    <row r="58" ht="18.75" customHeight="1">
      <c r="A58" s="390" t="str">
        <f t="shared" si="3"/>
        <v/>
      </c>
      <c r="B58" s="391"/>
      <c r="C58" s="337"/>
      <c r="D58" s="337"/>
      <c r="E58" s="338" t="str">
        <f t="shared" si="8"/>
        <v/>
      </c>
      <c r="F58" s="392"/>
      <c r="G58" s="393"/>
      <c r="H58" s="341" t="str">
        <f t="array" ref="H58">IF(D58="","",XLOOKUP(D58,'Master Data'!K:K,'Master Data'!N:N,"Input in Master Data",0,1))</f>
        <v/>
      </c>
      <c r="I58" s="341" t="str">
        <f t="array" ref="I58">IF(D58="","",XLOOKUP(D58,'Master Data'!K:K,'Master Data'!O:O,"Input in Master Data",0,1))</f>
        <v/>
      </c>
      <c r="J58" s="341" t="str">
        <f t="array" ref="J58">if(V58="","",XLOOKUP(V58,Master[Company],Master[Blow],"Unknown",0,1))</f>
        <v/>
      </c>
      <c r="K58" s="341" t="str">
        <f t="array" ref="K58">if(V58="","",XLOOKUP(V58,Master[Company],Master[Pigging],"Unknown",0,1))</f>
        <v/>
      </c>
      <c r="L58" s="341" t="str">
        <f t="array" ref="L58">if(V58="","",XLOOKUP(V58,Master[Company],Master[Load Method],"Unknown",0,1))</f>
        <v/>
      </c>
      <c r="M58" s="341" t="str">
        <f t="array" ref="M58">if(V58="","",XLOOKUP(V58,Master[Company],Master[Line Distance],"Unknown",0,1))</f>
        <v/>
      </c>
      <c r="N58" s="394"/>
      <c r="O58" s="341"/>
      <c r="P58" s="336"/>
      <c r="Q58" s="341" t="str">
        <f t="array" ref="Q58">if(V58="","",XLOOKUP(V58,Master[Company],Master[Terms],"NA",0,1))</f>
        <v/>
      </c>
      <c r="R58" s="341" t="str">
        <f t="shared" si="9"/>
        <v/>
      </c>
      <c r="S58" s="341" t="str">
        <f t="array" ref="S58">if(V58="","",XLOOKUP(V58,Master[Company],Master[Group],"NA",0,1))</f>
        <v/>
      </c>
      <c r="T58" s="341" t="str">
        <f t="array" ref="T58">if(V58="","",XLOOKUP(V58,Master[Company],Master[Loading Location],"NA",0,1))</f>
        <v/>
      </c>
      <c r="U58" s="341" t="str">
        <f t="array" ref="U58">if(V58="","",XLOOKUP(V58,Master[Company],Master[Acronym],"NA",0,1))</f>
        <v/>
      </c>
      <c r="V58" s="336"/>
      <c r="W58" s="395"/>
      <c r="X58" s="395"/>
      <c r="Y58" s="336" t="str">
        <f t="shared" si="10"/>
        <v/>
      </c>
      <c r="Z58" s="341" t="str">
        <f t="shared" si="11"/>
        <v/>
      </c>
      <c r="AA58" s="336"/>
      <c r="AB58" s="341"/>
      <c r="AC58" s="341"/>
      <c r="AD58" s="394"/>
      <c r="AE58" s="396"/>
      <c r="AF58" s="396"/>
      <c r="AG58" s="396"/>
      <c r="AH58" s="396"/>
      <c r="AI58" s="396"/>
      <c r="AJ58" s="396"/>
      <c r="AK58" s="396"/>
      <c r="AL58" s="397"/>
      <c r="AM58" s="398"/>
      <c r="AN58" s="398"/>
      <c r="AO58" s="398"/>
      <c r="AP58" s="398"/>
      <c r="AQ58" s="398"/>
      <c r="AR58" s="398"/>
      <c r="AS58" s="398"/>
      <c r="AT58" s="398"/>
      <c r="AU58" s="394"/>
      <c r="AV58" s="399"/>
      <c r="AW58" s="306"/>
      <c r="AX58" s="394"/>
      <c r="AY58" s="400"/>
      <c r="AZ58" s="336"/>
      <c r="BA58" s="336"/>
      <c r="BB58" s="336"/>
      <c r="BC58" s="336"/>
      <c r="BD58" s="336"/>
      <c r="BE58" s="401"/>
      <c r="BF58" s="341"/>
      <c r="BG58" s="341"/>
      <c r="BH58" s="402"/>
      <c r="BI58" s="403"/>
      <c r="BJ58" s="404"/>
      <c r="BK58" s="405"/>
      <c r="BL58" s="405"/>
      <c r="BM58" s="405"/>
      <c r="BN58" s="406"/>
    </row>
    <row r="59" ht="18.75" customHeight="1">
      <c r="A59" s="390" t="str">
        <f t="shared" si="3"/>
        <v/>
      </c>
      <c r="B59" s="391"/>
      <c r="C59" s="337"/>
      <c r="D59" s="337"/>
      <c r="E59" s="338" t="str">
        <f t="shared" si="8"/>
        <v/>
      </c>
      <c r="F59" s="392"/>
      <c r="G59" s="393"/>
      <c r="H59" s="341" t="str">
        <f t="array" ref="H59">IF(D59="","",XLOOKUP(D59,'Master Data'!K:K,'Master Data'!N:N,"Input in Master Data",0,1))</f>
        <v/>
      </c>
      <c r="I59" s="341" t="str">
        <f t="array" ref="I59">IF(D59="","",XLOOKUP(D59,'Master Data'!K:K,'Master Data'!O:O,"Input in Master Data",0,1))</f>
        <v/>
      </c>
      <c r="J59" s="341" t="str">
        <f t="array" ref="J59">if(V59="","",XLOOKUP(V59,Master[Company],Master[Blow],"Unknown",0,1))</f>
        <v/>
      </c>
      <c r="K59" s="341" t="str">
        <f t="array" ref="K59">if(V59="","",XLOOKUP(V59,Master[Company],Master[Pigging],"Unknown",0,1))</f>
        <v/>
      </c>
      <c r="L59" s="341" t="str">
        <f t="array" ref="L59">if(V59="","",XLOOKUP(V59,Master[Company],Master[Load Method],"Unknown",0,1))</f>
        <v/>
      </c>
      <c r="M59" s="341" t="str">
        <f t="array" ref="M59">if(V59="","",XLOOKUP(V59,Master[Company],Master[Line Distance],"Unknown",0,1))</f>
        <v/>
      </c>
      <c r="N59" s="394"/>
      <c r="O59" s="341"/>
      <c r="P59" s="336"/>
      <c r="Q59" s="341" t="str">
        <f t="array" ref="Q59">if(V59="","",XLOOKUP(V59,Master[Company],Master[Terms],"NA",0,1))</f>
        <v/>
      </c>
      <c r="R59" s="341" t="str">
        <f t="shared" si="9"/>
        <v/>
      </c>
      <c r="S59" s="341" t="str">
        <f t="array" ref="S59">if(V59="","",XLOOKUP(V59,Master[Company],Master[Group],"NA",0,1))</f>
        <v/>
      </c>
      <c r="T59" s="341" t="str">
        <f t="array" ref="T59">if(V59="","",XLOOKUP(V59,Master[Company],Master[Loading Location],"NA",0,1))</f>
        <v/>
      </c>
      <c r="U59" s="341" t="str">
        <f t="array" ref="U59">if(V59="","",XLOOKUP(V59,Master[Company],Master[Acronym],"NA",0,1))</f>
        <v/>
      </c>
      <c r="V59" s="336"/>
      <c r="W59" s="395"/>
      <c r="X59" s="395"/>
      <c r="Y59" s="336" t="str">
        <f t="shared" si="10"/>
        <v/>
      </c>
      <c r="Z59" s="341" t="str">
        <f t="shared" si="11"/>
        <v/>
      </c>
      <c r="AA59" s="336"/>
      <c r="AB59" s="341"/>
      <c r="AC59" s="341"/>
      <c r="AD59" s="394"/>
      <c r="AE59" s="396"/>
      <c r="AF59" s="396"/>
      <c r="AG59" s="396"/>
      <c r="AH59" s="396"/>
      <c r="AI59" s="396"/>
      <c r="AJ59" s="396"/>
      <c r="AK59" s="396"/>
      <c r="AL59" s="397"/>
      <c r="AM59" s="398"/>
      <c r="AN59" s="398"/>
      <c r="AO59" s="398"/>
      <c r="AP59" s="398"/>
      <c r="AQ59" s="398"/>
      <c r="AR59" s="398"/>
      <c r="AS59" s="398"/>
      <c r="AT59" s="398"/>
      <c r="AU59" s="394"/>
      <c r="AV59" s="399"/>
      <c r="AW59" s="306"/>
      <c r="AX59" s="394"/>
      <c r="AY59" s="400"/>
      <c r="AZ59" s="336"/>
      <c r="BA59" s="336"/>
      <c r="BB59" s="336"/>
      <c r="BC59" s="336"/>
      <c r="BD59" s="336"/>
      <c r="BE59" s="401"/>
      <c r="BF59" s="341"/>
      <c r="BG59" s="341"/>
      <c r="BH59" s="402"/>
      <c r="BI59" s="403"/>
      <c r="BJ59" s="404"/>
      <c r="BK59" s="405"/>
      <c r="BL59" s="405"/>
      <c r="BM59" s="405"/>
      <c r="BN59" s="406"/>
    </row>
    <row r="60" ht="18.75" customHeight="1">
      <c r="A60" s="390" t="str">
        <f t="shared" si="3"/>
        <v/>
      </c>
      <c r="B60" s="391"/>
      <c r="C60" s="337"/>
      <c r="D60" s="337"/>
      <c r="E60" s="338" t="str">
        <f t="shared" si="8"/>
        <v/>
      </c>
      <c r="F60" s="392"/>
      <c r="G60" s="393"/>
      <c r="H60" s="341" t="str">
        <f t="array" ref="H60">IF(D60="","",XLOOKUP(D60,'Master Data'!K:K,'Master Data'!N:N,"Input in Master Data",0,1))</f>
        <v/>
      </c>
      <c r="I60" s="341" t="str">
        <f t="array" ref="I60">IF(D60="","",XLOOKUP(D60,'Master Data'!K:K,'Master Data'!O:O,"Input in Master Data",0,1))</f>
        <v/>
      </c>
      <c r="J60" s="341" t="str">
        <f t="array" ref="J60">if(V60="","",XLOOKUP(V60,Master[Company],Master[Blow],"Unknown",0,1))</f>
        <v/>
      </c>
      <c r="K60" s="341" t="str">
        <f t="array" ref="K60">if(V60="","",XLOOKUP(V60,Master[Company],Master[Pigging],"Unknown",0,1))</f>
        <v/>
      </c>
      <c r="L60" s="341" t="str">
        <f t="array" ref="L60">if(V60="","",XLOOKUP(V60,Master[Company],Master[Load Method],"Unknown",0,1))</f>
        <v/>
      </c>
      <c r="M60" s="341" t="str">
        <f t="array" ref="M60">if(V60="","",XLOOKUP(V60,Master[Company],Master[Line Distance],"Unknown",0,1))</f>
        <v/>
      </c>
      <c r="N60" s="394"/>
      <c r="O60" s="341"/>
      <c r="P60" s="336"/>
      <c r="Q60" s="341" t="str">
        <f t="array" ref="Q60">if(V60="","",XLOOKUP(V60,Master[Company],Master[Terms],"NA",0,1))</f>
        <v/>
      </c>
      <c r="R60" s="341" t="str">
        <f t="shared" si="9"/>
        <v/>
      </c>
      <c r="S60" s="341" t="str">
        <f t="array" ref="S60">if(V60="","",XLOOKUP(V60,Master[Company],Master[Group],"NA",0,1))</f>
        <v/>
      </c>
      <c r="T60" s="341" t="str">
        <f t="array" ref="T60">if(V60="","",XLOOKUP(V60,Master[Company],Master[Loading Location],"NA",0,1))</f>
        <v/>
      </c>
      <c r="U60" s="341" t="str">
        <f t="array" ref="U60">if(V60="","",XLOOKUP(V60,Master[Company],Master[Acronym],"NA",0,1))</f>
        <v/>
      </c>
      <c r="V60" s="336"/>
      <c r="W60" s="395"/>
      <c r="X60" s="395"/>
      <c r="Y60" s="336" t="str">
        <f t="shared" si="10"/>
        <v/>
      </c>
      <c r="Z60" s="341" t="str">
        <f t="shared" si="11"/>
        <v/>
      </c>
      <c r="AA60" s="336"/>
      <c r="AB60" s="341"/>
      <c r="AC60" s="341"/>
      <c r="AD60" s="394"/>
      <c r="AE60" s="396"/>
      <c r="AF60" s="396"/>
      <c r="AG60" s="396"/>
      <c r="AH60" s="396"/>
      <c r="AI60" s="396"/>
      <c r="AJ60" s="396"/>
      <c r="AK60" s="396"/>
      <c r="AL60" s="397"/>
      <c r="AM60" s="398"/>
      <c r="AN60" s="398"/>
      <c r="AO60" s="398"/>
      <c r="AP60" s="398"/>
      <c r="AQ60" s="398"/>
      <c r="AR60" s="398"/>
      <c r="AS60" s="398"/>
      <c r="AT60" s="398"/>
      <c r="AU60" s="394"/>
      <c r="AV60" s="399"/>
      <c r="AW60" s="306"/>
      <c r="AX60" s="394"/>
      <c r="AY60" s="400"/>
      <c r="AZ60" s="336"/>
      <c r="BA60" s="336"/>
      <c r="BB60" s="336"/>
      <c r="BC60" s="336"/>
      <c r="BD60" s="336"/>
      <c r="BE60" s="401"/>
      <c r="BF60" s="341"/>
      <c r="BG60" s="341"/>
      <c r="BH60" s="402"/>
      <c r="BI60" s="403"/>
      <c r="BJ60" s="404"/>
      <c r="BK60" s="405"/>
      <c r="BL60" s="405"/>
      <c r="BM60" s="405"/>
      <c r="BN60" s="406"/>
    </row>
    <row r="61" ht="18.75" customHeight="1">
      <c r="A61" s="390" t="str">
        <f t="shared" si="3"/>
        <v/>
      </c>
      <c r="B61" s="391"/>
      <c r="C61" s="337"/>
      <c r="D61" s="337"/>
      <c r="E61" s="338" t="str">
        <f t="shared" si="8"/>
        <v/>
      </c>
      <c r="F61" s="392"/>
      <c r="G61" s="393"/>
      <c r="H61" s="341" t="str">
        <f t="array" ref="H61">IF(D61="","",XLOOKUP(D61,'Master Data'!K:K,'Master Data'!N:N,"Input in Master Data",0,1))</f>
        <v/>
      </c>
      <c r="I61" s="341" t="str">
        <f t="array" ref="I61">IF(D61="","",XLOOKUP(D61,'Master Data'!K:K,'Master Data'!O:O,"Input in Master Data",0,1))</f>
        <v/>
      </c>
      <c r="J61" s="341" t="str">
        <f t="array" ref="J61">if(V61="","",XLOOKUP(V61,Master[Company],Master[Blow],"Unknown",0,1))</f>
        <v/>
      </c>
      <c r="K61" s="341" t="str">
        <f t="array" ref="K61">if(V61="","",XLOOKUP(V61,Master[Company],Master[Pigging],"Unknown",0,1))</f>
        <v/>
      </c>
      <c r="L61" s="341" t="str">
        <f t="array" ref="L61">if(V61="","",XLOOKUP(V61,Master[Company],Master[Load Method],"Unknown",0,1))</f>
        <v/>
      </c>
      <c r="M61" s="341" t="str">
        <f t="array" ref="M61">if(V61="","",XLOOKUP(V61,Master[Company],Master[Line Distance],"Unknown",0,1))</f>
        <v/>
      </c>
      <c r="N61" s="394"/>
      <c r="O61" s="341"/>
      <c r="P61" s="336"/>
      <c r="Q61" s="341" t="str">
        <f t="array" ref="Q61">if(V61="","",XLOOKUP(V61,Master[Company],Master[Terms],"NA",0,1))</f>
        <v/>
      </c>
      <c r="R61" s="341" t="str">
        <f t="shared" si="9"/>
        <v/>
      </c>
      <c r="S61" s="341" t="str">
        <f t="array" ref="S61">if(V61="","",XLOOKUP(V61,Master[Company],Master[Group],"NA",0,1))</f>
        <v/>
      </c>
      <c r="T61" s="341" t="str">
        <f t="array" ref="T61">if(V61="","",XLOOKUP(V61,Master[Company],Master[Loading Location],"NA",0,1))</f>
        <v/>
      </c>
      <c r="U61" s="341" t="str">
        <f t="array" ref="U61">if(V61="","",XLOOKUP(V61,Master[Company],Master[Acronym],"NA",0,1))</f>
        <v/>
      </c>
      <c r="V61" s="336"/>
      <c r="W61" s="395"/>
      <c r="X61" s="395"/>
      <c r="Y61" s="336" t="str">
        <f t="shared" si="10"/>
        <v/>
      </c>
      <c r="Z61" s="341" t="str">
        <f t="shared" si="11"/>
        <v/>
      </c>
      <c r="AA61" s="336"/>
      <c r="AB61" s="341"/>
      <c r="AC61" s="341"/>
      <c r="AD61" s="394"/>
      <c r="AE61" s="396"/>
      <c r="AF61" s="396"/>
      <c r="AG61" s="396"/>
      <c r="AH61" s="396"/>
      <c r="AI61" s="396"/>
      <c r="AJ61" s="396"/>
      <c r="AK61" s="396"/>
      <c r="AL61" s="397"/>
      <c r="AM61" s="398"/>
      <c r="AN61" s="398"/>
      <c r="AO61" s="398"/>
      <c r="AP61" s="398"/>
      <c r="AQ61" s="398"/>
      <c r="AR61" s="398"/>
      <c r="AS61" s="398"/>
      <c r="AT61" s="398"/>
      <c r="AU61" s="394"/>
      <c r="AV61" s="399"/>
      <c r="AW61" s="306"/>
      <c r="AX61" s="394"/>
      <c r="AY61" s="400"/>
      <c r="AZ61" s="336"/>
      <c r="BA61" s="336"/>
      <c r="BB61" s="336"/>
      <c r="BC61" s="336"/>
      <c r="BD61" s="336"/>
      <c r="BE61" s="401"/>
      <c r="BF61" s="341"/>
      <c r="BG61" s="341"/>
      <c r="BH61" s="402"/>
      <c r="BI61" s="403"/>
      <c r="BJ61" s="404"/>
      <c r="BK61" s="405"/>
      <c r="BL61" s="405"/>
      <c r="BM61" s="405"/>
      <c r="BN61" s="406"/>
    </row>
    <row r="62" ht="18.75" customHeight="1">
      <c r="A62" s="390" t="str">
        <f t="shared" si="3"/>
        <v/>
      </c>
      <c r="B62" s="391"/>
      <c r="C62" s="337"/>
      <c r="D62" s="337"/>
      <c r="E62" s="338" t="str">
        <f t="shared" si="8"/>
        <v/>
      </c>
      <c r="F62" s="392"/>
      <c r="G62" s="393"/>
      <c r="H62" s="341" t="str">
        <f t="array" ref="H62">IF(D62="","",XLOOKUP(D62,'Master Data'!K:K,'Master Data'!N:N,"Input in Master Data",0,1))</f>
        <v/>
      </c>
      <c r="I62" s="341" t="str">
        <f t="array" ref="I62">IF(D62="","",XLOOKUP(D62,'Master Data'!K:K,'Master Data'!O:O,"Input in Master Data",0,1))</f>
        <v/>
      </c>
      <c r="J62" s="341" t="str">
        <f t="array" ref="J62">if(V62="","",XLOOKUP(V62,Master[Company],Master[Blow],"Unknown",0,1))</f>
        <v/>
      </c>
      <c r="K62" s="341" t="str">
        <f t="array" ref="K62">if(V62="","",XLOOKUP(V62,Master[Company],Master[Pigging],"Unknown",0,1))</f>
        <v/>
      </c>
      <c r="L62" s="341" t="str">
        <f t="array" ref="L62">if(V62="","",XLOOKUP(V62,Master[Company],Master[Load Method],"Unknown",0,1))</f>
        <v/>
      </c>
      <c r="M62" s="341" t="str">
        <f t="array" ref="M62">if(V62="","",XLOOKUP(V62,Master[Company],Master[Line Distance],"Unknown",0,1))</f>
        <v/>
      </c>
      <c r="N62" s="394"/>
      <c r="O62" s="341"/>
      <c r="P62" s="336"/>
      <c r="Q62" s="341" t="str">
        <f t="array" ref="Q62">if(V62="","",XLOOKUP(V62,Master[Company],Master[Terms],"NA",0,1))</f>
        <v/>
      </c>
      <c r="R62" s="341" t="str">
        <f t="shared" si="9"/>
        <v/>
      </c>
      <c r="S62" s="341" t="str">
        <f t="array" ref="S62">if(V62="","",XLOOKUP(V62,Master[Company],Master[Group],"NA",0,1))</f>
        <v/>
      </c>
      <c r="T62" s="341" t="str">
        <f t="array" ref="T62">if(V62="","",XLOOKUP(V62,Master[Company],Master[Loading Location],"NA",0,1))</f>
        <v/>
      </c>
      <c r="U62" s="341" t="str">
        <f t="array" ref="U62">if(V62="","",XLOOKUP(V62,Master[Company],Master[Acronym],"NA",0,1))</f>
        <v/>
      </c>
      <c r="V62" s="336"/>
      <c r="W62" s="395"/>
      <c r="X62" s="395"/>
      <c r="Y62" s="336" t="str">
        <f t="shared" si="10"/>
        <v/>
      </c>
      <c r="Z62" s="341" t="str">
        <f t="shared" si="11"/>
        <v/>
      </c>
      <c r="AA62" s="336"/>
      <c r="AB62" s="341"/>
      <c r="AC62" s="341"/>
      <c r="AD62" s="394"/>
      <c r="AE62" s="396"/>
      <c r="AF62" s="396"/>
      <c r="AG62" s="396"/>
      <c r="AH62" s="396"/>
      <c r="AI62" s="396"/>
      <c r="AJ62" s="396"/>
      <c r="AK62" s="396"/>
      <c r="AL62" s="397"/>
      <c r="AM62" s="398"/>
      <c r="AN62" s="398"/>
      <c r="AO62" s="398"/>
      <c r="AP62" s="398"/>
      <c r="AQ62" s="398"/>
      <c r="AR62" s="398"/>
      <c r="AS62" s="398"/>
      <c r="AT62" s="398"/>
      <c r="AU62" s="394"/>
      <c r="AV62" s="399"/>
      <c r="AW62" s="306"/>
      <c r="AX62" s="394"/>
      <c r="AY62" s="400"/>
      <c r="AZ62" s="336"/>
      <c r="BA62" s="336"/>
      <c r="BB62" s="336"/>
      <c r="BC62" s="336"/>
      <c r="BD62" s="336"/>
      <c r="BE62" s="401"/>
      <c r="BF62" s="341"/>
      <c r="BG62" s="341"/>
      <c r="BH62" s="402"/>
      <c r="BI62" s="403"/>
      <c r="BJ62" s="404"/>
      <c r="BK62" s="405"/>
      <c r="BL62" s="405"/>
      <c r="BM62" s="405"/>
      <c r="BN62" s="406"/>
    </row>
    <row r="63" ht="18.75" customHeight="1">
      <c r="A63" s="390" t="str">
        <f t="shared" si="3"/>
        <v/>
      </c>
      <c r="B63" s="391"/>
      <c r="C63" s="337"/>
      <c r="D63" s="337"/>
      <c r="E63" s="338" t="str">
        <f t="shared" si="8"/>
        <v/>
      </c>
      <c r="F63" s="392"/>
      <c r="G63" s="393"/>
      <c r="H63" s="341" t="str">
        <f t="array" ref="H63">IF(D63="","",XLOOKUP(D63,'Master Data'!K:K,'Master Data'!N:N,"Input in Master Data",0,1))</f>
        <v/>
      </c>
      <c r="I63" s="341" t="str">
        <f t="array" ref="I63">IF(D63="","",XLOOKUP(D63,'Master Data'!K:K,'Master Data'!O:O,"Input in Master Data",0,1))</f>
        <v/>
      </c>
      <c r="J63" s="341" t="str">
        <f t="array" ref="J63">if(V63="","",XLOOKUP(V63,Master[Company],Master[Blow],"Unknown",0,1))</f>
        <v/>
      </c>
      <c r="K63" s="341" t="str">
        <f t="array" ref="K63">if(V63="","",XLOOKUP(V63,Master[Company],Master[Pigging],"Unknown",0,1))</f>
        <v/>
      </c>
      <c r="L63" s="341" t="str">
        <f t="array" ref="L63">if(V63="","",XLOOKUP(V63,Master[Company],Master[Load Method],"Unknown",0,1))</f>
        <v/>
      </c>
      <c r="M63" s="341" t="str">
        <f t="array" ref="M63">if(V63="","",XLOOKUP(V63,Master[Company],Master[Line Distance],"Unknown",0,1))</f>
        <v/>
      </c>
      <c r="N63" s="394"/>
      <c r="O63" s="341"/>
      <c r="P63" s="336"/>
      <c r="Q63" s="341" t="str">
        <f t="array" ref="Q63">if(V63="","",XLOOKUP(V63,Master[Company],Master[Terms],"NA",0,1))</f>
        <v/>
      </c>
      <c r="R63" s="341" t="str">
        <f t="shared" si="9"/>
        <v/>
      </c>
      <c r="S63" s="341" t="str">
        <f t="array" ref="S63">if(V63="","",XLOOKUP(V63,Master[Company],Master[Group],"NA",0,1))</f>
        <v/>
      </c>
      <c r="T63" s="341" t="str">
        <f t="array" ref="T63">if(V63="","",XLOOKUP(V63,Master[Company],Master[Loading Location],"NA",0,1))</f>
        <v/>
      </c>
      <c r="U63" s="341" t="str">
        <f t="array" ref="U63">if(V63="","",XLOOKUP(V63,Master[Company],Master[Acronym],"NA",0,1))</f>
        <v/>
      </c>
      <c r="V63" s="336"/>
      <c r="W63" s="395"/>
      <c r="X63" s="395"/>
      <c r="Y63" s="336" t="str">
        <f t="shared" si="10"/>
        <v/>
      </c>
      <c r="Z63" s="341" t="str">
        <f t="shared" si="11"/>
        <v/>
      </c>
      <c r="AA63" s="336"/>
      <c r="AB63" s="341"/>
      <c r="AC63" s="341"/>
      <c r="AD63" s="394"/>
      <c r="AE63" s="396"/>
      <c r="AF63" s="396"/>
      <c r="AG63" s="396"/>
      <c r="AH63" s="396"/>
      <c r="AI63" s="396"/>
      <c r="AJ63" s="396"/>
      <c r="AK63" s="396"/>
      <c r="AL63" s="397"/>
      <c r="AM63" s="398"/>
      <c r="AN63" s="398"/>
      <c r="AO63" s="398"/>
      <c r="AP63" s="398"/>
      <c r="AQ63" s="398"/>
      <c r="AR63" s="398"/>
      <c r="AS63" s="398"/>
      <c r="AT63" s="398"/>
      <c r="AU63" s="394"/>
      <c r="AV63" s="399"/>
      <c r="AW63" s="306"/>
      <c r="AX63" s="394"/>
      <c r="AY63" s="400"/>
      <c r="AZ63" s="336"/>
      <c r="BA63" s="336"/>
      <c r="BB63" s="336"/>
      <c r="BC63" s="336"/>
      <c r="BD63" s="336"/>
      <c r="BE63" s="401"/>
      <c r="BF63" s="341"/>
      <c r="BG63" s="341"/>
      <c r="BH63" s="402"/>
      <c r="BI63" s="403"/>
      <c r="BJ63" s="404"/>
      <c r="BK63" s="405"/>
      <c r="BL63" s="405"/>
      <c r="BM63" s="405"/>
      <c r="BN63" s="406"/>
    </row>
    <row r="64" ht="18.75" customHeight="1">
      <c r="A64" s="390" t="str">
        <f t="shared" si="3"/>
        <v/>
      </c>
      <c r="B64" s="391"/>
      <c r="C64" s="337"/>
      <c r="D64" s="337"/>
      <c r="E64" s="338" t="str">
        <f t="shared" si="8"/>
        <v/>
      </c>
      <c r="F64" s="392"/>
      <c r="G64" s="393"/>
      <c r="H64" s="341" t="str">
        <f t="array" ref="H64">IF(D64="","",XLOOKUP(D64,'Master Data'!K:K,'Master Data'!N:N,"Input in Master Data",0,1))</f>
        <v/>
      </c>
      <c r="I64" s="341" t="str">
        <f t="array" ref="I64">IF(D64="","",XLOOKUP(D64,'Master Data'!K:K,'Master Data'!O:O,"Input in Master Data",0,1))</f>
        <v/>
      </c>
      <c r="J64" s="341" t="str">
        <f t="array" ref="J64">if(V64="","",XLOOKUP(V64,Master[Company],Master[Blow],"Unknown",0,1))</f>
        <v/>
      </c>
      <c r="K64" s="341" t="str">
        <f t="array" ref="K64">if(V64="","",XLOOKUP(V64,Master[Company],Master[Pigging],"Unknown",0,1))</f>
        <v/>
      </c>
      <c r="L64" s="341" t="str">
        <f t="array" ref="L64">if(V64="","",XLOOKUP(V64,Master[Company],Master[Load Method],"Unknown",0,1))</f>
        <v/>
      </c>
      <c r="M64" s="341" t="str">
        <f t="array" ref="M64">if(V64="","",XLOOKUP(V64,Master[Company],Master[Line Distance],"Unknown",0,1))</f>
        <v/>
      </c>
      <c r="N64" s="394"/>
      <c r="O64" s="341"/>
      <c r="P64" s="336"/>
      <c r="Q64" s="341" t="str">
        <f t="array" ref="Q64">if(V64="","",XLOOKUP(V64,Master[Company],Master[Terms],"NA",0,1))</f>
        <v/>
      </c>
      <c r="R64" s="341" t="str">
        <f t="shared" si="9"/>
        <v/>
      </c>
      <c r="S64" s="341" t="str">
        <f t="array" ref="S64">if(V64="","",XLOOKUP(V64,Master[Company],Master[Group],"NA",0,1))</f>
        <v/>
      </c>
      <c r="T64" s="341" t="str">
        <f t="array" ref="T64">if(V64="","",XLOOKUP(V64,Master[Company],Master[Loading Location],"NA",0,1))</f>
        <v/>
      </c>
      <c r="U64" s="341" t="str">
        <f t="array" ref="U64">if(V64="","",XLOOKUP(V64,Master[Company],Master[Acronym],"NA",0,1))</f>
        <v/>
      </c>
      <c r="V64" s="336"/>
      <c r="W64" s="395"/>
      <c r="X64" s="395"/>
      <c r="Y64" s="336" t="str">
        <f t="shared" si="10"/>
        <v/>
      </c>
      <c r="Z64" s="341" t="str">
        <f t="shared" si="11"/>
        <v/>
      </c>
      <c r="AA64" s="336"/>
      <c r="AB64" s="341"/>
      <c r="AC64" s="341"/>
      <c r="AD64" s="394"/>
      <c r="AE64" s="396"/>
      <c r="AF64" s="396"/>
      <c r="AG64" s="396"/>
      <c r="AH64" s="396"/>
      <c r="AI64" s="396"/>
      <c r="AJ64" s="396"/>
      <c r="AK64" s="396"/>
      <c r="AL64" s="397"/>
      <c r="AM64" s="398"/>
      <c r="AN64" s="398"/>
      <c r="AO64" s="398"/>
      <c r="AP64" s="398"/>
      <c r="AQ64" s="398"/>
      <c r="AR64" s="398"/>
      <c r="AS64" s="398"/>
      <c r="AT64" s="398"/>
      <c r="AU64" s="394"/>
      <c r="AV64" s="399"/>
      <c r="AW64" s="306"/>
      <c r="AX64" s="394"/>
      <c r="AY64" s="400"/>
      <c r="AZ64" s="336"/>
      <c r="BA64" s="336"/>
      <c r="BB64" s="336"/>
      <c r="BC64" s="336"/>
      <c r="BD64" s="336"/>
      <c r="BE64" s="401"/>
      <c r="BF64" s="341"/>
      <c r="BG64" s="341"/>
      <c r="BH64" s="402"/>
      <c r="BI64" s="403"/>
      <c r="BJ64" s="404"/>
      <c r="BK64" s="405"/>
      <c r="BL64" s="405"/>
      <c r="BM64" s="405"/>
      <c r="BN64" s="406"/>
    </row>
    <row r="65" ht="18.75" customHeight="1">
      <c r="A65" s="390" t="str">
        <f t="shared" si="3"/>
        <v/>
      </c>
      <c r="B65" s="391"/>
      <c r="C65" s="337"/>
      <c r="D65" s="337"/>
      <c r="E65" s="338" t="str">
        <f t="shared" si="8"/>
        <v/>
      </c>
      <c r="F65" s="392"/>
      <c r="G65" s="393"/>
      <c r="H65" s="341" t="str">
        <f t="array" ref="H65">IF(D65="","",XLOOKUP(D65,'Master Data'!K:K,'Master Data'!N:N,"Input in Master Data",0,1))</f>
        <v/>
      </c>
      <c r="I65" s="341" t="str">
        <f t="array" ref="I65">IF(D65="","",XLOOKUP(D65,'Master Data'!K:K,'Master Data'!O:O,"Input in Master Data",0,1))</f>
        <v/>
      </c>
      <c r="J65" s="341" t="str">
        <f t="array" ref="J65">if(V65="","",XLOOKUP(V65,Master[Company],Master[Blow],"Unknown",0,1))</f>
        <v/>
      </c>
      <c r="K65" s="341" t="str">
        <f t="array" ref="K65">if(V65="","",XLOOKUP(V65,Master[Company],Master[Pigging],"Unknown",0,1))</f>
        <v/>
      </c>
      <c r="L65" s="341" t="str">
        <f t="array" ref="L65">if(V65="","",XLOOKUP(V65,Master[Company],Master[Load Method],"Unknown",0,1))</f>
        <v/>
      </c>
      <c r="M65" s="341" t="str">
        <f t="array" ref="M65">if(V65="","",XLOOKUP(V65,Master[Company],Master[Line Distance],"Unknown",0,1))</f>
        <v/>
      </c>
      <c r="N65" s="394"/>
      <c r="O65" s="341"/>
      <c r="P65" s="336"/>
      <c r="Q65" s="341" t="str">
        <f t="array" ref="Q65">if(V65="","",XLOOKUP(V65,Master[Company],Master[Terms],"NA",0,1))</f>
        <v/>
      </c>
      <c r="R65" s="341" t="str">
        <f t="shared" si="9"/>
        <v/>
      </c>
      <c r="S65" s="341" t="str">
        <f t="array" ref="S65">if(V65="","",XLOOKUP(V65,Master[Company],Master[Group],"NA",0,1))</f>
        <v/>
      </c>
      <c r="T65" s="341" t="str">
        <f t="array" ref="T65">if(V65="","",XLOOKUP(V65,Master[Company],Master[Loading Location],"NA",0,1))</f>
        <v/>
      </c>
      <c r="U65" s="341" t="str">
        <f t="array" ref="U65">if(V65="","",XLOOKUP(V65,Master[Company],Master[Acronym],"NA",0,1))</f>
        <v/>
      </c>
      <c r="V65" s="336"/>
      <c r="W65" s="395"/>
      <c r="X65" s="395"/>
      <c r="Y65" s="336" t="str">
        <f t="shared" si="10"/>
        <v/>
      </c>
      <c r="Z65" s="341" t="str">
        <f t="shared" si="11"/>
        <v/>
      </c>
      <c r="AA65" s="336"/>
      <c r="AB65" s="341"/>
      <c r="AC65" s="341"/>
      <c r="AD65" s="394"/>
      <c r="AE65" s="396"/>
      <c r="AF65" s="396"/>
      <c r="AG65" s="396"/>
      <c r="AH65" s="396"/>
      <c r="AI65" s="396"/>
      <c r="AJ65" s="396"/>
      <c r="AK65" s="396"/>
      <c r="AL65" s="397"/>
      <c r="AM65" s="398"/>
      <c r="AN65" s="398"/>
      <c r="AO65" s="398"/>
      <c r="AP65" s="398"/>
      <c r="AQ65" s="398"/>
      <c r="AR65" s="398"/>
      <c r="AS65" s="398"/>
      <c r="AT65" s="398"/>
      <c r="AU65" s="394"/>
      <c r="AV65" s="399"/>
      <c r="AW65" s="306"/>
      <c r="AX65" s="394"/>
      <c r="AY65" s="400"/>
      <c r="AZ65" s="336"/>
      <c r="BA65" s="336"/>
      <c r="BB65" s="336"/>
      <c r="BC65" s="336"/>
      <c r="BD65" s="336"/>
      <c r="BE65" s="401"/>
      <c r="BF65" s="341"/>
      <c r="BG65" s="341"/>
      <c r="BH65" s="402"/>
      <c r="BI65" s="403"/>
      <c r="BJ65" s="404"/>
      <c r="BK65" s="405"/>
      <c r="BL65" s="405"/>
      <c r="BM65" s="405"/>
      <c r="BN65" s="406"/>
    </row>
    <row r="66" ht="18.75" customHeight="1">
      <c r="A66" s="390" t="str">
        <f t="shared" si="3"/>
        <v/>
      </c>
      <c r="B66" s="391"/>
      <c r="C66" s="337"/>
      <c r="D66" s="337"/>
      <c r="E66" s="338" t="str">
        <f t="shared" si="8"/>
        <v/>
      </c>
      <c r="F66" s="392"/>
      <c r="G66" s="393"/>
      <c r="H66" s="341" t="str">
        <f t="array" ref="H66">IF(D66="","",XLOOKUP(D66,'Master Data'!K:K,'Master Data'!N:N,"Input in Master Data",0,1))</f>
        <v/>
      </c>
      <c r="I66" s="341" t="str">
        <f t="array" ref="I66">IF(D66="","",XLOOKUP(D66,'Master Data'!K:K,'Master Data'!O:O,"Input in Master Data",0,1))</f>
        <v/>
      </c>
      <c r="J66" s="341" t="str">
        <f t="array" ref="J66">if(V66="","",XLOOKUP(V66,Master[Company],Master[Blow],"Unknown",0,1))</f>
        <v/>
      </c>
      <c r="K66" s="341" t="str">
        <f t="array" ref="K66">if(V66="","",XLOOKUP(V66,Master[Company],Master[Pigging],"Unknown",0,1))</f>
        <v/>
      </c>
      <c r="L66" s="341" t="str">
        <f t="array" ref="L66">if(V66="","",XLOOKUP(V66,Master[Company],Master[Load Method],"Unknown",0,1))</f>
        <v/>
      </c>
      <c r="M66" s="341" t="str">
        <f t="array" ref="M66">if(V66="","",XLOOKUP(V66,Master[Company],Master[Line Distance],"Unknown",0,1))</f>
        <v/>
      </c>
      <c r="N66" s="394"/>
      <c r="O66" s="341"/>
      <c r="P66" s="336"/>
      <c r="Q66" s="341" t="str">
        <f t="array" ref="Q66">if(V66="","",XLOOKUP(V66,Master[Company],Master[Terms],"NA",0,1))</f>
        <v/>
      </c>
      <c r="R66" s="341" t="str">
        <f t="shared" si="9"/>
        <v/>
      </c>
      <c r="S66" s="341" t="str">
        <f t="array" ref="S66">if(V66="","",XLOOKUP(V66,Master[Company],Master[Group],"NA",0,1))</f>
        <v/>
      </c>
      <c r="T66" s="341" t="str">
        <f t="array" ref="T66">if(V66="","",XLOOKUP(V66,Master[Company],Master[Loading Location],"NA",0,1))</f>
        <v/>
      </c>
      <c r="U66" s="341" t="str">
        <f t="array" ref="U66">if(V66="","",XLOOKUP(V66,Master[Company],Master[Acronym],"NA",0,1))</f>
        <v/>
      </c>
      <c r="V66" s="336"/>
      <c r="W66" s="395"/>
      <c r="X66" s="395"/>
      <c r="Y66" s="336" t="str">
        <f t="shared" si="10"/>
        <v/>
      </c>
      <c r="Z66" s="341" t="str">
        <f t="shared" si="11"/>
        <v/>
      </c>
      <c r="AA66" s="336"/>
      <c r="AB66" s="341"/>
      <c r="AC66" s="341"/>
      <c r="AD66" s="394"/>
      <c r="AE66" s="396"/>
      <c r="AF66" s="396"/>
      <c r="AG66" s="396"/>
      <c r="AH66" s="396"/>
      <c r="AI66" s="396"/>
      <c r="AJ66" s="396"/>
      <c r="AK66" s="396"/>
      <c r="AL66" s="397"/>
      <c r="AM66" s="398"/>
      <c r="AN66" s="398"/>
      <c r="AO66" s="398"/>
      <c r="AP66" s="398"/>
      <c r="AQ66" s="398"/>
      <c r="AR66" s="398"/>
      <c r="AS66" s="398"/>
      <c r="AT66" s="398"/>
      <c r="AU66" s="394"/>
      <c r="AV66" s="399"/>
      <c r="AW66" s="306"/>
      <c r="AX66" s="394"/>
      <c r="AY66" s="400"/>
      <c r="AZ66" s="336"/>
      <c r="BA66" s="336"/>
      <c r="BB66" s="336"/>
      <c r="BC66" s="336"/>
      <c r="BD66" s="336"/>
      <c r="BE66" s="401"/>
      <c r="BF66" s="341"/>
      <c r="BG66" s="341"/>
      <c r="BH66" s="402"/>
      <c r="BI66" s="403"/>
      <c r="BJ66" s="404"/>
      <c r="BK66" s="405"/>
      <c r="BL66" s="405"/>
      <c r="BM66" s="405"/>
      <c r="BN66" s="406"/>
    </row>
    <row r="67" ht="18.75" customHeight="1">
      <c r="A67" s="390" t="str">
        <f t="shared" si="3"/>
        <v/>
      </c>
      <c r="B67" s="391"/>
      <c r="C67" s="337"/>
      <c r="D67" s="337"/>
      <c r="E67" s="338" t="str">
        <f t="shared" si="8"/>
        <v/>
      </c>
      <c r="F67" s="392"/>
      <c r="G67" s="393"/>
      <c r="H67" s="341" t="str">
        <f t="array" ref="H67">IF(D67="","",XLOOKUP(D67,'Master Data'!K:K,'Master Data'!N:N,"Input in Master Data",0,1))</f>
        <v/>
      </c>
      <c r="I67" s="341" t="str">
        <f t="array" ref="I67">IF(D67="","",XLOOKUP(D67,'Master Data'!K:K,'Master Data'!O:O,"Input in Master Data",0,1))</f>
        <v/>
      </c>
      <c r="J67" s="341" t="str">
        <f t="array" ref="J67">if(V67="","",XLOOKUP(V67,Master[Company],Master[Blow],"Unknown",0,1))</f>
        <v/>
      </c>
      <c r="K67" s="341" t="str">
        <f t="array" ref="K67">if(V67="","",XLOOKUP(V67,Master[Company],Master[Pigging],"Unknown",0,1))</f>
        <v/>
      </c>
      <c r="L67" s="341" t="str">
        <f t="array" ref="L67">if(V67="","",XLOOKUP(V67,Master[Company],Master[Load Method],"Unknown",0,1))</f>
        <v/>
      </c>
      <c r="M67" s="341" t="str">
        <f t="array" ref="M67">if(V67="","",XLOOKUP(V67,Master[Company],Master[Line Distance],"Unknown",0,1))</f>
        <v/>
      </c>
      <c r="N67" s="394"/>
      <c r="O67" s="341"/>
      <c r="P67" s="336"/>
      <c r="Q67" s="341" t="str">
        <f t="array" ref="Q67">if(V67="","",XLOOKUP(V67,Master[Company],Master[Terms],"NA",0,1))</f>
        <v/>
      </c>
      <c r="R67" s="341" t="str">
        <f t="shared" si="9"/>
        <v/>
      </c>
      <c r="S67" s="341" t="str">
        <f t="array" ref="S67">if(V67="","",XLOOKUP(V67,Master[Company],Master[Group],"NA",0,1))</f>
        <v/>
      </c>
      <c r="T67" s="341" t="str">
        <f t="array" ref="T67">if(V67="","",XLOOKUP(V67,Master[Company],Master[Loading Location],"NA",0,1))</f>
        <v/>
      </c>
      <c r="U67" s="341" t="str">
        <f t="array" ref="U67">if(V67="","",XLOOKUP(V67,Master[Company],Master[Acronym],"NA",0,1))</f>
        <v/>
      </c>
      <c r="V67" s="336"/>
      <c r="W67" s="395"/>
      <c r="X67" s="395"/>
      <c r="Y67" s="336" t="str">
        <f t="shared" si="10"/>
        <v/>
      </c>
      <c r="Z67" s="341" t="str">
        <f t="shared" si="11"/>
        <v/>
      </c>
      <c r="AA67" s="336"/>
      <c r="AB67" s="341"/>
      <c r="AC67" s="341"/>
      <c r="AD67" s="394"/>
      <c r="AE67" s="396"/>
      <c r="AF67" s="396"/>
      <c r="AG67" s="396"/>
      <c r="AH67" s="396"/>
      <c r="AI67" s="396"/>
      <c r="AJ67" s="396"/>
      <c r="AK67" s="396"/>
      <c r="AL67" s="397"/>
      <c r="AM67" s="398"/>
      <c r="AN67" s="398"/>
      <c r="AO67" s="398"/>
      <c r="AP67" s="398"/>
      <c r="AQ67" s="398"/>
      <c r="AR67" s="398"/>
      <c r="AS67" s="398"/>
      <c r="AT67" s="398"/>
      <c r="AU67" s="394"/>
      <c r="AV67" s="399"/>
      <c r="AW67" s="306"/>
      <c r="AX67" s="394"/>
      <c r="AY67" s="400"/>
      <c r="AZ67" s="336"/>
      <c r="BA67" s="336"/>
      <c r="BB67" s="336"/>
      <c r="BC67" s="336"/>
      <c r="BD67" s="336"/>
      <c r="BE67" s="401"/>
      <c r="BF67" s="341"/>
      <c r="BG67" s="341"/>
      <c r="BH67" s="402"/>
      <c r="BI67" s="403"/>
      <c r="BJ67" s="404"/>
      <c r="BK67" s="405"/>
      <c r="BL67" s="405"/>
      <c r="BM67" s="405"/>
      <c r="BN67" s="406"/>
    </row>
    <row r="68" ht="18.75" customHeight="1">
      <c r="A68" s="390" t="str">
        <f t="shared" si="3"/>
        <v/>
      </c>
      <c r="B68" s="391"/>
      <c r="C68" s="337"/>
      <c r="D68" s="337"/>
      <c r="E68" s="338" t="str">
        <f t="shared" si="8"/>
        <v/>
      </c>
      <c r="F68" s="392"/>
      <c r="G68" s="393"/>
      <c r="H68" s="341" t="str">
        <f t="array" ref="H68">IF(D68="","",XLOOKUP(D68,'Master Data'!K:K,'Master Data'!N:N,"Input in Master Data",0,1))</f>
        <v/>
      </c>
      <c r="I68" s="341" t="str">
        <f t="array" ref="I68">IF(D68="","",XLOOKUP(D68,'Master Data'!K:K,'Master Data'!O:O,"Input in Master Data",0,1))</f>
        <v/>
      </c>
      <c r="J68" s="341" t="str">
        <f t="array" ref="J68">if(V68="","",XLOOKUP(V68,Master[Company],Master[Blow],"Unknown",0,1))</f>
        <v/>
      </c>
      <c r="K68" s="341" t="str">
        <f t="array" ref="K68">if(V68="","",XLOOKUP(V68,Master[Company],Master[Pigging],"Unknown",0,1))</f>
        <v/>
      </c>
      <c r="L68" s="341" t="str">
        <f t="array" ref="L68">if(V68="","",XLOOKUP(V68,Master[Company],Master[Load Method],"Unknown",0,1))</f>
        <v/>
      </c>
      <c r="M68" s="341" t="str">
        <f t="array" ref="M68">if(V68="","",XLOOKUP(V68,Master[Company],Master[Line Distance],"Unknown",0,1))</f>
        <v/>
      </c>
      <c r="N68" s="394"/>
      <c r="O68" s="341"/>
      <c r="P68" s="336"/>
      <c r="Q68" s="341" t="str">
        <f t="array" ref="Q68">if(V68="","",XLOOKUP(V68,Master[Company],Master[Terms],"NA",0,1))</f>
        <v/>
      </c>
      <c r="R68" s="341" t="str">
        <f t="shared" si="9"/>
        <v/>
      </c>
      <c r="S68" s="341" t="str">
        <f t="array" ref="S68">if(V68="","",XLOOKUP(V68,Master[Company],Master[Group],"NA",0,1))</f>
        <v/>
      </c>
      <c r="T68" s="341" t="str">
        <f t="array" ref="T68">if(V68="","",XLOOKUP(V68,Master[Company],Master[Loading Location],"NA",0,1))</f>
        <v/>
      </c>
      <c r="U68" s="341" t="str">
        <f t="array" ref="U68">if(V68="","",XLOOKUP(V68,Master[Company],Master[Acronym],"NA",0,1))</f>
        <v/>
      </c>
      <c r="V68" s="336"/>
      <c r="W68" s="395"/>
      <c r="X68" s="395"/>
      <c r="Y68" s="336" t="str">
        <f t="shared" si="10"/>
        <v/>
      </c>
      <c r="Z68" s="341" t="str">
        <f t="shared" si="11"/>
        <v/>
      </c>
      <c r="AA68" s="336"/>
      <c r="AB68" s="341"/>
      <c r="AC68" s="341"/>
      <c r="AD68" s="394"/>
      <c r="AE68" s="396"/>
      <c r="AF68" s="396"/>
      <c r="AG68" s="396"/>
      <c r="AH68" s="396"/>
      <c r="AI68" s="396"/>
      <c r="AJ68" s="396"/>
      <c r="AK68" s="396"/>
      <c r="AL68" s="397"/>
      <c r="AM68" s="398"/>
      <c r="AN68" s="398"/>
      <c r="AO68" s="398"/>
      <c r="AP68" s="398"/>
      <c r="AQ68" s="398"/>
      <c r="AR68" s="398"/>
      <c r="AS68" s="398"/>
      <c r="AT68" s="398"/>
      <c r="AU68" s="394"/>
      <c r="AV68" s="399"/>
      <c r="AW68" s="306"/>
      <c r="AX68" s="394"/>
      <c r="AY68" s="400"/>
      <c r="AZ68" s="336"/>
      <c r="BA68" s="336"/>
      <c r="BB68" s="336"/>
      <c r="BC68" s="336"/>
      <c r="BD68" s="336"/>
      <c r="BE68" s="401"/>
      <c r="BF68" s="341"/>
      <c r="BG68" s="341"/>
      <c r="BH68" s="402"/>
      <c r="BI68" s="403"/>
      <c r="BJ68" s="404"/>
      <c r="BK68" s="405"/>
      <c r="BL68" s="405"/>
      <c r="BM68" s="405"/>
      <c r="BN68" s="406"/>
    </row>
    <row r="69" ht="18.75" customHeight="1">
      <c r="A69" s="390" t="str">
        <f t="shared" si="3"/>
        <v/>
      </c>
      <c r="B69" s="391"/>
      <c r="C69" s="337"/>
      <c r="D69" s="337"/>
      <c r="E69" s="338" t="str">
        <f t="shared" si="8"/>
        <v/>
      </c>
      <c r="F69" s="392"/>
      <c r="G69" s="393"/>
      <c r="H69" s="341" t="str">
        <f t="array" ref="H69">IF(D69="","",XLOOKUP(D69,'Master Data'!K:K,'Master Data'!N:N,"Input in Master Data",0,1))</f>
        <v/>
      </c>
      <c r="I69" s="341" t="str">
        <f t="array" ref="I69">IF(D69="","",XLOOKUP(D69,'Master Data'!K:K,'Master Data'!O:O,"Input in Master Data",0,1))</f>
        <v/>
      </c>
      <c r="J69" s="341" t="str">
        <f t="array" ref="J69">if(V69="","",XLOOKUP(V69,Master[Company],Master[Blow],"Unknown",0,1))</f>
        <v/>
      </c>
      <c r="K69" s="341" t="str">
        <f t="array" ref="K69">if(V69="","",XLOOKUP(V69,Master[Company],Master[Pigging],"Unknown",0,1))</f>
        <v/>
      </c>
      <c r="L69" s="341" t="str">
        <f t="array" ref="L69">if(V69="","",XLOOKUP(V69,Master[Company],Master[Load Method],"Unknown",0,1))</f>
        <v/>
      </c>
      <c r="M69" s="341" t="str">
        <f t="array" ref="M69">if(V69="","",XLOOKUP(V69,Master[Company],Master[Line Distance],"Unknown",0,1))</f>
        <v/>
      </c>
      <c r="N69" s="394"/>
      <c r="O69" s="341"/>
      <c r="P69" s="336"/>
      <c r="Q69" s="341" t="str">
        <f t="array" ref="Q69">if(V69="","",XLOOKUP(V69,Master[Company],Master[Terms],"NA",0,1))</f>
        <v/>
      </c>
      <c r="R69" s="341" t="str">
        <f t="shared" si="9"/>
        <v/>
      </c>
      <c r="S69" s="341" t="str">
        <f t="array" ref="S69">if(V69="","",XLOOKUP(V69,Master[Company],Master[Group],"NA",0,1))</f>
        <v/>
      </c>
      <c r="T69" s="341" t="str">
        <f t="array" ref="T69">if(V69="","",XLOOKUP(V69,Master[Company],Master[Loading Location],"NA",0,1))</f>
        <v/>
      </c>
      <c r="U69" s="341" t="str">
        <f t="array" ref="U69">if(V69="","",XLOOKUP(V69,Master[Company],Master[Acronym],"NA",0,1))</f>
        <v/>
      </c>
      <c r="V69" s="336"/>
      <c r="W69" s="395"/>
      <c r="X69" s="395"/>
      <c r="Y69" s="336" t="str">
        <f t="shared" si="10"/>
        <v/>
      </c>
      <c r="Z69" s="341" t="str">
        <f t="shared" si="11"/>
        <v/>
      </c>
      <c r="AA69" s="336"/>
      <c r="AB69" s="341"/>
      <c r="AC69" s="341"/>
      <c r="AD69" s="394"/>
      <c r="AE69" s="396"/>
      <c r="AF69" s="396"/>
      <c r="AG69" s="396"/>
      <c r="AH69" s="396"/>
      <c r="AI69" s="396"/>
      <c r="AJ69" s="396"/>
      <c r="AK69" s="396"/>
      <c r="AL69" s="397"/>
      <c r="AM69" s="398"/>
      <c r="AN69" s="398"/>
      <c r="AO69" s="398"/>
      <c r="AP69" s="398"/>
      <c r="AQ69" s="398"/>
      <c r="AR69" s="398"/>
      <c r="AS69" s="398"/>
      <c r="AT69" s="398"/>
      <c r="AU69" s="394"/>
      <c r="AV69" s="399"/>
      <c r="AW69" s="306"/>
      <c r="AX69" s="394"/>
      <c r="AY69" s="400"/>
      <c r="AZ69" s="336"/>
      <c r="BA69" s="336"/>
      <c r="BB69" s="336"/>
      <c r="BC69" s="336"/>
      <c r="BD69" s="336"/>
      <c r="BE69" s="401"/>
      <c r="BF69" s="341"/>
      <c r="BG69" s="341"/>
      <c r="BH69" s="402"/>
      <c r="BI69" s="403"/>
      <c r="BJ69" s="404"/>
      <c r="BK69" s="405"/>
      <c r="BL69" s="405"/>
      <c r="BM69" s="405"/>
      <c r="BN69" s="406"/>
    </row>
    <row r="70" ht="18.75" customHeight="1">
      <c r="A70" s="390" t="str">
        <f t="shared" si="3"/>
        <v/>
      </c>
      <c r="B70" s="391"/>
      <c r="C70" s="337"/>
      <c r="D70" s="337"/>
      <c r="E70" s="338" t="str">
        <f t="shared" si="8"/>
        <v/>
      </c>
      <c r="F70" s="392"/>
      <c r="G70" s="393"/>
      <c r="H70" s="341" t="str">
        <f t="array" ref="H70">IF(D70="","",XLOOKUP(D70,'Master Data'!K:K,'Master Data'!N:N,"Input in Master Data",0,1))</f>
        <v/>
      </c>
      <c r="I70" s="341" t="str">
        <f t="array" ref="I70">IF(D70="","",XLOOKUP(D70,'Master Data'!K:K,'Master Data'!O:O,"Input in Master Data",0,1))</f>
        <v/>
      </c>
      <c r="J70" s="341" t="str">
        <f t="array" ref="J70">if(V70="","",XLOOKUP(V70,Master[Company],Master[Blow],"Unknown",0,1))</f>
        <v/>
      </c>
      <c r="K70" s="341" t="str">
        <f t="array" ref="K70">if(V70="","",XLOOKUP(V70,Master[Company],Master[Pigging],"Unknown",0,1))</f>
        <v/>
      </c>
      <c r="L70" s="341" t="str">
        <f t="array" ref="L70">if(V70="","",XLOOKUP(V70,Master[Company],Master[Load Method],"Unknown",0,1))</f>
        <v/>
      </c>
      <c r="M70" s="341" t="str">
        <f t="array" ref="M70">if(V70="","",XLOOKUP(V70,Master[Company],Master[Line Distance],"Unknown",0,1))</f>
        <v/>
      </c>
      <c r="N70" s="394"/>
      <c r="O70" s="341"/>
      <c r="P70" s="336"/>
      <c r="Q70" s="341" t="str">
        <f t="array" ref="Q70">if(V70="","",XLOOKUP(V70,Master[Company],Master[Terms],"NA",0,1))</f>
        <v/>
      </c>
      <c r="R70" s="341" t="str">
        <f t="shared" si="9"/>
        <v/>
      </c>
      <c r="S70" s="341" t="str">
        <f t="array" ref="S70">if(V70="","",XLOOKUP(V70,Master[Company],Master[Group],"NA",0,1))</f>
        <v/>
      </c>
      <c r="T70" s="341" t="str">
        <f t="array" ref="T70">if(V70="","",XLOOKUP(V70,Master[Company],Master[Loading Location],"NA",0,1))</f>
        <v/>
      </c>
      <c r="U70" s="341" t="str">
        <f t="array" ref="U70">if(V70="","",XLOOKUP(V70,Master[Company],Master[Acronym],"NA",0,1))</f>
        <v/>
      </c>
      <c r="V70" s="336"/>
      <c r="W70" s="395"/>
      <c r="X70" s="395"/>
      <c r="Y70" s="336" t="str">
        <f t="shared" si="10"/>
        <v/>
      </c>
      <c r="Z70" s="341" t="str">
        <f t="shared" si="11"/>
        <v/>
      </c>
      <c r="AA70" s="336"/>
      <c r="AB70" s="341"/>
      <c r="AC70" s="341"/>
      <c r="AD70" s="394"/>
      <c r="AE70" s="396"/>
      <c r="AF70" s="396"/>
      <c r="AG70" s="396"/>
      <c r="AH70" s="396"/>
      <c r="AI70" s="396"/>
      <c r="AJ70" s="396"/>
      <c r="AK70" s="396"/>
      <c r="AL70" s="397"/>
      <c r="AM70" s="398"/>
      <c r="AN70" s="398"/>
      <c r="AO70" s="398"/>
      <c r="AP70" s="398"/>
      <c r="AQ70" s="398"/>
      <c r="AR70" s="398"/>
      <c r="AS70" s="398"/>
      <c r="AT70" s="398"/>
      <c r="AU70" s="394"/>
      <c r="AV70" s="399"/>
      <c r="AW70" s="306"/>
      <c r="AX70" s="394"/>
      <c r="AY70" s="400"/>
      <c r="AZ70" s="336"/>
      <c r="BA70" s="336"/>
      <c r="BB70" s="336"/>
      <c r="BC70" s="336"/>
      <c r="BD70" s="336"/>
      <c r="BE70" s="401"/>
      <c r="BF70" s="341"/>
      <c r="BG70" s="341"/>
      <c r="BH70" s="402"/>
      <c r="BI70" s="403"/>
      <c r="BJ70" s="404"/>
      <c r="BK70" s="405"/>
      <c r="BL70" s="405"/>
      <c r="BM70" s="405"/>
      <c r="BN70" s="406"/>
    </row>
    <row r="71" ht="18.75" customHeight="1">
      <c r="A71" s="390" t="str">
        <f t="shared" si="3"/>
        <v/>
      </c>
      <c r="B71" s="391"/>
      <c r="C71" s="337"/>
      <c r="D71" s="337"/>
      <c r="E71" s="338" t="str">
        <f t="shared" si="8"/>
        <v/>
      </c>
      <c r="F71" s="392"/>
      <c r="G71" s="393"/>
      <c r="H71" s="341" t="str">
        <f t="array" ref="H71">IF(D71="","",XLOOKUP(D71,'Master Data'!K:K,'Master Data'!N:N,"Input in Master Data",0,1))</f>
        <v/>
      </c>
      <c r="I71" s="341" t="str">
        <f t="array" ref="I71">IF(D71="","",XLOOKUP(D71,'Master Data'!K:K,'Master Data'!O:O,"Input in Master Data",0,1))</f>
        <v/>
      </c>
      <c r="J71" s="341" t="str">
        <f t="array" ref="J71">if(V71="","",XLOOKUP(V71,Master[Company],Master[Blow],"Unknown",0,1))</f>
        <v/>
      </c>
      <c r="K71" s="341" t="str">
        <f t="array" ref="K71">if(V71="","",XLOOKUP(V71,Master[Company],Master[Pigging],"Unknown",0,1))</f>
        <v/>
      </c>
      <c r="L71" s="341" t="str">
        <f t="array" ref="L71">if(V71="","",XLOOKUP(V71,Master[Company],Master[Load Method],"Unknown",0,1))</f>
        <v/>
      </c>
      <c r="M71" s="341" t="str">
        <f t="array" ref="M71">if(V71="","",XLOOKUP(V71,Master[Company],Master[Line Distance],"Unknown",0,1))</f>
        <v/>
      </c>
      <c r="N71" s="394"/>
      <c r="O71" s="341"/>
      <c r="P71" s="336"/>
      <c r="Q71" s="341" t="str">
        <f t="array" ref="Q71">if(V71="","",XLOOKUP(V71,Master[Company],Master[Terms],"NA",0,1))</f>
        <v/>
      </c>
      <c r="R71" s="341" t="str">
        <f t="shared" si="9"/>
        <v/>
      </c>
      <c r="S71" s="341" t="str">
        <f t="array" ref="S71">if(V71="","",XLOOKUP(V71,Master[Company],Master[Group],"NA",0,1))</f>
        <v/>
      </c>
      <c r="T71" s="341" t="str">
        <f t="array" ref="T71">if(V71="","",XLOOKUP(V71,Master[Company],Master[Loading Location],"NA",0,1))</f>
        <v/>
      </c>
      <c r="U71" s="341" t="str">
        <f t="array" ref="U71">if(V71="","",XLOOKUP(V71,Master[Company],Master[Acronym],"NA",0,1))</f>
        <v/>
      </c>
      <c r="V71" s="336"/>
      <c r="W71" s="395"/>
      <c r="X71" s="395"/>
      <c r="Y71" s="336" t="str">
        <f t="shared" si="10"/>
        <v/>
      </c>
      <c r="Z71" s="341" t="str">
        <f t="shared" si="11"/>
        <v/>
      </c>
      <c r="AA71" s="336"/>
      <c r="AB71" s="341"/>
      <c r="AC71" s="341"/>
      <c r="AD71" s="394"/>
      <c r="AE71" s="396"/>
      <c r="AF71" s="396"/>
      <c r="AG71" s="396"/>
      <c r="AH71" s="396"/>
      <c r="AI71" s="396"/>
      <c r="AJ71" s="396"/>
      <c r="AK71" s="396"/>
      <c r="AL71" s="397"/>
      <c r="AM71" s="398"/>
      <c r="AN71" s="398"/>
      <c r="AO71" s="398"/>
      <c r="AP71" s="398"/>
      <c r="AQ71" s="398"/>
      <c r="AR71" s="398"/>
      <c r="AS71" s="398"/>
      <c r="AT71" s="398"/>
      <c r="AU71" s="394"/>
      <c r="AV71" s="399"/>
      <c r="AW71" s="306"/>
      <c r="AX71" s="394"/>
      <c r="AY71" s="400"/>
      <c r="AZ71" s="336"/>
      <c r="BA71" s="336"/>
      <c r="BB71" s="336"/>
      <c r="BC71" s="336"/>
      <c r="BD71" s="336"/>
      <c r="BE71" s="401"/>
      <c r="BF71" s="341"/>
      <c r="BG71" s="341"/>
      <c r="BH71" s="402"/>
      <c r="BI71" s="403"/>
      <c r="BJ71" s="404"/>
      <c r="BK71" s="405"/>
      <c r="BL71" s="405"/>
      <c r="BM71" s="405"/>
      <c r="BN71" s="406"/>
    </row>
    <row r="72" ht="18.75" customHeight="1">
      <c r="A72" s="390" t="str">
        <f t="shared" si="3"/>
        <v/>
      </c>
      <c r="B72" s="391"/>
      <c r="C72" s="337"/>
      <c r="D72" s="337"/>
      <c r="E72" s="338" t="str">
        <f t="shared" si="8"/>
        <v/>
      </c>
      <c r="F72" s="392"/>
      <c r="G72" s="393"/>
      <c r="H72" s="341" t="str">
        <f t="array" ref="H72">IF(D72="","",XLOOKUP(D72,'Master Data'!K:K,'Master Data'!N:N,"Input in Master Data",0,1))</f>
        <v/>
      </c>
      <c r="I72" s="341" t="str">
        <f t="array" ref="I72">IF(D72="","",XLOOKUP(D72,'Master Data'!K:K,'Master Data'!O:O,"Input in Master Data",0,1))</f>
        <v/>
      </c>
      <c r="J72" s="341" t="str">
        <f t="array" ref="J72">if(V72="","",XLOOKUP(V72,Master[Company],Master[Blow],"Unknown",0,1))</f>
        <v/>
      </c>
      <c r="K72" s="341" t="str">
        <f t="array" ref="K72">if(V72="","",XLOOKUP(V72,Master[Company],Master[Pigging],"Unknown",0,1))</f>
        <v/>
      </c>
      <c r="L72" s="341" t="str">
        <f t="array" ref="L72">if(V72="","",XLOOKUP(V72,Master[Company],Master[Load Method],"Unknown",0,1))</f>
        <v/>
      </c>
      <c r="M72" s="341" t="str">
        <f t="array" ref="M72">if(V72="","",XLOOKUP(V72,Master[Company],Master[Line Distance],"Unknown",0,1))</f>
        <v/>
      </c>
      <c r="N72" s="394"/>
      <c r="O72" s="341"/>
      <c r="P72" s="336"/>
      <c r="Q72" s="341" t="str">
        <f t="array" ref="Q72">if(V72="","",XLOOKUP(V72,Master[Company],Master[Terms],"NA",0,1))</f>
        <v/>
      </c>
      <c r="R72" s="341" t="str">
        <f t="shared" si="9"/>
        <v/>
      </c>
      <c r="S72" s="341" t="str">
        <f t="array" ref="S72">if(V72="","",XLOOKUP(V72,Master[Company],Master[Group],"NA",0,1))</f>
        <v/>
      </c>
      <c r="T72" s="341" t="str">
        <f t="array" ref="T72">if(V72="","",XLOOKUP(V72,Master[Company],Master[Loading Location],"NA",0,1))</f>
        <v/>
      </c>
      <c r="U72" s="341" t="str">
        <f t="array" ref="U72">if(V72="","",XLOOKUP(V72,Master[Company],Master[Acronym],"NA",0,1))</f>
        <v/>
      </c>
      <c r="V72" s="336"/>
      <c r="W72" s="395"/>
      <c r="X72" s="395"/>
      <c r="Y72" s="336" t="str">
        <f t="shared" si="10"/>
        <v/>
      </c>
      <c r="Z72" s="341" t="str">
        <f t="shared" si="11"/>
        <v/>
      </c>
      <c r="AA72" s="336"/>
      <c r="AB72" s="341"/>
      <c r="AC72" s="341"/>
      <c r="AD72" s="394"/>
      <c r="AE72" s="396"/>
      <c r="AF72" s="396"/>
      <c r="AG72" s="396"/>
      <c r="AH72" s="396"/>
      <c r="AI72" s="396"/>
      <c r="AJ72" s="396"/>
      <c r="AK72" s="396"/>
      <c r="AL72" s="397"/>
      <c r="AM72" s="398"/>
      <c r="AN72" s="398"/>
      <c r="AO72" s="398"/>
      <c r="AP72" s="398"/>
      <c r="AQ72" s="398"/>
      <c r="AR72" s="398"/>
      <c r="AS72" s="398"/>
      <c r="AT72" s="398"/>
      <c r="AU72" s="394"/>
      <c r="AV72" s="399"/>
      <c r="AW72" s="306"/>
      <c r="AX72" s="394"/>
      <c r="AY72" s="400"/>
      <c r="AZ72" s="336"/>
      <c r="BA72" s="336"/>
      <c r="BB72" s="336"/>
      <c r="BC72" s="336"/>
      <c r="BD72" s="336"/>
      <c r="BE72" s="401"/>
      <c r="BF72" s="341"/>
      <c r="BG72" s="341"/>
      <c r="BH72" s="402"/>
      <c r="BI72" s="403"/>
      <c r="BJ72" s="404"/>
      <c r="BK72" s="405"/>
      <c r="BL72" s="405"/>
      <c r="BM72" s="405"/>
      <c r="BN72" s="406"/>
    </row>
    <row r="73" ht="18.75" customHeight="1">
      <c r="A73" s="390" t="str">
        <f t="shared" si="3"/>
        <v/>
      </c>
      <c r="B73" s="391"/>
      <c r="C73" s="337"/>
      <c r="D73" s="337"/>
      <c r="E73" s="338" t="str">
        <f t="shared" si="8"/>
        <v/>
      </c>
      <c r="F73" s="392"/>
      <c r="G73" s="393"/>
      <c r="H73" s="341" t="str">
        <f t="array" ref="H73">IF(D73="","",XLOOKUP(D73,'Master Data'!K:K,'Master Data'!N:N,"Input in Master Data",0,1))</f>
        <v/>
      </c>
      <c r="I73" s="341" t="str">
        <f t="array" ref="I73">IF(D73="","",XLOOKUP(D73,'Master Data'!K:K,'Master Data'!O:O,"Input in Master Data",0,1))</f>
        <v/>
      </c>
      <c r="J73" s="341" t="str">
        <f t="array" ref="J73">if(V73="","",XLOOKUP(V73,Master[Company],Master[Blow],"Unknown",0,1))</f>
        <v/>
      </c>
      <c r="K73" s="341" t="str">
        <f t="array" ref="K73">if(V73="","",XLOOKUP(V73,Master[Company],Master[Pigging],"Unknown",0,1))</f>
        <v/>
      </c>
      <c r="L73" s="341" t="str">
        <f t="array" ref="L73">if(V73="","",XLOOKUP(V73,Master[Company],Master[Load Method],"Unknown",0,1))</f>
        <v/>
      </c>
      <c r="M73" s="341" t="str">
        <f t="array" ref="M73">if(V73="","",XLOOKUP(V73,Master[Company],Master[Line Distance],"Unknown",0,1))</f>
        <v/>
      </c>
      <c r="N73" s="394"/>
      <c r="O73" s="341"/>
      <c r="P73" s="336"/>
      <c r="Q73" s="341" t="str">
        <f t="array" ref="Q73">if(V73="","",XLOOKUP(V73,Master[Company],Master[Terms],"NA",0,1))</f>
        <v/>
      </c>
      <c r="R73" s="341" t="str">
        <f t="shared" si="9"/>
        <v/>
      </c>
      <c r="S73" s="341" t="str">
        <f t="array" ref="S73">if(V73="","",XLOOKUP(V73,Master[Company],Master[Group],"NA",0,1))</f>
        <v/>
      </c>
      <c r="T73" s="341" t="str">
        <f t="array" ref="T73">if(V73="","",XLOOKUP(V73,Master[Company],Master[Loading Location],"NA",0,1))</f>
        <v/>
      </c>
      <c r="U73" s="341" t="str">
        <f t="array" ref="U73">if(V73="","",XLOOKUP(V73,Master[Company],Master[Acronym],"NA",0,1))</f>
        <v/>
      </c>
      <c r="V73" s="336"/>
      <c r="W73" s="395"/>
      <c r="X73" s="395"/>
      <c r="Y73" s="336" t="str">
        <f t="shared" si="10"/>
        <v/>
      </c>
      <c r="Z73" s="341" t="str">
        <f t="shared" si="11"/>
        <v/>
      </c>
      <c r="AA73" s="336"/>
      <c r="AB73" s="341"/>
      <c r="AC73" s="341"/>
      <c r="AD73" s="394"/>
      <c r="AE73" s="396"/>
      <c r="AF73" s="396"/>
      <c r="AG73" s="396"/>
      <c r="AH73" s="396"/>
      <c r="AI73" s="396"/>
      <c r="AJ73" s="396"/>
      <c r="AK73" s="396"/>
      <c r="AL73" s="397"/>
      <c r="AM73" s="398"/>
      <c r="AN73" s="398"/>
      <c r="AO73" s="398"/>
      <c r="AP73" s="398"/>
      <c r="AQ73" s="398"/>
      <c r="AR73" s="398"/>
      <c r="AS73" s="398"/>
      <c r="AT73" s="398"/>
      <c r="AU73" s="394"/>
      <c r="AV73" s="399"/>
      <c r="AW73" s="306"/>
      <c r="AX73" s="394"/>
      <c r="AY73" s="400"/>
      <c r="AZ73" s="336"/>
      <c r="BA73" s="336"/>
      <c r="BB73" s="336"/>
      <c r="BC73" s="336"/>
      <c r="BD73" s="336"/>
      <c r="BE73" s="401"/>
      <c r="BF73" s="341"/>
      <c r="BG73" s="341"/>
      <c r="BH73" s="402"/>
      <c r="BI73" s="403"/>
      <c r="BJ73" s="404"/>
      <c r="BK73" s="405"/>
      <c r="BL73" s="405"/>
      <c r="BM73" s="405"/>
      <c r="BN73" s="406"/>
    </row>
    <row r="74" ht="18.75" customHeight="1">
      <c r="A74" s="390" t="str">
        <f t="shared" si="3"/>
        <v/>
      </c>
      <c r="B74" s="391"/>
      <c r="C74" s="337"/>
      <c r="D74" s="337"/>
      <c r="E74" s="338" t="str">
        <f t="shared" si="8"/>
        <v/>
      </c>
      <c r="F74" s="392"/>
      <c r="G74" s="393"/>
      <c r="H74" s="341" t="str">
        <f t="array" ref="H74">IF(D74="","",XLOOKUP(D74,'Master Data'!K:K,'Master Data'!N:N,"Input in Master Data",0,1))</f>
        <v/>
      </c>
      <c r="I74" s="341" t="str">
        <f t="array" ref="I74">IF(D74="","",XLOOKUP(D74,'Master Data'!K:K,'Master Data'!O:O,"Input in Master Data",0,1))</f>
        <v/>
      </c>
      <c r="J74" s="341" t="str">
        <f t="array" ref="J74">if(V74="","",XLOOKUP(V74,Master[Company],Master[Blow],"Unknown",0,1))</f>
        <v/>
      </c>
      <c r="K74" s="341" t="str">
        <f t="array" ref="K74">if(V74="","",XLOOKUP(V74,Master[Company],Master[Pigging],"Unknown",0,1))</f>
        <v/>
      </c>
      <c r="L74" s="341" t="str">
        <f t="array" ref="L74">if(V74="","",XLOOKUP(V74,Master[Company],Master[Load Method],"Unknown",0,1))</f>
        <v/>
      </c>
      <c r="M74" s="341" t="str">
        <f t="array" ref="M74">if(V74="","",XLOOKUP(V74,Master[Company],Master[Line Distance],"Unknown",0,1))</f>
        <v/>
      </c>
      <c r="N74" s="394"/>
      <c r="O74" s="341"/>
      <c r="P74" s="336"/>
      <c r="Q74" s="341" t="str">
        <f t="array" ref="Q74">if(V74="","",XLOOKUP(V74,Master[Company],Master[Terms],"NA",0,1))</f>
        <v/>
      </c>
      <c r="R74" s="341" t="str">
        <f t="shared" si="9"/>
        <v/>
      </c>
      <c r="S74" s="341" t="str">
        <f t="array" ref="S74">if(V74="","",XLOOKUP(V74,Master[Company],Master[Group],"NA",0,1))</f>
        <v/>
      </c>
      <c r="T74" s="341" t="str">
        <f t="array" ref="T74">if(V74="","",XLOOKUP(V74,Master[Company],Master[Loading Location],"NA",0,1))</f>
        <v/>
      </c>
      <c r="U74" s="341" t="str">
        <f t="array" ref="U74">if(V74="","",XLOOKUP(V74,Master[Company],Master[Acronym],"NA",0,1))</f>
        <v/>
      </c>
      <c r="V74" s="336"/>
      <c r="W74" s="395"/>
      <c r="X74" s="395"/>
      <c r="Y74" s="336" t="str">
        <f t="shared" si="10"/>
        <v/>
      </c>
      <c r="Z74" s="341" t="str">
        <f t="shared" si="11"/>
        <v/>
      </c>
      <c r="AA74" s="336"/>
      <c r="AB74" s="341"/>
      <c r="AC74" s="341"/>
      <c r="AD74" s="394"/>
      <c r="AE74" s="396"/>
      <c r="AF74" s="396"/>
      <c r="AG74" s="396"/>
      <c r="AH74" s="396"/>
      <c r="AI74" s="396"/>
      <c r="AJ74" s="396"/>
      <c r="AK74" s="396"/>
      <c r="AL74" s="397"/>
      <c r="AM74" s="398"/>
      <c r="AN74" s="398"/>
      <c r="AO74" s="398"/>
      <c r="AP74" s="398"/>
      <c r="AQ74" s="398"/>
      <c r="AR74" s="398"/>
      <c r="AS74" s="398"/>
      <c r="AT74" s="398"/>
      <c r="AU74" s="394"/>
      <c r="AV74" s="399"/>
      <c r="AW74" s="306"/>
      <c r="AX74" s="394"/>
      <c r="AY74" s="400"/>
      <c r="AZ74" s="336"/>
      <c r="BA74" s="336"/>
      <c r="BB74" s="336"/>
      <c r="BC74" s="336"/>
      <c r="BD74" s="336"/>
      <c r="BE74" s="401"/>
      <c r="BF74" s="341"/>
      <c r="BG74" s="341"/>
      <c r="BH74" s="402"/>
      <c r="BI74" s="403"/>
      <c r="BJ74" s="404"/>
      <c r="BK74" s="405"/>
      <c r="BL74" s="405"/>
      <c r="BM74" s="405"/>
      <c r="BN74" s="406"/>
    </row>
    <row r="75" ht="18.75" customHeight="1">
      <c r="A75" s="390" t="str">
        <f t="shared" si="3"/>
        <v/>
      </c>
      <c r="B75" s="391"/>
      <c r="C75" s="337"/>
      <c r="D75" s="337"/>
      <c r="E75" s="338" t="str">
        <f t="shared" si="8"/>
        <v/>
      </c>
      <c r="F75" s="392"/>
      <c r="G75" s="393"/>
      <c r="H75" s="341" t="str">
        <f t="array" ref="H75">IF(D75="","",XLOOKUP(D75,'Master Data'!K:K,'Master Data'!N:N,"Input in Master Data",0,1))</f>
        <v/>
      </c>
      <c r="I75" s="341" t="str">
        <f t="array" ref="I75">IF(D75="","",XLOOKUP(D75,'Master Data'!K:K,'Master Data'!O:O,"Input in Master Data",0,1))</f>
        <v/>
      </c>
      <c r="J75" s="341" t="str">
        <f t="array" ref="J75">if(V75="","",XLOOKUP(V75,Master[Company],Master[Blow],"Unknown",0,1))</f>
        <v/>
      </c>
      <c r="K75" s="341" t="str">
        <f t="array" ref="K75">if(V75="","",XLOOKUP(V75,Master[Company],Master[Pigging],"Unknown",0,1))</f>
        <v/>
      </c>
      <c r="L75" s="341" t="str">
        <f t="array" ref="L75">if(V75="","",XLOOKUP(V75,Master[Company],Master[Load Method],"Unknown",0,1))</f>
        <v/>
      </c>
      <c r="M75" s="341" t="str">
        <f t="array" ref="M75">if(V75="","",XLOOKUP(V75,Master[Company],Master[Line Distance],"Unknown",0,1))</f>
        <v/>
      </c>
      <c r="N75" s="394"/>
      <c r="O75" s="341"/>
      <c r="P75" s="336"/>
      <c r="Q75" s="341" t="str">
        <f t="array" ref="Q75">if(V75="","",XLOOKUP(V75,Master[Company],Master[Terms],"NA",0,1))</f>
        <v/>
      </c>
      <c r="R75" s="341" t="str">
        <f t="shared" si="9"/>
        <v/>
      </c>
      <c r="S75" s="341" t="str">
        <f t="array" ref="S75">if(V75="","",XLOOKUP(V75,Master[Company],Master[Group],"NA",0,1))</f>
        <v/>
      </c>
      <c r="T75" s="341" t="str">
        <f t="array" ref="T75">if(V75="","",XLOOKUP(V75,Master[Company],Master[Loading Location],"NA",0,1))</f>
        <v/>
      </c>
      <c r="U75" s="341" t="str">
        <f t="array" ref="U75">if(V75="","",XLOOKUP(V75,Master[Company],Master[Acronym],"NA",0,1))</f>
        <v/>
      </c>
      <c r="V75" s="336"/>
      <c r="W75" s="395"/>
      <c r="X75" s="395"/>
      <c r="Y75" s="336" t="str">
        <f t="shared" si="10"/>
        <v/>
      </c>
      <c r="Z75" s="341" t="str">
        <f t="shared" si="11"/>
        <v/>
      </c>
      <c r="AA75" s="336"/>
      <c r="AB75" s="341"/>
      <c r="AC75" s="341"/>
      <c r="AD75" s="394"/>
      <c r="AE75" s="396"/>
      <c r="AF75" s="396"/>
      <c r="AG75" s="396"/>
      <c r="AH75" s="396"/>
      <c r="AI75" s="396"/>
      <c r="AJ75" s="396"/>
      <c r="AK75" s="396"/>
      <c r="AL75" s="397"/>
      <c r="AM75" s="398"/>
      <c r="AN75" s="398"/>
      <c r="AO75" s="398"/>
      <c r="AP75" s="398"/>
      <c r="AQ75" s="398"/>
      <c r="AR75" s="398"/>
      <c r="AS75" s="398"/>
      <c r="AT75" s="398"/>
      <c r="AU75" s="394"/>
      <c r="AV75" s="399"/>
      <c r="AW75" s="306"/>
      <c r="AX75" s="394"/>
      <c r="AY75" s="400"/>
      <c r="AZ75" s="336"/>
      <c r="BA75" s="336"/>
      <c r="BB75" s="336"/>
      <c r="BC75" s="336"/>
      <c r="BD75" s="336"/>
      <c r="BE75" s="401"/>
      <c r="BF75" s="341"/>
      <c r="BG75" s="341"/>
      <c r="BH75" s="402"/>
      <c r="BI75" s="403"/>
      <c r="BJ75" s="404"/>
      <c r="BK75" s="405"/>
      <c r="BL75" s="405"/>
      <c r="BM75" s="405"/>
      <c r="BN75" s="406"/>
    </row>
    <row r="76" ht="18.75" customHeight="1">
      <c r="A76" s="390" t="str">
        <f t="shared" si="3"/>
        <v/>
      </c>
      <c r="B76" s="391"/>
      <c r="C76" s="337"/>
      <c r="D76" s="337"/>
      <c r="E76" s="338" t="str">
        <f t="shared" si="8"/>
        <v/>
      </c>
      <c r="F76" s="392"/>
      <c r="G76" s="393"/>
      <c r="H76" s="341" t="str">
        <f t="array" ref="H76">IF(D76="","",XLOOKUP(D76,'Master Data'!K:K,'Master Data'!N:N,"Input in Master Data",0,1))</f>
        <v/>
      </c>
      <c r="I76" s="341" t="str">
        <f t="array" ref="I76">IF(D76="","",XLOOKUP(D76,'Master Data'!K:K,'Master Data'!O:O,"Input in Master Data",0,1))</f>
        <v/>
      </c>
      <c r="J76" s="341" t="str">
        <f t="array" ref="J76">if(V76="","",XLOOKUP(V76,Master[Company],Master[Blow],"Unknown",0,1))</f>
        <v/>
      </c>
      <c r="K76" s="341" t="str">
        <f t="array" ref="K76">if(V76="","",XLOOKUP(V76,Master[Company],Master[Pigging],"Unknown",0,1))</f>
        <v/>
      </c>
      <c r="L76" s="341" t="str">
        <f t="array" ref="L76">if(V76="","",XLOOKUP(V76,Master[Company],Master[Load Method],"Unknown",0,1))</f>
        <v/>
      </c>
      <c r="M76" s="341" t="str">
        <f t="array" ref="M76">if(V76="","",XLOOKUP(V76,Master[Company],Master[Line Distance],"Unknown",0,1))</f>
        <v/>
      </c>
      <c r="N76" s="394"/>
      <c r="O76" s="341"/>
      <c r="P76" s="336"/>
      <c r="Q76" s="341" t="str">
        <f t="array" ref="Q76">if(V76="","",XLOOKUP(V76,Master[Company],Master[Terms],"NA",0,1))</f>
        <v/>
      </c>
      <c r="R76" s="341" t="str">
        <f t="shared" si="9"/>
        <v/>
      </c>
      <c r="S76" s="341" t="str">
        <f t="array" ref="S76">if(V76="","",XLOOKUP(V76,Master[Company],Master[Group],"NA",0,1))</f>
        <v/>
      </c>
      <c r="T76" s="341" t="str">
        <f t="array" ref="T76">if(V76="","",XLOOKUP(V76,Master[Company],Master[Loading Location],"NA",0,1))</f>
        <v/>
      </c>
      <c r="U76" s="341" t="str">
        <f t="array" ref="U76">if(V76="","",XLOOKUP(V76,Master[Company],Master[Acronym],"NA",0,1))</f>
        <v/>
      </c>
      <c r="V76" s="336"/>
      <c r="W76" s="395"/>
      <c r="X76" s="395"/>
      <c r="Y76" s="336" t="str">
        <f t="shared" si="10"/>
        <v/>
      </c>
      <c r="Z76" s="341" t="str">
        <f t="shared" si="11"/>
        <v/>
      </c>
      <c r="AA76" s="336"/>
      <c r="AB76" s="341"/>
      <c r="AC76" s="341"/>
      <c r="AD76" s="394"/>
      <c r="AE76" s="396"/>
      <c r="AF76" s="396"/>
      <c r="AG76" s="396"/>
      <c r="AH76" s="396"/>
      <c r="AI76" s="396"/>
      <c r="AJ76" s="396"/>
      <c r="AK76" s="396"/>
      <c r="AL76" s="397"/>
      <c r="AM76" s="398"/>
      <c r="AN76" s="398"/>
      <c r="AO76" s="398"/>
      <c r="AP76" s="398"/>
      <c r="AQ76" s="398"/>
      <c r="AR76" s="398"/>
      <c r="AS76" s="398"/>
      <c r="AT76" s="398"/>
      <c r="AU76" s="394"/>
      <c r="AV76" s="399"/>
      <c r="AW76" s="306"/>
      <c r="AX76" s="394"/>
      <c r="AY76" s="400"/>
      <c r="AZ76" s="336"/>
      <c r="BA76" s="336"/>
      <c r="BB76" s="336"/>
      <c r="BC76" s="336"/>
      <c r="BD76" s="336"/>
      <c r="BE76" s="401"/>
      <c r="BF76" s="341"/>
      <c r="BG76" s="341"/>
      <c r="BH76" s="402"/>
      <c r="BI76" s="403"/>
      <c r="BJ76" s="404"/>
      <c r="BK76" s="405"/>
      <c r="BL76" s="405"/>
      <c r="BM76" s="405"/>
      <c r="BN76" s="406"/>
    </row>
    <row r="77" ht="18.75" customHeight="1">
      <c r="A77" s="390" t="str">
        <f t="shared" si="3"/>
        <v/>
      </c>
      <c r="B77" s="391"/>
      <c r="C77" s="337"/>
      <c r="D77" s="337"/>
      <c r="E77" s="338" t="str">
        <f t="shared" si="8"/>
        <v/>
      </c>
      <c r="F77" s="392"/>
      <c r="G77" s="393"/>
      <c r="H77" s="341" t="str">
        <f t="array" ref="H77">IF(D77="","",XLOOKUP(D77,'Master Data'!K:K,'Master Data'!N:N,"Input in Master Data",0,1))</f>
        <v/>
      </c>
      <c r="I77" s="341" t="str">
        <f t="array" ref="I77">IF(D77="","",XLOOKUP(D77,'Master Data'!K:K,'Master Data'!O:O,"Input in Master Data",0,1))</f>
        <v/>
      </c>
      <c r="J77" s="341" t="str">
        <f t="array" ref="J77">if(V77="","",XLOOKUP(V77,Master[Company],Master[Blow],"Unknown",0,1))</f>
        <v/>
      </c>
      <c r="K77" s="341" t="str">
        <f t="array" ref="K77">if(V77="","",XLOOKUP(V77,Master[Company],Master[Pigging],"Unknown",0,1))</f>
        <v/>
      </c>
      <c r="L77" s="341" t="str">
        <f t="array" ref="L77">if(V77="","",XLOOKUP(V77,Master[Company],Master[Load Method],"Unknown",0,1))</f>
        <v/>
      </c>
      <c r="M77" s="341" t="str">
        <f t="array" ref="M77">if(V77="","",XLOOKUP(V77,Master[Company],Master[Line Distance],"Unknown",0,1))</f>
        <v/>
      </c>
      <c r="N77" s="394"/>
      <c r="O77" s="341"/>
      <c r="P77" s="336"/>
      <c r="Q77" s="341" t="str">
        <f t="array" ref="Q77">if(V77="","",XLOOKUP(V77,Master[Company],Master[Terms],"NA",0,1))</f>
        <v/>
      </c>
      <c r="R77" s="341" t="str">
        <f t="shared" si="9"/>
        <v/>
      </c>
      <c r="S77" s="341" t="str">
        <f t="array" ref="S77">if(V77="","",XLOOKUP(V77,Master[Company],Master[Group],"NA",0,1))</f>
        <v/>
      </c>
      <c r="T77" s="341" t="str">
        <f t="array" ref="T77">if(V77="","",XLOOKUP(V77,Master[Company],Master[Loading Location],"NA",0,1))</f>
        <v/>
      </c>
      <c r="U77" s="341" t="str">
        <f t="array" ref="U77">if(V77="","",XLOOKUP(V77,Master[Company],Master[Acronym],"NA",0,1))</f>
        <v/>
      </c>
      <c r="V77" s="336"/>
      <c r="W77" s="395"/>
      <c r="X77" s="395"/>
      <c r="Y77" s="336" t="str">
        <f t="shared" si="10"/>
        <v/>
      </c>
      <c r="Z77" s="341" t="str">
        <f t="shared" si="11"/>
        <v/>
      </c>
      <c r="AA77" s="336"/>
      <c r="AB77" s="341"/>
      <c r="AC77" s="341"/>
      <c r="AD77" s="394"/>
      <c r="AE77" s="396"/>
      <c r="AF77" s="396"/>
      <c r="AG77" s="396"/>
      <c r="AH77" s="396"/>
      <c r="AI77" s="396"/>
      <c r="AJ77" s="396"/>
      <c r="AK77" s="396"/>
      <c r="AL77" s="397"/>
      <c r="AM77" s="398"/>
      <c r="AN77" s="398"/>
      <c r="AO77" s="398"/>
      <c r="AP77" s="398"/>
      <c r="AQ77" s="398"/>
      <c r="AR77" s="398"/>
      <c r="AS77" s="398"/>
      <c r="AT77" s="398"/>
      <c r="AU77" s="394"/>
      <c r="AV77" s="399"/>
      <c r="AW77" s="306"/>
      <c r="AX77" s="394"/>
      <c r="AY77" s="400"/>
      <c r="AZ77" s="336"/>
      <c r="BA77" s="336"/>
      <c r="BB77" s="336"/>
      <c r="BC77" s="336"/>
      <c r="BD77" s="336"/>
      <c r="BE77" s="401"/>
      <c r="BF77" s="341"/>
      <c r="BG77" s="341"/>
      <c r="BH77" s="402"/>
      <c r="BI77" s="403"/>
      <c r="BJ77" s="404"/>
      <c r="BK77" s="405"/>
      <c r="BL77" s="405"/>
      <c r="BM77" s="405"/>
      <c r="BN77" s="406"/>
    </row>
    <row r="78" ht="18.75" customHeight="1">
      <c r="A78" s="390" t="str">
        <f t="shared" si="3"/>
        <v/>
      </c>
      <c r="B78" s="391"/>
      <c r="C78" s="337"/>
      <c r="D78" s="337"/>
      <c r="E78" s="338" t="str">
        <f t="shared" si="8"/>
        <v/>
      </c>
      <c r="F78" s="392"/>
      <c r="G78" s="393"/>
      <c r="H78" s="341" t="str">
        <f t="array" ref="H78">IF(D78="","",XLOOKUP(D78,'Master Data'!K:K,'Master Data'!N:N,"Input in Master Data",0,1))</f>
        <v/>
      </c>
      <c r="I78" s="341" t="str">
        <f t="array" ref="I78">IF(D78="","",XLOOKUP(D78,'Master Data'!K:K,'Master Data'!O:O,"Input in Master Data",0,1))</f>
        <v/>
      </c>
      <c r="J78" s="341" t="str">
        <f t="array" ref="J78">if(V78="","",XLOOKUP(V78,Master[Company],Master[Blow],"Unknown",0,1))</f>
        <v/>
      </c>
      <c r="K78" s="341" t="str">
        <f t="array" ref="K78">if(V78="","",XLOOKUP(V78,Master[Company],Master[Pigging],"Unknown",0,1))</f>
        <v/>
      </c>
      <c r="L78" s="341" t="str">
        <f t="array" ref="L78">if(V78="","",XLOOKUP(V78,Master[Company],Master[Load Method],"Unknown",0,1))</f>
        <v/>
      </c>
      <c r="M78" s="341" t="str">
        <f t="array" ref="M78">if(V78="","",XLOOKUP(V78,Master[Company],Master[Line Distance],"Unknown",0,1))</f>
        <v/>
      </c>
      <c r="N78" s="394"/>
      <c r="O78" s="341"/>
      <c r="P78" s="336"/>
      <c r="Q78" s="341" t="str">
        <f t="array" ref="Q78">if(V78="","",XLOOKUP(V78,Master[Company],Master[Terms],"NA",0,1))</f>
        <v/>
      </c>
      <c r="R78" s="341" t="str">
        <f t="shared" si="9"/>
        <v/>
      </c>
      <c r="S78" s="341" t="str">
        <f t="array" ref="S78">if(V78="","",XLOOKUP(V78,Master[Company],Master[Group],"NA",0,1))</f>
        <v/>
      </c>
      <c r="T78" s="341" t="str">
        <f t="array" ref="T78">if(V78="","",XLOOKUP(V78,Master[Company],Master[Loading Location],"NA",0,1))</f>
        <v/>
      </c>
      <c r="U78" s="341" t="str">
        <f t="array" ref="U78">if(V78="","",XLOOKUP(V78,Master[Company],Master[Acronym],"NA",0,1))</f>
        <v/>
      </c>
      <c r="V78" s="336"/>
      <c r="W78" s="395"/>
      <c r="X78" s="395"/>
      <c r="Y78" s="336" t="str">
        <f t="shared" si="10"/>
        <v/>
      </c>
      <c r="Z78" s="341" t="str">
        <f t="shared" si="11"/>
        <v/>
      </c>
      <c r="AA78" s="336"/>
      <c r="AB78" s="341"/>
      <c r="AC78" s="341"/>
      <c r="AD78" s="394"/>
      <c r="AE78" s="396"/>
      <c r="AF78" s="396"/>
      <c r="AG78" s="396"/>
      <c r="AH78" s="396"/>
      <c r="AI78" s="396"/>
      <c r="AJ78" s="396"/>
      <c r="AK78" s="396"/>
      <c r="AL78" s="397"/>
      <c r="AM78" s="398"/>
      <c r="AN78" s="398"/>
      <c r="AO78" s="398"/>
      <c r="AP78" s="398"/>
      <c r="AQ78" s="398"/>
      <c r="AR78" s="398"/>
      <c r="AS78" s="398"/>
      <c r="AT78" s="398"/>
      <c r="AU78" s="394"/>
      <c r="AV78" s="399"/>
      <c r="AW78" s="306"/>
      <c r="AX78" s="394"/>
      <c r="AY78" s="400"/>
      <c r="AZ78" s="336"/>
      <c r="BA78" s="336"/>
      <c r="BB78" s="336"/>
      <c r="BC78" s="336"/>
      <c r="BD78" s="336"/>
      <c r="BE78" s="401"/>
      <c r="BF78" s="341"/>
      <c r="BG78" s="341"/>
      <c r="BH78" s="402"/>
      <c r="BI78" s="403"/>
      <c r="BJ78" s="404"/>
      <c r="BK78" s="405"/>
      <c r="BL78" s="405"/>
      <c r="BM78" s="405"/>
      <c r="BN78" s="406"/>
    </row>
    <row r="79" ht="18.75" customHeight="1">
      <c r="A79" s="390" t="str">
        <f t="shared" si="3"/>
        <v/>
      </c>
      <c r="B79" s="391"/>
      <c r="C79" s="337"/>
      <c r="D79" s="337"/>
      <c r="E79" s="338" t="str">
        <f t="shared" si="8"/>
        <v/>
      </c>
      <c r="F79" s="392"/>
      <c r="G79" s="393"/>
      <c r="H79" s="341" t="str">
        <f t="array" ref="H79">IF(D79="","",XLOOKUP(D79,'Master Data'!K:K,'Master Data'!N:N,"Input in Master Data",0,1))</f>
        <v/>
      </c>
      <c r="I79" s="341" t="str">
        <f t="array" ref="I79">IF(D79="","",XLOOKUP(D79,'Master Data'!K:K,'Master Data'!O:O,"Input in Master Data",0,1))</f>
        <v/>
      </c>
      <c r="J79" s="341" t="str">
        <f t="array" ref="J79">if(V79="","",XLOOKUP(V79,Master[Company],Master[Blow],"Unknown",0,1))</f>
        <v/>
      </c>
      <c r="K79" s="341" t="str">
        <f t="array" ref="K79">if(V79="","",XLOOKUP(V79,Master[Company],Master[Pigging],"Unknown",0,1))</f>
        <v/>
      </c>
      <c r="L79" s="341" t="str">
        <f t="array" ref="L79">if(V79="","",XLOOKUP(V79,Master[Company],Master[Load Method],"Unknown",0,1))</f>
        <v/>
      </c>
      <c r="M79" s="341" t="str">
        <f t="array" ref="M79">if(V79="","",XLOOKUP(V79,Master[Company],Master[Line Distance],"Unknown",0,1))</f>
        <v/>
      </c>
      <c r="N79" s="394"/>
      <c r="O79" s="341"/>
      <c r="P79" s="336"/>
      <c r="Q79" s="341" t="str">
        <f t="array" ref="Q79">if(V79="","",XLOOKUP(V79,Master[Company],Master[Terms],"NA",0,1))</f>
        <v/>
      </c>
      <c r="R79" s="341" t="str">
        <f t="shared" si="9"/>
        <v/>
      </c>
      <c r="S79" s="341" t="str">
        <f t="array" ref="S79">if(V79="","",XLOOKUP(V79,Master[Company],Master[Group],"NA",0,1))</f>
        <v/>
      </c>
      <c r="T79" s="341" t="str">
        <f t="array" ref="T79">if(V79="","",XLOOKUP(V79,Master[Company],Master[Loading Location],"NA",0,1))</f>
        <v/>
      </c>
      <c r="U79" s="341" t="str">
        <f t="array" ref="U79">if(V79="","",XLOOKUP(V79,Master[Company],Master[Acronym],"NA",0,1))</f>
        <v/>
      </c>
      <c r="V79" s="336"/>
      <c r="W79" s="395"/>
      <c r="X79" s="395"/>
      <c r="Y79" s="336" t="str">
        <f t="shared" si="10"/>
        <v/>
      </c>
      <c r="Z79" s="341" t="str">
        <f t="shared" si="11"/>
        <v/>
      </c>
      <c r="AA79" s="336"/>
      <c r="AB79" s="341"/>
      <c r="AC79" s="341"/>
      <c r="AD79" s="394"/>
      <c r="AE79" s="396"/>
      <c r="AF79" s="396"/>
      <c r="AG79" s="396"/>
      <c r="AH79" s="396"/>
      <c r="AI79" s="396"/>
      <c r="AJ79" s="396"/>
      <c r="AK79" s="396"/>
      <c r="AL79" s="397"/>
      <c r="AM79" s="398"/>
      <c r="AN79" s="398"/>
      <c r="AO79" s="398"/>
      <c r="AP79" s="398"/>
      <c r="AQ79" s="398"/>
      <c r="AR79" s="398"/>
      <c r="AS79" s="398"/>
      <c r="AT79" s="398"/>
      <c r="AU79" s="394"/>
      <c r="AV79" s="399"/>
      <c r="AW79" s="306"/>
      <c r="AX79" s="394"/>
      <c r="AY79" s="400"/>
      <c r="AZ79" s="336"/>
      <c r="BA79" s="336"/>
      <c r="BB79" s="336"/>
      <c r="BC79" s="336"/>
      <c r="BD79" s="336"/>
      <c r="BE79" s="401"/>
      <c r="BF79" s="341"/>
      <c r="BG79" s="341"/>
      <c r="BH79" s="402"/>
      <c r="BI79" s="403"/>
      <c r="BJ79" s="404"/>
      <c r="BK79" s="405"/>
      <c r="BL79" s="405"/>
      <c r="BM79" s="405"/>
      <c r="BN79" s="406"/>
    </row>
    <row r="80" ht="18.75" customHeight="1">
      <c r="A80" s="390" t="str">
        <f t="shared" si="3"/>
        <v/>
      </c>
      <c r="B80" s="391"/>
      <c r="C80" s="337"/>
      <c r="D80" s="337"/>
      <c r="E80" s="338" t="str">
        <f t="shared" si="8"/>
        <v/>
      </c>
      <c r="F80" s="392"/>
      <c r="G80" s="393"/>
      <c r="H80" s="341" t="str">
        <f t="array" ref="H80">IF(D80="","",XLOOKUP(D80,'Master Data'!K:K,'Master Data'!N:N,"Input in Master Data",0,1))</f>
        <v/>
      </c>
      <c r="I80" s="341" t="str">
        <f t="array" ref="I80">IF(D80="","",XLOOKUP(D80,'Master Data'!K:K,'Master Data'!O:O,"Input in Master Data",0,1))</f>
        <v/>
      </c>
      <c r="J80" s="341" t="str">
        <f t="array" ref="J80">if(V80="","",XLOOKUP(V80,Master[Company],Master[Blow],"Unknown",0,1))</f>
        <v/>
      </c>
      <c r="K80" s="341" t="str">
        <f t="array" ref="K80">if(V80="","",XLOOKUP(V80,Master[Company],Master[Pigging],"Unknown",0,1))</f>
        <v/>
      </c>
      <c r="L80" s="341" t="str">
        <f t="array" ref="L80">if(V80="","",XLOOKUP(V80,Master[Company],Master[Load Method],"Unknown",0,1))</f>
        <v/>
      </c>
      <c r="M80" s="341" t="str">
        <f t="array" ref="M80">if(V80="","",XLOOKUP(V80,Master[Company],Master[Line Distance],"Unknown",0,1))</f>
        <v/>
      </c>
      <c r="N80" s="394"/>
      <c r="O80" s="341"/>
      <c r="P80" s="336"/>
      <c r="Q80" s="341" t="str">
        <f t="array" ref="Q80">if(V80="","",XLOOKUP(V80,Master[Company],Master[Terms],"NA",0,1))</f>
        <v/>
      </c>
      <c r="R80" s="341" t="str">
        <f t="shared" si="9"/>
        <v/>
      </c>
      <c r="S80" s="341" t="str">
        <f t="array" ref="S80">if(V80="","",XLOOKUP(V80,Master[Company],Master[Group],"NA",0,1))</f>
        <v/>
      </c>
      <c r="T80" s="341" t="str">
        <f t="array" ref="T80">if(V80="","",XLOOKUP(V80,Master[Company],Master[Loading Location],"NA",0,1))</f>
        <v/>
      </c>
      <c r="U80" s="341" t="str">
        <f t="array" ref="U80">if(V80="","",XLOOKUP(V80,Master[Company],Master[Acronym],"NA",0,1))</f>
        <v/>
      </c>
      <c r="V80" s="336"/>
      <c r="W80" s="395"/>
      <c r="X80" s="395"/>
      <c r="Y80" s="336" t="str">
        <f t="shared" si="10"/>
        <v/>
      </c>
      <c r="Z80" s="341" t="str">
        <f t="shared" si="11"/>
        <v/>
      </c>
      <c r="AA80" s="336"/>
      <c r="AB80" s="341"/>
      <c r="AC80" s="341"/>
      <c r="AD80" s="394"/>
      <c r="AE80" s="396"/>
      <c r="AF80" s="396"/>
      <c r="AG80" s="396"/>
      <c r="AH80" s="396"/>
      <c r="AI80" s="396"/>
      <c r="AJ80" s="396"/>
      <c r="AK80" s="396"/>
      <c r="AL80" s="397"/>
      <c r="AM80" s="398"/>
      <c r="AN80" s="398"/>
      <c r="AO80" s="398"/>
      <c r="AP80" s="398"/>
      <c r="AQ80" s="398"/>
      <c r="AR80" s="398"/>
      <c r="AS80" s="398"/>
      <c r="AT80" s="398"/>
      <c r="AU80" s="394"/>
      <c r="AV80" s="399"/>
      <c r="AW80" s="306"/>
      <c r="AX80" s="394"/>
      <c r="AY80" s="400"/>
      <c r="AZ80" s="336"/>
      <c r="BA80" s="336"/>
      <c r="BB80" s="336"/>
      <c r="BC80" s="336"/>
      <c r="BD80" s="336"/>
      <c r="BE80" s="401"/>
      <c r="BF80" s="341"/>
      <c r="BG80" s="341"/>
      <c r="BH80" s="402"/>
      <c r="BI80" s="403"/>
      <c r="BJ80" s="404"/>
      <c r="BK80" s="405"/>
      <c r="BL80" s="405"/>
      <c r="BM80" s="405"/>
      <c r="BN80" s="406"/>
    </row>
    <row r="81" ht="18.75" customHeight="1">
      <c r="A81" s="390" t="str">
        <f t="shared" si="3"/>
        <v/>
      </c>
      <c r="B81" s="391"/>
      <c r="C81" s="337"/>
      <c r="D81" s="337"/>
      <c r="E81" s="338" t="str">
        <f t="shared" si="8"/>
        <v/>
      </c>
      <c r="F81" s="392"/>
      <c r="G81" s="393"/>
      <c r="H81" s="341" t="str">
        <f t="array" ref="H81">IF(D81="","",XLOOKUP(D81,'Master Data'!K:K,'Master Data'!N:N,"Input in Master Data",0,1))</f>
        <v/>
      </c>
      <c r="I81" s="341" t="str">
        <f t="array" ref="I81">IF(D81="","",XLOOKUP(D81,'Master Data'!K:K,'Master Data'!O:O,"Input in Master Data",0,1))</f>
        <v/>
      </c>
      <c r="J81" s="341" t="str">
        <f t="array" ref="J81">if(V81="","",XLOOKUP(V81,Master[Company],Master[Blow],"Unknown",0,1))</f>
        <v/>
      </c>
      <c r="K81" s="341" t="str">
        <f t="array" ref="K81">if(V81="","",XLOOKUP(V81,Master[Company],Master[Pigging],"Unknown",0,1))</f>
        <v/>
      </c>
      <c r="L81" s="341" t="str">
        <f t="array" ref="L81">if(V81="","",XLOOKUP(V81,Master[Company],Master[Load Method],"Unknown",0,1))</f>
        <v/>
      </c>
      <c r="M81" s="341" t="str">
        <f t="array" ref="M81">if(V81="","",XLOOKUP(V81,Master[Company],Master[Line Distance],"Unknown",0,1))</f>
        <v/>
      </c>
      <c r="N81" s="394"/>
      <c r="O81" s="341"/>
      <c r="P81" s="336"/>
      <c r="Q81" s="341" t="str">
        <f t="array" ref="Q81">if(V81="","",XLOOKUP(V81,Master[Company],Master[Terms],"NA",0,1))</f>
        <v/>
      </c>
      <c r="R81" s="341" t="str">
        <f t="shared" si="9"/>
        <v/>
      </c>
      <c r="S81" s="341" t="str">
        <f t="array" ref="S81">if(V81="","",XLOOKUP(V81,Master[Company],Master[Group],"NA",0,1))</f>
        <v/>
      </c>
      <c r="T81" s="341" t="str">
        <f t="array" ref="T81">if(V81="","",XLOOKUP(V81,Master[Company],Master[Loading Location],"NA",0,1))</f>
        <v/>
      </c>
      <c r="U81" s="341" t="str">
        <f t="array" ref="U81">if(V81="","",XLOOKUP(V81,Master[Company],Master[Acronym],"NA",0,1))</f>
        <v/>
      </c>
      <c r="V81" s="336"/>
      <c r="W81" s="395"/>
      <c r="X81" s="395"/>
      <c r="Y81" s="336" t="str">
        <f t="shared" si="10"/>
        <v/>
      </c>
      <c r="Z81" s="341" t="str">
        <f t="shared" si="11"/>
        <v/>
      </c>
      <c r="AA81" s="336"/>
      <c r="AB81" s="341"/>
      <c r="AC81" s="341"/>
      <c r="AD81" s="394"/>
      <c r="AE81" s="396"/>
      <c r="AF81" s="396"/>
      <c r="AG81" s="396"/>
      <c r="AH81" s="396"/>
      <c r="AI81" s="396"/>
      <c r="AJ81" s="396"/>
      <c r="AK81" s="396"/>
      <c r="AL81" s="397"/>
      <c r="AM81" s="398"/>
      <c r="AN81" s="398"/>
      <c r="AO81" s="398"/>
      <c r="AP81" s="398"/>
      <c r="AQ81" s="398"/>
      <c r="AR81" s="398"/>
      <c r="AS81" s="398"/>
      <c r="AT81" s="398"/>
      <c r="AU81" s="394"/>
      <c r="AV81" s="399"/>
      <c r="AW81" s="306"/>
      <c r="AX81" s="394"/>
      <c r="AY81" s="400"/>
      <c r="AZ81" s="336"/>
      <c r="BA81" s="336"/>
      <c r="BB81" s="336"/>
      <c r="BC81" s="336"/>
      <c r="BD81" s="336"/>
      <c r="BE81" s="401"/>
      <c r="BF81" s="341"/>
      <c r="BG81" s="341"/>
      <c r="BH81" s="402"/>
      <c r="BI81" s="403"/>
      <c r="BJ81" s="404"/>
      <c r="BK81" s="405"/>
      <c r="BL81" s="405"/>
      <c r="BM81" s="405"/>
      <c r="BN81" s="406"/>
    </row>
    <row r="82" ht="18.75" customHeight="1">
      <c r="A82" s="390" t="str">
        <f t="shared" si="3"/>
        <v/>
      </c>
      <c r="B82" s="391"/>
      <c r="C82" s="337"/>
      <c r="D82" s="337"/>
      <c r="E82" s="338" t="str">
        <f t="shared" si="8"/>
        <v/>
      </c>
      <c r="F82" s="392"/>
      <c r="G82" s="393"/>
      <c r="H82" s="341" t="str">
        <f t="array" ref="H82">IF(D82="","",XLOOKUP(D82,'Master Data'!K:K,'Master Data'!N:N,"Input in Master Data",0,1))</f>
        <v/>
      </c>
      <c r="I82" s="341" t="str">
        <f t="array" ref="I82">IF(D82="","",XLOOKUP(D82,'Master Data'!K:K,'Master Data'!O:O,"Input in Master Data",0,1))</f>
        <v/>
      </c>
      <c r="J82" s="341" t="str">
        <f t="array" ref="J82">if(V82="","",XLOOKUP(V82,Master[Company],Master[Blow],"Unknown",0,1))</f>
        <v/>
      </c>
      <c r="K82" s="341" t="str">
        <f t="array" ref="K82">if(V82="","",XLOOKUP(V82,Master[Company],Master[Pigging],"Unknown",0,1))</f>
        <v/>
      </c>
      <c r="L82" s="341" t="str">
        <f t="array" ref="L82">if(V82="","",XLOOKUP(V82,Master[Company],Master[Load Method],"Unknown",0,1))</f>
        <v/>
      </c>
      <c r="M82" s="341" t="str">
        <f t="array" ref="M82">if(V82="","",XLOOKUP(V82,Master[Company],Master[Line Distance],"Unknown",0,1))</f>
        <v/>
      </c>
      <c r="N82" s="394"/>
      <c r="O82" s="341"/>
      <c r="P82" s="336"/>
      <c r="Q82" s="341" t="str">
        <f t="array" ref="Q82">if(V82="","",XLOOKUP(V82,Master[Company],Master[Terms],"NA",0,1))</f>
        <v/>
      </c>
      <c r="R82" s="341" t="str">
        <f t="shared" si="9"/>
        <v/>
      </c>
      <c r="S82" s="341" t="str">
        <f t="array" ref="S82">if(V82="","",XLOOKUP(V82,Master[Company],Master[Group],"NA",0,1))</f>
        <v/>
      </c>
      <c r="T82" s="341" t="str">
        <f t="array" ref="T82">if(V82="","",XLOOKUP(V82,Master[Company],Master[Loading Location],"NA",0,1))</f>
        <v/>
      </c>
      <c r="U82" s="341" t="str">
        <f t="array" ref="U82">if(V82="","",XLOOKUP(V82,Master[Company],Master[Acronym],"NA",0,1))</f>
        <v/>
      </c>
      <c r="V82" s="336"/>
      <c r="W82" s="395"/>
      <c r="X82" s="395"/>
      <c r="Y82" s="336" t="str">
        <f t="shared" si="10"/>
        <v/>
      </c>
      <c r="Z82" s="341" t="str">
        <f t="shared" si="11"/>
        <v/>
      </c>
      <c r="AA82" s="336"/>
      <c r="AB82" s="341"/>
      <c r="AC82" s="341"/>
      <c r="AD82" s="394"/>
      <c r="AE82" s="396"/>
      <c r="AF82" s="396"/>
      <c r="AG82" s="396"/>
      <c r="AH82" s="396"/>
      <c r="AI82" s="396"/>
      <c r="AJ82" s="396"/>
      <c r="AK82" s="396"/>
      <c r="AL82" s="397"/>
      <c r="AM82" s="398"/>
      <c r="AN82" s="398"/>
      <c r="AO82" s="398"/>
      <c r="AP82" s="398"/>
      <c r="AQ82" s="398"/>
      <c r="AR82" s="398"/>
      <c r="AS82" s="398"/>
      <c r="AT82" s="398"/>
      <c r="AU82" s="394"/>
      <c r="AV82" s="399"/>
      <c r="AW82" s="306"/>
      <c r="AX82" s="394"/>
      <c r="AY82" s="400"/>
      <c r="AZ82" s="336"/>
      <c r="BA82" s="336"/>
      <c r="BB82" s="336"/>
      <c r="BC82" s="336"/>
      <c r="BD82" s="336"/>
      <c r="BE82" s="401"/>
      <c r="BF82" s="341"/>
      <c r="BG82" s="341"/>
      <c r="BH82" s="402"/>
      <c r="BI82" s="403"/>
      <c r="BJ82" s="404"/>
      <c r="BK82" s="405"/>
      <c r="BL82" s="405"/>
      <c r="BM82" s="405"/>
      <c r="BN82" s="406"/>
    </row>
    <row r="83" ht="18.75" customHeight="1">
      <c r="A83" s="390" t="str">
        <f t="shared" si="3"/>
        <v/>
      </c>
      <c r="B83" s="391"/>
      <c r="C83" s="337"/>
      <c r="D83" s="337"/>
      <c r="E83" s="338" t="str">
        <f t="shared" si="8"/>
        <v/>
      </c>
      <c r="F83" s="392"/>
      <c r="G83" s="393"/>
      <c r="H83" s="341" t="str">
        <f t="array" ref="H83">IF(D83="","",XLOOKUP(D83,'Master Data'!K:K,'Master Data'!N:N,"Input in Master Data",0,1))</f>
        <v/>
      </c>
      <c r="I83" s="341" t="str">
        <f t="array" ref="I83">IF(D83="","",XLOOKUP(D83,'Master Data'!K:K,'Master Data'!O:O,"Input in Master Data",0,1))</f>
        <v/>
      </c>
      <c r="J83" s="341" t="str">
        <f t="array" ref="J83">if(V83="","",XLOOKUP(V83,Master[Company],Master[Blow],"Unknown",0,1))</f>
        <v/>
      </c>
      <c r="K83" s="341" t="str">
        <f t="array" ref="K83">if(V83="","",XLOOKUP(V83,Master[Company],Master[Pigging],"Unknown",0,1))</f>
        <v/>
      </c>
      <c r="L83" s="341" t="str">
        <f t="array" ref="L83">if(V83="","",XLOOKUP(V83,Master[Company],Master[Load Method],"Unknown",0,1))</f>
        <v/>
      </c>
      <c r="M83" s="341" t="str">
        <f t="array" ref="M83">if(V83="","",XLOOKUP(V83,Master[Company],Master[Line Distance],"Unknown",0,1))</f>
        <v/>
      </c>
      <c r="N83" s="394"/>
      <c r="O83" s="341"/>
      <c r="P83" s="336"/>
      <c r="Q83" s="341" t="str">
        <f t="array" ref="Q83">if(V83="","",XLOOKUP(V83,Master[Company],Master[Terms],"NA",0,1))</f>
        <v/>
      </c>
      <c r="R83" s="341" t="str">
        <f t="shared" si="9"/>
        <v/>
      </c>
      <c r="S83" s="341" t="str">
        <f t="array" ref="S83">if(V83="","",XLOOKUP(V83,Master[Company],Master[Group],"NA",0,1))</f>
        <v/>
      </c>
      <c r="T83" s="341" t="str">
        <f t="array" ref="T83">if(V83="","",XLOOKUP(V83,Master[Company],Master[Loading Location],"NA",0,1))</f>
        <v/>
      </c>
      <c r="U83" s="341" t="str">
        <f t="array" ref="U83">if(V83="","",XLOOKUP(V83,Master[Company],Master[Acronym],"NA",0,1))</f>
        <v/>
      </c>
      <c r="V83" s="336"/>
      <c r="W83" s="395"/>
      <c r="X83" s="395"/>
      <c r="Y83" s="336" t="str">
        <f t="shared" si="10"/>
        <v/>
      </c>
      <c r="Z83" s="341" t="str">
        <f t="shared" si="11"/>
        <v/>
      </c>
      <c r="AA83" s="336"/>
      <c r="AB83" s="341"/>
      <c r="AC83" s="341"/>
      <c r="AD83" s="394"/>
      <c r="AE83" s="396"/>
      <c r="AF83" s="396"/>
      <c r="AG83" s="396"/>
      <c r="AH83" s="396"/>
      <c r="AI83" s="396"/>
      <c r="AJ83" s="396"/>
      <c r="AK83" s="396"/>
      <c r="AL83" s="397"/>
      <c r="AM83" s="398"/>
      <c r="AN83" s="398"/>
      <c r="AO83" s="398"/>
      <c r="AP83" s="398"/>
      <c r="AQ83" s="398"/>
      <c r="AR83" s="398"/>
      <c r="AS83" s="398"/>
      <c r="AT83" s="398"/>
      <c r="AU83" s="394"/>
      <c r="AV83" s="399"/>
      <c r="AW83" s="306"/>
      <c r="AX83" s="394"/>
      <c r="AY83" s="400"/>
      <c r="AZ83" s="336"/>
      <c r="BA83" s="336"/>
      <c r="BB83" s="336"/>
      <c r="BC83" s="336"/>
      <c r="BD83" s="336"/>
      <c r="BE83" s="401"/>
      <c r="BF83" s="341"/>
      <c r="BG83" s="341"/>
      <c r="BH83" s="402"/>
      <c r="BI83" s="403"/>
      <c r="BJ83" s="404"/>
      <c r="BK83" s="405"/>
      <c r="BL83" s="405"/>
      <c r="BM83" s="405"/>
      <c r="BN83" s="406"/>
    </row>
    <row r="84" ht="18.75" customHeight="1">
      <c r="A84" s="390" t="str">
        <f t="shared" si="3"/>
        <v/>
      </c>
      <c r="B84" s="391"/>
      <c r="C84" s="337"/>
      <c r="D84" s="337"/>
      <c r="E84" s="338" t="str">
        <f t="shared" si="8"/>
        <v/>
      </c>
      <c r="F84" s="392"/>
      <c r="G84" s="393"/>
      <c r="H84" s="341" t="str">
        <f t="array" ref="H84">IF(D84="","",XLOOKUP(D84,'Master Data'!K:K,'Master Data'!N:N,"Input in Master Data",0,1))</f>
        <v/>
      </c>
      <c r="I84" s="341" t="str">
        <f t="array" ref="I84">IF(D84="","",XLOOKUP(D84,'Master Data'!K:K,'Master Data'!O:O,"Input in Master Data",0,1))</f>
        <v/>
      </c>
      <c r="J84" s="341" t="str">
        <f t="array" ref="J84">if(V84="","",XLOOKUP(V84,Master[Company],Master[Blow],"Unknown",0,1))</f>
        <v/>
      </c>
      <c r="K84" s="341" t="str">
        <f t="array" ref="K84">if(V84="","",XLOOKUP(V84,Master[Company],Master[Pigging],"Unknown",0,1))</f>
        <v/>
      </c>
      <c r="L84" s="341" t="str">
        <f t="array" ref="L84">if(V84="","",XLOOKUP(V84,Master[Company],Master[Load Method],"Unknown",0,1))</f>
        <v/>
      </c>
      <c r="M84" s="341" t="str">
        <f t="array" ref="M84">if(V84="","",XLOOKUP(V84,Master[Company],Master[Line Distance],"Unknown",0,1))</f>
        <v/>
      </c>
      <c r="N84" s="394"/>
      <c r="O84" s="341"/>
      <c r="P84" s="336"/>
      <c r="Q84" s="341" t="str">
        <f t="array" ref="Q84">if(V84="","",XLOOKUP(V84,Master[Company],Master[Terms],"NA",0,1))</f>
        <v/>
      </c>
      <c r="R84" s="341" t="str">
        <f t="shared" si="9"/>
        <v/>
      </c>
      <c r="S84" s="341" t="str">
        <f t="array" ref="S84">if(V84="","",XLOOKUP(V84,Master[Company],Master[Group],"NA",0,1))</f>
        <v/>
      </c>
      <c r="T84" s="341" t="str">
        <f t="array" ref="T84">if(V84="","",XLOOKUP(V84,Master[Company],Master[Loading Location],"NA",0,1))</f>
        <v/>
      </c>
      <c r="U84" s="341" t="str">
        <f t="array" ref="U84">if(V84="","",XLOOKUP(V84,Master[Company],Master[Acronym],"NA",0,1))</f>
        <v/>
      </c>
      <c r="V84" s="336"/>
      <c r="W84" s="395"/>
      <c r="X84" s="395"/>
      <c r="Y84" s="336" t="str">
        <f t="shared" si="10"/>
        <v/>
      </c>
      <c r="Z84" s="341" t="str">
        <f t="shared" si="11"/>
        <v/>
      </c>
      <c r="AA84" s="336"/>
      <c r="AB84" s="341"/>
      <c r="AC84" s="341"/>
      <c r="AD84" s="394"/>
      <c r="AE84" s="396"/>
      <c r="AF84" s="396"/>
      <c r="AG84" s="396"/>
      <c r="AH84" s="396"/>
      <c r="AI84" s="396"/>
      <c r="AJ84" s="396"/>
      <c r="AK84" s="396"/>
      <c r="AL84" s="397"/>
      <c r="AM84" s="398"/>
      <c r="AN84" s="398"/>
      <c r="AO84" s="398"/>
      <c r="AP84" s="398"/>
      <c r="AQ84" s="398"/>
      <c r="AR84" s="398"/>
      <c r="AS84" s="398"/>
      <c r="AT84" s="398"/>
      <c r="AU84" s="394"/>
      <c r="AV84" s="399"/>
      <c r="AW84" s="306"/>
      <c r="AX84" s="394"/>
      <c r="AY84" s="400"/>
      <c r="AZ84" s="336"/>
      <c r="BA84" s="336"/>
      <c r="BB84" s="336"/>
      <c r="BC84" s="336"/>
      <c r="BD84" s="336"/>
      <c r="BE84" s="401"/>
      <c r="BF84" s="341"/>
      <c r="BG84" s="341"/>
      <c r="BH84" s="402"/>
      <c r="BI84" s="403"/>
      <c r="BJ84" s="404"/>
      <c r="BK84" s="405"/>
      <c r="BL84" s="405"/>
      <c r="BM84" s="405"/>
      <c r="BN84" s="406"/>
    </row>
    <row r="85" ht="18.75" customHeight="1">
      <c r="A85" s="390" t="str">
        <f t="shared" si="3"/>
        <v/>
      </c>
      <c r="B85" s="391"/>
      <c r="C85" s="337"/>
      <c r="D85" s="337"/>
      <c r="E85" s="338" t="str">
        <f t="shared" si="8"/>
        <v/>
      </c>
      <c r="F85" s="392"/>
      <c r="G85" s="393"/>
      <c r="H85" s="341" t="str">
        <f t="array" ref="H85">IF(D85="","",XLOOKUP(D85,'Master Data'!K:K,'Master Data'!N:N,"Input in Master Data",0,1))</f>
        <v/>
      </c>
      <c r="I85" s="341" t="str">
        <f t="array" ref="I85">IF(D85="","",XLOOKUP(D85,'Master Data'!K:K,'Master Data'!O:O,"Input in Master Data",0,1))</f>
        <v/>
      </c>
      <c r="J85" s="341" t="str">
        <f t="array" ref="J85">if(V85="","",XLOOKUP(V85,Master[Company],Master[Blow],"Unknown",0,1))</f>
        <v/>
      </c>
      <c r="K85" s="341" t="str">
        <f t="array" ref="K85">if(V85="","",XLOOKUP(V85,Master[Company],Master[Pigging],"Unknown",0,1))</f>
        <v/>
      </c>
      <c r="L85" s="341" t="str">
        <f t="array" ref="L85">if(V85="","",XLOOKUP(V85,Master[Company],Master[Load Method],"Unknown",0,1))</f>
        <v/>
      </c>
      <c r="M85" s="341" t="str">
        <f t="array" ref="M85">if(V85="","",XLOOKUP(V85,Master[Company],Master[Line Distance],"Unknown",0,1))</f>
        <v/>
      </c>
      <c r="N85" s="394"/>
      <c r="O85" s="341"/>
      <c r="P85" s="336"/>
      <c r="Q85" s="341" t="str">
        <f t="array" ref="Q85">if(V85="","",XLOOKUP(V85,Master[Company],Master[Terms],"NA",0,1))</f>
        <v/>
      </c>
      <c r="R85" s="341" t="str">
        <f t="shared" si="9"/>
        <v/>
      </c>
      <c r="S85" s="341" t="str">
        <f t="array" ref="S85">if(V85="","",XLOOKUP(V85,Master[Company],Master[Group],"NA",0,1))</f>
        <v/>
      </c>
      <c r="T85" s="341" t="str">
        <f t="array" ref="T85">if(V85="","",XLOOKUP(V85,Master[Company],Master[Loading Location],"NA",0,1))</f>
        <v/>
      </c>
      <c r="U85" s="341" t="str">
        <f t="array" ref="U85">if(V85="","",XLOOKUP(V85,Master[Company],Master[Acronym],"NA",0,1))</f>
        <v/>
      </c>
      <c r="V85" s="336"/>
      <c r="W85" s="395"/>
      <c r="X85" s="395"/>
      <c r="Y85" s="336" t="str">
        <f t="shared" si="10"/>
        <v/>
      </c>
      <c r="Z85" s="341" t="str">
        <f t="shared" si="11"/>
        <v/>
      </c>
      <c r="AA85" s="336"/>
      <c r="AB85" s="341"/>
      <c r="AC85" s="341"/>
      <c r="AD85" s="394"/>
      <c r="AE85" s="396"/>
      <c r="AF85" s="396"/>
      <c r="AG85" s="396"/>
      <c r="AH85" s="396"/>
      <c r="AI85" s="396"/>
      <c r="AJ85" s="396"/>
      <c r="AK85" s="396"/>
      <c r="AL85" s="397"/>
      <c r="AM85" s="398"/>
      <c r="AN85" s="398"/>
      <c r="AO85" s="398"/>
      <c r="AP85" s="398"/>
      <c r="AQ85" s="398"/>
      <c r="AR85" s="398"/>
      <c r="AS85" s="398"/>
      <c r="AT85" s="398"/>
      <c r="AU85" s="394"/>
      <c r="AV85" s="399"/>
      <c r="AW85" s="306"/>
      <c r="AX85" s="394"/>
      <c r="AY85" s="400"/>
      <c r="AZ85" s="336"/>
      <c r="BA85" s="336"/>
      <c r="BB85" s="336"/>
      <c r="BC85" s="336"/>
      <c r="BD85" s="336"/>
      <c r="BE85" s="401"/>
      <c r="BF85" s="341"/>
      <c r="BG85" s="341"/>
      <c r="BH85" s="402"/>
      <c r="BI85" s="403"/>
      <c r="BJ85" s="404"/>
      <c r="BK85" s="405"/>
      <c r="BL85" s="405"/>
      <c r="BM85" s="405"/>
      <c r="BN85" s="406"/>
    </row>
    <row r="86" ht="18.75" customHeight="1">
      <c r="A86" s="390" t="str">
        <f t="shared" si="3"/>
        <v/>
      </c>
      <c r="B86" s="391"/>
      <c r="C86" s="337"/>
      <c r="D86" s="337"/>
      <c r="E86" s="338" t="str">
        <f t="shared" si="8"/>
        <v/>
      </c>
      <c r="F86" s="392"/>
      <c r="G86" s="393"/>
      <c r="H86" s="341" t="str">
        <f t="array" ref="H86">IF(D86="","",XLOOKUP(D86,'Master Data'!K:K,'Master Data'!N:N,"Input in Master Data",0,1))</f>
        <v/>
      </c>
      <c r="I86" s="341" t="str">
        <f t="array" ref="I86">IF(D86="","",XLOOKUP(D86,'Master Data'!K:K,'Master Data'!O:O,"Input in Master Data",0,1))</f>
        <v/>
      </c>
      <c r="J86" s="341" t="str">
        <f t="array" ref="J86">if(V86="","",XLOOKUP(V86,Master[Company],Master[Blow],"Unknown",0,1))</f>
        <v/>
      </c>
      <c r="K86" s="341" t="str">
        <f t="array" ref="K86">if(V86="","",XLOOKUP(V86,Master[Company],Master[Pigging],"Unknown",0,1))</f>
        <v/>
      </c>
      <c r="L86" s="341" t="str">
        <f t="array" ref="L86">if(V86="","",XLOOKUP(V86,Master[Company],Master[Load Method],"Unknown",0,1))</f>
        <v/>
      </c>
      <c r="M86" s="341" t="str">
        <f t="array" ref="M86">if(V86="","",XLOOKUP(V86,Master[Company],Master[Line Distance],"Unknown",0,1))</f>
        <v/>
      </c>
      <c r="N86" s="394"/>
      <c r="O86" s="341"/>
      <c r="P86" s="336"/>
      <c r="Q86" s="341" t="str">
        <f t="array" ref="Q86">if(V86="","",XLOOKUP(V86,Master[Company],Master[Terms],"NA",0,1))</f>
        <v/>
      </c>
      <c r="R86" s="341" t="str">
        <f t="shared" si="9"/>
        <v/>
      </c>
      <c r="S86" s="341" t="str">
        <f t="array" ref="S86">if(V86="","",XLOOKUP(V86,Master[Company],Master[Group],"NA",0,1))</f>
        <v/>
      </c>
      <c r="T86" s="341" t="str">
        <f t="array" ref="T86">if(V86="","",XLOOKUP(V86,Master[Company],Master[Loading Location],"NA",0,1))</f>
        <v/>
      </c>
      <c r="U86" s="341" t="str">
        <f t="array" ref="U86">if(V86="","",XLOOKUP(V86,Master[Company],Master[Acronym],"NA",0,1))</f>
        <v/>
      </c>
      <c r="V86" s="336"/>
      <c r="W86" s="395"/>
      <c r="X86" s="395"/>
      <c r="Y86" s="336" t="str">
        <f t="shared" si="10"/>
        <v/>
      </c>
      <c r="Z86" s="341" t="str">
        <f t="shared" si="11"/>
        <v/>
      </c>
      <c r="AA86" s="336"/>
      <c r="AB86" s="341"/>
      <c r="AC86" s="341"/>
      <c r="AD86" s="394"/>
      <c r="AE86" s="396"/>
      <c r="AF86" s="396"/>
      <c r="AG86" s="396"/>
      <c r="AH86" s="396"/>
      <c r="AI86" s="396"/>
      <c r="AJ86" s="396"/>
      <c r="AK86" s="396"/>
      <c r="AL86" s="397"/>
      <c r="AM86" s="398"/>
      <c r="AN86" s="398"/>
      <c r="AO86" s="398"/>
      <c r="AP86" s="398"/>
      <c r="AQ86" s="398"/>
      <c r="AR86" s="398"/>
      <c r="AS86" s="398"/>
      <c r="AT86" s="398"/>
      <c r="AU86" s="394"/>
      <c r="AV86" s="399"/>
      <c r="AW86" s="306"/>
      <c r="AX86" s="394"/>
      <c r="AY86" s="400"/>
      <c r="AZ86" s="336"/>
      <c r="BA86" s="336"/>
      <c r="BB86" s="336"/>
      <c r="BC86" s="336"/>
      <c r="BD86" s="336"/>
      <c r="BE86" s="401"/>
      <c r="BF86" s="341"/>
      <c r="BG86" s="341"/>
      <c r="BH86" s="402"/>
      <c r="BI86" s="403"/>
      <c r="BJ86" s="404"/>
      <c r="BK86" s="405"/>
      <c r="BL86" s="405"/>
      <c r="BM86" s="405"/>
      <c r="BN86" s="406"/>
    </row>
    <row r="87" ht="18.75" customHeight="1">
      <c r="A87" s="390" t="str">
        <f t="shared" si="3"/>
        <v/>
      </c>
      <c r="B87" s="391"/>
      <c r="C87" s="337"/>
      <c r="D87" s="337"/>
      <c r="E87" s="338" t="str">
        <f t="shared" si="8"/>
        <v/>
      </c>
      <c r="F87" s="392"/>
      <c r="G87" s="393"/>
      <c r="H87" s="341" t="str">
        <f t="array" ref="H87">IF(D87="","",XLOOKUP(D87,'Master Data'!K:K,'Master Data'!N:N,"Input in Master Data",0,1))</f>
        <v/>
      </c>
      <c r="I87" s="341" t="str">
        <f t="array" ref="I87">IF(D87="","",XLOOKUP(D87,'Master Data'!K:K,'Master Data'!O:O,"Input in Master Data",0,1))</f>
        <v/>
      </c>
      <c r="J87" s="341" t="str">
        <f t="array" ref="J87">if(V87="","",XLOOKUP(V87,Master[Company],Master[Blow],"Unknown",0,1))</f>
        <v/>
      </c>
      <c r="K87" s="341" t="str">
        <f t="array" ref="K87">if(V87="","",XLOOKUP(V87,Master[Company],Master[Pigging],"Unknown",0,1))</f>
        <v/>
      </c>
      <c r="L87" s="341" t="str">
        <f t="array" ref="L87">if(V87="","",XLOOKUP(V87,Master[Company],Master[Load Method],"Unknown",0,1))</f>
        <v/>
      </c>
      <c r="M87" s="341" t="str">
        <f t="array" ref="M87">if(V87="","",XLOOKUP(V87,Master[Company],Master[Line Distance],"Unknown",0,1))</f>
        <v/>
      </c>
      <c r="N87" s="394"/>
      <c r="O87" s="341"/>
      <c r="P87" s="336"/>
      <c r="Q87" s="341" t="str">
        <f t="array" ref="Q87">if(V87="","",XLOOKUP(V87,Master[Company],Master[Terms],"NA",0,1))</f>
        <v/>
      </c>
      <c r="R87" s="341" t="str">
        <f t="shared" si="9"/>
        <v/>
      </c>
      <c r="S87" s="341" t="str">
        <f t="array" ref="S87">if(V87="","",XLOOKUP(V87,Master[Company],Master[Group],"NA",0,1))</f>
        <v/>
      </c>
      <c r="T87" s="341" t="str">
        <f t="array" ref="T87">if(V87="","",XLOOKUP(V87,Master[Company],Master[Loading Location],"NA",0,1))</f>
        <v/>
      </c>
      <c r="U87" s="341" t="str">
        <f t="array" ref="U87">if(V87="","",XLOOKUP(V87,Master[Company],Master[Acronym],"NA",0,1))</f>
        <v/>
      </c>
      <c r="V87" s="336"/>
      <c r="W87" s="395"/>
      <c r="X87" s="395"/>
      <c r="Y87" s="336" t="str">
        <f t="shared" si="10"/>
        <v/>
      </c>
      <c r="Z87" s="341" t="str">
        <f t="shared" si="11"/>
        <v/>
      </c>
      <c r="AA87" s="336"/>
      <c r="AB87" s="341"/>
      <c r="AC87" s="341"/>
      <c r="AD87" s="394"/>
      <c r="AE87" s="396"/>
      <c r="AF87" s="396"/>
      <c r="AG87" s="396"/>
      <c r="AH87" s="396"/>
      <c r="AI87" s="396"/>
      <c r="AJ87" s="396"/>
      <c r="AK87" s="396"/>
      <c r="AL87" s="397"/>
      <c r="AM87" s="398"/>
      <c r="AN87" s="398"/>
      <c r="AO87" s="398"/>
      <c r="AP87" s="398"/>
      <c r="AQ87" s="398"/>
      <c r="AR87" s="398"/>
      <c r="AS87" s="398"/>
      <c r="AT87" s="398"/>
      <c r="AU87" s="394"/>
      <c r="AV87" s="399"/>
      <c r="AW87" s="306"/>
      <c r="AX87" s="394"/>
      <c r="AY87" s="400"/>
      <c r="AZ87" s="336"/>
      <c r="BA87" s="336"/>
      <c r="BB87" s="336"/>
      <c r="BC87" s="336"/>
      <c r="BD87" s="336"/>
      <c r="BE87" s="401"/>
      <c r="BF87" s="341"/>
      <c r="BG87" s="341"/>
      <c r="BH87" s="402"/>
      <c r="BI87" s="403"/>
      <c r="BJ87" s="404"/>
      <c r="BK87" s="405"/>
      <c r="BL87" s="405"/>
      <c r="BM87" s="405"/>
      <c r="BN87" s="406"/>
    </row>
    <row r="88" ht="18.75" customHeight="1">
      <c r="A88" s="390" t="str">
        <f t="shared" si="3"/>
        <v/>
      </c>
      <c r="B88" s="391"/>
      <c r="C88" s="337"/>
      <c r="D88" s="337"/>
      <c r="E88" s="338" t="str">
        <f t="shared" si="8"/>
        <v/>
      </c>
      <c r="F88" s="392"/>
      <c r="G88" s="393"/>
      <c r="H88" s="341" t="str">
        <f t="array" ref="H88">IF(D88="","",XLOOKUP(D88,'Master Data'!K:K,'Master Data'!N:N,"Input in Master Data",0,1))</f>
        <v/>
      </c>
      <c r="I88" s="341" t="str">
        <f t="array" ref="I88">IF(D88="","",XLOOKUP(D88,'Master Data'!K:K,'Master Data'!O:O,"Input in Master Data",0,1))</f>
        <v/>
      </c>
      <c r="J88" s="341" t="str">
        <f t="array" ref="J88">if(V88="","",XLOOKUP(V88,Master[Company],Master[Blow],"Unknown",0,1))</f>
        <v/>
      </c>
      <c r="K88" s="341" t="str">
        <f t="array" ref="K88">if(V88="","",XLOOKUP(V88,Master[Company],Master[Pigging],"Unknown",0,1))</f>
        <v/>
      </c>
      <c r="L88" s="341" t="str">
        <f t="array" ref="L88">if(V88="","",XLOOKUP(V88,Master[Company],Master[Load Method],"Unknown",0,1))</f>
        <v/>
      </c>
      <c r="M88" s="341" t="str">
        <f t="array" ref="M88">if(V88="","",XLOOKUP(V88,Master[Company],Master[Line Distance],"Unknown",0,1))</f>
        <v/>
      </c>
      <c r="N88" s="394"/>
      <c r="O88" s="341"/>
      <c r="P88" s="336"/>
      <c r="Q88" s="341" t="str">
        <f t="array" ref="Q88">if(V88="","",XLOOKUP(V88,Master[Company],Master[Terms],"NA",0,1))</f>
        <v/>
      </c>
      <c r="R88" s="341" t="str">
        <f t="shared" si="9"/>
        <v/>
      </c>
      <c r="S88" s="341" t="str">
        <f t="array" ref="S88">if(V88="","",XLOOKUP(V88,Master[Company],Master[Group],"NA",0,1))</f>
        <v/>
      </c>
      <c r="T88" s="341" t="str">
        <f t="array" ref="T88">if(V88="","",XLOOKUP(V88,Master[Company],Master[Loading Location],"NA",0,1))</f>
        <v/>
      </c>
      <c r="U88" s="341" t="str">
        <f t="array" ref="U88">if(V88="","",XLOOKUP(V88,Master[Company],Master[Acronym],"NA",0,1))</f>
        <v/>
      </c>
      <c r="V88" s="336"/>
      <c r="W88" s="395"/>
      <c r="X88" s="395"/>
      <c r="Y88" s="336" t="str">
        <f t="shared" si="10"/>
        <v/>
      </c>
      <c r="Z88" s="341" t="str">
        <f t="shared" si="11"/>
        <v/>
      </c>
      <c r="AA88" s="336"/>
      <c r="AB88" s="341"/>
      <c r="AC88" s="341"/>
      <c r="AD88" s="394"/>
      <c r="AE88" s="396"/>
      <c r="AF88" s="396"/>
      <c r="AG88" s="396"/>
      <c r="AH88" s="396"/>
      <c r="AI88" s="396"/>
      <c r="AJ88" s="396"/>
      <c r="AK88" s="396"/>
      <c r="AL88" s="397"/>
      <c r="AM88" s="398"/>
      <c r="AN88" s="398"/>
      <c r="AO88" s="398"/>
      <c r="AP88" s="398"/>
      <c r="AQ88" s="398"/>
      <c r="AR88" s="398"/>
      <c r="AS88" s="398"/>
      <c r="AT88" s="398"/>
      <c r="AU88" s="394"/>
      <c r="AV88" s="399"/>
      <c r="AW88" s="306"/>
      <c r="AX88" s="394"/>
      <c r="AY88" s="400"/>
      <c r="AZ88" s="336"/>
      <c r="BA88" s="336"/>
      <c r="BB88" s="336"/>
      <c r="BC88" s="336"/>
      <c r="BD88" s="336"/>
      <c r="BE88" s="401"/>
      <c r="BF88" s="341"/>
      <c r="BG88" s="341"/>
      <c r="BH88" s="402"/>
      <c r="BI88" s="403"/>
      <c r="BJ88" s="404"/>
      <c r="BK88" s="405"/>
      <c r="BL88" s="405"/>
      <c r="BM88" s="405"/>
      <c r="BN88" s="406"/>
    </row>
    <row r="89" ht="18.75" customHeight="1">
      <c r="A89" s="390" t="str">
        <f t="shared" si="3"/>
        <v/>
      </c>
      <c r="B89" s="391"/>
      <c r="C89" s="337"/>
      <c r="D89" s="337"/>
      <c r="E89" s="338" t="str">
        <f t="shared" si="8"/>
        <v/>
      </c>
      <c r="F89" s="392"/>
      <c r="G89" s="393"/>
      <c r="H89" s="341" t="str">
        <f t="array" ref="H89">IF(D89="","",XLOOKUP(D89,'Master Data'!K:K,'Master Data'!N:N,"Input in Master Data",0,1))</f>
        <v/>
      </c>
      <c r="I89" s="341" t="str">
        <f t="array" ref="I89">IF(D89="","",XLOOKUP(D89,'Master Data'!K:K,'Master Data'!O:O,"Input in Master Data",0,1))</f>
        <v/>
      </c>
      <c r="J89" s="341" t="str">
        <f t="array" ref="J89">if(V89="","",XLOOKUP(V89,Master[Company],Master[Blow],"Unknown",0,1))</f>
        <v/>
      </c>
      <c r="K89" s="341" t="str">
        <f t="array" ref="K89">if(V89="","",XLOOKUP(V89,Master[Company],Master[Pigging],"Unknown",0,1))</f>
        <v/>
      </c>
      <c r="L89" s="341" t="str">
        <f t="array" ref="L89">if(V89="","",XLOOKUP(V89,Master[Company],Master[Load Method],"Unknown",0,1))</f>
        <v/>
      </c>
      <c r="M89" s="341" t="str">
        <f t="array" ref="M89">if(V89="","",XLOOKUP(V89,Master[Company],Master[Line Distance],"Unknown",0,1))</f>
        <v/>
      </c>
      <c r="N89" s="394"/>
      <c r="O89" s="341"/>
      <c r="P89" s="336"/>
      <c r="Q89" s="341" t="str">
        <f t="array" ref="Q89">if(V89="","",XLOOKUP(V89,Master[Company],Master[Terms],"NA",0,1))</f>
        <v/>
      </c>
      <c r="R89" s="341" t="str">
        <f t="shared" si="9"/>
        <v/>
      </c>
      <c r="S89" s="341" t="str">
        <f t="array" ref="S89">if(V89="","",XLOOKUP(V89,Master[Company],Master[Group],"NA",0,1))</f>
        <v/>
      </c>
      <c r="T89" s="341" t="str">
        <f t="array" ref="T89">if(V89="","",XLOOKUP(V89,Master[Company],Master[Loading Location],"NA",0,1))</f>
        <v/>
      </c>
      <c r="U89" s="341" t="str">
        <f t="array" ref="U89">if(V89="","",XLOOKUP(V89,Master[Company],Master[Acronym],"NA",0,1))</f>
        <v/>
      </c>
      <c r="V89" s="336"/>
      <c r="W89" s="395"/>
      <c r="X89" s="395"/>
      <c r="Y89" s="336" t="str">
        <f t="shared" si="10"/>
        <v/>
      </c>
      <c r="Z89" s="341" t="str">
        <f t="shared" si="11"/>
        <v/>
      </c>
      <c r="AA89" s="336"/>
      <c r="AB89" s="341"/>
      <c r="AC89" s="341"/>
      <c r="AD89" s="394"/>
      <c r="AE89" s="396"/>
      <c r="AF89" s="396"/>
      <c r="AG89" s="396"/>
      <c r="AH89" s="396"/>
      <c r="AI89" s="396"/>
      <c r="AJ89" s="396"/>
      <c r="AK89" s="396"/>
      <c r="AL89" s="397"/>
      <c r="AM89" s="398"/>
      <c r="AN89" s="398"/>
      <c r="AO89" s="398"/>
      <c r="AP89" s="398"/>
      <c r="AQ89" s="398"/>
      <c r="AR89" s="398"/>
      <c r="AS89" s="398"/>
      <c r="AT89" s="398"/>
      <c r="AU89" s="394"/>
      <c r="AV89" s="399"/>
      <c r="AW89" s="306"/>
      <c r="AX89" s="394"/>
      <c r="AY89" s="400"/>
      <c r="AZ89" s="336"/>
      <c r="BA89" s="336"/>
      <c r="BB89" s="336"/>
      <c r="BC89" s="336"/>
      <c r="BD89" s="336"/>
      <c r="BE89" s="401"/>
      <c r="BF89" s="341"/>
      <c r="BG89" s="341"/>
      <c r="BH89" s="402"/>
      <c r="BI89" s="403"/>
      <c r="BJ89" s="404"/>
      <c r="BK89" s="405"/>
      <c r="BL89" s="405"/>
      <c r="BM89" s="405"/>
      <c r="BN89" s="406"/>
    </row>
    <row r="90" ht="18.75" customHeight="1">
      <c r="A90" s="390" t="str">
        <f t="shared" si="3"/>
        <v/>
      </c>
      <c r="B90" s="391"/>
      <c r="C90" s="337"/>
      <c r="D90" s="337"/>
      <c r="E90" s="338" t="str">
        <f t="shared" si="8"/>
        <v/>
      </c>
      <c r="F90" s="392"/>
      <c r="G90" s="393"/>
      <c r="H90" s="341" t="str">
        <f t="array" ref="H90">IF(D90="","",XLOOKUP(D90,'Master Data'!K:K,'Master Data'!N:N,"Input in Master Data",0,1))</f>
        <v/>
      </c>
      <c r="I90" s="341" t="str">
        <f t="array" ref="I90">IF(D90="","",XLOOKUP(D90,'Master Data'!K:K,'Master Data'!O:O,"Input in Master Data",0,1))</f>
        <v/>
      </c>
      <c r="J90" s="341" t="str">
        <f t="array" ref="J90">if(V90="","",XLOOKUP(V90,Master[Company],Master[Blow],"Unknown",0,1))</f>
        <v/>
      </c>
      <c r="K90" s="341" t="str">
        <f t="array" ref="K90">if(V90="","",XLOOKUP(V90,Master[Company],Master[Pigging],"Unknown",0,1))</f>
        <v/>
      </c>
      <c r="L90" s="341" t="str">
        <f t="array" ref="L90">if(V90="","",XLOOKUP(V90,Master[Company],Master[Load Method],"Unknown",0,1))</f>
        <v/>
      </c>
      <c r="M90" s="341" t="str">
        <f t="array" ref="M90">if(V90="","",XLOOKUP(V90,Master[Company],Master[Line Distance],"Unknown",0,1))</f>
        <v/>
      </c>
      <c r="N90" s="394"/>
      <c r="O90" s="341"/>
      <c r="P90" s="336"/>
      <c r="Q90" s="341" t="str">
        <f t="array" ref="Q90">if(V90="","",XLOOKUP(V90,Master[Company],Master[Terms],"NA",0,1))</f>
        <v/>
      </c>
      <c r="R90" s="341" t="str">
        <f t="shared" si="9"/>
        <v/>
      </c>
      <c r="S90" s="341" t="str">
        <f t="array" ref="S90">if(V90="","",XLOOKUP(V90,Master[Company],Master[Group],"NA",0,1))</f>
        <v/>
      </c>
      <c r="T90" s="341" t="str">
        <f t="array" ref="T90">if(V90="","",XLOOKUP(V90,Master[Company],Master[Loading Location],"NA",0,1))</f>
        <v/>
      </c>
      <c r="U90" s="341" t="str">
        <f t="array" ref="U90">if(V90="","",XLOOKUP(V90,Master[Company],Master[Acronym],"NA",0,1))</f>
        <v/>
      </c>
      <c r="V90" s="336"/>
      <c r="W90" s="395"/>
      <c r="X90" s="395"/>
      <c r="Y90" s="336" t="str">
        <f t="shared" si="10"/>
        <v/>
      </c>
      <c r="Z90" s="341" t="str">
        <f t="shared" si="11"/>
        <v/>
      </c>
      <c r="AA90" s="336"/>
      <c r="AB90" s="341"/>
      <c r="AC90" s="341"/>
      <c r="AD90" s="394"/>
      <c r="AE90" s="396"/>
      <c r="AF90" s="396"/>
      <c r="AG90" s="396"/>
      <c r="AH90" s="396"/>
      <c r="AI90" s="396"/>
      <c r="AJ90" s="396"/>
      <c r="AK90" s="396"/>
      <c r="AL90" s="397"/>
      <c r="AM90" s="398"/>
      <c r="AN90" s="398"/>
      <c r="AO90" s="398"/>
      <c r="AP90" s="398"/>
      <c r="AQ90" s="398"/>
      <c r="AR90" s="398"/>
      <c r="AS90" s="398"/>
      <c r="AT90" s="398"/>
      <c r="AU90" s="394"/>
      <c r="AV90" s="399"/>
      <c r="AW90" s="306"/>
      <c r="AX90" s="394"/>
      <c r="AY90" s="400"/>
      <c r="AZ90" s="336"/>
      <c r="BA90" s="336"/>
      <c r="BB90" s="336"/>
      <c r="BC90" s="336"/>
      <c r="BD90" s="336"/>
      <c r="BE90" s="401"/>
      <c r="BF90" s="341"/>
      <c r="BG90" s="341"/>
      <c r="BH90" s="402"/>
      <c r="BI90" s="403"/>
      <c r="BJ90" s="404"/>
      <c r="BK90" s="405"/>
      <c r="BL90" s="405"/>
      <c r="BM90" s="405"/>
      <c r="BN90" s="406"/>
    </row>
    <row r="91" ht="18.75" customHeight="1">
      <c r="A91" s="390" t="str">
        <f t="shared" si="3"/>
        <v/>
      </c>
      <c r="B91" s="391"/>
      <c r="C91" s="337"/>
      <c r="D91" s="337"/>
      <c r="E91" s="338" t="str">
        <f t="shared" si="8"/>
        <v/>
      </c>
      <c r="F91" s="392"/>
      <c r="G91" s="393"/>
      <c r="H91" s="341" t="str">
        <f t="array" ref="H91">IF(D91="","",XLOOKUP(D91,'Master Data'!K:K,'Master Data'!N:N,"Input in Master Data",0,1))</f>
        <v/>
      </c>
      <c r="I91" s="341" t="str">
        <f t="array" ref="I91">IF(D91="","",XLOOKUP(D91,'Master Data'!K:K,'Master Data'!O:O,"Input in Master Data",0,1))</f>
        <v/>
      </c>
      <c r="J91" s="341" t="str">
        <f t="array" ref="J91">if(V91="","",XLOOKUP(V91,Master[Company],Master[Blow],"Unknown",0,1))</f>
        <v/>
      </c>
      <c r="K91" s="341" t="str">
        <f t="array" ref="K91">if(V91="","",XLOOKUP(V91,Master[Company],Master[Pigging],"Unknown",0,1))</f>
        <v/>
      </c>
      <c r="L91" s="341" t="str">
        <f t="array" ref="L91">if(V91="","",XLOOKUP(V91,Master[Company],Master[Load Method],"Unknown",0,1))</f>
        <v/>
      </c>
      <c r="M91" s="341" t="str">
        <f t="array" ref="M91">if(V91="","",XLOOKUP(V91,Master[Company],Master[Line Distance],"Unknown",0,1))</f>
        <v/>
      </c>
      <c r="N91" s="394"/>
      <c r="O91" s="341"/>
      <c r="P91" s="336"/>
      <c r="Q91" s="341" t="str">
        <f t="array" ref="Q91">if(V91="","",XLOOKUP(V91,Master[Company],Master[Terms],"NA",0,1))</f>
        <v/>
      </c>
      <c r="R91" s="341" t="str">
        <f t="shared" si="9"/>
        <v/>
      </c>
      <c r="S91" s="341" t="str">
        <f t="array" ref="S91">if(V91="","",XLOOKUP(V91,Master[Company],Master[Group],"NA",0,1))</f>
        <v/>
      </c>
      <c r="T91" s="341" t="str">
        <f t="array" ref="T91">if(V91="","",XLOOKUP(V91,Master[Company],Master[Loading Location],"NA",0,1))</f>
        <v/>
      </c>
      <c r="U91" s="341" t="str">
        <f t="array" ref="U91">if(V91="","",XLOOKUP(V91,Master[Company],Master[Acronym],"NA",0,1))</f>
        <v/>
      </c>
      <c r="V91" s="336"/>
      <c r="W91" s="395"/>
      <c r="X91" s="395"/>
      <c r="Y91" s="336" t="str">
        <f t="shared" si="10"/>
        <v/>
      </c>
      <c r="Z91" s="341" t="str">
        <f t="shared" si="11"/>
        <v/>
      </c>
      <c r="AA91" s="336"/>
      <c r="AB91" s="341"/>
      <c r="AC91" s="341"/>
      <c r="AD91" s="394"/>
      <c r="AE91" s="396"/>
      <c r="AF91" s="396"/>
      <c r="AG91" s="396"/>
      <c r="AH91" s="396"/>
      <c r="AI91" s="396"/>
      <c r="AJ91" s="396"/>
      <c r="AK91" s="396"/>
      <c r="AL91" s="397"/>
      <c r="AM91" s="398"/>
      <c r="AN91" s="398"/>
      <c r="AO91" s="398"/>
      <c r="AP91" s="398"/>
      <c r="AQ91" s="398"/>
      <c r="AR91" s="398"/>
      <c r="AS91" s="398"/>
      <c r="AT91" s="398"/>
      <c r="AU91" s="394"/>
      <c r="AV91" s="399"/>
      <c r="AW91" s="306"/>
      <c r="AX91" s="394"/>
      <c r="AY91" s="400"/>
      <c r="AZ91" s="336"/>
      <c r="BA91" s="336"/>
      <c r="BB91" s="336"/>
      <c r="BC91" s="336"/>
      <c r="BD91" s="336"/>
      <c r="BE91" s="401"/>
      <c r="BF91" s="341"/>
      <c r="BG91" s="341"/>
      <c r="BH91" s="402"/>
      <c r="BI91" s="403"/>
      <c r="BJ91" s="404"/>
      <c r="BK91" s="405"/>
      <c r="BL91" s="405"/>
      <c r="BM91" s="405"/>
      <c r="BN91" s="406"/>
    </row>
    <row r="92" ht="18.75" customHeight="1">
      <c r="A92" s="390" t="str">
        <f t="shared" si="3"/>
        <v/>
      </c>
      <c r="B92" s="391"/>
      <c r="C92" s="337"/>
      <c r="D92" s="337"/>
      <c r="E92" s="338" t="str">
        <f t="shared" si="8"/>
        <v/>
      </c>
      <c r="F92" s="392"/>
      <c r="G92" s="393"/>
      <c r="H92" s="341" t="str">
        <f t="array" ref="H92">IF(D92="","",XLOOKUP(D92,'Master Data'!K:K,'Master Data'!N:N,"Input in Master Data",0,1))</f>
        <v/>
      </c>
      <c r="I92" s="341" t="str">
        <f t="array" ref="I92">IF(D92="","",XLOOKUP(D92,'Master Data'!K:K,'Master Data'!O:O,"Input in Master Data",0,1))</f>
        <v/>
      </c>
      <c r="J92" s="341" t="str">
        <f t="array" ref="J92">if(V92="","",XLOOKUP(V92,Master[Company],Master[Blow],"Unknown",0,1))</f>
        <v/>
      </c>
      <c r="K92" s="341" t="str">
        <f t="array" ref="K92">if(V92="","",XLOOKUP(V92,Master[Company],Master[Pigging],"Unknown",0,1))</f>
        <v/>
      </c>
      <c r="L92" s="341" t="str">
        <f t="array" ref="L92">if(V92="","",XLOOKUP(V92,Master[Company],Master[Load Method],"Unknown",0,1))</f>
        <v/>
      </c>
      <c r="M92" s="341" t="str">
        <f t="array" ref="M92">if(V92="","",XLOOKUP(V92,Master[Company],Master[Line Distance],"Unknown",0,1))</f>
        <v/>
      </c>
      <c r="N92" s="394"/>
      <c r="O92" s="341"/>
      <c r="P92" s="336"/>
      <c r="Q92" s="341" t="str">
        <f t="array" ref="Q92">if(V92="","",XLOOKUP(V92,Master[Company],Master[Terms],"NA",0,1))</f>
        <v/>
      </c>
      <c r="R92" s="341" t="str">
        <f t="shared" si="9"/>
        <v/>
      </c>
      <c r="S92" s="341" t="str">
        <f t="array" ref="S92">if(V92="","",XLOOKUP(V92,Master[Company],Master[Group],"NA",0,1))</f>
        <v/>
      </c>
      <c r="T92" s="341" t="str">
        <f t="array" ref="T92">if(V92="","",XLOOKUP(V92,Master[Company],Master[Loading Location],"NA",0,1))</f>
        <v/>
      </c>
      <c r="U92" s="341" t="str">
        <f t="array" ref="U92">if(V92="","",XLOOKUP(V92,Master[Company],Master[Acronym],"NA",0,1))</f>
        <v/>
      </c>
      <c r="V92" s="336"/>
      <c r="W92" s="395"/>
      <c r="X92" s="395"/>
      <c r="Y92" s="336" t="str">
        <f t="shared" si="10"/>
        <v/>
      </c>
      <c r="Z92" s="341" t="str">
        <f t="shared" si="11"/>
        <v/>
      </c>
      <c r="AA92" s="336"/>
      <c r="AB92" s="341"/>
      <c r="AC92" s="341"/>
      <c r="AD92" s="394"/>
      <c r="AE92" s="396"/>
      <c r="AF92" s="396"/>
      <c r="AG92" s="396"/>
      <c r="AH92" s="396"/>
      <c r="AI92" s="396"/>
      <c r="AJ92" s="396"/>
      <c r="AK92" s="396"/>
      <c r="AL92" s="397"/>
      <c r="AM92" s="398"/>
      <c r="AN92" s="398"/>
      <c r="AO92" s="398"/>
      <c r="AP92" s="398"/>
      <c r="AQ92" s="398"/>
      <c r="AR92" s="398"/>
      <c r="AS92" s="398"/>
      <c r="AT92" s="398"/>
      <c r="AU92" s="394"/>
      <c r="AV92" s="399"/>
      <c r="AW92" s="306"/>
      <c r="AX92" s="394"/>
      <c r="AY92" s="400"/>
      <c r="AZ92" s="336"/>
      <c r="BA92" s="336"/>
      <c r="BB92" s="336"/>
      <c r="BC92" s="336"/>
      <c r="BD92" s="336"/>
      <c r="BE92" s="401"/>
      <c r="BF92" s="341"/>
      <c r="BG92" s="341"/>
      <c r="BH92" s="402"/>
      <c r="BI92" s="403"/>
      <c r="BJ92" s="404"/>
      <c r="BK92" s="405"/>
      <c r="BL92" s="405"/>
      <c r="BM92" s="405"/>
      <c r="BN92" s="406"/>
    </row>
    <row r="93" ht="18.75" customHeight="1">
      <c r="A93" s="390" t="str">
        <f t="shared" si="3"/>
        <v/>
      </c>
      <c r="B93" s="391"/>
      <c r="C93" s="337"/>
      <c r="D93" s="337"/>
      <c r="E93" s="338" t="str">
        <f t="shared" si="8"/>
        <v/>
      </c>
      <c r="F93" s="392"/>
      <c r="G93" s="393"/>
      <c r="H93" s="341" t="str">
        <f t="array" ref="H93">IF(D93="","",XLOOKUP(D93,'Master Data'!K:K,'Master Data'!N:N,"Input in Master Data",0,1))</f>
        <v/>
      </c>
      <c r="I93" s="341" t="str">
        <f t="array" ref="I93">IF(D93="","",XLOOKUP(D93,'Master Data'!K:K,'Master Data'!O:O,"Input in Master Data",0,1))</f>
        <v/>
      </c>
      <c r="J93" s="341" t="str">
        <f t="array" ref="J93">if(V93="","",XLOOKUP(V93,Master[Company],Master[Blow],"Unknown",0,1))</f>
        <v/>
      </c>
      <c r="K93" s="341" t="str">
        <f t="array" ref="K93">if(V93="","",XLOOKUP(V93,Master[Company],Master[Pigging],"Unknown",0,1))</f>
        <v/>
      </c>
      <c r="L93" s="341" t="str">
        <f t="array" ref="L93">if(V93="","",XLOOKUP(V93,Master[Company],Master[Load Method],"Unknown",0,1))</f>
        <v/>
      </c>
      <c r="M93" s="341" t="str">
        <f t="array" ref="M93">if(V93="","",XLOOKUP(V93,Master[Company],Master[Line Distance],"Unknown",0,1))</f>
        <v/>
      </c>
      <c r="N93" s="394"/>
      <c r="O93" s="341"/>
      <c r="P93" s="336"/>
      <c r="Q93" s="341" t="str">
        <f t="array" ref="Q93">if(V93="","",XLOOKUP(V93,Master[Company],Master[Terms],"NA",0,1))</f>
        <v/>
      </c>
      <c r="R93" s="341" t="str">
        <f t="shared" si="9"/>
        <v/>
      </c>
      <c r="S93" s="341" t="str">
        <f t="array" ref="S93">if(V93="","",XLOOKUP(V93,Master[Company],Master[Group],"NA",0,1))</f>
        <v/>
      </c>
      <c r="T93" s="341" t="str">
        <f t="array" ref="T93">if(V93="","",XLOOKUP(V93,Master[Company],Master[Loading Location],"NA",0,1))</f>
        <v/>
      </c>
      <c r="U93" s="341" t="str">
        <f t="array" ref="U93">if(V93="","",XLOOKUP(V93,Master[Company],Master[Acronym],"NA",0,1))</f>
        <v/>
      </c>
      <c r="V93" s="336"/>
      <c r="W93" s="395"/>
      <c r="X93" s="395"/>
      <c r="Y93" s="336" t="str">
        <f t="shared" si="10"/>
        <v/>
      </c>
      <c r="Z93" s="341" t="str">
        <f t="shared" si="11"/>
        <v/>
      </c>
      <c r="AA93" s="336"/>
      <c r="AB93" s="341"/>
      <c r="AC93" s="341"/>
      <c r="AD93" s="394"/>
      <c r="AE93" s="396"/>
      <c r="AF93" s="396"/>
      <c r="AG93" s="396"/>
      <c r="AH93" s="396"/>
      <c r="AI93" s="396"/>
      <c r="AJ93" s="396"/>
      <c r="AK93" s="396"/>
      <c r="AL93" s="397"/>
      <c r="AM93" s="398"/>
      <c r="AN93" s="398"/>
      <c r="AO93" s="398"/>
      <c r="AP93" s="398"/>
      <c r="AQ93" s="398"/>
      <c r="AR93" s="398"/>
      <c r="AS93" s="398"/>
      <c r="AT93" s="398"/>
      <c r="AU93" s="394"/>
      <c r="AV93" s="399"/>
      <c r="AW93" s="306"/>
      <c r="AX93" s="394"/>
      <c r="AY93" s="400"/>
      <c r="AZ93" s="336"/>
      <c r="BA93" s="336"/>
      <c r="BB93" s="336"/>
      <c r="BC93" s="336"/>
      <c r="BD93" s="336"/>
      <c r="BE93" s="401"/>
      <c r="BF93" s="341"/>
      <c r="BG93" s="341"/>
      <c r="BH93" s="402"/>
      <c r="BI93" s="403"/>
      <c r="BJ93" s="404"/>
      <c r="BK93" s="405"/>
      <c r="BL93" s="405"/>
      <c r="BM93" s="405"/>
      <c r="BN93" s="406"/>
    </row>
    <row r="94" ht="18.75" customHeight="1">
      <c r="A94" s="390" t="str">
        <f t="shared" si="3"/>
        <v/>
      </c>
      <c r="B94" s="391"/>
      <c r="C94" s="337"/>
      <c r="D94" s="337"/>
      <c r="E94" s="338" t="str">
        <f t="shared" si="8"/>
        <v/>
      </c>
      <c r="F94" s="392"/>
      <c r="G94" s="393"/>
      <c r="H94" s="341" t="str">
        <f t="array" ref="H94">IF(D94="","",XLOOKUP(D94,'Master Data'!K:K,'Master Data'!N:N,"Input in Master Data",0,1))</f>
        <v/>
      </c>
      <c r="I94" s="341" t="str">
        <f t="array" ref="I94">IF(D94="","",XLOOKUP(D94,'Master Data'!K:K,'Master Data'!O:O,"Input in Master Data",0,1))</f>
        <v/>
      </c>
      <c r="J94" s="341" t="str">
        <f t="array" ref="J94">if(V94="","",XLOOKUP(V94,Master[Company],Master[Blow],"Unknown",0,1))</f>
        <v/>
      </c>
      <c r="K94" s="341" t="str">
        <f t="array" ref="K94">if(V94="","",XLOOKUP(V94,Master[Company],Master[Pigging],"Unknown",0,1))</f>
        <v/>
      </c>
      <c r="L94" s="341" t="str">
        <f t="array" ref="L94">if(V94="","",XLOOKUP(V94,Master[Company],Master[Load Method],"Unknown",0,1))</f>
        <v/>
      </c>
      <c r="M94" s="341" t="str">
        <f t="array" ref="M94">if(V94="","",XLOOKUP(V94,Master[Company],Master[Line Distance],"Unknown",0,1))</f>
        <v/>
      </c>
      <c r="N94" s="394"/>
      <c r="O94" s="341"/>
      <c r="P94" s="336"/>
      <c r="Q94" s="341" t="str">
        <f t="array" ref="Q94">if(V94="","",XLOOKUP(V94,Master[Company],Master[Terms],"NA",0,1))</f>
        <v/>
      </c>
      <c r="R94" s="341" t="str">
        <f t="shared" si="9"/>
        <v/>
      </c>
      <c r="S94" s="341" t="str">
        <f t="array" ref="S94">if(V94="","",XLOOKUP(V94,Master[Company],Master[Group],"NA",0,1))</f>
        <v/>
      </c>
      <c r="T94" s="341" t="str">
        <f t="array" ref="T94">if(V94="","",XLOOKUP(V94,Master[Company],Master[Loading Location],"NA",0,1))</f>
        <v/>
      </c>
      <c r="U94" s="341" t="str">
        <f t="array" ref="U94">if(V94="","",XLOOKUP(V94,Master[Company],Master[Acronym],"NA",0,1))</f>
        <v/>
      </c>
      <c r="V94" s="336"/>
      <c r="W94" s="395"/>
      <c r="X94" s="395"/>
      <c r="Y94" s="336" t="str">
        <f t="shared" si="10"/>
        <v/>
      </c>
      <c r="Z94" s="341" t="str">
        <f t="shared" si="11"/>
        <v/>
      </c>
      <c r="AA94" s="336"/>
      <c r="AB94" s="341"/>
      <c r="AC94" s="341"/>
      <c r="AD94" s="394"/>
      <c r="AE94" s="396"/>
      <c r="AF94" s="396"/>
      <c r="AG94" s="396"/>
      <c r="AH94" s="396"/>
      <c r="AI94" s="396"/>
      <c r="AJ94" s="396"/>
      <c r="AK94" s="396"/>
      <c r="AL94" s="397"/>
      <c r="AM94" s="398"/>
      <c r="AN94" s="398"/>
      <c r="AO94" s="398"/>
      <c r="AP94" s="398"/>
      <c r="AQ94" s="398"/>
      <c r="AR94" s="398"/>
      <c r="AS94" s="398"/>
      <c r="AT94" s="398"/>
      <c r="AU94" s="394"/>
      <c r="AV94" s="399"/>
      <c r="AW94" s="306"/>
      <c r="AX94" s="394"/>
      <c r="AY94" s="400"/>
      <c r="AZ94" s="336"/>
      <c r="BA94" s="336"/>
      <c r="BB94" s="336"/>
      <c r="BC94" s="336"/>
      <c r="BD94" s="336"/>
      <c r="BE94" s="401"/>
      <c r="BF94" s="341"/>
      <c r="BG94" s="341"/>
      <c r="BH94" s="402"/>
      <c r="BI94" s="403"/>
      <c r="BJ94" s="404"/>
      <c r="BK94" s="405"/>
      <c r="BL94" s="405"/>
      <c r="BM94" s="405"/>
      <c r="BN94" s="406"/>
    </row>
    <row r="95" ht="18.75" customHeight="1">
      <c r="A95" s="390" t="str">
        <f t="shared" si="3"/>
        <v/>
      </c>
      <c r="B95" s="391"/>
      <c r="C95" s="337"/>
      <c r="D95" s="337"/>
      <c r="E95" s="338" t="str">
        <f t="shared" si="8"/>
        <v/>
      </c>
      <c r="F95" s="392"/>
      <c r="G95" s="393"/>
      <c r="H95" s="341" t="str">
        <f t="array" ref="H95">IF(D95="","",XLOOKUP(D95,'Master Data'!K:K,'Master Data'!N:N,"Input in Master Data",0,1))</f>
        <v/>
      </c>
      <c r="I95" s="341" t="str">
        <f t="array" ref="I95">IF(D95="","",XLOOKUP(D95,'Master Data'!K:K,'Master Data'!O:O,"Input in Master Data",0,1))</f>
        <v/>
      </c>
      <c r="J95" s="341" t="str">
        <f t="array" ref="J95">if(V95="","",XLOOKUP(V95,Master[Company],Master[Blow],"Unknown",0,1))</f>
        <v/>
      </c>
      <c r="K95" s="341" t="str">
        <f t="array" ref="K95">if(V95="","",XLOOKUP(V95,Master[Company],Master[Pigging],"Unknown",0,1))</f>
        <v/>
      </c>
      <c r="L95" s="341" t="str">
        <f t="array" ref="L95">if(V95="","",XLOOKUP(V95,Master[Company],Master[Load Method],"Unknown",0,1))</f>
        <v/>
      </c>
      <c r="M95" s="341" t="str">
        <f t="array" ref="M95">if(V95="","",XLOOKUP(V95,Master[Company],Master[Line Distance],"Unknown",0,1))</f>
        <v/>
      </c>
      <c r="N95" s="394"/>
      <c r="O95" s="341"/>
      <c r="P95" s="336"/>
      <c r="Q95" s="341" t="str">
        <f t="array" ref="Q95">if(V95="","",XLOOKUP(V95,Master[Company],Master[Terms],"NA",0,1))</f>
        <v/>
      </c>
      <c r="R95" s="341" t="str">
        <f t="shared" si="9"/>
        <v/>
      </c>
      <c r="S95" s="341" t="str">
        <f t="array" ref="S95">if(V95="","",XLOOKUP(V95,Master[Company],Master[Group],"NA",0,1))</f>
        <v/>
      </c>
      <c r="T95" s="341" t="str">
        <f t="array" ref="T95">if(V95="","",XLOOKUP(V95,Master[Company],Master[Loading Location],"NA",0,1))</f>
        <v/>
      </c>
      <c r="U95" s="341" t="str">
        <f t="array" ref="U95">if(V95="","",XLOOKUP(V95,Master[Company],Master[Acronym],"NA",0,1))</f>
        <v/>
      </c>
      <c r="V95" s="336"/>
      <c r="W95" s="395"/>
      <c r="X95" s="395"/>
      <c r="Y95" s="336" t="str">
        <f t="shared" si="10"/>
        <v/>
      </c>
      <c r="Z95" s="341" t="str">
        <f t="shared" si="11"/>
        <v/>
      </c>
      <c r="AA95" s="336"/>
      <c r="AB95" s="341"/>
      <c r="AC95" s="341"/>
      <c r="AD95" s="394"/>
      <c r="AE95" s="396"/>
      <c r="AF95" s="396"/>
      <c r="AG95" s="396"/>
      <c r="AH95" s="396"/>
      <c r="AI95" s="396"/>
      <c r="AJ95" s="396"/>
      <c r="AK95" s="396"/>
      <c r="AL95" s="397"/>
      <c r="AM95" s="398"/>
      <c r="AN95" s="398"/>
      <c r="AO95" s="398"/>
      <c r="AP95" s="398"/>
      <c r="AQ95" s="398"/>
      <c r="AR95" s="398"/>
      <c r="AS95" s="398"/>
      <c r="AT95" s="398"/>
      <c r="AU95" s="394"/>
      <c r="AV95" s="399"/>
      <c r="AW95" s="306"/>
      <c r="AX95" s="394"/>
      <c r="AY95" s="400"/>
      <c r="AZ95" s="336"/>
      <c r="BA95" s="336"/>
      <c r="BB95" s="336"/>
      <c r="BC95" s="336"/>
      <c r="BD95" s="336"/>
      <c r="BE95" s="401"/>
      <c r="BF95" s="341"/>
      <c r="BG95" s="341"/>
      <c r="BH95" s="402"/>
      <c r="BI95" s="403"/>
      <c r="BJ95" s="404"/>
      <c r="BK95" s="405"/>
      <c r="BL95" s="405"/>
      <c r="BM95" s="405"/>
      <c r="BN95" s="406"/>
    </row>
    <row r="96" ht="18.75" customHeight="1">
      <c r="A96" s="390" t="str">
        <f t="shared" si="3"/>
        <v/>
      </c>
      <c r="B96" s="391"/>
      <c r="C96" s="337"/>
      <c r="D96" s="337"/>
      <c r="E96" s="338" t="str">
        <f t="shared" si="8"/>
        <v/>
      </c>
      <c r="F96" s="392"/>
      <c r="G96" s="393"/>
      <c r="H96" s="341" t="str">
        <f t="array" ref="H96">IF(D96="","",XLOOKUP(D96,'Master Data'!K:K,'Master Data'!N:N,"Input in Master Data",0,1))</f>
        <v/>
      </c>
      <c r="I96" s="341" t="str">
        <f t="array" ref="I96">IF(D96="","",XLOOKUP(D96,'Master Data'!K:K,'Master Data'!O:O,"Input in Master Data",0,1))</f>
        <v/>
      </c>
      <c r="J96" s="341" t="str">
        <f t="array" ref="J96">if(V96="","",XLOOKUP(V96,Master[Company],Master[Blow],"Unknown",0,1))</f>
        <v/>
      </c>
      <c r="K96" s="341" t="str">
        <f t="array" ref="K96">if(V96="","",XLOOKUP(V96,Master[Company],Master[Pigging],"Unknown",0,1))</f>
        <v/>
      </c>
      <c r="L96" s="341" t="str">
        <f t="array" ref="L96">if(V96="","",XLOOKUP(V96,Master[Company],Master[Load Method],"Unknown",0,1))</f>
        <v/>
      </c>
      <c r="M96" s="341" t="str">
        <f t="array" ref="M96">if(V96="","",XLOOKUP(V96,Master[Company],Master[Line Distance],"Unknown",0,1))</f>
        <v/>
      </c>
      <c r="N96" s="394"/>
      <c r="O96" s="341"/>
      <c r="P96" s="336"/>
      <c r="Q96" s="341" t="str">
        <f t="array" ref="Q96">if(V96="","",XLOOKUP(V96,Master[Company],Master[Terms],"NA",0,1))</f>
        <v/>
      </c>
      <c r="R96" s="341" t="str">
        <f t="shared" si="9"/>
        <v/>
      </c>
      <c r="S96" s="341" t="str">
        <f t="array" ref="S96">if(V96="","",XLOOKUP(V96,Master[Company],Master[Group],"NA",0,1))</f>
        <v/>
      </c>
      <c r="T96" s="341" t="str">
        <f t="array" ref="T96">if(V96="","",XLOOKUP(V96,Master[Company],Master[Loading Location],"NA",0,1))</f>
        <v/>
      </c>
      <c r="U96" s="341" t="str">
        <f t="array" ref="U96">if(V96="","",XLOOKUP(V96,Master[Company],Master[Acronym],"NA",0,1))</f>
        <v/>
      </c>
      <c r="V96" s="336"/>
      <c r="W96" s="395"/>
      <c r="X96" s="395"/>
      <c r="Y96" s="336" t="str">
        <f t="shared" si="10"/>
        <v/>
      </c>
      <c r="Z96" s="341" t="str">
        <f t="shared" si="11"/>
        <v/>
      </c>
      <c r="AA96" s="336"/>
      <c r="AB96" s="341"/>
      <c r="AC96" s="341"/>
      <c r="AD96" s="394"/>
      <c r="AE96" s="396"/>
      <c r="AF96" s="396"/>
      <c r="AG96" s="396"/>
      <c r="AH96" s="396"/>
      <c r="AI96" s="396"/>
      <c r="AJ96" s="396"/>
      <c r="AK96" s="396"/>
      <c r="AL96" s="397"/>
      <c r="AM96" s="398"/>
      <c r="AN96" s="398"/>
      <c r="AO96" s="398"/>
      <c r="AP96" s="398"/>
      <c r="AQ96" s="398"/>
      <c r="AR96" s="398"/>
      <c r="AS96" s="398"/>
      <c r="AT96" s="398"/>
      <c r="AU96" s="394"/>
      <c r="AV96" s="399"/>
      <c r="AW96" s="306"/>
      <c r="AX96" s="394"/>
      <c r="AY96" s="400"/>
      <c r="AZ96" s="336"/>
      <c r="BA96" s="336"/>
      <c r="BB96" s="336"/>
      <c r="BC96" s="336"/>
      <c r="BD96" s="336"/>
      <c r="BE96" s="401"/>
      <c r="BF96" s="341"/>
      <c r="BG96" s="341"/>
      <c r="BH96" s="402"/>
      <c r="BI96" s="403"/>
      <c r="BJ96" s="404"/>
      <c r="BK96" s="405"/>
      <c r="BL96" s="405"/>
      <c r="BM96" s="405"/>
      <c r="BN96" s="406"/>
    </row>
    <row r="97" ht="18.75" customHeight="1">
      <c r="A97" s="390" t="str">
        <f t="shared" si="3"/>
        <v/>
      </c>
      <c r="B97" s="391"/>
      <c r="C97" s="337"/>
      <c r="D97" s="337"/>
      <c r="E97" s="338" t="str">
        <f t="shared" si="8"/>
        <v/>
      </c>
      <c r="F97" s="392"/>
      <c r="G97" s="393"/>
      <c r="H97" s="341" t="str">
        <f t="array" ref="H97">IF(D97="","",XLOOKUP(D97,'Master Data'!K:K,'Master Data'!N:N,"Input in Master Data",0,1))</f>
        <v/>
      </c>
      <c r="I97" s="341" t="str">
        <f t="array" ref="I97">IF(D97="","",XLOOKUP(D97,'Master Data'!K:K,'Master Data'!O:O,"Input in Master Data",0,1))</f>
        <v/>
      </c>
      <c r="J97" s="341" t="str">
        <f t="array" ref="J97">if(V97="","",XLOOKUP(V97,Master[Company],Master[Blow],"Unknown",0,1))</f>
        <v/>
      </c>
      <c r="K97" s="341" t="str">
        <f t="array" ref="K97">if(V97="","",XLOOKUP(V97,Master[Company],Master[Pigging],"Unknown",0,1))</f>
        <v/>
      </c>
      <c r="L97" s="341" t="str">
        <f t="array" ref="L97">if(V97="","",XLOOKUP(V97,Master[Company],Master[Load Method],"Unknown",0,1))</f>
        <v/>
      </c>
      <c r="M97" s="341" t="str">
        <f t="array" ref="M97">if(V97="","",XLOOKUP(V97,Master[Company],Master[Line Distance],"Unknown",0,1))</f>
        <v/>
      </c>
      <c r="N97" s="394"/>
      <c r="O97" s="341"/>
      <c r="P97" s="336"/>
      <c r="Q97" s="341" t="str">
        <f t="array" ref="Q97">if(V97="","",XLOOKUP(V97,Master[Company],Master[Terms],"NA",0,1))</f>
        <v/>
      </c>
      <c r="R97" s="341" t="str">
        <f t="shared" si="9"/>
        <v/>
      </c>
      <c r="S97" s="341" t="str">
        <f t="array" ref="S97">if(V97="","",XLOOKUP(V97,Master[Company],Master[Group],"NA",0,1))</f>
        <v/>
      </c>
      <c r="T97" s="341" t="str">
        <f t="array" ref="T97">if(V97="","",XLOOKUP(V97,Master[Company],Master[Loading Location],"NA",0,1))</f>
        <v/>
      </c>
      <c r="U97" s="341" t="str">
        <f t="array" ref="U97">if(V97="","",XLOOKUP(V97,Master[Company],Master[Acronym],"NA",0,1))</f>
        <v/>
      </c>
      <c r="V97" s="336"/>
      <c r="W97" s="395"/>
      <c r="X97" s="395"/>
      <c r="Y97" s="336" t="str">
        <f t="shared" si="10"/>
        <v/>
      </c>
      <c r="Z97" s="341" t="str">
        <f t="shared" si="11"/>
        <v/>
      </c>
      <c r="AA97" s="336"/>
      <c r="AB97" s="341"/>
      <c r="AC97" s="341"/>
      <c r="AD97" s="394"/>
      <c r="AE97" s="396"/>
      <c r="AF97" s="396"/>
      <c r="AG97" s="396"/>
      <c r="AH97" s="396"/>
      <c r="AI97" s="396"/>
      <c r="AJ97" s="396"/>
      <c r="AK97" s="396"/>
      <c r="AL97" s="397"/>
      <c r="AM97" s="398"/>
      <c r="AN97" s="398"/>
      <c r="AO97" s="398"/>
      <c r="AP97" s="398"/>
      <c r="AQ97" s="398"/>
      <c r="AR97" s="398"/>
      <c r="AS97" s="398"/>
      <c r="AT97" s="398"/>
      <c r="AU97" s="394"/>
      <c r="AV97" s="399"/>
      <c r="AW97" s="306"/>
      <c r="AX97" s="394"/>
      <c r="AY97" s="400"/>
      <c r="AZ97" s="336"/>
      <c r="BA97" s="336"/>
      <c r="BB97" s="336"/>
      <c r="BC97" s="336"/>
      <c r="BD97" s="336"/>
      <c r="BE97" s="401"/>
      <c r="BF97" s="341"/>
      <c r="BG97" s="341"/>
      <c r="BH97" s="402"/>
      <c r="BI97" s="403"/>
      <c r="BJ97" s="404"/>
      <c r="BK97" s="405"/>
      <c r="BL97" s="405"/>
      <c r="BM97" s="405"/>
      <c r="BN97" s="406"/>
    </row>
    <row r="98" ht="18.75" customHeight="1">
      <c r="A98" s="390" t="str">
        <f t="shared" si="3"/>
        <v/>
      </c>
      <c r="B98" s="391"/>
      <c r="C98" s="337"/>
      <c r="D98" s="337"/>
      <c r="E98" s="338" t="str">
        <f t="shared" si="8"/>
        <v/>
      </c>
      <c r="F98" s="392"/>
      <c r="G98" s="393"/>
      <c r="H98" s="341" t="str">
        <f t="array" ref="H98">IF(D98="","",XLOOKUP(D98,'Master Data'!K:K,'Master Data'!N:N,"Input in Master Data",0,1))</f>
        <v/>
      </c>
      <c r="I98" s="341" t="str">
        <f t="array" ref="I98">IF(D98="","",XLOOKUP(D98,'Master Data'!K:K,'Master Data'!O:O,"Input in Master Data",0,1))</f>
        <v/>
      </c>
      <c r="J98" s="341" t="str">
        <f t="array" ref="J98">if(V98="","",XLOOKUP(V98,Master[Company],Master[Blow],"Unknown",0,1))</f>
        <v/>
      </c>
      <c r="K98" s="341" t="str">
        <f t="array" ref="K98">if(V98="","",XLOOKUP(V98,Master[Company],Master[Pigging],"Unknown",0,1))</f>
        <v/>
      </c>
      <c r="L98" s="341" t="str">
        <f t="array" ref="L98">if(V98="","",XLOOKUP(V98,Master[Company],Master[Load Method],"Unknown",0,1))</f>
        <v/>
      </c>
      <c r="M98" s="341" t="str">
        <f t="array" ref="M98">if(V98="","",XLOOKUP(V98,Master[Company],Master[Line Distance],"Unknown",0,1))</f>
        <v/>
      </c>
      <c r="N98" s="394"/>
      <c r="O98" s="341"/>
      <c r="P98" s="336"/>
      <c r="Q98" s="341" t="str">
        <f t="array" ref="Q98">if(V98="","",XLOOKUP(V98,Master[Company],Master[Terms],"NA",0,1))</f>
        <v/>
      </c>
      <c r="R98" s="341" t="str">
        <f t="shared" si="9"/>
        <v/>
      </c>
      <c r="S98" s="341" t="str">
        <f t="array" ref="S98">if(V98="","",XLOOKUP(V98,Master[Company],Master[Group],"NA",0,1))</f>
        <v/>
      </c>
      <c r="T98" s="341" t="str">
        <f t="array" ref="T98">if(V98="","",XLOOKUP(V98,Master[Company],Master[Loading Location],"NA",0,1))</f>
        <v/>
      </c>
      <c r="U98" s="341" t="str">
        <f t="array" ref="U98">if(V98="","",XLOOKUP(V98,Master[Company],Master[Acronym],"NA",0,1))</f>
        <v/>
      </c>
      <c r="V98" s="336"/>
      <c r="W98" s="395"/>
      <c r="X98" s="395"/>
      <c r="Y98" s="336" t="str">
        <f t="shared" si="10"/>
        <v/>
      </c>
      <c r="Z98" s="341" t="str">
        <f t="shared" si="11"/>
        <v/>
      </c>
      <c r="AA98" s="336"/>
      <c r="AB98" s="341"/>
      <c r="AC98" s="341"/>
      <c r="AD98" s="394"/>
      <c r="AE98" s="396"/>
      <c r="AF98" s="396"/>
      <c r="AG98" s="396"/>
      <c r="AH98" s="396"/>
      <c r="AI98" s="396"/>
      <c r="AJ98" s="396"/>
      <c r="AK98" s="396"/>
      <c r="AL98" s="397"/>
      <c r="AM98" s="398"/>
      <c r="AN98" s="398"/>
      <c r="AO98" s="398"/>
      <c r="AP98" s="398"/>
      <c r="AQ98" s="398"/>
      <c r="AR98" s="398"/>
      <c r="AS98" s="398"/>
      <c r="AT98" s="398"/>
      <c r="AU98" s="394"/>
      <c r="AV98" s="399"/>
      <c r="AW98" s="306"/>
      <c r="AX98" s="394"/>
      <c r="AY98" s="400"/>
      <c r="AZ98" s="336"/>
      <c r="BA98" s="336"/>
      <c r="BB98" s="336"/>
      <c r="BC98" s="336"/>
      <c r="BD98" s="336"/>
      <c r="BE98" s="401"/>
      <c r="BF98" s="341"/>
      <c r="BG98" s="341"/>
      <c r="BH98" s="402"/>
      <c r="BI98" s="403"/>
      <c r="BJ98" s="404"/>
      <c r="BK98" s="405"/>
      <c r="BL98" s="405"/>
      <c r="BM98" s="405"/>
      <c r="BN98" s="406"/>
    </row>
    <row r="99" ht="18.75" customHeight="1">
      <c r="A99" s="390" t="str">
        <f t="shared" si="3"/>
        <v/>
      </c>
      <c r="B99" s="391"/>
      <c r="C99" s="337"/>
      <c r="D99" s="337"/>
      <c r="E99" s="338" t="str">
        <f t="shared" si="8"/>
        <v/>
      </c>
      <c r="F99" s="392"/>
      <c r="G99" s="393"/>
      <c r="H99" s="341" t="str">
        <f t="array" ref="H99">IF(D99="","",XLOOKUP(D99,'Master Data'!K:K,'Master Data'!N:N,"Input in Master Data",0,1))</f>
        <v/>
      </c>
      <c r="I99" s="341" t="str">
        <f t="array" ref="I99">IF(D99="","",XLOOKUP(D99,'Master Data'!K:K,'Master Data'!O:O,"Input in Master Data",0,1))</f>
        <v/>
      </c>
      <c r="J99" s="341" t="str">
        <f t="array" ref="J99">if(V99="","",XLOOKUP(V99,Master[Company],Master[Blow],"Unknown",0,1))</f>
        <v/>
      </c>
      <c r="K99" s="341" t="str">
        <f t="array" ref="K99">if(V99="","",XLOOKUP(V99,Master[Company],Master[Pigging],"Unknown",0,1))</f>
        <v/>
      </c>
      <c r="L99" s="341" t="str">
        <f t="array" ref="L99">if(V99="","",XLOOKUP(V99,Master[Company],Master[Load Method],"Unknown",0,1))</f>
        <v/>
      </c>
      <c r="M99" s="341" t="str">
        <f t="array" ref="M99">if(V99="","",XLOOKUP(V99,Master[Company],Master[Line Distance],"Unknown",0,1))</f>
        <v/>
      </c>
      <c r="N99" s="394"/>
      <c r="O99" s="341"/>
      <c r="P99" s="336"/>
      <c r="Q99" s="341" t="str">
        <f t="array" ref="Q99">if(V99="","",XLOOKUP(V99,Master[Company],Master[Terms],"NA",0,1))</f>
        <v/>
      </c>
      <c r="R99" s="341" t="str">
        <f t="shared" si="9"/>
        <v/>
      </c>
      <c r="S99" s="341" t="str">
        <f t="array" ref="S99">if(V99="","",XLOOKUP(V99,Master[Company],Master[Group],"NA",0,1))</f>
        <v/>
      </c>
      <c r="T99" s="341" t="str">
        <f t="array" ref="T99">if(V99="","",XLOOKUP(V99,Master[Company],Master[Loading Location],"NA",0,1))</f>
        <v/>
      </c>
      <c r="U99" s="341" t="str">
        <f t="array" ref="U99">if(V99="","",XLOOKUP(V99,Master[Company],Master[Acronym],"NA",0,1))</f>
        <v/>
      </c>
      <c r="V99" s="336"/>
      <c r="W99" s="395"/>
      <c r="X99" s="395"/>
      <c r="Y99" s="336" t="str">
        <f t="shared" si="10"/>
        <v/>
      </c>
      <c r="Z99" s="341" t="str">
        <f t="shared" si="11"/>
        <v/>
      </c>
      <c r="AA99" s="336"/>
      <c r="AB99" s="341"/>
      <c r="AC99" s="341"/>
      <c r="AD99" s="394"/>
      <c r="AE99" s="396"/>
      <c r="AF99" s="396"/>
      <c r="AG99" s="396"/>
      <c r="AH99" s="396"/>
      <c r="AI99" s="396"/>
      <c r="AJ99" s="396"/>
      <c r="AK99" s="396"/>
      <c r="AL99" s="397"/>
      <c r="AM99" s="398"/>
      <c r="AN99" s="398"/>
      <c r="AO99" s="398"/>
      <c r="AP99" s="398"/>
      <c r="AQ99" s="398"/>
      <c r="AR99" s="398"/>
      <c r="AS99" s="398"/>
      <c r="AT99" s="398"/>
      <c r="AU99" s="394"/>
      <c r="AV99" s="399"/>
      <c r="AW99" s="306"/>
      <c r="AX99" s="394"/>
      <c r="AY99" s="400"/>
      <c r="AZ99" s="336"/>
      <c r="BA99" s="336"/>
      <c r="BB99" s="336"/>
      <c r="BC99" s="336"/>
      <c r="BD99" s="336"/>
      <c r="BE99" s="401"/>
      <c r="BF99" s="341"/>
      <c r="BG99" s="341"/>
      <c r="BH99" s="402"/>
      <c r="BI99" s="403"/>
      <c r="BJ99" s="404"/>
      <c r="BK99" s="405"/>
      <c r="BL99" s="405"/>
      <c r="BM99" s="405"/>
      <c r="BN99" s="406"/>
    </row>
    <row r="100" ht="18.75" customHeight="1">
      <c r="A100" s="390" t="str">
        <f t="shared" si="3"/>
        <v/>
      </c>
      <c r="B100" s="391"/>
      <c r="C100" s="337"/>
      <c r="D100" s="337"/>
      <c r="E100" s="338" t="str">
        <f t="shared" si="8"/>
        <v/>
      </c>
      <c r="F100" s="392"/>
      <c r="G100" s="393"/>
      <c r="H100" s="341" t="str">
        <f t="array" ref="H100">IF(D100="","",XLOOKUP(D100,'Master Data'!K:K,'Master Data'!N:N,"Input in Master Data",0,1))</f>
        <v/>
      </c>
      <c r="I100" s="341" t="str">
        <f t="array" ref="I100">IF(D100="","",XLOOKUP(D100,'Master Data'!K:K,'Master Data'!O:O,"Input in Master Data",0,1))</f>
        <v/>
      </c>
      <c r="J100" s="341" t="str">
        <f t="array" ref="J100">if(V100="","",XLOOKUP(V100,Master[Company],Master[Blow],"Unknown",0,1))</f>
        <v/>
      </c>
      <c r="K100" s="341" t="str">
        <f t="array" ref="K100">if(V100="","",XLOOKUP(V100,Master[Company],Master[Pigging],"Unknown",0,1))</f>
        <v/>
      </c>
      <c r="L100" s="341" t="str">
        <f t="array" ref="L100">if(V100="","",XLOOKUP(V100,Master[Company],Master[Load Method],"Unknown",0,1))</f>
        <v/>
      </c>
      <c r="M100" s="341" t="str">
        <f t="array" ref="M100">if(V100="","",XLOOKUP(V100,Master[Company],Master[Line Distance],"Unknown",0,1))</f>
        <v/>
      </c>
      <c r="N100" s="394"/>
      <c r="O100" s="341"/>
      <c r="P100" s="336"/>
      <c r="Q100" s="341" t="str">
        <f t="array" ref="Q100">if(V100="","",XLOOKUP(V100,Master[Company],Master[Terms],"NA",0,1))</f>
        <v/>
      </c>
      <c r="R100" s="341" t="str">
        <f t="shared" si="9"/>
        <v/>
      </c>
      <c r="S100" s="341" t="str">
        <f t="array" ref="S100">if(V100="","",XLOOKUP(V100,Master[Company],Master[Group],"NA",0,1))</f>
        <v/>
      </c>
      <c r="T100" s="341" t="str">
        <f t="array" ref="T100">if(V100="","",XLOOKUP(V100,Master[Company],Master[Loading Location],"NA",0,1))</f>
        <v/>
      </c>
      <c r="U100" s="341" t="str">
        <f t="array" ref="U100">if(V100="","",XLOOKUP(V100,Master[Company],Master[Acronym],"NA",0,1))</f>
        <v/>
      </c>
      <c r="V100" s="336"/>
      <c r="W100" s="395"/>
      <c r="X100" s="395"/>
      <c r="Y100" s="336" t="str">
        <f t="shared" si="10"/>
        <v/>
      </c>
      <c r="Z100" s="341" t="str">
        <f t="shared" si="11"/>
        <v/>
      </c>
      <c r="AA100" s="336"/>
      <c r="AB100" s="341"/>
      <c r="AC100" s="341"/>
      <c r="AD100" s="394"/>
      <c r="AE100" s="396"/>
      <c r="AF100" s="396"/>
      <c r="AG100" s="396"/>
      <c r="AH100" s="396"/>
      <c r="AI100" s="396"/>
      <c r="AJ100" s="396"/>
      <c r="AK100" s="396"/>
      <c r="AL100" s="397"/>
      <c r="AM100" s="398"/>
      <c r="AN100" s="398"/>
      <c r="AO100" s="398"/>
      <c r="AP100" s="398"/>
      <c r="AQ100" s="398"/>
      <c r="AR100" s="398"/>
      <c r="AS100" s="398"/>
      <c r="AT100" s="398"/>
      <c r="AU100" s="394"/>
      <c r="AV100" s="399"/>
      <c r="AW100" s="306"/>
      <c r="AX100" s="394"/>
      <c r="AY100" s="400"/>
      <c r="AZ100" s="336"/>
      <c r="BA100" s="336"/>
      <c r="BB100" s="336"/>
      <c r="BC100" s="336"/>
      <c r="BD100" s="336"/>
      <c r="BE100" s="401"/>
      <c r="BF100" s="341"/>
      <c r="BG100" s="341"/>
      <c r="BH100" s="402"/>
      <c r="BI100" s="403"/>
      <c r="BJ100" s="404"/>
      <c r="BK100" s="405"/>
      <c r="BL100" s="405"/>
      <c r="BM100" s="405"/>
      <c r="BN100" s="406"/>
    </row>
    <row r="101" ht="18.75" customHeight="1">
      <c r="A101" s="390" t="str">
        <f t="shared" si="3"/>
        <v/>
      </c>
      <c r="B101" s="391"/>
      <c r="C101" s="337"/>
      <c r="D101" s="337"/>
      <c r="E101" s="338" t="str">
        <f t="shared" si="8"/>
        <v/>
      </c>
      <c r="F101" s="392"/>
      <c r="G101" s="393"/>
      <c r="H101" s="341" t="str">
        <f t="array" ref="H101">IF(D101="","",XLOOKUP(D101,'Master Data'!K:K,'Master Data'!N:N,"Input in Master Data",0,1))</f>
        <v/>
      </c>
      <c r="I101" s="341" t="str">
        <f t="array" ref="I101">IF(D101="","",XLOOKUP(D101,'Master Data'!K:K,'Master Data'!O:O,"Input in Master Data",0,1))</f>
        <v/>
      </c>
      <c r="J101" s="341" t="str">
        <f t="array" ref="J101">if(V101="","",XLOOKUP(V101,Master[Company],Master[Blow],"Unknown",0,1))</f>
        <v/>
      </c>
      <c r="K101" s="341" t="str">
        <f t="array" ref="K101">if(V101="","",XLOOKUP(V101,Master[Company],Master[Pigging],"Unknown",0,1))</f>
        <v/>
      </c>
      <c r="L101" s="341" t="str">
        <f t="array" ref="L101">if(V101="","",XLOOKUP(V101,Master[Company],Master[Load Method],"Unknown",0,1))</f>
        <v/>
      </c>
      <c r="M101" s="341" t="str">
        <f t="array" ref="M101">if(V101="","",XLOOKUP(V101,Master[Company],Master[Line Distance],"Unknown",0,1))</f>
        <v/>
      </c>
      <c r="N101" s="394"/>
      <c r="O101" s="341"/>
      <c r="P101" s="336"/>
      <c r="Q101" s="341" t="str">
        <f t="array" ref="Q101">if(V101="","",XLOOKUP(V101,Master[Company],Master[Terms],"NA",0,1))</f>
        <v/>
      </c>
      <c r="R101" s="341" t="str">
        <f t="shared" si="9"/>
        <v/>
      </c>
      <c r="S101" s="341" t="str">
        <f t="array" ref="S101">if(V101="","",XLOOKUP(V101,Master[Company],Master[Group],"NA",0,1))</f>
        <v/>
      </c>
      <c r="T101" s="341" t="str">
        <f t="array" ref="T101">if(V101="","",XLOOKUP(V101,Master[Company],Master[Loading Location],"NA",0,1))</f>
        <v/>
      </c>
      <c r="U101" s="341" t="str">
        <f t="array" ref="U101">if(V101="","",XLOOKUP(V101,Master[Company],Master[Acronym],"NA",0,1))</f>
        <v/>
      </c>
      <c r="V101" s="336"/>
      <c r="W101" s="395"/>
      <c r="X101" s="395"/>
      <c r="Y101" s="336" t="str">
        <f t="shared" si="10"/>
        <v/>
      </c>
      <c r="Z101" s="341" t="str">
        <f t="shared" si="11"/>
        <v/>
      </c>
      <c r="AA101" s="336"/>
      <c r="AB101" s="341"/>
      <c r="AC101" s="341"/>
      <c r="AD101" s="394"/>
      <c r="AE101" s="396"/>
      <c r="AF101" s="396"/>
      <c r="AG101" s="396"/>
      <c r="AH101" s="396"/>
      <c r="AI101" s="396"/>
      <c r="AJ101" s="396"/>
      <c r="AK101" s="396"/>
      <c r="AL101" s="397"/>
      <c r="AM101" s="398"/>
      <c r="AN101" s="398"/>
      <c r="AO101" s="398"/>
      <c r="AP101" s="398"/>
      <c r="AQ101" s="398"/>
      <c r="AR101" s="398"/>
      <c r="AS101" s="398"/>
      <c r="AT101" s="398"/>
      <c r="AU101" s="394"/>
      <c r="AV101" s="399"/>
      <c r="AW101" s="306"/>
      <c r="AX101" s="394"/>
      <c r="AY101" s="400"/>
      <c r="AZ101" s="336"/>
      <c r="BA101" s="336"/>
      <c r="BB101" s="336"/>
      <c r="BC101" s="336"/>
      <c r="BD101" s="336"/>
      <c r="BE101" s="401"/>
      <c r="BF101" s="341"/>
      <c r="BG101" s="341"/>
      <c r="BH101" s="402"/>
      <c r="BI101" s="403"/>
      <c r="BJ101" s="404"/>
      <c r="BK101" s="405"/>
      <c r="BL101" s="405"/>
      <c r="BM101" s="405"/>
      <c r="BN101" s="406"/>
    </row>
    <row r="102" ht="18.75" customHeight="1">
      <c r="A102" s="390" t="str">
        <f t="shared" si="3"/>
        <v/>
      </c>
      <c r="B102" s="391"/>
      <c r="C102" s="337"/>
      <c r="D102" s="337"/>
      <c r="E102" s="338" t="str">
        <f t="shared" si="8"/>
        <v/>
      </c>
      <c r="F102" s="392"/>
      <c r="G102" s="393"/>
      <c r="H102" s="341" t="str">
        <f t="array" ref="H102">IF(D102="","",XLOOKUP(D102,'Master Data'!K:K,'Master Data'!N:N,"Input in Master Data",0,1))</f>
        <v/>
      </c>
      <c r="I102" s="341" t="str">
        <f t="array" ref="I102">IF(D102="","",XLOOKUP(D102,'Master Data'!K:K,'Master Data'!O:O,"Input in Master Data",0,1))</f>
        <v/>
      </c>
      <c r="J102" s="341" t="str">
        <f t="array" ref="J102">if(V102="","",XLOOKUP(V102,Master[Company],Master[Blow],"Unknown",0,1))</f>
        <v/>
      </c>
      <c r="K102" s="341" t="str">
        <f t="array" ref="K102">if(V102="","",XLOOKUP(V102,Master[Company],Master[Pigging],"Unknown",0,1))</f>
        <v/>
      </c>
      <c r="L102" s="341" t="str">
        <f t="array" ref="L102">if(V102="","",XLOOKUP(V102,Master[Company],Master[Load Method],"Unknown",0,1))</f>
        <v/>
      </c>
      <c r="M102" s="341" t="str">
        <f t="array" ref="M102">if(V102="","",XLOOKUP(V102,Master[Company],Master[Line Distance],"Unknown",0,1))</f>
        <v/>
      </c>
      <c r="N102" s="394"/>
      <c r="O102" s="341"/>
      <c r="P102" s="336"/>
      <c r="Q102" s="341" t="str">
        <f t="array" ref="Q102">if(V102="","",XLOOKUP(V102,Master[Company],Master[Terms],"NA",0,1))</f>
        <v/>
      </c>
      <c r="R102" s="341" t="str">
        <f t="shared" si="9"/>
        <v/>
      </c>
      <c r="S102" s="341" t="str">
        <f t="array" ref="S102">if(V102="","",XLOOKUP(V102,Master[Company],Master[Group],"NA",0,1))</f>
        <v/>
      </c>
      <c r="T102" s="341" t="str">
        <f t="array" ref="T102">if(V102="","",XLOOKUP(V102,Master[Company],Master[Loading Location],"NA",0,1))</f>
        <v/>
      </c>
      <c r="U102" s="341" t="str">
        <f t="array" ref="U102">if(V102="","",XLOOKUP(V102,Master[Company],Master[Acronym],"NA",0,1))</f>
        <v/>
      </c>
      <c r="V102" s="336"/>
      <c r="W102" s="395"/>
      <c r="X102" s="395"/>
      <c r="Y102" s="336" t="str">
        <f t="shared" si="10"/>
        <v/>
      </c>
      <c r="Z102" s="341" t="str">
        <f t="shared" si="11"/>
        <v/>
      </c>
      <c r="AA102" s="336"/>
      <c r="AB102" s="341"/>
      <c r="AC102" s="341"/>
      <c r="AD102" s="394"/>
      <c r="AE102" s="396"/>
      <c r="AF102" s="396"/>
      <c r="AG102" s="396"/>
      <c r="AH102" s="396"/>
      <c r="AI102" s="396"/>
      <c r="AJ102" s="396"/>
      <c r="AK102" s="396"/>
      <c r="AL102" s="397"/>
      <c r="AM102" s="398"/>
      <c r="AN102" s="398"/>
      <c r="AO102" s="398"/>
      <c r="AP102" s="398"/>
      <c r="AQ102" s="398"/>
      <c r="AR102" s="398"/>
      <c r="AS102" s="398"/>
      <c r="AT102" s="398"/>
      <c r="AU102" s="394"/>
      <c r="AV102" s="399"/>
      <c r="AW102" s="306"/>
      <c r="AX102" s="394"/>
      <c r="AY102" s="400"/>
      <c r="AZ102" s="336"/>
      <c r="BA102" s="336"/>
      <c r="BB102" s="336"/>
      <c r="BC102" s="336"/>
      <c r="BD102" s="336"/>
      <c r="BE102" s="401"/>
      <c r="BF102" s="341"/>
      <c r="BG102" s="341"/>
      <c r="BH102" s="402"/>
      <c r="BI102" s="403"/>
      <c r="BJ102" s="404"/>
      <c r="BK102" s="405"/>
      <c r="BL102" s="405"/>
      <c r="BM102" s="405"/>
      <c r="BN102" s="406"/>
    </row>
    <row r="103" ht="18.75" customHeight="1">
      <c r="A103" s="390" t="str">
        <f t="shared" si="3"/>
        <v/>
      </c>
      <c r="B103" s="391"/>
      <c r="C103" s="337"/>
      <c r="D103" s="337"/>
      <c r="E103" s="338" t="str">
        <f t="shared" si="8"/>
        <v/>
      </c>
      <c r="F103" s="392"/>
      <c r="G103" s="393"/>
      <c r="H103" s="341" t="str">
        <f t="array" ref="H103">IF(D103="","",XLOOKUP(D103,'Master Data'!K:K,'Master Data'!N:N,"Input in Master Data",0,1))</f>
        <v/>
      </c>
      <c r="I103" s="341" t="str">
        <f t="array" ref="I103">IF(D103="","",XLOOKUP(D103,'Master Data'!K:K,'Master Data'!O:O,"Input in Master Data",0,1))</f>
        <v/>
      </c>
      <c r="J103" s="341" t="str">
        <f t="array" ref="J103">if(V103="","",XLOOKUP(V103,Master[Company],Master[Blow],"Unknown",0,1))</f>
        <v/>
      </c>
      <c r="K103" s="341" t="str">
        <f t="array" ref="K103">if(V103="","",XLOOKUP(V103,Master[Company],Master[Pigging],"Unknown",0,1))</f>
        <v/>
      </c>
      <c r="L103" s="341" t="str">
        <f t="array" ref="L103">if(V103="","",XLOOKUP(V103,Master[Company],Master[Load Method],"Unknown",0,1))</f>
        <v/>
      </c>
      <c r="M103" s="341" t="str">
        <f t="array" ref="M103">if(V103="","",XLOOKUP(V103,Master[Company],Master[Line Distance],"Unknown",0,1))</f>
        <v/>
      </c>
      <c r="N103" s="394"/>
      <c r="O103" s="341"/>
      <c r="P103" s="336"/>
      <c r="Q103" s="341" t="str">
        <f t="array" ref="Q103">if(V103="","",XLOOKUP(V103,Master[Company],Master[Terms],"NA",0,1))</f>
        <v/>
      </c>
      <c r="R103" s="341" t="str">
        <f t="shared" si="9"/>
        <v/>
      </c>
      <c r="S103" s="341" t="str">
        <f t="array" ref="S103">if(V103="","",XLOOKUP(V103,Master[Company],Master[Group],"NA",0,1))</f>
        <v/>
      </c>
      <c r="T103" s="341" t="str">
        <f t="array" ref="T103">if(V103="","",XLOOKUP(V103,Master[Company],Master[Loading Location],"NA",0,1))</f>
        <v/>
      </c>
      <c r="U103" s="341" t="str">
        <f t="array" ref="U103">if(V103="","",XLOOKUP(V103,Master[Company],Master[Acronym],"NA",0,1))</f>
        <v/>
      </c>
      <c r="V103" s="336"/>
      <c r="W103" s="395"/>
      <c r="X103" s="395"/>
      <c r="Y103" s="336" t="str">
        <f t="shared" si="10"/>
        <v/>
      </c>
      <c r="Z103" s="341" t="str">
        <f t="shared" si="11"/>
        <v/>
      </c>
      <c r="AA103" s="336"/>
      <c r="AB103" s="341"/>
      <c r="AC103" s="341"/>
      <c r="AD103" s="394"/>
      <c r="AE103" s="396"/>
      <c r="AF103" s="396"/>
      <c r="AG103" s="396"/>
      <c r="AH103" s="396"/>
      <c r="AI103" s="396"/>
      <c r="AJ103" s="396"/>
      <c r="AK103" s="396"/>
      <c r="AL103" s="397"/>
      <c r="AM103" s="398"/>
      <c r="AN103" s="398"/>
      <c r="AO103" s="398"/>
      <c r="AP103" s="398"/>
      <c r="AQ103" s="398"/>
      <c r="AR103" s="398"/>
      <c r="AS103" s="398"/>
      <c r="AT103" s="398"/>
      <c r="AU103" s="394"/>
      <c r="AV103" s="399"/>
      <c r="AW103" s="306"/>
      <c r="AX103" s="394"/>
      <c r="AY103" s="400"/>
      <c r="AZ103" s="336"/>
      <c r="BA103" s="336"/>
      <c r="BB103" s="336"/>
      <c r="BC103" s="336"/>
      <c r="BD103" s="336"/>
      <c r="BE103" s="401"/>
      <c r="BF103" s="341"/>
      <c r="BG103" s="341"/>
      <c r="BH103" s="402"/>
      <c r="BI103" s="403"/>
      <c r="BJ103" s="404"/>
      <c r="BK103" s="405"/>
      <c r="BL103" s="405"/>
      <c r="BM103" s="405"/>
      <c r="BN103" s="406"/>
    </row>
    <row r="104" ht="18.75" customHeight="1">
      <c r="A104" s="390" t="str">
        <f t="shared" si="3"/>
        <v/>
      </c>
      <c r="B104" s="391"/>
      <c r="C104" s="337"/>
      <c r="D104" s="337"/>
      <c r="E104" s="338" t="str">
        <f t="shared" si="8"/>
        <v/>
      </c>
      <c r="F104" s="392"/>
      <c r="G104" s="393"/>
      <c r="H104" s="341" t="str">
        <f t="array" ref="H104">IF(D104="","",XLOOKUP(D104,'Master Data'!K:K,'Master Data'!N:N,"Input in Master Data",0,1))</f>
        <v/>
      </c>
      <c r="I104" s="341" t="str">
        <f t="array" ref="I104">IF(D104="","",XLOOKUP(D104,'Master Data'!K:K,'Master Data'!O:O,"Input in Master Data",0,1))</f>
        <v/>
      </c>
      <c r="J104" s="341" t="str">
        <f t="array" ref="J104">if(V104="","",XLOOKUP(V104,Master[Company],Master[Blow],"Unknown",0,1))</f>
        <v/>
      </c>
      <c r="K104" s="341" t="str">
        <f t="array" ref="K104">if(V104="","",XLOOKUP(V104,Master[Company],Master[Pigging],"Unknown",0,1))</f>
        <v/>
      </c>
      <c r="L104" s="341" t="str">
        <f t="array" ref="L104">if(V104="","",XLOOKUP(V104,Master[Company],Master[Load Method],"Unknown",0,1))</f>
        <v/>
      </c>
      <c r="M104" s="341" t="str">
        <f t="array" ref="M104">if(V104="","",XLOOKUP(V104,Master[Company],Master[Line Distance],"Unknown",0,1))</f>
        <v/>
      </c>
      <c r="N104" s="394"/>
      <c r="O104" s="341"/>
      <c r="P104" s="336"/>
      <c r="Q104" s="341" t="str">
        <f t="array" ref="Q104">if(V104="","",XLOOKUP(V104,Master[Company],Master[Terms],"NA",0,1))</f>
        <v/>
      </c>
      <c r="R104" s="341" t="str">
        <f t="shared" si="9"/>
        <v/>
      </c>
      <c r="S104" s="341" t="str">
        <f t="array" ref="S104">if(V104="","",XLOOKUP(V104,Master[Company],Master[Group],"NA",0,1))</f>
        <v/>
      </c>
      <c r="T104" s="341" t="str">
        <f t="array" ref="T104">if(V104="","",XLOOKUP(V104,Master[Company],Master[Loading Location],"NA",0,1))</f>
        <v/>
      </c>
      <c r="U104" s="341" t="str">
        <f t="array" ref="U104">if(V104="","",XLOOKUP(V104,Master[Company],Master[Acronym],"NA",0,1))</f>
        <v/>
      </c>
      <c r="V104" s="336"/>
      <c r="W104" s="395"/>
      <c r="X104" s="395"/>
      <c r="Y104" s="336" t="str">
        <f t="shared" si="10"/>
        <v/>
      </c>
      <c r="Z104" s="341" t="str">
        <f t="shared" si="11"/>
        <v/>
      </c>
      <c r="AA104" s="336"/>
      <c r="AB104" s="341"/>
      <c r="AC104" s="341"/>
      <c r="AD104" s="394"/>
      <c r="AE104" s="396"/>
      <c r="AF104" s="396"/>
      <c r="AG104" s="396"/>
      <c r="AH104" s="396"/>
      <c r="AI104" s="396"/>
      <c r="AJ104" s="396"/>
      <c r="AK104" s="396"/>
      <c r="AL104" s="397"/>
      <c r="AM104" s="398"/>
      <c r="AN104" s="398"/>
      <c r="AO104" s="398"/>
      <c r="AP104" s="398"/>
      <c r="AQ104" s="398"/>
      <c r="AR104" s="398"/>
      <c r="AS104" s="398"/>
      <c r="AT104" s="398"/>
      <c r="AU104" s="394"/>
      <c r="AV104" s="399"/>
      <c r="AW104" s="306"/>
      <c r="AX104" s="394"/>
      <c r="AY104" s="400"/>
      <c r="AZ104" s="336"/>
      <c r="BA104" s="336"/>
      <c r="BB104" s="336"/>
      <c r="BC104" s="336"/>
      <c r="BD104" s="336"/>
      <c r="BE104" s="401"/>
      <c r="BF104" s="341"/>
      <c r="BG104" s="341"/>
      <c r="BH104" s="402"/>
      <c r="BI104" s="403"/>
      <c r="BJ104" s="404"/>
      <c r="BK104" s="405"/>
      <c r="BL104" s="405"/>
      <c r="BM104" s="405"/>
      <c r="BN104" s="406"/>
    </row>
    <row r="105" ht="18.75" customHeight="1">
      <c r="A105" s="390" t="str">
        <f t="shared" si="3"/>
        <v/>
      </c>
      <c r="B105" s="391"/>
      <c r="C105" s="337"/>
      <c r="D105" s="337"/>
      <c r="E105" s="338" t="str">
        <f t="shared" si="8"/>
        <v/>
      </c>
      <c r="F105" s="392"/>
      <c r="G105" s="393"/>
      <c r="H105" s="341" t="str">
        <f t="array" ref="H105">IF(D105="","",XLOOKUP(D105,'Master Data'!K:K,'Master Data'!N:N,"Input in Master Data",0,1))</f>
        <v/>
      </c>
      <c r="I105" s="341" t="str">
        <f t="array" ref="I105">IF(D105="","",XLOOKUP(D105,'Master Data'!K:K,'Master Data'!O:O,"Input in Master Data",0,1))</f>
        <v/>
      </c>
      <c r="J105" s="341" t="str">
        <f t="array" ref="J105">if(V105="","",XLOOKUP(V105,Master[Company],Master[Blow],"Unknown",0,1))</f>
        <v/>
      </c>
      <c r="K105" s="341" t="str">
        <f t="array" ref="K105">if(V105="","",XLOOKUP(V105,Master[Company],Master[Pigging],"Unknown",0,1))</f>
        <v/>
      </c>
      <c r="L105" s="341" t="str">
        <f t="array" ref="L105">if(V105="","",XLOOKUP(V105,Master[Company],Master[Load Method],"Unknown",0,1))</f>
        <v/>
      </c>
      <c r="M105" s="341" t="str">
        <f t="array" ref="M105">if(V105="","",XLOOKUP(V105,Master[Company],Master[Line Distance],"Unknown",0,1))</f>
        <v/>
      </c>
      <c r="N105" s="394"/>
      <c r="O105" s="341"/>
      <c r="P105" s="336"/>
      <c r="Q105" s="341" t="str">
        <f t="array" ref="Q105">if(V105="","",XLOOKUP(V105,Master[Company],Master[Terms],"NA",0,1))</f>
        <v/>
      </c>
      <c r="R105" s="341" t="str">
        <f t="shared" si="9"/>
        <v/>
      </c>
      <c r="S105" s="341" t="str">
        <f t="array" ref="S105">if(V105="","",XLOOKUP(V105,Master[Company],Master[Group],"NA",0,1))</f>
        <v/>
      </c>
      <c r="T105" s="341" t="str">
        <f t="array" ref="T105">if(V105="","",XLOOKUP(V105,Master[Company],Master[Loading Location],"NA",0,1))</f>
        <v/>
      </c>
      <c r="U105" s="341" t="str">
        <f t="array" ref="U105">if(V105="","",XLOOKUP(V105,Master[Company],Master[Acronym],"NA",0,1))</f>
        <v/>
      </c>
      <c r="V105" s="336"/>
      <c r="W105" s="395"/>
      <c r="X105" s="395"/>
      <c r="Y105" s="336" t="str">
        <f t="shared" si="10"/>
        <v/>
      </c>
      <c r="Z105" s="341" t="str">
        <f t="shared" si="11"/>
        <v/>
      </c>
      <c r="AA105" s="336"/>
      <c r="AB105" s="341"/>
      <c r="AC105" s="341"/>
      <c r="AD105" s="394"/>
      <c r="AE105" s="396"/>
      <c r="AF105" s="396"/>
      <c r="AG105" s="396"/>
      <c r="AH105" s="396"/>
      <c r="AI105" s="396"/>
      <c r="AJ105" s="396"/>
      <c r="AK105" s="396"/>
      <c r="AL105" s="397"/>
      <c r="AM105" s="398"/>
      <c r="AN105" s="398"/>
      <c r="AO105" s="398"/>
      <c r="AP105" s="398"/>
      <c r="AQ105" s="398"/>
      <c r="AR105" s="398"/>
      <c r="AS105" s="398"/>
      <c r="AT105" s="398"/>
      <c r="AU105" s="394"/>
      <c r="AV105" s="399"/>
      <c r="AW105" s="306"/>
      <c r="AX105" s="394"/>
      <c r="AY105" s="400"/>
      <c r="AZ105" s="336"/>
      <c r="BA105" s="336"/>
      <c r="BB105" s="336"/>
      <c r="BC105" s="336"/>
      <c r="BD105" s="336"/>
      <c r="BE105" s="401"/>
      <c r="BF105" s="341"/>
      <c r="BG105" s="341"/>
      <c r="BH105" s="402"/>
      <c r="BI105" s="403"/>
      <c r="BJ105" s="404"/>
      <c r="BK105" s="405"/>
      <c r="BL105" s="405"/>
      <c r="BM105" s="405"/>
      <c r="BN105" s="406"/>
    </row>
    <row r="106" ht="18.75" customHeight="1">
      <c r="A106" s="390" t="str">
        <f t="shared" si="3"/>
        <v/>
      </c>
      <c r="B106" s="391"/>
      <c r="C106" s="337"/>
      <c r="D106" s="337"/>
      <c r="E106" s="338" t="str">
        <f t="shared" si="8"/>
        <v/>
      </c>
      <c r="F106" s="392"/>
      <c r="G106" s="393"/>
      <c r="H106" s="341" t="str">
        <f t="array" ref="H106">IF(D106="","",XLOOKUP(D106,'Master Data'!K:K,'Master Data'!N:N,"Input in Master Data",0,1))</f>
        <v/>
      </c>
      <c r="I106" s="341" t="str">
        <f t="array" ref="I106">IF(D106="","",XLOOKUP(D106,'Master Data'!K:K,'Master Data'!O:O,"Input in Master Data",0,1))</f>
        <v/>
      </c>
      <c r="J106" s="341" t="str">
        <f t="array" ref="J106">if(V106="","",XLOOKUP(V106,Master[Company],Master[Blow],"Unknown",0,1))</f>
        <v/>
      </c>
      <c r="K106" s="341" t="str">
        <f t="array" ref="K106">if(V106="","",XLOOKUP(V106,Master[Company],Master[Pigging],"Unknown",0,1))</f>
        <v/>
      </c>
      <c r="L106" s="341" t="str">
        <f t="array" ref="L106">if(V106="","",XLOOKUP(V106,Master[Company],Master[Load Method],"Unknown",0,1))</f>
        <v/>
      </c>
      <c r="M106" s="341" t="str">
        <f t="array" ref="M106">if(V106="","",XLOOKUP(V106,Master[Company],Master[Line Distance],"Unknown",0,1))</f>
        <v/>
      </c>
      <c r="N106" s="394"/>
      <c r="O106" s="341"/>
      <c r="P106" s="336"/>
      <c r="Q106" s="341" t="str">
        <f t="array" ref="Q106">if(V106="","",XLOOKUP(V106,Master[Company],Master[Terms],"NA",0,1))</f>
        <v/>
      </c>
      <c r="R106" s="341" t="str">
        <f t="shared" si="9"/>
        <v/>
      </c>
      <c r="S106" s="341" t="str">
        <f t="array" ref="S106">if(V106="","",XLOOKUP(V106,Master[Company],Master[Group],"NA",0,1))</f>
        <v/>
      </c>
      <c r="T106" s="341" t="str">
        <f t="array" ref="T106">if(V106="","",XLOOKUP(V106,Master[Company],Master[Loading Location],"NA",0,1))</f>
        <v/>
      </c>
      <c r="U106" s="341" t="str">
        <f t="array" ref="U106">if(V106="","",XLOOKUP(V106,Master[Company],Master[Acronym],"NA",0,1))</f>
        <v/>
      </c>
      <c r="V106" s="336"/>
      <c r="W106" s="395"/>
      <c r="X106" s="395"/>
      <c r="Y106" s="336" t="str">
        <f t="shared" si="10"/>
        <v/>
      </c>
      <c r="Z106" s="341" t="str">
        <f t="shared" si="11"/>
        <v/>
      </c>
      <c r="AA106" s="336"/>
      <c r="AB106" s="341"/>
      <c r="AC106" s="341"/>
      <c r="AD106" s="394"/>
      <c r="AE106" s="396"/>
      <c r="AF106" s="396"/>
      <c r="AG106" s="396"/>
      <c r="AH106" s="396"/>
      <c r="AI106" s="396"/>
      <c r="AJ106" s="396"/>
      <c r="AK106" s="396"/>
      <c r="AL106" s="397"/>
      <c r="AM106" s="398"/>
      <c r="AN106" s="398"/>
      <c r="AO106" s="398"/>
      <c r="AP106" s="398"/>
      <c r="AQ106" s="398"/>
      <c r="AR106" s="398"/>
      <c r="AS106" s="398"/>
      <c r="AT106" s="398"/>
      <c r="AU106" s="394"/>
      <c r="AV106" s="399"/>
      <c r="AW106" s="306"/>
      <c r="AX106" s="394"/>
      <c r="AY106" s="400"/>
      <c r="AZ106" s="336"/>
      <c r="BA106" s="336"/>
      <c r="BB106" s="336"/>
      <c r="BC106" s="336"/>
      <c r="BD106" s="336"/>
      <c r="BE106" s="401"/>
      <c r="BF106" s="341"/>
      <c r="BG106" s="341"/>
      <c r="BH106" s="402"/>
      <c r="BI106" s="403"/>
      <c r="BJ106" s="404"/>
      <c r="BK106" s="405"/>
      <c r="BL106" s="405"/>
      <c r="BM106" s="405"/>
      <c r="BN106" s="406"/>
    </row>
    <row r="107" ht="18.75" customHeight="1">
      <c r="A107" s="390" t="str">
        <f t="shared" si="3"/>
        <v/>
      </c>
      <c r="B107" s="391"/>
      <c r="C107" s="337"/>
      <c r="D107" s="337"/>
      <c r="E107" s="338" t="str">
        <f t="shared" si="8"/>
        <v/>
      </c>
      <c r="F107" s="392"/>
      <c r="G107" s="393"/>
      <c r="H107" s="341" t="str">
        <f t="array" ref="H107">IF(D107="","",XLOOKUP(D107,'Master Data'!K:K,'Master Data'!N:N,"Input in Master Data",0,1))</f>
        <v/>
      </c>
      <c r="I107" s="341" t="str">
        <f t="array" ref="I107">IF(D107="","",XLOOKUP(D107,'Master Data'!K:K,'Master Data'!O:O,"Input in Master Data",0,1))</f>
        <v/>
      </c>
      <c r="J107" s="341" t="str">
        <f t="array" ref="J107">if(V107="","",XLOOKUP(V107,Master[Company],Master[Blow],"Unknown",0,1))</f>
        <v/>
      </c>
      <c r="K107" s="341" t="str">
        <f t="array" ref="K107">if(V107="","",XLOOKUP(V107,Master[Company],Master[Pigging],"Unknown",0,1))</f>
        <v/>
      </c>
      <c r="L107" s="341" t="str">
        <f t="array" ref="L107">if(V107="","",XLOOKUP(V107,Master[Company],Master[Load Method],"Unknown",0,1))</f>
        <v/>
      </c>
      <c r="M107" s="341" t="str">
        <f t="array" ref="M107">if(V107="","",XLOOKUP(V107,Master[Company],Master[Line Distance],"Unknown",0,1))</f>
        <v/>
      </c>
      <c r="N107" s="394"/>
      <c r="O107" s="341"/>
      <c r="P107" s="336"/>
      <c r="Q107" s="341" t="str">
        <f t="array" ref="Q107">if(V107="","",XLOOKUP(V107,Master[Company],Master[Terms],"NA",0,1))</f>
        <v/>
      </c>
      <c r="R107" s="341" t="str">
        <f t="shared" si="9"/>
        <v/>
      </c>
      <c r="S107" s="341" t="str">
        <f t="array" ref="S107">if(V107="","",XLOOKUP(V107,Master[Company],Master[Group],"NA",0,1))</f>
        <v/>
      </c>
      <c r="T107" s="341" t="str">
        <f t="array" ref="T107">if(V107="","",XLOOKUP(V107,Master[Company],Master[Loading Location],"NA",0,1))</f>
        <v/>
      </c>
      <c r="U107" s="341" t="str">
        <f t="array" ref="U107">if(V107="","",XLOOKUP(V107,Master[Company],Master[Acronym],"NA",0,1))</f>
        <v/>
      </c>
      <c r="V107" s="336"/>
      <c r="W107" s="395"/>
      <c r="X107" s="395"/>
      <c r="Y107" s="336" t="str">
        <f t="shared" si="10"/>
        <v/>
      </c>
      <c r="Z107" s="341" t="str">
        <f t="shared" si="11"/>
        <v/>
      </c>
      <c r="AA107" s="336"/>
      <c r="AB107" s="341"/>
      <c r="AC107" s="341"/>
      <c r="AD107" s="394"/>
      <c r="AE107" s="396"/>
      <c r="AF107" s="396"/>
      <c r="AG107" s="396"/>
      <c r="AH107" s="396"/>
      <c r="AI107" s="396"/>
      <c r="AJ107" s="396"/>
      <c r="AK107" s="396"/>
      <c r="AL107" s="397"/>
      <c r="AM107" s="398"/>
      <c r="AN107" s="398"/>
      <c r="AO107" s="398"/>
      <c r="AP107" s="398"/>
      <c r="AQ107" s="398"/>
      <c r="AR107" s="398"/>
      <c r="AS107" s="398"/>
      <c r="AT107" s="398"/>
      <c r="AU107" s="394"/>
      <c r="AV107" s="399"/>
      <c r="AW107" s="306"/>
      <c r="AX107" s="394"/>
      <c r="AY107" s="400"/>
      <c r="AZ107" s="336"/>
      <c r="BA107" s="336"/>
      <c r="BB107" s="336"/>
      <c r="BC107" s="336"/>
      <c r="BD107" s="336"/>
      <c r="BE107" s="401"/>
      <c r="BF107" s="341"/>
      <c r="BG107" s="341"/>
      <c r="BH107" s="402"/>
      <c r="BI107" s="403"/>
      <c r="BJ107" s="404"/>
      <c r="BK107" s="405"/>
      <c r="BL107" s="405"/>
      <c r="BM107" s="405"/>
      <c r="BN107" s="406"/>
    </row>
    <row r="108" ht="18.75" customHeight="1">
      <c r="A108" s="390" t="str">
        <f t="shared" si="3"/>
        <v/>
      </c>
      <c r="B108" s="391"/>
      <c r="C108" s="337"/>
      <c r="D108" s="337"/>
      <c r="E108" s="338" t="str">
        <f t="shared" si="8"/>
        <v/>
      </c>
      <c r="F108" s="392"/>
      <c r="G108" s="393"/>
      <c r="H108" s="341" t="str">
        <f t="array" ref="H108">IF(D108="","",XLOOKUP(D108,'Master Data'!K:K,'Master Data'!N:N,"Input in Master Data",0,1))</f>
        <v/>
      </c>
      <c r="I108" s="341" t="str">
        <f t="array" ref="I108">IF(D108="","",XLOOKUP(D108,'Master Data'!K:K,'Master Data'!O:O,"Input in Master Data",0,1))</f>
        <v/>
      </c>
      <c r="J108" s="341" t="str">
        <f t="array" ref="J108">if(V108="","",XLOOKUP(V108,Master[Company],Master[Blow],"Unknown",0,1))</f>
        <v/>
      </c>
      <c r="K108" s="341" t="str">
        <f t="array" ref="K108">if(V108="","",XLOOKUP(V108,Master[Company],Master[Pigging],"Unknown",0,1))</f>
        <v/>
      </c>
      <c r="L108" s="341" t="str">
        <f t="array" ref="L108">if(V108="","",XLOOKUP(V108,Master[Company],Master[Load Method],"Unknown",0,1))</f>
        <v/>
      </c>
      <c r="M108" s="341" t="str">
        <f t="array" ref="M108">if(V108="","",XLOOKUP(V108,Master[Company],Master[Line Distance],"Unknown",0,1))</f>
        <v/>
      </c>
      <c r="N108" s="394"/>
      <c r="O108" s="341"/>
      <c r="P108" s="336"/>
      <c r="Q108" s="341" t="str">
        <f t="array" ref="Q108">if(V108="","",XLOOKUP(V108,Master[Company],Master[Terms],"NA",0,1))</f>
        <v/>
      </c>
      <c r="R108" s="341" t="str">
        <f t="shared" si="9"/>
        <v/>
      </c>
      <c r="S108" s="341" t="str">
        <f t="array" ref="S108">if(V108="","",XLOOKUP(V108,Master[Company],Master[Group],"NA",0,1))</f>
        <v/>
      </c>
      <c r="T108" s="341" t="str">
        <f t="array" ref="T108">if(V108="","",XLOOKUP(V108,Master[Company],Master[Loading Location],"NA",0,1))</f>
        <v/>
      </c>
      <c r="U108" s="341" t="str">
        <f t="array" ref="U108">if(V108="","",XLOOKUP(V108,Master[Company],Master[Acronym],"NA",0,1))</f>
        <v/>
      </c>
      <c r="V108" s="336"/>
      <c r="W108" s="395"/>
      <c r="X108" s="395"/>
      <c r="Y108" s="336" t="str">
        <f t="shared" si="10"/>
        <v/>
      </c>
      <c r="Z108" s="341" t="str">
        <f t="shared" si="11"/>
        <v/>
      </c>
      <c r="AA108" s="336"/>
      <c r="AB108" s="341"/>
      <c r="AC108" s="341"/>
      <c r="AD108" s="394"/>
      <c r="AE108" s="396"/>
      <c r="AF108" s="396"/>
      <c r="AG108" s="396"/>
      <c r="AH108" s="396"/>
      <c r="AI108" s="396"/>
      <c r="AJ108" s="396"/>
      <c r="AK108" s="396"/>
      <c r="AL108" s="397"/>
      <c r="AM108" s="398"/>
      <c r="AN108" s="398"/>
      <c r="AO108" s="398"/>
      <c r="AP108" s="398"/>
      <c r="AQ108" s="398"/>
      <c r="AR108" s="398"/>
      <c r="AS108" s="398"/>
      <c r="AT108" s="398"/>
      <c r="AU108" s="394"/>
      <c r="AV108" s="399"/>
      <c r="AW108" s="306"/>
      <c r="AX108" s="394"/>
      <c r="AY108" s="400"/>
      <c r="AZ108" s="336"/>
      <c r="BA108" s="336"/>
      <c r="BB108" s="336"/>
      <c r="BC108" s="336"/>
      <c r="BD108" s="336"/>
      <c r="BE108" s="401"/>
      <c r="BF108" s="341"/>
      <c r="BG108" s="341"/>
      <c r="BH108" s="402"/>
      <c r="BI108" s="403"/>
      <c r="BJ108" s="404"/>
      <c r="BK108" s="405"/>
      <c r="BL108" s="405"/>
      <c r="BM108" s="405"/>
      <c r="BN108" s="406"/>
    </row>
    <row r="109" ht="18.75" customHeight="1">
      <c r="A109" s="390" t="str">
        <f t="shared" si="3"/>
        <v/>
      </c>
      <c r="B109" s="391"/>
      <c r="C109" s="337"/>
      <c r="D109" s="337"/>
      <c r="E109" s="338" t="str">
        <f t="shared" si="8"/>
        <v/>
      </c>
      <c r="F109" s="392"/>
      <c r="G109" s="393"/>
      <c r="H109" s="341" t="str">
        <f t="array" ref="H109">IF(D109="","",XLOOKUP(D109,'Master Data'!K:K,'Master Data'!N:N,"Input in Master Data",0,1))</f>
        <v/>
      </c>
      <c r="I109" s="341" t="str">
        <f t="array" ref="I109">IF(D109="","",XLOOKUP(D109,'Master Data'!K:K,'Master Data'!O:O,"Input in Master Data",0,1))</f>
        <v/>
      </c>
      <c r="J109" s="341" t="str">
        <f t="array" ref="J109">if(V109="","",XLOOKUP(V109,Master[Company],Master[Blow],"Unknown",0,1))</f>
        <v/>
      </c>
      <c r="K109" s="341" t="str">
        <f t="array" ref="K109">if(V109="","",XLOOKUP(V109,Master[Company],Master[Pigging],"Unknown",0,1))</f>
        <v/>
      </c>
      <c r="L109" s="341" t="str">
        <f t="array" ref="L109">if(V109="","",XLOOKUP(V109,Master[Company],Master[Load Method],"Unknown",0,1))</f>
        <v/>
      </c>
      <c r="M109" s="341" t="str">
        <f t="array" ref="M109">if(V109="","",XLOOKUP(V109,Master[Company],Master[Line Distance],"Unknown",0,1))</f>
        <v/>
      </c>
      <c r="N109" s="394"/>
      <c r="O109" s="341"/>
      <c r="P109" s="336"/>
      <c r="Q109" s="341" t="str">
        <f t="array" ref="Q109">if(V109="","",XLOOKUP(V109,Master[Company],Master[Terms],"NA",0,1))</f>
        <v/>
      </c>
      <c r="R109" s="341" t="str">
        <f t="shared" si="9"/>
        <v/>
      </c>
      <c r="S109" s="341" t="str">
        <f t="array" ref="S109">if(V109="","",XLOOKUP(V109,Master[Company],Master[Group],"NA",0,1))</f>
        <v/>
      </c>
      <c r="T109" s="341" t="str">
        <f t="array" ref="T109">if(V109="","",XLOOKUP(V109,Master[Company],Master[Loading Location],"NA",0,1))</f>
        <v/>
      </c>
      <c r="U109" s="341" t="str">
        <f t="array" ref="U109">if(V109="","",XLOOKUP(V109,Master[Company],Master[Acronym],"NA",0,1))</f>
        <v/>
      </c>
      <c r="V109" s="336"/>
      <c r="W109" s="395"/>
      <c r="X109" s="395"/>
      <c r="Y109" s="336" t="str">
        <f t="shared" si="10"/>
        <v/>
      </c>
      <c r="Z109" s="341" t="str">
        <f t="shared" si="11"/>
        <v/>
      </c>
      <c r="AA109" s="336"/>
      <c r="AB109" s="341"/>
      <c r="AC109" s="341"/>
      <c r="AD109" s="394"/>
      <c r="AE109" s="396"/>
      <c r="AF109" s="396"/>
      <c r="AG109" s="396"/>
      <c r="AH109" s="396"/>
      <c r="AI109" s="396"/>
      <c r="AJ109" s="396"/>
      <c r="AK109" s="396"/>
      <c r="AL109" s="397"/>
      <c r="AM109" s="398"/>
      <c r="AN109" s="398"/>
      <c r="AO109" s="398"/>
      <c r="AP109" s="398"/>
      <c r="AQ109" s="398"/>
      <c r="AR109" s="398"/>
      <c r="AS109" s="398"/>
      <c r="AT109" s="398"/>
      <c r="AU109" s="394"/>
      <c r="AV109" s="399"/>
      <c r="AW109" s="306"/>
      <c r="AX109" s="394"/>
      <c r="AY109" s="400"/>
      <c r="AZ109" s="336"/>
      <c r="BA109" s="336"/>
      <c r="BB109" s="336"/>
      <c r="BC109" s="336"/>
      <c r="BD109" s="336"/>
      <c r="BE109" s="401"/>
      <c r="BF109" s="341"/>
      <c r="BG109" s="341"/>
      <c r="BH109" s="402"/>
      <c r="BI109" s="403"/>
      <c r="BJ109" s="404"/>
      <c r="BK109" s="405"/>
      <c r="BL109" s="405"/>
      <c r="BM109" s="405"/>
      <c r="BN109" s="406"/>
    </row>
    <row r="110" ht="18.75" customHeight="1">
      <c r="A110" s="390" t="str">
        <f t="shared" si="3"/>
        <v/>
      </c>
      <c r="B110" s="391"/>
      <c r="C110" s="337"/>
      <c r="D110" s="337"/>
      <c r="E110" s="338" t="str">
        <f t="shared" si="8"/>
        <v/>
      </c>
      <c r="F110" s="392"/>
      <c r="G110" s="393"/>
      <c r="H110" s="341" t="str">
        <f t="array" ref="H110">IF(D110="","",XLOOKUP(D110,'Master Data'!K:K,'Master Data'!N:N,"Input in Master Data",0,1))</f>
        <v/>
      </c>
      <c r="I110" s="341" t="str">
        <f t="array" ref="I110">IF(D110="","",XLOOKUP(D110,'Master Data'!K:K,'Master Data'!O:O,"Input in Master Data",0,1))</f>
        <v/>
      </c>
      <c r="J110" s="341" t="str">
        <f t="array" ref="J110">if(V110="","",XLOOKUP(V110,Master[Company],Master[Blow],"Unknown",0,1))</f>
        <v/>
      </c>
      <c r="K110" s="341" t="str">
        <f t="array" ref="K110">if(V110="","",XLOOKUP(V110,Master[Company],Master[Pigging],"Unknown",0,1))</f>
        <v/>
      </c>
      <c r="L110" s="341" t="str">
        <f t="array" ref="L110">if(V110="","",XLOOKUP(V110,Master[Company],Master[Load Method],"Unknown",0,1))</f>
        <v/>
      </c>
      <c r="M110" s="341" t="str">
        <f t="array" ref="M110">if(V110="","",XLOOKUP(V110,Master[Company],Master[Line Distance],"Unknown",0,1))</f>
        <v/>
      </c>
      <c r="N110" s="394"/>
      <c r="O110" s="341"/>
      <c r="P110" s="336"/>
      <c r="Q110" s="341" t="str">
        <f t="array" ref="Q110">if(V110="","",XLOOKUP(V110,Master[Company],Master[Terms],"NA",0,1))</f>
        <v/>
      </c>
      <c r="R110" s="341" t="str">
        <f t="shared" si="9"/>
        <v/>
      </c>
      <c r="S110" s="341" t="str">
        <f t="array" ref="S110">if(V110="","",XLOOKUP(V110,Master[Company],Master[Group],"NA",0,1))</f>
        <v/>
      </c>
      <c r="T110" s="341" t="str">
        <f t="array" ref="T110">if(V110="","",XLOOKUP(V110,Master[Company],Master[Loading Location],"NA",0,1))</f>
        <v/>
      </c>
      <c r="U110" s="341" t="str">
        <f t="array" ref="U110">if(V110="","",XLOOKUP(V110,Master[Company],Master[Acronym],"NA",0,1))</f>
        <v/>
      </c>
      <c r="V110" s="336"/>
      <c r="W110" s="395"/>
      <c r="X110" s="395"/>
      <c r="Y110" s="336" t="str">
        <f t="shared" si="10"/>
        <v/>
      </c>
      <c r="Z110" s="341" t="str">
        <f t="shared" si="11"/>
        <v/>
      </c>
      <c r="AA110" s="336"/>
      <c r="AB110" s="341"/>
      <c r="AC110" s="341"/>
      <c r="AD110" s="394"/>
      <c r="AE110" s="396"/>
      <c r="AF110" s="396"/>
      <c r="AG110" s="396"/>
      <c r="AH110" s="396"/>
      <c r="AI110" s="396"/>
      <c r="AJ110" s="396"/>
      <c r="AK110" s="396"/>
      <c r="AL110" s="397"/>
      <c r="AM110" s="398"/>
      <c r="AN110" s="398"/>
      <c r="AO110" s="398"/>
      <c r="AP110" s="398"/>
      <c r="AQ110" s="398"/>
      <c r="AR110" s="398"/>
      <c r="AS110" s="398"/>
      <c r="AT110" s="398"/>
      <c r="AU110" s="394"/>
      <c r="AV110" s="399"/>
      <c r="AW110" s="306"/>
      <c r="AX110" s="394"/>
      <c r="AY110" s="400"/>
      <c r="AZ110" s="336"/>
      <c r="BA110" s="336"/>
      <c r="BB110" s="336"/>
      <c r="BC110" s="336"/>
      <c r="BD110" s="336"/>
      <c r="BE110" s="401"/>
      <c r="BF110" s="341"/>
      <c r="BG110" s="341"/>
      <c r="BH110" s="402"/>
      <c r="BI110" s="403"/>
      <c r="BJ110" s="404"/>
      <c r="BK110" s="405"/>
      <c r="BL110" s="405"/>
      <c r="BM110" s="405"/>
      <c r="BN110" s="406"/>
    </row>
    <row r="111" ht="18.75" customHeight="1">
      <c r="A111" s="390" t="str">
        <f t="shared" si="3"/>
        <v/>
      </c>
      <c r="B111" s="391"/>
      <c r="C111" s="337"/>
      <c r="D111" s="337"/>
      <c r="E111" s="338" t="str">
        <f t="shared" si="8"/>
        <v/>
      </c>
      <c r="F111" s="392"/>
      <c r="G111" s="393"/>
      <c r="H111" s="341" t="str">
        <f t="array" ref="H111">IF(D111="","",XLOOKUP(D111,'Master Data'!K:K,'Master Data'!N:N,"Input in Master Data",0,1))</f>
        <v/>
      </c>
      <c r="I111" s="341" t="str">
        <f t="array" ref="I111">IF(D111="","",XLOOKUP(D111,'Master Data'!K:K,'Master Data'!O:O,"Input in Master Data",0,1))</f>
        <v/>
      </c>
      <c r="J111" s="341" t="str">
        <f t="array" ref="J111">if(V111="","",XLOOKUP(V111,Master[Company],Master[Blow],"Unknown",0,1))</f>
        <v/>
      </c>
      <c r="K111" s="341" t="str">
        <f t="array" ref="K111">if(V111="","",XLOOKUP(V111,Master[Company],Master[Pigging],"Unknown",0,1))</f>
        <v/>
      </c>
      <c r="L111" s="341" t="str">
        <f t="array" ref="L111">if(V111="","",XLOOKUP(V111,Master[Company],Master[Load Method],"Unknown",0,1))</f>
        <v/>
      </c>
      <c r="M111" s="341" t="str">
        <f t="array" ref="M111">if(V111="","",XLOOKUP(V111,Master[Company],Master[Line Distance],"Unknown",0,1))</f>
        <v/>
      </c>
      <c r="N111" s="394"/>
      <c r="O111" s="341"/>
      <c r="P111" s="336"/>
      <c r="Q111" s="341" t="str">
        <f t="array" ref="Q111">if(V111="","",XLOOKUP(V111,Master[Company],Master[Terms],"NA",0,1))</f>
        <v/>
      </c>
      <c r="R111" s="341" t="str">
        <f t="shared" si="9"/>
        <v/>
      </c>
      <c r="S111" s="341" t="str">
        <f t="array" ref="S111">if(V111="","",XLOOKUP(V111,Master[Company],Master[Group],"NA",0,1))</f>
        <v/>
      </c>
      <c r="T111" s="341" t="str">
        <f t="array" ref="T111">if(V111="","",XLOOKUP(V111,Master[Company],Master[Loading Location],"NA",0,1))</f>
        <v/>
      </c>
      <c r="U111" s="341" t="str">
        <f t="array" ref="U111">if(V111="","",XLOOKUP(V111,Master[Company],Master[Acronym],"NA",0,1))</f>
        <v/>
      </c>
      <c r="V111" s="336"/>
      <c r="W111" s="395"/>
      <c r="X111" s="395"/>
      <c r="Y111" s="336" t="str">
        <f t="shared" si="10"/>
        <v/>
      </c>
      <c r="Z111" s="341" t="str">
        <f t="shared" si="11"/>
        <v/>
      </c>
      <c r="AA111" s="336"/>
      <c r="AB111" s="341"/>
      <c r="AC111" s="341"/>
      <c r="AD111" s="394"/>
      <c r="AE111" s="396"/>
      <c r="AF111" s="396"/>
      <c r="AG111" s="396"/>
      <c r="AH111" s="396"/>
      <c r="AI111" s="396"/>
      <c r="AJ111" s="396"/>
      <c r="AK111" s="396"/>
      <c r="AL111" s="397"/>
      <c r="AM111" s="398"/>
      <c r="AN111" s="398"/>
      <c r="AO111" s="398"/>
      <c r="AP111" s="398"/>
      <c r="AQ111" s="398"/>
      <c r="AR111" s="398"/>
      <c r="AS111" s="398"/>
      <c r="AT111" s="398"/>
      <c r="AU111" s="394"/>
      <c r="AV111" s="399"/>
      <c r="AW111" s="306"/>
      <c r="AX111" s="394"/>
      <c r="AY111" s="400"/>
      <c r="AZ111" s="336"/>
      <c r="BA111" s="336"/>
      <c r="BB111" s="336"/>
      <c r="BC111" s="336"/>
      <c r="BD111" s="336"/>
      <c r="BE111" s="401"/>
      <c r="BF111" s="341"/>
      <c r="BG111" s="341"/>
      <c r="BH111" s="402"/>
      <c r="BI111" s="403"/>
      <c r="BJ111" s="404"/>
      <c r="BK111" s="405"/>
      <c r="BL111" s="405"/>
      <c r="BM111" s="405"/>
      <c r="BN111" s="406"/>
    </row>
    <row r="112" ht="18.75" customHeight="1">
      <c r="A112" s="390" t="str">
        <f t="shared" si="3"/>
        <v/>
      </c>
      <c r="B112" s="391"/>
      <c r="C112" s="337"/>
      <c r="D112" s="337"/>
      <c r="E112" s="338" t="str">
        <f t="shared" si="8"/>
        <v/>
      </c>
      <c r="F112" s="392"/>
      <c r="G112" s="393"/>
      <c r="H112" s="341" t="str">
        <f t="array" ref="H112">IF(D112="","",XLOOKUP(D112,'Master Data'!K:K,'Master Data'!N:N,"Input in Master Data",0,1))</f>
        <v/>
      </c>
      <c r="I112" s="341" t="str">
        <f t="array" ref="I112">IF(D112="","",XLOOKUP(D112,'Master Data'!K:K,'Master Data'!O:O,"Input in Master Data",0,1))</f>
        <v/>
      </c>
      <c r="J112" s="341" t="str">
        <f t="array" ref="J112">if(V112="","",XLOOKUP(V112,Master[Company],Master[Blow],"Unknown",0,1))</f>
        <v/>
      </c>
      <c r="K112" s="341" t="str">
        <f t="array" ref="K112">if(V112="","",XLOOKUP(V112,Master[Company],Master[Pigging],"Unknown",0,1))</f>
        <v/>
      </c>
      <c r="L112" s="341" t="str">
        <f t="array" ref="L112">if(V112="","",XLOOKUP(V112,Master[Company],Master[Load Method],"Unknown",0,1))</f>
        <v/>
      </c>
      <c r="M112" s="341" t="str">
        <f t="array" ref="M112">if(V112="","",XLOOKUP(V112,Master[Company],Master[Line Distance],"Unknown",0,1))</f>
        <v/>
      </c>
      <c r="N112" s="394"/>
      <c r="O112" s="341"/>
      <c r="P112" s="336"/>
      <c r="Q112" s="341" t="str">
        <f t="array" ref="Q112">if(V112="","",XLOOKUP(V112,Master[Company],Master[Terms],"NA",0,1))</f>
        <v/>
      </c>
      <c r="R112" s="341" t="str">
        <f t="shared" si="9"/>
        <v/>
      </c>
      <c r="S112" s="341" t="str">
        <f t="array" ref="S112">if(V112="","",XLOOKUP(V112,Master[Company],Master[Group],"NA",0,1))</f>
        <v/>
      </c>
      <c r="T112" s="341" t="str">
        <f t="array" ref="T112">if(V112="","",XLOOKUP(V112,Master[Company],Master[Loading Location],"NA",0,1))</f>
        <v/>
      </c>
      <c r="U112" s="341" t="str">
        <f t="array" ref="U112">if(V112="","",XLOOKUP(V112,Master[Company],Master[Acronym],"NA",0,1))</f>
        <v/>
      </c>
      <c r="V112" s="336"/>
      <c r="W112" s="395"/>
      <c r="X112" s="395"/>
      <c r="Y112" s="336" t="str">
        <f t="shared" si="10"/>
        <v/>
      </c>
      <c r="Z112" s="341" t="str">
        <f t="shared" si="11"/>
        <v/>
      </c>
      <c r="AA112" s="336"/>
      <c r="AB112" s="341"/>
      <c r="AC112" s="341"/>
      <c r="AD112" s="394"/>
      <c r="AE112" s="396"/>
      <c r="AF112" s="396"/>
      <c r="AG112" s="396"/>
      <c r="AH112" s="396"/>
      <c r="AI112" s="396"/>
      <c r="AJ112" s="396"/>
      <c r="AK112" s="396"/>
      <c r="AL112" s="397"/>
      <c r="AM112" s="398"/>
      <c r="AN112" s="398"/>
      <c r="AO112" s="398"/>
      <c r="AP112" s="398"/>
      <c r="AQ112" s="398"/>
      <c r="AR112" s="398"/>
      <c r="AS112" s="398"/>
      <c r="AT112" s="398"/>
      <c r="AU112" s="394"/>
      <c r="AV112" s="399"/>
      <c r="AW112" s="306"/>
      <c r="AX112" s="394"/>
      <c r="AY112" s="400"/>
      <c r="AZ112" s="336"/>
      <c r="BA112" s="336"/>
      <c r="BB112" s="336"/>
      <c r="BC112" s="336"/>
      <c r="BD112" s="336"/>
      <c r="BE112" s="401"/>
      <c r="BF112" s="341"/>
      <c r="BG112" s="341"/>
      <c r="BH112" s="402"/>
      <c r="BI112" s="403"/>
      <c r="BJ112" s="404"/>
      <c r="BK112" s="405"/>
      <c r="BL112" s="405"/>
      <c r="BM112" s="405"/>
      <c r="BN112" s="406"/>
    </row>
    <row r="113" ht="18.75" customHeight="1">
      <c r="A113" s="390" t="str">
        <f t="shared" si="3"/>
        <v/>
      </c>
      <c r="B113" s="391"/>
      <c r="C113" s="337"/>
      <c r="D113" s="337"/>
      <c r="E113" s="338" t="str">
        <f t="shared" si="8"/>
        <v/>
      </c>
      <c r="F113" s="392"/>
      <c r="G113" s="393"/>
      <c r="H113" s="341" t="str">
        <f t="array" ref="H113">IF(D113="","",XLOOKUP(D113,'Master Data'!K:K,'Master Data'!N:N,"Input in Master Data",0,1))</f>
        <v/>
      </c>
      <c r="I113" s="341" t="str">
        <f t="array" ref="I113">IF(D113="","",XLOOKUP(D113,'Master Data'!K:K,'Master Data'!O:O,"Input in Master Data",0,1))</f>
        <v/>
      </c>
      <c r="J113" s="341" t="str">
        <f t="array" ref="J113">if(V113="","",XLOOKUP(V113,Master[Company],Master[Blow],"Unknown",0,1))</f>
        <v/>
      </c>
      <c r="K113" s="341" t="str">
        <f t="array" ref="K113">if(V113="","",XLOOKUP(V113,Master[Company],Master[Pigging],"Unknown",0,1))</f>
        <v/>
      </c>
      <c r="L113" s="341" t="str">
        <f t="array" ref="L113">if(V113="","",XLOOKUP(V113,Master[Company],Master[Load Method],"Unknown",0,1))</f>
        <v/>
      </c>
      <c r="M113" s="341" t="str">
        <f t="array" ref="M113">if(V113="","",XLOOKUP(V113,Master[Company],Master[Line Distance],"Unknown",0,1))</f>
        <v/>
      </c>
      <c r="N113" s="394"/>
      <c r="O113" s="341"/>
      <c r="P113" s="336"/>
      <c r="Q113" s="341" t="str">
        <f t="array" ref="Q113">if(V113="","",XLOOKUP(V113,Master[Company],Master[Terms],"NA",0,1))</f>
        <v/>
      </c>
      <c r="R113" s="341" t="str">
        <f t="shared" si="9"/>
        <v/>
      </c>
      <c r="S113" s="341" t="str">
        <f t="array" ref="S113">if(V113="","",XLOOKUP(V113,Master[Company],Master[Group],"NA",0,1))</f>
        <v/>
      </c>
      <c r="T113" s="341" t="str">
        <f t="array" ref="T113">if(V113="","",XLOOKUP(V113,Master[Company],Master[Loading Location],"NA",0,1))</f>
        <v/>
      </c>
      <c r="U113" s="341" t="str">
        <f t="array" ref="U113">if(V113="","",XLOOKUP(V113,Master[Company],Master[Acronym],"NA",0,1))</f>
        <v/>
      </c>
      <c r="V113" s="336"/>
      <c r="W113" s="395"/>
      <c r="X113" s="395"/>
      <c r="Y113" s="336" t="str">
        <f t="shared" si="10"/>
        <v/>
      </c>
      <c r="Z113" s="341" t="str">
        <f t="shared" si="11"/>
        <v/>
      </c>
      <c r="AA113" s="336"/>
      <c r="AB113" s="341"/>
      <c r="AC113" s="341"/>
      <c r="AD113" s="394"/>
      <c r="AE113" s="396"/>
      <c r="AF113" s="396"/>
      <c r="AG113" s="396"/>
      <c r="AH113" s="396"/>
      <c r="AI113" s="396"/>
      <c r="AJ113" s="396"/>
      <c r="AK113" s="396"/>
      <c r="AL113" s="397"/>
      <c r="AM113" s="398"/>
      <c r="AN113" s="398"/>
      <c r="AO113" s="398"/>
      <c r="AP113" s="398"/>
      <c r="AQ113" s="398"/>
      <c r="AR113" s="398"/>
      <c r="AS113" s="398"/>
      <c r="AT113" s="398"/>
      <c r="AU113" s="394"/>
      <c r="AV113" s="399"/>
      <c r="AW113" s="306"/>
      <c r="AX113" s="394"/>
      <c r="AY113" s="400"/>
      <c r="AZ113" s="336"/>
      <c r="BA113" s="336"/>
      <c r="BB113" s="336"/>
      <c r="BC113" s="336"/>
      <c r="BD113" s="336"/>
      <c r="BE113" s="401"/>
      <c r="BF113" s="341"/>
      <c r="BG113" s="341"/>
      <c r="BH113" s="402"/>
      <c r="BI113" s="403"/>
      <c r="BJ113" s="404"/>
      <c r="BK113" s="405"/>
      <c r="BL113" s="405"/>
      <c r="BM113" s="405"/>
      <c r="BN113" s="406"/>
    </row>
    <row r="114" ht="18.75" customHeight="1">
      <c r="A114" s="390" t="str">
        <f t="shared" si="3"/>
        <v/>
      </c>
      <c r="B114" s="391"/>
      <c r="C114" s="337"/>
      <c r="D114" s="337"/>
      <c r="E114" s="338" t="str">
        <f t="shared" si="8"/>
        <v/>
      </c>
      <c r="F114" s="392"/>
      <c r="G114" s="393"/>
      <c r="H114" s="341" t="str">
        <f t="array" ref="H114">IF(D114="","",XLOOKUP(D114,'Master Data'!K:K,'Master Data'!N:N,"Input in Master Data",0,1))</f>
        <v/>
      </c>
      <c r="I114" s="341" t="str">
        <f t="array" ref="I114">IF(D114="","",XLOOKUP(D114,'Master Data'!K:K,'Master Data'!O:O,"Input in Master Data",0,1))</f>
        <v/>
      </c>
      <c r="J114" s="341" t="str">
        <f t="array" ref="J114">if(V114="","",XLOOKUP(V114,Master[Company],Master[Blow],"Unknown",0,1))</f>
        <v/>
      </c>
      <c r="K114" s="341" t="str">
        <f t="array" ref="K114">if(V114="","",XLOOKUP(V114,Master[Company],Master[Pigging],"Unknown",0,1))</f>
        <v/>
      </c>
      <c r="L114" s="341" t="str">
        <f t="array" ref="L114">if(V114="","",XLOOKUP(V114,Master[Company],Master[Load Method],"Unknown",0,1))</f>
        <v/>
      </c>
      <c r="M114" s="341" t="str">
        <f t="array" ref="M114">if(V114="","",XLOOKUP(V114,Master[Company],Master[Line Distance],"Unknown",0,1))</f>
        <v/>
      </c>
      <c r="N114" s="394"/>
      <c r="O114" s="341"/>
      <c r="P114" s="336"/>
      <c r="Q114" s="341" t="str">
        <f t="array" ref="Q114">if(V114="","",XLOOKUP(V114,Master[Company],Master[Terms],"NA",0,1))</f>
        <v/>
      </c>
      <c r="R114" s="341" t="str">
        <f t="shared" si="9"/>
        <v/>
      </c>
      <c r="S114" s="341" t="str">
        <f t="array" ref="S114">if(V114="","",XLOOKUP(V114,Master[Company],Master[Group],"NA",0,1))</f>
        <v/>
      </c>
      <c r="T114" s="341" t="str">
        <f t="array" ref="T114">if(V114="","",XLOOKUP(V114,Master[Company],Master[Loading Location],"NA",0,1))</f>
        <v/>
      </c>
      <c r="U114" s="341" t="str">
        <f t="array" ref="U114">if(V114="","",XLOOKUP(V114,Master[Company],Master[Acronym],"NA",0,1))</f>
        <v/>
      </c>
      <c r="V114" s="336"/>
      <c r="W114" s="395"/>
      <c r="X114" s="395"/>
      <c r="Y114" s="336" t="str">
        <f t="shared" si="10"/>
        <v/>
      </c>
      <c r="Z114" s="341" t="str">
        <f t="shared" si="11"/>
        <v/>
      </c>
      <c r="AA114" s="336"/>
      <c r="AB114" s="341"/>
      <c r="AC114" s="341"/>
      <c r="AD114" s="394"/>
      <c r="AE114" s="396"/>
      <c r="AF114" s="396"/>
      <c r="AG114" s="396"/>
      <c r="AH114" s="396"/>
      <c r="AI114" s="396"/>
      <c r="AJ114" s="396"/>
      <c r="AK114" s="396"/>
      <c r="AL114" s="397"/>
      <c r="AM114" s="398"/>
      <c r="AN114" s="398"/>
      <c r="AO114" s="398"/>
      <c r="AP114" s="398"/>
      <c r="AQ114" s="398"/>
      <c r="AR114" s="398"/>
      <c r="AS114" s="398"/>
      <c r="AT114" s="398"/>
      <c r="AU114" s="394"/>
      <c r="AV114" s="399"/>
      <c r="AW114" s="306"/>
      <c r="AX114" s="394"/>
      <c r="AY114" s="400"/>
      <c r="AZ114" s="336"/>
      <c r="BA114" s="336"/>
      <c r="BB114" s="336"/>
      <c r="BC114" s="336"/>
      <c r="BD114" s="336"/>
      <c r="BE114" s="401"/>
      <c r="BF114" s="341"/>
      <c r="BG114" s="341"/>
      <c r="BH114" s="402"/>
      <c r="BI114" s="403"/>
      <c r="BJ114" s="404"/>
      <c r="BK114" s="405"/>
      <c r="BL114" s="405"/>
      <c r="BM114" s="405"/>
      <c r="BN114" s="406"/>
    </row>
    <row r="115" ht="18.75" customHeight="1">
      <c r="A115" s="390" t="str">
        <f t="shared" si="3"/>
        <v/>
      </c>
      <c r="B115" s="391"/>
      <c r="C115" s="337"/>
      <c r="D115" s="337"/>
      <c r="E115" s="338" t="str">
        <f t="shared" si="8"/>
        <v/>
      </c>
      <c r="F115" s="392"/>
      <c r="G115" s="393"/>
      <c r="H115" s="341" t="str">
        <f t="array" ref="H115">IF(D115="","",XLOOKUP(D115,'Master Data'!K:K,'Master Data'!N:N,"Input in Master Data",0,1))</f>
        <v/>
      </c>
      <c r="I115" s="341" t="str">
        <f t="array" ref="I115">IF(D115="","",XLOOKUP(D115,'Master Data'!K:K,'Master Data'!O:O,"Input in Master Data",0,1))</f>
        <v/>
      </c>
      <c r="J115" s="341" t="str">
        <f t="array" ref="J115">if(V115="","",XLOOKUP(V115,Master[Company],Master[Blow],"Unknown",0,1))</f>
        <v/>
      </c>
      <c r="K115" s="341" t="str">
        <f t="array" ref="K115">if(V115="","",XLOOKUP(V115,Master[Company],Master[Pigging],"Unknown",0,1))</f>
        <v/>
      </c>
      <c r="L115" s="341" t="str">
        <f t="array" ref="L115">if(V115="","",XLOOKUP(V115,Master[Company],Master[Load Method],"Unknown",0,1))</f>
        <v/>
      </c>
      <c r="M115" s="341" t="str">
        <f t="array" ref="M115">if(V115="","",XLOOKUP(V115,Master[Company],Master[Line Distance],"Unknown",0,1))</f>
        <v/>
      </c>
      <c r="N115" s="394"/>
      <c r="O115" s="341"/>
      <c r="P115" s="336"/>
      <c r="Q115" s="341" t="str">
        <f t="array" ref="Q115">if(V115="","",XLOOKUP(V115,Master[Company],Master[Terms],"NA",0,1))</f>
        <v/>
      </c>
      <c r="R115" s="341" t="str">
        <f t="shared" si="9"/>
        <v/>
      </c>
      <c r="S115" s="341" t="str">
        <f t="array" ref="S115">if(V115="","",XLOOKUP(V115,Master[Company],Master[Group],"NA",0,1))</f>
        <v/>
      </c>
      <c r="T115" s="341" t="str">
        <f t="array" ref="T115">if(V115="","",XLOOKUP(V115,Master[Company],Master[Loading Location],"NA",0,1))</f>
        <v/>
      </c>
      <c r="U115" s="341" t="str">
        <f t="array" ref="U115">if(V115="","",XLOOKUP(V115,Master[Company],Master[Acronym],"NA",0,1))</f>
        <v/>
      </c>
      <c r="V115" s="336"/>
      <c r="W115" s="395"/>
      <c r="X115" s="395"/>
      <c r="Y115" s="336" t="str">
        <f t="shared" si="10"/>
        <v/>
      </c>
      <c r="Z115" s="341" t="str">
        <f t="shared" si="11"/>
        <v/>
      </c>
      <c r="AA115" s="336"/>
      <c r="AB115" s="341"/>
      <c r="AC115" s="341"/>
      <c r="AD115" s="394"/>
      <c r="AE115" s="396"/>
      <c r="AF115" s="396"/>
      <c r="AG115" s="396"/>
      <c r="AH115" s="396"/>
      <c r="AI115" s="396"/>
      <c r="AJ115" s="396"/>
      <c r="AK115" s="396"/>
      <c r="AL115" s="397"/>
      <c r="AM115" s="398"/>
      <c r="AN115" s="398"/>
      <c r="AO115" s="398"/>
      <c r="AP115" s="398"/>
      <c r="AQ115" s="398"/>
      <c r="AR115" s="398"/>
      <c r="AS115" s="398"/>
      <c r="AT115" s="398"/>
      <c r="AU115" s="394"/>
      <c r="AV115" s="399"/>
      <c r="AW115" s="306"/>
      <c r="AX115" s="394"/>
      <c r="AY115" s="400"/>
      <c r="AZ115" s="336"/>
      <c r="BA115" s="336"/>
      <c r="BB115" s="336"/>
      <c r="BC115" s="336"/>
      <c r="BD115" s="336"/>
      <c r="BE115" s="401"/>
      <c r="BF115" s="341"/>
      <c r="BG115" s="341"/>
      <c r="BH115" s="402"/>
      <c r="BI115" s="403"/>
      <c r="BJ115" s="404"/>
      <c r="BK115" s="405"/>
      <c r="BL115" s="405"/>
      <c r="BM115" s="405"/>
      <c r="BN115" s="406"/>
    </row>
    <row r="116" ht="18.75" customHeight="1">
      <c r="A116" s="390" t="str">
        <f t="shared" si="3"/>
        <v/>
      </c>
      <c r="B116" s="391"/>
      <c r="C116" s="337"/>
      <c r="D116" s="337"/>
      <c r="E116" s="338" t="str">
        <f t="shared" si="8"/>
        <v/>
      </c>
      <c r="F116" s="392"/>
      <c r="G116" s="393"/>
      <c r="H116" s="341" t="str">
        <f t="array" ref="H116">IF(D116="","",XLOOKUP(D116,'Master Data'!K:K,'Master Data'!N:N,"Input in Master Data",0,1))</f>
        <v/>
      </c>
      <c r="I116" s="341" t="str">
        <f t="array" ref="I116">IF(D116="","",XLOOKUP(D116,'Master Data'!K:K,'Master Data'!O:O,"Input in Master Data",0,1))</f>
        <v/>
      </c>
      <c r="J116" s="341" t="str">
        <f t="array" ref="J116">if(V116="","",XLOOKUP(V116,Master[Company],Master[Blow],"Unknown",0,1))</f>
        <v/>
      </c>
      <c r="K116" s="341" t="str">
        <f t="array" ref="K116">if(V116="","",XLOOKUP(V116,Master[Company],Master[Pigging],"Unknown",0,1))</f>
        <v/>
      </c>
      <c r="L116" s="341" t="str">
        <f t="array" ref="L116">if(V116="","",XLOOKUP(V116,Master[Company],Master[Load Method],"Unknown",0,1))</f>
        <v/>
      </c>
      <c r="M116" s="341" t="str">
        <f t="array" ref="M116">if(V116="","",XLOOKUP(V116,Master[Company],Master[Line Distance],"Unknown",0,1))</f>
        <v/>
      </c>
      <c r="N116" s="394"/>
      <c r="O116" s="341"/>
      <c r="P116" s="336"/>
      <c r="Q116" s="341" t="str">
        <f t="array" ref="Q116">if(V116="","",XLOOKUP(V116,Master[Company],Master[Terms],"NA",0,1))</f>
        <v/>
      </c>
      <c r="R116" s="341" t="str">
        <f t="shared" si="9"/>
        <v/>
      </c>
      <c r="S116" s="341" t="str">
        <f t="array" ref="S116">if(V116="","",XLOOKUP(V116,Master[Company],Master[Group],"NA",0,1))</f>
        <v/>
      </c>
      <c r="T116" s="341" t="str">
        <f t="array" ref="T116">if(V116="","",XLOOKUP(V116,Master[Company],Master[Loading Location],"NA",0,1))</f>
        <v/>
      </c>
      <c r="U116" s="341" t="str">
        <f t="array" ref="U116">if(V116="","",XLOOKUP(V116,Master[Company],Master[Acronym],"NA",0,1))</f>
        <v/>
      </c>
      <c r="V116" s="336"/>
      <c r="W116" s="395"/>
      <c r="X116" s="395"/>
      <c r="Y116" s="336" t="str">
        <f t="shared" si="10"/>
        <v/>
      </c>
      <c r="Z116" s="341" t="str">
        <f t="shared" si="11"/>
        <v/>
      </c>
      <c r="AA116" s="336"/>
      <c r="AB116" s="341"/>
      <c r="AC116" s="341"/>
      <c r="AD116" s="394"/>
      <c r="AE116" s="396"/>
      <c r="AF116" s="396"/>
      <c r="AG116" s="396"/>
      <c r="AH116" s="396"/>
      <c r="AI116" s="396"/>
      <c r="AJ116" s="396"/>
      <c r="AK116" s="396"/>
      <c r="AL116" s="397"/>
      <c r="AM116" s="398"/>
      <c r="AN116" s="398"/>
      <c r="AO116" s="398"/>
      <c r="AP116" s="398"/>
      <c r="AQ116" s="398"/>
      <c r="AR116" s="398"/>
      <c r="AS116" s="398"/>
      <c r="AT116" s="398"/>
      <c r="AU116" s="394"/>
      <c r="AV116" s="399"/>
      <c r="AW116" s="306"/>
      <c r="AX116" s="394"/>
      <c r="AY116" s="400"/>
      <c r="AZ116" s="336"/>
      <c r="BA116" s="336"/>
      <c r="BB116" s="336"/>
      <c r="BC116" s="336"/>
      <c r="BD116" s="336"/>
      <c r="BE116" s="401"/>
      <c r="BF116" s="341"/>
      <c r="BG116" s="341"/>
      <c r="BH116" s="402"/>
      <c r="BI116" s="403"/>
      <c r="BJ116" s="404"/>
      <c r="BK116" s="405"/>
      <c r="BL116" s="405"/>
      <c r="BM116" s="405"/>
      <c r="BN116" s="406"/>
    </row>
    <row r="117" ht="18.75" customHeight="1">
      <c r="A117" s="390" t="str">
        <f t="shared" si="3"/>
        <v/>
      </c>
      <c r="B117" s="391"/>
      <c r="C117" s="337"/>
      <c r="D117" s="337"/>
      <c r="E117" s="338" t="str">
        <f t="shared" si="8"/>
        <v/>
      </c>
      <c r="F117" s="392"/>
      <c r="G117" s="393"/>
      <c r="H117" s="341" t="str">
        <f t="array" ref="H117">IF(D117="","",XLOOKUP(D117,'Master Data'!K:K,'Master Data'!N:N,"Input in Master Data",0,1))</f>
        <v/>
      </c>
      <c r="I117" s="341" t="str">
        <f t="array" ref="I117">IF(D117="","",XLOOKUP(D117,'Master Data'!K:K,'Master Data'!O:O,"Input in Master Data",0,1))</f>
        <v/>
      </c>
      <c r="J117" s="341" t="str">
        <f t="array" ref="J117">if(V117="","",XLOOKUP(V117,Master[Company],Master[Blow],"Unknown",0,1))</f>
        <v/>
      </c>
      <c r="K117" s="341" t="str">
        <f t="array" ref="K117">if(V117="","",XLOOKUP(V117,Master[Company],Master[Pigging],"Unknown",0,1))</f>
        <v/>
      </c>
      <c r="L117" s="341" t="str">
        <f t="array" ref="L117">if(V117="","",XLOOKUP(V117,Master[Company],Master[Load Method],"Unknown",0,1))</f>
        <v/>
      </c>
      <c r="M117" s="341" t="str">
        <f t="array" ref="M117">if(V117="","",XLOOKUP(V117,Master[Company],Master[Line Distance],"Unknown",0,1))</f>
        <v/>
      </c>
      <c r="N117" s="394"/>
      <c r="O117" s="341"/>
      <c r="P117" s="336"/>
      <c r="Q117" s="341" t="str">
        <f t="array" ref="Q117">if(V117="","",XLOOKUP(V117,Master[Company],Master[Terms],"NA",0,1))</f>
        <v/>
      </c>
      <c r="R117" s="341" t="str">
        <f t="shared" si="9"/>
        <v/>
      </c>
      <c r="S117" s="341" t="str">
        <f t="array" ref="S117">if(V117="","",XLOOKUP(V117,Master[Company],Master[Group],"NA",0,1))</f>
        <v/>
      </c>
      <c r="T117" s="341" t="str">
        <f t="array" ref="T117">if(V117="","",XLOOKUP(V117,Master[Company],Master[Loading Location],"NA",0,1))</f>
        <v/>
      </c>
      <c r="U117" s="341" t="str">
        <f t="array" ref="U117">if(V117="","",XLOOKUP(V117,Master[Company],Master[Acronym],"NA",0,1))</f>
        <v/>
      </c>
      <c r="V117" s="336"/>
      <c r="W117" s="395"/>
      <c r="X117" s="395"/>
      <c r="Y117" s="336" t="str">
        <f t="shared" si="10"/>
        <v/>
      </c>
      <c r="Z117" s="341" t="str">
        <f t="shared" si="11"/>
        <v/>
      </c>
      <c r="AA117" s="336"/>
      <c r="AB117" s="341"/>
      <c r="AC117" s="341"/>
      <c r="AD117" s="394"/>
      <c r="AE117" s="396"/>
      <c r="AF117" s="396"/>
      <c r="AG117" s="396"/>
      <c r="AH117" s="396"/>
      <c r="AI117" s="396"/>
      <c r="AJ117" s="396"/>
      <c r="AK117" s="396"/>
      <c r="AL117" s="397"/>
      <c r="AM117" s="398"/>
      <c r="AN117" s="398"/>
      <c r="AO117" s="398"/>
      <c r="AP117" s="398"/>
      <c r="AQ117" s="398"/>
      <c r="AR117" s="398"/>
      <c r="AS117" s="398"/>
      <c r="AT117" s="398"/>
      <c r="AU117" s="394"/>
      <c r="AV117" s="399"/>
      <c r="AW117" s="306"/>
      <c r="AX117" s="394"/>
      <c r="AY117" s="400"/>
      <c r="AZ117" s="336"/>
      <c r="BA117" s="336"/>
      <c r="BB117" s="336"/>
      <c r="BC117" s="336"/>
      <c r="BD117" s="336"/>
      <c r="BE117" s="401"/>
      <c r="BF117" s="341"/>
      <c r="BG117" s="341"/>
      <c r="BH117" s="402"/>
      <c r="BI117" s="403"/>
      <c r="BJ117" s="404"/>
      <c r="BK117" s="405"/>
      <c r="BL117" s="405"/>
      <c r="BM117" s="405"/>
      <c r="BN117" s="406"/>
    </row>
    <row r="118" ht="18.75" customHeight="1">
      <c r="A118" s="390" t="str">
        <f t="shared" si="3"/>
        <v/>
      </c>
      <c r="B118" s="391"/>
      <c r="C118" s="337"/>
      <c r="D118" s="337"/>
      <c r="E118" s="338" t="str">
        <f t="shared" si="8"/>
        <v/>
      </c>
      <c r="F118" s="392"/>
      <c r="G118" s="393"/>
      <c r="H118" s="341" t="str">
        <f t="array" ref="H118">IF(D118="","",XLOOKUP(D118,'Master Data'!K:K,'Master Data'!N:N,"Input in Master Data",0,1))</f>
        <v/>
      </c>
      <c r="I118" s="341" t="str">
        <f t="array" ref="I118">IF(D118="","",XLOOKUP(D118,'Master Data'!K:K,'Master Data'!O:O,"Input in Master Data",0,1))</f>
        <v/>
      </c>
      <c r="J118" s="341" t="str">
        <f t="array" ref="J118">if(V118="","",XLOOKUP(V118,Master[Company],Master[Blow],"Unknown",0,1))</f>
        <v/>
      </c>
      <c r="K118" s="341" t="str">
        <f t="array" ref="K118">if(V118="","",XLOOKUP(V118,Master[Company],Master[Pigging],"Unknown",0,1))</f>
        <v/>
      </c>
      <c r="L118" s="341" t="str">
        <f t="array" ref="L118">if(V118="","",XLOOKUP(V118,Master[Company],Master[Load Method],"Unknown",0,1))</f>
        <v/>
      </c>
      <c r="M118" s="341" t="str">
        <f t="array" ref="M118">if(V118="","",XLOOKUP(V118,Master[Company],Master[Line Distance],"Unknown",0,1))</f>
        <v/>
      </c>
      <c r="N118" s="394"/>
      <c r="O118" s="341"/>
      <c r="P118" s="336"/>
      <c r="Q118" s="341" t="str">
        <f t="array" ref="Q118">if(V118="","",XLOOKUP(V118,Master[Company],Master[Terms],"NA",0,1))</f>
        <v/>
      </c>
      <c r="R118" s="341" t="str">
        <f t="shared" si="9"/>
        <v/>
      </c>
      <c r="S118" s="341" t="str">
        <f t="array" ref="S118">if(V118="","",XLOOKUP(V118,Master[Company],Master[Group],"NA",0,1))</f>
        <v/>
      </c>
      <c r="T118" s="341" t="str">
        <f t="array" ref="T118">if(V118="","",XLOOKUP(V118,Master[Company],Master[Loading Location],"NA",0,1))</f>
        <v/>
      </c>
      <c r="U118" s="341" t="str">
        <f t="array" ref="U118">if(V118="","",XLOOKUP(V118,Master[Company],Master[Acronym],"NA",0,1))</f>
        <v/>
      </c>
      <c r="V118" s="336"/>
      <c r="W118" s="395"/>
      <c r="X118" s="395"/>
      <c r="Y118" s="336" t="str">
        <f t="shared" si="10"/>
        <v/>
      </c>
      <c r="Z118" s="341" t="str">
        <f t="shared" si="11"/>
        <v/>
      </c>
      <c r="AA118" s="336"/>
      <c r="AB118" s="341"/>
      <c r="AC118" s="341"/>
      <c r="AD118" s="394"/>
      <c r="AE118" s="396"/>
      <c r="AF118" s="396"/>
      <c r="AG118" s="396"/>
      <c r="AH118" s="396"/>
      <c r="AI118" s="396"/>
      <c r="AJ118" s="396"/>
      <c r="AK118" s="396"/>
      <c r="AL118" s="397"/>
      <c r="AM118" s="398"/>
      <c r="AN118" s="398"/>
      <c r="AO118" s="398"/>
      <c r="AP118" s="398"/>
      <c r="AQ118" s="398"/>
      <c r="AR118" s="398"/>
      <c r="AS118" s="398"/>
      <c r="AT118" s="398"/>
      <c r="AU118" s="394"/>
      <c r="AV118" s="399"/>
      <c r="AW118" s="306"/>
      <c r="AX118" s="394"/>
      <c r="AY118" s="400"/>
      <c r="AZ118" s="336"/>
      <c r="BA118" s="336"/>
      <c r="BB118" s="336"/>
      <c r="BC118" s="336"/>
      <c r="BD118" s="336"/>
      <c r="BE118" s="401"/>
      <c r="BF118" s="341"/>
      <c r="BG118" s="341"/>
      <c r="BH118" s="402"/>
      <c r="BI118" s="403"/>
      <c r="BJ118" s="404"/>
      <c r="BK118" s="405"/>
      <c r="BL118" s="405"/>
      <c r="BM118" s="405"/>
      <c r="BN118" s="406"/>
    </row>
    <row r="119" ht="18.75" customHeight="1">
      <c r="A119" s="390" t="str">
        <f t="shared" si="3"/>
        <v/>
      </c>
      <c r="B119" s="391"/>
      <c r="C119" s="337"/>
      <c r="D119" s="337"/>
      <c r="E119" s="338" t="str">
        <f t="shared" si="8"/>
        <v/>
      </c>
      <c r="F119" s="392"/>
      <c r="G119" s="393"/>
      <c r="H119" s="341" t="str">
        <f t="array" ref="H119">IF(D119="","",XLOOKUP(D119,'Master Data'!K:K,'Master Data'!N:N,"Input in Master Data",0,1))</f>
        <v/>
      </c>
      <c r="I119" s="341" t="str">
        <f t="array" ref="I119">IF(D119="","",XLOOKUP(D119,'Master Data'!K:K,'Master Data'!O:O,"Input in Master Data",0,1))</f>
        <v/>
      </c>
      <c r="J119" s="341" t="str">
        <f t="array" ref="J119">if(V119="","",XLOOKUP(V119,Master[Company],Master[Blow],"Unknown",0,1))</f>
        <v/>
      </c>
      <c r="K119" s="341" t="str">
        <f t="array" ref="K119">if(V119="","",XLOOKUP(V119,Master[Company],Master[Pigging],"Unknown",0,1))</f>
        <v/>
      </c>
      <c r="L119" s="341" t="str">
        <f t="array" ref="L119">if(V119="","",XLOOKUP(V119,Master[Company],Master[Load Method],"Unknown",0,1))</f>
        <v/>
      </c>
      <c r="M119" s="341" t="str">
        <f t="array" ref="M119">if(V119="","",XLOOKUP(V119,Master[Company],Master[Line Distance],"Unknown",0,1))</f>
        <v/>
      </c>
      <c r="N119" s="394"/>
      <c r="O119" s="341"/>
      <c r="P119" s="336"/>
      <c r="Q119" s="341" t="str">
        <f t="array" ref="Q119">if(V119="","",XLOOKUP(V119,Master[Company],Master[Terms],"NA",0,1))</f>
        <v/>
      </c>
      <c r="R119" s="341" t="str">
        <f t="shared" si="9"/>
        <v/>
      </c>
      <c r="S119" s="341" t="str">
        <f t="array" ref="S119">if(V119="","",XLOOKUP(V119,Master[Company],Master[Group],"NA",0,1))</f>
        <v/>
      </c>
      <c r="T119" s="341" t="str">
        <f t="array" ref="T119">if(V119="","",XLOOKUP(V119,Master[Company],Master[Loading Location],"NA",0,1))</f>
        <v/>
      </c>
      <c r="U119" s="341" t="str">
        <f t="array" ref="U119">if(V119="","",XLOOKUP(V119,Master[Company],Master[Acronym],"NA",0,1))</f>
        <v/>
      </c>
      <c r="V119" s="336"/>
      <c r="W119" s="395"/>
      <c r="X119" s="395"/>
      <c r="Y119" s="336" t="str">
        <f t="shared" si="10"/>
        <v/>
      </c>
      <c r="Z119" s="341" t="str">
        <f t="shared" si="11"/>
        <v/>
      </c>
      <c r="AA119" s="336"/>
      <c r="AB119" s="341"/>
      <c r="AC119" s="341"/>
      <c r="AD119" s="394"/>
      <c r="AE119" s="396"/>
      <c r="AF119" s="396"/>
      <c r="AG119" s="396"/>
      <c r="AH119" s="396"/>
      <c r="AI119" s="396"/>
      <c r="AJ119" s="396"/>
      <c r="AK119" s="396"/>
      <c r="AL119" s="397"/>
      <c r="AM119" s="398"/>
      <c r="AN119" s="398"/>
      <c r="AO119" s="398"/>
      <c r="AP119" s="398"/>
      <c r="AQ119" s="398"/>
      <c r="AR119" s="398"/>
      <c r="AS119" s="398"/>
      <c r="AT119" s="398"/>
      <c r="AU119" s="394"/>
      <c r="AV119" s="399"/>
      <c r="AW119" s="306"/>
      <c r="AX119" s="394"/>
      <c r="AY119" s="400"/>
      <c r="AZ119" s="336"/>
      <c r="BA119" s="336"/>
      <c r="BB119" s="336"/>
      <c r="BC119" s="336"/>
      <c r="BD119" s="336"/>
      <c r="BE119" s="401"/>
      <c r="BF119" s="341"/>
      <c r="BG119" s="341"/>
      <c r="BH119" s="402"/>
      <c r="BI119" s="403"/>
      <c r="BJ119" s="404"/>
      <c r="BK119" s="405"/>
      <c r="BL119" s="405"/>
      <c r="BM119" s="405"/>
      <c r="BN119" s="406"/>
    </row>
    <row r="120" ht="18.75" customHeight="1">
      <c r="A120" s="390" t="str">
        <f t="shared" si="3"/>
        <v/>
      </c>
      <c r="B120" s="391"/>
      <c r="C120" s="337"/>
      <c r="D120" s="337"/>
      <c r="E120" s="338" t="str">
        <f t="shared" si="8"/>
        <v/>
      </c>
      <c r="F120" s="392"/>
      <c r="G120" s="393"/>
      <c r="H120" s="341" t="str">
        <f t="array" ref="H120">IF(D120="","",XLOOKUP(D120,'Master Data'!K:K,'Master Data'!N:N,"Input in Master Data",0,1))</f>
        <v/>
      </c>
      <c r="I120" s="341" t="str">
        <f t="array" ref="I120">IF(D120="","",XLOOKUP(D120,'Master Data'!K:K,'Master Data'!O:O,"Input in Master Data",0,1))</f>
        <v/>
      </c>
      <c r="J120" s="341" t="str">
        <f t="array" ref="J120">if(V120="","",XLOOKUP(V120,Master[Company],Master[Blow],"Unknown",0,1))</f>
        <v/>
      </c>
      <c r="K120" s="341" t="str">
        <f t="array" ref="K120">if(V120="","",XLOOKUP(V120,Master[Company],Master[Pigging],"Unknown",0,1))</f>
        <v/>
      </c>
      <c r="L120" s="341" t="str">
        <f t="array" ref="L120">if(V120="","",XLOOKUP(V120,Master[Company],Master[Load Method],"Unknown",0,1))</f>
        <v/>
      </c>
      <c r="M120" s="341" t="str">
        <f t="array" ref="M120">if(V120="","",XLOOKUP(V120,Master[Company],Master[Line Distance],"Unknown",0,1))</f>
        <v/>
      </c>
      <c r="N120" s="394"/>
      <c r="O120" s="341"/>
      <c r="P120" s="336"/>
      <c r="Q120" s="341" t="str">
        <f t="array" ref="Q120">if(V120="","",XLOOKUP(V120,Master[Company],Master[Terms],"NA",0,1))</f>
        <v/>
      </c>
      <c r="R120" s="341" t="str">
        <f t="shared" si="9"/>
        <v/>
      </c>
      <c r="S120" s="341" t="str">
        <f t="array" ref="S120">if(V120="","",XLOOKUP(V120,Master[Company],Master[Group],"NA",0,1))</f>
        <v/>
      </c>
      <c r="T120" s="341" t="str">
        <f t="array" ref="T120">if(V120="","",XLOOKUP(V120,Master[Company],Master[Loading Location],"NA",0,1))</f>
        <v/>
      </c>
      <c r="U120" s="341" t="str">
        <f t="array" ref="U120">if(V120="","",XLOOKUP(V120,Master[Company],Master[Acronym],"NA",0,1))</f>
        <v/>
      </c>
      <c r="V120" s="336"/>
      <c r="W120" s="395"/>
      <c r="X120" s="395"/>
      <c r="Y120" s="336" t="str">
        <f t="shared" si="10"/>
        <v/>
      </c>
      <c r="Z120" s="341" t="str">
        <f t="shared" si="11"/>
        <v/>
      </c>
      <c r="AA120" s="336"/>
      <c r="AB120" s="341"/>
      <c r="AC120" s="341"/>
      <c r="AD120" s="394"/>
      <c r="AE120" s="396"/>
      <c r="AF120" s="396"/>
      <c r="AG120" s="396"/>
      <c r="AH120" s="396"/>
      <c r="AI120" s="396"/>
      <c r="AJ120" s="396"/>
      <c r="AK120" s="396"/>
      <c r="AL120" s="397"/>
      <c r="AM120" s="398"/>
      <c r="AN120" s="398"/>
      <c r="AO120" s="398"/>
      <c r="AP120" s="398"/>
      <c r="AQ120" s="398"/>
      <c r="AR120" s="398"/>
      <c r="AS120" s="398"/>
      <c r="AT120" s="398"/>
      <c r="AU120" s="394"/>
      <c r="AV120" s="399"/>
      <c r="AW120" s="306"/>
      <c r="AX120" s="394"/>
      <c r="AY120" s="400"/>
      <c r="AZ120" s="336"/>
      <c r="BA120" s="336"/>
      <c r="BB120" s="336"/>
      <c r="BC120" s="336"/>
      <c r="BD120" s="336"/>
      <c r="BE120" s="401"/>
      <c r="BF120" s="341"/>
      <c r="BG120" s="341"/>
      <c r="BH120" s="402"/>
      <c r="BI120" s="403"/>
      <c r="BJ120" s="404"/>
      <c r="BK120" s="405"/>
      <c r="BL120" s="405"/>
      <c r="BM120" s="405"/>
      <c r="BN120" s="406"/>
    </row>
    <row r="121" ht="18.75" customHeight="1">
      <c r="A121" s="390" t="str">
        <f t="shared" si="3"/>
        <v/>
      </c>
      <c r="B121" s="391"/>
      <c r="C121" s="337"/>
      <c r="D121" s="337"/>
      <c r="E121" s="338" t="str">
        <f t="shared" si="8"/>
        <v/>
      </c>
      <c r="F121" s="392"/>
      <c r="G121" s="393"/>
      <c r="H121" s="341" t="str">
        <f t="array" ref="H121">IF(D121="","",XLOOKUP(D121,'Master Data'!K:K,'Master Data'!N:N,"Input in Master Data",0,1))</f>
        <v/>
      </c>
      <c r="I121" s="341" t="str">
        <f t="array" ref="I121">IF(D121="","",XLOOKUP(D121,'Master Data'!K:K,'Master Data'!O:O,"Input in Master Data",0,1))</f>
        <v/>
      </c>
      <c r="J121" s="341" t="str">
        <f t="array" ref="J121">if(V121="","",XLOOKUP(V121,Master[Company],Master[Blow],"Unknown",0,1))</f>
        <v/>
      </c>
      <c r="K121" s="341" t="str">
        <f t="array" ref="K121">if(V121="","",XLOOKUP(V121,Master[Company],Master[Pigging],"Unknown",0,1))</f>
        <v/>
      </c>
      <c r="L121" s="341" t="str">
        <f t="array" ref="L121">if(V121="","",XLOOKUP(V121,Master[Company],Master[Load Method],"Unknown",0,1))</f>
        <v/>
      </c>
      <c r="M121" s="341" t="str">
        <f t="array" ref="M121">if(V121="","",XLOOKUP(V121,Master[Company],Master[Line Distance],"Unknown",0,1))</f>
        <v/>
      </c>
      <c r="N121" s="394"/>
      <c r="O121" s="341"/>
      <c r="P121" s="336"/>
      <c r="Q121" s="341" t="str">
        <f t="array" ref="Q121">if(V121="","",XLOOKUP(V121,Master[Company],Master[Terms],"NA",0,1))</f>
        <v/>
      </c>
      <c r="R121" s="341" t="str">
        <f t="shared" si="9"/>
        <v/>
      </c>
      <c r="S121" s="341" t="str">
        <f t="array" ref="S121">if(V121="","",XLOOKUP(V121,Master[Company],Master[Group],"NA",0,1))</f>
        <v/>
      </c>
      <c r="T121" s="341" t="str">
        <f t="array" ref="T121">if(V121="","",XLOOKUP(V121,Master[Company],Master[Loading Location],"NA",0,1))</f>
        <v/>
      </c>
      <c r="U121" s="341" t="str">
        <f t="array" ref="U121">if(V121="","",XLOOKUP(V121,Master[Company],Master[Acronym],"NA",0,1))</f>
        <v/>
      </c>
      <c r="V121" s="336"/>
      <c r="W121" s="395"/>
      <c r="X121" s="395"/>
      <c r="Y121" s="336" t="str">
        <f t="shared" si="10"/>
        <v/>
      </c>
      <c r="Z121" s="341" t="str">
        <f t="shared" si="11"/>
        <v/>
      </c>
      <c r="AA121" s="336"/>
      <c r="AB121" s="341"/>
      <c r="AC121" s="341"/>
      <c r="AD121" s="394"/>
      <c r="AE121" s="396"/>
      <c r="AF121" s="396"/>
      <c r="AG121" s="396"/>
      <c r="AH121" s="396"/>
      <c r="AI121" s="396"/>
      <c r="AJ121" s="396"/>
      <c r="AK121" s="396"/>
      <c r="AL121" s="397"/>
      <c r="AM121" s="398"/>
      <c r="AN121" s="398"/>
      <c r="AO121" s="398"/>
      <c r="AP121" s="398"/>
      <c r="AQ121" s="398"/>
      <c r="AR121" s="398"/>
      <c r="AS121" s="398"/>
      <c r="AT121" s="398"/>
      <c r="AU121" s="394"/>
      <c r="AV121" s="399"/>
      <c r="AW121" s="306"/>
      <c r="AX121" s="394"/>
      <c r="AY121" s="400"/>
      <c r="AZ121" s="336"/>
      <c r="BA121" s="336"/>
      <c r="BB121" s="336"/>
      <c r="BC121" s="336"/>
      <c r="BD121" s="336"/>
      <c r="BE121" s="401"/>
      <c r="BF121" s="341"/>
      <c r="BG121" s="341"/>
      <c r="BH121" s="402"/>
      <c r="BI121" s="403"/>
      <c r="BJ121" s="404"/>
      <c r="BK121" s="405"/>
      <c r="BL121" s="405"/>
      <c r="BM121" s="405"/>
      <c r="BN121" s="406"/>
    </row>
    <row r="122" ht="18.75" customHeight="1">
      <c r="A122" s="390" t="str">
        <f t="shared" si="3"/>
        <v/>
      </c>
      <c r="B122" s="391"/>
      <c r="C122" s="337"/>
      <c r="D122" s="337"/>
      <c r="E122" s="338" t="str">
        <f t="shared" si="8"/>
        <v/>
      </c>
      <c r="F122" s="392"/>
      <c r="G122" s="393"/>
      <c r="H122" s="341" t="str">
        <f t="array" ref="H122">IF(D122="","",XLOOKUP(D122,'Master Data'!K:K,'Master Data'!N:N,"Input in Master Data",0,1))</f>
        <v/>
      </c>
      <c r="I122" s="341" t="str">
        <f t="array" ref="I122">IF(D122="","",XLOOKUP(D122,'Master Data'!K:K,'Master Data'!O:O,"Input in Master Data",0,1))</f>
        <v/>
      </c>
      <c r="J122" s="341" t="str">
        <f t="array" ref="J122">if(V122="","",XLOOKUP(V122,Master[Company],Master[Blow],"Unknown",0,1))</f>
        <v/>
      </c>
      <c r="K122" s="341" t="str">
        <f t="array" ref="K122">if(V122="","",XLOOKUP(V122,Master[Company],Master[Pigging],"Unknown",0,1))</f>
        <v/>
      </c>
      <c r="L122" s="341" t="str">
        <f t="array" ref="L122">if(V122="","",XLOOKUP(V122,Master[Company],Master[Load Method],"Unknown",0,1))</f>
        <v/>
      </c>
      <c r="M122" s="341" t="str">
        <f t="array" ref="M122">if(V122="","",XLOOKUP(V122,Master[Company],Master[Line Distance],"Unknown",0,1))</f>
        <v/>
      </c>
      <c r="N122" s="394"/>
      <c r="O122" s="341"/>
      <c r="P122" s="336"/>
      <c r="Q122" s="341" t="str">
        <f t="array" ref="Q122">if(V122="","",XLOOKUP(V122,Master[Company],Master[Terms],"NA",0,1))</f>
        <v/>
      </c>
      <c r="R122" s="341" t="str">
        <f t="shared" si="9"/>
        <v/>
      </c>
      <c r="S122" s="341" t="str">
        <f t="array" ref="S122">if(V122="","",XLOOKUP(V122,Master[Company],Master[Group],"NA",0,1))</f>
        <v/>
      </c>
      <c r="T122" s="341" t="str">
        <f t="array" ref="T122">if(V122="","",XLOOKUP(V122,Master[Company],Master[Loading Location],"NA",0,1))</f>
        <v/>
      </c>
      <c r="U122" s="341" t="str">
        <f t="array" ref="U122">if(V122="","",XLOOKUP(V122,Master[Company],Master[Acronym],"NA",0,1))</f>
        <v/>
      </c>
      <c r="V122" s="336"/>
      <c r="W122" s="395"/>
      <c r="X122" s="395"/>
      <c r="Y122" s="336" t="str">
        <f t="shared" si="10"/>
        <v/>
      </c>
      <c r="Z122" s="341" t="str">
        <f t="shared" si="11"/>
        <v/>
      </c>
      <c r="AA122" s="336"/>
      <c r="AB122" s="341"/>
      <c r="AC122" s="341"/>
      <c r="AD122" s="394"/>
      <c r="AE122" s="396"/>
      <c r="AF122" s="396"/>
      <c r="AG122" s="396"/>
      <c r="AH122" s="396"/>
      <c r="AI122" s="396"/>
      <c r="AJ122" s="396"/>
      <c r="AK122" s="396"/>
      <c r="AL122" s="397"/>
      <c r="AM122" s="398"/>
      <c r="AN122" s="398"/>
      <c r="AO122" s="398"/>
      <c r="AP122" s="398"/>
      <c r="AQ122" s="398"/>
      <c r="AR122" s="398"/>
      <c r="AS122" s="398"/>
      <c r="AT122" s="398"/>
      <c r="AU122" s="394"/>
      <c r="AV122" s="399"/>
      <c r="AW122" s="306"/>
      <c r="AX122" s="394"/>
      <c r="AY122" s="400"/>
      <c r="AZ122" s="336"/>
      <c r="BA122" s="336"/>
      <c r="BB122" s="336"/>
      <c r="BC122" s="336"/>
      <c r="BD122" s="336"/>
      <c r="BE122" s="401"/>
      <c r="BF122" s="341"/>
      <c r="BG122" s="341"/>
      <c r="BH122" s="402"/>
      <c r="BI122" s="403"/>
      <c r="BJ122" s="404"/>
      <c r="BK122" s="405"/>
      <c r="BL122" s="405"/>
      <c r="BM122" s="405"/>
      <c r="BN122" s="406"/>
    </row>
    <row r="123" ht="18.75" customHeight="1">
      <c r="A123" s="390" t="str">
        <f t="shared" si="3"/>
        <v/>
      </c>
      <c r="B123" s="391"/>
      <c r="C123" s="337"/>
      <c r="D123" s="337"/>
      <c r="E123" s="338" t="str">
        <f t="shared" si="8"/>
        <v/>
      </c>
      <c r="F123" s="392"/>
      <c r="G123" s="393"/>
      <c r="H123" s="341" t="str">
        <f t="array" ref="H123">IF(D123="","",XLOOKUP(D123,'Master Data'!K:K,'Master Data'!N:N,"Input in Master Data",0,1))</f>
        <v/>
      </c>
      <c r="I123" s="341" t="str">
        <f t="array" ref="I123">IF(D123="","",XLOOKUP(D123,'Master Data'!K:K,'Master Data'!O:O,"Input in Master Data",0,1))</f>
        <v/>
      </c>
      <c r="J123" s="341" t="str">
        <f t="array" ref="J123">if(V123="","",XLOOKUP(V123,Master[Company],Master[Blow],"Unknown",0,1))</f>
        <v/>
      </c>
      <c r="K123" s="341" t="str">
        <f t="array" ref="K123">if(V123="","",XLOOKUP(V123,Master[Company],Master[Pigging],"Unknown",0,1))</f>
        <v/>
      </c>
      <c r="L123" s="341" t="str">
        <f t="array" ref="L123">if(V123="","",XLOOKUP(V123,Master[Company],Master[Load Method],"Unknown",0,1))</f>
        <v/>
      </c>
      <c r="M123" s="341" t="str">
        <f t="array" ref="M123">if(V123="","",XLOOKUP(V123,Master[Company],Master[Line Distance],"Unknown",0,1))</f>
        <v/>
      </c>
      <c r="N123" s="394"/>
      <c r="O123" s="341"/>
      <c r="P123" s="336"/>
      <c r="Q123" s="341" t="str">
        <f t="array" ref="Q123">if(V123="","",XLOOKUP(V123,Master[Company],Master[Terms],"NA",0,1))</f>
        <v/>
      </c>
      <c r="R123" s="341" t="str">
        <f t="shared" si="9"/>
        <v/>
      </c>
      <c r="S123" s="341" t="str">
        <f t="array" ref="S123">if(V123="","",XLOOKUP(V123,Master[Company],Master[Group],"NA",0,1))</f>
        <v/>
      </c>
      <c r="T123" s="341" t="str">
        <f t="array" ref="T123">if(V123="","",XLOOKUP(V123,Master[Company],Master[Loading Location],"NA",0,1))</f>
        <v/>
      </c>
      <c r="U123" s="341" t="str">
        <f t="array" ref="U123">if(V123="","",XLOOKUP(V123,Master[Company],Master[Acronym],"NA",0,1))</f>
        <v/>
      </c>
      <c r="V123" s="336"/>
      <c r="W123" s="395"/>
      <c r="X123" s="395"/>
      <c r="Y123" s="336" t="str">
        <f t="shared" si="10"/>
        <v/>
      </c>
      <c r="Z123" s="341" t="str">
        <f t="shared" si="11"/>
        <v/>
      </c>
      <c r="AA123" s="336"/>
      <c r="AB123" s="341"/>
      <c r="AC123" s="341"/>
      <c r="AD123" s="394"/>
      <c r="AE123" s="396"/>
      <c r="AF123" s="396"/>
      <c r="AG123" s="396"/>
      <c r="AH123" s="396"/>
      <c r="AI123" s="396"/>
      <c r="AJ123" s="396"/>
      <c r="AK123" s="396"/>
      <c r="AL123" s="397"/>
      <c r="AM123" s="398"/>
      <c r="AN123" s="398"/>
      <c r="AO123" s="398"/>
      <c r="AP123" s="398"/>
      <c r="AQ123" s="398"/>
      <c r="AR123" s="398"/>
      <c r="AS123" s="398"/>
      <c r="AT123" s="398"/>
      <c r="AU123" s="394"/>
      <c r="AV123" s="399"/>
      <c r="AW123" s="306"/>
      <c r="AX123" s="394"/>
      <c r="AY123" s="400"/>
      <c r="AZ123" s="336"/>
      <c r="BA123" s="336"/>
      <c r="BB123" s="336"/>
      <c r="BC123" s="336"/>
      <c r="BD123" s="336"/>
      <c r="BE123" s="401"/>
      <c r="BF123" s="341"/>
      <c r="BG123" s="341"/>
      <c r="BH123" s="402"/>
      <c r="BI123" s="403"/>
      <c r="BJ123" s="404"/>
      <c r="BK123" s="405"/>
      <c r="BL123" s="405"/>
      <c r="BM123" s="405"/>
      <c r="BN123" s="406"/>
    </row>
    <row r="124" ht="18.75" customHeight="1">
      <c r="A124" s="390" t="str">
        <f t="shared" si="3"/>
        <v/>
      </c>
      <c r="B124" s="391"/>
      <c r="C124" s="337"/>
      <c r="D124" s="337"/>
      <c r="E124" s="338" t="str">
        <f t="shared" si="8"/>
        <v/>
      </c>
      <c r="F124" s="392"/>
      <c r="G124" s="393"/>
      <c r="H124" s="341" t="str">
        <f t="array" ref="H124">IF(D124="","",XLOOKUP(D124,'Master Data'!K:K,'Master Data'!N:N,"Input in Master Data",0,1))</f>
        <v/>
      </c>
      <c r="I124" s="341" t="str">
        <f t="array" ref="I124">IF(D124="","",XLOOKUP(D124,'Master Data'!K:K,'Master Data'!O:O,"Input in Master Data",0,1))</f>
        <v/>
      </c>
      <c r="J124" s="341" t="str">
        <f t="array" ref="J124">if(V124="","",XLOOKUP(V124,Master[Company],Master[Blow],"Unknown",0,1))</f>
        <v/>
      </c>
      <c r="K124" s="341" t="str">
        <f t="array" ref="K124">if(V124="","",XLOOKUP(V124,Master[Company],Master[Pigging],"Unknown",0,1))</f>
        <v/>
      </c>
      <c r="L124" s="341" t="str">
        <f t="array" ref="L124">if(V124="","",XLOOKUP(V124,Master[Company],Master[Load Method],"Unknown",0,1))</f>
        <v/>
      </c>
      <c r="M124" s="341" t="str">
        <f t="array" ref="M124">if(V124="","",XLOOKUP(V124,Master[Company],Master[Line Distance],"Unknown",0,1))</f>
        <v/>
      </c>
      <c r="N124" s="394"/>
      <c r="O124" s="341"/>
      <c r="P124" s="336"/>
      <c r="Q124" s="341" t="str">
        <f t="array" ref="Q124">if(V124="","",XLOOKUP(V124,Master[Company],Master[Terms],"NA",0,1))</f>
        <v/>
      </c>
      <c r="R124" s="341" t="str">
        <f t="shared" si="9"/>
        <v/>
      </c>
      <c r="S124" s="341" t="str">
        <f t="array" ref="S124">if(V124="","",XLOOKUP(V124,Master[Company],Master[Group],"NA",0,1))</f>
        <v/>
      </c>
      <c r="T124" s="341" t="str">
        <f t="array" ref="T124">if(V124="","",XLOOKUP(V124,Master[Company],Master[Loading Location],"NA",0,1))</f>
        <v/>
      </c>
      <c r="U124" s="341" t="str">
        <f t="array" ref="U124">if(V124="","",XLOOKUP(V124,Master[Company],Master[Acronym],"NA",0,1))</f>
        <v/>
      </c>
      <c r="V124" s="336"/>
      <c r="W124" s="395"/>
      <c r="X124" s="395"/>
      <c r="Y124" s="336" t="str">
        <f t="shared" si="10"/>
        <v/>
      </c>
      <c r="Z124" s="341" t="str">
        <f t="shared" si="11"/>
        <v/>
      </c>
      <c r="AA124" s="336"/>
      <c r="AB124" s="341"/>
      <c r="AC124" s="341"/>
      <c r="AD124" s="394"/>
      <c r="AE124" s="396"/>
      <c r="AF124" s="396"/>
      <c r="AG124" s="396"/>
      <c r="AH124" s="396"/>
      <c r="AI124" s="396"/>
      <c r="AJ124" s="396"/>
      <c r="AK124" s="396"/>
      <c r="AL124" s="397"/>
      <c r="AM124" s="398"/>
      <c r="AN124" s="398"/>
      <c r="AO124" s="398"/>
      <c r="AP124" s="398"/>
      <c r="AQ124" s="398"/>
      <c r="AR124" s="398"/>
      <c r="AS124" s="398"/>
      <c r="AT124" s="398"/>
      <c r="AU124" s="394"/>
      <c r="AV124" s="399"/>
      <c r="AW124" s="306"/>
      <c r="AX124" s="394"/>
      <c r="AY124" s="400"/>
      <c r="AZ124" s="336"/>
      <c r="BA124" s="336"/>
      <c r="BB124" s="336"/>
      <c r="BC124" s="336"/>
      <c r="BD124" s="336"/>
      <c r="BE124" s="401"/>
      <c r="BF124" s="341"/>
      <c r="BG124" s="341"/>
      <c r="BH124" s="402"/>
      <c r="BI124" s="403"/>
      <c r="BJ124" s="404"/>
      <c r="BK124" s="405"/>
      <c r="BL124" s="405"/>
      <c r="BM124" s="405"/>
      <c r="BN124" s="406"/>
    </row>
    <row r="125" ht="18.75" customHeight="1">
      <c r="A125" s="390" t="str">
        <f t="shared" si="3"/>
        <v/>
      </c>
      <c r="B125" s="391"/>
      <c r="C125" s="337"/>
      <c r="D125" s="337"/>
      <c r="E125" s="338" t="str">
        <f t="shared" si="8"/>
        <v/>
      </c>
      <c r="F125" s="392"/>
      <c r="G125" s="393"/>
      <c r="H125" s="341" t="str">
        <f t="array" ref="H125">IF(D125="","",XLOOKUP(D125,'Master Data'!K:K,'Master Data'!N:N,"Input in Master Data",0,1))</f>
        <v/>
      </c>
      <c r="I125" s="341" t="str">
        <f t="array" ref="I125">IF(D125="","",XLOOKUP(D125,'Master Data'!K:K,'Master Data'!O:O,"Input in Master Data",0,1))</f>
        <v/>
      </c>
      <c r="J125" s="341" t="str">
        <f t="array" ref="J125">if(V125="","",XLOOKUP(V125,Master[Company],Master[Blow],"Unknown",0,1))</f>
        <v/>
      </c>
      <c r="K125" s="341" t="str">
        <f t="array" ref="K125">if(V125="","",XLOOKUP(V125,Master[Company],Master[Pigging],"Unknown",0,1))</f>
        <v/>
      </c>
      <c r="L125" s="341" t="str">
        <f t="array" ref="L125">if(V125="","",XLOOKUP(V125,Master[Company],Master[Load Method],"Unknown",0,1))</f>
        <v/>
      </c>
      <c r="M125" s="341" t="str">
        <f t="array" ref="M125">if(V125="","",XLOOKUP(V125,Master[Company],Master[Line Distance],"Unknown",0,1))</f>
        <v/>
      </c>
      <c r="N125" s="394"/>
      <c r="O125" s="341"/>
      <c r="P125" s="336"/>
      <c r="Q125" s="341" t="str">
        <f t="array" ref="Q125">if(V125="","",XLOOKUP(V125,Master[Company],Master[Terms],"NA",0,1))</f>
        <v/>
      </c>
      <c r="R125" s="341" t="str">
        <f t="shared" si="9"/>
        <v/>
      </c>
      <c r="S125" s="341" t="str">
        <f t="array" ref="S125">if(V125="","",XLOOKUP(V125,Master[Company],Master[Group],"NA",0,1))</f>
        <v/>
      </c>
      <c r="T125" s="341" t="str">
        <f t="array" ref="T125">if(V125="","",XLOOKUP(V125,Master[Company],Master[Loading Location],"NA",0,1))</f>
        <v/>
      </c>
      <c r="U125" s="341" t="str">
        <f t="array" ref="U125">if(V125="","",XLOOKUP(V125,Master[Company],Master[Acronym],"NA",0,1))</f>
        <v/>
      </c>
      <c r="V125" s="336"/>
      <c r="W125" s="395"/>
      <c r="X125" s="395"/>
      <c r="Y125" s="336" t="str">
        <f t="shared" si="10"/>
        <v/>
      </c>
      <c r="Z125" s="341" t="str">
        <f t="shared" si="11"/>
        <v/>
      </c>
      <c r="AA125" s="336"/>
      <c r="AB125" s="341"/>
      <c r="AC125" s="341"/>
      <c r="AD125" s="394"/>
      <c r="AE125" s="396"/>
      <c r="AF125" s="396"/>
      <c r="AG125" s="396"/>
      <c r="AH125" s="396"/>
      <c r="AI125" s="396"/>
      <c r="AJ125" s="396"/>
      <c r="AK125" s="396"/>
      <c r="AL125" s="397"/>
      <c r="AM125" s="398"/>
      <c r="AN125" s="398"/>
      <c r="AO125" s="398"/>
      <c r="AP125" s="398"/>
      <c r="AQ125" s="398"/>
      <c r="AR125" s="398"/>
      <c r="AS125" s="398"/>
      <c r="AT125" s="398"/>
      <c r="AU125" s="394"/>
      <c r="AV125" s="399"/>
      <c r="AW125" s="306"/>
      <c r="AX125" s="394"/>
      <c r="AY125" s="400"/>
      <c r="AZ125" s="336"/>
      <c r="BA125" s="336"/>
      <c r="BB125" s="336"/>
      <c r="BC125" s="336"/>
      <c r="BD125" s="336"/>
      <c r="BE125" s="401"/>
      <c r="BF125" s="341"/>
      <c r="BG125" s="341"/>
      <c r="BH125" s="402"/>
      <c r="BI125" s="403"/>
      <c r="BJ125" s="404"/>
      <c r="BK125" s="405"/>
      <c r="BL125" s="405"/>
      <c r="BM125" s="405"/>
      <c r="BN125" s="406"/>
    </row>
    <row r="126" ht="18.75" customHeight="1">
      <c r="A126" s="390" t="str">
        <f t="shared" si="3"/>
        <v/>
      </c>
      <c r="B126" s="391"/>
      <c r="C126" s="337"/>
      <c r="D126" s="337"/>
      <c r="E126" s="338" t="str">
        <f t="shared" si="8"/>
        <v/>
      </c>
      <c r="F126" s="392"/>
      <c r="G126" s="393"/>
      <c r="H126" s="341" t="str">
        <f t="array" ref="H126">IF(D126="","",XLOOKUP(D126,'Master Data'!K:K,'Master Data'!N:N,"Input in Master Data",0,1))</f>
        <v/>
      </c>
      <c r="I126" s="341" t="str">
        <f t="array" ref="I126">IF(D126="","",XLOOKUP(D126,'Master Data'!K:K,'Master Data'!O:O,"Input in Master Data",0,1))</f>
        <v/>
      </c>
      <c r="J126" s="341" t="str">
        <f t="array" ref="J126">if(V126="","",XLOOKUP(V126,Master[Company],Master[Blow],"Unknown",0,1))</f>
        <v/>
      </c>
      <c r="K126" s="341" t="str">
        <f t="array" ref="K126">if(V126="","",XLOOKUP(V126,Master[Company],Master[Pigging],"Unknown",0,1))</f>
        <v/>
      </c>
      <c r="L126" s="341" t="str">
        <f t="array" ref="L126">if(V126="","",XLOOKUP(V126,Master[Company],Master[Load Method],"Unknown",0,1))</f>
        <v/>
      </c>
      <c r="M126" s="341" t="str">
        <f t="array" ref="M126">if(V126="","",XLOOKUP(V126,Master[Company],Master[Line Distance],"Unknown",0,1))</f>
        <v/>
      </c>
      <c r="N126" s="394"/>
      <c r="O126" s="341"/>
      <c r="P126" s="336"/>
      <c r="Q126" s="341" t="str">
        <f t="array" ref="Q126">if(V126="","",XLOOKUP(V126,Master[Company],Master[Terms],"NA",0,1))</f>
        <v/>
      </c>
      <c r="R126" s="341" t="str">
        <f t="shared" si="9"/>
        <v/>
      </c>
      <c r="S126" s="341" t="str">
        <f t="array" ref="S126">if(V126="","",XLOOKUP(V126,Master[Company],Master[Group],"NA",0,1))</f>
        <v/>
      </c>
      <c r="T126" s="341" t="str">
        <f t="array" ref="T126">if(V126="","",XLOOKUP(V126,Master[Company],Master[Loading Location],"NA",0,1))</f>
        <v/>
      </c>
      <c r="U126" s="341" t="str">
        <f t="array" ref="U126">if(V126="","",XLOOKUP(V126,Master[Company],Master[Acronym],"NA",0,1))</f>
        <v/>
      </c>
      <c r="V126" s="336"/>
      <c r="W126" s="395"/>
      <c r="X126" s="395"/>
      <c r="Y126" s="336" t="str">
        <f t="shared" si="10"/>
        <v/>
      </c>
      <c r="Z126" s="341" t="str">
        <f t="shared" si="11"/>
        <v/>
      </c>
      <c r="AA126" s="336"/>
      <c r="AB126" s="341"/>
      <c r="AC126" s="341"/>
      <c r="AD126" s="394"/>
      <c r="AE126" s="396"/>
      <c r="AF126" s="396"/>
      <c r="AG126" s="396"/>
      <c r="AH126" s="396"/>
      <c r="AI126" s="396"/>
      <c r="AJ126" s="396"/>
      <c r="AK126" s="396"/>
      <c r="AL126" s="397"/>
      <c r="AM126" s="398"/>
      <c r="AN126" s="398"/>
      <c r="AO126" s="398"/>
      <c r="AP126" s="398"/>
      <c r="AQ126" s="398"/>
      <c r="AR126" s="398"/>
      <c r="AS126" s="398"/>
      <c r="AT126" s="398"/>
      <c r="AU126" s="394"/>
      <c r="AV126" s="399"/>
      <c r="AW126" s="306"/>
      <c r="AX126" s="394"/>
      <c r="AY126" s="400"/>
      <c r="AZ126" s="336"/>
      <c r="BA126" s="336"/>
      <c r="BB126" s="336"/>
      <c r="BC126" s="336"/>
      <c r="BD126" s="336"/>
      <c r="BE126" s="401"/>
      <c r="BF126" s="341"/>
      <c r="BG126" s="341"/>
      <c r="BH126" s="402"/>
      <c r="BI126" s="403"/>
      <c r="BJ126" s="404"/>
      <c r="BK126" s="405"/>
      <c r="BL126" s="405"/>
      <c r="BM126" s="405"/>
      <c r="BN126" s="406"/>
    </row>
    <row r="127" ht="18.75" customHeight="1">
      <c r="A127" s="390" t="str">
        <f t="shared" si="3"/>
        <v/>
      </c>
      <c r="B127" s="391"/>
      <c r="C127" s="337"/>
      <c r="D127" s="337"/>
      <c r="E127" s="338" t="str">
        <f t="shared" si="8"/>
        <v/>
      </c>
      <c r="F127" s="392"/>
      <c r="G127" s="393"/>
      <c r="H127" s="341" t="str">
        <f t="array" ref="H127">IF(D127="","",XLOOKUP(D127,'Master Data'!K:K,'Master Data'!N:N,"Input in Master Data",0,1))</f>
        <v/>
      </c>
      <c r="I127" s="341" t="str">
        <f t="array" ref="I127">IF(D127="","",XLOOKUP(D127,'Master Data'!K:K,'Master Data'!O:O,"Input in Master Data",0,1))</f>
        <v/>
      </c>
      <c r="J127" s="341" t="str">
        <f t="array" ref="J127">if(V127="","",XLOOKUP(V127,Master[Company],Master[Blow],"Unknown",0,1))</f>
        <v/>
      </c>
      <c r="K127" s="341" t="str">
        <f t="array" ref="K127">if(V127="","",XLOOKUP(V127,Master[Company],Master[Pigging],"Unknown",0,1))</f>
        <v/>
      </c>
      <c r="L127" s="341" t="str">
        <f t="array" ref="L127">if(V127="","",XLOOKUP(V127,Master[Company],Master[Load Method],"Unknown",0,1))</f>
        <v/>
      </c>
      <c r="M127" s="341" t="str">
        <f t="array" ref="M127">if(V127="","",XLOOKUP(V127,Master[Company],Master[Line Distance],"Unknown",0,1))</f>
        <v/>
      </c>
      <c r="N127" s="394"/>
      <c r="O127" s="341"/>
      <c r="P127" s="336"/>
      <c r="Q127" s="341" t="str">
        <f t="array" ref="Q127">if(V127="","",XLOOKUP(V127,Master[Company],Master[Terms],"NA",0,1))</f>
        <v/>
      </c>
      <c r="R127" s="341" t="str">
        <f t="shared" si="9"/>
        <v/>
      </c>
      <c r="S127" s="341" t="str">
        <f t="array" ref="S127">if(V127="","",XLOOKUP(V127,Master[Company],Master[Group],"NA",0,1))</f>
        <v/>
      </c>
      <c r="T127" s="341" t="str">
        <f t="array" ref="T127">if(V127="","",XLOOKUP(V127,Master[Company],Master[Loading Location],"NA",0,1))</f>
        <v/>
      </c>
      <c r="U127" s="341" t="str">
        <f t="array" ref="U127">if(V127="","",XLOOKUP(V127,Master[Company],Master[Acronym],"NA",0,1))</f>
        <v/>
      </c>
      <c r="V127" s="336"/>
      <c r="W127" s="395"/>
      <c r="X127" s="395"/>
      <c r="Y127" s="336" t="str">
        <f t="shared" si="10"/>
        <v/>
      </c>
      <c r="Z127" s="341" t="str">
        <f t="shared" si="11"/>
        <v/>
      </c>
      <c r="AA127" s="336"/>
      <c r="AB127" s="341"/>
      <c r="AC127" s="341"/>
      <c r="AD127" s="394"/>
      <c r="AE127" s="396"/>
      <c r="AF127" s="396"/>
      <c r="AG127" s="396"/>
      <c r="AH127" s="396"/>
      <c r="AI127" s="396"/>
      <c r="AJ127" s="396"/>
      <c r="AK127" s="396"/>
      <c r="AL127" s="397"/>
      <c r="AM127" s="398"/>
      <c r="AN127" s="398"/>
      <c r="AO127" s="398"/>
      <c r="AP127" s="398"/>
      <c r="AQ127" s="398"/>
      <c r="AR127" s="398"/>
      <c r="AS127" s="398"/>
      <c r="AT127" s="398"/>
      <c r="AU127" s="394"/>
      <c r="AV127" s="399"/>
      <c r="AW127" s="306"/>
      <c r="AX127" s="394"/>
      <c r="AY127" s="400"/>
      <c r="AZ127" s="336"/>
      <c r="BA127" s="336"/>
      <c r="BB127" s="336"/>
      <c r="BC127" s="336"/>
      <c r="BD127" s="336"/>
      <c r="BE127" s="401"/>
      <c r="BF127" s="341"/>
      <c r="BG127" s="341"/>
      <c r="BH127" s="402"/>
      <c r="BI127" s="403"/>
      <c r="BJ127" s="404"/>
      <c r="BK127" s="405"/>
      <c r="BL127" s="405"/>
      <c r="BM127" s="405"/>
      <c r="BN127" s="406"/>
    </row>
    <row r="128" ht="18.75" customHeight="1">
      <c r="A128" s="390" t="str">
        <f t="shared" si="3"/>
        <v/>
      </c>
      <c r="B128" s="391"/>
      <c r="C128" s="337"/>
      <c r="D128" s="337"/>
      <c r="E128" s="338" t="str">
        <f t="shared" si="8"/>
        <v/>
      </c>
      <c r="F128" s="392"/>
      <c r="G128" s="393"/>
      <c r="H128" s="341" t="str">
        <f t="array" ref="H128">IF(D128="","",XLOOKUP(D128,'Master Data'!K:K,'Master Data'!N:N,"Input in Master Data",0,1))</f>
        <v/>
      </c>
      <c r="I128" s="341" t="str">
        <f t="array" ref="I128">IF(D128="","",XLOOKUP(D128,'Master Data'!K:K,'Master Data'!O:O,"Input in Master Data",0,1))</f>
        <v/>
      </c>
      <c r="J128" s="341" t="str">
        <f t="array" ref="J128">if(V128="","",XLOOKUP(V128,Master[Company],Master[Blow],"Unknown",0,1))</f>
        <v/>
      </c>
      <c r="K128" s="341" t="str">
        <f t="array" ref="K128">if(V128="","",XLOOKUP(V128,Master[Company],Master[Pigging],"Unknown",0,1))</f>
        <v/>
      </c>
      <c r="L128" s="341" t="str">
        <f t="array" ref="L128">if(V128="","",XLOOKUP(V128,Master[Company],Master[Load Method],"Unknown",0,1))</f>
        <v/>
      </c>
      <c r="M128" s="341" t="str">
        <f t="array" ref="M128">if(V128="","",XLOOKUP(V128,Master[Company],Master[Line Distance],"Unknown",0,1))</f>
        <v/>
      </c>
      <c r="N128" s="394"/>
      <c r="O128" s="341"/>
      <c r="P128" s="336"/>
      <c r="Q128" s="341" t="str">
        <f t="array" ref="Q128">if(V128="","",XLOOKUP(V128,Master[Company],Master[Terms],"NA",0,1))</f>
        <v/>
      </c>
      <c r="R128" s="341" t="str">
        <f t="shared" si="9"/>
        <v/>
      </c>
      <c r="S128" s="341" t="str">
        <f t="array" ref="S128">if(V128="","",XLOOKUP(V128,Master[Company],Master[Group],"NA",0,1))</f>
        <v/>
      </c>
      <c r="T128" s="341" t="str">
        <f t="array" ref="T128">if(V128="","",XLOOKUP(V128,Master[Company],Master[Loading Location],"NA",0,1))</f>
        <v/>
      </c>
      <c r="U128" s="341" t="str">
        <f t="array" ref="U128">if(V128="","",XLOOKUP(V128,Master[Company],Master[Acronym],"NA",0,1))</f>
        <v/>
      </c>
      <c r="V128" s="336"/>
      <c r="W128" s="395"/>
      <c r="X128" s="395"/>
      <c r="Y128" s="336" t="str">
        <f t="shared" si="10"/>
        <v/>
      </c>
      <c r="Z128" s="341" t="str">
        <f t="shared" si="11"/>
        <v/>
      </c>
      <c r="AA128" s="336"/>
      <c r="AB128" s="341"/>
      <c r="AC128" s="341"/>
      <c r="AD128" s="394"/>
      <c r="AE128" s="396"/>
      <c r="AF128" s="396"/>
      <c r="AG128" s="396"/>
      <c r="AH128" s="396"/>
      <c r="AI128" s="396"/>
      <c r="AJ128" s="396"/>
      <c r="AK128" s="396"/>
      <c r="AL128" s="397"/>
      <c r="AM128" s="398"/>
      <c r="AN128" s="398"/>
      <c r="AO128" s="398"/>
      <c r="AP128" s="398"/>
      <c r="AQ128" s="398"/>
      <c r="AR128" s="398"/>
      <c r="AS128" s="398"/>
      <c r="AT128" s="398"/>
      <c r="AU128" s="394"/>
      <c r="AV128" s="399"/>
      <c r="AW128" s="306"/>
      <c r="AX128" s="394"/>
      <c r="AY128" s="400"/>
      <c r="AZ128" s="336"/>
      <c r="BA128" s="336"/>
      <c r="BB128" s="336"/>
      <c r="BC128" s="336"/>
      <c r="BD128" s="336"/>
      <c r="BE128" s="401"/>
      <c r="BF128" s="341"/>
      <c r="BG128" s="341"/>
      <c r="BH128" s="402"/>
      <c r="BI128" s="403"/>
      <c r="BJ128" s="404"/>
      <c r="BK128" s="405"/>
      <c r="BL128" s="405"/>
      <c r="BM128" s="405"/>
      <c r="BN128" s="406"/>
    </row>
    <row r="129" ht="18.75" customHeight="1">
      <c r="A129" s="390" t="str">
        <f t="shared" si="3"/>
        <v/>
      </c>
      <c r="B129" s="391"/>
      <c r="C129" s="337"/>
      <c r="D129" s="337"/>
      <c r="E129" s="338" t="str">
        <f t="shared" si="8"/>
        <v/>
      </c>
      <c r="F129" s="392"/>
      <c r="G129" s="393"/>
      <c r="H129" s="341" t="str">
        <f t="array" ref="H129">IF(D129="","",XLOOKUP(D129,'Master Data'!K:K,'Master Data'!N:N,"Input in Master Data",0,1))</f>
        <v/>
      </c>
      <c r="I129" s="341" t="str">
        <f t="array" ref="I129">IF(D129="","",XLOOKUP(D129,'Master Data'!K:K,'Master Data'!O:O,"Input in Master Data",0,1))</f>
        <v/>
      </c>
      <c r="J129" s="341" t="str">
        <f t="array" ref="J129">if(V129="","",XLOOKUP(V129,Master[Company],Master[Blow],"Unknown",0,1))</f>
        <v/>
      </c>
      <c r="K129" s="341" t="str">
        <f t="array" ref="K129">if(V129="","",XLOOKUP(V129,Master[Company],Master[Pigging],"Unknown",0,1))</f>
        <v/>
      </c>
      <c r="L129" s="341" t="str">
        <f t="array" ref="L129">if(V129="","",XLOOKUP(V129,Master[Company],Master[Load Method],"Unknown",0,1))</f>
        <v/>
      </c>
      <c r="M129" s="341" t="str">
        <f t="array" ref="M129">if(V129="","",XLOOKUP(V129,Master[Company],Master[Line Distance],"Unknown",0,1))</f>
        <v/>
      </c>
      <c r="N129" s="394"/>
      <c r="O129" s="341"/>
      <c r="P129" s="336"/>
      <c r="Q129" s="341" t="str">
        <f t="array" ref="Q129">if(V129="","",XLOOKUP(V129,Master[Company],Master[Terms],"NA",0,1))</f>
        <v/>
      </c>
      <c r="R129" s="341" t="str">
        <f t="shared" si="9"/>
        <v/>
      </c>
      <c r="S129" s="341" t="str">
        <f t="array" ref="S129">if(V129="","",XLOOKUP(V129,Master[Company],Master[Group],"NA",0,1))</f>
        <v/>
      </c>
      <c r="T129" s="341" t="str">
        <f t="array" ref="T129">if(V129="","",XLOOKUP(V129,Master[Company],Master[Loading Location],"NA",0,1))</f>
        <v/>
      </c>
      <c r="U129" s="341" t="str">
        <f t="array" ref="U129">if(V129="","",XLOOKUP(V129,Master[Company],Master[Acronym],"NA",0,1))</f>
        <v/>
      </c>
      <c r="V129" s="336"/>
      <c r="W129" s="395"/>
      <c r="X129" s="395"/>
      <c r="Y129" s="336" t="str">
        <f t="shared" si="10"/>
        <v/>
      </c>
      <c r="Z129" s="341" t="str">
        <f t="shared" si="11"/>
        <v/>
      </c>
      <c r="AA129" s="336"/>
      <c r="AB129" s="341"/>
      <c r="AC129" s="341"/>
      <c r="AD129" s="394"/>
      <c r="AE129" s="396"/>
      <c r="AF129" s="396"/>
      <c r="AG129" s="396"/>
      <c r="AH129" s="396"/>
      <c r="AI129" s="396"/>
      <c r="AJ129" s="396"/>
      <c r="AK129" s="396"/>
      <c r="AL129" s="397"/>
      <c r="AM129" s="398"/>
      <c r="AN129" s="398"/>
      <c r="AO129" s="398"/>
      <c r="AP129" s="398"/>
      <c r="AQ129" s="398"/>
      <c r="AR129" s="398"/>
      <c r="AS129" s="398"/>
      <c r="AT129" s="398"/>
      <c r="AU129" s="394"/>
      <c r="AV129" s="399"/>
      <c r="AW129" s="306"/>
      <c r="AX129" s="394"/>
      <c r="AY129" s="400"/>
      <c r="AZ129" s="336"/>
      <c r="BA129" s="336"/>
      <c r="BB129" s="336"/>
      <c r="BC129" s="336"/>
      <c r="BD129" s="336"/>
      <c r="BE129" s="401"/>
      <c r="BF129" s="341"/>
      <c r="BG129" s="341"/>
      <c r="BH129" s="402"/>
      <c r="BI129" s="403"/>
      <c r="BJ129" s="404"/>
      <c r="BK129" s="405"/>
      <c r="BL129" s="405"/>
      <c r="BM129" s="405"/>
      <c r="BN129" s="406"/>
    </row>
    <row r="130" ht="18.75" customHeight="1">
      <c r="A130" s="390" t="str">
        <f t="shared" si="3"/>
        <v/>
      </c>
      <c r="B130" s="391"/>
      <c r="C130" s="337"/>
      <c r="D130" s="337"/>
      <c r="E130" s="338" t="str">
        <f t="shared" si="8"/>
        <v/>
      </c>
      <c r="F130" s="392"/>
      <c r="G130" s="393"/>
      <c r="H130" s="341" t="str">
        <f t="array" ref="H130">IF(D130="","",XLOOKUP(D130,'Master Data'!K:K,'Master Data'!N:N,"Input in Master Data",0,1))</f>
        <v/>
      </c>
      <c r="I130" s="341" t="str">
        <f t="array" ref="I130">IF(D130="","",XLOOKUP(D130,'Master Data'!K:K,'Master Data'!O:O,"Input in Master Data",0,1))</f>
        <v/>
      </c>
      <c r="J130" s="341" t="str">
        <f t="array" ref="J130">if(V130="","",XLOOKUP(V130,Master[Company],Master[Blow],"Unknown",0,1))</f>
        <v/>
      </c>
      <c r="K130" s="341" t="str">
        <f t="array" ref="K130">if(V130="","",XLOOKUP(V130,Master[Company],Master[Pigging],"Unknown",0,1))</f>
        <v/>
      </c>
      <c r="L130" s="341" t="str">
        <f t="array" ref="L130">if(V130="","",XLOOKUP(V130,Master[Company],Master[Load Method],"Unknown",0,1))</f>
        <v/>
      </c>
      <c r="M130" s="341" t="str">
        <f t="array" ref="M130">if(V130="","",XLOOKUP(V130,Master[Company],Master[Line Distance],"Unknown",0,1))</f>
        <v/>
      </c>
      <c r="N130" s="394"/>
      <c r="O130" s="341"/>
      <c r="P130" s="336"/>
      <c r="Q130" s="341" t="str">
        <f t="array" ref="Q130">if(V130="","",XLOOKUP(V130,Master[Company],Master[Terms],"NA",0,1))</f>
        <v/>
      </c>
      <c r="R130" s="341" t="str">
        <f t="shared" si="9"/>
        <v/>
      </c>
      <c r="S130" s="341" t="str">
        <f t="array" ref="S130">if(V130="","",XLOOKUP(V130,Master[Company],Master[Group],"NA",0,1))</f>
        <v/>
      </c>
      <c r="T130" s="341" t="str">
        <f t="array" ref="T130">if(V130="","",XLOOKUP(V130,Master[Company],Master[Loading Location],"NA",0,1))</f>
        <v/>
      </c>
      <c r="U130" s="341" t="str">
        <f t="array" ref="U130">if(V130="","",XLOOKUP(V130,Master[Company],Master[Acronym],"NA",0,1))</f>
        <v/>
      </c>
      <c r="V130" s="336"/>
      <c r="W130" s="395"/>
      <c r="X130" s="395"/>
      <c r="Y130" s="336" t="str">
        <f t="shared" si="10"/>
        <v/>
      </c>
      <c r="Z130" s="341" t="str">
        <f t="shared" si="11"/>
        <v/>
      </c>
      <c r="AA130" s="336"/>
      <c r="AB130" s="341"/>
      <c r="AC130" s="341"/>
      <c r="AD130" s="394"/>
      <c r="AE130" s="396"/>
      <c r="AF130" s="396"/>
      <c r="AG130" s="396"/>
      <c r="AH130" s="396"/>
      <c r="AI130" s="396"/>
      <c r="AJ130" s="396"/>
      <c r="AK130" s="396"/>
      <c r="AL130" s="397"/>
      <c r="AM130" s="398"/>
      <c r="AN130" s="398"/>
      <c r="AO130" s="398"/>
      <c r="AP130" s="398"/>
      <c r="AQ130" s="398"/>
      <c r="AR130" s="398"/>
      <c r="AS130" s="398"/>
      <c r="AT130" s="398"/>
      <c r="AU130" s="394"/>
      <c r="AV130" s="399"/>
      <c r="AW130" s="306"/>
      <c r="AX130" s="394"/>
      <c r="AY130" s="400"/>
      <c r="AZ130" s="336"/>
      <c r="BA130" s="336"/>
      <c r="BB130" s="336"/>
      <c r="BC130" s="336"/>
      <c r="BD130" s="336"/>
      <c r="BE130" s="401"/>
      <c r="BF130" s="341"/>
      <c r="BG130" s="341"/>
      <c r="BH130" s="402"/>
      <c r="BI130" s="403"/>
      <c r="BJ130" s="404"/>
      <c r="BK130" s="405"/>
      <c r="BL130" s="405"/>
      <c r="BM130" s="405"/>
      <c r="BN130" s="406"/>
    </row>
    <row r="131" ht="18.75" customHeight="1">
      <c r="A131" s="390" t="str">
        <f t="shared" si="3"/>
        <v/>
      </c>
      <c r="B131" s="391"/>
      <c r="C131" s="337"/>
      <c r="D131" s="337"/>
      <c r="E131" s="338" t="str">
        <f t="shared" si="8"/>
        <v/>
      </c>
      <c r="F131" s="392"/>
      <c r="G131" s="393"/>
      <c r="H131" s="341" t="str">
        <f t="array" ref="H131">IF(D131="","",XLOOKUP(D131,'Master Data'!K:K,'Master Data'!N:N,"Input in Master Data",0,1))</f>
        <v/>
      </c>
      <c r="I131" s="341" t="str">
        <f t="array" ref="I131">IF(D131="","",XLOOKUP(D131,'Master Data'!K:K,'Master Data'!O:O,"Input in Master Data",0,1))</f>
        <v/>
      </c>
      <c r="J131" s="341" t="str">
        <f t="array" ref="J131">if(V131="","",XLOOKUP(V131,Master[Company],Master[Blow],"Unknown",0,1))</f>
        <v/>
      </c>
      <c r="K131" s="341" t="str">
        <f t="array" ref="K131">if(V131="","",XLOOKUP(V131,Master[Company],Master[Pigging],"Unknown",0,1))</f>
        <v/>
      </c>
      <c r="L131" s="341" t="str">
        <f t="array" ref="L131">if(V131="","",XLOOKUP(V131,Master[Company],Master[Load Method],"Unknown",0,1))</f>
        <v/>
      </c>
      <c r="M131" s="341" t="str">
        <f t="array" ref="M131">if(V131="","",XLOOKUP(V131,Master[Company],Master[Line Distance],"Unknown",0,1))</f>
        <v/>
      </c>
      <c r="N131" s="394"/>
      <c r="O131" s="341"/>
      <c r="P131" s="336"/>
      <c r="Q131" s="341" t="str">
        <f t="array" ref="Q131">if(V131="","",XLOOKUP(V131,Master[Company],Master[Terms],"NA",0,1))</f>
        <v/>
      </c>
      <c r="R131" s="341" t="str">
        <f t="shared" si="9"/>
        <v/>
      </c>
      <c r="S131" s="341" t="str">
        <f t="array" ref="S131">if(V131="","",XLOOKUP(V131,Master[Company],Master[Group],"NA",0,1))</f>
        <v/>
      </c>
      <c r="T131" s="341" t="str">
        <f t="array" ref="T131">if(V131="","",XLOOKUP(V131,Master[Company],Master[Loading Location],"NA",0,1))</f>
        <v/>
      </c>
      <c r="U131" s="341" t="str">
        <f t="array" ref="U131">if(V131="","",XLOOKUP(V131,Master[Company],Master[Acronym],"NA",0,1))</f>
        <v/>
      </c>
      <c r="V131" s="336"/>
      <c r="W131" s="395"/>
      <c r="X131" s="395"/>
      <c r="Y131" s="336" t="str">
        <f t="shared" si="10"/>
        <v/>
      </c>
      <c r="Z131" s="341" t="str">
        <f t="shared" si="11"/>
        <v/>
      </c>
      <c r="AA131" s="336"/>
      <c r="AB131" s="341"/>
      <c r="AC131" s="341"/>
      <c r="AD131" s="394"/>
      <c r="AE131" s="396"/>
      <c r="AF131" s="396"/>
      <c r="AG131" s="396"/>
      <c r="AH131" s="396"/>
      <c r="AI131" s="396"/>
      <c r="AJ131" s="396"/>
      <c r="AK131" s="396"/>
      <c r="AL131" s="397"/>
      <c r="AM131" s="398"/>
      <c r="AN131" s="398"/>
      <c r="AO131" s="398"/>
      <c r="AP131" s="398"/>
      <c r="AQ131" s="398"/>
      <c r="AR131" s="398"/>
      <c r="AS131" s="398"/>
      <c r="AT131" s="398"/>
      <c r="AU131" s="394"/>
      <c r="AV131" s="399"/>
      <c r="AW131" s="306"/>
      <c r="AX131" s="394"/>
      <c r="AY131" s="400"/>
      <c r="AZ131" s="336"/>
      <c r="BA131" s="336"/>
      <c r="BB131" s="336"/>
      <c r="BC131" s="336"/>
      <c r="BD131" s="336"/>
      <c r="BE131" s="401"/>
      <c r="BF131" s="341"/>
      <c r="BG131" s="341"/>
      <c r="BH131" s="402"/>
      <c r="BI131" s="403"/>
      <c r="BJ131" s="404"/>
      <c r="BK131" s="405"/>
      <c r="BL131" s="405"/>
      <c r="BM131" s="405"/>
      <c r="BN131" s="406"/>
    </row>
    <row r="132" ht="18.75" customHeight="1">
      <c r="A132" s="390" t="str">
        <f t="shared" si="3"/>
        <v/>
      </c>
      <c r="B132" s="391"/>
      <c r="C132" s="337"/>
      <c r="D132" s="337"/>
      <c r="E132" s="338" t="str">
        <f t="shared" si="8"/>
        <v/>
      </c>
      <c r="F132" s="392"/>
      <c r="G132" s="393"/>
      <c r="H132" s="341" t="str">
        <f t="array" ref="H132">IF(D132="","",XLOOKUP(D132,'Master Data'!K:K,'Master Data'!N:N,"Input in Master Data",0,1))</f>
        <v/>
      </c>
      <c r="I132" s="341" t="str">
        <f t="array" ref="I132">IF(D132="","",XLOOKUP(D132,'Master Data'!K:K,'Master Data'!O:O,"Input in Master Data",0,1))</f>
        <v/>
      </c>
      <c r="J132" s="341" t="str">
        <f t="array" ref="J132">if(V132="","",XLOOKUP(V132,Master[Company],Master[Blow],"Unknown",0,1))</f>
        <v/>
      </c>
      <c r="K132" s="341" t="str">
        <f t="array" ref="K132">if(V132="","",XLOOKUP(V132,Master[Company],Master[Pigging],"Unknown",0,1))</f>
        <v/>
      </c>
      <c r="L132" s="341" t="str">
        <f t="array" ref="L132">if(V132="","",XLOOKUP(V132,Master[Company],Master[Load Method],"Unknown",0,1))</f>
        <v/>
      </c>
      <c r="M132" s="341" t="str">
        <f t="array" ref="M132">if(V132="","",XLOOKUP(V132,Master[Company],Master[Line Distance],"Unknown",0,1))</f>
        <v/>
      </c>
      <c r="N132" s="394"/>
      <c r="O132" s="341"/>
      <c r="P132" s="336"/>
      <c r="Q132" s="341" t="str">
        <f t="array" ref="Q132">if(V132="","",XLOOKUP(V132,Master[Company],Master[Terms],"NA",0,1))</f>
        <v/>
      </c>
      <c r="R132" s="341" t="str">
        <f t="shared" si="9"/>
        <v/>
      </c>
      <c r="S132" s="341" t="str">
        <f t="array" ref="S132">if(V132="","",XLOOKUP(V132,Master[Company],Master[Group],"NA",0,1))</f>
        <v/>
      </c>
      <c r="T132" s="341" t="str">
        <f t="array" ref="T132">if(V132="","",XLOOKUP(V132,Master[Company],Master[Loading Location],"NA",0,1))</f>
        <v/>
      </c>
      <c r="U132" s="341" t="str">
        <f t="array" ref="U132">if(V132="","",XLOOKUP(V132,Master[Company],Master[Acronym],"NA",0,1))</f>
        <v/>
      </c>
      <c r="V132" s="336"/>
      <c r="W132" s="395"/>
      <c r="X132" s="395"/>
      <c r="Y132" s="336" t="str">
        <f t="shared" si="10"/>
        <v/>
      </c>
      <c r="Z132" s="341" t="str">
        <f t="shared" si="11"/>
        <v/>
      </c>
      <c r="AA132" s="336"/>
      <c r="AB132" s="341"/>
      <c r="AC132" s="341"/>
      <c r="AD132" s="394"/>
      <c r="AE132" s="396"/>
      <c r="AF132" s="396"/>
      <c r="AG132" s="396"/>
      <c r="AH132" s="396"/>
      <c r="AI132" s="396"/>
      <c r="AJ132" s="396"/>
      <c r="AK132" s="396"/>
      <c r="AL132" s="397"/>
      <c r="AM132" s="398"/>
      <c r="AN132" s="398"/>
      <c r="AO132" s="398"/>
      <c r="AP132" s="398"/>
      <c r="AQ132" s="398"/>
      <c r="AR132" s="398"/>
      <c r="AS132" s="398"/>
      <c r="AT132" s="398"/>
      <c r="AU132" s="394"/>
      <c r="AV132" s="399"/>
      <c r="AW132" s="306"/>
      <c r="AX132" s="394"/>
      <c r="AY132" s="400"/>
      <c r="AZ132" s="336"/>
      <c r="BA132" s="336"/>
      <c r="BB132" s="336"/>
      <c r="BC132" s="336"/>
      <c r="BD132" s="336"/>
      <c r="BE132" s="401"/>
      <c r="BF132" s="341"/>
      <c r="BG132" s="341"/>
      <c r="BH132" s="402"/>
      <c r="BI132" s="403"/>
      <c r="BJ132" s="404"/>
      <c r="BK132" s="405"/>
      <c r="BL132" s="405"/>
      <c r="BM132" s="405"/>
      <c r="BN132" s="406"/>
    </row>
    <row r="133" ht="18.75" customHeight="1">
      <c r="A133" s="390" t="str">
        <f t="shared" si="3"/>
        <v/>
      </c>
      <c r="B133" s="391"/>
      <c r="C133" s="337"/>
      <c r="D133" s="337"/>
      <c r="E133" s="338" t="str">
        <f t="shared" si="8"/>
        <v/>
      </c>
      <c r="F133" s="392"/>
      <c r="G133" s="393"/>
      <c r="H133" s="341" t="str">
        <f t="array" ref="H133">IF(D133="","",XLOOKUP(D133,'Master Data'!K:K,'Master Data'!N:N,"Input in Master Data",0,1))</f>
        <v/>
      </c>
      <c r="I133" s="341" t="str">
        <f t="array" ref="I133">IF(D133="","",XLOOKUP(D133,'Master Data'!K:K,'Master Data'!O:O,"Input in Master Data",0,1))</f>
        <v/>
      </c>
      <c r="J133" s="341" t="str">
        <f t="array" ref="J133">if(V133="","",XLOOKUP(V133,Master[Company],Master[Blow],"Unknown",0,1))</f>
        <v/>
      </c>
      <c r="K133" s="341" t="str">
        <f t="array" ref="K133">if(V133="","",XLOOKUP(V133,Master[Company],Master[Pigging],"Unknown",0,1))</f>
        <v/>
      </c>
      <c r="L133" s="341" t="str">
        <f t="array" ref="L133">if(V133="","",XLOOKUP(V133,Master[Company],Master[Load Method],"Unknown",0,1))</f>
        <v/>
      </c>
      <c r="M133" s="341" t="str">
        <f t="array" ref="M133">if(V133="","",XLOOKUP(V133,Master[Company],Master[Line Distance],"Unknown",0,1))</f>
        <v/>
      </c>
      <c r="N133" s="394"/>
      <c r="O133" s="341"/>
      <c r="P133" s="336"/>
      <c r="Q133" s="341" t="str">
        <f t="array" ref="Q133">if(V133="","",XLOOKUP(V133,Master[Company],Master[Terms],"NA",0,1))</f>
        <v/>
      </c>
      <c r="R133" s="341" t="str">
        <f t="shared" si="9"/>
        <v/>
      </c>
      <c r="S133" s="341" t="str">
        <f t="array" ref="S133">if(V133="","",XLOOKUP(V133,Master[Company],Master[Group],"NA",0,1))</f>
        <v/>
      </c>
      <c r="T133" s="341" t="str">
        <f t="array" ref="T133">if(V133="","",XLOOKUP(V133,Master[Company],Master[Loading Location],"NA",0,1))</f>
        <v/>
      </c>
      <c r="U133" s="341" t="str">
        <f t="array" ref="U133">if(V133="","",XLOOKUP(V133,Master[Company],Master[Acronym],"NA",0,1))</f>
        <v/>
      </c>
      <c r="V133" s="336"/>
      <c r="W133" s="395"/>
      <c r="X133" s="395"/>
      <c r="Y133" s="336" t="str">
        <f t="shared" si="10"/>
        <v/>
      </c>
      <c r="Z133" s="341" t="str">
        <f t="shared" si="11"/>
        <v/>
      </c>
      <c r="AA133" s="336"/>
      <c r="AB133" s="341"/>
      <c r="AC133" s="341"/>
      <c r="AD133" s="394"/>
      <c r="AE133" s="396"/>
      <c r="AF133" s="396"/>
      <c r="AG133" s="396"/>
      <c r="AH133" s="396"/>
      <c r="AI133" s="396"/>
      <c r="AJ133" s="396"/>
      <c r="AK133" s="396"/>
      <c r="AL133" s="397"/>
      <c r="AM133" s="398"/>
      <c r="AN133" s="398"/>
      <c r="AO133" s="398"/>
      <c r="AP133" s="398"/>
      <c r="AQ133" s="398"/>
      <c r="AR133" s="398"/>
      <c r="AS133" s="398"/>
      <c r="AT133" s="398"/>
      <c r="AU133" s="394"/>
      <c r="AV133" s="399"/>
      <c r="AW133" s="306"/>
      <c r="AX133" s="394"/>
      <c r="AY133" s="400"/>
      <c r="AZ133" s="336"/>
      <c r="BA133" s="336"/>
      <c r="BB133" s="336"/>
      <c r="BC133" s="336"/>
      <c r="BD133" s="336"/>
      <c r="BE133" s="401"/>
      <c r="BF133" s="341"/>
      <c r="BG133" s="341"/>
      <c r="BH133" s="402"/>
      <c r="BI133" s="403"/>
      <c r="BJ133" s="404"/>
      <c r="BK133" s="405"/>
      <c r="BL133" s="405"/>
      <c r="BM133" s="405"/>
      <c r="BN133" s="406"/>
    </row>
    <row r="134" ht="18.75" customHeight="1">
      <c r="A134" s="390" t="str">
        <f t="shared" si="3"/>
        <v/>
      </c>
      <c r="B134" s="391"/>
      <c r="C134" s="337"/>
      <c r="D134" s="337"/>
      <c r="E134" s="338" t="str">
        <f t="shared" si="8"/>
        <v/>
      </c>
      <c r="F134" s="392"/>
      <c r="G134" s="393"/>
      <c r="H134" s="341" t="str">
        <f t="array" ref="H134">IF(D134="","",XLOOKUP(D134,'Master Data'!K:K,'Master Data'!N:N,"Input in Master Data",0,1))</f>
        <v/>
      </c>
      <c r="I134" s="341" t="str">
        <f t="array" ref="I134">IF(D134="","",XLOOKUP(D134,'Master Data'!K:K,'Master Data'!O:O,"Input in Master Data",0,1))</f>
        <v/>
      </c>
      <c r="J134" s="341" t="str">
        <f t="array" ref="J134">if(V134="","",XLOOKUP(V134,Master[Company],Master[Blow],"Unknown",0,1))</f>
        <v/>
      </c>
      <c r="K134" s="341" t="str">
        <f t="array" ref="K134">if(V134="","",XLOOKUP(V134,Master[Company],Master[Pigging],"Unknown",0,1))</f>
        <v/>
      </c>
      <c r="L134" s="341" t="str">
        <f t="array" ref="L134">if(V134="","",XLOOKUP(V134,Master[Company],Master[Load Method],"Unknown",0,1))</f>
        <v/>
      </c>
      <c r="M134" s="341" t="str">
        <f t="array" ref="M134">if(V134="","",XLOOKUP(V134,Master[Company],Master[Line Distance],"Unknown",0,1))</f>
        <v/>
      </c>
      <c r="N134" s="394"/>
      <c r="O134" s="341"/>
      <c r="P134" s="336"/>
      <c r="Q134" s="341" t="str">
        <f t="array" ref="Q134">if(V134="","",XLOOKUP(V134,Master[Company],Master[Terms],"NA",0,1))</f>
        <v/>
      </c>
      <c r="R134" s="341" t="str">
        <f t="shared" si="9"/>
        <v/>
      </c>
      <c r="S134" s="341" t="str">
        <f t="array" ref="S134">if(V134="","",XLOOKUP(V134,Master[Company],Master[Group],"NA",0,1))</f>
        <v/>
      </c>
      <c r="T134" s="341" t="str">
        <f t="array" ref="T134">if(V134="","",XLOOKUP(V134,Master[Company],Master[Loading Location],"NA",0,1))</f>
        <v/>
      </c>
      <c r="U134" s="341" t="str">
        <f t="array" ref="U134">if(V134="","",XLOOKUP(V134,Master[Company],Master[Acronym],"NA",0,1))</f>
        <v/>
      </c>
      <c r="V134" s="336"/>
      <c r="W134" s="395"/>
      <c r="X134" s="395"/>
      <c r="Y134" s="336" t="str">
        <f t="shared" si="10"/>
        <v/>
      </c>
      <c r="Z134" s="341" t="str">
        <f t="shared" si="11"/>
        <v/>
      </c>
      <c r="AA134" s="336"/>
      <c r="AB134" s="341"/>
      <c r="AC134" s="341"/>
      <c r="AD134" s="394"/>
      <c r="AE134" s="396"/>
      <c r="AF134" s="396"/>
      <c r="AG134" s="396"/>
      <c r="AH134" s="396"/>
      <c r="AI134" s="396"/>
      <c r="AJ134" s="396"/>
      <c r="AK134" s="396"/>
      <c r="AL134" s="397"/>
      <c r="AM134" s="398"/>
      <c r="AN134" s="398"/>
      <c r="AO134" s="398"/>
      <c r="AP134" s="398"/>
      <c r="AQ134" s="398"/>
      <c r="AR134" s="398"/>
      <c r="AS134" s="398"/>
      <c r="AT134" s="398"/>
      <c r="AU134" s="394"/>
      <c r="AV134" s="399"/>
      <c r="AW134" s="306"/>
      <c r="AX134" s="394"/>
      <c r="AY134" s="400"/>
      <c r="AZ134" s="336"/>
      <c r="BA134" s="336"/>
      <c r="BB134" s="336"/>
      <c r="BC134" s="336"/>
      <c r="BD134" s="336"/>
      <c r="BE134" s="401"/>
      <c r="BF134" s="341"/>
      <c r="BG134" s="341"/>
      <c r="BH134" s="402"/>
      <c r="BI134" s="403"/>
      <c r="BJ134" s="404"/>
      <c r="BK134" s="405"/>
      <c r="BL134" s="405"/>
      <c r="BM134" s="405"/>
      <c r="BN134" s="406"/>
    </row>
    <row r="135" ht="18.75" customHeight="1">
      <c r="A135" s="390" t="str">
        <f t="shared" si="3"/>
        <v/>
      </c>
      <c r="B135" s="391"/>
      <c r="C135" s="337"/>
      <c r="D135" s="337"/>
      <c r="E135" s="338" t="str">
        <f t="shared" si="8"/>
        <v/>
      </c>
      <c r="F135" s="392"/>
      <c r="G135" s="393"/>
      <c r="H135" s="341" t="str">
        <f t="array" ref="H135">IF(D135="","",XLOOKUP(D135,'Master Data'!K:K,'Master Data'!N:N,"Input in Master Data",0,1))</f>
        <v/>
      </c>
      <c r="I135" s="341" t="str">
        <f t="array" ref="I135">IF(D135="","",XLOOKUP(D135,'Master Data'!K:K,'Master Data'!O:O,"Input in Master Data",0,1))</f>
        <v/>
      </c>
      <c r="J135" s="341" t="str">
        <f t="array" ref="J135">if(V135="","",XLOOKUP(V135,Master[Company],Master[Blow],"Unknown",0,1))</f>
        <v/>
      </c>
      <c r="K135" s="341" t="str">
        <f t="array" ref="K135">if(V135="","",XLOOKUP(V135,Master[Company],Master[Pigging],"Unknown",0,1))</f>
        <v/>
      </c>
      <c r="L135" s="341" t="str">
        <f t="array" ref="L135">if(V135="","",XLOOKUP(V135,Master[Company],Master[Load Method],"Unknown",0,1))</f>
        <v/>
      </c>
      <c r="M135" s="341" t="str">
        <f t="array" ref="M135">if(V135="","",XLOOKUP(V135,Master[Company],Master[Line Distance],"Unknown",0,1))</f>
        <v/>
      </c>
      <c r="N135" s="394"/>
      <c r="O135" s="341"/>
      <c r="P135" s="336"/>
      <c r="Q135" s="341" t="str">
        <f t="array" ref="Q135">if(V135="","",XLOOKUP(V135,Master[Company],Master[Terms],"NA",0,1))</f>
        <v/>
      </c>
      <c r="R135" s="341" t="str">
        <f t="shared" si="9"/>
        <v/>
      </c>
      <c r="S135" s="341" t="str">
        <f t="array" ref="S135">if(V135="","",XLOOKUP(V135,Master[Company],Master[Group],"NA",0,1))</f>
        <v/>
      </c>
      <c r="T135" s="341" t="str">
        <f t="array" ref="T135">if(V135="","",XLOOKUP(V135,Master[Company],Master[Loading Location],"NA",0,1))</f>
        <v/>
      </c>
      <c r="U135" s="341" t="str">
        <f t="array" ref="U135">if(V135="","",XLOOKUP(V135,Master[Company],Master[Acronym],"NA",0,1))</f>
        <v/>
      </c>
      <c r="V135" s="336"/>
      <c r="W135" s="395"/>
      <c r="X135" s="395"/>
      <c r="Y135" s="336" t="str">
        <f t="shared" si="10"/>
        <v/>
      </c>
      <c r="Z135" s="341" t="str">
        <f t="shared" si="11"/>
        <v/>
      </c>
      <c r="AA135" s="336"/>
      <c r="AB135" s="341"/>
      <c r="AC135" s="341"/>
      <c r="AD135" s="394"/>
      <c r="AE135" s="396"/>
      <c r="AF135" s="396"/>
      <c r="AG135" s="396"/>
      <c r="AH135" s="396"/>
      <c r="AI135" s="396"/>
      <c r="AJ135" s="396"/>
      <c r="AK135" s="396"/>
      <c r="AL135" s="397"/>
      <c r="AM135" s="398"/>
      <c r="AN135" s="398"/>
      <c r="AO135" s="398"/>
      <c r="AP135" s="398"/>
      <c r="AQ135" s="398"/>
      <c r="AR135" s="398"/>
      <c r="AS135" s="398"/>
      <c r="AT135" s="398"/>
      <c r="AU135" s="394"/>
      <c r="AV135" s="399"/>
      <c r="AW135" s="306"/>
      <c r="AX135" s="394"/>
      <c r="AY135" s="400"/>
      <c r="AZ135" s="336"/>
      <c r="BA135" s="336"/>
      <c r="BB135" s="336"/>
      <c r="BC135" s="336"/>
      <c r="BD135" s="336"/>
      <c r="BE135" s="401"/>
      <c r="BF135" s="341"/>
      <c r="BG135" s="341"/>
      <c r="BH135" s="402"/>
      <c r="BI135" s="403"/>
      <c r="BJ135" s="404"/>
      <c r="BK135" s="405"/>
      <c r="BL135" s="405"/>
      <c r="BM135" s="405"/>
      <c r="BN135" s="406"/>
    </row>
    <row r="136" ht="18.75" customHeight="1">
      <c r="A136" s="390" t="str">
        <f t="shared" si="3"/>
        <v/>
      </c>
      <c r="B136" s="391"/>
      <c r="C136" s="337"/>
      <c r="D136" s="337"/>
      <c r="E136" s="338" t="str">
        <f t="shared" si="8"/>
        <v/>
      </c>
      <c r="F136" s="392"/>
      <c r="G136" s="393"/>
      <c r="H136" s="341" t="str">
        <f t="array" ref="H136">IF(D136="","",XLOOKUP(D136,'Master Data'!K:K,'Master Data'!N:N,"Input in Master Data",0,1))</f>
        <v/>
      </c>
      <c r="I136" s="341" t="str">
        <f t="array" ref="I136">IF(D136="","",XLOOKUP(D136,'Master Data'!K:K,'Master Data'!O:O,"Input in Master Data",0,1))</f>
        <v/>
      </c>
      <c r="J136" s="341" t="str">
        <f t="array" ref="J136">if(V136="","",XLOOKUP(V136,Master[Company],Master[Blow],"Unknown",0,1))</f>
        <v/>
      </c>
      <c r="K136" s="341" t="str">
        <f t="array" ref="K136">if(V136="","",XLOOKUP(V136,Master[Company],Master[Pigging],"Unknown",0,1))</f>
        <v/>
      </c>
      <c r="L136" s="341" t="str">
        <f t="array" ref="L136">if(V136="","",XLOOKUP(V136,Master[Company],Master[Load Method],"Unknown",0,1))</f>
        <v/>
      </c>
      <c r="M136" s="341" t="str">
        <f t="array" ref="M136">if(V136="","",XLOOKUP(V136,Master[Company],Master[Line Distance],"Unknown",0,1))</f>
        <v/>
      </c>
      <c r="N136" s="394"/>
      <c r="O136" s="341"/>
      <c r="P136" s="336"/>
      <c r="Q136" s="341" t="str">
        <f t="array" ref="Q136">if(V136="","",XLOOKUP(V136,Master[Company],Master[Terms],"NA",0,1))</f>
        <v/>
      </c>
      <c r="R136" s="341" t="str">
        <f t="shared" si="9"/>
        <v/>
      </c>
      <c r="S136" s="341" t="str">
        <f t="array" ref="S136">if(V136="","",XLOOKUP(V136,Master[Company],Master[Group],"NA",0,1))</f>
        <v/>
      </c>
      <c r="T136" s="341" t="str">
        <f t="array" ref="T136">if(V136="","",XLOOKUP(V136,Master[Company],Master[Loading Location],"NA",0,1))</f>
        <v/>
      </c>
      <c r="U136" s="341" t="str">
        <f t="array" ref="U136">if(V136="","",XLOOKUP(V136,Master[Company],Master[Acronym],"NA",0,1))</f>
        <v/>
      </c>
      <c r="V136" s="336"/>
      <c r="W136" s="395"/>
      <c r="X136" s="395"/>
      <c r="Y136" s="336" t="str">
        <f t="shared" si="10"/>
        <v/>
      </c>
      <c r="Z136" s="341" t="str">
        <f t="shared" si="11"/>
        <v/>
      </c>
      <c r="AA136" s="336"/>
      <c r="AB136" s="341"/>
      <c r="AC136" s="341"/>
      <c r="AD136" s="394"/>
      <c r="AE136" s="396"/>
      <c r="AF136" s="396"/>
      <c r="AG136" s="396"/>
      <c r="AH136" s="396"/>
      <c r="AI136" s="396"/>
      <c r="AJ136" s="396"/>
      <c r="AK136" s="396"/>
      <c r="AL136" s="397"/>
      <c r="AM136" s="398"/>
      <c r="AN136" s="398"/>
      <c r="AO136" s="398"/>
      <c r="AP136" s="398"/>
      <c r="AQ136" s="398"/>
      <c r="AR136" s="398"/>
      <c r="AS136" s="398"/>
      <c r="AT136" s="398"/>
      <c r="AU136" s="394"/>
      <c r="AV136" s="399"/>
      <c r="AW136" s="306"/>
      <c r="AX136" s="394"/>
      <c r="AY136" s="400"/>
      <c r="AZ136" s="336"/>
      <c r="BA136" s="336"/>
      <c r="BB136" s="336"/>
      <c r="BC136" s="336"/>
      <c r="BD136" s="336"/>
      <c r="BE136" s="401"/>
      <c r="BF136" s="341"/>
      <c r="BG136" s="341"/>
      <c r="BH136" s="402"/>
      <c r="BI136" s="403"/>
      <c r="BJ136" s="404"/>
      <c r="BK136" s="405"/>
      <c r="BL136" s="405"/>
      <c r="BM136" s="405"/>
      <c r="BN136" s="406"/>
    </row>
    <row r="137" ht="18.75" customHeight="1">
      <c r="A137" s="390" t="str">
        <f t="shared" si="3"/>
        <v/>
      </c>
      <c r="B137" s="391"/>
      <c r="C137" s="337"/>
      <c r="D137" s="337"/>
      <c r="E137" s="338" t="str">
        <f t="shared" si="8"/>
        <v/>
      </c>
      <c r="F137" s="392"/>
      <c r="G137" s="393"/>
      <c r="H137" s="341" t="str">
        <f t="array" ref="H137">IF(D137="","",XLOOKUP(D137,'Master Data'!K:K,'Master Data'!N:N,"Input in Master Data",0,1))</f>
        <v/>
      </c>
      <c r="I137" s="341" t="str">
        <f t="array" ref="I137">IF(D137="","",XLOOKUP(D137,'Master Data'!K:K,'Master Data'!O:O,"Input in Master Data",0,1))</f>
        <v/>
      </c>
      <c r="J137" s="341" t="str">
        <f t="array" ref="J137">if(V137="","",XLOOKUP(V137,Master[Company],Master[Blow],"Unknown",0,1))</f>
        <v/>
      </c>
      <c r="K137" s="341" t="str">
        <f t="array" ref="K137">if(V137="","",XLOOKUP(V137,Master[Company],Master[Pigging],"Unknown",0,1))</f>
        <v/>
      </c>
      <c r="L137" s="341" t="str">
        <f t="array" ref="L137">if(V137="","",XLOOKUP(V137,Master[Company],Master[Load Method],"Unknown",0,1))</f>
        <v/>
      </c>
      <c r="M137" s="341" t="str">
        <f t="array" ref="M137">if(V137="","",XLOOKUP(V137,Master[Company],Master[Line Distance],"Unknown",0,1))</f>
        <v/>
      </c>
      <c r="N137" s="394"/>
      <c r="O137" s="341"/>
      <c r="P137" s="336"/>
      <c r="Q137" s="341" t="str">
        <f t="array" ref="Q137">if(V137="","",XLOOKUP(V137,Master[Company],Master[Terms],"NA",0,1))</f>
        <v/>
      </c>
      <c r="R137" s="341" t="str">
        <f t="shared" si="9"/>
        <v/>
      </c>
      <c r="S137" s="341" t="str">
        <f t="array" ref="S137">if(V137="","",XLOOKUP(V137,Master[Company],Master[Group],"NA",0,1))</f>
        <v/>
      </c>
      <c r="T137" s="341" t="str">
        <f t="array" ref="T137">if(V137="","",XLOOKUP(V137,Master[Company],Master[Loading Location],"NA",0,1))</f>
        <v/>
      </c>
      <c r="U137" s="341" t="str">
        <f t="array" ref="U137">if(V137="","",XLOOKUP(V137,Master[Company],Master[Acronym],"NA",0,1))</f>
        <v/>
      </c>
      <c r="V137" s="336"/>
      <c r="W137" s="395"/>
      <c r="X137" s="395"/>
      <c r="Y137" s="336" t="str">
        <f t="shared" si="10"/>
        <v/>
      </c>
      <c r="Z137" s="341" t="str">
        <f t="shared" si="11"/>
        <v/>
      </c>
      <c r="AA137" s="336"/>
      <c r="AB137" s="341"/>
      <c r="AC137" s="341"/>
      <c r="AD137" s="394"/>
      <c r="AE137" s="396"/>
      <c r="AF137" s="396"/>
      <c r="AG137" s="396"/>
      <c r="AH137" s="396"/>
      <c r="AI137" s="396"/>
      <c r="AJ137" s="396"/>
      <c r="AK137" s="396"/>
      <c r="AL137" s="397"/>
      <c r="AM137" s="398"/>
      <c r="AN137" s="398"/>
      <c r="AO137" s="398"/>
      <c r="AP137" s="398"/>
      <c r="AQ137" s="398"/>
      <c r="AR137" s="398"/>
      <c r="AS137" s="398"/>
      <c r="AT137" s="398"/>
      <c r="AU137" s="394"/>
      <c r="AV137" s="399"/>
      <c r="AW137" s="306"/>
      <c r="AX137" s="394"/>
      <c r="AY137" s="400"/>
      <c r="AZ137" s="336"/>
      <c r="BA137" s="336"/>
      <c r="BB137" s="336"/>
      <c r="BC137" s="336"/>
      <c r="BD137" s="336"/>
      <c r="BE137" s="401"/>
      <c r="BF137" s="341"/>
      <c r="BG137" s="341"/>
      <c r="BH137" s="402"/>
      <c r="BI137" s="403"/>
      <c r="BJ137" s="404"/>
      <c r="BK137" s="405"/>
      <c r="BL137" s="405"/>
      <c r="BM137" s="405"/>
      <c r="BN137" s="406"/>
    </row>
    <row r="138" ht="18.75" customHeight="1">
      <c r="A138" s="390" t="str">
        <f t="shared" si="3"/>
        <v/>
      </c>
      <c r="B138" s="391"/>
      <c r="C138" s="337"/>
      <c r="D138" s="337"/>
      <c r="E138" s="338" t="str">
        <f t="shared" si="8"/>
        <v/>
      </c>
      <c r="F138" s="392"/>
      <c r="G138" s="393"/>
      <c r="H138" s="341" t="str">
        <f t="array" ref="H138">IF(D138="","",XLOOKUP(D138,'Master Data'!K:K,'Master Data'!N:N,"Input in Master Data",0,1))</f>
        <v/>
      </c>
      <c r="I138" s="341" t="str">
        <f t="array" ref="I138">IF(D138="","",XLOOKUP(D138,'Master Data'!K:K,'Master Data'!O:O,"Input in Master Data",0,1))</f>
        <v/>
      </c>
      <c r="J138" s="341" t="str">
        <f t="array" ref="J138">if(V138="","",XLOOKUP(V138,Master[Company],Master[Blow],"Unknown",0,1))</f>
        <v/>
      </c>
      <c r="K138" s="341" t="str">
        <f t="array" ref="K138">if(V138="","",XLOOKUP(V138,Master[Company],Master[Pigging],"Unknown",0,1))</f>
        <v/>
      </c>
      <c r="L138" s="341" t="str">
        <f t="array" ref="L138">if(V138="","",XLOOKUP(V138,Master[Company],Master[Load Method],"Unknown",0,1))</f>
        <v/>
      </c>
      <c r="M138" s="341" t="str">
        <f t="array" ref="M138">if(V138="","",XLOOKUP(V138,Master[Company],Master[Line Distance],"Unknown",0,1))</f>
        <v/>
      </c>
      <c r="N138" s="394"/>
      <c r="O138" s="341"/>
      <c r="P138" s="336"/>
      <c r="Q138" s="341" t="str">
        <f t="array" ref="Q138">if(V138="","",XLOOKUP(V138,Master[Company],Master[Terms],"NA",0,1))</f>
        <v/>
      </c>
      <c r="R138" s="341" t="str">
        <f t="shared" si="9"/>
        <v/>
      </c>
      <c r="S138" s="341" t="str">
        <f t="array" ref="S138">if(V138="","",XLOOKUP(V138,Master[Company],Master[Group],"NA",0,1))</f>
        <v/>
      </c>
      <c r="T138" s="341" t="str">
        <f t="array" ref="T138">if(V138="","",XLOOKUP(V138,Master[Company],Master[Loading Location],"NA",0,1))</f>
        <v/>
      </c>
      <c r="U138" s="341" t="str">
        <f t="array" ref="U138">if(V138="","",XLOOKUP(V138,Master[Company],Master[Acronym],"NA",0,1))</f>
        <v/>
      </c>
      <c r="V138" s="336"/>
      <c r="W138" s="395"/>
      <c r="X138" s="395"/>
      <c r="Y138" s="336" t="str">
        <f t="shared" si="10"/>
        <v/>
      </c>
      <c r="Z138" s="341" t="str">
        <f t="shared" si="11"/>
        <v/>
      </c>
      <c r="AA138" s="336"/>
      <c r="AB138" s="341"/>
      <c r="AC138" s="341"/>
      <c r="AD138" s="394"/>
      <c r="AE138" s="396"/>
      <c r="AF138" s="396"/>
      <c r="AG138" s="396"/>
      <c r="AH138" s="396"/>
      <c r="AI138" s="396"/>
      <c r="AJ138" s="396"/>
      <c r="AK138" s="396"/>
      <c r="AL138" s="397"/>
      <c r="AM138" s="398"/>
      <c r="AN138" s="398"/>
      <c r="AO138" s="398"/>
      <c r="AP138" s="398"/>
      <c r="AQ138" s="398"/>
      <c r="AR138" s="398"/>
      <c r="AS138" s="398"/>
      <c r="AT138" s="398"/>
      <c r="AU138" s="394"/>
      <c r="AV138" s="399"/>
      <c r="AW138" s="306"/>
      <c r="AX138" s="394"/>
      <c r="AY138" s="400"/>
      <c r="AZ138" s="336"/>
      <c r="BA138" s="336"/>
      <c r="BB138" s="336"/>
      <c r="BC138" s="336"/>
      <c r="BD138" s="336"/>
      <c r="BE138" s="401"/>
      <c r="BF138" s="341"/>
      <c r="BG138" s="341"/>
      <c r="BH138" s="402"/>
      <c r="BI138" s="403"/>
      <c r="BJ138" s="404"/>
      <c r="BK138" s="405"/>
      <c r="BL138" s="405"/>
      <c r="BM138" s="405"/>
      <c r="BN138" s="406"/>
    </row>
    <row r="139" ht="18.75" customHeight="1">
      <c r="A139" s="390" t="str">
        <f t="shared" si="3"/>
        <v/>
      </c>
      <c r="B139" s="391"/>
      <c r="C139" s="337"/>
      <c r="D139" s="337"/>
      <c r="E139" s="338" t="str">
        <f t="shared" si="8"/>
        <v/>
      </c>
      <c r="F139" s="392"/>
      <c r="G139" s="393"/>
      <c r="H139" s="341" t="str">
        <f t="array" ref="H139">IF(D139="","",XLOOKUP(D139,'Master Data'!K:K,'Master Data'!N:N,"Input in Master Data",0,1))</f>
        <v/>
      </c>
      <c r="I139" s="341" t="str">
        <f t="array" ref="I139">IF(D139="","",XLOOKUP(D139,'Master Data'!K:K,'Master Data'!O:O,"Input in Master Data",0,1))</f>
        <v/>
      </c>
      <c r="J139" s="341" t="str">
        <f t="array" ref="J139">if(V139="","",XLOOKUP(V139,Master[Company],Master[Blow],"Unknown",0,1))</f>
        <v/>
      </c>
      <c r="K139" s="341" t="str">
        <f t="array" ref="K139">if(V139="","",XLOOKUP(V139,Master[Company],Master[Pigging],"Unknown",0,1))</f>
        <v/>
      </c>
      <c r="L139" s="341" t="str">
        <f t="array" ref="L139">if(V139="","",XLOOKUP(V139,Master[Company],Master[Load Method],"Unknown",0,1))</f>
        <v/>
      </c>
      <c r="M139" s="341" t="str">
        <f t="array" ref="M139">if(V139="","",XLOOKUP(V139,Master[Company],Master[Line Distance],"Unknown",0,1))</f>
        <v/>
      </c>
      <c r="N139" s="394"/>
      <c r="O139" s="341"/>
      <c r="P139" s="336"/>
      <c r="Q139" s="341" t="str">
        <f t="array" ref="Q139">if(V139="","",XLOOKUP(V139,Master[Company],Master[Terms],"NA",0,1))</f>
        <v/>
      </c>
      <c r="R139" s="341" t="str">
        <f t="shared" si="9"/>
        <v/>
      </c>
      <c r="S139" s="341" t="str">
        <f t="array" ref="S139">if(V139="","",XLOOKUP(V139,Master[Company],Master[Group],"NA",0,1))</f>
        <v/>
      </c>
      <c r="T139" s="341" t="str">
        <f t="array" ref="T139">if(V139="","",XLOOKUP(V139,Master[Company],Master[Loading Location],"NA",0,1))</f>
        <v/>
      </c>
      <c r="U139" s="341" t="str">
        <f t="array" ref="U139">if(V139="","",XLOOKUP(V139,Master[Company],Master[Acronym],"NA",0,1))</f>
        <v/>
      </c>
      <c r="V139" s="336"/>
      <c r="W139" s="395"/>
      <c r="X139" s="395"/>
      <c r="Y139" s="336" t="str">
        <f t="shared" si="10"/>
        <v/>
      </c>
      <c r="Z139" s="341" t="str">
        <f t="shared" si="11"/>
        <v/>
      </c>
      <c r="AA139" s="336"/>
      <c r="AB139" s="341"/>
      <c r="AC139" s="341"/>
      <c r="AD139" s="394"/>
      <c r="AE139" s="396"/>
      <c r="AF139" s="396"/>
      <c r="AG139" s="396"/>
      <c r="AH139" s="396"/>
      <c r="AI139" s="396"/>
      <c r="AJ139" s="396"/>
      <c r="AK139" s="396"/>
      <c r="AL139" s="397"/>
      <c r="AM139" s="398"/>
      <c r="AN139" s="398"/>
      <c r="AO139" s="398"/>
      <c r="AP139" s="398"/>
      <c r="AQ139" s="398"/>
      <c r="AR139" s="398"/>
      <c r="AS139" s="398"/>
      <c r="AT139" s="398"/>
      <c r="AU139" s="394"/>
      <c r="AV139" s="399"/>
      <c r="AW139" s="306"/>
      <c r="AX139" s="394"/>
      <c r="AY139" s="400"/>
      <c r="AZ139" s="336"/>
      <c r="BA139" s="336"/>
      <c r="BB139" s="336"/>
      <c r="BC139" s="336"/>
      <c r="BD139" s="336"/>
      <c r="BE139" s="401"/>
      <c r="BF139" s="341"/>
      <c r="BG139" s="341"/>
      <c r="BH139" s="402"/>
      <c r="BI139" s="403"/>
      <c r="BJ139" s="404"/>
      <c r="BK139" s="405"/>
      <c r="BL139" s="405"/>
      <c r="BM139" s="405"/>
      <c r="BN139" s="406"/>
    </row>
    <row r="140" ht="18.75" customHeight="1">
      <c r="A140" s="390" t="str">
        <f t="shared" si="3"/>
        <v/>
      </c>
      <c r="B140" s="391"/>
      <c r="C140" s="337"/>
      <c r="D140" s="337"/>
      <c r="E140" s="338" t="str">
        <f t="shared" si="8"/>
        <v/>
      </c>
      <c r="F140" s="392"/>
      <c r="G140" s="393"/>
      <c r="H140" s="341" t="str">
        <f t="array" ref="H140">IF(D140="","",XLOOKUP(D140,'Master Data'!K:K,'Master Data'!N:N,"Input in Master Data",0,1))</f>
        <v/>
      </c>
      <c r="I140" s="341" t="str">
        <f t="array" ref="I140">IF(D140="","",XLOOKUP(D140,'Master Data'!K:K,'Master Data'!O:O,"Input in Master Data",0,1))</f>
        <v/>
      </c>
      <c r="J140" s="341" t="str">
        <f t="array" ref="J140">if(V140="","",XLOOKUP(V140,Master[Company],Master[Blow],"Unknown",0,1))</f>
        <v/>
      </c>
      <c r="K140" s="341" t="str">
        <f t="array" ref="K140">if(V140="","",XLOOKUP(V140,Master[Company],Master[Pigging],"Unknown",0,1))</f>
        <v/>
      </c>
      <c r="L140" s="341" t="str">
        <f t="array" ref="L140">if(V140="","",XLOOKUP(V140,Master[Company],Master[Load Method],"Unknown",0,1))</f>
        <v/>
      </c>
      <c r="M140" s="341" t="str">
        <f t="array" ref="M140">if(V140="","",XLOOKUP(V140,Master[Company],Master[Line Distance],"Unknown",0,1))</f>
        <v/>
      </c>
      <c r="N140" s="394"/>
      <c r="O140" s="341"/>
      <c r="P140" s="336"/>
      <c r="Q140" s="341" t="str">
        <f t="array" ref="Q140">if(V140="","",XLOOKUP(V140,Master[Company],Master[Terms],"NA",0,1))</f>
        <v/>
      </c>
      <c r="R140" s="341" t="str">
        <f t="shared" si="9"/>
        <v/>
      </c>
      <c r="S140" s="341" t="str">
        <f t="array" ref="S140">if(V140="","",XLOOKUP(V140,Master[Company],Master[Group],"NA",0,1))</f>
        <v/>
      </c>
      <c r="T140" s="341" t="str">
        <f t="array" ref="T140">if(V140="","",XLOOKUP(V140,Master[Company],Master[Loading Location],"NA",0,1))</f>
        <v/>
      </c>
      <c r="U140" s="341" t="str">
        <f t="array" ref="U140">if(V140="","",XLOOKUP(V140,Master[Company],Master[Acronym],"NA",0,1))</f>
        <v/>
      </c>
      <c r="V140" s="336"/>
      <c r="W140" s="395"/>
      <c r="X140" s="395"/>
      <c r="Y140" s="336" t="str">
        <f t="shared" si="10"/>
        <v/>
      </c>
      <c r="Z140" s="341" t="str">
        <f t="shared" si="11"/>
        <v/>
      </c>
      <c r="AA140" s="336"/>
      <c r="AB140" s="341"/>
      <c r="AC140" s="341"/>
      <c r="AD140" s="394"/>
      <c r="AE140" s="396"/>
      <c r="AF140" s="396"/>
      <c r="AG140" s="396"/>
      <c r="AH140" s="396"/>
      <c r="AI140" s="396"/>
      <c r="AJ140" s="396"/>
      <c r="AK140" s="396"/>
      <c r="AL140" s="397"/>
      <c r="AM140" s="398"/>
      <c r="AN140" s="398"/>
      <c r="AO140" s="398"/>
      <c r="AP140" s="398"/>
      <c r="AQ140" s="398"/>
      <c r="AR140" s="398"/>
      <c r="AS140" s="398"/>
      <c r="AT140" s="398"/>
      <c r="AU140" s="394"/>
      <c r="AV140" s="399"/>
      <c r="AW140" s="306"/>
      <c r="AX140" s="394"/>
      <c r="AY140" s="400"/>
      <c r="AZ140" s="336"/>
      <c r="BA140" s="336"/>
      <c r="BB140" s="336"/>
      <c r="BC140" s="336"/>
      <c r="BD140" s="336"/>
      <c r="BE140" s="401"/>
      <c r="BF140" s="341"/>
      <c r="BG140" s="341"/>
      <c r="BH140" s="402"/>
      <c r="BI140" s="403"/>
      <c r="BJ140" s="404"/>
      <c r="BK140" s="405"/>
      <c r="BL140" s="405"/>
      <c r="BM140" s="405"/>
      <c r="BN140" s="406"/>
    </row>
    <row r="141" ht="18.75" customHeight="1">
      <c r="A141" s="390" t="str">
        <f t="shared" si="3"/>
        <v/>
      </c>
      <c r="B141" s="391"/>
      <c r="C141" s="337"/>
      <c r="D141" s="337"/>
      <c r="E141" s="338" t="str">
        <f t="shared" si="8"/>
        <v/>
      </c>
      <c r="F141" s="392"/>
      <c r="G141" s="393"/>
      <c r="H141" s="341" t="str">
        <f t="array" ref="H141">IF(D141="","",XLOOKUP(D141,'Master Data'!K:K,'Master Data'!N:N,"Input in Master Data",0,1))</f>
        <v/>
      </c>
      <c r="I141" s="341" t="str">
        <f t="array" ref="I141">IF(D141="","",XLOOKUP(D141,'Master Data'!K:K,'Master Data'!O:O,"Input in Master Data",0,1))</f>
        <v/>
      </c>
      <c r="J141" s="341" t="str">
        <f t="array" ref="J141">if(V141="","",XLOOKUP(V141,Master[Company],Master[Blow],"Unknown",0,1))</f>
        <v/>
      </c>
      <c r="K141" s="341" t="str">
        <f t="array" ref="K141">if(V141="","",XLOOKUP(V141,Master[Company],Master[Pigging],"Unknown",0,1))</f>
        <v/>
      </c>
      <c r="L141" s="341" t="str">
        <f t="array" ref="L141">if(V141="","",XLOOKUP(V141,Master[Company],Master[Load Method],"Unknown",0,1))</f>
        <v/>
      </c>
      <c r="M141" s="341" t="str">
        <f t="array" ref="M141">if(V141="","",XLOOKUP(V141,Master[Company],Master[Line Distance],"Unknown",0,1))</f>
        <v/>
      </c>
      <c r="N141" s="394"/>
      <c r="O141" s="341"/>
      <c r="P141" s="336"/>
      <c r="Q141" s="341" t="str">
        <f t="array" ref="Q141">if(V141="","",XLOOKUP(V141,Master[Company],Master[Terms],"NA",0,1))</f>
        <v/>
      </c>
      <c r="R141" s="341" t="str">
        <f t="shared" si="9"/>
        <v/>
      </c>
      <c r="S141" s="341" t="str">
        <f t="array" ref="S141">if(V141="","",XLOOKUP(V141,Master[Company],Master[Group],"NA",0,1))</f>
        <v/>
      </c>
      <c r="T141" s="341" t="str">
        <f t="array" ref="T141">if(V141="","",XLOOKUP(V141,Master[Company],Master[Loading Location],"NA",0,1))</f>
        <v/>
      </c>
      <c r="U141" s="341" t="str">
        <f t="array" ref="U141">if(V141="","",XLOOKUP(V141,Master[Company],Master[Acronym],"NA",0,1))</f>
        <v/>
      </c>
      <c r="V141" s="336"/>
      <c r="W141" s="395"/>
      <c r="X141" s="395"/>
      <c r="Y141" s="336" t="str">
        <f t="shared" si="10"/>
        <v/>
      </c>
      <c r="Z141" s="341" t="str">
        <f t="shared" si="11"/>
        <v/>
      </c>
      <c r="AA141" s="336"/>
      <c r="AB141" s="341"/>
      <c r="AC141" s="341"/>
      <c r="AD141" s="394"/>
      <c r="AE141" s="396"/>
      <c r="AF141" s="396"/>
      <c r="AG141" s="396"/>
      <c r="AH141" s="396"/>
      <c r="AI141" s="396"/>
      <c r="AJ141" s="396"/>
      <c r="AK141" s="396"/>
      <c r="AL141" s="397"/>
      <c r="AM141" s="398"/>
      <c r="AN141" s="398"/>
      <c r="AO141" s="398"/>
      <c r="AP141" s="398"/>
      <c r="AQ141" s="398"/>
      <c r="AR141" s="398"/>
      <c r="AS141" s="398"/>
      <c r="AT141" s="398"/>
      <c r="AU141" s="394"/>
      <c r="AV141" s="399"/>
      <c r="AW141" s="306"/>
      <c r="AX141" s="394"/>
      <c r="AY141" s="400"/>
      <c r="AZ141" s="336"/>
      <c r="BA141" s="336"/>
      <c r="BB141" s="336"/>
      <c r="BC141" s="336"/>
      <c r="BD141" s="336"/>
      <c r="BE141" s="401"/>
      <c r="BF141" s="341"/>
      <c r="BG141" s="341"/>
      <c r="BH141" s="402"/>
      <c r="BI141" s="403"/>
      <c r="BJ141" s="404"/>
      <c r="BK141" s="405"/>
      <c r="BL141" s="405"/>
      <c r="BM141" s="405"/>
      <c r="BN141" s="406"/>
    </row>
    <row r="142" ht="18.75" customHeight="1">
      <c r="A142" s="390" t="str">
        <f t="shared" si="3"/>
        <v/>
      </c>
      <c r="B142" s="391"/>
      <c r="C142" s="337"/>
      <c r="D142" s="337"/>
      <c r="E142" s="338" t="str">
        <f t="shared" si="8"/>
        <v/>
      </c>
      <c r="F142" s="392"/>
      <c r="G142" s="393"/>
      <c r="H142" s="341" t="str">
        <f t="array" ref="H142">IF(D142="","",XLOOKUP(D142,'Master Data'!K:K,'Master Data'!N:N,"Input in Master Data",0,1))</f>
        <v/>
      </c>
      <c r="I142" s="341" t="str">
        <f t="array" ref="I142">IF(D142="","",XLOOKUP(D142,'Master Data'!K:K,'Master Data'!O:O,"Input in Master Data",0,1))</f>
        <v/>
      </c>
      <c r="J142" s="341" t="str">
        <f t="array" ref="J142">if(V142="","",XLOOKUP(V142,Master[Company],Master[Blow],"Unknown",0,1))</f>
        <v/>
      </c>
      <c r="K142" s="341" t="str">
        <f t="array" ref="K142">if(V142="","",XLOOKUP(V142,Master[Company],Master[Pigging],"Unknown",0,1))</f>
        <v/>
      </c>
      <c r="L142" s="341" t="str">
        <f t="array" ref="L142">if(V142="","",XLOOKUP(V142,Master[Company],Master[Load Method],"Unknown",0,1))</f>
        <v/>
      </c>
      <c r="M142" s="341" t="str">
        <f t="array" ref="M142">if(V142="","",XLOOKUP(V142,Master[Company],Master[Line Distance],"Unknown",0,1))</f>
        <v/>
      </c>
      <c r="N142" s="394"/>
      <c r="O142" s="341"/>
      <c r="P142" s="336"/>
      <c r="Q142" s="341" t="str">
        <f t="array" ref="Q142">if(V142="","",XLOOKUP(V142,Master[Company],Master[Terms],"NA",0,1))</f>
        <v/>
      </c>
      <c r="R142" s="341" t="str">
        <f t="shared" si="9"/>
        <v/>
      </c>
      <c r="S142" s="341" t="str">
        <f t="array" ref="S142">if(V142="","",XLOOKUP(V142,Master[Company],Master[Group],"NA",0,1))</f>
        <v/>
      </c>
      <c r="T142" s="341" t="str">
        <f t="array" ref="T142">if(V142="","",XLOOKUP(V142,Master[Company],Master[Loading Location],"NA",0,1))</f>
        <v/>
      </c>
      <c r="U142" s="341" t="str">
        <f t="array" ref="U142">if(V142="","",XLOOKUP(V142,Master[Company],Master[Acronym],"NA",0,1))</f>
        <v/>
      </c>
      <c r="V142" s="336"/>
      <c r="W142" s="395"/>
      <c r="X142" s="395"/>
      <c r="Y142" s="336" t="str">
        <f t="shared" si="10"/>
        <v/>
      </c>
      <c r="Z142" s="341" t="str">
        <f t="shared" si="11"/>
        <v/>
      </c>
      <c r="AA142" s="336"/>
      <c r="AB142" s="341"/>
      <c r="AC142" s="341"/>
      <c r="AD142" s="394"/>
      <c r="AE142" s="396"/>
      <c r="AF142" s="396"/>
      <c r="AG142" s="396"/>
      <c r="AH142" s="396"/>
      <c r="AI142" s="396"/>
      <c r="AJ142" s="396"/>
      <c r="AK142" s="396"/>
      <c r="AL142" s="397"/>
      <c r="AM142" s="398"/>
      <c r="AN142" s="398"/>
      <c r="AO142" s="398"/>
      <c r="AP142" s="398"/>
      <c r="AQ142" s="398"/>
      <c r="AR142" s="398"/>
      <c r="AS142" s="398"/>
      <c r="AT142" s="398"/>
      <c r="AU142" s="394"/>
      <c r="AV142" s="399"/>
      <c r="AW142" s="306"/>
      <c r="AX142" s="394"/>
      <c r="AY142" s="400"/>
      <c r="AZ142" s="336"/>
      <c r="BA142" s="336"/>
      <c r="BB142" s="336"/>
      <c r="BC142" s="336"/>
      <c r="BD142" s="336"/>
      <c r="BE142" s="401"/>
      <c r="BF142" s="341"/>
      <c r="BG142" s="341"/>
      <c r="BH142" s="402"/>
      <c r="BI142" s="403"/>
      <c r="BJ142" s="404"/>
      <c r="BK142" s="405"/>
      <c r="BL142" s="405"/>
      <c r="BM142" s="405"/>
      <c r="BN142" s="406"/>
    </row>
    <row r="143" ht="18.75" customHeight="1">
      <c r="A143" s="390" t="str">
        <f t="shared" si="3"/>
        <v/>
      </c>
      <c r="B143" s="391"/>
      <c r="C143" s="337"/>
      <c r="D143" s="337"/>
      <c r="E143" s="338" t="str">
        <f t="shared" si="8"/>
        <v/>
      </c>
      <c r="F143" s="392"/>
      <c r="G143" s="393"/>
      <c r="H143" s="341" t="str">
        <f t="array" ref="H143">IF(D143="","",XLOOKUP(D143,'Master Data'!K:K,'Master Data'!N:N,"Input in Master Data",0,1))</f>
        <v/>
      </c>
      <c r="I143" s="341" t="str">
        <f t="array" ref="I143">IF(D143="","",XLOOKUP(D143,'Master Data'!K:K,'Master Data'!O:O,"Input in Master Data",0,1))</f>
        <v/>
      </c>
      <c r="J143" s="341" t="str">
        <f t="array" ref="J143">if(V143="","",XLOOKUP(V143,Master[Company],Master[Blow],"Unknown",0,1))</f>
        <v/>
      </c>
      <c r="K143" s="341" t="str">
        <f t="array" ref="K143">if(V143="","",XLOOKUP(V143,Master[Company],Master[Pigging],"Unknown",0,1))</f>
        <v/>
      </c>
      <c r="L143" s="341" t="str">
        <f t="array" ref="L143">if(V143="","",XLOOKUP(V143,Master[Company],Master[Load Method],"Unknown",0,1))</f>
        <v/>
      </c>
      <c r="M143" s="341" t="str">
        <f t="array" ref="M143">if(V143="","",XLOOKUP(V143,Master[Company],Master[Line Distance],"Unknown",0,1))</f>
        <v/>
      </c>
      <c r="N143" s="394"/>
      <c r="O143" s="341"/>
      <c r="P143" s="336"/>
      <c r="Q143" s="341" t="str">
        <f t="array" ref="Q143">if(V143="","",XLOOKUP(V143,Master[Company],Master[Terms],"NA",0,1))</f>
        <v/>
      </c>
      <c r="R143" s="341" t="str">
        <f t="shared" si="9"/>
        <v/>
      </c>
      <c r="S143" s="341" t="str">
        <f t="array" ref="S143">if(V143="","",XLOOKUP(V143,Master[Company],Master[Group],"NA",0,1))</f>
        <v/>
      </c>
      <c r="T143" s="341" t="str">
        <f t="array" ref="T143">if(V143="","",XLOOKUP(V143,Master[Company],Master[Loading Location],"NA",0,1))</f>
        <v/>
      </c>
      <c r="U143" s="341" t="str">
        <f t="array" ref="U143">if(V143="","",XLOOKUP(V143,Master[Company],Master[Acronym],"NA",0,1))</f>
        <v/>
      </c>
      <c r="V143" s="336"/>
      <c r="W143" s="395"/>
      <c r="X143" s="395"/>
      <c r="Y143" s="336" t="str">
        <f t="shared" si="10"/>
        <v/>
      </c>
      <c r="Z143" s="341" t="str">
        <f t="shared" si="11"/>
        <v/>
      </c>
      <c r="AA143" s="336"/>
      <c r="AB143" s="341"/>
      <c r="AC143" s="341"/>
      <c r="AD143" s="394"/>
      <c r="AE143" s="396"/>
      <c r="AF143" s="396"/>
      <c r="AG143" s="396"/>
      <c r="AH143" s="396"/>
      <c r="AI143" s="396"/>
      <c r="AJ143" s="396"/>
      <c r="AK143" s="396"/>
      <c r="AL143" s="397"/>
      <c r="AM143" s="398"/>
      <c r="AN143" s="398"/>
      <c r="AO143" s="398"/>
      <c r="AP143" s="398"/>
      <c r="AQ143" s="398"/>
      <c r="AR143" s="398"/>
      <c r="AS143" s="398"/>
      <c r="AT143" s="398"/>
      <c r="AU143" s="394"/>
      <c r="AV143" s="399"/>
      <c r="AW143" s="306"/>
      <c r="AX143" s="394"/>
      <c r="AY143" s="400"/>
      <c r="AZ143" s="336"/>
      <c r="BA143" s="336"/>
      <c r="BB143" s="336"/>
      <c r="BC143" s="336"/>
      <c r="BD143" s="336"/>
      <c r="BE143" s="401"/>
      <c r="BF143" s="341"/>
      <c r="BG143" s="341"/>
      <c r="BH143" s="402"/>
      <c r="BI143" s="403"/>
      <c r="BJ143" s="404"/>
      <c r="BK143" s="405"/>
      <c r="BL143" s="405"/>
      <c r="BM143" s="405"/>
      <c r="BN143" s="406"/>
    </row>
    <row r="144" ht="18.75" customHeight="1">
      <c r="A144" s="390" t="str">
        <f t="shared" si="3"/>
        <v/>
      </c>
      <c r="B144" s="391"/>
      <c r="C144" s="337"/>
      <c r="D144" s="337"/>
      <c r="E144" s="338" t="str">
        <f t="shared" si="8"/>
        <v/>
      </c>
      <c r="F144" s="392"/>
      <c r="G144" s="393"/>
      <c r="H144" s="341" t="str">
        <f t="array" ref="H144">IF(D144="","",XLOOKUP(D144,'Master Data'!K:K,'Master Data'!N:N,"Input in Master Data",0,1))</f>
        <v/>
      </c>
      <c r="I144" s="341" t="str">
        <f t="array" ref="I144">IF(D144="","",XLOOKUP(D144,'Master Data'!K:K,'Master Data'!O:O,"Input in Master Data",0,1))</f>
        <v/>
      </c>
      <c r="J144" s="341" t="str">
        <f t="array" ref="J144">if(V144="","",XLOOKUP(V144,Master[Company],Master[Blow],"Unknown",0,1))</f>
        <v/>
      </c>
      <c r="K144" s="341" t="str">
        <f t="array" ref="K144">if(V144="","",XLOOKUP(V144,Master[Company],Master[Pigging],"Unknown",0,1))</f>
        <v/>
      </c>
      <c r="L144" s="341" t="str">
        <f t="array" ref="L144">if(V144="","",XLOOKUP(V144,Master[Company],Master[Load Method],"Unknown",0,1))</f>
        <v/>
      </c>
      <c r="M144" s="341" t="str">
        <f t="array" ref="M144">if(V144="","",XLOOKUP(V144,Master[Company],Master[Line Distance],"Unknown",0,1))</f>
        <v/>
      </c>
      <c r="N144" s="394"/>
      <c r="O144" s="341"/>
      <c r="P144" s="336"/>
      <c r="Q144" s="341" t="str">
        <f t="array" ref="Q144">if(V144="","",XLOOKUP(V144,Master[Company],Master[Terms],"NA",0,1))</f>
        <v/>
      </c>
      <c r="R144" s="341" t="str">
        <f t="shared" si="9"/>
        <v/>
      </c>
      <c r="S144" s="341" t="str">
        <f t="array" ref="S144">if(V144="","",XLOOKUP(V144,Master[Company],Master[Group],"NA",0,1))</f>
        <v/>
      </c>
      <c r="T144" s="341" t="str">
        <f t="array" ref="T144">if(V144="","",XLOOKUP(V144,Master[Company],Master[Loading Location],"NA",0,1))</f>
        <v/>
      </c>
      <c r="U144" s="341" t="str">
        <f t="array" ref="U144">if(V144="","",XLOOKUP(V144,Master[Company],Master[Acronym],"NA",0,1))</f>
        <v/>
      </c>
      <c r="V144" s="336"/>
      <c r="W144" s="395"/>
      <c r="X144" s="395"/>
      <c r="Y144" s="336" t="str">
        <f t="shared" si="10"/>
        <v/>
      </c>
      <c r="Z144" s="341" t="str">
        <f t="shared" si="11"/>
        <v/>
      </c>
      <c r="AA144" s="336"/>
      <c r="AB144" s="341"/>
      <c r="AC144" s="341"/>
      <c r="AD144" s="394"/>
      <c r="AE144" s="396"/>
      <c r="AF144" s="396"/>
      <c r="AG144" s="396"/>
      <c r="AH144" s="396"/>
      <c r="AI144" s="396"/>
      <c r="AJ144" s="396"/>
      <c r="AK144" s="396"/>
      <c r="AL144" s="397"/>
      <c r="AM144" s="398"/>
      <c r="AN144" s="398"/>
      <c r="AO144" s="398"/>
      <c r="AP144" s="398"/>
      <c r="AQ144" s="398"/>
      <c r="AR144" s="398"/>
      <c r="AS144" s="398"/>
      <c r="AT144" s="398"/>
      <c r="AU144" s="394"/>
      <c r="AV144" s="399"/>
      <c r="AW144" s="306"/>
      <c r="AX144" s="394"/>
      <c r="AY144" s="400"/>
      <c r="AZ144" s="336"/>
      <c r="BA144" s="336"/>
      <c r="BB144" s="336"/>
      <c r="BC144" s="336"/>
      <c r="BD144" s="336"/>
      <c r="BE144" s="401"/>
      <c r="BF144" s="341"/>
      <c r="BG144" s="341"/>
      <c r="BH144" s="402"/>
      <c r="BI144" s="403"/>
      <c r="BJ144" s="404"/>
      <c r="BK144" s="405"/>
      <c r="BL144" s="405"/>
      <c r="BM144" s="405"/>
      <c r="BN144" s="406"/>
    </row>
    <row r="145" ht="18.75" customHeight="1">
      <c r="A145" s="390" t="str">
        <f t="shared" si="3"/>
        <v/>
      </c>
      <c r="B145" s="391"/>
      <c r="C145" s="337"/>
      <c r="D145" s="337"/>
      <c r="E145" s="338" t="str">
        <f t="shared" si="8"/>
        <v/>
      </c>
      <c r="F145" s="392"/>
      <c r="G145" s="393"/>
      <c r="H145" s="341" t="str">
        <f t="array" ref="H145">IF(D145="","",XLOOKUP(D145,'Master Data'!K:K,'Master Data'!N:N,"Input in Master Data",0,1))</f>
        <v/>
      </c>
      <c r="I145" s="341" t="str">
        <f t="array" ref="I145">IF(D145="","",XLOOKUP(D145,'Master Data'!K:K,'Master Data'!O:O,"Input in Master Data",0,1))</f>
        <v/>
      </c>
      <c r="J145" s="341" t="str">
        <f t="array" ref="J145">if(V145="","",XLOOKUP(V145,Master[Company],Master[Blow],"Unknown",0,1))</f>
        <v/>
      </c>
      <c r="K145" s="341" t="str">
        <f t="array" ref="K145">if(V145="","",XLOOKUP(V145,Master[Company],Master[Pigging],"Unknown",0,1))</f>
        <v/>
      </c>
      <c r="L145" s="341" t="str">
        <f t="array" ref="L145">if(V145="","",XLOOKUP(V145,Master[Company],Master[Load Method],"Unknown",0,1))</f>
        <v/>
      </c>
      <c r="M145" s="341" t="str">
        <f t="array" ref="M145">if(V145="","",XLOOKUP(V145,Master[Company],Master[Line Distance],"Unknown",0,1))</f>
        <v/>
      </c>
      <c r="N145" s="394"/>
      <c r="O145" s="341"/>
      <c r="P145" s="336"/>
      <c r="Q145" s="341" t="str">
        <f t="array" ref="Q145">if(V145="","",XLOOKUP(V145,Master[Company],Master[Terms],"NA",0,1))</f>
        <v/>
      </c>
      <c r="R145" s="341" t="str">
        <f t="shared" si="9"/>
        <v/>
      </c>
      <c r="S145" s="341" t="str">
        <f t="array" ref="S145">if(V145="","",XLOOKUP(V145,Master[Company],Master[Group],"NA",0,1))</f>
        <v/>
      </c>
      <c r="T145" s="341" t="str">
        <f t="array" ref="T145">if(V145="","",XLOOKUP(V145,Master[Company],Master[Loading Location],"NA",0,1))</f>
        <v/>
      </c>
      <c r="U145" s="341" t="str">
        <f t="array" ref="U145">if(V145="","",XLOOKUP(V145,Master[Company],Master[Acronym],"NA",0,1))</f>
        <v/>
      </c>
      <c r="V145" s="336"/>
      <c r="W145" s="395"/>
      <c r="X145" s="395"/>
      <c r="Y145" s="336" t="str">
        <f t="shared" si="10"/>
        <v/>
      </c>
      <c r="Z145" s="341" t="str">
        <f t="shared" si="11"/>
        <v/>
      </c>
      <c r="AA145" s="336"/>
      <c r="AB145" s="341"/>
      <c r="AC145" s="341"/>
      <c r="AD145" s="394"/>
      <c r="AE145" s="396"/>
      <c r="AF145" s="396"/>
      <c r="AG145" s="396"/>
      <c r="AH145" s="396"/>
      <c r="AI145" s="396"/>
      <c r="AJ145" s="396"/>
      <c r="AK145" s="396"/>
      <c r="AL145" s="397"/>
      <c r="AM145" s="398"/>
      <c r="AN145" s="398"/>
      <c r="AO145" s="398"/>
      <c r="AP145" s="398"/>
      <c r="AQ145" s="398"/>
      <c r="AR145" s="398"/>
      <c r="AS145" s="398"/>
      <c r="AT145" s="398"/>
      <c r="AU145" s="394"/>
      <c r="AV145" s="399"/>
      <c r="AW145" s="306"/>
      <c r="AX145" s="394"/>
      <c r="AY145" s="400"/>
      <c r="AZ145" s="336"/>
      <c r="BA145" s="336"/>
      <c r="BB145" s="336"/>
      <c r="BC145" s="336"/>
      <c r="BD145" s="336"/>
      <c r="BE145" s="401"/>
      <c r="BF145" s="341"/>
      <c r="BG145" s="341"/>
      <c r="BH145" s="402"/>
      <c r="BI145" s="403"/>
      <c r="BJ145" s="404"/>
      <c r="BK145" s="405"/>
      <c r="BL145" s="405"/>
      <c r="BM145" s="405"/>
      <c r="BN145" s="406"/>
    </row>
    <row r="146" ht="18.75" customHeight="1">
      <c r="A146" s="390" t="str">
        <f t="shared" si="3"/>
        <v/>
      </c>
      <c r="B146" s="391"/>
      <c r="C146" s="337"/>
      <c r="D146" s="337"/>
      <c r="E146" s="338" t="str">
        <f t="shared" si="8"/>
        <v/>
      </c>
      <c r="F146" s="392"/>
      <c r="G146" s="393"/>
      <c r="H146" s="341" t="str">
        <f t="array" ref="H146">IF(D146="","",XLOOKUP(D146,'Master Data'!K:K,'Master Data'!N:N,"Input in Master Data",0,1))</f>
        <v/>
      </c>
      <c r="I146" s="341" t="str">
        <f t="array" ref="I146">IF(D146="","",XLOOKUP(D146,'Master Data'!K:K,'Master Data'!O:O,"Input in Master Data",0,1))</f>
        <v/>
      </c>
      <c r="J146" s="341" t="str">
        <f t="array" ref="J146">if(V146="","",XLOOKUP(V146,Master[Company],Master[Blow],"Unknown",0,1))</f>
        <v/>
      </c>
      <c r="K146" s="341" t="str">
        <f t="array" ref="K146">if(V146="","",XLOOKUP(V146,Master[Company],Master[Pigging],"Unknown",0,1))</f>
        <v/>
      </c>
      <c r="L146" s="341" t="str">
        <f t="array" ref="L146">if(V146="","",XLOOKUP(V146,Master[Company],Master[Load Method],"Unknown",0,1))</f>
        <v/>
      </c>
      <c r="M146" s="341" t="str">
        <f t="array" ref="M146">if(V146="","",XLOOKUP(V146,Master[Company],Master[Line Distance],"Unknown",0,1))</f>
        <v/>
      </c>
      <c r="N146" s="394"/>
      <c r="O146" s="341"/>
      <c r="P146" s="336"/>
      <c r="Q146" s="341" t="str">
        <f t="array" ref="Q146">if(V146="","",XLOOKUP(V146,Master[Company],Master[Terms],"NA",0,1))</f>
        <v/>
      </c>
      <c r="R146" s="341" t="str">
        <f t="shared" si="9"/>
        <v/>
      </c>
      <c r="S146" s="341" t="str">
        <f t="array" ref="S146">if(V146="","",XLOOKUP(V146,Master[Company],Master[Group],"NA",0,1))</f>
        <v/>
      </c>
      <c r="T146" s="341" t="str">
        <f t="array" ref="T146">if(V146="","",XLOOKUP(V146,Master[Company],Master[Loading Location],"NA",0,1))</f>
        <v/>
      </c>
      <c r="U146" s="341" t="str">
        <f t="array" ref="U146">if(V146="","",XLOOKUP(V146,Master[Company],Master[Acronym],"NA",0,1))</f>
        <v/>
      </c>
      <c r="V146" s="336"/>
      <c r="W146" s="395"/>
      <c r="X146" s="395"/>
      <c r="Y146" s="336" t="str">
        <f t="shared" si="10"/>
        <v/>
      </c>
      <c r="Z146" s="341" t="str">
        <f t="shared" si="11"/>
        <v/>
      </c>
      <c r="AA146" s="336"/>
      <c r="AB146" s="341"/>
      <c r="AC146" s="341"/>
      <c r="AD146" s="394"/>
      <c r="AE146" s="396"/>
      <c r="AF146" s="396"/>
      <c r="AG146" s="396"/>
      <c r="AH146" s="396"/>
      <c r="AI146" s="396"/>
      <c r="AJ146" s="396"/>
      <c r="AK146" s="396"/>
      <c r="AL146" s="397"/>
      <c r="AM146" s="398"/>
      <c r="AN146" s="398"/>
      <c r="AO146" s="398"/>
      <c r="AP146" s="398"/>
      <c r="AQ146" s="398"/>
      <c r="AR146" s="398"/>
      <c r="AS146" s="398"/>
      <c r="AT146" s="398"/>
      <c r="AU146" s="394"/>
      <c r="AV146" s="399"/>
      <c r="AW146" s="306"/>
      <c r="AX146" s="394"/>
      <c r="AY146" s="400"/>
      <c r="AZ146" s="336"/>
      <c r="BA146" s="336"/>
      <c r="BB146" s="336"/>
      <c r="BC146" s="336"/>
      <c r="BD146" s="336"/>
      <c r="BE146" s="401"/>
      <c r="BF146" s="341"/>
      <c r="BG146" s="341"/>
      <c r="BH146" s="402"/>
      <c r="BI146" s="403"/>
      <c r="BJ146" s="404"/>
      <c r="BK146" s="405"/>
      <c r="BL146" s="405"/>
      <c r="BM146" s="405"/>
      <c r="BN146" s="406"/>
    </row>
    <row r="147" ht="18.75" customHeight="1">
      <c r="A147" s="390" t="str">
        <f t="shared" si="3"/>
        <v/>
      </c>
      <c r="B147" s="391"/>
      <c r="C147" s="337"/>
      <c r="D147" s="337"/>
      <c r="E147" s="338" t="str">
        <f t="shared" si="8"/>
        <v/>
      </c>
      <c r="F147" s="392"/>
      <c r="G147" s="393"/>
      <c r="H147" s="341" t="str">
        <f t="array" ref="H147">IF(D147="","",XLOOKUP(D147,'Master Data'!K:K,'Master Data'!N:N,"Input in Master Data",0,1))</f>
        <v/>
      </c>
      <c r="I147" s="341" t="str">
        <f t="array" ref="I147">IF(D147="","",XLOOKUP(D147,'Master Data'!K:K,'Master Data'!O:O,"Input in Master Data",0,1))</f>
        <v/>
      </c>
      <c r="J147" s="341" t="str">
        <f t="array" ref="J147">if(V147="","",XLOOKUP(V147,Master[Company],Master[Blow],"Unknown",0,1))</f>
        <v/>
      </c>
      <c r="K147" s="341" t="str">
        <f t="array" ref="K147">if(V147="","",XLOOKUP(V147,Master[Company],Master[Pigging],"Unknown",0,1))</f>
        <v/>
      </c>
      <c r="L147" s="341" t="str">
        <f t="array" ref="L147">if(V147="","",XLOOKUP(V147,Master[Company],Master[Load Method],"Unknown",0,1))</f>
        <v/>
      </c>
      <c r="M147" s="341" t="str">
        <f t="array" ref="M147">if(V147="","",XLOOKUP(V147,Master[Company],Master[Line Distance],"Unknown",0,1))</f>
        <v/>
      </c>
      <c r="N147" s="394"/>
      <c r="O147" s="341"/>
      <c r="P147" s="336"/>
      <c r="Q147" s="341" t="str">
        <f t="array" ref="Q147">if(V147="","",XLOOKUP(V147,Master[Company],Master[Terms],"NA",0,1))</f>
        <v/>
      </c>
      <c r="R147" s="341" t="str">
        <f t="shared" si="9"/>
        <v/>
      </c>
      <c r="S147" s="341" t="str">
        <f t="array" ref="S147">if(V147="","",XLOOKUP(V147,Master[Company],Master[Group],"NA",0,1))</f>
        <v/>
      </c>
      <c r="T147" s="341" t="str">
        <f t="array" ref="T147">if(V147="","",XLOOKUP(V147,Master[Company],Master[Loading Location],"NA",0,1))</f>
        <v/>
      </c>
      <c r="U147" s="341" t="str">
        <f t="array" ref="U147">if(V147="","",XLOOKUP(V147,Master[Company],Master[Acronym],"NA",0,1))</f>
        <v/>
      </c>
      <c r="V147" s="336"/>
      <c r="W147" s="395"/>
      <c r="X147" s="395"/>
      <c r="Y147" s="336" t="str">
        <f t="shared" si="10"/>
        <v/>
      </c>
      <c r="Z147" s="341" t="str">
        <f t="shared" si="11"/>
        <v/>
      </c>
      <c r="AA147" s="336"/>
      <c r="AB147" s="341"/>
      <c r="AC147" s="341"/>
      <c r="AD147" s="394"/>
      <c r="AE147" s="396"/>
      <c r="AF147" s="396"/>
      <c r="AG147" s="396"/>
      <c r="AH147" s="396"/>
      <c r="AI147" s="396"/>
      <c r="AJ147" s="396"/>
      <c r="AK147" s="396"/>
      <c r="AL147" s="397"/>
      <c r="AM147" s="398"/>
      <c r="AN147" s="398"/>
      <c r="AO147" s="398"/>
      <c r="AP147" s="398"/>
      <c r="AQ147" s="398"/>
      <c r="AR147" s="398"/>
      <c r="AS147" s="398"/>
      <c r="AT147" s="398"/>
      <c r="AU147" s="394"/>
      <c r="AV147" s="399"/>
      <c r="AW147" s="306"/>
      <c r="AX147" s="394"/>
      <c r="AY147" s="400"/>
      <c r="AZ147" s="336"/>
      <c r="BA147" s="336"/>
      <c r="BB147" s="336"/>
      <c r="BC147" s="336"/>
      <c r="BD147" s="336"/>
      <c r="BE147" s="401"/>
      <c r="BF147" s="341"/>
      <c r="BG147" s="341"/>
      <c r="BH147" s="402"/>
      <c r="BI147" s="403"/>
      <c r="BJ147" s="404"/>
      <c r="BK147" s="405"/>
      <c r="BL147" s="405"/>
      <c r="BM147" s="405"/>
      <c r="BN147" s="406"/>
    </row>
    <row r="148" ht="18.75" customHeight="1">
      <c r="A148" s="390" t="str">
        <f t="shared" si="3"/>
        <v/>
      </c>
      <c r="B148" s="391"/>
      <c r="C148" s="337"/>
      <c r="D148" s="337"/>
      <c r="E148" s="338" t="str">
        <f t="shared" si="8"/>
        <v/>
      </c>
      <c r="F148" s="392"/>
      <c r="G148" s="393"/>
      <c r="H148" s="341" t="str">
        <f t="array" ref="H148">IF(D148="","",XLOOKUP(D148,'Master Data'!K:K,'Master Data'!N:N,"Input in Master Data",0,1))</f>
        <v/>
      </c>
      <c r="I148" s="341" t="str">
        <f t="array" ref="I148">IF(D148="","",XLOOKUP(D148,'Master Data'!K:K,'Master Data'!O:O,"Input in Master Data",0,1))</f>
        <v/>
      </c>
      <c r="J148" s="341" t="str">
        <f t="array" ref="J148">if(V148="","",XLOOKUP(V148,Master[Company],Master[Blow],"Unknown",0,1))</f>
        <v/>
      </c>
      <c r="K148" s="341" t="str">
        <f t="array" ref="K148">if(V148="","",XLOOKUP(V148,Master[Company],Master[Pigging],"Unknown",0,1))</f>
        <v/>
      </c>
      <c r="L148" s="341" t="str">
        <f t="array" ref="L148">if(V148="","",XLOOKUP(V148,Master[Company],Master[Load Method],"Unknown",0,1))</f>
        <v/>
      </c>
      <c r="M148" s="341" t="str">
        <f t="array" ref="M148">if(V148="","",XLOOKUP(V148,Master[Company],Master[Line Distance],"Unknown",0,1))</f>
        <v/>
      </c>
      <c r="N148" s="394"/>
      <c r="O148" s="341"/>
      <c r="P148" s="336"/>
      <c r="Q148" s="341" t="str">
        <f t="array" ref="Q148">if(V148="","",XLOOKUP(V148,Master[Company],Master[Terms],"NA",0,1))</f>
        <v/>
      </c>
      <c r="R148" s="341" t="str">
        <f t="shared" si="9"/>
        <v/>
      </c>
      <c r="S148" s="341" t="str">
        <f t="array" ref="S148">if(V148="","",XLOOKUP(V148,Master[Company],Master[Group],"NA",0,1))</f>
        <v/>
      </c>
      <c r="T148" s="341" t="str">
        <f t="array" ref="T148">if(V148="","",XLOOKUP(V148,Master[Company],Master[Loading Location],"NA",0,1))</f>
        <v/>
      </c>
      <c r="U148" s="341" t="str">
        <f t="array" ref="U148">if(V148="","",XLOOKUP(V148,Master[Company],Master[Acronym],"NA",0,1))</f>
        <v/>
      </c>
      <c r="V148" s="336"/>
      <c r="W148" s="395"/>
      <c r="X148" s="395"/>
      <c r="Y148" s="336" t="str">
        <f t="shared" si="10"/>
        <v/>
      </c>
      <c r="Z148" s="341" t="str">
        <f t="shared" si="11"/>
        <v/>
      </c>
      <c r="AA148" s="336"/>
      <c r="AB148" s="341"/>
      <c r="AC148" s="341"/>
      <c r="AD148" s="394"/>
      <c r="AE148" s="396"/>
      <c r="AF148" s="396"/>
      <c r="AG148" s="396"/>
      <c r="AH148" s="396"/>
      <c r="AI148" s="396"/>
      <c r="AJ148" s="396"/>
      <c r="AK148" s="396"/>
      <c r="AL148" s="397"/>
      <c r="AM148" s="398"/>
      <c r="AN148" s="398"/>
      <c r="AO148" s="398"/>
      <c r="AP148" s="398"/>
      <c r="AQ148" s="398"/>
      <c r="AR148" s="398"/>
      <c r="AS148" s="398"/>
      <c r="AT148" s="398"/>
      <c r="AU148" s="394"/>
      <c r="AV148" s="399"/>
      <c r="AW148" s="306"/>
      <c r="AX148" s="394"/>
      <c r="AY148" s="400"/>
      <c r="AZ148" s="336"/>
      <c r="BA148" s="336"/>
      <c r="BB148" s="336"/>
      <c r="BC148" s="336"/>
      <c r="BD148" s="336"/>
      <c r="BE148" s="401"/>
      <c r="BF148" s="341"/>
      <c r="BG148" s="341"/>
      <c r="BH148" s="402"/>
      <c r="BI148" s="403"/>
      <c r="BJ148" s="404"/>
      <c r="BK148" s="405"/>
      <c r="BL148" s="405"/>
      <c r="BM148" s="405"/>
      <c r="BN148" s="406"/>
    </row>
    <row r="149" ht="18.75" customHeight="1">
      <c r="A149" s="390" t="str">
        <f t="shared" si="3"/>
        <v/>
      </c>
      <c r="B149" s="391"/>
      <c r="C149" s="337"/>
      <c r="D149" s="337"/>
      <c r="E149" s="338" t="str">
        <f t="shared" si="8"/>
        <v/>
      </c>
      <c r="F149" s="392"/>
      <c r="G149" s="393"/>
      <c r="H149" s="341" t="str">
        <f t="array" ref="H149">IF(D149="","",XLOOKUP(D149,'Master Data'!K:K,'Master Data'!N:N,"Input in Master Data",0,1))</f>
        <v/>
      </c>
      <c r="I149" s="341" t="str">
        <f t="array" ref="I149">IF(D149="","",XLOOKUP(D149,'Master Data'!K:K,'Master Data'!O:O,"Input in Master Data",0,1))</f>
        <v/>
      </c>
      <c r="J149" s="341" t="str">
        <f t="array" ref="J149">if(V149="","",XLOOKUP(V149,Master[Company],Master[Blow],"Unknown",0,1))</f>
        <v/>
      </c>
      <c r="K149" s="341" t="str">
        <f t="array" ref="K149">if(V149="","",XLOOKUP(V149,Master[Company],Master[Pigging],"Unknown",0,1))</f>
        <v/>
      </c>
      <c r="L149" s="341" t="str">
        <f t="array" ref="L149">if(V149="","",XLOOKUP(V149,Master[Company],Master[Load Method],"Unknown",0,1))</f>
        <v/>
      </c>
      <c r="M149" s="341" t="str">
        <f t="array" ref="M149">if(V149="","",XLOOKUP(V149,Master[Company],Master[Line Distance],"Unknown",0,1))</f>
        <v/>
      </c>
      <c r="N149" s="394"/>
      <c r="O149" s="341"/>
      <c r="P149" s="336"/>
      <c r="Q149" s="341" t="str">
        <f t="array" ref="Q149">if(V149="","",XLOOKUP(V149,Master[Company],Master[Terms],"NA",0,1))</f>
        <v/>
      </c>
      <c r="R149" s="341" t="str">
        <f t="shared" si="9"/>
        <v/>
      </c>
      <c r="S149" s="341" t="str">
        <f t="array" ref="S149">if(V149="","",XLOOKUP(V149,Master[Company],Master[Group],"NA",0,1))</f>
        <v/>
      </c>
      <c r="T149" s="341" t="str">
        <f t="array" ref="T149">if(V149="","",XLOOKUP(V149,Master[Company],Master[Loading Location],"NA",0,1))</f>
        <v/>
      </c>
      <c r="U149" s="341" t="str">
        <f t="array" ref="U149">if(V149="","",XLOOKUP(V149,Master[Company],Master[Acronym],"NA",0,1))</f>
        <v/>
      </c>
      <c r="V149" s="336"/>
      <c r="W149" s="395"/>
      <c r="X149" s="395"/>
      <c r="Y149" s="336" t="str">
        <f t="shared" si="10"/>
        <v/>
      </c>
      <c r="Z149" s="341" t="str">
        <f t="shared" si="11"/>
        <v/>
      </c>
      <c r="AA149" s="336"/>
      <c r="AB149" s="341"/>
      <c r="AC149" s="341"/>
      <c r="AD149" s="394"/>
      <c r="AE149" s="396"/>
      <c r="AF149" s="396"/>
      <c r="AG149" s="396"/>
      <c r="AH149" s="396"/>
      <c r="AI149" s="396"/>
      <c r="AJ149" s="396"/>
      <c r="AK149" s="396"/>
      <c r="AL149" s="397"/>
      <c r="AM149" s="398"/>
      <c r="AN149" s="398"/>
      <c r="AO149" s="398"/>
      <c r="AP149" s="398"/>
      <c r="AQ149" s="398"/>
      <c r="AR149" s="398"/>
      <c r="AS149" s="398"/>
      <c r="AT149" s="398"/>
      <c r="AU149" s="394"/>
      <c r="AV149" s="399"/>
      <c r="AW149" s="306"/>
      <c r="AX149" s="394"/>
      <c r="AY149" s="400"/>
      <c r="AZ149" s="336"/>
      <c r="BA149" s="336"/>
      <c r="BB149" s="336"/>
      <c r="BC149" s="336"/>
      <c r="BD149" s="336"/>
      <c r="BE149" s="401"/>
      <c r="BF149" s="341"/>
      <c r="BG149" s="341"/>
      <c r="BH149" s="402"/>
      <c r="BI149" s="403"/>
      <c r="BJ149" s="404"/>
      <c r="BK149" s="405"/>
      <c r="BL149" s="405"/>
      <c r="BM149" s="405"/>
      <c r="BN149" s="406"/>
    </row>
    <row r="150" ht="18.75" customHeight="1">
      <c r="A150" s="390" t="str">
        <f t="shared" si="3"/>
        <v/>
      </c>
      <c r="B150" s="391"/>
      <c r="C150" s="337"/>
      <c r="D150" s="337"/>
      <c r="E150" s="338" t="str">
        <f t="shared" si="8"/>
        <v/>
      </c>
      <c r="F150" s="392"/>
      <c r="G150" s="393"/>
      <c r="H150" s="341" t="str">
        <f t="array" ref="H150">IF(D150="","",XLOOKUP(D150,'Master Data'!K:K,'Master Data'!N:N,"Input in Master Data",0,1))</f>
        <v/>
      </c>
      <c r="I150" s="341" t="str">
        <f t="array" ref="I150">IF(D150="","",XLOOKUP(D150,'Master Data'!K:K,'Master Data'!O:O,"Input in Master Data",0,1))</f>
        <v/>
      </c>
      <c r="J150" s="341" t="str">
        <f t="array" ref="J150">if(V150="","",XLOOKUP(V150,Master[Company],Master[Blow],"Unknown",0,1))</f>
        <v/>
      </c>
      <c r="K150" s="341" t="str">
        <f t="array" ref="K150">if(V150="","",XLOOKUP(V150,Master[Company],Master[Pigging],"Unknown",0,1))</f>
        <v/>
      </c>
      <c r="L150" s="341" t="str">
        <f t="array" ref="L150">if(V150="","",XLOOKUP(V150,Master[Company],Master[Load Method],"Unknown",0,1))</f>
        <v/>
      </c>
      <c r="M150" s="341" t="str">
        <f t="array" ref="M150">if(V150="","",XLOOKUP(V150,Master[Company],Master[Line Distance],"Unknown",0,1))</f>
        <v/>
      </c>
      <c r="N150" s="394"/>
      <c r="O150" s="341"/>
      <c r="P150" s="336"/>
      <c r="Q150" s="341" t="str">
        <f t="array" ref="Q150">if(V150="","",XLOOKUP(V150,Master[Company],Master[Terms],"NA",0,1))</f>
        <v/>
      </c>
      <c r="R150" s="341" t="str">
        <f t="shared" si="9"/>
        <v/>
      </c>
      <c r="S150" s="341" t="str">
        <f t="array" ref="S150">if(V150="","",XLOOKUP(V150,Master[Company],Master[Group],"NA",0,1))</f>
        <v/>
      </c>
      <c r="T150" s="341" t="str">
        <f t="array" ref="T150">if(V150="","",XLOOKUP(V150,Master[Company],Master[Loading Location],"NA",0,1))</f>
        <v/>
      </c>
      <c r="U150" s="341" t="str">
        <f t="array" ref="U150">if(V150="","",XLOOKUP(V150,Master[Company],Master[Acronym],"NA",0,1))</f>
        <v/>
      </c>
      <c r="V150" s="336"/>
      <c r="W150" s="395"/>
      <c r="X150" s="395"/>
      <c r="Y150" s="336" t="str">
        <f t="shared" si="10"/>
        <v/>
      </c>
      <c r="Z150" s="341" t="str">
        <f t="shared" si="11"/>
        <v/>
      </c>
      <c r="AA150" s="336"/>
      <c r="AB150" s="341"/>
      <c r="AC150" s="341"/>
      <c r="AD150" s="394"/>
      <c r="AE150" s="396"/>
      <c r="AF150" s="396"/>
      <c r="AG150" s="396"/>
      <c r="AH150" s="396"/>
      <c r="AI150" s="396"/>
      <c r="AJ150" s="396"/>
      <c r="AK150" s="396"/>
      <c r="AL150" s="397"/>
      <c r="AM150" s="398"/>
      <c r="AN150" s="398"/>
      <c r="AO150" s="398"/>
      <c r="AP150" s="398"/>
      <c r="AQ150" s="398"/>
      <c r="AR150" s="398"/>
      <c r="AS150" s="398"/>
      <c r="AT150" s="398"/>
      <c r="AU150" s="394"/>
      <c r="AV150" s="399"/>
      <c r="AW150" s="306"/>
      <c r="AX150" s="394"/>
      <c r="AY150" s="400"/>
      <c r="AZ150" s="336"/>
      <c r="BA150" s="336"/>
      <c r="BB150" s="336"/>
      <c r="BC150" s="336"/>
      <c r="BD150" s="336"/>
      <c r="BE150" s="401"/>
      <c r="BF150" s="341"/>
      <c r="BG150" s="341"/>
      <c r="BH150" s="402"/>
      <c r="BI150" s="403"/>
      <c r="BJ150" s="404"/>
      <c r="BK150" s="405"/>
      <c r="BL150" s="405"/>
      <c r="BM150" s="405"/>
      <c r="BN150" s="406"/>
    </row>
    <row r="151" ht="18.75" customHeight="1">
      <c r="A151" s="390" t="str">
        <f t="shared" si="3"/>
        <v/>
      </c>
      <c r="B151" s="391"/>
      <c r="C151" s="337"/>
      <c r="D151" s="337"/>
      <c r="E151" s="338" t="str">
        <f t="shared" si="8"/>
        <v/>
      </c>
      <c r="F151" s="392"/>
      <c r="G151" s="393"/>
      <c r="H151" s="341" t="str">
        <f t="array" ref="H151">IF(D151="","",XLOOKUP(D151,'Master Data'!K:K,'Master Data'!N:N,"Input in Master Data",0,1))</f>
        <v/>
      </c>
      <c r="I151" s="341" t="str">
        <f t="array" ref="I151">IF(D151="","",XLOOKUP(D151,'Master Data'!K:K,'Master Data'!O:O,"Input in Master Data",0,1))</f>
        <v/>
      </c>
      <c r="J151" s="341" t="str">
        <f t="array" ref="J151">if(V151="","",XLOOKUP(V151,Master[Company],Master[Blow],"Unknown",0,1))</f>
        <v/>
      </c>
      <c r="K151" s="341" t="str">
        <f t="array" ref="K151">if(V151="","",XLOOKUP(V151,Master[Company],Master[Pigging],"Unknown",0,1))</f>
        <v/>
      </c>
      <c r="L151" s="341" t="str">
        <f t="array" ref="L151">if(V151="","",XLOOKUP(V151,Master[Company],Master[Load Method],"Unknown",0,1))</f>
        <v/>
      </c>
      <c r="M151" s="341" t="str">
        <f t="array" ref="M151">if(V151="","",XLOOKUP(V151,Master[Company],Master[Line Distance],"Unknown",0,1))</f>
        <v/>
      </c>
      <c r="N151" s="394"/>
      <c r="O151" s="341"/>
      <c r="P151" s="336"/>
      <c r="Q151" s="341" t="str">
        <f t="array" ref="Q151">if(V151="","",XLOOKUP(V151,Master[Company],Master[Terms],"NA",0,1))</f>
        <v/>
      </c>
      <c r="R151" s="341" t="str">
        <f t="shared" si="9"/>
        <v/>
      </c>
      <c r="S151" s="341" t="str">
        <f t="array" ref="S151">if(V151="","",XLOOKUP(V151,Master[Company],Master[Group],"NA",0,1))</f>
        <v/>
      </c>
      <c r="T151" s="341" t="str">
        <f t="array" ref="T151">if(V151="","",XLOOKUP(V151,Master[Company],Master[Loading Location],"NA",0,1))</f>
        <v/>
      </c>
      <c r="U151" s="341" t="str">
        <f t="array" ref="U151">if(V151="","",XLOOKUP(V151,Master[Company],Master[Acronym],"NA",0,1))</f>
        <v/>
      </c>
      <c r="V151" s="336"/>
      <c r="W151" s="395"/>
      <c r="X151" s="395"/>
      <c r="Y151" s="336" t="str">
        <f t="shared" si="10"/>
        <v/>
      </c>
      <c r="Z151" s="341" t="str">
        <f t="shared" si="11"/>
        <v/>
      </c>
      <c r="AA151" s="336"/>
      <c r="AB151" s="341"/>
      <c r="AC151" s="341"/>
      <c r="AD151" s="394"/>
      <c r="AE151" s="396"/>
      <c r="AF151" s="396"/>
      <c r="AG151" s="396"/>
      <c r="AH151" s="396"/>
      <c r="AI151" s="396"/>
      <c r="AJ151" s="396"/>
      <c r="AK151" s="396"/>
      <c r="AL151" s="397"/>
      <c r="AM151" s="398"/>
      <c r="AN151" s="398"/>
      <c r="AO151" s="398"/>
      <c r="AP151" s="398"/>
      <c r="AQ151" s="398"/>
      <c r="AR151" s="398"/>
      <c r="AS151" s="398"/>
      <c r="AT151" s="398"/>
      <c r="AU151" s="394"/>
      <c r="AV151" s="399"/>
      <c r="AW151" s="306"/>
      <c r="AX151" s="394"/>
      <c r="AY151" s="400"/>
      <c r="AZ151" s="336"/>
      <c r="BA151" s="336"/>
      <c r="BB151" s="336"/>
      <c r="BC151" s="336"/>
      <c r="BD151" s="336"/>
      <c r="BE151" s="401"/>
      <c r="BF151" s="341"/>
      <c r="BG151" s="341"/>
      <c r="BH151" s="402"/>
      <c r="BI151" s="403"/>
      <c r="BJ151" s="404"/>
      <c r="BK151" s="405"/>
      <c r="BL151" s="405"/>
      <c r="BM151" s="405"/>
      <c r="BN151" s="406"/>
    </row>
    <row r="152" ht="18.75" customHeight="1">
      <c r="A152" s="390" t="str">
        <f t="shared" si="3"/>
        <v/>
      </c>
      <c r="B152" s="391"/>
      <c r="C152" s="337"/>
      <c r="D152" s="337"/>
      <c r="E152" s="338" t="str">
        <f t="shared" si="8"/>
        <v/>
      </c>
      <c r="F152" s="392"/>
      <c r="G152" s="393"/>
      <c r="H152" s="341" t="str">
        <f t="array" ref="H152">IF(D152="","",XLOOKUP(D152,'Master Data'!K:K,'Master Data'!N:N,"Input in Master Data",0,1))</f>
        <v/>
      </c>
      <c r="I152" s="341" t="str">
        <f t="array" ref="I152">IF(D152="","",XLOOKUP(D152,'Master Data'!K:K,'Master Data'!O:O,"Input in Master Data",0,1))</f>
        <v/>
      </c>
      <c r="J152" s="341" t="str">
        <f t="array" ref="J152">if(V152="","",XLOOKUP(V152,Master[Company],Master[Blow],"Unknown",0,1))</f>
        <v/>
      </c>
      <c r="K152" s="341" t="str">
        <f t="array" ref="K152">if(V152="","",XLOOKUP(V152,Master[Company],Master[Pigging],"Unknown",0,1))</f>
        <v/>
      </c>
      <c r="L152" s="341" t="str">
        <f t="array" ref="L152">if(V152="","",XLOOKUP(V152,Master[Company],Master[Load Method],"Unknown",0,1))</f>
        <v/>
      </c>
      <c r="M152" s="341" t="str">
        <f t="array" ref="M152">if(V152="","",XLOOKUP(V152,Master[Company],Master[Line Distance],"Unknown",0,1))</f>
        <v/>
      </c>
      <c r="N152" s="394"/>
      <c r="O152" s="341"/>
      <c r="P152" s="336"/>
      <c r="Q152" s="341" t="str">
        <f t="array" ref="Q152">if(V152="","",XLOOKUP(V152,Master[Company],Master[Terms],"NA",0,1))</f>
        <v/>
      </c>
      <c r="R152" s="341" t="str">
        <f t="shared" si="9"/>
        <v/>
      </c>
      <c r="S152" s="341" t="str">
        <f t="array" ref="S152">if(V152="","",XLOOKUP(V152,Master[Company],Master[Group],"NA",0,1))</f>
        <v/>
      </c>
      <c r="T152" s="341" t="str">
        <f t="array" ref="T152">if(V152="","",XLOOKUP(V152,Master[Company],Master[Loading Location],"NA",0,1))</f>
        <v/>
      </c>
      <c r="U152" s="341" t="str">
        <f t="array" ref="U152">if(V152="","",XLOOKUP(V152,Master[Company],Master[Acronym],"NA",0,1))</f>
        <v/>
      </c>
      <c r="V152" s="336"/>
      <c r="W152" s="395"/>
      <c r="X152" s="395"/>
      <c r="Y152" s="336" t="str">
        <f t="shared" si="10"/>
        <v/>
      </c>
      <c r="Z152" s="341" t="str">
        <f t="shared" si="11"/>
        <v/>
      </c>
      <c r="AA152" s="336"/>
      <c r="AB152" s="341"/>
      <c r="AC152" s="341"/>
      <c r="AD152" s="394"/>
      <c r="AE152" s="396"/>
      <c r="AF152" s="396"/>
      <c r="AG152" s="396"/>
      <c r="AH152" s="396"/>
      <c r="AI152" s="396"/>
      <c r="AJ152" s="396"/>
      <c r="AK152" s="396"/>
      <c r="AL152" s="397"/>
      <c r="AM152" s="398"/>
      <c r="AN152" s="398"/>
      <c r="AO152" s="398"/>
      <c r="AP152" s="398"/>
      <c r="AQ152" s="398"/>
      <c r="AR152" s="398"/>
      <c r="AS152" s="398"/>
      <c r="AT152" s="398"/>
      <c r="AU152" s="394"/>
      <c r="AV152" s="399"/>
      <c r="AW152" s="306"/>
      <c r="AX152" s="394"/>
      <c r="AY152" s="400"/>
      <c r="AZ152" s="336"/>
      <c r="BA152" s="336"/>
      <c r="BB152" s="336"/>
      <c r="BC152" s="336"/>
      <c r="BD152" s="336"/>
      <c r="BE152" s="401"/>
      <c r="BF152" s="341"/>
      <c r="BG152" s="341"/>
      <c r="BH152" s="402"/>
      <c r="BI152" s="403"/>
      <c r="BJ152" s="404"/>
      <c r="BK152" s="405"/>
      <c r="BL152" s="405"/>
      <c r="BM152" s="405"/>
      <c r="BN152" s="406"/>
    </row>
    <row r="153" ht="18.75" customHeight="1">
      <c r="A153" s="390" t="str">
        <f t="shared" si="3"/>
        <v/>
      </c>
      <c r="B153" s="391"/>
      <c r="C153" s="337"/>
      <c r="D153" s="337"/>
      <c r="E153" s="338" t="str">
        <f t="shared" si="8"/>
        <v/>
      </c>
      <c r="F153" s="392"/>
      <c r="G153" s="393"/>
      <c r="H153" s="341" t="str">
        <f t="array" ref="H153">IF(D153="","",XLOOKUP(D153,'Master Data'!K:K,'Master Data'!N:N,"Input in Master Data",0,1))</f>
        <v/>
      </c>
      <c r="I153" s="341" t="str">
        <f t="array" ref="I153">IF(D153="","",XLOOKUP(D153,'Master Data'!K:K,'Master Data'!O:O,"Input in Master Data",0,1))</f>
        <v/>
      </c>
      <c r="J153" s="341" t="str">
        <f t="array" ref="J153">if(V153="","",XLOOKUP(V153,Master[Company],Master[Blow],"Unknown",0,1))</f>
        <v/>
      </c>
      <c r="K153" s="341" t="str">
        <f t="array" ref="K153">if(V153="","",XLOOKUP(V153,Master[Company],Master[Pigging],"Unknown",0,1))</f>
        <v/>
      </c>
      <c r="L153" s="341" t="str">
        <f t="array" ref="L153">if(V153="","",XLOOKUP(V153,Master[Company],Master[Load Method],"Unknown",0,1))</f>
        <v/>
      </c>
      <c r="M153" s="341" t="str">
        <f t="array" ref="M153">if(V153="","",XLOOKUP(V153,Master[Company],Master[Line Distance],"Unknown",0,1))</f>
        <v/>
      </c>
      <c r="N153" s="394"/>
      <c r="O153" s="341"/>
      <c r="P153" s="336"/>
      <c r="Q153" s="341" t="str">
        <f t="array" ref="Q153">if(V153="","",XLOOKUP(V153,Master[Company],Master[Terms],"NA",0,1))</f>
        <v/>
      </c>
      <c r="R153" s="341" t="str">
        <f t="shared" si="9"/>
        <v/>
      </c>
      <c r="S153" s="341" t="str">
        <f t="array" ref="S153">if(V153="","",XLOOKUP(V153,Master[Company],Master[Group],"NA",0,1))</f>
        <v/>
      </c>
      <c r="T153" s="341" t="str">
        <f t="array" ref="T153">if(V153="","",XLOOKUP(V153,Master[Company],Master[Loading Location],"NA",0,1))</f>
        <v/>
      </c>
      <c r="U153" s="341" t="str">
        <f t="array" ref="U153">if(V153="","",XLOOKUP(V153,Master[Company],Master[Acronym],"NA",0,1))</f>
        <v/>
      </c>
      <c r="V153" s="336"/>
      <c r="W153" s="395"/>
      <c r="X153" s="395"/>
      <c r="Y153" s="336" t="str">
        <f t="shared" si="10"/>
        <v/>
      </c>
      <c r="Z153" s="341" t="str">
        <f t="shared" si="11"/>
        <v/>
      </c>
      <c r="AA153" s="336"/>
      <c r="AB153" s="341"/>
      <c r="AC153" s="341"/>
      <c r="AD153" s="394"/>
      <c r="AE153" s="396"/>
      <c r="AF153" s="396"/>
      <c r="AG153" s="396"/>
      <c r="AH153" s="396"/>
      <c r="AI153" s="396"/>
      <c r="AJ153" s="396"/>
      <c r="AK153" s="396"/>
      <c r="AL153" s="397"/>
      <c r="AM153" s="398"/>
      <c r="AN153" s="398"/>
      <c r="AO153" s="398"/>
      <c r="AP153" s="398"/>
      <c r="AQ153" s="398"/>
      <c r="AR153" s="398"/>
      <c r="AS153" s="398"/>
      <c r="AT153" s="398"/>
      <c r="AU153" s="394"/>
      <c r="AV153" s="399"/>
      <c r="AW153" s="306"/>
      <c r="AX153" s="394"/>
      <c r="AY153" s="400"/>
      <c r="AZ153" s="336"/>
      <c r="BA153" s="336"/>
      <c r="BB153" s="336"/>
      <c r="BC153" s="336"/>
      <c r="BD153" s="336"/>
      <c r="BE153" s="401"/>
      <c r="BF153" s="341"/>
      <c r="BG153" s="341"/>
      <c r="BH153" s="402"/>
      <c r="BI153" s="403"/>
      <c r="BJ153" s="404"/>
      <c r="BK153" s="405"/>
      <c r="BL153" s="405"/>
      <c r="BM153" s="405"/>
      <c r="BN153" s="406"/>
    </row>
    <row r="154" ht="18.75" customHeight="1">
      <c r="A154" s="390" t="str">
        <f t="shared" si="3"/>
        <v/>
      </c>
      <c r="B154" s="391"/>
      <c r="C154" s="337"/>
      <c r="D154" s="337"/>
      <c r="E154" s="338" t="str">
        <f t="shared" si="8"/>
        <v/>
      </c>
      <c r="F154" s="392"/>
      <c r="G154" s="393"/>
      <c r="H154" s="341" t="str">
        <f t="array" ref="H154">IF(D154="","",XLOOKUP(D154,'Master Data'!K:K,'Master Data'!N:N,"Input in Master Data",0,1))</f>
        <v/>
      </c>
      <c r="I154" s="341" t="str">
        <f t="array" ref="I154">IF(D154="","",XLOOKUP(D154,'Master Data'!K:K,'Master Data'!O:O,"Input in Master Data",0,1))</f>
        <v/>
      </c>
      <c r="J154" s="341" t="str">
        <f t="array" ref="J154">if(V154="","",XLOOKUP(V154,Master[Company],Master[Blow],"Unknown",0,1))</f>
        <v/>
      </c>
      <c r="K154" s="341" t="str">
        <f t="array" ref="K154">if(V154="","",XLOOKUP(V154,Master[Company],Master[Pigging],"Unknown",0,1))</f>
        <v/>
      </c>
      <c r="L154" s="341" t="str">
        <f t="array" ref="L154">if(V154="","",XLOOKUP(V154,Master[Company],Master[Load Method],"Unknown",0,1))</f>
        <v/>
      </c>
      <c r="M154" s="341" t="str">
        <f t="array" ref="M154">if(V154="","",XLOOKUP(V154,Master[Company],Master[Line Distance],"Unknown",0,1))</f>
        <v/>
      </c>
      <c r="N154" s="394"/>
      <c r="O154" s="341"/>
      <c r="P154" s="336"/>
      <c r="Q154" s="341" t="str">
        <f t="array" ref="Q154">if(V154="","",XLOOKUP(V154,Master[Company],Master[Terms],"NA",0,1))</f>
        <v/>
      </c>
      <c r="R154" s="341" t="str">
        <f t="shared" si="9"/>
        <v/>
      </c>
      <c r="S154" s="341" t="str">
        <f t="array" ref="S154">if(V154="","",XLOOKUP(V154,Master[Company],Master[Group],"NA",0,1))</f>
        <v/>
      </c>
      <c r="T154" s="341" t="str">
        <f t="array" ref="T154">if(V154="","",XLOOKUP(V154,Master[Company],Master[Loading Location],"NA",0,1))</f>
        <v/>
      </c>
      <c r="U154" s="341" t="str">
        <f t="array" ref="U154">if(V154="","",XLOOKUP(V154,Master[Company],Master[Acronym],"NA",0,1))</f>
        <v/>
      </c>
      <c r="V154" s="336"/>
      <c r="W154" s="395"/>
      <c r="X154" s="395"/>
      <c r="Y154" s="336" t="str">
        <f t="shared" si="10"/>
        <v/>
      </c>
      <c r="Z154" s="341" t="str">
        <f t="shared" si="11"/>
        <v/>
      </c>
      <c r="AA154" s="336"/>
      <c r="AB154" s="341"/>
      <c r="AC154" s="341"/>
      <c r="AD154" s="394"/>
      <c r="AE154" s="396"/>
      <c r="AF154" s="396"/>
      <c r="AG154" s="396"/>
      <c r="AH154" s="396"/>
      <c r="AI154" s="396"/>
      <c r="AJ154" s="396"/>
      <c r="AK154" s="396"/>
      <c r="AL154" s="397"/>
      <c r="AM154" s="398"/>
      <c r="AN154" s="398"/>
      <c r="AO154" s="398"/>
      <c r="AP154" s="398"/>
      <c r="AQ154" s="398"/>
      <c r="AR154" s="398"/>
      <c r="AS154" s="398"/>
      <c r="AT154" s="398"/>
      <c r="AU154" s="394"/>
      <c r="AV154" s="399"/>
      <c r="AW154" s="306"/>
      <c r="AX154" s="394"/>
      <c r="AY154" s="400"/>
      <c r="AZ154" s="336"/>
      <c r="BA154" s="336"/>
      <c r="BB154" s="336"/>
      <c r="BC154" s="336"/>
      <c r="BD154" s="336"/>
      <c r="BE154" s="401"/>
      <c r="BF154" s="341"/>
      <c r="BG154" s="341"/>
      <c r="BH154" s="402"/>
      <c r="BI154" s="403"/>
      <c r="BJ154" s="404"/>
      <c r="BK154" s="405"/>
      <c r="BL154" s="405"/>
      <c r="BM154" s="405"/>
      <c r="BN154" s="406"/>
    </row>
    <row r="155" ht="18.75" customHeight="1">
      <c r="A155" s="390" t="str">
        <f t="shared" si="3"/>
        <v/>
      </c>
      <c r="B155" s="391"/>
      <c r="C155" s="337"/>
      <c r="D155" s="337"/>
      <c r="E155" s="338" t="str">
        <f t="shared" si="8"/>
        <v/>
      </c>
      <c r="F155" s="392"/>
      <c r="G155" s="393"/>
      <c r="H155" s="341" t="str">
        <f t="array" ref="H155">IF(D155="","",XLOOKUP(D155,'Master Data'!K:K,'Master Data'!N:N,"Input in Master Data",0,1))</f>
        <v/>
      </c>
      <c r="I155" s="341" t="str">
        <f t="array" ref="I155">IF(D155="","",XLOOKUP(D155,'Master Data'!K:K,'Master Data'!O:O,"Input in Master Data",0,1))</f>
        <v/>
      </c>
      <c r="J155" s="341" t="str">
        <f t="array" ref="J155">if(V155="","",XLOOKUP(V155,Master[Company],Master[Blow],"Unknown",0,1))</f>
        <v/>
      </c>
      <c r="K155" s="341" t="str">
        <f t="array" ref="K155">if(V155="","",XLOOKUP(V155,Master[Company],Master[Pigging],"Unknown",0,1))</f>
        <v/>
      </c>
      <c r="L155" s="341" t="str">
        <f t="array" ref="L155">if(V155="","",XLOOKUP(V155,Master[Company],Master[Load Method],"Unknown",0,1))</f>
        <v/>
      </c>
      <c r="M155" s="341" t="str">
        <f t="array" ref="M155">if(V155="","",XLOOKUP(V155,Master[Company],Master[Line Distance],"Unknown",0,1))</f>
        <v/>
      </c>
      <c r="N155" s="394"/>
      <c r="O155" s="341"/>
      <c r="P155" s="336"/>
      <c r="Q155" s="341" t="str">
        <f t="array" ref="Q155">if(V155="","",XLOOKUP(V155,Master[Company],Master[Terms],"NA",0,1))</f>
        <v/>
      </c>
      <c r="R155" s="341" t="str">
        <f t="shared" si="9"/>
        <v/>
      </c>
      <c r="S155" s="341" t="str">
        <f t="array" ref="S155">if(V155="","",XLOOKUP(V155,Master[Company],Master[Group],"NA",0,1))</f>
        <v/>
      </c>
      <c r="T155" s="341" t="str">
        <f t="array" ref="T155">if(V155="","",XLOOKUP(V155,Master[Company],Master[Loading Location],"NA",0,1))</f>
        <v/>
      </c>
      <c r="U155" s="341" t="str">
        <f t="array" ref="U155">if(V155="","",XLOOKUP(V155,Master[Company],Master[Acronym],"NA",0,1))</f>
        <v/>
      </c>
      <c r="V155" s="336"/>
      <c r="W155" s="395"/>
      <c r="X155" s="395"/>
      <c r="Y155" s="336" t="str">
        <f t="shared" si="10"/>
        <v/>
      </c>
      <c r="Z155" s="341" t="str">
        <f t="shared" si="11"/>
        <v/>
      </c>
      <c r="AA155" s="336"/>
      <c r="AB155" s="341"/>
      <c r="AC155" s="341"/>
      <c r="AD155" s="394"/>
      <c r="AE155" s="396"/>
      <c r="AF155" s="396"/>
      <c r="AG155" s="396"/>
      <c r="AH155" s="396"/>
      <c r="AI155" s="396"/>
      <c r="AJ155" s="396"/>
      <c r="AK155" s="396"/>
      <c r="AL155" s="397"/>
      <c r="AM155" s="398"/>
      <c r="AN155" s="398"/>
      <c r="AO155" s="398"/>
      <c r="AP155" s="398"/>
      <c r="AQ155" s="398"/>
      <c r="AR155" s="398"/>
      <c r="AS155" s="398"/>
      <c r="AT155" s="398"/>
      <c r="AU155" s="394"/>
      <c r="AV155" s="399"/>
      <c r="AW155" s="306"/>
      <c r="AX155" s="394"/>
      <c r="AY155" s="400"/>
      <c r="AZ155" s="336"/>
      <c r="BA155" s="336"/>
      <c r="BB155" s="336"/>
      <c r="BC155" s="336"/>
      <c r="BD155" s="336"/>
      <c r="BE155" s="401"/>
      <c r="BF155" s="341"/>
      <c r="BG155" s="341"/>
      <c r="BH155" s="402"/>
      <c r="BI155" s="403"/>
      <c r="BJ155" s="404"/>
      <c r="BK155" s="405"/>
      <c r="BL155" s="405"/>
      <c r="BM155" s="405"/>
      <c r="BN155" s="406"/>
    </row>
    <row r="156" ht="18.75" customHeight="1">
      <c r="A156" s="390" t="str">
        <f t="shared" si="3"/>
        <v/>
      </c>
      <c r="B156" s="391"/>
      <c r="C156" s="337"/>
      <c r="D156" s="337"/>
      <c r="E156" s="338" t="str">
        <f t="shared" si="8"/>
        <v/>
      </c>
      <c r="F156" s="392"/>
      <c r="G156" s="393"/>
      <c r="H156" s="341" t="str">
        <f t="array" ref="H156">IF(D156="","",XLOOKUP(D156,'Master Data'!K:K,'Master Data'!N:N,"Input in Master Data",0,1))</f>
        <v/>
      </c>
      <c r="I156" s="341" t="str">
        <f t="array" ref="I156">IF(D156="","",XLOOKUP(D156,'Master Data'!K:K,'Master Data'!O:O,"Input in Master Data",0,1))</f>
        <v/>
      </c>
      <c r="J156" s="341" t="str">
        <f t="array" ref="J156">if(V156="","",XLOOKUP(V156,Master[Company],Master[Blow],"Unknown",0,1))</f>
        <v/>
      </c>
      <c r="K156" s="341" t="str">
        <f t="array" ref="K156">if(V156="","",XLOOKUP(V156,Master[Company],Master[Pigging],"Unknown",0,1))</f>
        <v/>
      </c>
      <c r="L156" s="341" t="str">
        <f t="array" ref="L156">if(V156="","",XLOOKUP(V156,Master[Company],Master[Load Method],"Unknown",0,1))</f>
        <v/>
      </c>
      <c r="M156" s="341" t="str">
        <f t="array" ref="M156">if(V156="","",XLOOKUP(V156,Master[Company],Master[Line Distance],"Unknown",0,1))</f>
        <v/>
      </c>
      <c r="N156" s="394"/>
      <c r="O156" s="341"/>
      <c r="P156" s="336"/>
      <c r="Q156" s="341" t="str">
        <f t="array" ref="Q156">if(V156="","",XLOOKUP(V156,Master[Company],Master[Terms],"NA",0,1))</f>
        <v/>
      </c>
      <c r="R156" s="341" t="str">
        <f t="shared" si="9"/>
        <v/>
      </c>
      <c r="S156" s="341" t="str">
        <f t="array" ref="S156">if(V156="","",XLOOKUP(V156,Master[Company],Master[Group],"NA",0,1))</f>
        <v/>
      </c>
      <c r="T156" s="341" t="str">
        <f t="array" ref="T156">if(V156="","",XLOOKUP(V156,Master[Company],Master[Loading Location],"NA",0,1))</f>
        <v/>
      </c>
      <c r="U156" s="341" t="str">
        <f t="array" ref="U156">if(V156="","",XLOOKUP(V156,Master[Company],Master[Acronym],"NA",0,1))</f>
        <v/>
      </c>
      <c r="V156" s="336"/>
      <c r="W156" s="395"/>
      <c r="X156" s="395"/>
      <c r="Y156" s="336" t="str">
        <f t="shared" si="10"/>
        <v/>
      </c>
      <c r="Z156" s="341" t="str">
        <f t="shared" si="11"/>
        <v/>
      </c>
      <c r="AA156" s="336"/>
      <c r="AB156" s="341"/>
      <c r="AC156" s="341"/>
      <c r="AD156" s="394"/>
      <c r="AE156" s="396"/>
      <c r="AF156" s="396"/>
      <c r="AG156" s="396"/>
      <c r="AH156" s="396"/>
      <c r="AI156" s="396"/>
      <c r="AJ156" s="396"/>
      <c r="AK156" s="396"/>
      <c r="AL156" s="397"/>
      <c r="AM156" s="398"/>
      <c r="AN156" s="398"/>
      <c r="AO156" s="398"/>
      <c r="AP156" s="398"/>
      <c r="AQ156" s="398"/>
      <c r="AR156" s="398"/>
      <c r="AS156" s="398"/>
      <c r="AT156" s="398"/>
      <c r="AU156" s="394"/>
      <c r="AV156" s="399"/>
      <c r="AW156" s="306"/>
      <c r="AX156" s="394"/>
      <c r="AY156" s="400"/>
      <c r="AZ156" s="336"/>
      <c r="BA156" s="336"/>
      <c r="BB156" s="336"/>
      <c r="BC156" s="336"/>
      <c r="BD156" s="336"/>
      <c r="BE156" s="401"/>
      <c r="BF156" s="341"/>
      <c r="BG156" s="341"/>
      <c r="BH156" s="402"/>
      <c r="BI156" s="403"/>
      <c r="BJ156" s="404"/>
      <c r="BK156" s="405"/>
      <c r="BL156" s="405"/>
      <c r="BM156" s="405"/>
      <c r="BN156" s="406"/>
    </row>
    <row r="157" ht="18.75" customHeight="1">
      <c r="A157" s="390" t="str">
        <f t="shared" si="3"/>
        <v/>
      </c>
      <c r="B157" s="391"/>
      <c r="C157" s="337"/>
      <c r="D157" s="337"/>
      <c r="E157" s="338" t="str">
        <f t="shared" si="8"/>
        <v/>
      </c>
      <c r="F157" s="392"/>
      <c r="G157" s="393"/>
      <c r="H157" s="341" t="str">
        <f t="array" ref="H157">IF(D157="","",XLOOKUP(D157,'Master Data'!K:K,'Master Data'!N:N,"Input in Master Data",0,1))</f>
        <v/>
      </c>
      <c r="I157" s="341" t="str">
        <f t="array" ref="I157">IF(D157="","",XLOOKUP(D157,'Master Data'!K:K,'Master Data'!O:O,"Input in Master Data",0,1))</f>
        <v/>
      </c>
      <c r="J157" s="341" t="str">
        <f t="array" ref="J157">if(V157="","",XLOOKUP(V157,Master[Company],Master[Blow],"Unknown",0,1))</f>
        <v/>
      </c>
      <c r="K157" s="341" t="str">
        <f t="array" ref="K157">if(V157="","",XLOOKUP(V157,Master[Company],Master[Pigging],"Unknown",0,1))</f>
        <v/>
      </c>
      <c r="L157" s="341" t="str">
        <f t="array" ref="L157">if(V157="","",XLOOKUP(V157,Master[Company],Master[Load Method],"Unknown",0,1))</f>
        <v/>
      </c>
      <c r="M157" s="341" t="str">
        <f t="array" ref="M157">if(V157="","",XLOOKUP(V157,Master[Company],Master[Line Distance],"Unknown",0,1))</f>
        <v/>
      </c>
      <c r="N157" s="394"/>
      <c r="O157" s="341"/>
      <c r="P157" s="336"/>
      <c r="Q157" s="341" t="str">
        <f t="array" ref="Q157">if(V157="","",XLOOKUP(V157,Master[Company],Master[Terms],"NA",0,1))</f>
        <v/>
      </c>
      <c r="R157" s="341" t="str">
        <f t="shared" si="9"/>
        <v/>
      </c>
      <c r="S157" s="341" t="str">
        <f t="array" ref="S157">if(V157="","",XLOOKUP(V157,Master[Company],Master[Group],"NA",0,1))</f>
        <v/>
      </c>
      <c r="T157" s="341" t="str">
        <f t="array" ref="T157">if(V157="","",XLOOKUP(V157,Master[Company],Master[Loading Location],"NA",0,1))</f>
        <v/>
      </c>
      <c r="U157" s="341" t="str">
        <f t="array" ref="U157">if(V157="","",XLOOKUP(V157,Master[Company],Master[Acronym],"NA",0,1))</f>
        <v/>
      </c>
      <c r="V157" s="336"/>
      <c r="W157" s="395"/>
      <c r="X157" s="395"/>
      <c r="Y157" s="336" t="str">
        <f t="shared" si="10"/>
        <v/>
      </c>
      <c r="Z157" s="341" t="str">
        <f t="shared" si="11"/>
        <v/>
      </c>
      <c r="AA157" s="336"/>
      <c r="AB157" s="341"/>
      <c r="AC157" s="341"/>
      <c r="AD157" s="394"/>
      <c r="AE157" s="396"/>
      <c r="AF157" s="396"/>
      <c r="AG157" s="396"/>
      <c r="AH157" s="396"/>
      <c r="AI157" s="396"/>
      <c r="AJ157" s="396"/>
      <c r="AK157" s="396"/>
      <c r="AL157" s="397"/>
      <c r="AM157" s="398"/>
      <c r="AN157" s="398"/>
      <c r="AO157" s="398"/>
      <c r="AP157" s="398"/>
      <c r="AQ157" s="398"/>
      <c r="AR157" s="398"/>
      <c r="AS157" s="398"/>
      <c r="AT157" s="398"/>
      <c r="AU157" s="394"/>
      <c r="AV157" s="399"/>
      <c r="AW157" s="306"/>
      <c r="AX157" s="394"/>
      <c r="AY157" s="400"/>
      <c r="AZ157" s="336"/>
      <c r="BA157" s="336"/>
      <c r="BB157" s="336"/>
      <c r="BC157" s="336"/>
      <c r="BD157" s="336"/>
      <c r="BE157" s="401"/>
      <c r="BF157" s="341"/>
      <c r="BG157" s="341"/>
      <c r="BH157" s="402"/>
      <c r="BI157" s="403"/>
      <c r="BJ157" s="404"/>
      <c r="BK157" s="405"/>
      <c r="BL157" s="405"/>
      <c r="BM157" s="405"/>
      <c r="BN157" s="406"/>
    </row>
    <row r="158" ht="18.75" customHeight="1">
      <c r="A158" s="390" t="str">
        <f t="shared" si="3"/>
        <v/>
      </c>
      <c r="B158" s="391"/>
      <c r="C158" s="337"/>
      <c r="D158" s="337"/>
      <c r="E158" s="338" t="str">
        <f t="shared" si="8"/>
        <v/>
      </c>
      <c r="F158" s="392"/>
      <c r="G158" s="393"/>
      <c r="H158" s="341" t="str">
        <f t="array" ref="H158">IF(D158="","",XLOOKUP(D158,'Master Data'!K:K,'Master Data'!N:N,"Input in Master Data",0,1))</f>
        <v/>
      </c>
      <c r="I158" s="341" t="str">
        <f t="array" ref="I158">IF(D158="","",XLOOKUP(D158,'Master Data'!K:K,'Master Data'!O:O,"Input in Master Data",0,1))</f>
        <v/>
      </c>
      <c r="J158" s="341" t="str">
        <f t="array" ref="J158">if(V158="","",XLOOKUP(V158,Master[Company],Master[Blow],"Unknown",0,1))</f>
        <v/>
      </c>
      <c r="K158" s="341" t="str">
        <f t="array" ref="K158">if(V158="","",XLOOKUP(V158,Master[Company],Master[Pigging],"Unknown",0,1))</f>
        <v/>
      </c>
      <c r="L158" s="341" t="str">
        <f t="array" ref="L158">if(V158="","",XLOOKUP(V158,Master[Company],Master[Load Method],"Unknown",0,1))</f>
        <v/>
      </c>
      <c r="M158" s="341" t="str">
        <f t="array" ref="M158">if(V158="","",XLOOKUP(V158,Master[Company],Master[Line Distance],"Unknown",0,1))</f>
        <v/>
      </c>
      <c r="N158" s="394"/>
      <c r="O158" s="341"/>
      <c r="P158" s="336"/>
      <c r="Q158" s="341" t="str">
        <f t="array" ref="Q158">if(V158="","",XLOOKUP(V158,Master[Company],Master[Terms],"NA",0,1))</f>
        <v/>
      </c>
      <c r="R158" s="341" t="str">
        <f t="shared" si="9"/>
        <v/>
      </c>
      <c r="S158" s="341" t="str">
        <f t="array" ref="S158">if(V158="","",XLOOKUP(V158,Master[Company],Master[Group],"NA",0,1))</f>
        <v/>
      </c>
      <c r="T158" s="341" t="str">
        <f t="array" ref="T158">if(V158="","",XLOOKUP(V158,Master[Company],Master[Loading Location],"NA",0,1))</f>
        <v/>
      </c>
      <c r="U158" s="341" t="str">
        <f t="array" ref="U158">if(V158="","",XLOOKUP(V158,Master[Company],Master[Acronym],"NA",0,1))</f>
        <v/>
      </c>
      <c r="V158" s="336"/>
      <c r="W158" s="395"/>
      <c r="X158" s="395"/>
      <c r="Y158" s="336" t="str">
        <f t="shared" si="10"/>
        <v/>
      </c>
      <c r="Z158" s="341" t="str">
        <f t="shared" si="11"/>
        <v/>
      </c>
      <c r="AA158" s="336"/>
      <c r="AB158" s="341"/>
      <c r="AC158" s="341"/>
      <c r="AD158" s="394"/>
      <c r="AE158" s="396"/>
      <c r="AF158" s="396"/>
      <c r="AG158" s="396"/>
      <c r="AH158" s="396"/>
      <c r="AI158" s="396"/>
      <c r="AJ158" s="396"/>
      <c r="AK158" s="396"/>
      <c r="AL158" s="397"/>
      <c r="AM158" s="398"/>
      <c r="AN158" s="398"/>
      <c r="AO158" s="398"/>
      <c r="AP158" s="398"/>
      <c r="AQ158" s="398"/>
      <c r="AR158" s="398"/>
      <c r="AS158" s="398"/>
      <c r="AT158" s="398"/>
      <c r="AU158" s="394"/>
      <c r="AV158" s="399"/>
      <c r="AW158" s="306"/>
      <c r="AX158" s="394"/>
      <c r="AY158" s="400"/>
      <c r="AZ158" s="336"/>
      <c r="BA158" s="336"/>
      <c r="BB158" s="336"/>
      <c r="BC158" s="336"/>
      <c r="BD158" s="336"/>
      <c r="BE158" s="401"/>
      <c r="BF158" s="341"/>
      <c r="BG158" s="341"/>
      <c r="BH158" s="402"/>
      <c r="BI158" s="403"/>
      <c r="BJ158" s="404"/>
      <c r="BK158" s="405"/>
      <c r="BL158" s="405"/>
      <c r="BM158" s="405"/>
      <c r="BN158" s="406"/>
    </row>
    <row r="159" ht="18.75" customHeight="1">
      <c r="A159" s="390" t="str">
        <f t="shared" si="3"/>
        <v/>
      </c>
      <c r="B159" s="391"/>
      <c r="C159" s="337"/>
      <c r="D159" s="337"/>
      <c r="E159" s="338" t="str">
        <f t="shared" si="8"/>
        <v/>
      </c>
      <c r="F159" s="392"/>
      <c r="G159" s="393"/>
      <c r="H159" s="341" t="str">
        <f t="array" ref="H159">IF(D159="","",XLOOKUP(D159,'Master Data'!K:K,'Master Data'!N:N,"Input in Master Data",0,1))</f>
        <v/>
      </c>
      <c r="I159" s="341" t="str">
        <f t="array" ref="I159">IF(D159="","",XLOOKUP(D159,'Master Data'!K:K,'Master Data'!O:O,"Input in Master Data",0,1))</f>
        <v/>
      </c>
      <c r="J159" s="341" t="str">
        <f t="array" ref="J159">if(V159="","",XLOOKUP(V159,Master[Company],Master[Blow],"Unknown",0,1))</f>
        <v/>
      </c>
      <c r="K159" s="341" t="str">
        <f t="array" ref="K159">if(V159="","",XLOOKUP(V159,Master[Company],Master[Pigging],"Unknown",0,1))</f>
        <v/>
      </c>
      <c r="L159" s="341" t="str">
        <f t="array" ref="L159">if(V159="","",XLOOKUP(V159,Master[Company],Master[Load Method],"Unknown",0,1))</f>
        <v/>
      </c>
      <c r="M159" s="341" t="str">
        <f t="array" ref="M159">if(V159="","",XLOOKUP(V159,Master[Company],Master[Line Distance],"Unknown",0,1))</f>
        <v/>
      </c>
      <c r="N159" s="394"/>
      <c r="O159" s="341"/>
      <c r="P159" s="336"/>
      <c r="Q159" s="341" t="str">
        <f t="array" ref="Q159">if(V159="","",XLOOKUP(V159,Master[Company],Master[Terms],"NA",0,1))</f>
        <v/>
      </c>
      <c r="R159" s="341" t="str">
        <f t="shared" si="9"/>
        <v/>
      </c>
      <c r="S159" s="341" t="str">
        <f t="array" ref="S159">if(V159="","",XLOOKUP(V159,Master[Company],Master[Group],"NA",0,1))</f>
        <v/>
      </c>
      <c r="T159" s="341" t="str">
        <f t="array" ref="T159">if(V159="","",XLOOKUP(V159,Master[Company],Master[Loading Location],"NA",0,1))</f>
        <v/>
      </c>
      <c r="U159" s="341" t="str">
        <f t="array" ref="U159">if(V159="","",XLOOKUP(V159,Master[Company],Master[Acronym],"NA",0,1))</f>
        <v/>
      </c>
      <c r="V159" s="336"/>
      <c r="W159" s="395"/>
      <c r="X159" s="395"/>
      <c r="Y159" s="336" t="str">
        <f t="shared" si="10"/>
        <v/>
      </c>
      <c r="Z159" s="341" t="str">
        <f t="shared" si="11"/>
        <v/>
      </c>
      <c r="AA159" s="336"/>
      <c r="AB159" s="341"/>
      <c r="AC159" s="341"/>
      <c r="AD159" s="394"/>
      <c r="AE159" s="396"/>
      <c r="AF159" s="396"/>
      <c r="AG159" s="396"/>
      <c r="AH159" s="396"/>
      <c r="AI159" s="396"/>
      <c r="AJ159" s="396"/>
      <c r="AK159" s="396"/>
      <c r="AL159" s="397"/>
      <c r="AM159" s="398"/>
      <c r="AN159" s="398"/>
      <c r="AO159" s="398"/>
      <c r="AP159" s="398"/>
      <c r="AQ159" s="398"/>
      <c r="AR159" s="398"/>
      <c r="AS159" s="398"/>
      <c r="AT159" s="398"/>
      <c r="AU159" s="394"/>
      <c r="AV159" s="399"/>
      <c r="AW159" s="306"/>
      <c r="AX159" s="394"/>
      <c r="AY159" s="400"/>
      <c r="AZ159" s="336"/>
      <c r="BA159" s="336"/>
      <c r="BB159" s="336"/>
      <c r="BC159" s="336"/>
      <c r="BD159" s="336"/>
      <c r="BE159" s="401"/>
      <c r="BF159" s="341"/>
      <c r="BG159" s="341"/>
      <c r="BH159" s="402"/>
      <c r="BI159" s="403"/>
      <c r="BJ159" s="404"/>
      <c r="BK159" s="405"/>
      <c r="BL159" s="405"/>
      <c r="BM159" s="405"/>
      <c r="BN159" s="406"/>
    </row>
    <row r="160" ht="18.75" customHeight="1">
      <c r="A160" s="390" t="str">
        <f t="shared" si="3"/>
        <v/>
      </c>
      <c r="B160" s="391"/>
      <c r="C160" s="337"/>
      <c r="D160" s="337"/>
      <c r="E160" s="338" t="str">
        <f t="shared" si="8"/>
        <v/>
      </c>
      <c r="F160" s="392"/>
      <c r="G160" s="393"/>
      <c r="H160" s="341" t="str">
        <f t="array" ref="H160">IF(D160="","",XLOOKUP(D160,'Master Data'!K:K,'Master Data'!N:N,"Input in Master Data",0,1))</f>
        <v/>
      </c>
      <c r="I160" s="341" t="str">
        <f t="array" ref="I160">IF(D160="","",XLOOKUP(D160,'Master Data'!K:K,'Master Data'!O:O,"Input in Master Data",0,1))</f>
        <v/>
      </c>
      <c r="J160" s="341" t="str">
        <f t="array" ref="J160">if(V160="","",XLOOKUP(V160,Master[Company],Master[Blow],"Unknown",0,1))</f>
        <v/>
      </c>
      <c r="K160" s="341" t="str">
        <f t="array" ref="K160">if(V160="","",XLOOKUP(V160,Master[Company],Master[Pigging],"Unknown",0,1))</f>
        <v/>
      </c>
      <c r="L160" s="341" t="str">
        <f t="array" ref="L160">if(V160="","",XLOOKUP(V160,Master[Company],Master[Load Method],"Unknown",0,1))</f>
        <v/>
      </c>
      <c r="M160" s="341" t="str">
        <f t="array" ref="M160">if(V160="","",XLOOKUP(V160,Master[Company],Master[Line Distance],"Unknown",0,1))</f>
        <v/>
      </c>
      <c r="N160" s="394"/>
      <c r="O160" s="341"/>
      <c r="P160" s="336"/>
      <c r="Q160" s="341" t="str">
        <f t="array" ref="Q160">if(V160="","",XLOOKUP(V160,Master[Company],Master[Terms],"NA",0,1))</f>
        <v/>
      </c>
      <c r="R160" s="341" t="str">
        <f t="shared" si="9"/>
        <v/>
      </c>
      <c r="S160" s="341" t="str">
        <f t="array" ref="S160">if(V160="","",XLOOKUP(V160,Master[Company],Master[Group],"NA",0,1))</f>
        <v/>
      </c>
      <c r="T160" s="341" t="str">
        <f t="array" ref="T160">if(V160="","",XLOOKUP(V160,Master[Company],Master[Loading Location],"NA",0,1))</f>
        <v/>
      </c>
      <c r="U160" s="341" t="str">
        <f t="array" ref="U160">if(V160="","",XLOOKUP(V160,Master[Company],Master[Acronym],"NA",0,1))</f>
        <v/>
      </c>
      <c r="V160" s="336"/>
      <c r="W160" s="395"/>
      <c r="X160" s="395"/>
      <c r="Y160" s="336" t="str">
        <f t="shared" si="10"/>
        <v/>
      </c>
      <c r="Z160" s="341" t="str">
        <f t="shared" si="11"/>
        <v/>
      </c>
      <c r="AA160" s="336"/>
      <c r="AB160" s="341"/>
      <c r="AC160" s="341"/>
      <c r="AD160" s="394"/>
      <c r="AE160" s="396"/>
      <c r="AF160" s="396"/>
      <c r="AG160" s="396"/>
      <c r="AH160" s="396"/>
      <c r="AI160" s="396"/>
      <c r="AJ160" s="396"/>
      <c r="AK160" s="396"/>
      <c r="AL160" s="397"/>
      <c r="AM160" s="398"/>
      <c r="AN160" s="398"/>
      <c r="AO160" s="398"/>
      <c r="AP160" s="398"/>
      <c r="AQ160" s="398"/>
      <c r="AR160" s="398"/>
      <c r="AS160" s="398"/>
      <c r="AT160" s="398"/>
      <c r="AU160" s="394"/>
      <c r="AV160" s="399"/>
      <c r="AW160" s="306"/>
      <c r="AX160" s="394"/>
      <c r="AY160" s="400"/>
      <c r="AZ160" s="336"/>
      <c r="BA160" s="336"/>
      <c r="BB160" s="336"/>
      <c r="BC160" s="336"/>
      <c r="BD160" s="336"/>
      <c r="BE160" s="401"/>
      <c r="BF160" s="341"/>
      <c r="BG160" s="341"/>
      <c r="BH160" s="402"/>
      <c r="BI160" s="403"/>
      <c r="BJ160" s="404"/>
      <c r="BK160" s="405"/>
      <c r="BL160" s="405"/>
      <c r="BM160" s="405"/>
      <c r="BN160" s="406"/>
    </row>
    <row r="161" ht="18.75" customHeight="1">
      <c r="A161" s="390" t="str">
        <f t="shared" si="3"/>
        <v/>
      </c>
      <c r="B161" s="391"/>
      <c r="C161" s="337"/>
      <c r="D161" s="337"/>
      <c r="E161" s="338" t="str">
        <f t="shared" si="8"/>
        <v/>
      </c>
      <c r="F161" s="392"/>
      <c r="G161" s="393"/>
      <c r="H161" s="341" t="str">
        <f t="array" ref="H161">IF(D161="","",XLOOKUP(D161,'Master Data'!K:K,'Master Data'!N:N,"Input in Master Data",0,1))</f>
        <v/>
      </c>
      <c r="I161" s="341" t="str">
        <f t="array" ref="I161">IF(D161="","",XLOOKUP(D161,'Master Data'!K:K,'Master Data'!O:O,"Input in Master Data",0,1))</f>
        <v/>
      </c>
      <c r="J161" s="341" t="str">
        <f t="array" ref="J161">if(V161="","",XLOOKUP(V161,Master[Company],Master[Blow],"Unknown",0,1))</f>
        <v/>
      </c>
      <c r="K161" s="341" t="str">
        <f t="array" ref="K161">if(V161="","",XLOOKUP(V161,Master[Company],Master[Pigging],"Unknown",0,1))</f>
        <v/>
      </c>
      <c r="L161" s="341" t="str">
        <f t="array" ref="L161">if(V161="","",XLOOKUP(V161,Master[Company],Master[Load Method],"Unknown",0,1))</f>
        <v/>
      </c>
      <c r="M161" s="341" t="str">
        <f t="array" ref="M161">if(V161="","",XLOOKUP(V161,Master[Company],Master[Line Distance],"Unknown",0,1))</f>
        <v/>
      </c>
      <c r="N161" s="394"/>
      <c r="O161" s="341"/>
      <c r="P161" s="336"/>
      <c r="Q161" s="341" t="str">
        <f t="array" ref="Q161">if(V161="","",XLOOKUP(V161,Master[Company],Master[Terms],"NA",0,1))</f>
        <v/>
      </c>
      <c r="R161" s="341" t="str">
        <f t="shared" si="9"/>
        <v/>
      </c>
      <c r="S161" s="341" t="str">
        <f t="array" ref="S161">if(V161="","",XLOOKUP(V161,Master[Company],Master[Group],"NA",0,1))</f>
        <v/>
      </c>
      <c r="T161" s="341" t="str">
        <f t="array" ref="T161">if(V161="","",XLOOKUP(V161,Master[Company],Master[Loading Location],"NA",0,1))</f>
        <v/>
      </c>
      <c r="U161" s="341" t="str">
        <f t="array" ref="U161">if(V161="","",XLOOKUP(V161,Master[Company],Master[Acronym],"NA",0,1))</f>
        <v/>
      </c>
      <c r="V161" s="336"/>
      <c r="W161" s="395"/>
      <c r="X161" s="395"/>
      <c r="Y161" s="336" t="str">
        <f t="shared" si="10"/>
        <v/>
      </c>
      <c r="Z161" s="341" t="str">
        <f t="shared" si="11"/>
        <v/>
      </c>
      <c r="AA161" s="336"/>
      <c r="AB161" s="341"/>
      <c r="AC161" s="341"/>
      <c r="AD161" s="394"/>
      <c r="AE161" s="396"/>
      <c r="AF161" s="396"/>
      <c r="AG161" s="396"/>
      <c r="AH161" s="396"/>
      <c r="AI161" s="396"/>
      <c r="AJ161" s="396"/>
      <c r="AK161" s="396"/>
      <c r="AL161" s="397"/>
      <c r="AM161" s="398"/>
      <c r="AN161" s="398"/>
      <c r="AO161" s="398"/>
      <c r="AP161" s="398"/>
      <c r="AQ161" s="398"/>
      <c r="AR161" s="398"/>
      <c r="AS161" s="398"/>
      <c r="AT161" s="398"/>
      <c r="AU161" s="394"/>
      <c r="AV161" s="399"/>
      <c r="AW161" s="306"/>
      <c r="AX161" s="394"/>
      <c r="AY161" s="400"/>
      <c r="AZ161" s="336"/>
      <c r="BA161" s="336"/>
      <c r="BB161" s="336"/>
      <c r="BC161" s="336"/>
      <c r="BD161" s="336"/>
      <c r="BE161" s="401"/>
      <c r="BF161" s="341"/>
      <c r="BG161" s="341"/>
      <c r="BH161" s="402"/>
      <c r="BI161" s="403"/>
      <c r="BJ161" s="404"/>
      <c r="BK161" s="405"/>
      <c r="BL161" s="405"/>
      <c r="BM161" s="405"/>
      <c r="BN161" s="406"/>
    </row>
    <row r="162" ht="18.75" customHeight="1">
      <c r="A162" s="390" t="str">
        <f t="shared" si="3"/>
        <v/>
      </c>
      <c r="B162" s="391"/>
      <c r="C162" s="337"/>
      <c r="D162" s="337"/>
      <c r="E162" s="338" t="str">
        <f t="shared" si="8"/>
        <v/>
      </c>
      <c r="F162" s="392"/>
      <c r="G162" s="393"/>
      <c r="H162" s="341" t="str">
        <f t="array" ref="H162">IF(D162="","",XLOOKUP(D162,'Master Data'!K:K,'Master Data'!N:N,"Input in Master Data",0,1))</f>
        <v/>
      </c>
      <c r="I162" s="341" t="str">
        <f t="array" ref="I162">IF(D162="","",XLOOKUP(D162,'Master Data'!K:K,'Master Data'!O:O,"Input in Master Data",0,1))</f>
        <v/>
      </c>
      <c r="J162" s="341" t="str">
        <f t="array" ref="J162">if(V162="","",XLOOKUP(V162,Master[Company],Master[Blow],"Unknown",0,1))</f>
        <v/>
      </c>
      <c r="K162" s="341" t="str">
        <f t="array" ref="K162">if(V162="","",XLOOKUP(V162,Master[Company],Master[Pigging],"Unknown",0,1))</f>
        <v/>
      </c>
      <c r="L162" s="341" t="str">
        <f t="array" ref="L162">if(V162="","",XLOOKUP(V162,Master[Company],Master[Load Method],"Unknown",0,1))</f>
        <v/>
      </c>
      <c r="M162" s="341" t="str">
        <f t="array" ref="M162">if(V162="","",XLOOKUP(V162,Master[Company],Master[Line Distance],"Unknown",0,1))</f>
        <v/>
      </c>
      <c r="N162" s="394"/>
      <c r="O162" s="341"/>
      <c r="P162" s="336"/>
      <c r="Q162" s="341" t="str">
        <f t="array" ref="Q162">if(V162="","",XLOOKUP(V162,Master[Company],Master[Terms],"NA",0,1))</f>
        <v/>
      </c>
      <c r="R162" s="341" t="str">
        <f t="shared" si="9"/>
        <v/>
      </c>
      <c r="S162" s="341" t="str">
        <f t="array" ref="S162">if(V162="","",XLOOKUP(V162,Master[Company],Master[Group],"NA",0,1))</f>
        <v/>
      </c>
      <c r="T162" s="341" t="str">
        <f t="array" ref="T162">if(V162="","",XLOOKUP(V162,Master[Company],Master[Loading Location],"NA",0,1))</f>
        <v/>
      </c>
      <c r="U162" s="341" t="str">
        <f t="array" ref="U162">if(V162="","",XLOOKUP(V162,Master[Company],Master[Acronym],"NA",0,1))</f>
        <v/>
      </c>
      <c r="V162" s="336"/>
      <c r="W162" s="395"/>
      <c r="X162" s="395"/>
      <c r="Y162" s="336" t="str">
        <f t="shared" si="10"/>
        <v/>
      </c>
      <c r="Z162" s="341" t="str">
        <f t="shared" si="11"/>
        <v/>
      </c>
      <c r="AA162" s="336"/>
      <c r="AB162" s="341"/>
      <c r="AC162" s="341"/>
      <c r="AD162" s="394"/>
      <c r="AE162" s="396"/>
      <c r="AF162" s="396"/>
      <c r="AG162" s="396"/>
      <c r="AH162" s="396"/>
      <c r="AI162" s="396"/>
      <c r="AJ162" s="396"/>
      <c r="AK162" s="396"/>
      <c r="AL162" s="397"/>
      <c r="AM162" s="398"/>
      <c r="AN162" s="398"/>
      <c r="AO162" s="398"/>
      <c r="AP162" s="398"/>
      <c r="AQ162" s="398"/>
      <c r="AR162" s="398"/>
      <c r="AS162" s="398"/>
      <c r="AT162" s="398"/>
      <c r="AU162" s="394"/>
      <c r="AV162" s="399"/>
      <c r="AW162" s="306"/>
      <c r="AX162" s="394"/>
      <c r="AY162" s="400"/>
      <c r="AZ162" s="336"/>
      <c r="BA162" s="336"/>
      <c r="BB162" s="336"/>
      <c r="BC162" s="336"/>
      <c r="BD162" s="336"/>
      <c r="BE162" s="401"/>
      <c r="BF162" s="341"/>
      <c r="BG162" s="341"/>
      <c r="BH162" s="402"/>
      <c r="BI162" s="403"/>
      <c r="BJ162" s="404"/>
      <c r="BK162" s="405"/>
      <c r="BL162" s="405"/>
      <c r="BM162" s="405"/>
      <c r="BN162" s="406"/>
    </row>
    <row r="163" ht="18.75" customHeight="1">
      <c r="A163" s="390" t="str">
        <f t="shared" si="3"/>
        <v/>
      </c>
      <c r="B163" s="391"/>
      <c r="C163" s="337"/>
      <c r="D163" s="337"/>
      <c r="E163" s="338" t="str">
        <f t="shared" si="8"/>
        <v/>
      </c>
      <c r="F163" s="392"/>
      <c r="G163" s="393"/>
      <c r="H163" s="341" t="str">
        <f t="array" ref="H163">IF(D163="","",XLOOKUP(D163,'Master Data'!K:K,'Master Data'!N:N,"Input in Master Data",0,1))</f>
        <v/>
      </c>
      <c r="I163" s="341" t="str">
        <f t="array" ref="I163">IF(D163="","",XLOOKUP(D163,'Master Data'!K:K,'Master Data'!O:O,"Input in Master Data",0,1))</f>
        <v/>
      </c>
      <c r="J163" s="341" t="str">
        <f t="array" ref="J163">if(V163="","",XLOOKUP(V163,Master[Company],Master[Blow],"Unknown",0,1))</f>
        <v/>
      </c>
      <c r="K163" s="341" t="str">
        <f t="array" ref="K163">if(V163="","",XLOOKUP(V163,Master[Company],Master[Pigging],"Unknown",0,1))</f>
        <v/>
      </c>
      <c r="L163" s="341" t="str">
        <f t="array" ref="L163">if(V163="","",XLOOKUP(V163,Master[Company],Master[Load Method],"Unknown",0,1))</f>
        <v/>
      </c>
      <c r="M163" s="341" t="str">
        <f t="array" ref="M163">if(V163="","",XLOOKUP(V163,Master[Company],Master[Line Distance],"Unknown",0,1))</f>
        <v/>
      </c>
      <c r="N163" s="394"/>
      <c r="O163" s="341"/>
      <c r="P163" s="336"/>
      <c r="Q163" s="341" t="str">
        <f t="array" ref="Q163">if(V163="","",XLOOKUP(V163,Master[Company],Master[Terms],"NA",0,1))</f>
        <v/>
      </c>
      <c r="R163" s="341" t="str">
        <f t="shared" si="9"/>
        <v/>
      </c>
      <c r="S163" s="341" t="str">
        <f t="array" ref="S163">if(V163="","",XLOOKUP(V163,Master[Company],Master[Group],"NA",0,1))</f>
        <v/>
      </c>
      <c r="T163" s="341" t="str">
        <f t="array" ref="T163">if(V163="","",XLOOKUP(V163,Master[Company],Master[Loading Location],"NA",0,1))</f>
        <v/>
      </c>
      <c r="U163" s="341" t="str">
        <f t="array" ref="U163">if(V163="","",XLOOKUP(V163,Master[Company],Master[Acronym],"NA",0,1))</f>
        <v/>
      </c>
      <c r="V163" s="336"/>
      <c r="W163" s="395"/>
      <c r="X163" s="395"/>
      <c r="Y163" s="336" t="str">
        <f t="shared" si="10"/>
        <v/>
      </c>
      <c r="Z163" s="341" t="str">
        <f t="shared" si="11"/>
        <v/>
      </c>
      <c r="AA163" s="336"/>
      <c r="AB163" s="341"/>
      <c r="AC163" s="341"/>
      <c r="AD163" s="394"/>
      <c r="AE163" s="396"/>
      <c r="AF163" s="396"/>
      <c r="AG163" s="396"/>
      <c r="AH163" s="396"/>
      <c r="AI163" s="396"/>
      <c r="AJ163" s="396"/>
      <c r="AK163" s="396"/>
      <c r="AL163" s="397"/>
      <c r="AM163" s="398"/>
      <c r="AN163" s="398"/>
      <c r="AO163" s="398"/>
      <c r="AP163" s="398"/>
      <c r="AQ163" s="398"/>
      <c r="AR163" s="398"/>
      <c r="AS163" s="398"/>
      <c r="AT163" s="398"/>
      <c r="AU163" s="394"/>
      <c r="AV163" s="399"/>
      <c r="AW163" s="306"/>
      <c r="AX163" s="394"/>
      <c r="AY163" s="400"/>
      <c r="AZ163" s="336"/>
      <c r="BA163" s="336"/>
      <c r="BB163" s="336"/>
      <c r="BC163" s="336"/>
      <c r="BD163" s="336"/>
      <c r="BE163" s="401"/>
      <c r="BF163" s="341"/>
      <c r="BG163" s="341"/>
      <c r="BH163" s="402"/>
      <c r="BI163" s="403"/>
      <c r="BJ163" s="404"/>
      <c r="BK163" s="405"/>
      <c r="BL163" s="405"/>
      <c r="BM163" s="405"/>
      <c r="BN163" s="406"/>
    </row>
    <row r="164" ht="18.75" customHeight="1">
      <c r="A164" s="390" t="str">
        <f t="shared" si="3"/>
        <v/>
      </c>
      <c r="B164" s="391"/>
      <c r="C164" s="337"/>
      <c r="D164" s="337"/>
      <c r="E164" s="338" t="str">
        <f t="shared" si="8"/>
        <v/>
      </c>
      <c r="F164" s="392"/>
      <c r="G164" s="393"/>
      <c r="H164" s="341" t="str">
        <f t="array" ref="H164">IF(D164="","",XLOOKUP(D164,'Master Data'!K:K,'Master Data'!N:N,"Input in Master Data",0,1))</f>
        <v/>
      </c>
      <c r="I164" s="341" t="str">
        <f t="array" ref="I164">IF(D164="","",XLOOKUP(D164,'Master Data'!K:K,'Master Data'!O:O,"Input in Master Data",0,1))</f>
        <v/>
      </c>
      <c r="J164" s="341" t="str">
        <f t="array" ref="J164">if(V164="","",XLOOKUP(V164,Master[Company],Master[Blow],"Unknown",0,1))</f>
        <v/>
      </c>
      <c r="K164" s="341" t="str">
        <f t="array" ref="K164">if(V164="","",XLOOKUP(V164,Master[Company],Master[Pigging],"Unknown",0,1))</f>
        <v/>
      </c>
      <c r="L164" s="341" t="str">
        <f t="array" ref="L164">if(V164="","",XLOOKUP(V164,Master[Company],Master[Load Method],"Unknown",0,1))</f>
        <v/>
      </c>
      <c r="M164" s="341" t="str">
        <f t="array" ref="M164">if(V164="","",XLOOKUP(V164,Master[Company],Master[Line Distance],"Unknown",0,1))</f>
        <v/>
      </c>
      <c r="N164" s="394"/>
      <c r="O164" s="341"/>
      <c r="P164" s="336"/>
      <c r="Q164" s="341" t="str">
        <f t="array" ref="Q164">if(V164="","",XLOOKUP(V164,Master[Company],Master[Terms],"NA",0,1))</f>
        <v/>
      </c>
      <c r="R164" s="341" t="str">
        <f t="shared" si="9"/>
        <v/>
      </c>
      <c r="S164" s="341" t="str">
        <f t="array" ref="S164">if(V164="","",XLOOKUP(V164,Master[Company],Master[Group],"NA",0,1))</f>
        <v/>
      </c>
      <c r="T164" s="341" t="str">
        <f t="array" ref="T164">if(V164="","",XLOOKUP(V164,Master[Company],Master[Loading Location],"NA",0,1))</f>
        <v/>
      </c>
      <c r="U164" s="341" t="str">
        <f t="array" ref="U164">if(V164="","",XLOOKUP(V164,Master[Company],Master[Acronym],"NA",0,1))</f>
        <v/>
      </c>
      <c r="V164" s="336"/>
      <c r="W164" s="395"/>
      <c r="X164" s="395"/>
      <c r="Y164" s="336" t="str">
        <f t="shared" si="10"/>
        <v/>
      </c>
      <c r="Z164" s="341" t="str">
        <f t="shared" si="11"/>
        <v/>
      </c>
      <c r="AA164" s="336"/>
      <c r="AB164" s="341"/>
      <c r="AC164" s="341"/>
      <c r="AD164" s="394"/>
      <c r="AE164" s="396"/>
      <c r="AF164" s="396"/>
      <c r="AG164" s="396"/>
      <c r="AH164" s="396"/>
      <c r="AI164" s="396"/>
      <c r="AJ164" s="396"/>
      <c r="AK164" s="396"/>
      <c r="AL164" s="397"/>
      <c r="AM164" s="398"/>
      <c r="AN164" s="398"/>
      <c r="AO164" s="398"/>
      <c r="AP164" s="398"/>
      <c r="AQ164" s="398"/>
      <c r="AR164" s="398"/>
      <c r="AS164" s="398"/>
      <c r="AT164" s="398"/>
      <c r="AU164" s="394"/>
      <c r="AV164" s="399"/>
      <c r="AW164" s="306"/>
      <c r="AX164" s="394"/>
      <c r="AY164" s="400"/>
      <c r="AZ164" s="336"/>
      <c r="BA164" s="336"/>
      <c r="BB164" s="336"/>
      <c r="BC164" s="336"/>
      <c r="BD164" s="336"/>
      <c r="BE164" s="401"/>
      <c r="BF164" s="341"/>
      <c r="BG164" s="341"/>
      <c r="BH164" s="402"/>
      <c r="BI164" s="403"/>
      <c r="BJ164" s="404"/>
      <c r="BK164" s="405"/>
      <c r="BL164" s="405"/>
      <c r="BM164" s="405"/>
      <c r="BN164" s="406"/>
    </row>
    <row r="165" ht="18.75" customHeight="1">
      <c r="A165" s="390" t="str">
        <f t="shared" si="3"/>
        <v/>
      </c>
      <c r="B165" s="391"/>
      <c r="C165" s="337"/>
      <c r="D165" s="337"/>
      <c r="E165" s="338" t="str">
        <f t="shared" si="8"/>
        <v/>
      </c>
      <c r="F165" s="392"/>
      <c r="G165" s="393"/>
      <c r="H165" s="341" t="str">
        <f t="array" ref="H165">IF(D165="","",XLOOKUP(D165,'Master Data'!K:K,'Master Data'!N:N,"Input in Master Data",0,1))</f>
        <v/>
      </c>
      <c r="I165" s="341" t="str">
        <f t="array" ref="I165">IF(D165="","",XLOOKUP(D165,'Master Data'!K:K,'Master Data'!O:O,"Input in Master Data",0,1))</f>
        <v/>
      </c>
      <c r="J165" s="341" t="str">
        <f t="array" ref="J165">if(V165="","",XLOOKUP(V165,Master[Company],Master[Blow],"Unknown",0,1))</f>
        <v/>
      </c>
      <c r="K165" s="341" t="str">
        <f t="array" ref="K165">if(V165="","",XLOOKUP(V165,Master[Company],Master[Pigging],"Unknown",0,1))</f>
        <v/>
      </c>
      <c r="L165" s="341" t="str">
        <f t="array" ref="L165">if(V165="","",XLOOKUP(V165,Master[Company],Master[Load Method],"Unknown",0,1))</f>
        <v/>
      </c>
      <c r="M165" s="341" t="str">
        <f t="array" ref="M165">if(V165="","",XLOOKUP(V165,Master[Company],Master[Line Distance],"Unknown",0,1))</f>
        <v/>
      </c>
      <c r="N165" s="394"/>
      <c r="O165" s="341"/>
      <c r="P165" s="336"/>
      <c r="Q165" s="341" t="str">
        <f t="array" ref="Q165">if(V165="","",XLOOKUP(V165,Master[Company],Master[Terms],"NA",0,1))</f>
        <v/>
      </c>
      <c r="R165" s="341" t="str">
        <f t="shared" si="9"/>
        <v/>
      </c>
      <c r="S165" s="341" t="str">
        <f t="array" ref="S165">if(V165="","",XLOOKUP(V165,Master[Company],Master[Group],"NA",0,1))</f>
        <v/>
      </c>
      <c r="T165" s="341" t="str">
        <f t="array" ref="T165">if(V165="","",XLOOKUP(V165,Master[Company],Master[Loading Location],"NA",0,1))</f>
        <v/>
      </c>
      <c r="U165" s="341" t="str">
        <f t="array" ref="U165">if(V165="","",XLOOKUP(V165,Master[Company],Master[Acronym],"NA",0,1))</f>
        <v/>
      </c>
      <c r="V165" s="336"/>
      <c r="W165" s="395"/>
      <c r="X165" s="395"/>
      <c r="Y165" s="336" t="str">
        <f t="shared" si="10"/>
        <v/>
      </c>
      <c r="Z165" s="341" t="str">
        <f t="shared" si="11"/>
        <v/>
      </c>
      <c r="AA165" s="336"/>
      <c r="AB165" s="341"/>
      <c r="AC165" s="341"/>
      <c r="AD165" s="394"/>
      <c r="AE165" s="396"/>
      <c r="AF165" s="396"/>
      <c r="AG165" s="396"/>
      <c r="AH165" s="396"/>
      <c r="AI165" s="396"/>
      <c r="AJ165" s="396"/>
      <c r="AK165" s="396"/>
      <c r="AL165" s="397"/>
      <c r="AM165" s="398"/>
      <c r="AN165" s="398"/>
      <c r="AO165" s="398"/>
      <c r="AP165" s="398"/>
      <c r="AQ165" s="398"/>
      <c r="AR165" s="398"/>
      <c r="AS165" s="398"/>
      <c r="AT165" s="398"/>
      <c r="AU165" s="394"/>
      <c r="AV165" s="399"/>
      <c r="AW165" s="306"/>
      <c r="AX165" s="394"/>
      <c r="AY165" s="400"/>
      <c r="AZ165" s="336"/>
      <c r="BA165" s="336"/>
      <c r="BB165" s="336"/>
      <c r="BC165" s="336"/>
      <c r="BD165" s="336"/>
      <c r="BE165" s="401"/>
      <c r="BF165" s="341"/>
      <c r="BG165" s="341"/>
      <c r="BH165" s="402"/>
      <c r="BI165" s="403"/>
      <c r="BJ165" s="404"/>
      <c r="BK165" s="405"/>
      <c r="BL165" s="405"/>
      <c r="BM165" s="405"/>
      <c r="BN165" s="406"/>
    </row>
    <row r="166" ht="18.75" customHeight="1">
      <c r="A166" s="390" t="str">
        <f t="shared" si="3"/>
        <v/>
      </c>
      <c r="B166" s="391"/>
      <c r="C166" s="337"/>
      <c r="D166" s="337"/>
      <c r="E166" s="338" t="str">
        <f t="shared" si="8"/>
        <v/>
      </c>
      <c r="F166" s="392"/>
      <c r="G166" s="393"/>
      <c r="H166" s="341" t="str">
        <f t="array" ref="H166">IF(D166="","",XLOOKUP(D166,'Master Data'!K:K,'Master Data'!N:N,"Input in Master Data",0,1))</f>
        <v/>
      </c>
      <c r="I166" s="341" t="str">
        <f t="array" ref="I166">IF(D166="","",XLOOKUP(D166,'Master Data'!K:K,'Master Data'!O:O,"Input in Master Data",0,1))</f>
        <v/>
      </c>
      <c r="J166" s="341" t="str">
        <f t="array" ref="J166">if(V166="","",XLOOKUP(V166,Master[Company],Master[Blow],"Unknown",0,1))</f>
        <v/>
      </c>
      <c r="K166" s="341" t="str">
        <f t="array" ref="K166">if(V166="","",XLOOKUP(V166,Master[Company],Master[Pigging],"Unknown",0,1))</f>
        <v/>
      </c>
      <c r="L166" s="341" t="str">
        <f t="array" ref="L166">if(V166="","",XLOOKUP(V166,Master[Company],Master[Load Method],"Unknown",0,1))</f>
        <v/>
      </c>
      <c r="M166" s="341" t="str">
        <f t="array" ref="M166">if(V166="","",XLOOKUP(V166,Master[Company],Master[Line Distance],"Unknown",0,1))</f>
        <v/>
      </c>
      <c r="N166" s="394"/>
      <c r="O166" s="341"/>
      <c r="P166" s="336"/>
      <c r="Q166" s="341" t="str">
        <f t="array" ref="Q166">if(V166="","",XLOOKUP(V166,Master[Company],Master[Terms],"NA",0,1))</f>
        <v/>
      </c>
      <c r="R166" s="341" t="str">
        <f t="shared" si="9"/>
        <v/>
      </c>
      <c r="S166" s="341" t="str">
        <f t="array" ref="S166">if(V166="","",XLOOKUP(V166,Master[Company],Master[Group],"NA",0,1))</f>
        <v/>
      </c>
      <c r="T166" s="341" t="str">
        <f t="array" ref="T166">if(V166="","",XLOOKUP(V166,Master[Company],Master[Loading Location],"NA",0,1))</f>
        <v/>
      </c>
      <c r="U166" s="341" t="str">
        <f t="array" ref="U166">if(V166="","",XLOOKUP(V166,Master[Company],Master[Acronym],"NA",0,1))</f>
        <v/>
      </c>
      <c r="V166" s="336"/>
      <c r="W166" s="395"/>
      <c r="X166" s="395"/>
      <c r="Y166" s="336" t="str">
        <f t="shared" si="10"/>
        <v/>
      </c>
      <c r="Z166" s="341" t="str">
        <f t="shared" si="11"/>
        <v/>
      </c>
      <c r="AA166" s="336"/>
      <c r="AB166" s="341"/>
      <c r="AC166" s="341"/>
      <c r="AD166" s="394"/>
      <c r="AE166" s="396"/>
      <c r="AF166" s="396"/>
      <c r="AG166" s="396"/>
      <c r="AH166" s="396"/>
      <c r="AI166" s="396"/>
      <c r="AJ166" s="396"/>
      <c r="AK166" s="396"/>
      <c r="AL166" s="397"/>
      <c r="AM166" s="398"/>
      <c r="AN166" s="398"/>
      <c r="AO166" s="398"/>
      <c r="AP166" s="398"/>
      <c r="AQ166" s="398"/>
      <c r="AR166" s="398"/>
      <c r="AS166" s="398"/>
      <c r="AT166" s="398"/>
      <c r="AU166" s="394"/>
      <c r="AV166" s="399"/>
      <c r="AW166" s="306"/>
      <c r="AX166" s="394"/>
      <c r="AY166" s="400"/>
      <c r="AZ166" s="336"/>
      <c r="BA166" s="336"/>
      <c r="BB166" s="336"/>
      <c r="BC166" s="336"/>
      <c r="BD166" s="336"/>
      <c r="BE166" s="401"/>
      <c r="BF166" s="341"/>
      <c r="BG166" s="341"/>
      <c r="BH166" s="402"/>
      <c r="BI166" s="403"/>
      <c r="BJ166" s="404"/>
      <c r="BK166" s="405"/>
      <c r="BL166" s="405"/>
      <c r="BM166" s="405"/>
      <c r="BN166" s="406"/>
    </row>
    <row r="167" ht="18.75" customHeight="1">
      <c r="A167" s="390" t="str">
        <f t="shared" si="3"/>
        <v/>
      </c>
      <c r="B167" s="391"/>
      <c r="C167" s="337"/>
      <c r="D167" s="337"/>
      <c r="E167" s="338" t="str">
        <f t="shared" si="8"/>
        <v/>
      </c>
      <c r="F167" s="392"/>
      <c r="G167" s="393"/>
      <c r="H167" s="341" t="str">
        <f t="array" ref="H167">IF(D167="","",XLOOKUP(D167,'Master Data'!K:K,'Master Data'!N:N,"Input in Master Data",0,1))</f>
        <v/>
      </c>
      <c r="I167" s="341" t="str">
        <f t="array" ref="I167">IF(D167="","",XLOOKUP(D167,'Master Data'!K:K,'Master Data'!O:O,"Input in Master Data",0,1))</f>
        <v/>
      </c>
      <c r="J167" s="341" t="str">
        <f t="array" ref="J167">if(V167="","",XLOOKUP(V167,Master[Company],Master[Blow],"Unknown",0,1))</f>
        <v/>
      </c>
      <c r="K167" s="341" t="str">
        <f t="array" ref="K167">if(V167="","",XLOOKUP(V167,Master[Company],Master[Pigging],"Unknown",0,1))</f>
        <v/>
      </c>
      <c r="L167" s="341" t="str">
        <f t="array" ref="L167">if(V167="","",XLOOKUP(V167,Master[Company],Master[Load Method],"Unknown",0,1))</f>
        <v/>
      </c>
      <c r="M167" s="341" t="str">
        <f t="array" ref="M167">if(V167="","",XLOOKUP(V167,Master[Company],Master[Line Distance],"Unknown",0,1))</f>
        <v/>
      </c>
      <c r="N167" s="394"/>
      <c r="O167" s="341"/>
      <c r="P167" s="336"/>
      <c r="Q167" s="341" t="str">
        <f t="array" ref="Q167">if(V167="","",XLOOKUP(V167,Master[Company],Master[Terms],"NA",0,1))</f>
        <v/>
      </c>
      <c r="R167" s="341" t="str">
        <f t="shared" si="9"/>
        <v/>
      </c>
      <c r="S167" s="341" t="str">
        <f t="array" ref="S167">if(V167="","",XLOOKUP(V167,Master[Company],Master[Group],"NA",0,1))</f>
        <v/>
      </c>
      <c r="T167" s="341" t="str">
        <f t="array" ref="T167">if(V167="","",XLOOKUP(V167,Master[Company],Master[Loading Location],"NA",0,1))</f>
        <v/>
      </c>
      <c r="U167" s="341" t="str">
        <f t="array" ref="U167">if(V167="","",XLOOKUP(V167,Master[Company],Master[Acronym],"NA",0,1))</f>
        <v/>
      </c>
      <c r="V167" s="336"/>
      <c r="W167" s="395"/>
      <c r="X167" s="395"/>
      <c r="Y167" s="336" t="str">
        <f t="shared" si="10"/>
        <v/>
      </c>
      <c r="Z167" s="341" t="str">
        <f t="shared" si="11"/>
        <v/>
      </c>
      <c r="AA167" s="336"/>
      <c r="AB167" s="341"/>
      <c r="AC167" s="341"/>
      <c r="AD167" s="394"/>
      <c r="AE167" s="396"/>
      <c r="AF167" s="396"/>
      <c r="AG167" s="396"/>
      <c r="AH167" s="396"/>
      <c r="AI167" s="396"/>
      <c r="AJ167" s="396"/>
      <c r="AK167" s="396"/>
      <c r="AL167" s="397"/>
      <c r="AM167" s="398"/>
      <c r="AN167" s="398"/>
      <c r="AO167" s="398"/>
      <c r="AP167" s="398"/>
      <c r="AQ167" s="398"/>
      <c r="AR167" s="398"/>
      <c r="AS167" s="398"/>
      <c r="AT167" s="398"/>
      <c r="AU167" s="394"/>
      <c r="AV167" s="399"/>
      <c r="AW167" s="306"/>
      <c r="AX167" s="394"/>
      <c r="AY167" s="400"/>
      <c r="AZ167" s="336"/>
      <c r="BA167" s="336"/>
      <c r="BB167" s="336"/>
      <c r="BC167" s="336"/>
      <c r="BD167" s="336"/>
      <c r="BE167" s="401"/>
      <c r="BF167" s="341"/>
      <c r="BG167" s="341"/>
      <c r="BH167" s="402"/>
      <c r="BI167" s="403"/>
      <c r="BJ167" s="404"/>
      <c r="BK167" s="405"/>
      <c r="BL167" s="405"/>
      <c r="BM167" s="405"/>
      <c r="BN167" s="406"/>
    </row>
    <row r="168" ht="18.75" customHeight="1">
      <c r="A168" s="390" t="str">
        <f t="shared" si="3"/>
        <v/>
      </c>
      <c r="B168" s="391"/>
      <c r="C168" s="337"/>
      <c r="D168" s="337"/>
      <c r="E168" s="338" t="str">
        <f t="shared" si="8"/>
        <v/>
      </c>
      <c r="F168" s="392"/>
      <c r="G168" s="393"/>
      <c r="H168" s="341" t="str">
        <f t="array" ref="H168">IF(D168="","",XLOOKUP(D168,'Master Data'!K:K,'Master Data'!N:N,"Input in Master Data",0,1))</f>
        <v/>
      </c>
      <c r="I168" s="341" t="str">
        <f t="array" ref="I168">IF(D168="","",XLOOKUP(D168,'Master Data'!K:K,'Master Data'!O:O,"Input in Master Data",0,1))</f>
        <v/>
      </c>
      <c r="J168" s="341" t="str">
        <f t="array" ref="J168">if(V168="","",XLOOKUP(V168,Master[Company],Master[Blow],"Unknown",0,1))</f>
        <v/>
      </c>
      <c r="K168" s="341" t="str">
        <f t="array" ref="K168">if(V168="","",XLOOKUP(V168,Master[Company],Master[Pigging],"Unknown",0,1))</f>
        <v/>
      </c>
      <c r="L168" s="341" t="str">
        <f t="array" ref="L168">if(V168="","",XLOOKUP(V168,Master[Company],Master[Load Method],"Unknown",0,1))</f>
        <v/>
      </c>
      <c r="M168" s="341" t="str">
        <f t="array" ref="M168">if(V168="","",XLOOKUP(V168,Master[Company],Master[Line Distance],"Unknown",0,1))</f>
        <v/>
      </c>
      <c r="N168" s="394"/>
      <c r="O168" s="341"/>
      <c r="P168" s="336"/>
      <c r="Q168" s="341" t="str">
        <f t="array" ref="Q168">if(V168="","",XLOOKUP(V168,Master[Company],Master[Terms],"NA",0,1))</f>
        <v/>
      </c>
      <c r="R168" s="341" t="str">
        <f t="shared" si="9"/>
        <v/>
      </c>
      <c r="S168" s="341" t="str">
        <f t="array" ref="S168">if(V168="","",XLOOKUP(V168,Master[Company],Master[Group],"NA",0,1))</f>
        <v/>
      </c>
      <c r="T168" s="341" t="str">
        <f t="array" ref="T168">if(V168="","",XLOOKUP(V168,Master[Company],Master[Loading Location],"NA",0,1))</f>
        <v/>
      </c>
      <c r="U168" s="341" t="str">
        <f t="array" ref="U168">if(V168="","",XLOOKUP(V168,Master[Company],Master[Acronym],"NA",0,1))</f>
        <v/>
      </c>
      <c r="V168" s="336"/>
      <c r="W168" s="395"/>
      <c r="X168" s="395"/>
      <c r="Y168" s="336" t="str">
        <f t="shared" si="10"/>
        <v/>
      </c>
      <c r="Z168" s="341" t="str">
        <f t="shared" si="11"/>
        <v/>
      </c>
      <c r="AA168" s="336"/>
      <c r="AB168" s="341"/>
      <c r="AC168" s="341"/>
      <c r="AD168" s="394"/>
      <c r="AE168" s="396"/>
      <c r="AF168" s="396"/>
      <c r="AG168" s="396"/>
      <c r="AH168" s="396"/>
      <c r="AI168" s="396"/>
      <c r="AJ168" s="396"/>
      <c r="AK168" s="396"/>
      <c r="AL168" s="397"/>
      <c r="AM168" s="398"/>
      <c r="AN168" s="398"/>
      <c r="AO168" s="398"/>
      <c r="AP168" s="398"/>
      <c r="AQ168" s="398"/>
      <c r="AR168" s="398"/>
      <c r="AS168" s="398"/>
      <c r="AT168" s="398"/>
      <c r="AU168" s="394"/>
      <c r="AV168" s="399"/>
      <c r="AW168" s="306"/>
      <c r="AX168" s="394"/>
      <c r="AY168" s="400"/>
      <c r="AZ168" s="336"/>
      <c r="BA168" s="336"/>
      <c r="BB168" s="336"/>
      <c r="BC168" s="336"/>
      <c r="BD168" s="336"/>
      <c r="BE168" s="401"/>
      <c r="BF168" s="341"/>
      <c r="BG168" s="341"/>
      <c r="BH168" s="402"/>
      <c r="BI168" s="403"/>
      <c r="BJ168" s="404"/>
      <c r="BK168" s="405"/>
      <c r="BL168" s="405"/>
      <c r="BM168" s="405"/>
      <c r="BN168" s="406"/>
    </row>
    <row r="169" ht="18.75" customHeight="1">
      <c r="A169" s="390" t="str">
        <f t="shared" si="3"/>
        <v/>
      </c>
      <c r="B169" s="391"/>
      <c r="C169" s="337"/>
      <c r="D169" s="337"/>
      <c r="E169" s="338" t="str">
        <f t="shared" si="8"/>
        <v/>
      </c>
      <c r="F169" s="392"/>
      <c r="G169" s="393"/>
      <c r="H169" s="341" t="str">
        <f t="array" ref="H169">IF(D169="","",XLOOKUP(D169,'Master Data'!K:K,'Master Data'!N:N,"Input in Master Data",0,1))</f>
        <v/>
      </c>
      <c r="I169" s="341" t="str">
        <f t="array" ref="I169">IF(D169="","",XLOOKUP(D169,'Master Data'!K:K,'Master Data'!O:O,"Input in Master Data",0,1))</f>
        <v/>
      </c>
      <c r="J169" s="341" t="str">
        <f t="array" ref="J169">if(V169="","",XLOOKUP(V169,Master[Company],Master[Blow],"Unknown",0,1))</f>
        <v/>
      </c>
      <c r="K169" s="341" t="str">
        <f t="array" ref="K169">if(V169="","",XLOOKUP(V169,Master[Company],Master[Pigging],"Unknown",0,1))</f>
        <v/>
      </c>
      <c r="L169" s="341" t="str">
        <f t="array" ref="L169">if(V169="","",XLOOKUP(V169,Master[Company],Master[Load Method],"Unknown",0,1))</f>
        <v/>
      </c>
      <c r="M169" s="341" t="str">
        <f t="array" ref="M169">if(V169="","",XLOOKUP(V169,Master[Company],Master[Line Distance],"Unknown",0,1))</f>
        <v/>
      </c>
      <c r="N169" s="394"/>
      <c r="O169" s="341"/>
      <c r="P169" s="336"/>
      <c r="Q169" s="341" t="str">
        <f t="array" ref="Q169">if(V169="","",XLOOKUP(V169,Master[Company],Master[Terms],"NA",0,1))</f>
        <v/>
      </c>
      <c r="R169" s="341" t="str">
        <f t="shared" si="9"/>
        <v/>
      </c>
      <c r="S169" s="341" t="str">
        <f t="array" ref="S169">if(V169="","",XLOOKUP(V169,Master[Company],Master[Group],"NA",0,1))</f>
        <v/>
      </c>
      <c r="T169" s="341" t="str">
        <f t="array" ref="T169">if(V169="","",XLOOKUP(V169,Master[Company],Master[Loading Location],"NA",0,1))</f>
        <v/>
      </c>
      <c r="U169" s="341" t="str">
        <f t="array" ref="U169">if(V169="","",XLOOKUP(V169,Master[Company],Master[Acronym],"NA",0,1))</f>
        <v/>
      </c>
      <c r="V169" s="336"/>
      <c r="W169" s="395"/>
      <c r="X169" s="395"/>
      <c r="Y169" s="336" t="str">
        <f t="shared" si="10"/>
        <v/>
      </c>
      <c r="Z169" s="341" t="str">
        <f t="shared" si="11"/>
        <v/>
      </c>
      <c r="AA169" s="336"/>
      <c r="AB169" s="341"/>
      <c r="AC169" s="341"/>
      <c r="AD169" s="394"/>
      <c r="AE169" s="396"/>
      <c r="AF169" s="396"/>
      <c r="AG169" s="396"/>
      <c r="AH169" s="396"/>
      <c r="AI169" s="396"/>
      <c r="AJ169" s="396"/>
      <c r="AK169" s="396"/>
      <c r="AL169" s="397"/>
      <c r="AM169" s="398"/>
      <c r="AN169" s="398"/>
      <c r="AO169" s="398"/>
      <c r="AP169" s="398"/>
      <c r="AQ169" s="398"/>
      <c r="AR169" s="398"/>
      <c r="AS169" s="398"/>
      <c r="AT169" s="398"/>
      <c r="AU169" s="394"/>
      <c r="AV169" s="399"/>
      <c r="AW169" s="306"/>
      <c r="AX169" s="394"/>
      <c r="AY169" s="400"/>
      <c r="AZ169" s="336"/>
      <c r="BA169" s="336"/>
      <c r="BB169" s="336"/>
      <c r="BC169" s="336"/>
      <c r="BD169" s="336"/>
      <c r="BE169" s="401"/>
      <c r="BF169" s="341"/>
      <c r="BG169" s="341"/>
      <c r="BH169" s="402"/>
      <c r="BI169" s="403"/>
      <c r="BJ169" s="404"/>
      <c r="BK169" s="405"/>
      <c r="BL169" s="405"/>
      <c r="BM169" s="405"/>
      <c r="BN169" s="406"/>
    </row>
    <row r="170" ht="18.75" customHeight="1">
      <c r="A170" s="390" t="str">
        <f t="shared" si="3"/>
        <v/>
      </c>
      <c r="B170" s="391"/>
      <c r="C170" s="337"/>
      <c r="D170" s="337"/>
      <c r="E170" s="338" t="str">
        <f t="shared" si="8"/>
        <v/>
      </c>
      <c r="F170" s="392"/>
      <c r="G170" s="393"/>
      <c r="H170" s="341" t="str">
        <f t="array" ref="H170">IF(D170="","",XLOOKUP(D170,'Master Data'!K:K,'Master Data'!N:N,"Input in Master Data",0,1))</f>
        <v/>
      </c>
      <c r="I170" s="341" t="str">
        <f t="array" ref="I170">IF(D170="","",XLOOKUP(D170,'Master Data'!K:K,'Master Data'!O:O,"Input in Master Data",0,1))</f>
        <v/>
      </c>
      <c r="J170" s="341" t="str">
        <f t="array" ref="J170">if(V170="","",XLOOKUP(V170,Master[Company],Master[Blow],"Unknown",0,1))</f>
        <v/>
      </c>
      <c r="K170" s="341" t="str">
        <f t="array" ref="K170">if(V170="","",XLOOKUP(V170,Master[Company],Master[Pigging],"Unknown",0,1))</f>
        <v/>
      </c>
      <c r="L170" s="341" t="str">
        <f t="array" ref="L170">if(V170="","",XLOOKUP(V170,Master[Company],Master[Load Method],"Unknown",0,1))</f>
        <v/>
      </c>
      <c r="M170" s="341" t="str">
        <f t="array" ref="M170">if(V170="","",XLOOKUP(V170,Master[Company],Master[Line Distance],"Unknown",0,1))</f>
        <v/>
      </c>
      <c r="N170" s="394"/>
      <c r="O170" s="341"/>
      <c r="P170" s="336"/>
      <c r="Q170" s="341" t="str">
        <f t="array" ref="Q170">if(V170="","",XLOOKUP(V170,Master[Company],Master[Terms],"NA",0,1))</f>
        <v/>
      </c>
      <c r="R170" s="341" t="str">
        <f t="shared" si="9"/>
        <v/>
      </c>
      <c r="S170" s="341" t="str">
        <f t="array" ref="S170">if(V170="","",XLOOKUP(V170,Master[Company],Master[Group],"NA",0,1))</f>
        <v/>
      </c>
      <c r="T170" s="341" t="str">
        <f t="array" ref="T170">if(V170="","",XLOOKUP(V170,Master[Company],Master[Loading Location],"NA",0,1))</f>
        <v/>
      </c>
      <c r="U170" s="341" t="str">
        <f t="array" ref="U170">if(V170="","",XLOOKUP(V170,Master[Company],Master[Acronym],"NA",0,1))</f>
        <v/>
      </c>
      <c r="V170" s="336"/>
      <c r="W170" s="395"/>
      <c r="X170" s="395"/>
      <c r="Y170" s="336" t="str">
        <f t="shared" si="10"/>
        <v/>
      </c>
      <c r="Z170" s="341" t="str">
        <f t="shared" si="11"/>
        <v/>
      </c>
      <c r="AA170" s="336"/>
      <c r="AB170" s="341"/>
      <c r="AC170" s="341"/>
      <c r="AD170" s="394"/>
      <c r="AE170" s="396"/>
      <c r="AF170" s="396"/>
      <c r="AG170" s="396"/>
      <c r="AH170" s="396"/>
      <c r="AI170" s="396"/>
      <c r="AJ170" s="396"/>
      <c r="AK170" s="396"/>
      <c r="AL170" s="397"/>
      <c r="AM170" s="398"/>
      <c r="AN170" s="398"/>
      <c r="AO170" s="398"/>
      <c r="AP170" s="398"/>
      <c r="AQ170" s="398"/>
      <c r="AR170" s="398"/>
      <c r="AS170" s="398"/>
      <c r="AT170" s="398"/>
      <c r="AU170" s="394"/>
      <c r="AV170" s="399"/>
      <c r="AW170" s="306"/>
      <c r="AX170" s="394"/>
      <c r="AY170" s="400"/>
      <c r="AZ170" s="336"/>
      <c r="BA170" s="336"/>
      <c r="BB170" s="336"/>
      <c r="BC170" s="336"/>
      <c r="BD170" s="336"/>
      <c r="BE170" s="401"/>
      <c r="BF170" s="341"/>
      <c r="BG170" s="341"/>
      <c r="BH170" s="402"/>
      <c r="BI170" s="403"/>
      <c r="BJ170" s="404"/>
      <c r="BK170" s="405"/>
      <c r="BL170" s="405"/>
      <c r="BM170" s="405"/>
      <c r="BN170" s="406"/>
    </row>
    <row r="171" ht="18.75" customHeight="1">
      <c r="A171" s="390" t="str">
        <f t="shared" si="3"/>
        <v/>
      </c>
      <c r="B171" s="391"/>
      <c r="C171" s="337"/>
      <c r="D171" s="337"/>
      <c r="E171" s="338" t="str">
        <f t="shared" si="8"/>
        <v/>
      </c>
      <c r="F171" s="392"/>
      <c r="G171" s="393"/>
      <c r="H171" s="341" t="str">
        <f t="array" ref="H171">IF(D171="","",XLOOKUP(D171,'Master Data'!K:K,'Master Data'!N:N,"Input in Master Data",0,1))</f>
        <v/>
      </c>
      <c r="I171" s="341" t="str">
        <f t="array" ref="I171">IF(D171="","",XLOOKUP(D171,'Master Data'!K:K,'Master Data'!O:O,"Input in Master Data",0,1))</f>
        <v/>
      </c>
      <c r="J171" s="341" t="str">
        <f t="array" ref="J171">if(V171="","",XLOOKUP(V171,Master[Company],Master[Blow],"Unknown",0,1))</f>
        <v/>
      </c>
      <c r="K171" s="341" t="str">
        <f t="array" ref="K171">if(V171="","",XLOOKUP(V171,Master[Company],Master[Pigging],"Unknown",0,1))</f>
        <v/>
      </c>
      <c r="L171" s="341" t="str">
        <f t="array" ref="L171">if(V171="","",XLOOKUP(V171,Master[Company],Master[Load Method],"Unknown",0,1))</f>
        <v/>
      </c>
      <c r="M171" s="341" t="str">
        <f t="array" ref="M171">if(V171="","",XLOOKUP(V171,Master[Company],Master[Line Distance],"Unknown",0,1))</f>
        <v/>
      </c>
      <c r="N171" s="394"/>
      <c r="O171" s="341"/>
      <c r="P171" s="336"/>
      <c r="Q171" s="341" t="str">
        <f t="array" ref="Q171">if(V171="","",XLOOKUP(V171,Master[Company],Master[Terms],"NA",0,1))</f>
        <v/>
      </c>
      <c r="R171" s="341" t="str">
        <f t="shared" si="9"/>
        <v/>
      </c>
      <c r="S171" s="341" t="str">
        <f t="array" ref="S171">if(V171="","",XLOOKUP(V171,Master[Company],Master[Group],"NA",0,1))</f>
        <v/>
      </c>
      <c r="T171" s="341" t="str">
        <f t="array" ref="T171">if(V171="","",XLOOKUP(V171,Master[Company],Master[Loading Location],"NA",0,1))</f>
        <v/>
      </c>
      <c r="U171" s="341" t="str">
        <f t="array" ref="U171">if(V171="","",XLOOKUP(V171,Master[Company],Master[Acronym],"NA",0,1))</f>
        <v/>
      </c>
      <c r="V171" s="336"/>
      <c r="W171" s="395"/>
      <c r="X171" s="395"/>
      <c r="Y171" s="336" t="str">
        <f t="shared" si="10"/>
        <v/>
      </c>
      <c r="Z171" s="341" t="str">
        <f t="shared" si="11"/>
        <v/>
      </c>
      <c r="AA171" s="336"/>
      <c r="AB171" s="341"/>
      <c r="AC171" s="341"/>
      <c r="AD171" s="394"/>
      <c r="AE171" s="396"/>
      <c r="AF171" s="396"/>
      <c r="AG171" s="396"/>
      <c r="AH171" s="396"/>
      <c r="AI171" s="396"/>
      <c r="AJ171" s="396"/>
      <c r="AK171" s="396"/>
      <c r="AL171" s="397"/>
      <c r="AM171" s="398"/>
      <c r="AN171" s="398"/>
      <c r="AO171" s="398"/>
      <c r="AP171" s="398"/>
      <c r="AQ171" s="398"/>
      <c r="AR171" s="398"/>
      <c r="AS171" s="398"/>
      <c r="AT171" s="398"/>
      <c r="AU171" s="394"/>
      <c r="AV171" s="399"/>
      <c r="AW171" s="306"/>
      <c r="AX171" s="394"/>
      <c r="AY171" s="400"/>
      <c r="AZ171" s="336"/>
      <c r="BA171" s="336"/>
      <c r="BB171" s="336"/>
      <c r="BC171" s="336"/>
      <c r="BD171" s="336"/>
      <c r="BE171" s="401"/>
      <c r="BF171" s="341"/>
      <c r="BG171" s="341"/>
      <c r="BH171" s="402"/>
      <c r="BI171" s="403"/>
      <c r="BJ171" s="404"/>
      <c r="BK171" s="405"/>
      <c r="BL171" s="405"/>
      <c r="BM171" s="405"/>
      <c r="BN171" s="406"/>
    </row>
    <row r="172" ht="18.75" customHeight="1">
      <c r="A172" s="390" t="str">
        <f t="shared" si="3"/>
        <v/>
      </c>
      <c r="B172" s="391"/>
      <c r="C172" s="337"/>
      <c r="D172" s="337"/>
      <c r="E172" s="338" t="str">
        <f t="shared" si="8"/>
        <v/>
      </c>
      <c r="F172" s="392"/>
      <c r="G172" s="393"/>
      <c r="H172" s="341" t="str">
        <f t="array" ref="H172">IF(D172="","",XLOOKUP(D172,'Master Data'!K:K,'Master Data'!N:N,"Input in Master Data",0,1))</f>
        <v/>
      </c>
      <c r="I172" s="341" t="str">
        <f t="array" ref="I172">IF(D172="","",XLOOKUP(D172,'Master Data'!K:K,'Master Data'!O:O,"Input in Master Data",0,1))</f>
        <v/>
      </c>
      <c r="J172" s="341" t="str">
        <f t="array" ref="J172">if(V172="","",XLOOKUP(V172,Master[Company],Master[Blow],"Unknown",0,1))</f>
        <v/>
      </c>
      <c r="K172" s="341" t="str">
        <f t="array" ref="K172">if(V172="","",XLOOKUP(V172,Master[Company],Master[Pigging],"Unknown",0,1))</f>
        <v/>
      </c>
      <c r="L172" s="341" t="str">
        <f t="array" ref="L172">if(V172="","",XLOOKUP(V172,Master[Company],Master[Load Method],"Unknown",0,1))</f>
        <v/>
      </c>
      <c r="M172" s="341" t="str">
        <f t="array" ref="M172">if(V172="","",XLOOKUP(V172,Master[Company],Master[Line Distance],"Unknown",0,1))</f>
        <v/>
      </c>
      <c r="N172" s="394"/>
      <c r="O172" s="341"/>
      <c r="P172" s="336"/>
      <c r="Q172" s="341" t="str">
        <f t="array" ref="Q172">if(V172="","",XLOOKUP(V172,Master[Company],Master[Terms],"NA",0,1))</f>
        <v/>
      </c>
      <c r="R172" s="341" t="str">
        <f t="shared" si="9"/>
        <v/>
      </c>
      <c r="S172" s="341" t="str">
        <f t="array" ref="S172">if(V172="","",XLOOKUP(V172,Master[Company],Master[Group],"NA",0,1))</f>
        <v/>
      </c>
      <c r="T172" s="341" t="str">
        <f t="array" ref="T172">if(V172="","",XLOOKUP(V172,Master[Company],Master[Loading Location],"NA",0,1))</f>
        <v/>
      </c>
      <c r="U172" s="341" t="str">
        <f t="array" ref="U172">if(V172="","",XLOOKUP(V172,Master[Company],Master[Acronym],"NA",0,1))</f>
        <v/>
      </c>
      <c r="V172" s="336"/>
      <c r="W172" s="395"/>
      <c r="X172" s="395"/>
      <c r="Y172" s="336" t="str">
        <f t="shared" si="10"/>
        <v/>
      </c>
      <c r="Z172" s="341" t="str">
        <f t="shared" si="11"/>
        <v/>
      </c>
      <c r="AA172" s="336"/>
      <c r="AB172" s="341"/>
      <c r="AC172" s="341"/>
      <c r="AD172" s="394"/>
      <c r="AE172" s="396"/>
      <c r="AF172" s="396"/>
      <c r="AG172" s="396"/>
      <c r="AH172" s="396"/>
      <c r="AI172" s="396"/>
      <c r="AJ172" s="396"/>
      <c r="AK172" s="396"/>
      <c r="AL172" s="397"/>
      <c r="AM172" s="398"/>
      <c r="AN172" s="398"/>
      <c r="AO172" s="398"/>
      <c r="AP172" s="398"/>
      <c r="AQ172" s="398"/>
      <c r="AR172" s="398"/>
      <c r="AS172" s="398"/>
      <c r="AT172" s="398"/>
      <c r="AU172" s="394"/>
      <c r="AV172" s="399"/>
      <c r="AW172" s="306"/>
      <c r="AX172" s="394"/>
      <c r="AY172" s="400"/>
      <c r="AZ172" s="336"/>
      <c r="BA172" s="336"/>
      <c r="BB172" s="336"/>
      <c r="BC172" s="336"/>
      <c r="BD172" s="336"/>
      <c r="BE172" s="401"/>
      <c r="BF172" s="341"/>
      <c r="BG172" s="341"/>
      <c r="BH172" s="402"/>
      <c r="BI172" s="403"/>
      <c r="BJ172" s="404"/>
      <c r="BK172" s="405"/>
      <c r="BL172" s="405"/>
      <c r="BM172" s="405"/>
      <c r="BN172" s="406"/>
    </row>
    <row r="173" ht="18.75" customHeight="1">
      <c r="A173" s="390" t="str">
        <f t="shared" si="3"/>
        <v/>
      </c>
      <c r="B173" s="391"/>
      <c r="C173" s="337"/>
      <c r="D173" s="337"/>
      <c r="E173" s="338" t="str">
        <f t="shared" si="8"/>
        <v/>
      </c>
      <c r="F173" s="392"/>
      <c r="G173" s="393"/>
      <c r="H173" s="341" t="str">
        <f t="array" ref="H173">IF(D173="","",XLOOKUP(D173,'Master Data'!K:K,'Master Data'!N:N,"Input in Master Data",0,1))</f>
        <v/>
      </c>
      <c r="I173" s="341" t="str">
        <f t="array" ref="I173">IF(D173="","",XLOOKUP(D173,'Master Data'!K:K,'Master Data'!O:O,"Input in Master Data",0,1))</f>
        <v/>
      </c>
      <c r="J173" s="341" t="str">
        <f t="array" ref="J173">if(V173="","",XLOOKUP(V173,Master[Company],Master[Blow],"Unknown",0,1))</f>
        <v/>
      </c>
      <c r="K173" s="341" t="str">
        <f t="array" ref="K173">if(V173="","",XLOOKUP(V173,Master[Company],Master[Pigging],"Unknown",0,1))</f>
        <v/>
      </c>
      <c r="L173" s="341" t="str">
        <f t="array" ref="L173">if(V173="","",XLOOKUP(V173,Master[Company],Master[Load Method],"Unknown",0,1))</f>
        <v/>
      </c>
      <c r="M173" s="341" t="str">
        <f t="array" ref="M173">if(V173="","",XLOOKUP(V173,Master[Company],Master[Line Distance],"Unknown",0,1))</f>
        <v/>
      </c>
      <c r="N173" s="394"/>
      <c r="O173" s="341"/>
      <c r="P173" s="336"/>
      <c r="Q173" s="341" t="str">
        <f t="array" ref="Q173">if(V173="","",XLOOKUP(V173,Master[Company],Master[Terms],"NA",0,1))</f>
        <v/>
      </c>
      <c r="R173" s="341" t="str">
        <f t="shared" si="9"/>
        <v/>
      </c>
      <c r="S173" s="341" t="str">
        <f t="array" ref="S173">if(V173="","",XLOOKUP(V173,Master[Company],Master[Group],"NA",0,1))</f>
        <v/>
      </c>
      <c r="T173" s="341" t="str">
        <f t="array" ref="T173">if(V173="","",XLOOKUP(V173,Master[Company],Master[Loading Location],"NA",0,1))</f>
        <v/>
      </c>
      <c r="U173" s="341" t="str">
        <f t="array" ref="U173">if(V173="","",XLOOKUP(V173,Master[Company],Master[Acronym],"NA",0,1))</f>
        <v/>
      </c>
      <c r="V173" s="336"/>
      <c r="W173" s="395"/>
      <c r="X173" s="395"/>
      <c r="Y173" s="336" t="str">
        <f t="shared" si="10"/>
        <v/>
      </c>
      <c r="Z173" s="341" t="str">
        <f t="shared" si="11"/>
        <v/>
      </c>
      <c r="AA173" s="336"/>
      <c r="AB173" s="341"/>
      <c r="AC173" s="341"/>
      <c r="AD173" s="394"/>
      <c r="AE173" s="396"/>
      <c r="AF173" s="396"/>
      <c r="AG173" s="396"/>
      <c r="AH173" s="396"/>
      <c r="AI173" s="396"/>
      <c r="AJ173" s="396"/>
      <c r="AK173" s="396"/>
      <c r="AL173" s="397"/>
      <c r="AM173" s="398"/>
      <c r="AN173" s="398"/>
      <c r="AO173" s="398"/>
      <c r="AP173" s="398"/>
      <c r="AQ173" s="398"/>
      <c r="AR173" s="398"/>
      <c r="AS173" s="398"/>
      <c r="AT173" s="398"/>
      <c r="AU173" s="394"/>
      <c r="AV173" s="399"/>
      <c r="AW173" s="306"/>
      <c r="AX173" s="394"/>
      <c r="AY173" s="400"/>
      <c r="AZ173" s="336"/>
      <c r="BA173" s="336"/>
      <c r="BB173" s="336"/>
      <c r="BC173" s="336"/>
      <c r="BD173" s="336"/>
      <c r="BE173" s="401"/>
      <c r="BF173" s="341"/>
      <c r="BG173" s="341"/>
      <c r="BH173" s="402"/>
      <c r="BI173" s="403"/>
      <c r="BJ173" s="404"/>
      <c r="BK173" s="405"/>
      <c r="BL173" s="405"/>
      <c r="BM173" s="405"/>
      <c r="BN173" s="406"/>
    </row>
    <row r="174" ht="18.75" customHeight="1">
      <c r="A174" s="390" t="str">
        <f t="shared" si="3"/>
        <v/>
      </c>
      <c r="B174" s="391"/>
      <c r="C174" s="337"/>
      <c r="D174" s="337"/>
      <c r="E174" s="338" t="str">
        <f t="shared" si="8"/>
        <v/>
      </c>
      <c r="F174" s="392"/>
      <c r="G174" s="393"/>
      <c r="H174" s="341" t="str">
        <f t="array" ref="H174">IF(D174="","",XLOOKUP(D174,'Master Data'!K:K,'Master Data'!N:N,"Input in Master Data",0,1))</f>
        <v/>
      </c>
      <c r="I174" s="341" t="str">
        <f t="array" ref="I174">IF(D174="","",XLOOKUP(D174,'Master Data'!K:K,'Master Data'!O:O,"Input in Master Data",0,1))</f>
        <v/>
      </c>
      <c r="J174" s="341" t="str">
        <f t="array" ref="J174">if(V174="","",XLOOKUP(V174,Master[Company],Master[Blow],"Unknown",0,1))</f>
        <v/>
      </c>
      <c r="K174" s="341" t="str">
        <f t="array" ref="K174">if(V174="","",XLOOKUP(V174,Master[Company],Master[Pigging],"Unknown",0,1))</f>
        <v/>
      </c>
      <c r="L174" s="341" t="str">
        <f t="array" ref="L174">if(V174="","",XLOOKUP(V174,Master[Company],Master[Load Method],"Unknown",0,1))</f>
        <v/>
      </c>
      <c r="M174" s="341" t="str">
        <f t="array" ref="M174">if(V174="","",XLOOKUP(V174,Master[Company],Master[Line Distance],"Unknown",0,1))</f>
        <v/>
      </c>
      <c r="N174" s="394"/>
      <c r="O174" s="341"/>
      <c r="P174" s="336"/>
      <c r="Q174" s="341" t="str">
        <f t="array" ref="Q174">if(V174="","",XLOOKUP(V174,Master[Company],Master[Terms],"NA",0,1))</f>
        <v/>
      </c>
      <c r="R174" s="341" t="str">
        <f t="shared" si="9"/>
        <v/>
      </c>
      <c r="S174" s="341" t="str">
        <f t="array" ref="S174">if(V174="","",XLOOKUP(V174,Master[Company],Master[Group],"NA",0,1))</f>
        <v/>
      </c>
      <c r="T174" s="341" t="str">
        <f t="array" ref="T174">if(V174="","",XLOOKUP(V174,Master[Company],Master[Loading Location],"NA",0,1))</f>
        <v/>
      </c>
      <c r="U174" s="341" t="str">
        <f t="array" ref="U174">if(V174="","",XLOOKUP(V174,Master[Company],Master[Acronym],"NA",0,1))</f>
        <v/>
      </c>
      <c r="V174" s="336"/>
      <c r="W174" s="395"/>
      <c r="X174" s="395"/>
      <c r="Y174" s="336" t="str">
        <f t="shared" si="10"/>
        <v/>
      </c>
      <c r="Z174" s="341" t="str">
        <f t="shared" si="11"/>
        <v/>
      </c>
      <c r="AA174" s="336"/>
      <c r="AB174" s="341"/>
      <c r="AC174" s="341"/>
      <c r="AD174" s="394"/>
      <c r="AE174" s="396"/>
      <c r="AF174" s="396"/>
      <c r="AG174" s="396"/>
      <c r="AH174" s="396"/>
      <c r="AI174" s="396"/>
      <c r="AJ174" s="396"/>
      <c r="AK174" s="396"/>
      <c r="AL174" s="397"/>
      <c r="AM174" s="398"/>
      <c r="AN174" s="398"/>
      <c r="AO174" s="398"/>
      <c r="AP174" s="398"/>
      <c r="AQ174" s="398"/>
      <c r="AR174" s="398"/>
      <c r="AS174" s="398"/>
      <c r="AT174" s="398"/>
      <c r="AU174" s="394"/>
      <c r="AV174" s="399"/>
      <c r="AW174" s="306"/>
      <c r="AX174" s="394"/>
      <c r="AY174" s="400"/>
      <c r="AZ174" s="336"/>
      <c r="BA174" s="336"/>
      <c r="BB174" s="336"/>
      <c r="BC174" s="336"/>
      <c r="BD174" s="336"/>
      <c r="BE174" s="401"/>
      <c r="BF174" s="341"/>
      <c r="BG174" s="341"/>
      <c r="BH174" s="402"/>
      <c r="BI174" s="403"/>
      <c r="BJ174" s="404"/>
      <c r="BK174" s="405"/>
      <c r="BL174" s="405"/>
      <c r="BM174" s="405"/>
      <c r="BN174" s="406"/>
    </row>
    <row r="175" ht="18.75" customHeight="1">
      <c r="A175" s="390" t="str">
        <f t="shared" si="3"/>
        <v/>
      </c>
      <c r="B175" s="391"/>
      <c r="C175" s="337"/>
      <c r="D175" s="337"/>
      <c r="E175" s="338" t="str">
        <f t="shared" si="8"/>
        <v/>
      </c>
      <c r="F175" s="392"/>
      <c r="G175" s="393"/>
      <c r="H175" s="341" t="str">
        <f t="array" ref="H175">IF(D175="","",XLOOKUP(D175,'Master Data'!K:K,'Master Data'!N:N,"Input in Master Data",0,1))</f>
        <v/>
      </c>
      <c r="I175" s="341" t="str">
        <f t="array" ref="I175">IF(D175="","",XLOOKUP(D175,'Master Data'!K:K,'Master Data'!O:O,"Input in Master Data",0,1))</f>
        <v/>
      </c>
      <c r="J175" s="341" t="str">
        <f t="array" ref="J175">if(V175="","",XLOOKUP(V175,Master[Company],Master[Blow],"Unknown",0,1))</f>
        <v/>
      </c>
      <c r="K175" s="341" t="str">
        <f t="array" ref="K175">if(V175="","",XLOOKUP(V175,Master[Company],Master[Pigging],"Unknown",0,1))</f>
        <v/>
      </c>
      <c r="L175" s="341" t="str">
        <f t="array" ref="L175">if(V175="","",XLOOKUP(V175,Master[Company],Master[Load Method],"Unknown",0,1))</f>
        <v/>
      </c>
      <c r="M175" s="341" t="str">
        <f t="array" ref="M175">if(V175="","",XLOOKUP(V175,Master[Company],Master[Line Distance],"Unknown",0,1))</f>
        <v/>
      </c>
      <c r="N175" s="394"/>
      <c r="O175" s="341"/>
      <c r="P175" s="336"/>
      <c r="Q175" s="341" t="str">
        <f t="array" ref="Q175">if(V175="","",XLOOKUP(V175,Master[Company],Master[Terms],"NA",0,1))</f>
        <v/>
      </c>
      <c r="R175" s="341" t="str">
        <f t="shared" si="9"/>
        <v/>
      </c>
      <c r="S175" s="341" t="str">
        <f t="array" ref="S175">if(V175="","",XLOOKUP(V175,Master[Company],Master[Group],"NA",0,1))</f>
        <v/>
      </c>
      <c r="T175" s="341" t="str">
        <f t="array" ref="T175">if(V175="","",XLOOKUP(V175,Master[Company],Master[Loading Location],"NA",0,1))</f>
        <v/>
      </c>
      <c r="U175" s="341" t="str">
        <f t="array" ref="U175">if(V175="","",XLOOKUP(V175,Master[Company],Master[Acronym],"NA",0,1))</f>
        <v/>
      </c>
      <c r="V175" s="336"/>
      <c r="W175" s="395"/>
      <c r="X175" s="395"/>
      <c r="Y175" s="336" t="str">
        <f t="shared" si="10"/>
        <v/>
      </c>
      <c r="Z175" s="341" t="str">
        <f t="shared" si="11"/>
        <v/>
      </c>
      <c r="AA175" s="336"/>
      <c r="AB175" s="341"/>
      <c r="AC175" s="341"/>
      <c r="AD175" s="394"/>
      <c r="AE175" s="396"/>
      <c r="AF175" s="396"/>
      <c r="AG175" s="396"/>
      <c r="AH175" s="396"/>
      <c r="AI175" s="396"/>
      <c r="AJ175" s="396"/>
      <c r="AK175" s="396"/>
      <c r="AL175" s="397"/>
      <c r="AM175" s="398"/>
      <c r="AN175" s="398"/>
      <c r="AO175" s="398"/>
      <c r="AP175" s="398"/>
      <c r="AQ175" s="398"/>
      <c r="AR175" s="398"/>
      <c r="AS175" s="398"/>
      <c r="AT175" s="398"/>
      <c r="AU175" s="394"/>
      <c r="AV175" s="399"/>
      <c r="AW175" s="306"/>
      <c r="AX175" s="394"/>
      <c r="AY175" s="400"/>
      <c r="AZ175" s="336"/>
      <c r="BA175" s="336"/>
      <c r="BB175" s="336"/>
      <c r="BC175" s="336"/>
      <c r="BD175" s="336"/>
      <c r="BE175" s="401"/>
      <c r="BF175" s="341"/>
      <c r="BG175" s="341"/>
      <c r="BH175" s="402"/>
      <c r="BI175" s="403"/>
      <c r="BJ175" s="404"/>
      <c r="BK175" s="405"/>
      <c r="BL175" s="405"/>
      <c r="BM175" s="405"/>
      <c r="BN175" s="406"/>
    </row>
    <row r="176" ht="18.75" customHeight="1">
      <c r="A176" s="390" t="str">
        <f t="shared" si="3"/>
        <v/>
      </c>
      <c r="B176" s="391"/>
      <c r="C176" s="337"/>
      <c r="D176" s="337"/>
      <c r="E176" s="338" t="str">
        <f t="shared" si="8"/>
        <v/>
      </c>
      <c r="F176" s="392"/>
      <c r="G176" s="393"/>
      <c r="H176" s="341" t="str">
        <f t="array" ref="H176">IF(D176="","",XLOOKUP(D176,'Master Data'!K:K,'Master Data'!N:N,"Input in Master Data",0,1))</f>
        <v/>
      </c>
      <c r="I176" s="341" t="str">
        <f t="array" ref="I176">IF(D176="","",XLOOKUP(D176,'Master Data'!K:K,'Master Data'!O:O,"Input in Master Data",0,1))</f>
        <v/>
      </c>
      <c r="J176" s="341" t="str">
        <f t="array" ref="J176">if(V176="","",XLOOKUP(V176,Master[Company],Master[Blow],"Unknown",0,1))</f>
        <v/>
      </c>
      <c r="K176" s="341" t="str">
        <f t="array" ref="K176">if(V176="","",XLOOKUP(V176,Master[Company],Master[Pigging],"Unknown",0,1))</f>
        <v/>
      </c>
      <c r="L176" s="341" t="str">
        <f t="array" ref="L176">if(V176="","",XLOOKUP(V176,Master[Company],Master[Load Method],"Unknown",0,1))</f>
        <v/>
      </c>
      <c r="M176" s="341" t="str">
        <f t="array" ref="M176">if(V176="","",XLOOKUP(V176,Master[Company],Master[Line Distance],"Unknown",0,1))</f>
        <v/>
      </c>
      <c r="N176" s="394"/>
      <c r="O176" s="341"/>
      <c r="P176" s="336"/>
      <c r="Q176" s="341" t="str">
        <f t="array" ref="Q176">if(V176="","",XLOOKUP(V176,Master[Company],Master[Terms],"NA",0,1))</f>
        <v/>
      </c>
      <c r="R176" s="341" t="str">
        <f t="shared" si="9"/>
        <v/>
      </c>
      <c r="S176" s="341" t="str">
        <f t="array" ref="S176">if(V176="","",XLOOKUP(V176,Master[Company],Master[Group],"NA",0,1))</f>
        <v/>
      </c>
      <c r="T176" s="341" t="str">
        <f t="array" ref="T176">if(V176="","",XLOOKUP(V176,Master[Company],Master[Loading Location],"NA",0,1))</f>
        <v/>
      </c>
      <c r="U176" s="341" t="str">
        <f t="array" ref="U176">if(V176="","",XLOOKUP(V176,Master[Company],Master[Acronym],"NA",0,1))</f>
        <v/>
      </c>
      <c r="V176" s="336"/>
      <c r="W176" s="395"/>
      <c r="X176" s="395"/>
      <c r="Y176" s="336" t="str">
        <f t="shared" si="10"/>
        <v/>
      </c>
      <c r="Z176" s="341" t="str">
        <f t="shared" si="11"/>
        <v/>
      </c>
      <c r="AA176" s="336"/>
      <c r="AB176" s="341"/>
      <c r="AC176" s="341"/>
      <c r="AD176" s="394"/>
      <c r="AE176" s="396"/>
      <c r="AF176" s="396"/>
      <c r="AG176" s="396"/>
      <c r="AH176" s="396"/>
      <c r="AI176" s="396"/>
      <c r="AJ176" s="396"/>
      <c r="AK176" s="396"/>
      <c r="AL176" s="397"/>
      <c r="AM176" s="398"/>
      <c r="AN176" s="398"/>
      <c r="AO176" s="398"/>
      <c r="AP176" s="398"/>
      <c r="AQ176" s="398"/>
      <c r="AR176" s="398"/>
      <c r="AS176" s="398"/>
      <c r="AT176" s="398"/>
      <c r="AU176" s="394"/>
      <c r="AV176" s="399"/>
      <c r="AW176" s="306"/>
      <c r="AX176" s="394"/>
      <c r="AY176" s="400"/>
      <c r="AZ176" s="336"/>
      <c r="BA176" s="336"/>
      <c r="BB176" s="336"/>
      <c r="BC176" s="336"/>
      <c r="BD176" s="336"/>
      <c r="BE176" s="401"/>
      <c r="BF176" s="341"/>
      <c r="BG176" s="341"/>
      <c r="BH176" s="402"/>
      <c r="BI176" s="403"/>
      <c r="BJ176" s="404"/>
      <c r="BK176" s="405"/>
      <c r="BL176" s="405"/>
      <c r="BM176" s="405"/>
      <c r="BN176" s="406"/>
    </row>
    <row r="177" ht="18.75" customHeight="1">
      <c r="A177" s="390" t="str">
        <f t="shared" si="3"/>
        <v/>
      </c>
      <c r="B177" s="391"/>
      <c r="C177" s="337"/>
      <c r="D177" s="337"/>
      <c r="E177" s="338" t="str">
        <f t="shared" si="8"/>
        <v/>
      </c>
      <c r="F177" s="392"/>
      <c r="G177" s="393"/>
      <c r="H177" s="341" t="str">
        <f t="array" ref="H177">IF(D177="","",XLOOKUP(D177,'Master Data'!K:K,'Master Data'!N:N,"Input in Master Data",0,1))</f>
        <v/>
      </c>
      <c r="I177" s="341" t="str">
        <f t="array" ref="I177">IF(D177="","",XLOOKUP(D177,'Master Data'!K:K,'Master Data'!O:O,"Input in Master Data",0,1))</f>
        <v/>
      </c>
      <c r="J177" s="341" t="str">
        <f t="array" ref="J177">if(V177="","",XLOOKUP(V177,Master[Company],Master[Blow],"Unknown",0,1))</f>
        <v/>
      </c>
      <c r="K177" s="341" t="str">
        <f t="array" ref="K177">if(V177="","",XLOOKUP(V177,Master[Company],Master[Pigging],"Unknown",0,1))</f>
        <v/>
      </c>
      <c r="L177" s="341" t="str">
        <f t="array" ref="L177">if(V177="","",XLOOKUP(V177,Master[Company],Master[Load Method],"Unknown",0,1))</f>
        <v/>
      </c>
      <c r="M177" s="341" t="str">
        <f t="array" ref="M177">if(V177="","",XLOOKUP(V177,Master[Company],Master[Line Distance],"Unknown",0,1))</f>
        <v/>
      </c>
      <c r="N177" s="394"/>
      <c r="O177" s="341"/>
      <c r="P177" s="336"/>
      <c r="Q177" s="341" t="str">
        <f t="array" ref="Q177">if(V177="","",XLOOKUP(V177,Master[Company],Master[Terms],"NA",0,1))</f>
        <v/>
      </c>
      <c r="R177" s="341" t="str">
        <f t="shared" si="9"/>
        <v/>
      </c>
      <c r="S177" s="341" t="str">
        <f t="array" ref="S177">if(V177="","",XLOOKUP(V177,Master[Company],Master[Group],"NA",0,1))</f>
        <v/>
      </c>
      <c r="T177" s="341" t="str">
        <f t="array" ref="T177">if(V177="","",XLOOKUP(V177,Master[Company],Master[Loading Location],"NA",0,1))</f>
        <v/>
      </c>
      <c r="U177" s="341" t="str">
        <f t="array" ref="U177">if(V177="","",XLOOKUP(V177,Master[Company],Master[Acronym],"NA",0,1))</f>
        <v/>
      </c>
      <c r="V177" s="336"/>
      <c r="W177" s="395"/>
      <c r="X177" s="395"/>
      <c r="Y177" s="336" t="str">
        <f t="shared" si="10"/>
        <v/>
      </c>
      <c r="Z177" s="341" t="str">
        <f t="shared" si="11"/>
        <v/>
      </c>
      <c r="AA177" s="336"/>
      <c r="AB177" s="341"/>
      <c r="AC177" s="341"/>
      <c r="AD177" s="394"/>
      <c r="AE177" s="396"/>
      <c r="AF177" s="396"/>
      <c r="AG177" s="396"/>
      <c r="AH177" s="396"/>
      <c r="AI177" s="396"/>
      <c r="AJ177" s="396"/>
      <c r="AK177" s="396"/>
      <c r="AL177" s="397"/>
      <c r="AM177" s="398"/>
      <c r="AN177" s="398"/>
      <c r="AO177" s="398"/>
      <c r="AP177" s="398"/>
      <c r="AQ177" s="398"/>
      <c r="AR177" s="398"/>
      <c r="AS177" s="398"/>
      <c r="AT177" s="398"/>
      <c r="AU177" s="394"/>
      <c r="AV177" s="399"/>
      <c r="AW177" s="306"/>
      <c r="AX177" s="394"/>
      <c r="AY177" s="400"/>
      <c r="AZ177" s="336"/>
      <c r="BA177" s="336"/>
      <c r="BB177" s="336"/>
      <c r="BC177" s="336"/>
      <c r="BD177" s="336"/>
      <c r="BE177" s="401"/>
      <c r="BF177" s="341"/>
      <c r="BG177" s="341"/>
      <c r="BH177" s="402"/>
      <c r="BI177" s="403"/>
      <c r="BJ177" s="404"/>
      <c r="BK177" s="405"/>
      <c r="BL177" s="405"/>
      <c r="BM177" s="405"/>
      <c r="BN177" s="406"/>
    </row>
    <row r="178" ht="18.75" customHeight="1">
      <c r="A178" s="390" t="str">
        <f t="shared" si="3"/>
        <v/>
      </c>
      <c r="B178" s="391"/>
      <c r="C178" s="337"/>
      <c r="D178" s="337"/>
      <c r="E178" s="338" t="str">
        <f t="shared" si="8"/>
        <v/>
      </c>
      <c r="F178" s="392"/>
      <c r="G178" s="393"/>
      <c r="H178" s="341" t="str">
        <f t="array" ref="H178">IF(D178="","",XLOOKUP(D178,'Master Data'!K:K,'Master Data'!N:N,"Input in Master Data",0,1))</f>
        <v/>
      </c>
      <c r="I178" s="341" t="str">
        <f t="array" ref="I178">IF(D178="","",XLOOKUP(D178,'Master Data'!K:K,'Master Data'!O:O,"Input in Master Data",0,1))</f>
        <v/>
      </c>
      <c r="J178" s="341" t="str">
        <f t="array" ref="J178">if(V178="","",XLOOKUP(V178,Master[Company],Master[Blow],"Unknown",0,1))</f>
        <v/>
      </c>
      <c r="K178" s="341" t="str">
        <f t="array" ref="K178">if(V178="","",XLOOKUP(V178,Master[Company],Master[Pigging],"Unknown",0,1))</f>
        <v/>
      </c>
      <c r="L178" s="341" t="str">
        <f t="array" ref="L178">if(V178="","",XLOOKUP(V178,Master[Company],Master[Load Method],"Unknown",0,1))</f>
        <v/>
      </c>
      <c r="M178" s="341" t="str">
        <f t="array" ref="M178">if(V178="","",XLOOKUP(V178,Master[Company],Master[Line Distance],"Unknown",0,1))</f>
        <v/>
      </c>
      <c r="N178" s="394"/>
      <c r="O178" s="341"/>
      <c r="P178" s="336"/>
      <c r="Q178" s="341" t="str">
        <f t="array" ref="Q178">if(V178="","",XLOOKUP(V178,Master[Company],Master[Terms],"NA",0,1))</f>
        <v/>
      </c>
      <c r="R178" s="341" t="str">
        <f t="shared" si="9"/>
        <v/>
      </c>
      <c r="S178" s="341" t="str">
        <f t="array" ref="S178">if(V178="","",XLOOKUP(V178,Master[Company],Master[Group],"NA",0,1))</f>
        <v/>
      </c>
      <c r="T178" s="341" t="str">
        <f t="array" ref="T178">if(V178="","",XLOOKUP(V178,Master[Company],Master[Loading Location],"NA",0,1))</f>
        <v/>
      </c>
      <c r="U178" s="341" t="str">
        <f t="array" ref="U178">if(V178="","",XLOOKUP(V178,Master[Company],Master[Acronym],"NA",0,1))</f>
        <v/>
      </c>
      <c r="V178" s="336"/>
      <c r="W178" s="395"/>
      <c r="X178" s="395"/>
      <c r="Y178" s="336" t="str">
        <f t="shared" si="10"/>
        <v/>
      </c>
      <c r="Z178" s="341" t="str">
        <f t="shared" si="11"/>
        <v/>
      </c>
      <c r="AA178" s="336"/>
      <c r="AB178" s="341"/>
      <c r="AC178" s="341"/>
      <c r="AD178" s="394"/>
      <c r="AE178" s="396"/>
      <c r="AF178" s="396"/>
      <c r="AG178" s="396"/>
      <c r="AH178" s="396"/>
      <c r="AI178" s="396"/>
      <c r="AJ178" s="396"/>
      <c r="AK178" s="396"/>
      <c r="AL178" s="397"/>
      <c r="AM178" s="398"/>
      <c r="AN178" s="398"/>
      <c r="AO178" s="398"/>
      <c r="AP178" s="398"/>
      <c r="AQ178" s="398"/>
      <c r="AR178" s="398"/>
      <c r="AS178" s="398"/>
      <c r="AT178" s="398"/>
      <c r="AU178" s="394"/>
      <c r="AV178" s="399"/>
      <c r="AW178" s="306"/>
      <c r="AX178" s="394"/>
      <c r="AY178" s="400"/>
      <c r="AZ178" s="336"/>
      <c r="BA178" s="336"/>
      <c r="BB178" s="336"/>
      <c r="BC178" s="336"/>
      <c r="BD178" s="336"/>
      <c r="BE178" s="401"/>
      <c r="BF178" s="341"/>
      <c r="BG178" s="341"/>
      <c r="BH178" s="402"/>
      <c r="BI178" s="403"/>
      <c r="BJ178" s="404"/>
      <c r="BK178" s="405"/>
      <c r="BL178" s="405"/>
      <c r="BM178" s="405"/>
      <c r="BN178" s="406"/>
    </row>
    <row r="179" ht="18.75" customHeight="1">
      <c r="A179" s="390" t="str">
        <f t="shared" si="3"/>
        <v/>
      </c>
      <c r="B179" s="391"/>
      <c r="C179" s="337"/>
      <c r="D179" s="337"/>
      <c r="E179" s="338" t="str">
        <f t="shared" si="8"/>
        <v/>
      </c>
      <c r="F179" s="392"/>
      <c r="G179" s="393"/>
      <c r="H179" s="341" t="str">
        <f t="array" ref="H179">IF(D179="","",XLOOKUP(D179,'Master Data'!K:K,'Master Data'!N:N,"Input in Master Data",0,1))</f>
        <v/>
      </c>
      <c r="I179" s="341" t="str">
        <f t="array" ref="I179">IF(D179="","",XLOOKUP(D179,'Master Data'!K:K,'Master Data'!O:O,"Input in Master Data",0,1))</f>
        <v/>
      </c>
      <c r="J179" s="341" t="str">
        <f t="array" ref="J179">if(V179="","",XLOOKUP(V179,Master[Company],Master[Blow],"Unknown",0,1))</f>
        <v/>
      </c>
      <c r="K179" s="341" t="str">
        <f t="array" ref="K179">if(V179="","",XLOOKUP(V179,Master[Company],Master[Pigging],"Unknown",0,1))</f>
        <v/>
      </c>
      <c r="L179" s="341" t="str">
        <f t="array" ref="L179">if(V179="","",XLOOKUP(V179,Master[Company],Master[Load Method],"Unknown",0,1))</f>
        <v/>
      </c>
      <c r="M179" s="341" t="str">
        <f t="array" ref="M179">if(V179="","",XLOOKUP(V179,Master[Company],Master[Line Distance],"Unknown",0,1))</f>
        <v/>
      </c>
      <c r="N179" s="394"/>
      <c r="O179" s="341"/>
      <c r="P179" s="336"/>
      <c r="Q179" s="341" t="str">
        <f t="array" ref="Q179">if(V179="","",XLOOKUP(V179,Master[Company],Master[Terms],"NA",0,1))</f>
        <v/>
      </c>
      <c r="R179" s="341" t="str">
        <f t="shared" si="9"/>
        <v/>
      </c>
      <c r="S179" s="341" t="str">
        <f t="array" ref="S179">if(V179="","",XLOOKUP(V179,Master[Company],Master[Group],"NA",0,1))</f>
        <v/>
      </c>
      <c r="T179" s="341" t="str">
        <f t="array" ref="T179">if(V179="","",XLOOKUP(V179,Master[Company],Master[Loading Location],"NA",0,1))</f>
        <v/>
      </c>
      <c r="U179" s="341" t="str">
        <f t="array" ref="U179">if(V179="","",XLOOKUP(V179,Master[Company],Master[Acronym],"NA",0,1))</f>
        <v/>
      </c>
      <c r="V179" s="336"/>
      <c r="W179" s="395"/>
      <c r="X179" s="395"/>
      <c r="Y179" s="336" t="str">
        <f t="shared" si="10"/>
        <v/>
      </c>
      <c r="Z179" s="341" t="str">
        <f t="shared" si="11"/>
        <v/>
      </c>
      <c r="AA179" s="336"/>
      <c r="AB179" s="341"/>
      <c r="AC179" s="341"/>
      <c r="AD179" s="394"/>
      <c r="AE179" s="396"/>
      <c r="AF179" s="396"/>
      <c r="AG179" s="396"/>
      <c r="AH179" s="396"/>
      <c r="AI179" s="396"/>
      <c r="AJ179" s="396"/>
      <c r="AK179" s="396"/>
      <c r="AL179" s="397"/>
      <c r="AM179" s="398"/>
      <c r="AN179" s="398"/>
      <c r="AO179" s="398"/>
      <c r="AP179" s="398"/>
      <c r="AQ179" s="398"/>
      <c r="AR179" s="398"/>
      <c r="AS179" s="398"/>
      <c r="AT179" s="398"/>
      <c r="AU179" s="394"/>
      <c r="AV179" s="399"/>
      <c r="AW179" s="306"/>
      <c r="AX179" s="394"/>
      <c r="AY179" s="400"/>
      <c r="AZ179" s="336"/>
      <c r="BA179" s="336"/>
      <c r="BB179" s="336"/>
      <c r="BC179" s="336"/>
      <c r="BD179" s="336"/>
      <c r="BE179" s="401"/>
      <c r="BF179" s="341"/>
      <c r="BG179" s="341"/>
      <c r="BH179" s="402"/>
      <c r="BI179" s="403"/>
      <c r="BJ179" s="404"/>
      <c r="BK179" s="405"/>
      <c r="BL179" s="405"/>
      <c r="BM179" s="405"/>
      <c r="BN179" s="406"/>
    </row>
    <row r="180" ht="18.75" customHeight="1">
      <c r="A180" s="390" t="str">
        <f t="shared" si="3"/>
        <v/>
      </c>
      <c r="B180" s="391"/>
      <c r="C180" s="337"/>
      <c r="D180" s="337"/>
      <c r="E180" s="338" t="str">
        <f t="shared" si="8"/>
        <v/>
      </c>
      <c r="F180" s="392"/>
      <c r="G180" s="393"/>
      <c r="H180" s="341" t="str">
        <f t="array" ref="H180">IF(D180="","",XLOOKUP(D180,'Master Data'!K:K,'Master Data'!N:N,"Input in Master Data",0,1))</f>
        <v/>
      </c>
      <c r="I180" s="341" t="str">
        <f t="array" ref="I180">IF(D180="","",XLOOKUP(D180,'Master Data'!K:K,'Master Data'!O:O,"Input in Master Data",0,1))</f>
        <v/>
      </c>
      <c r="J180" s="341" t="str">
        <f t="array" ref="J180">if(V180="","",XLOOKUP(V180,Master[Company],Master[Blow],"Unknown",0,1))</f>
        <v/>
      </c>
      <c r="K180" s="341" t="str">
        <f t="array" ref="K180">if(V180="","",XLOOKUP(V180,Master[Company],Master[Pigging],"Unknown",0,1))</f>
        <v/>
      </c>
      <c r="L180" s="341" t="str">
        <f t="array" ref="L180">if(V180="","",XLOOKUP(V180,Master[Company],Master[Load Method],"Unknown",0,1))</f>
        <v/>
      </c>
      <c r="M180" s="341" t="str">
        <f t="array" ref="M180">if(V180="","",XLOOKUP(V180,Master[Company],Master[Line Distance],"Unknown",0,1))</f>
        <v/>
      </c>
      <c r="N180" s="394"/>
      <c r="O180" s="341"/>
      <c r="P180" s="336"/>
      <c r="Q180" s="341" t="str">
        <f t="array" ref="Q180">if(V180="","",XLOOKUP(V180,Master[Company],Master[Terms],"NA",0,1))</f>
        <v/>
      </c>
      <c r="R180" s="341" t="str">
        <f t="shared" si="9"/>
        <v/>
      </c>
      <c r="S180" s="341" t="str">
        <f t="array" ref="S180">if(V180="","",XLOOKUP(V180,Master[Company],Master[Group],"NA",0,1))</f>
        <v/>
      </c>
      <c r="T180" s="341" t="str">
        <f t="array" ref="T180">if(V180="","",XLOOKUP(V180,Master[Company],Master[Loading Location],"NA",0,1))</f>
        <v/>
      </c>
      <c r="U180" s="341" t="str">
        <f t="array" ref="U180">if(V180="","",XLOOKUP(V180,Master[Company],Master[Acronym],"NA",0,1))</f>
        <v/>
      </c>
      <c r="V180" s="336"/>
      <c r="W180" s="395"/>
      <c r="X180" s="395"/>
      <c r="Y180" s="336" t="str">
        <f t="shared" si="10"/>
        <v/>
      </c>
      <c r="Z180" s="341" t="str">
        <f t="shared" si="11"/>
        <v/>
      </c>
      <c r="AA180" s="336"/>
      <c r="AB180" s="341"/>
      <c r="AC180" s="341"/>
      <c r="AD180" s="394"/>
      <c r="AE180" s="396"/>
      <c r="AF180" s="396"/>
      <c r="AG180" s="396"/>
      <c r="AH180" s="396"/>
      <c r="AI180" s="396"/>
      <c r="AJ180" s="396"/>
      <c r="AK180" s="396"/>
      <c r="AL180" s="397"/>
      <c r="AM180" s="398"/>
      <c r="AN180" s="398"/>
      <c r="AO180" s="398"/>
      <c r="AP180" s="398"/>
      <c r="AQ180" s="398"/>
      <c r="AR180" s="398"/>
      <c r="AS180" s="398"/>
      <c r="AT180" s="398"/>
      <c r="AU180" s="394"/>
      <c r="AV180" s="399"/>
      <c r="AW180" s="306"/>
      <c r="AX180" s="394"/>
      <c r="AY180" s="400"/>
      <c r="AZ180" s="336"/>
      <c r="BA180" s="336"/>
      <c r="BB180" s="336"/>
      <c r="BC180" s="336"/>
      <c r="BD180" s="336"/>
      <c r="BE180" s="401"/>
      <c r="BF180" s="341"/>
      <c r="BG180" s="341"/>
      <c r="BH180" s="402"/>
      <c r="BI180" s="403"/>
      <c r="BJ180" s="404"/>
      <c r="BK180" s="405"/>
      <c r="BL180" s="405"/>
      <c r="BM180" s="405"/>
      <c r="BN180" s="406"/>
    </row>
    <row r="181" ht="18.75" customHeight="1">
      <c r="A181" s="390" t="str">
        <f t="shared" si="3"/>
        <v/>
      </c>
      <c r="B181" s="391"/>
      <c r="C181" s="337"/>
      <c r="D181" s="337"/>
      <c r="E181" s="338" t="str">
        <f t="shared" si="8"/>
        <v/>
      </c>
      <c r="F181" s="392"/>
      <c r="G181" s="393"/>
      <c r="H181" s="341" t="str">
        <f t="array" ref="H181">IF(D181="","",XLOOKUP(D181,'Master Data'!K:K,'Master Data'!N:N,"Input in Master Data",0,1))</f>
        <v/>
      </c>
      <c r="I181" s="341" t="str">
        <f t="array" ref="I181">IF(D181="","",XLOOKUP(D181,'Master Data'!K:K,'Master Data'!O:O,"Input in Master Data",0,1))</f>
        <v/>
      </c>
      <c r="J181" s="341" t="str">
        <f t="array" ref="J181">if(V181="","",XLOOKUP(V181,Master[Company],Master[Blow],"Unknown",0,1))</f>
        <v/>
      </c>
      <c r="K181" s="341" t="str">
        <f t="array" ref="K181">if(V181="","",XLOOKUP(V181,Master[Company],Master[Pigging],"Unknown",0,1))</f>
        <v/>
      </c>
      <c r="L181" s="341" t="str">
        <f t="array" ref="L181">if(V181="","",XLOOKUP(V181,Master[Company],Master[Load Method],"Unknown",0,1))</f>
        <v/>
      </c>
      <c r="M181" s="341" t="str">
        <f t="array" ref="M181">if(V181="","",XLOOKUP(V181,Master[Company],Master[Line Distance],"Unknown",0,1))</f>
        <v/>
      </c>
      <c r="N181" s="394"/>
      <c r="O181" s="341"/>
      <c r="P181" s="336"/>
      <c r="Q181" s="341" t="str">
        <f t="array" ref="Q181">if(V181="","",XLOOKUP(V181,Master[Company],Master[Terms],"NA",0,1))</f>
        <v/>
      </c>
      <c r="R181" s="341" t="str">
        <f t="shared" si="9"/>
        <v/>
      </c>
      <c r="S181" s="341" t="str">
        <f t="array" ref="S181">if(V181="","",XLOOKUP(V181,Master[Company],Master[Group],"NA",0,1))</f>
        <v/>
      </c>
      <c r="T181" s="341" t="str">
        <f t="array" ref="T181">if(V181="","",XLOOKUP(V181,Master[Company],Master[Loading Location],"NA",0,1))</f>
        <v/>
      </c>
      <c r="U181" s="341" t="str">
        <f t="array" ref="U181">if(V181="","",XLOOKUP(V181,Master[Company],Master[Acronym],"NA",0,1))</f>
        <v/>
      </c>
      <c r="V181" s="336"/>
      <c r="W181" s="395"/>
      <c r="X181" s="395"/>
      <c r="Y181" s="336" t="str">
        <f t="shared" si="10"/>
        <v/>
      </c>
      <c r="Z181" s="341" t="str">
        <f t="shared" si="11"/>
        <v/>
      </c>
      <c r="AA181" s="336"/>
      <c r="AB181" s="341"/>
      <c r="AC181" s="341"/>
      <c r="AD181" s="394"/>
      <c r="AE181" s="396"/>
      <c r="AF181" s="396"/>
      <c r="AG181" s="396"/>
      <c r="AH181" s="396"/>
      <c r="AI181" s="396"/>
      <c r="AJ181" s="396"/>
      <c r="AK181" s="396"/>
      <c r="AL181" s="397"/>
      <c r="AM181" s="398"/>
      <c r="AN181" s="398"/>
      <c r="AO181" s="398"/>
      <c r="AP181" s="398"/>
      <c r="AQ181" s="398"/>
      <c r="AR181" s="398"/>
      <c r="AS181" s="398"/>
      <c r="AT181" s="398"/>
      <c r="AU181" s="394"/>
      <c r="AV181" s="399"/>
      <c r="AW181" s="306"/>
      <c r="AX181" s="394"/>
      <c r="AY181" s="400"/>
      <c r="AZ181" s="336"/>
      <c r="BA181" s="336"/>
      <c r="BB181" s="336"/>
      <c r="BC181" s="336"/>
      <c r="BD181" s="336"/>
      <c r="BE181" s="401"/>
      <c r="BF181" s="341"/>
      <c r="BG181" s="341"/>
      <c r="BH181" s="402"/>
      <c r="BI181" s="403"/>
      <c r="BJ181" s="404"/>
      <c r="BK181" s="405"/>
      <c r="BL181" s="405"/>
      <c r="BM181" s="405"/>
      <c r="BN181" s="406"/>
    </row>
    <row r="182" ht="18.75" customHeight="1">
      <c r="A182" s="390" t="str">
        <f t="shared" si="3"/>
        <v/>
      </c>
      <c r="B182" s="391"/>
      <c r="C182" s="337"/>
      <c r="D182" s="337"/>
      <c r="E182" s="338" t="str">
        <f t="shared" si="8"/>
        <v/>
      </c>
      <c r="F182" s="392"/>
      <c r="G182" s="393"/>
      <c r="H182" s="341" t="str">
        <f t="array" ref="H182">IF(D182="","",XLOOKUP(D182,'Master Data'!K:K,'Master Data'!N:N,"Input in Master Data",0,1))</f>
        <v/>
      </c>
      <c r="I182" s="341" t="str">
        <f t="array" ref="I182">IF(D182="","",XLOOKUP(D182,'Master Data'!K:K,'Master Data'!O:O,"Input in Master Data",0,1))</f>
        <v/>
      </c>
      <c r="J182" s="341" t="str">
        <f t="array" ref="J182">if(V182="","",XLOOKUP(V182,Master[Company],Master[Blow],"Unknown",0,1))</f>
        <v/>
      </c>
      <c r="K182" s="341" t="str">
        <f t="array" ref="K182">if(V182="","",XLOOKUP(V182,Master[Company],Master[Pigging],"Unknown",0,1))</f>
        <v/>
      </c>
      <c r="L182" s="341" t="str">
        <f t="array" ref="L182">if(V182="","",XLOOKUP(V182,Master[Company],Master[Load Method],"Unknown",0,1))</f>
        <v/>
      </c>
      <c r="M182" s="341" t="str">
        <f t="array" ref="M182">if(V182="","",XLOOKUP(V182,Master[Company],Master[Line Distance],"Unknown",0,1))</f>
        <v/>
      </c>
      <c r="N182" s="394"/>
      <c r="O182" s="341"/>
      <c r="P182" s="336"/>
      <c r="Q182" s="341" t="str">
        <f t="array" ref="Q182">if(V182="","",XLOOKUP(V182,Master[Company],Master[Terms],"NA",0,1))</f>
        <v/>
      </c>
      <c r="R182" s="341" t="str">
        <f t="shared" si="9"/>
        <v/>
      </c>
      <c r="S182" s="341" t="str">
        <f t="array" ref="S182">if(V182="","",XLOOKUP(V182,Master[Company],Master[Group],"NA",0,1))</f>
        <v/>
      </c>
      <c r="T182" s="341" t="str">
        <f t="array" ref="T182">if(V182="","",XLOOKUP(V182,Master[Company],Master[Loading Location],"NA",0,1))</f>
        <v/>
      </c>
      <c r="U182" s="341" t="str">
        <f t="array" ref="U182">if(V182="","",XLOOKUP(V182,Master[Company],Master[Acronym],"NA",0,1))</f>
        <v/>
      </c>
      <c r="V182" s="336"/>
      <c r="W182" s="395"/>
      <c r="X182" s="395"/>
      <c r="Y182" s="336" t="str">
        <f t="shared" si="10"/>
        <v/>
      </c>
      <c r="Z182" s="341" t="str">
        <f t="shared" si="11"/>
        <v/>
      </c>
      <c r="AA182" s="336"/>
      <c r="AB182" s="341"/>
      <c r="AC182" s="341"/>
      <c r="AD182" s="394"/>
      <c r="AE182" s="396"/>
      <c r="AF182" s="396"/>
      <c r="AG182" s="396"/>
      <c r="AH182" s="396"/>
      <c r="AI182" s="396"/>
      <c r="AJ182" s="396"/>
      <c r="AK182" s="396"/>
      <c r="AL182" s="397"/>
      <c r="AM182" s="398"/>
      <c r="AN182" s="398"/>
      <c r="AO182" s="398"/>
      <c r="AP182" s="398"/>
      <c r="AQ182" s="398"/>
      <c r="AR182" s="398"/>
      <c r="AS182" s="398"/>
      <c r="AT182" s="398"/>
      <c r="AU182" s="394"/>
      <c r="AV182" s="399"/>
      <c r="AW182" s="306"/>
      <c r="AX182" s="394"/>
      <c r="AY182" s="400"/>
      <c r="AZ182" s="336"/>
      <c r="BA182" s="336"/>
      <c r="BB182" s="336"/>
      <c r="BC182" s="336"/>
      <c r="BD182" s="336"/>
      <c r="BE182" s="401"/>
      <c r="BF182" s="341"/>
      <c r="BG182" s="341"/>
      <c r="BH182" s="402"/>
      <c r="BI182" s="403"/>
      <c r="BJ182" s="404"/>
      <c r="BK182" s="405"/>
      <c r="BL182" s="405"/>
      <c r="BM182" s="405"/>
      <c r="BN182" s="406"/>
    </row>
    <row r="183" ht="18.75" customHeight="1">
      <c r="A183" s="390" t="str">
        <f t="shared" si="3"/>
        <v/>
      </c>
      <c r="B183" s="391"/>
      <c r="C183" s="337"/>
      <c r="D183" s="337"/>
      <c r="E183" s="338" t="str">
        <f t="shared" si="8"/>
        <v/>
      </c>
      <c r="F183" s="392"/>
      <c r="G183" s="393"/>
      <c r="H183" s="341" t="str">
        <f t="array" ref="H183">IF(D183="","",XLOOKUP(D183,'Master Data'!K:K,'Master Data'!N:N,"Input in Master Data",0,1))</f>
        <v/>
      </c>
      <c r="I183" s="341" t="str">
        <f t="array" ref="I183">IF(D183="","",XLOOKUP(D183,'Master Data'!K:K,'Master Data'!O:O,"Input in Master Data",0,1))</f>
        <v/>
      </c>
      <c r="J183" s="341" t="str">
        <f t="array" ref="J183">if(V183="","",XLOOKUP(V183,Master[Company],Master[Blow],"Unknown",0,1))</f>
        <v/>
      </c>
      <c r="K183" s="341" t="str">
        <f t="array" ref="K183">if(V183="","",XLOOKUP(V183,Master[Company],Master[Pigging],"Unknown",0,1))</f>
        <v/>
      </c>
      <c r="L183" s="341" t="str">
        <f t="array" ref="L183">if(V183="","",XLOOKUP(V183,Master[Company],Master[Load Method],"Unknown",0,1))</f>
        <v/>
      </c>
      <c r="M183" s="341" t="str">
        <f t="array" ref="M183">if(V183="","",XLOOKUP(V183,Master[Company],Master[Line Distance],"Unknown",0,1))</f>
        <v/>
      </c>
      <c r="N183" s="394"/>
      <c r="O183" s="341"/>
      <c r="P183" s="336"/>
      <c r="Q183" s="341" t="str">
        <f t="array" ref="Q183">if(V183="","",XLOOKUP(V183,Master[Company],Master[Terms],"NA",0,1))</f>
        <v/>
      </c>
      <c r="R183" s="341" t="str">
        <f t="shared" si="9"/>
        <v/>
      </c>
      <c r="S183" s="341" t="str">
        <f t="array" ref="S183">if(V183="","",XLOOKUP(V183,Master[Company],Master[Group],"NA",0,1))</f>
        <v/>
      </c>
      <c r="T183" s="341" t="str">
        <f t="array" ref="T183">if(V183="","",XLOOKUP(V183,Master[Company],Master[Loading Location],"NA",0,1))</f>
        <v/>
      </c>
      <c r="U183" s="341" t="str">
        <f t="array" ref="U183">if(V183="","",XLOOKUP(V183,Master[Company],Master[Acronym],"NA",0,1))</f>
        <v/>
      </c>
      <c r="V183" s="336"/>
      <c r="W183" s="395"/>
      <c r="X183" s="395"/>
      <c r="Y183" s="336" t="str">
        <f t="shared" si="10"/>
        <v/>
      </c>
      <c r="Z183" s="341" t="str">
        <f t="shared" si="11"/>
        <v/>
      </c>
      <c r="AA183" s="336"/>
      <c r="AB183" s="341"/>
      <c r="AC183" s="341"/>
      <c r="AD183" s="394"/>
      <c r="AE183" s="396"/>
      <c r="AF183" s="396"/>
      <c r="AG183" s="396"/>
      <c r="AH183" s="396"/>
      <c r="AI183" s="396"/>
      <c r="AJ183" s="396"/>
      <c r="AK183" s="396"/>
      <c r="AL183" s="397"/>
      <c r="AM183" s="398"/>
      <c r="AN183" s="398"/>
      <c r="AO183" s="398"/>
      <c r="AP183" s="398"/>
      <c r="AQ183" s="398"/>
      <c r="AR183" s="398"/>
      <c r="AS183" s="398"/>
      <c r="AT183" s="398"/>
      <c r="AU183" s="394"/>
      <c r="AV183" s="399"/>
      <c r="AW183" s="306"/>
      <c r="AX183" s="394"/>
      <c r="AY183" s="400"/>
      <c r="AZ183" s="336"/>
      <c r="BA183" s="336"/>
      <c r="BB183" s="336"/>
      <c r="BC183" s="336"/>
      <c r="BD183" s="336"/>
      <c r="BE183" s="401"/>
      <c r="BF183" s="341"/>
      <c r="BG183" s="341"/>
      <c r="BH183" s="402"/>
      <c r="BI183" s="403"/>
      <c r="BJ183" s="404"/>
      <c r="BK183" s="405"/>
      <c r="BL183" s="405"/>
      <c r="BM183" s="405"/>
      <c r="BN183" s="406"/>
    </row>
    <row r="184" ht="18.75" customHeight="1">
      <c r="A184" s="390" t="str">
        <f t="shared" si="3"/>
        <v/>
      </c>
      <c r="B184" s="391"/>
      <c r="C184" s="337"/>
      <c r="D184" s="337"/>
      <c r="E184" s="338" t="str">
        <f t="shared" si="8"/>
        <v/>
      </c>
      <c r="F184" s="392"/>
      <c r="G184" s="393"/>
      <c r="H184" s="341" t="str">
        <f t="array" ref="H184">IF(D184="","",XLOOKUP(D184,'Master Data'!K:K,'Master Data'!N:N,"Input in Master Data",0,1))</f>
        <v/>
      </c>
      <c r="I184" s="341" t="str">
        <f t="array" ref="I184">IF(D184="","",XLOOKUP(D184,'Master Data'!K:K,'Master Data'!O:O,"Input in Master Data",0,1))</f>
        <v/>
      </c>
      <c r="J184" s="341" t="str">
        <f t="array" ref="J184">if(V184="","",XLOOKUP(V184,Master[Company],Master[Blow],"Unknown",0,1))</f>
        <v/>
      </c>
      <c r="K184" s="341" t="str">
        <f t="array" ref="K184">if(V184="","",XLOOKUP(V184,Master[Company],Master[Pigging],"Unknown",0,1))</f>
        <v/>
      </c>
      <c r="L184" s="341" t="str">
        <f t="array" ref="L184">if(V184="","",XLOOKUP(V184,Master[Company],Master[Load Method],"Unknown",0,1))</f>
        <v/>
      </c>
      <c r="M184" s="341" t="str">
        <f t="array" ref="M184">if(V184="","",XLOOKUP(V184,Master[Company],Master[Line Distance],"Unknown",0,1))</f>
        <v/>
      </c>
      <c r="N184" s="394"/>
      <c r="O184" s="341"/>
      <c r="P184" s="336"/>
      <c r="Q184" s="341" t="str">
        <f t="array" ref="Q184">if(V184="","",XLOOKUP(V184,Master[Company],Master[Terms],"NA",0,1))</f>
        <v/>
      </c>
      <c r="R184" s="341" t="str">
        <f t="shared" si="9"/>
        <v/>
      </c>
      <c r="S184" s="341" t="str">
        <f t="array" ref="S184">if(V184="","",XLOOKUP(V184,Master[Company],Master[Group],"NA",0,1))</f>
        <v/>
      </c>
      <c r="T184" s="341" t="str">
        <f t="array" ref="T184">if(V184="","",XLOOKUP(V184,Master[Company],Master[Loading Location],"NA",0,1))</f>
        <v/>
      </c>
      <c r="U184" s="341" t="str">
        <f t="array" ref="U184">if(V184="","",XLOOKUP(V184,Master[Company],Master[Acronym],"NA",0,1))</f>
        <v/>
      </c>
      <c r="V184" s="336"/>
      <c r="W184" s="395"/>
      <c r="X184" s="395"/>
      <c r="Y184" s="336" t="str">
        <f t="shared" si="10"/>
        <v/>
      </c>
      <c r="Z184" s="341" t="str">
        <f t="shared" si="11"/>
        <v/>
      </c>
      <c r="AA184" s="336"/>
      <c r="AB184" s="341"/>
      <c r="AC184" s="341"/>
      <c r="AD184" s="394"/>
      <c r="AE184" s="396"/>
      <c r="AF184" s="396"/>
      <c r="AG184" s="396"/>
      <c r="AH184" s="396"/>
      <c r="AI184" s="396"/>
      <c r="AJ184" s="396"/>
      <c r="AK184" s="396"/>
      <c r="AL184" s="397"/>
      <c r="AM184" s="398"/>
      <c r="AN184" s="398"/>
      <c r="AO184" s="398"/>
      <c r="AP184" s="398"/>
      <c r="AQ184" s="398"/>
      <c r="AR184" s="398"/>
      <c r="AS184" s="398"/>
      <c r="AT184" s="398"/>
      <c r="AU184" s="394"/>
      <c r="AV184" s="399"/>
      <c r="AW184" s="306"/>
      <c r="AX184" s="394"/>
      <c r="AY184" s="400"/>
      <c r="AZ184" s="336"/>
      <c r="BA184" s="336"/>
      <c r="BB184" s="336"/>
      <c r="BC184" s="336"/>
      <c r="BD184" s="336"/>
      <c r="BE184" s="401"/>
      <c r="BF184" s="341"/>
      <c r="BG184" s="341"/>
      <c r="BH184" s="402"/>
      <c r="BI184" s="403"/>
      <c r="BJ184" s="404"/>
      <c r="BK184" s="405"/>
      <c r="BL184" s="405"/>
      <c r="BM184" s="405"/>
      <c r="BN184" s="406"/>
    </row>
    <row r="185" ht="18.75" customHeight="1">
      <c r="A185" s="390" t="str">
        <f t="shared" si="3"/>
        <v/>
      </c>
      <c r="B185" s="391"/>
      <c r="C185" s="337"/>
      <c r="D185" s="337"/>
      <c r="E185" s="338" t="str">
        <f t="shared" si="8"/>
        <v/>
      </c>
      <c r="F185" s="392"/>
      <c r="G185" s="393"/>
      <c r="H185" s="341" t="str">
        <f t="array" ref="H185">IF(D185="","",XLOOKUP(D185,'Master Data'!K:K,'Master Data'!N:N,"Input in Master Data",0,1))</f>
        <v/>
      </c>
      <c r="I185" s="341" t="str">
        <f t="array" ref="I185">IF(D185="","",XLOOKUP(D185,'Master Data'!K:K,'Master Data'!O:O,"Input in Master Data",0,1))</f>
        <v/>
      </c>
      <c r="J185" s="341" t="str">
        <f t="array" ref="J185">if(V185="","",XLOOKUP(V185,Master[Company],Master[Blow],"Unknown",0,1))</f>
        <v/>
      </c>
      <c r="K185" s="341" t="str">
        <f t="array" ref="K185">if(V185="","",XLOOKUP(V185,Master[Company],Master[Pigging],"Unknown",0,1))</f>
        <v/>
      </c>
      <c r="L185" s="341" t="str">
        <f t="array" ref="L185">if(V185="","",XLOOKUP(V185,Master[Company],Master[Load Method],"Unknown",0,1))</f>
        <v/>
      </c>
      <c r="M185" s="341" t="str">
        <f t="array" ref="M185">if(V185="","",XLOOKUP(V185,Master[Company],Master[Line Distance],"Unknown",0,1))</f>
        <v/>
      </c>
      <c r="N185" s="394"/>
      <c r="O185" s="341"/>
      <c r="P185" s="336"/>
      <c r="Q185" s="341" t="str">
        <f t="array" ref="Q185">if(V185="","",XLOOKUP(V185,Master[Company],Master[Terms],"NA",0,1))</f>
        <v/>
      </c>
      <c r="R185" s="341" t="str">
        <f t="shared" si="9"/>
        <v/>
      </c>
      <c r="S185" s="341" t="str">
        <f t="array" ref="S185">if(V185="","",XLOOKUP(V185,Master[Company],Master[Group],"NA",0,1))</f>
        <v/>
      </c>
      <c r="T185" s="341" t="str">
        <f t="array" ref="T185">if(V185="","",XLOOKUP(V185,Master[Company],Master[Loading Location],"NA",0,1))</f>
        <v/>
      </c>
      <c r="U185" s="341" t="str">
        <f t="array" ref="U185">if(V185="","",XLOOKUP(V185,Master[Company],Master[Acronym],"NA",0,1))</f>
        <v/>
      </c>
      <c r="V185" s="336"/>
      <c r="W185" s="395"/>
      <c r="X185" s="395"/>
      <c r="Y185" s="336" t="str">
        <f t="shared" si="10"/>
        <v/>
      </c>
      <c r="Z185" s="341" t="str">
        <f t="shared" si="11"/>
        <v/>
      </c>
      <c r="AA185" s="336"/>
      <c r="AB185" s="341"/>
      <c r="AC185" s="341"/>
      <c r="AD185" s="394"/>
      <c r="AE185" s="396"/>
      <c r="AF185" s="396"/>
      <c r="AG185" s="396"/>
      <c r="AH185" s="396"/>
      <c r="AI185" s="396"/>
      <c r="AJ185" s="396"/>
      <c r="AK185" s="396"/>
      <c r="AL185" s="397"/>
      <c r="AM185" s="398"/>
      <c r="AN185" s="398"/>
      <c r="AO185" s="398"/>
      <c r="AP185" s="398"/>
      <c r="AQ185" s="398"/>
      <c r="AR185" s="398"/>
      <c r="AS185" s="398"/>
      <c r="AT185" s="398"/>
      <c r="AU185" s="394"/>
      <c r="AV185" s="399"/>
      <c r="AW185" s="306"/>
      <c r="AX185" s="394"/>
      <c r="AY185" s="400"/>
      <c r="AZ185" s="336"/>
      <c r="BA185" s="336"/>
      <c r="BB185" s="336"/>
      <c r="BC185" s="336"/>
      <c r="BD185" s="336"/>
      <c r="BE185" s="401"/>
      <c r="BF185" s="341"/>
      <c r="BG185" s="341"/>
      <c r="BH185" s="402"/>
      <c r="BI185" s="403"/>
      <c r="BJ185" s="404"/>
      <c r="BK185" s="405"/>
      <c r="BL185" s="405"/>
      <c r="BM185" s="405"/>
      <c r="BN185" s="406"/>
    </row>
    <row r="186" ht="18.75" customHeight="1">
      <c r="A186" s="390" t="str">
        <f t="shared" si="3"/>
        <v/>
      </c>
      <c r="B186" s="391"/>
      <c r="C186" s="337"/>
      <c r="D186" s="337"/>
      <c r="E186" s="338" t="str">
        <f t="shared" si="8"/>
        <v/>
      </c>
      <c r="F186" s="392"/>
      <c r="G186" s="393"/>
      <c r="H186" s="341" t="str">
        <f t="array" ref="H186">IF(D186="","",XLOOKUP(D186,'Master Data'!K:K,'Master Data'!N:N,"Input in Master Data",0,1))</f>
        <v/>
      </c>
      <c r="I186" s="341" t="str">
        <f t="array" ref="I186">IF(D186="","",XLOOKUP(D186,'Master Data'!K:K,'Master Data'!O:O,"Input in Master Data",0,1))</f>
        <v/>
      </c>
      <c r="J186" s="341" t="str">
        <f t="array" ref="J186">if(V186="","",XLOOKUP(V186,Master[Company],Master[Blow],"Unknown",0,1))</f>
        <v/>
      </c>
      <c r="K186" s="341" t="str">
        <f t="array" ref="K186">if(V186="","",XLOOKUP(V186,Master[Company],Master[Pigging],"Unknown",0,1))</f>
        <v/>
      </c>
      <c r="L186" s="341" t="str">
        <f t="array" ref="L186">if(V186="","",XLOOKUP(V186,Master[Company],Master[Load Method],"Unknown",0,1))</f>
        <v/>
      </c>
      <c r="M186" s="341" t="str">
        <f t="array" ref="M186">if(V186="","",XLOOKUP(V186,Master[Company],Master[Line Distance],"Unknown",0,1))</f>
        <v/>
      </c>
      <c r="N186" s="394"/>
      <c r="O186" s="341"/>
      <c r="P186" s="336"/>
      <c r="Q186" s="341" t="str">
        <f t="array" ref="Q186">if(V186="","",XLOOKUP(V186,Master[Company],Master[Terms],"NA",0,1))</f>
        <v/>
      </c>
      <c r="R186" s="341" t="str">
        <f t="shared" si="9"/>
        <v/>
      </c>
      <c r="S186" s="341" t="str">
        <f t="array" ref="S186">if(V186="","",XLOOKUP(V186,Master[Company],Master[Group],"NA",0,1))</f>
        <v/>
      </c>
      <c r="T186" s="341" t="str">
        <f t="array" ref="T186">if(V186="","",XLOOKUP(V186,Master[Company],Master[Loading Location],"NA",0,1))</f>
        <v/>
      </c>
      <c r="U186" s="341" t="str">
        <f t="array" ref="U186">if(V186="","",XLOOKUP(V186,Master[Company],Master[Acronym],"NA",0,1))</f>
        <v/>
      </c>
      <c r="V186" s="336"/>
      <c r="W186" s="395"/>
      <c r="X186" s="395"/>
      <c r="Y186" s="336" t="str">
        <f t="shared" si="10"/>
        <v/>
      </c>
      <c r="Z186" s="341" t="str">
        <f t="shared" si="11"/>
        <v/>
      </c>
      <c r="AA186" s="336"/>
      <c r="AB186" s="341"/>
      <c r="AC186" s="341"/>
      <c r="AD186" s="394"/>
      <c r="AE186" s="396"/>
      <c r="AF186" s="396"/>
      <c r="AG186" s="396"/>
      <c r="AH186" s="396"/>
      <c r="AI186" s="396"/>
      <c r="AJ186" s="396"/>
      <c r="AK186" s="396"/>
      <c r="AL186" s="397"/>
      <c r="AM186" s="398"/>
      <c r="AN186" s="398"/>
      <c r="AO186" s="398"/>
      <c r="AP186" s="398"/>
      <c r="AQ186" s="398"/>
      <c r="AR186" s="398"/>
      <c r="AS186" s="398"/>
      <c r="AT186" s="398"/>
      <c r="AU186" s="394"/>
      <c r="AV186" s="399"/>
      <c r="AW186" s="306"/>
      <c r="AX186" s="394"/>
      <c r="AY186" s="400"/>
      <c r="AZ186" s="336"/>
      <c r="BA186" s="336"/>
      <c r="BB186" s="336"/>
      <c r="BC186" s="336"/>
      <c r="BD186" s="336"/>
      <c r="BE186" s="401"/>
      <c r="BF186" s="341"/>
      <c r="BG186" s="341"/>
      <c r="BH186" s="402"/>
      <c r="BI186" s="403"/>
      <c r="BJ186" s="404"/>
      <c r="BK186" s="405"/>
      <c r="BL186" s="405"/>
      <c r="BM186" s="405"/>
      <c r="BN186" s="406"/>
    </row>
    <row r="187" ht="18.75" customHeight="1">
      <c r="A187" s="390" t="str">
        <f t="shared" si="3"/>
        <v/>
      </c>
      <c r="B187" s="391"/>
      <c r="C187" s="337"/>
      <c r="D187" s="337"/>
      <c r="E187" s="338" t="str">
        <f t="shared" si="8"/>
        <v/>
      </c>
      <c r="F187" s="392"/>
      <c r="G187" s="393"/>
      <c r="H187" s="341" t="str">
        <f t="array" ref="H187">IF(D187="","",XLOOKUP(D187,'Master Data'!K:K,'Master Data'!N:N,"Input in Master Data",0,1))</f>
        <v/>
      </c>
      <c r="I187" s="341" t="str">
        <f t="array" ref="I187">IF(D187="","",XLOOKUP(D187,'Master Data'!K:K,'Master Data'!O:O,"Input in Master Data",0,1))</f>
        <v/>
      </c>
      <c r="J187" s="341" t="str">
        <f t="array" ref="J187">if(V187="","",XLOOKUP(V187,Master[Company],Master[Blow],"Unknown",0,1))</f>
        <v/>
      </c>
      <c r="K187" s="341" t="str">
        <f t="array" ref="K187">if(V187="","",XLOOKUP(V187,Master[Company],Master[Pigging],"Unknown",0,1))</f>
        <v/>
      </c>
      <c r="L187" s="341" t="str">
        <f t="array" ref="L187">if(V187="","",XLOOKUP(V187,Master[Company],Master[Load Method],"Unknown",0,1))</f>
        <v/>
      </c>
      <c r="M187" s="341" t="str">
        <f t="array" ref="M187">if(V187="","",XLOOKUP(V187,Master[Company],Master[Line Distance],"Unknown",0,1))</f>
        <v/>
      </c>
      <c r="N187" s="394"/>
      <c r="O187" s="341"/>
      <c r="P187" s="336"/>
      <c r="Q187" s="341" t="str">
        <f t="array" ref="Q187">if(V187="","",XLOOKUP(V187,Master[Company],Master[Terms],"NA",0,1))</f>
        <v/>
      </c>
      <c r="R187" s="341" t="str">
        <f t="shared" si="9"/>
        <v/>
      </c>
      <c r="S187" s="341" t="str">
        <f t="array" ref="S187">if(V187="","",XLOOKUP(V187,Master[Company],Master[Group],"NA",0,1))</f>
        <v/>
      </c>
      <c r="T187" s="341" t="str">
        <f t="array" ref="T187">if(V187="","",XLOOKUP(V187,Master[Company],Master[Loading Location],"NA",0,1))</f>
        <v/>
      </c>
      <c r="U187" s="341" t="str">
        <f t="array" ref="U187">if(V187="","",XLOOKUP(V187,Master[Company],Master[Acronym],"NA",0,1))</f>
        <v/>
      </c>
      <c r="V187" s="336"/>
      <c r="W187" s="395"/>
      <c r="X187" s="395"/>
      <c r="Y187" s="336" t="str">
        <f t="shared" si="10"/>
        <v/>
      </c>
      <c r="Z187" s="341" t="str">
        <f t="shared" si="11"/>
        <v/>
      </c>
      <c r="AA187" s="336"/>
      <c r="AB187" s="341"/>
      <c r="AC187" s="341"/>
      <c r="AD187" s="394"/>
      <c r="AE187" s="396"/>
      <c r="AF187" s="396"/>
      <c r="AG187" s="396"/>
      <c r="AH187" s="396"/>
      <c r="AI187" s="396"/>
      <c r="AJ187" s="396"/>
      <c r="AK187" s="396"/>
      <c r="AL187" s="397"/>
      <c r="AM187" s="398"/>
      <c r="AN187" s="398"/>
      <c r="AO187" s="398"/>
      <c r="AP187" s="398"/>
      <c r="AQ187" s="398"/>
      <c r="AR187" s="398"/>
      <c r="AS187" s="398"/>
      <c r="AT187" s="398"/>
      <c r="AU187" s="394"/>
      <c r="AV187" s="399"/>
      <c r="AW187" s="306"/>
      <c r="AX187" s="394"/>
      <c r="AY187" s="400"/>
      <c r="AZ187" s="336"/>
      <c r="BA187" s="336"/>
      <c r="BB187" s="336"/>
      <c r="BC187" s="336"/>
      <c r="BD187" s="336"/>
      <c r="BE187" s="401"/>
      <c r="BF187" s="341"/>
      <c r="BG187" s="341"/>
      <c r="BH187" s="402"/>
      <c r="BI187" s="403"/>
      <c r="BJ187" s="404"/>
      <c r="BK187" s="405"/>
      <c r="BL187" s="405"/>
      <c r="BM187" s="405"/>
      <c r="BN187" s="406"/>
    </row>
    <row r="188" ht="18.75" customHeight="1">
      <c r="A188" s="390" t="str">
        <f t="shared" si="3"/>
        <v/>
      </c>
      <c r="B188" s="391"/>
      <c r="C188" s="337"/>
      <c r="D188" s="337"/>
      <c r="E188" s="338" t="str">
        <f t="shared" si="8"/>
        <v/>
      </c>
      <c r="F188" s="392"/>
      <c r="G188" s="393"/>
      <c r="H188" s="341" t="str">
        <f t="array" ref="H188">IF(D188="","",XLOOKUP(D188,'Master Data'!K:K,'Master Data'!N:N,"Input in Master Data",0,1))</f>
        <v/>
      </c>
      <c r="I188" s="341" t="str">
        <f t="array" ref="I188">IF(D188="","",XLOOKUP(D188,'Master Data'!K:K,'Master Data'!O:O,"Input in Master Data",0,1))</f>
        <v/>
      </c>
      <c r="J188" s="341" t="str">
        <f t="array" ref="J188">if(V188="","",XLOOKUP(V188,Master[Company],Master[Blow],"Unknown",0,1))</f>
        <v/>
      </c>
      <c r="K188" s="341" t="str">
        <f t="array" ref="K188">if(V188="","",XLOOKUP(V188,Master[Company],Master[Pigging],"Unknown",0,1))</f>
        <v/>
      </c>
      <c r="L188" s="341" t="str">
        <f t="array" ref="L188">if(V188="","",XLOOKUP(V188,Master[Company],Master[Load Method],"Unknown",0,1))</f>
        <v/>
      </c>
      <c r="M188" s="341" t="str">
        <f t="array" ref="M188">if(V188="","",XLOOKUP(V188,Master[Company],Master[Line Distance],"Unknown",0,1))</f>
        <v/>
      </c>
      <c r="N188" s="394"/>
      <c r="O188" s="341"/>
      <c r="P188" s="336"/>
      <c r="Q188" s="341" t="str">
        <f t="array" ref="Q188">if(V188="","",XLOOKUP(V188,Master[Company],Master[Terms],"NA",0,1))</f>
        <v/>
      </c>
      <c r="R188" s="341" t="str">
        <f t="shared" si="9"/>
        <v/>
      </c>
      <c r="S188" s="341" t="str">
        <f t="array" ref="S188">if(V188="","",XLOOKUP(V188,Master[Company],Master[Group],"NA",0,1))</f>
        <v/>
      </c>
      <c r="T188" s="341" t="str">
        <f t="array" ref="T188">if(V188="","",XLOOKUP(V188,Master[Company],Master[Loading Location],"NA",0,1))</f>
        <v/>
      </c>
      <c r="U188" s="341" t="str">
        <f t="array" ref="U188">if(V188="","",XLOOKUP(V188,Master[Company],Master[Acronym],"NA",0,1))</f>
        <v/>
      </c>
      <c r="V188" s="336"/>
      <c r="W188" s="395"/>
      <c r="X188" s="395"/>
      <c r="Y188" s="336" t="str">
        <f t="shared" si="10"/>
        <v/>
      </c>
      <c r="Z188" s="341" t="str">
        <f t="shared" si="11"/>
        <v/>
      </c>
      <c r="AA188" s="336"/>
      <c r="AB188" s="341"/>
      <c r="AC188" s="341"/>
      <c r="AD188" s="394"/>
      <c r="AE188" s="396"/>
      <c r="AF188" s="396"/>
      <c r="AG188" s="396"/>
      <c r="AH188" s="396"/>
      <c r="AI188" s="396"/>
      <c r="AJ188" s="396"/>
      <c r="AK188" s="396"/>
      <c r="AL188" s="397"/>
      <c r="AM188" s="398"/>
      <c r="AN188" s="398"/>
      <c r="AO188" s="398"/>
      <c r="AP188" s="398"/>
      <c r="AQ188" s="398"/>
      <c r="AR188" s="398"/>
      <c r="AS188" s="398"/>
      <c r="AT188" s="398"/>
      <c r="AU188" s="394"/>
      <c r="AV188" s="399"/>
      <c r="AW188" s="306"/>
      <c r="AX188" s="394"/>
      <c r="AY188" s="400"/>
      <c r="AZ188" s="336"/>
      <c r="BA188" s="336"/>
      <c r="BB188" s="336"/>
      <c r="BC188" s="336"/>
      <c r="BD188" s="336"/>
      <c r="BE188" s="401"/>
      <c r="BF188" s="341"/>
      <c r="BG188" s="341"/>
      <c r="BH188" s="402"/>
      <c r="BI188" s="403"/>
      <c r="BJ188" s="404"/>
      <c r="BK188" s="405"/>
      <c r="BL188" s="405"/>
      <c r="BM188" s="405"/>
      <c r="BN188" s="406"/>
    </row>
    <row r="189" ht="18.75" customHeight="1">
      <c r="A189" s="390" t="str">
        <f t="shared" si="3"/>
        <v/>
      </c>
      <c r="B189" s="391"/>
      <c r="C189" s="337"/>
      <c r="D189" s="337"/>
      <c r="E189" s="338" t="str">
        <f t="shared" si="8"/>
        <v/>
      </c>
      <c r="F189" s="392"/>
      <c r="G189" s="393"/>
      <c r="H189" s="341" t="str">
        <f t="array" ref="H189">IF(D189="","",XLOOKUP(D189,'Master Data'!K:K,'Master Data'!N:N,"Input in Master Data",0,1))</f>
        <v/>
      </c>
      <c r="I189" s="341" t="str">
        <f t="array" ref="I189">IF(D189="","",XLOOKUP(D189,'Master Data'!K:K,'Master Data'!O:O,"Input in Master Data",0,1))</f>
        <v/>
      </c>
      <c r="J189" s="341" t="str">
        <f t="array" ref="J189">if(V189="","",XLOOKUP(V189,Master[Company],Master[Blow],"Unknown",0,1))</f>
        <v/>
      </c>
      <c r="K189" s="341" t="str">
        <f t="array" ref="K189">if(V189="","",XLOOKUP(V189,Master[Company],Master[Pigging],"Unknown",0,1))</f>
        <v/>
      </c>
      <c r="L189" s="341" t="str">
        <f t="array" ref="L189">if(V189="","",XLOOKUP(V189,Master[Company],Master[Load Method],"Unknown",0,1))</f>
        <v/>
      </c>
      <c r="M189" s="341" t="str">
        <f t="array" ref="M189">if(V189="","",XLOOKUP(V189,Master[Company],Master[Line Distance],"Unknown",0,1))</f>
        <v/>
      </c>
      <c r="N189" s="394"/>
      <c r="O189" s="341"/>
      <c r="P189" s="336"/>
      <c r="Q189" s="341" t="str">
        <f t="array" ref="Q189">if(V189="","",XLOOKUP(V189,Master[Company],Master[Terms],"NA",0,1))</f>
        <v/>
      </c>
      <c r="R189" s="341" t="str">
        <f t="shared" si="9"/>
        <v/>
      </c>
      <c r="S189" s="341" t="str">
        <f t="array" ref="S189">if(V189="","",XLOOKUP(V189,Master[Company],Master[Group],"NA",0,1))</f>
        <v/>
      </c>
      <c r="T189" s="341" t="str">
        <f t="array" ref="T189">if(V189="","",XLOOKUP(V189,Master[Company],Master[Loading Location],"NA",0,1))</f>
        <v/>
      </c>
      <c r="U189" s="341" t="str">
        <f t="array" ref="U189">if(V189="","",XLOOKUP(V189,Master[Company],Master[Acronym],"NA",0,1))</f>
        <v/>
      </c>
      <c r="V189" s="336"/>
      <c r="W189" s="395"/>
      <c r="X189" s="395"/>
      <c r="Y189" s="336" t="str">
        <f t="shared" si="10"/>
        <v/>
      </c>
      <c r="Z189" s="341" t="str">
        <f t="shared" si="11"/>
        <v/>
      </c>
      <c r="AA189" s="336"/>
      <c r="AB189" s="341"/>
      <c r="AC189" s="341"/>
      <c r="AD189" s="394"/>
      <c r="AE189" s="396"/>
      <c r="AF189" s="396"/>
      <c r="AG189" s="396"/>
      <c r="AH189" s="396"/>
      <c r="AI189" s="396"/>
      <c r="AJ189" s="396"/>
      <c r="AK189" s="396"/>
      <c r="AL189" s="397"/>
      <c r="AM189" s="398"/>
      <c r="AN189" s="398"/>
      <c r="AO189" s="398"/>
      <c r="AP189" s="398"/>
      <c r="AQ189" s="398"/>
      <c r="AR189" s="398"/>
      <c r="AS189" s="398"/>
      <c r="AT189" s="398"/>
      <c r="AU189" s="394"/>
      <c r="AV189" s="399"/>
      <c r="AW189" s="306"/>
      <c r="AX189" s="394"/>
      <c r="AY189" s="400"/>
      <c r="AZ189" s="336"/>
      <c r="BA189" s="336"/>
      <c r="BB189" s="336"/>
      <c r="BC189" s="336"/>
      <c r="BD189" s="336"/>
      <c r="BE189" s="401"/>
      <c r="BF189" s="341"/>
      <c r="BG189" s="341"/>
      <c r="BH189" s="402"/>
      <c r="BI189" s="403"/>
      <c r="BJ189" s="404"/>
      <c r="BK189" s="405"/>
      <c r="BL189" s="405"/>
      <c r="BM189" s="405"/>
      <c r="BN189" s="406"/>
    </row>
    <row r="190" ht="18.75" customHeight="1">
      <c r="A190" s="390" t="str">
        <f t="shared" si="3"/>
        <v/>
      </c>
      <c r="B190" s="391"/>
      <c r="C190" s="337"/>
      <c r="D190" s="337"/>
      <c r="E190" s="338" t="str">
        <f t="shared" si="8"/>
        <v/>
      </c>
      <c r="F190" s="392"/>
      <c r="G190" s="393"/>
      <c r="H190" s="341" t="str">
        <f t="array" ref="H190">IF(D190="","",XLOOKUP(D190,'Master Data'!K:K,'Master Data'!N:N,"Input in Master Data",0,1))</f>
        <v/>
      </c>
      <c r="I190" s="341" t="str">
        <f t="array" ref="I190">IF(D190="","",XLOOKUP(D190,'Master Data'!K:K,'Master Data'!O:O,"Input in Master Data",0,1))</f>
        <v/>
      </c>
      <c r="J190" s="341" t="str">
        <f t="array" ref="J190">if(V190="","",XLOOKUP(V190,Master[Company],Master[Blow],"Unknown",0,1))</f>
        <v/>
      </c>
      <c r="K190" s="341" t="str">
        <f t="array" ref="K190">if(V190="","",XLOOKUP(V190,Master[Company],Master[Pigging],"Unknown",0,1))</f>
        <v/>
      </c>
      <c r="L190" s="341" t="str">
        <f t="array" ref="L190">if(V190="","",XLOOKUP(V190,Master[Company],Master[Load Method],"Unknown",0,1))</f>
        <v/>
      </c>
      <c r="M190" s="341" t="str">
        <f t="array" ref="M190">if(V190="","",XLOOKUP(V190,Master[Company],Master[Line Distance],"Unknown",0,1))</f>
        <v/>
      </c>
      <c r="N190" s="394"/>
      <c r="O190" s="341"/>
      <c r="P190" s="336"/>
      <c r="Q190" s="341" t="str">
        <f t="array" ref="Q190">if(V190="","",XLOOKUP(V190,Master[Company],Master[Terms],"NA",0,1))</f>
        <v/>
      </c>
      <c r="R190" s="341" t="str">
        <f t="shared" si="9"/>
        <v/>
      </c>
      <c r="S190" s="341" t="str">
        <f t="array" ref="S190">if(V190="","",XLOOKUP(V190,Master[Company],Master[Group],"NA",0,1))</f>
        <v/>
      </c>
      <c r="T190" s="341" t="str">
        <f t="array" ref="T190">if(V190="","",XLOOKUP(V190,Master[Company],Master[Loading Location],"NA",0,1))</f>
        <v/>
      </c>
      <c r="U190" s="341" t="str">
        <f t="array" ref="U190">if(V190="","",XLOOKUP(V190,Master[Company],Master[Acronym],"NA",0,1))</f>
        <v/>
      </c>
      <c r="V190" s="336"/>
      <c r="W190" s="395"/>
      <c r="X190" s="395"/>
      <c r="Y190" s="336" t="str">
        <f t="shared" si="10"/>
        <v/>
      </c>
      <c r="Z190" s="341" t="str">
        <f t="shared" si="11"/>
        <v/>
      </c>
      <c r="AA190" s="336"/>
      <c r="AB190" s="341"/>
      <c r="AC190" s="341"/>
      <c r="AD190" s="394"/>
      <c r="AE190" s="396"/>
      <c r="AF190" s="396"/>
      <c r="AG190" s="396"/>
      <c r="AH190" s="396"/>
      <c r="AI190" s="396"/>
      <c r="AJ190" s="396"/>
      <c r="AK190" s="396"/>
      <c r="AL190" s="397"/>
      <c r="AM190" s="398"/>
      <c r="AN190" s="398"/>
      <c r="AO190" s="398"/>
      <c r="AP190" s="398"/>
      <c r="AQ190" s="398"/>
      <c r="AR190" s="398"/>
      <c r="AS190" s="398"/>
      <c r="AT190" s="398"/>
      <c r="AU190" s="394"/>
      <c r="AV190" s="399"/>
      <c r="AW190" s="306"/>
      <c r="AX190" s="394"/>
      <c r="AY190" s="400"/>
      <c r="AZ190" s="336"/>
      <c r="BA190" s="336"/>
      <c r="BB190" s="336"/>
      <c r="BC190" s="336"/>
      <c r="BD190" s="336"/>
      <c r="BE190" s="401"/>
      <c r="BF190" s="341"/>
      <c r="BG190" s="341"/>
      <c r="BH190" s="402"/>
      <c r="BI190" s="403"/>
      <c r="BJ190" s="404"/>
      <c r="BK190" s="405"/>
      <c r="BL190" s="405"/>
      <c r="BM190" s="405"/>
      <c r="BN190" s="406"/>
    </row>
    <row r="191" ht="18.75" customHeight="1">
      <c r="A191" s="390" t="str">
        <f t="shared" si="3"/>
        <v/>
      </c>
      <c r="B191" s="391"/>
      <c r="C191" s="337"/>
      <c r="D191" s="337"/>
      <c r="E191" s="338" t="str">
        <f t="shared" si="8"/>
        <v/>
      </c>
      <c r="F191" s="392"/>
      <c r="G191" s="393"/>
      <c r="H191" s="341" t="str">
        <f t="array" ref="H191">IF(D191="","",XLOOKUP(D191,'Master Data'!K:K,'Master Data'!N:N,"Input in Master Data",0,1))</f>
        <v/>
      </c>
      <c r="I191" s="341" t="str">
        <f t="array" ref="I191">IF(D191="","",XLOOKUP(D191,'Master Data'!K:K,'Master Data'!O:O,"Input in Master Data",0,1))</f>
        <v/>
      </c>
      <c r="J191" s="341" t="str">
        <f t="array" ref="J191">if(V191="","",XLOOKUP(V191,Master[Company],Master[Blow],"Unknown",0,1))</f>
        <v/>
      </c>
      <c r="K191" s="341" t="str">
        <f t="array" ref="K191">if(V191="","",XLOOKUP(V191,Master[Company],Master[Pigging],"Unknown",0,1))</f>
        <v/>
      </c>
      <c r="L191" s="341" t="str">
        <f t="array" ref="L191">if(V191="","",XLOOKUP(V191,Master[Company],Master[Load Method],"Unknown",0,1))</f>
        <v/>
      </c>
      <c r="M191" s="341" t="str">
        <f t="array" ref="M191">if(V191="","",XLOOKUP(V191,Master[Company],Master[Line Distance],"Unknown",0,1))</f>
        <v/>
      </c>
      <c r="N191" s="394"/>
      <c r="O191" s="341"/>
      <c r="P191" s="336"/>
      <c r="Q191" s="341" t="str">
        <f t="array" ref="Q191">if(V191="","",XLOOKUP(V191,Master[Company],Master[Terms],"NA",0,1))</f>
        <v/>
      </c>
      <c r="R191" s="341" t="str">
        <f t="shared" si="9"/>
        <v/>
      </c>
      <c r="S191" s="341" t="str">
        <f t="array" ref="S191">if(V191="","",XLOOKUP(V191,Master[Company],Master[Group],"NA",0,1))</f>
        <v/>
      </c>
      <c r="T191" s="341" t="str">
        <f t="array" ref="T191">if(V191="","",XLOOKUP(V191,Master[Company],Master[Loading Location],"NA",0,1))</f>
        <v/>
      </c>
      <c r="U191" s="341" t="str">
        <f t="array" ref="U191">if(V191="","",XLOOKUP(V191,Master[Company],Master[Acronym],"NA",0,1))</f>
        <v/>
      </c>
      <c r="V191" s="336"/>
      <c r="W191" s="395"/>
      <c r="X191" s="395"/>
      <c r="Y191" s="336" t="str">
        <f t="shared" si="10"/>
        <v/>
      </c>
      <c r="Z191" s="341" t="str">
        <f t="shared" si="11"/>
        <v/>
      </c>
      <c r="AA191" s="336"/>
      <c r="AB191" s="341"/>
      <c r="AC191" s="341"/>
      <c r="AD191" s="394"/>
      <c r="AE191" s="396"/>
      <c r="AF191" s="396"/>
      <c r="AG191" s="396"/>
      <c r="AH191" s="396"/>
      <c r="AI191" s="396"/>
      <c r="AJ191" s="396"/>
      <c r="AK191" s="396"/>
      <c r="AL191" s="397"/>
      <c r="AM191" s="398"/>
      <c r="AN191" s="398"/>
      <c r="AO191" s="398"/>
      <c r="AP191" s="398"/>
      <c r="AQ191" s="398"/>
      <c r="AR191" s="398"/>
      <c r="AS191" s="398"/>
      <c r="AT191" s="398"/>
      <c r="AU191" s="394"/>
      <c r="AV191" s="399"/>
      <c r="AW191" s="306"/>
      <c r="AX191" s="394"/>
      <c r="AY191" s="400"/>
      <c r="AZ191" s="336"/>
      <c r="BA191" s="336"/>
      <c r="BB191" s="336"/>
      <c r="BC191" s="336"/>
      <c r="BD191" s="336"/>
      <c r="BE191" s="401"/>
      <c r="BF191" s="341"/>
      <c r="BG191" s="341"/>
      <c r="BH191" s="402"/>
      <c r="BI191" s="403"/>
      <c r="BJ191" s="404"/>
      <c r="BK191" s="405"/>
      <c r="BL191" s="405"/>
      <c r="BM191" s="405"/>
      <c r="BN191" s="406"/>
    </row>
    <row r="192" ht="18.75" customHeight="1">
      <c r="A192" s="390" t="str">
        <f t="shared" si="3"/>
        <v/>
      </c>
      <c r="B192" s="391"/>
      <c r="C192" s="337"/>
      <c r="D192" s="337"/>
      <c r="E192" s="338" t="str">
        <f t="shared" si="8"/>
        <v/>
      </c>
      <c r="F192" s="392"/>
      <c r="G192" s="393"/>
      <c r="H192" s="341" t="str">
        <f t="array" ref="H192">IF(D192="","",XLOOKUP(D192,'Master Data'!K:K,'Master Data'!N:N,"Input in Master Data",0,1))</f>
        <v/>
      </c>
      <c r="I192" s="341" t="str">
        <f t="array" ref="I192">IF(D192="","",XLOOKUP(D192,'Master Data'!K:K,'Master Data'!O:O,"Input in Master Data",0,1))</f>
        <v/>
      </c>
      <c r="J192" s="341" t="str">
        <f t="array" ref="J192">if(V192="","",XLOOKUP(V192,Master[Company],Master[Blow],"Unknown",0,1))</f>
        <v/>
      </c>
      <c r="K192" s="341" t="str">
        <f t="array" ref="K192">if(V192="","",XLOOKUP(V192,Master[Company],Master[Pigging],"Unknown",0,1))</f>
        <v/>
      </c>
      <c r="L192" s="341" t="str">
        <f t="array" ref="L192">if(V192="","",XLOOKUP(V192,Master[Company],Master[Load Method],"Unknown",0,1))</f>
        <v/>
      </c>
      <c r="M192" s="341" t="str">
        <f t="array" ref="M192">if(V192="","",XLOOKUP(V192,Master[Company],Master[Line Distance],"Unknown",0,1))</f>
        <v/>
      </c>
      <c r="N192" s="394"/>
      <c r="O192" s="341"/>
      <c r="P192" s="336"/>
      <c r="Q192" s="341" t="str">
        <f t="array" ref="Q192">if(V192="","",XLOOKUP(V192,Master[Company],Master[Terms],"NA",0,1))</f>
        <v/>
      </c>
      <c r="R192" s="341" t="str">
        <f t="shared" si="9"/>
        <v/>
      </c>
      <c r="S192" s="341" t="str">
        <f t="array" ref="S192">if(V192="","",XLOOKUP(V192,Master[Company],Master[Group],"NA",0,1))</f>
        <v/>
      </c>
      <c r="T192" s="341" t="str">
        <f t="array" ref="T192">if(V192="","",XLOOKUP(V192,Master[Company],Master[Loading Location],"NA",0,1))</f>
        <v/>
      </c>
      <c r="U192" s="341" t="str">
        <f t="array" ref="U192">if(V192="","",XLOOKUP(V192,Master[Company],Master[Acronym],"NA",0,1))</f>
        <v/>
      </c>
      <c r="V192" s="336"/>
      <c r="W192" s="395"/>
      <c r="X192" s="395"/>
      <c r="Y192" s="336" t="str">
        <f t="shared" si="10"/>
        <v/>
      </c>
      <c r="Z192" s="341" t="str">
        <f t="shared" si="11"/>
        <v/>
      </c>
      <c r="AA192" s="336"/>
      <c r="AB192" s="341"/>
      <c r="AC192" s="341"/>
      <c r="AD192" s="394"/>
      <c r="AE192" s="396"/>
      <c r="AF192" s="396"/>
      <c r="AG192" s="396"/>
      <c r="AH192" s="396"/>
      <c r="AI192" s="396"/>
      <c r="AJ192" s="396"/>
      <c r="AK192" s="396"/>
      <c r="AL192" s="397"/>
      <c r="AM192" s="398"/>
      <c r="AN192" s="398"/>
      <c r="AO192" s="398"/>
      <c r="AP192" s="398"/>
      <c r="AQ192" s="398"/>
      <c r="AR192" s="398"/>
      <c r="AS192" s="398"/>
      <c r="AT192" s="398"/>
      <c r="AU192" s="394"/>
      <c r="AV192" s="399"/>
      <c r="AW192" s="306"/>
      <c r="AX192" s="394"/>
      <c r="AY192" s="400"/>
      <c r="AZ192" s="336"/>
      <c r="BA192" s="336"/>
      <c r="BB192" s="336"/>
      <c r="BC192" s="336"/>
      <c r="BD192" s="336"/>
      <c r="BE192" s="401"/>
      <c r="BF192" s="341"/>
      <c r="BG192" s="341"/>
      <c r="BH192" s="402"/>
      <c r="BI192" s="403"/>
      <c r="BJ192" s="404"/>
      <c r="BK192" s="405"/>
      <c r="BL192" s="405"/>
      <c r="BM192" s="405"/>
      <c r="BN192" s="406"/>
    </row>
    <row r="193" ht="18.75" customHeight="1">
      <c r="A193" s="390" t="str">
        <f t="shared" si="3"/>
        <v/>
      </c>
      <c r="B193" s="391"/>
      <c r="C193" s="337"/>
      <c r="D193" s="337"/>
      <c r="E193" s="338" t="str">
        <f t="shared" si="8"/>
        <v/>
      </c>
      <c r="F193" s="392"/>
      <c r="G193" s="393"/>
      <c r="H193" s="341" t="str">
        <f t="array" ref="H193">IF(D193="","",XLOOKUP(D193,'Master Data'!K:K,'Master Data'!N:N,"Input in Master Data",0,1))</f>
        <v/>
      </c>
      <c r="I193" s="341" t="str">
        <f t="array" ref="I193">IF(D193="","",XLOOKUP(D193,'Master Data'!K:K,'Master Data'!O:O,"Input in Master Data",0,1))</f>
        <v/>
      </c>
      <c r="J193" s="341" t="str">
        <f t="array" ref="J193">if(V193="","",XLOOKUP(V193,Master[Company],Master[Blow],"Unknown",0,1))</f>
        <v/>
      </c>
      <c r="K193" s="341" t="str">
        <f t="array" ref="K193">if(V193="","",XLOOKUP(V193,Master[Company],Master[Pigging],"Unknown",0,1))</f>
        <v/>
      </c>
      <c r="L193" s="341" t="str">
        <f t="array" ref="L193">if(V193="","",XLOOKUP(V193,Master[Company],Master[Load Method],"Unknown",0,1))</f>
        <v/>
      </c>
      <c r="M193" s="341" t="str">
        <f t="array" ref="M193">if(V193="","",XLOOKUP(V193,Master[Company],Master[Line Distance],"Unknown",0,1))</f>
        <v/>
      </c>
      <c r="N193" s="394"/>
      <c r="O193" s="341"/>
      <c r="P193" s="336"/>
      <c r="Q193" s="341" t="str">
        <f t="array" ref="Q193">if(V193="","",XLOOKUP(V193,Master[Company],Master[Terms],"NA",0,1))</f>
        <v/>
      </c>
      <c r="R193" s="341" t="str">
        <f t="shared" si="9"/>
        <v/>
      </c>
      <c r="S193" s="341" t="str">
        <f t="array" ref="S193">if(V193="","",XLOOKUP(V193,Master[Company],Master[Group],"NA",0,1))</f>
        <v/>
      </c>
      <c r="T193" s="341" t="str">
        <f t="array" ref="T193">if(V193="","",XLOOKUP(V193,Master[Company],Master[Loading Location],"NA",0,1))</f>
        <v/>
      </c>
      <c r="U193" s="341" t="str">
        <f t="array" ref="U193">if(V193="","",XLOOKUP(V193,Master[Company],Master[Acronym],"NA",0,1))</f>
        <v/>
      </c>
      <c r="V193" s="336"/>
      <c r="W193" s="395"/>
      <c r="X193" s="395"/>
      <c r="Y193" s="336" t="str">
        <f t="shared" si="10"/>
        <v/>
      </c>
      <c r="Z193" s="341" t="str">
        <f t="shared" si="11"/>
        <v/>
      </c>
      <c r="AA193" s="336"/>
      <c r="AB193" s="341"/>
      <c r="AC193" s="341"/>
      <c r="AD193" s="394"/>
      <c r="AE193" s="396"/>
      <c r="AF193" s="396"/>
      <c r="AG193" s="396"/>
      <c r="AH193" s="396"/>
      <c r="AI193" s="396"/>
      <c r="AJ193" s="396"/>
      <c r="AK193" s="396"/>
      <c r="AL193" s="397"/>
      <c r="AM193" s="398"/>
      <c r="AN193" s="398"/>
      <c r="AO193" s="398"/>
      <c r="AP193" s="398"/>
      <c r="AQ193" s="398"/>
      <c r="AR193" s="398"/>
      <c r="AS193" s="398"/>
      <c r="AT193" s="398"/>
      <c r="AU193" s="394"/>
      <c r="AV193" s="399"/>
      <c r="AW193" s="306"/>
      <c r="AX193" s="394"/>
      <c r="AY193" s="400"/>
      <c r="AZ193" s="336"/>
      <c r="BA193" s="336"/>
      <c r="BB193" s="336"/>
      <c r="BC193" s="336"/>
      <c r="BD193" s="336"/>
      <c r="BE193" s="401"/>
      <c r="BF193" s="341"/>
      <c r="BG193" s="341"/>
      <c r="BH193" s="402"/>
      <c r="BI193" s="403"/>
      <c r="BJ193" s="404"/>
      <c r="BK193" s="405"/>
      <c r="BL193" s="405"/>
      <c r="BM193" s="405"/>
      <c r="BN193" s="406"/>
    </row>
    <row r="194" ht="18.75" customHeight="1">
      <c r="A194" s="390" t="str">
        <f t="shared" si="3"/>
        <v/>
      </c>
      <c r="B194" s="391"/>
      <c r="C194" s="337"/>
      <c r="D194" s="337"/>
      <c r="E194" s="338" t="str">
        <f t="shared" si="8"/>
        <v/>
      </c>
      <c r="F194" s="392"/>
      <c r="G194" s="393"/>
      <c r="H194" s="341" t="str">
        <f t="array" ref="H194">IF(D194="","",XLOOKUP(D194,'Master Data'!K:K,'Master Data'!N:N,"Input in Master Data",0,1))</f>
        <v/>
      </c>
      <c r="I194" s="341" t="str">
        <f t="array" ref="I194">IF(D194="","",XLOOKUP(D194,'Master Data'!K:K,'Master Data'!O:O,"Input in Master Data",0,1))</f>
        <v/>
      </c>
      <c r="J194" s="341" t="str">
        <f t="array" ref="J194">if(V194="","",XLOOKUP(V194,Master[Company],Master[Blow],"Unknown",0,1))</f>
        <v/>
      </c>
      <c r="K194" s="341" t="str">
        <f t="array" ref="K194">if(V194="","",XLOOKUP(V194,Master[Company],Master[Pigging],"Unknown",0,1))</f>
        <v/>
      </c>
      <c r="L194" s="341" t="str">
        <f t="array" ref="L194">if(V194="","",XLOOKUP(V194,Master[Company],Master[Load Method],"Unknown",0,1))</f>
        <v/>
      </c>
      <c r="M194" s="341" t="str">
        <f t="array" ref="M194">if(V194="","",XLOOKUP(V194,Master[Company],Master[Line Distance],"Unknown",0,1))</f>
        <v/>
      </c>
      <c r="N194" s="394"/>
      <c r="O194" s="341"/>
      <c r="P194" s="336"/>
      <c r="Q194" s="341" t="str">
        <f t="array" ref="Q194">if(V194="","",XLOOKUP(V194,Master[Company],Master[Terms],"NA",0,1))</f>
        <v/>
      </c>
      <c r="R194" s="341" t="str">
        <f t="shared" si="9"/>
        <v/>
      </c>
      <c r="S194" s="341" t="str">
        <f t="array" ref="S194">if(V194="","",XLOOKUP(V194,Master[Company],Master[Group],"NA",0,1))</f>
        <v/>
      </c>
      <c r="T194" s="341" t="str">
        <f t="array" ref="T194">if(V194="","",XLOOKUP(V194,Master[Company],Master[Loading Location],"NA",0,1))</f>
        <v/>
      </c>
      <c r="U194" s="341" t="str">
        <f t="array" ref="U194">if(V194="","",XLOOKUP(V194,Master[Company],Master[Acronym],"NA",0,1))</f>
        <v/>
      </c>
      <c r="V194" s="336"/>
      <c r="W194" s="395"/>
      <c r="X194" s="395"/>
      <c r="Y194" s="336" t="str">
        <f t="shared" si="10"/>
        <v/>
      </c>
      <c r="Z194" s="341" t="str">
        <f t="shared" si="11"/>
        <v/>
      </c>
      <c r="AA194" s="336"/>
      <c r="AB194" s="341"/>
      <c r="AC194" s="341"/>
      <c r="AD194" s="394"/>
      <c r="AE194" s="396"/>
      <c r="AF194" s="396"/>
      <c r="AG194" s="396"/>
      <c r="AH194" s="396"/>
      <c r="AI194" s="396"/>
      <c r="AJ194" s="396"/>
      <c r="AK194" s="396"/>
      <c r="AL194" s="397"/>
      <c r="AM194" s="398"/>
      <c r="AN194" s="398"/>
      <c r="AO194" s="398"/>
      <c r="AP194" s="398"/>
      <c r="AQ194" s="398"/>
      <c r="AR194" s="398"/>
      <c r="AS194" s="398"/>
      <c r="AT194" s="398"/>
      <c r="AU194" s="394"/>
      <c r="AV194" s="399"/>
      <c r="AW194" s="306"/>
      <c r="AX194" s="394"/>
      <c r="AY194" s="400"/>
      <c r="AZ194" s="336"/>
      <c r="BA194" s="336"/>
      <c r="BB194" s="336"/>
      <c r="BC194" s="336"/>
      <c r="BD194" s="336"/>
      <c r="BE194" s="401"/>
      <c r="BF194" s="341"/>
      <c r="BG194" s="341"/>
      <c r="BH194" s="402"/>
      <c r="BI194" s="403"/>
      <c r="BJ194" s="404"/>
      <c r="BK194" s="405"/>
      <c r="BL194" s="405"/>
      <c r="BM194" s="405"/>
      <c r="BN194" s="406"/>
    </row>
    <row r="195" ht="18.75" customHeight="1">
      <c r="A195" s="390" t="str">
        <f t="shared" si="3"/>
        <v/>
      </c>
      <c r="B195" s="391"/>
      <c r="C195" s="337"/>
      <c r="D195" s="337"/>
      <c r="E195" s="338" t="str">
        <f t="shared" si="8"/>
        <v/>
      </c>
      <c r="F195" s="392"/>
      <c r="G195" s="393"/>
      <c r="H195" s="341" t="str">
        <f t="array" ref="H195">IF(D195="","",XLOOKUP(D195,'Master Data'!K:K,'Master Data'!N:N,"Input in Master Data",0,1))</f>
        <v/>
      </c>
      <c r="I195" s="341" t="str">
        <f t="array" ref="I195">IF(D195="","",XLOOKUP(D195,'Master Data'!K:K,'Master Data'!O:O,"Input in Master Data",0,1))</f>
        <v/>
      </c>
      <c r="J195" s="341" t="str">
        <f t="array" ref="J195">if(V195="","",XLOOKUP(V195,Master[Company],Master[Blow],"Unknown",0,1))</f>
        <v/>
      </c>
      <c r="K195" s="341" t="str">
        <f t="array" ref="K195">if(V195="","",XLOOKUP(V195,Master[Company],Master[Pigging],"Unknown",0,1))</f>
        <v/>
      </c>
      <c r="L195" s="341" t="str">
        <f t="array" ref="L195">if(V195="","",XLOOKUP(V195,Master[Company],Master[Load Method],"Unknown",0,1))</f>
        <v/>
      </c>
      <c r="M195" s="341" t="str">
        <f t="array" ref="M195">if(V195="","",XLOOKUP(V195,Master[Company],Master[Line Distance],"Unknown",0,1))</f>
        <v/>
      </c>
      <c r="N195" s="394"/>
      <c r="O195" s="341"/>
      <c r="P195" s="336"/>
      <c r="Q195" s="341" t="str">
        <f t="array" ref="Q195">if(V195="","",XLOOKUP(V195,Master[Company],Master[Terms],"NA",0,1))</f>
        <v/>
      </c>
      <c r="R195" s="341" t="str">
        <f t="shared" si="9"/>
        <v/>
      </c>
      <c r="S195" s="341" t="str">
        <f t="array" ref="S195">if(V195="","",XLOOKUP(V195,Master[Company],Master[Group],"NA",0,1))</f>
        <v/>
      </c>
      <c r="T195" s="341" t="str">
        <f t="array" ref="T195">if(V195="","",XLOOKUP(V195,Master[Company],Master[Loading Location],"NA",0,1))</f>
        <v/>
      </c>
      <c r="U195" s="341" t="str">
        <f t="array" ref="U195">if(V195="","",XLOOKUP(V195,Master[Company],Master[Acronym],"NA",0,1))</f>
        <v/>
      </c>
      <c r="V195" s="336"/>
      <c r="W195" s="395"/>
      <c r="X195" s="395"/>
      <c r="Y195" s="336" t="str">
        <f t="shared" si="10"/>
        <v/>
      </c>
      <c r="Z195" s="341" t="str">
        <f t="shared" si="11"/>
        <v/>
      </c>
      <c r="AA195" s="336"/>
      <c r="AB195" s="341"/>
      <c r="AC195" s="341"/>
      <c r="AD195" s="394"/>
      <c r="AE195" s="396"/>
      <c r="AF195" s="396"/>
      <c r="AG195" s="396"/>
      <c r="AH195" s="396"/>
      <c r="AI195" s="396"/>
      <c r="AJ195" s="396"/>
      <c r="AK195" s="396"/>
      <c r="AL195" s="397"/>
      <c r="AM195" s="398"/>
      <c r="AN195" s="398"/>
      <c r="AO195" s="398"/>
      <c r="AP195" s="398"/>
      <c r="AQ195" s="398"/>
      <c r="AR195" s="398"/>
      <c r="AS195" s="398"/>
      <c r="AT195" s="398"/>
      <c r="AU195" s="394"/>
      <c r="AV195" s="399"/>
      <c r="AW195" s="306"/>
      <c r="AX195" s="394"/>
      <c r="AY195" s="400"/>
      <c r="AZ195" s="336"/>
      <c r="BA195" s="336"/>
      <c r="BB195" s="336"/>
      <c r="BC195" s="336"/>
      <c r="BD195" s="336"/>
      <c r="BE195" s="401"/>
      <c r="BF195" s="341"/>
      <c r="BG195" s="341"/>
      <c r="BH195" s="402"/>
      <c r="BI195" s="403"/>
      <c r="BJ195" s="404"/>
      <c r="BK195" s="405"/>
      <c r="BL195" s="405"/>
      <c r="BM195" s="405"/>
      <c r="BN195" s="406"/>
    </row>
    <row r="196" ht="18.75" customHeight="1">
      <c r="A196" s="390" t="str">
        <f t="shared" si="3"/>
        <v/>
      </c>
      <c r="B196" s="391"/>
      <c r="C196" s="337"/>
      <c r="D196" s="337"/>
      <c r="E196" s="338" t="str">
        <f t="shared" si="8"/>
        <v/>
      </c>
      <c r="F196" s="392"/>
      <c r="G196" s="393"/>
      <c r="H196" s="341" t="str">
        <f t="array" ref="H196">IF(D196="","",XLOOKUP(D196,'Master Data'!K:K,'Master Data'!N:N,"Input in Master Data",0,1))</f>
        <v/>
      </c>
      <c r="I196" s="341" t="str">
        <f t="array" ref="I196">IF(D196="","",XLOOKUP(D196,'Master Data'!K:K,'Master Data'!O:O,"Input in Master Data",0,1))</f>
        <v/>
      </c>
      <c r="J196" s="341" t="str">
        <f t="array" ref="J196">if(V196="","",XLOOKUP(V196,Master[Company],Master[Blow],"Unknown",0,1))</f>
        <v/>
      </c>
      <c r="K196" s="341" t="str">
        <f t="array" ref="K196">if(V196="","",XLOOKUP(V196,Master[Company],Master[Pigging],"Unknown",0,1))</f>
        <v/>
      </c>
      <c r="L196" s="341" t="str">
        <f t="array" ref="L196">if(V196="","",XLOOKUP(V196,Master[Company],Master[Load Method],"Unknown",0,1))</f>
        <v/>
      </c>
      <c r="M196" s="341" t="str">
        <f t="array" ref="M196">if(V196="","",XLOOKUP(V196,Master[Company],Master[Line Distance],"Unknown",0,1))</f>
        <v/>
      </c>
      <c r="N196" s="394"/>
      <c r="O196" s="341"/>
      <c r="P196" s="336"/>
      <c r="Q196" s="341" t="str">
        <f t="array" ref="Q196">if(V196="","",XLOOKUP(V196,Master[Company],Master[Terms],"NA",0,1))</f>
        <v/>
      </c>
      <c r="R196" s="341" t="str">
        <f t="shared" si="9"/>
        <v/>
      </c>
      <c r="S196" s="341" t="str">
        <f t="array" ref="S196">if(V196="","",XLOOKUP(V196,Master[Company],Master[Group],"NA",0,1))</f>
        <v/>
      </c>
      <c r="T196" s="341" t="str">
        <f t="array" ref="T196">if(V196="","",XLOOKUP(V196,Master[Company],Master[Loading Location],"NA",0,1))</f>
        <v/>
      </c>
      <c r="U196" s="341" t="str">
        <f t="array" ref="U196">if(V196="","",XLOOKUP(V196,Master[Company],Master[Acronym],"NA",0,1))</f>
        <v/>
      </c>
      <c r="V196" s="336"/>
      <c r="W196" s="395"/>
      <c r="X196" s="395"/>
      <c r="Y196" s="336" t="str">
        <f t="shared" si="10"/>
        <v/>
      </c>
      <c r="Z196" s="341" t="str">
        <f t="shared" si="11"/>
        <v/>
      </c>
      <c r="AA196" s="336"/>
      <c r="AB196" s="341"/>
      <c r="AC196" s="341"/>
      <c r="AD196" s="394"/>
      <c r="AE196" s="396"/>
      <c r="AF196" s="396"/>
      <c r="AG196" s="396"/>
      <c r="AH196" s="396"/>
      <c r="AI196" s="396"/>
      <c r="AJ196" s="396"/>
      <c r="AK196" s="396"/>
      <c r="AL196" s="397"/>
      <c r="AM196" s="398"/>
      <c r="AN196" s="398"/>
      <c r="AO196" s="398"/>
      <c r="AP196" s="398"/>
      <c r="AQ196" s="398"/>
      <c r="AR196" s="398"/>
      <c r="AS196" s="398"/>
      <c r="AT196" s="398"/>
      <c r="AU196" s="394"/>
      <c r="AV196" s="399"/>
      <c r="AW196" s="306"/>
      <c r="AX196" s="394"/>
      <c r="AY196" s="400"/>
      <c r="AZ196" s="336"/>
      <c r="BA196" s="336"/>
      <c r="BB196" s="336"/>
      <c r="BC196" s="336"/>
      <c r="BD196" s="336"/>
      <c r="BE196" s="401"/>
      <c r="BF196" s="341"/>
      <c r="BG196" s="341"/>
      <c r="BH196" s="402"/>
      <c r="BI196" s="403"/>
      <c r="BJ196" s="404"/>
      <c r="BK196" s="405"/>
      <c r="BL196" s="405"/>
      <c r="BM196" s="405"/>
      <c r="BN196" s="406"/>
    </row>
    <row r="197" ht="18.75" customHeight="1">
      <c r="A197" s="390" t="str">
        <f t="shared" si="3"/>
        <v/>
      </c>
      <c r="B197" s="391"/>
      <c r="C197" s="337"/>
      <c r="D197" s="337"/>
      <c r="E197" s="338" t="str">
        <f t="shared" si="8"/>
        <v/>
      </c>
      <c r="F197" s="392"/>
      <c r="G197" s="393"/>
      <c r="H197" s="341" t="str">
        <f t="array" ref="H197">IF(D197="","",XLOOKUP(D197,'Master Data'!K:K,'Master Data'!N:N,"Input in Master Data",0,1))</f>
        <v/>
      </c>
      <c r="I197" s="341" t="str">
        <f t="array" ref="I197">IF(D197="","",XLOOKUP(D197,'Master Data'!K:K,'Master Data'!O:O,"Input in Master Data",0,1))</f>
        <v/>
      </c>
      <c r="J197" s="341" t="str">
        <f t="array" ref="J197">if(V197="","",XLOOKUP(V197,Master[Company],Master[Blow],"Unknown",0,1))</f>
        <v/>
      </c>
      <c r="K197" s="341" t="str">
        <f t="array" ref="K197">if(V197="","",XLOOKUP(V197,Master[Company],Master[Pigging],"Unknown",0,1))</f>
        <v/>
      </c>
      <c r="L197" s="341" t="str">
        <f t="array" ref="L197">if(V197="","",XLOOKUP(V197,Master[Company],Master[Load Method],"Unknown",0,1))</f>
        <v/>
      </c>
      <c r="M197" s="341" t="str">
        <f t="array" ref="M197">if(V197="","",XLOOKUP(V197,Master[Company],Master[Line Distance],"Unknown",0,1))</f>
        <v/>
      </c>
      <c r="N197" s="394"/>
      <c r="O197" s="341"/>
      <c r="P197" s="336"/>
      <c r="Q197" s="341" t="str">
        <f t="array" ref="Q197">if(V197="","",XLOOKUP(V197,Master[Company],Master[Terms],"NA",0,1))</f>
        <v/>
      </c>
      <c r="R197" s="341" t="str">
        <f t="shared" si="9"/>
        <v/>
      </c>
      <c r="S197" s="341" t="str">
        <f t="array" ref="S197">if(V197="","",XLOOKUP(V197,Master[Company],Master[Group],"NA",0,1))</f>
        <v/>
      </c>
      <c r="T197" s="341" t="str">
        <f t="array" ref="T197">if(V197="","",XLOOKUP(V197,Master[Company],Master[Loading Location],"NA",0,1))</f>
        <v/>
      </c>
      <c r="U197" s="341" t="str">
        <f t="array" ref="U197">if(V197="","",XLOOKUP(V197,Master[Company],Master[Acronym],"NA",0,1))</f>
        <v/>
      </c>
      <c r="V197" s="336"/>
      <c r="W197" s="395"/>
      <c r="X197" s="395"/>
      <c r="Y197" s="336" t="str">
        <f t="shared" si="10"/>
        <v/>
      </c>
      <c r="Z197" s="341" t="str">
        <f t="shared" si="11"/>
        <v/>
      </c>
      <c r="AA197" s="336"/>
      <c r="AB197" s="341"/>
      <c r="AC197" s="341"/>
      <c r="AD197" s="394"/>
      <c r="AE197" s="396"/>
      <c r="AF197" s="396"/>
      <c r="AG197" s="396"/>
      <c r="AH197" s="396"/>
      <c r="AI197" s="396"/>
      <c r="AJ197" s="396"/>
      <c r="AK197" s="396"/>
      <c r="AL197" s="397"/>
      <c r="AM197" s="398"/>
      <c r="AN197" s="398"/>
      <c r="AO197" s="398"/>
      <c r="AP197" s="398"/>
      <c r="AQ197" s="398"/>
      <c r="AR197" s="398"/>
      <c r="AS197" s="398"/>
      <c r="AT197" s="398"/>
      <c r="AU197" s="394"/>
      <c r="AV197" s="399"/>
      <c r="AW197" s="306"/>
      <c r="AX197" s="394"/>
      <c r="AY197" s="400"/>
      <c r="AZ197" s="336"/>
      <c r="BA197" s="336"/>
      <c r="BB197" s="336"/>
      <c r="BC197" s="336"/>
      <c r="BD197" s="336"/>
      <c r="BE197" s="401"/>
      <c r="BF197" s="341"/>
      <c r="BG197" s="341"/>
      <c r="BH197" s="402"/>
      <c r="BI197" s="403"/>
      <c r="BJ197" s="404"/>
      <c r="BK197" s="405"/>
      <c r="BL197" s="405"/>
      <c r="BM197" s="405"/>
      <c r="BN197" s="406"/>
    </row>
    <row r="198" ht="18.75" customHeight="1">
      <c r="A198" s="390" t="str">
        <f t="shared" si="3"/>
        <v/>
      </c>
      <c r="B198" s="391"/>
      <c r="C198" s="337"/>
      <c r="D198" s="337"/>
      <c r="E198" s="338" t="str">
        <f t="shared" si="8"/>
        <v/>
      </c>
      <c r="F198" s="392"/>
      <c r="G198" s="393"/>
      <c r="H198" s="341" t="str">
        <f t="array" ref="H198">IF(D198="","",XLOOKUP(D198,'Master Data'!K:K,'Master Data'!N:N,"Input in Master Data",0,1))</f>
        <v/>
      </c>
      <c r="I198" s="341" t="str">
        <f t="array" ref="I198">IF(D198="","",XLOOKUP(D198,'Master Data'!K:K,'Master Data'!O:O,"Input in Master Data",0,1))</f>
        <v/>
      </c>
      <c r="J198" s="341" t="str">
        <f t="array" ref="J198">if(V198="","",XLOOKUP(V198,Master[Company],Master[Blow],"Unknown",0,1))</f>
        <v/>
      </c>
      <c r="K198" s="341" t="str">
        <f t="array" ref="K198">if(V198="","",XLOOKUP(V198,Master[Company],Master[Pigging],"Unknown",0,1))</f>
        <v/>
      </c>
      <c r="L198" s="341" t="str">
        <f t="array" ref="L198">if(V198="","",XLOOKUP(V198,Master[Company],Master[Load Method],"Unknown",0,1))</f>
        <v/>
      </c>
      <c r="M198" s="341" t="str">
        <f t="array" ref="M198">if(V198="","",XLOOKUP(V198,Master[Company],Master[Line Distance],"Unknown",0,1))</f>
        <v/>
      </c>
      <c r="N198" s="394"/>
      <c r="O198" s="341"/>
      <c r="P198" s="336"/>
      <c r="Q198" s="341" t="str">
        <f t="array" ref="Q198">if(V198="","",XLOOKUP(V198,Master[Company],Master[Terms],"NA",0,1))</f>
        <v/>
      </c>
      <c r="R198" s="341" t="str">
        <f t="shared" si="9"/>
        <v/>
      </c>
      <c r="S198" s="341" t="str">
        <f t="array" ref="S198">if(V198="","",XLOOKUP(V198,Master[Company],Master[Group],"NA",0,1))</f>
        <v/>
      </c>
      <c r="T198" s="341" t="str">
        <f t="array" ref="T198">if(V198="","",XLOOKUP(V198,Master[Company],Master[Loading Location],"NA",0,1))</f>
        <v/>
      </c>
      <c r="U198" s="341" t="str">
        <f t="array" ref="U198">if(V198="","",XLOOKUP(V198,Master[Company],Master[Acronym],"NA",0,1))</f>
        <v/>
      </c>
      <c r="V198" s="336"/>
      <c r="W198" s="395"/>
      <c r="X198" s="395"/>
      <c r="Y198" s="336" t="str">
        <f t="shared" si="10"/>
        <v/>
      </c>
      <c r="Z198" s="341" t="str">
        <f t="shared" si="11"/>
        <v/>
      </c>
      <c r="AA198" s="336"/>
      <c r="AB198" s="341"/>
      <c r="AC198" s="341"/>
      <c r="AD198" s="394"/>
      <c r="AE198" s="396"/>
      <c r="AF198" s="396"/>
      <c r="AG198" s="396"/>
      <c r="AH198" s="396"/>
      <c r="AI198" s="396"/>
      <c r="AJ198" s="396"/>
      <c r="AK198" s="396"/>
      <c r="AL198" s="397"/>
      <c r="AM198" s="398"/>
      <c r="AN198" s="398"/>
      <c r="AO198" s="398"/>
      <c r="AP198" s="398"/>
      <c r="AQ198" s="398"/>
      <c r="AR198" s="398"/>
      <c r="AS198" s="398"/>
      <c r="AT198" s="398"/>
      <c r="AU198" s="394"/>
      <c r="AV198" s="399"/>
      <c r="AW198" s="306"/>
      <c r="AX198" s="394"/>
      <c r="AY198" s="400"/>
      <c r="AZ198" s="336"/>
      <c r="BA198" s="336"/>
      <c r="BB198" s="336"/>
      <c r="BC198" s="336"/>
      <c r="BD198" s="336"/>
      <c r="BE198" s="401"/>
      <c r="BF198" s="341"/>
      <c r="BG198" s="341"/>
      <c r="BH198" s="402"/>
      <c r="BI198" s="403"/>
      <c r="BJ198" s="404"/>
      <c r="BK198" s="405"/>
      <c r="BL198" s="405"/>
      <c r="BM198" s="405"/>
      <c r="BN198" s="406"/>
    </row>
    <row r="199" ht="18.75" customHeight="1">
      <c r="A199" s="390" t="str">
        <f t="shared" si="3"/>
        <v/>
      </c>
      <c r="B199" s="391"/>
      <c r="C199" s="337"/>
      <c r="D199" s="337"/>
      <c r="E199" s="338" t="str">
        <f t="shared" si="8"/>
        <v/>
      </c>
      <c r="F199" s="392"/>
      <c r="G199" s="393"/>
      <c r="H199" s="341" t="str">
        <f t="array" ref="H199">IF(D199="","",XLOOKUP(D199,'Master Data'!K:K,'Master Data'!N:N,"Input in Master Data",0,1))</f>
        <v/>
      </c>
      <c r="I199" s="341" t="str">
        <f t="array" ref="I199">IF(D199="","",XLOOKUP(D199,'Master Data'!K:K,'Master Data'!O:O,"Input in Master Data",0,1))</f>
        <v/>
      </c>
      <c r="J199" s="341" t="str">
        <f t="array" ref="J199">if(V199="","",XLOOKUP(V199,Master[Company],Master[Blow],"Unknown",0,1))</f>
        <v/>
      </c>
      <c r="K199" s="341" t="str">
        <f t="array" ref="K199">if(V199="","",XLOOKUP(V199,Master[Company],Master[Pigging],"Unknown",0,1))</f>
        <v/>
      </c>
      <c r="L199" s="341" t="str">
        <f t="array" ref="L199">if(V199="","",XLOOKUP(V199,Master[Company],Master[Load Method],"Unknown",0,1))</f>
        <v/>
      </c>
      <c r="M199" s="341" t="str">
        <f t="array" ref="M199">if(V199="","",XLOOKUP(V199,Master[Company],Master[Line Distance],"Unknown",0,1))</f>
        <v/>
      </c>
      <c r="N199" s="394"/>
      <c r="O199" s="341"/>
      <c r="P199" s="336"/>
      <c r="Q199" s="341" t="str">
        <f t="array" ref="Q199">if(V199="","",XLOOKUP(V199,Master[Company],Master[Terms],"NA",0,1))</f>
        <v/>
      </c>
      <c r="R199" s="341" t="str">
        <f t="shared" si="9"/>
        <v/>
      </c>
      <c r="S199" s="341" t="str">
        <f t="array" ref="S199">if(V199="","",XLOOKUP(V199,Master[Company],Master[Group],"NA",0,1))</f>
        <v/>
      </c>
      <c r="T199" s="341" t="str">
        <f t="array" ref="T199">if(V199="","",XLOOKUP(V199,Master[Company],Master[Loading Location],"NA",0,1))</f>
        <v/>
      </c>
      <c r="U199" s="341" t="str">
        <f t="array" ref="U199">if(V199="","",XLOOKUP(V199,Master[Company],Master[Acronym],"NA",0,1))</f>
        <v/>
      </c>
      <c r="V199" s="336"/>
      <c r="W199" s="395"/>
      <c r="X199" s="395"/>
      <c r="Y199" s="336" t="str">
        <f t="shared" si="10"/>
        <v/>
      </c>
      <c r="Z199" s="341" t="str">
        <f t="shared" si="11"/>
        <v/>
      </c>
      <c r="AA199" s="336"/>
      <c r="AB199" s="341"/>
      <c r="AC199" s="341"/>
      <c r="AD199" s="394"/>
      <c r="AE199" s="396"/>
      <c r="AF199" s="396"/>
      <c r="AG199" s="396"/>
      <c r="AH199" s="396"/>
      <c r="AI199" s="396"/>
      <c r="AJ199" s="396"/>
      <c r="AK199" s="396"/>
      <c r="AL199" s="397"/>
      <c r="AM199" s="398"/>
      <c r="AN199" s="398"/>
      <c r="AO199" s="398"/>
      <c r="AP199" s="398"/>
      <c r="AQ199" s="398"/>
      <c r="AR199" s="398"/>
      <c r="AS199" s="398"/>
      <c r="AT199" s="398"/>
      <c r="AU199" s="394"/>
      <c r="AV199" s="399"/>
      <c r="AW199" s="306"/>
      <c r="AX199" s="394"/>
      <c r="AY199" s="400"/>
      <c r="AZ199" s="336"/>
      <c r="BA199" s="336"/>
      <c r="BB199" s="336"/>
      <c r="BC199" s="336"/>
      <c r="BD199" s="336"/>
      <c r="BE199" s="401"/>
      <c r="BF199" s="341"/>
      <c r="BG199" s="341"/>
      <c r="BH199" s="402"/>
      <c r="BI199" s="403"/>
      <c r="BJ199" s="404"/>
      <c r="BK199" s="405"/>
      <c r="BL199" s="405"/>
      <c r="BM199" s="405"/>
      <c r="BN199" s="406"/>
    </row>
    <row r="200" ht="18.75" customHeight="1">
      <c r="A200" s="390" t="str">
        <f t="shared" si="3"/>
        <v/>
      </c>
      <c r="B200" s="391"/>
      <c r="C200" s="337"/>
      <c r="D200" s="337"/>
      <c r="E200" s="338" t="str">
        <f t="shared" si="8"/>
        <v/>
      </c>
      <c r="F200" s="392"/>
      <c r="G200" s="393"/>
      <c r="H200" s="341" t="str">
        <f t="array" ref="H200">IF(D200="","",XLOOKUP(D200,'Master Data'!K:K,'Master Data'!N:N,"Input in Master Data",0,1))</f>
        <v/>
      </c>
      <c r="I200" s="341" t="str">
        <f t="array" ref="I200">IF(D200="","",XLOOKUP(D200,'Master Data'!K:K,'Master Data'!O:O,"Input in Master Data",0,1))</f>
        <v/>
      </c>
      <c r="J200" s="341" t="str">
        <f t="array" ref="J200">if(V200="","",XLOOKUP(V200,Master[Company],Master[Blow],"Unknown",0,1))</f>
        <v/>
      </c>
      <c r="K200" s="341" t="str">
        <f t="array" ref="K200">if(V200="","",XLOOKUP(V200,Master[Company],Master[Pigging],"Unknown",0,1))</f>
        <v/>
      </c>
      <c r="L200" s="341" t="str">
        <f t="array" ref="L200">if(V200="","",XLOOKUP(V200,Master[Company],Master[Load Method],"Unknown",0,1))</f>
        <v/>
      </c>
      <c r="M200" s="341" t="str">
        <f t="array" ref="M200">if(V200="","",XLOOKUP(V200,Master[Company],Master[Line Distance],"Unknown",0,1))</f>
        <v/>
      </c>
      <c r="N200" s="394"/>
      <c r="O200" s="341"/>
      <c r="P200" s="336"/>
      <c r="Q200" s="341" t="str">
        <f t="array" ref="Q200">if(V200="","",XLOOKUP(V200,Master[Company],Master[Terms],"NA",0,1))</f>
        <v/>
      </c>
      <c r="R200" s="341" t="str">
        <f t="shared" si="9"/>
        <v/>
      </c>
      <c r="S200" s="341" t="str">
        <f t="array" ref="S200">if(V200="","",XLOOKUP(V200,Master[Company],Master[Group],"NA",0,1))</f>
        <v/>
      </c>
      <c r="T200" s="341" t="str">
        <f t="array" ref="T200">if(V200="","",XLOOKUP(V200,Master[Company],Master[Loading Location],"NA",0,1))</f>
        <v/>
      </c>
      <c r="U200" s="341" t="str">
        <f t="array" ref="U200">if(V200="","",XLOOKUP(V200,Master[Company],Master[Acronym],"NA",0,1))</f>
        <v/>
      </c>
      <c r="V200" s="336"/>
      <c r="W200" s="395"/>
      <c r="X200" s="395"/>
      <c r="Y200" s="336" t="str">
        <f t="shared" si="10"/>
        <v/>
      </c>
      <c r="Z200" s="341" t="str">
        <f t="shared" si="11"/>
        <v/>
      </c>
      <c r="AA200" s="336"/>
      <c r="AB200" s="341"/>
      <c r="AC200" s="341"/>
      <c r="AD200" s="394"/>
      <c r="AE200" s="396"/>
      <c r="AF200" s="396"/>
      <c r="AG200" s="396"/>
      <c r="AH200" s="396"/>
      <c r="AI200" s="396"/>
      <c r="AJ200" s="396"/>
      <c r="AK200" s="396"/>
      <c r="AL200" s="397"/>
      <c r="AM200" s="398"/>
      <c r="AN200" s="398"/>
      <c r="AO200" s="398"/>
      <c r="AP200" s="398"/>
      <c r="AQ200" s="398"/>
      <c r="AR200" s="398"/>
      <c r="AS200" s="398"/>
      <c r="AT200" s="398"/>
      <c r="AU200" s="394"/>
      <c r="AV200" s="399"/>
      <c r="AW200" s="306"/>
      <c r="AX200" s="394"/>
      <c r="AY200" s="400"/>
      <c r="AZ200" s="336"/>
      <c r="BA200" s="336"/>
      <c r="BB200" s="336"/>
      <c r="BC200" s="336"/>
      <c r="BD200" s="336"/>
      <c r="BE200" s="401"/>
      <c r="BF200" s="341"/>
      <c r="BG200" s="341"/>
      <c r="BH200" s="402"/>
      <c r="BI200" s="403"/>
      <c r="BJ200" s="404"/>
      <c r="BK200" s="405"/>
      <c r="BL200" s="405"/>
      <c r="BM200" s="405"/>
      <c r="BN200" s="406"/>
    </row>
    <row r="201" ht="18.75" customHeight="1">
      <c r="A201" s="390" t="str">
        <f t="shared" si="3"/>
        <v/>
      </c>
      <c r="B201" s="391"/>
      <c r="C201" s="337"/>
      <c r="D201" s="337"/>
      <c r="E201" s="338" t="str">
        <f t="shared" si="8"/>
        <v/>
      </c>
      <c r="F201" s="392"/>
      <c r="G201" s="393"/>
      <c r="H201" s="341" t="str">
        <f t="array" ref="H201">IF(D201="","",XLOOKUP(D201,'Master Data'!K:K,'Master Data'!N:N,"Input in Master Data",0,1))</f>
        <v/>
      </c>
      <c r="I201" s="341" t="str">
        <f t="array" ref="I201">IF(D201="","",XLOOKUP(D201,'Master Data'!K:K,'Master Data'!O:O,"Input in Master Data",0,1))</f>
        <v/>
      </c>
      <c r="J201" s="341" t="str">
        <f t="array" ref="J201">if(V201="","",XLOOKUP(V201,Master[Company],Master[Blow],"Unknown",0,1))</f>
        <v/>
      </c>
      <c r="K201" s="341" t="str">
        <f t="array" ref="K201">if(V201="","",XLOOKUP(V201,Master[Company],Master[Pigging],"Unknown",0,1))</f>
        <v/>
      </c>
      <c r="L201" s="341" t="str">
        <f t="array" ref="L201">if(V201="","",XLOOKUP(V201,Master[Company],Master[Load Method],"Unknown",0,1))</f>
        <v/>
      </c>
      <c r="M201" s="341" t="str">
        <f t="array" ref="M201">if(V201="","",XLOOKUP(V201,Master[Company],Master[Line Distance],"Unknown",0,1))</f>
        <v/>
      </c>
      <c r="N201" s="394"/>
      <c r="O201" s="341"/>
      <c r="P201" s="336"/>
      <c r="Q201" s="341" t="str">
        <f t="array" ref="Q201">if(V201="","",XLOOKUP(V201,Master[Company],Master[Terms],"NA",0,1))</f>
        <v/>
      </c>
      <c r="R201" s="341" t="str">
        <f t="shared" si="9"/>
        <v/>
      </c>
      <c r="S201" s="341" t="str">
        <f t="array" ref="S201">if(V201="","",XLOOKUP(V201,Master[Company],Master[Group],"NA",0,1))</f>
        <v/>
      </c>
      <c r="T201" s="341" t="str">
        <f t="array" ref="T201">if(V201="","",XLOOKUP(V201,Master[Company],Master[Loading Location],"NA",0,1))</f>
        <v/>
      </c>
      <c r="U201" s="341" t="str">
        <f t="array" ref="U201">if(V201="","",XLOOKUP(V201,Master[Company],Master[Acronym],"NA",0,1))</f>
        <v/>
      </c>
      <c r="V201" s="336"/>
      <c r="W201" s="395"/>
      <c r="X201" s="395"/>
      <c r="Y201" s="336" t="str">
        <f t="shared" si="10"/>
        <v/>
      </c>
      <c r="Z201" s="341" t="str">
        <f t="shared" si="11"/>
        <v/>
      </c>
      <c r="AA201" s="336"/>
      <c r="AB201" s="341"/>
      <c r="AC201" s="341"/>
      <c r="AD201" s="394"/>
      <c r="AE201" s="396"/>
      <c r="AF201" s="396"/>
      <c r="AG201" s="396"/>
      <c r="AH201" s="396"/>
      <c r="AI201" s="396"/>
      <c r="AJ201" s="396"/>
      <c r="AK201" s="396"/>
      <c r="AL201" s="397"/>
      <c r="AM201" s="398"/>
      <c r="AN201" s="398"/>
      <c r="AO201" s="398"/>
      <c r="AP201" s="398"/>
      <c r="AQ201" s="398"/>
      <c r="AR201" s="398"/>
      <c r="AS201" s="398"/>
      <c r="AT201" s="398"/>
      <c r="AU201" s="394"/>
      <c r="AV201" s="399"/>
      <c r="AW201" s="306"/>
      <c r="AX201" s="394"/>
      <c r="AY201" s="400"/>
      <c r="AZ201" s="336"/>
      <c r="BA201" s="336"/>
      <c r="BB201" s="336"/>
      <c r="BC201" s="336"/>
      <c r="BD201" s="336"/>
      <c r="BE201" s="401"/>
      <c r="BF201" s="341"/>
      <c r="BG201" s="341"/>
      <c r="BH201" s="402"/>
      <c r="BI201" s="403"/>
      <c r="BJ201" s="404"/>
      <c r="BK201" s="405"/>
      <c r="BL201" s="405"/>
      <c r="BM201" s="405"/>
      <c r="BN201" s="406"/>
    </row>
    <row r="202" ht="18.75" customHeight="1">
      <c r="A202" s="390" t="str">
        <f t="shared" si="3"/>
        <v/>
      </c>
      <c r="B202" s="391"/>
      <c r="C202" s="337"/>
      <c r="D202" s="337"/>
      <c r="E202" s="338" t="str">
        <f t="shared" si="8"/>
        <v/>
      </c>
      <c r="F202" s="392"/>
      <c r="G202" s="393"/>
      <c r="H202" s="341" t="str">
        <f t="array" ref="H202">IF(D202="","",XLOOKUP(D202,'Master Data'!K:K,'Master Data'!N:N,"Input in Master Data",0,1))</f>
        <v/>
      </c>
      <c r="I202" s="341" t="str">
        <f t="array" ref="I202">IF(D202="","",XLOOKUP(D202,'Master Data'!K:K,'Master Data'!O:O,"Input in Master Data",0,1))</f>
        <v/>
      </c>
      <c r="J202" s="341" t="str">
        <f t="array" ref="J202">if(V202="","",XLOOKUP(V202,Master[Company],Master[Blow],"Unknown",0,1))</f>
        <v/>
      </c>
      <c r="K202" s="341" t="str">
        <f t="array" ref="K202">if(V202="","",XLOOKUP(V202,Master[Company],Master[Pigging],"Unknown",0,1))</f>
        <v/>
      </c>
      <c r="L202" s="341" t="str">
        <f t="array" ref="L202">if(V202="","",XLOOKUP(V202,Master[Company],Master[Load Method],"Unknown",0,1))</f>
        <v/>
      </c>
      <c r="M202" s="341" t="str">
        <f t="array" ref="M202">if(V202="","",XLOOKUP(V202,Master[Company],Master[Line Distance],"Unknown",0,1))</f>
        <v/>
      </c>
      <c r="N202" s="394"/>
      <c r="O202" s="341"/>
      <c r="P202" s="336"/>
      <c r="Q202" s="341" t="str">
        <f t="array" ref="Q202">if(V202="","",XLOOKUP(V202,Master[Company],Master[Terms],"NA",0,1))</f>
        <v/>
      </c>
      <c r="R202" s="341" t="str">
        <f t="shared" si="9"/>
        <v/>
      </c>
      <c r="S202" s="341" t="str">
        <f t="array" ref="S202">if(V202="","",XLOOKUP(V202,Master[Company],Master[Group],"NA",0,1))</f>
        <v/>
      </c>
      <c r="T202" s="341" t="str">
        <f t="array" ref="T202">if(V202="","",XLOOKUP(V202,Master[Company],Master[Loading Location],"NA",0,1))</f>
        <v/>
      </c>
      <c r="U202" s="341" t="str">
        <f t="array" ref="U202">if(V202="","",XLOOKUP(V202,Master[Company],Master[Acronym],"NA",0,1))</f>
        <v/>
      </c>
      <c r="V202" s="336"/>
      <c r="W202" s="395"/>
      <c r="X202" s="395"/>
      <c r="Y202" s="336" t="str">
        <f t="shared" si="10"/>
        <v/>
      </c>
      <c r="Z202" s="341" t="str">
        <f t="shared" si="11"/>
        <v/>
      </c>
      <c r="AA202" s="336"/>
      <c r="AB202" s="341"/>
      <c r="AC202" s="341"/>
      <c r="AD202" s="394"/>
      <c r="AE202" s="396"/>
      <c r="AF202" s="396"/>
      <c r="AG202" s="396"/>
      <c r="AH202" s="396"/>
      <c r="AI202" s="396"/>
      <c r="AJ202" s="396"/>
      <c r="AK202" s="396"/>
      <c r="AL202" s="397"/>
      <c r="AM202" s="398"/>
      <c r="AN202" s="398"/>
      <c r="AO202" s="398"/>
      <c r="AP202" s="398"/>
      <c r="AQ202" s="398"/>
      <c r="AR202" s="398"/>
      <c r="AS202" s="398"/>
      <c r="AT202" s="398"/>
      <c r="AU202" s="394"/>
      <c r="AV202" s="399"/>
      <c r="AW202" s="306"/>
      <c r="AX202" s="394"/>
      <c r="AY202" s="400"/>
      <c r="AZ202" s="336"/>
      <c r="BA202" s="336"/>
      <c r="BB202" s="336"/>
      <c r="BC202" s="336"/>
      <c r="BD202" s="336"/>
      <c r="BE202" s="401"/>
      <c r="BF202" s="341"/>
      <c r="BG202" s="341"/>
      <c r="BH202" s="402"/>
      <c r="BI202" s="403"/>
      <c r="BJ202" s="404"/>
      <c r="BK202" s="405"/>
      <c r="BL202" s="405"/>
      <c r="BM202" s="405"/>
      <c r="BN202" s="406"/>
    </row>
    <row r="203" ht="18.75" customHeight="1">
      <c r="A203" s="390" t="str">
        <f t="shared" si="3"/>
        <v/>
      </c>
      <c r="B203" s="391"/>
      <c r="C203" s="337"/>
      <c r="D203" s="337"/>
      <c r="E203" s="338" t="str">
        <f t="shared" si="8"/>
        <v/>
      </c>
      <c r="F203" s="392"/>
      <c r="G203" s="393"/>
      <c r="H203" s="341" t="str">
        <f t="array" ref="H203">IF(D203="","",XLOOKUP(D203,'Master Data'!K:K,'Master Data'!N:N,"Input in Master Data",0,1))</f>
        <v/>
      </c>
      <c r="I203" s="341" t="str">
        <f t="array" ref="I203">IF(D203="","",XLOOKUP(D203,'Master Data'!K:K,'Master Data'!O:O,"Input in Master Data",0,1))</f>
        <v/>
      </c>
      <c r="J203" s="341" t="str">
        <f t="array" ref="J203">if(V203="","",XLOOKUP(V203,Master[Company],Master[Blow],"Unknown",0,1))</f>
        <v/>
      </c>
      <c r="K203" s="341" t="str">
        <f t="array" ref="K203">if(V203="","",XLOOKUP(V203,Master[Company],Master[Pigging],"Unknown",0,1))</f>
        <v/>
      </c>
      <c r="L203" s="341" t="str">
        <f t="array" ref="L203">if(V203="","",XLOOKUP(V203,Master[Company],Master[Load Method],"Unknown",0,1))</f>
        <v/>
      </c>
      <c r="M203" s="341" t="str">
        <f t="array" ref="M203">if(V203="","",XLOOKUP(V203,Master[Company],Master[Line Distance],"Unknown",0,1))</f>
        <v/>
      </c>
      <c r="N203" s="394"/>
      <c r="O203" s="341"/>
      <c r="P203" s="336"/>
      <c r="Q203" s="341" t="str">
        <f t="array" ref="Q203">if(V203="","",XLOOKUP(V203,Master[Company],Master[Terms],"NA",0,1))</f>
        <v/>
      </c>
      <c r="R203" s="341" t="str">
        <f t="shared" si="9"/>
        <v/>
      </c>
      <c r="S203" s="341" t="str">
        <f t="array" ref="S203">if(V203="","",XLOOKUP(V203,Master[Company],Master[Group],"NA",0,1))</f>
        <v/>
      </c>
      <c r="T203" s="341" t="str">
        <f t="array" ref="T203">if(V203="","",XLOOKUP(V203,Master[Company],Master[Loading Location],"NA",0,1))</f>
        <v/>
      </c>
      <c r="U203" s="341" t="str">
        <f t="array" ref="U203">if(V203="","",XLOOKUP(V203,Master[Company],Master[Acronym],"NA",0,1))</f>
        <v/>
      </c>
      <c r="V203" s="336"/>
      <c r="W203" s="395"/>
      <c r="X203" s="395"/>
      <c r="Y203" s="336" t="str">
        <f t="shared" si="10"/>
        <v/>
      </c>
      <c r="Z203" s="341" t="str">
        <f t="shared" si="11"/>
        <v/>
      </c>
      <c r="AA203" s="336"/>
      <c r="AB203" s="341"/>
      <c r="AC203" s="341"/>
      <c r="AD203" s="394"/>
      <c r="AE203" s="396"/>
      <c r="AF203" s="396"/>
      <c r="AG203" s="396"/>
      <c r="AH203" s="396"/>
      <c r="AI203" s="396"/>
      <c r="AJ203" s="396"/>
      <c r="AK203" s="396"/>
      <c r="AL203" s="397"/>
      <c r="AM203" s="398"/>
      <c r="AN203" s="398"/>
      <c r="AO203" s="398"/>
      <c r="AP203" s="398"/>
      <c r="AQ203" s="398"/>
      <c r="AR203" s="398"/>
      <c r="AS203" s="398"/>
      <c r="AT203" s="398"/>
      <c r="AU203" s="394"/>
      <c r="AV203" s="399"/>
      <c r="AW203" s="306"/>
      <c r="AX203" s="394"/>
      <c r="AY203" s="400"/>
      <c r="AZ203" s="336"/>
      <c r="BA203" s="336"/>
      <c r="BB203" s="336"/>
      <c r="BC203" s="336"/>
      <c r="BD203" s="336"/>
      <c r="BE203" s="401"/>
      <c r="BF203" s="341"/>
      <c r="BG203" s="341"/>
      <c r="BH203" s="402"/>
      <c r="BI203" s="403"/>
      <c r="BJ203" s="404"/>
      <c r="BK203" s="405"/>
      <c r="BL203" s="405"/>
      <c r="BM203" s="405"/>
      <c r="BN203" s="406"/>
    </row>
    <row r="204" ht="18.75" customHeight="1">
      <c r="A204" s="390" t="str">
        <f t="shared" si="3"/>
        <v/>
      </c>
      <c r="B204" s="391"/>
      <c r="C204" s="337"/>
      <c r="D204" s="337"/>
      <c r="E204" s="338" t="str">
        <f t="shared" si="8"/>
        <v/>
      </c>
      <c r="F204" s="392"/>
      <c r="G204" s="393"/>
      <c r="H204" s="341" t="str">
        <f t="array" ref="H204">IF(D204="","",XLOOKUP(D204,'Master Data'!K:K,'Master Data'!N:N,"Input in Master Data",0,1))</f>
        <v/>
      </c>
      <c r="I204" s="341" t="str">
        <f t="array" ref="I204">IF(D204="","",XLOOKUP(D204,'Master Data'!K:K,'Master Data'!O:O,"Input in Master Data",0,1))</f>
        <v/>
      </c>
      <c r="J204" s="341" t="str">
        <f t="array" ref="J204">if(V204="","",XLOOKUP(V204,Master[Company],Master[Blow],"Unknown",0,1))</f>
        <v/>
      </c>
      <c r="K204" s="341" t="str">
        <f t="array" ref="K204">if(V204="","",XLOOKUP(V204,Master[Company],Master[Pigging],"Unknown",0,1))</f>
        <v/>
      </c>
      <c r="L204" s="341" t="str">
        <f t="array" ref="L204">if(V204="","",XLOOKUP(V204,Master[Company],Master[Load Method],"Unknown",0,1))</f>
        <v/>
      </c>
      <c r="M204" s="341" t="str">
        <f t="array" ref="M204">if(V204="","",XLOOKUP(V204,Master[Company],Master[Line Distance],"Unknown",0,1))</f>
        <v/>
      </c>
      <c r="N204" s="394"/>
      <c r="O204" s="341"/>
      <c r="P204" s="336"/>
      <c r="Q204" s="341" t="str">
        <f t="array" ref="Q204">if(V204="","",XLOOKUP(V204,Master[Company],Master[Terms],"NA",0,1))</f>
        <v/>
      </c>
      <c r="R204" s="341" t="str">
        <f t="shared" si="9"/>
        <v/>
      </c>
      <c r="S204" s="341" t="str">
        <f t="array" ref="S204">if(V204="","",XLOOKUP(V204,Master[Company],Master[Group],"NA",0,1))</f>
        <v/>
      </c>
      <c r="T204" s="341" t="str">
        <f t="array" ref="T204">if(V204="","",XLOOKUP(V204,Master[Company],Master[Loading Location],"NA",0,1))</f>
        <v/>
      </c>
      <c r="U204" s="341" t="str">
        <f t="array" ref="U204">if(V204="","",XLOOKUP(V204,Master[Company],Master[Acronym],"NA",0,1))</f>
        <v/>
      </c>
      <c r="V204" s="336"/>
      <c r="W204" s="395"/>
      <c r="X204" s="395"/>
      <c r="Y204" s="336" t="str">
        <f t="shared" si="10"/>
        <v/>
      </c>
      <c r="Z204" s="341" t="str">
        <f t="shared" si="11"/>
        <v/>
      </c>
      <c r="AA204" s="336"/>
      <c r="AB204" s="341"/>
      <c r="AC204" s="341"/>
      <c r="AD204" s="394"/>
      <c r="AE204" s="396"/>
      <c r="AF204" s="396"/>
      <c r="AG204" s="396"/>
      <c r="AH204" s="396"/>
      <c r="AI204" s="396"/>
      <c r="AJ204" s="396"/>
      <c r="AK204" s="396"/>
      <c r="AL204" s="397"/>
      <c r="AM204" s="398"/>
      <c r="AN204" s="398"/>
      <c r="AO204" s="398"/>
      <c r="AP204" s="398"/>
      <c r="AQ204" s="398"/>
      <c r="AR204" s="398"/>
      <c r="AS204" s="398"/>
      <c r="AT204" s="398"/>
      <c r="AU204" s="394"/>
      <c r="AV204" s="399"/>
      <c r="AW204" s="306"/>
      <c r="AX204" s="394"/>
      <c r="AY204" s="400"/>
      <c r="AZ204" s="336"/>
      <c r="BA204" s="336"/>
      <c r="BB204" s="336"/>
      <c r="BC204" s="336"/>
      <c r="BD204" s="336"/>
      <c r="BE204" s="401"/>
      <c r="BF204" s="341"/>
      <c r="BG204" s="341"/>
      <c r="BH204" s="402"/>
      <c r="BI204" s="403"/>
      <c r="BJ204" s="404"/>
      <c r="BK204" s="405"/>
      <c r="BL204" s="405"/>
      <c r="BM204" s="405"/>
      <c r="BN204" s="406"/>
    </row>
    <row r="205" ht="18.75" customHeight="1">
      <c r="A205" s="390" t="str">
        <f t="shared" si="3"/>
        <v/>
      </c>
      <c r="B205" s="391"/>
      <c r="C205" s="337"/>
      <c r="D205" s="337"/>
      <c r="E205" s="338" t="str">
        <f t="shared" si="8"/>
        <v/>
      </c>
      <c r="F205" s="392"/>
      <c r="G205" s="393"/>
      <c r="H205" s="341" t="str">
        <f t="array" ref="H205">IF(D205="","",XLOOKUP(D205,'Master Data'!K:K,'Master Data'!N:N,"Input in Master Data",0,1))</f>
        <v/>
      </c>
      <c r="I205" s="341" t="str">
        <f t="array" ref="I205">IF(D205="","",XLOOKUP(D205,'Master Data'!K:K,'Master Data'!O:O,"Input in Master Data",0,1))</f>
        <v/>
      </c>
      <c r="J205" s="341" t="str">
        <f t="array" ref="J205">if(V205="","",XLOOKUP(V205,Master[Company],Master[Blow],"Unknown",0,1))</f>
        <v/>
      </c>
      <c r="K205" s="341" t="str">
        <f t="array" ref="K205">if(V205="","",XLOOKUP(V205,Master[Company],Master[Pigging],"Unknown",0,1))</f>
        <v/>
      </c>
      <c r="L205" s="341" t="str">
        <f t="array" ref="L205">if(V205="","",XLOOKUP(V205,Master[Company],Master[Load Method],"Unknown",0,1))</f>
        <v/>
      </c>
      <c r="M205" s="341" t="str">
        <f t="array" ref="M205">if(V205="","",XLOOKUP(V205,Master[Company],Master[Line Distance],"Unknown",0,1))</f>
        <v/>
      </c>
      <c r="N205" s="394"/>
      <c r="O205" s="341"/>
      <c r="P205" s="336"/>
      <c r="Q205" s="341" t="str">
        <f t="array" ref="Q205">if(V205="","",XLOOKUP(V205,Master[Company],Master[Terms],"NA",0,1))</f>
        <v/>
      </c>
      <c r="R205" s="341" t="str">
        <f t="shared" si="9"/>
        <v/>
      </c>
      <c r="S205" s="341" t="str">
        <f t="array" ref="S205">if(V205="","",XLOOKUP(V205,Master[Company],Master[Group],"NA",0,1))</f>
        <v/>
      </c>
      <c r="T205" s="341" t="str">
        <f t="array" ref="T205">if(V205="","",XLOOKUP(V205,Master[Company],Master[Loading Location],"NA",0,1))</f>
        <v/>
      </c>
      <c r="U205" s="341" t="str">
        <f t="array" ref="U205">if(V205="","",XLOOKUP(V205,Master[Company],Master[Acronym],"NA",0,1))</f>
        <v/>
      </c>
      <c r="V205" s="336"/>
      <c r="W205" s="395"/>
      <c r="X205" s="395"/>
      <c r="Y205" s="336" t="str">
        <f t="shared" si="10"/>
        <v/>
      </c>
      <c r="Z205" s="341" t="str">
        <f t="shared" si="11"/>
        <v/>
      </c>
      <c r="AA205" s="336"/>
      <c r="AB205" s="341"/>
      <c r="AC205" s="341"/>
      <c r="AD205" s="394"/>
      <c r="AE205" s="396"/>
      <c r="AF205" s="396"/>
      <c r="AG205" s="396"/>
      <c r="AH205" s="396"/>
      <c r="AI205" s="396"/>
      <c r="AJ205" s="396"/>
      <c r="AK205" s="396"/>
      <c r="AL205" s="397"/>
      <c r="AM205" s="398"/>
      <c r="AN205" s="398"/>
      <c r="AO205" s="398"/>
      <c r="AP205" s="398"/>
      <c r="AQ205" s="398"/>
      <c r="AR205" s="398"/>
      <c r="AS205" s="398"/>
      <c r="AT205" s="398"/>
      <c r="AU205" s="394"/>
      <c r="AV205" s="399"/>
      <c r="AW205" s="306"/>
      <c r="AX205" s="394"/>
      <c r="AY205" s="400"/>
      <c r="AZ205" s="336"/>
      <c r="BA205" s="336"/>
      <c r="BB205" s="336"/>
      <c r="BC205" s="336"/>
      <c r="BD205" s="336"/>
      <c r="BE205" s="401"/>
      <c r="BF205" s="341"/>
      <c r="BG205" s="341"/>
      <c r="BH205" s="402"/>
      <c r="BI205" s="403"/>
      <c r="BJ205" s="404"/>
      <c r="BK205" s="405"/>
      <c r="BL205" s="405"/>
      <c r="BM205" s="405"/>
      <c r="BN205" s="406"/>
    </row>
    <row r="206" ht="18.75" customHeight="1">
      <c r="A206" s="390" t="str">
        <f t="shared" si="3"/>
        <v/>
      </c>
      <c r="B206" s="391"/>
      <c r="C206" s="337"/>
      <c r="D206" s="337"/>
      <c r="E206" s="338" t="str">
        <f t="shared" si="8"/>
        <v/>
      </c>
      <c r="F206" s="392"/>
      <c r="G206" s="393"/>
      <c r="H206" s="341" t="str">
        <f t="array" ref="H206">IF(D206="","",XLOOKUP(D206,'Master Data'!K:K,'Master Data'!N:N,"Input in Master Data",0,1))</f>
        <v/>
      </c>
      <c r="I206" s="341" t="str">
        <f t="array" ref="I206">IF(D206="","",XLOOKUP(D206,'Master Data'!K:K,'Master Data'!O:O,"Input in Master Data",0,1))</f>
        <v/>
      </c>
      <c r="J206" s="341" t="str">
        <f t="array" ref="J206">if(V206="","",XLOOKUP(V206,Master[Company],Master[Blow],"Unknown",0,1))</f>
        <v/>
      </c>
      <c r="K206" s="341" t="str">
        <f t="array" ref="K206">if(V206="","",XLOOKUP(V206,Master[Company],Master[Pigging],"Unknown",0,1))</f>
        <v/>
      </c>
      <c r="L206" s="341" t="str">
        <f t="array" ref="L206">if(V206="","",XLOOKUP(V206,Master[Company],Master[Load Method],"Unknown",0,1))</f>
        <v/>
      </c>
      <c r="M206" s="341" t="str">
        <f t="array" ref="M206">if(V206="","",XLOOKUP(V206,Master[Company],Master[Line Distance],"Unknown",0,1))</f>
        <v/>
      </c>
      <c r="N206" s="394"/>
      <c r="O206" s="341"/>
      <c r="P206" s="336"/>
      <c r="Q206" s="341" t="str">
        <f t="array" ref="Q206">if(V206="","",XLOOKUP(V206,Master[Company],Master[Terms],"NA",0,1))</f>
        <v/>
      </c>
      <c r="R206" s="341" t="str">
        <f t="shared" si="9"/>
        <v/>
      </c>
      <c r="S206" s="341" t="str">
        <f t="array" ref="S206">if(V206="","",XLOOKUP(V206,Master[Company],Master[Group],"NA",0,1))</f>
        <v/>
      </c>
      <c r="T206" s="341" t="str">
        <f t="array" ref="T206">if(V206="","",XLOOKUP(V206,Master[Company],Master[Loading Location],"NA",0,1))</f>
        <v/>
      </c>
      <c r="U206" s="341" t="str">
        <f t="array" ref="U206">if(V206="","",XLOOKUP(V206,Master[Company],Master[Acronym],"NA",0,1))</f>
        <v/>
      </c>
      <c r="V206" s="336"/>
      <c r="W206" s="395"/>
      <c r="X206" s="395"/>
      <c r="Y206" s="336" t="str">
        <f t="shared" si="10"/>
        <v/>
      </c>
      <c r="Z206" s="341" t="str">
        <f t="shared" si="11"/>
        <v/>
      </c>
      <c r="AA206" s="336"/>
      <c r="AB206" s="341"/>
      <c r="AC206" s="341"/>
      <c r="AD206" s="394"/>
      <c r="AE206" s="396"/>
      <c r="AF206" s="396"/>
      <c r="AG206" s="396"/>
      <c r="AH206" s="396"/>
      <c r="AI206" s="396"/>
      <c r="AJ206" s="396"/>
      <c r="AK206" s="396"/>
      <c r="AL206" s="397"/>
      <c r="AM206" s="398"/>
      <c r="AN206" s="398"/>
      <c r="AO206" s="398"/>
      <c r="AP206" s="398"/>
      <c r="AQ206" s="398"/>
      <c r="AR206" s="398"/>
      <c r="AS206" s="398"/>
      <c r="AT206" s="398"/>
      <c r="AU206" s="394"/>
      <c r="AV206" s="399"/>
      <c r="AW206" s="306"/>
      <c r="AX206" s="394"/>
      <c r="AY206" s="400"/>
      <c r="AZ206" s="336"/>
      <c r="BA206" s="336"/>
      <c r="BB206" s="336"/>
      <c r="BC206" s="336"/>
      <c r="BD206" s="336"/>
      <c r="BE206" s="401"/>
      <c r="BF206" s="341"/>
      <c r="BG206" s="341"/>
      <c r="BH206" s="402"/>
      <c r="BI206" s="403"/>
      <c r="BJ206" s="404"/>
      <c r="BK206" s="405"/>
      <c r="BL206" s="405"/>
      <c r="BM206" s="405"/>
      <c r="BN206" s="406"/>
    </row>
    <row r="207" ht="18.75" customHeight="1">
      <c r="A207" s="390" t="str">
        <f t="shared" si="3"/>
        <v/>
      </c>
      <c r="B207" s="391"/>
      <c r="C207" s="337"/>
      <c r="D207" s="337"/>
      <c r="E207" s="338" t="str">
        <f t="shared" si="8"/>
        <v/>
      </c>
      <c r="F207" s="392"/>
      <c r="G207" s="393"/>
      <c r="H207" s="341" t="str">
        <f t="array" ref="H207">IF(D207="","",XLOOKUP(D207,'Master Data'!K:K,'Master Data'!N:N,"Input in Master Data",0,1))</f>
        <v/>
      </c>
      <c r="I207" s="341" t="str">
        <f t="array" ref="I207">IF(D207="","",XLOOKUP(D207,'Master Data'!K:K,'Master Data'!O:O,"Input in Master Data",0,1))</f>
        <v/>
      </c>
      <c r="J207" s="341" t="str">
        <f t="array" ref="J207">if(V207="","",XLOOKUP(V207,Master[Company],Master[Blow],"Unknown",0,1))</f>
        <v/>
      </c>
      <c r="K207" s="341" t="str">
        <f t="array" ref="K207">if(V207="","",XLOOKUP(V207,Master[Company],Master[Pigging],"Unknown",0,1))</f>
        <v/>
      </c>
      <c r="L207" s="341" t="str">
        <f t="array" ref="L207">if(V207="","",XLOOKUP(V207,Master[Company],Master[Load Method],"Unknown",0,1))</f>
        <v/>
      </c>
      <c r="M207" s="341" t="str">
        <f t="array" ref="M207">if(V207="","",XLOOKUP(V207,Master[Company],Master[Line Distance],"Unknown",0,1))</f>
        <v/>
      </c>
      <c r="N207" s="394"/>
      <c r="O207" s="341"/>
      <c r="P207" s="336"/>
      <c r="Q207" s="341" t="str">
        <f t="array" ref="Q207">if(V207="","",XLOOKUP(V207,Master[Company],Master[Terms],"NA",0,1))</f>
        <v/>
      </c>
      <c r="R207" s="341" t="str">
        <f t="shared" si="9"/>
        <v/>
      </c>
      <c r="S207" s="341" t="str">
        <f t="array" ref="S207">if(V207="","",XLOOKUP(V207,Master[Company],Master[Group],"NA",0,1))</f>
        <v/>
      </c>
      <c r="T207" s="341" t="str">
        <f t="array" ref="T207">if(V207="","",XLOOKUP(V207,Master[Company],Master[Loading Location],"NA",0,1))</f>
        <v/>
      </c>
      <c r="U207" s="341" t="str">
        <f t="array" ref="U207">if(V207="","",XLOOKUP(V207,Master[Company],Master[Acronym],"NA",0,1))</f>
        <v/>
      </c>
      <c r="V207" s="336"/>
      <c r="W207" s="395"/>
      <c r="X207" s="395"/>
      <c r="Y207" s="336" t="str">
        <f t="shared" si="10"/>
        <v/>
      </c>
      <c r="Z207" s="341" t="str">
        <f t="shared" si="11"/>
        <v/>
      </c>
      <c r="AA207" s="336"/>
      <c r="AB207" s="341"/>
      <c r="AC207" s="341"/>
      <c r="AD207" s="394"/>
      <c r="AE207" s="396"/>
      <c r="AF207" s="396"/>
      <c r="AG207" s="396"/>
      <c r="AH207" s="396"/>
      <c r="AI207" s="396"/>
      <c r="AJ207" s="396"/>
      <c r="AK207" s="396"/>
      <c r="AL207" s="397"/>
      <c r="AM207" s="398"/>
      <c r="AN207" s="398"/>
      <c r="AO207" s="398"/>
      <c r="AP207" s="398"/>
      <c r="AQ207" s="398"/>
      <c r="AR207" s="398"/>
      <c r="AS207" s="398"/>
      <c r="AT207" s="398"/>
      <c r="AU207" s="394"/>
      <c r="AV207" s="399"/>
      <c r="AW207" s="306"/>
      <c r="AX207" s="394"/>
      <c r="AY207" s="400"/>
      <c r="AZ207" s="336"/>
      <c r="BA207" s="336"/>
      <c r="BB207" s="336"/>
      <c r="BC207" s="336"/>
      <c r="BD207" s="336"/>
      <c r="BE207" s="401"/>
      <c r="BF207" s="341"/>
      <c r="BG207" s="341"/>
      <c r="BH207" s="402"/>
      <c r="BI207" s="403"/>
      <c r="BJ207" s="404"/>
      <c r="BK207" s="405"/>
      <c r="BL207" s="405"/>
      <c r="BM207" s="405"/>
      <c r="BN207" s="406"/>
    </row>
    <row r="208" ht="18.75" customHeight="1">
      <c r="A208" s="390" t="str">
        <f t="shared" si="3"/>
        <v/>
      </c>
      <c r="B208" s="391"/>
      <c r="C208" s="337"/>
      <c r="D208" s="337"/>
      <c r="E208" s="338" t="str">
        <f t="shared" si="8"/>
        <v/>
      </c>
      <c r="F208" s="392"/>
      <c r="G208" s="393"/>
      <c r="H208" s="341" t="str">
        <f t="array" ref="H208">IF(D208="","",XLOOKUP(D208,'Master Data'!K:K,'Master Data'!N:N,"Input in Master Data",0,1))</f>
        <v/>
      </c>
      <c r="I208" s="341" t="str">
        <f t="array" ref="I208">IF(D208="","",XLOOKUP(D208,'Master Data'!K:K,'Master Data'!O:O,"Input in Master Data",0,1))</f>
        <v/>
      </c>
      <c r="J208" s="341" t="str">
        <f t="array" ref="J208">if(V208="","",XLOOKUP(V208,Master[Company],Master[Blow],"Unknown",0,1))</f>
        <v/>
      </c>
      <c r="K208" s="341" t="str">
        <f t="array" ref="K208">if(V208="","",XLOOKUP(V208,Master[Company],Master[Pigging],"Unknown",0,1))</f>
        <v/>
      </c>
      <c r="L208" s="341" t="str">
        <f t="array" ref="L208">if(V208="","",XLOOKUP(V208,Master[Company],Master[Load Method],"Unknown",0,1))</f>
        <v/>
      </c>
      <c r="M208" s="341" t="str">
        <f t="array" ref="M208">if(V208="","",XLOOKUP(V208,Master[Company],Master[Line Distance],"Unknown",0,1))</f>
        <v/>
      </c>
      <c r="N208" s="394"/>
      <c r="O208" s="341"/>
      <c r="P208" s="336"/>
      <c r="Q208" s="341" t="str">
        <f t="array" ref="Q208">if(V208="","",XLOOKUP(V208,Master[Company],Master[Terms],"NA",0,1))</f>
        <v/>
      </c>
      <c r="R208" s="341" t="str">
        <f t="shared" si="9"/>
        <v/>
      </c>
      <c r="S208" s="341" t="str">
        <f t="array" ref="S208">if(V208="","",XLOOKUP(V208,Master[Company],Master[Group],"NA",0,1))</f>
        <v/>
      </c>
      <c r="T208" s="341" t="str">
        <f t="array" ref="T208">if(V208="","",XLOOKUP(V208,Master[Company],Master[Loading Location],"NA",0,1))</f>
        <v/>
      </c>
      <c r="U208" s="341" t="str">
        <f t="array" ref="U208">if(V208="","",XLOOKUP(V208,Master[Company],Master[Acronym],"NA",0,1))</f>
        <v/>
      </c>
      <c r="V208" s="336"/>
      <c r="W208" s="395"/>
      <c r="X208" s="395"/>
      <c r="Y208" s="336" t="str">
        <f t="shared" si="10"/>
        <v/>
      </c>
      <c r="Z208" s="341" t="str">
        <f t="shared" si="11"/>
        <v/>
      </c>
      <c r="AA208" s="336"/>
      <c r="AB208" s="341"/>
      <c r="AC208" s="341"/>
      <c r="AD208" s="394"/>
      <c r="AE208" s="396"/>
      <c r="AF208" s="396"/>
      <c r="AG208" s="396"/>
      <c r="AH208" s="396"/>
      <c r="AI208" s="396"/>
      <c r="AJ208" s="396"/>
      <c r="AK208" s="396"/>
      <c r="AL208" s="397"/>
      <c r="AM208" s="398"/>
      <c r="AN208" s="398"/>
      <c r="AO208" s="398"/>
      <c r="AP208" s="398"/>
      <c r="AQ208" s="398"/>
      <c r="AR208" s="398"/>
      <c r="AS208" s="398"/>
      <c r="AT208" s="398"/>
      <c r="AU208" s="394"/>
      <c r="AV208" s="399"/>
      <c r="AW208" s="306"/>
      <c r="AX208" s="394"/>
      <c r="AY208" s="400"/>
      <c r="AZ208" s="336"/>
      <c r="BA208" s="336"/>
      <c r="BB208" s="336"/>
      <c r="BC208" s="336"/>
      <c r="BD208" s="336"/>
      <c r="BE208" s="401"/>
      <c r="BF208" s="341"/>
      <c r="BG208" s="341"/>
      <c r="BH208" s="402"/>
      <c r="BI208" s="403"/>
      <c r="BJ208" s="404"/>
      <c r="BK208" s="405"/>
      <c r="BL208" s="405"/>
      <c r="BM208" s="405"/>
      <c r="BN208" s="406"/>
    </row>
    <row r="209" ht="18.75" customHeight="1">
      <c r="A209" s="390" t="str">
        <f t="shared" si="3"/>
        <v/>
      </c>
      <c r="B209" s="391"/>
      <c r="C209" s="337"/>
      <c r="D209" s="337"/>
      <c r="E209" s="338" t="str">
        <f t="shared" si="8"/>
        <v/>
      </c>
      <c r="F209" s="392"/>
      <c r="G209" s="393"/>
      <c r="H209" s="341" t="str">
        <f t="array" ref="H209">IF(D209="","",XLOOKUP(D209,'Master Data'!K:K,'Master Data'!N:N,"Input in Master Data",0,1))</f>
        <v/>
      </c>
      <c r="I209" s="341" t="str">
        <f t="array" ref="I209">IF(D209="","",XLOOKUP(D209,'Master Data'!K:K,'Master Data'!O:O,"Input in Master Data",0,1))</f>
        <v/>
      </c>
      <c r="J209" s="341" t="str">
        <f t="array" ref="J209">if(V209="","",XLOOKUP(V209,Master[Company],Master[Blow],"Unknown",0,1))</f>
        <v/>
      </c>
      <c r="K209" s="341" t="str">
        <f t="array" ref="K209">if(V209="","",XLOOKUP(V209,Master[Company],Master[Pigging],"Unknown",0,1))</f>
        <v/>
      </c>
      <c r="L209" s="341" t="str">
        <f t="array" ref="L209">if(V209="","",XLOOKUP(V209,Master[Company],Master[Load Method],"Unknown",0,1))</f>
        <v/>
      </c>
      <c r="M209" s="341" t="str">
        <f t="array" ref="M209">if(V209="","",XLOOKUP(V209,Master[Company],Master[Line Distance],"Unknown",0,1))</f>
        <v/>
      </c>
      <c r="N209" s="394"/>
      <c r="O209" s="341"/>
      <c r="P209" s="336"/>
      <c r="Q209" s="341" t="str">
        <f t="array" ref="Q209">if(V209="","",XLOOKUP(V209,Master[Company],Master[Terms],"NA",0,1))</f>
        <v/>
      </c>
      <c r="R209" s="341" t="str">
        <f t="shared" si="9"/>
        <v/>
      </c>
      <c r="S209" s="341" t="str">
        <f t="array" ref="S209">if(V209="","",XLOOKUP(V209,Master[Company],Master[Group],"NA",0,1))</f>
        <v/>
      </c>
      <c r="T209" s="341" t="str">
        <f t="array" ref="T209">if(V209="","",XLOOKUP(V209,Master[Company],Master[Loading Location],"NA",0,1))</f>
        <v/>
      </c>
      <c r="U209" s="341" t="str">
        <f t="array" ref="U209">if(V209="","",XLOOKUP(V209,Master[Company],Master[Acronym],"NA",0,1))</f>
        <v/>
      </c>
      <c r="V209" s="336"/>
      <c r="W209" s="395"/>
      <c r="X209" s="395"/>
      <c r="Y209" s="336" t="str">
        <f t="shared" si="10"/>
        <v/>
      </c>
      <c r="Z209" s="341" t="str">
        <f t="shared" si="11"/>
        <v/>
      </c>
      <c r="AA209" s="336"/>
      <c r="AB209" s="341"/>
      <c r="AC209" s="341"/>
      <c r="AD209" s="394"/>
      <c r="AE209" s="396"/>
      <c r="AF209" s="396"/>
      <c r="AG209" s="396"/>
      <c r="AH209" s="396"/>
      <c r="AI209" s="396"/>
      <c r="AJ209" s="396"/>
      <c r="AK209" s="396"/>
      <c r="AL209" s="397"/>
      <c r="AM209" s="398"/>
      <c r="AN209" s="398"/>
      <c r="AO209" s="398"/>
      <c r="AP209" s="398"/>
      <c r="AQ209" s="398"/>
      <c r="AR209" s="398"/>
      <c r="AS209" s="398"/>
      <c r="AT209" s="398"/>
      <c r="AU209" s="394"/>
      <c r="AV209" s="399"/>
      <c r="AW209" s="306"/>
      <c r="AX209" s="394"/>
      <c r="AY209" s="400"/>
      <c r="AZ209" s="336"/>
      <c r="BA209" s="336"/>
      <c r="BB209" s="336"/>
      <c r="BC209" s="336"/>
      <c r="BD209" s="336"/>
      <c r="BE209" s="401"/>
      <c r="BF209" s="341"/>
      <c r="BG209" s="341"/>
      <c r="BH209" s="402"/>
      <c r="BI209" s="403"/>
      <c r="BJ209" s="404"/>
      <c r="BK209" s="405"/>
      <c r="BL209" s="405"/>
      <c r="BM209" s="405"/>
      <c r="BN209" s="406"/>
    </row>
    <row r="210" ht="18.75" customHeight="1">
      <c r="A210" s="390" t="str">
        <f t="shared" si="3"/>
        <v/>
      </c>
      <c r="B210" s="391"/>
      <c r="C210" s="337"/>
      <c r="D210" s="337"/>
      <c r="E210" s="338" t="str">
        <f t="shared" si="8"/>
        <v/>
      </c>
      <c r="F210" s="392"/>
      <c r="G210" s="393"/>
      <c r="H210" s="341" t="str">
        <f t="array" ref="H210">IF(D210="","",XLOOKUP(D210,'Master Data'!K:K,'Master Data'!N:N,"Input in Master Data",0,1))</f>
        <v/>
      </c>
      <c r="I210" s="341" t="str">
        <f t="array" ref="I210">IF(D210="","",XLOOKUP(D210,'Master Data'!K:K,'Master Data'!O:O,"Input in Master Data",0,1))</f>
        <v/>
      </c>
      <c r="J210" s="341" t="str">
        <f t="array" ref="J210">if(V210="","",XLOOKUP(V210,Master[Company],Master[Blow],"Unknown",0,1))</f>
        <v/>
      </c>
      <c r="K210" s="341" t="str">
        <f t="array" ref="K210">if(V210="","",XLOOKUP(V210,Master[Company],Master[Pigging],"Unknown",0,1))</f>
        <v/>
      </c>
      <c r="L210" s="341" t="str">
        <f t="array" ref="L210">if(V210="","",XLOOKUP(V210,Master[Company],Master[Load Method],"Unknown",0,1))</f>
        <v/>
      </c>
      <c r="M210" s="341" t="str">
        <f t="array" ref="M210">if(V210="","",XLOOKUP(V210,Master[Company],Master[Line Distance],"Unknown",0,1))</f>
        <v/>
      </c>
      <c r="N210" s="394"/>
      <c r="O210" s="341"/>
      <c r="P210" s="336"/>
      <c r="Q210" s="341" t="str">
        <f t="array" ref="Q210">if(V210="","",XLOOKUP(V210,Master[Company],Master[Terms],"NA",0,1))</f>
        <v/>
      </c>
      <c r="R210" s="341" t="str">
        <f t="shared" si="9"/>
        <v/>
      </c>
      <c r="S210" s="341" t="str">
        <f t="array" ref="S210">if(V210="","",XLOOKUP(V210,Master[Company],Master[Group],"NA",0,1))</f>
        <v/>
      </c>
      <c r="T210" s="341" t="str">
        <f t="array" ref="T210">if(V210="","",XLOOKUP(V210,Master[Company],Master[Loading Location],"NA",0,1))</f>
        <v/>
      </c>
      <c r="U210" s="341" t="str">
        <f t="array" ref="U210">if(V210="","",XLOOKUP(V210,Master[Company],Master[Acronym],"NA",0,1))</f>
        <v/>
      </c>
      <c r="V210" s="336"/>
      <c r="W210" s="395"/>
      <c r="X210" s="395"/>
      <c r="Y210" s="336" t="str">
        <f t="shared" si="10"/>
        <v/>
      </c>
      <c r="Z210" s="341" t="str">
        <f t="shared" si="11"/>
        <v/>
      </c>
      <c r="AA210" s="336"/>
      <c r="AB210" s="341"/>
      <c r="AC210" s="341"/>
      <c r="AD210" s="394"/>
      <c r="AE210" s="396"/>
      <c r="AF210" s="396"/>
      <c r="AG210" s="396"/>
      <c r="AH210" s="396"/>
      <c r="AI210" s="396"/>
      <c r="AJ210" s="396"/>
      <c r="AK210" s="396"/>
      <c r="AL210" s="397"/>
      <c r="AM210" s="398"/>
      <c r="AN210" s="398"/>
      <c r="AO210" s="398"/>
      <c r="AP210" s="398"/>
      <c r="AQ210" s="398"/>
      <c r="AR210" s="398"/>
      <c r="AS210" s="398"/>
      <c r="AT210" s="398"/>
      <c r="AU210" s="394"/>
      <c r="AV210" s="399"/>
      <c r="AW210" s="306"/>
      <c r="AX210" s="394"/>
      <c r="AY210" s="400"/>
      <c r="AZ210" s="336"/>
      <c r="BA210" s="336"/>
      <c r="BB210" s="336"/>
      <c r="BC210" s="336"/>
      <c r="BD210" s="336"/>
      <c r="BE210" s="401"/>
      <c r="BF210" s="341"/>
      <c r="BG210" s="341"/>
      <c r="BH210" s="402"/>
      <c r="BI210" s="403"/>
      <c r="BJ210" s="404"/>
      <c r="BK210" s="405"/>
      <c r="BL210" s="405"/>
      <c r="BM210" s="405"/>
      <c r="BN210" s="406"/>
    </row>
    <row r="211" ht="18.75" customHeight="1">
      <c r="A211" s="390" t="str">
        <f t="shared" si="3"/>
        <v/>
      </c>
      <c r="B211" s="391"/>
      <c r="C211" s="337"/>
      <c r="D211" s="337"/>
      <c r="E211" s="338" t="str">
        <f t="shared" si="8"/>
        <v/>
      </c>
      <c r="F211" s="392"/>
      <c r="G211" s="393"/>
      <c r="H211" s="341" t="str">
        <f t="array" ref="H211">IF(D211="","",XLOOKUP(D211,'Master Data'!K:K,'Master Data'!N:N,"Input in Master Data",0,1))</f>
        <v/>
      </c>
      <c r="I211" s="341" t="str">
        <f t="array" ref="I211">IF(D211="","",XLOOKUP(D211,'Master Data'!K:K,'Master Data'!O:O,"Input in Master Data",0,1))</f>
        <v/>
      </c>
      <c r="J211" s="341" t="str">
        <f t="array" ref="J211">if(V211="","",XLOOKUP(V211,Master[Company],Master[Blow],"Unknown",0,1))</f>
        <v/>
      </c>
      <c r="K211" s="341" t="str">
        <f t="array" ref="K211">if(V211="","",XLOOKUP(V211,Master[Company],Master[Pigging],"Unknown",0,1))</f>
        <v/>
      </c>
      <c r="L211" s="341" t="str">
        <f t="array" ref="L211">if(V211="","",XLOOKUP(V211,Master[Company],Master[Load Method],"Unknown",0,1))</f>
        <v/>
      </c>
      <c r="M211" s="341" t="str">
        <f t="array" ref="M211">if(V211="","",XLOOKUP(V211,Master[Company],Master[Line Distance],"Unknown",0,1))</f>
        <v/>
      </c>
      <c r="N211" s="394"/>
      <c r="O211" s="341"/>
      <c r="P211" s="336"/>
      <c r="Q211" s="341" t="str">
        <f t="array" ref="Q211">if(V211="","",XLOOKUP(V211,Master[Company],Master[Terms],"NA",0,1))</f>
        <v/>
      </c>
      <c r="R211" s="341" t="str">
        <f t="shared" si="9"/>
        <v/>
      </c>
      <c r="S211" s="341" t="str">
        <f t="array" ref="S211">if(V211="","",XLOOKUP(V211,Master[Company],Master[Group],"NA",0,1))</f>
        <v/>
      </c>
      <c r="T211" s="341" t="str">
        <f t="array" ref="T211">if(V211="","",XLOOKUP(V211,Master[Company],Master[Loading Location],"NA",0,1))</f>
        <v/>
      </c>
      <c r="U211" s="341" t="str">
        <f t="array" ref="U211">if(V211="","",XLOOKUP(V211,Master[Company],Master[Acronym],"NA",0,1))</f>
        <v/>
      </c>
      <c r="V211" s="336"/>
      <c r="W211" s="395"/>
      <c r="X211" s="395"/>
      <c r="Y211" s="336" t="str">
        <f t="shared" si="10"/>
        <v/>
      </c>
      <c r="Z211" s="341" t="str">
        <f t="shared" si="11"/>
        <v/>
      </c>
      <c r="AA211" s="336"/>
      <c r="AB211" s="341"/>
      <c r="AC211" s="341"/>
      <c r="AD211" s="394"/>
      <c r="AE211" s="396"/>
      <c r="AF211" s="396"/>
      <c r="AG211" s="396"/>
      <c r="AH211" s="396"/>
      <c r="AI211" s="396"/>
      <c r="AJ211" s="396"/>
      <c r="AK211" s="396"/>
      <c r="AL211" s="397"/>
      <c r="AM211" s="398"/>
      <c r="AN211" s="398"/>
      <c r="AO211" s="398"/>
      <c r="AP211" s="398"/>
      <c r="AQ211" s="398"/>
      <c r="AR211" s="398"/>
      <c r="AS211" s="398"/>
      <c r="AT211" s="398"/>
      <c r="AU211" s="394"/>
      <c r="AV211" s="399"/>
      <c r="AW211" s="306"/>
      <c r="AX211" s="394"/>
      <c r="AY211" s="400"/>
      <c r="AZ211" s="336"/>
      <c r="BA211" s="336"/>
      <c r="BB211" s="336"/>
      <c r="BC211" s="336"/>
      <c r="BD211" s="336"/>
      <c r="BE211" s="401"/>
      <c r="BF211" s="341"/>
      <c r="BG211" s="341"/>
      <c r="BH211" s="402"/>
      <c r="BI211" s="403"/>
      <c r="BJ211" s="404"/>
      <c r="BK211" s="405"/>
      <c r="BL211" s="405"/>
      <c r="BM211" s="405"/>
      <c r="BN211" s="406"/>
    </row>
    <row r="212" ht="18.75" customHeight="1">
      <c r="A212" s="390" t="str">
        <f t="shared" si="3"/>
        <v/>
      </c>
      <c r="B212" s="391"/>
      <c r="C212" s="337"/>
      <c r="D212" s="337"/>
      <c r="E212" s="338" t="str">
        <f t="shared" si="8"/>
        <v/>
      </c>
      <c r="F212" s="392"/>
      <c r="G212" s="393"/>
      <c r="H212" s="341" t="str">
        <f t="array" ref="H212">IF(D212="","",XLOOKUP(D212,'Master Data'!K:K,'Master Data'!N:N,"Input in Master Data",0,1))</f>
        <v/>
      </c>
      <c r="I212" s="341" t="str">
        <f t="array" ref="I212">IF(D212="","",XLOOKUP(D212,'Master Data'!K:K,'Master Data'!O:O,"Input in Master Data",0,1))</f>
        <v/>
      </c>
      <c r="J212" s="341" t="str">
        <f t="array" ref="J212">if(V212="","",XLOOKUP(V212,Master[Company],Master[Blow],"Unknown",0,1))</f>
        <v/>
      </c>
      <c r="K212" s="341" t="str">
        <f t="array" ref="K212">if(V212="","",XLOOKUP(V212,Master[Company],Master[Pigging],"Unknown",0,1))</f>
        <v/>
      </c>
      <c r="L212" s="341" t="str">
        <f t="array" ref="L212">if(V212="","",XLOOKUP(V212,Master[Company],Master[Load Method],"Unknown",0,1))</f>
        <v/>
      </c>
      <c r="M212" s="341" t="str">
        <f t="array" ref="M212">if(V212="","",XLOOKUP(V212,Master[Company],Master[Line Distance],"Unknown",0,1))</f>
        <v/>
      </c>
      <c r="N212" s="394"/>
      <c r="O212" s="341"/>
      <c r="P212" s="336"/>
      <c r="Q212" s="341" t="str">
        <f t="array" ref="Q212">if(V212="","",XLOOKUP(V212,Master[Company],Master[Terms],"NA",0,1))</f>
        <v/>
      </c>
      <c r="R212" s="341" t="str">
        <f t="shared" si="9"/>
        <v/>
      </c>
      <c r="S212" s="341" t="str">
        <f t="array" ref="S212">if(V212="","",XLOOKUP(V212,Master[Company],Master[Group],"NA",0,1))</f>
        <v/>
      </c>
      <c r="T212" s="341" t="str">
        <f t="array" ref="T212">if(V212="","",XLOOKUP(V212,Master[Company],Master[Loading Location],"NA",0,1))</f>
        <v/>
      </c>
      <c r="U212" s="341" t="str">
        <f t="array" ref="U212">if(V212="","",XLOOKUP(V212,Master[Company],Master[Acronym],"NA",0,1))</f>
        <v/>
      </c>
      <c r="V212" s="336"/>
      <c r="W212" s="395"/>
      <c r="X212" s="395"/>
      <c r="Y212" s="336" t="str">
        <f t="shared" si="10"/>
        <v/>
      </c>
      <c r="Z212" s="341" t="str">
        <f t="shared" si="11"/>
        <v/>
      </c>
      <c r="AA212" s="336"/>
      <c r="AB212" s="341"/>
      <c r="AC212" s="341"/>
      <c r="AD212" s="394"/>
      <c r="AE212" s="396"/>
      <c r="AF212" s="396"/>
      <c r="AG212" s="396"/>
      <c r="AH212" s="396"/>
      <c r="AI212" s="396"/>
      <c r="AJ212" s="396"/>
      <c r="AK212" s="396"/>
      <c r="AL212" s="397"/>
      <c r="AM212" s="398"/>
      <c r="AN212" s="398"/>
      <c r="AO212" s="398"/>
      <c r="AP212" s="398"/>
      <c r="AQ212" s="398"/>
      <c r="AR212" s="398"/>
      <c r="AS212" s="398"/>
      <c r="AT212" s="398"/>
      <c r="AU212" s="394"/>
      <c r="AV212" s="399"/>
      <c r="AW212" s="306"/>
      <c r="AX212" s="394"/>
      <c r="AY212" s="400"/>
      <c r="AZ212" s="336"/>
      <c r="BA212" s="336"/>
      <c r="BB212" s="336"/>
      <c r="BC212" s="336"/>
      <c r="BD212" s="336"/>
      <c r="BE212" s="401"/>
      <c r="BF212" s="341"/>
      <c r="BG212" s="341"/>
      <c r="BH212" s="402"/>
      <c r="BI212" s="403"/>
      <c r="BJ212" s="404"/>
      <c r="BK212" s="405"/>
      <c r="BL212" s="405"/>
      <c r="BM212" s="405"/>
      <c r="BN212" s="406"/>
    </row>
    <row r="213" ht="18.75" customHeight="1">
      <c r="A213" s="390" t="str">
        <f t="shared" si="3"/>
        <v/>
      </c>
      <c r="B213" s="391"/>
      <c r="C213" s="337"/>
      <c r="D213" s="337"/>
      <c r="E213" s="338" t="str">
        <f t="shared" si="8"/>
        <v/>
      </c>
      <c r="F213" s="392"/>
      <c r="G213" s="393"/>
      <c r="H213" s="341" t="str">
        <f t="array" ref="H213">IF(D213="","",XLOOKUP(D213,'Master Data'!K:K,'Master Data'!N:N,"Input in Master Data",0,1))</f>
        <v/>
      </c>
      <c r="I213" s="341" t="str">
        <f t="array" ref="I213">IF(D213="","",XLOOKUP(D213,'Master Data'!K:K,'Master Data'!O:O,"Input in Master Data",0,1))</f>
        <v/>
      </c>
      <c r="J213" s="341" t="str">
        <f t="array" ref="J213">if(V213="","",XLOOKUP(V213,Master[Company],Master[Blow],"Unknown",0,1))</f>
        <v/>
      </c>
      <c r="K213" s="341" t="str">
        <f t="array" ref="K213">if(V213="","",XLOOKUP(V213,Master[Company],Master[Pigging],"Unknown",0,1))</f>
        <v/>
      </c>
      <c r="L213" s="341" t="str">
        <f t="array" ref="L213">if(V213="","",XLOOKUP(V213,Master[Company],Master[Load Method],"Unknown",0,1))</f>
        <v/>
      </c>
      <c r="M213" s="341" t="str">
        <f t="array" ref="M213">if(V213="","",XLOOKUP(V213,Master[Company],Master[Line Distance],"Unknown",0,1))</f>
        <v/>
      </c>
      <c r="N213" s="394"/>
      <c r="O213" s="341"/>
      <c r="P213" s="336"/>
      <c r="Q213" s="341" t="str">
        <f t="array" ref="Q213">if(V213="","",XLOOKUP(V213,Master[Company],Master[Terms],"NA",0,1))</f>
        <v/>
      </c>
      <c r="R213" s="341" t="str">
        <f t="shared" si="9"/>
        <v/>
      </c>
      <c r="S213" s="341" t="str">
        <f t="array" ref="S213">if(V213="","",XLOOKUP(V213,Master[Company],Master[Group],"NA",0,1))</f>
        <v/>
      </c>
      <c r="T213" s="341" t="str">
        <f t="array" ref="T213">if(V213="","",XLOOKUP(V213,Master[Company],Master[Loading Location],"NA",0,1))</f>
        <v/>
      </c>
      <c r="U213" s="341" t="str">
        <f t="array" ref="U213">if(V213="","",XLOOKUP(V213,Master[Company],Master[Acronym],"NA",0,1))</f>
        <v/>
      </c>
      <c r="V213" s="336"/>
      <c r="W213" s="395"/>
      <c r="X213" s="395"/>
      <c r="Y213" s="336" t="str">
        <f t="shared" si="10"/>
        <v/>
      </c>
      <c r="Z213" s="341" t="str">
        <f t="shared" si="11"/>
        <v/>
      </c>
      <c r="AA213" s="336"/>
      <c r="AB213" s="341"/>
      <c r="AC213" s="341"/>
      <c r="AD213" s="394"/>
      <c r="AE213" s="396"/>
      <c r="AF213" s="396"/>
      <c r="AG213" s="396"/>
      <c r="AH213" s="396"/>
      <c r="AI213" s="396"/>
      <c r="AJ213" s="396"/>
      <c r="AK213" s="396"/>
      <c r="AL213" s="397"/>
      <c r="AM213" s="398"/>
      <c r="AN213" s="398"/>
      <c r="AO213" s="398"/>
      <c r="AP213" s="398"/>
      <c r="AQ213" s="398"/>
      <c r="AR213" s="398"/>
      <c r="AS213" s="398"/>
      <c r="AT213" s="398"/>
      <c r="AU213" s="394"/>
      <c r="AV213" s="399"/>
      <c r="AW213" s="306"/>
      <c r="AX213" s="394"/>
      <c r="AY213" s="400"/>
      <c r="AZ213" s="336"/>
      <c r="BA213" s="336"/>
      <c r="BB213" s="336"/>
      <c r="BC213" s="336"/>
      <c r="BD213" s="336"/>
      <c r="BE213" s="401"/>
      <c r="BF213" s="341"/>
      <c r="BG213" s="341"/>
      <c r="BH213" s="402"/>
      <c r="BI213" s="403"/>
      <c r="BJ213" s="404"/>
      <c r="BK213" s="405"/>
      <c r="BL213" s="405"/>
      <c r="BM213" s="405"/>
      <c r="BN213" s="406"/>
    </row>
    <row r="214" ht="18.75" customHeight="1">
      <c r="A214" s="390" t="str">
        <f t="shared" si="3"/>
        <v/>
      </c>
      <c r="B214" s="391"/>
      <c r="C214" s="337"/>
      <c r="D214" s="337"/>
      <c r="E214" s="338" t="str">
        <f t="shared" si="8"/>
        <v/>
      </c>
      <c r="F214" s="392"/>
      <c r="G214" s="393"/>
      <c r="H214" s="341" t="str">
        <f t="array" ref="H214">IF(D214="","",XLOOKUP(D214,'Master Data'!K:K,'Master Data'!N:N,"Input in Master Data",0,1))</f>
        <v/>
      </c>
      <c r="I214" s="341" t="str">
        <f t="array" ref="I214">IF(D214="","",XLOOKUP(D214,'Master Data'!K:K,'Master Data'!O:O,"Input in Master Data",0,1))</f>
        <v/>
      </c>
      <c r="J214" s="341" t="str">
        <f t="array" ref="J214">if(V214="","",XLOOKUP(V214,Master[Company],Master[Blow],"Unknown",0,1))</f>
        <v/>
      </c>
      <c r="K214" s="341" t="str">
        <f t="array" ref="K214">if(V214="","",XLOOKUP(V214,Master[Company],Master[Pigging],"Unknown",0,1))</f>
        <v/>
      </c>
      <c r="L214" s="341" t="str">
        <f t="array" ref="L214">if(V214="","",XLOOKUP(V214,Master[Company],Master[Load Method],"Unknown",0,1))</f>
        <v/>
      </c>
      <c r="M214" s="341" t="str">
        <f t="array" ref="M214">if(V214="","",XLOOKUP(V214,Master[Company],Master[Line Distance],"Unknown",0,1))</f>
        <v/>
      </c>
      <c r="N214" s="394"/>
      <c r="O214" s="341"/>
      <c r="P214" s="336"/>
      <c r="Q214" s="341" t="str">
        <f t="array" ref="Q214">if(V214="","",XLOOKUP(V214,Master[Company],Master[Terms],"NA",0,1))</f>
        <v/>
      </c>
      <c r="R214" s="341" t="str">
        <f t="shared" si="9"/>
        <v/>
      </c>
      <c r="S214" s="341" t="str">
        <f t="array" ref="S214">if(V214="","",XLOOKUP(V214,Master[Company],Master[Group],"NA",0,1))</f>
        <v/>
      </c>
      <c r="T214" s="341" t="str">
        <f t="array" ref="T214">if(V214="","",XLOOKUP(V214,Master[Company],Master[Loading Location],"NA",0,1))</f>
        <v/>
      </c>
      <c r="U214" s="341" t="str">
        <f t="array" ref="U214">if(V214="","",XLOOKUP(V214,Master[Company],Master[Acronym],"NA",0,1))</f>
        <v/>
      </c>
      <c r="V214" s="336"/>
      <c r="W214" s="395"/>
      <c r="X214" s="395"/>
      <c r="Y214" s="336" t="str">
        <f t="shared" si="10"/>
        <v/>
      </c>
      <c r="Z214" s="341" t="str">
        <f t="shared" si="11"/>
        <v/>
      </c>
      <c r="AA214" s="336"/>
      <c r="AB214" s="341"/>
      <c r="AC214" s="341"/>
      <c r="AD214" s="394"/>
      <c r="AE214" s="396"/>
      <c r="AF214" s="396"/>
      <c r="AG214" s="396"/>
      <c r="AH214" s="396"/>
      <c r="AI214" s="396"/>
      <c r="AJ214" s="396"/>
      <c r="AK214" s="396"/>
      <c r="AL214" s="397"/>
      <c r="AM214" s="398"/>
      <c r="AN214" s="398"/>
      <c r="AO214" s="398"/>
      <c r="AP214" s="398"/>
      <c r="AQ214" s="398"/>
      <c r="AR214" s="398"/>
      <c r="AS214" s="398"/>
      <c r="AT214" s="398"/>
      <c r="AU214" s="394"/>
      <c r="AV214" s="399"/>
      <c r="AW214" s="306"/>
      <c r="AX214" s="394"/>
      <c r="AY214" s="400"/>
      <c r="AZ214" s="336"/>
      <c r="BA214" s="336"/>
      <c r="BB214" s="336"/>
      <c r="BC214" s="336"/>
      <c r="BD214" s="336"/>
      <c r="BE214" s="401"/>
      <c r="BF214" s="341"/>
      <c r="BG214" s="341"/>
      <c r="BH214" s="402"/>
      <c r="BI214" s="403"/>
      <c r="BJ214" s="404"/>
      <c r="BK214" s="405"/>
      <c r="BL214" s="405"/>
      <c r="BM214" s="405"/>
      <c r="BN214" s="406"/>
    </row>
    <row r="215" ht="18.75" customHeight="1">
      <c r="A215" s="390" t="str">
        <f t="shared" si="3"/>
        <v/>
      </c>
      <c r="B215" s="391"/>
      <c r="C215" s="337"/>
      <c r="D215" s="337"/>
      <c r="E215" s="338" t="str">
        <f t="shared" si="8"/>
        <v/>
      </c>
      <c r="F215" s="392"/>
      <c r="G215" s="393"/>
      <c r="H215" s="341" t="str">
        <f t="array" ref="H215">IF(D215="","",XLOOKUP(D215,'Master Data'!K:K,'Master Data'!N:N,"Input in Master Data",0,1))</f>
        <v/>
      </c>
      <c r="I215" s="341" t="str">
        <f t="array" ref="I215">IF(D215="","",XLOOKUP(D215,'Master Data'!K:K,'Master Data'!O:O,"Input in Master Data",0,1))</f>
        <v/>
      </c>
      <c r="J215" s="341" t="str">
        <f t="array" ref="J215">if(V215="","",XLOOKUP(V215,Master[Company],Master[Blow],"Unknown",0,1))</f>
        <v/>
      </c>
      <c r="K215" s="341" t="str">
        <f t="array" ref="K215">if(V215="","",XLOOKUP(V215,Master[Company],Master[Pigging],"Unknown",0,1))</f>
        <v/>
      </c>
      <c r="L215" s="341" t="str">
        <f t="array" ref="L215">if(V215="","",XLOOKUP(V215,Master[Company],Master[Load Method],"Unknown",0,1))</f>
        <v/>
      </c>
      <c r="M215" s="341" t="str">
        <f t="array" ref="M215">if(V215="","",XLOOKUP(V215,Master[Company],Master[Line Distance],"Unknown",0,1))</f>
        <v/>
      </c>
      <c r="N215" s="394"/>
      <c r="O215" s="341"/>
      <c r="P215" s="336"/>
      <c r="Q215" s="341" t="str">
        <f t="array" ref="Q215">if(V215="","",XLOOKUP(V215,Master[Company],Master[Terms],"NA",0,1))</f>
        <v/>
      </c>
      <c r="R215" s="341" t="str">
        <f t="shared" si="9"/>
        <v/>
      </c>
      <c r="S215" s="341" t="str">
        <f t="array" ref="S215">if(V215="","",XLOOKUP(V215,Master[Company],Master[Group],"NA",0,1))</f>
        <v/>
      </c>
      <c r="T215" s="341" t="str">
        <f t="array" ref="T215">if(V215="","",XLOOKUP(V215,Master[Company],Master[Loading Location],"NA",0,1))</f>
        <v/>
      </c>
      <c r="U215" s="341" t="str">
        <f t="array" ref="U215">if(V215="","",XLOOKUP(V215,Master[Company],Master[Acronym],"NA",0,1))</f>
        <v/>
      </c>
      <c r="V215" s="336"/>
      <c r="W215" s="395"/>
      <c r="X215" s="395"/>
      <c r="Y215" s="336" t="str">
        <f t="shared" si="10"/>
        <v/>
      </c>
      <c r="Z215" s="341" t="str">
        <f t="shared" si="11"/>
        <v/>
      </c>
      <c r="AA215" s="336"/>
      <c r="AB215" s="341"/>
      <c r="AC215" s="341"/>
      <c r="AD215" s="394"/>
      <c r="AE215" s="396"/>
      <c r="AF215" s="396"/>
      <c r="AG215" s="396"/>
      <c r="AH215" s="396"/>
      <c r="AI215" s="396"/>
      <c r="AJ215" s="396"/>
      <c r="AK215" s="396"/>
      <c r="AL215" s="397"/>
      <c r="AM215" s="398"/>
      <c r="AN215" s="398"/>
      <c r="AO215" s="398"/>
      <c r="AP215" s="398"/>
      <c r="AQ215" s="398"/>
      <c r="AR215" s="398"/>
      <c r="AS215" s="398"/>
      <c r="AT215" s="398"/>
      <c r="AU215" s="394"/>
      <c r="AV215" s="399"/>
      <c r="AW215" s="306"/>
      <c r="AX215" s="394"/>
      <c r="AY215" s="400"/>
      <c r="AZ215" s="336"/>
      <c r="BA215" s="336"/>
      <c r="BB215" s="336"/>
      <c r="BC215" s="336"/>
      <c r="BD215" s="336"/>
      <c r="BE215" s="401"/>
      <c r="BF215" s="341"/>
      <c r="BG215" s="341"/>
      <c r="BH215" s="402"/>
      <c r="BI215" s="403"/>
      <c r="BJ215" s="404"/>
      <c r="BK215" s="405"/>
      <c r="BL215" s="405"/>
      <c r="BM215" s="405"/>
      <c r="BN215" s="406"/>
    </row>
    <row r="216" ht="18.75" customHeight="1">
      <c r="A216" s="390" t="str">
        <f t="shared" si="3"/>
        <v/>
      </c>
      <c r="B216" s="391"/>
      <c r="C216" s="337"/>
      <c r="D216" s="337"/>
      <c r="E216" s="338" t="str">
        <f t="shared" si="8"/>
        <v/>
      </c>
      <c r="F216" s="392"/>
      <c r="G216" s="393"/>
      <c r="H216" s="341" t="str">
        <f t="array" ref="H216">IF(D216="","",XLOOKUP(D216,'Master Data'!K:K,'Master Data'!N:N,"Input in Master Data",0,1))</f>
        <v/>
      </c>
      <c r="I216" s="341" t="str">
        <f t="array" ref="I216">IF(D216="","",XLOOKUP(D216,'Master Data'!K:K,'Master Data'!O:O,"Input in Master Data",0,1))</f>
        <v/>
      </c>
      <c r="J216" s="341" t="str">
        <f t="array" ref="J216">if(V216="","",XLOOKUP(V216,Master[Company],Master[Blow],"Unknown",0,1))</f>
        <v/>
      </c>
      <c r="K216" s="341" t="str">
        <f t="array" ref="K216">if(V216="","",XLOOKUP(V216,Master[Company],Master[Pigging],"Unknown",0,1))</f>
        <v/>
      </c>
      <c r="L216" s="341" t="str">
        <f t="array" ref="L216">if(V216="","",XLOOKUP(V216,Master[Company],Master[Load Method],"Unknown",0,1))</f>
        <v/>
      </c>
      <c r="M216" s="341" t="str">
        <f t="array" ref="M216">if(V216="","",XLOOKUP(V216,Master[Company],Master[Line Distance],"Unknown",0,1))</f>
        <v/>
      </c>
      <c r="N216" s="394"/>
      <c r="O216" s="341"/>
      <c r="P216" s="336"/>
      <c r="Q216" s="341" t="str">
        <f t="array" ref="Q216">if(V216="","",XLOOKUP(V216,Master[Company],Master[Terms],"NA",0,1))</f>
        <v/>
      </c>
      <c r="R216" s="341" t="str">
        <f t="shared" si="9"/>
        <v/>
      </c>
      <c r="S216" s="341" t="str">
        <f t="array" ref="S216">if(V216="","",XLOOKUP(V216,Master[Company],Master[Group],"NA",0,1))</f>
        <v/>
      </c>
      <c r="T216" s="341" t="str">
        <f t="array" ref="T216">if(V216="","",XLOOKUP(V216,Master[Company],Master[Loading Location],"NA",0,1))</f>
        <v/>
      </c>
      <c r="U216" s="341" t="str">
        <f t="array" ref="U216">if(V216="","",XLOOKUP(V216,Master[Company],Master[Acronym],"NA",0,1))</f>
        <v/>
      </c>
      <c r="V216" s="336"/>
      <c r="W216" s="395"/>
      <c r="X216" s="395"/>
      <c r="Y216" s="336" t="str">
        <f t="shared" si="10"/>
        <v/>
      </c>
      <c r="Z216" s="341" t="str">
        <f t="shared" si="11"/>
        <v/>
      </c>
      <c r="AA216" s="336"/>
      <c r="AB216" s="341"/>
      <c r="AC216" s="341"/>
      <c r="AD216" s="394"/>
      <c r="AE216" s="396"/>
      <c r="AF216" s="396"/>
      <c r="AG216" s="396"/>
      <c r="AH216" s="396"/>
      <c r="AI216" s="396"/>
      <c r="AJ216" s="396"/>
      <c r="AK216" s="396"/>
      <c r="AL216" s="397"/>
      <c r="AM216" s="398"/>
      <c r="AN216" s="398"/>
      <c r="AO216" s="398"/>
      <c r="AP216" s="398"/>
      <c r="AQ216" s="398"/>
      <c r="AR216" s="398"/>
      <c r="AS216" s="398"/>
      <c r="AT216" s="398"/>
      <c r="AU216" s="394"/>
      <c r="AV216" s="399"/>
      <c r="AW216" s="306"/>
      <c r="AX216" s="394"/>
      <c r="AY216" s="400"/>
      <c r="AZ216" s="336"/>
      <c r="BA216" s="336"/>
      <c r="BB216" s="336"/>
      <c r="BC216" s="336"/>
      <c r="BD216" s="336"/>
      <c r="BE216" s="401"/>
      <c r="BF216" s="341"/>
      <c r="BG216" s="341"/>
      <c r="BH216" s="402"/>
      <c r="BI216" s="403"/>
      <c r="BJ216" s="404"/>
      <c r="BK216" s="405"/>
      <c r="BL216" s="405"/>
      <c r="BM216" s="405"/>
      <c r="BN216" s="406"/>
    </row>
    <row r="217" ht="18.75" customHeight="1">
      <c r="A217" s="390" t="str">
        <f t="shared" si="3"/>
        <v/>
      </c>
      <c r="B217" s="391"/>
      <c r="C217" s="337"/>
      <c r="D217" s="337"/>
      <c r="E217" s="338" t="str">
        <f t="shared" si="8"/>
        <v/>
      </c>
      <c r="F217" s="392"/>
      <c r="G217" s="393"/>
      <c r="H217" s="341" t="str">
        <f t="array" ref="H217">IF(D217="","",XLOOKUP(D217,'Master Data'!K:K,'Master Data'!N:N,"Input in Master Data",0,1))</f>
        <v/>
      </c>
      <c r="I217" s="341" t="str">
        <f t="array" ref="I217">IF(D217="","",XLOOKUP(D217,'Master Data'!K:K,'Master Data'!O:O,"Input in Master Data",0,1))</f>
        <v/>
      </c>
      <c r="J217" s="341" t="str">
        <f t="array" ref="J217">if(V217="","",XLOOKUP(V217,Master[Company],Master[Blow],"Unknown",0,1))</f>
        <v/>
      </c>
      <c r="K217" s="341" t="str">
        <f t="array" ref="K217">if(V217="","",XLOOKUP(V217,Master[Company],Master[Pigging],"Unknown",0,1))</f>
        <v/>
      </c>
      <c r="L217" s="341" t="str">
        <f t="array" ref="L217">if(V217="","",XLOOKUP(V217,Master[Company],Master[Load Method],"Unknown",0,1))</f>
        <v/>
      </c>
      <c r="M217" s="341" t="str">
        <f t="array" ref="M217">if(V217="","",XLOOKUP(V217,Master[Company],Master[Line Distance],"Unknown",0,1))</f>
        <v/>
      </c>
      <c r="N217" s="394"/>
      <c r="O217" s="341"/>
      <c r="P217" s="336"/>
      <c r="Q217" s="341" t="str">
        <f t="array" ref="Q217">if(V217="","",XLOOKUP(V217,Master[Company],Master[Terms],"NA",0,1))</f>
        <v/>
      </c>
      <c r="R217" s="341" t="str">
        <f t="shared" si="9"/>
        <v/>
      </c>
      <c r="S217" s="341" t="str">
        <f t="array" ref="S217">if(V217="","",XLOOKUP(V217,Master[Company],Master[Group],"NA",0,1))</f>
        <v/>
      </c>
      <c r="T217" s="341" t="str">
        <f t="array" ref="T217">if(V217="","",XLOOKUP(V217,Master[Company],Master[Loading Location],"NA",0,1))</f>
        <v/>
      </c>
      <c r="U217" s="341" t="str">
        <f t="array" ref="U217">if(V217="","",XLOOKUP(V217,Master[Company],Master[Acronym],"NA",0,1))</f>
        <v/>
      </c>
      <c r="V217" s="336"/>
      <c r="W217" s="395"/>
      <c r="X217" s="395"/>
      <c r="Y217" s="336" t="str">
        <f t="shared" si="10"/>
        <v/>
      </c>
      <c r="Z217" s="341" t="str">
        <f t="shared" si="11"/>
        <v/>
      </c>
      <c r="AA217" s="336"/>
      <c r="AB217" s="341"/>
      <c r="AC217" s="341"/>
      <c r="AD217" s="394"/>
      <c r="AE217" s="396"/>
      <c r="AF217" s="396"/>
      <c r="AG217" s="396"/>
      <c r="AH217" s="396"/>
      <c r="AI217" s="396"/>
      <c r="AJ217" s="396"/>
      <c r="AK217" s="396"/>
      <c r="AL217" s="397"/>
      <c r="AM217" s="398"/>
      <c r="AN217" s="398"/>
      <c r="AO217" s="398"/>
      <c r="AP217" s="398"/>
      <c r="AQ217" s="398"/>
      <c r="AR217" s="398"/>
      <c r="AS217" s="398"/>
      <c r="AT217" s="398"/>
      <c r="AU217" s="394"/>
      <c r="AV217" s="399"/>
      <c r="AW217" s="306"/>
      <c r="AX217" s="394"/>
      <c r="AY217" s="400"/>
      <c r="AZ217" s="336"/>
      <c r="BA217" s="336"/>
      <c r="BB217" s="336"/>
      <c r="BC217" s="336"/>
      <c r="BD217" s="336"/>
      <c r="BE217" s="401"/>
      <c r="BF217" s="341"/>
      <c r="BG217" s="341"/>
      <c r="BH217" s="402"/>
      <c r="BI217" s="403"/>
      <c r="BJ217" s="404"/>
      <c r="BK217" s="405"/>
      <c r="BL217" s="405"/>
      <c r="BM217" s="405"/>
      <c r="BN217" s="406"/>
    </row>
    <row r="218" ht="18.75" customHeight="1">
      <c r="A218" s="390" t="str">
        <f t="shared" si="3"/>
        <v/>
      </c>
      <c r="B218" s="391"/>
      <c r="C218" s="337"/>
      <c r="D218" s="337"/>
      <c r="E218" s="338" t="str">
        <f t="shared" si="8"/>
        <v/>
      </c>
      <c r="F218" s="392"/>
      <c r="G218" s="393"/>
      <c r="H218" s="341" t="str">
        <f t="array" ref="H218">IF(D218="","",XLOOKUP(D218,'Master Data'!K:K,'Master Data'!N:N,"Input in Master Data",0,1))</f>
        <v/>
      </c>
      <c r="I218" s="341" t="str">
        <f t="array" ref="I218">IF(D218="","",XLOOKUP(D218,'Master Data'!K:K,'Master Data'!O:O,"Input in Master Data",0,1))</f>
        <v/>
      </c>
      <c r="J218" s="341" t="str">
        <f t="array" ref="J218">if(V218="","",XLOOKUP(V218,Master[Company],Master[Blow],"Unknown",0,1))</f>
        <v/>
      </c>
      <c r="K218" s="341" t="str">
        <f t="array" ref="K218">if(V218="","",XLOOKUP(V218,Master[Company],Master[Pigging],"Unknown",0,1))</f>
        <v/>
      </c>
      <c r="L218" s="341" t="str">
        <f t="array" ref="L218">if(V218="","",XLOOKUP(V218,Master[Company],Master[Load Method],"Unknown",0,1))</f>
        <v/>
      </c>
      <c r="M218" s="341" t="str">
        <f t="array" ref="M218">if(V218="","",XLOOKUP(V218,Master[Company],Master[Line Distance],"Unknown",0,1))</f>
        <v/>
      </c>
      <c r="N218" s="394"/>
      <c r="O218" s="341"/>
      <c r="P218" s="336"/>
      <c r="Q218" s="341" t="str">
        <f t="array" ref="Q218">if(V218="","",XLOOKUP(V218,Master[Company],Master[Terms],"NA",0,1))</f>
        <v/>
      </c>
      <c r="R218" s="341" t="str">
        <f t="shared" si="9"/>
        <v/>
      </c>
      <c r="S218" s="341" t="str">
        <f t="array" ref="S218">if(V218="","",XLOOKUP(V218,Master[Company],Master[Group],"NA",0,1))</f>
        <v/>
      </c>
      <c r="T218" s="341" t="str">
        <f t="array" ref="T218">if(V218="","",XLOOKUP(V218,Master[Company],Master[Loading Location],"NA",0,1))</f>
        <v/>
      </c>
      <c r="U218" s="341" t="str">
        <f t="array" ref="U218">if(V218="","",XLOOKUP(V218,Master[Company],Master[Acronym],"NA",0,1))</f>
        <v/>
      </c>
      <c r="V218" s="336"/>
      <c r="W218" s="395"/>
      <c r="X218" s="395"/>
      <c r="Y218" s="336" t="str">
        <f t="shared" si="10"/>
        <v/>
      </c>
      <c r="Z218" s="341" t="str">
        <f t="shared" si="11"/>
        <v/>
      </c>
      <c r="AA218" s="336"/>
      <c r="AB218" s="341"/>
      <c r="AC218" s="341"/>
      <c r="AD218" s="394"/>
      <c r="AE218" s="396"/>
      <c r="AF218" s="396"/>
      <c r="AG218" s="396"/>
      <c r="AH218" s="396"/>
      <c r="AI218" s="396"/>
      <c r="AJ218" s="396"/>
      <c r="AK218" s="396"/>
      <c r="AL218" s="397"/>
      <c r="AM218" s="398"/>
      <c r="AN218" s="398"/>
      <c r="AO218" s="398"/>
      <c r="AP218" s="398"/>
      <c r="AQ218" s="398"/>
      <c r="AR218" s="398"/>
      <c r="AS218" s="398"/>
      <c r="AT218" s="398"/>
      <c r="AU218" s="394"/>
      <c r="AV218" s="399"/>
      <c r="AW218" s="306"/>
      <c r="AX218" s="394"/>
      <c r="AY218" s="400"/>
      <c r="AZ218" s="336"/>
      <c r="BA218" s="336"/>
      <c r="BB218" s="336"/>
      <c r="BC218" s="336"/>
      <c r="BD218" s="336"/>
      <c r="BE218" s="401"/>
      <c r="BF218" s="341"/>
      <c r="BG218" s="341"/>
      <c r="BH218" s="402"/>
      <c r="BI218" s="403"/>
      <c r="BJ218" s="404"/>
      <c r="BK218" s="405"/>
      <c r="BL218" s="405"/>
      <c r="BM218" s="405"/>
      <c r="BN218" s="406"/>
    </row>
    <row r="219" ht="18.75" customHeight="1">
      <c r="A219" s="390" t="str">
        <f t="shared" si="3"/>
        <v/>
      </c>
      <c r="B219" s="391"/>
      <c r="C219" s="337"/>
      <c r="D219" s="337"/>
      <c r="E219" s="338" t="str">
        <f t="shared" si="8"/>
        <v/>
      </c>
      <c r="F219" s="392"/>
      <c r="G219" s="393"/>
      <c r="H219" s="341" t="str">
        <f t="array" ref="H219">IF(D219="","",XLOOKUP(D219,'Master Data'!K:K,'Master Data'!N:N,"Input in Master Data",0,1))</f>
        <v/>
      </c>
      <c r="I219" s="341" t="str">
        <f t="array" ref="I219">IF(D219="","",XLOOKUP(D219,'Master Data'!K:K,'Master Data'!O:O,"Input in Master Data",0,1))</f>
        <v/>
      </c>
      <c r="J219" s="341" t="str">
        <f t="array" ref="J219">if(V219="","",XLOOKUP(V219,Master[Company],Master[Blow],"Unknown",0,1))</f>
        <v/>
      </c>
      <c r="K219" s="341" t="str">
        <f t="array" ref="K219">if(V219="","",XLOOKUP(V219,Master[Company],Master[Pigging],"Unknown",0,1))</f>
        <v/>
      </c>
      <c r="L219" s="341" t="str">
        <f t="array" ref="L219">if(V219="","",XLOOKUP(V219,Master[Company],Master[Load Method],"Unknown",0,1))</f>
        <v/>
      </c>
      <c r="M219" s="341" t="str">
        <f t="array" ref="M219">if(V219="","",XLOOKUP(V219,Master[Company],Master[Line Distance],"Unknown",0,1))</f>
        <v/>
      </c>
      <c r="N219" s="394"/>
      <c r="O219" s="341"/>
      <c r="P219" s="336"/>
      <c r="Q219" s="341" t="str">
        <f t="array" ref="Q219">if(V219="","",XLOOKUP(V219,Master[Company],Master[Terms],"NA",0,1))</f>
        <v/>
      </c>
      <c r="R219" s="341" t="str">
        <f t="shared" si="9"/>
        <v/>
      </c>
      <c r="S219" s="341" t="str">
        <f t="array" ref="S219">if(V219="","",XLOOKUP(V219,Master[Company],Master[Group],"NA",0,1))</f>
        <v/>
      </c>
      <c r="T219" s="341" t="str">
        <f t="array" ref="T219">if(V219="","",XLOOKUP(V219,Master[Company],Master[Loading Location],"NA",0,1))</f>
        <v/>
      </c>
      <c r="U219" s="341" t="str">
        <f t="array" ref="U219">if(V219="","",XLOOKUP(V219,Master[Company],Master[Acronym],"NA",0,1))</f>
        <v/>
      </c>
      <c r="V219" s="336"/>
      <c r="W219" s="395"/>
      <c r="X219" s="395"/>
      <c r="Y219" s="336" t="str">
        <f t="shared" si="10"/>
        <v/>
      </c>
      <c r="Z219" s="341" t="str">
        <f t="shared" si="11"/>
        <v/>
      </c>
      <c r="AA219" s="336"/>
      <c r="AB219" s="341"/>
      <c r="AC219" s="341"/>
      <c r="AD219" s="394"/>
      <c r="AE219" s="396"/>
      <c r="AF219" s="396"/>
      <c r="AG219" s="396"/>
      <c r="AH219" s="396"/>
      <c r="AI219" s="396"/>
      <c r="AJ219" s="396"/>
      <c r="AK219" s="396"/>
      <c r="AL219" s="397"/>
      <c r="AM219" s="398"/>
      <c r="AN219" s="398"/>
      <c r="AO219" s="398"/>
      <c r="AP219" s="398"/>
      <c r="AQ219" s="398"/>
      <c r="AR219" s="398"/>
      <c r="AS219" s="398"/>
      <c r="AT219" s="398"/>
      <c r="AU219" s="394"/>
      <c r="AV219" s="399"/>
      <c r="AW219" s="306"/>
      <c r="AX219" s="394"/>
      <c r="AY219" s="400"/>
      <c r="AZ219" s="336"/>
      <c r="BA219" s="336"/>
      <c r="BB219" s="336"/>
      <c r="BC219" s="336"/>
      <c r="BD219" s="336"/>
      <c r="BE219" s="401"/>
      <c r="BF219" s="341"/>
      <c r="BG219" s="341"/>
      <c r="BH219" s="402"/>
      <c r="BI219" s="403"/>
      <c r="BJ219" s="404"/>
      <c r="BK219" s="405"/>
      <c r="BL219" s="405"/>
      <c r="BM219" s="405"/>
      <c r="BN219" s="406"/>
    </row>
    <row r="220" ht="18.75" customHeight="1">
      <c r="A220" s="390" t="str">
        <f t="shared" si="3"/>
        <v/>
      </c>
      <c r="B220" s="391"/>
      <c r="C220" s="337"/>
      <c r="D220" s="337"/>
      <c r="E220" s="338" t="str">
        <f t="shared" si="8"/>
        <v/>
      </c>
      <c r="F220" s="392"/>
      <c r="G220" s="393"/>
      <c r="H220" s="341" t="str">
        <f t="array" ref="H220">IF(D220="","",XLOOKUP(D220,'Master Data'!K:K,'Master Data'!N:N,"Input in Master Data",0,1))</f>
        <v/>
      </c>
      <c r="I220" s="341" t="str">
        <f t="array" ref="I220">IF(D220="","",XLOOKUP(D220,'Master Data'!K:K,'Master Data'!O:O,"Input in Master Data",0,1))</f>
        <v/>
      </c>
      <c r="J220" s="341" t="str">
        <f t="array" ref="J220">if(V220="","",XLOOKUP(V220,Master[Company],Master[Blow],"Unknown",0,1))</f>
        <v/>
      </c>
      <c r="K220" s="341" t="str">
        <f t="array" ref="K220">if(V220="","",XLOOKUP(V220,Master[Company],Master[Pigging],"Unknown",0,1))</f>
        <v/>
      </c>
      <c r="L220" s="341" t="str">
        <f t="array" ref="L220">if(V220="","",XLOOKUP(V220,Master[Company],Master[Load Method],"Unknown",0,1))</f>
        <v/>
      </c>
      <c r="M220" s="341" t="str">
        <f t="array" ref="M220">if(V220="","",XLOOKUP(V220,Master[Company],Master[Line Distance],"Unknown",0,1))</f>
        <v/>
      </c>
      <c r="N220" s="394"/>
      <c r="O220" s="341"/>
      <c r="P220" s="336"/>
      <c r="Q220" s="341" t="str">
        <f t="array" ref="Q220">if(V220="","",XLOOKUP(V220,Master[Company],Master[Terms],"NA",0,1))</f>
        <v/>
      </c>
      <c r="R220" s="341" t="str">
        <f t="shared" si="9"/>
        <v/>
      </c>
      <c r="S220" s="341" t="str">
        <f t="array" ref="S220">if(V220="","",XLOOKUP(V220,Master[Company],Master[Group],"NA",0,1))</f>
        <v/>
      </c>
      <c r="T220" s="341" t="str">
        <f t="array" ref="T220">if(V220="","",XLOOKUP(V220,Master[Company],Master[Loading Location],"NA",0,1))</f>
        <v/>
      </c>
      <c r="U220" s="341" t="str">
        <f t="array" ref="U220">if(V220="","",XLOOKUP(V220,Master[Company],Master[Acronym],"NA",0,1))</f>
        <v/>
      </c>
      <c r="V220" s="336"/>
      <c r="W220" s="395"/>
      <c r="X220" s="395"/>
      <c r="Y220" s="336" t="str">
        <f t="shared" si="10"/>
        <v/>
      </c>
      <c r="Z220" s="341" t="str">
        <f t="shared" si="11"/>
        <v/>
      </c>
      <c r="AA220" s="336"/>
      <c r="AB220" s="341"/>
      <c r="AC220" s="341"/>
      <c r="AD220" s="394"/>
      <c r="AE220" s="396"/>
      <c r="AF220" s="396"/>
      <c r="AG220" s="396"/>
      <c r="AH220" s="396"/>
      <c r="AI220" s="396"/>
      <c r="AJ220" s="396"/>
      <c r="AK220" s="396"/>
      <c r="AL220" s="397"/>
      <c r="AM220" s="398"/>
      <c r="AN220" s="398"/>
      <c r="AO220" s="398"/>
      <c r="AP220" s="398"/>
      <c r="AQ220" s="398"/>
      <c r="AR220" s="398"/>
      <c r="AS220" s="398"/>
      <c r="AT220" s="398"/>
      <c r="AU220" s="394"/>
      <c r="AV220" s="399"/>
      <c r="AW220" s="306"/>
      <c r="AX220" s="394"/>
      <c r="AY220" s="400"/>
      <c r="AZ220" s="336"/>
      <c r="BA220" s="336"/>
      <c r="BB220" s="336"/>
      <c r="BC220" s="336"/>
      <c r="BD220" s="336"/>
      <c r="BE220" s="401"/>
      <c r="BF220" s="341"/>
      <c r="BG220" s="341"/>
      <c r="BH220" s="402"/>
      <c r="BI220" s="403"/>
      <c r="BJ220" s="404"/>
      <c r="BK220" s="405"/>
      <c r="BL220" s="405"/>
      <c r="BM220" s="405"/>
      <c r="BN220" s="406"/>
    </row>
    <row r="221" ht="18.75" customHeight="1">
      <c r="A221" s="390" t="str">
        <f t="shared" si="3"/>
        <v/>
      </c>
      <c r="B221" s="391"/>
      <c r="C221" s="337"/>
      <c r="D221" s="337"/>
      <c r="E221" s="338" t="str">
        <f t="shared" si="8"/>
        <v/>
      </c>
      <c r="F221" s="392"/>
      <c r="G221" s="393"/>
      <c r="H221" s="341" t="str">
        <f t="array" ref="H221">IF(D221="","",XLOOKUP(D221,'Master Data'!K:K,'Master Data'!N:N,"Input in Master Data",0,1))</f>
        <v/>
      </c>
      <c r="I221" s="341" t="str">
        <f t="array" ref="I221">IF(D221="","",XLOOKUP(D221,'Master Data'!K:K,'Master Data'!O:O,"Input in Master Data",0,1))</f>
        <v/>
      </c>
      <c r="J221" s="341" t="str">
        <f t="array" ref="J221">if(V221="","",XLOOKUP(V221,Master[Company],Master[Blow],"Unknown",0,1))</f>
        <v/>
      </c>
      <c r="K221" s="341" t="str">
        <f t="array" ref="K221">if(V221="","",XLOOKUP(V221,Master[Company],Master[Pigging],"Unknown",0,1))</f>
        <v/>
      </c>
      <c r="L221" s="341" t="str">
        <f t="array" ref="L221">if(V221="","",XLOOKUP(V221,Master[Company],Master[Load Method],"Unknown",0,1))</f>
        <v/>
      </c>
      <c r="M221" s="341" t="str">
        <f t="array" ref="M221">if(V221="","",XLOOKUP(V221,Master[Company],Master[Line Distance],"Unknown",0,1))</f>
        <v/>
      </c>
      <c r="N221" s="394"/>
      <c r="O221" s="341"/>
      <c r="P221" s="336"/>
      <c r="Q221" s="341" t="str">
        <f t="array" ref="Q221">if(V221="","",XLOOKUP(V221,Master[Company],Master[Terms],"NA",0,1))</f>
        <v/>
      </c>
      <c r="R221" s="341" t="str">
        <f t="shared" si="9"/>
        <v/>
      </c>
      <c r="S221" s="341" t="str">
        <f t="array" ref="S221">if(V221="","",XLOOKUP(V221,Master[Company],Master[Group],"NA",0,1))</f>
        <v/>
      </c>
      <c r="T221" s="341" t="str">
        <f t="array" ref="T221">if(V221="","",XLOOKUP(V221,Master[Company],Master[Loading Location],"NA",0,1))</f>
        <v/>
      </c>
      <c r="U221" s="341" t="str">
        <f t="array" ref="U221">if(V221="","",XLOOKUP(V221,Master[Company],Master[Acronym],"NA",0,1))</f>
        <v/>
      </c>
      <c r="V221" s="336"/>
      <c r="W221" s="395"/>
      <c r="X221" s="395"/>
      <c r="Y221" s="336" t="str">
        <f t="shared" si="10"/>
        <v/>
      </c>
      <c r="Z221" s="341" t="str">
        <f t="shared" si="11"/>
        <v/>
      </c>
      <c r="AA221" s="336"/>
      <c r="AB221" s="341"/>
      <c r="AC221" s="341"/>
      <c r="AD221" s="394"/>
      <c r="AE221" s="396"/>
      <c r="AF221" s="396"/>
      <c r="AG221" s="396"/>
      <c r="AH221" s="396"/>
      <c r="AI221" s="396"/>
      <c r="AJ221" s="396"/>
      <c r="AK221" s="396"/>
      <c r="AL221" s="397"/>
      <c r="AM221" s="398"/>
      <c r="AN221" s="398"/>
      <c r="AO221" s="398"/>
      <c r="AP221" s="398"/>
      <c r="AQ221" s="398"/>
      <c r="AR221" s="398"/>
      <c r="AS221" s="398"/>
      <c r="AT221" s="398"/>
      <c r="AU221" s="394"/>
      <c r="AV221" s="399"/>
      <c r="AW221" s="306"/>
      <c r="AX221" s="394"/>
      <c r="AY221" s="400"/>
      <c r="AZ221" s="336"/>
      <c r="BA221" s="336"/>
      <c r="BB221" s="336"/>
      <c r="BC221" s="336"/>
      <c r="BD221" s="336"/>
      <c r="BE221" s="401"/>
      <c r="BF221" s="341"/>
      <c r="BG221" s="341"/>
      <c r="BH221" s="402"/>
      <c r="BI221" s="403"/>
      <c r="BJ221" s="404"/>
      <c r="BK221" s="405"/>
      <c r="BL221" s="405"/>
      <c r="BM221" s="405"/>
      <c r="BN221" s="406"/>
    </row>
    <row r="222" ht="18.75" customHeight="1">
      <c r="A222" s="390" t="str">
        <f t="shared" si="3"/>
        <v/>
      </c>
      <c r="B222" s="391"/>
      <c r="C222" s="337"/>
      <c r="D222" s="337"/>
      <c r="E222" s="338" t="str">
        <f t="shared" si="8"/>
        <v/>
      </c>
      <c r="F222" s="392"/>
      <c r="G222" s="393"/>
      <c r="H222" s="341" t="str">
        <f t="array" ref="H222">IF(D222="","",XLOOKUP(D222,'Master Data'!K:K,'Master Data'!N:N,"Input in Master Data",0,1))</f>
        <v/>
      </c>
      <c r="I222" s="341" t="str">
        <f t="array" ref="I222">IF(D222="","",XLOOKUP(D222,'Master Data'!K:K,'Master Data'!O:O,"Input in Master Data",0,1))</f>
        <v/>
      </c>
      <c r="J222" s="341" t="str">
        <f t="array" ref="J222">if(V222="","",XLOOKUP(V222,Master[Company],Master[Blow],"Unknown",0,1))</f>
        <v/>
      </c>
      <c r="K222" s="341" t="str">
        <f t="array" ref="K222">if(V222="","",XLOOKUP(V222,Master[Company],Master[Pigging],"Unknown",0,1))</f>
        <v/>
      </c>
      <c r="L222" s="341" t="str">
        <f t="array" ref="L222">if(V222="","",XLOOKUP(V222,Master[Company],Master[Load Method],"Unknown",0,1))</f>
        <v/>
      </c>
      <c r="M222" s="341" t="str">
        <f t="array" ref="M222">if(V222="","",XLOOKUP(V222,Master[Company],Master[Line Distance],"Unknown",0,1))</f>
        <v/>
      </c>
      <c r="N222" s="394"/>
      <c r="O222" s="341"/>
      <c r="P222" s="336"/>
      <c r="Q222" s="341" t="str">
        <f t="array" ref="Q222">if(V222="","",XLOOKUP(V222,Master[Company],Master[Terms],"NA",0,1))</f>
        <v/>
      </c>
      <c r="R222" s="341" t="str">
        <f t="shared" si="9"/>
        <v/>
      </c>
      <c r="S222" s="341" t="str">
        <f t="array" ref="S222">if(V222="","",XLOOKUP(V222,Master[Company],Master[Group],"NA",0,1))</f>
        <v/>
      </c>
      <c r="T222" s="341" t="str">
        <f t="array" ref="T222">if(V222="","",XLOOKUP(V222,Master[Company],Master[Loading Location],"NA",0,1))</f>
        <v/>
      </c>
      <c r="U222" s="341" t="str">
        <f t="array" ref="U222">if(V222="","",XLOOKUP(V222,Master[Company],Master[Acronym],"NA",0,1))</f>
        <v/>
      </c>
      <c r="V222" s="336"/>
      <c r="W222" s="395"/>
      <c r="X222" s="395"/>
      <c r="Y222" s="336" t="str">
        <f t="shared" si="10"/>
        <v/>
      </c>
      <c r="Z222" s="341" t="str">
        <f t="shared" si="11"/>
        <v/>
      </c>
      <c r="AA222" s="336"/>
      <c r="AB222" s="341"/>
      <c r="AC222" s="341"/>
      <c r="AD222" s="394"/>
      <c r="AE222" s="396"/>
      <c r="AF222" s="396"/>
      <c r="AG222" s="396"/>
      <c r="AH222" s="396"/>
      <c r="AI222" s="396"/>
      <c r="AJ222" s="396"/>
      <c r="AK222" s="396"/>
      <c r="AL222" s="397"/>
      <c r="AM222" s="398"/>
      <c r="AN222" s="398"/>
      <c r="AO222" s="398"/>
      <c r="AP222" s="398"/>
      <c r="AQ222" s="398"/>
      <c r="AR222" s="398"/>
      <c r="AS222" s="398"/>
      <c r="AT222" s="398"/>
      <c r="AU222" s="394"/>
      <c r="AV222" s="399"/>
      <c r="AW222" s="306"/>
      <c r="AX222" s="394"/>
      <c r="AY222" s="400"/>
      <c r="AZ222" s="336"/>
      <c r="BA222" s="336"/>
      <c r="BB222" s="336"/>
      <c r="BC222" s="336"/>
      <c r="BD222" s="336"/>
      <c r="BE222" s="401"/>
      <c r="BF222" s="341"/>
      <c r="BG222" s="341"/>
      <c r="BH222" s="402"/>
      <c r="BI222" s="403"/>
      <c r="BJ222" s="404"/>
      <c r="BK222" s="405"/>
      <c r="BL222" s="405"/>
      <c r="BM222" s="405"/>
      <c r="BN222" s="406"/>
    </row>
    <row r="223" ht="18.75" customHeight="1">
      <c r="A223" s="390" t="str">
        <f t="shared" si="3"/>
        <v/>
      </c>
      <c r="B223" s="391"/>
      <c r="C223" s="337"/>
      <c r="D223" s="337"/>
      <c r="E223" s="338" t="str">
        <f t="shared" si="8"/>
        <v/>
      </c>
      <c r="F223" s="392"/>
      <c r="G223" s="393"/>
      <c r="H223" s="341" t="str">
        <f t="array" ref="H223">IF(D223="","",XLOOKUP(D223,'Master Data'!K:K,'Master Data'!N:N,"Input in Master Data",0,1))</f>
        <v/>
      </c>
      <c r="I223" s="341" t="str">
        <f t="array" ref="I223">IF(D223="","",XLOOKUP(D223,'Master Data'!K:K,'Master Data'!O:O,"Input in Master Data",0,1))</f>
        <v/>
      </c>
      <c r="J223" s="341" t="str">
        <f t="array" ref="J223">if(V223="","",XLOOKUP(V223,Master[Company],Master[Blow],"Unknown",0,1))</f>
        <v/>
      </c>
      <c r="K223" s="341" t="str">
        <f t="array" ref="K223">if(V223="","",XLOOKUP(V223,Master[Company],Master[Pigging],"Unknown",0,1))</f>
        <v/>
      </c>
      <c r="L223" s="341" t="str">
        <f t="array" ref="L223">if(V223="","",XLOOKUP(V223,Master[Company],Master[Load Method],"Unknown",0,1))</f>
        <v/>
      </c>
      <c r="M223" s="341" t="str">
        <f t="array" ref="M223">if(V223="","",XLOOKUP(V223,Master[Company],Master[Line Distance],"Unknown",0,1))</f>
        <v/>
      </c>
      <c r="N223" s="394"/>
      <c r="O223" s="341"/>
      <c r="P223" s="336"/>
      <c r="Q223" s="341" t="str">
        <f t="array" ref="Q223">if(V223="","",XLOOKUP(V223,Master[Company],Master[Terms],"NA",0,1))</f>
        <v/>
      </c>
      <c r="R223" s="341" t="str">
        <f t="shared" si="9"/>
        <v/>
      </c>
      <c r="S223" s="341" t="str">
        <f t="array" ref="S223">if(V223="","",XLOOKUP(V223,Master[Company],Master[Group],"NA",0,1))</f>
        <v/>
      </c>
      <c r="T223" s="341" t="str">
        <f t="array" ref="T223">if(V223="","",XLOOKUP(V223,Master[Company],Master[Loading Location],"NA",0,1))</f>
        <v/>
      </c>
      <c r="U223" s="341" t="str">
        <f t="array" ref="U223">if(V223="","",XLOOKUP(V223,Master[Company],Master[Acronym],"NA",0,1))</f>
        <v/>
      </c>
      <c r="V223" s="336"/>
      <c r="W223" s="395"/>
      <c r="X223" s="395"/>
      <c r="Y223" s="336" t="str">
        <f t="shared" si="10"/>
        <v/>
      </c>
      <c r="Z223" s="341" t="str">
        <f t="shared" si="11"/>
        <v/>
      </c>
      <c r="AA223" s="336"/>
      <c r="AB223" s="341"/>
      <c r="AC223" s="341"/>
      <c r="AD223" s="394"/>
      <c r="AE223" s="396"/>
      <c r="AF223" s="396"/>
      <c r="AG223" s="396"/>
      <c r="AH223" s="396"/>
      <c r="AI223" s="396"/>
      <c r="AJ223" s="396"/>
      <c r="AK223" s="396"/>
      <c r="AL223" s="397"/>
      <c r="AM223" s="398"/>
      <c r="AN223" s="398"/>
      <c r="AO223" s="398"/>
      <c r="AP223" s="398"/>
      <c r="AQ223" s="398"/>
      <c r="AR223" s="398"/>
      <c r="AS223" s="398"/>
      <c r="AT223" s="398"/>
      <c r="AU223" s="394"/>
      <c r="AV223" s="399"/>
      <c r="AW223" s="306"/>
      <c r="AX223" s="394"/>
      <c r="AY223" s="400"/>
      <c r="AZ223" s="336"/>
      <c r="BA223" s="336"/>
      <c r="BB223" s="336"/>
      <c r="BC223" s="336"/>
      <c r="BD223" s="336"/>
      <c r="BE223" s="401"/>
      <c r="BF223" s="341"/>
      <c r="BG223" s="341"/>
      <c r="BH223" s="402"/>
      <c r="BI223" s="403"/>
      <c r="BJ223" s="404"/>
      <c r="BK223" s="405"/>
      <c r="BL223" s="405"/>
      <c r="BM223" s="405"/>
      <c r="BN223" s="406"/>
    </row>
    <row r="224" ht="18.75" customHeight="1">
      <c r="A224" s="390" t="str">
        <f t="shared" si="3"/>
        <v/>
      </c>
      <c r="B224" s="391"/>
      <c r="C224" s="337"/>
      <c r="D224" s="337"/>
      <c r="E224" s="338" t="str">
        <f t="shared" si="8"/>
        <v/>
      </c>
      <c r="F224" s="392"/>
      <c r="G224" s="393"/>
      <c r="H224" s="341" t="str">
        <f t="array" ref="H224">IF(D224="","",XLOOKUP(D224,'Master Data'!K:K,'Master Data'!N:N,"Input in Master Data",0,1))</f>
        <v/>
      </c>
      <c r="I224" s="341" t="str">
        <f t="array" ref="I224">IF(D224="","",XLOOKUP(D224,'Master Data'!K:K,'Master Data'!O:O,"Input in Master Data",0,1))</f>
        <v/>
      </c>
      <c r="J224" s="341" t="str">
        <f t="array" ref="J224">if(V224="","",XLOOKUP(V224,Master[Company],Master[Blow],"Unknown",0,1))</f>
        <v/>
      </c>
      <c r="K224" s="341" t="str">
        <f t="array" ref="K224">if(V224="","",XLOOKUP(V224,Master[Company],Master[Pigging],"Unknown",0,1))</f>
        <v/>
      </c>
      <c r="L224" s="341" t="str">
        <f t="array" ref="L224">if(V224="","",XLOOKUP(V224,Master[Company],Master[Load Method],"Unknown",0,1))</f>
        <v/>
      </c>
      <c r="M224" s="341" t="str">
        <f t="array" ref="M224">if(V224="","",XLOOKUP(V224,Master[Company],Master[Line Distance],"Unknown",0,1))</f>
        <v/>
      </c>
      <c r="N224" s="394"/>
      <c r="O224" s="341"/>
      <c r="P224" s="336"/>
      <c r="Q224" s="341" t="str">
        <f t="array" ref="Q224">if(V224="","",XLOOKUP(V224,Master[Company],Master[Terms],"NA",0,1))</f>
        <v/>
      </c>
      <c r="R224" s="341" t="str">
        <f t="shared" si="9"/>
        <v/>
      </c>
      <c r="S224" s="341" t="str">
        <f t="array" ref="S224">if(V224="","",XLOOKUP(V224,Master[Company],Master[Group],"NA",0,1))</f>
        <v/>
      </c>
      <c r="T224" s="341" t="str">
        <f t="array" ref="T224">if(V224="","",XLOOKUP(V224,Master[Company],Master[Loading Location],"NA",0,1))</f>
        <v/>
      </c>
      <c r="U224" s="341" t="str">
        <f t="array" ref="U224">if(V224="","",XLOOKUP(V224,Master[Company],Master[Acronym],"NA",0,1))</f>
        <v/>
      </c>
      <c r="V224" s="336"/>
      <c r="W224" s="395"/>
      <c r="X224" s="395"/>
      <c r="Y224" s="336" t="str">
        <f t="shared" si="10"/>
        <v/>
      </c>
      <c r="Z224" s="341" t="str">
        <f t="shared" si="11"/>
        <v/>
      </c>
      <c r="AA224" s="336"/>
      <c r="AB224" s="341"/>
      <c r="AC224" s="341"/>
      <c r="AD224" s="394"/>
      <c r="AE224" s="396"/>
      <c r="AF224" s="396"/>
      <c r="AG224" s="396"/>
      <c r="AH224" s="396"/>
      <c r="AI224" s="396"/>
      <c r="AJ224" s="396"/>
      <c r="AK224" s="396"/>
      <c r="AL224" s="397"/>
      <c r="AM224" s="398"/>
      <c r="AN224" s="398"/>
      <c r="AO224" s="398"/>
      <c r="AP224" s="398"/>
      <c r="AQ224" s="398"/>
      <c r="AR224" s="398"/>
      <c r="AS224" s="398"/>
      <c r="AT224" s="398"/>
      <c r="AU224" s="394"/>
      <c r="AV224" s="399"/>
      <c r="AW224" s="306"/>
      <c r="AX224" s="394"/>
      <c r="AY224" s="400"/>
      <c r="AZ224" s="336"/>
      <c r="BA224" s="336"/>
      <c r="BB224" s="336"/>
      <c r="BC224" s="336"/>
      <c r="BD224" s="336"/>
      <c r="BE224" s="401"/>
      <c r="BF224" s="341"/>
      <c r="BG224" s="341"/>
      <c r="BH224" s="402"/>
      <c r="BI224" s="403"/>
      <c r="BJ224" s="404"/>
      <c r="BK224" s="405"/>
      <c r="BL224" s="405"/>
      <c r="BM224" s="405"/>
      <c r="BN224" s="406"/>
    </row>
    <row r="225" ht="18.75" customHeight="1">
      <c r="A225" s="390" t="str">
        <f t="shared" si="3"/>
        <v/>
      </c>
      <c r="B225" s="391"/>
      <c r="C225" s="337"/>
      <c r="D225" s="337"/>
      <c r="E225" s="338" t="str">
        <f t="shared" si="8"/>
        <v/>
      </c>
      <c r="F225" s="392"/>
      <c r="G225" s="393"/>
      <c r="H225" s="341" t="str">
        <f t="array" ref="H225">IF(D225="","",XLOOKUP(D225,'Master Data'!K:K,'Master Data'!N:N,"Input in Master Data",0,1))</f>
        <v/>
      </c>
      <c r="I225" s="341" t="str">
        <f t="array" ref="I225">IF(D225="","",XLOOKUP(D225,'Master Data'!K:K,'Master Data'!O:O,"Input in Master Data",0,1))</f>
        <v/>
      </c>
      <c r="J225" s="341" t="str">
        <f t="array" ref="J225">if(V225="","",XLOOKUP(V225,Master[Company],Master[Blow],"Unknown",0,1))</f>
        <v/>
      </c>
      <c r="K225" s="341" t="str">
        <f t="array" ref="K225">if(V225="","",XLOOKUP(V225,Master[Company],Master[Pigging],"Unknown",0,1))</f>
        <v/>
      </c>
      <c r="L225" s="341" t="str">
        <f t="array" ref="L225">if(V225="","",XLOOKUP(V225,Master[Company],Master[Load Method],"Unknown",0,1))</f>
        <v/>
      </c>
      <c r="M225" s="341" t="str">
        <f t="array" ref="M225">if(V225="","",XLOOKUP(V225,Master[Company],Master[Line Distance],"Unknown",0,1))</f>
        <v/>
      </c>
      <c r="N225" s="394"/>
      <c r="O225" s="341"/>
      <c r="P225" s="336"/>
      <c r="Q225" s="341" t="str">
        <f t="array" ref="Q225">if(V225="","",XLOOKUP(V225,Master[Company],Master[Terms],"NA",0,1))</f>
        <v/>
      </c>
      <c r="R225" s="341" t="str">
        <f t="shared" si="9"/>
        <v/>
      </c>
      <c r="S225" s="341" t="str">
        <f t="array" ref="S225">if(V225="","",XLOOKUP(V225,Master[Company],Master[Group],"NA",0,1))</f>
        <v/>
      </c>
      <c r="T225" s="341" t="str">
        <f t="array" ref="T225">if(V225="","",XLOOKUP(V225,Master[Company],Master[Loading Location],"NA",0,1))</f>
        <v/>
      </c>
      <c r="U225" s="341" t="str">
        <f t="array" ref="U225">if(V225="","",XLOOKUP(V225,Master[Company],Master[Acronym],"NA",0,1))</f>
        <v/>
      </c>
      <c r="V225" s="336"/>
      <c r="W225" s="395"/>
      <c r="X225" s="395"/>
      <c r="Y225" s="336" t="str">
        <f t="shared" si="10"/>
        <v/>
      </c>
      <c r="Z225" s="341" t="str">
        <f t="shared" si="11"/>
        <v/>
      </c>
      <c r="AA225" s="336"/>
      <c r="AB225" s="341"/>
      <c r="AC225" s="341"/>
      <c r="AD225" s="394"/>
      <c r="AE225" s="396"/>
      <c r="AF225" s="396"/>
      <c r="AG225" s="396"/>
      <c r="AH225" s="396"/>
      <c r="AI225" s="396"/>
      <c r="AJ225" s="396"/>
      <c r="AK225" s="396"/>
      <c r="AL225" s="397"/>
      <c r="AM225" s="398"/>
      <c r="AN225" s="398"/>
      <c r="AO225" s="398"/>
      <c r="AP225" s="398"/>
      <c r="AQ225" s="398"/>
      <c r="AR225" s="398"/>
      <c r="AS225" s="398"/>
      <c r="AT225" s="398"/>
      <c r="AU225" s="394"/>
      <c r="AV225" s="399"/>
      <c r="AW225" s="306"/>
      <c r="AX225" s="394"/>
      <c r="AY225" s="400"/>
      <c r="AZ225" s="336"/>
      <c r="BA225" s="336"/>
      <c r="BB225" s="336"/>
      <c r="BC225" s="336"/>
      <c r="BD225" s="336"/>
      <c r="BE225" s="401"/>
      <c r="BF225" s="341"/>
      <c r="BG225" s="341"/>
      <c r="BH225" s="402"/>
      <c r="BI225" s="403"/>
      <c r="BJ225" s="404"/>
      <c r="BK225" s="405"/>
      <c r="BL225" s="405"/>
      <c r="BM225" s="405"/>
      <c r="BN225" s="406"/>
    </row>
    <row r="226" ht="18.75" customHeight="1">
      <c r="A226" s="390" t="str">
        <f t="shared" si="3"/>
        <v/>
      </c>
      <c r="B226" s="391"/>
      <c r="C226" s="337"/>
      <c r="D226" s="337"/>
      <c r="E226" s="338" t="str">
        <f t="shared" si="8"/>
        <v/>
      </c>
      <c r="F226" s="392"/>
      <c r="G226" s="393"/>
      <c r="H226" s="341" t="str">
        <f t="array" ref="H226">IF(D226="","",XLOOKUP(D226,'Master Data'!K:K,'Master Data'!N:N,"Input in Master Data",0,1))</f>
        <v/>
      </c>
      <c r="I226" s="341" t="str">
        <f t="array" ref="I226">IF(D226="","",XLOOKUP(D226,'Master Data'!K:K,'Master Data'!O:O,"Input in Master Data",0,1))</f>
        <v/>
      </c>
      <c r="J226" s="341" t="str">
        <f t="array" ref="J226">if(V226="","",XLOOKUP(V226,Master[Company],Master[Blow],"Unknown",0,1))</f>
        <v/>
      </c>
      <c r="K226" s="341" t="str">
        <f t="array" ref="K226">if(V226="","",XLOOKUP(V226,Master[Company],Master[Pigging],"Unknown",0,1))</f>
        <v/>
      </c>
      <c r="L226" s="341" t="str">
        <f t="array" ref="L226">if(V226="","",XLOOKUP(V226,Master[Company],Master[Load Method],"Unknown",0,1))</f>
        <v/>
      </c>
      <c r="M226" s="341" t="str">
        <f t="array" ref="M226">if(V226="","",XLOOKUP(V226,Master[Company],Master[Line Distance],"Unknown",0,1))</f>
        <v/>
      </c>
      <c r="N226" s="394"/>
      <c r="O226" s="341"/>
      <c r="P226" s="336"/>
      <c r="Q226" s="341" t="str">
        <f t="array" ref="Q226">if(V226="","",XLOOKUP(V226,Master[Company],Master[Terms],"NA",0,1))</f>
        <v/>
      </c>
      <c r="R226" s="341" t="str">
        <f t="shared" si="9"/>
        <v/>
      </c>
      <c r="S226" s="341" t="str">
        <f t="array" ref="S226">if(V226="","",XLOOKUP(V226,Master[Company],Master[Group],"NA",0,1))</f>
        <v/>
      </c>
      <c r="T226" s="341" t="str">
        <f t="array" ref="T226">if(V226="","",XLOOKUP(V226,Master[Company],Master[Loading Location],"NA",0,1))</f>
        <v/>
      </c>
      <c r="U226" s="341" t="str">
        <f t="array" ref="U226">if(V226="","",XLOOKUP(V226,Master[Company],Master[Acronym],"NA",0,1))</f>
        <v/>
      </c>
      <c r="V226" s="336"/>
      <c r="W226" s="395"/>
      <c r="X226" s="395"/>
      <c r="Y226" s="336" t="str">
        <f t="shared" si="10"/>
        <v/>
      </c>
      <c r="Z226" s="341" t="str">
        <f t="shared" si="11"/>
        <v/>
      </c>
      <c r="AA226" s="336"/>
      <c r="AB226" s="341"/>
      <c r="AC226" s="341"/>
      <c r="AD226" s="394"/>
      <c r="AE226" s="396"/>
      <c r="AF226" s="396"/>
      <c r="AG226" s="396"/>
      <c r="AH226" s="396"/>
      <c r="AI226" s="396"/>
      <c r="AJ226" s="396"/>
      <c r="AK226" s="396"/>
      <c r="AL226" s="397"/>
      <c r="AM226" s="398"/>
      <c r="AN226" s="398"/>
      <c r="AO226" s="398"/>
      <c r="AP226" s="398"/>
      <c r="AQ226" s="398"/>
      <c r="AR226" s="398"/>
      <c r="AS226" s="398"/>
      <c r="AT226" s="398"/>
      <c r="AU226" s="394"/>
      <c r="AV226" s="399"/>
      <c r="AW226" s="306"/>
      <c r="AX226" s="394"/>
      <c r="AY226" s="400"/>
      <c r="AZ226" s="336"/>
      <c r="BA226" s="336"/>
      <c r="BB226" s="336"/>
      <c r="BC226" s="336"/>
      <c r="BD226" s="336"/>
      <c r="BE226" s="401"/>
      <c r="BF226" s="341"/>
      <c r="BG226" s="341"/>
      <c r="BH226" s="402"/>
      <c r="BI226" s="403"/>
      <c r="BJ226" s="404"/>
      <c r="BK226" s="405"/>
      <c r="BL226" s="405"/>
      <c r="BM226" s="405"/>
      <c r="BN226" s="406"/>
    </row>
    <row r="227" ht="18.75" customHeight="1">
      <c r="A227" s="390" t="str">
        <f t="shared" si="3"/>
        <v/>
      </c>
      <c r="B227" s="391"/>
      <c r="C227" s="337"/>
      <c r="D227" s="337"/>
      <c r="E227" s="338" t="str">
        <f t="shared" si="8"/>
        <v/>
      </c>
      <c r="F227" s="392"/>
      <c r="G227" s="393"/>
      <c r="H227" s="341" t="str">
        <f t="array" ref="H227">IF(D227="","",XLOOKUP(D227,'Master Data'!K:K,'Master Data'!N:N,"Input in Master Data",0,1))</f>
        <v/>
      </c>
      <c r="I227" s="341" t="str">
        <f t="array" ref="I227">IF(D227="","",XLOOKUP(D227,'Master Data'!K:K,'Master Data'!O:O,"Input in Master Data",0,1))</f>
        <v/>
      </c>
      <c r="J227" s="341" t="str">
        <f t="array" ref="J227">if(V227="","",XLOOKUP(V227,Master[Company],Master[Blow],"Unknown",0,1))</f>
        <v/>
      </c>
      <c r="K227" s="341" t="str">
        <f t="array" ref="K227">if(V227="","",XLOOKUP(V227,Master[Company],Master[Pigging],"Unknown",0,1))</f>
        <v/>
      </c>
      <c r="L227" s="341" t="str">
        <f t="array" ref="L227">if(V227="","",XLOOKUP(V227,Master[Company],Master[Load Method],"Unknown",0,1))</f>
        <v/>
      </c>
      <c r="M227" s="341" t="str">
        <f t="array" ref="M227">if(V227="","",XLOOKUP(V227,Master[Company],Master[Line Distance],"Unknown",0,1))</f>
        <v/>
      </c>
      <c r="N227" s="394"/>
      <c r="O227" s="341"/>
      <c r="P227" s="336"/>
      <c r="Q227" s="341" t="str">
        <f t="array" ref="Q227">if(V227="","",XLOOKUP(V227,Master[Company],Master[Terms],"NA",0,1))</f>
        <v/>
      </c>
      <c r="R227" s="341" t="str">
        <f t="shared" si="9"/>
        <v/>
      </c>
      <c r="S227" s="341" t="str">
        <f t="array" ref="S227">if(V227="","",XLOOKUP(V227,Master[Company],Master[Group],"NA",0,1))</f>
        <v/>
      </c>
      <c r="T227" s="341" t="str">
        <f t="array" ref="T227">if(V227="","",XLOOKUP(V227,Master[Company],Master[Loading Location],"NA",0,1))</f>
        <v/>
      </c>
      <c r="U227" s="341" t="str">
        <f t="array" ref="U227">if(V227="","",XLOOKUP(V227,Master[Company],Master[Acronym],"NA",0,1))</f>
        <v/>
      </c>
      <c r="V227" s="336"/>
      <c r="W227" s="395"/>
      <c r="X227" s="395"/>
      <c r="Y227" s="336" t="str">
        <f t="shared" si="10"/>
        <v/>
      </c>
      <c r="Z227" s="341" t="str">
        <f t="shared" si="11"/>
        <v/>
      </c>
      <c r="AA227" s="336"/>
      <c r="AB227" s="341"/>
      <c r="AC227" s="341"/>
      <c r="AD227" s="394"/>
      <c r="AE227" s="396"/>
      <c r="AF227" s="396"/>
      <c r="AG227" s="396"/>
      <c r="AH227" s="396"/>
      <c r="AI227" s="396"/>
      <c r="AJ227" s="396"/>
      <c r="AK227" s="396"/>
      <c r="AL227" s="397"/>
      <c r="AM227" s="398"/>
      <c r="AN227" s="398"/>
      <c r="AO227" s="398"/>
      <c r="AP227" s="398"/>
      <c r="AQ227" s="398"/>
      <c r="AR227" s="398"/>
      <c r="AS227" s="398"/>
      <c r="AT227" s="398"/>
      <c r="AU227" s="394"/>
      <c r="AV227" s="399"/>
      <c r="AW227" s="306"/>
      <c r="AX227" s="394"/>
      <c r="AY227" s="400"/>
      <c r="AZ227" s="336"/>
      <c r="BA227" s="336"/>
      <c r="BB227" s="336"/>
      <c r="BC227" s="336"/>
      <c r="BD227" s="336"/>
      <c r="BE227" s="401"/>
      <c r="BF227" s="341"/>
      <c r="BG227" s="341"/>
      <c r="BH227" s="402"/>
      <c r="BI227" s="403"/>
      <c r="BJ227" s="404"/>
      <c r="BK227" s="405"/>
      <c r="BL227" s="405"/>
      <c r="BM227" s="405"/>
      <c r="BN227" s="406"/>
    </row>
    <row r="228" ht="18.75" customHeight="1">
      <c r="A228" s="390" t="str">
        <f t="shared" si="3"/>
        <v/>
      </c>
      <c r="B228" s="391"/>
      <c r="C228" s="337"/>
      <c r="D228" s="337"/>
      <c r="E228" s="338" t="str">
        <f t="shared" si="8"/>
        <v/>
      </c>
      <c r="F228" s="392"/>
      <c r="G228" s="393"/>
      <c r="H228" s="341" t="str">
        <f t="array" ref="H228">IF(D228="","",XLOOKUP(D228,'Master Data'!K:K,'Master Data'!N:N,"Input in Master Data",0,1))</f>
        <v/>
      </c>
      <c r="I228" s="341" t="str">
        <f t="array" ref="I228">IF(D228="","",XLOOKUP(D228,'Master Data'!K:K,'Master Data'!O:O,"Input in Master Data",0,1))</f>
        <v/>
      </c>
      <c r="J228" s="341" t="str">
        <f t="array" ref="J228">if(V228="","",XLOOKUP(V228,Master[Company],Master[Blow],"Unknown",0,1))</f>
        <v/>
      </c>
      <c r="K228" s="341" t="str">
        <f t="array" ref="K228">if(V228="","",XLOOKUP(V228,Master[Company],Master[Pigging],"Unknown",0,1))</f>
        <v/>
      </c>
      <c r="L228" s="341" t="str">
        <f t="array" ref="L228">if(V228="","",XLOOKUP(V228,Master[Company],Master[Load Method],"Unknown",0,1))</f>
        <v/>
      </c>
      <c r="M228" s="341" t="str">
        <f t="array" ref="M228">if(V228="","",XLOOKUP(V228,Master[Company],Master[Line Distance],"Unknown",0,1))</f>
        <v/>
      </c>
      <c r="N228" s="394"/>
      <c r="O228" s="341"/>
      <c r="P228" s="336"/>
      <c r="Q228" s="341" t="str">
        <f t="array" ref="Q228">if(V228="","",XLOOKUP(V228,Master[Company],Master[Terms],"NA",0,1))</f>
        <v/>
      </c>
      <c r="R228" s="341" t="str">
        <f t="shared" si="9"/>
        <v/>
      </c>
      <c r="S228" s="341" t="str">
        <f t="array" ref="S228">if(V228="","",XLOOKUP(V228,Master[Company],Master[Group],"NA",0,1))</f>
        <v/>
      </c>
      <c r="T228" s="341" t="str">
        <f t="array" ref="T228">if(V228="","",XLOOKUP(V228,Master[Company],Master[Loading Location],"NA",0,1))</f>
        <v/>
      </c>
      <c r="U228" s="341" t="str">
        <f t="array" ref="U228">if(V228="","",XLOOKUP(V228,Master[Company],Master[Acronym],"NA",0,1))</f>
        <v/>
      </c>
      <c r="V228" s="336"/>
      <c r="W228" s="395"/>
      <c r="X228" s="395"/>
      <c r="Y228" s="336" t="str">
        <f t="shared" si="10"/>
        <v/>
      </c>
      <c r="Z228" s="341" t="str">
        <f t="shared" si="11"/>
        <v/>
      </c>
      <c r="AA228" s="336"/>
      <c r="AB228" s="341"/>
      <c r="AC228" s="341"/>
      <c r="AD228" s="394"/>
      <c r="AE228" s="396"/>
      <c r="AF228" s="396"/>
      <c r="AG228" s="396"/>
      <c r="AH228" s="396"/>
      <c r="AI228" s="396"/>
      <c r="AJ228" s="396"/>
      <c r="AK228" s="396"/>
      <c r="AL228" s="397"/>
      <c r="AM228" s="398"/>
      <c r="AN228" s="398"/>
      <c r="AO228" s="398"/>
      <c r="AP228" s="398"/>
      <c r="AQ228" s="398"/>
      <c r="AR228" s="398"/>
      <c r="AS228" s="398"/>
      <c r="AT228" s="398"/>
      <c r="AU228" s="394"/>
      <c r="AV228" s="399"/>
      <c r="AW228" s="306"/>
      <c r="AX228" s="394"/>
      <c r="AY228" s="400"/>
      <c r="AZ228" s="336"/>
      <c r="BA228" s="336"/>
      <c r="BB228" s="336"/>
      <c r="BC228" s="336"/>
      <c r="BD228" s="336"/>
      <c r="BE228" s="401"/>
      <c r="BF228" s="341"/>
      <c r="BG228" s="341"/>
      <c r="BH228" s="402"/>
      <c r="BI228" s="403"/>
      <c r="BJ228" s="404"/>
      <c r="BK228" s="405"/>
      <c r="BL228" s="405"/>
      <c r="BM228" s="405"/>
      <c r="BN228" s="406"/>
    </row>
    <row r="229" ht="18.75" customHeight="1">
      <c r="A229" s="390" t="str">
        <f t="shared" si="3"/>
        <v/>
      </c>
      <c r="B229" s="391"/>
      <c r="C229" s="337"/>
      <c r="D229" s="337"/>
      <c r="E229" s="338" t="str">
        <f t="shared" si="8"/>
        <v/>
      </c>
      <c r="F229" s="392"/>
      <c r="G229" s="393"/>
      <c r="H229" s="341" t="str">
        <f t="array" ref="H229">IF(D229="","",XLOOKUP(D229,'Master Data'!K:K,'Master Data'!N:N,"Input in Master Data",0,1))</f>
        <v/>
      </c>
      <c r="I229" s="341" t="str">
        <f t="array" ref="I229">IF(D229="","",XLOOKUP(D229,'Master Data'!K:K,'Master Data'!O:O,"Input in Master Data",0,1))</f>
        <v/>
      </c>
      <c r="J229" s="341" t="str">
        <f t="array" ref="J229">if(V229="","",XLOOKUP(V229,Master[Company],Master[Blow],"Unknown",0,1))</f>
        <v/>
      </c>
      <c r="K229" s="341" t="str">
        <f t="array" ref="K229">if(V229="","",XLOOKUP(V229,Master[Company],Master[Pigging],"Unknown",0,1))</f>
        <v/>
      </c>
      <c r="L229" s="341" t="str">
        <f t="array" ref="L229">if(V229="","",XLOOKUP(V229,Master[Company],Master[Load Method],"Unknown",0,1))</f>
        <v/>
      </c>
      <c r="M229" s="341" t="str">
        <f t="array" ref="M229">if(V229="","",XLOOKUP(V229,Master[Company],Master[Line Distance],"Unknown",0,1))</f>
        <v/>
      </c>
      <c r="N229" s="394"/>
      <c r="O229" s="341"/>
      <c r="P229" s="336"/>
      <c r="Q229" s="341" t="str">
        <f t="array" ref="Q229">if(V229="","",XLOOKUP(V229,Master[Company],Master[Terms],"NA",0,1))</f>
        <v/>
      </c>
      <c r="R229" s="341" t="str">
        <f t="shared" si="9"/>
        <v/>
      </c>
      <c r="S229" s="341" t="str">
        <f t="array" ref="S229">if(V229="","",XLOOKUP(V229,Master[Company],Master[Group],"NA",0,1))</f>
        <v/>
      </c>
      <c r="T229" s="341" t="str">
        <f t="array" ref="T229">if(V229="","",XLOOKUP(V229,Master[Company],Master[Loading Location],"NA",0,1))</f>
        <v/>
      </c>
      <c r="U229" s="341" t="str">
        <f t="array" ref="U229">if(V229="","",XLOOKUP(V229,Master[Company],Master[Acronym],"NA",0,1))</f>
        <v/>
      </c>
      <c r="V229" s="336"/>
      <c r="W229" s="395"/>
      <c r="X229" s="395"/>
      <c r="Y229" s="336" t="str">
        <f t="shared" si="10"/>
        <v/>
      </c>
      <c r="Z229" s="341" t="str">
        <f t="shared" si="11"/>
        <v/>
      </c>
      <c r="AA229" s="336"/>
      <c r="AB229" s="341"/>
      <c r="AC229" s="341"/>
      <c r="AD229" s="394"/>
      <c r="AE229" s="396"/>
      <c r="AF229" s="396"/>
      <c r="AG229" s="396"/>
      <c r="AH229" s="396"/>
      <c r="AI229" s="396"/>
      <c r="AJ229" s="396"/>
      <c r="AK229" s="396"/>
      <c r="AL229" s="397"/>
      <c r="AM229" s="398"/>
      <c r="AN229" s="398"/>
      <c r="AO229" s="398"/>
      <c r="AP229" s="398"/>
      <c r="AQ229" s="398"/>
      <c r="AR229" s="398"/>
      <c r="AS229" s="398"/>
      <c r="AT229" s="398"/>
      <c r="AU229" s="394"/>
      <c r="AV229" s="399"/>
      <c r="AW229" s="306"/>
      <c r="AX229" s="394"/>
      <c r="AY229" s="400"/>
      <c r="AZ229" s="336"/>
      <c r="BA229" s="336"/>
      <c r="BB229" s="336"/>
      <c r="BC229" s="336"/>
      <c r="BD229" s="336"/>
      <c r="BE229" s="401"/>
      <c r="BF229" s="341"/>
      <c r="BG229" s="341"/>
      <c r="BH229" s="402"/>
      <c r="BI229" s="403"/>
      <c r="BJ229" s="404"/>
      <c r="BK229" s="405"/>
      <c r="BL229" s="405"/>
      <c r="BM229" s="405"/>
      <c r="BN229" s="406"/>
    </row>
    <row r="230" ht="18.75" customHeight="1">
      <c r="A230" s="390" t="str">
        <f t="shared" si="3"/>
        <v/>
      </c>
      <c r="B230" s="391"/>
      <c r="C230" s="337"/>
      <c r="D230" s="337"/>
      <c r="E230" s="338" t="str">
        <f t="shared" si="8"/>
        <v/>
      </c>
      <c r="F230" s="392"/>
      <c r="G230" s="393"/>
      <c r="H230" s="341" t="str">
        <f t="array" ref="H230">IF(D230="","",XLOOKUP(D230,'Master Data'!K:K,'Master Data'!N:N,"Input in Master Data",0,1))</f>
        <v/>
      </c>
      <c r="I230" s="341" t="str">
        <f t="array" ref="I230">IF(D230="","",XLOOKUP(D230,'Master Data'!K:K,'Master Data'!O:O,"Input in Master Data",0,1))</f>
        <v/>
      </c>
      <c r="J230" s="341" t="str">
        <f t="array" ref="J230">if(V230="","",XLOOKUP(V230,Master[Company],Master[Blow],"Unknown",0,1))</f>
        <v/>
      </c>
      <c r="K230" s="341" t="str">
        <f t="array" ref="K230">if(V230="","",XLOOKUP(V230,Master[Company],Master[Pigging],"Unknown",0,1))</f>
        <v/>
      </c>
      <c r="L230" s="341" t="str">
        <f t="array" ref="L230">if(V230="","",XLOOKUP(V230,Master[Company],Master[Load Method],"Unknown",0,1))</f>
        <v/>
      </c>
      <c r="M230" s="341" t="str">
        <f t="array" ref="M230">if(V230="","",XLOOKUP(V230,Master[Company],Master[Line Distance],"Unknown",0,1))</f>
        <v/>
      </c>
      <c r="N230" s="394"/>
      <c r="O230" s="341"/>
      <c r="P230" s="336"/>
      <c r="Q230" s="341" t="str">
        <f t="array" ref="Q230">if(V230="","",XLOOKUP(V230,Master[Company],Master[Terms],"NA",0,1))</f>
        <v/>
      </c>
      <c r="R230" s="341" t="str">
        <f t="shared" si="9"/>
        <v/>
      </c>
      <c r="S230" s="341" t="str">
        <f t="array" ref="S230">if(V230="","",XLOOKUP(V230,Master[Company],Master[Group],"NA",0,1))</f>
        <v/>
      </c>
      <c r="T230" s="341" t="str">
        <f t="array" ref="T230">if(V230="","",XLOOKUP(V230,Master[Company],Master[Loading Location],"NA",0,1))</f>
        <v/>
      </c>
      <c r="U230" s="341" t="str">
        <f t="array" ref="U230">if(V230="","",XLOOKUP(V230,Master[Company],Master[Acronym],"NA",0,1))</f>
        <v/>
      </c>
      <c r="V230" s="336"/>
      <c r="W230" s="395"/>
      <c r="X230" s="395"/>
      <c r="Y230" s="336" t="str">
        <f t="shared" si="10"/>
        <v/>
      </c>
      <c r="Z230" s="341" t="str">
        <f t="shared" si="11"/>
        <v/>
      </c>
      <c r="AA230" s="336"/>
      <c r="AB230" s="341"/>
      <c r="AC230" s="341"/>
      <c r="AD230" s="394"/>
      <c r="AE230" s="396"/>
      <c r="AF230" s="396"/>
      <c r="AG230" s="396"/>
      <c r="AH230" s="396"/>
      <c r="AI230" s="396"/>
      <c r="AJ230" s="396"/>
      <c r="AK230" s="396"/>
      <c r="AL230" s="397"/>
      <c r="AM230" s="398"/>
      <c r="AN230" s="398"/>
      <c r="AO230" s="398"/>
      <c r="AP230" s="398"/>
      <c r="AQ230" s="398"/>
      <c r="AR230" s="398"/>
      <c r="AS230" s="398"/>
      <c r="AT230" s="398"/>
      <c r="AU230" s="394"/>
      <c r="AV230" s="399"/>
      <c r="AW230" s="306"/>
      <c r="AX230" s="394"/>
      <c r="AY230" s="400"/>
      <c r="AZ230" s="336"/>
      <c r="BA230" s="336"/>
      <c r="BB230" s="336"/>
      <c r="BC230" s="336"/>
      <c r="BD230" s="336"/>
      <c r="BE230" s="401"/>
      <c r="BF230" s="341"/>
      <c r="BG230" s="341"/>
      <c r="BH230" s="402"/>
      <c r="BI230" s="403"/>
      <c r="BJ230" s="404"/>
      <c r="BK230" s="405"/>
      <c r="BL230" s="405"/>
      <c r="BM230" s="405"/>
      <c r="BN230" s="406"/>
    </row>
    <row r="231" ht="18.75" customHeight="1">
      <c r="A231" s="390" t="str">
        <f t="shared" si="3"/>
        <v/>
      </c>
      <c r="B231" s="391"/>
      <c r="C231" s="337"/>
      <c r="D231" s="337"/>
      <c r="E231" s="338" t="str">
        <f t="shared" si="8"/>
        <v/>
      </c>
      <c r="F231" s="392"/>
      <c r="G231" s="393"/>
      <c r="H231" s="341" t="str">
        <f t="array" ref="H231">IF(D231="","",XLOOKUP(D231,'Master Data'!K:K,'Master Data'!N:N,"Input in Master Data",0,1))</f>
        <v/>
      </c>
      <c r="I231" s="341" t="str">
        <f t="array" ref="I231">IF(D231="","",XLOOKUP(D231,'Master Data'!K:K,'Master Data'!O:O,"Input in Master Data",0,1))</f>
        <v/>
      </c>
      <c r="J231" s="341" t="str">
        <f t="array" ref="J231">if(V231="","",XLOOKUP(V231,Master[Company],Master[Blow],"Unknown",0,1))</f>
        <v/>
      </c>
      <c r="K231" s="341" t="str">
        <f t="array" ref="K231">if(V231="","",XLOOKUP(V231,Master[Company],Master[Pigging],"Unknown",0,1))</f>
        <v/>
      </c>
      <c r="L231" s="341" t="str">
        <f t="array" ref="L231">if(V231="","",XLOOKUP(V231,Master[Company],Master[Load Method],"Unknown",0,1))</f>
        <v/>
      </c>
      <c r="M231" s="341" t="str">
        <f t="array" ref="M231">if(V231="","",XLOOKUP(V231,Master[Company],Master[Line Distance],"Unknown",0,1))</f>
        <v/>
      </c>
      <c r="N231" s="394"/>
      <c r="O231" s="341"/>
      <c r="P231" s="336"/>
      <c r="Q231" s="341" t="str">
        <f t="array" ref="Q231">if(V231="","",XLOOKUP(V231,Master[Company],Master[Terms],"NA",0,1))</f>
        <v/>
      </c>
      <c r="R231" s="341" t="str">
        <f t="shared" si="9"/>
        <v/>
      </c>
      <c r="S231" s="341" t="str">
        <f t="array" ref="S231">if(V231="","",XLOOKUP(V231,Master[Company],Master[Group],"NA",0,1))</f>
        <v/>
      </c>
      <c r="T231" s="341" t="str">
        <f t="array" ref="T231">if(V231="","",XLOOKUP(V231,Master[Company],Master[Loading Location],"NA",0,1))</f>
        <v/>
      </c>
      <c r="U231" s="341" t="str">
        <f t="array" ref="U231">if(V231="","",XLOOKUP(V231,Master[Company],Master[Acronym],"NA",0,1))</f>
        <v/>
      </c>
      <c r="V231" s="336"/>
      <c r="W231" s="395"/>
      <c r="X231" s="395"/>
      <c r="Y231" s="336" t="str">
        <f t="shared" si="10"/>
        <v/>
      </c>
      <c r="Z231" s="341" t="str">
        <f t="shared" si="11"/>
        <v/>
      </c>
      <c r="AA231" s="336"/>
      <c r="AB231" s="341"/>
      <c r="AC231" s="341"/>
      <c r="AD231" s="394"/>
      <c r="AE231" s="396"/>
      <c r="AF231" s="396"/>
      <c r="AG231" s="396"/>
      <c r="AH231" s="396"/>
      <c r="AI231" s="396"/>
      <c r="AJ231" s="396"/>
      <c r="AK231" s="396"/>
      <c r="AL231" s="397"/>
      <c r="AM231" s="398"/>
      <c r="AN231" s="398"/>
      <c r="AO231" s="398"/>
      <c r="AP231" s="398"/>
      <c r="AQ231" s="398"/>
      <c r="AR231" s="398"/>
      <c r="AS231" s="398"/>
      <c r="AT231" s="398"/>
      <c r="AU231" s="394"/>
      <c r="AV231" s="399"/>
      <c r="AW231" s="306"/>
      <c r="AX231" s="394"/>
      <c r="AY231" s="400"/>
      <c r="AZ231" s="336"/>
      <c r="BA231" s="336"/>
      <c r="BB231" s="336"/>
      <c r="BC231" s="336"/>
      <c r="BD231" s="336"/>
      <c r="BE231" s="401"/>
      <c r="BF231" s="341"/>
      <c r="BG231" s="341"/>
      <c r="BH231" s="402"/>
      <c r="BI231" s="403"/>
      <c r="BJ231" s="404"/>
      <c r="BK231" s="405"/>
      <c r="BL231" s="405"/>
      <c r="BM231" s="405"/>
      <c r="BN231" s="406"/>
    </row>
    <row r="232" ht="18.75" customHeight="1">
      <c r="A232" s="390" t="str">
        <f t="shared" si="3"/>
        <v/>
      </c>
      <c r="B232" s="391"/>
      <c r="C232" s="337"/>
      <c r="D232" s="337"/>
      <c r="E232" s="338" t="str">
        <f t="shared" si="8"/>
        <v/>
      </c>
      <c r="F232" s="392"/>
      <c r="G232" s="393"/>
      <c r="H232" s="341" t="str">
        <f t="array" ref="H232">IF(D232="","",XLOOKUP(D232,'Master Data'!K:K,'Master Data'!N:N,"Input in Master Data",0,1))</f>
        <v/>
      </c>
      <c r="I232" s="341" t="str">
        <f t="array" ref="I232">IF(D232="","",XLOOKUP(D232,'Master Data'!K:K,'Master Data'!O:O,"Input in Master Data",0,1))</f>
        <v/>
      </c>
      <c r="J232" s="341" t="str">
        <f t="array" ref="J232">if(V232="","",XLOOKUP(V232,Master[Company],Master[Blow],"Unknown",0,1))</f>
        <v/>
      </c>
      <c r="K232" s="341" t="str">
        <f t="array" ref="K232">if(V232="","",XLOOKUP(V232,Master[Company],Master[Pigging],"Unknown",0,1))</f>
        <v/>
      </c>
      <c r="L232" s="341" t="str">
        <f t="array" ref="L232">if(V232="","",XLOOKUP(V232,Master[Company],Master[Load Method],"Unknown",0,1))</f>
        <v/>
      </c>
      <c r="M232" s="341" t="str">
        <f t="array" ref="M232">if(V232="","",XLOOKUP(V232,Master[Company],Master[Line Distance],"Unknown",0,1))</f>
        <v/>
      </c>
      <c r="N232" s="394"/>
      <c r="O232" s="341"/>
      <c r="P232" s="336"/>
      <c r="Q232" s="341" t="str">
        <f t="array" ref="Q232">if(V232="","",XLOOKUP(V232,Master[Company],Master[Terms],"NA",0,1))</f>
        <v/>
      </c>
      <c r="R232" s="341" t="str">
        <f t="shared" si="9"/>
        <v/>
      </c>
      <c r="S232" s="341" t="str">
        <f t="array" ref="S232">if(V232="","",XLOOKUP(V232,Master[Company],Master[Group],"NA",0,1))</f>
        <v/>
      </c>
      <c r="T232" s="341" t="str">
        <f t="array" ref="T232">if(V232="","",XLOOKUP(V232,Master[Company],Master[Loading Location],"NA",0,1))</f>
        <v/>
      </c>
      <c r="U232" s="341" t="str">
        <f t="array" ref="U232">if(V232="","",XLOOKUP(V232,Master[Company],Master[Acronym],"NA",0,1))</f>
        <v/>
      </c>
      <c r="V232" s="336"/>
      <c r="W232" s="395"/>
      <c r="X232" s="395"/>
      <c r="Y232" s="336" t="str">
        <f t="shared" si="10"/>
        <v/>
      </c>
      <c r="Z232" s="341" t="str">
        <f t="shared" si="11"/>
        <v/>
      </c>
      <c r="AA232" s="336"/>
      <c r="AB232" s="341"/>
      <c r="AC232" s="341"/>
      <c r="AD232" s="394"/>
      <c r="AE232" s="396"/>
      <c r="AF232" s="396"/>
      <c r="AG232" s="396"/>
      <c r="AH232" s="396"/>
      <c r="AI232" s="396"/>
      <c r="AJ232" s="396"/>
      <c r="AK232" s="396"/>
      <c r="AL232" s="397"/>
      <c r="AM232" s="398"/>
      <c r="AN232" s="398"/>
      <c r="AO232" s="398"/>
      <c r="AP232" s="398"/>
      <c r="AQ232" s="398"/>
      <c r="AR232" s="398"/>
      <c r="AS232" s="398"/>
      <c r="AT232" s="398"/>
      <c r="AU232" s="394"/>
      <c r="AV232" s="399"/>
      <c r="AW232" s="306"/>
      <c r="AX232" s="394"/>
      <c r="AY232" s="400"/>
      <c r="AZ232" s="336"/>
      <c r="BA232" s="336"/>
      <c r="BB232" s="336"/>
      <c r="BC232" s="336"/>
      <c r="BD232" s="336"/>
      <c r="BE232" s="401"/>
      <c r="BF232" s="341"/>
      <c r="BG232" s="341"/>
      <c r="BH232" s="402"/>
      <c r="BI232" s="403"/>
      <c r="BJ232" s="404"/>
      <c r="BK232" s="405"/>
      <c r="BL232" s="405"/>
      <c r="BM232" s="405"/>
      <c r="BN232" s="406"/>
    </row>
    <row r="233" ht="18.75" customHeight="1">
      <c r="A233" s="390" t="str">
        <f t="shared" si="3"/>
        <v/>
      </c>
      <c r="B233" s="391"/>
      <c r="C233" s="337"/>
      <c r="D233" s="337"/>
      <c r="E233" s="338" t="str">
        <f t="shared" si="8"/>
        <v/>
      </c>
      <c r="F233" s="392"/>
      <c r="G233" s="393"/>
      <c r="H233" s="341" t="str">
        <f t="array" ref="H233">IF(D233="","",XLOOKUP(D233,'Master Data'!K:K,'Master Data'!N:N,"Input in Master Data",0,1))</f>
        <v/>
      </c>
      <c r="I233" s="341" t="str">
        <f t="array" ref="I233">IF(D233="","",XLOOKUP(D233,'Master Data'!K:K,'Master Data'!O:O,"Input in Master Data",0,1))</f>
        <v/>
      </c>
      <c r="J233" s="341" t="str">
        <f t="array" ref="J233">if(V233="","",XLOOKUP(V233,Master[Company],Master[Blow],"Unknown",0,1))</f>
        <v/>
      </c>
      <c r="K233" s="341" t="str">
        <f t="array" ref="K233">if(V233="","",XLOOKUP(V233,Master[Company],Master[Pigging],"Unknown",0,1))</f>
        <v/>
      </c>
      <c r="L233" s="341" t="str">
        <f t="array" ref="L233">if(V233="","",XLOOKUP(V233,Master[Company],Master[Load Method],"Unknown",0,1))</f>
        <v/>
      </c>
      <c r="M233" s="341" t="str">
        <f t="array" ref="M233">if(V233="","",XLOOKUP(V233,Master[Company],Master[Line Distance],"Unknown",0,1))</f>
        <v/>
      </c>
      <c r="N233" s="394"/>
      <c r="O233" s="341"/>
      <c r="P233" s="336"/>
      <c r="Q233" s="341" t="str">
        <f t="array" ref="Q233">if(V233="","",XLOOKUP(V233,Master[Company],Master[Terms],"NA",0,1))</f>
        <v/>
      </c>
      <c r="R233" s="341" t="str">
        <f t="shared" si="9"/>
        <v/>
      </c>
      <c r="S233" s="341" t="str">
        <f t="array" ref="S233">if(V233="","",XLOOKUP(V233,Master[Company],Master[Group],"NA",0,1))</f>
        <v/>
      </c>
      <c r="T233" s="341" t="str">
        <f t="array" ref="T233">if(V233="","",XLOOKUP(V233,Master[Company],Master[Loading Location],"NA",0,1))</f>
        <v/>
      </c>
      <c r="U233" s="341" t="str">
        <f t="array" ref="U233">if(V233="","",XLOOKUP(V233,Master[Company],Master[Acronym],"NA",0,1))</f>
        <v/>
      </c>
      <c r="V233" s="336"/>
      <c r="W233" s="395"/>
      <c r="X233" s="395"/>
      <c r="Y233" s="336" t="str">
        <f t="shared" si="10"/>
        <v/>
      </c>
      <c r="Z233" s="341" t="str">
        <f t="shared" si="11"/>
        <v/>
      </c>
      <c r="AA233" s="336"/>
      <c r="AB233" s="341"/>
      <c r="AC233" s="341"/>
      <c r="AD233" s="394"/>
      <c r="AE233" s="396"/>
      <c r="AF233" s="396"/>
      <c r="AG233" s="396"/>
      <c r="AH233" s="396"/>
      <c r="AI233" s="396"/>
      <c r="AJ233" s="396"/>
      <c r="AK233" s="396"/>
      <c r="AL233" s="397"/>
      <c r="AM233" s="398"/>
      <c r="AN233" s="398"/>
      <c r="AO233" s="398"/>
      <c r="AP233" s="398"/>
      <c r="AQ233" s="398"/>
      <c r="AR233" s="398"/>
      <c r="AS233" s="398"/>
      <c r="AT233" s="398"/>
      <c r="AU233" s="394"/>
      <c r="AV233" s="399"/>
      <c r="AW233" s="306"/>
      <c r="AX233" s="394"/>
      <c r="AY233" s="400"/>
      <c r="AZ233" s="336"/>
      <c r="BA233" s="336"/>
      <c r="BB233" s="336"/>
      <c r="BC233" s="336"/>
      <c r="BD233" s="336"/>
      <c r="BE233" s="401"/>
      <c r="BF233" s="341"/>
      <c r="BG233" s="341"/>
      <c r="BH233" s="402"/>
      <c r="BI233" s="403"/>
      <c r="BJ233" s="404"/>
      <c r="BK233" s="405"/>
      <c r="BL233" s="405"/>
      <c r="BM233" s="405"/>
      <c r="BN233" s="406"/>
    </row>
    <row r="234" ht="18.75" customHeight="1">
      <c r="A234" s="390" t="str">
        <f t="shared" si="3"/>
        <v/>
      </c>
      <c r="B234" s="391"/>
      <c r="C234" s="337"/>
      <c r="D234" s="337"/>
      <c r="E234" s="338" t="str">
        <f t="shared" si="8"/>
        <v/>
      </c>
      <c r="F234" s="392"/>
      <c r="G234" s="393"/>
      <c r="H234" s="341" t="str">
        <f t="array" ref="H234">IF(D234="","",XLOOKUP(D234,'Master Data'!K:K,'Master Data'!N:N,"Input in Master Data",0,1))</f>
        <v/>
      </c>
      <c r="I234" s="341" t="str">
        <f t="array" ref="I234">IF(D234="","",XLOOKUP(D234,'Master Data'!K:K,'Master Data'!O:O,"Input in Master Data",0,1))</f>
        <v/>
      </c>
      <c r="J234" s="341" t="str">
        <f t="array" ref="J234">if(V234="","",XLOOKUP(V234,Master[Company],Master[Blow],"Unknown",0,1))</f>
        <v/>
      </c>
      <c r="K234" s="341" t="str">
        <f t="array" ref="K234">if(V234="","",XLOOKUP(V234,Master[Company],Master[Pigging],"Unknown",0,1))</f>
        <v/>
      </c>
      <c r="L234" s="341" t="str">
        <f t="array" ref="L234">if(V234="","",XLOOKUP(V234,Master[Company],Master[Load Method],"Unknown",0,1))</f>
        <v/>
      </c>
      <c r="M234" s="341" t="str">
        <f t="array" ref="M234">if(V234="","",XLOOKUP(V234,Master[Company],Master[Line Distance],"Unknown",0,1))</f>
        <v/>
      </c>
      <c r="N234" s="394"/>
      <c r="O234" s="341"/>
      <c r="P234" s="336"/>
      <c r="Q234" s="341" t="str">
        <f t="array" ref="Q234">if(V234="","",XLOOKUP(V234,Master[Company],Master[Terms],"NA",0,1))</f>
        <v/>
      </c>
      <c r="R234" s="341" t="str">
        <f t="shared" si="9"/>
        <v/>
      </c>
      <c r="S234" s="341" t="str">
        <f t="array" ref="S234">if(V234="","",XLOOKUP(V234,Master[Company],Master[Group],"NA",0,1))</f>
        <v/>
      </c>
      <c r="T234" s="341" t="str">
        <f t="array" ref="T234">if(V234="","",XLOOKUP(V234,Master[Company],Master[Loading Location],"NA",0,1))</f>
        <v/>
      </c>
      <c r="U234" s="341" t="str">
        <f t="array" ref="U234">if(V234="","",XLOOKUP(V234,Master[Company],Master[Acronym],"NA",0,1))</f>
        <v/>
      </c>
      <c r="V234" s="336"/>
      <c r="W234" s="395"/>
      <c r="X234" s="395"/>
      <c r="Y234" s="336" t="str">
        <f t="shared" si="10"/>
        <v/>
      </c>
      <c r="Z234" s="341" t="str">
        <f t="shared" si="11"/>
        <v/>
      </c>
      <c r="AA234" s="336"/>
      <c r="AB234" s="341"/>
      <c r="AC234" s="341"/>
      <c r="AD234" s="394"/>
      <c r="AE234" s="396"/>
      <c r="AF234" s="396"/>
      <c r="AG234" s="396"/>
      <c r="AH234" s="396"/>
      <c r="AI234" s="396"/>
      <c r="AJ234" s="396"/>
      <c r="AK234" s="396"/>
      <c r="AL234" s="397"/>
      <c r="AM234" s="398"/>
      <c r="AN234" s="398"/>
      <c r="AO234" s="398"/>
      <c r="AP234" s="398"/>
      <c r="AQ234" s="398"/>
      <c r="AR234" s="398"/>
      <c r="AS234" s="398"/>
      <c r="AT234" s="398"/>
      <c r="AU234" s="394"/>
      <c r="AV234" s="399"/>
      <c r="AW234" s="306"/>
      <c r="AX234" s="394"/>
      <c r="AY234" s="400"/>
      <c r="AZ234" s="336"/>
      <c r="BA234" s="336"/>
      <c r="BB234" s="336"/>
      <c r="BC234" s="336"/>
      <c r="BD234" s="336"/>
      <c r="BE234" s="401"/>
      <c r="BF234" s="341"/>
      <c r="BG234" s="341"/>
      <c r="BH234" s="402"/>
      <c r="BI234" s="403"/>
      <c r="BJ234" s="404"/>
      <c r="BK234" s="405"/>
      <c r="BL234" s="405"/>
      <c r="BM234" s="405"/>
      <c r="BN234" s="406"/>
    </row>
    <row r="235" ht="18.75" customHeight="1">
      <c r="A235" s="390" t="str">
        <f t="shared" si="3"/>
        <v/>
      </c>
      <c r="B235" s="391"/>
      <c r="C235" s="337"/>
      <c r="D235" s="337"/>
      <c r="E235" s="338" t="str">
        <f t="shared" si="8"/>
        <v/>
      </c>
      <c r="F235" s="392"/>
      <c r="G235" s="393"/>
      <c r="H235" s="341" t="str">
        <f t="array" ref="H235">IF(D235="","",XLOOKUP(D235,'Master Data'!K:K,'Master Data'!N:N,"Input in Master Data",0,1))</f>
        <v/>
      </c>
      <c r="I235" s="341" t="str">
        <f t="array" ref="I235">IF(D235="","",XLOOKUP(D235,'Master Data'!K:K,'Master Data'!O:O,"Input in Master Data",0,1))</f>
        <v/>
      </c>
      <c r="J235" s="341" t="str">
        <f t="array" ref="J235">if(V235="","",XLOOKUP(V235,Master[Company],Master[Blow],"Unknown",0,1))</f>
        <v/>
      </c>
      <c r="K235" s="341" t="str">
        <f t="array" ref="K235">if(V235="","",XLOOKUP(V235,Master[Company],Master[Pigging],"Unknown",0,1))</f>
        <v/>
      </c>
      <c r="L235" s="341" t="str">
        <f t="array" ref="L235">if(V235="","",XLOOKUP(V235,Master[Company],Master[Load Method],"Unknown",0,1))</f>
        <v/>
      </c>
      <c r="M235" s="341" t="str">
        <f t="array" ref="M235">if(V235="","",XLOOKUP(V235,Master[Company],Master[Line Distance],"Unknown",0,1))</f>
        <v/>
      </c>
      <c r="N235" s="394"/>
      <c r="O235" s="341"/>
      <c r="P235" s="336"/>
      <c r="Q235" s="341" t="str">
        <f t="array" ref="Q235">if(V235="","",XLOOKUP(V235,Master[Company],Master[Terms],"NA",0,1))</f>
        <v/>
      </c>
      <c r="R235" s="341" t="str">
        <f t="shared" si="9"/>
        <v/>
      </c>
      <c r="S235" s="341" t="str">
        <f t="array" ref="S235">if(V235="","",XLOOKUP(V235,Master[Company],Master[Group],"NA",0,1))</f>
        <v/>
      </c>
      <c r="T235" s="341" t="str">
        <f t="array" ref="T235">if(V235="","",XLOOKUP(V235,Master[Company],Master[Loading Location],"NA",0,1))</f>
        <v/>
      </c>
      <c r="U235" s="341" t="str">
        <f t="array" ref="U235">if(V235="","",XLOOKUP(V235,Master[Company],Master[Acronym],"NA",0,1))</f>
        <v/>
      </c>
      <c r="V235" s="336"/>
      <c r="W235" s="395"/>
      <c r="X235" s="395"/>
      <c r="Y235" s="336" t="str">
        <f t="shared" si="10"/>
        <v/>
      </c>
      <c r="Z235" s="341" t="str">
        <f t="shared" si="11"/>
        <v/>
      </c>
      <c r="AA235" s="336"/>
      <c r="AB235" s="341"/>
      <c r="AC235" s="341"/>
      <c r="AD235" s="394"/>
      <c r="AE235" s="396"/>
      <c r="AF235" s="396"/>
      <c r="AG235" s="396"/>
      <c r="AH235" s="396"/>
      <c r="AI235" s="396"/>
      <c r="AJ235" s="396"/>
      <c r="AK235" s="396"/>
      <c r="AL235" s="397"/>
      <c r="AM235" s="398"/>
      <c r="AN235" s="398"/>
      <c r="AO235" s="398"/>
      <c r="AP235" s="398"/>
      <c r="AQ235" s="398"/>
      <c r="AR235" s="398"/>
      <c r="AS235" s="398"/>
      <c r="AT235" s="398"/>
      <c r="AU235" s="394"/>
      <c r="AV235" s="399"/>
      <c r="AW235" s="306"/>
      <c r="AX235" s="394"/>
      <c r="AY235" s="400"/>
      <c r="AZ235" s="336"/>
      <c r="BA235" s="336"/>
      <c r="BB235" s="336"/>
      <c r="BC235" s="336"/>
      <c r="BD235" s="336"/>
      <c r="BE235" s="401"/>
      <c r="BF235" s="341"/>
      <c r="BG235" s="341"/>
      <c r="BH235" s="402"/>
      <c r="BI235" s="403"/>
      <c r="BJ235" s="404"/>
      <c r="BK235" s="405"/>
      <c r="BL235" s="405"/>
      <c r="BM235" s="405"/>
      <c r="BN235" s="406"/>
    </row>
    <row r="236" ht="18.75" customHeight="1">
      <c r="A236" s="390" t="str">
        <f t="shared" si="3"/>
        <v/>
      </c>
      <c r="B236" s="391"/>
      <c r="C236" s="337"/>
      <c r="D236" s="337"/>
      <c r="E236" s="338" t="str">
        <f t="shared" si="8"/>
        <v/>
      </c>
      <c r="F236" s="392"/>
      <c r="G236" s="393"/>
      <c r="H236" s="341" t="str">
        <f t="array" ref="H236">IF(D236="","",XLOOKUP(D236,'Master Data'!K:K,'Master Data'!N:N,"Input in Master Data",0,1))</f>
        <v/>
      </c>
      <c r="I236" s="341" t="str">
        <f t="array" ref="I236">IF(D236="","",XLOOKUP(D236,'Master Data'!K:K,'Master Data'!O:O,"Input in Master Data",0,1))</f>
        <v/>
      </c>
      <c r="J236" s="341" t="str">
        <f t="array" ref="J236">if(V236="","",XLOOKUP(V236,Master[Company],Master[Blow],"Unknown",0,1))</f>
        <v/>
      </c>
      <c r="K236" s="341" t="str">
        <f t="array" ref="K236">if(V236="","",XLOOKUP(V236,Master[Company],Master[Pigging],"Unknown",0,1))</f>
        <v/>
      </c>
      <c r="L236" s="341" t="str">
        <f t="array" ref="L236">if(V236="","",XLOOKUP(V236,Master[Company],Master[Load Method],"Unknown",0,1))</f>
        <v/>
      </c>
      <c r="M236" s="341" t="str">
        <f t="array" ref="M236">if(V236="","",XLOOKUP(V236,Master[Company],Master[Line Distance],"Unknown",0,1))</f>
        <v/>
      </c>
      <c r="N236" s="394"/>
      <c r="O236" s="341"/>
      <c r="P236" s="336"/>
      <c r="Q236" s="341" t="str">
        <f t="array" ref="Q236">if(V236="","",XLOOKUP(V236,Master[Company],Master[Terms],"NA",0,1))</f>
        <v/>
      </c>
      <c r="R236" s="341" t="str">
        <f t="shared" si="9"/>
        <v/>
      </c>
      <c r="S236" s="341" t="str">
        <f t="array" ref="S236">if(V236="","",XLOOKUP(V236,Master[Company],Master[Group],"NA",0,1))</f>
        <v/>
      </c>
      <c r="T236" s="341" t="str">
        <f t="array" ref="T236">if(V236="","",XLOOKUP(V236,Master[Company],Master[Loading Location],"NA",0,1))</f>
        <v/>
      </c>
      <c r="U236" s="341" t="str">
        <f t="array" ref="U236">if(V236="","",XLOOKUP(V236,Master[Company],Master[Acronym],"NA",0,1))</f>
        <v/>
      </c>
      <c r="V236" s="336"/>
      <c r="W236" s="395"/>
      <c r="X236" s="395"/>
      <c r="Y236" s="336" t="str">
        <f t="shared" si="10"/>
        <v/>
      </c>
      <c r="Z236" s="341" t="str">
        <f t="shared" si="11"/>
        <v/>
      </c>
      <c r="AA236" s="336"/>
      <c r="AB236" s="341"/>
      <c r="AC236" s="341"/>
      <c r="AD236" s="394"/>
      <c r="AE236" s="396"/>
      <c r="AF236" s="396"/>
      <c r="AG236" s="396"/>
      <c r="AH236" s="396"/>
      <c r="AI236" s="396"/>
      <c r="AJ236" s="396"/>
      <c r="AK236" s="396"/>
      <c r="AL236" s="397"/>
      <c r="AM236" s="398"/>
      <c r="AN236" s="398"/>
      <c r="AO236" s="398"/>
      <c r="AP236" s="398"/>
      <c r="AQ236" s="398"/>
      <c r="AR236" s="398"/>
      <c r="AS236" s="398"/>
      <c r="AT236" s="398"/>
      <c r="AU236" s="394"/>
      <c r="AV236" s="399"/>
      <c r="AW236" s="306"/>
      <c r="AX236" s="394"/>
      <c r="AY236" s="400"/>
      <c r="AZ236" s="336"/>
      <c r="BA236" s="336"/>
      <c r="BB236" s="336"/>
      <c r="BC236" s="336"/>
      <c r="BD236" s="336"/>
      <c r="BE236" s="401"/>
      <c r="BF236" s="341"/>
      <c r="BG236" s="341"/>
      <c r="BH236" s="402"/>
      <c r="BI236" s="403"/>
      <c r="BJ236" s="404"/>
      <c r="BK236" s="405"/>
      <c r="BL236" s="405"/>
      <c r="BM236" s="405"/>
      <c r="BN236" s="406"/>
    </row>
    <row r="237" ht="18.75" customHeight="1">
      <c r="A237" s="390" t="str">
        <f t="shared" si="3"/>
        <v/>
      </c>
      <c r="B237" s="391"/>
      <c r="C237" s="337"/>
      <c r="D237" s="337"/>
      <c r="E237" s="338" t="str">
        <f t="shared" si="8"/>
        <v/>
      </c>
      <c r="F237" s="392"/>
      <c r="G237" s="393"/>
      <c r="H237" s="341" t="str">
        <f t="array" ref="H237">IF(D237="","",XLOOKUP(D237,'Master Data'!K:K,'Master Data'!N:N,"Input in Master Data",0,1))</f>
        <v/>
      </c>
      <c r="I237" s="341" t="str">
        <f t="array" ref="I237">IF(D237="","",XLOOKUP(D237,'Master Data'!K:K,'Master Data'!O:O,"Input in Master Data",0,1))</f>
        <v/>
      </c>
      <c r="J237" s="341" t="str">
        <f t="array" ref="J237">if(V237="","",XLOOKUP(V237,Master[Company],Master[Blow],"Unknown",0,1))</f>
        <v/>
      </c>
      <c r="K237" s="341" t="str">
        <f t="array" ref="K237">if(V237="","",XLOOKUP(V237,Master[Company],Master[Pigging],"Unknown",0,1))</f>
        <v/>
      </c>
      <c r="L237" s="341" t="str">
        <f t="array" ref="L237">if(V237="","",XLOOKUP(V237,Master[Company],Master[Load Method],"Unknown",0,1))</f>
        <v/>
      </c>
      <c r="M237" s="341" t="str">
        <f t="array" ref="M237">if(V237="","",XLOOKUP(V237,Master[Company],Master[Line Distance],"Unknown",0,1))</f>
        <v/>
      </c>
      <c r="N237" s="394"/>
      <c r="O237" s="341"/>
      <c r="P237" s="336"/>
      <c r="Q237" s="341" t="str">
        <f t="array" ref="Q237">if(V237="","",XLOOKUP(V237,Master[Company],Master[Terms],"NA",0,1))</f>
        <v/>
      </c>
      <c r="R237" s="341" t="str">
        <f t="shared" si="9"/>
        <v/>
      </c>
      <c r="S237" s="341" t="str">
        <f t="array" ref="S237">if(V237="","",XLOOKUP(V237,Master[Company],Master[Group],"NA",0,1))</f>
        <v/>
      </c>
      <c r="T237" s="341" t="str">
        <f t="array" ref="T237">if(V237="","",XLOOKUP(V237,Master[Company],Master[Loading Location],"NA",0,1))</f>
        <v/>
      </c>
      <c r="U237" s="341" t="str">
        <f t="array" ref="U237">if(V237="","",XLOOKUP(V237,Master[Company],Master[Acronym],"NA",0,1))</f>
        <v/>
      </c>
      <c r="V237" s="336"/>
      <c r="W237" s="395"/>
      <c r="X237" s="395"/>
      <c r="Y237" s="336" t="str">
        <f t="shared" si="10"/>
        <v/>
      </c>
      <c r="Z237" s="341" t="str">
        <f t="shared" si="11"/>
        <v/>
      </c>
      <c r="AA237" s="336"/>
      <c r="AB237" s="341"/>
      <c r="AC237" s="341"/>
      <c r="AD237" s="394"/>
      <c r="AE237" s="396"/>
      <c r="AF237" s="396"/>
      <c r="AG237" s="396"/>
      <c r="AH237" s="396"/>
      <c r="AI237" s="396"/>
      <c r="AJ237" s="396"/>
      <c r="AK237" s="396"/>
      <c r="AL237" s="397"/>
      <c r="AM237" s="398"/>
      <c r="AN237" s="398"/>
      <c r="AO237" s="398"/>
      <c r="AP237" s="398"/>
      <c r="AQ237" s="398"/>
      <c r="AR237" s="398"/>
      <c r="AS237" s="398"/>
      <c r="AT237" s="398"/>
      <c r="AU237" s="394"/>
      <c r="AV237" s="399"/>
      <c r="AW237" s="306"/>
      <c r="AX237" s="394"/>
      <c r="AY237" s="400"/>
      <c r="AZ237" s="336"/>
      <c r="BA237" s="336"/>
      <c r="BB237" s="336"/>
      <c r="BC237" s="336"/>
      <c r="BD237" s="336"/>
      <c r="BE237" s="401"/>
      <c r="BF237" s="341"/>
      <c r="BG237" s="341"/>
      <c r="BH237" s="402"/>
      <c r="BI237" s="403"/>
      <c r="BJ237" s="404"/>
      <c r="BK237" s="405"/>
      <c r="BL237" s="405"/>
      <c r="BM237" s="405"/>
      <c r="BN237" s="406"/>
    </row>
    <row r="238" ht="18.75" customHeight="1">
      <c r="A238" s="390" t="str">
        <f t="shared" si="3"/>
        <v/>
      </c>
      <c r="B238" s="391"/>
      <c r="C238" s="337"/>
      <c r="D238" s="337"/>
      <c r="E238" s="338" t="str">
        <f t="shared" si="8"/>
        <v/>
      </c>
      <c r="F238" s="392"/>
      <c r="G238" s="393"/>
      <c r="H238" s="341" t="str">
        <f t="array" ref="H238">IF(D238="","",XLOOKUP(D238,'Master Data'!K:K,'Master Data'!N:N,"Input in Master Data",0,1))</f>
        <v/>
      </c>
      <c r="I238" s="341" t="str">
        <f t="array" ref="I238">IF(D238="","",XLOOKUP(D238,'Master Data'!K:K,'Master Data'!O:O,"Input in Master Data",0,1))</f>
        <v/>
      </c>
      <c r="J238" s="341" t="str">
        <f t="array" ref="J238">if(V238="","",XLOOKUP(V238,Master[Company],Master[Blow],"Unknown",0,1))</f>
        <v/>
      </c>
      <c r="K238" s="341" t="str">
        <f t="array" ref="K238">if(V238="","",XLOOKUP(V238,Master[Company],Master[Pigging],"Unknown",0,1))</f>
        <v/>
      </c>
      <c r="L238" s="341" t="str">
        <f t="array" ref="L238">if(V238="","",XLOOKUP(V238,Master[Company],Master[Load Method],"Unknown",0,1))</f>
        <v/>
      </c>
      <c r="M238" s="341" t="str">
        <f t="array" ref="M238">if(V238="","",XLOOKUP(V238,Master[Company],Master[Line Distance],"Unknown",0,1))</f>
        <v/>
      </c>
      <c r="N238" s="394"/>
      <c r="O238" s="341"/>
      <c r="P238" s="336"/>
      <c r="Q238" s="341" t="str">
        <f t="array" ref="Q238">if(V238="","",XLOOKUP(V238,Master[Company],Master[Terms],"NA",0,1))</f>
        <v/>
      </c>
      <c r="R238" s="341" t="str">
        <f t="shared" si="9"/>
        <v/>
      </c>
      <c r="S238" s="341" t="str">
        <f t="array" ref="S238">if(V238="","",XLOOKUP(V238,Master[Company],Master[Group],"NA",0,1))</f>
        <v/>
      </c>
      <c r="T238" s="341" t="str">
        <f t="array" ref="T238">if(V238="","",XLOOKUP(V238,Master[Company],Master[Loading Location],"NA",0,1))</f>
        <v/>
      </c>
      <c r="U238" s="341" t="str">
        <f t="array" ref="U238">if(V238="","",XLOOKUP(V238,Master[Company],Master[Acronym],"NA",0,1))</f>
        <v/>
      </c>
      <c r="V238" s="336"/>
      <c r="W238" s="395"/>
      <c r="X238" s="395"/>
      <c r="Y238" s="336" t="str">
        <f t="shared" si="10"/>
        <v/>
      </c>
      <c r="Z238" s="341" t="str">
        <f t="shared" si="11"/>
        <v/>
      </c>
      <c r="AA238" s="336"/>
      <c r="AB238" s="341"/>
      <c r="AC238" s="341"/>
      <c r="AD238" s="394"/>
      <c r="AE238" s="396"/>
      <c r="AF238" s="396"/>
      <c r="AG238" s="396"/>
      <c r="AH238" s="396"/>
      <c r="AI238" s="396"/>
      <c r="AJ238" s="396"/>
      <c r="AK238" s="396"/>
      <c r="AL238" s="397"/>
      <c r="AM238" s="398"/>
      <c r="AN238" s="398"/>
      <c r="AO238" s="398"/>
      <c r="AP238" s="398"/>
      <c r="AQ238" s="398"/>
      <c r="AR238" s="398"/>
      <c r="AS238" s="398"/>
      <c r="AT238" s="398"/>
      <c r="AU238" s="394"/>
      <c r="AV238" s="399"/>
      <c r="AW238" s="306"/>
      <c r="AX238" s="394"/>
      <c r="AY238" s="400"/>
      <c r="AZ238" s="336"/>
      <c r="BA238" s="336"/>
      <c r="BB238" s="336"/>
      <c r="BC238" s="336"/>
      <c r="BD238" s="336"/>
      <c r="BE238" s="401"/>
      <c r="BF238" s="341"/>
      <c r="BG238" s="341"/>
      <c r="BH238" s="402"/>
      <c r="BI238" s="403"/>
      <c r="BJ238" s="404"/>
      <c r="BK238" s="405"/>
      <c r="BL238" s="405"/>
      <c r="BM238" s="405"/>
      <c r="BN238" s="406"/>
    </row>
    <row r="239" ht="18.75" customHeight="1">
      <c r="A239" s="390" t="str">
        <f t="shared" si="3"/>
        <v/>
      </c>
      <c r="B239" s="391"/>
      <c r="C239" s="337"/>
      <c r="D239" s="337"/>
      <c r="E239" s="338" t="str">
        <f t="shared" si="8"/>
        <v/>
      </c>
      <c r="F239" s="392"/>
      <c r="G239" s="393"/>
      <c r="H239" s="341" t="str">
        <f t="array" ref="H239">IF(D239="","",XLOOKUP(D239,'Master Data'!K:K,'Master Data'!N:N,"Input in Master Data",0,1))</f>
        <v/>
      </c>
      <c r="I239" s="341" t="str">
        <f t="array" ref="I239">IF(D239="","",XLOOKUP(D239,'Master Data'!K:K,'Master Data'!O:O,"Input in Master Data",0,1))</f>
        <v/>
      </c>
      <c r="J239" s="341" t="str">
        <f t="array" ref="J239">if(V239="","",XLOOKUP(V239,Master[Company],Master[Blow],"Unknown",0,1))</f>
        <v/>
      </c>
      <c r="K239" s="341" t="str">
        <f t="array" ref="K239">if(V239="","",XLOOKUP(V239,Master[Company],Master[Pigging],"Unknown",0,1))</f>
        <v/>
      </c>
      <c r="L239" s="341" t="str">
        <f t="array" ref="L239">if(V239="","",XLOOKUP(V239,Master[Company],Master[Load Method],"Unknown",0,1))</f>
        <v/>
      </c>
      <c r="M239" s="341" t="str">
        <f t="array" ref="M239">if(V239="","",XLOOKUP(V239,Master[Company],Master[Line Distance],"Unknown",0,1))</f>
        <v/>
      </c>
      <c r="N239" s="394"/>
      <c r="O239" s="341"/>
      <c r="P239" s="336"/>
      <c r="Q239" s="341" t="str">
        <f t="array" ref="Q239">if(V239="","",XLOOKUP(V239,Master[Company],Master[Terms],"NA",0,1))</f>
        <v/>
      </c>
      <c r="R239" s="341" t="str">
        <f t="shared" si="9"/>
        <v/>
      </c>
      <c r="S239" s="341" t="str">
        <f t="array" ref="S239">if(V239="","",XLOOKUP(V239,Master[Company],Master[Group],"NA",0,1))</f>
        <v/>
      </c>
      <c r="T239" s="341" t="str">
        <f t="array" ref="T239">if(V239="","",XLOOKUP(V239,Master[Company],Master[Loading Location],"NA",0,1))</f>
        <v/>
      </c>
      <c r="U239" s="341" t="str">
        <f t="array" ref="U239">if(V239="","",XLOOKUP(V239,Master[Company],Master[Acronym],"NA",0,1))</f>
        <v/>
      </c>
      <c r="V239" s="336"/>
      <c r="W239" s="395"/>
      <c r="X239" s="395"/>
      <c r="Y239" s="336" t="str">
        <f t="shared" si="10"/>
        <v/>
      </c>
      <c r="Z239" s="341" t="str">
        <f t="shared" si="11"/>
        <v/>
      </c>
      <c r="AA239" s="336"/>
      <c r="AB239" s="341"/>
      <c r="AC239" s="341"/>
      <c r="AD239" s="394"/>
      <c r="AE239" s="396"/>
      <c r="AF239" s="396"/>
      <c r="AG239" s="396"/>
      <c r="AH239" s="396"/>
      <c r="AI239" s="396"/>
      <c r="AJ239" s="396"/>
      <c r="AK239" s="396"/>
      <c r="AL239" s="397"/>
      <c r="AM239" s="398"/>
      <c r="AN239" s="398"/>
      <c r="AO239" s="398"/>
      <c r="AP239" s="398"/>
      <c r="AQ239" s="398"/>
      <c r="AR239" s="398"/>
      <c r="AS239" s="398"/>
      <c r="AT239" s="398"/>
      <c r="AU239" s="394"/>
      <c r="AV239" s="399"/>
      <c r="AW239" s="306"/>
      <c r="AX239" s="394"/>
      <c r="AY239" s="400"/>
      <c r="AZ239" s="336"/>
      <c r="BA239" s="336"/>
      <c r="BB239" s="336"/>
      <c r="BC239" s="336"/>
      <c r="BD239" s="336"/>
      <c r="BE239" s="401"/>
      <c r="BF239" s="341"/>
      <c r="BG239" s="341"/>
      <c r="BH239" s="402"/>
      <c r="BI239" s="403"/>
      <c r="BJ239" s="404"/>
      <c r="BK239" s="405"/>
      <c r="BL239" s="405"/>
      <c r="BM239" s="405"/>
      <c r="BN239" s="406"/>
    </row>
    <row r="240" ht="18.75" customHeight="1">
      <c r="A240" s="390" t="str">
        <f t="shared" si="3"/>
        <v/>
      </c>
      <c r="B240" s="391"/>
      <c r="C240" s="337"/>
      <c r="D240" s="337"/>
      <c r="E240" s="338" t="str">
        <f t="shared" si="8"/>
        <v/>
      </c>
      <c r="F240" s="392"/>
      <c r="G240" s="393"/>
      <c r="H240" s="341" t="str">
        <f t="array" ref="H240">IF(D240="","",XLOOKUP(D240,'Master Data'!K:K,'Master Data'!N:N,"Input in Master Data",0,1))</f>
        <v/>
      </c>
      <c r="I240" s="341" t="str">
        <f t="array" ref="I240">IF(D240="","",XLOOKUP(D240,'Master Data'!K:K,'Master Data'!O:O,"Input in Master Data",0,1))</f>
        <v/>
      </c>
      <c r="J240" s="341" t="str">
        <f t="array" ref="J240">if(V240="","",XLOOKUP(V240,Master[Company],Master[Blow],"Unknown",0,1))</f>
        <v/>
      </c>
      <c r="K240" s="341" t="str">
        <f t="array" ref="K240">if(V240="","",XLOOKUP(V240,Master[Company],Master[Pigging],"Unknown",0,1))</f>
        <v/>
      </c>
      <c r="L240" s="341" t="str">
        <f t="array" ref="L240">if(V240="","",XLOOKUP(V240,Master[Company],Master[Load Method],"Unknown",0,1))</f>
        <v/>
      </c>
      <c r="M240" s="341" t="str">
        <f t="array" ref="M240">if(V240="","",XLOOKUP(V240,Master[Company],Master[Line Distance],"Unknown",0,1))</f>
        <v/>
      </c>
      <c r="N240" s="394"/>
      <c r="O240" s="341"/>
      <c r="P240" s="336"/>
      <c r="Q240" s="341" t="str">
        <f t="array" ref="Q240">if(V240="","",XLOOKUP(V240,Master[Company],Master[Terms],"NA",0,1))</f>
        <v/>
      </c>
      <c r="R240" s="341" t="str">
        <f t="shared" si="9"/>
        <v/>
      </c>
      <c r="S240" s="341" t="str">
        <f t="array" ref="S240">if(V240="","",XLOOKUP(V240,Master[Company],Master[Group],"NA",0,1))</f>
        <v/>
      </c>
      <c r="T240" s="341" t="str">
        <f t="array" ref="T240">if(V240="","",XLOOKUP(V240,Master[Company],Master[Loading Location],"NA",0,1))</f>
        <v/>
      </c>
      <c r="U240" s="341" t="str">
        <f t="array" ref="U240">if(V240="","",XLOOKUP(V240,Master[Company],Master[Acronym],"NA",0,1))</f>
        <v/>
      </c>
      <c r="V240" s="336"/>
      <c r="W240" s="395"/>
      <c r="X240" s="395"/>
      <c r="Y240" s="336" t="str">
        <f t="shared" si="10"/>
        <v/>
      </c>
      <c r="Z240" s="341" t="str">
        <f t="shared" si="11"/>
        <v/>
      </c>
      <c r="AA240" s="336"/>
      <c r="AB240" s="341"/>
      <c r="AC240" s="341"/>
      <c r="AD240" s="394"/>
      <c r="AE240" s="396"/>
      <c r="AF240" s="396"/>
      <c r="AG240" s="396"/>
      <c r="AH240" s="396"/>
      <c r="AI240" s="396"/>
      <c r="AJ240" s="396"/>
      <c r="AK240" s="396"/>
      <c r="AL240" s="397"/>
      <c r="AM240" s="398"/>
      <c r="AN240" s="398"/>
      <c r="AO240" s="398"/>
      <c r="AP240" s="398"/>
      <c r="AQ240" s="398"/>
      <c r="AR240" s="398"/>
      <c r="AS240" s="398"/>
      <c r="AT240" s="398"/>
      <c r="AU240" s="394"/>
      <c r="AV240" s="399"/>
      <c r="AW240" s="306"/>
      <c r="AX240" s="394"/>
      <c r="AY240" s="400"/>
      <c r="AZ240" s="336"/>
      <c r="BA240" s="336"/>
      <c r="BB240" s="336"/>
      <c r="BC240" s="336"/>
      <c r="BD240" s="336"/>
      <c r="BE240" s="401"/>
      <c r="BF240" s="341"/>
      <c r="BG240" s="341"/>
      <c r="BH240" s="402"/>
      <c r="BI240" s="403"/>
      <c r="BJ240" s="404"/>
      <c r="BK240" s="405"/>
      <c r="BL240" s="405"/>
      <c r="BM240" s="405"/>
      <c r="BN240" s="406"/>
    </row>
    <row r="241" ht="18.75" customHeight="1">
      <c r="A241" s="390" t="str">
        <f t="shared" si="3"/>
        <v/>
      </c>
      <c r="B241" s="391"/>
      <c r="C241" s="337"/>
      <c r="D241" s="337"/>
      <c r="E241" s="338" t="str">
        <f t="shared" si="8"/>
        <v/>
      </c>
      <c r="F241" s="392"/>
      <c r="G241" s="393"/>
      <c r="H241" s="341" t="str">
        <f t="array" ref="H241">IF(D241="","",XLOOKUP(D241,'Master Data'!K:K,'Master Data'!N:N,"Input in Master Data",0,1))</f>
        <v/>
      </c>
      <c r="I241" s="341" t="str">
        <f t="array" ref="I241">IF(D241="","",XLOOKUP(D241,'Master Data'!K:K,'Master Data'!O:O,"Input in Master Data",0,1))</f>
        <v/>
      </c>
      <c r="J241" s="341" t="str">
        <f t="array" ref="J241">if(V241="","",XLOOKUP(V241,Master[Company],Master[Blow],"Unknown",0,1))</f>
        <v/>
      </c>
      <c r="K241" s="341" t="str">
        <f t="array" ref="K241">if(V241="","",XLOOKUP(V241,Master[Company],Master[Pigging],"Unknown",0,1))</f>
        <v/>
      </c>
      <c r="L241" s="341" t="str">
        <f t="array" ref="L241">if(V241="","",XLOOKUP(V241,Master[Company],Master[Load Method],"Unknown",0,1))</f>
        <v/>
      </c>
      <c r="M241" s="341" t="str">
        <f t="array" ref="M241">if(V241="","",XLOOKUP(V241,Master[Company],Master[Line Distance],"Unknown",0,1))</f>
        <v/>
      </c>
      <c r="N241" s="394"/>
      <c r="O241" s="341"/>
      <c r="P241" s="336"/>
      <c r="Q241" s="341" t="str">
        <f t="array" ref="Q241">if(V241="","",XLOOKUP(V241,Master[Company],Master[Terms],"NA",0,1))</f>
        <v/>
      </c>
      <c r="R241" s="341" t="str">
        <f t="shared" si="9"/>
        <v/>
      </c>
      <c r="S241" s="341" t="str">
        <f t="array" ref="S241">if(V241="","",XLOOKUP(V241,Master[Company],Master[Group],"NA",0,1))</f>
        <v/>
      </c>
      <c r="T241" s="341" t="str">
        <f t="array" ref="T241">if(V241="","",XLOOKUP(V241,Master[Company],Master[Loading Location],"NA",0,1))</f>
        <v/>
      </c>
      <c r="U241" s="341" t="str">
        <f t="array" ref="U241">if(V241="","",XLOOKUP(V241,Master[Company],Master[Acronym],"NA",0,1))</f>
        <v/>
      </c>
      <c r="V241" s="336"/>
      <c r="W241" s="395"/>
      <c r="X241" s="395"/>
      <c r="Y241" s="336" t="str">
        <f t="shared" si="10"/>
        <v/>
      </c>
      <c r="Z241" s="341" t="str">
        <f t="shared" si="11"/>
        <v/>
      </c>
      <c r="AA241" s="336"/>
      <c r="AB241" s="341"/>
      <c r="AC241" s="341"/>
      <c r="AD241" s="394"/>
      <c r="AE241" s="396"/>
      <c r="AF241" s="396"/>
      <c r="AG241" s="396"/>
      <c r="AH241" s="396"/>
      <c r="AI241" s="396"/>
      <c r="AJ241" s="396"/>
      <c r="AK241" s="396"/>
      <c r="AL241" s="397"/>
      <c r="AM241" s="398"/>
      <c r="AN241" s="398"/>
      <c r="AO241" s="398"/>
      <c r="AP241" s="398"/>
      <c r="AQ241" s="398"/>
      <c r="AR241" s="398"/>
      <c r="AS241" s="398"/>
      <c r="AT241" s="398"/>
      <c r="AU241" s="394"/>
      <c r="AV241" s="399"/>
      <c r="AW241" s="306"/>
      <c r="AX241" s="394"/>
      <c r="AY241" s="400"/>
      <c r="AZ241" s="336"/>
      <c r="BA241" s="336"/>
      <c r="BB241" s="336"/>
      <c r="BC241" s="336"/>
      <c r="BD241" s="336"/>
      <c r="BE241" s="401"/>
      <c r="BF241" s="341"/>
      <c r="BG241" s="341"/>
      <c r="BH241" s="402"/>
      <c r="BI241" s="403"/>
      <c r="BJ241" s="404"/>
      <c r="BK241" s="405"/>
      <c r="BL241" s="405"/>
      <c r="BM241" s="405"/>
      <c r="BN241" s="406"/>
    </row>
    <row r="242" ht="18.75" customHeight="1">
      <c r="A242" s="390" t="str">
        <f t="shared" si="3"/>
        <v/>
      </c>
      <c r="B242" s="391"/>
      <c r="C242" s="337"/>
      <c r="D242" s="337"/>
      <c r="E242" s="338" t="str">
        <f t="shared" si="8"/>
        <v/>
      </c>
      <c r="F242" s="392"/>
      <c r="G242" s="393"/>
      <c r="H242" s="341" t="str">
        <f t="array" ref="H242">IF(D242="","",XLOOKUP(D242,'Master Data'!K:K,'Master Data'!N:N,"Input in Master Data",0,1))</f>
        <v/>
      </c>
      <c r="I242" s="341" t="str">
        <f t="array" ref="I242">IF(D242="","",XLOOKUP(D242,'Master Data'!K:K,'Master Data'!O:O,"Input in Master Data",0,1))</f>
        <v/>
      </c>
      <c r="J242" s="341" t="str">
        <f t="array" ref="J242">if(V242="","",XLOOKUP(V242,Master[Company],Master[Blow],"Unknown",0,1))</f>
        <v/>
      </c>
      <c r="K242" s="341" t="str">
        <f t="array" ref="K242">if(V242="","",XLOOKUP(V242,Master[Company],Master[Pigging],"Unknown",0,1))</f>
        <v/>
      </c>
      <c r="L242" s="341" t="str">
        <f t="array" ref="L242">if(V242="","",XLOOKUP(V242,Master[Company],Master[Load Method],"Unknown",0,1))</f>
        <v/>
      </c>
      <c r="M242" s="341" t="str">
        <f t="array" ref="M242">if(V242="","",XLOOKUP(V242,Master[Company],Master[Line Distance],"Unknown",0,1))</f>
        <v/>
      </c>
      <c r="N242" s="394"/>
      <c r="O242" s="341"/>
      <c r="P242" s="336"/>
      <c r="Q242" s="341" t="str">
        <f t="array" ref="Q242">if(V242="","",XLOOKUP(V242,Master[Company],Master[Terms],"NA",0,1))</f>
        <v/>
      </c>
      <c r="R242" s="341" t="str">
        <f t="shared" si="9"/>
        <v/>
      </c>
      <c r="S242" s="341" t="str">
        <f t="array" ref="S242">if(V242="","",XLOOKUP(V242,Master[Company],Master[Group],"NA",0,1))</f>
        <v/>
      </c>
      <c r="T242" s="341" t="str">
        <f t="array" ref="T242">if(V242="","",XLOOKUP(V242,Master[Company],Master[Loading Location],"NA",0,1))</f>
        <v/>
      </c>
      <c r="U242" s="341" t="str">
        <f t="array" ref="U242">if(V242="","",XLOOKUP(V242,Master[Company],Master[Acronym],"NA",0,1))</f>
        <v/>
      </c>
      <c r="V242" s="336"/>
      <c r="W242" s="395"/>
      <c r="X242" s="395"/>
      <c r="Y242" s="336" t="str">
        <f t="shared" si="10"/>
        <v/>
      </c>
      <c r="Z242" s="341" t="str">
        <f t="shared" si="11"/>
        <v/>
      </c>
      <c r="AA242" s="336"/>
      <c r="AB242" s="341"/>
      <c r="AC242" s="341"/>
      <c r="AD242" s="394"/>
      <c r="AE242" s="396"/>
      <c r="AF242" s="396"/>
      <c r="AG242" s="396"/>
      <c r="AH242" s="396"/>
      <c r="AI242" s="396"/>
      <c r="AJ242" s="396"/>
      <c r="AK242" s="396"/>
      <c r="AL242" s="397"/>
      <c r="AM242" s="398"/>
      <c r="AN242" s="398"/>
      <c r="AO242" s="398"/>
      <c r="AP242" s="398"/>
      <c r="AQ242" s="398"/>
      <c r="AR242" s="398"/>
      <c r="AS242" s="398"/>
      <c r="AT242" s="398"/>
      <c r="AU242" s="394"/>
      <c r="AV242" s="399"/>
      <c r="AW242" s="306"/>
      <c r="AX242" s="394"/>
      <c r="AY242" s="400"/>
      <c r="AZ242" s="336"/>
      <c r="BA242" s="336"/>
      <c r="BB242" s="336"/>
      <c r="BC242" s="336"/>
      <c r="BD242" s="336"/>
      <c r="BE242" s="401"/>
      <c r="BF242" s="341"/>
      <c r="BG242" s="341"/>
      <c r="BH242" s="402"/>
      <c r="BI242" s="403"/>
      <c r="BJ242" s="404"/>
      <c r="BK242" s="405"/>
      <c r="BL242" s="405"/>
      <c r="BM242" s="405"/>
      <c r="BN242" s="406"/>
    </row>
    <row r="243" ht="18.75" customHeight="1">
      <c r="A243" s="390" t="str">
        <f t="shared" si="3"/>
        <v/>
      </c>
      <c r="B243" s="391"/>
      <c r="C243" s="337"/>
      <c r="D243" s="337"/>
      <c r="E243" s="338" t="str">
        <f t="shared" si="8"/>
        <v/>
      </c>
      <c r="F243" s="392"/>
      <c r="G243" s="393"/>
      <c r="H243" s="341" t="str">
        <f t="array" ref="H243">IF(D243="","",XLOOKUP(D243,'Master Data'!K:K,'Master Data'!N:N,"Input in Master Data",0,1))</f>
        <v/>
      </c>
      <c r="I243" s="341" t="str">
        <f t="array" ref="I243">IF(D243="","",XLOOKUP(D243,'Master Data'!K:K,'Master Data'!O:O,"Input in Master Data",0,1))</f>
        <v/>
      </c>
      <c r="J243" s="341" t="str">
        <f t="array" ref="J243">if(V243="","",XLOOKUP(V243,Master[Company],Master[Blow],"Unknown",0,1))</f>
        <v/>
      </c>
      <c r="K243" s="341" t="str">
        <f t="array" ref="K243">if(V243="","",XLOOKUP(V243,Master[Company],Master[Pigging],"Unknown",0,1))</f>
        <v/>
      </c>
      <c r="L243" s="341" t="str">
        <f t="array" ref="L243">if(V243="","",XLOOKUP(V243,Master[Company],Master[Load Method],"Unknown",0,1))</f>
        <v/>
      </c>
      <c r="M243" s="341" t="str">
        <f t="array" ref="M243">if(V243="","",XLOOKUP(V243,Master[Company],Master[Line Distance],"Unknown",0,1))</f>
        <v/>
      </c>
      <c r="N243" s="394"/>
      <c r="O243" s="341"/>
      <c r="P243" s="336"/>
      <c r="Q243" s="341" t="str">
        <f t="array" ref="Q243">if(V243="","",XLOOKUP(V243,Master[Company],Master[Terms],"NA",0,1))</f>
        <v/>
      </c>
      <c r="R243" s="341" t="str">
        <f t="shared" si="9"/>
        <v/>
      </c>
      <c r="S243" s="341" t="str">
        <f t="array" ref="S243">if(V243="","",XLOOKUP(V243,Master[Company],Master[Group],"NA",0,1))</f>
        <v/>
      </c>
      <c r="T243" s="341" t="str">
        <f t="array" ref="T243">if(V243="","",XLOOKUP(V243,Master[Company],Master[Loading Location],"NA",0,1))</f>
        <v/>
      </c>
      <c r="U243" s="341" t="str">
        <f t="array" ref="U243">if(V243="","",XLOOKUP(V243,Master[Company],Master[Acronym],"NA",0,1))</f>
        <v/>
      </c>
      <c r="V243" s="336"/>
      <c r="W243" s="395"/>
      <c r="X243" s="395"/>
      <c r="Y243" s="336" t="str">
        <f t="shared" si="10"/>
        <v/>
      </c>
      <c r="Z243" s="341" t="str">
        <f t="shared" si="11"/>
        <v/>
      </c>
      <c r="AA243" s="336"/>
      <c r="AB243" s="341"/>
      <c r="AC243" s="341"/>
      <c r="AD243" s="394"/>
      <c r="AE243" s="396"/>
      <c r="AF243" s="396"/>
      <c r="AG243" s="396"/>
      <c r="AH243" s="396"/>
      <c r="AI243" s="396"/>
      <c r="AJ243" s="396"/>
      <c r="AK243" s="396"/>
      <c r="AL243" s="397"/>
      <c r="AM243" s="398"/>
      <c r="AN243" s="398"/>
      <c r="AO243" s="398"/>
      <c r="AP243" s="398"/>
      <c r="AQ243" s="398"/>
      <c r="AR243" s="398"/>
      <c r="AS243" s="398"/>
      <c r="AT243" s="398"/>
      <c r="AU243" s="394"/>
      <c r="AV243" s="399"/>
      <c r="AW243" s="306"/>
      <c r="AX243" s="394"/>
      <c r="AY243" s="400"/>
      <c r="AZ243" s="336"/>
      <c r="BA243" s="336"/>
      <c r="BB243" s="336"/>
      <c r="BC243" s="336"/>
      <c r="BD243" s="336"/>
      <c r="BE243" s="401"/>
      <c r="BF243" s="341"/>
      <c r="BG243" s="341"/>
      <c r="BH243" s="402"/>
      <c r="BI243" s="403"/>
      <c r="BJ243" s="404"/>
      <c r="BK243" s="405"/>
      <c r="BL243" s="405"/>
      <c r="BM243" s="405"/>
      <c r="BN243" s="406"/>
    </row>
    <row r="244" ht="18.75" customHeight="1">
      <c r="A244" s="390" t="str">
        <f t="shared" si="3"/>
        <v/>
      </c>
      <c r="B244" s="391"/>
      <c r="C244" s="337"/>
      <c r="D244" s="337"/>
      <c r="E244" s="338" t="str">
        <f t="shared" si="8"/>
        <v/>
      </c>
      <c r="F244" s="392"/>
      <c r="G244" s="393"/>
      <c r="H244" s="341" t="str">
        <f t="array" ref="H244">IF(D244="","",XLOOKUP(D244,'Master Data'!K:K,'Master Data'!N:N,"Input in Master Data",0,1))</f>
        <v/>
      </c>
      <c r="I244" s="341" t="str">
        <f t="array" ref="I244">IF(D244="","",XLOOKUP(D244,'Master Data'!K:K,'Master Data'!O:O,"Input in Master Data",0,1))</f>
        <v/>
      </c>
      <c r="J244" s="341" t="str">
        <f t="array" ref="J244">if(V244="","",XLOOKUP(V244,Master[Company],Master[Blow],"Unknown",0,1))</f>
        <v/>
      </c>
      <c r="K244" s="341" t="str">
        <f t="array" ref="K244">if(V244="","",XLOOKUP(V244,Master[Company],Master[Pigging],"Unknown",0,1))</f>
        <v/>
      </c>
      <c r="L244" s="341" t="str">
        <f t="array" ref="L244">if(V244="","",XLOOKUP(V244,Master[Company],Master[Load Method],"Unknown",0,1))</f>
        <v/>
      </c>
      <c r="M244" s="341" t="str">
        <f t="array" ref="M244">if(V244="","",XLOOKUP(V244,Master[Company],Master[Line Distance],"Unknown",0,1))</f>
        <v/>
      </c>
      <c r="N244" s="394"/>
      <c r="O244" s="341"/>
      <c r="P244" s="336"/>
      <c r="Q244" s="341" t="str">
        <f t="array" ref="Q244">if(V244="","",XLOOKUP(V244,Master[Company],Master[Terms],"NA",0,1))</f>
        <v/>
      </c>
      <c r="R244" s="341" t="str">
        <f t="shared" si="9"/>
        <v/>
      </c>
      <c r="S244" s="341" t="str">
        <f t="array" ref="S244">if(V244="","",XLOOKUP(V244,Master[Company],Master[Group],"NA",0,1))</f>
        <v/>
      </c>
      <c r="T244" s="341" t="str">
        <f t="array" ref="T244">if(V244="","",XLOOKUP(V244,Master[Company],Master[Loading Location],"NA",0,1))</f>
        <v/>
      </c>
      <c r="U244" s="341" t="str">
        <f t="array" ref="U244">if(V244="","",XLOOKUP(V244,Master[Company],Master[Acronym],"NA",0,1))</f>
        <v/>
      </c>
      <c r="V244" s="336"/>
      <c r="W244" s="395"/>
      <c r="X244" s="395"/>
      <c r="Y244" s="336" t="str">
        <f t="shared" si="10"/>
        <v/>
      </c>
      <c r="Z244" s="341" t="str">
        <f t="shared" si="11"/>
        <v/>
      </c>
      <c r="AA244" s="336"/>
      <c r="AB244" s="341"/>
      <c r="AC244" s="341"/>
      <c r="AD244" s="394"/>
      <c r="AE244" s="396"/>
      <c r="AF244" s="396"/>
      <c r="AG244" s="396"/>
      <c r="AH244" s="396"/>
      <c r="AI244" s="396"/>
      <c r="AJ244" s="396"/>
      <c r="AK244" s="396"/>
      <c r="AL244" s="397"/>
      <c r="AM244" s="398"/>
      <c r="AN244" s="398"/>
      <c r="AO244" s="398"/>
      <c r="AP244" s="398"/>
      <c r="AQ244" s="398"/>
      <c r="AR244" s="398"/>
      <c r="AS244" s="398"/>
      <c r="AT244" s="398"/>
      <c r="AU244" s="394"/>
      <c r="AV244" s="399"/>
      <c r="AW244" s="306"/>
      <c r="AX244" s="394"/>
      <c r="AY244" s="400"/>
      <c r="AZ244" s="336"/>
      <c r="BA244" s="336"/>
      <c r="BB244" s="336"/>
      <c r="BC244" s="336"/>
      <c r="BD244" s="336"/>
      <c r="BE244" s="401"/>
      <c r="BF244" s="341"/>
      <c r="BG244" s="341"/>
      <c r="BH244" s="402"/>
      <c r="BI244" s="403"/>
      <c r="BJ244" s="404"/>
      <c r="BK244" s="405"/>
      <c r="BL244" s="405"/>
      <c r="BM244" s="405"/>
      <c r="BN244" s="406"/>
    </row>
    <row r="245" ht="18.75" customHeight="1">
      <c r="A245" s="390" t="str">
        <f t="shared" si="3"/>
        <v/>
      </c>
      <c r="B245" s="391"/>
      <c r="C245" s="337"/>
      <c r="D245" s="337"/>
      <c r="E245" s="338" t="str">
        <f t="shared" si="8"/>
        <v/>
      </c>
      <c r="F245" s="392"/>
      <c r="G245" s="393"/>
      <c r="H245" s="341" t="str">
        <f t="array" ref="H245">IF(D245="","",XLOOKUP(D245,'Master Data'!K:K,'Master Data'!N:N,"Input in Master Data",0,1))</f>
        <v/>
      </c>
      <c r="I245" s="341" t="str">
        <f t="array" ref="I245">IF(D245="","",XLOOKUP(D245,'Master Data'!K:K,'Master Data'!O:O,"Input in Master Data",0,1))</f>
        <v/>
      </c>
      <c r="J245" s="341" t="str">
        <f t="array" ref="J245">if(V245="","",XLOOKUP(V245,Master[Company],Master[Blow],"Unknown",0,1))</f>
        <v/>
      </c>
      <c r="K245" s="341" t="str">
        <f t="array" ref="K245">if(V245="","",XLOOKUP(V245,Master[Company],Master[Pigging],"Unknown",0,1))</f>
        <v/>
      </c>
      <c r="L245" s="341" t="str">
        <f t="array" ref="L245">if(V245="","",XLOOKUP(V245,Master[Company],Master[Load Method],"Unknown",0,1))</f>
        <v/>
      </c>
      <c r="M245" s="341" t="str">
        <f t="array" ref="M245">if(V245="","",XLOOKUP(V245,Master[Company],Master[Line Distance],"Unknown",0,1))</f>
        <v/>
      </c>
      <c r="N245" s="394"/>
      <c r="O245" s="341"/>
      <c r="P245" s="336"/>
      <c r="Q245" s="341" t="str">
        <f t="array" ref="Q245">if(V245="","",XLOOKUP(V245,Master[Company],Master[Terms],"NA",0,1))</f>
        <v/>
      </c>
      <c r="R245" s="341" t="str">
        <f t="shared" si="9"/>
        <v/>
      </c>
      <c r="S245" s="341" t="str">
        <f t="array" ref="S245">if(V245="","",XLOOKUP(V245,Master[Company],Master[Group],"NA",0,1))</f>
        <v/>
      </c>
      <c r="T245" s="341" t="str">
        <f t="array" ref="T245">if(V245="","",XLOOKUP(V245,Master[Company],Master[Loading Location],"NA",0,1))</f>
        <v/>
      </c>
      <c r="U245" s="341" t="str">
        <f t="array" ref="U245">if(V245="","",XLOOKUP(V245,Master[Company],Master[Acronym],"NA",0,1))</f>
        <v/>
      </c>
      <c r="V245" s="336"/>
      <c r="W245" s="395"/>
      <c r="X245" s="395"/>
      <c r="Y245" s="336" t="str">
        <f t="shared" si="10"/>
        <v/>
      </c>
      <c r="Z245" s="341" t="str">
        <f t="shared" si="11"/>
        <v/>
      </c>
      <c r="AA245" s="336"/>
      <c r="AB245" s="341"/>
      <c r="AC245" s="341"/>
      <c r="AD245" s="394"/>
      <c r="AE245" s="396"/>
      <c r="AF245" s="396"/>
      <c r="AG245" s="396"/>
      <c r="AH245" s="396"/>
      <c r="AI245" s="396"/>
      <c r="AJ245" s="396"/>
      <c r="AK245" s="396"/>
      <c r="AL245" s="397"/>
      <c r="AM245" s="398"/>
      <c r="AN245" s="398"/>
      <c r="AO245" s="398"/>
      <c r="AP245" s="398"/>
      <c r="AQ245" s="398"/>
      <c r="AR245" s="398"/>
      <c r="AS245" s="398"/>
      <c r="AT245" s="398"/>
      <c r="AU245" s="394"/>
      <c r="AV245" s="399"/>
      <c r="AW245" s="306"/>
      <c r="AX245" s="394"/>
      <c r="AY245" s="400"/>
      <c r="AZ245" s="336"/>
      <c r="BA245" s="336"/>
      <c r="BB245" s="336"/>
      <c r="BC245" s="336"/>
      <c r="BD245" s="336"/>
      <c r="BE245" s="401"/>
      <c r="BF245" s="341"/>
      <c r="BG245" s="341"/>
      <c r="BH245" s="402"/>
      <c r="BI245" s="403"/>
      <c r="BJ245" s="404"/>
      <c r="BK245" s="405"/>
      <c r="BL245" s="405"/>
      <c r="BM245" s="405"/>
      <c r="BN245" s="406"/>
    </row>
    <row r="246" ht="18.75" customHeight="1">
      <c r="A246" s="390" t="str">
        <f t="shared" si="3"/>
        <v/>
      </c>
      <c r="B246" s="391"/>
      <c r="C246" s="337"/>
      <c r="D246" s="337"/>
      <c r="E246" s="338" t="str">
        <f t="shared" si="8"/>
        <v/>
      </c>
      <c r="F246" s="392"/>
      <c r="G246" s="393"/>
      <c r="H246" s="341" t="str">
        <f t="array" ref="H246">IF(D246="","",XLOOKUP(D246,'Master Data'!K:K,'Master Data'!N:N,"Input in Master Data",0,1))</f>
        <v/>
      </c>
      <c r="I246" s="341" t="str">
        <f t="array" ref="I246">IF(D246="","",XLOOKUP(D246,'Master Data'!K:K,'Master Data'!O:O,"Input in Master Data",0,1))</f>
        <v/>
      </c>
      <c r="J246" s="341" t="str">
        <f t="array" ref="J246">if(V246="","",XLOOKUP(V246,Master[Company],Master[Blow],"Unknown",0,1))</f>
        <v/>
      </c>
      <c r="K246" s="341" t="str">
        <f t="array" ref="K246">if(V246="","",XLOOKUP(V246,Master[Company],Master[Pigging],"Unknown",0,1))</f>
        <v/>
      </c>
      <c r="L246" s="341" t="str">
        <f t="array" ref="L246">if(V246="","",XLOOKUP(V246,Master[Company],Master[Load Method],"Unknown",0,1))</f>
        <v/>
      </c>
      <c r="M246" s="341" t="str">
        <f t="array" ref="M246">if(V246="","",XLOOKUP(V246,Master[Company],Master[Line Distance],"Unknown",0,1))</f>
        <v/>
      </c>
      <c r="N246" s="394"/>
      <c r="O246" s="341"/>
      <c r="P246" s="336"/>
      <c r="Q246" s="341" t="str">
        <f t="array" ref="Q246">if(V246="","",XLOOKUP(V246,Master[Company],Master[Terms],"NA",0,1))</f>
        <v/>
      </c>
      <c r="R246" s="341" t="str">
        <f t="shared" si="9"/>
        <v/>
      </c>
      <c r="S246" s="341" t="str">
        <f t="array" ref="S246">if(V246="","",XLOOKUP(V246,Master[Company],Master[Group],"NA",0,1))</f>
        <v/>
      </c>
      <c r="T246" s="341" t="str">
        <f t="array" ref="T246">if(V246="","",XLOOKUP(V246,Master[Company],Master[Loading Location],"NA",0,1))</f>
        <v/>
      </c>
      <c r="U246" s="341" t="str">
        <f t="array" ref="U246">if(V246="","",XLOOKUP(V246,Master[Company],Master[Acronym],"NA",0,1))</f>
        <v/>
      </c>
      <c r="V246" s="336"/>
      <c r="W246" s="395"/>
      <c r="X246" s="395"/>
      <c r="Y246" s="336" t="str">
        <f t="shared" si="10"/>
        <v/>
      </c>
      <c r="Z246" s="341" t="str">
        <f t="shared" si="11"/>
        <v/>
      </c>
      <c r="AA246" s="336"/>
      <c r="AB246" s="341"/>
      <c r="AC246" s="341"/>
      <c r="AD246" s="394"/>
      <c r="AE246" s="396"/>
      <c r="AF246" s="396"/>
      <c r="AG246" s="396"/>
      <c r="AH246" s="396"/>
      <c r="AI246" s="396"/>
      <c r="AJ246" s="396"/>
      <c r="AK246" s="396"/>
      <c r="AL246" s="397"/>
      <c r="AM246" s="398"/>
      <c r="AN246" s="398"/>
      <c r="AO246" s="398"/>
      <c r="AP246" s="398"/>
      <c r="AQ246" s="398"/>
      <c r="AR246" s="398"/>
      <c r="AS246" s="398"/>
      <c r="AT246" s="398"/>
      <c r="AU246" s="394"/>
      <c r="AV246" s="399"/>
      <c r="AW246" s="306"/>
      <c r="AX246" s="394"/>
      <c r="AY246" s="400"/>
      <c r="AZ246" s="336"/>
      <c r="BA246" s="336"/>
      <c r="BB246" s="336"/>
      <c r="BC246" s="336"/>
      <c r="BD246" s="336"/>
      <c r="BE246" s="401"/>
      <c r="BF246" s="341"/>
      <c r="BG246" s="341"/>
      <c r="BH246" s="402"/>
      <c r="BI246" s="403"/>
      <c r="BJ246" s="404"/>
      <c r="BK246" s="405"/>
      <c r="BL246" s="405"/>
      <c r="BM246" s="405"/>
      <c r="BN246" s="406"/>
    </row>
    <row r="247" ht="18.75" customHeight="1">
      <c r="A247" s="390" t="str">
        <f t="shared" si="3"/>
        <v/>
      </c>
      <c r="B247" s="391"/>
      <c r="C247" s="337"/>
      <c r="D247" s="337"/>
      <c r="E247" s="338" t="str">
        <f t="shared" si="8"/>
        <v/>
      </c>
      <c r="F247" s="392"/>
      <c r="G247" s="393"/>
      <c r="H247" s="341" t="str">
        <f t="array" ref="H247">IF(D247="","",XLOOKUP(D247,'Master Data'!K:K,'Master Data'!N:N,"Input in Master Data",0,1))</f>
        <v/>
      </c>
      <c r="I247" s="341" t="str">
        <f t="array" ref="I247">IF(D247="","",XLOOKUP(D247,'Master Data'!K:K,'Master Data'!O:O,"Input in Master Data",0,1))</f>
        <v/>
      </c>
      <c r="J247" s="341" t="str">
        <f t="array" ref="J247">if(V247="","",XLOOKUP(V247,Master[Company],Master[Blow],"Unknown",0,1))</f>
        <v/>
      </c>
      <c r="K247" s="341" t="str">
        <f t="array" ref="K247">if(V247="","",XLOOKUP(V247,Master[Company],Master[Pigging],"Unknown",0,1))</f>
        <v/>
      </c>
      <c r="L247" s="341" t="str">
        <f t="array" ref="L247">if(V247="","",XLOOKUP(V247,Master[Company],Master[Load Method],"Unknown",0,1))</f>
        <v/>
      </c>
      <c r="M247" s="341" t="str">
        <f t="array" ref="M247">if(V247="","",XLOOKUP(V247,Master[Company],Master[Line Distance],"Unknown",0,1))</f>
        <v/>
      </c>
      <c r="N247" s="394"/>
      <c r="O247" s="341"/>
      <c r="P247" s="336"/>
      <c r="Q247" s="341" t="str">
        <f t="array" ref="Q247">if(V247="","",XLOOKUP(V247,Master[Company],Master[Terms],"NA",0,1))</f>
        <v/>
      </c>
      <c r="R247" s="341" t="str">
        <f t="shared" si="9"/>
        <v/>
      </c>
      <c r="S247" s="341" t="str">
        <f t="array" ref="S247">if(V247="","",XLOOKUP(V247,Master[Company],Master[Group],"NA",0,1))</f>
        <v/>
      </c>
      <c r="T247" s="341" t="str">
        <f t="array" ref="T247">if(V247="","",XLOOKUP(V247,Master[Company],Master[Loading Location],"NA",0,1))</f>
        <v/>
      </c>
      <c r="U247" s="341" t="str">
        <f t="array" ref="U247">if(V247="","",XLOOKUP(V247,Master[Company],Master[Acronym],"NA",0,1))</f>
        <v/>
      </c>
      <c r="V247" s="336"/>
      <c r="W247" s="395"/>
      <c r="X247" s="395"/>
      <c r="Y247" s="336" t="str">
        <f t="shared" si="10"/>
        <v/>
      </c>
      <c r="Z247" s="341" t="str">
        <f t="shared" si="11"/>
        <v/>
      </c>
      <c r="AA247" s="336"/>
      <c r="AB247" s="341"/>
      <c r="AC247" s="341"/>
      <c r="AD247" s="394"/>
      <c r="AE247" s="396"/>
      <c r="AF247" s="396"/>
      <c r="AG247" s="396"/>
      <c r="AH247" s="396"/>
      <c r="AI247" s="396"/>
      <c r="AJ247" s="396"/>
      <c r="AK247" s="396"/>
      <c r="AL247" s="397"/>
      <c r="AM247" s="398"/>
      <c r="AN247" s="398"/>
      <c r="AO247" s="398"/>
      <c r="AP247" s="398"/>
      <c r="AQ247" s="398"/>
      <c r="AR247" s="398"/>
      <c r="AS247" s="398"/>
      <c r="AT247" s="398"/>
      <c r="AU247" s="394"/>
      <c r="AV247" s="399"/>
      <c r="AW247" s="306"/>
      <c r="AX247" s="394"/>
      <c r="AY247" s="400"/>
      <c r="AZ247" s="336"/>
      <c r="BA247" s="336"/>
      <c r="BB247" s="336"/>
      <c r="BC247" s="336"/>
      <c r="BD247" s="336"/>
      <c r="BE247" s="401"/>
      <c r="BF247" s="341"/>
      <c r="BG247" s="341"/>
      <c r="BH247" s="402"/>
      <c r="BI247" s="403"/>
      <c r="BJ247" s="404"/>
      <c r="BK247" s="405"/>
      <c r="BL247" s="405"/>
      <c r="BM247" s="405"/>
      <c r="BN247" s="406"/>
    </row>
    <row r="248" ht="18.75" customHeight="1">
      <c r="A248" s="390" t="str">
        <f t="shared" si="3"/>
        <v/>
      </c>
      <c r="B248" s="391"/>
      <c r="C248" s="337"/>
      <c r="D248" s="337"/>
      <c r="E248" s="338" t="str">
        <f t="shared" si="8"/>
        <v/>
      </c>
      <c r="F248" s="392"/>
      <c r="G248" s="393"/>
      <c r="H248" s="341" t="str">
        <f t="array" ref="H248">IF(D248="","",XLOOKUP(D248,'Master Data'!K:K,'Master Data'!N:N,"Input in Master Data",0,1))</f>
        <v/>
      </c>
      <c r="I248" s="341" t="str">
        <f t="array" ref="I248">IF(D248="","",XLOOKUP(D248,'Master Data'!K:K,'Master Data'!O:O,"Input in Master Data",0,1))</f>
        <v/>
      </c>
      <c r="J248" s="341" t="str">
        <f t="array" ref="J248">if(V248="","",XLOOKUP(V248,Master[Company],Master[Blow],"Unknown",0,1))</f>
        <v/>
      </c>
      <c r="K248" s="341" t="str">
        <f t="array" ref="K248">if(V248="","",XLOOKUP(V248,Master[Company],Master[Pigging],"Unknown",0,1))</f>
        <v/>
      </c>
      <c r="L248" s="341" t="str">
        <f t="array" ref="L248">if(V248="","",XLOOKUP(V248,Master[Company],Master[Load Method],"Unknown",0,1))</f>
        <v/>
      </c>
      <c r="M248" s="341" t="str">
        <f t="array" ref="M248">if(V248="","",XLOOKUP(V248,Master[Company],Master[Line Distance],"Unknown",0,1))</f>
        <v/>
      </c>
      <c r="N248" s="394"/>
      <c r="O248" s="341"/>
      <c r="P248" s="336"/>
      <c r="Q248" s="341" t="str">
        <f t="array" ref="Q248">if(V248="","",XLOOKUP(V248,Master[Company],Master[Terms],"NA",0,1))</f>
        <v/>
      </c>
      <c r="R248" s="341" t="str">
        <f t="shared" si="9"/>
        <v/>
      </c>
      <c r="S248" s="341" t="str">
        <f t="array" ref="S248">if(V248="","",XLOOKUP(V248,Master[Company],Master[Group],"NA",0,1))</f>
        <v/>
      </c>
      <c r="T248" s="341" t="str">
        <f t="array" ref="T248">if(V248="","",XLOOKUP(V248,Master[Company],Master[Loading Location],"NA",0,1))</f>
        <v/>
      </c>
      <c r="U248" s="341" t="str">
        <f t="array" ref="U248">if(V248="","",XLOOKUP(V248,Master[Company],Master[Acronym],"NA",0,1))</f>
        <v/>
      </c>
      <c r="V248" s="336"/>
      <c r="W248" s="395"/>
      <c r="X248" s="395"/>
      <c r="Y248" s="336" t="str">
        <f t="shared" si="10"/>
        <v/>
      </c>
      <c r="Z248" s="341" t="str">
        <f t="shared" si="11"/>
        <v/>
      </c>
      <c r="AA248" s="336"/>
      <c r="AB248" s="341"/>
      <c r="AC248" s="341"/>
      <c r="AD248" s="394"/>
      <c r="AE248" s="396"/>
      <c r="AF248" s="396"/>
      <c r="AG248" s="396"/>
      <c r="AH248" s="396"/>
      <c r="AI248" s="396"/>
      <c r="AJ248" s="396"/>
      <c r="AK248" s="396"/>
      <c r="AL248" s="397"/>
      <c r="AM248" s="398"/>
      <c r="AN248" s="398"/>
      <c r="AO248" s="398"/>
      <c r="AP248" s="398"/>
      <c r="AQ248" s="398"/>
      <c r="AR248" s="398"/>
      <c r="AS248" s="398"/>
      <c r="AT248" s="398"/>
      <c r="AU248" s="394"/>
      <c r="AV248" s="399"/>
      <c r="AW248" s="306"/>
      <c r="AX248" s="394"/>
      <c r="AY248" s="400"/>
      <c r="AZ248" s="336"/>
      <c r="BA248" s="336"/>
      <c r="BB248" s="336"/>
      <c r="BC248" s="336"/>
      <c r="BD248" s="336"/>
      <c r="BE248" s="401"/>
      <c r="BF248" s="341"/>
      <c r="BG248" s="341"/>
      <c r="BH248" s="402"/>
      <c r="BI248" s="403"/>
      <c r="BJ248" s="404"/>
      <c r="BK248" s="405"/>
      <c r="BL248" s="405"/>
      <c r="BM248" s="405"/>
      <c r="BN248" s="406"/>
    </row>
    <row r="249" ht="18.75" customHeight="1">
      <c r="A249" s="390" t="str">
        <f t="shared" si="3"/>
        <v/>
      </c>
      <c r="B249" s="391"/>
      <c r="C249" s="337"/>
      <c r="D249" s="337"/>
      <c r="E249" s="338" t="str">
        <f t="shared" si="8"/>
        <v/>
      </c>
      <c r="F249" s="392"/>
      <c r="G249" s="393"/>
      <c r="H249" s="341" t="str">
        <f t="array" ref="H249">IF(D249="","",XLOOKUP(D249,'Master Data'!K:K,'Master Data'!N:N,"Input in Master Data",0,1))</f>
        <v/>
      </c>
      <c r="I249" s="341" t="str">
        <f t="array" ref="I249">IF(D249="","",XLOOKUP(D249,'Master Data'!K:K,'Master Data'!O:O,"Input in Master Data",0,1))</f>
        <v/>
      </c>
      <c r="J249" s="341" t="str">
        <f t="array" ref="J249">if(V249="","",XLOOKUP(V249,Master[Company],Master[Blow],"Unknown",0,1))</f>
        <v/>
      </c>
      <c r="K249" s="341" t="str">
        <f t="array" ref="K249">if(V249="","",XLOOKUP(V249,Master[Company],Master[Pigging],"Unknown",0,1))</f>
        <v/>
      </c>
      <c r="L249" s="341" t="str">
        <f t="array" ref="L249">if(V249="","",XLOOKUP(V249,Master[Company],Master[Load Method],"Unknown",0,1))</f>
        <v/>
      </c>
      <c r="M249" s="341" t="str">
        <f t="array" ref="M249">if(V249="","",XLOOKUP(V249,Master[Company],Master[Line Distance],"Unknown",0,1))</f>
        <v/>
      </c>
      <c r="N249" s="394"/>
      <c r="O249" s="341"/>
      <c r="P249" s="336"/>
      <c r="Q249" s="341" t="str">
        <f t="array" ref="Q249">if(V249="","",XLOOKUP(V249,Master[Company],Master[Terms],"NA",0,1))</f>
        <v/>
      </c>
      <c r="R249" s="341" t="str">
        <f t="shared" si="9"/>
        <v/>
      </c>
      <c r="S249" s="341" t="str">
        <f t="array" ref="S249">if(V249="","",XLOOKUP(V249,Master[Company],Master[Group],"NA",0,1))</f>
        <v/>
      </c>
      <c r="T249" s="341" t="str">
        <f t="array" ref="T249">if(V249="","",XLOOKUP(V249,Master[Company],Master[Loading Location],"NA",0,1))</f>
        <v/>
      </c>
      <c r="U249" s="341" t="str">
        <f t="array" ref="U249">if(V249="","",XLOOKUP(V249,Master[Company],Master[Acronym],"NA",0,1))</f>
        <v/>
      </c>
      <c r="V249" s="336"/>
      <c r="W249" s="395"/>
      <c r="X249" s="395"/>
      <c r="Y249" s="336" t="str">
        <f t="shared" si="10"/>
        <v/>
      </c>
      <c r="Z249" s="341" t="str">
        <f t="shared" si="11"/>
        <v/>
      </c>
      <c r="AA249" s="336"/>
      <c r="AB249" s="341"/>
      <c r="AC249" s="341"/>
      <c r="AD249" s="394"/>
      <c r="AE249" s="396"/>
      <c r="AF249" s="396"/>
      <c r="AG249" s="396"/>
      <c r="AH249" s="396"/>
      <c r="AI249" s="396"/>
      <c r="AJ249" s="396"/>
      <c r="AK249" s="396"/>
      <c r="AL249" s="397"/>
      <c r="AM249" s="398"/>
      <c r="AN249" s="398"/>
      <c r="AO249" s="398"/>
      <c r="AP249" s="398"/>
      <c r="AQ249" s="398"/>
      <c r="AR249" s="398"/>
      <c r="AS249" s="398"/>
      <c r="AT249" s="398"/>
      <c r="AU249" s="394"/>
      <c r="AV249" s="399"/>
      <c r="AW249" s="306"/>
      <c r="AX249" s="394"/>
      <c r="AY249" s="400"/>
      <c r="AZ249" s="336"/>
      <c r="BA249" s="336"/>
      <c r="BB249" s="336"/>
      <c r="BC249" s="336"/>
      <c r="BD249" s="336"/>
      <c r="BE249" s="401"/>
      <c r="BF249" s="341"/>
      <c r="BG249" s="341"/>
      <c r="BH249" s="402"/>
      <c r="BI249" s="403"/>
      <c r="BJ249" s="404"/>
      <c r="BK249" s="405"/>
      <c r="BL249" s="405"/>
      <c r="BM249" s="405"/>
      <c r="BN249" s="406"/>
    </row>
    <row r="250" ht="18.75" customHeight="1">
      <c r="A250" s="390" t="str">
        <f t="shared" si="3"/>
        <v/>
      </c>
      <c r="B250" s="391"/>
      <c r="C250" s="337"/>
      <c r="D250" s="337"/>
      <c r="E250" s="338" t="str">
        <f t="shared" si="8"/>
        <v/>
      </c>
      <c r="F250" s="392"/>
      <c r="G250" s="393"/>
      <c r="H250" s="341" t="str">
        <f t="array" ref="H250">IF(D250="","",XLOOKUP(D250,'Master Data'!K:K,'Master Data'!N:N,"Input in Master Data",0,1))</f>
        <v/>
      </c>
      <c r="I250" s="341" t="str">
        <f t="array" ref="I250">IF(D250="","",XLOOKUP(D250,'Master Data'!K:K,'Master Data'!O:O,"Input in Master Data",0,1))</f>
        <v/>
      </c>
      <c r="J250" s="341" t="str">
        <f t="array" ref="J250">if(V250="","",XLOOKUP(V250,Master[Company],Master[Blow],"Unknown",0,1))</f>
        <v/>
      </c>
      <c r="K250" s="341" t="str">
        <f t="array" ref="K250">if(V250="","",XLOOKUP(V250,Master[Company],Master[Pigging],"Unknown",0,1))</f>
        <v/>
      </c>
      <c r="L250" s="341" t="str">
        <f t="array" ref="L250">if(V250="","",XLOOKUP(V250,Master[Company],Master[Load Method],"Unknown",0,1))</f>
        <v/>
      </c>
      <c r="M250" s="341" t="str">
        <f t="array" ref="M250">if(V250="","",XLOOKUP(V250,Master[Company],Master[Line Distance],"Unknown",0,1))</f>
        <v/>
      </c>
      <c r="N250" s="394"/>
      <c r="O250" s="341"/>
      <c r="P250" s="336"/>
      <c r="Q250" s="341" t="str">
        <f t="array" ref="Q250">if(V250="","",XLOOKUP(V250,Master[Company],Master[Terms],"NA",0,1))</f>
        <v/>
      </c>
      <c r="R250" s="341" t="str">
        <f t="shared" si="9"/>
        <v/>
      </c>
      <c r="S250" s="341" t="str">
        <f t="array" ref="S250">if(V250="","",XLOOKUP(V250,Master[Company],Master[Group],"NA",0,1))</f>
        <v/>
      </c>
      <c r="T250" s="341" t="str">
        <f t="array" ref="T250">if(V250="","",XLOOKUP(V250,Master[Company],Master[Loading Location],"NA",0,1))</f>
        <v/>
      </c>
      <c r="U250" s="341" t="str">
        <f t="array" ref="U250">if(V250="","",XLOOKUP(V250,Master[Company],Master[Acronym],"NA",0,1))</f>
        <v/>
      </c>
      <c r="V250" s="336"/>
      <c r="W250" s="395"/>
      <c r="X250" s="395"/>
      <c r="Y250" s="336" t="str">
        <f t="shared" si="10"/>
        <v/>
      </c>
      <c r="Z250" s="341" t="str">
        <f t="shared" si="11"/>
        <v/>
      </c>
      <c r="AA250" s="336"/>
      <c r="AB250" s="341"/>
      <c r="AC250" s="341"/>
      <c r="AD250" s="394"/>
      <c r="AE250" s="396"/>
      <c r="AF250" s="396"/>
      <c r="AG250" s="396"/>
      <c r="AH250" s="396"/>
      <c r="AI250" s="396"/>
      <c r="AJ250" s="396"/>
      <c r="AK250" s="396"/>
      <c r="AL250" s="397"/>
      <c r="AM250" s="398"/>
      <c r="AN250" s="398"/>
      <c r="AO250" s="398"/>
      <c r="AP250" s="398"/>
      <c r="AQ250" s="398"/>
      <c r="AR250" s="398"/>
      <c r="AS250" s="398"/>
      <c r="AT250" s="398"/>
      <c r="AU250" s="394"/>
      <c r="AV250" s="399"/>
      <c r="AW250" s="306"/>
      <c r="AX250" s="394"/>
      <c r="AY250" s="400"/>
      <c r="AZ250" s="336"/>
      <c r="BA250" s="336"/>
      <c r="BB250" s="336"/>
      <c r="BC250" s="336"/>
      <c r="BD250" s="336"/>
      <c r="BE250" s="401"/>
      <c r="BF250" s="341"/>
      <c r="BG250" s="341"/>
      <c r="BH250" s="402"/>
      <c r="BI250" s="403"/>
      <c r="BJ250" s="404"/>
      <c r="BK250" s="405"/>
      <c r="BL250" s="405"/>
      <c r="BM250" s="405"/>
      <c r="BN250" s="406"/>
    </row>
    <row r="251" ht="18.75" customHeight="1">
      <c r="A251" s="390" t="str">
        <f t="shared" si="3"/>
        <v/>
      </c>
      <c r="B251" s="391"/>
      <c r="C251" s="337"/>
      <c r="D251" s="337"/>
      <c r="E251" s="338" t="str">
        <f t="shared" si="8"/>
        <v/>
      </c>
      <c r="F251" s="392"/>
      <c r="G251" s="393"/>
      <c r="H251" s="341" t="str">
        <f t="array" ref="H251">IF(D251="","",XLOOKUP(D251,'Master Data'!K:K,'Master Data'!N:N,"Input in Master Data",0,1))</f>
        <v/>
      </c>
      <c r="I251" s="341" t="str">
        <f t="array" ref="I251">IF(D251="","",XLOOKUP(D251,'Master Data'!K:K,'Master Data'!O:O,"Input in Master Data",0,1))</f>
        <v/>
      </c>
      <c r="J251" s="341" t="str">
        <f t="array" ref="J251">if(V251="","",XLOOKUP(V251,Master[Company],Master[Blow],"Unknown",0,1))</f>
        <v/>
      </c>
      <c r="K251" s="341" t="str">
        <f t="array" ref="K251">if(V251="","",XLOOKUP(V251,Master[Company],Master[Pigging],"Unknown",0,1))</f>
        <v/>
      </c>
      <c r="L251" s="341" t="str">
        <f t="array" ref="L251">if(V251="","",XLOOKUP(V251,Master[Company],Master[Load Method],"Unknown",0,1))</f>
        <v/>
      </c>
      <c r="M251" s="341" t="str">
        <f t="array" ref="M251">if(V251="","",XLOOKUP(V251,Master[Company],Master[Line Distance],"Unknown",0,1))</f>
        <v/>
      </c>
      <c r="N251" s="394"/>
      <c r="O251" s="341"/>
      <c r="P251" s="336"/>
      <c r="Q251" s="341" t="str">
        <f t="array" ref="Q251">if(V251="","",XLOOKUP(V251,Master[Company],Master[Terms],"NA",0,1))</f>
        <v/>
      </c>
      <c r="R251" s="341" t="str">
        <f t="shared" si="9"/>
        <v/>
      </c>
      <c r="S251" s="341" t="str">
        <f t="array" ref="S251">if(V251="","",XLOOKUP(V251,Master[Company],Master[Group],"NA",0,1))</f>
        <v/>
      </c>
      <c r="T251" s="341" t="str">
        <f t="array" ref="T251">if(V251="","",XLOOKUP(V251,Master[Company],Master[Loading Location],"NA",0,1))</f>
        <v/>
      </c>
      <c r="U251" s="341" t="str">
        <f t="array" ref="U251">if(V251="","",XLOOKUP(V251,Master[Company],Master[Acronym],"NA",0,1))</f>
        <v/>
      </c>
      <c r="V251" s="336"/>
      <c r="W251" s="395"/>
      <c r="X251" s="395"/>
      <c r="Y251" s="336" t="str">
        <f t="shared" si="10"/>
        <v/>
      </c>
      <c r="Z251" s="341" t="str">
        <f t="shared" si="11"/>
        <v/>
      </c>
      <c r="AA251" s="336"/>
      <c r="AB251" s="341"/>
      <c r="AC251" s="341"/>
      <c r="AD251" s="394"/>
      <c r="AE251" s="396"/>
      <c r="AF251" s="396"/>
      <c r="AG251" s="396"/>
      <c r="AH251" s="396"/>
      <c r="AI251" s="396"/>
      <c r="AJ251" s="396"/>
      <c r="AK251" s="396"/>
      <c r="AL251" s="397"/>
      <c r="AM251" s="398"/>
      <c r="AN251" s="398"/>
      <c r="AO251" s="398"/>
      <c r="AP251" s="398"/>
      <c r="AQ251" s="398"/>
      <c r="AR251" s="398"/>
      <c r="AS251" s="398"/>
      <c r="AT251" s="398"/>
      <c r="AU251" s="394"/>
      <c r="AV251" s="399"/>
      <c r="AW251" s="306"/>
      <c r="AX251" s="394"/>
      <c r="AY251" s="400"/>
      <c r="AZ251" s="336"/>
      <c r="BA251" s="336"/>
      <c r="BB251" s="336"/>
      <c r="BC251" s="336"/>
      <c r="BD251" s="336"/>
      <c r="BE251" s="401"/>
      <c r="BF251" s="341"/>
      <c r="BG251" s="341"/>
      <c r="BH251" s="402"/>
      <c r="BI251" s="403"/>
      <c r="BJ251" s="404"/>
      <c r="BK251" s="405"/>
      <c r="BL251" s="405"/>
      <c r="BM251" s="405"/>
      <c r="BN251" s="406"/>
    </row>
    <row r="252" ht="18.75" customHeight="1">
      <c r="A252" s="390" t="str">
        <f t="shared" si="3"/>
        <v/>
      </c>
      <c r="B252" s="391"/>
      <c r="C252" s="337"/>
      <c r="D252" s="337"/>
      <c r="E252" s="338" t="str">
        <f t="shared" si="8"/>
        <v/>
      </c>
      <c r="F252" s="392"/>
      <c r="G252" s="393"/>
      <c r="H252" s="341" t="str">
        <f t="array" ref="H252">IF(D252="","",XLOOKUP(D252,'Master Data'!K:K,'Master Data'!N:N,"Input in Master Data",0,1))</f>
        <v/>
      </c>
      <c r="I252" s="341" t="str">
        <f t="array" ref="I252">IF(D252="","",XLOOKUP(D252,'Master Data'!K:K,'Master Data'!O:O,"Input in Master Data",0,1))</f>
        <v/>
      </c>
      <c r="J252" s="341" t="str">
        <f t="array" ref="J252">if(V252="","",XLOOKUP(V252,Master[Company],Master[Blow],"Unknown",0,1))</f>
        <v/>
      </c>
      <c r="K252" s="341" t="str">
        <f t="array" ref="K252">if(V252="","",XLOOKUP(V252,Master[Company],Master[Pigging],"Unknown",0,1))</f>
        <v/>
      </c>
      <c r="L252" s="341" t="str">
        <f t="array" ref="L252">if(V252="","",XLOOKUP(V252,Master[Company],Master[Load Method],"Unknown",0,1))</f>
        <v/>
      </c>
      <c r="M252" s="341" t="str">
        <f t="array" ref="M252">if(V252="","",XLOOKUP(V252,Master[Company],Master[Line Distance],"Unknown",0,1))</f>
        <v/>
      </c>
      <c r="N252" s="394"/>
      <c r="O252" s="341"/>
      <c r="P252" s="336"/>
      <c r="Q252" s="341" t="str">
        <f t="array" ref="Q252">if(V252="","",XLOOKUP(V252,Master[Company],Master[Terms],"NA",0,1))</f>
        <v/>
      </c>
      <c r="R252" s="341" t="str">
        <f t="shared" si="9"/>
        <v/>
      </c>
      <c r="S252" s="341" t="str">
        <f t="array" ref="S252">if(V252="","",XLOOKUP(V252,Master[Company],Master[Group],"NA",0,1))</f>
        <v/>
      </c>
      <c r="T252" s="341" t="str">
        <f t="array" ref="T252">if(V252="","",XLOOKUP(V252,Master[Company],Master[Loading Location],"NA",0,1))</f>
        <v/>
      </c>
      <c r="U252" s="341" t="str">
        <f t="array" ref="U252">if(V252="","",XLOOKUP(V252,Master[Company],Master[Acronym],"NA",0,1))</f>
        <v/>
      </c>
      <c r="V252" s="336"/>
      <c r="W252" s="395"/>
      <c r="X252" s="395"/>
      <c r="Y252" s="336" t="str">
        <f t="shared" si="10"/>
        <v/>
      </c>
      <c r="Z252" s="341" t="str">
        <f t="shared" si="11"/>
        <v/>
      </c>
      <c r="AA252" s="336"/>
      <c r="AB252" s="341"/>
      <c r="AC252" s="341"/>
      <c r="AD252" s="394"/>
      <c r="AE252" s="396"/>
      <c r="AF252" s="396"/>
      <c r="AG252" s="396"/>
      <c r="AH252" s="396"/>
      <c r="AI252" s="396"/>
      <c r="AJ252" s="396"/>
      <c r="AK252" s="396"/>
      <c r="AL252" s="397"/>
      <c r="AM252" s="398"/>
      <c r="AN252" s="398"/>
      <c r="AO252" s="398"/>
      <c r="AP252" s="398"/>
      <c r="AQ252" s="398"/>
      <c r="AR252" s="398"/>
      <c r="AS252" s="398"/>
      <c r="AT252" s="398"/>
      <c r="AU252" s="394"/>
      <c r="AV252" s="399"/>
      <c r="AW252" s="306"/>
      <c r="AX252" s="394"/>
      <c r="AY252" s="400"/>
      <c r="AZ252" s="336"/>
      <c r="BA252" s="336"/>
      <c r="BB252" s="336"/>
      <c r="BC252" s="336"/>
      <c r="BD252" s="336"/>
      <c r="BE252" s="401"/>
      <c r="BF252" s="341"/>
      <c r="BG252" s="341"/>
      <c r="BH252" s="402"/>
      <c r="BI252" s="403"/>
      <c r="BJ252" s="404"/>
      <c r="BK252" s="405"/>
      <c r="BL252" s="405"/>
      <c r="BM252" s="405"/>
      <c r="BN252" s="406"/>
    </row>
    <row r="253" ht="18.75" customHeight="1">
      <c r="A253" s="390" t="str">
        <f t="shared" si="3"/>
        <v/>
      </c>
      <c r="B253" s="391"/>
      <c r="C253" s="337"/>
      <c r="D253" s="337"/>
      <c r="E253" s="338" t="str">
        <f t="shared" si="8"/>
        <v/>
      </c>
      <c r="F253" s="392"/>
      <c r="G253" s="393"/>
      <c r="H253" s="341" t="str">
        <f t="array" ref="H253">IF(D253="","",XLOOKUP(D253,'Master Data'!K:K,'Master Data'!N:N,"Input in Master Data",0,1))</f>
        <v/>
      </c>
      <c r="I253" s="341" t="str">
        <f t="array" ref="I253">IF(D253="","",XLOOKUP(D253,'Master Data'!K:K,'Master Data'!O:O,"Input in Master Data",0,1))</f>
        <v/>
      </c>
      <c r="J253" s="341" t="str">
        <f t="array" ref="J253">if(V253="","",XLOOKUP(V253,Master[Company],Master[Blow],"Unknown",0,1))</f>
        <v/>
      </c>
      <c r="K253" s="341" t="str">
        <f t="array" ref="K253">if(V253="","",XLOOKUP(V253,Master[Company],Master[Pigging],"Unknown",0,1))</f>
        <v/>
      </c>
      <c r="L253" s="341" t="str">
        <f t="array" ref="L253">if(V253="","",XLOOKUP(V253,Master[Company],Master[Load Method],"Unknown",0,1))</f>
        <v/>
      </c>
      <c r="M253" s="341" t="str">
        <f t="array" ref="M253">if(V253="","",XLOOKUP(V253,Master[Company],Master[Line Distance],"Unknown",0,1))</f>
        <v/>
      </c>
      <c r="N253" s="394"/>
      <c r="O253" s="341"/>
      <c r="P253" s="336"/>
      <c r="Q253" s="341" t="str">
        <f t="array" ref="Q253">if(V253="","",XLOOKUP(V253,Master[Company],Master[Terms],"NA",0,1))</f>
        <v/>
      </c>
      <c r="R253" s="341" t="str">
        <f t="shared" si="9"/>
        <v/>
      </c>
      <c r="S253" s="341" t="str">
        <f t="array" ref="S253">if(V253="","",XLOOKUP(V253,Master[Company],Master[Group],"NA",0,1))</f>
        <v/>
      </c>
      <c r="T253" s="341" t="str">
        <f t="array" ref="T253">if(V253="","",XLOOKUP(V253,Master[Company],Master[Loading Location],"NA",0,1))</f>
        <v/>
      </c>
      <c r="U253" s="341" t="str">
        <f t="array" ref="U253">if(V253="","",XLOOKUP(V253,Master[Company],Master[Acronym],"NA",0,1))</f>
        <v/>
      </c>
      <c r="V253" s="336"/>
      <c r="W253" s="395"/>
      <c r="X253" s="395"/>
      <c r="Y253" s="336" t="str">
        <f t="shared" si="10"/>
        <v/>
      </c>
      <c r="Z253" s="341" t="str">
        <f t="shared" si="11"/>
        <v/>
      </c>
      <c r="AA253" s="336"/>
      <c r="AB253" s="341"/>
      <c r="AC253" s="341"/>
      <c r="AD253" s="394"/>
      <c r="AE253" s="396"/>
      <c r="AF253" s="396"/>
      <c r="AG253" s="396"/>
      <c r="AH253" s="396"/>
      <c r="AI253" s="396"/>
      <c r="AJ253" s="396"/>
      <c r="AK253" s="396"/>
      <c r="AL253" s="397"/>
      <c r="AM253" s="398"/>
      <c r="AN253" s="398"/>
      <c r="AO253" s="398"/>
      <c r="AP253" s="398"/>
      <c r="AQ253" s="398"/>
      <c r="AR253" s="398"/>
      <c r="AS253" s="398"/>
      <c r="AT253" s="398"/>
      <c r="AU253" s="394"/>
      <c r="AV253" s="399"/>
      <c r="AW253" s="306"/>
      <c r="AX253" s="394"/>
      <c r="AY253" s="400"/>
      <c r="AZ253" s="336"/>
      <c r="BA253" s="336"/>
      <c r="BB253" s="336"/>
      <c r="BC253" s="336"/>
      <c r="BD253" s="336"/>
      <c r="BE253" s="401"/>
      <c r="BF253" s="341"/>
      <c r="BG253" s="341"/>
      <c r="BH253" s="402"/>
      <c r="BI253" s="403"/>
      <c r="BJ253" s="404"/>
      <c r="BK253" s="405"/>
      <c r="BL253" s="405"/>
      <c r="BM253" s="405"/>
      <c r="BN253" s="406"/>
    </row>
    <row r="254" ht="18.75" customHeight="1">
      <c r="A254" s="390" t="str">
        <f t="shared" si="3"/>
        <v/>
      </c>
      <c r="B254" s="391"/>
      <c r="C254" s="337"/>
      <c r="D254" s="337"/>
      <c r="E254" s="338" t="str">
        <f t="shared" si="8"/>
        <v/>
      </c>
      <c r="F254" s="392"/>
      <c r="G254" s="393"/>
      <c r="H254" s="341" t="str">
        <f t="array" ref="H254">IF(D254="","",XLOOKUP(D254,'Master Data'!K:K,'Master Data'!N:N,"Input in Master Data",0,1))</f>
        <v/>
      </c>
      <c r="I254" s="341" t="str">
        <f t="array" ref="I254">IF(D254="","",XLOOKUP(D254,'Master Data'!K:K,'Master Data'!O:O,"Input in Master Data",0,1))</f>
        <v/>
      </c>
      <c r="J254" s="341" t="str">
        <f t="array" ref="J254">if(V254="","",XLOOKUP(V254,Master[Company],Master[Blow],"Unknown",0,1))</f>
        <v/>
      </c>
      <c r="K254" s="341" t="str">
        <f t="array" ref="K254">if(V254="","",XLOOKUP(V254,Master[Company],Master[Pigging],"Unknown",0,1))</f>
        <v/>
      </c>
      <c r="L254" s="341" t="str">
        <f t="array" ref="L254">if(V254="","",XLOOKUP(V254,Master[Company],Master[Load Method],"Unknown",0,1))</f>
        <v/>
      </c>
      <c r="M254" s="341" t="str">
        <f t="array" ref="M254">if(V254="","",XLOOKUP(V254,Master[Company],Master[Line Distance],"Unknown",0,1))</f>
        <v/>
      </c>
      <c r="N254" s="394"/>
      <c r="O254" s="341"/>
      <c r="P254" s="336"/>
      <c r="Q254" s="341" t="str">
        <f t="array" ref="Q254">if(V254="","",XLOOKUP(V254,Master[Company],Master[Terms],"NA",0,1))</f>
        <v/>
      </c>
      <c r="R254" s="341" t="str">
        <f t="shared" si="9"/>
        <v/>
      </c>
      <c r="S254" s="341" t="str">
        <f t="array" ref="S254">if(V254="","",XLOOKUP(V254,Master[Company],Master[Group],"NA",0,1))</f>
        <v/>
      </c>
      <c r="T254" s="341" t="str">
        <f t="array" ref="T254">if(V254="","",XLOOKUP(V254,Master[Company],Master[Loading Location],"NA",0,1))</f>
        <v/>
      </c>
      <c r="U254" s="341" t="str">
        <f t="array" ref="U254">if(V254="","",XLOOKUP(V254,Master[Company],Master[Acronym],"NA",0,1))</f>
        <v/>
      </c>
      <c r="V254" s="336"/>
      <c r="W254" s="395"/>
      <c r="X254" s="395"/>
      <c r="Y254" s="336" t="str">
        <f t="shared" si="10"/>
        <v/>
      </c>
      <c r="Z254" s="341" t="str">
        <f t="shared" si="11"/>
        <v/>
      </c>
      <c r="AA254" s="336"/>
      <c r="AB254" s="341"/>
      <c r="AC254" s="341"/>
      <c r="AD254" s="394"/>
      <c r="AE254" s="396"/>
      <c r="AF254" s="396"/>
      <c r="AG254" s="396"/>
      <c r="AH254" s="396"/>
      <c r="AI254" s="396"/>
      <c r="AJ254" s="396"/>
      <c r="AK254" s="396"/>
      <c r="AL254" s="397"/>
      <c r="AM254" s="398"/>
      <c r="AN254" s="398"/>
      <c r="AO254" s="398"/>
      <c r="AP254" s="398"/>
      <c r="AQ254" s="398"/>
      <c r="AR254" s="398"/>
      <c r="AS254" s="398"/>
      <c r="AT254" s="398"/>
      <c r="AU254" s="394"/>
      <c r="AV254" s="399"/>
      <c r="AW254" s="306"/>
      <c r="AX254" s="394"/>
      <c r="AY254" s="400"/>
      <c r="AZ254" s="336"/>
      <c r="BA254" s="336"/>
      <c r="BB254" s="336"/>
      <c r="BC254" s="336"/>
      <c r="BD254" s="336"/>
      <c r="BE254" s="401"/>
      <c r="BF254" s="341"/>
      <c r="BG254" s="341"/>
      <c r="BH254" s="402"/>
      <c r="BI254" s="403"/>
      <c r="BJ254" s="404"/>
      <c r="BK254" s="405"/>
      <c r="BL254" s="405"/>
      <c r="BM254" s="405"/>
      <c r="BN254" s="406"/>
    </row>
    <row r="255" ht="18.75" customHeight="1">
      <c r="A255" s="390" t="str">
        <f t="shared" si="3"/>
        <v/>
      </c>
      <c r="B255" s="391"/>
      <c r="C255" s="337"/>
      <c r="D255" s="337"/>
      <c r="E255" s="338" t="str">
        <f t="shared" si="8"/>
        <v/>
      </c>
      <c r="F255" s="392"/>
      <c r="G255" s="393"/>
      <c r="H255" s="341" t="str">
        <f t="array" ref="H255">IF(D255="","",XLOOKUP(D255,'Master Data'!K:K,'Master Data'!N:N,"Input in Master Data",0,1))</f>
        <v/>
      </c>
      <c r="I255" s="341" t="str">
        <f t="array" ref="I255">IF(D255="","",XLOOKUP(D255,'Master Data'!K:K,'Master Data'!O:O,"Input in Master Data",0,1))</f>
        <v/>
      </c>
      <c r="J255" s="341" t="str">
        <f t="array" ref="J255">if(V255="","",XLOOKUP(V255,Master[Company],Master[Blow],"Unknown",0,1))</f>
        <v/>
      </c>
      <c r="K255" s="341" t="str">
        <f t="array" ref="K255">if(V255="","",XLOOKUP(V255,Master[Company],Master[Pigging],"Unknown",0,1))</f>
        <v/>
      </c>
      <c r="L255" s="341" t="str">
        <f t="array" ref="L255">if(V255="","",XLOOKUP(V255,Master[Company],Master[Load Method],"Unknown",0,1))</f>
        <v/>
      </c>
      <c r="M255" s="341" t="str">
        <f t="array" ref="M255">if(V255="","",XLOOKUP(V255,Master[Company],Master[Line Distance],"Unknown",0,1))</f>
        <v/>
      </c>
      <c r="N255" s="394"/>
      <c r="O255" s="341"/>
      <c r="P255" s="336"/>
      <c r="Q255" s="341" t="str">
        <f t="array" ref="Q255">if(V255="","",XLOOKUP(V255,Master[Company],Master[Terms],"NA",0,1))</f>
        <v/>
      </c>
      <c r="R255" s="341" t="str">
        <f t="shared" si="9"/>
        <v/>
      </c>
      <c r="S255" s="341" t="str">
        <f t="array" ref="S255">if(V255="","",XLOOKUP(V255,Master[Company],Master[Group],"NA",0,1))</f>
        <v/>
      </c>
      <c r="T255" s="341" t="str">
        <f t="array" ref="T255">if(V255="","",XLOOKUP(V255,Master[Company],Master[Loading Location],"NA",0,1))</f>
        <v/>
      </c>
      <c r="U255" s="341" t="str">
        <f t="array" ref="U255">if(V255="","",XLOOKUP(V255,Master[Company],Master[Acronym],"NA",0,1))</f>
        <v/>
      </c>
      <c r="V255" s="336"/>
      <c r="W255" s="395"/>
      <c r="X255" s="395"/>
      <c r="Y255" s="336" t="str">
        <f t="shared" si="10"/>
        <v/>
      </c>
      <c r="Z255" s="341" t="str">
        <f t="shared" si="11"/>
        <v/>
      </c>
      <c r="AA255" s="336"/>
      <c r="AB255" s="341"/>
      <c r="AC255" s="341"/>
      <c r="AD255" s="394"/>
      <c r="AE255" s="396"/>
      <c r="AF255" s="396"/>
      <c r="AG255" s="396"/>
      <c r="AH255" s="396"/>
      <c r="AI255" s="396"/>
      <c r="AJ255" s="396"/>
      <c r="AK255" s="396"/>
      <c r="AL255" s="397"/>
      <c r="AM255" s="398"/>
      <c r="AN255" s="398"/>
      <c r="AO255" s="398"/>
      <c r="AP255" s="398"/>
      <c r="AQ255" s="398"/>
      <c r="AR255" s="398"/>
      <c r="AS255" s="398"/>
      <c r="AT255" s="398"/>
      <c r="AU255" s="394"/>
      <c r="AV255" s="399"/>
      <c r="AW255" s="306"/>
      <c r="AX255" s="394"/>
      <c r="AY255" s="400"/>
      <c r="AZ255" s="336"/>
      <c r="BA255" s="336"/>
      <c r="BB255" s="336"/>
      <c r="BC255" s="336"/>
      <c r="BD255" s="336"/>
      <c r="BE255" s="401"/>
      <c r="BF255" s="341"/>
      <c r="BG255" s="341"/>
      <c r="BH255" s="402"/>
      <c r="BI255" s="403"/>
      <c r="BJ255" s="404"/>
      <c r="BK255" s="405"/>
      <c r="BL255" s="405"/>
      <c r="BM255" s="405"/>
      <c r="BN255" s="406"/>
    </row>
    <row r="256" ht="18.75" customHeight="1">
      <c r="A256" s="390" t="str">
        <f t="shared" si="3"/>
        <v/>
      </c>
      <c r="B256" s="391"/>
      <c r="C256" s="337"/>
      <c r="D256" s="337"/>
      <c r="E256" s="338" t="str">
        <f t="shared" si="8"/>
        <v/>
      </c>
      <c r="F256" s="392"/>
      <c r="G256" s="393"/>
      <c r="H256" s="341" t="str">
        <f t="array" ref="H256">IF(D256="","",XLOOKUP(D256,'Master Data'!K:K,'Master Data'!N:N,"Input in Master Data",0,1))</f>
        <v/>
      </c>
      <c r="I256" s="341" t="str">
        <f t="array" ref="I256">IF(D256="","",XLOOKUP(D256,'Master Data'!K:K,'Master Data'!O:O,"Input in Master Data",0,1))</f>
        <v/>
      </c>
      <c r="J256" s="341" t="str">
        <f t="array" ref="J256">if(V256="","",XLOOKUP(V256,Master[Company],Master[Blow],"Unknown",0,1))</f>
        <v/>
      </c>
      <c r="K256" s="341" t="str">
        <f t="array" ref="K256">if(V256="","",XLOOKUP(V256,Master[Company],Master[Pigging],"Unknown",0,1))</f>
        <v/>
      </c>
      <c r="L256" s="341" t="str">
        <f t="array" ref="L256">if(V256="","",XLOOKUP(V256,Master[Company],Master[Load Method],"Unknown",0,1))</f>
        <v/>
      </c>
      <c r="M256" s="341" t="str">
        <f t="array" ref="M256">if(V256="","",XLOOKUP(V256,Master[Company],Master[Line Distance],"Unknown",0,1))</f>
        <v/>
      </c>
      <c r="N256" s="394"/>
      <c r="O256" s="341"/>
      <c r="P256" s="336"/>
      <c r="Q256" s="341" t="str">
        <f t="array" ref="Q256">if(V256="","",XLOOKUP(V256,Master[Company],Master[Terms],"NA",0,1))</f>
        <v/>
      </c>
      <c r="R256" s="341" t="str">
        <f t="shared" si="9"/>
        <v/>
      </c>
      <c r="S256" s="341" t="str">
        <f t="array" ref="S256">if(V256="","",XLOOKUP(V256,Master[Company],Master[Group],"NA",0,1))</f>
        <v/>
      </c>
      <c r="T256" s="341" t="str">
        <f t="array" ref="T256">if(V256="","",XLOOKUP(V256,Master[Company],Master[Loading Location],"NA",0,1))</f>
        <v/>
      </c>
      <c r="U256" s="341" t="str">
        <f t="array" ref="U256">if(V256="","",XLOOKUP(V256,Master[Company],Master[Acronym],"NA",0,1))</f>
        <v/>
      </c>
      <c r="V256" s="336"/>
      <c r="W256" s="395"/>
      <c r="X256" s="395"/>
      <c r="Y256" s="336" t="str">
        <f t="shared" si="10"/>
        <v/>
      </c>
      <c r="Z256" s="341" t="str">
        <f t="shared" si="11"/>
        <v/>
      </c>
      <c r="AA256" s="336"/>
      <c r="AB256" s="341"/>
      <c r="AC256" s="341"/>
      <c r="AD256" s="394"/>
      <c r="AE256" s="396"/>
      <c r="AF256" s="396"/>
      <c r="AG256" s="396"/>
      <c r="AH256" s="396"/>
      <c r="AI256" s="396"/>
      <c r="AJ256" s="396"/>
      <c r="AK256" s="396"/>
      <c r="AL256" s="397"/>
      <c r="AM256" s="398"/>
      <c r="AN256" s="398"/>
      <c r="AO256" s="398"/>
      <c r="AP256" s="398"/>
      <c r="AQ256" s="398"/>
      <c r="AR256" s="398"/>
      <c r="AS256" s="398"/>
      <c r="AT256" s="398"/>
      <c r="AU256" s="394"/>
      <c r="AV256" s="399"/>
      <c r="AW256" s="306"/>
      <c r="AX256" s="394"/>
      <c r="AY256" s="400"/>
      <c r="AZ256" s="336"/>
      <c r="BA256" s="336"/>
      <c r="BB256" s="336"/>
      <c r="BC256" s="336"/>
      <c r="BD256" s="336"/>
      <c r="BE256" s="401"/>
      <c r="BF256" s="341"/>
      <c r="BG256" s="341"/>
      <c r="BH256" s="402"/>
      <c r="BI256" s="403"/>
      <c r="BJ256" s="404"/>
      <c r="BK256" s="405"/>
      <c r="BL256" s="405"/>
      <c r="BM256" s="405"/>
      <c r="BN256" s="406"/>
    </row>
    <row r="257" ht="18.75" customHeight="1">
      <c r="A257" s="390" t="str">
        <f t="shared" si="3"/>
        <v/>
      </c>
      <c r="B257" s="391"/>
      <c r="C257" s="337"/>
      <c r="D257" s="337"/>
      <c r="E257" s="338" t="str">
        <f t="shared" si="8"/>
        <v/>
      </c>
      <c r="F257" s="392"/>
      <c r="G257" s="393"/>
      <c r="H257" s="341" t="str">
        <f t="array" ref="H257">IF(D257="","",XLOOKUP(D257,'Master Data'!K:K,'Master Data'!N:N,"Input in Master Data",0,1))</f>
        <v/>
      </c>
      <c r="I257" s="341" t="str">
        <f t="array" ref="I257">IF(D257="","",XLOOKUP(D257,'Master Data'!K:K,'Master Data'!O:O,"Input in Master Data",0,1))</f>
        <v/>
      </c>
      <c r="J257" s="341" t="str">
        <f t="array" ref="J257">if(V257="","",XLOOKUP(V257,Master[Company],Master[Blow],"Unknown",0,1))</f>
        <v/>
      </c>
      <c r="K257" s="341" t="str">
        <f t="array" ref="K257">if(V257="","",XLOOKUP(V257,Master[Company],Master[Pigging],"Unknown",0,1))</f>
        <v/>
      </c>
      <c r="L257" s="341" t="str">
        <f t="array" ref="L257">if(V257="","",XLOOKUP(V257,Master[Company],Master[Load Method],"Unknown",0,1))</f>
        <v/>
      </c>
      <c r="M257" s="341" t="str">
        <f t="array" ref="M257">if(V257="","",XLOOKUP(V257,Master[Company],Master[Line Distance],"Unknown",0,1))</f>
        <v/>
      </c>
      <c r="N257" s="394"/>
      <c r="O257" s="341"/>
      <c r="P257" s="336"/>
      <c r="Q257" s="341" t="str">
        <f t="array" ref="Q257">if(V257="","",XLOOKUP(V257,Master[Company],Master[Terms],"NA",0,1))</f>
        <v/>
      </c>
      <c r="R257" s="341" t="str">
        <f t="shared" si="9"/>
        <v/>
      </c>
      <c r="S257" s="341" t="str">
        <f t="array" ref="S257">if(V257="","",XLOOKUP(V257,Master[Company],Master[Group],"NA",0,1))</f>
        <v/>
      </c>
      <c r="T257" s="341" t="str">
        <f t="array" ref="T257">if(V257="","",XLOOKUP(V257,Master[Company],Master[Loading Location],"NA",0,1))</f>
        <v/>
      </c>
      <c r="U257" s="341" t="str">
        <f t="array" ref="U257">if(V257="","",XLOOKUP(V257,Master[Company],Master[Acronym],"NA",0,1))</f>
        <v/>
      </c>
      <c r="V257" s="336"/>
      <c r="W257" s="395"/>
      <c r="X257" s="395"/>
      <c r="Y257" s="336" t="str">
        <f t="shared" si="10"/>
        <v/>
      </c>
      <c r="Z257" s="341" t="str">
        <f t="shared" si="11"/>
        <v/>
      </c>
      <c r="AA257" s="336"/>
      <c r="AB257" s="341"/>
      <c r="AC257" s="341"/>
      <c r="AD257" s="394"/>
      <c r="AE257" s="396"/>
      <c r="AF257" s="396"/>
      <c r="AG257" s="396"/>
      <c r="AH257" s="396"/>
      <c r="AI257" s="396"/>
      <c r="AJ257" s="396"/>
      <c r="AK257" s="396"/>
      <c r="AL257" s="397"/>
      <c r="AM257" s="398"/>
      <c r="AN257" s="398"/>
      <c r="AO257" s="398"/>
      <c r="AP257" s="398"/>
      <c r="AQ257" s="398"/>
      <c r="AR257" s="398"/>
      <c r="AS257" s="398"/>
      <c r="AT257" s="398"/>
      <c r="AU257" s="394"/>
      <c r="AV257" s="399"/>
      <c r="AW257" s="306"/>
      <c r="AX257" s="394"/>
      <c r="AY257" s="400"/>
      <c r="AZ257" s="336"/>
      <c r="BA257" s="336"/>
      <c r="BB257" s="336"/>
      <c r="BC257" s="336"/>
      <c r="BD257" s="336"/>
      <c r="BE257" s="401"/>
      <c r="BF257" s="341"/>
      <c r="BG257" s="341"/>
      <c r="BH257" s="402"/>
      <c r="BI257" s="403"/>
      <c r="BJ257" s="404"/>
      <c r="BK257" s="405"/>
      <c r="BL257" s="405"/>
      <c r="BM257" s="405"/>
      <c r="BN257" s="406"/>
    </row>
    <row r="258" ht="18.75" customHeight="1">
      <c r="A258" s="390" t="str">
        <f t="shared" si="3"/>
        <v/>
      </c>
      <c r="B258" s="391"/>
      <c r="C258" s="337"/>
      <c r="D258" s="337"/>
      <c r="E258" s="338" t="str">
        <f t="shared" si="8"/>
        <v/>
      </c>
      <c r="F258" s="392"/>
      <c r="G258" s="393"/>
      <c r="H258" s="341" t="str">
        <f t="array" ref="H258">IF(D258="","",XLOOKUP(D258,'Master Data'!K:K,'Master Data'!N:N,"Input in Master Data",0,1))</f>
        <v/>
      </c>
      <c r="I258" s="341" t="str">
        <f t="array" ref="I258">IF(D258="","",XLOOKUP(D258,'Master Data'!K:K,'Master Data'!O:O,"Input in Master Data",0,1))</f>
        <v/>
      </c>
      <c r="J258" s="341" t="str">
        <f t="array" ref="J258">if(V258="","",XLOOKUP(V258,Master[Company],Master[Blow],"Unknown",0,1))</f>
        <v/>
      </c>
      <c r="K258" s="341" t="str">
        <f t="array" ref="K258">if(V258="","",XLOOKUP(V258,Master[Company],Master[Pigging],"Unknown",0,1))</f>
        <v/>
      </c>
      <c r="L258" s="341" t="str">
        <f t="array" ref="L258">if(V258="","",XLOOKUP(V258,Master[Company],Master[Load Method],"Unknown",0,1))</f>
        <v/>
      </c>
      <c r="M258" s="341" t="str">
        <f t="array" ref="M258">if(V258="","",XLOOKUP(V258,Master[Company],Master[Line Distance],"Unknown",0,1))</f>
        <v/>
      </c>
      <c r="N258" s="394"/>
      <c r="O258" s="341"/>
      <c r="P258" s="336"/>
      <c r="Q258" s="341" t="str">
        <f t="array" ref="Q258">if(V258="","",XLOOKUP(V258,Master[Company],Master[Terms],"NA",0,1))</f>
        <v/>
      </c>
      <c r="R258" s="341" t="str">
        <f t="shared" si="9"/>
        <v/>
      </c>
      <c r="S258" s="341" t="str">
        <f t="array" ref="S258">if(V258="","",XLOOKUP(V258,Master[Company],Master[Group],"NA",0,1))</f>
        <v/>
      </c>
      <c r="T258" s="341" t="str">
        <f t="array" ref="T258">if(V258="","",XLOOKUP(V258,Master[Company],Master[Loading Location],"NA",0,1))</f>
        <v/>
      </c>
      <c r="U258" s="341" t="str">
        <f t="array" ref="U258">if(V258="","",XLOOKUP(V258,Master[Company],Master[Acronym],"NA",0,1))</f>
        <v/>
      </c>
      <c r="V258" s="336"/>
      <c r="W258" s="395"/>
      <c r="X258" s="395"/>
      <c r="Y258" s="336" t="str">
        <f t="shared" si="10"/>
        <v/>
      </c>
      <c r="Z258" s="341" t="str">
        <f t="shared" si="11"/>
        <v/>
      </c>
      <c r="AA258" s="336"/>
      <c r="AB258" s="341"/>
      <c r="AC258" s="341"/>
      <c r="AD258" s="394"/>
      <c r="AE258" s="396"/>
      <c r="AF258" s="396"/>
      <c r="AG258" s="396"/>
      <c r="AH258" s="396"/>
      <c r="AI258" s="396"/>
      <c r="AJ258" s="396"/>
      <c r="AK258" s="396"/>
      <c r="AL258" s="397"/>
      <c r="AM258" s="398"/>
      <c r="AN258" s="398"/>
      <c r="AO258" s="398"/>
      <c r="AP258" s="398"/>
      <c r="AQ258" s="398"/>
      <c r="AR258" s="398"/>
      <c r="AS258" s="398"/>
      <c r="AT258" s="398"/>
      <c r="AU258" s="394"/>
      <c r="AV258" s="399"/>
      <c r="AW258" s="306"/>
      <c r="AX258" s="394"/>
      <c r="AY258" s="400"/>
      <c r="AZ258" s="336"/>
      <c r="BA258" s="336"/>
      <c r="BB258" s="336"/>
      <c r="BC258" s="336"/>
      <c r="BD258" s="336"/>
      <c r="BE258" s="401"/>
      <c r="BF258" s="341"/>
      <c r="BG258" s="341"/>
      <c r="BH258" s="402"/>
      <c r="BI258" s="403"/>
      <c r="BJ258" s="404"/>
      <c r="BK258" s="405"/>
      <c r="BL258" s="405"/>
      <c r="BM258" s="405"/>
      <c r="BN258" s="406"/>
    </row>
    <row r="259" ht="18.75" customHeight="1">
      <c r="A259" s="390" t="str">
        <f t="shared" si="3"/>
        <v/>
      </c>
      <c r="B259" s="391"/>
      <c r="C259" s="337"/>
      <c r="D259" s="337"/>
      <c r="E259" s="338" t="str">
        <f t="shared" si="8"/>
        <v/>
      </c>
      <c r="F259" s="392"/>
      <c r="G259" s="393"/>
      <c r="H259" s="341" t="str">
        <f t="array" ref="H259">IF(D259="","",XLOOKUP(D259,'Master Data'!K:K,'Master Data'!N:N,"Input in Master Data",0,1))</f>
        <v/>
      </c>
      <c r="I259" s="341" t="str">
        <f t="array" ref="I259">IF(D259="","",XLOOKUP(D259,'Master Data'!K:K,'Master Data'!O:O,"Input in Master Data",0,1))</f>
        <v/>
      </c>
      <c r="J259" s="341" t="str">
        <f t="array" ref="J259">if(V259="","",XLOOKUP(V259,Master[Company],Master[Blow],"Unknown",0,1))</f>
        <v/>
      </c>
      <c r="K259" s="341" t="str">
        <f t="array" ref="K259">if(V259="","",XLOOKUP(V259,Master[Company],Master[Pigging],"Unknown",0,1))</f>
        <v/>
      </c>
      <c r="L259" s="341" t="str">
        <f t="array" ref="L259">if(V259="","",XLOOKUP(V259,Master[Company],Master[Load Method],"Unknown",0,1))</f>
        <v/>
      </c>
      <c r="M259" s="341" t="str">
        <f t="array" ref="M259">if(V259="","",XLOOKUP(V259,Master[Company],Master[Line Distance],"Unknown",0,1))</f>
        <v/>
      </c>
      <c r="N259" s="394"/>
      <c r="O259" s="341"/>
      <c r="P259" s="336"/>
      <c r="Q259" s="341" t="str">
        <f t="array" ref="Q259">if(V259="","",XLOOKUP(V259,Master[Company],Master[Terms],"NA",0,1))</f>
        <v/>
      </c>
      <c r="R259" s="341" t="str">
        <f t="shared" si="9"/>
        <v/>
      </c>
      <c r="S259" s="341" t="str">
        <f t="array" ref="S259">if(V259="","",XLOOKUP(V259,Master[Company],Master[Group],"NA",0,1))</f>
        <v/>
      </c>
      <c r="T259" s="341" t="str">
        <f t="array" ref="T259">if(V259="","",XLOOKUP(V259,Master[Company],Master[Loading Location],"NA",0,1))</f>
        <v/>
      </c>
      <c r="U259" s="341" t="str">
        <f t="array" ref="U259">if(V259="","",XLOOKUP(V259,Master[Company],Master[Acronym],"NA",0,1))</f>
        <v/>
      </c>
      <c r="V259" s="336"/>
      <c r="W259" s="395"/>
      <c r="X259" s="395"/>
      <c r="Y259" s="336" t="str">
        <f t="shared" si="10"/>
        <v/>
      </c>
      <c r="Z259" s="341" t="str">
        <f t="shared" si="11"/>
        <v/>
      </c>
      <c r="AA259" s="336"/>
      <c r="AB259" s="341"/>
      <c r="AC259" s="341"/>
      <c r="AD259" s="394"/>
      <c r="AE259" s="396"/>
      <c r="AF259" s="396"/>
      <c r="AG259" s="396"/>
      <c r="AH259" s="396"/>
      <c r="AI259" s="396"/>
      <c r="AJ259" s="396"/>
      <c r="AK259" s="396"/>
      <c r="AL259" s="397"/>
      <c r="AM259" s="398"/>
      <c r="AN259" s="398"/>
      <c r="AO259" s="398"/>
      <c r="AP259" s="398"/>
      <c r="AQ259" s="398"/>
      <c r="AR259" s="398"/>
      <c r="AS259" s="398"/>
      <c r="AT259" s="398"/>
      <c r="AU259" s="394"/>
      <c r="AV259" s="399"/>
      <c r="AW259" s="306"/>
      <c r="AX259" s="394"/>
      <c r="AY259" s="400"/>
      <c r="AZ259" s="336"/>
      <c r="BA259" s="336"/>
      <c r="BB259" s="336"/>
      <c r="BC259" s="336"/>
      <c r="BD259" s="336"/>
      <c r="BE259" s="401"/>
      <c r="BF259" s="341"/>
      <c r="BG259" s="341"/>
      <c r="BH259" s="402"/>
      <c r="BI259" s="403"/>
      <c r="BJ259" s="404"/>
      <c r="BK259" s="405"/>
      <c r="BL259" s="405"/>
      <c r="BM259" s="405"/>
      <c r="BN259" s="406"/>
    </row>
    <row r="260" ht="18.75" customHeight="1">
      <c r="A260" s="390" t="str">
        <f t="shared" si="3"/>
        <v/>
      </c>
      <c r="B260" s="391"/>
      <c r="C260" s="337"/>
      <c r="D260" s="337"/>
      <c r="E260" s="338" t="str">
        <f t="shared" si="8"/>
        <v/>
      </c>
      <c r="F260" s="392"/>
      <c r="G260" s="393"/>
      <c r="H260" s="341" t="str">
        <f t="array" ref="H260">IF(D260="","",XLOOKUP(D260,'Master Data'!K:K,'Master Data'!N:N,"Input in Master Data",0,1))</f>
        <v/>
      </c>
      <c r="I260" s="341" t="str">
        <f t="array" ref="I260">IF(D260="","",XLOOKUP(D260,'Master Data'!K:K,'Master Data'!O:O,"Input in Master Data",0,1))</f>
        <v/>
      </c>
      <c r="J260" s="341" t="str">
        <f t="array" ref="J260">if(V260="","",XLOOKUP(V260,Master[Company],Master[Blow],"Unknown",0,1))</f>
        <v/>
      </c>
      <c r="K260" s="341" t="str">
        <f t="array" ref="K260">if(V260="","",XLOOKUP(V260,Master[Company],Master[Pigging],"Unknown",0,1))</f>
        <v/>
      </c>
      <c r="L260" s="341" t="str">
        <f t="array" ref="L260">if(V260="","",XLOOKUP(V260,Master[Company],Master[Load Method],"Unknown",0,1))</f>
        <v/>
      </c>
      <c r="M260" s="341" t="str">
        <f t="array" ref="M260">if(V260="","",XLOOKUP(V260,Master[Company],Master[Line Distance],"Unknown",0,1))</f>
        <v/>
      </c>
      <c r="N260" s="394"/>
      <c r="O260" s="341"/>
      <c r="P260" s="336"/>
      <c r="Q260" s="341" t="str">
        <f t="array" ref="Q260">if(V260="","",XLOOKUP(V260,Master[Company],Master[Terms],"NA",0,1))</f>
        <v/>
      </c>
      <c r="R260" s="341" t="str">
        <f t="shared" si="9"/>
        <v/>
      </c>
      <c r="S260" s="341" t="str">
        <f t="array" ref="S260">if(V260="","",XLOOKUP(V260,Master[Company],Master[Group],"NA",0,1))</f>
        <v/>
      </c>
      <c r="T260" s="341" t="str">
        <f t="array" ref="T260">if(V260="","",XLOOKUP(V260,Master[Company],Master[Loading Location],"NA",0,1))</f>
        <v/>
      </c>
      <c r="U260" s="341" t="str">
        <f t="array" ref="U260">if(V260="","",XLOOKUP(V260,Master[Company],Master[Acronym],"NA",0,1))</f>
        <v/>
      </c>
      <c r="V260" s="336"/>
      <c r="W260" s="395"/>
      <c r="X260" s="395"/>
      <c r="Y260" s="336" t="str">
        <f t="shared" si="10"/>
        <v/>
      </c>
      <c r="Z260" s="341" t="str">
        <f t="shared" si="11"/>
        <v/>
      </c>
      <c r="AA260" s="336"/>
      <c r="AB260" s="341"/>
      <c r="AC260" s="341"/>
      <c r="AD260" s="394"/>
      <c r="AE260" s="396"/>
      <c r="AF260" s="396"/>
      <c r="AG260" s="396"/>
      <c r="AH260" s="396"/>
      <c r="AI260" s="396"/>
      <c r="AJ260" s="396"/>
      <c r="AK260" s="396"/>
      <c r="AL260" s="397"/>
      <c r="AM260" s="398"/>
      <c r="AN260" s="398"/>
      <c r="AO260" s="398"/>
      <c r="AP260" s="398"/>
      <c r="AQ260" s="398"/>
      <c r="AR260" s="398"/>
      <c r="AS260" s="398"/>
      <c r="AT260" s="398"/>
      <c r="AU260" s="394"/>
      <c r="AV260" s="399"/>
      <c r="AW260" s="306"/>
      <c r="AX260" s="394"/>
      <c r="AY260" s="400"/>
      <c r="AZ260" s="336"/>
      <c r="BA260" s="336"/>
      <c r="BB260" s="336"/>
      <c r="BC260" s="336"/>
      <c r="BD260" s="336"/>
      <c r="BE260" s="401"/>
      <c r="BF260" s="341"/>
      <c r="BG260" s="341"/>
      <c r="BH260" s="402"/>
      <c r="BI260" s="403"/>
      <c r="BJ260" s="404"/>
      <c r="BK260" s="405"/>
      <c r="BL260" s="405"/>
      <c r="BM260" s="405"/>
      <c r="BN260" s="406"/>
    </row>
    <row r="261" ht="18.75" customHeight="1">
      <c r="A261" s="390" t="str">
        <f t="shared" si="3"/>
        <v/>
      </c>
      <c r="B261" s="391"/>
      <c r="C261" s="337"/>
      <c r="D261" s="337"/>
      <c r="E261" s="338" t="str">
        <f t="shared" si="8"/>
        <v/>
      </c>
      <c r="F261" s="392"/>
      <c r="G261" s="393"/>
      <c r="H261" s="341" t="str">
        <f t="array" ref="H261">IF(D261="","",XLOOKUP(D261,'Master Data'!K:K,'Master Data'!N:N,"Input in Master Data",0,1))</f>
        <v/>
      </c>
      <c r="I261" s="341" t="str">
        <f t="array" ref="I261">IF(D261="","",XLOOKUP(D261,'Master Data'!K:K,'Master Data'!O:O,"Input in Master Data",0,1))</f>
        <v/>
      </c>
      <c r="J261" s="341" t="str">
        <f t="array" ref="J261">if(V261="","",XLOOKUP(V261,Master[Company],Master[Blow],"Unknown",0,1))</f>
        <v/>
      </c>
      <c r="K261" s="341" t="str">
        <f t="array" ref="K261">if(V261="","",XLOOKUP(V261,Master[Company],Master[Pigging],"Unknown",0,1))</f>
        <v/>
      </c>
      <c r="L261" s="341" t="str">
        <f t="array" ref="L261">if(V261="","",XLOOKUP(V261,Master[Company],Master[Load Method],"Unknown",0,1))</f>
        <v/>
      </c>
      <c r="M261" s="341" t="str">
        <f t="array" ref="M261">if(V261="","",XLOOKUP(V261,Master[Company],Master[Line Distance],"Unknown",0,1))</f>
        <v/>
      </c>
      <c r="N261" s="394"/>
      <c r="O261" s="341"/>
      <c r="P261" s="336"/>
      <c r="Q261" s="341" t="str">
        <f t="array" ref="Q261">if(V261="","",XLOOKUP(V261,Master[Company],Master[Terms],"NA",0,1))</f>
        <v/>
      </c>
      <c r="R261" s="341" t="str">
        <f t="shared" si="9"/>
        <v/>
      </c>
      <c r="S261" s="341" t="str">
        <f t="array" ref="S261">if(V261="","",XLOOKUP(V261,Master[Company],Master[Group],"NA",0,1))</f>
        <v/>
      </c>
      <c r="T261" s="341" t="str">
        <f t="array" ref="T261">if(V261="","",XLOOKUP(V261,Master[Company],Master[Loading Location],"NA",0,1))</f>
        <v/>
      </c>
      <c r="U261" s="341" t="str">
        <f t="array" ref="U261">if(V261="","",XLOOKUP(V261,Master[Company],Master[Acronym],"NA",0,1))</f>
        <v/>
      </c>
      <c r="V261" s="336"/>
      <c r="W261" s="395"/>
      <c r="X261" s="395"/>
      <c r="Y261" s="336" t="str">
        <f t="shared" si="10"/>
        <v/>
      </c>
      <c r="Z261" s="341" t="str">
        <f t="shared" si="11"/>
        <v/>
      </c>
      <c r="AA261" s="336"/>
      <c r="AB261" s="341"/>
      <c r="AC261" s="341"/>
      <c r="AD261" s="394"/>
      <c r="AE261" s="396"/>
      <c r="AF261" s="396"/>
      <c r="AG261" s="396"/>
      <c r="AH261" s="396"/>
      <c r="AI261" s="396"/>
      <c r="AJ261" s="396"/>
      <c r="AK261" s="396"/>
      <c r="AL261" s="397"/>
      <c r="AM261" s="398"/>
      <c r="AN261" s="398"/>
      <c r="AO261" s="398"/>
      <c r="AP261" s="398"/>
      <c r="AQ261" s="398"/>
      <c r="AR261" s="398"/>
      <c r="AS261" s="398"/>
      <c r="AT261" s="398"/>
      <c r="AU261" s="394"/>
      <c r="AV261" s="399"/>
      <c r="AW261" s="306"/>
      <c r="AX261" s="394"/>
      <c r="AY261" s="400"/>
      <c r="AZ261" s="336"/>
      <c r="BA261" s="336"/>
      <c r="BB261" s="336"/>
      <c r="BC261" s="336"/>
      <c r="BD261" s="336"/>
      <c r="BE261" s="401"/>
      <c r="BF261" s="341"/>
      <c r="BG261" s="341"/>
      <c r="BH261" s="402"/>
      <c r="BI261" s="403"/>
      <c r="BJ261" s="404"/>
      <c r="BK261" s="405"/>
      <c r="BL261" s="405"/>
      <c r="BM261" s="405"/>
      <c r="BN261" s="406"/>
    </row>
    <row r="262" ht="18.75" customHeight="1">
      <c r="A262" s="390" t="str">
        <f t="shared" si="3"/>
        <v/>
      </c>
      <c r="B262" s="391"/>
      <c r="C262" s="337"/>
      <c r="D262" s="337"/>
      <c r="E262" s="338" t="str">
        <f t="shared" si="8"/>
        <v/>
      </c>
      <c r="F262" s="392"/>
      <c r="G262" s="393"/>
      <c r="H262" s="341" t="str">
        <f t="array" ref="H262">IF(D262="","",XLOOKUP(D262,'Master Data'!K:K,'Master Data'!N:N,"Input in Master Data",0,1))</f>
        <v/>
      </c>
      <c r="I262" s="341" t="str">
        <f t="array" ref="I262">IF(D262="","",XLOOKUP(D262,'Master Data'!K:K,'Master Data'!O:O,"Input in Master Data",0,1))</f>
        <v/>
      </c>
      <c r="J262" s="341" t="str">
        <f t="array" ref="J262">if(V262="","",XLOOKUP(V262,Master[Company],Master[Blow],"Unknown",0,1))</f>
        <v/>
      </c>
      <c r="K262" s="341" t="str">
        <f t="array" ref="K262">if(V262="","",XLOOKUP(V262,Master[Company],Master[Pigging],"Unknown",0,1))</f>
        <v/>
      </c>
      <c r="L262" s="341" t="str">
        <f t="array" ref="L262">if(V262="","",XLOOKUP(V262,Master[Company],Master[Load Method],"Unknown",0,1))</f>
        <v/>
      </c>
      <c r="M262" s="341" t="str">
        <f t="array" ref="M262">if(V262="","",XLOOKUP(V262,Master[Company],Master[Line Distance],"Unknown",0,1))</f>
        <v/>
      </c>
      <c r="N262" s="394"/>
      <c r="O262" s="341"/>
      <c r="P262" s="336"/>
      <c r="Q262" s="341" t="str">
        <f t="array" ref="Q262">if(V262="","",XLOOKUP(V262,Master[Company],Master[Terms],"NA",0,1))</f>
        <v/>
      </c>
      <c r="R262" s="341" t="str">
        <f t="shared" si="9"/>
        <v/>
      </c>
      <c r="S262" s="341" t="str">
        <f t="array" ref="S262">if(V262="","",XLOOKUP(V262,Master[Company],Master[Group],"NA",0,1))</f>
        <v/>
      </c>
      <c r="T262" s="341" t="str">
        <f t="array" ref="T262">if(V262="","",XLOOKUP(V262,Master[Company],Master[Loading Location],"NA",0,1))</f>
        <v/>
      </c>
      <c r="U262" s="341" t="str">
        <f t="array" ref="U262">if(V262="","",XLOOKUP(V262,Master[Company],Master[Acronym],"NA",0,1))</f>
        <v/>
      </c>
      <c r="V262" s="336"/>
      <c r="W262" s="395"/>
      <c r="X262" s="395"/>
      <c r="Y262" s="336" t="str">
        <f t="shared" si="10"/>
        <v/>
      </c>
      <c r="Z262" s="341" t="str">
        <f t="shared" si="11"/>
        <v/>
      </c>
      <c r="AA262" s="336"/>
      <c r="AB262" s="341"/>
      <c r="AC262" s="341"/>
      <c r="AD262" s="394"/>
      <c r="AE262" s="396"/>
      <c r="AF262" s="396"/>
      <c r="AG262" s="396"/>
      <c r="AH262" s="396"/>
      <c r="AI262" s="396"/>
      <c r="AJ262" s="396"/>
      <c r="AK262" s="396"/>
      <c r="AL262" s="397"/>
      <c r="AM262" s="398"/>
      <c r="AN262" s="398"/>
      <c r="AO262" s="398"/>
      <c r="AP262" s="398"/>
      <c r="AQ262" s="398"/>
      <c r="AR262" s="398"/>
      <c r="AS262" s="398"/>
      <c r="AT262" s="398"/>
      <c r="AU262" s="394"/>
      <c r="AV262" s="399"/>
      <c r="AW262" s="306"/>
      <c r="AX262" s="394"/>
      <c r="AY262" s="400"/>
      <c r="AZ262" s="336"/>
      <c r="BA262" s="336"/>
      <c r="BB262" s="336"/>
      <c r="BC262" s="336"/>
      <c r="BD262" s="336"/>
      <c r="BE262" s="401"/>
      <c r="BF262" s="341"/>
      <c r="BG262" s="341"/>
      <c r="BH262" s="402"/>
      <c r="BI262" s="403"/>
      <c r="BJ262" s="404"/>
      <c r="BK262" s="405"/>
      <c r="BL262" s="405"/>
      <c r="BM262" s="405"/>
      <c r="BN262" s="406"/>
    </row>
    <row r="263" ht="18.75" customHeight="1">
      <c r="A263" s="390" t="str">
        <f t="shared" si="3"/>
        <v/>
      </c>
      <c r="B263" s="391"/>
      <c r="C263" s="337"/>
      <c r="D263" s="337"/>
      <c r="E263" s="338" t="str">
        <f t="shared" si="8"/>
        <v/>
      </c>
      <c r="F263" s="392"/>
      <c r="G263" s="393"/>
      <c r="H263" s="341" t="str">
        <f t="array" ref="H263">IF(D263="","",XLOOKUP(D263,'Master Data'!K:K,'Master Data'!N:N,"Input in Master Data",0,1))</f>
        <v/>
      </c>
      <c r="I263" s="341" t="str">
        <f t="array" ref="I263">IF(D263="","",XLOOKUP(D263,'Master Data'!K:K,'Master Data'!O:O,"Input in Master Data",0,1))</f>
        <v/>
      </c>
      <c r="J263" s="341" t="str">
        <f t="array" ref="J263">if(V263="","",XLOOKUP(V263,Master[Company],Master[Blow],"Unknown",0,1))</f>
        <v/>
      </c>
      <c r="K263" s="341" t="str">
        <f t="array" ref="K263">if(V263="","",XLOOKUP(V263,Master[Company],Master[Pigging],"Unknown",0,1))</f>
        <v/>
      </c>
      <c r="L263" s="341" t="str">
        <f t="array" ref="L263">if(V263="","",XLOOKUP(V263,Master[Company],Master[Load Method],"Unknown",0,1))</f>
        <v/>
      </c>
      <c r="M263" s="341" t="str">
        <f t="array" ref="M263">if(V263="","",XLOOKUP(V263,Master[Company],Master[Line Distance],"Unknown",0,1))</f>
        <v/>
      </c>
      <c r="N263" s="394"/>
      <c r="O263" s="341"/>
      <c r="P263" s="336"/>
      <c r="Q263" s="341" t="str">
        <f t="array" ref="Q263">if(V263="","",XLOOKUP(V263,Master[Company],Master[Terms],"NA",0,1))</f>
        <v/>
      </c>
      <c r="R263" s="341" t="str">
        <f t="shared" si="9"/>
        <v/>
      </c>
      <c r="S263" s="341" t="str">
        <f t="array" ref="S263">if(V263="","",XLOOKUP(V263,Master[Company],Master[Group],"NA",0,1))</f>
        <v/>
      </c>
      <c r="T263" s="341" t="str">
        <f t="array" ref="T263">if(V263="","",XLOOKUP(V263,Master[Company],Master[Loading Location],"NA",0,1))</f>
        <v/>
      </c>
      <c r="U263" s="341" t="str">
        <f t="array" ref="U263">if(V263="","",XLOOKUP(V263,Master[Company],Master[Acronym],"NA",0,1))</f>
        <v/>
      </c>
      <c r="V263" s="336"/>
      <c r="W263" s="395"/>
      <c r="X263" s="395"/>
      <c r="Y263" s="336" t="str">
        <f t="shared" si="10"/>
        <v/>
      </c>
      <c r="Z263" s="341" t="str">
        <f t="shared" si="11"/>
        <v/>
      </c>
      <c r="AA263" s="336"/>
      <c r="AB263" s="341"/>
      <c r="AC263" s="341"/>
      <c r="AD263" s="394"/>
      <c r="AE263" s="396"/>
      <c r="AF263" s="396"/>
      <c r="AG263" s="396"/>
      <c r="AH263" s="396"/>
      <c r="AI263" s="396"/>
      <c r="AJ263" s="396"/>
      <c r="AK263" s="396"/>
      <c r="AL263" s="397"/>
      <c r="AM263" s="398"/>
      <c r="AN263" s="398"/>
      <c r="AO263" s="398"/>
      <c r="AP263" s="398"/>
      <c r="AQ263" s="398"/>
      <c r="AR263" s="398"/>
      <c r="AS263" s="398"/>
      <c r="AT263" s="398"/>
      <c r="AU263" s="394"/>
      <c r="AV263" s="399"/>
      <c r="AW263" s="306"/>
      <c r="AX263" s="394"/>
      <c r="AY263" s="400"/>
      <c r="AZ263" s="336"/>
      <c r="BA263" s="336"/>
      <c r="BB263" s="336"/>
      <c r="BC263" s="336"/>
      <c r="BD263" s="336"/>
      <c r="BE263" s="401"/>
      <c r="BF263" s="341"/>
      <c r="BG263" s="341"/>
      <c r="BH263" s="402"/>
      <c r="BI263" s="403"/>
      <c r="BJ263" s="404"/>
      <c r="BK263" s="405"/>
      <c r="BL263" s="405"/>
      <c r="BM263" s="405"/>
      <c r="BN263" s="406"/>
    </row>
    <row r="264" ht="18.75" customHeight="1">
      <c r="A264" s="390" t="str">
        <f t="shared" si="3"/>
        <v/>
      </c>
      <c r="B264" s="391"/>
      <c r="C264" s="337"/>
      <c r="D264" s="337"/>
      <c r="E264" s="338" t="str">
        <f t="shared" si="8"/>
        <v/>
      </c>
      <c r="F264" s="392"/>
      <c r="G264" s="393"/>
      <c r="H264" s="341" t="str">
        <f t="array" ref="H264">IF(D264="","",XLOOKUP(D264,'Master Data'!K:K,'Master Data'!N:N,"Input in Master Data",0,1))</f>
        <v/>
      </c>
      <c r="I264" s="341" t="str">
        <f t="array" ref="I264">IF(D264="","",XLOOKUP(D264,'Master Data'!K:K,'Master Data'!O:O,"Input in Master Data",0,1))</f>
        <v/>
      </c>
      <c r="J264" s="341" t="str">
        <f t="array" ref="J264">if(V264="","",XLOOKUP(V264,Master[Company],Master[Blow],"Unknown",0,1))</f>
        <v/>
      </c>
      <c r="K264" s="341" t="str">
        <f t="array" ref="K264">if(V264="","",XLOOKUP(V264,Master[Company],Master[Pigging],"Unknown",0,1))</f>
        <v/>
      </c>
      <c r="L264" s="341" t="str">
        <f t="array" ref="L264">if(V264="","",XLOOKUP(V264,Master[Company],Master[Load Method],"Unknown",0,1))</f>
        <v/>
      </c>
      <c r="M264" s="341" t="str">
        <f t="array" ref="M264">if(V264="","",XLOOKUP(V264,Master[Company],Master[Line Distance],"Unknown",0,1))</f>
        <v/>
      </c>
      <c r="N264" s="394"/>
      <c r="O264" s="341"/>
      <c r="P264" s="336"/>
      <c r="Q264" s="341" t="str">
        <f t="array" ref="Q264">if(V264="","",XLOOKUP(V264,Master[Company],Master[Terms],"NA",0,1))</f>
        <v/>
      </c>
      <c r="R264" s="341" t="str">
        <f t="shared" si="9"/>
        <v/>
      </c>
      <c r="S264" s="341" t="str">
        <f t="array" ref="S264">if(V264="","",XLOOKUP(V264,Master[Company],Master[Group],"NA",0,1))</f>
        <v/>
      </c>
      <c r="T264" s="341" t="str">
        <f t="array" ref="T264">if(V264="","",XLOOKUP(V264,Master[Company],Master[Loading Location],"NA",0,1))</f>
        <v/>
      </c>
      <c r="U264" s="341" t="str">
        <f t="array" ref="U264">if(V264="","",XLOOKUP(V264,Master[Company],Master[Acronym],"NA",0,1))</f>
        <v/>
      </c>
      <c r="V264" s="336"/>
      <c r="W264" s="395"/>
      <c r="X264" s="395"/>
      <c r="Y264" s="336" t="str">
        <f t="shared" si="10"/>
        <v/>
      </c>
      <c r="Z264" s="341" t="str">
        <f t="shared" si="11"/>
        <v/>
      </c>
      <c r="AA264" s="336"/>
      <c r="AB264" s="341"/>
      <c r="AC264" s="341"/>
      <c r="AD264" s="394"/>
      <c r="AE264" s="396"/>
      <c r="AF264" s="396"/>
      <c r="AG264" s="396"/>
      <c r="AH264" s="396"/>
      <c r="AI264" s="396"/>
      <c r="AJ264" s="396"/>
      <c r="AK264" s="396"/>
      <c r="AL264" s="397"/>
      <c r="AM264" s="398"/>
      <c r="AN264" s="398"/>
      <c r="AO264" s="398"/>
      <c r="AP264" s="398"/>
      <c r="AQ264" s="398"/>
      <c r="AR264" s="398"/>
      <c r="AS264" s="398"/>
      <c r="AT264" s="398"/>
      <c r="AU264" s="394"/>
      <c r="AV264" s="399"/>
      <c r="AW264" s="306"/>
      <c r="AX264" s="394"/>
      <c r="AY264" s="400"/>
      <c r="AZ264" s="336"/>
      <c r="BA264" s="336"/>
      <c r="BB264" s="336"/>
      <c r="BC264" s="336"/>
      <c r="BD264" s="336"/>
      <c r="BE264" s="401"/>
      <c r="BF264" s="341"/>
      <c r="BG264" s="341"/>
      <c r="BH264" s="402"/>
      <c r="BI264" s="403"/>
      <c r="BJ264" s="404"/>
      <c r="BK264" s="405"/>
      <c r="BL264" s="405"/>
      <c r="BM264" s="405"/>
      <c r="BN264" s="406"/>
    </row>
    <row r="265" ht="18.75" customHeight="1">
      <c r="A265" s="390" t="str">
        <f t="shared" si="3"/>
        <v/>
      </c>
      <c r="B265" s="391"/>
      <c r="C265" s="337"/>
      <c r="D265" s="337"/>
      <c r="E265" s="338" t="str">
        <f t="shared" si="8"/>
        <v/>
      </c>
      <c r="F265" s="392"/>
      <c r="G265" s="393"/>
      <c r="H265" s="341" t="str">
        <f t="array" ref="H265">IF(D265="","",XLOOKUP(D265,'Master Data'!K:K,'Master Data'!N:N,"Input in Master Data",0,1))</f>
        <v/>
      </c>
      <c r="I265" s="341" t="str">
        <f t="array" ref="I265">IF(D265="","",XLOOKUP(D265,'Master Data'!K:K,'Master Data'!O:O,"Input in Master Data",0,1))</f>
        <v/>
      </c>
      <c r="J265" s="341" t="str">
        <f t="array" ref="J265">if(V265="","",XLOOKUP(V265,Master[Company],Master[Blow],"Unknown",0,1))</f>
        <v/>
      </c>
      <c r="K265" s="341" t="str">
        <f t="array" ref="K265">if(V265="","",XLOOKUP(V265,Master[Company],Master[Pigging],"Unknown",0,1))</f>
        <v/>
      </c>
      <c r="L265" s="341" t="str">
        <f t="array" ref="L265">if(V265="","",XLOOKUP(V265,Master[Company],Master[Load Method],"Unknown",0,1))</f>
        <v/>
      </c>
      <c r="M265" s="341" t="str">
        <f t="array" ref="M265">if(V265="","",XLOOKUP(V265,Master[Company],Master[Line Distance],"Unknown",0,1))</f>
        <v/>
      </c>
      <c r="N265" s="394"/>
      <c r="O265" s="341"/>
      <c r="P265" s="336"/>
      <c r="Q265" s="341" t="str">
        <f t="array" ref="Q265">if(V265="","",XLOOKUP(V265,Master[Company],Master[Terms],"NA",0,1))</f>
        <v/>
      </c>
      <c r="R265" s="341" t="str">
        <f t="shared" si="9"/>
        <v/>
      </c>
      <c r="S265" s="341" t="str">
        <f t="array" ref="S265">if(V265="","",XLOOKUP(V265,Master[Company],Master[Group],"NA",0,1))</f>
        <v/>
      </c>
      <c r="T265" s="341" t="str">
        <f t="array" ref="T265">if(V265="","",XLOOKUP(V265,Master[Company],Master[Loading Location],"NA",0,1))</f>
        <v/>
      </c>
      <c r="U265" s="341" t="str">
        <f t="array" ref="U265">if(V265="","",XLOOKUP(V265,Master[Company],Master[Acronym],"NA",0,1))</f>
        <v/>
      </c>
      <c r="V265" s="336"/>
      <c r="W265" s="395"/>
      <c r="X265" s="395"/>
      <c r="Y265" s="336" t="str">
        <f t="shared" si="10"/>
        <v/>
      </c>
      <c r="Z265" s="341" t="str">
        <f t="shared" si="11"/>
        <v/>
      </c>
      <c r="AA265" s="336"/>
      <c r="AB265" s="341"/>
      <c r="AC265" s="341"/>
      <c r="AD265" s="394"/>
      <c r="AE265" s="396"/>
      <c r="AF265" s="396"/>
      <c r="AG265" s="396"/>
      <c r="AH265" s="396"/>
      <c r="AI265" s="396"/>
      <c r="AJ265" s="396"/>
      <c r="AK265" s="396"/>
      <c r="AL265" s="397"/>
      <c r="AM265" s="398"/>
      <c r="AN265" s="398"/>
      <c r="AO265" s="398"/>
      <c r="AP265" s="398"/>
      <c r="AQ265" s="398"/>
      <c r="AR265" s="398"/>
      <c r="AS265" s="398"/>
      <c r="AT265" s="398"/>
      <c r="AU265" s="394"/>
      <c r="AV265" s="399"/>
      <c r="AW265" s="306"/>
      <c r="AX265" s="394"/>
      <c r="AY265" s="400"/>
      <c r="AZ265" s="336"/>
      <c r="BA265" s="336"/>
      <c r="BB265" s="336"/>
      <c r="BC265" s="336"/>
      <c r="BD265" s="336"/>
      <c r="BE265" s="401"/>
      <c r="BF265" s="341"/>
      <c r="BG265" s="341"/>
      <c r="BH265" s="402"/>
      <c r="BI265" s="403"/>
      <c r="BJ265" s="404"/>
      <c r="BK265" s="405"/>
      <c r="BL265" s="405"/>
      <c r="BM265" s="405"/>
      <c r="BN265" s="406"/>
    </row>
    <row r="266" ht="18.75" customHeight="1">
      <c r="A266" s="390" t="str">
        <f t="shared" si="3"/>
        <v/>
      </c>
      <c r="B266" s="391"/>
      <c r="C266" s="337"/>
      <c r="D266" s="337"/>
      <c r="E266" s="338" t="str">
        <f t="shared" si="8"/>
        <v/>
      </c>
      <c r="F266" s="392"/>
      <c r="G266" s="393"/>
      <c r="H266" s="341" t="str">
        <f t="array" ref="H266">IF(D266="","",XLOOKUP(D266,'Master Data'!K:K,'Master Data'!N:N,"Input in Master Data",0,1))</f>
        <v/>
      </c>
      <c r="I266" s="341" t="str">
        <f t="array" ref="I266">IF(D266="","",XLOOKUP(D266,'Master Data'!K:K,'Master Data'!O:O,"Input in Master Data",0,1))</f>
        <v/>
      </c>
      <c r="J266" s="341" t="str">
        <f t="array" ref="J266">if(V266="","",XLOOKUP(V266,Master[Company],Master[Blow],"Unknown",0,1))</f>
        <v/>
      </c>
      <c r="K266" s="341" t="str">
        <f t="array" ref="K266">if(V266="","",XLOOKUP(V266,Master[Company],Master[Pigging],"Unknown",0,1))</f>
        <v/>
      </c>
      <c r="L266" s="341" t="str">
        <f t="array" ref="L266">if(V266="","",XLOOKUP(V266,Master[Company],Master[Load Method],"Unknown",0,1))</f>
        <v/>
      </c>
      <c r="M266" s="341" t="str">
        <f t="array" ref="M266">if(V266="","",XLOOKUP(V266,Master[Company],Master[Line Distance],"Unknown",0,1))</f>
        <v/>
      </c>
      <c r="N266" s="394"/>
      <c r="O266" s="341"/>
      <c r="P266" s="336"/>
      <c r="Q266" s="341" t="str">
        <f t="array" ref="Q266">if(V266="","",XLOOKUP(V266,Master[Company],Master[Terms],"NA",0,1))</f>
        <v/>
      </c>
      <c r="R266" s="341" t="str">
        <f t="shared" si="9"/>
        <v/>
      </c>
      <c r="S266" s="341" t="str">
        <f t="array" ref="S266">if(V266="","",XLOOKUP(V266,Master[Company],Master[Group],"NA",0,1))</f>
        <v/>
      </c>
      <c r="T266" s="341" t="str">
        <f t="array" ref="T266">if(V266="","",XLOOKUP(V266,Master[Company],Master[Loading Location],"NA",0,1))</f>
        <v/>
      </c>
      <c r="U266" s="341" t="str">
        <f t="array" ref="U266">if(V266="","",XLOOKUP(V266,Master[Company],Master[Acronym],"NA",0,1))</f>
        <v/>
      </c>
      <c r="V266" s="336"/>
      <c r="W266" s="395"/>
      <c r="X266" s="395"/>
      <c r="Y266" s="336" t="str">
        <f t="shared" si="10"/>
        <v/>
      </c>
      <c r="Z266" s="341" t="str">
        <f t="shared" si="11"/>
        <v/>
      </c>
      <c r="AA266" s="336"/>
      <c r="AB266" s="341"/>
      <c r="AC266" s="341"/>
      <c r="AD266" s="394"/>
      <c r="AE266" s="396"/>
      <c r="AF266" s="396"/>
      <c r="AG266" s="396"/>
      <c r="AH266" s="396"/>
      <c r="AI266" s="396"/>
      <c r="AJ266" s="396"/>
      <c r="AK266" s="396"/>
      <c r="AL266" s="397"/>
      <c r="AM266" s="398"/>
      <c r="AN266" s="398"/>
      <c r="AO266" s="398"/>
      <c r="AP266" s="398"/>
      <c r="AQ266" s="398"/>
      <c r="AR266" s="398"/>
      <c r="AS266" s="398"/>
      <c r="AT266" s="398"/>
      <c r="AU266" s="394"/>
      <c r="AV266" s="399"/>
      <c r="AW266" s="306"/>
      <c r="AX266" s="394"/>
      <c r="AY266" s="400"/>
      <c r="AZ266" s="336"/>
      <c r="BA266" s="336"/>
      <c r="BB266" s="336"/>
      <c r="BC266" s="336"/>
      <c r="BD266" s="336"/>
      <c r="BE266" s="401"/>
      <c r="BF266" s="341"/>
      <c r="BG266" s="341"/>
      <c r="BH266" s="402"/>
      <c r="BI266" s="403"/>
      <c r="BJ266" s="404"/>
      <c r="BK266" s="405"/>
      <c r="BL266" s="405"/>
      <c r="BM266" s="405"/>
      <c r="BN266" s="406"/>
    </row>
    <row r="267" ht="18.75" customHeight="1">
      <c r="A267" s="390" t="str">
        <f t="shared" si="3"/>
        <v/>
      </c>
      <c r="B267" s="391"/>
      <c r="C267" s="337"/>
      <c r="D267" s="337"/>
      <c r="E267" s="338" t="str">
        <f t="shared" si="8"/>
        <v/>
      </c>
      <c r="F267" s="392"/>
      <c r="G267" s="393"/>
      <c r="H267" s="341" t="str">
        <f t="array" ref="H267">IF(D267="","",XLOOKUP(D267,'Master Data'!K:K,'Master Data'!N:N,"Input in Master Data",0,1))</f>
        <v/>
      </c>
      <c r="I267" s="341" t="str">
        <f t="array" ref="I267">IF(D267="","",XLOOKUP(D267,'Master Data'!K:K,'Master Data'!O:O,"Input in Master Data",0,1))</f>
        <v/>
      </c>
      <c r="J267" s="341" t="str">
        <f t="array" ref="J267">if(V267="","",XLOOKUP(V267,Master[Company],Master[Blow],"Unknown",0,1))</f>
        <v/>
      </c>
      <c r="K267" s="341" t="str">
        <f t="array" ref="K267">if(V267="","",XLOOKUP(V267,Master[Company],Master[Pigging],"Unknown",0,1))</f>
        <v/>
      </c>
      <c r="L267" s="341" t="str">
        <f t="array" ref="L267">if(V267="","",XLOOKUP(V267,Master[Company],Master[Load Method],"Unknown",0,1))</f>
        <v/>
      </c>
      <c r="M267" s="341" t="str">
        <f t="array" ref="M267">if(V267="","",XLOOKUP(V267,Master[Company],Master[Line Distance],"Unknown",0,1))</f>
        <v/>
      </c>
      <c r="N267" s="394"/>
      <c r="O267" s="341"/>
      <c r="P267" s="336"/>
      <c r="Q267" s="341" t="str">
        <f t="array" ref="Q267">if(V267="","",XLOOKUP(V267,Master[Company],Master[Terms],"NA",0,1))</f>
        <v/>
      </c>
      <c r="R267" s="341" t="str">
        <f t="shared" si="9"/>
        <v/>
      </c>
      <c r="S267" s="341" t="str">
        <f t="array" ref="S267">if(V267="","",XLOOKUP(V267,Master[Company],Master[Group],"NA",0,1))</f>
        <v/>
      </c>
      <c r="T267" s="341" t="str">
        <f t="array" ref="T267">if(V267="","",XLOOKUP(V267,Master[Company],Master[Loading Location],"NA",0,1))</f>
        <v/>
      </c>
      <c r="U267" s="341" t="str">
        <f t="array" ref="U267">if(V267="","",XLOOKUP(V267,Master[Company],Master[Acronym],"NA",0,1))</f>
        <v/>
      </c>
      <c r="V267" s="336"/>
      <c r="W267" s="395"/>
      <c r="X267" s="395"/>
      <c r="Y267" s="336" t="str">
        <f t="shared" si="10"/>
        <v/>
      </c>
      <c r="Z267" s="341" t="str">
        <f t="shared" si="11"/>
        <v/>
      </c>
      <c r="AA267" s="336"/>
      <c r="AB267" s="341"/>
      <c r="AC267" s="341"/>
      <c r="AD267" s="394"/>
      <c r="AE267" s="396"/>
      <c r="AF267" s="396"/>
      <c r="AG267" s="396"/>
      <c r="AH267" s="396"/>
      <c r="AI267" s="396"/>
      <c r="AJ267" s="396"/>
      <c r="AK267" s="396"/>
      <c r="AL267" s="397"/>
      <c r="AM267" s="398"/>
      <c r="AN267" s="398"/>
      <c r="AO267" s="398"/>
      <c r="AP267" s="398"/>
      <c r="AQ267" s="398"/>
      <c r="AR267" s="398"/>
      <c r="AS267" s="398"/>
      <c r="AT267" s="398"/>
      <c r="AU267" s="394"/>
      <c r="AV267" s="399"/>
      <c r="AW267" s="306"/>
      <c r="AX267" s="394"/>
      <c r="AY267" s="400"/>
      <c r="AZ267" s="336"/>
      <c r="BA267" s="336"/>
      <c r="BB267" s="336"/>
      <c r="BC267" s="336"/>
      <c r="BD267" s="336"/>
      <c r="BE267" s="401"/>
      <c r="BF267" s="341"/>
      <c r="BG267" s="341"/>
      <c r="BH267" s="402"/>
      <c r="BI267" s="403"/>
      <c r="BJ267" s="404"/>
      <c r="BK267" s="405"/>
      <c r="BL267" s="405"/>
      <c r="BM267" s="405"/>
      <c r="BN267" s="406"/>
    </row>
    <row r="268" ht="18.75" customHeight="1">
      <c r="A268" s="390" t="str">
        <f t="shared" si="3"/>
        <v/>
      </c>
      <c r="B268" s="391"/>
      <c r="C268" s="337"/>
      <c r="D268" s="337"/>
      <c r="E268" s="338" t="str">
        <f t="shared" si="8"/>
        <v/>
      </c>
      <c r="F268" s="392"/>
      <c r="G268" s="393"/>
      <c r="H268" s="341" t="str">
        <f t="array" ref="H268">IF(D268="","",XLOOKUP(D268,'Master Data'!K:K,'Master Data'!N:N,"Input in Master Data",0,1))</f>
        <v/>
      </c>
      <c r="I268" s="341" t="str">
        <f t="array" ref="I268">IF(D268="","",XLOOKUP(D268,'Master Data'!K:K,'Master Data'!O:O,"Input in Master Data",0,1))</f>
        <v/>
      </c>
      <c r="J268" s="341" t="str">
        <f t="array" ref="J268">if(V268="","",XLOOKUP(V268,Master[Company],Master[Blow],"Unknown",0,1))</f>
        <v/>
      </c>
      <c r="K268" s="341" t="str">
        <f t="array" ref="K268">if(V268="","",XLOOKUP(V268,Master[Company],Master[Pigging],"Unknown",0,1))</f>
        <v/>
      </c>
      <c r="L268" s="341" t="str">
        <f t="array" ref="L268">if(V268="","",XLOOKUP(V268,Master[Company],Master[Load Method],"Unknown",0,1))</f>
        <v/>
      </c>
      <c r="M268" s="341" t="str">
        <f t="array" ref="M268">if(V268="","",XLOOKUP(V268,Master[Company],Master[Line Distance],"Unknown",0,1))</f>
        <v/>
      </c>
      <c r="N268" s="394"/>
      <c r="O268" s="341"/>
      <c r="P268" s="336"/>
      <c r="Q268" s="341" t="str">
        <f t="array" ref="Q268">if(V268="","",XLOOKUP(V268,Master[Company],Master[Terms],"NA",0,1))</f>
        <v/>
      </c>
      <c r="R268" s="341" t="str">
        <f t="shared" si="9"/>
        <v/>
      </c>
      <c r="S268" s="341" t="str">
        <f t="array" ref="S268">if(V268="","",XLOOKUP(V268,Master[Company],Master[Group],"NA",0,1))</f>
        <v/>
      </c>
      <c r="T268" s="341" t="str">
        <f t="array" ref="T268">if(V268="","",XLOOKUP(V268,Master[Company],Master[Loading Location],"NA",0,1))</f>
        <v/>
      </c>
      <c r="U268" s="341" t="str">
        <f t="array" ref="U268">if(V268="","",XLOOKUP(V268,Master[Company],Master[Acronym],"NA",0,1))</f>
        <v/>
      </c>
      <c r="V268" s="336"/>
      <c r="W268" s="395"/>
      <c r="X268" s="395"/>
      <c r="Y268" s="336" t="str">
        <f t="shared" si="10"/>
        <v/>
      </c>
      <c r="Z268" s="341" t="str">
        <f t="shared" si="11"/>
        <v/>
      </c>
      <c r="AA268" s="336"/>
      <c r="AB268" s="341"/>
      <c r="AC268" s="341"/>
      <c r="AD268" s="394"/>
      <c r="AE268" s="396"/>
      <c r="AF268" s="396"/>
      <c r="AG268" s="396"/>
      <c r="AH268" s="396"/>
      <c r="AI268" s="396"/>
      <c r="AJ268" s="396"/>
      <c r="AK268" s="396"/>
      <c r="AL268" s="397"/>
      <c r="AM268" s="398"/>
      <c r="AN268" s="398"/>
      <c r="AO268" s="398"/>
      <c r="AP268" s="398"/>
      <c r="AQ268" s="398"/>
      <c r="AR268" s="398"/>
      <c r="AS268" s="398"/>
      <c r="AT268" s="398"/>
      <c r="AU268" s="394"/>
      <c r="AV268" s="399"/>
      <c r="AW268" s="306"/>
      <c r="AX268" s="394"/>
      <c r="AY268" s="400"/>
      <c r="AZ268" s="336"/>
      <c r="BA268" s="336"/>
      <c r="BB268" s="336"/>
      <c r="BC268" s="336"/>
      <c r="BD268" s="336"/>
      <c r="BE268" s="401"/>
      <c r="BF268" s="341"/>
      <c r="BG268" s="341"/>
      <c r="BH268" s="402"/>
      <c r="BI268" s="403"/>
      <c r="BJ268" s="404"/>
      <c r="BK268" s="405"/>
      <c r="BL268" s="405"/>
      <c r="BM268" s="405"/>
      <c r="BN268" s="406"/>
    </row>
    <row r="269" ht="18.75" customHeight="1">
      <c r="A269" s="390" t="str">
        <f t="shared" si="3"/>
        <v/>
      </c>
      <c r="B269" s="391"/>
      <c r="C269" s="337"/>
      <c r="D269" s="337"/>
      <c r="E269" s="338" t="str">
        <f t="shared" si="8"/>
        <v/>
      </c>
      <c r="F269" s="392"/>
      <c r="G269" s="393"/>
      <c r="H269" s="341" t="str">
        <f t="array" ref="H269">IF(D269="","",XLOOKUP(D269,'Master Data'!K:K,'Master Data'!N:N,"Input in Master Data",0,1))</f>
        <v/>
      </c>
      <c r="I269" s="341" t="str">
        <f t="array" ref="I269">IF(D269="","",XLOOKUP(D269,'Master Data'!K:K,'Master Data'!O:O,"Input in Master Data",0,1))</f>
        <v/>
      </c>
      <c r="J269" s="341" t="str">
        <f t="array" ref="J269">if(V269="","",XLOOKUP(V269,Master[Company],Master[Blow],"Unknown",0,1))</f>
        <v/>
      </c>
      <c r="K269" s="341" t="str">
        <f t="array" ref="K269">if(V269="","",XLOOKUP(V269,Master[Company],Master[Pigging],"Unknown",0,1))</f>
        <v/>
      </c>
      <c r="L269" s="341" t="str">
        <f t="array" ref="L269">if(V269="","",XLOOKUP(V269,Master[Company],Master[Load Method],"Unknown",0,1))</f>
        <v/>
      </c>
      <c r="M269" s="341" t="str">
        <f t="array" ref="M269">if(V269="","",XLOOKUP(V269,Master[Company],Master[Line Distance],"Unknown",0,1))</f>
        <v/>
      </c>
      <c r="N269" s="394"/>
      <c r="O269" s="341"/>
      <c r="P269" s="336"/>
      <c r="Q269" s="341" t="str">
        <f t="array" ref="Q269">if(V269="","",XLOOKUP(V269,Master[Company],Master[Terms],"NA",0,1))</f>
        <v/>
      </c>
      <c r="R269" s="341" t="str">
        <f t="shared" si="9"/>
        <v/>
      </c>
      <c r="S269" s="341" t="str">
        <f t="array" ref="S269">if(V269="","",XLOOKUP(V269,Master[Company],Master[Group],"NA",0,1))</f>
        <v/>
      </c>
      <c r="T269" s="341" t="str">
        <f t="array" ref="T269">if(V269="","",XLOOKUP(V269,Master[Company],Master[Loading Location],"NA",0,1))</f>
        <v/>
      </c>
      <c r="U269" s="341" t="str">
        <f t="array" ref="U269">if(V269="","",XLOOKUP(V269,Master[Company],Master[Acronym],"NA",0,1))</f>
        <v/>
      </c>
      <c r="V269" s="336"/>
      <c r="W269" s="395"/>
      <c r="X269" s="395"/>
      <c r="Y269" s="336" t="str">
        <f t="shared" si="10"/>
        <v/>
      </c>
      <c r="Z269" s="341" t="str">
        <f t="shared" si="11"/>
        <v/>
      </c>
      <c r="AA269" s="336"/>
      <c r="AB269" s="341"/>
      <c r="AC269" s="341"/>
      <c r="AD269" s="394"/>
      <c r="AE269" s="396"/>
      <c r="AF269" s="396"/>
      <c r="AG269" s="396"/>
      <c r="AH269" s="396"/>
      <c r="AI269" s="396"/>
      <c r="AJ269" s="396"/>
      <c r="AK269" s="396"/>
      <c r="AL269" s="397"/>
      <c r="AM269" s="398"/>
      <c r="AN269" s="398"/>
      <c r="AO269" s="398"/>
      <c r="AP269" s="398"/>
      <c r="AQ269" s="398"/>
      <c r="AR269" s="398"/>
      <c r="AS269" s="398"/>
      <c r="AT269" s="398"/>
      <c r="AU269" s="394"/>
      <c r="AV269" s="399"/>
      <c r="AW269" s="306"/>
      <c r="AX269" s="394"/>
      <c r="AY269" s="400"/>
      <c r="AZ269" s="336"/>
      <c r="BA269" s="336"/>
      <c r="BB269" s="336"/>
      <c r="BC269" s="336"/>
      <c r="BD269" s="336"/>
      <c r="BE269" s="401"/>
      <c r="BF269" s="341"/>
      <c r="BG269" s="341"/>
      <c r="BH269" s="402"/>
      <c r="BI269" s="403"/>
      <c r="BJ269" s="404"/>
      <c r="BK269" s="405"/>
      <c r="BL269" s="405"/>
      <c r="BM269" s="405"/>
      <c r="BN269" s="406"/>
    </row>
    <row r="270" ht="18.75" customHeight="1">
      <c r="A270" s="390" t="str">
        <f t="shared" si="3"/>
        <v/>
      </c>
      <c r="B270" s="391"/>
      <c r="C270" s="337"/>
      <c r="D270" s="337"/>
      <c r="E270" s="338" t="str">
        <f t="shared" si="8"/>
        <v/>
      </c>
      <c r="F270" s="392"/>
      <c r="G270" s="393"/>
      <c r="H270" s="341" t="str">
        <f t="array" ref="H270">IF(D270="","",XLOOKUP(D270,'Master Data'!K:K,'Master Data'!N:N,"Input in Master Data",0,1))</f>
        <v/>
      </c>
      <c r="I270" s="341" t="str">
        <f t="array" ref="I270">IF(D270="","",XLOOKUP(D270,'Master Data'!K:K,'Master Data'!O:O,"Input in Master Data",0,1))</f>
        <v/>
      </c>
      <c r="J270" s="341" t="str">
        <f t="array" ref="J270">if(V270="","",XLOOKUP(V270,Master[Company],Master[Blow],"Unknown",0,1))</f>
        <v/>
      </c>
      <c r="K270" s="341" t="str">
        <f t="array" ref="K270">if(V270="","",XLOOKUP(V270,Master[Company],Master[Pigging],"Unknown",0,1))</f>
        <v/>
      </c>
      <c r="L270" s="341" t="str">
        <f t="array" ref="L270">if(V270="","",XLOOKUP(V270,Master[Company],Master[Load Method],"Unknown",0,1))</f>
        <v/>
      </c>
      <c r="M270" s="341" t="str">
        <f t="array" ref="M270">if(V270="","",XLOOKUP(V270,Master[Company],Master[Line Distance],"Unknown",0,1))</f>
        <v/>
      </c>
      <c r="N270" s="394"/>
      <c r="O270" s="341"/>
      <c r="P270" s="336"/>
      <c r="Q270" s="341" t="str">
        <f t="array" ref="Q270">if(V270="","",XLOOKUP(V270,Master[Company],Master[Terms],"NA",0,1))</f>
        <v/>
      </c>
      <c r="R270" s="341" t="str">
        <f t="shared" si="9"/>
        <v/>
      </c>
      <c r="S270" s="341" t="str">
        <f t="array" ref="S270">if(V270="","",XLOOKUP(V270,Master[Company],Master[Group],"NA",0,1))</f>
        <v/>
      </c>
      <c r="T270" s="341" t="str">
        <f t="array" ref="T270">if(V270="","",XLOOKUP(V270,Master[Company],Master[Loading Location],"NA",0,1))</f>
        <v/>
      </c>
      <c r="U270" s="341" t="str">
        <f t="array" ref="U270">if(V270="","",XLOOKUP(V270,Master[Company],Master[Acronym],"NA",0,1))</f>
        <v/>
      </c>
      <c r="V270" s="336"/>
      <c r="W270" s="395"/>
      <c r="X270" s="395"/>
      <c r="Y270" s="336" t="str">
        <f t="shared" si="10"/>
        <v/>
      </c>
      <c r="Z270" s="341" t="str">
        <f t="shared" si="11"/>
        <v/>
      </c>
      <c r="AA270" s="336"/>
      <c r="AB270" s="341"/>
      <c r="AC270" s="341"/>
      <c r="AD270" s="394"/>
      <c r="AE270" s="396"/>
      <c r="AF270" s="396"/>
      <c r="AG270" s="396"/>
      <c r="AH270" s="396"/>
      <c r="AI270" s="396"/>
      <c r="AJ270" s="396"/>
      <c r="AK270" s="396"/>
      <c r="AL270" s="397"/>
      <c r="AM270" s="398"/>
      <c r="AN270" s="398"/>
      <c r="AO270" s="398"/>
      <c r="AP270" s="398"/>
      <c r="AQ270" s="398"/>
      <c r="AR270" s="398"/>
      <c r="AS270" s="398"/>
      <c r="AT270" s="398"/>
      <c r="AU270" s="394"/>
      <c r="AV270" s="399"/>
      <c r="AW270" s="306"/>
      <c r="AX270" s="394"/>
      <c r="AY270" s="400"/>
      <c r="AZ270" s="336"/>
      <c r="BA270" s="336"/>
      <c r="BB270" s="336"/>
      <c r="BC270" s="336"/>
      <c r="BD270" s="336"/>
      <c r="BE270" s="401"/>
      <c r="BF270" s="341"/>
      <c r="BG270" s="341"/>
      <c r="BH270" s="402"/>
      <c r="BI270" s="403"/>
      <c r="BJ270" s="404"/>
      <c r="BK270" s="405"/>
      <c r="BL270" s="405"/>
      <c r="BM270" s="405"/>
      <c r="BN270" s="406"/>
    </row>
    <row r="271" ht="18.75" customHeight="1">
      <c r="A271" s="390" t="str">
        <f t="shared" si="3"/>
        <v/>
      </c>
      <c r="B271" s="391"/>
      <c r="C271" s="337"/>
      <c r="D271" s="337"/>
      <c r="E271" s="338" t="str">
        <f t="shared" si="8"/>
        <v/>
      </c>
      <c r="F271" s="392"/>
      <c r="G271" s="393"/>
      <c r="H271" s="341" t="str">
        <f t="array" ref="H271">IF(D271="","",XLOOKUP(D271,'Master Data'!K:K,'Master Data'!N:N,"Input in Master Data",0,1))</f>
        <v/>
      </c>
      <c r="I271" s="341" t="str">
        <f t="array" ref="I271">IF(D271="","",XLOOKUP(D271,'Master Data'!K:K,'Master Data'!O:O,"Input in Master Data",0,1))</f>
        <v/>
      </c>
      <c r="J271" s="341" t="str">
        <f t="array" ref="J271">if(V271="","",XLOOKUP(V271,Master[Company],Master[Blow],"Unknown",0,1))</f>
        <v/>
      </c>
      <c r="K271" s="341" t="str">
        <f t="array" ref="K271">if(V271="","",XLOOKUP(V271,Master[Company],Master[Pigging],"Unknown",0,1))</f>
        <v/>
      </c>
      <c r="L271" s="341" t="str">
        <f t="array" ref="L271">if(V271="","",XLOOKUP(V271,Master[Company],Master[Load Method],"Unknown",0,1))</f>
        <v/>
      </c>
      <c r="M271" s="341" t="str">
        <f t="array" ref="M271">if(V271="","",XLOOKUP(V271,Master[Company],Master[Line Distance],"Unknown",0,1))</f>
        <v/>
      </c>
      <c r="N271" s="394"/>
      <c r="O271" s="341"/>
      <c r="P271" s="336"/>
      <c r="Q271" s="341" t="str">
        <f t="array" ref="Q271">if(V271="","",XLOOKUP(V271,Master[Company],Master[Terms],"NA",0,1))</f>
        <v/>
      </c>
      <c r="R271" s="341" t="str">
        <f t="shared" si="9"/>
        <v/>
      </c>
      <c r="S271" s="341" t="str">
        <f t="array" ref="S271">if(V271="","",XLOOKUP(V271,Master[Company],Master[Group],"NA",0,1))</f>
        <v/>
      </c>
      <c r="T271" s="341" t="str">
        <f t="array" ref="T271">if(V271="","",XLOOKUP(V271,Master[Company],Master[Loading Location],"NA",0,1))</f>
        <v/>
      </c>
      <c r="U271" s="341" t="str">
        <f t="array" ref="U271">if(V271="","",XLOOKUP(V271,Master[Company],Master[Acronym],"NA",0,1))</f>
        <v/>
      </c>
      <c r="V271" s="336"/>
      <c r="W271" s="395"/>
      <c r="X271" s="395"/>
      <c r="Y271" s="336" t="str">
        <f t="shared" si="10"/>
        <v/>
      </c>
      <c r="Z271" s="341" t="str">
        <f t="shared" si="11"/>
        <v/>
      </c>
      <c r="AA271" s="336"/>
      <c r="AB271" s="341"/>
      <c r="AC271" s="341"/>
      <c r="AD271" s="394"/>
      <c r="AE271" s="396"/>
      <c r="AF271" s="396"/>
      <c r="AG271" s="396"/>
      <c r="AH271" s="396"/>
      <c r="AI271" s="396"/>
      <c r="AJ271" s="396"/>
      <c r="AK271" s="396"/>
      <c r="AL271" s="397"/>
      <c r="AM271" s="398"/>
      <c r="AN271" s="398"/>
      <c r="AO271" s="398"/>
      <c r="AP271" s="398"/>
      <c r="AQ271" s="398"/>
      <c r="AR271" s="398"/>
      <c r="AS271" s="398"/>
      <c r="AT271" s="398"/>
      <c r="AU271" s="394"/>
      <c r="AV271" s="399"/>
      <c r="AW271" s="306"/>
      <c r="AX271" s="394"/>
      <c r="AY271" s="400"/>
      <c r="AZ271" s="336"/>
      <c r="BA271" s="336"/>
      <c r="BB271" s="336"/>
      <c r="BC271" s="336"/>
      <c r="BD271" s="336"/>
      <c r="BE271" s="401"/>
      <c r="BF271" s="341"/>
      <c r="BG271" s="341"/>
      <c r="BH271" s="402"/>
      <c r="BI271" s="403"/>
      <c r="BJ271" s="404"/>
      <c r="BK271" s="405"/>
      <c r="BL271" s="405"/>
      <c r="BM271" s="405"/>
      <c r="BN271" s="406"/>
    </row>
    <row r="272" ht="18.75" customHeight="1">
      <c r="A272" s="390" t="str">
        <f t="shared" si="3"/>
        <v/>
      </c>
      <c r="B272" s="391"/>
      <c r="C272" s="337"/>
      <c r="D272" s="337"/>
      <c r="E272" s="338" t="str">
        <f t="shared" si="8"/>
        <v/>
      </c>
      <c r="F272" s="392"/>
      <c r="G272" s="393"/>
      <c r="H272" s="341" t="str">
        <f t="array" ref="H272">IF(D272="","",XLOOKUP(D272,'Master Data'!K:K,'Master Data'!N:N,"Input in Master Data",0,1))</f>
        <v/>
      </c>
      <c r="I272" s="341" t="str">
        <f t="array" ref="I272">IF(D272="","",XLOOKUP(D272,'Master Data'!K:K,'Master Data'!O:O,"Input in Master Data",0,1))</f>
        <v/>
      </c>
      <c r="J272" s="341" t="str">
        <f t="array" ref="J272">if(V272="","",XLOOKUP(V272,Master[Company],Master[Blow],"Unknown",0,1))</f>
        <v/>
      </c>
      <c r="K272" s="341" t="str">
        <f t="array" ref="K272">if(V272="","",XLOOKUP(V272,Master[Company],Master[Pigging],"Unknown",0,1))</f>
        <v/>
      </c>
      <c r="L272" s="341" t="str">
        <f t="array" ref="L272">if(V272="","",XLOOKUP(V272,Master[Company],Master[Load Method],"Unknown",0,1))</f>
        <v/>
      </c>
      <c r="M272" s="341" t="str">
        <f t="array" ref="M272">if(V272="","",XLOOKUP(V272,Master[Company],Master[Line Distance],"Unknown",0,1))</f>
        <v/>
      </c>
      <c r="N272" s="394"/>
      <c r="O272" s="341"/>
      <c r="P272" s="336"/>
      <c r="Q272" s="341" t="str">
        <f t="array" ref="Q272">if(V272="","",XLOOKUP(V272,Master[Company],Master[Terms],"NA",0,1))</f>
        <v/>
      </c>
      <c r="R272" s="341" t="str">
        <f t="shared" si="9"/>
        <v/>
      </c>
      <c r="S272" s="341" t="str">
        <f t="array" ref="S272">if(V272="","",XLOOKUP(V272,Master[Company],Master[Group],"NA",0,1))</f>
        <v/>
      </c>
      <c r="T272" s="341" t="str">
        <f t="array" ref="T272">if(V272="","",XLOOKUP(V272,Master[Company],Master[Loading Location],"NA",0,1))</f>
        <v/>
      </c>
      <c r="U272" s="341" t="str">
        <f t="array" ref="U272">if(V272="","",XLOOKUP(V272,Master[Company],Master[Acronym],"NA",0,1))</f>
        <v/>
      </c>
      <c r="V272" s="336"/>
      <c r="W272" s="395"/>
      <c r="X272" s="395"/>
      <c r="Y272" s="336" t="str">
        <f t="shared" si="10"/>
        <v/>
      </c>
      <c r="Z272" s="341" t="str">
        <f t="shared" si="11"/>
        <v/>
      </c>
      <c r="AA272" s="336"/>
      <c r="AB272" s="341"/>
      <c r="AC272" s="341"/>
      <c r="AD272" s="394"/>
      <c r="AE272" s="396"/>
      <c r="AF272" s="396"/>
      <c r="AG272" s="396"/>
      <c r="AH272" s="396"/>
      <c r="AI272" s="396"/>
      <c r="AJ272" s="396"/>
      <c r="AK272" s="396"/>
      <c r="AL272" s="397"/>
      <c r="AM272" s="398"/>
      <c r="AN272" s="398"/>
      <c r="AO272" s="398"/>
      <c r="AP272" s="398"/>
      <c r="AQ272" s="398"/>
      <c r="AR272" s="398"/>
      <c r="AS272" s="398"/>
      <c r="AT272" s="398"/>
      <c r="AU272" s="394"/>
      <c r="AV272" s="399"/>
      <c r="AW272" s="306"/>
      <c r="AX272" s="394"/>
      <c r="AY272" s="400"/>
      <c r="AZ272" s="336"/>
      <c r="BA272" s="336"/>
      <c r="BB272" s="336"/>
      <c r="BC272" s="336"/>
      <c r="BD272" s="336"/>
      <c r="BE272" s="401"/>
      <c r="BF272" s="341"/>
      <c r="BG272" s="341"/>
      <c r="BH272" s="402"/>
      <c r="BI272" s="403"/>
      <c r="BJ272" s="404"/>
      <c r="BK272" s="405"/>
      <c r="BL272" s="405"/>
      <c r="BM272" s="405"/>
      <c r="BN272" s="406"/>
    </row>
    <row r="273" ht="18.75" customHeight="1">
      <c r="A273" s="390" t="str">
        <f t="shared" si="3"/>
        <v/>
      </c>
      <c r="B273" s="391"/>
      <c r="C273" s="337"/>
      <c r="D273" s="337"/>
      <c r="E273" s="338" t="str">
        <f t="shared" si="8"/>
        <v/>
      </c>
      <c r="F273" s="392"/>
      <c r="G273" s="393"/>
      <c r="H273" s="341" t="str">
        <f t="array" ref="H273">IF(D273="","",XLOOKUP(D273,'Master Data'!K:K,'Master Data'!N:N,"Input in Master Data",0,1))</f>
        <v/>
      </c>
      <c r="I273" s="341" t="str">
        <f t="array" ref="I273">IF(D273="","",XLOOKUP(D273,'Master Data'!K:K,'Master Data'!O:O,"Input in Master Data",0,1))</f>
        <v/>
      </c>
      <c r="J273" s="341" t="str">
        <f t="array" ref="J273">if(V273="","",XLOOKUP(V273,Master[Company],Master[Blow],"Unknown",0,1))</f>
        <v/>
      </c>
      <c r="K273" s="341" t="str">
        <f t="array" ref="K273">if(V273="","",XLOOKUP(V273,Master[Company],Master[Pigging],"Unknown",0,1))</f>
        <v/>
      </c>
      <c r="L273" s="341" t="str">
        <f t="array" ref="L273">if(V273="","",XLOOKUP(V273,Master[Company],Master[Load Method],"Unknown",0,1))</f>
        <v/>
      </c>
      <c r="M273" s="341" t="str">
        <f t="array" ref="M273">if(V273="","",XLOOKUP(V273,Master[Company],Master[Line Distance],"Unknown",0,1))</f>
        <v/>
      </c>
      <c r="N273" s="394"/>
      <c r="O273" s="341"/>
      <c r="P273" s="336"/>
      <c r="Q273" s="341" t="str">
        <f t="array" ref="Q273">if(V273="","",XLOOKUP(V273,Master[Company],Master[Terms],"NA",0,1))</f>
        <v/>
      </c>
      <c r="R273" s="341" t="str">
        <f t="shared" si="9"/>
        <v/>
      </c>
      <c r="S273" s="341" t="str">
        <f t="array" ref="S273">if(V273="","",XLOOKUP(V273,Master[Company],Master[Group],"NA",0,1))</f>
        <v/>
      </c>
      <c r="T273" s="341" t="str">
        <f t="array" ref="T273">if(V273="","",XLOOKUP(V273,Master[Company],Master[Loading Location],"NA",0,1))</f>
        <v/>
      </c>
      <c r="U273" s="341" t="str">
        <f t="array" ref="U273">if(V273="","",XLOOKUP(V273,Master[Company],Master[Acronym],"NA",0,1))</f>
        <v/>
      </c>
      <c r="V273" s="336"/>
      <c r="W273" s="395"/>
      <c r="X273" s="395"/>
      <c r="Y273" s="336" t="str">
        <f t="shared" si="10"/>
        <v/>
      </c>
      <c r="Z273" s="341" t="str">
        <f t="shared" si="11"/>
        <v/>
      </c>
      <c r="AA273" s="336"/>
      <c r="AB273" s="341"/>
      <c r="AC273" s="341"/>
      <c r="AD273" s="394"/>
      <c r="AE273" s="396"/>
      <c r="AF273" s="396"/>
      <c r="AG273" s="396"/>
      <c r="AH273" s="396"/>
      <c r="AI273" s="396"/>
      <c r="AJ273" s="396"/>
      <c r="AK273" s="396"/>
      <c r="AL273" s="397"/>
      <c r="AM273" s="398"/>
      <c r="AN273" s="398"/>
      <c r="AO273" s="398"/>
      <c r="AP273" s="398"/>
      <c r="AQ273" s="398"/>
      <c r="AR273" s="398"/>
      <c r="AS273" s="398"/>
      <c r="AT273" s="398"/>
      <c r="AU273" s="394"/>
      <c r="AV273" s="399"/>
      <c r="AW273" s="306"/>
      <c r="AX273" s="394"/>
      <c r="AY273" s="400"/>
      <c r="AZ273" s="336"/>
      <c r="BA273" s="336"/>
      <c r="BB273" s="336"/>
      <c r="BC273" s="336"/>
      <c r="BD273" s="336"/>
      <c r="BE273" s="401"/>
      <c r="BF273" s="341"/>
      <c r="BG273" s="341"/>
      <c r="BH273" s="402"/>
      <c r="BI273" s="403"/>
      <c r="BJ273" s="404"/>
      <c r="BK273" s="405"/>
      <c r="BL273" s="405"/>
      <c r="BM273" s="405"/>
      <c r="BN273" s="406"/>
    </row>
    <row r="274" ht="18.75" customHeight="1">
      <c r="A274" s="390" t="str">
        <f t="shared" si="3"/>
        <v/>
      </c>
      <c r="B274" s="391"/>
      <c r="C274" s="337"/>
      <c r="D274" s="337"/>
      <c r="E274" s="338" t="str">
        <f t="shared" si="8"/>
        <v/>
      </c>
      <c r="F274" s="392"/>
      <c r="G274" s="393"/>
      <c r="H274" s="341" t="str">
        <f t="array" ref="H274">IF(D274="","",XLOOKUP(D274,'Master Data'!K:K,'Master Data'!N:N,"Input in Master Data",0,1))</f>
        <v/>
      </c>
      <c r="I274" s="341" t="str">
        <f t="array" ref="I274">IF(D274="","",XLOOKUP(D274,'Master Data'!K:K,'Master Data'!O:O,"Input in Master Data",0,1))</f>
        <v/>
      </c>
      <c r="J274" s="341" t="str">
        <f t="array" ref="J274">if(V274="","",XLOOKUP(V274,Master[Company],Master[Blow],"Unknown",0,1))</f>
        <v/>
      </c>
      <c r="K274" s="341" t="str">
        <f t="array" ref="K274">if(V274="","",XLOOKUP(V274,Master[Company],Master[Pigging],"Unknown",0,1))</f>
        <v/>
      </c>
      <c r="L274" s="341" t="str">
        <f t="array" ref="L274">if(V274="","",XLOOKUP(V274,Master[Company],Master[Load Method],"Unknown",0,1))</f>
        <v/>
      </c>
      <c r="M274" s="341" t="str">
        <f t="array" ref="M274">if(V274="","",XLOOKUP(V274,Master[Company],Master[Line Distance],"Unknown",0,1))</f>
        <v/>
      </c>
      <c r="N274" s="394"/>
      <c r="O274" s="341"/>
      <c r="P274" s="336"/>
      <c r="Q274" s="341" t="str">
        <f t="array" ref="Q274">if(V274="","",XLOOKUP(V274,Master[Company],Master[Terms],"NA",0,1))</f>
        <v/>
      </c>
      <c r="R274" s="341" t="str">
        <f t="shared" si="9"/>
        <v/>
      </c>
      <c r="S274" s="341" t="str">
        <f t="array" ref="S274">if(V274="","",XLOOKUP(V274,Master[Company],Master[Group],"NA",0,1))</f>
        <v/>
      </c>
      <c r="T274" s="341" t="str">
        <f t="array" ref="T274">if(V274="","",XLOOKUP(V274,Master[Company],Master[Loading Location],"NA",0,1))</f>
        <v/>
      </c>
      <c r="U274" s="341" t="str">
        <f t="array" ref="U274">if(V274="","",XLOOKUP(V274,Master[Company],Master[Acronym],"NA",0,1))</f>
        <v/>
      </c>
      <c r="V274" s="336"/>
      <c r="W274" s="395"/>
      <c r="X274" s="395"/>
      <c r="Y274" s="336" t="str">
        <f t="shared" si="10"/>
        <v/>
      </c>
      <c r="Z274" s="341" t="str">
        <f t="shared" si="11"/>
        <v/>
      </c>
      <c r="AA274" s="336"/>
      <c r="AB274" s="341"/>
      <c r="AC274" s="341"/>
      <c r="AD274" s="394"/>
      <c r="AE274" s="396"/>
      <c r="AF274" s="396"/>
      <c r="AG274" s="396"/>
      <c r="AH274" s="396"/>
      <c r="AI274" s="396"/>
      <c r="AJ274" s="396"/>
      <c r="AK274" s="396"/>
      <c r="AL274" s="397"/>
      <c r="AM274" s="398"/>
      <c r="AN274" s="398"/>
      <c r="AO274" s="398"/>
      <c r="AP274" s="398"/>
      <c r="AQ274" s="398"/>
      <c r="AR274" s="398"/>
      <c r="AS274" s="398"/>
      <c r="AT274" s="398"/>
      <c r="AU274" s="394"/>
      <c r="AV274" s="399"/>
      <c r="AW274" s="306"/>
      <c r="AX274" s="394"/>
      <c r="AY274" s="400"/>
      <c r="AZ274" s="336"/>
      <c r="BA274" s="336"/>
      <c r="BB274" s="336"/>
      <c r="BC274" s="336"/>
      <c r="BD274" s="336"/>
      <c r="BE274" s="401"/>
      <c r="BF274" s="341"/>
      <c r="BG274" s="341"/>
      <c r="BH274" s="402"/>
      <c r="BI274" s="403"/>
      <c r="BJ274" s="404"/>
      <c r="BK274" s="405"/>
      <c r="BL274" s="405"/>
      <c r="BM274" s="405"/>
      <c r="BN274" s="406"/>
    </row>
    <row r="275" ht="18.75" customHeight="1">
      <c r="A275" s="390" t="str">
        <f t="shared" si="3"/>
        <v/>
      </c>
      <c r="B275" s="391"/>
      <c r="C275" s="337"/>
      <c r="D275" s="337"/>
      <c r="E275" s="338" t="str">
        <f t="shared" si="8"/>
        <v/>
      </c>
      <c r="F275" s="392"/>
      <c r="G275" s="393"/>
      <c r="H275" s="341" t="str">
        <f t="array" ref="H275">IF(D275="","",XLOOKUP(D275,'Master Data'!K:K,'Master Data'!N:N,"Input in Master Data",0,1))</f>
        <v/>
      </c>
      <c r="I275" s="341" t="str">
        <f t="array" ref="I275">IF(D275="","",XLOOKUP(D275,'Master Data'!K:K,'Master Data'!O:O,"Input in Master Data",0,1))</f>
        <v/>
      </c>
      <c r="J275" s="341" t="str">
        <f t="array" ref="J275">if(V275="","",XLOOKUP(V275,Master[Company],Master[Blow],"Unknown",0,1))</f>
        <v/>
      </c>
      <c r="K275" s="341" t="str">
        <f t="array" ref="K275">if(V275="","",XLOOKUP(V275,Master[Company],Master[Pigging],"Unknown",0,1))</f>
        <v/>
      </c>
      <c r="L275" s="341" t="str">
        <f t="array" ref="L275">if(V275="","",XLOOKUP(V275,Master[Company],Master[Load Method],"Unknown",0,1))</f>
        <v/>
      </c>
      <c r="M275" s="341" t="str">
        <f t="array" ref="M275">if(V275="","",XLOOKUP(V275,Master[Company],Master[Line Distance],"Unknown",0,1))</f>
        <v/>
      </c>
      <c r="N275" s="394"/>
      <c r="O275" s="341"/>
      <c r="P275" s="336"/>
      <c r="Q275" s="341" t="str">
        <f t="array" ref="Q275">if(V275="","",XLOOKUP(V275,Master[Company],Master[Terms],"NA",0,1))</f>
        <v/>
      </c>
      <c r="R275" s="341" t="str">
        <f t="shared" si="9"/>
        <v/>
      </c>
      <c r="S275" s="341" t="str">
        <f t="array" ref="S275">if(V275="","",XLOOKUP(V275,Master[Company],Master[Group],"NA",0,1))</f>
        <v/>
      </c>
      <c r="T275" s="341" t="str">
        <f t="array" ref="T275">if(V275="","",XLOOKUP(V275,Master[Company],Master[Loading Location],"NA",0,1))</f>
        <v/>
      </c>
      <c r="U275" s="341" t="str">
        <f t="array" ref="U275">if(V275="","",XLOOKUP(V275,Master[Company],Master[Acronym],"NA",0,1))</f>
        <v/>
      </c>
      <c r="V275" s="336"/>
      <c r="W275" s="395"/>
      <c r="X275" s="395"/>
      <c r="Y275" s="336" t="str">
        <f t="shared" si="10"/>
        <v/>
      </c>
      <c r="Z275" s="341" t="str">
        <f t="shared" si="11"/>
        <v/>
      </c>
      <c r="AA275" s="336"/>
      <c r="AB275" s="341"/>
      <c r="AC275" s="341"/>
      <c r="AD275" s="394"/>
      <c r="AE275" s="396"/>
      <c r="AF275" s="396"/>
      <c r="AG275" s="396"/>
      <c r="AH275" s="396"/>
      <c r="AI275" s="396"/>
      <c r="AJ275" s="396"/>
      <c r="AK275" s="396"/>
      <c r="AL275" s="397"/>
      <c r="AM275" s="398"/>
      <c r="AN275" s="398"/>
      <c r="AO275" s="398"/>
      <c r="AP275" s="398"/>
      <c r="AQ275" s="398"/>
      <c r="AR275" s="398"/>
      <c r="AS275" s="398"/>
      <c r="AT275" s="398"/>
      <c r="AU275" s="394"/>
      <c r="AV275" s="399"/>
      <c r="AW275" s="306"/>
      <c r="AX275" s="394"/>
      <c r="AY275" s="400"/>
      <c r="AZ275" s="336"/>
      <c r="BA275" s="336"/>
      <c r="BB275" s="336"/>
      <c r="BC275" s="336"/>
      <c r="BD275" s="336"/>
      <c r="BE275" s="401"/>
      <c r="BF275" s="341"/>
      <c r="BG275" s="341"/>
      <c r="BH275" s="402"/>
      <c r="BI275" s="403"/>
      <c r="BJ275" s="404"/>
      <c r="BK275" s="405"/>
      <c r="BL275" s="405"/>
      <c r="BM275" s="405"/>
      <c r="BN275" s="406"/>
    </row>
    <row r="276" ht="18.75" customHeight="1">
      <c r="A276" s="390" t="str">
        <f t="shared" si="3"/>
        <v/>
      </c>
      <c r="B276" s="391"/>
      <c r="C276" s="337"/>
      <c r="D276" s="337"/>
      <c r="E276" s="338" t="str">
        <f t="shared" si="8"/>
        <v/>
      </c>
      <c r="F276" s="392"/>
      <c r="G276" s="393"/>
      <c r="H276" s="341" t="str">
        <f t="array" ref="H276">IF(D276="","",XLOOKUP(D276,'Master Data'!K:K,'Master Data'!N:N,"Input in Master Data",0,1))</f>
        <v/>
      </c>
      <c r="I276" s="341" t="str">
        <f t="array" ref="I276">IF(D276="","",XLOOKUP(D276,'Master Data'!K:K,'Master Data'!O:O,"Input in Master Data",0,1))</f>
        <v/>
      </c>
      <c r="J276" s="341" t="str">
        <f t="array" ref="J276">if(V276="","",XLOOKUP(V276,Master[Company],Master[Blow],"Unknown",0,1))</f>
        <v/>
      </c>
      <c r="K276" s="341" t="str">
        <f t="array" ref="K276">if(V276="","",XLOOKUP(V276,Master[Company],Master[Pigging],"Unknown",0,1))</f>
        <v/>
      </c>
      <c r="L276" s="341" t="str">
        <f t="array" ref="L276">if(V276="","",XLOOKUP(V276,Master[Company],Master[Load Method],"Unknown",0,1))</f>
        <v/>
      </c>
      <c r="M276" s="341" t="str">
        <f t="array" ref="M276">if(V276="","",XLOOKUP(V276,Master[Company],Master[Line Distance],"Unknown",0,1))</f>
        <v/>
      </c>
      <c r="N276" s="394"/>
      <c r="O276" s="341"/>
      <c r="P276" s="336"/>
      <c r="Q276" s="341" t="str">
        <f t="array" ref="Q276">if(V276="","",XLOOKUP(V276,Master[Company],Master[Terms],"NA",0,1))</f>
        <v/>
      </c>
      <c r="R276" s="341" t="str">
        <f t="shared" si="9"/>
        <v/>
      </c>
      <c r="S276" s="341" t="str">
        <f t="array" ref="S276">if(V276="","",XLOOKUP(V276,Master[Company],Master[Group],"NA",0,1))</f>
        <v/>
      </c>
      <c r="T276" s="341" t="str">
        <f t="array" ref="T276">if(V276="","",XLOOKUP(V276,Master[Company],Master[Loading Location],"NA",0,1))</f>
        <v/>
      </c>
      <c r="U276" s="341" t="str">
        <f t="array" ref="U276">if(V276="","",XLOOKUP(V276,Master[Company],Master[Acronym],"NA",0,1))</f>
        <v/>
      </c>
      <c r="V276" s="336"/>
      <c r="W276" s="395"/>
      <c r="X276" s="395"/>
      <c r="Y276" s="336" t="str">
        <f t="shared" si="10"/>
        <v/>
      </c>
      <c r="Z276" s="341" t="str">
        <f t="shared" si="11"/>
        <v/>
      </c>
      <c r="AA276" s="336"/>
      <c r="AB276" s="341"/>
      <c r="AC276" s="341"/>
      <c r="AD276" s="394"/>
      <c r="AE276" s="396"/>
      <c r="AF276" s="396"/>
      <c r="AG276" s="396"/>
      <c r="AH276" s="396"/>
      <c r="AI276" s="396"/>
      <c r="AJ276" s="396"/>
      <c r="AK276" s="396"/>
      <c r="AL276" s="397"/>
      <c r="AM276" s="398"/>
      <c r="AN276" s="398"/>
      <c r="AO276" s="398"/>
      <c r="AP276" s="398"/>
      <c r="AQ276" s="398"/>
      <c r="AR276" s="398"/>
      <c r="AS276" s="398"/>
      <c r="AT276" s="398"/>
      <c r="AU276" s="394"/>
      <c r="AV276" s="399"/>
      <c r="AW276" s="306"/>
      <c r="AX276" s="394"/>
      <c r="AY276" s="400"/>
      <c r="AZ276" s="336"/>
      <c r="BA276" s="336"/>
      <c r="BB276" s="336"/>
      <c r="BC276" s="336"/>
      <c r="BD276" s="336"/>
      <c r="BE276" s="401"/>
      <c r="BF276" s="341"/>
      <c r="BG276" s="341"/>
      <c r="BH276" s="402"/>
      <c r="BI276" s="403"/>
      <c r="BJ276" s="404"/>
      <c r="BK276" s="405"/>
      <c r="BL276" s="405"/>
      <c r="BM276" s="405"/>
      <c r="BN276" s="406"/>
    </row>
    <row r="277" ht="18.75" customHeight="1">
      <c r="A277" s="390" t="str">
        <f t="shared" si="3"/>
        <v/>
      </c>
      <c r="B277" s="391"/>
      <c r="C277" s="337"/>
      <c r="D277" s="337"/>
      <c r="E277" s="338" t="str">
        <f t="shared" si="8"/>
        <v/>
      </c>
      <c r="F277" s="392"/>
      <c r="G277" s="393"/>
      <c r="H277" s="341" t="str">
        <f t="array" ref="H277">IF(D277="","",XLOOKUP(D277,'Master Data'!K:K,'Master Data'!N:N,"Input in Master Data",0,1))</f>
        <v/>
      </c>
      <c r="I277" s="341" t="str">
        <f t="array" ref="I277">IF(D277="","",XLOOKUP(D277,'Master Data'!K:K,'Master Data'!O:O,"Input in Master Data",0,1))</f>
        <v/>
      </c>
      <c r="J277" s="341" t="str">
        <f t="array" ref="J277">if(V277="","",XLOOKUP(V277,Master[Company],Master[Blow],"Unknown",0,1))</f>
        <v/>
      </c>
      <c r="K277" s="341" t="str">
        <f t="array" ref="K277">if(V277="","",XLOOKUP(V277,Master[Company],Master[Pigging],"Unknown",0,1))</f>
        <v/>
      </c>
      <c r="L277" s="341" t="str">
        <f t="array" ref="L277">if(V277="","",XLOOKUP(V277,Master[Company],Master[Load Method],"Unknown",0,1))</f>
        <v/>
      </c>
      <c r="M277" s="341" t="str">
        <f t="array" ref="M277">if(V277="","",XLOOKUP(V277,Master[Company],Master[Line Distance],"Unknown",0,1))</f>
        <v/>
      </c>
      <c r="N277" s="394"/>
      <c r="O277" s="341"/>
      <c r="P277" s="336"/>
      <c r="Q277" s="341" t="str">
        <f t="array" ref="Q277">if(V277="","",XLOOKUP(V277,Master[Company],Master[Terms],"NA",0,1))</f>
        <v/>
      </c>
      <c r="R277" s="341" t="str">
        <f t="shared" si="9"/>
        <v/>
      </c>
      <c r="S277" s="341" t="str">
        <f t="array" ref="S277">if(V277="","",XLOOKUP(V277,Master[Company],Master[Group],"NA",0,1))</f>
        <v/>
      </c>
      <c r="T277" s="341" t="str">
        <f t="array" ref="T277">if(V277="","",XLOOKUP(V277,Master[Company],Master[Loading Location],"NA",0,1))</f>
        <v/>
      </c>
      <c r="U277" s="341" t="str">
        <f t="array" ref="U277">if(V277="","",XLOOKUP(V277,Master[Company],Master[Acronym],"NA",0,1))</f>
        <v/>
      </c>
      <c r="V277" s="336"/>
      <c r="W277" s="395"/>
      <c r="X277" s="395"/>
      <c r="Y277" s="336" t="str">
        <f t="shared" si="10"/>
        <v/>
      </c>
      <c r="Z277" s="341" t="str">
        <f t="shared" si="11"/>
        <v/>
      </c>
      <c r="AA277" s="336"/>
      <c r="AB277" s="341"/>
      <c r="AC277" s="341"/>
      <c r="AD277" s="394"/>
      <c r="AE277" s="396"/>
      <c r="AF277" s="396"/>
      <c r="AG277" s="396"/>
      <c r="AH277" s="396"/>
      <c r="AI277" s="396"/>
      <c r="AJ277" s="396"/>
      <c r="AK277" s="396"/>
      <c r="AL277" s="397"/>
      <c r="AM277" s="398"/>
      <c r="AN277" s="398"/>
      <c r="AO277" s="398"/>
      <c r="AP277" s="398"/>
      <c r="AQ277" s="398"/>
      <c r="AR277" s="398"/>
      <c r="AS277" s="398"/>
      <c r="AT277" s="398"/>
      <c r="AU277" s="394"/>
      <c r="AV277" s="399"/>
      <c r="AW277" s="306"/>
      <c r="AX277" s="394"/>
      <c r="AY277" s="400"/>
      <c r="AZ277" s="336"/>
      <c r="BA277" s="336"/>
      <c r="BB277" s="336"/>
      <c r="BC277" s="336"/>
      <c r="BD277" s="336"/>
      <c r="BE277" s="401"/>
      <c r="BF277" s="341"/>
      <c r="BG277" s="341"/>
      <c r="BH277" s="402"/>
      <c r="BI277" s="403"/>
      <c r="BJ277" s="404"/>
      <c r="BK277" s="405"/>
      <c r="BL277" s="405"/>
      <c r="BM277" s="405"/>
      <c r="BN277" s="406"/>
    </row>
    <row r="278" ht="18.75" customHeight="1">
      <c r="A278" s="390" t="str">
        <f t="shared" si="3"/>
        <v/>
      </c>
      <c r="B278" s="391"/>
      <c r="C278" s="337"/>
      <c r="D278" s="337"/>
      <c r="E278" s="338" t="str">
        <f t="shared" si="8"/>
        <v/>
      </c>
      <c r="F278" s="392"/>
      <c r="G278" s="393"/>
      <c r="H278" s="341" t="str">
        <f t="array" ref="H278">IF(D278="","",XLOOKUP(D278,'Master Data'!K:K,'Master Data'!N:N,"Input in Master Data",0,1))</f>
        <v/>
      </c>
      <c r="I278" s="341" t="str">
        <f t="array" ref="I278">IF(D278="","",XLOOKUP(D278,'Master Data'!K:K,'Master Data'!O:O,"Input in Master Data",0,1))</f>
        <v/>
      </c>
      <c r="J278" s="341" t="str">
        <f t="array" ref="J278">if(V278="","",XLOOKUP(V278,Master[Company],Master[Blow],"Unknown",0,1))</f>
        <v/>
      </c>
      <c r="K278" s="341" t="str">
        <f t="array" ref="K278">if(V278="","",XLOOKUP(V278,Master[Company],Master[Pigging],"Unknown",0,1))</f>
        <v/>
      </c>
      <c r="L278" s="341" t="str">
        <f t="array" ref="L278">if(V278="","",XLOOKUP(V278,Master[Company],Master[Load Method],"Unknown",0,1))</f>
        <v/>
      </c>
      <c r="M278" s="341" t="str">
        <f t="array" ref="M278">if(V278="","",XLOOKUP(V278,Master[Company],Master[Line Distance],"Unknown",0,1))</f>
        <v/>
      </c>
      <c r="N278" s="394"/>
      <c r="O278" s="341"/>
      <c r="P278" s="336"/>
      <c r="Q278" s="341" t="str">
        <f t="array" ref="Q278">if(V278="","",XLOOKUP(V278,Master[Company],Master[Terms],"NA",0,1))</f>
        <v/>
      </c>
      <c r="R278" s="341" t="str">
        <f t="shared" si="9"/>
        <v/>
      </c>
      <c r="S278" s="341" t="str">
        <f t="array" ref="S278">if(V278="","",XLOOKUP(V278,Master[Company],Master[Group],"NA",0,1))</f>
        <v/>
      </c>
      <c r="T278" s="341" t="str">
        <f t="array" ref="T278">if(V278="","",XLOOKUP(V278,Master[Company],Master[Loading Location],"NA",0,1))</f>
        <v/>
      </c>
      <c r="U278" s="341" t="str">
        <f t="array" ref="U278">if(V278="","",XLOOKUP(V278,Master[Company],Master[Acronym],"NA",0,1))</f>
        <v/>
      </c>
      <c r="V278" s="336"/>
      <c r="W278" s="395"/>
      <c r="X278" s="395"/>
      <c r="Y278" s="336" t="str">
        <f t="shared" si="10"/>
        <v/>
      </c>
      <c r="Z278" s="341" t="str">
        <f t="shared" si="11"/>
        <v/>
      </c>
      <c r="AA278" s="336"/>
      <c r="AB278" s="341"/>
      <c r="AC278" s="341"/>
      <c r="AD278" s="394"/>
      <c r="AE278" s="396"/>
      <c r="AF278" s="396"/>
      <c r="AG278" s="396"/>
      <c r="AH278" s="396"/>
      <c r="AI278" s="396"/>
      <c r="AJ278" s="396"/>
      <c r="AK278" s="396"/>
      <c r="AL278" s="397"/>
      <c r="AM278" s="398"/>
      <c r="AN278" s="398"/>
      <c r="AO278" s="398"/>
      <c r="AP278" s="398"/>
      <c r="AQ278" s="398"/>
      <c r="AR278" s="398"/>
      <c r="AS278" s="398"/>
      <c r="AT278" s="398"/>
      <c r="AU278" s="394"/>
      <c r="AV278" s="399"/>
      <c r="AW278" s="306"/>
      <c r="AX278" s="394"/>
      <c r="AY278" s="400"/>
      <c r="AZ278" s="336"/>
      <c r="BA278" s="336"/>
      <c r="BB278" s="336"/>
      <c r="BC278" s="336"/>
      <c r="BD278" s="336"/>
      <c r="BE278" s="401"/>
      <c r="BF278" s="341"/>
      <c r="BG278" s="341"/>
      <c r="BH278" s="402"/>
      <c r="BI278" s="403"/>
      <c r="BJ278" s="404"/>
      <c r="BK278" s="405"/>
      <c r="BL278" s="405"/>
      <c r="BM278" s="405"/>
      <c r="BN278" s="406"/>
    </row>
    <row r="279" ht="18.75" customHeight="1">
      <c r="A279" s="390" t="str">
        <f t="shared" si="3"/>
        <v/>
      </c>
      <c r="B279" s="391"/>
      <c r="C279" s="337"/>
      <c r="D279" s="337"/>
      <c r="E279" s="338" t="str">
        <f t="shared" si="8"/>
        <v/>
      </c>
      <c r="F279" s="392"/>
      <c r="G279" s="393"/>
      <c r="H279" s="341" t="str">
        <f t="array" ref="H279">IF(D279="","",XLOOKUP(D279,'Master Data'!K:K,'Master Data'!N:N,"Input in Master Data",0,1))</f>
        <v/>
      </c>
      <c r="I279" s="341" t="str">
        <f t="array" ref="I279">IF(D279="","",XLOOKUP(D279,'Master Data'!K:K,'Master Data'!O:O,"Input in Master Data",0,1))</f>
        <v/>
      </c>
      <c r="J279" s="341" t="str">
        <f t="array" ref="J279">if(V279="","",XLOOKUP(V279,Master[Company],Master[Blow],"Unknown",0,1))</f>
        <v/>
      </c>
      <c r="K279" s="341" t="str">
        <f t="array" ref="K279">if(V279="","",XLOOKUP(V279,Master[Company],Master[Pigging],"Unknown",0,1))</f>
        <v/>
      </c>
      <c r="L279" s="341" t="str">
        <f t="array" ref="L279">if(V279="","",XLOOKUP(V279,Master[Company],Master[Load Method],"Unknown",0,1))</f>
        <v/>
      </c>
      <c r="M279" s="341" t="str">
        <f t="array" ref="M279">if(V279="","",XLOOKUP(V279,Master[Company],Master[Line Distance],"Unknown",0,1))</f>
        <v/>
      </c>
      <c r="N279" s="394"/>
      <c r="O279" s="341"/>
      <c r="P279" s="336"/>
      <c r="Q279" s="341" t="str">
        <f t="array" ref="Q279">if(V279="","",XLOOKUP(V279,Master[Company],Master[Terms],"NA",0,1))</f>
        <v/>
      </c>
      <c r="R279" s="341" t="str">
        <f t="shared" si="9"/>
        <v/>
      </c>
      <c r="S279" s="341" t="str">
        <f t="array" ref="S279">if(V279="","",XLOOKUP(V279,Master[Company],Master[Group],"NA",0,1))</f>
        <v/>
      </c>
      <c r="T279" s="341" t="str">
        <f t="array" ref="T279">if(V279="","",XLOOKUP(V279,Master[Company],Master[Loading Location],"NA",0,1))</f>
        <v/>
      </c>
      <c r="U279" s="341" t="str">
        <f t="array" ref="U279">if(V279="","",XLOOKUP(V279,Master[Company],Master[Acronym],"NA",0,1))</f>
        <v/>
      </c>
      <c r="V279" s="336"/>
      <c r="W279" s="395"/>
      <c r="X279" s="395"/>
      <c r="Y279" s="336" t="str">
        <f t="shared" si="10"/>
        <v/>
      </c>
      <c r="Z279" s="341" t="str">
        <f t="shared" si="11"/>
        <v/>
      </c>
      <c r="AA279" s="336"/>
      <c r="AB279" s="341"/>
      <c r="AC279" s="341"/>
      <c r="AD279" s="394"/>
      <c r="AE279" s="396"/>
      <c r="AF279" s="396"/>
      <c r="AG279" s="396"/>
      <c r="AH279" s="396"/>
      <c r="AI279" s="396"/>
      <c r="AJ279" s="396"/>
      <c r="AK279" s="396"/>
      <c r="AL279" s="397"/>
      <c r="AM279" s="398"/>
      <c r="AN279" s="398"/>
      <c r="AO279" s="398"/>
      <c r="AP279" s="398"/>
      <c r="AQ279" s="398"/>
      <c r="AR279" s="398"/>
      <c r="AS279" s="398"/>
      <c r="AT279" s="398"/>
      <c r="AU279" s="394"/>
      <c r="AV279" s="399"/>
      <c r="AW279" s="306"/>
      <c r="AX279" s="394"/>
      <c r="AY279" s="400"/>
      <c r="AZ279" s="336"/>
      <c r="BA279" s="336"/>
      <c r="BB279" s="336"/>
      <c r="BC279" s="336"/>
      <c r="BD279" s="336"/>
      <c r="BE279" s="401"/>
      <c r="BF279" s="341"/>
      <c r="BG279" s="341"/>
      <c r="BH279" s="402"/>
      <c r="BI279" s="403"/>
      <c r="BJ279" s="404"/>
      <c r="BK279" s="405"/>
      <c r="BL279" s="405"/>
      <c r="BM279" s="405"/>
      <c r="BN279" s="406"/>
    </row>
    <row r="280" ht="18.75" customHeight="1">
      <c r="A280" s="390" t="str">
        <f t="shared" si="3"/>
        <v/>
      </c>
      <c r="B280" s="391"/>
      <c r="C280" s="337"/>
      <c r="D280" s="337"/>
      <c r="E280" s="338" t="str">
        <f t="shared" si="8"/>
        <v/>
      </c>
      <c r="F280" s="392"/>
      <c r="G280" s="393"/>
      <c r="H280" s="341" t="str">
        <f t="array" ref="H280">IF(D280="","",XLOOKUP(D280,'Master Data'!K:K,'Master Data'!N:N,"Input in Master Data",0,1))</f>
        <v/>
      </c>
      <c r="I280" s="341" t="str">
        <f t="array" ref="I280">IF(D280="","",XLOOKUP(D280,'Master Data'!K:K,'Master Data'!O:O,"Input in Master Data",0,1))</f>
        <v/>
      </c>
      <c r="J280" s="341" t="str">
        <f t="array" ref="J280">if(V280="","",XLOOKUP(V280,Master[Company],Master[Blow],"Unknown",0,1))</f>
        <v/>
      </c>
      <c r="K280" s="341" t="str">
        <f t="array" ref="K280">if(V280="","",XLOOKUP(V280,Master[Company],Master[Pigging],"Unknown",0,1))</f>
        <v/>
      </c>
      <c r="L280" s="341" t="str">
        <f t="array" ref="L280">if(V280="","",XLOOKUP(V280,Master[Company],Master[Load Method],"Unknown",0,1))</f>
        <v/>
      </c>
      <c r="M280" s="341" t="str">
        <f t="array" ref="M280">if(V280="","",XLOOKUP(V280,Master[Company],Master[Line Distance],"Unknown",0,1))</f>
        <v/>
      </c>
      <c r="N280" s="394"/>
      <c r="O280" s="341"/>
      <c r="P280" s="336"/>
      <c r="Q280" s="341" t="str">
        <f t="array" ref="Q280">if(V280="","",XLOOKUP(V280,Master[Company],Master[Terms],"NA",0,1))</f>
        <v/>
      </c>
      <c r="R280" s="341" t="str">
        <f t="shared" si="9"/>
        <v/>
      </c>
      <c r="S280" s="341" t="str">
        <f t="array" ref="S280">if(V280="","",XLOOKUP(V280,Master[Company],Master[Group],"NA",0,1))</f>
        <v/>
      </c>
      <c r="T280" s="341" t="str">
        <f t="array" ref="T280">if(V280="","",XLOOKUP(V280,Master[Company],Master[Loading Location],"NA",0,1))</f>
        <v/>
      </c>
      <c r="U280" s="341" t="str">
        <f t="array" ref="U280">if(V280="","",XLOOKUP(V280,Master[Company],Master[Acronym],"NA",0,1))</f>
        <v/>
      </c>
      <c r="V280" s="336"/>
      <c r="W280" s="395"/>
      <c r="X280" s="395"/>
      <c r="Y280" s="336" t="str">
        <f t="shared" si="10"/>
        <v/>
      </c>
      <c r="Z280" s="341" t="str">
        <f t="shared" si="11"/>
        <v/>
      </c>
      <c r="AA280" s="336"/>
      <c r="AB280" s="341"/>
      <c r="AC280" s="341"/>
      <c r="AD280" s="394"/>
      <c r="AE280" s="396"/>
      <c r="AF280" s="396"/>
      <c r="AG280" s="396"/>
      <c r="AH280" s="396"/>
      <c r="AI280" s="396"/>
      <c r="AJ280" s="396"/>
      <c r="AK280" s="396"/>
      <c r="AL280" s="397"/>
      <c r="AM280" s="398"/>
      <c r="AN280" s="398"/>
      <c r="AO280" s="398"/>
      <c r="AP280" s="398"/>
      <c r="AQ280" s="398"/>
      <c r="AR280" s="398"/>
      <c r="AS280" s="398"/>
      <c r="AT280" s="398"/>
      <c r="AU280" s="394"/>
      <c r="AV280" s="399"/>
      <c r="AW280" s="306"/>
      <c r="AX280" s="394"/>
      <c r="AY280" s="400"/>
      <c r="AZ280" s="336"/>
      <c r="BA280" s="336"/>
      <c r="BB280" s="336"/>
      <c r="BC280" s="336"/>
      <c r="BD280" s="336"/>
      <c r="BE280" s="401"/>
      <c r="BF280" s="341"/>
      <c r="BG280" s="341"/>
      <c r="BH280" s="402"/>
      <c r="BI280" s="403"/>
      <c r="BJ280" s="404"/>
      <c r="BK280" s="405"/>
      <c r="BL280" s="405"/>
      <c r="BM280" s="405"/>
      <c r="BN280" s="406"/>
    </row>
    <row r="281" ht="18.75" customHeight="1">
      <c r="A281" s="390" t="str">
        <f t="shared" si="3"/>
        <v/>
      </c>
      <c r="B281" s="391"/>
      <c r="C281" s="337"/>
      <c r="D281" s="337"/>
      <c r="E281" s="338" t="str">
        <f t="shared" si="8"/>
        <v/>
      </c>
      <c r="F281" s="392"/>
      <c r="G281" s="393"/>
      <c r="H281" s="341" t="str">
        <f t="array" ref="H281">IF(D281="","",XLOOKUP(D281,'Master Data'!K:K,'Master Data'!N:N,"Input in Master Data",0,1))</f>
        <v/>
      </c>
      <c r="I281" s="341" t="str">
        <f t="array" ref="I281">IF(D281="","",XLOOKUP(D281,'Master Data'!K:K,'Master Data'!O:O,"Input in Master Data",0,1))</f>
        <v/>
      </c>
      <c r="J281" s="341" t="str">
        <f t="array" ref="J281">if(V281="","",XLOOKUP(V281,Master[Company],Master[Blow],"Unknown",0,1))</f>
        <v/>
      </c>
      <c r="K281" s="341" t="str">
        <f t="array" ref="K281">if(V281="","",XLOOKUP(V281,Master[Company],Master[Pigging],"Unknown",0,1))</f>
        <v/>
      </c>
      <c r="L281" s="341" t="str">
        <f t="array" ref="L281">if(V281="","",XLOOKUP(V281,Master[Company],Master[Load Method],"Unknown",0,1))</f>
        <v/>
      </c>
      <c r="M281" s="341" t="str">
        <f t="array" ref="M281">if(V281="","",XLOOKUP(V281,Master[Company],Master[Line Distance],"Unknown",0,1))</f>
        <v/>
      </c>
      <c r="N281" s="394"/>
      <c r="O281" s="341"/>
      <c r="P281" s="336"/>
      <c r="Q281" s="341" t="str">
        <f t="array" ref="Q281">if(V281="","",XLOOKUP(V281,Master[Company],Master[Terms],"NA",0,1))</f>
        <v/>
      </c>
      <c r="R281" s="341" t="str">
        <f t="shared" si="9"/>
        <v/>
      </c>
      <c r="S281" s="341" t="str">
        <f t="array" ref="S281">if(V281="","",XLOOKUP(V281,Master[Company],Master[Group],"NA",0,1))</f>
        <v/>
      </c>
      <c r="T281" s="341" t="str">
        <f t="array" ref="T281">if(V281="","",XLOOKUP(V281,Master[Company],Master[Loading Location],"NA",0,1))</f>
        <v/>
      </c>
      <c r="U281" s="341" t="str">
        <f t="array" ref="U281">if(V281="","",XLOOKUP(V281,Master[Company],Master[Acronym],"NA",0,1))</f>
        <v/>
      </c>
      <c r="V281" s="336"/>
      <c r="W281" s="395"/>
      <c r="X281" s="395"/>
      <c r="Y281" s="336" t="str">
        <f t="shared" si="10"/>
        <v/>
      </c>
      <c r="Z281" s="341" t="str">
        <f t="shared" si="11"/>
        <v/>
      </c>
      <c r="AA281" s="336"/>
      <c r="AB281" s="341"/>
      <c r="AC281" s="341"/>
      <c r="AD281" s="394"/>
      <c r="AE281" s="396"/>
      <c r="AF281" s="396"/>
      <c r="AG281" s="396"/>
      <c r="AH281" s="396"/>
      <c r="AI281" s="396"/>
      <c r="AJ281" s="396"/>
      <c r="AK281" s="396"/>
      <c r="AL281" s="397"/>
      <c r="AM281" s="398"/>
      <c r="AN281" s="398"/>
      <c r="AO281" s="398"/>
      <c r="AP281" s="398"/>
      <c r="AQ281" s="398"/>
      <c r="AR281" s="398"/>
      <c r="AS281" s="398"/>
      <c r="AT281" s="398"/>
      <c r="AU281" s="394"/>
      <c r="AV281" s="399"/>
      <c r="AW281" s="306"/>
      <c r="AX281" s="394"/>
      <c r="AY281" s="400"/>
      <c r="AZ281" s="336"/>
      <c r="BA281" s="336"/>
      <c r="BB281" s="336"/>
      <c r="BC281" s="336"/>
      <c r="BD281" s="336"/>
      <c r="BE281" s="401"/>
      <c r="BF281" s="341"/>
      <c r="BG281" s="341"/>
      <c r="BH281" s="402"/>
      <c r="BI281" s="403"/>
      <c r="BJ281" s="404"/>
      <c r="BK281" s="405"/>
      <c r="BL281" s="405"/>
      <c r="BM281" s="405"/>
      <c r="BN281" s="406"/>
    </row>
    <row r="282" ht="18.75" customHeight="1">
      <c r="A282" s="390" t="str">
        <f t="shared" si="3"/>
        <v/>
      </c>
      <c r="B282" s="391"/>
      <c r="C282" s="337"/>
      <c r="D282" s="337"/>
      <c r="E282" s="338" t="str">
        <f t="shared" si="8"/>
        <v/>
      </c>
      <c r="F282" s="392"/>
      <c r="G282" s="393"/>
      <c r="H282" s="341" t="str">
        <f t="array" ref="H282">IF(D282="","",XLOOKUP(D282,'Master Data'!K:K,'Master Data'!N:N,"Input in Master Data",0,1))</f>
        <v/>
      </c>
      <c r="I282" s="341" t="str">
        <f t="array" ref="I282">IF(D282="","",XLOOKUP(D282,'Master Data'!K:K,'Master Data'!O:O,"Input in Master Data",0,1))</f>
        <v/>
      </c>
      <c r="J282" s="341" t="str">
        <f t="array" ref="J282">if(V282="","",XLOOKUP(V282,Master[Company],Master[Blow],"Unknown",0,1))</f>
        <v/>
      </c>
      <c r="K282" s="341" t="str">
        <f t="array" ref="K282">if(V282="","",XLOOKUP(V282,Master[Company],Master[Pigging],"Unknown",0,1))</f>
        <v/>
      </c>
      <c r="L282" s="341" t="str">
        <f t="array" ref="L282">if(V282="","",XLOOKUP(V282,Master[Company],Master[Load Method],"Unknown",0,1))</f>
        <v/>
      </c>
      <c r="M282" s="341" t="str">
        <f t="array" ref="M282">if(V282="","",XLOOKUP(V282,Master[Company],Master[Line Distance],"Unknown",0,1))</f>
        <v/>
      </c>
      <c r="N282" s="394"/>
      <c r="O282" s="341"/>
      <c r="P282" s="336"/>
      <c r="Q282" s="341" t="str">
        <f t="array" ref="Q282">if(V282="","",XLOOKUP(V282,Master[Company],Master[Terms],"NA",0,1))</f>
        <v/>
      </c>
      <c r="R282" s="341" t="str">
        <f t="shared" si="9"/>
        <v/>
      </c>
      <c r="S282" s="341" t="str">
        <f t="array" ref="S282">if(V282="","",XLOOKUP(V282,Master[Company],Master[Group],"NA",0,1))</f>
        <v/>
      </c>
      <c r="T282" s="341" t="str">
        <f t="array" ref="T282">if(V282="","",XLOOKUP(V282,Master[Company],Master[Loading Location],"NA",0,1))</f>
        <v/>
      </c>
      <c r="U282" s="341" t="str">
        <f t="array" ref="U282">if(V282="","",XLOOKUP(V282,Master[Company],Master[Acronym],"NA",0,1))</f>
        <v/>
      </c>
      <c r="V282" s="336"/>
      <c r="W282" s="395"/>
      <c r="X282" s="395"/>
      <c r="Y282" s="336" t="str">
        <f t="shared" si="10"/>
        <v/>
      </c>
      <c r="Z282" s="341" t="str">
        <f t="shared" si="11"/>
        <v/>
      </c>
      <c r="AA282" s="336"/>
      <c r="AB282" s="341"/>
      <c r="AC282" s="341"/>
      <c r="AD282" s="394"/>
      <c r="AE282" s="396"/>
      <c r="AF282" s="396"/>
      <c r="AG282" s="396"/>
      <c r="AH282" s="396"/>
      <c r="AI282" s="396"/>
      <c r="AJ282" s="396"/>
      <c r="AK282" s="396"/>
      <c r="AL282" s="397"/>
      <c r="AM282" s="398"/>
      <c r="AN282" s="398"/>
      <c r="AO282" s="398"/>
      <c r="AP282" s="398"/>
      <c r="AQ282" s="398"/>
      <c r="AR282" s="398"/>
      <c r="AS282" s="398"/>
      <c r="AT282" s="398"/>
      <c r="AU282" s="394"/>
      <c r="AV282" s="399"/>
      <c r="AW282" s="306"/>
      <c r="AX282" s="394"/>
      <c r="AY282" s="400"/>
      <c r="AZ282" s="336"/>
      <c r="BA282" s="336"/>
      <c r="BB282" s="336"/>
      <c r="BC282" s="336"/>
      <c r="BD282" s="336"/>
      <c r="BE282" s="401"/>
      <c r="BF282" s="341"/>
      <c r="BG282" s="341"/>
      <c r="BH282" s="402"/>
      <c r="BI282" s="403"/>
      <c r="BJ282" s="404"/>
      <c r="BK282" s="405"/>
      <c r="BL282" s="405"/>
      <c r="BM282" s="405"/>
      <c r="BN282" s="406"/>
    </row>
    <row r="283" ht="18.75" customHeight="1">
      <c r="A283" s="390" t="str">
        <f t="shared" si="3"/>
        <v/>
      </c>
      <c r="B283" s="391"/>
      <c r="C283" s="337"/>
      <c r="D283" s="337"/>
      <c r="E283" s="338" t="str">
        <f t="shared" si="8"/>
        <v/>
      </c>
      <c r="F283" s="392"/>
      <c r="G283" s="393"/>
      <c r="H283" s="341" t="str">
        <f t="array" ref="H283">IF(D283="","",XLOOKUP(D283,'Master Data'!K:K,'Master Data'!N:N,"Input in Master Data",0,1))</f>
        <v/>
      </c>
      <c r="I283" s="341" t="str">
        <f t="array" ref="I283">IF(D283="","",XLOOKUP(D283,'Master Data'!K:K,'Master Data'!O:O,"Input in Master Data",0,1))</f>
        <v/>
      </c>
      <c r="J283" s="341" t="str">
        <f t="array" ref="J283">if(V283="","",XLOOKUP(V283,Master[Company],Master[Blow],"Unknown",0,1))</f>
        <v/>
      </c>
      <c r="K283" s="341" t="str">
        <f t="array" ref="K283">if(V283="","",XLOOKUP(V283,Master[Company],Master[Pigging],"Unknown",0,1))</f>
        <v/>
      </c>
      <c r="L283" s="341" t="str">
        <f t="array" ref="L283">if(V283="","",XLOOKUP(V283,Master[Company],Master[Load Method],"Unknown",0,1))</f>
        <v/>
      </c>
      <c r="M283" s="341" t="str">
        <f t="array" ref="M283">if(V283="","",XLOOKUP(V283,Master[Company],Master[Line Distance],"Unknown",0,1))</f>
        <v/>
      </c>
      <c r="N283" s="394"/>
      <c r="O283" s="341"/>
      <c r="P283" s="336"/>
      <c r="Q283" s="341" t="str">
        <f t="array" ref="Q283">if(V283="","",XLOOKUP(V283,Master[Company],Master[Terms],"NA",0,1))</f>
        <v/>
      </c>
      <c r="R283" s="341" t="str">
        <f t="shared" si="9"/>
        <v/>
      </c>
      <c r="S283" s="341" t="str">
        <f t="array" ref="S283">if(V283="","",XLOOKUP(V283,Master[Company],Master[Group],"NA",0,1))</f>
        <v/>
      </c>
      <c r="T283" s="341" t="str">
        <f t="array" ref="T283">if(V283="","",XLOOKUP(V283,Master[Company],Master[Loading Location],"NA",0,1))</f>
        <v/>
      </c>
      <c r="U283" s="341" t="str">
        <f t="array" ref="U283">if(V283="","",XLOOKUP(V283,Master[Company],Master[Acronym],"NA",0,1))</f>
        <v/>
      </c>
      <c r="V283" s="336"/>
      <c r="W283" s="395"/>
      <c r="X283" s="395"/>
      <c r="Y283" s="336" t="str">
        <f t="shared" si="10"/>
        <v/>
      </c>
      <c r="Z283" s="341" t="str">
        <f t="shared" si="11"/>
        <v/>
      </c>
      <c r="AA283" s="336"/>
      <c r="AB283" s="341"/>
      <c r="AC283" s="341"/>
      <c r="AD283" s="394"/>
      <c r="AE283" s="396"/>
      <c r="AF283" s="396"/>
      <c r="AG283" s="396"/>
      <c r="AH283" s="396"/>
      <c r="AI283" s="396"/>
      <c r="AJ283" s="396"/>
      <c r="AK283" s="396"/>
      <c r="AL283" s="397"/>
      <c r="AM283" s="398"/>
      <c r="AN283" s="398"/>
      <c r="AO283" s="398"/>
      <c r="AP283" s="398"/>
      <c r="AQ283" s="398"/>
      <c r="AR283" s="398"/>
      <c r="AS283" s="398"/>
      <c r="AT283" s="398"/>
      <c r="AU283" s="394"/>
      <c r="AV283" s="399"/>
      <c r="AW283" s="306"/>
      <c r="AX283" s="394"/>
      <c r="AY283" s="400"/>
      <c r="AZ283" s="336"/>
      <c r="BA283" s="336"/>
      <c r="BB283" s="336"/>
      <c r="BC283" s="336"/>
      <c r="BD283" s="336"/>
      <c r="BE283" s="401"/>
      <c r="BF283" s="341"/>
      <c r="BG283" s="341"/>
      <c r="BH283" s="402"/>
      <c r="BI283" s="403"/>
      <c r="BJ283" s="404"/>
      <c r="BK283" s="405"/>
      <c r="BL283" s="405"/>
      <c r="BM283" s="405"/>
      <c r="BN283" s="406"/>
    </row>
    <row r="284" ht="18.75" customHeight="1">
      <c r="A284" s="390" t="str">
        <f t="shared" si="3"/>
        <v/>
      </c>
      <c r="B284" s="391"/>
      <c r="C284" s="337"/>
      <c r="D284" s="337"/>
      <c r="E284" s="338" t="str">
        <f t="shared" si="8"/>
        <v/>
      </c>
      <c r="F284" s="392"/>
      <c r="G284" s="393"/>
      <c r="H284" s="341" t="str">
        <f t="array" ref="H284">IF(D284="","",XLOOKUP(D284,'Master Data'!K:K,'Master Data'!N:N,"Input in Master Data",0,1))</f>
        <v/>
      </c>
      <c r="I284" s="341" t="str">
        <f t="array" ref="I284">IF(D284="","",XLOOKUP(D284,'Master Data'!K:K,'Master Data'!O:O,"Input in Master Data",0,1))</f>
        <v/>
      </c>
      <c r="J284" s="341" t="str">
        <f t="array" ref="J284">if(V284="","",XLOOKUP(V284,Master[Company],Master[Blow],"Unknown",0,1))</f>
        <v/>
      </c>
      <c r="K284" s="341" t="str">
        <f t="array" ref="K284">if(V284="","",XLOOKUP(V284,Master[Company],Master[Pigging],"Unknown",0,1))</f>
        <v/>
      </c>
      <c r="L284" s="341" t="str">
        <f t="array" ref="L284">if(V284="","",XLOOKUP(V284,Master[Company],Master[Load Method],"Unknown",0,1))</f>
        <v/>
      </c>
      <c r="M284" s="341" t="str">
        <f t="array" ref="M284">if(V284="","",XLOOKUP(V284,Master[Company],Master[Line Distance],"Unknown",0,1))</f>
        <v/>
      </c>
      <c r="N284" s="394"/>
      <c r="O284" s="341"/>
      <c r="P284" s="336"/>
      <c r="Q284" s="341" t="str">
        <f t="array" ref="Q284">if(V284="","",XLOOKUP(V284,Master[Company],Master[Terms],"NA",0,1))</f>
        <v/>
      </c>
      <c r="R284" s="341" t="str">
        <f t="shared" si="9"/>
        <v/>
      </c>
      <c r="S284" s="341" t="str">
        <f t="array" ref="S284">if(V284="","",XLOOKUP(V284,Master[Company],Master[Group],"NA",0,1))</f>
        <v/>
      </c>
      <c r="T284" s="341" t="str">
        <f t="array" ref="T284">if(V284="","",XLOOKUP(V284,Master[Company],Master[Loading Location],"NA",0,1))</f>
        <v/>
      </c>
      <c r="U284" s="341" t="str">
        <f t="array" ref="U284">if(V284="","",XLOOKUP(V284,Master[Company],Master[Acronym],"NA",0,1))</f>
        <v/>
      </c>
      <c r="V284" s="336"/>
      <c r="W284" s="395"/>
      <c r="X284" s="395"/>
      <c r="Y284" s="336" t="str">
        <f t="shared" si="10"/>
        <v/>
      </c>
      <c r="Z284" s="341" t="str">
        <f t="shared" si="11"/>
        <v/>
      </c>
      <c r="AA284" s="336"/>
      <c r="AB284" s="341"/>
      <c r="AC284" s="341"/>
      <c r="AD284" s="394"/>
      <c r="AE284" s="396"/>
      <c r="AF284" s="396"/>
      <c r="AG284" s="396"/>
      <c r="AH284" s="396"/>
      <c r="AI284" s="396"/>
      <c r="AJ284" s="396"/>
      <c r="AK284" s="396"/>
      <c r="AL284" s="397"/>
      <c r="AM284" s="398"/>
      <c r="AN284" s="398"/>
      <c r="AO284" s="398"/>
      <c r="AP284" s="398"/>
      <c r="AQ284" s="398"/>
      <c r="AR284" s="398"/>
      <c r="AS284" s="398"/>
      <c r="AT284" s="398"/>
      <c r="AU284" s="394"/>
      <c r="AV284" s="399"/>
      <c r="AW284" s="306"/>
      <c r="AX284" s="394"/>
      <c r="AY284" s="400"/>
      <c r="AZ284" s="336"/>
      <c r="BA284" s="336"/>
      <c r="BB284" s="336"/>
      <c r="BC284" s="336"/>
      <c r="BD284" s="336"/>
      <c r="BE284" s="401"/>
      <c r="BF284" s="341"/>
      <c r="BG284" s="341"/>
      <c r="BH284" s="402"/>
      <c r="BI284" s="403"/>
      <c r="BJ284" s="404"/>
      <c r="BK284" s="405"/>
      <c r="BL284" s="405"/>
      <c r="BM284" s="405"/>
      <c r="BN284" s="406"/>
    </row>
    <row r="285" ht="18.75" customHeight="1">
      <c r="A285" s="390" t="str">
        <f t="shared" si="3"/>
        <v/>
      </c>
      <c r="B285" s="391"/>
      <c r="C285" s="337"/>
      <c r="D285" s="337"/>
      <c r="E285" s="338" t="str">
        <f t="shared" si="8"/>
        <v/>
      </c>
      <c r="F285" s="392"/>
      <c r="G285" s="393"/>
      <c r="H285" s="341" t="str">
        <f t="array" ref="H285">IF(D285="","",XLOOKUP(D285,'Master Data'!K:K,'Master Data'!N:N,"Input in Master Data",0,1))</f>
        <v/>
      </c>
      <c r="I285" s="341" t="str">
        <f t="array" ref="I285">IF(D285="","",XLOOKUP(D285,'Master Data'!K:K,'Master Data'!O:O,"Input in Master Data",0,1))</f>
        <v/>
      </c>
      <c r="J285" s="341" t="str">
        <f t="array" ref="J285">if(V285="","",XLOOKUP(V285,Master[Company],Master[Blow],"Unknown",0,1))</f>
        <v/>
      </c>
      <c r="K285" s="341" t="str">
        <f t="array" ref="K285">if(V285="","",XLOOKUP(V285,Master[Company],Master[Pigging],"Unknown",0,1))</f>
        <v/>
      </c>
      <c r="L285" s="341" t="str">
        <f t="array" ref="L285">if(V285="","",XLOOKUP(V285,Master[Company],Master[Load Method],"Unknown",0,1))</f>
        <v/>
      </c>
      <c r="M285" s="341" t="str">
        <f t="array" ref="M285">if(V285="","",XLOOKUP(V285,Master[Company],Master[Line Distance],"Unknown",0,1))</f>
        <v/>
      </c>
      <c r="N285" s="394"/>
      <c r="O285" s="341"/>
      <c r="P285" s="336"/>
      <c r="Q285" s="341" t="str">
        <f t="array" ref="Q285">if(V285="","",XLOOKUP(V285,Master[Company],Master[Terms],"NA",0,1))</f>
        <v/>
      </c>
      <c r="R285" s="341" t="str">
        <f t="shared" si="9"/>
        <v/>
      </c>
      <c r="S285" s="341" t="str">
        <f t="array" ref="S285">if(V285="","",XLOOKUP(V285,Master[Company],Master[Group],"NA",0,1))</f>
        <v/>
      </c>
      <c r="T285" s="341" t="str">
        <f t="array" ref="T285">if(V285="","",XLOOKUP(V285,Master[Company],Master[Loading Location],"NA",0,1))</f>
        <v/>
      </c>
      <c r="U285" s="341" t="str">
        <f t="array" ref="U285">if(V285="","",XLOOKUP(V285,Master[Company],Master[Acronym],"NA",0,1))</f>
        <v/>
      </c>
      <c r="V285" s="336"/>
      <c r="W285" s="395"/>
      <c r="X285" s="395"/>
      <c r="Y285" s="336" t="str">
        <f t="shared" si="10"/>
        <v/>
      </c>
      <c r="Z285" s="341" t="str">
        <f t="shared" si="11"/>
        <v/>
      </c>
      <c r="AA285" s="336"/>
      <c r="AB285" s="341"/>
      <c r="AC285" s="341"/>
      <c r="AD285" s="394"/>
      <c r="AE285" s="396"/>
      <c r="AF285" s="396"/>
      <c r="AG285" s="396"/>
      <c r="AH285" s="396"/>
      <c r="AI285" s="396"/>
      <c r="AJ285" s="396"/>
      <c r="AK285" s="396"/>
      <c r="AL285" s="397"/>
      <c r="AM285" s="398"/>
      <c r="AN285" s="398"/>
      <c r="AO285" s="398"/>
      <c r="AP285" s="398"/>
      <c r="AQ285" s="398"/>
      <c r="AR285" s="398"/>
      <c r="AS285" s="398"/>
      <c r="AT285" s="398"/>
      <c r="AU285" s="394"/>
      <c r="AV285" s="399"/>
      <c r="AW285" s="306"/>
      <c r="AX285" s="394"/>
      <c r="AY285" s="400"/>
      <c r="AZ285" s="336"/>
      <c r="BA285" s="336"/>
      <c r="BB285" s="336"/>
      <c r="BC285" s="336"/>
      <c r="BD285" s="336"/>
      <c r="BE285" s="401"/>
      <c r="BF285" s="341"/>
      <c r="BG285" s="341"/>
      <c r="BH285" s="402"/>
      <c r="BI285" s="403"/>
      <c r="BJ285" s="404"/>
      <c r="BK285" s="405"/>
      <c r="BL285" s="405"/>
      <c r="BM285" s="405"/>
      <c r="BN285" s="406"/>
    </row>
    <row r="286" ht="18.75" customHeight="1">
      <c r="A286" s="390" t="str">
        <f t="shared" si="3"/>
        <v/>
      </c>
      <c r="B286" s="391"/>
      <c r="C286" s="337"/>
      <c r="D286" s="337"/>
      <c r="E286" s="338" t="str">
        <f t="shared" si="8"/>
        <v/>
      </c>
      <c r="F286" s="392"/>
      <c r="G286" s="393"/>
      <c r="H286" s="341" t="str">
        <f t="array" ref="H286">IF(D286="","",XLOOKUP(D286,'Master Data'!K:K,'Master Data'!N:N,"Input in Master Data",0,1))</f>
        <v/>
      </c>
      <c r="I286" s="341" t="str">
        <f t="array" ref="I286">IF(D286="","",XLOOKUP(D286,'Master Data'!K:K,'Master Data'!O:O,"Input in Master Data",0,1))</f>
        <v/>
      </c>
      <c r="J286" s="341" t="str">
        <f t="array" ref="J286">if(V286="","",XLOOKUP(V286,Master[Company],Master[Blow],"Unknown",0,1))</f>
        <v/>
      </c>
      <c r="K286" s="341" t="str">
        <f t="array" ref="K286">if(V286="","",XLOOKUP(V286,Master[Company],Master[Pigging],"Unknown",0,1))</f>
        <v/>
      </c>
      <c r="L286" s="341" t="str">
        <f t="array" ref="L286">if(V286="","",XLOOKUP(V286,Master[Company],Master[Load Method],"Unknown",0,1))</f>
        <v/>
      </c>
      <c r="M286" s="341" t="str">
        <f t="array" ref="M286">if(V286="","",XLOOKUP(V286,Master[Company],Master[Line Distance],"Unknown",0,1))</f>
        <v/>
      </c>
      <c r="N286" s="394"/>
      <c r="O286" s="341"/>
      <c r="P286" s="336"/>
      <c r="Q286" s="341" t="str">
        <f t="array" ref="Q286">if(V286="","",XLOOKUP(V286,Master[Company],Master[Terms],"NA",0,1))</f>
        <v/>
      </c>
      <c r="R286" s="341" t="str">
        <f t="shared" si="9"/>
        <v/>
      </c>
      <c r="S286" s="341" t="str">
        <f t="array" ref="S286">if(V286="","",XLOOKUP(V286,Master[Company],Master[Group],"NA",0,1))</f>
        <v/>
      </c>
      <c r="T286" s="341" t="str">
        <f t="array" ref="T286">if(V286="","",XLOOKUP(V286,Master[Company],Master[Loading Location],"NA",0,1))</f>
        <v/>
      </c>
      <c r="U286" s="341" t="str">
        <f t="array" ref="U286">if(V286="","",XLOOKUP(V286,Master[Company],Master[Acronym],"NA",0,1))</f>
        <v/>
      </c>
      <c r="V286" s="336"/>
      <c r="W286" s="395"/>
      <c r="X286" s="395"/>
      <c r="Y286" s="336" t="str">
        <f t="shared" si="10"/>
        <v/>
      </c>
      <c r="Z286" s="341" t="str">
        <f t="shared" si="11"/>
        <v/>
      </c>
      <c r="AA286" s="336"/>
      <c r="AB286" s="341"/>
      <c r="AC286" s="341"/>
      <c r="AD286" s="394"/>
      <c r="AE286" s="396"/>
      <c r="AF286" s="396"/>
      <c r="AG286" s="396"/>
      <c r="AH286" s="396"/>
      <c r="AI286" s="396"/>
      <c r="AJ286" s="396"/>
      <c r="AK286" s="396"/>
      <c r="AL286" s="397"/>
      <c r="AM286" s="398"/>
      <c r="AN286" s="398"/>
      <c r="AO286" s="398"/>
      <c r="AP286" s="398"/>
      <c r="AQ286" s="398"/>
      <c r="AR286" s="398"/>
      <c r="AS286" s="398"/>
      <c r="AT286" s="398"/>
      <c r="AU286" s="394"/>
      <c r="AV286" s="399"/>
      <c r="AW286" s="306"/>
      <c r="AX286" s="394"/>
      <c r="AY286" s="400"/>
      <c r="AZ286" s="336"/>
      <c r="BA286" s="336"/>
      <c r="BB286" s="336"/>
      <c r="BC286" s="336"/>
      <c r="BD286" s="336"/>
      <c r="BE286" s="401"/>
      <c r="BF286" s="341"/>
      <c r="BG286" s="341"/>
      <c r="BH286" s="402"/>
      <c r="BI286" s="403"/>
      <c r="BJ286" s="404"/>
      <c r="BK286" s="405"/>
      <c r="BL286" s="405"/>
      <c r="BM286" s="405"/>
      <c r="BN286" s="406"/>
    </row>
    <row r="287" ht="18.75" customHeight="1">
      <c r="A287" s="390" t="str">
        <f t="shared" si="3"/>
        <v/>
      </c>
      <c r="B287" s="391"/>
      <c r="C287" s="337"/>
      <c r="D287" s="337"/>
      <c r="E287" s="338" t="str">
        <f t="shared" si="8"/>
        <v/>
      </c>
      <c r="F287" s="392"/>
      <c r="G287" s="393"/>
      <c r="H287" s="341" t="str">
        <f t="array" ref="H287">IF(D287="","",XLOOKUP(D287,'Master Data'!K:K,'Master Data'!N:N,"Input in Master Data",0,1))</f>
        <v/>
      </c>
      <c r="I287" s="341" t="str">
        <f t="array" ref="I287">IF(D287="","",XLOOKUP(D287,'Master Data'!K:K,'Master Data'!O:O,"Input in Master Data",0,1))</f>
        <v/>
      </c>
      <c r="J287" s="341" t="str">
        <f t="array" ref="J287">if(V287="","",XLOOKUP(V287,Master[Company],Master[Blow],"Unknown",0,1))</f>
        <v/>
      </c>
      <c r="K287" s="341" t="str">
        <f t="array" ref="K287">if(V287="","",XLOOKUP(V287,Master[Company],Master[Pigging],"Unknown",0,1))</f>
        <v/>
      </c>
      <c r="L287" s="341" t="str">
        <f t="array" ref="L287">if(V287="","",XLOOKUP(V287,Master[Company],Master[Load Method],"Unknown",0,1))</f>
        <v/>
      </c>
      <c r="M287" s="341" t="str">
        <f t="array" ref="M287">if(V287="","",XLOOKUP(V287,Master[Company],Master[Line Distance],"Unknown",0,1))</f>
        <v/>
      </c>
      <c r="N287" s="394"/>
      <c r="O287" s="341"/>
      <c r="P287" s="336"/>
      <c r="Q287" s="341" t="str">
        <f t="array" ref="Q287">if(V287="","",XLOOKUP(V287,Master[Company],Master[Terms],"NA",0,1))</f>
        <v/>
      </c>
      <c r="R287" s="341" t="str">
        <f t="shared" si="9"/>
        <v/>
      </c>
      <c r="S287" s="341" t="str">
        <f t="array" ref="S287">if(V287="","",XLOOKUP(V287,Master[Company],Master[Group],"NA",0,1))</f>
        <v/>
      </c>
      <c r="T287" s="341" t="str">
        <f t="array" ref="T287">if(V287="","",XLOOKUP(V287,Master[Company],Master[Loading Location],"NA",0,1))</f>
        <v/>
      </c>
      <c r="U287" s="341" t="str">
        <f t="array" ref="U287">if(V287="","",XLOOKUP(V287,Master[Company],Master[Acronym],"NA",0,1))</f>
        <v/>
      </c>
      <c r="V287" s="336"/>
      <c r="W287" s="395"/>
      <c r="X287" s="395"/>
      <c r="Y287" s="336" t="str">
        <f t="shared" si="10"/>
        <v/>
      </c>
      <c r="Z287" s="341" t="str">
        <f t="shared" si="11"/>
        <v/>
      </c>
      <c r="AA287" s="336"/>
      <c r="AB287" s="341"/>
      <c r="AC287" s="341"/>
      <c r="AD287" s="394"/>
      <c r="AE287" s="396"/>
      <c r="AF287" s="396"/>
      <c r="AG287" s="396"/>
      <c r="AH287" s="396"/>
      <c r="AI287" s="396"/>
      <c r="AJ287" s="396"/>
      <c r="AK287" s="396"/>
      <c r="AL287" s="397"/>
      <c r="AM287" s="398"/>
      <c r="AN287" s="398"/>
      <c r="AO287" s="398"/>
      <c r="AP287" s="398"/>
      <c r="AQ287" s="398"/>
      <c r="AR287" s="398"/>
      <c r="AS287" s="398"/>
      <c r="AT287" s="398"/>
      <c r="AU287" s="394"/>
      <c r="AV287" s="399"/>
      <c r="AW287" s="306"/>
      <c r="AX287" s="394"/>
      <c r="AY287" s="400"/>
      <c r="AZ287" s="336"/>
      <c r="BA287" s="336"/>
      <c r="BB287" s="336"/>
      <c r="BC287" s="336"/>
      <c r="BD287" s="336"/>
      <c r="BE287" s="401"/>
      <c r="BF287" s="341"/>
      <c r="BG287" s="341"/>
      <c r="BH287" s="402"/>
      <c r="BI287" s="403"/>
      <c r="BJ287" s="404"/>
      <c r="BK287" s="405"/>
      <c r="BL287" s="405"/>
      <c r="BM287" s="405"/>
      <c r="BN287" s="406"/>
    </row>
    <row r="288" ht="18.75" customHeight="1">
      <c r="A288" s="390" t="str">
        <f t="shared" si="3"/>
        <v/>
      </c>
      <c r="B288" s="391"/>
      <c r="C288" s="337"/>
      <c r="D288" s="337"/>
      <c r="E288" s="338" t="str">
        <f t="shared" si="8"/>
        <v/>
      </c>
      <c r="F288" s="392"/>
      <c r="G288" s="393"/>
      <c r="H288" s="341" t="str">
        <f t="array" ref="H288">IF(D288="","",XLOOKUP(D288,'Master Data'!K:K,'Master Data'!N:N,"Input in Master Data",0,1))</f>
        <v/>
      </c>
      <c r="I288" s="341" t="str">
        <f t="array" ref="I288">IF(D288="","",XLOOKUP(D288,'Master Data'!K:K,'Master Data'!O:O,"Input in Master Data",0,1))</f>
        <v/>
      </c>
      <c r="J288" s="341" t="str">
        <f t="array" ref="J288">if(V288="","",XLOOKUP(V288,Master[Company],Master[Blow],"Unknown",0,1))</f>
        <v/>
      </c>
      <c r="K288" s="341" t="str">
        <f t="array" ref="K288">if(V288="","",XLOOKUP(V288,Master[Company],Master[Pigging],"Unknown",0,1))</f>
        <v/>
      </c>
      <c r="L288" s="341" t="str">
        <f t="array" ref="L288">if(V288="","",XLOOKUP(V288,Master[Company],Master[Load Method],"Unknown",0,1))</f>
        <v/>
      </c>
      <c r="M288" s="341" t="str">
        <f t="array" ref="M288">if(V288="","",XLOOKUP(V288,Master[Company],Master[Line Distance],"Unknown",0,1))</f>
        <v/>
      </c>
      <c r="N288" s="394"/>
      <c r="O288" s="341"/>
      <c r="P288" s="336"/>
      <c r="Q288" s="341" t="str">
        <f t="array" ref="Q288">if(V288="","",XLOOKUP(V288,Master[Company],Master[Terms],"NA",0,1))</f>
        <v/>
      </c>
      <c r="R288" s="341" t="str">
        <f t="shared" si="9"/>
        <v/>
      </c>
      <c r="S288" s="341" t="str">
        <f t="array" ref="S288">if(V288="","",XLOOKUP(V288,Master[Company],Master[Group],"NA",0,1))</f>
        <v/>
      </c>
      <c r="T288" s="341" t="str">
        <f t="array" ref="T288">if(V288="","",XLOOKUP(V288,Master[Company],Master[Loading Location],"NA",0,1))</f>
        <v/>
      </c>
      <c r="U288" s="341" t="str">
        <f t="array" ref="U288">if(V288="","",XLOOKUP(V288,Master[Company],Master[Acronym],"NA",0,1))</f>
        <v/>
      </c>
      <c r="V288" s="336"/>
      <c r="W288" s="395"/>
      <c r="X288" s="395"/>
      <c r="Y288" s="336" t="str">
        <f t="shared" si="10"/>
        <v/>
      </c>
      <c r="Z288" s="341" t="str">
        <f t="shared" si="11"/>
        <v/>
      </c>
      <c r="AA288" s="336"/>
      <c r="AB288" s="341"/>
      <c r="AC288" s="341"/>
      <c r="AD288" s="394"/>
      <c r="AE288" s="396"/>
      <c r="AF288" s="396"/>
      <c r="AG288" s="396"/>
      <c r="AH288" s="396"/>
      <c r="AI288" s="396"/>
      <c r="AJ288" s="396"/>
      <c r="AK288" s="396"/>
      <c r="AL288" s="397"/>
      <c r="AM288" s="398"/>
      <c r="AN288" s="398"/>
      <c r="AO288" s="398"/>
      <c r="AP288" s="398"/>
      <c r="AQ288" s="398"/>
      <c r="AR288" s="398"/>
      <c r="AS288" s="398"/>
      <c r="AT288" s="398"/>
      <c r="AU288" s="394"/>
      <c r="AV288" s="399"/>
      <c r="AW288" s="306"/>
      <c r="AX288" s="394"/>
      <c r="AY288" s="400"/>
      <c r="AZ288" s="336"/>
      <c r="BA288" s="336"/>
      <c r="BB288" s="336"/>
      <c r="BC288" s="336"/>
      <c r="BD288" s="336"/>
      <c r="BE288" s="401"/>
      <c r="BF288" s="341"/>
      <c r="BG288" s="341"/>
      <c r="BH288" s="402"/>
      <c r="BI288" s="403"/>
      <c r="BJ288" s="404"/>
      <c r="BK288" s="405"/>
      <c r="BL288" s="405"/>
      <c r="BM288" s="405"/>
      <c r="BN288" s="406"/>
    </row>
    <row r="289" ht="18.75" customHeight="1">
      <c r="A289" s="390" t="str">
        <f t="shared" si="3"/>
        <v/>
      </c>
      <c r="B289" s="391"/>
      <c r="C289" s="337"/>
      <c r="D289" s="337"/>
      <c r="E289" s="338" t="str">
        <f t="shared" si="8"/>
        <v/>
      </c>
      <c r="F289" s="392"/>
      <c r="G289" s="393"/>
      <c r="H289" s="341" t="str">
        <f t="array" ref="H289">IF(D289="","",XLOOKUP(D289,'Master Data'!K:K,'Master Data'!N:N,"Input in Master Data",0,1))</f>
        <v/>
      </c>
      <c r="I289" s="341" t="str">
        <f t="array" ref="I289">IF(D289="","",XLOOKUP(D289,'Master Data'!K:K,'Master Data'!O:O,"Input in Master Data",0,1))</f>
        <v/>
      </c>
      <c r="J289" s="341" t="str">
        <f t="array" ref="J289">if(V289="","",XLOOKUP(V289,Master[Company],Master[Blow],"Unknown",0,1))</f>
        <v/>
      </c>
      <c r="K289" s="341" t="str">
        <f t="array" ref="K289">if(V289="","",XLOOKUP(V289,Master[Company],Master[Pigging],"Unknown",0,1))</f>
        <v/>
      </c>
      <c r="L289" s="341" t="str">
        <f t="array" ref="L289">if(V289="","",XLOOKUP(V289,Master[Company],Master[Load Method],"Unknown",0,1))</f>
        <v/>
      </c>
      <c r="M289" s="341" t="str">
        <f t="array" ref="M289">if(V289="","",XLOOKUP(V289,Master[Company],Master[Line Distance],"Unknown",0,1))</f>
        <v/>
      </c>
      <c r="N289" s="394"/>
      <c r="O289" s="341"/>
      <c r="P289" s="336"/>
      <c r="Q289" s="341" t="str">
        <f t="array" ref="Q289">if(V289="","",XLOOKUP(V289,Master[Company],Master[Terms],"NA",0,1))</f>
        <v/>
      </c>
      <c r="R289" s="341" t="str">
        <f t="shared" si="9"/>
        <v/>
      </c>
      <c r="S289" s="341" t="str">
        <f t="array" ref="S289">if(V289="","",XLOOKUP(V289,Master[Company],Master[Group],"NA",0,1))</f>
        <v/>
      </c>
      <c r="T289" s="341" t="str">
        <f t="array" ref="T289">if(V289="","",XLOOKUP(V289,Master[Company],Master[Loading Location],"NA",0,1))</f>
        <v/>
      </c>
      <c r="U289" s="341" t="str">
        <f t="array" ref="U289">if(V289="","",XLOOKUP(V289,Master[Company],Master[Acronym],"NA",0,1))</f>
        <v/>
      </c>
      <c r="V289" s="336"/>
      <c r="W289" s="395"/>
      <c r="X289" s="395"/>
      <c r="Y289" s="336" t="str">
        <f t="shared" si="10"/>
        <v/>
      </c>
      <c r="Z289" s="341" t="str">
        <f t="shared" si="11"/>
        <v/>
      </c>
      <c r="AA289" s="336"/>
      <c r="AB289" s="341"/>
      <c r="AC289" s="341"/>
      <c r="AD289" s="394"/>
      <c r="AE289" s="396"/>
      <c r="AF289" s="396"/>
      <c r="AG289" s="396"/>
      <c r="AH289" s="396"/>
      <c r="AI289" s="396"/>
      <c r="AJ289" s="396"/>
      <c r="AK289" s="396"/>
      <c r="AL289" s="397"/>
      <c r="AM289" s="398"/>
      <c r="AN289" s="398"/>
      <c r="AO289" s="398"/>
      <c r="AP289" s="398"/>
      <c r="AQ289" s="398"/>
      <c r="AR289" s="398"/>
      <c r="AS289" s="398"/>
      <c r="AT289" s="398"/>
      <c r="AU289" s="394"/>
      <c r="AV289" s="399"/>
      <c r="AW289" s="306"/>
      <c r="AX289" s="394"/>
      <c r="AY289" s="400"/>
      <c r="AZ289" s="336"/>
      <c r="BA289" s="336"/>
      <c r="BB289" s="336"/>
      <c r="BC289" s="336"/>
      <c r="BD289" s="336"/>
      <c r="BE289" s="401"/>
      <c r="BF289" s="341"/>
      <c r="BG289" s="341"/>
      <c r="BH289" s="402"/>
      <c r="BI289" s="403"/>
      <c r="BJ289" s="404"/>
      <c r="BK289" s="405"/>
      <c r="BL289" s="405"/>
      <c r="BM289" s="405"/>
      <c r="BN289" s="406"/>
    </row>
    <row r="290" ht="18.75" customHeight="1">
      <c r="A290" s="390" t="str">
        <f t="shared" si="3"/>
        <v/>
      </c>
      <c r="B290" s="391"/>
      <c r="C290" s="337"/>
      <c r="D290" s="337"/>
      <c r="E290" s="338" t="str">
        <f t="shared" si="8"/>
        <v/>
      </c>
      <c r="F290" s="392"/>
      <c r="G290" s="393"/>
      <c r="H290" s="341" t="str">
        <f t="array" ref="H290">IF(D290="","",XLOOKUP(D290,'Master Data'!K:K,'Master Data'!N:N,"Input in Master Data",0,1))</f>
        <v/>
      </c>
      <c r="I290" s="341" t="str">
        <f t="array" ref="I290">IF(D290="","",XLOOKUP(D290,'Master Data'!K:K,'Master Data'!O:O,"Input in Master Data",0,1))</f>
        <v/>
      </c>
      <c r="J290" s="341" t="str">
        <f t="array" ref="J290">if(V290="","",XLOOKUP(V290,Master[Company],Master[Blow],"Unknown",0,1))</f>
        <v/>
      </c>
      <c r="K290" s="341" t="str">
        <f t="array" ref="K290">if(V290="","",XLOOKUP(V290,Master[Company],Master[Pigging],"Unknown",0,1))</f>
        <v/>
      </c>
      <c r="L290" s="341" t="str">
        <f t="array" ref="L290">if(V290="","",XLOOKUP(V290,Master[Company],Master[Load Method],"Unknown",0,1))</f>
        <v/>
      </c>
      <c r="M290" s="341" t="str">
        <f t="array" ref="M290">if(V290="","",XLOOKUP(V290,Master[Company],Master[Line Distance],"Unknown",0,1))</f>
        <v/>
      </c>
      <c r="N290" s="394"/>
      <c r="O290" s="341"/>
      <c r="P290" s="336"/>
      <c r="Q290" s="341" t="str">
        <f t="array" ref="Q290">if(V290="","",XLOOKUP(V290,Master[Company],Master[Terms],"NA",0,1))</f>
        <v/>
      </c>
      <c r="R290" s="341" t="str">
        <f t="shared" si="9"/>
        <v/>
      </c>
      <c r="S290" s="341" t="str">
        <f t="array" ref="S290">if(V290="","",XLOOKUP(V290,Master[Company],Master[Group],"NA",0,1))</f>
        <v/>
      </c>
      <c r="T290" s="341" t="str">
        <f t="array" ref="T290">if(V290="","",XLOOKUP(V290,Master[Company],Master[Loading Location],"NA",0,1))</f>
        <v/>
      </c>
      <c r="U290" s="341" t="str">
        <f t="array" ref="U290">if(V290="","",XLOOKUP(V290,Master[Company],Master[Acronym],"NA",0,1))</f>
        <v/>
      </c>
      <c r="V290" s="336"/>
      <c r="W290" s="395"/>
      <c r="X290" s="395"/>
      <c r="Y290" s="336" t="str">
        <f t="shared" si="10"/>
        <v/>
      </c>
      <c r="Z290" s="341" t="str">
        <f t="shared" si="11"/>
        <v/>
      </c>
      <c r="AA290" s="336"/>
      <c r="AB290" s="341"/>
      <c r="AC290" s="341"/>
      <c r="AD290" s="394"/>
      <c r="AE290" s="396"/>
      <c r="AF290" s="396"/>
      <c r="AG290" s="396"/>
      <c r="AH290" s="396"/>
      <c r="AI290" s="396"/>
      <c r="AJ290" s="396"/>
      <c r="AK290" s="396"/>
      <c r="AL290" s="397"/>
      <c r="AM290" s="398"/>
      <c r="AN290" s="398"/>
      <c r="AO290" s="398"/>
      <c r="AP290" s="398"/>
      <c r="AQ290" s="398"/>
      <c r="AR290" s="398"/>
      <c r="AS290" s="398"/>
      <c r="AT290" s="398"/>
      <c r="AU290" s="394"/>
      <c r="AV290" s="399"/>
      <c r="AW290" s="306"/>
      <c r="AX290" s="394"/>
      <c r="AY290" s="400"/>
      <c r="AZ290" s="336"/>
      <c r="BA290" s="336"/>
      <c r="BB290" s="336"/>
      <c r="BC290" s="336"/>
      <c r="BD290" s="336"/>
      <c r="BE290" s="401"/>
      <c r="BF290" s="341"/>
      <c r="BG290" s="341"/>
      <c r="BH290" s="402"/>
      <c r="BI290" s="403"/>
      <c r="BJ290" s="404"/>
      <c r="BK290" s="405"/>
      <c r="BL290" s="405"/>
      <c r="BM290" s="405"/>
      <c r="BN290" s="406"/>
    </row>
    <row r="291" ht="18.75" customHeight="1">
      <c r="A291" s="390" t="str">
        <f t="shared" si="3"/>
        <v/>
      </c>
      <c r="B291" s="391"/>
      <c r="C291" s="337"/>
      <c r="D291" s="337"/>
      <c r="E291" s="338" t="str">
        <f t="shared" si="8"/>
        <v/>
      </c>
      <c r="F291" s="392"/>
      <c r="G291" s="393"/>
      <c r="H291" s="341" t="str">
        <f t="array" ref="H291">IF(D291="","",XLOOKUP(D291,'Master Data'!K:K,'Master Data'!N:N,"Input in Master Data",0,1))</f>
        <v/>
      </c>
      <c r="I291" s="341" t="str">
        <f t="array" ref="I291">IF(D291="","",XLOOKUP(D291,'Master Data'!K:K,'Master Data'!O:O,"Input in Master Data",0,1))</f>
        <v/>
      </c>
      <c r="J291" s="341" t="str">
        <f t="array" ref="J291">if(V291="","",XLOOKUP(V291,Master[Company],Master[Blow],"Unknown",0,1))</f>
        <v/>
      </c>
      <c r="K291" s="341" t="str">
        <f t="array" ref="K291">if(V291="","",XLOOKUP(V291,Master[Company],Master[Pigging],"Unknown",0,1))</f>
        <v/>
      </c>
      <c r="L291" s="341" t="str">
        <f t="array" ref="L291">if(V291="","",XLOOKUP(V291,Master[Company],Master[Load Method],"Unknown",0,1))</f>
        <v/>
      </c>
      <c r="M291" s="341" t="str">
        <f t="array" ref="M291">if(V291="","",XLOOKUP(V291,Master[Company],Master[Line Distance],"Unknown",0,1))</f>
        <v/>
      </c>
      <c r="N291" s="394"/>
      <c r="O291" s="341"/>
      <c r="P291" s="336"/>
      <c r="Q291" s="341" t="str">
        <f t="array" ref="Q291">if(V291="","",XLOOKUP(V291,Master[Company],Master[Terms],"NA",0,1))</f>
        <v/>
      </c>
      <c r="R291" s="341" t="str">
        <f t="shared" si="9"/>
        <v/>
      </c>
      <c r="S291" s="341" t="str">
        <f t="array" ref="S291">if(V291="","",XLOOKUP(V291,Master[Company],Master[Group],"NA",0,1))</f>
        <v/>
      </c>
      <c r="T291" s="341" t="str">
        <f t="array" ref="T291">if(V291="","",XLOOKUP(V291,Master[Company],Master[Loading Location],"NA",0,1))</f>
        <v/>
      </c>
      <c r="U291" s="341" t="str">
        <f t="array" ref="U291">if(V291="","",XLOOKUP(V291,Master[Company],Master[Acronym],"NA",0,1))</f>
        <v/>
      </c>
      <c r="V291" s="336"/>
      <c r="W291" s="395"/>
      <c r="X291" s="395"/>
      <c r="Y291" s="336" t="str">
        <f t="shared" si="10"/>
        <v/>
      </c>
      <c r="Z291" s="341" t="str">
        <f t="shared" si="11"/>
        <v/>
      </c>
      <c r="AA291" s="336"/>
      <c r="AB291" s="341"/>
      <c r="AC291" s="341"/>
      <c r="AD291" s="394"/>
      <c r="AE291" s="396"/>
      <c r="AF291" s="396"/>
      <c r="AG291" s="396"/>
      <c r="AH291" s="396"/>
      <c r="AI291" s="396"/>
      <c r="AJ291" s="396"/>
      <c r="AK291" s="396"/>
      <c r="AL291" s="397"/>
      <c r="AM291" s="398"/>
      <c r="AN291" s="398"/>
      <c r="AO291" s="398"/>
      <c r="AP291" s="398"/>
      <c r="AQ291" s="398"/>
      <c r="AR291" s="398"/>
      <c r="AS291" s="398"/>
      <c r="AT291" s="398"/>
      <c r="AU291" s="394"/>
      <c r="AV291" s="399"/>
      <c r="AW291" s="306"/>
      <c r="AX291" s="394"/>
      <c r="AY291" s="400"/>
      <c r="AZ291" s="336"/>
      <c r="BA291" s="336"/>
      <c r="BB291" s="336"/>
      <c r="BC291" s="336"/>
      <c r="BD291" s="336"/>
      <c r="BE291" s="401"/>
      <c r="BF291" s="341"/>
      <c r="BG291" s="341"/>
      <c r="BH291" s="402"/>
      <c r="BI291" s="403"/>
      <c r="BJ291" s="404"/>
      <c r="BK291" s="405"/>
      <c r="BL291" s="405"/>
      <c r="BM291" s="405"/>
      <c r="BN291" s="406"/>
    </row>
    <row r="292" ht="18.75" customHeight="1">
      <c r="A292" s="390" t="str">
        <f t="shared" si="3"/>
        <v/>
      </c>
      <c r="B292" s="391"/>
      <c r="C292" s="337"/>
      <c r="D292" s="337"/>
      <c r="E292" s="338" t="str">
        <f t="shared" si="8"/>
        <v/>
      </c>
      <c r="F292" s="392"/>
      <c r="G292" s="393"/>
      <c r="H292" s="341" t="str">
        <f t="array" ref="H292">IF(D292="","",XLOOKUP(D292,'Master Data'!K:K,'Master Data'!N:N,"Input in Master Data",0,1))</f>
        <v/>
      </c>
      <c r="I292" s="341" t="str">
        <f t="array" ref="I292">IF(D292="","",XLOOKUP(D292,'Master Data'!K:K,'Master Data'!O:O,"Input in Master Data",0,1))</f>
        <v/>
      </c>
      <c r="J292" s="341" t="str">
        <f t="array" ref="J292">if(V292="","",XLOOKUP(V292,Master[Company],Master[Blow],"Unknown",0,1))</f>
        <v/>
      </c>
      <c r="K292" s="341" t="str">
        <f t="array" ref="K292">if(V292="","",XLOOKUP(V292,Master[Company],Master[Pigging],"Unknown",0,1))</f>
        <v/>
      </c>
      <c r="L292" s="341" t="str">
        <f t="array" ref="L292">if(V292="","",XLOOKUP(V292,Master[Company],Master[Load Method],"Unknown",0,1))</f>
        <v/>
      </c>
      <c r="M292" s="341" t="str">
        <f t="array" ref="M292">if(V292="","",XLOOKUP(V292,Master[Company],Master[Line Distance],"Unknown",0,1))</f>
        <v/>
      </c>
      <c r="N292" s="394"/>
      <c r="O292" s="341"/>
      <c r="P292" s="336"/>
      <c r="Q292" s="341" t="str">
        <f t="array" ref="Q292">if(V292="","",XLOOKUP(V292,Master[Company],Master[Terms],"NA",0,1))</f>
        <v/>
      </c>
      <c r="R292" s="341" t="str">
        <f t="shared" si="9"/>
        <v/>
      </c>
      <c r="S292" s="341" t="str">
        <f t="array" ref="S292">if(V292="","",XLOOKUP(V292,Master[Company],Master[Group],"NA",0,1))</f>
        <v/>
      </c>
      <c r="T292" s="341" t="str">
        <f t="array" ref="T292">if(V292="","",XLOOKUP(V292,Master[Company],Master[Loading Location],"NA",0,1))</f>
        <v/>
      </c>
      <c r="U292" s="341" t="str">
        <f t="array" ref="U292">if(V292="","",XLOOKUP(V292,Master[Company],Master[Acronym],"NA",0,1))</f>
        <v/>
      </c>
      <c r="V292" s="336"/>
      <c r="W292" s="395"/>
      <c r="X292" s="395"/>
      <c r="Y292" s="336" t="str">
        <f t="shared" si="10"/>
        <v/>
      </c>
      <c r="Z292" s="341" t="str">
        <f t="shared" si="11"/>
        <v/>
      </c>
      <c r="AA292" s="336"/>
      <c r="AB292" s="341"/>
      <c r="AC292" s="341"/>
      <c r="AD292" s="394"/>
      <c r="AE292" s="396"/>
      <c r="AF292" s="396"/>
      <c r="AG292" s="396"/>
      <c r="AH292" s="396"/>
      <c r="AI292" s="396"/>
      <c r="AJ292" s="396"/>
      <c r="AK292" s="396"/>
      <c r="AL292" s="397"/>
      <c r="AM292" s="398"/>
      <c r="AN292" s="398"/>
      <c r="AO292" s="398"/>
      <c r="AP292" s="398"/>
      <c r="AQ292" s="398"/>
      <c r="AR292" s="398"/>
      <c r="AS292" s="398"/>
      <c r="AT292" s="398"/>
      <c r="AU292" s="394"/>
      <c r="AV292" s="399"/>
      <c r="AW292" s="306"/>
      <c r="AX292" s="394"/>
      <c r="AY292" s="400"/>
      <c r="AZ292" s="336"/>
      <c r="BA292" s="336"/>
      <c r="BB292" s="336"/>
      <c r="BC292" s="336"/>
      <c r="BD292" s="336"/>
      <c r="BE292" s="401"/>
      <c r="BF292" s="341"/>
      <c r="BG292" s="341"/>
      <c r="BH292" s="402"/>
      <c r="BI292" s="403"/>
      <c r="BJ292" s="404"/>
      <c r="BK292" s="405"/>
      <c r="BL292" s="405"/>
      <c r="BM292" s="405"/>
      <c r="BN292" s="406"/>
    </row>
    <row r="293" ht="18.75" customHeight="1">
      <c r="A293" s="390" t="str">
        <f t="shared" si="3"/>
        <v/>
      </c>
      <c r="B293" s="391"/>
      <c r="C293" s="337"/>
      <c r="D293" s="337"/>
      <c r="E293" s="338" t="str">
        <f t="shared" si="8"/>
        <v/>
      </c>
      <c r="F293" s="392"/>
      <c r="G293" s="393"/>
      <c r="H293" s="341" t="str">
        <f t="array" ref="H293">IF(D293="","",XLOOKUP(D293,'Master Data'!K:K,'Master Data'!N:N,"Input in Master Data",0,1))</f>
        <v/>
      </c>
      <c r="I293" s="341" t="str">
        <f t="array" ref="I293">IF(D293="","",XLOOKUP(D293,'Master Data'!K:K,'Master Data'!O:O,"Input in Master Data",0,1))</f>
        <v/>
      </c>
      <c r="J293" s="341" t="str">
        <f t="array" ref="J293">if(V293="","",XLOOKUP(V293,Master[Company],Master[Blow],"Unknown",0,1))</f>
        <v/>
      </c>
      <c r="K293" s="341" t="str">
        <f t="array" ref="K293">if(V293="","",XLOOKUP(V293,Master[Company],Master[Pigging],"Unknown",0,1))</f>
        <v/>
      </c>
      <c r="L293" s="341" t="str">
        <f t="array" ref="L293">if(V293="","",XLOOKUP(V293,Master[Company],Master[Load Method],"Unknown",0,1))</f>
        <v/>
      </c>
      <c r="M293" s="341" t="str">
        <f t="array" ref="M293">if(V293="","",XLOOKUP(V293,Master[Company],Master[Line Distance],"Unknown",0,1))</f>
        <v/>
      </c>
      <c r="N293" s="394"/>
      <c r="O293" s="341"/>
      <c r="P293" s="336"/>
      <c r="Q293" s="341" t="str">
        <f t="array" ref="Q293">if(V293="","",XLOOKUP(V293,Master[Company],Master[Terms],"NA",0,1))</f>
        <v/>
      </c>
      <c r="R293" s="341" t="str">
        <f t="shared" si="9"/>
        <v/>
      </c>
      <c r="S293" s="341" t="str">
        <f t="array" ref="S293">if(V293="","",XLOOKUP(V293,Master[Company],Master[Group],"NA",0,1))</f>
        <v/>
      </c>
      <c r="T293" s="341" t="str">
        <f t="array" ref="T293">if(V293="","",XLOOKUP(V293,Master[Company],Master[Loading Location],"NA",0,1))</f>
        <v/>
      </c>
      <c r="U293" s="341" t="str">
        <f t="array" ref="U293">if(V293="","",XLOOKUP(V293,Master[Company],Master[Acronym],"NA",0,1))</f>
        <v/>
      </c>
      <c r="V293" s="336"/>
      <c r="W293" s="395"/>
      <c r="X293" s="395"/>
      <c r="Y293" s="336" t="str">
        <f t="shared" si="10"/>
        <v/>
      </c>
      <c r="Z293" s="341" t="str">
        <f t="shared" si="11"/>
        <v/>
      </c>
      <c r="AA293" s="336"/>
      <c r="AB293" s="341"/>
      <c r="AC293" s="341"/>
      <c r="AD293" s="394"/>
      <c r="AE293" s="396"/>
      <c r="AF293" s="396"/>
      <c r="AG293" s="396"/>
      <c r="AH293" s="396"/>
      <c r="AI293" s="396"/>
      <c r="AJ293" s="396"/>
      <c r="AK293" s="396"/>
      <c r="AL293" s="397"/>
      <c r="AM293" s="398"/>
      <c r="AN293" s="398"/>
      <c r="AO293" s="398"/>
      <c r="AP293" s="398"/>
      <c r="AQ293" s="398"/>
      <c r="AR293" s="398"/>
      <c r="AS293" s="398"/>
      <c r="AT293" s="398"/>
      <c r="AU293" s="394"/>
      <c r="AV293" s="399"/>
      <c r="AW293" s="306"/>
      <c r="AX293" s="394"/>
      <c r="AY293" s="400"/>
      <c r="AZ293" s="336"/>
      <c r="BA293" s="336"/>
      <c r="BB293" s="336"/>
      <c r="BC293" s="336"/>
      <c r="BD293" s="336"/>
      <c r="BE293" s="401"/>
      <c r="BF293" s="341"/>
      <c r="BG293" s="341"/>
      <c r="BH293" s="402"/>
      <c r="BI293" s="403"/>
      <c r="BJ293" s="404"/>
      <c r="BK293" s="405"/>
      <c r="BL293" s="405"/>
      <c r="BM293" s="405"/>
      <c r="BN293" s="406"/>
    </row>
    <row r="294" ht="18.75" customHeight="1">
      <c r="A294" s="390" t="str">
        <f t="shared" si="3"/>
        <v/>
      </c>
      <c r="B294" s="391"/>
      <c r="C294" s="337"/>
      <c r="D294" s="337"/>
      <c r="E294" s="338" t="str">
        <f t="shared" si="8"/>
        <v/>
      </c>
      <c r="F294" s="392"/>
      <c r="G294" s="393"/>
      <c r="H294" s="341" t="str">
        <f t="array" ref="H294">IF(D294="","",XLOOKUP(D294,'Master Data'!K:K,'Master Data'!N:N,"Input in Master Data",0,1))</f>
        <v/>
      </c>
      <c r="I294" s="341" t="str">
        <f t="array" ref="I294">IF(D294="","",XLOOKUP(D294,'Master Data'!K:K,'Master Data'!O:O,"Input in Master Data",0,1))</f>
        <v/>
      </c>
      <c r="J294" s="341" t="str">
        <f t="array" ref="J294">if(V294="","",XLOOKUP(V294,Master[Company],Master[Blow],"Unknown",0,1))</f>
        <v/>
      </c>
      <c r="K294" s="341" t="str">
        <f t="array" ref="K294">if(V294="","",XLOOKUP(V294,Master[Company],Master[Pigging],"Unknown",0,1))</f>
        <v/>
      </c>
      <c r="L294" s="341" t="str">
        <f t="array" ref="L294">if(V294="","",XLOOKUP(V294,Master[Company],Master[Load Method],"Unknown",0,1))</f>
        <v/>
      </c>
      <c r="M294" s="341" t="str">
        <f t="array" ref="M294">if(V294="","",XLOOKUP(V294,Master[Company],Master[Line Distance],"Unknown",0,1))</f>
        <v/>
      </c>
      <c r="N294" s="394"/>
      <c r="O294" s="341"/>
      <c r="P294" s="336"/>
      <c r="Q294" s="341" t="str">
        <f t="array" ref="Q294">if(V294="","",XLOOKUP(V294,Master[Company],Master[Terms],"NA",0,1))</f>
        <v/>
      </c>
      <c r="R294" s="341" t="str">
        <f t="shared" si="9"/>
        <v/>
      </c>
      <c r="S294" s="341" t="str">
        <f t="array" ref="S294">if(V294="","",XLOOKUP(V294,Master[Company],Master[Group],"NA",0,1))</f>
        <v/>
      </c>
      <c r="T294" s="341" t="str">
        <f t="array" ref="T294">if(V294="","",XLOOKUP(V294,Master[Company],Master[Loading Location],"NA",0,1))</f>
        <v/>
      </c>
      <c r="U294" s="341" t="str">
        <f t="array" ref="U294">if(V294="","",XLOOKUP(V294,Master[Company],Master[Acronym],"NA",0,1))</f>
        <v/>
      </c>
      <c r="V294" s="336"/>
      <c r="W294" s="395"/>
      <c r="X294" s="395"/>
      <c r="Y294" s="336" t="str">
        <f t="shared" si="10"/>
        <v/>
      </c>
      <c r="Z294" s="341" t="str">
        <f t="shared" si="11"/>
        <v/>
      </c>
      <c r="AA294" s="336"/>
      <c r="AB294" s="341"/>
      <c r="AC294" s="341"/>
      <c r="AD294" s="394"/>
      <c r="AE294" s="396"/>
      <c r="AF294" s="396"/>
      <c r="AG294" s="396"/>
      <c r="AH294" s="396"/>
      <c r="AI294" s="396"/>
      <c r="AJ294" s="396"/>
      <c r="AK294" s="396"/>
      <c r="AL294" s="397"/>
      <c r="AM294" s="398"/>
      <c r="AN294" s="398"/>
      <c r="AO294" s="398"/>
      <c r="AP294" s="398"/>
      <c r="AQ294" s="398"/>
      <c r="AR294" s="398"/>
      <c r="AS294" s="398"/>
      <c r="AT294" s="398"/>
      <c r="AU294" s="394"/>
      <c r="AV294" s="399"/>
      <c r="AW294" s="306"/>
      <c r="AX294" s="394"/>
      <c r="AY294" s="400"/>
      <c r="AZ294" s="336"/>
      <c r="BA294" s="336"/>
      <c r="BB294" s="336"/>
      <c r="BC294" s="336"/>
      <c r="BD294" s="336"/>
      <c r="BE294" s="401"/>
      <c r="BF294" s="341"/>
      <c r="BG294" s="341"/>
      <c r="BH294" s="402"/>
      <c r="BI294" s="403"/>
      <c r="BJ294" s="404"/>
      <c r="BK294" s="405"/>
      <c r="BL294" s="405"/>
      <c r="BM294" s="405"/>
      <c r="BN294" s="406"/>
    </row>
    <row r="295" ht="18.75" customHeight="1">
      <c r="A295" s="390" t="str">
        <f t="shared" si="3"/>
        <v/>
      </c>
      <c r="B295" s="391"/>
      <c r="C295" s="337"/>
      <c r="D295" s="337"/>
      <c r="E295" s="338" t="str">
        <f t="shared" si="8"/>
        <v/>
      </c>
      <c r="F295" s="392"/>
      <c r="G295" s="393"/>
      <c r="H295" s="341" t="str">
        <f t="array" ref="H295">IF(D295="","",XLOOKUP(D295,'Master Data'!K:K,'Master Data'!N:N,"Input in Master Data",0,1))</f>
        <v/>
      </c>
      <c r="I295" s="341" t="str">
        <f t="array" ref="I295">IF(D295="","",XLOOKUP(D295,'Master Data'!K:K,'Master Data'!O:O,"Input in Master Data",0,1))</f>
        <v/>
      </c>
      <c r="J295" s="341" t="str">
        <f t="array" ref="J295">if(V295="","",XLOOKUP(V295,Master[Company],Master[Blow],"Unknown",0,1))</f>
        <v/>
      </c>
      <c r="K295" s="341" t="str">
        <f t="array" ref="K295">if(V295="","",XLOOKUP(V295,Master[Company],Master[Pigging],"Unknown",0,1))</f>
        <v/>
      </c>
      <c r="L295" s="341" t="str">
        <f t="array" ref="L295">if(V295="","",XLOOKUP(V295,Master[Company],Master[Load Method],"Unknown",0,1))</f>
        <v/>
      </c>
      <c r="M295" s="341" t="str">
        <f t="array" ref="M295">if(V295="","",XLOOKUP(V295,Master[Company],Master[Line Distance],"Unknown",0,1))</f>
        <v/>
      </c>
      <c r="N295" s="394"/>
      <c r="O295" s="341"/>
      <c r="P295" s="336"/>
      <c r="Q295" s="341" t="str">
        <f t="array" ref="Q295">if(V295="","",XLOOKUP(V295,Master[Company],Master[Terms],"NA",0,1))</f>
        <v/>
      </c>
      <c r="R295" s="341" t="str">
        <f t="shared" si="9"/>
        <v/>
      </c>
      <c r="S295" s="341" t="str">
        <f t="array" ref="S295">if(V295="","",XLOOKUP(V295,Master[Company],Master[Group],"NA",0,1))</f>
        <v/>
      </c>
      <c r="T295" s="341" t="str">
        <f t="array" ref="T295">if(V295="","",XLOOKUP(V295,Master[Company],Master[Loading Location],"NA",0,1))</f>
        <v/>
      </c>
      <c r="U295" s="341" t="str">
        <f t="array" ref="U295">if(V295="","",XLOOKUP(V295,Master[Company],Master[Acronym],"NA",0,1))</f>
        <v/>
      </c>
      <c r="V295" s="336"/>
      <c r="W295" s="395"/>
      <c r="X295" s="395"/>
      <c r="Y295" s="336" t="str">
        <f t="shared" si="10"/>
        <v/>
      </c>
      <c r="Z295" s="341" t="str">
        <f t="shared" si="11"/>
        <v/>
      </c>
      <c r="AA295" s="336"/>
      <c r="AB295" s="341"/>
      <c r="AC295" s="341"/>
      <c r="AD295" s="394"/>
      <c r="AE295" s="396"/>
      <c r="AF295" s="396"/>
      <c r="AG295" s="396"/>
      <c r="AH295" s="396"/>
      <c r="AI295" s="396"/>
      <c r="AJ295" s="396"/>
      <c r="AK295" s="396"/>
      <c r="AL295" s="397"/>
      <c r="AM295" s="398"/>
      <c r="AN295" s="398"/>
      <c r="AO295" s="398"/>
      <c r="AP295" s="398"/>
      <c r="AQ295" s="398"/>
      <c r="AR295" s="398"/>
      <c r="AS295" s="398"/>
      <c r="AT295" s="398"/>
      <c r="AU295" s="394"/>
      <c r="AV295" s="399"/>
      <c r="AW295" s="306"/>
      <c r="AX295" s="394"/>
      <c r="AY295" s="400"/>
      <c r="AZ295" s="336"/>
      <c r="BA295" s="336"/>
      <c r="BB295" s="336"/>
      <c r="BC295" s="336"/>
      <c r="BD295" s="336"/>
      <c r="BE295" s="401"/>
      <c r="BF295" s="341"/>
      <c r="BG295" s="341"/>
      <c r="BH295" s="402"/>
      <c r="BI295" s="403"/>
      <c r="BJ295" s="404"/>
      <c r="BK295" s="405"/>
      <c r="BL295" s="405"/>
      <c r="BM295" s="405"/>
      <c r="BN295" s="406"/>
    </row>
    <row r="296" ht="18.75" customHeight="1">
      <c r="A296" s="390" t="str">
        <f t="shared" si="3"/>
        <v/>
      </c>
      <c r="B296" s="391"/>
      <c r="C296" s="337"/>
      <c r="D296" s="337"/>
      <c r="E296" s="338" t="str">
        <f t="shared" si="8"/>
        <v/>
      </c>
      <c r="F296" s="392"/>
      <c r="G296" s="393"/>
      <c r="H296" s="341" t="str">
        <f t="array" ref="H296">IF(D296="","",XLOOKUP(D296,'Master Data'!K:K,'Master Data'!N:N,"Input in Master Data",0,1))</f>
        <v/>
      </c>
      <c r="I296" s="341" t="str">
        <f t="array" ref="I296">IF(D296="","",XLOOKUP(D296,'Master Data'!K:K,'Master Data'!O:O,"Input in Master Data",0,1))</f>
        <v/>
      </c>
      <c r="J296" s="341" t="str">
        <f t="array" ref="J296">if(V296="","",XLOOKUP(V296,Master[Company],Master[Blow],"Unknown",0,1))</f>
        <v/>
      </c>
      <c r="K296" s="341" t="str">
        <f t="array" ref="K296">if(V296="","",XLOOKUP(V296,Master[Company],Master[Pigging],"Unknown",0,1))</f>
        <v/>
      </c>
      <c r="L296" s="341" t="str">
        <f t="array" ref="L296">if(V296="","",XLOOKUP(V296,Master[Company],Master[Load Method],"Unknown",0,1))</f>
        <v/>
      </c>
      <c r="M296" s="341" t="str">
        <f t="array" ref="M296">if(V296="","",XLOOKUP(V296,Master[Company],Master[Line Distance],"Unknown",0,1))</f>
        <v/>
      </c>
      <c r="N296" s="394"/>
      <c r="O296" s="341"/>
      <c r="P296" s="336"/>
      <c r="Q296" s="341" t="str">
        <f t="array" ref="Q296">if(V296="","",XLOOKUP(V296,Master[Company],Master[Terms],"NA",0,1))</f>
        <v/>
      </c>
      <c r="R296" s="341" t="str">
        <f t="shared" si="9"/>
        <v/>
      </c>
      <c r="S296" s="341" t="str">
        <f t="array" ref="S296">if(V296="","",XLOOKUP(V296,Master[Company],Master[Group],"NA",0,1))</f>
        <v/>
      </c>
      <c r="T296" s="341" t="str">
        <f t="array" ref="T296">if(V296="","",XLOOKUP(V296,Master[Company],Master[Loading Location],"NA",0,1))</f>
        <v/>
      </c>
      <c r="U296" s="341" t="str">
        <f t="array" ref="U296">if(V296="","",XLOOKUP(V296,Master[Company],Master[Acronym],"NA",0,1))</f>
        <v/>
      </c>
      <c r="V296" s="336"/>
      <c r="W296" s="395"/>
      <c r="X296" s="395"/>
      <c r="Y296" s="336" t="str">
        <f t="shared" si="10"/>
        <v/>
      </c>
      <c r="Z296" s="341" t="str">
        <f t="shared" si="11"/>
        <v/>
      </c>
      <c r="AA296" s="336"/>
      <c r="AB296" s="341"/>
      <c r="AC296" s="341"/>
      <c r="AD296" s="394"/>
      <c r="AE296" s="396"/>
      <c r="AF296" s="396"/>
      <c r="AG296" s="396"/>
      <c r="AH296" s="396"/>
      <c r="AI296" s="396"/>
      <c r="AJ296" s="396"/>
      <c r="AK296" s="396"/>
      <c r="AL296" s="397"/>
      <c r="AM296" s="398"/>
      <c r="AN296" s="398"/>
      <c r="AO296" s="398"/>
      <c r="AP296" s="398"/>
      <c r="AQ296" s="398"/>
      <c r="AR296" s="398"/>
      <c r="AS296" s="398"/>
      <c r="AT296" s="398"/>
      <c r="AU296" s="394"/>
      <c r="AV296" s="399"/>
      <c r="AW296" s="306"/>
      <c r="AX296" s="394"/>
      <c r="AY296" s="400"/>
      <c r="AZ296" s="336"/>
      <c r="BA296" s="336"/>
      <c r="BB296" s="336"/>
      <c r="BC296" s="336"/>
      <c r="BD296" s="336"/>
      <c r="BE296" s="401"/>
      <c r="BF296" s="341"/>
      <c r="BG296" s="341"/>
      <c r="BH296" s="402"/>
      <c r="BI296" s="403"/>
      <c r="BJ296" s="404"/>
      <c r="BK296" s="405"/>
      <c r="BL296" s="405"/>
      <c r="BM296" s="405"/>
      <c r="BN296" s="406"/>
    </row>
    <row r="297" ht="18.75" customHeight="1">
      <c r="A297" s="390" t="str">
        <f t="shared" si="3"/>
        <v/>
      </c>
      <c r="B297" s="391"/>
      <c r="C297" s="337"/>
      <c r="D297" s="337"/>
      <c r="E297" s="338" t="str">
        <f t="shared" si="8"/>
        <v/>
      </c>
      <c r="F297" s="392"/>
      <c r="G297" s="393"/>
      <c r="H297" s="341" t="str">
        <f t="array" ref="H297">IF(D297="","",XLOOKUP(D297,'Master Data'!K:K,'Master Data'!N:N,"Input in Master Data",0,1))</f>
        <v/>
      </c>
      <c r="I297" s="341" t="str">
        <f t="array" ref="I297">IF(D297="","",XLOOKUP(D297,'Master Data'!K:K,'Master Data'!O:O,"Input in Master Data",0,1))</f>
        <v/>
      </c>
      <c r="J297" s="341" t="str">
        <f t="array" ref="J297">if(V297="","",XLOOKUP(V297,Master[Company],Master[Blow],"Unknown",0,1))</f>
        <v/>
      </c>
      <c r="K297" s="341" t="str">
        <f t="array" ref="K297">if(V297="","",XLOOKUP(V297,Master[Company],Master[Pigging],"Unknown",0,1))</f>
        <v/>
      </c>
      <c r="L297" s="341" t="str">
        <f t="array" ref="L297">if(V297="","",XLOOKUP(V297,Master[Company],Master[Load Method],"Unknown",0,1))</f>
        <v/>
      </c>
      <c r="M297" s="341" t="str">
        <f t="array" ref="M297">if(V297="","",XLOOKUP(V297,Master[Company],Master[Line Distance],"Unknown",0,1))</f>
        <v/>
      </c>
      <c r="N297" s="394"/>
      <c r="O297" s="341"/>
      <c r="P297" s="336"/>
      <c r="Q297" s="341" t="str">
        <f t="array" ref="Q297">if(V297="","",XLOOKUP(V297,Master[Company],Master[Terms],"NA",0,1))</f>
        <v/>
      </c>
      <c r="R297" s="341" t="str">
        <f t="shared" si="9"/>
        <v/>
      </c>
      <c r="S297" s="341" t="str">
        <f t="array" ref="S297">if(V297="","",XLOOKUP(V297,Master[Company],Master[Group],"NA",0,1))</f>
        <v/>
      </c>
      <c r="T297" s="341" t="str">
        <f t="array" ref="T297">if(V297="","",XLOOKUP(V297,Master[Company],Master[Loading Location],"NA",0,1))</f>
        <v/>
      </c>
      <c r="U297" s="341" t="str">
        <f t="array" ref="U297">if(V297="","",XLOOKUP(V297,Master[Company],Master[Acronym],"NA",0,1))</f>
        <v/>
      </c>
      <c r="V297" s="336"/>
      <c r="W297" s="395"/>
      <c r="X297" s="395"/>
      <c r="Y297" s="336" t="str">
        <f t="shared" si="10"/>
        <v/>
      </c>
      <c r="Z297" s="341" t="str">
        <f t="shared" si="11"/>
        <v/>
      </c>
      <c r="AA297" s="336"/>
      <c r="AB297" s="341"/>
      <c r="AC297" s="341"/>
      <c r="AD297" s="394"/>
      <c r="AE297" s="396"/>
      <c r="AF297" s="396"/>
      <c r="AG297" s="396"/>
      <c r="AH297" s="396"/>
      <c r="AI297" s="396"/>
      <c r="AJ297" s="396"/>
      <c r="AK297" s="396"/>
      <c r="AL297" s="397"/>
      <c r="AM297" s="398"/>
      <c r="AN297" s="398"/>
      <c r="AO297" s="398"/>
      <c r="AP297" s="398"/>
      <c r="AQ297" s="398"/>
      <c r="AR297" s="398"/>
      <c r="AS297" s="398"/>
      <c r="AT297" s="398"/>
      <c r="AU297" s="394"/>
      <c r="AV297" s="399"/>
      <c r="AW297" s="306"/>
      <c r="AX297" s="394"/>
      <c r="AY297" s="400"/>
      <c r="AZ297" s="336"/>
      <c r="BA297" s="336"/>
      <c r="BB297" s="336"/>
      <c r="BC297" s="336"/>
      <c r="BD297" s="336"/>
      <c r="BE297" s="401"/>
      <c r="BF297" s="341"/>
      <c r="BG297" s="341"/>
      <c r="BH297" s="402"/>
      <c r="BI297" s="403"/>
      <c r="BJ297" s="404"/>
      <c r="BK297" s="405"/>
      <c r="BL297" s="405"/>
      <c r="BM297" s="405"/>
      <c r="BN297" s="406"/>
    </row>
    <row r="298" ht="18.75" customHeight="1">
      <c r="A298" s="390" t="str">
        <f t="shared" si="3"/>
        <v/>
      </c>
      <c r="B298" s="391"/>
      <c r="C298" s="337"/>
      <c r="D298" s="337"/>
      <c r="E298" s="338" t="str">
        <f t="shared" si="8"/>
        <v/>
      </c>
      <c r="F298" s="392"/>
      <c r="G298" s="393"/>
      <c r="H298" s="341" t="str">
        <f t="array" ref="H298">IF(D298="","",XLOOKUP(D298,'Master Data'!K:K,'Master Data'!N:N,"Input in Master Data",0,1))</f>
        <v/>
      </c>
      <c r="I298" s="341" t="str">
        <f t="array" ref="I298">IF(D298="","",XLOOKUP(D298,'Master Data'!K:K,'Master Data'!O:O,"Input in Master Data",0,1))</f>
        <v/>
      </c>
      <c r="J298" s="341" t="str">
        <f t="array" ref="J298">if(V298="","",XLOOKUP(V298,Master[Company],Master[Blow],"Unknown",0,1))</f>
        <v/>
      </c>
      <c r="K298" s="341" t="str">
        <f t="array" ref="K298">if(V298="","",XLOOKUP(V298,Master[Company],Master[Pigging],"Unknown",0,1))</f>
        <v/>
      </c>
      <c r="L298" s="341" t="str">
        <f t="array" ref="L298">if(V298="","",XLOOKUP(V298,Master[Company],Master[Load Method],"Unknown",0,1))</f>
        <v/>
      </c>
      <c r="M298" s="341" t="str">
        <f t="array" ref="M298">if(V298="","",XLOOKUP(V298,Master[Company],Master[Line Distance],"Unknown",0,1))</f>
        <v/>
      </c>
      <c r="N298" s="394"/>
      <c r="O298" s="341"/>
      <c r="P298" s="336"/>
      <c r="Q298" s="341" t="str">
        <f t="array" ref="Q298">if(V298="","",XLOOKUP(V298,Master[Company],Master[Terms],"NA",0,1))</f>
        <v/>
      </c>
      <c r="R298" s="341" t="str">
        <f t="shared" si="9"/>
        <v/>
      </c>
      <c r="S298" s="341" t="str">
        <f t="array" ref="S298">if(V298="","",XLOOKUP(V298,Master[Company],Master[Group],"NA",0,1))</f>
        <v/>
      </c>
      <c r="T298" s="341" t="str">
        <f t="array" ref="T298">if(V298="","",XLOOKUP(V298,Master[Company],Master[Loading Location],"NA",0,1))</f>
        <v/>
      </c>
      <c r="U298" s="341" t="str">
        <f t="array" ref="U298">if(V298="","",XLOOKUP(V298,Master[Company],Master[Acronym],"NA",0,1))</f>
        <v/>
      </c>
      <c r="V298" s="336"/>
      <c r="W298" s="395"/>
      <c r="X298" s="395"/>
      <c r="Y298" s="336" t="str">
        <f t="shared" si="10"/>
        <v/>
      </c>
      <c r="Z298" s="341" t="str">
        <f t="shared" si="11"/>
        <v/>
      </c>
      <c r="AA298" s="336"/>
      <c r="AB298" s="341"/>
      <c r="AC298" s="341"/>
      <c r="AD298" s="394"/>
      <c r="AE298" s="396"/>
      <c r="AF298" s="396"/>
      <c r="AG298" s="396"/>
      <c r="AH298" s="396"/>
      <c r="AI298" s="396"/>
      <c r="AJ298" s="396"/>
      <c r="AK298" s="396"/>
      <c r="AL298" s="397"/>
      <c r="AM298" s="398"/>
      <c r="AN298" s="398"/>
      <c r="AO298" s="398"/>
      <c r="AP298" s="398"/>
      <c r="AQ298" s="398"/>
      <c r="AR298" s="398"/>
      <c r="AS298" s="398"/>
      <c r="AT298" s="398"/>
      <c r="AU298" s="394"/>
      <c r="AV298" s="399"/>
      <c r="AW298" s="306"/>
      <c r="AX298" s="394"/>
      <c r="AY298" s="400"/>
      <c r="AZ298" s="336"/>
      <c r="BA298" s="336"/>
      <c r="BB298" s="336"/>
      <c r="BC298" s="336"/>
      <c r="BD298" s="336"/>
      <c r="BE298" s="401"/>
      <c r="BF298" s="341"/>
      <c r="BG298" s="341"/>
      <c r="BH298" s="402"/>
      <c r="BI298" s="403"/>
      <c r="BJ298" s="404"/>
      <c r="BK298" s="405"/>
      <c r="BL298" s="405"/>
      <c r="BM298" s="405"/>
      <c r="BN298" s="406"/>
    </row>
    <row r="299" ht="18.75" customHeight="1">
      <c r="A299" s="390" t="str">
        <f t="shared" si="3"/>
        <v/>
      </c>
      <c r="B299" s="391"/>
      <c r="C299" s="337"/>
      <c r="D299" s="337"/>
      <c r="E299" s="338" t="str">
        <f t="shared" si="8"/>
        <v/>
      </c>
      <c r="F299" s="392"/>
      <c r="G299" s="393"/>
      <c r="H299" s="341" t="str">
        <f t="array" ref="H299">IF(D299="","",XLOOKUP(D299,'Master Data'!K:K,'Master Data'!N:N,"Input in Master Data",0,1))</f>
        <v/>
      </c>
      <c r="I299" s="341" t="str">
        <f t="array" ref="I299">IF(D299="","",XLOOKUP(D299,'Master Data'!K:K,'Master Data'!O:O,"Input in Master Data",0,1))</f>
        <v/>
      </c>
      <c r="J299" s="341" t="str">
        <f t="array" ref="J299">if(V299="","",XLOOKUP(V299,Master[Company],Master[Blow],"Unknown",0,1))</f>
        <v/>
      </c>
      <c r="K299" s="341" t="str">
        <f t="array" ref="K299">if(V299="","",XLOOKUP(V299,Master[Company],Master[Pigging],"Unknown",0,1))</f>
        <v/>
      </c>
      <c r="L299" s="341" t="str">
        <f t="array" ref="L299">if(V299="","",XLOOKUP(V299,Master[Company],Master[Load Method],"Unknown",0,1))</f>
        <v/>
      </c>
      <c r="M299" s="341" t="str">
        <f t="array" ref="M299">if(V299="","",XLOOKUP(V299,Master[Company],Master[Line Distance],"Unknown",0,1))</f>
        <v/>
      </c>
      <c r="N299" s="394"/>
      <c r="O299" s="341"/>
      <c r="P299" s="336"/>
      <c r="Q299" s="341" t="str">
        <f t="array" ref="Q299">if(V299="","",XLOOKUP(V299,Master[Company],Master[Terms],"NA",0,1))</f>
        <v/>
      </c>
      <c r="R299" s="341" t="str">
        <f t="shared" si="9"/>
        <v/>
      </c>
      <c r="S299" s="341" t="str">
        <f t="array" ref="S299">if(V299="","",XLOOKUP(V299,Master[Company],Master[Group],"NA",0,1))</f>
        <v/>
      </c>
      <c r="T299" s="341" t="str">
        <f t="array" ref="T299">if(V299="","",XLOOKUP(V299,Master[Company],Master[Loading Location],"NA",0,1))</f>
        <v/>
      </c>
      <c r="U299" s="341" t="str">
        <f t="array" ref="U299">if(V299="","",XLOOKUP(V299,Master[Company],Master[Acronym],"NA",0,1))</f>
        <v/>
      </c>
      <c r="V299" s="336"/>
      <c r="W299" s="395"/>
      <c r="X299" s="395"/>
      <c r="Y299" s="336" t="str">
        <f t="shared" si="10"/>
        <v/>
      </c>
      <c r="Z299" s="341" t="str">
        <f t="shared" si="11"/>
        <v/>
      </c>
      <c r="AA299" s="336"/>
      <c r="AB299" s="341"/>
      <c r="AC299" s="341"/>
      <c r="AD299" s="394"/>
      <c r="AE299" s="396"/>
      <c r="AF299" s="396"/>
      <c r="AG299" s="396"/>
      <c r="AH299" s="396"/>
      <c r="AI299" s="396"/>
      <c r="AJ299" s="396"/>
      <c r="AK299" s="396"/>
      <c r="AL299" s="397"/>
      <c r="AM299" s="398"/>
      <c r="AN299" s="398"/>
      <c r="AO299" s="398"/>
      <c r="AP299" s="398"/>
      <c r="AQ299" s="398"/>
      <c r="AR299" s="398"/>
      <c r="AS299" s="398"/>
      <c r="AT299" s="398"/>
      <c r="AU299" s="394"/>
      <c r="AV299" s="399"/>
      <c r="AW299" s="306"/>
      <c r="AX299" s="394"/>
      <c r="AY299" s="400"/>
      <c r="AZ299" s="336"/>
      <c r="BA299" s="336"/>
      <c r="BB299" s="336"/>
      <c r="BC299" s="336"/>
      <c r="BD299" s="336"/>
      <c r="BE299" s="401"/>
      <c r="BF299" s="341"/>
      <c r="BG299" s="341"/>
      <c r="BH299" s="402"/>
      <c r="BI299" s="403"/>
      <c r="BJ299" s="404"/>
      <c r="BK299" s="405"/>
      <c r="BL299" s="405"/>
      <c r="BM299" s="405"/>
      <c r="BN299" s="406"/>
    </row>
    <row r="300" ht="18.75" customHeight="1">
      <c r="A300" s="390" t="str">
        <f t="shared" si="3"/>
        <v/>
      </c>
      <c r="B300" s="391"/>
      <c r="C300" s="337"/>
      <c r="D300" s="337"/>
      <c r="E300" s="338" t="str">
        <f t="shared" si="8"/>
        <v/>
      </c>
      <c r="F300" s="392"/>
      <c r="G300" s="393"/>
      <c r="H300" s="341" t="str">
        <f t="array" ref="H300">IF(D300="","",XLOOKUP(D300,'Master Data'!K:K,'Master Data'!N:N,"Input in Master Data",0,1))</f>
        <v/>
      </c>
      <c r="I300" s="341" t="str">
        <f t="array" ref="I300">IF(D300="","",XLOOKUP(D300,'Master Data'!K:K,'Master Data'!O:O,"Input in Master Data",0,1))</f>
        <v/>
      </c>
      <c r="J300" s="341" t="str">
        <f t="array" ref="J300">if(V300="","",XLOOKUP(V300,Master[Company],Master[Blow],"Unknown",0,1))</f>
        <v/>
      </c>
      <c r="K300" s="341" t="str">
        <f t="array" ref="K300">if(V300="","",XLOOKUP(V300,Master[Company],Master[Pigging],"Unknown",0,1))</f>
        <v/>
      </c>
      <c r="L300" s="341" t="str">
        <f t="array" ref="L300">if(V300="","",XLOOKUP(V300,Master[Company],Master[Load Method],"Unknown",0,1))</f>
        <v/>
      </c>
      <c r="M300" s="341" t="str">
        <f t="array" ref="M300">if(V300="","",XLOOKUP(V300,Master[Company],Master[Line Distance],"Unknown",0,1))</f>
        <v/>
      </c>
      <c r="N300" s="394"/>
      <c r="O300" s="341"/>
      <c r="P300" s="336"/>
      <c r="Q300" s="341" t="str">
        <f t="array" ref="Q300">if(V300="","",XLOOKUP(V300,Master[Company],Master[Terms],"NA",0,1))</f>
        <v/>
      </c>
      <c r="R300" s="341" t="str">
        <f t="shared" si="9"/>
        <v/>
      </c>
      <c r="S300" s="341" t="str">
        <f t="array" ref="S300">if(V300="","",XLOOKUP(V300,Master[Company],Master[Group],"NA",0,1))</f>
        <v/>
      </c>
      <c r="T300" s="341" t="str">
        <f t="array" ref="T300">if(V300="","",XLOOKUP(V300,Master[Company],Master[Loading Location],"NA",0,1))</f>
        <v/>
      </c>
      <c r="U300" s="341" t="str">
        <f t="array" ref="U300">if(V300="","",XLOOKUP(V300,Master[Company],Master[Acronym],"NA",0,1))</f>
        <v/>
      </c>
      <c r="V300" s="336"/>
      <c r="W300" s="395"/>
      <c r="X300" s="395"/>
      <c r="Y300" s="336" t="str">
        <f t="shared" si="10"/>
        <v/>
      </c>
      <c r="Z300" s="341" t="str">
        <f t="shared" si="11"/>
        <v/>
      </c>
      <c r="AA300" s="336"/>
      <c r="AB300" s="341"/>
      <c r="AC300" s="341"/>
      <c r="AD300" s="394"/>
      <c r="AE300" s="396"/>
      <c r="AF300" s="396"/>
      <c r="AG300" s="396"/>
      <c r="AH300" s="396"/>
      <c r="AI300" s="396"/>
      <c r="AJ300" s="396"/>
      <c r="AK300" s="396"/>
      <c r="AL300" s="397"/>
      <c r="AM300" s="398"/>
      <c r="AN300" s="398"/>
      <c r="AO300" s="398"/>
      <c r="AP300" s="398"/>
      <c r="AQ300" s="398"/>
      <c r="AR300" s="398"/>
      <c r="AS300" s="398"/>
      <c r="AT300" s="398"/>
      <c r="AU300" s="394"/>
      <c r="AV300" s="399"/>
      <c r="AW300" s="306"/>
      <c r="AX300" s="394"/>
      <c r="AY300" s="400"/>
      <c r="AZ300" s="336"/>
      <c r="BA300" s="336"/>
      <c r="BB300" s="336"/>
      <c r="BC300" s="336"/>
      <c r="BD300" s="336"/>
      <c r="BE300" s="401"/>
      <c r="BF300" s="341"/>
      <c r="BG300" s="341"/>
      <c r="BH300" s="402"/>
      <c r="BI300" s="403"/>
      <c r="BJ300" s="404"/>
      <c r="BK300" s="405"/>
      <c r="BL300" s="405"/>
      <c r="BM300" s="405"/>
      <c r="BN300" s="406"/>
    </row>
    <row r="301" ht="18.75" customHeight="1">
      <c r="A301" s="390" t="str">
        <f t="shared" si="3"/>
        <v/>
      </c>
      <c r="B301" s="391"/>
      <c r="C301" s="337"/>
      <c r="D301" s="337"/>
      <c r="E301" s="338" t="str">
        <f t="shared" si="8"/>
        <v/>
      </c>
      <c r="F301" s="392"/>
      <c r="G301" s="393"/>
      <c r="H301" s="341" t="str">
        <f t="array" ref="H301">IF(D301="","",XLOOKUP(D301,'Master Data'!K:K,'Master Data'!N:N,"Input in Master Data",0,1))</f>
        <v/>
      </c>
      <c r="I301" s="341" t="str">
        <f t="array" ref="I301">IF(D301="","",XLOOKUP(D301,'Master Data'!K:K,'Master Data'!O:O,"Input in Master Data",0,1))</f>
        <v/>
      </c>
      <c r="J301" s="341" t="str">
        <f t="array" ref="J301">if(V301="","",XLOOKUP(V301,Master[Company],Master[Blow],"Unknown",0,1))</f>
        <v/>
      </c>
      <c r="K301" s="341" t="str">
        <f t="array" ref="K301">if(V301="","",XLOOKUP(V301,Master[Company],Master[Pigging],"Unknown",0,1))</f>
        <v/>
      </c>
      <c r="L301" s="341" t="str">
        <f t="array" ref="L301">if(V301="","",XLOOKUP(V301,Master[Company],Master[Load Method],"Unknown",0,1))</f>
        <v/>
      </c>
      <c r="M301" s="341" t="str">
        <f t="array" ref="M301">if(V301="","",XLOOKUP(V301,Master[Company],Master[Line Distance],"Unknown",0,1))</f>
        <v/>
      </c>
      <c r="N301" s="394"/>
      <c r="O301" s="341"/>
      <c r="P301" s="336"/>
      <c r="Q301" s="341" t="str">
        <f t="array" ref="Q301">if(V301="","",XLOOKUP(V301,Master[Company],Master[Terms],"NA",0,1))</f>
        <v/>
      </c>
      <c r="R301" s="341" t="str">
        <f t="shared" si="9"/>
        <v/>
      </c>
      <c r="S301" s="341" t="str">
        <f t="array" ref="S301">if(V301="","",XLOOKUP(V301,Master[Company],Master[Group],"NA",0,1))</f>
        <v/>
      </c>
      <c r="T301" s="341" t="str">
        <f t="array" ref="T301">if(V301="","",XLOOKUP(V301,Master[Company],Master[Loading Location],"NA",0,1))</f>
        <v/>
      </c>
      <c r="U301" s="341" t="str">
        <f t="array" ref="U301">if(V301="","",XLOOKUP(V301,Master[Company],Master[Acronym],"NA",0,1))</f>
        <v/>
      </c>
      <c r="V301" s="336"/>
      <c r="W301" s="395"/>
      <c r="X301" s="395"/>
      <c r="Y301" s="336" t="str">
        <f t="shared" si="10"/>
        <v/>
      </c>
      <c r="Z301" s="341" t="str">
        <f t="shared" si="11"/>
        <v/>
      </c>
      <c r="AA301" s="336"/>
      <c r="AB301" s="341"/>
      <c r="AC301" s="341"/>
      <c r="AD301" s="394"/>
      <c r="AE301" s="396"/>
      <c r="AF301" s="396"/>
      <c r="AG301" s="396"/>
      <c r="AH301" s="396"/>
      <c r="AI301" s="396"/>
      <c r="AJ301" s="396"/>
      <c r="AK301" s="396"/>
      <c r="AL301" s="397"/>
      <c r="AM301" s="398"/>
      <c r="AN301" s="398"/>
      <c r="AO301" s="398"/>
      <c r="AP301" s="398"/>
      <c r="AQ301" s="398"/>
      <c r="AR301" s="398"/>
      <c r="AS301" s="398"/>
      <c r="AT301" s="398"/>
      <c r="AU301" s="394"/>
      <c r="AV301" s="399"/>
      <c r="AW301" s="306"/>
      <c r="AX301" s="394"/>
      <c r="AY301" s="400"/>
      <c r="AZ301" s="336"/>
      <c r="BA301" s="336"/>
      <c r="BB301" s="336"/>
      <c r="BC301" s="336"/>
      <c r="BD301" s="336"/>
      <c r="BE301" s="401"/>
      <c r="BF301" s="341"/>
      <c r="BG301" s="341"/>
      <c r="BH301" s="402"/>
      <c r="BI301" s="403"/>
      <c r="BJ301" s="404"/>
      <c r="BK301" s="405"/>
      <c r="BL301" s="405"/>
      <c r="BM301" s="405"/>
      <c r="BN301" s="406"/>
    </row>
    <row r="302" ht="18.75" customHeight="1">
      <c r="A302" s="390" t="str">
        <f t="shared" si="3"/>
        <v/>
      </c>
      <c r="B302" s="391"/>
      <c r="C302" s="337"/>
      <c r="D302" s="337"/>
      <c r="E302" s="338" t="str">
        <f t="shared" si="8"/>
        <v/>
      </c>
      <c r="F302" s="392"/>
      <c r="G302" s="393"/>
      <c r="H302" s="341" t="str">
        <f t="array" ref="H302">IF(D302="","",XLOOKUP(D302,'Master Data'!K:K,'Master Data'!N:N,"Input in Master Data",0,1))</f>
        <v/>
      </c>
      <c r="I302" s="341" t="str">
        <f t="array" ref="I302">IF(D302="","",XLOOKUP(D302,'Master Data'!K:K,'Master Data'!O:O,"Input in Master Data",0,1))</f>
        <v/>
      </c>
      <c r="J302" s="341" t="str">
        <f t="array" ref="J302">if(V302="","",XLOOKUP(V302,Master[Company],Master[Blow],"Unknown",0,1))</f>
        <v/>
      </c>
      <c r="K302" s="341" t="str">
        <f t="array" ref="K302">if(V302="","",XLOOKUP(V302,Master[Company],Master[Pigging],"Unknown",0,1))</f>
        <v/>
      </c>
      <c r="L302" s="341" t="str">
        <f t="array" ref="L302">if(V302="","",XLOOKUP(V302,Master[Company],Master[Load Method],"Unknown",0,1))</f>
        <v/>
      </c>
      <c r="M302" s="341" t="str">
        <f t="array" ref="M302">if(V302="","",XLOOKUP(V302,Master[Company],Master[Line Distance],"Unknown",0,1))</f>
        <v/>
      </c>
      <c r="N302" s="394"/>
      <c r="O302" s="341"/>
      <c r="P302" s="336"/>
      <c r="Q302" s="341" t="str">
        <f t="array" ref="Q302">if(V302="","",XLOOKUP(V302,Master[Company],Master[Terms],"NA",0,1))</f>
        <v/>
      </c>
      <c r="R302" s="341" t="str">
        <f t="shared" si="9"/>
        <v/>
      </c>
      <c r="S302" s="341" t="str">
        <f t="array" ref="S302">if(V302="","",XLOOKUP(V302,Master[Company],Master[Group],"NA",0,1))</f>
        <v/>
      </c>
      <c r="T302" s="341" t="str">
        <f t="array" ref="T302">if(V302="","",XLOOKUP(V302,Master[Company],Master[Loading Location],"NA",0,1))</f>
        <v/>
      </c>
      <c r="U302" s="341" t="str">
        <f t="array" ref="U302">if(V302="","",XLOOKUP(V302,Master[Company],Master[Acronym],"NA",0,1))</f>
        <v/>
      </c>
      <c r="V302" s="336"/>
      <c r="W302" s="395"/>
      <c r="X302" s="395"/>
      <c r="Y302" s="336" t="str">
        <f t="shared" si="10"/>
        <v/>
      </c>
      <c r="Z302" s="341" t="str">
        <f t="shared" si="11"/>
        <v/>
      </c>
      <c r="AA302" s="336"/>
      <c r="AB302" s="341"/>
      <c r="AC302" s="341"/>
      <c r="AD302" s="394"/>
      <c r="AE302" s="396"/>
      <c r="AF302" s="396"/>
      <c r="AG302" s="396"/>
      <c r="AH302" s="396"/>
      <c r="AI302" s="396"/>
      <c r="AJ302" s="396"/>
      <c r="AK302" s="396"/>
      <c r="AL302" s="397"/>
      <c r="AM302" s="398"/>
      <c r="AN302" s="398"/>
      <c r="AO302" s="398"/>
      <c r="AP302" s="398"/>
      <c r="AQ302" s="398"/>
      <c r="AR302" s="398"/>
      <c r="AS302" s="398"/>
      <c r="AT302" s="398"/>
      <c r="AU302" s="394"/>
      <c r="AV302" s="399"/>
      <c r="AW302" s="306"/>
      <c r="AX302" s="394"/>
      <c r="AY302" s="400"/>
      <c r="AZ302" s="336"/>
      <c r="BA302" s="336"/>
      <c r="BB302" s="336"/>
      <c r="BC302" s="336"/>
      <c r="BD302" s="336"/>
      <c r="BE302" s="401"/>
      <c r="BF302" s="341"/>
      <c r="BG302" s="341"/>
      <c r="BH302" s="402"/>
      <c r="BI302" s="403"/>
      <c r="BJ302" s="404"/>
      <c r="BK302" s="405"/>
      <c r="BL302" s="405"/>
      <c r="BM302" s="405"/>
      <c r="BN302" s="406"/>
    </row>
    <row r="303" ht="18.75" customHeight="1">
      <c r="A303" s="390" t="str">
        <f t="shared" si="3"/>
        <v/>
      </c>
      <c r="B303" s="391"/>
      <c r="C303" s="337"/>
      <c r="D303" s="337"/>
      <c r="E303" s="338" t="str">
        <f t="shared" si="8"/>
        <v/>
      </c>
      <c r="F303" s="392"/>
      <c r="G303" s="393"/>
      <c r="H303" s="341" t="str">
        <f t="array" ref="H303">IF(D303="","",XLOOKUP(D303,'Master Data'!K:K,'Master Data'!N:N,"Input in Master Data",0,1))</f>
        <v/>
      </c>
      <c r="I303" s="341" t="str">
        <f t="array" ref="I303">IF(D303="","",XLOOKUP(D303,'Master Data'!K:K,'Master Data'!O:O,"Input in Master Data",0,1))</f>
        <v/>
      </c>
      <c r="J303" s="341" t="str">
        <f t="array" ref="J303">if(V303="","",XLOOKUP(V303,Master[Company],Master[Blow],"Unknown",0,1))</f>
        <v/>
      </c>
      <c r="K303" s="341" t="str">
        <f t="array" ref="K303">if(V303="","",XLOOKUP(V303,Master[Company],Master[Pigging],"Unknown",0,1))</f>
        <v/>
      </c>
      <c r="L303" s="341" t="str">
        <f t="array" ref="L303">if(V303="","",XLOOKUP(V303,Master[Company],Master[Load Method],"Unknown",0,1))</f>
        <v/>
      </c>
      <c r="M303" s="341" t="str">
        <f t="array" ref="M303">if(V303="","",XLOOKUP(V303,Master[Company],Master[Line Distance],"Unknown",0,1))</f>
        <v/>
      </c>
      <c r="N303" s="394"/>
      <c r="O303" s="341"/>
      <c r="P303" s="336"/>
      <c r="Q303" s="341" t="str">
        <f t="array" ref="Q303">if(V303="","",XLOOKUP(V303,Master[Company],Master[Terms],"NA",0,1))</f>
        <v/>
      </c>
      <c r="R303" s="341" t="str">
        <f t="shared" si="9"/>
        <v/>
      </c>
      <c r="S303" s="341" t="str">
        <f t="array" ref="S303">if(V303="","",XLOOKUP(V303,Master[Company],Master[Group],"NA",0,1))</f>
        <v/>
      </c>
      <c r="T303" s="341" t="str">
        <f t="array" ref="T303">if(V303="","",XLOOKUP(V303,Master[Company],Master[Loading Location],"NA",0,1))</f>
        <v/>
      </c>
      <c r="U303" s="341" t="str">
        <f t="array" ref="U303">if(V303="","",XLOOKUP(V303,Master[Company],Master[Acronym],"NA",0,1))</f>
        <v/>
      </c>
      <c r="V303" s="336"/>
      <c r="W303" s="395"/>
      <c r="X303" s="395"/>
      <c r="Y303" s="336" t="str">
        <f t="shared" si="10"/>
        <v/>
      </c>
      <c r="Z303" s="341" t="str">
        <f t="shared" si="11"/>
        <v/>
      </c>
      <c r="AA303" s="336"/>
      <c r="AB303" s="341"/>
      <c r="AC303" s="341"/>
      <c r="AD303" s="394"/>
      <c r="AE303" s="396"/>
      <c r="AF303" s="396"/>
      <c r="AG303" s="396"/>
      <c r="AH303" s="396"/>
      <c r="AI303" s="396"/>
      <c r="AJ303" s="396"/>
      <c r="AK303" s="396"/>
      <c r="AL303" s="397"/>
      <c r="AM303" s="398"/>
      <c r="AN303" s="398"/>
      <c r="AO303" s="398"/>
      <c r="AP303" s="398"/>
      <c r="AQ303" s="398"/>
      <c r="AR303" s="398"/>
      <c r="AS303" s="398"/>
      <c r="AT303" s="398"/>
      <c r="AU303" s="394"/>
      <c r="AV303" s="399"/>
      <c r="AW303" s="306"/>
      <c r="AX303" s="394"/>
      <c r="AY303" s="400"/>
      <c r="AZ303" s="336"/>
      <c r="BA303" s="336"/>
      <c r="BB303" s="336"/>
      <c r="BC303" s="336"/>
      <c r="BD303" s="336"/>
      <c r="BE303" s="401"/>
      <c r="BF303" s="341"/>
      <c r="BG303" s="341"/>
      <c r="BH303" s="402"/>
      <c r="BI303" s="403"/>
      <c r="BJ303" s="404"/>
      <c r="BK303" s="405"/>
      <c r="BL303" s="405"/>
      <c r="BM303" s="405"/>
      <c r="BN303" s="406"/>
    </row>
    <row r="304" ht="18.75" customHeight="1">
      <c r="A304" s="390" t="str">
        <f t="shared" si="3"/>
        <v/>
      </c>
      <c r="B304" s="391"/>
      <c r="C304" s="337"/>
      <c r="D304" s="337"/>
      <c r="E304" s="338" t="str">
        <f t="shared" si="8"/>
        <v/>
      </c>
      <c r="F304" s="392"/>
      <c r="G304" s="393"/>
      <c r="H304" s="341" t="str">
        <f t="array" ref="H304">IF(D304="","",XLOOKUP(D304,'Master Data'!K:K,'Master Data'!N:N,"Input in Master Data",0,1))</f>
        <v/>
      </c>
      <c r="I304" s="341" t="str">
        <f t="array" ref="I304">IF(D304="","",XLOOKUP(D304,'Master Data'!K:K,'Master Data'!O:O,"Input in Master Data",0,1))</f>
        <v/>
      </c>
      <c r="J304" s="341" t="str">
        <f t="array" ref="J304">if(V304="","",XLOOKUP(V304,Master[Company],Master[Blow],"Unknown",0,1))</f>
        <v/>
      </c>
      <c r="K304" s="341" t="str">
        <f t="array" ref="K304">if(V304="","",XLOOKUP(V304,Master[Company],Master[Pigging],"Unknown",0,1))</f>
        <v/>
      </c>
      <c r="L304" s="341" t="str">
        <f t="array" ref="L304">if(V304="","",XLOOKUP(V304,Master[Company],Master[Load Method],"Unknown",0,1))</f>
        <v/>
      </c>
      <c r="M304" s="341" t="str">
        <f t="array" ref="M304">if(V304="","",XLOOKUP(V304,Master[Company],Master[Line Distance],"Unknown",0,1))</f>
        <v/>
      </c>
      <c r="N304" s="394"/>
      <c r="O304" s="341"/>
      <c r="P304" s="336"/>
      <c r="Q304" s="341" t="str">
        <f t="array" ref="Q304">if(V304="","",XLOOKUP(V304,Master[Company],Master[Terms],"NA",0,1))</f>
        <v/>
      </c>
      <c r="R304" s="341" t="str">
        <f t="shared" si="9"/>
        <v/>
      </c>
      <c r="S304" s="341" t="str">
        <f t="array" ref="S304">if(V304="","",XLOOKUP(V304,Master[Company],Master[Group],"NA",0,1))</f>
        <v/>
      </c>
      <c r="T304" s="341" t="str">
        <f t="array" ref="T304">if(V304="","",XLOOKUP(V304,Master[Company],Master[Loading Location],"NA",0,1))</f>
        <v/>
      </c>
      <c r="U304" s="341" t="str">
        <f t="array" ref="U304">if(V304="","",XLOOKUP(V304,Master[Company],Master[Acronym],"NA",0,1))</f>
        <v/>
      </c>
      <c r="V304" s="336"/>
      <c r="W304" s="395"/>
      <c r="X304" s="395"/>
      <c r="Y304" s="336" t="str">
        <f t="shared" si="10"/>
        <v/>
      </c>
      <c r="Z304" s="341" t="str">
        <f t="shared" si="11"/>
        <v/>
      </c>
      <c r="AA304" s="336"/>
      <c r="AB304" s="341"/>
      <c r="AC304" s="341"/>
      <c r="AD304" s="394"/>
      <c r="AE304" s="396"/>
      <c r="AF304" s="396"/>
      <c r="AG304" s="396"/>
      <c r="AH304" s="396"/>
      <c r="AI304" s="396"/>
      <c r="AJ304" s="396"/>
      <c r="AK304" s="396"/>
      <c r="AL304" s="397"/>
      <c r="AM304" s="398"/>
      <c r="AN304" s="398"/>
      <c r="AO304" s="398"/>
      <c r="AP304" s="398"/>
      <c r="AQ304" s="398"/>
      <c r="AR304" s="398"/>
      <c r="AS304" s="398"/>
      <c r="AT304" s="398"/>
      <c r="AU304" s="394"/>
      <c r="AV304" s="399"/>
      <c r="AW304" s="306"/>
      <c r="AX304" s="394"/>
      <c r="AY304" s="400"/>
      <c r="AZ304" s="336"/>
      <c r="BA304" s="336"/>
      <c r="BB304" s="336"/>
      <c r="BC304" s="336"/>
      <c r="BD304" s="336"/>
      <c r="BE304" s="401"/>
      <c r="BF304" s="341"/>
      <c r="BG304" s="341"/>
      <c r="BH304" s="402"/>
      <c r="BI304" s="403"/>
      <c r="BJ304" s="404"/>
      <c r="BK304" s="405"/>
      <c r="BL304" s="405"/>
      <c r="BM304" s="405"/>
      <c r="BN304" s="406"/>
    </row>
    <row r="305" ht="18.75" customHeight="1">
      <c r="A305" s="390" t="str">
        <f t="shared" si="3"/>
        <v/>
      </c>
      <c r="B305" s="391"/>
      <c r="C305" s="337"/>
      <c r="D305" s="337"/>
      <c r="E305" s="338" t="str">
        <f t="shared" si="8"/>
        <v/>
      </c>
      <c r="F305" s="392"/>
      <c r="G305" s="393"/>
      <c r="H305" s="341" t="str">
        <f t="array" ref="H305">IF(D305="","",XLOOKUP(D305,'Master Data'!K:K,'Master Data'!N:N,"Input in Master Data",0,1))</f>
        <v/>
      </c>
      <c r="I305" s="341" t="str">
        <f t="array" ref="I305">IF(D305="","",XLOOKUP(D305,'Master Data'!K:K,'Master Data'!O:O,"Input in Master Data",0,1))</f>
        <v/>
      </c>
      <c r="J305" s="341" t="str">
        <f t="array" ref="J305">if(V305="","",XLOOKUP(V305,Master[Company],Master[Blow],"Unknown",0,1))</f>
        <v/>
      </c>
      <c r="K305" s="341" t="str">
        <f t="array" ref="K305">if(V305="","",XLOOKUP(V305,Master[Company],Master[Pigging],"Unknown",0,1))</f>
        <v/>
      </c>
      <c r="L305" s="341" t="str">
        <f t="array" ref="L305">if(V305="","",XLOOKUP(V305,Master[Company],Master[Load Method],"Unknown",0,1))</f>
        <v/>
      </c>
      <c r="M305" s="341" t="str">
        <f t="array" ref="M305">if(V305="","",XLOOKUP(V305,Master[Company],Master[Line Distance],"Unknown",0,1))</f>
        <v/>
      </c>
      <c r="N305" s="394"/>
      <c r="O305" s="341"/>
      <c r="P305" s="336"/>
      <c r="Q305" s="341" t="str">
        <f t="array" ref="Q305">if(V305="","",XLOOKUP(V305,Master[Company],Master[Terms],"NA",0,1))</f>
        <v/>
      </c>
      <c r="R305" s="341" t="str">
        <f t="shared" si="9"/>
        <v/>
      </c>
      <c r="S305" s="341" t="str">
        <f t="array" ref="S305">if(V305="","",XLOOKUP(V305,Master[Company],Master[Group],"NA",0,1))</f>
        <v/>
      </c>
      <c r="T305" s="341" t="str">
        <f t="array" ref="T305">if(V305="","",XLOOKUP(V305,Master[Company],Master[Loading Location],"NA",0,1))</f>
        <v/>
      </c>
      <c r="U305" s="341" t="str">
        <f t="array" ref="U305">if(V305="","",XLOOKUP(V305,Master[Company],Master[Acronym],"NA",0,1))</f>
        <v/>
      </c>
      <c r="V305" s="336"/>
      <c r="W305" s="395"/>
      <c r="X305" s="395"/>
      <c r="Y305" s="336" t="str">
        <f t="shared" si="10"/>
        <v/>
      </c>
      <c r="Z305" s="341" t="str">
        <f t="shared" si="11"/>
        <v/>
      </c>
      <c r="AA305" s="336"/>
      <c r="AB305" s="341"/>
      <c r="AC305" s="341"/>
      <c r="AD305" s="394"/>
      <c r="AE305" s="396"/>
      <c r="AF305" s="396"/>
      <c r="AG305" s="396"/>
      <c r="AH305" s="396"/>
      <c r="AI305" s="396"/>
      <c r="AJ305" s="396"/>
      <c r="AK305" s="396"/>
      <c r="AL305" s="397"/>
      <c r="AM305" s="398"/>
      <c r="AN305" s="398"/>
      <c r="AO305" s="398"/>
      <c r="AP305" s="398"/>
      <c r="AQ305" s="398"/>
      <c r="AR305" s="398"/>
      <c r="AS305" s="398"/>
      <c r="AT305" s="398"/>
      <c r="AU305" s="394"/>
      <c r="AV305" s="399"/>
      <c r="AW305" s="306"/>
      <c r="AX305" s="394"/>
      <c r="AY305" s="400"/>
      <c r="AZ305" s="336"/>
      <c r="BA305" s="336"/>
      <c r="BB305" s="336"/>
      <c r="BC305" s="336"/>
      <c r="BD305" s="336"/>
      <c r="BE305" s="401"/>
      <c r="BF305" s="341"/>
      <c r="BG305" s="341"/>
      <c r="BH305" s="402"/>
      <c r="BI305" s="403"/>
      <c r="BJ305" s="404"/>
      <c r="BK305" s="405"/>
      <c r="BL305" s="405"/>
      <c r="BM305" s="405"/>
      <c r="BN305" s="406"/>
    </row>
    <row r="306" ht="18.75" customHeight="1">
      <c r="A306" s="390" t="str">
        <f t="shared" si="3"/>
        <v/>
      </c>
      <c r="B306" s="391"/>
      <c r="C306" s="337"/>
      <c r="D306" s="337"/>
      <c r="E306" s="338" t="str">
        <f t="shared" si="8"/>
        <v/>
      </c>
      <c r="F306" s="392"/>
      <c r="G306" s="393"/>
      <c r="H306" s="341" t="str">
        <f t="array" ref="H306">IF(D306="","",XLOOKUP(D306,'Master Data'!K:K,'Master Data'!N:N,"Input in Master Data",0,1))</f>
        <v/>
      </c>
      <c r="I306" s="341" t="str">
        <f t="array" ref="I306">IF(D306="","",XLOOKUP(D306,'Master Data'!K:K,'Master Data'!O:O,"Input in Master Data",0,1))</f>
        <v/>
      </c>
      <c r="J306" s="341" t="str">
        <f t="array" ref="J306">if(V306="","",XLOOKUP(V306,Master[Company],Master[Blow],"Unknown",0,1))</f>
        <v/>
      </c>
      <c r="K306" s="341" t="str">
        <f t="array" ref="K306">if(V306="","",XLOOKUP(V306,Master[Company],Master[Pigging],"Unknown",0,1))</f>
        <v/>
      </c>
      <c r="L306" s="341" t="str">
        <f t="array" ref="L306">if(V306="","",XLOOKUP(V306,Master[Company],Master[Load Method],"Unknown",0,1))</f>
        <v/>
      </c>
      <c r="M306" s="341" t="str">
        <f t="array" ref="M306">if(V306="","",XLOOKUP(V306,Master[Company],Master[Line Distance],"Unknown",0,1))</f>
        <v/>
      </c>
      <c r="N306" s="394"/>
      <c r="O306" s="341"/>
      <c r="P306" s="336"/>
      <c r="Q306" s="341" t="str">
        <f t="array" ref="Q306">if(V306="","",XLOOKUP(V306,Master[Company],Master[Terms],"NA",0,1))</f>
        <v/>
      </c>
      <c r="R306" s="341" t="str">
        <f t="shared" si="9"/>
        <v/>
      </c>
      <c r="S306" s="341" t="str">
        <f t="array" ref="S306">if(V306="","",XLOOKUP(V306,Master[Company],Master[Group],"NA",0,1))</f>
        <v/>
      </c>
      <c r="T306" s="341" t="str">
        <f t="array" ref="T306">if(V306="","",XLOOKUP(V306,Master[Company],Master[Loading Location],"NA",0,1))</f>
        <v/>
      </c>
      <c r="U306" s="341" t="str">
        <f t="array" ref="U306">if(V306="","",XLOOKUP(V306,Master[Company],Master[Acronym],"NA",0,1))</f>
        <v/>
      </c>
      <c r="V306" s="336"/>
      <c r="W306" s="395"/>
      <c r="X306" s="395"/>
      <c r="Y306" s="336" t="str">
        <f t="shared" si="10"/>
        <v/>
      </c>
      <c r="Z306" s="341" t="str">
        <f t="shared" si="11"/>
        <v/>
      </c>
      <c r="AA306" s="336"/>
      <c r="AB306" s="341"/>
      <c r="AC306" s="341"/>
      <c r="AD306" s="394"/>
      <c r="AE306" s="396"/>
      <c r="AF306" s="396"/>
      <c r="AG306" s="396"/>
      <c r="AH306" s="396"/>
      <c r="AI306" s="396"/>
      <c r="AJ306" s="396"/>
      <c r="AK306" s="396"/>
      <c r="AL306" s="397"/>
      <c r="AM306" s="398"/>
      <c r="AN306" s="398"/>
      <c r="AO306" s="398"/>
      <c r="AP306" s="398"/>
      <c r="AQ306" s="398"/>
      <c r="AR306" s="398"/>
      <c r="AS306" s="398"/>
      <c r="AT306" s="398"/>
      <c r="AU306" s="394"/>
      <c r="AV306" s="399"/>
      <c r="AW306" s="306"/>
      <c r="AX306" s="394"/>
      <c r="AY306" s="400"/>
      <c r="AZ306" s="336"/>
      <c r="BA306" s="336"/>
      <c r="BB306" s="336"/>
      <c r="BC306" s="336"/>
      <c r="BD306" s="336"/>
      <c r="BE306" s="401"/>
      <c r="BF306" s="341"/>
      <c r="BG306" s="341"/>
      <c r="BH306" s="402"/>
      <c r="BI306" s="403"/>
      <c r="BJ306" s="404"/>
      <c r="BK306" s="405"/>
      <c r="BL306" s="405"/>
      <c r="BM306" s="405"/>
      <c r="BN306" s="406"/>
    </row>
    <row r="307" ht="18.75" customHeight="1">
      <c r="A307" s="390" t="str">
        <f t="shared" si="3"/>
        <v/>
      </c>
      <c r="B307" s="391"/>
      <c r="C307" s="337"/>
      <c r="D307" s="337"/>
      <c r="E307" s="338" t="str">
        <f t="shared" si="8"/>
        <v/>
      </c>
      <c r="F307" s="392"/>
      <c r="G307" s="393"/>
      <c r="H307" s="341" t="str">
        <f t="array" ref="H307">IF(D307="","",XLOOKUP(D307,'Master Data'!K:K,'Master Data'!N:N,"Input in Master Data",0,1))</f>
        <v/>
      </c>
      <c r="I307" s="341" t="str">
        <f t="array" ref="I307">IF(D307="","",XLOOKUP(D307,'Master Data'!K:K,'Master Data'!O:O,"Input in Master Data",0,1))</f>
        <v/>
      </c>
      <c r="J307" s="341" t="str">
        <f t="array" ref="J307">if(V307="","",XLOOKUP(V307,Master[Company],Master[Blow],"Unknown",0,1))</f>
        <v/>
      </c>
      <c r="K307" s="341" t="str">
        <f t="array" ref="K307">if(V307="","",XLOOKUP(V307,Master[Company],Master[Pigging],"Unknown",0,1))</f>
        <v/>
      </c>
      <c r="L307" s="341" t="str">
        <f t="array" ref="L307">if(V307="","",XLOOKUP(V307,Master[Company],Master[Load Method],"Unknown",0,1))</f>
        <v/>
      </c>
      <c r="M307" s="341" t="str">
        <f t="array" ref="M307">if(V307="","",XLOOKUP(V307,Master[Company],Master[Line Distance],"Unknown",0,1))</f>
        <v/>
      </c>
      <c r="N307" s="394"/>
      <c r="O307" s="341"/>
      <c r="P307" s="336"/>
      <c r="Q307" s="341" t="str">
        <f t="array" ref="Q307">if(V307="","",XLOOKUP(V307,Master[Company],Master[Terms],"NA",0,1))</f>
        <v/>
      </c>
      <c r="R307" s="341" t="str">
        <f t="shared" si="9"/>
        <v/>
      </c>
      <c r="S307" s="341" t="str">
        <f t="array" ref="S307">if(V307="","",XLOOKUP(V307,Master[Company],Master[Group],"NA",0,1))</f>
        <v/>
      </c>
      <c r="T307" s="341" t="str">
        <f t="array" ref="T307">if(V307="","",XLOOKUP(V307,Master[Company],Master[Loading Location],"NA",0,1))</f>
        <v/>
      </c>
      <c r="U307" s="341" t="str">
        <f t="array" ref="U307">if(V307="","",XLOOKUP(V307,Master[Company],Master[Acronym],"NA",0,1))</f>
        <v/>
      </c>
      <c r="V307" s="336"/>
      <c r="W307" s="395"/>
      <c r="X307" s="395"/>
      <c r="Y307" s="336" t="str">
        <f t="shared" si="10"/>
        <v/>
      </c>
      <c r="Z307" s="341" t="str">
        <f t="shared" si="11"/>
        <v/>
      </c>
      <c r="AA307" s="336"/>
      <c r="AB307" s="341"/>
      <c r="AC307" s="341"/>
      <c r="AD307" s="394"/>
      <c r="AE307" s="396"/>
      <c r="AF307" s="396"/>
      <c r="AG307" s="396"/>
      <c r="AH307" s="396"/>
      <c r="AI307" s="396"/>
      <c r="AJ307" s="396"/>
      <c r="AK307" s="396"/>
      <c r="AL307" s="397"/>
      <c r="AM307" s="398"/>
      <c r="AN307" s="398"/>
      <c r="AO307" s="398"/>
      <c r="AP307" s="398"/>
      <c r="AQ307" s="398"/>
      <c r="AR307" s="398"/>
      <c r="AS307" s="398"/>
      <c r="AT307" s="398"/>
      <c r="AU307" s="394"/>
      <c r="AV307" s="399"/>
      <c r="AW307" s="306"/>
      <c r="AX307" s="394"/>
      <c r="AY307" s="400"/>
      <c r="AZ307" s="336"/>
      <c r="BA307" s="336"/>
      <c r="BB307" s="336"/>
      <c r="BC307" s="336"/>
      <c r="BD307" s="336"/>
      <c r="BE307" s="401"/>
      <c r="BF307" s="341"/>
      <c r="BG307" s="341"/>
      <c r="BH307" s="402"/>
      <c r="BI307" s="403"/>
      <c r="BJ307" s="404"/>
      <c r="BK307" s="405"/>
      <c r="BL307" s="405"/>
      <c r="BM307" s="405"/>
      <c r="BN307" s="406"/>
    </row>
    <row r="308" ht="18.75" customHeight="1">
      <c r="A308" s="390" t="str">
        <f t="shared" si="3"/>
        <v/>
      </c>
      <c r="B308" s="391"/>
      <c r="C308" s="337"/>
      <c r="D308" s="337"/>
      <c r="E308" s="338" t="str">
        <f t="shared" si="8"/>
        <v/>
      </c>
      <c r="F308" s="392"/>
      <c r="G308" s="393"/>
      <c r="H308" s="341" t="str">
        <f t="array" ref="H308">IF(D308="","",XLOOKUP(D308,'Master Data'!K:K,'Master Data'!N:N,"Input in Master Data",0,1))</f>
        <v/>
      </c>
      <c r="I308" s="341" t="str">
        <f t="array" ref="I308">IF(D308="","",XLOOKUP(D308,'Master Data'!K:K,'Master Data'!O:O,"Input in Master Data",0,1))</f>
        <v/>
      </c>
      <c r="J308" s="341" t="str">
        <f t="array" ref="J308">if(V308="","",XLOOKUP(V308,Master[Company],Master[Blow],"Unknown",0,1))</f>
        <v/>
      </c>
      <c r="K308" s="341" t="str">
        <f t="array" ref="K308">if(V308="","",XLOOKUP(V308,Master[Company],Master[Pigging],"Unknown",0,1))</f>
        <v/>
      </c>
      <c r="L308" s="341" t="str">
        <f t="array" ref="L308">if(V308="","",XLOOKUP(V308,Master[Company],Master[Load Method],"Unknown",0,1))</f>
        <v/>
      </c>
      <c r="M308" s="341" t="str">
        <f t="array" ref="M308">if(V308="","",XLOOKUP(V308,Master[Company],Master[Line Distance],"Unknown",0,1))</f>
        <v/>
      </c>
      <c r="N308" s="394"/>
      <c r="O308" s="341"/>
      <c r="P308" s="336"/>
      <c r="Q308" s="341" t="str">
        <f t="array" ref="Q308">if(V308="","",XLOOKUP(V308,Master[Company],Master[Terms],"NA",0,1))</f>
        <v/>
      </c>
      <c r="R308" s="341" t="str">
        <f t="shared" si="9"/>
        <v/>
      </c>
      <c r="S308" s="341" t="str">
        <f t="array" ref="S308">if(V308="","",XLOOKUP(V308,Master[Company],Master[Group],"NA",0,1))</f>
        <v/>
      </c>
      <c r="T308" s="341" t="str">
        <f t="array" ref="T308">if(V308="","",XLOOKUP(V308,Master[Company],Master[Loading Location],"NA",0,1))</f>
        <v/>
      </c>
      <c r="U308" s="341" t="str">
        <f t="array" ref="U308">if(V308="","",XLOOKUP(V308,Master[Company],Master[Acronym],"NA",0,1))</f>
        <v/>
      </c>
      <c r="V308" s="336"/>
      <c r="W308" s="395"/>
      <c r="X308" s="395"/>
      <c r="Y308" s="336" t="str">
        <f t="shared" si="10"/>
        <v/>
      </c>
      <c r="Z308" s="341" t="str">
        <f t="shared" si="11"/>
        <v/>
      </c>
      <c r="AA308" s="336"/>
      <c r="AB308" s="341"/>
      <c r="AC308" s="341"/>
      <c r="AD308" s="394"/>
      <c r="AE308" s="396"/>
      <c r="AF308" s="396"/>
      <c r="AG308" s="396"/>
      <c r="AH308" s="396"/>
      <c r="AI308" s="396"/>
      <c r="AJ308" s="396"/>
      <c r="AK308" s="396"/>
      <c r="AL308" s="397"/>
      <c r="AM308" s="398"/>
      <c r="AN308" s="398"/>
      <c r="AO308" s="398"/>
      <c r="AP308" s="398"/>
      <c r="AQ308" s="398"/>
      <c r="AR308" s="398"/>
      <c r="AS308" s="398"/>
      <c r="AT308" s="398"/>
      <c r="AU308" s="394"/>
      <c r="AV308" s="399"/>
      <c r="AW308" s="306"/>
      <c r="AX308" s="394"/>
      <c r="AY308" s="400"/>
      <c r="AZ308" s="336"/>
      <c r="BA308" s="336"/>
      <c r="BB308" s="336"/>
      <c r="BC308" s="336"/>
      <c r="BD308" s="336"/>
      <c r="BE308" s="401"/>
      <c r="BF308" s="341"/>
      <c r="BG308" s="341"/>
      <c r="BH308" s="402"/>
      <c r="BI308" s="403"/>
      <c r="BJ308" s="404"/>
      <c r="BK308" s="405"/>
      <c r="BL308" s="405"/>
      <c r="BM308" s="405"/>
      <c r="BN308" s="406"/>
    </row>
    <row r="309" ht="18.75" customHeight="1">
      <c r="A309" s="390" t="str">
        <f t="shared" si="3"/>
        <v/>
      </c>
      <c r="B309" s="391"/>
      <c r="C309" s="337"/>
      <c r="D309" s="337"/>
      <c r="E309" s="338" t="str">
        <f t="shared" si="8"/>
        <v/>
      </c>
      <c r="F309" s="392"/>
      <c r="G309" s="393"/>
      <c r="H309" s="341" t="str">
        <f t="array" ref="H309">IF(D309="","",XLOOKUP(D309,'Master Data'!K:K,'Master Data'!N:N,"Input in Master Data",0,1))</f>
        <v/>
      </c>
      <c r="I309" s="341" t="str">
        <f t="array" ref="I309">IF(D309="","",XLOOKUP(D309,'Master Data'!K:K,'Master Data'!O:O,"Input in Master Data",0,1))</f>
        <v/>
      </c>
      <c r="J309" s="341" t="str">
        <f t="array" ref="J309">if(V309="","",XLOOKUP(V309,Master[Company],Master[Blow],"Unknown",0,1))</f>
        <v/>
      </c>
      <c r="K309" s="341" t="str">
        <f t="array" ref="K309">if(V309="","",XLOOKUP(V309,Master[Company],Master[Pigging],"Unknown",0,1))</f>
        <v/>
      </c>
      <c r="L309" s="341" t="str">
        <f t="array" ref="L309">if(V309="","",XLOOKUP(V309,Master[Company],Master[Load Method],"Unknown",0,1))</f>
        <v/>
      </c>
      <c r="M309" s="341" t="str">
        <f t="array" ref="M309">if(V309="","",XLOOKUP(V309,Master[Company],Master[Line Distance],"Unknown",0,1))</f>
        <v/>
      </c>
      <c r="N309" s="394"/>
      <c r="O309" s="341"/>
      <c r="P309" s="336"/>
      <c r="Q309" s="341" t="str">
        <f t="array" ref="Q309">if(V309="","",XLOOKUP(V309,Master[Company],Master[Terms],"NA",0,1))</f>
        <v/>
      </c>
      <c r="R309" s="341" t="str">
        <f t="shared" si="9"/>
        <v/>
      </c>
      <c r="S309" s="341" t="str">
        <f t="array" ref="S309">if(V309="","",XLOOKUP(V309,Master[Company],Master[Group],"NA",0,1))</f>
        <v/>
      </c>
      <c r="T309" s="341" t="str">
        <f t="array" ref="T309">if(V309="","",XLOOKUP(V309,Master[Company],Master[Loading Location],"NA",0,1))</f>
        <v/>
      </c>
      <c r="U309" s="341" t="str">
        <f t="array" ref="U309">if(V309="","",XLOOKUP(V309,Master[Company],Master[Acronym],"NA",0,1))</f>
        <v/>
      </c>
      <c r="V309" s="336"/>
      <c r="W309" s="395"/>
      <c r="X309" s="395"/>
      <c r="Y309" s="336" t="str">
        <f t="shared" si="10"/>
        <v/>
      </c>
      <c r="Z309" s="341" t="str">
        <f t="shared" si="11"/>
        <v/>
      </c>
      <c r="AA309" s="336"/>
      <c r="AB309" s="341"/>
      <c r="AC309" s="341"/>
      <c r="AD309" s="394"/>
      <c r="AE309" s="396"/>
      <c r="AF309" s="396"/>
      <c r="AG309" s="396"/>
      <c r="AH309" s="396"/>
      <c r="AI309" s="396"/>
      <c r="AJ309" s="396"/>
      <c r="AK309" s="396"/>
      <c r="AL309" s="397"/>
      <c r="AM309" s="398"/>
      <c r="AN309" s="398"/>
      <c r="AO309" s="398"/>
      <c r="AP309" s="398"/>
      <c r="AQ309" s="398"/>
      <c r="AR309" s="398"/>
      <c r="AS309" s="398"/>
      <c r="AT309" s="398"/>
      <c r="AU309" s="394"/>
      <c r="AV309" s="399"/>
      <c r="AW309" s="306"/>
      <c r="AX309" s="394"/>
      <c r="AY309" s="400"/>
      <c r="AZ309" s="336"/>
      <c r="BA309" s="336"/>
      <c r="BB309" s="336"/>
      <c r="BC309" s="336"/>
      <c r="BD309" s="336"/>
      <c r="BE309" s="401"/>
      <c r="BF309" s="341"/>
      <c r="BG309" s="341"/>
      <c r="BH309" s="402"/>
      <c r="BI309" s="403"/>
      <c r="BJ309" s="404"/>
      <c r="BK309" s="405"/>
      <c r="BL309" s="405"/>
      <c r="BM309" s="405"/>
      <c r="BN309" s="406"/>
    </row>
    <row r="310" ht="18.75" customHeight="1">
      <c r="A310" s="390" t="str">
        <f t="shared" si="3"/>
        <v/>
      </c>
      <c r="B310" s="391"/>
      <c r="C310" s="337"/>
      <c r="D310" s="337"/>
      <c r="E310" s="338" t="str">
        <f t="shared" si="8"/>
        <v/>
      </c>
      <c r="F310" s="392"/>
      <c r="G310" s="393"/>
      <c r="H310" s="341" t="str">
        <f t="array" ref="H310">IF(D310="","",XLOOKUP(D310,'Master Data'!K:K,'Master Data'!N:N,"Input in Master Data",0,1))</f>
        <v/>
      </c>
      <c r="I310" s="341" t="str">
        <f t="array" ref="I310">IF(D310="","",XLOOKUP(D310,'Master Data'!K:K,'Master Data'!O:O,"Input in Master Data",0,1))</f>
        <v/>
      </c>
      <c r="J310" s="341" t="str">
        <f t="array" ref="J310">if(V310="","",XLOOKUP(V310,Master[Company],Master[Blow],"Unknown",0,1))</f>
        <v/>
      </c>
      <c r="K310" s="341" t="str">
        <f t="array" ref="K310">if(V310="","",XLOOKUP(V310,Master[Company],Master[Pigging],"Unknown",0,1))</f>
        <v/>
      </c>
      <c r="L310" s="341" t="str">
        <f t="array" ref="L310">if(V310="","",XLOOKUP(V310,Master[Company],Master[Load Method],"Unknown",0,1))</f>
        <v/>
      </c>
      <c r="M310" s="341" t="str">
        <f t="array" ref="M310">if(V310="","",XLOOKUP(V310,Master[Company],Master[Line Distance],"Unknown",0,1))</f>
        <v/>
      </c>
      <c r="N310" s="394"/>
      <c r="O310" s="341"/>
      <c r="P310" s="336"/>
      <c r="Q310" s="341" t="str">
        <f t="array" ref="Q310">if(V310="","",XLOOKUP(V310,Master[Company],Master[Terms],"NA",0,1))</f>
        <v/>
      </c>
      <c r="R310" s="341" t="str">
        <f t="shared" si="9"/>
        <v/>
      </c>
      <c r="S310" s="341" t="str">
        <f t="array" ref="S310">if(V310="","",XLOOKUP(V310,Master[Company],Master[Group],"NA",0,1))</f>
        <v/>
      </c>
      <c r="T310" s="341" t="str">
        <f t="array" ref="T310">if(V310="","",XLOOKUP(V310,Master[Company],Master[Loading Location],"NA",0,1))</f>
        <v/>
      </c>
      <c r="U310" s="341" t="str">
        <f t="array" ref="U310">if(V310="","",XLOOKUP(V310,Master[Company],Master[Acronym],"NA",0,1))</f>
        <v/>
      </c>
      <c r="V310" s="336"/>
      <c r="W310" s="395"/>
      <c r="X310" s="395"/>
      <c r="Y310" s="336" t="str">
        <f t="shared" si="10"/>
        <v/>
      </c>
      <c r="Z310" s="341" t="str">
        <f t="shared" si="11"/>
        <v/>
      </c>
      <c r="AA310" s="336"/>
      <c r="AB310" s="341"/>
      <c r="AC310" s="341"/>
      <c r="AD310" s="394"/>
      <c r="AE310" s="396"/>
      <c r="AF310" s="396"/>
      <c r="AG310" s="396"/>
      <c r="AH310" s="396"/>
      <c r="AI310" s="396"/>
      <c r="AJ310" s="396"/>
      <c r="AK310" s="396"/>
      <c r="AL310" s="397"/>
      <c r="AM310" s="398"/>
      <c r="AN310" s="398"/>
      <c r="AO310" s="398"/>
      <c r="AP310" s="398"/>
      <c r="AQ310" s="398"/>
      <c r="AR310" s="398"/>
      <c r="AS310" s="398"/>
      <c r="AT310" s="398"/>
      <c r="AU310" s="394"/>
      <c r="AV310" s="399"/>
      <c r="AW310" s="306"/>
      <c r="AX310" s="394"/>
      <c r="AY310" s="400"/>
      <c r="AZ310" s="336"/>
      <c r="BA310" s="336"/>
      <c r="BB310" s="336"/>
      <c r="BC310" s="336"/>
      <c r="BD310" s="336"/>
      <c r="BE310" s="401"/>
      <c r="BF310" s="341"/>
      <c r="BG310" s="341"/>
      <c r="BH310" s="402"/>
      <c r="BI310" s="403"/>
      <c r="BJ310" s="404"/>
      <c r="BK310" s="405"/>
      <c r="BL310" s="405"/>
      <c r="BM310" s="405"/>
      <c r="BN310" s="406"/>
    </row>
    <row r="311" ht="18.75" customHeight="1">
      <c r="A311" s="390" t="str">
        <f t="shared" si="3"/>
        <v/>
      </c>
      <c r="B311" s="391"/>
      <c r="C311" s="337"/>
      <c r="D311" s="337"/>
      <c r="E311" s="338" t="str">
        <f t="shared" si="8"/>
        <v/>
      </c>
      <c r="F311" s="392"/>
      <c r="G311" s="393"/>
      <c r="H311" s="341" t="str">
        <f t="array" ref="H311">IF(D311="","",XLOOKUP(D311,'Master Data'!K:K,'Master Data'!N:N,"Input in Master Data",0,1))</f>
        <v/>
      </c>
      <c r="I311" s="341" t="str">
        <f t="array" ref="I311">IF(D311="","",XLOOKUP(D311,'Master Data'!K:K,'Master Data'!O:O,"Input in Master Data",0,1))</f>
        <v/>
      </c>
      <c r="J311" s="341" t="str">
        <f t="array" ref="J311">if(V311="","",XLOOKUP(V311,Master[Company],Master[Blow],"Unknown",0,1))</f>
        <v/>
      </c>
      <c r="K311" s="341" t="str">
        <f t="array" ref="K311">if(V311="","",XLOOKUP(V311,Master[Company],Master[Pigging],"Unknown",0,1))</f>
        <v/>
      </c>
      <c r="L311" s="341" t="str">
        <f t="array" ref="L311">if(V311="","",XLOOKUP(V311,Master[Company],Master[Load Method],"Unknown",0,1))</f>
        <v/>
      </c>
      <c r="M311" s="341" t="str">
        <f t="array" ref="M311">if(V311="","",XLOOKUP(V311,Master[Company],Master[Line Distance],"Unknown",0,1))</f>
        <v/>
      </c>
      <c r="N311" s="394"/>
      <c r="O311" s="341"/>
      <c r="P311" s="336"/>
      <c r="Q311" s="341" t="str">
        <f t="array" ref="Q311">if(V311="","",XLOOKUP(V311,Master[Company],Master[Terms],"NA",0,1))</f>
        <v/>
      </c>
      <c r="R311" s="341" t="str">
        <f t="shared" si="9"/>
        <v/>
      </c>
      <c r="S311" s="341" t="str">
        <f t="array" ref="S311">if(V311="","",XLOOKUP(V311,Master[Company],Master[Group],"NA",0,1))</f>
        <v/>
      </c>
      <c r="T311" s="341" t="str">
        <f t="array" ref="T311">if(V311="","",XLOOKUP(V311,Master[Company],Master[Loading Location],"NA",0,1))</f>
        <v/>
      </c>
      <c r="U311" s="341" t="str">
        <f t="array" ref="U311">if(V311="","",XLOOKUP(V311,Master[Company],Master[Acronym],"NA",0,1))</f>
        <v/>
      </c>
      <c r="V311" s="336"/>
      <c r="W311" s="395"/>
      <c r="X311" s="395"/>
      <c r="Y311" s="336" t="str">
        <f t="shared" si="10"/>
        <v/>
      </c>
      <c r="Z311" s="341" t="str">
        <f t="shared" si="11"/>
        <v/>
      </c>
      <c r="AA311" s="336"/>
      <c r="AB311" s="341"/>
      <c r="AC311" s="341"/>
      <c r="AD311" s="394"/>
      <c r="AE311" s="396"/>
      <c r="AF311" s="396"/>
      <c r="AG311" s="396"/>
      <c r="AH311" s="396"/>
      <c r="AI311" s="396"/>
      <c r="AJ311" s="396"/>
      <c r="AK311" s="396"/>
      <c r="AL311" s="397"/>
      <c r="AM311" s="398"/>
      <c r="AN311" s="398"/>
      <c r="AO311" s="398"/>
      <c r="AP311" s="398"/>
      <c r="AQ311" s="398"/>
      <c r="AR311" s="398"/>
      <c r="AS311" s="398"/>
      <c r="AT311" s="398"/>
      <c r="AU311" s="394"/>
      <c r="AV311" s="399"/>
      <c r="AW311" s="306"/>
      <c r="AX311" s="394"/>
      <c r="AY311" s="400"/>
      <c r="AZ311" s="336"/>
      <c r="BA311" s="336"/>
      <c r="BB311" s="336"/>
      <c r="BC311" s="336"/>
      <c r="BD311" s="336"/>
      <c r="BE311" s="401"/>
      <c r="BF311" s="341"/>
      <c r="BG311" s="341"/>
      <c r="BH311" s="402"/>
      <c r="BI311" s="403"/>
      <c r="BJ311" s="404"/>
      <c r="BK311" s="405"/>
      <c r="BL311" s="405"/>
      <c r="BM311" s="405"/>
      <c r="BN311" s="406"/>
    </row>
    <row r="312" ht="18.75" customHeight="1">
      <c r="A312" s="390" t="str">
        <f t="shared" si="3"/>
        <v/>
      </c>
      <c r="B312" s="391"/>
      <c r="C312" s="337"/>
      <c r="D312" s="337"/>
      <c r="E312" s="338" t="str">
        <f t="shared" si="8"/>
        <v/>
      </c>
      <c r="F312" s="392"/>
      <c r="G312" s="393"/>
      <c r="H312" s="341" t="str">
        <f t="array" ref="H312">IF(D312="","",XLOOKUP(D312,'Master Data'!K:K,'Master Data'!N:N,"Input in Master Data",0,1))</f>
        <v/>
      </c>
      <c r="I312" s="341" t="str">
        <f t="array" ref="I312">IF(D312="","",XLOOKUP(D312,'Master Data'!K:K,'Master Data'!O:O,"Input in Master Data",0,1))</f>
        <v/>
      </c>
      <c r="J312" s="341" t="str">
        <f t="array" ref="J312">if(V312="","",XLOOKUP(V312,Master[Company],Master[Blow],"Unknown",0,1))</f>
        <v/>
      </c>
      <c r="K312" s="341" t="str">
        <f t="array" ref="K312">if(V312="","",XLOOKUP(V312,Master[Company],Master[Pigging],"Unknown",0,1))</f>
        <v/>
      </c>
      <c r="L312" s="341" t="str">
        <f t="array" ref="L312">if(V312="","",XLOOKUP(V312,Master[Company],Master[Load Method],"Unknown",0,1))</f>
        <v/>
      </c>
      <c r="M312" s="341" t="str">
        <f t="array" ref="M312">if(V312="","",XLOOKUP(V312,Master[Company],Master[Line Distance],"Unknown",0,1))</f>
        <v/>
      </c>
      <c r="N312" s="394"/>
      <c r="O312" s="341"/>
      <c r="P312" s="336"/>
      <c r="Q312" s="341" t="str">
        <f t="array" ref="Q312">if(V312="","",XLOOKUP(V312,Master[Company],Master[Terms],"NA",0,1))</f>
        <v/>
      </c>
      <c r="R312" s="341" t="str">
        <f t="shared" si="9"/>
        <v/>
      </c>
      <c r="S312" s="341" t="str">
        <f t="array" ref="S312">if(V312="","",XLOOKUP(V312,Master[Company],Master[Group],"NA",0,1))</f>
        <v/>
      </c>
      <c r="T312" s="341" t="str">
        <f t="array" ref="T312">if(V312="","",XLOOKUP(V312,Master[Company],Master[Loading Location],"NA",0,1))</f>
        <v/>
      </c>
      <c r="U312" s="341" t="str">
        <f t="array" ref="U312">if(V312="","",XLOOKUP(V312,Master[Company],Master[Acronym],"NA",0,1))</f>
        <v/>
      </c>
      <c r="V312" s="336"/>
      <c r="W312" s="395"/>
      <c r="X312" s="395"/>
      <c r="Y312" s="336" t="str">
        <f t="shared" si="10"/>
        <v/>
      </c>
      <c r="Z312" s="341" t="str">
        <f t="shared" si="11"/>
        <v/>
      </c>
      <c r="AA312" s="336"/>
      <c r="AB312" s="341"/>
      <c r="AC312" s="341"/>
      <c r="AD312" s="394"/>
      <c r="AE312" s="396"/>
      <c r="AF312" s="396"/>
      <c r="AG312" s="396"/>
      <c r="AH312" s="396"/>
      <c r="AI312" s="396"/>
      <c r="AJ312" s="396"/>
      <c r="AK312" s="396"/>
      <c r="AL312" s="397"/>
      <c r="AM312" s="398"/>
      <c r="AN312" s="398"/>
      <c r="AO312" s="398"/>
      <c r="AP312" s="398"/>
      <c r="AQ312" s="398"/>
      <c r="AR312" s="398"/>
      <c r="AS312" s="398"/>
      <c r="AT312" s="398"/>
      <c r="AU312" s="394"/>
      <c r="AV312" s="399"/>
      <c r="AW312" s="306"/>
      <c r="AX312" s="394"/>
      <c r="AY312" s="400"/>
      <c r="AZ312" s="336"/>
      <c r="BA312" s="336"/>
      <c r="BB312" s="336"/>
      <c r="BC312" s="336"/>
      <c r="BD312" s="336"/>
      <c r="BE312" s="401"/>
      <c r="BF312" s="341"/>
      <c r="BG312" s="341"/>
      <c r="BH312" s="402"/>
      <c r="BI312" s="403"/>
      <c r="BJ312" s="404"/>
      <c r="BK312" s="405"/>
      <c r="BL312" s="405"/>
      <c r="BM312" s="405"/>
      <c r="BN312" s="406"/>
    </row>
    <row r="313" ht="18.75" customHeight="1">
      <c r="A313" s="390" t="str">
        <f t="shared" si="3"/>
        <v/>
      </c>
      <c r="B313" s="391"/>
      <c r="C313" s="337"/>
      <c r="D313" s="337"/>
      <c r="E313" s="338" t="str">
        <f t="shared" si="8"/>
        <v/>
      </c>
      <c r="F313" s="392"/>
      <c r="G313" s="393"/>
      <c r="H313" s="341" t="str">
        <f t="array" ref="H313">IF(D313="","",XLOOKUP(D313,'Master Data'!K:K,'Master Data'!N:N,"Input in Master Data",0,1))</f>
        <v/>
      </c>
      <c r="I313" s="341" t="str">
        <f t="array" ref="I313">IF(D313="","",XLOOKUP(D313,'Master Data'!K:K,'Master Data'!O:O,"Input in Master Data",0,1))</f>
        <v/>
      </c>
      <c r="J313" s="341" t="str">
        <f t="array" ref="J313">if(V313="","",XLOOKUP(V313,Master[Company],Master[Blow],"Unknown",0,1))</f>
        <v/>
      </c>
      <c r="K313" s="341" t="str">
        <f t="array" ref="K313">if(V313="","",XLOOKUP(V313,Master[Company],Master[Pigging],"Unknown",0,1))</f>
        <v/>
      </c>
      <c r="L313" s="341" t="str">
        <f t="array" ref="L313">if(V313="","",XLOOKUP(V313,Master[Company],Master[Load Method],"Unknown",0,1))</f>
        <v/>
      </c>
      <c r="M313" s="341" t="str">
        <f t="array" ref="M313">if(V313="","",XLOOKUP(V313,Master[Company],Master[Line Distance],"Unknown",0,1))</f>
        <v/>
      </c>
      <c r="N313" s="394"/>
      <c r="O313" s="341"/>
      <c r="P313" s="336"/>
      <c r="Q313" s="341" t="str">
        <f t="array" ref="Q313">if(V313="","",XLOOKUP(V313,Master[Company],Master[Terms],"NA",0,1))</f>
        <v/>
      </c>
      <c r="R313" s="341" t="str">
        <f t="shared" si="9"/>
        <v/>
      </c>
      <c r="S313" s="341" t="str">
        <f t="array" ref="S313">if(V313="","",XLOOKUP(V313,Master[Company],Master[Group],"NA",0,1))</f>
        <v/>
      </c>
      <c r="T313" s="341" t="str">
        <f t="array" ref="T313">if(V313="","",XLOOKUP(V313,Master[Company],Master[Loading Location],"NA",0,1))</f>
        <v/>
      </c>
      <c r="U313" s="341" t="str">
        <f t="array" ref="U313">if(V313="","",XLOOKUP(V313,Master[Company],Master[Acronym],"NA",0,1))</f>
        <v/>
      </c>
      <c r="V313" s="336"/>
      <c r="W313" s="395"/>
      <c r="X313" s="395"/>
      <c r="Y313" s="336" t="str">
        <f t="shared" si="10"/>
        <v/>
      </c>
      <c r="Z313" s="341" t="str">
        <f t="shared" si="11"/>
        <v/>
      </c>
      <c r="AA313" s="336"/>
      <c r="AB313" s="341"/>
      <c r="AC313" s="341"/>
      <c r="AD313" s="394"/>
      <c r="AE313" s="396"/>
      <c r="AF313" s="396"/>
      <c r="AG313" s="396"/>
      <c r="AH313" s="396"/>
      <c r="AI313" s="396"/>
      <c r="AJ313" s="396"/>
      <c r="AK313" s="396"/>
      <c r="AL313" s="397"/>
      <c r="AM313" s="398"/>
      <c r="AN313" s="398"/>
      <c r="AO313" s="398"/>
      <c r="AP313" s="398"/>
      <c r="AQ313" s="398"/>
      <c r="AR313" s="398"/>
      <c r="AS313" s="398"/>
      <c r="AT313" s="398"/>
      <c r="AU313" s="394"/>
      <c r="AV313" s="399"/>
      <c r="AW313" s="306"/>
      <c r="AX313" s="394"/>
      <c r="AY313" s="400"/>
      <c r="AZ313" s="336"/>
      <c r="BA313" s="336"/>
      <c r="BB313" s="336"/>
      <c r="BC313" s="336"/>
      <c r="BD313" s="336"/>
      <c r="BE313" s="401"/>
      <c r="BF313" s="341"/>
      <c r="BG313" s="341"/>
      <c r="BH313" s="402"/>
      <c r="BI313" s="403"/>
      <c r="BJ313" s="404"/>
      <c r="BK313" s="405"/>
      <c r="BL313" s="405"/>
      <c r="BM313" s="405"/>
      <c r="BN313" s="406"/>
    </row>
    <row r="314" ht="18.75" customHeight="1">
      <c r="A314" s="390" t="str">
        <f t="shared" si="3"/>
        <v/>
      </c>
      <c r="B314" s="391"/>
      <c r="C314" s="337"/>
      <c r="D314" s="337"/>
      <c r="E314" s="338" t="str">
        <f t="shared" si="8"/>
        <v/>
      </c>
      <c r="F314" s="392"/>
      <c r="G314" s="393"/>
      <c r="H314" s="341" t="str">
        <f t="array" ref="H314">IF(D314="","",XLOOKUP(D314,'Master Data'!K:K,'Master Data'!N:N,"Input in Master Data",0,1))</f>
        <v/>
      </c>
      <c r="I314" s="341" t="str">
        <f t="array" ref="I314">IF(D314="","",XLOOKUP(D314,'Master Data'!K:K,'Master Data'!O:O,"Input in Master Data",0,1))</f>
        <v/>
      </c>
      <c r="J314" s="341" t="str">
        <f t="array" ref="J314">if(V314="","",XLOOKUP(V314,Master[Company],Master[Blow],"Unknown",0,1))</f>
        <v/>
      </c>
      <c r="K314" s="341" t="str">
        <f t="array" ref="K314">if(V314="","",XLOOKUP(V314,Master[Company],Master[Pigging],"Unknown",0,1))</f>
        <v/>
      </c>
      <c r="L314" s="341" t="str">
        <f t="array" ref="L314">if(V314="","",XLOOKUP(V314,Master[Company],Master[Load Method],"Unknown",0,1))</f>
        <v/>
      </c>
      <c r="M314" s="341" t="str">
        <f t="array" ref="M314">if(V314="","",XLOOKUP(V314,Master[Company],Master[Line Distance],"Unknown",0,1))</f>
        <v/>
      </c>
      <c r="N314" s="394"/>
      <c r="O314" s="341"/>
      <c r="P314" s="336"/>
      <c r="Q314" s="341" t="str">
        <f t="array" ref="Q314">if(V314="","",XLOOKUP(V314,Master[Company],Master[Terms],"NA",0,1))</f>
        <v/>
      </c>
      <c r="R314" s="341" t="str">
        <f t="shared" si="9"/>
        <v/>
      </c>
      <c r="S314" s="341" t="str">
        <f t="array" ref="S314">if(V314="","",XLOOKUP(V314,Master[Company],Master[Group],"NA",0,1))</f>
        <v/>
      </c>
      <c r="T314" s="341" t="str">
        <f t="array" ref="T314">if(V314="","",XLOOKUP(V314,Master[Company],Master[Loading Location],"NA",0,1))</f>
        <v/>
      </c>
      <c r="U314" s="341" t="str">
        <f t="array" ref="U314">if(V314="","",XLOOKUP(V314,Master[Company],Master[Acronym],"NA",0,1))</f>
        <v/>
      </c>
      <c r="V314" s="336"/>
      <c r="W314" s="395"/>
      <c r="X314" s="395"/>
      <c r="Y314" s="336" t="str">
        <f t="shared" si="10"/>
        <v/>
      </c>
      <c r="Z314" s="341" t="str">
        <f t="shared" si="11"/>
        <v/>
      </c>
      <c r="AA314" s="336"/>
      <c r="AB314" s="341"/>
      <c r="AC314" s="341"/>
      <c r="AD314" s="394"/>
      <c r="AE314" s="396"/>
      <c r="AF314" s="396"/>
      <c r="AG314" s="396"/>
      <c r="AH314" s="396"/>
      <c r="AI314" s="396"/>
      <c r="AJ314" s="396"/>
      <c r="AK314" s="396"/>
      <c r="AL314" s="397"/>
      <c r="AM314" s="398"/>
      <c r="AN314" s="398"/>
      <c r="AO314" s="398"/>
      <c r="AP314" s="398"/>
      <c r="AQ314" s="398"/>
      <c r="AR314" s="398"/>
      <c r="AS314" s="398"/>
      <c r="AT314" s="398"/>
      <c r="AU314" s="394"/>
      <c r="AV314" s="399"/>
      <c r="AW314" s="306"/>
      <c r="AX314" s="394"/>
      <c r="AY314" s="400"/>
      <c r="AZ314" s="336"/>
      <c r="BA314" s="336"/>
      <c r="BB314" s="336"/>
      <c r="BC314" s="336"/>
      <c r="BD314" s="336"/>
      <c r="BE314" s="401"/>
      <c r="BF314" s="341"/>
      <c r="BG314" s="341"/>
      <c r="BH314" s="402"/>
      <c r="BI314" s="403"/>
      <c r="BJ314" s="404"/>
      <c r="BK314" s="405"/>
      <c r="BL314" s="405"/>
      <c r="BM314" s="405"/>
      <c r="BN314" s="406"/>
    </row>
    <row r="315" ht="18.75" customHeight="1">
      <c r="A315" s="390" t="str">
        <f t="shared" si="3"/>
        <v/>
      </c>
      <c r="B315" s="391"/>
      <c r="C315" s="337"/>
      <c r="D315" s="337"/>
      <c r="E315" s="338" t="str">
        <f t="shared" si="8"/>
        <v/>
      </c>
      <c r="F315" s="392"/>
      <c r="G315" s="393"/>
      <c r="H315" s="341" t="str">
        <f t="array" ref="H315">IF(D315="","",XLOOKUP(D315,'Master Data'!K:K,'Master Data'!N:N,"Input in Master Data",0,1))</f>
        <v/>
      </c>
      <c r="I315" s="341" t="str">
        <f t="array" ref="I315">IF(D315="","",XLOOKUP(D315,'Master Data'!K:K,'Master Data'!O:O,"Input in Master Data",0,1))</f>
        <v/>
      </c>
      <c r="J315" s="341" t="str">
        <f t="array" ref="J315">if(V315="","",XLOOKUP(V315,Master[Company],Master[Blow],"Unknown",0,1))</f>
        <v/>
      </c>
      <c r="K315" s="341" t="str">
        <f t="array" ref="K315">if(V315="","",XLOOKUP(V315,Master[Company],Master[Pigging],"Unknown",0,1))</f>
        <v/>
      </c>
      <c r="L315" s="341" t="str">
        <f t="array" ref="L315">if(V315="","",XLOOKUP(V315,Master[Company],Master[Load Method],"Unknown",0,1))</f>
        <v/>
      </c>
      <c r="M315" s="341" t="str">
        <f t="array" ref="M315">if(V315="","",XLOOKUP(V315,Master[Company],Master[Line Distance],"Unknown",0,1))</f>
        <v/>
      </c>
      <c r="N315" s="394"/>
      <c r="O315" s="341"/>
      <c r="P315" s="336"/>
      <c r="Q315" s="341" t="str">
        <f t="array" ref="Q315">if(V315="","",XLOOKUP(V315,Master[Company],Master[Terms],"NA",0,1))</f>
        <v/>
      </c>
      <c r="R315" s="341" t="str">
        <f t="shared" si="9"/>
        <v/>
      </c>
      <c r="S315" s="341" t="str">
        <f t="array" ref="S315">if(V315="","",XLOOKUP(V315,Master[Company],Master[Group],"NA",0,1))</f>
        <v/>
      </c>
      <c r="T315" s="341" t="str">
        <f t="array" ref="T315">if(V315="","",XLOOKUP(V315,Master[Company],Master[Loading Location],"NA",0,1))</f>
        <v/>
      </c>
      <c r="U315" s="341" t="str">
        <f t="array" ref="U315">if(V315="","",XLOOKUP(V315,Master[Company],Master[Acronym],"NA",0,1))</f>
        <v/>
      </c>
      <c r="V315" s="336"/>
      <c r="W315" s="395"/>
      <c r="X315" s="395"/>
      <c r="Y315" s="336" t="str">
        <f t="shared" si="10"/>
        <v/>
      </c>
      <c r="Z315" s="341" t="str">
        <f t="shared" si="11"/>
        <v/>
      </c>
      <c r="AA315" s="336"/>
      <c r="AB315" s="341"/>
      <c r="AC315" s="341"/>
      <c r="AD315" s="394"/>
      <c r="AE315" s="396"/>
      <c r="AF315" s="396"/>
      <c r="AG315" s="396"/>
      <c r="AH315" s="396"/>
      <c r="AI315" s="396"/>
      <c r="AJ315" s="396"/>
      <c r="AK315" s="396"/>
      <c r="AL315" s="397"/>
      <c r="AM315" s="398"/>
      <c r="AN315" s="398"/>
      <c r="AO315" s="398"/>
      <c r="AP315" s="398"/>
      <c r="AQ315" s="398"/>
      <c r="AR315" s="398"/>
      <c r="AS315" s="398"/>
      <c r="AT315" s="398"/>
      <c r="AU315" s="394"/>
      <c r="AV315" s="399"/>
      <c r="AW315" s="306"/>
      <c r="AX315" s="394"/>
      <c r="AY315" s="400"/>
      <c r="AZ315" s="336"/>
      <c r="BA315" s="336"/>
      <c r="BB315" s="336"/>
      <c r="BC315" s="336"/>
      <c r="BD315" s="336"/>
      <c r="BE315" s="401"/>
      <c r="BF315" s="341"/>
      <c r="BG315" s="341"/>
      <c r="BH315" s="402"/>
      <c r="BI315" s="403"/>
      <c r="BJ315" s="404"/>
      <c r="BK315" s="405"/>
      <c r="BL315" s="405"/>
      <c r="BM315" s="405"/>
      <c r="BN315" s="406"/>
    </row>
    <row r="316" ht="18.75" customHeight="1">
      <c r="A316" s="390" t="str">
        <f t="shared" si="3"/>
        <v/>
      </c>
      <c r="B316" s="391"/>
      <c r="C316" s="337"/>
      <c r="D316" s="337"/>
      <c r="E316" s="338" t="str">
        <f t="shared" si="8"/>
        <v/>
      </c>
      <c r="F316" s="392"/>
      <c r="G316" s="393"/>
      <c r="H316" s="341" t="str">
        <f t="array" ref="H316">IF(D316="","",XLOOKUP(D316,'Master Data'!K:K,'Master Data'!N:N,"Input in Master Data",0,1))</f>
        <v/>
      </c>
      <c r="I316" s="341" t="str">
        <f t="array" ref="I316">IF(D316="","",XLOOKUP(D316,'Master Data'!K:K,'Master Data'!O:O,"Input in Master Data",0,1))</f>
        <v/>
      </c>
      <c r="J316" s="341" t="str">
        <f t="array" ref="J316">if(V316="","",XLOOKUP(V316,Master[Company],Master[Blow],"Unknown",0,1))</f>
        <v/>
      </c>
      <c r="K316" s="341" t="str">
        <f t="array" ref="K316">if(V316="","",XLOOKUP(V316,Master[Company],Master[Pigging],"Unknown",0,1))</f>
        <v/>
      </c>
      <c r="L316" s="341" t="str">
        <f t="array" ref="L316">if(V316="","",XLOOKUP(V316,Master[Company],Master[Load Method],"Unknown",0,1))</f>
        <v/>
      </c>
      <c r="M316" s="341" t="str">
        <f t="array" ref="M316">if(V316="","",XLOOKUP(V316,Master[Company],Master[Line Distance],"Unknown",0,1))</f>
        <v/>
      </c>
      <c r="N316" s="394"/>
      <c r="O316" s="341"/>
      <c r="P316" s="336"/>
      <c r="Q316" s="341" t="str">
        <f t="array" ref="Q316">if(V316="","",XLOOKUP(V316,Master[Company],Master[Terms],"NA",0,1))</f>
        <v/>
      </c>
      <c r="R316" s="341" t="str">
        <f t="shared" si="9"/>
        <v/>
      </c>
      <c r="S316" s="341" t="str">
        <f t="array" ref="S316">if(V316="","",XLOOKUP(V316,Master[Company],Master[Group],"NA",0,1))</f>
        <v/>
      </c>
      <c r="T316" s="341" t="str">
        <f t="array" ref="T316">if(V316="","",XLOOKUP(V316,Master[Company],Master[Loading Location],"NA",0,1))</f>
        <v/>
      </c>
      <c r="U316" s="341" t="str">
        <f t="array" ref="U316">if(V316="","",XLOOKUP(V316,Master[Company],Master[Acronym],"NA",0,1))</f>
        <v/>
      </c>
      <c r="V316" s="336"/>
      <c r="W316" s="395"/>
      <c r="X316" s="395"/>
      <c r="Y316" s="336" t="str">
        <f t="shared" si="10"/>
        <v/>
      </c>
      <c r="Z316" s="341" t="str">
        <f t="shared" si="11"/>
        <v/>
      </c>
      <c r="AA316" s="336"/>
      <c r="AB316" s="341"/>
      <c r="AC316" s="341"/>
      <c r="AD316" s="394"/>
      <c r="AE316" s="396"/>
      <c r="AF316" s="396"/>
      <c r="AG316" s="396"/>
      <c r="AH316" s="396"/>
      <c r="AI316" s="396"/>
      <c r="AJ316" s="396"/>
      <c r="AK316" s="396"/>
      <c r="AL316" s="397"/>
      <c r="AM316" s="398"/>
      <c r="AN316" s="398"/>
      <c r="AO316" s="398"/>
      <c r="AP316" s="398"/>
      <c r="AQ316" s="398"/>
      <c r="AR316" s="398"/>
      <c r="AS316" s="398"/>
      <c r="AT316" s="398"/>
      <c r="AU316" s="394"/>
      <c r="AV316" s="399"/>
      <c r="AW316" s="306"/>
      <c r="AX316" s="394"/>
      <c r="AY316" s="400"/>
      <c r="AZ316" s="336"/>
      <c r="BA316" s="336"/>
      <c r="BB316" s="336"/>
      <c r="BC316" s="336"/>
      <c r="BD316" s="336"/>
      <c r="BE316" s="401"/>
      <c r="BF316" s="341"/>
      <c r="BG316" s="341"/>
      <c r="BH316" s="402"/>
      <c r="BI316" s="403"/>
      <c r="BJ316" s="404"/>
      <c r="BK316" s="405"/>
      <c r="BL316" s="405"/>
      <c r="BM316" s="405"/>
      <c r="BN316" s="406"/>
    </row>
    <row r="317" ht="18.75" customHeight="1">
      <c r="A317" s="390" t="str">
        <f t="shared" si="3"/>
        <v/>
      </c>
      <c r="B317" s="391"/>
      <c r="C317" s="337"/>
      <c r="D317" s="337"/>
      <c r="E317" s="338" t="str">
        <f t="shared" si="8"/>
        <v/>
      </c>
      <c r="F317" s="392"/>
      <c r="G317" s="393"/>
      <c r="H317" s="341" t="str">
        <f t="array" ref="H317">IF(D317="","",XLOOKUP(D317,'Master Data'!K:K,'Master Data'!N:N,"Input in Master Data",0,1))</f>
        <v/>
      </c>
      <c r="I317" s="341" t="str">
        <f t="array" ref="I317">IF(D317="","",XLOOKUP(D317,'Master Data'!K:K,'Master Data'!O:O,"Input in Master Data",0,1))</f>
        <v/>
      </c>
      <c r="J317" s="341" t="str">
        <f t="array" ref="J317">if(V317="","",XLOOKUP(V317,Master[Company],Master[Blow],"Unknown",0,1))</f>
        <v/>
      </c>
      <c r="K317" s="341" t="str">
        <f t="array" ref="K317">if(V317="","",XLOOKUP(V317,Master[Company],Master[Pigging],"Unknown",0,1))</f>
        <v/>
      </c>
      <c r="L317" s="341" t="str">
        <f t="array" ref="L317">if(V317="","",XLOOKUP(V317,Master[Company],Master[Load Method],"Unknown",0,1))</f>
        <v/>
      </c>
      <c r="M317" s="341" t="str">
        <f t="array" ref="M317">if(V317="","",XLOOKUP(V317,Master[Company],Master[Line Distance],"Unknown",0,1))</f>
        <v/>
      </c>
      <c r="N317" s="394"/>
      <c r="O317" s="341"/>
      <c r="P317" s="336"/>
      <c r="Q317" s="341" t="str">
        <f t="array" ref="Q317">if(V317="","",XLOOKUP(V317,Master[Company],Master[Terms],"NA",0,1))</f>
        <v/>
      </c>
      <c r="R317" s="341" t="str">
        <f t="shared" si="9"/>
        <v/>
      </c>
      <c r="S317" s="341" t="str">
        <f t="array" ref="S317">if(V317="","",XLOOKUP(V317,Master[Company],Master[Group],"NA",0,1))</f>
        <v/>
      </c>
      <c r="T317" s="341" t="str">
        <f t="array" ref="T317">if(V317="","",XLOOKUP(V317,Master[Company],Master[Loading Location],"NA",0,1))</f>
        <v/>
      </c>
      <c r="U317" s="341" t="str">
        <f t="array" ref="U317">if(V317="","",XLOOKUP(V317,Master[Company],Master[Acronym],"NA",0,1))</f>
        <v/>
      </c>
      <c r="V317" s="336"/>
      <c r="W317" s="395"/>
      <c r="X317" s="395"/>
      <c r="Y317" s="336" t="str">
        <f t="shared" si="10"/>
        <v/>
      </c>
      <c r="Z317" s="341" t="str">
        <f t="shared" si="11"/>
        <v/>
      </c>
      <c r="AA317" s="336"/>
      <c r="AB317" s="341"/>
      <c r="AC317" s="341"/>
      <c r="AD317" s="394"/>
      <c r="AE317" s="396"/>
      <c r="AF317" s="396"/>
      <c r="AG317" s="396"/>
      <c r="AH317" s="396"/>
      <c r="AI317" s="396"/>
      <c r="AJ317" s="396"/>
      <c r="AK317" s="396"/>
      <c r="AL317" s="397"/>
      <c r="AM317" s="398"/>
      <c r="AN317" s="398"/>
      <c r="AO317" s="398"/>
      <c r="AP317" s="398"/>
      <c r="AQ317" s="398"/>
      <c r="AR317" s="398"/>
      <c r="AS317" s="398"/>
      <c r="AT317" s="398"/>
      <c r="AU317" s="394"/>
      <c r="AV317" s="399"/>
      <c r="AW317" s="306"/>
      <c r="AX317" s="394"/>
      <c r="AY317" s="400"/>
      <c r="AZ317" s="336"/>
      <c r="BA317" s="336"/>
      <c r="BB317" s="336"/>
      <c r="BC317" s="336"/>
      <c r="BD317" s="336"/>
      <c r="BE317" s="401"/>
      <c r="BF317" s="341"/>
      <c r="BG317" s="341"/>
      <c r="BH317" s="402"/>
      <c r="BI317" s="403"/>
      <c r="BJ317" s="404"/>
      <c r="BK317" s="405"/>
      <c r="BL317" s="405"/>
      <c r="BM317" s="405"/>
      <c r="BN317" s="406"/>
    </row>
    <row r="318" ht="18.75" customHeight="1">
      <c r="A318" s="390" t="str">
        <f t="shared" si="3"/>
        <v/>
      </c>
      <c r="B318" s="391"/>
      <c r="C318" s="337"/>
      <c r="D318" s="337"/>
      <c r="E318" s="338" t="str">
        <f t="shared" si="8"/>
        <v/>
      </c>
      <c r="F318" s="392"/>
      <c r="G318" s="393"/>
      <c r="H318" s="341" t="str">
        <f t="array" ref="H318">IF(D318="","",XLOOKUP(D318,'Master Data'!K:K,'Master Data'!N:N,"Input in Master Data",0,1))</f>
        <v/>
      </c>
      <c r="I318" s="341" t="str">
        <f t="array" ref="I318">IF(D318="","",XLOOKUP(D318,'Master Data'!K:K,'Master Data'!O:O,"Input in Master Data",0,1))</f>
        <v/>
      </c>
      <c r="J318" s="341" t="str">
        <f t="array" ref="J318">if(V318="","",XLOOKUP(V318,Master[Company],Master[Blow],"Unknown",0,1))</f>
        <v/>
      </c>
      <c r="K318" s="341" t="str">
        <f t="array" ref="K318">if(V318="","",XLOOKUP(V318,Master[Company],Master[Pigging],"Unknown",0,1))</f>
        <v/>
      </c>
      <c r="L318" s="341" t="str">
        <f t="array" ref="L318">if(V318="","",XLOOKUP(V318,Master[Company],Master[Load Method],"Unknown",0,1))</f>
        <v/>
      </c>
      <c r="M318" s="341" t="str">
        <f t="array" ref="M318">if(V318="","",XLOOKUP(V318,Master[Company],Master[Line Distance],"Unknown",0,1))</f>
        <v/>
      </c>
      <c r="N318" s="394"/>
      <c r="O318" s="341"/>
      <c r="P318" s="336"/>
      <c r="Q318" s="341" t="str">
        <f t="array" ref="Q318">if(V318="","",XLOOKUP(V318,Master[Company],Master[Terms],"NA",0,1))</f>
        <v/>
      </c>
      <c r="R318" s="341" t="str">
        <f t="shared" si="9"/>
        <v/>
      </c>
      <c r="S318" s="341" t="str">
        <f t="array" ref="S318">if(V318="","",XLOOKUP(V318,Master[Company],Master[Group],"NA",0,1))</f>
        <v/>
      </c>
      <c r="T318" s="341" t="str">
        <f t="array" ref="T318">if(V318="","",XLOOKUP(V318,Master[Company],Master[Loading Location],"NA",0,1))</f>
        <v/>
      </c>
      <c r="U318" s="341" t="str">
        <f t="array" ref="U318">if(V318="","",XLOOKUP(V318,Master[Company],Master[Acronym],"NA",0,1))</f>
        <v/>
      </c>
      <c r="V318" s="336"/>
      <c r="W318" s="395"/>
      <c r="X318" s="395"/>
      <c r="Y318" s="336" t="str">
        <f t="shared" si="10"/>
        <v/>
      </c>
      <c r="Z318" s="341" t="str">
        <f t="shared" si="11"/>
        <v/>
      </c>
      <c r="AA318" s="336"/>
      <c r="AB318" s="341"/>
      <c r="AC318" s="341"/>
      <c r="AD318" s="394"/>
      <c r="AE318" s="396"/>
      <c r="AF318" s="396"/>
      <c r="AG318" s="396"/>
      <c r="AH318" s="396"/>
      <c r="AI318" s="396"/>
      <c r="AJ318" s="396"/>
      <c r="AK318" s="396"/>
      <c r="AL318" s="397"/>
      <c r="AM318" s="398"/>
      <c r="AN318" s="398"/>
      <c r="AO318" s="398"/>
      <c r="AP318" s="398"/>
      <c r="AQ318" s="398"/>
      <c r="AR318" s="398"/>
      <c r="AS318" s="398"/>
      <c r="AT318" s="398"/>
      <c r="AU318" s="394"/>
      <c r="AV318" s="399"/>
      <c r="AW318" s="306"/>
      <c r="AX318" s="394"/>
      <c r="AY318" s="400"/>
      <c r="AZ318" s="336"/>
      <c r="BA318" s="336"/>
      <c r="BB318" s="336"/>
      <c r="BC318" s="336"/>
      <c r="BD318" s="336"/>
      <c r="BE318" s="401"/>
      <c r="BF318" s="341"/>
      <c r="BG318" s="341"/>
      <c r="BH318" s="402"/>
      <c r="BI318" s="403"/>
      <c r="BJ318" s="404"/>
      <c r="BK318" s="405"/>
      <c r="BL318" s="405"/>
      <c r="BM318" s="405"/>
      <c r="BN318" s="406"/>
    </row>
    <row r="319" ht="18.75" customHeight="1">
      <c r="A319" s="390" t="str">
        <f t="shared" si="3"/>
        <v/>
      </c>
      <c r="B319" s="391"/>
      <c r="C319" s="337"/>
      <c r="D319" s="337"/>
      <c r="E319" s="338" t="str">
        <f t="shared" si="8"/>
        <v/>
      </c>
      <c r="F319" s="392"/>
      <c r="G319" s="393"/>
      <c r="H319" s="341" t="str">
        <f t="array" ref="H319">IF(D319="","",XLOOKUP(D319,'Master Data'!K:K,'Master Data'!N:N,"Input in Master Data",0,1))</f>
        <v/>
      </c>
      <c r="I319" s="341" t="str">
        <f t="array" ref="I319">IF(D319="","",XLOOKUP(D319,'Master Data'!K:K,'Master Data'!O:O,"Input in Master Data",0,1))</f>
        <v/>
      </c>
      <c r="J319" s="341" t="str">
        <f t="array" ref="J319">if(V319="","",XLOOKUP(V319,Master[Company],Master[Blow],"Unknown",0,1))</f>
        <v/>
      </c>
      <c r="K319" s="341" t="str">
        <f t="array" ref="K319">if(V319="","",XLOOKUP(V319,Master[Company],Master[Pigging],"Unknown",0,1))</f>
        <v/>
      </c>
      <c r="L319" s="341" t="str">
        <f t="array" ref="L319">if(V319="","",XLOOKUP(V319,Master[Company],Master[Load Method],"Unknown",0,1))</f>
        <v/>
      </c>
      <c r="M319" s="341" t="str">
        <f t="array" ref="M319">if(V319="","",XLOOKUP(V319,Master[Company],Master[Line Distance],"Unknown",0,1))</f>
        <v/>
      </c>
      <c r="N319" s="394"/>
      <c r="O319" s="341"/>
      <c r="P319" s="336"/>
      <c r="Q319" s="341" t="str">
        <f t="array" ref="Q319">if(V319="","",XLOOKUP(V319,Master[Company],Master[Terms],"NA",0,1))</f>
        <v/>
      </c>
      <c r="R319" s="341" t="str">
        <f t="shared" si="9"/>
        <v/>
      </c>
      <c r="S319" s="341" t="str">
        <f t="array" ref="S319">if(V319="","",XLOOKUP(V319,Master[Company],Master[Group],"NA",0,1))</f>
        <v/>
      </c>
      <c r="T319" s="341" t="str">
        <f t="array" ref="T319">if(V319="","",XLOOKUP(V319,Master[Company],Master[Loading Location],"NA",0,1))</f>
        <v/>
      </c>
      <c r="U319" s="341" t="str">
        <f t="array" ref="U319">if(V319="","",XLOOKUP(V319,Master[Company],Master[Acronym],"NA",0,1))</f>
        <v/>
      </c>
      <c r="V319" s="336"/>
      <c r="W319" s="395"/>
      <c r="X319" s="395"/>
      <c r="Y319" s="336" t="str">
        <f t="shared" si="10"/>
        <v/>
      </c>
      <c r="Z319" s="341" t="str">
        <f t="shared" si="11"/>
        <v/>
      </c>
      <c r="AA319" s="336"/>
      <c r="AB319" s="341"/>
      <c r="AC319" s="341"/>
      <c r="AD319" s="394"/>
      <c r="AE319" s="396"/>
      <c r="AF319" s="396"/>
      <c r="AG319" s="396"/>
      <c r="AH319" s="396"/>
      <c r="AI319" s="396"/>
      <c r="AJ319" s="396"/>
      <c r="AK319" s="396"/>
      <c r="AL319" s="397"/>
      <c r="AM319" s="398"/>
      <c r="AN319" s="398"/>
      <c r="AO319" s="398"/>
      <c r="AP319" s="398"/>
      <c r="AQ319" s="398"/>
      <c r="AR319" s="398"/>
      <c r="AS319" s="398"/>
      <c r="AT319" s="398"/>
      <c r="AU319" s="394"/>
      <c r="AV319" s="399"/>
      <c r="AW319" s="306"/>
      <c r="AX319" s="394"/>
      <c r="AY319" s="400"/>
      <c r="AZ319" s="336"/>
      <c r="BA319" s="336"/>
      <c r="BB319" s="336"/>
      <c r="BC319" s="336"/>
      <c r="BD319" s="336"/>
      <c r="BE319" s="401"/>
      <c r="BF319" s="341"/>
      <c r="BG319" s="341"/>
      <c r="BH319" s="402"/>
      <c r="BI319" s="403"/>
      <c r="BJ319" s="404"/>
      <c r="BK319" s="405"/>
      <c r="BL319" s="405"/>
      <c r="BM319" s="405"/>
      <c r="BN319" s="406"/>
    </row>
    <row r="320" ht="18.75" customHeight="1">
      <c r="A320" s="390" t="str">
        <f t="shared" si="3"/>
        <v/>
      </c>
      <c r="B320" s="391"/>
      <c r="C320" s="337"/>
      <c r="D320" s="337"/>
      <c r="E320" s="338" t="str">
        <f t="shared" si="8"/>
        <v/>
      </c>
      <c r="F320" s="392"/>
      <c r="G320" s="393"/>
      <c r="H320" s="341" t="str">
        <f t="array" ref="H320">IF(D320="","",XLOOKUP(D320,'Master Data'!K:K,'Master Data'!N:N,"Input in Master Data",0,1))</f>
        <v/>
      </c>
      <c r="I320" s="341" t="str">
        <f t="array" ref="I320">IF(D320="","",XLOOKUP(D320,'Master Data'!K:K,'Master Data'!O:O,"Input in Master Data",0,1))</f>
        <v/>
      </c>
      <c r="J320" s="341" t="str">
        <f t="array" ref="J320">if(V320="","",XLOOKUP(V320,Master[Company],Master[Blow],"Unknown",0,1))</f>
        <v/>
      </c>
      <c r="K320" s="341" t="str">
        <f t="array" ref="K320">if(V320="","",XLOOKUP(V320,Master[Company],Master[Pigging],"Unknown",0,1))</f>
        <v/>
      </c>
      <c r="L320" s="341" t="str">
        <f t="array" ref="L320">if(V320="","",XLOOKUP(V320,Master[Company],Master[Load Method],"Unknown",0,1))</f>
        <v/>
      </c>
      <c r="M320" s="341" t="str">
        <f t="array" ref="M320">if(V320="","",XLOOKUP(V320,Master[Company],Master[Line Distance],"Unknown",0,1))</f>
        <v/>
      </c>
      <c r="N320" s="394"/>
      <c r="O320" s="341"/>
      <c r="P320" s="336"/>
      <c r="Q320" s="341" t="str">
        <f t="array" ref="Q320">if(V320="","",XLOOKUP(V320,Master[Company],Master[Terms],"NA",0,1))</f>
        <v/>
      </c>
      <c r="R320" s="341" t="str">
        <f t="shared" si="9"/>
        <v/>
      </c>
      <c r="S320" s="341" t="str">
        <f t="array" ref="S320">if(V320="","",XLOOKUP(V320,Master[Company],Master[Group],"NA",0,1))</f>
        <v/>
      </c>
      <c r="T320" s="341" t="str">
        <f t="array" ref="T320">if(V320="","",XLOOKUP(V320,Master[Company],Master[Loading Location],"NA",0,1))</f>
        <v/>
      </c>
      <c r="U320" s="341" t="str">
        <f t="array" ref="U320">if(V320="","",XLOOKUP(V320,Master[Company],Master[Acronym],"NA",0,1))</f>
        <v/>
      </c>
      <c r="V320" s="336"/>
      <c r="W320" s="395"/>
      <c r="X320" s="395"/>
      <c r="Y320" s="336" t="str">
        <f t="shared" si="10"/>
        <v/>
      </c>
      <c r="Z320" s="341" t="str">
        <f t="shared" si="11"/>
        <v/>
      </c>
      <c r="AA320" s="336"/>
      <c r="AB320" s="341"/>
      <c r="AC320" s="341"/>
      <c r="AD320" s="394"/>
      <c r="AE320" s="396"/>
      <c r="AF320" s="396"/>
      <c r="AG320" s="396"/>
      <c r="AH320" s="396"/>
      <c r="AI320" s="396"/>
      <c r="AJ320" s="396"/>
      <c r="AK320" s="396"/>
      <c r="AL320" s="397"/>
      <c r="AM320" s="398"/>
      <c r="AN320" s="398"/>
      <c r="AO320" s="398"/>
      <c r="AP320" s="398"/>
      <c r="AQ320" s="398"/>
      <c r="AR320" s="398"/>
      <c r="AS320" s="398"/>
      <c r="AT320" s="398"/>
      <c r="AU320" s="394"/>
      <c r="AV320" s="399"/>
      <c r="AW320" s="306"/>
      <c r="AX320" s="394"/>
      <c r="AY320" s="400"/>
      <c r="AZ320" s="336"/>
      <c r="BA320" s="336"/>
      <c r="BB320" s="336"/>
      <c r="BC320" s="336"/>
      <c r="BD320" s="336"/>
      <c r="BE320" s="401"/>
      <c r="BF320" s="341"/>
      <c r="BG320" s="341"/>
      <c r="BH320" s="402"/>
      <c r="BI320" s="403"/>
      <c r="BJ320" s="404"/>
      <c r="BK320" s="405"/>
      <c r="BL320" s="405"/>
      <c r="BM320" s="405"/>
      <c r="BN320" s="406"/>
    </row>
    <row r="321" ht="18.75" customHeight="1">
      <c r="A321" s="390" t="str">
        <f t="shared" si="3"/>
        <v/>
      </c>
      <c r="B321" s="391"/>
      <c r="C321" s="337"/>
      <c r="D321" s="337"/>
      <c r="E321" s="338" t="str">
        <f t="shared" si="8"/>
        <v/>
      </c>
      <c r="F321" s="392"/>
      <c r="G321" s="393"/>
      <c r="H321" s="341" t="str">
        <f t="array" ref="H321">IF(D321="","",XLOOKUP(D321,'Master Data'!K:K,'Master Data'!N:N,"Input in Master Data",0,1))</f>
        <v/>
      </c>
      <c r="I321" s="341" t="str">
        <f t="array" ref="I321">IF(D321="","",XLOOKUP(D321,'Master Data'!K:K,'Master Data'!O:O,"Input in Master Data",0,1))</f>
        <v/>
      </c>
      <c r="J321" s="341" t="str">
        <f t="array" ref="J321">if(V321="","",XLOOKUP(V321,Master[Company],Master[Blow],"Unknown",0,1))</f>
        <v/>
      </c>
      <c r="K321" s="341" t="str">
        <f t="array" ref="K321">if(V321="","",XLOOKUP(V321,Master[Company],Master[Pigging],"Unknown",0,1))</f>
        <v/>
      </c>
      <c r="L321" s="341" t="str">
        <f t="array" ref="L321">if(V321="","",XLOOKUP(V321,Master[Company],Master[Load Method],"Unknown",0,1))</f>
        <v/>
      </c>
      <c r="M321" s="341" t="str">
        <f t="array" ref="M321">if(V321="","",XLOOKUP(V321,Master[Company],Master[Line Distance],"Unknown",0,1))</f>
        <v/>
      </c>
      <c r="N321" s="394"/>
      <c r="O321" s="341"/>
      <c r="P321" s="336"/>
      <c r="Q321" s="341" t="str">
        <f t="array" ref="Q321">if(V321="","",XLOOKUP(V321,Master[Company],Master[Terms],"NA",0,1))</f>
        <v/>
      </c>
      <c r="R321" s="341" t="str">
        <f t="shared" si="9"/>
        <v/>
      </c>
      <c r="S321" s="341" t="str">
        <f t="array" ref="S321">if(V321="","",XLOOKUP(V321,Master[Company],Master[Group],"NA",0,1))</f>
        <v/>
      </c>
      <c r="T321" s="341" t="str">
        <f t="array" ref="T321">if(V321="","",XLOOKUP(V321,Master[Company],Master[Loading Location],"NA",0,1))</f>
        <v/>
      </c>
      <c r="U321" s="341" t="str">
        <f t="array" ref="U321">if(V321="","",XLOOKUP(V321,Master[Company],Master[Acronym],"NA",0,1))</f>
        <v/>
      </c>
      <c r="V321" s="336"/>
      <c r="W321" s="395"/>
      <c r="X321" s="395"/>
      <c r="Y321" s="336" t="str">
        <f t="shared" si="10"/>
        <v/>
      </c>
      <c r="Z321" s="341" t="str">
        <f t="shared" si="11"/>
        <v/>
      </c>
      <c r="AA321" s="336"/>
      <c r="AB321" s="341"/>
      <c r="AC321" s="341"/>
      <c r="AD321" s="394"/>
      <c r="AE321" s="396"/>
      <c r="AF321" s="396"/>
      <c r="AG321" s="396"/>
      <c r="AH321" s="396"/>
      <c r="AI321" s="396"/>
      <c r="AJ321" s="396"/>
      <c r="AK321" s="396"/>
      <c r="AL321" s="397"/>
      <c r="AM321" s="398"/>
      <c r="AN321" s="398"/>
      <c r="AO321" s="398"/>
      <c r="AP321" s="398"/>
      <c r="AQ321" s="398"/>
      <c r="AR321" s="398"/>
      <c r="AS321" s="398"/>
      <c r="AT321" s="398"/>
      <c r="AU321" s="394"/>
      <c r="AV321" s="399"/>
      <c r="AW321" s="306"/>
      <c r="AX321" s="394"/>
      <c r="AY321" s="400"/>
      <c r="AZ321" s="336"/>
      <c r="BA321" s="336"/>
      <c r="BB321" s="336"/>
      <c r="BC321" s="336"/>
      <c r="BD321" s="336"/>
      <c r="BE321" s="401"/>
      <c r="BF321" s="341"/>
      <c r="BG321" s="341"/>
      <c r="BH321" s="402"/>
      <c r="BI321" s="403"/>
      <c r="BJ321" s="404"/>
      <c r="BK321" s="405"/>
      <c r="BL321" s="405"/>
      <c r="BM321" s="405"/>
      <c r="BN321" s="406"/>
    </row>
    <row r="322" ht="18.75" customHeight="1">
      <c r="A322" s="390" t="str">
        <f t="shared" si="3"/>
        <v/>
      </c>
      <c r="B322" s="391"/>
      <c r="C322" s="337"/>
      <c r="D322" s="337"/>
      <c r="E322" s="338" t="str">
        <f t="shared" si="8"/>
        <v/>
      </c>
      <c r="F322" s="392"/>
      <c r="G322" s="393"/>
      <c r="H322" s="341" t="str">
        <f t="array" ref="H322">IF(D322="","",XLOOKUP(D322,'Master Data'!K:K,'Master Data'!N:N,"Input in Master Data",0,1))</f>
        <v/>
      </c>
      <c r="I322" s="341" t="str">
        <f t="array" ref="I322">IF(D322="","",XLOOKUP(D322,'Master Data'!K:K,'Master Data'!O:O,"Input in Master Data",0,1))</f>
        <v/>
      </c>
      <c r="J322" s="341" t="str">
        <f t="array" ref="J322">if(V322="","",XLOOKUP(V322,Master[Company],Master[Blow],"Unknown",0,1))</f>
        <v/>
      </c>
      <c r="K322" s="341" t="str">
        <f t="array" ref="K322">if(V322="","",XLOOKUP(V322,Master[Company],Master[Pigging],"Unknown",0,1))</f>
        <v/>
      </c>
      <c r="L322" s="341" t="str">
        <f t="array" ref="L322">if(V322="","",XLOOKUP(V322,Master[Company],Master[Load Method],"Unknown",0,1))</f>
        <v/>
      </c>
      <c r="M322" s="341" t="str">
        <f t="array" ref="M322">if(V322="","",XLOOKUP(V322,Master[Company],Master[Line Distance],"Unknown",0,1))</f>
        <v/>
      </c>
      <c r="N322" s="394"/>
      <c r="O322" s="341"/>
      <c r="P322" s="336"/>
      <c r="Q322" s="341" t="str">
        <f t="array" ref="Q322">if(V322="","",XLOOKUP(V322,Master[Company],Master[Terms],"NA",0,1))</f>
        <v/>
      </c>
      <c r="R322" s="341" t="str">
        <f t="shared" si="9"/>
        <v/>
      </c>
      <c r="S322" s="341" t="str">
        <f t="array" ref="S322">if(V322="","",XLOOKUP(V322,Master[Company],Master[Group],"NA",0,1))</f>
        <v/>
      </c>
      <c r="T322" s="341" t="str">
        <f t="array" ref="T322">if(V322="","",XLOOKUP(V322,Master[Company],Master[Loading Location],"NA",0,1))</f>
        <v/>
      </c>
      <c r="U322" s="341" t="str">
        <f t="array" ref="U322">if(V322="","",XLOOKUP(V322,Master[Company],Master[Acronym],"NA",0,1))</f>
        <v/>
      </c>
      <c r="V322" s="336"/>
      <c r="W322" s="395"/>
      <c r="X322" s="395"/>
      <c r="Y322" s="336" t="str">
        <f t="shared" si="10"/>
        <v/>
      </c>
      <c r="Z322" s="341" t="str">
        <f t="shared" si="11"/>
        <v/>
      </c>
      <c r="AA322" s="336"/>
      <c r="AB322" s="341"/>
      <c r="AC322" s="341"/>
      <c r="AD322" s="394"/>
      <c r="AE322" s="396"/>
      <c r="AF322" s="396"/>
      <c r="AG322" s="396"/>
      <c r="AH322" s="396"/>
      <c r="AI322" s="396"/>
      <c r="AJ322" s="396"/>
      <c r="AK322" s="396"/>
      <c r="AL322" s="397"/>
      <c r="AM322" s="398"/>
      <c r="AN322" s="398"/>
      <c r="AO322" s="398"/>
      <c r="AP322" s="398"/>
      <c r="AQ322" s="398"/>
      <c r="AR322" s="398"/>
      <c r="AS322" s="398"/>
      <c r="AT322" s="398"/>
      <c r="AU322" s="394"/>
      <c r="AV322" s="399"/>
      <c r="AW322" s="306"/>
      <c r="AX322" s="394"/>
      <c r="AY322" s="400"/>
      <c r="AZ322" s="336"/>
      <c r="BA322" s="336"/>
      <c r="BB322" s="336"/>
      <c r="BC322" s="336"/>
      <c r="BD322" s="336"/>
      <c r="BE322" s="401"/>
      <c r="BF322" s="341"/>
      <c r="BG322" s="341"/>
      <c r="BH322" s="402"/>
      <c r="BI322" s="403"/>
      <c r="BJ322" s="404"/>
      <c r="BK322" s="405"/>
      <c r="BL322" s="405"/>
      <c r="BM322" s="405"/>
      <c r="BN322" s="406"/>
    </row>
    <row r="323" ht="18.75" customHeight="1">
      <c r="A323" s="390" t="str">
        <f t="shared" si="3"/>
        <v/>
      </c>
      <c r="B323" s="391"/>
      <c r="C323" s="337"/>
      <c r="D323" s="337"/>
      <c r="E323" s="338" t="str">
        <f t="shared" si="8"/>
        <v/>
      </c>
      <c r="F323" s="392"/>
      <c r="G323" s="393"/>
      <c r="H323" s="341" t="str">
        <f t="array" ref="H323">IF(D323="","",XLOOKUP(D323,'Master Data'!K:K,'Master Data'!N:N,"Input in Master Data",0,1))</f>
        <v/>
      </c>
      <c r="I323" s="341" t="str">
        <f t="array" ref="I323">IF(D323="","",XLOOKUP(D323,'Master Data'!K:K,'Master Data'!O:O,"Input in Master Data",0,1))</f>
        <v/>
      </c>
      <c r="J323" s="341" t="str">
        <f t="array" ref="J323">if(V323="","",XLOOKUP(V323,Master[Company],Master[Blow],"Unknown",0,1))</f>
        <v/>
      </c>
      <c r="K323" s="341" t="str">
        <f t="array" ref="K323">if(V323="","",XLOOKUP(V323,Master[Company],Master[Pigging],"Unknown",0,1))</f>
        <v/>
      </c>
      <c r="L323" s="341" t="str">
        <f t="array" ref="L323">if(V323="","",XLOOKUP(V323,Master[Company],Master[Load Method],"Unknown",0,1))</f>
        <v/>
      </c>
      <c r="M323" s="341" t="str">
        <f t="array" ref="M323">if(V323="","",XLOOKUP(V323,Master[Company],Master[Line Distance],"Unknown",0,1))</f>
        <v/>
      </c>
      <c r="N323" s="394"/>
      <c r="O323" s="341"/>
      <c r="P323" s="336"/>
      <c r="Q323" s="341" t="str">
        <f t="array" ref="Q323">if(V323="","",XLOOKUP(V323,Master[Company],Master[Terms],"NA",0,1))</f>
        <v/>
      </c>
      <c r="R323" s="341" t="str">
        <f t="shared" si="9"/>
        <v/>
      </c>
      <c r="S323" s="341" t="str">
        <f t="array" ref="S323">if(V323="","",XLOOKUP(V323,Master[Company],Master[Group],"NA",0,1))</f>
        <v/>
      </c>
      <c r="T323" s="341" t="str">
        <f t="array" ref="T323">if(V323="","",XLOOKUP(V323,Master[Company],Master[Loading Location],"NA",0,1))</f>
        <v/>
      </c>
      <c r="U323" s="341" t="str">
        <f t="array" ref="U323">if(V323="","",XLOOKUP(V323,Master[Company],Master[Acronym],"NA",0,1))</f>
        <v/>
      </c>
      <c r="V323" s="336"/>
      <c r="W323" s="395"/>
      <c r="X323" s="395"/>
      <c r="Y323" s="336" t="str">
        <f t="shared" si="10"/>
        <v/>
      </c>
      <c r="Z323" s="341" t="str">
        <f t="shared" si="11"/>
        <v/>
      </c>
      <c r="AA323" s="336"/>
      <c r="AB323" s="341"/>
      <c r="AC323" s="341"/>
      <c r="AD323" s="394"/>
      <c r="AE323" s="396"/>
      <c r="AF323" s="396"/>
      <c r="AG323" s="396"/>
      <c r="AH323" s="396"/>
      <c r="AI323" s="396"/>
      <c r="AJ323" s="396"/>
      <c r="AK323" s="396"/>
      <c r="AL323" s="397"/>
      <c r="AM323" s="398"/>
      <c r="AN323" s="398"/>
      <c r="AO323" s="398"/>
      <c r="AP323" s="398"/>
      <c r="AQ323" s="398"/>
      <c r="AR323" s="398"/>
      <c r="AS323" s="398"/>
      <c r="AT323" s="398"/>
      <c r="AU323" s="394"/>
      <c r="AV323" s="399"/>
      <c r="AW323" s="306"/>
      <c r="AX323" s="394"/>
      <c r="AY323" s="400"/>
      <c r="AZ323" s="336"/>
      <c r="BA323" s="336"/>
      <c r="BB323" s="336"/>
      <c r="BC323" s="336"/>
      <c r="BD323" s="336"/>
      <c r="BE323" s="401"/>
      <c r="BF323" s="341"/>
      <c r="BG323" s="341"/>
      <c r="BH323" s="402"/>
      <c r="BI323" s="403"/>
      <c r="BJ323" s="404"/>
      <c r="BK323" s="405"/>
      <c r="BL323" s="405"/>
      <c r="BM323" s="405"/>
      <c r="BN323" s="406"/>
    </row>
    <row r="324" ht="18.75" customHeight="1">
      <c r="A324" s="390" t="str">
        <f t="shared" si="3"/>
        <v/>
      </c>
      <c r="B324" s="391"/>
      <c r="C324" s="337"/>
      <c r="D324" s="337"/>
      <c r="E324" s="338" t="str">
        <f t="shared" si="8"/>
        <v/>
      </c>
      <c r="F324" s="392"/>
      <c r="G324" s="393"/>
      <c r="H324" s="341" t="str">
        <f t="array" ref="H324">IF(D324="","",XLOOKUP(D324,'Master Data'!K:K,'Master Data'!N:N,"Input in Master Data",0,1))</f>
        <v/>
      </c>
      <c r="I324" s="341" t="str">
        <f t="array" ref="I324">IF(D324="","",XLOOKUP(D324,'Master Data'!K:K,'Master Data'!O:O,"Input in Master Data",0,1))</f>
        <v/>
      </c>
      <c r="J324" s="341" t="str">
        <f t="array" ref="J324">if(V324="","",XLOOKUP(V324,Master[Company],Master[Blow],"Unknown",0,1))</f>
        <v/>
      </c>
      <c r="K324" s="341" t="str">
        <f t="array" ref="K324">if(V324="","",XLOOKUP(V324,Master[Company],Master[Pigging],"Unknown",0,1))</f>
        <v/>
      </c>
      <c r="L324" s="341" t="str">
        <f t="array" ref="L324">if(V324="","",XLOOKUP(V324,Master[Company],Master[Load Method],"Unknown",0,1))</f>
        <v/>
      </c>
      <c r="M324" s="341" t="str">
        <f t="array" ref="M324">if(V324="","",XLOOKUP(V324,Master[Company],Master[Line Distance],"Unknown",0,1))</f>
        <v/>
      </c>
      <c r="N324" s="394"/>
      <c r="O324" s="341"/>
      <c r="P324" s="336"/>
      <c r="Q324" s="341" t="str">
        <f t="array" ref="Q324">if(V324="","",XLOOKUP(V324,Master[Company],Master[Terms],"NA",0,1))</f>
        <v/>
      </c>
      <c r="R324" s="341" t="str">
        <f t="shared" si="9"/>
        <v/>
      </c>
      <c r="S324" s="341" t="str">
        <f t="array" ref="S324">if(V324="","",XLOOKUP(V324,Master[Company],Master[Group],"NA",0,1))</f>
        <v/>
      </c>
      <c r="T324" s="341" t="str">
        <f t="array" ref="T324">if(V324="","",XLOOKUP(V324,Master[Company],Master[Loading Location],"NA",0,1))</f>
        <v/>
      </c>
      <c r="U324" s="341" t="str">
        <f t="array" ref="U324">if(V324="","",XLOOKUP(V324,Master[Company],Master[Acronym],"NA",0,1))</f>
        <v/>
      </c>
      <c r="V324" s="336"/>
      <c r="W324" s="395"/>
      <c r="X324" s="395"/>
      <c r="Y324" s="336" t="str">
        <f t="shared" si="10"/>
        <v/>
      </c>
      <c r="Z324" s="341" t="str">
        <f t="shared" si="11"/>
        <v/>
      </c>
      <c r="AA324" s="336"/>
      <c r="AB324" s="341"/>
      <c r="AC324" s="341"/>
      <c r="AD324" s="394"/>
      <c r="AE324" s="396"/>
      <c r="AF324" s="396"/>
      <c r="AG324" s="396"/>
      <c r="AH324" s="396"/>
      <c r="AI324" s="396"/>
      <c r="AJ324" s="396"/>
      <c r="AK324" s="396"/>
      <c r="AL324" s="397"/>
      <c r="AM324" s="398"/>
      <c r="AN324" s="398"/>
      <c r="AO324" s="398"/>
      <c r="AP324" s="398"/>
      <c r="AQ324" s="398"/>
      <c r="AR324" s="398"/>
      <c r="AS324" s="398"/>
      <c r="AT324" s="398"/>
      <c r="AU324" s="394"/>
      <c r="AV324" s="399"/>
      <c r="AW324" s="306"/>
      <c r="AX324" s="394"/>
      <c r="AY324" s="400"/>
      <c r="AZ324" s="336"/>
      <c r="BA324" s="336"/>
      <c r="BB324" s="336"/>
      <c r="BC324" s="336"/>
      <c r="BD324" s="336"/>
      <c r="BE324" s="401"/>
      <c r="BF324" s="341"/>
      <c r="BG324" s="341"/>
      <c r="BH324" s="402"/>
      <c r="BI324" s="403"/>
      <c r="BJ324" s="404"/>
      <c r="BK324" s="405"/>
      <c r="BL324" s="405"/>
      <c r="BM324" s="405"/>
      <c r="BN324" s="406"/>
    </row>
    <row r="325" ht="18.75" customHeight="1">
      <c r="A325" s="390" t="str">
        <f t="shared" si="3"/>
        <v/>
      </c>
      <c r="B325" s="391"/>
      <c r="C325" s="337"/>
      <c r="D325" s="337"/>
      <c r="E325" s="338" t="str">
        <f t="shared" si="8"/>
        <v/>
      </c>
      <c r="F325" s="392"/>
      <c r="G325" s="393"/>
      <c r="H325" s="341" t="str">
        <f t="array" ref="H325">IF(D325="","",XLOOKUP(D325,'Master Data'!K:K,'Master Data'!N:N,"Input in Master Data",0,1))</f>
        <v/>
      </c>
      <c r="I325" s="341" t="str">
        <f t="array" ref="I325">IF(D325="","",XLOOKUP(D325,'Master Data'!K:K,'Master Data'!O:O,"Input in Master Data",0,1))</f>
        <v/>
      </c>
      <c r="J325" s="341" t="str">
        <f t="array" ref="J325">if(V325="","",XLOOKUP(V325,Master[Company],Master[Blow],"Unknown",0,1))</f>
        <v/>
      </c>
      <c r="K325" s="341" t="str">
        <f t="array" ref="K325">if(V325="","",XLOOKUP(V325,Master[Company],Master[Pigging],"Unknown",0,1))</f>
        <v/>
      </c>
      <c r="L325" s="341" t="str">
        <f t="array" ref="L325">if(V325="","",XLOOKUP(V325,Master[Company],Master[Load Method],"Unknown",0,1))</f>
        <v/>
      </c>
      <c r="M325" s="341" t="str">
        <f t="array" ref="M325">if(V325="","",XLOOKUP(V325,Master[Company],Master[Line Distance],"Unknown",0,1))</f>
        <v/>
      </c>
      <c r="N325" s="394"/>
      <c r="O325" s="341"/>
      <c r="P325" s="336"/>
      <c r="Q325" s="341" t="str">
        <f t="array" ref="Q325">if(V325="","",XLOOKUP(V325,Master[Company],Master[Terms],"NA",0,1))</f>
        <v/>
      </c>
      <c r="R325" s="341" t="str">
        <f t="shared" si="9"/>
        <v/>
      </c>
      <c r="S325" s="341" t="str">
        <f t="array" ref="S325">if(V325="","",XLOOKUP(V325,Master[Company],Master[Group],"NA",0,1))</f>
        <v/>
      </c>
      <c r="T325" s="341" t="str">
        <f t="array" ref="T325">if(V325="","",XLOOKUP(V325,Master[Company],Master[Loading Location],"NA",0,1))</f>
        <v/>
      </c>
      <c r="U325" s="341" t="str">
        <f t="array" ref="U325">if(V325="","",XLOOKUP(V325,Master[Company],Master[Acronym],"NA",0,1))</f>
        <v/>
      </c>
      <c r="V325" s="336"/>
      <c r="W325" s="395"/>
      <c r="X325" s="395"/>
      <c r="Y325" s="336" t="str">
        <f t="shared" si="10"/>
        <v/>
      </c>
      <c r="Z325" s="341" t="str">
        <f t="shared" si="11"/>
        <v/>
      </c>
      <c r="AA325" s="336"/>
      <c r="AB325" s="341"/>
      <c r="AC325" s="341"/>
      <c r="AD325" s="394"/>
      <c r="AE325" s="396"/>
      <c r="AF325" s="396"/>
      <c r="AG325" s="396"/>
      <c r="AH325" s="396"/>
      <c r="AI325" s="396"/>
      <c r="AJ325" s="396"/>
      <c r="AK325" s="396"/>
      <c r="AL325" s="397"/>
      <c r="AM325" s="398"/>
      <c r="AN325" s="398"/>
      <c r="AO325" s="398"/>
      <c r="AP325" s="398"/>
      <c r="AQ325" s="398"/>
      <c r="AR325" s="398"/>
      <c r="AS325" s="398"/>
      <c r="AT325" s="398"/>
      <c r="AU325" s="394"/>
      <c r="AV325" s="399"/>
      <c r="AW325" s="306"/>
      <c r="AX325" s="394"/>
      <c r="AY325" s="400"/>
      <c r="AZ325" s="336"/>
      <c r="BA325" s="336"/>
      <c r="BB325" s="336"/>
      <c r="BC325" s="336"/>
      <c r="BD325" s="336"/>
      <c r="BE325" s="401"/>
      <c r="BF325" s="341"/>
      <c r="BG325" s="341"/>
      <c r="BH325" s="402"/>
      <c r="BI325" s="403"/>
      <c r="BJ325" s="404"/>
      <c r="BK325" s="405"/>
      <c r="BL325" s="405"/>
      <c r="BM325" s="405"/>
      <c r="BN325" s="406"/>
    </row>
    <row r="326" ht="18.75" customHeight="1">
      <c r="A326" s="390" t="str">
        <f t="shared" si="3"/>
        <v/>
      </c>
      <c r="B326" s="391"/>
      <c r="C326" s="337"/>
      <c r="D326" s="337"/>
      <c r="E326" s="338" t="str">
        <f t="shared" si="8"/>
        <v/>
      </c>
      <c r="F326" s="392"/>
      <c r="G326" s="393"/>
      <c r="H326" s="341" t="str">
        <f t="array" ref="H326">IF(D326="","",XLOOKUP(D326,'Master Data'!K:K,'Master Data'!N:N,"Input in Master Data",0,1))</f>
        <v/>
      </c>
      <c r="I326" s="341" t="str">
        <f t="array" ref="I326">IF(D326="","",XLOOKUP(D326,'Master Data'!K:K,'Master Data'!O:O,"Input in Master Data",0,1))</f>
        <v/>
      </c>
      <c r="J326" s="341" t="str">
        <f t="array" ref="J326">if(V326="","",XLOOKUP(V326,Master[Company],Master[Blow],"Unknown",0,1))</f>
        <v/>
      </c>
      <c r="K326" s="341" t="str">
        <f t="array" ref="K326">if(V326="","",XLOOKUP(V326,Master[Company],Master[Pigging],"Unknown",0,1))</f>
        <v/>
      </c>
      <c r="L326" s="341" t="str">
        <f t="array" ref="L326">if(V326="","",XLOOKUP(V326,Master[Company],Master[Load Method],"Unknown",0,1))</f>
        <v/>
      </c>
      <c r="M326" s="341" t="str">
        <f t="array" ref="M326">if(V326="","",XLOOKUP(V326,Master[Company],Master[Line Distance],"Unknown",0,1))</f>
        <v/>
      </c>
      <c r="N326" s="394"/>
      <c r="O326" s="341"/>
      <c r="P326" s="336"/>
      <c r="Q326" s="341" t="str">
        <f t="array" ref="Q326">if(V326="","",XLOOKUP(V326,Master[Company],Master[Terms],"NA",0,1))</f>
        <v/>
      </c>
      <c r="R326" s="341" t="str">
        <f t="shared" si="9"/>
        <v/>
      </c>
      <c r="S326" s="341" t="str">
        <f t="array" ref="S326">if(V326="","",XLOOKUP(V326,Master[Company],Master[Group],"NA",0,1))</f>
        <v/>
      </c>
      <c r="T326" s="341" t="str">
        <f t="array" ref="T326">if(V326="","",XLOOKUP(V326,Master[Company],Master[Loading Location],"NA",0,1))</f>
        <v/>
      </c>
      <c r="U326" s="341" t="str">
        <f t="array" ref="U326">if(V326="","",XLOOKUP(V326,Master[Company],Master[Acronym],"NA",0,1))</f>
        <v/>
      </c>
      <c r="V326" s="336"/>
      <c r="W326" s="395"/>
      <c r="X326" s="395"/>
      <c r="Y326" s="336" t="str">
        <f t="shared" si="10"/>
        <v/>
      </c>
      <c r="Z326" s="341" t="str">
        <f t="shared" si="11"/>
        <v/>
      </c>
      <c r="AA326" s="336"/>
      <c r="AB326" s="341"/>
      <c r="AC326" s="341"/>
      <c r="AD326" s="394"/>
      <c r="AE326" s="396"/>
      <c r="AF326" s="396"/>
      <c r="AG326" s="396"/>
      <c r="AH326" s="396"/>
      <c r="AI326" s="396"/>
      <c r="AJ326" s="396"/>
      <c r="AK326" s="396"/>
      <c r="AL326" s="397"/>
      <c r="AM326" s="398"/>
      <c r="AN326" s="398"/>
      <c r="AO326" s="398"/>
      <c r="AP326" s="398"/>
      <c r="AQ326" s="398"/>
      <c r="AR326" s="398"/>
      <c r="AS326" s="398"/>
      <c r="AT326" s="398"/>
      <c r="AU326" s="394"/>
      <c r="AV326" s="399"/>
      <c r="AW326" s="306"/>
      <c r="AX326" s="394"/>
      <c r="AY326" s="400"/>
      <c r="AZ326" s="336"/>
      <c r="BA326" s="336"/>
      <c r="BB326" s="336"/>
      <c r="BC326" s="336"/>
      <c r="BD326" s="336"/>
      <c r="BE326" s="401"/>
      <c r="BF326" s="341"/>
      <c r="BG326" s="341"/>
      <c r="BH326" s="402"/>
      <c r="BI326" s="403"/>
      <c r="BJ326" s="404"/>
      <c r="BK326" s="405"/>
      <c r="BL326" s="405"/>
      <c r="BM326" s="405"/>
      <c r="BN326" s="406"/>
    </row>
    <row r="327" ht="18.75" customHeight="1">
      <c r="A327" s="390" t="str">
        <f t="shared" si="3"/>
        <v/>
      </c>
      <c r="B327" s="391"/>
      <c r="C327" s="337"/>
      <c r="D327" s="337"/>
      <c r="E327" s="338" t="str">
        <f t="shared" si="8"/>
        <v/>
      </c>
      <c r="F327" s="392"/>
      <c r="G327" s="393"/>
      <c r="H327" s="341" t="str">
        <f t="array" ref="H327">IF(D327="","",XLOOKUP(D327,'Master Data'!K:K,'Master Data'!N:N,"Input in Master Data",0,1))</f>
        <v/>
      </c>
      <c r="I327" s="341" t="str">
        <f t="array" ref="I327">IF(D327="","",XLOOKUP(D327,'Master Data'!K:K,'Master Data'!O:O,"Input in Master Data",0,1))</f>
        <v/>
      </c>
      <c r="J327" s="341" t="str">
        <f t="array" ref="J327">if(V327="","",XLOOKUP(V327,Master[Company],Master[Blow],"Unknown",0,1))</f>
        <v/>
      </c>
      <c r="K327" s="341" t="str">
        <f t="array" ref="K327">if(V327="","",XLOOKUP(V327,Master[Company],Master[Pigging],"Unknown",0,1))</f>
        <v/>
      </c>
      <c r="L327" s="341" t="str">
        <f t="array" ref="L327">if(V327="","",XLOOKUP(V327,Master[Company],Master[Load Method],"Unknown",0,1))</f>
        <v/>
      </c>
      <c r="M327" s="341" t="str">
        <f t="array" ref="M327">if(V327="","",XLOOKUP(V327,Master[Company],Master[Line Distance],"Unknown",0,1))</f>
        <v/>
      </c>
      <c r="N327" s="394"/>
      <c r="O327" s="341"/>
      <c r="P327" s="336"/>
      <c r="Q327" s="341" t="str">
        <f t="array" ref="Q327">if(V327="","",XLOOKUP(V327,Master[Company],Master[Terms],"NA",0,1))</f>
        <v/>
      </c>
      <c r="R327" s="341" t="str">
        <f t="shared" si="9"/>
        <v/>
      </c>
      <c r="S327" s="341" t="str">
        <f t="array" ref="S327">if(V327="","",XLOOKUP(V327,Master[Company],Master[Group],"NA",0,1))</f>
        <v/>
      </c>
      <c r="T327" s="341" t="str">
        <f t="array" ref="T327">if(V327="","",XLOOKUP(V327,Master[Company],Master[Loading Location],"NA",0,1))</f>
        <v/>
      </c>
      <c r="U327" s="341" t="str">
        <f t="array" ref="U327">if(V327="","",XLOOKUP(V327,Master[Company],Master[Acronym],"NA",0,1))</f>
        <v/>
      </c>
      <c r="V327" s="336"/>
      <c r="W327" s="395"/>
      <c r="X327" s="395"/>
      <c r="Y327" s="336" t="str">
        <f t="shared" si="10"/>
        <v/>
      </c>
      <c r="Z327" s="341" t="str">
        <f t="shared" si="11"/>
        <v/>
      </c>
      <c r="AA327" s="336"/>
      <c r="AB327" s="341"/>
      <c r="AC327" s="341"/>
      <c r="AD327" s="394"/>
      <c r="AE327" s="396"/>
      <c r="AF327" s="396"/>
      <c r="AG327" s="396"/>
      <c r="AH327" s="396"/>
      <c r="AI327" s="396"/>
      <c r="AJ327" s="396"/>
      <c r="AK327" s="396"/>
      <c r="AL327" s="397"/>
      <c r="AM327" s="398"/>
      <c r="AN327" s="398"/>
      <c r="AO327" s="398"/>
      <c r="AP327" s="398"/>
      <c r="AQ327" s="398"/>
      <c r="AR327" s="398"/>
      <c r="AS327" s="398"/>
      <c r="AT327" s="398"/>
      <c r="AU327" s="394"/>
      <c r="AV327" s="399"/>
      <c r="AW327" s="306"/>
      <c r="AX327" s="394"/>
      <c r="AY327" s="400"/>
      <c r="AZ327" s="336"/>
      <c r="BA327" s="336"/>
      <c r="BB327" s="336"/>
      <c r="BC327" s="336"/>
      <c r="BD327" s="336"/>
      <c r="BE327" s="401"/>
      <c r="BF327" s="341"/>
      <c r="BG327" s="341"/>
      <c r="BH327" s="402"/>
      <c r="BI327" s="403"/>
      <c r="BJ327" s="404"/>
      <c r="BK327" s="405"/>
      <c r="BL327" s="405"/>
      <c r="BM327" s="405"/>
      <c r="BN327" s="406"/>
    </row>
    <row r="328" ht="18.75" customHeight="1">
      <c r="A328" s="390" t="str">
        <f t="shared" si="3"/>
        <v/>
      </c>
      <c r="B328" s="391"/>
      <c r="C328" s="337"/>
      <c r="D328" s="337"/>
      <c r="E328" s="338" t="str">
        <f t="shared" si="8"/>
        <v/>
      </c>
      <c r="F328" s="392"/>
      <c r="G328" s="393"/>
      <c r="H328" s="341" t="str">
        <f t="array" ref="H328">IF(D328="","",XLOOKUP(D328,'Master Data'!K:K,'Master Data'!N:N,"Input in Master Data",0,1))</f>
        <v/>
      </c>
      <c r="I328" s="341" t="str">
        <f t="array" ref="I328">IF(D328="","",XLOOKUP(D328,'Master Data'!K:K,'Master Data'!O:O,"Input in Master Data",0,1))</f>
        <v/>
      </c>
      <c r="J328" s="341" t="str">
        <f t="array" ref="J328">if(V328="","",XLOOKUP(V328,Master[Company],Master[Blow],"Unknown",0,1))</f>
        <v/>
      </c>
      <c r="K328" s="341" t="str">
        <f t="array" ref="K328">if(V328="","",XLOOKUP(V328,Master[Company],Master[Pigging],"Unknown",0,1))</f>
        <v/>
      </c>
      <c r="L328" s="341" t="str">
        <f t="array" ref="L328">if(V328="","",XLOOKUP(V328,Master[Company],Master[Load Method],"Unknown",0,1))</f>
        <v/>
      </c>
      <c r="M328" s="341" t="str">
        <f t="array" ref="M328">if(V328="","",XLOOKUP(V328,Master[Company],Master[Line Distance],"Unknown",0,1))</f>
        <v/>
      </c>
      <c r="N328" s="394"/>
      <c r="O328" s="341"/>
      <c r="P328" s="336"/>
      <c r="Q328" s="341" t="str">
        <f t="array" ref="Q328">if(V328="","",XLOOKUP(V328,Master[Company],Master[Terms],"NA",0,1))</f>
        <v/>
      </c>
      <c r="R328" s="341" t="str">
        <f t="shared" si="9"/>
        <v/>
      </c>
      <c r="S328" s="341" t="str">
        <f t="array" ref="S328">if(V328="","",XLOOKUP(V328,Master[Company],Master[Group],"NA",0,1))</f>
        <v/>
      </c>
      <c r="T328" s="341" t="str">
        <f t="array" ref="T328">if(V328="","",XLOOKUP(V328,Master[Company],Master[Loading Location],"NA",0,1))</f>
        <v/>
      </c>
      <c r="U328" s="341" t="str">
        <f t="array" ref="U328">if(V328="","",XLOOKUP(V328,Master[Company],Master[Acronym],"NA",0,1))</f>
        <v/>
      </c>
      <c r="V328" s="336"/>
      <c r="W328" s="395"/>
      <c r="X328" s="395"/>
      <c r="Y328" s="336" t="str">
        <f t="shared" si="10"/>
        <v/>
      </c>
      <c r="Z328" s="341" t="str">
        <f t="shared" si="11"/>
        <v/>
      </c>
      <c r="AA328" s="336"/>
      <c r="AB328" s="341"/>
      <c r="AC328" s="341"/>
      <c r="AD328" s="394"/>
      <c r="AE328" s="396"/>
      <c r="AF328" s="396"/>
      <c r="AG328" s="396"/>
      <c r="AH328" s="396"/>
      <c r="AI328" s="396"/>
      <c r="AJ328" s="396"/>
      <c r="AK328" s="396"/>
      <c r="AL328" s="397"/>
      <c r="AM328" s="398"/>
      <c r="AN328" s="398"/>
      <c r="AO328" s="398"/>
      <c r="AP328" s="398"/>
      <c r="AQ328" s="398"/>
      <c r="AR328" s="398"/>
      <c r="AS328" s="398"/>
      <c r="AT328" s="398"/>
      <c r="AU328" s="394"/>
      <c r="AV328" s="399"/>
      <c r="AW328" s="306"/>
      <c r="AX328" s="394"/>
      <c r="AY328" s="400"/>
      <c r="AZ328" s="336"/>
      <c r="BA328" s="336"/>
      <c r="BB328" s="336"/>
      <c r="BC328" s="336"/>
      <c r="BD328" s="336"/>
      <c r="BE328" s="401"/>
      <c r="BF328" s="341"/>
      <c r="BG328" s="341"/>
      <c r="BH328" s="402"/>
      <c r="BI328" s="403"/>
      <c r="BJ328" s="404"/>
      <c r="BK328" s="405"/>
      <c r="BL328" s="405"/>
      <c r="BM328" s="405"/>
      <c r="BN328" s="406"/>
    </row>
    <row r="329" ht="18.75" customHeight="1">
      <c r="A329" s="390" t="str">
        <f t="shared" si="3"/>
        <v/>
      </c>
      <c r="B329" s="391"/>
      <c r="C329" s="337"/>
      <c r="D329" s="337"/>
      <c r="E329" s="338" t="str">
        <f t="shared" si="8"/>
        <v/>
      </c>
      <c r="F329" s="392"/>
      <c r="G329" s="393"/>
      <c r="H329" s="341" t="str">
        <f t="array" ref="H329">IF(D329="","",XLOOKUP(D329,'Master Data'!K:K,'Master Data'!N:N,"Input in Master Data",0,1))</f>
        <v/>
      </c>
      <c r="I329" s="341" t="str">
        <f t="array" ref="I329">IF(D329="","",XLOOKUP(D329,'Master Data'!K:K,'Master Data'!O:O,"Input in Master Data",0,1))</f>
        <v/>
      </c>
      <c r="J329" s="341" t="str">
        <f t="array" ref="J329">if(V329="","",XLOOKUP(V329,Master[Company],Master[Blow],"Unknown",0,1))</f>
        <v/>
      </c>
      <c r="K329" s="341" t="str">
        <f t="array" ref="K329">if(V329="","",XLOOKUP(V329,Master[Company],Master[Pigging],"Unknown",0,1))</f>
        <v/>
      </c>
      <c r="L329" s="341" t="str">
        <f t="array" ref="L329">if(V329="","",XLOOKUP(V329,Master[Company],Master[Load Method],"Unknown",0,1))</f>
        <v/>
      </c>
      <c r="M329" s="341" t="str">
        <f t="array" ref="M329">if(V329="","",XLOOKUP(V329,Master[Company],Master[Line Distance],"Unknown",0,1))</f>
        <v/>
      </c>
      <c r="N329" s="394"/>
      <c r="O329" s="341"/>
      <c r="P329" s="336"/>
      <c r="Q329" s="341" t="str">
        <f t="array" ref="Q329">if(V329="","",XLOOKUP(V329,Master[Company],Master[Terms],"NA",0,1))</f>
        <v/>
      </c>
      <c r="R329" s="341" t="str">
        <f t="shared" si="9"/>
        <v/>
      </c>
      <c r="S329" s="341" t="str">
        <f t="array" ref="S329">if(V329="","",XLOOKUP(V329,Master[Company],Master[Group],"NA",0,1))</f>
        <v/>
      </c>
      <c r="T329" s="341" t="str">
        <f t="array" ref="T329">if(V329="","",XLOOKUP(V329,Master[Company],Master[Loading Location],"NA",0,1))</f>
        <v/>
      </c>
      <c r="U329" s="341" t="str">
        <f t="array" ref="U329">if(V329="","",XLOOKUP(V329,Master[Company],Master[Acronym],"NA",0,1))</f>
        <v/>
      </c>
      <c r="V329" s="336"/>
      <c r="W329" s="395"/>
      <c r="X329" s="395"/>
      <c r="Y329" s="336" t="str">
        <f t="shared" si="10"/>
        <v/>
      </c>
      <c r="Z329" s="341" t="str">
        <f t="shared" si="11"/>
        <v/>
      </c>
      <c r="AA329" s="336"/>
      <c r="AB329" s="341"/>
      <c r="AC329" s="341"/>
      <c r="AD329" s="394"/>
      <c r="AE329" s="396"/>
      <c r="AF329" s="396"/>
      <c r="AG329" s="396"/>
      <c r="AH329" s="396"/>
      <c r="AI329" s="396"/>
      <c r="AJ329" s="396"/>
      <c r="AK329" s="396"/>
      <c r="AL329" s="397"/>
      <c r="AM329" s="398"/>
      <c r="AN329" s="398"/>
      <c r="AO329" s="398"/>
      <c r="AP329" s="398"/>
      <c r="AQ329" s="398"/>
      <c r="AR329" s="398"/>
      <c r="AS329" s="398"/>
      <c r="AT329" s="398"/>
      <c r="AU329" s="394"/>
      <c r="AV329" s="399"/>
      <c r="AW329" s="306"/>
      <c r="AX329" s="394"/>
      <c r="AY329" s="400"/>
      <c r="AZ329" s="336"/>
      <c r="BA329" s="336"/>
      <c r="BB329" s="336"/>
      <c r="BC329" s="336"/>
      <c r="BD329" s="336"/>
      <c r="BE329" s="401"/>
      <c r="BF329" s="341"/>
      <c r="BG329" s="341"/>
      <c r="BH329" s="402"/>
      <c r="BI329" s="403"/>
      <c r="BJ329" s="404"/>
      <c r="BK329" s="405"/>
      <c r="BL329" s="405"/>
      <c r="BM329" s="405"/>
      <c r="BN329" s="406"/>
    </row>
    <row r="330" ht="18.75" customHeight="1">
      <c r="A330" s="390" t="str">
        <f t="shared" si="3"/>
        <v/>
      </c>
      <c r="B330" s="391"/>
      <c r="C330" s="337"/>
      <c r="D330" s="337"/>
      <c r="E330" s="338" t="str">
        <f t="shared" si="8"/>
        <v/>
      </c>
      <c r="F330" s="392"/>
      <c r="G330" s="393"/>
      <c r="H330" s="341" t="str">
        <f t="array" ref="H330">IF(D330="","",XLOOKUP(D330,'Master Data'!K:K,'Master Data'!N:N,"Input in Master Data",0,1))</f>
        <v/>
      </c>
      <c r="I330" s="341" t="str">
        <f t="array" ref="I330">IF(D330="","",XLOOKUP(D330,'Master Data'!K:K,'Master Data'!O:O,"Input in Master Data",0,1))</f>
        <v/>
      </c>
      <c r="J330" s="341" t="str">
        <f t="array" ref="J330">if(V330="","",XLOOKUP(V330,Master[Company],Master[Blow],"Unknown",0,1))</f>
        <v/>
      </c>
      <c r="K330" s="341" t="str">
        <f t="array" ref="K330">if(V330="","",XLOOKUP(V330,Master[Company],Master[Pigging],"Unknown",0,1))</f>
        <v/>
      </c>
      <c r="L330" s="341" t="str">
        <f t="array" ref="L330">if(V330="","",XLOOKUP(V330,Master[Company],Master[Load Method],"Unknown",0,1))</f>
        <v/>
      </c>
      <c r="M330" s="341" t="str">
        <f t="array" ref="M330">if(V330="","",XLOOKUP(V330,Master[Company],Master[Line Distance],"Unknown",0,1))</f>
        <v/>
      </c>
      <c r="N330" s="394"/>
      <c r="O330" s="341"/>
      <c r="P330" s="336"/>
      <c r="Q330" s="341" t="str">
        <f t="array" ref="Q330">if(V330="","",XLOOKUP(V330,Master[Company],Master[Terms],"NA",0,1))</f>
        <v/>
      </c>
      <c r="R330" s="341" t="str">
        <f t="shared" si="9"/>
        <v/>
      </c>
      <c r="S330" s="341" t="str">
        <f t="array" ref="S330">if(V330="","",XLOOKUP(V330,Master[Company],Master[Group],"NA",0,1))</f>
        <v/>
      </c>
      <c r="T330" s="341" t="str">
        <f t="array" ref="T330">if(V330="","",XLOOKUP(V330,Master[Company],Master[Loading Location],"NA",0,1))</f>
        <v/>
      </c>
      <c r="U330" s="341" t="str">
        <f t="array" ref="U330">if(V330="","",XLOOKUP(V330,Master[Company],Master[Acronym],"NA",0,1))</f>
        <v/>
      </c>
      <c r="V330" s="336"/>
      <c r="W330" s="395"/>
      <c r="X330" s="395"/>
      <c r="Y330" s="336" t="str">
        <f t="shared" si="10"/>
        <v/>
      </c>
      <c r="Z330" s="341" t="str">
        <f t="shared" si="11"/>
        <v/>
      </c>
      <c r="AA330" s="336"/>
      <c r="AB330" s="341"/>
      <c r="AC330" s="341"/>
      <c r="AD330" s="394"/>
      <c r="AE330" s="396"/>
      <c r="AF330" s="396"/>
      <c r="AG330" s="396"/>
      <c r="AH330" s="396"/>
      <c r="AI330" s="396"/>
      <c r="AJ330" s="396"/>
      <c r="AK330" s="396"/>
      <c r="AL330" s="397"/>
      <c r="AM330" s="398"/>
      <c r="AN330" s="398"/>
      <c r="AO330" s="398"/>
      <c r="AP330" s="398"/>
      <c r="AQ330" s="398"/>
      <c r="AR330" s="398"/>
      <c r="AS330" s="398"/>
      <c r="AT330" s="398"/>
      <c r="AU330" s="394"/>
      <c r="AV330" s="399"/>
      <c r="AW330" s="306"/>
      <c r="AX330" s="394"/>
      <c r="AY330" s="400"/>
      <c r="AZ330" s="336"/>
      <c r="BA330" s="336"/>
      <c r="BB330" s="336"/>
      <c r="BC330" s="336"/>
      <c r="BD330" s="336"/>
      <c r="BE330" s="401"/>
      <c r="BF330" s="341"/>
      <c r="BG330" s="341"/>
      <c r="BH330" s="402"/>
      <c r="BI330" s="403"/>
      <c r="BJ330" s="404"/>
      <c r="BK330" s="405"/>
      <c r="BL330" s="405"/>
      <c r="BM330" s="405"/>
      <c r="BN330" s="406"/>
    </row>
    <row r="331" ht="18.75" customHeight="1">
      <c r="A331" s="390" t="str">
        <f t="shared" si="3"/>
        <v/>
      </c>
      <c r="B331" s="391"/>
      <c r="C331" s="337"/>
      <c r="D331" s="337"/>
      <c r="E331" s="338" t="str">
        <f t="shared" si="8"/>
        <v/>
      </c>
      <c r="F331" s="392"/>
      <c r="G331" s="393"/>
      <c r="H331" s="341" t="str">
        <f t="array" ref="H331">IF(D331="","",XLOOKUP(D331,'Master Data'!K:K,'Master Data'!N:N,"Input in Master Data",0,1))</f>
        <v/>
      </c>
      <c r="I331" s="341" t="str">
        <f t="array" ref="I331">IF(D331="","",XLOOKUP(D331,'Master Data'!K:K,'Master Data'!O:O,"Input in Master Data",0,1))</f>
        <v/>
      </c>
      <c r="J331" s="341" t="str">
        <f t="array" ref="J331">if(V331="","",XLOOKUP(V331,Master[Company],Master[Blow],"Unknown",0,1))</f>
        <v/>
      </c>
      <c r="K331" s="341" t="str">
        <f t="array" ref="K331">if(V331="","",XLOOKUP(V331,Master[Company],Master[Pigging],"Unknown",0,1))</f>
        <v/>
      </c>
      <c r="L331" s="341" t="str">
        <f t="array" ref="L331">if(V331="","",XLOOKUP(V331,Master[Company],Master[Load Method],"Unknown",0,1))</f>
        <v/>
      </c>
      <c r="M331" s="341" t="str">
        <f t="array" ref="M331">if(V331="","",XLOOKUP(V331,Master[Company],Master[Line Distance],"Unknown",0,1))</f>
        <v/>
      </c>
      <c r="N331" s="394"/>
      <c r="O331" s="341"/>
      <c r="P331" s="336"/>
      <c r="Q331" s="341" t="str">
        <f t="array" ref="Q331">if(V331="","",XLOOKUP(V331,Master[Company],Master[Terms],"NA",0,1))</f>
        <v/>
      </c>
      <c r="R331" s="341" t="str">
        <f t="shared" si="9"/>
        <v/>
      </c>
      <c r="S331" s="341" t="str">
        <f t="array" ref="S331">if(V331="","",XLOOKUP(V331,Master[Company],Master[Group],"NA",0,1))</f>
        <v/>
      </c>
      <c r="T331" s="341" t="str">
        <f t="array" ref="T331">if(V331="","",XLOOKUP(V331,Master[Company],Master[Loading Location],"NA",0,1))</f>
        <v/>
      </c>
      <c r="U331" s="341" t="str">
        <f t="array" ref="U331">if(V331="","",XLOOKUP(V331,Master[Company],Master[Acronym],"NA",0,1))</f>
        <v/>
      </c>
      <c r="V331" s="336"/>
      <c r="W331" s="395"/>
      <c r="X331" s="395"/>
      <c r="Y331" s="336" t="str">
        <f t="shared" si="10"/>
        <v/>
      </c>
      <c r="Z331" s="341" t="str">
        <f t="shared" si="11"/>
        <v/>
      </c>
      <c r="AA331" s="336"/>
      <c r="AB331" s="341"/>
      <c r="AC331" s="341"/>
      <c r="AD331" s="394"/>
      <c r="AE331" s="396"/>
      <c r="AF331" s="396"/>
      <c r="AG331" s="396"/>
      <c r="AH331" s="396"/>
      <c r="AI331" s="396"/>
      <c r="AJ331" s="396"/>
      <c r="AK331" s="396"/>
      <c r="AL331" s="397"/>
      <c r="AM331" s="398"/>
      <c r="AN331" s="398"/>
      <c r="AO331" s="398"/>
      <c r="AP331" s="398"/>
      <c r="AQ331" s="398"/>
      <c r="AR331" s="398"/>
      <c r="AS331" s="398"/>
      <c r="AT331" s="398"/>
      <c r="AU331" s="394"/>
      <c r="AV331" s="399"/>
      <c r="AW331" s="306"/>
      <c r="AX331" s="394"/>
      <c r="AY331" s="400"/>
      <c r="AZ331" s="336"/>
      <c r="BA331" s="336"/>
      <c r="BB331" s="336"/>
      <c r="BC331" s="336"/>
      <c r="BD331" s="336"/>
      <c r="BE331" s="401"/>
      <c r="BF331" s="341"/>
      <c r="BG331" s="341"/>
      <c r="BH331" s="402"/>
      <c r="BI331" s="403"/>
      <c r="BJ331" s="404"/>
      <c r="BK331" s="405"/>
      <c r="BL331" s="405"/>
      <c r="BM331" s="405"/>
      <c r="BN331" s="406"/>
    </row>
    <row r="332" ht="18.75" customHeight="1">
      <c r="A332" s="390" t="str">
        <f t="shared" si="3"/>
        <v/>
      </c>
      <c r="B332" s="391"/>
      <c r="C332" s="337"/>
      <c r="D332" s="337"/>
      <c r="E332" s="338" t="str">
        <f t="shared" si="8"/>
        <v/>
      </c>
      <c r="F332" s="392"/>
      <c r="G332" s="393"/>
      <c r="H332" s="341" t="str">
        <f t="array" ref="H332">IF(D332="","",XLOOKUP(D332,'Master Data'!K:K,'Master Data'!N:N,"Input in Master Data",0,1))</f>
        <v/>
      </c>
      <c r="I332" s="341" t="str">
        <f t="array" ref="I332">IF(D332="","",XLOOKUP(D332,'Master Data'!K:K,'Master Data'!O:O,"Input in Master Data",0,1))</f>
        <v/>
      </c>
      <c r="J332" s="341" t="str">
        <f t="array" ref="J332">if(V332="","",XLOOKUP(V332,Master[Company],Master[Blow],"Unknown",0,1))</f>
        <v/>
      </c>
      <c r="K332" s="341" t="str">
        <f t="array" ref="K332">if(V332="","",XLOOKUP(V332,Master[Company],Master[Pigging],"Unknown",0,1))</f>
        <v/>
      </c>
      <c r="L332" s="341" t="str">
        <f t="array" ref="L332">if(V332="","",XLOOKUP(V332,Master[Company],Master[Load Method],"Unknown",0,1))</f>
        <v/>
      </c>
      <c r="M332" s="341" t="str">
        <f t="array" ref="M332">if(V332="","",XLOOKUP(V332,Master[Company],Master[Line Distance],"Unknown",0,1))</f>
        <v/>
      </c>
      <c r="N332" s="394"/>
      <c r="O332" s="341"/>
      <c r="P332" s="336"/>
      <c r="Q332" s="341" t="str">
        <f t="array" ref="Q332">if(V332="","",XLOOKUP(V332,Master[Company],Master[Terms],"NA",0,1))</f>
        <v/>
      </c>
      <c r="R332" s="341" t="str">
        <f t="shared" si="9"/>
        <v/>
      </c>
      <c r="S332" s="341" t="str">
        <f t="array" ref="S332">if(V332="","",XLOOKUP(V332,Master[Company],Master[Group],"NA",0,1))</f>
        <v/>
      </c>
      <c r="T332" s="341" t="str">
        <f t="array" ref="T332">if(V332="","",XLOOKUP(V332,Master[Company],Master[Loading Location],"NA",0,1))</f>
        <v/>
      </c>
      <c r="U332" s="341" t="str">
        <f t="array" ref="U332">if(V332="","",XLOOKUP(V332,Master[Company],Master[Acronym],"NA",0,1))</f>
        <v/>
      </c>
      <c r="V332" s="336"/>
      <c r="W332" s="395"/>
      <c r="X332" s="395"/>
      <c r="Y332" s="336" t="str">
        <f t="shared" si="10"/>
        <v/>
      </c>
      <c r="Z332" s="341" t="str">
        <f t="shared" si="11"/>
        <v/>
      </c>
      <c r="AA332" s="336"/>
      <c r="AB332" s="341"/>
      <c r="AC332" s="341"/>
      <c r="AD332" s="394"/>
      <c r="AE332" s="396"/>
      <c r="AF332" s="396"/>
      <c r="AG332" s="396"/>
      <c r="AH332" s="396"/>
      <c r="AI332" s="396"/>
      <c r="AJ332" s="396"/>
      <c r="AK332" s="396"/>
      <c r="AL332" s="397"/>
      <c r="AM332" s="398"/>
      <c r="AN332" s="398"/>
      <c r="AO332" s="398"/>
      <c r="AP332" s="398"/>
      <c r="AQ332" s="398"/>
      <c r="AR332" s="398"/>
      <c r="AS332" s="398"/>
      <c r="AT332" s="398"/>
      <c r="AU332" s="394"/>
      <c r="AV332" s="399"/>
      <c r="AW332" s="306"/>
      <c r="AX332" s="394"/>
      <c r="AY332" s="400"/>
      <c r="AZ332" s="336"/>
      <c r="BA332" s="336"/>
      <c r="BB332" s="336"/>
      <c r="BC332" s="336"/>
      <c r="BD332" s="336"/>
      <c r="BE332" s="401"/>
      <c r="BF332" s="341"/>
      <c r="BG332" s="341"/>
      <c r="BH332" s="402"/>
      <c r="BI332" s="403"/>
      <c r="BJ332" s="404"/>
      <c r="BK332" s="405"/>
      <c r="BL332" s="405"/>
      <c r="BM332" s="405"/>
      <c r="BN332" s="406"/>
    </row>
    <row r="333" ht="18.75" customHeight="1">
      <c r="A333" s="390" t="str">
        <f t="shared" si="3"/>
        <v/>
      </c>
      <c r="B333" s="391"/>
      <c r="C333" s="337"/>
      <c r="D333" s="337"/>
      <c r="E333" s="338" t="str">
        <f t="shared" si="8"/>
        <v/>
      </c>
      <c r="F333" s="392"/>
      <c r="G333" s="393"/>
      <c r="H333" s="341" t="str">
        <f t="array" ref="H333">IF(D333="","",XLOOKUP(D333,'Master Data'!K:K,'Master Data'!N:N,"Input in Master Data",0,1))</f>
        <v/>
      </c>
      <c r="I333" s="341" t="str">
        <f t="array" ref="I333">IF(D333="","",XLOOKUP(D333,'Master Data'!K:K,'Master Data'!O:O,"Input in Master Data",0,1))</f>
        <v/>
      </c>
      <c r="J333" s="341" t="str">
        <f t="array" ref="J333">if(V333="","",XLOOKUP(V333,Master[Company],Master[Blow],"Unknown",0,1))</f>
        <v/>
      </c>
      <c r="K333" s="341" t="str">
        <f t="array" ref="K333">if(V333="","",XLOOKUP(V333,Master[Company],Master[Pigging],"Unknown",0,1))</f>
        <v/>
      </c>
      <c r="L333" s="341" t="str">
        <f t="array" ref="L333">if(V333="","",XLOOKUP(V333,Master[Company],Master[Load Method],"Unknown",0,1))</f>
        <v/>
      </c>
      <c r="M333" s="341" t="str">
        <f t="array" ref="M333">if(V333="","",XLOOKUP(V333,Master[Company],Master[Line Distance],"Unknown",0,1))</f>
        <v/>
      </c>
      <c r="N333" s="394"/>
      <c r="O333" s="341"/>
      <c r="P333" s="336"/>
      <c r="Q333" s="341" t="str">
        <f t="array" ref="Q333">if(V333="","",XLOOKUP(V333,Master[Company],Master[Terms],"NA",0,1))</f>
        <v/>
      </c>
      <c r="R333" s="341" t="str">
        <f t="shared" si="9"/>
        <v/>
      </c>
      <c r="S333" s="341" t="str">
        <f t="array" ref="S333">if(V333="","",XLOOKUP(V333,Master[Company],Master[Group],"NA",0,1))</f>
        <v/>
      </c>
      <c r="T333" s="341" t="str">
        <f t="array" ref="T333">if(V333="","",XLOOKUP(V333,Master[Company],Master[Loading Location],"NA",0,1))</f>
        <v/>
      </c>
      <c r="U333" s="341" t="str">
        <f t="array" ref="U333">if(V333="","",XLOOKUP(V333,Master[Company],Master[Acronym],"NA",0,1))</f>
        <v/>
      </c>
      <c r="V333" s="336"/>
      <c r="W333" s="395"/>
      <c r="X333" s="395"/>
      <c r="Y333" s="336" t="str">
        <f t="shared" si="10"/>
        <v/>
      </c>
      <c r="Z333" s="341" t="str">
        <f t="shared" si="11"/>
        <v/>
      </c>
      <c r="AA333" s="336"/>
      <c r="AB333" s="341"/>
      <c r="AC333" s="341"/>
      <c r="AD333" s="394"/>
      <c r="AE333" s="396"/>
      <c r="AF333" s="396"/>
      <c r="AG333" s="396"/>
      <c r="AH333" s="396"/>
      <c r="AI333" s="396"/>
      <c r="AJ333" s="396"/>
      <c r="AK333" s="396"/>
      <c r="AL333" s="397"/>
      <c r="AM333" s="398"/>
      <c r="AN333" s="398"/>
      <c r="AO333" s="398"/>
      <c r="AP333" s="398"/>
      <c r="AQ333" s="398"/>
      <c r="AR333" s="398"/>
      <c r="AS333" s="398"/>
      <c r="AT333" s="398"/>
      <c r="AU333" s="394"/>
      <c r="AV333" s="399"/>
      <c r="AW333" s="306"/>
      <c r="AX333" s="394"/>
      <c r="AY333" s="400"/>
      <c r="AZ333" s="336"/>
      <c r="BA333" s="336"/>
      <c r="BB333" s="336"/>
      <c r="BC333" s="336"/>
      <c r="BD333" s="336"/>
      <c r="BE333" s="401"/>
      <c r="BF333" s="341"/>
      <c r="BG333" s="341"/>
      <c r="BH333" s="402"/>
      <c r="BI333" s="403"/>
      <c r="BJ333" s="404"/>
      <c r="BK333" s="405"/>
      <c r="BL333" s="405"/>
      <c r="BM333" s="405"/>
      <c r="BN333" s="406"/>
    </row>
    <row r="334" ht="18.75" customHeight="1">
      <c r="A334" s="390" t="str">
        <f t="shared" si="3"/>
        <v/>
      </c>
      <c r="B334" s="391"/>
      <c r="C334" s="337"/>
      <c r="D334" s="337"/>
      <c r="E334" s="338" t="str">
        <f t="shared" si="8"/>
        <v/>
      </c>
      <c r="F334" s="392"/>
      <c r="G334" s="393"/>
      <c r="H334" s="341" t="str">
        <f t="array" ref="H334">IF(D334="","",XLOOKUP(D334,'Master Data'!K:K,'Master Data'!N:N,"Input in Master Data",0,1))</f>
        <v/>
      </c>
      <c r="I334" s="341" t="str">
        <f t="array" ref="I334">IF(D334="","",XLOOKUP(D334,'Master Data'!K:K,'Master Data'!O:O,"Input in Master Data",0,1))</f>
        <v/>
      </c>
      <c r="J334" s="341" t="str">
        <f t="array" ref="J334">if(V334="","",XLOOKUP(V334,Master[Company],Master[Blow],"Unknown",0,1))</f>
        <v/>
      </c>
      <c r="K334" s="341" t="str">
        <f t="array" ref="K334">if(V334="","",XLOOKUP(V334,Master[Company],Master[Pigging],"Unknown",0,1))</f>
        <v/>
      </c>
      <c r="L334" s="341" t="str">
        <f t="array" ref="L334">if(V334="","",XLOOKUP(V334,Master[Company],Master[Load Method],"Unknown",0,1))</f>
        <v/>
      </c>
      <c r="M334" s="341" t="str">
        <f t="array" ref="M334">if(V334="","",XLOOKUP(V334,Master[Company],Master[Line Distance],"Unknown",0,1))</f>
        <v/>
      </c>
      <c r="N334" s="394"/>
      <c r="O334" s="341"/>
      <c r="P334" s="336"/>
      <c r="Q334" s="341" t="str">
        <f t="array" ref="Q334">if(V334="","",XLOOKUP(V334,Master[Company],Master[Terms],"NA",0,1))</f>
        <v/>
      </c>
      <c r="R334" s="341" t="str">
        <f t="shared" si="9"/>
        <v/>
      </c>
      <c r="S334" s="341" t="str">
        <f t="array" ref="S334">if(V334="","",XLOOKUP(V334,Master[Company],Master[Group],"NA",0,1))</f>
        <v/>
      </c>
      <c r="T334" s="341" t="str">
        <f t="array" ref="T334">if(V334="","",XLOOKUP(V334,Master[Company],Master[Loading Location],"NA",0,1))</f>
        <v/>
      </c>
      <c r="U334" s="341" t="str">
        <f t="array" ref="U334">if(V334="","",XLOOKUP(V334,Master[Company],Master[Acronym],"NA",0,1))</f>
        <v/>
      </c>
      <c r="V334" s="336"/>
      <c r="W334" s="395"/>
      <c r="X334" s="395"/>
      <c r="Y334" s="336" t="str">
        <f t="shared" si="10"/>
        <v/>
      </c>
      <c r="Z334" s="341" t="str">
        <f t="shared" si="11"/>
        <v/>
      </c>
      <c r="AA334" s="336"/>
      <c r="AB334" s="341"/>
      <c r="AC334" s="341"/>
      <c r="AD334" s="394"/>
      <c r="AE334" s="396"/>
      <c r="AF334" s="396"/>
      <c r="AG334" s="396"/>
      <c r="AH334" s="396"/>
      <c r="AI334" s="396"/>
      <c r="AJ334" s="396"/>
      <c r="AK334" s="396"/>
      <c r="AL334" s="397"/>
      <c r="AM334" s="398"/>
      <c r="AN334" s="398"/>
      <c r="AO334" s="398"/>
      <c r="AP334" s="398"/>
      <c r="AQ334" s="398"/>
      <c r="AR334" s="398"/>
      <c r="AS334" s="398"/>
      <c r="AT334" s="398"/>
      <c r="AU334" s="394"/>
      <c r="AV334" s="399"/>
      <c r="AW334" s="306"/>
      <c r="AX334" s="394"/>
      <c r="AY334" s="400"/>
      <c r="AZ334" s="336"/>
      <c r="BA334" s="336"/>
      <c r="BB334" s="336"/>
      <c r="BC334" s="336"/>
      <c r="BD334" s="336"/>
      <c r="BE334" s="401"/>
      <c r="BF334" s="341"/>
      <c r="BG334" s="341"/>
      <c r="BH334" s="402"/>
      <c r="BI334" s="403"/>
      <c r="BJ334" s="404"/>
      <c r="BK334" s="405"/>
      <c r="BL334" s="405"/>
      <c r="BM334" s="405"/>
      <c r="BN334" s="406"/>
    </row>
    <row r="335" ht="18.75" customHeight="1">
      <c r="A335" s="390" t="str">
        <f t="shared" si="3"/>
        <v/>
      </c>
      <c r="B335" s="391"/>
      <c r="C335" s="337"/>
      <c r="D335" s="337"/>
      <c r="E335" s="338" t="str">
        <f t="shared" si="8"/>
        <v/>
      </c>
      <c r="F335" s="392"/>
      <c r="G335" s="393"/>
      <c r="H335" s="341" t="str">
        <f t="array" ref="H335">IF(D335="","",XLOOKUP(D335,'Master Data'!K:K,'Master Data'!N:N,"Input in Master Data",0,1))</f>
        <v/>
      </c>
      <c r="I335" s="341" t="str">
        <f t="array" ref="I335">IF(D335="","",XLOOKUP(D335,'Master Data'!K:K,'Master Data'!O:O,"Input in Master Data",0,1))</f>
        <v/>
      </c>
      <c r="J335" s="341" t="str">
        <f t="array" ref="J335">if(V335="","",XLOOKUP(V335,Master[Company],Master[Blow],"Unknown",0,1))</f>
        <v/>
      </c>
      <c r="K335" s="341" t="str">
        <f t="array" ref="K335">if(V335="","",XLOOKUP(V335,Master[Company],Master[Pigging],"Unknown",0,1))</f>
        <v/>
      </c>
      <c r="L335" s="341" t="str">
        <f t="array" ref="L335">if(V335="","",XLOOKUP(V335,Master[Company],Master[Load Method],"Unknown",0,1))</f>
        <v/>
      </c>
      <c r="M335" s="341" t="str">
        <f t="array" ref="M335">if(V335="","",XLOOKUP(V335,Master[Company],Master[Line Distance],"Unknown",0,1))</f>
        <v/>
      </c>
      <c r="N335" s="394"/>
      <c r="O335" s="341"/>
      <c r="P335" s="336"/>
      <c r="Q335" s="341" t="str">
        <f t="array" ref="Q335">if(V335="","",XLOOKUP(V335,Master[Company],Master[Terms],"NA",0,1))</f>
        <v/>
      </c>
      <c r="R335" s="341" t="str">
        <f t="shared" si="9"/>
        <v/>
      </c>
      <c r="S335" s="341" t="str">
        <f t="array" ref="S335">if(V335="","",XLOOKUP(V335,Master[Company],Master[Group],"NA",0,1))</f>
        <v/>
      </c>
      <c r="T335" s="341" t="str">
        <f t="array" ref="T335">if(V335="","",XLOOKUP(V335,Master[Company],Master[Loading Location],"NA",0,1))</f>
        <v/>
      </c>
      <c r="U335" s="341" t="str">
        <f t="array" ref="U335">if(V335="","",XLOOKUP(V335,Master[Company],Master[Acronym],"NA",0,1))</f>
        <v/>
      </c>
      <c r="V335" s="336"/>
      <c r="W335" s="395"/>
      <c r="X335" s="395"/>
      <c r="Y335" s="336" t="str">
        <f t="shared" si="10"/>
        <v/>
      </c>
      <c r="Z335" s="341" t="str">
        <f t="shared" si="11"/>
        <v/>
      </c>
      <c r="AA335" s="336"/>
      <c r="AB335" s="341"/>
      <c r="AC335" s="341"/>
      <c r="AD335" s="394"/>
      <c r="AE335" s="396"/>
      <c r="AF335" s="396"/>
      <c r="AG335" s="396"/>
      <c r="AH335" s="396"/>
      <c r="AI335" s="396"/>
      <c r="AJ335" s="396"/>
      <c r="AK335" s="396"/>
      <c r="AL335" s="397"/>
      <c r="AM335" s="398"/>
      <c r="AN335" s="398"/>
      <c r="AO335" s="398"/>
      <c r="AP335" s="398"/>
      <c r="AQ335" s="398"/>
      <c r="AR335" s="398"/>
      <c r="AS335" s="398"/>
      <c r="AT335" s="398"/>
      <c r="AU335" s="394"/>
      <c r="AV335" s="399"/>
      <c r="AW335" s="306"/>
      <c r="AX335" s="394"/>
      <c r="AY335" s="400"/>
      <c r="AZ335" s="336"/>
      <c r="BA335" s="336"/>
      <c r="BB335" s="336"/>
      <c r="BC335" s="336"/>
      <c r="BD335" s="336"/>
      <c r="BE335" s="401"/>
      <c r="BF335" s="341"/>
      <c r="BG335" s="341"/>
      <c r="BH335" s="402"/>
      <c r="BI335" s="403"/>
      <c r="BJ335" s="404"/>
      <c r="BK335" s="405"/>
      <c r="BL335" s="405"/>
      <c r="BM335" s="405"/>
      <c r="BN335" s="406"/>
    </row>
    <row r="336" ht="18.75" customHeight="1">
      <c r="A336" s="390" t="str">
        <f t="shared" si="3"/>
        <v/>
      </c>
      <c r="B336" s="391"/>
      <c r="C336" s="337"/>
      <c r="D336" s="337"/>
      <c r="E336" s="338" t="str">
        <f t="shared" si="8"/>
        <v/>
      </c>
      <c r="F336" s="392"/>
      <c r="G336" s="393"/>
      <c r="H336" s="341" t="str">
        <f t="array" ref="H336">IF(D336="","",XLOOKUP(D336,'Master Data'!K:K,'Master Data'!N:N,"Input in Master Data",0,1))</f>
        <v/>
      </c>
      <c r="I336" s="341" t="str">
        <f t="array" ref="I336">IF(D336="","",XLOOKUP(D336,'Master Data'!K:K,'Master Data'!O:O,"Input in Master Data",0,1))</f>
        <v/>
      </c>
      <c r="J336" s="341" t="str">
        <f t="array" ref="J336">if(V336="","",XLOOKUP(V336,Master[Company],Master[Blow],"Unknown",0,1))</f>
        <v/>
      </c>
      <c r="K336" s="341" t="str">
        <f t="array" ref="K336">if(V336="","",XLOOKUP(V336,Master[Company],Master[Pigging],"Unknown",0,1))</f>
        <v/>
      </c>
      <c r="L336" s="341" t="str">
        <f t="array" ref="L336">if(V336="","",XLOOKUP(V336,Master[Company],Master[Load Method],"Unknown",0,1))</f>
        <v/>
      </c>
      <c r="M336" s="341" t="str">
        <f t="array" ref="M336">if(V336="","",XLOOKUP(V336,Master[Company],Master[Line Distance],"Unknown",0,1))</f>
        <v/>
      </c>
      <c r="N336" s="394"/>
      <c r="O336" s="341"/>
      <c r="P336" s="336"/>
      <c r="Q336" s="341" t="str">
        <f t="array" ref="Q336">if(V336="","",XLOOKUP(V336,Master[Company],Master[Terms],"NA",0,1))</f>
        <v/>
      </c>
      <c r="R336" s="341" t="str">
        <f t="shared" si="9"/>
        <v/>
      </c>
      <c r="S336" s="341" t="str">
        <f t="array" ref="S336">if(V336="","",XLOOKUP(V336,Master[Company],Master[Group],"NA",0,1))</f>
        <v/>
      </c>
      <c r="T336" s="341" t="str">
        <f t="array" ref="T336">if(V336="","",XLOOKUP(V336,Master[Company],Master[Loading Location],"NA",0,1))</f>
        <v/>
      </c>
      <c r="U336" s="341" t="str">
        <f t="array" ref="U336">if(V336="","",XLOOKUP(V336,Master[Company],Master[Acronym],"NA",0,1))</f>
        <v/>
      </c>
      <c r="V336" s="336"/>
      <c r="W336" s="395"/>
      <c r="X336" s="395"/>
      <c r="Y336" s="336" t="str">
        <f t="shared" si="10"/>
        <v/>
      </c>
      <c r="Z336" s="341" t="str">
        <f t="shared" si="11"/>
        <v/>
      </c>
      <c r="AA336" s="336"/>
      <c r="AB336" s="341"/>
      <c r="AC336" s="341"/>
      <c r="AD336" s="394"/>
      <c r="AE336" s="396"/>
      <c r="AF336" s="396"/>
      <c r="AG336" s="396"/>
      <c r="AH336" s="396"/>
      <c r="AI336" s="396"/>
      <c r="AJ336" s="396"/>
      <c r="AK336" s="396"/>
      <c r="AL336" s="397"/>
      <c r="AM336" s="398"/>
      <c r="AN336" s="398"/>
      <c r="AO336" s="398"/>
      <c r="AP336" s="398"/>
      <c r="AQ336" s="398"/>
      <c r="AR336" s="398"/>
      <c r="AS336" s="398"/>
      <c r="AT336" s="398"/>
      <c r="AU336" s="394"/>
      <c r="AV336" s="399"/>
      <c r="AW336" s="306"/>
      <c r="AX336" s="394"/>
      <c r="AY336" s="400"/>
      <c r="AZ336" s="336"/>
      <c r="BA336" s="336"/>
      <c r="BB336" s="336"/>
      <c r="BC336" s="336"/>
      <c r="BD336" s="336"/>
      <c r="BE336" s="401"/>
      <c r="BF336" s="341"/>
      <c r="BG336" s="341"/>
      <c r="BH336" s="402"/>
      <c r="BI336" s="403"/>
      <c r="BJ336" s="404"/>
      <c r="BK336" s="405"/>
      <c r="BL336" s="405"/>
      <c r="BM336" s="405"/>
      <c r="BN336" s="406"/>
    </row>
    <row r="337" ht="18.75" customHeight="1">
      <c r="A337" s="390" t="str">
        <f t="shared" si="3"/>
        <v/>
      </c>
      <c r="B337" s="391"/>
      <c r="C337" s="337"/>
      <c r="D337" s="337"/>
      <c r="E337" s="338" t="str">
        <f t="shared" si="8"/>
        <v/>
      </c>
      <c r="F337" s="392"/>
      <c r="G337" s="393"/>
      <c r="H337" s="341" t="str">
        <f t="array" ref="H337">IF(D337="","",XLOOKUP(D337,'Master Data'!K:K,'Master Data'!N:N,"Input in Master Data",0,1))</f>
        <v/>
      </c>
      <c r="I337" s="341" t="str">
        <f t="array" ref="I337">IF(D337="","",XLOOKUP(D337,'Master Data'!K:K,'Master Data'!O:O,"Input in Master Data",0,1))</f>
        <v/>
      </c>
      <c r="J337" s="341" t="str">
        <f t="array" ref="J337">if(V337="","",XLOOKUP(V337,Master[Company],Master[Blow],"Unknown",0,1))</f>
        <v/>
      </c>
      <c r="K337" s="341" t="str">
        <f t="array" ref="K337">if(V337="","",XLOOKUP(V337,Master[Company],Master[Pigging],"Unknown",0,1))</f>
        <v/>
      </c>
      <c r="L337" s="341" t="str">
        <f t="array" ref="L337">if(V337="","",XLOOKUP(V337,Master[Company],Master[Load Method],"Unknown",0,1))</f>
        <v/>
      </c>
      <c r="M337" s="341" t="str">
        <f t="array" ref="M337">if(V337="","",XLOOKUP(V337,Master[Company],Master[Line Distance],"Unknown",0,1))</f>
        <v/>
      </c>
      <c r="N337" s="394"/>
      <c r="O337" s="341"/>
      <c r="P337" s="336"/>
      <c r="Q337" s="341" t="str">
        <f t="array" ref="Q337">if(V337="","",XLOOKUP(V337,Master[Company],Master[Terms],"NA",0,1))</f>
        <v/>
      </c>
      <c r="R337" s="341" t="str">
        <f t="shared" si="9"/>
        <v/>
      </c>
      <c r="S337" s="341" t="str">
        <f t="array" ref="S337">if(V337="","",XLOOKUP(V337,Master[Company],Master[Group],"NA",0,1))</f>
        <v/>
      </c>
      <c r="T337" s="341" t="str">
        <f t="array" ref="T337">if(V337="","",XLOOKUP(V337,Master[Company],Master[Loading Location],"NA",0,1))</f>
        <v/>
      </c>
      <c r="U337" s="341" t="str">
        <f t="array" ref="U337">if(V337="","",XLOOKUP(V337,Master[Company],Master[Acronym],"NA",0,1))</f>
        <v/>
      </c>
      <c r="V337" s="336"/>
      <c r="W337" s="395"/>
      <c r="X337" s="395"/>
      <c r="Y337" s="336" t="str">
        <f t="shared" si="10"/>
        <v/>
      </c>
      <c r="Z337" s="341" t="str">
        <f t="shared" si="11"/>
        <v/>
      </c>
      <c r="AA337" s="336"/>
      <c r="AB337" s="341"/>
      <c r="AC337" s="341"/>
      <c r="AD337" s="394"/>
      <c r="AE337" s="396"/>
      <c r="AF337" s="396"/>
      <c r="AG337" s="396"/>
      <c r="AH337" s="396"/>
      <c r="AI337" s="396"/>
      <c r="AJ337" s="396"/>
      <c r="AK337" s="396"/>
      <c r="AL337" s="397"/>
      <c r="AM337" s="398"/>
      <c r="AN337" s="398"/>
      <c r="AO337" s="398"/>
      <c r="AP337" s="398"/>
      <c r="AQ337" s="398"/>
      <c r="AR337" s="398"/>
      <c r="AS337" s="398"/>
      <c r="AT337" s="398"/>
      <c r="AU337" s="394"/>
      <c r="AV337" s="399"/>
      <c r="AW337" s="306"/>
      <c r="AX337" s="394"/>
      <c r="AY337" s="400"/>
      <c r="AZ337" s="336"/>
      <c r="BA337" s="336"/>
      <c r="BB337" s="336"/>
      <c r="BC337" s="336"/>
      <c r="BD337" s="336"/>
      <c r="BE337" s="401"/>
      <c r="BF337" s="341"/>
      <c r="BG337" s="341"/>
      <c r="BH337" s="402"/>
      <c r="BI337" s="403"/>
      <c r="BJ337" s="404"/>
      <c r="BK337" s="405"/>
      <c r="BL337" s="405"/>
      <c r="BM337" s="405"/>
      <c r="BN337" s="406"/>
    </row>
    <row r="338" ht="18.75" customHeight="1">
      <c r="A338" s="390" t="str">
        <f t="shared" si="3"/>
        <v/>
      </c>
      <c r="B338" s="391"/>
      <c r="C338" s="337"/>
      <c r="D338" s="337"/>
      <c r="E338" s="338" t="str">
        <f t="shared" si="8"/>
        <v/>
      </c>
      <c r="F338" s="392"/>
      <c r="G338" s="393"/>
      <c r="H338" s="341" t="str">
        <f t="array" ref="H338">IF(D338="","",XLOOKUP(D338,'Master Data'!K:K,'Master Data'!N:N,"Input in Master Data",0,1))</f>
        <v/>
      </c>
      <c r="I338" s="341" t="str">
        <f t="array" ref="I338">IF(D338="","",XLOOKUP(D338,'Master Data'!K:K,'Master Data'!O:O,"Input in Master Data",0,1))</f>
        <v/>
      </c>
      <c r="J338" s="341" t="str">
        <f t="array" ref="J338">if(V338="","",XLOOKUP(V338,Master[Company],Master[Blow],"Unknown",0,1))</f>
        <v/>
      </c>
      <c r="K338" s="341" t="str">
        <f t="array" ref="K338">if(V338="","",XLOOKUP(V338,Master[Company],Master[Pigging],"Unknown",0,1))</f>
        <v/>
      </c>
      <c r="L338" s="341" t="str">
        <f t="array" ref="L338">if(V338="","",XLOOKUP(V338,Master[Company],Master[Load Method],"Unknown",0,1))</f>
        <v/>
      </c>
      <c r="M338" s="341" t="str">
        <f t="array" ref="M338">if(V338="","",XLOOKUP(V338,Master[Company],Master[Line Distance],"Unknown",0,1))</f>
        <v/>
      </c>
      <c r="N338" s="394"/>
      <c r="O338" s="341"/>
      <c r="P338" s="336"/>
      <c r="Q338" s="341" t="str">
        <f t="array" ref="Q338">if(V338="","",XLOOKUP(V338,Master[Company],Master[Terms],"NA",0,1))</f>
        <v/>
      </c>
      <c r="R338" s="341" t="str">
        <f t="shared" si="9"/>
        <v/>
      </c>
      <c r="S338" s="341" t="str">
        <f t="array" ref="S338">if(V338="","",XLOOKUP(V338,Master[Company],Master[Group],"NA",0,1))</f>
        <v/>
      </c>
      <c r="T338" s="341" t="str">
        <f t="array" ref="T338">if(V338="","",XLOOKUP(V338,Master[Company],Master[Loading Location],"NA",0,1))</f>
        <v/>
      </c>
      <c r="U338" s="341" t="str">
        <f t="array" ref="U338">if(V338="","",XLOOKUP(V338,Master[Company],Master[Acronym],"NA",0,1))</f>
        <v/>
      </c>
      <c r="V338" s="336"/>
      <c r="W338" s="395"/>
      <c r="X338" s="395"/>
      <c r="Y338" s="336" t="str">
        <f t="shared" si="10"/>
        <v/>
      </c>
      <c r="Z338" s="341" t="str">
        <f t="shared" si="11"/>
        <v/>
      </c>
      <c r="AA338" s="336"/>
      <c r="AB338" s="341"/>
      <c r="AC338" s="341"/>
      <c r="AD338" s="394"/>
      <c r="AE338" s="396"/>
      <c r="AF338" s="396"/>
      <c r="AG338" s="396"/>
      <c r="AH338" s="396"/>
      <c r="AI338" s="396"/>
      <c r="AJ338" s="396"/>
      <c r="AK338" s="396"/>
      <c r="AL338" s="397"/>
      <c r="AM338" s="398"/>
      <c r="AN338" s="398"/>
      <c r="AO338" s="398"/>
      <c r="AP338" s="398"/>
      <c r="AQ338" s="398"/>
      <c r="AR338" s="398"/>
      <c r="AS338" s="398"/>
      <c r="AT338" s="398"/>
      <c r="AU338" s="394"/>
      <c r="AV338" s="399"/>
      <c r="AW338" s="306"/>
      <c r="AX338" s="394"/>
      <c r="AY338" s="400"/>
      <c r="AZ338" s="336"/>
      <c r="BA338" s="336"/>
      <c r="BB338" s="336"/>
      <c r="BC338" s="336"/>
      <c r="BD338" s="336"/>
      <c r="BE338" s="401"/>
      <c r="BF338" s="341"/>
      <c r="BG338" s="341"/>
      <c r="BH338" s="402"/>
      <c r="BI338" s="403"/>
      <c r="BJ338" s="404"/>
      <c r="BK338" s="405"/>
      <c r="BL338" s="405"/>
      <c r="BM338" s="405"/>
      <c r="BN338" s="406"/>
    </row>
    <row r="339" ht="18.75" customHeight="1">
      <c r="A339" s="390" t="str">
        <f t="shared" si="3"/>
        <v/>
      </c>
      <c r="B339" s="391"/>
      <c r="C339" s="337"/>
      <c r="D339" s="337"/>
      <c r="E339" s="338" t="str">
        <f t="shared" si="8"/>
        <v/>
      </c>
      <c r="F339" s="392"/>
      <c r="G339" s="393"/>
      <c r="H339" s="341" t="str">
        <f t="array" ref="H339">IF(D339="","",XLOOKUP(D339,'Master Data'!K:K,'Master Data'!N:N,"Input in Master Data",0,1))</f>
        <v/>
      </c>
      <c r="I339" s="341" t="str">
        <f t="array" ref="I339">IF(D339="","",XLOOKUP(D339,'Master Data'!K:K,'Master Data'!O:O,"Input in Master Data",0,1))</f>
        <v/>
      </c>
      <c r="J339" s="341" t="str">
        <f t="array" ref="J339">if(V339="","",XLOOKUP(V339,Master[Company],Master[Blow],"Unknown",0,1))</f>
        <v/>
      </c>
      <c r="K339" s="341" t="str">
        <f t="array" ref="K339">if(V339="","",XLOOKUP(V339,Master[Company],Master[Pigging],"Unknown",0,1))</f>
        <v/>
      </c>
      <c r="L339" s="341" t="str">
        <f t="array" ref="L339">if(V339="","",XLOOKUP(V339,Master[Company],Master[Load Method],"Unknown",0,1))</f>
        <v/>
      </c>
      <c r="M339" s="341" t="str">
        <f t="array" ref="M339">if(V339="","",XLOOKUP(V339,Master[Company],Master[Line Distance],"Unknown",0,1))</f>
        <v/>
      </c>
      <c r="N339" s="394"/>
      <c r="O339" s="341"/>
      <c r="P339" s="336"/>
      <c r="Q339" s="341" t="str">
        <f t="array" ref="Q339">if(V339="","",XLOOKUP(V339,Master[Company],Master[Terms],"NA",0,1))</f>
        <v/>
      </c>
      <c r="R339" s="341" t="str">
        <f t="shared" si="9"/>
        <v/>
      </c>
      <c r="S339" s="341" t="str">
        <f t="array" ref="S339">if(V339="","",XLOOKUP(V339,Master[Company],Master[Group],"NA",0,1))</f>
        <v/>
      </c>
      <c r="T339" s="341" t="str">
        <f t="array" ref="T339">if(V339="","",XLOOKUP(V339,Master[Company],Master[Loading Location],"NA",0,1))</f>
        <v/>
      </c>
      <c r="U339" s="341" t="str">
        <f t="array" ref="U339">if(V339="","",XLOOKUP(V339,Master[Company],Master[Acronym],"NA",0,1))</f>
        <v/>
      </c>
      <c r="V339" s="336"/>
      <c r="W339" s="395"/>
      <c r="X339" s="395"/>
      <c r="Y339" s="336" t="str">
        <f t="shared" si="10"/>
        <v/>
      </c>
      <c r="Z339" s="341" t="str">
        <f t="shared" si="11"/>
        <v/>
      </c>
      <c r="AA339" s="336"/>
      <c r="AB339" s="341"/>
      <c r="AC339" s="341"/>
      <c r="AD339" s="394"/>
      <c r="AE339" s="396"/>
      <c r="AF339" s="396"/>
      <c r="AG339" s="396"/>
      <c r="AH339" s="396"/>
      <c r="AI339" s="396"/>
      <c r="AJ339" s="396"/>
      <c r="AK339" s="396"/>
      <c r="AL339" s="397"/>
      <c r="AM339" s="398"/>
      <c r="AN339" s="398"/>
      <c r="AO339" s="398"/>
      <c r="AP339" s="398"/>
      <c r="AQ339" s="398"/>
      <c r="AR339" s="398"/>
      <c r="AS339" s="398"/>
      <c r="AT339" s="398"/>
      <c r="AU339" s="394"/>
      <c r="AV339" s="399"/>
      <c r="AW339" s="306"/>
      <c r="AX339" s="394"/>
      <c r="AY339" s="400"/>
      <c r="AZ339" s="336"/>
      <c r="BA339" s="336"/>
      <c r="BB339" s="336"/>
      <c r="BC339" s="336"/>
      <c r="BD339" s="336"/>
      <c r="BE339" s="401"/>
      <c r="BF339" s="341"/>
      <c r="BG339" s="341"/>
      <c r="BH339" s="402"/>
      <c r="BI339" s="403"/>
      <c r="BJ339" s="404"/>
      <c r="BK339" s="405"/>
      <c r="BL339" s="405"/>
      <c r="BM339" s="405"/>
      <c r="BN339" s="406"/>
    </row>
    <row r="340" ht="18.75" customHeight="1">
      <c r="A340" s="390" t="str">
        <f t="shared" si="3"/>
        <v/>
      </c>
      <c r="B340" s="391"/>
      <c r="C340" s="337"/>
      <c r="D340" s="337"/>
      <c r="E340" s="338" t="str">
        <f t="shared" si="8"/>
        <v/>
      </c>
      <c r="F340" s="392"/>
      <c r="G340" s="393"/>
      <c r="H340" s="341" t="str">
        <f t="array" ref="H340">IF(D340="","",XLOOKUP(D340,'Master Data'!K:K,'Master Data'!N:N,"Input in Master Data",0,1))</f>
        <v/>
      </c>
      <c r="I340" s="341" t="str">
        <f t="array" ref="I340">IF(D340="","",XLOOKUP(D340,'Master Data'!K:K,'Master Data'!O:O,"Input in Master Data",0,1))</f>
        <v/>
      </c>
      <c r="J340" s="341" t="str">
        <f t="array" ref="J340">if(V340="","",XLOOKUP(V340,Master[Company],Master[Blow],"Unknown",0,1))</f>
        <v/>
      </c>
      <c r="K340" s="341" t="str">
        <f t="array" ref="K340">if(V340="","",XLOOKUP(V340,Master[Company],Master[Pigging],"Unknown",0,1))</f>
        <v/>
      </c>
      <c r="L340" s="341" t="str">
        <f t="array" ref="L340">if(V340="","",XLOOKUP(V340,Master[Company],Master[Load Method],"Unknown",0,1))</f>
        <v/>
      </c>
      <c r="M340" s="341" t="str">
        <f t="array" ref="M340">if(V340="","",XLOOKUP(V340,Master[Company],Master[Line Distance],"Unknown",0,1))</f>
        <v/>
      </c>
      <c r="N340" s="394"/>
      <c r="O340" s="341"/>
      <c r="P340" s="336"/>
      <c r="Q340" s="341" t="str">
        <f t="array" ref="Q340">if(V340="","",XLOOKUP(V340,Master[Company],Master[Terms],"NA",0,1))</f>
        <v/>
      </c>
      <c r="R340" s="341" t="str">
        <f t="shared" si="9"/>
        <v/>
      </c>
      <c r="S340" s="341" t="str">
        <f t="array" ref="S340">if(V340="","",XLOOKUP(V340,Master[Company],Master[Group],"NA",0,1))</f>
        <v/>
      </c>
      <c r="T340" s="341" t="str">
        <f t="array" ref="T340">if(V340="","",XLOOKUP(V340,Master[Company],Master[Loading Location],"NA",0,1))</f>
        <v/>
      </c>
      <c r="U340" s="341" t="str">
        <f t="array" ref="U340">if(V340="","",XLOOKUP(V340,Master[Company],Master[Acronym],"NA",0,1))</f>
        <v/>
      </c>
      <c r="V340" s="336"/>
      <c r="W340" s="395"/>
      <c r="X340" s="395"/>
      <c r="Y340" s="336" t="str">
        <f t="shared" si="10"/>
        <v/>
      </c>
      <c r="Z340" s="341" t="str">
        <f t="shared" si="11"/>
        <v/>
      </c>
      <c r="AA340" s="336"/>
      <c r="AB340" s="341"/>
      <c r="AC340" s="341"/>
      <c r="AD340" s="394"/>
      <c r="AE340" s="396"/>
      <c r="AF340" s="396"/>
      <c r="AG340" s="396"/>
      <c r="AH340" s="396"/>
      <c r="AI340" s="396"/>
      <c r="AJ340" s="396"/>
      <c r="AK340" s="396"/>
      <c r="AL340" s="397"/>
      <c r="AM340" s="398"/>
      <c r="AN340" s="398"/>
      <c r="AO340" s="398"/>
      <c r="AP340" s="398"/>
      <c r="AQ340" s="398"/>
      <c r="AR340" s="398"/>
      <c r="AS340" s="398"/>
      <c r="AT340" s="398"/>
      <c r="AU340" s="394"/>
      <c r="AV340" s="399"/>
      <c r="AW340" s="306"/>
      <c r="AX340" s="394"/>
      <c r="AY340" s="400"/>
      <c r="AZ340" s="336"/>
      <c r="BA340" s="336"/>
      <c r="BB340" s="336"/>
      <c r="BC340" s="336"/>
      <c r="BD340" s="336"/>
      <c r="BE340" s="401"/>
      <c r="BF340" s="341"/>
      <c r="BG340" s="341"/>
      <c r="BH340" s="402"/>
      <c r="BI340" s="403"/>
      <c r="BJ340" s="404"/>
      <c r="BK340" s="405"/>
      <c r="BL340" s="405"/>
      <c r="BM340" s="405"/>
      <c r="BN340" s="406"/>
    </row>
    <row r="341" ht="18.75" customHeight="1">
      <c r="A341" s="390" t="str">
        <f t="shared" si="3"/>
        <v/>
      </c>
      <c r="B341" s="391"/>
      <c r="C341" s="337"/>
      <c r="D341" s="337"/>
      <c r="E341" s="338" t="str">
        <f t="shared" si="8"/>
        <v/>
      </c>
      <c r="F341" s="392"/>
      <c r="G341" s="393"/>
      <c r="H341" s="341" t="str">
        <f t="array" ref="H341">IF(D341="","",XLOOKUP(D341,'Master Data'!K:K,'Master Data'!N:N,"Input in Master Data",0,1))</f>
        <v/>
      </c>
      <c r="I341" s="341" t="str">
        <f t="array" ref="I341">IF(D341="","",XLOOKUP(D341,'Master Data'!K:K,'Master Data'!O:O,"Input in Master Data",0,1))</f>
        <v/>
      </c>
      <c r="J341" s="341" t="str">
        <f t="array" ref="J341">if(V341="","",XLOOKUP(V341,Master[Company],Master[Blow],"Unknown",0,1))</f>
        <v/>
      </c>
      <c r="K341" s="341" t="str">
        <f t="array" ref="K341">if(V341="","",XLOOKUP(V341,Master[Company],Master[Pigging],"Unknown",0,1))</f>
        <v/>
      </c>
      <c r="L341" s="341" t="str">
        <f t="array" ref="L341">if(V341="","",XLOOKUP(V341,Master[Company],Master[Load Method],"Unknown",0,1))</f>
        <v/>
      </c>
      <c r="M341" s="341" t="str">
        <f t="array" ref="M341">if(V341="","",XLOOKUP(V341,Master[Company],Master[Line Distance],"Unknown",0,1))</f>
        <v/>
      </c>
      <c r="N341" s="394"/>
      <c r="O341" s="341"/>
      <c r="P341" s="336"/>
      <c r="Q341" s="341" t="str">
        <f t="array" ref="Q341">if(V341="","",XLOOKUP(V341,Master[Company],Master[Terms],"NA",0,1))</f>
        <v/>
      </c>
      <c r="R341" s="341" t="str">
        <f t="shared" si="9"/>
        <v/>
      </c>
      <c r="S341" s="341" t="str">
        <f t="array" ref="S341">if(V341="","",XLOOKUP(V341,Master[Company],Master[Group],"NA",0,1))</f>
        <v/>
      </c>
      <c r="T341" s="341" t="str">
        <f t="array" ref="T341">if(V341="","",XLOOKUP(V341,Master[Company],Master[Loading Location],"NA",0,1))</f>
        <v/>
      </c>
      <c r="U341" s="341" t="str">
        <f t="array" ref="U341">if(V341="","",XLOOKUP(V341,Master[Company],Master[Acronym],"NA",0,1))</f>
        <v/>
      </c>
      <c r="V341" s="336"/>
      <c r="W341" s="395"/>
      <c r="X341" s="395"/>
      <c r="Y341" s="336" t="str">
        <f t="shared" si="10"/>
        <v/>
      </c>
      <c r="Z341" s="341" t="str">
        <f t="shared" si="11"/>
        <v/>
      </c>
      <c r="AA341" s="336"/>
      <c r="AB341" s="341"/>
      <c r="AC341" s="341"/>
      <c r="AD341" s="394"/>
      <c r="AE341" s="396"/>
      <c r="AF341" s="396"/>
      <c r="AG341" s="396"/>
      <c r="AH341" s="396"/>
      <c r="AI341" s="396"/>
      <c r="AJ341" s="396"/>
      <c r="AK341" s="396"/>
      <c r="AL341" s="397"/>
      <c r="AM341" s="398"/>
      <c r="AN341" s="398"/>
      <c r="AO341" s="398"/>
      <c r="AP341" s="398"/>
      <c r="AQ341" s="398"/>
      <c r="AR341" s="398"/>
      <c r="AS341" s="398"/>
      <c r="AT341" s="398"/>
      <c r="AU341" s="394"/>
      <c r="AV341" s="399"/>
      <c r="AW341" s="306"/>
      <c r="AX341" s="394"/>
      <c r="AY341" s="400"/>
      <c r="AZ341" s="336"/>
      <c r="BA341" s="336"/>
      <c r="BB341" s="336"/>
      <c r="BC341" s="336"/>
      <c r="BD341" s="336"/>
      <c r="BE341" s="401"/>
      <c r="BF341" s="341"/>
      <c r="BG341" s="341"/>
      <c r="BH341" s="402"/>
      <c r="BI341" s="403"/>
      <c r="BJ341" s="404"/>
      <c r="BK341" s="405"/>
      <c r="BL341" s="405"/>
      <c r="BM341" s="405"/>
      <c r="BN341" s="406"/>
    </row>
    <row r="342" ht="18.75" customHeight="1">
      <c r="A342" s="390" t="str">
        <f t="shared" si="3"/>
        <v/>
      </c>
      <c r="B342" s="391"/>
      <c r="C342" s="337"/>
      <c r="D342" s="337"/>
      <c r="E342" s="338" t="str">
        <f t="shared" si="8"/>
        <v/>
      </c>
      <c r="F342" s="392"/>
      <c r="G342" s="393"/>
      <c r="H342" s="341" t="str">
        <f t="array" ref="H342">IF(D342="","",XLOOKUP(D342,'Master Data'!K:K,'Master Data'!N:N,"Input in Master Data",0,1))</f>
        <v/>
      </c>
      <c r="I342" s="341" t="str">
        <f t="array" ref="I342">IF(D342="","",XLOOKUP(D342,'Master Data'!K:K,'Master Data'!O:O,"Input in Master Data",0,1))</f>
        <v/>
      </c>
      <c r="J342" s="341" t="str">
        <f t="array" ref="J342">if(V342="","",XLOOKUP(V342,Master[Company],Master[Blow],"Unknown",0,1))</f>
        <v/>
      </c>
      <c r="K342" s="341" t="str">
        <f t="array" ref="K342">if(V342="","",XLOOKUP(V342,Master[Company],Master[Pigging],"Unknown",0,1))</f>
        <v/>
      </c>
      <c r="L342" s="341" t="str">
        <f t="array" ref="L342">if(V342="","",XLOOKUP(V342,Master[Company],Master[Load Method],"Unknown",0,1))</f>
        <v/>
      </c>
      <c r="M342" s="341" t="str">
        <f t="array" ref="M342">if(V342="","",XLOOKUP(V342,Master[Company],Master[Line Distance],"Unknown",0,1))</f>
        <v/>
      </c>
      <c r="N342" s="394"/>
      <c r="O342" s="341"/>
      <c r="P342" s="336"/>
      <c r="Q342" s="341" t="str">
        <f t="array" ref="Q342">if(V342="","",XLOOKUP(V342,Master[Company],Master[Terms],"NA",0,1))</f>
        <v/>
      </c>
      <c r="R342" s="341" t="str">
        <f t="shared" si="9"/>
        <v/>
      </c>
      <c r="S342" s="341" t="str">
        <f t="array" ref="S342">if(V342="","",XLOOKUP(V342,Master[Company],Master[Group],"NA",0,1))</f>
        <v/>
      </c>
      <c r="T342" s="341" t="str">
        <f t="array" ref="T342">if(V342="","",XLOOKUP(V342,Master[Company],Master[Loading Location],"NA",0,1))</f>
        <v/>
      </c>
      <c r="U342" s="341" t="str">
        <f t="array" ref="U342">if(V342="","",XLOOKUP(V342,Master[Company],Master[Acronym],"NA",0,1))</f>
        <v/>
      </c>
      <c r="V342" s="336"/>
      <c r="W342" s="395"/>
      <c r="X342" s="395"/>
      <c r="Y342" s="336" t="str">
        <f t="shared" si="10"/>
        <v/>
      </c>
      <c r="Z342" s="341" t="str">
        <f t="shared" si="11"/>
        <v/>
      </c>
      <c r="AA342" s="336"/>
      <c r="AB342" s="341"/>
      <c r="AC342" s="341"/>
      <c r="AD342" s="394"/>
      <c r="AE342" s="396"/>
      <c r="AF342" s="396"/>
      <c r="AG342" s="396"/>
      <c r="AH342" s="396"/>
      <c r="AI342" s="396"/>
      <c r="AJ342" s="396"/>
      <c r="AK342" s="396"/>
      <c r="AL342" s="397"/>
      <c r="AM342" s="398"/>
      <c r="AN342" s="398"/>
      <c r="AO342" s="398"/>
      <c r="AP342" s="398"/>
      <c r="AQ342" s="398"/>
      <c r="AR342" s="398"/>
      <c r="AS342" s="398"/>
      <c r="AT342" s="398"/>
      <c r="AU342" s="394"/>
      <c r="AV342" s="399"/>
      <c r="AW342" s="306"/>
      <c r="AX342" s="394"/>
      <c r="AY342" s="400"/>
      <c r="AZ342" s="336"/>
      <c r="BA342" s="336"/>
      <c r="BB342" s="336"/>
      <c r="BC342" s="336"/>
      <c r="BD342" s="336"/>
      <c r="BE342" s="401"/>
      <c r="BF342" s="341"/>
      <c r="BG342" s="341"/>
      <c r="BH342" s="402"/>
      <c r="BI342" s="403"/>
      <c r="BJ342" s="404"/>
      <c r="BK342" s="405"/>
      <c r="BL342" s="405"/>
      <c r="BM342" s="405"/>
      <c r="BN342" s="406"/>
    </row>
    <row r="343" ht="18.75" customHeight="1">
      <c r="A343" s="390" t="str">
        <f t="shared" si="3"/>
        <v/>
      </c>
      <c r="B343" s="391"/>
      <c r="C343" s="337"/>
      <c r="D343" s="337"/>
      <c r="E343" s="338" t="str">
        <f t="shared" si="8"/>
        <v/>
      </c>
      <c r="F343" s="392"/>
      <c r="G343" s="393"/>
      <c r="H343" s="341" t="str">
        <f t="array" ref="H343">IF(D343="","",XLOOKUP(D343,'Master Data'!K:K,'Master Data'!N:N,"Input in Master Data",0,1))</f>
        <v/>
      </c>
      <c r="I343" s="341" t="str">
        <f t="array" ref="I343">IF(D343="","",XLOOKUP(D343,'Master Data'!K:K,'Master Data'!O:O,"Input in Master Data",0,1))</f>
        <v/>
      </c>
      <c r="J343" s="341" t="str">
        <f t="array" ref="J343">if(V343="","",XLOOKUP(V343,Master[Company],Master[Blow],"Unknown",0,1))</f>
        <v/>
      </c>
      <c r="K343" s="341" t="str">
        <f t="array" ref="K343">if(V343="","",XLOOKUP(V343,Master[Company],Master[Pigging],"Unknown",0,1))</f>
        <v/>
      </c>
      <c r="L343" s="341" t="str">
        <f t="array" ref="L343">if(V343="","",XLOOKUP(V343,Master[Company],Master[Load Method],"Unknown",0,1))</f>
        <v/>
      </c>
      <c r="M343" s="341" t="str">
        <f t="array" ref="M343">if(V343="","",XLOOKUP(V343,Master[Company],Master[Line Distance],"Unknown",0,1))</f>
        <v/>
      </c>
      <c r="N343" s="394"/>
      <c r="O343" s="341"/>
      <c r="P343" s="336"/>
      <c r="Q343" s="341" t="str">
        <f t="array" ref="Q343">if(V343="","",XLOOKUP(V343,Master[Company],Master[Terms],"NA",0,1))</f>
        <v/>
      </c>
      <c r="R343" s="341" t="str">
        <f t="shared" si="9"/>
        <v/>
      </c>
      <c r="S343" s="341" t="str">
        <f t="array" ref="S343">if(V343="","",XLOOKUP(V343,Master[Company],Master[Group],"NA",0,1))</f>
        <v/>
      </c>
      <c r="T343" s="341" t="str">
        <f t="array" ref="T343">if(V343="","",XLOOKUP(V343,Master[Company],Master[Loading Location],"NA",0,1))</f>
        <v/>
      </c>
      <c r="U343" s="341" t="str">
        <f t="array" ref="U343">if(V343="","",XLOOKUP(V343,Master[Company],Master[Acronym],"NA",0,1))</f>
        <v/>
      </c>
      <c r="V343" s="336"/>
      <c r="W343" s="395"/>
      <c r="X343" s="395"/>
      <c r="Y343" s="336" t="str">
        <f t="shared" si="10"/>
        <v/>
      </c>
      <c r="Z343" s="341" t="str">
        <f t="shared" si="11"/>
        <v/>
      </c>
      <c r="AA343" s="336"/>
      <c r="AB343" s="341"/>
      <c r="AC343" s="341"/>
      <c r="AD343" s="394"/>
      <c r="AE343" s="396"/>
      <c r="AF343" s="396"/>
      <c r="AG343" s="396"/>
      <c r="AH343" s="396"/>
      <c r="AI343" s="396"/>
      <c r="AJ343" s="396"/>
      <c r="AK343" s="396"/>
      <c r="AL343" s="397"/>
      <c r="AM343" s="398"/>
      <c r="AN343" s="398"/>
      <c r="AO343" s="398"/>
      <c r="AP343" s="398"/>
      <c r="AQ343" s="398"/>
      <c r="AR343" s="398"/>
      <c r="AS343" s="398"/>
      <c r="AT343" s="398"/>
      <c r="AU343" s="394"/>
      <c r="AV343" s="399"/>
      <c r="AW343" s="306"/>
      <c r="AX343" s="394"/>
      <c r="AY343" s="400"/>
      <c r="AZ343" s="336"/>
      <c r="BA343" s="336"/>
      <c r="BB343" s="336"/>
      <c r="BC343" s="336"/>
      <c r="BD343" s="336"/>
      <c r="BE343" s="401"/>
      <c r="BF343" s="341"/>
      <c r="BG343" s="341"/>
      <c r="BH343" s="402"/>
      <c r="BI343" s="403"/>
      <c r="BJ343" s="404"/>
      <c r="BK343" s="405"/>
      <c r="BL343" s="405"/>
      <c r="BM343" s="405"/>
      <c r="BN343" s="406"/>
    </row>
    <row r="344" ht="18.75" customHeight="1">
      <c r="A344" s="390" t="str">
        <f t="shared" si="3"/>
        <v/>
      </c>
      <c r="B344" s="391"/>
      <c r="C344" s="337"/>
      <c r="D344" s="337"/>
      <c r="E344" s="338" t="str">
        <f t="shared" si="8"/>
        <v/>
      </c>
      <c r="F344" s="392"/>
      <c r="G344" s="393"/>
      <c r="H344" s="341" t="str">
        <f t="array" ref="H344">IF(D344="","",XLOOKUP(D344,'Master Data'!K:K,'Master Data'!N:N,"Input in Master Data",0,1))</f>
        <v/>
      </c>
      <c r="I344" s="341" t="str">
        <f t="array" ref="I344">IF(D344="","",XLOOKUP(D344,'Master Data'!K:K,'Master Data'!O:O,"Input in Master Data",0,1))</f>
        <v/>
      </c>
      <c r="J344" s="341" t="str">
        <f t="array" ref="J344">if(V344="","",XLOOKUP(V344,Master[Company],Master[Blow],"Unknown",0,1))</f>
        <v/>
      </c>
      <c r="K344" s="341" t="str">
        <f t="array" ref="K344">if(V344="","",XLOOKUP(V344,Master[Company],Master[Pigging],"Unknown",0,1))</f>
        <v/>
      </c>
      <c r="L344" s="341" t="str">
        <f t="array" ref="L344">if(V344="","",XLOOKUP(V344,Master[Company],Master[Load Method],"Unknown",0,1))</f>
        <v/>
      </c>
      <c r="M344" s="341" t="str">
        <f t="array" ref="M344">if(V344="","",XLOOKUP(V344,Master[Company],Master[Line Distance],"Unknown",0,1))</f>
        <v/>
      </c>
      <c r="N344" s="394"/>
      <c r="O344" s="341"/>
      <c r="P344" s="336"/>
      <c r="Q344" s="341" t="str">
        <f t="array" ref="Q344">if(V344="","",XLOOKUP(V344,Master[Company],Master[Terms],"NA",0,1))</f>
        <v/>
      </c>
      <c r="R344" s="341" t="str">
        <f t="shared" si="9"/>
        <v/>
      </c>
      <c r="S344" s="341" t="str">
        <f t="array" ref="S344">if(V344="","",XLOOKUP(V344,Master[Company],Master[Group],"NA",0,1))</f>
        <v/>
      </c>
      <c r="T344" s="341" t="str">
        <f t="array" ref="T344">if(V344="","",XLOOKUP(V344,Master[Company],Master[Loading Location],"NA",0,1))</f>
        <v/>
      </c>
      <c r="U344" s="341" t="str">
        <f t="array" ref="U344">if(V344="","",XLOOKUP(V344,Master[Company],Master[Acronym],"NA",0,1))</f>
        <v/>
      </c>
      <c r="V344" s="336"/>
      <c r="W344" s="395"/>
      <c r="X344" s="395"/>
      <c r="Y344" s="336" t="str">
        <f t="shared" si="10"/>
        <v/>
      </c>
      <c r="Z344" s="341" t="str">
        <f t="shared" si="11"/>
        <v/>
      </c>
      <c r="AA344" s="336"/>
      <c r="AB344" s="341"/>
      <c r="AC344" s="341"/>
      <c r="AD344" s="394"/>
      <c r="AE344" s="396"/>
      <c r="AF344" s="396"/>
      <c r="AG344" s="396"/>
      <c r="AH344" s="396"/>
      <c r="AI344" s="396"/>
      <c r="AJ344" s="396"/>
      <c r="AK344" s="396"/>
      <c r="AL344" s="397"/>
      <c r="AM344" s="398"/>
      <c r="AN344" s="398"/>
      <c r="AO344" s="398"/>
      <c r="AP344" s="398"/>
      <c r="AQ344" s="398"/>
      <c r="AR344" s="398"/>
      <c r="AS344" s="398"/>
      <c r="AT344" s="398"/>
      <c r="AU344" s="394"/>
      <c r="AV344" s="399"/>
      <c r="AW344" s="306"/>
      <c r="AX344" s="394"/>
      <c r="AY344" s="400"/>
      <c r="AZ344" s="336"/>
      <c r="BA344" s="336"/>
      <c r="BB344" s="336"/>
      <c r="BC344" s="336"/>
      <c r="BD344" s="336"/>
      <c r="BE344" s="401"/>
      <c r="BF344" s="341"/>
      <c r="BG344" s="341"/>
      <c r="BH344" s="402"/>
      <c r="BI344" s="403"/>
      <c r="BJ344" s="404"/>
      <c r="BK344" s="405"/>
      <c r="BL344" s="405"/>
      <c r="BM344" s="405"/>
      <c r="BN344" s="406"/>
    </row>
    <row r="345" ht="18.75" customHeight="1">
      <c r="A345" s="390" t="str">
        <f t="shared" si="3"/>
        <v/>
      </c>
      <c r="B345" s="391"/>
      <c r="C345" s="337"/>
      <c r="D345" s="337"/>
      <c r="E345" s="338" t="str">
        <f t="shared" si="8"/>
        <v/>
      </c>
      <c r="F345" s="392"/>
      <c r="G345" s="393"/>
      <c r="H345" s="341" t="str">
        <f t="array" ref="H345">IF(D345="","",XLOOKUP(D345,'Master Data'!K:K,'Master Data'!N:N,"Input in Master Data",0,1))</f>
        <v/>
      </c>
      <c r="I345" s="341" t="str">
        <f t="array" ref="I345">IF(D345="","",XLOOKUP(D345,'Master Data'!K:K,'Master Data'!O:O,"Input in Master Data",0,1))</f>
        <v/>
      </c>
      <c r="J345" s="341" t="str">
        <f t="array" ref="J345">if(V345="","",XLOOKUP(V345,Master[Company],Master[Blow],"Unknown",0,1))</f>
        <v/>
      </c>
      <c r="K345" s="341" t="str">
        <f t="array" ref="K345">if(V345="","",XLOOKUP(V345,Master[Company],Master[Pigging],"Unknown",0,1))</f>
        <v/>
      </c>
      <c r="L345" s="341" t="str">
        <f t="array" ref="L345">if(V345="","",XLOOKUP(V345,Master[Company],Master[Load Method],"Unknown",0,1))</f>
        <v/>
      </c>
      <c r="M345" s="341" t="str">
        <f t="array" ref="M345">if(V345="","",XLOOKUP(V345,Master[Company],Master[Line Distance],"Unknown",0,1))</f>
        <v/>
      </c>
      <c r="N345" s="394"/>
      <c r="O345" s="341"/>
      <c r="P345" s="336"/>
      <c r="Q345" s="341" t="str">
        <f t="array" ref="Q345">if(V345="","",XLOOKUP(V345,Master[Company],Master[Terms],"NA",0,1))</f>
        <v/>
      </c>
      <c r="R345" s="341" t="str">
        <f t="shared" si="9"/>
        <v/>
      </c>
      <c r="S345" s="341" t="str">
        <f t="array" ref="S345">if(V345="","",XLOOKUP(V345,Master[Company],Master[Group],"NA",0,1))</f>
        <v/>
      </c>
      <c r="T345" s="341" t="str">
        <f t="array" ref="T345">if(V345="","",XLOOKUP(V345,Master[Company],Master[Loading Location],"NA",0,1))</f>
        <v/>
      </c>
      <c r="U345" s="341" t="str">
        <f t="array" ref="U345">if(V345="","",XLOOKUP(V345,Master[Company],Master[Acronym],"NA",0,1))</f>
        <v/>
      </c>
      <c r="V345" s="336"/>
      <c r="W345" s="395"/>
      <c r="X345" s="395"/>
      <c r="Y345" s="336" t="str">
        <f t="shared" si="10"/>
        <v/>
      </c>
      <c r="Z345" s="341" t="str">
        <f t="shared" si="11"/>
        <v/>
      </c>
      <c r="AA345" s="336"/>
      <c r="AB345" s="341"/>
      <c r="AC345" s="341"/>
      <c r="AD345" s="394"/>
      <c r="AE345" s="396"/>
      <c r="AF345" s="396"/>
      <c r="AG345" s="396"/>
      <c r="AH345" s="396"/>
      <c r="AI345" s="396"/>
      <c r="AJ345" s="396"/>
      <c r="AK345" s="396"/>
      <c r="AL345" s="397"/>
      <c r="AM345" s="398"/>
      <c r="AN345" s="398"/>
      <c r="AO345" s="398"/>
      <c r="AP345" s="398"/>
      <c r="AQ345" s="398"/>
      <c r="AR345" s="398"/>
      <c r="AS345" s="398"/>
      <c r="AT345" s="398"/>
      <c r="AU345" s="394"/>
      <c r="AV345" s="399"/>
      <c r="AW345" s="306"/>
      <c r="AX345" s="394"/>
      <c r="AY345" s="400"/>
      <c r="AZ345" s="336"/>
      <c r="BA345" s="336"/>
      <c r="BB345" s="336"/>
      <c r="BC345" s="336"/>
      <c r="BD345" s="336"/>
      <c r="BE345" s="401"/>
      <c r="BF345" s="341"/>
      <c r="BG345" s="341"/>
      <c r="BH345" s="402"/>
      <c r="BI345" s="403"/>
      <c r="BJ345" s="404"/>
      <c r="BK345" s="405"/>
      <c r="BL345" s="405"/>
      <c r="BM345" s="405"/>
      <c r="BN345" s="406"/>
    </row>
    <row r="346" ht="18.75" customHeight="1">
      <c r="A346" s="390" t="str">
        <f t="shared" si="3"/>
        <v/>
      </c>
      <c r="B346" s="391"/>
      <c r="C346" s="337"/>
      <c r="D346" s="337"/>
      <c r="E346" s="338" t="str">
        <f t="shared" si="8"/>
        <v/>
      </c>
      <c r="F346" s="392"/>
      <c r="G346" s="393"/>
      <c r="H346" s="341" t="str">
        <f t="array" ref="H346">IF(D346="","",XLOOKUP(D346,'Master Data'!K:K,'Master Data'!N:N,"Input in Master Data",0,1))</f>
        <v/>
      </c>
      <c r="I346" s="341" t="str">
        <f t="array" ref="I346">IF(D346="","",XLOOKUP(D346,'Master Data'!K:K,'Master Data'!O:O,"Input in Master Data",0,1))</f>
        <v/>
      </c>
      <c r="J346" s="341" t="str">
        <f t="array" ref="J346">if(V346="","",XLOOKUP(V346,Master[Company],Master[Blow],"Unknown",0,1))</f>
        <v/>
      </c>
      <c r="K346" s="341" t="str">
        <f t="array" ref="K346">if(V346="","",XLOOKUP(V346,Master[Company],Master[Pigging],"Unknown",0,1))</f>
        <v/>
      </c>
      <c r="L346" s="341" t="str">
        <f t="array" ref="L346">if(V346="","",XLOOKUP(V346,Master[Company],Master[Load Method],"Unknown",0,1))</f>
        <v/>
      </c>
      <c r="M346" s="341" t="str">
        <f t="array" ref="M346">if(V346="","",XLOOKUP(V346,Master[Company],Master[Line Distance],"Unknown",0,1))</f>
        <v/>
      </c>
      <c r="N346" s="394"/>
      <c r="O346" s="341"/>
      <c r="P346" s="336"/>
      <c r="Q346" s="341" t="str">
        <f t="array" ref="Q346">if(V346="","",XLOOKUP(V346,Master[Company],Master[Terms],"NA",0,1))</f>
        <v/>
      </c>
      <c r="R346" s="341" t="str">
        <f t="shared" si="9"/>
        <v/>
      </c>
      <c r="S346" s="341" t="str">
        <f t="array" ref="S346">if(V346="","",XLOOKUP(V346,Master[Company],Master[Group],"NA",0,1))</f>
        <v/>
      </c>
      <c r="T346" s="341" t="str">
        <f t="array" ref="T346">if(V346="","",XLOOKUP(V346,Master[Company],Master[Loading Location],"NA",0,1))</f>
        <v/>
      </c>
      <c r="U346" s="341" t="str">
        <f t="array" ref="U346">if(V346="","",XLOOKUP(V346,Master[Company],Master[Acronym],"NA",0,1))</f>
        <v/>
      </c>
      <c r="V346" s="336"/>
      <c r="W346" s="395"/>
      <c r="X346" s="395"/>
      <c r="Y346" s="336" t="str">
        <f t="shared" si="10"/>
        <v/>
      </c>
      <c r="Z346" s="341" t="str">
        <f t="shared" si="11"/>
        <v/>
      </c>
      <c r="AA346" s="336"/>
      <c r="AB346" s="341"/>
      <c r="AC346" s="341"/>
      <c r="AD346" s="394"/>
      <c r="AE346" s="396"/>
      <c r="AF346" s="396"/>
      <c r="AG346" s="396"/>
      <c r="AH346" s="396"/>
      <c r="AI346" s="396"/>
      <c r="AJ346" s="396"/>
      <c r="AK346" s="396"/>
      <c r="AL346" s="397"/>
      <c r="AM346" s="398"/>
      <c r="AN346" s="398"/>
      <c r="AO346" s="398"/>
      <c r="AP346" s="398"/>
      <c r="AQ346" s="398"/>
      <c r="AR346" s="398"/>
      <c r="AS346" s="398"/>
      <c r="AT346" s="398"/>
      <c r="AU346" s="394"/>
      <c r="AV346" s="399"/>
      <c r="AW346" s="306"/>
      <c r="AX346" s="394"/>
      <c r="AY346" s="400"/>
      <c r="AZ346" s="336"/>
      <c r="BA346" s="336"/>
      <c r="BB346" s="336"/>
      <c r="BC346" s="336"/>
      <c r="BD346" s="336"/>
      <c r="BE346" s="401"/>
      <c r="BF346" s="341"/>
      <c r="BG346" s="341"/>
      <c r="BH346" s="402"/>
      <c r="BI346" s="403"/>
      <c r="BJ346" s="404"/>
      <c r="BK346" s="405"/>
      <c r="BL346" s="405"/>
      <c r="BM346" s="405"/>
      <c r="BN346" s="406"/>
    </row>
    <row r="347" ht="18.75" customHeight="1">
      <c r="A347" s="390" t="str">
        <f t="shared" si="3"/>
        <v/>
      </c>
      <c r="B347" s="391"/>
      <c r="C347" s="337"/>
      <c r="D347" s="337"/>
      <c r="E347" s="338" t="str">
        <f t="shared" si="8"/>
        <v/>
      </c>
      <c r="F347" s="392"/>
      <c r="G347" s="393"/>
      <c r="H347" s="341" t="str">
        <f t="array" ref="H347">IF(D347="","",XLOOKUP(D347,'Master Data'!K:K,'Master Data'!N:N,"Input in Master Data",0,1))</f>
        <v/>
      </c>
      <c r="I347" s="341" t="str">
        <f t="array" ref="I347">IF(D347="","",XLOOKUP(D347,'Master Data'!K:K,'Master Data'!O:O,"Input in Master Data",0,1))</f>
        <v/>
      </c>
      <c r="J347" s="341" t="str">
        <f t="array" ref="J347">if(V347="","",XLOOKUP(V347,Master[Company],Master[Blow],"Unknown",0,1))</f>
        <v/>
      </c>
      <c r="K347" s="341" t="str">
        <f t="array" ref="K347">if(V347="","",XLOOKUP(V347,Master[Company],Master[Pigging],"Unknown",0,1))</f>
        <v/>
      </c>
      <c r="L347" s="341" t="str">
        <f t="array" ref="L347">if(V347="","",XLOOKUP(V347,Master[Company],Master[Load Method],"Unknown",0,1))</f>
        <v/>
      </c>
      <c r="M347" s="341" t="str">
        <f t="array" ref="M347">if(V347="","",XLOOKUP(V347,Master[Company],Master[Line Distance],"Unknown",0,1))</f>
        <v/>
      </c>
      <c r="N347" s="394"/>
      <c r="O347" s="341"/>
      <c r="P347" s="336"/>
      <c r="Q347" s="341" t="str">
        <f t="array" ref="Q347">if(V347="","",XLOOKUP(V347,Master[Company],Master[Terms],"NA",0,1))</f>
        <v/>
      </c>
      <c r="R347" s="341" t="str">
        <f t="shared" si="9"/>
        <v/>
      </c>
      <c r="S347" s="341" t="str">
        <f t="array" ref="S347">if(V347="","",XLOOKUP(V347,Master[Company],Master[Group],"NA",0,1))</f>
        <v/>
      </c>
      <c r="T347" s="341" t="str">
        <f t="array" ref="T347">if(V347="","",XLOOKUP(V347,Master[Company],Master[Loading Location],"NA",0,1))</f>
        <v/>
      </c>
      <c r="U347" s="341" t="str">
        <f t="array" ref="U347">if(V347="","",XLOOKUP(V347,Master[Company],Master[Acronym],"NA",0,1))</f>
        <v/>
      </c>
      <c r="V347" s="336"/>
      <c r="W347" s="395"/>
      <c r="X347" s="395"/>
      <c r="Y347" s="336" t="str">
        <f t="shared" si="10"/>
        <v/>
      </c>
      <c r="Z347" s="341" t="str">
        <f t="shared" si="11"/>
        <v/>
      </c>
      <c r="AA347" s="336"/>
      <c r="AB347" s="341"/>
      <c r="AC347" s="341"/>
      <c r="AD347" s="394"/>
      <c r="AE347" s="396"/>
      <c r="AF347" s="396"/>
      <c r="AG347" s="396"/>
      <c r="AH347" s="396"/>
      <c r="AI347" s="396"/>
      <c r="AJ347" s="396"/>
      <c r="AK347" s="396"/>
      <c r="AL347" s="397"/>
      <c r="AM347" s="398"/>
      <c r="AN347" s="398"/>
      <c r="AO347" s="398"/>
      <c r="AP347" s="398"/>
      <c r="AQ347" s="398"/>
      <c r="AR347" s="398"/>
      <c r="AS347" s="398"/>
      <c r="AT347" s="398"/>
      <c r="AU347" s="394"/>
      <c r="AV347" s="399"/>
      <c r="AW347" s="306"/>
      <c r="AX347" s="394"/>
      <c r="AY347" s="400"/>
      <c r="AZ347" s="336"/>
      <c r="BA347" s="336"/>
      <c r="BB347" s="336"/>
      <c r="BC347" s="336"/>
      <c r="BD347" s="336"/>
      <c r="BE347" s="401"/>
      <c r="BF347" s="341"/>
      <c r="BG347" s="341"/>
      <c r="BH347" s="402"/>
      <c r="BI347" s="403"/>
      <c r="BJ347" s="404"/>
      <c r="BK347" s="405"/>
      <c r="BL347" s="405"/>
      <c r="BM347" s="405"/>
      <c r="BN347" s="406"/>
    </row>
    <row r="348" ht="18.75" customHeight="1">
      <c r="A348" s="390" t="str">
        <f t="shared" si="3"/>
        <v/>
      </c>
      <c r="B348" s="391"/>
      <c r="C348" s="337"/>
      <c r="D348" s="337"/>
      <c r="E348" s="338" t="str">
        <f t="shared" si="8"/>
        <v/>
      </c>
      <c r="F348" s="392"/>
      <c r="G348" s="393"/>
      <c r="H348" s="341" t="str">
        <f t="array" ref="H348">IF(D348="","",XLOOKUP(D348,'Master Data'!K:K,'Master Data'!N:N,"Input in Master Data",0,1))</f>
        <v/>
      </c>
      <c r="I348" s="341" t="str">
        <f t="array" ref="I348">IF(D348="","",XLOOKUP(D348,'Master Data'!K:K,'Master Data'!O:O,"Input in Master Data",0,1))</f>
        <v/>
      </c>
      <c r="J348" s="341" t="str">
        <f t="array" ref="J348">if(V348="","",XLOOKUP(V348,Master[Company],Master[Blow],"Unknown",0,1))</f>
        <v/>
      </c>
      <c r="K348" s="341" t="str">
        <f t="array" ref="K348">if(V348="","",XLOOKUP(V348,Master[Company],Master[Pigging],"Unknown",0,1))</f>
        <v/>
      </c>
      <c r="L348" s="341" t="str">
        <f t="array" ref="L348">if(V348="","",XLOOKUP(V348,Master[Company],Master[Load Method],"Unknown",0,1))</f>
        <v/>
      </c>
      <c r="M348" s="341" t="str">
        <f t="array" ref="M348">if(V348="","",XLOOKUP(V348,Master[Company],Master[Line Distance],"Unknown",0,1))</f>
        <v/>
      </c>
      <c r="N348" s="394"/>
      <c r="O348" s="341"/>
      <c r="P348" s="336"/>
      <c r="Q348" s="341" t="str">
        <f t="array" ref="Q348">if(V348="","",XLOOKUP(V348,Master[Company],Master[Terms],"NA",0,1))</f>
        <v/>
      </c>
      <c r="R348" s="341" t="str">
        <f t="shared" si="9"/>
        <v/>
      </c>
      <c r="S348" s="341" t="str">
        <f t="array" ref="S348">if(V348="","",XLOOKUP(V348,Master[Company],Master[Group],"NA",0,1))</f>
        <v/>
      </c>
      <c r="T348" s="341" t="str">
        <f t="array" ref="T348">if(V348="","",XLOOKUP(V348,Master[Company],Master[Loading Location],"NA",0,1))</f>
        <v/>
      </c>
      <c r="U348" s="341" t="str">
        <f t="array" ref="U348">if(V348="","",XLOOKUP(V348,Master[Company],Master[Acronym],"NA",0,1))</f>
        <v/>
      </c>
      <c r="V348" s="336"/>
      <c r="W348" s="395"/>
      <c r="X348" s="395"/>
      <c r="Y348" s="336" t="str">
        <f t="shared" si="10"/>
        <v/>
      </c>
      <c r="Z348" s="341" t="str">
        <f t="shared" si="11"/>
        <v/>
      </c>
      <c r="AA348" s="336"/>
      <c r="AB348" s="341"/>
      <c r="AC348" s="341"/>
      <c r="AD348" s="394"/>
      <c r="AE348" s="396"/>
      <c r="AF348" s="396"/>
      <c r="AG348" s="396"/>
      <c r="AH348" s="396"/>
      <c r="AI348" s="396"/>
      <c r="AJ348" s="396"/>
      <c r="AK348" s="396"/>
      <c r="AL348" s="397"/>
      <c r="AM348" s="398"/>
      <c r="AN348" s="398"/>
      <c r="AO348" s="398"/>
      <c r="AP348" s="398"/>
      <c r="AQ348" s="398"/>
      <c r="AR348" s="398"/>
      <c r="AS348" s="398"/>
      <c r="AT348" s="398"/>
      <c r="AU348" s="394"/>
      <c r="AV348" s="399"/>
      <c r="AW348" s="306"/>
      <c r="AX348" s="394"/>
      <c r="AY348" s="400"/>
      <c r="AZ348" s="336"/>
      <c r="BA348" s="336"/>
      <c r="BB348" s="336"/>
      <c r="BC348" s="336"/>
      <c r="BD348" s="336"/>
      <c r="BE348" s="401"/>
      <c r="BF348" s="341"/>
      <c r="BG348" s="341"/>
      <c r="BH348" s="402"/>
      <c r="BI348" s="403"/>
      <c r="BJ348" s="404"/>
      <c r="BK348" s="405"/>
      <c r="BL348" s="405"/>
      <c r="BM348" s="405"/>
      <c r="BN348" s="406"/>
    </row>
    <row r="349" ht="18.75" customHeight="1">
      <c r="A349" s="390" t="str">
        <f t="shared" si="3"/>
        <v/>
      </c>
      <c r="B349" s="391"/>
      <c r="C349" s="337"/>
      <c r="D349" s="337"/>
      <c r="E349" s="338" t="str">
        <f t="shared" si="8"/>
        <v/>
      </c>
      <c r="F349" s="392"/>
      <c r="G349" s="393"/>
      <c r="H349" s="341" t="str">
        <f t="array" ref="H349">IF(D349="","",XLOOKUP(D349,'Master Data'!K:K,'Master Data'!N:N,"Input in Master Data",0,1))</f>
        <v/>
      </c>
      <c r="I349" s="341" t="str">
        <f t="array" ref="I349">IF(D349="","",XLOOKUP(D349,'Master Data'!K:K,'Master Data'!O:O,"Input in Master Data",0,1))</f>
        <v/>
      </c>
      <c r="J349" s="341" t="str">
        <f t="array" ref="J349">if(V349="","",XLOOKUP(V349,Master[Company],Master[Blow],"Unknown",0,1))</f>
        <v/>
      </c>
      <c r="K349" s="341" t="str">
        <f t="array" ref="K349">if(V349="","",XLOOKUP(V349,Master[Company],Master[Pigging],"Unknown",0,1))</f>
        <v/>
      </c>
      <c r="L349" s="341" t="str">
        <f t="array" ref="L349">if(V349="","",XLOOKUP(V349,Master[Company],Master[Load Method],"Unknown",0,1))</f>
        <v/>
      </c>
      <c r="M349" s="341" t="str">
        <f t="array" ref="M349">if(V349="","",XLOOKUP(V349,Master[Company],Master[Line Distance],"Unknown",0,1))</f>
        <v/>
      </c>
      <c r="N349" s="394"/>
      <c r="O349" s="341"/>
      <c r="P349" s="336"/>
      <c r="Q349" s="341" t="str">
        <f t="array" ref="Q349">if(V349="","",XLOOKUP(V349,Master[Company],Master[Terms],"NA",0,1))</f>
        <v/>
      </c>
      <c r="R349" s="341" t="str">
        <f t="shared" si="9"/>
        <v/>
      </c>
      <c r="S349" s="341" t="str">
        <f t="array" ref="S349">if(V349="","",XLOOKUP(V349,Master[Company],Master[Group],"NA",0,1))</f>
        <v/>
      </c>
      <c r="T349" s="341" t="str">
        <f t="array" ref="T349">if(V349="","",XLOOKUP(V349,Master[Company],Master[Loading Location],"NA",0,1))</f>
        <v/>
      </c>
      <c r="U349" s="341" t="str">
        <f t="array" ref="U349">if(V349="","",XLOOKUP(V349,Master[Company],Master[Acronym],"NA",0,1))</f>
        <v/>
      </c>
      <c r="V349" s="336"/>
      <c r="W349" s="395"/>
      <c r="X349" s="395"/>
      <c r="Y349" s="336" t="str">
        <f t="shared" si="10"/>
        <v/>
      </c>
      <c r="Z349" s="341" t="str">
        <f t="shared" si="11"/>
        <v/>
      </c>
      <c r="AA349" s="336"/>
      <c r="AB349" s="341"/>
      <c r="AC349" s="341"/>
      <c r="AD349" s="394"/>
      <c r="AE349" s="396"/>
      <c r="AF349" s="396"/>
      <c r="AG349" s="396"/>
      <c r="AH349" s="396"/>
      <c r="AI349" s="396"/>
      <c r="AJ349" s="396"/>
      <c r="AK349" s="396"/>
      <c r="AL349" s="397"/>
      <c r="AM349" s="398"/>
      <c r="AN349" s="398"/>
      <c r="AO349" s="398"/>
      <c r="AP349" s="398"/>
      <c r="AQ349" s="398"/>
      <c r="AR349" s="398"/>
      <c r="AS349" s="398"/>
      <c r="AT349" s="398"/>
      <c r="AU349" s="394"/>
      <c r="AV349" s="399"/>
      <c r="AW349" s="306"/>
      <c r="AX349" s="394"/>
      <c r="AY349" s="400"/>
      <c r="AZ349" s="336"/>
      <c r="BA349" s="336"/>
      <c r="BB349" s="336"/>
      <c r="BC349" s="336"/>
      <c r="BD349" s="336"/>
      <c r="BE349" s="401"/>
      <c r="BF349" s="341"/>
      <c r="BG349" s="341"/>
      <c r="BH349" s="402"/>
      <c r="BI349" s="403"/>
      <c r="BJ349" s="404"/>
      <c r="BK349" s="405"/>
      <c r="BL349" s="405"/>
      <c r="BM349" s="405"/>
      <c r="BN349" s="406"/>
    </row>
    <row r="350" ht="18.75" customHeight="1">
      <c r="A350" s="390" t="str">
        <f t="shared" si="3"/>
        <v/>
      </c>
      <c r="B350" s="391"/>
      <c r="C350" s="337"/>
      <c r="D350" s="337"/>
      <c r="E350" s="338" t="str">
        <f t="shared" si="8"/>
        <v/>
      </c>
      <c r="F350" s="392"/>
      <c r="G350" s="393"/>
      <c r="H350" s="341" t="str">
        <f t="array" ref="H350">IF(D350="","",XLOOKUP(D350,'Master Data'!K:K,'Master Data'!N:N,"Input in Master Data",0,1))</f>
        <v/>
      </c>
      <c r="I350" s="341" t="str">
        <f t="array" ref="I350">IF(D350="","",XLOOKUP(D350,'Master Data'!K:K,'Master Data'!O:O,"Input in Master Data",0,1))</f>
        <v/>
      </c>
      <c r="J350" s="341" t="str">
        <f t="array" ref="J350">if(V350="","",XLOOKUP(V350,Master[Company],Master[Blow],"Unknown",0,1))</f>
        <v/>
      </c>
      <c r="K350" s="341" t="str">
        <f t="array" ref="K350">if(V350="","",XLOOKUP(V350,Master[Company],Master[Pigging],"Unknown",0,1))</f>
        <v/>
      </c>
      <c r="L350" s="341" t="str">
        <f t="array" ref="L350">if(V350="","",XLOOKUP(V350,Master[Company],Master[Load Method],"Unknown",0,1))</f>
        <v/>
      </c>
      <c r="M350" s="341" t="str">
        <f t="array" ref="M350">if(V350="","",XLOOKUP(V350,Master[Company],Master[Line Distance],"Unknown",0,1))</f>
        <v/>
      </c>
      <c r="N350" s="394"/>
      <c r="O350" s="341"/>
      <c r="P350" s="336"/>
      <c r="Q350" s="341" t="str">
        <f t="array" ref="Q350">if(V350="","",XLOOKUP(V350,Master[Company],Master[Terms],"NA",0,1))</f>
        <v/>
      </c>
      <c r="R350" s="341" t="str">
        <f t="shared" si="9"/>
        <v/>
      </c>
      <c r="S350" s="341" t="str">
        <f t="array" ref="S350">if(V350="","",XLOOKUP(V350,Master[Company],Master[Group],"NA",0,1))</f>
        <v/>
      </c>
      <c r="T350" s="341" t="str">
        <f t="array" ref="T350">if(V350="","",XLOOKUP(V350,Master[Company],Master[Loading Location],"NA",0,1))</f>
        <v/>
      </c>
      <c r="U350" s="341" t="str">
        <f t="array" ref="U350">if(V350="","",XLOOKUP(V350,Master[Company],Master[Acronym],"NA",0,1))</f>
        <v/>
      </c>
      <c r="V350" s="336"/>
      <c r="W350" s="395"/>
      <c r="X350" s="395"/>
      <c r="Y350" s="336" t="str">
        <f t="shared" si="10"/>
        <v/>
      </c>
      <c r="Z350" s="341" t="str">
        <f t="shared" si="11"/>
        <v/>
      </c>
      <c r="AA350" s="336"/>
      <c r="AB350" s="341"/>
      <c r="AC350" s="341"/>
      <c r="AD350" s="394"/>
      <c r="AE350" s="396"/>
      <c r="AF350" s="396"/>
      <c r="AG350" s="396"/>
      <c r="AH350" s="396"/>
      <c r="AI350" s="396"/>
      <c r="AJ350" s="396"/>
      <c r="AK350" s="396"/>
      <c r="AL350" s="397"/>
      <c r="AM350" s="398"/>
      <c r="AN350" s="398"/>
      <c r="AO350" s="398"/>
      <c r="AP350" s="398"/>
      <c r="AQ350" s="398"/>
      <c r="AR350" s="398"/>
      <c r="AS350" s="398"/>
      <c r="AT350" s="398"/>
      <c r="AU350" s="394"/>
      <c r="AV350" s="399"/>
      <c r="AW350" s="306"/>
      <c r="AX350" s="394"/>
      <c r="AY350" s="400"/>
      <c r="AZ350" s="336"/>
      <c r="BA350" s="336"/>
      <c r="BB350" s="336"/>
      <c r="BC350" s="336"/>
      <c r="BD350" s="336"/>
      <c r="BE350" s="401"/>
      <c r="BF350" s="341"/>
      <c r="BG350" s="341"/>
      <c r="BH350" s="402"/>
      <c r="BI350" s="403"/>
      <c r="BJ350" s="404"/>
      <c r="BK350" s="405"/>
      <c r="BL350" s="405"/>
      <c r="BM350" s="405"/>
      <c r="BN350" s="406"/>
    </row>
    <row r="351" ht="18.75" customHeight="1">
      <c r="A351" s="390" t="str">
        <f t="shared" si="3"/>
        <v/>
      </c>
      <c r="B351" s="391"/>
      <c r="C351" s="337"/>
      <c r="D351" s="337"/>
      <c r="E351" s="338" t="str">
        <f t="shared" si="8"/>
        <v/>
      </c>
      <c r="F351" s="392"/>
      <c r="G351" s="393"/>
      <c r="H351" s="341" t="str">
        <f t="array" ref="H351">IF(D351="","",XLOOKUP(D351,'Master Data'!K:K,'Master Data'!N:N,"Input in Master Data",0,1))</f>
        <v/>
      </c>
      <c r="I351" s="341" t="str">
        <f t="array" ref="I351">IF(D351="","",XLOOKUP(D351,'Master Data'!K:K,'Master Data'!O:O,"Input in Master Data",0,1))</f>
        <v/>
      </c>
      <c r="J351" s="341" t="str">
        <f t="array" ref="J351">if(V351="","",XLOOKUP(V351,Master[Company],Master[Blow],"Unknown",0,1))</f>
        <v/>
      </c>
      <c r="K351" s="341" t="str">
        <f t="array" ref="K351">if(V351="","",XLOOKUP(V351,Master[Company],Master[Pigging],"Unknown",0,1))</f>
        <v/>
      </c>
      <c r="L351" s="341" t="str">
        <f t="array" ref="L351">if(V351="","",XLOOKUP(V351,Master[Company],Master[Load Method],"Unknown",0,1))</f>
        <v/>
      </c>
      <c r="M351" s="341" t="str">
        <f t="array" ref="M351">if(V351="","",XLOOKUP(V351,Master[Company],Master[Line Distance],"Unknown",0,1))</f>
        <v/>
      </c>
      <c r="N351" s="394"/>
      <c r="O351" s="341"/>
      <c r="P351" s="336"/>
      <c r="Q351" s="341" t="str">
        <f t="array" ref="Q351">if(V351="","",XLOOKUP(V351,Master[Company],Master[Terms],"NA",0,1))</f>
        <v/>
      </c>
      <c r="R351" s="341" t="str">
        <f t="shared" si="9"/>
        <v/>
      </c>
      <c r="S351" s="341" t="str">
        <f t="array" ref="S351">if(V351="","",XLOOKUP(V351,Master[Company],Master[Group],"NA",0,1))</f>
        <v/>
      </c>
      <c r="T351" s="341" t="str">
        <f t="array" ref="T351">if(V351="","",XLOOKUP(V351,Master[Company],Master[Loading Location],"NA",0,1))</f>
        <v/>
      </c>
      <c r="U351" s="341" t="str">
        <f t="array" ref="U351">if(V351="","",XLOOKUP(V351,Master[Company],Master[Acronym],"NA",0,1))</f>
        <v/>
      </c>
      <c r="V351" s="336"/>
      <c r="W351" s="395"/>
      <c r="X351" s="395"/>
      <c r="Y351" s="336" t="str">
        <f t="shared" si="10"/>
        <v/>
      </c>
      <c r="Z351" s="341" t="str">
        <f t="shared" si="11"/>
        <v/>
      </c>
      <c r="AA351" s="336"/>
      <c r="AB351" s="341"/>
      <c r="AC351" s="341"/>
      <c r="AD351" s="394"/>
      <c r="AE351" s="396"/>
      <c r="AF351" s="396"/>
      <c r="AG351" s="396"/>
      <c r="AH351" s="396"/>
      <c r="AI351" s="396"/>
      <c r="AJ351" s="396"/>
      <c r="AK351" s="396"/>
      <c r="AL351" s="397"/>
      <c r="AM351" s="398"/>
      <c r="AN351" s="398"/>
      <c r="AO351" s="398"/>
      <c r="AP351" s="398"/>
      <c r="AQ351" s="398"/>
      <c r="AR351" s="398"/>
      <c r="AS351" s="398"/>
      <c r="AT351" s="398"/>
      <c r="AU351" s="394"/>
      <c r="AV351" s="399"/>
      <c r="AW351" s="306"/>
      <c r="AX351" s="394"/>
      <c r="AY351" s="400"/>
      <c r="AZ351" s="336"/>
      <c r="BA351" s="336"/>
      <c r="BB351" s="336"/>
      <c r="BC351" s="336"/>
      <c r="BD351" s="336"/>
      <c r="BE351" s="401"/>
      <c r="BF351" s="341"/>
      <c r="BG351" s="341"/>
      <c r="BH351" s="402"/>
      <c r="BI351" s="403"/>
      <c r="BJ351" s="404"/>
      <c r="BK351" s="405"/>
      <c r="BL351" s="405"/>
      <c r="BM351" s="405"/>
      <c r="BN351" s="406"/>
    </row>
    <row r="352" ht="18.75" customHeight="1">
      <c r="A352" s="390" t="str">
        <f t="shared" si="3"/>
        <v/>
      </c>
      <c r="B352" s="391"/>
      <c r="C352" s="337"/>
      <c r="D352" s="337"/>
      <c r="E352" s="338" t="str">
        <f t="shared" si="8"/>
        <v/>
      </c>
      <c r="F352" s="392"/>
      <c r="G352" s="393"/>
      <c r="H352" s="341" t="str">
        <f t="array" ref="H352">IF(D352="","",XLOOKUP(D352,'Master Data'!K:K,'Master Data'!N:N,"Input in Master Data",0,1))</f>
        <v/>
      </c>
      <c r="I352" s="341" t="str">
        <f t="array" ref="I352">IF(D352="","",XLOOKUP(D352,'Master Data'!K:K,'Master Data'!O:O,"Input in Master Data",0,1))</f>
        <v/>
      </c>
      <c r="J352" s="341" t="str">
        <f t="array" ref="J352">if(V352="","",XLOOKUP(V352,Master[Company],Master[Blow],"Unknown",0,1))</f>
        <v/>
      </c>
      <c r="K352" s="341" t="str">
        <f t="array" ref="K352">if(V352="","",XLOOKUP(V352,Master[Company],Master[Pigging],"Unknown",0,1))</f>
        <v/>
      </c>
      <c r="L352" s="341" t="str">
        <f t="array" ref="L352">if(V352="","",XLOOKUP(V352,Master[Company],Master[Load Method],"Unknown",0,1))</f>
        <v/>
      </c>
      <c r="M352" s="341" t="str">
        <f t="array" ref="M352">if(V352="","",XLOOKUP(V352,Master[Company],Master[Line Distance],"Unknown",0,1))</f>
        <v/>
      </c>
      <c r="N352" s="394"/>
      <c r="O352" s="341"/>
      <c r="P352" s="336"/>
      <c r="Q352" s="341" t="str">
        <f t="array" ref="Q352">if(V352="","",XLOOKUP(V352,Master[Company],Master[Terms],"NA",0,1))</f>
        <v/>
      </c>
      <c r="R352" s="341" t="str">
        <f t="shared" si="9"/>
        <v/>
      </c>
      <c r="S352" s="341" t="str">
        <f t="array" ref="S352">if(V352="","",XLOOKUP(V352,Master[Company],Master[Group],"NA",0,1))</f>
        <v/>
      </c>
      <c r="T352" s="341" t="str">
        <f t="array" ref="T352">if(V352="","",XLOOKUP(V352,Master[Company],Master[Loading Location],"NA",0,1))</f>
        <v/>
      </c>
      <c r="U352" s="341" t="str">
        <f t="array" ref="U352">if(V352="","",XLOOKUP(V352,Master[Company],Master[Acronym],"NA",0,1))</f>
        <v/>
      </c>
      <c r="V352" s="336"/>
      <c r="W352" s="395"/>
      <c r="X352" s="395"/>
      <c r="Y352" s="336" t="str">
        <f t="shared" si="10"/>
        <v/>
      </c>
      <c r="Z352" s="341" t="str">
        <f t="shared" si="11"/>
        <v/>
      </c>
      <c r="AA352" s="336"/>
      <c r="AB352" s="341"/>
      <c r="AC352" s="341"/>
      <c r="AD352" s="394"/>
      <c r="AE352" s="396"/>
      <c r="AF352" s="396"/>
      <c r="AG352" s="396"/>
      <c r="AH352" s="396"/>
      <c r="AI352" s="396"/>
      <c r="AJ352" s="396"/>
      <c r="AK352" s="396"/>
      <c r="AL352" s="397"/>
      <c r="AM352" s="398"/>
      <c r="AN352" s="398"/>
      <c r="AO352" s="398"/>
      <c r="AP352" s="398"/>
      <c r="AQ352" s="398"/>
      <c r="AR352" s="398"/>
      <c r="AS352" s="398"/>
      <c r="AT352" s="398"/>
      <c r="AU352" s="394"/>
      <c r="AV352" s="399"/>
      <c r="AW352" s="306"/>
      <c r="AX352" s="394"/>
      <c r="AY352" s="400"/>
      <c r="AZ352" s="336"/>
      <c r="BA352" s="336"/>
      <c r="BB352" s="336"/>
      <c r="BC352" s="336"/>
      <c r="BD352" s="336"/>
      <c r="BE352" s="401"/>
      <c r="BF352" s="341"/>
      <c r="BG352" s="341"/>
      <c r="BH352" s="402"/>
      <c r="BI352" s="403"/>
      <c r="BJ352" s="404"/>
      <c r="BK352" s="405"/>
      <c r="BL352" s="405"/>
      <c r="BM352" s="405"/>
      <c r="BN352" s="406"/>
    </row>
    <row r="353" ht="18.75" customHeight="1">
      <c r="A353" s="390" t="str">
        <f t="shared" si="3"/>
        <v/>
      </c>
      <c r="B353" s="391"/>
      <c r="C353" s="337"/>
      <c r="D353" s="337"/>
      <c r="E353" s="338" t="str">
        <f t="shared" si="8"/>
        <v/>
      </c>
      <c r="F353" s="392"/>
      <c r="G353" s="393"/>
      <c r="H353" s="341" t="str">
        <f t="array" ref="H353">IF(D353="","",XLOOKUP(D353,'Master Data'!K:K,'Master Data'!N:N,"Input in Master Data",0,1))</f>
        <v/>
      </c>
      <c r="I353" s="341" t="str">
        <f t="array" ref="I353">IF(D353="","",XLOOKUP(D353,'Master Data'!K:K,'Master Data'!O:O,"Input in Master Data",0,1))</f>
        <v/>
      </c>
      <c r="J353" s="341" t="str">
        <f t="array" ref="J353">if(V353="","",XLOOKUP(V353,Master[Company],Master[Blow],"Unknown",0,1))</f>
        <v/>
      </c>
      <c r="K353" s="341" t="str">
        <f t="array" ref="K353">if(V353="","",XLOOKUP(V353,Master[Company],Master[Pigging],"Unknown",0,1))</f>
        <v/>
      </c>
      <c r="L353" s="341" t="str">
        <f t="array" ref="L353">if(V353="","",XLOOKUP(V353,Master[Company],Master[Load Method],"Unknown",0,1))</f>
        <v/>
      </c>
      <c r="M353" s="341" t="str">
        <f t="array" ref="M353">if(V353="","",XLOOKUP(V353,Master[Company],Master[Line Distance],"Unknown",0,1))</f>
        <v/>
      </c>
      <c r="N353" s="394"/>
      <c r="O353" s="341"/>
      <c r="P353" s="336"/>
      <c r="Q353" s="341" t="str">
        <f t="array" ref="Q353">if(V353="","",XLOOKUP(V353,Master[Company],Master[Terms],"NA",0,1))</f>
        <v/>
      </c>
      <c r="R353" s="341" t="str">
        <f t="shared" si="9"/>
        <v/>
      </c>
      <c r="S353" s="341" t="str">
        <f t="array" ref="S353">if(V353="","",XLOOKUP(V353,Master[Company],Master[Group],"NA",0,1))</f>
        <v/>
      </c>
      <c r="T353" s="341" t="str">
        <f t="array" ref="T353">if(V353="","",XLOOKUP(V353,Master[Company],Master[Loading Location],"NA",0,1))</f>
        <v/>
      </c>
      <c r="U353" s="341" t="str">
        <f t="array" ref="U353">if(V353="","",XLOOKUP(V353,Master[Company],Master[Acronym],"NA",0,1))</f>
        <v/>
      </c>
      <c r="V353" s="336"/>
      <c r="W353" s="395"/>
      <c r="X353" s="395"/>
      <c r="Y353" s="336" t="str">
        <f t="shared" si="10"/>
        <v/>
      </c>
      <c r="Z353" s="341" t="str">
        <f t="shared" si="11"/>
        <v/>
      </c>
      <c r="AA353" s="336"/>
      <c r="AB353" s="341"/>
      <c r="AC353" s="341"/>
      <c r="AD353" s="394"/>
      <c r="AE353" s="396"/>
      <c r="AF353" s="396"/>
      <c r="AG353" s="396"/>
      <c r="AH353" s="396"/>
      <c r="AI353" s="396"/>
      <c r="AJ353" s="396"/>
      <c r="AK353" s="396"/>
      <c r="AL353" s="397"/>
      <c r="AM353" s="398"/>
      <c r="AN353" s="398"/>
      <c r="AO353" s="398"/>
      <c r="AP353" s="398"/>
      <c r="AQ353" s="398"/>
      <c r="AR353" s="398"/>
      <c r="AS353" s="398"/>
      <c r="AT353" s="398"/>
      <c r="AU353" s="394"/>
      <c r="AV353" s="399"/>
      <c r="AW353" s="306"/>
      <c r="AX353" s="394"/>
      <c r="AY353" s="400"/>
      <c r="AZ353" s="336"/>
      <c r="BA353" s="336"/>
      <c r="BB353" s="336"/>
      <c r="BC353" s="336"/>
      <c r="BD353" s="336"/>
      <c r="BE353" s="401"/>
      <c r="BF353" s="341"/>
      <c r="BG353" s="341"/>
      <c r="BH353" s="402"/>
      <c r="BI353" s="403"/>
      <c r="BJ353" s="404"/>
      <c r="BK353" s="405"/>
      <c r="BL353" s="405"/>
      <c r="BM353" s="405"/>
      <c r="BN353" s="406"/>
    </row>
    <row r="354" ht="18.75" customHeight="1">
      <c r="A354" s="390" t="str">
        <f t="shared" si="3"/>
        <v/>
      </c>
      <c r="B354" s="391"/>
      <c r="C354" s="337"/>
      <c r="D354" s="337"/>
      <c r="E354" s="338" t="str">
        <f t="shared" si="8"/>
        <v/>
      </c>
      <c r="F354" s="392"/>
      <c r="G354" s="393"/>
      <c r="H354" s="341" t="str">
        <f t="array" ref="H354">IF(D354="","",XLOOKUP(D354,'Master Data'!K:K,'Master Data'!N:N,"Input in Master Data",0,1))</f>
        <v/>
      </c>
      <c r="I354" s="341" t="str">
        <f t="array" ref="I354">IF(D354="","",XLOOKUP(D354,'Master Data'!K:K,'Master Data'!O:O,"Input in Master Data",0,1))</f>
        <v/>
      </c>
      <c r="J354" s="341" t="str">
        <f t="array" ref="J354">if(V354="","",XLOOKUP(V354,Master[Company],Master[Blow],"Unknown",0,1))</f>
        <v/>
      </c>
      <c r="K354" s="341" t="str">
        <f t="array" ref="K354">if(V354="","",XLOOKUP(V354,Master[Company],Master[Pigging],"Unknown",0,1))</f>
        <v/>
      </c>
      <c r="L354" s="341" t="str">
        <f t="array" ref="L354">if(V354="","",XLOOKUP(V354,Master[Company],Master[Load Method],"Unknown",0,1))</f>
        <v/>
      </c>
      <c r="M354" s="341" t="str">
        <f t="array" ref="M354">if(V354="","",XLOOKUP(V354,Master[Company],Master[Line Distance],"Unknown",0,1))</f>
        <v/>
      </c>
      <c r="N354" s="394"/>
      <c r="O354" s="341"/>
      <c r="P354" s="336"/>
      <c r="Q354" s="341" t="str">
        <f t="array" ref="Q354">if(V354="","",XLOOKUP(V354,Master[Company],Master[Terms],"NA",0,1))</f>
        <v/>
      </c>
      <c r="R354" s="341" t="str">
        <f t="shared" si="9"/>
        <v/>
      </c>
      <c r="S354" s="341" t="str">
        <f t="array" ref="S354">if(V354="","",XLOOKUP(V354,Master[Company],Master[Group],"NA",0,1))</f>
        <v/>
      </c>
      <c r="T354" s="341" t="str">
        <f t="array" ref="T354">if(V354="","",XLOOKUP(V354,Master[Company],Master[Loading Location],"NA",0,1))</f>
        <v/>
      </c>
      <c r="U354" s="341" t="str">
        <f t="array" ref="U354">if(V354="","",XLOOKUP(V354,Master[Company],Master[Acronym],"NA",0,1))</f>
        <v/>
      </c>
      <c r="V354" s="336"/>
      <c r="W354" s="395"/>
      <c r="X354" s="395"/>
      <c r="Y354" s="336" t="str">
        <f t="shared" si="10"/>
        <v/>
      </c>
      <c r="Z354" s="341" t="str">
        <f t="shared" si="11"/>
        <v/>
      </c>
      <c r="AA354" s="336"/>
      <c r="AB354" s="341"/>
      <c r="AC354" s="341"/>
      <c r="AD354" s="394"/>
      <c r="AE354" s="396"/>
      <c r="AF354" s="396"/>
      <c r="AG354" s="396"/>
      <c r="AH354" s="396"/>
      <c r="AI354" s="396"/>
      <c r="AJ354" s="396"/>
      <c r="AK354" s="396"/>
      <c r="AL354" s="397"/>
      <c r="AM354" s="398"/>
      <c r="AN354" s="398"/>
      <c r="AO354" s="398"/>
      <c r="AP354" s="398"/>
      <c r="AQ354" s="398"/>
      <c r="AR354" s="398"/>
      <c r="AS354" s="398"/>
      <c r="AT354" s="398"/>
      <c r="AU354" s="394"/>
      <c r="AV354" s="399"/>
      <c r="AW354" s="306"/>
      <c r="AX354" s="394"/>
      <c r="AY354" s="400"/>
      <c r="AZ354" s="336"/>
      <c r="BA354" s="336"/>
      <c r="BB354" s="336"/>
      <c r="BC354" s="336"/>
      <c r="BD354" s="336"/>
      <c r="BE354" s="401"/>
      <c r="BF354" s="341"/>
      <c r="BG354" s="341"/>
      <c r="BH354" s="402"/>
      <c r="BI354" s="403"/>
      <c r="BJ354" s="404"/>
      <c r="BK354" s="405"/>
      <c r="BL354" s="405"/>
      <c r="BM354" s="405"/>
      <c r="BN354" s="406"/>
    </row>
    <row r="355" ht="18.75" customHeight="1">
      <c r="A355" s="390" t="str">
        <f t="shared" si="3"/>
        <v/>
      </c>
      <c r="B355" s="391"/>
      <c r="C355" s="337"/>
      <c r="D355" s="337"/>
      <c r="E355" s="338" t="str">
        <f t="shared" si="8"/>
        <v/>
      </c>
      <c r="F355" s="392"/>
      <c r="G355" s="393"/>
      <c r="H355" s="341" t="str">
        <f t="array" ref="H355">IF(D355="","",XLOOKUP(D355,'Master Data'!K:K,'Master Data'!N:N,"Input in Master Data",0,1))</f>
        <v/>
      </c>
      <c r="I355" s="341" t="str">
        <f t="array" ref="I355">IF(D355="","",XLOOKUP(D355,'Master Data'!K:K,'Master Data'!O:O,"Input in Master Data",0,1))</f>
        <v/>
      </c>
      <c r="J355" s="341" t="str">
        <f t="array" ref="J355">if(V355="","",XLOOKUP(V355,Master[Company],Master[Blow],"Unknown",0,1))</f>
        <v/>
      </c>
      <c r="K355" s="341" t="str">
        <f t="array" ref="K355">if(V355="","",XLOOKUP(V355,Master[Company],Master[Pigging],"Unknown",0,1))</f>
        <v/>
      </c>
      <c r="L355" s="341" t="str">
        <f t="array" ref="L355">if(V355="","",XLOOKUP(V355,Master[Company],Master[Load Method],"Unknown",0,1))</f>
        <v/>
      </c>
      <c r="M355" s="341" t="str">
        <f t="array" ref="M355">if(V355="","",XLOOKUP(V355,Master[Company],Master[Line Distance],"Unknown",0,1))</f>
        <v/>
      </c>
      <c r="N355" s="394"/>
      <c r="O355" s="341"/>
      <c r="P355" s="336"/>
      <c r="Q355" s="341" t="str">
        <f t="array" ref="Q355">if(V355="","",XLOOKUP(V355,Master[Company],Master[Terms],"NA",0,1))</f>
        <v/>
      </c>
      <c r="R355" s="341" t="str">
        <f t="shared" si="9"/>
        <v/>
      </c>
      <c r="S355" s="341" t="str">
        <f t="array" ref="S355">if(V355="","",XLOOKUP(V355,Master[Company],Master[Group],"NA",0,1))</f>
        <v/>
      </c>
      <c r="T355" s="341" t="str">
        <f t="array" ref="T355">if(V355="","",XLOOKUP(V355,Master[Company],Master[Loading Location],"NA",0,1))</f>
        <v/>
      </c>
      <c r="U355" s="341" t="str">
        <f t="array" ref="U355">if(V355="","",XLOOKUP(V355,Master[Company],Master[Acronym],"NA",0,1))</f>
        <v/>
      </c>
      <c r="V355" s="336"/>
      <c r="W355" s="395"/>
      <c r="X355" s="395"/>
      <c r="Y355" s="336" t="str">
        <f t="shared" si="10"/>
        <v/>
      </c>
      <c r="Z355" s="341" t="str">
        <f t="shared" si="11"/>
        <v/>
      </c>
      <c r="AA355" s="336"/>
      <c r="AB355" s="341"/>
      <c r="AC355" s="341"/>
      <c r="AD355" s="394"/>
      <c r="AE355" s="396"/>
      <c r="AF355" s="396"/>
      <c r="AG355" s="396"/>
      <c r="AH355" s="396"/>
      <c r="AI355" s="396"/>
      <c r="AJ355" s="396"/>
      <c r="AK355" s="396"/>
      <c r="AL355" s="397"/>
      <c r="AM355" s="398"/>
      <c r="AN355" s="398"/>
      <c r="AO355" s="398"/>
      <c r="AP355" s="398"/>
      <c r="AQ355" s="398"/>
      <c r="AR355" s="398"/>
      <c r="AS355" s="398"/>
      <c r="AT355" s="398"/>
      <c r="AU355" s="394"/>
      <c r="AV355" s="399"/>
      <c r="AW355" s="306"/>
      <c r="AX355" s="394"/>
      <c r="AY355" s="400"/>
      <c r="AZ355" s="336"/>
      <c r="BA355" s="336"/>
      <c r="BB355" s="336"/>
      <c r="BC355" s="336"/>
      <c r="BD355" s="336"/>
      <c r="BE355" s="401"/>
      <c r="BF355" s="341"/>
      <c r="BG355" s="341"/>
      <c r="BH355" s="402"/>
      <c r="BI355" s="403"/>
      <c r="BJ355" s="404"/>
      <c r="BK355" s="405"/>
      <c r="BL355" s="405"/>
      <c r="BM355" s="405"/>
      <c r="BN355" s="406"/>
    </row>
    <row r="356" ht="18.75" customHeight="1">
      <c r="A356" s="390" t="str">
        <f t="shared" si="3"/>
        <v/>
      </c>
      <c r="B356" s="391"/>
      <c r="C356" s="337"/>
      <c r="D356" s="337"/>
      <c r="E356" s="338" t="str">
        <f t="shared" si="8"/>
        <v/>
      </c>
      <c r="F356" s="392"/>
      <c r="G356" s="393"/>
      <c r="H356" s="341" t="str">
        <f t="array" ref="H356">IF(D356="","",XLOOKUP(D356,'Master Data'!K:K,'Master Data'!N:N,"Input in Master Data",0,1))</f>
        <v/>
      </c>
      <c r="I356" s="341" t="str">
        <f t="array" ref="I356">IF(D356="","",XLOOKUP(D356,'Master Data'!K:K,'Master Data'!O:O,"Input in Master Data",0,1))</f>
        <v/>
      </c>
      <c r="J356" s="341" t="str">
        <f t="array" ref="J356">if(V356="","",XLOOKUP(V356,Master[Company],Master[Blow],"Unknown",0,1))</f>
        <v/>
      </c>
      <c r="K356" s="341" t="str">
        <f t="array" ref="K356">if(V356="","",XLOOKUP(V356,Master[Company],Master[Pigging],"Unknown",0,1))</f>
        <v/>
      </c>
      <c r="L356" s="341" t="str">
        <f t="array" ref="L356">if(V356="","",XLOOKUP(V356,Master[Company],Master[Load Method],"Unknown",0,1))</f>
        <v/>
      </c>
      <c r="M356" s="341" t="str">
        <f t="array" ref="M356">if(V356="","",XLOOKUP(V356,Master[Company],Master[Line Distance],"Unknown",0,1))</f>
        <v/>
      </c>
      <c r="N356" s="394"/>
      <c r="O356" s="341"/>
      <c r="P356" s="336"/>
      <c r="Q356" s="341" t="str">
        <f t="array" ref="Q356">if(V356="","",XLOOKUP(V356,Master[Company],Master[Terms],"NA",0,1))</f>
        <v/>
      </c>
      <c r="R356" s="341" t="str">
        <f t="shared" si="9"/>
        <v/>
      </c>
      <c r="S356" s="341" t="str">
        <f t="array" ref="S356">if(V356="","",XLOOKUP(V356,Master[Company],Master[Group],"NA",0,1))</f>
        <v/>
      </c>
      <c r="T356" s="341" t="str">
        <f t="array" ref="T356">if(V356="","",XLOOKUP(V356,Master[Company],Master[Loading Location],"NA",0,1))</f>
        <v/>
      </c>
      <c r="U356" s="341" t="str">
        <f t="array" ref="U356">if(V356="","",XLOOKUP(V356,Master[Company],Master[Acronym],"NA",0,1))</f>
        <v/>
      </c>
      <c r="V356" s="336"/>
      <c r="W356" s="395"/>
      <c r="X356" s="395"/>
      <c r="Y356" s="336" t="str">
        <f t="shared" si="10"/>
        <v/>
      </c>
      <c r="Z356" s="341" t="str">
        <f t="shared" si="11"/>
        <v/>
      </c>
      <c r="AA356" s="336"/>
      <c r="AB356" s="341"/>
      <c r="AC356" s="341"/>
      <c r="AD356" s="394"/>
      <c r="AE356" s="396"/>
      <c r="AF356" s="396"/>
      <c r="AG356" s="396"/>
      <c r="AH356" s="396"/>
      <c r="AI356" s="396"/>
      <c r="AJ356" s="396"/>
      <c r="AK356" s="396"/>
      <c r="AL356" s="397"/>
      <c r="AM356" s="398"/>
      <c r="AN356" s="398"/>
      <c r="AO356" s="398"/>
      <c r="AP356" s="398"/>
      <c r="AQ356" s="398"/>
      <c r="AR356" s="398"/>
      <c r="AS356" s="398"/>
      <c r="AT356" s="398"/>
      <c r="AU356" s="394"/>
      <c r="AV356" s="399"/>
      <c r="AW356" s="306"/>
      <c r="AX356" s="394"/>
      <c r="AY356" s="400"/>
      <c r="AZ356" s="336"/>
      <c r="BA356" s="336"/>
      <c r="BB356" s="336"/>
      <c r="BC356" s="336"/>
      <c r="BD356" s="336"/>
      <c r="BE356" s="401"/>
      <c r="BF356" s="341"/>
      <c r="BG356" s="341"/>
      <c r="BH356" s="402"/>
      <c r="BI356" s="403"/>
      <c r="BJ356" s="404"/>
      <c r="BK356" s="405"/>
      <c r="BL356" s="405"/>
      <c r="BM356" s="405"/>
      <c r="BN356" s="406"/>
    </row>
    <row r="357" ht="18.75" customHeight="1">
      <c r="A357" s="390" t="str">
        <f t="shared" si="3"/>
        <v/>
      </c>
      <c r="B357" s="391"/>
      <c r="C357" s="337"/>
      <c r="D357" s="337"/>
      <c r="E357" s="338" t="str">
        <f t="shared" si="8"/>
        <v/>
      </c>
      <c r="F357" s="392"/>
      <c r="G357" s="393"/>
      <c r="H357" s="341" t="str">
        <f t="array" ref="H357">IF(D357="","",XLOOKUP(D357,'Master Data'!K:K,'Master Data'!N:N,"Input in Master Data",0,1))</f>
        <v/>
      </c>
      <c r="I357" s="341" t="str">
        <f t="array" ref="I357">IF(D357="","",XLOOKUP(D357,'Master Data'!K:K,'Master Data'!O:O,"Input in Master Data",0,1))</f>
        <v/>
      </c>
      <c r="J357" s="341" t="str">
        <f t="array" ref="J357">if(V357="","",XLOOKUP(V357,Master[Company],Master[Blow],"Unknown",0,1))</f>
        <v/>
      </c>
      <c r="K357" s="341" t="str">
        <f t="array" ref="K357">if(V357="","",XLOOKUP(V357,Master[Company],Master[Pigging],"Unknown",0,1))</f>
        <v/>
      </c>
      <c r="L357" s="341" t="str">
        <f t="array" ref="L357">if(V357="","",XLOOKUP(V357,Master[Company],Master[Load Method],"Unknown",0,1))</f>
        <v/>
      </c>
      <c r="M357" s="341" t="str">
        <f t="array" ref="M357">if(V357="","",XLOOKUP(V357,Master[Company],Master[Line Distance],"Unknown",0,1))</f>
        <v/>
      </c>
      <c r="N357" s="394"/>
      <c r="O357" s="341"/>
      <c r="P357" s="336"/>
      <c r="Q357" s="341" t="str">
        <f t="array" ref="Q357">if(V357="","",XLOOKUP(V357,Master[Company],Master[Terms],"NA",0,1))</f>
        <v/>
      </c>
      <c r="R357" s="341" t="str">
        <f t="shared" si="9"/>
        <v/>
      </c>
      <c r="S357" s="341" t="str">
        <f t="array" ref="S357">if(V357="","",XLOOKUP(V357,Master[Company],Master[Group],"NA",0,1))</f>
        <v/>
      </c>
      <c r="T357" s="341" t="str">
        <f t="array" ref="T357">if(V357="","",XLOOKUP(V357,Master[Company],Master[Loading Location],"NA",0,1))</f>
        <v/>
      </c>
      <c r="U357" s="341" t="str">
        <f t="array" ref="U357">if(V357="","",XLOOKUP(V357,Master[Company],Master[Acronym],"NA",0,1))</f>
        <v/>
      </c>
      <c r="V357" s="336"/>
      <c r="W357" s="395"/>
      <c r="X357" s="395"/>
      <c r="Y357" s="336" t="str">
        <f t="shared" si="10"/>
        <v/>
      </c>
      <c r="Z357" s="341" t="str">
        <f t="shared" si="11"/>
        <v/>
      </c>
      <c r="AA357" s="336"/>
      <c r="AB357" s="341"/>
      <c r="AC357" s="341"/>
      <c r="AD357" s="394"/>
      <c r="AE357" s="396"/>
      <c r="AF357" s="396"/>
      <c r="AG357" s="396"/>
      <c r="AH357" s="396"/>
      <c r="AI357" s="396"/>
      <c r="AJ357" s="396"/>
      <c r="AK357" s="396"/>
      <c r="AL357" s="397"/>
      <c r="AM357" s="398"/>
      <c r="AN357" s="398"/>
      <c r="AO357" s="398"/>
      <c r="AP357" s="398"/>
      <c r="AQ357" s="398"/>
      <c r="AR357" s="398"/>
      <c r="AS357" s="398"/>
      <c r="AT357" s="398"/>
      <c r="AU357" s="394"/>
      <c r="AV357" s="399"/>
      <c r="AW357" s="306"/>
      <c r="AX357" s="394"/>
      <c r="AY357" s="400"/>
      <c r="AZ357" s="336"/>
      <c r="BA357" s="336"/>
      <c r="BB357" s="336"/>
      <c r="BC357" s="336"/>
      <c r="BD357" s="336"/>
      <c r="BE357" s="401"/>
      <c r="BF357" s="341"/>
      <c r="BG357" s="341"/>
      <c r="BH357" s="402"/>
      <c r="BI357" s="403"/>
      <c r="BJ357" s="404"/>
      <c r="BK357" s="405"/>
      <c r="BL357" s="405"/>
      <c r="BM357" s="405"/>
      <c r="BN357" s="406"/>
    </row>
    <row r="358" ht="18.75" customHeight="1">
      <c r="A358" s="390" t="str">
        <f t="shared" si="3"/>
        <v/>
      </c>
      <c r="B358" s="391"/>
      <c r="C358" s="337"/>
      <c r="D358" s="337"/>
      <c r="E358" s="338" t="str">
        <f t="shared" si="8"/>
        <v/>
      </c>
      <c r="F358" s="392"/>
      <c r="G358" s="393"/>
      <c r="H358" s="341" t="str">
        <f t="array" ref="H358">IF(D358="","",XLOOKUP(D358,'Master Data'!K:K,'Master Data'!N:N,"Input in Master Data",0,1))</f>
        <v/>
      </c>
      <c r="I358" s="341" t="str">
        <f t="array" ref="I358">IF(D358="","",XLOOKUP(D358,'Master Data'!K:K,'Master Data'!O:O,"Input in Master Data",0,1))</f>
        <v/>
      </c>
      <c r="J358" s="341" t="str">
        <f t="array" ref="J358">if(V358="","",XLOOKUP(V358,Master[Company],Master[Blow],"Unknown",0,1))</f>
        <v/>
      </c>
      <c r="K358" s="341" t="str">
        <f t="array" ref="K358">if(V358="","",XLOOKUP(V358,Master[Company],Master[Pigging],"Unknown",0,1))</f>
        <v/>
      </c>
      <c r="L358" s="341" t="str">
        <f t="array" ref="L358">if(V358="","",XLOOKUP(V358,Master[Company],Master[Load Method],"Unknown",0,1))</f>
        <v/>
      </c>
      <c r="M358" s="341" t="str">
        <f t="array" ref="M358">if(V358="","",XLOOKUP(V358,Master[Company],Master[Line Distance],"Unknown",0,1))</f>
        <v/>
      </c>
      <c r="N358" s="394"/>
      <c r="O358" s="341"/>
      <c r="P358" s="336"/>
      <c r="Q358" s="341" t="str">
        <f t="array" ref="Q358">if(V358="","",XLOOKUP(V358,Master[Company],Master[Terms],"NA",0,1))</f>
        <v/>
      </c>
      <c r="R358" s="341" t="str">
        <f t="shared" si="9"/>
        <v/>
      </c>
      <c r="S358" s="341" t="str">
        <f t="array" ref="S358">if(V358="","",XLOOKUP(V358,Master[Company],Master[Group],"NA",0,1))</f>
        <v/>
      </c>
      <c r="T358" s="341" t="str">
        <f t="array" ref="T358">if(V358="","",XLOOKUP(V358,Master[Company],Master[Loading Location],"NA",0,1))</f>
        <v/>
      </c>
      <c r="U358" s="341" t="str">
        <f t="array" ref="U358">if(V358="","",XLOOKUP(V358,Master[Company],Master[Acronym],"NA",0,1))</f>
        <v/>
      </c>
      <c r="V358" s="336"/>
      <c r="W358" s="395"/>
      <c r="X358" s="395"/>
      <c r="Y358" s="336" t="str">
        <f t="shared" si="10"/>
        <v/>
      </c>
      <c r="Z358" s="341" t="str">
        <f t="shared" si="11"/>
        <v/>
      </c>
      <c r="AA358" s="336"/>
      <c r="AB358" s="341"/>
      <c r="AC358" s="341"/>
      <c r="AD358" s="394"/>
      <c r="AE358" s="396"/>
      <c r="AF358" s="396"/>
      <c r="AG358" s="396"/>
      <c r="AH358" s="396"/>
      <c r="AI358" s="396"/>
      <c r="AJ358" s="396"/>
      <c r="AK358" s="396"/>
      <c r="AL358" s="397"/>
      <c r="AM358" s="398"/>
      <c r="AN358" s="398"/>
      <c r="AO358" s="398"/>
      <c r="AP358" s="398"/>
      <c r="AQ358" s="398"/>
      <c r="AR358" s="398"/>
      <c r="AS358" s="398"/>
      <c r="AT358" s="398"/>
      <c r="AU358" s="394"/>
      <c r="AV358" s="399"/>
      <c r="AW358" s="306"/>
      <c r="AX358" s="394"/>
      <c r="AY358" s="400"/>
      <c r="AZ358" s="336"/>
      <c r="BA358" s="336"/>
      <c r="BB358" s="336"/>
      <c r="BC358" s="336"/>
      <c r="BD358" s="336"/>
      <c r="BE358" s="401"/>
      <c r="BF358" s="341"/>
      <c r="BG358" s="341"/>
      <c r="BH358" s="402"/>
      <c r="BI358" s="403"/>
      <c r="BJ358" s="404"/>
      <c r="BK358" s="405"/>
      <c r="BL358" s="405"/>
      <c r="BM358" s="405"/>
      <c r="BN358" s="406"/>
    </row>
    <row r="359" ht="18.75" customHeight="1">
      <c r="A359" s="390" t="str">
        <f t="shared" si="3"/>
        <v/>
      </c>
      <c r="B359" s="391"/>
      <c r="C359" s="337"/>
      <c r="D359" s="337"/>
      <c r="E359" s="338" t="str">
        <f t="shared" si="8"/>
        <v/>
      </c>
      <c r="F359" s="392"/>
      <c r="G359" s="393"/>
      <c r="H359" s="341" t="str">
        <f t="array" ref="H359">IF(D359="","",XLOOKUP(D359,'Master Data'!K:K,'Master Data'!N:N,"Input in Master Data",0,1))</f>
        <v/>
      </c>
      <c r="I359" s="341" t="str">
        <f t="array" ref="I359">IF(D359="","",XLOOKUP(D359,'Master Data'!K:K,'Master Data'!O:O,"Input in Master Data",0,1))</f>
        <v/>
      </c>
      <c r="J359" s="341" t="str">
        <f t="array" ref="J359">if(V359="","",XLOOKUP(V359,Master[Company],Master[Blow],"Unknown",0,1))</f>
        <v/>
      </c>
      <c r="K359" s="341" t="str">
        <f t="array" ref="K359">if(V359="","",XLOOKUP(V359,Master[Company],Master[Pigging],"Unknown",0,1))</f>
        <v/>
      </c>
      <c r="L359" s="341" t="str">
        <f t="array" ref="L359">if(V359="","",XLOOKUP(V359,Master[Company],Master[Load Method],"Unknown",0,1))</f>
        <v/>
      </c>
      <c r="M359" s="341" t="str">
        <f t="array" ref="M359">if(V359="","",XLOOKUP(V359,Master[Company],Master[Line Distance],"Unknown",0,1))</f>
        <v/>
      </c>
      <c r="N359" s="394"/>
      <c r="O359" s="341"/>
      <c r="P359" s="336"/>
      <c r="Q359" s="341" t="str">
        <f t="array" ref="Q359">if(V359="","",XLOOKUP(V359,Master[Company],Master[Terms],"NA",0,1))</f>
        <v/>
      </c>
      <c r="R359" s="341" t="str">
        <f t="shared" si="9"/>
        <v/>
      </c>
      <c r="S359" s="341" t="str">
        <f t="array" ref="S359">if(V359="","",XLOOKUP(V359,Master[Company],Master[Group],"NA",0,1))</f>
        <v/>
      </c>
      <c r="T359" s="341" t="str">
        <f t="array" ref="T359">if(V359="","",XLOOKUP(V359,Master[Company],Master[Loading Location],"NA",0,1))</f>
        <v/>
      </c>
      <c r="U359" s="341" t="str">
        <f t="array" ref="U359">if(V359="","",XLOOKUP(V359,Master[Company],Master[Acronym],"NA",0,1))</f>
        <v/>
      </c>
      <c r="V359" s="336"/>
      <c r="W359" s="395"/>
      <c r="X359" s="395"/>
      <c r="Y359" s="336" t="str">
        <f t="shared" si="10"/>
        <v/>
      </c>
      <c r="Z359" s="341" t="str">
        <f t="shared" si="11"/>
        <v/>
      </c>
      <c r="AA359" s="336"/>
      <c r="AB359" s="341"/>
      <c r="AC359" s="341"/>
      <c r="AD359" s="394"/>
      <c r="AE359" s="396"/>
      <c r="AF359" s="396"/>
      <c r="AG359" s="396"/>
      <c r="AH359" s="396"/>
      <c r="AI359" s="396"/>
      <c r="AJ359" s="396"/>
      <c r="AK359" s="396"/>
      <c r="AL359" s="397"/>
      <c r="AM359" s="398"/>
      <c r="AN359" s="398"/>
      <c r="AO359" s="398"/>
      <c r="AP359" s="398"/>
      <c r="AQ359" s="398"/>
      <c r="AR359" s="398"/>
      <c r="AS359" s="398"/>
      <c r="AT359" s="398"/>
      <c r="AU359" s="394"/>
      <c r="AV359" s="399"/>
      <c r="AW359" s="306"/>
      <c r="AX359" s="394"/>
      <c r="AY359" s="400"/>
      <c r="AZ359" s="336"/>
      <c r="BA359" s="336"/>
      <c r="BB359" s="336"/>
      <c r="BC359" s="336"/>
      <c r="BD359" s="336"/>
      <c r="BE359" s="401"/>
      <c r="BF359" s="341"/>
      <c r="BG359" s="341"/>
      <c r="BH359" s="402"/>
      <c r="BI359" s="403"/>
      <c r="BJ359" s="404"/>
      <c r="BK359" s="405"/>
      <c r="BL359" s="405"/>
      <c r="BM359" s="405"/>
      <c r="BN359" s="406"/>
    </row>
    <row r="360" ht="18.75" customHeight="1">
      <c r="A360" s="390" t="str">
        <f t="shared" si="3"/>
        <v/>
      </c>
      <c r="B360" s="391"/>
      <c r="C360" s="337"/>
      <c r="D360" s="337"/>
      <c r="E360" s="338" t="str">
        <f t="shared" si="8"/>
        <v/>
      </c>
      <c r="F360" s="392"/>
      <c r="G360" s="393"/>
      <c r="H360" s="341" t="str">
        <f t="array" ref="H360">IF(D360="","",XLOOKUP(D360,'Master Data'!K:K,'Master Data'!N:N,"Input in Master Data",0,1))</f>
        <v/>
      </c>
      <c r="I360" s="341" t="str">
        <f t="array" ref="I360">IF(D360="","",XLOOKUP(D360,'Master Data'!K:K,'Master Data'!O:O,"Input in Master Data",0,1))</f>
        <v/>
      </c>
      <c r="J360" s="341" t="str">
        <f t="array" ref="J360">if(V360="","",XLOOKUP(V360,Master[Company],Master[Blow],"Unknown",0,1))</f>
        <v/>
      </c>
      <c r="K360" s="341" t="str">
        <f t="array" ref="K360">if(V360="","",XLOOKUP(V360,Master[Company],Master[Pigging],"Unknown",0,1))</f>
        <v/>
      </c>
      <c r="L360" s="341" t="str">
        <f t="array" ref="L360">if(V360="","",XLOOKUP(V360,Master[Company],Master[Load Method],"Unknown",0,1))</f>
        <v/>
      </c>
      <c r="M360" s="341" t="str">
        <f t="array" ref="M360">if(V360="","",XLOOKUP(V360,Master[Company],Master[Line Distance],"Unknown",0,1))</f>
        <v/>
      </c>
      <c r="N360" s="394"/>
      <c r="O360" s="341"/>
      <c r="P360" s="336"/>
      <c r="Q360" s="341" t="str">
        <f t="array" ref="Q360">if(V360="","",XLOOKUP(V360,Master[Company],Master[Terms],"NA",0,1))</f>
        <v/>
      </c>
      <c r="R360" s="341" t="str">
        <f t="shared" si="9"/>
        <v/>
      </c>
      <c r="S360" s="341" t="str">
        <f t="array" ref="S360">if(V360="","",XLOOKUP(V360,Master[Company],Master[Group],"NA",0,1))</f>
        <v/>
      </c>
      <c r="T360" s="341" t="str">
        <f t="array" ref="T360">if(V360="","",XLOOKUP(V360,Master[Company],Master[Loading Location],"NA",0,1))</f>
        <v/>
      </c>
      <c r="U360" s="341" t="str">
        <f t="array" ref="U360">if(V360="","",XLOOKUP(V360,Master[Company],Master[Acronym],"NA",0,1))</f>
        <v/>
      </c>
      <c r="V360" s="336"/>
      <c r="W360" s="395"/>
      <c r="X360" s="395"/>
      <c r="Y360" s="336" t="str">
        <f t="shared" si="10"/>
        <v/>
      </c>
      <c r="Z360" s="341" t="str">
        <f t="shared" si="11"/>
        <v/>
      </c>
      <c r="AA360" s="336"/>
      <c r="AB360" s="341"/>
      <c r="AC360" s="341"/>
      <c r="AD360" s="394"/>
      <c r="AE360" s="396"/>
      <c r="AF360" s="396"/>
      <c r="AG360" s="396"/>
      <c r="AH360" s="396"/>
      <c r="AI360" s="396"/>
      <c r="AJ360" s="396"/>
      <c r="AK360" s="396"/>
      <c r="AL360" s="397"/>
      <c r="AM360" s="398"/>
      <c r="AN360" s="398"/>
      <c r="AO360" s="398"/>
      <c r="AP360" s="398"/>
      <c r="AQ360" s="398"/>
      <c r="AR360" s="398"/>
      <c r="AS360" s="398"/>
      <c r="AT360" s="398"/>
      <c r="AU360" s="394"/>
      <c r="AV360" s="399"/>
      <c r="AW360" s="306"/>
      <c r="AX360" s="394"/>
      <c r="AY360" s="400"/>
      <c r="AZ360" s="336"/>
      <c r="BA360" s="336"/>
      <c r="BB360" s="336"/>
      <c r="BC360" s="336"/>
      <c r="BD360" s="336"/>
      <c r="BE360" s="401"/>
      <c r="BF360" s="341"/>
      <c r="BG360" s="341"/>
      <c r="BH360" s="402"/>
      <c r="BI360" s="403"/>
      <c r="BJ360" s="404"/>
      <c r="BK360" s="405"/>
      <c r="BL360" s="405"/>
      <c r="BM360" s="405"/>
      <c r="BN360" s="406"/>
    </row>
    <row r="361" ht="18.75" customHeight="1">
      <c r="A361" s="390" t="str">
        <f t="shared" si="3"/>
        <v/>
      </c>
      <c r="B361" s="391"/>
      <c r="C361" s="337"/>
      <c r="D361" s="337"/>
      <c r="E361" s="338" t="str">
        <f t="shared" si="8"/>
        <v/>
      </c>
      <c r="F361" s="392"/>
      <c r="G361" s="393"/>
      <c r="H361" s="341" t="str">
        <f t="array" ref="H361">IF(D361="","",XLOOKUP(D361,'Master Data'!K:K,'Master Data'!N:N,"Input in Master Data",0,1))</f>
        <v/>
      </c>
      <c r="I361" s="341" t="str">
        <f t="array" ref="I361">IF(D361="","",XLOOKUP(D361,'Master Data'!K:K,'Master Data'!O:O,"Input in Master Data",0,1))</f>
        <v/>
      </c>
      <c r="J361" s="341" t="str">
        <f t="array" ref="J361">if(V361="","",XLOOKUP(V361,Master[Company],Master[Blow],"Unknown",0,1))</f>
        <v/>
      </c>
      <c r="K361" s="341" t="str">
        <f t="array" ref="K361">if(V361="","",XLOOKUP(V361,Master[Company],Master[Pigging],"Unknown",0,1))</f>
        <v/>
      </c>
      <c r="L361" s="341" t="str">
        <f t="array" ref="L361">if(V361="","",XLOOKUP(V361,Master[Company],Master[Load Method],"Unknown",0,1))</f>
        <v/>
      </c>
      <c r="M361" s="341" t="str">
        <f t="array" ref="M361">if(V361="","",XLOOKUP(V361,Master[Company],Master[Line Distance],"Unknown",0,1))</f>
        <v/>
      </c>
      <c r="N361" s="394"/>
      <c r="O361" s="341"/>
      <c r="P361" s="336"/>
      <c r="Q361" s="341" t="str">
        <f t="array" ref="Q361">if(V361="","",XLOOKUP(V361,Master[Company],Master[Terms],"NA",0,1))</f>
        <v/>
      </c>
      <c r="R361" s="341" t="str">
        <f t="shared" si="9"/>
        <v/>
      </c>
      <c r="S361" s="341" t="str">
        <f t="array" ref="S361">if(V361="","",XLOOKUP(V361,Master[Company],Master[Group],"NA",0,1))</f>
        <v/>
      </c>
      <c r="T361" s="341" t="str">
        <f t="array" ref="T361">if(V361="","",XLOOKUP(V361,Master[Company],Master[Loading Location],"NA",0,1))</f>
        <v/>
      </c>
      <c r="U361" s="341" t="str">
        <f t="array" ref="U361">if(V361="","",XLOOKUP(V361,Master[Company],Master[Acronym],"NA",0,1))</f>
        <v/>
      </c>
      <c r="V361" s="336"/>
      <c r="W361" s="395"/>
      <c r="X361" s="395"/>
      <c r="Y361" s="336" t="str">
        <f t="shared" si="10"/>
        <v/>
      </c>
      <c r="Z361" s="341" t="str">
        <f t="shared" si="11"/>
        <v/>
      </c>
      <c r="AA361" s="336"/>
      <c r="AB361" s="341"/>
      <c r="AC361" s="341"/>
      <c r="AD361" s="394"/>
      <c r="AE361" s="396"/>
      <c r="AF361" s="396"/>
      <c r="AG361" s="396"/>
      <c r="AH361" s="396"/>
      <c r="AI361" s="396"/>
      <c r="AJ361" s="396"/>
      <c r="AK361" s="396"/>
      <c r="AL361" s="397"/>
      <c r="AM361" s="398"/>
      <c r="AN361" s="398"/>
      <c r="AO361" s="398"/>
      <c r="AP361" s="398"/>
      <c r="AQ361" s="398"/>
      <c r="AR361" s="398"/>
      <c r="AS361" s="398"/>
      <c r="AT361" s="398"/>
      <c r="AU361" s="394"/>
      <c r="AV361" s="399"/>
      <c r="AW361" s="306"/>
      <c r="AX361" s="394"/>
      <c r="AY361" s="400"/>
      <c r="AZ361" s="336"/>
      <c r="BA361" s="336"/>
      <c r="BB361" s="336"/>
      <c r="BC361" s="336"/>
      <c r="BD361" s="336"/>
      <c r="BE361" s="401"/>
      <c r="BF361" s="341"/>
      <c r="BG361" s="341"/>
      <c r="BH361" s="402"/>
      <c r="BI361" s="403"/>
      <c r="BJ361" s="404"/>
      <c r="BK361" s="405"/>
      <c r="BL361" s="405"/>
      <c r="BM361" s="405"/>
      <c r="BN361" s="406"/>
    </row>
    <row r="362" ht="18.75" customHeight="1">
      <c r="A362" s="390" t="str">
        <f t="shared" si="3"/>
        <v/>
      </c>
      <c r="B362" s="391"/>
      <c r="C362" s="337"/>
      <c r="D362" s="337"/>
      <c r="E362" s="338" t="str">
        <f t="shared" si="8"/>
        <v/>
      </c>
      <c r="F362" s="392"/>
      <c r="G362" s="393"/>
      <c r="H362" s="341" t="str">
        <f t="array" ref="H362">IF(D362="","",XLOOKUP(D362,'Master Data'!K:K,'Master Data'!N:N,"Input in Master Data",0,1))</f>
        <v/>
      </c>
      <c r="I362" s="341" t="str">
        <f t="array" ref="I362">IF(D362="","",XLOOKUP(D362,'Master Data'!K:K,'Master Data'!O:O,"Input in Master Data",0,1))</f>
        <v/>
      </c>
      <c r="J362" s="341" t="str">
        <f t="array" ref="J362">if(V362="","",XLOOKUP(V362,Master[Company],Master[Blow],"Unknown",0,1))</f>
        <v/>
      </c>
      <c r="K362" s="341" t="str">
        <f t="array" ref="K362">if(V362="","",XLOOKUP(V362,Master[Company],Master[Pigging],"Unknown",0,1))</f>
        <v/>
      </c>
      <c r="L362" s="341" t="str">
        <f t="array" ref="L362">if(V362="","",XLOOKUP(V362,Master[Company],Master[Load Method],"Unknown",0,1))</f>
        <v/>
      </c>
      <c r="M362" s="341" t="str">
        <f t="array" ref="M362">if(V362="","",XLOOKUP(V362,Master[Company],Master[Line Distance],"Unknown",0,1))</f>
        <v/>
      </c>
      <c r="N362" s="394"/>
      <c r="O362" s="341"/>
      <c r="P362" s="336"/>
      <c r="Q362" s="341" t="str">
        <f t="array" ref="Q362">if(V362="","",XLOOKUP(V362,Master[Company],Master[Terms],"NA",0,1))</f>
        <v/>
      </c>
      <c r="R362" s="341" t="str">
        <f t="shared" si="9"/>
        <v/>
      </c>
      <c r="S362" s="341" t="str">
        <f t="array" ref="S362">if(V362="","",XLOOKUP(V362,Master[Company],Master[Group],"NA",0,1))</f>
        <v/>
      </c>
      <c r="T362" s="341" t="str">
        <f t="array" ref="T362">if(V362="","",XLOOKUP(V362,Master[Company],Master[Loading Location],"NA",0,1))</f>
        <v/>
      </c>
      <c r="U362" s="341" t="str">
        <f t="array" ref="U362">if(V362="","",XLOOKUP(V362,Master[Company],Master[Acronym],"NA",0,1))</f>
        <v/>
      </c>
      <c r="V362" s="336"/>
      <c r="W362" s="395"/>
      <c r="X362" s="395"/>
      <c r="Y362" s="336" t="str">
        <f t="shared" si="10"/>
        <v/>
      </c>
      <c r="Z362" s="341" t="str">
        <f t="shared" si="11"/>
        <v/>
      </c>
      <c r="AA362" s="336"/>
      <c r="AB362" s="341"/>
      <c r="AC362" s="341"/>
      <c r="AD362" s="394"/>
      <c r="AE362" s="396"/>
      <c r="AF362" s="396"/>
      <c r="AG362" s="396"/>
      <c r="AH362" s="396"/>
      <c r="AI362" s="396"/>
      <c r="AJ362" s="396"/>
      <c r="AK362" s="396"/>
      <c r="AL362" s="397"/>
      <c r="AM362" s="398"/>
      <c r="AN362" s="398"/>
      <c r="AO362" s="398"/>
      <c r="AP362" s="398"/>
      <c r="AQ362" s="398"/>
      <c r="AR362" s="398"/>
      <c r="AS362" s="398"/>
      <c r="AT362" s="398"/>
      <c r="AU362" s="394"/>
      <c r="AV362" s="399"/>
      <c r="AW362" s="306"/>
      <c r="AX362" s="394"/>
      <c r="AY362" s="400"/>
      <c r="AZ362" s="336"/>
      <c r="BA362" s="336"/>
      <c r="BB362" s="336"/>
      <c r="BC362" s="336"/>
      <c r="BD362" s="336"/>
      <c r="BE362" s="401"/>
      <c r="BF362" s="341"/>
      <c r="BG362" s="341"/>
      <c r="BH362" s="402"/>
      <c r="BI362" s="403"/>
      <c r="BJ362" s="404"/>
      <c r="BK362" s="405"/>
      <c r="BL362" s="405"/>
      <c r="BM362" s="405"/>
      <c r="BN362" s="406"/>
    </row>
    <row r="363" ht="18.75" customHeight="1">
      <c r="A363" s="390" t="str">
        <f t="shared" si="3"/>
        <v/>
      </c>
      <c r="B363" s="391"/>
      <c r="C363" s="337"/>
      <c r="D363" s="337"/>
      <c r="E363" s="338" t="str">
        <f t="shared" si="8"/>
        <v/>
      </c>
      <c r="F363" s="392"/>
      <c r="G363" s="393"/>
      <c r="H363" s="341" t="str">
        <f t="array" ref="H363">IF(D363="","",XLOOKUP(D363,'Master Data'!K:K,'Master Data'!N:N,"Input in Master Data",0,1))</f>
        <v/>
      </c>
      <c r="I363" s="341" t="str">
        <f t="array" ref="I363">IF(D363="","",XLOOKUP(D363,'Master Data'!K:K,'Master Data'!O:O,"Input in Master Data",0,1))</f>
        <v/>
      </c>
      <c r="J363" s="341" t="str">
        <f t="array" ref="J363">if(V363="","",XLOOKUP(V363,Master[Company],Master[Blow],"Unknown",0,1))</f>
        <v/>
      </c>
      <c r="K363" s="341" t="str">
        <f t="array" ref="K363">if(V363="","",XLOOKUP(V363,Master[Company],Master[Pigging],"Unknown",0,1))</f>
        <v/>
      </c>
      <c r="L363" s="341" t="str">
        <f t="array" ref="L363">if(V363="","",XLOOKUP(V363,Master[Company],Master[Load Method],"Unknown",0,1))</f>
        <v/>
      </c>
      <c r="M363" s="341" t="str">
        <f t="array" ref="M363">if(V363="","",XLOOKUP(V363,Master[Company],Master[Line Distance],"Unknown",0,1))</f>
        <v/>
      </c>
      <c r="N363" s="394"/>
      <c r="O363" s="341"/>
      <c r="P363" s="336"/>
      <c r="Q363" s="341" t="str">
        <f t="array" ref="Q363">if(V363="","",XLOOKUP(V363,Master[Company],Master[Terms],"NA",0,1))</f>
        <v/>
      </c>
      <c r="R363" s="341" t="str">
        <f t="shared" si="9"/>
        <v/>
      </c>
      <c r="S363" s="341" t="str">
        <f t="array" ref="S363">if(V363="","",XLOOKUP(V363,Master[Company],Master[Group],"NA",0,1))</f>
        <v/>
      </c>
      <c r="T363" s="341" t="str">
        <f t="array" ref="T363">if(V363="","",XLOOKUP(V363,Master[Company],Master[Loading Location],"NA",0,1))</f>
        <v/>
      </c>
      <c r="U363" s="341" t="str">
        <f t="array" ref="U363">if(V363="","",XLOOKUP(V363,Master[Company],Master[Acronym],"NA",0,1))</f>
        <v/>
      </c>
      <c r="V363" s="336"/>
      <c r="W363" s="395"/>
      <c r="X363" s="395"/>
      <c r="Y363" s="336" t="str">
        <f t="shared" si="10"/>
        <v/>
      </c>
      <c r="Z363" s="341" t="str">
        <f t="shared" si="11"/>
        <v/>
      </c>
      <c r="AA363" s="336"/>
      <c r="AB363" s="341"/>
      <c r="AC363" s="341"/>
      <c r="AD363" s="394"/>
      <c r="AE363" s="396"/>
      <c r="AF363" s="396"/>
      <c r="AG363" s="396"/>
      <c r="AH363" s="396"/>
      <c r="AI363" s="396"/>
      <c r="AJ363" s="396"/>
      <c r="AK363" s="396"/>
      <c r="AL363" s="397"/>
      <c r="AM363" s="398"/>
      <c r="AN363" s="398"/>
      <c r="AO363" s="398"/>
      <c r="AP363" s="398"/>
      <c r="AQ363" s="398"/>
      <c r="AR363" s="398"/>
      <c r="AS363" s="398"/>
      <c r="AT363" s="398"/>
      <c r="AU363" s="394"/>
      <c r="AV363" s="399"/>
      <c r="AW363" s="306"/>
      <c r="AX363" s="394"/>
      <c r="AY363" s="400"/>
      <c r="AZ363" s="336"/>
      <c r="BA363" s="336"/>
      <c r="BB363" s="336"/>
      <c r="BC363" s="336"/>
      <c r="BD363" s="336"/>
      <c r="BE363" s="401"/>
      <c r="BF363" s="341"/>
      <c r="BG363" s="341"/>
      <c r="BH363" s="402"/>
      <c r="BI363" s="403"/>
      <c r="BJ363" s="404"/>
      <c r="BK363" s="405"/>
      <c r="BL363" s="405"/>
      <c r="BM363" s="405"/>
      <c r="BN363" s="406"/>
    </row>
    <row r="364" ht="18.75" customHeight="1">
      <c r="A364" s="390" t="str">
        <f t="shared" si="3"/>
        <v/>
      </c>
      <c r="B364" s="391"/>
      <c r="C364" s="337"/>
      <c r="D364" s="337"/>
      <c r="E364" s="338" t="str">
        <f t="shared" si="8"/>
        <v/>
      </c>
      <c r="F364" s="392"/>
      <c r="G364" s="393"/>
      <c r="H364" s="341" t="str">
        <f t="array" ref="H364">IF(D364="","",XLOOKUP(D364,'Master Data'!K:K,'Master Data'!N:N,"Input in Master Data",0,1))</f>
        <v/>
      </c>
      <c r="I364" s="341" t="str">
        <f t="array" ref="I364">IF(D364="","",XLOOKUP(D364,'Master Data'!K:K,'Master Data'!O:O,"Input in Master Data",0,1))</f>
        <v/>
      </c>
      <c r="J364" s="341" t="str">
        <f t="array" ref="J364">if(V364="","",XLOOKUP(V364,Master[Company],Master[Blow],"Unknown",0,1))</f>
        <v/>
      </c>
      <c r="K364" s="341" t="str">
        <f t="array" ref="K364">if(V364="","",XLOOKUP(V364,Master[Company],Master[Pigging],"Unknown",0,1))</f>
        <v/>
      </c>
      <c r="L364" s="341" t="str">
        <f t="array" ref="L364">if(V364="","",XLOOKUP(V364,Master[Company],Master[Load Method],"Unknown",0,1))</f>
        <v/>
      </c>
      <c r="M364" s="341" t="str">
        <f t="array" ref="M364">if(V364="","",XLOOKUP(V364,Master[Company],Master[Line Distance],"Unknown",0,1))</f>
        <v/>
      </c>
      <c r="N364" s="394"/>
      <c r="O364" s="341"/>
      <c r="P364" s="336"/>
      <c r="Q364" s="341" t="str">
        <f t="array" ref="Q364">if(V364="","",XLOOKUP(V364,Master[Company],Master[Terms],"NA",0,1))</f>
        <v/>
      </c>
      <c r="R364" s="341" t="str">
        <f t="shared" si="9"/>
        <v/>
      </c>
      <c r="S364" s="341" t="str">
        <f t="array" ref="S364">if(V364="","",XLOOKUP(V364,Master[Company],Master[Group],"NA",0,1))</f>
        <v/>
      </c>
      <c r="T364" s="341" t="str">
        <f t="array" ref="T364">if(V364="","",XLOOKUP(V364,Master[Company],Master[Loading Location],"NA",0,1))</f>
        <v/>
      </c>
      <c r="U364" s="341" t="str">
        <f t="array" ref="U364">if(V364="","",XLOOKUP(V364,Master[Company],Master[Acronym],"NA",0,1))</f>
        <v/>
      </c>
      <c r="V364" s="336"/>
      <c r="W364" s="395"/>
      <c r="X364" s="395"/>
      <c r="Y364" s="336" t="str">
        <f t="shared" si="10"/>
        <v/>
      </c>
      <c r="Z364" s="341" t="str">
        <f t="shared" si="11"/>
        <v/>
      </c>
      <c r="AA364" s="336"/>
      <c r="AB364" s="341"/>
      <c r="AC364" s="341"/>
      <c r="AD364" s="394"/>
      <c r="AE364" s="396"/>
      <c r="AF364" s="396"/>
      <c r="AG364" s="396"/>
      <c r="AH364" s="396"/>
      <c r="AI364" s="396"/>
      <c r="AJ364" s="396"/>
      <c r="AK364" s="396"/>
      <c r="AL364" s="397"/>
      <c r="AM364" s="398"/>
      <c r="AN364" s="398"/>
      <c r="AO364" s="398"/>
      <c r="AP364" s="398"/>
      <c r="AQ364" s="398"/>
      <c r="AR364" s="398"/>
      <c r="AS364" s="398"/>
      <c r="AT364" s="398"/>
      <c r="AU364" s="394"/>
      <c r="AV364" s="399"/>
      <c r="AW364" s="306"/>
      <c r="AX364" s="394"/>
      <c r="AY364" s="400"/>
      <c r="AZ364" s="336"/>
      <c r="BA364" s="336"/>
      <c r="BB364" s="336"/>
      <c r="BC364" s="336"/>
      <c r="BD364" s="336"/>
      <c r="BE364" s="401"/>
      <c r="BF364" s="341"/>
      <c r="BG364" s="341"/>
      <c r="BH364" s="402"/>
      <c r="BI364" s="403"/>
      <c r="BJ364" s="404"/>
      <c r="BK364" s="405"/>
      <c r="BL364" s="405"/>
      <c r="BM364" s="405"/>
      <c r="BN364" s="406"/>
    </row>
    <row r="365" ht="18.75" customHeight="1">
      <c r="A365" s="390" t="str">
        <f t="shared" si="3"/>
        <v/>
      </c>
      <c r="B365" s="391"/>
      <c r="C365" s="337"/>
      <c r="D365" s="337"/>
      <c r="E365" s="338" t="str">
        <f t="shared" si="8"/>
        <v/>
      </c>
      <c r="F365" s="392"/>
      <c r="G365" s="393"/>
      <c r="H365" s="341" t="str">
        <f t="array" ref="H365">IF(D365="","",XLOOKUP(D365,'Master Data'!K:K,'Master Data'!N:N,"Input in Master Data",0,1))</f>
        <v/>
      </c>
      <c r="I365" s="341" t="str">
        <f t="array" ref="I365">IF(D365="","",XLOOKUP(D365,'Master Data'!K:K,'Master Data'!O:O,"Input in Master Data",0,1))</f>
        <v/>
      </c>
      <c r="J365" s="341" t="str">
        <f t="array" ref="J365">if(V365="","",XLOOKUP(V365,Master[Company],Master[Blow],"Unknown",0,1))</f>
        <v/>
      </c>
      <c r="K365" s="341" t="str">
        <f t="array" ref="K365">if(V365="","",XLOOKUP(V365,Master[Company],Master[Pigging],"Unknown",0,1))</f>
        <v/>
      </c>
      <c r="L365" s="341" t="str">
        <f t="array" ref="L365">if(V365="","",XLOOKUP(V365,Master[Company],Master[Load Method],"Unknown",0,1))</f>
        <v/>
      </c>
      <c r="M365" s="341" t="str">
        <f t="array" ref="M365">if(V365="","",XLOOKUP(V365,Master[Company],Master[Line Distance],"Unknown",0,1))</f>
        <v/>
      </c>
      <c r="N365" s="394"/>
      <c r="O365" s="341"/>
      <c r="P365" s="336"/>
      <c r="Q365" s="341" t="str">
        <f t="array" ref="Q365">if(V365="","",XLOOKUP(V365,Master[Company],Master[Terms],"NA",0,1))</f>
        <v/>
      </c>
      <c r="R365" s="341" t="str">
        <f t="shared" si="9"/>
        <v/>
      </c>
      <c r="S365" s="341" t="str">
        <f t="array" ref="S365">if(V365="","",XLOOKUP(V365,Master[Company],Master[Group],"NA",0,1))</f>
        <v/>
      </c>
      <c r="T365" s="341" t="str">
        <f t="array" ref="T365">if(V365="","",XLOOKUP(V365,Master[Company],Master[Loading Location],"NA",0,1))</f>
        <v/>
      </c>
      <c r="U365" s="341" t="str">
        <f t="array" ref="U365">if(V365="","",XLOOKUP(V365,Master[Company],Master[Acronym],"NA",0,1))</f>
        <v/>
      </c>
      <c r="V365" s="336"/>
      <c r="W365" s="395"/>
      <c r="X365" s="395"/>
      <c r="Y365" s="336" t="str">
        <f t="shared" si="10"/>
        <v/>
      </c>
      <c r="Z365" s="341" t="str">
        <f t="shared" si="11"/>
        <v/>
      </c>
      <c r="AA365" s="336"/>
      <c r="AB365" s="341"/>
      <c r="AC365" s="341"/>
      <c r="AD365" s="394"/>
      <c r="AE365" s="396"/>
      <c r="AF365" s="396"/>
      <c r="AG365" s="396"/>
      <c r="AH365" s="396"/>
      <c r="AI365" s="396"/>
      <c r="AJ365" s="396"/>
      <c r="AK365" s="396"/>
      <c r="AL365" s="397"/>
      <c r="AM365" s="398"/>
      <c r="AN365" s="398"/>
      <c r="AO365" s="398"/>
      <c r="AP365" s="398"/>
      <c r="AQ365" s="398"/>
      <c r="AR365" s="398"/>
      <c r="AS365" s="398"/>
      <c r="AT365" s="398"/>
      <c r="AU365" s="394"/>
      <c r="AV365" s="399"/>
      <c r="AW365" s="306"/>
      <c r="AX365" s="394"/>
      <c r="AY365" s="400"/>
      <c r="AZ365" s="336"/>
      <c r="BA365" s="336"/>
      <c r="BB365" s="336"/>
      <c r="BC365" s="336"/>
      <c r="BD365" s="336"/>
      <c r="BE365" s="401"/>
      <c r="BF365" s="341"/>
      <c r="BG365" s="341"/>
      <c r="BH365" s="402"/>
      <c r="BI365" s="403"/>
      <c r="BJ365" s="404"/>
      <c r="BK365" s="405"/>
      <c r="BL365" s="405"/>
      <c r="BM365" s="405"/>
      <c r="BN365" s="406"/>
    </row>
    <row r="366" ht="18.75" customHeight="1">
      <c r="A366" s="390" t="str">
        <f t="shared" si="3"/>
        <v/>
      </c>
      <c r="B366" s="391"/>
      <c r="C366" s="337"/>
      <c r="D366" s="337"/>
      <c r="E366" s="338" t="str">
        <f t="shared" si="8"/>
        <v/>
      </c>
      <c r="F366" s="392"/>
      <c r="G366" s="393"/>
      <c r="H366" s="341" t="str">
        <f t="array" ref="H366">IF(D366="","",XLOOKUP(D366,'Master Data'!K:K,'Master Data'!N:N,"Input in Master Data",0,1))</f>
        <v/>
      </c>
      <c r="I366" s="341" t="str">
        <f t="array" ref="I366">IF(D366="","",XLOOKUP(D366,'Master Data'!K:K,'Master Data'!O:O,"Input in Master Data",0,1))</f>
        <v/>
      </c>
      <c r="J366" s="341" t="str">
        <f t="array" ref="J366">if(V366="","",XLOOKUP(V366,Master[Company],Master[Blow],"Unknown",0,1))</f>
        <v/>
      </c>
      <c r="K366" s="341" t="str">
        <f t="array" ref="K366">if(V366="","",XLOOKUP(V366,Master[Company],Master[Pigging],"Unknown",0,1))</f>
        <v/>
      </c>
      <c r="L366" s="341" t="str">
        <f t="array" ref="L366">if(V366="","",XLOOKUP(V366,Master[Company],Master[Load Method],"Unknown",0,1))</f>
        <v/>
      </c>
      <c r="M366" s="341" t="str">
        <f t="array" ref="M366">if(V366="","",XLOOKUP(V366,Master[Company],Master[Line Distance],"Unknown",0,1))</f>
        <v/>
      </c>
      <c r="N366" s="394"/>
      <c r="O366" s="341"/>
      <c r="P366" s="336"/>
      <c r="Q366" s="341" t="str">
        <f t="array" ref="Q366">if(V366="","",XLOOKUP(V366,Master[Company],Master[Terms],"NA",0,1))</f>
        <v/>
      </c>
      <c r="R366" s="341" t="str">
        <f t="shared" si="9"/>
        <v/>
      </c>
      <c r="S366" s="341" t="str">
        <f t="array" ref="S366">if(V366="","",XLOOKUP(V366,Master[Company],Master[Group],"NA",0,1))</f>
        <v/>
      </c>
      <c r="T366" s="341" t="str">
        <f t="array" ref="T366">if(V366="","",XLOOKUP(V366,Master[Company],Master[Loading Location],"NA",0,1))</f>
        <v/>
      </c>
      <c r="U366" s="341" t="str">
        <f t="array" ref="U366">if(V366="","",XLOOKUP(V366,Master[Company],Master[Acronym],"NA",0,1))</f>
        <v/>
      </c>
      <c r="V366" s="336"/>
      <c r="W366" s="395"/>
      <c r="X366" s="395"/>
      <c r="Y366" s="336" t="str">
        <f t="shared" si="10"/>
        <v/>
      </c>
      <c r="Z366" s="341" t="str">
        <f t="shared" si="11"/>
        <v/>
      </c>
      <c r="AA366" s="336"/>
      <c r="AB366" s="341"/>
      <c r="AC366" s="341"/>
      <c r="AD366" s="394"/>
      <c r="AE366" s="396"/>
      <c r="AF366" s="396"/>
      <c r="AG366" s="396"/>
      <c r="AH366" s="396"/>
      <c r="AI366" s="396"/>
      <c r="AJ366" s="396"/>
      <c r="AK366" s="396"/>
      <c r="AL366" s="397"/>
      <c r="AM366" s="398"/>
      <c r="AN366" s="398"/>
      <c r="AO366" s="398"/>
      <c r="AP366" s="398"/>
      <c r="AQ366" s="398"/>
      <c r="AR366" s="398"/>
      <c r="AS366" s="398"/>
      <c r="AT366" s="398"/>
      <c r="AU366" s="394"/>
      <c r="AV366" s="399"/>
      <c r="AW366" s="306"/>
      <c r="AX366" s="394"/>
      <c r="AY366" s="400"/>
      <c r="AZ366" s="336"/>
      <c r="BA366" s="336"/>
      <c r="BB366" s="336"/>
      <c r="BC366" s="336"/>
      <c r="BD366" s="336"/>
      <c r="BE366" s="401"/>
      <c r="BF366" s="341"/>
      <c r="BG366" s="341"/>
      <c r="BH366" s="402"/>
      <c r="BI366" s="403"/>
      <c r="BJ366" s="404"/>
      <c r="BK366" s="405"/>
      <c r="BL366" s="405"/>
      <c r="BM366" s="405"/>
      <c r="BN366" s="406"/>
    </row>
    <row r="367" ht="18.75" customHeight="1">
      <c r="A367" s="390" t="str">
        <f t="shared" si="3"/>
        <v/>
      </c>
      <c r="B367" s="391"/>
      <c r="C367" s="337"/>
      <c r="D367" s="337"/>
      <c r="E367" s="338" t="str">
        <f t="shared" si="8"/>
        <v/>
      </c>
      <c r="F367" s="392"/>
      <c r="G367" s="393"/>
      <c r="H367" s="341" t="str">
        <f t="array" ref="H367">IF(D367="","",XLOOKUP(D367,'Master Data'!K:K,'Master Data'!N:N,"Input in Master Data",0,1))</f>
        <v/>
      </c>
      <c r="I367" s="341" t="str">
        <f t="array" ref="I367">IF(D367="","",XLOOKUP(D367,'Master Data'!K:K,'Master Data'!O:O,"Input in Master Data",0,1))</f>
        <v/>
      </c>
      <c r="J367" s="341" t="str">
        <f t="array" ref="J367">if(V367="","",XLOOKUP(V367,Master[Company],Master[Blow],"Unknown",0,1))</f>
        <v/>
      </c>
      <c r="K367" s="341" t="str">
        <f t="array" ref="K367">if(V367="","",XLOOKUP(V367,Master[Company],Master[Pigging],"Unknown",0,1))</f>
        <v/>
      </c>
      <c r="L367" s="341" t="str">
        <f t="array" ref="L367">if(V367="","",XLOOKUP(V367,Master[Company],Master[Load Method],"Unknown",0,1))</f>
        <v/>
      </c>
      <c r="M367" s="341" t="str">
        <f t="array" ref="M367">if(V367="","",XLOOKUP(V367,Master[Company],Master[Line Distance],"Unknown",0,1))</f>
        <v/>
      </c>
      <c r="N367" s="394"/>
      <c r="O367" s="341"/>
      <c r="P367" s="336"/>
      <c r="Q367" s="341" t="str">
        <f t="array" ref="Q367">if(V367="","",XLOOKUP(V367,Master[Company],Master[Terms],"NA",0,1))</f>
        <v/>
      </c>
      <c r="R367" s="341" t="str">
        <f t="shared" si="9"/>
        <v/>
      </c>
      <c r="S367" s="341" t="str">
        <f t="array" ref="S367">if(V367="","",XLOOKUP(V367,Master[Company],Master[Group],"NA",0,1))</f>
        <v/>
      </c>
      <c r="T367" s="341" t="str">
        <f t="array" ref="T367">if(V367="","",XLOOKUP(V367,Master[Company],Master[Loading Location],"NA",0,1))</f>
        <v/>
      </c>
      <c r="U367" s="341" t="str">
        <f t="array" ref="U367">if(V367="","",XLOOKUP(V367,Master[Company],Master[Acronym],"NA",0,1))</f>
        <v/>
      </c>
      <c r="V367" s="336"/>
      <c r="W367" s="395"/>
      <c r="X367" s="395"/>
      <c r="Y367" s="336" t="str">
        <f t="shared" si="10"/>
        <v/>
      </c>
      <c r="Z367" s="341" t="str">
        <f t="shared" si="11"/>
        <v/>
      </c>
      <c r="AA367" s="336"/>
      <c r="AB367" s="341"/>
      <c r="AC367" s="341"/>
      <c r="AD367" s="394"/>
      <c r="AE367" s="396"/>
      <c r="AF367" s="396"/>
      <c r="AG367" s="396"/>
      <c r="AH367" s="396"/>
      <c r="AI367" s="396"/>
      <c r="AJ367" s="396"/>
      <c r="AK367" s="396"/>
      <c r="AL367" s="397"/>
      <c r="AM367" s="398"/>
      <c r="AN367" s="398"/>
      <c r="AO367" s="398"/>
      <c r="AP367" s="398"/>
      <c r="AQ367" s="398"/>
      <c r="AR367" s="398"/>
      <c r="AS367" s="398"/>
      <c r="AT367" s="398"/>
      <c r="AU367" s="394"/>
      <c r="AV367" s="399"/>
      <c r="AW367" s="306"/>
      <c r="AX367" s="394"/>
      <c r="AY367" s="400"/>
      <c r="AZ367" s="336"/>
      <c r="BA367" s="336"/>
      <c r="BB367" s="336"/>
      <c r="BC367" s="336"/>
      <c r="BD367" s="336"/>
      <c r="BE367" s="401"/>
      <c r="BF367" s="341"/>
      <c r="BG367" s="341"/>
      <c r="BH367" s="402"/>
      <c r="BI367" s="403"/>
      <c r="BJ367" s="404"/>
      <c r="BK367" s="405"/>
      <c r="BL367" s="405"/>
      <c r="BM367" s="405"/>
      <c r="BN367" s="406"/>
    </row>
    <row r="368" ht="18.75" customHeight="1">
      <c r="A368" s="390" t="str">
        <f t="shared" si="3"/>
        <v/>
      </c>
      <c r="B368" s="391"/>
      <c r="C368" s="337"/>
      <c r="D368" s="337"/>
      <c r="E368" s="338" t="str">
        <f t="shared" si="8"/>
        <v/>
      </c>
      <c r="F368" s="392"/>
      <c r="G368" s="393"/>
      <c r="H368" s="341" t="str">
        <f t="array" ref="H368">IF(D368="","",XLOOKUP(D368,'Master Data'!K:K,'Master Data'!N:N,"Input in Master Data",0,1))</f>
        <v/>
      </c>
      <c r="I368" s="341" t="str">
        <f t="array" ref="I368">IF(D368="","",XLOOKUP(D368,'Master Data'!K:K,'Master Data'!O:O,"Input in Master Data",0,1))</f>
        <v/>
      </c>
      <c r="J368" s="341" t="str">
        <f t="array" ref="J368">if(V368="","",XLOOKUP(V368,Master[Company],Master[Blow],"Unknown",0,1))</f>
        <v/>
      </c>
      <c r="K368" s="341" t="str">
        <f t="array" ref="K368">if(V368="","",XLOOKUP(V368,Master[Company],Master[Pigging],"Unknown",0,1))</f>
        <v/>
      </c>
      <c r="L368" s="341" t="str">
        <f t="array" ref="L368">if(V368="","",XLOOKUP(V368,Master[Company],Master[Load Method],"Unknown",0,1))</f>
        <v/>
      </c>
      <c r="M368" s="341" t="str">
        <f t="array" ref="M368">if(V368="","",XLOOKUP(V368,Master[Company],Master[Line Distance],"Unknown",0,1))</f>
        <v/>
      </c>
      <c r="N368" s="394"/>
      <c r="O368" s="341"/>
      <c r="P368" s="336"/>
      <c r="Q368" s="341" t="str">
        <f t="array" ref="Q368">if(V368="","",XLOOKUP(V368,Master[Company],Master[Terms],"NA",0,1))</f>
        <v/>
      </c>
      <c r="R368" s="341" t="str">
        <f t="shared" si="9"/>
        <v/>
      </c>
      <c r="S368" s="341" t="str">
        <f t="array" ref="S368">if(V368="","",XLOOKUP(V368,Master[Company],Master[Group],"NA",0,1))</f>
        <v/>
      </c>
      <c r="T368" s="341" t="str">
        <f t="array" ref="T368">if(V368="","",XLOOKUP(V368,Master[Company],Master[Loading Location],"NA",0,1))</f>
        <v/>
      </c>
      <c r="U368" s="341" t="str">
        <f t="array" ref="U368">if(V368="","",XLOOKUP(V368,Master[Company],Master[Acronym],"NA",0,1))</f>
        <v/>
      </c>
      <c r="V368" s="336"/>
      <c r="W368" s="395"/>
      <c r="X368" s="395"/>
      <c r="Y368" s="336" t="str">
        <f t="shared" si="10"/>
        <v/>
      </c>
      <c r="Z368" s="341" t="str">
        <f t="shared" si="11"/>
        <v/>
      </c>
      <c r="AA368" s="336"/>
      <c r="AB368" s="341"/>
      <c r="AC368" s="341"/>
      <c r="AD368" s="394"/>
      <c r="AE368" s="396"/>
      <c r="AF368" s="396"/>
      <c r="AG368" s="396"/>
      <c r="AH368" s="396"/>
      <c r="AI368" s="396"/>
      <c r="AJ368" s="396"/>
      <c r="AK368" s="396"/>
      <c r="AL368" s="397"/>
      <c r="AM368" s="398"/>
      <c r="AN368" s="398"/>
      <c r="AO368" s="398"/>
      <c r="AP368" s="398"/>
      <c r="AQ368" s="398"/>
      <c r="AR368" s="398"/>
      <c r="AS368" s="398"/>
      <c r="AT368" s="398"/>
      <c r="AU368" s="394"/>
      <c r="AV368" s="399"/>
      <c r="AW368" s="306"/>
      <c r="AX368" s="394"/>
      <c r="AY368" s="400"/>
      <c r="AZ368" s="336"/>
      <c r="BA368" s="336"/>
      <c r="BB368" s="336"/>
      <c r="BC368" s="336"/>
      <c r="BD368" s="336"/>
      <c r="BE368" s="401"/>
      <c r="BF368" s="341"/>
      <c r="BG368" s="341"/>
      <c r="BH368" s="402"/>
      <c r="BI368" s="403"/>
      <c r="BJ368" s="404"/>
      <c r="BK368" s="405"/>
      <c r="BL368" s="405"/>
      <c r="BM368" s="405"/>
      <c r="BN368" s="406"/>
    </row>
    <row r="369" ht="18.75" customHeight="1">
      <c r="A369" s="390" t="str">
        <f t="shared" si="3"/>
        <v/>
      </c>
      <c r="B369" s="391"/>
      <c r="C369" s="337"/>
      <c r="D369" s="337"/>
      <c r="E369" s="338" t="str">
        <f t="shared" si="8"/>
        <v/>
      </c>
      <c r="F369" s="392"/>
      <c r="G369" s="393"/>
      <c r="H369" s="341" t="str">
        <f t="array" ref="H369">IF(D369="","",XLOOKUP(D369,'Master Data'!K:K,'Master Data'!N:N,"Input in Master Data",0,1))</f>
        <v/>
      </c>
      <c r="I369" s="341" t="str">
        <f t="array" ref="I369">IF(D369="","",XLOOKUP(D369,'Master Data'!K:K,'Master Data'!O:O,"Input in Master Data",0,1))</f>
        <v/>
      </c>
      <c r="J369" s="341" t="str">
        <f t="array" ref="J369">if(V369="","",XLOOKUP(V369,Master[Company],Master[Blow],"Unknown",0,1))</f>
        <v/>
      </c>
      <c r="K369" s="341" t="str">
        <f t="array" ref="K369">if(V369="","",XLOOKUP(V369,Master[Company],Master[Pigging],"Unknown",0,1))</f>
        <v/>
      </c>
      <c r="L369" s="341" t="str">
        <f t="array" ref="L369">if(V369="","",XLOOKUP(V369,Master[Company],Master[Load Method],"Unknown",0,1))</f>
        <v/>
      </c>
      <c r="M369" s="341" t="str">
        <f t="array" ref="M369">if(V369="","",XLOOKUP(V369,Master[Company],Master[Line Distance],"Unknown",0,1))</f>
        <v/>
      </c>
      <c r="N369" s="394"/>
      <c r="O369" s="341"/>
      <c r="P369" s="336"/>
      <c r="Q369" s="341" t="str">
        <f t="array" ref="Q369">if(V369="","",XLOOKUP(V369,Master[Company],Master[Terms],"NA",0,1))</f>
        <v/>
      </c>
      <c r="R369" s="341" t="str">
        <f t="shared" si="9"/>
        <v/>
      </c>
      <c r="S369" s="341" t="str">
        <f t="array" ref="S369">if(V369="","",XLOOKUP(V369,Master[Company],Master[Group],"NA",0,1))</f>
        <v/>
      </c>
      <c r="T369" s="341" t="str">
        <f t="array" ref="T369">if(V369="","",XLOOKUP(V369,Master[Company],Master[Loading Location],"NA",0,1))</f>
        <v/>
      </c>
      <c r="U369" s="341" t="str">
        <f t="array" ref="U369">if(V369="","",XLOOKUP(V369,Master[Company],Master[Acronym],"NA",0,1))</f>
        <v/>
      </c>
      <c r="V369" s="336"/>
      <c r="W369" s="395"/>
      <c r="X369" s="395"/>
      <c r="Y369" s="336" t="str">
        <f t="shared" si="10"/>
        <v/>
      </c>
      <c r="Z369" s="341" t="str">
        <f t="shared" si="11"/>
        <v/>
      </c>
      <c r="AA369" s="336"/>
      <c r="AB369" s="341"/>
      <c r="AC369" s="341"/>
      <c r="AD369" s="394"/>
      <c r="AE369" s="396"/>
      <c r="AF369" s="396"/>
      <c r="AG369" s="396"/>
      <c r="AH369" s="396"/>
      <c r="AI369" s="396"/>
      <c r="AJ369" s="396"/>
      <c r="AK369" s="396"/>
      <c r="AL369" s="397"/>
      <c r="AM369" s="398"/>
      <c r="AN369" s="398"/>
      <c r="AO369" s="398"/>
      <c r="AP369" s="398"/>
      <c r="AQ369" s="398"/>
      <c r="AR369" s="398"/>
      <c r="AS369" s="398"/>
      <c r="AT369" s="398"/>
      <c r="AU369" s="394"/>
      <c r="AV369" s="399"/>
      <c r="AW369" s="306"/>
      <c r="AX369" s="394"/>
      <c r="AY369" s="400"/>
      <c r="AZ369" s="336"/>
      <c r="BA369" s="336"/>
      <c r="BB369" s="336"/>
      <c r="BC369" s="336"/>
      <c r="BD369" s="336"/>
      <c r="BE369" s="401"/>
      <c r="BF369" s="341"/>
      <c r="BG369" s="341"/>
      <c r="BH369" s="402"/>
      <c r="BI369" s="403"/>
      <c r="BJ369" s="404"/>
      <c r="BK369" s="405"/>
      <c r="BL369" s="405"/>
      <c r="BM369" s="405"/>
      <c r="BN369" s="406"/>
    </row>
    <row r="370" ht="18.75" customHeight="1">
      <c r="A370" s="390" t="str">
        <f t="shared" si="3"/>
        <v/>
      </c>
      <c r="B370" s="391"/>
      <c r="C370" s="337"/>
      <c r="D370" s="337"/>
      <c r="E370" s="338" t="str">
        <f t="shared" si="8"/>
        <v/>
      </c>
      <c r="F370" s="392"/>
      <c r="G370" s="393"/>
      <c r="H370" s="341" t="str">
        <f t="array" ref="H370">IF(D370="","",XLOOKUP(D370,'Master Data'!K:K,'Master Data'!N:N,"Input in Master Data",0,1))</f>
        <v/>
      </c>
      <c r="I370" s="341" t="str">
        <f t="array" ref="I370">IF(D370="","",XLOOKUP(D370,'Master Data'!K:K,'Master Data'!O:O,"Input in Master Data",0,1))</f>
        <v/>
      </c>
      <c r="J370" s="341" t="str">
        <f t="array" ref="J370">if(V370="","",XLOOKUP(V370,Master[Company],Master[Blow],"Unknown",0,1))</f>
        <v/>
      </c>
      <c r="K370" s="341" t="str">
        <f t="array" ref="K370">if(V370="","",XLOOKUP(V370,Master[Company],Master[Pigging],"Unknown",0,1))</f>
        <v/>
      </c>
      <c r="L370" s="341" t="str">
        <f t="array" ref="L370">if(V370="","",XLOOKUP(V370,Master[Company],Master[Load Method],"Unknown",0,1))</f>
        <v/>
      </c>
      <c r="M370" s="341" t="str">
        <f t="array" ref="M370">if(V370="","",XLOOKUP(V370,Master[Company],Master[Line Distance],"Unknown",0,1))</f>
        <v/>
      </c>
      <c r="N370" s="394"/>
      <c r="O370" s="341"/>
      <c r="P370" s="336"/>
      <c r="Q370" s="341" t="str">
        <f t="array" ref="Q370">if(V370="","",XLOOKUP(V370,Master[Company],Master[Terms],"NA",0,1))</f>
        <v/>
      </c>
      <c r="R370" s="341" t="str">
        <f t="shared" si="9"/>
        <v/>
      </c>
      <c r="S370" s="341" t="str">
        <f t="array" ref="S370">if(V370="","",XLOOKUP(V370,Master[Company],Master[Group],"NA",0,1))</f>
        <v/>
      </c>
      <c r="T370" s="341" t="str">
        <f t="array" ref="T370">if(V370="","",XLOOKUP(V370,Master[Company],Master[Loading Location],"NA",0,1))</f>
        <v/>
      </c>
      <c r="U370" s="341" t="str">
        <f t="array" ref="U370">if(V370="","",XLOOKUP(V370,Master[Company],Master[Acronym],"NA",0,1))</f>
        <v/>
      </c>
      <c r="V370" s="336"/>
      <c r="W370" s="395"/>
      <c r="X370" s="395"/>
      <c r="Y370" s="336" t="str">
        <f t="shared" si="10"/>
        <v/>
      </c>
      <c r="Z370" s="341" t="str">
        <f t="shared" si="11"/>
        <v/>
      </c>
      <c r="AA370" s="336"/>
      <c r="AB370" s="341"/>
      <c r="AC370" s="341"/>
      <c r="AD370" s="394"/>
      <c r="AE370" s="396"/>
      <c r="AF370" s="396"/>
      <c r="AG370" s="396"/>
      <c r="AH370" s="396"/>
      <c r="AI370" s="396"/>
      <c r="AJ370" s="396"/>
      <c r="AK370" s="396"/>
      <c r="AL370" s="397"/>
      <c r="AM370" s="398"/>
      <c r="AN370" s="398"/>
      <c r="AO370" s="398"/>
      <c r="AP370" s="398"/>
      <c r="AQ370" s="398"/>
      <c r="AR370" s="398"/>
      <c r="AS370" s="398"/>
      <c r="AT370" s="398"/>
      <c r="AU370" s="394"/>
      <c r="AV370" s="399"/>
      <c r="AW370" s="306"/>
      <c r="AX370" s="394"/>
      <c r="AY370" s="400"/>
      <c r="AZ370" s="336"/>
      <c r="BA370" s="336"/>
      <c r="BB370" s="336"/>
      <c r="BC370" s="336"/>
      <c r="BD370" s="336"/>
      <c r="BE370" s="401"/>
      <c r="BF370" s="341"/>
      <c r="BG370" s="341"/>
      <c r="BH370" s="402"/>
      <c r="BI370" s="403"/>
      <c r="BJ370" s="404"/>
      <c r="BK370" s="405"/>
      <c r="BL370" s="405"/>
      <c r="BM370" s="405"/>
      <c r="BN370" s="406"/>
    </row>
    <row r="371" ht="18.75" customHeight="1">
      <c r="A371" s="390" t="str">
        <f t="shared" si="3"/>
        <v/>
      </c>
      <c r="B371" s="391"/>
      <c r="C371" s="337"/>
      <c r="D371" s="337"/>
      <c r="E371" s="338" t="str">
        <f t="shared" si="8"/>
        <v/>
      </c>
      <c r="F371" s="392"/>
      <c r="G371" s="393"/>
      <c r="H371" s="341" t="str">
        <f t="array" ref="H371">IF(D371="","",XLOOKUP(D371,'Master Data'!K:K,'Master Data'!N:N,"Input in Master Data",0,1))</f>
        <v/>
      </c>
      <c r="I371" s="341" t="str">
        <f t="array" ref="I371">IF(D371="","",XLOOKUP(D371,'Master Data'!K:K,'Master Data'!O:O,"Input in Master Data",0,1))</f>
        <v/>
      </c>
      <c r="J371" s="341" t="str">
        <f t="array" ref="J371">if(V371="","",XLOOKUP(V371,Master[Company],Master[Blow],"Unknown",0,1))</f>
        <v/>
      </c>
      <c r="K371" s="341" t="str">
        <f t="array" ref="K371">if(V371="","",XLOOKUP(V371,Master[Company],Master[Pigging],"Unknown",0,1))</f>
        <v/>
      </c>
      <c r="L371" s="341" t="str">
        <f t="array" ref="L371">if(V371="","",XLOOKUP(V371,Master[Company],Master[Load Method],"Unknown",0,1))</f>
        <v/>
      </c>
      <c r="M371" s="341" t="str">
        <f t="array" ref="M371">if(V371="","",XLOOKUP(V371,Master[Company],Master[Line Distance],"Unknown",0,1))</f>
        <v/>
      </c>
      <c r="N371" s="394"/>
      <c r="O371" s="341"/>
      <c r="P371" s="336"/>
      <c r="Q371" s="341" t="str">
        <f t="array" ref="Q371">if(V371="","",XLOOKUP(V371,Master[Company],Master[Terms],"NA",0,1))</f>
        <v/>
      </c>
      <c r="R371" s="341" t="str">
        <f t="shared" si="9"/>
        <v/>
      </c>
      <c r="S371" s="341" t="str">
        <f t="array" ref="S371">if(V371="","",XLOOKUP(V371,Master[Company],Master[Group],"NA",0,1))</f>
        <v/>
      </c>
      <c r="T371" s="341" t="str">
        <f t="array" ref="T371">if(V371="","",XLOOKUP(V371,Master[Company],Master[Loading Location],"NA",0,1))</f>
        <v/>
      </c>
      <c r="U371" s="341" t="str">
        <f t="array" ref="U371">if(V371="","",XLOOKUP(V371,Master[Company],Master[Acronym],"NA",0,1))</f>
        <v/>
      </c>
      <c r="V371" s="336"/>
      <c r="W371" s="395"/>
      <c r="X371" s="395"/>
      <c r="Y371" s="336" t="str">
        <f t="shared" si="10"/>
        <v/>
      </c>
      <c r="Z371" s="341" t="str">
        <f t="shared" si="11"/>
        <v/>
      </c>
      <c r="AA371" s="336"/>
      <c r="AB371" s="341"/>
      <c r="AC371" s="341"/>
      <c r="AD371" s="394"/>
      <c r="AE371" s="396"/>
      <c r="AF371" s="396"/>
      <c r="AG371" s="396"/>
      <c r="AH371" s="396"/>
      <c r="AI371" s="396"/>
      <c r="AJ371" s="396"/>
      <c r="AK371" s="396"/>
      <c r="AL371" s="397"/>
      <c r="AM371" s="398"/>
      <c r="AN371" s="398"/>
      <c r="AO371" s="398"/>
      <c r="AP371" s="398"/>
      <c r="AQ371" s="398"/>
      <c r="AR371" s="398"/>
      <c r="AS371" s="398"/>
      <c r="AT371" s="398"/>
      <c r="AU371" s="394"/>
      <c r="AV371" s="399"/>
      <c r="AW371" s="306"/>
      <c r="AX371" s="394"/>
      <c r="AY371" s="400"/>
      <c r="AZ371" s="336"/>
      <c r="BA371" s="336"/>
      <c r="BB371" s="336"/>
      <c r="BC371" s="336"/>
      <c r="BD371" s="336"/>
      <c r="BE371" s="401"/>
      <c r="BF371" s="341"/>
      <c r="BG371" s="341"/>
      <c r="BH371" s="402"/>
      <c r="BI371" s="403"/>
      <c r="BJ371" s="404"/>
      <c r="BK371" s="405"/>
      <c r="BL371" s="405"/>
      <c r="BM371" s="405"/>
      <c r="BN371" s="406"/>
    </row>
    <row r="372" ht="18.75" customHeight="1">
      <c r="A372" s="390" t="str">
        <f t="shared" si="3"/>
        <v/>
      </c>
      <c r="B372" s="391"/>
      <c r="C372" s="337"/>
      <c r="D372" s="337"/>
      <c r="E372" s="338" t="str">
        <f t="shared" si="8"/>
        <v/>
      </c>
      <c r="F372" s="392"/>
      <c r="G372" s="393"/>
      <c r="H372" s="341" t="str">
        <f t="array" ref="H372">IF(D372="","",XLOOKUP(D372,'Master Data'!K:K,'Master Data'!N:N,"Input in Master Data",0,1))</f>
        <v/>
      </c>
      <c r="I372" s="341" t="str">
        <f t="array" ref="I372">IF(D372="","",XLOOKUP(D372,'Master Data'!K:K,'Master Data'!O:O,"Input in Master Data",0,1))</f>
        <v/>
      </c>
      <c r="J372" s="341" t="str">
        <f t="array" ref="J372">if(V372="","",XLOOKUP(V372,Master[Company],Master[Blow],"Unknown",0,1))</f>
        <v/>
      </c>
      <c r="K372" s="341" t="str">
        <f t="array" ref="K372">if(V372="","",XLOOKUP(V372,Master[Company],Master[Pigging],"Unknown",0,1))</f>
        <v/>
      </c>
      <c r="L372" s="341" t="str">
        <f t="array" ref="L372">if(V372="","",XLOOKUP(V372,Master[Company],Master[Load Method],"Unknown",0,1))</f>
        <v/>
      </c>
      <c r="M372" s="341" t="str">
        <f t="array" ref="M372">if(V372="","",XLOOKUP(V372,Master[Company],Master[Line Distance],"Unknown",0,1))</f>
        <v/>
      </c>
      <c r="N372" s="394"/>
      <c r="O372" s="341"/>
      <c r="P372" s="336"/>
      <c r="Q372" s="341" t="str">
        <f t="array" ref="Q372">if(V372="","",XLOOKUP(V372,Master[Company],Master[Terms],"NA",0,1))</f>
        <v/>
      </c>
      <c r="R372" s="341" t="str">
        <f t="shared" si="9"/>
        <v/>
      </c>
      <c r="S372" s="341" t="str">
        <f t="array" ref="S372">if(V372="","",XLOOKUP(V372,Master[Company],Master[Group],"NA",0,1))</f>
        <v/>
      </c>
      <c r="T372" s="341" t="str">
        <f t="array" ref="T372">if(V372="","",XLOOKUP(V372,Master[Company],Master[Loading Location],"NA",0,1))</f>
        <v/>
      </c>
      <c r="U372" s="341" t="str">
        <f t="array" ref="U372">if(V372="","",XLOOKUP(V372,Master[Company],Master[Acronym],"NA",0,1))</f>
        <v/>
      </c>
      <c r="V372" s="336"/>
      <c r="W372" s="395"/>
      <c r="X372" s="395"/>
      <c r="Y372" s="336" t="str">
        <f t="shared" si="10"/>
        <v/>
      </c>
      <c r="Z372" s="341" t="str">
        <f t="shared" si="11"/>
        <v/>
      </c>
      <c r="AA372" s="336"/>
      <c r="AB372" s="341"/>
      <c r="AC372" s="341"/>
      <c r="AD372" s="394"/>
      <c r="AE372" s="396"/>
      <c r="AF372" s="396"/>
      <c r="AG372" s="396"/>
      <c r="AH372" s="396"/>
      <c r="AI372" s="396"/>
      <c r="AJ372" s="396"/>
      <c r="AK372" s="396"/>
      <c r="AL372" s="397"/>
      <c r="AM372" s="398"/>
      <c r="AN372" s="398"/>
      <c r="AO372" s="398"/>
      <c r="AP372" s="398"/>
      <c r="AQ372" s="398"/>
      <c r="AR372" s="398"/>
      <c r="AS372" s="398"/>
      <c r="AT372" s="398"/>
      <c r="AU372" s="394"/>
      <c r="AV372" s="399"/>
      <c r="AW372" s="306"/>
      <c r="AX372" s="394"/>
      <c r="AY372" s="400"/>
      <c r="AZ372" s="336"/>
      <c r="BA372" s="336"/>
      <c r="BB372" s="336"/>
      <c r="BC372" s="336"/>
      <c r="BD372" s="336"/>
      <c r="BE372" s="401"/>
      <c r="BF372" s="341"/>
      <c r="BG372" s="341"/>
      <c r="BH372" s="402"/>
      <c r="BI372" s="403"/>
      <c r="BJ372" s="404"/>
      <c r="BK372" s="405"/>
      <c r="BL372" s="405"/>
      <c r="BM372" s="405"/>
      <c r="BN372" s="406"/>
    </row>
    <row r="373" ht="18.75" customHeight="1">
      <c r="A373" s="390" t="str">
        <f t="shared" si="3"/>
        <v/>
      </c>
      <c r="B373" s="391"/>
      <c r="C373" s="337"/>
      <c r="D373" s="337"/>
      <c r="E373" s="338" t="str">
        <f t="shared" si="8"/>
        <v/>
      </c>
      <c r="F373" s="392"/>
      <c r="G373" s="393"/>
      <c r="H373" s="341" t="str">
        <f t="array" ref="H373">IF(D373="","",XLOOKUP(D373,'Master Data'!K:K,'Master Data'!N:N,"Input in Master Data",0,1))</f>
        <v/>
      </c>
      <c r="I373" s="341" t="str">
        <f t="array" ref="I373">IF(D373="","",XLOOKUP(D373,'Master Data'!K:K,'Master Data'!O:O,"Input in Master Data",0,1))</f>
        <v/>
      </c>
      <c r="J373" s="341" t="str">
        <f t="array" ref="J373">if(V373="","",XLOOKUP(V373,Master[Company],Master[Blow],"Unknown",0,1))</f>
        <v/>
      </c>
      <c r="K373" s="341" t="str">
        <f t="array" ref="K373">if(V373="","",XLOOKUP(V373,Master[Company],Master[Pigging],"Unknown",0,1))</f>
        <v/>
      </c>
      <c r="L373" s="341" t="str">
        <f t="array" ref="L373">if(V373="","",XLOOKUP(V373,Master[Company],Master[Load Method],"Unknown",0,1))</f>
        <v/>
      </c>
      <c r="M373" s="341" t="str">
        <f t="array" ref="M373">if(V373="","",XLOOKUP(V373,Master[Company],Master[Line Distance],"Unknown",0,1))</f>
        <v/>
      </c>
      <c r="N373" s="394"/>
      <c r="O373" s="341"/>
      <c r="P373" s="336"/>
      <c r="Q373" s="341" t="str">
        <f t="array" ref="Q373">if(V373="","",XLOOKUP(V373,Master[Company],Master[Terms],"NA",0,1))</f>
        <v/>
      </c>
      <c r="R373" s="341" t="str">
        <f t="shared" si="9"/>
        <v/>
      </c>
      <c r="S373" s="341" t="str">
        <f t="array" ref="S373">if(V373="","",XLOOKUP(V373,Master[Company],Master[Group],"NA",0,1))</f>
        <v/>
      </c>
      <c r="T373" s="341" t="str">
        <f t="array" ref="T373">if(V373="","",XLOOKUP(V373,Master[Company],Master[Loading Location],"NA",0,1))</f>
        <v/>
      </c>
      <c r="U373" s="341" t="str">
        <f t="array" ref="U373">if(V373="","",XLOOKUP(V373,Master[Company],Master[Acronym],"NA",0,1))</f>
        <v/>
      </c>
      <c r="V373" s="336"/>
      <c r="W373" s="395"/>
      <c r="X373" s="395"/>
      <c r="Y373" s="336" t="str">
        <f t="shared" si="10"/>
        <v/>
      </c>
      <c r="Z373" s="341" t="str">
        <f t="shared" si="11"/>
        <v/>
      </c>
      <c r="AA373" s="336"/>
      <c r="AB373" s="341"/>
      <c r="AC373" s="341"/>
      <c r="AD373" s="394"/>
      <c r="AE373" s="396"/>
      <c r="AF373" s="396"/>
      <c r="AG373" s="396"/>
      <c r="AH373" s="396"/>
      <c r="AI373" s="396"/>
      <c r="AJ373" s="396"/>
      <c r="AK373" s="396"/>
      <c r="AL373" s="397"/>
      <c r="AM373" s="398"/>
      <c r="AN373" s="398"/>
      <c r="AO373" s="398"/>
      <c r="AP373" s="398"/>
      <c r="AQ373" s="398"/>
      <c r="AR373" s="398"/>
      <c r="AS373" s="398"/>
      <c r="AT373" s="398"/>
      <c r="AU373" s="394"/>
      <c r="AV373" s="399"/>
      <c r="AW373" s="306"/>
      <c r="AX373" s="394"/>
      <c r="AY373" s="400"/>
      <c r="AZ373" s="336"/>
      <c r="BA373" s="336"/>
      <c r="BB373" s="336"/>
      <c r="BC373" s="336"/>
      <c r="BD373" s="336"/>
      <c r="BE373" s="401"/>
      <c r="BF373" s="341"/>
      <c r="BG373" s="341"/>
      <c r="BH373" s="402"/>
      <c r="BI373" s="403"/>
      <c r="BJ373" s="404"/>
      <c r="BK373" s="405"/>
      <c r="BL373" s="405"/>
      <c r="BM373" s="405"/>
      <c r="BN373" s="406"/>
    </row>
    <row r="374" ht="18.75" customHeight="1">
      <c r="A374" s="390" t="str">
        <f t="shared" si="3"/>
        <v/>
      </c>
      <c r="B374" s="391"/>
      <c r="C374" s="337"/>
      <c r="D374" s="337"/>
      <c r="E374" s="338" t="str">
        <f t="shared" si="8"/>
        <v/>
      </c>
      <c r="F374" s="392"/>
      <c r="G374" s="393"/>
      <c r="H374" s="341" t="str">
        <f t="array" ref="H374">IF(D374="","",XLOOKUP(D374,'Master Data'!K:K,'Master Data'!N:N,"Input in Master Data",0,1))</f>
        <v/>
      </c>
      <c r="I374" s="341" t="str">
        <f t="array" ref="I374">IF(D374="","",XLOOKUP(D374,'Master Data'!K:K,'Master Data'!O:O,"Input in Master Data",0,1))</f>
        <v/>
      </c>
      <c r="J374" s="341" t="str">
        <f t="array" ref="J374">if(V374="","",XLOOKUP(V374,Master[Company],Master[Blow],"Unknown",0,1))</f>
        <v/>
      </c>
      <c r="K374" s="341" t="str">
        <f t="array" ref="K374">if(V374="","",XLOOKUP(V374,Master[Company],Master[Pigging],"Unknown",0,1))</f>
        <v/>
      </c>
      <c r="L374" s="341" t="str">
        <f t="array" ref="L374">if(V374="","",XLOOKUP(V374,Master[Company],Master[Load Method],"Unknown",0,1))</f>
        <v/>
      </c>
      <c r="M374" s="341" t="str">
        <f t="array" ref="M374">if(V374="","",XLOOKUP(V374,Master[Company],Master[Line Distance],"Unknown",0,1))</f>
        <v/>
      </c>
      <c r="N374" s="394"/>
      <c r="O374" s="341"/>
      <c r="P374" s="336"/>
      <c r="Q374" s="341" t="str">
        <f t="array" ref="Q374">if(V374="","",XLOOKUP(V374,Master[Company],Master[Terms],"NA",0,1))</f>
        <v/>
      </c>
      <c r="R374" s="341" t="str">
        <f t="shared" si="9"/>
        <v/>
      </c>
      <c r="S374" s="341" t="str">
        <f t="array" ref="S374">if(V374="","",XLOOKUP(V374,Master[Company],Master[Group],"NA",0,1))</f>
        <v/>
      </c>
      <c r="T374" s="341" t="str">
        <f t="array" ref="T374">if(V374="","",XLOOKUP(V374,Master[Company],Master[Loading Location],"NA",0,1))</f>
        <v/>
      </c>
      <c r="U374" s="341" t="str">
        <f t="array" ref="U374">if(V374="","",XLOOKUP(V374,Master[Company],Master[Acronym],"NA",0,1))</f>
        <v/>
      </c>
      <c r="V374" s="336"/>
      <c r="W374" s="395"/>
      <c r="X374" s="395"/>
      <c r="Y374" s="336" t="str">
        <f t="shared" si="10"/>
        <v/>
      </c>
      <c r="Z374" s="341" t="str">
        <f t="shared" si="11"/>
        <v/>
      </c>
      <c r="AA374" s="336"/>
      <c r="AB374" s="341"/>
      <c r="AC374" s="341"/>
      <c r="AD374" s="394"/>
      <c r="AE374" s="396"/>
      <c r="AF374" s="396"/>
      <c r="AG374" s="396"/>
      <c r="AH374" s="396"/>
      <c r="AI374" s="396"/>
      <c r="AJ374" s="396"/>
      <c r="AK374" s="396"/>
      <c r="AL374" s="397"/>
      <c r="AM374" s="398"/>
      <c r="AN374" s="398"/>
      <c r="AO374" s="398"/>
      <c r="AP374" s="398"/>
      <c r="AQ374" s="398"/>
      <c r="AR374" s="398"/>
      <c r="AS374" s="398"/>
      <c r="AT374" s="398"/>
      <c r="AU374" s="394"/>
      <c r="AV374" s="399"/>
      <c r="AW374" s="306"/>
      <c r="AX374" s="394"/>
      <c r="AY374" s="400"/>
      <c r="AZ374" s="336"/>
      <c r="BA374" s="336"/>
      <c r="BB374" s="336"/>
      <c r="BC374" s="336"/>
      <c r="BD374" s="336"/>
      <c r="BE374" s="401"/>
      <c r="BF374" s="341"/>
      <c r="BG374" s="341"/>
      <c r="BH374" s="402"/>
      <c r="BI374" s="403"/>
      <c r="BJ374" s="404"/>
      <c r="BK374" s="405"/>
      <c r="BL374" s="405"/>
      <c r="BM374" s="405"/>
      <c r="BN374" s="406"/>
    </row>
    <row r="375" ht="18.75" customHeight="1">
      <c r="A375" s="390" t="str">
        <f t="shared" si="3"/>
        <v/>
      </c>
      <c r="B375" s="391"/>
      <c r="C375" s="337"/>
      <c r="D375" s="337"/>
      <c r="E375" s="338" t="str">
        <f t="shared" si="8"/>
        <v/>
      </c>
      <c r="F375" s="392"/>
      <c r="G375" s="393"/>
      <c r="H375" s="341" t="str">
        <f t="array" ref="H375">IF(D375="","",XLOOKUP(D375,'Master Data'!K:K,'Master Data'!N:N,"Input in Master Data",0,1))</f>
        <v/>
      </c>
      <c r="I375" s="341" t="str">
        <f t="array" ref="I375">IF(D375="","",XLOOKUP(D375,'Master Data'!K:K,'Master Data'!O:O,"Input in Master Data",0,1))</f>
        <v/>
      </c>
      <c r="J375" s="341" t="str">
        <f t="array" ref="J375">if(V375="","",XLOOKUP(V375,Master[Company],Master[Blow],"Unknown",0,1))</f>
        <v/>
      </c>
      <c r="K375" s="341" t="str">
        <f t="array" ref="K375">if(V375="","",XLOOKUP(V375,Master[Company],Master[Pigging],"Unknown",0,1))</f>
        <v/>
      </c>
      <c r="L375" s="341" t="str">
        <f t="array" ref="L375">if(V375="","",XLOOKUP(V375,Master[Company],Master[Load Method],"Unknown",0,1))</f>
        <v/>
      </c>
      <c r="M375" s="341" t="str">
        <f t="array" ref="M375">if(V375="","",XLOOKUP(V375,Master[Company],Master[Line Distance],"Unknown",0,1))</f>
        <v/>
      </c>
      <c r="N375" s="394"/>
      <c r="O375" s="341"/>
      <c r="P375" s="336"/>
      <c r="Q375" s="341" t="str">
        <f t="array" ref="Q375">if(V375="","",XLOOKUP(V375,Master[Company],Master[Terms],"NA",0,1))</f>
        <v/>
      </c>
      <c r="R375" s="341" t="str">
        <f t="shared" si="9"/>
        <v/>
      </c>
      <c r="S375" s="341" t="str">
        <f t="array" ref="S375">if(V375="","",XLOOKUP(V375,Master[Company],Master[Group],"NA",0,1))</f>
        <v/>
      </c>
      <c r="T375" s="341" t="str">
        <f t="array" ref="T375">if(V375="","",XLOOKUP(V375,Master[Company],Master[Loading Location],"NA",0,1))</f>
        <v/>
      </c>
      <c r="U375" s="341" t="str">
        <f t="array" ref="U375">if(V375="","",XLOOKUP(V375,Master[Company],Master[Acronym],"NA",0,1))</f>
        <v/>
      </c>
      <c r="V375" s="336"/>
      <c r="W375" s="395"/>
      <c r="X375" s="395"/>
      <c r="Y375" s="336" t="str">
        <f t="shared" si="10"/>
        <v/>
      </c>
      <c r="Z375" s="341" t="str">
        <f t="shared" si="11"/>
        <v/>
      </c>
      <c r="AA375" s="336"/>
      <c r="AB375" s="341"/>
      <c r="AC375" s="341"/>
      <c r="AD375" s="394"/>
      <c r="AE375" s="396"/>
      <c r="AF375" s="396"/>
      <c r="AG375" s="396"/>
      <c r="AH375" s="396"/>
      <c r="AI375" s="396"/>
      <c r="AJ375" s="396"/>
      <c r="AK375" s="396"/>
      <c r="AL375" s="397"/>
      <c r="AM375" s="398"/>
      <c r="AN375" s="398"/>
      <c r="AO375" s="398"/>
      <c r="AP375" s="398"/>
      <c r="AQ375" s="398"/>
      <c r="AR375" s="398"/>
      <c r="AS375" s="398"/>
      <c r="AT375" s="398"/>
      <c r="AU375" s="394"/>
      <c r="AV375" s="399"/>
      <c r="AW375" s="306"/>
      <c r="AX375" s="394"/>
      <c r="AY375" s="400"/>
      <c r="AZ375" s="336"/>
      <c r="BA375" s="336"/>
      <c r="BB375" s="336"/>
      <c r="BC375" s="336"/>
      <c r="BD375" s="336"/>
      <c r="BE375" s="401"/>
      <c r="BF375" s="341"/>
      <c r="BG375" s="341"/>
      <c r="BH375" s="402"/>
      <c r="BI375" s="403"/>
      <c r="BJ375" s="404"/>
      <c r="BK375" s="405"/>
      <c r="BL375" s="405"/>
      <c r="BM375" s="405"/>
      <c r="BN375" s="406"/>
    </row>
    <row r="376" ht="18.75" customHeight="1">
      <c r="A376" s="390" t="str">
        <f t="shared" si="3"/>
        <v/>
      </c>
      <c r="B376" s="391"/>
      <c r="C376" s="337"/>
      <c r="D376" s="337"/>
      <c r="E376" s="338" t="str">
        <f t="shared" si="8"/>
        <v/>
      </c>
      <c r="F376" s="392"/>
      <c r="G376" s="393"/>
      <c r="H376" s="341" t="str">
        <f t="array" ref="H376">IF(D376="","",XLOOKUP(D376,'Master Data'!K:K,'Master Data'!N:N,"Input in Master Data",0,1))</f>
        <v/>
      </c>
      <c r="I376" s="341" t="str">
        <f t="array" ref="I376">IF(D376="","",XLOOKUP(D376,'Master Data'!K:K,'Master Data'!O:O,"Input in Master Data",0,1))</f>
        <v/>
      </c>
      <c r="J376" s="341" t="str">
        <f t="array" ref="J376">if(V376="","",XLOOKUP(V376,Master[Company],Master[Blow],"Unknown",0,1))</f>
        <v/>
      </c>
      <c r="K376" s="341" t="str">
        <f t="array" ref="K376">if(V376="","",XLOOKUP(V376,Master[Company],Master[Pigging],"Unknown",0,1))</f>
        <v/>
      </c>
      <c r="L376" s="341" t="str">
        <f t="array" ref="L376">if(V376="","",XLOOKUP(V376,Master[Company],Master[Load Method],"Unknown",0,1))</f>
        <v/>
      </c>
      <c r="M376" s="341" t="str">
        <f t="array" ref="M376">if(V376="","",XLOOKUP(V376,Master[Company],Master[Line Distance],"Unknown",0,1))</f>
        <v/>
      </c>
      <c r="N376" s="394"/>
      <c r="O376" s="341"/>
      <c r="P376" s="336"/>
      <c r="Q376" s="341" t="str">
        <f t="array" ref="Q376">if(V376="","",XLOOKUP(V376,Master[Company],Master[Terms],"NA",0,1))</f>
        <v/>
      </c>
      <c r="R376" s="341" t="str">
        <f t="shared" si="9"/>
        <v/>
      </c>
      <c r="S376" s="341" t="str">
        <f t="array" ref="S376">if(V376="","",XLOOKUP(V376,Master[Company],Master[Group],"NA",0,1))</f>
        <v/>
      </c>
      <c r="T376" s="341" t="str">
        <f t="array" ref="T376">if(V376="","",XLOOKUP(V376,Master[Company],Master[Loading Location],"NA",0,1))</f>
        <v/>
      </c>
      <c r="U376" s="341" t="str">
        <f t="array" ref="U376">if(V376="","",XLOOKUP(V376,Master[Company],Master[Acronym],"NA",0,1))</f>
        <v/>
      </c>
      <c r="V376" s="336"/>
      <c r="W376" s="395"/>
      <c r="X376" s="395"/>
      <c r="Y376" s="336" t="str">
        <f t="shared" si="10"/>
        <v/>
      </c>
      <c r="Z376" s="341" t="str">
        <f t="shared" si="11"/>
        <v/>
      </c>
      <c r="AA376" s="336"/>
      <c r="AB376" s="341"/>
      <c r="AC376" s="341"/>
      <c r="AD376" s="394"/>
      <c r="AE376" s="396"/>
      <c r="AF376" s="396"/>
      <c r="AG376" s="396"/>
      <c r="AH376" s="396"/>
      <c r="AI376" s="396"/>
      <c r="AJ376" s="396"/>
      <c r="AK376" s="396"/>
      <c r="AL376" s="397"/>
      <c r="AM376" s="398"/>
      <c r="AN376" s="398"/>
      <c r="AO376" s="398"/>
      <c r="AP376" s="398"/>
      <c r="AQ376" s="398"/>
      <c r="AR376" s="398"/>
      <c r="AS376" s="398"/>
      <c r="AT376" s="398"/>
      <c r="AU376" s="394"/>
      <c r="AV376" s="399"/>
      <c r="AW376" s="306"/>
      <c r="AX376" s="394"/>
      <c r="AY376" s="400"/>
      <c r="AZ376" s="336"/>
      <c r="BA376" s="336"/>
      <c r="BB376" s="336"/>
      <c r="BC376" s="336"/>
      <c r="BD376" s="336"/>
      <c r="BE376" s="401"/>
      <c r="BF376" s="341"/>
      <c r="BG376" s="341"/>
      <c r="BH376" s="402"/>
      <c r="BI376" s="403"/>
      <c r="BJ376" s="404"/>
      <c r="BK376" s="405"/>
      <c r="BL376" s="405"/>
      <c r="BM376" s="405"/>
      <c r="BN376" s="406"/>
    </row>
    <row r="377" ht="18.75" customHeight="1">
      <c r="A377" s="390" t="str">
        <f t="shared" si="3"/>
        <v/>
      </c>
      <c r="B377" s="391"/>
      <c r="C377" s="337"/>
      <c r="D377" s="337"/>
      <c r="E377" s="338" t="str">
        <f t="shared" si="8"/>
        <v/>
      </c>
      <c r="F377" s="392"/>
      <c r="G377" s="393"/>
      <c r="H377" s="341" t="str">
        <f t="array" ref="H377">IF(D377="","",XLOOKUP(D377,'Master Data'!K:K,'Master Data'!N:N,"Input in Master Data",0,1))</f>
        <v/>
      </c>
      <c r="I377" s="341" t="str">
        <f t="array" ref="I377">IF(D377="","",XLOOKUP(D377,'Master Data'!K:K,'Master Data'!O:O,"Input in Master Data",0,1))</f>
        <v/>
      </c>
      <c r="J377" s="341" t="str">
        <f t="array" ref="J377">if(V377="","",XLOOKUP(V377,Master[Company],Master[Blow],"Unknown",0,1))</f>
        <v/>
      </c>
      <c r="K377" s="341" t="str">
        <f t="array" ref="K377">if(V377="","",XLOOKUP(V377,Master[Company],Master[Pigging],"Unknown",0,1))</f>
        <v/>
      </c>
      <c r="L377" s="341" t="str">
        <f t="array" ref="L377">if(V377="","",XLOOKUP(V377,Master[Company],Master[Load Method],"Unknown",0,1))</f>
        <v/>
      </c>
      <c r="M377" s="341" t="str">
        <f t="array" ref="M377">if(V377="","",XLOOKUP(V377,Master[Company],Master[Line Distance],"Unknown",0,1))</f>
        <v/>
      </c>
      <c r="N377" s="394"/>
      <c r="O377" s="341"/>
      <c r="P377" s="336"/>
      <c r="Q377" s="341" t="str">
        <f t="array" ref="Q377">if(V377="","",XLOOKUP(V377,Master[Company],Master[Terms],"NA",0,1))</f>
        <v/>
      </c>
      <c r="R377" s="341" t="str">
        <f t="shared" si="9"/>
        <v/>
      </c>
      <c r="S377" s="341" t="str">
        <f t="array" ref="S377">if(V377="","",XLOOKUP(V377,Master[Company],Master[Group],"NA",0,1))</f>
        <v/>
      </c>
      <c r="T377" s="341" t="str">
        <f t="array" ref="T377">if(V377="","",XLOOKUP(V377,Master[Company],Master[Loading Location],"NA",0,1))</f>
        <v/>
      </c>
      <c r="U377" s="341" t="str">
        <f t="array" ref="U377">if(V377="","",XLOOKUP(V377,Master[Company],Master[Acronym],"NA",0,1))</f>
        <v/>
      </c>
      <c r="V377" s="336"/>
      <c r="W377" s="395"/>
      <c r="X377" s="395"/>
      <c r="Y377" s="336" t="str">
        <f t="shared" si="10"/>
        <v/>
      </c>
      <c r="Z377" s="341" t="str">
        <f t="shared" si="11"/>
        <v/>
      </c>
      <c r="AA377" s="336"/>
      <c r="AB377" s="341"/>
      <c r="AC377" s="341"/>
      <c r="AD377" s="394"/>
      <c r="AE377" s="396"/>
      <c r="AF377" s="396"/>
      <c r="AG377" s="396"/>
      <c r="AH377" s="396"/>
      <c r="AI377" s="396"/>
      <c r="AJ377" s="396"/>
      <c r="AK377" s="396"/>
      <c r="AL377" s="397"/>
      <c r="AM377" s="398"/>
      <c r="AN377" s="398"/>
      <c r="AO377" s="398"/>
      <c r="AP377" s="398"/>
      <c r="AQ377" s="398"/>
      <c r="AR377" s="398"/>
      <c r="AS377" s="398"/>
      <c r="AT377" s="398"/>
      <c r="AU377" s="394"/>
      <c r="AV377" s="399"/>
      <c r="AW377" s="306"/>
      <c r="AX377" s="394"/>
      <c r="AY377" s="400"/>
      <c r="AZ377" s="336"/>
      <c r="BA377" s="336"/>
      <c r="BB377" s="336"/>
      <c r="BC377" s="336"/>
      <c r="BD377" s="336"/>
      <c r="BE377" s="401"/>
      <c r="BF377" s="341"/>
      <c r="BG377" s="341"/>
      <c r="BH377" s="402"/>
      <c r="BI377" s="403"/>
      <c r="BJ377" s="404"/>
      <c r="BK377" s="405"/>
      <c r="BL377" s="405"/>
      <c r="BM377" s="405"/>
      <c r="BN377" s="406"/>
    </row>
    <row r="378" ht="18.75" customHeight="1">
      <c r="A378" s="390" t="str">
        <f t="shared" si="3"/>
        <v/>
      </c>
      <c r="B378" s="391"/>
      <c r="C378" s="337"/>
      <c r="D378" s="337"/>
      <c r="E378" s="338" t="str">
        <f t="shared" si="8"/>
        <v/>
      </c>
      <c r="F378" s="392"/>
      <c r="G378" s="393"/>
      <c r="H378" s="341" t="str">
        <f t="array" ref="H378">IF(D378="","",XLOOKUP(D378,'Master Data'!K:K,'Master Data'!N:N,"Input in Master Data",0,1))</f>
        <v/>
      </c>
      <c r="I378" s="341" t="str">
        <f t="array" ref="I378">IF(D378="","",XLOOKUP(D378,'Master Data'!K:K,'Master Data'!O:O,"Input in Master Data",0,1))</f>
        <v/>
      </c>
      <c r="J378" s="341" t="str">
        <f t="array" ref="J378">if(V378="","",XLOOKUP(V378,Master[Company],Master[Blow],"Unknown",0,1))</f>
        <v/>
      </c>
      <c r="K378" s="341" t="str">
        <f t="array" ref="K378">if(V378="","",XLOOKUP(V378,Master[Company],Master[Pigging],"Unknown",0,1))</f>
        <v/>
      </c>
      <c r="L378" s="341" t="str">
        <f t="array" ref="L378">if(V378="","",XLOOKUP(V378,Master[Company],Master[Load Method],"Unknown",0,1))</f>
        <v/>
      </c>
      <c r="M378" s="341" t="str">
        <f t="array" ref="M378">if(V378="","",XLOOKUP(V378,Master[Company],Master[Line Distance],"Unknown",0,1))</f>
        <v/>
      </c>
      <c r="N378" s="394"/>
      <c r="O378" s="341"/>
      <c r="P378" s="336"/>
      <c r="Q378" s="341" t="str">
        <f t="array" ref="Q378">if(V378="","",XLOOKUP(V378,Master[Company],Master[Terms],"NA",0,1))</f>
        <v/>
      </c>
      <c r="R378" s="341" t="str">
        <f t="shared" si="9"/>
        <v/>
      </c>
      <c r="S378" s="341" t="str">
        <f t="array" ref="S378">if(V378="","",XLOOKUP(V378,Master[Company],Master[Group],"NA",0,1))</f>
        <v/>
      </c>
      <c r="T378" s="341" t="str">
        <f t="array" ref="T378">if(V378="","",XLOOKUP(V378,Master[Company],Master[Loading Location],"NA",0,1))</f>
        <v/>
      </c>
      <c r="U378" s="341" t="str">
        <f t="array" ref="U378">if(V378="","",XLOOKUP(V378,Master[Company],Master[Acronym],"NA",0,1))</f>
        <v/>
      </c>
      <c r="V378" s="336"/>
      <c r="W378" s="395"/>
      <c r="X378" s="395"/>
      <c r="Y378" s="336" t="str">
        <f t="shared" si="10"/>
        <v/>
      </c>
      <c r="Z378" s="341" t="str">
        <f t="shared" si="11"/>
        <v/>
      </c>
      <c r="AA378" s="336"/>
      <c r="AB378" s="341"/>
      <c r="AC378" s="341"/>
      <c r="AD378" s="394"/>
      <c r="AE378" s="396"/>
      <c r="AF378" s="396"/>
      <c r="AG378" s="396"/>
      <c r="AH378" s="396"/>
      <c r="AI378" s="396"/>
      <c r="AJ378" s="396"/>
      <c r="AK378" s="396"/>
      <c r="AL378" s="397"/>
      <c r="AM378" s="398"/>
      <c r="AN378" s="398"/>
      <c r="AO378" s="398"/>
      <c r="AP378" s="398"/>
      <c r="AQ378" s="398"/>
      <c r="AR378" s="398"/>
      <c r="AS378" s="398"/>
      <c r="AT378" s="398"/>
      <c r="AU378" s="394"/>
      <c r="AV378" s="399"/>
      <c r="AW378" s="306"/>
      <c r="AX378" s="394"/>
      <c r="AY378" s="400"/>
      <c r="AZ378" s="336"/>
      <c r="BA378" s="336"/>
      <c r="BB378" s="336"/>
      <c r="BC378" s="336"/>
      <c r="BD378" s="336"/>
      <c r="BE378" s="401"/>
      <c r="BF378" s="341"/>
      <c r="BG378" s="341"/>
      <c r="BH378" s="402"/>
      <c r="BI378" s="403"/>
      <c r="BJ378" s="404"/>
      <c r="BK378" s="405"/>
      <c r="BL378" s="405"/>
      <c r="BM378" s="405"/>
      <c r="BN378" s="406"/>
    </row>
    <row r="379" ht="18.75" customHeight="1">
      <c r="A379" s="390" t="str">
        <f t="shared" si="3"/>
        <v/>
      </c>
      <c r="B379" s="391"/>
      <c r="C379" s="337"/>
      <c r="D379" s="337"/>
      <c r="E379" s="338" t="str">
        <f t="shared" si="8"/>
        <v/>
      </c>
      <c r="F379" s="392"/>
      <c r="G379" s="393"/>
      <c r="H379" s="341" t="str">
        <f t="array" ref="H379">IF(D379="","",XLOOKUP(D379,'Master Data'!K:K,'Master Data'!N:N,"Input in Master Data",0,1))</f>
        <v/>
      </c>
      <c r="I379" s="341" t="str">
        <f t="array" ref="I379">IF(D379="","",XLOOKUP(D379,'Master Data'!K:K,'Master Data'!O:O,"Input in Master Data",0,1))</f>
        <v/>
      </c>
      <c r="J379" s="341" t="str">
        <f t="array" ref="J379">if(V379="","",XLOOKUP(V379,Master[Company],Master[Blow],"Unknown",0,1))</f>
        <v/>
      </c>
      <c r="K379" s="341" t="str">
        <f t="array" ref="K379">if(V379="","",XLOOKUP(V379,Master[Company],Master[Pigging],"Unknown",0,1))</f>
        <v/>
      </c>
      <c r="L379" s="341" t="str">
        <f t="array" ref="L379">if(V379="","",XLOOKUP(V379,Master[Company],Master[Load Method],"Unknown",0,1))</f>
        <v/>
      </c>
      <c r="M379" s="341" t="str">
        <f t="array" ref="M379">if(V379="","",XLOOKUP(V379,Master[Company],Master[Line Distance],"Unknown",0,1))</f>
        <v/>
      </c>
      <c r="N379" s="394"/>
      <c r="O379" s="341"/>
      <c r="P379" s="336"/>
      <c r="Q379" s="341" t="str">
        <f t="array" ref="Q379">if(V379="","",XLOOKUP(V379,Master[Company],Master[Terms],"NA",0,1))</f>
        <v/>
      </c>
      <c r="R379" s="341" t="str">
        <f t="shared" si="9"/>
        <v/>
      </c>
      <c r="S379" s="341" t="str">
        <f t="array" ref="S379">if(V379="","",XLOOKUP(V379,Master[Company],Master[Group],"NA",0,1))</f>
        <v/>
      </c>
      <c r="T379" s="341" t="str">
        <f t="array" ref="T379">if(V379="","",XLOOKUP(V379,Master[Company],Master[Loading Location],"NA",0,1))</f>
        <v/>
      </c>
      <c r="U379" s="341" t="str">
        <f t="array" ref="U379">if(V379="","",XLOOKUP(V379,Master[Company],Master[Acronym],"NA",0,1))</f>
        <v/>
      </c>
      <c r="V379" s="336"/>
      <c r="W379" s="395"/>
      <c r="X379" s="395"/>
      <c r="Y379" s="336" t="str">
        <f t="shared" si="10"/>
        <v/>
      </c>
      <c r="Z379" s="341" t="str">
        <f t="shared" si="11"/>
        <v/>
      </c>
      <c r="AA379" s="336"/>
      <c r="AB379" s="341"/>
      <c r="AC379" s="341"/>
      <c r="AD379" s="394"/>
      <c r="AE379" s="396"/>
      <c r="AF379" s="396"/>
      <c r="AG379" s="396"/>
      <c r="AH379" s="396"/>
      <c r="AI379" s="396"/>
      <c r="AJ379" s="396"/>
      <c r="AK379" s="396"/>
      <c r="AL379" s="397"/>
      <c r="AM379" s="398"/>
      <c r="AN379" s="398"/>
      <c r="AO379" s="398"/>
      <c r="AP379" s="398"/>
      <c r="AQ379" s="398"/>
      <c r="AR379" s="398"/>
      <c r="AS379" s="398"/>
      <c r="AT379" s="398"/>
      <c r="AU379" s="394"/>
      <c r="AV379" s="399"/>
      <c r="AW379" s="306"/>
      <c r="AX379" s="394"/>
      <c r="AY379" s="400"/>
      <c r="AZ379" s="336"/>
      <c r="BA379" s="336"/>
      <c r="BB379" s="336"/>
      <c r="BC379" s="336"/>
      <c r="BD379" s="336"/>
      <c r="BE379" s="401"/>
      <c r="BF379" s="341"/>
      <c r="BG379" s="341"/>
      <c r="BH379" s="402"/>
      <c r="BI379" s="403"/>
      <c r="BJ379" s="404"/>
      <c r="BK379" s="405"/>
      <c r="BL379" s="405"/>
      <c r="BM379" s="405"/>
      <c r="BN379" s="406"/>
    </row>
    <row r="380" ht="18.75" customHeight="1">
      <c r="A380" s="390" t="str">
        <f t="shared" si="3"/>
        <v/>
      </c>
      <c r="B380" s="391"/>
      <c r="C380" s="337"/>
      <c r="D380" s="337"/>
      <c r="E380" s="338" t="str">
        <f t="shared" si="8"/>
        <v/>
      </c>
      <c r="F380" s="392"/>
      <c r="G380" s="393"/>
      <c r="H380" s="341" t="str">
        <f t="array" ref="H380">IF(D380="","",XLOOKUP(D380,'Master Data'!K:K,'Master Data'!N:N,"Input in Master Data",0,1))</f>
        <v/>
      </c>
      <c r="I380" s="341" t="str">
        <f t="array" ref="I380">IF(D380="","",XLOOKUP(D380,'Master Data'!K:K,'Master Data'!O:O,"Input in Master Data",0,1))</f>
        <v/>
      </c>
      <c r="J380" s="341" t="str">
        <f t="array" ref="J380">if(V380="","",XLOOKUP(V380,Master[Company],Master[Blow],"Unknown",0,1))</f>
        <v/>
      </c>
      <c r="K380" s="341" t="str">
        <f t="array" ref="K380">if(V380="","",XLOOKUP(V380,Master[Company],Master[Pigging],"Unknown",0,1))</f>
        <v/>
      </c>
      <c r="L380" s="341" t="str">
        <f t="array" ref="L380">if(V380="","",XLOOKUP(V380,Master[Company],Master[Load Method],"Unknown",0,1))</f>
        <v/>
      </c>
      <c r="M380" s="341" t="str">
        <f t="array" ref="M380">if(V380="","",XLOOKUP(V380,Master[Company],Master[Line Distance],"Unknown",0,1))</f>
        <v/>
      </c>
      <c r="N380" s="394"/>
      <c r="O380" s="341"/>
      <c r="P380" s="336"/>
      <c r="Q380" s="341" t="str">
        <f t="array" ref="Q380">if(V380="","",XLOOKUP(V380,Master[Company],Master[Terms],"NA",0,1))</f>
        <v/>
      </c>
      <c r="R380" s="341" t="str">
        <f t="shared" si="9"/>
        <v/>
      </c>
      <c r="S380" s="341" t="str">
        <f t="array" ref="S380">if(V380="","",XLOOKUP(V380,Master[Company],Master[Group],"NA",0,1))</f>
        <v/>
      </c>
      <c r="T380" s="341" t="str">
        <f t="array" ref="T380">if(V380="","",XLOOKUP(V380,Master[Company],Master[Loading Location],"NA",0,1))</f>
        <v/>
      </c>
      <c r="U380" s="341" t="str">
        <f t="array" ref="U380">if(V380="","",XLOOKUP(V380,Master[Company],Master[Acronym],"NA",0,1))</f>
        <v/>
      </c>
      <c r="V380" s="336"/>
      <c r="W380" s="395"/>
      <c r="X380" s="395"/>
      <c r="Y380" s="336" t="str">
        <f t="shared" si="10"/>
        <v/>
      </c>
      <c r="Z380" s="341" t="str">
        <f t="shared" si="11"/>
        <v/>
      </c>
      <c r="AA380" s="336"/>
      <c r="AB380" s="341"/>
      <c r="AC380" s="341"/>
      <c r="AD380" s="394"/>
      <c r="AE380" s="396"/>
      <c r="AF380" s="396"/>
      <c r="AG380" s="396"/>
      <c r="AH380" s="396"/>
      <c r="AI380" s="396"/>
      <c r="AJ380" s="396"/>
      <c r="AK380" s="396"/>
      <c r="AL380" s="397"/>
      <c r="AM380" s="398"/>
      <c r="AN380" s="398"/>
      <c r="AO380" s="398"/>
      <c r="AP380" s="398"/>
      <c r="AQ380" s="398"/>
      <c r="AR380" s="398"/>
      <c r="AS380" s="398"/>
      <c r="AT380" s="398"/>
      <c r="AU380" s="394"/>
      <c r="AV380" s="399"/>
      <c r="AW380" s="306"/>
      <c r="AX380" s="394"/>
      <c r="AY380" s="400"/>
      <c r="AZ380" s="336"/>
      <c r="BA380" s="336"/>
      <c r="BB380" s="336"/>
      <c r="BC380" s="336"/>
      <c r="BD380" s="336"/>
      <c r="BE380" s="401"/>
      <c r="BF380" s="341"/>
      <c r="BG380" s="341"/>
      <c r="BH380" s="402"/>
      <c r="BI380" s="403"/>
      <c r="BJ380" s="404"/>
      <c r="BK380" s="405"/>
      <c r="BL380" s="405"/>
      <c r="BM380" s="405"/>
      <c r="BN380" s="406"/>
    </row>
    <row r="381" ht="18.75" customHeight="1">
      <c r="A381" s="390" t="str">
        <f t="shared" si="3"/>
        <v/>
      </c>
      <c r="B381" s="391"/>
      <c r="C381" s="337"/>
      <c r="D381" s="337"/>
      <c r="E381" s="338" t="str">
        <f t="shared" si="8"/>
        <v/>
      </c>
      <c r="F381" s="392"/>
      <c r="G381" s="393"/>
      <c r="H381" s="341" t="str">
        <f t="array" ref="H381">IF(D381="","",XLOOKUP(D381,'Master Data'!K:K,'Master Data'!N:N,"Input in Master Data",0,1))</f>
        <v/>
      </c>
      <c r="I381" s="341" t="str">
        <f t="array" ref="I381">IF(D381="","",XLOOKUP(D381,'Master Data'!K:K,'Master Data'!O:O,"Input in Master Data",0,1))</f>
        <v/>
      </c>
      <c r="J381" s="341" t="str">
        <f t="array" ref="J381">if(V381="","",XLOOKUP(V381,Master[Company],Master[Blow],"Unknown",0,1))</f>
        <v/>
      </c>
      <c r="K381" s="341" t="str">
        <f t="array" ref="K381">if(V381="","",XLOOKUP(V381,Master[Company],Master[Pigging],"Unknown",0,1))</f>
        <v/>
      </c>
      <c r="L381" s="341" t="str">
        <f t="array" ref="L381">if(V381="","",XLOOKUP(V381,Master[Company],Master[Load Method],"Unknown",0,1))</f>
        <v/>
      </c>
      <c r="M381" s="341" t="str">
        <f t="array" ref="M381">if(V381="","",XLOOKUP(V381,Master[Company],Master[Line Distance],"Unknown",0,1))</f>
        <v/>
      </c>
      <c r="N381" s="394"/>
      <c r="O381" s="341"/>
      <c r="P381" s="336"/>
      <c r="Q381" s="341" t="str">
        <f t="array" ref="Q381">if(V381="","",XLOOKUP(V381,Master[Company],Master[Terms],"NA",0,1))</f>
        <v/>
      </c>
      <c r="R381" s="341" t="str">
        <f t="shared" si="9"/>
        <v/>
      </c>
      <c r="S381" s="341" t="str">
        <f t="array" ref="S381">if(V381="","",XLOOKUP(V381,Master[Company],Master[Group],"NA",0,1))</f>
        <v/>
      </c>
      <c r="T381" s="341" t="str">
        <f t="array" ref="T381">if(V381="","",XLOOKUP(V381,Master[Company],Master[Loading Location],"NA",0,1))</f>
        <v/>
      </c>
      <c r="U381" s="341" t="str">
        <f t="array" ref="U381">if(V381="","",XLOOKUP(V381,Master[Company],Master[Acronym],"NA",0,1))</f>
        <v/>
      </c>
      <c r="V381" s="336"/>
      <c r="W381" s="395"/>
      <c r="X381" s="395"/>
      <c r="Y381" s="336" t="str">
        <f t="shared" si="10"/>
        <v/>
      </c>
      <c r="Z381" s="341" t="str">
        <f t="shared" si="11"/>
        <v/>
      </c>
      <c r="AA381" s="336"/>
      <c r="AB381" s="341"/>
      <c r="AC381" s="341"/>
      <c r="AD381" s="394"/>
      <c r="AE381" s="396"/>
      <c r="AF381" s="396"/>
      <c r="AG381" s="396"/>
      <c r="AH381" s="396"/>
      <c r="AI381" s="396"/>
      <c r="AJ381" s="396"/>
      <c r="AK381" s="396"/>
      <c r="AL381" s="397"/>
      <c r="AM381" s="398"/>
      <c r="AN381" s="398"/>
      <c r="AO381" s="398"/>
      <c r="AP381" s="398"/>
      <c r="AQ381" s="398"/>
      <c r="AR381" s="398"/>
      <c r="AS381" s="398"/>
      <c r="AT381" s="398"/>
      <c r="AU381" s="394"/>
      <c r="AV381" s="399"/>
      <c r="AW381" s="306"/>
      <c r="AX381" s="394"/>
      <c r="AY381" s="400"/>
      <c r="AZ381" s="336"/>
      <c r="BA381" s="336"/>
      <c r="BB381" s="336"/>
      <c r="BC381" s="336"/>
      <c r="BD381" s="336"/>
      <c r="BE381" s="401"/>
      <c r="BF381" s="341"/>
      <c r="BG381" s="341"/>
      <c r="BH381" s="402"/>
      <c r="BI381" s="403"/>
      <c r="BJ381" s="404"/>
      <c r="BK381" s="405"/>
      <c r="BL381" s="405"/>
      <c r="BM381" s="405"/>
      <c r="BN381" s="406"/>
    </row>
    <row r="382" ht="18.75" customHeight="1">
      <c r="A382" s="390" t="str">
        <f t="shared" si="3"/>
        <v/>
      </c>
      <c r="B382" s="391"/>
      <c r="C382" s="337"/>
      <c r="D382" s="337"/>
      <c r="E382" s="338" t="str">
        <f t="shared" si="8"/>
        <v/>
      </c>
      <c r="F382" s="392"/>
      <c r="G382" s="393"/>
      <c r="H382" s="341" t="str">
        <f t="array" ref="H382">IF(D382="","",XLOOKUP(D382,'Master Data'!K:K,'Master Data'!N:N,"Input in Master Data",0,1))</f>
        <v/>
      </c>
      <c r="I382" s="341" t="str">
        <f t="array" ref="I382">IF(D382="","",XLOOKUP(D382,'Master Data'!K:K,'Master Data'!O:O,"Input in Master Data",0,1))</f>
        <v/>
      </c>
      <c r="J382" s="341" t="str">
        <f t="array" ref="J382">if(V382="","",XLOOKUP(V382,Master[Company],Master[Blow],"Unknown",0,1))</f>
        <v/>
      </c>
      <c r="K382" s="341" t="str">
        <f t="array" ref="K382">if(V382="","",XLOOKUP(V382,Master[Company],Master[Pigging],"Unknown",0,1))</f>
        <v/>
      </c>
      <c r="L382" s="341" t="str">
        <f t="array" ref="L382">if(V382="","",XLOOKUP(V382,Master[Company],Master[Load Method],"Unknown",0,1))</f>
        <v/>
      </c>
      <c r="M382" s="341" t="str">
        <f t="array" ref="M382">if(V382="","",XLOOKUP(V382,Master[Company],Master[Line Distance],"Unknown",0,1))</f>
        <v/>
      </c>
      <c r="N382" s="394"/>
      <c r="O382" s="341"/>
      <c r="P382" s="336"/>
      <c r="Q382" s="341" t="str">
        <f t="array" ref="Q382">if(V382="","",XLOOKUP(V382,Master[Company],Master[Terms],"NA",0,1))</f>
        <v/>
      </c>
      <c r="R382" s="341" t="str">
        <f t="shared" si="9"/>
        <v/>
      </c>
      <c r="S382" s="341" t="str">
        <f t="array" ref="S382">if(V382="","",XLOOKUP(V382,Master[Company],Master[Group],"NA",0,1))</f>
        <v/>
      </c>
      <c r="T382" s="341" t="str">
        <f t="array" ref="T382">if(V382="","",XLOOKUP(V382,Master[Company],Master[Loading Location],"NA",0,1))</f>
        <v/>
      </c>
      <c r="U382" s="341" t="str">
        <f t="array" ref="U382">if(V382="","",XLOOKUP(V382,Master[Company],Master[Acronym],"NA",0,1))</f>
        <v/>
      </c>
      <c r="V382" s="336"/>
      <c r="W382" s="395"/>
      <c r="X382" s="395"/>
      <c r="Y382" s="336" t="str">
        <f t="shared" si="10"/>
        <v/>
      </c>
      <c r="Z382" s="341" t="str">
        <f t="shared" si="11"/>
        <v/>
      </c>
      <c r="AA382" s="336"/>
      <c r="AB382" s="341"/>
      <c r="AC382" s="341"/>
      <c r="AD382" s="394"/>
      <c r="AE382" s="396"/>
      <c r="AF382" s="396"/>
      <c r="AG382" s="396"/>
      <c r="AH382" s="396"/>
      <c r="AI382" s="396"/>
      <c r="AJ382" s="396"/>
      <c r="AK382" s="396"/>
      <c r="AL382" s="397"/>
      <c r="AM382" s="398"/>
      <c r="AN382" s="398"/>
      <c r="AO382" s="398"/>
      <c r="AP382" s="398"/>
      <c r="AQ382" s="398"/>
      <c r="AR382" s="398"/>
      <c r="AS382" s="398"/>
      <c r="AT382" s="398"/>
      <c r="AU382" s="394"/>
      <c r="AV382" s="399"/>
      <c r="AW382" s="306"/>
      <c r="AX382" s="394"/>
      <c r="AY382" s="400"/>
      <c r="AZ382" s="336"/>
      <c r="BA382" s="336"/>
      <c r="BB382" s="336"/>
      <c r="BC382" s="336"/>
      <c r="BD382" s="336"/>
      <c r="BE382" s="401"/>
      <c r="BF382" s="341"/>
      <c r="BG382" s="341"/>
      <c r="BH382" s="402"/>
      <c r="BI382" s="403"/>
      <c r="BJ382" s="404"/>
      <c r="BK382" s="405"/>
      <c r="BL382" s="405"/>
      <c r="BM382" s="405"/>
      <c r="BN382" s="406"/>
    </row>
    <row r="383" ht="18.75" customHeight="1">
      <c r="A383" s="390" t="str">
        <f t="shared" si="3"/>
        <v/>
      </c>
      <c r="B383" s="391"/>
      <c r="C383" s="337"/>
      <c r="D383" s="337"/>
      <c r="E383" s="338" t="str">
        <f t="shared" si="8"/>
        <v/>
      </c>
      <c r="F383" s="392"/>
      <c r="G383" s="393"/>
      <c r="H383" s="341" t="str">
        <f t="array" ref="H383">IF(D383="","",XLOOKUP(D383,'Master Data'!K:K,'Master Data'!N:N,"Input in Master Data",0,1))</f>
        <v/>
      </c>
      <c r="I383" s="341" t="str">
        <f t="array" ref="I383">IF(D383="","",XLOOKUP(D383,'Master Data'!K:K,'Master Data'!O:O,"Input in Master Data",0,1))</f>
        <v/>
      </c>
      <c r="J383" s="341" t="str">
        <f t="array" ref="J383">if(V383="","",XLOOKUP(V383,Master[Company],Master[Blow],"Unknown",0,1))</f>
        <v/>
      </c>
      <c r="K383" s="341" t="str">
        <f t="array" ref="K383">if(V383="","",XLOOKUP(V383,Master[Company],Master[Pigging],"Unknown",0,1))</f>
        <v/>
      </c>
      <c r="L383" s="341" t="str">
        <f t="array" ref="L383">if(V383="","",XLOOKUP(V383,Master[Company],Master[Load Method],"Unknown",0,1))</f>
        <v/>
      </c>
      <c r="M383" s="341" t="str">
        <f t="array" ref="M383">if(V383="","",XLOOKUP(V383,Master[Company],Master[Line Distance],"Unknown",0,1))</f>
        <v/>
      </c>
      <c r="N383" s="394"/>
      <c r="O383" s="341"/>
      <c r="P383" s="336"/>
      <c r="Q383" s="341" t="str">
        <f t="array" ref="Q383">if(V383="","",XLOOKUP(V383,Master[Company],Master[Terms],"NA",0,1))</f>
        <v/>
      </c>
      <c r="R383" s="341" t="str">
        <f t="shared" si="9"/>
        <v/>
      </c>
      <c r="S383" s="341" t="str">
        <f t="array" ref="S383">if(V383="","",XLOOKUP(V383,Master[Company],Master[Group],"NA",0,1))</f>
        <v/>
      </c>
      <c r="T383" s="341" t="str">
        <f t="array" ref="T383">if(V383="","",XLOOKUP(V383,Master[Company],Master[Loading Location],"NA",0,1))</f>
        <v/>
      </c>
      <c r="U383" s="341" t="str">
        <f t="array" ref="U383">if(V383="","",XLOOKUP(V383,Master[Company],Master[Acronym],"NA",0,1))</f>
        <v/>
      </c>
      <c r="V383" s="336"/>
      <c r="W383" s="395"/>
      <c r="X383" s="395"/>
      <c r="Y383" s="336" t="str">
        <f t="shared" si="10"/>
        <v/>
      </c>
      <c r="Z383" s="341" t="str">
        <f t="shared" si="11"/>
        <v/>
      </c>
      <c r="AA383" s="336"/>
      <c r="AB383" s="341"/>
      <c r="AC383" s="341"/>
      <c r="AD383" s="394"/>
      <c r="AE383" s="396"/>
      <c r="AF383" s="396"/>
      <c r="AG383" s="396"/>
      <c r="AH383" s="396"/>
      <c r="AI383" s="396"/>
      <c r="AJ383" s="396"/>
      <c r="AK383" s="396"/>
      <c r="AL383" s="397"/>
      <c r="AM383" s="398"/>
      <c r="AN383" s="398"/>
      <c r="AO383" s="398"/>
      <c r="AP383" s="398"/>
      <c r="AQ383" s="398"/>
      <c r="AR383" s="398"/>
      <c r="AS383" s="398"/>
      <c r="AT383" s="398"/>
      <c r="AU383" s="394"/>
      <c r="AV383" s="399"/>
      <c r="AW383" s="306"/>
      <c r="AX383" s="394"/>
      <c r="AY383" s="400"/>
      <c r="AZ383" s="336"/>
      <c r="BA383" s="336"/>
      <c r="BB383" s="336"/>
      <c r="BC383" s="336"/>
      <c r="BD383" s="336"/>
      <c r="BE383" s="401"/>
      <c r="BF383" s="341"/>
      <c r="BG383" s="341"/>
      <c r="BH383" s="402"/>
      <c r="BI383" s="403"/>
      <c r="BJ383" s="404"/>
      <c r="BK383" s="405"/>
      <c r="BL383" s="405"/>
      <c r="BM383" s="405"/>
      <c r="BN383" s="406"/>
    </row>
    <row r="384" ht="18.75" customHeight="1">
      <c r="A384" s="390" t="str">
        <f t="shared" si="3"/>
        <v/>
      </c>
      <c r="B384" s="391"/>
      <c r="C384" s="337"/>
      <c r="D384" s="337"/>
      <c r="E384" s="338" t="str">
        <f t="shared" si="8"/>
        <v/>
      </c>
      <c r="F384" s="392"/>
      <c r="G384" s="393"/>
      <c r="H384" s="341" t="str">
        <f t="array" ref="H384">IF(D384="","",XLOOKUP(D384,'Master Data'!K:K,'Master Data'!N:N,"Input in Master Data",0,1))</f>
        <v/>
      </c>
      <c r="I384" s="341" t="str">
        <f t="array" ref="I384">IF(D384="","",XLOOKUP(D384,'Master Data'!K:K,'Master Data'!O:O,"Input in Master Data",0,1))</f>
        <v/>
      </c>
      <c r="J384" s="341" t="str">
        <f t="array" ref="J384">if(V384="","",XLOOKUP(V384,Master[Company],Master[Blow],"Unknown",0,1))</f>
        <v/>
      </c>
      <c r="K384" s="341" t="str">
        <f t="array" ref="K384">if(V384="","",XLOOKUP(V384,Master[Company],Master[Pigging],"Unknown",0,1))</f>
        <v/>
      </c>
      <c r="L384" s="341" t="str">
        <f t="array" ref="L384">if(V384="","",XLOOKUP(V384,Master[Company],Master[Load Method],"Unknown",0,1))</f>
        <v/>
      </c>
      <c r="M384" s="341" t="str">
        <f t="array" ref="M384">if(V384="","",XLOOKUP(V384,Master[Company],Master[Line Distance],"Unknown",0,1))</f>
        <v/>
      </c>
      <c r="N384" s="394"/>
      <c r="O384" s="341"/>
      <c r="P384" s="336"/>
      <c r="Q384" s="341" t="str">
        <f t="array" ref="Q384">if(V384="","",XLOOKUP(V384,Master[Company],Master[Terms],"NA",0,1))</f>
        <v/>
      </c>
      <c r="R384" s="341" t="str">
        <f t="shared" si="9"/>
        <v/>
      </c>
      <c r="S384" s="341" t="str">
        <f t="array" ref="S384">if(V384="","",XLOOKUP(V384,Master[Company],Master[Group],"NA",0,1))</f>
        <v/>
      </c>
      <c r="T384" s="341" t="str">
        <f t="array" ref="T384">if(V384="","",XLOOKUP(V384,Master[Company],Master[Loading Location],"NA",0,1))</f>
        <v/>
      </c>
      <c r="U384" s="341" t="str">
        <f t="array" ref="U384">if(V384="","",XLOOKUP(V384,Master[Company],Master[Acronym],"NA",0,1))</f>
        <v/>
      </c>
      <c r="V384" s="336"/>
      <c r="W384" s="395"/>
      <c r="X384" s="395"/>
      <c r="Y384" s="336" t="str">
        <f t="shared" si="10"/>
        <v/>
      </c>
      <c r="Z384" s="341" t="str">
        <f t="shared" si="11"/>
        <v/>
      </c>
      <c r="AA384" s="336"/>
      <c r="AB384" s="341"/>
      <c r="AC384" s="341"/>
      <c r="AD384" s="394"/>
      <c r="AE384" s="396"/>
      <c r="AF384" s="396"/>
      <c r="AG384" s="396"/>
      <c r="AH384" s="396"/>
      <c r="AI384" s="396"/>
      <c r="AJ384" s="396"/>
      <c r="AK384" s="396"/>
      <c r="AL384" s="397"/>
      <c r="AM384" s="398"/>
      <c r="AN384" s="398"/>
      <c r="AO384" s="398"/>
      <c r="AP384" s="398"/>
      <c r="AQ384" s="398"/>
      <c r="AR384" s="398"/>
      <c r="AS384" s="398"/>
      <c r="AT384" s="398"/>
      <c r="AU384" s="394"/>
      <c r="AV384" s="399"/>
      <c r="AW384" s="306"/>
      <c r="AX384" s="394"/>
      <c r="AY384" s="400"/>
      <c r="AZ384" s="336"/>
      <c r="BA384" s="336"/>
      <c r="BB384" s="336"/>
      <c r="BC384" s="336"/>
      <c r="BD384" s="336"/>
      <c r="BE384" s="401"/>
      <c r="BF384" s="341"/>
      <c r="BG384" s="341"/>
      <c r="BH384" s="402"/>
      <c r="BI384" s="403"/>
      <c r="BJ384" s="404"/>
      <c r="BK384" s="405"/>
      <c r="BL384" s="405"/>
      <c r="BM384" s="405"/>
      <c r="BN384" s="406"/>
    </row>
    <row r="385" ht="18.75" customHeight="1">
      <c r="A385" s="390" t="str">
        <f t="shared" si="3"/>
        <v/>
      </c>
      <c r="B385" s="391"/>
      <c r="C385" s="337"/>
      <c r="D385" s="337"/>
      <c r="E385" s="338" t="str">
        <f t="shared" si="8"/>
        <v/>
      </c>
      <c r="F385" s="392"/>
      <c r="G385" s="393"/>
      <c r="H385" s="341" t="str">
        <f t="array" ref="H385">IF(D385="","",XLOOKUP(D385,'Master Data'!K:K,'Master Data'!N:N,"Input in Master Data",0,1))</f>
        <v/>
      </c>
      <c r="I385" s="341" t="str">
        <f t="array" ref="I385">IF(D385="","",XLOOKUP(D385,'Master Data'!K:K,'Master Data'!O:O,"Input in Master Data",0,1))</f>
        <v/>
      </c>
      <c r="J385" s="341" t="str">
        <f t="array" ref="J385">if(V385="","",XLOOKUP(V385,Master[Company],Master[Blow],"Unknown",0,1))</f>
        <v/>
      </c>
      <c r="K385" s="341" t="str">
        <f t="array" ref="K385">if(V385="","",XLOOKUP(V385,Master[Company],Master[Pigging],"Unknown",0,1))</f>
        <v/>
      </c>
      <c r="L385" s="341" t="str">
        <f t="array" ref="L385">if(V385="","",XLOOKUP(V385,Master[Company],Master[Load Method],"Unknown",0,1))</f>
        <v/>
      </c>
      <c r="M385" s="341" t="str">
        <f t="array" ref="M385">if(V385="","",XLOOKUP(V385,Master[Company],Master[Line Distance],"Unknown",0,1))</f>
        <v/>
      </c>
      <c r="N385" s="394"/>
      <c r="O385" s="341"/>
      <c r="P385" s="336"/>
      <c r="Q385" s="341" t="str">
        <f t="array" ref="Q385">if(V385="","",XLOOKUP(V385,Master[Company],Master[Terms],"NA",0,1))</f>
        <v/>
      </c>
      <c r="R385" s="341" t="str">
        <f t="shared" si="9"/>
        <v/>
      </c>
      <c r="S385" s="341" t="str">
        <f t="array" ref="S385">if(V385="","",XLOOKUP(V385,Master[Company],Master[Group],"NA",0,1))</f>
        <v/>
      </c>
      <c r="T385" s="341" t="str">
        <f t="array" ref="T385">if(V385="","",XLOOKUP(V385,Master[Company],Master[Loading Location],"NA",0,1))</f>
        <v/>
      </c>
      <c r="U385" s="341" t="str">
        <f t="array" ref="U385">if(V385="","",XLOOKUP(V385,Master[Company],Master[Acronym],"NA",0,1))</f>
        <v/>
      </c>
      <c r="V385" s="336"/>
      <c r="W385" s="395"/>
      <c r="X385" s="395"/>
      <c r="Y385" s="336" t="str">
        <f t="shared" si="10"/>
        <v/>
      </c>
      <c r="Z385" s="341" t="str">
        <f t="shared" si="11"/>
        <v/>
      </c>
      <c r="AA385" s="336"/>
      <c r="AB385" s="341"/>
      <c r="AC385" s="341"/>
      <c r="AD385" s="394"/>
      <c r="AE385" s="396"/>
      <c r="AF385" s="396"/>
      <c r="AG385" s="396"/>
      <c r="AH385" s="396"/>
      <c r="AI385" s="396"/>
      <c r="AJ385" s="396"/>
      <c r="AK385" s="396"/>
      <c r="AL385" s="397"/>
      <c r="AM385" s="398"/>
      <c r="AN385" s="398"/>
      <c r="AO385" s="398"/>
      <c r="AP385" s="398"/>
      <c r="AQ385" s="398"/>
      <c r="AR385" s="398"/>
      <c r="AS385" s="398"/>
      <c r="AT385" s="398"/>
      <c r="AU385" s="394"/>
      <c r="AV385" s="399"/>
      <c r="AW385" s="306"/>
      <c r="AX385" s="394"/>
      <c r="AY385" s="400"/>
      <c r="AZ385" s="336"/>
      <c r="BA385" s="336"/>
      <c r="BB385" s="336"/>
      <c r="BC385" s="336"/>
      <c r="BD385" s="336"/>
      <c r="BE385" s="401"/>
      <c r="BF385" s="341"/>
      <c r="BG385" s="341"/>
      <c r="BH385" s="402"/>
      <c r="BI385" s="403"/>
      <c r="BJ385" s="404"/>
      <c r="BK385" s="405"/>
      <c r="BL385" s="405"/>
      <c r="BM385" s="405"/>
      <c r="BN385" s="406"/>
    </row>
    <row r="386" ht="18.75" customHeight="1">
      <c r="A386" s="390" t="str">
        <f t="shared" si="3"/>
        <v/>
      </c>
      <c r="B386" s="391"/>
      <c r="C386" s="337"/>
      <c r="D386" s="337"/>
      <c r="E386" s="338" t="str">
        <f t="shared" si="8"/>
        <v/>
      </c>
      <c r="F386" s="392"/>
      <c r="G386" s="393"/>
      <c r="H386" s="341" t="str">
        <f t="array" ref="H386">IF(D386="","",XLOOKUP(D386,'Master Data'!K:K,'Master Data'!N:N,"Input in Master Data",0,1))</f>
        <v/>
      </c>
      <c r="I386" s="341" t="str">
        <f t="array" ref="I386">IF(D386="","",XLOOKUP(D386,'Master Data'!K:K,'Master Data'!O:O,"Input in Master Data",0,1))</f>
        <v/>
      </c>
      <c r="J386" s="341" t="str">
        <f t="array" ref="J386">if(V386="","",XLOOKUP(V386,Master[Company],Master[Blow],"Unknown",0,1))</f>
        <v/>
      </c>
      <c r="K386" s="341" t="str">
        <f t="array" ref="K386">if(V386="","",XLOOKUP(V386,Master[Company],Master[Pigging],"Unknown",0,1))</f>
        <v/>
      </c>
      <c r="L386" s="341" t="str">
        <f t="array" ref="L386">if(V386="","",XLOOKUP(V386,Master[Company],Master[Load Method],"Unknown",0,1))</f>
        <v/>
      </c>
      <c r="M386" s="341" t="str">
        <f t="array" ref="M386">if(V386="","",XLOOKUP(V386,Master[Company],Master[Line Distance],"Unknown",0,1))</f>
        <v/>
      </c>
      <c r="N386" s="394"/>
      <c r="O386" s="341"/>
      <c r="P386" s="336"/>
      <c r="Q386" s="341" t="str">
        <f t="array" ref="Q386">if(V386="","",XLOOKUP(V386,Master[Company],Master[Terms],"NA",0,1))</f>
        <v/>
      </c>
      <c r="R386" s="341" t="str">
        <f t="shared" si="9"/>
        <v/>
      </c>
      <c r="S386" s="341" t="str">
        <f t="array" ref="S386">if(V386="","",XLOOKUP(V386,Master[Company],Master[Group],"NA",0,1))</f>
        <v/>
      </c>
      <c r="T386" s="341" t="str">
        <f t="array" ref="T386">if(V386="","",XLOOKUP(V386,Master[Company],Master[Loading Location],"NA",0,1))</f>
        <v/>
      </c>
      <c r="U386" s="341" t="str">
        <f t="array" ref="U386">if(V386="","",XLOOKUP(V386,Master[Company],Master[Acronym],"NA",0,1))</f>
        <v/>
      </c>
      <c r="V386" s="336"/>
      <c r="W386" s="395"/>
      <c r="X386" s="395"/>
      <c r="Y386" s="336" t="str">
        <f t="shared" si="10"/>
        <v/>
      </c>
      <c r="Z386" s="341" t="str">
        <f t="shared" si="11"/>
        <v/>
      </c>
      <c r="AA386" s="336"/>
      <c r="AB386" s="341"/>
      <c r="AC386" s="341"/>
      <c r="AD386" s="394"/>
      <c r="AE386" s="396"/>
      <c r="AF386" s="396"/>
      <c r="AG386" s="396"/>
      <c r="AH386" s="396"/>
      <c r="AI386" s="396"/>
      <c r="AJ386" s="396"/>
      <c r="AK386" s="396"/>
      <c r="AL386" s="397"/>
      <c r="AM386" s="398"/>
      <c r="AN386" s="398"/>
      <c r="AO386" s="398"/>
      <c r="AP386" s="398"/>
      <c r="AQ386" s="398"/>
      <c r="AR386" s="398"/>
      <c r="AS386" s="398"/>
      <c r="AT386" s="398"/>
      <c r="AU386" s="394"/>
      <c r="AV386" s="399"/>
      <c r="AW386" s="306"/>
      <c r="AX386" s="394"/>
      <c r="AY386" s="400"/>
      <c r="AZ386" s="336"/>
      <c r="BA386" s="336"/>
      <c r="BB386" s="336"/>
      <c r="BC386" s="336"/>
      <c r="BD386" s="336"/>
      <c r="BE386" s="401"/>
      <c r="BF386" s="341"/>
      <c r="BG386" s="341"/>
      <c r="BH386" s="402"/>
      <c r="BI386" s="403"/>
      <c r="BJ386" s="404"/>
      <c r="BK386" s="405"/>
      <c r="BL386" s="405"/>
      <c r="BM386" s="405"/>
      <c r="BN386" s="406"/>
    </row>
    <row r="387" ht="18.75" customHeight="1">
      <c r="A387" s="390" t="str">
        <f t="shared" si="3"/>
        <v/>
      </c>
      <c r="B387" s="391"/>
      <c r="C387" s="337"/>
      <c r="D387" s="337"/>
      <c r="E387" s="338" t="str">
        <f t="shared" si="8"/>
        <v/>
      </c>
      <c r="F387" s="392"/>
      <c r="G387" s="393"/>
      <c r="H387" s="341" t="str">
        <f t="array" ref="H387">IF(D387="","",XLOOKUP(D387,'Master Data'!K:K,'Master Data'!N:N,"Input in Master Data",0,1))</f>
        <v/>
      </c>
      <c r="I387" s="341" t="str">
        <f t="array" ref="I387">IF(D387="","",XLOOKUP(D387,'Master Data'!K:K,'Master Data'!O:O,"Input in Master Data",0,1))</f>
        <v/>
      </c>
      <c r="J387" s="341" t="str">
        <f t="array" ref="J387">if(V387="","",XLOOKUP(V387,Master[Company],Master[Blow],"Unknown",0,1))</f>
        <v/>
      </c>
      <c r="K387" s="341" t="str">
        <f t="array" ref="K387">if(V387="","",XLOOKUP(V387,Master[Company],Master[Pigging],"Unknown",0,1))</f>
        <v/>
      </c>
      <c r="L387" s="341" t="str">
        <f t="array" ref="L387">if(V387="","",XLOOKUP(V387,Master[Company],Master[Load Method],"Unknown",0,1))</f>
        <v/>
      </c>
      <c r="M387" s="341" t="str">
        <f t="array" ref="M387">if(V387="","",XLOOKUP(V387,Master[Company],Master[Line Distance],"Unknown",0,1))</f>
        <v/>
      </c>
      <c r="N387" s="394"/>
      <c r="O387" s="341"/>
      <c r="P387" s="336"/>
      <c r="Q387" s="341" t="str">
        <f t="array" ref="Q387">if(V387="","",XLOOKUP(V387,Master[Company],Master[Terms],"NA",0,1))</f>
        <v/>
      </c>
      <c r="R387" s="341" t="str">
        <f t="shared" si="9"/>
        <v/>
      </c>
      <c r="S387" s="341" t="str">
        <f t="array" ref="S387">if(V387="","",XLOOKUP(V387,Master[Company],Master[Group],"NA",0,1))</f>
        <v/>
      </c>
      <c r="T387" s="341" t="str">
        <f t="array" ref="T387">if(V387="","",XLOOKUP(V387,Master[Company],Master[Loading Location],"NA",0,1))</f>
        <v/>
      </c>
      <c r="U387" s="341" t="str">
        <f t="array" ref="U387">if(V387="","",XLOOKUP(V387,Master[Company],Master[Acronym],"NA",0,1))</f>
        <v/>
      </c>
      <c r="V387" s="336"/>
      <c r="W387" s="395"/>
      <c r="X387" s="395"/>
      <c r="Y387" s="336" t="str">
        <f t="shared" si="10"/>
        <v/>
      </c>
      <c r="Z387" s="341" t="str">
        <f t="shared" si="11"/>
        <v/>
      </c>
      <c r="AA387" s="336"/>
      <c r="AB387" s="341"/>
      <c r="AC387" s="341"/>
      <c r="AD387" s="394"/>
      <c r="AE387" s="396"/>
      <c r="AF387" s="396"/>
      <c r="AG387" s="396"/>
      <c r="AH387" s="396"/>
      <c r="AI387" s="396"/>
      <c r="AJ387" s="396"/>
      <c r="AK387" s="396"/>
      <c r="AL387" s="397"/>
      <c r="AM387" s="398"/>
      <c r="AN387" s="398"/>
      <c r="AO387" s="398"/>
      <c r="AP387" s="398"/>
      <c r="AQ387" s="398"/>
      <c r="AR387" s="398"/>
      <c r="AS387" s="398"/>
      <c r="AT387" s="398"/>
      <c r="AU387" s="394"/>
      <c r="AV387" s="399"/>
      <c r="AW387" s="306"/>
      <c r="AX387" s="394"/>
      <c r="AY387" s="400"/>
      <c r="AZ387" s="336"/>
      <c r="BA387" s="336"/>
      <c r="BB387" s="336"/>
      <c r="BC387" s="336"/>
      <c r="BD387" s="336"/>
      <c r="BE387" s="401"/>
      <c r="BF387" s="341"/>
      <c r="BG387" s="341"/>
      <c r="BH387" s="402"/>
      <c r="BI387" s="403"/>
      <c r="BJ387" s="404"/>
      <c r="BK387" s="405"/>
      <c r="BL387" s="405"/>
      <c r="BM387" s="405"/>
      <c r="BN387" s="406"/>
    </row>
    <row r="388" ht="18.75" customHeight="1">
      <c r="A388" s="390" t="str">
        <f t="shared" si="3"/>
        <v/>
      </c>
      <c r="B388" s="391"/>
      <c r="C388" s="337"/>
      <c r="D388" s="337"/>
      <c r="E388" s="338" t="str">
        <f t="shared" si="8"/>
        <v/>
      </c>
      <c r="F388" s="392"/>
      <c r="G388" s="393"/>
      <c r="H388" s="341" t="str">
        <f t="array" ref="H388">IF(D388="","",XLOOKUP(D388,'Master Data'!K:K,'Master Data'!N:N,"Input in Master Data",0,1))</f>
        <v/>
      </c>
      <c r="I388" s="341" t="str">
        <f t="array" ref="I388">IF(D388="","",XLOOKUP(D388,'Master Data'!K:K,'Master Data'!O:O,"Input in Master Data",0,1))</f>
        <v/>
      </c>
      <c r="J388" s="341" t="str">
        <f t="array" ref="J388">if(V388="","",XLOOKUP(V388,Master[Company],Master[Blow],"Unknown",0,1))</f>
        <v/>
      </c>
      <c r="K388" s="341" t="str">
        <f t="array" ref="K388">if(V388="","",XLOOKUP(V388,Master[Company],Master[Pigging],"Unknown",0,1))</f>
        <v/>
      </c>
      <c r="L388" s="341" t="str">
        <f t="array" ref="L388">if(V388="","",XLOOKUP(V388,Master[Company],Master[Load Method],"Unknown",0,1))</f>
        <v/>
      </c>
      <c r="M388" s="341" t="str">
        <f t="array" ref="M388">if(V388="","",XLOOKUP(V388,Master[Company],Master[Line Distance],"Unknown",0,1))</f>
        <v/>
      </c>
      <c r="N388" s="394"/>
      <c r="O388" s="341"/>
      <c r="P388" s="336"/>
      <c r="Q388" s="341" t="str">
        <f t="array" ref="Q388">if(V388="","",XLOOKUP(V388,Master[Company],Master[Terms],"NA",0,1))</f>
        <v/>
      </c>
      <c r="R388" s="341" t="str">
        <f t="shared" si="9"/>
        <v/>
      </c>
      <c r="S388" s="341" t="str">
        <f t="array" ref="S388">if(V388="","",XLOOKUP(V388,Master[Company],Master[Group],"NA",0,1))</f>
        <v/>
      </c>
      <c r="T388" s="341" t="str">
        <f t="array" ref="T388">if(V388="","",XLOOKUP(V388,Master[Company],Master[Loading Location],"NA",0,1))</f>
        <v/>
      </c>
      <c r="U388" s="341" t="str">
        <f t="array" ref="U388">if(V388="","",XLOOKUP(V388,Master[Company],Master[Acronym],"NA",0,1))</f>
        <v/>
      </c>
      <c r="V388" s="336"/>
      <c r="W388" s="395"/>
      <c r="X388" s="395"/>
      <c r="Y388" s="336" t="str">
        <f t="shared" si="10"/>
        <v/>
      </c>
      <c r="Z388" s="341" t="str">
        <f t="shared" si="11"/>
        <v/>
      </c>
      <c r="AA388" s="336"/>
      <c r="AB388" s="341"/>
      <c r="AC388" s="341"/>
      <c r="AD388" s="394"/>
      <c r="AE388" s="396"/>
      <c r="AF388" s="396"/>
      <c r="AG388" s="396"/>
      <c r="AH388" s="396"/>
      <c r="AI388" s="396"/>
      <c r="AJ388" s="396"/>
      <c r="AK388" s="396"/>
      <c r="AL388" s="397"/>
      <c r="AM388" s="398"/>
      <c r="AN388" s="398"/>
      <c r="AO388" s="398"/>
      <c r="AP388" s="398"/>
      <c r="AQ388" s="398"/>
      <c r="AR388" s="398"/>
      <c r="AS388" s="398"/>
      <c r="AT388" s="398"/>
      <c r="AU388" s="394"/>
      <c r="AV388" s="399"/>
      <c r="AW388" s="306"/>
      <c r="AX388" s="394"/>
      <c r="AY388" s="400"/>
      <c r="AZ388" s="336"/>
      <c r="BA388" s="336"/>
      <c r="BB388" s="336"/>
      <c r="BC388" s="336"/>
      <c r="BD388" s="336"/>
      <c r="BE388" s="401"/>
      <c r="BF388" s="341"/>
      <c r="BG388" s="341"/>
      <c r="BH388" s="402"/>
      <c r="BI388" s="403"/>
      <c r="BJ388" s="404"/>
      <c r="BK388" s="405"/>
      <c r="BL388" s="405"/>
      <c r="BM388" s="405"/>
      <c r="BN388" s="406"/>
    </row>
    <row r="389" ht="18.75" customHeight="1">
      <c r="A389" s="390" t="str">
        <f t="shared" si="3"/>
        <v/>
      </c>
      <c r="B389" s="391"/>
      <c r="C389" s="337"/>
      <c r="D389" s="337"/>
      <c r="E389" s="338" t="str">
        <f t="shared" si="8"/>
        <v/>
      </c>
      <c r="F389" s="392"/>
      <c r="G389" s="393"/>
      <c r="H389" s="341" t="str">
        <f t="array" ref="H389">IF(D389="","",XLOOKUP(D389,'Master Data'!K:K,'Master Data'!N:N,"Input in Master Data",0,1))</f>
        <v/>
      </c>
      <c r="I389" s="341" t="str">
        <f t="array" ref="I389">IF(D389="","",XLOOKUP(D389,'Master Data'!K:K,'Master Data'!O:O,"Input in Master Data",0,1))</f>
        <v/>
      </c>
      <c r="J389" s="341" t="str">
        <f t="array" ref="J389">if(V389="","",XLOOKUP(V389,Master[Company],Master[Blow],"Unknown",0,1))</f>
        <v/>
      </c>
      <c r="K389" s="341" t="str">
        <f t="array" ref="K389">if(V389="","",XLOOKUP(V389,Master[Company],Master[Pigging],"Unknown",0,1))</f>
        <v/>
      </c>
      <c r="L389" s="341" t="str">
        <f t="array" ref="L389">if(V389="","",XLOOKUP(V389,Master[Company],Master[Load Method],"Unknown",0,1))</f>
        <v/>
      </c>
      <c r="M389" s="341" t="str">
        <f t="array" ref="M389">if(V389="","",XLOOKUP(V389,Master[Company],Master[Line Distance],"Unknown",0,1))</f>
        <v/>
      </c>
      <c r="N389" s="394"/>
      <c r="O389" s="341"/>
      <c r="P389" s="336"/>
      <c r="Q389" s="341" t="str">
        <f t="array" ref="Q389">if(V389="","",XLOOKUP(V389,Master[Company],Master[Terms],"NA",0,1))</f>
        <v/>
      </c>
      <c r="R389" s="341" t="str">
        <f t="shared" si="9"/>
        <v/>
      </c>
      <c r="S389" s="341" t="str">
        <f t="array" ref="S389">if(V389="","",XLOOKUP(V389,Master[Company],Master[Group],"NA",0,1))</f>
        <v/>
      </c>
      <c r="T389" s="341" t="str">
        <f t="array" ref="T389">if(V389="","",XLOOKUP(V389,Master[Company],Master[Loading Location],"NA",0,1))</f>
        <v/>
      </c>
      <c r="U389" s="341" t="str">
        <f t="array" ref="U389">if(V389="","",XLOOKUP(V389,Master[Company],Master[Acronym],"NA",0,1))</f>
        <v/>
      </c>
      <c r="V389" s="336"/>
      <c r="W389" s="395"/>
      <c r="X389" s="395"/>
      <c r="Y389" s="336" t="str">
        <f t="shared" si="10"/>
        <v/>
      </c>
      <c r="Z389" s="341" t="str">
        <f t="shared" si="11"/>
        <v/>
      </c>
      <c r="AA389" s="336"/>
      <c r="AB389" s="341"/>
      <c r="AC389" s="341"/>
      <c r="AD389" s="394"/>
      <c r="AE389" s="396"/>
      <c r="AF389" s="396"/>
      <c r="AG389" s="396"/>
      <c r="AH389" s="396"/>
      <c r="AI389" s="396"/>
      <c r="AJ389" s="396"/>
      <c r="AK389" s="396"/>
      <c r="AL389" s="397"/>
      <c r="AM389" s="398"/>
      <c r="AN389" s="398"/>
      <c r="AO389" s="398"/>
      <c r="AP389" s="398"/>
      <c r="AQ389" s="398"/>
      <c r="AR389" s="398"/>
      <c r="AS389" s="398"/>
      <c r="AT389" s="398"/>
      <c r="AU389" s="394"/>
      <c r="AV389" s="399"/>
      <c r="AW389" s="306"/>
      <c r="AX389" s="394"/>
      <c r="AY389" s="400"/>
      <c r="AZ389" s="336"/>
      <c r="BA389" s="336"/>
      <c r="BB389" s="336"/>
      <c r="BC389" s="336"/>
      <c r="BD389" s="336"/>
      <c r="BE389" s="401"/>
      <c r="BF389" s="341"/>
      <c r="BG389" s="341"/>
      <c r="BH389" s="402"/>
      <c r="BI389" s="403"/>
      <c r="BJ389" s="404"/>
      <c r="BK389" s="405"/>
      <c r="BL389" s="405"/>
      <c r="BM389" s="405"/>
      <c r="BN389" s="406"/>
    </row>
    <row r="390" ht="18.75" customHeight="1">
      <c r="A390" s="390" t="str">
        <f t="shared" si="3"/>
        <v/>
      </c>
      <c r="B390" s="391"/>
      <c r="C390" s="337"/>
      <c r="D390" s="337"/>
      <c r="E390" s="338" t="str">
        <f t="shared" si="8"/>
        <v/>
      </c>
      <c r="F390" s="392"/>
      <c r="G390" s="393"/>
      <c r="H390" s="341" t="str">
        <f t="array" ref="H390">IF(D390="","",XLOOKUP(D390,'Master Data'!K:K,'Master Data'!N:N,"Input in Master Data",0,1))</f>
        <v/>
      </c>
      <c r="I390" s="341" t="str">
        <f t="array" ref="I390">IF(D390="","",XLOOKUP(D390,'Master Data'!K:K,'Master Data'!O:O,"Input in Master Data",0,1))</f>
        <v/>
      </c>
      <c r="J390" s="341" t="str">
        <f t="array" ref="J390">if(V390="","",XLOOKUP(V390,Master[Company],Master[Blow],"Unknown",0,1))</f>
        <v/>
      </c>
      <c r="K390" s="341" t="str">
        <f t="array" ref="K390">if(V390="","",XLOOKUP(V390,Master[Company],Master[Pigging],"Unknown",0,1))</f>
        <v/>
      </c>
      <c r="L390" s="341" t="str">
        <f t="array" ref="L390">if(V390="","",XLOOKUP(V390,Master[Company],Master[Load Method],"Unknown",0,1))</f>
        <v/>
      </c>
      <c r="M390" s="341" t="str">
        <f t="array" ref="M390">if(V390="","",XLOOKUP(V390,Master[Company],Master[Line Distance],"Unknown",0,1))</f>
        <v/>
      </c>
      <c r="N390" s="394"/>
      <c r="O390" s="341"/>
      <c r="P390" s="336"/>
      <c r="Q390" s="341" t="str">
        <f t="array" ref="Q390">if(V390="","",XLOOKUP(V390,Master[Company],Master[Terms],"NA",0,1))</f>
        <v/>
      </c>
      <c r="R390" s="341" t="str">
        <f t="shared" si="9"/>
        <v/>
      </c>
      <c r="S390" s="341" t="str">
        <f t="array" ref="S390">if(V390="","",XLOOKUP(V390,Master[Company],Master[Group],"NA",0,1))</f>
        <v/>
      </c>
      <c r="T390" s="341" t="str">
        <f t="array" ref="T390">if(V390="","",XLOOKUP(V390,Master[Company],Master[Loading Location],"NA",0,1))</f>
        <v/>
      </c>
      <c r="U390" s="341" t="str">
        <f t="array" ref="U390">if(V390="","",XLOOKUP(V390,Master[Company],Master[Acronym],"NA",0,1))</f>
        <v/>
      </c>
      <c r="V390" s="336"/>
      <c r="W390" s="395"/>
      <c r="X390" s="395"/>
      <c r="Y390" s="336" t="str">
        <f t="shared" si="10"/>
        <v/>
      </c>
      <c r="Z390" s="341" t="str">
        <f t="shared" si="11"/>
        <v/>
      </c>
      <c r="AA390" s="336"/>
      <c r="AB390" s="341"/>
      <c r="AC390" s="341"/>
      <c r="AD390" s="394"/>
      <c r="AE390" s="396"/>
      <c r="AF390" s="396"/>
      <c r="AG390" s="396"/>
      <c r="AH390" s="396"/>
      <c r="AI390" s="396"/>
      <c r="AJ390" s="396"/>
      <c r="AK390" s="396"/>
      <c r="AL390" s="397"/>
      <c r="AM390" s="398"/>
      <c r="AN390" s="398"/>
      <c r="AO390" s="398"/>
      <c r="AP390" s="398"/>
      <c r="AQ390" s="398"/>
      <c r="AR390" s="398"/>
      <c r="AS390" s="398"/>
      <c r="AT390" s="398"/>
      <c r="AU390" s="394"/>
      <c r="AV390" s="399"/>
      <c r="AW390" s="306"/>
      <c r="AX390" s="394"/>
      <c r="AY390" s="400"/>
      <c r="AZ390" s="336"/>
      <c r="BA390" s="336"/>
      <c r="BB390" s="336"/>
      <c r="BC390" s="336"/>
      <c r="BD390" s="336"/>
      <c r="BE390" s="401"/>
      <c r="BF390" s="341"/>
      <c r="BG390" s="341"/>
      <c r="BH390" s="402"/>
      <c r="BI390" s="403"/>
      <c r="BJ390" s="404"/>
      <c r="BK390" s="405"/>
      <c r="BL390" s="405"/>
      <c r="BM390" s="405"/>
      <c r="BN390" s="406"/>
    </row>
    <row r="391" ht="18.75" customHeight="1">
      <c r="A391" s="390" t="str">
        <f t="shared" si="3"/>
        <v/>
      </c>
      <c r="B391" s="391"/>
      <c r="C391" s="337"/>
      <c r="D391" s="337"/>
      <c r="E391" s="338" t="str">
        <f t="shared" si="8"/>
        <v/>
      </c>
      <c r="F391" s="392"/>
      <c r="G391" s="393"/>
      <c r="H391" s="341" t="str">
        <f t="array" ref="H391">IF(D391="","",XLOOKUP(D391,'Master Data'!K:K,'Master Data'!N:N,"Input in Master Data",0,1))</f>
        <v/>
      </c>
      <c r="I391" s="341" t="str">
        <f t="array" ref="I391">IF(D391="","",XLOOKUP(D391,'Master Data'!K:K,'Master Data'!O:O,"Input in Master Data",0,1))</f>
        <v/>
      </c>
      <c r="J391" s="341" t="str">
        <f t="array" ref="J391">if(V391="","",XLOOKUP(V391,Master[Company],Master[Blow],"Unknown",0,1))</f>
        <v/>
      </c>
      <c r="K391" s="341" t="str">
        <f t="array" ref="K391">if(V391="","",XLOOKUP(V391,Master[Company],Master[Pigging],"Unknown",0,1))</f>
        <v/>
      </c>
      <c r="L391" s="341" t="str">
        <f t="array" ref="L391">if(V391="","",XLOOKUP(V391,Master[Company],Master[Load Method],"Unknown",0,1))</f>
        <v/>
      </c>
      <c r="M391" s="341" t="str">
        <f t="array" ref="M391">if(V391="","",XLOOKUP(V391,Master[Company],Master[Line Distance],"Unknown",0,1))</f>
        <v/>
      </c>
      <c r="N391" s="394"/>
      <c r="O391" s="341"/>
      <c r="P391" s="336"/>
      <c r="Q391" s="341" t="str">
        <f t="array" ref="Q391">if(V391="","",XLOOKUP(V391,Master[Company],Master[Terms],"NA",0,1))</f>
        <v/>
      </c>
      <c r="R391" s="341" t="str">
        <f t="shared" si="9"/>
        <v/>
      </c>
      <c r="S391" s="341" t="str">
        <f t="array" ref="S391">if(V391="","",XLOOKUP(V391,Master[Company],Master[Group],"NA",0,1))</f>
        <v/>
      </c>
      <c r="T391" s="341" t="str">
        <f t="array" ref="T391">if(V391="","",XLOOKUP(V391,Master[Company],Master[Loading Location],"NA",0,1))</f>
        <v/>
      </c>
      <c r="U391" s="341" t="str">
        <f t="array" ref="U391">if(V391="","",XLOOKUP(V391,Master[Company],Master[Acronym],"NA",0,1))</f>
        <v/>
      </c>
      <c r="V391" s="336"/>
      <c r="W391" s="395"/>
      <c r="X391" s="395"/>
      <c r="Y391" s="336" t="str">
        <f t="shared" si="10"/>
        <v/>
      </c>
      <c r="Z391" s="341" t="str">
        <f t="shared" si="11"/>
        <v/>
      </c>
      <c r="AA391" s="336"/>
      <c r="AB391" s="341"/>
      <c r="AC391" s="341"/>
      <c r="AD391" s="394"/>
      <c r="AE391" s="396"/>
      <c r="AF391" s="396"/>
      <c r="AG391" s="396"/>
      <c r="AH391" s="396"/>
      <c r="AI391" s="396"/>
      <c r="AJ391" s="396"/>
      <c r="AK391" s="396"/>
      <c r="AL391" s="397"/>
      <c r="AM391" s="398"/>
      <c r="AN391" s="398"/>
      <c r="AO391" s="398"/>
      <c r="AP391" s="398"/>
      <c r="AQ391" s="398"/>
      <c r="AR391" s="398"/>
      <c r="AS391" s="398"/>
      <c r="AT391" s="398"/>
      <c r="AU391" s="394"/>
      <c r="AV391" s="399"/>
      <c r="AW391" s="306"/>
      <c r="AX391" s="394"/>
      <c r="AY391" s="400"/>
      <c r="AZ391" s="336"/>
      <c r="BA391" s="336"/>
      <c r="BB391" s="336"/>
      <c r="BC391" s="336"/>
      <c r="BD391" s="336"/>
      <c r="BE391" s="401"/>
      <c r="BF391" s="341"/>
      <c r="BG391" s="341"/>
      <c r="BH391" s="402"/>
      <c r="BI391" s="403"/>
      <c r="BJ391" s="404"/>
      <c r="BK391" s="405"/>
      <c r="BL391" s="405"/>
      <c r="BM391" s="405"/>
      <c r="BN391" s="406"/>
    </row>
    <row r="392" ht="18.75" customHeight="1">
      <c r="A392" s="390" t="str">
        <f t="shared" si="3"/>
        <v/>
      </c>
      <c r="B392" s="391"/>
      <c r="C392" s="337"/>
      <c r="D392" s="337"/>
      <c r="E392" s="338" t="str">
        <f t="shared" si="8"/>
        <v/>
      </c>
      <c r="F392" s="392"/>
      <c r="G392" s="393"/>
      <c r="H392" s="341" t="str">
        <f t="array" ref="H392">IF(D392="","",XLOOKUP(D392,'Master Data'!K:K,'Master Data'!N:N,"Input in Master Data",0,1))</f>
        <v/>
      </c>
      <c r="I392" s="341" t="str">
        <f t="array" ref="I392">IF(D392="","",XLOOKUP(D392,'Master Data'!K:K,'Master Data'!O:O,"Input in Master Data",0,1))</f>
        <v/>
      </c>
      <c r="J392" s="341" t="str">
        <f t="array" ref="J392">if(V392="","",XLOOKUP(V392,Master[Company],Master[Blow],"Unknown",0,1))</f>
        <v/>
      </c>
      <c r="K392" s="341" t="str">
        <f t="array" ref="K392">if(V392="","",XLOOKUP(V392,Master[Company],Master[Pigging],"Unknown",0,1))</f>
        <v/>
      </c>
      <c r="L392" s="341" t="str">
        <f t="array" ref="L392">if(V392="","",XLOOKUP(V392,Master[Company],Master[Load Method],"Unknown",0,1))</f>
        <v/>
      </c>
      <c r="M392" s="341" t="str">
        <f t="array" ref="M392">if(V392="","",XLOOKUP(V392,Master[Company],Master[Line Distance],"Unknown",0,1))</f>
        <v/>
      </c>
      <c r="N392" s="394"/>
      <c r="O392" s="341"/>
      <c r="P392" s="336"/>
      <c r="Q392" s="341" t="str">
        <f t="array" ref="Q392">if(V392="","",XLOOKUP(V392,Master[Company],Master[Terms],"NA",0,1))</f>
        <v/>
      </c>
      <c r="R392" s="341" t="str">
        <f t="shared" si="9"/>
        <v/>
      </c>
      <c r="S392" s="341" t="str">
        <f t="array" ref="S392">if(V392="","",XLOOKUP(V392,Master[Company],Master[Group],"NA",0,1))</f>
        <v/>
      </c>
      <c r="T392" s="341" t="str">
        <f t="array" ref="T392">if(V392="","",XLOOKUP(V392,Master[Company],Master[Loading Location],"NA",0,1))</f>
        <v/>
      </c>
      <c r="U392" s="341" t="str">
        <f t="array" ref="U392">if(V392="","",XLOOKUP(V392,Master[Company],Master[Acronym],"NA",0,1))</f>
        <v/>
      </c>
      <c r="V392" s="336"/>
      <c r="W392" s="395"/>
      <c r="X392" s="395"/>
      <c r="Y392" s="336" t="str">
        <f t="shared" si="10"/>
        <v/>
      </c>
      <c r="Z392" s="341" t="str">
        <f t="shared" si="11"/>
        <v/>
      </c>
      <c r="AA392" s="336"/>
      <c r="AB392" s="341"/>
      <c r="AC392" s="341"/>
      <c r="AD392" s="394"/>
      <c r="AE392" s="396"/>
      <c r="AF392" s="396"/>
      <c r="AG392" s="396"/>
      <c r="AH392" s="396"/>
      <c r="AI392" s="396"/>
      <c r="AJ392" s="396"/>
      <c r="AK392" s="396"/>
      <c r="AL392" s="397"/>
      <c r="AM392" s="398"/>
      <c r="AN392" s="398"/>
      <c r="AO392" s="398"/>
      <c r="AP392" s="398"/>
      <c r="AQ392" s="398"/>
      <c r="AR392" s="398"/>
      <c r="AS392" s="398"/>
      <c r="AT392" s="398"/>
      <c r="AU392" s="394"/>
      <c r="AV392" s="399"/>
      <c r="AW392" s="306"/>
      <c r="AX392" s="394"/>
      <c r="AY392" s="400"/>
      <c r="AZ392" s="336"/>
      <c r="BA392" s="336"/>
      <c r="BB392" s="336"/>
      <c r="BC392" s="336"/>
      <c r="BD392" s="336"/>
      <c r="BE392" s="401"/>
      <c r="BF392" s="341"/>
      <c r="BG392" s="341"/>
      <c r="BH392" s="402"/>
      <c r="BI392" s="403"/>
      <c r="BJ392" s="404"/>
      <c r="BK392" s="405"/>
      <c r="BL392" s="405"/>
      <c r="BM392" s="405"/>
      <c r="BN392" s="406"/>
    </row>
    <row r="393" ht="18.75" customHeight="1">
      <c r="A393" s="390" t="str">
        <f t="shared" si="3"/>
        <v/>
      </c>
      <c r="B393" s="391"/>
      <c r="C393" s="337"/>
      <c r="D393" s="337"/>
      <c r="E393" s="338" t="str">
        <f t="shared" si="8"/>
        <v/>
      </c>
      <c r="F393" s="392"/>
      <c r="G393" s="393"/>
      <c r="H393" s="341" t="str">
        <f t="array" ref="H393">IF(D393="","",XLOOKUP(D393,'Master Data'!K:K,'Master Data'!N:N,"Input in Master Data",0,1))</f>
        <v/>
      </c>
      <c r="I393" s="341" t="str">
        <f t="array" ref="I393">IF(D393="","",XLOOKUP(D393,'Master Data'!K:K,'Master Data'!O:O,"Input in Master Data",0,1))</f>
        <v/>
      </c>
      <c r="J393" s="341" t="str">
        <f t="array" ref="J393">if(V393="","",XLOOKUP(V393,Master[Company],Master[Blow],"Unknown",0,1))</f>
        <v/>
      </c>
      <c r="K393" s="341" t="str">
        <f t="array" ref="K393">if(V393="","",XLOOKUP(V393,Master[Company],Master[Pigging],"Unknown",0,1))</f>
        <v/>
      </c>
      <c r="L393" s="341" t="str">
        <f t="array" ref="L393">if(V393="","",XLOOKUP(V393,Master[Company],Master[Load Method],"Unknown",0,1))</f>
        <v/>
      </c>
      <c r="M393" s="341" t="str">
        <f t="array" ref="M393">if(V393="","",XLOOKUP(V393,Master[Company],Master[Line Distance],"Unknown",0,1))</f>
        <v/>
      </c>
      <c r="N393" s="394"/>
      <c r="O393" s="341"/>
      <c r="P393" s="336"/>
      <c r="Q393" s="341" t="str">
        <f t="array" ref="Q393">if(V393="","",XLOOKUP(V393,Master[Company],Master[Terms],"NA",0,1))</f>
        <v/>
      </c>
      <c r="R393" s="341" t="str">
        <f t="shared" si="9"/>
        <v/>
      </c>
      <c r="S393" s="341" t="str">
        <f t="array" ref="S393">if(V393="","",XLOOKUP(V393,Master[Company],Master[Group],"NA",0,1))</f>
        <v/>
      </c>
      <c r="T393" s="341" t="str">
        <f t="array" ref="T393">if(V393="","",XLOOKUP(V393,Master[Company],Master[Loading Location],"NA",0,1))</f>
        <v/>
      </c>
      <c r="U393" s="341" t="str">
        <f t="array" ref="U393">if(V393="","",XLOOKUP(V393,Master[Company],Master[Acronym],"NA",0,1))</f>
        <v/>
      </c>
      <c r="V393" s="336"/>
      <c r="W393" s="395"/>
      <c r="X393" s="395"/>
      <c r="Y393" s="336" t="str">
        <f t="shared" si="10"/>
        <v/>
      </c>
      <c r="Z393" s="341" t="str">
        <f t="shared" si="11"/>
        <v/>
      </c>
      <c r="AA393" s="336"/>
      <c r="AB393" s="341"/>
      <c r="AC393" s="341"/>
      <c r="AD393" s="394"/>
      <c r="AE393" s="396"/>
      <c r="AF393" s="396"/>
      <c r="AG393" s="396"/>
      <c r="AH393" s="396"/>
      <c r="AI393" s="396"/>
      <c r="AJ393" s="396"/>
      <c r="AK393" s="396"/>
      <c r="AL393" s="397"/>
      <c r="AM393" s="398"/>
      <c r="AN393" s="398"/>
      <c r="AO393" s="398"/>
      <c r="AP393" s="398"/>
      <c r="AQ393" s="398"/>
      <c r="AR393" s="398"/>
      <c r="AS393" s="398"/>
      <c r="AT393" s="398"/>
      <c r="AU393" s="394"/>
      <c r="AV393" s="399"/>
      <c r="AW393" s="306"/>
      <c r="AX393" s="394"/>
      <c r="AY393" s="400"/>
      <c r="AZ393" s="336"/>
      <c r="BA393" s="336"/>
      <c r="BB393" s="336"/>
      <c r="BC393" s="336"/>
      <c r="BD393" s="336"/>
      <c r="BE393" s="401"/>
      <c r="BF393" s="341"/>
      <c r="BG393" s="341"/>
      <c r="BH393" s="402"/>
      <c r="BI393" s="403"/>
      <c r="BJ393" s="404"/>
      <c r="BK393" s="405"/>
      <c r="BL393" s="405"/>
      <c r="BM393" s="405"/>
      <c r="BN393" s="406"/>
    </row>
    <row r="394" ht="18.75" customHeight="1">
      <c r="A394" s="390" t="str">
        <f t="shared" si="3"/>
        <v/>
      </c>
      <c r="B394" s="391"/>
      <c r="C394" s="337"/>
      <c r="D394" s="337"/>
      <c r="E394" s="338" t="str">
        <f t="shared" si="8"/>
        <v/>
      </c>
      <c r="F394" s="392"/>
      <c r="G394" s="393"/>
      <c r="H394" s="341" t="str">
        <f t="array" ref="H394">IF(D394="","",XLOOKUP(D394,'Master Data'!K:K,'Master Data'!N:N,"Input in Master Data",0,1))</f>
        <v/>
      </c>
      <c r="I394" s="341" t="str">
        <f t="array" ref="I394">IF(D394="","",XLOOKUP(D394,'Master Data'!K:K,'Master Data'!O:O,"Input in Master Data",0,1))</f>
        <v/>
      </c>
      <c r="J394" s="341" t="str">
        <f t="array" ref="J394">if(V394="","",XLOOKUP(V394,Master[Company],Master[Blow],"Unknown",0,1))</f>
        <v/>
      </c>
      <c r="K394" s="341" t="str">
        <f t="array" ref="K394">if(V394="","",XLOOKUP(V394,Master[Company],Master[Pigging],"Unknown",0,1))</f>
        <v/>
      </c>
      <c r="L394" s="341" t="str">
        <f t="array" ref="L394">if(V394="","",XLOOKUP(V394,Master[Company],Master[Load Method],"Unknown",0,1))</f>
        <v/>
      </c>
      <c r="M394" s="341" t="str">
        <f t="array" ref="M394">if(V394="","",XLOOKUP(V394,Master[Company],Master[Line Distance],"Unknown",0,1))</f>
        <v/>
      </c>
      <c r="N394" s="394"/>
      <c r="O394" s="341"/>
      <c r="P394" s="336"/>
      <c r="Q394" s="341" t="str">
        <f t="array" ref="Q394">if(V394="","",XLOOKUP(V394,Master[Company],Master[Terms],"NA",0,1))</f>
        <v/>
      </c>
      <c r="R394" s="341" t="str">
        <f t="shared" si="9"/>
        <v/>
      </c>
      <c r="S394" s="341" t="str">
        <f t="array" ref="S394">if(V394="","",XLOOKUP(V394,Master[Company],Master[Group],"NA",0,1))</f>
        <v/>
      </c>
      <c r="T394" s="341" t="str">
        <f t="array" ref="T394">if(V394="","",XLOOKUP(V394,Master[Company],Master[Loading Location],"NA",0,1))</f>
        <v/>
      </c>
      <c r="U394" s="341" t="str">
        <f t="array" ref="U394">if(V394="","",XLOOKUP(V394,Master[Company],Master[Acronym],"NA",0,1))</f>
        <v/>
      </c>
      <c r="V394" s="336"/>
      <c r="W394" s="395"/>
      <c r="X394" s="395"/>
      <c r="Y394" s="336" t="str">
        <f t="shared" si="10"/>
        <v/>
      </c>
      <c r="Z394" s="341" t="str">
        <f t="shared" si="11"/>
        <v/>
      </c>
      <c r="AA394" s="336"/>
      <c r="AB394" s="341"/>
      <c r="AC394" s="341"/>
      <c r="AD394" s="394"/>
      <c r="AE394" s="396"/>
      <c r="AF394" s="396"/>
      <c r="AG394" s="396"/>
      <c r="AH394" s="396"/>
      <c r="AI394" s="396"/>
      <c r="AJ394" s="396"/>
      <c r="AK394" s="396"/>
      <c r="AL394" s="397"/>
      <c r="AM394" s="398"/>
      <c r="AN394" s="398"/>
      <c r="AO394" s="398"/>
      <c r="AP394" s="398"/>
      <c r="AQ394" s="398"/>
      <c r="AR394" s="398"/>
      <c r="AS394" s="398"/>
      <c r="AT394" s="398"/>
      <c r="AU394" s="394"/>
      <c r="AV394" s="399"/>
      <c r="AW394" s="306"/>
      <c r="AX394" s="394"/>
      <c r="AY394" s="400"/>
      <c r="AZ394" s="336"/>
      <c r="BA394" s="336"/>
      <c r="BB394" s="336"/>
      <c r="BC394" s="336"/>
      <c r="BD394" s="336"/>
      <c r="BE394" s="401"/>
      <c r="BF394" s="341"/>
      <c r="BG394" s="341"/>
      <c r="BH394" s="402"/>
      <c r="BI394" s="403"/>
      <c r="BJ394" s="404"/>
      <c r="BK394" s="405"/>
      <c r="BL394" s="405"/>
      <c r="BM394" s="405"/>
      <c r="BN394" s="406"/>
    </row>
    <row r="395" ht="18.75" customHeight="1">
      <c r="A395" s="390" t="str">
        <f t="shared" si="3"/>
        <v/>
      </c>
      <c r="B395" s="391"/>
      <c r="C395" s="337"/>
      <c r="D395" s="337"/>
      <c r="E395" s="338" t="str">
        <f t="shared" si="8"/>
        <v/>
      </c>
      <c r="F395" s="392"/>
      <c r="G395" s="393"/>
      <c r="H395" s="341" t="str">
        <f t="array" ref="H395">IF(D395="","",XLOOKUP(D395,'Master Data'!K:K,'Master Data'!N:N,"Input in Master Data",0,1))</f>
        <v/>
      </c>
      <c r="I395" s="341" t="str">
        <f t="array" ref="I395">IF(D395="","",XLOOKUP(D395,'Master Data'!K:K,'Master Data'!O:O,"Input in Master Data",0,1))</f>
        <v/>
      </c>
      <c r="J395" s="341" t="str">
        <f t="array" ref="J395">if(V395="","",XLOOKUP(V395,Master[Company],Master[Blow],"Unknown",0,1))</f>
        <v/>
      </c>
      <c r="K395" s="341" t="str">
        <f t="array" ref="K395">if(V395="","",XLOOKUP(V395,Master[Company],Master[Pigging],"Unknown",0,1))</f>
        <v/>
      </c>
      <c r="L395" s="341" t="str">
        <f t="array" ref="L395">if(V395="","",XLOOKUP(V395,Master[Company],Master[Load Method],"Unknown",0,1))</f>
        <v/>
      </c>
      <c r="M395" s="341" t="str">
        <f t="array" ref="M395">if(V395="","",XLOOKUP(V395,Master[Company],Master[Line Distance],"Unknown",0,1))</f>
        <v/>
      </c>
      <c r="N395" s="394"/>
      <c r="O395" s="341"/>
      <c r="P395" s="336"/>
      <c r="Q395" s="341" t="str">
        <f t="array" ref="Q395">if(V395="","",XLOOKUP(V395,Master[Company],Master[Terms],"NA",0,1))</f>
        <v/>
      </c>
      <c r="R395" s="341" t="str">
        <f t="shared" si="9"/>
        <v/>
      </c>
      <c r="S395" s="341" t="str">
        <f t="array" ref="S395">if(V395="","",XLOOKUP(V395,Master[Company],Master[Group],"NA",0,1))</f>
        <v/>
      </c>
      <c r="T395" s="341" t="str">
        <f t="array" ref="T395">if(V395="","",XLOOKUP(V395,Master[Company],Master[Loading Location],"NA",0,1))</f>
        <v/>
      </c>
      <c r="U395" s="341" t="str">
        <f t="array" ref="U395">if(V395="","",XLOOKUP(V395,Master[Company],Master[Acronym],"NA",0,1))</f>
        <v/>
      </c>
      <c r="V395" s="336"/>
      <c r="W395" s="395"/>
      <c r="X395" s="395"/>
      <c r="Y395" s="336" t="str">
        <f t="shared" si="10"/>
        <v/>
      </c>
      <c r="Z395" s="341" t="str">
        <f t="shared" si="11"/>
        <v/>
      </c>
      <c r="AA395" s="336"/>
      <c r="AB395" s="341"/>
      <c r="AC395" s="341"/>
      <c r="AD395" s="394"/>
      <c r="AE395" s="396"/>
      <c r="AF395" s="396"/>
      <c r="AG395" s="396"/>
      <c r="AH395" s="396"/>
      <c r="AI395" s="396"/>
      <c r="AJ395" s="396"/>
      <c r="AK395" s="396"/>
      <c r="AL395" s="397"/>
      <c r="AM395" s="398"/>
      <c r="AN395" s="398"/>
      <c r="AO395" s="398"/>
      <c r="AP395" s="398"/>
      <c r="AQ395" s="398"/>
      <c r="AR395" s="398"/>
      <c r="AS395" s="398"/>
      <c r="AT395" s="398"/>
      <c r="AU395" s="394"/>
      <c r="AV395" s="399"/>
      <c r="AW395" s="306"/>
      <c r="AX395" s="394"/>
      <c r="AY395" s="400"/>
      <c r="AZ395" s="336"/>
      <c r="BA395" s="336"/>
      <c r="BB395" s="336"/>
      <c r="BC395" s="336"/>
      <c r="BD395" s="336"/>
      <c r="BE395" s="401"/>
      <c r="BF395" s="341"/>
      <c r="BG395" s="341"/>
      <c r="BH395" s="402"/>
      <c r="BI395" s="403"/>
      <c r="BJ395" s="404"/>
      <c r="BK395" s="405"/>
      <c r="BL395" s="405"/>
      <c r="BM395" s="405"/>
      <c r="BN395" s="406"/>
    </row>
    <row r="396" ht="18.75" customHeight="1">
      <c r="A396" s="390" t="str">
        <f t="shared" si="3"/>
        <v/>
      </c>
      <c r="B396" s="391"/>
      <c r="C396" s="337"/>
      <c r="D396" s="337"/>
      <c r="E396" s="338" t="str">
        <f t="shared" si="8"/>
        <v/>
      </c>
      <c r="F396" s="392"/>
      <c r="G396" s="393"/>
      <c r="H396" s="341" t="str">
        <f t="array" ref="H396">IF(D396="","",XLOOKUP(D396,'Master Data'!K:K,'Master Data'!N:N,"Input in Master Data",0,1))</f>
        <v/>
      </c>
      <c r="I396" s="341" t="str">
        <f t="array" ref="I396">IF(D396="","",XLOOKUP(D396,'Master Data'!K:K,'Master Data'!O:O,"Input in Master Data",0,1))</f>
        <v/>
      </c>
      <c r="J396" s="341" t="str">
        <f t="array" ref="J396">if(V396="","",XLOOKUP(V396,Master[Company],Master[Blow],"Unknown",0,1))</f>
        <v/>
      </c>
      <c r="K396" s="341" t="str">
        <f t="array" ref="K396">if(V396="","",XLOOKUP(V396,Master[Company],Master[Pigging],"Unknown",0,1))</f>
        <v/>
      </c>
      <c r="L396" s="341" t="str">
        <f t="array" ref="L396">if(V396="","",XLOOKUP(V396,Master[Company],Master[Load Method],"Unknown",0,1))</f>
        <v/>
      </c>
      <c r="M396" s="341" t="str">
        <f t="array" ref="M396">if(V396="","",XLOOKUP(V396,Master[Company],Master[Line Distance],"Unknown",0,1))</f>
        <v/>
      </c>
      <c r="N396" s="394"/>
      <c r="O396" s="341"/>
      <c r="P396" s="336"/>
      <c r="Q396" s="341" t="str">
        <f t="array" ref="Q396">if(V396="","",XLOOKUP(V396,Master[Company],Master[Terms],"NA",0,1))</f>
        <v/>
      </c>
      <c r="R396" s="341" t="str">
        <f t="shared" si="9"/>
        <v/>
      </c>
      <c r="S396" s="341" t="str">
        <f t="array" ref="S396">if(V396="","",XLOOKUP(V396,Master[Company],Master[Group],"NA",0,1))</f>
        <v/>
      </c>
      <c r="T396" s="341" t="str">
        <f t="array" ref="T396">if(V396="","",XLOOKUP(V396,Master[Company],Master[Loading Location],"NA",0,1))</f>
        <v/>
      </c>
      <c r="U396" s="341" t="str">
        <f t="array" ref="U396">if(V396="","",XLOOKUP(V396,Master[Company],Master[Acronym],"NA",0,1))</f>
        <v/>
      </c>
      <c r="V396" s="336"/>
      <c r="W396" s="395"/>
      <c r="X396" s="395"/>
      <c r="Y396" s="336" t="str">
        <f t="shared" si="10"/>
        <v/>
      </c>
      <c r="Z396" s="341" t="str">
        <f t="shared" si="11"/>
        <v/>
      </c>
      <c r="AA396" s="336"/>
      <c r="AB396" s="341"/>
      <c r="AC396" s="341"/>
      <c r="AD396" s="394"/>
      <c r="AE396" s="396"/>
      <c r="AF396" s="396"/>
      <c r="AG396" s="396"/>
      <c r="AH396" s="396"/>
      <c r="AI396" s="396"/>
      <c r="AJ396" s="396"/>
      <c r="AK396" s="396"/>
      <c r="AL396" s="397"/>
      <c r="AM396" s="398"/>
      <c r="AN396" s="398"/>
      <c r="AO396" s="398"/>
      <c r="AP396" s="398"/>
      <c r="AQ396" s="398"/>
      <c r="AR396" s="398"/>
      <c r="AS396" s="398"/>
      <c r="AT396" s="398"/>
      <c r="AU396" s="394"/>
      <c r="AV396" s="399"/>
      <c r="AW396" s="306"/>
      <c r="AX396" s="394"/>
      <c r="AY396" s="400"/>
      <c r="AZ396" s="336"/>
      <c r="BA396" s="336"/>
      <c r="BB396" s="336"/>
      <c r="BC396" s="336"/>
      <c r="BD396" s="336"/>
      <c r="BE396" s="401"/>
      <c r="BF396" s="341"/>
      <c r="BG396" s="341"/>
      <c r="BH396" s="402"/>
      <c r="BI396" s="403"/>
      <c r="BJ396" s="404"/>
      <c r="BK396" s="405"/>
      <c r="BL396" s="405"/>
      <c r="BM396" s="405"/>
      <c r="BN396" s="406"/>
    </row>
    <row r="397" ht="18.75" customHeight="1">
      <c r="A397" s="390" t="str">
        <f t="shared" si="3"/>
        <v/>
      </c>
      <c r="B397" s="391"/>
      <c r="C397" s="337"/>
      <c r="D397" s="337"/>
      <c r="E397" s="338" t="str">
        <f t="shared" si="8"/>
        <v/>
      </c>
      <c r="F397" s="392"/>
      <c r="G397" s="393"/>
      <c r="H397" s="341" t="str">
        <f t="array" ref="H397">IF(D397="","",XLOOKUP(D397,'Master Data'!K:K,'Master Data'!N:N,"Input in Master Data",0,1))</f>
        <v/>
      </c>
      <c r="I397" s="341" t="str">
        <f t="array" ref="I397">IF(D397="","",XLOOKUP(D397,'Master Data'!K:K,'Master Data'!O:O,"Input in Master Data",0,1))</f>
        <v/>
      </c>
      <c r="J397" s="341" t="str">
        <f t="array" ref="J397">if(V397="","",XLOOKUP(V397,Master[Company],Master[Blow],"Unknown",0,1))</f>
        <v/>
      </c>
      <c r="K397" s="341" t="str">
        <f t="array" ref="K397">if(V397="","",XLOOKUP(V397,Master[Company],Master[Pigging],"Unknown",0,1))</f>
        <v/>
      </c>
      <c r="L397" s="341" t="str">
        <f t="array" ref="L397">if(V397="","",XLOOKUP(V397,Master[Company],Master[Load Method],"Unknown",0,1))</f>
        <v/>
      </c>
      <c r="M397" s="341" t="str">
        <f t="array" ref="M397">if(V397="","",XLOOKUP(V397,Master[Company],Master[Line Distance],"Unknown",0,1))</f>
        <v/>
      </c>
      <c r="N397" s="394"/>
      <c r="O397" s="341"/>
      <c r="P397" s="336"/>
      <c r="Q397" s="341" t="str">
        <f t="array" ref="Q397">if(V397="","",XLOOKUP(V397,Master[Company],Master[Terms],"NA",0,1))</f>
        <v/>
      </c>
      <c r="R397" s="341" t="str">
        <f t="shared" si="9"/>
        <v/>
      </c>
      <c r="S397" s="341" t="str">
        <f t="array" ref="S397">if(V397="","",XLOOKUP(V397,Master[Company],Master[Group],"NA",0,1))</f>
        <v/>
      </c>
      <c r="T397" s="341" t="str">
        <f t="array" ref="T397">if(V397="","",XLOOKUP(V397,Master[Company],Master[Loading Location],"NA",0,1))</f>
        <v/>
      </c>
      <c r="U397" s="341" t="str">
        <f t="array" ref="U397">if(V397="","",XLOOKUP(V397,Master[Company],Master[Acronym],"NA",0,1))</f>
        <v/>
      </c>
      <c r="V397" s="336"/>
      <c r="W397" s="395"/>
      <c r="X397" s="395"/>
      <c r="Y397" s="336" t="str">
        <f t="shared" si="10"/>
        <v/>
      </c>
      <c r="Z397" s="341" t="str">
        <f t="shared" si="11"/>
        <v/>
      </c>
      <c r="AA397" s="336"/>
      <c r="AB397" s="341"/>
      <c r="AC397" s="341"/>
      <c r="AD397" s="394"/>
      <c r="AE397" s="396"/>
      <c r="AF397" s="396"/>
      <c r="AG397" s="396"/>
      <c r="AH397" s="396"/>
      <c r="AI397" s="396"/>
      <c r="AJ397" s="396"/>
      <c r="AK397" s="396"/>
      <c r="AL397" s="397"/>
      <c r="AM397" s="398"/>
      <c r="AN397" s="398"/>
      <c r="AO397" s="398"/>
      <c r="AP397" s="398"/>
      <c r="AQ397" s="398"/>
      <c r="AR397" s="398"/>
      <c r="AS397" s="398"/>
      <c r="AT397" s="398"/>
      <c r="AU397" s="394"/>
      <c r="AV397" s="399"/>
      <c r="AW397" s="306"/>
      <c r="AX397" s="394"/>
      <c r="AY397" s="400"/>
      <c r="AZ397" s="336"/>
      <c r="BA397" s="336"/>
      <c r="BB397" s="336"/>
      <c r="BC397" s="336"/>
      <c r="BD397" s="336"/>
      <c r="BE397" s="401"/>
      <c r="BF397" s="341"/>
      <c r="BG397" s="341"/>
      <c r="BH397" s="402"/>
      <c r="BI397" s="403"/>
      <c r="BJ397" s="404"/>
      <c r="BK397" s="405"/>
      <c r="BL397" s="405"/>
      <c r="BM397" s="405"/>
      <c r="BN397" s="406"/>
    </row>
    <row r="398" ht="18.75" customHeight="1">
      <c r="A398" s="390" t="str">
        <f t="shared" si="3"/>
        <v/>
      </c>
      <c r="B398" s="391"/>
      <c r="C398" s="337"/>
      <c r="D398" s="337"/>
      <c r="E398" s="338" t="str">
        <f t="shared" si="8"/>
        <v/>
      </c>
      <c r="F398" s="392"/>
      <c r="G398" s="393"/>
      <c r="H398" s="341" t="str">
        <f t="array" ref="H398">IF(D398="","",XLOOKUP(D398,'Master Data'!K:K,'Master Data'!N:N,"Input in Master Data",0,1))</f>
        <v/>
      </c>
      <c r="I398" s="341" t="str">
        <f t="array" ref="I398">IF(D398="","",XLOOKUP(D398,'Master Data'!K:K,'Master Data'!O:O,"Input in Master Data",0,1))</f>
        <v/>
      </c>
      <c r="J398" s="341" t="str">
        <f t="array" ref="J398">if(V398="","",XLOOKUP(V398,Master[Company],Master[Blow],"Unknown",0,1))</f>
        <v/>
      </c>
      <c r="K398" s="341" t="str">
        <f t="array" ref="K398">if(V398="","",XLOOKUP(V398,Master[Company],Master[Pigging],"Unknown",0,1))</f>
        <v/>
      </c>
      <c r="L398" s="341" t="str">
        <f t="array" ref="L398">if(V398="","",XLOOKUP(V398,Master[Company],Master[Load Method],"Unknown",0,1))</f>
        <v/>
      </c>
      <c r="M398" s="341" t="str">
        <f t="array" ref="M398">if(V398="","",XLOOKUP(V398,Master[Company],Master[Line Distance],"Unknown",0,1))</f>
        <v/>
      </c>
      <c r="N398" s="394"/>
      <c r="O398" s="341"/>
      <c r="P398" s="336"/>
      <c r="Q398" s="341" t="str">
        <f t="array" ref="Q398">if(V398="","",XLOOKUP(V398,Master[Company],Master[Terms],"NA",0,1))</f>
        <v/>
      </c>
      <c r="R398" s="341" t="str">
        <f t="shared" si="9"/>
        <v/>
      </c>
      <c r="S398" s="341" t="str">
        <f t="array" ref="S398">if(V398="","",XLOOKUP(V398,Master[Company],Master[Group],"NA",0,1))</f>
        <v/>
      </c>
      <c r="T398" s="341" t="str">
        <f t="array" ref="T398">if(V398="","",XLOOKUP(V398,Master[Company],Master[Loading Location],"NA",0,1))</f>
        <v/>
      </c>
      <c r="U398" s="341" t="str">
        <f t="array" ref="U398">if(V398="","",XLOOKUP(V398,Master[Company],Master[Acronym],"NA",0,1))</f>
        <v/>
      </c>
      <c r="V398" s="336"/>
      <c r="W398" s="395"/>
      <c r="X398" s="395"/>
      <c r="Y398" s="336" t="str">
        <f t="shared" si="10"/>
        <v/>
      </c>
      <c r="Z398" s="341" t="str">
        <f t="shared" si="11"/>
        <v/>
      </c>
      <c r="AA398" s="336"/>
      <c r="AB398" s="341"/>
      <c r="AC398" s="341"/>
      <c r="AD398" s="394"/>
      <c r="AE398" s="396"/>
      <c r="AF398" s="396"/>
      <c r="AG398" s="396"/>
      <c r="AH398" s="396"/>
      <c r="AI398" s="396"/>
      <c r="AJ398" s="396"/>
      <c r="AK398" s="396"/>
      <c r="AL398" s="397"/>
      <c r="AM398" s="398"/>
      <c r="AN398" s="398"/>
      <c r="AO398" s="398"/>
      <c r="AP398" s="398"/>
      <c r="AQ398" s="398"/>
      <c r="AR398" s="398"/>
      <c r="AS398" s="398"/>
      <c r="AT398" s="398"/>
      <c r="AU398" s="394"/>
      <c r="AV398" s="399"/>
      <c r="AW398" s="306"/>
      <c r="AX398" s="394"/>
      <c r="AY398" s="400"/>
      <c r="AZ398" s="336"/>
      <c r="BA398" s="336"/>
      <c r="BB398" s="336"/>
      <c r="BC398" s="336"/>
      <c r="BD398" s="336"/>
      <c r="BE398" s="401"/>
      <c r="BF398" s="341"/>
      <c r="BG398" s="341"/>
      <c r="BH398" s="402"/>
      <c r="BI398" s="403"/>
      <c r="BJ398" s="404"/>
      <c r="BK398" s="405"/>
      <c r="BL398" s="405"/>
      <c r="BM398" s="405"/>
      <c r="BN398" s="406"/>
    </row>
    <row r="399" ht="18.75" customHeight="1">
      <c r="A399" s="390" t="str">
        <f t="shared" si="3"/>
        <v/>
      </c>
      <c r="B399" s="391"/>
      <c r="C399" s="337"/>
      <c r="D399" s="337"/>
      <c r="E399" s="338" t="str">
        <f t="shared" si="8"/>
        <v/>
      </c>
      <c r="F399" s="392"/>
      <c r="G399" s="393"/>
      <c r="H399" s="341" t="str">
        <f t="array" ref="H399">IF(D399="","",XLOOKUP(D399,'Master Data'!K:K,'Master Data'!N:N,"Input in Master Data",0,1))</f>
        <v/>
      </c>
      <c r="I399" s="341" t="str">
        <f t="array" ref="I399">IF(D399="","",XLOOKUP(D399,'Master Data'!K:K,'Master Data'!O:O,"Input in Master Data",0,1))</f>
        <v/>
      </c>
      <c r="J399" s="341" t="str">
        <f t="array" ref="J399">if(V399="","",XLOOKUP(V399,Master[Company],Master[Blow],"Unknown",0,1))</f>
        <v/>
      </c>
      <c r="K399" s="341" t="str">
        <f t="array" ref="K399">if(V399="","",XLOOKUP(V399,Master[Company],Master[Pigging],"Unknown",0,1))</f>
        <v/>
      </c>
      <c r="L399" s="341" t="str">
        <f t="array" ref="L399">if(V399="","",XLOOKUP(V399,Master[Company],Master[Load Method],"Unknown",0,1))</f>
        <v/>
      </c>
      <c r="M399" s="341" t="str">
        <f t="array" ref="M399">if(V399="","",XLOOKUP(V399,Master[Company],Master[Line Distance],"Unknown",0,1))</f>
        <v/>
      </c>
      <c r="N399" s="394"/>
      <c r="O399" s="341"/>
      <c r="P399" s="336"/>
      <c r="Q399" s="341" t="str">
        <f t="array" ref="Q399">if(V399="","",XLOOKUP(V399,Master[Company],Master[Terms],"NA",0,1))</f>
        <v/>
      </c>
      <c r="R399" s="341" t="str">
        <f t="shared" si="9"/>
        <v/>
      </c>
      <c r="S399" s="341" t="str">
        <f t="array" ref="S399">if(V399="","",XLOOKUP(V399,Master[Company],Master[Group],"NA",0,1))</f>
        <v/>
      </c>
      <c r="T399" s="341" t="str">
        <f t="array" ref="T399">if(V399="","",XLOOKUP(V399,Master[Company],Master[Loading Location],"NA",0,1))</f>
        <v/>
      </c>
      <c r="U399" s="341" t="str">
        <f t="array" ref="U399">if(V399="","",XLOOKUP(V399,Master[Company],Master[Acronym],"NA",0,1))</f>
        <v/>
      </c>
      <c r="V399" s="336"/>
      <c r="W399" s="395"/>
      <c r="X399" s="395"/>
      <c r="Y399" s="336" t="str">
        <f t="shared" si="10"/>
        <v/>
      </c>
      <c r="Z399" s="341" t="str">
        <f t="shared" si="11"/>
        <v/>
      </c>
      <c r="AA399" s="336"/>
      <c r="AB399" s="341"/>
      <c r="AC399" s="341"/>
      <c r="AD399" s="394"/>
      <c r="AE399" s="396"/>
      <c r="AF399" s="396"/>
      <c r="AG399" s="396"/>
      <c r="AH399" s="396"/>
      <c r="AI399" s="396"/>
      <c r="AJ399" s="396"/>
      <c r="AK399" s="396"/>
      <c r="AL399" s="397"/>
      <c r="AM399" s="398"/>
      <c r="AN399" s="398"/>
      <c r="AO399" s="398"/>
      <c r="AP399" s="398"/>
      <c r="AQ399" s="398"/>
      <c r="AR399" s="398"/>
      <c r="AS399" s="398"/>
      <c r="AT399" s="398"/>
      <c r="AU399" s="394"/>
      <c r="AV399" s="399"/>
      <c r="AW399" s="306"/>
      <c r="AX399" s="394"/>
      <c r="AY399" s="400"/>
      <c r="AZ399" s="336"/>
      <c r="BA399" s="336"/>
      <c r="BB399" s="336"/>
      <c r="BC399" s="336"/>
      <c r="BD399" s="336"/>
      <c r="BE399" s="401"/>
      <c r="BF399" s="341"/>
      <c r="BG399" s="341"/>
      <c r="BH399" s="402"/>
      <c r="BI399" s="403"/>
      <c r="BJ399" s="404"/>
      <c r="BK399" s="405"/>
      <c r="BL399" s="405"/>
      <c r="BM399" s="405"/>
      <c r="BN399" s="406"/>
    </row>
    <row r="400" ht="18.75" customHeight="1">
      <c r="A400" s="390" t="str">
        <f t="shared" si="3"/>
        <v/>
      </c>
      <c r="B400" s="391"/>
      <c r="C400" s="337"/>
      <c r="D400" s="337"/>
      <c r="E400" s="338" t="str">
        <f t="shared" si="8"/>
        <v/>
      </c>
      <c r="F400" s="392"/>
      <c r="G400" s="393"/>
      <c r="H400" s="341" t="str">
        <f t="array" ref="H400">IF(D400="","",XLOOKUP(D400,'Master Data'!K:K,'Master Data'!N:N,"Input in Master Data",0,1))</f>
        <v/>
      </c>
      <c r="I400" s="341" t="str">
        <f t="array" ref="I400">IF(D400="","",XLOOKUP(D400,'Master Data'!K:K,'Master Data'!O:O,"Input in Master Data",0,1))</f>
        <v/>
      </c>
      <c r="J400" s="341" t="str">
        <f t="array" ref="J400">if(V400="","",XLOOKUP(V400,Master[Company],Master[Blow],"Unknown",0,1))</f>
        <v/>
      </c>
      <c r="K400" s="341" t="str">
        <f t="array" ref="K400">if(V400="","",XLOOKUP(V400,Master[Company],Master[Pigging],"Unknown",0,1))</f>
        <v/>
      </c>
      <c r="L400" s="341" t="str">
        <f t="array" ref="L400">if(V400="","",XLOOKUP(V400,Master[Company],Master[Load Method],"Unknown",0,1))</f>
        <v/>
      </c>
      <c r="M400" s="341" t="str">
        <f t="array" ref="M400">if(V400="","",XLOOKUP(V400,Master[Company],Master[Line Distance],"Unknown",0,1))</f>
        <v/>
      </c>
      <c r="N400" s="394"/>
      <c r="O400" s="341"/>
      <c r="P400" s="336"/>
      <c r="Q400" s="341" t="str">
        <f t="array" ref="Q400">if(V400="","",XLOOKUP(V400,Master[Company],Master[Terms],"NA",0,1))</f>
        <v/>
      </c>
      <c r="R400" s="341" t="str">
        <f t="shared" si="9"/>
        <v/>
      </c>
      <c r="S400" s="341" t="str">
        <f t="array" ref="S400">if(V400="","",XLOOKUP(V400,Master[Company],Master[Group],"NA",0,1))</f>
        <v/>
      </c>
      <c r="T400" s="341" t="str">
        <f t="array" ref="T400">if(V400="","",XLOOKUP(V400,Master[Company],Master[Loading Location],"NA",0,1))</f>
        <v/>
      </c>
      <c r="U400" s="341" t="str">
        <f t="array" ref="U400">if(V400="","",XLOOKUP(V400,Master[Company],Master[Acronym],"NA",0,1))</f>
        <v/>
      </c>
      <c r="V400" s="336"/>
      <c r="W400" s="395"/>
      <c r="X400" s="395"/>
      <c r="Y400" s="336" t="str">
        <f t="shared" si="10"/>
        <v/>
      </c>
      <c r="Z400" s="341" t="str">
        <f t="shared" si="11"/>
        <v/>
      </c>
      <c r="AA400" s="336"/>
      <c r="AB400" s="341"/>
      <c r="AC400" s="341"/>
      <c r="AD400" s="394"/>
      <c r="AE400" s="396"/>
      <c r="AF400" s="396"/>
      <c r="AG400" s="396"/>
      <c r="AH400" s="396"/>
      <c r="AI400" s="396"/>
      <c r="AJ400" s="396"/>
      <c r="AK400" s="396"/>
      <c r="AL400" s="397"/>
      <c r="AM400" s="398"/>
      <c r="AN400" s="398"/>
      <c r="AO400" s="398"/>
      <c r="AP400" s="398"/>
      <c r="AQ400" s="398"/>
      <c r="AR400" s="398"/>
      <c r="AS400" s="398"/>
      <c r="AT400" s="398"/>
      <c r="AU400" s="394"/>
      <c r="AV400" s="399"/>
      <c r="AW400" s="306"/>
      <c r="AX400" s="394"/>
      <c r="AY400" s="400"/>
      <c r="AZ400" s="336"/>
      <c r="BA400" s="336"/>
      <c r="BB400" s="336"/>
      <c r="BC400" s="336"/>
      <c r="BD400" s="336"/>
      <c r="BE400" s="401"/>
      <c r="BF400" s="341"/>
      <c r="BG400" s="341"/>
      <c r="BH400" s="402"/>
      <c r="BI400" s="403"/>
      <c r="BJ400" s="404"/>
      <c r="BK400" s="405"/>
      <c r="BL400" s="405"/>
      <c r="BM400" s="405"/>
      <c r="BN400" s="406"/>
    </row>
    <row r="401" ht="18.75" customHeight="1">
      <c r="A401" s="390" t="str">
        <f t="shared" si="3"/>
        <v/>
      </c>
      <c r="B401" s="391"/>
      <c r="C401" s="337"/>
      <c r="D401" s="337"/>
      <c r="E401" s="338" t="str">
        <f t="shared" si="8"/>
        <v/>
      </c>
      <c r="F401" s="392"/>
      <c r="G401" s="393"/>
      <c r="H401" s="341" t="str">
        <f t="array" ref="H401">IF(D401="","",XLOOKUP(D401,'Master Data'!K:K,'Master Data'!N:N,"Input in Master Data",0,1))</f>
        <v/>
      </c>
      <c r="I401" s="341" t="str">
        <f t="array" ref="I401">IF(D401="","",XLOOKUP(D401,'Master Data'!K:K,'Master Data'!O:O,"Input in Master Data",0,1))</f>
        <v/>
      </c>
      <c r="J401" s="341" t="str">
        <f t="array" ref="J401">if(V401="","",XLOOKUP(V401,Master[Company],Master[Blow],"Unknown",0,1))</f>
        <v/>
      </c>
      <c r="K401" s="341" t="str">
        <f t="array" ref="K401">if(V401="","",XLOOKUP(V401,Master[Company],Master[Pigging],"Unknown",0,1))</f>
        <v/>
      </c>
      <c r="L401" s="341" t="str">
        <f t="array" ref="L401">if(V401="","",XLOOKUP(V401,Master[Company],Master[Load Method],"Unknown",0,1))</f>
        <v/>
      </c>
      <c r="M401" s="341" t="str">
        <f t="array" ref="M401">if(V401="","",XLOOKUP(V401,Master[Company],Master[Line Distance],"Unknown",0,1))</f>
        <v/>
      </c>
      <c r="N401" s="394"/>
      <c r="O401" s="341"/>
      <c r="P401" s="336"/>
      <c r="Q401" s="341" t="str">
        <f t="array" ref="Q401">if(V401="","",XLOOKUP(V401,Master[Company],Master[Terms],"NA",0,1))</f>
        <v/>
      </c>
      <c r="R401" s="341" t="str">
        <f t="shared" si="9"/>
        <v/>
      </c>
      <c r="S401" s="341" t="str">
        <f t="array" ref="S401">if(V401="","",XLOOKUP(V401,Master[Company],Master[Group],"NA",0,1))</f>
        <v/>
      </c>
      <c r="T401" s="341" t="str">
        <f t="array" ref="T401">if(V401="","",XLOOKUP(V401,Master[Company],Master[Loading Location],"NA",0,1))</f>
        <v/>
      </c>
      <c r="U401" s="341" t="str">
        <f t="array" ref="U401">if(V401="","",XLOOKUP(V401,Master[Company],Master[Acronym],"NA",0,1))</f>
        <v/>
      </c>
      <c r="V401" s="336"/>
      <c r="W401" s="395"/>
      <c r="X401" s="395"/>
      <c r="Y401" s="336" t="str">
        <f t="shared" si="10"/>
        <v/>
      </c>
      <c r="Z401" s="341" t="str">
        <f t="shared" si="11"/>
        <v/>
      </c>
      <c r="AA401" s="336"/>
      <c r="AB401" s="341"/>
      <c r="AC401" s="341"/>
      <c r="AD401" s="394"/>
      <c r="AE401" s="396"/>
      <c r="AF401" s="396"/>
      <c r="AG401" s="396"/>
      <c r="AH401" s="396"/>
      <c r="AI401" s="396"/>
      <c r="AJ401" s="396"/>
      <c r="AK401" s="396"/>
      <c r="AL401" s="397"/>
      <c r="AM401" s="398"/>
      <c r="AN401" s="398"/>
      <c r="AO401" s="398"/>
      <c r="AP401" s="398"/>
      <c r="AQ401" s="398"/>
      <c r="AR401" s="398"/>
      <c r="AS401" s="398"/>
      <c r="AT401" s="398"/>
      <c r="AU401" s="394"/>
      <c r="AV401" s="399"/>
      <c r="AW401" s="306"/>
      <c r="AX401" s="394"/>
      <c r="AY401" s="400"/>
      <c r="AZ401" s="336"/>
      <c r="BA401" s="336"/>
      <c r="BB401" s="336"/>
      <c r="BC401" s="336"/>
      <c r="BD401" s="336"/>
      <c r="BE401" s="401"/>
      <c r="BF401" s="341"/>
      <c r="BG401" s="341"/>
      <c r="BH401" s="402"/>
      <c r="BI401" s="403"/>
      <c r="BJ401" s="404"/>
      <c r="BK401" s="405"/>
      <c r="BL401" s="405"/>
      <c r="BM401" s="405"/>
      <c r="BN401" s="406"/>
    </row>
    <row r="402" ht="18.75" customHeight="1">
      <c r="A402" s="390" t="str">
        <f t="shared" si="3"/>
        <v/>
      </c>
      <c r="B402" s="391"/>
      <c r="C402" s="337"/>
      <c r="D402" s="337"/>
      <c r="E402" s="338" t="str">
        <f t="shared" si="8"/>
        <v/>
      </c>
      <c r="F402" s="392"/>
      <c r="G402" s="393"/>
      <c r="H402" s="341" t="str">
        <f t="array" ref="H402">IF(D402="","",XLOOKUP(D402,'Master Data'!K:K,'Master Data'!N:N,"Input in Master Data",0,1))</f>
        <v/>
      </c>
      <c r="I402" s="341" t="str">
        <f t="array" ref="I402">IF(D402="","",XLOOKUP(D402,'Master Data'!K:K,'Master Data'!O:O,"Input in Master Data",0,1))</f>
        <v/>
      </c>
      <c r="J402" s="341" t="str">
        <f t="array" ref="J402">if(V402="","",XLOOKUP(V402,Master[Company],Master[Blow],"Unknown",0,1))</f>
        <v/>
      </c>
      <c r="K402" s="341" t="str">
        <f t="array" ref="K402">if(V402="","",XLOOKUP(V402,Master[Company],Master[Pigging],"Unknown",0,1))</f>
        <v/>
      </c>
      <c r="L402" s="341" t="str">
        <f t="array" ref="L402">if(V402="","",XLOOKUP(V402,Master[Company],Master[Load Method],"Unknown",0,1))</f>
        <v/>
      </c>
      <c r="M402" s="341" t="str">
        <f t="array" ref="M402">if(V402="","",XLOOKUP(V402,Master[Company],Master[Line Distance],"Unknown",0,1))</f>
        <v/>
      </c>
      <c r="N402" s="394"/>
      <c r="O402" s="341"/>
      <c r="P402" s="336"/>
      <c r="Q402" s="341" t="str">
        <f t="array" ref="Q402">if(V402="","",XLOOKUP(V402,Master[Company],Master[Terms],"NA",0,1))</f>
        <v/>
      </c>
      <c r="R402" s="341" t="str">
        <f t="shared" si="9"/>
        <v/>
      </c>
      <c r="S402" s="341" t="str">
        <f t="array" ref="S402">if(V402="","",XLOOKUP(V402,Master[Company],Master[Group],"NA",0,1))</f>
        <v/>
      </c>
      <c r="T402" s="341" t="str">
        <f t="array" ref="T402">if(V402="","",XLOOKUP(V402,Master[Company],Master[Loading Location],"NA",0,1))</f>
        <v/>
      </c>
      <c r="U402" s="341" t="str">
        <f t="array" ref="U402">if(V402="","",XLOOKUP(V402,Master[Company],Master[Acronym],"NA",0,1))</f>
        <v/>
      </c>
      <c r="V402" s="336"/>
      <c r="W402" s="395"/>
      <c r="X402" s="395"/>
      <c r="Y402" s="336" t="str">
        <f t="shared" si="10"/>
        <v/>
      </c>
      <c r="Z402" s="341" t="str">
        <f t="shared" si="11"/>
        <v/>
      </c>
      <c r="AA402" s="336"/>
      <c r="AB402" s="341"/>
      <c r="AC402" s="341"/>
      <c r="AD402" s="394"/>
      <c r="AE402" s="396"/>
      <c r="AF402" s="396"/>
      <c r="AG402" s="396"/>
      <c r="AH402" s="396"/>
      <c r="AI402" s="396"/>
      <c r="AJ402" s="396"/>
      <c r="AK402" s="396"/>
      <c r="AL402" s="397"/>
      <c r="AM402" s="398"/>
      <c r="AN402" s="398"/>
      <c r="AO402" s="398"/>
      <c r="AP402" s="398"/>
      <c r="AQ402" s="398"/>
      <c r="AR402" s="398"/>
      <c r="AS402" s="398"/>
      <c r="AT402" s="398"/>
      <c r="AU402" s="394"/>
      <c r="AV402" s="399"/>
      <c r="AW402" s="306"/>
      <c r="AX402" s="394"/>
      <c r="AY402" s="400"/>
      <c r="AZ402" s="336"/>
      <c r="BA402" s="336"/>
      <c r="BB402" s="336"/>
      <c r="BC402" s="336"/>
      <c r="BD402" s="336"/>
      <c r="BE402" s="401"/>
      <c r="BF402" s="341"/>
      <c r="BG402" s="341"/>
      <c r="BH402" s="402"/>
      <c r="BI402" s="403"/>
      <c r="BJ402" s="404"/>
      <c r="BK402" s="405"/>
      <c r="BL402" s="405"/>
      <c r="BM402" s="405"/>
      <c r="BN402" s="406"/>
    </row>
    <row r="403" ht="18.75" customHeight="1">
      <c r="A403" s="390" t="str">
        <f t="shared" si="3"/>
        <v/>
      </c>
      <c r="B403" s="391"/>
      <c r="C403" s="337"/>
      <c r="D403" s="337"/>
      <c r="E403" s="338" t="str">
        <f t="shared" si="8"/>
        <v/>
      </c>
      <c r="F403" s="392"/>
      <c r="G403" s="393"/>
      <c r="H403" s="341" t="str">
        <f t="array" ref="H403">IF(D403="","",XLOOKUP(D403,'Master Data'!K:K,'Master Data'!N:N,"Input in Master Data",0,1))</f>
        <v/>
      </c>
      <c r="I403" s="341" t="str">
        <f t="array" ref="I403">IF(D403="","",XLOOKUP(D403,'Master Data'!K:K,'Master Data'!O:O,"Input in Master Data",0,1))</f>
        <v/>
      </c>
      <c r="J403" s="341" t="str">
        <f t="array" ref="J403">if(V403="","",XLOOKUP(V403,Master[Company],Master[Blow],"Unknown",0,1))</f>
        <v/>
      </c>
      <c r="K403" s="341" t="str">
        <f t="array" ref="K403">if(V403="","",XLOOKUP(V403,Master[Company],Master[Pigging],"Unknown",0,1))</f>
        <v/>
      </c>
      <c r="L403" s="341" t="str">
        <f t="array" ref="L403">if(V403="","",XLOOKUP(V403,Master[Company],Master[Load Method],"Unknown",0,1))</f>
        <v/>
      </c>
      <c r="M403" s="341" t="str">
        <f t="array" ref="M403">if(V403="","",XLOOKUP(V403,Master[Company],Master[Line Distance],"Unknown",0,1))</f>
        <v/>
      </c>
      <c r="N403" s="394"/>
      <c r="O403" s="341"/>
      <c r="P403" s="336"/>
      <c r="Q403" s="341" t="str">
        <f t="array" ref="Q403">if(V403="","",XLOOKUP(V403,Master[Company],Master[Terms],"NA",0,1))</f>
        <v/>
      </c>
      <c r="R403" s="341" t="str">
        <f t="shared" si="9"/>
        <v/>
      </c>
      <c r="S403" s="341" t="str">
        <f t="array" ref="S403">if(V403="","",XLOOKUP(V403,Master[Company],Master[Group],"NA",0,1))</f>
        <v/>
      </c>
      <c r="T403" s="341" t="str">
        <f t="array" ref="T403">if(V403="","",XLOOKUP(V403,Master[Company],Master[Loading Location],"NA",0,1))</f>
        <v/>
      </c>
      <c r="U403" s="341" t="str">
        <f t="array" ref="U403">if(V403="","",XLOOKUP(V403,Master[Company],Master[Acronym],"NA",0,1))</f>
        <v/>
      </c>
      <c r="V403" s="336"/>
      <c r="W403" s="395"/>
      <c r="X403" s="395"/>
      <c r="Y403" s="336" t="str">
        <f t="shared" si="10"/>
        <v/>
      </c>
      <c r="Z403" s="341" t="str">
        <f t="shared" si="11"/>
        <v/>
      </c>
      <c r="AA403" s="336"/>
      <c r="AB403" s="341"/>
      <c r="AC403" s="341"/>
      <c r="AD403" s="394"/>
      <c r="AE403" s="396"/>
      <c r="AF403" s="396"/>
      <c r="AG403" s="396"/>
      <c r="AH403" s="396"/>
      <c r="AI403" s="396"/>
      <c r="AJ403" s="396"/>
      <c r="AK403" s="396"/>
      <c r="AL403" s="397"/>
      <c r="AM403" s="398"/>
      <c r="AN403" s="398"/>
      <c r="AO403" s="398"/>
      <c r="AP403" s="398"/>
      <c r="AQ403" s="398"/>
      <c r="AR403" s="398"/>
      <c r="AS403" s="398"/>
      <c r="AT403" s="398"/>
      <c r="AU403" s="394"/>
      <c r="AV403" s="399"/>
      <c r="AW403" s="306"/>
      <c r="AX403" s="394"/>
      <c r="AY403" s="400"/>
      <c r="AZ403" s="336"/>
      <c r="BA403" s="336"/>
      <c r="BB403" s="336"/>
      <c r="BC403" s="336"/>
      <c r="BD403" s="336"/>
      <c r="BE403" s="401"/>
      <c r="BF403" s="341"/>
      <c r="BG403" s="341"/>
      <c r="BH403" s="402"/>
      <c r="BI403" s="403"/>
      <c r="BJ403" s="404"/>
      <c r="BK403" s="405"/>
      <c r="BL403" s="405"/>
      <c r="BM403" s="405"/>
      <c r="BN403" s="406"/>
    </row>
    <row r="404" ht="18.75" customHeight="1">
      <c r="A404" s="390" t="str">
        <f t="shared" si="3"/>
        <v/>
      </c>
      <c r="B404" s="391"/>
      <c r="C404" s="337"/>
      <c r="D404" s="337"/>
      <c r="E404" s="338" t="str">
        <f t="shared" si="8"/>
        <v/>
      </c>
      <c r="F404" s="392"/>
      <c r="G404" s="393"/>
      <c r="H404" s="341" t="str">
        <f t="array" ref="H404">IF(D404="","",XLOOKUP(D404,'Master Data'!K:K,'Master Data'!N:N,"Input in Master Data",0,1))</f>
        <v/>
      </c>
      <c r="I404" s="341" t="str">
        <f t="array" ref="I404">IF(D404="","",XLOOKUP(D404,'Master Data'!K:K,'Master Data'!O:O,"Input in Master Data",0,1))</f>
        <v/>
      </c>
      <c r="J404" s="341" t="str">
        <f t="array" ref="J404">if(V404="","",XLOOKUP(V404,Master[Company],Master[Blow],"Unknown",0,1))</f>
        <v/>
      </c>
      <c r="K404" s="341" t="str">
        <f t="array" ref="K404">if(V404="","",XLOOKUP(V404,Master[Company],Master[Pigging],"Unknown",0,1))</f>
        <v/>
      </c>
      <c r="L404" s="341" t="str">
        <f t="array" ref="L404">if(V404="","",XLOOKUP(V404,Master[Company],Master[Load Method],"Unknown",0,1))</f>
        <v/>
      </c>
      <c r="M404" s="341" t="str">
        <f t="array" ref="M404">if(V404="","",XLOOKUP(V404,Master[Company],Master[Line Distance],"Unknown",0,1))</f>
        <v/>
      </c>
      <c r="N404" s="394"/>
      <c r="O404" s="341"/>
      <c r="P404" s="336"/>
      <c r="Q404" s="341" t="str">
        <f t="array" ref="Q404">if(V404="","",XLOOKUP(V404,Master[Company],Master[Terms],"NA",0,1))</f>
        <v/>
      </c>
      <c r="R404" s="341" t="str">
        <f t="shared" si="9"/>
        <v/>
      </c>
      <c r="S404" s="341" t="str">
        <f t="array" ref="S404">if(V404="","",XLOOKUP(V404,Master[Company],Master[Group],"NA",0,1))</f>
        <v/>
      </c>
      <c r="T404" s="341" t="str">
        <f t="array" ref="T404">if(V404="","",XLOOKUP(V404,Master[Company],Master[Loading Location],"NA",0,1))</f>
        <v/>
      </c>
      <c r="U404" s="341" t="str">
        <f t="array" ref="U404">if(V404="","",XLOOKUP(V404,Master[Company],Master[Acronym],"NA",0,1))</f>
        <v/>
      </c>
      <c r="V404" s="336"/>
      <c r="W404" s="395"/>
      <c r="X404" s="395"/>
      <c r="Y404" s="336" t="str">
        <f t="shared" si="10"/>
        <v/>
      </c>
      <c r="Z404" s="341" t="str">
        <f t="shared" si="11"/>
        <v/>
      </c>
      <c r="AA404" s="336"/>
      <c r="AB404" s="341"/>
      <c r="AC404" s="341"/>
      <c r="AD404" s="394"/>
      <c r="AE404" s="396"/>
      <c r="AF404" s="396"/>
      <c r="AG404" s="396"/>
      <c r="AH404" s="396"/>
      <c r="AI404" s="396"/>
      <c r="AJ404" s="396"/>
      <c r="AK404" s="396"/>
      <c r="AL404" s="397"/>
      <c r="AM404" s="398"/>
      <c r="AN404" s="398"/>
      <c r="AO404" s="398"/>
      <c r="AP404" s="398"/>
      <c r="AQ404" s="398"/>
      <c r="AR404" s="398"/>
      <c r="AS404" s="398"/>
      <c r="AT404" s="398"/>
      <c r="AU404" s="394"/>
      <c r="AV404" s="399"/>
      <c r="AW404" s="306"/>
      <c r="AX404" s="394"/>
      <c r="AY404" s="400"/>
      <c r="AZ404" s="336"/>
      <c r="BA404" s="336"/>
      <c r="BB404" s="336"/>
      <c r="BC404" s="336"/>
      <c r="BD404" s="336"/>
      <c r="BE404" s="401"/>
      <c r="BF404" s="341"/>
      <c r="BG404" s="341"/>
      <c r="BH404" s="402"/>
      <c r="BI404" s="403"/>
      <c r="BJ404" s="404"/>
      <c r="BK404" s="405"/>
      <c r="BL404" s="405"/>
      <c r="BM404" s="405"/>
      <c r="BN404" s="406"/>
    </row>
    <row r="405" ht="18.75" customHeight="1">
      <c r="A405" s="390" t="str">
        <f t="shared" si="3"/>
        <v/>
      </c>
      <c r="B405" s="391"/>
      <c r="C405" s="337"/>
      <c r="D405" s="337"/>
      <c r="E405" s="338" t="str">
        <f t="shared" si="8"/>
        <v/>
      </c>
      <c r="F405" s="392"/>
      <c r="G405" s="393"/>
      <c r="H405" s="341" t="str">
        <f t="array" ref="H405">IF(D405="","",XLOOKUP(D405,'Master Data'!K:K,'Master Data'!N:N,"Input in Master Data",0,1))</f>
        <v/>
      </c>
      <c r="I405" s="341" t="str">
        <f t="array" ref="I405">IF(D405="","",XLOOKUP(D405,'Master Data'!K:K,'Master Data'!O:O,"Input in Master Data",0,1))</f>
        <v/>
      </c>
      <c r="J405" s="341" t="str">
        <f t="array" ref="J405">if(V405="","",XLOOKUP(V405,Master[Company],Master[Blow],"Unknown",0,1))</f>
        <v/>
      </c>
      <c r="K405" s="341" t="str">
        <f t="array" ref="K405">if(V405="","",XLOOKUP(V405,Master[Company],Master[Pigging],"Unknown",0,1))</f>
        <v/>
      </c>
      <c r="L405" s="341" t="str">
        <f t="array" ref="L405">if(V405="","",XLOOKUP(V405,Master[Company],Master[Load Method],"Unknown",0,1))</f>
        <v/>
      </c>
      <c r="M405" s="341" t="str">
        <f t="array" ref="M405">if(V405="","",XLOOKUP(V405,Master[Company],Master[Line Distance],"Unknown",0,1))</f>
        <v/>
      </c>
      <c r="N405" s="394"/>
      <c r="O405" s="341"/>
      <c r="P405" s="336"/>
      <c r="Q405" s="341" t="str">
        <f t="array" ref="Q405">if(V405="","",XLOOKUP(V405,Master[Company],Master[Terms],"NA",0,1))</f>
        <v/>
      </c>
      <c r="R405" s="341" t="str">
        <f t="shared" si="9"/>
        <v/>
      </c>
      <c r="S405" s="341" t="str">
        <f t="array" ref="S405">if(V405="","",XLOOKUP(V405,Master[Company],Master[Group],"NA",0,1))</f>
        <v/>
      </c>
      <c r="T405" s="341" t="str">
        <f t="array" ref="T405">if(V405="","",XLOOKUP(V405,Master[Company],Master[Loading Location],"NA",0,1))</f>
        <v/>
      </c>
      <c r="U405" s="341" t="str">
        <f t="array" ref="U405">if(V405="","",XLOOKUP(V405,Master[Company],Master[Acronym],"NA",0,1))</f>
        <v/>
      </c>
      <c r="V405" s="336"/>
      <c r="W405" s="395"/>
      <c r="X405" s="395"/>
      <c r="Y405" s="336" t="str">
        <f t="shared" si="10"/>
        <v/>
      </c>
      <c r="Z405" s="341" t="str">
        <f t="shared" si="11"/>
        <v/>
      </c>
      <c r="AA405" s="336"/>
      <c r="AB405" s="341"/>
      <c r="AC405" s="341"/>
      <c r="AD405" s="394"/>
      <c r="AE405" s="396"/>
      <c r="AF405" s="396"/>
      <c r="AG405" s="396"/>
      <c r="AH405" s="396"/>
      <c r="AI405" s="396"/>
      <c r="AJ405" s="396"/>
      <c r="AK405" s="396"/>
      <c r="AL405" s="397"/>
      <c r="AM405" s="398"/>
      <c r="AN405" s="398"/>
      <c r="AO405" s="398"/>
      <c r="AP405" s="398"/>
      <c r="AQ405" s="398"/>
      <c r="AR405" s="398"/>
      <c r="AS405" s="398"/>
      <c r="AT405" s="398"/>
      <c r="AU405" s="394"/>
      <c r="AV405" s="399"/>
      <c r="AW405" s="306"/>
      <c r="AX405" s="394"/>
      <c r="AY405" s="400"/>
      <c r="AZ405" s="336"/>
      <c r="BA405" s="336"/>
      <c r="BB405" s="336"/>
      <c r="BC405" s="336"/>
      <c r="BD405" s="336"/>
      <c r="BE405" s="401"/>
      <c r="BF405" s="341"/>
      <c r="BG405" s="341"/>
      <c r="BH405" s="402"/>
      <c r="BI405" s="403"/>
      <c r="BJ405" s="404"/>
      <c r="BK405" s="405"/>
      <c r="BL405" s="405"/>
      <c r="BM405" s="405"/>
      <c r="BN405" s="406"/>
    </row>
    <row r="406" ht="18.75" customHeight="1">
      <c r="A406" s="390" t="str">
        <f t="shared" si="3"/>
        <v/>
      </c>
      <c r="B406" s="391"/>
      <c r="C406" s="337"/>
      <c r="D406" s="337"/>
      <c r="E406" s="338" t="str">
        <f t="shared" si="8"/>
        <v/>
      </c>
      <c r="F406" s="392"/>
      <c r="G406" s="393"/>
      <c r="H406" s="341" t="str">
        <f t="array" ref="H406">IF(D406="","",XLOOKUP(D406,'Master Data'!K:K,'Master Data'!N:N,"Input in Master Data",0,1))</f>
        <v/>
      </c>
      <c r="I406" s="341" t="str">
        <f t="array" ref="I406">IF(D406="","",XLOOKUP(D406,'Master Data'!K:K,'Master Data'!O:O,"Input in Master Data",0,1))</f>
        <v/>
      </c>
      <c r="J406" s="341" t="str">
        <f t="array" ref="J406">if(V406="","",XLOOKUP(V406,Master[Company],Master[Blow],"Unknown",0,1))</f>
        <v/>
      </c>
      <c r="K406" s="341" t="str">
        <f t="array" ref="K406">if(V406="","",XLOOKUP(V406,Master[Company],Master[Pigging],"Unknown",0,1))</f>
        <v/>
      </c>
      <c r="L406" s="341" t="str">
        <f t="array" ref="L406">if(V406="","",XLOOKUP(V406,Master[Company],Master[Load Method],"Unknown",0,1))</f>
        <v/>
      </c>
      <c r="M406" s="341" t="str">
        <f t="array" ref="M406">if(V406="","",XLOOKUP(V406,Master[Company],Master[Line Distance],"Unknown",0,1))</f>
        <v/>
      </c>
      <c r="N406" s="394"/>
      <c r="O406" s="341"/>
      <c r="P406" s="336"/>
      <c r="Q406" s="341" t="str">
        <f t="array" ref="Q406">if(V406="","",XLOOKUP(V406,Master[Company],Master[Terms],"NA",0,1))</f>
        <v/>
      </c>
      <c r="R406" s="341" t="str">
        <f t="shared" si="9"/>
        <v/>
      </c>
      <c r="S406" s="341" t="str">
        <f t="array" ref="S406">if(V406="","",XLOOKUP(V406,Master[Company],Master[Group],"NA",0,1))</f>
        <v/>
      </c>
      <c r="T406" s="341" t="str">
        <f t="array" ref="T406">if(V406="","",XLOOKUP(V406,Master[Company],Master[Loading Location],"NA",0,1))</f>
        <v/>
      </c>
      <c r="U406" s="341" t="str">
        <f t="array" ref="U406">if(V406="","",XLOOKUP(V406,Master[Company],Master[Acronym],"NA",0,1))</f>
        <v/>
      </c>
      <c r="V406" s="336"/>
      <c r="W406" s="395"/>
      <c r="X406" s="395"/>
      <c r="Y406" s="336" t="str">
        <f t="shared" si="10"/>
        <v/>
      </c>
      <c r="Z406" s="341" t="str">
        <f t="shared" si="11"/>
        <v/>
      </c>
      <c r="AA406" s="336"/>
      <c r="AB406" s="341"/>
      <c r="AC406" s="341"/>
      <c r="AD406" s="394"/>
      <c r="AE406" s="396"/>
      <c r="AF406" s="396"/>
      <c r="AG406" s="396"/>
      <c r="AH406" s="396"/>
      <c r="AI406" s="396"/>
      <c r="AJ406" s="396"/>
      <c r="AK406" s="396"/>
      <c r="AL406" s="397"/>
      <c r="AM406" s="398"/>
      <c r="AN406" s="398"/>
      <c r="AO406" s="398"/>
      <c r="AP406" s="398"/>
      <c r="AQ406" s="398"/>
      <c r="AR406" s="398"/>
      <c r="AS406" s="398"/>
      <c r="AT406" s="398"/>
      <c r="AU406" s="394"/>
      <c r="AV406" s="399"/>
      <c r="AW406" s="306"/>
      <c r="AX406" s="394"/>
      <c r="AY406" s="400"/>
      <c r="AZ406" s="336"/>
      <c r="BA406" s="336"/>
      <c r="BB406" s="336"/>
      <c r="BC406" s="336"/>
      <c r="BD406" s="336"/>
      <c r="BE406" s="401"/>
      <c r="BF406" s="341"/>
      <c r="BG406" s="341"/>
      <c r="BH406" s="402"/>
      <c r="BI406" s="403"/>
      <c r="BJ406" s="404"/>
      <c r="BK406" s="405"/>
      <c r="BL406" s="405"/>
      <c r="BM406" s="405"/>
      <c r="BN406" s="406"/>
    </row>
    <row r="407" ht="18.75" customHeight="1">
      <c r="A407" s="390" t="str">
        <f t="shared" si="3"/>
        <v/>
      </c>
      <c r="B407" s="391"/>
      <c r="C407" s="337"/>
      <c r="D407" s="337"/>
      <c r="E407" s="338" t="str">
        <f t="shared" si="8"/>
        <v/>
      </c>
      <c r="F407" s="392"/>
      <c r="G407" s="393"/>
      <c r="H407" s="341" t="str">
        <f t="array" ref="H407">IF(D407="","",XLOOKUP(D407,'Master Data'!K:K,'Master Data'!N:N,"Input in Master Data",0,1))</f>
        <v/>
      </c>
      <c r="I407" s="341" t="str">
        <f t="array" ref="I407">IF(D407="","",XLOOKUP(D407,'Master Data'!K:K,'Master Data'!O:O,"Input in Master Data",0,1))</f>
        <v/>
      </c>
      <c r="J407" s="341" t="str">
        <f t="array" ref="J407">if(V407="","",XLOOKUP(V407,Master[Company],Master[Blow],"Unknown",0,1))</f>
        <v/>
      </c>
      <c r="K407" s="341" t="str">
        <f t="array" ref="K407">if(V407="","",XLOOKUP(V407,Master[Company],Master[Pigging],"Unknown",0,1))</f>
        <v/>
      </c>
      <c r="L407" s="341" t="str">
        <f t="array" ref="L407">if(V407="","",XLOOKUP(V407,Master[Company],Master[Load Method],"Unknown",0,1))</f>
        <v/>
      </c>
      <c r="M407" s="341" t="str">
        <f t="array" ref="M407">if(V407="","",XLOOKUP(V407,Master[Company],Master[Line Distance],"Unknown",0,1))</f>
        <v/>
      </c>
      <c r="N407" s="394"/>
      <c r="O407" s="341"/>
      <c r="P407" s="336"/>
      <c r="Q407" s="341" t="str">
        <f t="array" ref="Q407">if(V407="","",XLOOKUP(V407,Master[Company],Master[Terms],"NA",0,1))</f>
        <v/>
      </c>
      <c r="R407" s="341" t="str">
        <f t="shared" si="9"/>
        <v/>
      </c>
      <c r="S407" s="341" t="str">
        <f t="array" ref="S407">if(V407="","",XLOOKUP(V407,Master[Company],Master[Group],"NA",0,1))</f>
        <v/>
      </c>
      <c r="T407" s="341" t="str">
        <f t="array" ref="T407">if(V407="","",XLOOKUP(V407,Master[Company],Master[Loading Location],"NA",0,1))</f>
        <v/>
      </c>
      <c r="U407" s="341" t="str">
        <f t="array" ref="U407">if(V407="","",XLOOKUP(V407,Master[Company],Master[Acronym],"NA",0,1))</f>
        <v/>
      </c>
      <c r="V407" s="336"/>
      <c r="W407" s="395"/>
      <c r="X407" s="395"/>
      <c r="Y407" s="336" t="str">
        <f t="shared" si="10"/>
        <v/>
      </c>
      <c r="Z407" s="341" t="str">
        <f t="shared" si="11"/>
        <v/>
      </c>
      <c r="AA407" s="336"/>
      <c r="AB407" s="341"/>
      <c r="AC407" s="341"/>
      <c r="AD407" s="394"/>
      <c r="AE407" s="396"/>
      <c r="AF407" s="396"/>
      <c r="AG407" s="396"/>
      <c r="AH407" s="396"/>
      <c r="AI407" s="396"/>
      <c r="AJ407" s="396"/>
      <c r="AK407" s="396"/>
      <c r="AL407" s="397"/>
      <c r="AM407" s="398"/>
      <c r="AN407" s="398"/>
      <c r="AO407" s="398"/>
      <c r="AP407" s="398"/>
      <c r="AQ407" s="398"/>
      <c r="AR407" s="398"/>
      <c r="AS407" s="398"/>
      <c r="AT407" s="398"/>
      <c r="AU407" s="394"/>
      <c r="AV407" s="399"/>
      <c r="AW407" s="306"/>
      <c r="AX407" s="394"/>
      <c r="AY407" s="400"/>
      <c r="AZ407" s="336"/>
      <c r="BA407" s="336"/>
      <c r="BB407" s="336"/>
      <c r="BC407" s="336"/>
      <c r="BD407" s="336"/>
      <c r="BE407" s="401"/>
      <c r="BF407" s="341"/>
      <c r="BG407" s="341"/>
      <c r="BH407" s="402"/>
      <c r="BI407" s="403"/>
      <c r="BJ407" s="404"/>
      <c r="BK407" s="405"/>
      <c r="BL407" s="405"/>
      <c r="BM407" s="405"/>
      <c r="BN407" s="406"/>
    </row>
    <row r="408" ht="18.75" customHeight="1">
      <c r="A408" s="390" t="str">
        <f t="shared" si="3"/>
        <v/>
      </c>
      <c r="B408" s="391"/>
      <c r="C408" s="337"/>
      <c r="D408" s="337"/>
      <c r="E408" s="338" t="str">
        <f t="shared" si="8"/>
        <v/>
      </c>
      <c r="F408" s="392"/>
      <c r="G408" s="393"/>
      <c r="H408" s="341" t="str">
        <f t="array" ref="H408">IF(D408="","",XLOOKUP(D408,'Master Data'!K:K,'Master Data'!N:N,"Input in Master Data",0,1))</f>
        <v/>
      </c>
      <c r="I408" s="341" t="str">
        <f t="array" ref="I408">IF(D408="","",XLOOKUP(D408,'Master Data'!K:K,'Master Data'!O:O,"Input in Master Data",0,1))</f>
        <v/>
      </c>
      <c r="J408" s="341" t="str">
        <f t="array" ref="J408">if(V408="","",XLOOKUP(V408,Master[Company],Master[Blow],"Unknown",0,1))</f>
        <v/>
      </c>
      <c r="K408" s="341" t="str">
        <f t="array" ref="K408">if(V408="","",XLOOKUP(V408,Master[Company],Master[Pigging],"Unknown",0,1))</f>
        <v/>
      </c>
      <c r="L408" s="341" t="str">
        <f t="array" ref="L408">if(V408="","",XLOOKUP(V408,Master[Company],Master[Load Method],"Unknown",0,1))</f>
        <v/>
      </c>
      <c r="M408" s="341" t="str">
        <f t="array" ref="M408">if(V408="","",XLOOKUP(V408,Master[Company],Master[Line Distance],"Unknown",0,1))</f>
        <v/>
      </c>
      <c r="N408" s="394"/>
      <c r="O408" s="341"/>
      <c r="P408" s="336"/>
      <c r="Q408" s="341" t="str">
        <f t="array" ref="Q408">if(V408="","",XLOOKUP(V408,Master[Company],Master[Terms],"NA",0,1))</f>
        <v/>
      </c>
      <c r="R408" s="341" t="str">
        <f t="shared" si="9"/>
        <v/>
      </c>
      <c r="S408" s="341" t="str">
        <f t="array" ref="S408">if(V408="","",XLOOKUP(V408,Master[Company],Master[Group],"NA",0,1))</f>
        <v/>
      </c>
      <c r="T408" s="341" t="str">
        <f t="array" ref="T408">if(V408="","",XLOOKUP(V408,Master[Company],Master[Loading Location],"NA",0,1))</f>
        <v/>
      </c>
      <c r="U408" s="341" t="str">
        <f t="array" ref="U408">if(V408="","",XLOOKUP(V408,Master[Company],Master[Acronym],"NA",0,1))</f>
        <v/>
      </c>
      <c r="V408" s="336"/>
      <c r="W408" s="395"/>
      <c r="X408" s="395"/>
      <c r="Y408" s="336" t="str">
        <f t="shared" si="10"/>
        <v/>
      </c>
      <c r="Z408" s="341" t="str">
        <f t="shared" si="11"/>
        <v/>
      </c>
      <c r="AA408" s="336"/>
      <c r="AB408" s="341"/>
      <c r="AC408" s="341"/>
      <c r="AD408" s="394"/>
      <c r="AE408" s="396"/>
      <c r="AF408" s="396"/>
      <c r="AG408" s="396"/>
      <c r="AH408" s="396"/>
      <c r="AI408" s="396"/>
      <c r="AJ408" s="396"/>
      <c r="AK408" s="396"/>
      <c r="AL408" s="397"/>
      <c r="AM408" s="398"/>
      <c r="AN408" s="398"/>
      <c r="AO408" s="398"/>
      <c r="AP408" s="398"/>
      <c r="AQ408" s="398"/>
      <c r="AR408" s="398"/>
      <c r="AS408" s="398"/>
      <c r="AT408" s="398"/>
      <c r="AU408" s="394"/>
      <c r="AV408" s="399"/>
      <c r="AW408" s="306"/>
      <c r="AX408" s="394"/>
      <c r="AY408" s="400"/>
      <c r="AZ408" s="336"/>
      <c r="BA408" s="336"/>
      <c r="BB408" s="336"/>
      <c r="BC408" s="336"/>
      <c r="BD408" s="336"/>
      <c r="BE408" s="401"/>
      <c r="BF408" s="341"/>
      <c r="BG408" s="341"/>
      <c r="BH408" s="402"/>
      <c r="BI408" s="403"/>
      <c r="BJ408" s="404"/>
      <c r="BK408" s="405"/>
      <c r="BL408" s="405"/>
      <c r="BM408" s="405"/>
      <c r="BN408" s="406"/>
    </row>
    <row r="409" ht="18.75" customHeight="1">
      <c r="A409" s="390" t="str">
        <f t="shared" si="3"/>
        <v/>
      </c>
      <c r="B409" s="391"/>
      <c r="C409" s="337"/>
      <c r="D409" s="337"/>
      <c r="E409" s="338" t="str">
        <f t="shared" si="8"/>
        <v/>
      </c>
      <c r="F409" s="392"/>
      <c r="G409" s="393"/>
      <c r="H409" s="341" t="str">
        <f t="array" ref="H409">IF(D409="","",XLOOKUP(D409,'Master Data'!K:K,'Master Data'!N:N,"Input in Master Data",0,1))</f>
        <v/>
      </c>
      <c r="I409" s="341" t="str">
        <f t="array" ref="I409">IF(D409="","",XLOOKUP(D409,'Master Data'!K:K,'Master Data'!O:O,"Input in Master Data",0,1))</f>
        <v/>
      </c>
      <c r="J409" s="341" t="str">
        <f t="array" ref="J409">if(V409="","",XLOOKUP(V409,Master[Company],Master[Blow],"Unknown",0,1))</f>
        <v/>
      </c>
      <c r="K409" s="341" t="str">
        <f t="array" ref="K409">if(V409="","",XLOOKUP(V409,Master[Company],Master[Pigging],"Unknown",0,1))</f>
        <v/>
      </c>
      <c r="L409" s="341" t="str">
        <f t="array" ref="L409">if(V409="","",XLOOKUP(V409,Master[Company],Master[Load Method],"Unknown",0,1))</f>
        <v/>
      </c>
      <c r="M409" s="341" t="str">
        <f t="array" ref="M409">if(V409="","",XLOOKUP(V409,Master[Company],Master[Line Distance],"Unknown",0,1))</f>
        <v/>
      </c>
      <c r="N409" s="394"/>
      <c r="O409" s="341"/>
      <c r="P409" s="336"/>
      <c r="Q409" s="341" t="str">
        <f t="array" ref="Q409">if(V409="","",XLOOKUP(V409,Master[Company],Master[Terms],"NA",0,1))</f>
        <v/>
      </c>
      <c r="R409" s="341" t="str">
        <f t="shared" si="9"/>
        <v/>
      </c>
      <c r="S409" s="341" t="str">
        <f t="array" ref="S409">if(V409="","",XLOOKUP(V409,Master[Company],Master[Group],"NA",0,1))</f>
        <v/>
      </c>
      <c r="T409" s="341" t="str">
        <f t="array" ref="T409">if(V409="","",XLOOKUP(V409,Master[Company],Master[Loading Location],"NA",0,1))</f>
        <v/>
      </c>
      <c r="U409" s="341" t="str">
        <f t="array" ref="U409">if(V409="","",XLOOKUP(V409,Master[Company],Master[Acronym],"NA",0,1))</f>
        <v/>
      </c>
      <c r="V409" s="336"/>
      <c r="W409" s="395"/>
      <c r="X409" s="395"/>
      <c r="Y409" s="336" t="str">
        <f t="shared" si="10"/>
        <v/>
      </c>
      <c r="Z409" s="341" t="str">
        <f t="shared" si="11"/>
        <v/>
      </c>
      <c r="AA409" s="336"/>
      <c r="AB409" s="341"/>
      <c r="AC409" s="341"/>
      <c r="AD409" s="394"/>
      <c r="AE409" s="396"/>
      <c r="AF409" s="396"/>
      <c r="AG409" s="396"/>
      <c r="AH409" s="396"/>
      <c r="AI409" s="396"/>
      <c r="AJ409" s="396"/>
      <c r="AK409" s="396"/>
      <c r="AL409" s="397"/>
      <c r="AM409" s="398"/>
      <c r="AN409" s="398"/>
      <c r="AO409" s="398"/>
      <c r="AP409" s="398"/>
      <c r="AQ409" s="398"/>
      <c r="AR409" s="398"/>
      <c r="AS409" s="398"/>
      <c r="AT409" s="398"/>
      <c r="AU409" s="394"/>
      <c r="AV409" s="399"/>
      <c r="AW409" s="306"/>
      <c r="AX409" s="394"/>
      <c r="AY409" s="400"/>
      <c r="AZ409" s="336"/>
      <c r="BA409" s="336"/>
      <c r="BB409" s="336"/>
      <c r="BC409" s="336"/>
      <c r="BD409" s="336"/>
      <c r="BE409" s="401"/>
      <c r="BF409" s="341"/>
      <c r="BG409" s="341"/>
      <c r="BH409" s="402"/>
      <c r="BI409" s="403"/>
      <c r="BJ409" s="404"/>
      <c r="BK409" s="405"/>
      <c r="BL409" s="405"/>
      <c r="BM409" s="405"/>
      <c r="BN409" s="406"/>
    </row>
    <row r="410" ht="18.75" customHeight="1">
      <c r="A410" s="390" t="str">
        <f t="shared" si="3"/>
        <v/>
      </c>
      <c r="B410" s="391"/>
      <c r="C410" s="337"/>
      <c r="D410" s="337"/>
      <c r="E410" s="338" t="str">
        <f t="shared" si="8"/>
        <v/>
      </c>
      <c r="F410" s="392"/>
      <c r="G410" s="393"/>
      <c r="H410" s="341" t="str">
        <f t="array" ref="H410">IF(D410="","",XLOOKUP(D410,'Master Data'!K:K,'Master Data'!N:N,"Input in Master Data",0,1))</f>
        <v/>
      </c>
      <c r="I410" s="341" t="str">
        <f t="array" ref="I410">IF(D410="","",XLOOKUP(D410,'Master Data'!K:K,'Master Data'!O:O,"Input in Master Data",0,1))</f>
        <v/>
      </c>
      <c r="J410" s="341" t="str">
        <f t="array" ref="J410">if(V410="","",XLOOKUP(V410,Master[Company],Master[Blow],"Unknown",0,1))</f>
        <v/>
      </c>
      <c r="K410" s="341" t="str">
        <f t="array" ref="K410">if(V410="","",XLOOKUP(V410,Master[Company],Master[Pigging],"Unknown",0,1))</f>
        <v/>
      </c>
      <c r="L410" s="341" t="str">
        <f t="array" ref="L410">if(V410="","",XLOOKUP(V410,Master[Company],Master[Load Method],"Unknown",0,1))</f>
        <v/>
      </c>
      <c r="M410" s="341" t="str">
        <f t="array" ref="M410">if(V410="","",XLOOKUP(V410,Master[Company],Master[Line Distance],"Unknown",0,1))</f>
        <v/>
      </c>
      <c r="N410" s="394"/>
      <c r="O410" s="341"/>
      <c r="P410" s="336"/>
      <c r="Q410" s="341" t="str">
        <f t="array" ref="Q410">if(V410="","",XLOOKUP(V410,Master[Company],Master[Terms],"NA",0,1))</f>
        <v/>
      </c>
      <c r="R410" s="341" t="str">
        <f t="shared" si="9"/>
        <v/>
      </c>
      <c r="S410" s="341" t="str">
        <f t="array" ref="S410">if(V410="","",XLOOKUP(V410,Master[Company],Master[Group],"NA",0,1))</f>
        <v/>
      </c>
      <c r="T410" s="341" t="str">
        <f t="array" ref="T410">if(V410="","",XLOOKUP(V410,Master[Company],Master[Loading Location],"NA",0,1))</f>
        <v/>
      </c>
      <c r="U410" s="341" t="str">
        <f t="array" ref="U410">if(V410="","",XLOOKUP(V410,Master[Company],Master[Acronym],"NA",0,1))</f>
        <v/>
      </c>
      <c r="V410" s="336"/>
      <c r="W410" s="395"/>
      <c r="X410" s="395"/>
      <c r="Y410" s="336" t="str">
        <f t="shared" si="10"/>
        <v/>
      </c>
      <c r="Z410" s="341" t="str">
        <f t="shared" si="11"/>
        <v/>
      </c>
      <c r="AA410" s="336"/>
      <c r="AB410" s="341"/>
      <c r="AC410" s="341"/>
      <c r="AD410" s="394"/>
      <c r="AE410" s="396"/>
      <c r="AF410" s="396"/>
      <c r="AG410" s="396"/>
      <c r="AH410" s="396"/>
      <c r="AI410" s="396"/>
      <c r="AJ410" s="396"/>
      <c r="AK410" s="396"/>
      <c r="AL410" s="397"/>
      <c r="AM410" s="398"/>
      <c r="AN410" s="398"/>
      <c r="AO410" s="398"/>
      <c r="AP410" s="398"/>
      <c r="AQ410" s="398"/>
      <c r="AR410" s="398"/>
      <c r="AS410" s="398"/>
      <c r="AT410" s="398"/>
      <c r="AU410" s="394"/>
      <c r="AV410" s="399"/>
      <c r="AW410" s="306"/>
      <c r="AX410" s="394"/>
      <c r="AY410" s="400"/>
      <c r="AZ410" s="336"/>
      <c r="BA410" s="336"/>
      <c r="BB410" s="336"/>
      <c r="BC410" s="336"/>
      <c r="BD410" s="336"/>
      <c r="BE410" s="401"/>
      <c r="BF410" s="341"/>
      <c r="BG410" s="341"/>
      <c r="BH410" s="402"/>
      <c r="BI410" s="403"/>
      <c r="BJ410" s="404"/>
      <c r="BK410" s="405"/>
      <c r="BL410" s="405"/>
      <c r="BM410" s="405"/>
      <c r="BN410" s="406"/>
    </row>
    <row r="411" ht="18.75" customHeight="1">
      <c r="A411" s="390" t="str">
        <f t="shared" si="3"/>
        <v/>
      </c>
      <c r="B411" s="391"/>
      <c r="C411" s="337"/>
      <c r="D411" s="337"/>
      <c r="E411" s="338" t="str">
        <f t="shared" si="8"/>
        <v/>
      </c>
      <c r="F411" s="392"/>
      <c r="G411" s="393"/>
      <c r="H411" s="341" t="str">
        <f t="array" ref="H411">IF(D411="","",XLOOKUP(D411,'Master Data'!K:K,'Master Data'!N:N,"Input in Master Data",0,1))</f>
        <v/>
      </c>
      <c r="I411" s="341" t="str">
        <f t="array" ref="I411">IF(D411="","",XLOOKUP(D411,'Master Data'!K:K,'Master Data'!O:O,"Input in Master Data",0,1))</f>
        <v/>
      </c>
      <c r="J411" s="341" t="str">
        <f t="array" ref="J411">if(V411="","",XLOOKUP(V411,Master[Company],Master[Blow],"Unknown",0,1))</f>
        <v/>
      </c>
      <c r="K411" s="341" t="str">
        <f t="array" ref="K411">if(V411="","",XLOOKUP(V411,Master[Company],Master[Pigging],"Unknown",0,1))</f>
        <v/>
      </c>
      <c r="L411" s="341" t="str">
        <f t="array" ref="L411">if(V411="","",XLOOKUP(V411,Master[Company],Master[Load Method],"Unknown",0,1))</f>
        <v/>
      </c>
      <c r="M411" s="341" t="str">
        <f t="array" ref="M411">if(V411="","",XLOOKUP(V411,Master[Company],Master[Line Distance],"Unknown",0,1))</f>
        <v/>
      </c>
      <c r="N411" s="394"/>
      <c r="O411" s="341"/>
      <c r="P411" s="336"/>
      <c r="Q411" s="341" t="str">
        <f t="array" ref="Q411">if(V411="","",XLOOKUP(V411,Master[Company],Master[Terms],"NA",0,1))</f>
        <v/>
      </c>
      <c r="R411" s="341" t="str">
        <f t="shared" si="9"/>
        <v/>
      </c>
      <c r="S411" s="341" t="str">
        <f t="array" ref="S411">if(V411="","",XLOOKUP(V411,Master[Company],Master[Group],"NA",0,1))</f>
        <v/>
      </c>
      <c r="T411" s="341" t="str">
        <f t="array" ref="T411">if(V411="","",XLOOKUP(V411,Master[Company],Master[Loading Location],"NA",0,1))</f>
        <v/>
      </c>
      <c r="U411" s="341" t="str">
        <f t="array" ref="U411">if(V411="","",XLOOKUP(V411,Master[Company],Master[Acronym],"NA",0,1))</f>
        <v/>
      </c>
      <c r="V411" s="336"/>
      <c r="W411" s="395"/>
      <c r="X411" s="395"/>
      <c r="Y411" s="336" t="str">
        <f t="shared" si="10"/>
        <v/>
      </c>
      <c r="Z411" s="341" t="str">
        <f t="shared" si="11"/>
        <v/>
      </c>
      <c r="AA411" s="336"/>
      <c r="AB411" s="341"/>
      <c r="AC411" s="341"/>
      <c r="AD411" s="394"/>
      <c r="AE411" s="396"/>
      <c r="AF411" s="396"/>
      <c r="AG411" s="396"/>
      <c r="AH411" s="396"/>
      <c r="AI411" s="396"/>
      <c r="AJ411" s="396"/>
      <c r="AK411" s="396"/>
      <c r="AL411" s="397"/>
      <c r="AM411" s="398"/>
      <c r="AN411" s="398"/>
      <c r="AO411" s="398"/>
      <c r="AP411" s="398"/>
      <c r="AQ411" s="398"/>
      <c r="AR411" s="398"/>
      <c r="AS411" s="398"/>
      <c r="AT411" s="398"/>
      <c r="AU411" s="394"/>
      <c r="AV411" s="399"/>
      <c r="AW411" s="306"/>
      <c r="AX411" s="394"/>
      <c r="AY411" s="400"/>
      <c r="AZ411" s="336"/>
      <c r="BA411" s="336"/>
      <c r="BB411" s="336"/>
      <c r="BC411" s="336"/>
      <c r="BD411" s="336"/>
      <c r="BE411" s="401"/>
      <c r="BF411" s="341"/>
      <c r="BG411" s="341"/>
      <c r="BH411" s="402"/>
      <c r="BI411" s="403"/>
      <c r="BJ411" s="404"/>
      <c r="BK411" s="405"/>
      <c r="BL411" s="405"/>
      <c r="BM411" s="405"/>
      <c r="BN411" s="406"/>
    </row>
    <row r="412" ht="18.75" customHeight="1">
      <c r="A412" s="390" t="str">
        <f t="shared" si="3"/>
        <v/>
      </c>
      <c r="B412" s="391"/>
      <c r="C412" s="337"/>
      <c r="D412" s="337"/>
      <c r="E412" s="338" t="str">
        <f t="shared" si="8"/>
        <v/>
      </c>
      <c r="F412" s="392"/>
      <c r="G412" s="393"/>
      <c r="H412" s="341" t="str">
        <f t="array" ref="H412">IF(D412="","",XLOOKUP(D412,'Master Data'!K:K,'Master Data'!N:N,"Input in Master Data",0,1))</f>
        <v/>
      </c>
      <c r="I412" s="341" t="str">
        <f t="array" ref="I412">IF(D412="","",XLOOKUP(D412,'Master Data'!K:K,'Master Data'!O:O,"Input in Master Data",0,1))</f>
        <v/>
      </c>
      <c r="J412" s="341" t="str">
        <f t="array" ref="J412">if(V412="","",XLOOKUP(V412,Master[Company],Master[Blow],"Unknown",0,1))</f>
        <v/>
      </c>
      <c r="K412" s="341" t="str">
        <f t="array" ref="K412">if(V412="","",XLOOKUP(V412,Master[Company],Master[Pigging],"Unknown",0,1))</f>
        <v/>
      </c>
      <c r="L412" s="341" t="str">
        <f t="array" ref="L412">if(V412="","",XLOOKUP(V412,Master[Company],Master[Load Method],"Unknown",0,1))</f>
        <v/>
      </c>
      <c r="M412" s="341" t="str">
        <f t="array" ref="M412">if(V412="","",XLOOKUP(V412,Master[Company],Master[Line Distance],"Unknown",0,1))</f>
        <v/>
      </c>
      <c r="N412" s="394"/>
      <c r="O412" s="341"/>
      <c r="P412" s="336"/>
      <c r="Q412" s="341" t="str">
        <f t="array" ref="Q412">if(V412="","",XLOOKUP(V412,Master[Company],Master[Terms],"NA",0,1))</f>
        <v/>
      </c>
      <c r="R412" s="341" t="str">
        <f t="shared" si="9"/>
        <v/>
      </c>
      <c r="S412" s="341" t="str">
        <f t="array" ref="S412">if(V412="","",XLOOKUP(V412,Master[Company],Master[Group],"NA",0,1))</f>
        <v/>
      </c>
      <c r="T412" s="341" t="str">
        <f t="array" ref="T412">if(V412="","",XLOOKUP(V412,Master[Company],Master[Loading Location],"NA",0,1))</f>
        <v/>
      </c>
      <c r="U412" s="341" t="str">
        <f t="array" ref="U412">if(V412="","",XLOOKUP(V412,Master[Company],Master[Acronym],"NA",0,1))</f>
        <v/>
      </c>
      <c r="V412" s="336"/>
      <c r="W412" s="395"/>
      <c r="X412" s="395"/>
      <c r="Y412" s="336" t="str">
        <f t="shared" si="10"/>
        <v/>
      </c>
      <c r="Z412" s="341" t="str">
        <f t="shared" si="11"/>
        <v/>
      </c>
      <c r="AA412" s="336"/>
      <c r="AB412" s="341"/>
      <c r="AC412" s="341"/>
      <c r="AD412" s="394"/>
      <c r="AE412" s="396"/>
      <c r="AF412" s="396"/>
      <c r="AG412" s="396"/>
      <c r="AH412" s="396"/>
      <c r="AI412" s="396"/>
      <c r="AJ412" s="396"/>
      <c r="AK412" s="396"/>
      <c r="AL412" s="397"/>
      <c r="AM412" s="398"/>
      <c r="AN412" s="398"/>
      <c r="AO412" s="398"/>
      <c r="AP412" s="398"/>
      <c r="AQ412" s="398"/>
      <c r="AR412" s="398"/>
      <c r="AS412" s="398"/>
      <c r="AT412" s="398"/>
      <c r="AU412" s="394"/>
      <c r="AV412" s="399"/>
      <c r="AW412" s="306"/>
      <c r="AX412" s="394"/>
      <c r="AY412" s="400"/>
      <c r="AZ412" s="336"/>
      <c r="BA412" s="336"/>
      <c r="BB412" s="336"/>
      <c r="BC412" s="336"/>
      <c r="BD412" s="336"/>
      <c r="BE412" s="401"/>
      <c r="BF412" s="341"/>
      <c r="BG412" s="341"/>
      <c r="BH412" s="402"/>
      <c r="BI412" s="403"/>
      <c r="BJ412" s="404"/>
      <c r="BK412" s="405"/>
      <c r="BL412" s="405"/>
      <c r="BM412" s="405"/>
      <c r="BN412" s="406"/>
    </row>
    <row r="413" ht="18.75" customHeight="1">
      <c r="A413" s="390" t="str">
        <f t="shared" si="3"/>
        <v/>
      </c>
      <c r="B413" s="391"/>
      <c r="C413" s="337"/>
      <c r="D413" s="337"/>
      <c r="E413" s="338" t="str">
        <f t="shared" si="8"/>
        <v/>
      </c>
      <c r="F413" s="392"/>
      <c r="G413" s="393"/>
      <c r="H413" s="341" t="str">
        <f t="array" ref="H413">IF(D413="","",XLOOKUP(D413,'Master Data'!K:K,'Master Data'!N:N,"Input in Master Data",0,1))</f>
        <v/>
      </c>
      <c r="I413" s="341" t="str">
        <f t="array" ref="I413">IF(D413="","",XLOOKUP(D413,'Master Data'!K:K,'Master Data'!O:O,"Input in Master Data",0,1))</f>
        <v/>
      </c>
      <c r="J413" s="341" t="str">
        <f t="array" ref="J413">if(V413="","",XLOOKUP(V413,Master[Company],Master[Blow],"Unknown",0,1))</f>
        <v/>
      </c>
      <c r="K413" s="341" t="str">
        <f t="array" ref="K413">if(V413="","",XLOOKUP(V413,Master[Company],Master[Pigging],"Unknown",0,1))</f>
        <v/>
      </c>
      <c r="L413" s="341" t="str">
        <f t="array" ref="L413">if(V413="","",XLOOKUP(V413,Master[Company],Master[Load Method],"Unknown",0,1))</f>
        <v/>
      </c>
      <c r="M413" s="341" t="str">
        <f t="array" ref="M413">if(V413="","",XLOOKUP(V413,Master[Company],Master[Line Distance],"Unknown",0,1))</f>
        <v/>
      </c>
      <c r="N413" s="394"/>
      <c r="O413" s="341"/>
      <c r="P413" s="336"/>
      <c r="Q413" s="341" t="str">
        <f t="array" ref="Q413">if(V413="","",XLOOKUP(V413,Master[Company],Master[Terms],"NA",0,1))</f>
        <v/>
      </c>
      <c r="R413" s="341" t="str">
        <f t="shared" si="9"/>
        <v/>
      </c>
      <c r="S413" s="341" t="str">
        <f t="array" ref="S413">if(V413="","",XLOOKUP(V413,Master[Company],Master[Group],"NA",0,1))</f>
        <v/>
      </c>
      <c r="T413" s="341" t="str">
        <f t="array" ref="T413">if(V413="","",XLOOKUP(V413,Master[Company],Master[Loading Location],"NA",0,1))</f>
        <v/>
      </c>
      <c r="U413" s="341" t="str">
        <f t="array" ref="U413">if(V413="","",XLOOKUP(V413,Master[Company],Master[Acronym],"NA",0,1))</f>
        <v/>
      </c>
      <c r="V413" s="336"/>
      <c r="W413" s="395"/>
      <c r="X413" s="395"/>
      <c r="Y413" s="336" t="str">
        <f t="shared" si="10"/>
        <v/>
      </c>
      <c r="Z413" s="341" t="str">
        <f t="shared" si="11"/>
        <v/>
      </c>
      <c r="AA413" s="336"/>
      <c r="AB413" s="341"/>
      <c r="AC413" s="341"/>
      <c r="AD413" s="394"/>
      <c r="AE413" s="396"/>
      <c r="AF413" s="396"/>
      <c r="AG413" s="396"/>
      <c r="AH413" s="396"/>
      <c r="AI413" s="396"/>
      <c r="AJ413" s="396"/>
      <c r="AK413" s="396"/>
      <c r="AL413" s="397"/>
      <c r="AM413" s="398"/>
      <c r="AN413" s="398"/>
      <c r="AO413" s="398"/>
      <c r="AP413" s="398"/>
      <c r="AQ413" s="398"/>
      <c r="AR413" s="398"/>
      <c r="AS413" s="398"/>
      <c r="AT413" s="398"/>
      <c r="AU413" s="394"/>
      <c r="AV413" s="399"/>
      <c r="AW413" s="306"/>
      <c r="AX413" s="394"/>
      <c r="AY413" s="400"/>
      <c r="AZ413" s="336"/>
      <c r="BA413" s="336"/>
      <c r="BB413" s="336"/>
      <c r="BC413" s="336"/>
      <c r="BD413" s="336"/>
      <c r="BE413" s="401"/>
      <c r="BF413" s="341"/>
      <c r="BG413" s="341"/>
      <c r="BH413" s="402"/>
      <c r="BI413" s="403"/>
      <c r="BJ413" s="404"/>
      <c r="BK413" s="405"/>
      <c r="BL413" s="405"/>
      <c r="BM413" s="405"/>
      <c r="BN413" s="406"/>
    </row>
    <row r="414" ht="18.75" customHeight="1">
      <c r="A414" s="390" t="str">
        <f t="shared" si="3"/>
        <v/>
      </c>
      <c r="B414" s="391"/>
      <c r="C414" s="337"/>
      <c r="D414" s="337"/>
      <c r="E414" s="338" t="str">
        <f t="shared" si="8"/>
        <v/>
      </c>
      <c r="F414" s="392"/>
      <c r="G414" s="393"/>
      <c r="H414" s="341" t="str">
        <f t="array" ref="H414">IF(D414="","",XLOOKUP(D414,'Master Data'!K:K,'Master Data'!N:N,"Input in Master Data",0,1))</f>
        <v/>
      </c>
      <c r="I414" s="341" t="str">
        <f t="array" ref="I414">IF(D414="","",XLOOKUP(D414,'Master Data'!K:K,'Master Data'!O:O,"Input in Master Data",0,1))</f>
        <v/>
      </c>
      <c r="J414" s="341" t="str">
        <f t="array" ref="J414">if(V414="","",XLOOKUP(V414,Master[Company],Master[Blow],"Unknown",0,1))</f>
        <v/>
      </c>
      <c r="K414" s="341" t="str">
        <f t="array" ref="K414">if(V414="","",XLOOKUP(V414,Master[Company],Master[Pigging],"Unknown",0,1))</f>
        <v/>
      </c>
      <c r="L414" s="341" t="str">
        <f t="array" ref="L414">if(V414="","",XLOOKUP(V414,Master[Company],Master[Load Method],"Unknown",0,1))</f>
        <v/>
      </c>
      <c r="M414" s="341" t="str">
        <f t="array" ref="M414">if(V414="","",XLOOKUP(V414,Master[Company],Master[Line Distance],"Unknown",0,1))</f>
        <v/>
      </c>
      <c r="N414" s="394"/>
      <c r="O414" s="341"/>
      <c r="P414" s="336"/>
      <c r="Q414" s="341" t="str">
        <f t="array" ref="Q414">if(V414="","",XLOOKUP(V414,Master[Company],Master[Terms],"NA",0,1))</f>
        <v/>
      </c>
      <c r="R414" s="341" t="str">
        <f t="shared" si="9"/>
        <v/>
      </c>
      <c r="S414" s="341" t="str">
        <f t="array" ref="S414">if(V414="","",XLOOKUP(V414,Master[Company],Master[Group],"NA",0,1))</f>
        <v/>
      </c>
      <c r="T414" s="341" t="str">
        <f t="array" ref="T414">if(V414="","",XLOOKUP(V414,Master[Company],Master[Loading Location],"NA",0,1))</f>
        <v/>
      </c>
      <c r="U414" s="341" t="str">
        <f t="array" ref="U414">if(V414="","",XLOOKUP(V414,Master[Company],Master[Acronym],"NA",0,1))</f>
        <v/>
      </c>
      <c r="V414" s="336"/>
      <c r="W414" s="395"/>
      <c r="X414" s="395"/>
      <c r="Y414" s="336" t="str">
        <f t="shared" si="10"/>
        <v/>
      </c>
      <c r="Z414" s="341" t="str">
        <f t="shared" si="11"/>
        <v/>
      </c>
      <c r="AA414" s="336"/>
      <c r="AB414" s="341"/>
      <c r="AC414" s="341"/>
      <c r="AD414" s="394"/>
      <c r="AE414" s="396"/>
      <c r="AF414" s="396"/>
      <c r="AG414" s="396"/>
      <c r="AH414" s="396"/>
      <c r="AI414" s="396"/>
      <c r="AJ414" s="396"/>
      <c r="AK414" s="396"/>
      <c r="AL414" s="397"/>
      <c r="AM414" s="398"/>
      <c r="AN414" s="398"/>
      <c r="AO414" s="398"/>
      <c r="AP414" s="398"/>
      <c r="AQ414" s="398"/>
      <c r="AR414" s="398"/>
      <c r="AS414" s="398"/>
      <c r="AT414" s="398"/>
      <c r="AU414" s="394"/>
      <c r="AV414" s="399"/>
      <c r="AW414" s="306"/>
      <c r="AX414" s="394"/>
      <c r="AY414" s="400"/>
      <c r="AZ414" s="336"/>
      <c r="BA414" s="336"/>
      <c r="BB414" s="336"/>
      <c r="BC414" s="336"/>
      <c r="BD414" s="336"/>
      <c r="BE414" s="401"/>
      <c r="BF414" s="341"/>
      <c r="BG414" s="341"/>
      <c r="BH414" s="402"/>
      <c r="BI414" s="403"/>
      <c r="BJ414" s="404"/>
      <c r="BK414" s="405"/>
      <c r="BL414" s="405"/>
      <c r="BM414" s="405"/>
      <c r="BN414" s="406"/>
    </row>
    <row r="415" ht="18.75" customHeight="1">
      <c r="A415" s="390" t="str">
        <f t="shared" si="3"/>
        <v/>
      </c>
      <c r="B415" s="391"/>
      <c r="C415" s="337"/>
      <c r="D415" s="337"/>
      <c r="E415" s="338" t="str">
        <f t="shared" si="8"/>
        <v/>
      </c>
      <c r="F415" s="392"/>
      <c r="G415" s="393"/>
      <c r="H415" s="341" t="str">
        <f t="array" ref="H415">IF(D415="","",XLOOKUP(D415,'Master Data'!K:K,'Master Data'!N:N,"Input in Master Data",0,1))</f>
        <v/>
      </c>
      <c r="I415" s="341" t="str">
        <f t="array" ref="I415">IF(D415="","",XLOOKUP(D415,'Master Data'!K:K,'Master Data'!O:O,"Input in Master Data",0,1))</f>
        <v/>
      </c>
      <c r="J415" s="341" t="str">
        <f t="array" ref="J415">if(V415="","",XLOOKUP(V415,Master[Company],Master[Blow],"Unknown",0,1))</f>
        <v/>
      </c>
      <c r="K415" s="341" t="str">
        <f t="array" ref="K415">if(V415="","",XLOOKUP(V415,Master[Company],Master[Pigging],"Unknown",0,1))</f>
        <v/>
      </c>
      <c r="L415" s="341" t="str">
        <f t="array" ref="L415">if(V415="","",XLOOKUP(V415,Master[Company],Master[Load Method],"Unknown",0,1))</f>
        <v/>
      </c>
      <c r="M415" s="341" t="str">
        <f t="array" ref="M415">if(V415="","",XLOOKUP(V415,Master[Company],Master[Line Distance],"Unknown",0,1))</f>
        <v/>
      </c>
      <c r="N415" s="394"/>
      <c r="O415" s="341"/>
      <c r="P415" s="336"/>
      <c r="Q415" s="341" t="str">
        <f t="array" ref="Q415">if(V415="","",XLOOKUP(V415,Master[Company],Master[Terms],"NA",0,1))</f>
        <v/>
      </c>
      <c r="R415" s="341" t="str">
        <f t="shared" si="9"/>
        <v/>
      </c>
      <c r="S415" s="341" t="str">
        <f t="array" ref="S415">if(V415="","",XLOOKUP(V415,Master[Company],Master[Group],"NA",0,1))</f>
        <v/>
      </c>
      <c r="T415" s="341" t="str">
        <f t="array" ref="T415">if(V415="","",XLOOKUP(V415,Master[Company],Master[Loading Location],"NA",0,1))</f>
        <v/>
      </c>
      <c r="U415" s="341" t="str">
        <f t="array" ref="U415">if(V415="","",XLOOKUP(V415,Master[Company],Master[Acronym],"NA",0,1))</f>
        <v/>
      </c>
      <c r="V415" s="336"/>
      <c r="W415" s="395"/>
      <c r="X415" s="395"/>
      <c r="Y415" s="336" t="str">
        <f t="shared" si="10"/>
        <v/>
      </c>
      <c r="Z415" s="341" t="str">
        <f t="shared" si="11"/>
        <v/>
      </c>
      <c r="AA415" s="336"/>
      <c r="AB415" s="341"/>
      <c r="AC415" s="341"/>
      <c r="AD415" s="394"/>
      <c r="AE415" s="396"/>
      <c r="AF415" s="396"/>
      <c r="AG415" s="396"/>
      <c r="AH415" s="396"/>
      <c r="AI415" s="396"/>
      <c r="AJ415" s="396"/>
      <c r="AK415" s="396"/>
      <c r="AL415" s="397"/>
      <c r="AM415" s="398"/>
      <c r="AN415" s="398"/>
      <c r="AO415" s="398"/>
      <c r="AP415" s="398"/>
      <c r="AQ415" s="398"/>
      <c r="AR415" s="398"/>
      <c r="AS415" s="398"/>
      <c r="AT415" s="398"/>
      <c r="AU415" s="394"/>
      <c r="AV415" s="399"/>
      <c r="AW415" s="306"/>
      <c r="AX415" s="394"/>
      <c r="AY415" s="400"/>
      <c r="AZ415" s="336"/>
      <c r="BA415" s="336"/>
      <c r="BB415" s="336"/>
      <c r="BC415" s="336"/>
      <c r="BD415" s="336"/>
      <c r="BE415" s="401"/>
      <c r="BF415" s="341"/>
      <c r="BG415" s="341"/>
      <c r="BH415" s="402"/>
      <c r="BI415" s="403"/>
      <c r="BJ415" s="404"/>
      <c r="BK415" s="405"/>
      <c r="BL415" s="405"/>
      <c r="BM415" s="405"/>
      <c r="BN415" s="406"/>
    </row>
    <row r="416" ht="18.75" customHeight="1">
      <c r="A416" s="390" t="str">
        <f t="shared" si="3"/>
        <v/>
      </c>
      <c r="B416" s="391"/>
      <c r="C416" s="337"/>
      <c r="D416" s="337"/>
      <c r="E416" s="338" t="str">
        <f t="shared" si="8"/>
        <v/>
      </c>
      <c r="F416" s="392"/>
      <c r="G416" s="393"/>
      <c r="H416" s="341" t="str">
        <f t="array" ref="H416">IF(D416="","",XLOOKUP(D416,'Master Data'!K:K,'Master Data'!N:N,"Input in Master Data",0,1))</f>
        <v/>
      </c>
      <c r="I416" s="341" t="str">
        <f t="array" ref="I416">IF(D416="","",XLOOKUP(D416,'Master Data'!K:K,'Master Data'!O:O,"Input in Master Data",0,1))</f>
        <v/>
      </c>
      <c r="J416" s="341" t="str">
        <f t="array" ref="J416">if(V416="","",XLOOKUP(V416,Master[Company],Master[Blow],"Unknown",0,1))</f>
        <v/>
      </c>
      <c r="K416" s="341" t="str">
        <f t="array" ref="K416">if(V416="","",XLOOKUP(V416,Master[Company],Master[Pigging],"Unknown",0,1))</f>
        <v/>
      </c>
      <c r="L416" s="341" t="str">
        <f t="array" ref="L416">if(V416="","",XLOOKUP(V416,Master[Company],Master[Load Method],"Unknown",0,1))</f>
        <v/>
      </c>
      <c r="M416" s="341" t="str">
        <f t="array" ref="M416">if(V416="","",XLOOKUP(V416,Master[Company],Master[Line Distance],"Unknown",0,1))</f>
        <v/>
      </c>
      <c r="N416" s="394"/>
      <c r="O416" s="341"/>
      <c r="P416" s="336"/>
      <c r="Q416" s="341" t="str">
        <f t="array" ref="Q416">if(V416="","",XLOOKUP(V416,Master[Company],Master[Terms],"NA",0,1))</f>
        <v/>
      </c>
      <c r="R416" s="341" t="str">
        <f t="shared" si="9"/>
        <v/>
      </c>
      <c r="S416" s="341" t="str">
        <f t="array" ref="S416">if(V416="","",XLOOKUP(V416,Master[Company],Master[Group],"NA",0,1))</f>
        <v/>
      </c>
      <c r="T416" s="341" t="str">
        <f t="array" ref="T416">if(V416="","",XLOOKUP(V416,Master[Company],Master[Loading Location],"NA",0,1))</f>
        <v/>
      </c>
      <c r="U416" s="341" t="str">
        <f t="array" ref="U416">if(V416="","",XLOOKUP(V416,Master[Company],Master[Acronym],"NA",0,1))</f>
        <v/>
      </c>
      <c r="V416" s="336"/>
      <c r="W416" s="395"/>
      <c r="X416" s="395"/>
      <c r="Y416" s="336" t="str">
        <f t="shared" si="10"/>
        <v/>
      </c>
      <c r="Z416" s="341" t="str">
        <f t="shared" si="11"/>
        <v/>
      </c>
      <c r="AA416" s="336"/>
      <c r="AB416" s="341"/>
      <c r="AC416" s="341"/>
      <c r="AD416" s="394"/>
      <c r="AE416" s="396"/>
      <c r="AF416" s="396"/>
      <c r="AG416" s="396"/>
      <c r="AH416" s="396"/>
      <c r="AI416" s="396"/>
      <c r="AJ416" s="396"/>
      <c r="AK416" s="396"/>
      <c r="AL416" s="397"/>
      <c r="AM416" s="398"/>
      <c r="AN416" s="398"/>
      <c r="AO416" s="398"/>
      <c r="AP416" s="398"/>
      <c r="AQ416" s="398"/>
      <c r="AR416" s="398"/>
      <c r="AS416" s="398"/>
      <c r="AT416" s="398"/>
      <c r="AU416" s="394"/>
      <c r="AV416" s="399"/>
      <c r="AW416" s="306"/>
      <c r="AX416" s="394"/>
      <c r="AY416" s="400"/>
      <c r="AZ416" s="336"/>
      <c r="BA416" s="336"/>
      <c r="BB416" s="336"/>
      <c r="BC416" s="336"/>
      <c r="BD416" s="336"/>
      <c r="BE416" s="401"/>
      <c r="BF416" s="341"/>
      <c r="BG416" s="341"/>
      <c r="BH416" s="402"/>
      <c r="BI416" s="403"/>
      <c r="BJ416" s="404"/>
      <c r="BK416" s="405"/>
      <c r="BL416" s="405"/>
      <c r="BM416" s="405"/>
      <c r="BN416" s="406"/>
    </row>
    <row r="417" ht="18.75" customHeight="1">
      <c r="A417" s="390" t="str">
        <f t="shared" si="3"/>
        <v/>
      </c>
      <c r="B417" s="391"/>
      <c r="C417" s="337"/>
      <c r="D417" s="337"/>
      <c r="E417" s="338" t="str">
        <f t="shared" si="8"/>
        <v/>
      </c>
      <c r="F417" s="392"/>
      <c r="G417" s="393"/>
      <c r="H417" s="341" t="str">
        <f t="array" ref="H417">IF(D417="","",XLOOKUP(D417,'Master Data'!K:K,'Master Data'!N:N,"Input in Master Data",0,1))</f>
        <v/>
      </c>
      <c r="I417" s="341" t="str">
        <f t="array" ref="I417">IF(D417="","",XLOOKUP(D417,'Master Data'!K:K,'Master Data'!O:O,"Input in Master Data",0,1))</f>
        <v/>
      </c>
      <c r="J417" s="341" t="str">
        <f t="array" ref="J417">if(V417="","",XLOOKUP(V417,Master[Company],Master[Blow],"Unknown",0,1))</f>
        <v/>
      </c>
      <c r="K417" s="341" t="str">
        <f t="array" ref="K417">if(V417="","",XLOOKUP(V417,Master[Company],Master[Pigging],"Unknown",0,1))</f>
        <v/>
      </c>
      <c r="L417" s="341" t="str">
        <f t="array" ref="L417">if(V417="","",XLOOKUP(V417,Master[Company],Master[Load Method],"Unknown",0,1))</f>
        <v/>
      </c>
      <c r="M417" s="341" t="str">
        <f t="array" ref="M417">if(V417="","",XLOOKUP(V417,Master[Company],Master[Line Distance],"Unknown",0,1))</f>
        <v/>
      </c>
      <c r="N417" s="394"/>
      <c r="O417" s="341"/>
      <c r="P417" s="336"/>
      <c r="Q417" s="341" t="str">
        <f t="array" ref="Q417">if(V417="","",XLOOKUP(V417,Master[Company],Master[Terms],"NA",0,1))</f>
        <v/>
      </c>
      <c r="R417" s="341" t="str">
        <f t="shared" si="9"/>
        <v/>
      </c>
      <c r="S417" s="341" t="str">
        <f t="array" ref="S417">if(V417="","",XLOOKUP(V417,Master[Company],Master[Group],"NA",0,1))</f>
        <v/>
      </c>
      <c r="T417" s="341" t="str">
        <f t="array" ref="T417">if(V417="","",XLOOKUP(V417,Master[Company],Master[Loading Location],"NA",0,1))</f>
        <v/>
      </c>
      <c r="U417" s="341" t="str">
        <f t="array" ref="U417">if(V417="","",XLOOKUP(V417,Master[Company],Master[Acronym],"NA",0,1))</f>
        <v/>
      </c>
      <c r="V417" s="336"/>
      <c r="W417" s="395"/>
      <c r="X417" s="395"/>
      <c r="Y417" s="336" t="str">
        <f t="shared" si="10"/>
        <v/>
      </c>
      <c r="Z417" s="341" t="str">
        <f t="shared" si="11"/>
        <v/>
      </c>
      <c r="AA417" s="336"/>
      <c r="AB417" s="341"/>
      <c r="AC417" s="341"/>
      <c r="AD417" s="394"/>
      <c r="AE417" s="396"/>
      <c r="AF417" s="396"/>
      <c r="AG417" s="396"/>
      <c r="AH417" s="396"/>
      <c r="AI417" s="396"/>
      <c r="AJ417" s="396"/>
      <c r="AK417" s="396"/>
      <c r="AL417" s="397"/>
      <c r="AM417" s="398"/>
      <c r="AN417" s="398"/>
      <c r="AO417" s="398"/>
      <c r="AP417" s="398"/>
      <c r="AQ417" s="398"/>
      <c r="AR417" s="398"/>
      <c r="AS417" s="398"/>
      <c r="AT417" s="398"/>
      <c r="AU417" s="394"/>
      <c r="AV417" s="399"/>
      <c r="AW417" s="306"/>
      <c r="AX417" s="394"/>
      <c r="AY417" s="400"/>
      <c r="AZ417" s="336"/>
      <c r="BA417" s="336"/>
      <c r="BB417" s="336"/>
      <c r="BC417" s="336"/>
      <c r="BD417" s="336"/>
      <c r="BE417" s="401"/>
      <c r="BF417" s="341"/>
      <c r="BG417" s="341"/>
      <c r="BH417" s="402"/>
      <c r="BI417" s="403"/>
      <c r="BJ417" s="404"/>
      <c r="BK417" s="405"/>
      <c r="BL417" s="405"/>
      <c r="BM417" s="405"/>
      <c r="BN417" s="406"/>
    </row>
    <row r="418" ht="18.75" customHeight="1">
      <c r="A418" s="390" t="str">
        <f t="shared" si="3"/>
        <v/>
      </c>
      <c r="B418" s="391"/>
      <c r="C418" s="337"/>
      <c r="D418" s="337"/>
      <c r="E418" s="338" t="str">
        <f t="shared" si="8"/>
        <v/>
      </c>
      <c r="F418" s="392"/>
      <c r="G418" s="393"/>
      <c r="H418" s="341" t="str">
        <f t="array" ref="H418">IF(D418="","",XLOOKUP(D418,'Master Data'!K:K,'Master Data'!N:N,"Input in Master Data",0,1))</f>
        <v/>
      </c>
      <c r="I418" s="341" t="str">
        <f t="array" ref="I418">IF(D418="","",XLOOKUP(D418,'Master Data'!K:K,'Master Data'!O:O,"Input in Master Data",0,1))</f>
        <v/>
      </c>
      <c r="J418" s="341" t="str">
        <f t="array" ref="J418">if(V418="","",XLOOKUP(V418,Master[Company],Master[Blow],"Unknown",0,1))</f>
        <v/>
      </c>
      <c r="K418" s="341" t="str">
        <f t="array" ref="K418">if(V418="","",XLOOKUP(V418,Master[Company],Master[Pigging],"Unknown",0,1))</f>
        <v/>
      </c>
      <c r="L418" s="341" t="str">
        <f t="array" ref="L418">if(V418="","",XLOOKUP(V418,Master[Company],Master[Load Method],"Unknown",0,1))</f>
        <v/>
      </c>
      <c r="M418" s="341" t="str">
        <f t="array" ref="M418">if(V418="","",XLOOKUP(V418,Master[Company],Master[Line Distance],"Unknown",0,1))</f>
        <v/>
      </c>
      <c r="N418" s="394"/>
      <c r="O418" s="341"/>
      <c r="P418" s="336"/>
      <c r="Q418" s="341" t="str">
        <f t="array" ref="Q418">if(V418="","",XLOOKUP(V418,Master[Company],Master[Terms],"NA",0,1))</f>
        <v/>
      </c>
      <c r="R418" s="341" t="str">
        <f t="shared" si="9"/>
        <v/>
      </c>
      <c r="S418" s="341" t="str">
        <f t="array" ref="S418">if(V418="","",XLOOKUP(V418,Master[Company],Master[Group],"NA",0,1))</f>
        <v/>
      </c>
      <c r="T418" s="341" t="str">
        <f t="array" ref="T418">if(V418="","",XLOOKUP(V418,Master[Company],Master[Loading Location],"NA",0,1))</f>
        <v/>
      </c>
      <c r="U418" s="341" t="str">
        <f t="array" ref="U418">if(V418="","",XLOOKUP(V418,Master[Company],Master[Acronym],"NA",0,1))</f>
        <v/>
      </c>
      <c r="V418" s="336"/>
      <c r="W418" s="395"/>
      <c r="X418" s="395"/>
      <c r="Y418" s="336" t="str">
        <f t="shared" si="10"/>
        <v/>
      </c>
      <c r="Z418" s="341" t="str">
        <f t="shared" si="11"/>
        <v/>
      </c>
      <c r="AA418" s="336"/>
      <c r="AB418" s="341"/>
      <c r="AC418" s="341"/>
      <c r="AD418" s="394"/>
      <c r="AE418" s="396"/>
      <c r="AF418" s="396"/>
      <c r="AG418" s="396"/>
      <c r="AH418" s="396"/>
      <c r="AI418" s="396"/>
      <c r="AJ418" s="396"/>
      <c r="AK418" s="396"/>
      <c r="AL418" s="397"/>
      <c r="AM418" s="398"/>
      <c r="AN418" s="398"/>
      <c r="AO418" s="398"/>
      <c r="AP418" s="398"/>
      <c r="AQ418" s="398"/>
      <c r="AR418" s="398"/>
      <c r="AS418" s="398"/>
      <c r="AT418" s="398"/>
      <c r="AU418" s="394"/>
      <c r="AV418" s="399"/>
      <c r="AW418" s="306"/>
      <c r="AX418" s="394"/>
      <c r="AY418" s="400"/>
      <c r="AZ418" s="336"/>
      <c r="BA418" s="336"/>
      <c r="BB418" s="336"/>
      <c r="BC418" s="336"/>
      <c r="BD418" s="336"/>
      <c r="BE418" s="401"/>
      <c r="BF418" s="341"/>
      <c r="BG418" s="341"/>
      <c r="BH418" s="402"/>
      <c r="BI418" s="403"/>
      <c r="BJ418" s="404"/>
      <c r="BK418" s="405"/>
      <c r="BL418" s="405"/>
      <c r="BM418" s="405"/>
      <c r="BN418" s="406"/>
    </row>
    <row r="419" ht="18.75" customHeight="1">
      <c r="A419" s="390" t="str">
        <f t="shared" si="3"/>
        <v/>
      </c>
      <c r="B419" s="391"/>
      <c r="C419" s="337"/>
      <c r="D419" s="337"/>
      <c r="E419" s="338" t="str">
        <f t="shared" si="8"/>
        <v/>
      </c>
      <c r="F419" s="392"/>
      <c r="G419" s="393"/>
      <c r="H419" s="341" t="str">
        <f t="array" ref="H419">IF(D419="","",XLOOKUP(D419,'Master Data'!K:K,'Master Data'!N:N,"Input in Master Data",0,1))</f>
        <v/>
      </c>
      <c r="I419" s="341" t="str">
        <f t="array" ref="I419">IF(D419="","",XLOOKUP(D419,'Master Data'!K:K,'Master Data'!O:O,"Input in Master Data",0,1))</f>
        <v/>
      </c>
      <c r="J419" s="341" t="str">
        <f t="array" ref="J419">if(V419="","",XLOOKUP(V419,Master[Company],Master[Blow],"Unknown",0,1))</f>
        <v/>
      </c>
      <c r="K419" s="341" t="str">
        <f t="array" ref="K419">if(V419="","",XLOOKUP(V419,Master[Company],Master[Pigging],"Unknown",0,1))</f>
        <v/>
      </c>
      <c r="L419" s="341" t="str">
        <f t="array" ref="L419">if(V419="","",XLOOKUP(V419,Master[Company],Master[Load Method],"Unknown",0,1))</f>
        <v/>
      </c>
      <c r="M419" s="341" t="str">
        <f t="array" ref="M419">if(V419="","",XLOOKUP(V419,Master[Company],Master[Line Distance],"Unknown",0,1))</f>
        <v/>
      </c>
      <c r="N419" s="394"/>
      <c r="O419" s="341"/>
      <c r="P419" s="336"/>
      <c r="Q419" s="341" t="str">
        <f t="array" ref="Q419">if(V419="","",XLOOKUP(V419,Master[Company],Master[Terms],"NA",0,1))</f>
        <v/>
      </c>
      <c r="R419" s="341" t="str">
        <f t="shared" si="9"/>
        <v/>
      </c>
      <c r="S419" s="341" t="str">
        <f t="array" ref="S419">if(V419="","",XLOOKUP(V419,Master[Company],Master[Group],"NA",0,1))</f>
        <v/>
      </c>
      <c r="T419" s="341" t="str">
        <f t="array" ref="T419">if(V419="","",XLOOKUP(V419,Master[Company],Master[Loading Location],"NA",0,1))</f>
        <v/>
      </c>
      <c r="U419" s="341" t="str">
        <f t="array" ref="U419">if(V419="","",XLOOKUP(V419,Master[Company],Master[Acronym],"NA",0,1))</f>
        <v/>
      </c>
      <c r="V419" s="336"/>
      <c r="W419" s="395"/>
      <c r="X419" s="395"/>
      <c r="Y419" s="336" t="str">
        <f t="shared" si="10"/>
        <v/>
      </c>
      <c r="Z419" s="341" t="str">
        <f t="shared" si="11"/>
        <v/>
      </c>
      <c r="AA419" s="336"/>
      <c r="AB419" s="341"/>
      <c r="AC419" s="341"/>
      <c r="AD419" s="394"/>
      <c r="AE419" s="396"/>
      <c r="AF419" s="396"/>
      <c r="AG419" s="396"/>
      <c r="AH419" s="396"/>
      <c r="AI419" s="396"/>
      <c r="AJ419" s="396"/>
      <c r="AK419" s="396"/>
      <c r="AL419" s="397"/>
      <c r="AM419" s="398"/>
      <c r="AN419" s="398"/>
      <c r="AO419" s="398"/>
      <c r="AP419" s="398"/>
      <c r="AQ419" s="398"/>
      <c r="AR419" s="398"/>
      <c r="AS419" s="398"/>
      <c r="AT419" s="398"/>
      <c r="AU419" s="394"/>
      <c r="AV419" s="399"/>
      <c r="AW419" s="306"/>
      <c r="AX419" s="394"/>
      <c r="AY419" s="400"/>
      <c r="AZ419" s="336"/>
      <c r="BA419" s="336"/>
      <c r="BB419" s="336"/>
      <c r="BC419" s="336"/>
      <c r="BD419" s="336"/>
      <c r="BE419" s="401"/>
      <c r="BF419" s="341"/>
      <c r="BG419" s="341"/>
      <c r="BH419" s="402"/>
      <c r="BI419" s="403"/>
      <c r="BJ419" s="404"/>
      <c r="BK419" s="405"/>
      <c r="BL419" s="405"/>
      <c r="BM419" s="405"/>
      <c r="BN419" s="406"/>
    </row>
    <row r="420" ht="18.75" customHeight="1">
      <c r="A420" s="390" t="str">
        <f t="shared" si="3"/>
        <v/>
      </c>
      <c r="B420" s="391"/>
      <c r="C420" s="337"/>
      <c r="D420" s="337"/>
      <c r="E420" s="338" t="str">
        <f t="shared" si="8"/>
        <v/>
      </c>
      <c r="F420" s="392"/>
      <c r="G420" s="393"/>
      <c r="H420" s="341" t="str">
        <f t="array" ref="H420">IF(D420="","",XLOOKUP(D420,'Master Data'!K:K,'Master Data'!N:N,"Input in Master Data",0,1))</f>
        <v/>
      </c>
      <c r="I420" s="341" t="str">
        <f t="array" ref="I420">IF(D420="","",XLOOKUP(D420,'Master Data'!K:K,'Master Data'!O:O,"Input in Master Data",0,1))</f>
        <v/>
      </c>
      <c r="J420" s="341" t="str">
        <f t="array" ref="J420">if(V420="","",XLOOKUP(V420,Master[Company],Master[Blow],"Unknown",0,1))</f>
        <v/>
      </c>
      <c r="K420" s="341" t="str">
        <f t="array" ref="K420">if(V420="","",XLOOKUP(V420,Master[Company],Master[Pigging],"Unknown",0,1))</f>
        <v/>
      </c>
      <c r="L420" s="341" t="str">
        <f t="array" ref="L420">if(V420="","",XLOOKUP(V420,Master[Company],Master[Load Method],"Unknown",0,1))</f>
        <v/>
      </c>
      <c r="M420" s="341" t="str">
        <f t="array" ref="M420">if(V420="","",XLOOKUP(V420,Master[Company],Master[Line Distance],"Unknown",0,1))</f>
        <v/>
      </c>
      <c r="N420" s="394"/>
      <c r="O420" s="341"/>
      <c r="P420" s="336"/>
      <c r="Q420" s="341" t="str">
        <f t="array" ref="Q420">if(V420="","",XLOOKUP(V420,Master[Company],Master[Terms],"NA",0,1))</f>
        <v/>
      </c>
      <c r="R420" s="341" t="str">
        <f t="shared" si="9"/>
        <v/>
      </c>
      <c r="S420" s="341" t="str">
        <f t="array" ref="S420">if(V420="","",XLOOKUP(V420,Master[Company],Master[Group],"NA",0,1))</f>
        <v/>
      </c>
      <c r="T420" s="341" t="str">
        <f t="array" ref="T420">if(V420="","",XLOOKUP(V420,Master[Company],Master[Loading Location],"NA",0,1))</f>
        <v/>
      </c>
      <c r="U420" s="341" t="str">
        <f t="array" ref="U420">if(V420="","",XLOOKUP(V420,Master[Company],Master[Acronym],"NA",0,1))</f>
        <v/>
      </c>
      <c r="V420" s="336"/>
      <c r="W420" s="395"/>
      <c r="X420" s="395"/>
      <c r="Y420" s="336" t="str">
        <f t="shared" si="10"/>
        <v/>
      </c>
      <c r="Z420" s="341" t="str">
        <f t="shared" si="11"/>
        <v/>
      </c>
      <c r="AA420" s="336"/>
      <c r="AB420" s="341"/>
      <c r="AC420" s="341"/>
      <c r="AD420" s="394"/>
      <c r="AE420" s="396"/>
      <c r="AF420" s="396"/>
      <c r="AG420" s="396"/>
      <c r="AH420" s="396"/>
      <c r="AI420" s="396"/>
      <c r="AJ420" s="396"/>
      <c r="AK420" s="396"/>
      <c r="AL420" s="397"/>
      <c r="AM420" s="398"/>
      <c r="AN420" s="398"/>
      <c r="AO420" s="398"/>
      <c r="AP420" s="398"/>
      <c r="AQ420" s="398"/>
      <c r="AR420" s="398"/>
      <c r="AS420" s="398"/>
      <c r="AT420" s="398"/>
      <c r="AU420" s="394"/>
      <c r="AV420" s="399"/>
      <c r="AW420" s="306"/>
      <c r="AX420" s="394"/>
      <c r="AY420" s="400"/>
      <c r="AZ420" s="336"/>
      <c r="BA420" s="336"/>
      <c r="BB420" s="336"/>
      <c r="BC420" s="336"/>
      <c r="BD420" s="336"/>
      <c r="BE420" s="401"/>
      <c r="BF420" s="341"/>
      <c r="BG420" s="341"/>
      <c r="BH420" s="402"/>
      <c r="BI420" s="403"/>
      <c r="BJ420" s="404"/>
      <c r="BK420" s="405"/>
      <c r="BL420" s="405"/>
      <c r="BM420" s="405"/>
      <c r="BN420" s="406"/>
    </row>
    <row r="421" ht="18.75" customHeight="1">
      <c r="A421" s="390" t="str">
        <f t="shared" si="3"/>
        <v/>
      </c>
      <c r="B421" s="391"/>
      <c r="C421" s="337"/>
      <c r="D421" s="337"/>
      <c r="E421" s="338" t="str">
        <f t="shared" si="8"/>
        <v/>
      </c>
      <c r="F421" s="392"/>
      <c r="G421" s="393"/>
      <c r="H421" s="341" t="str">
        <f t="array" ref="H421">IF(D421="","",XLOOKUP(D421,'Master Data'!K:K,'Master Data'!N:N,"Input in Master Data",0,1))</f>
        <v/>
      </c>
      <c r="I421" s="341" t="str">
        <f t="array" ref="I421">IF(D421="","",XLOOKUP(D421,'Master Data'!K:K,'Master Data'!O:O,"Input in Master Data",0,1))</f>
        <v/>
      </c>
      <c r="J421" s="341" t="str">
        <f t="array" ref="J421">if(V421="","",XLOOKUP(V421,Master[Company],Master[Blow],"Unknown",0,1))</f>
        <v/>
      </c>
      <c r="K421" s="341" t="str">
        <f t="array" ref="K421">if(V421="","",XLOOKUP(V421,Master[Company],Master[Pigging],"Unknown",0,1))</f>
        <v/>
      </c>
      <c r="L421" s="341" t="str">
        <f t="array" ref="L421">if(V421="","",XLOOKUP(V421,Master[Company],Master[Load Method],"Unknown",0,1))</f>
        <v/>
      </c>
      <c r="M421" s="341" t="str">
        <f t="array" ref="M421">if(V421="","",XLOOKUP(V421,Master[Company],Master[Line Distance],"Unknown",0,1))</f>
        <v/>
      </c>
      <c r="N421" s="394"/>
      <c r="O421" s="341"/>
      <c r="P421" s="336"/>
      <c r="Q421" s="341" t="str">
        <f t="array" ref="Q421">if(V421="","",XLOOKUP(V421,Master[Company],Master[Terms],"NA",0,1))</f>
        <v/>
      </c>
      <c r="R421" s="341" t="str">
        <f t="shared" si="9"/>
        <v/>
      </c>
      <c r="S421" s="341" t="str">
        <f t="array" ref="S421">if(V421="","",XLOOKUP(V421,Master[Company],Master[Group],"NA",0,1))</f>
        <v/>
      </c>
      <c r="T421" s="341" t="str">
        <f t="array" ref="T421">if(V421="","",XLOOKUP(V421,Master[Company],Master[Loading Location],"NA",0,1))</f>
        <v/>
      </c>
      <c r="U421" s="341" t="str">
        <f t="array" ref="U421">if(V421="","",XLOOKUP(V421,Master[Company],Master[Acronym],"NA",0,1))</f>
        <v/>
      </c>
      <c r="V421" s="336"/>
      <c r="W421" s="395"/>
      <c r="X421" s="395"/>
      <c r="Y421" s="336" t="str">
        <f t="shared" si="10"/>
        <v/>
      </c>
      <c r="Z421" s="341" t="str">
        <f t="shared" si="11"/>
        <v/>
      </c>
      <c r="AA421" s="336"/>
      <c r="AB421" s="341"/>
      <c r="AC421" s="341"/>
      <c r="AD421" s="394"/>
      <c r="AE421" s="396"/>
      <c r="AF421" s="396"/>
      <c r="AG421" s="396"/>
      <c r="AH421" s="396"/>
      <c r="AI421" s="396"/>
      <c r="AJ421" s="396"/>
      <c r="AK421" s="396"/>
      <c r="AL421" s="397"/>
      <c r="AM421" s="398"/>
      <c r="AN421" s="398"/>
      <c r="AO421" s="398"/>
      <c r="AP421" s="398"/>
      <c r="AQ421" s="398"/>
      <c r="AR421" s="398"/>
      <c r="AS421" s="398"/>
      <c r="AT421" s="398"/>
      <c r="AU421" s="394"/>
      <c r="AV421" s="399"/>
      <c r="AW421" s="306"/>
      <c r="AX421" s="394"/>
      <c r="AY421" s="400"/>
      <c r="AZ421" s="336"/>
      <c r="BA421" s="336"/>
      <c r="BB421" s="336"/>
      <c r="BC421" s="336"/>
      <c r="BD421" s="336"/>
      <c r="BE421" s="401"/>
      <c r="BF421" s="341"/>
      <c r="BG421" s="341"/>
      <c r="BH421" s="402"/>
      <c r="BI421" s="403"/>
      <c r="BJ421" s="404"/>
      <c r="BK421" s="405"/>
      <c r="BL421" s="405"/>
      <c r="BM421" s="405"/>
      <c r="BN421" s="406"/>
    </row>
    <row r="422" ht="18.75" customHeight="1">
      <c r="A422" s="390" t="str">
        <f t="shared" si="3"/>
        <v/>
      </c>
      <c r="B422" s="391"/>
      <c r="C422" s="337"/>
      <c r="D422" s="337"/>
      <c r="E422" s="338" t="str">
        <f t="shared" si="8"/>
        <v/>
      </c>
      <c r="F422" s="392"/>
      <c r="G422" s="393"/>
      <c r="H422" s="341" t="str">
        <f t="array" ref="H422">IF(D422="","",XLOOKUP(D422,'Master Data'!K:K,'Master Data'!N:N,"Input in Master Data",0,1))</f>
        <v/>
      </c>
      <c r="I422" s="341" t="str">
        <f t="array" ref="I422">IF(D422="","",XLOOKUP(D422,'Master Data'!K:K,'Master Data'!O:O,"Input in Master Data",0,1))</f>
        <v/>
      </c>
      <c r="J422" s="341" t="str">
        <f t="array" ref="J422">if(V422="","",XLOOKUP(V422,Master[Company],Master[Blow],"Unknown",0,1))</f>
        <v/>
      </c>
      <c r="K422" s="341" t="str">
        <f t="array" ref="K422">if(V422="","",XLOOKUP(V422,Master[Company],Master[Pigging],"Unknown",0,1))</f>
        <v/>
      </c>
      <c r="L422" s="341" t="str">
        <f t="array" ref="L422">if(V422="","",XLOOKUP(V422,Master[Company],Master[Load Method],"Unknown",0,1))</f>
        <v/>
      </c>
      <c r="M422" s="341" t="str">
        <f t="array" ref="M422">if(V422="","",XLOOKUP(V422,Master[Company],Master[Line Distance],"Unknown",0,1))</f>
        <v/>
      </c>
      <c r="N422" s="394"/>
      <c r="O422" s="341"/>
      <c r="P422" s="336"/>
      <c r="Q422" s="341" t="str">
        <f t="array" ref="Q422">if(V422="","",XLOOKUP(V422,Master[Company],Master[Terms],"NA",0,1))</f>
        <v/>
      </c>
      <c r="R422" s="341" t="str">
        <f t="shared" si="9"/>
        <v/>
      </c>
      <c r="S422" s="341" t="str">
        <f t="array" ref="S422">if(V422="","",XLOOKUP(V422,Master[Company],Master[Group],"NA",0,1))</f>
        <v/>
      </c>
      <c r="T422" s="341" t="str">
        <f t="array" ref="T422">if(V422="","",XLOOKUP(V422,Master[Company],Master[Loading Location],"NA",0,1))</f>
        <v/>
      </c>
      <c r="U422" s="341" t="str">
        <f t="array" ref="U422">if(V422="","",XLOOKUP(V422,Master[Company],Master[Acronym],"NA",0,1))</f>
        <v/>
      </c>
      <c r="V422" s="336"/>
      <c r="W422" s="395"/>
      <c r="X422" s="395"/>
      <c r="Y422" s="336" t="str">
        <f t="shared" si="10"/>
        <v/>
      </c>
      <c r="Z422" s="341" t="str">
        <f t="shared" si="11"/>
        <v/>
      </c>
      <c r="AA422" s="336"/>
      <c r="AB422" s="341"/>
      <c r="AC422" s="341"/>
      <c r="AD422" s="394"/>
      <c r="AE422" s="396"/>
      <c r="AF422" s="396"/>
      <c r="AG422" s="396"/>
      <c r="AH422" s="396"/>
      <c r="AI422" s="396"/>
      <c r="AJ422" s="396"/>
      <c r="AK422" s="396"/>
      <c r="AL422" s="397"/>
      <c r="AM422" s="398"/>
      <c r="AN422" s="398"/>
      <c r="AO422" s="398"/>
      <c r="AP422" s="398"/>
      <c r="AQ422" s="398"/>
      <c r="AR422" s="398"/>
      <c r="AS422" s="398"/>
      <c r="AT422" s="398"/>
      <c r="AU422" s="394"/>
      <c r="AV422" s="399"/>
      <c r="AW422" s="306"/>
      <c r="AX422" s="394"/>
      <c r="AY422" s="400"/>
      <c r="AZ422" s="336"/>
      <c r="BA422" s="336"/>
      <c r="BB422" s="336"/>
      <c r="BC422" s="336"/>
      <c r="BD422" s="336"/>
      <c r="BE422" s="401"/>
      <c r="BF422" s="341"/>
      <c r="BG422" s="341"/>
      <c r="BH422" s="402"/>
      <c r="BI422" s="403"/>
      <c r="BJ422" s="404"/>
      <c r="BK422" s="405"/>
      <c r="BL422" s="405"/>
      <c r="BM422" s="405"/>
      <c r="BN422" s="406"/>
    </row>
    <row r="423" ht="18.75" customHeight="1">
      <c r="A423" s="390" t="str">
        <f t="shared" si="3"/>
        <v/>
      </c>
      <c r="B423" s="391"/>
      <c r="C423" s="337"/>
      <c r="D423" s="337"/>
      <c r="E423" s="338" t="str">
        <f t="shared" si="8"/>
        <v/>
      </c>
      <c r="F423" s="392"/>
      <c r="G423" s="393"/>
      <c r="H423" s="341" t="str">
        <f t="array" ref="H423">IF(D423="","",XLOOKUP(D423,'Master Data'!K:K,'Master Data'!N:N,"Input in Master Data",0,1))</f>
        <v/>
      </c>
      <c r="I423" s="341" t="str">
        <f t="array" ref="I423">IF(D423="","",XLOOKUP(D423,'Master Data'!K:K,'Master Data'!O:O,"Input in Master Data",0,1))</f>
        <v/>
      </c>
      <c r="J423" s="341" t="str">
        <f t="array" ref="J423">if(V423="","",XLOOKUP(V423,Master[Company],Master[Blow],"Unknown",0,1))</f>
        <v/>
      </c>
      <c r="K423" s="341" t="str">
        <f t="array" ref="K423">if(V423="","",XLOOKUP(V423,Master[Company],Master[Pigging],"Unknown",0,1))</f>
        <v/>
      </c>
      <c r="L423" s="341" t="str">
        <f t="array" ref="L423">if(V423="","",XLOOKUP(V423,Master[Company],Master[Load Method],"Unknown",0,1))</f>
        <v/>
      </c>
      <c r="M423" s="341" t="str">
        <f t="array" ref="M423">if(V423="","",XLOOKUP(V423,Master[Company],Master[Line Distance],"Unknown",0,1))</f>
        <v/>
      </c>
      <c r="N423" s="394"/>
      <c r="O423" s="341"/>
      <c r="P423" s="336"/>
      <c r="Q423" s="341" t="str">
        <f t="array" ref="Q423">if(V423="","",XLOOKUP(V423,Master[Company],Master[Terms],"NA",0,1))</f>
        <v/>
      </c>
      <c r="R423" s="341" t="str">
        <f t="shared" si="9"/>
        <v/>
      </c>
      <c r="S423" s="341" t="str">
        <f t="array" ref="S423">if(V423="","",XLOOKUP(V423,Master[Company],Master[Group],"NA",0,1))</f>
        <v/>
      </c>
      <c r="T423" s="341" t="str">
        <f t="array" ref="T423">if(V423="","",XLOOKUP(V423,Master[Company],Master[Loading Location],"NA",0,1))</f>
        <v/>
      </c>
      <c r="U423" s="341" t="str">
        <f t="array" ref="U423">if(V423="","",XLOOKUP(V423,Master[Company],Master[Acronym],"NA",0,1))</f>
        <v/>
      </c>
      <c r="V423" s="336"/>
      <c r="W423" s="395"/>
      <c r="X423" s="395"/>
      <c r="Y423" s="336" t="str">
        <f t="shared" si="10"/>
        <v/>
      </c>
      <c r="Z423" s="341" t="str">
        <f t="shared" si="11"/>
        <v/>
      </c>
      <c r="AA423" s="336"/>
      <c r="AB423" s="341"/>
      <c r="AC423" s="341"/>
      <c r="AD423" s="394"/>
      <c r="AE423" s="396"/>
      <c r="AF423" s="396"/>
      <c r="AG423" s="396"/>
      <c r="AH423" s="396"/>
      <c r="AI423" s="396"/>
      <c r="AJ423" s="396"/>
      <c r="AK423" s="396"/>
      <c r="AL423" s="397"/>
      <c r="AM423" s="398"/>
      <c r="AN423" s="398"/>
      <c r="AO423" s="398"/>
      <c r="AP423" s="398"/>
      <c r="AQ423" s="398"/>
      <c r="AR423" s="398"/>
      <c r="AS423" s="398"/>
      <c r="AT423" s="398"/>
      <c r="AU423" s="394"/>
      <c r="AV423" s="399"/>
      <c r="AW423" s="306"/>
      <c r="AX423" s="394"/>
      <c r="AY423" s="400"/>
      <c r="AZ423" s="336"/>
      <c r="BA423" s="336"/>
      <c r="BB423" s="336"/>
      <c r="BC423" s="336"/>
      <c r="BD423" s="336"/>
      <c r="BE423" s="401"/>
      <c r="BF423" s="341"/>
      <c r="BG423" s="341"/>
      <c r="BH423" s="402"/>
      <c r="BI423" s="403"/>
      <c r="BJ423" s="404"/>
      <c r="BK423" s="405"/>
      <c r="BL423" s="405"/>
      <c r="BM423" s="405"/>
      <c r="BN423" s="406"/>
    </row>
    <row r="424" ht="18.75" customHeight="1">
      <c r="A424" s="390" t="str">
        <f t="shared" si="3"/>
        <v/>
      </c>
      <c r="B424" s="391"/>
      <c r="C424" s="337"/>
      <c r="D424" s="337"/>
      <c r="E424" s="338" t="str">
        <f t="shared" si="8"/>
        <v/>
      </c>
      <c r="F424" s="392"/>
      <c r="G424" s="393"/>
      <c r="H424" s="341" t="str">
        <f t="array" ref="H424">IF(D424="","",XLOOKUP(D424,'Master Data'!K:K,'Master Data'!N:N,"Input in Master Data",0,1))</f>
        <v/>
      </c>
      <c r="I424" s="341" t="str">
        <f t="array" ref="I424">IF(D424="","",XLOOKUP(D424,'Master Data'!K:K,'Master Data'!O:O,"Input in Master Data",0,1))</f>
        <v/>
      </c>
      <c r="J424" s="341" t="str">
        <f t="array" ref="J424">if(V424="","",XLOOKUP(V424,Master[Company],Master[Blow],"Unknown",0,1))</f>
        <v/>
      </c>
      <c r="K424" s="341" t="str">
        <f t="array" ref="K424">if(V424="","",XLOOKUP(V424,Master[Company],Master[Pigging],"Unknown",0,1))</f>
        <v/>
      </c>
      <c r="L424" s="341" t="str">
        <f t="array" ref="L424">if(V424="","",XLOOKUP(V424,Master[Company],Master[Load Method],"Unknown",0,1))</f>
        <v/>
      </c>
      <c r="M424" s="341" t="str">
        <f t="array" ref="M424">if(V424="","",XLOOKUP(V424,Master[Company],Master[Line Distance],"Unknown",0,1))</f>
        <v/>
      </c>
      <c r="N424" s="394"/>
      <c r="O424" s="341"/>
      <c r="P424" s="336"/>
      <c r="Q424" s="341" t="str">
        <f t="array" ref="Q424">if(V424="","",XLOOKUP(V424,Master[Company],Master[Terms],"NA",0,1))</f>
        <v/>
      </c>
      <c r="R424" s="341" t="str">
        <f t="shared" si="9"/>
        <v/>
      </c>
      <c r="S424" s="341" t="str">
        <f t="array" ref="S424">if(V424="","",XLOOKUP(V424,Master[Company],Master[Group],"NA",0,1))</f>
        <v/>
      </c>
      <c r="T424" s="341" t="str">
        <f t="array" ref="T424">if(V424="","",XLOOKUP(V424,Master[Company],Master[Loading Location],"NA",0,1))</f>
        <v/>
      </c>
      <c r="U424" s="341" t="str">
        <f t="array" ref="U424">if(V424="","",XLOOKUP(V424,Master[Company],Master[Acronym],"NA",0,1))</f>
        <v/>
      </c>
      <c r="V424" s="336"/>
      <c r="W424" s="395"/>
      <c r="X424" s="395"/>
      <c r="Y424" s="336" t="str">
        <f t="shared" si="10"/>
        <v/>
      </c>
      <c r="Z424" s="341" t="str">
        <f t="shared" si="11"/>
        <v/>
      </c>
      <c r="AA424" s="336"/>
      <c r="AB424" s="341"/>
      <c r="AC424" s="341"/>
      <c r="AD424" s="394"/>
      <c r="AE424" s="396"/>
      <c r="AF424" s="396"/>
      <c r="AG424" s="396"/>
      <c r="AH424" s="396"/>
      <c r="AI424" s="396"/>
      <c r="AJ424" s="396"/>
      <c r="AK424" s="396"/>
      <c r="AL424" s="397"/>
      <c r="AM424" s="398"/>
      <c r="AN424" s="398"/>
      <c r="AO424" s="398"/>
      <c r="AP424" s="398"/>
      <c r="AQ424" s="398"/>
      <c r="AR424" s="398"/>
      <c r="AS424" s="398"/>
      <c r="AT424" s="398"/>
      <c r="AU424" s="394"/>
      <c r="AV424" s="399"/>
      <c r="AW424" s="306"/>
      <c r="AX424" s="394"/>
      <c r="AY424" s="400"/>
      <c r="AZ424" s="336"/>
      <c r="BA424" s="336"/>
      <c r="BB424" s="336"/>
      <c r="BC424" s="336"/>
      <c r="BD424" s="336"/>
      <c r="BE424" s="401"/>
      <c r="BF424" s="341"/>
      <c r="BG424" s="341"/>
      <c r="BH424" s="402"/>
      <c r="BI424" s="403"/>
      <c r="BJ424" s="404"/>
      <c r="BK424" s="405"/>
      <c r="BL424" s="405"/>
      <c r="BM424" s="405"/>
      <c r="BN424" s="406"/>
    </row>
    <row r="425" ht="18.75" customHeight="1">
      <c r="A425" s="390" t="str">
        <f t="shared" si="3"/>
        <v/>
      </c>
      <c r="B425" s="391"/>
      <c r="C425" s="337"/>
      <c r="D425" s="337"/>
      <c r="E425" s="338" t="str">
        <f t="shared" si="8"/>
        <v/>
      </c>
      <c r="F425" s="392"/>
      <c r="G425" s="393"/>
      <c r="H425" s="341" t="str">
        <f t="array" ref="H425">IF(D425="","",XLOOKUP(D425,'Master Data'!K:K,'Master Data'!N:N,"Input in Master Data",0,1))</f>
        <v/>
      </c>
      <c r="I425" s="341" t="str">
        <f t="array" ref="I425">IF(D425="","",XLOOKUP(D425,'Master Data'!K:K,'Master Data'!O:O,"Input in Master Data",0,1))</f>
        <v/>
      </c>
      <c r="J425" s="341" t="str">
        <f t="array" ref="J425">if(V425="","",XLOOKUP(V425,Master[Company],Master[Blow],"Unknown",0,1))</f>
        <v/>
      </c>
      <c r="K425" s="341" t="str">
        <f t="array" ref="K425">if(V425="","",XLOOKUP(V425,Master[Company],Master[Pigging],"Unknown",0,1))</f>
        <v/>
      </c>
      <c r="L425" s="341" t="str">
        <f t="array" ref="L425">if(V425="","",XLOOKUP(V425,Master[Company],Master[Load Method],"Unknown",0,1))</f>
        <v/>
      </c>
      <c r="M425" s="341" t="str">
        <f t="array" ref="M425">if(V425="","",XLOOKUP(V425,Master[Company],Master[Line Distance],"Unknown",0,1))</f>
        <v/>
      </c>
      <c r="N425" s="394"/>
      <c r="O425" s="341"/>
      <c r="P425" s="336"/>
      <c r="Q425" s="341" t="str">
        <f t="array" ref="Q425">if(V425="","",XLOOKUP(V425,Master[Company],Master[Terms],"NA",0,1))</f>
        <v/>
      </c>
      <c r="R425" s="341" t="str">
        <f t="shared" si="9"/>
        <v/>
      </c>
      <c r="S425" s="341" t="str">
        <f t="array" ref="S425">if(V425="","",XLOOKUP(V425,Master[Company],Master[Group],"NA",0,1))</f>
        <v/>
      </c>
      <c r="T425" s="341" t="str">
        <f t="array" ref="T425">if(V425="","",XLOOKUP(V425,Master[Company],Master[Loading Location],"NA",0,1))</f>
        <v/>
      </c>
      <c r="U425" s="341" t="str">
        <f t="array" ref="U425">if(V425="","",XLOOKUP(V425,Master[Company],Master[Acronym],"NA",0,1))</f>
        <v/>
      </c>
      <c r="V425" s="336"/>
      <c r="W425" s="395"/>
      <c r="X425" s="395"/>
      <c r="Y425" s="336" t="str">
        <f t="shared" si="10"/>
        <v/>
      </c>
      <c r="Z425" s="341" t="str">
        <f t="shared" si="11"/>
        <v/>
      </c>
      <c r="AA425" s="336"/>
      <c r="AB425" s="341"/>
      <c r="AC425" s="341"/>
      <c r="AD425" s="394"/>
      <c r="AE425" s="396"/>
      <c r="AF425" s="396"/>
      <c r="AG425" s="396"/>
      <c r="AH425" s="396"/>
      <c r="AI425" s="396"/>
      <c r="AJ425" s="396"/>
      <c r="AK425" s="396"/>
      <c r="AL425" s="397"/>
      <c r="AM425" s="398"/>
      <c r="AN425" s="398"/>
      <c r="AO425" s="398"/>
      <c r="AP425" s="398"/>
      <c r="AQ425" s="398"/>
      <c r="AR425" s="398"/>
      <c r="AS425" s="398"/>
      <c r="AT425" s="398"/>
      <c r="AU425" s="394"/>
      <c r="AV425" s="399"/>
      <c r="AW425" s="306"/>
      <c r="AX425" s="394"/>
      <c r="AY425" s="400"/>
      <c r="AZ425" s="336"/>
      <c r="BA425" s="336"/>
      <c r="BB425" s="336"/>
      <c r="BC425" s="336"/>
      <c r="BD425" s="336"/>
      <c r="BE425" s="401"/>
      <c r="BF425" s="341"/>
      <c r="BG425" s="341"/>
      <c r="BH425" s="402"/>
      <c r="BI425" s="403"/>
      <c r="BJ425" s="404"/>
      <c r="BK425" s="405"/>
      <c r="BL425" s="405"/>
      <c r="BM425" s="405"/>
      <c r="BN425" s="406"/>
    </row>
    <row r="426" ht="18.75" customHeight="1">
      <c r="A426" s="390" t="str">
        <f t="shared" si="3"/>
        <v/>
      </c>
      <c r="B426" s="391"/>
      <c r="C426" s="337"/>
      <c r="D426" s="337"/>
      <c r="E426" s="338" t="str">
        <f t="shared" si="8"/>
        <v/>
      </c>
      <c r="F426" s="392"/>
      <c r="G426" s="393"/>
      <c r="H426" s="341" t="str">
        <f t="array" ref="H426">IF(D426="","",XLOOKUP(D426,'Master Data'!K:K,'Master Data'!N:N,"Input in Master Data",0,1))</f>
        <v/>
      </c>
      <c r="I426" s="341" t="str">
        <f t="array" ref="I426">IF(D426="","",XLOOKUP(D426,'Master Data'!K:K,'Master Data'!O:O,"Input in Master Data",0,1))</f>
        <v/>
      </c>
      <c r="J426" s="341" t="str">
        <f t="array" ref="J426">if(V426="","",XLOOKUP(V426,Master[Company],Master[Blow],"Unknown",0,1))</f>
        <v/>
      </c>
      <c r="K426" s="341" t="str">
        <f t="array" ref="K426">if(V426="","",XLOOKUP(V426,Master[Company],Master[Pigging],"Unknown",0,1))</f>
        <v/>
      </c>
      <c r="L426" s="341" t="str">
        <f t="array" ref="L426">if(V426="","",XLOOKUP(V426,Master[Company],Master[Load Method],"Unknown",0,1))</f>
        <v/>
      </c>
      <c r="M426" s="341" t="str">
        <f t="array" ref="M426">if(V426="","",XLOOKUP(V426,Master[Company],Master[Line Distance],"Unknown",0,1))</f>
        <v/>
      </c>
      <c r="N426" s="394"/>
      <c r="O426" s="341"/>
      <c r="P426" s="336"/>
      <c r="Q426" s="341" t="str">
        <f t="array" ref="Q426">if(V426="","",XLOOKUP(V426,Master[Company],Master[Terms],"NA",0,1))</f>
        <v/>
      </c>
      <c r="R426" s="341" t="str">
        <f t="shared" si="9"/>
        <v/>
      </c>
      <c r="S426" s="341" t="str">
        <f t="array" ref="S426">if(V426="","",XLOOKUP(V426,Master[Company],Master[Group],"NA",0,1))</f>
        <v/>
      </c>
      <c r="T426" s="341" t="str">
        <f t="array" ref="T426">if(V426="","",XLOOKUP(V426,Master[Company],Master[Loading Location],"NA",0,1))</f>
        <v/>
      </c>
      <c r="U426" s="341" t="str">
        <f t="array" ref="U426">if(V426="","",XLOOKUP(V426,Master[Company],Master[Acronym],"NA",0,1))</f>
        <v/>
      </c>
      <c r="V426" s="336"/>
      <c r="W426" s="395"/>
      <c r="X426" s="395"/>
      <c r="Y426" s="336" t="str">
        <f t="shared" si="10"/>
        <v/>
      </c>
      <c r="Z426" s="341" t="str">
        <f t="shared" si="11"/>
        <v/>
      </c>
      <c r="AA426" s="336"/>
      <c r="AB426" s="341"/>
      <c r="AC426" s="341"/>
      <c r="AD426" s="394"/>
      <c r="AE426" s="396"/>
      <c r="AF426" s="396"/>
      <c r="AG426" s="396"/>
      <c r="AH426" s="396"/>
      <c r="AI426" s="396"/>
      <c r="AJ426" s="396"/>
      <c r="AK426" s="396"/>
      <c r="AL426" s="397"/>
      <c r="AM426" s="398"/>
      <c r="AN426" s="398"/>
      <c r="AO426" s="398"/>
      <c r="AP426" s="398"/>
      <c r="AQ426" s="398"/>
      <c r="AR426" s="398"/>
      <c r="AS426" s="398"/>
      <c r="AT426" s="398"/>
      <c r="AU426" s="394"/>
      <c r="AV426" s="399"/>
      <c r="AW426" s="306"/>
      <c r="AX426" s="394"/>
      <c r="AY426" s="400"/>
      <c r="AZ426" s="336"/>
      <c r="BA426" s="336"/>
      <c r="BB426" s="336"/>
      <c r="BC426" s="336"/>
      <c r="BD426" s="336"/>
      <c r="BE426" s="401"/>
      <c r="BF426" s="341"/>
      <c r="BG426" s="341"/>
      <c r="BH426" s="402"/>
      <c r="BI426" s="403"/>
      <c r="BJ426" s="404"/>
      <c r="BK426" s="405"/>
      <c r="BL426" s="405"/>
      <c r="BM426" s="405"/>
      <c r="BN426" s="406"/>
    </row>
    <row r="427" ht="18.75" customHeight="1">
      <c r="A427" s="390" t="str">
        <f t="shared" si="3"/>
        <v/>
      </c>
      <c r="B427" s="391"/>
      <c r="C427" s="337"/>
      <c r="D427" s="337"/>
      <c r="E427" s="338" t="str">
        <f t="shared" si="8"/>
        <v/>
      </c>
      <c r="F427" s="392"/>
      <c r="G427" s="393"/>
      <c r="H427" s="341" t="str">
        <f t="array" ref="H427">IF(D427="","",XLOOKUP(D427,'Master Data'!K:K,'Master Data'!N:N,"Input in Master Data",0,1))</f>
        <v/>
      </c>
      <c r="I427" s="341" t="str">
        <f t="array" ref="I427">IF(D427="","",XLOOKUP(D427,'Master Data'!K:K,'Master Data'!O:O,"Input in Master Data",0,1))</f>
        <v/>
      </c>
      <c r="J427" s="341" t="str">
        <f t="array" ref="J427">if(V427="","",XLOOKUP(V427,Master[Company],Master[Blow],"Unknown",0,1))</f>
        <v/>
      </c>
      <c r="K427" s="341" t="str">
        <f t="array" ref="K427">if(V427="","",XLOOKUP(V427,Master[Company],Master[Pigging],"Unknown",0,1))</f>
        <v/>
      </c>
      <c r="L427" s="341" t="str">
        <f t="array" ref="L427">if(V427="","",XLOOKUP(V427,Master[Company],Master[Load Method],"Unknown",0,1))</f>
        <v/>
      </c>
      <c r="M427" s="341" t="str">
        <f t="array" ref="M427">if(V427="","",XLOOKUP(V427,Master[Company],Master[Line Distance],"Unknown",0,1))</f>
        <v/>
      </c>
      <c r="N427" s="394"/>
      <c r="O427" s="341"/>
      <c r="P427" s="336"/>
      <c r="Q427" s="341" t="str">
        <f t="array" ref="Q427">if(V427="","",XLOOKUP(V427,Master[Company],Master[Terms],"NA",0,1))</f>
        <v/>
      </c>
      <c r="R427" s="341" t="str">
        <f t="shared" si="9"/>
        <v/>
      </c>
      <c r="S427" s="341" t="str">
        <f t="array" ref="S427">if(V427="","",XLOOKUP(V427,Master[Company],Master[Group],"NA",0,1))</f>
        <v/>
      </c>
      <c r="T427" s="341" t="str">
        <f t="array" ref="T427">if(V427="","",XLOOKUP(V427,Master[Company],Master[Loading Location],"NA",0,1))</f>
        <v/>
      </c>
      <c r="U427" s="341" t="str">
        <f t="array" ref="U427">if(V427="","",XLOOKUP(V427,Master[Company],Master[Acronym],"NA",0,1))</f>
        <v/>
      </c>
      <c r="V427" s="336"/>
      <c r="W427" s="395"/>
      <c r="X427" s="395"/>
      <c r="Y427" s="336" t="str">
        <f t="shared" si="10"/>
        <v/>
      </c>
      <c r="Z427" s="341" t="str">
        <f t="shared" si="11"/>
        <v/>
      </c>
      <c r="AA427" s="336"/>
      <c r="AB427" s="341"/>
      <c r="AC427" s="341"/>
      <c r="AD427" s="394"/>
      <c r="AE427" s="396"/>
      <c r="AF427" s="396"/>
      <c r="AG427" s="396"/>
      <c r="AH427" s="396"/>
      <c r="AI427" s="396"/>
      <c r="AJ427" s="396"/>
      <c r="AK427" s="396"/>
      <c r="AL427" s="397"/>
      <c r="AM427" s="398"/>
      <c r="AN427" s="398"/>
      <c r="AO427" s="398"/>
      <c r="AP427" s="398"/>
      <c r="AQ427" s="398"/>
      <c r="AR427" s="398"/>
      <c r="AS427" s="398"/>
      <c r="AT427" s="398"/>
      <c r="AU427" s="394"/>
      <c r="AV427" s="399"/>
      <c r="AW427" s="306"/>
      <c r="AX427" s="394"/>
      <c r="AY427" s="400"/>
      <c r="AZ427" s="336"/>
      <c r="BA427" s="336"/>
      <c r="BB427" s="336"/>
      <c r="BC427" s="336"/>
      <c r="BD427" s="336"/>
      <c r="BE427" s="401"/>
      <c r="BF427" s="341"/>
      <c r="BG427" s="341"/>
      <c r="BH427" s="402"/>
      <c r="BI427" s="403"/>
      <c r="BJ427" s="404"/>
      <c r="BK427" s="405"/>
      <c r="BL427" s="405"/>
      <c r="BM427" s="405"/>
      <c r="BN427" s="406"/>
    </row>
    <row r="428" ht="18.75" customHeight="1">
      <c r="A428" s="390" t="str">
        <f t="shared" si="3"/>
        <v/>
      </c>
      <c r="B428" s="391"/>
      <c r="C428" s="337"/>
      <c r="D428" s="337"/>
      <c r="E428" s="338" t="str">
        <f t="shared" si="8"/>
        <v/>
      </c>
      <c r="F428" s="392"/>
      <c r="G428" s="393"/>
      <c r="H428" s="341" t="str">
        <f t="array" ref="H428">IF(D428="","",XLOOKUP(D428,'Master Data'!K:K,'Master Data'!N:N,"Input in Master Data",0,1))</f>
        <v/>
      </c>
      <c r="I428" s="341" t="str">
        <f t="array" ref="I428">IF(D428="","",XLOOKUP(D428,'Master Data'!K:K,'Master Data'!O:O,"Input in Master Data",0,1))</f>
        <v/>
      </c>
      <c r="J428" s="341" t="str">
        <f t="array" ref="J428">if(V428="","",XLOOKUP(V428,Master[Company],Master[Blow],"Unknown",0,1))</f>
        <v/>
      </c>
      <c r="K428" s="341" t="str">
        <f t="array" ref="K428">if(V428="","",XLOOKUP(V428,Master[Company],Master[Pigging],"Unknown",0,1))</f>
        <v/>
      </c>
      <c r="L428" s="341" t="str">
        <f t="array" ref="L428">if(V428="","",XLOOKUP(V428,Master[Company],Master[Load Method],"Unknown",0,1))</f>
        <v/>
      </c>
      <c r="M428" s="341" t="str">
        <f t="array" ref="M428">if(V428="","",XLOOKUP(V428,Master[Company],Master[Line Distance],"Unknown",0,1))</f>
        <v/>
      </c>
      <c r="N428" s="394"/>
      <c r="O428" s="341"/>
      <c r="P428" s="336"/>
      <c r="Q428" s="341" t="str">
        <f t="array" ref="Q428">if(V428="","",XLOOKUP(V428,Master[Company],Master[Terms],"NA",0,1))</f>
        <v/>
      </c>
      <c r="R428" s="341" t="str">
        <f t="shared" si="9"/>
        <v/>
      </c>
      <c r="S428" s="341" t="str">
        <f t="array" ref="S428">if(V428="","",XLOOKUP(V428,Master[Company],Master[Group],"NA",0,1))</f>
        <v/>
      </c>
      <c r="T428" s="341" t="str">
        <f t="array" ref="T428">if(V428="","",XLOOKUP(V428,Master[Company],Master[Loading Location],"NA",0,1))</f>
        <v/>
      </c>
      <c r="U428" s="341" t="str">
        <f t="array" ref="U428">if(V428="","",XLOOKUP(V428,Master[Company],Master[Acronym],"NA",0,1))</f>
        <v/>
      </c>
      <c r="V428" s="336"/>
      <c r="W428" s="395"/>
      <c r="X428" s="395"/>
      <c r="Y428" s="336" t="str">
        <f t="shared" si="10"/>
        <v/>
      </c>
      <c r="Z428" s="341" t="str">
        <f t="shared" si="11"/>
        <v/>
      </c>
      <c r="AA428" s="336"/>
      <c r="AB428" s="341"/>
      <c r="AC428" s="341"/>
      <c r="AD428" s="394"/>
      <c r="AE428" s="396"/>
      <c r="AF428" s="396"/>
      <c r="AG428" s="396"/>
      <c r="AH428" s="396"/>
      <c r="AI428" s="396"/>
      <c r="AJ428" s="396"/>
      <c r="AK428" s="396"/>
      <c r="AL428" s="397"/>
      <c r="AM428" s="398"/>
      <c r="AN428" s="398"/>
      <c r="AO428" s="398"/>
      <c r="AP428" s="398"/>
      <c r="AQ428" s="398"/>
      <c r="AR428" s="398"/>
      <c r="AS428" s="398"/>
      <c r="AT428" s="398"/>
      <c r="AU428" s="394"/>
      <c r="AV428" s="399"/>
      <c r="AW428" s="306"/>
      <c r="AX428" s="394"/>
      <c r="AY428" s="400"/>
      <c r="AZ428" s="336"/>
      <c r="BA428" s="336"/>
      <c r="BB428" s="336"/>
      <c r="BC428" s="336"/>
      <c r="BD428" s="336"/>
      <c r="BE428" s="401"/>
      <c r="BF428" s="341"/>
      <c r="BG428" s="341"/>
      <c r="BH428" s="402"/>
      <c r="BI428" s="403"/>
      <c r="BJ428" s="404"/>
      <c r="BK428" s="405"/>
      <c r="BL428" s="405"/>
      <c r="BM428" s="405"/>
      <c r="BN428" s="406"/>
    </row>
    <row r="429" ht="18.75" customHeight="1">
      <c r="A429" s="390" t="str">
        <f t="shared" si="3"/>
        <v/>
      </c>
      <c r="B429" s="391"/>
      <c r="C429" s="337"/>
      <c r="D429" s="337"/>
      <c r="E429" s="338" t="str">
        <f t="shared" si="8"/>
        <v/>
      </c>
      <c r="F429" s="392"/>
      <c r="G429" s="393"/>
      <c r="H429" s="341" t="str">
        <f t="array" ref="H429">IF(D429="","",XLOOKUP(D429,'Master Data'!K:K,'Master Data'!N:N,"Input in Master Data",0,1))</f>
        <v/>
      </c>
      <c r="I429" s="341" t="str">
        <f t="array" ref="I429">IF(D429="","",XLOOKUP(D429,'Master Data'!K:K,'Master Data'!O:O,"Input in Master Data",0,1))</f>
        <v/>
      </c>
      <c r="J429" s="341" t="str">
        <f t="array" ref="J429">if(V429="","",XLOOKUP(V429,Master[Company],Master[Blow],"Unknown",0,1))</f>
        <v/>
      </c>
      <c r="K429" s="341" t="str">
        <f t="array" ref="K429">if(V429="","",XLOOKUP(V429,Master[Company],Master[Pigging],"Unknown",0,1))</f>
        <v/>
      </c>
      <c r="L429" s="341" t="str">
        <f t="array" ref="L429">if(V429="","",XLOOKUP(V429,Master[Company],Master[Load Method],"Unknown",0,1))</f>
        <v/>
      </c>
      <c r="M429" s="341" t="str">
        <f t="array" ref="M429">if(V429="","",XLOOKUP(V429,Master[Company],Master[Line Distance],"Unknown",0,1))</f>
        <v/>
      </c>
      <c r="N429" s="394"/>
      <c r="O429" s="341"/>
      <c r="P429" s="336"/>
      <c r="Q429" s="341" t="str">
        <f t="array" ref="Q429">if(V429="","",XLOOKUP(V429,Master[Company],Master[Terms],"NA",0,1))</f>
        <v/>
      </c>
      <c r="R429" s="341" t="str">
        <f t="shared" si="9"/>
        <v/>
      </c>
      <c r="S429" s="341" t="str">
        <f t="array" ref="S429">if(V429="","",XLOOKUP(V429,Master[Company],Master[Group],"NA",0,1))</f>
        <v/>
      </c>
      <c r="T429" s="341" t="str">
        <f t="array" ref="T429">if(V429="","",XLOOKUP(V429,Master[Company],Master[Loading Location],"NA",0,1))</f>
        <v/>
      </c>
      <c r="U429" s="341" t="str">
        <f t="array" ref="U429">if(V429="","",XLOOKUP(V429,Master[Company],Master[Acronym],"NA",0,1))</f>
        <v/>
      </c>
      <c r="V429" s="336"/>
      <c r="W429" s="395"/>
      <c r="X429" s="395"/>
      <c r="Y429" s="336" t="str">
        <f t="shared" si="10"/>
        <v/>
      </c>
      <c r="Z429" s="341" t="str">
        <f t="shared" si="11"/>
        <v/>
      </c>
      <c r="AA429" s="336"/>
      <c r="AB429" s="341"/>
      <c r="AC429" s="341"/>
      <c r="AD429" s="394"/>
      <c r="AE429" s="396"/>
      <c r="AF429" s="396"/>
      <c r="AG429" s="396"/>
      <c r="AH429" s="396"/>
      <c r="AI429" s="396"/>
      <c r="AJ429" s="396"/>
      <c r="AK429" s="396"/>
      <c r="AL429" s="397"/>
      <c r="AM429" s="398"/>
      <c r="AN429" s="398"/>
      <c r="AO429" s="398"/>
      <c r="AP429" s="398"/>
      <c r="AQ429" s="398"/>
      <c r="AR429" s="398"/>
      <c r="AS429" s="398"/>
      <c r="AT429" s="398"/>
      <c r="AU429" s="394"/>
      <c r="AV429" s="399"/>
      <c r="AW429" s="306"/>
      <c r="AX429" s="394"/>
      <c r="AY429" s="400"/>
      <c r="AZ429" s="336"/>
      <c r="BA429" s="336"/>
      <c r="BB429" s="336"/>
      <c r="BC429" s="336"/>
      <c r="BD429" s="336"/>
      <c r="BE429" s="401"/>
      <c r="BF429" s="341"/>
      <c r="BG429" s="341"/>
      <c r="BH429" s="402"/>
      <c r="BI429" s="403"/>
      <c r="BJ429" s="404"/>
      <c r="BK429" s="405"/>
      <c r="BL429" s="405"/>
      <c r="BM429" s="405"/>
      <c r="BN429" s="406"/>
    </row>
    <row r="430" ht="18.75" customHeight="1">
      <c r="A430" s="390" t="str">
        <f t="shared" si="3"/>
        <v/>
      </c>
      <c r="B430" s="391"/>
      <c r="C430" s="337"/>
      <c r="D430" s="337"/>
      <c r="E430" s="338" t="str">
        <f t="shared" si="8"/>
        <v/>
      </c>
      <c r="F430" s="392"/>
      <c r="G430" s="393"/>
      <c r="H430" s="341" t="str">
        <f t="array" ref="H430">IF(D430="","",XLOOKUP(D430,'Master Data'!K:K,'Master Data'!N:N,"Input in Master Data",0,1))</f>
        <v/>
      </c>
      <c r="I430" s="341" t="str">
        <f t="array" ref="I430">IF(D430="","",XLOOKUP(D430,'Master Data'!K:K,'Master Data'!O:O,"Input in Master Data",0,1))</f>
        <v/>
      </c>
      <c r="J430" s="341" t="str">
        <f t="array" ref="J430">if(V430="","",XLOOKUP(V430,Master[Company],Master[Blow],"Unknown",0,1))</f>
        <v/>
      </c>
      <c r="K430" s="341" t="str">
        <f t="array" ref="K430">if(V430="","",XLOOKUP(V430,Master[Company],Master[Pigging],"Unknown",0,1))</f>
        <v/>
      </c>
      <c r="L430" s="341" t="str">
        <f t="array" ref="L430">if(V430="","",XLOOKUP(V430,Master[Company],Master[Load Method],"Unknown",0,1))</f>
        <v/>
      </c>
      <c r="M430" s="341" t="str">
        <f t="array" ref="M430">if(V430="","",XLOOKUP(V430,Master[Company],Master[Line Distance],"Unknown",0,1))</f>
        <v/>
      </c>
      <c r="N430" s="394"/>
      <c r="O430" s="341"/>
      <c r="P430" s="336"/>
      <c r="Q430" s="341" t="str">
        <f t="array" ref="Q430">if(V430="","",XLOOKUP(V430,Master[Company],Master[Terms],"NA",0,1))</f>
        <v/>
      </c>
      <c r="R430" s="341" t="str">
        <f t="shared" si="9"/>
        <v/>
      </c>
      <c r="S430" s="341" t="str">
        <f t="array" ref="S430">if(V430="","",XLOOKUP(V430,Master[Company],Master[Group],"NA",0,1))</f>
        <v/>
      </c>
      <c r="T430" s="341" t="str">
        <f t="array" ref="T430">if(V430="","",XLOOKUP(V430,Master[Company],Master[Loading Location],"NA",0,1))</f>
        <v/>
      </c>
      <c r="U430" s="341" t="str">
        <f t="array" ref="U430">if(V430="","",XLOOKUP(V430,Master[Company],Master[Acronym],"NA",0,1))</f>
        <v/>
      </c>
      <c r="V430" s="336"/>
      <c r="W430" s="395"/>
      <c r="X430" s="395"/>
      <c r="Y430" s="336" t="str">
        <f t="shared" si="10"/>
        <v/>
      </c>
      <c r="Z430" s="341" t="str">
        <f t="shared" si="11"/>
        <v/>
      </c>
      <c r="AA430" s="336"/>
      <c r="AB430" s="341"/>
      <c r="AC430" s="341"/>
      <c r="AD430" s="394"/>
      <c r="AE430" s="396"/>
      <c r="AF430" s="396"/>
      <c r="AG430" s="396"/>
      <c r="AH430" s="396"/>
      <c r="AI430" s="396"/>
      <c r="AJ430" s="396"/>
      <c r="AK430" s="396"/>
      <c r="AL430" s="397"/>
      <c r="AM430" s="398"/>
      <c r="AN430" s="398"/>
      <c r="AO430" s="398"/>
      <c r="AP430" s="398"/>
      <c r="AQ430" s="398"/>
      <c r="AR430" s="398"/>
      <c r="AS430" s="398"/>
      <c r="AT430" s="398"/>
      <c r="AU430" s="394"/>
      <c r="AV430" s="399"/>
      <c r="AW430" s="306"/>
      <c r="AX430" s="394"/>
      <c r="AY430" s="400"/>
      <c r="AZ430" s="336"/>
      <c r="BA430" s="336"/>
      <c r="BB430" s="336"/>
      <c r="BC430" s="336"/>
      <c r="BD430" s="336"/>
      <c r="BE430" s="401"/>
      <c r="BF430" s="341"/>
      <c r="BG430" s="341"/>
      <c r="BH430" s="402"/>
      <c r="BI430" s="403"/>
      <c r="BJ430" s="404"/>
      <c r="BK430" s="405"/>
      <c r="BL430" s="405"/>
      <c r="BM430" s="405"/>
      <c r="BN430" s="406"/>
    </row>
    <row r="431" ht="18.75" customHeight="1">
      <c r="A431" s="390" t="str">
        <f t="shared" si="3"/>
        <v/>
      </c>
      <c r="B431" s="391"/>
      <c r="C431" s="337"/>
      <c r="D431" s="337"/>
      <c r="E431" s="338" t="str">
        <f t="shared" si="8"/>
        <v/>
      </c>
      <c r="F431" s="392"/>
      <c r="G431" s="393"/>
      <c r="H431" s="341" t="str">
        <f t="array" ref="H431">IF(D431="","",XLOOKUP(D431,'Master Data'!K:K,'Master Data'!N:N,"Input in Master Data",0,1))</f>
        <v/>
      </c>
      <c r="I431" s="341" t="str">
        <f t="array" ref="I431">IF(D431="","",XLOOKUP(D431,'Master Data'!K:K,'Master Data'!O:O,"Input in Master Data",0,1))</f>
        <v/>
      </c>
      <c r="J431" s="341" t="str">
        <f t="array" ref="J431">if(V431="","",XLOOKUP(V431,Master[Company],Master[Blow],"Unknown",0,1))</f>
        <v/>
      </c>
      <c r="K431" s="341" t="str">
        <f t="array" ref="K431">if(V431="","",XLOOKUP(V431,Master[Company],Master[Pigging],"Unknown",0,1))</f>
        <v/>
      </c>
      <c r="L431" s="341" t="str">
        <f t="array" ref="L431">if(V431="","",XLOOKUP(V431,Master[Company],Master[Load Method],"Unknown",0,1))</f>
        <v/>
      </c>
      <c r="M431" s="341" t="str">
        <f t="array" ref="M431">if(V431="","",XLOOKUP(V431,Master[Company],Master[Line Distance],"Unknown",0,1))</f>
        <v/>
      </c>
      <c r="N431" s="394"/>
      <c r="O431" s="341"/>
      <c r="P431" s="336"/>
      <c r="Q431" s="341" t="str">
        <f t="array" ref="Q431">if(V431="","",XLOOKUP(V431,Master[Company],Master[Terms],"NA",0,1))</f>
        <v/>
      </c>
      <c r="R431" s="341" t="str">
        <f t="shared" si="9"/>
        <v/>
      </c>
      <c r="S431" s="341" t="str">
        <f t="array" ref="S431">if(V431="","",XLOOKUP(V431,Master[Company],Master[Group],"NA",0,1))</f>
        <v/>
      </c>
      <c r="T431" s="341" t="str">
        <f t="array" ref="T431">if(V431="","",XLOOKUP(V431,Master[Company],Master[Loading Location],"NA",0,1))</f>
        <v/>
      </c>
      <c r="U431" s="341" t="str">
        <f t="array" ref="U431">if(V431="","",XLOOKUP(V431,Master[Company],Master[Acronym],"NA",0,1))</f>
        <v/>
      </c>
      <c r="V431" s="336"/>
      <c r="W431" s="395"/>
      <c r="X431" s="395"/>
      <c r="Y431" s="336" t="str">
        <f t="shared" si="10"/>
        <v/>
      </c>
      <c r="Z431" s="341" t="str">
        <f t="shared" si="11"/>
        <v/>
      </c>
      <c r="AA431" s="336"/>
      <c r="AB431" s="341"/>
      <c r="AC431" s="341"/>
      <c r="AD431" s="394"/>
      <c r="AE431" s="396"/>
      <c r="AF431" s="396"/>
      <c r="AG431" s="396"/>
      <c r="AH431" s="396"/>
      <c r="AI431" s="396"/>
      <c r="AJ431" s="396"/>
      <c r="AK431" s="396"/>
      <c r="AL431" s="397"/>
      <c r="AM431" s="398"/>
      <c r="AN431" s="398"/>
      <c r="AO431" s="398"/>
      <c r="AP431" s="398"/>
      <c r="AQ431" s="398"/>
      <c r="AR431" s="398"/>
      <c r="AS431" s="398"/>
      <c r="AT431" s="398"/>
      <c r="AU431" s="394"/>
      <c r="AV431" s="399"/>
      <c r="AW431" s="306"/>
      <c r="AX431" s="394"/>
      <c r="AY431" s="400"/>
      <c r="AZ431" s="336"/>
      <c r="BA431" s="336"/>
      <c r="BB431" s="336"/>
      <c r="BC431" s="336"/>
      <c r="BD431" s="336"/>
      <c r="BE431" s="401"/>
      <c r="BF431" s="341"/>
      <c r="BG431" s="341"/>
      <c r="BH431" s="402"/>
      <c r="BI431" s="403"/>
      <c r="BJ431" s="404"/>
      <c r="BK431" s="405"/>
      <c r="BL431" s="405"/>
      <c r="BM431" s="405"/>
      <c r="BN431" s="406"/>
    </row>
    <row r="432" ht="18.75" customHeight="1">
      <c r="A432" s="390" t="str">
        <f t="shared" si="3"/>
        <v/>
      </c>
      <c r="B432" s="391"/>
      <c r="C432" s="337"/>
      <c r="D432" s="337"/>
      <c r="E432" s="338" t="str">
        <f t="shared" si="8"/>
        <v/>
      </c>
      <c r="F432" s="392"/>
      <c r="G432" s="393"/>
      <c r="H432" s="341" t="str">
        <f t="array" ref="H432">IF(D432="","",XLOOKUP(D432,'Master Data'!K:K,'Master Data'!N:N,"Input in Master Data",0,1))</f>
        <v/>
      </c>
      <c r="I432" s="341" t="str">
        <f t="array" ref="I432">IF(D432="","",XLOOKUP(D432,'Master Data'!K:K,'Master Data'!O:O,"Input in Master Data",0,1))</f>
        <v/>
      </c>
      <c r="J432" s="341" t="str">
        <f t="array" ref="J432">if(V432="","",XLOOKUP(V432,Master[Company],Master[Blow],"Unknown",0,1))</f>
        <v/>
      </c>
      <c r="K432" s="341" t="str">
        <f t="array" ref="K432">if(V432="","",XLOOKUP(V432,Master[Company],Master[Pigging],"Unknown",0,1))</f>
        <v/>
      </c>
      <c r="L432" s="341" t="str">
        <f t="array" ref="L432">if(V432="","",XLOOKUP(V432,Master[Company],Master[Load Method],"Unknown",0,1))</f>
        <v/>
      </c>
      <c r="M432" s="341" t="str">
        <f t="array" ref="M432">if(V432="","",XLOOKUP(V432,Master[Company],Master[Line Distance],"Unknown",0,1))</f>
        <v/>
      </c>
      <c r="N432" s="394"/>
      <c r="O432" s="341"/>
      <c r="P432" s="336"/>
      <c r="Q432" s="341" t="str">
        <f t="array" ref="Q432">if(V432="","",XLOOKUP(V432,Master[Company],Master[Terms],"NA",0,1))</f>
        <v/>
      </c>
      <c r="R432" s="341" t="str">
        <f t="shared" si="9"/>
        <v/>
      </c>
      <c r="S432" s="341" t="str">
        <f t="array" ref="S432">if(V432="","",XLOOKUP(V432,Master[Company],Master[Group],"NA",0,1))</f>
        <v/>
      </c>
      <c r="T432" s="341" t="str">
        <f t="array" ref="T432">if(V432="","",XLOOKUP(V432,Master[Company],Master[Loading Location],"NA",0,1))</f>
        <v/>
      </c>
      <c r="U432" s="341" t="str">
        <f t="array" ref="U432">if(V432="","",XLOOKUP(V432,Master[Company],Master[Acronym],"NA",0,1))</f>
        <v/>
      </c>
      <c r="V432" s="336"/>
      <c r="W432" s="395"/>
      <c r="X432" s="395"/>
      <c r="Y432" s="336" t="str">
        <f t="shared" si="10"/>
        <v/>
      </c>
      <c r="Z432" s="341" t="str">
        <f t="shared" si="11"/>
        <v/>
      </c>
      <c r="AA432" s="336"/>
      <c r="AB432" s="341"/>
      <c r="AC432" s="341"/>
      <c r="AD432" s="394"/>
      <c r="AE432" s="396"/>
      <c r="AF432" s="396"/>
      <c r="AG432" s="396"/>
      <c r="AH432" s="396"/>
      <c r="AI432" s="396"/>
      <c r="AJ432" s="396"/>
      <c r="AK432" s="396"/>
      <c r="AL432" s="397"/>
      <c r="AM432" s="398"/>
      <c r="AN432" s="398"/>
      <c r="AO432" s="398"/>
      <c r="AP432" s="398"/>
      <c r="AQ432" s="398"/>
      <c r="AR432" s="398"/>
      <c r="AS432" s="398"/>
      <c r="AT432" s="398"/>
      <c r="AU432" s="394"/>
      <c r="AV432" s="399"/>
      <c r="AW432" s="306"/>
      <c r="AX432" s="394"/>
      <c r="AY432" s="400"/>
      <c r="AZ432" s="336"/>
      <c r="BA432" s="336"/>
      <c r="BB432" s="336"/>
      <c r="BC432" s="336"/>
      <c r="BD432" s="336"/>
      <c r="BE432" s="401"/>
      <c r="BF432" s="341"/>
      <c r="BG432" s="341"/>
      <c r="BH432" s="402"/>
      <c r="BI432" s="403"/>
      <c r="BJ432" s="404"/>
      <c r="BK432" s="405"/>
      <c r="BL432" s="405"/>
      <c r="BM432" s="405"/>
      <c r="BN432" s="406"/>
    </row>
    <row r="433" ht="18.75" customHeight="1">
      <c r="A433" s="390" t="str">
        <f t="shared" si="3"/>
        <v/>
      </c>
      <c r="B433" s="391"/>
      <c r="C433" s="337"/>
      <c r="D433" s="337"/>
      <c r="E433" s="338" t="str">
        <f t="shared" si="8"/>
        <v/>
      </c>
      <c r="F433" s="392"/>
      <c r="G433" s="393"/>
      <c r="H433" s="341" t="str">
        <f t="array" ref="H433">IF(D433="","",XLOOKUP(D433,'Master Data'!K:K,'Master Data'!N:N,"Input in Master Data",0,1))</f>
        <v/>
      </c>
      <c r="I433" s="341" t="str">
        <f t="array" ref="I433">IF(D433="","",XLOOKUP(D433,'Master Data'!K:K,'Master Data'!O:O,"Input in Master Data",0,1))</f>
        <v/>
      </c>
      <c r="J433" s="341" t="str">
        <f t="array" ref="J433">if(V433="","",XLOOKUP(V433,Master[Company],Master[Blow],"Unknown",0,1))</f>
        <v/>
      </c>
      <c r="K433" s="341" t="str">
        <f t="array" ref="K433">if(V433="","",XLOOKUP(V433,Master[Company],Master[Pigging],"Unknown",0,1))</f>
        <v/>
      </c>
      <c r="L433" s="341" t="str">
        <f t="array" ref="L433">if(V433="","",XLOOKUP(V433,Master[Company],Master[Load Method],"Unknown",0,1))</f>
        <v/>
      </c>
      <c r="M433" s="341" t="str">
        <f t="array" ref="M433">if(V433="","",XLOOKUP(V433,Master[Company],Master[Line Distance],"Unknown",0,1))</f>
        <v/>
      </c>
      <c r="N433" s="394"/>
      <c r="O433" s="341"/>
      <c r="P433" s="336"/>
      <c r="Q433" s="341" t="str">
        <f t="array" ref="Q433">if(V433="","",XLOOKUP(V433,Master[Company],Master[Terms],"NA",0,1))</f>
        <v/>
      </c>
      <c r="R433" s="341" t="str">
        <f t="shared" si="9"/>
        <v/>
      </c>
      <c r="S433" s="341" t="str">
        <f t="array" ref="S433">if(V433="","",XLOOKUP(V433,Master[Company],Master[Group],"NA",0,1))</f>
        <v/>
      </c>
      <c r="T433" s="341" t="str">
        <f t="array" ref="T433">if(V433="","",XLOOKUP(V433,Master[Company],Master[Loading Location],"NA",0,1))</f>
        <v/>
      </c>
      <c r="U433" s="341" t="str">
        <f t="array" ref="U433">if(V433="","",XLOOKUP(V433,Master[Company],Master[Acronym],"NA",0,1))</f>
        <v/>
      </c>
      <c r="V433" s="336"/>
      <c r="W433" s="395"/>
      <c r="X433" s="395"/>
      <c r="Y433" s="336" t="str">
        <f t="shared" si="10"/>
        <v/>
      </c>
      <c r="Z433" s="341" t="str">
        <f t="shared" si="11"/>
        <v/>
      </c>
      <c r="AA433" s="336"/>
      <c r="AB433" s="341"/>
      <c r="AC433" s="341"/>
      <c r="AD433" s="394"/>
      <c r="AE433" s="396"/>
      <c r="AF433" s="396"/>
      <c r="AG433" s="396"/>
      <c r="AH433" s="396"/>
      <c r="AI433" s="396"/>
      <c r="AJ433" s="396"/>
      <c r="AK433" s="396"/>
      <c r="AL433" s="397"/>
      <c r="AM433" s="398"/>
      <c r="AN433" s="398"/>
      <c r="AO433" s="398"/>
      <c r="AP433" s="398"/>
      <c r="AQ433" s="398"/>
      <c r="AR433" s="398"/>
      <c r="AS433" s="398"/>
      <c r="AT433" s="398"/>
      <c r="AU433" s="394"/>
      <c r="AV433" s="399"/>
      <c r="AW433" s="306"/>
      <c r="AX433" s="394"/>
      <c r="AY433" s="400"/>
      <c r="AZ433" s="336"/>
      <c r="BA433" s="336"/>
      <c r="BB433" s="336"/>
      <c r="BC433" s="336"/>
      <c r="BD433" s="336"/>
      <c r="BE433" s="401"/>
      <c r="BF433" s="341"/>
      <c r="BG433" s="341"/>
      <c r="BH433" s="402"/>
      <c r="BI433" s="403"/>
      <c r="BJ433" s="404"/>
      <c r="BK433" s="405"/>
      <c r="BL433" s="405"/>
      <c r="BM433" s="405"/>
      <c r="BN433" s="406"/>
    </row>
    <row r="434" ht="18.75" customHeight="1">
      <c r="A434" s="390" t="str">
        <f t="shared" si="3"/>
        <v/>
      </c>
      <c r="B434" s="391"/>
      <c r="C434" s="337"/>
      <c r="D434" s="337"/>
      <c r="E434" s="338" t="str">
        <f t="shared" si="8"/>
        <v/>
      </c>
      <c r="F434" s="392"/>
      <c r="G434" s="393"/>
      <c r="H434" s="341" t="str">
        <f t="array" ref="H434">IF(D434="","",XLOOKUP(D434,'Master Data'!K:K,'Master Data'!N:N,"Input in Master Data",0,1))</f>
        <v/>
      </c>
      <c r="I434" s="341" t="str">
        <f t="array" ref="I434">IF(D434="","",XLOOKUP(D434,'Master Data'!K:K,'Master Data'!O:O,"Input in Master Data",0,1))</f>
        <v/>
      </c>
      <c r="J434" s="341" t="str">
        <f t="array" ref="J434">if(V434="","",XLOOKUP(V434,Master[Company],Master[Blow],"Unknown",0,1))</f>
        <v/>
      </c>
      <c r="K434" s="341" t="str">
        <f t="array" ref="K434">if(V434="","",XLOOKUP(V434,Master[Company],Master[Pigging],"Unknown",0,1))</f>
        <v/>
      </c>
      <c r="L434" s="341" t="str">
        <f t="array" ref="L434">if(V434="","",XLOOKUP(V434,Master[Company],Master[Load Method],"Unknown",0,1))</f>
        <v/>
      </c>
      <c r="M434" s="341" t="str">
        <f t="array" ref="M434">if(V434="","",XLOOKUP(V434,Master[Company],Master[Line Distance],"Unknown",0,1))</f>
        <v/>
      </c>
      <c r="N434" s="394"/>
      <c r="O434" s="341"/>
      <c r="P434" s="336"/>
      <c r="Q434" s="341" t="str">
        <f t="array" ref="Q434">if(V434="","",XLOOKUP(V434,Master[Company],Master[Terms],"NA",0,1))</f>
        <v/>
      </c>
      <c r="R434" s="341" t="str">
        <f t="shared" si="9"/>
        <v/>
      </c>
      <c r="S434" s="341" t="str">
        <f t="array" ref="S434">if(V434="","",XLOOKUP(V434,Master[Company],Master[Group],"NA",0,1))</f>
        <v/>
      </c>
      <c r="T434" s="341" t="str">
        <f t="array" ref="T434">if(V434="","",XLOOKUP(V434,Master[Company],Master[Loading Location],"NA",0,1))</f>
        <v/>
      </c>
      <c r="U434" s="341" t="str">
        <f t="array" ref="U434">if(V434="","",XLOOKUP(V434,Master[Company],Master[Acronym],"NA",0,1))</f>
        <v/>
      </c>
      <c r="V434" s="336"/>
      <c r="W434" s="395"/>
      <c r="X434" s="395"/>
      <c r="Y434" s="336" t="str">
        <f t="shared" si="10"/>
        <v/>
      </c>
      <c r="Z434" s="341" t="str">
        <f t="shared" si="11"/>
        <v/>
      </c>
      <c r="AA434" s="336"/>
      <c r="AB434" s="341"/>
      <c r="AC434" s="341"/>
      <c r="AD434" s="394"/>
      <c r="AE434" s="396"/>
      <c r="AF434" s="396"/>
      <c r="AG434" s="396"/>
      <c r="AH434" s="396"/>
      <c r="AI434" s="396"/>
      <c r="AJ434" s="396"/>
      <c r="AK434" s="396"/>
      <c r="AL434" s="397"/>
      <c r="AM434" s="398"/>
      <c r="AN434" s="398"/>
      <c r="AO434" s="398"/>
      <c r="AP434" s="398"/>
      <c r="AQ434" s="398"/>
      <c r="AR434" s="398"/>
      <c r="AS434" s="398"/>
      <c r="AT434" s="398"/>
      <c r="AU434" s="394"/>
      <c r="AV434" s="399"/>
      <c r="AW434" s="306"/>
      <c r="AX434" s="394"/>
      <c r="AY434" s="400"/>
      <c r="AZ434" s="336"/>
      <c r="BA434" s="336"/>
      <c r="BB434" s="336"/>
      <c r="BC434" s="336"/>
      <c r="BD434" s="336"/>
      <c r="BE434" s="401"/>
      <c r="BF434" s="341"/>
      <c r="BG434" s="341"/>
      <c r="BH434" s="402"/>
      <c r="BI434" s="403"/>
      <c r="BJ434" s="404"/>
      <c r="BK434" s="405"/>
      <c r="BL434" s="405"/>
      <c r="BM434" s="405"/>
      <c r="BN434" s="406"/>
    </row>
    <row r="435" ht="18.75" customHeight="1">
      <c r="A435" s="390" t="str">
        <f t="shared" si="3"/>
        <v/>
      </c>
      <c r="B435" s="391"/>
      <c r="C435" s="337"/>
      <c r="D435" s="337"/>
      <c r="E435" s="338" t="str">
        <f t="shared" si="8"/>
        <v/>
      </c>
      <c r="F435" s="392"/>
      <c r="G435" s="393"/>
      <c r="H435" s="341" t="str">
        <f t="array" ref="H435">IF(D435="","",XLOOKUP(D435,'Master Data'!K:K,'Master Data'!N:N,"Input in Master Data",0,1))</f>
        <v/>
      </c>
      <c r="I435" s="341" t="str">
        <f t="array" ref="I435">IF(D435="","",XLOOKUP(D435,'Master Data'!K:K,'Master Data'!O:O,"Input in Master Data",0,1))</f>
        <v/>
      </c>
      <c r="J435" s="341" t="str">
        <f t="array" ref="J435">if(V435="","",XLOOKUP(V435,Master[Company],Master[Blow],"Unknown",0,1))</f>
        <v/>
      </c>
      <c r="K435" s="341" t="str">
        <f t="array" ref="K435">if(V435="","",XLOOKUP(V435,Master[Company],Master[Pigging],"Unknown",0,1))</f>
        <v/>
      </c>
      <c r="L435" s="341" t="str">
        <f t="array" ref="L435">if(V435="","",XLOOKUP(V435,Master[Company],Master[Load Method],"Unknown",0,1))</f>
        <v/>
      </c>
      <c r="M435" s="341" t="str">
        <f t="array" ref="M435">if(V435="","",XLOOKUP(V435,Master[Company],Master[Line Distance],"Unknown",0,1))</f>
        <v/>
      </c>
      <c r="N435" s="394"/>
      <c r="O435" s="341"/>
      <c r="P435" s="336"/>
      <c r="Q435" s="341" t="str">
        <f t="array" ref="Q435">if(V435="","",XLOOKUP(V435,Master[Company],Master[Terms],"NA",0,1))</f>
        <v/>
      </c>
      <c r="R435" s="341" t="str">
        <f t="shared" si="9"/>
        <v/>
      </c>
      <c r="S435" s="341" t="str">
        <f t="array" ref="S435">if(V435="","",XLOOKUP(V435,Master[Company],Master[Group],"NA",0,1))</f>
        <v/>
      </c>
      <c r="T435" s="341" t="str">
        <f t="array" ref="T435">if(V435="","",XLOOKUP(V435,Master[Company],Master[Loading Location],"NA",0,1))</f>
        <v/>
      </c>
      <c r="U435" s="341" t="str">
        <f t="array" ref="U435">if(V435="","",XLOOKUP(V435,Master[Company],Master[Acronym],"NA",0,1))</f>
        <v/>
      </c>
      <c r="V435" s="336"/>
      <c r="W435" s="395"/>
      <c r="X435" s="395"/>
      <c r="Y435" s="336" t="str">
        <f t="shared" si="10"/>
        <v/>
      </c>
      <c r="Z435" s="341" t="str">
        <f t="shared" si="11"/>
        <v/>
      </c>
      <c r="AA435" s="336"/>
      <c r="AB435" s="341"/>
      <c r="AC435" s="341"/>
      <c r="AD435" s="394"/>
      <c r="AE435" s="396"/>
      <c r="AF435" s="396"/>
      <c r="AG435" s="396"/>
      <c r="AH435" s="396"/>
      <c r="AI435" s="396"/>
      <c r="AJ435" s="396"/>
      <c r="AK435" s="396"/>
      <c r="AL435" s="397"/>
      <c r="AM435" s="398"/>
      <c r="AN435" s="398"/>
      <c r="AO435" s="398"/>
      <c r="AP435" s="398"/>
      <c r="AQ435" s="398"/>
      <c r="AR435" s="398"/>
      <c r="AS435" s="398"/>
      <c r="AT435" s="398"/>
      <c r="AU435" s="394"/>
      <c r="AV435" s="399"/>
      <c r="AW435" s="306"/>
      <c r="AX435" s="394"/>
      <c r="AY435" s="400"/>
      <c r="AZ435" s="336"/>
      <c r="BA435" s="336"/>
      <c r="BB435" s="336"/>
      <c r="BC435" s="336"/>
      <c r="BD435" s="336"/>
      <c r="BE435" s="401"/>
      <c r="BF435" s="341"/>
      <c r="BG435" s="341"/>
      <c r="BH435" s="402"/>
      <c r="BI435" s="403"/>
      <c r="BJ435" s="404"/>
      <c r="BK435" s="405"/>
      <c r="BL435" s="405"/>
      <c r="BM435" s="405"/>
      <c r="BN435" s="406"/>
    </row>
    <row r="436" ht="18.75" customHeight="1">
      <c r="A436" s="390" t="str">
        <f t="shared" si="3"/>
        <v/>
      </c>
      <c r="B436" s="391"/>
      <c r="C436" s="337"/>
      <c r="D436" s="337"/>
      <c r="E436" s="338" t="str">
        <f t="shared" si="8"/>
        <v/>
      </c>
      <c r="F436" s="392"/>
      <c r="G436" s="393"/>
      <c r="H436" s="341" t="str">
        <f t="array" ref="H436">IF(D436="","",XLOOKUP(D436,'Master Data'!K:K,'Master Data'!N:N,"Input in Master Data",0,1))</f>
        <v/>
      </c>
      <c r="I436" s="341" t="str">
        <f t="array" ref="I436">IF(D436="","",XLOOKUP(D436,'Master Data'!K:K,'Master Data'!O:O,"Input in Master Data",0,1))</f>
        <v/>
      </c>
      <c r="J436" s="341" t="str">
        <f t="array" ref="J436">if(V436="","",XLOOKUP(V436,Master[Company],Master[Blow],"Unknown",0,1))</f>
        <v/>
      </c>
      <c r="K436" s="341" t="str">
        <f t="array" ref="K436">if(V436="","",XLOOKUP(V436,Master[Company],Master[Pigging],"Unknown",0,1))</f>
        <v/>
      </c>
      <c r="L436" s="341" t="str">
        <f t="array" ref="L436">if(V436="","",XLOOKUP(V436,Master[Company],Master[Load Method],"Unknown",0,1))</f>
        <v/>
      </c>
      <c r="M436" s="341" t="str">
        <f t="array" ref="M436">if(V436="","",XLOOKUP(V436,Master[Company],Master[Line Distance],"Unknown",0,1))</f>
        <v/>
      </c>
      <c r="N436" s="394"/>
      <c r="O436" s="341"/>
      <c r="P436" s="336"/>
      <c r="Q436" s="341" t="str">
        <f t="array" ref="Q436">if(V436="","",XLOOKUP(V436,Master[Company],Master[Terms],"NA",0,1))</f>
        <v/>
      </c>
      <c r="R436" s="341" t="str">
        <f t="shared" si="9"/>
        <v/>
      </c>
      <c r="S436" s="341" t="str">
        <f t="array" ref="S436">if(V436="","",XLOOKUP(V436,Master[Company],Master[Group],"NA",0,1))</f>
        <v/>
      </c>
      <c r="T436" s="341" t="str">
        <f t="array" ref="T436">if(V436="","",XLOOKUP(V436,Master[Company],Master[Loading Location],"NA",0,1))</f>
        <v/>
      </c>
      <c r="U436" s="341" t="str">
        <f t="array" ref="U436">if(V436="","",XLOOKUP(V436,Master[Company],Master[Acronym],"NA",0,1))</f>
        <v/>
      </c>
      <c r="V436" s="336"/>
      <c r="W436" s="395"/>
      <c r="X436" s="395"/>
      <c r="Y436" s="336" t="str">
        <f t="shared" si="10"/>
        <v/>
      </c>
      <c r="Z436" s="341" t="str">
        <f t="shared" si="11"/>
        <v/>
      </c>
      <c r="AA436" s="336"/>
      <c r="AB436" s="341"/>
      <c r="AC436" s="341"/>
      <c r="AD436" s="394"/>
      <c r="AE436" s="396"/>
      <c r="AF436" s="396"/>
      <c r="AG436" s="396"/>
      <c r="AH436" s="396"/>
      <c r="AI436" s="396"/>
      <c r="AJ436" s="396"/>
      <c r="AK436" s="396"/>
      <c r="AL436" s="397"/>
      <c r="AM436" s="398"/>
      <c r="AN436" s="398"/>
      <c r="AO436" s="398"/>
      <c r="AP436" s="398"/>
      <c r="AQ436" s="398"/>
      <c r="AR436" s="398"/>
      <c r="AS436" s="398"/>
      <c r="AT436" s="398"/>
      <c r="AU436" s="394"/>
      <c r="AV436" s="399"/>
      <c r="AW436" s="306"/>
      <c r="AX436" s="394"/>
      <c r="AY436" s="400"/>
      <c r="AZ436" s="336"/>
      <c r="BA436" s="336"/>
      <c r="BB436" s="336"/>
      <c r="BC436" s="336"/>
      <c r="BD436" s="336"/>
      <c r="BE436" s="401"/>
      <c r="BF436" s="341"/>
      <c r="BG436" s="341"/>
      <c r="BH436" s="402"/>
      <c r="BI436" s="403"/>
      <c r="BJ436" s="404"/>
      <c r="BK436" s="405"/>
      <c r="BL436" s="405"/>
      <c r="BM436" s="405"/>
      <c r="BN436" s="406"/>
    </row>
    <row r="437" ht="18.75" customHeight="1">
      <c r="A437" s="390" t="str">
        <f t="shared" si="3"/>
        <v/>
      </c>
      <c r="B437" s="391"/>
      <c r="C437" s="337"/>
      <c r="D437" s="337"/>
      <c r="E437" s="338" t="str">
        <f t="shared" si="8"/>
        <v/>
      </c>
      <c r="F437" s="392"/>
      <c r="G437" s="393"/>
      <c r="H437" s="341" t="str">
        <f t="array" ref="H437">IF(D437="","",XLOOKUP(D437,'Master Data'!K:K,'Master Data'!N:N,"Input in Master Data",0,1))</f>
        <v/>
      </c>
      <c r="I437" s="341" t="str">
        <f t="array" ref="I437">IF(D437="","",XLOOKUP(D437,'Master Data'!K:K,'Master Data'!O:O,"Input in Master Data",0,1))</f>
        <v/>
      </c>
      <c r="J437" s="341" t="str">
        <f t="array" ref="J437">if(V437="","",XLOOKUP(V437,Master[Company],Master[Blow],"Unknown",0,1))</f>
        <v/>
      </c>
      <c r="K437" s="341" t="str">
        <f t="array" ref="K437">if(V437="","",XLOOKUP(V437,Master[Company],Master[Pigging],"Unknown",0,1))</f>
        <v/>
      </c>
      <c r="L437" s="341" t="str">
        <f t="array" ref="L437">if(V437="","",XLOOKUP(V437,Master[Company],Master[Load Method],"Unknown",0,1))</f>
        <v/>
      </c>
      <c r="M437" s="341" t="str">
        <f t="array" ref="M437">if(V437="","",XLOOKUP(V437,Master[Company],Master[Line Distance],"Unknown",0,1))</f>
        <v/>
      </c>
      <c r="N437" s="394"/>
      <c r="O437" s="341"/>
      <c r="P437" s="336"/>
      <c r="Q437" s="341" t="str">
        <f t="array" ref="Q437">if(V437="","",XLOOKUP(V437,Master[Company],Master[Terms],"NA",0,1))</f>
        <v/>
      </c>
      <c r="R437" s="341" t="str">
        <f t="shared" si="9"/>
        <v/>
      </c>
      <c r="S437" s="341" t="str">
        <f t="array" ref="S437">if(V437="","",XLOOKUP(V437,Master[Company],Master[Group],"NA",0,1))</f>
        <v/>
      </c>
      <c r="T437" s="341" t="str">
        <f t="array" ref="T437">if(V437="","",XLOOKUP(V437,Master[Company],Master[Loading Location],"NA",0,1))</f>
        <v/>
      </c>
      <c r="U437" s="341" t="str">
        <f t="array" ref="U437">if(V437="","",XLOOKUP(V437,Master[Company],Master[Acronym],"NA",0,1))</f>
        <v/>
      </c>
      <c r="V437" s="336"/>
      <c r="W437" s="395"/>
      <c r="X437" s="395"/>
      <c r="Y437" s="336" t="str">
        <f t="shared" si="10"/>
        <v/>
      </c>
      <c r="Z437" s="341" t="str">
        <f t="shared" si="11"/>
        <v/>
      </c>
      <c r="AA437" s="336"/>
      <c r="AB437" s="341"/>
      <c r="AC437" s="341"/>
      <c r="AD437" s="394"/>
      <c r="AE437" s="396"/>
      <c r="AF437" s="396"/>
      <c r="AG437" s="396"/>
      <c r="AH437" s="396"/>
      <c r="AI437" s="396"/>
      <c r="AJ437" s="396"/>
      <c r="AK437" s="396"/>
      <c r="AL437" s="397"/>
      <c r="AM437" s="398"/>
      <c r="AN437" s="398"/>
      <c r="AO437" s="398"/>
      <c r="AP437" s="398"/>
      <c r="AQ437" s="398"/>
      <c r="AR437" s="398"/>
      <c r="AS437" s="398"/>
      <c r="AT437" s="398"/>
      <c r="AU437" s="394"/>
      <c r="AV437" s="399"/>
      <c r="AW437" s="306"/>
      <c r="AX437" s="394"/>
      <c r="AY437" s="400"/>
      <c r="AZ437" s="336"/>
      <c r="BA437" s="336"/>
      <c r="BB437" s="336"/>
      <c r="BC437" s="336"/>
      <c r="BD437" s="336"/>
      <c r="BE437" s="401"/>
      <c r="BF437" s="341"/>
      <c r="BG437" s="341"/>
      <c r="BH437" s="402"/>
      <c r="BI437" s="403"/>
      <c r="BJ437" s="404"/>
      <c r="BK437" s="405"/>
      <c r="BL437" s="405"/>
      <c r="BM437" s="405"/>
      <c r="BN437" s="406"/>
    </row>
    <row r="438" ht="18.75" customHeight="1">
      <c r="A438" s="390" t="str">
        <f t="shared" si="3"/>
        <v/>
      </c>
      <c r="B438" s="391"/>
      <c r="C438" s="337"/>
      <c r="D438" s="337"/>
      <c r="E438" s="338" t="str">
        <f t="shared" si="8"/>
        <v/>
      </c>
      <c r="F438" s="392"/>
      <c r="G438" s="393"/>
      <c r="H438" s="341" t="str">
        <f t="array" ref="H438">IF(D438="","",XLOOKUP(D438,'Master Data'!K:K,'Master Data'!N:N,"Input in Master Data",0,1))</f>
        <v/>
      </c>
      <c r="I438" s="341" t="str">
        <f t="array" ref="I438">IF(D438="","",XLOOKUP(D438,'Master Data'!K:K,'Master Data'!O:O,"Input in Master Data",0,1))</f>
        <v/>
      </c>
      <c r="J438" s="341" t="str">
        <f t="array" ref="J438">if(V438="","",XLOOKUP(V438,Master[Company],Master[Blow],"Unknown",0,1))</f>
        <v/>
      </c>
      <c r="K438" s="341" t="str">
        <f t="array" ref="K438">if(V438="","",XLOOKUP(V438,Master[Company],Master[Pigging],"Unknown",0,1))</f>
        <v/>
      </c>
      <c r="L438" s="341" t="str">
        <f t="array" ref="L438">if(V438="","",XLOOKUP(V438,Master[Company],Master[Load Method],"Unknown",0,1))</f>
        <v/>
      </c>
      <c r="M438" s="341" t="str">
        <f t="array" ref="M438">if(V438="","",XLOOKUP(V438,Master[Company],Master[Line Distance],"Unknown",0,1))</f>
        <v/>
      </c>
      <c r="N438" s="394"/>
      <c r="O438" s="341"/>
      <c r="P438" s="336"/>
      <c r="Q438" s="341" t="str">
        <f t="array" ref="Q438">if(V438="","",XLOOKUP(V438,Master[Company],Master[Terms],"NA",0,1))</f>
        <v/>
      </c>
      <c r="R438" s="341" t="str">
        <f t="shared" si="9"/>
        <v/>
      </c>
      <c r="S438" s="341" t="str">
        <f t="array" ref="S438">if(V438="","",XLOOKUP(V438,Master[Company],Master[Group],"NA",0,1))</f>
        <v/>
      </c>
      <c r="T438" s="341" t="str">
        <f t="array" ref="T438">if(V438="","",XLOOKUP(V438,Master[Company],Master[Loading Location],"NA",0,1))</f>
        <v/>
      </c>
      <c r="U438" s="341" t="str">
        <f t="array" ref="U438">if(V438="","",XLOOKUP(V438,Master[Company],Master[Acronym],"NA",0,1))</f>
        <v/>
      </c>
      <c r="V438" s="336"/>
      <c r="W438" s="395"/>
      <c r="X438" s="395"/>
      <c r="Y438" s="336" t="str">
        <f t="shared" si="10"/>
        <v/>
      </c>
      <c r="Z438" s="341" t="str">
        <f t="shared" si="11"/>
        <v/>
      </c>
      <c r="AA438" s="336"/>
      <c r="AB438" s="341"/>
      <c r="AC438" s="341"/>
      <c r="AD438" s="394"/>
      <c r="AE438" s="396"/>
      <c r="AF438" s="396"/>
      <c r="AG438" s="396"/>
      <c r="AH438" s="396"/>
      <c r="AI438" s="396"/>
      <c r="AJ438" s="396"/>
      <c r="AK438" s="396"/>
      <c r="AL438" s="397"/>
      <c r="AM438" s="398"/>
      <c r="AN438" s="398"/>
      <c r="AO438" s="398"/>
      <c r="AP438" s="398"/>
      <c r="AQ438" s="398"/>
      <c r="AR438" s="398"/>
      <c r="AS438" s="398"/>
      <c r="AT438" s="398"/>
      <c r="AU438" s="394"/>
      <c r="AV438" s="399"/>
      <c r="AW438" s="306"/>
      <c r="AX438" s="394"/>
      <c r="AY438" s="400"/>
      <c r="AZ438" s="336"/>
      <c r="BA438" s="336"/>
      <c r="BB438" s="336"/>
      <c r="BC438" s="336"/>
      <c r="BD438" s="336"/>
      <c r="BE438" s="401"/>
      <c r="BF438" s="341"/>
      <c r="BG438" s="341"/>
      <c r="BH438" s="402"/>
      <c r="BI438" s="403"/>
      <c r="BJ438" s="404"/>
      <c r="BK438" s="405"/>
      <c r="BL438" s="405"/>
      <c r="BM438" s="405"/>
      <c r="BN438" s="406"/>
    </row>
    <row r="439" ht="18.75" customHeight="1">
      <c r="A439" s="390" t="str">
        <f t="shared" si="3"/>
        <v/>
      </c>
      <c r="B439" s="391"/>
      <c r="C439" s="337"/>
      <c r="D439" s="337"/>
      <c r="E439" s="338" t="str">
        <f t="shared" si="8"/>
        <v/>
      </c>
      <c r="F439" s="392"/>
      <c r="G439" s="393"/>
      <c r="H439" s="341" t="str">
        <f t="array" ref="H439">IF(D439="","",XLOOKUP(D439,'Master Data'!K:K,'Master Data'!N:N,"Input in Master Data",0,1))</f>
        <v/>
      </c>
      <c r="I439" s="341" t="str">
        <f t="array" ref="I439">IF(D439="","",XLOOKUP(D439,'Master Data'!K:K,'Master Data'!O:O,"Input in Master Data",0,1))</f>
        <v/>
      </c>
      <c r="J439" s="341" t="str">
        <f t="array" ref="J439">if(V439="","",XLOOKUP(V439,Master[Company],Master[Blow],"Unknown",0,1))</f>
        <v/>
      </c>
      <c r="K439" s="341" t="str">
        <f t="array" ref="K439">if(V439="","",XLOOKUP(V439,Master[Company],Master[Pigging],"Unknown",0,1))</f>
        <v/>
      </c>
      <c r="L439" s="341" t="str">
        <f t="array" ref="L439">if(V439="","",XLOOKUP(V439,Master[Company],Master[Load Method],"Unknown",0,1))</f>
        <v/>
      </c>
      <c r="M439" s="341" t="str">
        <f t="array" ref="M439">if(V439="","",XLOOKUP(V439,Master[Company],Master[Line Distance],"Unknown",0,1))</f>
        <v/>
      </c>
      <c r="N439" s="394"/>
      <c r="O439" s="341"/>
      <c r="P439" s="336"/>
      <c r="Q439" s="341" t="str">
        <f t="array" ref="Q439">if(V439="","",XLOOKUP(V439,Master[Company],Master[Terms],"NA",0,1))</f>
        <v/>
      </c>
      <c r="R439" s="341" t="str">
        <f t="shared" si="9"/>
        <v/>
      </c>
      <c r="S439" s="341" t="str">
        <f t="array" ref="S439">if(V439="","",XLOOKUP(V439,Master[Company],Master[Group],"NA",0,1))</f>
        <v/>
      </c>
      <c r="T439" s="341" t="str">
        <f t="array" ref="T439">if(V439="","",XLOOKUP(V439,Master[Company],Master[Loading Location],"NA",0,1))</f>
        <v/>
      </c>
      <c r="U439" s="341" t="str">
        <f t="array" ref="U439">if(V439="","",XLOOKUP(V439,Master[Company],Master[Acronym],"NA",0,1))</f>
        <v/>
      </c>
      <c r="V439" s="336"/>
      <c r="W439" s="395"/>
      <c r="X439" s="395"/>
      <c r="Y439" s="336" t="str">
        <f t="shared" si="10"/>
        <v/>
      </c>
      <c r="Z439" s="341" t="str">
        <f t="shared" si="11"/>
        <v/>
      </c>
      <c r="AA439" s="336"/>
      <c r="AB439" s="341"/>
      <c r="AC439" s="341"/>
      <c r="AD439" s="394"/>
      <c r="AE439" s="396"/>
      <c r="AF439" s="396"/>
      <c r="AG439" s="396"/>
      <c r="AH439" s="396"/>
      <c r="AI439" s="396"/>
      <c r="AJ439" s="396"/>
      <c r="AK439" s="396"/>
      <c r="AL439" s="397"/>
      <c r="AM439" s="398"/>
      <c r="AN439" s="398"/>
      <c r="AO439" s="398"/>
      <c r="AP439" s="398"/>
      <c r="AQ439" s="398"/>
      <c r="AR439" s="398"/>
      <c r="AS439" s="398"/>
      <c r="AT439" s="398"/>
      <c r="AU439" s="394"/>
      <c r="AV439" s="399"/>
      <c r="AW439" s="306"/>
      <c r="AX439" s="394"/>
      <c r="AY439" s="400"/>
      <c r="AZ439" s="336"/>
      <c r="BA439" s="336"/>
      <c r="BB439" s="336"/>
      <c r="BC439" s="336"/>
      <c r="BD439" s="336"/>
      <c r="BE439" s="401"/>
      <c r="BF439" s="341"/>
      <c r="BG439" s="341"/>
      <c r="BH439" s="402"/>
      <c r="BI439" s="403"/>
      <c r="BJ439" s="404"/>
      <c r="BK439" s="405"/>
      <c r="BL439" s="405"/>
      <c r="BM439" s="405"/>
      <c r="BN439" s="406"/>
    </row>
    <row r="440" ht="18.75" customHeight="1">
      <c r="A440" s="390" t="str">
        <f t="shared" si="3"/>
        <v/>
      </c>
      <c r="B440" s="391"/>
      <c r="C440" s="337"/>
      <c r="D440" s="337"/>
      <c r="E440" s="338" t="str">
        <f t="shared" si="8"/>
        <v/>
      </c>
      <c r="F440" s="392"/>
      <c r="G440" s="393"/>
      <c r="H440" s="341" t="str">
        <f t="array" ref="H440">IF(D440="","",XLOOKUP(D440,'Master Data'!K:K,'Master Data'!N:N,"Input in Master Data",0,1))</f>
        <v/>
      </c>
      <c r="I440" s="341" t="str">
        <f t="array" ref="I440">IF(D440="","",XLOOKUP(D440,'Master Data'!K:K,'Master Data'!O:O,"Input in Master Data",0,1))</f>
        <v/>
      </c>
      <c r="J440" s="341" t="str">
        <f t="array" ref="J440">if(V440="","",XLOOKUP(V440,Master[Company],Master[Blow],"Unknown",0,1))</f>
        <v/>
      </c>
      <c r="K440" s="341" t="str">
        <f t="array" ref="K440">if(V440="","",XLOOKUP(V440,Master[Company],Master[Pigging],"Unknown",0,1))</f>
        <v/>
      </c>
      <c r="L440" s="341" t="str">
        <f t="array" ref="L440">if(V440="","",XLOOKUP(V440,Master[Company],Master[Load Method],"Unknown",0,1))</f>
        <v/>
      </c>
      <c r="M440" s="341" t="str">
        <f t="array" ref="M440">if(V440="","",XLOOKUP(V440,Master[Company],Master[Line Distance],"Unknown",0,1))</f>
        <v/>
      </c>
      <c r="N440" s="394"/>
      <c r="O440" s="341"/>
      <c r="P440" s="336"/>
      <c r="Q440" s="341" t="str">
        <f t="array" ref="Q440">if(V440="","",XLOOKUP(V440,Master[Company],Master[Terms],"NA",0,1))</f>
        <v/>
      </c>
      <c r="R440" s="341" t="str">
        <f t="shared" si="9"/>
        <v/>
      </c>
      <c r="S440" s="341" t="str">
        <f t="array" ref="S440">if(V440="","",XLOOKUP(V440,Master[Company],Master[Group],"NA",0,1))</f>
        <v/>
      </c>
      <c r="T440" s="341" t="str">
        <f t="array" ref="T440">if(V440="","",XLOOKUP(V440,Master[Company],Master[Loading Location],"NA",0,1))</f>
        <v/>
      </c>
      <c r="U440" s="341" t="str">
        <f t="array" ref="U440">if(V440="","",XLOOKUP(V440,Master[Company],Master[Acronym],"NA",0,1))</f>
        <v/>
      </c>
      <c r="V440" s="336"/>
      <c r="W440" s="395"/>
      <c r="X440" s="395"/>
      <c r="Y440" s="336" t="str">
        <f t="shared" si="10"/>
        <v/>
      </c>
      <c r="Z440" s="341" t="str">
        <f t="shared" si="11"/>
        <v/>
      </c>
      <c r="AA440" s="336"/>
      <c r="AB440" s="341"/>
      <c r="AC440" s="341"/>
      <c r="AD440" s="394"/>
      <c r="AE440" s="396"/>
      <c r="AF440" s="396"/>
      <c r="AG440" s="396"/>
      <c r="AH440" s="396"/>
      <c r="AI440" s="396"/>
      <c r="AJ440" s="396"/>
      <c r="AK440" s="396"/>
      <c r="AL440" s="397"/>
      <c r="AM440" s="398"/>
      <c r="AN440" s="398"/>
      <c r="AO440" s="398"/>
      <c r="AP440" s="398"/>
      <c r="AQ440" s="398"/>
      <c r="AR440" s="398"/>
      <c r="AS440" s="398"/>
      <c r="AT440" s="398"/>
      <c r="AU440" s="394"/>
      <c r="AV440" s="399"/>
      <c r="AW440" s="306"/>
      <c r="AX440" s="394"/>
      <c r="AY440" s="400"/>
      <c r="AZ440" s="336"/>
      <c r="BA440" s="336"/>
      <c r="BB440" s="336"/>
      <c r="BC440" s="336"/>
      <c r="BD440" s="336"/>
      <c r="BE440" s="401"/>
      <c r="BF440" s="341"/>
      <c r="BG440" s="341"/>
      <c r="BH440" s="402"/>
      <c r="BI440" s="403"/>
      <c r="BJ440" s="404"/>
      <c r="BK440" s="405"/>
      <c r="BL440" s="405"/>
      <c r="BM440" s="405"/>
      <c r="BN440" s="406"/>
    </row>
    <row r="441" ht="18.75" customHeight="1">
      <c r="A441" s="390" t="str">
        <f t="shared" si="3"/>
        <v/>
      </c>
      <c r="B441" s="391"/>
      <c r="C441" s="337"/>
      <c r="D441" s="337"/>
      <c r="E441" s="338" t="str">
        <f t="shared" si="8"/>
        <v/>
      </c>
      <c r="F441" s="392"/>
      <c r="G441" s="393"/>
      <c r="H441" s="341" t="str">
        <f t="array" ref="H441">IF(D441="","",XLOOKUP(D441,'Master Data'!K:K,'Master Data'!N:N,"Input in Master Data",0,1))</f>
        <v/>
      </c>
      <c r="I441" s="341" t="str">
        <f t="array" ref="I441">IF(D441="","",XLOOKUP(D441,'Master Data'!K:K,'Master Data'!O:O,"Input in Master Data",0,1))</f>
        <v/>
      </c>
      <c r="J441" s="341" t="str">
        <f t="array" ref="J441">if(V441="","",XLOOKUP(V441,Master[Company],Master[Blow],"Unknown",0,1))</f>
        <v/>
      </c>
      <c r="K441" s="341" t="str">
        <f t="array" ref="K441">if(V441="","",XLOOKUP(V441,Master[Company],Master[Pigging],"Unknown",0,1))</f>
        <v/>
      </c>
      <c r="L441" s="341" t="str">
        <f t="array" ref="L441">if(V441="","",XLOOKUP(V441,Master[Company],Master[Load Method],"Unknown",0,1))</f>
        <v/>
      </c>
      <c r="M441" s="341" t="str">
        <f t="array" ref="M441">if(V441="","",XLOOKUP(V441,Master[Company],Master[Line Distance],"Unknown",0,1))</f>
        <v/>
      </c>
      <c r="N441" s="394"/>
      <c r="O441" s="341"/>
      <c r="P441" s="336"/>
      <c r="Q441" s="341" t="str">
        <f t="array" ref="Q441">if(V441="","",XLOOKUP(V441,Master[Company],Master[Terms],"NA",0,1))</f>
        <v/>
      </c>
      <c r="R441" s="341" t="str">
        <f t="shared" si="9"/>
        <v/>
      </c>
      <c r="S441" s="341" t="str">
        <f t="array" ref="S441">if(V441="","",XLOOKUP(V441,Master[Company],Master[Group],"NA",0,1))</f>
        <v/>
      </c>
      <c r="T441" s="341" t="str">
        <f t="array" ref="T441">if(V441="","",XLOOKUP(V441,Master[Company],Master[Loading Location],"NA",0,1))</f>
        <v/>
      </c>
      <c r="U441" s="341" t="str">
        <f t="array" ref="U441">if(V441="","",XLOOKUP(V441,Master[Company],Master[Acronym],"NA",0,1))</f>
        <v/>
      </c>
      <c r="V441" s="336"/>
      <c r="W441" s="395"/>
      <c r="X441" s="395"/>
      <c r="Y441" s="336" t="str">
        <f t="shared" si="10"/>
        <v/>
      </c>
      <c r="Z441" s="341" t="str">
        <f t="shared" si="11"/>
        <v/>
      </c>
      <c r="AA441" s="336"/>
      <c r="AB441" s="341"/>
      <c r="AC441" s="341"/>
      <c r="AD441" s="394"/>
      <c r="AE441" s="396"/>
      <c r="AF441" s="396"/>
      <c r="AG441" s="396"/>
      <c r="AH441" s="396"/>
      <c r="AI441" s="396"/>
      <c r="AJ441" s="396"/>
      <c r="AK441" s="396"/>
      <c r="AL441" s="397"/>
      <c r="AM441" s="398"/>
      <c r="AN441" s="398"/>
      <c r="AO441" s="398"/>
      <c r="AP441" s="398"/>
      <c r="AQ441" s="398"/>
      <c r="AR441" s="398"/>
      <c r="AS441" s="398"/>
      <c r="AT441" s="398"/>
      <c r="AU441" s="394"/>
      <c r="AV441" s="399"/>
      <c r="AW441" s="306"/>
      <c r="AX441" s="394"/>
      <c r="AY441" s="400"/>
      <c r="AZ441" s="336"/>
      <c r="BA441" s="336"/>
      <c r="BB441" s="336"/>
      <c r="BC441" s="336"/>
      <c r="BD441" s="336"/>
      <c r="BE441" s="401"/>
      <c r="BF441" s="341"/>
      <c r="BG441" s="341"/>
      <c r="BH441" s="402"/>
      <c r="BI441" s="403"/>
      <c r="BJ441" s="404"/>
      <c r="BK441" s="405"/>
      <c r="BL441" s="405"/>
      <c r="BM441" s="405"/>
      <c r="BN441" s="406"/>
    </row>
    <row r="442" ht="18.75" customHeight="1">
      <c r="A442" s="390" t="str">
        <f t="shared" si="3"/>
        <v/>
      </c>
      <c r="B442" s="391"/>
      <c r="C442" s="337"/>
      <c r="D442" s="337"/>
      <c r="E442" s="338" t="str">
        <f t="shared" si="8"/>
        <v/>
      </c>
      <c r="F442" s="392"/>
      <c r="G442" s="393"/>
      <c r="H442" s="341" t="str">
        <f t="array" ref="H442">IF(D442="","",XLOOKUP(D442,'Master Data'!K:K,'Master Data'!N:N,"Input in Master Data",0,1))</f>
        <v/>
      </c>
      <c r="I442" s="341" t="str">
        <f t="array" ref="I442">IF(D442="","",XLOOKUP(D442,'Master Data'!K:K,'Master Data'!O:O,"Input in Master Data",0,1))</f>
        <v/>
      </c>
      <c r="J442" s="341" t="str">
        <f t="array" ref="J442">if(V442="","",XLOOKUP(V442,Master[Company],Master[Blow],"Unknown",0,1))</f>
        <v/>
      </c>
      <c r="K442" s="341" t="str">
        <f t="array" ref="K442">if(V442="","",XLOOKUP(V442,Master[Company],Master[Pigging],"Unknown",0,1))</f>
        <v/>
      </c>
      <c r="L442" s="341" t="str">
        <f t="array" ref="L442">if(V442="","",XLOOKUP(V442,Master[Company],Master[Load Method],"Unknown",0,1))</f>
        <v/>
      </c>
      <c r="M442" s="341" t="str">
        <f t="array" ref="M442">if(V442="","",XLOOKUP(V442,Master[Company],Master[Line Distance],"Unknown",0,1))</f>
        <v/>
      </c>
      <c r="N442" s="394"/>
      <c r="O442" s="341"/>
      <c r="P442" s="336"/>
      <c r="Q442" s="341" t="str">
        <f t="array" ref="Q442">if(V442="","",XLOOKUP(V442,Master[Company],Master[Terms],"NA",0,1))</f>
        <v/>
      </c>
      <c r="R442" s="341" t="str">
        <f t="shared" si="9"/>
        <v/>
      </c>
      <c r="S442" s="341" t="str">
        <f t="array" ref="S442">if(V442="","",XLOOKUP(V442,Master[Company],Master[Group],"NA",0,1))</f>
        <v/>
      </c>
      <c r="T442" s="341" t="str">
        <f t="array" ref="T442">if(V442="","",XLOOKUP(V442,Master[Company],Master[Loading Location],"NA",0,1))</f>
        <v/>
      </c>
      <c r="U442" s="341" t="str">
        <f t="array" ref="U442">if(V442="","",XLOOKUP(V442,Master[Company],Master[Acronym],"NA",0,1))</f>
        <v/>
      </c>
      <c r="V442" s="336"/>
      <c r="W442" s="395"/>
      <c r="X442" s="395"/>
      <c r="Y442" s="336" t="str">
        <f t="shared" si="10"/>
        <v/>
      </c>
      <c r="Z442" s="341" t="str">
        <f t="shared" si="11"/>
        <v/>
      </c>
      <c r="AA442" s="336"/>
      <c r="AB442" s="341"/>
      <c r="AC442" s="341"/>
      <c r="AD442" s="394"/>
      <c r="AE442" s="396"/>
      <c r="AF442" s="396"/>
      <c r="AG442" s="396"/>
      <c r="AH442" s="396"/>
      <c r="AI442" s="396"/>
      <c r="AJ442" s="396"/>
      <c r="AK442" s="396"/>
      <c r="AL442" s="397"/>
      <c r="AM442" s="398"/>
      <c r="AN442" s="398"/>
      <c r="AO442" s="398"/>
      <c r="AP442" s="398"/>
      <c r="AQ442" s="398"/>
      <c r="AR442" s="398"/>
      <c r="AS442" s="398"/>
      <c r="AT442" s="398"/>
      <c r="AU442" s="394"/>
      <c r="AV442" s="399"/>
      <c r="AW442" s="306"/>
      <c r="AX442" s="394"/>
      <c r="AY442" s="400"/>
      <c r="AZ442" s="336"/>
      <c r="BA442" s="336"/>
      <c r="BB442" s="336"/>
      <c r="BC442" s="336"/>
      <c r="BD442" s="336"/>
      <c r="BE442" s="401"/>
      <c r="BF442" s="341"/>
      <c r="BG442" s="341"/>
      <c r="BH442" s="402"/>
      <c r="BI442" s="403"/>
      <c r="BJ442" s="404"/>
      <c r="BK442" s="405"/>
      <c r="BL442" s="405"/>
      <c r="BM442" s="405"/>
      <c r="BN442" s="406"/>
    </row>
    <row r="443" ht="18.75" customHeight="1">
      <c r="A443" s="390" t="str">
        <f t="shared" si="3"/>
        <v/>
      </c>
      <c r="B443" s="391"/>
      <c r="C443" s="337"/>
      <c r="D443" s="337"/>
      <c r="E443" s="338" t="str">
        <f t="shared" si="8"/>
        <v/>
      </c>
      <c r="F443" s="392"/>
      <c r="G443" s="393"/>
      <c r="H443" s="341" t="str">
        <f t="array" ref="H443">IF(D443="","",XLOOKUP(D443,'Master Data'!K:K,'Master Data'!N:N,"Input in Master Data",0,1))</f>
        <v/>
      </c>
      <c r="I443" s="341" t="str">
        <f t="array" ref="I443">IF(D443="","",XLOOKUP(D443,'Master Data'!K:K,'Master Data'!O:O,"Input in Master Data",0,1))</f>
        <v/>
      </c>
      <c r="J443" s="341" t="str">
        <f t="array" ref="J443">if(V443="","",XLOOKUP(V443,Master[Company],Master[Blow],"Unknown",0,1))</f>
        <v/>
      </c>
      <c r="K443" s="341" t="str">
        <f t="array" ref="K443">if(V443="","",XLOOKUP(V443,Master[Company],Master[Pigging],"Unknown",0,1))</f>
        <v/>
      </c>
      <c r="L443" s="341" t="str">
        <f t="array" ref="L443">if(V443="","",XLOOKUP(V443,Master[Company],Master[Load Method],"Unknown",0,1))</f>
        <v/>
      </c>
      <c r="M443" s="341" t="str">
        <f t="array" ref="M443">if(V443="","",XLOOKUP(V443,Master[Company],Master[Line Distance],"Unknown",0,1))</f>
        <v/>
      </c>
      <c r="N443" s="394"/>
      <c r="O443" s="341"/>
      <c r="P443" s="336"/>
      <c r="Q443" s="341" t="str">
        <f t="array" ref="Q443">if(V443="","",XLOOKUP(V443,Master[Company],Master[Terms],"NA",0,1))</f>
        <v/>
      </c>
      <c r="R443" s="341" t="str">
        <f t="shared" si="9"/>
        <v/>
      </c>
      <c r="S443" s="341" t="str">
        <f t="array" ref="S443">if(V443="","",XLOOKUP(V443,Master[Company],Master[Group],"NA",0,1))</f>
        <v/>
      </c>
      <c r="T443" s="341" t="str">
        <f t="array" ref="T443">if(V443="","",XLOOKUP(V443,Master[Company],Master[Loading Location],"NA",0,1))</f>
        <v/>
      </c>
      <c r="U443" s="341" t="str">
        <f t="array" ref="U443">if(V443="","",XLOOKUP(V443,Master[Company],Master[Acronym],"NA",0,1))</f>
        <v/>
      </c>
      <c r="V443" s="336"/>
      <c r="W443" s="395"/>
      <c r="X443" s="395"/>
      <c r="Y443" s="336" t="str">
        <f t="shared" si="10"/>
        <v/>
      </c>
      <c r="Z443" s="341" t="str">
        <f t="shared" si="11"/>
        <v/>
      </c>
      <c r="AA443" s="336"/>
      <c r="AB443" s="341"/>
      <c r="AC443" s="341"/>
      <c r="AD443" s="394"/>
      <c r="AE443" s="396"/>
      <c r="AF443" s="396"/>
      <c r="AG443" s="396"/>
      <c r="AH443" s="396"/>
      <c r="AI443" s="396"/>
      <c r="AJ443" s="396"/>
      <c r="AK443" s="396"/>
      <c r="AL443" s="397"/>
      <c r="AM443" s="398"/>
      <c r="AN443" s="398"/>
      <c r="AO443" s="398"/>
      <c r="AP443" s="398"/>
      <c r="AQ443" s="398"/>
      <c r="AR443" s="398"/>
      <c r="AS443" s="398"/>
      <c r="AT443" s="398"/>
      <c r="AU443" s="394"/>
      <c r="AV443" s="399"/>
      <c r="AW443" s="306"/>
      <c r="AX443" s="394"/>
      <c r="AY443" s="400"/>
      <c r="AZ443" s="336"/>
      <c r="BA443" s="336"/>
      <c r="BB443" s="336"/>
      <c r="BC443" s="336"/>
      <c r="BD443" s="336"/>
      <c r="BE443" s="401"/>
      <c r="BF443" s="341"/>
      <c r="BG443" s="341"/>
      <c r="BH443" s="402"/>
      <c r="BI443" s="403"/>
      <c r="BJ443" s="404"/>
      <c r="BK443" s="405"/>
      <c r="BL443" s="405"/>
      <c r="BM443" s="405"/>
      <c r="BN443" s="406"/>
    </row>
    <row r="444" ht="18.75" customHeight="1">
      <c r="A444" s="390" t="str">
        <f t="shared" si="3"/>
        <v/>
      </c>
      <c r="B444" s="391"/>
      <c r="C444" s="337"/>
      <c r="D444" s="337"/>
      <c r="E444" s="338" t="str">
        <f t="shared" si="8"/>
        <v/>
      </c>
      <c r="F444" s="392"/>
      <c r="G444" s="393"/>
      <c r="H444" s="341" t="str">
        <f t="array" ref="H444">IF(D444="","",XLOOKUP(D444,'Master Data'!K:K,'Master Data'!N:N,"Input in Master Data",0,1))</f>
        <v/>
      </c>
      <c r="I444" s="341" t="str">
        <f t="array" ref="I444">IF(D444="","",XLOOKUP(D444,'Master Data'!K:K,'Master Data'!O:O,"Input in Master Data",0,1))</f>
        <v/>
      </c>
      <c r="J444" s="341" t="str">
        <f t="array" ref="J444">if(V444="","",XLOOKUP(V444,Master[Company],Master[Blow],"Unknown",0,1))</f>
        <v/>
      </c>
      <c r="K444" s="341" t="str">
        <f t="array" ref="K444">if(V444="","",XLOOKUP(V444,Master[Company],Master[Pigging],"Unknown",0,1))</f>
        <v/>
      </c>
      <c r="L444" s="341" t="str">
        <f t="array" ref="L444">if(V444="","",XLOOKUP(V444,Master[Company],Master[Load Method],"Unknown",0,1))</f>
        <v/>
      </c>
      <c r="M444" s="341" t="str">
        <f t="array" ref="M444">if(V444="","",XLOOKUP(V444,Master[Company],Master[Line Distance],"Unknown",0,1))</f>
        <v/>
      </c>
      <c r="N444" s="394"/>
      <c r="O444" s="341"/>
      <c r="P444" s="336"/>
      <c r="Q444" s="341" t="str">
        <f t="array" ref="Q444">if(V444="","",XLOOKUP(V444,Master[Company],Master[Terms],"NA",0,1))</f>
        <v/>
      </c>
      <c r="R444" s="341" t="str">
        <f t="shared" si="9"/>
        <v/>
      </c>
      <c r="S444" s="341" t="str">
        <f t="array" ref="S444">if(V444="","",XLOOKUP(V444,Master[Company],Master[Group],"NA",0,1))</f>
        <v/>
      </c>
      <c r="T444" s="341" t="str">
        <f t="array" ref="T444">if(V444="","",XLOOKUP(V444,Master[Company],Master[Loading Location],"NA",0,1))</f>
        <v/>
      </c>
      <c r="U444" s="341" t="str">
        <f t="array" ref="U444">if(V444="","",XLOOKUP(V444,Master[Company],Master[Acronym],"NA",0,1))</f>
        <v/>
      </c>
      <c r="V444" s="336"/>
      <c r="W444" s="395"/>
      <c r="X444" s="395"/>
      <c r="Y444" s="336" t="str">
        <f t="shared" si="10"/>
        <v/>
      </c>
      <c r="Z444" s="341" t="str">
        <f t="shared" si="11"/>
        <v/>
      </c>
      <c r="AA444" s="336"/>
      <c r="AB444" s="341"/>
      <c r="AC444" s="341"/>
      <c r="AD444" s="394"/>
      <c r="AE444" s="396"/>
      <c r="AF444" s="396"/>
      <c r="AG444" s="396"/>
      <c r="AH444" s="396"/>
      <c r="AI444" s="396"/>
      <c r="AJ444" s="396"/>
      <c r="AK444" s="396"/>
      <c r="AL444" s="397"/>
      <c r="AM444" s="398"/>
      <c r="AN444" s="398"/>
      <c r="AO444" s="398"/>
      <c r="AP444" s="398"/>
      <c r="AQ444" s="398"/>
      <c r="AR444" s="398"/>
      <c r="AS444" s="398"/>
      <c r="AT444" s="398"/>
      <c r="AU444" s="394"/>
      <c r="AV444" s="399"/>
      <c r="AW444" s="306"/>
      <c r="AX444" s="394"/>
      <c r="AY444" s="400"/>
      <c r="AZ444" s="336"/>
      <c r="BA444" s="336"/>
      <c r="BB444" s="336"/>
      <c r="BC444" s="336"/>
      <c r="BD444" s="336"/>
      <c r="BE444" s="401"/>
      <c r="BF444" s="341"/>
      <c r="BG444" s="341"/>
      <c r="BH444" s="402"/>
      <c r="BI444" s="403"/>
      <c r="BJ444" s="404"/>
      <c r="BK444" s="405"/>
      <c r="BL444" s="405"/>
      <c r="BM444" s="405"/>
      <c r="BN444" s="406"/>
    </row>
    <row r="445" ht="18.75" customHeight="1">
      <c r="A445" s="390" t="str">
        <f t="shared" si="3"/>
        <v/>
      </c>
      <c r="B445" s="391"/>
      <c r="C445" s="337"/>
      <c r="D445" s="337"/>
      <c r="E445" s="338" t="str">
        <f t="shared" si="8"/>
        <v/>
      </c>
      <c r="F445" s="392"/>
      <c r="G445" s="393"/>
      <c r="H445" s="341" t="str">
        <f t="array" ref="H445">IF(D445="","",XLOOKUP(D445,'Master Data'!K:K,'Master Data'!N:N,"Input in Master Data",0,1))</f>
        <v/>
      </c>
      <c r="I445" s="341" t="str">
        <f t="array" ref="I445">IF(D445="","",XLOOKUP(D445,'Master Data'!K:K,'Master Data'!O:O,"Input in Master Data",0,1))</f>
        <v/>
      </c>
      <c r="J445" s="341" t="str">
        <f t="array" ref="J445">if(V445="","",XLOOKUP(V445,Master[Company],Master[Blow],"Unknown",0,1))</f>
        <v/>
      </c>
      <c r="K445" s="341" t="str">
        <f t="array" ref="K445">if(V445="","",XLOOKUP(V445,Master[Company],Master[Pigging],"Unknown",0,1))</f>
        <v/>
      </c>
      <c r="L445" s="341" t="str">
        <f t="array" ref="L445">if(V445="","",XLOOKUP(V445,Master[Company],Master[Load Method],"Unknown",0,1))</f>
        <v/>
      </c>
      <c r="M445" s="341" t="str">
        <f t="array" ref="M445">if(V445="","",XLOOKUP(V445,Master[Company],Master[Line Distance],"Unknown",0,1))</f>
        <v/>
      </c>
      <c r="N445" s="394"/>
      <c r="O445" s="341"/>
      <c r="P445" s="336"/>
      <c r="Q445" s="341" t="str">
        <f t="array" ref="Q445">if(V445="","",XLOOKUP(V445,Master[Company],Master[Terms],"NA",0,1))</f>
        <v/>
      </c>
      <c r="R445" s="341" t="str">
        <f t="shared" si="9"/>
        <v/>
      </c>
      <c r="S445" s="341" t="str">
        <f t="array" ref="S445">if(V445="","",XLOOKUP(V445,Master[Company],Master[Group],"NA",0,1))</f>
        <v/>
      </c>
      <c r="T445" s="341" t="str">
        <f t="array" ref="T445">if(V445="","",XLOOKUP(V445,Master[Company],Master[Loading Location],"NA",0,1))</f>
        <v/>
      </c>
      <c r="U445" s="341" t="str">
        <f t="array" ref="U445">if(V445="","",XLOOKUP(V445,Master[Company],Master[Acronym],"NA",0,1))</f>
        <v/>
      </c>
      <c r="V445" s="336"/>
      <c r="W445" s="395"/>
      <c r="X445" s="395"/>
      <c r="Y445" s="336" t="str">
        <f t="shared" si="10"/>
        <v/>
      </c>
      <c r="Z445" s="341" t="str">
        <f t="shared" si="11"/>
        <v/>
      </c>
      <c r="AA445" s="336"/>
      <c r="AB445" s="341"/>
      <c r="AC445" s="341"/>
      <c r="AD445" s="394"/>
      <c r="AE445" s="396"/>
      <c r="AF445" s="396"/>
      <c r="AG445" s="396"/>
      <c r="AH445" s="396"/>
      <c r="AI445" s="396"/>
      <c r="AJ445" s="396"/>
      <c r="AK445" s="396"/>
      <c r="AL445" s="397"/>
      <c r="AM445" s="398"/>
      <c r="AN445" s="398"/>
      <c r="AO445" s="398"/>
      <c r="AP445" s="398"/>
      <c r="AQ445" s="398"/>
      <c r="AR445" s="398"/>
      <c r="AS445" s="398"/>
      <c r="AT445" s="398"/>
      <c r="AU445" s="394"/>
      <c r="AV445" s="399"/>
      <c r="AW445" s="306"/>
      <c r="AX445" s="394"/>
      <c r="AY445" s="400"/>
      <c r="AZ445" s="336"/>
      <c r="BA445" s="336"/>
      <c r="BB445" s="336"/>
      <c r="BC445" s="336"/>
      <c r="BD445" s="336"/>
      <c r="BE445" s="401"/>
      <c r="BF445" s="341"/>
      <c r="BG445" s="341"/>
      <c r="BH445" s="402"/>
      <c r="BI445" s="403"/>
      <c r="BJ445" s="404"/>
      <c r="BK445" s="405"/>
      <c r="BL445" s="405"/>
      <c r="BM445" s="405"/>
      <c r="BN445" s="406"/>
    </row>
    <row r="446" ht="18.75" customHeight="1">
      <c r="A446" s="390" t="str">
        <f t="shared" si="3"/>
        <v/>
      </c>
      <c r="B446" s="391"/>
      <c r="C446" s="337"/>
      <c r="D446" s="337"/>
      <c r="E446" s="338" t="str">
        <f t="shared" si="8"/>
        <v/>
      </c>
      <c r="F446" s="392"/>
      <c r="G446" s="393"/>
      <c r="H446" s="341" t="str">
        <f t="array" ref="H446">IF(D446="","",XLOOKUP(D446,'Master Data'!K:K,'Master Data'!N:N,"Input in Master Data",0,1))</f>
        <v/>
      </c>
      <c r="I446" s="341" t="str">
        <f t="array" ref="I446">IF(D446="","",XLOOKUP(D446,'Master Data'!K:K,'Master Data'!O:O,"Input in Master Data",0,1))</f>
        <v/>
      </c>
      <c r="J446" s="341" t="str">
        <f t="array" ref="J446">if(V446="","",XLOOKUP(V446,Master[Company],Master[Blow],"Unknown",0,1))</f>
        <v/>
      </c>
      <c r="K446" s="341" t="str">
        <f t="array" ref="K446">if(V446="","",XLOOKUP(V446,Master[Company],Master[Pigging],"Unknown",0,1))</f>
        <v/>
      </c>
      <c r="L446" s="341" t="str">
        <f t="array" ref="L446">if(V446="","",XLOOKUP(V446,Master[Company],Master[Load Method],"Unknown",0,1))</f>
        <v/>
      </c>
      <c r="M446" s="341" t="str">
        <f t="array" ref="M446">if(V446="","",XLOOKUP(V446,Master[Company],Master[Line Distance],"Unknown",0,1))</f>
        <v/>
      </c>
      <c r="N446" s="394"/>
      <c r="O446" s="341"/>
      <c r="P446" s="336"/>
      <c r="Q446" s="341" t="str">
        <f t="array" ref="Q446">if(V446="","",XLOOKUP(V446,Master[Company],Master[Terms],"NA",0,1))</f>
        <v/>
      </c>
      <c r="R446" s="341" t="str">
        <f t="shared" si="9"/>
        <v/>
      </c>
      <c r="S446" s="341" t="str">
        <f t="array" ref="S446">if(V446="","",XLOOKUP(V446,Master[Company],Master[Group],"NA",0,1))</f>
        <v/>
      </c>
      <c r="T446" s="341" t="str">
        <f t="array" ref="T446">if(V446="","",XLOOKUP(V446,Master[Company],Master[Loading Location],"NA",0,1))</f>
        <v/>
      </c>
      <c r="U446" s="341" t="str">
        <f t="array" ref="U446">if(V446="","",XLOOKUP(V446,Master[Company],Master[Acronym],"NA",0,1))</f>
        <v/>
      </c>
      <c r="V446" s="336"/>
      <c r="W446" s="395"/>
      <c r="X446" s="395"/>
      <c r="Y446" s="336" t="str">
        <f t="shared" si="10"/>
        <v/>
      </c>
      <c r="Z446" s="341" t="str">
        <f t="shared" si="11"/>
        <v/>
      </c>
      <c r="AA446" s="336"/>
      <c r="AB446" s="341"/>
      <c r="AC446" s="341"/>
      <c r="AD446" s="394"/>
      <c r="AE446" s="396"/>
      <c r="AF446" s="396"/>
      <c r="AG446" s="396"/>
      <c r="AH446" s="396"/>
      <c r="AI446" s="396"/>
      <c r="AJ446" s="396"/>
      <c r="AK446" s="396"/>
      <c r="AL446" s="397"/>
      <c r="AM446" s="398"/>
      <c r="AN446" s="398"/>
      <c r="AO446" s="398"/>
      <c r="AP446" s="398"/>
      <c r="AQ446" s="398"/>
      <c r="AR446" s="398"/>
      <c r="AS446" s="398"/>
      <c r="AT446" s="398"/>
      <c r="AU446" s="394"/>
      <c r="AV446" s="399"/>
      <c r="AW446" s="306"/>
      <c r="AX446" s="394"/>
      <c r="AY446" s="400"/>
      <c r="AZ446" s="336"/>
      <c r="BA446" s="336"/>
      <c r="BB446" s="336"/>
      <c r="BC446" s="336"/>
      <c r="BD446" s="336"/>
      <c r="BE446" s="401"/>
      <c r="BF446" s="341"/>
      <c r="BG446" s="341"/>
      <c r="BH446" s="402"/>
      <c r="BI446" s="403"/>
      <c r="BJ446" s="404"/>
      <c r="BK446" s="405"/>
      <c r="BL446" s="405"/>
      <c r="BM446" s="405"/>
      <c r="BN446" s="406"/>
    </row>
    <row r="447" ht="18.75" customHeight="1">
      <c r="A447" s="390" t="str">
        <f t="shared" si="3"/>
        <v/>
      </c>
      <c r="B447" s="391"/>
      <c r="C447" s="337"/>
      <c r="D447" s="337"/>
      <c r="E447" s="338" t="str">
        <f t="shared" si="8"/>
        <v/>
      </c>
      <c r="F447" s="392"/>
      <c r="G447" s="393"/>
      <c r="H447" s="341" t="str">
        <f t="array" ref="H447">IF(D447="","",XLOOKUP(D447,'Master Data'!K:K,'Master Data'!N:N,"Input in Master Data",0,1))</f>
        <v/>
      </c>
      <c r="I447" s="341" t="str">
        <f t="array" ref="I447">IF(D447="","",XLOOKUP(D447,'Master Data'!K:K,'Master Data'!O:O,"Input in Master Data",0,1))</f>
        <v/>
      </c>
      <c r="J447" s="341" t="str">
        <f t="array" ref="J447">if(V447="","",XLOOKUP(V447,Master[Company],Master[Blow],"Unknown",0,1))</f>
        <v/>
      </c>
      <c r="K447" s="341" t="str">
        <f t="array" ref="K447">if(V447="","",XLOOKUP(V447,Master[Company],Master[Pigging],"Unknown",0,1))</f>
        <v/>
      </c>
      <c r="L447" s="341" t="str">
        <f t="array" ref="L447">if(V447="","",XLOOKUP(V447,Master[Company],Master[Load Method],"Unknown",0,1))</f>
        <v/>
      </c>
      <c r="M447" s="341" t="str">
        <f t="array" ref="M447">if(V447="","",XLOOKUP(V447,Master[Company],Master[Line Distance],"Unknown",0,1))</f>
        <v/>
      </c>
      <c r="N447" s="394"/>
      <c r="O447" s="341"/>
      <c r="P447" s="336"/>
      <c r="Q447" s="341" t="str">
        <f t="array" ref="Q447">if(V447="","",XLOOKUP(V447,Master[Company],Master[Terms],"NA",0,1))</f>
        <v/>
      </c>
      <c r="R447" s="341" t="str">
        <f t="shared" si="9"/>
        <v/>
      </c>
      <c r="S447" s="341" t="str">
        <f t="array" ref="S447">if(V447="","",XLOOKUP(V447,Master[Company],Master[Group],"NA",0,1))</f>
        <v/>
      </c>
      <c r="T447" s="341" t="str">
        <f t="array" ref="T447">if(V447="","",XLOOKUP(V447,Master[Company],Master[Loading Location],"NA",0,1))</f>
        <v/>
      </c>
      <c r="U447" s="341" t="str">
        <f t="array" ref="U447">if(V447="","",XLOOKUP(V447,Master[Company],Master[Acronym],"NA",0,1))</f>
        <v/>
      </c>
      <c r="V447" s="336"/>
      <c r="W447" s="395"/>
      <c r="X447" s="395"/>
      <c r="Y447" s="336" t="str">
        <f t="shared" si="10"/>
        <v/>
      </c>
      <c r="Z447" s="341" t="str">
        <f t="shared" si="11"/>
        <v/>
      </c>
      <c r="AA447" s="336"/>
      <c r="AB447" s="341"/>
      <c r="AC447" s="341"/>
      <c r="AD447" s="394"/>
      <c r="AE447" s="396"/>
      <c r="AF447" s="396"/>
      <c r="AG447" s="396"/>
      <c r="AH447" s="396"/>
      <c r="AI447" s="396"/>
      <c r="AJ447" s="396"/>
      <c r="AK447" s="396"/>
      <c r="AL447" s="397"/>
      <c r="AM447" s="398"/>
      <c r="AN447" s="398"/>
      <c r="AO447" s="398"/>
      <c r="AP447" s="398"/>
      <c r="AQ447" s="398"/>
      <c r="AR447" s="398"/>
      <c r="AS447" s="398"/>
      <c r="AT447" s="398"/>
      <c r="AU447" s="394"/>
      <c r="AV447" s="399"/>
      <c r="AW447" s="306"/>
      <c r="AX447" s="394"/>
      <c r="AY447" s="400"/>
      <c r="AZ447" s="336"/>
      <c r="BA447" s="336"/>
      <c r="BB447" s="336"/>
      <c r="BC447" s="336"/>
      <c r="BD447" s="336"/>
      <c r="BE447" s="401"/>
      <c r="BF447" s="341"/>
      <c r="BG447" s="341"/>
      <c r="BH447" s="402"/>
      <c r="BI447" s="403"/>
      <c r="BJ447" s="404"/>
      <c r="BK447" s="405"/>
      <c r="BL447" s="405"/>
      <c r="BM447" s="405"/>
      <c r="BN447" s="406"/>
    </row>
    <row r="448" ht="18.75" customHeight="1">
      <c r="A448" s="390" t="str">
        <f t="shared" si="3"/>
        <v/>
      </c>
      <c r="B448" s="391"/>
      <c r="C448" s="337"/>
      <c r="D448" s="337"/>
      <c r="E448" s="338" t="str">
        <f t="shared" si="8"/>
        <v/>
      </c>
      <c r="F448" s="392"/>
      <c r="G448" s="393"/>
      <c r="H448" s="341" t="str">
        <f t="array" ref="H448">IF(D448="","",XLOOKUP(D448,'Master Data'!K:K,'Master Data'!N:N,"Input in Master Data",0,1))</f>
        <v/>
      </c>
      <c r="I448" s="341" t="str">
        <f t="array" ref="I448">IF(D448="","",XLOOKUP(D448,'Master Data'!K:K,'Master Data'!O:O,"Input in Master Data",0,1))</f>
        <v/>
      </c>
      <c r="J448" s="341" t="str">
        <f t="array" ref="J448">if(V448="","",XLOOKUP(V448,Master[Company],Master[Blow],"Unknown",0,1))</f>
        <v/>
      </c>
      <c r="K448" s="341" t="str">
        <f t="array" ref="K448">if(V448="","",XLOOKUP(V448,Master[Company],Master[Pigging],"Unknown",0,1))</f>
        <v/>
      </c>
      <c r="L448" s="341" t="str">
        <f t="array" ref="L448">if(V448="","",XLOOKUP(V448,Master[Company],Master[Load Method],"Unknown",0,1))</f>
        <v/>
      </c>
      <c r="M448" s="341" t="str">
        <f t="array" ref="M448">if(V448="","",XLOOKUP(V448,Master[Company],Master[Line Distance],"Unknown",0,1))</f>
        <v/>
      </c>
      <c r="N448" s="394"/>
      <c r="O448" s="341"/>
      <c r="P448" s="336"/>
      <c r="Q448" s="341" t="str">
        <f t="array" ref="Q448">if(V448="","",XLOOKUP(V448,Master[Company],Master[Terms],"NA",0,1))</f>
        <v/>
      </c>
      <c r="R448" s="341" t="str">
        <f t="shared" si="9"/>
        <v/>
      </c>
      <c r="S448" s="341" t="str">
        <f t="array" ref="S448">if(V448="","",XLOOKUP(V448,Master[Company],Master[Group],"NA",0,1))</f>
        <v/>
      </c>
      <c r="T448" s="341" t="str">
        <f t="array" ref="T448">if(V448="","",XLOOKUP(V448,Master[Company],Master[Loading Location],"NA",0,1))</f>
        <v/>
      </c>
      <c r="U448" s="341" t="str">
        <f t="array" ref="U448">if(V448="","",XLOOKUP(V448,Master[Company],Master[Acronym],"NA",0,1))</f>
        <v/>
      </c>
      <c r="V448" s="336"/>
      <c r="W448" s="395"/>
      <c r="X448" s="395"/>
      <c r="Y448" s="336" t="str">
        <f t="shared" si="10"/>
        <v/>
      </c>
      <c r="Z448" s="341" t="str">
        <f t="shared" si="11"/>
        <v/>
      </c>
      <c r="AA448" s="336"/>
      <c r="AB448" s="341"/>
      <c r="AC448" s="341"/>
      <c r="AD448" s="394"/>
      <c r="AE448" s="396"/>
      <c r="AF448" s="396"/>
      <c r="AG448" s="396"/>
      <c r="AH448" s="396"/>
      <c r="AI448" s="396"/>
      <c r="AJ448" s="396"/>
      <c r="AK448" s="396"/>
      <c r="AL448" s="397"/>
      <c r="AM448" s="398"/>
      <c r="AN448" s="398"/>
      <c r="AO448" s="398"/>
      <c r="AP448" s="398"/>
      <c r="AQ448" s="398"/>
      <c r="AR448" s="398"/>
      <c r="AS448" s="398"/>
      <c r="AT448" s="398"/>
      <c r="AU448" s="394"/>
      <c r="AV448" s="399"/>
      <c r="AW448" s="306"/>
      <c r="AX448" s="394"/>
      <c r="AY448" s="400"/>
      <c r="AZ448" s="336"/>
      <c r="BA448" s="336"/>
      <c r="BB448" s="336"/>
      <c r="BC448" s="336"/>
      <c r="BD448" s="336"/>
      <c r="BE448" s="401"/>
      <c r="BF448" s="341"/>
      <c r="BG448" s="341"/>
      <c r="BH448" s="402"/>
      <c r="BI448" s="403"/>
      <c r="BJ448" s="404"/>
      <c r="BK448" s="405"/>
      <c r="BL448" s="405"/>
      <c r="BM448" s="405"/>
      <c r="BN448" s="406"/>
    </row>
    <row r="449" ht="18.75" customHeight="1">
      <c r="A449" s="390" t="str">
        <f t="shared" si="3"/>
        <v/>
      </c>
      <c r="B449" s="391"/>
      <c r="C449" s="337"/>
      <c r="D449" s="337"/>
      <c r="E449" s="338" t="str">
        <f t="shared" si="8"/>
        <v/>
      </c>
      <c r="F449" s="392"/>
      <c r="G449" s="393"/>
      <c r="H449" s="341" t="str">
        <f t="array" ref="H449">IF(D449="","",XLOOKUP(D449,'Master Data'!K:K,'Master Data'!N:N,"Input in Master Data",0,1))</f>
        <v/>
      </c>
      <c r="I449" s="341" t="str">
        <f t="array" ref="I449">IF(D449="","",XLOOKUP(D449,'Master Data'!K:K,'Master Data'!O:O,"Input in Master Data",0,1))</f>
        <v/>
      </c>
      <c r="J449" s="341" t="str">
        <f t="array" ref="J449">if(V449="","",XLOOKUP(V449,Master[Company],Master[Blow],"Unknown",0,1))</f>
        <v/>
      </c>
      <c r="K449" s="341" t="str">
        <f t="array" ref="K449">if(V449="","",XLOOKUP(V449,Master[Company],Master[Pigging],"Unknown",0,1))</f>
        <v/>
      </c>
      <c r="L449" s="341" t="str">
        <f t="array" ref="L449">if(V449="","",XLOOKUP(V449,Master[Company],Master[Load Method],"Unknown",0,1))</f>
        <v/>
      </c>
      <c r="M449" s="341" t="str">
        <f t="array" ref="M449">if(V449="","",XLOOKUP(V449,Master[Company],Master[Line Distance],"Unknown",0,1))</f>
        <v/>
      </c>
      <c r="N449" s="394"/>
      <c r="O449" s="341"/>
      <c r="P449" s="336"/>
      <c r="Q449" s="341" t="str">
        <f t="array" ref="Q449">if(V449="","",XLOOKUP(V449,Master[Company],Master[Terms],"NA",0,1))</f>
        <v/>
      </c>
      <c r="R449" s="341" t="str">
        <f t="shared" si="9"/>
        <v/>
      </c>
      <c r="S449" s="341" t="str">
        <f t="array" ref="S449">if(V449="","",XLOOKUP(V449,Master[Company],Master[Group],"NA",0,1))</f>
        <v/>
      </c>
      <c r="T449" s="341" t="str">
        <f t="array" ref="T449">if(V449="","",XLOOKUP(V449,Master[Company],Master[Loading Location],"NA",0,1))</f>
        <v/>
      </c>
      <c r="U449" s="341" t="str">
        <f t="array" ref="U449">if(V449="","",XLOOKUP(V449,Master[Company],Master[Acronym],"NA",0,1))</f>
        <v/>
      </c>
      <c r="V449" s="336"/>
      <c r="W449" s="395"/>
      <c r="X449" s="395"/>
      <c r="Y449" s="336" t="str">
        <f t="shared" si="10"/>
        <v/>
      </c>
      <c r="Z449" s="341" t="str">
        <f t="shared" si="11"/>
        <v/>
      </c>
      <c r="AA449" s="336"/>
      <c r="AB449" s="341"/>
      <c r="AC449" s="341"/>
      <c r="AD449" s="394"/>
      <c r="AE449" s="396"/>
      <c r="AF449" s="396"/>
      <c r="AG449" s="396"/>
      <c r="AH449" s="396"/>
      <c r="AI449" s="396"/>
      <c r="AJ449" s="396"/>
      <c r="AK449" s="396"/>
      <c r="AL449" s="397"/>
      <c r="AM449" s="398"/>
      <c r="AN449" s="398"/>
      <c r="AO449" s="398"/>
      <c r="AP449" s="398"/>
      <c r="AQ449" s="398"/>
      <c r="AR449" s="398"/>
      <c r="AS449" s="398"/>
      <c r="AT449" s="398"/>
      <c r="AU449" s="394"/>
      <c r="AV449" s="399"/>
      <c r="AW449" s="306"/>
      <c r="AX449" s="394"/>
      <c r="AY449" s="400"/>
      <c r="AZ449" s="336"/>
      <c r="BA449" s="336"/>
      <c r="BB449" s="336"/>
      <c r="BC449" s="336"/>
      <c r="BD449" s="336"/>
      <c r="BE449" s="401"/>
      <c r="BF449" s="341"/>
      <c r="BG449" s="341"/>
      <c r="BH449" s="402"/>
      <c r="BI449" s="403"/>
      <c r="BJ449" s="404"/>
      <c r="BK449" s="405"/>
      <c r="BL449" s="405"/>
      <c r="BM449" s="405"/>
      <c r="BN449" s="406"/>
    </row>
    <row r="450" ht="18.75" customHeight="1">
      <c r="A450" s="390" t="str">
        <f t="shared" si="3"/>
        <v/>
      </c>
      <c r="B450" s="391"/>
      <c r="C450" s="337"/>
      <c r="D450" s="337"/>
      <c r="E450" s="338" t="str">
        <f t="shared" si="8"/>
        <v/>
      </c>
      <c r="F450" s="392"/>
      <c r="G450" s="393"/>
      <c r="H450" s="341" t="str">
        <f t="array" ref="H450">IF(D450="","",XLOOKUP(D450,'Master Data'!K:K,'Master Data'!N:N,"Input in Master Data",0,1))</f>
        <v/>
      </c>
      <c r="I450" s="341" t="str">
        <f t="array" ref="I450">IF(D450="","",XLOOKUP(D450,'Master Data'!K:K,'Master Data'!O:O,"Input in Master Data",0,1))</f>
        <v/>
      </c>
      <c r="J450" s="341" t="str">
        <f t="array" ref="J450">if(V450="","",XLOOKUP(V450,Master[Company],Master[Blow],"Unknown",0,1))</f>
        <v/>
      </c>
      <c r="K450" s="341" t="str">
        <f t="array" ref="K450">if(V450="","",XLOOKUP(V450,Master[Company],Master[Pigging],"Unknown",0,1))</f>
        <v/>
      </c>
      <c r="L450" s="341" t="str">
        <f t="array" ref="L450">if(V450="","",XLOOKUP(V450,Master[Company],Master[Load Method],"Unknown",0,1))</f>
        <v/>
      </c>
      <c r="M450" s="341" t="str">
        <f t="array" ref="M450">if(V450="","",XLOOKUP(V450,Master[Company],Master[Line Distance],"Unknown",0,1))</f>
        <v/>
      </c>
      <c r="N450" s="394"/>
      <c r="O450" s="341"/>
      <c r="P450" s="336"/>
      <c r="Q450" s="341" t="str">
        <f t="array" ref="Q450">if(V450="","",XLOOKUP(V450,Master[Company],Master[Terms],"NA",0,1))</f>
        <v/>
      </c>
      <c r="R450" s="341" t="str">
        <f t="shared" si="9"/>
        <v/>
      </c>
      <c r="S450" s="341" t="str">
        <f t="array" ref="S450">if(V450="","",XLOOKUP(V450,Master[Company],Master[Group],"NA",0,1))</f>
        <v/>
      </c>
      <c r="T450" s="341" t="str">
        <f t="array" ref="T450">if(V450="","",XLOOKUP(V450,Master[Company],Master[Loading Location],"NA",0,1))</f>
        <v/>
      </c>
      <c r="U450" s="341" t="str">
        <f t="array" ref="U450">if(V450="","",XLOOKUP(V450,Master[Company],Master[Acronym],"NA",0,1))</f>
        <v/>
      </c>
      <c r="V450" s="336"/>
      <c r="W450" s="395"/>
      <c r="X450" s="395"/>
      <c r="Y450" s="336" t="str">
        <f t="shared" si="10"/>
        <v/>
      </c>
      <c r="Z450" s="341" t="str">
        <f t="shared" si="11"/>
        <v/>
      </c>
      <c r="AA450" s="336"/>
      <c r="AB450" s="341"/>
      <c r="AC450" s="341"/>
      <c r="AD450" s="394"/>
      <c r="AE450" s="396"/>
      <c r="AF450" s="396"/>
      <c r="AG450" s="396"/>
      <c r="AH450" s="396"/>
      <c r="AI450" s="396"/>
      <c r="AJ450" s="396"/>
      <c r="AK450" s="396"/>
      <c r="AL450" s="397"/>
      <c r="AM450" s="398"/>
      <c r="AN450" s="398"/>
      <c r="AO450" s="398"/>
      <c r="AP450" s="398"/>
      <c r="AQ450" s="398"/>
      <c r="AR450" s="398"/>
      <c r="AS450" s="398"/>
      <c r="AT450" s="398"/>
      <c r="AU450" s="394"/>
      <c r="AV450" s="399"/>
      <c r="AW450" s="306"/>
      <c r="AX450" s="394"/>
      <c r="AY450" s="400"/>
      <c r="AZ450" s="336"/>
      <c r="BA450" s="336"/>
      <c r="BB450" s="336"/>
      <c r="BC450" s="336"/>
      <c r="BD450" s="336"/>
      <c r="BE450" s="401"/>
      <c r="BF450" s="341"/>
      <c r="BG450" s="341"/>
      <c r="BH450" s="402"/>
      <c r="BI450" s="403"/>
      <c r="BJ450" s="404"/>
      <c r="BK450" s="405"/>
      <c r="BL450" s="405"/>
      <c r="BM450" s="405"/>
      <c r="BN450" s="406"/>
    </row>
    <row r="451" ht="18.75" customHeight="1">
      <c r="A451" s="390" t="str">
        <f t="shared" si="3"/>
        <v/>
      </c>
      <c r="B451" s="391"/>
      <c r="C451" s="337"/>
      <c r="D451" s="337"/>
      <c r="E451" s="338" t="str">
        <f t="shared" si="8"/>
        <v/>
      </c>
      <c r="F451" s="392"/>
      <c r="G451" s="393"/>
      <c r="H451" s="341" t="str">
        <f t="array" ref="H451">IF(D451="","",XLOOKUP(D451,'Master Data'!K:K,'Master Data'!N:N,"Input in Master Data",0,1))</f>
        <v/>
      </c>
      <c r="I451" s="341" t="str">
        <f t="array" ref="I451">IF(D451="","",XLOOKUP(D451,'Master Data'!K:K,'Master Data'!O:O,"Input in Master Data",0,1))</f>
        <v/>
      </c>
      <c r="J451" s="341" t="str">
        <f t="array" ref="J451">if(V451="","",XLOOKUP(V451,Master[Company],Master[Blow],"Unknown",0,1))</f>
        <v/>
      </c>
      <c r="K451" s="341" t="str">
        <f t="array" ref="K451">if(V451="","",XLOOKUP(V451,Master[Company],Master[Pigging],"Unknown",0,1))</f>
        <v/>
      </c>
      <c r="L451" s="341" t="str">
        <f t="array" ref="L451">if(V451="","",XLOOKUP(V451,Master[Company],Master[Load Method],"Unknown",0,1))</f>
        <v/>
      </c>
      <c r="M451" s="341" t="str">
        <f t="array" ref="M451">if(V451="","",XLOOKUP(V451,Master[Company],Master[Line Distance],"Unknown",0,1))</f>
        <v/>
      </c>
      <c r="N451" s="394"/>
      <c r="O451" s="341"/>
      <c r="P451" s="336"/>
      <c r="Q451" s="341" t="str">
        <f t="array" ref="Q451">if(V451="","",XLOOKUP(V451,Master[Company],Master[Terms],"NA",0,1))</f>
        <v/>
      </c>
      <c r="R451" s="341" t="str">
        <f t="shared" si="9"/>
        <v/>
      </c>
      <c r="S451" s="341" t="str">
        <f t="array" ref="S451">if(V451="","",XLOOKUP(V451,Master[Company],Master[Group],"NA",0,1))</f>
        <v/>
      </c>
      <c r="T451" s="341" t="str">
        <f t="array" ref="T451">if(V451="","",XLOOKUP(V451,Master[Company],Master[Loading Location],"NA",0,1))</f>
        <v/>
      </c>
      <c r="U451" s="341" t="str">
        <f t="array" ref="U451">if(V451="","",XLOOKUP(V451,Master[Company],Master[Acronym],"NA",0,1))</f>
        <v/>
      </c>
      <c r="V451" s="336"/>
      <c r="W451" s="395"/>
      <c r="X451" s="395"/>
      <c r="Y451" s="336" t="str">
        <f t="shared" si="10"/>
        <v/>
      </c>
      <c r="Z451" s="341" t="str">
        <f t="shared" si="11"/>
        <v/>
      </c>
      <c r="AA451" s="336"/>
      <c r="AB451" s="341"/>
      <c r="AC451" s="341"/>
      <c r="AD451" s="394"/>
      <c r="AE451" s="396"/>
      <c r="AF451" s="396"/>
      <c r="AG451" s="396"/>
      <c r="AH451" s="396"/>
      <c r="AI451" s="396"/>
      <c r="AJ451" s="396"/>
      <c r="AK451" s="396"/>
      <c r="AL451" s="397"/>
      <c r="AM451" s="398"/>
      <c r="AN451" s="398"/>
      <c r="AO451" s="398"/>
      <c r="AP451" s="398"/>
      <c r="AQ451" s="398"/>
      <c r="AR451" s="398"/>
      <c r="AS451" s="398"/>
      <c r="AT451" s="398"/>
      <c r="AU451" s="394"/>
      <c r="AV451" s="399"/>
      <c r="AW451" s="306"/>
      <c r="AX451" s="394"/>
      <c r="AY451" s="400"/>
      <c r="AZ451" s="336"/>
      <c r="BA451" s="336"/>
      <c r="BB451" s="336"/>
      <c r="BC451" s="336"/>
      <c r="BD451" s="336"/>
      <c r="BE451" s="401"/>
      <c r="BF451" s="341"/>
      <c r="BG451" s="341"/>
      <c r="BH451" s="402"/>
      <c r="BI451" s="403"/>
      <c r="BJ451" s="404"/>
      <c r="BK451" s="405"/>
      <c r="BL451" s="405"/>
      <c r="BM451" s="405"/>
      <c r="BN451" s="406"/>
    </row>
    <row r="452" ht="18.75" customHeight="1">
      <c r="A452" s="390" t="str">
        <f t="shared" si="3"/>
        <v/>
      </c>
      <c r="B452" s="391"/>
      <c r="C452" s="337"/>
      <c r="D452" s="337"/>
      <c r="E452" s="338" t="str">
        <f t="shared" si="8"/>
        <v/>
      </c>
      <c r="F452" s="392"/>
      <c r="G452" s="393"/>
      <c r="H452" s="341" t="str">
        <f t="array" ref="H452">IF(D452="","",XLOOKUP(D452,'Master Data'!K:K,'Master Data'!N:N,"Input in Master Data",0,1))</f>
        <v/>
      </c>
      <c r="I452" s="341" t="str">
        <f t="array" ref="I452">IF(D452="","",XLOOKUP(D452,'Master Data'!K:K,'Master Data'!O:O,"Input in Master Data",0,1))</f>
        <v/>
      </c>
      <c r="J452" s="341" t="str">
        <f t="array" ref="J452">if(V452="","",XLOOKUP(V452,Master[Company],Master[Blow],"Unknown",0,1))</f>
        <v/>
      </c>
      <c r="K452" s="341" t="str">
        <f t="array" ref="K452">if(V452="","",XLOOKUP(V452,Master[Company],Master[Pigging],"Unknown",0,1))</f>
        <v/>
      </c>
      <c r="L452" s="341" t="str">
        <f t="array" ref="L452">if(V452="","",XLOOKUP(V452,Master[Company],Master[Load Method],"Unknown",0,1))</f>
        <v/>
      </c>
      <c r="M452" s="341" t="str">
        <f t="array" ref="M452">if(V452="","",XLOOKUP(V452,Master[Company],Master[Line Distance],"Unknown",0,1))</f>
        <v/>
      </c>
      <c r="N452" s="394"/>
      <c r="O452" s="341"/>
      <c r="P452" s="336"/>
      <c r="Q452" s="341" t="str">
        <f t="array" ref="Q452">if(V452="","",XLOOKUP(V452,Master[Company],Master[Terms],"NA",0,1))</f>
        <v/>
      </c>
      <c r="R452" s="341" t="str">
        <f t="shared" si="9"/>
        <v/>
      </c>
      <c r="S452" s="341" t="str">
        <f t="array" ref="S452">if(V452="","",XLOOKUP(V452,Master[Company],Master[Group],"NA",0,1))</f>
        <v/>
      </c>
      <c r="T452" s="341" t="str">
        <f t="array" ref="T452">if(V452="","",XLOOKUP(V452,Master[Company],Master[Loading Location],"NA",0,1))</f>
        <v/>
      </c>
      <c r="U452" s="341" t="str">
        <f t="array" ref="U452">if(V452="","",XLOOKUP(V452,Master[Company],Master[Acronym],"NA",0,1))</f>
        <v/>
      </c>
      <c r="V452" s="336"/>
      <c r="W452" s="395"/>
      <c r="X452" s="395"/>
      <c r="Y452" s="336" t="str">
        <f t="shared" si="10"/>
        <v/>
      </c>
      <c r="Z452" s="341" t="str">
        <f t="shared" si="11"/>
        <v/>
      </c>
      <c r="AA452" s="336"/>
      <c r="AB452" s="341"/>
      <c r="AC452" s="341"/>
      <c r="AD452" s="394"/>
      <c r="AE452" s="396"/>
      <c r="AF452" s="396"/>
      <c r="AG452" s="396"/>
      <c r="AH452" s="396"/>
      <c r="AI452" s="396"/>
      <c r="AJ452" s="396"/>
      <c r="AK452" s="396"/>
      <c r="AL452" s="397"/>
      <c r="AM452" s="398"/>
      <c r="AN452" s="398"/>
      <c r="AO452" s="398"/>
      <c r="AP452" s="398"/>
      <c r="AQ452" s="398"/>
      <c r="AR452" s="398"/>
      <c r="AS452" s="398"/>
      <c r="AT452" s="398"/>
      <c r="AU452" s="394"/>
      <c r="AV452" s="399"/>
      <c r="AW452" s="306"/>
      <c r="AX452" s="394"/>
      <c r="AY452" s="400"/>
      <c r="AZ452" s="336"/>
      <c r="BA452" s="336"/>
      <c r="BB452" s="336"/>
      <c r="BC452" s="336"/>
      <c r="BD452" s="336"/>
      <c r="BE452" s="401"/>
      <c r="BF452" s="341"/>
      <c r="BG452" s="341"/>
      <c r="BH452" s="402"/>
      <c r="BI452" s="403"/>
      <c r="BJ452" s="404"/>
      <c r="BK452" s="405"/>
      <c r="BL452" s="405"/>
      <c r="BM452" s="405"/>
      <c r="BN452" s="406"/>
    </row>
    <row r="453" ht="18.75" customHeight="1">
      <c r="A453" s="390" t="str">
        <f t="shared" si="3"/>
        <v/>
      </c>
      <c r="B453" s="391"/>
      <c r="C453" s="337"/>
      <c r="D453" s="337"/>
      <c r="E453" s="338" t="str">
        <f t="shared" si="8"/>
        <v/>
      </c>
      <c r="F453" s="392"/>
      <c r="G453" s="393"/>
      <c r="H453" s="341" t="str">
        <f t="array" ref="H453">IF(D453="","",XLOOKUP(D453,'Master Data'!K:K,'Master Data'!N:N,"Input in Master Data",0,1))</f>
        <v/>
      </c>
      <c r="I453" s="341" t="str">
        <f t="array" ref="I453">IF(D453="","",XLOOKUP(D453,'Master Data'!K:K,'Master Data'!O:O,"Input in Master Data",0,1))</f>
        <v/>
      </c>
      <c r="J453" s="341" t="str">
        <f t="array" ref="J453">if(V453="","",XLOOKUP(V453,Master[Company],Master[Blow],"Unknown",0,1))</f>
        <v/>
      </c>
      <c r="K453" s="341" t="str">
        <f t="array" ref="K453">if(V453="","",XLOOKUP(V453,Master[Company],Master[Pigging],"Unknown",0,1))</f>
        <v/>
      </c>
      <c r="L453" s="341" t="str">
        <f t="array" ref="L453">if(V453="","",XLOOKUP(V453,Master[Company],Master[Load Method],"Unknown",0,1))</f>
        <v/>
      </c>
      <c r="M453" s="341" t="str">
        <f t="array" ref="M453">if(V453="","",XLOOKUP(V453,Master[Company],Master[Line Distance],"Unknown",0,1))</f>
        <v/>
      </c>
      <c r="N453" s="394"/>
      <c r="O453" s="341"/>
      <c r="P453" s="336"/>
      <c r="Q453" s="341" t="str">
        <f t="array" ref="Q453">if(V453="","",XLOOKUP(V453,Master[Company],Master[Terms],"NA",0,1))</f>
        <v/>
      </c>
      <c r="R453" s="341" t="str">
        <f t="shared" si="9"/>
        <v/>
      </c>
      <c r="S453" s="341" t="str">
        <f t="array" ref="S453">if(V453="","",XLOOKUP(V453,Master[Company],Master[Group],"NA",0,1))</f>
        <v/>
      </c>
      <c r="T453" s="341" t="str">
        <f t="array" ref="T453">if(V453="","",XLOOKUP(V453,Master[Company],Master[Loading Location],"NA",0,1))</f>
        <v/>
      </c>
      <c r="U453" s="341" t="str">
        <f t="array" ref="U453">if(V453="","",XLOOKUP(V453,Master[Company],Master[Acronym],"NA",0,1))</f>
        <v/>
      </c>
      <c r="V453" s="336"/>
      <c r="W453" s="395"/>
      <c r="X453" s="395"/>
      <c r="Y453" s="336" t="str">
        <f t="shared" si="10"/>
        <v/>
      </c>
      <c r="Z453" s="341" t="str">
        <f t="shared" si="11"/>
        <v/>
      </c>
      <c r="AA453" s="336"/>
      <c r="AB453" s="341"/>
      <c r="AC453" s="341"/>
      <c r="AD453" s="394"/>
      <c r="AE453" s="396"/>
      <c r="AF453" s="396"/>
      <c r="AG453" s="396"/>
      <c r="AH453" s="396"/>
      <c r="AI453" s="396"/>
      <c r="AJ453" s="396"/>
      <c r="AK453" s="396"/>
      <c r="AL453" s="397"/>
      <c r="AM453" s="398"/>
      <c r="AN453" s="398"/>
      <c r="AO453" s="398"/>
      <c r="AP453" s="398"/>
      <c r="AQ453" s="398"/>
      <c r="AR453" s="398"/>
      <c r="AS453" s="398"/>
      <c r="AT453" s="398"/>
      <c r="AU453" s="394"/>
      <c r="AV453" s="399"/>
      <c r="AW453" s="306"/>
      <c r="AX453" s="394"/>
      <c r="AY453" s="400"/>
      <c r="AZ453" s="336"/>
      <c r="BA453" s="336"/>
      <c r="BB453" s="336"/>
      <c r="BC453" s="336"/>
      <c r="BD453" s="336"/>
      <c r="BE453" s="401"/>
      <c r="BF453" s="341"/>
      <c r="BG453" s="341"/>
      <c r="BH453" s="402"/>
      <c r="BI453" s="403"/>
      <c r="BJ453" s="404"/>
      <c r="BK453" s="405"/>
      <c r="BL453" s="405"/>
      <c r="BM453" s="405"/>
      <c r="BN453" s="406"/>
    </row>
    <row r="454" ht="18.75" customHeight="1">
      <c r="A454" s="390" t="str">
        <f t="shared" si="3"/>
        <v/>
      </c>
      <c r="B454" s="391"/>
      <c r="C454" s="337"/>
      <c r="D454" s="337"/>
      <c r="E454" s="338" t="str">
        <f t="shared" si="8"/>
        <v/>
      </c>
      <c r="F454" s="392"/>
      <c r="G454" s="393"/>
      <c r="H454" s="341" t="str">
        <f t="array" ref="H454">IF(D454="","",XLOOKUP(D454,'Master Data'!K:K,'Master Data'!N:N,"Input in Master Data",0,1))</f>
        <v/>
      </c>
      <c r="I454" s="341" t="str">
        <f t="array" ref="I454">IF(D454="","",XLOOKUP(D454,'Master Data'!K:K,'Master Data'!O:O,"Input in Master Data",0,1))</f>
        <v/>
      </c>
      <c r="J454" s="341" t="str">
        <f t="array" ref="J454">if(V454="","",XLOOKUP(V454,Master[Company],Master[Blow],"Unknown",0,1))</f>
        <v/>
      </c>
      <c r="K454" s="341" t="str">
        <f t="array" ref="K454">if(V454="","",XLOOKUP(V454,Master[Company],Master[Pigging],"Unknown",0,1))</f>
        <v/>
      </c>
      <c r="L454" s="341" t="str">
        <f t="array" ref="L454">if(V454="","",XLOOKUP(V454,Master[Company],Master[Load Method],"Unknown",0,1))</f>
        <v/>
      </c>
      <c r="M454" s="341" t="str">
        <f t="array" ref="M454">if(V454="","",XLOOKUP(V454,Master[Company],Master[Line Distance],"Unknown",0,1))</f>
        <v/>
      </c>
      <c r="N454" s="394"/>
      <c r="O454" s="341"/>
      <c r="P454" s="336"/>
      <c r="Q454" s="341" t="str">
        <f t="array" ref="Q454">if(V454="","",XLOOKUP(V454,Master[Company],Master[Terms],"NA",0,1))</f>
        <v/>
      </c>
      <c r="R454" s="341" t="str">
        <f t="shared" si="9"/>
        <v/>
      </c>
      <c r="S454" s="341" t="str">
        <f t="array" ref="S454">if(V454="","",XLOOKUP(V454,Master[Company],Master[Group],"NA",0,1))</f>
        <v/>
      </c>
      <c r="T454" s="341" t="str">
        <f t="array" ref="T454">if(V454="","",XLOOKUP(V454,Master[Company],Master[Loading Location],"NA",0,1))</f>
        <v/>
      </c>
      <c r="U454" s="341" t="str">
        <f t="array" ref="U454">if(V454="","",XLOOKUP(V454,Master[Company],Master[Acronym],"NA",0,1))</f>
        <v/>
      </c>
      <c r="V454" s="336"/>
      <c r="W454" s="395"/>
      <c r="X454" s="395"/>
      <c r="Y454" s="336" t="str">
        <f t="shared" si="10"/>
        <v/>
      </c>
      <c r="Z454" s="341" t="str">
        <f t="shared" si="11"/>
        <v/>
      </c>
      <c r="AA454" s="336"/>
      <c r="AB454" s="341"/>
      <c r="AC454" s="341"/>
      <c r="AD454" s="394"/>
      <c r="AE454" s="396"/>
      <c r="AF454" s="396"/>
      <c r="AG454" s="396"/>
      <c r="AH454" s="396"/>
      <c r="AI454" s="396"/>
      <c r="AJ454" s="396"/>
      <c r="AK454" s="396"/>
      <c r="AL454" s="397"/>
      <c r="AM454" s="398"/>
      <c r="AN454" s="398"/>
      <c r="AO454" s="398"/>
      <c r="AP454" s="398"/>
      <c r="AQ454" s="398"/>
      <c r="AR454" s="398"/>
      <c r="AS454" s="398"/>
      <c r="AT454" s="398"/>
      <c r="AU454" s="394"/>
      <c r="AV454" s="399"/>
      <c r="AW454" s="306"/>
      <c r="AX454" s="394"/>
      <c r="AY454" s="400"/>
      <c r="AZ454" s="336"/>
      <c r="BA454" s="336"/>
      <c r="BB454" s="336"/>
      <c r="BC454" s="336"/>
      <c r="BD454" s="336"/>
      <c r="BE454" s="401"/>
      <c r="BF454" s="341"/>
      <c r="BG454" s="341"/>
      <c r="BH454" s="402"/>
      <c r="BI454" s="403"/>
      <c r="BJ454" s="404"/>
      <c r="BK454" s="405"/>
      <c r="BL454" s="405"/>
      <c r="BM454" s="405"/>
      <c r="BN454" s="406"/>
    </row>
    <row r="455" ht="18.75" customHeight="1">
      <c r="A455" s="390" t="str">
        <f t="shared" si="3"/>
        <v/>
      </c>
      <c r="B455" s="391"/>
      <c r="C455" s="337"/>
      <c r="D455" s="337"/>
      <c r="E455" s="338" t="str">
        <f t="shared" si="8"/>
        <v/>
      </c>
      <c r="F455" s="392"/>
      <c r="G455" s="393"/>
      <c r="H455" s="341" t="str">
        <f t="array" ref="H455">IF(D455="","",XLOOKUP(D455,'Master Data'!K:K,'Master Data'!N:N,"Input in Master Data",0,1))</f>
        <v/>
      </c>
      <c r="I455" s="341" t="str">
        <f t="array" ref="I455">IF(D455="","",XLOOKUP(D455,'Master Data'!K:K,'Master Data'!O:O,"Input in Master Data",0,1))</f>
        <v/>
      </c>
      <c r="J455" s="341" t="str">
        <f t="array" ref="J455">if(V455="","",XLOOKUP(V455,Master[Company],Master[Blow],"Unknown",0,1))</f>
        <v/>
      </c>
      <c r="K455" s="341" t="str">
        <f t="array" ref="K455">if(V455="","",XLOOKUP(V455,Master[Company],Master[Pigging],"Unknown",0,1))</f>
        <v/>
      </c>
      <c r="L455" s="341" t="str">
        <f t="array" ref="L455">if(V455="","",XLOOKUP(V455,Master[Company],Master[Load Method],"Unknown",0,1))</f>
        <v/>
      </c>
      <c r="M455" s="341" t="str">
        <f t="array" ref="M455">if(V455="","",XLOOKUP(V455,Master[Company],Master[Line Distance],"Unknown",0,1))</f>
        <v/>
      </c>
      <c r="N455" s="394"/>
      <c r="O455" s="341"/>
      <c r="P455" s="336"/>
      <c r="Q455" s="341" t="str">
        <f t="array" ref="Q455">if(V455="","",XLOOKUP(V455,Master[Company],Master[Terms],"NA",0,1))</f>
        <v/>
      </c>
      <c r="R455" s="341" t="str">
        <f t="shared" si="9"/>
        <v/>
      </c>
      <c r="S455" s="341" t="str">
        <f t="array" ref="S455">if(V455="","",XLOOKUP(V455,Master[Company],Master[Group],"NA",0,1))</f>
        <v/>
      </c>
      <c r="T455" s="341" t="str">
        <f t="array" ref="T455">if(V455="","",XLOOKUP(V455,Master[Company],Master[Loading Location],"NA",0,1))</f>
        <v/>
      </c>
      <c r="U455" s="341" t="str">
        <f t="array" ref="U455">if(V455="","",XLOOKUP(V455,Master[Company],Master[Acronym],"NA",0,1))</f>
        <v/>
      </c>
      <c r="V455" s="336"/>
      <c r="W455" s="395"/>
      <c r="X455" s="395"/>
      <c r="Y455" s="336" t="str">
        <f t="shared" si="10"/>
        <v/>
      </c>
      <c r="Z455" s="341" t="str">
        <f t="shared" si="11"/>
        <v/>
      </c>
      <c r="AA455" s="336"/>
      <c r="AB455" s="341"/>
      <c r="AC455" s="341"/>
      <c r="AD455" s="394"/>
      <c r="AE455" s="396"/>
      <c r="AF455" s="396"/>
      <c r="AG455" s="396"/>
      <c r="AH455" s="396"/>
      <c r="AI455" s="396"/>
      <c r="AJ455" s="396"/>
      <c r="AK455" s="396"/>
      <c r="AL455" s="397"/>
      <c r="AM455" s="398"/>
      <c r="AN455" s="398"/>
      <c r="AO455" s="398"/>
      <c r="AP455" s="398"/>
      <c r="AQ455" s="398"/>
      <c r="AR455" s="398"/>
      <c r="AS455" s="398"/>
      <c r="AT455" s="398"/>
      <c r="AU455" s="394"/>
      <c r="AV455" s="399"/>
      <c r="AW455" s="306"/>
      <c r="AX455" s="394"/>
      <c r="AY455" s="400"/>
      <c r="AZ455" s="336"/>
      <c r="BA455" s="336"/>
      <c r="BB455" s="336"/>
      <c r="BC455" s="336"/>
      <c r="BD455" s="336"/>
      <c r="BE455" s="401"/>
      <c r="BF455" s="341"/>
      <c r="BG455" s="341"/>
      <c r="BH455" s="402"/>
      <c r="BI455" s="403"/>
      <c r="BJ455" s="404"/>
      <c r="BK455" s="405"/>
      <c r="BL455" s="405"/>
      <c r="BM455" s="405"/>
      <c r="BN455" s="406"/>
    </row>
    <row r="456" ht="18.75" customHeight="1">
      <c r="A456" s="390" t="str">
        <f t="shared" si="3"/>
        <v/>
      </c>
      <c r="B456" s="391"/>
      <c r="C456" s="337"/>
      <c r="D456" s="337"/>
      <c r="E456" s="338" t="str">
        <f t="shared" si="8"/>
        <v/>
      </c>
      <c r="F456" s="392"/>
      <c r="G456" s="393"/>
      <c r="H456" s="341" t="str">
        <f t="array" ref="H456">IF(D456="","",XLOOKUP(D456,'Master Data'!K:K,'Master Data'!N:N,"Input in Master Data",0,1))</f>
        <v/>
      </c>
      <c r="I456" s="341" t="str">
        <f t="array" ref="I456">IF(D456="","",XLOOKUP(D456,'Master Data'!K:K,'Master Data'!O:O,"Input in Master Data",0,1))</f>
        <v/>
      </c>
      <c r="J456" s="341" t="str">
        <f t="array" ref="J456">if(V456="","",XLOOKUP(V456,Master[Company],Master[Blow],"Unknown",0,1))</f>
        <v/>
      </c>
      <c r="K456" s="341" t="str">
        <f t="array" ref="K456">if(V456="","",XLOOKUP(V456,Master[Company],Master[Pigging],"Unknown",0,1))</f>
        <v/>
      </c>
      <c r="L456" s="341" t="str">
        <f t="array" ref="L456">if(V456="","",XLOOKUP(V456,Master[Company],Master[Load Method],"Unknown",0,1))</f>
        <v/>
      </c>
      <c r="M456" s="341" t="str">
        <f t="array" ref="M456">if(V456="","",XLOOKUP(V456,Master[Company],Master[Line Distance],"Unknown",0,1))</f>
        <v/>
      </c>
      <c r="N456" s="394"/>
      <c r="O456" s="341"/>
      <c r="P456" s="336"/>
      <c r="Q456" s="341" t="str">
        <f t="array" ref="Q456">if(V456="","",XLOOKUP(V456,Master[Company],Master[Terms],"NA",0,1))</f>
        <v/>
      </c>
      <c r="R456" s="341" t="str">
        <f t="shared" si="9"/>
        <v/>
      </c>
      <c r="S456" s="341" t="str">
        <f t="array" ref="S456">if(V456="","",XLOOKUP(V456,Master[Company],Master[Group],"NA",0,1))</f>
        <v/>
      </c>
      <c r="T456" s="341" t="str">
        <f t="array" ref="T456">if(V456="","",XLOOKUP(V456,Master[Company],Master[Loading Location],"NA",0,1))</f>
        <v/>
      </c>
      <c r="U456" s="341" t="str">
        <f t="array" ref="U456">if(V456="","",XLOOKUP(V456,Master[Company],Master[Acronym],"NA",0,1))</f>
        <v/>
      </c>
      <c r="V456" s="336"/>
      <c r="W456" s="395"/>
      <c r="X456" s="395"/>
      <c r="Y456" s="336" t="str">
        <f t="shared" si="10"/>
        <v/>
      </c>
      <c r="Z456" s="341" t="str">
        <f t="shared" si="11"/>
        <v/>
      </c>
      <c r="AA456" s="336"/>
      <c r="AB456" s="341"/>
      <c r="AC456" s="341"/>
      <c r="AD456" s="394"/>
      <c r="AE456" s="396"/>
      <c r="AF456" s="396"/>
      <c r="AG456" s="396"/>
      <c r="AH456" s="396"/>
      <c r="AI456" s="396"/>
      <c r="AJ456" s="396"/>
      <c r="AK456" s="396"/>
      <c r="AL456" s="397"/>
      <c r="AM456" s="398"/>
      <c r="AN456" s="398"/>
      <c r="AO456" s="398"/>
      <c r="AP456" s="398"/>
      <c r="AQ456" s="398"/>
      <c r="AR456" s="398"/>
      <c r="AS456" s="398"/>
      <c r="AT456" s="398"/>
      <c r="AU456" s="394"/>
      <c r="AV456" s="399"/>
      <c r="AW456" s="306"/>
      <c r="AX456" s="394"/>
      <c r="AY456" s="400"/>
      <c r="AZ456" s="336"/>
      <c r="BA456" s="336"/>
      <c r="BB456" s="336"/>
      <c r="BC456" s="336"/>
      <c r="BD456" s="336"/>
      <c r="BE456" s="401"/>
      <c r="BF456" s="341"/>
      <c r="BG456" s="341"/>
      <c r="BH456" s="402"/>
      <c r="BI456" s="403"/>
      <c r="BJ456" s="404"/>
      <c r="BK456" s="405"/>
      <c r="BL456" s="405"/>
      <c r="BM456" s="405"/>
      <c r="BN456" s="406"/>
    </row>
    <row r="457" ht="18.75" customHeight="1">
      <c r="A457" s="390" t="str">
        <f t="shared" si="3"/>
        <v/>
      </c>
      <c r="B457" s="391"/>
      <c r="C457" s="337"/>
      <c r="D457" s="337"/>
      <c r="E457" s="338" t="str">
        <f t="shared" si="8"/>
        <v/>
      </c>
      <c r="F457" s="392"/>
      <c r="G457" s="393"/>
      <c r="H457" s="341" t="str">
        <f t="array" ref="H457">IF(D457="","",XLOOKUP(D457,'Master Data'!K:K,'Master Data'!N:N,"Input in Master Data",0,1))</f>
        <v/>
      </c>
      <c r="I457" s="341" t="str">
        <f t="array" ref="I457">IF(D457="","",XLOOKUP(D457,'Master Data'!K:K,'Master Data'!O:O,"Input in Master Data",0,1))</f>
        <v/>
      </c>
      <c r="J457" s="341" t="str">
        <f t="array" ref="J457">if(V457="","",XLOOKUP(V457,Master[Company],Master[Blow],"Unknown",0,1))</f>
        <v/>
      </c>
      <c r="K457" s="341" t="str">
        <f t="array" ref="K457">if(V457="","",XLOOKUP(V457,Master[Company],Master[Pigging],"Unknown",0,1))</f>
        <v/>
      </c>
      <c r="L457" s="341" t="str">
        <f t="array" ref="L457">if(V457="","",XLOOKUP(V457,Master[Company],Master[Load Method],"Unknown",0,1))</f>
        <v/>
      </c>
      <c r="M457" s="341" t="str">
        <f t="array" ref="M457">if(V457="","",XLOOKUP(V457,Master[Company],Master[Line Distance],"Unknown",0,1))</f>
        <v/>
      </c>
      <c r="N457" s="394"/>
      <c r="O457" s="341"/>
      <c r="P457" s="336"/>
      <c r="Q457" s="341" t="str">
        <f t="array" ref="Q457">if(V457="","",XLOOKUP(V457,Master[Company],Master[Terms],"NA",0,1))</f>
        <v/>
      </c>
      <c r="R457" s="341" t="str">
        <f t="shared" si="9"/>
        <v/>
      </c>
      <c r="S457" s="341" t="str">
        <f t="array" ref="S457">if(V457="","",XLOOKUP(V457,Master[Company],Master[Group],"NA",0,1))</f>
        <v/>
      </c>
      <c r="T457" s="341" t="str">
        <f t="array" ref="T457">if(V457="","",XLOOKUP(V457,Master[Company],Master[Loading Location],"NA",0,1))</f>
        <v/>
      </c>
      <c r="U457" s="341" t="str">
        <f t="array" ref="U457">if(V457="","",XLOOKUP(V457,Master[Company],Master[Acronym],"NA",0,1))</f>
        <v/>
      </c>
      <c r="V457" s="336"/>
      <c r="W457" s="395"/>
      <c r="X457" s="395"/>
      <c r="Y457" s="336" t="str">
        <f t="shared" si="10"/>
        <v/>
      </c>
      <c r="Z457" s="341" t="str">
        <f t="shared" si="11"/>
        <v/>
      </c>
      <c r="AA457" s="336"/>
      <c r="AB457" s="341"/>
      <c r="AC457" s="341"/>
      <c r="AD457" s="394"/>
      <c r="AE457" s="396"/>
      <c r="AF457" s="396"/>
      <c r="AG457" s="396"/>
      <c r="AH457" s="396"/>
      <c r="AI457" s="396"/>
      <c r="AJ457" s="396"/>
      <c r="AK457" s="396"/>
      <c r="AL457" s="397"/>
      <c r="AM457" s="398"/>
      <c r="AN457" s="398"/>
      <c r="AO457" s="398"/>
      <c r="AP457" s="398"/>
      <c r="AQ457" s="398"/>
      <c r="AR457" s="398"/>
      <c r="AS457" s="398"/>
      <c r="AT457" s="398"/>
      <c r="AU457" s="394"/>
      <c r="AV457" s="399"/>
      <c r="AW457" s="306"/>
      <c r="AX457" s="394"/>
      <c r="AY457" s="400"/>
      <c r="AZ457" s="336"/>
      <c r="BA457" s="336"/>
      <c r="BB457" s="336"/>
      <c r="BC457" s="336"/>
      <c r="BD457" s="336"/>
      <c r="BE457" s="401"/>
      <c r="BF457" s="341"/>
      <c r="BG457" s="341"/>
      <c r="BH457" s="402"/>
      <c r="BI457" s="403"/>
      <c r="BJ457" s="404"/>
      <c r="BK457" s="405"/>
      <c r="BL457" s="405"/>
      <c r="BM457" s="405"/>
      <c r="BN457" s="406"/>
    </row>
    <row r="458" ht="18.75" customHeight="1">
      <c r="A458" s="390" t="str">
        <f t="shared" si="3"/>
        <v/>
      </c>
      <c r="B458" s="391"/>
      <c r="C458" s="337"/>
      <c r="D458" s="337"/>
      <c r="E458" s="338" t="str">
        <f t="shared" si="8"/>
        <v/>
      </c>
      <c r="F458" s="392"/>
      <c r="G458" s="393"/>
      <c r="H458" s="341" t="str">
        <f t="array" ref="H458">IF(D458="","",XLOOKUP(D458,'Master Data'!K:K,'Master Data'!N:N,"Input in Master Data",0,1))</f>
        <v/>
      </c>
      <c r="I458" s="341" t="str">
        <f t="array" ref="I458">IF(D458="","",XLOOKUP(D458,'Master Data'!K:K,'Master Data'!O:O,"Input in Master Data",0,1))</f>
        <v/>
      </c>
      <c r="J458" s="341" t="str">
        <f t="array" ref="J458">if(V458="","",XLOOKUP(V458,Master[Company],Master[Blow],"Unknown",0,1))</f>
        <v/>
      </c>
      <c r="K458" s="341" t="str">
        <f t="array" ref="K458">if(V458="","",XLOOKUP(V458,Master[Company],Master[Pigging],"Unknown",0,1))</f>
        <v/>
      </c>
      <c r="L458" s="341" t="str">
        <f t="array" ref="L458">if(V458="","",XLOOKUP(V458,Master[Company],Master[Load Method],"Unknown",0,1))</f>
        <v/>
      </c>
      <c r="M458" s="341" t="str">
        <f t="array" ref="M458">if(V458="","",XLOOKUP(V458,Master[Company],Master[Line Distance],"Unknown",0,1))</f>
        <v/>
      </c>
      <c r="N458" s="394"/>
      <c r="O458" s="341"/>
      <c r="P458" s="336"/>
      <c r="Q458" s="341" t="str">
        <f t="array" ref="Q458">if(V458="","",XLOOKUP(V458,Master[Company],Master[Terms],"NA",0,1))</f>
        <v/>
      </c>
      <c r="R458" s="341" t="str">
        <f t="shared" si="9"/>
        <v/>
      </c>
      <c r="S458" s="341" t="str">
        <f t="array" ref="S458">if(V458="","",XLOOKUP(V458,Master[Company],Master[Group],"NA",0,1))</f>
        <v/>
      </c>
      <c r="T458" s="341" t="str">
        <f t="array" ref="T458">if(V458="","",XLOOKUP(V458,Master[Company],Master[Loading Location],"NA",0,1))</f>
        <v/>
      </c>
      <c r="U458" s="341" t="str">
        <f t="array" ref="U458">if(V458="","",XLOOKUP(V458,Master[Company],Master[Acronym],"NA",0,1))</f>
        <v/>
      </c>
      <c r="V458" s="336"/>
      <c r="W458" s="395"/>
      <c r="X458" s="395"/>
      <c r="Y458" s="336" t="str">
        <f t="shared" si="10"/>
        <v/>
      </c>
      <c r="Z458" s="341" t="str">
        <f t="shared" si="11"/>
        <v/>
      </c>
      <c r="AA458" s="336"/>
      <c r="AB458" s="341"/>
      <c r="AC458" s="341"/>
      <c r="AD458" s="394"/>
      <c r="AE458" s="396"/>
      <c r="AF458" s="396"/>
      <c r="AG458" s="396"/>
      <c r="AH458" s="396"/>
      <c r="AI458" s="396"/>
      <c r="AJ458" s="396"/>
      <c r="AK458" s="396"/>
      <c r="AL458" s="397"/>
      <c r="AM458" s="398"/>
      <c r="AN458" s="398"/>
      <c r="AO458" s="398"/>
      <c r="AP458" s="398"/>
      <c r="AQ458" s="398"/>
      <c r="AR458" s="398"/>
      <c r="AS458" s="398"/>
      <c r="AT458" s="398"/>
      <c r="AU458" s="394"/>
      <c r="AV458" s="399"/>
      <c r="AW458" s="306"/>
      <c r="AX458" s="394"/>
      <c r="AY458" s="400"/>
      <c r="AZ458" s="336"/>
      <c r="BA458" s="336"/>
      <c r="BB458" s="336"/>
      <c r="BC458" s="336"/>
      <c r="BD458" s="336"/>
      <c r="BE458" s="401"/>
      <c r="BF458" s="341"/>
      <c r="BG458" s="341"/>
      <c r="BH458" s="402"/>
      <c r="BI458" s="403"/>
      <c r="BJ458" s="404"/>
      <c r="BK458" s="405"/>
      <c r="BL458" s="405"/>
      <c r="BM458" s="405"/>
      <c r="BN458" s="406"/>
    </row>
    <row r="459" ht="18.75" customHeight="1">
      <c r="A459" s="390" t="str">
        <f t="shared" si="3"/>
        <v/>
      </c>
      <c r="B459" s="391"/>
      <c r="C459" s="337"/>
      <c r="D459" s="337"/>
      <c r="E459" s="338" t="str">
        <f t="shared" si="8"/>
        <v/>
      </c>
      <c r="F459" s="392"/>
      <c r="G459" s="393"/>
      <c r="H459" s="341" t="str">
        <f t="array" ref="H459">IF(D459="","",XLOOKUP(D459,'Master Data'!K:K,'Master Data'!N:N,"Input in Master Data",0,1))</f>
        <v/>
      </c>
      <c r="I459" s="341" t="str">
        <f t="array" ref="I459">IF(D459="","",XLOOKUP(D459,'Master Data'!K:K,'Master Data'!O:O,"Input in Master Data",0,1))</f>
        <v/>
      </c>
      <c r="J459" s="341" t="str">
        <f t="array" ref="J459">if(V459="","",XLOOKUP(V459,Master[Company],Master[Blow],"Unknown",0,1))</f>
        <v/>
      </c>
      <c r="K459" s="341" t="str">
        <f t="array" ref="K459">if(V459="","",XLOOKUP(V459,Master[Company],Master[Pigging],"Unknown",0,1))</f>
        <v/>
      </c>
      <c r="L459" s="341" t="str">
        <f t="array" ref="L459">if(V459="","",XLOOKUP(V459,Master[Company],Master[Load Method],"Unknown",0,1))</f>
        <v/>
      </c>
      <c r="M459" s="341" t="str">
        <f t="array" ref="M459">if(V459="","",XLOOKUP(V459,Master[Company],Master[Line Distance],"Unknown",0,1))</f>
        <v/>
      </c>
      <c r="N459" s="394"/>
      <c r="O459" s="341"/>
      <c r="P459" s="336"/>
      <c r="Q459" s="341" t="str">
        <f t="array" ref="Q459">if(V459="","",XLOOKUP(V459,Master[Company],Master[Terms],"NA",0,1))</f>
        <v/>
      </c>
      <c r="R459" s="341" t="str">
        <f t="shared" si="9"/>
        <v/>
      </c>
      <c r="S459" s="341" t="str">
        <f t="array" ref="S459">if(V459="","",XLOOKUP(V459,Master[Company],Master[Group],"NA",0,1))</f>
        <v/>
      </c>
      <c r="T459" s="341" t="str">
        <f t="array" ref="T459">if(V459="","",XLOOKUP(V459,Master[Company],Master[Loading Location],"NA",0,1))</f>
        <v/>
      </c>
      <c r="U459" s="341" t="str">
        <f t="array" ref="U459">if(V459="","",XLOOKUP(V459,Master[Company],Master[Acronym],"NA",0,1))</f>
        <v/>
      </c>
      <c r="V459" s="336"/>
      <c r="W459" s="395"/>
      <c r="X459" s="395"/>
      <c r="Y459" s="336" t="str">
        <f t="shared" si="10"/>
        <v/>
      </c>
      <c r="Z459" s="341" t="str">
        <f t="shared" si="11"/>
        <v/>
      </c>
      <c r="AA459" s="336"/>
      <c r="AB459" s="341"/>
      <c r="AC459" s="341"/>
      <c r="AD459" s="394"/>
      <c r="AE459" s="396"/>
      <c r="AF459" s="396"/>
      <c r="AG459" s="396"/>
      <c r="AH459" s="396"/>
      <c r="AI459" s="396"/>
      <c r="AJ459" s="396"/>
      <c r="AK459" s="396"/>
      <c r="AL459" s="397"/>
      <c r="AM459" s="398"/>
      <c r="AN459" s="398"/>
      <c r="AO459" s="398"/>
      <c r="AP459" s="398"/>
      <c r="AQ459" s="398"/>
      <c r="AR459" s="398"/>
      <c r="AS459" s="398"/>
      <c r="AT459" s="398"/>
      <c r="AU459" s="394"/>
      <c r="AV459" s="399"/>
      <c r="AW459" s="306"/>
      <c r="AX459" s="394"/>
      <c r="AY459" s="400"/>
      <c r="AZ459" s="336"/>
      <c r="BA459" s="336"/>
      <c r="BB459" s="336"/>
      <c r="BC459" s="336"/>
      <c r="BD459" s="336"/>
      <c r="BE459" s="401"/>
      <c r="BF459" s="341"/>
      <c r="BG459" s="341"/>
      <c r="BH459" s="402"/>
      <c r="BI459" s="403"/>
      <c r="BJ459" s="404"/>
      <c r="BK459" s="405"/>
      <c r="BL459" s="405"/>
      <c r="BM459" s="405"/>
      <c r="BN459" s="406"/>
    </row>
    <row r="460" ht="18.75" customHeight="1">
      <c r="A460" s="390" t="str">
        <f t="shared" si="3"/>
        <v/>
      </c>
      <c r="B460" s="391"/>
      <c r="C460" s="337"/>
      <c r="D460" s="337"/>
      <c r="E460" s="338" t="str">
        <f t="shared" si="8"/>
        <v/>
      </c>
      <c r="F460" s="392"/>
      <c r="G460" s="393"/>
      <c r="H460" s="341" t="str">
        <f t="array" ref="H460">IF(D460="","",XLOOKUP(D460,'Master Data'!K:K,'Master Data'!N:N,"Input in Master Data",0,1))</f>
        <v/>
      </c>
      <c r="I460" s="341" t="str">
        <f t="array" ref="I460">IF(D460="","",XLOOKUP(D460,'Master Data'!K:K,'Master Data'!O:O,"Input in Master Data",0,1))</f>
        <v/>
      </c>
      <c r="J460" s="341" t="str">
        <f t="array" ref="J460">if(V460="","",XLOOKUP(V460,Master[Company],Master[Blow],"Unknown",0,1))</f>
        <v/>
      </c>
      <c r="K460" s="341" t="str">
        <f t="array" ref="K460">if(V460="","",XLOOKUP(V460,Master[Company],Master[Pigging],"Unknown",0,1))</f>
        <v/>
      </c>
      <c r="L460" s="341" t="str">
        <f t="array" ref="L460">if(V460="","",XLOOKUP(V460,Master[Company],Master[Load Method],"Unknown",0,1))</f>
        <v/>
      </c>
      <c r="M460" s="341" t="str">
        <f t="array" ref="M460">if(V460="","",XLOOKUP(V460,Master[Company],Master[Line Distance],"Unknown",0,1))</f>
        <v/>
      </c>
      <c r="N460" s="394"/>
      <c r="O460" s="341"/>
      <c r="P460" s="336"/>
      <c r="Q460" s="341" t="str">
        <f t="array" ref="Q460">if(V460="","",XLOOKUP(V460,Master[Company],Master[Terms],"NA",0,1))</f>
        <v/>
      </c>
      <c r="R460" s="341" t="str">
        <f t="shared" si="9"/>
        <v/>
      </c>
      <c r="S460" s="341" t="str">
        <f t="array" ref="S460">if(V460="","",XLOOKUP(V460,Master[Company],Master[Group],"NA",0,1))</f>
        <v/>
      </c>
      <c r="T460" s="341" t="str">
        <f t="array" ref="T460">if(V460="","",XLOOKUP(V460,Master[Company],Master[Loading Location],"NA",0,1))</f>
        <v/>
      </c>
      <c r="U460" s="341" t="str">
        <f t="array" ref="U460">if(V460="","",XLOOKUP(V460,Master[Company],Master[Acronym],"NA",0,1))</f>
        <v/>
      </c>
      <c r="V460" s="336"/>
      <c r="W460" s="395"/>
      <c r="X460" s="395"/>
      <c r="Y460" s="336" t="str">
        <f t="shared" si="10"/>
        <v/>
      </c>
      <c r="Z460" s="341" t="str">
        <f t="shared" si="11"/>
        <v/>
      </c>
      <c r="AA460" s="336"/>
      <c r="AB460" s="341"/>
      <c r="AC460" s="341"/>
      <c r="AD460" s="394"/>
      <c r="AE460" s="396"/>
      <c r="AF460" s="396"/>
      <c r="AG460" s="396"/>
      <c r="AH460" s="396"/>
      <c r="AI460" s="396"/>
      <c r="AJ460" s="396"/>
      <c r="AK460" s="396"/>
      <c r="AL460" s="397"/>
      <c r="AM460" s="398"/>
      <c r="AN460" s="398"/>
      <c r="AO460" s="398"/>
      <c r="AP460" s="398"/>
      <c r="AQ460" s="398"/>
      <c r="AR460" s="398"/>
      <c r="AS460" s="398"/>
      <c r="AT460" s="398"/>
      <c r="AU460" s="394"/>
      <c r="AV460" s="399"/>
      <c r="AW460" s="306"/>
      <c r="AX460" s="394"/>
      <c r="AY460" s="400"/>
      <c r="AZ460" s="336"/>
      <c r="BA460" s="336"/>
      <c r="BB460" s="336"/>
      <c r="BC460" s="336"/>
      <c r="BD460" s="336"/>
      <c r="BE460" s="401"/>
      <c r="BF460" s="341"/>
      <c r="BG460" s="341"/>
      <c r="BH460" s="402"/>
      <c r="BI460" s="403"/>
      <c r="BJ460" s="404"/>
      <c r="BK460" s="405"/>
      <c r="BL460" s="405"/>
      <c r="BM460" s="405"/>
      <c r="BN460" s="406"/>
    </row>
    <row r="461" ht="18.75" customHeight="1">
      <c r="A461" s="390" t="str">
        <f t="shared" si="3"/>
        <v/>
      </c>
      <c r="B461" s="391"/>
      <c r="C461" s="337"/>
      <c r="D461" s="337"/>
      <c r="E461" s="338" t="str">
        <f t="shared" si="8"/>
        <v/>
      </c>
      <c r="F461" s="392"/>
      <c r="G461" s="393"/>
      <c r="H461" s="341" t="str">
        <f t="array" ref="H461">IF(D461="","",XLOOKUP(D461,'Master Data'!K:K,'Master Data'!N:N,"Input in Master Data",0,1))</f>
        <v/>
      </c>
      <c r="I461" s="341" t="str">
        <f t="array" ref="I461">IF(D461="","",XLOOKUP(D461,'Master Data'!K:K,'Master Data'!O:O,"Input in Master Data",0,1))</f>
        <v/>
      </c>
      <c r="J461" s="341" t="str">
        <f t="array" ref="J461">if(V461="","",XLOOKUP(V461,Master[Company],Master[Blow],"Unknown",0,1))</f>
        <v/>
      </c>
      <c r="K461" s="341" t="str">
        <f t="array" ref="K461">if(V461="","",XLOOKUP(V461,Master[Company],Master[Pigging],"Unknown",0,1))</f>
        <v/>
      </c>
      <c r="L461" s="341" t="str">
        <f t="array" ref="L461">if(V461="","",XLOOKUP(V461,Master[Company],Master[Load Method],"Unknown",0,1))</f>
        <v/>
      </c>
      <c r="M461" s="341" t="str">
        <f t="array" ref="M461">if(V461="","",XLOOKUP(V461,Master[Company],Master[Line Distance],"Unknown",0,1))</f>
        <v/>
      </c>
      <c r="N461" s="394"/>
      <c r="O461" s="341"/>
      <c r="P461" s="336"/>
      <c r="Q461" s="341" t="str">
        <f t="array" ref="Q461">if(V461="","",XLOOKUP(V461,Master[Company],Master[Terms],"NA",0,1))</f>
        <v/>
      </c>
      <c r="R461" s="341" t="str">
        <f t="shared" si="9"/>
        <v/>
      </c>
      <c r="S461" s="341" t="str">
        <f t="array" ref="S461">if(V461="","",XLOOKUP(V461,Master[Company],Master[Group],"NA",0,1))</f>
        <v/>
      </c>
      <c r="T461" s="341" t="str">
        <f t="array" ref="T461">if(V461="","",XLOOKUP(V461,Master[Company],Master[Loading Location],"NA",0,1))</f>
        <v/>
      </c>
      <c r="U461" s="341" t="str">
        <f t="array" ref="U461">if(V461="","",XLOOKUP(V461,Master[Company],Master[Acronym],"NA",0,1))</f>
        <v/>
      </c>
      <c r="V461" s="336"/>
      <c r="W461" s="395"/>
      <c r="X461" s="395"/>
      <c r="Y461" s="336" t="str">
        <f t="shared" si="10"/>
        <v/>
      </c>
      <c r="Z461" s="341" t="str">
        <f t="shared" si="11"/>
        <v/>
      </c>
      <c r="AA461" s="336"/>
      <c r="AB461" s="341"/>
      <c r="AC461" s="341"/>
      <c r="AD461" s="394"/>
      <c r="AE461" s="396"/>
      <c r="AF461" s="396"/>
      <c r="AG461" s="396"/>
      <c r="AH461" s="396"/>
      <c r="AI461" s="396"/>
      <c r="AJ461" s="396"/>
      <c r="AK461" s="396"/>
      <c r="AL461" s="397"/>
      <c r="AM461" s="398"/>
      <c r="AN461" s="398"/>
      <c r="AO461" s="398"/>
      <c r="AP461" s="398"/>
      <c r="AQ461" s="398"/>
      <c r="AR461" s="398"/>
      <c r="AS461" s="398"/>
      <c r="AT461" s="398"/>
      <c r="AU461" s="394"/>
      <c r="AV461" s="399"/>
      <c r="AW461" s="306"/>
      <c r="AX461" s="394"/>
      <c r="AY461" s="400"/>
      <c r="AZ461" s="336"/>
      <c r="BA461" s="336"/>
      <c r="BB461" s="336"/>
      <c r="BC461" s="336"/>
      <c r="BD461" s="336"/>
      <c r="BE461" s="401"/>
      <c r="BF461" s="341"/>
      <c r="BG461" s="341"/>
      <c r="BH461" s="402"/>
      <c r="BI461" s="403"/>
      <c r="BJ461" s="404"/>
      <c r="BK461" s="405"/>
      <c r="BL461" s="405"/>
      <c r="BM461" s="405"/>
      <c r="BN461" s="406"/>
    </row>
    <row r="462" ht="18.75" customHeight="1">
      <c r="A462" s="390" t="str">
        <f t="shared" si="3"/>
        <v/>
      </c>
      <c r="B462" s="391"/>
      <c r="C462" s="337"/>
      <c r="D462" s="337"/>
      <c r="E462" s="338" t="str">
        <f t="shared" si="8"/>
        <v/>
      </c>
      <c r="F462" s="392"/>
      <c r="G462" s="393"/>
      <c r="H462" s="341" t="str">
        <f t="array" ref="H462">IF(D462="","",XLOOKUP(D462,'Master Data'!K:K,'Master Data'!N:N,"Input in Master Data",0,1))</f>
        <v/>
      </c>
      <c r="I462" s="341" t="str">
        <f t="array" ref="I462">IF(D462="","",XLOOKUP(D462,'Master Data'!K:K,'Master Data'!O:O,"Input in Master Data",0,1))</f>
        <v/>
      </c>
      <c r="J462" s="341" t="str">
        <f t="array" ref="J462">if(V462="","",XLOOKUP(V462,Master[Company],Master[Blow],"Unknown",0,1))</f>
        <v/>
      </c>
      <c r="K462" s="341" t="str">
        <f t="array" ref="K462">if(V462="","",XLOOKUP(V462,Master[Company],Master[Pigging],"Unknown",0,1))</f>
        <v/>
      </c>
      <c r="L462" s="341" t="str">
        <f t="array" ref="L462">if(V462="","",XLOOKUP(V462,Master[Company],Master[Load Method],"Unknown",0,1))</f>
        <v/>
      </c>
      <c r="M462" s="341" t="str">
        <f t="array" ref="M462">if(V462="","",XLOOKUP(V462,Master[Company],Master[Line Distance],"Unknown",0,1))</f>
        <v/>
      </c>
      <c r="N462" s="394"/>
      <c r="O462" s="341"/>
      <c r="P462" s="336"/>
      <c r="Q462" s="341" t="str">
        <f t="array" ref="Q462">if(V462="","",XLOOKUP(V462,Master[Company],Master[Terms],"NA",0,1))</f>
        <v/>
      </c>
      <c r="R462" s="341" t="str">
        <f t="shared" si="9"/>
        <v/>
      </c>
      <c r="S462" s="341" t="str">
        <f t="array" ref="S462">if(V462="","",XLOOKUP(V462,Master[Company],Master[Group],"NA",0,1))</f>
        <v/>
      </c>
      <c r="T462" s="341" t="str">
        <f t="array" ref="T462">if(V462="","",XLOOKUP(V462,Master[Company],Master[Loading Location],"NA",0,1))</f>
        <v/>
      </c>
      <c r="U462" s="341" t="str">
        <f t="array" ref="U462">if(V462="","",XLOOKUP(V462,Master[Company],Master[Acronym],"NA",0,1))</f>
        <v/>
      </c>
      <c r="V462" s="336"/>
      <c r="W462" s="395"/>
      <c r="X462" s="395"/>
      <c r="Y462" s="336" t="str">
        <f t="shared" si="10"/>
        <v/>
      </c>
      <c r="Z462" s="341" t="str">
        <f t="shared" si="11"/>
        <v/>
      </c>
      <c r="AA462" s="336"/>
      <c r="AB462" s="341"/>
      <c r="AC462" s="341"/>
      <c r="AD462" s="394"/>
      <c r="AE462" s="396"/>
      <c r="AF462" s="396"/>
      <c r="AG462" s="396"/>
      <c r="AH462" s="396"/>
      <c r="AI462" s="396"/>
      <c r="AJ462" s="396"/>
      <c r="AK462" s="396"/>
      <c r="AL462" s="397"/>
      <c r="AM462" s="398"/>
      <c r="AN462" s="398"/>
      <c r="AO462" s="398"/>
      <c r="AP462" s="398"/>
      <c r="AQ462" s="398"/>
      <c r="AR462" s="398"/>
      <c r="AS462" s="398"/>
      <c r="AT462" s="398"/>
      <c r="AU462" s="394"/>
      <c r="AV462" s="399"/>
      <c r="AW462" s="306"/>
      <c r="AX462" s="394"/>
      <c r="AY462" s="400"/>
      <c r="AZ462" s="336"/>
      <c r="BA462" s="336"/>
      <c r="BB462" s="336"/>
      <c r="BC462" s="336"/>
      <c r="BD462" s="336"/>
      <c r="BE462" s="401"/>
      <c r="BF462" s="341"/>
      <c r="BG462" s="341"/>
      <c r="BH462" s="402"/>
      <c r="BI462" s="403"/>
      <c r="BJ462" s="404"/>
      <c r="BK462" s="405"/>
      <c r="BL462" s="405"/>
      <c r="BM462" s="405"/>
      <c r="BN462" s="406"/>
    </row>
    <row r="463" ht="18.75" customHeight="1">
      <c r="A463" s="390" t="str">
        <f t="shared" si="3"/>
        <v/>
      </c>
      <c r="B463" s="391"/>
      <c r="C463" s="337"/>
      <c r="D463" s="337"/>
      <c r="E463" s="338" t="str">
        <f t="shared" si="8"/>
        <v/>
      </c>
      <c r="F463" s="392"/>
      <c r="G463" s="393"/>
      <c r="H463" s="341" t="str">
        <f t="array" ref="H463">IF(D463="","",XLOOKUP(D463,'Master Data'!K:K,'Master Data'!N:N,"Input in Master Data",0,1))</f>
        <v/>
      </c>
      <c r="I463" s="341" t="str">
        <f t="array" ref="I463">IF(D463="","",XLOOKUP(D463,'Master Data'!K:K,'Master Data'!O:O,"Input in Master Data",0,1))</f>
        <v/>
      </c>
      <c r="J463" s="341" t="str">
        <f t="array" ref="J463">if(V463="","",XLOOKUP(V463,Master[Company],Master[Blow],"Unknown",0,1))</f>
        <v/>
      </c>
      <c r="K463" s="341" t="str">
        <f t="array" ref="K463">if(V463="","",XLOOKUP(V463,Master[Company],Master[Pigging],"Unknown",0,1))</f>
        <v/>
      </c>
      <c r="L463" s="341" t="str">
        <f t="array" ref="L463">if(V463="","",XLOOKUP(V463,Master[Company],Master[Load Method],"Unknown",0,1))</f>
        <v/>
      </c>
      <c r="M463" s="341" t="str">
        <f t="array" ref="M463">if(V463="","",XLOOKUP(V463,Master[Company],Master[Line Distance],"Unknown",0,1))</f>
        <v/>
      </c>
      <c r="N463" s="394"/>
      <c r="O463" s="341"/>
      <c r="P463" s="336"/>
      <c r="Q463" s="341" t="str">
        <f t="array" ref="Q463">if(V463="","",XLOOKUP(V463,Master[Company],Master[Terms],"NA",0,1))</f>
        <v/>
      </c>
      <c r="R463" s="341" t="str">
        <f t="shared" si="9"/>
        <v/>
      </c>
      <c r="S463" s="341" t="str">
        <f t="array" ref="S463">if(V463="","",XLOOKUP(V463,Master[Company],Master[Group],"NA",0,1))</f>
        <v/>
      </c>
      <c r="T463" s="341" t="str">
        <f t="array" ref="T463">if(V463="","",XLOOKUP(V463,Master[Company],Master[Loading Location],"NA",0,1))</f>
        <v/>
      </c>
      <c r="U463" s="341" t="str">
        <f t="array" ref="U463">if(V463="","",XLOOKUP(V463,Master[Company],Master[Acronym],"NA",0,1))</f>
        <v/>
      </c>
      <c r="V463" s="336"/>
      <c r="W463" s="395"/>
      <c r="X463" s="395"/>
      <c r="Y463" s="336" t="str">
        <f t="shared" si="10"/>
        <v/>
      </c>
      <c r="Z463" s="341" t="str">
        <f t="shared" si="11"/>
        <v/>
      </c>
      <c r="AA463" s="336"/>
      <c r="AB463" s="341"/>
      <c r="AC463" s="341"/>
      <c r="AD463" s="394"/>
      <c r="AE463" s="396"/>
      <c r="AF463" s="396"/>
      <c r="AG463" s="396"/>
      <c r="AH463" s="396"/>
      <c r="AI463" s="396"/>
      <c r="AJ463" s="396"/>
      <c r="AK463" s="396"/>
      <c r="AL463" s="397"/>
      <c r="AM463" s="398"/>
      <c r="AN463" s="398"/>
      <c r="AO463" s="398"/>
      <c r="AP463" s="398"/>
      <c r="AQ463" s="398"/>
      <c r="AR463" s="398"/>
      <c r="AS463" s="398"/>
      <c r="AT463" s="398"/>
      <c r="AU463" s="394"/>
      <c r="AV463" s="399"/>
      <c r="AW463" s="306"/>
      <c r="AX463" s="394"/>
      <c r="AY463" s="400"/>
      <c r="AZ463" s="336"/>
      <c r="BA463" s="336"/>
      <c r="BB463" s="336"/>
      <c r="BC463" s="336"/>
      <c r="BD463" s="336"/>
      <c r="BE463" s="401"/>
      <c r="BF463" s="341"/>
      <c r="BG463" s="341"/>
      <c r="BH463" s="402"/>
      <c r="BI463" s="403"/>
      <c r="BJ463" s="404"/>
      <c r="BK463" s="405"/>
      <c r="BL463" s="405"/>
      <c r="BM463" s="405"/>
      <c r="BN463" s="406"/>
    </row>
    <row r="464" ht="18.75" customHeight="1">
      <c r="A464" s="390" t="str">
        <f t="shared" si="3"/>
        <v/>
      </c>
      <c r="B464" s="391"/>
      <c r="C464" s="337"/>
      <c r="D464" s="337"/>
      <c r="E464" s="338" t="str">
        <f t="shared" si="8"/>
        <v/>
      </c>
      <c r="F464" s="392"/>
      <c r="G464" s="393"/>
      <c r="H464" s="341" t="str">
        <f t="array" ref="H464">IF(D464="","",XLOOKUP(D464,'Master Data'!K:K,'Master Data'!N:N,"Input in Master Data",0,1))</f>
        <v/>
      </c>
      <c r="I464" s="341" t="str">
        <f t="array" ref="I464">IF(D464="","",XLOOKUP(D464,'Master Data'!K:K,'Master Data'!O:O,"Input in Master Data",0,1))</f>
        <v/>
      </c>
      <c r="J464" s="341" t="str">
        <f t="array" ref="J464">if(V464="","",XLOOKUP(V464,Master[Company],Master[Blow],"Unknown",0,1))</f>
        <v/>
      </c>
      <c r="K464" s="341" t="str">
        <f t="array" ref="K464">if(V464="","",XLOOKUP(V464,Master[Company],Master[Pigging],"Unknown",0,1))</f>
        <v/>
      </c>
      <c r="L464" s="341" t="str">
        <f t="array" ref="L464">if(V464="","",XLOOKUP(V464,Master[Company],Master[Load Method],"Unknown",0,1))</f>
        <v/>
      </c>
      <c r="M464" s="341" t="str">
        <f t="array" ref="M464">if(V464="","",XLOOKUP(V464,Master[Company],Master[Line Distance],"Unknown",0,1))</f>
        <v/>
      </c>
      <c r="N464" s="394"/>
      <c r="O464" s="341"/>
      <c r="P464" s="336"/>
      <c r="Q464" s="341" t="str">
        <f t="array" ref="Q464">if(V464="","",XLOOKUP(V464,Master[Company],Master[Terms],"NA",0,1))</f>
        <v/>
      </c>
      <c r="R464" s="341" t="str">
        <f t="shared" si="9"/>
        <v/>
      </c>
      <c r="S464" s="341" t="str">
        <f t="array" ref="S464">if(V464="","",XLOOKUP(V464,Master[Company],Master[Group],"NA",0,1))</f>
        <v/>
      </c>
      <c r="T464" s="341" t="str">
        <f t="array" ref="T464">if(V464="","",XLOOKUP(V464,Master[Company],Master[Loading Location],"NA",0,1))</f>
        <v/>
      </c>
      <c r="U464" s="341" t="str">
        <f t="array" ref="U464">if(V464="","",XLOOKUP(V464,Master[Company],Master[Acronym],"NA",0,1))</f>
        <v/>
      </c>
      <c r="V464" s="336"/>
      <c r="W464" s="395"/>
      <c r="X464" s="395"/>
      <c r="Y464" s="336" t="str">
        <f t="shared" si="10"/>
        <v/>
      </c>
      <c r="Z464" s="341" t="str">
        <f t="shared" si="11"/>
        <v/>
      </c>
      <c r="AA464" s="336"/>
      <c r="AB464" s="341"/>
      <c r="AC464" s="341"/>
      <c r="AD464" s="394"/>
      <c r="AE464" s="396"/>
      <c r="AF464" s="396"/>
      <c r="AG464" s="396"/>
      <c r="AH464" s="396"/>
      <c r="AI464" s="396"/>
      <c r="AJ464" s="396"/>
      <c r="AK464" s="396"/>
      <c r="AL464" s="397"/>
      <c r="AM464" s="398"/>
      <c r="AN464" s="398"/>
      <c r="AO464" s="398"/>
      <c r="AP464" s="398"/>
      <c r="AQ464" s="398"/>
      <c r="AR464" s="398"/>
      <c r="AS464" s="398"/>
      <c r="AT464" s="398"/>
      <c r="AU464" s="394"/>
      <c r="AV464" s="399"/>
      <c r="AW464" s="306"/>
      <c r="AX464" s="394"/>
      <c r="AY464" s="400"/>
      <c r="AZ464" s="336"/>
      <c r="BA464" s="336"/>
      <c r="BB464" s="336"/>
      <c r="BC464" s="336"/>
      <c r="BD464" s="336"/>
      <c r="BE464" s="401"/>
      <c r="BF464" s="341"/>
      <c r="BG464" s="341"/>
      <c r="BH464" s="402"/>
      <c r="BI464" s="403"/>
      <c r="BJ464" s="404"/>
      <c r="BK464" s="405"/>
      <c r="BL464" s="405"/>
      <c r="BM464" s="405"/>
      <c r="BN464" s="406"/>
    </row>
    <row r="465" ht="18.75" customHeight="1">
      <c r="A465" s="390" t="str">
        <f t="shared" si="3"/>
        <v/>
      </c>
      <c r="B465" s="391"/>
      <c r="C465" s="337"/>
      <c r="D465" s="337"/>
      <c r="E465" s="338" t="str">
        <f t="shared" si="8"/>
        <v/>
      </c>
      <c r="F465" s="392"/>
      <c r="G465" s="393"/>
      <c r="H465" s="341" t="str">
        <f t="array" ref="H465">IF(D465="","",XLOOKUP(D465,'Master Data'!K:K,'Master Data'!N:N,"Input in Master Data",0,1))</f>
        <v/>
      </c>
      <c r="I465" s="341" t="str">
        <f t="array" ref="I465">IF(D465="","",XLOOKUP(D465,'Master Data'!K:K,'Master Data'!O:O,"Input in Master Data",0,1))</f>
        <v/>
      </c>
      <c r="J465" s="341" t="str">
        <f t="array" ref="J465">if(V465="","",XLOOKUP(V465,Master[Company],Master[Blow],"Unknown",0,1))</f>
        <v/>
      </c>
      <c r="K465" s="341" t="str">
        <f t="array" ref="K465">if(V465="","",XLOOKUP(V465,Master[Company],Master[Pigging],"Unknown",0,1))</f>
        <v/>
      </c>
      <c r="L465" s="341" t="str">
        <f t="array" ref="L465">if(V465="","",XLOOKUP(V465,Master[Company],Master[Load Method],"Unknown",0,1))</f>
        <v/>
      </c>
      <c r="M465" s="341" t="str">
        <f t="array" ref="M465">if(V465="","",XLOOKUP(V465,Master[Company],Master[Line Distance],"Unknown",0,1))</f>
        <v/>
      </c>
      <c r="N465" s="394"/>
      <c r="O465" s="341"/>
      <c r="P465" s="336"/>
      <c r="Q465" s="341" t="str">
        <f t="array" ref="Q465">if(V465="","",XLOOKUP(V465,Master[Company],Master[Terms],"NA",0,1))</f>
        <v/>
      </c>
      <c r="R465" s="341" t="str">
        <f t="shared" si="9"/>
        <v/>
      </c>
      <c r="S465" s="341" t="str">
        <f t="array" ref="S465">if(V465="","",XLOOKUP(V465,Master[Company],Master[Group],"NA",0,1))</f>
        <v/>
      </c>
      <c r="T465" s="341" t="str">
        <f t="array" ref="T465">if(V465="","",XLOOKUP(V465,Master[Company],Master[Loading Location],"NA",0,1))</f>
        <v/>
      </c>
      <c r="U465" s="341" t="str">
        <f t="array" ref="U465">if(V465="","",XLOOKUP(V465,Master[Company],Master[Acronym],"NA",0,1))</f>
        <v/>
      </c>
      <c r="V465" s="336"/>
      <c r="W465" s="395"/>
      <c r="X465" s="395"/>
      <c r="Y465" s="336" t="str">
        <f t="shared" si="10"/>
        <v/>
      </c>
      <c r="Z465" s="341" t="str">
        <f t="shared" si="11"/>
        <v/>
      </c>
      <c r="AA465" s="336"/>
      <c r="AB465" s="341"/>
      <c r="AC465" s="341"/>
      <c r="AD465" s="394"/>
      <c r="AE465" s="396"/>
      <c r="AF465" s="396"/>
      <c r="AG465" s="396"/>
      <c r="AH465" s="396"/>
      <c r="AI465" s="396"/>
      <c r="AJ465" s="396"/>
      <c r="AK465" s="396"/>
      <c r="AL465" s="397"/>
      <c r="AM465" s="398"/>
      <c r="AN465" s="398"/>
      <c r="AO465" s="398"/>
      <c r="AP465" s="398"/>
      <c r="AQ465" s="398"/>
      <c r="AR465" s="398"/>
      <c r="AS465" s="398"/>
      <c r="AT465" s="398"/>
      <c r="AU465" s="394"/>
      <c r="AV465" s="399"/>
      <c r="AW465" s="306"/>
      <c r="AX465" s="394"/>
      <c r="AY465" s="400"/>
      <c r="AZ465" s="336"/>
      <c r="BA465" s="336"/>
      <c r="BB465" s="336"/>
      <c r="BC465" s="336"/>
      <c r="BD465" s="336"/>
      <c r="BE465" s="401"/>
      <c r="BF465" s="341"/>
      <c r="BG465" s="341"/>
      <c r="BH465" s="402"/>
      <c r="BI465" s="403"/>
      <c r="BJ465" s="404"/>
      <c r="BK465" s="405"/>
      <c r="BL465" s="405"/>
      <c r="BM465" s="405"/>
      <c r="BN465" s="406"/>
    </row>
    <row r="466" ht="18.75" customHeight="1">
      <c r="A466" s="390" t="str">
        <f t="shared" si="3"/>
        <v/>
      </c>
      <c r="B466" s="391"/>
      <c r="C466" s="337"/>
      <c r="D466" s="337"/>
      <c r="E466" s="338" t="str">
        <f t="shared" si="8"/>
        <v/>
      </c>
      <c r="F466" s="392"/>
      <c r="G466" s="393"/>
      <c r="H466" s="341" t="str">
        <f t="array" ref="H466">IF(D466="","",XLOOKUP(D466,'Master Data'!K:K,'Master Data'!N:N,"Input in Master Data",0,1))</f>
        <v/>
      </c>
      <c r="I466" s="341" t="str">
        <f t="array" ref="I466">IF(D466="","",XLOOKUP(D466,'Master Data'!K:K,'Master Data'!O:O,"Input in Master Data",0,1))</f>
        <v/>
      </c>
      <c r="J466" s="341" t="str">
        <f t="array" ref="J466">if(V466="","",XLOOKUP(V466,Master[Company],Master[Blow],"Unknown",0,1))</f>
        <v/>
      </c>
      <c r="K466" s="341" t="str">
        <f t="array" ref="K466">if(V466="","",XLOOKUP(V466,Master[Company],Master[Pigging],"Unknown",0,1))</f>
        <v/>
      </c>
      <c r="L466" s="341" t="str">
        <f t="array" ref="L466">if(V466="","",XLOOKUP(V466,Master[Company],Master[Load Method],"Unknown",0,1))</f>
        <v/>
      </c>
      <c r="M466" s="341" t="str">
        <f t="array" ref="M466">if(V466="","",XLOOKUP(V466,Master[Company],Master[Line Distance],"Unknown",0,1))</f>
        <v/>
      </c>
      <c r="N466" s="394"/>
      <c r="O466" s="341"/>
      <c r="P466" s="336"/>
      <c r="Q466" s="341" t="str">
        <f t="array" ref="Q466">if(V466="","",XLOOKUP(V466,Master[Company],Master[Terms],"NA",0,1))</f>
        <v/>
      </c>
      <c r="R466" s="341" t="str">
        <f t="shared" si="9"/>
        <v/>
      </c>
      <c r="S466" s="341" t="str">
        <f t="array" ref="S466">if(V466="","",XLOOKUP(V466,Master[Company],Master[Group],"NA",0,1))</f>
        <v/>
      </c>
      <c r="T466" s="341" t="str">
        <f t="array" ref="T466">if(V466="","",XLOOKUP(V466,Master[Company],Master[Loading Location],"NA",0,1))</f>
        <v/>
      </c>
      <c r="U466" s="341" t="str">
        <f t="array" ref="U466">if(V466="","",XLOOKUP(V466,Master[Company],Master[Acronym],"NA",0,1))</f>
        <v/>
      </c>
      <c r="V466" s="336"/>
      <c r="W466" s="395"/>
      <c r="X466" s="395"/>
      <c r="Y466" s="336" t="str">
        <f t="shared" si="10"/>
        <v/>
      </c>
      <c r="Z466" s="341" t="str">
        <f t="shared" si="11"/>
        <v/>
      </c>
      <c r="AA466" s="336"/>
      <c r="AB466" s="341"/>
      <c r="AC466" s="341"/>
      <c r="AD466" s="394"/>
      <c r="AE466" s="396"/>
      <c r="AF466" s="396"/>
      <c r="AG466" s="396"/>
      <c r="AH466" s="396"/>
      <c r="AI466" s="396"/>
      <c r="AJ466" s="396"/>
      <c r="AK466" s="396"/>
      <c r="AL466" s="397"/>
      <c r="AM466" s="398"/>
      <c r="AN466" s="398"/>
      <c r="AO466" s="398"/>
      <c r="AP466" s="398"/>
      <c r="AQ466" s="398"/>
      <c r="AR466" s="398"/>
      <c r="AS466" s="398"/>
      <c r="AT466" s="398"/>
      <c r="AU466" s="394"/>
      <c r="AV466" s="399"/>
      <c r="AW466" s="306"/>
      <c r="AX466" s="394"/>
      <c r="AY466" s="400"/>
      <c r="AZ466" s="336"/>
      <c r="BA466" s="336"/>
      <c r="BB466" s="336"/>
      <c r="BC466" s="336"/>
      <c r="BD466" s="336"/>
      <c r="BE466" s="401"/>
      <c r="BF466" s="341"/>
      <c r="BG466" s="341"/>
      <c r="BH466" s="402"/>
      <c r="BI466" s="403"/>
      <c r="BJ466" s="404"/>
      <c r="BK466" s="405"/>
      <c r="BL466" s="405"/>
      <c r="BM466" s="405"/>
      <c r="BN466" s="406"/>
    </row>
    <row r="467" ht="18.75" customHeight="1">
      <c r="A467" s="390" t="str">
        <f t="shared" si="3"/>
        <v/>
      </c>
      <c r="B467" s="391"/>
      <c r="C467" s="337"/>
      <c r="D467" s="337"/>
      <c r="E467" s="338" t="str">
        <f t="shared" si="8"/>
        <v/>
      </c>
      <c r="F467" s="392"/>
      <c r="G467" s="393"/>
      <c r="H467" s="341" t="str">
        <f t="array" ref="H467">IF(D467="","",XLOOKUP(D467,'Master Data'!K:K,'Master Data'!N:N,"Input in Master Data",0,1))</f>
        <v/>
      </c>
      <c r="I467" s="341" t="str">
        <f t="array" ref="I467">IF(D467="","",XLOOKUP(D467,'Master Data'!K:K,'Master Data'!O:O,"Input in Master Data",0,1))</f>
        <v/>
      </c>
      <c r="J467" s="341" t="str">
        <f t="array" ref="J467">if(V467="","",XLOOKUP(V467,Master[Company],Master[Blow],"Unknown",0,1))</f>
        <v/>
      </c>
      <c r="K467" s="341" t="str">
        <f t="array" ref="K467">if(V467="","",XLOOKUP(V467,Master[Company],Master[Pigging],"Unknown",0,1))</f>
        <v/>
      </c>
      <c r="L467" s="341" t="str">
        <f t="array" ref="L467">if(V467="","",XLOOKUP(V467,Master[Company],Master[Load Method],"Unknown",0,1))</f>
        <v/>
      </c>
      <c r="M467" s="341" t="str">
        <f t="array" ref="M467">if(V467="","",XLOOKUP(V467,Master[Company],Master[Line Distance],"Unknown",0,1))</f>
        <v/>
      </c>
      <c r="N467" s="394"/>
      <c r="O467" s="341"/>
      <c r="P467" s="336"/>
      <c r="Q467" s="341" t="str">
        <f t="array" ref="Q467">if(V467="","",XLOOKUP(V467,Master[Company],Master[Terms],"NA",0,1))</f>
        <v/>
      </c>
      <c r="R467" s="341" t="str">
        <f t="shared" si="9"/>
        <v/>
      </c>
      <c r="S467" s="341" t="str">
        <f t="array" ref="S467">if(V467="","",XLOOKUP(V467,Master[Company],Master[Group],"NA",0,1))</f>
        <v/>
      </c>
      <c r="T467" s="341" t="str">
        <f t="array" ref="T467">if(V467="","",XLOOKUP(V467,Master[Company],Master[Loading Location],"NA",0,1))</f>
        <v/>
      </c>
      <c r="U467" s="341" t="str">
        <f t="array" ref="U467">if(V467="","",XLOOKUP(V467,Master[Company],Master[Acronym],"NA",0,1))</f>
        <v/>
      </c>
      <c r="V467" s="336"/>
      <c r="W467" s="395"/>
      <c r="X467" s="395"/>
      <c r="Y467" s="336" t="str">
        <f t="shared" si="10"/>
        <v/>
      </c>
      <c r="Z467" s="341" t="str">
        <f t="shared" si="11"/>
        <v/>
      </c>
      <c r="AA467" s="336"/>
      <c r="AB467" s="341"/>
      <c r="AC467" s="341"/>
      <c r="AD467" s="394"/>
      <c r="AE467" s="396"/>
      <c r="AF467" s="396"/>
      <c r="AG467" s="396"/>
      <c r="AH467" s="396"/>
      <c r="AI467" s="396"/>
      <c r="AJ467" s="396"/>
      <c r="AK467" s="396"/>
      <c r="AL467" s="397"/>
      <c r="AM467" s="398"/>
      <c r="AN467" s="398"/>
      <c r="AO467" s="398"/>
      <c r="AP467" s="398"/>
      <c r="AQ467" s="398"/>
      <c r="AR467" s="398"/>
      <c r="AS467" s="398"/>
      <c r="AT467" s="398"/>
      <c r="AU467" s="394"/>
      <c r="AV467" s="399"/>
      <c r="AW467" s="306"/>
      <c r="AX467" s="394"/>
      <c r="AY467" s="400"/>
      <c r="AZ467" s="336"/>
      <c r="BA467" s="336"/>
      <c r="BB467" s="336"/>
      <c r="BC467" s="336"/>
      <c r="BD467" s="336"/>
      <c r="BE467" s="401"/>
      <c r="BF467" s="341"/>
      <c r="BG467" s="341"/>
      <c r="BH467" s="402"/>
      <c r="BI467" s="403"/>
      <c r="BJ467" s="404"/>
      <c r="BK467" s="405"/>
      <c r="BL467" s="405"/>
      <c r="BM467" s="405"/>
      <c r="BN467" s="406"/>
    </row>
    <row r="468" ht="18.75" customHeight="1">
      <c r="A468" s="390" t="str">
        <f t="shared" si="3"/>
        <v/>
      </c>
      <c r="B468" s="391"/>
      <c r="C468" s="337"/>
      <c r="D468" s="337"/>
      <c r="E468" s="338" t="str">
        <f t="shared" si="8"/>
        <v/>
      </c>
      <c r="F468" s="392"/>
      <c r="G468" s="393"/>
      <c r="H468" s="341" t="str">
        <f t="array" ref="H468">IF(D468="","",XLOOKUP(D468,'Master Data'!K:K,'Master Data'!N:N,"Input in Master Data",0,1))</f>
        <v/>
      </c>
      <c r="I468" s="341" t="str">
        <f t="array" ref="I468">IF(D468="","",XLOOKUP(D468,'Master Data'!K:K,'Master Data'!O:O,"Input in Master Data",0,1))</f>
        <v/>
      </c>
      <c r="J468" s="341" t="str">
        <f t="array" ref="J468">if(V468="","",XLOOKUP(V468,Master[Company],Master[Blow],"Unknown",0,1))</f>
        <v/>
      </c>
      <c r="K468" s="341" t="str">
        <f t="array" ref="K468">if(V468="","",XLOOKUP(V468,Master[Company],Master[Pigging],"Unknown",0,1))</f>
        <v/>
      </c>
      <c r="L468" s="341" t="str">
        <f t="array" ref="L468">if(V468="","",XLOOKUP(V468,Master[Company],Master[Load Method],"Unknown",0,1))</f>
        <v/>
      </c>
      <c r="M468" s="341" t="str">
        <f t="array" ref="M468">if(V468="","",XLOOKUP(V468,Master[Company],Master[Line Distance],"Unknown",0,1))</f>
        <v/>
      </c>
      <c r="N468" s="394"/>
      <c r="O468" s="341"/>
      <c r="P468" s="336"/>
      <c r="Q468" s="341" t="str">
        <f t="array" ref="Q468">if(V468="","",XLOOKUP(V468,Master[Company],Master[Terms],"NA",0,1))</f>
        <v/>
      </c>
      <c r="R468" s="341" t="str">
        <f t="shared" si="9"/>
        <v/>
      </c>
      <c r="S468" s="341" t="str">
        <f t="array" ref="S468">if(V468="","",XLOOKUP(V468,Master[Company],Master[Group],"NA",0,1))</f>
        <v/>
      </c>
      <c r="T468" s="341" t="str">
        <f t="array" ref="T468">if(V468="","",XLOOKUP(V468,Master[Company],Master[Loading Location],"NA",0,1))</f>
        <v/>
      </c>
      <c r="U468" s="341" t="str">
        <f t="array" ref="U468">if(V468="","",XLOOKUP(V468,Master[Company],Master[Acronym],"NA",0,1))</f>
        <v/>
      </c>
      <c r="V468" s="336"/>
      <c r="W468" s="395"/>
      <c r="X468" s="395"/>
      <c r="Y468" s="336" t="str">
        <f t="shared" si="10"/>
        <v/>
      </c>
      <c r="Z468" s="341" t="str">
        <f t="shared" si="11"/>
        <v/>
      </c>
      <c r="AA468" s="336"/>
      <c r="AB468" s="341"/>
      <c r="AC468" s="341"/>
      <c r="AD468" s="394"/>
      <c r="AE468" s="396"/>
      <c r="AF468" s="396"/>
      <c r="AG468" s="396"/>
      <c r="AH468" s="396"/>
      <c r="AI468" s="396"/>
      <c r="AJ468" s="396"/>
      <c r="AK468" s="396"/>
      <c r="AL468" s="397"/>
      <c r="AM468" s="398"/>
      <c r="AN468" s="398"/>
      <c r="AO468" s="398"/>
      <c r="AP468" s="398"/>
      <c r="AQ468" s="398"/>
      <c r="AR468" s="398"/>
      <c r="AS468" s="398"/>
      <c r="AT468" s="398"/>
      <c r="AU468" s="394"/>
      <c r="AV468" s="399"/>
      <c r="AW468" s="306"/>
      <c r="AX468" s="394"/>
      <c r="AY468" s="400"/>
      <c r="AZ468" s="336"/>
      <c r="BA468" s="336"/>
      <c r="BB468" s="336"/>
      <c r="BC468" s="336"/>
      <c r="BD468" s="336"/>
      <c r="BE468" s="401"/>
      <c r="BF468" s="341"/>
      <c r="BG468" s="341"/>
      <c r="BH468" s="402"/>
      <c r="BI468" s="403"/>
      <c r="BJ468" s="404"/>
      <c r="BK468" s="405"/>
      <c r="BL468" s="405"/>
      <c r="BM468" s="405"/>
      <c r="BN468" s="406"/>
    </row>
    <row r="469" ht="18.75" customHeight="1">
      <c r="A469" s="390" t="str">
        <f t="shared" si="3"/>
        <v/>
      </c>
      <c r="B469" s="391"/>
      <c r="C469" s="337"/>
      <c r="D469" s="337"/>
      <c r="E469" s="338" t="str">
        <f t="shared" si="8"/>
        <v/>
      </c>
      <c r="F469" s="392"/>
      <c r="G469" s="393"/>
      <c r="H469" s="341" t="str">
        <f t="array" ref="H469">IF(D469="","",XLOOKUP(D469,'Master Data'!K:K,'Master Data'!N:N,"Input in Master Data",0,1))</f>
        <v/>
      </c>
      <c r="I469" s="341" t="str">
        <f t="array" ref="I469">IF(D469="","",XLOOKUP(D469,'Master Data'!K:K,'Master Data'!O:O,"Input in Master Data",0,1))</f>
        <v/>
      </c>
      <c r="J469" s="341" t="str">
        <f t="array" ref="J469">if(V469="","",XLOOKUP(V469,Master[Company],Master[Blow],"Unknown",0,1))</f>
        <v/>
      </c>
      <c r="K469" s="341" t="str">
        <f t="array" ref="K469">if(V469="","",XLOOKUP(V469,Master[Company],Master[Pigging],"Unknown",0,1))</f>
        <v/>
      </c>
      <c r="L469" s="341" t="str">
        <f t="array" ref="L469">if(V469="","",XLOOKUP(V469,Master[Company],Master[Load Method],"Unknown",0,1))</f>
        <v/>
      </c>
      <c r="M469" s="341" t="str">
        <f t="array" ref="M469">if(V469="","",XLOOKUP(V469,Master[Company],Master[Line Distance],"Unknown",0,1))</f>
        <v/>
      </c>
      <c r="N469" s="394"/>
      <c r="O469" s="341"/>
      <c r="P469" s="336"/>
      <c r="Q469" s="341" t="str">
        <f t="array" ref="Q469">if(V469="","",XLOOKUP(V469,Master[Company],Master[Terms],"NA",0,1))</f>
        <v/>
      </c>
      <c r="R469" s="341" t="str">
        <f t="shared" si="9"/>
        <v/>
      </c>
      <c r="S469" s="341" t="str">
        <f t="array" ref="S469">if(V469="","",XLOOKUP(V469,Master[Company],Master[Group],"NA",0,1))</f>
        <v/>
      </c>
      <c r="T469" s="341" t="str">
        <f t="array" ref="T469">if(V469="","",XLOOKUP(V469,Master[Company],Master[Loading Location],"NA",0,1))</f>
        <v/>
      </c>
      <c r="U469" s="341" t="str">
        <f t="array" ref="U469">if(V469="","",XLOOKUP(V469,Master[Company],Master[Acronym],"NA",0,1))</f>
        <v/>
      </c>
      <c r="V469" s="336"/>
      <c r="W469" s="395"/>
      <c r="X469" s="395"/>
      <c r="Y469" s="336" t="str">
        <f t="shared" si="10"/>
        <v/>
      </c>
      <c r="Z469" s="341" t="str">
        <f t="shared" si="11"/>
        <v/>
      </c>
      <c r="AA469" s="336"/>
      <c r="AB469" s="341"/>
      <c r="AC469" s="341"/>
      <c r="AD469" s="394"/>
      <c r="AE469" s="396"/>
      <c r="AF469" s="396"/>
      <c r="AG469" s="396"/>
      <c r="AH469" s="396"/>
      <c r="AI469" s="396"/>
      <c r="AJ469" s="396"/>
      <c r="AK469" s="396"/>
      <c r="AL469" s="397"/>
      <c r="AM469" s="398"/>
      <c r="AN469" s="398"/>
      <c r="AO469" s="398"/>
      <c r="AP469" s="398"/>
      <c r="AQ469" s="398"/>
      <c r="AR469" s="398"/>
      <c r="AS469" s="398"/>
      <c r="AT469" s="398"/>
      <c r="AU469" s="394"/>
      <c r="AV469" s="399"/>
      <c r="AW469" s="306"/>
      <c r="AX469" s="394"/>
      <c r="AY469" s="400"/>
      <c r="AZ469" s="336"/>
      <c r="BA469" s="336"/>
      <c r="BB469" s="336"/>
      <c r="BC469" s="336"/>
      <c r="BD469" s="336"/>
      <c r="BE469" s="401"/>
      <c r="BF469" s="341"/>
      <c r="BG469" s="341"/>
      <c r="BH469" s="402"/>
      <c r="BI469" s="403"/>
      <c r="BJ469" s="404"/>
      <c r="BK469" s="405"/>
      <c r="BL469" s="405"/>
      <c r="BM469" s="405"/>
      <c r="BN469" s="406"/>
    </row>
    <row r="470" ht="18.75" customHeight="1">
      <c r="A470" s="390" t="str">
        <f t="shared" si="3"/>
        <v/>
      </c>
      <c r="B470" s="391"/>
      <c r="C470" s="337"/>
      <c r="D470" s="337"/>
      <c r="E470" s="338" t="str">
        <f t="shared" si="8"/>
        <v/>
      </c>
      <c r="F470" s="392"/>
      <c r="G470" s="393"/>
      <c r="H470" s="341" t="str">
        <f t="array" ref="H470">IF(D470="","",XLOOKUP(D470,'Master Data'!K:K,'Master Data'!N:N,"Input in Master Data",0,1))</f>
        <v/>
      </c>
      <c r="I470" s="341" t="str">
        <f t="array" ref="I470">IF(D470="","",XLOOKUP(D470,'Master Data'!K:K,'Master Data'!O:O,"Input in Master Data",0,1))</f>
        <v/>
      </c>
      <c r="J470" s="341" t="str">
        <f t="array" ref="J470">if(V470="","",XLOOKUP(V470,Master[Company],Master[Blow],"Unknown",0,1))</f>
        <v/>
      </c>
      <c r="K470" s="341" t="str">
        <f t="array" ref="K470">if(V470="","",XLOOKUP(V470,Master[Company],Master[Pigging],"Unknown",0,1))</f>
        <v/>
      </c>
      <c r="L470" s="341" t="str">
        <f t="array" ref="L470">if(V470="","",XLOOKUP(V470,Master[Company],Master[Load Method],"Unknown",0,1))</f>
        <v/>
      </c>
      <c r="M470" s="341" t="str">
        <f t="array" ref="M470">if(V470="","",XLOOKUP(V470,Master[Company],Master[Line Distance],"Unknown",0,1))</f>
        <v/>
      </c>
      <c r="N470" s="394"/>
      <c r="O470" s="341"/>
      <c r="P470" s="336"/>
      <c r="Q470" s="341" t="str">
        <f t="array" ref="Q470">if(V470="","",XLOOKUP(V470,Master[Company],Master[Terms],"NA",0,1))</f>
        <v/>
      </c>
      <c r="R470" s="341" t="str">
        <f t="shared" si="9"/>
        <v/>
      </c>
      <c r="S470" s="341" t="str">
        <f t="array" ref="S470">if(V470="","",XLOOKUP(V470,Master[Company],Master[Group],"NA",0,1))</f>
        <v/>
      </c>
      <c r="T470" s="341" t="str">
        <f t="array" ref="T470">if(V470="","",XLOOKUP(V470,Master[Company],Master[Loading Location],"NA",0,1))</f>
        <v/>
      </c>
      <c r="U470" s="341" t="str">
        <f t="array" ref="U470">if(V470="","",XLOOKUP(V470,Master[Company],Master[Acronym],"NA",0,1))</f>
        <v/>
      </c>
      <c r="V470" s="336"/>
      <c r="W470" s="395"/>
      <c r="X470" s="395"/>
      <c r="Y470" s="336" t="str">
        <f t="shared" si="10"/>
        <v/>
      </c>
      <c r="Z470" s="341" t="str">
        <f t="shared" si="11"/>
        <v/>
      </c>
      <c r="AA470" s="336"/>
      <c r="AB470" s="341"/>
      <c r="AC470" s="341"/>
      <c r="AD470" s="394"/>
      <c r="AE470" s="396"/>
      <c r="AF470" s="396"/>
      <c r="AG470" s="396"/>
      <c r="AH470" s="396"/>
      <c r="AI470" s="396"/>
      <c r="AJ470" s="396"/>
      <c r="AK470" s="396"/>
      <c r="AL470" s="397"/>
      <c r="AM470" s="398"/>
      <c r="AN470" s="398"/>
      <c r="AO470" s="398"/>
      <c r="AP470" s="398"/>
      <c r="AQ470" s="398"/>
      <c r="AR470" s="398"/>
      <c r="AS470" s="398"/>
      <c r="AT470" s="398"/>
      <c r="AU470" s="394"/>
      <c r="AV470" s="399"/>
      <c r="AW470" s="306"/>
      <c r="AX470" s="394"/>
      <c r="AY470" s="400"/>
      <c r="AZ470" s="336"/>
      <c r="BA470" s="336"/>
      <c r="BB470" s="336"/>
      <c r="BC470" s="336"/>
      <c r="BD470" s="336"/>
      <c r="BE470" s="401"/>
      <c r="BF470" s="341"/>
      <c r="BG470" s="341"/>
      <c r="BH470" s="402"/>
      <c r="BI470" s="403"/>
      <c r="BJ470" s="404"/>
      <c r="BK470" s="405"/>
      <c r="BL470" s="405"/>
      <c r="BM470" s="405"/>
      <c r="BN470" s="406"/>
    </row>
    <row r="471" ht="18.75" customHeight="1">
      <c r="A471" s="390" t="str">
        <f t="shared" si="3"/>
        <v/>
      </c>
      <c r="B471" s="391"/>
      <c r="C471" s="337"/>
      <c r="D471" s="337"/>
      <c r="E471" s="338" t="str">
        <f t="shared" si="8"/>
        <v/>
      </c>
      <c r="F471" s="392"/>
      <c r="G471" s="393"/>
      <c r="H471" s="341" t="str">
        <f t="array" ref="H471">IF(D471="","",XLOOKUP(D471,'Master Data'!K:K,'Master Data'!N:N,"Input in Master Data",0,1))</f>
        <v/>
      </c>
      <c r="I471" s="341" t="str">
        <f t="array" ref="I471">IF(D471="","",XLOOKUP(D471,'Master Data'!K:K,'Master Data'!O:O,"Input in Master Data",0,1))</f>
        <v/>
      </c>
      <c r="J471" s="341" t="str">
        <f t="array" ref="J471">if(V471="","",XLOOKUP(V471,Master[Company],Master[Blow],"Unknown",0,1))</f>
        <v/>
      </c>
      <c r="K471" s="341" t="str">
        <f t="array" ref="K471">if(V471="","",XLOOKUP(V471,Master[Company],Master[Pigging],"Unknown",0,1))</f>
        <v/>
      </c>
      <c r="L471" s="341" t="str">
        <f t="array" ref="L471">if(V471="","",XLOOKUP(V471,Master[Company],Master[Load Method],"Unknown",0,1))</f>
        <v/>
      </c>
      <c r="M471" s="341" t="str">
        <f t="array" ref="M471">if(V471="","",XLOOKUP(V471,Master[Company],Master[Line Distance],"Unknown",0,1))</f>
        <v/>
      </c>
      <c r="N471" s="394"/>
      <c r="O471" s="341"/>
      <c r="P471" s="336"/>
      <c r="Q471" s="341" t="str">
        <f t="array" ref="Q471">if(V471="","",XLOOKUP(V471,Master[Company],Master[Terms],"NA",0,1))</f>
        <v/>
      </c>
      <c r="R471" s="341" t="str">
        <f t="shared" si="9"/>
        <v/>
      </c>
      <c r="S471" s="341" t="str">
        <f t="array" ref="S471">if(V471="","",XLOOKUP(V471,Master[Company],Master[Group],"NA",0,1))</f>
        <v/>
      </c>
      <c r="T471" s="341" t="str">
        <f t="array" ref="T471">if(V471="","",XLOOKUP(V471,Master[Company],Master[Loading Location],"NA",0,1))</f>
        <v/>
      </c>
      <c r="U471" s="341" t="str">
        <f t="array" ref="U471">if(V471="","",XLOOKUP(V471,Master[Company],Master[Acronym],"NA",0,1))</f>
        <v/>
      </c>
      <c r="V471" s="336"/>
      <c r="W471" s="395"/>
      <c r="X471" s="395"/>
      <c r="Y471" s="336" t="str">
        <f t="shared" si="10"/>
        <v/>
      </c>
      <c r="Z471" s="341" t="str">
        <f t="shared" si="11"/>
        <v/>
      </c>
      <c r="AA471" s="336"/>
      <c r="AB471" s="341"/>
      <c r="AC471" s="341"/>
      <c r="AD471" s="394"/>
      <c r="AE471" s="396"/>
      <c r="AF471" s="396"/>
      <c r="AG471" s="396"/>
      <c r="AH471" s="396"/>
      <c r="AI471" s="396"/>
      <c r="AJ471" s="396"/>
      <c r="AK471" s="396"/>
      <c r="AL471" s="397"/>
      <c r="AM471" s="398"/>
      <c r="AN471" s="398"/>
      <c r="AO471" s="398"/>
      <c r="AP471" s="398"/>
      <c r="AQ471" s="398"/>
      <c r="AR471" s="398"/>
      <c r="AS471" s="398"/>
      <c r="AT471" s="398"/>
      <c r="AU471" s="394"/>
      <c r="AV471" s="399"/>
      <c r="AW471" s="306"/>
      <c r="AX471" s="394"/>
      <c r="AY471" s="400"/>
      <c r="AZ471" s="336"/>
      <c r="BA471" s="336"/>
      <c r="BB471" s="336"/>
      <c r="BC471" s="336"/>
      <c r="BD471" s="336"/>
      <c r="BE471" s="401"/>
      <c r="BF471" s="341"/>
      <c r="BG471" s="341"/>
      <c r="BH471" s="402"/>
      <c r="BI471" s="403"/>
      <c r="BJ471" s="404"/>
      <c r="BK471" s="405"/>
      <c r="BL471" s="405"/>
      <c r="BM471" s="405"/>
      <c r="BN471" s="406"/>
    </row>
    <row r="472" ht="18.75" customHeight="1">
      <c r="A472" s="390" t="str">
        <f t="shared" si="3"/>
        <v/>
      </c>
      <c r="B472" s="391"/>
      <c r="C472" s="337"/>
      <c r="D472" s="337"/>
      <c r="E472" s="338" t="str">
        <f t="shared" si="8"/>
        <v/>
      </c>
      <c r="F472" s="392"/>
      <c r="G472" s="393"/>
      <c r="H472" s="341" t="str">
        <f t="array" ref="H472">IF(D472="","",XLOOKUP(D472,'Master Data'!K:K,'Master Data'!N:N,"Input in Master Data",0,1))</f>
        <v/>
      </c>
      <c r="I472" s="341" t="str">
        <f t="array" ref="I472">IF(D472="","",XLOOKUP(D472,'Master Data'!K:K,'Master Data'!O:O,"Input in Master Data",0,1))</f>
        <v/>
      </c>
      <c r="J472" s="341" t="str">
        <f t="array" ref="J472">if(V472="","",XLOOKUP(V472,Master[Company],Master[Blow],"Unknown",0,1))</f>
        <v/>
      </c>
      <c r="K472" s="341" t="str">
        <f t="array" ref="K472">if(V472="","",XLOOKUP(V472,Master[Company],Master[Pigging],"Unknown",0,1))</f>
        <v/>
      </c>
      <c r="L472" s="341" t="str">
        <f t="array" ref="L472">if(V472="","",XLOOKUP(V472,Master[Company],Master[Load Method],"Unknown",0,1))</f>
        <v/>
      </c>
      <c r="M472" s="341" t="str">
        <f t="array" ref="M472">if(V472="","",XLOOKUP(V472,Master[Company],Master[Line Distance],"Unknown",0,1))</f>
        <v/>
      </c>
      <c r="N472" s="394"/>
      <c r="O472" s="341"/>
      <c r="P472" s="336"/>
      <c r="Q472" s="341" t="str">
        <f t="array" ref="Q472">if(V472="","",XLOOKUP(V472,Master[Company],Master[Terms],"NA",0,1))</f>
        <v/>
      </c>
      <c r="R472" s="341" t="str">
        <f t="shared" si="9"/>
        <v/>
      </c>
      <c r="S472" s="341" t="str">
        <f t="array" ref="S472">if(V472="","",XLOOKUP(V472,Master[Company],Master[Group],"NA",0,1))</f>
        <v/>
      </c>
      <c r="T472" s="341" t="str">
        <f t="array" ref="T472">if(V472="","",XLOOKUP(V472,Master[Company],Master[Loading Location],"NA",0,1))</f>
        <v/>
      </c>
      <c r="U472" s="341" t="str">
        <f t="array" ref="U472">if(V472="","",XLOOKUP(V472,Master[Company],Master[Acronym],"NA",0,1))</f>
        <v/>
      </c>
      <c r="V472" s="336"/>
      <c r="W472" s="395"/>
      <c r="X472" s="395"/>
      <c r="Y472" s="336" t="str">
        <f t="shared" si="10"/>
        <v/>
      </c>
      <c r="Z472" s="341" t="str">
        <f t="shared" si="11"/>
        <v/>
      </c>
      <c r="AA472" s="336"/>
      <c r="AB472" s="341"/>
      <c r="AC472" s="341"/>
      <c r="AD472" s="394"/>
      <c r="AE472" s="396"/>
      <c r="AF472" s="396"/>
      <c r="AG472" s="396"/>
      <c r="AH472" s="396"/>
      <c r="AI472" s="396"/>
      <c r="AJ472" s="396"/>
      <c r="AK472" s="396"/>
      <c r="AL472" s="397"/>
      <c r="AM472" s="398"/>
      <c r="AN472" s="398"/>
      <c r="AO472" s="398"/>
      <c r="AP472" s="398"/>
      <c r="AQ472" s="398"/>
      <c r="AR472" s="398"/>
      <c r="AS472" s="398"/>
      <c r="AT472" s="398"/>
      <c r="AU472" s="394"/>
      <c r="AV472" s="399"/>
      <c r="AW472" s="306"/>
      <c r="AX472" s="394"/>
      <c r="AY472" s="400"/>
      <c r="AZ472" s="336"/>
      <c r="BA472" s="336"/>
      <c r="BB472" s="336"/>
      <c r="BC472" s="336"/>
      <c r="BD472" s="336"/>
      <c r="BE472" s="401"/>
      <c r="BF472" s="341"/>
      <c r="BG472" s="341"/>
      <c r="BH472" s="402"/>
      <c r="BI472" s="403"/>
      <c r="BJ472" s="404"/>
      <c r="BK472" s="405"/>
      <c r="BL472" s="405"/>
      <c r="BM472" s="405"/>
      <c r="BN472" s="406"/>
    </row>
    <row r="473" ht="18.75" customHeight="1">
      <c r="A473" s="390" t="str">
        <f t="shared" si="3"/>
        <v/>
      </c>
      <c r="B473" s="391"/>
      <c r="C473" s="337"/>
      <c r="D473" s="337"/>
      <c r="E473" s="338" t="str">
        <f t="shared" si="8"/>
        <v/>
      </c>
      <c r="F473" s="392"/>
      <c r="G473" s="393"/>
      <c r="H473" s="341" t="str">
        <f t="array" ref="H473">IF(D473="","",XLOOKUP(D473,'Master Data'!K:K,'Master Data'!N:N,"Input in Master Data",0,1))</f>
        <v/>
      </c>
      <c r="I473" s="341" t="str">
        <f t="array" ref="I473">IF(D473="","",XLOOKUP(D473,'Master Data'!K:K,'Master Data'!O:O,"Input in Master Data",0,1))</f>
        <v/>
      </c>
      <c r="J473" s="341" t="str">
        <f t="array" ref="J473">if(V473="","",XLOOKUP(V473,Master[Company],Master[Blow],"Unknown",0,1))</f>
        <v/>
      </c>
      <c r="K473" s="341" t="str">
        <f t="array" ref="K473">if(V473="","",XLOOKUP(V473,Master[Company],Master[Pigging],"Unknown",0,1))</f>
        <v/>
      </c>
      <c r="L473" s="341" t="str">
        <f t="array" ref="L473">if(V473="","",XLOOKUP(V473,Master[Company],Master[Load Method],"Unknown",0,1))</f>
        <v/>
      </c>
      <c r="M473" s="341" t="str">
        <f t="array" ref="M473">if(V473="","",XLOOKUP(V473,Master[Company],Master[Line Distance],"Unknown",0,1))</f>
        <v/>
      </c>
      <c r="N473" s="394"/>
      <c r="O473" s="341"/>
      <c r="P473" s="336"/>
      <c r="Q473" s="341" t="str">
        <f t="array" ref="Q473">if(V473="","",XLOOKUP(V473,Master[Company],Master[Terms],"NA",0,1))</f>
        <v/>
      </c>
      <c r="R473" s="341" t="str">
        <f t="shared" si="9"/>
        <v/>
      </c>
      <c r="S473" s="341" t="str">
        <f t="array" ref="S473">if(V473="","",XLOOKUP(V473,Master[Company],Master[Group],"NA",0,1))</f>
        <v/>
      </c>
      <c r="T473" s="341" t="str">
        <f t="array" ref="T473">if(V473="","",XLOOKUP(V473,Master[Company],Master[Loading Location],"NA",0,1))</f>
        <v/>
      </c>
      <c r="U473" s="341" t="str">
        <f t="array" ref="U473">if(V473="","",XLOOKUP(V473,Master[Company],Master[Acronym],"NA",0,1))</f>
        <v/>
      </c>
      <c r="V473" s="336"/>
      <c r="W473" s="395"/>
      <c r="X473" s="395"/>
      <c r="Y473" s="336" t="str">
        <f t="shared" si="10"/>
        <v/>
      </c>
      <c r="Z473" s="341" t="str">
        <f t="shared" si="11"/>
        <v/>
      </c>
      <c r="AA473" s="336"/>
      <c r="AB473" s="341"/>
      <c r="AC473" s="341"/>
      <c r="AD473" s="394"/>
      <c r="AE473" s="396"/>
      <c r="AF473" s="396"/>
      <c r="AG473" s="396"/>
      <c r="AH473" s="396"/>
      <c r="AI473" s="396"/>
      <c r="AJ473" s="396"/>
      <c r="AK473" s="396"/>
      <c r="AL473" s="397"/>
      <c r="AM473" s="398"/>
      <c r="AN473" s="398"/>
      <c r="AO473" s="398"/>
      <c r="AP473" s="398"/>
      <c r="AQ473" s="398"/>
      <c r="AR473" s="398"/>
      <c r="AS473" s="398"/>
      <c r="AT473" s="398"/>
      <c r="AU473" s="394"/>
      <c r="AV473" s="399"/>
      <c r="AW473" s="306"/>
      <c r="AX473" s="394"/>
      <c r="AY473" s="400"/>
      <c r="AZ473" s="336"/>
      <c r="BA473" s="336"/>
      <c r="BB473" s="336"/>
      <c r="BC473" s="336"/>
      <c r="BD473" s="336"/>
      <c r="BE473" s="401"/>
      <c r="BF473" s="341"/>
      <c r="BG473" s="341"/>
      <c r="BH473" s="402"/>
      <c r="BI473" s="403"/>
      <c r="BJ473" s="404"/>
      <c r="BK473" s="405"/>
      <c r="BL473" s="405"/>
      <c r="BM473" s="405"/>
      <c r="BN473" s="406"/>
    </row>
    <row r="474" ht="18.75" customHeight="1">
      <c r="A474" s="390" t="str">
        <f t="shared" si="3"/>
        <v/>
      </c>
      <c r="B474" s="391"/>
      <c r="C474" s="337"/>
      <c r="D474" s="337"/>
      <c r="E474" s="338" t="str">
        <f t="shared" si="8"/>
        <v/>
      </c>
      <c r="F474" s="392"/>
      <c r="G474" s="393"/>
      <c r="H474" s="341" t="str">
        <f t="array" ref="H474">IF(D474="","",XLOOKUP(D474,'Master Data'!K:K,'Master Data'!N:N,"Input in Master Data",0,1))</f>
        <v/>
      </c>
      <c r="I474" s="341" t="str">
        <f t="array" ref="I474">IF(D474="","",XLOOKUP(D474,'Master Data'!K:K,'Master Data'!O:O,"Input in Master Data",0,1))</f>
        <v/>
      </c>
      <c r="J474" s="341" t="str">
        <f t="array" ref="J474">if(V474="","",XLOOKUP(V474,Master[Company],Master[Blow],"Unknown",0,1))</f>
        <v/>
      </c>
      <c r="K474" s="341" t="str">
        <f t="array" ref="K474">if(V474="","",XLOOKUP(V474,Master[Company],Master[Pigging],"Unknown",0,1))</f>
        <v/>
      </c>
      <c r="L474" s="341" t="str">
        <f t="array" ref="L474">if(V474="","",XLOOKUP(V474,Master[Company],Master[Load Method],"Unknown",0,1))</f>
        <v/>
      </c>
      <c r="M474" s="341" t="str">
        <f t="array" ref="M474">if(V474="","",XLOOKUP(V474,Master[Company],Master[Line Distance],"Unknown",0,1))</f>
        <v/>
      </c>
      <c r="N474" s="394"/>
      <c r="O474" s="341"/>
      <c r="P474" s="336"/>
      <c r="Q474" s="341" t="str">
        <f t="array" ref="Q474">if(V474="","",XLOOKUP(V474,Master[Company],Master[Terms],"NA",0,1))</f>
        <v/>
      </c>
      <c r="R474" s="341" t="str">
        <f t="shared" si="9"/>
        <v/>
      </c>
      <c r="S474" s="341" t="str">
        <f t="array" ref="S474">if(V474="","",XLOOKUP(V474,Master[Company],Master[Group],"NA",0,1))</f>
        <v/>
      </c>
      <c r="T474" s="341" t="str">
        <f t="array" ref="T474">if(V474="","",XLOOKUP(V474,Master[Company],Master[Loading Location],"NA",0,1))</f>
        <v/>
      </c>
      <c r="U474" s="341" t="str">
        <f t="array" ref="U474">if(V474="","",XLOOKUP(V474,Master[Company],Master[Acronym],"NA",0,1))</f>
        <v/>
      </c>
      <c r="V474" s="336"/>
      <c r="W474" s="395"/>
      <c r="X474" s="395"/>
      <c r="Y474" s="336" t="str">
        <f t="shared" si="10"/>
        <v/>
      </c>
      <c r="Z474" s="341" t="str">
        <f t="shared" si="11"/>
        <v/>
      </c>
      <c r="AA474" s="336"/>
      <c r="AB474" s="341"/>
      <c r="AC474" s="341"/>
      <c r="AD474" s="394"/>
      <c r="AE474" s="396"/>
      <c r="AF474" s="396"/>
      <c r="AG474" s="396"/>
      <c r="AH474" s="396"/>
      <c r="AI474" s="396"/>
      <c r="AJ474" s="396"/>
      <c r="AK474" s="396"/>
      <c r="AL474" s="397"/>
      <c r="AM474" s="398"/>
      <c r="AN474" s="398"/>
      <c r="AO474" s="398"/>
      <c r="AP474" s="398"/>
      <c r="AQ474" s="398"/>
      <c r="AR474" s="398"/>
      <c r="AS474" s="398"/>
      <c r="AT474" s="398"/>
      <c r="AU474" s="394"/>
      <c r="AV474" s="399"/>
      <c r="AW474" s="306"/>
      <c r="AX474" s="394"/>
      <c r="AY474" s="400"/>
      <c r="AZ474" s="336"/>
      <c r="BA474" s="336"/>
      <c r="BB474" s="336"/>
      <c r="BC474" s="336"/>
      <c r="BD474" s="336"/>
      <c r="BE474" s="401"/>
      <c r="BF474" s="341"/>
      <c r="BG474" s="341"/>
      <c r="BH474" s="402"/>
      <c r="BI474" s="403"/>
      <c r="BJ474" s="404"/>
      <c r="BK474" s="405"/>
      <c r="BL474" s="405"/>
      <c r="BM474" s="405"/>
      <c r="BN474" s="406"/>
    </row>
    <row r="475" ht="18.75" customHeight="1">
      <c r="A475" s="390" t="str">
        <f t="shared" si="3"/>
        <v/>
      </c>
      <c r="B475" s="391"/>
      <c r="C475" s="337"/>
      <c r="D475" s="337"/>
      <c r="E475" s="338" t="str">
        <f t="shared" si="8"/>
        <v/>
      </c>
      <c r="F475" s="392"/>
      <c r="G475" s="393"/>
      <c r="H475" s="341" t="str">
        <f t="array" ref="H475">IF(D475="","",XLOOKUP(D475,'Master Data'!K:K,'Master Data'!N:N,"Input in Master Data",0,1))</f>
        <v/>
      </c>
      <c r="I475" s="341" t="str">
        <f t="array" ref="I475">IF(D475="","",XLOOKUP(D475,'Master Data'!K:K,'Master Data'!O:O,"Input in Master Data",0,1))</f>
        <v/>
      </c>
      <c r="J475" s="341" t="str">
        <f t="array" ref="J475">if(V475="","",XLOOKUP(V475,Master[Company],Master[Blow],"Unknown",0,1))</f>
        <v/>
      </c>
      <c r="K475" s="341" t="str">
        <f t="array" ref="K475">if(V475="","",XLOOKUP(V475,Master[Company],Master[Pigging],"Unknown",0,1))</f>
        <v/>
      </c>
      <c r="L475" s="341" t="str">
        <f t="array" ref="L475">if(V475="","",XLOOKUP(V475,Master[Company],Master[Load Method],"Unknown",0,1))</f>
        <v/>
      </c>
      <c r="M475" s="341" t="str">
        <f t="array" ref="M475">if(V475="","",XLOOKUP(V475,Master[Company],Master[Line Distance],"Unknown",0,1))</f>
        <v/>
      </c>
      <c r="N475" s="394"/>
      <c r="O475" s="341"/>
      <c r="P475" s="336"/>
      <c r="Q475" s="341" t="str">
        <f t="array" ref="Q475">if(V475="","",XLOOKUP(V475,Master[Company],Master[Terms],"NA",0,1))</f>
        <v/>
      </c>
      <c r="R475" s="341" t="str">
        <f t="shared" si="9"/>
        <v/>
      </c>
      <c r="S475" s="341" t="str">
        <f t="array" ref="S475">if(V475="","",XLOOKUP(V475,Master[Company],Master[Group],"NA",0,1))</f>
        <v/>
      </c>
      <c r="T475" s="341" t="str">
        <f t="array" ref="T475">if(V475="","",XLOOKUP(V475,Master[Company],Master[Loading Location],"NA",0,1))</f>
        <v/>
      </c>
      <c r="U475" s="341" t="str">
        <f t="array" ref="U475">if(V475="","",XLOOKUP(V475,Master[Company],Master[Acronym],"NA",0,1))</f>
        <v/>
      </c>
      <c r="V475" s="336"/>
      <c r="W475" s="395"/>
      <c r="X475" s="395"/>
      <c r="Y475" s="336" t="str">
        <f t="shared" si="10"/>
        <v/>
      </c>
      <c r="Z475" s="341" t="str">
        <f t="shared" si="11"/>
        <v/>
      </c>
      <c r="AA475" s="336"/>
      <c r="AB475" s="341"/>
      <c r="AC475" s="341"/>
      <c r="AD475" s="394"/>
      <c r="AE475" s="396"/>
      <c r="AF475" s="396"/>
      <c r="AG475" s="396"/>
      <c r="AH475" s="396"/>
      <c r="AI475" s="396"/>
      <c r="AJ475" s="396"/>
      <c r="AK475" s="396"/>
      <c r="AL475" s="397"/>
      <c r="AM475" s="398"/>
      <c r="AN475" s="398"/>
      <c r="AO475" s="398"/>
      <c r="AP475" s="398"/>
      <c r="AQ475" s="398"/>
      <c r="AR475" s="398"/>
      <c r="AS475" s="398"/>
      <c r="AT475" s="398"/>
      <c r="AU475" s="394"/>
      <c r="AV475" s="399"/>
      <c r="AW475" s="306"/>
      <c r="AX475" s="394"/>
      <c r="AY475" s="400"/>
      <c r="AZ475" s="336"/>
      <c r="BA475" s="336"/>
      <c r="BB475" s="336"/>
      <c r="BC475" s="336"/>
      <c r="BD475" s="336"/>
      <c r="BE475" s="401"/>
      <c r="BF475" s="341"/>
      <c r="BG475" s="341"/>
      <c r="BH475" s="402"/>
      <c r="BI475" s="403"/>
      <c r="BJ475" s="404"/>
      <c r="BK475" s="405"/>
      <c r="BL475" s="405"/>
      <c r="BM475" s="405"/>
      <c r="BN475" s="406"/>
    </row>
    <row r="476" ht="18.75" customHeight="1">
      <c r="A476" s="390" t="str">
        <f t="shared" si="3"/>
        <v/>
      </c>
      <c r="B476" s="391"/>
      <c r="C476" s="337"/>
      <c r="D476" s="337"/>
      <c r="E476" s="338" t="str">
        <f t="shared" si="8"/>
        <v/>
      </c>
      <c r="F476" s="392"/>
      <c r="G476" s="393"/>
      <c r="H476" s="341" t="str">
        <f t="array" ref="H476">IF(D476="","",XLOOKUP(D476,'Master Data'!K:K,'Master Data'!N:N,"Input in Master Data",0,1))</f>
        <v/>
      </c>
      <c r="I476" s="341" t="str">
        <f t="array" ref="I476">IF(D476="","",XLOOKUP(D476,'Master Data'!K:K,'Master Data'!O:O,"Input in Master Data",0,1))</f>
        <v/>
      </c>
      <c r="J476" s="341" t="str">
        <f t="array" ref="J476">if(V476="","",XLOOKUP(V476,Master[Company],Master[Blow],"Unknown",0,1))</f>
        <v/>
      </c>
      <c r="K476" s="341" t="str">
        <f t="array" ref="K476">if(V476="","",XLOOKUP(V476,Master[Company],Master[Pigging],"Unknown",0,1))</f>
        <v/>
      </c>
      <c r="L476" s="341" t="str">
        <f t="array" ref="L476">if(V476="","",XLOOKUP(V476,Master[Company],Master[Load Method],"Unknown",0,1))</f>
        <v/>
      </c>
      <c r="M476" s="341" t="str">
        <f t="array" ref="M476">if(V476="","",XLOOKUP(V476,Master[Company],Master[Line Distance],"Unknown",0,1))</f>
        <v/>
      </c>
      <c r="N476" s="394"/>
      <c r="O476" s="341"/>
      <c r="P476" s="336"/>
      <c r="Q476" s="341" t="str">
        <f t="array" ref="Q476">if(V476="","",XLOOKUP(V476,Master[Company],Master[Terms],"NA",0,1))</f>
        <v/>
      </c>
      <c r="R476" s="341" t="str">
        <f t="shared" si="9"/>
        <v/>
      </c>
      <c r="S476" s="341" t="str">
        <f t="array" ref="S476">if(V476="","",XLOOKUP(V476,Master[Company],Master[Group],"NA",0,1))</f>
        <v/>
      </c>
      <c r="T476" s="341" t="str">
        <f t="array" ref="T476">if(V476="","",XLOOKUP(V476,Master[Company],Master[Loading Location],"NA",0,1))</f>
        <v/>
      </c>
      <c r="U476" s="341" t="str">
        <f t="array" ref="U476">if(V476="","",XLOOKUP(V476,Master[Company],Master[Acronym],"NA",0,1))</f>
        <v/>
      </c>
      <c r="V476" s="336"/>
      <c r="W476" s="395"/>
      <c r="X476" s="395"/>
      <c r="Y476" s="336" t="str">
        <f t="shared" si="10"/>
        <v/>
      </c>
      <c r="Z476" s="341" t="str">
        <f t="shared" si="11"/>
        <v/>
      </c>
      <c r="AA476" s="336"/>
      <c r="AB476" s="341"/>
      <c r="AC476" s="341"/>
      <c r="AD476" s="394"/>
      <c r="AE476" s="396"/>
      <c r="AF476" s="396"/>
      <c r="AG476" s="396"/>
      <c r="AH476" s="396"/>
      <c r="AI476" s="396"/>
      <c r="AJ476" s="396"/>
      <c r="AK476" s="396"/>
      <c r="AL476" s="397"/>
      <c r="AM476" s="398"/>
      <c r="AN476" s="398"/>
      <c r="AO476" s="398"/>
      <c r="AP476" s="398"/>
      <c r="AQ476" s="398"/>
      <c r="AR476" s="398"/>
      <c r="AS476" s="398"/>
      <c r="AT476" s="398"/>
      <c r="AU476" s="394"/>
      <c r="AV476" s="399"/>
      <c r="AW476" s="306"/>
      <c r="AX476" s="394"/>
      <c r="AY476" s="400"/>
      <c r="AZ476" s="336"/>
      <c r="BA476" s="336"/>
      <c r="BB476" s="336"/>
      <c r="BC476" s="336"/>
      <c r="BD476" s="336"/>
      <c r="BE476" s="401"/>
      <c r="BF476" s="341"/>
      <c r="BG476" s="341"/>
      <c r="BH476" s="402"/>
      <c r="BI476" s="403"/>
      <c r="BJ476" s="404"/>
      <c r="BK476" s="405"/>
      <c r="BL476" s="405"/>
      <c r="BM476" s="405"/>
      <c r="BN476" s="406"/>
    </row>
    <row r="477" ht="18.75" customHeight="1">
      <c r="A477" s="390" t="str">
        <f t="shared" si="3"/>
        <v/>
      </c>
      <c r="B477" s="391"/>
      <c r="C477" s="337"/>
      <c r="D477" s="337"/>
      <c r="E477" s="338" t="str">
        <f t="shared" si="8"/>
        <v/>
      </c>
      <c r="F477" s="392"/>
      <c r="G477" s="393"/>
      <c r="H477" s="341" t="str">
        <f t="array" ref="H477">IF(D477="","",XLOOKUP(D477,'Master Data'!K:K,'Master Data'!N:N,"Input in Master Data",0,1))</f>
        <v/>
      </c>
      <c r="I477" s="341" t="str">
        <f t="array" ref="I477">IF(D477="","",XLOOKUP(D477,'Master Data'!K:K,'Master Data'!O:O,"Input in Master Data",0,1))</f>
        <v/>
      </c>
      <c r="J477" s="341" t="str">
        <f t="array" ref="J477">if(V477="","",XLOOKUP(V477,Master[Company],Master[Blow],"Unknown",0,1))</f>
        <v/>
      </c>
      <c r="K477" s="341" t="str">
        <f t="array" ref="K477">if(V477="","",XLOOKUP(V477,Master[Company],Master[Pigging],"Unknown",0,1))</f>
        <v/>
      </c>
      <c r="L477" s="341" t="str">
        <f t="array" ref="L477">if(V477="","",XLOOKUP(V477,Master[Company],Master[Load Method],"Unknown",0,1))</f>
        <v/>
      </c>
      <c r="M477" s="341" t="str">
        <f t="array" ref="M477">if(V477="","",XLOOKUP(V477,Master[Company],Master[Line Distance],"Unknown",0,1))</f>
        <v/>
      </c>
      <c r="N477" s="394"/>
      <c r="O477" s="341"/>
      <c r="P477" s="336"/>
      <c r="Q477" s="341" t="str">
        <f t="array" ref="Q477">if(V477="","",XLOOKUP(V477,Master[Company],Master[Terms],"NA",0,1))</f>
        <v/>
      </c>
      <c r="R477" s="341" t="str">
        <f t="shared" si="9"/>
        <v/>
      </c>
      <c r="S477" s="341" t="str">
        <f t="array" ref="S477">if(V477="","",XLOOKUP(V477,Master[Company],Master[Group],"NA",0,1))</f>
        <v/>
      </c>
      <c r="T477" s="341" t="str">
        <f t="array" ref="T477">if(V477="","",XLOOKUP(V477,Master[Company],Master[Loading Location],"NA",0,1))</f>
        <v/>
      </c>
      <c r="U477" s="341" t="str">
        <f t="array" ref="U477">if(V477="","",XLOOKUP(V477,Master[Company],Master[Acronym],"NA",0,1))</f>
        <v/>
      </c>
      <c r="V477" s="336"/>
      <c r="W477" s="395"/>
      <c r="X477" s="395"/>
      <c r="Y477" s="336" t="str">
        <f t="shared" si="10"/>
        <v/>
      </c>
      <c r="Z477" s="341" t="str">
        <f t="shared" si="11"/>
        <v/>
      </c>
      <c r="AA477" s="336"/>
      <c r="AB477" s="341"/>
      <c r="AC477" s="341"/>
      <c r="AD477" s="394"/>
      <c r="AE477" s="396"/>
      <c r="AF477" s="396"/>
      <c r="AG477" s="396"/>
      <c r="AH477" s="396"/>
      <c r="AI477" s="396"/>
      <c r="AJ477" s="396"/>
      <c r="AK477" s="396"/>
      <c r="AL477" s="397"/>
      <c r="AM477" s="398"/>
      <c r="AN477" s="398"/>
      <c r="AO477" s="398"/>
      <c r="AP477" s="398"/>
      <c r="AQ477" s="398"/>
      <c r="AR477" s="398"/>
      <c r="AS477" s="398"/>
      <c r="AT477" s="398"/>
      <c r="AU477" s="394"/>
      <c r="AV477" s="399"/>
      <c r="AW477" s="306"/>
      <c r="AX477" s="394"/>
      <c r="AY477" s="400"/>
      <c r="AZ477" s="336"/>
      <c r="BA477" s="336"/>
      <c r="BB477" s="336"/>
      <c r="BC477" s="336"/>
      <c r="BD477" s="336"/>
      <c r="BE477" s="401"/>
      <c r="BF477" s="341"/>
      <c r="BG477" s="341"/>
      <c r="BH477" s="402"/>
      <c r="BI477" s="403"/>
      <c r="BJ477" s="404"/>
      <c r="BK477" s="405"/>
      <c r="BL477" s="405"/>
      <c r="BM477" s="405"/>
      <c r="BN477" s="406"/>
    </row>
    <row r="478" ht="18.75" customHeight="1">
      <c r="A478" s="390" t="str">
        <f t="shared" si="3"/>
        <v/>
      </c>
      <c r="B478" s="391"/>
      <c r="C478" s="337"/>
      <c r="D478" s="337"/>
      <c r="E478" s="338" t="str">
        <f t="shared" si="8"/>
        <v/>
      </c>
      <c r="F478" s="392"/>
      <c r="G478" s="393"/>
      <c r="H478" s="341" t="str">
        <f t="array" ref="H478">IF(D478="","",XLOOKUP(D478,'Master Data'!K:K,'Master Data'!N:N,"Input in Master Data",0,1))</f>
        <v/>
      </c>
      <c r="I478" s="341" t="str">
        <f t="array" ref="I478">IF(D478="","",XLOOKUP(D478,'Master Data'!K:K,'Master Data'!O:O,"Input in Master Data",0,1))</f>
        <v/>
      </c>
      <c r="J478" s="341" t="str">
        <f t="array" ref="J478">if(V478="","",XLOOKUP(V478,Master[Company],Master[Blow],"Unknown",0,1))</f>
        <v/>
      </c>
      <c r="K478" s="341" t="str">
        <f t="array" ref="K478">if(V478="","",XLOOKUP(V478,Master[Company],Master[Pigging],"Unknown",0,1))</f>
        <v/>
      </c>
      <c r="L478" s="341" t="str">
        <f t="array" ref="L478">if(V478="","",XLOOKUP(V478,Master[Company],Master[Load Method],"Unknown",0,1))</f>
        <v/>
      </c>
      <c r="M478" s="341" t="str">
        <f t="array" ref="M478">if(V478="","",XLOOKUP(V478,Master[Company],Master[Line Distance],"Unknown",0,1))</f>
        <v/>
      </c>
      <c r="N478" s="394"/>
      <c r="O478" s="341"/>
      <c r="P478" s="336"/>
      <c r="Q478" s="341" t="str">
        <f t="array" ref="Q478">if(V478="","",XLOOKUP(V478,Master[Company],Master[Terms],"NA",0,1))</f>
        <v/>
      </c>
      <c r="R478" s="341" t="str">
        <f t="shared" si="9"/>
        <v/>
      </c>
      <c r="S478" s="341" t="str">
        <f t="array" ref="S478">if(V478="","",XLOOKUP(V478,Master[Company],Master[Group],"NA",0,1))</f>
        <v/>
      </c>
      <c r="T478" s="341" t="str">
        <f t="array" ref="T478">if(V478="","",XLOOKUP(V478,Master[Company],Master[Loading Location],"NA",0,1))</f>
        <v/>
      </c>
      <c r="U478" s="341" t="str">
        <f t="array" ref="U478">if(V478="","",XLOOKUP(V478,Master[Company],Master[Acronym],"NA",0,1))</f>
        <v/>
      </c>
      <c r="V478" s="336"/>
      <c r="W478" s="395"/>
      <c r="X478" s="395"/>
      <c r="Y478" s="336" t="str">
        <f t="shared" si="10"/>
        <v/>
      </c>
      <c r="Z478" s="341" t="str">
        <f t="shared" si="11"/>
        <v/>
      </c>
      <c r="AA478" s="336"/>
      <c r="AB478" s="341"/>
      <c r="AC478" s="341"/>
      <c r="AD478" s="394"/>
      <c r="AE478" s="396"/>
      <c r="AF478" s="396"/>
      <c r="AG478" s="396"/>
      <c r="AH478" s="396"/>
      <c r="AI478" s="396"/>
      <c r="AJ478" s="396"/>
      <c r="AK478" s="396"/>
      <c r="AL478" s="397"/>
      <c r="AM478" s="398"/>
      <c r="AN478" s="398"/>
      <c r="AO478" s="398"/>
      <c r="AP478" s="398"/>
      <c r="AQ478" s="398"/>
      <c r="AR478" s="398"/>
      <c r="AS478" s="398"/>
      <c r="AT478" s="398"/>
      <c r="AU478" s="394"/>
      <c r="AV478" s="399"/>
      <c r="AW478" s="306"/>
      <c r="AX478" s="394"/>
      <c r="AY478" s="400"/>
      <c r="AZ478" s="336"/>
      <c r="BA478" s="336"/>
      <c r="BB478" s="336"/>
      <c r="BC478" s="336"/>
      <c r="BD478" s="336"/>
      <c r="BE478" s="401"/>
      <c r="BF478" s="341"/>
      <c r="BG478" s="341"/>
      <c r="BH478" s="402"/>
      <c r="BI478" s="403"/>
      <c r="BJ478" s="404"/>
      <c r="BK478" s="405"/>
      <c r="BL478" s="405"/>
      <c r="BM478" s="405"/>
      <c r="BN478" s="406"/>
    </row>
    <row r="479" ht="18.75" customHeight="1">
      <c r="A479" s="390" t="str">
        <f t="shared" si="3"/>
        <v/>
      </c>
      <c r="B479" s="391"/>
      <c r="C479" s="337"/>
      <c r="D479" s="337"/>
      <c r="E479" s="338" t="str">
        <f t="shared" si="8"/>
        <v/>
      </c>
      <c r="F479" s="392"/>
      <c r="G479" s="393"/>
      <c r="H479" s="341" t="str">
        <f t="array" ref="H479">IF(D479="","",XLOOKUP(D479,'Master Data'!K:K,'Master Data'!N:N,"Input in Master Data",0,1))</f>
        <v/>
      </c>
      <c r="I479" s="341" t="str">
        <f t="array" ref="I479">IF(D479="","",XLOOKUP(D479,'Master Data'!K:K,'Master Data'!O:O,"Input in Master Data",0,1))</f>
        <v/>
      </c>
      <c r="J479" s="341" t="str">
        <f t="array" ref="J479">if(V479="","",XLOOKUP(V479,Master[Company],Master[Blow],"Unknown",0,1))</f>
        <v/>
      </c>
      <c r="K479" s="341" t="str">
        <f t="array" ref="K479">if(V479="","",XLOOKUP(V479,Master[Company],Master[Pigging],"Unknown",0,1))</f>
        <v/>
      </c>
      <c r="L479" s="341" t="str">
        <f t="array" ref="L479">if(V479="","",XLOOKUP(V479,Master[Company],Master[Load Method],"Unknown",0,1))</f>
        <v/>
      </c>
      <c r="M479" s="341" t="str">
        <f t="array" ref="M479">if(V479="","",XLOOKUP(V479,Master[Company],Master[Line Distance],"Unknown",0,1))</f>
        <v/>
      </c>
      <c r="N479" s="394"/>
      <c r="O479" s="341"/>
      <c r="P479" s="336"/>
      <c r="Q479" s="341" t="str">
        <f t="array" ref="Q479">if(V479="","",XLOOKUP(V479,Master[Company],Master[Terms],"NA",0,1))</f>
        <v/>
      </c>
      <c r="R479" s="341" t="str">
        <f t="shared" si="9"/>
        <v/>
      </c>
      <c r="S479" s="341" t="str">
        <f t="array" ref="S479">if(V479="","",XLOOKUP(V479,Master[Company],Master[Group],"NA",0,1))</f>
        <v/>
      </c>
      <c r="T479" s="341" t="str">
        <f t="array" ref="T479">if(V479="","",XLOOKUP(V479,Master[Company],Master[Loading Location],"NA",0,1))</f>
        <v/>
      </c>
      <c r="U479" s="341" t="str">
        <f t="array" ref="U479">if(V479="","",XLOOKUP(V479,Master[Company],Master[Acronym],"NA",0,1))</f>
        <v/>
      </c>
      <c r="V479" s="336"/>
      <c r="W479" s="395"/>
      <c r="X479" s="395"/>
      <c r="Y479" s="336" t="str">
        <f t="shared" si="10"/>
        <v/>
      </c>
      <c r="Z479" s="341" t="str">
        <f t="shared" si="11"/>
        <v/>
      </c>
      <c r="AA479" s="336"/>
      <c r="AB479" s="341"/>
      <c r="AC479" s="341"/>
      <c r="AD479" s="394"/>
      <c r="AE479" s="396"/>
      <c r="AF479" s="396"/>
      <c r="AG479" s="396"/>
      <c r="AH479" s="396"/>
      <c r="AI479" s="396"/>
      <c r="AJ479" s="396"/>
      <c r="AK479" s="396"/>
      <c r="AL479" s="397"/>
      <c r="AM479" s="398"/>
      <c r="AN479" s="398"/>
      <c r="AO479" s="398"/>
      <c r="AP479" s="398"/>
      <c r="AQ479" s="398"/>
      <c r="AR479" s="398"/>
      <c r="AS479" s="398"/>
      <c r="AT479" s="398"/>
      <c r="AU479" s="394"/>
      <c r="AV479" s="399"/>
      <c r="AW479" s="306"/>
      <c r="AX479" s="394"/>
      <c r="AY479" s="400"/>
      <c r="AZ479" s="336"/>
      <c r="BA479" s="336"/>
      <c r="BB479" s="336"/>
      <c r="BC479" s="336"/>
      <c r="BD479" s="336"/>
      <c r="BE479" s="401"/>
      <c r="BF479" s="341"/>
      <c r="BG479" s="341"/>
      <c r="BH479" s="402"/>
      <c r="BI479" s="403"/>
      <c r="BJ479" s="404"/>
      <c r="BK479" s="405"/>
      <c r="BL479" s="405"/>
      <c r="BM479" s="405"/>
      <c r="BN479" s="406"/>
    </row>
    <row r="480" ht="18.75" customHeight="1">
      <c r="A480" s="390" t="str">
        <f t="shared" si="3"/>
        <v/>
      </c>
      <c r="B480" s="391"/>
      <c r="C480" s="337"/>
      <c r="D480" s="337"/>
      <c r="E480" s="338" t="str">
        <f t="shared" si="8"/>
        <v/>
      </c>
      <c r="F480" s="392"/>
      <c r="G480" s="393"/>
      <c r="H480" s="341" t="str">
        <f t="array" ref="H480">IF(D480="","",XLOOKUP(D480,'Master Data'!K:K,'Master Data'!N:N,"Input in Master Data",0,1))</f>
        <v/>
      </c>
      <c r="I480" s="341" t="str">
        <f t="array" ref="I480">IF(D480="","",XLOOKUP(D480,'Master Data'!K:K,'Master Data'!O:O,"Input in Master Data",0,1))</f>
        <v/>
      </c>
      <c r="J480" s="341" t="str">
        <f t="array" ref="J480">if(V480="","",XLOOKUP(V480,Master[Company],Master[Blow],"Unknown",0,1))</f>
        <v/>
      </c>
      <c r="K480" s="341" t="str">
        <f t="array" ref="K480">if(V480="","",XLOOKUP(V480,Master[Company],Master[Pigging],"Unknown",0,1))</f>
        <v/>
      </c>
      <c r="L480" s="341" t="str">
        <f t="array" ref="L480">if(V480="","",XLOOKUP(V480,Master[Company],Master[Load Method],"Unknown",0,1))</f>
        <v/>
      </c>
      <c r="M480" s="341" t="str">
        <f t="array" ref="M480">if(V480="","",XLOOKUP(V480,Master[Company],Master[Line Distance],"Unknown",0,1))</f>
        <v/>
      </c>
      <c r="N480" s="394"/>
      <c r="O480" s="341"/>
      <c r="P480" s="336"/>
      <c r="Q480" s="341" t="str">
        <f t="array" ref="Q480">if(V480="","",XLOOKUP(V480,Master[Company],Master[Terms],"NA",0,1))</f>
        <v/>
      </c>
      <c r="R480" s="341" t="str">
        <f t="shared" si="9"/>
        <v/>
      </c>
      <c r="S480" s="341" t="str">
        <f t="array" ref="S480">if(V480="","",XLOOKUP(V480,Master[Company],Master[Group],"NA",0,1))</f>
        <v/>
      </c>
      <c r="T480" s="341" t="str">
        <f t="array" ref="T480">if(V480="","",XLOOKUP(V480,Master[Company],Master[Loading Location],"NA",0,1))</f>
        <v/>
      </c>
      <c r="U480" s="341" t="str">
        <f t="array" ref="U480">if(V480="","",XLOOKUP(V480,Master[Company],Master[Acronym],"NA",0,1))</f>
        <v/>
      </c>
      <c r="V480" s="336"/>
      <c r="W480" s="395"/>
      <c r="X480" s="395"/>
      <c r="Y480" s="336" t="str">
        <f t="shared" si="10"/>
        <v/>
      </c>
      <c r="Z480" s="341" t="str">
        <f t="shared" si="11"/>
        <v/>
      </c>
      <c r="AA480" s="336"/>
      <c r="AB480" s="341"/>
      <c r="AC480" s="341"/>
      <c r="AD480" s="394"/>
      <c r="AE480" s="396"/>
      <c r="AF480" s="396"/>
      <c r="AG480" s="396"/>
      <c r="AH480" s="396"/>
      <c r="AI480" s="396"/>
      <c r="AJ480" s="396"/>
      <c r="AK480" s="396"/>
      <c r="AL480" s="397"/>
      <c r="AM480" s="398"/>
      <c r="AN480" s="398"/>
      <c r="AO480" s="398"/>
      <c r="AP480" s="398"/>
      <c r="AQ480" s="398"/>
      <c r="AR480" s="398"/>
      <c r="AS480" s="398"/>
      <c r="AT480" s="398"/>
      <c r="AU480" s="394"/>
      <c r="AV480" s="399"/>
      <c r="AW480" s="306"/>
      <c r="AX480" s="394"/>
      <c r="AY480" s="400"/>
      <c r="AZ480" s="336"/>
      <c r="BA480" s="336"/>
      <c r="BB480" s="336"/>
      <c r="BC480" s="336"/>
      <c r="BD480" s="336"/>
      <c r="BE480" s="401"/>
      <c r="BF480" s="341"/>
      <c r="BG480" s="341"/>
      <c r="BH480" s="402"/>
      <c r="BI480" s="403"/>
      <c r="BJ480" s="404"/>
      <c r="BK480" s="405"/>
      <c r="BL480" s="405"/>
      <c r="BM480" s="405"/>
      <c r="BN480" s="406"/>
    </row>
    <row r="481" ht="18.75" customHeight="1">
      <c r="A481" s="390" t="str">
        <f t="shared" si="3"/>
        <v/>
      </c>
      <c r="B481" s="391"/>
      <c r="C481" s="337"/>
      <c r="D481" s="337"/>
      <c r="E481" s="338" t="str">
        <f t="shared" si="8"/>
        <v/>
      </c>
      <c r="F481" s="392"/>
      <c r="G481" s="393"/>
      <c r="H481" s="341" t="str">
        <f t="array" ref="H481">IF(D481="","",XLOOKUP(D481,'Master Data'!K:K,'Master Data'!N:N,"Input in Master Data",0,1))</f>
        <v/>
      </c>
      <c r="I481" s="341" t="str">
        <f t="array" ref="I481">IF(D481="","",XLOOKUP(D481,'Master Data'!K:K,'Master Data'!O:O,"Input in Master Data",0,1))</f>
        <v/>
      </c>
      <c r="J481" s="341" t="str">
        <f t="array" ref="J481">if(V481="","",XLOOKUP(V481,Master[Company],Master[Blow],"Unknown",0,1))</f>
        <v/>
      </c>
      <c r="K481" s="341" t="str">
        <f t="array" ref="K481">if(V481="","",XLOOKUP(V481,Master[Company],Master[Pigging],"Unknown",0,1))</f>
        <v/>
      </c>
      <c r="L481" s="341" t="str">
        <f t="array" ref="L481">if(V481="","",XLOOKUP(V481,Master[Company],Master[Load Method],"Unknown",0,1))</f>
        <v/>
      </c>
      <c r="M481" s="341" t="str">
        <f t="array" ref="M481">if(V481="","",XLOOKUP(V481,Master[Company],Master[Line Distance],"Unknown",0,1))</f>
        <v/>
      </c>
      <c r="N481" s="394"/>
      <c r="O481" s="341"/>
      <c r="P481" s="336"/>
      <c r="Q481" s="341" t="str">
        <f t="array" ref="Q481">if(V481="","",XLOOKUP(V481,Master[Company],Master[Terms],"NA",0,1))</f>
        <v/>
      </c>
      <c r="R481" s="341" t="str">
        <f t="shared" si="9"/>
        <v/>
      </c>
      <c r="S481" s="341" t="str">
        <f t="array" ref="S481">if(V481="","",XLOOKUP(V481,Master[Company],Master[Group],"NA",0,1))</f>
        <v/>
      </c>
      <c r="T481" s="341" t="str">
        <f t="array" ref="T481">if(V481="","",XLOOKUP(V481,Master[Company],Master[Loading Location],"NA",0,1))</f>
        <v/>
      </c>
      <c r="U481" s="341" t="str">
        <f t="array" ref="U481">if(V481="","",XLOOKUP(V481,Master[Company],Master[Acronym],"NA",0,1))</f>
        <v/>
      </c>
      <c r="V481" s="336"/>
      <c r="W481" s="395"/>
      <c r="X481" s="395"/>
      <c r="Y481" s="336" t="str">
        <f t="shared" si="10"/>
        <v/>
      </c>
      <c r="Z481" s="341" t="str">
        <f t="shared" si="11"/>
        <v/>
      </c>
      <c r="AA481" s="336"/>
      <c r="AB481" s="341"/>
      <c r="AC481" s="341"/>
      <c r="AD481" s="394"/>
      <c r="AE481" s="396"/>
      <c r="AF481" s="396"/>
      <c r="AG481" s="396"/>
      <c r="AH481" s="396"/>
      <c r="AI481" s="396"/>
      <c r="AJ481" s="396"/>
      <c r="AK481" s="396"/>
      <c r="AL481" s="397"/>
      <c r="AM481" s="398"/>
      <c r="AN481" s="398"/>
      <c r="AO481" s="398"/>
      <c r="AP481" s="398"/>
      <c r="AQ481" s="398"/>
      <c r="AR481" s="398"/>
      <c r="AS481" s="398"/>
      <c r="AT481" s="398"/>
      <c r="AU481" s="394"/>
      <c r="AV481" s="399"/>
      <c r="AW481" s="306"/>
      <c r="AX481" s="394"/>
      <c r="AY481" s="400"/>
      <c r="AZ481" s="336"/>
      <c r="BA481" s="336"/>
      <c r="BB481" s="336"/>
      <c r="BC481" s="336"/>
      <c r="BD481" s="336"/>
      <c r="BE481" s="401"/>
      <c r="BF481" s="341"/>
      <c r="BG481" s="341"/>
      <c r="BH481" s="402"/>
      <c r="BI481" s="403"/>
      <c r="BJ481" s="404"/>
      <c r="BK481" s="405"/>
      <c r="BL481" s="405"/>
      <c r="BM481" s="405"/>
      <c r="BN481" s="406"/>
    </row>
    <row r="482" ht="18.75" customHeight="1">
      <c r="A482" s="390" t="str">
        <f t="shared" si="3"/>
        <v/>
      </c>
      <c r="B482" s="391"/>
      <c r="C482" s="337"/>
      <c r="D482" s="337"/>
      <c r="E482" s="338" t="str">
        <f t="shared" si="8"/>
        <v/>
      </c>
      <c r="F482" s="392"/>
      <c r="G482" s="393"/>
      <c r="H482" s="341" t="str">
        <f t="array" ref="H482">IF(D482="","",XLOOKUP(D482,'Master Data'!K:K,'Master Data'!N:N,"Input in Master Data",0,1))</f>
        <v/>
      </c>
      <c r="I482" s="341" t="str">
        <f t="array" ref="I482">IF(D482="","",XLOOKUP(D482,'Master Data'!K:K,'Master Data'!O:O,"Input in Master Data",0,1))</f>
        <v/>
      </c>
      <c r="J482" s="341" t="str">
        <f t="array" ref="J482">if(V482="","",XLOOKUP(V482,Master[Company],Master[Blow],"Unknown",0,1))</f>
        <v/>
      </c>
      <c r="K482" s="341" t="str">
        <f t="array" ref="K482">if(V482="","",XLOOKUP(V482,Master[Company],Master[Pigging],"Unknown",0,1))</f>
        <v/>
      </c>
      <c r="L482" s="341" t="str">
        <f t="array" ref="L482">if(V482="","",XLOOKUP(V482,Master[Company],Master[Load Method],"Unknown",0,1))</f>
        <v/>
      </c>
      <c r="M482" s="341" t="str">
        <f t="array" ref="M482">if(V482="","",XLOOKUP(V482,Master[Company],Master[Line Distance],"Unknown",0,1))</f>
        <v/>
      </c>
      <c r="N482" s="394"/>
      <c r="O482" s="341"/>
      <c r="P482" s="336"/>
      <c r="Q482" s="341" t="str">
        <f t="array" ref="Q482">if(V482="","",XLOOKUP(V482,Master[Company],Master[Terms],"NA",0,1))</f>
        <v/>
      </c>
      <c r="R482" s="341" t="str">
        <f t="shared" si="9"/>
        <v/>
      </c>
      <c r="S482" s="341" t="str">
        <f t="array" ref="S482">if(V482="","",XLOOKUP(V482,Master[Company],Master[Group],"NA",0,1))</f>
        <v/>
      </c>
      <c r="T482" s="341" t="str">
        <f t="array" ref="T482">if(V482="","",XLOOKUP(V482,Master[Company],Master[Loading Location],"NA",0,1))</f>
        <v/>
      </c>
      <c r="U482" s="341" t="str">
        <f t="array" ref="U482">if(V482="","",XLOOKUP(V482,Master[Company],Master[Acronym],"NA",0,1))</f>
        <v/>
      </c>
      <c r="V482" s="336"/>
      <c r="W482" s="395"/>
      <c r="X482" s="395"/>
      <c r="Y482" s="336" t="str">
        <f t="shared" si="10"/>
        <v/>
      </c>
      <c r="Z482" s="341" t="str">
        <f t="shared" si="11"/>
        <v/>
      </c>
      <c r="AA482" s="336"/>
      <c r="AB482" s="341"/>
      <c r="AC482" s="341"/>
      <c r="AD482" s="394"/>
      <c r="AE482" s="396"/>
      <c r="AF482" s="396"/>
      <c r="AG482" s="396"/>
      <c r="AH482" s="396"/>
      <c r="AI482" s="396"/>
      <c r="AJ482" s="396"/>
      <c r="AK482" s="396"/>
      <c r="AL482" s="397"/>
      <c r="AM482" s="398"/>
      <c r="AN482" s="398"/>
      <c r="AO482" s="398"/>
      <c r="AP482" s="398"/>
      <c r="AQ482" s="398"/>
      <c r="AR482" s="398"/>
      <c r="AS482" s="398"/>
      <c r="AT482" s="398"/>
      <c r="AU482" s="394"/>
      <c r="AV482" s="399"/>
      <c r="AW482" s="306"/>
      <c r="AX482" s="394"/>
      <c r="AY482" s="400"/>
      <c r="AZ482" s="336"/>
      <c r="BA482" s="336"/>
      <c r="BB482" s="336"/>
      <c r="BC482" s="336"/>
      <c r="BD482" s="336"/>
      <c r="BE482" s="401"/>
      <c r="BF482" s="341"/>
      <c r="BG482" s="341"/>
      <c r="BH482" s="402"/>
      <c r="BI482" s="403"/>
      <c r="BJ482" s="404"/>
      <c r="BK482" s="405"/>
      <c r="BL482" s="405"/>
      <c r="BM482" s="405"/>
      <c r="BN482" s="406"/>
    </row>
    <row r="483" ht="18.75" customHeight="1">
      <c r="A483" s="390" t="str">
        <f t="shared" si="3"/>
        <v/>
      </c>
      <c r="B483" s="391"/>
      <c r="C483" s="337"/>
      <c r="D483" s="337"/>
      <c r="E483" s="338" t="str">
        <f t="shared" si="8"/>
        <v/>
      </c>
      <c r="F483" s="392"/>
      <c r="G483" s="393"/>
      <c r="H483" s="341" t="str">
        <f t="array" ref="H483">IF(D483="","",XLOOKUP(D483,'Master Data'!K:K,'Master Data'!N:N,"Input in Master Data",0,1))</f>
        <v/>
      </c>
      <c r="I483" s="341" t="str">
        <f t="array" ref="I483">IF(D483="","",XLOOKUP(D483,'Master Data'!K:K,'Master Data'!O:O,"Input in Master Data",0,1))</f>
        <v/>
      </c>
      <c r="J483" s="341" t="str">
        <f t="array" ref="J483">if(V483="","",XLOOKUP(V483,Master[Company],Master[Blow],"Unknown",0,1))</f>
        <v/>
      </c>
      <c r="K483" s="341" t="str">
        <f t="array" ref="K483">if(V483="","",XLOOKUP(V483,Master[Company],Master[Pigging],"Unknown",0,1))</f>
        <v/>
      </c>
      <c r="L483" s="341" t="str">
        <f t="array" ref="L483">if(V483="","",XLOOKUP(V483,Master[Company],Master[Load Method],"Unknown",0,1))</f>
        <v/>
      </c>
      <c r="M483" s="341" t="str">
        <f t="array" ref="M483">if(V483="","",XLOOKUP(V483,Master[Company],Master[Line Distance],"Unknown",0,1))</f>
        <v/>
      </c>
      <c r="N483" s="394"/>
      <c r="O483" s="341"/>
      <c r="P483" s="336"/>
      <c r="Q483" s="341" t="str">
        <f t="array" ref="Q483">if(V483="","",XLOOKUP(V483,Master[Company],Master[Terms],"NA",0,1))</f>
        <v/>
      </c>
      <c r="R483" s="341" t="str">
        <f t="shared" si="9"/>
        <v/>
      </c>
      <c r="S483" s="341" t="str">
        <f t="array" ref="S483">if(V483="","",XLOOKUP(V483,Master[Company],Master[Group],"NA",0,1))</f>
        <v/>
      </c>
      <c r="T483" s="341" t="str">
        <f t="array" ref="T483">if(V483="","",XLOOKUP(V483,Master[Company],Master[Loading Location],"NA",0,1))</f>
        <v/>
      </c>
      <c r="U483" s="341" t="str">
        <f t="array" ref="U483">if(V483="","",XLOOKUP(V483,Master[Company],Master[Acronym],"NA",0,1))</f>
        <v/>
      </c>
      <c r="V483" s="336"/>
      <c r="W483" s="395"/>
      <c r="X483" s="395"/>
      <c r="Y483" s="336" t="str">
        <f t="shared" si="10"/>
        <v/>
      </c>
      <c r="Z483" s="341" t="str">
        <f t="shared" si="11"/>
        <v/>
      </c>
      <c r="AA483" s="336"/>
      <c r="AB483" s="341"/>
      <c r="AC483" s="341"/>
      <c r="AD483" s="394"/>
      <c r="AE483" s="396"/>
      <c r="AF483" s="396"/>
      <c r="AG483" s="396"/>
      <c r="AH483" s="396"/>
      <c r="AI483" s="396"/>
      <c r="AJ483" s="396"/>
      <c r="AK483" s="396"/>
      <c r="AL483" s="397"/>
      <c r="AM483" s="398"/>
      <c r="AN483" s="398"/>
      <c r="AO483" s="398"/>
      <c r="AP483" s="398"/>
      <c r="AQ483" s="398"/>
      <c r="AR483" s="398"/>
      <c r="AS483" s="398"/>
      <c r="AT483" s="398"/>
      <c r="AU483" s="394"/>
      <c r="AV483" s="399"/>
      <c r="AW483" s="306"/>
      <c r="AX483" s="394"/>
      <c r="AY483" s="400"/>
      <c r="AZ483" s="336"/>
      <c r="BA483" s="336"/>
      <c r="BB483" s="336"/>
      <c r="BC483" s="336"/>
      <c r="BD483" s="336"/>
      <c r="BE483" s="401"/>
      <c r="BF483" s="341"/>
      <c r="BG483" s="341"/>
      <c r="BH483" s="402"/>
      <c r="BI483" s="403"/>
      <c r="BJ483" s="404"/>
      <c r="BK483" s="405"/>
      <c r="BL483" s="405"/>
      <c r="BM483" s="405"/>
      <c r="BN483" s="406"/>
    </row>
    <row r="484" ht="18.75" customHeight="1">
      <c r="A484" s="390" t="str">
        <f t="shared" si="3"/>
        <v/>
      </c>
      <c r="B484" s="391"/>
      <c r="C484" s="337"/>
      <c r="D484" s="337"/>
      <c r="E484" s="338" t="str">
        <f t="shared" si="8"/>
        <v/>
      </c>
      <c r="F484" s="392"/>
      <c r="G484" s="393"/>
      <c r="H484" s="341" t="str">
        <f t="array" ref="H484">IF(D484="","",XLOOKUP(D484,'Master Data'!K:K,'Master Data'!N:N,"Input in Master Data",0,1))</f>
        <v/>
      </c>
      <c r="I484" s="341" t="str">
        <f t="array" ref="I484">IF(D484="","",XLOOKUP(D484,'Master Data'!K:K,'Master Data'!O:O,"Input in Master Data",0,1))</f>
        <v/>
      </c>
      <c r="J484" s="341" t="str">
        <f t="array" ref="J484">if(V484="","",XLOOKUP(V484,Master[Company],Master[Blow],"Unknown",0,1))</f>
        <v/>
      </c>
      <c r="K484" s="341" t="str">
        <f t="array" ref="K484">if(V484="","",XLOOKUP(V484,Master[Company],Master[Pigging],"Unknown",0,1))</f>
        <v/>
      </c>
      <c r="L484" s="341" t="str">
        <f t="array" ref="L484">if(V484="","",XLOOKUP(V484,Master[Company],Master[Load Method],"Unknown",0,1))</f>
        <v/>
      </c>
      <c r="M484" s="341" t="str">
        <f t="array" ref="M484">if(V484="","",XLOOKUP(V484,Master[Company],Master[Line Distance],"Unknown",0,1))</f>
        <v/>
      </c>
      <c r="N484" s="394"/>
      <c r="O484" s="341"/>
      <c r="P484" s="336"/>
      <c r="Q484" s="341" t="str">
        <f t="array" ref="Q484">if(V484="","",XLOOKUP(V484,Master[Company],Master[Terms],"NA",0,1))</f>
        <v/>
      </c>
      <c r="R484" s="341" t="str">
        <f t="shared" si="9"/>
        <v/>
      </c>
      <c r="S484" s="341" t="str">
        <f t="array" ref="S484">if(V484="","",XLOOKUP(V484,Master[Company],Master[Group],"NA",0,1))</f>
        <v/>
      </c>
      <c r="T484" s="341" t="str">
        <f t="array" ref="T484">if(V484="","",XLOOKUP(V484,Master[Company],Master[Loading Location],"NA",0,1))</f>
        <v/>
      </c>
      <c r="U484" s="341" t="str">
        <f t="array" ref="U484">if(V484="","",XLOOKUP(V484,Master[Company],Master[Acronym],"NA",0,1))</f>
        <v/>
      </c>
      <c r="V484" s="336"/>
      <c r="W484" s="395"/>
      <c r="X484" s="395"/>
      <c r="Y484" s="336" t="str">
        <f t="shared" si="10"/>
        <v/>
      </c>
      <c r="Z484" s="341" t="str">
        <f t="shared" si="11"/>
        <v/>
      </c>
      <c r="AA484" s="336"/>
      <c r="AB484" s="341"/>
      <c r="AC484" s="341"/>
      <c r="AD484" s="394"/>
      <c r="AE484" s="396"/>
      <c r="AF484" s="396"/>
      <c r="AG484" s="396"/>
      <c r="AH484" s="396"/>
      <c r="AI484" s="396"/>
      <c r="AJ484" s="396"/>
      <c r="AK484" s="396"/>
      <c r="AL484" s="397"/>
      <c r="AM484" s="398"/>
      <c r="AN484" s="398"/>
      <c r="AO484" s="398"/>
      <c r="AP484" s="398"/>
      <c r="AQ484" s="398"/>
      <c r="AR484" s="398"/>
      <c r="AS484" s="398"/>
      <c r="AT484" s="398"/>
      <c r="AU484" s="394"/>
      <c r="AV484" s="399"/>
      <c r="AW484" s="306"/>
      <c r="AX484" s="394"/>
      <c r="AY484" s="400"/>
      <c r="AZ484" s="336"/>
      <c r="BA484" s="336"/>
      <c r="BB484" s="336"/>
      <c r="BC484" s="336"/>
      <c r="BD484" s="336"/>
      <c r="BE484" s="401"/>
      <c r="BF484" s="341"/>
      <c r="BG484" s="341"/>
      <c r="BH484" s="402"/>
      <c r="BI484" s="403"/>
      <c r="BJ484" s="404"/>
      <c r="BK484" s="405"/>
      <c r="BL484" s="405"/>
      <c r="BM484" s="405"/>
      <c r="BN484" s="406"/>
    </row>
    <row r="485" ht="18.75" customHeight="1">
      <c r="A485" s="390" t="str">
        <f t="shared" si="3"/>
        <v/>
      </c>
      <c r="B485" s="391"/>
      <c r="C485" s="337"/>
      <c r="D485" s="337"/>
      <c r="E485" s="338" t="str">
        <f t="shared" si="8"/>
        <v/>
      </c>
      <c r="F485" s="392"/>
      <c r="G485" s="393"/>
      <c r="H485" s="341" t="str">
        <f t="array" ref="H485">IF(D485="","",XLOOKUP(D485,'Master Data'!K:K,'Master Data'!N:N,"Input in Master Data",0,1))</f>
        <v/>
      </c>
      <c r="I485" s="341" t="str">
        <f t="array" ref="I485">IF(D485="","",XLOOKUP(D485,'Master Data'!K:K,'Master Data'!O:O,"Input in Master Data",0,1))</f>
        <v/>
      </c>
      <c r="J485" s="341" t="str">
        <f t="array" ref="J485">if(V485="","",XLOOKUP(V485,Master[Company],Master[Blow],"Unknown",0,1))</f>
        <v/>
      </c>
      <c r="K485" s="341" t="str">
        <f t="array" ref="K485">if(V485="","",XLOOKUP(V485,Master[Company],Master[Pigging],"Unknown",0,1))</f>
        <v/>
      </c>
      <c r="L485" s="341" t="str">
        <f t="array" ref="L485">if(V485="","",XLOOKUP(V485,Master[Company],Master[Load Method],"Unknown",0,1))</f>
        <v/>
      </c>
      <c r="M485" s="341" t="str">
        <f t="array" ref="M485">if(V485="","",XLOOKUP(V485,Master[Company],Master[Line Distance],"Unknown",0,1))</f>
        <v/>
      </c>
      <c r="N485" s="394"/>
      <c r="O485" s="341"/>
      <c r="P485" s="336"/>
      <c r="Q485" s="341" t="str">
        <f t="array" ref="Q485">if(V485="","",XLOOKUP(V485,Master[Company],Master[Terms],"NA",0,1))</f>
        <v/>
      </c>
      <c r="R485" s="341" t="str">
        <f t="shared" si="9"/>
        <v/>
      </c>
      <c r="S485" s="341" t="str">
        <f t="array" ref="S485">if(V485="","",XLOOKUP(V485,Master[Company],Master[Group],"NA",0,1))</f>
        <v/>
      </c>
      <c r="T485" s="341" t="str">
        <f t="array" ref="T485">if(V485="","",XLOOKUP(V485,Master[Company],Master[Loading Location],"NA",0,1))</f>
        <v/>
      </c>
      <c r="U485" s="341" t="str">
        <f t="array" ref="U485">if(V485="","",XLOOKUP(V485,Master[Company],Master[Acronym],"NA",0,1))</f>
        <v/>
      </c>
      <c r="V485" s="336"/>
      <c r="W485" s="395"/>
      <c r="X485" s="395"/>
      <c r="Y485" s="336" t="str">
        <f t="shared" si="10"/>
        <v/>
      </c>
      <c r="Z485" s="341" t="str">
        <f t="shared" si="11"/>
        <v/>
      </c>
      <c r="AA485" s="336"/>
      <c r="AB485" s="341"/>
      <c r="AC485" s="341"/>
      <c r="AD485" s="394"/>
      <c r="AE485" s="396"/>
      <c r="AF485" s="396"/>
      <c r="AG485" s="396"/>
      <c r="AH485" s="396"/>
      <c r="AI485" s="396"/>
      <c r="AJ485" s="396"/>
      <c r="AK485" s="396"/>
      <c r="AL485" s="397"/>
      <c r="AM485" s="398"/>
      <c r="AN485" s="398"/>
      <c r="AO485" s="398"/>
      <c r="AP485" s="398"/>
      <c r="AQ485" s="398"/>
      <c r="AR485" s="398"/>
      <c r="AS485" s="398"/>
      <c r="AT485" s="398"/>
      <c r="AU485" s="394"/>
      <c r="AV485" s="399"/>
      <c r="AW485" s="306"/>
      <c r="AX485" s="394"/>
      <c r="AY485" s="400"/>
      <c r="AZ485" s="336"/>
      <c r="BA485" s="336"/>
      <c r="BB485" s="336"/>
      <c r="BC485" s="336"/>
      <c r="BD485" s="336"/>
      <c r="BE485" s="401"/>
      <c r="BF485" s="341"/>
      <c r="BG485" s="341"/>
      <c r="BH485" s="402"/>
      <c r="BI485" s="403"/>
      <c r="BJ485" s="404"/>
      <c r="BK485" s="405"/>
      <c r="BL485" s="405"/>
      <c r="BM485" s="405"/>
      <c r="BN485" s="406"/>
    </row>
    <row r="486" ht="18.75" customHeight="1">
      <c r="A486" s="390" t="str">
        <f t="shared" si="3"/>
        <v/>
      </c>
      <c r="B486" s="391"/>
      <c r="C486" s="337"/>
      <c r="D486" s="337"/>
      <c r="E486" s="338" t="str">
        <f t="shared" si="8"/>
        <v/>
      </c>
      <c r="F486" s="392"/>
      <c r="G486" s="393"/>
      <c r="H486" s="341" t="str">
        <f t="array" ref="H486">IF(D486="","",XLOOKUP(D486,'Master Data'!K:K,'Master Data'!N:N,"Input in Master Data",0,1))</f>
        <v/>
      </c>
      <c r="I486" s="341" t="str">
        <f t="array" ref="I486">IF(D486="","",XLOOKUP(D486,'Master Data'!K:K,'Master Data'!O:O,"Input in Master Data",0,1))</f>
        <v/>
      </c>
      <c r="J486" s="341" t="str">
        <f t="array" ref="J486">if(V486="","",XLOOKUP(V486,Master[Company],Master[Blow],"Unknown",0,1))</f>
        <v/>
      </c>
      <c r="K486" s="341" t="str">
        <f t="array" ref="K486">if(V486="","",XLOOKUP(V486,Master[Company],Master[Pigging],"Unknown",0,1))</f>
        <v/>
      </c>
      <c r="L486" s="341" t="str">
        <f t="array" ref="L486">if(V486="","",XLOOKUP(V486,Master[Company],Master[Load Method],"Unknown",0,1))</f>
        <v/>
      </c>
      <c r="M486" s="341" t="str">
        <f t="array" ref="M486">if(V486="","",XLOOKUP(V486,Master[Company],Master[Line Distance],"Unknown",0,1))</f>
        <v/>
      </c>
      <c r="N486" s="394"/>
      <c r="O486" s="341"/>
      <c r="P486" s="336"/>
      <c r="Q486" s="341" t="str">
        <f t="array" ref="Q486">if(V486="","",XLOOKUP(V486,Master[Company],Master[Terms],"NA",0,1))</f>
        <v/>
      </c>
      <c r="R486" s="341" t="str">
        <f t="shared" si="9"/>
        <v/>
      </c>
      <c r="S486" s="341" t="str">
        <f t="array" ref="S486">if(V486="","",XLOOKUP(V486,Master[Company],Master[Group],"NA",0,1))</f>
        <v/>
      </c>
      <c r="T486" s="341" t="str">
        <f t="array" ref="T486">if(V486="","",XLOOKUP(V486,Master[Company],Master[Loading Location],"NA",0,1))</f>
        <v/>
      </c>
      <c r="U486" s="341" t="str">
        <f t="array" ref="U486">if(V486="","",XLOOKUP(V486,Master[Company],Master[Acronym],"NA",0,1))</f>
        <v/>
      </c>
      <c r="V486" s="336"/>
      <c r="W486" s="395"/>
      <c r="X486" s="395"/>
      <c r="Y486" s="336" t="str">
        <f t="shared" si="10"/>
        <v/>
      </c>
      <c r="Z486" s="341" t="str">
        <f t="shared" si="11"/>
        <v/>
      </c>
      <c r="AA486" s="336"/>
      <c r="AB486" s="341"/>
      <c r="AC486" s="341"/>
      <c r="AD486" s="394"/>
      <c r="AE486" s="396"/>
      <c r="AF486" s="396"/>
      <c r="AG486" s="396"/>
      <c r="AH486" s="396"/>
      <c r="AI486" s="396"/>
      <c r="AJ486" s="396"/>
      <c r="AK486" s="396"/>
      <c r="AL486" s="397"/>
      <c r="AM486" s="398"/>
      <c r="AN486" s="398"/>
      <c r="AO486" s="398"/>
      <c r="AP486" s="398"/>
      <c r="AQ486" s="398"/>
      <c r="AR486" s="398"/>
      <c r="AS486" s="398"/>
      <c r="AT486" s="398"/>
      <c r="AU486" s="394"/>
      <c r="AV486" s="399"/>
      <c r="AW486" s="306"/>
      <c r="AX486" s="394"/>
      <c r="AY486" s="400"/>
      <c r="AZ486" s="336"/>
      <c r="BA486" s="336"/>
      <c r="BB486" s="336"/>
      <c r="BC486" s="336"/>
      <c r="BD486" s="336"/>
      <c r="BE486" s="401"/>
      <c r="BF486" s="341"/>
      <c r="BG486" s="341"/>
      <c r="BH486" s="402"/>
      <c r="BI486" s="403"/>
      <c r="BJ486" s="404"/>
      <c r="BK486" s="405"/>
      <c r="BL486" s="405"/>
      <c r="BM486" s="405"/>
      <c r="BN486" s="406"/>
    </row>
    <row r="487" ht="18.75" customHeight="1">
      <c r="A487" s="390" t="str">
        <f t="shared" si="3"/>
        <v/>
      </c>
      <c r="B487" s="391"/>
      <c r="C487" s="337"/>
      <c r="D487" s="337"/>
      <c r="E487" s="338" t="str">
        <f t="shared" si="8"/>
        <v/>
      </c>
      <c r="F487" s="392"/>
      <c r="G487" s="393"/>
      <c r="H487" s="341" t="str">
        <f t="array" ref="H487">IF(D487="","",XLOOKUP(D487,'Master Data'!K:K,'Master Data'!N:N,"Input in Master Data",0,1))</f>
        <v/>
      </c>
      <c r="I487" s="341" t="str">
        <f t="array" ref="I487">IF(D487="","",XLOOKUP(D487,'Master Data'!K:K,'Master Data'!O:O,"Input in Master Data",0,1))</f>
        <v/>
      </c>
      <c r="J487" s="341" t="str">
        <f t="array" ref="J487">if(V487="","",XLOOKUP(V487,Master[Company],Master[Blow],"Unknown",0,1))</f>
        <v/>
      </c>
      <c r="K487" s="341" t="str">
        <f t="array" ref="K487">if(V487="","",XLOOKUP(V487,Master[Company],Master[Pigging],"Unknown",0,1))</f>
        <v/>
      </c>
      <c r="L487" s="341" t="str">
        <f t="array" ref="L487">if(V487="","",XLOOKUP(V487,Master[Company],Master[Load Method],"Unknown",0,1))</f>
        <v/>
      </c>
      <c r="M487" s="341" t="str">
        <f t="array" ref="M487">if(V487="","",XLOOKUP(V487,Master[Company],Master[Line Distance],"Unknown",0,1))</f>
        <v/>
      </c>
      <c r="N487" s="394"/>
      <c r="O487" s="341"/>
      <c r="P487" s="336"/>
      <c r="Q487" s="341" t="str">
        <f t="array" ref="Q487">if(V487="","",XLOOKUP(V487,Master[Company],Master[Terms],"NA",0,1))</f>
        <v/>
      </c>
      <c r="R487" s="341" t="str">
        <f t="shared" si="9"/>
        <v/>
      </c>
      <c r="S487" s="341" t="str">
        <f t="array" ref="S487">if(V487="","",XLOOKUP(V487,Master[Company],Master[Group],"NA",0,1))</f>
        <v/>
      </c>
      <c r="T487" s="341" t="str">
        <f t="array" ref="T487">if(V487="","",XLOOKUP(V487,Master[Company],Master[Loading Location],"NA",0,1))</f>
        <v/>
      </c>
      <c r="U487" s="341" t="str">
        <f t="array" ref="U487">if(V487="","",XLOOKUP(V487,Master[Company],Master[Acronym],"NA",0,1))</f>
        <v/>
      </c>
      <c r="V487" s="336"/>
      <c r="W487" s="395"/>
      <c r="X487" s="395"/>
      <c r="Y487" s="336" t="str">
        <f t="shared" si="10"/>
        <v/>
      </c>
      <c r="Z487" s="341" t="str">
        <f t="shared" si="11"/>
        <v/>
      </c>
      <c r="AA487" s="336"/>
      <c r="AB487" s="341"/>
      <c r="AC487" s="341"/>
      <c r="AD487" s="394"/>
      <c r="AE487" s="396"/>
      <c r="AF487" s="396"/>
      <c r="AG487" s="396"/>
      <c r="AH487" s="396"/>
      <c r="AI487" s="396"/>
      <c r="AJ487" s="396"/>
      <c r="AK487" s="396"/>
      <c r="AL487" s="397"/>
      <c r="AM487" s="398"/>
      <c r="AN487" s="398"/>
      <c r="AO487" s="398"/>
      <c r="AP487" s="398"/>
      <c r="AQ487" s="398"/>
      <c r="AR487" s="398"/>
      <c r="AS487" s="398"/>
      <c r="AT487" s="398"/>
      <c r="AU487" s="394"/>
      <c r="AV487" s="399"/>
      <c r="AW487" s="306"/>
      <c r="AX487" s="394"/>
      <c r="AY487" s="400"/>
      <c r="AZ487" s="336"/>
      <c r="BA487" s="336"/>
      <c r="BB487" s="336"/>
      <c r="BC487" s="336"/>
      <c r="BD487" s="336"/>
      <c r="BE487" s="401"/>
      <c r="BF487" s="341"/>
      <c r="BG487" s="341"/>
      <c r="BH487" s="402"/>
      <c r="BI487" s="403"/>
      <c r="BJ487" s="404"/>
      <c r="BK487" s="405"/>
      <c r="BL487" s="405"/>
      <c r="BM487" s="405"/>
      <c r="BN487" s="406"/>
    </row>
    <row r="488" ht="18.75" customHeight="1">
      <c r="A488" s="390" t="str">
        <f t="shared" si="3"/>
        <v/>
      </c>
      <c r="B488" s="391"/>
      <c r="C488" s="337"/>
      <c r="D488" s="337"/>
      <c r="E488" s="338" t="str">
        <f t="shared" si="8"/>
        <v/>
      </c>
      <c r="F488" s="392"/>
      <c r="G488" s="393"/>
      <c r="H488" s="341" t="str">
        <f t="array" ref="H488">IF(D488="","",XLOOKUP(D488,'Master Data'!K:K,'Master Data'!N:N,"Input in Master Data",0,1))</f>
        <v/>
      </c>
      <c r="I488" s="341" t="str">
        <f t="array" ref="I488">IF(D488="","",XLOOKUP(D488,'Master Data'!K:K,'Master Data'!O:O,"Input in Master Data",0,1))</f>
        <v/>
      </c>
      <c r="J488" s="341" t="str">
        <f t="array" ref="J488">if(V488="","",XLOOKUP(V488,Master[Company],Master[Blow],"Unknown",0,1))</f>
        <v/>
      </c>
      <c r="K488" s="341" t="str">
        <f t="array" ref="K488">if(V488="","",XLOOKUP(V488,Master[Company],Master[Pigging],"Unknown",0,1))</f>
        <v/>
      </c>
      <c r="L488" s="341" t="str">
        <f t="array" ref="L488">if(V488="","",XLOOKUP(V488,Master[Company],Master[Load Method],"Unknown",0,1))</f>
        <v/>
      </c>
      <c r="M488" s="341" t="str">
        <f t="array" ref="M488">if(V488="","",XLOOKUP(V488,Master[Company],Master[Line Distance],"Unknown",0,1))</f>
        <v/>
      </c>
      <c r="N488" s="394"/>
      <c r="O488" s="341"/>
      <c r="P488" s="336"/>
      <c r="Q488" s="341" t="str">
        <f t="array" ref="Q488">if(V488="","",XLOOKUP(V488,Master[Company],Master[Terms],"NA",0,1))</f>
        <v/>
      </c>
      <c r="R488" s="341" t="str">
        <f t="shared" si="9"/>
        <v/>
      </c>
      <c r="S488" s="341" t="str">
        <f t="array" ref="S488">if(V488="","",XLOOKUP(V488,Master[Company],Master[Group],"NA",0,1))</f>
        <v/>
      </c>
      <c r="T488" s="341" t="str">
        <f t="array" ref="T488">if(V488="","",XLOOKUP(V488,Master[Company],Master[Loading Location],"NA",0,1))</f>
        <v/>
      </c>
      <c r="U488" s="341" t="str">
        <f t="array" ref="U488">if(V488="","",XLOOKUP(V488,Master[Company],Master[Acronym],"NA",0,1))</f>
        <v/>
      </c>
      <c r="V488" s="336"/>
      <c r="W488" s="395"/>
      <c r="X488" s="395"/>
      <c r="Y488" s="336" t="str">
        <f t="shared" si="10"/>
        <v/>
      </c>
      <c r="Z488" s="341" t="str">
        <f t="shared" si="11"/>
        <v/>
      </c>
      <c r="AA488" s="336"/>
      <c r="AB488" s="341"/>
      <c r="AC488" s="341"/>
      <c r="AD488" s="394"/>
      <c r="AE488" s="396"/>
      <c r="AF488" s="396"/>
      <c r="AG488" s="396"/>
      <c r="AH488" s="396"/>
      <c r="AI488" s="396"/>
      <c r="AJ488" s="396"/>
      <c r="AK488" s="396"/>
      <c r="AL488" s="397"/>
      <c r="AM488" s="398"/>
      <c r="AN488" s="398"/>
      <c r="AO488" s="398"/>
      <c r="AP488" s="398"/>
      <c r="AQ488" s="398"/>
      <c r="AR488" s="398"/>
      <c r="AS488" s="398"/>
      <c r="AT488" s="398"/>
      <c r="AU488" s="394"/>
      <c r="AV488" s="399"/>
      <c r="AW488" s="306"/>
      <c r="AX488" s="394"/>
      <c r="AY488" s="400"/>
      <c r="AZ488" s="336"/>
      <c r="BA488" s="336"/>
      <c r="BB488" s="336"/>
      <c r="BC488" s="336"/>
      <c r="BD488" s="336"/>
      <c r="BE488" s="401"/>
      <c r="BF488" s="341"/>
      <c r="BG488" s="341"/>
      <c r="BH488" s="402"/>
      <c r="BI488" s="403"/>
      <c r="BJ488" s="404"/>
      <c r="BK488" s="405"/>
      <c r="BL488" s="405"/>
      <c r="BM488" s="405"/>
      <c r="BN488" s="406"/>
    </row>
    <row r="489" ht="18.75" customHeight="1">
      <c r="A489" s="390" t="str">
        <f t="shared" si="3"/>
        <v/>
      </c>
      <c r="B489" s="391"/>
      <c r="C489" s="337"/>
      <c r="D489" s="337"/>
      <c r="E489" s="338" t="str">
        <f t="shared" si="8"/>
        <v/>
      </c>
      <c r="F489" s="392"/>
      <c r="G489" s="393"/>
      <c r="H489" s="341" t="str">
        <f t="array" ref="H489">IF(D489="","",XLOOKUP(D489,'Master Data'!K:K,'Master Data'!N:N,"Input in Master Data",0,1))</f>
        <v/>
      </c>
      <c r="I489" s="341" t="str">
        <f t="array" ref="I489">IF(D489="","",XLOOKUP(D489,'Master Data'!K:K,'Master Data'!O:O,"Input in Master Data",0,1))</f>
        <v/>
      </c>
      <c r="J489" s="341" t="str">
        <f t="array" ref="J489">if(V489="","",XLOOKUP(V489,Master[Company],Master[Blow],"Unknown",0,1))</f>
        <v/>
      </c>
      <c r="K489" s="341" t="str">
        <f t="array" ref="K489">if(V489="","",XLOOKUP(V489,Master[Company],Master[Pigging],"Unknown",0,1))</f>
        <v/>
      </c>
      <c r="L489" s="341" t="str">
        <f t="array" ref="L489">if(V489="","",XLOOKUP(V489,Master[Company],Master[Load Method],"Unknown",0,1))</f>
        <v/>
      </c>
      <c r="M489" s="341" t="str">
        <f t="array" ref="M489">if(V489="","",XLOOKUP(V489,Master[Company],Master[Line Distance],"Unknown",0,1))</f>
        <v/>
      </c>
      <c r="N489" s="394"/>
      <c r="O489" s="341"/>
      <c r="P489" s="336"/>
      <c r="Q489" s="341" t="str">
        <f t="array" ref="Q489">if(V489="","",XLOOKUP(V489,Master[Company],Master[Terms],"NA",0,1))</f>
        <v/>
      </c>
      <c r="R489" s="341" t="str">
        <f t="shared" si="9"/>
        <v/>
      </c>
      <c r="S489" s="341" t="str">
        <f t="array" ref="S489">if(V489="","",XLOOKUP(V489,Master[Company],Master[Group],"NA",0,1))</f>
        <v/>
      </c>
      <c r="T489" s="341" t="str">
        <f t="array" ref="T489">if(V489="","",XLOOKUP(V489,Master[Company],Master[Loading Location],"NA",0,1))</f>
        <v/>
      </c>
      <c r="U489" s="341" t="str">
        <f t="array" ref="U489">if(V489="","",XLOOKUP(V489,Master[Company],Master[Acronym],"NA",0,1))</f>
        <v/>
      </c>
      <c r="V489" s="336"/>
      <c r="W489" s="395"/>
      <c r="X489" s="395"/>
      <c r="Y489" s="336" t="str">
        <f t="shared" si="10"/>
        <v/>
      </c>
      <c r="Z489" s="341" t="str">
        <f t="shared" si="11"/>
        <v/>
      </c>
      <c r="AA489" s="336"/>
      <c r="AB489" s="341"/>
      <c r="AC489" s="341"/>
      <c r="AD489" s="394"/>
      <c r="AE489" s="396"/>
      <c r="AF489" s="396"/>
      <c r="AG489" s="396"/>
      <c r="AH489" s="396"/>
      <c r="AI489" s="396"/>
      <c r="AJ489" s="396"/>
      <c r="AK489" s="396"/>
      <c r="AL489" s="397"/>
      <c r="AM489" s="398"/>
      <c r="AN489" s="398"/>
      <c r="AO489" s="398"/>
      <c r="AP489" s="398"/>
      <c r="AQ489" s="398"/>
      <c r="AR489" s="398"/>
      <c r="AS489" s="398"/>
      <c r="AT489" s="398"/>
      <c r="AU489" s="394"/>
      <c r="AV489" s="399"/>
      <c r="AW489" s="306"/>
      <c r="AX489" s="394"/>
      <c r="AY489" s="400"/>
      <c r="AZ489" s="336"/>
      <c r="BA489" s="336"/>
      <c r="BB489" s="336"/>
      <c r="BC489" s="336"/>
      <c r="BD489" s="336"/>
      <c r="BE489" s="401"/>
      <c r="BF489" s="341"/>
      <c r="BG489" s="341"/>
      <c r="BH489" s="402"/>
      <c r="BI489" s="403"/>
      <c r="BJ489" s="404"/>
      <c r="BK489" s="405"/>
      <c r="BL489" s="405"/>
      <c r="BM489" s="405"/>
      <c r="BN489" s="406"/>
    </row>
    <row r="490" ht="18.75" customHeight="1">
      <c r="A490" s="390" t="str">
        <f t="shared" si="3"/>
        <v/>
      </c>
      <c r="B490" s="391"/>
      <c r="C490" s="337"/>
      <c r="D490" s="337"/>
      <c r="E490" s="338" t="str">
        <f t="shared" si="8"/>
        <v/>
      </c>
      <c r="F490" s="392"/>
      <c r="G490" s="393"/>
      <c r="H490" s="341" t="str">
        <f t="array" ref="H490">IF(D490="","",XLOOKUP(D490,'Master Data'!K:K,'Master Data'!N:N,"Input in Master Data",0,1))</f>
        <v/>
      </c>
      <c r="I490" s="341" t="str">
        <f t="array" ref="I490">IF(D490="","",XLOOKUP(D490,'Master Data'!K:K,'Master Data'!O:O,"Input in Master Data",0,1))</f>
        <v/>
      </c>
      <c r="J490" s="341" t="str">
        <f t="array" ref="J490">if(V490="","",XLOOKUP(V490,Master[Company],Master[Blow],"Unknown",0,1))</f>
        <v/>
      </c>
      <c r="K490" s="341" t="str">
        <f t="array" ref="K490">if(V490="","",XLOOKUP(V490,Master[Company],Master[Pigging],"Unknown",0,1))</f>
        <v/>
      </c>
      <c r="L490" s="341" t="str">
        <f t="array" ref="L490">if(V490="","",XLOOKUP(V490,Master[Company],Master[Load Method],"Unknown",0,1))</f>
        <v/>
      </c>
      <c r="M490" s="341" t="str">
        <f t="array" ref="M490">if(V490="","",XLOOKUP(V490,Master[Company],Master[Line Distance],"Unknown",0,1))</f>
        <v/>
      </c>
      <c r="N490" s="394"/>
      <c r="O490" s="341"/>
      <c r="P490" s="336"/>
      <c r="Q490" s="341" t="str">
        <f t="array" ref="Q490">if(V490="","",XLOOKUP(V490,Master[Company],Master[Terms],"NA",0,1))</f>
        <v/>
      </c>
      <c r="R490" s="341" t="str">
        <f t="shared" si="9"/>
        <v/>
      </c>
      <c r="S490" s="341" t="str">
        <f t="array" ref="S490">if(V490="","",XLOOKUP(V490,Master[Company],Master[Group],"NA",0,1))</f>
        <v/>
      </c>
      <c r="T490" s="341" t="str">
        <f t="array" ref="T490">if(V490="","",XLOOKUP(V490,Master[Company],Master[Loading Location],"NA",0,1))</f>
        <v/>
      </c>
      <c r="U490" s="341" t="str">
        <f t="array" ref="U490">if(V490="","",XLOOKUP(V490,Master[Company],Master[Acronym],"NA",0,1))</f>
        <v/>
      </c>
      <c r="V490" s="336"/>
      <c r="W490" s="395"/>
      <c r="X490" s="395"/>
      <c r="Y490" s="336" t="str">
        <f t="shared" si="10"/>
        <v/>
      </c>
      <c r="Z490" s="341" t="str">
        <f t="shared" si="11"/>
        <v/>
      </c>
      <c r="AA490" s="336"/>
      <c r="AB490" s="341"/>
      <c r="AC490" s="341"/>
      <c r="AD490" s="394"/>
      <c r="AE490" s="396"/>
      <c r="AF490" s="396"/>
      <c r="AG490" s="396"/>
      <c r="AH490" s="396"/>
      <c r="AI490" s="396"/>
      <c r="AJ490" s="396"/>
      <c r="AK490" s="396"/>
      <c r="AL490" s="397"/>
      <c r="AM490" s="398"/>
      <c r="AN490" s="398"/>
      <c r="AO490" s="398"/>
      <c r="AP490" s="398"/>
      <c r="AQ490" s="398"/>
      <c r="AR490" s="398"/>
      <c r="AS490" s="398"/>
      <c r="AT490" s="398"/>
      <c r="AU490" s="394"/>
      <c r="AV490" s="399"/>
      <c r="AW490" s="306"/>
      <c r="AX490" s="394"/>
      <c r="AY490" s="400"/>
      <c r="AZ490" s="336"/>
      <c r="BA490" s="336"/>
      <c r="BB490" s="336"/>
      <c r="BC490" s="336"/>
      <c r="BD490" s="336"/>
      <c r="BE490" s="401"/>
      <c r="BF490" s="341"/>
      <c r="BG490" s="341"/>
      <c r="BH490" s="402"/>
      <c r="BI490" s="403"/>
      <c r="BJ490" s="404"/>
      <c r="BK490" s="405"/>
      <c r="BL490" s="405"/>
      <c r="BM490" s="405"/>
      <c r="BN490" s="406"/>
    </row>
    <row r="491" ht="18.75" customHeight="1">
      <c r="A491" s="390" t="str">
        <f t="shared" si="3"/>
        <v/>
      </c>
      <c r="B491" s="391"/>
      <c r="C491" s="337"/>
      <c r="D491" s="337"/>
      <c r="E491" s="338" t="str">
        <f t="shared" si="8"/>
        <v/>
      </c>
      <c r="F491" s="392"/>
      <c r="G491" s="393"/>
      <c r="H491" s="341" t="str">
        <f t="array" ref="H491">IF(D491="","",XLOOKUP(D491,'Master Data'!K:K,'Master Data'!N:N,"Input in Master Data",0,1))</f>
        <v/>
      </c>
      <c r="I491" s="341" t="str">
        <f t="array" ref="I491">IF(D491="","",XLOOKUP(D491,'Master Data'!K:K,'Master Data'!O:O,"Input in Master Data",0,1))</f>
        <v/>
      </c>
      <c r="J491" s="341" t="str">
        <f t="array" ref="J491">if(V491="","",XLOOKUP(V491,Master[Company],Master[Blow],"Unknown",0,1))</f>
        <v/>
      </c>
      <c r="K491" s="341" t="str">
        <f t="array" ref="K491">if(V491="","",XLOOKUP(V491,Master[Company],Master[Pigging],"Unknown",0,1))</f>
        <v/>
      </c>
      <c r="L491" s="341" t="str">
        <f t="array" ref="L491">if(V491="","",XLOOKUP(V491,Master[Company],Master[Load Method],"Unknown",0,1))</f>
        <v/>
      </c>
      <c r="M491" s="341" t="str">
        <f t="array" ref="M491">if(V491="","",XLOOKUP(V491,Master[Company],Master[Line Distance],"Unknown",0,1))</f>
        <v/>
      </c>
      <c r="N491" s="394"/>
      <c r="O491" s="341"/>
      <c r="P491" s="336"/>
      <c r="Q491" s="341" t="str">
        <f t="array" ref="Q491">if(V491="","",XLOOKUP(V491,Master[Company],Master[Terms],"NA",0,1))</f>
        <v/>
      </c>
      <c r="R491" s="341" t="str">
        <f t="shared" si="9"/>
        <v/>
      </c>
      <c r="S491" s="341" t="str">
        <f t="array" ref="S491">if(V491="","",XLOOKUP(V491,Master[Company],Master[Group],"NA",0,1))</f>
        <v/>
      </c>
      <c r="T491" s="341" t="str">
        <f t="array" ref="T491">if(V491="","",XLOOKUP(V491,Master[Company],Master[Loading Location],"NA",0,1))</f>
        <v/>
      </c>
      <c r="U491" s="341" t="str">
        <f t="array" ref="U491">if(V491="","",XLOOKUP(V491,Master[Company],Master[Acronym],"NA",0,1))</f>
        <v/>
      </c>
      <c r="V491" s="336"/>
      <c r="W491" s="395"/>
      <c r="X491" s="395"/>
      <c r="Y491" s="336" t="str">
        <f t="shared" si="10"/>
        <v/>
      </c>
      <c r="Z491" s="341" t="str">
        <f t="shared" si="11"/>
        <v/>
      </c>
      <c r="AA491" s="336"/>
      <c r="AB491" s="341"/>
      <c r="AC491" s="341"/>
      <c r="AD491" s="394"/>
      <c r="AE491" s="396"/>
      <c r="AF491" s="396"/>
      <c r="AG491" s="396"/>
      <c r="AH491" s="396"/>
      <c r="AI491" s="396"/>
      <c r="AJ491" s="396"/>
      <c r="AK491" s="396"/>
      <c r="AL491" s="397"/>
      <c r="AM491" s="398"/>
      <c r="AN491" s="398"/>
      <c r="AO491" s="398"/>
      <c r="AP491" s="398"/>
      <c r="AQ491" s="398"/>
      <c r="AR491" s="398"/>
      <c r="AS491" s="398"/>
      <c r="AT491" s="398"/>
      <c r="AU491" s="394"/>
      <c r="AV491" s="399"/>
      <c r="AW491" s="306"/>
      <c r="AX491" s="394"/>
      <c r="AY491" s="400"/>
      <c r="AZ491" s="336"/>
      <c r="BA491" s="336"/>
      <c r="BB491" s="336"/>
      <c r="BC491" s="336"/>
      <c r="BD491" s="336"/>
      <c r="BE491" s="401"/>
      <c r="BF491" s="341"/>
      <c r="BG491" s="341"/>
      <c r="BH491" s="402"/>
      <c r="BI491" s="403"/>
      <c r="BJ491" s="404"/>
      <c r="BK491" s="405"/>
      <c r="BL491" s="405"/>
      <c r="BM491" s="405"/>
      <c r="BN491" s="406"/>
    </row>
    <row r="492" ht="18.75" customHeight="1">
      <c r="A492" s="390" t="str">
        <f t="shared" si="3"/>
        <v/>
      </c>
      <c r="B492" s="391"/>
      <c r="C492" s="337"/>
      <c r="D492" s="337"/>
      <c r="E492" s="338" t="str">
        <f t="shared" si="8"/>
        <v/>
      </c>
      <c r="F492" s="392"/>
      <c r="G492" s="393"/>
      <c r="H492" s="341" t="str">
        <f t="array" ref="H492">IF(D492="","",XLOOKUP(D492,'Master Data'!K:K,'Master Data'!N:N,"Input in Master Data",0,1))</f>
        <v/>
      </c>
      <c r="I492" s="341" t="str">
        <f t="array" ref="I492">IF(D492="","",XLOOKUP(D492,'Master Data'!K:K,'Master Data'!O:O,"Input in Master Data",0,1))</f>
        <v/>
      </c>
      <c r="J492" s="341" t="str">
        <f t="array" ref="J492">if(V492="","",XLOOKUP(V492,Master[Company],Master[Blow],"Unknown",0,1))</f>
        <v/>
      </c>
      <c r="K492" s="341" t="str">
        <f t="array" ref="K492">if(V492="","",XLOOKUP(V492,Master[Company],Master[Pigging],"Unknown",0,1))</f>
        <v/>
      </c>
      <c r="L492" s="341" t="str">
        <f t="array" ref="L492">if(V492="","",XLOOKUP(V492,Master[Company],Master[Load Method],"Unknown",0,1))</f>
        <v/>
      </c>
      <c r="M492" s="341" t="str">
        <f t="array" ref="M492">if(V492="","",XLOOKUP(V492,Master[Company],Master[Line Distance],"Unknown",0,1))</f>
        <v/>
      </c>
      <c r="N492" s="394"/>
      <c r="O492" s="341"/>
      <c r="P492" s="336"/>
      <c r="Q492" s="341" t="str">
        <f t="array" ref="Q492">if(V492="","",XLOOKUP(V492,Master[Company],Master[Terms],"NA",0,1))</f>
        <v/>
      </c>
      <c r="R492" s="341" t="str">
        <f t="shared" si="9"/>
        <v/>
      </c>
      <c r="S492" s="341" t="str">
        <f t="array" ref="S492">if(V492="","",XLOOKUP(V492,Master[Company],Master[Group],"NA",0,1))</f>
        <v/>
      </c>
      <c r="T492" s="341" t="str">
        <f t="array" ref="T492">if(V492="","",XLOOKUP(V492,Master[Company],Master[Loading Location],"NA",0,1))</f>
        <v/>
      </c>
      <c r="U492" s="341" t="str">
        <f t="array" ref="U492">if(V492="","",XLOOKUP(V492,Master[Company],Master[Acronym],"NA",0,1))</f>
        <v/>
      </c>
      <c r="V492" s="336"/>
      <c r="W492" s="395"/>
      <c r="X492" s="395"/>
      <c r="Y492" s="336" t="str">
        <f t="shared" si="10"/>
        <v/>
      </c>
      <c r="Z492" s="341" t="str">
        <f t="shared" si="11"/>
        <v/>
      </c>
      <c r="AA492" s="336"/>
      <c r="AB492" s="341"/>
      <c r="AC492" s="341"/>
      <c r="AD492" s="394"/>
      <c r="AE492" s="396"/>
      <c r="AF492" s="396"/>
      <c r="AG492" s="396"/>
      <c r="AH492" s="396"/>
      <c r="AI492" s="396"/>
      <c r="AJ492" s="396"/>
      <c r="AK492" s="396"/>
      <c r="AL492" s="397"/>
      <c r="AM492" s="398"/>
      <c r="AN492" s="398"/>
      <c r="AO492" s="398"/>
      <c r="AP492" s="398"/>
      <c r="AQ492" s="398"/>
      <c r="AR492" s="398"/>
      <c r="AS492" s="398"/>
      <c r="AT492" s="398"/>
      <c r="AU492" s="394"/>
      <c r="AV492" s="399"/>
      <c r="AW492" s="306"/>
      <c r="AX492" s="394"/>
      <c r="AY492" s="400"/>
      <c r="AZ492" s="336"/>
      <c r="BA492" s="336"/>
      <c r="BB492" s="336"/>
      <c r="BC492" s="336"/>
      <c r="BD492" s="336"/>
      <c r="BE492" s="401"/>
      <c r="BF492" s="341"/>
      <c r="BG492" s="341"/>
      <c r="BH492" s="402"/>
      <c r="BI492" s="403"/>
      <c r="BJ492" s="404"/>
      <c r="BK492" s="405"/>
      <c r="BL492" s="405"/>
      <c r="BM492" s="405"/>
      <c r="BN492" s="406"/>
    </row>
    <row r="493" ht="18.75" customHeight="1">
      <c r="A493" s="390" t="str">
        <f t="shared" si="3"/>
        <v/>
      </c>
      <c r="B493" s="391"/>
      <c r="C493" s="337"/>
      <c r="D493" s="337"/>
      <c r="E493" s="338" t="str">
        <f t="shared" si="8"/>
        <v/>
      </c>
      <c r="F493" s="392"/>
      <c r="G493" s="393"/>
      <c r="H493" s="341" t="str">
        <f t="array" ref="H493">IF(D493="","",XLOOKUP(D493,'Master Data'!K:K,'Master Data'!N:N,"Input in Master Data",0,1))</f>
        <v/>
      </c>
      <c r="I493" s="341" t="str">
        <f t="array" ref="I493">IF(D493="","",XLOOKUP(D493,'Master Data'!K:K,'Master Data'!O:O,"Input in Master Data",0,1))</f>
        <v/>
      </c>
      <c r="J493" s="341" t="str">
        <f t="array" ref="J493">if(V493="","",XLOOKUP(V493,Master[Company],Master[Blow],"Unknown",0,1))</f>
        <v/>
      </c>
      <c r="K493" s="341" t="str">
        <f t="array" ref="K493">if(V493="","",XLOOKUP(V493,Master[Company],Master[Pigging],"Unknown",0,1))</f>
        <v/>
      </c>
      <c r="L493" s="341" t="str">
        <f t="array" ref="L493">if(V493="","",XLOOKUP(V493,Master[Company],Master[Load Method],"Unknown",0,1))</f>
        <v/>
      </c>
      <c r="M493" s="341" t="str">
        <f t="array" ref="M493">if(V493="","",XLOOKUP(V493,Master[Company],Master[Line Distance],"Unknown",0,1))</f>
        <v/>
      </c>
      <c r="N493" s="394"/>
      <c r="O493" s="341"/>
      <c r="P493" s="336"/>
      <c r="Q493" s="341" t="str">
        <f t="array" ref="Q493">if(V493="","",XLOOKUP(V493,Master[Company],Master[Terms],"NA",0,1))</f>
        <v/>
      </c>
      <c r="R493" s="341" t="str">
        <f t="shared" si="9"/>
        <v/>
      </c>
      <c r="S493" s="341" t="str">
        <f t="array" ref="S493">if(V493="","",XLOOKUP(V493,Master[Company],Master[Group],"NA",0,1))</f>
        <v/>
      </c>
      <c r="T493" s="341" t="str">
        <f t="array" ref="T493">if(V493="","",XLOOKUP(V493,Master[Company],Master[Loading Location],"NA",0,1))</f>
        <v/>
      </c>
      <c r="U493" s="341" t="str">
        <f t="array" ref="U493">if(V493="","",XLOOKUP(V493,Master[Company],Master[Acronym],"NA",0,1))</f>
        <v/>
      </c>
      <c r="V493" s="336"/>
      <c r="W493" s="395"/>
      <c r="X493" s="395"/>
      <c r="Y493" s="336" t="str">
        <f t="shared" si="10"/>
        <v/>
      </c>
      <c r="Z493" s="341" t="str">
        <f t="shared" si="11"/>
        <v/>
      </c>
      <c r="AA493" s="336"/>
      <c r="AB493" s="341"/>
      <c r="AC493" s="341"/>
      <c r="AD493" s="394"/>
      <c r="AE493" s="396"/>
      <c r="AF493" s="396"/>
      <c r="AG493" s="396"/>
      <c r="AH493" s="396"/>
      <c r="AI493" s="396"/>
      <c r="AJ493" s="396"/>
      <c r="AK493" s="396"/>
      <c r="AL493" s="397"/>
      <c r="AM493" s="398"/>
      <c r="AN493" s="398"/>
      <c r="AO493" s="398"/>
      <c r="AP493" s="398"/>
      <c r="AQ493" s="398"/>
      <c r="AR493" s="398"/>
      <c r="AS493" s="398"/>
      <c r="AT493" s="398"/>
      <c r="AU493" s="394"/>
      <c r="AV493" s="399"/>
      <c r="AW493" s="306"/>
      <c r="AX493" s="394"/>
      <c r="AY493" s="400"/>
      <c r="AZ493" s="336"/>
      <c r="BA493" s="336"/>
      <c r="BB493" s="336"/>
      <c r="BC493" s="336"/>
      <c r="BD493" s="336"/>
      <c r="BE493" s="401"/>
      <c r="BF493" s="341"/>
      <c r="BG493" s="341"/>
      <c r="BH493" s="402"/>
      <c r="BI493" s="403"/>
      <c r="BJ493" s="404"/>
      <c r="BK493" s="405"/>
      <c r="BL493" s="405"/>
      <c r="BM493" s="405"/>
      <c r="BN493" s="406"/>
    </row>
    <row r="494" ht="18.75" customHeight="1">
      <c r="A494" s="390" t="str">
        <f t="shared" si="3"/>
        <v/>
      </c>
      <c r="B494" s="391"/>
      <c r="C494" s="337"/>
      <c r="D494" s="337"/>
      <c r="E494" s="338" t="str">
        <f t="shared" si="8"/>
        <v/>
      </c>
      <c r="F494" s="392"/>
      <c r="G494" s="393"/>
      <c r="H494" s="341" t="str">
        <f t="array" ref="H494">IF(D494="","",XLOOKUP(D494,'Master Data'!K:K,'Master Data'!N:N,"Input in Master Data",0,1))</f>
        <v/>
      </c>
      <c r="I494" s="341" t="str">
        <f t="array" ref="I494">IF(D494="","",XLOOKUP(D494,'Master Data'!K:K,'Master Data'!O:O,"Input in Master Data",0,1))</f>
        <v/>
      </c>
      <c r="J494" s="341" t="str">
        <f t="array" ref="J494">if(V494="","",XLOOKUP(V494,Master[Company],Master[Blow],"Unknown",0,1))</f>
        <v/>
      </c>
      <c r="K494" s="341" t="str">
        <f t="array" ref="K494">if(V494="","",XLOOKUP(V494,Master[Company],Master[Pigging],"Unknown",0,1))</f>
        <v/>
      </c>
      <c r="L494" s="341" t="str">
        <f t="array" ref="L494">if(V494="","",XLOOKUP(V494,Master[Company],Master[Load Method],"Unknown",0,1))</f>
        <v/>
      </c>
      <c r="M494" s="341" t="str">
        <f t="array" ref="M494">if(V494="","",XLOOKUP(V494,Master[Company],Master[Line Distance],"Unknown",0,1))</f>
        <v/>
      </c>
      <c r="N494" s="394"/>
      <c r="O494" s="341"/>
      <c r="P494" s="336"/>
      <c r="Q494" s="341" t="str">
        <f t="array" ref="Q494">if(V494="","",XLOOKUP(V494,Master[Company],Master[Terms],"NA",0,1))</f>
        <v/>
      </c>
      <c r="R494" s="341" t="str">
        <f t="shared" si="9"/>
        <v/>
      </c>
      <c r="S494" s="341" t="str">
        <f t="array" ref="S494">if(V494="","",XLOOKUP(V494,Master[Company],Master[Group],"NA",0,1))</f>
        <v/>
      </c>
      <c r="T494" s="341" t="str">
        <f t="array" ref="T494">if(V494="","",XLOOKUP(V494,Master[Company],Master[Loading Location],"NA",0,1))</f>
        <v/>
      </c>
      <c r="U494" s="341" t="str">
        <f t="array" ref="U494">if(V494="","",XLOOKUP(V494,Master[Company],Master[Acronym],"NA",0,1))</f>
        <v/>
      </c>
      <c r="V494" s="336"/>
      <c r="W494" s="395"/>
      <c r="X494" s="395"/>
      <c r="Y494" s="336" t="str">
        <f t="shared" si="10"/>
        <v/>
      </c>
      <c r="Z494" s="341" t="str">
        <f t="shared" si="11"/>
        <v/>
      </c>
      <c r="AA494" s="336"/>
      <c r="AB494" s="341"/>
      <c r="AC494" s="341"/>
      <c r="AD494" s="394"/>
      <c r="AE494" s="396"/>
      <c r="AF494" s="396"/>
      <c r="AG494" s="396"/>
      <c r="AH494" s="396"/>
      <c r="AI494" s="396"/>
      <c r="AJ494" s="396"/>
      <c r="AK494" s="396"/>
      <c r="AL494" s="397"/>
      <c r="AM494" s="398"/>
      <c r="AN494" s="398"/>
      <c r="AO494" s="398"/>
      <c r="AP494" s="398"/>
      <c r="AQ494" s="398"/>
      <c r="AR494" s="398"/>
      <c r="AS494" s="398"/>
      <c r="AT494" s="398"/>
      <c r="AU494" s="394"/>
      <c r="AV494" s="399"/>
      <c r="AW494" s="306"/>
      <c r="AX494" s="394"/>
      <c r="AY494" s="400"/>
      <c r="AZ494" s="336"/>
      <c r="BA494" s="336"/>
      <c r="BB494" s="336"/>
      <c r="BC494" s="336"/>
      <c r="BD494" s="336"/>
      <c r="BE494" s="401"/>
      <c r="BF494" s="341"/>
      <c r="BG494" s="341"/>
      <c r="BH494" s="402"/>
      <c r="BI494" s="403"/>
      <c r="BJ494" s="404"/>
      <c r="BK494" s="405"/>
      <c r="BL494" s="405"/>
      <c r="BM494" s="405"/>
      <c r="BN494" s="406"/>
    </row>
    <row r="495" ht="18.75" customHeight="1">
      <c r="A495" s="390" t="str">
        <f t="shared" si="3"/>
        <v/>
      </c>
      <c r="B495" s="391"/>
      <c r="C495" s="337"/>
      <c r="D495" s="337"/>
      <c r="E495" s="338" t="str">
        <f t="shared" si="8"/>
        <v/>
      </c>
      <c r="F495" s="392"/>
      <c r="G495" s="393"/>
      <c r="H495" s="341" t="str">
        <f t="array" ref="H495">IF(D495="","",XLOOKUP(D495,'Master Data'!K:K,'Master Data'!N:N,"Input in Master Data",0,1))</f>
        <v/>
      </c>
      <c r="I495" s="341" t="str">
        <f t="array" ref="I495">IF(D495="","",XLOOKUP(D495,'Master Data'!K:K,'Master Data'!O:O,"Input in Master Data",0,1))</f>
        <v/>
      </c>
      <c r="J495" s="341" t="str">
        <f t="array" ref="J495">if(V495="","",XLOOKUP(V495,Master[Company],Master[Blow],"Unknown",0,1))</f>
        <v/>
      </c>
      <c r="K495" s="341" t="str">
        <f t="array" ref="K495">if(V495="","",XLOOKUP(V495,Master[Company],Master[Pigging],"Unknown",0,1))</f>
        <v/>
      </c>
      <c r="L495" s="341" t="str">
        <f t="array" ref="L495">if(V495="","",XLOOKUP(V495,Master[Company],Master[Load Method],"Unknown",0,1))</f>
        <v/>
      </c>
      <c r="M495" s="341" t="str">
        <f t="array" ref="M495">if(V495="","",XLOOKUP(V495,Master[Company],Master[Line Distance],"Unknown",0,1))</f>
        <v/>
      </c>
      <c r="N495" s="394"/>
      <c r="O495" s="341"/>
      <c r="P495" s="336"/>
      <c r="Q495" s="341" t="str">
        <f t="array" ref="Q495">if(V495="","",XLOOKUP(V495,Master[Company],Master[Terms],"NA",0,1))</f>
        <v/>
      </c>
      <c r="R495" s="341" t="str">
        <f t="shared" si="9"/>
        <v/>
      </c>
      <c r="S495" s="341" t="str">
        <f t="array" ref="S495">if(V495="","",XLOOKUP(V495,Master[Company],Master[Group],"NA",0,1))</f>
        <v/>
      </c>
      <c r="T495" s="341" t="str">
        <f t="array" ref="T495">if(V495="","",XLOOKUP(V495,Master[Company],Master[Loading Location],"NA",0,1))</f>
        <v/>
      </c>
      <c r="U495" s="341" t="str">
        <f t="array" ref="U495">if(V495="","",XLOOKUP(V495,Master[Company],Master[Acronym],"NA",0,1))</f>
        <v/>
      </c>
      <c r="V495" s="336"/>
      <c r="W495" s="395"/>
      <c r="X495" s="395"/>
      <c r="Y495" s="336" t="str">
        <f t="shared" si="10"/>
        <v/>
      </c>
      <c r="Z495" s="341" t="str">
        <f t="shared" si="11"/>
        <v/>
      </c>
      <c r="AA495" s="336"/>
      <c r="AB495" s="341"/>
      <c r="AC495" s="341"/>
      <c r="AD495" s="394"/>
      <c r="AE495" s="396"/>
      <c r="AF495" s="396"/>
      <c r="AG495" s="396"/>
      <c r="AH495" s="396"/>
      <c r="AI495" s="396"/>
      <c r="AJ495" s="396"/>
      <c r="AK495" s="396"/>
      <c r="AL495" s="397"/>
      <c r="AM495" s="398"/>
      <c r="AN495" s="398"/>
      <c r="AO495" s="398"/>
      <c r="AP495" s="398"/>
      <c r="AQ495" s="398"/>
      <c r="AR495" s="398"/>
      <c r="AS495" s="398"/>
      <c r="AT495" s="398"/>
      <c r="AU495" s="394"/>
      <c r="AV495" s="399"/>
      <c r="AW495" s="306"/>
      <c r="AX495" s="394"/>
      <c r="AY495" s="400"/>
      <c r="AZ495" s="336"/>
      <c r="BA495" s="336"/>
      <c r="BB495" s="336"/>
      <c r="BC495" s="336"/>
      <c r="BD495" s="336"/>
      <c r="BE495" s="401"/>
      <c r="BF495" s="341"/>
      <c r="BG495" s="341"/>
      <c r="BH495" s="402"/>
      <c r="BI495" s="403"/>
      <c r="BJ495" s="404"/>
      <c r="BK495" s="405"/>
      <c r="BL495" s="405"/>
      <c r="BM495" s="405"/>
      <c r="BN495" s="406"/>
    </row>
    <row r="496" ht="18.75" customHeight="1">
      <c r="A496" s="390" t="str">
        <f t="shared" si="3"/>
        <v/>
      </c>
      <c r="B496" s="391"/>
      <c r="C496" s="337"/>
      <c r="D496" s="337"/>
      <c r="E496" s="338" t="str">
        <f t="shared" si="8"/>
        <v/>
      </c>
      <c r="F496" s="392"/>
      <c r="G496" s="393"/>
      <c r="H496" s="341" t="str">
        <f t="array" ref="H496">IF(D496="","",XLOOKUP(D496,'Master Data'!K:K,'Master Data'!N:N,"Input in Master Data",0,1))</f>
        <v/>
      </c>
      <c r="I496" s="341" t="str">
        <f t="array" ref="I496">IF(D496="","",XLOOKUP(D496,'Master Data'!K:K,'Master Data'!O:O,"Input in Master Data",0,1))</f>
        <v/>
      </c>
      <c r="J496" s="341" t="str">
        <f t="array" ref="J496">if(V496="","",XLOOKUP(V496,Master[Company],Master[Blow],"Unknown",0,1))</f>
        <v/>
      </c>
      <c r="K496" s="341" t="str">
        <f t="array" ref="K496">if(V496="","",XLOOKUP(V496,Master[Company],Master[Pigging],"Unknown",0,1))</f>
        <v/>
      </c>
      <c r="L496" s="341" t="str">
        <f t="array" ref="L496">if(V496="","",XLOOKUP(V496,Master[Company],Master[Load Method],"Unknown",0,1))</f>
        <v/>
      </c>
      <c r="M496" s="341" t="str">
        <f t="array" ref="M496">if(V496="","",XLOOKUP(V496,Master[Company],Master[Line Distance],"Unknown",0,1))</f>
        <v/>
      </c>
      <c r="N496" s="394"/>
      <c r="O496" s="341"/>
      <c r="P496" s="336"/>
      <c r="Q496" s="341" t="str">
        <f t="array" ref="Q496">if(V496="","",XLOOKUP(V496,Master[Company],Master[Terms],"NA",0,1))</f>
        <v/>
      </c>
      <c r="R496" s="341" t="str">
        <f t="shared" si="9"/>
        <v/>
      </c>
      <c r="S496" s="341" t="str">
        <f t="array" ref="S496">if(V496="","",XLOOKUP(V496,Master[Company],Master[Group],"NA",0,1))</f>
        <v/>
      </c>
      <c r="T496" s="341" t="str">
        <f t="array" ref="T496">if(V496="","",XLOOKUP(V496,Master[Company],Master[Loading Location],"NA",0,1))</f>
        <v/>
      </c>
      <c r="U496" s="341" t="str">
        <f t="array" ref="U496">if(V496="","",XLOOKUP(V496,Master[Company],Master[Acronym],"NA",0,1))</f>
        <v/>
      </c>
      <c r="V496" s="336"/>
      <c r="W496" s="395"/>
      <c r="X496" s="395"/>
      <c r="Y496" s="336" t="str">
        <f t="shared" si="10"/>
        <v/>
      </c>
      <c r="Z496" s="341" t="str">
        <f t="shared" si="11"/>
        <v/>
      </c>
      <c r="AA496" s="336"/>
      <c r="AB496" s="341"/>
      <c r="AC496" s="341"/>
      <c r="AD496" s="394"/>
      <c r="AE496" s="396"/>
      <c r="AF496" s="396"/>
      <c r="AG496" s="396"/>
      <c r="AH496" s="396"/>
      <c r="AI496" s="396"/>
      <c r="AJ496" s="396"/>
      <c r="AK496" s="396"/>
      <c r="AL496" s="397"/>
      <c r="AM496" s="398"/>
      <c r="AN496" s="398"/>
      <c r="AO496" s="398"/>
      <c r="AP496" s="398"/>
      <c r="AQ496" s="398"/>
      <c r="AR496" s="398"/>
      <c r="AS496" s="398"/>
      <c r="AT496" s="398"/>
      <c r="AU496" s="394"/>
      <c r="AV496" s="399"/>
      <c r="AW496" s="306"/>
      <c r="AX496" s="394"/>
      <c r="AY496" s="400"/>
      <c r="AZ496" s="336"/>
      <c r="BA496" s="336"/>
      <c r="BB496" s="336"/>
      <c r="BC496" s="336"/>
      <c r="BD496" s="336"/>
      <c r="BE496" s="401"/>
      <c r="BF496" s="341"/>
      <c r="BG496" s="341"/>
      <c r="BH496" s="402"/>
      <c r="BI496" s="403"/>
      <c r="BJ496" s="404"/>
      <c r="BK496" s="405"/>
      <c r="BL496" s="405"/>
      <c r="BM496" s="405"/>
      <c r="BN496" s="406"/>
    </row>
    <row r="497" ht="18.75" customHeight="1">
      <c r="A497" s="390" t="str">
        <f t="shared" si="3"/>
        <v/>
      </c>
      <c r="B497" s="391"/>
      <c r="C497" s="337"/>
      <c r="D497" s="337"/>
      <c r="E497" s="338" t="str">
        <f t="shared" si="8"/>
        <v/>
      </c>
      <c r="F497" s="392"/>
      <c r="G497" s="393"/>
      <c r="H497" s="341" t="str">
        <f t="array" ref="H497">IF(D497="","",XLOOKUP(D497,'Master Data'!K:K,'Master Data'!N:N,"Input in Master Data",0,1))</f>
        <v/>
      </c>
      <c r="I497" s="341" t="str">
        <f t="array" ref="I497">IF(D497="","",XLOOKUP(D497,'Master Data'!K:K,'Master Data'!O:O,"Input in Master Data",0,1))</f>
        <v/>
      </c>
      <c r="J497" s="341" t="str">
        <f t="array" ref="J497">if(V497="","",XLOOKUP(V497,Master[Company],Master[Blow],"Unknown",0,1))</f>
        <v/>
      </c>
      <c r="K497" s="341" t="str">
        <f t="array" ref="K497">if(V497="","",XLOOKUP(V497,Master[Company],Master[Pigging],"Unknown",0,1))</f>
        <v/>
      </c>
      <c r="L497" s="341" t="str">
        <f t="array" ref="L497">if(V497="","",XLOOKUP(V497,Master[Company],Master[Load Method],"Unknown",0,1))</f>
        <v/>
      </c>
      <c r="M497" s="341" t="str">
        <f t="array" ref="M497">if(V497="","",XLOOKUP(V497,Master[Company],Master[Line Distance],"Unknown",0,1))</f>
        <v/>
      </c>
      <c r="N497" s="394"/>
      <c r="O497" s="341"/>
      <c r="P497" s="336"/>
      <c r="Q497" s="341" t="str">
        <f t="array" ref="Q497">if(V497="","",XLOOKUP(V497,Master[Company],Master[Terms],"NA",0,1))</f>
        <v/>
      </c>
      <c r="R497" s="341" t="str">
        <f t="shared" si="9"/>
        <v/>
      </c>
      <c r="S497" s="341" t="str">
        <f t="array" ref="S497">if(V497="","",XLOOKUP(V497,Master[Company],Master[Group],"NA",0,1))</f>
        <v/>
      </c>
      <c r="T497" s="341" t="str">
        <f t="array" ref="T497">if(V497="","",XLOOKUP(V497,Master[Company],Master[Loading Location],"NA",0,1))</f>
        <v/>
      </c>
      <c r="U497" s="341" t="str">
        <f t="array" ref="U497">if(V497="","",XLOOKUP(V497,Master[Company],Master[Acronym],"NA",0,1))</f>
        <v/>
      </c>
      <c r="V497" s="336"/>
      <c r="W497" s="395"/>
      <c r="X497" s="395"/>
      <c r="Y497" s="336" t="str">
        <f t="shared" si="10"/>
        <v/>
      </c>
      <c r="Z497" s="341" t="str">
        <f t="shared" si="11"/>
        <v/>
      </c>
      <c r="AA497" s="336"/>
      <c r="AB497" s="341"/>
      <c r="AC497" s="341"/>
      <c r="AD497" s="394"/>
      <c r="AE497" s="396"/>
      <c r="AF497" s="396"/>
      <c r="AG497" s="396"/>
      <c r="AH497" s="396"/>
      <c r="AI497" s="396"/>
      <c r="AJ497" s="396"/>
      <c r="AK497" s="396"/>
      <c r="AL497" s="397"/>
      <c r="AM497" s="398"/>
      <c r="AN497" s="398"/>
      <c r="AO497" s="398"/>
      <c r="AP497" s="398"/>
      <c r="AQ497" s="398"/>
      <c r="AR497" s="398"/>
      <c r="AS497" s="398"/>
      <c r="AT497" s="398"/>
      <c r="AU497" s="394"/>
      <c r="AV497" s="399"/>
      <c r="AW497" s="306"/>
      <c r="AX497" s="394"/>
      <c r="AY497" s="400"/>
      <c r="AZ497" s="336"/>
      <c r="BA497" s="336"/>
      <c r="BB497" s="336"/>
      <c r="BC497" s="336"/>
      <c r="BD497" s="336"/>
      <c r="BE497" s="401"/>
      <c r="BF497" s="341"/>
      <c r="BG497" s="341"/>
      <c r="BH497" s="402"/>
      <c r="BI497" s="403"/>
      <c r="BJ497" s="404"/>
      <c r="BK497" s="405"/>
      <c r="BL497" s="405"/>
      <c r="BM497" s="405"/>
      <c r="BN497" s="406"/>
    </row>
    <row r="498" ht="18.75" customHeight="1">
      <c r="A498" s="390" t="str">
        <f t="shared" si="3"/>
        <v/>
      </c>
      <c r="B498" s="391"/>
      <c r="C498" s="337"/>
      <c r="D498" s="337"/>
      <c r="E498" s="338" t="str">
        <f t="shared" si="8"/>
        <v/>
      </c>
      <c r="F498" s="392"/>
      <c r="G498" s="393"/>
      <c r="H498" s="341" t="str">
        <f t="array" ref="H498">IF(D498="","",XLOOKUP(D498,'Master Data'!K:K,'Master Data'!N:N,"Input in Master Data",0,1))</f>
        <v/>
      </c>
      <c r="I498" s="341" t="str">
        <f t="array" ref="I498">IF(D498="","",XLOOKUP(D498,'Master Data'!K:K,'Master Data'!O:O,"Input in Master Data",0,1))</f>
        <v/>
      </c>
      <c r="J498" s="341" t="str">
        <f t="array" ref="J498">if(V498="","",XLOOKUP(V498,Master[Company],Master[Blow],"Unknown",0,1))</f>
        <v/>
      </c>
      <c r="K498" s="341" t="str">
        <f t="array" ref="K498">if(V498="","",XLOOKUP(V498,Master[Company],Master[Pigging],"Unknown",0,1))</f>
        <v/>
      </c>
      <c r="L498" s="341" t="str">
        <f t="array" ref="L498">if(V498="","",XLOOKUP(V498,Master[Company],Master[Load Method],"Unknown",0,1))</f>
        <v/>
      </c>
      <c r="M498" s="341" t="str">
        <f t="array" ref="M498">if(V498="","",XLOOKUP(V498,Master[Company],Master[Line Distance],"Unknown",0,1))</f>
        <v/>
      </c>
      <c r="N498" s="394"/>
      <c r="O498" s="341"/>
      <c r="P498" s="336"/>
      <c r="Q498" s="341" t="str">
        <f t="array" ref="Q498">if(V498="","",XLOOKUP(V498,Master[Company],Master[Terms],"NA",0,1))</f>
        <v/>
      </c>
      <c r="R498" s="341" t="str">
        <f t="shared" si="9"/>
        <v/>
      </c>
      <c r="S498" s="341" t="str">
        <f t="array" ref="S498">if(V498="","",XLOOKUP(V498,Master[Company],Master[Group],"NA",0,1))</f>
        <v/>
      </c>
      <c r="T498" s="341" t="str">
        <f t="array" ref="T498">if(V498="","",XLOOKUP(V498,Master[Company],Master[Loading Location],"NA",0,1))</f>
        <v/>
      </c>
      <c r="U498" s="341" t="str">
        <f t="array" ref="U498">if(V498="","",XLOOKUP(V498,Master[Company],Master[Acronym],"NA",0,1))</f>
        <v/>
      </c>
      <c r="V498" s="336"/>
      <c r="W498" s="395"/>
      <c r="X498" s="395"/>
      <c r="Y498" s="336" t="str">
        <f t="shared" si="10"/>
        <v/>
      </c>
      <c r="Z498" s="341" t="str">
        <f t="shared" si="11"/>
        <v/>
      </c>
      <c r="AA498" s="336"/>
      <c r="AB498" s="341"/>
      <c r="AC498" s="341"/>
      <c r="AD498" s="394"/>
      <c r="AE498" s="396"/>
      <c r="AF498" s="396"/>
      <c r="AG498" s="396"/>
      <c r="AH498" s="396"/>
      <c r="AI498" s="396"/>
      <c r="AJ498" s="396"/>
      <c r="AK498" s="396"/>
      <c r="AL498" s="397"/>
      <c r="AM498" s="398"/>
      <c r="AN498" s="398"/>
      <c r="AO498" s="398"/>
      <c r="AP498" s="398"/>
      <c r="AQ498" s="398"/>
      <c r="AR498" s="398"/>
      <c r="AS498" s="398"/>
      <c r="AT498" s="398"/>
      <c r="AU498" s="394"/>
      <c r="AV498" s="399"/>
      <c r="AW498" s="306"/>
      <c r="AX498" s="394"/>
      <c r="AY498" s="400"/>
      <c r="AZ498" s="336"/>
      <c r="BA498" s="336"/>
      <c r="BB498" s="336"/>
      <c r="BC498" s="336"/>
      <c r="BD498" s="336"/>
      <c r="BE498" s="401"/>
      <c r="BF498" s="341"/>
      <c r="BG498" s="341"/>
      <c r="BH498" s="402"/>
      <c r="BI498" s="403"/>
      <c r="BJ498" s="404"/>
      <c r="BK498" s="405"/>
      <c r="BL498" s="405"/>
      <c r="BM498" s="405"/>
      <c r="BN498" s="406"/>
    </row>
    <row r="499" ht="18.75" customHeight="1">
      <c r="A499" s="390" t="str">
        <f t="shared" si="3"/>
        <v/>
      </c>
      <c r="B499" s="391"/>
      <c r="C499" s="337"/>
      <c r="D499" s="337"/>
      <c r="E499" s="338" t="str">
        <f t="shared" si="8"/>
        <v/>
      </c>
      <c r="F499" s="392"/>
      <c r="G499" s="393"/>
      <c r="H499" s="341" t="str">
        <f t="array" ref="H499">IF(D499="","",XLOOKUP(D499,'Master Data'!K:K,'Master Data'!N:N,"Input in Master Data",0,1))</f>
        <v/>
      </c>
      <c r="I499" s="341" t="str">
        <f t="array" ref="I499">IF(D499="","",XLOOKUP(D499,'Master Data'!K:K,'Master Data'!O:O,"Input in Master Data",0,1))</f>
        <v/>
      </c>
      <c r="J499" s="341" t="str">
        <f t="array" ref="J499">if(V499="","",XLOOKUP(V499,Master[Company],Master[Blow],"Unknown",0,1))</f>
        <v/>
      </c>
      <c r="K499" s="341" t="str">
        <f t="array" ref="K499">if(V499="","",XLOOKUP(V499,Master[Company],Master[Pigging],"Unknown",0,1))</f>
        <v/>
      </c>
      <c r="L499" s="341" t="str">
        <f t="array" ref="L499">if(V499="","",XLOOKUP(V499,Master[Company],Master[Load Method],"Unknown",0,1))</f>
        <v/>
      </c>
      <c r="M499" s="341" t="str">
        <f t="array" ref="M499">if(V499="","",XLOOKUP(V499,Master[Company],Master[Line Distance],"Unknown",0,1))</f>
        <v/>
      </c>
      <c r="N499" s="394"/>
      <c r="O499" s="341"/>
      <c r="P499" s="336"/>
      <c r="Q499" s="341" t="str">
        <f t="array" ref="Q499">if(V499="","",XLOOKUP(V499,Master[Company],Master[Terms],"NA",0,1))</f>
        <v/>
      </c>
      <c r="R499" s="341" t="str">
        <f t="shared" si="9"/>
        <v/>
      </c>
      <c r="S499" s="341" t="str">
        <f t="array" ref="S499">if(V499="","",XLOOKUP(V499,Master[Company],Master[Group],"NA",0,1))</f>
        <v/>
      </c>
      <c r="T499" s="341" t="str">
        <f t="array" ref="T499">if(V499="","",XLOOKUP(V499,Master[Company],Master[Loading Location],"NA",0,1))</f>
        <v/>
      </c>
      <c r="U499" s="341" t="str">
        <f t="array" ref="U499">if(V499="","",XLOOKUP(V499,Master[Company],Master[Acronym],"NA",0,1))</f>
        <v/>
      </c>
      <c r="V499" s="336"/>
      <c r="W499" s="395"/>
      <c r="X499" s="395"/>
      <c r="Y499" s="336" t="str">
        <f t="shared" si="10"/>
        <v/>
      </c>
      <c r="Z499" s="341" t="str">
        <f t="shared" si="11"/>
        <v/>
      </c>
      <c r="AA499" s="336"/>
      <c r="AB499" s="341"/>
      <c r="AC499" s="341"/>
      <c r="AD499" s="394"/>
      <c r="AE499" s="396"/>
      <c r="AF499" s="396"/>
      <c r="AG499" s="396"/>
      <c r="AH499" s="396"/>
      <c r="AI499" s="396"/>
      <c r="AJ499" s="396"/>
      <c r="AK499" s="396"/>
      <c r="AL499" s="397"/>
      <c r="AM499" s="398"/>
      <c r="AN499" s="398"/>
      <c r="AO499" s="398"/>
      <c r="AP499" s="398"/>
      <c r="AQ499" s="398"/>
      <c r="AR499" s="398"/>
      <c r="AS499" s="398"/>
      <c r="AT499" s="398"/>
      <c r="AU499" s="394"/>
      <c r="AV499" s="399"/>
      <c r="AW499" s="306"/>
      <c r="AX499" s="394"/>
      <c r="AY499" s="400"/>
      <c r="AZ499" s="336"/>
      <c r="BA499" s="336"/>
      <c r="BB499" s="336"/>
      <c r="BC499" s="336"/>
      <c r="BD499" s="336"/>
      <c r="BE499" s="401"/>
      <c r="BF499" s="341"/>
      <c r="BG499" s="341"/>
      <c r="BH499" s="402"/>
      <c r="BI499" s="403"/>
      <c r="BJ499" s="404"/>
      <c r="BK499" s="405"/>
      <c r="BL499" s="405"/>
      <c r="BM499" s="405"/>
      <c r="BN499" s="406"/>
    </row>
    <row r="500" ht="18.75" customHeight="1">
      <c r="A500" s="390" t="str">
        <f t="shared" si="3"/>
        <v/>
      </c>
      <c r="B500" s="391"/>
      <c r="C500" s="337"/>
      <c r="D500" s="337"/>
      <c r="E500" s="338" t="str">
        <f t="shared" si="8"/>
        <v/>
      </c>
      <c r="F500" s="392"/>
      <c r="G500" s="393"/>
      <c r="H500" s="341" t="str">
        <f t="array" ref="H500">IF(D500="","",XLOOKUP(D500,'Master Data'!K:K,'Master Data'!N:N,"Input in Master Data",0,1))</f>
        <v/>
      </c>
      <c r="I500" s="341" t="str">
        <f t="array" ref="I500">IF(D500="","",XLOOKUP(D500,'Master Data'!K:K,'Master Data'!O:O,"Input in Master Data",0,1))</f>
        <v/>
      </c>
      <c r="J500" s="341" t="str">
        <f t="array" ref="J500">if(V500="","",XLOOKUP(V500,Master[Company],Master[Blow],"Unknown",0,1))</f>
        <v/>
      </c>
      <c r="K500" s="341" t="str">
        <f t="array" ref="K500">if(V500="","",XLOOKUP(V500,Master[Company],Master[Pigging],"Unknown",0,1))</f>
        <v/>
      </c>
      <c r="L500" s="341" t="str">
        <f t="array" ref="L500">if(V500="","",XLOOKUP(V500,Master[Company],Master[Load Method],"Unknown",0,1))</f>
        <v/>
      </c>
      <c r="M500" s="341" t="str">
        <f t="array" ref="M500">if(V500="","",XLOOKUP(V500,Master[Company],Master[Line Distance],"Unknown",0,1))</f>
        <v/>
      </c>
      <c r="N500" s="394"/>
      <c r="O500" s="341"/>
      <c r="P500" s="336"/>
      <c r="Q500" s="341" t="str">
        <f t="array" ref="Q500">if(V500="","",XLOOKUP(V500,Master[Company],Master[Terms],"NA",0,1))</f>
        <v/>
      </c>
      <c r="R500" s="341" t="str">
        <f t="shared" si="9"/>
        <v/>
      </c>
      <c r="S500" s="341" t="str">
        <f t="array" ref="S500">if(V500="","",XLOOKUP(V500,Master[Company],Master[Group],"NA",0,1))</f>
        <v/>
      </c>
      <c r="T500" s="341" t="str">
        <f t="array" ref="T500">if(V500="","",XLOOKUP(V500,Master[Company],Master[Loading Location],"NA",0,1))</f>
        <v/>
      </c>
      <c r="U500" s="341" t="str">
        <f t="array" ref="U500">if(V500="","",XLOOKUP(V500,Master[Company],Master[Acronym],"NA",0,1))</f>
        <v/>
      </c>
      <c r="V500" s="336"/>
      <c r="W500" s="395"/>
      <c r="X500" s="395"/>
      <c r="Y500" s="336" t="str">
        <f t="shared" si="10"/>
        <v/>
      </c>
      <c r="Z500" s="341" t="str">
        <f t="shared" si="11"/>
        <v/>
      </c>
      <c r="AA500" s="336"/>
      <c r="AB500" s="341"/>
      <c r="AC500" s="341"/>
      <c r="AD500" s="394"/>
      <c r="AE500" s="396"/>
      <c r="AF500" s="396"/>
      <c r="AG500" s="396"/>
      <c r="AH500" s="396"/>
      <c r="AI500" s="396"/>
      <c r="AJ500" s="396"/>
      <c r="AK500" s="396"/>
      <c r="AL500" s="397"/>
      <c r="AM500" s="398"/>
      <c r="AN500" s="398"/>
      <c r="AO500" s="398"/>
      <c r="AP500" s="398"/>
      <c r="AQ500" s="398"/>
      <c r="AR500" s="398"/>
      <c r="AS500" s="398"/>
      <c r="AT500" s="398"/>
      <c r="AU500" s="394"/>
      <c r="AV500" s="399"/>
      <c r="AW500" s="306"/>
      <c r="AX500" s="394"/>
      <c r="AY500" s="400"/>
      <c r="AZ500" s="336"/>
      <c r="BA500" s="336"/>
      <c r="BB500" s="336"/>
      <c r="BC500" s="336"/>
      <c r="BD500" s="336"/>
      <c r="BE500" s="401"/>
      <c r="BF500" s="341"/>
      <c r="BG500" s="341"/>
      <c r="BH500" s="402"/>
      <c r="BI500" s="403"/>
      <c r="BJ500" s="404"/>
      <c r="BK500" s="405"/>
      <c r="BL500" s="405"/>
      <c r="BM500" s="405"/>
      <c r="BN500" s="406"/>
    </row>
    <row r="501" ht="18.75" customHeight="1">
      <c r="A501" s="390" t="str">
        <f t="shared" si="3"/>
        <v/>
      </c>
      <c r="B501" s="391"/>
      <c r="C501" s="337"/>
      <c r="D501" s="337"/>
      <c r="E501" s="338" t="str">
        <f t="shared" si="8"/>
        <v/>
      </c>
      <c r="F501" s="392"/>
      <c r="G501" s="393"/>
      <c r="H501" s="341" t="str">
        <f t="array" ref="H501">IF(D501="","",XLOOKUP(D501,'Master Data'!K:K,'Master Data'!N:N,"Input in Master Data",0,1))</f>
        <v/>
      </c>
      <c r="I501" s="341" t="str">
        <f t="array" ref="I501">IF(D501="","",XLOOKUP(D501,'Master Data'!K:K,'Master Data'!O:O,"Input in Master Data",0,1))</f>
        <v/>
      </c>
      <c r="J501" s="341" t="str">
        <f t="array" ref="J501">if(V501="","",XLOOKUP(V501,Master[Company],Master[Blow],"Unknown",0,1))</f>
        <v/>
      </c>
      <c r="K501" s="341" t="str">
        <f t="array" ref="K501">if(V501="","",XLOOKUP(V501,Master[Company],Master[Pigging],"Unknown",0,1))</f>
        <v/>
      </c>
      <c r="L501" s="341" t="str">
        <f t="array" ref="L501">if(V501="","",XLOOKUP(V501,Master[Company],Master[Load Method],"Unknown",0,1))</f>
        <v/>
      </c>
      <c r="M501" s="341" t="str">
        <f t="array" ref="M501">if(V501="","",XLOOKUP(V501,Master[Company],Master[Line Distance],"Unknown",0,1))</f>
        <v/>
      </c>
      <c r="N501" s="394"/>
      <c r="O501" s="341"/>
      <c r="P501" s="336"/>
      <c r="Q501" s="341" t="str">
        <f t="array" ref="Q501">if(V501="","",XLOOKUP(V501,Master[Company],Master[Terms],"NA",0,1))</f>
        <v/>
      </c>
      <c r="R501" s="341" t="str">
        <f t="shared" si="9"/>
        <v/>
      </c>
      <c r="S501" s="341" t="str">
        <f t="array" ref="S501">if(V501="","",XLOOKUP(V501,Master[Company],Master[Group],"NA",0,1))</f>
        <v/>
      </c>
      <c r="T501" s="341" t="str">
        <f t="array" ref="T501">if(V501="","",XLOOKUP(V501,Master[Company],Master[Loading Location],"NA",0,1))</f>
        <v/>
      </c>
      <c r="U501" s="341" t="str">
        <f t="array" ref="U501">if(V501="","",XLOOKUP(V501,Master[Company],Master[Acronym],"NA",0,1))</f>
        <v/>
      </c>
      <c r="V501" s="336"/>
      <c r="W501" s="395"/>
      <c r="X501" s="395"/>
      <c r="Y501" s="336" t="str">
        <f t="shared" si="10"/>
        <v/>
      </c>
      <c r="Z501" s="341" t="str">
        <f t="shared" si="11"/>
        <v/>
      </c>
      <c r="AA501" s="336"/>
      <c r="AB501" s="341"/>
      <c r="AC501" s="341"/>
      <c r="AD501" s="394"/>
      <c r="AE501" s="396"/>
      <c r="AF501" s="396"/>
      <c r="AG501" s="396"/>
      <c r="AH501" s="396"/>
      <c r="AI501" s="396"/>
      <c r="AJ501" s="396"/>
      <c r="AK501" s="396"/>
      <c r="AL501" s="397"/>
      <c r="AM501" s="398"/>
      <c r="AN501" s="398"/>
      <c r="AO501" s="398"/>
      <c r="AP501" s="398"/>
      <c r="AQ501" s="398"/>
      <c r="AR501" s="398"/>
      <c r="AS501" s="398"/>
      <c r="AT501" s="398"/>
      <c r="AU501" s="394"/>
      <c r="AV501" s="399"/>
      <c r="AW501" s="306"/>
      <c r="AX501" s="394"/>
      <c r="AY501" s="400"/>
      <c r="AZ501" s="336"/>
      <c r="BA501" s="336"/>
      <c r="BB501" s="336"/>
      <c r="BC501" s="336"/>
      <c r="BD501" s="336"/>
      <c r="BE501" s="401"/>
      <c r="BF501" s="341"/>
      <c r="BG501" s="341"/>
      <c r="BH501" s="402"/>
      <c r="BI501" s="403"/>
      <c r="BJ501" s="404"/>
      <c r="BK501" s="405"/>
      <c r="BL501" s="405"/>
      <c r="BM501" s="405"/>
      <c r="BN501" s="406"/>
    </row>
    <row r="502" ht="18.75" customHeight="1">
      <c r="A502" s="390" t="str">
        <f t="shared" si="3"/>
        <v/>
      </c>
      <c r="B502" s="391"/>
      <c r="C502" s="337"/>
      <c r="D502" s="337"/>
      <c r="E502" s="338" t="str">
        <f t="shared" si="8"/>
        <v/>
      </c>
      <c r="F502" s="392"/>
      <c r="G502" s="393"/>
      <c r="H502" s="341" t="str">
        <f t="array" ref="H502">IF(D502="","",XLOOKUP(D502,'Master Data'!K:K,'Master Data'!N:N,"Input in Master Data",0,1))</f>
        <v/>
      </c>
      <c r="I502" s="341" t="str">
        <f t="array" ref="I502">IF(D502="","",XLOOKUP(D502,'Master Data'!K:K,'Master Data'!O:O,"Input in Master Data",0,1))</f>
        <v/>
      </c>
      <c r="J502" s="341" t="str">
        <f t="array" ref="J502">if(V502="","",XLOOKUP(V502,Master[Company],Master[Blow],"Unknown",0,1))</f>
        <v/>
      </c>
      <c r="K502" s="341" t="str">
        <f t="array" ref="K502">if(V502="","",XLOOKUP(V502,Master[Company],Master[Pigging],"Unknown",0,1))</f>
        <v/>
      </c>
      <c r="L502" s="341" t="str">
        <f t="array" ref="L502">if(V502="","",XLOOKUP(V502,Master[Company],Master[Load Method],"Unknown",0,1))</f>
        <v/>
      </c>
      <c r="M502" s="341" t="str">
        <f t="array" ref="M502">if(V502="","",XLOOKUP(V502,Master[Company],Master[Line Distance],"Unknown",0,1))</f>
        <v/>
      </c>
      <c r="N502" s="394"/>
      <c r="O502" s="341"/>
      <c r="P502" s="336"/>
      <c r="Q502" s="341" t="str">
        <f t="array" ref="Q502">if(V502="","",XLOOKUP(V502,Master[Company],Master[Terms],"NA",0,1))</f>
        <v/>
      </c>
      <c r="R502" s="341" t="str">
        <f t="shared" si="9"/>
        <v/>
      </c>
      <c r="S502" s="341" t="str">
        <f t="array" ref="S502">if(V502="","",XLOOKUP(V502,Master[Company],Master[Group],"NA",0,1))</f>
        <v/>
      </c>
      <c r="T502" s="341" t="str">
        <f t="array" ref="T502">if(V502="","",XLOOKUP(V502,Master[Company],Master[Loading Location],"NA",0,1))</f>
        <v/>
      </c>
      <c r="U502" s="341" t="str">
        <f t="array" ref="U502">if(V502="","",XLOOKUP(V502,Master[Company],Master[Acronym],"NA",0,1))</f>
        <v/>
      </c>
      <c r="V502" s="336"/>
      <c r="W502" s="395"/>
      <c r="X502" s="395"/>
      <c r="Y502" s="336" t="str">
        <f t="shared" si="10"/>
        <v/>
      </c>
      <c r="Z502" s="341" t="str">
        <f t="shared" si="11"/>
        <v/>
      </c>
      <c r="AA502" s="336"/>
      <c r="AB502" s="341"/>
      <c r="AC502" s="341"/>
      <c r="AD502" s="394"/>
      <c r="AE502" s="396"/>
      <c r="AF502" s="396"/>
      <c r="AG502" s="396"/>
      <c r="AH502" s="396"/>
      <c r="AI502" s="396"/>
      <c r="AJ502" s="396"/>
      <c r="AK502" s="396"/>
      <c r="AL502" s="397"/>
      <c r="AM502" s="398"/>
      <c r="AN502" s="398"/>
      <c r="AO502" s="398"/>
      <c r="AP502" s="398"/>
      <c r="AQ502" s="398"/>
      <c r="AR502" s="398"/>
      <c r="AS502" s="398"/>
      <c r="AT502" s="398"/>
      <c r="AU502" s="394"/>
      <c r="AV502" s="399"/>
      <c r="AW502" s="306"/>
      <c r="AX502" s="394"/>
      <c r="AY502" s="400"/>
      <c r="AZ502" s="336"/>
      <c r="BA502" s="336"/>
      <c r="BB502" s="336"/>
      <c r="BC502" s="336"/>
      <c r="BD502" s="336"/>
      <c r="BE502" s="401"/>
      <c r="BF502" s="341"/>
      <c r="BG502" s="341"/>
      <c r="BH502" s="402"/>
      <c r="BI502" s="403"/>
      <c r="BJ502" s="404"/>
      <c r="BK502" s="405"/>
      <c r="BL502" s="405"/>
      <c r="BM502" s="405"/>
      <c r="BN502" s="406"/>
    </row>
    <row r="503" ht="18.75" customHeight="1">
      <c r="A503" s="390" t="str">
        <f t="shared" si="3"/>
        <v/>
      </c>
      <c r="B503" s="391"/>
      <c r="C503" s="337"/>
      <c r="D503" s="337"/>
      <c r="E503" s="338" t="str">
        <f t="shared" si="8"/>
        <v/>
      </c>
      <c r="F503" s="392"/>
      <c r="G503" s="393"/>
      <c r="H503" s="341" t="str">
        <f t="array" ref="H503">IF(D503="","",XLOOKUP(D503,'Master Data'!K:K,'Master Data'!N:N,"Input in Master Data",0,1))</f>
        <v/>
      </c>
      <c r="I503" s="341" t="str">
        <f t="array" ref="I503">IF(D503="","",XLOOKUP(D503,'Master Data'!K:K,'Master Data'!O:O,"Input in Master Data",0,1))</f>
        <v/>
      </c>
      <c r="J503" s="341" t="str">
        <f t="array" ref="J503">if(V503="","",XLOOKUP(V503,Master[Company],Master[Blow],"Unknown",0,1))</f>
        <v/>
      </c>
      <c r="K503" s="341" t="str">
        <f t="array" ref="K503">if(V503="","",XLOOKUP(V503,Master[Company],Master[Pigging],"Unknown",0,1))</f>
        <v/>
      </c>
      <c r="L503" s="341" t="str">
        <f t="array" ref="L503">if(V503="","",XLOOKUP(V503,Master[Company],Master[Load Method],"Unknown",0,1))</f>
        <v/>
      </c>
      <c r="M503" s="341" t="str">
        <f t="array" ref="M503">if(V503="","",XLOOKUP(V503,Master[Company],Master[Line Distance],"Unknown",0,1))</f>
        <v/>
      </c>
      <c r="N503" s="394"/>
      <c r="O503" s="341"/>
      <c r="P503" s="336"/>
      <c r="Q503" s="341" t="str">
        <f t="array" ref="Q503">if(V503="","",XLOOKUP(V503,Master[Company],Master[Terms],"NA",0,1))</f>
        <v/>
      </c>
      <c r="R503" s="341" t="str">
        <f t="shared" si="9"/>
        <v/>
      </c>
      <c r="S503" s="341" t="str">
        <f t="array" ref="S503">if(V503="","",XLOOKUP(V503,Master[Company],Master[Group],"NA",0,1))</f>
        <v/>
      </c>
      <c r="T503" s="341" t="str">
        <f t="array" ref="T503">if(V503="","",XLOOKUP(V503,Master[Company],Master[Loading Location],"NA",0,1))</f>
        <v/>
      </c>
      <c r="U503" s="341" t="str">
        <f t="array" ref="U503">if(V503="","",XLOOKUP(V503,Master[Company],Master[Acronym],"NA",0,1))</f>
        <v/>
      </c>
      <c r="V503" s="336"/>
      <c r="W503" s="395"/>
      <c r="X503" s="395"/>
      <c r="Y503" s="336" t="str">
        <f t="shared" si="10"/>
        <v/>
      </c>
      <c r="Z503" s="341" t="str">
        <f t="shared" si="11"/>
        <v/>
      </c>
      <c r="AA503" s="336"/>
      <c r="AB503" s="341"/>
      <c r="AC503" s="341"/>
      <c r="AD503" s="394"/>
      <c r="AE503" s="396"/>
      <c r="AF503" s="396"/>
      <c r="AG503" s="396"/>
      <c r="AH503" s="396"/>
      <c r="AI503" s="396"/>
      <c r="AJ503" s="396"/>
      <c r="AK503" s="396"/>
      <c r="AL503" s="397"/>
      <c r="AM503" s="398"/>
      <c r="AN503" s="398"/>
      <c r="AO503" s="398"/>
      <c r="AP503" s="398"/>
      <c r="AQ503" s="398"/>
      <c r="AR503" s="398"/>
      <c r="AS503" s="398"/>
      <c r="AT503" s="398"/>
      <c r="AU503" s="394"/>
      <c r="AV503" s="399"/>
      <c r="AW503" s="306"/>
      <c r="AX503" s="394"/>
      <c r="AY503" s="400"/>
      <c r="AZ503" s="336"/>
      <c r="BA503" s="336"/>
      <c r="BB503" s="336"/>
      <c r="BC503" s="336"/>
      <c r="BD503" s="336"/>
      <c r="BE503" s="401"/>
      <c r="BF503" s="341"/>
      <c r="BG503" s="341"/>
      <c r="BH503" s="402"/>
      <c r="BI503" s="403"/>
      <c r="BJ503" s="404"/>
      <c r="BK503" s="405"/>
      <c r="BL503" s="405"/>
      <c r="BM503" s="405"/>
      <c r="BN503" s="406"/>
    </row>
    <row r="504" ht="18.75" customHeight="1">
      <c r="A504" s="390" t="str">
        <f t="shared" si="3"/>
        <v/>
      </c>
      <c r="B504" s="391"/>
      <c r="C504" s="337"/>
      <c r="D504" s="337"/>
      <c r="E504" s="338" t="str">
        <f t="shared" si="8"/>
        <v/>
      </c>
      <c r="F504" s="392"/>
      <c r="G504" s="393"/>
      <c r="H504" s="341" t="str">
        <f t="array" ref="H504">IF(D504="","",XLOOKUP(D504,'Master Data'!K:K,'Master Data'!N:N,"Input in Master Data",0,1))</f>
        <v/>
      </c>
      <c r="I504" s="341" t="str">
        <f t="array" ref="I504">IF(D504="","",XLOOKUP(D504,'Master Data'!K:K,'Master Data'!O:O,"Input in Master Data",0,1))</f>
        <v/>
      </c>
      <c r="J504" s="341" t="str">
        <f t="array" ref="J504">if(V504="","",XLOOKUP(V504,Master[Company],Master[Blow],"Unknown",0,1))</f>
        <v/>
      </c>
      <c r="K504" s="341" t="str">
        <f t="array" ref="K504">if(V504="","",XLOOKUP(V504,Master[Company],Master[Pigging],"Unknown",0,1))</f>
        <v/>
      </c>
      <c r="L504" s="341" t="str">
        <f t="array" ref="L504">if(V504="","",XLOOKUP(V504,Master[Company],Master[Load Method],"Unknown",0,1))</f>
        <v/>
      </c>
      <c r="M504" s="341" t="str">
        <f t="array" ref="M504">if(V504="","",XLOOKUP(V504,Master[Company],Master[Line Distance],"Unknown",0,1))</f>
        <v/>
      </c>
      <c r="N504" s="394"/>
      <c r="O504" s="341"/>
      <c r="P504" s="336"/>
      <c r="Q504" s="341" t="str">
        <f t="array" ref="Q504">if(V504="","",XLOOKUP(V504,Master[Company],Master[Terms],"NA",0,1))</f>
        <v/>
      </c>
      <c r="R504" s="341" t="str">
        <f t="shared" si="9"/>
        <v/>
      </c>
      <c r="S504" s="341" t="str">
        <f t="array" ref="S504">if(V504="","",XLOOKUP(V504,Master[Company],Master[Group],"NA",0,1))</f>
        <v/>
      </c>
      <c r="T504" s="341" t="str">
        <f t="array" ref="T504">if(V504="","",XLOOKUP(V504,Master[Company],Master[Loading Location],"NA",0,1))</f>
        <v/>
      </c>
      <c r="U504" s="341" t="str">
        <f t="array" ref="U504">if(V504="","",XLOOKUP(V504,Master[Company],Master[Acronym],"NA",0,1))</f>
        <v/>
      </c>
      <c r="V504" s="336"/>
      <c r="W504" s="395"/>
      <c r="X504" s="395"/>
      <c r="Y504" s="336" t="str">
        <f t="shared" si="10"/>
        <v/>
      </c>
      <c r="Z504" s="341" t="str">
        <f t="shared" si="11"/>
        <v/>
      </c>
      <c r="AA504" s="336"/>
      <c r="AB504" s="341"/>
      <c r="AC504" s="341"/>
      <c r="AD504" s="394"/>
      <c r="AE504" s="396"/>
      <c r="AF504" s="396"/>
      <c r="AG504" s="396"/>
      <c r="AH504" s="396"/>
      <c r="AI504" s="396"/>
      <c r="AJ504" s="396"/>
      <c r="AK504" s="396"/>
      <c r="AL504" s="397"/>
      <c r="AM504" s="398"/>
      <c r="AN504" s="398"/>
      <c r="AO504" s="398"/>
      <c r="AP504" s="398"/>
      <c r="AQ504" s="398"/>
      <c r="AR504" s="398"/>
      <c r="AS504" s="398"/>
      <c r="AT504" s="398"/>
      <c r="AU504" s="394"/>
      <c r="AV504" s="399"/>
      <c r="AW504" s="306"/>
      <c r="AX504" s="394"/>
      <c r="AY504" s="400"/>
      <c r="AZ504" s="336"/>
      <c r="BA504" s="336"/>
      <c r="BB504" s="336"/>
      <c r="BC504" s="336"/>
      <c r="BD504" s="336"/>
      <c r="BE504" s="401"/>
      <c r="BF504" s="341"/>
      <c r="BG504" s="341"/>
      <c r="BH504" s="402"/>
      <c r="BI504" s="403"/>
      <c r="BJ504" s="404"/>
      <c r="BK504" s="405"/>
      <c r="BL504" s="405"/>
      <c r="BM504" s="405"/>
      <c r="BN504" s="406"/>
    </row>
    <row r="505" ht="18.75" customHeight="1">
      <c r="A505" s="390" t="str">
        <f t="shared" si="3"/>
        <v/>
      </c>
      <c r="B505" s="391"/>
      <c r="C505" s="337"/>
      <c r="D505" s="337"/>
      <c r="E505" s="338" t="str">
        <f t="shared" si="8"/>
        <v/>
      </c>
      <c r="F505" s="392"/>
      <c r="G505" s="393"/>
      <c r="H505" s="341" t="str">
        <f t="array" ref="H505">IF(D505="","",XLOOKUP(D505,'Master Data'!K:K,'Master Data'!N:N,"Input in Master Data",0,1))</f>
        <v/>
      </c>
      <c r="I505" s="341" t="str">
        <f t="array" ref="I505">IF(D505="","",XLOOKUP(D505,'Master Data'!K:K,'Master Data'!O:O,"Input in Master Data",0,1))</f>
        <v/>
      </c>
      <c r="J505" s="341" t="str">
        <f t="array" ref="J505">if(V505="","",XLOOKUP(V505,Master[Company],Master[Blow],"Unknown",0,1))</f>
        <v/>
      </c>
      <c r="K505" s="341" t="str">
        <f t="array" ref="K505">if(V505="","",XLOOKUP(V505,Master[Company],Master[Pigging],"Unknown",0,1))</f>
        <v/>
      </c>
      <c r="L505" s="341" t="str">
        <f t="array" ref="L505">if(V505="","",XLOOKUP(V505,Master[Company],Master[Load Method],"Unknown",0,1))</f>
        <v/>
      </c>
      <c r="M505" s="341" t="str">
        <f t="array" ref="M505">if(V505="","",XLOOKUP(V505,Master[Company],Master[Line Distance],"Unknown",0,1))</f>
        <v/>
      </c>
      <c r="N505" s="394"/>
      <c r="O505" s="341"/>
      <c r="P505" s="336"/>
      <c r="Q505" s="341" t="str">
        <f t="array" ref="Q505">if(V505="","",XLOOKUP(V505,Master[Company],Master[Terms],"NA",0,1))</f>
        <v/>
      </c>
      <c r="R505" s="341" t="str">
        <f t="shared" si="9"/>
        <v/>
      </c>
      <c r="S505" s="341" t="str">
        <f t="array" ref="S505">if(V505="","",XLOOKUP(V505,Master[Company],Master[Group],"NA",0,1))</f>
        <v/>
      </c>
      <c r="T505" s="341" t="str">
        <f t="array" ref="T505">if(V505="","",XLOOKUP(V505,Master[Company],Master[Loading Location],"NA",0,1))</f>
        <v/>
      </c>
      <c r="U505" s="341" t="str">
        <f t="array" ref="U505">if(V505="","",XLOOKUP(V505,Master[Company],Master[Acronym],"NA",0,1))</f>
        <v/>
      </c>
      <c r="V505" s="336"/>
      <c r="W505" s="395"/>
      <c r="X505" s="395"/>
      <c r="Y505" s="336" t="str">
        <f t="shared" si="10"/>
        <v/>
      </c>
      <c r="Z505" s="341" t="str">
        <f t="shared" si="11"/>
        <v/>
      </c>
      <c r="AA505" s="336"/>
      <c r="AB505" s="341"/>
      <c r="AC505" s="341"/>
      <c r="AD505" s="394"/>
      <c r="AE505" s="396"/>
      <c r="AF505" s="396"/>
      <c r="AG505" s="396"/>
      <c r="AH505" s="396"/>
      <c r="AI505" s="396"/>
      <c r="AJ505" s="396"/>
      <c r="AK505" s="396"/>
      <c r="AL505" s="397"/>
      <c r="AM505" s="398"/>
      <c r="AN505" s="398"/>
      <c r="AO505" s="398"/>
      <c r="AP505" s="398"/>
      <c r="AQ505" s="398"/>
      <c r="AR505" s="398"/>
      <c r="AS505" s="398"/>
      <c r="AT505" s="398"/>
      <c r="AU505" s="394"/>
      <c r="AV505" s="399"/>
      <c r="AW505" s="306"/>
      <c r="AX505" s="394"/>
      <c r="AY505" s="400"/>
      <c r="AZ505" s="336"/>
      <c r="BA505" s="336"/>
      <c r="BB505" s="336"/>
      <c r="BC505" s="336"/>
      <c r="BD505" s="336"/>
      <c r="BE505" s="401"/>
      <c r="BF505" s="341"/>
      <c r="BG505" s="341"/>
      <c r="BH505" s="402"/>
      <c r="BI505" s="403"/>
      <c r="BJ505" s="404"/>
      <c r="BK505" s="405"/>
      <c r="BL505" s="405"/>
      <c r="BM505" s="405"/>
      <c r="BN505" s="406"/>
    </row>
    <row r="506" ht="18.75" customHeight="1">
      <c r="A506" s="390" t="str">
        <f t="shared" si="3"/>
        <v/>
      </c>
      <c r="B506" s="391"/>
      <c r="C506" s="337"/>
      <c r="D506" s="337"/>
      <c r="E506" s="338" t="str">
        <f t="shared" si="8"/>
        <v/>
      </c>
      <c r="F506" s="392"/>
      <c r="G506" s="393"/>
      <c r="H506" s="341" t="str">
        <f t="array" ref="H506">IF(D506="","",XLOOKUP(D506,'Master Data'!K:K,'Master Data'!N:N,"Input in Master Data",0,1))</f>
        <v/>
      </c>
      <c r="I506" s="341" t="str">
        <f t="array" ref="I506">IF(D506="","",XLOOKUP(D506,'Master Data'!K:K,'Master Data'!O:O,"Input in Master Data",0,1))</f>
        <v/>
      </c>
      <c r="J506" s="341" t="str">
        <f t="array" ref="J506">if(V506="","",XLOOKUP(V506,Master[Company],Master[Blow],"Unknown",0,1))</f>
        <v/>
      </c>
      <c r="K506" s="341" t="str">
        <f t="array" ref="K506">if(V506="","",XLOOKUP(V506,Master[Company],Master[Pigging],"Unknown",0,1))</f>
        <v/>
      </c>
      <c r="L506" s="341" t="str">
        <f t="array" ref="L506">if(V506="","",XLOOKUP(V506,Master[Company],Master[Load Method],"Unknown",0,1))</f>
        <v/>
      </c>
      <c r="M506" s="341" t="str">
        <f t="array" ref="M506">if(V506="","",XLOOKUP(V506,Master[Company],Master[Line Distance],"Unknown",0,1))</f>
        <v/>
      </c>
      <c r="N506" s="394"/>
      <c r="O506" s="341"/>
      <c r="P506" s="336"/>
      <c r="Q506" s="341" t="str">
        <f t="array" ref="Q506">if(V506="","",XLOOKUP(V506,Master[Company],Master[Terms],"NA",0,1))</f>
        <v/>
      </c>
      <c r="R506" s="341" t="str">
        <f t="shared" si="9"/>
        <v/>
      </c>
      <c r="S506" s="341" t="str">
        <f t="array" ref="S506">if(V506="","",XLOOKUP(V506,Master[Company],Master[Group],"NA",0,1))</f>
        <v/>
      </c>
      <c r="T506" s="341" t="str">
        <f t="array" ref="T506">if(V506="","",XLOOKUP(V506,Master[Company],Master[Loading Location],"NA",0,1))</f>
        <v/>
      </c>
      <c r="U506" s="341" t="str">
        <f t="array" ref="U506">if(V506="","",XLOOKUP(V506,Master[Company],Master[Acronym],"NA",0,1))</f>
        <v/>
      </c>
      <c r="V506" s="336"/>
      <c r="W506" s="395"/>
      <c r="X506" s="395"/>
      <c r="Y506" s="336" t="str">
        <f t="shared" si="10"/>
        <v/>
      </c>
      <c r="Z506" s="341" t="str">
        <f t="shared" si="11"/>
        <v/>
      </c>
      <c r="AA506" s="336"/>
      <c r="AB506" s="341"/>
      <c r="AC506" s="341"/>
      <c r="AD506" s="394"/>
      <c r="AE506" s="396"/>
      <c r="AF506" s="396"/>
      <c r="AG506" s="396"/>
      <c r="AH506" s="396"/>
      <c r="AI506" s="396"/>
      <c r="AJ506" s="396"/>
      <c r="AK506" s="396"/>
      <c r="AL506" s="397"/>
      <c r="AM506" s="398"/>
      <c r="AN506" s="398"/>
      <c r="AO506" s="398"/>
      <c r="AP506" s="398"/>
      <c r="AQ506" s="398"/>
      <c r="AR506" s="398"/>
      <c r="AS506" s="398"/>
      <c r="AT506" s="398"/>
      <c r="AU506" s="394"/>
      <c r="AV506" s="399"/>
      <c r="AW506" s="306"/>
      <c r="AX506" s="394"/>
      <c r="AY506" s="400"/>
      <c r="AZ506" s="336"/>
      <c r="BA506" s="336"/>
      <c r="BB506" s="336"/>
      <c r="BC506" s="336"/>
      <c r="BD506" s="336"/>
      <c r="BE506" s="401"/>
      <c r="BF506" s="341"/>
      <c r="BG506" s="341"/>
      <c r="BH506" s="402"/>
      <c r="BI506" s="403"/>
      <c r="BJ506" s="404"/>
      <c r="BK506" s="405"/>
      <c r="BL506" s="405"/>
      <c r="BM506" s="405"/>
      <c r="BN506" s="406"/>
    </row>
    <row r="507" ht="18.75" customHeight="1">
      <c r="A507" s="390" t="str">
        <f t="shared" si="3"/>
        <v/>
      </c>
      <c r="B507" s="391"/>
      <c r="C507" s="337"/>
      <c r="D507" s="337"/>
      <c r="E507" s="338" t="str">
        <f t="shared" si="8"/>
        <v/>
      </c>
      <c r="F507" s="392"/>
      <c r="G507" s="393"/>
      <c r="H507" s="341" t="str">
        <f t="array" ref="H507">IF(D507="","",XLOOKUP(D507,'Master Data'!K:K,'Master Data'!N:N,"Input in Master Data",0,1))</f>
        <v/>
      </c>
      <c r="I507" s="341" t="str">
        <f t="array" ref="I507">IF(D507="","",XLOOKUP(D507,'Master Data'!K:K,'Master Data'!O:O,"Input in Master Data",0,1))</f>
        <v/>
      </c>
      <c r="J507" s="341" t="str">
        <f t="array" ref="J507">if(V507="","",XLOOKUP(V507,Master[Company],Master[Blow],"Unknown",0,1))</f>
        <v/>
      </c>
      <c r="K507" s="341" t="str">
        <f t="array" ref="K507">if(V507="","",XLOOKUP(V507,Master[Company],Master[Pigging],"Unknown",0,1))</f>
        <v/>
      </c>
      <c r="L507" s="341" t="str">
        <f t="array" ref="L507">if(V507="","",XLOOKUP(V507,Master[Company],Master[Load Method],"Unknown",0,1))</f>
        <v/>
      </c>
      <c r="M507" s="341" t="str">
        <f t="array" ref="M507">if(V507="","",XLOOKUP(V507,Master[Company],Master[Line Distance],"Unknown",0,1))</f>
        <v/>
      </c>
      <c r="N507" s="394"/>
      <c r="O507" s="341"/>
      <c r="P507" s="336"/>
      <c r="Q507" s="341" t="str">
        <f t="array" ref="Q507">if(V507="","",XLOOKUP(V507,Master[Company],Master[Terms],"NA",0,1))</f>
        <v/>
      </c>
      <c r="R507" s="341" t="str">
        <f t="shared" si="9"/>
        <v/>
      </c>
      <c r="S507" s="341" t="str">
        <f t="array" ref="S507">if(V507="","",XLOOKUP(V507,Master[Company],Master[Group],"NA",0,1))</f>
        <v/>
      </c>
      <c r="T507" s="341" t="str">
        <f t="array" ref="T507">if(V507="","",XLOOKUP(V507,Master[Company],Master[Loading Location],"NA",0,1))</f>
        <v/>
      </c>
      <c r="U507" s="341" t="str">
        <f t="array" ref="U507">if(V507="","",XLOOKUP(V507,Master[Company],Master[Acronym],"NA",0,1))</f>
        <v/>
      </c>
      <c r="V507" s="336"/>
      <c r="W507" s="395"/>
      <c r="X507" s="395"/>
      <c r="Y507" s="336" t="str">
        <f t="shared" si="10"/>
        <v/>
      </c>
      <c r="Z507" s="341" t="str">
        <f t="shared" si="11"/>
        <v/>
      </c>
      <c r="AA507" s="336"/>
      <c r="AB507" s="341"/>
      <c r="AC507" s="341"/>
      <c r="AD507" s="394"/>
      <c r="AE507" s="396"/>
      <c r="AF507" s="396"/>
      <c r="AG507" s="396"/>
      <c r="AH507" s="396"/>
      <c r="AI507" s="396"/>
      <c r="AJ507" s="396"/>
      <c r="AK507" s="396"/>
      <c r="AL507" s="397"/>
      <c r="AM507" s="398"/>
      <c r="AN507" s="398"/>
      <c r="AO507" s="398"/>
      <c r="AP507" s="398"/>
      <c r="AQ507" s="398"/>
      <c r="AR507" s="398"/>
      <c r="AS507" s="398"/>
      <c r="AT507" s="398"/>
      <c r="AU507" s="394"/>
      <c r="AV507" s="399"/>
      <c r="AW507" s="306"/>
      <c r="AX507" s="394"/>
      <c r="AY507" s="400"/>
      <c r="AZ507" s="336"/>
      <c r="BA507" s="336"/>
      <c r="BB507" s="336"/>
      <c r="BC507" s="336"/>
      <c r="BD507" s="336"/>
      <c r="BE507" s="401"/>
      <c r="BF507" s="341"/>
      <c r="BG507" s="341"/>
      <c r="BH507" s="402"/>
      <c r="BI507" s="403"/>
      <c r="BJ507" s="404"/>
      <c r="BK507" s="405"/>
      <c r="BL507" s="405"/>
      <c r="BM507" s="405"/>
      <c r="BN507" s="406"/>
    </row>
    <row r="508" ht="18.75" customHeight="1">
      <c r="A508" s="390" t="str">
        <f t="shared" si="3"/>
        <v/>
      </c>
      <c r="B508" s="391"/>
      <c r="C508" s="337"/>
      <c r="D508" s="337"/>
      <c r="E508" s="338" t="str">
        <f t="shared" si="8"/>
        <v/>
      </c>
      <c r="F508" s="392"/>
      <c r="G508" s="393"/>
      <c r="H508" s="341" t="str">
        <f t="array" ref="H508">IF(D508="","",XLOOKUP(D508,'Master Data'!K:K,'Master Data'!N:N,"Input in Master Data",0,1))</f>
        <v/>
      </c>
      <c r="I508" s="341" t="str">
        <f t="array" ref="I508">IF(D508="","",XLOOKUP(D508,'Master Data'!K:K,'Master Data'!O:O,"Input in Master Data",0,1))</f>
        <v/>
      </c>
      <c r="J508" s="341" t="str">
        <f t="array" ref="J508">if(V508="","",XLOOKUP(V508,Master[Company],Master[Blow],"Unknown",0,1))</f>
        <v/>
      </c>
      <c r="K508" s="341" t="str">
        <f t="array" ref="K508">if(V508="","",XLOOKUP(V508,Master[Company],Master[Pigging],"Unknown",0,1))</f>
        <v/>
      </c>
      <c r="L508" s="341" t="str">
        <f t="array" ref="L508">if(V508="","",XLOOKUP(V508,Master[Company],Master[Load Method],"Unknown",0,1))</f>
        <v/>
      </c>
      <c r="M508" s="341" t="str">
        <f t="array" ref="M508">if(V508="","",XLOOKUP(V508,Master[Company],Master[Line Distance],"Unknown",0,1))</f>
        <v/>
      </c>
      <c r="N508" s="394"/>
      <c r="O508" s="341"/>
      <c r="P508" s="336"/>
      <c r="Q508" s="341" t="str">
        <f t="array" ref="Q508">if(V508="","",XLOOKUP(V508,Master[Company],Master[Terms],"NA",0,1))</f>
        <v/>
      </c>
      <c r="R508" s="341" t="str">
        <f t="shared" si="9"/>
        <v/>
      </c>
      <c r="S508" s="341" t="str">
        <f t="array" ref="S508">if(V508="","",XLOOKUP(V508,Master[Company],Master[Group],"NA",0,1))</f>
        <v/>
      </c>
      <c r="T508" s="341" t="str">
        <f t="array" ref="T508">if(V508="","",XLOOKUP(V508,Master[Company],Master[Loading Location],"NA",0,1))</f>
        <v/>
      </c>
      <c r="U508" s="341" t="str">
        <f t="array" ref="U508">if(V508="","",XLOOKUP(V508,Master[Company],Master[Acronym],"NA",0,1))</f>
        <v/>
      </c>
      <c r="V508" s="336"/>
      <c r="W508" s="395"/>
      <c r="X508" s="395"/>
      <c r="Y508" s="336" t="str">
        <f t="shared" si="10"/>
        <v/>
      </c>
      <c r="Z508" s="341" t="str">
        <f t="shared" si="11"/>
        <v/>
      </c>
      <c r="AA508" s="336"/>
      <c r="AB508" s="341"/>
      <c r="AC508" s="341"/>
      <c r="AD508" s="394"/>
      <c r="AE508" s="396"/>
      <c r="AF508" s="396"/>
      <c r="AG508" s="396"/>
      <c r="AH508" s="396"/>
      <c r="AI508" s="396"/>
      <c r="AJ508" s="396"/>
      <c r="AK508" s="396"/>
      <c r="AL508" s="397"/>
      <c r="AM508" s="398"/>
      <c r="AN508" s="398"/>
      <c r="AO508" s="398"/>
      <c r="AP508" s="398"/>
      <c r="AQ508" s="398"/>
      <c r="AR508" s="398"/>
      <c r="AS508" s="398"/>
      <c r="AT508" s="398"/>
      <c r="AU508" s="394"/>
      <c r="AV508" s="399"/>
      <c r="AW508" s="306"/>
      <c r="AX508" s="394"/>
      <c r="AY508" s="400"/>
      <c r="AZ508" s="336"/>
      <c r="BA508" s="336"/>
      <c r="BB508" s="336"/>
      <c r="BC508" s="336"/>
      <c r="BD508" s="336"/>
      <c r="BE508" s="401"/>
      <c r="BF508" s="341"/>
      <c r="BG508" s="341"/>
      <c r="BH508" s="402"/>
      <c r="BI508" s="403"/>
      <c r="BJ508" s="404"/>
      <c r="BK508" s="405"/>
      <c r="BL508" s="405"/>
      <c r="BM508" s="405"/>
      <c r="BN508" s="406"/>
    </row>
    <row r="509" ht="18.75" customHeight="1">
      <c r="A509" s="390" t="str">
        <f t="shared" si="3"/>
        <v/>
      </c>
      <c r="B509" s="391"/>
      <c r="C509" s="337"/>
      <c r="D509" s="337"/>
      <c r="E509" s="338" t="str">
        <f t="shared" si="8"/>
        <v/>
      </c>
      <c r="F509" s="392"/>
      <c r="G509" s="393"/>
      <c r="H509" s="341" t="str">
        <f t="array" ref="H509">IF(D509="","",XLOOKUP(D509,'Master Data'!K:K,'Master Data'!N:N,"Input in Master Data",0,1))</f>
        <v/>
      </c>
      <c r="I509" s="341" t="str">
        <f t="array" ref="I509">IF(D509="","",XLOOKUP(D509,'Master Data'!K:K,'Master Data'!O:O,"Input in Master Data",0,1))</f>
        <v/>
      </c>
      <c r="J509" s="341" t="str">
        <f t="array" ref="J509">if(V509="","",XLOOKUP(V509,Master[Company],Master[Blow],"Unknown",0,1))</f>
        <v/>
      </c>
      <c r="K509" s="341" t="str">
        <f t="array" ref="K509">if(V509="","",XLOOKUP(V509,Master[Company],Master[Pigging],"Unknown",0,1))</f>
        <v/>
      </c>
      <c r="L509" s="341" t="str">
        <f t="array" ref="L509">if(V509="","",XLOOKUP(V509,Master[Company],Master[Load Method],"Unknown",0,1))</f>
        <v/>
      </c>
      <c r="M509" s="341" t="str">
        <f t="array" ref="M509">if(V509="","",XLOOKUP(V509,Master[Company],Master[Line Distance],"Unknown",0,1))</f>
        <v/>
      </c>
      <c r="N509" s="394"/>
      <c r="O509" s="341"/>
      <c r="P509" s="336"/>
      <c r="Q509" s="341" t="str">
        <f t="array" ref="Q509">if(V509="","",XLOOKUP(V509,Master[Company],Master[Terms],"NA",0,1))</f>
        <v/>
      </c>
      <c r="R509" s="341" t="str">
        <f t="shared" si="9"/>
        <v/>
      </c>
      <c r="S509" s="341" t="str">
        <f t="array" ref="S509">if(V509="","",XLOOKUP(V509,Master[Company],Master[Group],"NA",0,1))</f>
        <v/>
      </c>
      <c r="T509" s="341" t="str">
        <f t="array" ref="T509">if(V509="","",XLOOKUP(V509,Master[Company],Master[Loading Location],"NA",0,1))</f>
        <v/>
      </c>
      <c r="U509" s="341" t="str">
        <f t="array" ref="U509">if(V509="","",XLOOKUP(V509,Master[Company],Master[Acronym],"NA",0,1))</f>
        <v/>
      </c>
      <c r="V509" s="336"/>
      <c r="W509" s="395"/>
      <c r="X509" s="395"/>
      <c r="Y509" s="336" t="str">
        <f t="shared" si="10"/>
        <v/>
      </c>
      <c r="Z509" s="341" t="str">
        <f t="shared" si="11"/>
        <v/>
      </c>
      <c r="AA509" s="336"/>
      <c r="AB509" s="341"/>
      <c r="AC509" s="341"/>
      <c r="AD509" s="394"/>
      <c r="AE509" s="396"/>
      <c r="AF509" s="396"/>
      <c r="AG509" s="396"/>
      <c r="AH509" s="396"/>
      <c r="AI509" s="396"/>
      <c r="AJ509" s="396"/>
      <c r="AK509" s="396"/>
      <c r="AL509" s="397"/>
      <c r="AM509" s="398"/>
      <c r="AN509" s="398"/>
      <c r="AO509" s="398"/>
      <c r="AP509" s="398"/>
      <c r="AQ509" s="398"/>
      <c r="AR509" s="398"/>
      <c r="AS509" s="398"/>
      <c r="AT509" s="398"/>
      <c r="AU509" s="394"/>
      <c r="AV509" s="399"/>
      <c r="AW509" s="306"/>
      <c r="AX509" s="394"/>
      <c r="AY509" s="400"/>
      <c r="AZ509" s="336"/>
      <c r="BA509" s="336"/>
      <c r="BB509" s="336"/>
      <c r="BC509" s="336"/>
      <c r="BD509" s="336"/>
      <c r="BE509" s="401"/>
      <c r="BF509" s="341"/>
      <c r="BG509" s="341"/>
      <c r="BH509" s="402"/>
      <c r="BI509" s="403"/>
      <c r="BJ509" s="404"/>
      <c r="BK509" s="405"/>
      <c r="BL509" s="405"/>
      <c r="BM509" s="405"/>
      <c r="BN509" s="406"/>
    </row>
    <row r="510" ht="18.75" customHeight="1">
      <c r="A510" s="390" t="str">
        <f t="shared" si="3"/>
        <v/>
      </c>
      <c r="B510" s="391"/>
      <c r="C510" s="337"/>
      <c r="D510" s="337"/>
      <c r="E510" s="338" t="str">
        <f t="shared" si="8"/>
        <v/>
      </c>
      <c r="F510" s="392"/>
      <c r="G510" s="393"/>
      <c r="H510" s="341" t="str">
        <f t="array" ref="H510">IF(D510="","",XLOOKUP(D510,'Master Data'!K:K,'Master Data'!N:N,"Input in Master Data",0,1))</f>
        <v/>
      </c>
      <c r="I510" s="341" t="str">
        <f t="array" ref="I510">IF(D510="","",XLOOKUP(D510,'Master Data'!K:K,'Master Data'!O:O,"Input in Master Data",0,1))</f>
        <v/>
      </c>
      <c r="J510" s="341" t="str">
        <f t="array" ref="J510">if(V510="","",XLOOKUP(V510,Master[Company],Master[Blow],"Unknown",0,1))</f>
        <v/>
      </c>
      <c r="K510" s="341" t="str">
        <f t="array" ref="K510">if(V510="","",XLOOKUP(V510,Master[Company],Master[Pigging],"Unknown",0,1))</f>
        <v/>
      </c>
      <c r="L510" s="341" t="str">
        <f t="array" ref="L510">if(V510="","",XLOOKUP(V510,Master[Company],Master[Load Method],"Unknown",0,1))</f>
        <v/>
      </c>
      <c r="M510" s="341" t="str">
        <f t="array" ref="M510">if(V510="","",XLOOKUP(V510,Master[Company],Master[Line Distance],"Unknown",0,1))</f>
        <v/>
      </c>
      <c r="N510" s="394"/>
      <c r="O510" s="341"/>
      <c r="P510" s="336"/>
      <c r="Q510" s="341" t="str">
        <f t="array" ref="Q510">if(V510="","",XLOOKUP(V510,Master[Company],Master[Terms],"NA",0,1))</f>
        <v/>
      </c>
      <c r="R510" s="341" t="str">
        <f t="shared" si="9"/>
        <v/>
      </c>
      <c r="S510" s="341" t="str">
        <f t="array" ref="S510">if(V510="","",XLOOKUP(V510,Master[Company],Master[Group],"NA",0,1))</f>
        <v/>
      </c>
      <c r="T510" s="341" t="str">
        <f t="array" ref="T510">if(V510="","",XLOOKUP(V510,Master[Company],Master[Loading Location],"NA",0,1))</f>
        <v/>
      </c>
      <c r="U510" s="341" t="str">
        <f t="array" ref="U510">if(V510="","",XLOOKUP(V510,Master[Company],Master[Acronym],"NA",0,1))</f>
        <v/>
      </c>
      <c r="V510" s="336"/>
      <c r="W510" s="395"/>
      <c r="X510" s="395"/>
      <c r="Y510" s="336" t="str">
        <f t="shared" si="10"/>
        <v/>
      </c>
      <c r="Z510" s="341" t="str">
        <f t="shared" si="11"/>
        <v/>
      </c>
      <c r="AA510" s="336"/>
      <c r="AB510" s="341"/>
      <c r="AC510" s="341"/>
      <c r="AD510" s="394"/>
      <c r="AE510" s="396"/>
      <c r="AF510" s="396"/>
      <c r="AG510" s="396"/>
      <c r="AH510" s="396"/>
      <c r="AI510" s="396"/>
      <c r="AJ510" s="396"/>
      <c r="AK510" s="396"/>
      <c r="AL510" s="397"/>
      <c r="AM510" s="398"/>
      <c r="AN510" s="398"/>
      <c r="AO510" s="398"/>
      <c r="AP510" s="398"/>
      <c r="AQ510" s="398"/>
      <c r="AR510" s="398"/>
      <c r="AS510" s="398"/>
      <c r="AT510" s="398"/>
      <c r="AU510" s="394"/>
      <c r="AV510" s="399"/>
      <c r="AW510" s="306"/>
      <c r="AX510" s="394"/>
      <c r="AY510" s="400"/>
      <c r="AZ510" s="336"/>
      <c r="BA510" s="336"/>
      <c r="BB510" s="336"/>
      <c r="BC510" s="336"/>
      <c r="BD510" s="336"/>
      <c r="BE510" s="401"/>
      <c r="BF510" s="341"/>
      <c r="BG510" s="341"/>
      <c r="BH510" s="402"/>
      <c r="BI510" s="403"/>
      <c r="BJ510" s="404"/>
      <c r="BK510" s="405"/>
      <c r="BL510" s="405"/>
      <c r="BM510" s="405"/>
      <c r="BN510" s="406"/>
    </row>
    <row r="511" ht="18.75" customHeight="1">
      <c r="A511" s="390" t="str">
        <f t="shared" si="3"/>
        <v/>
      </c>
      <c r="B511" s="391"/>
      <c r="C511" s="337"/>
      <c r="D511" s="337"/>
      <c r="E511" s="338" t="str">
        <f t="shared" si="8"/>
        <v/>
      </c>
      <c r="F511" s="392"/>
      <c r="G511" s="393"/>
      <c r="H511" s="341" t="str">
        <f t="array" ref="H511">IF(D511="","",XLOOKUP(D511,'Master Data'!K:K,'Master Data'!N:N,"Input in Master Data",0,1))</f>
        <v/>
      </c>
      <c r="I511" s="341" t="str">
        <f t="array" ref="I511">IF(D511="","",XLOOKUP(D511,'Master Data'!K:K,'Master Data'!O:O,"Input in Master Data",0,1))</f>
        <v/>
      </c>
      <c r="J511" s="341" t="str">
        <f t="array" ref="J511">if(V511="","",XLOOKUP(V511,Master[Company],Master[Blow],"Unknown",0,1))</f>
        <v/>
      </c>
      <c r="K511" s="341" t="str">
        <f t="array" ref="K511">if(V511="","",XLOOKUP(V511,Master[Company],Master[Pigging],"Unknown",0,1))</f>
        <v/>
      </c>
      <c r="L511" s="341" t="str">
        <f t="array" ref="L511">if(V511="","",XLOOKUP(V511,Master[Company],Master[Load Method],"Unknown",0,1))</f>
        <v/>
      </c>
      <c r="M511" s="341" t="str">
        <f t="array" ref="M511">if(V511="","",XLOOKUP(V511,Master[Company],Master[Line Distance],"Unknown",0,1))</f>
        <v/>
      </c>
      <c r="N511" s="394"/>
      <c r="O511" s="341"/>
      <c r="P511" s="336"/>
      <c r="Q511" s="341" t="str">
        <f t="array" ref="Q511">if(V511="","",XLOOKUP(V511,Master[Company],Master[Terms],"NA",0,1))</f>
        <v/>
      </c>
      <c r="R511" s="341" t="str">
        <f t="shared" si="9"/>
        <v/>
      </c>
      <c r="S511" s="341" t="str">
        <f t="array" ref="S511">if(V511="","",XLOOKUP(V511,Master[Company],Master[Group],"NA",0,1))</f>
        <v/>
      </c>
      <c r="T511" s="341" t="str">
        <f t="array" ref="T511">if(V511="","",XLOOKUP(V511,Master[Company],Master[Loading Location],"NA",0,1))</f>
        <v/>
      </c>
      <c r="U511" s="341" t="str">
        <f t="array" ref="U511">if(V511="","",XLOOKUP(V511,Master[Company],Master[Acronym],"NA",0,1))</f>
        <v/>
      </c>
      <c r="V511" s="336"/>
      <c r="W511" s="395"/>
      <c r="X511" s="395"/>
      <c r="Y511" s="336" t="str">
        <f t="shared" si="10"/>
        <v/>
      </c>
      <c r="Z511" s="341" t="str">
        <f t="shared" si="11"/>
        <v/>
      </c>
      <c r="AA511" s="336"/>
      <c r="AB511" s="341"/>
      <c r="AC511" s="341"/>
      <c r="AD511" s="394"/>
      <c r="AE511" s="396"/>
      <c r="AF511" s="396"/>
      <c r="AG511" s="396"/>
      <c r="AH511" s="396"/>
      <c r="AI511" s="396"/>
      <c r="AJ511" s="396"/>
      <c r="AK511" s="396"/>
      <c r="AL511" s="397"/>
      <c r="AM511" s="398"/>
      <c r="AN511" s="398"/>
      <c r="AO511" s="398"/>
      <c r="AP511" s="398"/>
      <c r="AQ511" s="398"/>
      <c r="AR511" s="398"/>
      <c r="AS511" s="398"/>
      <c r="AT511" s="398"/>
      <c r="AU511" s="394"/>
      <c r="AV511" s="399"/>
      <c r="AW511" s="306"/>
      <c r="AX511" s="394"/>
      <c r="AY511" s="400"/>
      <c r="AZ511" s="336"/>
      <c r="BA511" s="336"/>
      <c r="BB511" s="336"/>
      <c r="BC511" s="336"/>
      <c r="BD511" s="336"/>
      <c r="BE511" s="401"/>
      <c r="BF511" s="341"/>
      <c r="BG511" s="341"/>
      <c r="BH511" s="402"/>
      <c r="BI511" s="403"/>
      <c r="BJ511" s="404"/>
      <c r="BK511" s="405"/>
      <c r="BL511" s="405"/>
      <c r="BM511" s="405"/>
      <c r="BN511" s="406"/>
    </row>
    <row r="512" ht="18.75" customHeight="1">
      <c r="A512" s="390" t="str">
        <f t="shared" si="3"/>
        <v/>
      </c>
      <c r="B512" s="391"/>
      <c r="C512" s="337"/>
      <c r="D512" s="337"/>
      <c r="E512" s="338" t="str">
        <f t="shared" si="8"/>
        <v/>
      </c>
      <c r="F512" s="392"/>
      <c r="G512" s="393"/>
      <c r="H512" s="341" t="str">
        <f t="array" ref="H512">IF(D512="","",XLOOKUP(D512,'Master Data'!K:K,'Master Data'!N:N,"Input in Master Data",0,1))</f>
        <v/>
      </c>
      <c r="I512" s="341" t="str">
        <f t="array" ref="I512">IF(D512="","",XLOOKUP(D512,'Master Data'!K:K,'Master Data'!O:O,"Input in Master Data",0,1))</f>
        <v/>
      </c>
      <c r="J512" s="341" t="str">
        <f t="array" ref="J512">if(V512="","",XLOOKUP(V512,Master[Company],Master[Blow],"Unknown",0,1))</f>
        <v/>
      </c>
      <c r="K512" s="341" t="str">
        <f t="array" ref="K512">if(V512="","",XLOOKUP(V512,Master[Company],Master[Pigging],"Unknown",0,1))</f>
        <v/>
      </c>
      <c r="L512" s="341" t="str">
        <f t="array" ref="L512">if(V512="","",XLOOKUP(V512,Master[Company],Master[Load Method],"Unknown",0,1))</f>
        <v/>
      </c>
      <c r="M512" s="341" t="str">
        <f t="array" ref="M512">if(V512="","",XLOOKUP(V512,Master[Company],Master[Line Distance],"Unknown",0,1))</f>
        <v/>
      </c>
      <c r="N512" s="394"/>
      <c r="O512" s="341"/>
      <c r="P512" s="336"/>
      <c r="Q512" s="341" t="str">
        <f t="array" ref="Q512">if(V512="","",XLOOKUP(V512,Master[Company],Master[Terms],"NA",0,1))</f>
        <v/>
      </c>
      <c r="R512" s="341" t="str">
        <f t="shared" si="9"/>
        <v/>
      </c>
      <c r="S512" s="341" t="str">
        <f t="array" ref="S512">if(V512="","",XLOOKUP(V512,Master[Company],Master[Group],"NA",0,1))</f>
        <v/>
      </c>
      <c r="T512" s="341" t="str">
        <f t="array" ref="T512">if(V512="","",XLOOKUP(V512,Master[Company],Master[Loading Location],"NA",0,1))</f>
        <v/>
      </c>
      <c r="U512" s="341" t="str">
        <f t="array" ref="U512">if(V512="","",XLOOKUP(V512,Master[Company],Master[Acronym],"NA",0,1))</f>
        <v/>
      </c>
      <c r="V512" s="336"/>
      <c r="W512" s="395"/>
      <c r="X512" s="395"/>
      <c r="Y512" s="336" t="str">
        <f t="shared" si="10"/>
        <v/>
      </c>
      <c r="Z512" s="341" t="str">
        <f t="shared" si="11"/>
        <v/>
      </c>
      <c r="AA512" s="336"/>
      <c r="AB512" s="341"/>
      <c r="AC512" s="341"/>
      <c r="AD512" s="394"/>
      <c r="AE512" s="396"/>
      <c r="AF512" s="396"/>
      <c r="AG512" s="396"/>
      <c r="AH512" s="396"/>
      <c r="AI512" s="396"/>
      <c r="AJ512" s="396"/>
      <c r="AK512" s="396"/>
      <c r="AL512" s="397"/>
      <c r="AM512" s="398"/>
      <c r="AN512" s="398"/>
      <c r="AO512" s="398"/>
      <c r="AP512" s="398"/>
      <c r="AQ512" s="398"/>
      <c r="AR512" s="398"/>
      <c r="AS512" s="398"/>
      <c r="AT512" s="398"/>
      <c r="AU512" s="394"/>
      <c r="AV512" s="399"/>
      <c r="AW512" s="306"/>
      <c r="AX512" s="394"/>
      <c r="AY512" s="400"/>
      <c r="AZ512" s="336"/>
      <c r="BA512" s="336"/>
      <c r="BB512" s="336"/>
      <c r="BC512" s="336"/>
      <c r="BD512" s="336"/>
      <c r="BE512" s="401"/>
      <c r="BF512" s="341"/>
      <c r="BG512" s="341"/>
      <c r="BH512" s="402"/>
      <c r="BI512" s="403"/>
      <c r="BJ512" s="404"/>
      <c r="BK512" s="405"/>
      <c r="BL512" s="405"/>
      <c r="BM512" s="405"/>
      <c r="BN512" s="406"/>
    </row>
    <row r="513" ht="18.75" customHeight="1">
      <c r="A513" s="390" t="str">
        <f t="shared" si="3"/>
        <v/>
      </c>
      <c r="B513" s="391"/>
      <c r="C513" s="337"/>
      <c r="D513" s="337"/>
      <c r="E513" s="338" t="str">
        <f t="shared" si="8"/>
        <v/>
      </c>
      <c r="F513" s="392"/>
      <c r="G513" s="393"/>
      <c r="H513" s="341" t="str">
        <f t="array" ref="H513">IF(D513="","",XLOOKUP(D513,'Master Data'!K:K,'Master Data'!N:N,"Input in Master Data",0,1))</f>
        <v/>
      </c>
      <c r="I513" s="341" t="str">
        <f t="array" ref="I513">IF(D513="","",XLOOKUP(D513,'Master Data'!K:K,'Master Data'!O:O,"Input in Master Data",0,1))</f>
        <v/>
      </c>
      <c r="J513" s="341" t="str">
        <f t="array" ref="J513">if(V513="","",XLOOKUP(V513,Master[Company],Master[Blow],"Unknown",0,1))</f>
        <v/>
      </c>
      <c r="K513" s="341" t="str">
        <f t="array" ref="K513">if(V513="","",XLOOKUP(V513,Master[Company],Master[Pigging],"Unknown",0,1))</f>
        <v/>
      </c>
      <c r="L513" s="341" t="str">
        <f t="array" ref="L513">if(V513="","",XLOOKUP(V513,Master[Company],Master[Load Method],"Unknown",0,1))</f>
        <v/>
      </c>
      <c r="M513" s="341" t="str">
        <f t="array" ref="M513">if(V513="","",XLOOKUP(V513,Master[Company],Master[Line Distance],"Unknown",0,1))</f>
        <v/>
      </c>
      <c r="N513" s="394"/>
      <c r="O513" s="341"/>
      <c r="P513" s="336"/>
      <c r="Q513" s="341" t="str">
        <f t="array" ref="Q513">if(V513="","",XLOOKUP(V513,Master[Company],Master[Terms],"NA",0,1))</f>
        <v/>
      </c>
      <c r="R513" s="341" t="str">
        <f t="shared" si="9"/>
        <v/>
      </c>
      <c r="S513" s="341" t="str">
        <f t="array" ref="S513">if(V513="","",XLOOKUP(V513,Master[Company],Master[Group],"NA",0,1))</f>
        <v/>
      </c>
      <c r="T513" s="341" t="str">
        <f t="array" ref="T513">if(V513="","",XLOOKUP(V513,Master[Company],Master[Loading Location],"NA",0,1))</f>
        <v/>
      </c>
      <c r="U513" s="341" t="str">
        <f t="array" ref="U513">if(V513="","",XLOOKUP(V513,Master[Company],Master[Acronym],"NA",0,1))</f>
        <v/>
      </c>
      <c r="V513" s="336"/>
      <c r="W513" s="395"/>
      <c r="X513" s="395"/>
      <c r="Y513" s="336" t="str">
        <f t="shared" si="10"/>
        <v/>
      </c>
      <c r="Z513" s="341" t="str">
        <f t="shared" si="11"/>
        <v/>
      </c>
      <c r="AA513" s="336"/>
      <c r="AB513" s="341"/>
      <c r="AC513" s="341"/>
      <c r="AD513" s="394"/>
      <c r="AE513" s="396"/>
      <c r="AF513" s="396"/>
      <c r="AG513" s="396"/>
      <c r="AH513" s="396"/>
      <c r="AI513" s="396"/>
      <c r="AJ513" s="396"/>
      <c r="AK513" s="396"/>
      <c r="AL513" s="397"/>
      <c r="AM513" s="398"/>
      <c r="AN513" s="398"/>
      <c r="AO513" s="398"/>
      <c r="AP513" s="398"/>
      <c r="AQ513" s="398"/>
      <c r="AR513" s="398"/>
      <c r="AS513" s="398"/>
      <c r="AT513" s="398"/>
      <c r="AU513" s="394"/>
      <c r="AV513" s="399"/>
      <c r="AW513" s="306"/>
      <c r="AX513" s="394"/>
      <c r="AY513" s="400"/>
      <c r="AZ513" s="336"/>
      <c r="BA513" s="336"/>
      <c r="BB513" s="336"/>
      <c r="BC513" s="336"/>
      <c r="BD513" s="336"/>
      <c r="BE513" s="401"/>
      <c r="BF513" s="341"/>
      <c r="BG513" s="341"/>
      <c r="BH513" s="402"/>
      <c r="BI513" s="403"/>
      <c r="BJ513" s="404"/>
      <c r="BK513" s="405"/>
      <c r="BL513" s="405"/>
      <c r="BM513" s="405"/>
      <c r="BN513" s="406"/>
    </row>
    <row r="514" ht="18.75" customHeight="1">
      <c r="A514" s="390" t="str">
        <f t="shared" si="3"/>
        <v/>
      </c>
      <c r="B514" s="391"/>
      <c r="C514" s="337"/>
      <c r="D514" s="337"/>
      <c r="E514" s="338" t="str">
        <f t="shared" si="8"/>
        <v/>
      </c>
      <c r="F514" s="392"/>
      <c r="G514" s="393"/>
      <c r="H514" s="341" t="str">
        <f t="array" ref="H514">IF(D514="","",XLOOKUP(D514,'Master Data'!K:K,'Master Data'!N:N,"Input in Master Data",0,1))</f>
        <v/>
      </c>
      <c r="I514" s="341" t="str">
        <f t="array" ref="I514">IF(D514="","",XLOOKUP(D514,'Master Data'!K:K,'Master Data'!O:O,"Input in Master Data",0,1))</f>
        <v/>
      </c>
      <c r="J514" s="341" t="str">
        <f t="array" ref="J514">if(V514="","",XLOOKUP(V514,Master[Company],Master[Blow],"Unknown",0,1))</f>
        <v/>
      </c>
      <c r="K514" s="341" t="str">
        <f t="array" ref="K514">if(V514="","",XLOOKUP(V514,Master[Company],Master[Pigging],"Unknown",0,1))</f>
        <v/>
      </c>
      <c r="L514" s="341" t="str">
        <f t="array" ref="L514">if(V514="","",XLOOKUP(V514,Master[Company],Master[Load Method],"Unknown",0,1))</f>
        <v/>
      </c>
      <c r="M514" s="341" t="str">
        <f t="array" ref="M514">if(V514="","",XLOOKUP(V514,Master[Company],Master[Line Distance],"Unknown",0,1))</f>
        <v/>
      </c>
      <c r="N514" s="394"/>
      <c r="O514" s="341"/>
      <c r="P514" s="336"/>
      <c r="Q514" s="341" t="str">
        <f t="array" ref="Q514">if(V514="","",XLOOKUP(V514,Master[Company],Master[Terms],"NA",0,1))</f>
        <v/>
      </c>
      <c r="R514" s="341" t="str">
        <f t="shared" si="9"/>
        <v/>
      </c>
      <c r="S514" s="341" t="str">
        <f t="array" ref="S514">if(V514="","",XLOOKUP(V514,Master[Company],Master[Group],"NA",0,1))</f>
        <v/>
      </c>
      <c r="T514" s="341" t="str">
        <f t="array" ref="T514">if(V514="","",XLOOKUP(V514,Master[Company],Master[Loading Location],"NA",0,1))</f>
        <v/>
      </c>
      <c r="U514" s="341" t="str">
        <f t="array" ref="U514">if(V514="","",XLOOKUP(V514,Master[Company],Master[Acronym],"NA",0,1))</f>
        <v/>
      </c>
      <c r="V514" s="336"/>
      <c r="W514" s="395"/>
      <c r="X514" s="395"/>
      <c r="Y514" s="336" t="str">
        <f t="shared" si="10"/>
        <v/>
      </c>
      <c r="Z514" s="341" t="str">
        <f t="shared" si="11"/>
        <v/>
      </c>
      <c r="AA514" s="336"/>
      <c r="AB514" s="341"/>
      <c r="AC514" s="341"/>
      <c r="AD514" s="394"/>
      <c r="AE514" s="396"/>
      <c r="AF514" s="396"/>
      <c r="AG514" s="396"/>
      <c r="AH514" s="396"/>
      <c r="AI514" s="396"/>
      <c r="AJ514" s="396"/>
      <c r="AK514" s="396"/>
      <c r="AL514" s="397"/>
      <c r="AM514" s="398"/>
      <c r="AN514" s="398"/>
      <c r="AO514" s="398"/>
      <c r="AP514" s="398"/>
      <c r="AQ514" s="398"/>
      <c r="AR514" s="398"/>
      <c r="AS514" s="398"/>
      <c r="AT514" s="398"/>
      <c r="AU514" s="394"/>
      <c r="AV514" s="399"/>
      <c r="AW514" s="306"/>
      <c r="AX514" s="394"/>
      <c r="AY514" s="400"/>
      <c r="AZ514" s="336"/>
      <c r="BA514" s="336"/>
      <c r="BB514" s="336"/>
      <c r="BC514" s="336"/>
      <c r="BD514" s="336"/>
      <c r="BE514" s="401"/>
      <c r="BF514" s="341"/>
      <c r="BG514" s="341"/>
      <c r="BH514" s="402"/>
      <c r="BI514" s="403"/>
      <c r="BJ514" s="404"/>
      <c r="BK514" s="405"/>
      <c r="BL514" s="405"/>
      <c r="BM514" s="405"/>
      <c r="BN514" s="406"/>
    </row>
    <row r="515" ht="18.75" customHeight="1">
      <c r="A515" s="390" t="str">
        <f t="shared" si="3"/>
        <v/>
      </c>
      <c r="B515" s="391"/>
      <c r="C515" s="337"/>
      <c r="D515" s="337"/>
      <c r="E515" s="338" t="str">
        <f t="shared" si="8"/>
        <v/>
      </c>
      <c r="F515" s="392"/>
      <c r="G515" s="393"/>
      <c r="H515" s="341" t="str">
        <f t="array" ref="H515">IF(D515="","",XLOOKUP(D515,'Master Data'!K:K,'Master Data'!N:N,"Input in Master Data",0,1))</f>
        <v/>
      </c>
      <c r="I515" s="341" t="str">
        <f t="array" ref="I515">IF(D515="","",XLOOKUP(D515,'Master Data'!K:K,'Master Data'!O:O,"Input in Master Data",0,1))</f>
        <v/>
      </c>
      <c r="J515" s="341" t="str">
        <f t="array" ref="J515">if(V515="","",XLOOKUP(V515,Master[Company],Master[Blow],"Unknown",0,1))</f>
        <v/>
      </c>
      <c r="K515" s="341" t="str">
        <f t="array" ref="K515">if(V515="","",XLOOKUP(V515,Master[Company],Master[Pigging],"Unknown",0,1))</f>
        <v/>
      </c>
      <c r="L515" s="341" t="str">
        <f t="array" ref="L515">if(V515="","",XLOOKUP(V515,Master[Company],Master[Load Method],"Unknown",0,1))</f>
        <v/>
      </c>
      <c r="M515" s="341" t="str">
        <f t="array" ref="M515">if(V515="","",XLOOKUP(V515,Master[Company],Master[Line Distance],"Unknown",0,1))</f>
        <v/>
      </c>
      <c r="N515" s="394"/>
      <c r="O515" s="341"/>
      <c r="P515" s="336"/>
      <c r="Q515" s="341" t="str">
        <f t="array" ref="Q515">if(V515="","",XLOOKUP(V515,Master[Company],Master[Terms],"NA",0,1))</f>
        <v/>
      </c>
      <c r="R515" s="341" t="str">
        <f t="shared" si="9"/>
        <v/>
      </c>
      <c r="S515" s="341" t="str">
        <f t="array" ref="S515">if(V515="","",XLOOKUP(V515,Master[Company],Master[Group],"NA",0,1))</f>
        <v/>
      </c>
      <c r="T515" s="341" t="str">
        <f t="array" ref="T515">if(V515="","",XLOOKUP(V515,Master[Company],Master[Loading Location],"NA",0,1))</f>
        <v/>
      </c>
      <c r="U515" s="341" t="str">
        <f t="array" ref="U515">if(V515="","",XLOOKUP(V515,Master[Company],Master[Acronym],"NA",0,1))</f>
        <v/>
      </c>
      <c r="V515" s="336"/>
      <c r="W515" s="395"/>
      <c r="X515" s="395"/>
      <c r="Y515" s="336" t="str">
        <f t="shared" si="10"/>
        <v/>
      </c>
      <c r="Z515" s="341" t="str">
        <f t="shared" si="11"/>
        <v/>
      </c>
      <c r="AA515" s="336"/>
      <c r="AB515" s="341"/>
      <c r="AC515" s="341"/>
      <c r="AD515" s="394"/>
      <c r="AE515" s="396"/>
      <c r="AF515" s="396"/>
      <c r="AG515" s="396"/>
      <c r="AH515" s="396"/>
      <c r="AI515" s="396"/>
      <c r="AJ515" s="396"/>
      <c r="AK515" s="396"/>
      <c r="AL515" s="397"/>
      <c r="AM515" s="398"/>
      <c r="AN515" s="398"/>
      <c r="AO515" s="398"/>
      <c r="AP515" s="398"/>
      <c r="AQ515" s="398"/>
      <c r="AR515" s="398"/>
      <c r="AS515" s="398"/>
      <c r="AT515" s="398"/>
      <c r="AU515" s="394"/>
      <c r="AV515" s="399"/>
      <c r="AW515" s="306"/>
      <c r="AX515" s="394"/>
      <c r="AY515" s="400"/>
      <c r="AZ515" s="336"/>
      <c r="BA515" s="336"/>
      <c r="BB515" s="336"/>
      <c r="BC515" s="336"/>
      <c r="BD515" s="336"/>
      <c r="BE515" s="401"/>
      <c r="BF515" s="341"/>
      <c r="BG515" s="341"/>
      <c r="BH515" s="402"/>
      <c r="BI515" s="403"/>
      <c r="BJ515" s="404"/>
      <c r="BK515" s="405"/>
      <c r="BL515" s="405"/>
      <c r="BM515" s="405"/>
      <c r="BN515" s="406"/>
    </row>
    <row r="516" ht="18.75" customHeight="1">
      <c r="A516" s="390" t="str">
        <f t="shared" si="3"/>
        <v/>
      </c>
      <c r="B516" s="391"/>
      <c r="C516" s="337"/>
      <c r="D516" s="337"/>
      <c r="E516" s="338" t="str">
        <f t="shared" si="8"/>
        <v/>
      </c>
      <c r="F516" s="392"/>
      <c r="G516" s="393"/>
      <c r="H516" s="341" t="str">
        <f t="array" ref="H516">IF(D516="","",XLOOKUP(D516,'Master Data'!K:K,'Master Data'!N:N,"Input in Master Data",0,1))</f>
        <v/>
      </c>
      <c r="I516" s="341" t="str">
        <f t="array" ref="I516">IF(D516="","",XLOOKUP(D516,'Master Data'!K:K,'Master Data'!O:O,"Input in Master Data",0,1))</f>
        <v/>
      </c>
      <c r="J516" s="341" t="str">
        <f t="array" ref="J516">if(V516="","",XLOOKUP(V516,Master[Company],Master[Blow],"Unknown",0,1))</f>
        <v/>
      </c>
      <c r="K516" s="341" t="str">
        <f t="array" ref="K516">if(V516="","",XLOOKUP(V516,Master[Company],Master[Pigging],"Unknown",0,1))</f>
        <v/>
      </c>
      <c r="L516" s="341" t="str">
        <f t="array" ref="L516">if(V516="","",XLOOKUP(V516,Master[Company],Master[Load Method],"Unknown",0,1))</f>
        <v/>
      </c>
      <c r="M516" s="341" t="str">
        <f t="array" ref="M516">if(V516="","",XLOOKUP(V516,Master[Company],Master[Line Distance],"Unknown",0,1))</f>
        <v/>
      </c>
      <c r="N516" s="394"/>
      <c r="O516" s="341"/>
      <c r="P516" s="336"/>
      <c r="Q516" s="341" t="str">
        <f t="array" ref="Q516">if(V516="","",XLOOKUP(V516,Master[Company],Master[Terms],"NA",0,1))</f>
        <v/>
      </c>
      <c r="R516" s="341" t="str">
        <f t="shared" si="9"/>
        <v/>
      </c>
      <c r="S516" s="341" t="str">
        <f t="array" ref="S516">if(V516="","",XLOOKUP(V516,Master[Company],Master[Group],"NA",0,1))</f>
        <v/>
      </c>
      <c r="T516" s="341" t="str">
        <f t="array" ref="T516">if(V516="","",XLOOKUP(V516,Master[Company],Master[Loading Location],"NA",0,1))</f>
        <v/>
      </c>
      <c r="U516" s="341" t="str">
        <f t="array" ref="U516">if(V516="","",XLOOKUP(V516,Master[Company],Master[Acronym],"NA",0,1))</f>
        <v/>
      </c>
      <c r="V516" s="336"/>
      <c r="W516" s="395"/>
      <c r="X516" s="395"/>
      <c r="Y516" s="336" t="str">
        <f t="shared" si="10"/>
        <v/>
      </c>
      <c r="Z516" s="341" t="str">
        <f t="shared" si="11"/>
        <v/>
      </c>
      <c r="AA516" s="336"/>
      <c r="AB516" s="341"/>
      <c r="AC516" s="341"/>
      <c r="AD516" s="394"/>
      <c r="AE516" s="396"/>
      <c r="AF516" s="396"/>
      <c r="AG516" s="396"/>
      <c r="AH516" s="396"/>
      <c r="AI516" s="396"/>
      <c r="AJ516" s="396"/>
      <c r="AK516" s="396"/>
      <c r="AL516" s="397"/>
      <c r="AM516" s="398"/>
      <c r="AN516" s="398"/>
      <c r="AO516" s="398"/>
      <c r="AP516" s="398"/>
      <c r="AQ516" s="398"/>
      <c r="AR516" s="398"/>
      <c r="AS516" s="398"/>
      <c r="AT516" s="398"/>
      <c r="AU516" s="394"/>
      <c r="AV516" s="399"/>
      <c r="AW516" s="306"/>
      <c r="AX516" s="394"/>
      <c r="AY516" s="400"/>
      <c r="AZ516" s="336"/>
      <c r="BA516" s="336"/>
      <c r="BB516" s="336"/>
      <c r="BC516" s="336"/>
      <c r="BD516" s="336"/>
      <c r="BE516" s="401"/>
      <c r="BF516" s="341"/>
      <c r="BG516" s="341"/>
      <c r="BH516" s="402"/>
      <c r="BI516" s="403"/>
      <c r="BJ516" s="404"/>
      <c r="BK516" s="405"/>
      <c r="BL516" s="405"/>
      <c r="BM516" s="405"/>
      <c r="BN516" s="406"/>
    </row>
    <row r="517" ht="18.75" customHeight="1">
      <c r="A517" s="390" t="str">
        <f t="shared" si="3"/>
        <v/>
      </c>
      <c r="B517" s="391"/>
      <c r="C517" s="337"/>
      <c r="D517" s="337"/>
      <c r="E517" s="338" t="str">
        <f t="shared" si="8"/>
        <v/>
      </c>
      <c r="F517" s="392"/>
      <c r="G517" s="393"/>
      <c r="H517" s="341" t="str">
        <f t="array" ref="H517">IF(D517="","",XLOOKUP(D517,'Master Data'!K:K,'Master Data'!N:N,"Input in Master Data",0,1))</f>
        <v/>
      </c>
      <c r="I517" s="341" t="str">
        <f t="array" ref="I517">IF(D517="","",XLOOKUP(D517,'Master Data'!K:K,'Master Data'!O:O,"Input in Master Data",0,1))</f>
        <v/>
      </c>
      <c r="J517" s="341" t="str">
        <f t="array" ref="J517">if(V517="","",XLOOKUP(V517,Master[Company],Master[Blow],"Unknown",0,1))</f>
        <v/>
      </c>
      <c r="K517" s="341" t="str">
        <f t="array" ref="K517">if(V517="","",XLOOKUP(V517,Master[Company],Master[Pigging],"Unknown",0,1))</f>
        <v/>
      </c>
      <c r="L517" s="341" t="str">
        <f t="array" ref="L517">if(V517="","",XLOOKUP(V517,Master[Company],Master[Load Method],"Unknown",0,1))</f>
        <v/>
      </c>
      <c r="M517" s="341" t="str">
        <f t="array" ref="M517">if(V517="","",XLOOKUP(V517,Master[Company],Master[Line Distance],"Unknown",0,1))</f>
        <v/>
      </c>
      <c r="N517" s="394"/>
      <c r="O517" s="341"/>
      <c r="P517" s="336"/>
      <c r="Q517" s="341" t="str">
        <f t="array" ref="Q517">if(V517="","",XLOOKUP(V517,Master[Company],Master[Terms],"NA",0,1))</f>
        <v/>
      </c>
      <c r="R517" s="341" t="str">
        <f t="shared" si="9"/>
        <v/>
      </c>
      <c r="S517" s="341" t="str">
        <f t="array" ref="S517">if(V517="","",XLOOKUP(V517,Master[Company],Master[Group],"NA",0,1))</f>
        <v/>
      </c>
      <c r="T517" s="341" t="str">
        <f t="array" ref="T517">if(V517="","",XLOOKUP(V517,Master[Company],Master[Loading Location],"NA",0,1))</f>
        <v/>
      </c>
      <c r="U517" s="341" t="str">
        <f t="array" ref="U517">if(V517="","",XLOOKUP(V517,Master[Company],Master[Acronym],"NA",0,1))</f>
        <v/>
      </c>
      <c r="V517" s="336"/>
      <c r="W517" s="395"/>
      <c r="X517" s="395"/>
      <c r="Y517" s="336" t="str">
        <f t="shared" si="10"/>
        <v/>
      </c>
      <c r="Z517" s="341" t="str">
        <f t="shared" si="11"/>
        <v/>
      </c>
      <c r="AA517" s="336"/>
      <c r="AB517" s="341"/>
      <c r="AC517" s="341"/>
      <c r="AD517" s="394"/>
      <c r="AE517" s="396"/>
      <c r="AF517" s="396"/>
      <c r="AG517" s="396"/>
      <c r="AH517" s="396"/>
      <c r="AI517" s="396"/>
      <c r="AJ517" s="396"/>
      <c r="AK517" s="396"/>
      <c r="AL517" s="397"/>
      <c r="AM517" s="398"/>
      <c r="AN517" s="398"/>
      <c r="AO517" s="398"/>
      <c r="AP517" s="398"/>
      <c r="AQ517" s="398"/>
      <c r="AR517" s="398"/>
      <c r="AS517" s="398"/>
      <c r="AT517" s="398"/>
      <c r="AU517" s="394"/>
      <c r="AV517" s="399"/>
      <c r="AW517" s="306"/>
      <c r="AX517" s="394"/>
      <c r="AY517" s="400"/>
      <c r="AZ517" s="336"/>
      <c r="BA517" s="336"/>
      <c r="BB517" s="336"/>
      <c r="BC517" s="336"/>
      <c r="BD517" s="336"/>
      <c r="BE517" s="401"/>
      <c r="BF517" s="341"/>
      <c r="BG517" s="341"/>
      <c r="BH517" s="402"/>
      <c r="BI517" s="403"/>
      <c r="BJ517" s="404"/>
      <c r="BK517" s="405"/>
      <c r="BL517" s="405"/>
      <c r="BM517" s="405"/>
      <c r="BN517" s="406"/>
    </row>
    <row r="518" ht="18.75" customHeight="1">
      <c r="A518" s="390" t="str">
        <f t="shared" si="3"/>
        <v/>
      </c>
      <c r="B518" s="391"/>
      <c r="C518" s="337"/>
      <c r="D518" s="337"/>
      <c r="E518" s="338" t="str">
        <f t="shared" si="8"/>
        <v/>
      </c>
      <c r="F518" s="392"/>
      <c r="G518" s="393"/>
      <c r="H518" s="341" t="str">
        <f t="array" ref="H518">IF(D518="","",XLOOKUP(D518,'Master Data'!K:K,'Master Data'!N:N,"Input in Master Data",0,1))</f>
        <v/>
      </c>
      <c r="I518" s="341" t="str">
        <f t="array" ref="I518">IF(D518="","",XLOOKUP(D518,'Master Data'!K:K,'Master Data'!O:O,"Input in Master Data",0,1))</f>
        <v/>
      </c>
      <c r="J518" s="341" t="str">
        <f t="array" ref="J518">if(V518="","",XLOOKUP(V518,Master[Company],Master[Blow],"Unknown",0,1))</f>
        <v/>
      </c>
      <c r="K518" s="341" t="str">
        <f t="array" ref="K518">if(V518="","",XLOOKUP(V518,Master[Company],Master[Pigging],"Unknown",0,1))</f>
        <v/>
      </c>
      <c r="L518" s="341" t="str">
        <f t="array" ref="L518">if(V518="","",XLOOKUP(V518,Master[Company],Master[Load Method],"Unknown",0,1))</f>
        <v/>
      </c>
      <c r="M518" s="341" t="str">
        <f t="array" ref="M518">if(V518="","",XLOOKUP(V518,Master[Company],Master[Line Distance],"Unknown",0,1))</f>
        <v/>
      </c>
      <c r="N518" s="394"/>
      <c r="O518" s="341"/>
      <c r="P518" s="336"/>
      <c r="Q518" s="341" t="str">
        <f t="array" ref="Q518">if(V518="","",XLOOKUP(V518,Master[Company],Master[Terms],"NA",0,1))</f>
        <v/>
      </c>
      <c r="R518" s="341" t="str">
        <f t="shared" si="9"/>
        <v/>
      </c>
      <c r="S518" s="341" t="str">
        <f t="array" ref="S518">if(V518="","",XLOOKUP(V518,Master[Company],Master[Group],"NA",0,1))</f>
        <v/>
      </c>
      <c r="T518" s="341" t="str">
        <f t="array" ref="T518">if(V518="","",XLOOKUP(V518,Master[Company],Master[Loading Location],"NA",0,1))</f>
        <v/>
      </c>
      <c r="U518" s="341" t="str">
        <f t="array" ref="U518">if(V518="","",XLOOKUP(V518,Master[Company],Master[Acronym],"NA",0,1))</f>
        <v/>
      </c>
      <c r="V518" s="336"/>
      <c r="W518" s="395"/>
      <c r="X518" s="395"/>
      <c r="Y518" s="336" t="str">
        <f t="shared" si="10"/>
        <v/>
      </c>
      <c r="Z518" s="341" t="str">
        <f t="shared" si="11"/>
        <v/>
      </c>
      <c r="AA518" s="336"/>
      <c r="AB518" s="341"/>
      <c r="AC518" s="341"/>
      <c r="AD518" s="394"/>
      <c r="AE518" s="396"/>
      <c r="AF518" s="396"/>
      <c r="AG518" s="396"/>
      <c r="AH518" s="396"/>
      <c r="AI518" s="396"/>
      <c r="AJ518" s="396"/>
      <c r="AK518" s="396"/>
      <c r="AL518" s="397"/>
      <c r="AM518" s="398"/>
      <c r="AN518" s="398"/>
      <c r="AO518" s="398"/>
      <c r="AP518" s="398"/>
      <c r="AQ518" s="398"/>
      <c r="AR518" s="398"/>
      <c r="AS518" s="398"/>
      <c r="AT518" s="398"/>
      <c r="AU518" s="394"/>
      <c r="AV518" s="399"/>
      <c r="AW518" s="306"/>
      <c r="AX518" s="394"/>
      <c r="AY518" s="400"/>
      <c r="AZ518" s="336"/>
      <c r="BA518" s="336"/>
      <c r="BB518" s="336"/>
      <c r="BC518" s="336"/>
      <c r="BD518" s="336"/>
      <c r="BE518" s="401"/>
      <c r="BF518" s="341"/>
      <c r="BG518" s="341"/>
      <c r="BH518" s="402"/>
      <c r="BI518" s="403"/>
      <c r="BJ518" s="404"/>
      <c r="BK518" s="405"/>
      <c r="BL518" s="405"/>
      <c r="BM518" s="405"/>
      <c r="BN518" s="406"/>
    </row>
    <row r="519" ht="18.75" customHeight="1">
      <c r="A519" s="390" t="str">
        <f t="shared" si="3"/>
        <v/>
      </c>
      <c r="B519" s="391"/>
      <c r="C519" s="337"/>
      <c r="D519" s="337"/>
      <c r="E519" s="338" t="str">
        <f t="shared" si="8"/>
        <v/>
      </c>
      <c r="F519" s="392"/>
      <c r="G519" s="393"/>
      <c r="H519" s="341" t="str">
        <f t="array" ref="H519">IF(D519="","",XLOOKUP(D519,'Master Data'!K:K,'Master Data'!N:N,"Input in Master Data",0,1))</f>
        <v/>
      </c>
      <c r="I519" s="341" t="str">
        <f t="array" ref="I519">IF(D519="","",XLOOKUP(D519,'Master Data'!K:K,'Master Data'!O:O,"Input in Master Data",0,1))</f>
        <v/>
      </c>
      <c r="J519" s="341" t="str">
        <f t="array" ref="J519">if(V519="","",XLOOKUP(V519,Master[Company],Master[Blow],"Unknown",0,1))</f>
        <v/>
      </c>
      <c r="K519" s="341" t="str">
        <f t="array" ref="K519">if(V519="","",XLOOKUP(V519,Master[Company],Master[Pigging],"Unknown",0,1))</f>
        <v/>
      </c>
      <c r="L519" s="341" t="str">
        <f t="array" ref="L519">if(V519="","",XLOOKUP(V519,Master[Company],Master[Load Method],"Unknown",0,1))</f>
        <v/>
      </c>
      <c r="M519" s="341" t="str">
        <f t="array" ref="M519">if(V519="","",XLOOKUP(V519,Master[Company],Master[Line Distance],"Unknown",0,1))</f>
        <v/>
      </c>
      <c r="N519" s="394"/>
      <c r="O519" s="341"/>
      <c r="P519" s="336"/>
      <c r="Q519" s="341" t="str">
        <f t="array" ref="Q519">if(V519="","",XLOOKUP(V519,Master[Company],Master[Terms],"NA",0,1))</f>
        <v/>
      </c>
      <c r="R519" s="341" t="str">
        <f t="shared" si="9"/>
        <v/>
      </c>
      <c r="S519" s="341" t="str">
        <f t="array" ref="S519">if(V519="","",XLOOKUP(V519,Master[Company],Master[Group],"NA",0,1))</f>
        <v/>
      </c>
      <c r="T519" s="341" t="str">
        <f t="array" ref="T519">if(V519="","",XLOOKUP(V519,Master[Company],Master[Loading Location],"NA",0,1))</f>
        <v/>
      </c>
      <c r="U519" s="341" t="str">
        <f t="array" ref="U519">if(V519="","",XLOOKUP(V519,Master[Company],Master[Acronym],"NA",0,1))</f>
        <v/>
      </c>
      <c r="V519" s="336"/>
      <c r="W519" s="395"/>
      <c r="X519" s="395"/>
      <c r="Y519" s="336" t="str">
        <f t="shared" si="10"/>
        <v/>
      </c>
      <c r="Z519" s="341" t="str">
        <f t="shared" si="11"/>
        <v/>
      </c>
      <c r="AA519" s="336"/>
      <c r="AB519" s="341"/>
      <c r="AC519" s="341"/>
      <c r="AD519" s="394"/>
      <c r="AE519" s="396"/>
      <c r="AF519" s="396"/>
      <c r="AG519" s="396"/>
      <c r="AH519" s="396"/>
      <c r="AI519" s="396"/>
      <c r="AJ519" s="396"/>
      <c r="AK519" s="396"/>
      <c r="AL519" s="397"/>
      <c r="AM519" s="398"/>
      <c r="AN519" s="398"/>
      <c r="AO519" s="398"/>
      <c r="AP519" s="398"/>
      <c r="AQ519" s="398"/>
      <c r="AR519" s="398"/>
      <c r="AS519" s="398"/>
      <c r="AT519" s="398"/>
      <c r="AU519" s="394"/>
      <c r="AV519" s="399"/>
      <c r="AW519" s="306"/>
      <c r="AX519" s="394"/>
      <c r="AY519" s="400"/>
      <c r="AZ519" s="336"/>
      <c r="BA519" s="336"/>
      <c r="BB519" s="336"/>
      <c r="BC519" s="336"/>
      <c r="BD519" s="336"/>
      <c r="BE519" s="401"/>
      <c r="BF519" s="341"/>
      <c r="BG519" s="341"/>
      <c r="BH519" s="402"/>
      <c r="BI519" s="403"/>
      <c r="BJ519" s="404"/>
      <c r="BK519" s="405"/>
      <c r="BL519" s="405"/>
      <c r="BM519" s="405"/>
      <c r="BN519" s="406"/>
    </row>
    <row r="520" ht="18.75" customHeight="1">
      <c r="A520" s="390" t="str">
        <f t="shared" si="3"/>
        <v/>
      </c>
      <c r="B520" s="391"/>
      <c r="C520" s="337"/>
      <c r="D520" s="337"/>
      <c r="E520" s="338" t="str">
        <f t="shared" si="8"/>
        <v/>
      </c>
      <c r="F520" s="392"/>
      <c r="G520" s="393"/>
      <c r="H520" s="341" t="str">
        <f t="array" ref="H520">IF(D520="","",XLOOKUP(D520,'Master Data'!K:K,'Master Data'!N:N,"Input in Master Data",0,1))</f>
        <v/>
      </c>
      <c r="I520" s="341" t="str">
        <f t="array" ref="I520">IF(D520="","",XLOOKUP(D520,'Master Data'!K:K,'Master Data'!O:O,"Input in Master Data",0,1))</f>
        <v/>
      </c>
      <c r="J520" s="341" t="str">
        <f t="array" ref="J520">if(V520="","",XLOOKUP(V520,Master[Company],Master[Blow],"Unknown",0,1))</f>
        <v/>
      </c>
      <c r="K520" s="341" t="str">
        <f t="array" ref="K520">if(V520="","",XLOOKUP(V520,Master[Company],Master[Pigging],"Unknown",0,1))</f>
        <v/>
      </c>
      <c r="L520" s="341" t="str">
        <f t="array" ref="L520">if(V520="","",XLOOKUP(V520,Master[Company],Master[Load Method],"Unknown",0,1))</f>
        <v/>
      </c>
      <c r="M520" s="341" t="str">
        <f t="array" ref="M520">if(V520="","",XLOOKUP(V520,Master[Company],Master[Line Distance],"Unknown",0,1))</f>
        <v/>
      </c>
      <c r="N520" s="394"/>
      <c r="O520" s="341"/>
      <c r="P520" s="336"/>
      <c r="Q520" s="341" t="str">
        <f t="array" ref="Q520">if(V520="","",XLOOKUP(V520,Master[Company],Master[Terms],"NA",0,1))</f>
        <v/>
      </c>
      <c r="R520" s="341" t="str">
        <f t="shared" si="9"/>
        <v/>
      </c>
      <c r="S520" s="341" t="str">
        <f t="array" ref="S520">if(V520="","",XLOOKUP(V520,Master[Company],Master[Group],"NA",0,1))</f>
        <v/>
      </c>
      <c r="T520" s="341" t="str">
        <f t="array" ref="T520">if(V520="","",XLOOKUP(V520,Master[Company],Master[Loading Location],"NA",0,1))</f>
        <v/>
      </c>
      <c r="U520" s="341" t="str">
        <f t="array" ref="U520">if(V520="","",XLOOKUP(V520,Master[Company],Master[Acronym],"NA",0,1))</f>
        <v/>
      </c>
      <c r="V520" s="336"/>
      <c r="W520" s="395"/>
      <c r="X520" s="395"/>
      <c r="Y520" s="336" t="str">
        <f t="shared" si="10"/>
        <v/>
      </c>
      <c r="Z520" s="341" t="str">
        <f t="shared" si="11"/>
        <v/>
      </c>
      <c r="AA520" s="336"/>
      <c r="AB520" s="341"/>
      <c r="AC520" s="341"/>
      <c r="AD520" s="394"/>
      <c r="AE520" s="396"/>
      <c r="AF520" s="396"/>
      <c r="AG520" s="396"/>
      <c r="AH520" s="396"/>
      <c r="AI520" s="396"/>
      <c r="AJ520" s="396"/>
      <c r="AK520" s="396"/>
      <c r="AL520" s="397"/>
      <c r="AM520" s="398"/>
      <c r="AN520" s="398"/>
      <c r="AO520" s="398"/>
      <c r="AP520" s="398"/>
      <c r="AQ520" s="398"/>
      <c r="AR520" s="398"/>
      <c r="AS520" s="398"/>
      <c r="AT520" s="398"/>
      <c r="AU520" s="394"/>
      <c r="AV520" s="399"/>
      <c r="AW520" s="306"/>
      <c r="AX520" s="394"/>
      <c r="AY520" s="400"/>
      <c r="AZ520" s="336"/>
      <c r="BA520" s="336"/>
      <c r="BB520" s="336"/>
      <c r="BC520" s="336"/>
      <c r="BD520" s="336"/>
      <c r="BE520" s="401"/>
      <c r="BF520" s="341"/>
      <c r="BG520" s="341"/>
      <c r="BH520" s="402"/>
      <c r="BI520" s="403"/>
      <c r="BJ520" s="404"/>
      <c r="BK520" s="405"/>
      <c r="BL520" s="405"/>
      <c r="BM520" s="405"/>
      <c r="BN520" s="406"/>
    </row>
    <row r="521" ht="18.75" customHeight="1">
      <c r="A521" s="390" t="str">
        <f t="shared" si="3"/>
        <v/>
      </c>
      <c r="B521" s="391"/>
      <c r="C521" s="337"/>
      <c r="D521" s="337"/>
      <c r="E521" s="338" t="str">
        <f t="shared" si="8"/>
        <v/>
      </c>
      <c r="F521" s="392"/>
      <c r="G521" s="393"/>
      <c r="H521" s="341" t="str">
        <f t="array" ref="H521">IF(D521="","",XLOOKUP(D521,'Master Data'!K:K,'Master Data'!N:N,"Input in Master Data",0,1))</f>
        <v/>
      </c>
      <c r="I521" s="341" t="str">
        <f t="array" ref="I521">IF(D521="","",XLOOKUP(D521,'Master Data'!K:K,'Master Data'!O:O,"Input in Master Data",0,1))</f>
        <v/>
      </c>
      <c r="J521" s="341" t="str">
        <f t="array" ref="J521">if(V521="","",XLOOKUP(V521,Master[Company],Master[Blow],"Unknown",0,1))</f>
        <v/>
      </c>
      <c r="K521" s="341" t="str">
        <f t="array" ref="K521">if(V521="","",XLOOKUP(V521,Master[Company],Master[Pigging],"Unknown",0,1))</f>
        <v/>
      </c>
      <c r="L521" s="341" t="str">
        <f t="array" ref="L521">if(V521="","",XLOOKUP(V521,Master[Company],Master[Load Method],"Unknown",0,1))</f>
        <v/>
      </c>
      <c r="M521" s="341" t="str">
        <f t="array" ref="M521">if(V521="","",XLOOKUP(V521,Master[Company],Master[Line Distance],"Unknown",0,1))</f>
        <v/>
      </c>
      <c r="N521" s="394"/>
      <c r="O521" s="341"/>
      <c r="P521" s="336"/>
      <c r="Q521" s="341" t="str">
        <f t="array" ref="Q521">if(V521="","",XLOOKUP(V521,Master[Company],Master[Terms],"NA",0,1))</f>
        <v/>
      </c>
      <c r="R521" s="341" t="str">
        <f t="shared" si="9"/>
        <v/>
      </c>
      <c r="S521" s="341" t="str">
        <f t="array" ref="S521">if(V521="","",XLOOKUP(V521,Master[Company],Master[Group],"NA",0,1))</f>
        <v/>
      </c>
      <c r="T521" s="341" t="str">
        <f t="array" ref="T521">if(V521="","",XLOOKUP(V521,Master[Company],Master[Loading Location],"NA",0,1))</f>
        <v/>
      </c>
      <c r="U521" s="341" t="str">
        <f t="array" ref="U521">if(V521="","",XLOOKUP(V521,Master[Company],Master[Acronym],"NA",0,1))</f>
        <v/>
      </c>
      <c r="V521" s="336"/>
      <c r="W521" s="395"/>
      <c r="X521" s="395"/>
      <c r="Y521" s="336" t="str">
        <f t="shared" si="10"/>
        <v/>
      </c>
      <c r="Z521" s="341" t="str">
        <f t="shared" si="11"/>
        <v/>
      </c>
      <c r="AA521" s="336"/>
      <c r="AB521" s="341"/>
      <c r="AC521" s="341"/>
      <c r="AD521" s="394"/>
      <c r="AE521" s="396"/>
      <c r="AF521" s="396"/>
      <c r="AG521" s="396"/>
      <c r="AH521" s="396"/>
      <c r="AI521" s="396"/>
      <c r="AJ521" s="396"/>
      <c r="AK521" s="396"/>
      <c r="AL521" s="397"/>
      <c r="AM521" s="398"/>
      <c r="AN521" s="398"/>
      <c r="AO521" s="398"/>
      <c r="AP521" s="398"/>
      <c r="AQ521" s="398"/>
      <c r="AR521" s="398"/>
      <c r="AS521" s="398"/>
      <c r="AT521" s="398"/>
      <c r="AU521" s="394"/>
      <c r="AV521" s="399"/>
      <c r="AW521" s="306"/>
      <c r="AX521" s="394"/>
      <c r="AY521" s="400"/>
      <c r="AZ521" s="336"/>
      <c r="BA521" s="336"/>
      <c r="BB521" s="336"/>
      <c r="BC521" s="336"/>
      <c r="BD521" s="336"/>
      <c r="BE521" s="401"/>
      <c r="BF521" s="341"/>
      <c r="BG521" s="341"/>
      <c r="BH521" s="402"/>
      <c r="BI521" s="403"/>
      <c r="BJ521" s="404"/>
      <c r="BK521" s="405"/>
      <c r="BL521" s="405"/>
      <c r="BM521" s="405"/>
      <c r="BN521" s="406"/>
    </row>
    <row r="522" ht="18.75" customHeight="1">
      <c r="A522" s="390" t="str">
        <f t="shared" si="3"/>
        <v/>
      </c>
      <c r="B522" s="391"/>
      <c r="C522" s="337"/>
      <c r="D522" s="337"/>
      <c r="E522" s="338" t="str">
        <f t="shared" si="8"/>
        <v/>
      </c>
      <c r="F522" s="392"/>
      <c r="G522" s="393"/>
      <c r="H522" s="341" t="str">
        <f t="array" ref="H522">IF(D522="","",XLOOKUP(D522,'Master Data'!K:K,'Master Data'!N:N,"Input in Master Data",0,1))</f>
        <v/>
      </c>
      <c r="I522" s="341" t="str">
        <f t="array" ref="I522">IF(D522="","",XLOOKUP(D522,'Master Data'!K:K,'Master Data'!O:O,"Input in Master Data",0,1))</f>
        <v/>
      </c>
      <c r="J522" s="341" t="str">
        <f t="array" ref="J522">if(V522="","",XLOOKUP(V522,Master[Company],Master[Blow],"Unknown",0,1))</f>
        <v/>
      </c>
      <c r="K522" s="341" t="str">
        <f t="array" ref="K522">if(V522="","",XLOOKUP(V522,Master[Company],Master[Pigging],"Unknown",0,1))</f>
        <v/>
      </c>
      <c r="L522" s="341" t="str">
        <f t="array" ref="L522">if(V522="","",XLOOKUP(V522,Master[Company],Master[Load Method],"Unknown",0,1))</f>
        <v/>
      </c>
      <c r="M522" s="341" t="str">
        <f t="array" ref="M522">if(V522="","",XLOOKUP(V522,Master[Company],Master[Line Distance],"Unknown",0,1))</f>
        <v/>
      </c>
      <c r="N522" s="394"/>
      <c r="O522" s="341"/>
      <c r="P522" s="336"/>
      <c r="Q522" s="341" t="str">
        <f t="array" ref="Q522">if(V522="","",XLOOKUP(V522,Master[Company],Master[Terms],"NA",0,1))</f>
        <v/>
      </c>
      <c r="R522" s="341" t="str">
        <f t="shared" si="9"/>
        <v/>
      </c>
      <c r="S522" s="341" t="str">
        <f t="array" ref="S522">if(V522="","",XLOOKUP(V522,Master[Company],Master[Group],"NA",0,1))</f>
        <v/>
      </c>
      <c r="T522" s="341" t="str">
        <f t="array" ref="T522">if(V522="","",XLOOKUP(V522,Master[Company],Master[Loading Location],"NA",0,1))</f>
        <v/>
      </c>
      <c r="U522" s="341" t="str">
        <f t="array" ref="U522">if(V522="","",XLOOKUP(V522,Master[Company],Master[Acronym],"NA",0,1))</f>
        <v/>
      </c>
      <c r="V522" s="336"/>
      <c r="W522" s="395"/>
      <c r="X522" s="395"/>
      <c r="Y522" s="336" t="str">
        <f t="shared" si="10"/>
        <v/>
      </c>
      <c r="Z522" s="341" t="str">
        <f t="shared" si="11"/>
        <v/>
      </c>
      <c r="AA522" s="336"/>
      <c r="AB522" s="341"/>
      <c r="AC522" s="341"/>
      <c r="AD522" s="394"/>
      <c r="AE522" s="396"/>
      <c r="AF522" s="396"/>
      <c r="AG522" s="396"/>
      <c r="AH522" s="396"/>
      <c r="AI522" s="396"/>
      <c r="AJ522" s="396"/>
      <c r="AK522" s="396"/>
      <c r="AL522" s="397"/>
      <c r="AM522" s="398"/>
      <c r="AN522" s="398"/>
      <c r="AO522" s="398"/>
      <c r="AP522" s="398"/>
      <c r="AQ522" s="398"/>
      <c r="AR522" s="398"/>
      <c r="AS522" s="398"/>
      <c r="AT522" s="398"/>
      <c r="AU522" s="394"/>
      <c r="AV522" s="399"/>
      <c r="AW522" s="306"/>
      <c r="AX522" s="394"/>
      <c r="AY522" s="400"/>
      <c r="AZ522" s="336"/>
      <c r="BA522" s="336"/>
      <c r="BB522" s="336"/>
      <c r="BC522" s="336"/>
      <c r="BD522" s="336"/>
      <c r="BE522" s="401"/>
      <c r="BF522" s="341"/>
      <c r="BG522" s="341"/>
      <c r="BH522" s="402"/>
      <c r="BI522" s="403"/>
      <c r="BJ522" s="404"/>
      <c r="BK522" s="405"/>
      <c r="BL522" s="405"/>
      <c r="BM522" s="405"/>
      <c r="BN522" s="406"/>
    </row>
    <row r="523" ht="18.75" customHeight="1">
      <c r="A523" s="390" t="str">
        <f t="shared" si="3"/>
        <v/>
      </c>
      <c r="B523" s="391"/>
      <c r="C523" s="337"/>
      <c r="D523" s="337"/>
      <c r="E523" s="338" t="str">
        <f t="shared" si="8"/>
        <v/>
      </c>
      <c r="F523" s="392"/>
      <c r="G523" s="393"/>
      <c r="H523" s="341" t="str">
        <f t="array" ref="H523">IF(D523="","",XLOOKUP(D523,'Master Data'!K:K,'Master Data'!N:N,"Input in Master Data",0,1))</f>
        <v/>
      </c>
      <c r="I523" s="341" t="str">
        <f t="array" ref="I523">IF(D523="","",XLOOKUP(D523,'Master Data'!K:K,'Master Data'!O:O,"Input in Master Data",0,1))</f>
        <v/>
      </c>
      <c r="J523" s="341" t="str">
        <f t="array" ref="J523">if(V523="","",XLOOKUP(V523,Master[Company],Master[Blow],"Unknown",0,1))</f>
        <v/>
      </c>
      <c r="K523" s="341" t="str">
        <f t="array" ref="K523">if(V523="","",XLOOKUP(V523,Master[Company],Master[Pigging],"Unknown",0,1))</f>
        <v/>
      </c>
      <c r="L523" s="341" t="str">
        <f t="array" ref="L523">if(V523="","",XLOOKUP(V523,Master[Company],Master[Load Method],"Unknown",0,1))</f>
        <v/>
      </c>
      <c r="M523" s="341" t="str">
        <f t="array" ref="M523">if(V523="","",XLOOKUP(V523,Master[Company],Master[Line Distance],"Unknown",0,1))</f>
        <v/>
      </c>
      <c r="N523" s="394"/>
      <c r="O523" s="341"/>
      <c r="P523" s="336"/>
      <c r="Q523" s="341" t="str">
        <f t="array" ref="Q523">if(V523="","",XLOOKUP(V523,Master[Company],Master[Terms],"NA",0,1))</f>
        <v/>
      </c>
      <c r="R523" s="341" t="str">
        <f t="shared" si="9"/>
        <v/>
      </c>
      <c r="S523" s="341" t="str">
        <f t="array" ref="S523">if(V523="","",XLOOKUP(V523,Master[Company],Master[Group],"NA",0,1))</f>
        <v/>
      </c>
      <c r="T523" s="341" t="str">
        <f t="array" ref="T523">if(V523="","",XLOOKUP(V523,Master[Company],Master[Loading Location],"NA",0,1))</f>
        <v/>
      </c>
      <c r="U523" s="341" t="str">
        <f t="array" ref="U523">if(V523="","",XLOOKUP(V523,Master[Company],Master[Acronym],"NA",0,1))</f>
        <v/>
      </c>
      <c r="V523" s="336"/>
      <c r="W523" s="395"/>
      <c r="X523" s="395"/>
      <c r="Y523" s="336" t="str">
        <f t="shared" si="10"/>
        <v/>
      </c>
      <c r="Z523" s="341" t="str">
        <f t="shared" si="11"/>
        <v/>
      </c>
      <c r="AA523" s="336"/>
      <c r="AB523" s="341"/>
      <c r="AC523" s="341"/>
      <c r="AD523" s="394"/>
      <c r="AE523" s="396"/>
      <c r="AF523" s="396"/>
      <c r="AG523" s="396"/>
      <c r="AH523" s="396"/>
      <c r="AI523" s="396"/>
      <c r="AJ523" s="396"/>
      <c r="AK523" s="396"/>
      <c r="AL523" s="397"/>
      <c r="AM523" s="398"/>
      <c r="AN523" s="398"/>
      <c r="AO523" s="398"/>
      <c r="AP523" s="398"/>
      <c r="AQ523" s="398"/>
      <c r="AR523" s="398"/>
      <c r="AS523" s="398"/>
      <c r="AT523" s="398"/>
      <c r="AU523" s="394"/>
      <c r="AV523" s="399"/>
      <c r="AW523" s="306"/>
      <c r="AX523" s="394"/>
      <c r="AY523" s="400"/>
      <c r="AZ523" s="336"/>
      <c r="BA523" s="336"/>
      <c r="BB523" s="336"/>
      <c r="BC523" s="336"/>
      <c r="BD523" s="336"/>
      <c r="BE523" s="401"/>
      <c r="BF523" s="341"/>
      <c r="BG523" s="341"/>
      <c r="BH523" s="402"/>
      <c r="BI523" s="403"/>
      <c r="BJ523" s="404"/>
      <c r="BK523" s="405"/>
      <c r="BL523" s="405"/>
      <c r="BM523" s="405"/>
      <c r="BN523" s="406"/>
    </row>
    <row r="524" ht="18.75" customHeight="1">
      <c r="A524" s="390" t="str">
        <f t="shared" si="3"/>
        <v/>
      </c>
      <c r="B524" s="391"/>
      <c r="C524" s="337"/>
      <c r="D524" s="337"/>
      <c r="E524" s="338" t="str">
        <f t="shared" si="8"/>
        <v/>
      </c>
      <c r="F524" s="392"/>
      <c r="G524" s="393"/>
      <c r="H524" s="341" t="str">
        <f t="array" ref="H524">IF(D524="","",XLOOKUP(D524,'Master Data'!K:K,'Master Data'!N:N,"Input in Master Data",0,1))</f>
        <v/>
      </c>
      <c r="I524" s="341" t="str">
        <f t="array" ref="I524">IF(D524="","",XLOOKUP(D524,'Master Data'!K:K,'Master Data'!O:O,"Input in Master Data",0,1))</f>
        <v/>
      </c>
      <c r="J524" s="341" t="str">
        <f t="array" ref="J524">if(V524="","",XLOOKUP(V524,Master[Company],Master[Blow],"Unknown",0,1))</f>
        <v/>
      </c>
      <c r="K524" s="341" t="str">
        <f t="array" ref="K524">if(V524="","",XLOOKUP(V524,Master[Company],Master[Pigging],"Unknown",0,1))</f>
        <v/>
      </c>
      <c r="L524" s="341" t="str">
        <f t="array" ref="L524">if(V524="","",XLOOKUP(V524,Master[Company],Master[Load Method],"Unknown",0,1))</f>
        <v/>
      </c>
      <c r="M524" s="341" t="str">
        <f t="array" ref="M524">if(V524="","",XLOOKUP(V524,Master[Company],Master[Line Distance],"Unknown",0,1))</f>
        <v/>
      </c>
      <c r="N524" s="394"/>
      <c r="O524" s="341"/>
      <c r="P524" s="336"/>
      <c r="Q524" s="341" t="str">
        <f t="array" ref="Q524">if(V524="","",XLOOKUP(V524,Master[Company],Master[Terms],"NA",0,1))</f>
        <v/>
      </c>
      <c r="R524" s="341" t="str">
        <f t="shared" si="9"/>
        <v/>
      </c>
      <c r="S524" s="341" t="str">
        <f t="array" ref="S524">if(V524="","",XLOOKUP(V524,Master[Company],Master[Group],"NA",0,1))</f>
        <v/>
      </c>
      <c r="T524" s="341" t="str">
        <f t="array" ref="T524">if(V524="","",XLOOKUP(V524,Master[Company],Master[Loading Location],"NA",0,1))</f>
        <v/>
      </c>
      <c r="U524" s="341" t="str">
        <f t="array" ref="U524">if(V524="","",XLOOKUP(V524,Master[Company],Master[Acronym],"NA",0,1))</f>
        <v/>
      </c>
      <c r="V524" s="336"/>
      <c r="W524" s="395"/>
      <c r="X524" s="395"/>
      <c r="Y524" s="336" t="str">
        <f t="shared" si="10"/>
        <v/>
      </c>
      <c r="Z524" s="341" t="str">
        <f t="shared" si="11"/>
        <v/>
      </c>
      <c r="AA524" s="336"/>
      <c r="AB524" s="341"/>
      <c r="AC524" s="341"/>
      <c r="AD524" s="394"/>
      <c r="AE524" s="396"/>
      <c r="AF524" s="396"/>
      <c r="AG524" s="396"/>
      <c r="AH524" s="396"/>
      <c r="AI524" s="396"/>
      <c r="AJ524" s="396"/>
      <c r="AK524" s="396"/>
      <c r="AL524" s="397"/>
      <c r="AM524" s="398"/>
      <c r="AN524" s="398"/>
      <c r="AO524" s="398"/>
      <c r="AP524" s="398"/>
      <c r="AQ524" s="398"/>
      <c r="AR524" s="398"/>
      <c r="AS524" s="398"/>
      <c r="AT524" s="398"/>
      <c r="AU524" s="394"/>
      <c r="AV524" s="399"/>
      <c r="AW524" s="306"/>
      <c r="AX524" s="394"/>
      <c r="AY524" s="400"/>
      <c r="AZ524" s="336"/>
      <c r="BA524" s="336"/>
      <c r="BB524" s="336"/>
      <c r="BC524" s="336"/>
      <c r="BD524" s="336"/>
      <c r="BE524" s="401"/>
      <c r="BF524" s="341"/>
      <c r="BG524" s="341"/>
      <c r="BH524" s="402"/>
      <c r="BI524" s="403"/>
      <c r="BJ524" s="404"/>
      <c r="BK524" s="405"/>
      <c r="BL524" s="405"/>
      <c r="BM524" s="405"/>
      <c r="BN524" s="406"/>
    </row>
    <row r="525" ht="18.75" customHeight="1">
      <c r="A525" s="390" t="str">
        <f t="shared" si="3"/>
        <v/>
      </c>
      <c r="B525" s="391"/>
      <c r="C525" s="337"/>
      <c r="D525" s="337"/>
      <c r="E525" s="338" t="str">
        <f t="shared" si="8"/>
        <v/>
      </c>
      <c r="F525" s="392"/>
      <c r="G525" s="393"/>
      <c r="H525" s="341" t="str">
        <f t="array" ref="H525">IF(D525="","",XLOOKUP(D525,'Master Data'!K:K,'Master Data'!N:N,"Input in Master Data",0,1))</f>
        <v/>
      </c>
      <c r="I525" s="341" t="str">
        <f t="array" ref="I525">IF(D525="","",XLOOKUP(D525,'Master Data'!K:K,'Master Data'!O:O,"Input in Master Data",0,1))</f>
        <v/>
      </c>
      <c r="J525" s="341" t="str">
        <f t="array" ref="J525">if(V525="","",XLOOKUP(V525,Master[Company],Master[Blow],"Unknown",0,1))</f>
        <v/>
      </c>
      <c r="K525" s="341" t="str">
        <f t="array" ref="K525">if(V525="","",XLOOKUP(V525,Master[Company],Master[Pigging],"Unknown",0,1))</f>
        <v/>
      </c>
      <c r="L525" s="341" t="str">
        <f t="array" ref="L525">if(V525="","",XLOOKUP(V525,Master[Company],Master[Load Method],"Unknown",0,1))</f>
        <v/>
      </c>
      <c r="M525" s="341" t="str">
        <f t="array" ref="M525">if(V525="","",XLOOKUP(V525,Master[Company],Master[Line Distance],"Unknown",0,1))</f>
        <v/>
      </c>
      <c r="N525" s="394"/>
      <c r="O525" s="341"/>
      <c r="P525" s="336"/>
      <c r="Q525" s="341" t="str">
        <f t="array" ref="Q525">if(V525="","",XLOOKUP(V525,Master[Company],Master[Terms],"NA",0,1))</f>
        <v/>
      </c>
      <c r="R525" s="341" t="str">
        <f t="shared" si="9"/>
        <v/>
      </c>
      <c r="S525" s="341" t="str">
        <f t="array" ref="S525">if(V525="","",XLOOKUP(V525,Master[Company],Master[Group],"NA",0,1))</f>
        <v/>
      </c>
      <c r="T525" s="341" t="str">
        <f t="array" ref="T525">if(V525="","",XLOOKUP(V525,Master[Company],Master[Loading Location],"NA",0,1))</f>
        <v/>
      </c>
      <c r="U525" s="341" t="str">
        <f t="array" ref="U525">if(V525="","",XLOOKUP(V525,Master[Company],Master[Acronym],"NA",0,1))</f>
        <v/>
      </c>
      <c r="V525" s="336"/>
      <c r="W525" s="395"/>
      <c r="X525" s="395"/>
      <c r="Y525" s="336" t="str">
        <f t="shared" si="10"/>
        <v/>
      </c>
      <c r="Z525" s="341" t="str">
        <f t="shared" si="11"/>
        <v/>
      </c>
      <c r="AA525" s="336"/>
      <c r="AB525" s="341"/>
      <c r="AC525" s="341"/>
      <c r="AD525" s="394"/>
      <c r="AE525" s="396"/>
      <c r="AF525" s="396"/>
      <c r="AG525" s="396"/>
      <c r="AH525" s="396"/>
      <c r="AI525" s="396"/>
      <c r="AJ525" s="396"/>
      <c r="AK525" s="396"/>
      <c r="AL525" s="397"/>
      <c r="AM525" s="398"/>
      <c r="AN525" s="398"/>
      <c r="AO525" s="398"/>
      <c r="AP525" s="398"/>
      <c r="AQ525" s="398"/>
      <c r="AR525" s="398"/>
      <c r="AS525" s="398"/>
      <c r="AT525" s="398"/>
      <c r="AU525" s="394"/>
      <c r="AV525" s="399"/>
      <c r="AW525" s="306"/>
      <c r="AX525" s="394"/>
      <c r="AY525" s="400"/>
      <c r="AZ525" s="336"/>
      <c r="BA525" s="336"/>
      <c r="BB525" s="336"/>
      <c r="BC525" s="336"/>
      <c r="BD525" s="336"/>
      <c r="BE525" s="401"/>
      <c r="BF525" s="341"/>
      <c r="BG525" s="341"/>
      <c r="BH525" s="402"/>
      <c r="BI525" s="403"/>
      <c r="BJ525" s="404"/>
      <c r="BK525" s="405"/>
      <c r="BL525" s="405"/>
      <c r="BM525" s="405"/>
      <c r="BN525" s="406"/>
    </row>
    <row r="526" ht="18.75" customHeight="1">
      <c r="A526" s="390" t="str">
        <f t="shared" si="3"/>
        <v/>
      </c>
      <c r="B526" s="391"/>
      <c r="C526" s="337"/>
      <c r="D526" s="337"/>
      <c r="E526" s="338" t="str">
        <f t="shared" si="8"/>
        <v/>
      </c>
      <c r="F526" s="392"/>
      <c r="G526" s="393"/>
      <c r="H526" s="341" t="str">
        <f t="array" ref="H526">IF(D526="","",XLOOKUP(D526,'Master Data'!K:K,'Master Data'!N:N,"Input in Master Data",0,1))</f>
        <v/>
      </c>
      <c r="I526" s="341" t="str">
        <f t="array" ref="I526">IF(D526="","",XLOOKUP(D526,'Master Data'!K:K,'Master Data'!O:O,"Input in Master Data",0,1))</f>
        <v/>
      </c>
      <c r="J526" s="341" t="str">
        <f t="array" ref="J526">if(V526="","",XLOOKUP(V526,Master[Company],Master[Blow],"Unknown",0,1))</f>
        <v/>
      </c>
      <c r="K526" s="341" t="str">
        <f t="array" ref="K526">if(V526="","",XLOOKUP(V526,Master[Company],Master[Pigging],"Unknown",0,1))</f>
        <v/>
      </c>
      <c r="L526" s="341" t="str">
        <f t="array" ref="L526">if(V526="","",XLOOKUP(V526,Master[Company],Master[Load Method],"Unknown",0,1))</f>
        <v/>
      </c>
      <c r="M526" s="341" t="str">
        <f t="array" ref="M526">if(V526="","",XLOOKUP(V526,Master[Company],Master[Line Distance],"Unknown",0,1))</f>
        <v/>
      </c>
      <c r="N526" s="394"/>
      <c r="O526" s="341"/>
      <c r="P526" s="336"/>
      <c r="Q526" s="341" t="str">
        <f t="array" ref="Q526">if(V526="","",XLOOKUP(V526,Master[Company],Master[Terms],"NA",0,1))</f>
        <v/>
      </c>
      <c r="R526" s="341" t="str">
        <f t="shared" si="9"/>
        <v/>
      </c>
      <c r="S526" s="341" t="str">
        <f t="array" ref="S526">if(V526="","",XLOOKUP(V526,Master[Company],Master[Group],"NA",0,1))</f>
        <v/>
      </c>
      <c r="T526" s="341" t="str">
        <f t="array" ref="T526">if(V526="","",XLOOKUP(V526,Master[Company],Master[Loading Location],"NA",0,1))</f>
        <v/>
      </c>
      <c r="U526" s="341" t="str">
        <f t="array" ref="U526">if(V526="","",XLOOKUP(V526,Master[Company],Master[Acronym],"NA",0,1))</f>
        <v/>
      </c>
      <c r="V526" s="336"/>
      <c r="W526" s="395"/>
      <c r="X526" s="395"/>
      <c r="Y526" s="336" t="str">
        <f t="shared" si="10"/>
        <v/>
      </c>
      <c r="Z526" s="341" t="str">
        <f t="shared" si="11"/>
        <v/>
      </c>
      <c r="AA526" s="336"/>
      <c r="AB526" s="341"/>
      <c r="AC526" s="341"/>
      <c r="AD526" s="394"/>
      <c r="AE526" s="396"/>
      <c r="AF526" s="396"/>
      <c r="AG526" s="396"/>
      <c r="AH526" s="396"/>
      <c r="AI526" s="396"/>
      <c r="AJ526" s="396"/>
      <c r="AK526" s="396"/>
      <c r="AL526" s="397"/>
      <c r="AM526" s="398"/>
      <c r="AN526" s="398"/>
      <c r="AO526" s="398"/>
      <c r="AP526" s="398"/>
      <c r="AQ526" s="398"/>
      <c r="AR526" s="398"/>
      <c r="AS526" s="398"/>
      <c r="AT526" s="398"/>
      <c r="AU526" s="394"/>
      <c r="AV526" s="399"/>
      <c r="AW526" s="306"/>
      <c r="AX526" s="394"/>
      <c r="AY526" s="400"/>
      <c r="AZ526" s="336"/>
      <c r="BA526" s="336"/>
      <c r="BB526" s="336"/>
      <c r="BC526" s="336"/>
      <c r="BD526" s="336"/>
      <c r="BE526" s="401"/>
      <c r="BF526" s="341"/>
      <c r="BG526" s="341"/>
      <c r="BH526" s="402"/>
      <c r="BI526" s="403"/>
      <c r="BJ526" s="404"/>
      <c r="BK526" s="405"/>
      <c r="BL526" s="405"/>
      <c r="BM526" s="405"/>
      <c r="BN526" s="406"/>
    </row>
    <row r="527" ht="18.75" customHeight="1">
      <c r="A527" s="390" t="str">
        <f t="shared" si="3"/>
        <v/>
      </c>
      <c r="B527" s="391"/>
      <c r="C527" s="337"/>
      <c r="D527" s="337"/>
      <c r="E527" s="338" t="str">
        <f t="shared" si="8"/>
        <v/>
      </c>
      <c r="F527" s="392"/>
      <c r="G527" s="393"/>
      <c r="H527" s="341" t="str">
        <f t="array" ref="H527">IF(D527="","",XLOOKUP(D527,'Master Data'!K:K,'Master Data'!N:N,"Input in Master Data",0,1))</f>
        <v/>
      </c>
      <c r="I527" s="341" t="str">
        <f t="array" ref="I527">IF(D527="","",XLOOKUP(D527,'Master Data'!K:K,'Master Data'!O:O,"Input in Master Data",0,1))</f>
        <v/>
      </c>
      <c r="J527" s="341" t="str">
        <f t="array" ref="J527">if(V527="","",XLOOKUP(V527,Master[Company],Master[Blow],"Unknown",0,1))</f>
        <v/>
      </c>
      <c r="K527" s="341" t="str">
        <f t="array" ref="K527">if(V527="","",XLOOKUP(V527,Master[Company],Master[Pigging],"Unknown",0,1))</f>
        <v/>
      </c>
      <c r="L527" s="341" t="str">
        <f t="array" ref="L527">if(V527="","",XLOOKUP(V527,Master[Company],Master[Load Method],"Unknown",0,1))</f>
        <v/>
      </c>
      <c r="M527" s="341" t="str">
        <f t="array" ref="M527">if(V527="","",XLOOKUP(V527,Master[Company],Master[Line Distance],"Unknown",0,1))</f>
        <v/>
      </c>
      <c r="N527" s="394"/>
      <c r="O527" s="341"/>
      <c r="P527" s="336"/>
      <c r="Q527" s="341" t="str">
        <f t="array" ref="Q527">if(V527="","",XLOOKUP(V527,Master[Company],Master[Terms],"NA",0,1))</f>
        <v/>
      </c>
      <c r="R527" s="341" t="str">
        <f t="shared" si="9"/>
        <v/>
      </c>
      <c r="S527" s="341" t="str">
        <f t="array" ref="S527">if(V527="","",XLOOKUP(V527,Master[Company],Master[Group],"NA",0,1))</f>
        <v/>
      </c>
      <c r="T527" s="341" t="str">
        <f t="array" ref="T527">if(V527="","",XLOOKUP(V527,Master[Company],Master[Loading Location],"NA",0,1))</f>
        <v/>
      </c>
      <c r="U527" s="341" t="str">
        <f t="array" ref="U527">if(V527="","",XLOOKUP(V527,Master[Company],Master[Acronym],"NA",0,1))</f>
        <v/>
      </c>
      <c r="V527" s="336"/>
      <c r="W527" s="395"/>
      <c r="X527" s="395"/>
      <c r="Y527" s="336" t="str">
        <f t="shared" si="10"/>
        <v/>
      </c>
      <c r="Z527" s="341" t="str">
        <f t="shared" si="11"/>
        <v/>
      </c>
      <c r="AA527" s="336"/>
      <c r="AB527" s="341"/>
      <c r="AC527" s="341"/>
      <c r="AD527" s="394"/>
      <c r="AE527" s="396"/>
      <c r="AF527" s="396"/>
      <c r="AG527" s="396"/>
      <c r="AH527" s="396"/>
      <c r="AI527" s="396"/>
      <c r="AJ527" s="396"/>
      <c r="AK527" s="396"/>
      <c r="AL527" s="397"/>
      <c r="AM527" s="398"/>
      <c r="AN527" s="398"/>
      <c r="AO527" s="398"/>
      <c r="AP527" s="398"/>
      <c r="AQ527" s="398"/>
      <c r="AR527" s="398"/>
      <c r="AS527" s="398"/>
      <c r="AT527" s="398"/>
      <c r="AU527" s="394"/>
      <c r="AV527" s="399"/>
      <c r="AW527" s="306"/>
      <c r="AX527" s="394"/>
      <c r="AY527" s="400"/>
      <c r="AZ527" s="336"/>
      <c r="BA527" s="336"/>
      <c r="BB527" s="336"/>
      <c r="BC527" s="336"/>
      <c r="BD527" s="336"/>
      <c r="BE527" s="401"/>
      <c r="BF527" s="341"/>
      <c r="BG527" s="341"/>
      <c r="BH527" s="402"/>
      <c r="BI527" s="403"/>
      <c r="BJ527" s="404"/>
      <c r="BK527" s="405"/>
      <c r="BL527" s="405"/>
      <c r="BM527" s="405"/>
      <c r="BN527" s="406"/>
    </row>
    <row r="528" ht="18.75" customHeight="1">
      <c r="A528" s="390" t="str">
        <f t="shared" si="3"/>
        <v/>
      </c>
      <c r="B528" s="391"/>
      <c r="C528" s="337"/>
      <c r="D528" s="337"/>
      <c r="E528" s="338" t="str">
        <f t="shared" si="8"/>
        <v/>
      </c>
      <c r="F528" s="392"/>
      <c r="G528" s="393"/>
      <c r="H528" s="341" t="str">
        <f t="array" ref="H528">IF(D528="","",XLOOKUP(D528,'Master Data'!K:K,'Master Data'!N:N,"Input in Master Data",0,1))</f>
        <v/>
      </c>
      <c r="I528" s="341" t="str">
        <f t="array" ref="I528">IF(D528="","",XLOOKUP(D528,'Master Data'!K:K,'Master Data'!O:O,"Input in Master Data",0,1))</f>
        <v/>
      </c>
      <c r="J528" s="341" t="str">
        <f t="array" ref="J528">if(V528="","",XLOOKUP(V528,Master[Company],Master[Blow],"Unknown",0,1))</f>
        <v/>
      </c>
      <c r="K528" s="341" t="str">
        <f t="array" ref="K528">if(V528="","",XLOOKUP(V528,Master[Company],Master[Pigging],"Unknown",0,1))</f>
        <v/>
      </c>
      <c r="L528" s="341" t="str">
        <f t="array" ref="L528">if(V528="","",XLOOKUP(V528,Master[Company],Master[Load Method],"Unknown",0,1))</f>
        <v/>
      </c>
      <c r="M528" s="341" t="str">
        <f t="array" ref="M528">if(V528="","",XLOOKUP(V528,Master[Company],Master[Line Distance],"Unknown",0,1))</f>
        <v/>
      </c>
      <c r="N528" s="394"/>
      <c r="O528" s="341"/>
      <c r="P528" s="336"/>
      <c r="Q528" s="341" t="str">
        <f t="array" ref="Q528">if(V528="","",XLOOKUP(V528,Master[Company],Master[Terms],"NA",0,1))</f>
        <v/>
      </c>
      <c r="R528" s="341" t="str">
        <f t="shared" si="9"/>
        <v/>
      </c>
      <c r="S528" s="341" t="str">
        <f t="array" ref="S528">if(V528="","",XLOOKUP(V528,Master[Company],Master[Group],"NA",0,1))</f>
        <v/>
      </c>
      <c r="T528" s="341" t="str">
        <f t="array" ref="T528">if(V528="","",XLOOKUP(V528,Master[Company],Master[Loading Location],"NA",0,1))</f>
        <v/>
      </c>
      <c r="U528" s="341" t="str">
        <f t="array" ref="U528">if(V528="","",XLOOKUP(V528,Master[Company],Master[Acronym],"NA",0,1))</f>
        <v/>
      </c>
      <c r="V528" s="336"/>
      <c r="W528" s="395"/>
      <c r="X528" s="395"/>
      <c r="Y528" s="336" t="str">
        <f t="shared" si="10"/>
        <v/>
      </c>
      <c r="Z528" s="341" t="str">
        <f t="shared" si="11"/>
        <v/>
      </c>
      <c r="AA528" s="336"/>
      <c r="AB528" s="341"/>
      <c r="AC528" s="341"/>
      <c r="AD528" s="394"/>
      <c r="AE528" s="396"/>
      <c r="AF528" s="396"/>
      <c r="AG528" s="396"/>
      <c r="AH528" s="396"/>
      <c r="AI528" s="396"/>
      <c r="AJ528" s="396"/>
      <c r="AK528" s="396"/>
      <c r="AL528" s="397"/>
      <c r="AM528" s="398"/>
      <c r="AN528" s="398"/>
      <c r="AO528" s="398"/>
      <c r="AP528" s="398"/>
      <c r="AQ528" s="398"/>
      <c r="AR528" s="398"/>
      <c r="AS528" s="398"/>
      <c r="AT528" s="398"/>
      <c r="AU528" s="394"/>
      <c r="AV528" s="399"/>
      <c r="AW528" s="306"/>
      <c r="AX528" s="394"/>
      <c r="AY528" s="400"/>
      <c r="AZ528" s="336"/>
      <c r="BA528" s="336"/>
      <c r="BB528" s="336"/>
      <c r="BC528" s="336"/>
      <c r="BD528" s="336"/>
      <c r="BE528" s="401"/>
      <c r="BF528" s="341"/>
      <c r="BG528" s="341"/>
      <c r="BH528" s="402"/>
      <c r="BI528" s="403"/>
      <c r="BJ528" s="404"/>
      <c r="BK528" s="405"/>
      <c r="BL528" s="405"/>
      <c r="BM528" s="405"/>
      <c r="BN528" s="406"/>
    </row>
    <row r="529" ht="18.75" customHeight="1">
      <c r="A529" s="390" t="str">
        <f t="shared" si="3"/>
        <v/>
      </c>
      <c r="B529" s="391"/>
      <c r="C529" s="337"/>
      <c r="D529" s="337"/>
      <c r="E529" s="338" t="str">
        <f t="shared" si="8"/>
        <v/>
      </c>
      <c r="F529" s="392"/>
      <c r="G529" s="393"/>
      <c r="H529" s="341" t="str">
        <f t="array" ref="H529">IF(D529="","",XLOOKUP(D529,'Master Data'!K:K,'Master Data'!N:N,"Input in Master Data",0,1))</f>
        <v/>
      </c>
      <c r="I529" s="341" t="str">
        <f t="array" ref="I529">IF(D529="","",XLOOKUP(D529,'Master Data'!K:K,'Master Data'!O:O,"Input in Master Data",0,1))</f>
        <v/>
      </c>
      <c r="J529" s="341" t="str">
        <f t="array" ref="J529">if(V529="","",XLOOKUP(V529,Master[Company],Master[Blow],"Unknown",0,1))</f>
        <v/>
      </c>
      <c r="K529" s="341" t="str">
        <f t="array" ref="K529">if(V529="","",XLOOKUP(V529,Master[Company],Master[Pigging],"Unknown",0,1))</f>
        <v/>
      </c>
      <c r="L529" s="341" t="str">
        <f t="array" ref="L529">if(V529="","",XLOOKUP(V529,Master[Company],Master[Load Method],"Unknown",0,1))</f>
        <v/>
      </c>
      <c r="M529" s="341" t="str">
        <f t="array" ref="M529">if(V529="","",XLOOKUP(V529,Master[Company],Master[Line Distance],"Unknown",0,1))</f>
        <v/>
      </c>
      <c r="N529" s="394"/>
      <c r="O529" s="341"/>
      <c r="P529" s="336"/>
      <c r="Q529" s="341" t="str">
        <f t="array" ref="Q529">if(V529="","",XLOOKUP(V529,Master[Company],Master[Terms],"NA",0,1))</f>
        <v/>
      </c>
      <c r="R529" s="341" t="str">
        <f t="shared" si="9"/>
        <v/>
      </c>
      <c r="S529" s="341" t="str">
        <f t="array" ref="S529">if(V529="","",XLOOKUP(V529,Master[Company],Master[Group],"NA",0,1))</f>
        <v/>
      </c>
      <c r="T529" s="341" t="str">
        <f t="array" ref="T529">if(V529="","",XLOOKUP(V529,Master[Company],Master[Loading Location],"NA",0,1))</f>
        <v/>
      </c>
      <c r="U529" s="341" t="str">
        <f t="array" ref="U529">if(V529="","",XLOOKUP(V529,Master[Company],Master[Acronym],"NA",0,1))</f>
        <v/>
      </c>
      <c r="V529" s="336"/>
      <c r="W529" s="395"/>
      <c r="X529" s="395"/>
      <c r="Y529" s="336" t="str">
        <f t="shared" si="10"/>
        <v/>
      </c>
      <c r="Z529" s="341" t="str">
        <f t="shared" si="11"/>
        <v/>
      </c>
      <c r="AA529" s="336"/>
      <c r="AB529" s="341"/>
      <c r="AC529" s="341"/>
      <c r="AD529" s="394"/>
      <c r="AE529" s="396"/>
      <c r="AF529" s="396"/>
      <c r="AG529" s="396"/>
      <c r="AH529" s="396"/>
      <c r="AI529" s="396"/>
      <c r="AJ529" s="396"/>
      <c r="AK529" s="396"/>
      <c r="AL529" s="397"/>
      <c r="AM529" s="398"/>
      <c r="AN529" s="398"/>
      <c r="AO529" s="398"/>
      <c r="AP529" s="398"/>
      <c r="AQ529" s="398"/>
      <c r="AR529" s="398"/>
      <c r="AS529" s="398"/>
      <c r="AT529" s="398"/>
      <c r="AU529" s="394"/>
      <c r="AV529" s="399"/>
      <c r="AW529" s="306"/>
      <c r="AX529" s="394"/>
      <c r="AY529" s="400"/>
      <c r="AZ529" s="336"/>
      <c r="BA529" s="336"/>
      <c r="BB529" s="336"/>
      <c r="BC529" s="336"/>
      <c r="BD529" s="336"/>
      <c r="BE529" s="401"/>
      <c r="BF529" s="341"/>
      <c r="BG529" s="341"/>
      <c r="BH529" s="402"/>
      <c r="BI529" s="403"/>
      <c r="BJ529" s="404"/>
      <c r="BK529" s="405"/>
      <c r="BL529" s="405"/>
      <c r="BM529" s="405"/>
      <c r="BN529" s="406"/>
    </row>
    <row r="530" ht="18.75" customHeight="1">
      <c r="A530" s="390" t="str">
        <f t="shared" si="3"/>
        <v/>
      </c>
      <c r="B530" s="391"/>
      <c r="C530" s="337"/>
      <c r="D530" s="337"/>
      <c r="E530" s="338" t="str">
        <f t="shared" si="8"/>
        <v/>
      </c>
      <c r="F530" s="392"/>
      <c r="G530" s="393"/>
      <c r="H530" s="341" t="str">
        <f t="array" ref="H530">IF(D530="","",XLOOKUP(D530,'Master Data'!K:K,'Master Data'!N:N,"Input in Master Data",0,1))</f>
        <v/>
      </c>
      <c r="I530" s="341" t="str">
        <f t="array" ref="I530">IF(D530="","",XLOOKUP(D530,'Master Data'!K:K,'Master Data'!O:O,"Input in Master Data",0,1))</f>
        <v/>
      </c>
      <c r="J530" s="341" t="str">
        <f t="array" ref="J530">if(V530="","",XLOOKUP(V530,Master[Company],Master[Blow],"Unknown",0,1))</f>
        <v/>
      </c>
      <c r="K530" s="341" t="str">
        <f t="array" ref="K530">if(V530="","",XLOOKUP(V530,Master[Company],Master[Pigging],"Unknown",0,1))</f>
        <v/>
      </c>
      <c r="L530" s="341" t="str">
        <f t="array" ref="L530">if(V530="","",XLOOKUP(V530,Master[Company],Master[Load Method],"Unknown",0,1))</f>
        <v/>
      </c>
      <c r="M530" s="341" t="str">
        <f t="array" ref="M530">if(V530="","",XLOOKUP(V530,Master[Company],Master[Line Distance],"Unknown",0,1))</f>
        <v/>
      </c>
      <c r="N530" s="394"/>
      <c r="O530" s="341"/>
      <c r="P530" s="336"/>
      <c r="Q530" s="341" t="str">
        <f t="array" ref="Q530">if(V530="","",XLOOKUP(V530,Master[Company],Master[Terms],"NA",0,1))</f>
        <v/>
      </c>
      <c r="R530" s="341" t="str">
        <f t="shared" si="9"/>
        <v/>
      </c>
      <c r="S530" s="341" t="str">
        <f t="array" ref="S530">if(V530="","",XLOOKUP(V530,Master[Company],Master[Group],"NA",0,1))</f>
        <v/>
      </c>
      <c r="T530" s="341" t="str">
        <f t="array" ref="T530">if(V530="","",XLOOKUP(V530,Master[Company],Master[Loading Location],"NA",0,1))</f>
        <v/>
      </c>
      <c r="U530" s="341" t="str">
        <f t="array" ref="U530">if(V530="","",XLOOKUP(V530,Master[Company],Master[Acronym],"NA",0,1))</f>
        <v/>
      </c>
      <c r="V530" s="336"/>
      <c r="W530" s="395"/>
      <c r="X530" s="395"/>
      <c r="Y530" s="336" t="str">
        <f t="shared" si="10"/>
        <v/>
      </c>
      <c r="Z530" s="341" t="str">
        <f t="shared" si="11"/>
        <v/>
      </c>
      <c r="AA530" s="336"/>
      <c r="AB530" s="341"/>
      <c r="AC530" s="341"/>
      <c r="AD530" s="394"/>
      <c r="AE530" s="396"/>
      <c r="AF530" s="396"/>
      <c r="AG530" s="396"/>
      <c r="AH530" s="396"/>
      <c r="AI530" s="396"/>
      <c r="AJ530" s="396"/>
      <c r="AK530" s="396"/>
      <c r="AL530" s="397"/>
      <c r="AM530" s="398"/>
      <c r="AN530" s="398"/>
      <c r="AO530" s="398"/>
      <c r="AP530" s="398"/>
      <c r="AQ530" s="398"/>
      <c r="AR530" s="398"/>
      <c r="AS530" s="398"/>
      <c r="AT530" s="398"/>
      <c r="AU530" s="394"/>
      <c r="AV530" s="399"/>
      <c r="AW530" s="306"/>
      <c r="AX530" s="394"/>
      <c r="AY530" s="400"/>
      <c r="AZ530" s="336"/>
      <c r="BA530" s="336"/>
      <c r="BB530" s="336"/>
      <c r="BC530" s="336"/>
      <c r="BD530" s="336"/>
      <c r="BE530" s="401"/>
      <c r="BF530" s="341"/>
      <c r="BG530" s="341"/>
      <c r="BH530" s="402"/>
      <c r="BI530" s="403"/>
      <c r="BJ530" s="404"/>
      <c r="BK530" s="405"/>
      <c r="BL530" s="405"/>
      <c r="BM530" s="405"/>
      <c r="BN530" s="406"/>
    </row>
    <row r="531" ht="18.75" customHeight="1">
      <c r="A531" s="390" t="str">
        <f t="shared" si="3"/>
        <v/>
      </c>
      <c r="B531" s="391"/>
      <c r="C531" s="337"/>
      <c r="D531" s="337"/>
      <c r="E531" s="338" t="str">
        <f t="shared" si="8"/>
        <v/>
      </c>
      <c r="F531" s="392"/>
      <c r="G531" s="393"/>
      <c r="H531" s="341" t="str">
        <f t="array" ref="H531">IF(D531="","",XLOOKUP(D531,'Master Data'!K:K,'Master Data'!N:N,"Input in Master Data",0,1))</f>
        <v/>
      </c>
      <c r="I531" s="341" t="str">
        <f t="array" ref="I531">IF(D531="","",XLOOKUP(D531,'Master Data'!K:K,'Master Data'!O:O,"Input in Master Data",0,1))</f>
        <v/>
      </c>
      <c r="J531" s="341" t="str">
        <f t="array" ref="J531">if(V531="","",XLOOKUP(V531,Master[Company],Master[Blow],"Unknown",0,1))</f>
        <v/>
      </c>
      <c r="K531" s="341" t="str">
        <f t="array" ref="K531">if(V531="","",XLOOKUP(V531,Master[Company],Master[Pigging],"Unknown",0,1))</f>
        <v/>
      </c>
      <c r="L531" s="341" t="str">
        <f t="array" ref="L531">if(V531="","",XLOOKUP(V531,Master[Company],Master[Load Method],"Unknown",0,1))</f>
        <v/>
      </c>
      <c r="M531" s="341" t="str">
        <f t="array" ref="M531">if(V531="","",XLOOKUP(V531,Master[Company],Master[Line Distance],"Unknown",0,1))</f>
        <v/>
      </c>
      <c r="N531" s="394"/>
      <c r="O531" s="341"/>
      <c r="P531" s="336"/>
      <c r="Q531" s="341" t="str">
        <f t="array" ref="Q531">if(V531="","",XLOOKUP(V531,Master[Company],Master[Terms],"NA",0,1))</f>
        <v/>
      </c>
      <c r="R531" s="341" t="str">
        <f t="shared" si="9"/>
        <v/>
      </c>
      <c r="S531" s="341" t="str">
        <f t="array" ref="S531">if(V531="","",XLOOKUP(V531,Master[Company],Master[Group],"NA",0,1))</f>
        <v/>
      </c>
      <c r="T531" s="341" t="str">
        <f t="array" ref="T531">if(V531="","",XLOOKUP(V531,Master[Company],Master[Loading Location],"NA",0,1))</f>
        <v/>
      </c>
      <c r="U531" s="341" t="str">
        <f t="array" ref="U531">if(V531="","",XLOOKUP(V531,Master[Company],Master[Acronym],"NA",0,1))</f>
        <v/>
      </c>
      <c r="V531" s="336"/>
      <c r="W531" s="395"/>
      <c r="X531" s="395"/>
      <c r="Y531" s="336" t="str">
        <f t="shared" si="10"/>
        <v/>
      </c>
      <c r="Z531" s="341" t="str">
        <f t="shared" si="11"/>
        <v/>
      </c>
      <c r="AA531" s="336"/>
      <c r="AB531" s="341"/>
      <c r="AC531" s="341"/>
      <c r="AD531" s="394"/>
      <c r="AE531" s="396"/>
      <c r="AF531" s="396"/>
      <c r="AG531" s="396"/>
      <c r="AH531" s="396"/>
      <c r="AI531" s="396"/>
      <c r="AJ531" s="396"/>
      <c r="AK531" s="396"/>
      <c r="AL531" s="397"/>
      <c r="AM531" s="398"/>
      <c r="AN531" s="398"/>
      <c r="AO531" s="398"/>
      <c r="AP531" s="398"/>
      <c r="AQ531" s="398"/>
      <c r="AR531" s="398"/>
      <c r="AS531" s="398"/>
      <c r="AT531" s="398"/>
      <c r="AU531" s="394"/>
      <c r="AV531" s="399"/>
      <c r="AW531" s="306"/>
      <c r="AX531" s="394"/>
      <c r="AY531" s="400"/>
      <c r="AZ531" s="336"/>
      <c r="BA531" s="336"/>
      <c r="BB531" s="336"/>
      <c r="BC531" s="336"/>
      <c r="BD531" s="336"/>
      <c r="BE531" s="401"/>
      <c r="BF531" s="341"/>
      <c r="BG531" s="341"/>
      <c r="BH531" s="402"/>
      <c r="BI531" s="403"/>
      <c r="BJ531" s="404"/>
      <c r="BK531" s="405"/>
      <c r="BL531" s="405"/>
      <c r="BM531" s="405"/>
      <c r="BN531" s="406"/>
    </row>
    <row r="532" ht="18.75" customHeight="1">
      <c r="A532" s="390" t="str">
        <f t="shared" si="3"/>
        <v/>
      </c>
      <c r="B532" s="391"/>
      <c r="C532" s="337"/>
      <c r="D532" s="337"/>
      <c r="E532" s="338" t="str">
        <f t="shared" si="8"/>
        <v/>
      </c>
      <c r="F532" s="392"/>
      <c r="G532" s="393"/>
      <c r="H532" s="341" t="str">
        <f t="array" ref="H532">IF(D532="","",XLOOKUP(D532,'Master Data'!K:K,'Master Data'!N:N,"Input in Master Data",0,1))</f>
        <v/>
      </c>
      <c r="I532" s="341" t="str">
        <f t="array" ref="I532">IF(D532="","",XLOOKUP(D532,'Master Data'!K:K,'Master Data'!O:O,"Input in Master Data",0,1))</f>
        <v/>
      </c>
      <c r="J532" s="341" t="str">
        <f t="array" ref="J532">if(V532="","",XLOOKUP(V532,Master[Company],Master[Blow],"Unknown",0,1))</f>
        <v/>
      </c>
      <c r="K532" s="341" t="str">
        <f t="array" ref="K532">if(V532="","",XLOOKUP(V532,Master[Company],Master[Pigging],"Unknown",0,1))</f>
        <v/>
      </c>
      <c r="L532" s="341" t="str">
        <f t="array" ref="L532">if(V532="","",XLOOKUP(V532,Master[Company],Master[Load Method],"Unknown",0,1))</f>
        <v/>
      </c>
      <c r="M532" s="341" t="str">
        <f t="array" ref="M532">if(V532="","",XLOOKUP(V532,Master[Company],Master[Line Distance],"Unknown",0,1))</f>
        <v/>
      </c>
      <c r="N532" s="394"/>
      <c r="O532" s="341"/>
      <c r="P532" s="336"/>
      <c r="Q532" s="341" t="str">
        <f t="array" ref="Q532">if(V532="","",XLOOKUP(V532,Master[Company],Master[Terms],"NA",0,1))</f>
        <v/>
      </c>
      <c r="R532" s="341" t="str">
        <f t="shared" si="9"/>
        <v/>
      </c>
      <c r="S532" s="341" t="str">
        <f t="array" ref="S532">if(V532="","",XLOOKUP(V532,Master[Company],Master[Group],"NA",0,1))</f>
        <v/>
      </c>
      <c r="T532" s="341" t="str">
        <f t="array" ref="T532">if(V532="","",XLOOKUP(V532,Master[Company],Master[Loading Location],"NA",0,1))</f>
        <v/>
      </c>
      <c r="U532" s="341" t="str">
        <f t="array" ref="U532">if(V532="","",XLOOKUP(V532,Master[Company],Master[Acronym],"NA",0,1))</f>
        <v/>
      </c>
      <c r="V532" s="336"/>
      <c r="W532" s="395"/>
      <c r="X532" s="395"/>
      <c r="Y532" s="336" t="str">
        <f t="shared" si="10"/>
        <v/>
      </c>
      <c r="Z532" s="341" t="str">
        <f t="shared" si="11"/>
        <v/>
      </c>
      <c r="AA532" s="336"/>
      <c r="AB532" s="341"/>
      <c r="AC532" s="341"/>
      <c r="AD532" s="394"/>
      <c r="AE532" s="396"/>
      <c r="AF532" s="396"/>
      <c r="AG532" s="396"/>
      <c r="AH532" s="396"/>
      <c r="AI532" s="396"/>
      <c r="AJ532" s="396"/>
      <c r="AK532" s="396"/>
      <c r="AL532" s="397"/>
      <c r="AM532" s="398"/>
      <c r="AN532" s="398"/>
      <c r="AO532" s="398"/>
      <c r="AP532" s="398"/>
      <c r="AQ532" s="398"/>
      <c r="AR532" s="398"/>
      <c r="AS532" s="398"/>
      <c r="AT532" s="398"/>
      <c r="AU532" s="394"/>
      <c r="AV532" s="399"/>
      <c r="AW532" s="306"/>
      <c r="AX532" s="394"/>
      <c r="AY532" s="400"/>
      <c r="AZ532" s="336"/>
      <c r="BA532" s="336"/>
      <c r="BB532" s="336"/>
      <c r="BC532" s="336"/>
      <c r="BD532" s="336"/>
      <c r="BE532" s="401"/>
      <c r="BF532" s="341"/>
      <c r="BG532" s="341"/>
      <c r="BH532" s="402"/>
      <c r="BI532" s="403"/>
      <c r="BJ532" s="404"/>
      <c r="BK532" s="405"/>
      <c r="BL532" s="405"/>
      <c r="BM532" s="405"/>
      <c r="BN532" s="406"/>
    </row>
    <row r="533" ht="18.75" customHeight="1">
      <c r="A533" s="390" t="str">
        <f t="shared" si="3"/>
        <v/>
      </c>
      <c r="B533" s="391"/>
      <c r="C533" s="337"/>
      <c r="D533" s="337"/>
      <c r="E533" s="338" t="str">
        <f t="shared" si="8"/>
        <v/>
      </c>
      <c r="F533" s="392"/>
      <c r="G533" s="393"/>
      <c r="H533" s="341" t="str">
        <f t="array" ref="H533">IF(D533="","",XLOOKUP(D533,'Master Data'!K:K,'Master Data'!N:N,"Input in Master Data",0,1))</f>
        <v/>
      </c>
      <c r="I533" s="341" t="str">
        <f t="array" ref="I533">IF(D533="","",XLOOKUP(D533,'Master Data'!K:K,'Master Data'!O:O,"Input in Master Data",0,1))</f>
        <v/>
      </c>
      <c r="J533" s="341" t="str">
        <f t="array" ref="J533">if(V533="","",XLOOKUP(V533,Master[Company],Master[Blow],"Unknown",0,1))</f>
        <v/>
      </c>
      <c r="K533" s="341" t="str">
        <f t="array" ref="K533">if(V533="","",XLOOKUP(V533,Master[Company],Master[Pigging],"Unknown",0,1))</f>
        <v/>
      </c>
      <c r="L533" s="341" t="str">
        <f t="array" ref="L533">if(V533="","",XLOOKUP(V533,Master[Company],Master[Load Method],"Unknown",0,1))</f>
        <v/>
      </c>
      <c r="M533" s="341" t="str">
        <f t="array" ref="M533">if(V533="","",XLOOKUP(V533,Master[Company],Master[Line Distance],"Unknown",0,1))</f>
        <v/>
      </c>
      <c r="N533" s="394"/>
      <c r="O533" s="341"/>
      <c r="P533" s="336"/>
      <c r="Q533" s="341" t="str">
        <f t="array" ref="Q533">if(V533="","",XLOOKUP(V533,Master[Company],Master[Terms],"NA",0,1))</f>
        <v/>
      </c>
      <c r="R533" s="341" t="str">
        <f t="shared" si="9"/>
        <v/>
      </c>
      <c r="S533" s="341" t="str">
        <f t="array" ref="S533">if(V533="","",XLOOKUP(V533,Master[Company],Master[Group],"NA",0,1))</f>
        <v/>
      </c>
      <c r="T533" s="341" t="str">
        <f t="array" ref="T533">if(V533="","",XLOOKUP(V533,Master[Company],Master[Loading Location],"NA",0,1))</f>
        <v/>
      </c>
      <c r="U533" s="341" t="str">
        <f t="array" ref="U533">if(V533="","",XLOOKUP(V533,Master[Company],Master[Acronym],"NA",0,1))</f>
        <v/>
      </c>
      <c r="V533" s="336"/>
      <c r="W533" s="395"/>
      <c r="X533" s="395"/>
      <c r="Y533" s="336" t="str">
        <f t="shared" si="10"/>
        <v/>
      </c>
      <c r="Z533" s="341" t="str">
        <f t="shared" si="11"/>
        <v/>
      </c>
      <c r="AA533" s="336"/>
      <c r="AB533" s="341"/>
      <c r="AC533" s="341"/>
      <c r="AD533" s="394"/>
      <c r="AE533" s="396"/>
      <c r="AF533" s="396"/>
      <c r="AG533" s="396"/>
      <c r="AH533" s="396"/>
      <c r="AI533" s="396"/>
      <c r="AJ533" s="396"/>
      <c r="AK533" s="396"/>
      <c r="AL533" s="397"/>
      <c r="AM533" s="398"/>
      <c r="AN533" s="398"/>
      <c r="AO533" s="398"/>
      <c r="AP533" s="398"/>
      <c r="AQ533" s="398"/>
      <c r="AR533" s="398"/>
      <c r="AS533" s="398"/>
      <c r="AT533" s="398"/>
      <c r="AU533" s="394"/>
      <c r="AV533" s="399"/>
      <c r="AW533" s="306"/>
      <c r="AX533" s="394"/>
      <c r="AY533" s="400"/>
      <c r="AZ533" s="336"/>
      <c r="BA533" s="336"/>
      <c r="BB533" s="336"/>
      <c r="BC533" s="336"/>
      <c r="BD533" s="336"/>
      <c r="BE533" s="401"/>
      <c r="BF533" s="341"/>
      <c r="BG533" s="341"/>
      <c r="BH533" s="402"/>
      <c r="BI533" s="403"/>
      <c r="BJ533" s="404"/>
      <c r="BK533" s="405"/>
      <c r="BL533" s="405"/>
      <c r="BM533" s="405"/>
      <c r="BN533" s="406"/>
    </row>
    <row r="534" ht="18.75" customHeight="1">
      <c r="A534" s="390" t="str">
        <f t="shared" si="3"/>
        <v/>
      </c>
      <c r="B534" s="391"/>
      <c r="C534" s="337"/>
      <c r="D534" s="337"/>
      <c r="E534" s="338" t="str">
        <f t="shared" si="8"/>
        <v/>
      </c>
      <c r="F534" s="392"/>
      <c r="G534" s="393"/>
      <c r="H534" s="341" t="str">
        <f t="array" ref="H534">IF(D534="","",XLOOKUP(D534,'Master Data'!K:K,'Master Data'!N:N,"Input in Master Data",0,1))</f>
        <v/>
      </c>
      <c r="I534" s="341" t="str">
        <f t="array" ref="I534">IF(D534="","",XLOOKUP(D534,'Master Data'!K:K,'Master Data'!O:O,"Input in Master Data",0,1))</f>
        <v/>
      </c>
      <c r="J534" s="341" t="str">
        <f t="array" ref="J534">if(V534="","",XLOOKUP(V534,Master[Company],Master[Blow],"Unknown",0,1))</f>
        <v/>
      </c>
      <c r="K534" s="341" t="str">
        <f t="array" ref="K534">if(V534="","",XLOOKUP(V534,Master[Company],Master[Pigging],"Unknown",0,1))</f>
        <v/>
      </c>
      <c r="L534" s="341" t="str">
        <f t="array" ref="L534">if(V534="","",XLOOKUP(V534,Master[Company],Master[Load Method],"Unknown",0,1))</f>
        <v/>
      </c>
      <c r="M534" s="341" t="str">
        <f t="array" ref="M534">if(V534="","",XLOOKUP(V534,Master[Company],Master[Line Distance],"Unknown",0,1))</f>
        <v/>
      </c>
      <c r="N534" s="394"/>
      <c r="O534" s="341"/>
      <c r="P534" s="336"/>
      <c r="Q534" s="341" t="str">
        <f t="array" ref="Q534">if(V534="","",XLOOKUP(V534,Master[Company],Master[Terms],"NA",0,1))</f>
        <v/>
      </c>
      <c r="R534" s="341" t="str">
        <f t="shared" si="9"/>
        <v/>
      </c>
      <c r="S534" s="341" t="str">
        <f t="array" ref="S534">if(V534="","",XLOOKUP(V534,Master[Company],Master[Group],"NA",0,1))</f>
        <v/>
      </c>
      <c r="T534" s="341" t="str">
        <f t="array" ref="T534">if(V534="","",XLOOKUP(V534,Master[Company],Master[Loading Location],"NA",0,1))</f>
        <v/>
      </c>
      <c r="U534" s="341" t="str">
        <f t="array" ref="U534">if(V534="","",XLOOKUP(V534,Master[Company],Master[Acronym],"NA",0,1))</f>
        <v/>
      </c>
      <c r="V534" s="336"/>
      <c r="W534" s="395"/>
      <c r="X534" s="395"/>
      <c r="Y534" s="336" t="str">
        <f t="shared" si="10"/>
        <v/>
      </c>
      <c r="Z534" s="341" t="str">
        <f t="shared" si="11"/>
        <v/>
      </c>
      <c r="AA534" s="336"/>
      <c r="AB534" s="341"/>
      <c r="AC534" s="341"/>
      <c r="AD534" s="394"/>
      <c r="AE534" s="396"/>
      <c r="AF534" s="396"/>
      <c r="AG534" s="396"/>
      <c r="AH534" s="396"/>
      <c r="AI534" s="396"/>
      <c r="AJ534" s="396"/>
      <c r="AK534" s="396"/>
      <c r="AL534" s="397"/>
      <c r="AM534" s="398"/>
      <c r="AN534" s="398"/>
      <c r="AO534" s="398"/>
      <c r="AP534" s="398"/>
      <c r="AQ534" s="398"/>
      <c r="AR534" s="398"/>
      <c r="AS534" s="398"/>
      <c r="AT534" s="398"/>
      <c r="AU534" s="394"/>
      <c r="AV534" s="399"/>
      <c r="AW534" s="306"/>
      <c r="AX534" s="394"/>
      <c r="AY534" s="400"/>
      <c r="AZ534" s="336"/>
      <c r="BA534" s="336"/>
      <c r="BB534" s="336"/>
      <c r="BC534" s="336"/>
      <c r="BD534" s="336"/>
      <c r="BE534" s="401"/>
      <c r="BF534" s="341"/>
      <c r="BG534" s="341"/>
      <c r="BH534" s="402"/>
      <c r="BI534" s="403"/>
      <c r="BJ534" s="404"/>
      <c r="BK534" s="405"/>
      <c r="BL534" s="405"/>
      <c r="BM534" s="405"/>
      <c r="BN534" s="406"/>
    </row>
    <row r="535" ht="18.75" customHeight="1">
      <c r="A535" s="390" t="str">
        <f t="shared" si="3"/>
        <v/>
      </c>
      <c r="B535" s="391"/>
      <c r="C535" s="337"/>
      <c r="D535" s="337"/>
      <c r="E535" s="338" t="str">
        <f t="shared" si="8"/>
        <v/>
      </c>
      <c r="F535" s="392"/>
      <c r="G535" s="393"/>
      <c r="H535" s="341" t="str">
        <f t="array" ref="H535">IF(D535="","",XLOOKUP(D535,'Master Data'!K:K,'Master Data'!N:N,"Input in Master Data",0,1))</f>
        <v/>
      </c>
      <c r="I535" s="341" t="str">
        <f t="array" ref="I535">IF(D535="","",XLOOKUP(D535,'Master Data'!K:K,'Master Data'!O:O,"Input in Master Data",0,1))</f>
        <v/>
      </c>
      <c r="J535" s="341" t="str">
        <f t="array" ref="J535">if(V535="","",XLOOKUP(V535,Master[Company],Master[Blow],"Unknown",0,1))</f>
        <v/>
      </c>
      <c r="K535" s="341" t="str">
        <f t="array" ref="K535">if(V535="","",XLOOKUP(V535,Master[Company],Master[Pigging],"Unknown",0,1))</f>
        <v/>
      </c>
      <c r="L535" s="341" t="str">
        <f t="array" ref="L535">if(V535="","",XLOOKUP(V535,Master[Company],Master[Load Method],"Unknown",0,1))</f>
        <v/>
      </c>
      <c r="M535" s="341" t="str">
        <f t="array" ref="M535">if(V535="","",XLOOKUP(V535,Master[Company],Master[Line Distance],"Unknown",0,1))</f>
        <v/>
      </c>
      <c r="N535" s="394"/>
      <c r="O535" s="341"/>
      <c r="P535" s="336"/>
      <c r="Q535" s="341" t="str">
        <f t="array" ref="Q535">if(V535="","",XLOOKUP(V535,Master[Company],Master[Terms],"NA",0,1))</f>
        <v/>
      </c>
      <c r="R535" s="341" t="str">
        <f t="shared" si="9"/>
        <v/>
      </c>
      <c r="S535" s="341" t="str">
        <f t="array" ref="S535">if(V535="","",XLOOKUP(V535,Master[Company],Master[Group],"NA",0,1))</f>
        <v/>
      </c>
      <c r="T535" s="341" t="str">
        <f t="array" ref="T535">if(V535="","",XLOOKUP(V535,Master[Company],Master[Loading Location],"NA",0,1))</f>
        <v/>
      </c>
      <c r="U535" s="341" t="str">
        <f t="array" ref="U535">if(V535="","",XLOOKUP(V535,Master[Company],Master[Acronym],"NA",0,1))</f>
        <v/>
      </c>
      <c r="V535" s="336"/>
      <c r="W535" s="395"/>
      <c r="X535" s="395"/>
      <c r="Y535" s="336" t="str">
        <f t="shared" si="10"/>
        <v/>
      </c>
      <c r="Z535" s="341" t="str">
        <f t="shared" si="11"/>
        <v/>
      </c>
      <c r="AA535" s="336"/>
      <c r="AB535" s="341"/>
      <c r="AC535" s="341"/>
      <c r="AD535" s="394"/>
      <c r="AE535" s="396"/>
      <c r="AF535" s="396"/>
      <c r="AG535" s="396"/>
      <c r="AH535" s="396"/>
      <c r="AI535" s="396"/>
      <c r="AJ535" s="396"/>
      <c r="AK535" s="396"/>
      <c r="AL535" s="397"/>
      <c r="AM535" s="398"/>
      <c r="AN535" s="398"/>
      <c r="AO535" s="398"/>
      <c r="AP535" s="398"/>
      <c r="AQ535" s="398"/>
      <c r="AR535" s="398"/>
      <c r="AS535" s="398"/>
      <c r="AT535" s="398"/>
      <c r="AU535" s="394"/>
      <c r="AV535" s="399"/>
      <c r="AW535" s="306"/>
      <c r="AX535" s="394"/>
      <c r="AY535" s="400"/>
      <c r="AZ535" s="336"/>
      <c r="BA535" s="336"/>
      <c r="BB535" s="336"/>
      <c r="BC535" s="336"/>
      <c r="BD535" s="336"/>
      <c r="BE535" s="401"/>
      <c r="BF535" s="341"/>
      <c r="BG535" s="341"/>
      <c r="BH535" s="402"/>
      <c r="BI535" s="403"/>
      <c r="BJ535" s="404"/>
      <c r="BK535" s="405"/>
      <c r="BL535" s="405"/>
      <c r="BM535" s="405"/>
      <c r="BN535" s="406"/>
    </row>
    <row r="536" ht="18.75" customHeight="1">
      <c r="A536" s="390" t="str">
        <f t="shared" si="3"/>
        <v/>
      </c>
      <c r="B536" s="391"/>
      <c r="C536" s="337"/>
      <c r="D536" s="337"/>
      <c r="E536" s="338" t="str">
        <f t="shared" si="8"/>
        <v/>
      </c>
      <c r="F536" s="392"/>
      <c r="G536" s="393"/>
      <c r="H536" s="341" t="str">
        <f t="array" ref="H536">IF(D536="","",XLOOKUP(D536,'Master Data'!K:K,'Master Data'!N:N,"Input in Master Data",0,1))</f>
        <v/>
      </c>
      <c r="I536" s="341" t="str">
        <f t="array" ref="I536">IF(D536="","",XLOOKUP(D536,'Master Data'!K:K,'Master Data'!O:O,"Input in Master Data",0,1))</f>
        <v/>
      </c>
      <c r="J536" s="341" t="str">
        <f t="array" ref="J536">if(V536="","",XLOOKUP(V536,Master[Company],Master[Blow],"Unknown",0,1))</f>
        <v/>
      </c>
      <c r="K536" s="341" t="str">
        <f t="array" ref="K536">if(V536="","",XLOOKUP(V536,Master[Company],Master[Pigging],"Unknown",0,1))</f>
        <v/>
      </c>
      <c r="L536" s="341" t="str">
        <f t="array" ref="L536">if(V536="","",XLOOKUP(V536,Master[Company],Master[Load Method],"Unknown",0,1))</f>
        <v/>
      </c>
      <c r="M536" s="341" t="str">
        <f t="array" ref="M536">if(V536="","",XLOOKUP(V536,Master[Company],Master[Line Distance],"Unknown",0,1))</f>
        <v/>
      </c>
      <c r="N536" s="394"/>
      <c r="O536" s="341"/>
      <c r="P536" s="336"/>
      <c r="Q536" s="341" t="str">
        <f t="array" ref="Q536">if(V536="","",XLOOKUP(V536,Master[Company],Master[Terms],"NA",0,1))</f>
        <v/>
      </c>
      <c r="R536" s="341" t="str">
        <f t="shared" si="9"/>
        <v/>
      </c>
      <c r="S536" s="341" t="str">
        <f t="array" ref="S536">if(V536="","",XLOOKUP(V536,Master[Company],Master[Group],"NA",0,1))</f>
        <v/>
      </c>
      <c r="T536" s="341" t="str">
        <f t="array" ref="T536">if(V536="","",XLOOKUP(V536,Master[Company],Master[Loading Location],"NA",0,1))</f>
        <v/>
      </c>
      <c r="U536" s="341" t="str">
        <f t="array" ref="U536">if(V536="","",XLOOKUP(V536,Master[Company],Master[Acronym],"NA",0,1))</f>
        <v/>
      </c>
      <c r="V536" s="336"/>
      <c r="W536" s="395"/>
      <c r="X536" s="395"/>
      <c r="Y536" s="336" t="str">
        <f t="shared" si="10"/>
        <v/>
      </c>
      <c r="Z536" s="341" t="str">
        <f t="shared" si="11"/>
        <v/>
      </c>
      <c r="AA536" s="336"/>
      <c r="AB536" s="341"/>
      <c r="AC536" s="341"/>
      <c r="AD536" s="394"/>
      <c r="AE536" s="396"/>
      <c r="AF536" s="396"/>
      <c r="AG536" s="396"/>
      <c r="AH536" s="396"/>
      <c r="AI536" s="396"/>
      <c r="AJ536" s="396"/>
      <c r="AK536" s="396"/>
      <c r="AL536" s="397"/>
      <c r="AM536" s="398"/>
      <c r="AN536" s="398"/>
      <c r="AO536" s="398"/>
      <c r="AP536" s="398"/>
      <c r="AQ536" s="398"/>
      <c r="AR536" s="398"/>
      <c r="AS536" s="398"/>
      <c r="AT536" s="398"/>
      <c r="AU536" s="394"/>
      <c r="AV536" s="399"/>
      <c r="AW536" s="306"/>
      <c r="AX536" s="394"/>
      <c r="AY536" s="400"/>
      <c r="AZ536" s="336"/>
      <c r="BA536" s="336"/>
      <c r="BB536" s="336"/>
      <c r="BC536" s="336"/>
      <c r="BD536" s="336"/>
      <c r="BE536" s="401"/>
      <c r="BF536" s="341"/>
      <c r="BG536" s="341"/>
      <c r="BH536" s="402"/>
      <c r="BI536" s="403"/>
      <c r="BJ536" s="404"/>
      <c r="BK536" s="405"/>
      <c r="BL536" s="405"/>
      <c r="BM536" s="405"/>
      <c r="BN536" s="406"/>
    </row>
    <row r="537" ht="18.75" customHeight="1">
      <c r="A537" s="390" t="str">
        <f t="shared" si="3"/>
        <v/>
      </c>
      <c r="B537" s="391"/>
      <c r="C537" s="337"/>
      <c r="D537" s="337"/>
      <c r="E537" s="338" t="str">
        <f t="shared" si="8"/>
        <v/>
      </c>
      <c r="F537" s="392"/>
      <c r="G537" s="393"/>
      <c r="H537" s="341" t="str">
        <f t="array" ref="H537">IF(D537="","",XLOOKUP(D537,'Master Data'!K:K,'Master Data'!N:N,"Input in Master Data",0,1))</f>
        <v/>
      </c>
      <c r="I537" s="341" t="str">
        <f t="array" ref="I537">IF(D537="","",XLOOKUP(D537,'Master Data'!K:K,'Master Data'!O:O,"Input in Master Data",0,1))</f>
        <v/>
      </c>
      <c r="J537" s="341" t="str">
        <f t="array" ref="J537">if(V537="","",XLOOKUP(V537,Master[Company],Master[Blow],"Unknown",0,1))</f>
        <v/>
      </c>
      <c r="K537" s="341" t="str">
        <f t="array" ref="K537">if(V537="","",XLOOKUP(V537,Master[Company],Master[Pigging],"Unknown",0,1))</f>
        <v/>
      </c>
      <c r="L537" s="341" t="str">
        <f t="array" ref="L537">if(V537="","",XLOOKUP(V537,Master[Company],Master[Load Method],"Unknown",0,1))</f>
        <v/>
      </c>
      <c r="M537" s="341" t="str">
        <f t="array" ref="M537">if(V537="","",XLOOKUP(V537,Master[Company],Master[Line Distance],"Unknown",0,1))</f>
        <v/>
      </c>
      <c r="N537" s="394"/>
      <c r="O537" s="341"/>
      <c r="P537" s="336"/>
      <c r="Q537" s="341" t="str">
        <f t="array" ref="Q537">if(V537="","",XLOOKUP(V537,Master[Company],Master[Terms],"NA",0,1))</f>
        <v/>
      </c>
      <c r="R537" s="341" t="str">
        <f t="shared" si="9"/>
        <v/>
      </c>
      <c r="S537" s="341" t="str">
        <f t="array" ref="S537">if(V537="","",XLOOKUP(V537,Master[Company],Master[Group],"NA",0,1))</f>
        <v/>
      </c>
      <c r="T537" s="341" t="str">
        <f t="array" ref="T537">if(V537="","",XLOOKUP(V537,Master[Company],Master[Loading Location],"NA",0,1))</f>
        <v/>
      </c>
      <c r="U537" s="341" t="str">
        <f t="array" ref="U537">if(V537="","",XLOOKUP(V537,Master[Company],Master[Acronym],"NA",0,1))</f>
        <v/>
      </c>
      <c r="V537" s="336"/>
      <c r="W537" s="395"/>
      <c r="X537" s="395"/>
      <c r="Y537" s="336" t="str">
        <f t="shared" si="10"/>
        <v/>
      </c>
      <c r="Z537" s="341" t="str">
        <f t="shared" si="11"/>
        <v/>
      </c>
      <c r="AA537" s="336"/>
      <c r="AB537" s="341"/>
      <c r="AC537" s="341"/>
      <c r="AD537" s="394"/>
      <c r="AE537" s="396"/>
      <c r="AF537" s="396"/>
      <c r="AG537" s="396"/>
      <c r="AH537" s="396"/>
      <c r="AI537" s="396"/>
      <c r="AJ537" s="396"/>
      <c r="AK537" s="396"/>
      <c r="AL537" s="397"/>
      <c r="AM537" s="398"/>
      <c r="AN537" s="398"/>
      <c r="AO537" s="398"/>
      <c r="AP537" s="398"/>
      <c r="AQ537" s="398"/>
      <c r="AR537" s="398"/>
      <c r="AS537" s="398"/>
      <c r="AT537" s="398"/>
      <c r="AU537" s="394"/>
      <c r="AV537" s="399"/>
      <c r="AW537" s="306"/>
      <c r="AX537" s="394"/>
      <c r="AY537" s="400"/>
      <c r="AZ537" s="336"/>
      <c r="BA537" s="336"/>
      <c r="BB537" s="336"/>
      <c r="BC537" s="336"/>
      <c r="BD537" s="336"/>
      <c r="BE537" s="401"/>
      <c r="BF537" s="341"/>
      <c r="BG537" s="341"/>
      <c r="BH537" s="402"/>
      <c r="BI537" s="403"/>
      <c r="BJ537" s="404"/>
      <c r="BK537" s="405"/>
      <c r="BL537" s="405"/>
      <c r="BM537" s="405"/>
      <c r="BN537" s="406"/>
    </row>
    <row r="538" ht="18.75" customHeight="1">
      <c r="A538" s="390" t="str">
        <f t="shared" si="3"/>
        <v/>
      </c>
      <c r="B538" s="391"/>
      <c r="C538" s="337"/>
      <c r="D538" s="337"/>
      <c r="E538" s="338" t="str">
        <f t="shared" si="8"/>
        <v/>
      </c>
      <c r="F538" s="392"/>
      <c r="G538" s="393"/>
      <c r="H538" s="341" t="str">
        <f t="array" ref="H538">IF(D538="","",XLOOKUP(D538,'Master Data'!K:K,'Master Data'!N:N,"Input in Master Data",0,1))</f>
        <v/>
      </c>
      <c r="I538" s="341" t="str">
        <f t="array" ref="I538">IF(D538="","",XLOOKUP(D538,'Master Data'!K:K,'Master Data'!O:O,"Input in Master Data",0,1))</f>
        <v/>
      </c>
      <c r="J538" s="341" t="str">
        <f t="array" ref="J538">if(V538="","",XLOOKUP(V538,Master[Company],Master[Blow],"Unknown",0,1))</f>
        <v/>
      </c>
      <c r="K538" s="341" t="str">
        <f t="array" ref="K538">if(V538="","",XLOOKUP(V538,Master[Company],Master[Pigging],"Unknown",0,1))</f>
        <v/>
      </c>
      <c r="L538" s="341" t="str">
        <f t="array" ref="L538">if(V538="","",XLOOKUP(V538,Master[Company],Master[Load Method],"Unknown",0,1))</f>
        <v/>
      </c>
      <c r="M538" s="341" t="str">
        <f t="array" ref="M538">if(V538="","",XLOOKUP(V538,Master[Company],Master[Line Distance],"Unknown",0,1))</f>
        <v/>
      </c>
      <c r="N538" s="394"/>
      <c r="O538" s="341"/>
      <c r="P538" s="336"/>
      <c r="Q538" s="341" t="str">
        <f t="array" ref="Q538">if(V538="","",XLOOKUP(V538,Master[Company],Master[Terms],"NA",0,1))</f>
        <v/>
      </c>
      <c r="R538" s="341" t="str">
        <f t="shared" si="9"/>
        <v/>
      </c>
      <c r="S538" s="341" t="str">
        <f t="array" ref="S538">if(V538="","",XLOOKUP(V538,Master[Company],Master[Group],"NA",0,1))</f>
        <v/>
      </c>
      <c r="T538" s="341" t="str">
        <f t="array" ref="T538">if(V538="","",XLOOKUP(V538,Master[Company],Master[Loading Location],"NA",0,1))</f>
        <v/>
      </c>
      <c r="U538" s="341" t="str">
        <f t="array" ref="U538">if(V538="","",XLOOKUP(V538,Master[Company],Master[Acronym],"NA",0,1))</f>
        <v/>
      </c>
      <c r="V538" s="336"/>
      <c r="W538" s="395"/>
      <c r="X538" s="395"/>
      <c r="Y538" s="336" t="str">
        <f t="shared" si="10"/>
        <v/>
      </c>
      <c r="Z538" s="341" t="str">
        <f t="shared" si="11"/>
        <v/>
      </c>
      <c r="AA538" s="336"/>
      <c r="AB538" s="341"/>
      <c r="AC538" s="341"/>
      <c r="AD538" s="394"/>
      <c r="AE538" s="396"/>
      <c r="AF538" s="396"/>
      <c r="AG538" s="396"/>
      <c r="AH538" s="396"/>
      <c r="AI538" s="396"/>
      <c r="AJ538" s="396"/>
      <c r="AK538" s="396"/>
      <c r="AL538" s="397"/>
      <c r="AM538" s="398"/>
      <c r="AN538" s="398"/>
      <c r="AO538" s="398"/>
      <c r="AP538" s="398"/>
      <c r="AQ538" s="398"/>
      <c r="AR538" s="398"/>
      <c r="AS538" s="398"/>
      <c r="AT538" s="398"/>
      <c r="AU538" s="394"/>
      <c r="AV538" s="399"/>
      <c r="AW538" s="306"/>
      <c r="AX538" s="394"/>
      <c r="AY538" s="400"/>
      <c r="AZ538" s="336"/>
      <c r="BA538" s="336"/>
      <c r="BB538" s="336"/>
      <c r="BC538" s="336"/>
      <c r="BD538" s="336"/>
      <c r="BE538" s="401"/>
      <c r="BF538" s="341"/>
      <c r="BG538" s="341"/>
      <c r="BH538" s="402"/>
      <c r="BI538" s="403"/>
      <c r="BJ538" s="404"/>
      <c r="BK538" s="405"/>
      <c r="BL538" s="405"/>
      <c r="BM538" s="405"/>
      <c r="BN538" s="406"/>
    </row>
    <row r="539" ht="18.75" customHeight="1">
      <c r="A539" s="390" t="str">
        <f t="shared" si="3"/>
        <v/>
      </c>
      <c r="B539" s="391"/>
      <c r="C539" s="337"/>
      <c r="D539" s="337"/>
      <c r="E539" s="338" t="str">
        <f t="shared" si="8"/>
        <v/>
      </c>
      <c r="F539" s="392"/>
      <c r="G539" s="393"/>
      <c r="H539" s="341" t="str">
        <f t="array" ref="H539">IF(D539="","",XLOOKUP(D539,'Master Data'!K:K,'Master Data'!N:N,"Input in Master Data",0,1))</f>
        <v/>
      </c>
      <c r="I539" s="341" t="str">
        <f t="array" ref="I539">IF(D539="","",XLOOKUP(D539,'Master Data'!K:K,'Master Data'!O:O,"Input in Master Data",0,1))</f>
        <v/>
      </c>
      <c r="J539" s="341" t="str">
        <f t="array" ref="J539">if(V539="","",XLOOKUP(V539,Master[Company],Master[Blow],"Unknown",0,1))</f>
        <v/>
      </c>
      <c r="K539" s="341" t="str">
        <f t="array" ref="K539">if(V539="","",XLOOKUP(V539,Master[Company],Master[Pigging],"Unknown",0,1))</f>
        <v/>
      </c>
      <c r="L539" s="341" t="str">
        <f t="array" ref="L539">if(V539="","",XLOOKUP(V539,Master[Company],Master[Load Method],"Unknown",0,1))</f>
        <v/>
      </c>
      <c r="M539" s="341" t="str">
        <f t="array" ref="M539">if(V539="","",XLOOKUP(V539,Master[Company],Master[Line Distance],"Unknown",0,1))</f>
        <v/>
      </c>
      <c r="N539" s="394"/>
      <c r="O539" s="341"/>
      <c r="P539" s="336"/>
      <c r="Q539" s="341" t="str">
        <f t="array" ref="Q539">if(V539="","",XLOOKUP(V539,Master[Company],Master[Terms],"NA",0,1))</f>
        <v/>
      </c>
      <c r="R539" s="341" t="str">
        <f t="shared" si="9"/>
        <v/>
      </c>
      <c r="S539" s="341" t="str">
        <f t="array" ref="S539">if(V539="","",XLOOKUP(V539,Master[Company],Master[Group],"NA",0,1))</f>
        <v/>
      </c>
      <c r="T539" s="341" t="str">
        <f t="array" ref="T539">if(V539="","",XLOOKUP(V539,Master[Company],Master[Loading Location],"NA",0,1))</f>
        <v/>
      </c>
      <c r="U539" s="341" t="str">
        <f t="array" ref="U539">if(V539="","",XLOOKUP(V539,Master[Company],Master[Acronym],"NA",0,1))</f>
        <v/>
      </c>
      <c r="V539" s="336"/>
      <c r="W539" s="395"/>
      <c r="X539" s="395"/>
      <c r="Y539" s="336" t="str">
        <f t="shared" si="10"/>
        <v/>
      </c>
      <c r="Z539" s="341" t="str">
        <f t="shared" si="11"/>
        <v/>
      </c>
      <c r="AA539" s="336"/>
      <c r="AB539" s="341"/>
      <c r="AC539" s="341"/>
      <c r="AD539" s="394"/>
      <c r="AE539" s="396"/>
      <c r="AF539" s="396"/>
      <c r="AG539" s="396"/>
      <c r="AH539" s="396"/>
      <c r="AI539" s="396"/>
      <c r="AJ539" s="396"/>
      <c r="AK539" s="396"/>
      <c r="AL539" s="397"/>
      <c r="AM539" s="398"/>
      <c r="AN539" s="398"/>
      <c r="AO539" s="398"/>
      <c r="AP539" s="398"/>
      <c r="AQ539" s="398"/>
      <c r="AR539" s="398"/>
      <c r="AS539" s="398"/>
      <c r="AT539" s="398"/>
      <c r="AU539" s="394"/>
      <c r="AV539" s="399"/>
      <c r="AW539" s="306"/>
      <c r="AX539" s="394"/>
      <c r="AY539" s="400"/>
      <c r="AZ539" s="336"/>
      <c r="BA539" s="336"/>
      <c r="BB539" s="336"/>
      <c r="BC539" s="336"/>
      <c r="BD539" s="336"/>
      <c r="BE539" s="401"/>
      <c r="BF539" s="341"/>
      <c r="BG539" s="341"/>
      <c r="BH539" s="402"/>
      <c r="BI539" s="403"/>
      <c r="BJ539" s="404"/>
      <c r="BK539" s="405"/>
      <c r="BL539" s="405"/>
      <c r="BM539" s="405"/>
      <c r="BN539" s="406"/>
    </row>
    <row r="540" ht="18.75" customHeight="1">
      <c r="A540" s="390" t="str">
        <f t="shared" si="3"/>
        <v/>
      </c>
      <c r="B540" s="391"/>
      <c r="C540" s="337"/>
      <c r="D540" s="337"/>
      <c r="E540" s="338" t="str">
        <f t="shared" si="8"/>
        <v/>
      </c>
      <c r="F540" s="392"/>
      <c r="G540" s="393"/>
      <c r="H540" s="341" t="str">
        <f t="array" ref="H540">IF(D540="","",XLOOKUP(D540,'Master Data'!K:K,'Master Data'!N:N,"Input in Master Data",0,1))</f>
        <v/>
      </c>
      <c r="I540" s="341" t="str">
        <f t="array" ref="I540">IF(D540="","",XLOOKUP(D540,'Master Data'!K:K,'Master Data'!O:O,"Input in Master Data",0,1))</f>
        <v/>
      </c>
      <c r="J540" s="341" t="str">
        <f t="array" ref="J540">if(V540="","",XLOOKUP(V540,Master[Company],Master[Blow],"Unknown",0,1))</f>
        <v/>
      </c>
      <c r="K540" s="341" t="str">
        <f t="array" ref="K540">if(V540="","",XLOOKUP(V540,Master[Company],Master[Pigging],"Unknown",0,1))</f>
        <v/>
      </c>
      <c r="L540" s="341" t="str">
        <f t="array" ref="L540">if(V540="","",XLOOKUP(V540,Master[Company],Master[Load Method],"Unknown",0,1))</f>
        <v/>
      </c>
      <c r="M540" s="341" t="str">
        <f t="array" ref="M540">if(V540="","",XLOOKUP(V540,Master[Company],Master[Line Distance],"Unknown",0,1))</f>
        <v/>
      </c>
      <c r="N540" s="394"/>
      <c r="O540" s="341"/>
      <c r="P540" s="336"/>
      <c r="Q540" s="341" t="str">
        <f t="array" ref="Q540">if(V540="","",XLOOKUP(V540,Master[Company],Master[Terms],"NA",0,1))</f>
        <v/>
      </c>
      <c r="R540" s="341" t="str">
        <f t="shared" si="9"/>
        <v/>
      </c>
      <c r="S540" s="341" t="str">
        <f t="array" ref="S540">if(V540="","",XLOOKUP(V540,Master[Company],Master[Group],"NA",0,1))</f>
        <v/>
      </c>
      <c r="T540" s="341" t="str">
        <f t="array" ref="T540">if(V540="","",XLOOKUP(V540,Master[Company],Master[Loading Location],"NA",0,1))</f>
        <v/>
      </c>
      <c r="U540" s="341" t="str">
        <f t="array" ref="U540">if(V540="","",XLOOKUP(V540,Master[Company],Master[Acronym],"NA",0,1))</f>
        <v/>
      </c>
      <c r="V540" s="336"/>
      <c r="W540" s="395"/>
      <c r="X540" s="395"/>
      <c r="Y540" s="336" t="str">
        <f t="shared" si="10"/>
        <v/>
      </c>
      <c r="Z540" s="341" t="str">
        <f t="shared" si="11"/>
        <v/>
      </c>
      <c r="AA540" s="336"/>
      <c r="AB540" s="341"/>
      <c r="AC540" s="341"/>
      <c r="AD540" s="394"/>
      <c r="AE540" s="396"/>
      <c r="AF540" s="396"/>
      <c r="AG540" s="396"/>
      <c r="AH540" s="396"/>
      <c r="AI540" s="396"/>
      <c r="AJ540" s="396"/>
      <c r="AK540" s="396"/>
      <c r="AL540" s="397"/>
      <c r="AM540" s="398"/>
      <c r="AN540" s="398"/>
      <c r="AO540" s="398"/>
      <c r="AP540" s="398"/>
      <c r="AQ540" s="398"/>
      <c r="AR540" s="398"/>
      <c r="AS540" s="398"/>
      <c r="AT540" s="398"/>
      <c r="AU540" s="394"/>
      <c r="AV540" s="399"/>
      <c r="AW540" s="306"/>
      <c r="AX540" s="394"/>
      <c r="AY540" s="400"/>
      <c r="AZ540" s="336"/>
      <c r="BA540" s="336"/>
      <c r="BB540" s="336"/>
      <c r="BC540" s="336"/>
      <c r="BD540" s="336"/>
      <c r="BE540" s="401"/>
      <c r="BF540" s="341"/>
      <c r="BG540" s="341"/>
      <c r="BH540" s="402"/>
      <c r="BI540" s="403"/>
      <c r="BJ540" s="404"/>
      <c r="BK540" s="405"/>
      <c r="BL540" s="405"/>
      <c r="BM540" s="405"/>
      <c r="BN540" s="406"/>
    </row>
    <row r="541" ht="18.75" customHeight="1">
      <c r="A541" s="390" t="str">
        <f t="shared" si="3"/>
        <v/>
      </c>
      <c r="B541" s="391"/>
      <c r="C541" s="337"/>
      <c r="D541" s="337"/>
      <c r="E541" s="338" t="str">
        <f t="shared" si="8"/>
        <v/>
      </c>
      <c r="F541" s="392"/>
      <c r="G541" s="393"/>
      <c r="H541" s="341" t="str">
        <f t="array" ref="H541">IF(D541="","",XLOOKUP(D541,'Master Data'!K:K,'Master Data'!N:N,"Input in Master Data",0,1))</f>
        <v/>
      </c>
      <c r="I541" s="341" t="str">
        <f t="array" ref="I541">IF(D541="","",XLOOKUP(D541,'Master Data'!K:K,'Master Data'!O:O,"Input in Master Data",0,1))</f>
        <v/>
      </c>
      <c r="J541" s="341" t="str">
        <f t="array" ref="J541">if(V541="","",XLOOKUP(V541,Master[Company],Master[Blow],"Unknown",0,1))</f>
        <v/>
      </c>
      <c r="K541" s="341" t="str">
        <f t="array" ref="K541">if(V541="","",XLOOKUP(V541,Master[Company],Master[Pigging],"Unknown",0,1))</f>
        <v/>
      </c>
      <c r="L541" s="341" t="str">
        <f t="array" ref="L541">if(V541="","",XLOOKUP(V541,Master[Company],Master[Load Method],"Unknown",0,1))</f>
        <v/>
      </c>
      <c r="M541" s="341" t="str">
        <f t="array" ref="M541">if(V541="","",XLOOKUP(V541,Master[Company],Master[Line Distance],"Unknown",0,1))</f>
        <v/>
      </c>
      <c r="N541" s="394"/>
      <c r="O541" s="341"/>
      <c r="P541" s="336"/>
      <c r="Q541" s="341" t="str">
        <f t="array" ref="Q541">if(V541="","",XLOOKUP(V541,Master[Company],Master[Terms],"NA",0,1))</f>
        <v/>
      </c>
      <c r="R541" s="341" t="str">
        <f t="shared" si="9"/>
        <v/>
      </c>
      <c r="S541" s="341" t="str">
        <f t="array" ref="S541">if(V541="","",XLOOKUP(V541,Master[Company],Master[Group],"NA",0,1))</f>
        <v/>
      </c>
      <c r="T541" s="341" t="str">
        <f t="array" ref="T541">if(V541="","",XLOOKUP(V541,Master[Company],Master[Loading Location],"NA",0,1))</f>
        <v/>
      </c>
      <c r="U541" s="341" t="str">
        <f t="array" ref="U541">if(V541="","",XLOOKUP(V541,Master[Company],Master[Acronym],"NA",0,1))</f>
        <v/>
      </c>
      <c r="V541" s="336"/>
      <c r="W541" s="395"/>
      <c r="X541" s="395"/>
      <c r="Y541" s="336" t="str">
        <f t="shared" si="10"/>
        <v/>
      </c>
      <c r="Z541" s="341" t="str">
        <f t="shared" si="11"/>
        <v/>
      </c>
      <c r="AA541" s="336"/>
      <c r="AB541" s="341"/>
      <c r="AC541" s="341"/>
      <c r="AD541" s="394"/>
      <c r="AE541" s="396"/>
      <c r="AF541" s="396"/>
      <c r="AG541" s="396"/>
      <c r="AH541" s="396"/>
      <c r="AI541" s="396"/>
      <c r="AJ541" s="396"/>
      <c r="AK541" s="396"/>
      <c r="AL541" s="397"/>
      <c r="AM541" s="398"/>
      <c r="AN541" s="398"/>
      <c r="AO541" s="398"/>
      <c r="AP541" s="398"/>
      <c r="AQ541" s="398"/>
      <c r="AR541" s="398"/>
      <c r="AS541" s="398"/>
      <c r="AT541" s="398"/>
      <c r="AU541" s="394"/>
      <c r="AV541" s="399"/>
      <c r="AW541" s="306"/>
      <c r="AX541" s="394"/>
      <c r="AY541" s="400"/>
      <c r="AZ541" s="336"/>
      <c r="BA541" s="336"/>
      <c r="BB541" s="336"/>
      <c r="BC541" s="336"/>
      <c r="BD541" s="336"/>
      <c r="BE541" s="401"/>
      <c r="BF541" s="341"/>
      <c r="BG541" s="341"/>
      <c r="BH541" s="402"/>
      <c r="BI541" s="403"/>
      <c r="BJ541" s="404"/>
      <c r="BK541" s="405"/>
      <c r="BL541" s="405"/>
      <c r="BM541" s="405"/>
      <c r="BN541" s="406"/>
    </row>
    <row r="542" ht="18.75" customHeight="1">
      <c r="A542" s="390" t="str">
        <f t="shared" si="3"/>
        <v/>
      </c>
      <c r="B542" s="391"/>
      <c r="C542" s="337"/>
      <c r="D542" s="337"/>
      <c r="E542" s="338" t="str">
        <f t="shared" si="8"/>
        <v/>
      </c>
      <c r="F542" s="392"/>
      <c r="G542" s="393"/>
      <c r="H542" s="341" t="str">
        <f t="array" ref="H542">IF(D542="","",XLOOKUP(D542,'Master Data'!K:K,'Master Data'!N:N,"Input in Master Data",0,1))</f>
        <v/>
      </c>
      <c r="I542" s="341" t="str">
        <f t="array" ref="I542">IF(D542="","",XLOOKUP(D542,'Master Data'!K:K,'Master Data'!O:O,"Input in Master Data",0,1))</f>
        <v/>
      </c>
      <c r="J542" s="341" t="str">
        <f t="array" ref="J542">if(V542="","",XLOOKUP(V542,Master[Company],Master[Blow],"Unknown",0,1))</f>
        <v/>
      </c>
      <c r="K542" s="341" t="str">
        <f t="array" ref="K542">if(V542="","",XLOOKUP(V542,Master[Company],Master[Pigging],"Unknown",0,1))</f>
        <v/>
      </c>
      <c r="L542" s="341" t="str">
        <f t="array" ref="L542">if(V542="","",XLOOKUP(V542,Master[Company],Master[Load Method],"Unknown",0,1))</f>
        <v/>
      </c>
      <c r="M542" s="341" t="str">
        <f t="array" ref="M542">if(V542="","",XLOOKUP(V542,Master[Company],Master[Line Distance],"Unknown",0,1))</f>
        <v/>
      </c>
      <c r="N542" s="394"/>
      <c r="O542" s="341"/>
      <c r="P542" s="336"/>
      <c r="Q542" s="341" t="str">
        <f t="array" ref="Q542">if(V542="","",XLOOKUP(V542,Master[Company],Master[Terms],"NA",0,1))</f>
        <v/>
      </c>
      <c r="R542" s="341" t="str">
        <f t="shared" si="9"/>
        <v/>
      </c>
      <c r="S542" s="341" t="str">
        <f t="array" ref="S542">if(V542="","",XLOOKUP(V542,Master[Company],Master[Group],"NA",0,1))</f>
        <v/>
      </c>
      <c r="T542" s="341" t="str">
        <f t="array" ref="T542">if(V542="","",XLOOKUP(V542,Master[Company],Master[Loading Location],"NA",0,1))</f>
        <v/>
      </c>
      <c r="U542" s="341" t="str">
        <f t="array" ref="U542">if(V542="","",XLOOKUP(V542,Master[Company],Master[Acronym],"NA",0,1))</f>
        <v/>
      </c>
      <c r="V542" s="336"/>
      <c r="W542" s="395"/>
      <c r="X542" s="395"/>
      <c r="Y542" s="336" t="str">
        <f t="shared" si="10"/>
        <v/>
      </c>
      <c r="Z542" s="341" t="str">
        <f t="shared" si="11"/>
        <v/>
      </c>
      <c r="AA542" s="336"/>
      <c r="AB542" s="341"/>
      <c r="AC542" s="341"/>
      <c r="AD542" s="394"/>
      <c r="AE542" s="396"/>
      <c r="AF542" s="396"/>
      <c r="AG542" s="396"/>
      <c r="AH542" s="396"/>
      <c r="AI542" s="396"/>
      <c r="AJ542" s="396"/>
      <c r="AK542" s="396"/>
      <c r="AL542" s="397"/>
      <c r="AM542" s="398"/>
      <c r="AN542" s="398"/>
      <c r="AO542" s="398"/>
      <c r="AP542" s="398"/>
      <c r="AQ542" s="398"/>
      <c r="AR542" s="398"/>
      <c r="AS542" s="398"/>
      <c r="AT542" s="398"/>
      <c r="AU542" s="394"/>
      <c r="AV542" s="399"/>
      <c r="AW542" s="306"/>
      <c r="AX542" s="394"/>
      <c r="AY542" s="400"/>
      <c r="AZ542" s="336"/>
      <c r="BA542" s="336"/>
      <c r="BB542" s="336"/>
      <c r="BC542" s="336"/>
      <c r="BD542" s="336"/>
      <c r="BE542" s="401"/>
      <c r="BF542" s="341"/>
      <c r="BG542" s="341"/>
      <c r="BH542" s="402"/>
      <c r="BI542" s="403"/>
      <c r="BJ542" s="404"/>
      <c r="BK542" s="405"/>
      <c r="BL542" s="405"/>
      <c r="BM542" s="405"/>
      <c r="BN542" s="406"/>
    </row>
    <row r="543" ht="18.75" customHeight="1">
      <c r="A543" s="390" t="str">
        <f t="shared" si="3"/>
        <v/>
      </c>
      <c r="B543" s="391"/>
      <c r="C543" s="337"/>
      <c r="D543" s="337"/>
      <c r="E543" s="338" t="str">
        <f t="shared" si="8"/>
        <v/>
      </c>
      <c r="F543" s="392"/>
      <c r="G543" s="393"/>
      <c r="H543" s="341" t="str">
        <f t="array" ref="H543">IF(D543="","",XLOOKUP(D543,'Master Data'!K:K,'Master Data'!N:N,"Input in Master Data",0,1))</f>
        <v/>
      </c>
      <c r="I543" s="341" t="str">
        <f t="array" ref="I543">IF(D543="","",XLOOKUP(D543,'Master Data'!K:K,'Master Data'!O:O,"Input in Master Data",0,1))</f>
        <v/>
      </c>
      <c r="J543" s="341" t="str">
        <f t="array" ref="J543">if(V543="","",XLOOKUP(V543,Master[Company],Master[Blow],"Unknown",0,1))</f>
        <v/>
      </c>
      <c r="K543" s="341" t="str">
        <f t="array" ref="K543">if(V543="","",XLOOKUP(V543,Master[Company],Master[Pigging],"Unknown",0,1))</f>
        <v/>
      </c>
      <c r="L543" s="341" t="str">
        <f t="array" ref="L543">if(V543="","",XLOOKUP(V543,Master[Company],Master[Load Method],"Unknown",0,1))</f>
        <v/>
      </c>
      <c r="M543" s="341" t="str">
        <f t="array" ref="M543">if(V543="","",XLOOKUP(V543,Master[Company],Master[Line Distance],"Unknown",0,1))</f>
        <v/>
      </c>
      <c r="N543" s="394"/>
      <c r="O543" s="341"/>
      <c r="P543" s="336"/>
      <c r="Q543" s="341" t="str">
        <f t="array" ref="Q543">if(V543="","",XLOOKUP(V543,Master[Company],Master[Terms],"NA",0,1))</f>
        <v/>
      </c>
      <c r="R543" s="341" t="str">
        <f t="shared" si="9"/>
        <v/>
      </c>
      <c r="S543" s="341" t="str">
        <f t="array" ref="S543">if(V543="","",XLOOKUP(V543,Master[Company],Master[Group],"NA",0,1))</f>
        <v/>
      </c>
      <c r="T543" s="341" t="str">
        <f t="array" ref="T543">if(V543="","",XLOOKUP(V543,Master[Company],Master[Loading Location],"NA",0,1))</f>
        <v/>
      </c>
      <c r="U543" s="341" t="str">
        <f t="array" ref="U543">if(V543="","",XLOOKUP(V543,Master[Company],Master[Acronym],"NA",0,1))</f>
        <v/>
      </c>
      <c r="V543" s="336"/>
      <c r="W543" s="395"/>
      <c r="X543" s="395"/>
      <c r="Y543" s="336" t="str">
        <f t="shared" si="10"/>
        <v/>
      </c>
      <c r="Z543" s="341" t="str">
        <f t="shared" si="11"/>
        <v/>
      </c>
      <c r="AA543" s="336"/>
      <c r="AB543" s="341"/>
      <c r="AC543" s="341"/>
      <c r="AD543" s="394"/>
      <c r="AE543" s="396"/>
      <c r="AF543" s="396"/>
      <c r="AG543" s="396"/>
      <c r="AH543" s="396"/>
      <c r="AI543" s="396"/>
      <c r="AJ543" s="396"/>
      <c r="AK543" s="396"/>
      <c r="AL543" s="397"/>
      <c r="AM543" s="398"/>
      <c r="AN543" s="398"/>
      <c r="AO543" s="398"/>
      <c r="AP543" s="398"/>
      <c r="AQ543" s="398"/>
      <c r="AR543" s="398"/>
      <c r="AS543" s="398"/>
      <c r="AT543" s="398"/>
      <c r="AU543" s="394"/>
      <c r="AV543" s="399"/>
      <c r="AW543" s="306"/>
      <c r="AX543" s="394"/>
      <c r="AY543" s="400"/>
      <c r="AZ543" s="336"/>
      <c r="BA543" s="336"/>
      <c r="BB543" s="336"/>
      <c r="BC543" s="336"/>
      <c r="BD543" s="336"/>
      <c r="BE543" s="401"/>
      <c r="BF543" s="341"/>
      <c r="BG543" s="341"/>
      <c r="BH543" s="402"/>
      <c r="BI543" s="403"/>
      <c r="BJ543" s="404"/>
      <c r="BK543" s="405"/>
      <c r="BL543" s="405"/>
      <c r="BM543" s="405"/>
      <c r="BN543" s="406"/>
    </row>
    <row r="544" ht="18.75" customHeight="1">
      <c r="A544" s="390" t="str">
        <f t="shared" si="3"/>
        <v/>
      </c>
      <c r="B544" s="391"/>
      <c r="C544" s="337"/>
      <c r="D544" s="337"/>
      <c r="E544" s="338" t="str">
        <f t="shared" si="8"/>
        <v/>
      </c>
      <c r="F544" s="392"/>
      <c r="G544" s="393"/>
      <c r="H544" s="341" t="str">
        <f t="array" ref="H544">IF(D544="","",XLOOKUP(D544,'Master Data'!K:K,'Master Data'!N:N,"Input in Master Data",0,1))</f>
        <v/>
      </c>
      <c r="I544" s="341" t="str">
        <f t="array" ref="I544">IF(D544="","",XLOOKUP(D544,'Master Data'!K:K,'Master Data'!O:O,"Input in Master Data",0,1))</f>
        <v/>
      </c>
      <c r="J544" s="341" t="str">
        <f t="array" ref="J544">if(V544="","",XLOOKUP(V544,Master[Company],Master[Blow],"Unknown",0,1))</f>
        <v/>
      </c>
      <c r="K544" s="341" t="str">
        <f t="array" ref="K544">if(V544="","",XLOOKUP(V544,Master[Company],Master[Pigging],"Unknown",0,1))</f>
        <v/>
      </c>
      <c r="L544" s="341" t="str">
        <f t="array" ref="L544">if(V544="","",XLOOKUP(V544,Master[Company],Master[Load Method],"Unknown",0,1))</f>
        <v/>
      </c>
      <c r="M544" s="341" t="str">
        <f t="array" ref="M544">if(V544="","",XLOOKUP(V544,Master[Company],Master[Line Distance],"Unknown",0,1))</f>
        <v/>
      </c>
      <c r="N544" s="394"/>
      <c r="O544" s="341"/>
      <c r="P544" s="336"/>
      <c r="Q544" s="341" t="str">
        <f t="array" ref="Q544">if(V544="","",XLOOKUP(V544,Master[Company],Master[Terms],"NA",0,1))</f>
        <v/>
      </c>
      <c r="R544" s="341" t="str">
        <f t="shared" si="9"/>
        <v/>
      </c>
      <c r="S544" s="341" t="str">
        <f t="array" ref="S544">if(V544="","",XLOOKUP(V544,Master[Company],Master[Group],"NA",0,1))</f>
        <v/>
      </c>
      <c r="T544" s="341" t="str">
        <f t="array" ref="T544">if(V544="","",XLOOKUP(V544,Master[Company],Master[Loading Location],"NA",0,1))</f>
        <v/>
      </c>
      <c r="U544" s="341" t="str">
        <f t="array" ref="U544">if(V544="","",XLOOKUP(V544,Master[Company],Master[Acronym],"NA",0,1))</f>
        <v/>
      </c>
      <c r="V544" s="336"/>
      <c r="W544" s="395"/>
      <c r="X544" s="395"/>
      <c r="Y544" s="336" t="str">
        <f t="shared" si="10"/>
        <v/>
      </c>
      <c r="Z544" s="341" t="str">
        <f t="shared" si="11"/>
        <v/>
      </c>
      <c r="AA544" s="336"/>
      <c r="AB544" s="341"/>
      <c r="AC544" s="341"/>
      <c r="AD544" s="394"/>
      <c r="AE544" s="396"/>
      <c r="AF544" s="396"/>
      <c r="AG544" s="396"/>
      <c r="AH544" s="396"/>
      <c r="AI544" s="396"/>
      <c r="AJ544" s="396"/>
      <c r="AK544" s="396"/>
      <c r="AL544" s="397"/>
      <c r="AM544" s="398"/>
      <c r="AN544" s="398"/>
      <c r="AO544" s="398"/>
      <c r="AP544" s="398"/>
      <c r="AQ544" s="398"/>
      <c r="AR544" s="398"/>
      <c r="AS544" s="398"/>
      <c r="AT544" s="398"/>
      <c r="AU544" s="394"/>
      <c r="AV544" s="399"/>
      <c r="AW544" s="306"/>
      <c r="AX544" s="394"/>
      <c r="AY544" s="400"/>
      <c r="AZ544" s="336"/>
      <c r="BA544" s="336"/>
      <c r="BB544" s="336"/>
      <c r="BC544" s="336"/>
      <c r="BD544" s="336"/>
      <c r="BE544" s="401"/>
      <c r="BF544" s="341"/>
      <c r="BG544" s="341"/>
      <c r="BH544" s="402"/>
      <c r="BI544" s="403"/>
      <c r="BJ544" s="404"/>
      <c r="BK544" s="405"/>
      <c r="BL544" s="405"/>
      <c r="BM544" s="405"/>
      <c r="BN544" s="406"/>
    </row>
    <row r="545" ht="18.75" customHeight="1">
      <c r="A545" s="390" t="str">
        <f t="shared" si="3"/>
        <v/>
      </c>
      <c r="B545" s="391"/>
      <c r="C545" s="337"/>
      <c r="D545" s="337"/>
      <c r="E545" s="338" t="str">
        <f t="shared" si="8"/>
        <v/>
      </c>
      <c r="F545" s="392"/>
      <c r="G545" s="393"/>
      <c r="H545" s="341" t="str">
        <f t="array" ref="H545">IF(D545="","",XLOOKUP(D545,'Master Data'!K:K,'Master Data'!N:N,"Input in Master Data",0,1))</f>
        <v/>
      </c>
      <c r="I545" s="341" t="str">
        <f t="array" ref="I545">IF(D545="","",XLOOKUP(D545,'Master Data'!K:K,'Master Data'!O:O,"Input in Master Data",0,1))</f>
        <v/>
      </c>
      <c r="J545" s="341" t="str">
        <f t="array" ref="J545">if(V545="","",XLOOKUP(V545,Master[Company],Master[Blow],"Unknown",0,1))</f>
        <v/>
      </c>
      <c r="K545" s="341" t="str">
        <f t="array" ref="K545">if(V545="","",XLOOKUP(V545,Master[Company],Master[Pigging],"Unknown",0,1))</f>
        <v/>
      </c>
      <c r="L545" s="341" t="str">
        <f t="array" ref="L545">if(V545="","",XLOOKUP(V545,Master[Company],Master[Load Method],"Unknown",0,1))</f>
        <v/>
      </c>
      <c r="M545" s="341" t="str">
        <f t="array" ref="M545">if(V545="","",XLOOKUP(V545,Master[Company],Master[Line Distance],"Unknown",0,1))</f>
        <v/>
      </c>
      <c r="N545" s="394"/>
      <c r="O545" s="341"/>
      <c r="P545" s="336"/>
      <c r="Q545" s="341" t="str">
        <f t="array" ref="Q545">if(V545="","",XLOOKUP(V545,Master[Company],Master[Terms],"NA",0,1))</f>
        <v/>
      </c>
      <c r="R545" s="341" t="str">
        <f t="shared" si="9"/>
        <v/>
      </c>
      <c r="S545" s="341" t="str">
        <f t="array" ref="S545">if(V545="","",XLOOKUP(V545,Master[Company],Master[Group],"NA",0,1))</f>
        <v/>
      </c>
      <c r="T545" s="341" t="str">
        <f t="array" ref="T545">if(V545="","",XLOOKUP(V545,Master[Company],Master[Loading Location],"NA",0,1))</f>
        <v/>
      </c>
      <c r="U545" s="341" t="str">
        <f t="array" ref="U545">if(V545="","",XLOOKUP(V545,Master[Company],Master[Acronym],"NA",0,1))</f>
        <v/>
      </c>
      <c r="V545" s="336"/>
      <c r="W545" s="395"/>
      <c r="X545" s="395"/>
      <c r="Y545" s="336" t="str">
        <f t="shared" si="10"/>
        <v/>
      </c>
      <c r="Z545" s="341" t="str">
        <f t="shared" si="11"/>
        <v/>
      </c>
      <c r="AA545" s="336"/>
      <c r="AB545" s="341"/>
      <c r="AC545" s="341"/>
      <c r="AD545" s="394"/>
      <c r="AE545" s="396"/>
      <c r="AF545" s="396"/>
      <c r="AG545" s="396"/>
      <c r="AH545" s="396"/>
      <c r="AI545" s="396"/>
      <c r="AJ545" s="396"/>
      <c r="AK545" s="396"/>
      <c r="AL545" s="397"/>
      <c r="AM545" s="398"/>
      <c r="AN545" s="398"/>
      <c r="AO545" s="398"/>
      <c r="AP545" s="398"/>
      <c r="AQ545" s="398"/>
      <c r="AR545" s="398"/>
      <c r="AS545" s="398"/>
      <c r="AT545" s="398"/>
      <c r="AU545" s="394"/>
      <c r="AV545" s="399"/>
      <c r="AW545" s="306"/>
      <c r="AX545" s="394"/>
      <c r="AY545" s="400"/>
      <c r="AZ545" s="336"/>
      <c r="BA545" s="336"/>
      <c r="BB545" s="336"/>
      <c r="BC545" s="336"/>
      <c r="BD545" s="336"/>
      <c r="BE545" s="401"/>
      <c r="BF545" s="341"/>
      <c r="BG545" s="341"/>
      <c r="BH545" s="402"/>
      <c r="BI545" s="403"/>
      <c r="BJ545" s="404"/>
      <c r="BK545" s="405"/>
      <c r="BL545" s="405"/>
      <c r="BM545" s="405"/>
      <c r="BN545" s="406"/>
    </row>
    <row r="546" ht="18.75" customHeight="1">
      <c r="A546" s="390" t="str">
        <f t="shared" si="3"/>
        <v/>
      </c>
      <c r="B546" s="391"/>
      <c r="C546" s="337"/>
      <c r="D546" s="337"/>
      <c r="E546" s="338" t="str">
        <f t="shared" si="8"/>
        <v/>
      </c>
      <c r="F546" s="392"/>
      <c r="G546" s="393"/>
      <c r="H546" s="341" t="str">
        <f t="array" ref="H546">IF(D546="","",XLOOKUP(D546,'Master Data'!K:K,'Master Data'!N:N,"Input in Master Data",0,1))</f>
        <v/>
      </c>
      <c r="I546" s="341" t="str">
        <f t="array" ref="I546">IF(D546="","",XLOOKUP(D546,'Master Data'!K:K,'Master Data'!O:O,"Input in Master Data",0,1))</f>
        <v/>
      </c>
      <c r="J546" s="341" t="str">
        <f t="array" ref="J546">if(V546="","",XLOOKUP(V546,Master[Company],Master[Blow],"Unknown",0,1))</f>
        <v/>
      </c>
      <c r="K546" s="341" t="str">
        <f t="array" ref="K546">if(V546="","",XLOOKUP(V546,Master[Company],Master[Pigging],"Unknown",0,1))</f>
        <v/>
      </c>
      <c r="L546" s="341" t="str">
        <f t="array" ref="L546">if(V546="","",XLOOKUP(V546,Master[Company],Master[Load Method],"Unknown",0,1))</f>
        <v/>
      </c>
      <c r="M546" s="341" t="str">
        <f t="array" ref="M546">if(V546="","",XLOOKUP(V546,Master[Company],Master[Line Distance],"Unknown",0,1))</f>
        <v/>
      </c>
      <c r="N546" s="394"/>
      <c r="O546" s="341"/>
      <c r="P546" s="336"/>
      <c r="Q546" s="341" t="str">
        <f t="array" ref="Q546">if(V546="","",XLOOKUP(V546,Master[Company],Master[Terms],"NA",0,1))</f>
        <v/>
      </c>
      <c r="R546" s="341" t="str">
        <f t="shared" si="9"/>
        <v/>
      </c>
      <c r="S546" s="341" t="str">
        <f t="array" ref="S546">if(V546="","",XLOOKUP(V546,Master[Company],Master[Group],"NA",0,1))</f>
        <v/>
      </c>
      <c r="T546" s="341" t="str">
        <f t="array" ref="T546">if(V546="","",XLOOKUP(V546,Master[Company],Master[Loading Location],"NA",0,1))</f>
        <v/>
      </c>
      <c r="U546" s="341" t="str">
        <f t="array" ref="U546">if(V546="","",XLOOKUP(V546,Master[Company],Master[Acronym],"NA",0,1))</f>
        <v/>
      </c>
      <c r="V546" s="336"/>
      <c r="W546" s="395"/>
      <c r="X546" s="395"/>
      <c r="Y546" s="336" t="str">
        <f t="shared" si="10"/>
        <v/>
      </c>
      <c r="Z546" s="341" t="str">
        <f t="shared" si="11"/>
        <v/>
      </c>
      <c r="AA546" s="336"/>
      <c r="AB546" s="341"/>
      <c r="AC546" s="341"/>
      <c r="AD546" s="394"/>
      <c r="AE546" s="396"/>
      <c r="AF546" s="396"/>
      <c r="AG546" s="396"/>
      <c r="AH546" s="396"/>
      <c r="AI546" s="396"/>
      <c r="AJ546" s="396"/>
      <c r="AK546" s="396"/>
      <c r="AL546" s="397"/>
      <c r="AM546" s="398"/>
      <c r="AN546" s="398"/>
      <c r="AO546" s="398"/>
      <c r="AP546" s="398"/>
      <c r="AQ546" s="398"/>
      <c r="AR546" s="398"/>
      <c r="AS546" s="398"/>
      <c r="AT546" s="398"/>
      <c r="AU546" s="394"/>
      <c r="AV546" s="399"/>
      <c r="AW546" s="306"/>
      <c r="AX546" s="394"/>
      <c r="AY546" s="400"/>
      <c r="AZ546" s="336"/>
      <c r="BA546" s="336"/>
      <c r="BB546" s="336"/>
      <c r="BC546" s="336"/>
      <c r="BD546" s="336"/>
      <c r="BE546" s="401"/>
      <c r="BF546" s="341"/>
      <c r="BG546" s="341"/>
      <c r="BH546" s="402"/>
      <c r="BI546" s="403"/>
      <c r="BJ546" s="404"/>
      <c r="BK546" s="405"/>
      <c r="BL546" s="405"/>
      <c r="BM546" s="405"/>
      <c r="BN546" s="406"/>
    </row>
    <row r="547" ht="18.75" customHeight="1">
      <c r="A547" s="390" t="str">
        <f t="shared" si="3"/>
        <v/>
      </c>
      <c r="B547" s="391"/>
      <c r="C547" s="337"/>
      <c r="D547" s="337"/>
      <c r="E547" s="338" t="str">
        <f t="shared" si="8"/>
        <v/>
      </c>
      <c r="F547" s="392"/>
      <c r="G547" s="393"/>
      <c r="H547" s="341" t="str">
        <f t="array" ref="H547">IF(D547="","",XLOOKUP(D547,'Master Data'!K:K,'Master Data'!N:N,"Input in Master Data",0,1))</f>
        <v/>
      </c>
      <c r="I547" s="341" t="str">
        <f t="array" ref="I547">IF(D547="","",XLOOKUP(D547,'Master Data'!K:K,'Master Data'!O:O,"Input in Master Data",0,1))</f>
        <v/>
      </c>
      <c r="J547" s="341" t="str">
        <f t="array" ref="J547">if(V547="","",XLOOKUP(V547,Master[Company],Master[Blow],"Unknown",0,1))</f>
        <v/>
      </c>
      <c r="K547" s="341" t="str">
        <f t="array" ref="K547">if(V547="","",XLOOKUP(V547,Master[Company],Master[Pigging],"Unknown",0,1))</f>
        <v/>
      </c>
      <c r="L547" s="341" t="str">
        <f t="array" ref="L547">if(V547="","",XLOOKUP(V547,Master[Company],Master[Load Method],"Unknown",0,1))</f>
        <v/>
      </c>
      <c r="M547" s="341" t="str">
        <f t="array" ref="M547">if(V547="","",XLOOKUP(V547,Master[Company],Master[Line Distance],"Unknown",0,1))</f>
        <v/>
      </c>
      <c r="N547" s="394"/>
      <c r="O547" s="341"/>
      <c r="P547" s="336"/>
      <c r="Q547" s="341" t="str">
        <f t="array" ref="Q547">if(V547="","",XLOOKUP(V547,Master[Company],Master[Terms],"NA",0,1))</f>
        <v/>
      </c>
      <c r="R547" s="341" t="str">
        <f t="shared" si="9"/>
        <v/>
      </c>
      <c r="S547" s="341" t="str">
        <f t="array" ref="S547">if(V547="","",XLOOKUP(V547,Master[Company],Master[Group],"NA",0,1))</f>
        <v/>
      </c>
      <c r="T547" s="341" t="str">
        <f t="array" ref="T547">if(V547="","",XLOOKUP(V547,Master[Company],Master[Loading Location],"NA",0,1))</f>
        <v/>
      </c>
      <c r="U547" s="341" t="str">
        <f t="array" ref="U547">if(V547="","",XLOOKUP(V547,Master[Company],Master[Acronym],"NA",0,1))</f>
        <v/>
      </c>
      <c r="V547" s="336"/>
      <c r="W547" s="395"/>
      <c r="X547" s="395"/>
      <c r="Y547" s="336" t="str">
        <f t="shared" si="10"/>
        <v/>
      </c>
      <c r="Z547" s="341" t="str">
        <f t="shared" si="11"/>
        <v/>
      </c>
      <c r="AA547" s="336"/>
      <c r="AB547" s="341"/>
      <c r="AC547" s="341"/>
      <c r="AD547" s="394"/>
      <c r="AE547" s="396"/>
      <c r="AF547" s="396"/>
      <c r="AG547" s="396"/>
      <c r="AH547" s="396"/>
      <c r="AI547" s="396"/>
      <c r="AJ547" s="396"/>
      <c r="AK547" s="396"/>
      <c r="AL547" s="397"/>
      <c r="AM547" s="398"/>
      <c r="AN547" s="398"/>
      <c r="AO547" s="398"/>
      <c r="AP547" s="398"/>
      <c r="AQ547" s="398"/>
      <c r="AR547" s="398"/>
      <c r="AS547" s="398"/>
      <c r="AT547" s="398"/>
      <c r="AU547" s="394"/>
      <c r="AV547" s="399"/>
      <c r="AW547" s="306"/>
      <c r="AX547" s="394"/>
      <c r="AY547" s="400"/>
      <c r="AZ547" s="336"/>
      <c r="BA547" s="336"/>
      <c r="BB547" s="336"/>
      <c r="BC547" s="336"/>
      <c r="BD547" s="336"/>
      <c r="BE547" s="401"/>
      <c r="BF547" s="341"/>
      <c r="BG547" s="341"/>
      <c r="BH547" s="402"/>
      <c r="BI547" s="403"/>
      <c r="BJ547" s="404"/>
      <c r="BK547" s="405"/>
      <c r="BL547" s="405"/>
      <c r="BM547" s="405"/>
      <c r="BN547" s="406"/>
    </row>
    <row r="548" ht="18.75" customHeight="1">
      <c r="A548" s="390" t="str">
        <f t="shared" si="3"/>
        <v/>
      </c>
      <c r="B548" s="391"/>
      <c r="C548" s="337"/>
      <c r="D548" s="337"/>
      <c r="E548" s="338" t="str">
        <f t="shared" si="8"/>
        <v/>
      </c>
      <c r="F548" s="392"/>
      <c r="G548" s="393"/>
      <c r="H548" s="341" t="str">
        <f t="array" ref="H548">IF(D548="","",XLOOKUP(D548,'Master Data'!K:K,'Master Data'!N:N,"Input in Master Data",0,1))</f>
        <v/>
      </c>
      <c r="I548" s="341" t="str">
        <f t="array" ref="I548">IF(D548="","",XLOOKUP(D548,'Master Data'!K:K,'Master Data'!O:O,"Input in Master Data",0,1))</f>
        <v/>
      </c>
      <c r="J548" s="341" t="str">
        <f t="array" ref="J548">if(V548="","",XLOOKUP(V548,Master[Company],Master[Blow],"Unknown",0,1))</f>
        <v/>
      </c>
      <c r="K548" s="341" t="str">
        <f t="array" ref="K548">if(V548="","",XLOOKUP(V548,Master[Company],Master[Pigging],"Unknown",0,1))</f>
        <v/>
      </c>
      <c r="L548" s="341" t="str">
        <f t="array" ref="L548">if(V548="","",XLOOKUP(V548,Master[Company],Master[Load Method],"Unknown",0,1))</f>
        <v/>
      </c>
      <c r="M548" s="341" t="str">
        <f t="array" ref="M548">if(V548="","",XLOOKUP(V548,Master[Company],Master[Line Distance],"Unknown",0,1))</f>
        <v/>
      </c>
      <c r="N548" s="394"/>
      <c r="O548" s="341"/>
      <c r="P548" s="336"/>
      <c r="Q548" s="341" t="str">
        <f t="array" ref="Q548">if(V548="","",XLOOKUP(V548,Master[Company],Master[Terms],"NA",0,1))</f>
        <v/>
      </c>
      <c r="R548" s="341" t="str">
        <f t="shared" si="9"/>
        <v/>
      </c>
      <c r="S548" s="341" t="str">
        <f t="array" ref="S548">if(V548="","",XLOOKUP(V548,Master[Company],Master[Group],"NA",0,1))</f>
        <v/>
      </c>
      <c r="T548" s="341" t="str">
        <f t="array" ref="T548">if(V548="","",XLOOKUP(V548,Master[Company],Master[Loading Location],"NA",0,1))</f>
        <v/>
      </c>
      <c r="U548" s="341" t="str">
        <f t="array" ref="U548">if(V548="","",XLOOKUP(V548,Master[Company],Master[Acronym],"NA",0,1))</f>
        <v/>
      </c>
      <c r="V548" s="336"/>
      <c r="W548" s="395"/>
      <c r="X548" s="395"/>
      <c r="Y548" s="336" t="str">
        <f t="shared" si="10"/>
        <v/>
      </c>
      <c r="Z548" s="341" t="str">
        <f t="shared" si="11"/>
        <v/>
      </c>
      <c r="AA548" s="336"/>
      <c r="AB548" s="341"/>
      <c r="AC548" s="341"/>
      <c r="AD548" s="394"/>
      <c r="AE548" s="396"/>
      <c r="AF548" s="396"/>
      <c r="AG548" s="396"/>
      <c r="AH548" s="396"/>
      <c r="AI548" s="396"/>
      <c r="AJ548" s="396"/>
      <c r="AK548" s="396"/>
      <c r="AL548" s="397"/>
      <c r="AM548" s="398"/>
      <c r="AN548" s="398"/>
      <c r="AO548" s="398"/>
      <c r="AP548" s="398"/>
      <c r="AQ548" s="398"/>
      <c r="AR548" s="398"/>
      <c r="AS548" s="398"/>
      <c r="AT548" s="398"/>
      <c r="AU548" s="394"/>
      <c r="AV548" s="399"/>
      <c r="AW548" s="306"/>
      <c r="AX548" s="394"/>
      <c r="AY548" s="400"/>
      <c r="AZ548" s="336"/>
      <c r="BA548" s="336"/>
      <c r="BB548" s="336"/>
      <c r="BC548" s="336"/>
      <c r="BD548" s="336"/>
      <c r="BE548" s="401"/>
      <c r="BF548" s="341"/>
      <c r="BG548" s="341"/>
      <c r="BH548" s="402"/>
      <c r="BI548" s="403"/>
      <c r="BJ548" s="404"/>
      <c r="BK548" s="405"/>
      <c r="BL548" s="405"/>
      <c r="BM548" s="405"/>
      <c r="BN548" s="406"/>
    </row>
    <row r="549" ht="18.75" customHeight="1">
      <c r="A549" s="390" t="str">
        <f t="shared" si="3"/>
        <v/>
      </c>
      <c r="B549" s="391"/>
      <c r="C549" s="337"/>
      <c r="D549" s="337"/>
      <c r="E549" s="338" t="str">
        <f t="shared" si="8"/>
        <v/>
      </c>
      <c r="F549" s="392"/>
      <c r="G549" s="393"/>
      <c r="H549" s="341" t="str">
        <f t="array" ref="H549">IF(D549="","",XLOOKUP(D549,'Master Data'!K:K,'Master Data'!N:N,"Input in Master Data",0,1))</f>
        <v/>
      </c>
      <c r="I549" s="341" t="str">
        <f t="array" ref="I549">IF(D549="","",XLOOKUP(D549,'Master Data'!K:K,'Master Data'!O:O,"Input in Master Data",0,1))</f>
        <v/>
      </c>
      <c r="J549" s="341" t="str">
        <f t="array" ref="J549">if(V549="","",XLOOKUP(V549,Master[Company],Master[Blow],"Unknown",0,1))</f>
        <v/>
      </c>
      <c r="K549" s="341" t="str">
        <f t="array" ref="K549">if(V549="","",XLOOKUP(V549,Master[Company],Master[Pigging],"Unknown",0,1))</f>
        <v/>
      </c>
      <c r="L549" s="341" t="str">
        <f t="array" ref="L549">if(V549="","",XLOOKUP(V549,Master[Company],Master[Load Method],"Unknown",0,1))</f>
        <v/>
      </c>
      <c r="M549" s="341" t="str">
        <f t="array" ref="M549">if(V549="","",XLOOKUP(V549,Master[Company],Master[Line Distance],"Unknown",0,1))</f>
        <v/>
      </c>
      <c r="N549" s="394"/>
      <c r="O549" s="341"/>
      <c r="P549" s="336"/>
      <c r="Q549" s="341" t="str">
        <f t="array" ref="Q549">if(V549="","",XLOOKUP(V549,Master[Company],Master[Terms],"NA",0,1))</f>
        <v/>
      </c>
      <c r="R549" s="341" t="str">
        <f t="shared" si="9"/>
        <v/>
      </c>
      <c r="S549" s="341" t="str">
        <f t="array" ref="S549">if(V549="","",XLOOKUP(V549,Master[Company],Master[Group],"NA",0,1))</f>
        <v/>
      </c>
      <c r="T549" s="341" t="str">
        <f t="array" ref="T549">if(V549="","",XLOOKUP(V549,Master[Company],Master[Loading Location],"NA",0,1))</f>
        <v/>
      </c>
      <c r="U549" s="341" t="str">
        <f t="array" ref="U549">if(V549="","",XLOOKUP(V549,Master[Company],Master[Acronym],"NA",0,1))</f>
        <v/>
      </c>
      <c r="V549" s="336"/>
      <c r="W549" s="395"/>
      <c r="X549" s="395"/>
      <c r="Y549" s="336" t="str">
        <f t="shared" si="10"/>
        <v/>
      </c>
      <c r="Z549" s="341" t="str">
        <f t="shared" si="11"/>
        <v/>
      </c>
      <c r="AA549" s="336"/>
      <c r="AB549" s="341"/>
      <c r="AC549" s="341"/>
      <c r="AD549" s="394"/>
      <c r="AE549" s="396"/>
      <c r="AF549" s="396"/>
      <c r="AG549" s="396"/>
      <c r="AH549" s="396"/>
      <c r="AI549" s="396"/>
      <c r="AJ549" s="396"/>
      <c r="AK549" s="396"/>
      <c r="AL549" s="397"/>
      <c r="AM549" s="398"/>
      <c r="AN549" s="398"/>
      <c r="AO549" s="398"/>
      <c r="AP549" s="398"/>
      <c r="AQ549" s="398"/>
      <c r="AR549" s="398"/>
      <c r="AS549" s="398"/>
      <c r="AT549" s="398"/>
      <c r="AU549" s="394"/>
      <c r="AV549" s="399"/>
      <c r="AW549" s="306"/>
      <c r="AX549" s="394"/>
      <c r="AY549" s="400"/>
      <c r="AZ549" s="336"/>
      <c r="BA549" s="336"/>
      <c r="BB549" s="336"/>
      <c r="BC549" s="336"/>
      <c r="BD549" s="336"/>
      <c r="BE549" s="401"/>
      <c r="BF549" s="341"/>
      <c r="BG549" s="341"/>
      <c r="BH549" s="402"/>
      <c r="BI549" s="403"/>
      <c r="BJ549" s="404"/>
      <c r="BK549" s="405"/>
      <c r="BL549" s="405"/>
      <c r="BM549" s="405"/>
      <c r="BN549" s="406"/>
    </row>
    <row r="550" ht="18.75" customHeight="1">
      <c r="A550" s="390" t="str">
        <f t="shared" si="3"/>
        <v/>
      </c>
      <c r="B550" s="391"/>
      <c r="C550" s="337"/>
      <c r="D550" s="337"/>
      <c r="E550" s="338" t="str">
        <f t="shared" si="8"/>
        <v/>
      </c>
      <c r="F550" s="392"/>
      <c r="G550" s="393"/>
      <c r="H550" s="341" t="str">
        <f t="array" ref="H550">IF(D550="","",XLOOKUP(D550,'Master Data'!K:K,'Master Data'!N:N,"Input in Master Data",0,1))</f>
        <v/>
      </c>
      <c r="I550" s="341" t="str">
        <f t="array" ref="I550">IF(D550="","",XLOOKUP(D550,'Master Data'!K:K,'Master Data'!O:O,"Input in Master Data",0,1))</f>
        <v/>
      </c>
      <c r="J550" s="341" t="str">
        <f t="array" ref="J550">if(V550="","",XLOOKUP(V550,Master[Company],Master[Blow],"Unknown",0,1))</f>
        <v/>
      </c>
      <c r="K550" s="341" t="str">
        <f t="array" ref="K550">if(V550="","",XLOOKUP(V550,Master[Company],Master[Pigging],"Unknown",0,1))</f>
        <v/>
      </c>
      <c r="L550" s="341" t="str">
        <f t="array" ref="L550">if(V550="","",XLOOKUP(V550,Master[Company],Master[Load Method],"Unknown",0,1))</f>
        <v/>
      </c>
      <c r="M550" s="341" t="str">
        <f t="array" ref="M550">if(V550="","",XLOOKUP(V550,Master[Company],Master[Line Distance],"Unknown",0,1))</f>
        <v/>
      </c>
      <c r="N550" s="394"/>
      <c r="O550" s="341"/>
      <c r="P550" s="336"/>
      <c r="Q550" s="341" t="str">
        <f t="array" ref="Q550">if(V550="","",XLOOKUP(V550,Master[Company],Master[Terms],"NA",0,1))</f>
        <v/>
      </c>
      <c r="R550" s="341" t="str">
        <f t="shared" si="9"/>
        <v/>
      </c>
      <c r="S550" s="341" t="str">
        <f t="array" ref="S550">if(V550="","",XLOOKUP(V550,Master[Company],Master[Group],"NA",0,1))</f>
        <v/>
      </c>
      <c r="T550" s="341" t="str">
        <f t="array" ref="T550">if(V550="","",XLOOKUP(V550,Master[Company],Master[Loading Location],"NA",0,1))</f>
        <v/>
      </c>
      <c r="U550" s="341" t="str">
        <f t="array" ref="U550">if(V550="","",XLOOKUP(V550,Master[Company],Master[Acronym],"NA",0,1))</f>
        <v/>
      </c>
      <c r="V550" s="336"/>
      <c r="W550" s="395"/>
      <c r="X550" s="395"/>
      <c r="Y550" s="336" t="str">
        <f t="shared" si="10"/>
        <v/>
      </c>
      <c r="Z550" s="341" t="str">
        <f t="shared" si="11"/>
        <v/>
      </c>
      <c r="AA550" s="336"/>
      <c r="AB550" s="341"/>
      <c r="AC550" s="341"/>
      <c r="AD550" s="394"/>
      <c r="AE550" s="396"/>
      <c r="AF550" s="396"/>
      <c r="AG550" s="396"/>
      <c r="AH550" s="396"/>
      <c r="AI550" s="396"/>
      <c r="AJ550" s="396"/>
      <c r="AK550" s="396"/>
      <c r="AL550" s="397"/>
      <c r="AM550" s="398"/>
      <c r="AN550" s="398"/>
      <c r="AO550" s="398"/>
      <c r="AP550" s="398"/>
      <c r="AQ550" s="398"/>
      <c r="AR550" s="398"/>
      <c r="AS550" s="398"/>
      <c r="AT550" s="398"/>
      <c r="AU550" s="394"/>
      <c r="AV550" s="399"/>
      <c r="AW550" s="306"/>
      <c r="AX550" s="394"/>
      <c r="AY550" s="400"/>
      <c r="AZ550" s="336"/>
      <c r="BA550" s="336"/>
      <c r="BB550" s="336"/>
      <c r="BC550" s="336"/>
      <c r="BD550" s="336"/>
      <c r="BE550" s="401"/>
      <c r="BF550" s="341"/>
      <c r="BG550" s="341"/>
      <c r="BH550" s="402"/>
      <c r="BI550" s="403"/>
      <c r="BJ550" s="404"/>
      <c r="BK550" s="405"/>
      <c r="BL550" s="405"/>
      <c r="BM550" s="405"/>
      <c r="BN550" s="406"/>
    </row>
    <row r="551" ht="18.75" customHeight="1">
      <c r="A551" s="390" t="str">
        <f t="shared" si="3"/>
        <v/>
      </c>
      <c r="B551" s="391"/>
      <c r="C551" s="337"/>
      <c r="D551" s="337"/>
      <c r="E551" s="338" t="str">
        <f t="shared" si="8"/>
        <v/>
      </c>
      <c r="F551" s="392"/>
      <c r="G551" s="393"/>
      <c r="H551" s="341" t="str">
        <f t="array" ref="H551">IF(D551="","",XLOOKUP(D551,'Master Data'!K:K,'Master Data'!N:N,"Input in Master Data",0,1))</f>
        <v/>
      </c>
      <c r="I551" s="341" t="str">
        <f t="array" ref="I551">IF(D551="","",XLOOKUP(D551,'Master Data'!K:K,'Master Data'!O:O,"Input in Master Data",0,1))</f>
        <v/>
      </c>
      <c r="J551" s="341" t="str">
        <f t="array" ref="J551">if(V551="","",XLOOKUP(V551,Master[Company],Master[Blow],"Unknown",0,1))</f>
        <v/>
      </c>
      <c r="K551" s="341" t="str">
        <f t="array" ref="K551">if(V551="","",XLOOKUP(V551,Master[Company],Master[Pigging],"Unknown",0,1))</f>
        <v/>
      </c>
      <c r="L551" s="341" t="str">
        <f t="array" ref="L551">if(V551="","",XLOOKUP(V551,Master[Company],Master[Load Method],"Unknown",0,1))</f>
        <v/>
      </c>
      <c r="M551" s="341" t="str">
        <f t="array" ref="M551">if(V551="","",XLOOKUP(V551,Master[Company],Master[Line Distance],"Unknown",0,1))</f>
        <v/>
      </c>
      <c r="N551" s="394"/>
      <c r="O551" s="341"/>
      <c r="P551" s="336"/>
      <c r="Q551" s="341" t="str">
        <f t="array" ref="Q551">if(V551="","",XLOOKUP(V551,Master[Company],Master[Terms],"NA",0,1))</f>
        <v/>
      </c>
      <c r="R551" s="341" t="str">
        <f t="shared" si="9"/>
        <v/>
      </c>
      <c r="S551" s="341" t="str">
        <f t="array" ref="S551">if(V551="","",XLOOKUP(V551,Master[Company],Master[Group],"NA",0,1))</f>
        <v/>
      </c>
      <c r="T551" s="341" t="str">
        <f t="array" ref="T551">if(V551="","",XLOOKUP(V551,Master[Company],Master[Loading Location],"NA",0,1))</f>
        <v/>
      </c>
      <c r="U551" s="341" t="str">
        <f t="array" ref="U551">if(V551="","",XLOOKUP(V551,Master[Company],Master[Acronym],"NA",0,1))</f>
        <v/>
      </c>
      <c r="V551" s="336"/>
      <c r="W551" s="395"/>
      <c r="X551" s="395"/>
      <c r="Y551" s="336" t="str">
        <f t="shared" si="10"/>
        <v/>
      </c>
      <c r="Z551" s="341" t="str">
        <f t="shared" si="11"/>
        <v/>
      </c>
      <c r="AA551" s="336"/>
      <c r="AB551" s="341"/>
      <c r="AC551" s="341"/>
      <c r="AD551" s="394"/>
      <c r="AE551" s="396"/>
      <c r="AF551" s="396"/>
      <c r="AG551" s="396"/>
      <c r="AH551" s="396"/>
      <c r="AI551" s="396"/>
      <c r="AJ551" s="396"/>
      <c r="AK551" s="396"/>
      <c r="AL551" s="397"/>
      <c r="AM551" s="398"/>
      <c r="AN551" s="398"/>
      <c r="AO551" s="398"/>
      <c r="AP551" s="398"/>
      <c r="AQ551" s="398"/>
      <c r="AR551" s="398"/>
      <c r="AS551" s="398"/>
      <c r="AT551" s="398"/>
      <c r="AU551" s="394"/>
      <c r="AV551" s="399"/>
      <c r="AW551" s="306"/>
      <c r="AX551" s="394"/>
      <c r="AY551" s="400"/>
      <c r="AZ551" s="336"/>
      <c r="BA551" s="336"/>
      <c r="BB551" s="336"/>
      <c r="BC551" s="336"/>
      <c r="BD551" s="336"/>
      <c r="BE551" s="401"/>
      <c r="BF551" s="341"/>
      <c r="BG551" s="341"/>
      <c r="BH551" s="402"/>
      <c r="BI551" s="403"/>
      <c r="BJ551" s="404"/>
      <c r="BK551" s="405"/>
      <c r="BL551" s="405"/>
      <c r="BM551" s="405"/>
      <c r="BN551" s="406"/>
    </row>
    <row r="552" ht="18.75" customHeight="1">
      <c r="A552" s="390" t="str">
        <f t="shared" si="3"/>
        <v/>
      </c>
      <c r="B552" s="391"/>
      <c r="C552" s="337"/>
      <c r="D552" s="337"/>
      <c r="E552" s="338" t="str">
        <f t="shared" si="8"/>
        <v/>
      </c>
      <c r="F552" s="392"/>
      <c r="G552" s="393"/>
      <c r="H552" s="341" t="str">
        <f t="array" ref="H552">IF(D552="","",XLOOKUP(D552,'Master Data'!K:K,'Master Data'!N:N,"Input in Master Data",0,1))</f>
        <v/>
      </c>
      <c r="I552" s="341" t="str">
        <f t="array" ref="I552">IF(D552="","",XLOOKUP(D552,'Master Data'!K:K,'Master Data'!O:O,"Input in Master Data",0,1))</f>
        <v/>
      </c>
      <c r="J552" s="341" t="str">
        <f t="array" ref="J552">if(V552="","",XLOOKUP(V552,Master[Company],Master[Blow],"Unknown",0,1))</f>
        <v/>
      </c>
      <c r="K552" s="341" t="str">
        <f t="array" ref="K552">if(V552="","",XLOOKUP(V552,Master[Company],Master[Pigging],"Unknown",0,1))</f>
        <v/>
      </c>
      <c r="L552" s="341" t="str">
        <f t="array" ref="L552">if(V552="","",XLOOKUP(V552,Master[Company],Master[Load Method],"Unknown",0,1))</f>
        <v/>
      </c>
      <c r="M552" s="341" t="str">
        <f t="array" ref="M552">if(V552="","",XLOOKUP(V552,Master[Company],Master[Line Distance],"Unknown",0,1))</f>
        <v/>
      </c>
      <c r="N552" s="394"/>
      <c r="O552" s="341"/>
      <c r="P552" s="336"/>
      <c r="Q552" s="341" t="str">
        <f t="array" ref="Q552">if(V552="","",XLOOKUP(V552,Master[Company],Master[Terms],"NA",0,1))</f>
        <v/>
      </c>
      <c r="R552" s="341" t="str">
        <f t="shared" si="9"/>
        <v/>
      </c>
      <c r="S552" s="341" t="str">
        <f t="array" ref="S552">if(V552="","",XLOOKUP(V552,Master[Company],Master[Group],"NA",0,1))</f>
        <v/>
      </c>
      <c r="T552" s="341" t="str">
        <f t="array" ref="T552">if(V552="","",XLOOKUP(V552,Master[Company],Master[Loading Location],"NA",0,1))</f>
        <v/>
      </c>
      <c r="U552" s="341" t="str">
        <f t="array" ref="U552">if(V552="","",XLOOKUP(V552,Master[Company],Master[Acronym],"NA",0,1))</f>
        <v/>
      </c>
      <c r="V552" s="336"/>
      <c r="W552" s="395"/>
      <c r="X552" s="395"/>
      <c r="Y552" s="336" t="str">
        <f t="shared" si="10"/>
        <v/>
      </c>
      <c r="Z552" s="341" t="str">
        <f t="shared" si="11"/>
        <v/>
      </c>
      <c r="AA552" s="336"/>
      <c r="AB552" s="341"/>
      <c r="AC552" s="341"/>
      <c r="AD552" s="394"/>
      <c r="AE552" s="396"/>
      <c r="AF552" s="396"/>
      <c r="AG552" s="396"/>
      <c r="AH552" s="396"/>
      <c r="AI552" s="396"/>
      <c r="AJ552" s="396"/>
      <c r="AK552" s="396"/>
      <c r="AL552" s="397"/>
      <c r="AM552" s="398"/>
      <c r="AN552" s="398"/>
      <c r="AO552" s="398"/>
      <c r="AP552" s="398"/>
      <c r="AQ552" s="398"/>
      <c r="AR552" s="398"/>
      <c r="AS552" s="398"/>
      <c r="AT552" s="398"/>
      <c r="AU552" s="394"/>
      <c r="AV552" s="399"/>
      <c r="AW552" s="306"/>
      <c r="AX552" s="394"/>
      <c r="AY552" s="400"/>
      <c r="AZ552" s="336"/>
      <c r="BA552" s="336"/>
      <c r="BB552" s="336"/>
      <c r="BC552" s="336"/>
      <c r="BD552" s="336"/>
      <c r="BE552" s="401"/>
      <c r="BF552" s="341"/>
      <c r="BG552" s="341"/>
      <c r="BH552" s="402"/>
      <c r="BI552" s="403"/>
      <c r="BJ552" s="404"/>
      <c r="BK552" s="405"/>
      <c r="BL552" s="405"/>
      <c r="BM552" s="405"/>
      <c r="BN552" s="406"/>
    </row>
    <row r="553" ht="18.75" customHeight="1">
      <c r="A553" s="390" t="str">
        <f t="shared" si="3"/>
        <v/>
      </c>
      <c r="B553" s="391"/>
      <c r="C553" s="337"/>
      <c r="D553" s="337"/>
      <c r="E553" s="338" t="str">
        <f t="shared" si="8"/>
        <v/>
      </c>
      <c r="F553" s="392"/>
      <c r="G553" s="393"/>
      <c r="H553" s="341" t="str">
        <f t="array" ref="H553">IF(D553="","",XLOOKUP(D553,'Master Data'!K:K,'Master Data'!N:N,"Input in Master Data",0,1))</f>
        <v/>
      </c>
      <c r="I553" s="341" t="str">
        <f t="array" ref="I553">IF(D553="","",XLOOKUP(D553,'Master Data'!K:K,'Master Data'!O:O,"Input in Master Data",0,1))</f>
        <v/>
      </c>
      <c r="J553" s="341" t="str">
        <f t="array" ref="J553">if(V553="","",XLOOKUP(V553,Master[Company],Master[Blow],"Unknown",0,1))</f>
        <v/>
      </c>
      <c r="K553" s="341" t="str">
        <f t="array" ref="K553">if(V553="","",XLOOKUP(V553,Master[Company],Master[Pigging],"Unknown",0,1))</f>
        <v/>
      </c>
      <c r="L553" s="341" t="str">
        <f t="array" ref="L553">if(V553="","",XLOOKUP(V553,Master[Company],Master[Load Method],"Unknown",0,1))</f>
        <v/>
      </c>
      <c r="M553" s="341" t="str">
        <f t="array" ref="M553">if(V553="","",XLOOKUP(V553,Master[Company],Master[Line Distance],"Unknown",0,1))</f>
        <v/>
      </c>
      <c r="N553" s="394"/>
      <c r="O553" s="341"/>
      <c r="P553" s="336"/>
      <c r="Q553" s="341" t="str">
        <f t="array" ref="Q553">if(V553="","",XLOOKUP(V553,Master[Company],Master[Terms],"NA",0,1))</f>
        <v/>
      </c>
      <c r="R553" s="341" t="str">
        <f t="shared" si="9"/>
        <v/>
      </c>
      <c r="S553" s="341" t="str">
        <f t="array" ref="S553">if(V553="","",XLOOKUP(V553,Master[Company],Master[Group],"NA",0,1))</f>
        <v/>
      </c>
      <c r="T553" s="341" t="str">
        <f t="array" ref="T553">if(V553="","",XLOOKUP(V553,Master[Company],Master[Loading Location],"NA",0,1))</f>
        <v/>
      </c>
      <c r="U553" s="341" t="str">
        <f t="array" ref="U553">if(V553="","",XLOOKUP(V553,Master[Company],Master[Acronym],"NA",0,1))</f>
        <v/>
      </c>
      <c r="V553" s="336"/>
      <c r="W553" s="395"/>
      <c r="X553" s="395"/>
      <c r="Y553" s="336" t="str">
        <f t="shared" si="10"/>
        <v/>
      </c>
      <c r="Z553" s="341" t="str">
        <f t="shared" si="11"/>
        <v/>
      </c>
      <c r="AA553" s="336"/>
      <c r="AB553" s="341"/>
      <c r="AC553" s="341"/>
      <c r="AD553" s="394"/>
      <c r="AE553" s="396"/>
      <c r="AF553" s="396"/>
      <c r="AG553" s="396"/>
      <c r="AH553" s="396"/>
      <c r="AI553" s="396"/>
      <c r="AJ553" s="396"/>
      <c r="AK553" s="396"/>
      <c r="AL553" s="397"/>
      <c r="AM553" s="398"/>
      <c r="AN553" s="398"/>
      <c r="AO553" s="398"/>
      <c r="AP553" s="398"/>
      <c r="AQ553" s="398"/>
      <c r="AR553" s="398"/>
      <c r="AS553" s="398"/>
      <c r="AT553" s="398"/>
      <c r="AU553" s="394"/>
      <c r="AV553" s="399"/>
      <c r="AW553" s="306"/>
      <c r="AX553" s="394"/>
      <c r="AY553" s="400"/>
      <c r="AZ553" s="336"/>
      <c r="BA553" s="336"/>
      <c r="BB553" s="336"/>
      <c r="BC553" s="336"/>
      <c r="BD553" s="336"/>
      <c r="BE553" s="401"/>
      <c r="BF553" s="341"/>
      <c r="BG553" s="341"/>
      <c r="BH553" s="402"/>
      <c r="BI553" s="403"/>
      <c r="BJ553" s="404"/>
      <c r="BK553" s="405"/>
      <c r="BL553" s="405"/>
      <c r="BM553" s="405"/>
      <c r="BN553" s="406"/>
    </row>
    <row r="554" ht="18.75" customHeight="1">
      <c r="A554" s="390" t="str">
        <f t="shared" si="3"/>
        <v/>
      </c>
      <c r="B554" s="391"/>
      <c r="C554" s="337"/>
      <c r="D554" s="337"/>
      <c r="E554" s="338" t="str">
        <f t="shared" si="8"/>
        <v/>
      </c>
      <c r="F554" s="392"/>
      <c r="G554" s="393"/>
      <c r="H554" s="341" t="str">
        <f t="array" ref="H554">IF(D554="","",XLOOKUP(D554,'Master Data'!K:K,'Master Data'!N:N,"Input in Master Data",0,1))</f>
        <v/>
      </c>
      <c r="I554" s="341" t="str">
        <f t="array" ref="I554">IF(D554="","",XLOOKUP(D554,'Master Data'!K:K,'Master Data'!O:O,"Input in Master Data",0,1))</f>
        <v/>
      </c>
      <c r="J554" s="341" t="str">
        <f t="array" ref="J554">if(V554="","",XLOOKUP(V554,Master[Company],Master[Blow],"Unknown",0,1))</f>
        <v/>
      </c>
      <c r="K554" s="341" t="str">
        <f t="array" ref="K554">if(V554="","",XLOOKUP(V554,Master[Company],Master[Pigging],"Unknown",0,1))</f>
        <v/>
      </c>
      <c r="L554" s="341" t="str">
        <f t="array" ref="L554">if(V554="","",XLOOKUP(V554,Master[Company],Master[Load Method],"Unknown",0,1))</f>
        <v/>
      </c>
      <c r="M554" s="341" t="str">
        <f t="array" ref="M554">if(V554="","",XLOOKUP(V554,Master[Company],Master[Line Distance],"Unknown",0,1))</f>
        <v/>
      </c>
      <c r="N554" s="394"/>
      <c r="O554" s="341"/>
      <c r="P554" s="336"/>
      <c r="Q554" s="341" t="str">
        <f t="array" ref="Q554">if(V554="","",XLOOKUP(V554,Master[Company],Master[Terms],"NA",0,1))</f>
        <v/>
      </c>
      <c r="R554" s="341" t="str">
        <f t="shared" si="9"/>
        <v/>
      </c>
      <c r="S554" s="341" t="str">
        <f t="array" ref="S554">if(V554="","",XLOOKUP(V554,Master[Company],Master[Group],"NA",0,1))</f>
        <v/>
      </c>
      <c r="T554" s="341" t="str">
        <f t="array" ref="T554">if(V554="","",XLOOKUP(V554,Master[Company],Master[Loading Location],"NA",0,1))</f>
        <v/>
      </c>
      <c r="U554" s="341" t="str">
        <f t="array" ref="U554">if(V554="","",XLOOKUP(V554,Master[Company],Master[Acronym],"NA",0,1))</f>
        <v/>
      </c>
      <c r="V554" s="336"/>
      <c r="W554" s="395"/>
      <c r="X554" s="395"/>
      <c r="Y554" s="336" t="str">
        <f t="shared" si="10"/>
        <v/>
      </c>
      <c r="Z554" s="341" t="str">
        <f t="shared" si="11"/>
        <v/>
      </c>
      <c r="AA554" s="336"/>
      <c r="AB554" s="341"/>
      <c r="AC554" s="341"/>
      <c r="AD554" s="394"/>
      <c r="AE554" s="396"/>
      <c r="AF554" s="396"/>
      <c r="AG554" s="396"/>
      <c r="AH554" s="396"/>
      <c r="AI554" s="396"/>
      <c r="AJ554" s="396"/>
      <c r="AK554" s="396"/>
      <c r="AL554" s="397"/>
      <c r="AM554" s="398"/>
      <c r="AN554" s="398"/>
      <c r="AO554" s="398"/>
      <c r="AP554" s="398"/>
      <c r="AQ554" s="398"/>
      <c r="AR554" s="398"/>
      <c r="AS554" s="398"/>
      <c r="AT554" s="398"/>
      <c r="AU554" s="394"/>
      <c r="AV554" s="399"/>
      <c r="AW554" s="306"/>
      <c r="AX554" s="394"/>
      <c r="AY554" s="400"/>
      <c r="AZ554" s="336"/>
      <c r="BA554" s="336"/>
      <c r="BB554" s="336"/>
      <c r="BC554" s="336"/>
      <c r="BD554" s="336"/>
      <c r="BE554" s="401"/>
      <c r="BF554" s="341"/>
      <c r="BG554" s="341"/>
      <c r="BH554" s="402"/>
      <c r="BI554" s="403"/>
      <c r="BJ554" s="404"/>
      <c r="BK554" s="405"/>
      <c r="BL554" s="405"/>
      <c r="BM554" s="405"/>
      <c r="BN554" s="406"/>
    </row>
    <row r="555" ht="18.75" customHeight="1">
      <c r="A555" s="390" t="str">
        <f t="shared" si="3"/>
        <v/>
      </c>
      <c r="B555" s="391"/>
      <c r="C555" s="337"/>
      <c r="D555" s="337"/>
      <c r="E555" s="338" t="str">
        <f t="shared" si="8"/>
        <v/>
      </c>
      <c r="F555" s="392"/>
      <c r="G555" s="393"/>
      <c r="H555" s="341" t="str">
        <f t="array" ref="H555">IF(D555="","",XLOOKUP(D555,'Master Data'!K:K,'Master Data'!N:N,"Input in Master Data",0,1))</f>
        <v/>
      </c>
      <c r="I555" s="341" t="str">
        <f t="array" ref="I555">IF(D555="","",XLOOKUP(D555,'Master Data'!K:K,'Master Data'!O:O,"Input in Master Data",0,1))</f>
        <v/>
      </c>
      <c r="J555" s="341" t="str">
        <f t="array" ref="J555">if(V555="","",XLOOKUP(V555,Master[Company],Master[Blow],"Unknown",0,1))</f>
        <v/>
      </c>
      <c r="K555" s="341" t="str">
        <f t="array" ref="K555">if(V555="","",XLOOKUP(V555,Master[Company],Master[Pigging],"Unknown",0,1))</f>
        <v/>
      </c>
      <c r="L555" s="341" t="str">
        <f t="array" ref="L555">if(V555="","",XLOOKUP(V555,Master[Company],Master[Load Method],"Unknown",0,1))</f>
        <v/>
      </c>
      <c r="M555" s="341" t="str">
        <f t="array" ref="M555">if(V555="","",XLOOKUP(V555,Master[Company],Master[Line Distance],"Unknown",0,1))</f>
        <v/>
      </c>
      <c r="N555" s="394"/>
      <c r="O555" s="341"/>
      <c r="P555" s="336"/>
      <c r="Q555" s="341" t="str">
        <f t="array" ref="Q555">if(V555="","",XLOOKUP(V555,Master[Company],Master[Terms],"NA",0,1))</f>
        <v/>
      </c>
      <c r="R555" s="341" t="str">
        <f t="shared" si="9"/>
        <v/>
      </c>
      <c r="S555" s="341" t="str">
        <f t="array" ref="S555">if(V555="","",XLOOKUP(V555,Master[Company],Master[Group],"NA",0,1))</f>
        <v/>
      </c>
      <c r="T555" s="341" t="str">
        <f t="array" ref="T555">if(V555="","",XLOOKUP(V555,Master[Company],Master[Loading Location],"NA",0,1))</f>
        <v/>
      </c>
      <c r="U555" s="341" t="str">
        <f t="array" ref="U555">if(V555="","",XLOOKUP(V555,Master[Company],Master[Acronym],"NA",0,1))</f>
        <v/>
      </c>
      <c r="V555" s="336"/>
      <c r="W555" s="395"/>
      <c r="X555" s="395"/>
      <c r="Y555" s="336" t="str">
        <f t="shared" si="10"/>
        <v/>
      </c>
      <c r="Z555" s="341" t="str">
        <f t="shared" si="11"/>
        <v/>
      </c>
      <c r="AA555" s="336"/>
      <c r="AB555" s="341"/>
      <c r="AC555" s="341"/>
      <c r="AD555" s="394"/>
      <c r="AE555" s="396"/>
      <c r="AF555" s="396"/>
      <c r="AG555" s="396"/>
      <c r="AH555" s="396"/>
      <c r="AI555" s="396"/>
      <c r="AJ555" s="396"/>
      <c r="AK555" s="396"/>
      <c r="AL555" s="397"/>
      <c r="AM555" s="398"/>
      <c r="AN555" s="398"/>
      <c r="AO555" s="398"/>
      <c r="AP555" s="398"/>
      <c r="AQ555" s="398"/>
      <c r="AR555" s="398"/>
      <c r="AS555" s="398"/>
      <c r="AT555" s="398"/>
      <c r="AU555" s="394"/>
      <c r="AV555" s="399"/>
      <c r="AW555" s="306"/>
      <c r="AX555" s="394"/>
      <c r="AY555" s="400"/>
      <c r="AZ555" s="336"/>
      <c r="BA555" s="336"/>
      <c r="BB555" s="336"/>
      <c r="BC555" s="336"/>
      <c r="BD555" s="336"/>
      <c r="BE555" s="401"/>
      <c r="BF555" s="341"/>
      <c r="BG555" s="341"/>
      <c r="BH555" s="402"/>
      <c r="BI555" s="403"/>
      <c r="BJ555" s="404"/>
      <c r="BK555" s="405"/>
      <c r="BL555" s="405"/>
      <c r="BM555" s="405"/>
      <c r="BN555" s="406"/>
    </row>
    <row r="556" ht="18.75" customHeight="1">
      <c r="A556" s="390" t="str">
        <f t="shared" si="3"/>
        <v/>
      </c>
      <c r="B556" s="391"/>
      <c r="C556" s="337"/>
      <c r="D556" s="337"/>
      <c r="E556" s="338" t="str">
        <f t="shared" si="8"/>
        <v/>
      </c>
      <c r="F556" s="392"/>
      <c r="G556" s="393"/>
      <c r="H556" s="341" t="str">
        <f t="array" ref="H556">IF(D556="","",XLOOKUP(D556,'Master Data'!K:K,'Master Data'!N:N,"Input in Master Data",0,1))</f>
        <v/>
      </c>
      <c r="I556" s="341" t="str">
        <f t="array" ref="I556">IF(D556="","",XLOOKUP(D556,'Master Data'!K:K,'Master Data'!O:O,"Input in Master Data",0,1))</f>
        <v/>
      </c>
      <c r="J556" s="341" t="str">
        <f t="array" ref="J556">if(V556="","",XLOOKUP(V556,Master[Company],Master[Blow],"Unknown",0,1))</f>
        <v/>
      </c>
      <c r="K556" s="341" t="str">
        <f t="array" ref="K556">if(V556="","",XLOOKUP(V556,Master[Company],Master[Pigging],"Unknown",0,1))</f>
        <v/>
      </c>
      <c r="L556" s="341" t="str">
        <f t="array" ref="L556">if(V556="","",XLOOKUP(V556,Master[Company],Master[Load Method],"Unknown",0,1))</f>
        <v/>
      </c>
      <c r="M556" s="341" t="str">
        <f t="array" ref="M556">if(V556="","",XLOOKUP(V556,Master[Company],Master[Line Distance],"Unknown",0,1))</f>
        <v/>
      </c>
      <c r="N556" s="394"/>
      <c r="O556" s="341"/>
      <c r="P556" s="336"/>
      <c r="Q556" s="341" t="str">
        <f t="array" ref="Q556">if(V556="","",XLOOKUP(V556,Master[Company],Master[Terms],"NA",0,1))</f>
        <v/>
      </c>
      <c r="R556" s="341" t="str">
        <f t="shared" si="9"/>
        <v/>
      </c>
      <c r="S556" s="341" t="str">
        <f t="array" ref="S556">if(V556="","",XLOOKUP(V556,Master[Company],Master[Group],"NA",0,1))</f>
        <v/>
      </c>
      <c r="T556" s="341" t="str">
        <f t="array" ref="T556">if(V556="","",XLOOKUP(V556,Master[Company],Master[Loading Location],"NA",0,1))</f>
        <v/>
      </c>
      <c r="U556" s="341" t="str">
        <f t="array" ref="U556">if(V556="","",XLOOKUP(V556,Master[Company],Master[Acronym],"NA",0,1))</f>
        <v/>
      </c>
      <c r="V556" s="336"/>
      <c r="W556" s="395"/>
      <c r="X556" s="395"/>
      <c r="Y556" s="336" t="str">
        <f t="shared" si="10"/>
        <v/>
      </c>
      <c r="Z556" s="341" t="str">
        <f t="shared" si="11"/>
        <v/>
      </c>
      <c r="AA556" s="336"/>
      <c r="AB556" s="341"/>
      <c r="AC556" s="341"/>
      <c r="AD556" s="394"/>
      <c r="AE556" s="396"/>
      <c r="AF556" s="396"/>
      <c r="AG556" s="396"/>
      <c r="AH556" s="396"/>
      <c r="AI556" s="396"/>
      <c r="AJ556" s="396"/>
      <c r="AK556" s="396"/>
      <c r="AL556" s="397"/>
      <c r="AM556" s="398"/>
      <c r="AN556" s="398"/>
      <c r="AO556" s="398"/>
      <c r="AP556" s="398"/>
      <c r="AQ556" s="398"/>
      <c r="AR556" s="398"/>
      <c r="AS556" s="398"/>
      <c r="AT556" s="398"/>
      <c r="AU556" s="394"/>
      <c r="AV556" s="399"/>
      <c r="AW556" s="306"/>
      <c r="AX556" s="394"/>
      <c r="AY556" s="400"/>
      <c r="AZ556" s="336"/>
      <c r="BA556" s="336"/>
      <c r="BB556" s="336"/>
      <c r="BC556" s="336"/>
      <c r="BD556" s="336"/>
      <c r="BE556" s="401"/>
      <c r="BF556" s="341"/>
      <c r="BG556" s="341"/>
      <c r="BH556" s="402"/>
      <c r="BI556" s="403"/>
      <c r="BJ556" s="404"/>
      <c r="BK556" s="405"/>
      <c r="BL556" s="405"/>
      <c r="BM556" s="405"/>
      <c r="BN556" s="406"/>
    </row>
    <row r="557" ht="18.75" customHeight="1">
      <c r="A557" s="390" t="str">
        <f t="shared" si="3"/>
        <v/>
      </c>
      <c r="B557" s="391"/>
      <c r="C557" s="337"/>
      <c r="D557" s="337"/>
      <c r="E557" s="338" t="str">
        <f t="shared" si="8"/>
        <v/>
      </c>
      <c r="F557" s="392"/>
      <c r="G557" s="393"/>
      <c r="H557" s="341" t="str">
        <f t="array" ref="H557">IF(D557="","",XLOOKUP(D557,'Master Data'!K:K,'Master Data'!N:N,"Input in Master Data",0,1))</f>
        <v/>
      </c>
      <c r="I557" s="341" t="str">
        <f t="array" ref="I557">IF(D557="","",XLOOKUP(D557,'Master Data'!K:K,'Master Data'!O:O,"Input in Master Data",0,1))</f>
        <v/>
      </c>
      <c r="J557" s="341" t="str">
        <f t="array" ref="J557">if(V557="","",XLOOKUP(V557,Master[Company],Master[Blow],"Unknown",0,1))</f>
        <v/>
      </c>
      <c r="K557" s="341" t="str">
        <f t="array" ref="K557">if(V557="","",XLOOKUP(V557,Master[Company],Master[Pigging],"Unknown",0,1))</f>
        <v/>
      </c>
      <c r="L557" s="341" t="str">
        <f t="array" ref="L557">if(V557="","",XLOOKUP(V557,Master[Company],Master[Load Method],"Unknown",0,1))</f>
        <v/>
      </c>
      <c r="M557" s="341" t="str">
        <f t="array" ref="M557">if(V557="","",XLOOKUP(V557,Master[Company],Master[Line Distance],"Unknown",0,1))</f>
        <v/>
      </c>
      <c r="N557" s="394"/>
      <c r="O557" s="341"/>
      <c r="P557" s="336"/>
      <c r="Q557" s="341" t="str">
        <f t="array" ref="Q557">if(V557="","",XLOOKUP(V557,Master[Company],Master[Terms],"NA",0,1))</f>
        <v/>
      </c>
      <c r="R557" s="341" t="str">
        <f t="shared" si="9"/>
        <v/>
      </c>
      <c r="S557" s="341" t="str">
        <f t="array" ref="S557">if(V557="","",XLOOKUP(V557,Master[Company],Master[Group],"NA",0,1))</f>
        <v/>
      </c>
      <c r="T557" s="341" t="str">
        <f t="array" ref="T557">if(V557="","",XLOOKUP(V557,Master[Company],Master[Loading Location],"NA",0,1))</f>
        <v/>
      </c>
      <c r="U557" s="341" t="str">
        <f t="array" ref="U557">if(V557="","",XLOOKUP(V557,Master[Company],Master[Acronym],"NA",0,1))</f>
        <v/>
      </c>
      <c r="V557" s="336"/>
      <c r="W557" s="395"/>
      <c r="X557" s="395"/>
      <c r="Y557" s="336" t="str">
        <f t="shared" si="10"/>
        <v/>
      </c>
      <c r="Z557" s="341" t="str">
        <f t="shared" si="11"/>
        <v/>
      </c>
      <c r="AA557" s="336"/>
      <c r="AB557" s="341"/>
      <c r="AC557" s="341"/>
      <c r="AD557" s="394"/>
      <c r="AE557" s="396"/>
      <c r="AF557" s="396"/>
      <c r="AG557" s="396"/>
      <c r="AH557" s="396"/>
      <c r="AI557" s="396"/>
      <c r="AJ557" s="396"/>
      <c r="AK557" s="396"/>
      <c r="AL557" s="397"/>
      <c r="AM557" s="398"/>
      <c r="AN557" s="398"/>
      <c r="AO557" s="398"/>
      <c r="AP557" s="398"/>
      <c r="AQ557" s="398"/>
      <c r="AR557" s="398"/>
      <c r="AS557" s="398"/>
      <c r="AT557" s="398"/>
      <c r="AU557" s="394"/>
      <c r="AV557" s="399"/>
      <c r="AW557" s="306"/>
      <c r="AX557" s="394"/>
      <c r="AY557" s="400"/>
      <c r="AZ557" s="336"/>
      <c r="BA557" s="336"/>
      <c r="BB557" s="336"/>
      <c r="BC557" s="336"/>
      <c r="BD557" s="336"/>
      <c r="BE557" s="401"/>
      <c r="BF557" s="341"/>
      <c r="BG557" s="341"/>
      <c r="BH557" s="402"/>
      <c r="BI557" s="403"/>
      <c r="BJ557" s="404"/>
      <c r="BK557" s="405"/>
      <c r="BL557" s="405"/>
      <c r="BM557" s="405"/>
      <c r="BN557" s="406"/>
    </row>
    <row r="558" ht="18.75" customHeight="1">
      <c r="A558" s="390" t="str">
        <f t="shared" si="3"/>
        <v/>
      </c>
      <c r="B558" s="391"/>
      <c r="C558" s="337"/>
      <c r="D558" s="337"/>
      <c r="E558" s="338" t="str">
        <f t="shared" si="8"/>
        <v/>
      </c>
      <c r="F558" s="392"/>
      <c r="G558" s="393"/>
      <c r="H558" s="341" t="str">
        <f t="array" ref="H558">IF(D558="","",XLOOKUP(D558,'Master Data'!K:K,'Master Data'!N:N,"Input in Master Data",0,1))</f>
        <v/>
      </c>
      <c r="I558" s="341" t="str">
        <f t="array" ref="I558">IF(D558="","",XLOOKUP(D558,'Master Data'!K:K,'Master Data'!O:O,"Input in Master Data",0,1))</f>
        <v/>
      </c>
      <c r="J558" s="341" t="str">
        <f t="array" ref="J558">if(V558="","",XLOOKUP(V558,Master[Company],Master[Blow],"Unknown",0,1))</f>
        <v/>
      </c>
      <c r="K558" s="341" t="str">
        <f t="array" ref="K558">if(V558="","",XLOOKUP(V558,Master[Company],Master[Pigging],"Unknown",0,1))</f>
        <v/>
      </c>
      <c r="L558" s="341" t="str">
        <f t="array" ref="L558">if(V558="","",XLOOKUP(V558,Master[Company],Master[Load Method],"Unknown",0,1))</f>
        <v/>
      </c>
      <c r="M558" s="341" t="str">
        <f t="array" ref="M558">if(V558="","",XLOOKUP(V558,Master[Company],Master[Line Distance],"Unknown",0,1))</f>
        <v/>
      </c>
      <c r="N558" s="394"/>
      <c r="O558" s="341"/>
      <c r="P558" s="336"/>
      <c r="Q558" s="341" t="str">
        <f t="array" ref="Q558">if(V558="","",XLOOKUP(V558,Master[Company],Master[Terms],"NA",0,1))</f>
        <v/>
      </c>
      <c r="R558" s="341" t="str">
        <f t="shared" si="9"/>
        <v/>
      </c>
      <c r="S558" s="341" t="str">
        <f t="array" ref="S558">if(V558="","",XLOOKUP(V558,Master[Company],Master[Group],"NA",0,1))</f>
        <v/>
      </c>
      <c r="T558" s="341" t="str">
        <f t="array" ref="T558">if(V558="","",XLOOKUP(V558,Master[Company],Master[Loading Location],"NA",0,1))</f>
        <v/>
      </c>
      <c r="U558" s="341" t="str">
        <f t="array" ref="U558">if(V558="","",XLOOKUP(V558,Master[Company],Master[Acronym],"NA",0,1))</f>
        <v/>
      </c>
      <c r="V558" s="336"/>
      <c r="W558" s="395"/>
      <c r="X558" s="395"/>
      <c r="Y558" s="336" t="str">
        <f t="shared" si="10"/>
        <v/>
      </c>
      <c r="Z558" s="341" t="str">
        <f t="shared" si="11"/>
        <v/>
      </c>
      <c r="AA558" s="336"/>
      <c r="AB558" s="341"/>
      <c r="AC558" s="341"/>
      <c r="AD558" s="394"/>
      <c r="AE558" s="396"/>
      <c r="AF558" s="396"/>
      <c r="AG558" s="396"/>
      <c r="AH558" s="396"/>
      <c r="AI558" s="396"/>
      <c r="AJ558" s="396"/>
      <c r="AK558" s="396"/>
      <c r="AL558" s="397"/>
      <c r="AM558" s="398"/>
      <c r="AN558" s="398"/>
      <c r="AO558" s="398"/>
      <c r="AP558" s="398"/>
      <c r="AQ558" s="398"/>
      <c r="AR558" s="398"/>
      <c r="AS558" s="398"/>
      <c r="AT558" s="398"/>
      <c r="AU558" s="394"/>
      <c r="AV558" s="399"/>
      <c r="AW558" s="306"/>
      <c r="AX558" s="394"/>
      <c r="AY558" s="400"/>
      <c r="AZ558" s="336"/>
      <c r="BA558" s="336"/>
      <c r="BB558" s="336"/>
      <c r="BC558" s="336"/>
      <c r="BD558" s="336"/>
      <c r="BE558" s="401"/>
      <c r="BF558" s="341"/>
      <c r="BG558" s="341"/>
      <c r="BH558" s="402"/>
      <c r="BI558" s="403"/>
      <c r="BJ558" s="404"/>
      <c r="BK558" s="405"/>
      <c r="BL558" s="405"/>
      <c r="BM558" s="405"/>
      <c r="BN558" s="406"/>
    </row>
    <row r="559" ht="18.75" customHeight="1">
      <c r="A559" s="390" t="str">
        <f t="shared" si="3"/>
        <v/>
      </c>
      <c r="B559" s="391"/>
      <c r="C559" s="337"/>
      <c r="D559" s="337"/>
      <c r="E559" s="338" t="str">
        <f t="shared" si="8"/>
        <v/>
      </c>
      <c r="F559" s="392"/>
      <c r="G559" s="393"/>
      <c r="H559" s="341" t="str">
        <f t="array" ref="H559">IF(D559="","",XLOOKUP(D559,'Master Data'!K:K,'Master Data'!N:N,"Input in Master Data",0,1))</f>
        <v/>
      </c>
      <c r="I559" s="341" t="str">
        <f t="array" ref="I559">IF(D559="","",XLOOKUP(D559,'Master Data'!K:K,'Master Data'!O:O,"Input in Master Data",0,1))</f>
        <v/>
      </c>
      <c r="J559" s="341" t="str">
        <f t="array" ref="J559">if(V559="","",XLOOKUP(V559,Master[Company],Master[Blow],"Unknown",0,1))</f>
        <v/>
      </c>
      <c r="K559" s="341" t="str">
        <f t="array" ref="K559">if(V559="","",XLOOKUP(V559,Master[Company],Master[Pigging],"Unknown",0,1))</f>
        <v/>
      </c>
      <c r="L559" s="341" t="str">
        <f t="array" ref="L559">if(V559="","",XLOOKUP(V559,Master[Company],Master[Load Method],"Unknown",0,1))</f>
        <v/>
      </c>
      <c r="M559" s="341" t="str">
        <f t="array" ref="M559">if(V559="","",XLOOKUP(V559,Master[Company],Master[Line Distance],"Unknown",0,1))</f>
        <v/>
      </c>
      <c r="N559" s="394"/>
      <c r="O559" s="341"/>
      <c r="P559" s="336"/>
      <c r="Q559" s="341" t="str">
        <f t="array" ref="Q559">if(V559="","",XLOOKUP(V559,Master[Company],Master[Terms],"NA",0,1))</f>
        <v/>
      </c>
      <c r="R559" s="341" t="str">
        <f t="shared" si="9"/>
        <v/>
      </c>
      <c r="S559" s="341" t="str">
        <f t="array" ref="S559">if(V559="","",XLOOKUP(V559,Master[Company],Master[Group],"NA",0,1))</f>
        <v/>
      </c>
      <c r="T559" s="341" t="str">
        <f t="array" ref="T559">if(V559="","",XLOOKUP(V559,Master[Company],Master[Loading Location],"NA",0,1))</f>
        <v/>
      </c>
      <c r="U559" s="341" t="str">
        <f t="array" ref="U559">if(V559="","",XLOOKUP(V559,Master[Company],Master[Acronym],"NA",0,1))</f>
        <v/>
      </c>
      <c r="V559" s="336"/>
      <c r="W559" s="395"/>
      <c r="X559" s="395"/>
      <c r="Y559" s="336" t="str">
        <f t="shared" si="10"/>
        <v/>
      </c>
      <c r="Z559" s="341" t="str">
        <f t="shared" si="11"/>
        <v/>
      </c>
      <c r="AA559" s="336"/>
      <c r="AB559" s="341"/>
      <c r="AC559" s="341"/>
      <c r="AD559" s="394"/>
      <c r="AE559" s="396"/>
      <c r="AF559" s="396"/>
      <c r="AG559" s="396"/>
      <c r="AH559" s="396"/>
      <c r="AI559" s="396"/>
      <c r="AJ559" s="396"/>
      <c r="AK559" s="396"/>
      <c r="AL559" s="397"/>
      <c r="AM559" s="398"/>
      <c r="AN559" s="398"/>
      <c r="AO559" s="398"/>
      <c r="AP559" s="398"/>
      <c r="AQ559" s="398"/>
      <c r="AR559" s="398"/>
      <c r="AS559" s="398"/>
      <c r="AT559" s="398"/>
      <c r="AU559" s="394"/>
      <c r="AV559" s="399"/>
      <c r="AW559" s="306"/>
      <c r="AX559" s="394"/>
      <c r="AY559" s="400"/>
      <c r="AZ559" s="336"/>
      <c r="BA559" s="336"/>
      <c r="BB559" s="336"/>
      <c r="BC559" s="336"/>
      <c r="BD559" s="336"/>
      <c r="BE559" s="401"/>
      <c r="BF559" s="341"/>
      <c r="BG559" s="341"/>
      <c r="BH559" s="402"/>
      <c r="BI559" s="403"/>
      <c r="BJ559" s="404"/>
      <c r="BK559" s="405"/>
      <c r="BL559" s="405"/>
      <c r="BM559" s="405"/>
      <c r="BN559" s="406"/>
    </row>
    <row r="560" ht="18.75" customHeight="1">
      <c r="A560" s="390" t="str">
        <f t="shared" si="3"/>
        <v/>
      </c>
      <c r="B560" s="391"/>
      <c r="C560" s="337"/>
      <c r="D560" s="337"/>
      <c r="E560" s="338" t="str">
        <f t="shared" si="8"/>
        <v/>
      </c>
      <c r="F560" s="392"/>
      <c r="G560" s="393"/>
      <c r="H560" s="341" t="str">
        <f t="array" ref="H560">IF(D560="","",XLOOKUP(D560,'Master Data'!K:K,'Master Data'!N:N,"Input in Master Data",0,1))</f>
        <v/>
      </c>
      <c r="I560" s="341" t="str">
        <f t="array" ref="I560">IF(D560="","",XLOOKUP(D560,'Master Data'!K:K,'Master Data'!O:O,"Input in Master Data",0,1))</f>
        <v/>
      </c>
      <c r="J560" s="341" t="str">
        <f t="array" ref="J560">if(V560="","",XLOOKUP(V560,Master[Company],Master[Blow],"Unknown",0,1))</f>
        <v/>
      </c>
      <c r="K560" s="341" t="str">
        <f t="array" ref="K560">if(V560="","",XLOOKUP(V560,Master[Company],Master[Pigging],"Unknown",0,1))</f>
        <v/>
      </c>
      <c r="L560" s="341" t="str">
        <f t="array" ref="L560">if(V560="","",XLOOKUP(V560,Master[Company],Master[Load Method],"Unknown",0,1))</f>
        <v/>
      </c>
      <c r="M560" s="341" t="str">
        <f t="array" ref="M560">if(V560="","",XLOOKUP(V560,Master[Company],Master[Line Distance],"Unknown",0,1))</f>
        <v/>
      </c>
      <c r="N560" s="394"/>
      <c r="O560" s="341"/>
      <c r="P560" s="336"/>
      <c r="Q560" s="341" t="str">
        <f t="array" ref="Q560">if(V560="","",XLOOKUP(V560,Master[Company],Master[Terms],"NA",0,1))</f>
        <v/>
      </c>
      <c r="R560" s="341" t="str">
        <f t="shared" si="9"/>
        <v/>
      </c>
      <c r="S560" s="341" t="str">
        <f t="array" ref="S560">if(V560="","",XLOOKUP(V560,Master[Company],Master[Group],"NA",0,1))</f>
        <v/>
      </c>
      <c r="T560" s="341" t="str">
        <f t="array" ref="T560">if(V560="","",XLOOKUP(V560,Master[Company],Master[Loading Location],"NA",0,1))</f>
        <v/>
      </c>
      <c r="U560" s="341" t="str">
        <f t="array" ref="U560">if(V560="","",XLOOKUP(V560,Master[Company],Master[Acronym],"NA",0,1))</f>
        <v/>
      </c>
      <c r="V560" s="336"/>
      <c r="W560" s="395"/>
      <c r="X560" s="395"/>
      <c r="Y560" s="336" t="str">
        <f t="shared" si="10"/>
        <v/>
      </c>
      <c r="Z560" s="341" t="str">
        <f t="shared" si="11"/>
        <v/>
      </c>
      <c r="AA560" s="336"/>
      <c r="AB560" s="341"/>
      <c r="AC560" s="341"/>
      <c r="AD560" s="394"/>
      <c r="AE560" s="396"/>
      <c r="AF560" s="396"/>
      <c r="AG560" s="396"/>
      <c r="AH560" s="396"/>
      <c r="AI560" s="396"/>
      <c r="AJ560" s="396"/>
      <c r="AK560" s="396"/>
      <c r="AL560" s="397"/>
      <c r="AM560" s="398"/>
      <c r="AN560" s="398"/>
      <c r="AO560" s="398"/>
      <c r="AP560" s="398"/>
      <c r="AQ560" s="398"/>
      <c r="AR560" s="398"/>
      <c r="AS560" s="398"/>
      <c r="AT560" s="398"/>
      <c r="AU560" s="394"/>
      <c r="AV560" s="399"/>
      <c r="AW560" s="306"/>
      <c r="AX560" s="394"/>
      <c r="AY560" s="400"/>
      <c r="AZ560" s="336"/>
      <c r="BA560" s="336"/>
      <c r="BB560" s="336"/>
      <c r="BC560" s="336"/>
      <c r="BD560" s="336"/>
      <c r="BE560" s="401"/>
      <c r="BF560" s="341"/>
      <c r="BG560" s="341"/>
      <c r="BH560" s="402"/>
      <c r="BI560" s="403"/>
      <c r="BJ560" s="404"/>
      <c r="BK560" s="405"/>
      <c r="BL560" s="405"/>
      <c r="BM560" s="405"/>
      <c r="BN560" s="406"/>
    </row>
    <row r="561" ht="18.75" customHeight="1">
      <c r="A561" s="390" t="str">
        <f t="shared" si="3"/>
        <v/>
      </c>
      <c r="B561" s="391"/>
      <c r="C561" s="337"/>
      <c r="D561" s="337"/>
      <c r="E561" s="338" t="str">
        <f t="shared" si="8"/>
        <v/>
      </c>
      <c r="F561" s="392"/>
      <c r="G561" s="393"/>
      <c r="H561" s="341" t="str">
        <f t="array" ref="H561">IF(D561="","",XLOOKUP(D561,'Master Data'!K:K,'Master Data'!N:N,"Input in Master Data",0,1))</f>
        <v/>
      </c>
      <c r="I561" s="341" t="str">
        <f t="array" ref="I561">IF(D561="","",XLOOKUP(D561,'Master Data'!K:K,'Master Data'!O:O,"Input in Master Data",0,1))</f>
        <v/>
      </c>
      <c r="J561" s="341" t="str">
        <f t="array" ref="J561">if(V561="","",XLOOKUP(V561,Master[Company],Master[Blow],"Unknown",0,1))</f>
        <v/>
      </c>
      <c r="K561" s="341" t="str">
        <f t="array" ref="K561">if(V561="","",XLOOKUP(V561,Master[Company],Master[Pigging],"Unknown",0,1))</f>
        <v/>
      </c>
      <c r="L561" s="341" t="str">
        <f t="array" ref="L561">if(V561="","",XLOOKUP(V561,Master[Company],Master[Load Method],"Unknown",0,1))</f>
        <v/>
      </c>
      <c r="M561" s="341" t="str">
        <f t="array" ref="M561">if(V561="","",XLOOKUP(V561,Master[Company],Master[Line Distance],"Unknown",0,1))</f>
        <v/>
      </c>
      <c r="N561" s="394"/>
      <c r="O561" s="341"/>
      <c r="P561" s="336"/>
      <c r="Q561" s="341" t="str">
        <f t="array" ref="Q561">if(V561="","",XLOOKUP(V561,Master[Company],Master[Terms],"NA",0,1))</f>
        <v/>
      </c>
      <c r="R561" s="341" t="str">
        <f t="shared" si="9"/>
        <v/>
      </c>
      <c r="S561" s="341" t="str">
        <f t="array" ref="S561">if(V561="","",XLOOKUP(V561,Master[Company],Master[Group],"NA",0,1))</f>
        <v/>
      </c>
      <c r="T561" s="341" t="str">
        <f t="array" ref="T561">if(V561="","",XLOOKUP(V561,Master[Company],Master[Loading Location],"NA",0,1))</f>
        <v/>
      </c>
      <c r="U561" s="341" t="str">
        <f t="array" ref="U561">if(V561="","",XLOOKUP(V561,Master[Company],Master[Acronym],"NA",0,1))</f>
        <v/>
      </c>
      <c r="V561" s="336"/>
      <c r="W561" s="395"/>
      <c r="X561" s="395"/>
      <c r="Y561" s="336" t="str">
        <f t="shared" si="10"/>
        <v/>
      </c>
      <c r="Z561" s="341" t="str">
        <f t="shared" si="11"/>
        <v/>
      </c>
      <c r="AA561" s="336"/>
      <c r="AB561" s="341"/>
      <c r="AC561" s="341"/>
      <c r="AD561" s="394"/>
      <c r="AE561" s="396"/>
      <c r="AF561" s="396"/>
      <c r="AG561" s="396"/>
      <c r="AH561" s="396"/>
      <c r="AI561" s="396"/>
      <c r="AJ561" s="396"/>
      <c r="AK561" s="396"/>
      <c r="AL561" s="397"/>
      <c r="AM561" s="398"/>
      <c r="AN561" s="398"/>
      <c r="AO561" s="398"/>
      <c r="AP561" s="398"/>
      <c r="AQ561" s="398"/>
      <c r="AR561" s="398"/>
      <c r="AS561" s="398"/>
      <c r="AT561" s="398"/>
      <c r="AU561" s="394"/>
      <c r="AV561" s="399"/>
      <c r="AW561" s="306"/>
      <c r="AX561" s="394"/>
      <c r="AY561" s="400"/>
      <c r="AZ561" s="336"/>
      <c r="BA561" s="336"/>
      <c r="BB561" s="336"/>
      <c r="BC561" s="336"/>
      <c r="BD561" s="336"/>
      <c r="BE561" s="401"/>
      <c r="BF561" s="341"/>
      <c r="BG561" s="341"/>
      <c r="BH561" s="402"/>
      <c r="BI561" s="403"/>
      <c r="BJ561" s="404"/>
      <c r="BK561" s="405"/>
      <c r="BL561" s="405"/>
      <c r="BM561" s="405"/>
      <c r="BN561" s="406"/>
    </row>
    <row r="562" ht="18.75" customHeight="1">
      <c r="A562" s="390" t="str">
        <f t="shared" si="3"/>
        <v/>
      </c>
      <c r="B562" s="391"/>
      <c r="C562" s="337"/>
      <c r="D562" s="337"/>
      <c r="E562" s="338" t="str">
        <f t="shared" si="8"/>
        <v/>
      </c>
      <c r="F562" s="392"/>
      <c r="G562" s="393"/>
      <c r="H562" s="341" t="str">
        <f t="array" ref="H562">IF(D562="","",XLOOKUP(D562,'Master Data'!K:K,'Master Data'!N:N,"Input in Master Data",0,1))</f>
        <v/>
      </c>
      <c r="I562" s="341" t="str">
        <f t="array" ref="I562">IF(D562="","",XLOOKUP(D562,'Master Data'!K:K,'Master Data'!O:O,"Input in Master Data",0,1))</f>
        <v/>
      </c>
      <c r="J562" s="341" t="str">
        <f t="array" ref="J562">if(V562="","",XLOOKUP(V562,Master[Company],Master[Blow],"Unknown",0,1))</f>
        <v/>
      </c>
      <c r="K562" s="341" t="str">
        <f t="array" ref="K562">if(V562="","",XLOOKUP(V562,Master[Company],Master[Pigging],"Unknown",0,1))</f>
        <v/>
      </c>
      <c r="L562" s="341" t="str">
        <f t="array" ref="L562">if(V562="","",XLOOKUP(V562,Master[Company],Master[Load Method],"Unknown",0,1))</f>
        <v/>
      </c>
      <c r="M562" s="341" t="str">
        <f t="array" ref="M562">if(V562="","",XLOOKUP(V562,Master[Company],Master[Line Distance],"Unknown",0,1))</f>
        <v/>
      </c>
      <c r="N562" s="394"/>
      <c r="O562" s="341"/>
      <c r="P562" s="336"/>
      <c r="Q562" s="341" t="str">
        <f t="array" ref="Q562">if(V562="","",XLOOKUP(V562,Master[Company],Master[Terms],"NA",0,1))</f>
        <v/>
      </c>
      <c r="R562" s="341" t="str">
        <f t="shared" si="9"/>
        <v/>
      </c>
      <c r="S562" s="341" t="str">
        <f t="array" ref="S562">if(V562="","",XLOOKUP(V562,Master[Company],Master[Group],"NA",0,1))</f>
        <v/>
      </c>
      <c r="T562" s="341" t="str">
        <f t="array" ref="T562">if(V562="","",XLOOKUP(V562,Master[Company],Master[Loading Location],"NA",0,1))</f>
        <v/>
      </c>
      <c r="U562" s="341" t="str">
        <f t="array" ref="U562">if(V562="","",XLOOKUP(V562,Master[Company],Master[Acronym],"NA",0,1))</f>
        <v/>
      </c>
      <c r="V562" s="336"/>
      <c r="W562" s="395"/>
      <c r="X562" s="395"/>
      <c r="Y562" s="336" t="str">
        <f t="shared" si="10"/>
        <v/>
      </c>
      <c r="Z562" s="341" t="str">
        <f t="shared" si="11"/>
        <v/>
      </c>
      <c r="AA562" s="336"/>
      <c r="AB562" s="341"/>
      <c r="AC562" s="341"/>
      <c r="AD562" s="394"/>
      <c r="AE562" s="396"/>
      <c r="AF562" s="396"/>
      <c r="AG562" s="396"/>
      <c r="AH562" s="396"/>
      <c r="AI562" s="396"/>
      <c r="AJ562" s="396"/>
      <c r="AK562" s="396"/>
      <c r="AL562" s="397"/>
      <c r="AM562" s="398"/>
      <c r="AN562" s="398"/>
      <c r="AO562" s="398"/>
      <c r="AP562" s="398"/>
      <c r="AQ562" s="398"/>
      <c r="AR562" s="398"/>
      <c r="AS562" s="398"/>
      <c r="AT562" s="398"/>
      <c r="AU562" s="394"/>
      <c r="AV562" s="399"/>
      <c r="AW562" s="306"/>
      <c r="AX562" s="394"/>
      <c r="AY562" s="400"/>
      <c r="AZ562" s="336"/>
      <c r="BA562" s="336"/>
      <c r="BB562" s="336"/>
      <c r="BC562" s="336"/>
      <c r="BD562" s="336"/>
      <c r="BE562" s="401"/>
      <c r="BF562" s="341"/>
      <c r="BG562" s="341"/>
      <c r="BH562" s="402"/>
      <c r="BI562" s="403"/>
      <c r="BJ562" s="404"/>
      <c r="BK562" s="405"/>
      <c r="BL562" s="405"/>
      <c r="BM562" s="405"/>
      <c r="BN562" s="406"/>
    </row>
    <row r="563" ht="18.75" customHeight="1">
      <c r="A563" s="390" t="str">
        <f t="shared" si="3"/>
        <v/>
      </c>
      <c r="B563" s="391"/>
      <c r="C563" s="337"/>
      <c r="D563" s="337"/>
      <c r="E563" s="338" t="str">
        <f t="shared" si="8"/>
        <v/>
      </c>
      <c r="F563" s="392"/>
      <c r="G563" s="393"/>
      <c r="H563" s="341" t="str">
        <f t="array" ref="H563">IF(D563="","",XLOOKUP(D563,'Master Data'!K:K,'Master Data'!N:N,"Input in Master Data",0,1))</f>
        <v/>
      </c>
      <c r="I563" s="341" t="str">
        <f t="array" ref="I563">IF(D563="","",XLOOKUP(D563,'Master Data'!K:K,'Master Data'!O:O,"Input in Master Data",0,1))</f>
        <v/>
      </c>
      <c r="J563" s="341" t="str">
        <f t="array" ref="J563">if(V563="","",XLOOKUP(V563,Master[Company],Master[Blow],"Unknown",0,1))</f>
        <v/>
      </c>
      <c r="K563" s="341" t="str">
        <f t="array" ref="K563">if(V563="","",XLOOKUP(V563,Master[Company],Master[Pigging],"Unknown",0,1))</f>
        <v/>
      </c>
      <c r="L563" s="341" t="str">
        <f t="array" ref="L563">if(V563="","",XLOOKUP(V563,Master[Company],Master[Load Method],"Unknown",0,1))</f>
        <v/>
      </c>
      <c r="M563" s="341" t="str">
        <f t="array" ref="M563">if(V563="","",XLOOKUP(V563,Master[Company],Master[Line Distance],"Unknown",0,1))</f>
        <v/>
      </c>
      <c r="N563" s="394"/>
      <c r="O563" s="341"/>
      <c r="P563" s="336"/>
      <c r="Q563" s="341" t="str">
        <f t="array" ref="Q563">if(V563="","",XLOOKUP(V563,Master[Company],Master[Terms],"NA",0,1))</f>
        <v/>
      </c>
      <c r="R563" s="341" t="str">
        <f t="shared" si="9"/>
        <v/>
      </c>
      <c r="S563" s="341" t="str">
        <f t="array" ref="S563">if(V563="","",XLOOKUP(V563,Master[Company],Master[Group],"NA",0,1))</f>
        <v/>
      </c>
      <c r="T563" s="341" t="str">
        <f t="array" ref="T563">if(V563="","",XLOOKUP(V563,Master[Company],Master[Loading Location],"NA",0,1))</f>
        <v/>
      </c>
      <c r="U563" s="341" t="str">
        <f t="array" ref="U563">if(V563="","",XLOOKUP(V563,Master[Company],Master[Acronym],"NA",0,1))</f>
        <v/>
      </c>
      <c r="V563" s="336"/>
      <c r="W563" s="395"/>
      <c r="X563" s="395"/>
      <c r="Y563" s="336" t="str">
        <f t="shared" si="10"/>
        <v/>
      </c>
      <c r="Z563" s="341" t="str">
        <f t="shared" si="11"/>
        <v/>
      </c>
      <c r="AA563" s="336"/>
      <c r="AB563" s="341"/>
      <c r="AC563" s="341"/>
      <c r="AD563" s="394"/>
      <c r="AE563" s="396"/>
      <c r="AF563" s="396"/>
      <c r="AG563" s="396"/>
      <c r="AH563" s="396"/>
      <c r="AI563" s="396"/>
      <c r="AJ563" s="396"/>
      <c r="AK563" s="396"/>
      <c r="AL563" s="397"/>
      <c r="AM563" s="398"/>
      <c r="AN563" s="398"/>
      <c r="AO563" s="398"/>
      <c r="AP563" s="398"/>
      <c r="AQ563" s="398"/>
      <c r="AR563" s="398"/>
      <c r="AS563" s="398"/>
      <c r="AT563" s="398"/>
      <c r="AU563" s="394"/>
      <c r="AV563" s="399"/>
      <c r="AW563" s="306"/>
      <c r="AX563" s="394"/>
      <c r="AY563" s="400"/>
      <c r="AZ563" s="336"/>
      <c r="BA563" s="336"/>
      <c r="BB563" s="336"/>
      <c r="BC563" s="336"/>
      <c r="BD563" s="336"/>
      <c r="BE563" s="401"/>
      <c r="BF563" s="341"/>
      <c r="BG563" s="341"/>
      <c r="BH563" s="402"/>
      <c r="BI563" s="403"/>
      <c r="BJ563" s="404"/>
      <c r="BK563" s="405"/>
      <c r="BL563" s="405"/>
      <c r="BM563" s="405"/>
      <c r="BN563" s="406"/>
    </row>
    <row r="564" ht="18.75" customHeight="1">
      <c r="A564" s="390" t="str">
        <f t="shared" si="3"/>
        <v/>
      </c>
      <c r="B564" s="391"/>
      <c r="C564" s="337"/>
      <c r="D564" s="337"/>
      <c r="E564" s="338" t="str">
        <f t="shared" si="8"/>
        <v/>
      </c>
      <c r="F564" s="392"/>
      <c r="G564" s="393"/>
      <c r="H564" s="341" t="str">
        <f t="array" ref="H564">IF(D564="","",XLOOKUP(D564,'Master Data'!K:K,'Master Data'!N:N,"Input in Master Data",0,1))</f>
        <v/>
      </c>
      <c r="I564" s="341" t="str">
        <f t="array" ref="I564">IF(D564="","",XLOOKUP(D564,'Master Data'!K:K,'Master Data'!O:O,"Input in Master Data",0,1))</f>
        <v/>
      </c>
      <c r="J564" s="341" t="str">
        <f t="array" ref="J564">if(V564="","",XLOOKUP(V564,Master[Company],Master[Blow],"Unknown",0,1))</f>
        <v/>
      </c>
      <c r="K564" s="341" t="str">
        <f t="array" ref="K564">if(V564="","",XLOOKUP(V564,Master[Company],Master[Pigging],"Unknown",0,1))</f>
        <v/>
      </c>
      <c r="L564" s="341" t="str">
        <f t="array" ref="L564">if(V564="","",XLOOKUP(V564,Master[Company],Master[Load Method],"Unknown",0,1))</f>
        <v/>
      </c>
      <c r="M564" s="341" t="str">
        <f t="array" ref="M564">if(V564="","",XLOOKUP(V564,Master[Company],Master[Line Distance],"Unknown",0,1))</f>
        <v/>
      </c>
      <c r="N564" s="394"/>
      <c r="O564" s="341"/>
      <c r="P564" s="336"/>
      <c r="Q564" s="341" t="str">
        <f t="array" ref="Q564">if(V564="","",XLOOKUP(V564,Master[Company],Master[Terms],"NA",0,1))</f>
        <v/>
      </c>
      <c r="R564" s="341" t="str">
        <f t="shared" si="9"/>
        <v/>
      </c>
      <c r="S564" s="341" t="str">
        <f t="array" ref="S564">if(V564="","",XLOOKUP(V564,Master[Company],Master[Group],"NA",0,1))</f>
        <v/>
      </c>
      <c r="T564" s="341" t="str">
        <f t="array" ref="T564">if(V564="","",XLOOKUP(V564,Master[Company],Master[Loading Location],"NA",0,1))</f>
        <v/>
      </c>
      <c r="U564" s="341" t="str">
        <f t="array" ref="U564">if(V564="","",XLOOKUP(V564,Master[Company],Master[Acronym],"NA",0,1))</f>
        <v/>
      </c>
      <c r="V564" s="336"/>
      <c r="W564" s="395"/>
      <c r="X564" s="395"/>
      <c r="Y564" s="336" t="str">
        <f t="shared" si="10"/>
        <v/>
      </c>
      <c r="Z564" s="341" t="str">
        <f t="shared" si="11"/>
        <v/>
      </c>
      <c r="AA564" s="336"/>
      <c r="AB564" s="341"/>
      <c r="AC564" s="341"/>
      <c r="AD564" s="394"/>
      <c r="AE564" s="396"/>
      <c r="AF564" s="396"/>
      <c r="AG564" s="396"/>
      <c r="AH564" s="396"/>
      <c r="AI564" s="396"/>
      <c r="AJ564" s="396"/>
      <c r="AK564" s="396"/>
      <c r="AL564" s="397"/>
      <c r="AM564" s="398"/>
      <c r="AN564" s="398"/>
      <c r="AO564" s="398"/>
      <c r="AP564" s="398"/>
      <c r="AQ564" s="398"/>
      <c r="AR564" s="398"/>
      <c r="AS564" s="398"/>
      <c r="AT564" s="398"/>
      <c r="AU564" s="394"/>
      <c r="AV564" s="399"/>
      <c r="AW564" s="306"/>
      <c r="AX564" s="394"/>
      <c r="AY564" s="400"/>
      <c r="AZ564" s="336"/>
      <c r="BA564" s="336"/>
      <c r="BB564" s="336"/>
      <c r="BC564" s="336"/>
      <c r="BD564" s="336"/>
      <c r="BE564" s="401"/>
      <c r="BF564" s="341"/>
      <c r="BG564" s="341"/>
      <c r="BH564" s="402"/>
      <c r="BI564" s="403"/>
      <c r="BJ564" s="404"/>
      <c r="BK564" s="405"/>
      <c r="BL564" s="405"/>
      <c r="BM564" s="405"/>
      <c r="BN564" s="406"/>
    </row>
    <row r="565" ht="18.75" customHeight="1">
      <c r="A565" s="390" t="str">
        <f t="shared" si="3"/>
        <v/>
      </c>
      <c r="B565" s="391"/>
      <c r="C565" s="337"/>
      <c r="D565" s="337"/>
      <c r="E565" s="338" t="str">
        <f t="shared" si="8"/>
        <v/>
      </c>
      <c r="F565" s="392"/>
      <c r="G565" s="393"/>
      <c r="H565" s="341" t="str">
        <f t="array" ref="H565">IF(D565="","",XLOOKUP(D565,'Master Data'!K:K,'Master Data'!N:N,"Input in Master Data",0,1))</f>
        <v/>
      </c>
      <c r="I565" s="341" t="str">
        <f t="array" ref="I565">IF(D565="","",XLOOKUP(D565,'Master Data'!K:K,'Master Data'!O:O,"Input in Master Data",0,1))</f>
        <v/>
      </c>
      <c r="J565" s="341" t="str">
        <f t="array" ref="J565">if(V565="","",XLOOKUP(V565,Master[Company],Master[Blow],"Unknown",0,1))</f>
        <v/>
      </c>
      <c r="K565" s="341" t="str">
        <f t="array" ref="K565">if(V565="","",XLOOKUP(V565,Master[Company],Master[Pigging],"Unknown",0,1))</f>
        <v/>
      </c>
      <c r="L565" s="341" t="str">
        <f t="array" ref="L565">if(V565="","",XLOOKUP(V565,Master[Company],Master[Load Method],"Unknown",0,1))</f>
        <v/>
      </c>
      <c r="M565" s="341" t="str">
        <f t="array" ref="M565">if(V565="","",XLOOKUP(V565,Master[Company],Master[Line Distance],"Unknown",0,1))</f>
        <v/>
      </c>
      <c r="N565" s="394"/>
      <c r="O565" s="341"/>
      <c r="P565" s="336"/>
      <c r="Q565" s="341" t="str">
        <f t="array" ref="Q565">if(V565="","",XLOOKUP(V565,Master[Company],Master[Terms],"NA",0,1))</f>
        <v/>
      </c>
      <c r="R565" s="341" t="str">
        <f t="shared" si="9"/>
        <v/>
      </c>
      <c r="S565" s="341" t="str">
        <f t="array" ref="S565">if(V565="","",XLOOKUP(V565,Master[Company],Master[Group],"NA",0,1))</f>
        <v/>
      </c>
      <c r="T565" s="341" t="str">
        <f t="array" ref="T565">if(V565="","",XLOOKUP(V565,Master[Company],Master[Loading Location],"NA",0,1))</f>
        <v/>
      </c>
      <c r="U565" s="341" t="str">
        <f t="array" ref="U565">if(V565="","",XLOOKUP(V565,Master[Company],Master[Acronym],"NA",0,1))</f>
        <v/>
      </c>
      <c r="V565" s="336"/>
      <c r="W565" s="395"/>
      <c r="X565" s="395"/>
      <c r="Y565" s="336" t="str">
        <f t="shared" si="10"/>
        <v/>
      </c>
      <c r="Z565" s="341" t="str">
        <f t="shared" si="11"/>
        <v/>
      </c>
      <c r="AA565" s="336"/>
      <c r="AB565" s="341"/>
      <c r="AC565" s="341"/>
      <c r="AD565" s="394"/>
      <c r="AE565" s="396"/>
      <c r="AF565" s="396"/>
      <c r="AG565" s="396"/>
      <c r="AH565" s="396"/>
      <c r="AI565" s="396"/>
      <c r="AJ565" s="396"/>
      <c r="AK565" s="396"/>
      <c r="AL565" s="397"/>
      <c r="AM565" s="398"/>
      <c r="AN565" s="398"/>
      <c r="AO565" s="398"/>
      <c r="AP565" s="398"/>
      <c r="AQ565" s="398"/>
      <c r="AR565" s="398"/>
      <c r="AS565" s="398"/>
      <c r="AT565" s="398"/>
      <c r="AU565" s="394"/>
      <c r="AV565" s="399"/>
      <c r="AW565" s="306"/>
      <c r="AX565" s="394"/>
      <c r="AY565" s="400"/>
      <c r="AZ565" s="336"/>
      <c r="BA565" s="336"/>
      <c r="BB565" s="336"/>
      <c r="BC565" s="336"/>
      <c r="BD565" s="336"/>
      <c r="BE565" s="401"/>
      <c r="BF565" s="341"/>
      <c r="BG565" s="341"/>
      <c r="BH565" s="402"/>
      <c r="BI565" s="403"/>
      <c r="BJ565" s="404"/>
      <c r="BK565" s="405"/>
      <c r="BL565" s="405"/>
      <c r="BM565" s="405"/>
      <c r="BN565" s="406"/>
    </row>
    <row r="566" ht="18.75" customHeight="1">
      <c r="A566" s="390" t="str">
        <f t="shared" si="3"/>
        <v/>
      </c>
      <c r="B566" s="391"/>
      <c r="C566" s="337"/>
      <c r="D566" s="337"/>
      <c r="E566" s="338" t="str">
        <f t="shared" si="8"/>
        <v/>
      </c>
      <c r="F566" s="392"/>
      <c r="G566" s="393"/>
      <c r="H566" s="341" t="str">
        <f t="array" ref="H566">IF(D566="","",XLOOKUP(D566,'Master Data'!K:K,'Master Data'!N:N,"Input in Master Data",0,1))</f>
        <v/>
      </c>
      <c r="I566" s="341" t="str">
        <f t="array" ref="I566">IF(D566="","",XLOOKUP(D566,'Master Data'!K:K,'Master Data'!O:O,"Input in Master Data",0,1))</f>
        <v/>
      </c>
      <c r="J566" s="341" t="str">
        <f t="array" ref="J566">if(V566="","",XLOOKUP(V566,Master[Company],Master[Blow],"Unknown",0,1))</f>
        <v/>
      </c>
      <c r="K566" s="341" t="str">
        <f t="array" ref="K566">if(V566="","",XLOOKUP(V566,Master[Company],Master[Pigging],"Unknown",0,1))</f>
        <v/>
      </c>
      <c r="L566" s="341" t="str">
        <f t="array" ref="L566">if(V566="","",XLOOKUP(V566,Master[Company],Master[Load Method],"Unknown",0,1))</f>
        <v/>
      </c>
      <c r="M566" s="341" t="str">
        <f t="array" ref="M566">if(V566="","",XLOOKUP(V566,Master[Company],Master[Line Distance],"Unknown",0,1))</f>
        <v/>
      </c>
      <c r="N566" s="394"/>
      <c r="O566" s="341"/>
      <c r="P566" s="336"/>
      <c r="Q566" s="341" t="str">
        <f t="array" ref="Q566">if(V566="","",XLOOKUP(V566,Master[Company],Master[Terms],"NA",0,1))</f>
        <v/>
      </c>
      <c r="R566" s="341" t="str">
        <f t="shared" si="9"/>
        <v/>
      </c>
      <c r="S566" s="341" t="str">
        <f t="array" ref="S566">if(V566="","",XLOOKUP(V566,Master[Company],Master[Group],"NA",0,1))</f>
        <v/>
      </c>
      <c r="T566" s="341" t="str">
        <f t="array" ref="T566">if(V566="","",XLOOKUP(V566,Master[Company],Master[Loading Location],"NA",0,1))</f>
        <v/>
      </c>
      <c r="U566" s="341" t="str">
        <f t="array" ref="U566">if(V566="","",XLOOKUP(V566,Master[Company],Master[Acronym],"NA",0,1))</f>
        <v/>
      </c>
      <c r="V566" s="336"/>
      <c r="W566" s="395"/>
      <c r="X566" s="395"/>
      <c r="Y566" s="336" t="str">
        <f t="shared" si="10"/>
        <v/>
      </c>
      <c r="Z566" s="341" t="str">
        <f t="shared" si="11"/>
        <v/>
      </c>
      <c r="AA566" s="336"/>
      <c r="AB566" s="341"/>
      <c r="AC566" s="341"/>
      <c r="AD566" s="394"/>
      <c r="AE566" s="396"/>
      <c r="AF566" s="396"/>
      <c r="AG566" s="396"/>
      <c r="AH566" s="396"/>
      <c r="AI566" s="396"/>
      <c r="AJ566" s="396"/>
      <c r="AK566" s="396"/>
      <c r="AL566" s="397"/>
      <c r="AM566" s="398"/>
      <c r="AN566" s="398"/>
      <c r="AO566" s="398"/>
      <c r="AP566" s="398"/>
      <c r="AQ566" s="398"/>
      <c r="AR566" s="398"/>
      <c r="AS566" s="398"/>
      <c r="AT566" s="398"/>
      <c r="AU566" s="394"/>
      <c r="AV566" s="399"/>
      <c r="AW566" s="306"/>
      <c r="AX566" s="394"/>
      <c r="AY566" s="400"/>
      <c r="AZ566" s="336"/>
      <c r="BA566" s="336"/>
      <c r="BB566" s="336"/>
      <c r="BC566" s="336"/>
      <c r="BD566" s="336"/>
      <c r="BE566" s="401"/>
      <c r="BF566" s="341"/>
      <c r="BG566" s="341"/>
      <c r="BH566" s="402"/>
      <c r="BI566" s="403"/>
      <c r="BJ566" s="404"/>
      <c r="BK566" s="405"/>
      <c r="BL566" s="405"/>
      <c r="BM566" s="405"/>
      <c r="BN566" s="406"/>
    </row>
    <row r="567" ht="18.75" customHeight="1">
      <c r="A567" s="390" t="str">
        <f t="shared" si="3"/>
        <v/>
      </c>
      <c r="B567" s="391"/>
      <c r="C567" s="337"/>
      <c r="D567" s="337"/>
      <c r="E567" s="338" t="str">
        <f t="shared" si="8"/>
        <v/>
      </c>
      <c r="F567" s="392"/>
      <c r="G567" s="393"/>
      <c r="H567" s="341" t="str">
        <f t="array" ref="H567">IF(D567="","",XLOOKUP(D567,'Master Data'!K:K,'Master Data'!N:N,"Input in Master Data",0,1))</f>
        <v/>
      </c>
      <c r="I567" s="341" t="str">
        <f t="array" ref="I567">IF(D567="","",XLOOKUP(D567,'Master Data'!K:K,'Master Data'!O:O,"Input in Master Data",0,1))</f>
        <v/>
      </c>
      <c r="J567" s="341" t="str">
        <f t="array" ref="J567">if(V567="","",XLOOKUP(V567,Master[Company],Master[Blow],"Unknown",0,1))</f>
        <v/>
      </c>
      <c r="K567" s="341" t="str">
        <f t="array" ref="K567">if(V567="","",XLOOKUP(V567,Master[Company],Master[Pigging],"Unknown",0,1))</f>
        <v/>
      </c>
      <c r="L567" s="341" t="str">
        <f t="array" ref="L567">if(V567="","",XLOOKUP(V567,Master[Company],Master[Load Method],"Unknown",0,1))</f>
        <v/>
      </c>
      <c r="M567" s="341" t="str">
        <f t="array" ref="M567">if(V567="","",XLOOKUP(V567,Master[Company],Master[Line Distance],"Unknown",0,1))</f>
        <v/>
      </c>
      <c r="N567" s="394"/>
      <c r="O567" s="341"/>
      <c r="P567" s="336"/>
      <c r="Q567" s="341" t="str">
        <f t="array" ref="Q567">if(V567="","",XLOOKUP(V567,Master[Company],Master[Terms],"NA",0,1))</f>
        <v/>
      </c>
      <c r="R567" s="341" t="str">
        <f t="shared" si="9"/>
        <v/>
      </c>
      <c r="S567" s="341" t="str">
        <f t="array" ref="S567">if(V567="","",XLOOKUP(V567,Master[Company],Master[Group],"NA",0,1))</f>
        <v/>
      </c>
      <c r="T567" s="341" t="str">
        <f t="array" ref="T567">if(V567="","",XLOOKUP(V567,Master[Company],Master[Loading Location],"NA",0,1))</f>
        <v/>
      </c>
      <c r="U567" s="341" t="str">
        <f t="array" ref="U567">if(V567="","",XLOOKUP(V567,Master[Company],Master[Acronym],"NA",0,1))</f>
        <v/>
      </c>
      <c r="V567" s="336"/>
      <c r="W567" s="395"/>
      <c r="X567" s="395"/>
      <c r="Y567" s="336" t="str">
        <f t="shared" si="10"/>
        <v/>
      </c>
      <c r="Z567" s="341" t="str">
        <f t="shared" si="11"/>
        <v/>
      </c>
      <c r="AA567" s="336"/>
      <c r="AB567" s="341"/>
      <c r="AC567" s="341"/>
      <c r="AD567" s="394"/>
      <c r="AE567" s="396"/>
      <c r="AF567" s="396"/>
      <c r="AG567" s="396"/>
      <c r="AH567" s="396"/>
      <c r="AI567" s="396"/>
      <c r="AJ567" s="396"/>
      <c r="AK567" s="396"/>
      <c r="AL567" s="397"/>
      <c r="AM567" s="398"/>
      <c r="AN567" s="398"/>
      <c r="AO567" s="398"/>
      <c r="AP567" s="398"/>
      <c r="AQ567" s="398"/>
      <c r="AR567" s="398"/>
      <c r="AS567" s="398"/>
      <c r="AT567" s="398"/>
      <c r="AU567" s="394"/>
      <c r="AV567" s="399"/>
      <c r="AW567" s="306"/>
      <c r="AX567" s="394"/>
      <c r="AY567" s="400"/>
      <c r="AZ567" s="336"/>
      <c r="BA567" s="336"/>
      <c r="BB567" s="336"/>
      <c r="BC567" s="336"/>
      <c r="BD567" s="336"/>
      <c r="BE567" s="401"/>
      <c r="BF567" s="341"/>
      <c r="BG567" s="341"/>
      <c r="BH567" s="402"/>
      <c r="BI567" s="403"/>
      <c r="BJ567" s="404"/>
      <c r="BK567" s="405"/>
      <c r="BL567" s="405"/>
      <c r="BM567" s="405"/>
      <c r="BN567" s="406"/>
    </row>
    <row r="568" ht="18.75" customHeight="1">
      <c r="A568" s="390" t="str">
        <f t="shared" si="3"/>
        <v/>
      </c>
      <c r="B568" s="391"/>
      <c r="C568" s="337"/>
      <c r="D568" s="337"/>
      <c r="E568" s="338" t="str">
        <f t="shared" si="8"/>
        <v/>
      </c>
      <c r="F568" s="392"/>
      <c r="G568" s="393"/>
      <c r="H568" s="341" t="str">
        <f t="array" ref="H568">IF(D568="","",XLOOKUP(D568,'Master Data'!K:K,'Master Data'!N:N,"Input in Master Data",0,1))</f>
        <v/>
      </c>
      <c r="I568" s="341" t="str">
        <f t="array" ref="I568">IF(D568="","",XLOOKUP(D568,'Master Data'!K:K,'Master Data'!O:O,"Input in Master Data",0,1))</f>
        <v/>
      </c>
      <c r="J568" s="341" t="str">
        <f t="array" ref="J568">if(V568="","",XLOOKUP(V568,Master[Company],Master[Blow],"Unknown",0,1))</f>
        <v/>
      </c>
      <c r="K568" s="341" t="str">
        <f t="array" ref="K568">if(V568="","",XLOOKUP(V568,Master[Company],Master[Pigging],"Unknown",0,1))</f>
        <v/>
      </c>
      <c r="L568" s="341" t="str">
        <f t="array" ref="L568">if(V568="","",XLOOKUP(V568,Master[Company],Master[Load Method],"Unknown",0,1))</f>
        <v/>
      </c>
      <c r="M568" s="341" t="str">
        <f t="array" ref="M568">if(V568="","",XLOOKUP(V568,Master[Company],Master[Line Distance],"Unknown",0,1))</f>
        <v/>
      </c>
      <c r="N568" s="394"/>
      <c r="O568" s="341"/>
      <c r="P568" s="336"/>
      <c r="Q568" s="341" t="str">
        <f t="array" ref="Q568">if(V568="","",XLOOKUP(V568,Master[Company],Master[Terms],"NA",0,1))</f>
        <v/>
      </c>
      <c r="R568" s="341" t="str">
        <f t="shared" si="9"/>
        <v/>
      </c>
      <c r="S568" s="341" t="str">
        <f t="array" ref="S568">if(V568="","",XLOOKUP(V568,Master[Company],Master[Group],"NA",0,1))</f>
        <v/>
      </c>
      <c r="T568" s="341" t="str">
        <f t="array" ref="T568">if(V568="","",XLOOKUP(V568,Master[Company],Master[Loading Location],"NA",0,1))</f>
        <v/>
      </c>
      <c r="U568" s="341" t="str">
        <f t="array" ref="U568">if(V568="","",XLOOKUP(V568,Master[Company],Master[Acronym],"NA",0,1))</f>
        <v/>
      </c>
      <c r="V568" s="336"/>
      <c r="W568" s="395"/>
      <c r="X568" s="395"/>
      <c r="Y568" s="336" t="str">
        <f t="shared" si="10"/>
        <v/>
      </c>
      <c r="Z568" s="341" t="str">
        <f t="shared" si="11"/>
        <v/>
      </c>
      <c r="AA568" s="336"/>
      <c r="AB568" s="341"/>
      <c r="AC568" s="341"/>
      <c r="AD568" s="394"/>
      <c r="AE568" s="396"/>
      <c r="AF568" s="396"/>
      <c r="AG568" s="396"/>
      <c r="AH568" s="396"/>
      <c r="AI568" s="396"/>
      <c r="AJ568" s="396"/>
      <c r="AK568" s="396"/>
      <c r="AL568" s="397"/>
      <c r="AM568" s="398"/>
      <c r="AN568" s="398"/>
      <c r="AO568" s="398"/>
      <c r="AP568" s="398"/>
      <c r="AQ568" s="398"/>
      <c r="AR568" s="398"/>
      <c r="AS568" s="398"/>
      <c r="AT568" s="398"/>
      <c r="AU568" s="394"/>
      <c r="AV568" s="399"/>
      <c r="AW568" s="306"/>
      <c r="AX568" s="394"/>
      <c r="AY568" s="400"/>
      <c r="AZ568" s="336"/>
      <c r="BA568" s="336"/>
      <c r="BB568" s="336"/>
      <c r="BC568" s="336"/>
      <c r="BD568" s="336"/>
      <c r="BE568" s="401"/>
      <c r="BF568" s="341"/>
      <c r="BG568" s="341"/>
      <c r="BH568" s="402"/>
      <c r="BI568" s="403"/>
      <c r="BJ568" s="404"/>
      <c r="BK568" s="405"/>
      <c r="BL568" s="405"/>
      <c r="BM568" s="405"/>
      <c r="BN568" s="406"/>
    </row>
    <row r="569" ht="18.75" customHeight="1">
      <c r="A569" s="390" t="str">
        <f t="shared" si="3"/>
        <v/>
      </c>
      <c r="B569" s="391"/>
      <c r="C569" s="337"/>
      <c r="D569" s="337"/>
      <c r="E569" s="338" t="str">
        <f t="shared" si="8"/>
        <v/>
      </c>
      <c r="F569" s="392"/>
      <c r="G569" s="393"/>
      <c r="H569" s="341" t="str">
        <f t="array" ref="H569">IF(D569="","",XLOOKUP(D569,'Master Data'!K:K,'Master Data'!N:N,"Input in Master Data",0,1))</f>
        <v/>
      </c>
      <c r="I569" s="341" t="str">
        <f t="array" ref="I569">IF(D569="","",XLOOKUP(D569,'Master Data'!K:K,'Master Data'!O:O,"Input in Master Data",0,1))</f>
        <v/>
      </c>
      <c r="J569" s="341" t="str">
        <f t="array" ref="J569">if(V569="","",XLOOKUP(V569,Master[Company],Master[Blow],"Unknown",0,1))</f>
        <v/>
      </c>
      <c r="K569" s="341" t="str">
        <f t="array" ref="K569">if(V569="","",XLOOKUP(V569,Master[Company],Master[Pigging],"Unknown",0,1))</f>
        <v/>
      </c>
      <c r="L569" s="341" t="str">
        <f t="array" ref="L569">if(V569="","",XLOOKUP(V569,Master[Company],Master[Load Method],"Unknown",0,1))</f>
        <v/>
      </c>
      <c r="M569" s="341" t="str">
        <f t="array" ref="M569">if(V569="","",XLOOKUP(V569,Master[Company],Master[Line Distance],"Unknown",0,1))</f>
        <v/>
      </c>
      <c r="N569" s="394"/>
      <c r="O569" s="341"/>
      <c r="P569" s="336"/>
      <c r="Q569" s="341" t="str">
        <f t="array" ref="Q569">if(V569="","",XLOOKUP(V569,Master[Company],Master[Terms],"NA",0,1))</f>
        <v/>
      </c>
      <c r="R569" s="341" t="str">
        <f t="shared" si="9"/>
        <v/>
      </c>
      <c r="S569" s="341" t="str">
        <f t="array" ref="S569">if(V569="","",XLOOKUP(V569,Master[Company],Master[Group],"NA",0,1))</f>
        <v/>
      </c>
      <c r="T569" s="341" t="str">
        <f t="array" ref="T569">if(V569="","",XLOOKUP(V569,Master[Company],Master[Loading Location],"NA",0,1))</f>
        <v/>
      </c>
      <c r="U569" s="341" t="str">
        <f t="array" ref="U569">if(V569="","",XLOOKUP(V569,Master[Company],Master[Acronym],"NA",0,1))</f>
        <v/>
      </c>
      <c r="V569" s="336"/>
      <c r="W569" s="395"/>
      <c r="X569" s="395"/>
      <c r="Y569" s="336" t="str">
        <f t="shared" si="10"/>
        <v/>
      </c>
      <c r="Z569" s="341" t="str">
        <f t="shared" si="11"/>
        <v/>
      </c>
      <c r="AA569" s="336"/>
      <c r="AB569" s="341"/>
      <c r="AC569" s="341"/>
      <c r="AD569" s="394"/>
      <c r="AE569" s="396"/>
      <c r="AF569" s="396"/>
      <c r="AG569" s="396"/>
      <c r="AH569" s="396"/>
      <c r="AI569" s="396"/>
      <c r="AJ569" s="396"/>
      <c r="AK569" s="396"/>
      <c r="AL569" s="397"/>
      <c r="AM569" s="398"/>
      <c r="AN569" s="398"/>
      <c r="AO569" s="398"/>
      <c r="AP569" s="398"/>
      <c r="AQ569" s="398"/>
      <c r="AR569" s="398"/>
      <c r="AS569" s="398"/>
      <c r="AT569" s="398"/>
      <c r="AU569" s="394"/>
      <c r="AV569" s="399"/>
      <c r="AW569" s="306"/>
      <c r="AX569" s="394"/>
      <c r="AY569" s="400"/>
      <c r="AZ569" s="336"/>
      <c r="BA569" s="336"/>
      <c r="BB569" s="336"/>
      <c r="BC569" s="336"/>
      <c r="BD569" s="336"/>
      <c r="BE569" s="401"/>
      <c r="BF569" s="341"/>
      <c r="BG569" s="341"/>
      <c r="BH569" s="402"/>
      <c r="BI569" s="403"/>
      <c r="BJ569" s="404"/>
      <c r="BK569" s="405"/>
      <c r="BL569" s="405"/>
      <c r="BM569" s="405"/>
      <c r="BN569" s="406"/>
    </row>
    <row r="570" ht="18.75" customHeight="1">
      <c r="A570" s="390" t="str">
        <f t="shared" si="3"/>
        <v/>
      </c>
      <c r="B570" s="391"/>
      <c r="C570" s="337"/>
      <c r="D570" s="337"/>
      <c r="E570" s="338" t="str">
        <f t="shared" si="8"/>
        <v/>
      </c>
      <c r="F570" s="392"/>
      <c r="G570" s="393"/>
      <c r="H570" s="341" t="str">
        <f t="array" ref="H570">IF(D570="","",XLOOKUP(D570,'Master Data'!K:K,'Master Data'!N:N,"Input in Master Data",0,1))</f>
        <v/>
      </c>
      <c r="I570" s="341" t="str">
        <f t="array" ref="I570">IF(D570="","",XLOOKUP(D570,'Master Data'!K:K,'Master Data'!O:O,"Input in Master Data",0,1))</f>
        <v/>
      </c>
      <c r="J570" s="341" t="str">
        <f t="array" ref="J570">if(V570="","",XLOOKUP(V570,Master[Company],Master[Blow],"Unknown",0,1))</f>
        <v/>
      </c>
      <c r="K570" s="341" t="str">
        <f t="array" ref="K570">if(V570="","",XLOOKUP(V570,Master[Company],Master[Pigging],"Unknown",0,1))</f>
        <v/>
      </c>
      <c r="L570" s="341" t="str">
        <f t="array" ref="L570">if(V570="","",XLOOKUP(V570,Master[Company],Master[Load Method],"Unknown",0,1))</f>
        <v/>
      </c>
      <c r="M570" s="341" t="str">
        <f t="array" ref="M570">if(V570="","",XLOOKUP(V570,Master[Company],Master[Line Distance],"Unknown",0,1))</f>
        <v/>
      </c>
      <c r="N570" s="394"/>
      <c r="O570" s="341"/>
      <c r="P570" s="336"/>
      <c r="Q570" s="341" t="str">
        <f t="array" ref="Q570">if(V570="","",XLOOKUP(V570,Master[Company],Master[Terms],"NA",0,1))</f>
        <v/>
      </c>
      <c r="R570" s="341" t="str">
        <f t="shared" si="9"/>
        <v/>
      </c>
      <c r="S570" s="341" t="str">
        <f t="array" ref="S570">if(V570="","",XLOOKUP(V570,Master[Company],Master[Group],"NA",0,1))</f>
        <v/>
      </c>
      <c r="T570" s="341" t="str">
        <f t="array" ref="T570">if(V570="","",XLOOKUP(V570,Master[Company],Master[Loading Location],"NA",0,1))</f>
        <v/>
      </c>
      <c r="U570" s="341" t="str">
        <f t="array" ref="U570">if(V570="","",XLOOKUP(V570,Master[Company],Master[Acronym],"NA",0,1))</f>
        <v/>
      </c>
      <c r="V570" s="336"/>
      <c r="W570" s="395"/>
      <c r="X570" s="395"/>
      <c r="Y570" s="336" t="str">
        <f t="shared" si="10"/>
        <v/>
      </c>
      <c r="Z570" s="341" t="str">
        <f t="shared" si="11"/>
        <v/>
      </c>
      <c r="AA570" s="336"/>
      <c r="AB570" s="341"/>
      <c r="AC570" s="341"/>
      <c r="AD570" s="394"/>
      <c r="AE570" s="396"/>
      <c r="AF570" s="396"/>
      <c r="AG570" s="396"/>
      <c r="AH570" s="396"/>
      <c r="AI570" s="396"/>
      <c r="AJ570" s="396"/>
      <c r="AK570" s="396"/>
      <c r="AL570" s="397"/>
      <c r="AM570" s="398"/>
      <c r="AN570" s="398"/>
      <c r="AO570" s="398"/>
      <c r="AP570" s="398"/>
      <c r="AQ570" s="398"/>
      <c r="AR570" s="398"/>
      <c r="AS570" s="398"/>
      <c r="AT570" s="398"/>
      <c r="AU570" s="394"/>
      <c r="AV570" s="399"/>
      <c r="AW570" s="306"/>
      <c r="AX570" s="394"/>
      <c r="AY570" s="400"/>
      <c r="AZ570" s="336"/>
      <c r="BA570" s="336"/>
      <c r="BB570" s="336"/>
      <c r="BC570" s="336"/>
      <c r="BD570" s="336"/>
      <c r="BE570" s="401"/>
      <c r="BF570" s="341"/>
      <c r="BG570" s="341"/>
      <c r="BH570" s="402"/>
      <c r="BI570" s="403"/>
      <c r="BJ570" s="404"/>
      <c r="BK570" s="405"/>
      <c r="BL570" s="405"/>
      <c r="BM570" s="405"/>
      <c r="BN570" s="406"/>
    </row>
    <row r="571" ht="18.75" customHeight="1">
      <c r="A571" s="390" t="str">
        <f t="shared" si="3"/>
        <v/>
      </c>
      <c r="B571" s="391"/>
      <c r="C571" s="337"/>
      <c r="D571" s="337"/>
      <c r="E571" s="338" t="str">
        <f t="shared" si="8"/>
        <v/>
      </c>
      <c r="F571" s="392"/>
      <c r="G571" s="393"/>
      <c r="H571" s="341" t="str">
        <f t="array" ref="H571">IF(D571="","",XLOOKUP(D571,'Master Data'!K:K,'Master Data'!N:N,"Input in Master Data",0,1))</f>
        <v/>
      </c>
      <c r="I571" s="341" t="str">
        <f t="array" ref="I571">IF(D571="","",XLOOKUP(D571,'Master Data'!K:K,'Master Data'!O:O,"Input in Master Data",0,1))</f>
        <v/>
      </c>
      <c r="J571" s="341" t="str">
        <f t="array" ref="J571">if(V571="","",XLOOKUP(V571,Master[Company],Master[Blow],"Unknown",0,1))</f>
        <v/>
      </c>
      <c r="K571" s="341" t="str">
        <f t="array" ref="K571">if(V571="","",XLOOKUP(V571,Master[Company],Master[Pigging],"Unknown",0,1))</f>
        <v/>
      </c>
      <c r="L571" s="341" t="str">
        <f t="array" ref="L571">if(V571="","",XLOOKUP(V571,Master[Company],Master[Load Method],"Unknown",0,1))</f>
        <v/>
      </c>
      <c r="M571" s="341" t="str">
        <f t="array" ref="M571">if(V571="","",XLOOKUP(V571,Master[Company],Master[Line Distance],"Unknown",0,1))</f>
        <v/>
      </c>
      <c r="N571" s="394"/>
      <c r="O571" s="341"/>
      <c r="P571" s="336"/>
      <c r="Q571" s="341" t="str">
        <f t="array" ref="Q571">if(V571="","",XLOOKUP(V571,Master[Company],Master[Terms],"NA",0,1))</f>
        <v/>
      </c>
      <c r="R571" s="341" t="str">
        <f t="shared" si="9"/>
        <v/>
      </c>
      <c r="S571" s="341" t="str">
        <f t="array" ref="S571">if(V571="","",XLOOKUP(V571,Master[Company],Master[Group],"NA",0,1))</f>
        <v/>
      </c>
      <c r="T571" s="341" t="str">
        <f t="array" ref="T571">if(V571="","",XLOOKUP(V571,Master[Company],Master[Loading Location],"NA",0,1))</f>
        <v/>
      </c>
      <c r="U571" s="341" t="str">
        <f t="array" ref="U571">if(V571="","",XLOOKUP(V571,Master[Company],Master[Acronym],"NA",0,1))</f>
        <v/>
      </c>
      <c r="V571" s="336"/>
      <c r="W571" s="395"/>
      <c r="X571" s="395"/>
      <c r="Y571" s="336" t="str">
        <f t="shared" si="10"/>
        <v/>
      </c>
      <c r="Z571" s="341" t="str">
        <f t="shared" si="11"/>
        <v/>
      </c>
      <c r="AA571" s="336"/>
      <c r="AB571" s="341"/>
      <c r="AC571" s="341"/>
      <c r="AD571" s="394"/>
      <c r="AE571" s="396"/>
      <c r="AF571" s="396"/>
      <c r="AG571" s="396"/>
      <c r="AH571" s="396"/>
      <c r="AI571" s="396"/>
      <c r="AJ571" s="396"/>
      <c r="AK571" s="396"/>
      <c r="AL571" s="397"/>
      <c r="AM571" s="398"/>
      <c r="AN571" s="398"/>
      <c r="AO571" s="398"/>
      <c r="AP571" s="398"/>
      <c r="AQ571" s="398"/>
      <c r="AR571" s="398"/>
      <c r="AS571" s="398"/>
      <c r="AT571" s="398"/>
      <c r="AU571" s="394"/>
      <c r="AV571" s="399"/>
      <c r="AW571" s="306"/>
      <c r="AX571" s="394"/>
      <c r="AY571" s="400"/>
      <c r="AZ571" s="336"/>
      <c r="BA571" s="336"/>
      <c r="BB571" s="336"/>
      <c r="BC571" s="336"/>
      <c r="BD571" s="336"/>
      <c r="BE571" s="401"/>
      <c r="BF571" s="341"/>
      <c r="BG571" s="341"/>
      <c r="BH571" s="402"/>
      <c r="BI571" s="403"/>
      <c r="BJ571" s="404"/>
      <c r="BK571" s="405"/>
      <c r="BL571" s="405"/>
      <c r="BM571" s="405"/>
      <c r="BN571" s="406"/>
    </row>
    <row r="572" ht="18.75" customHeight="1">
      <c r="A572" s="390" t="str">
        <f t="shared" si="3"/>
        <v/>
      </c>
      <c r="B572" s="391"/>
      <c r="C572" s="337"/>
      <c r="D572" s="337"/>
      <c r="E572" s="338" t="str">
        <f t="shared" si="8"/>
        <v/>
      </c>
      <c r="F572" s="392"/>
      <c r="G572" s="393"/>
      <c r="H572" s="341" t="str">
        <f t="array" ref="H572">IF(D572="","",XLOOKUP(D572,'Master Data'!K:K,'Master Data'!N:N,"Input in Master Data",0,1))</f>
        <v/>
      </c>
      <c r="I572" s="341" t="str">
        <f t="array" ref="I572">IF(D572="","",XLOOKUP(D572,'Master Data'!K:K,'Master Data'!O:O,"Input in Master Data",0,1))</f>
        <v/>
      </c>
      <c r="J572" s="341" t="str">
        <f t="array" ref="J572">if(V572="","",XLOOKUP(V572,Master[Company],Master[Blow],"Unknown",0,1))</f>
        <v/>
      </c>
      <c r="K572" s="341" t="str">
        <f t="array" ref="K572">if(V572="","",XLOOKUP(V572,Master[Company],Master[Pigging],"Unknown",0,1))</f>
        <v/>
      </c>
      <c r="L572" s="341" t="str">
        <f t="array" ref="L572">if(V572="","",XLOOKUP(V572,Master[Company],Master[Load Method],"Unknown",0,1))</f>
        <v/>
      </c>
      <c r="M572" s="341" t="str">
        <f t="array" ref="M572">if(V572="","",XLOOKUP(V572,Master[Company],Master[Line Distance],"Unknown",0,1))</f>
        <v/>
      </c>
      <c r="N572" s="394"/>
      <c r="O572" s="341"/>
      <c r="P572" s="336"/>
      <c r="Q572" s="341" t="str">
        <f t="array" ref="Q572">if(V572="","",XLOOKUP(V572,Master[Company],Master[Terms],"NA",0,1))</f>
        <v/>
      </c>
      <c r="R572" s="341" t="str">
        <f t="shared" si="9"/>
        <v/>
      </c>
      <c r="S572" s="341" t="str">
        <f t="array" ref="S572">if(V572="","",XLOOKUP(V572,Master[Company],Master[Group],"NA",0,1))</f>
        <v/>
      </c>
      <c r="T572" s="341" t="str">
        <f t="array" ref="T572">if(V572="","",XLOOKUP(V572,Master[Company],Master[Loading Location],"NA",0,1))</f>
        <v/>
      </c>
      <c r="U572" s="341" t="str">
        <f t="array" ref="U572">if(V572="","",XLOOKUP(V572,Master[Company],Master[Acronym],"NA",0,1))</f>
        <v/>
      </c>
      <c r="V572" s="336"/>
      <c r="W572" s="395"/>
      <c r="X572" s="395"/>
      <c r="Y572" s="336" t="str">
        <f t="shared" si="10"/>
        <v/>
      </c>
      <c r="Z572" s="341" t="str">
        <f t="shared" si="11"/>
        <v/>
      </c>
      <c r="AA572" s="336"/>
      <c r="AB572" s="341"/>
      <c r="AC572" s="341"/>
      <c r="AD572" s="394"/>
      <c r="AE572" s="396"/>
      <c r="AF572" s="396"/>
      <c r="AG572" s="396"/>
      <c r="AH572" s="396"/>
      <c r="AI572" s="396"/>
      <c r="AJ572" s="396"/>
      <c r="AK572" s="396"/>
      <c r="AL572" s="397"/>
      <c r="AM572" s="398"/>
      <c r="AN572" s="398"/>
      <c r="AO572" s="398"/>
      <c r="AP572" s="398"/>
      <c r="AQ572" s="398"/>
      <c r="AR572" s="398"/>
      <c r="AS572" s="398"/>
      <c r="AT572" s="398"/>
      <c r="AU572" s="394"/>
      <c r="AV572" s="399"/>
      <c r="AW572" s="306"/>
      <c r="AX572" s="394"/>
      <c r="AY572" s="400"/>
      <c r="AZ572" s="336"/>
      <c r="BA572" s="336"/>
      <c r="BB572" s="336"/>
      <c r="BC572" s="336"/>
      <c r="BD572" s="336"/>
      <c r="BE572" s="401"/>
      <c r="BF572" s="341"/>
      <c r="BG572" s="341"/>
      <c r="BH572" s="402"/>
      <c r="BI572" s="403"/>
      <c r="BJ572" s="404"/>
      <c r="BK572" s="405"/>
      <c r="BL572" s="405"/>
      <c r="BM572" s="405"/>
      <c r="BN572" s="406"/>
    </row>
    <row r="573" ht="18.75" customHeight="1">
      <c r="A573" s="390" t="str">
        <f t="shared" si="3"/>
        <v/>
      </c>
      <c r="B573" s="391"/>
      <c r="C573" s="337"/>
      <c r="D573" s="337"/>
      <c r="E573" s="338" t="str">
        <f t="shared" si="8"/>
        <v/>
      </c>
      <c r="F573" s="392"/>
      <c r="G573" s="393"/>
      <c r="H573" s="341" t="str">
        <f t="array" ref="H573">IF(D573="","",XLOOKUP(D573,'Master Data'!K:K,'Master Data'!N:N,"Input in Master Data",0,1))</f>
        <v/>
      </c>
      <c r="I573" s="341" t="str">
        <f t="array" ref="I573">IF(D573="","",XLOOKUP(D573,'Master Data'!K:K,'Master Data'!O:O,"Input in Master Data",0,1))</f>
        <v/>
      </c>
      <c r="J573" s="341" t="str">
        <f t="array" ref="J573">if(V573="","",XLOOKUP(V573,Master[Company],Master[Blow],"Unknown",0,1))</f>
        <v/>
      </c>
      <c r="K573" s="341" t="str">
        <f t="array" ref="K573">if(V573="","",XLOOKUP(V573,Master[Company],Master[Pigging],"Unknown",0,1))</f>
        <v/>
      </c>
      <c r="L573" s="341" t="str">
        <f t="array" ref="L573">if(V573="","",XLOOKUP(V573,Master[Company],Master[Load Method],"Unknown",0,1))</f>
        <v/>
      </c>
      <c r="M573" s="341" t="str">
        <f t="array" ref="M573">if(V573="","",XLOOKUP(V573,Master[Company],Master[Line Distance],"Unknown",0,1))</f>
        <v/>
      </c>
      <c r="N573" s="394"/>
      <c r="O573" s="341"/>
      <c r="P573" s="336"/>
      <c r="Q573" s="341" t="str">
        <f t="array" ref="Q573">if(V573="","",XLOOKUP(V573,Master[Company],Master[Terms],"NA",0,1))</f>
        <v/>
      </c>
      <c r="R573" s="341" t="str">
        <f t="shared" si="9"/>
        <v/>
      </c>
      <c r="S573" s="341" t="str">
        <f t="array" ref="S573">if(V573="","",XLOOKUP(V573,Master[Company],Master[Group],"NA",0,1))</f>
        <v/>
      </c>
      <c r="T573" s="341" t="str">
        <f t="array" ref="T573">if(V573="","",XLOOKUP(V573,Master[Company],Master[Loading Location],"NA",0,1))</f>
        <v/>
      </c>
      <c r="U573" s="341" t="str">
        <f t="array" ref="U573">if(V573="","",XLOOKUP(V573,Master[Company],Master[Acronym],"NA",0,1))</f>
        <v/>
      </c>
      <c r="V573" s="336"/>
      <c r="W573" s="395"/>
      <c r="X573" s="395"/>
      <c r="Y573" s="336" t="str">
        <f t="shared" si="10"/>
        <v/>
      </c>
      <c r="Z573" s="341" t="str">
        <f t="shared" si="11"/>
        <v/>
      </c>
      <c r="AA573" s="336"/>
      <c r="AB573" s="341"/>
      <c r="AC573" s="341"/>
      <c r="AD573" s="394"/>
      <c r="AE573" s="396"/>
      <c r="AF573" s="396"/>
      <c r="AG573" s="396"/>
      <c r="AH573" s="396"/>
      <c r="AI573" s="396"/>
      <c r="AJ573" s="396"/>
      <c r="AK573" s="396"/>
      <c r="AL573" s="397"/>
      <c r="AM573" s="398"/>
      <c r="AN573" s="398"/>
      <c r="AO573" s="398"/>
      <c r="AP573" s="398"/>
      <c r="AQ573" s="398"/>
      <c r="AR573" s="398"/>
      <c r="AS573" s="398"/>
      <c r="AT573" s="398"/>
      <c r="AU573" s="394"/>
      <c r="AV573" s="399"/>
      <c r="AW573" s="306"/>
      <c r="AX573" s="394"/>
      <c r="AY573" s="400"/>
      <c r="AZ573" s="336"/>
      <c r="BA573" s="336"/>
      <c r="BB573" s="336"/>
      <c r="BC573" s="336"/>
      <c r="BD573" s="336"/>
      <c r="BE573" s="401"/>
      <c r="BF573" s="341"/>
      <c r="BG573" s="341"/>
      <c r="BH573" s="402"/>
      <c r="BI573" s="403"/>
      <c r="BJ573" s="404"/>
      <c r="BK573" s="405"/>
      <c r="BL573" s="405"/>
      <c r="BM573" s="405"/>
      <c r="BN573" s="406"/>
    </row>
    <row r="574" ht="18.75" customHeight="1">
      <c r="A574" s="390" t="str">
        <f t="shared" si="3"/>
        <v/>
      </c>
      <c r="B574" s="391"/>
      <c r="C574" s="337"/>
      <c r="D574" s="337"/>
      <c r="E574" s="338" t="str">
        <f t="shared" si="8"/>
        <v/>
      </c>
      <c r="F574" s="392"/>
      <c r="G574" s="393"/>
      <c r="H574" s="341" t="str">
        <f t="array" ref="H574">IF(D574="","",XLOOKUP(D574,'Master Data'!K:K,'Master Data'!N:N,"Input in Master Data",0,1))</f>
        <v/>
      </c>
      <c r="I574" s="341" t="str">
        <f t="array" ref="I574">IF(D574="","",XLOOKUP(D574,'Master Data'!K:K,'Master Data'!O:O,"Input in Master Data",0,1))</f>
        <v/>
      </c>
      <c r="J574" s="341" t="str">
        <f t="array" ref="J574">if(V574="","",XLOOKUP(V574,Master[Company],Master[Blow],"Unknown",0,1))</f>
        <v/>
      </c>
      <c r="K574" s="341" t="str">
        <f t="array" ref="K574">if(V574="","",XLOOKUP(V574,Master[Company],Master[Pigging],"Unknown",0,1))</f>
        <v/>
      </c>
      <c r="L574" s="341" t="str">
        <f t="array" ref="L574">if(V574="","",XLOOKUP(V574,Master[Company],Master[Load Method],"Unknown",0,1))</f>
        <v/>
      </c>
      <c r="M574" s="341" t="str">
        <f t="array" ref="M574">if(V574="","",XLOOKUP(V574,Master[Company],Master[Line Distance],"Unknown",0,1))</f>
        <v/>
      </c>
      <c r="N574" s="394"/>
      <c r="O574" s="341"/>
      <c r="P574" s="336"/>
      <c r="Q574" s="341" t="str">
        <f t="array" ref="Q574">if(V574="","",XLOOKUP(V574,Master[Company],Master[Terms],"NA",0,1))</f>
        <v/>
      </c>
      <c r="R574" s="341" t="str">
        <f t="shared" si="9"/>
        <v/>
      </c>
      <c r="S574" s="341" t="str">
        <f t="array" ref="S574">if(V574="","",XLOOKUP(V574,Master[Company],Master[Group],"NA",0,1))</f>
        <v/>
      </c>
      <c r="T574" s="341" t="str">
        <f t="array" ref="T574">if(V574="","",XLOOKUP(V574,Master[Company],Master[Loading Location],"NA",0,1))</f>
        <v/>
      </c>
      <c r="U574" s="341" t="str">
        <f t="array" ref="U574">if(V574="","",XLOOKUP(V574,Master[Company],Master[Acronym],"NA",0,1))</f>
        <v/>
      </c>
      <c r="V574" s="336"/>
      <c r="W574" s="395"/>
      <c r="X574" s="395"/>
      <c r="Y574" s="336" t="str">
        <f t="shared" si="10"/>
        <v/>
      </c>
      <c r="Z574" s="341" t="str">
        <f t="shared" si="11"/>
        <v/>
      </c>
      <c r="AA574" s="336"/>
      <c r="AB574" s="341"/>
      <c r="AC574" s="341"/>
      <c r="AD574" s="394"/>
      <c r="AE574" s="396"/>
      <c r="AF574" s="396"/>
      <c r="AG574" s="396"/>
      <c r="AH574" s="396"/>
      <c r="AI574" s="396"/>
      <c r="AJ574" s="396"/>
      <c r="AK574" s="396"/>
      <c r="AL574" s="397"/>
      <c r="AM574" s="398"/>
      <c r="AN574" s="398"/>
      <c r="AO574" s="398"/>
      <c r="AP574" s="398"/>
      <c r="AQ574" s="398"/>
      <c r="AR574" s="398"/>
      <c r="AS574" s="398"/>
      <c r="AT574" s="398"/>
      <c r="AU574" s="394"/>
      <c r="AV574" s="399"/>
      <c r="AW574" s="306"/>
      <c r="AX574" s="394"/>
      <c r="AY574" s="400"/>
      <c r="AZ574" s="336"/>
      <c r="BA574" s="336"/>
      <c r="BB574" s="336"/>
      <c r="BC574" s="336"/>
      <c r="BD574" s="336"/>
      <c r="BE574" s="401"/>
      <c r="BF574" s="341"/>
      <c r="BG574" s="341"/>
      <c r="BH574" s="402"/>
      <c r="BI574" s="403"/>
      <c r="BJ574" s="404"/>
      <c r="BK574" s="405"/>
      <c r="BL574" s="405"/>
      <c r="BM574" s="405"/>
      <c r="BN574" s="406"/>
    </row>
    <row r="575" ht="18.75" customHeight="1">
      <c r="A575" s="390" t="str">
        <f t="shared" si="3"/>
        <v/>
      </c>
      <c r="B575" s="391"/>
      <c r="C575" s="337"/>
      <c r="D575" s="337"/>
      <c r="E575" s="338" t="str">
        <f t="shared" si="8"/>
        <v/>
      </c>
      <c r="F575" s="392"/>
      <c r="G575" s="393"/>
      <c r="H575" s="341" t="str">
        <f t="array" ref="H575">IF(D575="","",XLOOKUP(D575,'Master Data'!K:K,'Master Data'!N:N,"Input in Master Data",0,1))</f>
        <v/>
      </c>
      <c r="I575" s="341" t="str">
        <f t="array" ref="I575">IF(D575="","",XLOOKUP(D575,'Master Data'!K:K,'Master Data'!O:O,"Input in Master Data",0,1))</f>
        <v/>
      </c>
      <c r="J575" s="341" t="str">
        <f t="array" ref="J575">if(V575="","",XLOOKUP(V575,Master[Company],Master[Blow],"Unknown",0,1))</f>
        <v/>
      </c>
      <c r="K575" s="341" t="str">
        <f t="array" ref="K575">if(V575="","",XLOOKUP(V575,Master[Company],Master[Pigging],"Unknown",0,1))</f>
        <v/>
      </c>
      <c r="L575" s="341" t="str">
        <f t="array" ref="L575">if(V575="","",XLOOKUP(V575,Master[Company],Master[Load Method],"Unknown",0,1))</f>
        <v/>
      </c>
      <c r="M575" s="341" t="str">
        <f t="array" ref="M575">if(V575="","",XLOOKUP(V575,Master[Company],Master[Line Distance],"Unknown",0,1))</f>
        <v/>
      </c>
      <c r="N575" s="394"/>
      <c r="O575" s="341"/>
      <c r="P575" s="336"/>
      <c r="Q575" s="341" t="str">
        <f t="array" ref="Q575">if(V575="","",XLOOKUP(V575,Master[Company],Master[Terms],"NA",0,1))</f>
        <v/>
      </c>
      <c r="R575" s="341" t="str">
        <f t="shared" si="9"/>
        <v/>
      </c>
      <c r="S575" s="341" t="str">
        <f t="array" ref="S575">if(V575="","",XLOOKUP(V575,Master[Company],Master[Group],"NA",0,1))</f>
        <v/>
      </c>
      <c r="T575" s="341" t="str">
        <f t="array" ref="T575">if(V575="","",XLOOKUP(V575,Master[Company],Master[Loading Location],"NA",0,1))</f>
        <v/>
      </c>
      <c r="U575" s="341" t="str">
        <f t="array" ref="U575">if(V575="","",XLOOKUP(V575,Master[Company],Master[Acronym],"NA",0,1))</f>
        <v/>
      </c>
      <c r="V575" s="336"/>
      <c r="W575" s="395"/>
      <c r="X575" s="395"/>
      <c r="Y575" s="336" t="str">
        <f t="shared" si="10"/>
        <v/>
      </c>
      <c r="Z575" s="341" t="str">
        <f t="shared" si="11"/>
        <v/>
      </c>
      <c r="AA575" s="336"/>
      <c r="AB575" s="341"/>
      <c r="AC575" s="341"/>
      <c r="AD575" s="394"/>
      <c r="AE575" s="396"/>
      <c r="AF575" s="396"/>
      <c r="AG575" s="396"/>
      <c r="AH575" s="396"/>
      <c r="AI575" s="396"/>
      <c r="AJ575" s="396"/>
      <c r="AK575" s="396"/>
      <c r="AL575" s="397"/>
      <c r="AM575" s="398"/>
      <c r="AN575" s="398"/>
      <c r="AO575" s="398"/>
      <c r="AP575" s="398"/>
      <c r="AQ575" s="398"/>
      <c r="AR575" s="398"/>
      <c r="AS575" s="398"/>
      <c r="AT575" s="398"/>
      <c r="AU575" s="394"/>
      <c r="AV575" s="399"/>
      <c r="AW575" s="306"/>
      <c r="AX575" s="394"/>
      <c r="AY575" s="400"/>
      <c r="AZ575" s="336"/>
      <c r="BA575" s="336"/>
      <c r="BB575" s="336"/>
      <c r="BC575" s="336"/>
      <c r="BD575" s="336"/>
      <c r="BE575" s="401"/>
      <c r="BF575" s="341"/>
      <c r="BG575" s="341"/>
      <c r="BH575" s="402"/>
      <c r="BI575" s="403"/>
      <c r="BJ575" s="404"/>
      <c r="BK575" s="405"/>
      <c r="BL575" s="405"/>
      <c r="BM575" s="405"/>
      <c r="BN575" s="406"/>
    </row>
    <row r="576" ht="18.75" customHeight="1">
      <c r="A576" s="390" t="str">
        <f t="shared" si="3"/>
        <v/>
      </c>
      <c r="B576" s="391"/>
      <c r="C576" s="337"/>
      <c r="D576" s="337"/>
      <c r="E576" s="338" t="str">
        <f t="shared" si="8"/>
        <v/>
      </c>
      <c r="F576" s="392"/>
      <c r="G576" s="393"/>
      <c r="H576" s="341" t="str">
        <f t="array" ref="H576">IF(D576="","",XLOOKUP(D576,'Master Data'!K:K,'Master Data'!N:N,"Input in Master Data",0,1))</f>
        <v/>
      </c>
      <c r="I576" s="341" t="str">
        <f t="array" ref="I576">IF(D576="","",XLOOKUP(D576,'Master Data'!K:K,'Master Data'!O:O,"Input in Master Data",0,1))</f>
        <v/>
      </c>
      <c r="J576" s="341" t="str">
        <f t="array" ref="J576">if(V576="","",XLOOKUP(V576,Master[Company],Master[Blow],"Unknown",0,1))</f>
        <v/>
      </c>
      <c r="K576" s="341" t="str">
        <f t="array" ref="K576">if(V576="","",XLOOKUP(V576,Master[Company],Master[Pigging],"Unknown",0,1))</f>
        <v/>
      </c>
      <c r="L576" s="341" t="str">
        <f t="array" ref="L576">if(V576="","",XLOOKUP(V576,Master[Company],Master[Load Method],"Unknown",0,1))</f>
        <v/>
      </c>
      <c r="M576" s="341" t="str">
        <f t="array" ref="M576">if(V576="","",XLOOKUP(V576,Master[Company],Master[Line Distance],"Unknown",0,1))</f>
        <v/>
      </c>
      <c r="N576" s="394"/>
      <c r="O576" s="341"/>
      <c r="P576" s="336"/>
      <c r="Q576" s="341" t="str">
        <f t="array" ref="Q576">if(V576="","",XLOOKUP(V576,Master[Company],Master[Terms],"NA",0,1))</f>
        <v/>
      </c>
      <c r="R576" s="341" t="str">
        <f t="shared" si="9"/>
        <v/>
      </c>
      <c r="S576" s="341" t="str">
        <f t="array" ref="S576">if(V576="","",XLOOKUP(V576,Master[Company],Master[Group],"NA",0,1))</f>
        <v/>
      </c>
      <c r="T576" s="341" t="str">
        <f t="array" ref="T576">if(V576="","",XLOOKUP(V576,Master[Company],Master[Loading Location],"NA",0,1))</f>
        <v/>
      </c>
      <c r="U576" s="341" t="str">
        <f t="array" ref="U576">if(V576="","",XLOOKUP(V576,Master[Company],Master[Acronym],"NA",0,1))</f>
        <v/>
      </c>
      <c r="V576" s="336"/>
      <c r="W576" s="395"/>
      <c r="X576" s="395"/>
      <c r="Y576" s="336" t="str">
        <f t="shared" si="10"/>
        <v/>
      </c>
      <c r="Z576" s="341" t="str">
        <f t="shared" si="11"/>
        <v/>
      </c>
      <c r="AA576" s="336"/>
      <c r="AB576" s="341"/>
      <c r="AC576" s="341"/>
      <c r="AD576" s="394"/>
      <c r="AE576" s="396"/>
      <c r="AF576" s="396"/>
      <c r="AG576" s="396"/>
      <c r="AH576" s="396"/>
      <c r="AI576" s="396"/>
      <c r="AJ576" s="396"/>
      <c r="AK576" s="396"/>
      <c r="AL576" s="397"/>
      <c r="AM576" s="398"/>
      <c r="AN576" s="398"/>
      <c r="AO576" s="398"/>
      <c r="AP576" s="398"/>
      <c r="AQ576" s="398"/>
      <c r="AR576" s="398"/>
      <c r="AS576" s="398"/>
      <c r="AT576" s="398"/>
      <c r="AU576" s="394"/>
      <c r="AV576" s="399"/>
      <c r="AW576" s="306"/>
      <c r="AX576" s="394"/>
      <c r="AY576" s="400"/>
      <c r="AZ576" s="336"/>
      <c r="BA576" s="336"/>
      <c r="BB576" s="336"/>
      <c r="BC576" s="336"/>
      <c r="BD576" s="336"/>
      <c r="BE576" s="401"/>
      <c r="BF576" s="341"/>
      <c r="BG576" s="341"/>
      <c r="BH576" s="402"/>
      <c r="BI576" s="403"/>
      <c r="BJ576" s="404"/>
      <c r="BK576" s="405"/>
      <c r="BL576" s="405"/>
      <c r="BM576" s="405"/>
      <c r="BN576" s="406"/>
    </row>
    <row r="577" ht="18.75" customHeight="1">
      <c r="A577" s="390" t="str">
        <f t="shared" si="3"/>
        <v/>
      </c>
      <c r="B577" s="391"/>
      <c r="C577" s="337"/>
      <c r="D577" s="337"/>
      <c r="E577" s="338" t="str">
        <f t="shared" si="8"/>
        <v/>
      </c>
      <c r="F577" s="392"/>
      <c r="G577" s="393"/>
      <c r="H577" s="341" t="str">
        <f t="array" ref="H577">IF(D577="","",XLOOKUP(D577,'Master Data'!K:K,'Master Data'!N:N,"Input in Master Data",0,1))</f>
        <v/>
      </c>
      <c r="I577" s="341" t="str">
        <f t="array" ref="I577">IF(D577="","",XLOOKUP(D577,'Master Data'!K:K,'Master Data'!O:O,"Input in Master Data",0,1))</f>
        <v/>
      </c>
      <c r="J577" s="341" t="str">
        <f t="array" ref="J577">if(V577="","",XLOOKUP(V577,Master[Company],Master[Blow],"Unknown",0,1))</f>
        <v/>
      </c>
      <c r="K577" s="341" t="str">
        <f t="array" ref="K577">if(V577="","",XLOOKUP(V577,Master[Company],Master[Pigging],"Unknown",0,1))</f>
        <v/>
      </c>
      <c r="L577" s="341" t="str">
        <f t="array" ref="L577">if(V577="","",XLOOKUP(V577,Master[Company],Master[Load Method],"Unknown",0,1))</f>
        <v/>
      </c>
      <c r="M577" s="341" t="str">
        <f t="array" ref="M577">if(V577="","",XLOOKUP(V577,Master[Company],Master[Line Distance],"Unknown",0,1))</f>
        <v/>
      </c>
      <c r="N577" s="394"/>
      <c r="O577" s="341"/>
      <c r="P577" s="336"/>
      <c r="Q577" s="341" t="str">
        <f t="array" ref="Q577">if(V577="","",XLOOKUP(V577,Master[Company],Master[Terms],"NA",0,1))</f>
        <v/>
      </c>
      <c r="R577" s="341" t="str">
        <f t="shared" si="9"/>
        <v/>
      </c>
      <c r="S577" s="341" t="str">
        <f t="array" ref="S577">if(V577="","",XLOOKUP(V577,Master[Company],Master[Group],"NA",0,1))</f>
        <v/>
      </c>
      <c r="T577" s="341" t="str">
        <f t="array" ref="T577">if(V577="","",XLOOKUP(V577,Master[Company],Master[Loading Location],"NA",0,1))</f>
        <v/>
      </c>
      <c r="U577" s="341" t="str">
        <f t="array" ref="U577">if(V577="","",XLOOKUP(V577,Master[Company],Master[Acronym],"NA",0,1))</f>
        <v/>
      </c>
      <c r="V577" s="336"/>
      <c r="W577" s="395"/>
      <c r="X577" s="395"/>
      <c r="Y577" s="336" t="str">
        <f t="shared" si="10"/>
        <v/>
      </c>
      <c r="Z577" s="341" t="str">
        <f t="shared" si="11"/>
        <v/>
      </c>
      <c r="AA577" s="336"/>
      <c r="AB577" s="341"/>
      <c r="AC577" s="341"/>
      <c r="AD577" s="394"/>
      <c r="AE577" s="396"/>
      <c r="AF577" s="396"/>
      <c r="AG577" s="396"/>
      <c r="AH577" s="396"/>
      <c r="AI577" s="396"/>
      <c r="AJ577" s="396"/>
      <c r="AK577" s="396"/>
      <c r="AL577" s="397"/>
      <c r="AM577" s="398"/>
      <c r="AN577" s="398"/>
      <c r="AO577" s="398"/>
      <c r="AP577" s="398"/>
      <c r="AQ577" s="398"/>
      <c r="AR577" s="398"/>
      <c r="AS577" s="398"/>
      <c r="AT577" s="398"/>
      <c r="AU577" s="394"/>
      <c r="AV577" s="399"/>
      <c r="AW577" s="306"/>
      <c r="AX577" s="394"/>
      <c r="AY577" s="400"/>
      <c r="AZ577" s="336"/>
      <c r="BA577" s="336"/>
      <c r="BB577" s="336"/>
      <c r="BC577" s="336"/>
      <c r="BD577" s="336"/>
      <c r="BE577" s="401"/>
      <c r="BF577" s="341"/>
      <c r="BG577" s="341"/>
      <c r="BH577" s="402"/>
      <c r="BI577" s="403"/>
      <c r="BJ577" s="404"/>
      <c r="BK577" s="405"/>
      <c r="BL577" s="405"/>
      <c r="BM577" s="405"/>
      <c r="BN577" s="406"/>
    </row>
    <row r="578" ht="18.75" customHeight="1">
      <c r="A578" s="390" t="str">
        <f t="shared" si="3"/>
        <v/>
      </c>
      <c r="B578" s="391"/>
      <c r="C578" s="337"/>
      <c r="D578" s="337"/>
      <c r="E578" s="338" t="str">
        <f t="shared" si="8"/>
        <v/>
      </c>
      <c r="F578" s="392"/>
      <c r="G578" s="393"/>
      <c r="H578" s="341" t="str">
        <f t="array" ref="H578">IF(D578="","",XLOOKUP(D578,'Master Data'!K:K,'Master Data'!N:N,"Input in Master Data",0,1))</f>
        <v/>
      </c>
      <c r="I578" s="341" t="str">
        <f t="array" ref="I578">IF(D578="","",XLOOKUP(D578,'Master Data'!K:K,'Master Data'!O:O,"Input in Master Data",0,1))</f>
        <v/>
      </c>
      <c r="J578" s="341" t="str">
        <f t="array" ref="J578">if(V578="","",XLOOKUP(V578,Master[Company],Master[Blow],"Unknown",0,1))</f>
        <v/>
      </c>
      <c r="K578" s="341" t="str">
        <f t="array" ref="K578">if(V578="","",XLOOKUP(V578,Master[Company],Master[Pigging],"Unknown",0,1))</f>
        <v/>
      </c>
      <c r="L578" s="341" t="str">
        <f t="array" ref="L578">if(V578="","",XLOOKUP(V578,Master[Company],Master[Load Method],"Unknown",0,1))</f>
        <v/>
      </c>
      <c r="M578" s="341" t="str">
        <f t="array" ref="M578">if(V578="","",XLOOKUP(V578,Master[Company],Master[Line Distance],"Unknown",0,1))</f>
        <v/>
      </c>
      <c r="N578" s="394"/>
      <c r="O578" s="341"/>
      <c r="P578" s="336"/>
      <c r="Q578" s="341" t="str">
        <f t="array" ref="Q578">if(V578="","",XLOOKUP(V578,Master[Company],Master[Terms],"NA",0,1))</f>
        <v/>
      </c>
      <c r="R578" s="341" t="str">
        <f t="shared" si="9"/>
        <v/>
      </c>
      <c r="S578" s="341" t="str">
        <f t="array" ref="S578">if(V578="","",XLOOKUP(V578,Master[Company],Master[Group],"NA",0,1))</f>
        <v/>
      </c>
      <c r="T578" s="341" t="str">
        <f t="array" ref="T578">if(V578="","",XLOOKUP(V578,Master[Company],Master[Loading Location],"NA",0,1))</f>
        <v/>
      </c>
      <c r="U578" s="341" t="str">
        <f t="array" ref="U578">if(V578="","",XLOOKUP(V578,Master[Company],Master[Acronym],"NA",0,1))</f>
        <v/>
      </c>
      <c r="V578" s="336"/>
      <c r="W578" s="395"/>
      <c r="X578" s="395"/>
      <c r="Y578" s="336" t="str">
        <f t="shared" si="10"/>
        <v/>
      </c>
      <c r="Z578" s="341" t="str">
        <f t="shared" si="11"/>
        <v/>
      </c>
      <c r="AA578" s="336"/>
      <c r="AB578" s="341"/>
      <c r="AC578" s="341"/>
      <c r="AD578" s="394"/>
      <c r="AE578" s="396"/>
      <c r="AF578" s="396"/>
      <c r="AG578" s="396"/>
      <c r="AH578" s="396"/>
      <c r="AI578" s="396"/>
      <c r="AJ578" s="396"/>
      <c r="AK578" s="396"/>
      <c r="AL578" s="397"/>
      <c r="AM578" s="398"/>
      <c r="AN578" s="398"/>
      <c r="AO578" s="398"/>
      <c r="AP578" s="398"/>
      <c r="AQ578" s="398"/>
      <c r="AR578" s="398"/>
      <c r="AS578" s="398"/>
      <c r="AT578" s="398"/>
      <c r="AU578" s="394"/>
      <c r="AV578" s="399"/>
      <c r="AW578" s="306"/>
      <c r="AX578" s="394"/>
      <c r="AY578" s="400"/>
      <c r="AZ578" s="336"/>
      <c r="BA578" s="336"/>
      <c r="BB578" s="336"/>
      <c r="BC578" s="336"/>
      <c r="BD578" s="336"/>
      <c r="BE578" s="401"/>
      <c r="BF578" s="341"/>
      <c r="BG578" s="341"/>
      <c r="BH578" s="402"/>
      <c r="BI578" s="403"/>
      <c r="BJ578" s="404"/>
      <c r="BK578" s="405"/>
      <c r="BL578" s="405"/>
      <c r="BM578" s="405"/>
      <c r="BN578" s="406"/>
    </row>
    <row r="579" ht="18.75" customHeight="1">
      <c r="A579" s="390" t="str">
        <f t="shared" si="3"/>
        <v/>
      </c>
      <c r="B579" s="391"/>
      <c r="C579" s="337"/>
      <c r="D579" s="337"/>
      <c r="E579" s="338" t="str">
        <f t="shared" si="8"/>
        <v/>
      </c>
      <c r="F579" s="392"/>
      <c r="G579" s="393"/>
      <c r="H579" s="341" t="str">
        <f t="array" ref="H579">IF(D579="","",XLOOKUP(D579,'Master Data'!K:K,'Master Data'!N:N,"Input in Master Data",0,1))</f>
        <v/>
      </c>
      <c r="I579" s="341" t="str">
        <f t="array" ref="I579">IF(D579="","",XLOOKUP(D579,'Master Data'!K:K,'Master Data'!O:O,"Input in Master Data",0,1))</f>
        <v/>
      </c>
      <c r="J579" s="341" t="str">
        <f t="array" ref="J579">if(V579="","",XLOOKUP(V579,Master[Company],Master[Blow],"Unknown",0,1))</f>
        <v/>
      </c>
      <c r="K579" s="341" t="str">
        <f t="array" ref="K579">if(V579="","",XLOOKUP(V579,Master[Company],Master[Pigging],"Unknown",0,1))</f>
        <v/>
      </c>
      <c r="L579" s="341" t="str">
        <f t="array" ref="L579">if(V579="","",XLOOKUP(V579,Master[Company],Master[Load Method],"Unknown",0,1))</f>
        <v/>
      </c>
      <c r="M579" s="341" t="str">
        <f t="array" ref="M579">if(V579="","",XLOOKUP(V579,Master[Company],Master[Line Distance],"Unknown",0,1))</f>
        <v/>
      </c>
      <c r="N579" s="394"/>
      <c r="O579" s="341"/>
      <c r="P579" s="336"/>
      <c r="Q579" s="341" t="str">
        <f t="array" ref="Q579">if(V579="","",XLOOKUP(V579,Master[Company],Master[Terms],"NA",0,1))</f>
        <v/>
      </c>
      <c r="R579" s="341" t="str">
        <f t="shared" si="9"/>
        <v/>
      </c>
      <c r="S579" s="341" t="str">
        <f t="array" ref="S579">if(V579="","",XLOOKUP(V579,Master[Company],Master[Group],"NA",0,1))</f>
        <v/>
      </c>
      <c r="T579" s="341" t="str">
        <f t="array" ref="T579">if(V579="","",XLOOKUP(V579,Master[Company],Master[Loading Location],"NA",0,1))</f>
        <v/>
      </c>
      <c r="U579" s="341" t="str">
        <f t="array" ref="U579">if(V579="","",XLOOKUP(V579,Master[Company],Master[Acronym],"NA",0,1))</f>
        <v/>
      </c>
      <c r="V579" s="336"/>
      <c r="W579" s="395"/>
      <c r="X579" s="395"/>
      <c r="Y579" s="336" t="str">
        <f t="shared" si="10"/>
        <v/>
      </c>
      <c r="Z579" s="341" t="str">
        <f t="shared" si="11"/>
        <v/>
      </c>
      <c r="AA579" s="336"/>
      <c r="AB579" s="341"/>
      <c r="AC579" s="341"/>
      <c r="AD579" s="394"/>
      <c r="AE579" s="396"/>
      <c r="AF579" s="396"/>
      <c r="AG579" s="396"/>
      <c r="AH579" s="396"/>
      <c r="AI579" s="396"/>
      <c r="AJ579" s="396"/>
      <c r="AK579" s="396"/>
      <c r="AL579" s="397"/>
      <c r="AM579" s="398"/>
      <c r="AN579" s="398"/>
      <c r="AO579" s="398"/>
      <c r="AP579" s="398"/>
      <c r="AQ579" s="398"/>
      <c r="AR579" s="398"/>
      <c r="AS579" s="398"/>
      <c r="AT579" s="398"/>
      <c r="AU579" s="394"/>
      <c r="AV579" s="399"/>
      <c r="AW579" s="306"/>
      <c r="AX579" s="394"/>
      <c r="AY579" s="400"/>
      <c r="AZ579" s="336"/>
      <c r="BA579" s="336"/>
      <c r="BB579" s="336"/>
      <c r="BC579" s="336"/>
      <c r="BD579" s="336"/>
      <c r="BE579" s="401"/>
      <c r="BF579" s="341"/>
      <c r="BG579" s="341"/>
      <c r="BH579" s="402"/>
      <c r="BI579" s="403"/>
      <c r="BJ579" s="404"/>
      <c r="BK579" s="405"/>
      <c r="BL579" s="405"/>
      <c r="BM579" s="405"/>
      <c r="BN579" s="406"/>
    </row>
    <row r="580" ht="18.75" customHeight="1">
      <c r="A580" s="390" t="str">
        <f t="shared" si="3"/>
        <v/>
      </c>
      <c r="B580" s="391"/>
      <c r="C580" s="337"/>
      <c r="D580" s="337"/>
      <c r="E580" s="338" t="str">
        <f t="shared" si="8"/>
        <v/>
      </c>
      <c r="F580" s="392"/>
      <c r="G580" s="393"/>
      <c r="H580" s="341" t="str">
        <f t="array" ref="H580">IF(D580="","",XLOOKUP(D580,'Master Data'!K:K,'Master Data'!N:N,"Input in Master Data",0,1))</f>
        <v/>
      </c>
      <c r="I580" s="341" t="str">
        <f t="array" ref="I580">IF(D580="","",XLOOKUP(D580,'Master Data'!K:K,'Master Data'!O:O,"Input in Master Data",0,1))</f>
        <v/>
      </c>
      <c r="J580" s="341" t="str">
        <f t="array" ref="J580">if(V580="","",XLOOKUP(V580,Master[Company],Master[Blow],"Unknown",0,1))</f>
        <v/>
      </c>
      <c r="K580" s="341" t="str">
        <f t="array" ref="K580">if(V580="","",XLOOKUP(V580,Master[Company],Master[Pigging],"Unknown",0,1))</f>
        <v/>
      </c>
      <c r="L580" s="341" t="str">
        <f t="array" ref="L580">if(V580="","",XLOOKUP(V580,Master[Company],Master[Load Method],"Unknown",0,1))</f>
        <v/>
      </c>
      <c r="M580" s="341" t="str">
        <f t="array" ref="M580">if(V580="","",XLOOKUP(V580,Master[Company],Master[Line Distance],"Unknown",0,1))</f>
        <v/>
      </c>
      <c r="N580" s="394"/>
      <c r="O580" s="341"/>
      <c r="P580" s="336"/>
      <c r="Q580" s="341" t="str">
        <f t="array" ref="Q580">if(V580="","",XLOOKUP(V580,Master[Company],Master[Terms],"NA",0,1))</f>
        <v/>
      </c>
      <c r="R580" s="341" t="str">
        <f t="shared" si="9"/>
        <v/>
      </c>
      <c r="S580" s="341" t="str">
        <f t="array" ref="S580">if(V580="","",XLOOKUP(V580,Master[Company],Master[Group],"NA",0,1))</f>
        <v/>
      </c>
      <c r="T580" s="341" t="str">
        <f t="array" ref="T580">if(V580="","",XLOOKUP(V580,Master[Company],Master[Loading Location],"NA",0,1))</f>
        <v/>
      </c>
      <c r="U580" s="341" t="str">
        <f t="array" ref="U580">if(V580="","",XLOOKUP(V580,Master[Company],Master[Acronym],"NA",0,1))</f>
        <v/>
      </c>
      <c r="V580" s="336"/>
      <c r="W580" s="395"/>
      <c r="X580" s="395"/>
      <c r="Y580" s="336" t="str">
        <f t="shared" si="10"/>
        <v/>
      </c>
      <c r="Z580" s="341" t="str">
        <f t="shared" si="11"/>
        <v/>
      </c>
      <c r="AA580" s="336"/>
      <c r="AB580" s="341"/>
      <c r="AC580" s="341"/>
      <c r="AD580" s="394"/>
      <c r="AE580" s="396"/>
      <c r="AF580" s="396"/>
      <c r="AG580" s="396"/>
      <c r="AH580" s="396"/>
      <c r="AI580" s="396"/>
      <c r="AJ580" s="396"/>
      <c r="AK580" s="396"/>
      <c r="AL580" s="397"/>
      <c r="AM580" s="398"/>
      <c r="AN580" s="398"/>
      <c r="AO580" s="398"/>
      <c r="AP580" s="398"/>
      <c r="AQ580" s="398"/>
      <c r="AR580" s="398"/>
      <c r="AS580" s="398"/>
      <c r="AT580" s="398"/>
      <c r="AU580" s="394"/>
      <c r="AV580" s="399"/>
      <c r="AW580" s="306"/>
      <c r="AX580" s="394"/>
      <c r="AY580" s="400"/>
      <c r="AZ580" s="336"/>
      <c r="BA580" s="336"/>
      <c r="BB580" s="336"/>
      <c r="BC580" s="336"/>
      <c r="BD580" s="336"/>
      <c r="BE580" s="401"/>
      <c r="BF580" s="341"/>
      <c r="BG580" s="341"/>
      <c r="BH580" s="402"/>
      <c r="BI580" s="403"/>
      <c r="BJ580" s="404"/>
      <c r="BK580" s="405"/>
      <c r="BL580" s="405"/>
      <c r="BM580" s="405"/>
      <c r="BN580" s="406"/>
    </row>
    <row r="581" ht="18.75" customHeight="1">
      <c r="A581" s="390" t="str">
        <f t="shared" si="3"/>
        <v/>
      </c>
      <c r="B581" s="391"/>
      <c r="C581" s="337"/>
      <c r="D581" s="337"/>
      <c r="E581" s="338" t="str">
        <f t="shared" si="8"/>
        <v/>
      </c>
      <c r="F581" s="392"/>
      <c r="G581" s="393"/>
      <c r="H581" s="341" t="str">
        <f t="array" ref="H581">IF(D581="","",XLOOKUP(D581,'Master Data'!K:K,'Master Data'!N:N,"Input in Master Data",0,1))</f>
        <v/>
      </c>
      <c r="I581" s="341" t="str">
        <f t="array" ref="I581">IF(D581="","",XLOOKUP(D581,'Master Data'!K:K,'Master Data'!O:O,"Input in Master Data",0,1))</f>
        <v/>
      </c>
      <c r="J581" s="341" t="str">
        <f t="array" ref="J581">if(V581="","",XLOOKUP(V581,Master[Company],Master[Blow],"Unknown",0,1))</f>
        <v/>
      </c>
      <c r="K581" s="341" t="str">
        <f t="array" ref="K581">if(V581="","",XLOOKUP(V581,Master[Company],Master[Pigging],"Unknown",0,1))</f>
        <v/>
      </c>
      <c r="L581" s="341" t="str">
        <f t="array" ref="L581">if(V581="","",XLOOKUP(V581,Master[Company],Master[Load Method],"Unknown",0,1))</f>
        <v/>
      </c>
      <c r="M581" s="341" t="str">
        <f t="array" ref="M581">if(V581="","",XLOOKUP(V581,Master[Company],Master[Line Distance],"Unknown",0,1))</f>
        <v/>
      </c>
      <c r="N581" s="394"/>
      <c r="O581" s="341"/>
      <c r="P581" s="336"/>
      <c r="Q581" s="341" t="str">
        <f t="array" ref="Q581">if(V581="","",XLOOKUP(V581,Master[Company],Master[Terms],"NA",0,1))</f>
        <v/>
      </c>
      <c r="R581" s="341" t="str">
        <f t="shared" si="9"/>
        <v/>
      </c>
      <c r="S581" s="341" t="str">
        <f t="array" ref="S581">if(V581="","",XLOOKUP(V581,Master[Company],Master[Group],"NA",0,1))</f>
        <v/>
      </c>
      <c r="T581" s="341" t="str">
        <f t="array" ref="T581">if(V581="","",XLOOKUP(V581,Master[Company],Master[Loading Location],"NA",0,1))</f>
        <v/>
      </c>
      <c r="U581" s="341" t="str">
        <f t="array" ref="U581">if(V581="","",XLOOKUP(V581,Master[Company],Master[Acronym],"NA",0,1))</f>
        <v/>
      </c>
      <c r="V581" s="336"/>
      <c r="W581" s="395"/>
      <c r="X581" s="395"/>
      <c r="Y581" s="336" t="str">
        <f t="shared" si="10"/>
        <v/>
      </c>
      <c r="Z581" s="341" t="str">
        <f t="shared" si="11"/>
        <v/>
      </c>
      <c r="AA581" s="336"/>
      <c r="AB581" s="341"/>
      <c r="AC581" s="341"/>
      <c r="AD581" s="394"/>
      <c r="AE581" s="396"/>
      <c r="AF581" s="396"/>
      <c r="AG581" s="396"/>
      <c r="AH581" s="396"/>
      <c r="AI581" s="396"/>
      <c r="AJ581" s="396"/>
      <c r="AK581" s="396"/>
      <c r="AL581" s="397"/>
      <c r="AM581" s="398"/>
      <c r="AN581" s="398"/>
      <c r="AO581" s="398"/>
      <c r="AP581" s="398"/>
      <c r="AQ581" s="398"/>
      <c r="AR581" s="398"/>
      <c r="AS581" s="398"/>
      <c r="AT581" s="398"/>
      <c r="AU581" s="394"/>
      <c r="AV581" s="399"/>
      <c r="AW581" s="306"/>
      <c r="AX581" s="394"/>
      <c r="AY581" s="400"/>
      <c r="AZ581" s="336"/>
      <c r="BA581" s="336"/>
      <c r="BB581" s="336"/>
      <c r="BC581" s="336"/>
      <c r="BD581" s="336"/>
      <c r="BE581" s="401"/>
      <c r="BF581" s="341"/>
      <c r="BG581" s="341"/>
      <c r="BH581" s="402"/>
      <c r="BI581" s="403"/>
      <c r="BJ581" s="404"/>
      <c r="BK581" s="405"/>
      <c r="BL581" s="405"/>
      <c r="BM581" s="405"/>
      <c r="BN581" s="406"/>
    </row>
    <row r="582" ht="18.75" customHeight="1">
      <c r="A582" s="390" t="str">
        <f t="shared" si="3"/>
        <v/>
      </c>
      <c r="B582" s="391"/>
      <c r="C582" s="337"/>
      <c r="D582" s="337"/>
      <c r="E582" s="338" t="str">
        <f t="shared" si="8"/>
        <v/>
      </c>
      <c r="F582" s="392"/>
      <c r="G582" s="393"/>
      <c r="H582" s="341" t="str">
        <f t="array" ref="H582">IF(D582="","",XLOOKUP(D582,'Master Data'!K:K,'Master Data'!N:N,"Input in Master Data",0,1))</f>
        <v/>
      </c>
      <c r="I582" s="341" t="str">
        <f t="array" ref="I582">IF(D582="","",XLOOKUP(D582,'Master Data'!K:K,'Master Data'!O:O,"Input in Master Data",0,1))</f>
        <v/>
      </c>
      <c r="J582" s="341" t="str">
        <f t="array" ref="J582">if(V582="","",XLOOKUP(V582,Master[Company],Master[Blow],"Unknown",0,1))</f>
        <v/>
      </c>
      <c r="K582" s="341" t="str">
        <f t="array" ref="K582">if(V582="","",XLOOKUP(V582,Master[Company],Master[Pigging],"Unknown",0,1))</f>
        <v/>
      </c>
      <c r="L582" s="341" t="str">
        <f t="array" ref="L582">if(V582="","",XLOOKUP(V582,Master[Company],Master[Load Method],"Unknown",0,1))</f>
        <v/>
      </c>
      <c r="M582" s="341" t="str">
        <f t="array" ref="M582">if(V582="","",XLOOKUP(V582,Master[Company],Master[Line Distance],"Unknown",0,1))</f>
        <v/>
      </c>
      <c r="N582" s="394"/>
      <c r="O582" s="341"/>
      <c r="P582" s="336"/>
      <c r="Q582" s="341" t="str">
        <f t="array" ref="Q582">if(V582="","",XLOOKUP(V582,Master[Company],Master[Terms],"NA",0,1))</f>
        <v/>
      </c>
      <c r="R582" s="341" t="str">
        <f t="shared" si="9"/>
        <v/>
      </c>
      <c r="S582" s="341" t="str">
        <f t="array" ref="S582">if(V582="","",XLOOKUP(V582,Master[Company],Master[Group],"NA",0,1))</f>
        <v/>
      </c>
      <c r="T582" s="341" t="str">
        <f t="array" ref="T582">if(V582="","",XLOOKUP(V582,Master[Company],Master[Loading Location],"NA",0,1))</f>
        <v/>
      </c>
      <c r="U582" s="341" t="str">
        <f t="array" ref="U582">if(V582="","",XLOOKUP(V582,Master[Company],Master[Acronym],"NA",0,1))</f>
        <v/>
      </c>
      <c r="V582" s="336"/>
      <c r="W582" s="395"/>
      <c r="X582" s="395"/>
      <c r="Y582" s="336" t="str">
        <f t="shared" si="10"/>
        <v/>
      </c>
      <c r="Z582" s="341" t="str">
        <f t="shared" si="11"/>
        <v/>
      </c>
      <c r="AA582" s="336"/>
      <c r="AB582" s="341"/>
      <c r="AC582" s="341"/>
      <c r="AD582" s="394"/>
      <c r="AE582" s="396"/>
      <c r="AF582" s="396"/>
      <c r="AG582" s="396"/>
      <c r="AH582" s="396"/>
      <c r="AI582" s="396"/>
      <c r="AJ582" s="396"/>
      <c r="AK582" s="396"/>
      <c r="AL582" s="397"/>
      <c r="AM582" s="398"/>
      <c r="AN582" s="398"/>
      <c r="AO582" s="398"/>
      <c r="AP582" s="398"/>
      <c r="AQ582" s="398"/>
      <c r="AR582" s="398"/>
      <c r="AS582" s="398"/>
      <c r="AT582" s="398"/>
      <c r="AU582" s="394"/>
      <c r="AV582" s="399"/>
      <c r="AW582" s="306"/>
      <c r="AX582" s="394"/>
      <c r="AY582" s="400"/>
      <c r="AZ582" s="336"/>
      <c r="BA582" s="336"/>
      <c r="BB582" s="336"/>
      <c r="BC582" s="336"/>
      <c r="BD582" s="336"/>
      <c r="BE582" s="401"/>
      <c r="BF582" s="341"/>
      <c r="BG582" s="341"/>
      <c r="BH582" s="402"/>
      <c r="BI582" s="403"/>
      <c r="BJ582" s="404"/>
      <c r="BK582" s="405"/>
      <c r="BL582" s="405"/>
      <c r="BM582" s="405"/>
      <c r="BN582" s="406"/>
    </row>
    <row r="583" ht="18.75" customHeight="1">
      <c r="A583" s="390" t="str">
        <f t="shared" si="3"/>
        <v/>
      </c>
      <c r="B583" s="391"/>
      <c r="C583" s="337"/>
      <c r="D583" s="337"/>
      <c r="E583" s="338" t="str">
        <f t="shared" si="8"/>
        <v/>
      </c>
      <c r="F583" s="392"/>
      <c r="G583" s="393"/>
      <c r="H583" s="341" t="str">
        <f t="array" ref="H583">IF(D583="","",XLOOKUP(D583,'Master Data'!K:K,'Master Data'!N:N,"Input in Master Data",0,1))</f>
        <v/>
      </c>
      <c r="I583" s="341" t="str">
        <f t="array" ref="I583">IF(D583="","",XLOOKUP(D583,'Master Data'!K:K,'Master Data'!O:O,"Input in Master Data",0,1))</f>
        <v/>
      </c>
      <c r="J583" s="341" t="str">
        <f t="array" ref="J583">if(V583="","",XLOOKUP(V583,Master[Company],Master[Blow],"Unknown",0,1))</f>
        <v/>
      </c>
      <c r="K583" s="341" t="str">
        <f t="array" ref="K583">if(V583="","",XLOOKUP(V583,Master[Company],Master[Pigging],"Unknown",0,1))</f>
        <v/>
      </c>
      <c r="L583" s="341" t="str">
        <f t="array" ref="L583">if(V583="","",XLOOKUP(V583,Master[Company],Master[Load Method],"Unknown",0,1))</f>
        <v/>
      </c>
      <c r="M583" s="341" t="str">
        <f t="array" ref="M583">if(V583="","",XLOOKUP(V583,Master[Company],Master[Line Distance],"Unknown",0,1))</f>
        <v/>
      </c>
      <c r="N583" s="394"/>
      <c r="O583" s="341"/>
      <c r="P583" s="336"/>
      <c r="Q583" s="341" t="str">
        <f t="array" ref="Q583">if(V583="","",XLOOKUP(V583,Master[Company],Master[Terms],"NA",0,1))</f>
        <v/>
      </c>
      <c r="R583" s="341" t="str">
        <f t="shared" si="9"/>
        <v/>
      </c>
      <c r="S583" s="341" t="str">
        <f t="array" ref="S583">if(V583="","",XLOOKUP(V583,Master[Company],Master[Group],"NA",0,1))</f>
        <v/>
      </c>
      <c r="T583" s="341" t="str">
        <f t="array" ref="T583">if(V583="","",XLOOKUP(V583,Master[Company],Master[Loading Location],"NA",0,1))</f>
        <v/>
      </c>
      <c r="U583" s="341" t="str">
        <f t="array" ref="U583">if(V583="","",XLOOKUP(V583,Master[Company],Master[Acronym],"NA",0,1))</f>
        <v/>
      </c>
      <c r="V583" s="336"/>
      <c r="W583" s="395"/>
      <c r="X583" s="395"/>
      <c r="Y583" s="336" t="str">
        <f t="shared" si="10"/>
        <v/>
      </c>
      <c r="Z583" s="341" t="str">
        <f t="shared" si="11"/>
        <v/>
      </c>
      <c r="AA583" s="336"/>
      <c r="AB583" s="341"/>
      <c r="AC583" s="341"/>
      <c r="AD583" s="394"/>
      <c r="AE583" s="396"/>
      <c r="AF583" s="396"/>
      <c r="AG583" s="396"/>
      <c r="AH583" s="396"/>
      <c r="AI583" s="396"/>
      <c r="AJ583" s="396"/>
      <c r="AK583" s="396"/>
      <c r="AL583" s="397"/>
      <c r="AM583" s="398"/>
      <c r="AN583" s="398"/>
      <c r="AO583" s="398"/>
      <c r="AP583" s="398"/>
      <c r="AQ583" s="398"/>
      <c r="AR583" s="398"/>
      <c r="AS583" s="398"/>
      <c r="AT583" s="398"/>
      <c r="AU583" s="394"/>
      <c r="AV583" s="399"/>
      <c r="AW583" s="306"/>
      <c r="AX583" s="394"/>
      <c r="AY583" s="400"/>
      <c r="AZ583" s="336"/>
      <c r="BA583" s="336"/>
      <c r="BB583" s="336"/>
      <c r="BC583" s="336"/>
      <c r="BD583" s="336"/>
      <c r="BE583" s="401"/>
      <c r="BF583" s="341"/>
      <c r="BG583" s="341"/>
      <c r="BH583" s="402"/>
      <c r="BI583" s="403"/>
      <c r="BJ583" s="404"/>
      <c r="BK583" s="405"/>
      <c r="BL583" s="405"/>
      <c r="BM583" s="405"/>
      <c r="BN583" s="406"/>
    </row>
    <row r="584" ht="18.75" customHeight="1">
      <c r="A584" s="390" t="str">
        <f t="shared" si="3"/>
        <v/>
      </c>
      <c r="B584" s="391"/>
      <c r="C584" s="337"/>
      <c r="D584" s="337"/>
      <c r="E584" s="338" t="str">
        <f t="shared" si="8"/>
        <v/>
      </c>
      <c r="F584" s="392"/>
      <c r="G584" s="393"/>
      <c r="H584" s="341" t="str">
        <f t="array" ref="H584">IF(D584="","",XLOOKUP(D584,'Master Data'!K:K,'Master Data'!N:N,"Input in Master Data",0,1))</f>
        <v/>
      </c>
      <c r="I584" s="341" t="str">
        <f t="array" ref="I584">IF(D584="","",XLOOKUP(D584,'Master Data'!K:K,'Master Data'!O:O,"Input in Master Data",0,1))</f>
        <v/>
      </c>
      <c r="J584" s="341" t="str">
        <f t="array" ref="J584">if(V584="","",XLOOKUP(V584,Master[Company],Master[Blow],"Unknown",0,1))</f>
        <v/>
      </c>
      <c r="K584" s="341" t="str">
        <f t="array" ref="K584">if(V584="","",XLOOKUP(V584,Master[Company],Master[Pigging],"Unknown",0,1))</f>
        <v/>
      </c>
      <c r="L584" s="341" t="str">
        <f t="array" ref="L584">if(V584="","",XLOOKUP(V584,Master[Company],Master[Load Method],"Unknown",0,1))</f>
        <v/>
      </c>
      <c r="M584" s="341" t="str">
        <f t="array" ref="M584">if(V584="","",XLOOKUP(V584,Master[Company],Master[Line Distance],"Unknown",0,1))</f>
        <v/>
      </c>
      <c r="N584" s="394"/>
      <c r="O584" s="341"/>
      <c r="P584" s="336"/>
      <c r="Q584" s="341" t="str">
        <f t="array" ref="Q584">if(V584="","",XLOOKUP(V584,Master[Company],Master[Terms],"NA",0,1))</f>
        <v/>
      </c>
      <c r="R584" s="341" t="str">
        <f t="shared" si="9"/>
        <v/>
      </c>
      <c r="S584" s="341" t="str">
        <f t="array" ref="S584">if(V584="","",XLOOKUP(V584,Master[Company],Master[Group],"NA",0,1))</f>
        <v/>
      </c>
      <c r="T584" s="341" t="str">
        <f t="array" ref="T584">if(V584="","",XLOOKUP(V584,Master[Company],Master[Loading Location],"NA",0,1))</f>
        <v/>
      </c>
      <c r="U584" s="341" t="str">
        <f t="array" ref="U584">if(V584="","",XLOOKUP(V584,Master[Company],Master[Acronym],"NA",0,1))</f>
        <v/>
      </c>
      <c r="V584" s="336"/>
      <c r="W584" s="395"/>
      <c r="X584" s="395"/>
      <c r="Y584" s="336" t="str">
        <f t="shared" si="10"/>
        <v/>
      </c>
      <c r="Z584" s="341" t="str">
        <f t="shared" si="11"/>
        <v/>
      </c>
      <c r="AA584" s="336"/>
      <c r="AB584" s="341"/>
      <c r="AC584" s="341"/>
      <c r="AD584" s="394"/>
      <c r="AE584" s="396"/>
      <c r="AF584" s="396"/>
      <c r="AG584" s="396"/>
      <c r="AH584" s="396"/>
      <c r="AI584" s="396"/>
      <c r="AJ584" s="396"/>
      <c r="AK584" s="396"/>
      <c r="AL584" s="397"/>
      <c r="AM584" s="398"/>
      <c r="AN584" s="398"/>
      <c r="AO584" s="398"/>
      <c r="AP584" s="398"/>
      <c r="AQ584" s="398"/>
      <c r="AR584" s="398"/>
      <c r="AS584" s="398"/>
      <c r="AT584" s="398"/>
      <c r="AU584" s="394"/>
      <c r="AV584" s="399"/>
      <c r="AW584" s="306"/>
      <c r="AX584" s="394"/>
      <c r="AY584" s="400"/>
      <c r="AZ584" s="336"/>
      <c r="BA584" s="336"/>
      <c r="BB584" s="336"/>
      <c r="BC584" s="336"/>
      <c r="BD584" s="336"/>
      <c r="BE584" s="401"/>
      <c r="BF584" s="341"/>
      <c r="BG584" s="341"/>
      <c r="BH584" s="402"/>
      <c r="BI584" s="403"/>
      <c r="BJ584" s="404"/>
      <c r="BK584" s="405"/>
      <c r="BL584" s="405"/>
      <c r="BM584" s="405"/>
      <c r="BN584" s="406"/>
    </row>
    <row r="585" ht="18.75" customHeight="1">
      <c r="A585" s="390" t="str">
        <f t="shared" si="3"/>
        <v/>
      </c>
      <c r="B585" s="391"/>
      <c r="C585" s="337"/>
      <c r="D585" s="337"/>
      <c r="E585" s="338" t="str">
        <f t="shared" si="8"/>
        <v/>
      </c>
      <c r="F585" s="392"/>
      <c r="G585" s="393"/>
      <c r="H585" s="341" t="str">
        <f t="array" ref="H585">IF(D585="","",XLOOKUP(D585,'Master Data'!K:K,'Master Data'!N:N,"Input in Master Data",0,1))</f>
        <v/>
      </c>
      <c r="I585" s="341" t="str">
        <f t="array" ref="I585">IF(D585="","",XLOOKUP(D585,'Master Data'!K:K,'Master Data'!O:O,"Input in Master Data",0,1))</f>
        <v/>
      </c>
      <c r="J585" s="341" t="str">
        <f t="array" ref="J585">if(V585="","",XLOOKUP(V585,Master[Company],Master[Blow],"Unknown",0,1))</f>
        <v/>
      </c>
      <c r="K585" s="341" t="str">
        <f t="array" ref="K585">if(V585="","",XLOOKUP(V585,Master[Company],Master[Pigging],"Unknown",0,1))</f>
        <v/>
      </c>
      <c r="L585" s="341" t="str">
        <f t="array" ref="L585">if(V585="","",XLOOKUP(V585,Master[Company],Master[Load Method],"Unknown",0,1))</f>
        <v/>
      </c>
      <c r="M585" s="341" t="str">
        <f t="array" ref="M585">if(V585="","",XLOOKUP(V585,Master[Company],Master[Line Distance],"Unknown",0,1))</f>
        <v/>
      </c>
      <c r="N585" s="394"/>
      <c r="O585" s="341"/>
      <c r="P585" s="336"/>
      <c r="Q585" s="341" t="str">
        <f t="array" ref="Q585">if(V585="","",XLOOKUP(V585,Master[Company],Master[Terms],"NA",0,1))</f>
        <v/>
      </c>
      <c r="R585" s="341" t="str">
        <f t="shared" si="9"/>
        <v/>
      </c>
      <c r="S585" s="341" t="str">
        <f t="array" ref="S585">if(V585="","",XLOOKUP(V585,Master[Company],Master[Group],"NA",0,1))</f>
        <v/>
      </c>
      <c r="T585" s="341" t="str">
        <f t="array" ref="T585">if(V585="","",XLOOKUP(V585,Master[Company],Master[Loading Location],"NA",0,1))</f>
        <v/>
      </c>
      <c r="U585" s="341" t="str">
        <f t="array" ref="U585">if(V585="","",XLOOKUP(V585,Master[Company],Master[Acronym],"NA",0,1))</f>
        <v/>
      </c>
      <c r="V585" s="336"/>
      <c r="W585" s="395"/>
      <c r="X585" s="395"/>
      <c r="Y585" s="336" t="str">
        <f t="shared" si="10"/>
        <v/>
      </c>
      <c r="Z585" s="341" t="str">
        <f t="shared" si="11"/>
        <v/>
      </c>
      <c r="AA585" s="336"/>
      <c r="AB585" s="341"/>
      <c r="AC585" s="341"/>
      <c r="AD585" s="394"/>
      <c r="AE585" s="396"/>
      <c r="AF585" s="396"/>
      <c r="AG585" s="396"/>
      <c r="AH585" s="396"/>
      <c r="AI585" s="396"/>
      <c r="AJ585" s="396"/>
      <c r="AK585" s="396"/>
      <c r="AL585" s="397"/>
      <c r="AM585" s="398"/>
      <c r="AN585" s="398"/>
      <c r="AO585" s="398"/>
      <c r="AP585" s="398"/>
      <c r="AQ585" s="398"/>
      <c r="AR585" s="398"/>
      <c r="AS585" s="398"/>
      <c r="AT585" s="398"/>
      <c r="AU585" s="394"/>
      <c r="AV585" s="399"/>
      <c r="AW585" s="306"/>
      <c r="AX585" s="394"/>
      <c r="AY585" s="400"/>
      <c r="AZ585" s="336"/>
      <c r="BA585" s="336"/>
      <c r="BB585" s="336"/>
      <c r="BC585" s="336"/>
      <c r="BD585" s="336"/>
      <c r="BE585" s="401"/>
      <c r="BF585" s="341"/>
      <c r="BG585" s="341"/>
      <c r="BH585" s="402"/>
      <c r="BI585" s="403"/>
      <c r="BJ585" s="404"/>
      <c r="BK585" s="405"/>
      <c r="BL585" s="405"/>
      <c r="BM585" s="405"/>
      <c r="BN585" s="406"/>
    </row>
    <row r="586" ht="18.75" customHeight="1">
      <c r="A586" s="390" t="str">
        <f t="shared" si="3"/>
        <v/>
      </c>
      <c r="B586" s="391"/>
      <c r="C586" s="337"/>
      <c r="D586" s="337"/>
      <c r="E586" s="338" t="str">
        <f t="shared" si="8"/>
        <v/>
      </c>
      <c r="F586" s="392"/>
      <c r="G586" s="393"/>
      <c r="H586" s="341" t="str">
        <f t="array" ref="H586">IF(D586="","",XLOOKUP(D586,'Master Data'!K:K,'Master Data'!N:N,"Input in Master Data",0,1))</f>
        <v/>
      </c>
      <c r="I586" s="341" t="str">
        <f t="array" ref="I586">IF(D586="","",XLOOKUP(D586,'Master Data'!K:K,'Master Data'!O:O,"Input in Master Data",0,1))</f>
        <v/>
      </c>
      <c r="J586" s="341" t="str">
        <f t="array" ref="J586">if(V586="","",XLOOKUP(V586,Master[Company],Master[Blow],"Unknown",0,1))</f>
        <v/>
      </c>
      <c r="K586" s="341" t="str">
        <f t="array" ref="K586">if(V586="","",XLOOKUP(V586,Master[Company],Master[Pigging],"Unknown",0,1))</f>
        <v/>
      </c>
      <c r="L586" s="341" t="str">
        <f t="array" ref="L586">if(V586="","",XLOOKUP(V586,Master[Company],Master[Load Method],"Unknown",0,1))</f>
        <v/>
      </c>
      <c r="M586" s="341" t="str">
        <f t="array" ref="M586">if(V586="","",XLOOKUP(V586,Master[Company],Master[Line Distance],"Unknown",0,1))</f>
        <v/>
      </c>
      <c r="N586" s="394"/>
      <c r="O586" s="341"/>
      <c r="P586" s="336"/>
      <c r="Q586" s="341" t="str">
        <f t="array" ref="Q586">if(V586="","",XLOOKUP(V586,Master[Company],Master[Terms],"NA",0,1))</f>
        <v/>
      </c>
      <c r="R586" s="341" t="str">
        <f t="shared" si="9"/>
        <v/>
      </c>
      <c r="S586" s="341" t="str">
        <f t="array" ref="S586">if(V586="","",XLOOKUP(V586,Master[Company],Master[Group],"NA",0,1))</f>
        <v/>
      </c>
      <c r="T586" s="341" t="str">
        <f t="array" ref="T586">if(V586="","",XLOOKUP(V586,Master[Company],Master[Loading Location],"NA",0,1))</f>
        <v/>
      </c>
      <c r="U586" s="341" t="str">
        <f t="array" ref="U586">if(V586="","",XLOOKUP(V586,Master[Company],Master[Acronym],"NA",0,1))</f>
        <v/>
      </c>
      <c r="V586" s="336"/>
      <c r="W586" s="395"/>
      <c r="X586" s="395"/>
      <c r="Y586" s="336" t="str">
        <f t="shared" si="10"/>
        <v/>
      </c>
      <c r="Z586" s="341" t="str">
        <f t="shared" si="11"/>
        <v/>
      </c>
      <c r="AA586" s="336"/>
      <c r="AB586" s="341"/>
      <c r="AC586" s="341"/>
      <c r="AD586" s="394"/>
      <c r="AE586" s="396"/>
      <c r="AF586" s="396"/>
      <c r="AG586" s="396"/>
      <c r="AH586" s="396"/>
      <c r="AI586" s="396"/>
      <c r="AJ586" s="396"/>
      <c r="AK586" s="396"/>
      <c r="AL586" s="397"/>
      <c r="AM586" s="398"/>
      <c r="AN586" s="398"/>
      <c r="AO586" s="398"/>
      <c r="AP586" s="398"/>
      <c r="AQ586" s="398"/>
      <c r="AR586" s="398"/>
      <c r="AS586" s="398"/>
      <c r="AT586" s="398"/>
      <c r="AU586" s="394"/>
      <c r="AV586" s="399"/>
      <c r="AW586" s="306"/>
      <c r="AX586" s="394"/>
      <c r="AY586" s="400"/>
      <c r="AZ586" s="336"/>
      <c r="BA586" s="336"/>
      <c r="BB586" s="336"/>
      <c r="BC586" s="336"/>
      <c r="BD586" s="336"/>
      <c r="BE586" s="401"/>
      <c r="BF586" s="341"/>
      <c r="BG586" s="341"/>
      <c r="BH586" s="402"/>
      <c r="BI586" s="403"/>
      <c r="BJ586" s="404"/>
      <c r="BK586" s="405"/>
      <c r="BL586" s="405"/>
      <c r="BM586" s="405"/>
      <c r="BN586" s="406"/>
    </row>
    <row r="587" ht="18.75" customHeight="1">
      <c r="A587" s="390" t="str">
        <f t="shared" si="3"/>
        <v/>
      </c>
      <c r="B587" s="391"/>
      <c r="C587" s="337"/>
      <c r="D587" s="337"/>
      <c r="E587" s="338" t="str">
        <f t="shared" si="8"/>
        <v/>
      </c>
      <c r="F587" s="392"/>
      <c r="G587" s="393"/>
      <c r="H587" s="341" t="str">
        <f t="array" ref="H587">IF(D587="","",XLOOKUP(D587,'Master Data'!K:K,'Master Data'!N:N,"Input in Master Data",0,1))</f>
        <v/>
      </c>
      <c r="I587" s="341" t="str">
        <f t="array" ref="I587">IF(D587="","",XLOOKUP(D587,'Master Data'!K:K,'Master Data'!O:O,"Input in Master Data",0,1))</f>
        <v/>
      </c>
      <c r="J587" s="341" t="str">
        <f t="array" ref="J587">if(V587="","",XLOOKUP(V587,Master[Company],Master[Blow],"Unknown",0,1))</f>
        <v/>
      </c>
      <c r="K587" s="341" t="str">
        <f t="array" ref="K587">if(V587="","",XLOOKUP(V587,Master[Company],Master[Pigging],"Unknown",0,1))</f>
        <v/>
      </c>
      <c r="L587" s="341" t="str">
        <f t="array" ref="L587">if(V587="","",XLOOKUP(V587,Master[Company],Master[Load Method],"Unknown",0,1))</f>
        <v/>
      </c>
      <c r="M587" s="341" t="str">
        <f t="array" ref="M587">if(V587="","",XLOOKUP(V587,Master[Company],Master[Line Distance],"Unknown",0,1))</f>
        <v/>
      </c>
      <c r="N587" s="394"/>
      <c r="O587" s="341"/>
      <c r="P587" s="336"/>
      <c r="Q587" s="341" t="str">
        <f t="array" ref="Q587">if(V587="","",XLOOKUP(V587,Master[Company],Master[Terms],"NA",0,1))</f>
        <v/>
      </c>
      <c r="R587" s="341" t="str">
        <f t="shared" si="9"/>
        <v/>
      </c>
      <c r="S587" s="341" t="str">
        <f t="array" ref="S587">if(V587="","",XLOOKUP(V587,Master[Company],Master[Group],"NA",0,1))</f>
        <v/>
      </c>
      <c r="T587" s="341" t="str">
        <f t="array" ref="T587">if(V587="","",XLOOKUP(V587,Master[Company],Master[Loading Location],"NA",0,1))</f>
        <v/>
      </c>
      <c r="U587" s="341" t="str">
        <f t="array" ref="U587">if(V587="","",XLOOKUP(V587,Master[Company],Master[Acronym],"NA",0,1))</f>
        <v/>
      </c>
      <c r="V587" s="336"/>
      <c r="W587" s="395"/>
      <c r="X587" s="395"/>
      <c r="Y587" s="336" t="str">
        <f t="shared" si="10"/>
        <v/>
      </c>
      <c r="Z587" s="341" t="str">
        <f t="shared" si="11"/>
        <v/>
      </c>
      <c r="AA587" s="336"/>
      <c r="AB587" s="341"/>
      <c r="AC587" s="341"/>
      <c r="AD587" s="394"/>
      <c r="AE587" s="396"/>
      <c r="AF587" s="396"/>
      <c r="AG587" s="396"/>
      <c r="AH587" s="396"/>
      <c r="AI587" s="396"/>
      <c r="AJ587" s="396"/>
      <c r="AK587" s="396"/>
      <c r="AL587" s="397"/>
      <c r="AM587" s="398"/>
      <c r="AN587" s="398"/>
      <c r="AO587" s="398"/>
      <c r="AP587" s="398"/>
      <c r="AQ587" s="398"/>
      <c r="AR587" s="398"/>
      <c r="AS587" s="398"/>
      <c r="AT587" s="398"/>
      <c r="AU587" s="394"/>
      <c r="AV587" s="399"/>
      <c r="AW587" s="306"/>
      <c r="AX587" s="394"/>
      <c r="AY587" s="400"/>
      <c r="AZ587" s="336"/>
      <c r="BA587" s="336"/>
      <c r="BB587" s="336"/>
      <c r="BC587" s="336"/>
      <c r="BD587" s="336"/>
      <c r="BE587" s="401"/>
      <c r="BF587" s="341"/>
      <c r="BG587" s="341"/>
      <c r="BH587" s="402"/>
      <c r="BI587" s="403"/>
      <c r="BJ587" s="404"/>
      <c r="BK587" s="405"/>
      <c r="BL587" s="405"/>
      <c r="BM587" s="405"/>
      <c r="BN587" s="406"/>
    </row>
    <row r="588" ht="18.75" customHeight="1">
      <c r="A588" s="390" t="str">
        <f t="shared" si="3"/>
        <v/>
      </c>
      <c r="B588" s="391"/>
      <c r="C588" s="337"/>
      <c r="D588" s="337"/>
      <c r="E588" s="338" t="str">
        <f t="shared" si="8"/>
        <v/>
      </c>
      <c r="F588" s="392"/>
      <c r="G588" s="393"/>
      <c r="H588" s="341" t="str">
        <f t="array" ref="H588">IF(D588="","",XLOOKUP(D588,'Master Data'!K:K,'Master Data'!N:N,"Input in Master Data",0,1))</f>
        <v/>
      </c>
      <c r="I588" s="341" t="str">
        <f t="array" ref="I588">IF(D588="","",XLOOKUP(D588,'Master Data'!K:K,'Master Data'!O:O,"Input in Master Data",0,1))</f>
        <v/>
      </c>
      <c r="J588" s="341" t="str">
        <f t="array" ref="J588">if(V588="","",XLOOKUP(V588,Master[Company],Master[Blow],"Unknown",0,1))</f>
        <v/>
      </c>
      <c r="K588" s="341" t="str">
        <f t="array" ref="K588">if(V588="","",XLOOKUP(V588,Master[Company],Master[Pigging],"Unknown",0,1))</f>
        <v/>
      </c>
      <c r="L588" s="341" t="str">
        <f t="array" ref="L588">if(V588="","",XLOOKUP(V588,Master[Company],Master[Load Method],"Unknown",0,1))</f>
        <v/>
      </c>
      <c r="M588" s="341" t="str">
        <f t="array" ref="M588">if(V588="","",XLOOKUP(V588,Master[Company],Master[Line Distance],"Unknown",0,1))</f>
        <v/>
      </c>
      <c r="N588" s="394"/>
      <c r="O588" s="341"/>
      <c r="P588" s="336"/>
      <c r="Q588" s="341" t="str">
        <f t="array" ref="Q588">if(V588="","",XLOOKUP(V588,Master[Company],Master[Terms],"NA",0,1))</f>
        <v/>
      </c>
      <c r="R588" s="341" t="str">
        <f t="shared" si="9"/>
        <v/>
      </c>
      <c r="S588" s="341" t="str">
        <f t="array" ref="S588">if(V588="","",XLOOKUP(V588,Master[Company],Master[Group],"NA",0,1))</f>
        <v/>
      </c>
      <c r="T588" s="341" t="str">
        <f t="array" ref="T588">if(V588="","",XLOOKUP(V588,Master[Company],Master[Loading Location],"NA",0,1))</f>
        <v/>
      </c>
      <c r="U588" s="341" t="str">
        <f t="array" ref="U588">if(V588="","",XLOOKUP(V588,Master[Company],Master[Acronym],"NA",0,1))</f>
        <v/>
      </c>
      <c r="V588" s="336"/>
      <c r="W588" s="395"/>
      <c r="X588" s="395"/>
      <c r="Y588" s="336" t="str">
        <f t="shared" si="10"/>
        <v/>
      </c>
      <c r="Z588" s="341" t="str">
        <f t="shared" si="11"/>
        <v/>
      </c>
      <c r="AA588" s="336"/>
      <c r="AB588" s="341"/>
      <c r="AC588" s="341"/>
      <c r="AD588" s="394"/>
      <c r="AE588" s="396"/>
      <c r="AF588" s="396"/>
      <c r="AG588" s="396"/>
      <c r="AH588" s="396"/>
      <c r="AI588" s="396"/>
      <c r="AJ588" s="396"/>
      <c r="AK588" s="396"/>
      <c r="AL588" s="397"/>
      <c r="AM588" s="398"/>
      <c r="AN588" s="398"/>
      <c r="AO588" s="398"/>
      <c r="AP588" s="398"/>
      <c r="AQ588" s="398"/>
      <c r="AR588" s="398"/>
      <c r="AS588" s="398"/>
      <c r="AT588" s="398"/>
      <c r="AU588" s="394"/>
      <c r="AV588" s="399"/>
      <c r="AW588" s="306"/>
      <c r="AX588" s="394"/>
      <c r="AY588" s="400"/>
      <c r="AZ588" s="336"/>
      <c r="BA588" s="336"/>
      <c r="BB588" s="336"/>
      <c r="BC588" s="336"/>
      <c r="BD588" s="336"/>
      <c r="BE588" s="401"/>
      <c r="BF588" s="341"/>
      <c r="BG588" s="341"/>
      <c r="BH588" s="402"/>
      <c r="BI588" s="403"/>
      <c r="BJ588" s="404"/>
      <c r="BK588" s="405"/>
      <c r="BL588" s="405"/>
      <c r="BM588" s="405"/>
      <c r="BN588" s="406"/>
    </row>
    <row r="589" ht="18.75" customHeight="1">
      <c r="A589" s="390" t="str">
        <f t="shared" si="3"/>
        <v/>
      </c>
      <c r="B589" s="391"/>
      <c r="C589" s="337"/>
      <c r="D589" s="337"/>
      <c r="E589" s="338" t="str">
        <f t="shared" si="8"/>
        <v/>
      </c>
      <c r="F589" s="392"/>
      <c r="G589" s="393"/>
      <c r="H589" s="341" t="str">
        <f t="array" ref="H589">IF(D589="","",XLOOKUP(D589,'Master Data'!K:K,'Master Data'!N:N,"Input in Master Data",0,1))</f>
        <v/>
      </c>
      <c r="I589" s="341" t="str">
        <f t="array" ref="I589">IF(D589="","",XLOOKUP(D589,'Master Data'!K:K,'Master Data'!O:O,"Input in Master Data",0,1))</f>
        <v/>
      </c>
      <c r="J589" s="341" t="str">
        <f t="array" ref="J589">if(V589="","",XLOOKUP(V589,Master[Company],Master[Blow],"Unknown",0,1))</f>
        <v/>
      </c>
      <c r="K589" s="341" t="str">
        <f t="array" ref="K589">if(V589="","",XLOOKUP(V589,Master[Company],Master[Pigging],"Unknown",0,1))</f>
        <v/>
      </c>
      <c r="L589" s="341" t="str">
        <f t="array" ref="L589">if(V589="","",XLOOKUP(V589,Master[Company],Master[Load Method],"Unknown",0,1))</f>
        <v/>
      </c>
      <c r="M589" s="341" t="str">
        <f t="array" ref="M589">if(V589="","",XLOOKUP(V589,Master[Company],Master[Line Distance],"Unknown",0,1))</f>
        <v/>
      </c>
      <c r="N589" s="394"/>
      <c r="O589" s="341"/>
      <c r="P589" s="336"/>
      <c r="Q589" s="341" t="str">
        <f t="array" ref="Q589">if(V589="","",XLOOKUP(V589,Master[Company],Master[Terms],"NA",0,1))</f>
        <v/>
      </c>
      <c r="R589" s="341" t="str">
        <f t="shared" si="9"/>
        <v/>
      </c>
      <c r="S589" s="341" t="str">
        <f t="array" ref="S589">if(V589="","",XLOOKUP(V589,Master[Company],Master[Group],"NA",0,1))</f>
        <v/>
      </c>
      <c r="T589" s="341" t="str">
        <f t="array" ref="T589">if(V589="","",XLOOKUP(V589,Master[Company],Master[Loading Location],"NA",0,1))</f>
        <v/>
      </c>
      <c r="U589" s="341" t="str">
        <f t="array" ref="U589">if(V589="","",XLOOKUP(V589,Master[Company],Master[Acronym],"NA",0,1))</f>
        <v/>
      </c>
      <c r="V589" s="336"/>
      <c r="W589" s="395"/>
      <c r="X589" s="395"/>
      <c r="Y589" s="336" t="str">
        <f t="shared" si="10"/>
        <v/>
      </c>
      <c r="Z589" s="341" t="str">
        <f t="shared" si="11"/>
        <v/>
      </c>
      <c r="AA589" s="336"/>
      <c r="AB589" s="341"/>
      <c r="AC589" s="341"/>
      <c r="AD589" s="394"/>
      <c r="AE589" s="396"/>
      <c r="AF589" s="396"/>
      <c r="AG589" s="396"/>
      <c r="AH589" s="396"/>
      <c r="AI589" s="396"/>
      <c r="AJ589" s="396"/>
      <c r="AK589" s="396"/>
      <c r="AL589" s="397"/>
      <c r="AM589" s="398"/>
      <c r="AN589" s="398"/>
      <c r="AO589" s="398"/>
      <c r="AP589" s="398"/>
      <c r="AQ589" s="398"/>
      <c r="AR589" s="398"/>
      <c r="AS589" s="398"/>
      <c r="AT589" s="398"/>
      <c r="AU589" s="394"/>
      <c r="AV589" s="399"/>
      <c r="AW589" s="306"/>
      <c r="AX589" s="394"/>
      <c r="AY589" s="400"/>
      <c r="AZ589" s="336"/>
      <c r="BA589" s="336"/>
      <c r="BB589" s="336"/>
      <c r="BC589" s="336"/>
      <c r="BD589" s="336"/>
      <c r="BE589" s="401"/>
      <c r="BF589" s="341"/>
      <c r="BG589" s="341"/>
      <c r="BH589" s="402"/>
      <c r="BI589" s="403"/>
      <c r="BJ589" s="404"/>
      <c r="BK589" s="405"/>
      <c r="BL589" s="405"/>
      <c r="BM589" s="405"/>
      <c r="BN589" s="406"/>
    </row>
    <row r="590" ht="18.75" customHeight="1">
      <c r="A590" s="390" t="str">
        <f t="shared" si="3"/>
        <v/>
      </c>
      <c r="B590" s="391"/>
      <c r="C590" s="337"/>
      <c r="D590" s="337"/>
      <c r="E590" s="338" t="str">
        <f t="shared" si="8"/>
        <v/>
      </c>
      <c r="F590" s="392"/>
      <c r="G590" s="393"/>
      <c r="H590" s="341" t="str">
        <f t="array" ref="H590">IF(D590="","",XLOOKUP(D590,'Master Data'!K:K,'Master Data'!N:N,"Input in Master Data",0,1))</f>
        <v/>
      </c>
      <c r="I590" s="341" t="str">
        <f t="array" ref="I590">IF(D590="","",XLOOKUP(D590,'Master Data'!K:K,'Master Data'!O:O,"Input in Master Data",0,1))</f>
        <v/>
      </c>
      <c r="J590" s="341" t="str">
        <f t="array" ref="J590">if(V590="","",XLOOKUP(V590,Master[Company],Master[Blow],"Unknown",0,1))</f>
        <v/>
      </c>
      <c r="K590" s="341" t="str">
        <f t="array" ref="K590">if(V590="","",XLOOKUP(V590,Master[Company],Master[Pigging],"Unknown",0,1))</f>
        <v/>
      </c>
      <c r="L590" s="341" t="str">
        <f t="array" ref="L590">if(V590="","",XLOOKUP(V590,Master[Company],Master[Load Method],"Unknown",0,1))</f>
        <v/>
      </c>
      <c r="M590" s="341" t="str">
        <f t="array" ref="M590">if(V590="","",XLOOKUP(V590,Master[Company],Master[Line Distance],"Unknown",0,1))</f>
        <v/>
      </c>
      <c r="N590" s="394"/>
      <c r="O590" s="341"/>
      <c r="P590" s="336"/>
      <c r="Q590" s="341" t="str">
        <f t="array" ref="Q590">if(V590="","",XLOOKUP(V590,Master[Company],Master[Terms],"NA",0,1))</f>
        <v/>
      </c>
      <c r="R590" s="341" t="str">
        <f t="shared" si="9"/>
        <v/>
      </c>
      <c r="S590" s="341" t="str">
        <f t="array" ref="S590">if(V590="","",XLOOKUP(V590,Master[Company],Master[Group],"NA",0,1))</f>
        <v/>
      </c>
      <c r="T590" s="341" t="str">
        <f t="array" ref="T590">if(V590="","",XLOOKUP(V590,Master[Company],Master[Loading Location],"NA",0,1))</f>
        <v/>
      </c>
      <c r="U590" s="341" t="str">
        <f t="array" ref="U590">if(V590="","",XLOOKUP(V590,Master[Company],Master[Acronym],"NA",0,1))</f>
        <v/>
      </c>
      <c r="V590" s="336"/>
      <c r="W590" s="395"/>
      <c r="X590" s="395"/>
      <c r="Y590" s="336" t="str">
        <f t="shared" si="10"/>
        <v/>
      </c>
      <c r="Z590" s="341" t="str">
        <f t="shared" si="11"/>
        <v/>
      </c>
      <c r="AA590" s="336"/>
      <c r="AB590" s="341"/>
      <c r="AC590" s="341"/>
      <c r="AD590" s="394"/>
      <c r="AE590" s="396"/>
      <c r="AF590" s="396"/>
      <c r="AG590" s="396"/>
      <c r="AH590" s="396"/>
      <c r="AI590" s="396"/>
      <c r="AJ590" s="396"/>
      <c r="AK590" s="396"/>
      <c r="AL590" s="397"/>
      <c r="AM590" s="398"/>
      <c r="AN590" s="398"/>
      <c r="AO590" s="398"/>
      <c r="AP590" s="398"/>
      <c r="AQ590" s="398"/>
      <c r="AR590" s="398"/>
      <c r="AS590" s="398"/>
      <c r="AT590" s="398"/>
      <c r="AU590" s="394"/>
      <c r="AV590" s="399"/>
      <c r="AW590" s="306"/>
      <c r="AX590" s="394"/>
      <c r="AY590" s="400"/>
      <c r="AZ590" s="336"/>
      <c r="BA590" s="336"/>
      <c r="BB590" s="336"/>
      <c r="BC590" s="336"/>
      <c r="BD590" s="336"/>
      <c r="BE590" s="401"/>
      <c r="BF590" s="341"/>
      <c r="BG590" s="341"/>
      <c r="BH590" s="402"/>
      <c r="BI590" s="403"/>
      <c r="BJ590" s="404"/>
      <c r="BK590" s="405"/>
      <c r="BL590" s="405"/>
      <c r="BM590" s="405"/>
      <c r="BN590" s="406"/>
    </row>
    <row r="591" ht="18.75" customHeight="1">
      <c r="A591" s="390" t="str">
        <f t="shared" si="3"/>
        <v/>
      </c>
      <c r="B591" s="391"/>
      <c r="C591" s="337"/>
      <c r="D591" s="337"/>
      <c r="E591" s="338" t="str">
        <f t="shared" si="8"/>
        <v/>
      </c>
      <c r="F591" s="392"/>
      <c r="G591" s="393"/>
      <c r="H591" s="341" t="str">
        <f t="array" ref="H591">IF(D591="","",XLOOKUP(D591,'Master Data'!K:K,'Master Data'!N:N,"Input in Master Data",0,1))</f>
        <v/>
      </c>
      <c r="I591" s="341" t="str">
        <f t="array" ref="I591">IF(D591="","",XLOOKUP(D591,'Master Data'!K:K,'Master Data'!O:O,"Input in Master Data",0,1))</f>
        <v/>
      </c>
      <c r="J591" s="341" t="str">
        <f t="array" ref="J591">if(V591="","",XLOOKUP(V591,Master[Company],Master[Blow],"Unknown",0,1))</f>
        <v/>
      </c>
      <c r="K591" s="341" t="str">
        <f t="array" ref="K591">if(V591="","",XLOOKUP(V591,Master[Company],Master[Pigging],"Unknown",0,1))</f>
        <v/>
      </c>
      <c r="L591" s="341" t="str">
        <f t="array" ref="L591">if(V591="","",XLOOKUP(V591,Master[Company],Master[Load Method],"Unknown",0,1))</f>
        <v/>
      </c>
      <c r="M591" s="341" t="str">
        <f t="array" ref="M591">if(V591="","",XLOOKUP(V591,Master[Company],Master[Line Distance],"Unknown",0,1))</f>
        <v/>
      </c>
      <c r="N591" s="394"/>
      <c r="O591" s="341"/>
      <c r="P591" s="336"/>
      <c r="Q591" s="341" t="str">
        <f t="array" ref="Q591">if(V591="","",XLOOKUP(V591,Master[Company],Master[Terms],"NA",0,1))</f>
        <v/>
      </c>
      <c r="R591" s="341" t="str">
        <f t="shared" si="9"/>
        <v/>
      </c>
      <c r="S591" s="341" t="str">
        <f t="array" ref="S591">if(V591="","",XLOOKUP(V591,Master[Company],Master[Group],"NA",0,1))</f>
        <v/>
      </c>
      <c r="T591" s="341" t="str">
        <f t="array" ref="T591">if(V591="","",XLOOKUP(V591,Master[Company],Master[Loading Location],"NA",0,1))</f>
        <v/>
      </c>
      <c r="U591" s="341" t="str">
        <f t="array" ref="U591">if(V591="","",XLOOKUP(V591,Master[Company],Master[Acronym],"NA",0,1))</f>
        <v/>
      </c>
      <c r="V591" s="336"/>
      <c r="W591" s="395"/>
      <c r="X591" s="395"/>
      <c r="Y591" s="336" t="str">
        <f t="shared" si="10"/>
        <v/>
      </c>
      <c r="Z591" s="341" t="str">
        <f t="shared" si="11"/>
        <v/>
      </c>
      <c r="AA591" s="336"/>
      <c r="AB591" s="341"/>
      <c r="AC591" s="341"/>
      <c r="AD591" s="394"/>
      <c r="AE591" s="396"/>
      <c r="AF591" s="396"/>
      <c r="AG591" s="396"/>
      <c r="AH591" s="396"/>
      <c r="AI591" s="396"/>
      <c r="AJ591" s="396"/>
      <c r="AK591" s="396"/>
      <c r="AL591" s="397"/>
      <c r="AM591" s="398"/>
      <c r="AN591" s="398"/>
      <c r="AO591" s="398"/>
      <c r="AP591" s="398"/>
      <c r="AQ591" s="398"/>
      <c r="AR591" s="398"/>
      <c r="AS591" s="398"/>
      <c r="AT591" s="398"/>
      <c r="AU591" s="394"/>
      <c r="AV591" s="399"/>
      <c r="AW591" s="306"/>
      <c r="AX591" s="394"/>
      <c r="AY591" s="400"/>
      <c r="AZ591" s="336"/>
      <c r="BA591" s="336"/>
      <c r="BB591" s="336"/>
      <c r="BC591" s="336"/>
      <c r="BD591" s="336"/>
      <c r="BE591" s="401"/>
      <c r="BF591" s="341"/>
      <c r="BG591" s="341"/>
      <c r="BH591" s="402"/>
      <c r="BI591" s="403"/>
      <c r="BJ591" s="404"/>
      <c r="BK591" s="405"/>
      <c r="BL591" s="405"/>
      <c r="BM591" s="405"/>
      <c r="BN591" s="406"/>
    </row>
    <row r="592" ht="18.75" customHeight="1">
      <c r="A592" s="390" t="str">
        <f t="shared" si="3"/>
        <v/>
      </c>
      <c r="B592" s="391"/>
      <c r="C592" s="337"/>
      <c r="D592" s="337"/>
      <c r="E592" s="338" t="str">
        <f t="shared" si="8"/>
        <v/>
      </c>
      <c r="F592" s="392"/>
      <c r="G592" s="393"/>
      <c r="H592" s="341" t="str">
        <f t="array" ref="H592">IF(D592="","",XLOOKUP(D592,'Master Data'!K:K,'Master Data'!N:N,"Input in Master Data",0,1))</f>
        <v/>
      </c>
      <c r="I592" s="341" t="str">
        <f t="array" ref="I592">IF(D592="","",XLOOKUP(D592,'Master Data'!K:K,'Master Data'!O:O,"Input in Master Data",0,1))</f>
        <v/>
      </c>
      <c r="J592" s="341" t="str">
        <f t="array" ref="J592">if(V592="","",XLOOKUP(V592,Master[Company],Master[Blow],"Unknown",0,1))</f>
        <v/>
      </c>
      <c r="K592" s="341" t="str">
        <f t="array" ref="K592">if(V592="","",XLOOKUP(V592,Master[Company],Master[Pigging],"Unknown",0,1))</f>
        <v/>
      </c>
      <c r="L592" s="341" t="str">
        <f t="array" ref="L592">if(V592="","",XLOOKUP(V592,Master[Company],Master[Load Method],"Unknown",0,1))</f>
        <v/>
      </c>
      <c r="M592" s="341" t="str">
        <f t="array" ref="M592">if(V592="","",XLOOKUP(V592,Master[Company],Master[Line Distance],"Unknown",0,1))</f>
        <v/>
      </c>
      <c r="N592" s="394"/>
      <c r="O592" s="341"/>
      <c r="P592" s="336"/>
      <c r="Q592" s="341" t="str">
        <f t="array" ref="Q592">if(V592="","",XLOOKUP(V592,Master[Company],Master[Terms],"NA",0,1))</f>
        <v/>
      </c>
      <c r="R592" s="341" t="str">
        <f t="shared" si="9"/>
        <v/>
      </c>
      <c r="S592" s="341" t="str">
        <f t="array" ref="S592">if(V592="","",XLOOKUP(V592,Master[Company],Master[Group],"NA",0,1))</f>
        <v/>
      </c>
      <c r="T592" s="341" t="str">
        <f t="array" ref="T592">if(V592="","",XLOOKUP(V592,Master[Company],Master[Loading Location],"NA",0,1))</f>
        <v/>
      </c>
      <c r="U592" s="341" t="str">
        <f t="array" ref="U592">if(V592="","",XLOOKUP(V592,Master[Company],Master[Acronym],"NA",0,1))</f>
        <v/>
      </c>
      <c r="V592" s="336"/>
      <c r="W592" s="395"/>
      <c r="X592" s="395"/>
      <c r="Y592" s="336" t="str">
        <f t="shared" si="10"/>
        <v/>
      </c>
      <c r="Z592" s="341" t="str">
        <f t="shared" si="11"/>
        <v/>
      </c>
      <c r="AA592" s="336"/>
      <c r="AB592" s="341"/>
      <c r="AC592" s="341"/>
      <c r="AD592" s="394"/>
      <c r="AE592" s="396"/>
      <c r="AF592" s="396"/>
      <c r="AG592" s="396"/>
      <c r="AH592" s="396"/>
      <c r="AI592" s="396"/>
      <c r="AJ592" s="396"/>
      <c r="AK592" s="396"/>
      <c r="AL592" s="397"/>
      <c r="AM592" s="398"/>
      <c r="AN592" s="398"/>
      <c r="AO592" s="398"/>
      <c r="AP592" s="398"/>
      <c r="AQ592" s="398"/>
      <c r="AR592" s="398"/>
      <c r="AS592" s="398"/>
      <c r="AT592" s="398"/>
      <c r="AU592" s="394"/>
      <c r="AV592" s="399"/>
      <c r="AW592" s="306"/>
      <c r="AX592" s="394"/>
      <c r="AY592" s="400"/>
      <c r="AZ592" s="336"/>
      <c r="BA592" s="336"/>
      <c r="BB592" s="336"/>
      <c r="BC592" s="336"/>
      <c r="BD592" s="336"/>
      <c r="BE592" s="401"/>
      <c r="BF592" s="341"/>
      <c r="BG592" s="341"/>
      <c r="BH592" s="402"/>
      <c r="BI592" s="403"/>
      <c r="BJ592" s="404"/>
      <c r="BK592" s="405"/>
      <c r="BL592" s="405"/>
      <c r="BM592" s="405"/>
      <c r="BN592" s="406"/>
    </row>
    <row r="593" ht="18.75" customHeight="1">
      <c r="A593" s="390" t="str">
        <f t="shared" si="3"/>
        <v/>
      </c>
      <c r="B593" s="391"/>
      <c r="C593" s="337"/>
      <c r="D593" s="337"/>
      <c r="E593" s="338" t="str">
        <f t="shared" si="8"/>
        <v/>
      </c>
      <c r="F593" s="392"/>
      <c r="G593" s="393"/>
      <c r="H593" s="341" t="str">
        <f t="array" ref="H593">IF(D593="","",XLOOKUP(D593,'Master Data'!K:K,'Master Data'!N:N,"Input in Master Data",0,1))</f>
        <v/>
      </c>
      <c r="I593" s="341" t="str">
        <f t="array" ref="I593">IF(D593="","",XLOOKUP(D593,'Master Data'!K:K,'Master Data'!O:O,"Input in Master Data",0,1))</f>
        <v/>
      </c>
      <c r="J593" s="341" t="str">
        <f t="array" ref="J593">if(V593="","",XLOOKUP(V593,Master[Company],Master[Blow],"Unknown",0,1))</f>
        <v/>
      </c>
      <c r="K593" s="341" t="str">
        <f t="array" ref="K593">if(V593="","",XLOOKUP(V593,Master[Company],Master[Pigging],"Unknown",0,1))</f>
        <v/>
      </c>
      <c r="L593" s="341" t="str">
        <f t="array" ref="L593">if(V593="","",XLOOKUP(V593,Master[Company],Master[Load Method],"Unknown",0,1))</f>
        <v/>
      </c>
      <c r="M593" s="341" t="str">
        <f t="array" ref="M593">if(V593="","",XLOOKUP(V593,Master[Company],Master[Line Distance],"Unknown",0,1))</f>
        <v/>
      </c>
      <c r="N593" s="394"/>
      <c r="O593" s="341"/>
      <c r="P593" s="336"/>
      <c r="Q593" s="341" t="str">
        <f t="array" ref="Q593">if(V593="","",XLOOKUP(V593,Master[Company],Master[Terms],"NA",0,1))</f>
        <v/>
      </c>
      <c r="R593" s="341" t="str">
        <f t="shared" si="9"/>
        <v/>
      </c>
      <c r="S593" s="341" t="str">
        <f t="array" ref="S593">if(V593="","",XLOOKUP(V593,Master[Company],Master[Group],"NA",0,1))</f>
        <v/>
      </c>
      <c r="T593" s="341" t="str">
        <f t="array" ref="T593">if(V593="","",XLOOKUP(V593,Master[Company],Master[Loading Location],"NA",0,1))</f>
        <v/>
      </c>
      <c r="U593" s="341" t="str">
        <f t="array" ref="U593">if(V593="","",XLOOKUP(V593,Master[Company],Master[Acronym],"NA",0,1))</f>
        <v/>
      </c>
      <c r="V593" s="336"/>
      <c r="W593" s="395"/>
      <c r="X593" s="395"/>
      <c r="Y593" s="336" t="str">
        <f t="shared" si="10"/>
        <v/>
      </c>
      <c r="Z593" s="341" t="str">
        <f t="shared" si="11"/>
        <v/>
      </c>
      <c r="AA593" s="336"/>
      <c r="AB593" s="341"/>
      <c r="AC593" s="341"/>
      <c r="AD593" s="394"/>
      <c r="AE593" s="396"/>
      <c r="AF593" s="396"/>
      <c r="AG593" s="396"/>
      <c r="AH593" s="396"/>
      <c r="AI593" s="396"/>
      <c r="AJ593" s="396"/>
      <c r="AK593" s="396"/>
      <c r="AL593" s="397"/>
      <c r="AM593" s="398"/>
      <c r="AN593" s="398"/>
      <c r="AO593" s="398"/>
      <c r="AP593" s="398"/>
      <c r="AQ593" s="398"/>
      <c r="AR593" s="398"/>
      <c r="AS593" s="398"/>
      <c r="AT593" s="398"/>
      <c r="AU593" s="394"/>
      <c r="AV593" s="399"/>
      <c r="AW593" s="306"/>
      <c r="AX593" s="394"/>
      <c r="AY593" s="400"/>
      <c r="AZ593" s="336"/>
      <c r="BA593" s="336"/>
      <c r="BB593" s="336"/>
      <c r="BC593" s="336"/>
      <c r="BD593" s="336"/>
      <c r="BE593" s="401"/>
      <c r="BF593" s="341"/>
      <c r="BG593" s="341"/>
      <c r="BH593" s="402"/>
      <c r="BI593" s="403"/>
      <c r="BJ593" s="404"/>
      <c r="BK593" s="405"/>
      <c r="BL593" s="405"/>
      <c r="BM593" s="405"/>
      <c r="BN593" s="406"/>
    </row>
    <row r="594" ht="18.75" customHeight="1">
      <c r="A594" s="390" t="str">
        <f t="shared" si="3"/>
        <v/>
      </c>
      <c r="B594" s="391"/>
      <c r="C594" s="337"/>
      <c r="D594" s="337"/>
      <c r="E594" s="338" t="str">
        <f t="shared" si="8"/>
        <v/>
      </c>
      <c r="F594" s="392"/>
      <c r="G594" s="393"/>
      <c r="H594" s="341" t="str">
        <f t="array" ref="H594">IF(D594="","",XLOOKUP(D594,'Master Data'!K:K,'Master Data'!N:N,"Input in Master Data",0,1))</f>
        <v/>
      </c>
      <c r="I594" s="341" t="str">
        <f t="array" ref="I594">IF(D594="","",XLOOKUP(D594,'Master Data'!K:K,'Master Data'!O:O,"Input in Master Data",0,1))</f>
        <v/>
      </c>
      <c r="J594" s="341" t="str">
        <f t="array" ref="J594">if(V594="","",XLOOKUP(V594,Master[Company],Master[Blow],"Unknown",0,1))</f>
        <v/>
      </c>
      <c r="K594" s="341" t="str">
        <f t="array" ref="K594">if(V594="","",XLOOKUP(V594,Master[Company],Master[Pigging],"Unknown",0,1))</f>
        <v/>
      </c>
      <c r="L594" s="341" t="str">
        <f t="array" ref="L594">if(V594="","",XLOOKUP(V594,Master[Company],Master[Load Method],"Unknown",0,1))</f>
        <v/>
      </c>
      <c r="M594" s="341" t="str">
        <f t="array" ref="M594">if(V594="","",XLOOKUP(V594,Master[Company],Master[Line Distance],"Unknown",0,1))</f>
        <v/>
      </c>
      <c r="N594" s="394"/>
      <c r="O594" s="341"/>
      <c r="P594" s="336"/>
      <c r="Q594" s="341" t="str">
        <f t="array" ref="Q594">if(V594="","",XLOOKUP(V594,Master[Company],Master[Terms],"NA",0,1))</f>
        <v/>
      </c>
      <c r="R594" s="341" t="str">
        <f t="shared" si="9"/>
        <v/>
      </c>
      <c r="S594" s="341" t="str">
        <f t="array" ref="S594">if(V594="","",XLOOKUP(V594,Master[Company],Master[Group],"NA",0,1))</f>
        <v/>
      </c>
      <c r="T594" s="341" t="str">
        <f t="array" ref="T594">if(V594="","",XLOOKUP(V594,Master[Company],Master[Loading Location],"NA",0,1))</f>
        <v/>
      </c>
      <c r="U594" s="341" t="str">
        <f t="array" ref="U594">if(V594="","",XLOOKUP(V594,Master[Company],Master[Acronym],"NA",0,1))</f>
        <v/>
      </c>
      <c r="V594" s="336"/>
      <c r="W594" s="395"/>
      <c r="X594" s="395"/>
      <c r="Y594" s="336" t="str">
        <f t="shared" si="10"/>
        <v/>
      </c>
      <c r="Z594" s="341" t="str">
        <f t="shared" si="11"/>
        <v/>
      </c>
      <c r="AA594" s="336"/>
      <c r="AB594" s="341"/>
      <c r="AC594" s="341"/>
      <c r="AD594" s="394"/>
      <c r="AE594" s="396"/>
      <c r="AF594" s="396"/>
      <c r="AG594" s="396"/>
      <c r="AH594" s="396"/>
      <c r="AI594" s="396"/>
      <c r="AJ594" s="396"/>
      <c r="AK594" s="396"/>
      <c r="AL594" s="397"/>
      <c r="AM594" s="398"/>
      <c r="AN594" s="398"/>
      <c r="AO594" s="398"/>
      <c r="AP594" s="398"/>
      <c r="AQ594" s="398"/>
      <c r="AR594" s="398"/>
      <c r="AS594" s="398"/>
      <c r="AT594" s="398"/>
      <c r="AU594" s="394"/>
      <c r="AV594" s="399"/>
      <c r="AW594" s="306"/>
      <c r="AX594" s="394"/>
      <c r="AY594" s="400"/>
      <c r="AZ594" s="336"/>
      <c r="BA594" s="336"/>
      <c r="BB594" s="336"/>
      <c r="BC594" s="336"/>
      <c r="BD594" s="336"/>
      <c r="BE594" s="401"/>
      <c r="BF594" s="341"/>
      <c r="BG594" s="341"/>
      <c r="BH594" s="402"/>
      <c r="BI594" s="403"/>
      <c r="BJ594" s="404"/>
      <c r="BK594" s="405"/>
      <c r="BL594" s="405"/>
      <c r="BM594" s="405"/>
      <c r="BN594" s="406"/>
    </row>
    <row r="595" ht="18.75" customHeight="1">
      <c r="A595" s="390" t="str">
        <f t="shared" si="3"/>
        <v/>
      </c>
      <c r="B595" s="391"/>
      <c r="C595" s="337"/>
      <c r="D595" s="337"/>
      <c r="E595" s="338" t="str">
        <f t="shared" si="8"/>
        <v/>
      </c>
      <c r="F595" s="392"/>
      <c r="G595" s="393"/>
      <c r="H595" s="341" t="str">
        <f t="array" ref="H595">IF(D595="","",XLOOKUP(D595,'Master Data'!K:K,'Master Data'!N:N,"Input in Master Data",0,1))</f>
        <v/>
      </c>
      <c r="I595" s="341" t="str">
        <f t="array" ref="I595">IF(D595="","",XLOOKUP(D595,'Master Data'!K:K,'Master Data'!O:O,"Input in Master Data",0,1))</f>
        <v/>
      </c>
      <c r="J595" s="341" t="str">
        <f t="array" ref="J595">if(V595="","",XLOOKUP(V595,Master[Company],Master[Blow],"Unknown",0,1))</f>
        <v/>
      </c>
      <c r="K595" s="341" t="str">
        <f t="array" ref="K595">if(V595="","",XLOOKUP(V595,Master[Company],Master[Pigging],"Unknown",0,1))</f>
        <v/>
      </c>
      <c r="L595" s="341" t="str">
        <f t="array" ref="L595">if(V595="","",XLOOKUP(V595,Master[Company],Master[Load Method],"Unknown",0,1))</f>
        <v/>
      </c>
      <c r="M595" s="341" t="str">
        <f t="array" ref="M595">if(V595="","",XLOOKUP(V595,Master[Company],Master[Line Distance],"Unknown",0,1))</f>
        <v/>
      </c>
      <c r="N595" s="394"/>
      <c r="O595" s="341"/>
      <c r="P595" s="336"/>
      <c r="Q595" s="341" t="str">
        <f t="array" ref="Q595">if(V595="","",XLOOKUP(V595,Master[Company],Master[Terms],"NA",0,1))</f>
        <v/>
      </c>
      <c r="R595" s="341" t="str">
        <f t="shared" si="9"/>
        <v/>
      </c>
      <c r="S595" s="341" t="str">
        <f t="array" ref="S595">if(V595="","",XLOOKUP(V595,Master[Company],Master[Group],"NA",0,1))</f>
        <v/>
      </c>
      <c r="T595" s="341" t="str">
        <f t="array" ref="T595">if(V595="","",XLOOKUP(V595,Master[Company],Master[Loading Location],"NA",0,1))</f>
        <v/>
      </c>
      <c r="U595" s="341" t="str">
        <f t="array" ref="U595">if(V595="","",XLOOKUP(V595,Master[Company],Master[Acronym],"NA",0,1))</f>
        <v/>
      </c>
      <c r="V595" s="336"/>
      <c r="W595" s="395"/>
      <c r="X595" s="395"/>
      <c r="Y595" s="336" t="str">
        <f t="shared" si="10"/>
        <v/>
      </c>
      <c r="Z595" s="341" t="str">
        <f t="shared" si="11"/>
        <v/>
      </c>
      <c r="AA595" s="336"/>
      <c r="AB595" s="341"/>
      <c r="AC595" s="341"/>
      <c r="AD595" s="394"/>
      <c r="AE595" s="396"/>
      <c r="AF595" s="396"/>
      <c r="AG595" s="396"/>
      <c r="AH595" s="396"/>
      <c r="AI595" s="396"/>
      <c r="AJ595" s="396"/>
      <c r="AK595" s="396"/>
      <c r="AL595" s="397"/>
      <c r="AM595" s="398"/>
      <c r="AN595" s="398"/>
      <c r="AO595" s="398"/>
      <c r="AP595" s="398"/>
      <c r="AQ595" s="398"/>
      <c r="AR595" s="398"/>
      <c r="AS595" s="398"/>
      <c r="AT595" s="398"/>
      <c r="AU595" s="394"/>
      <c r="AV595" s="399"/>
      <c r="AW595" s="306"/>
      <c r="AX595" s="394"/>
      <c r="AY595" s="400"/>
      <c r="AZ595" s="336"/>
      <c r="BA595" s="336"/>
      <c r="BB595" s="336"/>
      <c r="BC595" s="336"/>
      <c r="BD595" s="336"/>
      <c r="BE595" s="401"/>
      <c r="BF595" s="341"/>
      <c r="BG595" s="341"/>
      <c r="BH595" s="402"/>
      <c r="BI595" s="403"/>
      <c r="BJ595" s="404"/>
      <c r="BK595" s="405"/>
      <c r="BL595" s="405"/>
      <c r="BM595" s="405"/>
      <c r="BN595" s="406"/>
    </row>
    <row r="596" ht="18.75" customHeight="1">
      <c r="A596" s="390" t="str">
        <f t="shared" si="3"/>
        <v/>
      </c>
      <c r="B596" s="391"/>
      <c r="C596" s="337"/>
      <c r="D596" s="337"/>
      <c r="E596" s="338" t="str">
        <f t="shared" si="8"/>
        <v/>
      </c>
      <c r="F596" s="392"/>
      <c r="G596" s="393"/>
      <c r="H596" s="341" t="str">
        <f t="array" ref="H596">IF(D596="","",XLOOKUP(D596,'Master Data'!K:K,'Master Data'!N:N,"Input in Master Data",0,1))</f>
        <v/>
      </c>
      <c r="I596" s="341" t="str">
        <f t="array" ref="I596">IF(D596="","",XLOOKUP(D596,'Master Data'!K:K,'Master Data'!O:O,"Input in Master Data",0,1))</f>
        <v/>
      </c>
      <c r="J596" s="341" t="str">
        <f t="array" ref="J596">if(V596="","",XLOOKUP(V596,Master[Company],Master[Blow],"Unknown",0,1))</f>
        <v/>
      </c>
      <c r="K596" s="341" t="str">
        <f t="array" ref="K596">if(V596="","",XLOOKUP(V596,Master[Company],Master[Pigging],"Unknown",0,1))</f>
        <v/>
      </c>
      <c r="L596" s="341" t="str">
        <f t="array" ref="L596">if(V596="","",XLOOKUP(V596,Master[Company],Master[Load Method],"Unknown",0,1))</f>
        <v/>
      </c>
      <c r="M596" s="341" t="str">
        <f t="array" ref="M596">if(V596="","",XLOOKUP(V596,Master[Company],Master[Line Distance],"Unknown",0,1))</f>
        <v/>
      </c>
      <c r="N596" s="394"/>
      <c r="O596" s="341"/>
      <c r="P596" s="336"/>
      <c r="Q596" s="341" t="str">
        <f t="array" ref="Q596">if(V596="","",XLOOKUP(V596,Master[Company],Master[Terms],"NA",0,1))</f>
        <v/>
      </c>
      <c r="R596" s="341" t="str">
        <f t="shared" si="9"/>
        <v/>
      </c>
      <c r="S596" s="341" t="str">
        <f t="array" ref="S596">if(V596="","",XLOOKUP(V596,Master[Company],Master[Group],"NA",0,1))</f>
        <v/>
      </c>
      <c r="T596" s="341" t="str">
        <f t="array" ref="T596">if(V596="","",XLOOKUP(V596,Master[Company],Master[Loading Location],"NA",0,1))</f>
        <v/>
      </c>
      <c r="U596" s="341" t="str">
        <f t="array" ref="U596">if(V596="","",XLOOKUP(V596,Master[Company],Master[Acronym],"NA",0,1))</f>
        <v/>
      </c>
      <c r="V596" s="336"/>
      <c r="W596" s="395"/>
      <c r="X596" s="395"/>
      <c r="Y596" s="336" t="str">
        <f t="shared" si="10"/>
        <v/>
      </c>
      <c r="Z596" s="341" t="str">
        <f t="shared" si="11"/>
        <v/>
      </c>
      <c r="AA596" s="336"/>
      <c r="AB596" s="341"/>
      <c r="AC596" s="341"/>
      <c r="AD596" s="394"/>
      <c r="AE596" s="396"/>
      <c r="AF596" s="396"/>
      <c r="AG596" s="396"/>
      <c r="AH596" s="396"/>
      <c r="AI596" s="396"/>
      <c r="AJ596" s="396"/>
      <c r="AK596" s="396"/>
      <c r="AL596" s="397"/>
      <c r="AM596" s="398"/>
      <c r="AN596" s="398"/>
      <c r="AO596" s="398"/>
      <c r="AP596" s="398"/>
      <c r="AQ596" s="398"/>
      <c r="AR596" s="398"/>
      <c r="AS596" s="398"/>
      <c r="AT596" s="398"/>
      <c r="AU596" s="394"/>
      <c r="AV596" s="399"/>
      <c r="AW596" s="306"/>
      <c r="AX596" s="394"/>
      <c r="AY596" s="400"/>
      <c r="AZ596" s="336"/>
      <c r="BA596" s="336"/>
      <c r="BB596" s="336"/>
      <c r="BC596" s="336"/>
      <c r="BD596" s="336"/>
      <c r="BE596" s="401"/>
      <c r="BF596" s="341"/>
      <c r="BG596" s="341"/>
      <c r="BH596" s="402"/>
      <c r="BI596" s="403"/>
      <c r="BJ596" s="404"/>
      <c r="BK596" s="405"/>
      <c r="BL596" s="405"/>
      <c r="BM596" s="405"/>
      <c r="BN596" s="406"/>
    </row>
    <row r="597" ht="18.75" customHeight="1">
      <c r="A597" s="390" t="str">
        <f t="shared" si="3"/>
        <v/>
      </c>
      <c r="B597" s="391"/>
      <c r="C597" s="337"/>
      <c r="D597" s="337"/>
      <c r="E597" s="338" t="str">
        <f t="shared" si="8"/>
        <v/>
      </c>
      <c r="F597" s="392"/>
      <c r="G597" s="393"/>
      <c r="H597" s="341" t="str">
        <f t="array" ref="H597">IF(D597="","",XLOOKUP(D597,'Master Data'!K:K,'Master Data'!N:N,"Input in Master Data",0,1))</f>
        <v/>
      </c>
      <c r="I597" s="341" t="str">
        <f t="array" ref="I597">IF(D597="","",XLOOKUP(D597,'Master Data'!K:K,'Master Data'!O:O,"Input in Master Data",0,1))</f>
        <v/>
      </c>
      <c r="J597" s="341" t="str">
        <f t="array" ref="J597">if(V597="","",XLOOKUP(V597,Master[Company],Master[Blow],"Unknown",0,1))</f>
        <v/>
      </c>
      <c r="K597" s="341" t="str">
        <f t="array" ref="K597">if(V597="","",XLOOKUP(V597,Master[Company],Master[Pigging],"Unknown",0,1))</f>
        <v/>
      </c>
      <c r="L597" s="341" t="str">
        <f t="array" ref="L597">if(V597="","",XLOOKUP(V597,Master[Company],Master[Load Method],"Unknown",0,1))</f>
        <v/>
      </c>
      <c r="M597" s="341" t="str">
        <f t="array" ref="M597">if(V597="","",XLOOKUP(V597,Master[Company],Master[Line Distance],"Unknown",0,1))</f>
        <v/>
      </c>
      <c r="N597" s="394"/>
      <c r="O597" s="341"/>
      <c r="P597" s="336"/>
      <c r="Q597" s="341" t="str">
        <f t="array" ref="Q597">if(V597="","",XLOOKUP(V597,Master[Company],Master[Terms],"NA",0,1))</f>
        <v/>
      </c>
      <c r="R597" s="341" t="str">
        <f t="shared" si="9"/>
        <v/>
      </c>
      <c r="S597" s="341" t="str">
        <f t="array" ref="S597">if(V597="","",XLOOKUP(V597,Master[Company],Master[Group],"NA",0,1))</f>
        <v/>
      </c>
      <c r="T597" s="341" t="str">
        <f t="array" ref="T597">if(V597="","",XLOOKUP(V597,Master[Company],Master[Loading Location],"NA",0,1))</f>
        <v/>
      </c>
      <c r="U597" s="341" t="str">
        <f t="array" ref="U597">if(V597="","",XLOOKUP(V597,Master[Company],Master[Acronym],"NA",0,1))</f>
        <v/>
      </c>
      <c r="V597" s="336"/>
      <c r="W597" s="395"/>
      <c r="X597" s="395"/>
      <c r="Y597" s="336" t="str">
        <f t="shared" si="10"/>
        <v/>
      </c>
      <c r="Z597" s="341" t="str">
        <f t="shared" si="11"/>
        <v/>
      </c>
      <c r="AA597" s="336"/>
      <c r="AB597" s="341"/>
      <c r="AC597" s="341"/>
      <c r="AD597" s="394"/>
      <c r="AE597" s="396"/>
      <c r="AF597" s="396"/>
      <c r="AG597" s="396"/>
      <c r="AH597" s="396"/>
      <c r="AI597" s="396"/>
      <c r="AJ597" s="396"/>
      <c r="AK597" s="396"/>
      <c r="AL597" s="397"/>
      <c r="AM597" s="398"/>
      <c r="AN597" s="398"/>
      <c r="AO597" s="398"/>
      <c r="AP597" s="398"/>
      <c r="AQ597" s="398"/>
      <c r="AR597" s="398"/>
      <c r="AS597" s="398"/>
      <c r="AT597" s="398"/>
      <c r="AU597" s="394"/>
      <c r="AV597" s="399"/>
      <c r="AW597" s="306"/>
      <c r="AX597" s="394"/>
      <c r="AY597" s="400"/>
      <c r="AZ597" s="336"/>
      <c r="BA597" s="336"/>
      <c r="BB597" s="336"/>
      <c r="BC597" s="336"/>
      <c r="BD597" s="336"/>
      <c r="BE597" s="401"/>
      <c r="BF597" s="341"/>
      <c r="BG597" s="341"/>
      <c r="BH597" s="402"/>
      <c r="BI597" s="403"/>
      <c r="BJ597" s="404"/>
      <c r="BK597" s="405"/>
      <c r="BL597" s="405"/>
      <c r="BM597" s="405"/>
      <c r="BN597" s="406"/>
    </row>
    <row r="598" ht="18.75" customHeight="1">
      <c r="A598" s="390" t="str">
        <f t="shared" si="3"/>
        <v/>
      </c>
      <c r="B598" s="391"/>
      <c r="C598" s="337"/>
      <c r="D598" s="337"/>
      <c r="E598" s="338" t="str">
        <f t="shared" si="8"/>
        <v/>
      </c>
      <c r="F598" s="392"/>
      <c r="G598" s="393"/>
      <c r="H598" s="341" t="str">
        <f t="array" ref="H598">IF(D598="","",XLOOKUP(D598,'Master Data'!K:K,'Master Data'!N:N,"Input in Master Data",0,1))</f>
        <v/>
      </c>
      <c r="I598" s="341" t="str">
        <f t="array" ref="I598">IF(D598="","",XLOOKUP(D598,'Master Data'!K:K,'Master Data'!O:O,"Input in Master Data",0,1))</f>
        <v/>
      </c>
      <c r="J598" s="341" t="str">
        <f t="array" ref="J598">if(V598="","",XLOOKUP(V598,Master[Company],Master[Blow],"Unknown",0,1))</f>
        <v/>
      </c>
      <c r="K598" s="341" t="str">
        <f t="array" ref="K598">if(V598="","",XLOOKUP(V598,Master[Company],Master[Pigging],"Unknown",0,1))</f>
        <v/>
      </c>
      <c r="L598" s="341" t="str">
        <f t="array" ref="L598">if(V598="","",XLOOKUP(V598,Master[Company],Master[Load Method],"Unknown",0,1))</f>
        <v/>
      </c>
      <c r="M598" s="341" t="str">
        <f t="array" ref="M598">if(V598="","",XLOOKUP(V598,Master[Company],Master[Line Distance],"Unknown",0,1))</f>
        <v/>
      </c>
      <c r="N598" s="394"/>
      <c r="O598" s="341"/>
      <c r="P598" s="336"/>
      <c r="Q598" s="341" t="str">
        <f t="array" ref="Q598">if(V598="","",XLOOKUP(V598,Master[Company],Master[Terms],"NA",0,1))</f>
        <v/>
      </c>
      <c r="R598" s="341" t="str">
        <f t="shared" si="9"/>
        <v/>
      </c>
      <c r="S598" s="341" t="str">
        <f t="array" ref="S598">if(V598="","",XLOOKUP(V598,Master[Company],Master[Group],"NA",0,1))</f>
        <v/>
      </c>
      <c r="T598" s="341" t="str">
        <f t="array" ref="T598">if(V598="","",XLOOKUP(V598,Master[Company],Master[Loading Location],"NA",0,1))</f>
        <v/>
      </c>
      <c r="U598" s="341" t="str">
        <f t="array" ref="U598">if(V598="","",XLOOKUP(V598,Master[Company],Master[Acronym],"NA",0,1))</f>
        <v/>
      </c>
      <c r="V598" s="336"/>
      <c r="W598" s="395"/>
      <c r="X598" s="395"/>
      <c r="Y598" s="336" t="str">
        <f t="shared" si="10"/>
        <v/>
      </c>
      <c r="Z598" s="341" t="str">
        <f t="shared" si="11"/>
        <v/>
      </c>
      <c r="AA598" s="336"/>
      <c r="AB598" s="341"/>
      <c r="AC598" s="341"/>
      <c r="AD598" s="394"/>
      <c r="AE598" s="396"/>
      <c r="AF598" s="396"/>
      <c r="AG598" s="396"/>
      <c r="AH598" s="396"/>
      <c r="AI598" s="396"/>
      <c r="AJ598" s="396"/>
      <c r="AK598" s="396"/>
      <c r="AL598" s="397"/>
      <c r="AM598" s="398"/>
      <c r="AN598" s="398"/>
      <c r="AO598" s="398"/>
      <c r="AP598" s="398"/>
      <c r="AQ598" s="398"/>
      <c r="AR598" s="398"/>
      <c r="AS598" s="398"/>
      <c r="AT598" s="398"/>
      <c r="AU598" s="394"/>
      <c r="AV598" s="399"/>
      <c r="AW598" s="306"/>
      <c r="AX598" s="394"/>
      <c r="AY598" s="400"/>
      <c r="AZ598" s="336"/>
      <c r="BA598" s="336"/>
      <c r="BB598" s="336"/>
      <c r="BC598" s="336"/>
      <c r="BD598" s="336"/>
      <c r="BE598" s="401"/>
      <c r="BF598" s="341"/>
      <c r="BG598" s="341"/>
      <c r="BH598" s="402"/>
      <c r="BI598" s="403"/>
      <c r="BJ598" s="404"/>
      <c r="BK598" s="405"/>
      <c r="BL598" s="405"/>
      <c r="BM598" s="405"/>
      <c r="BN598" s="406"/>
    </row>
    <row r="599" ht="18.75" customHeight="1">
      <c r="A599" s="390" t="str">
        <f t="shared" si="3"/>
        <v/>
      </c>
      <c r="B599" s="391"/>
      <c r="C599" s="337"/>
      <c r="D599" s="337"/>
      <c r="E599" s="338" t="str">
        <f t="shared" si="8"/>
        <v/>
      </c>
      <c r="F599" s="392"/>
      <c r="G599" s="393"/>
      <c r="H599" s="341" t="str">
        <f t="array" ref="H599">IF(D599="","",XLOOKUP(D599,'Master Data'!K:K,'Master Data'!N:N,"Input in Master Data",0,1))</f>
        <v/>
      </c>
      <c r="I599" s="341" t="str">
        <f t="array" ref="I599">IF(D599="","",XLOOKUP(D599,'Master Data'!K:K,'Master Data'!O:O,"Input in Master Data",0,1))</f>
        <v/>
      </c>
      <c r="J599" s="341" t="str">
        <f t="array" ref="J599">if(V599="","",XLOOKUP(V599,Master[Company],Master[Blow],"Unknown",0,1))</f>
        <v/>
      </c>
      <c r="K599" s="341" t="str">
        <f t="array" ref="K599">if(V599="","",XLOOKUP(V599,Master[Company],Master[Pigging],"Unknown",0,1))</f>
        <v/>
      </c>
      <c r="L599" s="341" t="str">
        <f t="array" ref="L599">if(V599="","",XLOOKUP(V599,Master[Company],Master[Load Method],"Unknown",0,1))</f>
        <v/>
      </c>
      <c r="M599" s="341" t="str">
        <f t="array" ref="M599">if(V599="","",XLOOKUP(V599,Master[Company],Master[Line Distance],"Unknown",0,1))</f>
        <v/>
      </c>
      <c r="N599" s="394"/>
      <c r="O599" s="341"/>
      <c r="P599" s="336"/>
      <c r="Q599" s="341" t="str">
        <f t="array" ref="Q599">if(V599="","",XLOOKUP(V599,Master[Company],Master[Terms],"NA",0,1))</f>
        <v/>
      </c>
      <c r="R599" s="341" t="str">
        <f t="shared" si="9"/>
        <v/>
      </c>
      <c r="S599" s="341" t="str">
        <f t="array" ref="S599">if(V599="","",XLOOKUP(V599,Master[Company],Master[Group],"NA",0,1))</f>
        <v/>
      </c>
      <c r="T599" s="341" t="str">
        <f t="array" ref="T599">if(V599="","",XLOOKUP(V599,Master[Company],Master[Loading Location],"NA",0,1))</f>
        <v/>
      </c>
      <c r="U599" s="341" t="str">
        <f t="array" ref="U599">if(V599="","",XLOOKUP(V599,Master[Company],Master[Acronym],"NA",0,1))</f>
        <v/>
      </c>
      <c r="V599" s="336"/>
      <c r="W599" s="395"/>
      <c r="X599" s="395"/>
      <c r="Y599" s="336" t="str">
        <f t="shared" si="10"/>
        <v/>
      </c>
      <c r="Z599" s="341" t="str">
        <f t="shared" si="11"/>
        <v/>
      </c>
      <c r="AA599" s="336"/>
      <c r="AB599" s="341"/>
      <c r="AC599" s="341"/>
      <c r="AD599" s="394"/>
      <c r="AE599" s="396"/>
      <c r="AF599" s="396"/>
      <c r="AG599" s="396"/>
      <c r="AH599" s="396"/>
      <c r="AI599" s="396"/>
      <c r="AJ599" s="396"/>
      <c r="AK599" s="396"/>
      <c r="AL599" s="397"/>
      <c r="AM599" s="398"/>
      <c r="AN599" s="398"/>
      <c r="AO599" s="398"/>
      <c r="AP599" s="398"/>
      <c r="AQ599" s="398"/>
      <c r="AR599" s="398"/>
      <c r="AS599" s="398"/>
      <c r="AT599" s="398"/>
      <c r="AU599" s="394"/>
      <c r="AV599" s="399"/>
      <c r="AW599" s="306"/>
      <c r="AX599" s="394"/>
      <c r="AY599" s="400"/>
      <c r="AZ599" s="336"/>
      <c r="BA599" s="336"/>
      <c r="BB599" s="336"/>
      <c r="BC599" s="336"/>
      <c r="BD599" s="336"/>
      <c r="BE599" s="401"/>
      <c r="BF599" s="341"/>
      <c r="BG599" s="341"/>
      <c r="BH599" s="402"/>
      <c r="BI599" s="403"/>
      <c r="BJ599" s="404"/>
      <c r="BK599" s="405"/>
      <c r="BL599" s="405"/>
      <c r="BM599" s="405"/>
      <c r="BN599" s="406"/>
    </row>
    <row r="600" ht="18.75" customHeight="1">
      <c r="A600" s="390" t="str">
        <f t="shared" si="3"/>
        <v/>
      </c>
      <c r="B600" s="391"/>
      <c r="C600" s="337"/>
      <c r="D600" s="337"/>
      <c r="E600" s="338" t="str">
        <f t="shared" si="8"/>
        <v/>
      </c>
      <c r="F600" s="392"/>
      <c r="G600" s="393"/>
      <c r="H600" s="341" t="str">
        <f t="array" ref="H600">IF(D600="","",XLOOKUP(D600,'Master Data'!K:K,'Master Data'!N:N,"Input in Master Data",0,1))</f>
        <v/>
      </c>
      <c r="I600" s="341" t="str">
        <f t="array" ref="I600">IF(D600="","",XLOOKUP(D600,'Master Data'!K:K,'Master Data'!O:O,"Input in Master Data",0,1))</f>
        <v/>
      </c>
      <c r="J600" s="341" t="str">
        <f t="array" ref="J600">if(V600="","",XLOOKUP(V600,Master[Company],Master[Blow],"Unknown",0,1))</f>
        <v/>
      </c>
      <c r="K600" s="341" t="str">
        <f t="array" ref="K600">if(V600="","",XLOOKUP(V600,Master[Company],Master[Pigging],"Unknown",0,1))</f>
        <v/>
      </c>
      <c r="L600" s="341" t="str">
        <f t="array" ref="L600">if(V600="","",XLOOKUP(V600,Master[Company],Master[Load Method],"Unknown",0,1))</f>
        <v/>
      </c>
      <c r="M600" s="341" t="str">
        <f t="array" ref="M600">if(V600="","",XLOOKUP(V600,Master[Company],Master[Line Distance],"Unknown",0,1))</f>
        <v/>
      </c>
      <c r="N600" s="394"/>
      <c r="O600" s="341"/>
      <c r="P600" s="336"/>
      <c r="Q600" s="341" t="str">
        <f t="array" ref="Q600">if(V600="","",XLOOKUP(V600,Master[Company],Master[Terms],"NA",0,1))</f>
        <v/>
      </c>
      <c r="R600" s="341" t="str">
        <f t="shared" si="9"/>
        <v/>
      </c>
      <c r="S600" s="341" t="str">
        <f t="array" ref="S600">if(V600="","",XLOOKUP(V600,Master[Company],Master[Group],"NA",0,1))</f>
        <v/>
      </c>
      <c r="T600" s="341" t="str">
        <f t="array" ref="T600">if(V600="","",XLOOKUP(V600,Master[Company],Master[Loading Location],"NA",0,1))</f>
        <v/>
      </c>
      <c r="U600" s="341" t="str">
        <f t="array" ref="U600">if(V600="","",XLOOKUP(V600,Master[Company],Master[Acronym],"NA",0,1))</f>
        <v/>
      </c>
      <c r="V600" s="336"/>
      <c r="W600" s="395"/>
      <c r="X600" s="395"/>
      <c r="Y600" s="336" t="str">
        <f t="shared" si="10"/>
        <v/>
      </c>
      <c r="Z600" s="341" t="str">
        <f t="shared" si="11"/>
        <v/>
      </c>
      <c r="AA600" s="336"/>
      <c r="AB600" s="341"/>
      <c r="AC600" s="341"/>
      <c r="AD600" s="394"/>
      <c r="AE600" s="396"/>
      <c r="AF600" s="396"/>
      <c r="AG600" s="396"/>
      <c r="AH600" s="396"/>
      <c r="AI600" s="396"/>
      <c r="AJ600" s="396"/>
      <c r="AK600" s="396"/>
      <c r="AL600" s="397"/>
      <c r="AM600" s="398"/>
      <c r="AN600" s="398"/>
      <c r="AO600" s="398"/>
      <c r="AP600" s="398"/>
      <c r="AQ600" s="398"/>
      <c r="AR600" s="398"/>
      <c r="AS600" s="398"/>
      <c r="AT600" s="398"/>
      <c r="AU600" s="394"/>
      <c r="AV600" s="399"/>
      <c r="AW600" s="306"/>
      <c r="AX600" s="394"/>
      <c r="AY600" s="400"/>
      <c r="AZ600" s="336"/>
      <c r="BA600" s="336"/>
      <c r="BB600" s="336"/>
      <c r="BC600" s="336"/>
      <c r="BD600" s="336"/>
      <c r="BE600" s="401"/>
      <c r="BF600" s="341"/>
      <c r="BG600" s="341"/>
      <c r="BH600" s="402"/>
      <c r="BI600" s="403"/>
      <c r="BJ600" s="404"/>
      <c r="BK600" s="405"/>
      <c r="BL600" s="405"/>
      <c r="BM600" s="405"/>
      <c r="BN600" s="406"/>
    </row>
    <row r="601" ht="18.75" customHeight="1">
      <c r="A601" s="390" t="str">
        <f t="shared" si="3"/>
        <v/>
      </c>
      <c r="B601" s="391"/>
      <c r="C601" s="337"/>
      <c r="D601" s="337"/>
      <c r="E601" s="338" t="str">
        <f t="shared" si="8"/>
        <v/>
      </c>
      <c r="F601" s="392"/>
      <c r="G601" s="393"/>
      <c r="H601" s="341" t="str">
        <f t="array" ref="H601">IF(D601="","",XLOOKUP(D601,'Master Data'!K:K,'Master Data'!N:N,"Input in Master Data",0,1))</f>
        <v/>
      </c>
      <c r="I601" s="341" t="str">
        <f t="array" ref="I601">IF(D601="","",XLOOKUP(D601,'Master Data'!K:K,'Master Data'!O:O,"Input in Master Data",0,1))</f>
        <v/>
      </c>
      <c r="J601" s="341" t="str">
        <f t="array" ref="J601">if(V601="","",XLOOKUP(V601,Master[Company],Master[Blow],"Unknown",0,1))</f>
        <v/>
      </c>
      <c r="K601" s="341" t="str">
        <f t="array" ref="K601">if(V601="","",XLOOKUP(V601,Master[Company],Master[Pigging],"Unknown",0,1))</f>
        <v/>
      </c>
      <c r="L601" s="341" t="str">
        <f t="array" ref="L601">if(V601="","",XLOOKUP(V601,Master[Company],Master[Load Method],"Unknown",0,1))</f>
        <v/>
      </c>
      <c r="M601" s="341" t="str">
        <f t="array" ref="M601">if(V601="","",XLOOKUP(V601,Master[Company],Master[Line Distance],"Unknown",0,1))</f>
        <v/>
      </c>
      <c r="N601" s="394"/>
      <c r="O601" s="341"/>
      <c r="P601" s="336"/>
      <c r="Q601" s="341" t="str">
        <f t="array" ref="Q601">if(V601="","",XLOOKUP(V601,Master[Company],Master[Terms],"NA",0,1))</f>
        <v/>
      </c>
      <c r="R601" s="341" t="str">
        <f t="shared" si="9"/>
        <v/>
      </c>
      <c r="S601" s="341" t="str">
        <f t="array" ref="S601">if(V601="","",XLOOKUP(V601,Master[Company],Master[Group],"NA",0,1))</f>
        <v/>
      </c>
      <c r="T601" s="341" t="str">
        <f t="array" ref="T601">if(V601="","",XLOOKUP(V601,Master[Company],Master[Loading Location],"NA",0,1))</f>
        <v/>
      </c>
      <c r="U601" s="341" t="str">
        <f t="array" ref="U601">if(V601="","",XLOOKUP(V601,Master[Company],Master[Acronym],"NA",0,1))</f>
        <v/>
      </c>
      <c r="V601" s="336"/>
      <c r="W601" s="395"/>
      <c r="X601" s="395"/>
      <c r="Y601" s="336" t="str">
        <f t="shared" si="10"/>
        <v/>
      </c>
      <c r="Z601" s="341" t="str">
        <f t="shared" si="11"/>
        <v/>
      </c>
      <c r="AA601" s="336"/>
      <c r="AB601" s="341"/>
      <c r="AC601" s="341"/>
      <c r="AD601" s="394"/>
      <c r="AE601" s="396"/>
      <c r="AF601" s="396"/>
      <c r="AG601" s="396"/>
      <c r="AH601" s="396"/>
      <c r="AI601" s="396"/>
      <c r="AJ601" s="396"/>
      <c r="AK601" s="396"/>
      <c r="AL601" s="397"/>
      <c r="AM601" s="398"/>
      <c r="AN601" s="398"/>
      <c r="AO601" s="398"/>
      <c r="AP601" s="398"/>
      <c r="AQ601" s="398"/>
      <c r="AR601" s="398"/>
      <c r="AS601" s="398"/>
      <c r="AT601" s="398"/>
      <c r="AU601" s="394"/>
      <c r="AV601" s="399"/>
      <c r="AW601" s="306"/>
      <c r="AX601" s="394"/>
      <c r="AY601" s="400"/>
      <c r="AZ601" s="336"/>
      <c r="BA601" s="336"/>
      <c r="BB601" s="336"/>
      <c r="BC601" s="336"/>
      <c r="BD601" s="336"/>
      <c r="BE601" s="401"/>
      <c r="BF601" s="341"/>
      <c r="BG601" s="341"/>
      <c r="BH601" s="402"/>
      <c r="BI601" s="403"/>
      <c r="BJ601" s="404"/>
      <c r="BK601" s="405"/>
      <c r="BL601" s="405"/>
      <c r="BM601" s="405"/>
      <c r="BN601" s="406"/>
    </row>
    <row r="602" ht="18.75" customHeight="1">
      <c r="A602" s="390" t="str">
        <f t="shared" si="3"/>
        <v/>
      </c>
      <c r="B602" s="391"/>
      <c r="C602" s="337"/>
      <c r="D602" s="337"/>
      <c r="E602" s="338" t="str">
        <f t="shared" si="8"/>
        <v/>
      </c>
      <c r="F602" s="392"/>
      <c r="G602" s="393"/>
      <c r="H602" s="341" t="str">
        <f t="array" ref="H602">IF(D602="","",XLOOKUP(D602,'Master Data'!K:K,'Master Data'!N:N,"Input in Master Data",0,1))</f>
        <v/>
      </c>
      <c r="I602" s="341" t="str">
        <f t="array" ref="I602">IF(D602="","",XLOOKUP(D602,'Master Data'!K:K,'Master Data'!O:O,"Input in Master Data",0,1))</f>
        <v/>
      </c>
      <c r="J602" s="341" t="str">
        <f t="array" ref="J602">if(V602="","",XLOOKUP(V602,Master[Company],Master[Blow],"Unknown",0,1))</f>
        <v/>
      </c>
      <c r="K602" s="341" t="str">
        <f t="array" ref="K602">if(V602="","",XLOOKUP(V602,Master[Company],Master[Pigging],"Unknown",0,1))</f>
        <v/>
      </c>
      <c r="L602" s="341" t="str">
        <f t="array" ref="L602">if(V602="","",XLOOKUP(V602,Master[Company],Master[Load Method],"Unknown",0,1))</f>
        <v/>
      </c>
      <c r="M602" s="341" t="str">
        <f t="array" ref="M602">if(V602="","",XLOOKUP(V602,Master[Company],Master[Line Distance],"Unknown",0,1))</f>
        <v/>
      </c>
      <c r="N602" s="394"/>
      <c r="O602" s="341"/>
      <c r="P602" s="336"/>
      <c r="Q602" s="341" t="str">
        <f t="array" ref="Q602">if(V602="","",XLOOKUP(V602,Master[Company],Master[Terms],"NA",0,1))</f>
        <v/>
      </c>
      <c r="R602" s="341" t="str">
        <f t="shared" si="9"/>
        <v/>
      </c>
      <c r="S602" s="341" t="str">
        <f t="array" ref="S602">if(V602="","",XLOOKUP(V602,Master[Company],Master[Group],"NA",0,1))</f>
        <v/>
      </c>
      <c r="T602" s="341" t="str">
        <f t="array" ref="T602">if(V602="","",XLOOKUP(V602,Master[Company],Master[Loading Location],"NA",0,1))</f>
        <v/>
      </c>
      <c r="U602" s="341" t="str">
        <f t="array" ref="U602">if(V602="","",XLOOKUP(V602,Master[Company],Master[Acronym],"NA",0,1))</f>
        <v/>
      </c>
      <c r="V602" s="336"/>
      <c r="W602" s="395"/>
      <c r="X602" s="395"/>
      <c r="Y602" s="336" t="str">
        <f t="shared" si="10"/>
        <v/>
      </c>
      <c r="Z602" s="341" t="str">
        <f t="shared" si="11"/>
        <v/>
      </c>
      <c r="AA602" s="336"/>
      <c r="AB602" s="341"/>
      <c r="AC602" s="341"/>
      <c r="AD602" s="394"/>
      <c r="AE602" s="396"/>
      <c r="AF602" s="396"/>
      <c r="AG602" s="396"/>
      <c r="AH602" s="396"/>
      <c r="AI602" s="396"/>
      <c r="AJ602" s="396"/>
      <c r="AK602" s="396"/>
      <c r="AL602" s="397"/>
      <c r="AM602" s="398"/>
      <c r="AN602" s="398"/>
      <c r="AO602" s="398"/>
      <c r="AP602" s="398"/>
      <c r="AQ602" s="398"/>
      <c r="AR602" s="398"/>
      <c r="AS602" s="398"/>
      <c r="AT602" s="398"/>
      <c r="AU602" s="394"/>
      <c r="AV602" s="399"/>
      <c r="AW602" s="306"/>
      <c r="AX602" s="394"/>
      <c r="AY602" s="400"/>
      <c r="AZ602" s="336"/>
      <c r="BA602" s="336"/>
      <c r="BB602" s="336"/>
      <c r="BC602" s="336"/>
      <c r="BD602" s="336"/>
      <c r="BE602" s="401"/>
      <c r="BF602" s="341"/>
      <c r="BG602" s="341"/>
      <c r="BH602" s="402"/>
      <c r="BI602" s="403"/>
      <c r="BJ602" s="404"/>
      <c r="BK602" s="405"/>
      <c r="BL602" s="405"/>
      <c r="BM602" s="405"/>
      <c r="BN602" s="406"/>
    </row>
    <row r="603" ht="18.75" customHeight="1">
      <c r="A603" s="390" t="str">
        <f t="shared" si="3"/>
        <v/>
      </c>
      <c r="B603" s="391"/>
      <c r="C603" s="337"/>
      <c r="D603" s="337"/>
      <c r="E603" s="338" t="str">
        <f t="shared" si="8"/>
        <v/>
      </c>
      <c r="F603" s="392"/>
      <c r="G603" s="393"/>
      <c r="H603" s="341" t="str">
        <f t="array" ref="H603">IF(D603="","",XLOOKUP(D603,'Master Data'!K:K,'Master Data'!N:N,"Input in Master Data",0,1))</f>
        <v/>
      </c>
      <c r="I603" s="341" t="str">
        <f t="array" ref="I603">IF(D603="","",XLOOKUP(D603,'Master Data'!K:K,'Master Data'!O:O,"Input in Master Data",0,1))</f>
        <v/>
      </c>
      <c r="J603" s="341" t="str">
        <f t="array" ref="J603">if(V603="","",XLOOKUP(V603,Master[Company],Master[Blow],"Unknown",0,1))</f>
        <v/>
      </c>
      <c r="K603" s="341" t="str">
        <f t="array" ref="K603">if(V603="","",XLOOKUP(V603,Master[Company],Master[Pigging],"Unknown",0,1))</f>
        <v/>
      </c>
      <c r="L603" s="341" t="str">
        <f t="array" ref="L603">if(V603="","",XLOOKUP(V603,Master[Company],Master[Load Method],"Unknown",0,1))</f>
        <v/>
      </c>
      <c r="M603" s="341" t="str">
        <f t="array" ref="M603">if(V603="","",XLOOKUP(V603,Master[Company],Master[Line Distance],"Unknown",0,1))</f>
        <v/>
      </c>
      <c r="N603" s="394"/>
      <c r="O603" s="341"/>
      <c r="P603" s="336"/>
      <c r="Q603" s="341" t="str">
        <f t="array" ref="Q603">if(V603="","",XLOOKUP(V603,Master[Company],Master[Terms],"NA",0,1))</f>
        <v/>
      </c>
      <c r="R603" s="341" t="str">
        <f t="shared" si="9"/>
        <v/>
      </c>
      <c r="S603" s="341" t="str">
        <f t="array" ref="S603">if(V603="","",XLOOKUP(V603,Master[Company],Master[Group],"NA",0,1))</f>
        <v/>
      </c>
      <c r="T603" s="341" t="str">
        <f t="array" ref="T603">if(V603="","",XLOOKUP(V603,Master[Company],Master[Loading Location],"NA",0,1))</f>
        <v/>
      </c>
      <c r="U603" s="341" t="str">
        <f t="array" ref="U603">if(V603="","",XLOOKUP(V603,Master[Company],Master[Acronym],"NA",0,1))</f>
        <v/>
      </c>
      <c r="V603" s="336"/>
      <c r="W603" s="395"/>
      <c r="X603" s="395"/>
      <c r="Y603" s="336" t="str">
        <f t="shared" si="10"/>
        <v/>
      </c>
      <c r="Z603" s="341" t="str">
        <f t="shared" si="11"/>
        <v/>
      </c>
      <c r="AA603" s="336"/>
      <c r="AB603" s="341"/>
      <c r="AC603" s="341"/>
      <c r="AD603" s="394"/>
      <c r="AE603" s="396"/>
      <c r="AF603" s="396"/>
      <c r="AG603" s="396"/>
      <c r="AH603" s="396"/>
      <c r="AI603" s="396"/>
      <c r="AJ603" s="396"/>
      <c r="AK603" s="396"/>
      <c r="AL603" s="397"/>
      <c r="AM603" s="398"/>
      <c r="AN603" s="398"/>
      <c r="AO603" s="398"/>
      <c r="AP603" s="398"/>
      <c r="AQ603" s="398"/>
      <c r="AR603" s="398"/>
      <c r="AS603" s="398"/>
      <c r="AT603" s="398"/>
      <c r="AU603" s="394"/>
      <c r="AV603" s="399"/>
      <c r="AW603" s="306"/>
      <c r="AX603" s="394"/>
      <c r="AY603" s="400"/>
      <c r="AZ603" s="336"/>
      <c r="BA603" s="336"/>
      <c r="BB603" s="336"/>
      <c r="BC603" s="336"/>
      <c r="BD603" s="336"/>
      <c r="BE603" s="401"/>
      <c r="BF603" s="341"/>
      <c r="BG603" s="341"/>
      <c r="BH603" s="402"/>
      <c r="BI603" s="403"/>
      <c r="BJ603" s="404"/>
      <c r="BK603" s="405"/>
      <c r="BL603" s="405"/>
      <c r="BM603" s="405"/>
      <c r="BN603" s="406"/>
    </row>
    <row r="604" ht="18.75" customHeight="1">
      <c r="A604" s="390" t="str">
        <f t="shared" si="3"/>
        <v/>
      </c>
      <c r="B604" s="391"/>
      <c r="C604" s="337"/>
      <c r="D604" s="337"/>
      <c r="E604" s="338" t="str">
        <f t="shared" si="8"/>
        <v/>
      </c>
      <c r="F604" s="392"/>
      <c r="G604" s="393"/>
      <c r="H604" s="341" t="str">
        <f t="array" ref="H604">IF(D604="","",XLOOKUP(D604,'Master Data'!K:K,'Master Data'!N:N,"Input in Master Data",0,1))</f>
        <v/>
      </c>
      <c r="I604" s="341" t="str">
        <f t="array" ref="I604">IF(D604="","",XLOOKUP(D604,'Master Data'!K:K,'Master Data'!O:O,"Input in Master Data",0,1))</f>
        <v/>
      </c>
      <c r="J604" s="341" t="str">
        <f t="array" ref="J604">if(V604="","",XLOOKUP(V604,Master[Company],Master[Blow],"Unknown",0,1))</f>
        <v/>
      </c>
      <c r="K604" s="341" t="str">
        <f t="array" ref="K604">if(V604="","",XLOOKUP(V604,Master[Company],Master[Pigging],"Unknown",0,1))</f>
        <v/>
      </c>
      <c r="L604" s="341" t="str">
        <f t="array" ref="L604">if(V604="","",XLOOKUP(V604,Master[Company],Master[Load Method],"Unknown",0,1))</f>
        <v/>
      </c>
      <c r="M604" s="341" t="str">
        <f t="array" ref="M604">if(V604="","",XLOOKUP(V604,Master[Company],Master[Line Distance],"Unknown",0,1))</f>
        <v/>
      </c>
      <c r="N604" s="394"/>
      <c r="O604" s="341"/>
      <c r="P604" s="336"/>
      <c r="Q604" s="341" t="str">
        <f t="array" ref="Q604">if(V604="","",XLOOKUP(V604,Master[Company],Master[Terms],"NA",0,1))</f>
        <v/>
      </c>
      <c r="R604" s="341" t="str">
        <f t="shared" si="9"/>
        <v/>
      </c>
      <c r="S604" s="341" t="str">
        <f t="array" ref="S604">if(V604="","",XLOOKUP(V604,Master[Company],Master[Group],"NA",0,1))</f>
        <v/>
      </c>
      <c r="T604" s="341" t="str">
        <f t="array" ref="T604">if(V604="","",XLOOKUP(V604,Master[Company],Master[Loading Location],"NA",0,1))</f>
        <v/>
      </c>
      <c r="U604" s="341" t="str">
        <f t="array" ref="U604">if(V604="","",XLOOKUP(V604,Master[Company],Master[Acronym],"NA",0,1))</f>
        <v/>
      </c>
      <c r="V604" s="336"/>
      <c r="W604" s="395"/>
      <c r="X604" s="395"/>
      <c r="Y604" s="336" t="str">
        <f t="shared" si="10"/>
        <v/>
      </c>
      <c r="Z604" s="341" t="str">
        <f t="shared" si="11"/>
        <v/>
      </c>
      <c r="AA604" s="336"/>
      <c r="AB604" s="341"/>
      <c r="AC604" s="341"/>
      <c r="AD604" s="394"/>
      <c r="AE604" s="396"/>
      <c r="AF604" s="396"/>
      <c r="AG604" s="396"/>
      <c r="AH604" s="396"/>
      <c r="AI604" s="396"/>
      <c r="AJ604" s="396"/>
      <c r="AK604" s="396"/>
      <c r="AL604" s="397"/>
      <c r="AM604" s="398"/>
      <c r="AN604" s="398"/>
      <c r="AO604" s="398"/>
      <c r="AP604" s="398"/>
      <c r="AQ604" s="398"/>
      <c r="AR604" s="398"/>
      <c r="AS604" s="398"/>
      <c r="AT604" s="398"/>
      <c r="AU604" s="394"/>
      <c r="AV604" s="399"/>
      <c r="AW604" s="306"/>
      <c r="AX604" s="394"/>
      <c r="AY604" s="400"/>
      <c r="AZ604" s="336"/>
      <c r="BA604" s="336"/>
      <c r="BB604" s="336"/>
      <c r="BC604" s="336"/>
      <c r="BD604" s="336"/>
      <c r="BE604" s="401"/>
      <c r="BF604" s="341"/>
      <c r="BG604" s="341"/>
      <c r="BH604" s="402"/>
      <c r="BI604" s="403"/>
      <c r="BJ604" s="404"/>
      <c r="BK604" s="405"/>
      <c r="BL604" s="405"/>
      <c r="BM604" s="405"/>
      <c r="BN604" s="406"/>
    </row>
    <row r="605" ht="18.75" customHeight="1">
      <c r="A605" s="390" t="str">
        <f t="shared" si="3"/>
        <v/>
      </c>
      <c r="B605" s="391"/>
      <c r="C605" s="337"/>
      <c r="D605" s="337"/>
      <c r="E605" s="338" t="str">
        <f t="shared" si="8"/>
        <v/>
      </c>
      <c r="F605" s="392"/>
      <c r="G605" s="393"/>
      <c r="H605" s="341" t="str">
        <f t="array" ref="H605">IF(D605="","",XLOOKUP(D605,'Master Data'!K:K,'Master Data'!N:N,"Input in Master Data",0,1))</f>
        <v/>
      </c>
      <c r="I605" s="341" t="str">
        <f t="array" ref="I605">IF(D605="","",XLOOKUP(D605,'Master Data'!K:K,'Master Data'!O:O,"Input in Master Data",0,1))</f>
        <v/>
      </c>
      <c r="J605" s="341" t="str">
        <f t="array" ref="J605">if(V605="","",XLOOKUP(V605,Master[Company],Master[Blow],"Unknown",0,1))</f>
        <v/>
      </c>
      <c r="K605" s="341" t="str">
        <f t="array" ref="K605">if(V605="","",XLOOKUP(V605,Master[Company],Master[Pigging],"Unknown",0,1))</f>
        <v/>
      </c>
      <c r="L605" s="341" t="str">
        <f t="array" ref="L605">if(V605="","",XLOOKUP(V605,Master[Company],Master[Load Method],"Unknown",0,1))</f>
        <v/>
      </c>
      <c r="M605" s="341" t="str">
        <f t="array" ref="M605">if(V605="","",XLOOKUP(V605,Master[Company],Master[Line Distance],"Unknown",0,1))</f>
        <v/>
      </c>
      <c r="N605" s="394"/>
      <c r="O605" s="341"/>
      <c r="P605" s="336"/>
      <c r="Q605" s="341" t="str">
        <f t="array" ref="Q605">if(V605="","",XLOOKUP(V605,Master[Company],Master[Terms],"NA",0,1))</f>
        <v/>
      </c>
      <c r="R605" s="341" t="str">
        <f t="shared" si="9"/>
        <v/>
      </c>
      <c r="S605" s="341" t="str">
        <f t="array" ref="S605">if(V605="","",XLOOKUP(V605,Master[Company],Master[Group],"NA",0,1))</f>
        <v/>
      </c>
      <c r="T605" s="341" t="str">
        <f t="array" ref="T605">if(V605="","",XLOOKUP(V605,Master[Company],Master[Loading Location],"NA",0,1))</f>
        <v/>
      </c>
      <c r="U605" s="341" t="str">
        <f t="array" ref="U605">if(V605="","",XLOOKUP(V605,Master[Company],Master[Acronym],"NA",0,1))</f>
        <v/>
      </c>
      <c r="V605" s="336"/>
      <c r="W605" s="395"/>
      <c r="X605" s="395"/>
      <c r="Y605" s="336" t="str">
        <f t="shared" si="10"/>
        <v/>
      </c>
      <c r="Z605" s="341" t="str">
        <f t="shared" si="11"/>
        <v/>
      </c>
      <c r="AA605" s="336"/>
      <c r="AB605" s="341"/>
      <c r="AC605" s="341"/>
      <c r="AD605" s="394"/>
      <c r="AE605" s="396"/>
      <c r="AF605" s="396"/>
      <c r="AG605" s="396"/>
      <c r="AH605" s="396"/>
      <c r="AI605" s="396"/>
      <c r="AJ605" s="396"/>
      <c r="AK605" s="396"/>
      <c r="AL605" s="397"/>
      <c r="AM605" s="398"/>
      <c r="AN605" s="398"/>
      <c r="AO605" s="398"/>
      <c r="AP605" s="398"/>
      <c r="AQ605" s="398"/>
      <c r="AR605" s="398"/>
      <c r="AS605" s="398"/>
      <c r="AT605" s="398"/>
      <c r="AU605" s="394"/>
      <c r="AV605" s="399"/>
      <c r="AW605" s="306"/>
      <c r="AX605" s="394"/>
      <c r="AY605" s="400"/>
      <c r="AZ605" s="336"/>
      <c r="BA605" s="336"/>
      <c r="BB605" s="336"/>
      <c r="BC605" s="336"/>
      <c r="BD605" s="336"/>
      <c r="BE605" s="401"/>
      <c r="BF605" s="341"/>
      <c r="BG605" s="341"/>
      <c r="BH605" s="402"/>
      <c r="BI605" s="403"/>
      <c r="BJ605" s="404"/>
      <c r="BK605" s="405"/>
      <c r="BL605" s="405"/>
      <c r="BM605" s="405"/>
      <c r="BN605" s="406"/>
    </row>
    <row r="606" ht="18.75" customHeight="1">
      <c r="A606" s="390" t="str">
        <f t="shared" si="3"/>
        <v/>
      </c>
      <c r="B606" s="391"/>
      <c r="C606" s="337"/>
      <c r="D606" s="337"/>
      <c r="E606" s="338" t="str">
        <f t="shared" si="8"/>
        <v/>
      </c>
      <c r="F606" s="392"/>
      <c r="G606" s="393"/>
      <c r="H606" s="341" t="str">
        <f t="array" ref="H606">IF(D606="","",XLOOKUP(D606,'Master Data'!K:K,'Master Data'!N:N,"Input in Master Data",0,1))</f>
        <v/>
      </c>
      <c r="I606" s="341" t="str">
        <f t="array" ref="I606">IF(D606="","",XLOOKUP(D606,'Master Data'!K:K,'Master Data'!O:O,"Input in Master Data",0,1))</f>
        <v/>
      </c>
      <c r="J606" s="341" t="str">
        <f t="array" ref="J606">if(V606="","",XLOOKUP(V606,Master[Company],Master[Blow],"Unknown",0,1))</f>
        <v/>
      </c>
      <c r="K606" s="341" t="str">
        <f t="array" ref="K606">if(V606="","",XLOOKUP(V606,Master[Company],Master[Pigging],"Unknown",0,1))</f>
        <v/>
      </c>
      <c r="L606" s="341" t="str">
        <f t="array" ref="L606">if(V606="","",XLOOKUP(V606,Master[Company],Master[Load Method],"Unknown",0,1))</f>
        <v/>
      </c>
      <c r="M606" s="341" t="str">
        <f t="array" ref="M606">if(V606="","",XLOOKUP(V606,Master[Company],Master[Line Distance],"Unknown",0,1))</f>
        <v/>
      </c>
      <c r="N606" s="394"/>
      <c r="O606" s="341"/>
      <c r="P606" s="336"/>
      <c r="Q606" s="341" t="str">
        <f t="array" ref="Q606">if(V606="","",XLOOKUP(V606,Master[Company],Master[Terms],"NA",0,1))</f>
        <v/>
      </c>
      <c r="R606" s="341" t="str">
        <f t="shared" si="9"/>
        <v/>
      </c>
      <c r="S606" s="341" t="str">
        <f t="array" ref="S606">if(V606="","",XLOOKUP(V606,Master[Company],Master[Group],"NA",0,1))</f>
        <v/>
      </c>
      <c r="T606" s="341" t="str">
        <f t="array" ref="T606">if(V606="","",XLOOKUP(V606,Master[Company],Master[Loading Location],"NA",0,1))</f>
        <v/>
      </c>
      <c r="U606" s="341" t="str">
        <f t="array" ref="U606">if(V606="","",XLOOKUP(V606,Master[Company],Master[Acronym],"NA",0,1))</f>
        <v/>
      </c>
      <c r="V606" s="336"/>
      <c r="W606" s="395"/>
      <c r="X606" s="395"/>
      <c r="Y606" s="336" t="str">
        <f t="shared" si="10"/>
        <v/>
      </c>
      <c r="Z606" s="341" t="str">
        <f t="shared" si="11"/>
        <v/>
      </c>
      <c r="AA606" s="336"/>
      <c r="AB606" s="341"/>
      <c r="AC606" s="341"/>
      <c r="AD606" s="394"/>
      <c r="AE606" s="396"/>
      <c r="AF606" s="396"/>
      <c r="AG606" s="396"/>
      <c r="AH606" s="396"/>
      <c r="AI606" s="396"/>
      <c r="AJ606" s="396"/>
      <c r="AK606" s="396"/>
      <c r="AL606" s="397"/>
      <c r="AM606" s="398"/>
      <c r="AN606" s="398"/>
      <c r="AO606" s="398"/>
      <c r="AP606" s="398"/>
      <c r="AQ606" s="398"/>
      <c r="AR606" s="398"/>
      <c r="AS606" s="398"/>
      <c r="AT606" s="398"/>
      <c r="AU606" s="394"/>
      <c r="AV606" s="399"/>
      <c r="AW606" s="306"/>
      <c r="AX606" s="394"/>
      <c r="AY606" s="400"/>
      <c r="AZ606" s="336"/>
      <c r="BA606" s="336"/>
      <c r="BB606" s="336"/>
      <c r="BC606" s="336"/>
      <c r="BD606" s="336"/>
      <c r="BE606" s="401"/>
      <c r="BF606" s="341"/>
      <c r="BG606" s="341"/>
      <c r="BH606" s="402"/>
      <c r="BI606" s="403"/>
      <c r="BJ606" s="404"/>
      <c r="BK606" s="405"/>
      <c r="BL606" s="405"/>
      <c r="BM606" s="405"/>
      <c r="BN606" s="406"/>
    </row>
    <row r="607" ht="18.75" customHeight="1">
      <c r="A607" s="390" t="str">
        <f t="shared" si="3"/>
        <v/>
      </c>
      <c r="B607" s="391"/>
      <c r="C607" s="337"/>
      <c r="D607" s="337"/>
      <c r="E607" s="338" t="str">
        <f t="shared" si="8"/>
        <v/>
      </c>
      <c r="F607" s="392"/>
      <c r="G607" s="393"/>
      <c r="H607" s="341" t="str">
        <f t="array" ref="H607">IF(D607="","",XLOOKUP(D607,'Master Data'!K:K,'Master Data'!N:N,"Input in Master Data",0,1))</f>
        <v/>
      </c>
      <c r="I607" s="341" t="str">
        <f t="array" ref="I607">IF(D607="","",XLOOKUP(D607,'Master Data'!K:K,'Master Data'!O:O,"Input in Master Data",0,1))</f>
        <v/>
      </c>
      <c r="J607" s="341" t="str">
        <f t="array" ref="J607">if(V607="","",XLOOKUP(V607,Master[Company],Master[Blow],"Unknown",0,1))</f>
        <v/>
      </c>
      <c r="K607" s="341" t="str">
        <f t="array" ref="K607">if(V607="","",XLOOKUP(V607,Master[Company],Master[Pigging],"Unknown",0,1))</f>
        <v/>
      </c>
      <c r="L607" s="341" t="str">
        <f t="array" ref="L607">if(V607="","",XLOOKUP(V607,Master[Company],Master[Load Method],"Unknown",0,1))</f>
        <v/>
      </c>
      <c r="M607" s="341" t="str">
        <f t="array" ref="M607">if(V607="","",XLOOKUP(V607,Master[Company],Master[Line Distance],"Unknown",0,1))</f>
        <v/>
      </c>
      <c r="N607" s="394"/>
      <c r="O607" s="341"/>
      <c r="P607" s="336"/>
      <c r="Q607" s="341" t="str">
        <f t="array" ref="Q607">if(V607="","",XLOOKUP(V607,Master[Company],Master[Terms],"NA",0,1))</f>
        <v/>
      </c>
      <c r="R607" s="341" t="str">
        <f t="shared" si="9"/>
        <v/>
      </c>
      <c r="S607" s="341" t="str">
        <f t="array" ref="S607">if(V607="","",XLOOKUP(V607,Master[Company],Master[Group],"NA",0,1))</f>
        <v/>
      </c>
      <c r="T607" s="341" t="str">
        <f t="array" ref="T607">if(V607="","",XLOOKUP(V607,Master[Company],Master[Loading Location],"NA",0,1))</f>
        <v/>
      </c>
      <c r="U607" s="341" t="str">
        <f t="array" ref="U607">if(V607="","",XLOOKUP(V607,Master[Company],Master[Acronym],"NA",0,1))</f>
        <v/>
      </c>
      <c r="V607" s="336"/>
      <c r="W607" s="395"/>
      <c r="X607" s="395"/>
      <c r="Y607" s="336" t="str">
        <f t="shared" si="10"/>
        <v/>
      </c>
      <c r="Z607" s="341" t="str">
        <f t="shared" si="11"/>
        <v/>
      </c>
      <c r="AA607" s="336"/>
      <c r="AB607" s="341"/>
      <c r="AC607" s="341"/>
      <c r="AD607" s="394"/>
      <c r="AE607" s="396"/>
      <c r="AF607" s="396"/>
      <c r="AG607" s="396"/>
      <c r="AH607" s="396"/>
      <c r="AI607" s="396"/>
      <c r="AJ607" s="396"/>
      <c r="AK607" s="396"/>
      <c r="AL607" s="397"/>
      <c r="AM607" s="398"/>
      <c r="AN607" s="398"/>
      <c r="AO607" s="398"/>
      <c r="AP607" s="398"/>
      <c r="AQ607" s="398"/>
      <c r="AR607" s="398"/>
      <c r="AS607" s="398"/>
      <c r="AT607" s="398"/>
      <c r="AU607" s="394"/>
      <c r="AV607" s="399"/>
      <c r="AW607" s="306"/>
      <c r="AX607" s="394"/>
      <c r="AY607" s="400"/>
      <c r="AZ607" s="336"/>
      <c r="BA607" s="336"/>
      <c r="BB607" s="336"/>
      <c r="BC607" s="336"/>
      <c r="BD607" s="336"/>
      <c r="BE607" s="401"/>
      <c r="BF607" s="341"/>
      <c r="BG607" s="341"/>
      <c r="BH607" s="402"/>
      <c r="BI607" s="403"/>
      <c r="BJ607" s="404"/>
      <c r="BK607" s="405"/>
      <c r="BL607" s="405"/>
      <c r="BM607" s="405"/>
      <c r="BN607" s="406"/>
    </row>
    <row r="608" ht="18.75" customHeight="1">
      <c r="A608" s="390" t="str">
        <f t="shared" si="3"/>
        <v/>
      </c>
      <c r="B608" s="391"/>
      <c r="C608" s="337"/>
      <c r="D608" s="337"/>
      <c r="E608" s="338" t="str">
        <f t="shared" si="8"/>
        <v/>
      </c>
      <c r="F608" s="392"/>
      <c r="G608" s="393"/>
      <c r="H608" s="341" t="str">
        <f t="array" ref="H608">IF(D608="","",XLOOKUP(D608,'Master Data'!K:K,'Master Data'!N:N,"Input in Master Data",0,1))</f>
        <v/>
      </c>
      <c r="I608" s="341" t="str">
        <f t="array" ref="I608">IF(D608="","",XLOOKUP(D608,'Master Data'!K:K,'Master Data'!O:O,"Input in Master Data",0,1))</f>
        <v/>
      </c>
      <c r="J608" s="341" t="str">
        <f t="array" ref="J608">if(V608="","",XLOOKUP(V608,Master[Company],Master[Blow],"Unknown",0,1))</f>
        <v/>
      </c>
      <c r="K608" s="341" t="str">
        <f t="array" ref="K608">if(V608="","",XLOOKUP(V608,Master[Company],Master[Pigging],"Unknown",0,1))</f>
        <v/>
      </c>
      <c r="L608" s="341" t="str">
        <f t="array" ref="L608">if(V608="","",XLOOKUP(V608,Master[Company],Master[Load Method],"Unknown",0,1))</f>
        <v/>
      </c>
      <c r="M608" s="341" t="str">
        <f t="array" ref="M608">if(V608="","",XLOOKUP(V608,Master[Company],Master[Line Distance],"Unknown",0,1))</f>
        <v/>
      </c>
      <c r="N608" s="394"/>
      <c r="O608" s="341"/>
      <c r="P608" s="336"/>
      <c r="Q608" s="341" t="str">
        <f t="array" ref="Q608">if(V608="","",XLOOKUP(V608,Master[Company],Master[Terms],"NA",0,1))</f>
        <v/>
      </c>
      <c r="R608" s="341" t="str">
        <f t="shared" si="9"/>
        <v/>
      </c>
      <c r="S608" s="341" t="str">
        <f t="array" ref="S608">if(V608="","",XLOOKUP(V608,Master[Company],Master[Group],"NA",0,1))</f>
        <v/>
      </c>
      <c r="T608" s="341" t="str">
        <f t="array" ref="T608">if(V608="","",XLOOKUP(V608,Master[Company],Master[Loading Location],"NA",0,1))</f>
        <v/>
      </c>
      <c r="U608" s="341" t="str">
        <f t="array" ref="U608">if(V608="","",XLOOKUP(V608,Master[Company],Master[Acronym],"NA",0,1))</f>
        <v/>
      </c>
      <c r="V608" s="336"/>
      <c r="W608" s="395"/>
      <c r="X608" s="395"/>
      <c r="Y608" s="336" t="str">
        <f t="shared" si="10"/>
        <v/>
      </c>
      <c r="Z608" s="341" t="str">
        <f t="shared" si="11"/>
        <v/>
      </c>
      <c r="AA608" s="336"/>
      <c r="AB608" s="341"/>
      <c r="AC608" s="341"/>
      <c r="AD608" s="394"/>
      <c r="AE608" s="396"/>
      <c r="AF608" s="396"/>
      <c r="AG608" s="396"/>
      <c r="AH608" s="396"/>
      <c r="AI608" s="396"/>
      <c r="AJ608" s="396"/>
      <c r="AK608" s="396"/>
      <c r="AL608" s="397"/>
      <c r="AM608" s="398"/>
      <c r="AN608" s="398"/>
      <c r="AO608" s="398"/>
      <c r="AP608" s="398"/>
      <c r="AQ608" s="398"/>
      <c r="AR608" s="398"/>
      <c r="AS608" s="398"/>
      <c r="AT608" s="398"/>
      <c r="AU608" s="394"/>
      <c r="AV608" s="399"/>
      <c r="AW608" s="306"/>
      <c r="AX608" s="394"/>
      <c r="AY608" s="400"/>
      <c r="AZ608" s="336"/>
      <c r="BA608" s="336"/>
      <c r="BB608" s="336"/>
      <c r="BC608" s="336"/>
      <c r="BD608" s="336"/>
      <c r="BE608" s="401"/>
      <c r="BF608" s="341"/>
      <c r="BG608" s="341"/>
      <c r="BH608" s="402"/>
      <c r="BI608" s="403"/>
      <c r="BJ608" s="404"/>
      <c r="BK608" s="405"/>
      <c r="BL608" s="405"/>
      <c r="BM608" s="405"/>
      <c r="BN608" s="406"/>
    </row>
    <row r="609" ht="18.75" customHeight="1">
      <c r="A609" s="390" t="str">
        <f t="shared" si="3"/>
        <v/>
      </c>
      <c r="B609" s="391"/>
      <c r="C609" s="337"/>
      <c r="D609" s="337"/>
      <c r="E609" s="338" t="str">
        <f t="shared" si="8"/>
        <v/>
      </c>
      <c r="F609" s="392"/>
      <c r="G609" s="393"/>
      <c r="H609" s="341" t="str">
        <f t="array" ref="H609">IF(D609="","",XLOOKUP(D609,'Master Data'!K:K,'Master Data'!N:N,"Input in Master Data",0,1))</f>
        <v/>
      </c>
      <c r="I609" s="341" t="str">
        <f t="array" ref="I609">IF(D609="","",XLOOKUP(D609,'Master Data'!K:K,'Master Data'!O:O,"Input in Master Data",0,1))</f>
        <v/>
      </c>
      <c r="J609" s="341" t="str">
        <f t="array" ref="J609">if(V609="","",XLOOKUP(V609,Master[Company],Master[Blow],"Unknown",0,1))</f>
        <v/>
      </c>
      <c r="K609" s="341" t="str">
        <f t="array" ref="K609">if(V609="","",XLOOKUP(V609,Master[Company],Master[Pigging],"Unknown",0,1))</f>
        <v/>
      </c>
      <c r="L609" s="341" t="str">
        <f t="array" ref="L609">if(V609="","",XLOOKUP(V609,Master[Company],Master[Load Method],"Unknown",0,1))</f>
        <v/>
      </c>
      <c r="M609" s="341" t="str">
        <f t="array" ref="M609">if(V609="","",XLOOKUP(V609,Master[Company],Master[Line Distance],"Unknown",0,1))</f>
        <v/>
      </c>
      <c r="N609" s="394"/>
      <c r="O609" s="341"/>
      <c r="P609" s="336"/>
      <c r="Q609" s="341" t="str">
        <f t="array" ref="Q609">if(V609="","",XLOOKUP(V609,Master[Company],Master[Terms],"NA",0,1))</f>
        <v/>
      </c>
      <c r="R609" s="341" t="str">
        <f t="shared" si="9"/>
        <v/>
      </c>
      <c r="S609" s="341" t="str">
        <f t="array" ref="S609">if(V609="","",XLOOKUP(V609,Master[Company],Master[Group],"NA",0,1))</f>
        <v/>
      </c>
      <c r="T609" s="341" t="str">
        <f t="array" ref="T609">if(V609="","",XLOOKUP(V609,Master[Company],Master[Loading Location],"NA",0,1))</f>
        <v/>
      </c>
      <c r="U609" s="341" t="str">
        <f t="array" ref="U609">if(V609="","",XLOOKUP(V609,Master[Company],Master[Acronym],"NA",0,1))</f>
        <v/>
      </c>
      <c r="V609" s="336"/>
      <c r="W609" s="395"/>
      <c r="X609" s="395"/>
      <c r="Y609" s="336" t="str">
        <f t="shared" si="10"/>
        <v/>
      </c>
      <c r="Z609" s="341" t="str">
        <f t="shared" si="11"/>
        <v/>
      </c>
      <c r="AA609" s="336"/>
      <c r="AB609" s="341"/>
      <c r="AC609" s="341"/>
      <c r="AD609" s="394"/>
      <c r="AE609" s="396"/>
      <c r="AF609" s="396"/>
      <c r="AG609" s="396"/>
      <c r="AH609" s="396"/>
      <c r="AI609" s="396"/>
      <c r="AJ609" s="396"/>
      <c r="AK609" s="396"/>
      <c r="AL609" s="397"/>
      <c r="AM609" s="398"/>
      <c r="AN609" s="398"/>
      <c r="AO609" s="398"/>
      <c r="AP609" s="398"/>
      <c r="AQ609" s="398"/>
      <c r="AR609" s="398"/>
      <c r="AS609" s="398"/>
      <c r="AT609" s="398"/>
      <c r="AU609" s="394"/>
      <c r="AV609" s="399"/>
      <c r="AW609" s="306"/>
      <c r="AX609" s="394"/>
      <c r="AY609" s="400"/>
      <c r="AZ609" s="336"/>
      <c r="BA609" s="336"/>
      <c r="BB609" s="336"/>
      <c r="BC609" s="336"/>
      <c r="BD609" s="336"/>
      <c r="BE609" s="401"/>
      <c r="BF609" s="341"/>
      <c r="BG609" s="341"/>
      <c r="BH609" s="402"/>
      <c r="BI609" s="403"/>
      <c r="BJ609" s="404"/>
      <c r="BK609" s="405"/>
      <c r="BL609" s="405"/>
      <c r="BM609" s="405"/>
      <c r="BN609" s="406"/>
    </row>
    <row r="610" ht="18.75" customHeight="1">
      <c r="A610" s="390" t="str">
        <f t="shared" si="3"/>
        <v/>
      </c>
      <c r="B610" s="391"/>
      <c r="C610" s="337"/>
      <c r="D610" s="337"/>
      <c r="E610" s="338" t="str">
        <f t="shared" si="8"/>
        <v/>
      </c>
      <c r="F610" s="392"/>
      <c r="G610" s="393"/>
      <c r="H610" s="341" t="str">
        <f t="array" ref="H610">IF(D610="","",XLOOKUP(D610,'Master Data'!K:K,'Master Data'!N:N,"Input in Master Data",0,1))</f>
        <v/>
      </c>
      <c r="I610" s="341" t="str">
        <f t="array" ref="I610">IF(D610="","",XLOOKUP(D610,'Master Data'!K:K,'Master Data'!O:O,"Input in Master Data",0,1))</f>
        <v/>
      </c>
      <c r="J610" s="341" t="str">
        <f t="array" ref="J610">if(V610="","",XLOOKUP(V610,Master[Company],Master[Blow],"Unknown",0,1))</f>
        <v/>
      </c>
      <c r="K610" s="341" t="str">
        <f t="array" ref="K610">if(V610="","",XLOOKUP(V610,Master[Company],Master[Pigging],"Unknown",0,1))</f>
        <v/>
      </c>
      <c r="L610" s="341" t="str">
        <f t="array" ref="L610">if(V610="","",XLOOKUP(V610,Master[Company],Master[Load Method],"Unknown",0,1))</f>
        <v/>
      </c>
      <c r="M610" s="341" t="str">
        <f t="array" ref="M610">if(V610="","",XLOOKUP(V610,Master[Company],Master[Line Distance],"Unknown",0,1))</f>
        <v/>
      </c>
      <c r="N610" s="394"/>
      <c r="O610" s="341"/>
      <c r="P610" s="336"/>
      <c r="Q610" s="341" t="str">
        <f t="array" ref="Q610">if(V610="","",XLOOKUP(V610,Master[Company],Master[Terms],"NA",0,1))</f>
        <v/>
      </c>
      <c r="R610" s="341" t="str">
        <f t="shared" si="9"/>
        <v/>
      </c>
      <c r="S610" s="341" t="str">
        <f t="array" ref="S610">if(V610="","",XLOOKUP(V610,Master[Company],Master[Group],"NA",0,1))</f>
        <v/>
      </c>
      <c r="T610" s="341" t="str">
        <f t="array" ref="T610">if(V610="","",XLOOKUP(V610,Master[Company],Master[Loading Location],"NA",0,1))</f>
        <v/>
      </c>
      <c r="U610" s="341" t="str">
        <f t="array" ref="U610">if(V610="","",XLOOKUP(V610,Master[Company],Master[Acronym],"NA",0,1))</f>
        <v/>
      </c>
      <c r="V610" s="336"/>
      <c r="W610" s="395"/>
      <c r="X610" s="395"/>
      <c r="Y610" s="336" t="str">
        <f t="shared" si="10"/>
        <v/>
      </c>
      <c r="Z610" s="341" t="str">
        <f t="shared" si="11"/>
        <v/>
      </c>
      <c r="AA610" s="336"/>
      <c r="AB610" s="341"/>
      <c r="AC610" s="341"/>
      <c r="AD610" s="394"/>
      <c r="AE610" s="396"/>
      <c r="AF610" s="396"/>
      <c r="AG610" s="396"/>
      <c r="AH610" s="396"/>
      <c r="AI610" s="396"/>
      <c r="AJ610" s="396"/>
      <c r="AK610" s="396"/>
      <c r="AL610" s="397"/>
      <c r="AM610" s="398"/>
      <c r="AN610" s="398"/>
      <c r="AO610" s="398"/>
      <c r="AP610" s="398"/>
      <c r="AQ610" s="398"/>
      <c r="AR610" s="398"/>
      <c r="AS610" s="398"/>
      <c r="AT610" s="398"/>
      <c r="AU610" s="394"/>
      <c r="AV610" s="399"/>
      <c r="AW610" s="306"/>
      <c r="AX610" s="394"/>
      <c r="AY610" s="400"/>
      <c r="AZ610" s="336"/>
      <c r="BA610" s="336"/>
      <c r="BB610" s="336"/>
      <c r="BC610" s="336"/>
      <c r="BD610" s="336"/>
      <c r="BE610" s="401"/>
      <c r="BF610" s="341"/>
      <c r="BG610" s="341"/>
      <c r="BH610" s="402"/>
      <c r="BI610" s="403"/>
      <c r="BJ610" s="404"/>
      <c r="BK610" s="405"/>
      <c r="BL610" s="405"/>
      <c r="BM610" s="405"/>
      <c r="BN610" s="406"/>
    </row>
    <row r="611" ht="18.75" customHeight="1">
      <c r="A611" s="390" t="str">
        <f t="shared" si="3"/>
        <v/>
      </c>
      <c r="B611" s="391"/>
      <c r="C611" s="337"/>
      <c r="D611" s="337"/>
      <c r="E611" s="338" t="str">
        <f t="shared" si="8"/>
        <v/>
      </c>
      <c r="F611" s="392"/>
      <c r="G611" s="393"/>
      <c r="H611" s="341" t="str">
        <f t="array" ref="H611">IF(D611="","",XLOOKUP(D611,'Master Data'!K:K,'Master Data'!N:N,"Input in Master Data",0,1))</f>
        <v/>
      </c>
      <c r="I611" s="341" t="str">
        <f t="array" ref="I611">IF(D611="","",XLOOKUP(D611,'Master Data'!K:K,'Master Data'!O:O,"Input in Master Data",0,1))</f>
        <v/>
      </c>
      <c r="J611" s="341" t="str">
        <f t="array" ref="J611">if(V611="","",XLOOKUP(V611,Master[Company],Master[Blow],"Unknown",0,1))</f>
        <v/>
      </c>
      <c r="K611" s="341" t="str">
        <f t="array" ref="K611">if(V611="","",XLOOKUP(V611,Master[Company],Master[Pigging],"Unknown",0,1))</f>
        <v/>
      </c>
      <c r="L611" s="341" t="str">
        <f t="array" ref="L611">if(V611="","",XLOOKUP(V611,Master[Company],Master[Load Method],"Unknown",0,1))</f>
        <v/>
      </c>
      <c r="M611" s="341" t="str">
        <f t="array" ref="M611">if(V611="","",XLOOKUP(V611,Master[Company],Master[Line Distance],"Unknown",0,1))</f>
        <v/>
      </c>
      <c r="N611" s="394"/>
      <c r="O611" s="341"/>
      <c r="P611" s="336"/>
      <c r="Q611" s="341" t="str">
        <f t="array" ref="Q611">if(V611="","",XLOOKUP(V611,Master[Company],Master[Terms],"NA",0,1))</f>
        <v/>
      </c>
      <c r="R611" s="341" t="str">
        <f t="shared" si="9"/>
        <v/>
      </c>
      <c r="S611" s="341" t="str">
        <f t="array" ref="S611">if(V611="","",XLOOKUP(V611,Master[Company],Master[Group],"NA",0,1))</f>
        <v/>
      </c>
      <c r="T611" s="341" t="str">
        <f t="array" ref="T611">if(V611="","",XLOOKUP(V611,Master[Company],Master[Loading Location],"NA",0,1))</f>
        <v/>
      </c>
      <c r="U611" s="341" t="str">
        <f t="array" ref="U611">if(V611="","",XLOOKUP(V611,Master[Company],Master[Acronym],"NA",0,1))</f>
        <v/>
      </c>
      <c r="V611" s="336"/>
      <c r="W611" s="395"/>
      <c r="X611" s="395"/>
      <c r="Y611" s="336" t="str">
        <f t="shared" si="10"/>
        <v/>
      </c>
      <c r="Z611" s="341" t="str">
        <f t="shared" si="11"/>
        <v/>
      </c>
      <c r="AA611" s="336"/>
      <c r="AB611" s="341"/>
      <c r="AC611" s="341"/>
      <c r="AD611" s="394"/>
      <c r="AE611" s="396"/>
      <c r="AF611" s="396"/>
      <c r="AG611" s="396"/>
      <c r="AH611" s="396"/>
      <c r="AI611" s="396"/>
      <c r="AJ611" s="396"/>
      <c r="AK611" s="396"/>
      <c r="AL611" s="397"/>
      <c r="AM611" s="398"/>
      <c r="AN611" s="398"/>
      <c r="AO611" s="398"/>
      <c r="AP611" s="398"/>
      <c r="AQ611" s="398"/>
      <c r="AR611" s="398"/>
      <c r="AS611" s="398"/>
      <c r="AT611" s="398"/>
      <c r="AU611" s="394"/>
      <c r="AV611" s="399"/>
      <c r="AW611" s="306"/>
      <c r="AX611" s="394"/>
      <c r="AY611" s="400"/>
      <c r="AZ611" s="336"/>
      <c r="BA611" s="336"/>
      <c r="BB611" s="336"/>
      <c r="BC611" s="336"/>
      <c r="BD611" s="336"/>
      <c r="BE611" s="401"/>
      <c r="BF611" s="341"/>
      <c r="BG611" s="341"/>
      <c r="BH611" s="402"/>
      <c r="BI611" s="403"/>
      <c r="BJ611" s="404"/>
      <c r="BK611" s="405"/>
      <c r="BL611" s="405"/>
      <c r="BM611" s="405"/>
      <c r="BN611" s="406"/>
    </row>
    <row r="612" ht="18.75" customHeight="1">
      <c r="A612" s="390" t="str">
        <f t="shared" si="3"/>
        <v/>
      </c>
      <c r="B612" s="391"/>
      <c r="C612" s="337"/>
      <c r="D612" s="337"/>
      <c r="E612" s="338" t="str">
        <f t="shared" si="8"/>
        <v/>
      </c>
      <c r="F612" s="392"/>
      <c r="G612" s="393"/>
      <c r="H612" s="341" t="str">
        <f t="array" ref="H612">IF(D612="","",XLOOKUP(D612,'Master Data'!K:K,'Master Data'!N:N,"Input in Master Data",0,1))</f>
        <v/>
      </c>
      <c r="I612" s="341" t="str">
        <f t="array" ref="I612">IF(D612="","",XLOOKUP(D612,'Master Data'!K:K,'Master Data'!O:O,"Input in Master Data",0,1))</f>
        <v/>
      </c>
      <c r="J612" s="341" t="str">
        <f t="array" ref="J612">if(V612="","",XLOOKUP(V612,Master[Company],Master[Blow],"Unknown",0,1))</f>
        <v/>
      </c>
      <c r="K612" s="341" t="str">
        <f t="array" ref="K612">if(V612="","",XLOOKUP(V612,Master[Company],Master[Pigging],"Unknown",0,1))</f>
        <v/>
      </c>
      <c r="L612" s="341" t="str">
        <f t="array" ref="L612">if(V612="","",XLOOKUP(V612,Master[Company],Master[Load Method],"Unknown",0,1))</f>
        <v/>
      </c>
      <c r="M612" s="341" t="str">
        <f t="array" ref="M612">if(V612="","",XLOOKUP(V612,Master[Company],Master[Line Distance],"Unknown",0,1))</f>
        <v/>
      </c>
      <c r="N612" s="394"/>
      <c r="O612" s="341"/>
      <c r="P612" s="336"/>
      <c r="Q612" s="341" t="str">
        <f t="array" ref="Q612">if(V612="","",XLOOKUP(V612,Master[Company],Master[Terms],"NA",0,1))</f>
        <v/>
      </c>
      <c r="R612" s="341" t="str">
        <f t="shared" si="9"/>
        <v/>
      </c>
      <c r="S612" s="341" t="str">
        <f t="array" ref="S612">if(V612="","",XLOOKUP(V612,Master[Company],Master[Group],"NA",0,1))</f>
        <v/>
      </c>
      <c r="T612" s="341" t="str">
        <f t="array" ref="T612">if(V612="","",XLOOKUP(V612,Master[Company],Master[Loading Location],"NA",0,1))</f>
        <v/>
      </c>
      <c r="U612" s="341" t="str">
        <f t="array" ref="U612">if(V612="","",XLOOKUP(V612,Master[Company],Master[Acronym],"NA",0,1))</f>
        <v/>
      </c>
      <c r="V612" s="336"/>
      <c r="W612" s="395"/>
      <c r="X612" s="395"/>
      <c r="Y612" s="336" t="str">
        <f t="shared" si="10"/>
        <v/>
      </c>
      <c r="Z612" s="341" t="str">
        <f t="shared" si="11"/>
        <v/>
      </c>
      <c r="AA612" s="336"/>
      <c r="AB612" s="341"/>
      <c r="AC612" s="341"/>
      <c r="AD612" s="394"/>
      <c r="AE612" s="396"/>
      <c r="AF612" s="396"/>
      <c r="AG612" s="396"/>
      <c r="AH612" s="396"/>
      <c r="AI612" s="396"/>
      <c r="AJ612" s="396"/>
      <c r="AK612" s="396"/>
      <c r="AL612" s="397"/>
      <c r="AM612" s="398"/>
      <c r="AN612" s="398"/>
      <c r="AO612" s="398"/>
      <c r="AP612" s="398"/>
      <c r="AQ612" s="398"/>
      <c r="AR612" s="398"/>
      <c r="AS612" s="398"/>
      <c r="AT612" s="398"/>
      <c r="AU612" s="394"/>
      <c r="AV612" s="399"/>
      <c r="AW612" s="306"/>
      <c r="AX612" s="394"/>
      <c r="AY612" s="400"/>
      <c r="AZ612" s="336"/>
      <c r="BA612" s="336"/>
      <c r="BB612" s="336"/>
      <c r="BC612" s="336"/>
      <c r="BD612" s="336"/>
      <c r="BE612" s="401"/>
      <c r="BF612" s="341"/>
      <c r="BG612" s="341"/>
      <c r="BH612" s="402"/>
      <c r="BI612" s="403"/>
      <c r="BJ612" s="404"/>
      <c r="BK612" s="405"/>
      <c r="BL612" s="405"/>
      <c r="BM612" s="405"/>
      <c r="BN612" s="406"/>
    </row>
    <row r="613" ht="18.75" customHeight="1">
      <c r="A613" s="390" t="str">
        <f t="shared" si="3"/>
        <v/>
      </c>
      <c r="B613" s="391"/>
      <c r="C613" s="337"/>
      <c r="D613" s="337"/>
      <c r="E613" s="338" t="str">
        <f t="shared" si="8"/>
        <v/>
      </c>
      <c r="F613" s="392"/>
      <c r="G613" s="393"/>
      <c r="H613" s="341" t="str">
        <f t="array" ref="H613">IF(D613="","",XLOOKUP(D613,'Master Data'!K:K,'Master Data'!N:N,"Input in Master Data",0,1))</f>
        <v/>
      </c>
      <c r="I613" s="341" t="str">
        <f t="array" ref="I613">IF(D613="","",XLOOKUP(D613,'Master Data'!K:K,'Master Data'!O:O,"Input in Master Data",0,1))</f>
        <v/>
      </c>
      <c r="J613" s="341" t="str">
        <f t="array" ref="J613">if(V613="","",XLOOKUP(V613,Master[Company],Master[Blow],"Unknown",0,1))</f>
        <v/>
      </c>
      <c r="K613" s="341" t="str">
        <f t="array" ref="K613">if(V613="","",XLOOKUP(V613,Master[Company],Master[Pigging],"Unknown",0,1))</f>
        <v/>
      </c>
      <c r="L613" s="341" t="str">
        <f t="array" ref="L613">if(V613="","",XLOOKUP(V613,Master[Company],Master[Load Method],"Unknown",0,1))</f>
        <v/>
      </c>
      <c r="M613" s="341" t="str">
        <f t="array" ref="M613">if(V613="","",XLOOKUP(V613,Master[Company],Master[Line Distance],"Unknown",0,1))</f>
        <v/>
      </c>
      <c r="N613" s="394"/>
      <c r="O613" s="341"/>
      <c r="P613" s="336"/>
      <c r="Q613" s="341" t="str">
        <f t="array" ref="Q613">if(V613="","",XLOOKUP(V613,Master[Company],Master[Terms],"NA",0,1))</f>
        <v/>
      </c>
      <c r="R613" s="341" t="str">
        <f t="shared" si="9"/>
        <v/>
      </c>
      <c r="S613" s="341" t="str">
        <f t="array" ref="S613">if(V613="","",XLOOKUP(V613,Master[Company],Master[Group],"NA",0,1))</f>
        <v/>
      </c>
      <c r="T613" s="341" t="str">
        <f t="array" ref="T613">if(V613="","",XLOOKUP(V613,Master[Company],Master[Loading Location],"NA",0,1))</f>
        <v/>
      </c>
      <c r="U613" s="341" t="str">
        <f t="array" ref="U613">if(V613="","",XLOOKUP(V613,Master[Company],Master[Acronym],"NA",0,1))</f>
        <v/>
      </c>
      <c r="V613" s="336"/>
      <c r="W613" s="395"/>
      <c r="X613" s="395"/>
      <c r="Y613" s="336" t="str">
        <f t="shared" si="10"/>
        <v/>
      </c>
      <c r="Z613" s="341" t="str">
        <f t="shared" si="11"/>
        <v/>
      </c>
      <c r="AA613" s="336"/>
      <c r="AB613" s="341"/>
      <c r="AC613" s="341"/>
      <c r="AD613" s="394"/>
      <c r="AE613" s="396"/>
      <c r="AF613" s="396"/>
      <c r="AG613" s="396"/>
      <c r="AH613" s="396"/>
      <c r="AI613" s="396"/>
      <c r="AJ613" s="396"/>
      <c r="AK613" s="396"/>
      <c r="AL613" s="397"/>
      <c r="AM613" s="398"/>
      <c r="AN613" s="398"/>
      <c r="AO613" s="398"/>
      <c r="AP613" s="398"/>
      <c r="AQ613" s="398"/>
      <c r="AR613" s="398"/>
      <c r="AS613" s="398"/>
      <c r="AT613" s="398"/>
      <c r="AU613" s="394"/>
      <c r="AV613" s="399"/>
      <c r="AW613" s="306"/>
      <c r="AX613" s="394"/>
      <c r="AY613" s="400"/>
      <c r="AZ613" s="336"/>
      <c r="BA613" s="336"/>
      <c r="BB613" s="336"/>
      <c r="BC613" s="336"/>
      <c r="BD613" s="336"/>
      <c r="BE613" s="401"/>
      <c r="BF613" s="341"/>
      <c r="BG613" s="341"/>
      <c r="BH613" s="402"/>
      <c r="BI613" s="403"/>
      <c r="BJ613" s="404"/>
      <c r="BK613" s="405"/>
      <c r="BL613" s="405"/>
      <c r="BM613" s="405"/>
      <c r="BN613" s="406"/>
    </row>
    <row r="614" ht="18.75" customHeight="1">
      <c r="A614" s="390" t="str">
        <f t="shared" si="3"/>
        <v/>
      </c>
      <c r="B614" s="391"/>
      <c r="C614" s="337"/>
      <c r="D614" s="337"/>
      <c r="E614" s="338" t="str">
        <f t="shared" si="8"/>
        <v/>
      </c>
      <c r="F614" s="392"/>
      <c r="G614" s="393"/>
      <c r="H614" s="341" t="str">
        <f t="array" ref="H614">IF(D614="","",XLOOKUP(D614,'Master Data'!K:K,'Master Data'!N:N,"Input in Master Data",0,1))</f>
        <v/>
      </c>
      <c r="I614" s="341" t="str">
        <f t="array" ref="I614">IF(D614="","",XLOOKUP(D614,'Master Data'!K:K,'Master Data'!O:O,"Input in Master Data",0,1))</f>
        <v/>
      </c>
      <c r="J614" s="341" t="str">
        <f t="array" ref="J614">if(V614="","",XLOOKUP(V614,Master[Company],Master[Blow],"Unknown",0,1))</f>
        <v/>
      </c>
      <c r="K614" s="341" t="str">
        <f t="array" ref="K614">if(V614="","",XLOOKUP(V614,Master[Company],Master[Pigging],"Unknown",0,1))</f>
        <v/>
      </c>
      <c r="L614" s="341" t="str">
        <f t="array" ref="L614">if(V614="","",XLOOKUP(V614,Master[Company],Master[Load Method],"Unknown",0,1))</f>
        <v/>
      </c>
      <c r="M614" s="341" t="str">
        <f t="array" ref="M614">if(V614="","",XLOOKUP(V614,Master[Company],Master[Line Distance],"Unknown",0,1))</f>
        <v/>
      </c>
      <c r="N614" s="394"/>
      <c r="O614" s="341"/>
      <c r="P614" s="336"/>
      <c r="Q614" s="341" t="str">
        <f t="array" ref="Q614">if(V614="","",XLOOKUP(V614,Master[Company],Master[Terms],"NA",0,1))</f>
        <v/>
      </c>
      <c r="R614" s="341" t="str">
        <f t="shared" si="9"/>
        <v/>
      </c>
      <c r="S614" s="341" t="str">
        <f t="array" ref="S614">if(V614="","",XLOOKUP(V614,Master[Company],Master[Group],"NA",0,1))</f>
        <v/>
      </c>
      <c r="T614" s="341" t="str">
        <f t="array" ref="T614">if(V614="","",XLOOKUP(V614,Master[Company],Master[Loading Location],"NA",0,1))</f>
        <v/>
      </c>
      <c r="U614" s="341" t="str">
        <f t="array" ref="U614">if(V614="","",XLOOKUP(V614,Master[Company],Master[Acronym],"NA",0,1))</f>
        <v/>
      </c>
      <c r="V614" s="336"/>
      <c r="W614" s="395"/>
      <c r="X614" s="395"/>
      <c r="Y614" s="336" t="str">
        <f t="shared" si="10"/>
        <v/>
      </c>
      <c r="Z614" s="341" t="str">
        <f t="shared" si="11"/>
        <v/>
      </c>
      <c r="AA614" s="336"/>
      <c r="AB614" s="341"/>
      <c r="AC614" s="341"/>
      <c r="AD614" s="394"/>
      <c r="AE614" s="396"/>
      <c r="AF614" s="396"/>
      <c r="AG614" s="396"/>
      <c r="AH614" s="396"/>
      <c r="AI614" s="396"/>
      <c r="AJ614" s="396"/>
      <c r="AK614" s="396"/>
      <c r="AL614" s="397"/>
      <c r="AM614" s="398"/>
      <c r="AN614" s="398"/>
      <c r="AO614" s="398"/>
      <c r="AP614" s="398"/>
      <c r="AQ614" s="398"/>
      <c r="AR614" s="398"/>
      <c r="AS614" s="398"/>
      <c r="AT614" s="398"/>
      <c r="AU614" s="394"/>
      <c r="AV614" s="399"/>
      <c r="AW614" s="306"/>
      <c r="AX614" s="394"/>
      <c r="AY614" s="400"/>
      <c r="AZ614" s="336"/>
      <c r="BA614" s="336"/>
      <c r="BB614" s="336"/>
      <c r="BC614" s="336"/>
      <c r="BD614" s="336"/>
      <c r="BE614" s="401"/>
      <c r="BF614" s="341"/>
      <c r="BG614" s="341"/>
      <c r="BH614" s="402"/>
      <c r="BI614" s="403"/>
      <c r="BJ614" s="404"/>
      <c r="BK614" s="405"/>
      <c r="BL614" s="405"/>
      <c r="BM614" s="405"/>
      <c r="BN614" s="406"/>
    </row>
    <row r="615" ht="18.75" customHeight="1">
      <c r="A615" s="390" t="str">
        <f t="shared" si="3"/>
        <v/>
      </c>
      <c r="B615" s="391"/>
      <c r="C615" s="337"/>
      <c r="D615" s="337"/>
      <c r="E615" s="338" t="str">
        <f t="shared" si="8"/>
        <v/>
      </c>
      <c r="F615" s="392"/>
      <c r="G615" s="393"/>
      <c r="H615" s="341" t="str">
        <f t="array" ref="H615">IF(D615="","",XLOOKUP(D615,'Master Data'!K:K,'Master Data'!N:N,"Input in Master Data",0,1))</f>
        <v/>
      </c>
      <c r="I615" s="341" t="str">
        <f t="array" ref="I615">IF(D615="","",XLOOKUP(D615,'Master Data'!K:K,'Master Data'!O:O,"Input in Master Data",0,1))</f>
        <v/>
      </c>
      <c r="J615" s="341" t="str">
        <f t="array" ref="J615">if(V615="","",XLOOKUP(V615,Master[Company],Master[Blow],"Unknown",0,1))</f>
        <v/>
      </c>
      <c r="K615" s="341" t="str">
        <f t="array" ref="K615">if(V615="","",XLOOKUP(V615,Master[Company],Master[Pigging],"Unknown",0,1))</f>
        <v/>
      </c>
      <c r="L615" s="341" t="str">
        <f t="array" ref="L615">if(V615="","",XLOOKUP(V615,Master[Company],Master[Load Method],"Unknown",0,1))</f>
        <v/>
      </c>
      <c r="M615" s="341" t="str">
        <f t="array" ref="M615">if(V615="","",XLOOKUP(V615,Master[Company],Master[Line Distance],"Unknown",0,1))</f>
        <v/>
      </c>
      <c r="N615" s="394"/>
      <c r="O615" s="341"/>
      <c r="P615" s="336"/>
      <c r="Q615" s="341" t="str">
        <f t="array" ref="Q615">if(V615="","",XLOOKUP(V615,Master[Company],Master[Terms],"NA",0,1))</f>
        <v/>
      </c>
      <c r="R615" s="341" t="str">
        <f t="shared" si="9"/>
        <v/>
      </c>
      <c r="S615" s="341" t="str">
        <f t="array" ref="S615">if(V615="","",XLOOKUP(V615,Master[Company],Master[Group],"NA",0,1))</f>
        <v/>
      </c>
      <c r="T615" s="341" t="str">
        <f t="array" ref="T615">if(V615="","",XLOOKUP(V615,Master[Company],Master[Loading Location],"NA",0,1))</f>
        <v/>
      </c>
      <c r="U615" s="341" t="str">
        <f t="array" ref="U615">if(V615="","",XLOOKUP(V615,Master[Company],Master[Acronym],"NA",0,1))</f>
        <v/>
      </c>
      <c r="V615" s="336"/>
      <c r="W615" s="395"/>
      <c r="X615" s="395"/>
      <c r="Y615" s="336" t="str">
        <f t="shared" si="10"/>
        <v/>
      </c>
      <c r="Z615" s="341" t="str">
        <f t="shared" si="11"/>
        <v/>
      </c>
      <c r="AA615" s="336"/>
      <c r="AB615" s="341"/>
      <c r="AC615" s="341"/>
      <c r="AD615" s="394"/>
      <c r="AE615" s="396"/>
      <c r="AF615" s="396"/>
      <c r="AG615" s="396"/>
      <c r="AH615" s="396"/>
      <c r="AI615" s="396"/>
      <c r="AJ615" s="396"/>
      <c r="AK615" s="396"/>
      <c r="AL615" s="397"/>
      <c r="AM615" s="398"/>
      <c r="AN615" s="398"/>
      <c r="AO615" s="398"/>
      <c r="AP615" s="398"/>
      <c r="AQ615" s="398"/>
      <c r="AR615" s="398"/>
      <c r="AS615" s="398"/>
      <c r="AT615" s="398"/>
      <c r="AU615" s="394"/>
      <c r="AV615" s="399"/>
      <c r="AW615" s="306"/>
      <c r="AX615" s="394"/>
      <c r="AY615" s="400"/>
      <c r="AZ615" s="336"/>
      <c r="BA615" s="336"/>
      <c r="BB615" s="336"/>
      <c r="BC615" s="336"/>
      <c r="BD615" s="336"/>
      <c r="BE615" s="401"/>
      <c r="BF615" s="341"/>
      <c r="BG615" s="341"/>
      <c r="BH615" s="402"/>
      <c r="BI615" s="403"/>
      <c r="BJ615" s="404"/>
      <c r="BK615" s="405"/>
      <c r="BL615" s="405"/>
      <c r="BM615" s="405"/>
      <c r="BN615" s="406"/>
    </row>
    <row r="616" ht="18.75" customHeight="1">
      <c r="A616" s="390" t="str">
        <f t="shared" si="3"/>
        <v/>
      </c>
      <c r="B616" s="391"/>
      <c r="C616" s="337"/>
      <c r="D616" s="337"/>
      <c r="E616" s="338" t="str">
        <f t="shared" si="8"/>
        <v/>
      </c>
      <c r="F616" s="392"/>
      <c r="G616" s="393"/>
      <c r="H616" s="341" t="str">
        <f t="array" ref="H616">IF(D616="","",XLOOKUP(D616,'Master Data'!K:K,'Master Data'!N:N,"Input in Master Data",0,1))</f>
        <v/>
      </c>
      <c r="I616" s="341" t="str">
        <f t="array" ref="I616">IF(D616="","",XLOOKUP(D616,'Master Data'!K:K,'Master Data'!O:O,"Input in Master Data",0,1))</f>
        <v/>
      </c>
      <c r="J616" s="341" t="str">
        <f t="array" ref="J616">if(V616="","",XLOOKUP(V616,Master[Company],Master[Blow],"Unknown",0,1))</f>
        <v/>
      </c>
      <c r="K616" s="341" t="str">
        <f t="array" ref="K616">if(V616="","",XLOOKUP(V616,Master[Company],Master[Pigging],"Unknown",0,1))</f>
        <v/>
      </c>
      <c r="L616" s="341" t="str">
        <f t="array" ref="L616">if(V616="","",XLOOKUP(V616,Master[Company],Master[Load Method],"Unknown",0,1))</f>
        <v/>
      </c>
      <c r="M616" s="341" t="str">
        <f t="array" ref="M616">if(V616="","",XLOOKUP(V616,Master[Company],Master[Line Distance],"Unknown",0,1))</f>
        <v/>
      </c>
      <c r="N616" s="394"/>
      <c r="O616" s="341"/>
      <c r="P616" s="336"/>
      <c r="Q616" s="341" t="str">
        <f t="array" ref="Q616">if(V616="","",XLOOKUP(V616,Master[Company],Master[Terms],"NA",0,1))</f>
        <v/>
      </c>
      <c r="R616" s="341" t="str">
        <f t="shared" si="9"/>
        <v/>
      </c>
      <c r="S616" s="341" t="str">
        <f t="array" ref="S616">if(V616="","",XLOOKUP(V616,Master[Company],Master[Group],"NA",0,1))</f>
        <v/>
      </c>
      <c r="T616" s="341" t="str">
        <f t="array" ref="T616">if(V616="","",XLOOKUP(V616,Master[Company],Master[Loading Location],"NA",0,1))</f>
        <v/>
      </c>
      <c r="U616" s="341" t="str">
        <f t="array" ref="U616">if(V616="","",XLOOKUP(V616,Master[Company],Master[Acronym],"NA",0,1))</f>
        <v/>
      </c>
      <c r="V616" s="336"/>
      <c r="W616" s="395"/>
      <c r="X616" s="395"/>
      <c r="Y616" s="336" t="str">
        <f t="shared" si="10"/>
        <v/>
      </c>
      <c r="Z616" s="341" t="str">
        <f t="shared" si="11"/>
        <v/>
      </c>
      <c r="AA616" s="336"/>
      <c r="AB616" s="341"/>
      <c r="AC616" s="341"/>
      <c r="AD616" s="394"/>
      <c r="AE616" s="396"/>
      <c r="AF616" s="396"/>
      <c r="AG616" s="396"/>
      <c r="AH616" s="396"/>
      <c r="AI616" s="396"/>
      <c r="AJ616" s="396"/>
      <c r="AK616" s="396"/>
      <c r="AL616" s="397"/>
      <c r="AM616" s="398"/>
      <c r="AN616" s="398"/>
      <c r="AO616" s="398"/>
      <c r="AP616" s="398"/>
      <c r="AQ616" s="398"/>
      <c r="AR616" s="398"/>
      <c r="AS616" s="398"/>
      <c r="AT616" s="398"/>
      <c r="AU616" s="394"/>
      <c r="AV616" s="399"/>
      <c r="AW616" s="306"/>
      <c r="AX616" s="394"/>
      <c r="AY616" s="400"/>
      <c r="AZ616" s="336"/>
      <c r="BA616" s="336"/>
      <c r="BB616" s="336"/>
      <c r="BC616" s="336"/>
      <c r="BD616" s="336"/>
      <c r="BE616" s="401"/>
      <c r="BF616" s="341"/>
      <c r="BG616" s="341"/>
      <c r="BH616" s="402"/>
      <c r="BI616" s="403"/>
      <c r="BJ616" s="404"/>
      <c r="BK616" s="405"/>
      <c r="BL616" s="405"/>
      <c r="BM616" s="405"/>
      <c r="BN616" s="406"/>
    </row>
    <row r="617" ht="18.75" customHeight="1">
      <c r="A617" s="390" t="str">
        <f t="shared" si="3"/>
        <v/>
      </c>
      <c r="B617" s="391"/>
      <c r="C617" s="337"/>
      <c r="D617" s="337"/>
      <c r="E617" s="338" t="str">
        <f t="shared" si="8"/>
        <v/>
      </c>
      <c r="F617" s="392"/>
      <c r="G617" s="393"/>
      <c r="H617" s="341" t="str">
        <f t="array" ref="H617">IF(D617="","",XLOOKUP(D617,'Master Data'!K:K,'Master Data'!N:N,"Input in Master Data",0,1))</f>
        <v/>
      </c>
      <c r="I617" s="341" t="str">
        <f t="array" ref="I617">IF(D617="","",XLOOKUP(D617,'Master Data'!K:K,'Master Data'!O:O,"Input in Master Data",0,1))</f>
        <v/>
      </c>
      <c r="J617" s="341" t="str">
        <f t="array" ref="J617">if(V617="","",XLOOKUP(V617,Master[Company],Master[Blow],"Unknown",0,1))</f>
        <v/>
      </c>
      <c r="K617" s="341" t="str">
        <f t="array" ref="K617">if(V617="","",XLOOKUP(V617,Master[Company],Master[Pigging],"Unknown",0,1))</f>
        <v/>
      </c>
      <c r="L617" s="341" t="str">
        <f t="array" ref="L617">if(V617="","",XLOOKUP(V617,Master[Company],Master[Load Method],"Unknown",0,1))</f>
        <v/>
      </c>
      <c r="M617" s="341" t="str">
        <f t="array" ref="M617">if(V617="","",XLOOKUP(V617,Master[Company],Master[Line Distance],"Unknown",0,1))</f>
        <v/>
      </c>
      <c r="N617" s="394"/>
      <c r="O617" s="341"/>
      <c r="P617" s="336"/>
      <c r="Q617" s="341" t="str">
        <f t="array" ref="Q617">if(V617="","",XLOOKUP(V617,Master[Company],Master[Terms],"NA",0,1))</f>
        <v/>
      </c>
      <c r="R617" s="341" t="str">
        <f t="shared" si="9"/>
        <v/>
      </c>
      <c r="S617" s="341" t="str">
        <f t="array" ref="S617">if(V617="","",XLOOKUP(V617,Master[Company],Master[Group],"NA",0,1))</f>
        <v/>
      </c>
      <c r="T617" s="341" t="str">
        <f t="array" ref="T617">if(V617="","",XLOOKUP(V617,Master[Company],Master[Loading Location],"NA",0,1))</f>
        <v/>
      </c>
      <c r="U617" s="341" t="str">
        <f t="array" ref="U617">if(V617="","",XLOOKUP(V617,Master[Company],Master[Acronym],"NA",0,1))</f>
        <v/>
      </c>
      <c r="V617" s="336"/>
      <c r="W617" s="395"/>
      <c r="X617" s="395"/>
      <c r="Y617" s="336" t="str">
        <f t="shared" si="10"/>
        <v/>
      </c>
      <c r="Z617" s="341" t="str">
        <f t="shared" si="11"/>
        <v/>
      </c>
      <c r="AA617" s="336"/>
      <c r="AB617" s="341"/>
      <c r="AC617" s="341"/>
      <c r="AD617" s="394"/>
      <c r="AE617" s="396"/>
      <c r="AF617" s="396"/>
      <c r="AG617" s="396"/>
      <c r="AH617" s="396"/>
      <c r="AI617" s="396"/>
      <c r="AJ617" s="396"/>
      <c r="AK617" s="396"/>
      <c r="AL617" s="397"/>
      <c r="AM617" s="398"/>
      <c r="AN617" s="398"/>
      <c r="AO617" s="398"/>
      <c r="AP617" s="398"/>
      <c r="AQ617" s="398"/>
      <c r="AR617" s="398"/>
      <c r="AS617" s="398"/>
      <c r="AT617" s="398"/>
      <c r="AU617" s="394"/>
      <c r="AV617" s="399"/>
      <c r="AW617" s="306"/>
      <c r="AX617" s="394"/>
      <c r="AY617" s="400"/>
      <c r="AZ617" s="336"/>
      <c r="BA617" s="336"/>
      <c r="BB617" s="336"/>
      <c r="BC617" s="336"/>
      <c r="BD617" s="336"/>
      <c r="BE617" s="401"/>
      <c r="BF617" s="341"/>
      <c r="BG617" s="341"/>
      <c r="BH617" s="402"/>
      <c r="BI617" s="403"/>
      <c r="BJ617" s="404"/>
      <c r="BK617" s="405"/>
      <c r="BL617" s="405"/>
      <c r="BM617" s="405"/>
      <c r="BN617" s="406"/>
    </row>
    <row r="618" ht="18.75" customHeight="1">
      <c r="A618" s="390" t="str">
        <f t="shared" si="3"/>
        <v/>
      </c>
      <c r="B618" s="391"/>
      <c r="C618" s="337"/>
      <c r="D618" s="337"/>
      <c r="E618" s="338" t="str">
        <f t="shared" si="8"/>
        <v/>
      </c>
      <c r="F618" s="392"/>
      <c r="G618" s="393"/>
      <c r="H618" s="341" t="str">
        <f t="array" ref="H618">IF(D618="","",XLOOKUP(D618,'Master Data'!K:K,'Master Data'!N:N,"Input in Master Data",0,1))</f>
        <v/>
      </c>
      <c r="I618" s="341" t="str">
        <f t="array" ref="I618">IF(D618="","",XLOOKUP(D618,'Master Data'!K:K,'Master Data'!O:O,"Input in Master Data",0,1))</f>
        <v/>
      </c>
      <c r="J618" s="341" t="str">
        <f t="array" ref="J618">if(V618="","",XLOOKUP(V618,Master[Company],Master[Blow],"Unknown",0,1))</f>
        <v/>
      </c>
      <c r="K618" s="341" t="str">
        <f t="array" ref="K618">if(V618="","",XLOOKUP(V618,Master[Company],Master[Pigging],"Unknown",0,1))</f>
        <v/>
      </c>
      <c r="L618" s="341" t="str">
        <f t="array" ref="L618">if(V618="","",XLOOKUP(V618,Master[Company],Master[Load Method],"Unknown",0,1))</f>
        <v/>
      </c>
      <c r="M618" s="341" t="str">
        <f t="array" ref="M618">if(V618="","",XLOOKUP(V618,Master[Company],Master[Line Distance],"Unknown",0,1))</f>
        <v/>
      </c>
      <c r="N618" s="394"/>
      <c r="O618" s="341"/>
      <c r="P618" s="336"/>
      <c r="Q618" s="341" t="str">
        <f t="array" ref="Q618">if(V618="","",XLOOKUP(V618,Master[Company],Master[Terms],"NA",0,1))</f>
        <v/>
      </c>
      <c r="R618" s="341" t="str">
        <f t="shared" si="9"/>
        <v/>
      </c>
      <c r="S618" s="341" t="str">
        <f t="array" ref="S618">if(V618="","",XLOOKUP(V618,Master[Company],Master[Group],"NA",0,1))</f>
        <v/>
      </c>
      <c r="T618" s="341" t="str">
        <f t="array" ref="T618">if(V618="","",XLOOKUP(V618,Master[Company],Master[Loading Location],"NA",0,1))</f>
        <v/>
      </c>
      <c r="U618" s="341" t="str">
        <f t="array" ref="U618">if(V618="","",XLOOKUP(V618,Master[Company],Master[Acronym],"NA",0,1))</f>
        <v/>
      </c>
      <c r="V618" s="336"/>
      <c r="W618" s="395"/>
      <c r="X618" s="395"/>
      <c r="Y618" s="336" t="str">
        <f t="shared" si="10"/>
        <v/>
      </c>
      <c r="Z618" s="341" t="str">
        <f t="shared" si="11"/>
        <v/>
      </c>
      <c r="AA618" s="336"/>
      <c r="AB618" s="341"/>
      <c r="AC618" s="341"/>
      <c r="AD618" s="394"/>
      <c r="AE618" s="396"/>
      <c r="AF618" s="396"/>
      <c r="AG618" s="396"/>
      <c r="AH618" s="396"/>
      <c r="AI618" s="396"/>
      <c r="AJ618" s="396"/>
      <c r="AK618" s="396"/>
      <c r="AL618" s="397"/>
      <c r="AM618" s="398"/>
      <c r="AN618" s="398"/>
      <c r="AO618" s="398"/>
      <c r="AP618" s="398"/>
      <c r="AQ618" s="398"/>
      <c r="AR618" s="398"/>
      <c r="AS618" s="398"/>
      <c r="AT618" s="398"/>
      <c r="AU618" s="394"/>
      <c r="AV618" s="399"/>
      <c r="AW618" s="306"/>
      <c r="AX618" s="394"/>
      <c r="AY618" s="400"/>
      <c r="AZ618" s="336"/>
      <c r="BA618" s="336"/>
      <c r="BB618" s="336"/>
      <c r="BC618" s="336"/>
      <c r="BD618" s="336"/>
      <c r="BE618" s="401"/>
      <c r="BF618" s="341"/>
      <c r="BG618" s="341"/>
      <c r="BH618" s="402"/>
      <c r="BI618" s="403"/>
      <c r="BJ618" s="404"/>
      <c r="BK618" s="405"/>
      <c r="BL618" s="405"/>
      <c r="BM618" s="405"/>
      <c r="BN618" s="406"/>
    </row>
    <row r="619" ht="18.75" customHeight="1">
      <c r="A619" s="390" t="str">
        <f t="shared" si="3"/>
        <v/>
      </c>
      <c r="B619" s="391"/>
      <c r="C619" s="337"/>
      <c r="D619" s="337"/>
      <c r="E619" s="338" t="str">
        <f t="shared" si="8"/>
        <v/>
      </c>
      <c r="F619" s="392"/>
      <c r="G619" s="393"/>
      <c r="H619" s="341" t="str">
        <f t="array" ref="H619">IF(D619="","",XLOOKUP(D619,'Master Data'!K:K,'Master Data'!N:N,"Input in Master Data",0,1))</f>
        <v/>
      </c>
      <c r="I619" s="341" t="str">
        <f t="array" ref="I619">IF(D619="","",XLOOKUP(D619,'Master Data'!K:K,'Master Data'!O:O,"Input in Master Data",0,1))</f>
        <v/>
      </c>
      <c r="J619" s="341" t="str">
        <f t="array" ref="J619">if(V619="","",XLOOKUP(V619,Master[Company],Master[Blow],"Unknown",0,1))</f>
        <v/>
      </c>
      <c r="K619" s="341" t="str">
        <f t="array" ref="K619">if(V619="","",XLOOKUP(V619,Master[Company],Master[Pigging],"Unknown",0,1))</f>
        <v/>
      </c>
      <c r="L619" s="341" t="str">
        <f t="array" ref="L619">if(V619="","",XLOOKUP(V619,Master[Company],Master[Load Method],"Unknown",0,1))</f>
        <v/>
      </c>
      <c r="M619" s="341" t="str">
        <f t="array" ref="M619">if(V619="","",XLOOKUP(V619,Master[Company],Master[Line Distance],"Unknown",0,1))</f>
        <v/>
      </c>
      <c r="N619" s="394"/>
      <c r="O619" s="341"/>
      <c r="P619" s="336"/>
      <c r="Q619" s="341" t="str">
        <f t="array" ref="Q619">if(V619="","",XLOOKUP(V619,Master[Company],Master[Terms],"NA",0,1))</f>
        <v/>
      </c>
      <c r="R619" s="341" t="str">
        <f t="shared" si="9"/>
        <v/>
      </c>
      <c r="S619" s="341" t="str">
        <f t="array" ref="S619">if(V619="","",XLOOKUP(V619,Master[Company],Master[Group],"NA",0,1))</f>
        <v/>
      </c>
      <c r="T619" s="341" t="str">
        <f t="array" ref="T619">if(V619="","",XLOOKUP(V619,Master[Company],Master[Loading Location],"NA",0,1))</f>
        <v/>
      </c>
      <c r="U619" s="341" t="str">
        <f t="array" ref="U619">if(V619="","",XLOOKUP(V619,Master[Company],Master[Acronym],"NA",0,1))</f>
        <v/>
      </c>
      <c r="V619" s="336"/>
      <c r="W619" s="395"/>
      <c r="X619" s="395"/>
      <c r="Y619" s="336" t="str">
        <f t="shared" si="10"/>
        <v/>
      </c>
      <c r="Z619" s="341" t="str">
        <f t="shared" si="11"/>
        <v/>
      </c>
      <c r="AA619" s="336"/>
      <c r="AB619" s="341"/>
      <c r="AC619" s="341"/>
      <c r="AD619" s="394"/>
      <c r="AE619" s="396"/>
      <c r="AF619" s="396"/>
      <c r="AG619" s="396"/>
      <c r="AH619" s="396"/>
      <c r="AI619" s="396"/>
      <c r="AJ619" s="396"/>
      <c r="AK619" s="396"/>
      <c r="AL619" s="397"/>
      <c r="AM619" s="398"/>
      <c r="AN619" s="398"/>
      <c r="AO619" s="398"/>
      <c r="AP619" s="398"/>
      <c r="AQ619" s="398"/>
      <c r="AR619" s="398"/>
      <c r="AS619" s="398"/>
      <c r="AT619" s="398"/>
      <c r="AU619" s="394"/>
      <c r="AV619" s="399"/>
      <c r="AW619" s="306"/>
      <c r="AX619" s="394"/>
      <c r="AY619" s="400"/>
      <c r="AZ619" s="336"/>
      <c r="BA619" s="336"/>
      <c r="BB619" s="336"/>
      <c r="BC619" s="336"/>
      <c r="BD619" s="336"/>
      <c r="BE619" s="401"/>
      <c r="BF619" s="341"/>
      <c r="BG619" s="341"/>
      <c r="BH619" s="402"/>
      <c r="BI619" s="403"/>
      <c r="BJ619" s="404"/>
      <c r="BK619" s="405"/>
      <c r="BL619" s="405"/>
      <c r="BM619" s="405"/>
      <c r="BN619" s="406"/>
    </row>
    <row r="620" ht="18.75" customHeight="1">
      <c r="A620" s="390" t="str">
        <f t="shared" si="3"/>
        <v/>
      </c>
      <c r="B620" s="391"/>
      <c r="C620" s="337"/>
      <c r="D620" s="337"/>
      <c r="E620" s="338" t="str">
        <f t="shared" si="8"/>
        <v/>
      </c>
      <c r="F620" s="392"/>
      <c r="G620" s="393"/>
      <c r="H620" s="341" t="str">
        <f t="array" ref="H620">IF(D620="","",XLOOKUP(D620,'Master Data'!K:K,'Master Data'!N:N,"Input in Master Data",0,1))</f>
        <v/>
      </c>
      <c r="I620" s="341" t="str">
        <f t="array" ref="I620">IF(D620="","",XLOOKUP(D620,'Master Data'!K:K,'Master Data'!O:O,"Input in Master Data",0,1))</f>
        <v/>
      </c>
      <c r="J620" s="341" t="str">
        <f t="array" ref="J620">if(V620="","",XLOOKUP(V620,Master[Company],Master[Blow],"Unknown",0,1))</f>
        <v/>
      </c>
      <c r="K620" s="341" t="str">
        <f t="array" ref="K620">if(V620="","",XLOOKUP(V620,Master[Company],Master[Pigging],"Unknown",0,1))</f>
        <v/>
      </c>
      <c r="L620" s="341" t="str">
        <f t="array" ref="L620">if(V620="","",XLOOKUP(V620,Master[Company],Master[Load Method],"Unknown",0,1))</f>
        <v/>
      </c>
      <c r="M620" s="341" t="str">
        <f t="array" ref="M620">if(V620="","",XLOOKUP(V620,Master[Company],Master[Line Distance],"Unknown",0,1))</f>
        <v/>
      </c>
      <c r="N620" s="394"/>
      <c r="O620" s="341"/>
      <c r="P620" s="336"/>
      <c r="Q620" s="341" t="str">
        <f t="array" ref="Q620">if(V620="","",XLOOKUP(V620,Master[Company],Master[Terms],"NA",0,1))</f>
        <v/>
      </c>
      <c r="R620" s="341" t="str">
        <f t="shared" si="9"/>
        <v/>
      </c>
      <c r="S620" s="341" t="str">
        <f t="array" ref="S620">if(V620="","",XLOOKUP(V620,Master[Company],Master[Group],"NA",0,1))</f>
        <v/>
      </c>
      <c r="T620" s="341" t="str">
        <f t="array" ref="T620">if(V620="","",XLOOKUP(V620,Master[Company],Master[Loading Location],"NA",0,1))</f>
        <v/>
      </c>
      <c r="U620" s="341" t="str">
        <f t="array" ref="U620">if(V620="","",XLOOKUP(V620,Master[Company],Master[Acronym],"NA",0,1))</f>
        <v/>
      </c>
      <c r="V620" s="336"/>
      <c r="W620" s="395"/>
      <c r="X620" s="395"/>
      <c r="Y620" s="336" t="str">
        <f t="shared" si="10"/>
        <v/>
      </c>
      <c r="Z620" s="341" t="str">
        <f t="shared" si="11"/>
        <v/>
      </c>
      <c r="AA620" s="336"/>
      <c r="AB620" s="341"/>
      <c r="AC620" s="341"/>
      <c r="AD620" s="394"/>
      <c r="AE620" s="396"/>
      <c r="AF620" s="396"/>
      <c r="AG620" s="396"/>
      <c r="AH620" s="396"/>
      <c r="AI620" s="396"/>
      <c r="AJ620" s="396"/>
      <c r="AK620" s="396"/>
      <c r="AL620" s="397"/>
      <c r="AM620" s="398"/>
      <c r="AN620" s="398"/>
      <c r="AO620" s="398"/>
      <c r="AP620" s="398"/>
      <c r="AQ620" s="398"/>
      <c r="AR620" s="398"/>
      <c r="AS620" s="398"/>
      <c r="AT620" s="398"/>
      <c r="AU620" s="394"/>
      <c r="AV620" s="399"/>
      <c r="AW620" s="306"/>
      <c r="AX620" s="394"/>
      <c r="AY620" s="400"/>
      <c r="AZ620" s="336"/>
      <c r="BA620" s="336"/>
      <c r="BB620" s="336"/>
      <c r="BC620" s="336"/>
      <c r="BD620" s="336"/>
      <c r="BE620" s="401"/>
      <c r="BF620" s="341"/>
      <c r="BG620" s="341"/>
      <c r="BH620" s="402"/>
      <c r="BI620" s="403"/>
      <c r="BJ620" s="404"/>
      <c r="BK620" s="405"/>
      <c r="BL620" s="405"/>
      <c r="BM620" s="405"/>
      <c r="BN620" s="406"/>
    </row>
    <row r="621" ht="18.75" customHeight="1">
      <c r="A621" s="390" t="str">
        <f t="shared" si="3"/>
        <v/>
      </c>
      <c r="B621" s="391"/>
      <c r="C621" s="337"/>
      <c r="D621" s="337"/>
      <c r="E621" s="338" t="str">
        <f t="shared" si="8"/>
        <v/>
      </c>
      <c r="F621" s="392"/>
      <c r="G621" s="393"/>
      <c r="H621" s="341" t="str">
        <f t="array" ref="H621">IF(D621="","",XLOOKUP(D621,'Master Data'!K:K,'Master Data'!N:N,"Input in Master Data",0,1))</f>
        <v/>
      </c>
      <c r="I621" s="341" t="str">
        <f t="array" ref="I621">IF(D621="","",XLOOKUP(D621,'Master Data'!K:K,'Master Data'!O:O,"Input in Master Data",0,1))</f>
        <v/>
      </c>
      <c r="J621" s="341" t="str">
        <f t="array" ref="J621">if(V621="","",XLOOKUP(V621,Master[Company],Master[Blow],"Unknown",0,1))</f>
        <v/>
      </c>
      <c r="K621" s="341" t="str">
        <f t="array" ref="K621">if(V621="","",XLOOKUP(V621,Master[Company],Master[Pigging],"Unknown",0,1))</f>
        <v/>
      </c>
      <c r="L621" s="341" t="str">
        <f t="array" ref="L621">if(V621="","",XLOOKUP(V621,Master[Company],Master[Load Method],"Unknown",0,1))</f>
        <v/>
      </c>
      <c r="M621" s="341" t="str">
        <f t="array" ref="M621">if(V621="","",XLOOKUP(V621,Master[Company],Master[Line Distance],"Unknown",0,1))</f>
        <v/>
      </c>
      <c r="N621" s="394"/>
      <c r="O621" s="341"/>
      <c r="P621" s="336"/>
      <c r="Q621" s="341" t="str">
        <f t="array" ref="Q621">if(V621="","",XLOOKUP(V621,Master[Company],Master[Terms],"NA",0,1))</f>
        <v/>
      </c>
      <c r="R621" s="341" t="str">
        <f t="shared" si="9"/>
        <v/>
      </c>
      <c r="S621" s="341" t="str">
        <f t="array" ref="S621">if(V621="","",XLOOKUP(V621,Master[Company],Master[Group],"NA",0,1))</f>
        <v/>
      </c>
      <c r="T621" s="341" t="str">
        <f t="array" ref="T621">if(V621="","",XLOOKUP(V621,Master[Company],Master[Loading Location],"NA",0,1))</f>
        <v/>
      </c>
      <c r="U621" s="341" t="str">
        <f t="array" ref="U621">if(V621="","",XLOOKUP(V621,Master[Company],Master[Acronym],"NA",0,1))</f>
        <v/>
      </c>
      <c r="V621" s="336"/>
      <c r="W621" s="395"/>
      <c r="X621" s="395"/>
      <c r="Y621" s="336" t="str">
        <f t="shared" si="10"/>
        <v/>
      </c>
      <c r="Z621" s="341" t="str">
        <f t="shared" si="11"/>
        <v/>
      </c>
      <c r="AA621" s="336"/>
      <c r="AB621" s="341"/>
      <c r="AC621" s="341"/>
      <c r="AD621" s="394"/>
      <c r="AE621" s="396"/>
      <c r="AF621" s="396"/>
      <c r="AG621" s="396"/>
      <c r="AH621" s="396"/>
      <c r="AI621" s="396"/>
      <c r="AJ621" s="396"/>
      <c r="AK621" s="396"/>
      <c r="AL621" s="397"/>
      <c r="AM621" s="398"/>
      <c r="AN621" s="398"/>
      <c r="AO621" s="398"/>
      <c r="AP621" s="398"/>
      <c r="AQ621" s="398"/>
      <c r="AR621" s="398"/>
      <c r="AS621" s="398"/>
      <c r="AT621" s="398"/>
      <c r="AU621" s="394"/>
      <c r="AV621" s="399"/>
      <c r="AW621" s="306"/>
      <c r="AX621" s="394"/>
      <c r="AY621" s="400"/>
      <c r="AZ621" s="336"/>
      <c r="BA621" s="336"/>
      <c r="BB621" s="336"/>
      <c r="BC621" s="336"/>
      <c r="BD621" s="336"/>
      <c r="BE621" s="401"/>
      <c r="BF621" s="341"/>
      <c r="BG621" s="341"/>
      <c r="BH621" s="402"/>
      <c r="BI621" s="403"/>
      <c r="BJ621" s="404"/>
      <c r="BK621" s="405"/>
      <c r="BL621" s="405"/>
      <c r="BM621" s="405"/>
      <c r="BN621" s="406"/>
    </row>
    <row r="622" ht="18.75" customHeight="1">
      <c r="A622" s="390" t="str">
        <f t="shared" si="3"/>
        <v/>
      </c>
      <c r="B622" s="391"/>
      <c r="C622" s="337"/>
      <c r="D622" s="337"/>
      <c r="E622" s="338" t="str">
        <f t="shared" si="8"/>
        <v/>
      </c>
      <c r="F622" s="392"/>
      <c r="G622" s="393"/>
      <c r="H622" s="341" t="str">
        <f t="array" ref="H622">IF(D622="","",XLOOKUP(D622,'Master Data'!K:K,'Master Data'!N:N,"Input in Master Data",0,1))</f>
        <v/>
      </c>
      <c r="I622" s="341" t="str">
        <f t="array" ref="I622">IF(D622="","",XLOOKUP(D622,'Master Data'!K:K,'Master Data'!O:O,"Input in Master Data",0,1))</f>
        <v/>
      </c>
      <c r="J622" s="341" t="str">
        <f t="array" ref="J622">if(V622="","",XLOOKUP(V622,Master[Company],Master[Blow],"Unknown",0,1))</f>
        <v/>
      </c>
      <c r="K622" s="341" t="str">
        <f t="array" ref="K622">if(V622="","",XLOOKUP(V622,Master[Company],Master[Pigging],"Unknown",0,1))</f>
        <v/>
      </c>
      <c r="L622" s="341" t="str">
        <f t="array" ref="L622">if(V622="","",XLOOKUP(V622,Master[Company],Master[Load Method],"Unknown",0,1))</f>
        <v/>
      </c>
      <c r="M622" s="341" t="str">
        <f t="array" ref="M622">if(V622="","",XLOOKUP(V622,Master[Company],Master[Line Distance],"Unknown",0,1))</f>
        <v/>
      </c>
      <c r="N622" s="394"/>
      <c r="O622" s="341"/>
      <c r="P622" s="336"/>
      <c r="Q622" s="341" t="str">
        <f t="array" ref="Q622">if(V622="","",XLOOKUP(V622,Master[Company],Master[Terms],"NA",0,1))</f>
        <v/>
      </c>
      <c r="R622" s="341" t="str">
        <f t="shared" si="9"/>
        <v/>
      </c>
      <c r="S622" s="341" t="str">
        <f t="array" ref="S622">if(V622="","",XLOOKUP(V622,Master[Company],Master[Group],"NA",0,1))</f>
        <v/>
      </c>
      <c r="T622" s="341" t="str">
        <f t="array" ref="T622">if(V622="","",XLOOKUP(V622,Master[Company],Master[Loading Location],"NA",0,1))</f>
        <v/>
      </c>
      <c r="U622" s="341" t="str">
        <f t="array" ref="U622">if(V622="","",XLOOKUP(V622,Master[Company],Master[Acronym],"NA",0,1))</f>
        <v/>
      </c>
      <c r="V622" s="336"/>
      <c r="W622" s="395"/>
      <c r="X622" s="395"/>
      <c r="Y622" s="336" t="str">
        <f t="shared" si="10"/>
        <v/>
      </c>
      <c r="Z622" s="341" t="str">
        <f t="shared" si="11"/>
        <v/>
      </c>
      <c r="AA622" s="336"/>
      <c r="AB622" s="341"/>
      <c r="AC622" s="341"/>
      <c r="AD622" s="394"/>
      <c r="AE622" s="396"/>
      <c r="AF622" s="396"/>
      <c r="AG622" s="396"/>
      <c r="AH622" s="396"/>
      <c r="AI622" s="396"/>
      <c r="AJ622" s="396"/>
      <c r="AK622" s="396"/>
      <c r="AL622" s="397"/>
      <c r="AM622" s="398"/>
      <c r="AN622" s="398"/>
      <c r="AO622" s="398"/>
      <c r="AP622" s="398"/>
      <c r="AQ622" s="398"/>
      <c r="AR622" s="398"/>
      <c r="AS622" s="398"/>
      <c r="AT622" s="398"/>
      <c r="AU622" s="394"/>
      <c r="AV622" s="399"/>
      <c r="AW622" s="306"/>
      <c r="AX622" s="394"/>
      <c r="AY622" s="400"/>
      <c r="AZ622" s="336"/>
      <c r="BA622" s="336"/>
      <c r="BB622" s="336"/>
      <c r="BC622" s="336"/>
      <c r="BD622" s="336"/>
      <c r="BE622" s="401"/>
      <c r="BF622" s="341"/>
      <c r="BG622" s="341"/>
      <c r="BH622" s="402"/>
      <c r="BI622" s="403"/>
      <c r="BJ622" s="404"/>
      <c r="BK622" s="405"/>
      <c r="BL622" s="405"/>
      <c r="BM622" s="405"/>
      <c r="BN622" s="406"/>
    </row>
    <row r="623" ht="18.75" customHeight="1">
      <c r="A623" s="390" t="str">
        <f t="shared" si="3"/>
        <v/>
      </c>
      <c r="B623" s="391"/>
      <c r="C623" s="337"/>
      <c r="D623" s="337"/>
      <c r="E623" s="338" t="str">
        <f t="shared" si="8"/>
        <v/>
      </c>
      <c r="F623" s="392"/>
      <c r="G623" s="393"/>
      <c r="H623" s="341" t="str">
        <f t="array" ref="H623">IF(D623="","",XLOOKUP(D623,'Master Data'!K:K,'Master Data'!N:N,"Input in Master Data",0,1))</f>
        <v/>
      </c>
      <c r="I623" s="341" t="str">
        <f t="array" ref="I623">IF(D623="","",XLOOKUP(D623,'Master Data'!K:K,'Master Data'!O:O,"Input in Master Data",0,1))</f>
        <v/>
      </c>
      <c r="J623" s="341" t="str">
        <f t="array" ref="J623">if(V623="","",XLOOKUP(V623,Master[Company],Master[Blow],"Unknown",0,1))</f>
        <v/>
      </c>
      <c r="K623" s="341" t="str">
        <f t="array" ref="K623">if(V623="","",XLOOKUP(V623,Master[Company],Master[Pigging],"Unknown",0,1))</f>
        <v/>
      </c>
      <c r="L623" s="341" t="str">
        <f t="array" ref="L623">if(V623="","",XLOOKUP(V623,Master[Company],Master[Load Method],"Unknown",0,1))</f>
        <v/>
      </c>
      <c r="M623" s="341" t="str">
        <f t="array" ref="M623">if(V623="","",XLOOKUP(V623,Master[Company],Master[Line Distance],"Unknown",0,1))</f>
        <v/>
      </c>
      <c r="N623" s="394"/>
      <c r="O623" s="341"/>
      <c r="P623" s="336"/>
      <c r="Q623" s="341" t="str">
        <f t="array" ref="Q623">if(V623="","",XLOOKUP(V623,Master[Company],Master[Terms],"NA",0,1))</f>
        <v/>
      </c>
      <c r="R623" s="341" t="str">
        <f t="shared" si="9"/>
        <v/>
      </c>
      <c r="S623" s="341" t="str">
        <f t="array" ref="S623">if(V623="","",XLOOKUP(V623,Master[Company],Master[Group],"NA",0,1))</f>
        <v/>
      </c>
      <c r="T623" s="341" t="str">
        <f t="array" ref="T623">if(V623="","",XLOOKUP(V623,Master[Company],Master[Loading Location],"NA",0,1))</f>
        <v/>
      </c>
      <c r="U623" s="341" t="str">
        <f t="array" ref="U623">if(V623="","",XLOOKUP(V623,Master[Company],Master[Acronym],"NA",0,1))</f>
        <v/>
      </c>
      <c r="V623" s="336"/>
      <c r="W623" s="395"/>
      <c r="X623" s="395"/>
      <c r="Y623" s="336" t="str">
        <f t="shared" si="10"/>
        <v/>
      </c>
      <c r="Z623" s="341" t="str">
        <f t="shared" si="11"/>
        <v/>
      </c>
      <c r="AA623" s="336"/>
      <c r="AB623" s="341"/>
      <c r="AC623" s="341"/>
      <c r="AD623" s="394"/>
      <c r="AE623" s="396"/>
      <c r="AF623" s="396"/>
      <c r="AG623" s="396"/>
      <c r="AH623" s="396"/>
      <c r="AI623" s="396"/>
      <c r="AJ623" s="396"/>
      <c r="AK623" s="396"/>
      <c r="AL623" s="397"/>
      <c r="AM623" s="398"/>
      <c r="AN623" s="398"/>
      <c r="AO623" s="398"/>
      <c r="AP623" s="398"/>
      <c r="AQ623" s="398"/>
      <c r="AR623" s="398"/>
      <c r="AS623" s="398"/>
      <c r="AT623" s="398"/>
      <c r="AU623" s="394"/>
      <c r="AV623" s="399"/>
      <c r="AW623" s="306"/>
      <c r="AX623" s="394"/>
      <c r="AY623" s="400"/>
      <c r="AZ623" s="336"/>
      <c r="BA623" s="336"/>
      <c r="BB623" s="336"/>
      <c r="BC623" s="336"/>
      <c r="BD623" s="336"/>
      <c r="BE623" s="401"/>
      <c r="BF623" s="341"/>
      <c r="BG623" s="341"/>
      <c r="BH623" s="402"/>
      <c r="BI623" s="403"/>
      <c r="BJ623" s="404"/>
      <c r="BK623" s="405"/>
      <c r="BL623" s="405"/>
      <c r="BM623" s="405"/>
      <c r="BN623" s="406"/>
    </row>
    <row r="624" ht="18.75" customHeight="1">
      <c r="A624" s="390" t="str">
        <f t="shared" si="3"/>
        <v/>
      </c>
      <c r="B624" s="391"/>
      <c r="C624" s="337"/>
      <c r="D624" s="337"/>
      <c r="E624" s="338" t="str">
        <f t="shared" si="8"/>
        <v/>
      </c>
      <c r="F624" s="392"/>
      <c r="G624" s="393"/>
      <c r="H624" s="341" t="str">
        <f t="array" ref="H624">IF(D624="","",XLOOKUP(D624,'Master Data'!K:K,'Master Data'!N:N,"Input in Master Data",0,1))</f>
        <v/>
      </c>
      <c r="I624" s="341" t="str">
        <f t="array" ref="I624">IF(D624="","",XLOOKUP(D624,'Master Data'!K:K,'Master Data'!O:O,"Input in Master Data",0,1))</f>
        <v/>
      </c>
      <c r="J624" s="341" t="str">
        <f t="array" ref="J624">if(V624="","",XLOOKUP(V624,Master[Company],Master[Blow],"Unknown",0,1))</f>
        <v/>
      </c>
      <c r="K624" s="341" t="str">
        <f t="array" ref="K624">if(V624="","",XLOOKUP(V624,Master[Company],Master[Pigging],"Unknown",0,1))</f>
        <v/>
      </c>
      <c r="L624" s="341" t="str">
        <f t="array" ref="L624">if(V624="","",XLOOKUP(V624,Master[Company],Master[Load Method],"Unknown",0,1))</f>
        <v/>
      </c>
      <c r="M624" s="341" t="str">
        <f t="array" ref="M624">if(V624="","",XLOOKUP(V624,Master[Company],Master[Line Distance],"Unknown",0,1))</f>
        <v/>
      </c>
      <c r="N624" s="394"/>
      <c r="O624" s="341"/>
      <c r="P624" s="336"/>
      <c r="Q624" s="341" t="str">
        <f t="array" ref="Q624">if(V624="","",XLOOKUP(V624,Master[Company],Master[Terms],"NA",0,1))</f>
        <v/>
      </c>
      <c r="R624" s="341" t="str">
        <f t="shared" si="9"/>
        <v/>
      </c>
      <c r="S624" s="341" t="str">
        <f t="array" ref="S624">if(V624="","",XLOOKUP(V624,Master[Company],Master[Group],"NA",0,1))</f>
        <v/>
      </c>
      <c r="T624" s="341" t="str">
        <f t="array" ref="T624">if(V624="","",XLOOKUP(V624,Master[Company],Master[Loading Location],"NA",0,1))</f>
        <v/>
      </c>
      <c r="U624" s="341" t="str">
        <f t="array" ref="U624">if(V624="","",XLOOKUP(V624,Master[Company],Master[Acronym],"NA",0,1))</f>
        <v/>
      </c>
      <c r="V624" s="336"/>
      <c r="W624" s="395"/>
      <c r="X624" s="395"/>
      <c r="Y624" s="336" t="str">
        <f t="shared" si="10"/>
        <v/>
      </c>
      <c r="Z624" s="341" t="str">
        <f t="shared" si="11"/>
        <v/>
      </c>
      <c r="AA624" s="336"/>
      <c r="AB624" s="341"/>
      <c r="AC624" s="341"/>
      <c r="AD624" s="394"/>
      <c r="AE624" s="396"/>
      <c r="AF624" s="396"/>
      <c r="AG624" s="396"/>
      <c r="AH624" s="396"/>
      <c r="AI624" s="396"/>
      <c r="AJ624" s="396"/>
      <c r="AK624" s="396"/>
      <c r="AL624" s="397"/>
      <c r="AM624" s="398"/>
      <c r="AN624" s="398"/>
      <c r="AO624" s="398"/>
      <c r="AP624" s="398"/>
      <c r="AQ624" s="398"/>
      <c r="AR624" s="398"/>
      <c r="AS624" s="398"/>
      <c r="AT624" s="398"/>
      <c r="AU624" s="394"/>
      <c r="AV624" s="399"/>
      <c r="AW624" s="306"/>
      <c r="AX624" s="394"/>
      <c r="AY624" s="400"/>
      <c r="AZ624" s="336"/>
      <c r="BA624" s="336"/>
      <c r="BB624" s="336"/>
      <c r="BC624" s="336"/>
      <c r="BD624" s="336"/>
      <c r="BE624" s="401"/>
      <c r="BF624" s="341"/>
      <c r="BG624" s="341"/>
      <c r="BH624" s="402"/>
      <c r="BI624" s="403"/>
      <c r="BJ624" s="404"/>
      <c r="BK624" s="405"/>
      <c r="BL624" s="405"/>
      <c r="BM624" s="405"/>
      <c r="BN624" s="406"/>
    </row>
    <row r="625" ht="18.75" customHeight="1">
      <c r="A625" s="390" t="str">
        <f t="shared" si="3"/>
        <v/>
      </c>
      <c r="B625" s="391"/>
      <c r="C625" s="337"/>
      <c r="D625" s="337"/>
      <c r="E625" s="338" t="str">
        <f t="shared" si="8"/>
        <v/>
      </c>
      <c r="F625" s="392"/>
      <c r="G625" s="393"/>
      <c r="H625" s="341" t="str">
        <f t="array" ref="H625">IF(D625="","",XLOOKUP(D625,'Master Data'!K:K,'Master Data'!N:N,"Input in Master Data",0,1))</f>
        <v/>
      </c>
      <c r="I625" s="341" t="str">
        <f t="array" ref="I625">IF(D625="","",XLOOKUP(D625,'Master Data'!K:K,'Master Data'!O:O,"Input in Master Data",0,1))</f>
        <v/>
      </c>
      <c r="J625" s="341" t="str">
        <f t="array" ref="J625">if(V625="","",XLOOKUP(V625,Master[Company],Master[Blow],"Unknown",0,1))</f>
        <v/>
      </c>
      <c r="K625" s="341" t="str">
        <f t="array" ref="K625">if(V625="","",XLOOKUP(V625,Master[Company],Master[Pigging],"Unknown",0,1))</f>
        <v/>
      </c>
      <c r="L625" s="341" t="str">
        <f t="array" ref="L625">if(V625="","",XLOOKUP(V625,Master[Company],Master[Load Method],"Unknown",0,1))</f>
        <v/>
      </c>
      <c r="M625" s="341" t="str">
        <f t="array" ref="M625">if(V625="","",XLOOKUP(V625,Master[Company],Master[Line Distance],"Unknown",0,1))</f>
        <v/>
      </c>
      <c r="N625" s="394"/>
      <c r="O625" s="341"/>
      <c r="P625" s="336"/>
      <c r="Q625" s="341" t="str">
        <f t="array" ref="Q625">if(V625="","",XLOOKUP(V625,Master[Company],Master[Terms],"NA",0,1))</f>
        <v/>
      </c>
      <c r="R625" s="341" t="str">
        <f t="shared" si="9"/>
        <v/>
      </c>
      <c r="S625" s="341" t="str">
        <f t="array" ref="S625">if(V625="","",XLOOKUP(V625,Master[Company],Master[Group],"NA",0,1))</f>
        <v/>
      </c>
      <c r="T625" s="341" t="str">
        <f t="array" ref="T625">if(V625="","",XLOOKUP(V625,Master[Company],Master[Loading Location],"NA",0,1))</f>
        <v/>
      </c>
      <c r="U625" s="341" t="str">
        <f t="array" ref="U625">if(V625="","",XLOOKUP(V625,Master[Company],Master[Acronym],"NA",0,1))</f>
        <v/>
      </c>
      <c r="V625" s="336"/>
      <c r="W625" s="395"/>
      <c r="X625" s="395"/>
      <c r="Y625" s="336" t="str">
        <f t="shared" si="10"/>
        <v/>
      </c>
      <c r="Z625" s="341" t="str">
        <f t="shared" si="11"/>
        <v/>
      </c>
      <c r="AA625" s="336"/>
      <c r="AB625" s="341"/>
      <c r="AC625" s="341"/>
      <c r="AD625" s="394"/>
      <c r="AE625" s="396"/>
      <c r="AF625" s="396"/>
      <c r="AG625" s="396"/>
      <c r="AH625" s="396"/>
      <c r="AI625" s="396"/>
      <c r="AJ625" s="396"/>
      <c r="AK625" s="396"/>
      <c r="AL625" s="397"/>
      <c r="AM625" s="398"/>
      <c r="AN625" s="398"/>
      <c r="AO625" s="398"/>
      <c r="AP625" s="398"/>
      <c r="AQ625" s="398"/>
      <c r="AR625" s="398"/>
      <c r="AS625" s="398"/>
      <c r="AT625" s="398"/>
      <c r="AU625" s="394"/>
      <c r="AV625" s="399"/>
      <c r="AW625" s="306"/>
      <c r="AX625" s="394"/>
      <c r="AY625" s="400"/>
      <c r="AZ625" s="336"/>
      <c r="BA625" s="336"/>
      <c r="BB625" s="336"/>
      <c r="BC625" s="336"/>
      <c r="BD625" s="336"/>
      <c r="BE625" s="401"/>
      <c r="BF625" s="341"/>
      <c r="BG625" s="341"/>
      <c r="BH625" s="402"/>
      <c r="BI625" s="403"/>
      <c r="BJ625" s="404"/>
      <c r="BK625" s="405"/>
      <c r="BL625" s="405"/>
      <c r="BM625" s="405"/>
      <c r="BN625" s="406"/>
    </row>
    <row r="626" ht="18.75" customHeight="1">
      <c r="A626" s="390" t="str">
        <f t="shared" si="3"/>
        <v/>
      </c>
      <c r="B626" s="391"/>
      <c r="C626" s="337"/>
      <c r="D626" s="337"/>
      <c r="E626" s="338" t="str">
        <f t="shared" si="8"/>
        <v/>
      </c>
      <c r="F626" s="392"/>
      <c r="G626" s="393"/>
      <c r="H626" s="341" t="str">
        <f t="array" ref="H626">IF(D626="","",XLOOKUP(D626,'Master Data'!K:K,'Master Data'!N:N,"Input in Master Data",0,1))</f>
        <v/>
      </c>
      <c r="I626" s="341" t="str">
        <f t="array" ref="I626">IF(D626="","",XLOOKUP(D626,'Master Data'!K:K,'Master Data'!O:O,"Input in Master Data",0,1))</f>
        <v/>
      </c>
      <c r="J626" s="341" t="str">
        <f t="array" ref="J626">if(V626="","",XLOOKUP(V626,Master[Company],Master[Blow],"Unknown",0,1))</f>
        <v/>
      </c>
      <c r="K626" s="341" t="str">
        <f t="array" ref="K626">if(V626="","",XLOOKUP(V626,Master[Company],Master[Pigging],"Unknown",0,1))</f>
        <v/>
      </c>
      <c r="L626" s="341" t="str">
        <f t="array" ref="L626">if(V626="","",XLOOKUP(V626,Master[Company],Master[Load Method],"Unknown",0,1))</f>
        <v/>
      </c>
      <c r="M626" s="341" t="str">
        <f t="array" ref="M626">if(V626="","",XLOOKUP(V626,Master[Company],Master[Line Distance],"Unknown",0,1))</f>
        <v/>
      </c>
      <c r="N626" s="394"/>
      <c r="O626" s="341"/>
      <c r="P626" s="336"/>
      <c r="Q626" s="341" t="str">
        <f t="array" ref="Q626">if(V626="","",XLOOKUP(V626,Master[Company],Master[Terms],"NA",0,1))</f>
        <v/>
      </c>
      <c r="R626" s="341" t="str">
        <f t="shared" si="9"/>
        <v/>
      </c>
      <c r="S626" s="341" t="str">
        <f t="array" ref="S626">if(V626="","",XLOOKUP(V626,Master[Company],Master[Group],"NA",0,1))</f>
        <v/>
      </c>
      <c r="T626" s="341" t="str">
        <f t="array" ref="T626">if(V626="","",XLOOKUP(V626,Master[Company],Master[Loading Location],"NA",0,1))</f>
        <v/>
      </c>
      <c r="U626" s="341" t="str">
        <f t="array" ref="U626">if(V626="","",XLOOKUP(V626,Master[Company],Master[Acronym],"NA",0,1))</f>
        <v/>
      </c>
      <c r="V626" s="336"/>
      <c r="W626" s="395"/>
      <c r="X626" s="395"/>
      <c r="Y626" s="336" t="str">
        <f t="shared" si="10"/>
        <v/>
      </c>
      <c r="Z626" s="341" t="str">
        <f t="shared" si="11"/>
        <v/>
      </c>
      <c r="AA626" s="336"/>
      <c r="AB626" s="341"/>
      <c r="AC626" s="341"/>
      <c r="AD626" s="394"/>
      <c r="AE626" s="396"/>
      <c r="AF626" s="396"/>
      <c r="AG626" s="396"/>
      <c r="AH626" s="396"/>
      <c r="AI626" s="396"/>
      <c r="AJ626" s="396"/>
      <c r="AK626" s="396"/>
      <c r="AL626" s="397"/>
      <c r="AM626" s="398"/>
      <c r="AN626" s="398"/>
      <c r="AO626" s="398"/>
      <c r="AP626" s="398"/>
      <c r="AQ626" s="398"/>
      <c r="AR626" s="398"/>
      <c r="AS626" s="398"/>
      <c r="AT626" s="398"/>
      <c r="AU626" s="394"/>
      <c r="AV626" s="399"/>
      <c r="AW626" s="306"/>
      <c r="AX626" s="394"/>
      <c r="AY626" s="400"/>
      <c r="AZ626" s="336"/>
      <c r="BA626" s="336"/>
      <c r="BB626" s="336"/>
      <c r="BC626" s="336"/>
      <c r="BD626" s="336"/>
      <c r="BE626" s="401"/>
      <c r="BF626" s="341"/>
      <c r="BG626" s="341"/>
      <c r="BH626" s="402"/>
      <c r="BI626" s="403"/>
      <c r="BJ626" s="404"/>
      <c r="BK626" s="405"/>
      <c r="BL626" s="405"/>
      <c r="BM626" s="405"/>
      <c r="BN626" s="406"/>
    </row>
    <row r="627" ht="18.75" customHeight="1">
      <c r="A627" s="390" t="str">
        <f t="shared" si="3"/>
        <v/>
      </c>
      <c r="B627" s="391"/>
      <c r="C627" s="337"/>
      <c r="D627" s="337"/>
      <c r="E627" s="338" t="str">
        <f t="shared" si="8"/>
        <v/>
      </c>
      <c r="F627" s="392"/>
      <c r="G627" s="393"/>
      <c r="H627" s="341" t="str">
        <f t="array" ref="H627">IF(D627="","",XLOOKUP(D627,'Master Data'!K:K,'Master Data'!N:N,"Input in Master Data",0,1))</f>
        <v/>
      </c>
      <c r="I627" s="341" t="str">
        <f t="array" ref="I627">IF(D627="","",XLOOKUP(D627,'Master Data'!K:K,'Master Data'!O:O,"Input in Master Data",0,1))</f>
        <v/>
      </c>
      <c r="J627" s="341" t="str">
        <f t="array" ref="J627">if(V627="","",XLOOKUP(V627,Master[Company],Master[Blow],"Unknown",0,1))</f>
        <v/>
      </c>
      <c r="K627" s="341" t="str">
        <f t="array" ref="K627">if(V627="","",XLOOKUP(V627,Master[Company],Master[Pigging],"Unknown",0,1))</f>
        <v/>
      </c>
      <c r="L627" s="341" t="str">
        <f t="array" ref="L627">if(V627="","",XLOOKUP(V627,Master[Company],Master[Load Method],"Unknown",0,1))</f>
        <v/>
      </c>
      <c r="M627" s="341" t="str">
        <f t="array" ref="M627">if(V627="","",XLOOKUP(V627,Master[Company],Master[Line Distance],"Unknown",0,1))</f>
        <v/>
      </c>
      <c r="N627" s="394"/>
      <c r="O627" s="341"/>
      <c r="P627" s="336"/>
      <c r="Q627" s="341" t="str">
        <f t="array" ref="Q627">if(V627="","",XLOOKUP(V627,Master[Company],Master[Terms],"NA",0,1))</f>
        <v/>
      </c>
      <c r="R627" s="341" t="str">
        <f t="shared" si="9"/>
        <v/>
      </c>
      <c r="S627" s="341" t="str">
        <f t="array" ref="S627">if(V627="","",XLOOKUP(V627,Master[Company],Master[Group],"NA",0,1))</f>
        <v/>
      </c>
      <c r="T627" s="341" t="str">
        <f t="array" ref="T627">if(V627="","",XLOOKUP(V627,Master[Company],Master[Loading Location],"NA",0,1))</f>
        <v/>
      </c>
      <c r="U627" s="341" t="str">
        <f t="array" ref="U627">if(V627="","",XLOOKUP(V627,Master[Company],Master[Acronym],"NA",0,1))</f>
        <v/>
      </c>
      <c r="V627" s="336"/>
      <c r="W627" s="395"/>
      <c r="X627" s="395"/>
      <c r="Y627" s="336" t="str">
        <f t="shared" si="10"/>
        <v/>
      </c>
      <c r="Z627" s="341" t="str">
        <f t="shared" si="11"/>
        <v/>
      </c>
      <c r="AA627" s="336"/>
      <c r="AB627" s="341"/>
      <c r="AC627" s="341"/>
      <c r="AD627" s="394"/>
      <c r="AE627" s="396"/>
      <c r="AF627" s="396"/>
      <c r="AG627" s="396"/>
      <c r="AH627" s="396"/>
      <c r="AI627" s="396"/>
      <c r="AJ627" s="396"/>
      <c r="AK627" s="396"/>
      <c r="AL627" s="397"/>
      <c r="AM627" s="398"/>
      <c r="AN627" s="398"/>
      <c r="AO627" s="398"/>
      <c r="AP627" s="398"/>
      <c r="AQ627" s="398"/>
      <c r="AR627" s="398"/>
      <c r="AS627" s="398"/>
      <c r="AT627" s="398"/>
      <c r="AU627" s="394"/>
      <c r="AV627" s="399"/>
      <c r="AW627" s="306"/>
      <c r="AX627" s="394"/>
      <c r="AY627" s="400"/>
      <c r="AZ627" s="336"/>
      <c r="BA627" s="336"/>
      <c r="BB627" s="336"/>
      <c r="BC627" s="336"/>
      <c r="BD627" s="336"/>
      <c r="BE627" s="401"/>
      <c r="BF627" s="341"/>
      <c r="BG627" s="341"/>
      <c r="BH627" s="402"/>
      <c r="BI627" s="403"/>
      <c r="BJ627" s="404"/>
      <c r="BK627" s="405"/>
      <c r="BL627" s="405"/>
      <c r="BM627" s="405"/>
      <c r="BN627" s="406"/>
    </row>
    <row r="628" ht="18.75" customHeight="1">
      <c r="A628" s="390" t="str">
        <f t="shared" si="3"/>
        <v/>
      </c>
      <c r="B628" s="391"/>
      <c r="C628" s="337"/>
      <c r="D628" s="337"/>
      <c r="E628" s="338" t="str">
        <f t="shared" si="8"/>
        <v/>
      </c>
      <c r="F628" s="392"/>
      <c r="G628" s="393"/>
      <c r="H628" s="341" t="str">
        <f t="array" ref="H628">IF(D628="","",XLOOKUP(D628,'Master Data'!K:K,'Master Data'!N:N,"Input in Master Data",0,1))</f>
        <v/>
      </c>
      <c r="I628" s="341" t="str">
        <f t="array" ref="I628">IF(D628="","",XLOOKUP(D628,'Master Data'!K:K,'Master Data'!O:O,"Input in Master Data",0,1))</f>
        <v/>
      </c>
      <c r="J628" s="341" t="str">
        <f t="array" ref="J628">if(V628="","",XLOOKUP(V628,Master[Company],Master[Blow],"Unknown",0,1))</f>
        <v/>
      </c>
      <c r="K628" s="341" t="str">
        <f t="array" ref="K628">if(V628="","",XLOOKUP(V628,Master[Company],Master[Pigging],"Unknown",0,1))</f>
        <v/>
      </c>
      <c r="L628" s="341" t="str">
        <f t="array" ref="L628">if(V628="","",XLOOKUP(V628,Master[Company],Master[Load Method],"Unknown",0,1))</f>
        <v/>
      </c>
      <c r="M628" s="341" t="str">
        <f t="array" ref="M628">if(V628="","",XLOOKUP(V628,Master[Company],Master[Line Distance],"Unknown",0,1))</f>
        <v/>
      </c>
      <c r="N628" s="394"/>
      <c r="O628" s="341"/>
      <c r="P628" s="336"/>
      <c r="Q628" s="341" t="str">
        <f t="array" ref="Q628">if(V628="","",XLOOKUP(V628,Master[Company],Master[Terms],"NA",0,1))</f>
        <v/>
      </c>
      <c r="R628" s="341" t="str">
        <f t="shared" si="9"/>
        <v/>
      </c>
      <c r="S628" s="341" t="str">
        <f t="array" ref="S628">if(V628="","",XLOOKUP(V628,Master[Company],Master[Group],"NA",0,1))</f>
        <v/>
      </c>
      <c r="T628" s="341" t="str">
        <f t="array" ref="T628">if(V628="","",XLOOKUP(V628,Master[Company],Master[Loading Location],"NA",0,1))</f>
        <v/>
      </c>
      <c r="U628" s="341" t="str">
        <f t="array" ref="U628">if(V628="","",XLOOKUP(V628,Master[Company],Master[Acronym],"NA",0,1))</f>
        <v/>
      </c>
      <c r="V628" s="336"/>
      <c r="W628" s="395"/>
      <c r="X628" s="395"/>
      <c r="Y628" s="336" t="str">
        <f t="shared" si="10"/>
        <v/>
      </c>
      <c r="Z628" s="341" t="str">
        <f t="shared" si="11"/>
        <v/>
      </c>
      <c r="AA628" s="336"/>
      <c r="AB628" s="341"/>
      <c r="AC628" s="341"/>
      <c r="AD628" s="394"/>
      <c r="AE628" s="396"/>
      <c r="AF628" s="396"/>
      <c r="AG628" s="396"/>
      <c r="AH628" s="396"/>
      <c r="AI628" s="396"/>
      <c r="AJ628" s="396"/>
      <c r="AK628" s="396"/>
      <c r="AL628" s="397"/>
      <c r="AM628" s="398"/>
      <c r="AN628" s="398"/>
      <c r="AO628" s="398"/>
      <c r="AP628" s="398"/>
      <c r="AQ628" s="398"/>
      <c r="AR628" s="398"/>
      <c r="AS628" s="398"/>
      <c r="AT628" s="398"/>
      <c r="AU628" s="394"/>
      <c r="AV628" s="399"/>
      <c r="AW628" s="306"/>
      <c r="AX628" s="394"/>
      <c r="AY628" s="400"/>
      <c r="AZ628" s="336"/>
      <c r="BA628" s="336"/>
      <c r="BB628" s="336"/>
      <c r="BC628" s="336"/>
      <c r="BD628" s="336"/>
      <c r="BE628" s="401"/>
      <c r="BF628" s="341"/>
      <c r="BG628" s="341"/>
      <c r="BH628" s="402"/>
      <c r="BI628" s="403"/>
      <c r="BJ628" s="404"/>
      <c r="BK628" s="405"/>
      <c r="BL628" s="405"/>
      <c r="BM628" s="405"/>
      <c r="BN628" s="406"/>
    </row>
    <row r="629" ht="18.75" customHeight="1">
      <c r="A629" s="390" t="str">
        <f t="shared" si="3"/>
        <v/>
      </c>
      <c r="B629" s="391"/>
      <c r="C629" s="337"/>
      <c r="D629" s="337"/>
      <c r="E629" s="338" t="str">
        <f t="shared" si="8"/>
        <v/>
      </c>
      <c r="F629" s="392"/>
      <c r="G629" s="393"/>
      <c r="H629" s="341" t="str">
        <f t="array" ref="H629">IF(D629="","",XLOOKUP(D629,'Master Data'!K:K,'Master Data'!N:N,"Input in Master Data",0,1))</f>
        <v/>
      </c>
      <c r="I629" s="341" t="str">
        <f t="array" ref="I629">IF(D629="","",XLOOKUP(D629,'Master Data'!K:K,'Master Data'!O:O,"Input in Master Data",0,1))</f>
        <v/>
      </c>
      <c r="J629" s="341" t="str">
        <f t="array" ref="J629">if(V629="","",XLOOKUP(V629,Master[Company],Master[Blow],"Unknown",0,1))</f>
        <v/>
      </c>
      <c r="K629" s="341" t="str">
        <f t="array" ref="K629">if(V629="","",XLOOKUP(V629,Master[Company],Master[Pigging],"Unknown",0,1))</f>
        <v/>
      </c>
      <c r="L629" s="341" t="str">
        <f t="array" ref="L629">if(V629="","",XLOOKUP(V629,Master[Company],Master[Load Method],"Unknown",0,1))</f>
        <v/>
      </c>
      <c r="M629" s="341" t="str">
        <f t="array" ref="M629">if(V629="","",XLOOKUP(V629,Master[Company],Master[Line Distance],"Unknown",0,1))</f>
        <v/>
      </c>
      <c r="N629" s="394"/>
      <c r="O629" s="341"/>
      <c r="P629" s="336"/>
      <c r="Q629" s="341" t="str">
        <f t="array" ref="Q629">if(V629="","",XLOOKUP(V629,Master[Company],Master[Terms],"NA",0,1))</f>
        <v/>
      </c>
      <c r="R629" s="341" t="str">
        <f t="shared" si="9"/>
        <v/>
      </c>
      <c r="S629" s="341" t="str">
        <f t="array" ref="S629">if(V629="","",XLOOKUP(V629,Master[Company],Master[Group],"NA",0,1))</f>
        <v/>
      </c>
      <c r="T629" s="341" t="str">
        <f t="array" ref="T629">if(V629="","",XLOOKUP(V629,Master[Company],Master[Loading Location],"NA",0,1))</f>
        <v/>
      </c>
      <c r="U629" s="341" t="str">
        <f t="array" ref="U629">if(V629="","",XLOOKUP(V629,Master[Company],Master[Acronym],"NA",0,1))</f>
        <v/>
      </c>
      <c r="V629" s="336"/>
      <c r="W629" s="395"/>
      <c r="X629" s="395"/>
      <c r="Y629" s="336" t="str">
        <f t="shared" si="10"/>
        <v/>
      </c>
      <c r="Z629" s="341" t="str">
        <f t="shared" si="11"/>
        <v/>
      </c>
      <c r="AA629" s="336"/>
      <c r="AB629" s="341"/>
      <c r="AC629" s="341"/>
      <c r="AD629" s="394"/>
      <c r="AE629" s="396"/>
      <c r="AF629" s="396"/>
      <c r="AG629" s="396"/>
      <c r="AH629" s="396"/>
      <c r="AI629" s="396"/>
      <c r="AJ629" s="396"/>
      <c r="AK629" s="396"/>
      <c r="AL629" s="397"/>
      <c r="AM629" s="398"/>
      <c r="AN629" s="398"/>
      <c r="AO629" s="398"/>
      <c r="AP629" s="398"/>
      <c r="AQ629" s="398"/>
      <c r="AR629" s="398"/>
      <c r="AS629" s="398"/>
      <c r="AT629" s="398"/>
      <c r="AU629" s="394"/>
      <c r="AV629" s="399"/>
      <c r="AW629" s="306"/>
      <c r="AX629" s="394"/>
      <c r="AY629" s="400"/>
      <c r="AZ629" s="336"/>
      <c r="BA629" s="336"/>
      <c r="BB629" s="336"/>
      <c r="BC629" s="336"/>
      <c r="BD629" s="336"/>
      <c r="BE629" s="401"/>
      <c r="BF629" s="341"/>
      <c r="BG629" s="341"/>
      <c r="BH629" s="402"/>
      <c r="BI629" s="403"/>
      <c r="BJ629" s="404"/>
      <c r="BK629" s="405"/>
      <c r="BL629" s="405"/>
      <c r="BM629" s="405"/>
      <c r="BN629" s="406"/>
    </row>
    <row r="630" ht="18.75" customHeight="1">
      <c r="A630" s="390" t="str">
        <f t="shared" si="3"/>
        <v/>
      </c>
      <c r="B630" s="391"/>
      <c r="C630" s="337"/>
      <c r="D630" s="337"/>
      <c r="E630" s="338" t="str">
        <f t="shared" si="8"/>
        <v/>
      </c>
      <c r="F630" s="392"/>
      <c r="G630" s="393"/>
      <c r="H630" s="341" t="str">
        <f t="array" ref="H630">IF(D630="","",XLOOKUP(D630,'Master Data'!K:K,'Master Data'!N:N,"Input in Master Data",0,1))</f>
        <v/>
      </c>
      <c r="I630" s="341" t="str">
        <f t="array" ref="I630">IF(D630="","",XLOOKUP(D630,'Master Data'!K:K,'Master Data'!O:O,"Input in Master Data",0,1))</f>
        <v/>
      </c>
      <c r="J630" s="341" t="str">
        <f t="array" ref="J630">if(V630="","",XLOOKUP(V630,Master[Company],Master[Blow],"Unknown",0,1))</f>
        <v/>
      </c>
      <c r="K630" s="341" t="str">
        <f t="array" ref="K630">if(V630="","",XLOOKUP(V630,Master[Company],Master[Pigging],"Unknown",0,1))</f>
        <v/>
      </c>
      <c r="L630" s="341" t="str">
        <f t="array" ref="L630">if(V630="","",XLOOKUP(V630,Master[Company],Master[Load Method],"Unknown",0,1))</f>
        <v/>
      </c>
      <c r="M630" s="341" t="str">
        <f t="array" ref="M630">if(V630="","",XLOOKUP(V630,Master[Company],Master[Line Distance],"Unknown",0,1))</f>
        <v/>
      </c>
      <c r="N630" s="394"/>
      <c r="O630" s="341"/>
      <c r="P630" s="336"/>
      <c r="Q630" s="341" t="str">
        <f t="array" ref="Q630">if(V630="","",XLOOKUP(V630,Master[Company],Master[Terms],"NA",0,1))</f>
        <v/>
      </c>
      <c r="R630" s="341" t="str">
        <f t="shared" si="9"/>
        <v/>
      </c>
      <c r="S630" s="341" t="str">
        <f t="array" ref="S630">if(V630="","",XLOOKUP(V630,Master[Company],Master[Group],"NA",0,1))</f>
        <v/>
      </c>
      <c r="T630" s="341" t="str">
        <f t="array" ref="T630">if(V630="","",XLOOKUP(V630,Master[Company],Master[Loading Location],"NA",0,1))</f>
        <v/>
      </c>
      <c r="U630" s="341" t="str">
        <f t="array" ref="U630">if(V630="","",XLOOKUP(V630,Master[Company],Master[Acronym],"NA",0,1))</f>
        <v/>
      </c>
      <c r="V630" s="336"/>
      <c r="W630" s="395"/>
      <c r="X630" s="395"/>
      <c r="Y630" s="336" t="str">
        <f t="shared" si="10"/>
        <v/>
      </c>
      <c r="Z630" s="341" t="str">
        <f t="shared" si="11"/>
        <v/>
      </c>
      <c r="AA630" s="336"/>
      <c r="AB630" s="341"/>
      <c r="AC630" s="341"/>
      <c r="AD630" s="394"/>
      <c r="AE630" s="396"/>
      <c r="AF630" s="396"/>
      <c r="AG630" s="396"/>
      <c r="AH630" s="396"/>
      <c r="AI630" s="396"/>
      <c r="AJ630" s="396"/>
      <c r="AK630" s="396"/>
      <c r="AL630" s="397"/>
      <c r="AM630" s="398"/>
      <c r="AN630" s="398"/>
      <c r="AO630" s="398"/>
      <c r="AP630" s="398"/>
      <c r="AQ630" s="398"/>
      <c r="AR630" s="398"/>
      <c r="AS630" s="398"/>
      <c r="AT630" s="398"/>
      <c r="AU630" s="394"/>
      <c r="AV630" s="399"/>
      <c r="AW630" s="306"/>
      <c r="AX630" s="394"/>
      <c r="AY630" s="400"/>
      <c r="AZ630" s="336"/>
      <c r="BA630" s="336"/>
      <c r="BB630" s="336"/>
      <c r="BC630" s="336"/>
      <c r="BD630" s="336"/>
      <c r="BE630" s="401"/>
      <c r="BF630" s="341"/>
      <c r="BG630" s="341"/>
      <c r="BH630" s="402"/>
      <c r="BI630" s="403"/>
      <c r="BJ630" s="404"/>
      <c r="BK630" s="405"/>
      <c r="BL630" s="405"/>
      <c r="BM630" s="405"/>
      <c r="BN630" s="406"/>
    </row>
    <row r="631" ht="18.75" customHeight="1">
      <c r="A631" s="390" t="str">
        <f t="shared" si="3"/>
        <v/>
      </c>
      <c r="B631" s="391"/>
      <c r="C631" s="337"/>
      <c r="D631" s="337"/>
      <c r="E631" s="338" t="str">
        <f t="shared" si="8"/>
        <v/>
      </c>
      <c r="F631" s="392"/>
      <c r="G631" s="393"/>
      <c r="H631" s="341" t="str">
        <f t="array" ref="H631">IF(D631="","",XLOOKUP(D631,'Master Data'!K:K,'Master Data'!N:N,"Input in Master Data",0,1))</f>
        <v/>
      </c>
      <c r="I631" s="341" t="str">
        <f t="array" ref="I631">IF(D631="","",XLOOKUP(D631,'Master Data'!K:K,'Master Data'!O:O,"Input in Master Data",0,1))</f>
        <v/>
      </c>
      <c r="J631" s="341" t="str">
        <f t="array" ref="J631">if(V631="","",XLOOKUP(V631,Master[Company],Master[Blow],"Unknown",0,1))</f>
        <v/>
      </c>
      <c r="K631" s="341" t="str">
        <f t="array" ref="K631">if(V631="","",XLOOKUP(V631,Master[Company],Master[Pigging],"Unknown",0,1))</f>
        <v/>
      </c>
      <c r="L631" s="341" t="str">
        <f t="array" ref="L631">if(V631="","",XLOOKUP(V631,Master[Company],Master[Load Method],"Unknown",0,1))</f>
        <v/>
      </c>
      <c r="M631" s="341" t="str">
        <f t="array" ref="M631">if(V631="","",XLOOKUP(V631,Master[Company],Master[Line Distance],"Unknown",0,1))</f>
        <v/>
      </c>
      <c r="N631" s="394"/>
      <c r="O631" s="341"/>
      <c r="P631" s="336"/>
      <c r="Q631" s="341" t="str">
        <f t="array" ref="Q631">if(V631="","",XLOOKUP(V631,Master[Company],Master[Terms],"NA",0,1))</f>
        <v/>
      </c>
      <c r="R631" s="341" t="str">
        <f t="shared" si="9"/>
        <v/>
      </c>
      <c r="S631" s="341" t="str">
        <f t="array" ref="S631">if(V631="","",XLOOKUP(V631,Master[Company],Master[Group],"NA",0,1))</f>
        <v/>
      </c>
      <c r="T631" s="341" t="str">
        <f t="array" ref="T631">if(V631="","",XLOOKUP(V631,Master[Company],Master[Loading Location],"NA",0,1))</f>
        <v/>
      </c>
      <c r="U631" s="341" t="str">
        <f t="array" ref="U631">if(V631="","",XLOOKUP(V631,Master[Company],Master[Acronym],"NA",0,1))</f>
        <v/>
      </c>
      <c r="V631" s="336"/>
      <c r="W631" s="395"/>
      <c r="X631" s="395"/>
      <c r="Y631" s="336" t="str">
        <f t="shared" si="10"/>
        <v/>
      </c>
      <c r="Z631" s="341" t="str">
        <f t="shared" si="11"/>
        <v/>
      </c>
      <c r="AA631" s="336"/>
      <c r="AB631" s="341"/>
      <c r="AC631" s="341"/>
      <c r="AD631" s="394"/>
      <c r="AE631" s="396"/>
      <c r="AF631" s="396"/>
      <c r="AG631" s="396"/>
      <c r="AH631" s="396"/>
      <c r="AI631" s="396"/>
      <c r="AJ631" s="396"/>
      <c r="AK631" s="396"/>
      <c r="AL631" s="397"/>
      <c r="AM631" s="398"/>
      <c r="AN631" s="398"/>
      <c r="AO631" s="398"/>
      <c r="AP631" s="398"/>
      <c r="AQ631" s="398"/>
      <c r="AR631" s="398"/>
      <c r="AS631" s="398"/>
      <c r="AT631" s="398"/>
      <c r="AU631" s="394"/>
      <c r="AV631" s="399"/>
      <c r="AW631" s="306"/>
      <c r="AX631" s="394"/>
      <c r="AY631" s="400"/>
      <c r="AZ631" s="336"/>
      <c r="BA631" s="336"/>
      <c r="BB631" s="336"/>
      <c r="BC631" s="336"/>
      <c r="BD631" s="336"/>
      <c r="BE631" s="401"/>
      <c r="BF631" s="341"/>
      <c r="BG631" s="341"/>
      <c r="BH631" s="402"/>
      <c r="BI631" s="403"/>
      <c r="BJ631" s="404"/>
      <c r="BK631" s="405"/>
      <c r="BL631" s="405"/>
      <c r="BM631" s="405"/>
      <c r="BN631" s="406"/>
    </row>
    <row r="632" ht="18.75" customHeight="1">
      <c r="A632" s="390" t="str">
        <f t="shared" si="3"/>
        <v/>
      </c>
      <c r="B632" s="391"/>
      <c r="C632" s="337"/>
      <c r="D632" s="337"/>
      <c r="E632" s="338" t="str">
        <f t="shared" si="8"/>
        <v/>
      </c>
      <c r="F632" s="392"/>
      <c r="G632" s="393"/>
      <c r="H632" s="341" t="str">
        <f t="array" ref="H632">IF(D632="","",XLOOKUP(D632,'Master Data'!K:K,'Master Data'!N:N,"Input in Master Data",0,1))</f>
        <v/>
      </c>
      <c r="I632" s="341" t="str">
        <f t="array" ref="I632">IF(D632="","",XLOOKUP(D632,'Master Data'!K:K,'Master Data'!O:O,"Input in Master Data",0,1))</f>
        <v/>
      </c>
      <c r="J632" s="341" t="str">
        <f t="array" ref="J632">if(V632="","",XLOOKUP(V632,Master[Company],Master[Blow],"Unknown",0,1))</f>
        <v/>
      </c>
      <c r="K632" s="341" t="str">
        <f t="array" ref="K632">if(V632="","",XLOOKUP(V632,Master[Company],Master[Pigging],"Unknown",0,1))</f>
        <v/>
      </c>
      <c r="L632" s="341" t="str">
        <f t="array" ref="L632">if(V632="","",XLOOKUP(V632,Master[Company],Master[Load Method],"Unknown",0,1))</f>
        <v/>
      </c>
      <c r="M632" s="341" t="str">
        <f t="array" ref="M632">if(V632="","",XLOOKUP(V632,Master[Company],Master[Line Distance],"Unknown",0,1))</f>
        <v/>
      </c>
      <c r="N632" s="394"/>
      <c r="O632" s="341"/>
      <c r="P632" s="336"/>
      <c r="Q632" s="341" t="str">
        <f t="array" ref="Q632">if(V632="","",XLOOKUP(V632,Master[Company],Master[Terms],"NA",0,1))</f>
        <v/>
      </c>
      <c r="R632" s="341" t="str">
        <f t="shared" si="9"/>
        <v/>
      </c>
      <c r="S632" s="341" t="str">
        <f t="array" ref="S632">if(V632="","",XLOOKUP(V632,Master[Company],Master[Group],"NA",0,1))</f>
        <v/>
      </c>
      <c r="T632" s="341" t="str">
        <f t="array" ref="T632">if(V632="","",XLOOKUP(V632,Master[Company],Master[Loading Location],"NA",0,1))</f>
        <v/>
      </c>
      <c r="U632" s="341" t="str">
        <f t="array" ref="U632">if(V632="","",XLOOKUP(V632,Master[Company],Master[Acronym],"NA",0,1))</f>
        <v/>
      </c>
      <c r="V632" s="336"/>
      <c r="W632" s="395"/>
      <c r="X632" s="395"/>
      <c r="Y632" s="336" t="str">
        <f t="shared" si="10"/>
        <v/>
      </c>
      <c r="Z632" s="341" t="str">
        <f t="shared" si="11"/>
        <v/>
      </c>
      <c r="AA632" s="336"/>
      <c r="AB632" s="341"/>
      <c r="AC632" s="341"/>
      <c r="AD632" s="394"/>
      <c r="AE632" s="396"/>
      <c r="AF632" s="396"/>
      <c r="AG632" s="396"/>
      <c r="AH632" s="396"/>
      <c r="AI632" s="396"/>
      <c r="AJ632" s="396"/>
      <c r="AK632" s="396"/>
      <c r="AL632" s="397"/>
      <c r="AM632" s="398"/>
      <c r="AN632" s="398"/>
      <c r="AO632" s="398"/>
      <c r="AP632" s="398"/>
      <c r="AQ632" s="398"/>
      <c r="AR632" s="398"/>
      <c r="AS632" s="398"/>
      <c r="AT632" s="398"/>
      <c r="AU632" s="394"/>
      <c r="AV632" s="399"/>
      <c r="AW632" s="306"/>
      <c r="AX632" s="394"/>
      <c r="AY632" s="400"/>
      <c r="AZ632" s="336"/>
      <c r="BA632" s="336"/>
      <c r="BB632" s="336"/>
      <c r="BC632" s="336"/>
      <c r="BD632" s="336"/>
      <c r="BE632" s="401"/>
      <c r="BF632" s="341"/>
      <c r="BG632" s="341"/>
      <c r="BH632" s="402"/>
      <c r="BI632" s="403"/>
      <c r="BJ632" s="404"/>
      <c r="BK632" s="405"/>
      <c r="BL632" s="405"/>
      <c r="BM632" s="405"/>
      <c r="BN632" s="406"/>
    </row>
    <row r="633" ht="18.75" customHeight="1">
      <c r="A633" s="390" t="str">
        <f t="shared" si="3"/>
        <v/>
      </c>
      <c r="B633" s="391"/>
      <c r="C633" s="337"/>
      <c r="D633" s="337"/>
      <c r="E633" s="338" t="str">
        <f t="shared" si="8"/>
        <v/>
      </c>
      <c r="F633" s="392"/>
      <c r="G633" s="393"/>
      <c r="H633" s="341" t="str">
        <f t="array" ref="H633">IF(D633="","",XLOOKUP(D633,'Master Data'!K:K,'Master Data'!N:N,"Input in Master Data",0,1))</f>
        <v/>
      </c>
      <c r="I633" s="341" t="str">
        <f t="array" ref="I633">IF(D633="","",XLOOKUP(D633,'Master Data'!K:K,'Master Data'!O:O,"Input in Master Data",0,1))</f>
        <v/>
      </c>
      <c r="J633" s="341" t="str">
        <f t="array" ref="J633">if(V633="","",XLOOKUP(V633,Master[Company],Master[Blow],"Unknown",0,1))</f>
        <v/>
      </c>
      <c r="K633" s="341" t="str">
        <f t="array" ref="K633">if(V633="","",XLOOKUP(V633,Master[Company],Master[Pigging],"Unknown",0,1))</f>
        <v/>
      </c>
      <c r="L633" s="341" t="str">
        <f t="array" ref="L633">if(V633="","",XLOOKUP(V633,Master[Company],Master[Load Method],"Unknown",0,1))</f>
        <v/>
      </c>
      <c r="M633" s="341" t="str">
        <f t="array" ref="M633">if(V633="","",XLOOKUP(V633,Master[Company],Master[Line Distance],"Unknown",0,1))</f>
        <v/>
      </c>
      <c r="N633" s="394"/>
      <c r="O633" s="341"/>
      <c r="P633" s="336"/>
      <c r="Q633" s="341" t="str">
        <f t="array" ref="Q633">if(V633="","",XLOOKUP(V633,Master[Company],Master[Terms],"NA",0,1))</f>
        <v/>
      </c>
      <c r="R633" s="341" t="str">
        <f t="shared" si="9"/>
        <v/>
      </c>
      <c r="S633" s="341" t="str">
        <f t="array" ref="S633">if(V633="","",XLOOKUP(V633,Master[Company],Master[Group],"NA",0,1))</f>
        <v/>
      </c>
      <c r="T633" s="341" t="str">
        <f t="array" ref="T633">if(V633="","",XLOOKUP(V633,Master[Company],Master[Loading Location],"NA",0,1))</f>
        <v/>
      </c>
      <c r="U633" s="341" t="str">
        <f t="array" ref="U633">if(V633="","",XLOOKUP(V633,Master[Company],Master[Acronym],"NA",0,1))</f>
        <v/>
      </c>
      <c r="V633" s="336"/>
      <c r="W633" s="395"/>
      <c r="X633" s="395"/>
      <c r="Y633" s="336" t="str">
        <f t="shared" si="10"/>
        <v/>
      </c>
      <c r="Z633" s="341" t="str">
        <f t="shared" si="11"/>
        <v/>
      </c>
      <c r="AA633" s="336"/>
      <c r="AB633" s="341"/>
      <c r="AC633" s="341"/>
      <c r="AD633" s="394"/>
      <c r="AE633" s="396"/>
      <c r="AF633" s="396"/>
      <c r="AG633" s="396"/>
      <c r="AH633" s="396"/>
      <c r="AI633" s="396"/>
      <c r="AJ633" s="396"/>
      <c r="AK633" s="396"/>
      <c r="AL633" s="397"/>
      <c r="AM633" s="398"/>
      <c r="AN633" s="398"/>
      <c r="AO633" s="398"/>
      <c r="AP633" s="398"/>
      <c r="AQ633" s="398"/>
      <c r="AR633" s="398"/>
      <c r="AS633" s="398"/>
      <c r="AT633" s="398"/>
      <c r="AU633" s="394"/>
      <c r="AV633" s="399"/>
      <c r="AW633" s="306"/>
      <c r="AX633" s="394"/>
      <c r="AY633" s="400"/>
      <c r="AZ633" s="336"/>
      <c r="BA633" s="336"/>
      <c r="BB633" s="336"/>
      <c r="BC633" s="336"/>
      <c r="BD633" s="336"/>
      <c r="BE633" s="401"/>
      <c r="BF633" s="341"/>
      <c r="BG633" s="341"/>
      <c r="BH633" s="402"/>
      <c r="BI633" s="403"/>
      <c r="BJ633" s="404"/>
      <c r="BK633" s="405"/>
      <c r="BL633" s="405"/>
      <c r="BM633" s="405"/>
      <c r="BN633" s="406"/>
    </row>
    <row r="634" ht="18.75" customHeight="1">
      <c r="A634" s="390" t="str">
        <f t="shared" si="3"/>
        <v/>
      </c>
      <c r="B634" s="391"/>
      <c r="C634" s="337"/>
      <c r="D634" s="337"/>
      <c r="E634" s="338" t="str">
        <f t="shared" si="8"/>
        <v/>
      </c>
      <c r="F634" s="392"/>
      <c r="G634" s="393"/>
      <c r="H634" s="341" t="str">
        <f t="array" ref="H634">IF(D634="","",XLOOKUP(D634,'Master Data'!K:K,'Master Data'!N:N,"Input in Master Data",0,1))</f>
        <v/>
      </c>
      <c r="I634" s="341" t="str">
        <f t="array" ref="I634">IF(D634="","",XLOOKUP(D634,'Master Data'!K:K,'Master Data'!O:O,"Input in Master Data",0,1))</f>
        <v/>
      </c>
      <c r="J634" s="341" t="str">
        <f t="array" ref="J634">if(V634="","",XLOOKUP(V634,Master[Company],Master[Blow],"Unknown",0,1))</f>
        <v/>
      </c>
      <c r="K634" s="341" t="str">
        <f t="array" ref="K634">if(V634="","",XLOOKUP(V634,Master[Company],Master[Pigging],"Unknown",0,1))</f>
        <v/>
      </c>
      <c r="L634" s="341" t="str">
        <f t="array" ref="L634">if(V634="","",XLOOKUP(V634,Master[Company],Master[Load Method],"Unknown",0,1))</f>
        <v/>
      </c>
      <c r="M634" s="341" t="str">
        <f t="array" ref="M634">if(V634="","",XLOOKUP(V634,Master[Company],Master[Line Distance],"Unknown",0,1))</f>
        <v/>
      </c>
      <c r="N634" s="394"/>
      <c r="O634" s="341"/>
      <c r="P634" s="336"/>
      <c r="Q634" s="341" t="str">
        <f t="array" ref="Q634">if(V634="","",XLOOKUP(V634,Master[Company],Master[Terms],"NA",0,1))</f>
        <v/>
      </c>
      <c r="R634" s="341" t="str">
        <f t="shared" si="9"/>
        <v/>
      </c>
      <c r="S634" s="341" t="str">
        <f t="array" ref="S634">if(V634="","",XLOOKUP(V634,Master[Company],Master[Group],"NA",0,1))</f>
        <v/>
      </c>
      <c r="T634" s="341" t="str">
        <f t="array" ref="T634">if(V634="","",XLOOKUP(V634,Master[Company],Master[Loading Location],"NA",0,1))</f>
        <v/>
      </c>
      <c r="U634" s="341" t="str">
        <f t="array" ref="U634">if(V634="","",XLOOKUP(V634,Master[Company],Master[Acronym],"NA",0,1))</f>
        <v/>
      </c>
      <c r="V634" s="336"/>
      <c r="W634" s="395"/>
      <c r="X634" s="395"/>
      <c r="Y634" s="336" t="str">
        <f t="shared" si="10"/>
        <v/>
      </c>
      <c r="Z634" s="341" t="str">
        <f t="shared" si="11"/>
        <v/>
      </c>
      <c r="AA634" s="336"/>
      <c r="AB634" s="341"/>
      <c r="AC634" s="341"/>
      <c r="AD634" s="394"/>
      <c r="AE634" s="396"/>
      <c r="AF634" s="396"/>
      <c r="AG634" s="396"/>
      <c r="AH634" s="396"/>
      <c r="AI634" s="396"/>
      <c r="AJ634" s="396"/>
      <c r="AK634" s="396"/>
      <c r="AL634" s="397"/>
      <c r="AM634" s="398"/>
      <c r="AN634" s="398"/>
      <c r="AO634" s="398"/>
      <c r="AP634" s="398"/>
      <c r="AQ634" s="398"/>
      <c r="AR634" s="398"/>
      <c r="AS634" s="398"/>
      <c r="AT634" s="398"/>
      <c r="AU634" s="394"/>
      <c r="AV634" s="399"/>
      <c r="AW634" s="306"/>
      <c r="AX634" s="394"/>
      <c r="AY634" s="400"/>
      <c r="AZ634" s="336"/>
      <c r="BA634" s="336"/>
      <c r="BB634" s="336"/>
      <c r="BC634" s="336"/>
      <c r="BD634" s="336"/>
      <c r="BE634" s="401"/>
      <c r="BF634" s="341"/>
      <c r="BG634" s="341"/>
      <c r="BH634" s="402"/>
      <c r="BI634" s="403"/>
      <c r="BJ634" s="404"/>
      <c r="BK634" s="405"/>
      <c r="BL634" s="405"/>
      <c r="BM634" s="405"/>
      <c r="BN634" s="406"/>
    </row>
    <row r="635" ht="18.75" customHeight="1">
      <c r="A635" s="390" t="str">
        <f t="shared" si="3"/>
        <v/>
      </c>
      <c r="B635" s="391"/>
      <c r="C635" s="337"/>
      <c r="D635" s="337"/>
      <c r="E635" s="338" t="str">
        <f t="shared" si="8"/>
        <v/>
      </c>
      <c r="F635" s="392"/>
      <c r="G635" s="393"/>
      <c r="H635" s="341" t="str">
        <f t="array" ref="H635">IF(D635="","",XLOOKUP(D635,'Master Data'!K:K,'Master Data'!N:N,"Input in Master Data",0,1))</f>
        <v/>
      </c>
      <c r="I635" s="341" t="str">
        <f t="array" ref="I635">IF(D635="","",XLOOKUP(D635,'Master Data'!K:K,'Master Data'!O:O,"Input in Master Data",0,1))</f>
        <v/>
      </c>
      <c r="J635" s="341" t="str">
        <f t="array" ref="J635">if(V635="","",XLOOKUP(V635,Master[Company],Master[Blow],"Unknown",0,1))</f>
        <v/>
      </c>
      <c r="K635" s="341" t="str">
        <f t="array" ref="K635">if(V635="","",XLOOKUP(V635,Master[Company],Master[Pigging],"Unknown",0,1))</f>
        <v/>
      </c>
      <c r="L635" s="341" t="str">
        <f t="array" ref="L635">if(V635="","",XLOOKUP(V635,Master[Company],Master[Load Method],"Unknown",0,1))</f>
        <v/>
      </c>
      <c r="M635" s="341" t="str">
        <f t="array" ref="M635">if(V635="","",XLOOKUP(V635,Master[Company],Master[Line Distance],"Unknown",0,1))</f>
        <v/>
      </c>
      <c r="N635" s="394"/>
      <c r="O635" s="341"/>
      <c r="P635" s="336"/>
      <c r="Q635" s="341" t="str">
        <f t="array" ref="Q635">if(V635="","",XLOOKUP(V635,Master[Company],Master[Terms],"NA",0,1))</f>
        <v/>
      </c>
      <c r="R635" s="341" t="str">
        <f t="shared" si="9"/>
        <v/>
      </c>
      <c r="S635" s="341" t="str">
        <f t="array" ref="S635">if(V635="","",XLOOKUP(V635,Master[Company],Master[Group],"NA",0,1))</f>
        <v/>
      </c>
      <c r="T635" s="341" t="str">
        <f t="array" ref="T635">if(V635="","",XLOOKUP(V635,Master[Company],Master[Loading Location],"NA",0,1))</f>
        <v/>
      </c>
      <c r="U635" s="341" t="str">
        <f t="array" ref="U635">if(V635="","",XLOOKUP(V635,Master[Company],Master[Acronym],"NA",0,1))</f>
        <v/>
      </c>
      <c r="V635" s="336"/>
      <c r="W635" s="395"/>
      <c r="X635" s="395"/>
      <c r="Y635" s="336" t="str">
        <f t="shared" si="10"/>
        <v/>
      </c>
      <c r="Z635" s="341" t="str">
        <f t="shared" si="11"/>
        <v/>
      </c>
      <c r="AA635" s="336"/>
      <c r="AB635" s="341"/>
      <c r="AC635" s="341"/>
      <c r="AD635" s="394"/>
      <c r="AE635" s="396"/>
      <c r="AF635" s="396"/>
      <c r="AG635" s="396"/>
      <c r="AH635" s="396"/>
      <c r="AI635" s="396"/>
      <c r="AJ635" s="396"/>
      <c r="AK635" s="396"/>
      <c r="AL635" s="397"/>
      <c r="AM635" s="398"/>
      <c r="AN635" s="398"/>
      <c r="AO635" s="398"/>
      <c r="AP635" s="398"/>
      <c r="AQ635" s="398"/>
      <c r="AR635" s="398"/>
      <c r="AS635" s="398"/>
      <c r="AT635" s="398"/>
      <c r="AU635" s="394"/>
      <c r="AV635" s="399"/>
      <c r="AW635" s="306"/>
      <c r="AX635" s="394"/>
      <c r="AY635" s="400"/>
      <c r="AZ635" s="336"/>
      <c r="BA635" s="336"/>
      <c r="BB635" s="336"/>
      <c r="BC635" s="336"/>
      <c r="BD635" s="336"/>
      <c r="BE635" s="401"/>
      <c r="BF635" s="341"/>
      <c r="BG635" s="341"/>
      <c r="BH635" s="402"/>
      <c r="BI635" s="403"/>
      <c r="BJ635" s="404"/>
      <c r="BK635" s="405"/>
      <c r="BL635" s="405"/>
      <c r="BM635" s="405"/>
      <c r="BN635" s="406"/>
    </row>
    <row r="636" ht="18.75" customHeight="1">
      <c r="A636" s="390" t="str">
        <f t="shared" si="3"/>
        <v/>
      </c>
      <c r="B636" s="391"/>
      <c r="C636" s="337"/>
      <c r="D636" s="337"/>
      <c r="E636" s="338" t="str">
        <f t="shared" si="8"/>
        <v/>
      </c>
      <c r="F636" s="392"/>
      <c r="G636" s="393"/>
      <c r="H636" s="341" t="str">
        <f t="array" ref="H636">IF(D636="","",XLOOKUP(D636,'Master Data'!K:K,'Master Data'!N:N,"Input in Master Data",0,1))</f>
        <v/>
      </c>
      <c r="I636" s="341" t="str">
        <f t="array" ref="I636">IF(D636="","",XLOOKUP(D636,'Master Data'!K:K,'Master Data'!O:O,"Input in Master Data",0,1))</f>
        <v/>
      </c>
      <c r="J636" s="341" t="str">
        <f t="array" ref="J636">if(V636="","",XLOOKUP(V636,Master[Company],Master[Blow],"Unknown",0,1))</f>
        <v/>
      </c>
      <c r="K636" s="341" t="str">
        <f t="array" ref="K636">if(V636="","",XLOOKUP(V636,Master[Company],Master[Pigging],"Unknown",0,1))</f>
        <v/>
      </c>
      <c r="L636" s="341" t="str">
        <f t="array" ref="L636">if(V636="","",XLOOKUP(V636,Master[Company],Master[Load Method],"Unknown",0,1))</f>
        <v/>
      </c>
      <c r="M636" s="341" t="str">
        <f t="array" ref="M636">if(V636="","",XLOOKUP(V636,Master[Company],Master[Line Distance],"Unknown",0,1))</f>
        <v/>
      </c>
      <c r="N636" s="394"/>
      <c r="O636" s="341"/>
      <c r="P636" s="336"/>
      <c r="Q636" s="341" t="str">
        <f t="array" ref="Q636">if(V636="","",XLOOKUP(V636,Master[Company],Master[Terms],"NA",0,1))</f>
        <v/>
      </c>
      <c r="R636" s="341" t="str">
        <f t="shared" si="9"/>
        <v/>
      </c>
      <c r="S636" s="341" t="str">
        <f t="array" ref="S636">if(V636="","",XLOOKUP(V636,Master[Company],Master[Group],"NA",0,1))</f>
        <v/>
      </c>
      <c r="T636" s="341" t="str">
        <f t="array" ref="T636">if(V636="","",XLOOKUP(V636,Master[Company],Master[Loading Location],"NA",0,1))</f>
        <v/>
      </c>
      <c r="U636" s="341" t="str">
        <f t="array" ref="U636">if(V636="","",XLOOKUP(V636,Master[Company],Master[Acronym],"NA",0,1))</f>
        <v/>
      </c>
      <c r="V636" s="336"/>
      <c r="W636" s="395"/>
      <c r="X636" s="395"/>
      <c r="Y636" s="336" t="str">
        <f t="shared" si="10"/>
        <v/>
      </c>
      <c r="Z636" s="341" t="str">
        <f t="shared" si="11"/>
        <v/>
      </c>
      <c r="AA636" s="336"/>
      <c r="AB636" s="341"/>
      <c r="AC636" s="341"/>
      <c r="AD636" s="394"/>
      <c r="AE636" s="396"/>
      <c r="AF636" s="396"/>
      <c r="AG636" s="396"/>
      <c r="AH636" s="396"/>
      <c r="AI636" s="396"/>
      <c r="AJ636" s="396"/>
      <c r="AK636" s="396"/>
      <c r="AL636" s="397"/>
      <c r="AM636" s="398"/>
      <c r="AN636" s="398"/>
      <c r="AO636" s="398"/>
      <c r="AP636" s="398"/>
      <c r="AQ636" s="398"/>
      <c r="AR636" s="398"/>
      <c r="AS636" s="398"/>
      <c r="AT636" s="398"/>
      <c r="AU636" s="394"/>
      <c r="AV636" s="399"/>
      <c r="AW636" s="306"/>
      <c r="AX636" s="394"/>
      <c r="AY636" s="400"/>
      <c r="AZ636" s="336"/>
      <c r="BA636" s="336"/>
      <c r="BB636" s="336"/>
      <c r="BC636" s="336"/>
      <c r="BD636" s="336"/>
      <c r="BE636" s="401"/>
      <c r="BF636" s="341"/>
      <c r="BG636" s="341"/>
      <c r="BH636" s="402"/>
      <c r="BI636" s="403"/>
      <c r="BJ636" s="404"/>
      <c r="BK636" s="405"/>
      <c r="BL636" s="405"/>
      <c r="BM636" s="405"/>
      <c r="BN636" s="406"/>
    </row>
    <row r="637" ht="18.75" customHeight="1">
      <c r="A637" s="390" t="str">
        <f t="shared" si="3"/>
        <v/>
      </c>
      <c r="B637" s="391"/>
      <c r="C637" s="337"/>
      <c r="D637" s="337"/>
      <c r="E637" s="338" t="str">
        <f t="shared" si="8"/>
        <v/>
      </c>
      <c r="F637" s="392"/>
      <c r="G637" s="393"/>
      <c r="H637" s="341" t="str">
        <f t="array" ref="H637">IF(D637="","",XLOOKUP(D637,'Master Data'!K:K,'Master Data'!N:N,"Input in Master Data",0,1))</f>
        <v/>
      </c>
      <c r="I637" s="341" t="str">
        <f t="array" ref="I637">IF(D637="","",XLOOKUP(D637,'Master Data'!K:K,'Master Data'!O:O,"Input in Master Data",0,1))</f>
        <v/>
      </c>
      <c r="J637" s="341" t="str">
        <f t="array" ref="J637">if(V637="","",XLOOKUP(V637,Master[Company],Master[Blow],"Unknown",0,1))</f>
        <v/>
      </c>
      <c r="K637" s="341" t="str">
        <f t="array" ref="K637">if(V637="","",XLOOKUP(V637,Master[Company],Master[Pigging],"Unknown",0,1))</f>
        <v/>
      </c>
      <c r="L637" s="341" t="str">
        <f t="array" ref="L637">if(V637="","",XLOOKUP(V637,Master[Company],Master[Load Method],"Unknown",0,1))</f>
        <v/>
      </c>
      <c r="M637" s="341" t="str">
        <f t="array" ref="M637">if(V637="","",XLOOKUP(V637,Master[Company],Master[Line Distance],"Unknown",0,1))</f>
        <v/>
      </c>
      <c r="N637" s="394"/>
      <c r="O637" s="341"/>
      <c r="P637" s="336"/>
      <c r="Q637" s="341" t="str">
        <f t="array" ref="Q637">if(V637="","",XLOOKUP(V637,Master[Company],Master[Terms],"NA",0,1))</f>
        <v/>
      </c>
      <c r="R637" s="341" t="str">
        <f t="shared" si="9"/>
        <v/>
      </c>
      <c r="S637" s="341" t="str">
        <f t="array" ref="S637">if(V637="","",XLOOKUP(V637,Master[Company],Master[Group],"NA",0,1))</f>
        <v/>
      </c>
      <c r="T637" s="341" t="str">
        <f t="array" ref="T637">if(V637="","",XLOOKUP(V637,Master[Company],Master[Loading Location],"NA",0,1))</f>
        <v/>
      </c>
      <c r="U637" s="341" t="str">
        <f t="array" ref="U637">if(V637="","",XLOOKUP(V637,Master[Company],Master[Acronym],"NA",0,1))</f>
        <v/>
      </c>
      <c r="V637" s="336"/>
      <c r="W637" s="395"/>
      <c r="X637" s="395"/>
      <c r="Y637" s="336" t="str">
        <f t="shared" si="10"/>
        <v/>
      </c>
      <c r="Z637" s="341" t="str">
        <f t="shared" si="11"/>
        <v/>
      </c>
      <c r="AA637" s="336"/>
      <c r="AB637" s="341"/>
      <c r="AC637" s="341"/>
      <c r="AD637" s="394"/>
      <c r="AE637" s="396"/>
      <c r="AF637" s="396"/>
      <c r="AG637" s="396"/>
      <c r="AH637" s="396"/>
      <c r="AI637" s="396"/>
      <c r="AJ637" s="396"/>
      <c r="AK637" s="396"/>
      <c r="AL637" s="397"/>
      <c r="AM637" s="398"/>
      <c r="AN637" s="398"/>
      <c r="AO637" s="398"/>
      <c r="AP637" s="398"/>
      <c r="AQ637" s="398"/>
      <c r="AR637" s="398"/>
      <c r="AS637" s="398"/>
      <c r="AT637" s="398"/>
      <c r="AU637" s="394"/>
      <c r="AV637" s="399"/>
      <c r="AW637" s="306"/>
      <c r="AX637" s="394"/>
      <c r="AY637" s="400"/>
      <c r="AZ637" s="336"/>
      <c r="BA637" s="336"/>
      <c r="BB637" s="336"/>
      <c r="BC637" s="336"/>
      <c r="BD637" s="336"/>
      <c r="BE637" s="401"/>
      <c r="BF637" s="341"/>
      <c r="BG637" s="341"/>
      <c r="BH637" s="402"/>
      <c r="BI637" s="403"/>
      <c r="BJ637" s="404"/>
      <c r="BK637" s="405"/>
      <c r="BL637" s="405"/>
      <c r="BM637" s="405"/>
      <c r="BN637" s="406"/>
    </row>
    <row r="638" ht="18.75" customHeight="1">
      <c r="A638" s="390" t="str">
        <f t="shared" si="3"/>
        <v/>
      </c>
      <c r="B638" s="391"/>
      <c r="C638" s="337"/>
      <c r="D638" s="337"/>
      <c r="E638" s="338" t="str">
        <f t="shared" si="8"/>
        <v/>
      </c>
      <c r="F638" s="392"/>
      <c r="G638" s="393"/>
      <c r="H638" s="341" t="str">
        <f t="array" ref="H638">IF(D638="","",XLOOKUP(D638,'Master Data'!K:K,'Master Data'!N:N,"Input in Master Data",0,1))</f>
        <v/>
      </c>
      <c r="I638" s="341" t="str">
        <f t="array" ref="I638">IF(D638="","",XLOOKUP(D638,'Master Data'!K:K,'Master Data'!O:O,"Input in Master Data",0,1))</f>
        <v/>
      </c>
      <c r="J638" s="341" t="str">
        <f t="array" ref="J638">if(V638="","",XLOOKUP(V638,Master[Company],Master[Blow],"Unknown",0,1))</f>
        <v/>
      </c>
      <c r="K638" s="341" t="str">
        <f t="array" ref="K638">if(V638="","",XLOOKUP(V638,Master[Company],Master[Pigging],"Unknown",0,1))</f>
        <v/>
      </c>
      <c r="L638" s="341" t="str">
        <f t="array" ref="L638">if(V638="","",XLOOKUP(V638,Master[Company],Master[Load Method],"Unknown",0,1))</f>
        <v/>
      </c>
      <c r="M638" s="341" t="str">
        <f t="array" ref="M638">if(V638="","",XLOOKUP(V638,Master[Company],Master[Line Distance],"Unknown",0,1))</f>
        <v/>
      </c>
      <c r="N638" s="394"/>
      <c r="O638" s="341"/>
      <c r="P638" s="336"/>
      <c r="Q638" s="341" t="str">
        <f t="array" ref="Q638">if(V638="","",XLOOKUP(V638,Master[Company],Master[Terms],"NA",0,1))</f>
        <v/>
      </c>
      <c r="R638" s="341" t="str">
        <f t="shared" si="9"/>
        <v/>
      </c>
      <c r="S638" s="341" t="str">
        <f t="array" ref="S638">if(V638="","",XLOOKUP(V638,Master[Company],Master[Group],"NA",0,1))</f>
        <v/>
      </c>
      <c r="T638" s="341" t="str">
        <f t="array" ref="T638">if(V638="","",XLOOKUP(V638,Master[Company],Master[Loading Location],"NA",0,1))</f>
        <v/>
      </c>
      <c r="U638" s="341" t="str">
        <f t="array" ref="U638">if(V638="","",XLOOKUP(V638,Master[Company],Master[Acronym],"NA",0,1))</f>
        <v/>
      </c>
      <c r="V638" s="336"/>
      <c r="W638" s="395"/>
      <c r="X638" s="395"/>
      <c r="Y638" s="336" t="str">
        <f t="shared" si="10"/>
        <v/>
      </c>
      <c r="Z638" s="341" t="str">
        <f t="shared" si="11"/>
        <v/>
      </c>
      <c r="AA638" s="336"/>
      <c r="AB638" s="341"/>
      <c r="AC638" s="341"/>
      <c r="AD638" s="394"/>
      <c r="AE638" s="396"/>
      <c r="AF638" s="396"/>
      <c r="AG638" s="396"/>
      <c r="AH638" s="396"/>
      <c r="AI638" s="396"/>
      <c r="AJ638" s="396"/>
      <c r="AK638" s="396"/>
      <c r="AL638" s="397"/>
      <c r="AM638" s="398"/>
      <c r="AN638" s="398"/>
      <c r="AO638" s="398"/>
      <c r="AP638" s="398"/>
      <c r="AQ638" s="398"/>
      <c r="AR638" s="398"/>
      <c r="AS638" s="398"/>
      <c r="AT638" s="398"/>
      <c r="AU638" s="394"/>
      <c r="AV638" s="399"/>
      <c r="AW638" s="306"/>
      <c r="AX638" s="394"/>
      <c r="AY638" s="400"/>
      <c r="AZ638" s="336"/>
      <c r="BA638" s="336"/>
      <c r="BB638" s="336"/>
      <c r="BC638" s="336"/>
      <c r="BD638" s="336"/>
      <c r="BE638" s="401"/>
      <c r="BF638" s="341"/>
      <c r="BG638" s="341"/>
      <c r="BH638" s="402"/>
      <c r="BI638" s="403"/>
      <c r="BJ638" s="404"/>
      <c r="BK638" s="405"/>
      <c r="BL638" s="405"/>
      <c r="BM638" s="405"/>
      <c r="BN638" s="406"/>
    </row>
    <row r="639" ht="18.75" customHeight="1">
      <c r="A639" s="390" t="str">
        <f t="shared" si="3"/>
        <v/>
      </c>
      <c r="B639" s="391"/>
      <c r="C639" s="337"/>
      <c r="D639" s="337"/>
      <c r="E639" s="338" t="str">
        <f t="shared" si="8"/>
        <v/>
      </c>
      <c r="F639" s="392"/>
      <c r="G639" s="393"/>
      <c r="H639" s="341" t="str">
        <f t="array" ref="H639">IF(D639="","",XLOOKUP(D639,'Master Data'!K:K,'Master Data'!N:N,"Input in Master Data",0,1))</f>
        <v/>
      </c>
      <c r="I639" s="341" t="str">
        <f t="array" ref="I639">IF(D639="","",XLOOKUP(D639,'Master Data'!K:K,'Master Data'!O:O,"Input in Master Data",0,1))</f>
        <v/>
      </c>
      <c r="J639" s="341" t="str">
        <f t="array" ref="J639">if(V639="","",XLOOKUP(V639,Master[Company],Master[Blow],"Unknown",0,1))</f>
        <v/>
      </c>
      <c r="K639" s="341" t="str">
        <f t="array" ref="K639">if(V639="","",XLOOKUP(V639,Master[Company],Master[Pigging],"Unknown",0,1))</f>
        <v/>
      </c>
      <c r="L639" s="341" t="str">
        <f t="array" ref="L639">if(V639="","",XLOOKUP(V639,Master[Company],Master[Load Method],"Unknown",0,1))</f>
        <v/>
      </c>
      <c r="M639" s="341" t="str">
        <f t="array" ref="M639">if(V639="","",XLOOKUP(V639,Master[Company],Master[Line Distance],"Unknown",0,1))</f>
        <v/>
      </c>
      <c r="N639" s="394"/>
      <c r="O639" s="341"/>
      <c r="P639" s="336"/>
      <c r="Q639" s="341" t="str">
        <f t="array" ref="Q639">if(V639="","",XLOOKUP(V639,Master[Company],Master[Terms],"NA",0,1))</f>
        <v/>
      </c>
      <c r="R639" s="341" t="str">
        <f t="shared" si="9"/>
        <v/>
      </c>
      <c r="S639" s="341" t="str">
        <f t="array" ref="S639">if(V639="","",XLOOKUP(V639,Master[Company],Master[Group],"NA",0,1))</f>
        <v/>
      </c>
      <c r="T639" s="341" t="str">
        <f t="array" ref="T639">if(V639="","",XLOOKUP(V639,Master[Company],Master[Loading Location],"NA",0,1))</f>
        <v/>
      </c>
      <c r="U639" s="341" t="str">
        <f t="array" ref="U639">if(V639="","",XLOOKUP(V639,Master[Company],Master[Acronym],"NA",0,1))</f>
        <v/>
      </c>
      <c r="V639" s="336"/>
      <c r="W639" s="395"/>
      <c r="X639" s="395"/>
      <c r="Y639" s="336" t="str">
        <f t="shared" si="10"/>
        <v/>
      </c>
      <c r="Z639" s="341" t="str">
        <f t="shared" si="11"/>
        <v/>
      </c>
      <c r="AA639" s="336"/>
      <c r="AB639" s="341"/>
      <c r="AC639" s="341"/>
      <c r="AD639" s="394"/>
      <c r="AE639" s="396"/>
      <c r="AF639" s="396"/>
      <c r="AG639" s="396"/>
      <c r="AH639" s="396"/>
      <c r="AI639" s="396"/>
      <c r="AJ639" s="396"/>
      <c r="AK639" s="396"/>
      <c r="AL639" s="397"/>
      <c r="AM639" s="398"/>
      <c r="AN639" s="398"/>
      <c r="AO639" s="398"/>
      <c r="AP639" s="398"/>
      <c r="AQ639" s="398"/>
      <c r="AR639" s="398"/>
      <c r="AS639" s="398"/>
      <c r="AT639" s="398"/>
      <c r="AU639" s="394"/>
      <c r="AV639" s="399"/>
      <c r="AW639" s="306"/>
      <c r="AX639" s="394"/>
      <c r="AY639" s="400"/>
      <c r="AZ639" s="336"/>
      <c r="BA639" s="336"/>
      <c r="BB639" s="336"/>
      <c r="BC639" s="336"/>
      <c r="BD639" s="336"/>
      <c r="BE639" s="401"/>
      <c r="BF639" s="341"/>
      <c r="BG639" s="341"/>
      <c r="BH639" s="402"/>
      <c r="BI639" s="403"/>
      <c r="BJ639" s="404"/>
      <c r="BK639" s="405"/>
      <c r="BL639" s="405"/>
      <c r="BM639" s="405"/>
      <c r="BN639" s="406"/>
    </row>
    <row r="640" ht="18.75" customHeight="1">
      <c r="A640" s="390" t="str">
        <f t="shared" si="3"/>
        <v/>
      </c>
      <c r="B640" s="391"/>
      <c r="C640" s="337"/>
      <c r="D640" s="337"/>
      <c r="E640" s="338" t="str">
        <f t="shared" si="8"/>
        <v/>
      </c>
      <c r="F640" s="392"/>
      <c r="G640" s="393"/>
      <c r="H640" s="341" t="str">
        <f t="array" ref="H640">IF(D640="","",XLOOKUP(D640,'Master Data'!K:K,'Master Data'!N:N,"Input in Master Data",0,1))</f>
        <v/>
      </c>
      <c r="I640" s="341" t="str">
        <f t="array" ref="I640">IF(D640="","",XLOOKUP(D640,'Master Data'!K:K,'Master Data'!O:O,"Input in Master Data",0,1))</f>
        <v/>
      </c>
      <c r="J640" s="341" t="str">
        <f t="array" ref="J640">if(V640="","",XLOOKUP(V640,Master[Company],Master[Blow],"Unknown",0,1))</f>
        <v/>
      </c>
      <c r="K640" s="341" t="str">
        <f t="array" ref="K640">if(V640="","",XLOOKUP(V640,Master[Company],Master[Pigging],"Unknown",0,1))</f>
        <v/>
      </c>
      <c r="L640" s="341" t="str">
        <f t="array" ref="L640">if(V640="","",XLOOKUP(V640,Master[Company],Master[Load Method],"Unknown",0,1))</f>
        <v/>
      </c>
      <c r="M640" s="341" t="str">
        <f t="array" ref="M640">if(V640="","",XLOOKUP(V640,Master[Company],Master[Line Distance],"Unknown",0,1))</f>
        <v/>
      </c>
      <c r="N640" s="394"/>
      <c r="O640" s="341"/>
      <c r="P640" s="336"/>
      <c r="Q640" s="341" t="str">
        <f t="array" ref="Q640">if(V640="","",XLOOKUP(V640,Master[Company],Master[Terms],"NA",0,1))</f>
        <v/>
      </c>
      <c r="R640" s="341" t="str">
        <f t="shared" si="9"/>
        <v/>
      </c>
      <c r="S640" s="341" t="str">
        <f t="array" ref="S640">if(V640="","",XLOOKUP(V640,Master[Company],Master[Group],"NA",0,1))</f>
        <v/>
      </c>
      <c r="T640" s="341" t="str">
        <f t="array" ref="T640">if(V640="","",XLOOKUP(V640,Master[Company],Master[Loading Location],"NA",0,1))</f>
        <v/>
      </c>
      <c r="U640" s="341" t="str">
        <f t="array" ref="U640">if(V640="","",XLOOKUP(V640,Master[Company],Master[Acronym],"NA",0,1))</f>
        <v/>
      </c>
      <c r="V640" s="336"/>
      <c r="W640" s="395"/>
      <c r="X640" s="395"/>
      <c r="Y640" s="336" t="str">
        <f t="shared" si="10"/>
        <v/>
      </c>
      <c r="Z640" s="341" t="str">
        <f t="shared" si="11"/>
        <v/>
      </c>
      <c r="AA640" s="336"/>
      <c r="AB640" s="341"/>
      <c r="AC640" s="341"/>
      <c r="AD640" s="394"/>
      <c r="AE640" s="396"/>
      <c r="AF640" s="396"/>
      <c r="AG640" s="396"/>
      <c r="AH640" s="396"/>
      <c r="AI640" s="396"/>
      <c r="AJ640" s="396"/>
      <c r="AK640" s="396"/>
      <c r="AL640" s="397"/>
      <c r="AM640" s="398"/>
      <c r="AN640" s="398"/>
      <c r="AO640" s="398"/>
      <c r="AP640" s="398"/>
      <c r="AQ640" s="398"/>
      <c r="AR640" s="398"/>
      <c r="AS640" s="398"/>
      <c r="AT640" s="398"/>
      <c r="AU640" s="394"/>
      <c r="AV640" s="399"/>
      <c r="AW640" s="306"/>
      <c r="AX640" s="394"/>
      <c r="AY640" s="400"/>
      <c r="AZ640" s="336"/>
      <c r="BA640" s="336"/>
      <c r="BB640" s="336"/>
      <c r="BC640" s="336"/>
      <c r="BD640" s="336"/>
      <c r="BE640" s="401"/>
      <c r="BF640" s="341"/>
      <c r="BG640" s="341"/>
      <c r="BH640" s="402"/>
      <c r="BI640" s="403"/>
      <c r="BJ640" s="404"/>
      <c r="BK640" s="405"/>
      <c r="BL640" s="405"/>
      <c r="BM640" s="405"/>
      <c r="BN640" s="406"/>
    </row>
    <row r="641" ht="18.75" customHeight="1">
      <c r="A641" s="390" t="str">
        <f t="shared" si="3"/>
        <v/>
      </c>
      <c r="B641" s="391"/>
      <c r="C641" s="337"/>
      <c r="D641" s="337"/>
      <c r="E641" s="338" t="str">
        <f t="shared" si="8"/>
        <v/>
      </c>
      <c r="F641" s="392"/>
      <c r="G641" s="393"/>
      <c r="H641" s="341" t="str">
        <f t="array" ref="H641">IF(D641="","",XLOOKUP(D641,'Master Data'!K:K,'Master Data'!N:N,"Input in Master Data",0,1))</f>
        <v/>
      </c>
      <c r="I641" s="341" t="str">
        <f t="array" ref="I641">IF(D641="","",XLOOKUP(D641,'Master Data'!K:K,'Master Data'!O:O,"Input in Master Data",0,1))</f>
        <v/>
      </c>
      <c r="J641" s="341" t="str">
        <f t="array" ref="J641">if(V641="","",XLOOKUP(V641,Master[Company],Master[Blow],"Unknown",0,1))</f>
        <v/>
      </c>
      <c r="K641" s="341" t="str">
        <f t="array" ref="K641">if(V641="","",XLOOKUP(V641,Master[Company],Master[Pigging],"Unknown",0,1))</f>
        <v/>
      </c>
      <c r="L641" s="341" t="str">
        <f t="array" ref="L641">if(V641="","",XLOOKUP(V641,Master[Company],Master[Load Method],"Unknown",0,1))</f>
        <v/>
      </c>
      <c r="M641" s="341" t="str">
        <f t="array" ref="M641">if(V641="","",XLOOKUP(V641,Master[Company],Master[Line Distance],"Unknown",0,1))</f>
        <v/>
      </c>
      <c r="N641" s="394"/>
      <c r="O641" s="341"/>
      <c r="P641" s="336"/>
      <c r="Q641" s="341" t="str">
        <f t="array" ref="Q641">if(V641="","",XLOOKUP(V641,Master[Company],Master[Terms],"NA",0,1))</f>
        <v/>
      </c>
      <c r="R641" s="341" t="str">
        <f t="shared" si="9"/>
        <v/>
      </c>
      <c r="S641" s="341" t="str">
        <f t="array" ref="S641">if(V641="","",XLOOKUP(V641,Master[Company],Master[Group],"NA",0,1))</f>
        <v/>
      </c>
      <c r="T641" s="341" t="str">
        <f t="array" ref="T641">if(V641="","",XLOOKUP(V641,Master[Company],Master[Loading Location],"NA",0,1))</f>
        <v/>
      </c>
      <c r="U641" s="341" t="str">
        <f t="array" ref="U641">if(V641="","",XLOOKUP(V641,Master[Company],Master[Acronym],"NA",0,1))</f>
        <v/>
      </c>
      <c r="V641" s="336"/>
      <c r="W641" s="395"/>
      <c r="X641" s="395"/>
      <c r="Y641" s="336" t="str">
        <f t="shared" si="10"/>
        <v/>
      </c>
      <c r="Z641" s="341" t="str">
        <f t="shared" si="11"/>
        <v/>
      </c>
      <c r="AA641" s="336"/>
      <c r="AB641" s="341"/>
      <c r="AC641" s="341"/>
      <c r="AD641" s="394"/>
      <c r="AE641" s="396"/>
      <c r="AF641" s="396"/>
      <c r="AG641" s="396"/>
      <c r="AH641" s="396"/>
      <c r="AI641" s="396"/>
      <c r="AJ641" s="396"/>
      <c r="AK641" s="396"/>
      <c r="AL641" s="397"/>
      <c r="AM641" s="398"/>
      <c r="AN641" s="398"/>
      <c r="AO641" s="398"/>
      <c r="AP641" s="398"/>
      <c r="AQ641" s="398"/>
      <c r="AR641" s="398"/>
      <c r="AS641" s="398"/>
      <c r="AT641" s="398"/>
      <c r="AU641" s="394"/>
      <c r="AV641" s="399"/>
      <c r="AW641" s="306"/>
      <c r="AX641" s="394"/>
      <c r="AY641" s="400"/>
      <c r="AZ641" s="336"/>
      <c r="BA641" s="336"/>
      <c r="BB641" s="336"/>
      <c r="BC641" s="336"/>
      <c r="BD641" s="336"/>
      <c r="BE641" s="401"/>
      <c r="BF641" s="341"/>
      <c r="BG641" s="341"/>
      <c r="BH641" s="402"/>
      <c r="BI641" s="403"/>
      <c r="BJ641" s="404"/>
      <c r="BK641" s="405"/>
      <c r="BL641" s="405"/>
      <c r="BM641" s="405"/>
      <c r="BN641" s="406"/>
    </row>
    <row r="642" ht="18.75" customHeight="1">
      <c r="A642" s="390" t="str">
        <f t="shared" si="3"/>
        <v/>
      </c>
      <c r="B642" s="391"/>
      <c r="C642" s="337"/>
      <c r="D642" s="337"/>
      <c r="E642" s="338" t="str">
        <f t="shared" si="8"/>
        <v/>
      </c>
      <c r="F642" s="392"/>
      <c r="G642" s="393"/>
      <c r="H642" s="341" t="str">
        <f t="array" ref="H642">IF(D642="","",XLOOKUP(D642,'Master Data'!K:K,'Master Data'!N:N,"Input in Master Data",0,1))</f>
        <v/>
      </c>
      <c r="I642" s="341" t="str">
        <f t="array" ref="I642">IF(D642="","",XLOOKUP(D642,'Master Data'!K:K,'Master Data'!O:O,"Input in Master Data",0,1))</f>
        <v/>
      </c>
      <c r="J642" s="341" t="str">
        <f t="array" ref="J642">if(V642="","",XLOOKUP(V642,Master[Company],Master[Blow],"Unknown",0,1))</f>
        <v/>
      </c>
      <c r="K642" s="341" t="str">
        <f t="array" ref="K642">if(V642="","",XLOOKUP(V642,Master[Company],Master[Pigging],"Unknown",0,1))</f>
        <v/>
      </c>
      <c r="L642" s="341" t="str">
        <f t="array" ref="L642">if(V642="","",XLOOKUP(V642,Master[Company],Master[Load Method],"Unknown",0,1))</f>
        <v/>
      </c>
      <c r="M642" s="341" t="str">
        <f t="array" ref="M642">if(V642="","",XLOOKUP(V642,Master[Company],Master[Line Distance],"Unknown",0,1))</f>
        <v/>
      </c>
      <c r="N642" s="394"/>
      <c r="O642" s="341"/>
      <c r="P642" s="336"/>
      <c r="Q642" s="341" t="str">
        <f t="array" ref="Q642">if(V642="","",XLOOKUP(V642,Master[Company],Master[Terms],"NA",0,1))</f>
        <v/>
      </c>
      <c r="R642" s="341" t="str">
        <f t="shared" si="9"/>
        <v/>
      </c>
      <c r="S642" s="341" t="str">
        <f t="array" ref="S642">if(V642="","",XLOOKUP(V642,Master[Company],Master[Group],"NA",0,1))</f>
        <v/>
      </c>
      <c r="T642" s="341" t="str">
        <f t="array" ref="T642">if(V642="","",XLOOKUP(V642,Master[Company],Master[Loading Location],"NA",0,1))</f>
        <v/>
      </c>
      <c r="U642" s="341" t="str">
        <f t="array" ref="U642">if(V642="","",XLOOKUP(V642,Master[Company],Master[Acronym],"NA",0,1))</f>
        <v/>
      </c>
      <c r="V642" s="336"/>
      <c r="W642" s="395"/>
      <c r="X642" s="395"/>
      <c r="Y642" s="336" t="str">
        <f t="shared" si="10"/>
        <v/>
      </c>
      <c r="Z642" s="341" t="str">
        <f t="shared" si="11"/>
        <v/>
      </c>
      <c r="AA642" s="336"/>
      <c r="AB642" s="341"/>
      <c r="AC642" s="341"/>
      <c r="AD642" s="394"/>
      <c r="AE642" s="396"/>
      <c r="AF642" s="396"/>
      <c r="AG642" s="396"/>
      <c r="AH642" s="396"/>
      <c r="AI642" s="396"/>
      <c r="AJ642" s="396"/>
      <c r="AK642" s="396"/>
      <c r="AL642" s="397"/>
      <c r="AM642" s="398"/>
      <c r="AN642" s="398"/>
      <c r="AO642" s="398"/>
      <c r="AP642" s="398"/>
      <c r="AQ642" s="398"/>
      <c r="AR642" s="398"/>
      <c r="AS642" s="398"/>
      <c r="AT642" s="398"/>
      <c r="AU642" s="394"/>
      <c r="AV642" s="399"/>
      <c r="AW642" s="306"/>
      <c r="AX642" s="394"/>
      <c r="AY642" s="400"/>
      <c r="AZ642" s="336"/>
      <c r="BA642" s="336"/>
      <c r="BB642" s="336"/>
      <c r="BC642" s="336"/>
      <c r="BD642" s="336"/>
      <c r="BE642" s="401"/>
      <c r="BF642" s="341"/>
      <c r="BG642" s="341"/>
      <c r="BH642" s="402"/>
      <c r="BI642" s="403"/>
      <c r="BJ642" s="404"/>
      <c r="BK642" s="405"/>
      <c r="BL642" s="405"/>
      <c r="BM642" s="405"/>
      <c r="BN642" s="406"/>
    </row>
    <row r="643" ht="18.75" customHeight="1">
      <c r="A643" s="390" t="str">
        <f t="shared" si="3"/>
        <v/>
      </c>
      <c r="B643" s="391"/>
      <c r="C643" s="337"/>
      <c r="D643" s="337"/>
      <c r="E643" s="338" t="str">
        <f t="shared" si="8"/>
        <v/>
      </c>
      <c r="F643" s="392"/>
      <c r="G643" s="393"/>
      <c r="H643" s="341" t="str">
        <f t="array" ref="H643">IF(D643="","",XLOOKUP(D643,'Master Data'!K:K,'Master Data'!N:N,"Input in Master Data",0,1))</f>
        <v/>
      </c>
      <c r="I643" s="341" t="str">
        <f t="array" ref="I643">IF(D643="","",XLOOKUP(D643,'Master Data'!K:K,'Master Data'!O:O,"Input in Master Data",0,1))</f>
        <v/>
      </c>
      <c r="J643" s="341" t="str">
        <f t="array" ref="J643">if(V643="","",XLOOKUP(V643,Master[Company],Master[Blow],"Unknown",0,1))</f>
        <v/>
      </c>
      <c r="K643" s="341" t="str">
        <f t="array" ref="K643">if(V643="","",XLOOKUP(V643,Master[Company],Master[Pigging],"Unknown",0,1))</f>
        <v/>
      </c>
      <c r="L643" s="341" t="str">
        <f t="array" ref="L643">if(V643="","",XLOOKUP(V643,Master[Company],Master[Load Method],"Unknown",0,1))</f>
        <v/>
      </c>
      <c r="M643" s="341" t="str">
        <f t="array" ref="M643">if(V643="","",XLOOKUP(V643,Master[Company],Master[Line Distance],"Unknown",0,1))</f>
        <v/>
      </c>
      <c r="N643" s="394"/>
      <c r="O643" s="341"/>
      <c r="P643" s="336"/>
      <c r="Q643" s="341" t="str">
        <f t="array" ref="Q643">if(V643="","",XLOOKUP(V643,Master[Company],Master[Terms],"NA",0,1))</f>
        <v/>
      </c>
      <c r="R643" s="341" t="str">
        <f t="shared" si="9"/>
        <v/>
      </c>
      <c r="S643" s="341" t="str">
        <f t="array" ref="S643">if(V643="","",XLOOKUP(V643,Master[Company],Master[Group],"NA",0,1))</f>
        <v/>
      </c>
      <c r="T643" s="341" t="str">
        <f t="array" ref="T643">if(V643="","",XLOOKUP(V643,Master[Company],Master[Loading Location],"NA",0,1))</f>
        <v/>
      </c>
      <c r="U643" s="341" t="str">
        <f t="array" ref="U643">if(V643="","",XLOOKUP(V643,Master[Company],Master[Acronym],"NA",0,1))</f>
        <v/>
      </c>
      <c r="V643" s="336"/>
      <c r="W643" s="395"/>
      <c r="X643" s="395"/>
      <c r="Y643" s="336" t="str">
        <f t="shared" si="10"/>
        <v/>
      </c>
      <c r="Z643" s="341" t="str">
        <f t="shared" si="11"/>
        <v/>
      </c>
      <c r="AA643" s="336"/>
      <c r="AB643" s="341"/>
      <c r="AC643" s="341"/>
      <c r="AD643" s="394"/>
      <c r="AE643" s="396"/>
      <c r="AF643" s="396"/>
      <c r="AG643" s="396"/>
      <c r="AH643" s="396"/>
      <c r="AI643" s="396"/>
      <c r="AJ643" s="396"/>
      <c r="AK643" s="396"/>
      <c r="AL643" s="397"/>
      <c r="AM643" s="398"/>
      <c r="AN643" s="398"/>
      <c r="AO643" s="398"/>
      <c r="AP643" s="398"/>
      <c r="AQ643" s="398"/>
      <c r="AR643" s="398"/>
      <c r="AS643" s="398"/>
      <c r="AT643" s="398"/>
      <c r="AU643" s="394"/>
      <c r="AV643" s="399"/>
      <c r="AW643" s="306"/>
      <c r="AX643" s="394"/>
      <c r="AY643" s="400"/>
      <c r="AZ643" s="336"/>
      <c r="BA643" s="336"/>
      <c r="BB643" s="336"/>
      <c r="BC643" s="336"/>
      <c r="BD643" s="336"/>
      <c r="BE643" s="401"/>
      <c r="BF643" s="341"/>
      <c r="BG643" s="341"/>
      <c r="BH643" s="402"/>
      <c r="BI643" s="403"/>
      <c r="BJ643" s="404"/>
      <c r="BK643" s="405"/>
      <c r="BL643" s="405"/>
      <c r="BM643" s="405"/>
      <c r="BN643" s="406"/>
    </row>
    <row r="644" ht="18.75" customHeight="1">
      <c r="A644" s="390" t="str">
        <f t="shared" si="3"/>
        <v/>
      </c>
      <c r="B644" s="391"/>
      <c r="C644" s="337"/>
      <c r="D644" s="337"/>
      <c r="E644" s="338" t="str">
        <f t="shared" si="8"/>
        <v/>
      </c>
      <c r="F644" s="392"/>
      <c r="G644" s="393"/>
      <c r="H644" s="341" t="str">
        <f t="array" ref="H644">IF(D644="","",XLOOKUP(D644,'Master Data'!K:K,'Master Data'!N:N,"Input in Master Data",0,1))</f>
        <v/>
      </c>
      <c r="I644" s="341" t="str">
        <f t="array" ref="I644">IF(D644="","",XLOOKUP(D644,'Master Data'!K:K,'Master Data'!O:O,"Input in Master Data",0,1))</f>
        <v/>
      </c>
      <c r="J644" s="341" t="str">
        <f t="array" ref="J644">if(V644="","",XLOOKUP(V644,Master[Company],Master[Blow],"Unknown",0,1))</f>
        <v/>
      </c>
      <c r="K644" s="341" t="str">
        <f t="array" ref="K644">if(V644="","",XLOOKUP(V644,Master[Company],Master[Pigging],"Unknown",0,1))</f>
        <v/>
      </c>
      <c r="L644" s="341" t="str">
        <f t="array" ref="L644">if(V644="","",XLOOKUP(V644,Master[Company],Master[Load Method],"Unknown",0,1))</f>
        <v/>
      </c>
      <c r="M644" s="341" t="str">
        <f t="array" ref="M644">if(V644="","",XLOOKUP(V644,Master[Company],Master[Line Distance],"Unknown",0,1))</f>
        <v/>
      </c>
      <c r="N644" s="394"/>
      <c r="O644" s="341"/>
      <c r="P644" s="336"/>
      <c r="Q644" s="341" t="str">
        <f t="array" ref="Q644">if(V644="","",XLOOKUP(V644,Master[Company],Master[Terms],"NA",0,1))</f>
        <v/>
      </c>
      <c r="R644" s="341" t="str">
        <f t="shared" si="9"/>
        <v/>
      </c>
      <c r="S644" s="341" t="str">
        <f t="array" ref="S644">if(V644="","",XLOOKUP(V644,Master[Company],Master[Group],"NA",0,1))</f>
        <v/>
      </c>
      <c r="T644" s="341" t="str">
        <f t="array" ref="T644">if(V644="","",XLOOKUP(V644,Master[Company],Master[Loading Location],"NA",0,1))</f>
        <v/>
      </c>
      <c r="U644" s="341" t="str">
        <f t="array" ref="U644">if(V644="","",XLOOKUP(V644,Master[Company],Master[Acronym],"NA",0,1))</f>
        <v/>
      </c>
      <c r="V644" s="336"/>
      <c r="W644" s="395"/>
      <c r="X644" s="395"/>
      <c r="Y644" s="336" t="str">
        <f t="shared" si="10"/>
        <v/>
      </c>
      <c r="Z644" s="341" t="str">
        <f t="shared" si="11"/>
        <v/>
      </c>
      <c r="AA644" s="336"/>
      <c r="AB644" s="341"/>
      <c r="AC644" s="341"/>
      <c r="AD644" s="394"/>
      <c r="AE644" s="396"/>
      <c r="AF644" s="396"/>
      <c r="AG644" s="396"/>
      <c r="AH644" s="396"/>
      <c r="AI644" s="396"/>
      <c r="AJ644" s="396"/>
      <c r="AK644" s="396"/>
      <c r="AL644" s="397"/>
      <c r="AM644" s="398"/>
      <c r="AN644" s="398"/>
      <c r="AO644" s="398"/>
      <c r="AP644" s="398"/>
      <c r="AQ644" s="398"/>
      <c r="AR644" s="398"/>
      <c r="AS644" s="398"/>
      <c r="AT644" s="398"/>
      <c r="AU644" s="394"/>
      <c r="AV644" s="399"/>
      <c r="AW644" s="306"/>
      <c r="AX644" s="394"/>
      <c r="AY644" s="400"/>
      <c r="AZ644" s="336"/>
      <c r="BA644" s="336"/>
      <c r="BB644" s="336"/>
      <c r="BC644" s="336"/>
      <c r="BD644" s="336"/>
      <c r="BE644" s="401"/>
      <c r="BF644" s="341"/>
      <c r="BG644" s="341"/>
      <c r="BH644" s="402"/>
      <c r="BI644" s="403"/>
      <c r="BJ644" s="404"/>
      <c r="BK644" s="405"/>
      <c r="BL644" s="405"/>
      <c r="BM644" s="405"/>
      <c r="BN644" s="406"/>
    </row>
    <row r="645" ht="18.75" customHeight="1">
      <c r="A645" s="390" t="str">
        <f t="shared" si="3"/>
        <v/>
      </c>
      <c r="B645" s="391"/>
      <c r="C645" s="337"/>
      <c r="D645" s="337"/>
      <c r="E645" s="338" t="str">
        <f t="shared" si="8"/>
        <v/>
      </c>
      <c r="F645" s="392"/>
      <c r="G645" s="393"/>
      <c r="H645" s="341" t="str">
        <f t="array" ref="H645">IF(D645="","",XLOOKUP(D645,'Master Data'!K:K,'Master Data'!N:N,"Input in Master Data",0,1))</f>
        <v/>
      </c>
      <c r="I645" s="341" t="str">
        <f t="array" ref="I645">IF(D645="","",XLOOKUP(D645,'Master Data'!K:K,'Master Data'!O:O,"Input in Master Data",0,1))</f>
        <v/>
      </c>
      <c r="J645" s="341" t="str">
        <f t="array" ref="J645">if(V645="","",XLOOKUP(V645,Master[Company],Master[Blow],"Unknown",0,1))</f>
        <v/>
      </c>
      <c r="K645" s="341" t="str">
        <f t="array" ref="K645">if(V645="","",XLOOKUP(V645,Master[Company],Master[Pigging],"Unknown",0,1))</f>
        <v/>
      </c>
      <c r="L645" s="341" t="str">
        <f t="array" ref="L645">if(V645="","",XLOOKUP(V645,Master[Company],Master[Load Method],"Unknown",0,1))</f>
        <v/>
      </c>
      <c r="M645" s="341" t="str">
        <f t="array" ref="M645">if(V645="","",XLOOKUP(V645,Master[Company],Master[Line Distance],"Unknown",0,1))</f>
        <v/>
      </c>
      <c r="N645" s="394"/>
      <c r="O645" s="341"/>
      <c r="P645" s="336"/>
      <c r="Q645" s="341" t="str">
        <f t="array" ref="Q645">if(V645="","",XLOOKUP(V645,Master[Company],Master[Terms],"NA",0,1))</f>
        <v/>
      </c>
      <c r="R645" s="341" t="str">
        <f t="shared" si="9"/>
        <v/>
      </c>
      <c r="S645" s="341" t="str">
        <f t="array" ref="S645">if(V645="","",XLOOKUP(V645,Master[Company],Master[Group],"NA",0,1))</f>
        <v/>
      </c>
      <c r="T645" s="341" t="str">
        <f t="array" ref="T645">if(V645="","",XLOOKUP(V645,Master[Company],Master[Loading Location],"NA",0,1))</f>
        <v/>
      </c>
      <c r="U645" s="341" t="str">
        <f t="array" ref="U645">if(V645="","",XLOOKUP(V645,Master[Company],Master[Acronym],"NA",0,1))</f>
        <v/>
      </c>
      <c r="V645" s="336"/>
      <c r="W645" s="395"/>
      <c r="X645" s="395"/>
      <c r="Y645" s="336" t="str">
        <f t="shared" si="10"/>
        <v/>
      </c>
      <c r="Z645" s="341" t="str">
        <f t="shared" si="11"/>
        <v/>
      </c>
      <c r="AA645" s="336"/>
      <c r="AB645" s="341"/>
      <c r="AC645" s="341"/>
      <c r="AD645" s="394"/>
      <c r="AE645" s="396"/>
      <c r="AF645" s="396"/>
      <c r="AG645" s="396"/>
      <c r="AH645" s="396"/>
      <c r="AI645" s="396"/>
      <c r="AJ645" s="396"/>
      <c r="AK645" s="396"/>
      <c r="AL645" s="397"/>
      <c r="AM645" s="398"/>
      <c r="AN645" s="398"/>
      <c r="AO645" s="398"/>
      <c r="AP645" s="398"/>
      <c r="AQ645" s="398"/>
      <c r="AR645" s="398"/>
      <c r="AS645" s="398"/>
      <c r="AT645" s="398"/>
      <c r="AU645" s="394"/>
      <c r="AV645" s="399"/>
      <c r="AW645" s="306"/>
      <c r="AX645" s="394"/>
      <c r="AY645" s="400"/>
      <c r="AZ645" s="336"/>
      <c r="BA645" s="336"/>
      <c r="BB645" s="336"/>
      <c r="BC645" s="336"/>
      <c r="BD645" s="336"/>
      <c r="BE645" s="401"/>
      <c r="BF645" s="341"/>
      <c r="BG645" s="341"/>
      <c r="BH645" s="402"/>
      <c r="BI645" s="403"/>
      <c r="BJ645" s="404"/>
      <c r="BK645" s="405"/>
      <c r="BL645" s="405"/>
      <c r="BM645" s="405"/>
      <c r="BN645" s="406"/>
    </row>
    <row r="646" ht="18.75" customHeight="1">
      <c r="A646" s="390" t="str">
        <f t="shared" si="3"/>
        <v/>
      </c>
      <c r="B646" s="391"/>
      <c r="C646" s="337"/>
      <c r="D646" s="337"/>
      <c r="E646" s="338" t="str">
        <f t="shared" si="8"/>
        <v/>
      </c>
      <c r="F646" s="392"/>
      <c r="G646" s="393"/>
      <c r="H646" s="341" t="str">
        <f t="array" ref="H646">IF(D646="","",XLOOKUP(D646,'Master Data'!K:K,'Master Data'!N:N,"Input in Master Data",0,1))</f>
        <v/>
      </c>
      <c r="I646" s="341" t="str">
        <f t="array" ref="I646">IF(D646="","",XLOOKUP(D646,'Master Data'!K:K,'Master Data'!O:O,"Input in Master Data",0,1))</f>
        <v/>
      </c>
      <c r="J646" s="341" t="str">
        <f t="array" ref="J646">if(V646="","",XLOOKUP(V646,Master[Company],Master[Blow],"Unknown",0,1))</f>
        <v/>
      </c>
      <c r="K646" s="341" t="str">
        <f t="array" ref="K646">if(V646="","",XLOOKUP(V646,Master[Company],Master[Pigging],"Unknown",0,1))</f>
        <v/>
      </c>
      <c r="L646" s="341" t="str">
        <f t="array" ref="L646">if(V646="","",XLOOKUP(V646,Master[Company],Master[Load Method],"Unknown",0,1))</f>
        <v/>
      </c>
      <c r="M646" s="341" t="str">
        <f t="array" ref="M646">if(V646="","",XLOOKUP(V646,Master[Company],Master[Line Distance],"Unknown",0,1))</f>
        <v/>
      </c>
      <c r="N646" s="394"/>
      <c r="O646" s="341"/>
      <c r="P646" s="336"/>
      <c r="Q646" s="341" t="str">
        <f t="array" ref="Q646">if(V646="","",XLOOKUP(V646,Master[Company],Master[Terms],"NA",0,1))</f>
        <v/>
      </c>
      <c r="R646" s="341" t="str">
        <f t="shared" si="9"/>
        <v/>
      </c>
      <c r="S646" s="341" t="str">
        <f t="array" ref="S646">if(V646="","",XLOOKUP(V646,Master[Company],Master[Group],"NA",0,1))</f>
        <v/>
      </c>
      <c r="T646" s="341" t="str">
        <f t="array" ref="T646">if(V646="","",XLOOKUP(V646,Master[Company],Master[Loading Location],"NA",0,1))</f>
        <v/>
      </c>
      <c r="U646" s="341" t="str">
        <f t="array" ref="U646">if(V646="","",XLOOKUP(V646,Master[Company],Master[Acronym],"NA",0,1))</f>
        <v/>
      </c>
      <c r="V646" s="336"/>
      <c r="W646" s="395"/>
      <c r="X646" s="395"/>
      <c r="Y646" s="336" t="str">
        <f t="shared" si="10"/>
        <v/>
      </c>
      <c r="Z646" s="341" t="str">
        <f t="shared" si="11"/>
        <v/>
      </c>
      <c r="AA646" s="336"/>
      <c r="AB646" s="341"/>
      <c r="AC646" s="341"/>
      <c r="AD646" s="394"/>
      <c r="AE646" s="396"/>
      <c r="AF646" s="396"/>
      <c r="AG646" s="396"/>
      <c r="AH646" s="396"/>
      <c r="AI646" s="396"/>
      <c r="AJ646" s="396"/>
      <c r="AK646" s="396"/>
      <c r="AL646" s="397"/>
      <c r="AM646" s="398"/>
      <c r="AN646" s="398"/>
      <c r="AO646" s="398"/>
      <c r="AP646" s="398"/>
      <c r="AQ646" s="398"/>
      <c r="AR646" s="398"/>
      <c r="AS646" s="398"/>
      <c r="AT646" s="398"/>
      <c r="AU646" s="394"/>
      <c r="AV646" s="399"/>
      <c r="AW646" s="306"/>
      <c r="AX646" s="394"/>
      <c r="AY646" s="400"/>
      <c r="AZ646" s="336"/>
      <c r="BA646" s="336"/>
      <c r="BB646" s="336"/>
      <c r="BC646" s="336"/>
      <c r="BD646" s="336"/>
      <c r="BE646" s="401"/>
      <c r="BF646" s="341"/>
      <c r="BG646" s="341"/>
      <c r="BH646" s="402"/>
      <c r="BI646" s="403"/>
      <c r="BJ646" s="404"/>
      <c r="BK646" s="405"/>
      <c r="BL646" s="405"/>
      <c r="BM646" s="405"/>
      <c r="BN646" s="406"/>
    </row>
    <row r="647" ht="18.75" customHeight="1">
      <c r="A647" s="390" t="str">
        <f t="shared" si="3"/>
        <v/>
      </c>
      <c r="B647" s="391"/>
      <c r="C647" s="337"/>
      <c r="D647" s="337"/>
      <c r="E647" s="338" t="str">
        <f t="shared" si="8"/>
        <v/>
      </c>
      <c r="F647" s="392"/>
      <c r="G647" s="393"/>
      <c r="H647" s="341" t="str">
        <f t="array" ref="H647">IF(D647="","",XLOOKUP(D647,'Master Data'!K:K,'Master Data'!N:N,"Input in Master Data",0,1))</f>
        <v/>
      </c>
      <c r="I647" s="341" t="str">
        <f t="array" ref="I647">IF(D647="","",XLOOKUP(D647,'Master Data'!K:K,'Master Data'!O:O,"Input in Master Data",0,1))</f>
        <v/>
      </c>
      <c r="J647" s="341" t="str">
        <f t="array" ref="J647">if(V647="","",XLOOKUP(V647,Master[Company],Master[Blow],"Unknown",0,1))</f>
        <v/>
      </c>
      <c r="K647" s="341" t="str">
        <f t="array" ref="K647">if(V647="","",XLOOKUP(V647,Master[Company],Master[Pigging],"Unknown",0,1))</f>
        <v/>
      </c>
      <c r="L647" s="341" t="str">
        <f t="array" ref="L647">if(V647="","",XLOOKUP(V647,Master[Company],Master[Load Method],"Unknown",0,1))</f>
        <v/>
      </c>
      <c r="M647" s="341" t="str">
        <f t="array" ref="M647">if(V647="","",XLOOKUP(V647,Master[Company],Master[Line Distance],"Unknown",0,1))</f>
        <v/>
      </c>
      <c r="N647" s="394"/>
      <c r="O647" s="341"/>
      <c r="P647" s="336"/>
      <c r="Q647" s="341" t="str">
        <f t="array" ref="Q647">if(V647="","",XLOOKUP(V647,Master[Company],Master[Terms],"NA",0,1))</f>
        <v/>
      </c>
      <c r="R647" s="341" t="str">
        <f t="shared" si="9"/>
        <v/>
      </c>
      <c r="S647" s="341" t="str">
        <f t="array" ref="S647">if(V647="","",XLOOKUP(V647,Master[Company],Master[Group],"NA",0,1))</f>
        <v/>
      </c>
      <c r="T647" s="341" t="str">
        <f t="array" ref="T647">if(V647="","",XLOOKUP(V647,Master[Company],Master[Loading Location],"NA",0,1))</f>
        <v/>
      </c>
      <c r="U647" s="341" t="str">
        <f t="array" ref="U647">if(V647="","",XLOOKUP(V647,Master[Company],Master[Acronym],"NA",0,1))</f>
        <v/>
      </c>
      <c r="V647" s="336"/>
      <c r="W647" s="395"/>
      <c r="X647" s="395"/>
      <c r="Y647" s="336" t="str">
        <f t="shared" si="10"/>
        <v/>
      </c>
      <c r="Z647" s="341" t="str">
        <f t="shared" si="11"/>
        <v/>
      </c>
      <c r="AA647" s="336"/>
      <c r="AB647" s="341"/>
      <c r="AC647" s="341"/>
      <c r="AD647" s="394"/>
      <c r="AE647" s="396"/>
      <c r="AF647" s="396"/>
      <c r="AG647" s="396"/>
      <c r="AH647" s="396"/>
      <c r="AI647" s="396"/>
      <c r="AJ647" s="396"/>
      <c r="AK647" s="396"/>
      <c r="AL647" s="397"/>
      <c r="AM647" s="398"/>
      <c r="AN647" s="398"/>
      <c r="AO647" s="398"/>
      <c r="AP647" s="398"/>
      <c r="AQ647" s="398"/>
      <c r="AR647" s="398"/>
      <c r="AS647" s="398"/>
      <c r="AT647" s="398"/>
      <c r="AU647" s="394"/>
      <c r="AV647" s="399"/>
      <c r="AW647" s="306"/>
      <c r="AX647" s="394"/>
      <c r="AY647" s="400"/>
      <c r="AZ647" s="336"/>
      <c r="BA647" s="336"/>
      <c r="BB647" s="336"/>
      <c r="BC647" s="336"/>
      <c r="BD647" s="336"/>
      <c r="BE647" s="401"/>
      <c r="BF647" s="341"/>
      <c r="BG647" s="341"/>
      <c r="BH647" s="402"/>
      <c r="BI647" s="403"/>
      <c r="BJ647" s="404"/>
      <c r="BK647" s="405"/>
      <c r="BL647" s="405"/>
      <c r="BM647" s="405"/>
      <c r="BN647" s="406"/>
    </row>
    <row r="648" ht="18.75" customHeight="1">
      <c r="A648" s="390" t="str">
        <f t="shared" si="3"/>
        <v/>
      </c>
      <c r="B648" s="391"/>
      <c r="C648" s="337"/>
      <c r="D648" s="337"/>
      <c r="E648" s="338" t="str">
        <f t="shared" si="8"/>
        <v/>
      </c>
      <c r="F648" s="392"/>
      <c r="G648" s="393"/>
      <c r="H648" s="341" t="str">
        <f t="array" ref="H648">IF(D648="","",XLOOKUP(D648,'Master Data'!K:K,'Master Data'!N:N,"Input in Master Data",0,1))</f>
        <v/>
      </c>
      <c r="I648" s="341" t="str">
        <f t="array" ref="I648">IF(D648="","",XLOOKUP(D648,'Master Data'!K:K,'Master Data'!O:O,"Input in Master Data",0,1))</f>
        <v/>
      </c>
      <c r="J648" s="341" t="str">
        <f t="array" ref="J648">if(V648="","",XLOOKUP(V648,Master[Company],Master[Blow],"Unknown",0,1))</f>
        <v/>
      </c>
      <c r="K648" s="341" t="str">
        <f t="array" ref="K648">if(V648="","",XLOOKUP(V648,Master[Company],Master[Pigging],"Unknown",0,1))</f>
        <v/>
      </c>
      <c r="L648" s="341" t="str">
        <f t="array" ref="L648">if(V648="","",XLOOKUP(V648,Master[Company],Master[Load Method],"Unknown",0,1))</f>
        <v/>
      </c>
      <c r="M648" s="341" t="str">
        <f t="array" ref="M648">if(V648="","",XLOOKUP(V648,Master[Company],Master[Line Distance],"Unknown",0,1))</f>
        <v/>
      </c>
      <c r="N648" s="394"/>
      <c r="O648" s="341"/>
      <c r="P648" s="336"/>
      <c r="Q648" s="341" t="str">
        <f t="array" ref="Q648">if(V648="","",XLOOKUP(V648,Master[Company],Master[Terms],"NA",0,1))</f>
        <v/>
      </c>
      <c r="R648" s="341" t="str">
        <f t="shared" si="9"/>
        <v/>
      </c>
      <c r="S648" s="341" t="str">
        <f t="array" ref="S648">if(V648="","",XLOOKUP(V648,Master[Company],Master[Group],"NA",0,1))</f>
        <v/>
      </c>
      <c r="T648" s="341" t="str">
        <f t="array" ref="T648">if(V648="","",XLOOKUP(V648,Master[Company],Master[Loading Location],"NA",0,1))</f>
        <v/>
      </c>
      <c r="U648" s="341" t="str">
        <f t="array" ref="U648">if(V648="","",XLOOKUP(V648,Master[Company],Master[Acronym],"NA",0,1))</f>
        <v/>
      </c>
      <c r="V648" s="336"/>
      <c r="W648" s="395"/>
      <c r="X648" s="395"/>
      <c r="Y648" s="336" t="str">
        <f t="shared" si="10"/>
        <v/>
      </c>
      <c r="Z648" s="341" t="str">
        <f t="shared" si="11"/>
        <v/>
      </c>
      <c r="AA648" s="336"/>
      <c r="AB648" s="341"/>
      <c r="AC648" s="341"/>
      <c r="AD648" s="394"/>
      <c r="AE648" s="396"/>
      <c r="AF648" s="396"/>
      <c r="AG648" s="396"/>
      <c r="AH648" s="396"/>
      <c r="AI648" s="396"/>
      <c r="AJ648" s="396"/>
      <c r="AK648" s="396"/>
      <c r="AL648" s="397"/>
      <c r="AM648" s="398"/>
      <c r="AN648" s="398"/>
      <c r="AO648" s="398"/>
      <c r="AP648" s="398"/>
      <c r="AQ648" s="398"/>
      <c r="AR648" s="398"/>
      <c r="AS648" s="398"/>
      <c r="AT648" s="398"/>
      <c r="AU648" s="394"/>
      <c r="AV648" s="399"/>
      <c r="AW648" s="306"/>
      <c r="AX648" s="394"/>
      <c r="AY648" s="400"/>
      <c r="AZ648" s="336"/>
      <c r="BA648" s="336"/>
      <c r="BB648" s="336"/>
      <c r="BC648" s="336"/>
      <c r="BD648" s="336"/>
      <c r="BE648" s="401"/>
      <c r="BF648" s="341"/>
      <c r="BG648" s="341"/>
      <c r="BH648" s="402"/>
      <c r="BI648" s="403"/>
      <c r="BJ648" s="404"/>
      <c r="BK648" s="405"/>
      <c r="BL648" s="405"/>
      <c r="BM648" s="405"/>
      <c r="BN648" s="406"/>
    </row>
    <row r="649" ht="18.75" customHeight="1">
      <c r="A649" s="390" t="str">
        <f t="shared" si="3"/>
        <v/>
      </c>
      <c r="B649" s="391"/>
      <c r="C649" s="337"/>
      <c r="D649" s="337"/>
      <c r="E649" s="338" t="str">
        <f t="shared" si="8"/>
        <v/>
      </c>
      <c r="F649" s="392"/>
      <c r="G649" s="393"/>
      <c r="H649" s="341" t="str">
        <f t="array" ref="H649">IF(D649="","",XLOOKUP(D649,'Master Data'!K:K,'Master Data'!N:N,"Input in Master Data",0,1))</f>
        <v/>
      </c>
      <c r="I649" s="341" t="str">
        <f t="array" ref="I649">IF(D649="","",XLOOKUP(D649,'Master Data'!K:K,'Master Data'!O:O,"Input in Master Data",0,1))</f>
        <v/>
      </c>
      <c r="J649" s="341" t="str">
        <f t="array" ref="J649">if(V649="","",XLOOKUP(V649,Master[Company],Master[Blow],"Unknown",0,1))</f>
        <v/>
      </c>
      <c r="K649" s="341" t="str">
        <f t="array" ref="K649">if(V649="","",XLOOKUP(V649,Master[Company],Master[Pigging],"Unknown",0,1))</f>
        <v/>
      </c>
      <c r="L649" s="341" t="str">
        <f t="array" ref="L649">if(V649="","",XLOOKUP(V649,Master[Company],Master[Load Method],"Unknown",0,1))</f>
        <v/>
      </c>
      <c r="M649" s="341" t="str">
        <f t="array" ref="M649">if(V649="","",XLOOKUP(V649,Master[Company],Master[Line Distance],"Unknown",0,1))</f>
        <v/>
      </c>
      <c r="N649" s="394"/>
      <c r="O649" s="341"/>
      <c r="P649" s="336"/>
      <c r="Q649" s="341" t="str">
        <f t="array" ref="Q649">if(V649="","",XLOOKUP(V649,Master[Company],Master[Terms],"NA",0,1))</f>
        <v/>
      </c>
      <c r="R649" s="341" t="str">
        <f t="shared" si="9"/>
        <v/>
      </c>
      <c r="S649" s="341" t="str">
        <f t="array" ref="S649">if(V649="","",XLOOKUP(V649,Master[Company],Master[Group],"NA",0,1))</f>
        <v/>
      </c>
      <c r="T649" s="341" t="str">
        <f t="array" ref="T649">if(V649="","",XLOOKUP(V649,Master[Company],Master[Loading Location],"NA",0,1))</f>
        <v/>
      </c>
      <c r="U649" s="341" t="str">
        <f t="array" ref="U649">if(V649="","",XLOOKUP(V649,Master[Company],Master[Acronym],"NA",0,1))</f>
        <v/>
      </c>
      <c r="V649" s="336"/>
      <c r="W649" s="395"/>
      <c r="X649" s="395"/>
      <c r="Y649" s="336" t="str">
        <f t="shared" si="10"/>
        <v/>
      </c>
      <c r="Z649" s="341" t="str">
        <f t="shared" si="11"/>
        <v/>
      </c>
      <c r="AA649" s="336"/>
      <c r="AB649" s="341"/>
      <c r="AC649" s="341"/>
      <c r="AD649" s="394"/>
      <c r="AE649" s="396"/>
      <c r="AF649" s="396"/>
      <c r="AG649" s="396"/>
      <c r="AH649" s="396"/>
      <c r="AI649" s="396"/>
      <c r="AJ649" s="396"/>
      <c r="AK649" s="396"/>
      <c r="AL649" s="397"/>
      <c r="AM649" s="398"/>
      <c r="AN649" s="398"/>
      <c r="AO649" s="398"/>
      <c r="AP649" s="398"/>
      <c r="AQ649" s="398"/>
      <c r="AR649" s="398"/>
      <c r="AS649" s="398"/>
      <c r="AT649" s="398"/>
      <c r="AU649" s="394"/>
      <c r="AV649" s="399"/>
      <c r="AW649" s="306"/>
      <c r="AX649" s="394"/>
      <c r="AY649" s="400"/>
      <c r="AZ649" s="336"/>
      <c r="BA649" s="336"/>
      <c r="BB649" s="336"/>
      <c r="BC649" s="336"/>
      <c r="BD649" s="336"/>
      <c r="BE649" s="401"/>
      <c r="BF649" s="341"/>
      <c r="BG649" s="341"/>
      <c r="BH649" s="402"/>
      <c r="BI649" s="403"/>
      <c r="BJ649" s="404"/>
      <c r="BK649" s="405"/>
      <c r="BL649" s="405"/>
      <c r="BM649" s="405"/>
      <c r="BN649" s="406"/>
    </row>
    <row r="650" ht="18.75" customHeight="1">
      <c r="A650" s="390" t="str">
        <f t="shared" si="3"/>
        <v/>
      </c>
      <c r="B650" s="391"/>
      <c r="C650" s="337"/>
      <c r="D650" s="337"/>
      <c r="E650" s="338" t="str">
        <f t="shared" si="8"/>
        <v/>
      </c>
      <c r="F650" s="392"/>
      <c r="G650" s="393"/>
      <c r="H650" s="341" t="str">
        <f t="array" ref="H650">IF(D650="","",XLOOKUP(D650,'Master Data'!K:K,'Master Data'!N:N,"Input in Master Data",0,1))</f>
        <v/>
      </c>
      <c r="I650" s="341" t="str">
        <f t="array" ref="I650">IF(D650="","",XLOOKUP(D650,'Master Data'!K:K,'Master Data'!O:O,"Input in Master Data",0,1))</f>
        <v/>
      </c>
      <c r="J650" s="341" t="str">
        <f t="array" ref="J650">if(V650="","",XLOOKUP(V650,Master[Company],Master[Blow],"Unknown",0,1))</f>
        <v/>
      </c>
      <c r="K650" s="341" t="str">
        <f t="array" ref="K650">if(V650="","",XLOOKUP(V650,Master[Company],Master[Pigging],"Unknown",0,1))</f>
        <v/>
      </c>
      <c r="L650" s="341" t="str">
        <f t="array" ref="L650">if(V650="","",XLOOKUP(V650,Master[Company],Master[Load Method],"Unknown",0,1))</f>
        <v/>
      </c>
      <c r="M650" s="341" t="str">
        <f t="array" ref="M650">if(V650="","",XLOOKUP(V650,Master[Company],Master[Line Distance],"Unknown",0,1))</f>
        <v/>
      </c>
      <c r="N650" s="394"/>
      <c r="O650" s="341"/>
      <c r="P650" s="336"/>
      <c r="Q650" s="341" t="str">
        <f t="array" ref="Q650">if(V650="","",XLOOKUP(V650,Master[Company],Master[Terms],"NA",0,1))</f>
        <v/>
      </c>
      <c r="R650" s="341" t="str">
        <f t="shared" si="9"/>
        <v/>
      </c>
      <c r="S650" s="341" t="str">
        <f t="array" ref="S650">if(V650="","",XLOOKUP(V650,Master[Company],Master[Group],"NA",0,1))</f>
        <v/>
      </c>
      <c r="T650" s="341" t="str">
        <f t="array" ref="T650">if(V650="","",XLOOKUP(V650,Master[Company],Master[Loading Location],"NA",0,1))</f>
        <v/>
      </c>
      <c r="U650" s="341" t="str">
        <f t="array" ref="U650">if(V650="","",XLOOKUP(V650,Master[Company],Master[Acronym],"NA",0,1))</f>
        <v/>
      </c>
      <c r="V650" s="336"/>
      <c r="W650" s="395"/>
      <c r="X650" s="395"/>
      <c r="Y650" s="336" t="str">
        <f t="shared" si="10"/>
        <v/>
      </c>
      <c r="Z650" s="341" t="str">
        <f t="shared" si="11"/>
        <v/>
      </c>
      <c r="AA650" s="336"/>
      <c r="AB650" s="341"/>
      <c r="AC650" s="341"/>
      <c r="AD650" s="394"/>
      <c r="AE650" s="396"/>
      <c r="AF650" s="396"/>
      <c r="AG650" s="396"/>
      <c r="AH650" s="396"/>
      <c r="AI650" s="396"/>
      <c r="AJ650" s="396"/>
      <c r="AK650" s="396"/>
      <c r="AL650" s="397"/>
      <c r="AM650" s="398"/>
      <c r="AN650" s="398"/>
      <c r="AO650" s="398"/>
      <c r="AP650" s="398"/>
      <c r="AQ650" s="398"/>
      <c r="AR650" s="398"/>
      <c r="AS650" s="398"/>
      <c r="AT650" s="398"/>
      <c r="AU650" s="394"/>
      <c r="AV650" s="399"/>
      <c r="AW650" s="306"/>
      <c r="AX650" s="394"/>
      <c r="AY650" s="400"/>
      <c r="AZ650" s="336"/>
      <c r="BA650" s="336"/>
      <c r="BB650" s="336"/>
      <c r="BC650" s="336"/>
      <c r="BD650" s="336"/>
      <c r="BE650" s="401"/>
      <c r="BF650" s="341"/>
      <c r="BG650" s="341"/>
      <c r="BH650" s="402"/>
      <c r="BI650" s="403"/>
      <c r="BJ650" s="404"/>
      <c r="BK650" s="405"/>
      <c r="BL650" s="405"/>
      <c r="BM650" s="405"/>
      <c r="BN650" s="406"/>
    </row>
    <row r="651" ht="18.75" customHeight="1">
      <c r="A651" s="390" t="str">
        <f t="shared" si="3"/>
        <v/>
      </c>
      <c r="B651" s="391"/>
      <c r="C651" s="337"/>
      <c r="D651" s="337"/>
      <c r="E651" s="338" t="str">
        <f t="shared" si="8"/>
        <v/>
      </c>
      <c r="F651" s="392"/>
      <c r="G651" s="393"/>
      <c r="H651" s="341" t="str">
        <f t="array" ref="H651">IF(D651="","",XLOOKUP(D651,'Master Data'!K:K,'Master Data'!N:N,"Input in Master Data",0,1))</f>
        <v/>
      </c>
      <c r="I651" s="341" t="str">
        <f t="array" ref="I651">IF(D651="","",XLOOKUP(D651,'Master Data'!K:K,'Master Data'!O:O,"Input in Master Data",0,1))</f>
        <v/>
      </c>
      <c r="J651" s="341" t="str">
        <f t="array" ref="J651">if(V651="","",XLOOKUP(V651,Master[Company],Master[Blow],"Unknown",0,1))</f>
        <v/>
      </c>
      <c r="K651" s="341" t="str">
        <f t="array" ref="K651">if(V651="","",XLOOKUP(V651,Master[Company],Master[Pigging],"Unknown",0,1))</f>
        <v/>
      </c>
      <c r="L651" s="341" t="str">
        <f t="array" ref="L651">if(V651="","",XLOOKUP(V651,Master[Company],Master[Load Method],"Unknown",0,1))</f>
        <v/>
      </c>
      <c r="M651" s="341" t="str">
        <f t="array" ref="M651">if(V651="","",XLOOKUP(V651,Master[Company],Master[Line Distance],"Unknown",0,1))</f>
        <v/>
      </c>
      <c r="N651" s="394"/>
      <c r="O651" s="341"/>
      <c r="P651" s="336"/>
      <c r="Q651" s="341" t="str">
        <f t="array" ref="Q651">if(V651="","",XLOOKUP(V651,Master[Company],Master[Terms],"NA",0,1))</f>
        <v/>
      </c>
      <c r="R651" s="341" t="str">
        <f t="shared" si="9"/>
        <v/>
      </c>
      <c r="S651" s="341" t="str">
        <f t="array" ref="S651">if(V651="","",XLOOKUP(V651,Master[Company],Master[Group],"NA",0,1))</f>
        <v/>
      </c>
      <c r="T651" s="341" t="str">
        <f t="array" ref="T651">if(V651="","",XLOOKUP(V651,Master[Company],Master[Loading Location],"NA",0,1))</f>
        <v/>
      </c>
      <c r="U651" s="341" t="str">
        <f t="array" ref="U651">if(V651="","",XLOOKUP(V651,Master[Company],Master[Acronym],"NA",0,1))</f>
        <v/>
      </c>
      <c r="V651" s="336"/>
      <c r="W651" s="395"/>
      <c r="X651" s="395"/>
      <c r="Y651" s="336" t="str">
        <f t="shared" si="10"/>
        <v/>
      </c>
      <c r="Z651" s="341" t="str">
        <f t="shared" si="11"/>
        <v/>
      </c>
      <c r="AA651" s="336"/>
      <c r="AB651" s="341"/>
      <c r="AC651" s="341"/>
      <c r="AD651" s="394"/>
      <c r="AE651" s="396"/>
      <c r="AF651" s="396"/>
      <c r="AG651" s="396"/>
      <c r="AH651" s="396"/>
      <c r="AI651" s="396"/>
      <c r="AJ651" s="396"/>
      <c r="AK651" s="396"/>
      <c r="AL651" s="397"/>
      <c r="AM651" s="398"/>
      <c r="AN651" s="398"/>
      <c r="AO651" s="398"/>
      <c r="AP651" s="398"/>
      <c r="AQ651" s="398"/>
      <c r="AR651" s="398"/>
      <c r="AS651" s="398"/>
      <c r="AT651" s="398"/>
      <c r="AU651" s="394"/>
      <c r="AV651" s="399"/>
      <c r="AW651" s="306"/>
      <c r="AX651" s="394"/>
      <c r="AY651" s="400"/>
      <c r="AZ651" s="336"/>
      <c r="BA651" s="336"/>
      <c r="BB651" s="336"/>
      <c r="BC651" s="336"/>
      <c r="BD651" s="336"/>
      <c r="BE651" s="401"/>
      <c r="BF651" s="341"/>
      <c r="BG651" s="341"/>
      <c r="BH651" s="402"/>
      <c r="BI651" s="403"/>
      <c r="BJ651" s="404"/>
      <c r="BK651" s="405"/>
      <c r="BL651" s="405"/>
      <c r="BM651" s="405"/>
      <c r="BN651" s="406"/>
    </row>
    <row r="652" ht="18.75" customHeight="1">
      <c r="A652" s="390" t="str">
        <f t="shared" si="3"/>
        <v/>
      </c>
      <c r="B652" s="391"/>
      <c r="C652" s="337"/>
      <c r="D652" s="337"/>
      <c r="E652" s="338" t="str">
        <f t="shared" si="8"/>
        <v/>
      </c>
      <c r="F652" s="392"/>
      <c r="G652" s="393"/>
      <c r="H652" s="341" t="str">
        <f t="array" ref="H652">IF(D652="","",XLOOKUP(D652,'Master Data'!K:K,'Master Data'!N:N,"Input in Master Data",0,1))</f>
        <v/>
      </c>
      <c r="I652" s="341" t="str">
        <f t="array" ref="I652">IF(D652="","",XLOOKUP(D652,'Master Data'!K:K,'Master Data'!O:O,"Input in Master Data",0,1))</f>
        <v/>
      </c>
      <c r="J652" s="341" t="str">
        <f t="array" ref="J652">if(V652="","",XLOOKUP(V652,Master[Company],Master[Blow],"Unknown",0,1))</f>
        <v/>
      </c>
      <c r="K652" s="341" t="str">
        <f t="array" ref="K652">if(V652="","",XLOOKUP(V652,Master[Company],Master[Pigging],"Unknown",0,1))</f>
        <v/>
      </c>
      <c r="L652" s="341" t="str">
        <f t="array" ref="L652">if(V652="","",XLOOKUP(V652,Master[Company],Master[Load Method],"Unknown",0,1))</f>
        <v/>
      </c>
      <c r="M652" s="341" t="str">
        <f t="array" ref="M652">if(V652="","",XLOOKUP(V652,Master[Company],Master[Line Distance],"Unknown",0,1))</f>
        <v/>
      </c>
      <c r="N652" s="394"/>
      <c r="O652" s="341"/>
      <c r="P652" s="336"/>
      <c r="Q652" s="341" t="str">
        <f t="array" ref="Q652">if(V652="","",XLOOKUP(V652,Master[Company],Master[Terms],"NA",0,1))</f>
        <v/>
      </c>
      <c r="R652" s="341" t="str">
        <f t="shared" si="9"/>
        <v/>
      </c>
      <c r="S652" s="341" t="str">
        <f t="array" ref="S652">if(V652="","",XLOOKUP(V652,Master[Company],Master[Group],"NA",0,1))</f>
        <v/>
      </c>
      <c r="T652" s="341" t="str">
        <f t="array" ref="T652">if(V652="","",XLOOKUP(V652,Master[Company],Master[Loading Location],"NA",0,1))</f>
        <v/>
      </c>
      <c r="U652" s="341" t="str">
        <f t="array" ref="U652">if(V652="","",XLOOKUP(V652,Master[Company],Master[Acronym],"NA",0,1))</f>
        <v/>
      </c>
      <c r="V652" s="336"/>
      <c r="W652" s="395"/>
      <c r="X652" s="395"/>
      <c r="Y652" s="336" t="str">
        <f t="shared" si="10"/>
        <v/>
      </c>
      <c r="Z652" s="341" t="str">
        <f t="shared" si="11"/>
        <v/>
      </c>
      <c r="AA652" s="336"/>
      <c r="AB652" s="341"/>
      <c r="AC652" s="341"/>
      <c r="AD652" s="394"/>
      <c r="AE652" s="396"/>
      <c r="AF652" s="396"/>
      <c r="AG652" s="396"/>
      <c r="AH652" s="396"/>
      <c r="AI652" s="396"/>
      <c r="AJ652" s="396"/>
      <c r="AK652" s="396"/>
      <c r="AL652" s="397"/>
      <c r="AM652" s="398"/>
      <c r="AN652" s="398"/>
      <c r="AO652" s="398"/>
      <c r="AP652" s="398"/>
      <c r="AQ652" s="398"/>
      <c r="AR652" s="398"/>
      <c r="AS652" s="398"/>
      <c r="AT652" s="398"/>
      <c r="AU652" s="394"/>
      <c r="AV652" s="399"/>
      <c r="AW652" s="306"/>
      <c r="AX652" s="394"/>
      <c r="AY652" s="400"/>
      <c r="AZ652" s="336"/>
      <c r="BA652" s="336"/>
      <c r="BB652" s="336"/>
      <c r="BC652" s="336"/>
      <c r="BD652" s="336"/>
      <c r="BE652" s="401"/>
      <c r="BF652" s="341"/>
      <c r="BG652" s="341"/>
      <c r="BH652" s="402"/>
      <c r="BI652" s="403"/>
      <c r="BJ652" s="404"/>
      <c r="BK652" s="405"/>
      <c r="BL652" s="405"/>
      <c r="BM652" s="405"/>
      <c r="BN652" s="406"/>
    </row>
    <row r="653" ht="18.75" customHeight="1">
      <c r="A653" s="390" t="str">
        <f t="shared" si="3"/>
        <v/>
      </c>
      <c r="B653" s="391"/>
      <c r="C653" s="337"/>
      <c r="D653" s="337"/>
      <c r="E653" s="338" t="str">
        <f t="shared" si="8"/>
        <v/>
      </c>
      <c r="F653" s="392"/>
      <c r="G653" s="393"/>
      <c r="H653" s="341" t="str">
        <f t="array" ref="H653">IF(D653="","",XLOOKUP(D653,'Master Data'!K:K,'Master Data'!N:N,"Input in Master Data",0,1))</f>
        <v/>
      </c>
      <c r="I653" s="341" t="str">
        <f t="array" ref="I653">IF(D653="","",XLOOKUP(D653,'Master Data'!K:K,'Master Data'!O:O,"Input in Master Data",0,1))</f>
        <v/>
      </c>
      <c r="J653" s="341" t="str">
        <f t="array" ref="J653">if(V653="","",XLOOKUP(V653,Master[Company],Master[Blow],"Unknown",0,1))</f>
        <v/>
      </c>
      <c r="K653" s="341" t="str">
        <f t="array" ref="K653">if(V653="","",XLOOKUP(V653,Master[Company],Master[Pigging],"Unknown",0,1))</f>
        <v/>
      </c>
      <c r="L653" s="341" t="str">
        <f t="array" ref="L653">if(V653="","",XLOOKUP(V653,Master[Company],Master[Load Method],"Unknown",0,1))</f>
        <v/>
      </c>
      <c r="M653" s="341" t="str">
        <f t="array" ref="M653">if(V653="","",XLOOKUP(V653,Master[Company],Master[Line Distance],"Unknown",0,1))</f>
        <v/>
      </c>
      <c r="N653" s="394"/>
      <c r="O653" s="341"/>
      <c r="P653" s="336"/>
      <c r="Q653" s="341" t="str">
        <f t="array" ref="Q653">if(V653="","",XLOOKUP(V653,Master[Company],Master[Terms],"NA",0,1))</f>
        <v/>
      </c>
      <c r="R653" s="341" t="str">
        <f t="shared" si="9"/>
        <v/>
      </c>
      <c r="S653" s="341" t="str">
        <f t="array" ref="S653">if(V653="","",XLOOKUP(V653,Master[Company],Master[Group],"NA",0,1))</f>
        <v/>
      </c>
      <c r="T653" s="341" t="str">
        <f t="array" ref="T653">if(V653="","",XLOOKUP(V653,Master[Company],Master[Loading Location],"NA",0,1))</f>
        <v/>
      </c>
      <c r="U653" s="341" t="str">
        <f t="array" ref="U653">if(V653="","",XLOOKUP(V653,Master[Company],Master[Acronym],"NA",0,1))</f>
        <v/>
      </c>
      <c r="V653" s="336"/>
      <c r="W653" s="395"/>
      <c r="X653" s="395"/>
      <c r="Y653" s="336" t="str">
        <f t="shared" si="10"/>
        <v/>
      </c>
      <c r="Z653" s="341" t="str">
        <f t="shared" si="11"/>
        <v/>
      </c>
      <c r="AA653" s="336"/>
      <c r="AB653" s="341"/>
      <c r="AC653" s="341"/>
      <c r="AD653" s="394"/>
      <c r="AE653" s="396"/>
      <c r="AF653" s="396"/>
      <c r="AG653" s="396"/>
      <c r="AH653" s="396"/>
      <c r="AI653" s="396"/>
      <c r="AJ653" s="396"/>
      <c r="AK653" s="396"/>
      <c r="AL653" s="397"/>
      <c r="AM653" s="398"/>
      <c r="AN653" s="398"/>
      <c r="AO653" s="398"/>
      <c r="AP653" s="398"/>
      <c r="AQ653" s="398"/>
      <c r="AR653" s="398"/>
      <c r="AS653" s="398"/>
      <c r="AT653" s="398"/>
      <c r="AU653" s="394"/>
      <c r="AV653" s="399"/>
      <c r="AW653" s="306"/>
      <c r="AX653" s="394"/>
      <c r="AY653" s="400"/>
      <c r="AZ653" s="336"/>
      <c r="BA653" s="336"/>
      <c r="BB653" s="336"/>
      <c r="BC653" s="336"/>
      <c r="BD653" s="336"/>
      <c r="BE653" s="401"/>
      <c r="BF653" s="341"/>
      <c r="BG653" s="341"/>
      <c r="BH653" s="402"/>
      <c r="BI653" s="403"/>
      <c r="BJ653" s="404"/>
      <c r="BK653" s="405"/>
      <c r="BL653" s="405"/>
      <c r="BM653" s="405"/>
      <c r="BN653" s="406"/>
    </row>
    <row r="654" ht="18.75" customHeight="1">
      <c r="A654" s="390" t="str">
        <f t="shared" si="3"/>
        <v/>
      </c>
      <c r="B654" s="391"/>
      <c r="C654" s="337"/>
      <c r="D654" s="337"/>
      <c r="E654" s="338" t="str">
        <f t="shared" si="8"/>
        <v/>
      </c>
      <c r="F654" s="392"/>
      <c r="G654" s="393"/>
      <c r="H654" s="341" t="str">
        <f t="array" ref="H654">IF(D654="","",XLOOKUP(D654,'Master Data'!K:K,'Master Data'!N:N,"Input in Master Data",0,1))</f>
        <v/>
      </c>
      <c r="I654" s="341" t="str">
        <f t="array" ref="I654">IF(D654="","",XLOOKUP(D654,'Master Data'!K:K,'Master Data'!O:O,"Input in Master Data",0,1))</f>
        <v/>
      </c>
      <c r="J654" s="341" t="str">
        <f t="array" ref="J654">if(V654="","",XLOOKUP(V654,Master[Company],Master[Blow],"Unknown",0,1))</f>
        <v/>
      </c>
      <c r="K654" s="341" t="str">
        <f t="array" ref="K654">if(V654="","",XLOOKUP(V654,Master[Company],Master[Pigging],"Unknown",0,1))</f>
        <v/>
      </c>
      <c r="L654" s="341" t="str">
        <f t="array" ref="L654">if(V654="","",XLOOKUP(V654,Master[Company],Master[Load Method],"Unknown",0,1))</f>
        <v/>
      </c>
      <c r="M654" s="341" t="str">
        <f t="array" ref="M654">if(V654="","",XLOOKUP(V654,Master[Company],Master[Line Distance],"Unknown",0,1))</f>
        <v/>
      </c>
      <c r="N654" s="394"/>
      <c r="O654" s="341"/>
      <c r="P654" s="336"/>
      <c r="Q654" s="341" t="str">
        <f t="array" ref="Q654">if(V654="","",XLOOKUP(V654,Master[Company],Master[Terms],"NA",0,1))</f>
        <v/>
      </c>
      <c r="R654" s="341" t="str">
        <f t="shared" si="9"/>
        <v/>
      </c>
      <c r="S654" s="341" t="str">
        <f t="array" ref="S654">if(V654="","",XLOOKUP(V654,Master[Company],Master[Group],"NA",0,1))</f>
        <v/>
      </c>
      <c r="T654" s="341" t="str">
        <f t="array" ref="T654">if(V654="","",XLOOKUP(V654,Master[Company],Master[Loading Location],"NA",0,1))</f>
        <v/>
      </c>
      <c r="U654" s="341" t="str">
        <f t="array" ref="U654">if(V654="","",XLOOKUP(V654,Master[Company],Master[Acronym],"NA",0,1))</f>
        <v/>
      </c>
      <c r="V654" s="336"/>
      <c r="W654" s="395"/>
      <c r="X654" s="395"/>
      <c r="Y654" s="336" t="str">
        <f t="shared" si="10"/>
        <v/>
      </c>
      <c r="Z654" s="341" t="str">
        <f t="shared" si="11"/>
        <v/>
      </c>
      <c r="AA654" s="336"/>
      <c r="AB654" s="341"/>
      <c r="AC654" s="341"/>
      <c r="AD654" s="394"/>
      <c r="AE654" s="396"/>
      <c r="AF654" s="396"/>
      <c r="AG654" s="396"/>
      <c r="AH654" s="396"/>
      <c r="AI654" s="396"/>
      <c r="AJ654" s="396"/>
      <c r="AK654" s="396"/>
      <c r="AL654" s="397"/>
      <c r="AM654" s="398"/>
      <c r="AN654" s="398"/>
      <c r="AO654" s="398"/>
      <c r="AP654" s="398"/>
      <c r="AQ654" s="398"/>
      <c r="AR654" s="398"/>
      <c r="AS654" s="398"/>
      <c r="AT654" s="398"/>
      <c r="AU654" s="394"/>
      <c r="AV654" s="399"/>
      <c r="AW654" s="306"/>
      <c r="AX654" s="394"/>
      <c r="AY654" s="400"/>
      <c r="AZ654" s="336"/>
      <c r="BA654" s="336"/>
      <c r="BB654" s="336"/>
      <c r="BC654" s="336"/>
      <c r="BD654" s="336"/>
      <c r="BE654" s="401"/>
      <c r="BF654" s="341"/>
      <c r="BG654" s="341"/>
      <c r="BH654" s="402"/>
      <c r="BI654" s="403"/>
      <c r="BJ654" s="404"/>
      <c r="BK654" s="405"/>
      <c r="BL654" s="405"/>
      <c r="BM654" s="405"/>
      <c r="BN654" s="406"/>
    </row>
    <row r="655" ht="18.75" customHeight="1">
      <c r="A655" s="390" t="str">
        <f t="shared" si="3"/>
        <v/>
      </c>
      <c r="B655" s="391"/>
      <c r="C655" s="337"/>
      <c r="D655" s="337"/>
      <c r="E655" s="338" t="str">
        <f t="shared" si="8"/>
        <v/>
      </c>
      <c r="F655" s="392"/>
      <c r="G655" s="393"/>
      <c r="H655" s="341" t="str">
        <f t="array" ref="H655">IF(D655="","",XLOOKUP(D655,'Master Data'!K:K,'Master Data'!N:N,"Input in Master Data",0,1))</f>
        <v/>
      </c>
      <c r="I655" s="341" t="str">
        <f t="array" ref="I655">IF(D655="","",XLOOKUP(D655,'Master Data'!K:K,'Master Data'!O:O,"Input in Master Data",0,1))</f>
        <v/>
      </c>
      <c r="J655" s="341" t="str">
        <f t="array" ref="J655">if(V655="","",XLOOKUP(V655,Master[Company],Master[Blow],"Unknown",0,1))</f>
        <v/>
      </c>
      <c r="K655" s="341" t="str">
        <f t="array" ref="K655">if(V655="","",XLOOKUP(V655,Master[Company],Master[Pigging],"Unknown",0,1))</f>
        <v/>
      </c>
      <c r="L655" s="341" t="str">
        <f t="array" ref="L655">if(V655="","",XLOOKUP(V655,Master[Company],Master[Load Method],"Unknown",0,1))</f>
        <v/>
      </c>
      <c r="M655" s="341" t="str">
        <f t="array" ref="M655">if(V655="","",XLOOKUP(V655,Master[Company],Master[Line Distance],"Unknown",0,1))</f>
        <v/>
      </c>
      <c r="N655" s="394"/>
      <c r="O655" s="341"/>
      <c r="P655" s="336"/>
      <c r="Q655" s="341" t="str">
        <f t="array" ref="Q655">if(V655="","",XLOOKUP(V655,Master[Company],Master[Terms],"NA",0,1))</f>
        <v/>
      </c>
      <c r="R655" s="341" t="str">
        <f t="shared" si="9"/>
        <v/>
      </c>
      <c r="S655" s="341" t="str">
        <f t="array" ref="S655">if(V655="","",XLOOKUP(V655,Master[Company],Master[Group],"NA",0,1))</f>
        <v/>
      </c>
      <c r="T655" s="341" t="str">
        <f t="array" ref="T655">if(V655="","",XLOOKUP(V655,Master[Company],Master[Loading Location],"NA",0,1))</f>
        <v/>
      </c>
      <c r="U655" s="341" t="str">
        <f t="array" ref="U655">if(V655="","",XLOOKUP(V655,Master[Company],Master[Acronym],"NA",0,1))</f>
        <v/>
      </c>
      <c r="V655" s="336"/>
      <c r="W655" s="395"/>
      <c r="X655" s="395"/>
      <c r="Y655" s="336" t="str">
        <f t="shared" si="10"/>
        <v/>
      </c>
      <c r="Z655" s="341" t="str">
        <f t="shared" si="11"/>
        <v/>
      </c>
      <c r="AA655" s="336"/>
      <c r="AB655" s="341"/>
      <c r="AC655" s="341"/>
      <c r="AD655" s="394"/>
      <c r="AE655" s="396"/>
      <c r="AF655" s="396"/>
      <c r="AG655" s="396"/>
      <c r="AH655" s="396"/>
      <c r="AI655" s="396"/>
      <c r="AJ655" s="396"/>
      <c r="AK655" s="396"/>
      <c r="AL655" s="397"/>
      <c r="AM655" s="398"/>
      <c r="AN655" s="398"/>
      <c r="AO655" s="398"/>
      <c r="AP655" s="398"/>
      <c r="AQ655" s="398"/>
      <c r="AR655" s="398"/>
      <c r="AS655" s="398"/>
      <c r="AT655" s="398"/>
      <c r="AU655" s="394"/>
      <c r="AV655" s="399"/>
      <c r="AW655" s="306"/>
      <c r="AX655" s="394"/>
      <c r="AY655" s="400"/>
      <c r="AZ655" s="336"/>
      <c r="BA655" s="336"/>
      <c r="BB655" s="336"/>
      <c r="BC655" s="336"/>
      <c r="BD655" s="336"/>
      <c r="BE655" s="401"/>
      <c r="BF655" s="341"/>
      <c r="BG655" s="341"/>
      <c r="BH655" s="402"/>
      <c r="BI655" s="403"/>
      <c r="BJ655" s="404"/>
      <c r="BK655" s="405"/>
      <c r="BL655" s="405"/>
      <c r="BM655" s="405"/>
      <c r="BN655" s="406"/>
    </row>
    <row r="656" ht="18.75" customHeight="1">
      <c r="A656" s="390" t="str">
        <f t="shared" si="3"/>
        <v/>
      </c>
      <c r="B656" s="391"/>
      <c r="C656" s="337"/>
      <c r="D656" s="337"/>
      <c r="E656" s="338" t="str">
        <f t="shared" si="8"/>
        <v/>
      </c>
      <c r="F656" s="392"/>
      <c r="G656" s="393"/>
      <c r="H656" s="341" t="str">
        <f t="array" ref="H656">IF(D656="","",XLOOKUP(D656,'Master Data'!K:K,'Master Data'!N:N,"Input in Master Data",0,1))</f>
        <v/>
      </c>
      <c r="I656" s="341" t="str">
        <f t="array" ref="I656">IF(D656="","",XLOOKUP(D656,'Master Data'!K:K,'Master Data'!O:O,"Input in Master Data",0,1))</f>
        <v/>
      </c>
      <c r="J656" s="341" t="str">
        <f t="array" ref="J656">if(V656="","",XLOOKUP(V656,Master[Company],Master[Blow],"Unknown",0,1))</f>
        <v/>
      </c>
      <c r="K656" s="341" t="str">
        <f t="array" ref="K656">if(V656="","",XLOOKUP(V656,Master[Company],Master[Pigging],"Unknown",0,1))</f>
        <v/>
      </c>
      <c r="L656" s="341" t="str">
        <f t="array" ref="L656">if(V656="","",XLOOKUP(V656,Master[Company],Master[Load Method],"Unknown",0,1))</f>
        <v/>
      </c>
      <c r="M656" s="341" t="str">
        <f t="array" ref="M656">if(V656="","",XLOOKUP(V656,Master[Company],Master[Line Distance],"Unknown",0,1))</f>
        <v/>
      </c>
      <c r="N656" s="394"/>
      <c r="O656" s="341"/>
      <c r="P656" s="336"/>
      <c r="Q656" s="341" t="str">
        <f t="array" ref="Q656">if(V656="","",XLOOKUP(V656,Master[Company],Master[Terms],"NA",0,1))</f>
        <v/>
      </c>
      <c r="R656" s="341" t="str">
        <f t="shared" si="9"/>
        <v/>
      </c>
      <c r="S656" s="341" t="str">
        <f t="array" ref="S656">if(V656="","",XLOOKUP(V656,Master[Company],Master[Group],"NA",0,1))</f>
        <v/>
      </c>
      <c r="T656" s="341" t="str">
        <f t="array" ref="T656">if(V656="","",XLOOKUP(V656,Master[Company],Master[Loading Location],"NA",0,1))</f>
        <v/>
      </c>
      <c r="U656" s="341" t="str">
        <f t="array" ref="U656">if(V656="","",XLOOKUP(V656,Master[Company],Master[Acronym],"NA",0,1))</f>
        <v/>
      </c>
      <c r="V656" s="336"/>
      <c r="W656" s="395"/>
      <c r="X656" s="395"/>
      <c r="Y656" s="336" t="str">
        <f t="shared" si="10"/>
        <v/>
      </c>
      <c r="Z656" s="341" t="str">
        <f t="shared" si="11"/>
        <v/>
      </c>
      <c r="AA656" s="336"/>
      <c r="AB656" s="341"/>
      <c r="AC656" s="341"/>
      <c r="AD656" s="394"/>
      <c r="AE656" s="396"/>
      <c r="AF656" s="396"/>
      <c r="AG656" s="396"/>
      <c r="AH656" s="396"/>
      <c r="AI656" s="396"/>
      <c r="AJ656" s="396"/>
      <c r="AK656" s="396"/>
      <c r="AL656" s="397"/>
      <c r="AM656" s="398"/>
      <c r="AN656" s="398"/>
      <c r="AO656" s="398"/>
      <c r="AP656" s="398"/>
      <c r="AQ656" s="398"/>
      <c r="AR656" s="398"/>
      <c r="AS656" s="398"/>
      <c r="AT656" s="398"/>
      <c r="AU656" s="394"/>
      <c r="AV656" s="399"/>
      <c r="AW656" s="306"/>
      <c r="AX656" s="394"/>
      <c r="AY656" s="400"/>
      <c r="AZ656" s="336"/>
      <c r="BA656" s="336"/>
      <c r="BB656" s="336"/>
      <c r="BC656" s="336"/>
      <c r="BD656" s="336"/>
      <c r="BE656" s="401"/>
      <c r="BF656" s="341"/>
      <c r="BG656" s="341"/>
      <c r="BH656" s="402"/>
      <c r="BI656" s="403"/>
      <c r="BJ656" s="404"/>
      <c r="BK656" s="405"/>
      <c r="BL656" s="405"/>
      <c r="BM656" s="405"/>
      <c r="BN656" s="406"/>
    </row>
    <row r="657" ht="18.75" customHeight="1">
      <c r="A657" s="390" t="str">
        <f t="shared" si="3"/>
        <v/>
      </c>
      <c r="B657" s="391"/>
      <c r="C657" s="337"/>
      <c r="D657" s="337"/>
      <c r="E657" s="338" t="str">
        <f t="shared" si="8"/>
        <v/>
      </c>
      <c r="F657" s="392"/>
      <c r="G657" s="393"/>
      <c r="H657" s="341" t="str">
        <f t="array" ref="H657">IF(D657="","",XLOOKUP(D657,'Master Data'!K:K,'Master Data'!N:N,"Input in Master Data",0,1))</f>
        <v/>
      </c>
      <c r="I657" s="341" t="str">
        <f t="array" ref="I657">IF(D657="","",XLOOKUP(D657,'Master Data'!K:K,'Master Data'!O:O,"Input in Master Data",0,1))</f>
        <v/>
      </c>
      <c r="J657" s="341" t="str">
        <f t="array" ref="J657">if(V657="","",XLOOKUP(V657,Master[Company],Master[Blow],"Unknown",0,1))</f>
        <v/>
      </c>
      <c r="K657" s="341" t="str">
        <f t="array" ref="K657">if(V657="","",XLOOKUP(V657,Master[Company],Master[Pigging],"Unknown",0,1))</f>
        <v/>
      </c>
      <c r="L657" s="341" t="str">
        <f t="array" ref="L657">if(V657="","",XLOOKUP(V657,Master[Company],Master[Load Method],"Unknown",0,1))</f>
        <v/>
      </c>
      <c r="M657" s="341" t="str">
        <f t="array" ref="M657">if(V657="","",XLOOKUP(V657,Master[Company],Master[Line Distance],"Unknown",0,1))</f>
        <v/>
      </c>
      <c r="N657" s="394"/>
      <c r="O657" s="341"/>
      <c r="P657" s="336"/>
      <c r="Q657" s="341" t="str">
        <f t="array" ref="Q657">if(V657="","",XLOOKUP(V657,Master[Company],Master[Terms],"NA",0,1))</f>
        <v/>
      </c>
      <c r="R657" s="341" t="str">
        <f t="shared" si="9"/>
        <v/>
      </c>
      <c r="S657" s="341" t="str">
        <f t="array" ref="S657">if(V657="","",XLOOKUP(V657,Master[Company],Master[Group],"NA",0,1))</f>
        <v/>
      </c>
      <c r="T657" s="341" t="str">
        <f t="array" ref="T657">if(V657="","",XLOOKUP(V657,Master[Company],Master[Loading Location],"NA",0,1))</f>
        <v/>
      </c>
      <c r="U657" s="341" t="str">
        <f t="array" ref="U657">if(V657="","",XLOOKUP(V657,Master[Company],Master[Acronym],"NA",0,1))</f>
        <v/>
      </c>
      <c r="V657" s="336"/>
      <c r="W657" s="395"/>
      <c r="X657" s="395"/>
      <c r="Y657" s="336" t="str">
        <f t="shared" si="10"/>
        <v/>
      </c>
      <c r="Z657" s="341" t="str">
        <f t="shared" si="11"/>
        <v/>
      </c>
      <c r="AA657" s="336"/>
      <c r="AB657" s="341"/>
      <c r="AC657" s="341"/>
      <c r="AD657" s="394"/>
      <c r="AE657" s="396"/>
      <c r="AF657" s="396"/>
      <c r="AG657" s="396"/>
      <c r="AH657" s="396"/>
      <c r="AI657" s="396"/>
      <c r="AJ657" s="396"/>
      <c r="AK657" s="396"/>
      <c r="AL657" s="397"/>
      <c r="AM657" s="398"/>
      <c r="AN657" s="398"/>
      <c r="AO657" s="398"/>
      <c r="AP657" s="398"/>
      <c r="AQ657" s="398"/>
      <c r="AR657" s="398"/>
      <c r="AS657" s="398"/>
      <c r="AT657" s="398"/>
      <c r="AU657" s="394"/>
      <c r="AV657" s="399"/>
      <c r="AW657" s="306"/>
      <c r="AX657" s="394"/>
      <c r="AY657" s="400"/>
      <c r="AZ657" s="336"/>
      <c r="BA657" s="336"/>
      <c r="BB657" s="336"/>
      <c r="BC657" s="336"/>
      <c r="BD657" s="336"/>
      <c r="BE657" s="401"/>
      <c r="BF657" s="341"/>
      <c r="BG657" s="341"/>
      <c r="BH657" s="402"/>
      <c r="BI657" s="403"/>
      <c r="BJ657" s="404"/>
      <c r="BK657" s="405"/>
      <c r="BL657" s="405"/>
      <c r="BM657" s="405"/>
      <c r="BN657" s="406"/>
    </row>
    <row r="658" ht="18.75" customHeight="1">
      <c r="A658" s="390" t="str">
        <f t="shared" si="3"/>
        <v/>
      </c>
      <c r="B658" s="391"/>
      <c r="C658" s="337"/>
      <c r="D658" s="337"/>
      <c r="E658" s="338" t="str">
        <f t="shared" si="8"/>
        <v/>
      </c>
      <c r="F658" s="392"/>
      <c r="G658" s="393"/>
      <c r="H658" s="341" t="str">
        <f t="array" ref="H658">IF(D658="","",XLOOKUP(D658,'Master Data'!K:K,'Master Data'!N:N,"Input in Master Data",0,1))</f>
        <v/>
      </c>
      <c r="I658" s="341" t="str">
        <f t="array" ref="I658">IF(D658="","",XLOOKUP(D658,'Master Data'!K:K,'Master Data'!O:O,"Input in Master Data",0,1))</f>
        <v/>
      </c>
      <c r="J658" s="341" t="str">
        <f t="array" ref="J658">if(V658="","",XLOOKUP(V658,Master[Company],Master[Blow],"Unknown",0,1))</f>
        <v/>
      </c>
      <c r="K658" s="341" t="str">
        <f t="array" ref="K658">if(V658="","",XLOOKUP(V658,Master[Company],Master[Pigging],"Unknown",0,1))</f>
        <v/>
      </c>
      <c r="L658" s="341" t="str">
        <f t="array" ref="L658">if(V658="","",XLOOKUP(V658,Master[Company],Master[Load Method],"Unknown",0,1))</f>
        <v/>
      </c>
      <c r="M658" s="341" t="str">
        <f t="array" ref="M658">if(V658="","",XLOOKUP(V658,Master[Company],Master[Line Distance],"Unknown",0,1))</f>
        <v/>
      </c>
      <c r="N658" s="394"/>
      <c r="O658" s="341"/>
      <c r="P658" s="336"/>
      <c r="Q658" s="341" t="str">
        <f t="array" ref="Q658">if(V658="","",XLOOKUP(V658,Master[Company],Master[Terms],"NA",0,1))</f>
        <v/>
      </c>
      <c r="R658" s="341" t="str">
        <f t="shared" si="9"/>
        <v/>
      </c>
      <c r="S658" s="341" t="str">
        <f t="array" ref="S658">if(V658="","",XLOOKUP(V658,Master[Company],Master[Group],"NA",0,1))</f>
        <v/>
      </c>
      <c r="T658" s="341" t="str">
        <f t="array" ref="T658">if(V658="","",XLOOKUP(V658,Master[Company],Master[Loading Location],"NA",0,1))</f>
        <v/>
      </c>
      <c r="U658" s="341" t="str">
        <f t="array" ref="U658">if(V658="","",XLOOKUP(V658,Master[Company],Master[Acronym],"NA",0,1))</f>
        <v/>
      </c>
      <c r="V658" s="336"/>
      <c r="W658" s="395"/>
      <c r="X658" s="395"/>
      <c r="Y658" s="336" t="str">
        <f t="shared" si="10"/>
        <v/>
      </c>
      <c r="Z658" s="341" t="str">
        <f t="shared" si="11"/>
        <v/>
      </c>
      <c r="AA658" s="336"/>
      <c r="AB658" s="341"/>
      <c r="AC658" s="341"/>
      <c r="AD658" s="394"/>
      <c r="AE658" s="396"/>
      <c r="AF658" s="396"/>
      <c r="AG658" s="396"/>
      <c r="AH658" s="396"/>
      <c r="AI658" s="396"/>
      <c r="AJ658" s="396"/>
      <c r="AK658" s="396"/>
      <c r="AL658" s="397"/>
      <c r="AM658" s="398"/>
      <c r="AN658" s="398"/>
      <c r="AO658" s="398"/>
      <c r="AP658" s="398"/>
      <c r="AQ658" s="398"/>
      <c r="AR658" s="398"/>
      <c r="AS658" s="398"/>
      <c r="AT658" s="398"/>
      <c r="AU658" s="394"/>
      <c r="AV658" s="399"/>
      <c r="AW658" s="306"/>
      <c r="AX658" s="394"/>
      <c r="AY658" s="400"/>
      <c r="AZ658" s="336"/>
      <c r="BA658" s="336"/>
      <c r="BB658" s="336"/>
      <c r="BC658" s="336"/>
      <c r="BD658" s="336"/>
      <c r="BE658" s="401"/>
      <c r="BF658" s="341"/>
      <c r="BG658" s="341"/>
      <c r="BH658" s="402"/>
      <c r="BI658" s="403"/>
      <c r="BJ658" s="404"/>
      <c r="BK658" s="405"/>
      <c r="BL658" s="405"/>
      <c r="BM658" s="405"/>
      <c r="BN658" s="406"/>
    </row>
    <row r="659" ht="18.75" customHeight="1">
      <c r="A659" s="390" t="str">
        <f t="shared" si="3"/>
        <v/>
      </c>
      <c r="B659" s="391"/>
      <c r="C659" s="337"/>
      <c r="D659" s="337"/>
      <c r="E659" s="338" t="str">
        <f t="shared" si="8"/>
        <v/>
      </c>
      <c r="F659" s="392"/>
      <c r="G659" s="393"/>
      <c r="H659" s="341" t="str">
        <f t="array" ref="H659">IF(D659="","",XLOOKUP(D659,'Master Data'!K:K,'Master Data'!N:N,"Input in Master Data",0,1))</f>
        <v/>
      </c>
      <c r="I659" s="341" t="str">
        <f t="array" ref="I659">IF(D659="","",XLOOKUP(D659,'Master Data'!K:K,'Master Data'!O:O,"Input in Master Data",0,1))</f>
        <v/>
      </c>
      <c r="J659" s="341" t="str">
        <f t="array" ref="J659">if(V659="","",XLOOKUP(V659,Master[Company],Master[Blow],"Unknown",0,1))</f>
        <v/>
      </c>
      <c r="K659" s="341" t="str">
        <f t="array" ref="K659">if(V659="","",XLOOKUP(V659,Master[Company],Master[Pigging],"Unknown",0,1))</f>
        <v/>
      </c>
      <c r="L659" s="341" t="str">
        <f t="array" ref="L659">if(V659="","",XLOOKUP(V659,Master[Company],Master[Load Method],"Unknown",0,1))</f>
        <v/>
      </c>
      <c r="M659" s="341" t="str">
        <f t="array" ref="M659">if(V659="","",XLOOKUP(V659,Master[Company],Master[Line Distance],"Unknown",0,1))</f>
        <v/>
      </c>
      <c r="N659" s="394"/>
      <c r="O659" s="341"/>
      <c r="P659" s="336"/>
      <c r="Q659" s="341" t="str">
        <f t="array" ref="Q659">if(V659="","",XLOOKUP(V659,Master[Company],Master[Terms],"NA",0,1))</f>
        <v/>
      </c>
      <c r="R659" s="341" t="str">
        <f t="shared" si="9"/>
        <v/>
      </c>
      <c r="S659" s="341" t="str">
        <f t="array" ref="S659">if(V659="","",XLOOKUP(V659,Master[Company],Master[Group],"NA",0,1))</f>
        <v/>
      </c>
      <c r="T659" s="341" t="str">
        <f t="array" ref="T659">if(V659="","",XLOOKUP(V659,Master[Company],Master[Loading Location],"NA",0,1))</f>
        <v/>
      </c>
      <c r="U659" s="341" t="str">
        <f t="array" ref="U659">if(V659="","",XLOOKUP(V659,Master[Company],Master[Acronym],"NA",0,1))</f>
        <v/>
      </c>
      <c r="V659" s="336"/>
      <c r="W659" s="395"/>
      <c r="X659" s="395"/>
      <c r="Y659" s="336" t="str">
        <f t="shared" si="10"/>
        <v/>
      </c>
      <c r="Z659" s="341" t="str">
        <f t="shared" si="11"/>
        <v/>
      </c>
      <c r="AA659" s="336"/>
      <c r="AB659" s="341"/>
      <c r="AC659" s="341"/>
      <c r="AD659" s="394"/>
      <c r="AE659" s="396"/>
      <c r="AF659" s="396"/>
      <c r="AG659" s="396"/>
      <c r="AH659" s="396"/>
      <c r="AI659" s="396"/>
      <c r="AJ659" s="396"/>
      <c r="AK659" s="396"/>
      <c r="AL659" s="397"/>
      <c r="AM659" s="398"/>
      <c r="AN659" s="398"/>
      <c r="AO659" s="398"/>
      <c r="AP659" s="398"/>
      <c r="AQ659" s="398"/>
      <c r="AR659" s="398"/>
      <c r="AS659" s="398"/>
      <c r="AT659" s="398"/>
      <c r="AU659" s="394"/>
      <c r="AV659" s="399"/>
      <c r="AW659" s="306"/>
      <c r="AX659" s="394"/>
      <c r="AY659" s="400"/>
      <c r="AZ659" s="336"/>
      <c r="BA659" s="336"/>
      <c r="BB659" s="336"/>
      <c r="BC659" s="336"/>
      <c r="BD659" s="336"/>
      <c r="BE659" s="401"/>
      <c r="BF659" s="341"/>
      <c r="BG659" s="341"/>
      <c r="BH659" s="402"/>
      <c r="BI659" s="403"/>
      <c r="BJ659" s="404"/>
      <c r="BK659" s="405"/>
      <c r="BL659" s="405"/>
      <c r="BM659" s="405"/>
      <c r="BN659" s="406"/>
    </row>
    <row r="660" ht="18.75" customHeight="1">
      <c r="A660" s="390" t="str">
        <f t="shared" si="3"/>
        <v/>
      </c>
      <c r="B660" s="391"/>
      <c r="C660" s="337"/>
      <c r="D660" s="337"/>
      <c r="E660" s="338" t="str">
        <f t="shared" si="8"/>
        <v/>
      </c>
      <c r="F660" s="392"/>
      <c r="G660" s="393"/>
      <c r="H660" s="341" t="str">
        <f t="array" ref="H660">IF(D660="","",XLOOKUP(D660,'Master Data'!K:K,'Master Data'!N:N,"Input in Master Data",0,1))</f>
        <v/>
      </c>
      <c r="I660" s="341" t="str">
        <f t="array" ref="I660">IF(D660="","",XLOOKUP(D660,'Master Data'!K:K,'Master Data'!O:O,"Input in Master Data",0,1))</f>
        <v/>
      </c>
      <c r="J660" s="341" t="str">
        <f t="array" ref="J660">if(V660="","",XLOOKUP(V660,Master[Company],Master[Blow],"Unknown",0,1))</f>
        <v/>
      </c>
      <c r="K660" s="341" t="str">
        <f t="array" ref="K660">if(V660="","",XLOOKUP(V660,Master[Company],Master[Pigging],"Unknown",0,1))</f>
        <v/>
      </c>
      <c r="L660" s="341" t="str">
        <f t="array" ref="L660">if(V660="","",XLOOKUP(V660,Master[Company],Master[Load Method],"Unknown",0,1))</f>
        <v/>
      </c>
      <c r="M660" s="341" t="str">
        <f t="array" ref="M660">if(V660="","",XLOOKUP(V660,Master[Company],Master[Line Distance],"Unknown",0,1))</f>
        <v/>
      </c>
      <c r="N660" s="394"/>
      <c r="O660" s="341"/>
      <c r="P660" s="336"/>
      <c r="Q660" s="341" t="str">
        <f t="array" ref="Q660">if(V660="","",XLOOKUP(V660,Master[Company],Master[Terms],"NA",0,1))</f>
        <v/>
      </c>
      <c r="R660" s="341" t="str">
        <f t="shared" si="9"/>
        <v/>
      </c>
      <c r="S660" s="341" t="str">
        <f t="array" ref="S660">if(V660="","",XLOOKUP(V660,Master[Company],Master[Group],"NA",0,1))</f>
        <v/>
      </c>
      <c r="T660" s="341" t="str">
        <f t="array" ref="T660">if(V660="","",XLOOKUP(V660,Master[Company],Master[Loading Location],"NA",0,1))</f>
        <v/>
      </c>
      <c r="U660" s="341" t="str">
        <f t="array" ref="U660">if(V660="","",XLOOKUP(V660,Master[Company],Master[Acronym],"NA",0,1))</f>
        <v/>
      </c>
      <c r="V660" s="336"/>
      <c r="W660" s="395"/>
      <c r="X660" s="395"/>
      <c r="Y660" s="336" t="str">
        <f t="shared" si="10"/>
        <v/>
      </c>
      <c r="Z660" s="341" t="str">
        <f t="shared" si="11"/>
        <v/>
      </c>
      <c r="AA660" s="336"/>
      <c r="AB660" s="341"/>
      <c r="AC660" s="341"/>
      <c r="AD660" s="394"/>
      <c r="AE660" s="396"/>
      <c r="AF660" s="396"/>
      <c r="AG660" s="396"/>
      <c r="AH660" s="396"/>
      <c r="AI660" s="396"/>
      <c r="AJ660" s="396"/>
      <c r="AK660" s="396"/>
      <c r="AL660" s="397"/>
      <c r="AM660" s="398"/>
      <c r="AN660" s="398"/>
      <c r="AO660" s="398"/>
      <c r="AP660" s="398"/>
      <c r="AQ660" s="398"/>
      <c r="AR660" s="398"/>
      <c r="AS660" s="398"/>
      <c r="AT660" s="398"/>
      <c r="AU660" s="394"/>
      <c r="AV660" s="399"/>
      <c r="AW660" s="306"/>
      <c r="AX660" s="394"/>
      <c r="AY660" s="400"/>
      <c r="AZ660" s="336"/>
      <c r="BA660" s="336"/>
      <c r="BB660" s="336"/>
      <c r="BC660" s="336"/>
      <c r="BD660" s="336"/>
      <c r="BE660" s="401"/>
      <c r="BF660" s="341"/>
      <c r="BG660" s="341"/>
      <c r="BH660" s="402"/>
      <c r="BI660" s="403"/>
      <c r="BJ660" s="404"/>
      <c r="BK660" s="405"/>
      <c r="BL660" s="405"/>
      <c r="BM660" s="405"/>
      <c r="BN660" s="406"/>
    </row>
    <row r="661" ht="18.75" customHeight="1">
      <c r="A661" s="390" t="str">
        <f t="shared" si="3"/>
        <v/>
      </c>
      <c r="B661" s="391"/>
      <c r="C661" s="337"/>
      <c r="D661" s="337"/>
      <c r="E661" s="338" t="str">
        <f t="shared" si="8"/>
        <v/>
      </c>
      <c r="F661" s="392"/>
      <c r="G661" s="393"/>
      <c r="H661" s="341" t="str">
        <f t="array" ref="H661">IF(D661="","",XLOOKUP(D661,'Master Data'!K:K,'Master Data'!N:N,"Input in Master Data",0,1))</f>
        <v/>
      </c>
      <c r="I661" s="341" t="str">
        <f t="array" ref="I661">IF(D661="","",XLOOKUP(D661,'Master Data'!K:K,'Master Data'!O:O,"Input in Master Data",0,1))</f>
        <v/>
      </c>
      <c r="J661" s="341" t="str">
        <f t="array" ref="J661">if(V661="","",XLOOKUP(V661,Master[Company],Master[Blow],"Unknown",0,1))</f>
        <v/>
      </c>
      <c r="K661" s="341" t="str">
        <f t="array" ref="K661">if(V661="","",XLOOKUP(V661,Master[Company],Master[Pigging],"Unknown",0,1))</f>
        <v/>
      </c>
      <c r="L661" s="341" t="str">
        <f t="array" ref="L661">if(V661="","",XLOOKUP(V661,Master[Company],Master[Load Method],"Unknown",0,1))</f>
        <v/>
      </c>
      <c r="M661" s="341" t="str">
        <f t="array" ref="M661">if(V661="","",XLOOKUP(V661,Master[Company],Master[Line Distance],"Unknown",0,1))</f>
        <v/>
      </c>
      <c r="N661" s="394"/>
      <c r="O661" s="341"/>
      <c r="P661" s="336"/>
      <c r="Q661" s="341" t="str">
        <f t="array" ref="Q661">if(V661="","",XLOOKUP(V661,Master[Company],Master[Terms],"NA",0,1))</f>
        <v/>
      </c>
      <c r="R661" s="341" t="str">
        <f t="shared" si="9"/>
        <v/>
      </c>
      <c r="S661" s="341" t="str">
        <f t="array" ref="S661">if(V661="","",XLOOKUP(V661,Master[Company],Master[Group],"NA",0,1))</f>
        <v/>
      </c>
      <c r="T661" s="341" t="str">
        <f t="array" ref="T661">if(V661="","",XLOOKUP(V661,Master[Company],Master[Loading Location],"NA",0,1))</f>
        <v/>
      </c>
      <c r="U661" s="341" t="str">
        <f t="array" ref="U661">if(V661="","",XLOOKUP(V661,Master[Company],Master[Acronym],"NA",0,1))</f>
        <v/>
      </c>
      <c r="V661" s="336"/>
      <c r="W661" s="395"/>
      <c r="X661" s="395"/>
      <c r="Y661" s="336" t="str">
        <f t="shared" si="10"/>
        <v/>
      </c>
      <c r="Z661" s="341" t="str">
        <f t="shared" si="11"/>
        <v/>
      </c>
      <c r="AA661" s="336"/>
      <c r="AB661" s="341"/>
      <c r="AC661" s="341"/>
      <c r="AD661" s="394"/>
      <c r="AE661" s="396"/>
      <c r="AF661" s="396"/>
      <c r="AG661" s="396"/>
      <c r="AH661" s="396"/>
      <c r="AI661" s="396"/>
      <c r="AJ661" s="396"/>
      <c r="AK661" s="396"/>
      <c r="AL661" s="397"/>
      <c r="AM661" s="398"/>
      <c r="AN661" s="398"/>
      <c r="AO661" s="398"/>
      <c r="AP661" s="398"/>
      <c r="AQ661" s="398"/>
      <c r="AR661" s="398"/>
      <c r="AS661" s="398"/>
      <c r="AT661" s="398"/>
      <c r="AU661" s="394"/>
      <c r="AV661" s="399"/>
      <c r="AW661" s="306"/>
      <c r="AX661" s="394"/>
      <c r="AY661" s="400"/>
      <c r="AZ661" s="336"/>
      <c r="BA661" s="336"/>
      <c r="BB661" s="336"/>
      <c r="BC661" s="336"/>
      <c r="BD661" s="336"/>
      <c r="BE661" s="401"/>
      <c r="BF661" s="341"/>
      <c r="BG661" s="341"/>
      <c r="BH661" s="402"/>
      <c r="BI661" s="403"/>
      <c r="BJ661" s="404"/>
      <c r="BK661" s="405"/>
      <c r="BL661" s="405"/>
      <c r="BM661" s="405"/>
      <c r="BN661" s="406"/>
    </row>
    <row r="662" ht="18.75" customHeight="1">
      <c r="A662" s="390" t="str">
        <f t="shared" si="3"/>
        <v/>
      </c>
      <c r="B662" s="391"/>
      <c r="C662" s="337"/>
      <c r="D662" s="337"/>
      <c r="E662" s="338" t="str">
        <f t="shared" si="8"/>
        <v/>
      </c>
      <c r="F662" s="392"/>
      <c r="G662" s="393"/>
      <c r="H662" s="341" t="str">
        <f t="array" ref="H662">IF(D662="","",XLOOKUP(D662,'Master Data'!K:K,'Master Data'!N:N,"Input in Master Data",0,1))</f>
        <v/>
      </c>
      <c r="I662" s="341" t="str">
        <f t="array" ref="I662">IF(D662="","",XLOOKUP(D662,'Master Data'!K:K,'Master Data'!O:O,"Input in Master Data",0,1))</f>
        <v/>
      </c>
      <c r="J662" s="341" t="str">
        <f t="array" ref="J662">if(V662="","",XLOOKUP(V662,Master[Company],Master[Blow],"Unknown",0,1))</f>
        <v/>
      </c>
      <c r="K662" s="341" t="str">
        <f t="array" ref="K662">if(V662="","",XLOOKUP(V662,Master[Company],Master[Pigging],"Unknown",0,1))</f>
        <v/>
      </c>
      <c r="L662" s="341" t="str">
        <f t="array" ref="L662">if(V662="","",XLOOKUP(V662,Master[Company],Master[Load Method],"Unknown",0,1))</f>
        <v/>
      </c>
      <c r="M662" s="341" t="str">
        <f t="array" ref="M662">if(V662="","",XLOOKUP(V662,Master[Company],Master[Line Distance],"Unknown",0,1))</f>
        <v/>
      </c>
      <c r="N662" s="394"/>
      <c r="O662" s="341"/>
      <c r="P662" s="336"/>
      <c r="Q662" s="341" t="str">
        <f t="array" ref="Q662">if(V662="","",XLOOKUP(V662,Master[Company],Master[Terms],"NA",0,1))</f>
        <v/>
      </c>
      <c r="R662" s="341" t="str">
        <f t="shared" si="9"/>
        <v/>
      </c>
      <c r="S662" s="341" t="str">
        <f t="array" ref="S662">if(V662="","",XLOOKUP(V662,Master[Company],Master[Group],"NA",0,1))</f>
        <v/>
      </c>
      <c r="T662" s="341" t="str">
        <f t="array" ref="T662">if(V662="","",XLOOKUP(V662,Master[Company],Master[Loading Location],"NA",0,1))</f>
        <v/>
      </c>
      <c r="U662" s="341" t="str">
        <f t="array" ref="U662">if(V662="","",XLOOKUP(V662,Master[Company],Master[Acronym],"NA",0,1))</f>
        <v/>
      </c>
      <c r="V662" s="336"/>
      <c r="W662" s="395"/>
      <c r="X662" s="395"/>
      <c r="Y662" s="336" t="str">
        <f t="shared" si="10"/>
        <v/>
      </c>
      <c r="Z662" s="341" t="str">
        <f t="shared" si="11"/>
        <v/>
      </c>
      <c r="AA662" s="336"/>
      <c r="AB662" s="341"/>
      <c r="AC662" s="341"/>
      <c r="AD662" s="394"/>
      <c r="AE662" s="396"/>
      <c r="AF662" s="396"/>
      <c r="AG662" s="396"/>
      <c r="AH662" s="396"/>
      <c r="AI662" s="396"/>
      <c r="AJ662" s="396"/>
      <c r="AK662" s="396"/>
      <c r="AL662" s="397"/>
      <c r="AM662" s="398"/>
      <c r="AN662" s="398"/>
      <c r="AO662" s="398"/>
      <c r="AP662" s="398"/>
      <c r="AQ662" s="398"/>
      <c r="AR662" s="398"/>
      <c r="AS662" s="398"/>
      <c r="AT662" s="398"/>
      <c r="AU662" s="394"/>
      <c r="AV662" s="399"/>
      <c r="AW662" s="306"/>
      <c r="AX662" s="394"/>
      <c r="AY662" s="400"/>
      <c r="AZ662" s="336"/>
      <c r="BA662" s="336"/>
      <c r="BB662" s="336"/>
      <c r="BC662" s="336"/>
      <c r="BD662" s="336"/>
      <c r="BE662" s="401"/>
      <c r="BF662" s="341"/>
      <c r="BG662" s="341"/>
      <c r="BH662" s="402"/>
      <c r="BI662" s="403"/>
      <c r="BJ662" s="404"/>
      <c r="BK662" s="405"/>
      <c r="BL662" s="405"/>
      <c r="BM662" s="405"/>
      <c r="BN662" s="406"/>
    </row>
    <row r="663" ht="18.75" customHeight="1">
      <c r="A663" s="390" t="str">
        <f t="shared" si="3"/>
        <v/>
      </c>
      <c r="B663" s="391"/>
      <c r="C663" s="337"/>
      <c r="D663" s="337"/>
      <c r="E663" s="338" t="str">
        <f t="shared" si="8"/>
        <v/>
      </c>
      <c r="F663" s="392"/>
      <c r="G663" s="393"/>
      <c r="H663" s="341" t="str">
        <f t="array" ref="H663">IF(D663="","",XLOOKUP(D663,'Master Data'!K:K,'Master Data'!N:N,"Input in Master Data",0,1))</f>
        <v/>
      </c>
      <c r="I663" s="341" t="str">
        <f t="array" ref="I663">IF(D663="","",XLOOKUP(D663,'Master Data'!K:K,'Master Data'!O:O,"Input in Master Data",0,1))</f>
        <v/>
      </c>
      <c r="J663" s="341" t="str">
        <f t="array" ref="J663">if(V663="","",XLOOKUP(V663,Master[Company],Master[Blow],"Unknown",0,1))</f>
        <v/>
      </c>
      <c r="K663" s="341" t="str">
        <f t="array" ref="K663">if(V663="","",XLOOKUP(V663,Master[Company],Master[Pigging],"Unknown",0,1))</f>
        <v/>
      </c>
      <c r="L663" s="341" t="str">
        <f t="array" ref="L663">if(V663="","",XLOOKUP(V663,Master[Company],Master[Load Method],"Unknown",0,1))</f>
        <v/>
      </c>
      <c r="M663" s="341" t="str">
        <f t="array" ref="M663">if(V663="","",XLOOKUP(V663,Master[Company],Master[Line Distance],"Unknown",0,1))</f>
        <v/>
      </c>
      <c r="N663" s="394"/>
      <c r="O663" s="341"/>
      <c r="P663" s="336"/>
      <c r="Q663" s="341" t="str">
        <f t="array" ref="Q663">if(V663="","",XLOOKUP(V663,Master[Company],Master[Terms],"NA",0,1))</f>
        <v/>
      </c>
      <c r="R663" s="341" t="str">
        <f t="shared" si="9"/>
        <v/>
      </c>
      <c r="S663" s="341" t="str">
        <f t="array" ref="S663">if(V663="","",XLOOKUP(V663,Master[Company],Master[Group],"NA",0,1))</f>
        <v/>
      </c>
      <c r="T663" s="341" t="str">
        <f t="array" ref="T663">if(V663="","",XLOOKUP(V663,Master[Company],Master[Loading Location],"NA",0,1))</f>
        <v/>
      </c>
      <c r="U663" s="341" t="str">
        <f t="array" ref="U663">if(V663="","",XLOOKUP(V663,Master[Company],Master[Acronym],"NA",0,1))</f>
        <v/>
      </c>
      <c r="V663" s="336"/>
      <c r="W663" s="395"/>
      <c r="X663" s="395"/>
      <c r="Y663" s="336" t="str">
        <f t="shared" si="10"/>
        <v/>
      </c>
      <c r="Z663" s="341" t="str">
        <f t="shared" si="11"/>
        <v/>
      </c>
      <c r="AA663" s="336"/>
      <c r="AB663" s="341"/>
      <c r="AC663" s="341"/>
      <c r="AD663" s="394"/>
      <c r="AE663" s="396"/>
      <c r="AF663" s="396"/>
      <c r="AG663" s="396"/>
      <c r="AH663" s="396"/>
      <c r="AI663" s="396"/>
      <c r="AJ663" s="396"/>
      <c r="AK663" s="396"/>
      <c r="AL663" s="397"/>
      <c r="AM663" s="398"/>
      <c r="AN663" s="398"/>
      <c r="AO663" s="398"/>
      <c r="AP663" s="398"/>
      <c r="AQ663" s="398"/>
      <c r="AR663" s="398"/>
      <c r="AS663" s="398"/>
      <c r="AT663" s="398"/>
      <c r="AU663" s="394"/>
      <c r="AV663" s="399"/>
      <c r="AW663" s="306"/>
      <c r="AX663" s="394"/>
      <c r="AY663" s="400"/>
      <c r="AZ663" s="336"/>
      <c r="BA663" s="336"/>
      <c r="BB663" s="336"/>
      <c r="BC663" s="336"/>
      <c r="BD663" s="336"/>
      <c r="BE663" s="401"/>
      <c r="BF663" s="341"/>
      <c r="BG663" s="341"/>
      <c r="BH663" s="402"/>
      <c r="BI663" s="403"/>
      <c r="BJ663" s="404"/>
      <c r="BK663" s="405"/>
      <c r="BL663" s="405"/>
      <c r="BM663" s="405"/>
      <c r="BN663" s="406"/>
    </row>
    <row r="664" ht="18.75" customHeight="1">
      <c r="A664" s="390" t="str">
        <f t="shared" si="3"/>
        <v/>
      </c>
      <c r="B664" s="391"/>
      <c r="C664" s="337"/>
      <c r="D664" s="337"/>
      <c r="E664" s="338" t="str">
        <f t="shared" si="8"/>
        <v/>
      </c>
      <c r="F664" s="392"/>
      <c r="G664" s="393"/>
      <c r="H664" s="341" t="str">
        <f t="array" ref="H664">IF(D664="","",XLOOKUP(D664,'Master Data'!K:K,'Master Data'!N:N,"Input in Master Data",0,1))</f>
        <v/>
      </c>
      <c r="I664" s="341" t="str">
        <f t="array" ref="I664">IF(D664="","",XLOOKUP(D664,'Master Data'!K:K,'Master Data'!O:O,"Input in Master Data",0,1))</f>
        <v/>
      </c>
      <c r="J664" s="341" t="str">
        <f t="array" ref="J664">if(V664="","",XLOOKUP(V664,Master[Company],Master[Blow],"Unknown",0,1))</f>
        <v/>
      </c>
      <c r="K664" s="341" t="str">
        <f t="array" ref="K664">if(V664="","",XLOOKUP(V664,Master[Company],Master[Pigging],"Unknown",0,1))</f>
        <v/>
      </c>
      <c r="L664" s="341" t="str">
        <f t="array" ref="L664">if(V664="","",XLOOKUP(V664,Master[Company],Master[Load Method],"Unknown",0,1))</f>
        <v/>
      </c>
      <c r="M664" s="341" t="str">
        <f t="array" ref="M664">if(V664="","",XLOOKUP(V664,Master[Company],Master[Line Distance],"Unknown",0,1))</f>
        <v/>
      </c>
      <c r="N664" s="394"/>
      <c r="O664" s="341"/>
      <c r="P664" s="336"/>
      <c r="Q664" s="341" t="str">
        <f t="array" ref="Q664">if(V664="","",XLOOKUP(V664,Master[Company],Master[Terms],"NA",0,1))</f>
        <v/>
      </c>
      <c r="R664" s="341" t="str">
        <f t="shared" si="9"/>
        <v/>
      </c>
      <c r="S664" s="341" t="str">
        <f t="array" ref="S664">if(V664="","",XLOOKUP(V664,Master[Company],Master[Group],"NA",0,1))</f>
        <v/>
      </c>
      <c r="T664" s="341" t="str">
        <f t="array" ref="T664">if(V664="","",XLOOKUP(V664,Master[Company],Master[Loading Location],"NA",0,1))</f>
        <v/>
      </c>
      <c r="U664" s="341" t="str">
        <f t="array" ref="U664">if(V664="","",XLOOKUP(V664,Master[Company],Master[Acronym],"NA",0,1))</f>
        <v/>
      </c>
      <c r="V664" s="336"/>
      <c r="W664" s="395"/>
      <c r="X664" s="395"/>
      <c r="Y664" s="336" t="str">
        <f t="shared" si="10"/>
        <v/>
      </c>
      <c r="Z664" s="341" t="str">
        <f t="shared" si="11"/>
        <v/>
      </c>
      <c r="AA664" s="336"/>
      <c r="AB664" s="341"/>
      <c r="AC664" s="341"/>
      <c r="AD664" s="394"/>
      <c r="AE664" s="396"/>
      <c r="AF664" s="396"/>
      <c r="AG664" s="396"/>
      <c r="AH664" s="396"/>
      <c r="AI664" s="396"/>
      <c r="AJ664" s="396"/>
      <c r="AK664" s="396"/>
      <c r="AL664" s="397"/>
      <c r="AM664" s="398"/>
      <c r="AN664" s="398"/>
      <c r="AO664" s="398"/>
      <c r="AP664" s="398"/>
      <c r="AQ664" s="398"/>
      <c r="AR664" s="398"/>
      <c r="AS664" s="398"/>
      <c r="AT664" s="398"/>
      <c r="AU664" s="394"/>
      <c r="AV664" s="399"/>
      <c r="AW664" s="306"/>
      <c r="AX664" s="394"/>
      <c r="AY664" s="400"/>
      <c r="AZ664" s="336"/>
      <c r="BA664" s="336"/>
      <c r="BB664" s="336"/>
      <c r="BC664" s="336"/>
      <c r="BD664" s="336"/>
      <c r="BE664" s="401"/>
      <c r="BF664" s="341"/>
      <c r="BG664" s="341"/>
      <c r="BH664" s="402"/>
      <c r="BI664" s="403"/>
      <c r="BJ664" s="404"/>
      <c r="BK664" s="405"/>
      <c r="BL664" s="405"/>
      <c r="BM664" s="405"/>
      <c r="BN664" s="406"/>
    </row>
    <row r="665" ht="18.75" customHeight="1">
      <c r="A665" s="390" t="str">
        <f t="shared" si="3"/>
        <v/>
      </c>
      <c r="B665" s="391"/>
      <c r="C665" s="337"/>
      <c r="D665" s="337"/>
      <c r="E665" s="338" t="str">
        <f t="shared" si="8"/>
        <v/>
      </c>
      <c r="F665" s="392"/>
      <c r="G665" s="393"/>
      <c r="H665" s="341" t="str">
        <f t="array" ref="H665">IF(D665="","",XLOOKUP(D665,'Master Data'!K:K,'Master Data'!N:N,"Input in Master Data",0,1))</f>
        <v/>
      </c>
      <c r="I665" s="341" t="str">
        <f t="array" ref="I665">IF(D665="","",XLOOKUP(D665,'Master Data'!K:K,'Master Data'!O:O,"Input in Master Data",0,1))</f>
        <v/>
      </c>
      <c r="J665" s="341" t="str">
        <f t="array" ref="J665">if(V665="","",XLOOKUP(V665,Master[Company],Master[Blow],"Unknown",0,1))</f>
        <v/>
      </c>
      <c r="K665" s="341" t="str">
        <f t="array" ref="K665">if(V665="","",XLOOKUP(V665,Master[Company],Master[Pigging],"Unknown",0,1))</f>
        <v/>
      </c>
      <c r="L665" s="341" t="str">
        <f t="array" ref="L665">if(V665="","",XLOOKUP(V665,Master[Company],Master[Load Method],"Unknown",0,1))</f>
        <v/>
      </c>
      <c r="M665" s="341" t="str">
        <f t="array" ref="M665">if(V665="","",XLOOKUP(V665,Master[Company],Master[Line Distance],"Unknown",0,1))</f>
        <v/>
      </c>
      <c r="N665" s="394"/>
      <c r="O665" s="341"/>
      <c r="P665" s="336"/>
      <c r="Q665" s="341" t="str">
        <f t="array" ref="Q665">if(V665="","",XLOOKUP(V665,Master[Company],Master[Terms],"NA",0,1))</f>
        <v/>
      </c>
      <c r="R665" s="341" t="str">
        <f t="shared" si="9"/>
        <v/>
      </c>
      <c r="S665" s="341" t="str">
        <f t="array" ref="S665">if(V665="","",XLOOKUP(V665,Master[Company],Master[Group],"NA",0,1))</f>
        <v/>
      </c>
      <c r="T665" s="341" t="str">
        <f t="array" ref="T665">if(V665="","",XLOOKUP(V665,Master[Company],Master[Loading Location],"NA",0,1))</f>
        <v/>
      </c>
      <c r="U665" s="341" t="str">
        <f t="array" ref="U665">if(V665="","",XLOOKUP(V665,Master[Company],Master[Acronym],"NA",0,1))</f>
        <v/>
      </c>
      <c r="V665" s="336"/>
      <c r="W665" s="395"/>
      <c r="X665" s="395"/>
      <c r="Y665" s="336" t="str">
        <f t="shared" si="10"/>
        <v/>
      </c>
      <c r="Z665" s="341" t="str">
        <f t="shared" si="11"/>
        <v/>
      </c>
      <c r="AA665" s="336"/>
      <c r="AB665" s="341"/>
      <c r="AC665" s="341"/>
      <c r="AD665" s="394"/>
      <c r="AE665" s="396"/>
      <c r="AF665" s="396"/>
      <c r="AG665" s="396"/>
      <c r="AH665" s="396"/>
      <c r="AI665" s="396"/>
      <c r="AJ665" s="396"/>
      <c r="AK665" s="396"/>
      <c r="AL665" s="397"/>
      <c r="AM665" s="398"/>
      <c r="AN665" s="398"/>
      <c r="AO665" s="398"/>
      <c r="AP665" s="398"/>
      <c r="AQ665" s="398"/>
      <c r="AR665" s="398"/>
      <c r="AS665" s="398"/>
      <c r="AT665" s="398"/>
      <c r="AU665" s="394"/>
      <c r="AV665" s="399"/>
      <c r="AW665" s="306"/>
      <c r="AX665" s="394"/>
      <c r="AY665" s="400"/>
      <c r="AZ665" s="336"/>
      <c r="BA665" s="336"/>
      <c r="BB665" s="336"/>
      <c r="BC665" s="336"/>
      <c r="BD665" s="336"/>
      <c r="BE665" s="401"/>
      <c r="BF665" s="341"/>
      <c r="BG665" s="341"/>
      <c r="BH665" s="402"/>
      <c r="BI665" s="403"/>
      <c r="BJ665" s="404"/>
      <c r="BK665" s="405"/>
      <c r="BL665" s="405"/>
      <c r="BM665" s="405"/>
      <c r="BN665" s="406"/>
    </row>
    <row r="666" ht="18.75" customHeight="1">
      <c r="A666" s="390" t="str">
        <f t="shared" si="3"/>
        <v/>
      </c>
      <c r="B666" s="391"/>
      <c r="C666" s="337"/>
      <c r="D666" s="337"/>
      <c r="E666" s="338" t="str">
        <f t="shared" si="8"/>
        <v/>
      </c>
      <c r="F666" s="392"/>
      <c r="G666" s="393"/>
      <c r="H666" s="341" t="str">
        <f t="array" ref="H666">IF(D666="","",XLOOKUP(D666,'Master Data'!K:K,'Master Data'!N:N,"Input in Master Data",0,1))</f>
        <v/>
      </c>
      <c r="I666" s="341" t="str">
        <f t="array" ref="I666">IF(D666="","",XLOOKUP(D666,'Master Data'!K:K,'Master Data'!O:O,"Input in Master Data",0,1))</f>
        <v/>
      </c>
      <c r="J666" s="341" t="str">
        <f t="array" ref="J666">if(V666="","",XLOOKUP(V666,Master[Company],Master[Blow],"Unknown",0,1))</f>
        <v/>
      </c>
      <c r="K666" s="341" t="str">
        <f t="array" ref="K666">if(V666="","",XLOOKUP(V666,Master[Company],Master[Pigging],"Unknown",0,1))</f>
        <v/>
      </c>
      <c r="L666" s="341" t="str">
        <f t="array" ref="L666">if(V666="","",XLOOKUP(V666,Master[Company],Master[Load Method],"Unknown",0,1))</f>
        <v/>
      </c>
      <c r="M666" s="341" t="str">
        <f t="array" ref="M666">if(V666="","",XLOOKUP(V666,Master[Company],Master[Line Distance],"Unknown",0,1))</f>
        <v/>
      </c>
      <c r="N666" s="394"/>
      <c r="O666" s="341"/>
      <c r="P666" s="336"/>
      <c r="Q666" s="341" t="str">
        <f t="array" ref="Q666">if(V666="","",XLOOKUP(V666,Master[Company],Master[Terms],"NA",0,1))</f>
        <v/>
      </c>
      <c r="R666" s="341" t="str">
        <f t="shared" si="9"/>
        <v/>
      </c>
      <c r="S666" s="341" t="str">
        <f t="array" ref="S666">if(V666="","",XLOOKUP(V666,Master[Company],Master[Group],"NA",0,1))</f>
        <v/>
      </c>
      <c r="T666" s="341" t="str">
        <f t="array" ref="T666">if(V666="","",XLOOKUP(V666,Master[Company],Master[Loading Location],"NA",0,1))</f>
        <v/>
      </c>
      <c r="U666" s="341" t="str">
        <f t="array" ref="U666">if(V666="","",XLOOKUP(V666,Master[Company],Master[Acronym],"NA",0,1))</f>
        <v/>
      </c>
      <c r="V666" s="336"/>
      <c r="W666" s="395"/>
      <c r="X666" s="395"/>
      <c r="Y666" s="336" t="str">
        <f t="shared" si="10"/>
        <v/>
      </c>
      <c r="Z666" s="341" t="str">
        <f t="shared" si="11"/>
        <v/>
      </c>
      <c r="AA666" s="336"/>
      <c r="AB666" s="341"/>
      <c r="AC666" s="341"/>
      <c r="AD666" s="394"/>
      <c r="AE666" s="396"/>
      <c r="AF666" s="396"/>
      <c r="AG666" s="396"/>
      <c r="AH666" s="396"/>
      <c r="AI666" s="396"/>
      <c r="AJ666" s="396"/>
      <c r="AK666" s="396"/>
      <c r="AL666" s="397"/>
      <c r="AM666" s="398"/>
      <c r="AN666" s="398"/>
      <c r="AO666" s="398"/>
      <c r="AP666" s="398"/>
      <c r="AQ666" s="398"/>
      <c r="AR666" s="398"/>
      <c r="AS666" s="398"/>
      <c r="AT666" s="398"/>
      <c r="AU666" s="394"/>
      <c r="AV666" s="399"/>
      <c r="AW666" s="306"/>
      <c r="AX666" s="394"/>
      <c r="AY666" s="400"/>
      <c r="AZ666" s="336"/>
      <c r="BA666" s="336"/>
      <c r="BB666" s="336"/>
      <c r="BC666" s="336"/>
      <c r="BD666" s="336"/>
      <c r="BE666" s="401"/>
      <c r="BF666" s="341"/>
      <c r="BG666" s="341"/>
      <c r="BH666" s="402"/>
      <c r="BI666" s="403"/>
      <c r="BJ666" s="404"/>
      <c r="BK666" s="405"/>
      <c r="BL666" s="405"/>
      <c r="BM666" s="405"/>
      <c r="BN666" s="406"/>
    </row>
    <row r="667" ht="18.75" customHeight="1">
      <c r="A667" s="390" t="str">
        <f t="shared" si="3"/>
        <v/>
      </c>
      <c r="B667" s="391"/>
      <c r="C667" s="337"/>
      <c r="D667" s="337"/>
      <c r="E667" s="338" t="str">
        <f t="shared" si="8"/>
        <v/>
      </c>
      <c r="F667" s="392"/>
      <c r="G667" s="393"/>
      <c r="H667" s="341" t="str">
        <f t="array" ref="H667">IF(D667="","",XLOOKUP(D667,'Master Data'!K:K,'Master Data'!N:N,"Input in Master Data",0,1))</f>
        <v/>
      </c>
      <c r="I667" s="341" t="str">
        <f t="array" ref="I667">IF(D667="","",XLOOKUP(D667,'Master Data'!K:K,'Master Data'!O:O,"Input in Master Data",0,1))</f>
        <v/>
      </c>
      <c r="J667" s="341" t="str">
        <f t="array" ref="J667">if(V667="","",XLOOKUP(V667,Master[Company],Master[Blow],"Unknown",0,1))</f>
        <v/>
      </c>
      <c r="K667" s="341" t="str">
        <f t="array" ref="K667">if(V667="","",XLOOKUP(V667,Master[Company],Master[Pigging],"Unknown",0,1))</f>
        <v/>
      </c>
      <c r="L667" s="341" t="str">
        <f t="array" ref="L667">if(V667="","",XLOOKUP(V667,Master[Company],Master[Load Method],"Unknown",0,1))</f>
        <v/>
      </c>
      <c r="M667" s="341" t="str">
        <f t="array" ref="M667">if(V667="","",XLOOKUP(V667,Master[Company],Master[Line Distance],"Unknown",0,1))</f>
        <v/>
      </c>
      <c r="N667" s="394"/>
      <c r="O667" s="341"/>
      <c r="P667" s="336"/>
      <c r="Q667" s="341" t="str">
        <f t="array" ref="Q667">if(V667="","",XLOOKUP(V667,Master[Company],Master[Terms],"NA",0,1))</f>
        <v/>
      </c>
      <c r="R667" s="341" t="str">
        <f t="shared" si="9"/>
        <v/>
      </c>
      <c r="S667" s="341" t="str">
        <f t="array" ref="S667">if(V667="","",XLOOKUP(V667,Master[Company],Master[Group],"NA",0,1))</f>
        <v/>
      </c>
      <c r="T667" s="341" t="str">
        <f t="array" ref="T667">if(V667="","",XLOOKUP(V667,Master[Company],Master[Loading Location],"NA",0,1))</f>
        <v/>
      </c>
      <c r="U667" s="341" t="str">
        <f t="array" ref="U667">if(V667="","",XLOOKUP(V667,Master[Company],Master[Acronym],"NA",0,1))</f>
        <v/>
      </c>
      <c r="V667" s="336"/>
      <c r="W667" s="395"/>
      <c r="X667" s="395"/>
      <c r="Y667" s="336" t="str">
        <f t="shared" si="10"/>
        <v/>
      </c>
      <c r="Z667" s="341" t="str">
        <f t="shared" si="11"/>
        <v/>
      </c>
      <c r="AA667" s="336"/>
      <c r="AB667" s="341"/>
      <c r="AC667" s="341"/>
      <c r="AD667" s="394"/>
      <c r="AE667" s="396"/>
      <c r="AF667" s="396"/>
      <c r="AG667" s="396"/>
      <c r="AH667" s="396"/>
      <c r="AI667" s="396"/>
      <c r="AJ667" s="396"/>
      <c r="AK667" s="396"/>
      <c r="AL667" s="397"/>
      <c r="AM667" s="398"/>
      <c r="AN667" s="398"/>
      <c r="AO667" s="398"/>
      <c r="AP667" s="398"/>
      <c r="AQ667" s="398"/>
      <c r="AR667" s="398"/>
      <c r="AS667" s="398"/>
      <c r="AT667" s="398"/>
      <c r="AU667" s="394"/>
      <c r="AV667" s="399"/>
      <c r="AW667" s="306"/>
      <c r="AX667" s="394"/>
      <c r="AY667" s="400"/>
      <c r="AZ667" s="336"/>
      <c r="BA667" s="336"/>
      <c r="BB667" s="336"/>
      <c r="BC667" s="336"/>
      <c r="BD667" s="336"/>
      <c r="BE667" s="401"/>
      <c r="BF667" s="341"/>
      <c r="BG667" s="341"/>
      <c r="BH667" s="402"/>
      <c r="BI667" s="403"/>
      <c r="BJ667" s="404"/>
      <c r="BK667" s="405"/>
      <c r="BL667" s="405"/>
      <c r="BM667" s="405"/>
      <c r="BN667" s="406"/>
    </row>
    <row r="668" ht="18.75" customHeight="1">
      <c r="A668" s="390" t="str">
        <f t="shared" si="3"/>
        <v/>
      </c>
      <c r="B668" s="391"/>
      <c r="C668" s="337"/>
      <c r="D668" s="337"/>
      <c r="E668" s="338" t="str">
        <f t="shared" si="8"/>
        <v/>
      </c>
      <c r="F668" s="392"/>
      <c r="G668" s="393"/>
      <c r="H668" s="341" t="str">
        <f t="array" ref="H668">IF(D668="","",XLOOKUP(D668,'Master Data'!K:K,'Master Data'!N:N,"Input in Master Data",0,1))</f>
        <v/>
      </c>
      <c r="I668" s="341" t="str">
        <f t="array" ref="I668">IF(D668="","",XLOOKUP(D668,'Master Data'!K:K,'Master Data'!O:O,"Input in Master Data",0,1))</f>
        <v/>
      </c>
      <c r="J668" s="341" t="str">
        <f t="array" ref="J668">if(V668="","",XLOOKUP(V668,Master[Company],Master[Blow],"Unknown",0,1))</f>
        <v/>
      </c>
      <c r="K668" s="341" t="str">
        <f t="array" ref="K668">if(V668="","",XLOOKUP(V668,Master[Company],Master[Pigging],"Unknown",0,1))</f>
        <v/>
      </c>
      <c r="L668" s="341" t="str">
        <f t="array" ref="L668">if(V668="","",XLOOKUP(V668,Master[Company],Master[Load Method],"Unknown",0,1))</f>
        <v/>
      </c>
      <c r="M668" s="341" t="str">
        <f t="array" ref="M668">if(V668="","",XLOOKUP(V668,Master[Company],Master[Line Distance],"Unknown",0,1))</f>
        <v/>
      </c>
      <c r="N668" s="394"/>
      <c r="O668" s="341"/>
      <c r="P668" s="336"/>
      <c r="Q668" s="341" t="str">
        <f t="array" ref="Q668">if(V668="","",XLOOKUP(V668,Master[Company],Master[Terms],"NA",0,1))</f>
        <v/>
      </c>
      <c r="R668" s="341" t="str">
        <f t="shared" si="9"/>
        <v/>
      </c>
      <c r="S668" s="341" t="str">
        <f t="array" ref="S668">if(V668="","",XLOOKUP(V668,Master[Company],Master[Group],"NA",0,1))</f>
        <v/>
      </c>
      <c r="T668" s="341" t="str">
        <f t="array" ref="T668">if(V668="","",XLOOKUP(V668,Master[Company],Master[Loading Location],"NA",0,1))</f>
        <v/>
      </c>
      <c r="U668" s="341" t="str">
        <f t="array" ref="U668">if(V668="","",XLOOKUP(V668,Master[Company],Master[Acronym],"NA",0,1))</f>
        <v/>
      </c>
      <c r="V668" s="336"/>
      <c r="W668" s="395"/>
      <c r="X668" s="395"/>
      <c r="Y668" s="336" t="str">
        <f t="shared" si="10"/>
        <v/>
      </c>
      <c r="Z668" s="341" t="str">
        <f t="shared" si="11"/>
        <v/>
      </c>
      <c r="AA668" s="336"/>
      <c r="AB668" s="341"/>
      <c r="AC668" s="341"/>
      <c r="AD668" s="394"/>
      <c r="AE668" s="396"/>
      <c r="AF668" s="396"/>
      <c r="AG668" s="396"/>
      <c r="AH668" s="396"/>
      <c r="AI668" s="396"/>
      <c r="AJ668" s="396"/>
      <c r="AK668" s="396"/>
      <c r="AL668" s="397"/>
      <c r="AM668" s="398"/>
      <c r="AN668" s="398"/>
      <c r="AO668" s="398"/>
      <c r="AP668" s="398"/>
      <c r="AQ668" s="398"/>
      <c r="AR668" s="398"/>
      <c r="AS668" s="398"/>
      <c r="AT668" s="398"/>
      <c r="AU668" s="394"/>
      <c r="AV668" s="399"/>
      <c r="AW668" s="306"/>
      <c r="AX668" s="394"/>
      <c r="AY668" s="400"/>
      <c r="AZ668" s="336"/>
      <c r="BA668" s="336"/>
      <c r="BB668" s="336"/>
      <c r="BC668" s="336"/>
      <c r="BD668" s="336"/>
      <c r="BE668" s="401"/>
      <c r="BF668" s="341"/>
      <c r="BG668" s="341"/>
      <c r="BH668" s="402"/>
      <c r="BI668" s="403"/>
      <c r="BJ668" s="404"/>
      <c r="BK668" s="405"/>
      <c r="BL668" s="405"/>
      <c r="BM668" s="405"/>
      <c r="BN668" s="406"/>
    </row>
    <row r="669" ht="18.75" customHeight="1">
      <c r="A669" s="390" t="str">
        <f t="shared" si="3"/>
        <v/>
      </c>
      <c r="B669" s="391"/>
      <c r="C669" s="337"/>
      <c r="D669" s="337"/>
      <c r="E669" s="338" t="str">
        <f t="shared" si="8"/>
        <v/>
      </c>
      <c r="F669" s="392"/>
      <c r="G669" s="393"/>
      <c r="H669" s="341" t="str">
        <f t="array" ref="H669">IF(D669="","",XLOOKUP(D669,'Master Data'!K:K,'Master Data'!N:N,"Input in Master Data",0,1))</f>
        <v/>
      </c>
      <c r="I669" s="341" t="str">
        <f t="array" ref="I669">IF(D669="","",XLOOKUP(D669,'Master Data'!K:K,'Master Data'!O:O,"Input in Master Data",0,1))</f>
        <v/>
      </c>
      <c r="J669" s="341" t="str">
        <f t="array" ref="J669">if(V669="","",XLOOKUP(V669,Master[Company],Master[Blow],"Unknown",0,1))</f>
        <v/>
      </c>
      <c r="K669" s="341" t="str">
        <f t="array" ref="K669">if(V669="","",XLOOKUP(V669,Master[Company],Master[Pigging],"Unknown",0,1))</f>
        <v/>
      </c>
      <c r="L669" s="341" t="str">
        <f t="array" ref="L669">if(V669="","",XLOOKUP(V669,Master[Company],Master[Load Method],"Unknown",0,1))</f>
        <v/>
      </c>
      <c r="M669" s="341" t="str">
        <f t="array" ref="M669">if(V669="","",XLOOKUP(V669,Master[Company],Master[Line Distance],"Unknown",0,1))</f>
        <v/>
      </c>
      <c r="N669" s="394"/>
      <c r="O669" s="341"/>
      <c r="P669" s="336"/>
      <c r="Q669" s="341" t="str">
        <f t="array" ref="Q669">if(V669="","",XLOOKUP(V669,Master[Company],Master[Terms],"NA",0,1))</f>
        <v/>
      </c>
      <c r="R669" s="341" t="str">
        <f t="shared" si="9"/>
        <v/>
      </c>
      <c r="S669" s="341" t="str">
        <f t="array" ref="S669">if(V669="","",XLOOKUP(V669,Master[Company],Master[Group],"NA",0,1))</f>
        <v/>
      </c>
      <c r="T669" s="341" t="str">
        <f t="array" ref="T669">if(V669="","",XLOOKUP(V669,Master[Company],Master[Loading Location],"NA",0,1))</f>
        <v/>
      </c>
      <c r="U669" s="341" t="str">
        <f t="array" ref="U669">if(V669="","",XLOOKUP(V669,Master[Company],Master[Acronym],"NA",0,1))</f>
        <v/>
      </c>
      <c r="V669" s="336"/>
      <c r="W669" s="395"/>
      <c r="X669" s="395"/>
      <c r="Y669" s="336" t="str">
        <f t="shared" si="10"/>
        <v/>
      </c>
      <c r="Z669" s="341" t="str">
        <f t="shared" si="11"/>
        <v/>
      </c>
      <c r="AA669" s="336"/>
      <c r="AB669" s="341"/>
      <c r="AC669" s="341"/>
      <c r="AD669" s="394"/>
      <c r="AE669" s="396"/>
      <c r="AF669" s="396"/>
      <c r="AG669" s="396"/>
      <c r="AH669" s="396"/>
      <c r="AI669" s="396"/>
      <c r="AJ669" s="396"/>
      <c r="AK669" s="396"/>
      <c r="AL669" s="397"/>
      <c r="AM669" s="398"/>
      <c r="AN669" s="398"/>
      <c r="AO669" s="398"/>
      <c r="AP669" s="398"/>
      <c r="AQ669" s="398"/>
      <c r="AR669" s="398"/>
      <c r="AS669" s="398"/>
      <c r="AT669" s="398"/>
      <c r="AU669" s="394"/>
      <c r="AV669" s="399"/>
      <c r="AW669" s="306"/>
      <c r="AX669" s="394"/>
      <c r="AY669" s="400"/>
      <c r="AZ669" s="336"/>
      <c r="BA669" s="336"/>
      <c r="BB669" s="336"/>
      <c r="BC669" s="336"/>
      <c r="BD669" s="336"/>
      <c r="BE669" s="401"/>
      <c r="BF669" s="341"/>
      <c r="BG669" s="341"/>
      <c r="BH669" s="402"/>
      <c r="BI669" s="403"/>
      <c r="BJ669" s="404"/>
      <c r="BK669" s="405"/>
      <c r="BL669" s="405"/>
      <c r="BM669" s="405"/>
      <c r="BN669" s="406"/>
    </row>
    <row r="670" ht="18.75" customHeight="1">
      <c r="A670" s="390" t="str">
        <f t="shared" si="3"/>
        <v/>
      </c>
      <c r="B670" s="391"/>
      <c r="C670" s="337"/>
      <c r="D670" s="337"/>
      <c r="E670" s="338" t="str">
        <f t="shared" si="8"/>
        <v/>
      </c>
      <c r="F670" s="392"/>
      <c r="G670" s="393"/>
      <c r="H670" s="341" t="str">
        <f t="array" ref="H670">IF(D670="","",XLOOKUP(D670,'Master Data'!K:K,'Master Data'!N:N,"Input in Master Data",0,1))</f>
        <v/>
      </c>
      <c r="I670" s="341" t="str">
        <f t="array" ref="I670">IF(D670="","",XLOOKUP(D670,'Master Data'!K:K,'Master Data'!O:O,"Input in Master Data",0,1))</f>
        <v/>
      </c>
      <c r="J670" s="341" t="str">
        <f t="array" ref="J670">if(V670="","",XLOOKUP(V670,Master[Company],Master[Blow],"Unknown",0,1))</f>
        <v/>
      </c>
      <c r="K670" s="341" t="str">
        <f t="array" ref="K670">if(V670="","",XLOOKUP(V670,Master[Company],Master[Pigging],"Unknown",0,1))</f>
        <v/>
      </c>
      <c r="L670" s="341" t="str">
        <f t="array" ref="L670">if(V670="","",XLOOKUP(V670,Master[Company],Master[Load Method],"Unknown",0,1))</f>
        <v/>
      </c>
      <c r="M670" s="341" t="str">
        <f t="array" ref="M670">if(V670="","",XLOOKUP(V670,Master[Company],Master[Line Distance],"Unknown",0,1))</f>
        <v/>
      </c>
      <c r="N670" s="394"/>
      <c r="O670" s="341"/>
      <c r="P670" s="336"/>
      <c r="Q670" s="341" t="str">
        <f t="array" ref="Q670">if(V670="","",XLOOKUP(V670,Master[Company],Master[Terms],"NA",0,1))</f>
        <v/>
      </c>
      <c r="R670" s="341" t="str">
        <f t="shared" si="9"/>
        <v/>
      </c>
      <c r="S670" s="341" t="str">
        <f t="array" ref="S670">if(V670="","",XLOOKUP(V670,Master[Company],Master[Group],"NA",0,1))</f>
        <v/>
      </c>
      <c r="T670" s="341" t="str">
        <f t="array" ref="T670">if(V670="","",XLOOKUP(V670,Master[Company],Master[Loading Location],"NA",0,1))</f>
        <v/>
      </c>
      <c r="U670" s="341" t="str">
        <f t="array" ref="U670">if(V670="","",XLOOKUP(V670,Master[Company],Master[Acronym],"NA",0,1))</f>
        <v/>
      </c>
      <c r="V670" s="336"/>
      <c r="W670" s="395"/>
      <c r="X670" s="395"/>
      <c r="Y670" s="336" t="str">
        <f t="shared" si="10"/>
        <v/>
      </c>
      <c r="Z670" s="341" t="str">
        <f t="shared" si="11"/>
        <v/>
      </c>
      <c r="AA670" s="336"/>
      <c r="AB670" s="341"/>
      <c r="AC670" s="341"/>
      <c r="AD670" s="394"/>
      <c r="AE670" s="396"/>
      <c r="AF670" s="396"/>
      <c r="AG670" s="396"/>
      <c r="AH670" s="396"/>
      <c r="AI670" s="396"/>
      <c r="AJ670" s="396"/>
      <c r="AK670" s="396"/>
      <c r="AL670" s="397"/>
      <c r="AM670" s="398"/>
      <c r="AN670" s="398"/>
      <c r="AO670" s="398"/>
      <c r="AP670" s="398"/>
      <c r="AQ670" s="398"/>
      <c r="AR670" s="398"/>
      <c r="AS670" s="398"/>
      <c r="AT670" s="398"/>
      <c r="AU670" s="394"/>
      <c r="AV670" s="399"/>
      <c r="AW670" s="306"/>
      <c r="AX670" s="394"/>
      <c r="AY670" s="400"/>
      <c r="AZ670" s="336"/>
      <c r="BA670" s="336"/>
      <c r="BB670" s="336"/>
      <c r="BC670" s="336"/>
      <c r="BD670" s="336"/>
      <c r="BE670" s="401"/>
      <c r="BF670" s="341"/>
      <c r="BG670" s="341"/>
      <c r="BH670" s="402"/>
      <c r="BI670" s="403"/>
      <c r="BJ670" s="404"/>
      <c r="BK670" s="405"/>
      <c r="BL670" s="405"/>
      <c r="BM670" s="405"/>
      <c r="BN670" s="406"/>
    </row>
    <row r="671" ht="18.75" customHeight="1">
      <c r="A671" s="390" t="str">
        <f t="shared" si="3"/>
        <v/>
      </c>
      <c r="B671" s="391"/>
      <c r="C671" s="337"/>
      <c r="D671" s="337"/>
      <c r="E671" s="338" t="str">
        <f t="shared" si="8"/>
        <v/>
      </c>
      <c r="F671" s="392"/>
      <c r="G671" s="393"/>
      <c r="H671" s="341" t="str">
        <f t="array" ref="H671">IF(D671="","",XLOOKUP(D671,'Master Data'!K:K,'Master Data'!N:N,"Input in Master Data",0,1))</f>
        <v/>
      </c>
      <c r="I671" s="341" t="str">
        <f t="array" ref="I671">IF(D671="","",XLOOKUP(D671,'Master Data'!K:K,'Master Data'!O:O,"Input in Master Data",0,1))</f>
        <v/>
      </c>
      <c r="J671" s="341" t="str">
        <f t="array" ref="J671">if(V671="","",XLOOKUP(V671,Master[Company],Master[Blow],"Unknown",0,1))</f>
        <v/>
      </c>
      <c r="K671" s="341" t="str">
        <f t="array" ref="K671">if(V671="","",XLOOKUP(V671,Master[Company],Master[Pigging],"Unknown",0,1))</f>
        <v/>
      </c>
      <c r="L671" s="341" t="str">
        <f t="array" ref="L671">if(V671="","",XLOOKUP(V671,Master[Company],Master[Load Method],"Unknown",0,1))</f>
        <v/>
      </c>
      <c r="M671" s="341" t="str">
        <f t="array" ref="M671">if(V671="","",XLOOKUP(V671,Master[Company],Master[Line Distance],"Unknown",0,1))</f>
        <v/>
      </c>
      <c r="N671" s="394"/>
      <c r="O671" s="341"/>
      <c r="P671" s="336"/>
      <c r="Q671" s="341" t="str">
        <f t="array" ref="Q671">if(V671="","",XLOOKUP(V671,Master[Company],Master[Terms],"NA",0,1))</f>
        <v/>
      </c>
      <c r="R671" s="341" t="str">
        <f t="shared" si="9"/>
        <v/>
      </c>
      <c r="S671" s="341" t="str">
        <f t="array" ref="S671">if(V671="","",XLOOKUP(V671,Master[Company],Master[Group],"NA",0,1))</f>
        <v/>
      </c>
      <c r="T671" s="341" t="str">
        <f t="array" ref="T671">if(V671="","",XLOOKUP(V671,Master[Company],Master[Loading Location],"NA",0,1))</f>
        <v/>
      </c>
      <c r="U671" s="341" t="str">
        <f t="array" ref="U671">if(V671="","",XLOOKUP(V671,Master[Company],Master[Acronym],"NA",0,1))</f>
        <v/>
      </c>
      <c r="V671" s="336"/>
      <c r="W671" s="395"/>
      <c r="X671" s="395"/>
      <c r="Y671" s="336" t="str">
        <f t="shared" si="10"/>
        <v/>
      </c>
      <c r="Z671" s="341" t="str">
        <f t="shared" si="11"/>
        <v/>
      </c>
      <c r="AA671" s="336"/>
      <c r="AB671" s="341"/>
      <c r="AC671" s="341"/>
      <c r="AD671" s="394"/>
      <c r="AE671" s="396"/>
      <c r="AF671" s="396"/>
      <c r="AG671" s="396"/>
      <c r="AH671" s="396"/>
      <c r="AI671" s="396"/>
      <c r="AJ671" s="396"/>
      <c r="AK671" s="396"/>
      <c r="AL671" s="397"/>
      <c r="AM671" s="398"/>
      <c r="AN671" s="398"/>
      <c r="AO671" s="398"/>
      <c r="AP671" s="398"/>
      <c r="AQ671" s="398"/>
      <c r="AR671" s="398"/>
      <c r="AS671" s="398"/>
      <c r="AT671" s="398"/>
      <c r="AU671" s="394"/>
      <c r="AV671" s="399"/>
      <c r="AW671" s="306"/>
      <c r="AX671" s="394"/>
      <c r="AY671" s="400"/>
      <c r="AZ671" s="336"/>
      <c r="BA671" s="336"/>
      <c r="BB671" s="336"/>
      <c r="BC671" s="336"/>
      <c r="BD671" s="336"/>
      <c r="BE671" s="401"/>
      <c r="BF671" s="341"/>
      <c r="BG671" s="341"/>
      <c r="BH671" s="402"/>
      <c r="BI671" s="403"/>
      <c r="BJ671" s="404"/>
      <c r="BK671" s="405"/>
      <c r="BL671" s="405"/>
      <c r="BM671" s="405"/>
      <c r="BN671" s="406"/>
    </row>
    <row r="672" ht="18.75" customHeight="1">
      <c r="A672" s="390" t="str">
        <f t="shared" si="3"/>
        <v/>
      </c>
      <c r="B672" s="391"/>
      <c r="C672" s="337"/>
      <c r="D672" s="337"/>
      <c r="E672" s="338" t="str">
        <f t="shared" si="8"/>
        <v/>
      </c>
      <c r="F672" s="392"/>
      <c r="G672" s="393"/>
      <c r="H672" s="341" t="str">
        <f t="array" ref="H672">IF(D672="","",XLOOKUP(D672,'Master Data'!K:K,'Master Data'!N:N,"Input in Master Data",0,1))</f>
        <v/>
      </c>
      <c r="I672" s="341" t="str">
        <f t="array" ref="I672">IF(D672="","",XLOOKUP(D672,'Master Data'!K:K,'Master Data'!O:O,"Input in Master Data",0,1))</f>
        <v/>
      </c>
      <c r="J672" s="341" t="str">
        <f t="array" ref="J672">if(V672="","",XLOOKUP(V672,Master[Company],Master[Blow],"Unknown",0,1))</f>
        <v/>
      </c>
      <c r="K672" s="341" t="str">
        <f t="array" ref="K672">if(V672="","",XLOOKUP(V672,Master[Company],Master[Pigging],"Unknown",0,1))</f>
        <v/>
      </c>
      <c r="L672" s="341" t="str">
        <f t="array" ref="L672">if(V672="","",XLOOKUP(V672,Master[Company],Master[Load Method],"Unknown",0,1))</f>
        <v/>
      </c>
      <c r="M672" s="341" t="str">
        <f t="array" ref="M672">if(V672="","",XLOOKUP(V672,Master[Company],Master[Line Distance],"Unknown",0,1))</f>
        <v/>
      </c>
      <c r="N672" s="394"/>
      <c r="O672" s="341"/>
      <c r="P672" s="336"/>
      <c r="Q672" s="341" t="str">
        <f t="array" ref="Q672">if(V672="","",XLOOKUP(V672,Master[Company],Master[Terms],"NA",0,1))</f>
        <v/>
      </c>
      <c r="R672" s="341" t="str">
        <f t="shared" si="9"/>
        <v/>
      </c>
      <c r="S672" s="341" t="str">
        <f t="array" ref="S672">if(V672="","",XLOOKUP(V672,Master[Company],Master[Group],"NA",0,1))</f>
        <v/>
      </c>
      <c r="T672" s="341" t="str">
        <f t="array" ref="T672">if(V672="","",XLOOKUP(V672,Master[Company],Master[Loading Location],"NA",0,1))</f>
        <v/>
      </c>
      <c r="U672" s="341" t="str">
        <f t="array" ref="U672">if(V672="","",XLOOKUP(V672,Master[Company],Master[Acronym],"NA",0,1))</f>
        <v/>
      </c>
      <c r="V672" s="336"/>
      <c r="W672" s="395"/>
      <c r="X672" s="395"/>
      <c r="Y672" s="336" t="str">
        <f t="shared" si="10"/>
        <v/>
      </c>
      <c r="Z672" s="341" t="str">
        <f t="shared" si="11"/>
        <v/>
      </c>
      <c r="AA672" s="336"/>
      <c r="AB672" s="341"/>
      <c r="AC672" s="341"/>
      <c r="AD672" s="394"/>
      <c r="AE672" s="396"/>
      <c r="AF672" s="396"/>
      <c r="AG672" s="396"/>
      <c r="AH672" s="396"/>
      <c r="AI672" s="396"/>
      <c r="AJ672" s="396"/>
      <c r="AK672" s="396"/>
      <c r="AL672" s="397"/>
      <c r="AM672" s="398"/>
      <c r="AN672" s="398"/>
      <c r="AO672" s="398"/>
      <c r="AP672" s="398"/>
      <c r="AQ672" s="398"/>
      <c r="AR672" s="398"/>
      <c r="AS672" s="398"/>
      <c r="AT672" s="398"/>
      <c r="AU672" s="394"/>
      <c r="AV672" s="399"/>
      <c r="AW672" s="306"/>
      <c r="AX672" s="394"/>
      <c r="AY672" s="400"/>
      <c r="AZ672" s="336"/>
      <c r="BA672" s="336"/>
      <c r="BB672" s="336"/>
      <c r="BC672" s="336"/>
      <c r="BD672" s="336"/>
      <c r="BE672" s="401"/>
      <c r="BF672" s="341"/>
      <c r="BG672" s="341"/>
      <c r="BH672" s="402"/>
      <c r="BI672" s="403"/>
      <c r="BJ672" s="404"/>
      <c r="BK672" s="405"/>
      <c r="BL672" s="405"/>
      <c r="BM672" s="405"/>
      <c r="BN672" s="406"/>
    </row>
    <row r="673" ht="18.75" customHeight="1">
      <c r="A673" s="390" t="str">
        <f t="shared" si="3"/>
        <v/>
      </c>
      <c r="B673" s="391"/>
      <c r="C673" s="337"/>
      <c r="D673" s="337"/>
      <c r="E673" s="338" t="str">
        <f t="shared" si="8"/>
        <v/>
      </c>
      <c r="F673" s="392"/>
      <c r="G673" s="393"/>
      <c r="H673" s="341" t="str">
        <f t="array" ref="H673">IF(D673="","",XLOOKUP(D673,'Master Data'!K:K,'Master Data'!N:N,"Input in Master Data",0,1))</f>
        <v/>
      </c>
      <c r="I673" s="341" t="str">
        <f t="array" ref="I673">IF(D673="","",XLOOKUP(D673,'Master Data'!K:K,'Master Data'!O:O,"Input in Master Data",0,1))</f>
        <v/>
      </c>
      <c r="J673" s="341" t="str">
        <f t="array" ref="J673">if(V673="","",XLOOKUP(V673,Master[Company],Master[Blow],"Unknown",0,1))</f>
        <v/>
      </c>
      <c r="K673" s="341" t="str">
        <f t="array" ref="K673">if(V673="","",XLOOKUP(V673,Master[Company],Master[Pigging],"Unknown",0,1))</f>
        <v/>
      </c>
      <c r="L673" s="341" t="str">
        <f t="array" ref="L673">if(V673="","",XLOOKUP(V673,Master[Company],Master[Load Method],"Unknown",0,1))</f>
        <v/>
      </c>
      <c r="M673" s="341" t="str">
        <f t="array" ref="M673">if(V673="","",XLOOKUP(V673,Master[Company],Master[Line Distance],"Unknown",0,1))</f>
        <v/>
      </c>
      <c r="N673" s="394"/>
      <c r="O673" s="341"/>
      <c r="P673" s="336"/>
      <c r="Q673" s="341" t="str">
        <f t="array" ref="Q673">if(V673="","",XLOOKUP(V673,Master[Company],Master[Terms],"NA",0,1))</f>
        <v/>
      </c>
      <c r="R673" s="341" t="str">
        <f t="shared" si="9"/>
        <v/>
      </c>
      <c r="S673" s="341" t="str">
        <f t="array" ref="S673">if(V673="","",XLOOKUP(V673,Master[Company],Master[Group],"NA",0,1))</f>
        <v/>
      </c>
      <c r="T673" s="341" t="str">
        <f t="array" ref="T673">if(V673="","",XLOOKUP(V673,Master[Company],Master[Loading Location],"NA",0,1))</f>
        <v/>
      </c>
      <c r="U673" s="341" t="str">
        <f t="array" ref="U673">if(V673="","",XLOOKUP(V673,Master[Company],Master[Acronym],"NA",0,1))</f>
        <v/>
      </c>
      <c r="V673" s="336"/>
      <c r="W673" s="395"/>
      <c r="X673" s="395"/>
      <c r="Y673" s="336" t="str">
        <f t="shared" si="10"/>
        <v/>
      </c>
      <c r="Z673" s="341" t="str">
        <f t="shared" si="11"/>
        <v/>
      </c>
      <c r="AA673" s="336"/>
      <c r="AB673" s="341"/>
      <c r="AC673" s="341"/>
      <c r="AD673" s="394"/>
      <c r="AE673" s="396"/>
      <c r="AF673" s="396"/>
      <c r="AG673" s="396"/>
      <c r="AH673" s="396"/>
      <c r="AI673" s="396"/>
      <c r="AJ673" s="396"/>
      <c r="AK673" s="396"/>
      <c r="AL673" s="397"/>
      <c r="AM673" s="398"/>
      <c r="AN673" s="398"/>
      <c r="AO673" s="398"/>
      <c r="AP673" s="398"/>
      <c r="AQ673" s="398"/>
      <c r="AR673" s="398"/>
      <c r="AS673" s="398"/>
      <c r="AT673" s="398"/>
      <c r="AU673" s="394"/>
      <c r="AV673" s="399"/>
      <c r="AW673" s="306"/>
      <c r="AX673" s="394"/>
      <c r="AY673" s="400"/>
      <c r="AZ673" s="336"/>
      <c r="BA673" s="336"/>
      <c r="BB673" s="336"/>
      <c r="BC673" s="336"/>
      <c r="BD673" s="336"/>
      <c r="BE673" s="401"/>
      <c r="BF673" s="341"/>
      <c r="BG673" s="341"/>
      <c r="BH673" s="402"/>
      <c r="BI673" s="403"/>
      <c r="BJ673" s="404"/>
      <c r="BK673" s="405"/>
      <c r="BL673" s="405"/>
      <c r="BM673" s="405"/>
      <c r="BN673" s="406"/>
    </row>
    <row r="674" ht="18.75" customHeight="1">
      <c r="A674" s="390" t="str">
        <f t="shared" si="3"/>
        <v/>
      </c>
      <c r="B674" s="391"/>
      <c r="C674" s="337"/>
      <c r="D674" s="337"/>
      <c r="E674" s="338" t="str">
        <f t="shared" si="8"/>
        <v/>
      </c>
      <c r="F674" s="392"/>
      <c r="G674" s="393"/>
      <c r="H674" s="341" t="str">
        <f t="array" ref="H674">IF(D674="","",XLOOKUP(D674,'Master Data'!K:K,'Master Data'!N:N,"Input in Master Data",0,1))</f>
        <v/>
      </c>
      <c r="I674" s="341" t="str">
        <f t="array" ref="I674">IF(D674="","",XLOOKUP(D674,'Master Data'!K:K,'Master Data'!O:O,"Input in Master Data",0,1))</f>
        <v/>
      </c>
      <c r="J674" s="341" t="str">
        <f t="array" ref="J674">if(V674="","",XLOOKUP(V674,Master[Company],Master[Blow],"Unknown",0,1))</f>
        <v/>
      </c>
      <c r="K674" s="341" t="str">
        <f t="array" ref="K674">if(V674="","",XLOOKUP(V674,Master[Company],Master[Pigging],"Unknown",0,1))</f>
        <v/>
      </c>
      <c r="L674" s="341" t="str">
        <f t="array" ref="L674">if(V674="","",XLOOKUP(V674,Master[Company],Master[Load Method],"Unknown",0,1))</f>
        <v/>
      </c>
      <c r="M674" s="341" t="str">
        <f t="array" ref="M674">if(V674="","",XLOOKUP(V674,Master[Company],Master[Line Distance],"Unknown",0,1))</f>
        <v/>
      </c>
      <c r="N674" s="394"/>
      <c r="O674" s="341"/>
      <c r="P674" s="336"/>
      <c r="Q674" s="341" t="str">
        <f t="array" ref="Q674">if(V674="","",XLOOKUP(V674,Master[Company],Master[Terms],"NA",0,1))</f>
        <v/>
      </c>
      <c r="R674" s="341" t="str">
        <f t="shared" si="9"/>
        <v/>
      </c>
      <c r="S674" s="341" t="str">
        <f t="array" ref="S674">if(V674="","",XLOOKUP(V674,Master[Company],Master[Group],"NA",0,1))</f>
        <v/>
      </c>
      <c r="T674" s="341" t="str">
        <f t="array" ref="T674">if(V674="","",XLOOKUP(V674,Master[Company],Master[Loading Location],"NA",0,1))</f>
        <v/>
      </c>
      <c r="U674" s="341" t="str">
        <f t="array" ref="U674">if(V674="","",XLOOKUP(V674,Master[Company],Master[Acronym],"NA",0,1))</f>
        <v/>
      </c>
      <c r="V674" s="336"/>
      <c r="W674" s="395"/>
      <c r="X674" s="395"/>
      <c r="Y674" s="336" t="str">
        <f t="shared" si="10"/>
        <v/>
      </c>
      <c r="Z674" s="341" t="str">
        <f t="shared" si="11"/>
        <v/>
      </c>
      <c r="AA674" s="336"/>
      <c r="AB674" s="341"/>
      <c r="AC674" s="341"/>
      <c r="AD674" s="394"/>
      <c r="AE674" s="396"/>
      <c r="AF674" s="396"/>
      <c r="AG674" s="396"/>
      <c r="AH674" s="396"/>
      <c r="AI674" s="396"/>
      <c r="AJ674" s="396"/>
      <c r="AK674" s="396"/>
      <c r="AL674" s="397"/>
      <c r="AM674" s="398"/>
      <c r="AN674" s="398"/>
      <c r="AO674" s="398"/>
      <c r="AP674" s="398"/>
      <c r="AQ674" s="398"/>
      <c r="AR674" s="398"/>
      <c r="AS674" s="398"/>
      <c r="AT674" s="398"/>
      <c r="AU674" s="394"/>
      <c r="AV674" s="399"/>
      <c r="AW674" s="306"/>
      <c r="AX674" s="394"/>
      <c r="AY674" s="400"/>
      <c r="AZ674" s="336"/>
      <c r="BA674" s="336"/>
      <c r="BB674" s="336"/>
      <c r="BC674" s="336"/>
      <c r="BD674" s="336"/>
      <c r="BE674" s="401"/>
      <c r="BF674" s="341"/>
      <c r="BG674" s="341"/>
      <c r="BH674" s="402"/>
      <c r="BI674" s="403"/>
      <c r="BJ674" s="404"/>
      <c r="BK674" s="405"/>
      <c r="BL674" s="405"/>
      <c r="BM674" s="405"/>
      <c r="BN674" s="406"/>
    </row>
    <row r="675" ht="18.75" customHeight="1">
      <c r="A675" s="390" t="str">
        <f t="shared" si="3"/>
        <v/>
      </c>
      <c r="B675" s="391"/>
      <c r="C675" s="337"/>
      <c r="D675" s="337"/>
      <c r="E675" s="338" t="str">
        <f t="shared" si="8"/>
        <v/>
      </c>
      <c r="F675" s="392"/>
      <c r="G675" s="393"/>
      <c r="H675" s="341" t="str">
        <f t="array" ref="H675">IF(D675="","",XLOOKUP(D675,'Master Data'!K:K,'Master Data'!N:N,"Input in Master Data",0,1))</f>
        <v/>
      </c>
      <c r="I675" s="341" t="str">
        <f t="array" ref="I675">IF(D675="","",XLOOKUP(D675,'Master Data'!K:K,'Master Data'!O:O,"Input in Master Data",0,1))</f>
        <v/>
      </c>
      <c r="J675" s="341" t="str">
        <f t="array" ref="J675">if(V675="","",XLOOKUP(V675,Master[Company],Master[Blow],"Unknown",0,1))</f>
        <v/>
      </c>
      <c r="K675" s="341" t="str">
        <f t="array" ref="K675">if(V675="","",XLOOKUP(V675,Master[Company],Master[Pigging],"Unknown",0,1))</f>
        <v/>
      </c>
      <c r="L675" s="341" t="str">
        <f t="array" ref="L675">if(V675="","",XLOOKUP(V675,Master[Company],Master[Load Method],"Unknown",0,1))</f>
        <v/>
      </c>
      <c r="M675" s="341" t="str">
        <f t="array" ref="M675">if(V675="","",XLOOKUP(V675,Master[Company],Master[Line Distance],"Unknown",0,1))</f>
        <v/>
      </c>
      <c r="N675" s="394"/>
      <c r="O675" s="341"/>
      <c r="P675" s="336"/>
      <c r="Q675" s="341" t="str">
        <f t="array" ref="Q675">if(V675="","",XLOOKUP(V675,Master[Company],Master[Terms],"NA",0,1))</f>
        <v/>
      </c>
      <c r="R675" s="341" t="str">
        <f t="shared" si="9"/>
        <v/>
      </c>
      <c r="S675" s="341" t="str">
        <f t="array" ref="S675">if(V675="","",XLOOKUP(V675,Master[Company],Master[Group],"NA",0,1))</f>
        <v/>
      </c>
      <c r="T675" s="341" t="str">
        <f t="array" ref="T675">if(V675="","",XLOOKUP(V675,Master[Company],Master[Loading Location],"NA",0,1))</f>
        <v/>
      </c>
      <c r="U675" s="341" t="str">
        <f t="array" ref="U675">if(V675="","",XLOOKUP(V675,Master[Company],Master[Acronym],"NA",0,1))</f>
        <v/>
      </c>
      <c r="V675" s="336"/>
      <c r="W675" s="395"/>
      <c r="X675" s="395"/>
      <c r="Y675" s="336" t="str">
        <f t="shared" si="10"/>
        <v/>
      </c>
      <c r="Z675" s="341" t="str">
        <f t="shared" si="11"/>
        <v/>
      </c>
      <c r="AA675" s="336"/>
      <c r="AB675" s="341"/>
      <c r="AC675" s="341"/>
      <c r="AD675" s="394"/>
      <c r="AE675" s="396"/>
      <c r="AF675" s="396"/>
      <c r="AG675" s="396"/>
      <c r="AH675" s="396"/>
      <c r="AI675" s="396"/>
      <c r="AJ675" s="396"/>
      <c r="AK675" s="396"/>
      <c r="AL675" s="397"/>
      <c r="AM675" s="398"/>
      <c r="AN675" s="398"/>
      <c r="AO675" s="398"/>
      <c r="AP675" s="398"/>
      <c r="AQ675" s="398"/>
      <c r="AR675" s="398"/>
      <c r="AS675" s="398"/>
      <c r="AT675" s="398"/>
      <c r="AU675" s="394"/>
      <c r="AV675" s="399"/>
      <c r="AW675" s="306"/>
      <c r="AX675" s="394"/>
      <c r="AY675" s="400"/>
      <c r="AZ675" s="336"/>
      <c r="BA675" s="336"/>
      <c r="BB675" s="336"/>
      <c r="BC675" s="336"/>
      <c r="BD675" s="336"/>
      <c r="BE675" s="401"/>
      <c r="BF675" s="341"/>
      <c r="BG675" s="341"/>
      <c r="BH675" s="402"/>
      <c r="BI675" s="403"/>
      <c r="BJ675" s="404"/>
      <c r="BK675" s="405"/>
      <c r="BL675" s="405"/>
      <c r="BM675" s="405"/>
      <c r="BN675" s="406"/>
    </row>
    <row r="676" ht="18.75" customHeight="1">
      <c r="A676" s="390" t="str">
        <f t="shared" si="3"/>
        <v/>
      </c>
      <c r="B676" s="391"/>
      <c r="C676" s="337"/>
      <c r="D676" s="337"/>
      <c r="E676" s="338" t="str">
        <f t="shared" si="8"/>
        <v/>
      </c>
      <c r="F676" s="392"/>
      <c r="G676" s="393"/>
      <c r="H676" s="341" t="str">
        <f t="array" ref="H676">IF(D676="","",XLOOKUP(D676,'Master Data'!K:K,'Master Data'!N:N,"Input in Master Data",0,1))</f>
        <v/>
      </c>
      <c r="I676" s="341" t="str">
        <f t="array" ref="I676">IF(D676="","",XLOOKUP(D676,'Master Data'!K:K,'Master Data'!O:O,"Input in Master Data",0,1))</f>
        <v/>
      </c>
      <c r="J676" s="341" t="str">
        <f t="array" ref="J676">if(V676="","",XLOOKUP(V676,Master[Company],Master[Blow],"Unknown",0,1))</f>
        <v/>
      </c>
      <c r="K676" s="341" t="str">
        <f t="array" ref="K676">if(V676="","",XLOOKUP(V676,Master[Company],Master[Pigging],"Unknown",0,1))</f>
        <v/>
      </c>
      <c r="L676" s="341" t="str">
        <f t="array" ref="L676">if(V676="","",XLOOKUP(V676,Master[Company],Master[Load Method],"Unknown",0,1))</f>
        <v/>
      </c>
      <c r="M676" s="341" t="str">
        <f t="array" ref="M676">if(V676="","",XLOOKUP(V676,Master[Company],Master[Line Distance],"Unknown",0,1))</f>
        <v/>
      </c>
      <c r="N676" s="394"/>
      <c r="O676" s="341"/>
      <c r="P676" s="336"/>
      <c r="Q676" s="341" t="str">
        <f t="array" ref="Q676">if(V676="","",XLOOKUP(V676,Master[Company],Master[Terms],"NA",0,1))</f>
        <v/>
      </c>
      <c r="R676" s="341" t="str">
        <f t="shared" si="9"/>
        <v/>
      </c>
      <c r="S676" s="341" t="str">
        <f t="array" ref="S676">if(V676="","",XLOOKUP(V676,Master[Company],Master[Group],"NA",0,1))</f>
        <v/>
      </c>
      <c r="T676" s="341" t="str">
        <f t="array" ref="T676">if(V676="","",XLOOKUP(V676,Master[Company],Master[Loading Location],"NA",0,1))</f>
        <v/>
      </c>
      <c r="U676" s="341" t="str">
        <f t="array" ref="U676">if(V676="","",XLOOKUP(V676,Master[Company],Master[Acronym],"NA",0,1))</f>
        <v/>
      </c>
      <c r="V676" s="336"/>
      <c r="W676" s="395"/>
      <c r="X676" s="395"/>
      <c r="Y676" s="336" t="str">
        <f t="shared" si="10"/>
        <v/>
      </c>
      <c r="Z676" s="341" t="str">
        <f t="shared" si="11"/>
        <v/>
      </c>
      <c r="AA676" s="336"/>
      <c r="AB676" s="341"/>
      <c r="AC676" s="341"/>
      <c r="AD676" s="394"/>
      <c r="AE676" s="396"/>
      <c r="AF676" s="396"/>
      <c r="AG676" s="396"/>
      <c r="AH676" s="396"/>
      <c r="AI676" s="396"/>
      <c r="AJ676" s="396"/>
      <c r="AK676" s="396"/>
      <c r="AL676" s="397"/>
      <c r="AM676" s="398"/>
      <c r="AN676" s="398"/>
      <c r="AO676" s="398"/>
      <c r="AP676" s="398"/>
      <c r="AQ676" s="398"/>
      <c r="AR676" s="398"/>
      <c r="AS676" s="398"/>
      <c r="AT676" s="398"/>
      <c r="AU676" s="394"/>
      <c r="AV676" s="399"/>
      <c r="AW676" s="306"/>
      <c r="AX676" s="394"/>
      <c r="AY676" s="400"/>
      <c r="AZ676" s="336"/>
      <c r="BA676" s="336"/>
      <c r="BB676" s="336"/>
      <c r="BC676" s="336"/>
      <c r="BD676" s="336"/>
      <c r="BE676" s="401"/>
      <c r="BF676" s="341"/>
      <c r="BG676" s="341"/>
      <c r="BH676" s="402"/>
      <c r="BI676" s="403"/>
      <c r="BJ676" s="404"/>
      <c r="BK676" s="405"/>
      <c r="BL676" s="405"/>
      <c r="BM676" s="405"/>
      <c r="BN676" s="406"/>
    </row>
    <row r="677" ht="18.75" customHeight="1">
      <c r="A677" s="390" t="str">
        <f t="shared" si="3"/>
        <v/>
      </c>
      <c r="B677" s="391"/>
      <c r="C677" s="337"/>
      <c r="D677" s="337"/>
      <c r="E677" s="338" t="str">
        <f t="shared" si="8"/>
        <v/>
      </c>
      <c r="F677" s="392"/>
      <c r="G677" s="393"/>
      <c r="H677" s="341" t="str">
        <f t="array" ref="H677">IF(D677="","",XLOOKUP(D677,'Master Data'!K:K,'Master Data'!N:N,"Input in Master Data",0,1))</f>
        <v/>
      </c>
      <c r="I677" s="341" t="str">
        <f t="array" ref="I677">IF(D677="","",XLOOKUP(D677,'Master Data'!K:K,'Master Data'!O:O,"Input in Master Data",0,1))</f>
        <v/>
      </c>
      <c r="J677" s="341" t="str">
        <f t="array" ref="J677">if(V677="","",XLOOKUP(V677,Master[Company],Master[Blow],"Unknown",0,1))</f>
        <v/>
      </c>
      <c r="K677" s="341" t="str">
        <f t="array" ref="K677">if(V677="","",XLOOKUP(V677,Master[Company],Master[Pigging],"Unknown",0,1))</f>
        <v/>
      </c>
      <c r="L677" s="341" t="str">
        <f t="array" ref="L677">if(V677="","",XLOOKUP(V677,Master[Company],Master[Load Method],"Unknown",0,1))</f>
        <v/>
      </c>
      <c r="M677" s="341" t="str">
        <f t="array" ref="M677">if(V677="","",XLOOKUP(V677,Master[Company],Master[Line Distance],"Unknown",0,1))</f>
        <v/>
      </c>
      <c r="N677" s="394"/>
      <c r="O677" s="341"/>
      <c r="P677" s="336"/>
      <c r="Q677" s="341" t="str">
        <f t="array" ref="Q677">if(V677="","",XLOOKUP(V677,Master[Company],Master[Terms],"NA",0,1))</f>
        <v/>
      </c>
      <c r="R677" s="341" t="str">
        <f t="shared" si="9"/>
        <v/>
      </c>
      <c r="S677" s="341" t="str">
        <f t="array" ref="S677">if(V677="","",XLOOKUP(V677,Master[Company],Master[Group],"NA",0,1))</f>
        <v/>
      </c>
      <c r="T677" s="341" t="str">
        <f t="array" ref="T677">if(V677="","",XLOOKUP(V677,Master[Company],Master[Loading Location],"NA",0,1))</f>
        <v/>
      </c>
      <c r="U677" s="341" t="str">
        <f t="array" ref="U677">if(V677="","",XLOOKUP(V677,Master[Company],Master[Acronym],"NA",0,1))</f>
        <v/>
      </c>
      <c r="V677" s="336"/>
      <c r="W677" s="395"/>
      <c r="X677" s="395"/>
      <c r="Y677" s="336" t="str">
        <f t="shared" si="10"/>
        <v/>
      </c>
      <c r="Z677" s="341" t="str">
        <f t="shared" si="11"/>
        <v/>
      </c>
      <c r="AA677" s="336"/>
      <c r="AB677" s="341"/>
      <c r="AC677" s="341"/>
      <c r="AD677" s="394"/>
      <c r="AE677" s="396"/>
      <c r="AF677" s="396"/>
      <c r="AG677" s="396"/>
      <c r="AH677" s="396"/>
      <c r="AI677" s="396"/>
      <c r="AJ677" s="396"/>
      <c r="AK677" s="396"/>
      <c r="AL677" s="397"/>
      <c r="AM677" s="398"/>
      <c r="AN677" s="398"/>
      <c r="AO677" s="398"/>
      <c r="AP677" s="398"/>
      <c r="AQ677" s="398"/>
      <c r="AR677" s="398"/>
      <c r="AS677" s="398"/>
      <c r="AT677" s="398"/>
      <c r="AU677" s="394"/>
      <c r="AV677" s="399"/>
      <c r="AW677" s="306"/>
      <c r="AX677" s="394"/>
      <c r="AY677" s="400"/>
      <c r="AZ677" s="336"/>
      <c r="BA677" s="336"/>
      <c r="BB677" s="336"/>
      <c r="BC677" s="336"/>
      <c r="BD677" s="336"/>
      <c r="BE677" s="401"/>
      <c r="BF677" s="341"/>
      <c r="BG677" s="341"/>
      <c r="BH677" s="402"/>
      <c r="BI677" s="403"/>
      <c r="BJ677" s="404"/>
      <c r="BK677" s="405"/>
      <c r="BL677" s="405"/>
      <c r="BM677" s="405"/>
      <c r="BN677" s="406"/>
    </row>
    <row r="678" ht="18.75" customHeight="1">
      <c r="A678" s="390" t="str">
        <f t="shared" si="3"/>
        <v/>
      </c>
      <c r="B678" s="391"/>
      <c r="C678" s="337"/>
      <c r="D678" s="337"/>
      <c r="E678" s="338" t="str">
        <f t="shared" si="8"/>
        <v/>
      </c>
      <c r="F678" s="392"/>
      <c r="G678" s="393"/>
      <c r="H678" s="341" t="str">
        <f t="array" ref="H678">IF(D678="","",XLOOKUP(D678,'Master Data'!K:K,'Master Data'!N:N,"Input in Master Data",0,1))</f>
        <v/>
      </c>
      <c r="I678" s="341" t="str">
        <f t="array" ref="I678">IF(D678="","",XLOOKUP(D678,'Master Data'!K:K,'Master Data'!O:O,"Input in Master Data",0,1))</f>
        <v/>
      </c>
      <c r="J678" s="341" t="str">
        <f t="array" ref="J678">if(V678="","",XLOOKUP(V678,Master[Company],Master[Blow],"Unknown",0,1))</f>
        <v/>
      </c>
      <c r="K678" s="341" t="str">
        <f t="array" ref="K678">if(V678="","",XLOOKUP(V678,Master[Company],Master[Pigging],"Unknown",0,1))</f>
        <v/>
      </c>
      <c r="L678" s="341" t="str">
        <f t="array" ref="L678">if(V678="","",XLOOKUP(V678,Master[Company],Master[Load Method],"Unknown",0,1))</f>
        <v/>
      </c>
      <c r="M678" s="341" t="str">
        <f t="array" ref="M678">if(V678="","",XLOOKUP(V678,Master[Company],Master[Line Distance],"Unknown",0,1))</f>
        <v/>
      </c>
      <c r="N678" s="394"/>
      <c r="O678" s="341"/>
      <c r="P678" s="336"/>
      <c r="Q678" s="341" t="str">
        <f t="array" ref="Q678">if(V678="","",XLOOKUP(V678,Master[Company],Master[Terms],"NA",0,1))</f>
        <v/>
      </c>
      <c r="R678" s="341" t="str">
        <f t="shared" si="9"/>
        <v/>
      </c>
      <c r="S678" s="341" t="str">
        <f t="array" ref="S678">if(V678="","",XLOOKUP(V678,Master[Company],Master[Group],"NA",0,1))</f>
        <v/>
      </c>
      <c r="T678" s="341" t="str">
        <f t="array" ref="T678">if(V678="","",XLOOKUP(V678,Master[Company],Master[Loading Location],"NA",0,1))</f>
        <v/>
      </c>
      <c r="U678" s="341" t="str">
        <f t="array" ref="U678">if(V678="","",XLOOKUP(V678,Master[Company],Master[Acronym],"NA",0,1))</f>
        <v/>
      </c>
      <c r="V678" s="336"/>
      <c r="W678" s="395"/>
      <c r="X678" s="395"/>
      <c r="Y678" s="336" t="str">
        <f t="shared" si="10"/>
        <v/>
      </c>
      <c r="Z678" s="341" t="str">
        <f t="shared" si="11"/>
        <v/>
      </c>
      <c r="AA678" s="336"/>
      <c r="AB678" s="341"/>
      <c r="AC678" s="341"/>
      <c r="AD678" s="394"/>
      <c r="AE678" s="396"/>
      <c r="AF678" s="396"/>
      <c r="AG678" s="396"/>
      <c r="AH678" s="396"/>
      <c r="AI678" s="396"/>
      <c r="AJ678" s="396"/>
      <c r="AK678" s="396"/>
      <c r="AL678" s="397"/>
      <c r="AM678" s="398"/>
      <c r="AN678" s="398"/>
      <c r="AO678" s="398"/>
      <c r="AP678" s="398"/>
      <c r="AQ678" s="398"/>
      <c r="AR678" s="398"/>
      <c r="AS678" s="398"/>
      <c r="AT678" s="398"/>
      <c r="AU678" s="394"/>
      <c r="AV678" s="399"/>
      <c r="AW678" s="306"/>
      <c r="AX678" s="394"/>
      <c r="AY678" s="400"/>
      <c r="AZ678" s="336"/>
      <c r="BA678" s="336"/>
      <c r="BB678" s="336"/>
      <c r="BC678" s="336"/>
      <c r="BD678" s="336"/>
      <c r="BE678" s="401"/>
      <c r="BF678" s="341"/>
      <c r="BG678" s="341"/>
      <c r="BH678" s="402"/>
      <c r="BI678" s="403"/>
      <c r="BJ678" s="404"/>
      <c r="BK678" s="405"/>
      <c r="BL678" s="405"/>
      <c r="BM678" s="405"/>
      <c r="BN678" s="406"/>
    </row>
    <row r="679" ht="18.75" customHeight="1">
      <c r="A679" s="390" t="str">
        <f t="shared" si="3"/>
        <v/>
      </c>
      <c r="B679" s="391"/>
      <c r="C679" s="337"/>
      <c r="D679" s="337"/>
      <c r="E679" s="338" t="str">
        <f t="shared" si="8"/>
        <v/>
      </c>
      <c r="F679" s="392"/>
      <c r="G679" s="393"/>
      <c r="H679" s="341" t="str">
        <f t="array" ref="H679">IF(D679="","",XLOOKUP(D679,'Master Data'!K:K,'Master Data'!N:N,"Input in Master Data",0,1))</f>
        <v/>
      </c>
      <c r="I679" s="341" t="str">
        <f t="array" ref="I679">IF(D679="","",XLOOKUP(D679,'Master Data'!K:K,'Master Data'!O:O,"Input in Master Data",0,1))</f>
        <v/>
      </c>
      <c r="J679" s="341" t="str">
        <f t="array" ref="J679">if(V679="","",XLOOKUP(V679,Master[Company],Master[Blow],"Unknown",0,1))</f>
        <v/>
      </c>
      <c r="K679" s="341" t="str">
        <f t="array" ref="K679">if(V679="","",XLOOKUP(V679,Master[Company],Master[Pigging],"Unknown",0,1))</f>
        <v/>
      </c>
      <c r="L679" s="341" t="str">
        <f t="array" ref="L679">if(V679="","",XLOOKUP(V679,Master[Company],Master[Load Method],"Unknown",0,1))</f>
        <v/>
      </c>
      <c r="M679" s="341" t="str">
        <f t="array" ref="M679">if(V679="","",XLOOKUP(V679,Master[Company],Master[Line Distance],"Unknown",0,1))</f>
        <v/>
      </c>
      <c r="N679" s="394"/>
      <c r="O679" s="341"/>
      <c r="P679" s="336"/>
      <c r="Q679" s="341" t="str">
        <f t="array" ref="Q679">if(V679="","",XLOOKUP(V679,Master[Company],Master[Terms],"NA",0,1))</f>
        <v/>
      </c>
      <c r="R679" s="341" t="str">
        <f t="shared" si="9"/>
        <v/>
      </c>
      <c r="S679" s="341" t="str">
        <f t="array" ref="S679">if(V679="","",XLOOKUP(V679,Master[Company],Master[Group],"NA",0,1))</f>
        <v/>
      </c>
      <c r="T679" s="341" t="str">
        <f t="array" ref="T679">if(V679="","",XLOOKUP(V679,Master[Company],Master[Loading Location],"NA",0,1))</f>
        <v/>
      </c>
      <c r="U679" s="341" t="str">
        <f t="array" ref="U679">if(V679="","",XLOOKUP(V679,Master[Company],Master[Acronym],"NA",0,1))</f>
        <v/>
      </c>
      <c r="V679" s="336"/>
      <c r="W679" s="395"/>
      <c r="X679" s="395"/>
      <c r="Y679" s="336" t="str">
        <f t="shared" si="10"/>
        <v/>
      </c>
      <c r="Z679" s="341" t="str">
        <f t="shared" si="11"/>
        <v/>
      </c>
      <c r="AA679" s="336"/>
      <c r="AB679" s="341"/>
      <c r="AC679" s="341"/>
      <c r="AD679" s="394"/>
      <c r="AE679" s="396"/>
      <c r="AF679" s="396"/>
      <c r="AG679" s="396"/>
      <c r="AH679" s="396"/>
      <c r="AI679" s="396"/>
      <c r="AJ679" s="396"/>
      <c r="AK679" s="396"/>
      <c r="AL679" s="397"/>
      <c r="AM679" s="398"/>
      <c r="AN679" s="398"/>
      <c r="AO679" s="398"/>
      <c r="AP679" s="398"/>
      <c r="AQ679" s="398"/>
      <c r="AR679" s="398"/>
      <c r="AS679" s="398"/>
      <c r="AT679" s="398"/>
      <c r="AU679" s="394"/>
      <c r="AV679" s="399"/>
      <c r="AW679" s="306"/>
      <c r="AX679" s="394"/>
      <c r="AY679" s="400"/>
      <c r="AZ679" s="336"/>
      <c r="BA679" s="336"/>
      <c r="BB679" s="336"/>
      <c r="BC679" s="336"/>
      <c r="BD679" s="336"/>
      <c r="BE679" s="401"/>
      <c r="BF679" s="341"/>
      <c r="BG679" s="341"/>
      <c r="BH679" s="402"/>
      <c r="BI679" s="403"/>
      <c r="BJ679" s="404"/>
      <c r="BK679" s="405"/>
      <c r="BL679" s="405"/>
      <c r="BM679" s="405"/>
      <c r="BN679" s="406"/>
    </row>
    <row r="680" ht="18.75" customHeight="1">
      <c r="A680" s="390" t="str">
        <f t="shared" si="3"/>
        <v/>
      </c>
      <c r="B680" s="391"/>
      <c r="C680" s="337"/>
      <c r="D680" s="337"/>
      <c r="E680" s="338" t="str">
        <f t="shared" si="8"/>
        <v/>
      </c>
      <c r="F680" s="392"/>
      <c r="G680" s="393"/>
      <c r="H680" s="341" t="str">
        <f t="array" ref="H680">IF(D680="","",XLOOKUP(D680,'Master Data'!K:K,'Master Data'!N:N,"Input in Master Data",0,1))</f>
        <v/>
      </c>
      <c r="I680" s="341" t="str">
        <f t="array" ref="I680">IF(D680="","",XLOOKUP(D680,'Master Data'!K:K,'Master Data'!O:O,"Input in Master Data",0,1))</f>
        <v/>
      </c>
      <c r="J680" s="341" t="str">
        <f t="array" ref="J680">if(V680="","",XLOOKUP(V680,Master[Company],Master[Blow],"Unknown",0,1))</f>
        <v/>
      </c>
      <c r="K680" s="341" t="str">
        <f t="array" ref="K680">if(V680="","",XLOOKUP(V680,Master[Company],Master[Pigging],"Unknown",0,1))</f>
        <v/>
      </c>
      <c r="L680" s="341" t="str">
        <f t="array" ref="L680">if(V680="","",XLOOKUP(V680,Master[Company],Master[Load Method],"Unknown",0,1))</f>
        <v/>
      </c>
      <c r="M680" s="341" t="str">
        <f t="array" ref="M680">if(V680="","",XLOOKUP(V680,Master[Company],Master[Line Distance],"Unknown",0,1))</f>
        <v/>
      </c>
      <c r="N680" s="394"/>
      <c r="O680" s="341"/>
      <c r="P680" s="336"/>
      <c r="Q680" s="341" t="str">
        <f t="array" ref="Q680">if(V680="","",XLOOKUP(V680,Master[Company],Master[Terms],"NA",0,1))</f>
        <v/>
      </c>
      <c r="R680" s="341" t="str">
        <f t="shared" si="9"/>
        <v/>
      </c>
      <c r="S680" s="341" t="str">
        <f t="array" ref="S680">if(V680="","",XLOOKUP(V680,Master[Company],Master[Group],"NA",0,1))</f>
        <v/>
      </c>
      <c r="T680" s="341" t="str">
        <f t="array" ref="T680">if(V680="","",XLOOKUP(V680,Master[Company],Master[Loading Location],"NA",0,1))</f>
        <v/>
      </c>
      <c r="U680" s="341" t="str">
        <f t="array" ref="U680">if(V680="","",XLOOKUP(V680,Master[Company],Master[Acronym],"NA",0,1))</f>
        <v/>
      </c>
      <c r="V680" s="336"/>
      <c r="W680" s="395"/>
      <c r="X680" s="395"/>
      <c r="Y680" s="336" t="str">
        <f t="shared" si="10"/>
        <v/>
      </c>
      <c r="Z680" s="341" t="str">
        <f t="shared" si="11"/>
        <v/>
      </c>
      <c r="AA680" s="336"/>
      <c r="AB680" s="341"/>
      <c r="AC680" s="341"/>
      <c r="AD680" s="394"/>
      <c r="AE680" s="396"/>
      <c r="AF680" s="396"/>
      <c r="AG680" s="396"/>
      <c r="AH680" s="396"/>
      <c r="AI680" s="396"/>
      <c r="AJ680" s="396"/>
      <c r="AK680" s="396"/>
      <c r="AL680" s="397"/>
      <c r="AM680" s="398"/>
      <c r="AN680" s="398"/>
      <c r="AO680" s="398"/>
      <c r="AP680" s="398"/>
      <c r="AQ680" s="398"/>
      <c r="AR680" s="398"/>
      <c r="AS680" s="398"/>
      <c r="AT680" s="398"/>
      <c r="AU680" s="394"/>
      <c r="AV680" s="399"/>
      <c r="AW680" s="306"/>
      <c r="AX680" s="394"/>
      <c r="AY680" s="400"/>
      <c r="AZ680" s="336"/>
      <c r="BA680" s="336"/>
      <c r="BB680" s="336"/>
      <c r="BC680" s="336"/>
      <c r="BD680" s="336"/>
      <c r="BE680" s="401"/>
      <c r="BF680" s="341"/>
      <c r="BG680" s="341"/>
      <c r="BH680" s="402"/>
      <c r="BI680" s="403"/>
      <c r="BJ680" s="404"/>
      <c r="BK680" s="405"/>
      <c r="BL680" s="405"/>
      <c r="BM680" s="405"/>
      <c r="BN680" s="406"/>
    </row>
    <row r="681" ht="18.75" customHeight="1">
      <c r="A681" s="390" t="str">
        <f t="shared" si="3"/>
        <v/>
      </c>
      <c r="B681" s="391"/>
      <c r="C681" s="337"/>
      <c r="D681" s="337"/>
      <c r="E681" s="338" t="str">
        <f t="shared" si="8"/>
        <v/>
      </c>
      <c r="F681" s="392"/>
      <c r="G681" s="393"/>
      <c r="H681" s="341" t="str">
        <f t="array" ref="H681">IF(D681="","",XLOOKUP(D681,'Master Data'!K:K,'Master Data'!N:N,"Input in Master Data",0,1))</f>
        <v/>
      </c>
      <c r="I681" s="341" t="str">
        <f t="array" ref="I681">IF(D681="","",XLOOKUP(D681,'Master Data'!K:K,'Master Data'!O:O,"Input in Master Data",0,1))</f>
        <v/>
      </c>
      <c r="J681" s="341" t="str">
        <f t="array" ref="J681">if(V681="","",XLOOKUP(V681,Master[Company],Master[Blow],"Unknown",0,1))</f>
        <v/>
      </c>
      <c r="K681" s="341" t="str">
        <f t="array" ref="K681">if(V681="","",XLOOKUP(V681,Master[Company],Master[Pigging],"Unknown",0,1))</f>
        <v/>
      </c>
      <c r="L681" s="341" t="str">
        <f t="array" ref="L681">if(V681="","",XLOOKUP(V681,Master[Company],Master[Load Method],"Unknown",0,1))</f>
        <v/>
      </c>
      <c r="M681" s="341" t="str">
        <f t="array" ref="M681">if(V681="","",XLOOKUP(V681,Master[Company],Master[Line Distance],"Unknown",0,1))</f>
        <v/>
      </c>
      <c r="N681" s="394"/>
      <c r="O681" s="341"/>
      <c r="P681" s="336"/>
      <c r="Q681" s="341" t="str">
        <f t="array" ref="Q681">if(V681="","",XLOOKUP(V681,Master[Company],Master[Terms],"NA",0,1))</f>
        <v/>
      </c>
      <c r="R681" s="341" t="str">
        <f t="shared" si="9"/>
        <v/>
      </c>
      <c r="S681" s="341" t="str">
        <f t="array" ref="S681">if(V681="","",XLOOKUP(V681,Master[Company],Master[Group],"NA",0,1))</f>
        <v/>
      </c>
      <c r="T681" s="341" t="str">
        <f t="array" ref="T681">if(V681="","",XLOOKUP(V681,Master[Company],Master[Loading Location],"NA",0,1))</f>
        <v/>
      </c>
      <c r="U681" s="341" t="str">
        <f t="array" ref="U681">if(V681="","",XLOOKUP(V681,Master[Company],Master[Acronym],"NA",0,1))</f>
        <v/>
      </c>
      <c r="V681" s="336"/>
      <c r="W681" s="395"/>
      <c r="X681" s="395"/>
      <c r="Y681" s="336" t="str">
        <f t="shared" si="10"/>
        <v/>
      </c>
      <c r="Z681" s="341" t="str">
        <f t="shared" si="11"/>
        <v/>
      </c>
      <c r="AA681" s="336"/>
      <c r="AB681" s="341"/>
      <c r="AC681" s="341"/>
      <c r="AD681" s="394"/>
      <c r="AE681" s="396"/>
      <c r="AF681" s="396"/>
      <c r="AG681" s="396"/>
      <c r="AH681" s="396"/>
      <c r="AI681" s="396"/>
      <c r="AJ681" s="396"/>
      <c r="AK681" s="396"/>
      <c r="AL681" s="397"/>
      <c r="AM681" s="398"/>
      <c r="AN681" s="398"/>
      <c r="AO681" s="398"/>
      <c r="AP681" s="398"/>
      <c r="AQ681" s="398"/>
      <c r="AR681" s="398"/>
      <c r="AS681" s="398"/>
      <c r="AT681" s="398"/>
      <c r="AU681" s="394"/>
      <c r="AV681" s="399"/>
      <c r="AW681" s="306"/>
      <c r="AX681" s="394"/>
      <c r="AY681" s="400"/>
      <c r="AZ681" s="336"/>
      <c r="BA681" s="336"/>
      <c r="BB681" s="336"/>
      <c r="BC681" s="336"/>
      <c r="BD681" s="336"/>
      <c r="BE681" s="401"/>
      <c r="BF681" s="341"/>
      <c r="BG681" s="341"/>
      <c r="BH681" s="402"/>
      <c r="BI681" s="403"/>
      <c r="BJ681" s="404"/>
      <c r="BK681" s="405"/>
      <c r="BL681" s="405"/>
      <c r="BM681" s="405"/>
      <c r="BN681" s="406"/>
    </row>
    <row r="682" ht="18.75" customHeight="1">
      <c r="A682" s="390" t="str">
        <f t="shared" si="3"/>
        <v/>
      </c>
      <c r="B682" s="391"/>
      <c r="C682" s="337"/>
      <c r="D682" s="337"/>
      <c r="E682" s="338" t="str">
        <f t="shared" si="8"/>
        <v/>
      </c>
      <c r="F682" s="392"/>
      <c r="G682" s="393"/>
      <c r="H682" s="341" t="str">
        <f t="array" ref="H682">IF(D682="","",XLOOKUP(D682,'Master Data'!K:K,'Master Data'!N:N,"Input in Master Data",0,1))</f>
        <v/>
      </c>
      <c r="I682" s="341" t="str">
        <f t="array" ref="I682">IF(D682="","",XLOOKUP(D682,'Master Data'!K:K,'Master Data'!O:O,"Input in Master Data",0,1))</f>
        <v/>
      </c>
      <c r="J682" s="341" t="str">
        <f t="array" ref="J682">if(V682="","",XLOOKUP(V682,Master[Company],Master[Blow],"Unknown",0,1))</f>
        <v/>
      </c>
      <c r="K682" s="341" t="str">
        <f t="array" ref="K682">if(V682="","",XLOOKUP(V682,Master[Company],Master[Pigging],"Unknown",0,1))</f>
        <v/>
      </c>
      <c r="L682" s="341" t="str">
        <f t="array" ref="L682">if(V682="","",XLOOKUP(V682,Master[Company],Master[Load Method],"Unknown",0,1))</f>
        <v/>
      </c>
      <c r="M682" s="341" t="str">
        <f t="array" ref="M682">if(V682="","",XLOOKUP(V682,Master[Company],Master[Line Distance],"Unknown",0,1))</f>
        <v/>
      </c>
      <c r="N682" s="394"/>
      <c r="O682" s="341"/>
      <c r="P682" s="336"/>
      <c r="Q682" s="341" t="str">
        <f t="array" ref="Q682">if(V682="","",XLOOKUP(V682,Master[Company],Master[Terms],"NA",0,1))</f>
        <v/>
      </c>
      <c r="R682" s="341" t="str">
        <f t="shared" si="9"/>
        <v/>
      </c>
      <c r="S682" s="341" t="str">
        <f t="array" ref="S682">if(V682="","",XLOOKUP(V682,Master[Company],Master[Group],"NA",0,1))</f>
        <v/>
      </c>
      <c r="T682" s="341" t="str">
        <f t="array" ref="T682">if(V682="","",XLOOKUP(V682,Master[Company],Master[Loading Location],"NA",0,1))</f>
        <v/>
      </c>
      <c r="U682" s="341" t="str">
        <f t="array" ref="U682">if(V682="","",XLOOKUP(V682,Master[Company],Master[Acronym],"NA",0,1))</f>
        <v/>
      </c>
      <c r="V682" s="336"/>
      <c r="W682" s="395"/>
      <c r="X682" s="395"/>
      <c r="Y682" s="336" t="str">
        <f t="shared" si="10"/>
        <v/>
      </c>
      <c r="Z682" s="341" t="str">
        <f t="shared" si="11"/>
        <v/>
      </c>
      <c r="AA682" s="336"/>
      <c r="AB682" s="341"/>
      <c r="AC682" s="341"/>
      <c r="AD682" s="394"/>
      <c r="AE682" s="396"/>
      <c r="AF682" s="396"/>
      <c r="AG682" s="396"/>
      <c r="AH682" s="396"/>
      <c r="AI682" s="396"/>
      <c r="AJ682" s="396"/>
      <c r="AK682" s="396"/>
      <c r="AL682" s="397"/>
      <c r="AM682" s="398"/>
      <c r="AN682" s="398"/>
      <c r="AO682" s="398"/>
      <c r="AP682" s="398"/>
      <c r="AQ682" s="398"/>
      <c r="AR682" s="398"/>
      <c r="AS682" s="398"/>
      <c r="AT682" s="398"/>
      <c r="AU682" s="394"/>
      <c r="AV682" s="399"/>
      <c r="AW682" s="306"/>
      <c r="AX682" s="394"/>
      <c r="AY682" s="400"/>
      <c r="AZ682" s="336"/>
      <c r="BA682" s="336"/>
      <c r="BB682" s="336"/>
      <c r="BC682" s="336"/>
      <c r="BD682" s="336"/>
      <c r="BE682" s="401"/>
      <c r="BF682" s="341"/>
      <c r="BG682" s="341"/>
      <c r="BH682" s="402"/>
      <c r="BI682" s="403"/>
      <c r="BJ682" s="404"/>
      <c r="BK682" s="405"/>
      <c r="BL682" s="405"/>
      <c r="BM682" s="405"/>
      <c r="BN682" s="406"/>
    </row>
    <row r="683" ht="18.75" customHeight="1">
      <c r="A683" s="390" t="str">
        <f t="shared" si="3"/>
        <v/>
      </c>
      <c r="B683" s="391"/>
      <c r="C683" s="337"/>
      <c r="D683" s="337"/>
      <c r="E683" s="338" t="str">
        <f t="shared" si="8"/>
        <v/>
      </c>
      <c r="F683" s="392"/>
      <c r="G683" s="393"/>
      <c r="H683" s="341" t="str">
        <f t="array" ref="H683">IF(D683="","",XLOOKUP(D683,'Master Data'!K:K,'Master Data'!N:N,"Input in Master Data",0,1))</f>
        <v/>
      </c>
      <c r="I683" s="341" t="str">
        <f t="array" ref="I683">IF(D683="","",XLOOKUP(D683,'Master Data'!K:K,'Master Data'!O:O,"Input in Master Data",0,1))</f>
        <v/>
      </c>
      <c r="J683" s="341" t="str">
        <f t="array" ref="J683">if(V683="","",XLOOKUP(V683,Master[Company],Master[Blow],"Unknown",0,1))</f>
        <v/>
      </c>
      <c r="K683" s="341" t="str">
        <f t="array" ref="K683">if(V683="","",XLOOKUP(V683,Master[Company],Master[Pigging],"Unknown",0,1))</f>
        <v/>
      </c>
      <c r="L683" s="341" t="str">
        <f t="array" ref="L683">if(V683="","",XLOOKUP(V683,Master[Company],Master[Load Method],"Unknown",0,1))</f>
        <v/>
      </c>
      <c r="M683" s="341" t="str">
        <f t="array" ref="M683">if(V683="","",XLOOKUP(V683,Master[Company],Master[Line Distance],"Unknown",0,1))</f>
        <v/>
      </c>
      <c r="N683" s="394"/>
      <c r="O683" s="341"/>
      <c r="P683" s="336"/>
      <c r="Q683" s="341" t="str">
        <f t="array" ref="Q683">if(V683="","",XLOOKUP(V683,Master[Company],Master[Terms],"NA",0,1))</f>
        <v/>
      </c>
      <c r="R683" s="341" t="str">
        <f t="shared" si="9"/>
        <v/>
      </c>
      <c r="S683" s="341" t="str">
        <f t="array" ref="S683">if(V683="","",XLOOKUP(V683,Master[Company],Master[Group],"NA",0,1))</f>
        <v/>
      </c>
      <c r="T683" s="341" t="str">
        <f t="array" ref="T683">if(V683="","",XLOOKUP(V683,Master[Company],Master[Loading Location],"NA",0,1))</f>
        <v/>
      </c>
      <c r="U683" s="341" t="str">
        <f t="array" ref="U683">if(V683="","",XLOOKUP(V683,Master[Company],Master[Acronym],"NA",0,1))</f>
        <v/>
      </c>
      <c r="V683" s="336"/>
      <c r="W683" s="395"/>
      <c r="X683" s="395"/>
      <c r="Y683" s="336" t="str">
        <f t="shared" si="10"/>
        <v/>
      </c>
      <c r="Z683" s="341" t="str">
        <f t="shared" si="11"/>
        <v/>
      </c>
      <c r="AA683" s="336"/>
      <c r="AB683" s="341"/>
      <c r="AC683" s="341"/>
      <c r="AD683" s="394"/>
      <c r="AE683" s="396"/>
      <c r="AF683" s="396"/>
      <c r="AG683" s="396"/>
      <c r="AH683" s="396"/>
      <c r="AI683" s="396"/>
      <c r="AJ683" s="396"/>
      <c r="AK683" s="396"/>
      <c r="AL683" s="397"/>
      <c r="AM683" s="398"/>
      <c r="AN683" s="398"/>
      <c r="AO683" s="398"/>
      <c r="AP683" s="398"/>
      <c r="AQ683" s="398"/>
      <c r="AR683" s="398"/>
      <c r="AS683" s="398"/>
      <c r="AT683" s="398"/>
      <c r="AU683" s="394"/>
      <c r="AV683" s="399"/>
      <c r="AW683" s="306"/>
      <c r="AX683" s="394"/>
      <c r="AY683" s="400"/>
      <c r="AZ683" s="336"/>
      <c r="BA683" s="336"/>
      <c r="BB683" s="336"/>
      <c r="BC683" s="336"/>
      <c r="BD683" s="336"/>
      <c r="BE683" s="401"/>
      <c r="BF683" s="341"/>
      <c r="BG683" s="341"/>
      <c r="BH683" s="402"/>
      <c r="BI683" s="403"/>
      <c r="BJ683" s="404"/>
      <c r="BK683" s="405"/>
      <c r="BL683" s="405"/>
      <c r="BM683" s="405"/>
      <c r="BN683" s="406"/>
    </row>
    <row r="684" ht="18.75" customHeight="1">
      <c r="A684" s="390" t="str">
        <f t="shared" si="3"/>
        <v/>
      </c>
      <c r="B684" s="391"/>
      <c r="C684" s="337"/>
      <c r="D684" s="337"/>
      <c r="E684" s="338" t="str">
        <f t="shared" si="8"/>
        <v/>
      </c>
      <c r="F684" s="392"/>
      <c r="G684" s="393"/>
      <c r="H684" s="341" t="str">
        <f t="array" ref="H684">IF(D684="","",XLOOKUP(D684,'Master Data'!K:K,'Master Data'!N:N,"Input in Master Data",0,1))</f>
        <v/>
      </c>
      <c r="I684" s="341" t="str">
        <f t="array" ref="I684">IF(D684="","",XLOOKUP(D684,'Master Data'!K:K,'Master Data'!O:O,"Input in Master Data",0,1))</f>
        <v/>
      </c>
      <c r="J684" s="341" t="str">
        <f t="array" ref="J684">if(V684="","",XLOOKUP(V684,Master[Company],Master[Blow],"Unknown",0,1))</f>
        <v/>
      </c>
      <c r="K684" s="341" t="str">
        <f t="array" ref="K684">if(V684="","",XLOOKUP(V684,Master[Company],Master[Pigging],"Unknown",0,1))</f>
        <v/>
      </c>
      <c r="L684" s="341" t="str">
        <f t="array" ref="L684">if(V684="","",XLOOKUP(V684,Master[Company],Master[Load Method],"Unknown",0,1))</f>
        <v/>
      </c>
      <c r="M684" s="341" t="str">
        <f t="array" ref="M684">if(V684="","",XLOOKUP(V684,Master[Company],Master[Line Distance],"Unknown",0,1))</f>
        <v/>
      </c>
      <c r="N684" s="394"/>
      <c r="O684" s="341"/>
      <c r="P684" s="336"/>
      <c r="Q684" s="341" t="str">
        <f t="array" ref="Q684">if(V684="","",XLOOKUP(V684,Master[Company],Master[Terms],"NA",0,1))</f>
        <v/>
      </c>
      <c r="R684" s="341" t="str">
        <f t="shared" si="9"/>
        <v/>
      </c>
      <c r="S684" s="341" t="str">
        <f t="array" ref="S684">if(V684="","",XLOOKUP(V684,Master[Company],Master[Group],"NA",0,1))</f>
        <v/>
      </c>
      <c r="T684" s="341" t="str">
        <f t="array" ref="T684">if(V684="","",XLOOKUP(V684,Master[Company],Master[Loading Location],"NA",0,1))</f>
        <v/>
      </c>
      <c r="U684" s="341" t="str">
        <f t="array" ref="U684">if(V684="","",XLOOKUP(V684,Master[Company],Master[Acronym],"NA",0,1))</f>
        <v/>
      </c>
      <c r="V684" s="336"/>
      <c r="W684" s="395"/>
      <c r="X684" s="395"/>
      <c r="Y684" s="336" t="str">
        <f t="shared" si="10"/>
        <v/>
      </c>
      <c r="Z684" s="341" t="str">
        <f t="shared" si="11"/>
        <v/>
      </c>
      <c r="AA684" s="336"/>
      <c r="AB684" s="341"/>
      <c r="AC684" s="341"/>
      <c r="AD684" s="394"/>
      <c r="AE684" s="396"/>
      <c r="AF684" s="396"/>
      <c r="AG684" s="396"/>
      <c r="AH684" s="396"/>
      <c r="AI684" s="396"/>
      <c r="AJ684" s="396"/>
      <c r="AK684" s="396"/>
      <c r="AL684" s="397"/>
      <c r="AM684" s="398"/>
      <c r="AN684" s="398"/>
      <c r="AO684" s="398"/>
      <c r="AP684" s="398"/>
      <c r="AQ684" s="398"/>
      <c r="AR684" s="398"/>
      <c r="AS684" s="398"/>
      <c r="AT684" s="398"/>
      <c r="AU684" s="394"/>
      <c r="AV684" s="399"/>
      <c r="AW684" s="306"/>
      <c r="AX684" s="394"/>
      <c r="AY684" s="400"/>
      <c r="AZ684" s="336"/>
      <c r="BA684" s="336"/>
      <c r="BB684" s="336"/>
      <c r="BC684" s="336"/>
      <c r="BD684" s="336"/>
      <c r="BE684" s="401"/>
      <c r="BF684" s="341"/>
      <c r="BG684" s="341"/>
      <c r="BH684" s="402"/>
      <c r="BI684" s="403"/>
      <c r="BJ684" s="404"/>
      <c r="BK684" s="405"/>
      <c r="BL684" s="405"/>
      <c r="BM684" s="405"/>
      <c r="BN684" s="406"/>
    </row>
    <row r="685" ht="18.75" customHeight="1">
      <c r="A685" s="390" t="str">
        <f t="shared" si="3"/>
        <v/>
      </c>
      <c r="B685" s="391"/>
      <c r="C685" s="337"/>
      <c r="D685" s="337"/>
      <c r="E685" s="338" t="str">
        <f t="shared" si="8"/>
        <v/>
      </c>
      <c r="F685" s="392"/>
      <c r="G685" s="393"/>
      <c r="H685" s="341" t="str">
        <f t="array" ref="H685">IF(D685="","",XLOOKUP(D685,'Master Data'!K:K,'Master Data'!N:N,"Input in Master Data",0,1))</f>
        <v/>
      </c>
      <c r="I685" s="341" t="str">
        <f t="array" ref="I685">IF(D685="","",XLOOKUP(D685,'Master Data'!K:K,'Master Data'!O:O,"Input in Master Data",0,1))</f>
        <v/>
      </c>
      <c r="J685" s="341" t="str">
        <f t="array" ref="J685">if(V685="","",XLOOKUP(V685,Master[Company],Master[Blow],"Unknown",0,1))</f>
        <v/>
      </c>
      <c r="K685" s="341" t="str">
        <f t="array" ref="K685">if(V685="","",XLOOKUP(V685,Master[Company],Master[Pigging],"Unknown",0,1))</f>
        <v/>
      </c>
      <c r="L685" s="341" t="str">
        <f t="array" ref="L685">if(V685="","",XLOOKUP(V685,Master[Company],Master[Load Method],"Unknown",0,1))</f>
        <v/>
      </c>
      <c r="M685" s="341" t="str">
        <f t="array" ref="M685">if(V685="","",XLOOKUP(V685,Master[Company],Master[Line Distance],"Unknown",0,1))</f>
        <v/>
      </c>
      <c r="N685" s="394"/>
      <c r="O685" s="341"/>
      <c r="P685" s="336"/>
      <c r="Q685" s="341" t="str">
        <f t="array" ref="Q685">if(V685="","",XLOOKUP(V685,Master[Company],Master[Terms],"NA",0,1))</f>
        <v/>
      </c>
      <c r="R685" s="341" t="str">
        <f t="shared" si="9"/>
        <v/>
      </c>
      <c r="S685" s="341" t="str">
        <f t="array" ref="S685">if(V685="","",XLOOKUP(V685,Master[Company],Master[Group],"NA",0,1))</f>
        <v/>
      </c>
      <c r="T685" s="341" t="str">
        <f t="array" ref="T685">if(V685="","",XLOOKUP(V685,Master[Company],Master[Loading Location],"NA",0,1))</f>
        <v/>
      </c>
      <c r="U685" s="341" t="str">
        <f t="array" ref="U685">if(V685="","",XLOOKUP(V685,Master[Company],Master[Acronym],"NA",0,1))</f>
        <v/>
      </c>
      <c r="V685" s="336"/>
      <c r="W685" s="395"/>
      <c r="X685" s="395"/>
      <c r="Y685" s="336" t="str">
        <f t="shared" si="10"/>
        <v/>
      </c>
      <c r="Z685" s="341" t="str">
        <f t="shared" si="11"/>
        <v/>
      </c>
      <c r="AA685" s="336"/>
      <c r="AB685" s="341"/>
      <c r="AC685" s="341"/>
      <c r="AD685" s="394"/>
      <c r="AE685" s="396"/>
      <c r="AF685" s="396"/>
      <c r="AG685" s="396"/>
      <c r="AH685" s="396"/>
      <c r="AI685" s="396"/>
      <c r="AJ685" s="396"/>
      <c r="AK685" s="396"/>
      <c r="AL685" s="397"/>
      <c r="AM685" s="398"/>
      <c r="AN685" s="398"/>
      <c r="AO685" s="398"/>
      <c r="AP685" s="398"/>
      <c r="AQ685" s="398"/>
      <c r="AR685" s="398"/>
      <c r="AS685" s="398"/>
      <c r="AT685" s="398"/>
      <c r="AU685" s="394"/>
      <c r="AV685" s="399"/>
      <c r="AW685" s="306"/>
      <c r="AX685" s="394"/>
      <c r="AY685" s="400"/>
      <c r="AZ685" s="336"/>
      <c r="BA685" s="336"/>
      <c r="BB685" s="336"/>
      <c r="BC685" s="336"/>
      <c r="BD685" s="336"/>
      <c r="BE685" s="401"/>
      <c r="BF685" s="341"/>
      <c r="BG685" s="341"/>
      <c r="BH685" s="402"/>
      <c r="BI685" s="403"/>
      <c r="BJ685" s="404"/>
      <c r="BK685" s="405"/>
      <c r="BL685" s="405"/>
      <c r="BM685" s="405"/>
      <c r="BN685" s="406"/>
    </row>
    <row r="686" ht="18.75" customHeight="1">
      <c r="A686" s="390" t="str">
        <f t="shared" si="3"/>
        <v/>
      </c>
      <c r="B686" s="391"/>
      <c r="C686" s="337"/>
      <c r="D686" s="337"/>
      <c r="E686" s="338" t="str">
        <f t="shared" si="8"/>
        <v/>
      </c>
      <c r="F686" s="392"/>
      <c r="G686" s="393"/>
      <c r="H686" s="341" t="str">
        <f t="array" ref="H686">IF(D686="","",XLOOKUP(D686,'Master Data'!K:K,'Master Data'!N:N,"Input in Master Data",0,1))</f>
        <v/>
      </c>
      <c r="I686" s="341" t="str">
        <f t="array" ref="I686">IF(D686="","",XLOOKUP(D686,'Master Data'!K:K,'Master Data'!O:O,"Input in Master Data",0,1))</f>
        <v/>
      </c>
      <c r="J686" s="341" t="str">
        <f t="array" ref="J686">if(V686="","",XLOOKUP(V686,Master[Company],Master[Blow],"Unknown",0,1))</f>
        <v/>
      </c>
      <c r="K686" s="341" t="str">
        <f t="array" ref="K686">if(V686="","",XLOOKUP(V686,Master[Company],Master[Pigging],"Unknown",0,1))</f>
        <v/>
      </c>
      <c r="L686" s="341" t="str">
        <f t="array" ref="L686">if(V686="","",XLOOKUP(V686,Master[Company],Master[Load Method],"Unknown",0,1))</f>
        <v/>
      </c>
      <c r="M686" s="341" t="str">
        <f t="array" ref="M686">if(V686="","",XLOOKUP(V686,Master[Company],Master[Line Distance],"Unknown",0,1))</f>
        <v/>
      </c>
      <c r="N686" s="394"/>
      <c r="O686" s="341"/>
      <c r="P686" s="336"/>
      <c r="Q686" s="341" t="str">
        <f t="array" ref="Q686">if(V686="","",XLOOKUP(V686,Master[Company],Master[Terms],"NA",0,1))</f>
        <v/>
      </c>
      <c r="R686" s="341" t="str">
        <f t="shared" si="9"/>
        <v/>
      </c>
      <c r="S686" s="341" t="str">
        <f t="array" ref="S686">if(V686="","",XLOOKUP(V686,Master[Company],Master[Group],"NA",0,1))</f>
        <v/>
      </c>
      <c r="T686" s="341" t="str">
        <f t="array" ref="T686">if(V686="","",XLOOKUP(V686,Master[Company],Master[Loading Location],"NA",0,1))</f>
        <v/>
      </c>
      <c r="U686" s="341" t="str">
        <f t="array" ref="U686">if(V686="","",XLOOKUP(V686,Master[Company],Master[Acronym],"NA",0,1))</f>
        <v/>
      </c>
      <c r="V686" s="336"/>
      <c r="W686" s="395"/>
      <c r="X686" s="395"/>
      <c r="Y686" s="336" t="str">
        <f t="shared" si="10"/>
        <v/>
      </c>
      <c r="Z686" s="341" t="str">
        <f t="shared" si="11"/>
        <v/>
      </c>
      <c r="AA686" s="336"/>
      <c r="AB686" s="341"/>
      <c r="AC686" s="341"/>
      <c r="AD686" s="394"/>
      <c r="AE686" s="396"/>
      <c r="AF686" s="396"/>
      <c r="AG686" s="396"/>
      <c r="AH686" s="396"/>
      <c r="AI686" s="396"/>
      <c r="AJ686" s="396"/>
      <c r="AK686" s="396"/>
      <c r="AL686" s="397"/>
      <c r="AM686" s="398"/>
      <c r="AN686" s="398"/>
      <c r="AO686" s="398"/>
      <c r="AP686" s="398"/>
      <c r="AQ686" s="398"/>
      <c r="AR686" s="398"/>
      <c r="AS686" s="398"/>
      <c r="AT686" s="398"/>
      <c r="AU686" s="394"/>
      <c r="AV686" s="399"/>
      <c r="AW686" s="306"/>
      <c r="AX686" s="394"/>
      <c r="AY686" s="400"/>
      <c r="AZ686" s="336"/>
      <c r="BA686" s="336"/>
      <c r="BB686" s="336"/>
      <c r="BC686" s="336"/>
      <c r="BD686" s="336"/>
      <c r="BE686" s="401"/>
      <c r="BF686" s="341"/>
      <c r="BG686" s="341"/>
      <c r="BH686" s="402"/>
      <c r="BI686" s="403"/>
      <c r="BJ686" s="404"/>
      <c r="BK686" s="405"/>
      <c r="BL686" s="405"/>
      <c r="BM686" s="405"/>
      <c r="BN686" s="406"/>
    </row>
    <row r="687" ht="18.75" customHeight="1">
      <c r="A687" s="390" t="str">
        <f t="shared" si="3"/>
        <v/>
      </c>
      <c r="B687" s="391"/>
      <c r="C687" s="337"/>
      <c r="D687" s="337"/>
      <c r="E687" s="338" t="str">
        <f t="shared" si="8"/>
        <v/>
      </c>
      <c r="F687" s="392"/>
      <c r="G687" s="393"/>
      <c r="H687" s="341" t="str">
        <f t="array" ref="H687">IF(D687="","",XLOOKUP(D687,'Master Data'!K:K,'Master Data'!N:N,"Input in Master Data",0,1))</f>
        <v/>
      </c>
      <c r="I687" s="341" t="str">
        <f t="array" ref="I687">IF(D687="","",XLOOKUP(D687,'Master Data'!K:K,'Master Data'!O:O,"Input in Master Data",0,1))</f>
        <v/>
      </c>
      <c r="J687" s="341" t="str">
        <f t="array" ref="J687">if(V687="","",XLOOKUP(V687,Master[Company],Master[Blow],"Unknown",0,1))</f>
        <v/>
      </c>
      <c r="K687" s="341" t="str">
        <f t="array" ref="K687">if(V687="","",XLOOKUP(V687,Master[Company],Master[Pigging],"Unknown",0,1))</f>
        <v/>
      </c>
      <c r="L687" s="341" t="str">
        <f t="array" ref="L687">if(V687="","",XLOOKUP(V687,Master[Company],Master[Load Method],"Unknown",0,1))</f>
        <v/>
      </c>
      <c r="M687" s="341" t="str">
        <f t="array" ref="M687">if(V687="","",XLOOKUP(V687,Master[Company],Master[Line Distance],"Unknown",0,1))</f>
        <v/>
      </c>
      <c r="N687" s="394"/>
      <c r="O687" s="341"/>
      <c r="P687" s="336"/>
      <c r="Q687" s="341" t="str">
        <f t="array" ref="Q687">if(V687="","",XLOOKUP(V687,Master[Company],Master[Terms],"NA",0,1))</f>
        <v/>
      </c>
      <c r="R687" s="341" t="str">
        <f t="shared" si="9"/>
        <v/>
      </c>
      <c r="S687" s="341" t="str">
        <f t="array" ref="S687">if(V687="","",XLOOKUP(V687,Master[Company],Master[Group],"NA",0,1))</f>
        <v/>
      </c>
      <c r="T687" s="341" t="str">
        <f t="array" ref="T687">if(V687="","",XLOOKUP(V687,Master[Company],Master[Loading Location],"NA",0,1))</f>
        <v/>
      </c>
      <c r="U687" s="341" t="str">
        <f t="array" ref="U687">if(V687="","",XLOOKUP(V687,Master[Company],Master[Acronym],"NA",0,1))</f>
        <v/>
      </c>
      <c r="V687" s="336"/>
      <c r="W687" s="395"/>
      <c r="X687" s="395"/>
      <c r="Y687" s="336" t="str">
        <f t="shared" si="10"/>
        <v/>
      </c>
      <c r="Z687" s="341" t="str">
        <f t="shared" si="11"/>
        <v/>
      </c>
      <c r="AA687" s="336"/>
      <c r="AB687" s="341"/>
      <c r="AC687" s="341"/>
      <c r="AD687" s="394"/>
      <c r="AE687" s="396"/>
      <c r="AF687" s="396"/>
      <c r="AG687" s="396"/>
      <c r="AH687" s="396"/>
      <c r="AI687" s="396"/>
      <c r="AJ687" s="396"/>
      <c r="AK687" s="396"/>
      <c r="AL687" s="397"/>
      <c r="AM687" s="398"/>
      <c r="AN687" s="398"/>
      <c r="AO687" s="398"/>
      <c r="AP687" s="398"/>
      <c r="AQ687" s="398"/>
      <c r="AR687" s="398"/>
      <c r="AS687" s="398"/>
      <c r="AT687" s="398"/>
      <c r="AU687" s="394"/>
      <c r="AV687" s="399"/>
      <c r="AW687" s="306"/>
      <c r="AX687" s="394"/>
      <c r="AY687" s="400"/>
      <c r="AZ687" s="336"/>
      <c r="BA687" s="336"/>
      <c r="BB687" s="336"/>
      <c r="BC687" s="336"/>
      <c r="BD687" s="336"/>
      <c r="BE687" s="401"/>
      <c r="BF687" s="341"/>
      <c r="BG687" s="341"/>
      <c r="BH687" s="402"/>
      <c r="BI687" s="403"/>
      <c r="BJ687" s="404"/>
      <c r="BK687" s="405"/>
      <c r="BL687" s="405"/>
      <c r="BM687" s="405"/>
      <c r="BN687" s="406"/>
    </row>
    <row r="688" ht="18.75" customHeight="1">
      <c r="A688" s="390" t="str">
        <f t="shared" si="3"/>
        <v/>
      </c>
      <c r="B688" s="391"/>
      <c r="C688" s="337"/>
      <c r="D688" s="337"/>
      <c r="E688" s="338" t="str">
        <f t="shared" si="8"/>
        <v/>
      </c>
      <c r="F688" s="392"/>
      <c r="G688" s="393"/>
      <c r="H688" s="341" t="str">
        <f t="array" ref="H688">IF(D688="","",XLOOKUP(D688,'Master Data'!K:K,'Master Data'!N:N,"Input in Master Data",0,1))</f>
        <v/>
      </c>
      <c r="I688" s="341" t="str">
        <f t="array" ref="I688">IF(D688="","",XLOOKUP(D688,'Master Data'!K:K,'Master Data'!O:O,"Input in Master Data",0,1))</f>
        <v/>
      </c>
      <c r="J688" s="341" t="str">
        <f t="array" ref="J688">if(V688="","",XLOOKUP(V688,Master[Company],Master[Blow],"Unknown",0,1))</f>
        <v/>
      </c>
      <c r="K688" s="341" t="str">
        <f t="array" ref="K688">if(V688="","",XLOOKUP(V688,Master[Company],Master[Pigging],"Unknown",0,1))</f>
        <v/>
      </c>
      <c r="L688" s="341" t="str">
        <f t="array" ref="L688">if(V688="","",XLOOKUP(V688,Master[Company],Master[Load Method],"Unknown",0,1))</f>
        <v/>
      </c>
      <c r="M688" s="341" t="str">
        <f t="array" ref="M688">if(V688="","",XLOOKUP(V688,Master[Company],Master[Line Distance],"Unknown",0,1))</f>
        <v/>
      </c>
      <c r="N688" s="394"/>
      <c r="O688" s="341"/>
      <c r="P688" s="336"/>
      <c r="Q688" s="341" t="str">
        <f t="array" ref="Q688">if(V688="","",XLOOKUP(V688,Master[Company],Master[Terms],"NA",0,1))</f>
        <v/>
      </c>
      <c r="R688" s="341" t="str">
        <f t="shared" si="9"/>
        <v/>
      </c>
      <c r="S688" s="341" t="str">
        <f t="array" ref="S688">if(V688="","",XLOOKUP(V688,Master[Company],Master[Group],"NA",0,1))</f>
        <v/>
      </c>
      <c r="T688" s="341" t="str">
        <f t="array" ref="T688">if(V688="","",XLOOKUP(V688,Master[Company],Master[Loading Location],"NA",0,1))</f>
        <v/>
      </c>
      <c r="U688" s="341" t="str">
        <f t="array" ref="U688">if(V688="","",XLOOKUP(V688,Master[Company],Master[Acronym],"NA",0,1))</f>
        <v/>
      </c>
      <c r="V688" s="336"/>
      <c r="W688" s="395"/>
      <c r="X688" s="395"/>
      <c r="Y688" s="336" t="str">
        <f t="shared" si="10"/>
        <v/>
      </c>
      <c r="Z688" s="341" t="str">
        <f t="shared" si="11"/>
        <v/>
      </c>
      <c r="AA688" s="336"/>
      <c r="AB688" s="341"/>
      <c r="AC688" s="341"/>
      <c r="AD688" s="394"/>
      <c r="AE688" s="396"/>
      <c r="AF688" s="396"/>
      <c r="AG688" s="396"/>
      <c r="AH688" s="396"/>
      <c r="AI688" s="396"/>
      <c r="AJ688" s="396"/>
      <c r="AK688" s="396"/>
      <c r="AL688" s="397"/>
      <c r="AM688" s="398"/>
      <c r="AN688" s="398"/>
      <c r="AO688" s="398"/>
      <c r="AP688" s="398"/>
      <c r="AQ688" s="398"/>
      <c r="AR688" s="398"/>
      <c r="AS688" s="398"/>
      <c r="AT688" s="398"/>
      <c r="AU688" s="394"/>
      <c r="AV688" s="399"/>
      <c r="AW688" s="306"/>
      <c r="AX688" s="394"/>
      <c r="AY688" s="400"/>
      <c r="AZ688" s="336"/>
      <c r="BA688" s="336"/>
      <c r="BB688" s="336"/>
      <c r="BC688" s="336"/>
      <c r="BD688" s="336"/>
      <c r="BE688" s="401"/>
      <c r="BF688" s="341"/>
      <c r="BG688" s="341"/>
      <c r="BH688" s="402"/>
      <c r="BI688" s="403"/>
      <c r="BJ688" s="404"/>
      <c r="BK688" s="405"/>
      <c r="BL688" s="405"/>
      <c r="BM688" s="405"/>
      <c r="BN688" s="406"/>
    </row>
    <row r="689" ht="18.75" customHeight="1">
      <c r="A689" s="390" t="str">
        <f t="shared" si="3"/>
        <v/>
      </c>
      <c r="B689" s="391"/>
      <c r="C689" s="337"/>
      <c r="D689" s="337"/>
      <c r="E689" s="338" t="str">
        <f t="shared" si="8"/>
        <v/>
      </c>
      <c r="F689" s="392"/>
      <c r="G689" s="393"/>
      <c r="H689" s="341" t="str">
        <f t="array" ref="H689">IF(D689="","",XLOOKUP(D689,'Master Data'!K:K,'Master Data'!N:N,"Input in Master Data",0,1))</f>
        <v/>
      </c>
      <c r="I689" s="341" t="str">
        <f t="array" ref="I689">IF(D689="","",XLOOKUP(D689,'Master Data'!K:K,'Master Data'!O:O,"Input in Master Data",0,1))</f>
        <v/>
      </c>
      <c r="J689" s="341" t="str">
        <f t="array" ref="J689">if(V689="","",XLOOKUP(V689,Master[Company],Master[Blow],"Unknown",0,1))</f>
        <v/>
      </c>
      <c r="K689" s="341" t="str">
        <f t="array" ref="K689">if(V689="","",XLOOKUP(V689,Master[Company],Master[Pigging],"Unknown",0,1))</f>
        <v/>
      </c>
      <c r="L689" s="341" t="str">
        <f t="array" ref="L689">if(V689="","",XLOOKUP(V689,Master[Company],Master[Load Method],"Unknown",0,1))</f>
        <v/>
      </c>
      <c r="M689" s="341" t="str">
        <f t="array" ref="M689">if(V689="","",XLOOKUP(V689,Master[Company],Master[Line Distance],"Unknown",0,1))</f>
        <v/>
      </c>
      <c r="N689" s="394"/>
      <c r="O689" s="341"/>
      <c r="P689" s="336"/>
      <c r="Q689" s="341" t="str">
        <f t="array" ref="Q689">if(V689="","",XLOOKUP(V689,Master[Company],Master[Terms],"NA",0,1))</f>
        <v/>
      </c>
      <c r="R689" s="341" t="str">
        <f t="shared" si="9"/>
        <v/>
      </c>
      <c r="S689" s="341" t="str">
        <f t="array" ref="S689">if(V689="","",XLOOKUP(V689,Master[Company],Master[Group],"NA",0,1))</f>
        <v/>
      </c>
      <c r="T689" s="341" t="str">
        <f t="array" ref="T689">if(V689="","",XLOOKUP(V689,Master[Company],Master[Loading Location],"NA",0,1))</f>
        <v/>
      </c>
      <c r="U689" s="341" t="str">
        <f t="array" ref="U689">if(V689="","",XLOOKUP(V689,Master[Company],Master[Acronym],"NA",0,1))</f>
        <v/>
      </c>
      <c r="V689" s="336"/>
      <c r="W689" s="395"/>
      <c r="X689" s="395"/>
      <c r="Y689" s="336" t="str">
        <f t="shared" si="10"/>
        <v/>
      </c>
      <c r="Z689" s="341" t="str">
        <f t="shared" si="11"/>
        <v/>
      </c>
      <c r="AA689" s="336"/>
      <c r="AB689" s="341"/>
      <c r="AC689" s="341"/>
      <c r="AD689" s="394"/>
      <c r="AE689" s="396"/>
      <c r="AF689" s="396"/>
      <c r="AG689" s="396"/>
      <c r="AH689" s="396"/>
      <c r="AI689" s="396"/>
      <c r="AJ689" s="396"/>
      <c r="AK689" s="396"/>
      <c r="AL689" s="397"/>
      <c r="AM689" s="398"/>
      <c r="AN689" s="398"/>
      <c r="AO689" s="398"/>
      <c r="AP689" s="398"/>
      <c r="AQ689" s="398"/>
      <c r="AR689" s="398"/>
      <c r="AS689" s="398"/>
      <c r="AT689" s="398"/>
      <c r="AU689" s="394"/>
      <c r="AV689" s="399"/>
      <c r="AW689" s="306"/>
      <c r="AX689" s="394"/>
      <c r="AY689" s="400"/>
      <c r="AZ689" s="336"/>
      <c r="BA689" s="336"/>
      <c r="BB689" s="336"/>
      <c r="BC689" s="336"/>
      <c r="BD689" s="336"/>
      <c r="BE689" s="401"/>
      <c r="BF689" s="341"/>
      <c r="BG689" s="341"/>
      <c r="BH689" s="402"/>
      <c r="BI689" s="403"/>
      <c r="BJ689" s="404"/>
      <c r="BK689" s="405"/>
      <c r="BL689" s="405"/>
      <c r="BM689" s="405"/>
      <c r="BN689" s="406"/>
    </row>
    <row r="690" ht="18.75" customHeight="1">
      <c r="A690" s="390" t="str">
        <f t="shared" si="3"/>
        <v/>
      </c>
      <c r="B690" s="391"/>
      <c r="C690" s="337"/>
      <c r="D690" s="337"/>
      <c r="E690" s="338" t="str">
        <f t="shared" si="8"/>
        <v/>
      </c>
      <c r="F690" s="392"/>
      <c r="G690" s="393"/>
      <c r="H690" s="341" t="str">
        <f t="array" ref="H690">IF(D690="","",XLOOKUP(D690,'Master Data'!K:K,'Master Data'!N:N,"Input in Master Data",0,1))</f>
        <v/>
      </c>
      <c r="I690" s="341" t="str">
        <f t="array" ref="I690">IF(D690="","",XLOOKUP(D690,'Master Data'!K:K,'Master Data'!O:O,"Input in Master Data",0,1))</f>
        <v/>
      </c>
      <c r="J690" s="341" t="str">
        <f t="array" ref="J690">if(V690="","",XLOOKUP(V690,Master[Company],Master[Blow],"Unknown",0,1))</f>
        <v/>
      </c>
      <c r="K690" s="341" t="str">
        <f t="array" ref="K690">if(V690="","",XLOOKUP(V690,Master[Company],Master[Pigging],"Unknown",0,1))</f>
        <v/>
      </c>
      <c r="L690" s="341" t="str">
        <f t="array" ref="L690">if(V690="","",XLOOKUP(V690,Master[Company],Master[Load Method],"Unknown",0,1))</f>
        <v/>
      </c>
      <c r="M690" s="341" t="str">
        <f t="array" ref="M690">if(V690="","",XLOOKUP(V690,Master[Company],Master[Line Distance],"Unknown",0,1))</f>
        <v/>
      </c>
      <c r="N690" s="394"/>
      <c r="O690" s="341"/>
      <c r="P690" s="336"/>
      <c r="Q690" s="341" t="str">
        <f t="array" ref="Q690">if(V690="","",XLOOKUP(V690,Master[Company],Master[Terms],"NA",0,1))</f>
        <v/>
      </c>
      <c r="R690" s="341" t="str">
        <f t="shared" si="9"/>
        <v/>
      </c>
      <c r="S690" s="341" t="str">
        <f t="array" ref="S690">if(V690="","",XLOOKUP(V690,Master[Company],Master[Group],"NA",0,1))</f>
        <v/>
      </c>
      <c r="T690" s="341" t="str">
        <f t="array" ref="T690">if(V690="","",XLOOKUP(V690,Master[Company],Master[Loading Location],"NA",0,1))</f>
        <v/>
      </c>
      <c r="U690" s="341" t="str">
        <f t="array" ref="U690">if(V690="","",XLOOKUP(V690,Master[Company],Master[Acronym],"NA",0,1))</f>
        <v/>
      </c>
      <c r="V690" s="336"/>
      <c r="W690" s="395"/>
      <c r="X690" s="395"/>
      <c r="Y690" s="336" t="str">
        <f t="shared" si="10"/>
        <v/>
      </c>
      <c r="Z690" s="341" t="str">
        <f t="shared" si="11"/>
        <v/>
      </c>
      <c r="AA690" s="336"/>
      <c r="AB690" s="341"/>
      <c r="AC690" s="341"/>
      <c r="AD690" s="394"/>
      <c r="AE690" s="396"/>
      <c r="AF690" s="396"/>
      <c r="AG690" s="396"/>
      <c r="AH690" s="396"/>
      <c r="AI690" s="396"/>
      <c r="AJ690" s="396"/>
      <c r="AK690" s="396"/>
      <c r="AL690" s="397"/>
      <c r="AM690" s="398"/>
      <c r="AN690" s="398"/>
      <c r="AO690" s="398"/>
      <c r="AP690" s="398"/>
      <c r="AQ690" s="398"/>
      <c r="AR690" s="398"/>
      <c r="AS690" s="398"/>
      <c r="AT690" s="398"/>
      <c r="AU690" s="394"/>
      <c r="AV690" s="399"/>
      <c r="AW690" s="306"/>
      <c r="AX690" s="394"/>
      <c r="AY690" s="400"/>
      <c r="AZ690" s="336"/>
      <c r="BA690" s="336"/>
      <c r="BB690" s="336"/>
      <c r="BC690" s="336"/>
      <c r="BD690" s="336"/>
      <c r="BE690" s="401"/>
      <c r="BF690" s="341"/>
      <c r="BG690" s="341"/>
      <c r="BH690" s="402"/>
      <c r="BI690" s="403"/>
      <c r="BJ690" s="404"/>
      <c r="BK690" s="405"/>
      <c r="BL690" s="405"/>
      <c r="BM690" s="405"/>
      <c r="BN690" s="406"/>
    </row>
    <row r="691" ht="18.75" customHeight="1">
      <c r="A691" s="390" t="str">
        <f t="shared" si="3"/>
        <v/>
      </c>
      <c r="B691" s="391"/>
      <c r="C691" s="337"/>
      <c r="D691" s="337"/>
      <c r="E691" s="338" t="str">
        <f t="shared" si="8"/>
        <v/>
      </c>
      <c r="F691" s="392"/>
      <c r="G691" s="393"/>
      <c r="H691" s="341" t="str">
        <f t="array" ref="H691">IF(D691="","",XLOOKUP(D691,'Master Data'!K:K,'Master Data'!N:N,"Input in Master Data",0,1))</f>
        <v/>
      </c>
      <c r="I691" s="341" t="str">
        <f t="array" ref="I691">IF(D691="","",XLOOKUP(D691,'Master Data'!K:K,'Master Data'!O:O,"Input in Master Data",0,1))</f>
        <v/>
      </c>
      <c r="J691" s="341" t="str">
        <f t="array" ref="J691">if(V691="","",XLOOKUP(V691,Master[Company],Master[Blow],"Unknown",0,1))</f>
        <v/>
      </c>
      <c r="K691" s="341" t="str">
        <f t="array" ref="K691">if(V691="","",XLOOKUP(V691,Master[Company],Master[Pigging],"Unknown",0,1))</f>
        <v/>
      </c>
      <c r="L691" s="341" t="str">
        <f t="array" ref="L691">if(V691="","",XLOOKUP(V691,Master[Company],Master[Load Method],"Unknown",0,1))</f>
        <v/>
      </c>
      <c r="M691" s="341" t="str">
        <f t="array" ref="M691">if(V691="","",XLOOKUP(V691,Master[Company],Master[Line Distance],"Unknown",0,1))</f>
        <v/>
      </c>
      <c r="N691" s="394"/>
      <c r="O691" s="341"/>
      <c r="P691" s="336"/>
      <c r="Q691" s="341" t="str">
        <f t="array" ref="Q691">if(V691="","",XLOOKUP(V691,Master[Company],Master[Terms],"NA",0,1))</f>
        <v/>
      </c>
      <c r="R691" s="341" t="str">
        <f t="shared" si="9"/>
        <v/>
      </c>
      <c r="S691" s="341" t="str">
        <f t="array" ref="S691">if(V691="","",XLOOKUP(V691,Master[Company],Master[Group],"NA",0,1))</f>
        <v/>
      </c>
      <c r="T691" s="341" t="str">
        <f t="array" ref="T691">if(V691="","",XLOOKUP(V691,Master[Company],Master[Loading Location],"NA",0,1))</f>
        <v/>
      </c>
      <c r="U691" s="341" t="str">
        <f t="array" ref="U691">if(V691="","",XLOOKUP(V691,Master[Company],Master[Acronym],"NA",0,1))</f>
        <v/>
      </c>
      <c r="V691" s="336"/>
      <c r="W691" s="395"/>
      <c r="X691" s="395"/>
      <c r="Y691" s="336" t="str">
        <f t="shared" si="10"/>
        <v/>
      </c>
      <c r="Z691" s="341" t="str">
        <f t="shared" si="11"/>
        <v/>
      </c>
      <c r="AA691" s="336"/>
      <c r="AB691" s="341"/>
      <c r="AC691" s="341"/>
      <c r="AD691" s="394"/>
      <c r="AE691" s="396"/>
      <c r="AF691" s="396"/>
      <c r="AG691" s="396"/>
      <c r="AH691" s="396"/>
      <c r="AI691" s="396"/>
      <c r="AJ691" s="396"/>
      <c r="AK691" s="396"/>
      <c r="AL691" s="397"/>
      <c r="AM691" s="398"/>
      <c r="AN691" s="398"/>
      <c r="AO691" s="398"/>
      <c r="AP691" s="398"/>
      <c r="AQ691" s="398"/>
      <c r="AR691" s="398"/>
      <c r="AS691" s="398"/>
      <c r="AT691" s="398"/>
      <c r="AU691" s="394"/>
      <c r="AV691" s="399"/>
      <c r="AW691" s="306"/>
      <c r="AX691" s="394"/>
      <c r="AY691" s="400"/>
      <c r="AZ691" s="336"/>
      <c r="BA691" s="336"/>
      <c r="BB691" s="336"/>
      <c r="BC691" s="336"/>
      <c r="BD691" s="336"/>
      <c r="BE691" s="401"/>
      <c r="BF691" s="341"/>
      <c r="BG691" s="341"/>
      <c r="BH691" s="402"/>
      <c r="BI691" s="403"/>
      <c r="BJ691" s="404"/>
      <c r="BK691" s="405"/>
      <c r="BL691" s="405"/>
      <c r="BM691" s="405"/>
      <c r="BN691" s="406"/>
    </row>
    <row r="692" ht="18.75" customHeight="1">
      <c r="A692" s="390" t="str">
        <f t="shared" si="3"/>
        <v/>
      </c>
      <c r="B692" s="391"/>
      <c r="C692" s="337"/>
      <c r="D692" s="337"/>
      <c r="E692" s="338" t="str">
        <f t="shared" si="8"/>
        <v/>
      </c>
      <c r="F692" s="392"/>
      <c r="G692" s="393"/>
      <c r="H692" s="341" t="str">
        <f t="array" ref="H692">IF(D692="","",XLOOKUP(D692,'Master Data'!K:K,'Master Data'!N:N,"Input in Master Data",0,1))</f>
        <v/>
      </c>
      <c r="I692" s="341" t="str">
        <f t="array" ref="I692">IF(D692="","",XLOOKUP(D692,'Master Data'!K:K,'Master Data'!O:O,"Input in Master Data",0,1))</f>
        <v/>
      </c>
      <c r="J692" s="341" t="str">
        <f t="array" ref="J692">if(V692="","",XLOOKUP(V692,Master[Company],Master[Blow],"Unknown",0,1))</f>
        <v/>
      </c>
      <c r="K692" s="341" t="str">
        <f t="array" ref="K692">if(V692="","",XLOOKUP(V692,Master[Company],Master[Pigging],"Unknown",0,1))</f>
        <v/>
      </c>
      <c r="L692" s="341" t="str">
        <f t="array" ref="L692">if(V692="","",XLOOKUP(V692,Master[Company],Master[Load Method],"Unknown",0,1))</f>
        <v/>
      </c>
      <c r="M692" s="341" t="str">
        <f t="array" ref="M692">if(V692="","",XLOOKUP(V692,Master[Company],Master[Line Distance],"Unknown",0,1))</f>
        <v/>
      </c>
      <c r="N692" s="394"/>
      <c r="O692" s="341"/>
      <c r="P692" s="336"/>
      <c r="Q692" s="341" t="str">
        <f t="array" ref="Q692">if(V692="","",XLOOKUP(V692,Master[Company],Master[Terms],"NA",0,1))</f>
        <v/>
      </c>
      <c r="R692" s="341" t="str">
        <f t="shared" si="9"/>
        <v/>
      </c>
      <c r="S692" s="341" t="str">
        <f t="array" ref="S692">if(V692="","",XLOOKUP(V692,Master[Company],Master[Group],"NA",0,1))</f>
        <v/>
      </c>
      <c r="T692" s="341" t="str">
        <f t="array" ref="T692">if(V692="","",XLOOKUP(V692,Master[Company],Master[Loading Location],"NA",0,1))</f>
        <v/>
      </c>
      <c r="U692" s="341" t="str">
        <f t="array" ref="U692">if(V692="","",XLOOKUP(V692,Master[Company],Master[Acronym],"NA",0,1))</f>
        <v/>
      </c>
      <c r="V692" s="336"/>
      <c r="W692" s="395"/>
      <c r="X692" s="395"/>
      <c r="Y692" s="336" t="str">
        <f t="shared" si="10"/>
        <v/>
      </c>
      <c r="Z692" s="341" t="str">
        <f t="shared" si="11"/>
        <v/>
      </c>
      <c r="AA692" s="336"/>
      <c r="AB692" s="341"/>
      <c r="AC692" s="341"/>
      <c r="AD692" s="394"/>
      <c r="AE692" s="396"/>
      <c r="AF692" s="396"/>
      <c r="AG692" s="396"/>
      <c r="AH692" s="396"/>
      <c r="AI692" s="396"/>
      <c r="AJ692" s="396"/>
      <c r="AK692" s="396"/>
      <c r="AL692" s="397"/>
      <c r="AM692" s="398"/>
      <c r="AN692" s="398"/>
      <c r="AO692" s="398"/>
      <c r="AP692" s="398"/>
      <c r="AQ692" s="398"/>
      <c r="AR692" s="398"/>
      <c r="AS692" s="398"/>
      <c r="AT692" s="398"/>
      <c r="AU692" s="394"/>
      <c r="AV692" s="399"/>
      <c r="AW692" s="306"/>
      <c r="AX692" s="394"/>
      <c r="AY692" s="400"/>
      <c r="AZ692" s="336"/>
      <c r="BA692" s="336"/>
      <c r="BB692" s="336"/>
      <c r="BC692" s="336"/>
      <c r="BD692" s="336"/>
      <c r="BE692" s="401"/>
      <c r="BF692" s="341"/>
      <c r="BG692" s="341"/>
      <c r="BH692" s="402"/>
      <c r="BI692" s="403"/>
      <c r="BJ692" s="404"/>
      <c r="BK692" s="405"/>
      <c r="BL692" s="405"/>
      <c r="BM692" s="405"/>
      <c r="BN692" s="406"/>
    </row>
    <row r="693" ht="18.75" customHeight="1">
      <c r="A693" s="390" t="str">
        <f t="shared" si="3"/>
        <v/>
      </c>
      <c r="B693" s="391"/>
      <c r="C693" s="337"/>
      <c r="D693" s="337"/>
      <c r="E693" s="338" t="str">
        <f t="shared" si="8"/>
        <v/>
      </c>
      <c r="F693" s="392"/>
      <c r="G693" s="393"/>
      <c r="H693" s="341" t="str">
        <f t="array" ref="H693">IF(D693="","",XLOOKUP(D693,'Master Data'!K:K,'Master Data'!N:N,"Input in Master Data",0,1))</f>
        <v/>
      </c>
      <c r="I693" s="341" t="str">
        <f t="array" ref="I693">IF(D693="","",XLOOKUP(D693,'Master Data'!K:K,'Master Data'!O:O,"Input in Master Data",0,1))</f>
        <v/>
      </c>
      <c r="J693" s="341" t="str">
        <f t="array" ref="J693">if(V693="","",XLOOKUP(V693,Master[Company],Master[Blow],"Unknown",0,1))</f>
        <v/>
      </c>
      <c r="K693" s="341" t="str">
        <f t="array" ref="K693">if(V693="","",XLOOKUP(V693,Master[Company],Master[Pigging],"Unknown",0,1))</f>
        <v/>
      </c>
      <c r="L693" s="341" t="str">
        <f t="array" ref="L693">if(V693="","",XLOOKUP(V693,Master[Company],Master[Load Method],"Unknown",0,1))</f>
        <v/>
      </c>
      <c r="M693" s="341" t="str">
        <f t="array" ref="M693">if(V693="","",XLOOKUP(V693,Master[Company],Master[Line Distance],"Unknown",0,1))</f>
        <v/>
      </c>
      <c r="N693" s="394"/>
      <c r="O693" s="341"/>
      <c r="P693" s="336"/>
      <c r="Q693" s="341" t="str">
        <f t="array" ref="Q693">if(V693="","",XLOOKUP(V693,Master[Company],Master[Terms],"NA",0,1))</f>
        <v/>
      </c>
      <c r="R693" s="341" t="str">
        <f t="shared" si="9"/>
        <v/>
      </c>
      <c r="S693" s="341" t="str">
        <f t="array" ref="S693">if(V693="","",XLOOKUP(V693,Master[Company],Master[Group],"NA",0,1))</f>
        <v/>
      </c>
      <c r="T693" s="341" t="str">
        <f t="array" ref="T693">if(V693="","",XLOOKUP(V693,Master[Company],Master[Loading Location],"NA",0,1))</f>
        <v/>
      </c>
      <c r="U693" s="341" t="str">
        <f t="array" ref="U693">if(V693="","",XLOOKUP(V693,Master[Company],Master[Acronym],"NA",0,1))</f>
        <v/>
      </c>
      <c r="V693" s="336"/>
      <c r="W693" s="395"/>
      <c r="X693" s="395"/>
      <c r="Y693" s="336" t="str">
        <f t="shared" si="10"/>
        <v/>
      </c>
      <c r="Z693" s="341" t="str">
        <f t="shared" si="11"/>
        <v/>
      </c>
      <c r="AA693" s="336"/>
      <c r="AB693" s="341"/>
      <c r="AC693" s="341"/>
      <c r="AD693" s="394"/>
      <c r="AE693" s="396"/>
      <c r="AF693" s="396"/>
      <c r="AG693" s="396"/>
      <c r="AH693" s="396"/>
      <c r="AI693" s="396"/>
      <c r="AJ693" s="396"/>
      <c r="AK693" s="396"/>
      <c r="AL693" s="397"/>
      <c r="AM693" s="398"/>
      <c r="AN693" s="398"/>
      <c r="AO693" s="398"/>
      <c r="AP693" s="398"/>
      <c r="AQ693" s="398"/>
      <c r="AR693" s="398"/>
      <c r="AS693" s="398"/>
      <c r="AT693" s="398"/>
      <c r="AU693" s="394"/>
      <c r="AV693" s="399"/>
      <c r="AW693" s="306"/>
      <c r="AX693" s="394"/>
      <c r="AY693" s="400"/>
      <c r="AZ693" s="336"/>
      <c r="BA693" s="336"/>
      <c r="BB693" s="336"/>
      <c r="BC693" s="336"/>
      <c r="BD693" s="336"/>
      <c r="BE693" s="401"/>
      <c r="BF693" s="341"/>
      <c r="BG693" s="341"/>
      <c r="BH693" s="402"/>
      <c r="BI693" s="403"/>
      <c r="BJ693" s="404"/>
      <c r="BK693" s="405"/>
      <c r="BL693" s="405"/>
      <c r="BM693" s="405"/>
      <c r="BN693" s="406"/>
    </row>
    <row r="694" ht="18.75" customHeight="1">
      <c r="A694" s="390" t="str">
        <f t="shared" si="3"/>
        <v/>
      </c>
      <c r="B694" s="391"/>
      <c r="C694" s="337"/>
      <c r="D694" s="337"/>
      <c r="E694" s="338" t="str">
        <f t="shared" si="8"/>
        <v/>
      </c>
      <c r="F694" s="392"/>
      <c r="G694" s="393"/>
      <c r="H694" s="341" t="str">
        <f t="array" ref="H694">IF(D694="","",XLOOKUP(D694,'Master Data'!K:K,'Master Data'!N:N,"Input in Master Data",0,1))</f>
        <v/>
      </c>
      <c r="I694" s="341" t="str">
        <f t="array" ref="I694">IF(D694="","",XLOOKUP(D694,'Master Data'!K:K,'Master Data'!O:O,"Input in Master Data",0,1))</f>
        <v/>
      </c>
      <c r="J694" s="341" t="str">
        <f t="array" ref="J694">if(V694="","",XLOOKUP(V694,Master[Company],Master[Blow],"Unknown",0,1))</f>
        <v/>
      </c>
      <c r="K694" s="341" t="str">
        <f t="array" ref="K694">if(V694="","",XLOOKUP(V694,Master[Company],Master[Pigging],"Unknown",0,1))</f>
        <v/>
      </c>
      <c r="L694" s="341" t="str">
        <f t="array" ref="L694">if(V694="","",XLOOKUP(V694,Master[Company],Master[Load Method],"Unknown",0,1))</f>
        <v/>
      </c>
      <c r="M694" s="341" t="str">
        <f t="array" ref="M694">if(V694="","",XLOOKUP(V694,Master[Company],Master[Line Distance],"Unknown",0,1))</f>
        <v/>
      </c>
      <c r="N694" s="394"/>
      <c r="O694" s="341"/>
      <c r="P694" s="336"/>
      <c r="Q694" s="341" t="str">
        <f t="array" ref="Q694">if(V694="","",XLOOKUP(V694,Master[Company],Master[Terms],"NA",0,1))</f>
        <v/>
      </c>
      <c r="R694" s="341" t="str">
        <f t="shared" si="9"/>
        <v/>
      </c>
      <c r="S694" s="341" t="str">
        <f t="array" ref="S694">if(V694="","",XLOOKUP(V694,Master[Company],Master[Group],"NA",0,1))</f>
        <v/>
      </c>
      <c r="T694" s="341" t="str">
        <f t="array" ref="T694">if(V694="","",XLOOKUP(V694,Master[Company],Master[Loading Location],"NA",0,1))</f>
        <v/>
      </c>
      <c r="U694" s="341" t="str">
        <f t="array" ref="U694">if(V694="","",XLOOKUP(V694,Master[Company],Master[Acronym],"NA",0,1))</f>
        <v/>
      </c>
      <c r="V694" s="336"/>
      <c r="W694" s="395"/>
      <c r="X694" s="395"/>
      <c r="Y694" s="336" t="str">
        <f t="shared" si="10"/>
        <v/>
      </c>
      <c r="Z694" s="341" t="str">
        <f t="shared" si="11"/>
        <v/>
      </c>
      <c r="AA694" s="336"/>
      <c r="AB694" s="341"/>
      <c r="AC694" s="341"/>
      <c r="AD694" s="394"/>
      <c r="AE694" s="396"/>
      <c r="AF694" s="396"/>
      <c r="AG694" s="396"/>
      <c r="AH694" s="396"/>
      <c r="AI694" s="396"/>
      <c r="AJ694" s="396"/>
      <c r="AK694" s="396"/>
      <c r="AL694" s="397"/>
      <c r="AM694" s="398"/>
      <c r="AN694" s="398"/>
      <c r="AO694" s="398"/>
      <c r="AP694" s="398"/>
      <c r="AQ694" s="398"/>
      <c r="AR694" s="398"/>
      <c r="AS694" s="398"/>
      <c r="AT694" s="398"/>
      <c r="AU694" s="394"/>
      <c r="AV694" s="399"/>
      <c r="AW694" s="306"/>
      <c r="AX694" s="394"/>
      <c r="AY694" s="400"/>
      <c r="AZ694" s="336"/>
      <c r="BA694" s="336"/>
      <c r="BB694" s="336"/>
      <c r="BC694" s="336"/>
      <c r="BD694" s="336"/>
      <c r="BE694" s="401"/>
      <c r="BF694" s="341"/>
      <c r="BG694" s="341"/>
      <c r="BH694" s="402"/>
      <c r="BI694" s="403"/>
      <c r="BJ694" s="404"/>
      <c r="BK694" s="405"/>
      <c r="BL694" s="405"/>
      <c r="BM694" s="405"/>
      <c r="BN694" s="406"/>
    </row>
    <row r="695" ht="18.75" customHeight="1">
      <c r="A695" s="390" t="str">
        <f t="shared" si="3"/>
        <v/>
      </c>
      <c r="B695" s="391"/>
      <c r="C695" s="337"/>
      <c r="D695" s="337"/>
      <c r="E695" s="338" t="str">
        <f t="shared" si="8"/>
        <v/>
      </c>
      <c r="F695" s="392"/>
      <c r="G695" s="393"/>
      <c r="H695" s="341" t="str">
        <f t="array" ref="H695">IF(D695="","",XLOOKUP(D695,'Master Data'!K:K,'Master Data'!N:N,"Input in Master Data",0,1))</f>
        <v/>
      </c>
      <c r="I695" s="341" t="str">
        <f t="array" ref="I695">IF(D695="","",XLOOKUP(D695,'Master Data'!K:K,'Master Data'!O:O,"Input in Master Data",0,1))</f>
        <v/>
      </c>
      <c r="J695" s="341" t="str">
        <f t="array" ref="J695">if(V695="","",XLOOKUP(V695,Master[Company],Master[Blow],"Unknown",0,1))</f>
        <v/>
      </c>
      <c r="K695" s="341" t="str">
        <f t="array" ref="K695">if(V695="","",XLOOKUP(V695,Master[Company],Master[Pigging],"Unknown",0,1))</f>
        <v/>
      </c>
      <c r="L695" s="341" t="str">
        <f t="array" ref="L695">if(V695="","",XLOOKUP(V695,Master[Company],Master[Load Method],"Unknown",0,1))</f>
        <v/>
      </c>
      <c r="M695" s="341" t="str">
        <f t="array" ref="M695">if(V695="","",XLOOKUP(V695,Master[Company],Master[Line Distance],"Unknown",0,1))</f>
        <v/>
      </c>
      <c r="N695" s="394"/>
      <c r="O695" s="341"/>
      <c r="P695" s="336"/>
      <c r="Q695" s="341" t="str">
        <f t="array" ref="Q695">if(V695="","",XLOOKUP(V695,Master[Company],Master[Terms],"NA",0,1))</f>
        <v/>
      </c>
      <c r="R695" s="341" t="str">
        <f t="shared" si="9"/>
        <v/>
      </c>
      <c r="S695" s="341" t="str">
        <f t="array" ref="S695">if(V695="","",XLOOKUP(V695,Master[Company],Master[Group],"NA",0,1))</f>
        <v/>
      </c>
      <c r="T695" s="341" t="str">
        <f t="array" ref="T695">if(V695="","",XLOOKUP(V695,Master[Company],Master[Loading Location],"NA",0,1))</f>
        <v/>
      </c>
      <c r="U695" s="341" t="str">
        <f t="array" ref="U695">if(V695="","",XLOOKUP(V695,Master[Company],Master[Acronym],"NA",0,1))</f>
        <v/>
      </c>
      <c r="V695" s="336"/>
      <c r="W695" s="395"/>
      <c r="X695" s="395"/>
      <c r="Y695" s="336" t="str">
        <f t="shared" si="10"/>
        <v/>
      </c>
      <c r="Z695" s="341" t="str">
        <f t="shared" si="11"/>
        <v/>
      </c>
      <c r="AA695" s="336"/>
      <c r="AB695" s="341"/>
      <c r="AC695" s="341"/>
      <c r="AD695" s="394"/>
      <c r="AE695" s="396"/>
      <c r="AF695" s="396"/>
      <c r="AG695" s="396"/>
      <c r="AH695" s="396"/>
      <c r="AI695" s="396"/>
      <c r="AJ695" s="396"/>
      <c r="AK695" s="396"/>
      <c r="AL695" s="397"/>
      <c r="AM695" s="398"/>
      <c r="AN695" s="398"/>
      <c r="AO695" s="398"/>
      <c r="AP695" s="398"/>
      <c r="AQ695" s="398"/>
      <c r="AR695" s="398"/>
      <c r="AS695" s="398"/>
      <c r="AT695" s="398"/>
      <c r="AU695" s="394"/>
      <c r="AV695" s="399"/>
      <c r="AW695" s="306"/>
      <c r="AX695" s="394"/>
      <c r="AY695" s="400"/>
      <c r="AZ695" s="336"/>
      <c r="BA695" s="336"/>
      <c r="BB695" s="336"/>
      <c r="BC695" s="336"/>
      <c r="BD695" s="336"/>
      <c r="BE695" s="401"/>
      <c r="BF695" s="341"/>
      <c r="BG695" s="341"/>
      <c r="BH695" s="402"/>
      <c r="BI695" s="403"/>
      <c r="BJ695" s="404"/>
      <c r="BK695" s="405"/>
      <c r="BL695" s="405"/>
      <c r="BM695" s="405"/>
      <c r="BN695" s="406"/>
    </row>
    <row r="696" ht="18.75" customHeight="1">
      <c r="A696" s="390" t="str">
        <f t="shared" si="3"/>
        <v/>
      </c>
      <c r="B696" s="391"/>
      <c r="C696" s="337"/>
      <c r="D696" s="337"/>
      <c r="E696" s="338" t="str">
        <f t="shared" si="8"/>
        <v/>
      </c>
      <c r="F696" s="392"/>
      <c r="G696" s="393"/>
      <c r="H696" s="341" t="str">
        <f t="array" ref="H696">IF(D696="","",XLOOKUP(D696,'Master Data'!K:K,'Master Data'!N:N,"Input in Master Data",0,1))</f>
        <v/>
      </c>
      <c r="I696" s="341" t="str">
        <f t="array" ref="I696">IF(D696="","",XLOOKUP(D696,'Master Data'!K:K,'Master Data'!O:O,"Input in Master Data",0,1))</f>
        <v/>
      </c>
      <c r="J696" s="341" t="str">
        <f t="array" ref="J696">if(V696="","",XLOOKUP(V696,Master[Company],Master[Blow],"Unknown",0,1))</f>
        <v/>
      </c>
      <c r="K696" s="341" t="str">
        <f t="array" ref="K696">if(V696="","",XLOOKUP(V696,Master[Company],Master[Pigging],"Unknown",0,1))</f>
        <v/>
      </c>
      <c r="L696" s="341" t="str">
        <f t="array" ref="L696">if(V696="","",XLOOKUP(V696,Master[Company],Master[Load Method],"Unknown",0,1))</f>
        <v/>
      </c>
      <c r="M696" s="341" t="str">
        <f t="array" ref="M696">if(V696="","",XLOOKUP(V696,Master[Company],Master[Line Distance],"Unknown",0,1))</f>
        <v/>
      </c>
      <c r="N696" s="394"/>
      <c r="O696" s="341"/>
      <c r="P696" s="336"/>
      <c r="Q696" s="341" t="str">
        <f t="array" ref="Q696">if(V696="","",XLOOKUP(V696,Master[Company],Master[Terms],"NA",0,1))</f>
        <v/>
      </c>
      <c r="R696" s="341" t="str">
        <f t="shared" si="9"/>
        <v/>
      </c>
      <c r="S696" s="341" t="str">
        <f t="array" ref="S696">if(V696="","",XLOOKUP(V696,Master[Company],Master[Group],"NA",0,1))</f>
        <v/>
      </c>
      <c r="T696" s="341" t="str">
        <f t="array" ref="T696">if(V696="","",XLOOKUP(V696,Master[Company],Master[Loading Location],"NA",0,1))</f>
        <v/>
      </c>
      <c r="U696" s="341" t="str">
        <f t="array" ref="U696">if(V696="","",XLOOKUP(V696,Master[Company],Master[Acronym],"NA",0,1))</f>
        <v/>
      </c>
      <c r="V696" s="336"/>
      <c r="W696" s="395"/>
      <c r="X696" s="395"/>
      <c r="Y696" s="336" t="str">
        <f t="shared" si="10"/>
        <v/>
      </c>
      <c r="Z696" s="341" t="str">
        <f t="shared" si="11"/>
        <v/>
      </c>
      <c r="AA696" s="336"/>
      <c r="AB696" s="341"/>
      <c r="AC696" s="341"/>
      <c r="AD696" s="394"/>
      <c r="AE696" s="396"/>
      <c r="AF696" s="396"/>
      <c r="AG696" s="396"/>
      <c r="AH696" s="396"/>
      <c r="AI696" s="396"/>
      <c r="AJ696" s="396"/>
      <c r="AK696" s="396"/>
      <c r="AL696" s="397"/>
      <c r="AM696" s="398"/>
      <c r="AN696" s="398"/>
      <c r="AO696" s="398"/>
      <c r="AP696" s="398"/>
      <c r="AQ696" s="398"/>
      <c r="AR696" s="398"/>
      <c r="AS696" s="398"/>
      <c r="AT696" s="398"/>
      <c r="AU696" s="394"/>
      <c r="AV696" s="399"/>
      <c r="AW696" s="306"/>
      <c r="AX696" s="394"/>
      <c r="AY696" s="400"/>
      <c r="AZ696" s="336"/>
      <c r="BA696" s="336"/>
      <c r="BB696" s="336"/>
      <c r="BC696" s="336"/>
      <c r="BD696" s="336"/>
      <c r="BE696" s="401"/>
      <c r="BF696" s="341"/>
      <c r="BG696" s="341"/>
      <c r="BH696" s="402"/>
      <c r="BI696" s="403"/>
      <c r="BJ696" s="404"/>
      <c r="BK696" s="405"/>
      <c r="BL696" s="405"/>
      <c r="BM696" s="405"/>
      <c r="BN696" s="406"/>
    </row>
    <row r="697" ht="18.75" customHeight="1">
      <c r="A697" s="390" t="str">
        <f t="shared" si="3"/>
        <v/>
      </c>
      <c r="B697" s="391"/>
      <c r="C697" s="337"/>
      <c r="D697" s="337"/>
      <c r="E697" s="338" t="str">
        <f t="shared" si="8"/>
        <v/>
      </c>
      <c r="F697" s="392"/>
      <c r="G697" s="393"/>
      <c r="H697" s="341" t="str">
        <f t="array" ref="H697">IF(D697="","",XLOOKUP(D697,'Master Data'!K:K,'Master Data'!N:N,"Input in Master Data",0,1))</f>
        <v/>
      </c>
      <c r="I697" s="341" t="str">
        <f t="array" ref="I697">IF(D697="","",XLOOKUP(D697,'Master Data'!K:K,'Master Data'!O:O,"Input in Master Data",0,1))</f>
        <v/>
      </c>
      <c r="J697" s="341" t="str">
        <f t="array" ref="J697">if(V697="","",XLOOKUP(V697,Master[Company],Master[Blow],"Unknown",0,1))</f>
        <v/>
      </c>
      <c r="K697" s="341" t="str">
        <f t="array" ref="K697">if(V697="","",XLOOKUP(V697,Master[Company],Master[Pigging],"Unknown",0,1))</f>
        <v/>
      </c>
      <c r="L697" s="341" t="str">
        <f t="array" ref="L697">if(V697="","",XLOOKUP(V697,Master[Company],Master[Load Method],"Unknown",0,1))</f>
        <v/>
      </c>
      <c r="M697" s="341" t="str">
        <f t="array" ref="M697">if(V697="","",XLOOKUP(V697,Master[Company],Master[Line Distance],"Unknown",0,1))</f>
        <v/>
      </c>
      <c r="N697" s="394"/>
      <c r="O697" s="341"/>
      <c r="P697" s="336"/>
      <c r="Q697" s="341" t="str">
        <f t="array" ref="Q697">if(V697="","",XLOOKUP(V697,Master[Company],Master[Terms],"NA",0,1))</f>
        <v/>
      </c>
      <c r="R697" s="341" t="str">
        <f t="shared" si="9"/>
        <v/>
      </c>
      <c r="S697" s="341" t="str">
        <f t="array" ref="S697">if(V697="","",XLOOKUP(V697,Master[Company],Master[Group],"NA",0,1))</f>
        <v/>
      </c>
      <c r="T697" s="341" t="str">
        <f t="array" ref="T697">if(V697="","",XLOOKUP(V697,Master[Company],Master[Loading Location],"NA",0,1))</f>
        <v/>
      </c>
      <c r="U697" s="341" t="str">
        <f t="array" ref="U697">if(V697="","",XLOOKUP(V697,Master[Company],Master[Acronym],"NA",0,1))</f>
        <v/>
      </c>
      <c r="V697" s="336"/>
      <c r="W697" s="395"/>
      <c r="X697" s="395"/>
      <c r="Y697" s="336" t="str">
        <f t="shared" si="10"/>
        <v/>
      </c>
      <c r="Z697" s="341" t="str">
        <f t="shared" si="11"/>
        <v/>
      </c>
      <c r="AA697" s="336"/>
      <c r="AB697" s="341"/>
      <c r="AC697" s="341"/>
      <c r="AD697" s="394"/>
      <c r="AE697" s="396"/>
      <c r="AF697" s="396"/>
      <c r="AG697" s="396"/>
      <c r="AH697" s="396"/>
      <c r="AI697" s="396"/>
      <c r="AJ697" s="396"/>
      <c r="AK697" s="396"/>
      <c r="AL697" s="397"/>
      <c r="AM697" s="398"/>
      <c r="AN697" s="398"/>
      <c r="AO697" s="398"/>
      <c r="AP697" s="398"/>
      <c r="AQ697" s="398"/>
      <c r="AR697" s="398"/>
      <c r="AS697" s="398"/>
      <c r="AT697" s="398"/>
      <c r="AU697" s="394"/>
      <c r="AV697" s="399"/>
      <c r="AW697" s="306"/>
      <c r="AX697" s="394"/>
      <c r="AY697" s="400"/>
      <c r="AZ697" s="336"/>
      <c r="BA697" s="336"/>
      <c r="BB697" s="336"/>
      <c r="BC697" s="336"/>
      <c r="BD697" s="336"/>
      <c r="BE697" s="401"/>
      <c r="BF697" s="341"/>
      <c r="BG697" s="341"/>
      <c r="BH697" s="402"/>
      <c r="BI697" s="403"/>
      <c r="BJ697" s="404"/>
      <c r="BK697" s="405"/>
      <c r="BL697" s="405"/>
      <c r="BM697" s="405"/>
      <c r="BN697" s="406"/>
    </row>
    <row r="698" ht="18.75" customHeight="1">
      <c r="A698" s="390" t="str">
        <f t="shared" si="3"/>
        <v/>
      </c>
      <c r="B698" s="391"/>
      <c r="C698" s="337"/>
      <c r="D698" s="337"/>
      <c r="E698" s="338" t="str">
        <f t="shared" si="8"/>
        <v/>
      </c>
      <c r="F698" s="392"/>
      <c r="G698" s="393"/>
      <c r="H698" s="341" t="str">
        <f t="array" ref="H698">IF(D698="","",XLOOKUP(D698,'Master Data'!K:K,'Master Data'!N:N,"Input in Master Data",0,1))</f>
        <v/>
      </c>
      <c r="I698" s="341" t="str">
        <f t="array" ref="I698">IF(D698="","",XLOOKUP(D698,'Master Data'!K:K,'Master Data'!O:O,"Input in Master Data",0,1))</f>
        <v/>
      </c>
      <c r="J698" s="341" t="str">
        <f t="array" ref="J698">if(V698="","",XLOOKUP(V698,Master[Company],Master[Blow],"Unknown",0,1))</f>
        <v/>
      </c>
      <c r="K698" s="341" t="str">
        <f t="array" ref="K698">if(V698="","",XLOOKUP(V698,Master[Company],Master[Pigging],"Unknown",0,1))</f>
        <v/>
      </c>
      <c r="L698" s="341" t="str">
        <f t="array" ref="L698">if(V698="","",XLOOKUP(V698,Master[Company],Master[Load Method],"Unknown",0,1))</f>
        <v/>
      </c>
      <c r="M698" s="341" t="str">
        <f t="array" ref="M698">if(V698="","",XLOOKUP(V698,Master[Company],Master[Line Distance],"Unknown",0,1))</f>
        <v/>
      </c>
      <c r="N698" s="394"/>
      <c r="O698" s="341"/>
      <c r="P698" s="336"/>
      <c r="Q698" s="341" t="str">
        <f t="array" ref="Q698">if(V698="","",XLOOKUP(V698,Master[Company],Master[Terms],"NA",0,1))</f>
        <v/>
      </c>
      <c r="R698" s="341" t="str">
        <f t="shared" si="9"/>
        <v/>
      </c>
      <c r="S698" s="341" t="str">
        <f t="array" ref="S698">if(V698="","",XLOOKUP(V698,Master[Company],Master[Group],"NA",0,1))</f>
        <v/>
      </c>
      <c r="T698" s="341" t="str">
        <f t="array" ref="T698">if(V698="","",XLOOKUP(V698,Master[Company],Master[Loading Location],"NA",0,1))</f>
        <v/>
      </c>
      <c r="U698" s="341" t="str">
        <f t="array" ref="U698">if(V698="","",XLOOKUP(V698,Master[Company],Master[Acronym],"NA",0,1))</f>
        <v/>
      </c>
      <c r="V698" s="336"/>
      <c r="W698" s="395"/>
      <c r="X698" s="395"/>
      <c r="Y698" s="336" t="str">
        <f t="shared" si="10"/>
        <v/>
      </c>
      <c r="Z698" s="341" t="str">
        <f t="shared" si="11"/>
        <v/>
      </c>
      <c r="AA698" s="336"/>
      <c r="AB698" s="341"/>
      <c r="AC698" s="341"/>
      <c r="AD698" s="394"/>
      <c r="AE698" s="396"/>
      <c r="AF698" s="396"/>
      <c r="AG698" s="396"/>
      <c r="AH698" s="396"/>
      <c r="AI698" s="396"/>
      <c r="AJ698" s="396"/>
      <c r="AK698" s="396"/>
      <c r="AL698" s="397"/>
      <c r="AM698" s="398"/>
      <c r="AN698" s="398"/>
      <c r="AO698" s="398"/>
      <c r="AP698" s="398"/>
      <c r="AQ698" s="398"/>
      <c r="AR698" s="398"/>
      <c r="AS698" s="398"/>
      <c r="AT698" s="398"/>
      <c r="AU698" s="394"/>
      <c r="AV698" s="399"/>
      <c r="AW698" s="306"/>
      <c r="AX698" s="394"/>
      <c r="AY698" s="400"/>
      <c r="AZ698" s="336"/>
      <c r="BA698" s="336"/>
      <c r="BB698" s="336"/>
      <c r="BC698" s="336"/>
      <c r="BD698" s="336"/>
      <c r="BE698" s="401"/>
      <c r="BF698" s="341"/>
      <c r="BG698" s="341"/>
      <c r="BH698" s="402"/>
      <c r="BI698" s="403"/>
      <c r="BJ698" s="404"/>
      <c r="BK698" s="405"/>
      <c r="BL698" s="405"/>
      <c r="BM698" s="405"/>
      <c r="BN698" s="406"/>
    </row>
    <row r="699" ht="18.75" customHeight="1">
      <c r="A699" s="390" t="str">
        <f t="shared" si="3"/>
        <v/>
      </c>
      <c r="B699" s="391"/>
      <c r="C699" s="337"/>
      <c r="D699" s="337"/>
      <c r="E699" s="338" t="str">
        <f t="shared" si="8"/>
        <v/>
      </c>
      <c r="F699" s="392"/>
      <c r="G699" s="393"/>
      <c r="H699" s="341" t="str">
        <f t="array" ref="H699">IF(D699="","",XLOOKUP(D699,'Master Data'!K:K,'Master Data'!N:N,"Input in Master Data",0,1))</f>
        <v/>
      </c>
      <c r="I699" s="341" t="str">
        <f t="array" ref="I699">IF(D699="","",XLOOKUP(D699,'Master Data'!K:K,'Master Data'!O:O,"Input in Master Data",0,1))</f>
        <v/>
      </c>
      <c r="J699" s="341" t="str">
        <f t="array" ref="J699">if(V699="","",XLOOKUP(V699,Master[Company],Master[Blow],"Unknown",0,1))</f>
        <v/>
      </c>
      <c r="K699" s="341" t="str">
        <f t="array" ref="K699">if(V699="","",XLOOKUP(V699,Master[Company],Master[Pigging],"Unknown",0,1))</f>
        <v/>
      </c>
      <c r="L699" s="341" t="str">
        <f t="array" ref="L699">if(V699="","",XLOOKUP(V699,Master[Company],Master[Load Method],"Unknown",0,1))</f>
        <v/>
      </c>
      <c r="M699" s="341" t="str">
        <f t="array" ref="M699">if(V699="","",XLOOKUP(V699,Master[Company],Master[Line Distance],"Unknown",0,1))</f>
        <v/>
      </c>
      <c r="N699" s="394"/>
      <c r="O699" s="341"/>
      <c r="P699" s="336"/>
      <c r="Q699" s="341" t="str">
        <f t="array" ref="Q699">if(V699="","",XLOOKUP(V699,Master[Company],Master[Terms],"NA",0,1))</f>
        <v/>
      </c>
      <c r="R699" s="341" t="str">
        <f t="shared" si="9"/>
        <v/>
      </c>
      <c r="S699" s="341" t="str">
        <f t="array" ref="S699">if(V699="","",XLOOKUP(V699,Master[Company],Master[Group],"NA",0,1))</f>
        <v/>
      </c>
      <c r="T699" s="341" t="str">
        <f t="array" ref="T699">if(V699="","",XLOOKUP(V699,Master[Company],Master[Loading Location],"NA",0,1))</f>
        <v/>
      </c>
      <c r="U699" s="341" t="str">
        <f t="array" ref="U699">if(V699="","",XLOOKUP(V699,Master[Company],Master[Acronym],"NA",0,1))</f>
        <v/>
      </c>
      <c r="V699" s="336"/>
      <c r="W699" s="395"/>
      <c r="X699" s="395"/>
      <c r="Y699" s="336" t="str">
        <f t="shared" si="10"/>
        <v/>
      </c>
      <c r="Z699" s="341" t="str">
        <f t="shared" si="11"/>
        <v/>
      </c>
      <c r="AA699" s="336"/>
      <c r="AB699" s="341"/>
      <c r="AC699" s="341"/>
      <c r="AD699" s="394"/>
      <c r="AE699" s="396"/>
      <c r="AF699" s="396"/>
      <c r="AG699" s="396"/>
      <c r="AH699" s="396"/>
      <c r="AI699" s="396"/>
      <c r="AJ699" s="396"/>
      <c r="AK699" s="396"/>
      <c r="AL699" s="397"/>
      <c r="AM699" s="398"/>
      <c r="AN699" s="398"/>
      <c r="AO699" s="398"/>
      <c r="AP699" s="398"/>
      <c r="AQ699" s="398"/>
      <c r="AR699" s="398"/>
      <c r="AS699" s="398"/>
      <c r="AT699" s="398"/>
      <c r="AU699" s="394"/>
      <c r="AV699" s="399"/>
      <c r="AW699" s="306"/>
      <c r="AX699" s="394"/>
      <c r="AY699" s="400"/>
      <c r="AZ699" s="336"/>
      <c r="BA699" s="336"/>
      <c r="BB699" s="336"/>
      <c r="BC699" s="336"/>
      <c r="BD699" s="336"/>
      <c r="BE699" s="401"/>
      <c r="BF699" s="341"/>
      <c r="BG699" s="341"/>
      <c r="BH699" s="402"/>
      <c r="BI699" s="403"/>
      <c r="BJ699" s="404"/>
      <c r="BK699" s="405"/>
      <c r="BL699" s="405"/>
      <c r="BM699" s="405"/>
      <c r="BN699" s="406"/>
    </row>
    <row r="700" ht="18.75" customHeight="1">
      <c r="A700" s="390" t="str">
        <f t="shared" si="3"/>
        <v/>
      </c>
      <c r="B700" s="391"/>
      <c r="C700" s="337"/>
      <c r="D700" s="337"/>
      <c r="E700" s="338" t="str">
        <f t="shared" si="8"/>
        <v/>
      </c>
      <c r="F700" s="392"/>
      <c r="G700" s="393"/>
      <c r="H700" s="341" t="str">
        <f t="array" ref="H700">IF(D700="","",XLOOKUP(D700,'Master Data'!K:K,'Master Data'!N:N,"Input in Master Data",0,1))</f>
        <v/>
      </c>
      <c r="I700" s="341" t="str">
        <f t="array" ref="I700">IF(D700="","",XLOOKUP(D700,'Master Data'!K:K,'Master Data'!O:O,"Input in Master Data",0,1))</f>
        <v/>
      </c>
      <c r="J700" s="341" t="str">
        <f t="array" ref="J700">if(V700="","",XLOOKUP(V700,Master[Company],Master[Blow],"Unknown",0,1))</f>
        <v/>
      </c>
      <c r="K700" s="341" t="str">
        <f t="array" ref="K700">if(V700="","",XLOOKUP(V700,Master[Company],Master[Pigging],"Unknown",0,1))</f>
        <v/>
      </c>
      <c r="L700" s="341" t="str">
        <f t="array" ref="L700">if(V700="","",XLOOKUP(V700,Master[Company],Master[Load Method],"Unknown",0,1))</f>
        <v/>
      </c>
      <c r="M700" s="341" t="str">
        <f t="array" ref="M700">if(V700="","",XLOOKUP(V700,Master[Company],Master[Line Distance],"Unknown",0,1))</f>
        <v/>
      </c>
      <c r="N700" s="394"/>
      <c r="O700" s="341"/>
      <c r="P700" s="336"/>
      <c r="Q700" s="341" t="str">
        <f t="array" ref="Q700">if(V700="","",XLOOKUP(V700,Master[Company],Master[Terms],"NA",0,1))</f>
        <v/>
      </c>
      <c r="R700" s="341" t="str">
        <f t="shared" si="9"/>
        <v/>
      </c>
      <c r="S700" s="341" t="str">
        <f t="array" ref="S700">if(V700="","",XLOOKUP(V700,Master[Company],Master[Group],"NA",0,1))</f>
        <v/>
      </c>
      <c r="T700" s="341" t="str">
        <f t="array" ref="T700">if(V700="","",XLOOKUP(V700,Master[Company],Master[Loading Location],"NA",0,1))</f>
        <v/>
      </c>
      <c r="U700" s="341" t="str">
        <f t="array" ref="U700">if(V700="","",XLOOKUP(V700,Master[Company],Master[Acronym],"NA",0,1))</f>
        <v/>
      </c>
      <c r="V700" s="336"/>
      <c r="W700" s="395"/>
      <c r="X700" s="395"/>
      <c r="Y700" s="336" t="str">
        <f t="shared" si="10"/>
        <v/>
      </c>
      <c r="Z700" s="341" t="str">
        <f t="shared" si="11"/>
        <v/>
      </c>
      <c r="AA700" s="336"/>
      <c r="AB700" s="341"/>
      <c r="AC700" s="341"/>
      <c r="AD700" s="394"/>
      <c r="AE700" s="396"/>
      <c r="AF700" s="396"/>
      <c r="AG700" s="396"/>
      <c r="AH700" s="396"/>
      <c r="AI700" s="396"/>
      <c r="AJ700" s="396"/>
      <c r="AK700" s="396"/>
      <c r="AL700" s="397"/>
      <c r="AM700" s="398"/>
      <c r="AN700" s="398"/>
      <c r="AO700" s="398"/>
      <c r="AP700" s="398"/>
      <c r="AQ700" s="398"/>
      <c r="AR700" s="398"/>
      <c r="AS700" s="398"/>
      <c r="AT700" s="398"/>
      <c r="AU700" s="394"/>
      <c r="AV700" s="399"/>
      <c r="AW700" s="306"/>
      <c r="AX700" s="394"/>
      <c r="AY700" s="400"/>
      <c r="AZ700" s="336"/>
      <c r="BA700" s="336"/>
      <c r="BB700" s="336"/>
      <c r="BC700" s="336"/>
      <c r="BD700" s="336"/>
      <c r="BE700" s="401"/>
      <c r="BF700" s="341"/>
      <c r="BG700" s="341"/>
      <c r="BH700" s="402"/>
      <c r="BI700" s="403"/>
      <c r="BJ700" s="404"/>
      <c r="BK700" s="405"/>
      <c r="BL700" s="405"/>
      <c r="BM700" s="405"/>
      <c r="BN700" s="406"/>
    </row>
    <row r="701" ht="18.75" customHeight="1">
      <c r="A701" s="390" t="str">
        <f t="shared" si="3"/>
        <v/>
      </c>
      <c r="B701" s="391"/>
      <c r="C701" s="337"/>
      <c r="D701" s="337"/>
      <c r="E701" s="338" t="str">
        <f t="shared" si="8"/>
        <v/>
      </c>
      <c r="F701" s="392"/>
      <c r="G701" s="393"/>
      <c r="H701" s="341" t="str">
        <f t="array" ref="H701">IF(D701="","",XLOOKUP(D701,'Master Data'!K:K,'Master Data'!N:N,"Input in Master Data",0,1))</f>
        <v/>
      </c>
      <c r="I701" s="341" t="str">
        <f t="array" ref="I701">IF(D701="","",XLOOKUP(D701,'Master Data'!K:K,'Master Data'!O:O,"Input in Master Data",0,1))</f>
        <v/>
      </c>
      <c r="J701" s="341" t="str">
        <f t="array" ref="J701">if(V701="","",XLOOKUP(V701,Master[Company],Master[Blow],"Unknown",0,1))</f>
        <v/>
      </c>
      <c r="K701" s="341" t="str">
        <f t="array" ref="K701">if(V701="","",XLOOKUP(V701,Master[Company],Master[Pigging],"Unknown",0,1))</f>
        <v/>
      </c>
      <c r="L701" s="341" t="str">
        <f t="array" ref="L701">if(V701="","",XLOOKUP(V701,Master[Company],Master[Load Method],"Unknown",0,1))</f>
        <v/>
      </c>
      <c r="M701" s="341" t="str">
        <f t="array" ref="M701">if(V701="","",XLOOKUP(V701,Master[Company],Master[Line Distance],"Unknown",0,1))</f>
        <v/>
      </c>
      <c r="N701" s="394"/>
      <c r="O701" s="341"/>
      <c r="P701" s="336"/>
      <c r="Q701" s="341" t="str">
        <f t="array" ref="Q701">if(V701="","",XLOOKUP(V701,Master[Company],Master[Terms],"NA",0,1))</f>
        <v/>
      </c>
      <c r="R701" s="341" t="str">
        <f t="shared" si="9"/>
        <v/>
      </c>
      <c r="S701" s="341" t="str">
        <f t="array" ref="S701">if(V701="","",XLOOKUP(V701,Master[Company],Master[Group],"NA",0,1))</f>
        <v/>
      </c>
      <c r="T701" s="341" t="str">
        <f t="array" ref="T701">if(V701="","",XLOOKUP(V701,Master[Company],Master[Loading Location],"NA",0,1))</f>
        <v/>
      </c>
      <c r="U701" s="341" t="str">
        <f t="array" ref="U701">if(V701="","",XLOOKUP(V701,Master[Company],Master[Acronym],"NA",0,1))</f>
        <v/>
      </c>
      <c r="V701" s="336"/>
      <c r="W701" s="395"/>
      <c r="X701" s="395"/>
      <c r="Y701" s="336" t="str">
        <f t="shared" si="10"/>
        <v/>
      </c>
      <c r="Z701" s="341" t="str">
        <f t="shared" si="11"/>
        <v/>
      </c>
      <c r="AA701" s="336"/>
      <c r="AB701" s="341"/>
      <c r="AC701" s="341"/>
      <c r="AD701" s="394"/>
      <c r="AE701" s="396"/>
      <c r="AF701" s="396"/>
      <c r="AG701" s="396"/>
      <c r="AH701" s="396"/>
      <c r="AI701" s="396"/>
      <c r="AJ701" s="396"/>
      <c r="AK701" s="396"/>
      <c r="AL701" s="397"/>
      <c r="AM701" s="398"/>
      <c r="AN701" s="398"/>
      <c r="AO701" s="398"/>
      <c r="AP701" s="398"/>
      <c r="AQ701" s="398"/>
      <c r="AR701" s="398"/>
      <c r="AS701" s="398"/>
      <c r="AT701" s="398"/>
      <c r="AU701" s="394"/>
      <c r="AV701" s="399"/>
      <c r="AW701" s="306"/>
      <c r="AX701" s="394"/>
      <c r="AY701" s="400"/>
      <c r="AZ701" s="336"/>
      <c r="BA701" s="336"/>
      <c r="BB701" s="336"/>
      <c r="BC701" s="336"/>
      <c r="BD701" s="336"/>
      <c r="BE701" s="401"/>
      <c r="BF701" s="341"/>
      <c r="BG701" s="341"/>
      <c r="BH701" s="402"/>
      <c r="BI701" s="403"/>
      <c r="BJ701" s="404"/>
      <c r="BK701" s="405"/>
      <c r="BL701" s="405"/>
      <c r="BM701" s="405"/>
      <c r="BN701" s="406"/>
    </row>
    <row r="702" ht="18.75" customHeight="1">
      <c r="A702" s="390" t="str">
        <f t="shared" si="3"/>
        <v/>
      </c>
      <c r="B702" s="391"/>
      <c r="C702" s="337"/>
      <c r="D702" s="337"/>
      <c r="E702" s="338" t="str">
        <f t="shared" si="8"/>
        <v/>
      </c>
      <c r="F702" s="392"/>
      <c r="G702" s="393"/>
      <c r="H702" s="341" t="str">
        <f t="array" ref="H702">IF(D702="","",XLOOKUP(D702,'Master Data'!K:K,'Master Data'!N:N,"Input in Master Data",0,1))</f>
        <v/>
      </c>
      <c r="I702" s="341" t="str">
        <f t="array" ref="I702">IF(D702="","",XLOOKUP(D702,'Master Data'!K:K,'Master Data'!O:O,"Input in Master Data",0,1))</f>
        <v/>
      </c>
      <c r="J702" s="341" t="str">
        <f t="array" ref="J702">if(V702="","",XLOOKUP(V702,Master[Company],Master[Blow],"Unknown",0,1))</f>
        <v/>
      </c>
      <c r="K702" s="341" t="str">
        <f t="array" ref="K702">if(V702="","",XLOOKUP(V702,Master[Company],Master[Pigging],"Unknown",0,1))</f>
        <v/>
      </c>
      <c r="L702" s="341" t="str">
        <f t="array" ref="L702">if(V702="","",XLOOKUP(V702,Master[Company],Master[Load Method],"Unknown",0,1))</f>
        <v/>
      </c>
      <c r="M702" s="341" t="str">
        <f t="array" ref="M702">if(V702="","",XLOOKUP(V702,Master[Company],Master[Line Distance],"Unknown",0,1))</f>
        <v/>
      </c>
      <c r="N702" s="394"/>
      <c r="O702" s="341"/>
      <c r="P702" s="336"/>
      <c r="Q702" s="341" t="str">
        <f t="array" ref="Q702">if(V702="","",XLOOKUP(V702,Master[Company],Master[Terms],"NA",0,1))</f>
        <v/>
      </c>
      <c r="R702" s="341" t="str">
        <f t="shared" si="9"/>
        <v/>
      </c>
      <c r="S702" s="341" t="str">
        <f t="array" ref="S702">if(V702="","",XLOOKUP(V702,Master[Company],Master[Group],"NA",0,1))</f>
        <v/>
      </c>
      <c r="T702" s="341" t="str">
        <f t="array" ref="T702">if(V702="","",XLOOKUP(V702,Master[Company],Master[Loading Location],"NA",0,1))</f>
        <v/>
      </c>
      <c r="U702" s="341" t="str">
        <f t="array" ref="U702">if(V702="","",XLOOKUP(V702,Master[Company],Master[Acronym],"NA",0,1))</f>
        <v/>
      </c>
      <c r="V702" s="336"/>
      <c r="W702" s="395"/>
      <c r="X702" s="395"/>
      <c r="Y702" s="336" t="str">
        <f t="shared" si="10"/>
        <v/>
      </c>
      <c r="Z702" s="341" t="str">
        <f t="shared" si="11"/>
        <v/>
      </c>
      <c r="AA702" s="336"/>
      <c r="AB702" s="341"/>
      <c r="AC702" s="341"/>
      <c r="AD702" s="394"/>
      <c r="AE702" s="396"/>
      <c r="AF702" s="396"/>
      <c r="AG702" s="396"/>
      <c r="AH702" s="396"/>
      <c r="AI702" s="396"/>
      <c r="AJ702" s="396"/>
      <c r="AK702" s="396"/>
      <c r="AL702" s="397"/>
      <c r="AM702" s="398"/>
      <c r="AN702" s="398"/>
      <c r="AO702" s="398"/>
      <c r="AP702" s="398"/>
      <c r="AQ702" s="398"/>
      <c r="AR702" s="398"/>
      <c r="AS702" s="398"/>
      <c r="AT702" s="398"/>
      <c r="AU702" s="394"/>
      <c r="AV702" s="399"/>
      <c r="AW702" s="306"/>
      <c r="AX702" s="394"/>
      <c r="AY702" s="400"/>
      <c r="AZ702" s="336"/>
      <c r="BA702" s="336"/>
      <c r="BB702" s="336"/>
      <c r="BC702" s="336"/>
      <c r="BD702" s="336"/>
      <c r="BE702" s="401"/>
      <c r="BF702" s="341"/>
      <c r="BG702" s="341"/>
      <c r="BH702" s="402"/>
      <c r="BI702" s="403"/>
      <c r="BJ702" s="404"/>
      <c r="BK702" s="405"/>
      <c r="BL702" s="405"/>
      <c r="BM702" s="405"/>
      <c r="BN702" s="406"/>
    </row>
    <row r="703" ht="18.75" customHeight="1">
      <c r="A703" s="390" t="str">
        <f t="shared" si="3"/>
        <v/>
      </c>
      <c r="B703" s="391"/>
      <c r="C703" s="337"/>
      <c r="D703" s="337"/>
      <c r="E703" s="338" t="str">
        <f t="shared" si="8"/>
        <v/>
      </c>
      <c r="F703" s="392"/>
      <c r="G703" s="393"/>
      <c r="H703" s="341" t="str">
        <f t="array" ref="H703">IF(D703="","",XLOOKUP(D703,'Master Data'!K:K,'Master Data'!N:N,"Input in Master Data",0,1))</f>
        <v/>
      </c>
      <c r="I703" s="341" t="str">
        <f t="array" ref="I703">IF(D703="","",XLOOKUP(D703,'Master Data'!K:K,'Master Data'!O:O,"Input in Master Data",0,1))</f>
        <v/>
      </c>
      <c r="J703" s="341" t="str">
        <f t="array" ref="J703">if(V703="","",XLOOKUP(V703,Master[Company],Master[Blow],"Unknown",0,1))</f>
        <v/>
      </c>
      <c r="K703" s="341" t="str">
        <f t="array" ref="K703">if(V703="","",XLOOKUP(V703,Master[Company],Master[Pigging],"Unknown",0,1))</f>
        <v/>
      </c>
      <c r="L703" s="341" t="str">
        <f t="array" ref="L703">if(V703="","",XLOOKUP(V703,Master[Company],Master[Load Method],"Unknown",0,1))</f>
        <v/>
      </c>
      <c r="M703" s="341" t="str">
        <f t="array" ref="M703">if(V703="","",XLOOKUP(V703,Master[Company],Master[Line Distance],"Unknown",0,1))</f>
        <v/>
      </c>
      <c r="N703" s="394"/>
      <c r="O703" s="341"/>
      <c r="P703" s="336"/>
      <c r="Q703" s="341" t="str">
        <f t="array" ref="Q703">if(V703="","",XLOOKUP(V703,Master[Company],Master[Terms],"NA",0,1))</f>
        <v/>
      </c>
      <c r="R703" s="341" t="str">
        <f t="shared" si="9"/>
        <v/>
      </c>
      <c r="S703" s="341" t="str">
        <f t="array" ref="S703">if(V703="","",XLOOKUP(V703,Master[Company],Master[Group],"NA",0,1))</f>
        <v/>
      </c>
      <c r="T703" s="341" t="str">
        <f t="array" ref="T703">if(V703="","",XLOOKUP(V703,Master[Company],Master[Loading Location],"NA",0,1))</f>
        <v/>
      </c>
      <c r="U703" s="341" t="str">
        <f t="array" ref="U703">if(V703="","",XLOOKUP(V703,Master[Company],Master[Acronym],"NA",0,1))</f>
        <v/>
      </c>
      <c r="V703" s="336"/>
      <c r="W703" s="395"/>
      <c r="X703" s="395"/>
      <c r="Y703" s="336" t="str">
        <f t="shared" si="10"/>
        <v/>
      </c>
      <c r="Z703" s="341" t="str">
        <f t="shared" si="11"/>
        <v/>
      </c>
      <c r="AA703" s="336"/>
      <c r="AB703" s="341"/>
      <c r="AC703" s="341"/>
      <c r="AD703" s="394"/>
      <c r="AE703" s="396"/>
      <c r="AF703" s="396"/>
      <c r="AG703" s="396"/>
      <c r="AH703" s="396"/>
      <c r="AI703" s="396"/>
      <c r="AJ703" s="396"/>
      <c r="AK703" s="396"/>
      <c r="AL703" s="397"/>
      <c r="AM703" s="398"/>
      <c r="AN703" s="398"/>
      <c r="AO703" s="398"/>
      <c r="AP703" s="398"/>
      <c r="AQ703" s="398"/>
      <c r="AR703" s="398"/>
      <c r="AS703" s="398"/>
      <c r="AT703" s="398"/>
      <c r="AU703" s="394"/>
      <c r="AV703" s="399"/>
      <c r="AW703" s="306"/>
      <c r="AX703" s="394"/>
      <c r="AY703" s="400"/>
      <c r="AZ703" s="336"/>
      <c r="BA703" s="336"/>
      <c r="BB703" s="336"/>
      <c r="BC703" s="336"/>
      <c r="BD703" s="336"/>
      <c r="BE703" s="401"/>
      <c r="BF703" s="341"/>
      <c r="BG703" s="341"/>
      <c r="BH703" s="402"/>
      <c r="BI703" s="403"/>
      <c r="BJ703" s="404"/>
      <c r="BK703" s="405"/>
      <c r="BL703" s="405"/>
      <c r="BM703" s="405"/>
      <c r="BN703" s="406"/>
    </row>
    <row r="704" ht="18.75" customHeight="1">
      <c r="A704" s="390" t="str">
        <f t="shared" si="3"/>
        <v/>
      </c>
      <c r="B704" s="391"/>
      <c r="C704" s="337"/>
      <c r="D704" s="337"/>
      <c r="E704" s="338" t="str">
        <f t="shared" si="8"/>
        <v/>
      </c>
      <c r="F704" s="392"/>
      <c r="G704" s="393"/>
      <c r="H704" s="341" t="str">
        <f t="array" ref="H704">IF(D704="","",XLOOKUP(D704,'Master Data'!K:K,'Master Data'!N:N,"Input in Master Data",0,1))</f>
        <v/>
      </c>
      <c r="I704" s="341" t="str">
        <f t="array" ref="I704">IF(D704="","",XLOOKUP(D704,'Master Data'!K:K,'Master Data'!O:O,"Input in Master Data",0,1))</f>
        <v/>
      </c>
      <c r="J704" s="341" t="str">
        <f t="array" ref="J704">if(V704="","",XLOOKUP(V704,Master[Company],Master[Blow],"Unknown",0,1))</f>
        <v/>
      </c>
      <c r="K704" s="341" t="str">
        <f t="array" ref="K704">if(V704="","",XLOOKUP(V704,Master[Company],Master[Pigging],"Unknown",0,1))</f>
        <v/>
      </c>
      <c r="L704" s="341" t="str">
        <f t="array" ref="L704">if(V704="","",XLOOKUP(V704,Master[Company],Master[Load Method],"Unknown",0,1))</f>
        <v/>
      </c>
      <c r="M704" s="341" t="str">
        <f t="array" ref="M704">if(V704="","",XLOOKUP(V704,Master[Company],Master[Line Distance],"Unknown",0,1))</f>
        <v/>
      </c>
      <c r="N704" s="394"/>
      <c r="O704" s="341"/>
      <c r="P704" s="336"/>
      <c r="Q704" s="341" t="str">
        <f t="array" ref="Q704">if(V704="","",XLOOKUP(V704,Master[Company],Master[Terms],"NA",0,1))</f>
        <v/>
      </c>
      <c r="R704" s="341" t="str">
        <f t="shared" si="9"/>
        <v/>
      </c>
      <c r="S704" s="341" t="str">
        <f t="array" ref="S704">if(V704="","",XLOOKUP(V704,Master[Company],Master[Group],"NA",0,1))</f>
        <v/>
      </c>
      <c r="T704" s="341" t="str">
        <f t="array" ref="T704">if(V704="","",XLOOKUP(V704,Master[Company],Master[Loading Location],"NA",0,1))</f>
        <v/>
      </c>
      <c r="U704" s="341" t="str">
        <f t="array" ref="U704">if(V704="","",XLOOKUP(V704,Master[Company],Master[Acronym],"NA",0,1))</f>
        <v/>
      </c>
      <c r="V704" s="336"/>
      <c r="W704" s="395"/>
      <c r="X704" s="395"/>
      <c r="Y704" s="336" t="str">
        <f t="shared" si="10"/>
        <v/>
      </c>
      <c r="Z704" s="341" t="str">
        <f t="shared" si="11"/>
        <v/>
      </c>
      <c r="AA704" s="336"/>
      <c r="AB704" s="341"/>
      <c r="AC704" s="341"/>
      <c r="AD704" s="394"/>
      <c r="AE704" s="396"/>
      <c r="AF704" s="396"/>
      <c r="AG704" s="396"/>
      <c r="AH704" s="396"/>
      <c r="AI704" s="396"/>
      <c r="AJ704" s="396"/>
      <c r="AK704" s="396"/>
      <c r="AL704" s="397"/>
      <c r="AM704" s="398"/>
      <c r="AN704" s="398"/>
      <c r="AO704" s="398"/>
      <c r="AP704" s="398"/>
      <c r="AQ704" s="398"/>
      <c r="AR704" s="398"/>
      <c r="AS704" s="398"/>
      <c r="AT704" s="398"/>
      <c r="AU704" s="394"/>
      <c r="AV704" s="399"/>
      <c r="AW704" s="306"/>
      <c r="AX704" s="394"/>
      <c r="AY704" s="400"/>
      <c r="AZ704" s="336"/>
      <c r="BA704" s="336"/>
      <c r="BB704" s="336"/>
      <c r="BC704" s="336"/>
      <c r="BD704" s="336"/>
      <c r="BE704" s="401"/>
      <c r="BF704" s="341"/>
      <c r="BG704" s="341"/>
      <c r="BH704" s="402"/>
      <c r="BI704" s="403"/>
      <c r="BJ704" s="404"/>
      <c r="BK704" s="405"/>
      <c r="BL704" s="405"/>
      <c r="BM704" s="405"/>
      <c r="BN704" s="406"/>
    </row>
    <row r="705" ht="18.75" customHeight="1">
      <c r="A705" s="390" t="str">
        <f t="shared" si="3"/>
        <v/>
      </c>
      <c r="B705" s="391"/>
      <c r="C705" s="337"/>
      <c r="D705" s="337"/>
      <c r="E705" s="338" t="str">
        <f t="shared" si="8"/>
        <v/>
      </c>
      <c r="F705" s="392"/>
      <c r="G705" s="393"/>
      <c r="H705" s="341" t="str">
        <f t="array" ref="H705">IF(D705="","",XLOOKUP(D705,'Master Data'!K:K,'Master Data'!N:N,"Input in Master Data",0,1))</f>
        <v/>
      </c>
      <c r="I705" s="341" t="str">
        <f t="array" ref="I705">IF(D705="","",XLOOKUP(D705,'Master Data'!K:K,'Master Data'!O:O,"Input in Master Data",0,1))</f>
        <v/>
      </c>
      <c r="J705" s="341" t="str">
        <f t="array" ref="J705">if(V705="","",XLOOKUP(V705,Master[Company],Master[Blow],"Unknown",0,1))</f>
        <v/>
      </c>
      <c r="K705" s="341" t="str">
        <f t="array" ref="K705">if(V705="","",XLOOKUP(V705,Master[Company],Master[Pigging],"Unknown",0,1))</f>
        <v/>
      </c>
      <c r="L705" s="341" t="str">
        <f t="array" ref="L705">if(V705="","",XLOOKUP(V705,Master[Company],Master[Load Method],"Unknown",0,1))</f>
        <v/>
      </c>
      <c r="M705" s="341" t="str">
        <f t="array" ref="M705">if(V705="","",XLOOKUP(V705,Master[Company],Master[Line Distance],"Unknown",0,1))</f>
        <v/>
      </c>
      <c r="N705" s="394"/>
      <c r="O705" s="341"/>
      <c r="P705" s="336"/>
      <c r="Q705" s="341" t="str">
        <f t="array" ref="Q705">if(V705="","",XLOOKUP(V705,Master[Company],Master[Terms],"NA",0,1))</f>
        <v/>
      </c>
      <c r="R705" s="341" t="str">
        <f t="shared" si="9"/>
        <v/>
      </c>
      <c r="S705" s="341" t="str">
        <f t="array" ref="S705">if(V705="","",XLOOKUP(V705,Master[Company],Master[Group],"NA",0,1))</f>
        <v/>
      </c>
      <c r="T705" s="341" t="str">
        <f t="array" ref="T705">if(V705="","",XLOOKUP(V705,Master[Company],Master[Loading Location],"NA",0,1))</f>
        <v/>
      </c>
      <c r="U705" s="341" t="str">
        <f t="array" ref="U705">if(V705="","",XLOOKUP(V705,Master[Company],Master[Acronym],"NA",0,1))</f>
        <v/>
      </c>
      <c r="V705" s="336"/>
      <c r="W705" s="395"/>
      <c r="X705" s="395"/>
      <c r="Y705" s="336" t="str">
        <f t="shared" si="10"/>
        <v/>
      </c>
      <c r="Z705" s="341" t="str">
        <f t="shared" si="11"/>
        <v/>
      </c>
      <c r="AA705" s="336"/>
      <c r="AB705" s="341"/>
      <c r="AC705" s="341"/>
      <c r="AD705" s="394"/>
      <c r="AE705" s="396"/>
      <c r="AF705" s="396"/>
      <c r="AG705" s="396"/>
      <c r="AH705" s="396"/>
      <c r="AI705" s="396"/>
      <c r="AJ705" s="396"/>
      <c r="AK705" s="396"/>
      <c r="AL705" s="397"/>
      <c r="AM705" s="398"/>
      <c r="AN705" s="398"/>
      <c r="AO705" s="398"/>
      <c r="AP705" s="398"/>
      <c r="AQ705" s="398"/>
      <c r="AR705" s="398"/>
      <c r="AS705" s="398"/>
      <c r="AT705" s="398"/>
      <c r="AU705" s="394"/>
      <c r="AV705" s="399"/>
      <c r="AW705" s="306"/>
      <c r="AX705" s="394"/>
      <c r="AY705" s="400"/>
      <c r="AZ705" s="336"/>
      <c r="BA705" s="336"/>
      <c r="BB705" s="336"/>
      <c r="BC705" s="336"/>
      <c r="BD705" s="336"/>
      <c r="BE705" s="401"/>
      <c r="BF705" s="341"/>
      <c r="BG705" s="341"/>
      <c r="BH705" s="402"/>
      <c r="BI705" s="403"/>
      <c r="BJ705" s="404"/>
      <c r="BK705" s="405"/>
      <c r="BL705" s="405"/>
      <c r="BM705" s="405"/>
      <c r="BN705" s="406"/>
    </row>
    <row r="706" ht="18.75" customHeight="1">
      <c r="A706" s="390" t="str">
        <f t="shared" si="3"/>
        <v/>
      </c>
      <c r="B706" s="391"/>
      <c r="C706" s="337"/>
      <c r="D706" s="337"/>
      <c r="E706" s="338" t="str">
        <f t="shared" si="8"/>
        <v/>
      </c>
      <c r="F706" s="392"/>
      <c r="G706" s="393"/>
      <c r="H706" s="341" t="str">
        <f t="array" ref="H706">IF(D706="","",XLOOKUP(D706,'Master Data'!K:K,'Master Data'!N:N,"Input in Master Data",0,1))</f>
        <v/>
      </c>
      <c r="I706" s="341" t="str">
        <f t="array" ref="I706">IF(D706="","",XLOOKUP(D706,'Master Data'!K:K,'Master Data'!O:O,"Input in Master Data",0,1))</f>
        <v/>
      </c>
      <c r="J706" s="341" t="str">
        <f t="array" ref="J706">if(V706="","",XLOOKUP(V706,Master[Company],Master[Blow],"Unknown",0,1))</f>
        <v/>
      </c>
      <c r="K706" s="341" t="str">
        <f t="array" ref="K706">if(V706="","",XLOOKUP(V706,Master[Company],Master[Pigging],"Unknown",0,1))</f>
        <v/>
      </c>
      <c r="L706" s="341" t="str">
        <f t="array" ref="L706">if(V706="","",XLOOKUP(V706,Master[Company],Master[Load Method],"Unknown",0,1))</f>
        <v/>
      </c>
      <c r="M706" s="341" t="str">
        <f t="array" ref="M706">if(V706="","",XLOOKUP(V706,Master[Company],Master[Line Distance],"Unknown",0,1))</f>
        <v/>
      </c>
      <c r="N706" s="394"/>
      <c r="O706" s="341"/>
      <c r="P706" s="336"/>
      <c r="Q706" s="341" t="str">
        <f t="array" ref="Q706">if(V706="","",XLOOKUP(V706,Master[Company],Master[Terms],"NA",0,1))</f>
        <v/>
      </c>
      <c r="R706" s="341" t="str">
        <f t="shared" si="9"/>
        <v/>
      </c>
      <c r="S706" s="341" t="str">
        <f t="array" ref="S706">if(V706="","",XLOOKUP(V706,Master[Company],Master[Group],"NA",0,1))</f>
        <v/>
      </c>
      <c r="T706" s="341" t="str">
        <f t="array" ref="T706">if(V706="","",XLOOKUP(V706,Master[Company],Master[Loading Location],"NA",0,1))</f>
        <v/>
      </c>
      <c r="U706" s="341" t="str">
        <f t="array" ref="U706">if(V706="","",XLOOKUP(V706,Master[Company],Master[Acronym],"NA",0,1))</f>
        <v/>
      </c>
      <c r="V706" s="336"/>
      <c r="W706" s="395"/>
      <c r="X706" s="395"/>
      <c r="Y706" s="336" t="str">
        <f t="shared" si="10"/>
        <v/>
      </c>
      <c r="Z706" s="341" t="str">
        <f t="shared" si="11"/>
        <v/>
      </c>
      <c r="AA706" s="336"/>
      <c r="AB706" s="341"/>
      <c r="AC706" s="341"/>
      <c r="AD706" s="394"/>
      <c r="AE706" s="396"/>
      <c r="AF706" s="396"/>
      <c r="AG706" s="396"/>
      <c r="AH706" s="396"/>
      <c r="AI706" s="396"/>
      <c r="AJ706" s="396"/>
      <c r="AK706" s="396"/>
      <c r="AL706" s="397"/>
      <c r="AM706" s="398"/>
      <c r="AN706" s="398"/>
      <c r="AO706" s="398"/>
      <c r="AP706" s="398"/>
      <c r="AQ706" s="398"/>
      <c r="AR706" s="398"/>
      <c r="AS706" s="398"/>
      <c r="AT706" s="398"/>
      <c r="AU706" s="394"/>
      <c r="AV706" s="399"/>
      <c r="AW706" s="306"/>
      <c r="AX706" s="394"/>
      <c r="AY706" s="400"/>
      <c r="AZ706" s="336"/>
      <c r="BA706" s="336"/>
      <c r="BB706" s="336"/>
      <c r="BC706" s="336"/>
      <c r="BD706" s="336"/>
      <c r="BE706" s="401"/>
      <c r="BF706" s="341"/>
      <c r="BG706" s="341"/>
      <c r="BH706" s="402"/>
      <c r="BI706" s="403"/>
      <c r="BJ706" s="404"/>
      <c r="BK706" s="405"/>
      <c r="BL706" s="405"/>
      <c r="BM706" s="405"/>
      <c r="BN706" s="406"/>
    </row>
    <row r="707" ht="18.75" customHeight="1">
      <c r="A707" s="390" t="str">
        <f t="shared" si="3"/>
        <v/>
      </c>
      <c r="B707" s="391"/>
      <c r="C707" s="337"/>
      <c r="D707" s="337"/>
      <c r="E707" s="338" t="str">
        <f t="shared" si="8"/>
        <v/>
      </c>
      <c r="F707" s="392"/>
      <c r="G707" s="393"/>
      <c r="H707" s="341" t="str">
        <f t="array" ref="H707">IF(D707="","",XLOOKUP(D707,'Master Data'!K:K,'Master Data'!N:N,"Input in Master Data",0,1))</f>
        <v/>
      </c>
      <c r="I707" s="341" t="str">
        <f t="array" ref="I707">IF(D707="","",XLOOKUP(D707,'Master Data'!K:K,'Master Data'!O:O,"Input in Master Data",0,1))</f>
        <v/>
      </c>
      <c r="J707" s="341" t="str">
        <f t="array" ref="J707">if(V707="","",XLOOKUP(V707,Master[Company],Master[Blow],"Unknown",0,1))</f>
        <v/>
      </c>
      <c r="K707" s="341" t="str">
        <f t="array" ref="K707">if(V707="","",XLOOKUP(V707,Master[Company],Master[Pigging],"Unknown",0,1))</f>
        <v/>
      </c>
      <c r="L707" s="341" t="str">
        <f t="array" ref="L707">if(V707="","",XLOOKUP(V707,Master[Company],Master[Load Method],"Unknown",0,1))</f>
        <v/>
      </c>
      <c r="M707" s="341" t="str">
        <f t="array" ref="M707">if(V707="","",XLOOKUP(V707,Master[Company],Master[Line Distance],"Unknown",0,1))</f>
        <v/>
      </c>
      <c r="N707" s="394"/>
      <c r="O707" s="341"/>
      <c r="P707" s="336"/>
      <c r="Q707" s="341" t="str">
        <f t="array" ref="Q707">if(V707="","",XLOOKUP(V707,Master[Company],Master[Terms],"NA",0,1))</f>
        <v/>
      </c>
      <c r="R707" s="341" t="str">
        <f t="shared" si="9"/>
        <v/>
      </c>
      <c r="S707" s="341" t="str">
        <f t="array" ref="S707">if(V707="","",XLOOKUP(V707,Master[Company],Master[Group],"NA",0,1))</f>
        <v/>
      </c>
      <c r="T707" s="341" t="str">
        <f t="array" ref="T707">if(V707="","",XLOOKUP(V707,Master[Company],Master[Loading Location],"NA",0,1))</f>
        <v/>
      </c>
      <c r="U707" s="341" t="str">
        <f t="array" ref="U707">if(V707="","",XLOOKUP(V707,Master[Company],Master[Acronym],"NA",0,1))</f>
        <v/>
      </c>
      <c r="V707" s="336"/>
      <c r="W707" s="395"/>
      <c r="X707" s="395"/>
      <c r="Y707" s="336" t="str">
        <f t="shared" si="10"/>
        <v/>
      </c>
      <c r="Z707" s="341" t="str">
        <f t="shared" si="11"/>
        <v/>
      </c>
      <c r="AA707" s="336"/>
      <c r="AB707" s="341"/>
      <c r="AC707" s="341"/>
      <c r="AD707" s="394"/>
      <c r="AE707" s="396"/>
      <c r="AF707" s="396"/>
      <c r="AG707" s="396"/>
      <c r="AH707" s="396"/>
      <c r="AI707" s="396"/>
      <c r="AJ707" s="396"/>
      <c r="AK707" s="396"/>
      <c r="AL707" s="397"/>
      <c r="AM707" s="398"/>
      <c r="AN707" s="398"/>
      <c r="AO707" s="398"/>
      <c r="AP707" s="398"/>
      <c r="AQ707" s="398"/>
      <c r="AR707" s="398"/>
      <c r="AS707" s="398"/>
      <c r="AT707" s="398"/>
      <c r="AU707" s="394"/>
      <c r="AV707" s="399"/>
      <c r="AW707" s="306"/>
      <c r="AX707" s="394"/>
      <c r="AY707" s="400"/>
      <c r="AZ707" s="336"/>
      <c r="BA707" s="336"/>
      <c r="BB707" s="336"/>
      <c r="BC707" s="336"/>
      <c r="BD707" s="336"/>
      <c r="BE707" s="401"/>
      <c r="BF707" s="341"/>
      <c r="BG707" s="341"/>
      <c r="BH707" s="402"/>
      <c r="BI707" s="403"/>
      <c r="BJ707" s="404"/>
      <c r="BK707" s="405"/>
      <c r="BL707" s="405"/>
      <c r="BM707" s="405"/>
      <c r="BN707" s="406"/>
    </row>
    <row r="708" ht="18.75" customHeight="1">
      <c r="A708" s="390" t="str">
        <f t="shared" si="3"/>
        <v/>
      </c>
      <c r="B708" s="391"/>
      <c r="C708" s="337"/>
      <c r="D708" s="337"/>
      <c r="E708" s="338" t="str">
        <f t="shared" si="8"/>
        <v/>
      </c>
      <c r="F708" s="392"/>
      <c r="G708" s="393"/>
      <c r="H708" s="341" t="str">
        <f t="array" ref="H708">IF(D708="","",XLOOKUP(D708,'Master Data'!K:K,'Master Data'!N:N,"Input in Master Data",0,1))</f>
        <v/>
      </c>
      <c r="I708" s="341" t="str">
        <f t="array" ref="I708">IF(D708="","",XLOOKUP(D708,'Master Data'!K:K,'Master Data'!O:O,"Input in Master Data",0,1))</f>
        <v/>
      </c>
      <c r="J708" s="341" t="str">
        <f t="array" ref="J708">if(V708="","",XLOOKUP(V708,Master[Company],Master[Blow],"Unknown",0,1))</f>
        <v/>
      </c>
      <c r="K708" s="341" t="str">
        <f t="array" ref="K708">if(V708="","",XLOOKUP(V708,Master[Company],Master[Pigging],"Unknown",0,1))</f>
        <v/>
      </c>
      <c r="L708" s="341" t="str">
        <f t="array" ref="L708">if(V708="","",XLOOKUP(V708,Master[Company],Master[Load Method],"Unknown",0,1))</f>
        <v/>
      </c>
      <c r="M708" s="341" t="str">
        <f t="array" ref="M708">if(V708="","",XLOOKUP(V708,Master[Company],Master[Line Distance],"Unknown",0,1))</f>
        <v/>
      </c>
      <c r="N708" s="394"/>
      <c r="O708" s="341"/>
      <c r="P708" s="336"/>
      <c r="Q708" s="341" t="str">
        <f t="array" ref="Q708">if(V708="","",XLOOKUP(V708,Master[Company],Master[Terms],"NA",0,1))</f>
        <v/>
      </c>
      <c r="R708" s="341" t="str">
        <f t="shared" si="9"/>
        <v/>
      </c>
      <c r="S708" s="341" t="str">
        <f t="array" ref="S708">if(V708="","",XLOOKUP(V708,Master[Company],Master[Group],"NA",0,1))</f>
        <v/>
      </c>
      <c r="T708" s="341" t="str">
        <f t="array" ref="T708">if(V708="","",XLOOKUP(V708,Master[Company],Master[Loading Location],"NA",0,1))</f>
        <v/>
      </c>
      <c r="U708" s="341" t="str">
        <f t="array" ref="U708">if(V708="","",XLOOKUP(V708,Master[Company],Master[Acronym],"NA",0,1))</f>
        <v/>
      </c>
      <c r="V708" s="336"/>
      <c r="W708" s="395"/>
      <c r="X708" s="395"/>
      <c r="Y708" s="336" t="str">
        <f t="shared" si="10"/>
        <v/>
      </c>
      <c r="Z708" s="341" t="str">
        <f t="shared" si="11"/>
        <v/>
      </c>
      <c r="AA708" s="336"/>
      <c r="AB708" s="341"/>
      <c r="AC708" s="341"/>
      <c r="AD708" s="394"/>
      <c r="AE708" s="396"/>
      <c r="AF708" s="396"/>
      <c r="AG708" s="396"/>
      <c r="AH708" s="396"/>
      <c r="AI708" s="396"/>
      <c r="AJ708" s="396"/>
      <c r="AK708" s="396"/>
      <c r="AL708" s="397"/>
      <c r="AM708" s="398"/>
      <c r="AN708" s="398"/>
      <c r="AO708" s="398"/>
      <c r="AP708" s="398"/>
      <c r="AQ708" s="398"/>
      <c r="AR708" s="398"/>
      <c r="AS708" s="398"/>
      <c r="AT708" s="398"/>
      <c r="AU708" s="394"/>
      <c r="AV708" s="399"/>
      <c r="AW708" s="306"/>
      <c r="AX708" s="394"/>
      <c r="AY708" s="400"/>
      <c r="AZ708" s="336"/>
      <c r="BA708" s="336"/>
      <c r="BB708" s="336"/>
      <c r="BC708" s="336"/>
      <c r="BD708" s="336"/>
      <c r="BE708" s="401"/>
      <c r="BF708" s="341"/>
      <c r="BG708" s="341"/>
      <c r="BH708" s="402"/>
      <c r="BI708" s="403"/>
      <c r="BJ708" s="404"/>
      <c r="BK708" s="405"/>
      <c r="BL708" s="405"/>
      <c r="BM708" s="405"/>
      <c r="BN708" s="406"/>
    </row>
    <row r="709" ht="18.75" customHeight="1">
      <c r="A709" s="390" t="str">
        <f t="shared" si="3"/>
        <v/>
      </c>
      <c r="B709" s="391"/>
      <c r="C709" s="337"/>
      <c r="D709" s="337"/>
      <c r="E709" s="338" t="str">
        <f t="shared" si="8"/>
        <v/>
      </c>
      <c r="F709" s="392"/>
      <c r="G709" s="393"/>
      <c r="H709" s="341" t="str">
        <f t="array" ref="H709">IF(D709="","",XLOOKUP(D709,'Master Data'!K:K,'Master Data'!N:N,"Input in Master Data",0,1))</f>
        <v/>
      </c>
      <c r="I709" s="341" t="str">
        <f t="array" ref="I709">IF(D709="","",XLOOKUP(D709,'Master Data'!K:K,'Master Data'!O:O,"Input in Master Data",0,1))</f>
        <v/>
      </c>
      <c r="J709" s="341" t="str">
        <f t="array" ref="J709">if(V709="","",XLOOKUP(V709,Master[Company],Master[Blow],"Unknown",0,1))</f>
        <v/>
      </c>
      <c r="K709" s="341" t="str">
        <f t="array" ref="K709">if(V709="","",XLOOKUP(V709,Master[Company],Master[Pigging],"Unknown",0,1))</f>
        <v/>
      </c>
      <c r="L709" s="341" t="str">
        <f t="array" ref="L709">if(V709="","",XLOOKUP(V709,Master[Company],Master[Load Method],"Unknown",0,1))</f>
        <v/>
      </c>
      <c r="M709" s="341" t="str">
        <f t="array" ref="M709">if(V709="","",XLOOKUP(V709,Master[Company],Master[Line Distance],"Unknown",0,1))</f>
        <v/>
      </c>
      <c r="N709" s="394"/>
      <c r="O709" s="341"/>
      <c r="P709" s="336"/>
      <c r="Q709" s="341" t="str">
        <f t="array" ref="Q709">if(V709="","",XLOOKUP(V709,Master[Company],Master[Terms],"NA",0,1))</f>
        <v/>
      </c>
      <c r="R709" s="341" t="str">
        <f t="shared" si="9"/>
        <v/>
      </c>
      <c r="S709" s="341" t="str">
        <f t="array" ref="S709">if(V709="","",XLOOKUP(V709,Master[Company],Master[Group],"NA",0,1))</f>
        <v/>
      </c>
      <c r="T709" s="341" t="str">
        <f t="array" ref="T709">if(V709="","",XLOOKUP(V709,Master[Company],Master[Loading Location],"NA",0,1))</f>
        <v/>
      </c>
      <c r="U709" s="341" t="str">
        <f t="array" ref="U709">if(V709="","",XLOOKUP(V709,Master[Company],Master[Acronym],"NA",0,1))</f>
        <v/>
      </c>
      <c r="V709" s="336"/>
      <c r="W709" s="395"/>
      <c r="X709" s="395"/>
      <c r="Y709" s="336" t="str">
        <f t="shared" si="10"/>
        <v/>
      </c>
      <c r="Z709" s="341" t="str">
        <f t="shared" si="11"/>
        <v/>
      </c>
      <c r="AA709" s="336"/>
      <c r="AB709" s="341"/>
      <c r="AC709" s="341"/>
      <c r="AD709" s="394"/>
      <c r="AE709" s="396"/>
      <c r="AF709" s="396"/>
      <c r="AG709" s="396"/>
      <c r="AH709" s="396"/>
      <c r="AI709" s="396"/>
      <c r="AJ709" s="396"/>
      <c r="AK709" s="396"/>
      <c r="AL709" s="397"/>
      <c r="AM709" s="398"/>
      <c r="AN709" s="398"/>
      <c r="AO709" s="398"/>
      <c r="AP709" s="398"/>
      <c r="AQ709" s="398"/>
      <c r="AR709" s="398"/>
      <c r="AS709" s="398"/>
      <c r="AT709" s="398"/>
      <c r="AU709" s="394"/>
      <c r="AV709" s="399"/>
      <c r="AW709" s="306"/>
      <c r="AX709" s="394"/>
      <c r="AY709" s="400"/>
      <c r="AZ709" s="336"/>
      <c r="BA709" s="336"/>
      <c r="BB709" s="336"/>
      <c r="BC709" s="336"/>
      <c r="BD709" s="336"/>
      <c r="BE709" s="401"/>
      <c r="BF709" s="341"/>
      <c r="BG709" s="341"/>
      <c r="BH709" s="402"/>
      <c r="BI709" s="403"/>
      <c r="BJ709" s="404"/>
      <c r="BK709" s="405"/>
      <c r="BL709" s="405"/>
      <c r="BM709" s="405"/>
      <c r="BN709" s="406"/>
    </row>
    <row r="710" ht="18.75" customHeight="1">
      <c r="A710" s="390" t="str">
        <f t="shared" si="3"/>
        <v/>
      </c>
      <c r="B710" s="391"/>
      <c r="C710" s="337"/>
      <c r="D710" s="337"/>
      <c r="E710" s="338" t="str">
        <f t="shared" si="8"/>
        <v/>
      </c>
      <c r="F710" s="392"/>
      <c r="G710" s="393"/>
      <c r="H710" s="341" t="str">
        <f t="array" ref="H710">IF(D710="","",XLOOKUP(D710,'Master Data'!K:K,'Master Data'!N:N,"Input in Master Data",0,1))</f>
        <v/>
      </c>
      <c r="I710" s="341" t="str">
        <f t="array" ref="I710">IF(D710="","",XLOOKUP(D710,'Master Data'!K:K,'Master Data'!O:O,"Input in Master Data",0,1))</f>
        <v/>
      </c>
      <c r="J710" s="341" t="str">
        <f t="array" ref="J710">if(V710="","",XLOOKUP(V710,Master[Company],Master[Blow],"Unknown",0,1))</f>
        <v/>
      </c>
      <c r="K710" s="341" t="str">
        <f t="array" ref="K710">if(V710="","",XLOOKUP(V710,Master[Company],Master[Pigging],"Unknown",0,1))</f>
        <v/>
      </c>
      <c r="L710" s="341" t="str">
        <f t="array" ref="L710">if(V710="","",XLOOKUP(V710,Master[Company],Master[Load Method],"Unknown",0,1))</f>
        <v/>
      </c>
      <c r="M710" s="341" t="str">
        <f t="array" ref="M710">if(V710="","",XLOOKUP(V710,Master[Company],Master[Line Distance],"Unknown",0,1))</f>
        <v/>
      </c>
      <c r="N710" s="394"/>
      <c r="O710" s="341"/>
      <c r="P710" s="336"/>
      <c r="Q710" s="341" t="str">
        <f t="array" ref="Q710">if(V710="","",XLOOKUP(V710,Master[Company],Master[Terms],"NA",0,1))</f>
        <v/>
      </c>
      <c r="R710" s="341" t="str">
        <f t="shared" si="9"/>
        <v/>
      </c>
      <c r="S710" s="341" t="str">
        <f t="array" ref="S710">if(V710="","",XLOOKUP(V710,Master[Company],Master[Group],"NA",0,1))</f>
        <v/>
      </c>
      <c r="T710" s="341" t="str">
        <f t="array" ref="T710">if(V710="","",XLOOKUP(V710,Master[Company],Master[Loading Location],"NA",0,1))</f>
        <v/>
      </c>
      <c r="U710" s="341" t="str">
        <f t="array" ref="U710">if(V710="","",XLOOKUP(V710,Master[Company],Master[Acronym],"NA",0,1))</f>
        <v/>
      </c>
      <c r="V710" s="336"/>
      <c r="W710" s="395"/>
      <c r="X710" s="395"/>
      <c r="Y710" s="336" t="str">
        <f t="shared" si="10"/>
        <v/>
      </c>
      <c r="Z710" s="341" t="str">
        <f t="shared" si="11"/>
        <v/>
      </c>
      <c r="AA710" s="336"/>
      <c r="AB710" s="341"/>
      <c r="AC710" s="341"/>
      <c r="AD710" s="394"/>
      <c r="AE710" s="396"/>
      <c r="AF710" s="396"/>
      <c r="AG710" s="396"/>
      <c r="AH710" s="396"/>
      <c r="AI710" s="396"/>
      <c r="AJ710" s="396"/>
      <c r="AK710" s="396"/>
      <c r="AL710" s="397"/>
      <c r="AM710" s="398"/>
      <c r="AN710" s="398"/>
      <c r="AO710" s="398"/>
      <c r="AP710" s="398"/>
      <c r="AQ710" s="398"/>
      <c r="AR710" s="398"/>
      <c r="AS710" s="398"/>
      <c r="AT710" s="398"/>
      <c r="AU710" s="394"/>
      <c r="AV710" s="399"/>
      <c r="AW710" s="306"/>
      <c r="AX710" s="394"/>
      <c r="AY710" s="400"/>
      <c r="AZ710" s="336"/>
      <c r="BA710" s="336"/>
      <c r="BB710" s="336"/>
      <c r="BC710" s="336"/>
      <c r="BD710" s="336"/>
      <c r="BE710" s="401"/>
      <c r="BF710" s="341"/>
      <c r="BG710" s="341"/>
      <c r="BH710" s="402"/>
      <c r="BI710" s="403"/>
      <c r="BJ710" s="404"/>
      <c r="BK710" s="405"/>
      <c r="BL710" s="405"/>
      <c r="BM710" s="405"/>
      <c r="BN710" s="406"/>
    </row>
    <row r="711" ht="18.75" customHeight="1">
      <c r="A711" s="390" t="str">
        <f t="shared" si="3"/>
        <v/>
      </c>
      <c r="B711" s="391"/>
      <c r="C711" s="337"/>
      <c r="D711" s="337"/>
      <c r="E711" s="338" t="str">
        <f t="shared" si="8"/>
        <v/>
      </c>
      <c r="F711" s="392"/>
      <c r="G711" s="393"/>
      <c r="H711" s="341" t="str">
        <f t="array" ref="H711">IF(D711="","",XLOOKUP(D711,'Master Data'!K:K,'Master Data'!N:N,"Input in Master Data",0,1))</f>
        <v/>
      </c>
      <c r="I711" s="341" t="str">
        <f t="array" ref="I711">IF(D711="","",XLOOKUP(D711,'Master Data'!K:K,'Master Data'!O:O,"Input in Master Data",0,1))</f>
        <v/>
      </c>
      <c r="J711" s="341" t="str">
        <f t="array" ref="J711">if(V711="","",XLOOKUP(V711,Master[Company],Master[Blow],"Unknown",0,1))</f>
        <v/>
      </c>
      <c r="K711" s="341" t="str">
        <f t="array" ref="K711">if(V711="","",XLOOKUP(V711,Master[Company],Master[Pigging],"Unknown",0,1))</f>
        <v/>
      </c>
      <c r="L711" s="341" t="str">
        <f t="array" ref="L711">if(V711="","",XLOOKUP(V711,Master[Company],Master[Load Method],"Unknown",0,1))</f>
        <v/>
      </c>
      <c r="M711" s="341" t="str">
        <f t="array" ref="M711">if(V711="","",XLOOKUP(V711,Master[Company],Master[Line Distance],"Unknown",0,1))</f>
        <v/>
      </c>
      <c r="N711" s="394"/>
      <c r="O711" s="341"/>
      <c r="P711" s="336"/>
      <c r="Q711" s="341" t="str">
        <f t="array" ref="Q711">if(V711="","",XLOOKUP(V711,Master[Company],Master[Terms],"NA",0,1))</f>
        <v/>
      </c>
      <c r="R711" s="341" t="str">
        <f t="shared" si="9"/>
        <v/>
      </c>
      <c r="S711" s="341" t="str">
        <f t="array" ref="S711">if(V711="","",XLOOKUP(V711,Master[Company],Master[Group],"NA",0,1))</f>
        <v/>
      </c>
      <c r="T711" s="341" t="str">
        <f t="array" ref="T711">if(V711="","",XLOOKUP(V711,Master[Company],Master[Loading Location],"NA",0,1))</f>
        <v/>
      </c>
      <c r="U711" s="341" t="str">
        <f t="array" ref="U711">if(V711="","",XLOOKUP(V711,Master[Company],Master[Acronym],"NA",0,1))</f>
        <v/>
      </c>
      <c r="V711" s="336"/>
      <c r="W711" s="395"/>
      <c r="X711" s="395"/>
      <c r="Y711" s="336" t="str">
        <f t="shared" si="10"/>
        <v/>
      </c>
      <c r="Z711" s="341" t="str">
        <f t="shared" si="11"/>
        <v/>
      </c>
      <c r="AA711" s="336"/>
      <c r="AB711" s="341"/>
      <c r="AC711" s="341"/>
      <c r="AD711" s="394"/>
      <c r="AE711" s="396"/>
      <c r="AF711" s="396"/>
      <c r="AG711" s="396"/>
      <c r="AH711" s="396"/>
      <c r="AI711" s="396"/>
      <c r="AJ711" s="396"/>
      <c r="AK711" s="396"/>
      <c r="AL711" s="397"/>
      <c r="AM711" s="398"/>
      <c r="AN711" s="398"/>
      <c r="AO711" s="398"/>
      <c r="AP711" s="398"/>
      <c r="AQ711" s="398"/>
      <c r="AR711" s="398"/>
      <c r="AS711" s="398"/>
      <c r="AT711" s="398"/>
      <c r="AU711" s="394"/>
      <c r="AV711" s="399"/>
      <c r="AW711" s="306"/>
      <c r="AX711" s="394"/>
      <c r="AY711" s="400"/>
      <c r="AZ711" s="336"/>
      <c r="BA711" s="336"/>
      <c r="BB711" s="336"/>
      <c r="BC711" s="336"/>
      <c r="BD711" s="336"/>
      <c r="BE711" s="401"/>
      <c r="BF711" s="341"/>
      <c r="BG711" s="341"/>
      <c r="BH711" s="402"/>
      <c r="BI711" s="403"/>
      <c r="BJ711" s="404"/>
      <c r="BK711" s="405"/>
      <c r="BL711" s="405"/>
      <c r="BM711" s="405"/>
      <c r="BN711" s="406"/>
    </row>
    <row r="712" ht="18.75" customHeight="1">
      <c r="A712" s="390" t="str">
        <f t="shared" si="3"/>
        <v/>
      </c>
      <c r="B712" s="391"/>
      <c r="C712" s="337"/>
      <c r="D712" s="337"/>
      <c r="E712" s="338" t="str">
        <f t="shared" si="8"/>
        <v/>
      </c>
      <c r="F712" s="392"/>
      <c r="G712" s="393"/>
      <c r="H712" s="341" t="str">
        <f t="array" ref="H712">IF(D712="","",XLOOKUP(D712,'Master Data'!K:K,'Master Data'!N:N,"Input in Master Data",0,1))</f>
        <v/>
      </c>
      <c r="I712" s="341" t="str">
        <f t="array" ref="I712">IF(D712="","",XLOOKUP(D712,'Master Data'!K:K,'Master Data'!O:O,"Input in Master Data",0,1))</f>
        <v/>
      </c>
      <c r="J712" s="341" t="str">
        <f t="array" ref="J712">if(V712="","",XLOOKUP(V712,Master[Company],Master[Blow],"Unknown",0,1))</f>
        <v/>
      </c>
      <c r="K712" s="341" t="str">
        <f t="array" ref="K712">if(V712="","",XLOOKUP(V712,Master[Company],Master[Pigging],"Unknown",0,1))</f>
        <v/>
      </c>
      <c r="L712" s="341" t="str">
        <f t="array" ref="L712">if(V712="","",XLOOKUP(V712,Master[Company],Master[Load Method],"Unknown",0,1))</f>
        <v/>
      </c>
      <c r="M712" s="341" t="str">
        <f t="array" ref="M712">if(V712="","",XLOOKUP(V712,Master[Company],Master[Line Distance],"Unknown",0,1))</f>
        <v/>
      </c>
      <c r="N712" s="394"/>
      <c r="O712" s="341"/>
      <c r="P712" s="336"/>
      <c r="Q712" s="341" t="str">
        <f t="array" ref="Q712">if(V712="","",XLOOKUP(V712,Master[Company],Master[Terms],"NA",0,1))</f>
        <v/>
      </c>
      <c r="R712" s="341" t="str">
        <f t="shared" si="9"/>
        <v/>
      </c>
      <c r="S712" s="341" t="str">
        <f t="array" ref="S712">if(V712="","",XLOOKUP(V712,Master[Company],Master[Group],"NA",0,1))</f>
        <v/>
      </c>
      <c r="T712" s="341" t="str">
        <f t="array" ref="T712">if(V712="","",XLOOKUP(V712,Master[Company],Master[Loading Location],"NA",0,1))</f>
        <v/>
      </c>
      <c r="U712" s="341" t="str">
        <f t="array" ref="U712">if(V712="","",XLOOKUP(V712,Master[Company],Master[Acronym],"NA",0,1))</f>
        <v/>
      </c>
      <c r="V712" s="336"/>
      <c r="W712" s="395"/>
      <c r="X712" s="395"/>
      <c r="Y712" s="336" t="str">
        <f t="shared" si="10"/>
        <v/>
      </c>
      <c r="Z712" s="341" t="str">
        <f t="shared" si="11"/>
        <v/>
      </c>
      <c r="AA712" s="336"/>
      <c r="AB712" s="341"/>
      <c r="AC712" s="341"/>
      <c r="AD712" s="394"/>
      <c r="AE712" s="396"/>
      <c r="AF712" s="396"/>
      <c r="AG712" s="396"/>
      <c r="AH712" s="396"/>
      <c r="AI712" s="396"/>
      <c r="AJ712" s="396"/>
      <c r="AK712" s="396"/>
      <c r="AL712" s="397"/>
      <c r="AM712" s="398"/>
      <c r="AN712" s="398"/>
      <c r="AO712" s="398"/>
      <c r="AP712" s="398"/>
      <c r="AQ712" s="398"/>
      <c r="AR712" s="398"/>
      <c r="AS712" s="398"/>
      <c r="AT712" s="398"/>
      <c r="AU712" s="394"/>
      <c r="AV712" s="399"/>
      <c r="AW712" s="306"/>
      <c r="AX712" s="394"/>
      <c r="AY712" s="400"/>
      <c r="AZ712" s="336"/>
      <c r="BA712" s="336"/>
      <c r="BB712" s="336"/>
      <c r="BC712" s="336"/>
      <c r="BD712" s="336"/>
      <c r="BE712" s="401"/>
      <c r="BF712" s="341"/>
      <c r="BG712" s="341"/>
      <c r="BH712" s="402"/>
      <c r="BI712" s="403"/>
      <c r="BJ712" s="404"/>
      <c r="BK712" s="405"/>
      <c r="BL712" s="405"/>
      <c r="BM712" s="405"/>
      <c r="BN712" s="406"/>
    </row>
    <row r="713" ht="18.75" customHeight="1">
      <c r="A713" s="390" t="str">
        <f t="shared" si="3"/>
        <v/>
      </c>
      <c r="B713" s="391"/>
      <c r="C713" s="337"/>
      <c r="D713" s="337"/>
      <c r="E713" s="338" t="str">
        <f t="shared" si="8"/>
        <v/>
      </c>
      <c r="F713" s="392"/>
      <c r="G713" s="393"/>
      <c r="H713" s="341" t="str">
        <f t="array" ref="H713">IF(D713="","",XLOOKUP(D713,'Master Data'!K:K,'Master Data'!N:N,"Input in Master Data",0,1))</f>
        <v/>
      </c>
      <c r="I713" s="341" t="str">
        <f t="array" ref="I713">IF(D713="","",XLOOKUP(D713,'Master Data'!K:K,'Master Data'!O:O,"Input in Master Data",0,1))</f>
        <v/>
      </c>
      <c r="J713" s="341" t="str">
        <f t="array" ref="J713">if(V713="","",XLOOKUP(V713,Master[Company],Master[Blow],"Unknown",0,1))</f>
        <v/>
      </c>
      <c r="K713" s="341" t="str">
        <f t="array" ref="K713">if(V713="","",XLOOKUP(V713,Master[Company],Master[Pigging],"Unknown",0,1))</f>
        <v/>
      </c>
      <c r="L713" s="341" t="str">
        <f t="array" ref="L713">if(V713="","",XLOOKUP(V713,Master[Company],Master[Load Method],"Unknown",0,1))</f>
        <v/>
      </c>
      <c r="M713" s="341" t="str">
        <f t="array" ref="M713">if(V713="","",XLOOKUP(V713,Master[Company],Master[Line Distance],"Unknown",0,1))</f>
        <v/>
      </c>
      <c r="N713" s="394"/>
      <c r="O713" s="341"/>
      <c r="P713" s="336"/>
      <c r="Q713" s="341" t="str">
        <f t="array" ref="Q713">if(V713="","",XLOOKUP(V713,Master[Company],Master[Terms],"NA",0,1))</f>
        <v/>
      </c>
      <c r="R713" s="341" t="str">
        <f t="shared" si="9"/>
        <v/>
      </c>
      <c r="S713" s="341" t="str">
        <f t="array" ref="S713">if(V713="","",XLOOKUP(V713,Master[Company],Master[Group],"NA",0,1))</f>
        <v/>
      </c>
      <c r="T713" s="341" t="str">
        <f t="array" ref="T713">if(V713="","",XLOOKUP(V713,Master[Company],Master[Loading Location],"NA",0,1))</f>
        <v/>
      </c>
      <c r="U713" s="341" t="str">
        <f t="array" ref="U713">if(V713="","",XLOOKUP(V713,Master[Company],Master[Acronym],"NA",0,1))</f>
        <v/>
      </c>
      <c r="V713" s="336"/>
      <c r="W713" s="395"/>
      <c r="X713" s="395"/>
      <c r="Y713" s="336" t="str">
        <f t="shared" si="10"/>
        <v/>
      </c>
      <c r="Z713" s="341" t="str">
        <f t="shared" si="11"/>
        <v/>
      </c>
      <c r="AA713" s="336"/>
      <c r="AB713" s="341"/>
      <c r="AC713" s="341"/>
      <c r="AD713" s="394"/>
      <c r="AE713" s="396"/>
      <c r="AF713" s="396"/>
      <c r="AG713" s="396"/>
      <c r="AH713" s="396"/>
      <c r="AI713" s="396"/>
      <c r="AJ713" s="396"/>
      <c r="AK713" s="396"/>
      <c r="AL713" s="397"/>
      <c r="AM713" s="398"/>
      <c r="AN713" s="398"/>
      <c r="AO713" s="398"/>
      <c r="AP713" s="398"/>
      <c r="AQ713" s="398"/>
      <c r="AR713" s="398"/>
      <c r="AS713" s="398"/>
      <c r="AT713" s="398"/>
      <c r="AU713" s="394"/>
      <c r="AV713" s="399"/>
      <c r="AW713" s="306"/>
      <c r="AX713" s="394"/>
      <c r="AY713" s="400"/>
      <c r="AZ713" s="336"/>
      <c r="BA713" s="336"/>
      <c r="BB713" s="336"/>
      <c r="BC713" s="336"/>
      <c r="BD713" s="336"/>
      <c r="BE713" s="401"/>
      <c r="BF713" s="341"/>
      <c r="BG713" s="341"/>
      <c r="BH713" s="402"/>
      <c r="BI713" s="403"/>
      <c r="BJ713" s="404"/>
      <c r="BK713" s="405"/>
      <c r="BL713" s="405"/>
      <c r="BM713" s="405"/>
      <c r="BN713" s="406"/>
    </row>
    <row r="714" ht="18.75" customHeight="1">
      <c r="A714" s="390" t="str">
        <f t="shared" si="3"/>
        <v/>
      </c>
      <c r="B714" s="391"/>
      <c r="C714" s="337"/>
      <c r="D714" s="337"/>
      <c r="E714" s="338" t="str">
        <f t="shared" si="8"/>
        <v/>
      </c>
      <c r="F714" s="392"/>
      <c r="G714" s="393"/>
      <c r="H714" s="341" t="str">
        <f t="array" ref="H714">IF(D714="","",XLOOKUP(D714,'Master Data'!K:K,'Master Data'!N:N,"Input in Master Data",0,1))</f>
        <v/>
      </c>
      <c r="I714" s="341" t="str">
        <f t="array" ref="I714">IF(D714="","",XLOOKUP(D714,'Master Data'!K:K,'Master Data'!O:O,"Input in Master Data",0,1))</f>
        <v/>
      </c>
      <c r="J714" s="341" t="str">
        <f t="array" ref="J714">if(V714="","",XLOOKUP(V714,Master[Company],Master[Blow],"Unknown",0,1))</f>
        <v/>
      </c>
      <c r="K714" s="341" t="str">
        <f t="array" ref="K714">if(V714="","",XLOOKUP(V714,Master[Company],Master[Pigging],"Unknown",0,1))</f>
        <v/>
      </c>
      <c r="L714" s="341" t="str">
        <f t="array" ref="L714">if(V714="","",XLOOKUP(V714,Master[Company],Master[Load Method],"Unknown",0,1))</f>
        <v/>
      </c>
      <c r="M714" s="341" t="str">
        <f t="array" ref="M714">if(V714="","",XLOOKUP(V714,Master[Company],Master[Line Distance],"Unknown",0,1))</f>
        <v/>
      </c>
      <c r="N714" s="394"/>
      <c r="O714" s="341"/>
      <c r="P714" s="336"/>
      <c r="Q714" s="341" t="str">
        <f t="array" ref="Q714">if(V714="","",XLOOKUP(V714,Master[Company],Master[Terms],"NA",0,1))</f>
        <v/>
      </c>
      <c r="R714" s="341" t="str">
        <f t="shared" si="9"/>
        <v/>
      </c>
      <c r="S714" s="341" t="str">
        <f t="array" ref="S714">if(V714="","",XLOOKUP(V714,Master[Company],Master[Group],"NA",0,1))</f>
        <v/>
      </c>
      <c r="T714" s="341" t="str">
        <f t="array" ref="T714">if(V714="","",XLOOKUP(V714,Master[Company],Master[Loading Location],"NA",0,1))</f>
        <v/>
      </c>
      <c r="U714" s="341" t="str">
        <f t="array" ref="U714">if(V714="","",XLOOKUP(V714,Master[Company],Master[Acronym],"NA",0,1))</f>
        <v/>
      </c>
      <c r="V714" s="336"/>
      <c r="W714" s="395"/>
      <c r="X714" s="395"/>
      <c r="Y714" s="336" t="str">
        <f t="shared" si="10"/>
        <v/>
      </c>
      <c r="Z714" s="341" t="str">
        <f t="shared" si="11"/>
        <v/>
      </c>
      <c r="AA714" s="336"/>
      <c r="AB714" s="341"/>
      <c r="AC714" s="341"/>
      <c r="AD714" s="394"/>
      <c r="AE714" s="396"/>
      <c r="AF714" s="396"/>
      <c r="AG714" s="396"/>
      <c r="AH714" s="396"/>
      <c r="AI714" s="396"/>
      <c r="AJ714" s="396"/>
      <c r="AK714" s="396"/>
      <c r="AL714" s="397"/>
      <c r="AM714" s="398"/>
      <c r="AN714" s="398"/>
      <c r="AO714" s="398"/>
      <c r="AP714" s="398"/>
      <c r="AQ714" s="398"/>
      <c r="AR714" s="398"/>
      <c r="AS714" s="398"/>
      <c r="AT714" s="398"/>
      <c r="AU714" s="394"/>
      <c r="AV714" s="399"/>
      <c r="AW714" s="306"/>
      <c r="AX714" s="394"/>
      <c r="AY714" s="400"/>
      <c r="AZ714" s="336"/>
      <c r="BA714" s="336"/>
      <c r="BB714" s="336"/>
      <c r="BC714" s="336"/>
      <c r="BD714" s="336"/>
      <c r="BE714" s="401"/>
      <c r="BF714" s="341"/>
      <c r="BG714" s="341"/>
      <c r="BH714" s="402"/>
      <c r="BI714" s="403"/>
      <c r="BJ714" s="404"/>
      <c r="BK714" s="405"/>
      <c r="BL714" s="405"/>
      <c r="BM714" s="405"/>
      <c r="BN714" s="406"/>
    </row>
    <row r="715" ht="18.75" customHeight="1">
      <c r="A715" s="390" t="str">
        <f t="shared" si="3"/>
        <v/>
      </c>
      <c r="B715" s="391"/>
      <c r="C715" s="337"/>
      <c r="D715" s="337"/>
      <c r="E715" s="338" t="str">
        <f t="shared" si="8"/>
        <v/>
      </c>
      <c r="F715" s="392"/>
      <c r="G715" s="393"/>
      <c r="H715" s="341" t="str">
        <f t="array" ref="H715">IF(D715="","",XLOOKUP(D715,'Master Data'!K:K,'Master Data'!N:N,"Input in Master Data",0,1))</f>
        <v/>
      </c>
      <c r="I715" s="341" t="str">
        <f t="array" ref="I715">IF(D715="","",XLOOKUP(D715,'Master Data'!K:K,'Master Data'!O:O,"Input in Master Data",0,1))</f>
        <v/>
      </c>
      <c r="J715" s="341" t="str">
        <f t="array" ref="J715">if(V715="","",XLOOKUP(V715,Master[Company],Master[Blow],"Unknown",0,1))</f>
        <v/>
      </c>
      <c r="K715" s="341" t="str">
        <f t="array" ref="K715">if(V715="","",XLOOKUP(V715,Master[Company],Master[Pigging],"Unknown",0,1))</f>
        <v/>
      </c>
      <c r="L715" s="341" t="str">
        <f t="array" ref="L715">if(V715="","",XLOOKUP(V715,Master[Company],Master[Load Method],"Unknown",0,1))</f>
        <v/>
      </c>
      <c r="M715" s="341" t="str">
        <f t="array" ref="M715">if(V715="","",XLOOKUP(V715,Master[Company],Master[Line Distance],"Unknown",0,1))</f>
        <v/>
      </c>
      <c r="N715" s="394"/>
      <c r="O715" s="341"/>
      <c r="P715" s="336"/>
      <c r="Q715" s="341" t="str">
        <f t="array" ref="Q715">if(V715="","",XLOOKUP(V715,Master[Company],Master[Terms],"NA",0,1))</f>
        <v/>
      </c>
      <c r="R715" s="341" t="str">
        <f t="shared" si="9"/>
        <v/>
      </c>
      <c r="S715" s="341" t="str">
        <f t="array" ref="S715">if(V715="","",XLOOKUP(V715,Master[Company],Master[Group],"NA",0,1))</f>
        <v/>
      </c>
      <c r="T715" s="341" t="str">
        <f t="array" ref="T715">if(V715="","",XLOOKUP(V715,Master[Company],Master[Loading Location],"NA",0,1))</f>
        <v/>
      </c>
      <c r="U715" s="341" t="str">
        <f t="array" ref="U715">if(V715="","",XLOOKUP(V715,Master[Company],Master[Acronym],"NA",0,1))</f>
        <v/>
      </c>
      <c r="V715" s="336"/>
      <c r="W715" s="395"/>
      <c r="X715" s="395"/>
      <c r="Y715" s="336" t="str">
        <f t="shared" si="10"/>
        <v/>
      </c>
      <c r="Z715" s="341" t="str">
        <f t="shared" si="11"/>
        <v/>
      </c>
      <c r="AA715" s="336"/>
      <c r="AB715" s="341"/>
      <c r="AC715" s="341"/>
      <c r="AD715" s="394"/>
      <c r="AE715" s="396"/>
      <c r="AF715" s="396"/>
      <c r="AG715" s="396"/>
      <c r="AH715" s="396"/>
      <c r="AI715" s="396"/>
      <c r="AJ715" s="396"/>
      <c r="AK715" s="396"/>
      <c r="AL715" s="397"/>
      <c r="AM715" s="398"/>
      <c r="AN715" s="398"/>
      <c r="AO715" s="398"/>
      <c r="AP715" s="398"/>
      <c r="AQ715" s="398"/>
      <c r="AR715" s="398"/>
      <c r="AS715" s="398"/>
      <c r="AT715" s="398"/>
      <c r="AU715" s="394"/>
      <c r="AV715" s="399"/>
      <c r="AW715" s="306"/>
      <c r="AX715" s="394"/>
      <c r="AY715" s="400"/>
      <c r="AZ715" s="336"/>
      <c r="BA715" s="336"/>
      <c r="BB715" s="336"/>
      <c r="BC715" s="336"/>
      <c r="BD715" s="336"/>
      <c r="BE715" s="401"/>
      <c r="BF715" s="341"/>
      <c r="BG715" s="341"/>
      <c r="BH715" s="402"/>
      <c r="BI715" s="403"/>
      <c r="BJ715" s="404"/>
      <c r="BK715" s="405"/>
      <c r="BL715" s="405"/>
      <c r="BM715" s="405"/>
      <c r="BN715" s="406"/>
    </row>
    <row r="716" ht="18.75" customHeight="1">
      <c r="A716" s="390" t="str">
        <f t="shared" si="3"/>
        <v/>
      </c>
      <c r="B716" s="391"/>
      <c r="C716" s="337"/>
      <c r="D716" s="337"/>
      <c r="E716" s="338" t="str">
        <f t="shared" si="8"/>
        <v/>
      </c>
      <c r="F716" s="392"/>
      <c r="G716" s="393"/>
      <c r="H716" s="341" t="str">
        <f t="array" ref="H716">IF(D716="","",XLOOKUP(D716,'Master Data'!K:K,'Master Data'!N:N,"Input in Master Data",0,1))</f>
        <v/>
      </c>
      <c r="I716" s="341" t="str">
        <f t="array" ref="I716">IF(D716="","",XLOOKUP(D716,'Master Data'!K:K,'Master Data'!O:O,"Input in Master Data",0,1))</f>
        <v/>
      </c>
      <c r="J716" s="341" t="str">
        <f t="array" ref="J716">if(V716="","",XLOOKUP(V716,Master[Company],Master[Blow],"Unknown",0,1))</f>
        <v/>
      </c>
      <c r="K716" s="341" t="str">
        <f t="array" ref="K716">if(V716="","",XLOOKUP(V716,Master[Company],Master[Pigging],"Unknown",0,1))</f>
        <v/>
      </c>
      <c r="L716" s="341" t="str">
        <f t="array" ref="L716">if(V716="","",XLOOKUP(V716,Master[Company],Master[Load Method],"Unknown",0,1))</f>
        <v/>
      </c>
      <c r="M716" s="341" t="str">
        <f t="array" ref="M716">if(V716="","",XLOOKUP(V716,Master[Company],Master[Line Distance],"Unknown",0,1))</f>
        <v/>
      </c>
      <c r="N716" s="394"/>
      <c r="O716" s="341"/>
      <c r="P716" s="336"/>
      <c r="Q716" s="341" t="str">
        <f t="array" ref="Q716">if(V716="","",XLOOKUP(V716,Master[Company],Master[Terms],"NA",0,1))</f>
        <v/>
      </c>
      <c r="R716" s="341" t="str">
        <f t="shared" si="9"/>
        <v/>
      </c>
      <c r="S716" s="341" t="str">
        <f t="array" ref="S716">if(V716="","",XLOOKUP(V716,Master[Company],Master[Group],"NA",0,1))</f>
        <v/>
      </c>
      <c r="T716" s="341" t="str">
        <f t="array" ref="T716">if(V716="","",XLOOKUP(V716,Master[Company],Master[Loading Location],"NA",0,1))</f>
        <v/>
      </c>
      <c r="U716" s="341" t="str">
        <f t="array" ref="U716">if(V716="","",XLOOKUP(V716,Master[Company],Master[Acronym],"NA",0,1))</f>
        <v/>
      </c>
      <c r="V716" s="336"/>
      <c r="W716" s="395"/>
      <c r="X716" s="395"/>
      <c r="Y716" s="336" t="str">
        <f t="shared" si="10"/>
        <v/>
      </c>
      <c r="Z716" s="341" t="str">
        <f t="shared" si="11"/>
        <v/>
      </c>
      <c r="AA716" s="336"/>
      <c r="AB716" s="341"/>
      <c r="AC716" s="341"/>
      <c r="AD716" s="394"/>
      <c r="AE716" s="396"/>
      <c r="AF716" s="396"/>
      <c r="AG716" s="396"/>
      <c r="AH716" s="396"/>
      <c r="AI716" s="396"/>
      <c r="AJ716" s="396"/>
      <c r="AK716" s="396"/>
      <c r="AL716" s="397"/>
      <c r="AM716" s="398"/>
      <c r="AN716" s="398"/>
      <c r="AO716" s="398"/>
      <c r="AP716" s="398"/>
      <c r="AQ716" s="398"/>
      <c r="AR716" s="398"/>
      <c r="AS716" s="398"/>
      <c r="AT716" s="398"/>
      <c r="AU716" s="394"/>
      <c r="AV716" s="399"/>
      <c r="AW716" s="306"/>
      <c r="AX716" s="394"/>
      <c r="AY716" s="400"/>
      <c r="AZ716" s="336"/>
      <c r="BA716" s="336"/>
      <c r="BB716" s="336"/>
      <c r="BC716" s="336"/>
      <c r="BD716" s="336"/>
      <c r="BE716" s="401"/>
      <c r="BF716" s="341"/>
      <c r="BG716" s="341"/>
      <c r="BH716" s="402"/>
      <c r="BI716" s="403"/>
      <c r="BJ716" s="404"/>
      <c r="BK716" s="405"/>
      <c r="BL716" s="405"/>
      <c r="BM716" s="405"/>
      <c r="BN716" s="406"/>
    </row>
    <row r="717" ht="18.75" customHeight="1">
      <c r="A717" s="390" t="str">
        <f t="shared" si="3"/>
        <v/>
      </c>
      <c r="B717" s="391"/>
      <c r="C717" s="337"/>
      <c r="D717" s="337"/>
      <c r="E717" s="338" t="str">
        <f t="shared" si="8"/>
        <v/>
      </c>
      <c r="F717" s="392"/>
      <c r="G717" s="393"/>
      <c r="H717" s="341" t="str">
        <f t="array" ref="H717">IF(D717="","",XLOOKUP(D717,'Master Data'!K:K,'Master Data'!N:N,"Input in Master Data",0,1))</f>
        <v/>
      </c>
      <c r="I717" s="341" t="str">
        <f t="array" ref="I717">IF(D717="","",XLOOKUP(D717,'Master Data'!K:K,'Master Data'!O:O,"Input in Master Data",0,1))</f>
        <v/>
      </c>
      <c r="J717" s="341" t="str">
        <f t="array" ref="J717">if(V717="","",XLOOKUP(V717,Master[Company],Master[Blow],"Unknown",0,1))</f>
        <v/>
      </c>
      <c r="K717" s="341" t="str">
        <f t="array" ref="K717">if(V717="","",XLOOKUP(V717,Master[Company],Master[Pigging],"Unknown",0,1))</f>
        <v/>
      </c>
      <c r="L717" s="341" t="str">
        <f t="array" ref="L717">if(V717="","",XLOOKUP(V717,Master[Company],Master[Load Method],"Unknown",0,1))</f>
        <v/>
      </c>
      <c r="M717" s="341" t="str">
        <f t="array" ref="M717">if(V717="","",XLOOKUP(V717,Master[Company],Master[Line Distance],"Unknown",0,1))</f>
        <v/>
      </c>
      <c r="N717" s="394"/>
      <c r="O717" s="341"/>
      <c r="P717" s="336"/>
      <c r="Q717" s="341" t="str">
        <f t="array" ref="Q717">if(V717="","",XLOOKUP(V717,Master[Company],Master[Terms],"NA",0,1))</f>
        <v/>
      </c>
      <c r="R717" s="341" t="str">
        <f t="shared" si="9"/>
        <v/>
      </c>
      <c r="S717" s="341" t="str">
        <f t="array" ref="S717">if(V717="","",XLOOKUP(V717,Master[Company],Master[Group],"NA",0,1))</f>
        <v/>
      </c>
      <c r="T717" s="341" t="str">
        <f t="array" ref="T717">if(V717="","",XLOOKUP(V717,Master[Company],Master[Loading Location],"NA",0,1))</f>
        <v/>
      </c>
      <c r="U717" s="341" t="str">
        <f t="array" ref="U717">if(V717="","",XLOOKUP(V717,Master[Company],Master[Acronym],"NA",0,1))</f>
        <v/>
      </c>
      <c r="V717" s="336"/>
      <c r="W717" s="395"/>
      <c r="X717" s="395"/>
      <c r="Y717" s="336" t="str">
        <f t="shared" si="10"/>
        <v/>
      </c>
      <c r="Z717" s="341" t="str">
        <f t="shared" si="11"/>
        <v/>
      </c>
      <c r="AA717" s="336"/>
      <c r="AB717" s="341"/>
      <c r="AC717" s="341"/>
      <c r="AD717" s="394"/>
      <c r="AE717" s="396"/>
      <c r="AF717" s="396"/>
      <c r="AG717" s="396"/>
      <c r="AH717" s="396"/>
      <c r="AI717" s="396"/>
      <c r="AJ717" s="396"/>
      <c r="AK717" s="396"/>
      <c r="AL717" s="397"/>
      <c r="AM717" s="398"/>
      <c r="AN717" s="398"/>
      <c r="AO717" s="398"/>
      <c r="AP717" s="398"/>
      <c r="AQ717" s="398"/>
      <c r="AR717" s="398"/>
      <c r="AS717" s="398"/>
      <c r="AT717" s="398"/>
      <c r="AU717" s="394"/>
      <c r="AV717" s="399"/>
      <c r="AW717" s="306"/>
      <c r="AX717" s="394"/>
      <c r="AY717" s="400"/>
      <c r="AZ717" s="336"/>
      <c r="BA717" s="336"/>
      <c r="BB717" s="336"/>
      <c r="BC717" s="336"/>
      <c r="BD717" s="336"/>
      <c r="BE717" s="401"/>
      <c r="BF717" s="341"/>
      <c r="BG717" s="341"/>
      <c r="BH717" s="402"/>
      <c r="BI717" s="403"/>
      <c r="BJ717" s="404"/>
      <c r="BK717" s="405"/>
      <c r="BL717" s="405"/>
      <c r="BM717" s="405"/>
      <c r="BN717" s="406"/>
    </row>
    <row r="718" ht="18.75" customHeight="1">
      <c r="A718" s="390" t="str">
        <f t="shared" si="3"/>
        <v/>
      </c>
      <c r="B718" s="391"/>
      <c r="C718" s="337"/>
      <c r="D718" s="337"/>
      <c r="E718" s="338" t="str">
        <f t="shared" si="8"/>
        <v/>
      </c>
      <c r="F718" s="392"/>
      <c r="G718" s="393"/>
      <c r="H718" s="341" t="str">
        <f t="array" ref="H718">IF(D718="","",XLOOKUP(D718,'Master Data'!K:K,'Master Data'!N:N,"Input in Master Data",0,1))</f>
        <v/>
      </c>
      <c r="I718" s="341" t="str">
        <f t="array" ref="I718">IF(D718="","",XLOOKUP(D718,'Master Data'!K:K,'Master Data'!O:O,"Input in Master Data",0,1))</f>
        <v/>
      </c>
      <c r="J718" s="341" t="str">
        <f t="array" ref="J718">if(V718="","",XLOOKUP(V718,Master[Company],Master[Blow],"Unknown",0,1))</f>
        <v/>
      </c>
      <c r="K718" s="341" t="str">
        <f t="array" ref="K718">if(V718="","",XLOOKUP(V718,Master[Company],Master[Pigging],"Unknown",0,1))</f>
        <v/>
      </c>
      <c r="L718" s="341" t="str">
        <f t="array" ref="L718">if(V718="","",XLOOKUP(V718,Master[Company],Master[Load Method],"Unknown",0,1))</f>
        <v/>
      </c>
      <c r="M718" s="341" t="str">
        <f t="array" ref="M718">if(V718="","",XLOOKUP(V718,Master[Company],Master[Line Distance],"Unknown",0,1))</f>
        <v/>
      </c>
      <c r="N718" s="394"/>
      <c r="O718" s="341"/>
      <c r="P718" s="336"/>
      <c r="Q718" s="341" t="str">
        <f t="array" ref="Q718">if(V718="","",XLOOKUP(V718,Master[Company],Master[Terms],"NA",0,1))</f>
        <v/>
      </c>
      <c r="R718" s="341" t="str">
        <f t="shared" si="9"/>
        <v/>
      </c>
      <c r="S718" s="341" t="str">
        <f t="array" ref="S718">if(V718="","",XLOOKUP(V718,Master[Company],Master[Group],"NA",0,1))</f>
        <v/>
      </c>
      <c r="T718" s="341" t="str">
        <f t="array" ref="T718">if(V718="","",XLOOKUP(V718,Master[Company],Master[Loading Location],"NA",0,1))</f>
        <v/>
      </c>
      <c r="U718" s="341" t="str">
        <f t="array" ref="U718">if(V718="","",XLOOKUP(V718,Master[Company],Master[Acronym],"NA",0,1))</f>
        <v/>
      </c>
      <c r="V718" s="336"/>
      <c r="W718" s="395"/>
      <c r="X718" s="395"/>
      <c r="Y718" s="336" t="str">
        <f t="shared" si="10"/>
        <v/>
      </c>
      <c r="Z718" s="341" t="str">
        <f t="shared" si="11"/>
        <v/>
      </c>
      <c r="AA718" s="336"/>
      <c r="AB718" s="341"/>
      <c r="AC718" s="341"/>
      <c r="AD718" s="394"/>
      <c r="AE718" s="396"/>
      <c r="AF718" s="396"/>
      <c r="AG718" s="396"/>
      <c r="AH718" s="396"/>
      <c r="AI718" s="396"/>
      <c r="AJ718" s="396"/>
      <c r="AK718" s="396"/>
      <c r="AL718" s="397"/>
      <c r="AM718" s="398"/>
      <c r="AN718" s="398"/>
      <c r="AO718" s="398"/>
      <c r="AP718" s="398"/>
      <c r="AQ718" s="398"/>
      <c r="AR718" s="398"/>
      <c r="AS718" s="398"/>
      <c r="AT718" s="398"/>
      <c r="AU718" s="394"/>
      <c r="AV718" s="399"/>
      <c r="AW718" s="306"/>
      <c r="AX718" s="394"/>
      <c r="AY718" s="400"/>
      <c r="AZ718" s="336"/>
      <c r="BA718" s="336"/>
      <c r="BB718" s="336"/>
      <c r="BC718" s="336"/>
      <c r="BD718" s="336"/>
      <c r="BE718" s="401"/>
      <c r="BF718" s="341"/>
      <c r="BG718" s="341"/>
      <c r="BH718" s="402"/>
      <c r="BI718" s="403"/>
      <c r="BJ718" s="404"/>
      <c r="BK718" s="405"/>
      <c r="BL718" s="405"/>
      <c r="BM718" s="405"/>
      <c r="BN718" s="406"/>
    </row>
    <row r="719" ht="18.75" customHeight="1">
      <c r="A719" s="390" t="str">
        <f t="shared" si="3"/>
        <v/>
      </c>
      <c r="B719" s="391"/>
      <c r="C719" s="337"/>
      <c r="D719" s="337"/>
      <c r="E719" s="338" t="str">
        <f t="shared" si="8"/>
        <v/>
      </c>
      <c r="F719" s="392"/>
      <c r="G719" s="393"/>
      <c r="H719" s="341" t="str">
        <f t="array" ref="H719">IF(D719="","",XLOOKUP(D719,'Master Data'!K:K,'Master Data'!N:N,"Input in Master Data",0,1))</f>
        <v/>
      </c>
      <c r="I719" s="341" t="str">
        <f t="array" ref="I719">IF(D719="","",XLOOKUP(D719,'Master Data'!K:K,'Master Data'!O:O,"Input in Master Data",0,1))</f>
        <v/>
      </c>
      <c r="J719" s="341" t="str">
        <f t="array" ref="J719">if(V719="","",XLOOKUP(V719,Master[Company],Master[Blow],"Unknown",0,1))</f>
        <v/>
      </c>
      <c r="K719" s="341" t="str">
        <f t="array" ref="K719">if(V719="","",XLOOKUP(V719,Master[Company],Master[Pigging],"Unknown",0,1))</f>
        <v/>
      </c>
      <c r="L719" s="341" t="str">
        <f t="array" ref="L719">if(V719="","",XLOOKUP(V719,Master[Company],Master[Load Method],"Unknown",0,1))</f>
        <v/>
      </c>
      <c r="M719" s="341" t="str">
        <f t="array" ref="M719">if(V719="","",XLOOKUP(V719,Master[Company],Master[Line Distance],"Unknown",0,1))</f>
        <v/>
      </c>
      <c r="N719" s="394"/>
      <c r="O719" s="341"/>
      <c r="P719" s="336"/>
      <c r="Q719" s="341" t="str">
        <f t="array" ref="Q719">if(V719="","",XLOOKUP(V719,Master[Company],Master[Terms],"NA",0,1))</f>
        <v/>
      </c>
      <c r="R719" s="341" t="str">
        <f t="shared" si="9"/>
        <v/>
      </c>
      <c r="S719" s="341" t="str">
        <f t="array" ref="S719">if(V719="","",XLOOKUP(V719,Master[Company],Master[Group],"NA",0,1))</f>
        <v/>
      </c>
      <c r="T719" s="341" t="str">
        <f t="array" ref="T719">if(V719="","",XLOOKUP(V719,Master[Company],Master[Loading Location],"NA",0,1))</f>
        <v/>
      </c>
      <c r="U719" s="341" t="str">
        <f t="array" ref="U719">if(V719="","",XLOOKUP(V719,Master[Company],Master[Acronym],"NA",0,1))</f>
        <v/>
      </c>
      <c r="V719" s="336"/>
      <c r="W719" s="395"/>
      <c r="X719" s="395"/>
      <c r="Y719" s="336" t="str">
        <f t="shared" si="10"/>
        <v/>
      </c>
      <c r="Z719" s="341" t="str">
        <f t="shared" si="11"/>
        <v/>
      </c>
      <c r="AA719" s="336"/>
      <c r="AB719" s="341"/>
      <c r="AC719" s="341"/>
      <c r="AD719" s="394"/>
      <c r="AE719" s="396"/>
      <c r="AF719" s="396"/>
      <c r="AG719" s="396"/>
      <c r="AH719" s="396"/>
      <c r="AI719" s="396"/>
      <c r="AJ719" s="396"/>
      <c r="AK719" s="396"/>
      <c r="AL719" s="397"/>
      <c r="AM719" s="398"/>
      <c r="AN719" s="398"/>
      <c r="AO719" s="398"/>
      <c r="AP719" s="398"/>
      <c r="AQ719" s="398"/>
      <c r="AR719" s="398"/>
      <c r="AS719" s="398"/>
      <c r="AT719" s="398"/>
      <c r="AU719" s="394"/>
      <c r="AV719" s="399"/>
      <c r="AW719" s="306"/>
      <c r="AX719" s="394"/>
      <c r="AY719" s="400"/>
      <c r="AZ719" s="336"/>
      <c r="BA719" s="336"/>
      <c r="BB719" s="336"/>
      <c r="BC719" s="336"/>
      <c r="BD719" s="336"/>
      <c r="BE719" s="401"/>
      <c r="BF719" s="341"/>
      <c r="BG719" s="341"/>
      <c r="BH719" s="402"/>
      <c r="BI719" s="403"/>
      <c r="BJ719" s="404"/>
      <c r="BK719" s="405"/>
      <c r="BL719" s="405"/>
      <c r="BM719" s="405"/>
      <c r="BN719" s="406"/>
    </row>
    <row r="720" ht="18.75" customHeight="1">
      <c r="A720" s="390" t="str">
        <f t="shared" si="3"/>
        <v/>
      </c>
      <c r="B720" s="391"/>
      <c r="C720" s="337"/>
      <c r="D720" s="337"/>
      <c r="E720" s="338" t="str">
        <f t="shared" si="8"/>
        <v/>
      </c>
      <c r="F720" s="392"/>
      <c r="G720" s="393"/>
      <c r="H720" s="341" t="str">
        <f t="array" ref="H720">IF(D720="","",XLOOKUP(D720,'Master Data'!K:K,'Master Data'!N:N,"Input in Master Data",0,1))</f>
        <v/>
      </c>
      <c r="I720" s="341" t="str">
        <f t="array" ref="I720">IF(D720="","",XLOOKUP(D720,'Master Data'!K:K,'Master Data'!O:O,"Input in Master Data",0,1))</f>
        <v/>
      </c>
      <c r="J720" s="341" t="str">
        <f t="array" ref="J720">if(V720="","",XLOOKUP(V720,Master[Company],Master[Blow],"Unknown",0,1))</f>
        <v/>
      </c>
      <c r="K720" s="341" t="str">
        <f t="array" ref="K720">if(V720="","",XLOOKUP(V720,Master[Company],Master[Pigging],"Unknown",0,1))</f>
        <v/>
      </c>
      <c r="L720" s="341" t="str">
        <f t="array" ref="L720">if(V720="","",XLOOKUP(V720,Master[Company],Master[Load Method],"Unknown",0,1))</f>
        <v/>
      </c>
      <c r="M720" s="341" t="str">
        <f t="array" ref="M720">if(V720="","",XLOOKUP(V720,Master[Company],Master[Line Distance],"Unknown",0,1))</f>
        <v/>
      </c>
      <c r="N720" s="394"/>
      <c r="O720" s="341"/>
      <c r="P720" s="336"/>
      <c r="Q720" s="341" t="str">
        <f t="array" ref="Q720">if(V720="","",XLOOKUP(V720,Master[Company],Master[Terms],"NA",0,1))</f>
        <v/>
      </c>
      <c r="R720" s="341" t="str">
        <f t="shared" si="9"/>
        <v/>
      </c>
      <c r="S720" s="341" t="str">
        <f t="array" ref="S720">if(V720="","",XLOOKUP(V720,Master[Company],Master[Group],"NA",0,1))</f>
        <v/>
      </c>
      <c r="T720" s="341" t="str">
        <f t="array" ref="T720">if(V720="","",XLOOKUP(V720,Master[Company],Master[Loading Location],"NA",0,1))</f>
        <v/>
      </c>
      <c r="U720" s="341" t="str">
        <f t="array" ref="U720">if(V720="","",XLOOKUP(V720,Master[Company],Master[Acronym],"NA",0,1))</f>
        <v/>
      </c>
      <c r="V720" s="336"/>
      <c r="W720" s="395"/>
      <c r="X720" s="395"/>
      <c r="Y720" s="336" t="str">
        <f t="shared" si="10"/>
        <v/>
      </c>
      <c r="Z720" s="341" t="str">
        <f t="shared" si="11"/>
        <v/>
      </c>
      <c r="AA720" s="336"/>
      <c r="AB720" s="341"/>
      <c r="AC720" s="341"/>
      <c r="AD720" s="394"/>
      <c r="AE720" s="396"/>
      <c r="AF720" s="396"/>
      <c r="AG720" s="396"/>
      <c r="AH720" s="396"/>
      <c r="AI720" s="396"/>
      <c r="AJ720" s="396"/>
      <c r="AK720" s="396"/>
      <c r="AL720" s="397"/>
      <c r="AM720" s="398"/>
      <c r="AN720" s="398"/>
      <c r="AO720" s="398"/>
      <c r="AP720" s="398"/>
      <c r="AQ720" s="398"/>
      <c r="AR720" s="398"/>
      <c r="AS720" s="398"/>
      <c r="AT720" s="398"/>
      <c r="AU720" s="394"/>
      <c r="AV720" s="399"/>
      <c r="AW720" s="306"/>
      <c r="AX720" s="394"/>
      <c r="AY720" s="400"/>
      <c r="AZ720" s="336"/>
      <c r="BA720" s="336"/>
      <c r="BB720" s="336"/>
      <c r="BC720" s="336"/>
      <c r="BD720" s="336"/>
      <c r="BE720" s="401"/>
      <c r="BF720" s="341"/>
      <c r="BG720" s="341"/>
      <c r="BH720" s="402"/>
      <c r="BI720" s="403"/>
      <c r="BJ720" s="404"/>
      <c r="BK720" s="405"/>
      <c r="BL720" s="405"/>
      <c r="BM720" s="405"/>
      <c r="BN720" s="406"/>
    </row>
    <row r="721" ht="18.75" customHeight="1">
      <c r="A721" s="390" t="str">
        <f t="shared" si="3"/>
        <v/>
      </c>
      <c r="B721" s="391"/>
      <c r="C721" s="337"/>
      <c r="D721" s="337"/>
      <c r="E721" s="338" t="str">
        <f t="shared" si="8"/>
        <v/>
      </c>
      <c r="F721" s="392"/>
      <c r="G721" s="393"/>
      <c r="H721" s="341" t="str">
        <f t="array" ref="H721">IF(D721="","",XLOOKUP(D721,'Master Data'!K:K,'Master Data'!N:N,"Input in Master Data",0,1))</f>
        <v/>
      </c>
      <c r="I721" s="341" t="str">
        <f t="array" ref="I721">IF(D721="","",XLOOKUP(D721,'Master Data'!K:K,'Master Data'!O:O,"Input in Master Data",0,1))</f>
        <v/>
      </c>
      <c r="J721" s="341" t="str">
        <f t="array" ref="J721">if(V721="","",XLOOKUP(V721,Master[Company],Master[Blow],"Unknown",0,1))</f>
        <v/>
      </c>
      <c r="K721" s="341" t="str">
        <f t="array" ref="K721">if(V721="","",XLOOKUP(V721,Master[Company],Master[Pigging],"Unknown",0,1))</f>
        <v/>
      </c>
      <c r="L721" s="341" t="str">
        <f t="array" ref="L721">if(V721="","",XLOOKUP(V721,Master[Company],Master[Load Method],"Unknown",0,1))</f>
        <v/>
      </c>
      <c r="M721" s="341" t="str">
        <f t="array" ref="M721">if(V721="","",XLOOKUP(V721,Master[Company],Master[Line Distance],"Unknown",0,1))</f>
        <v/>
      </c>
      <c r="N721" s="394"/>
      <c r="O721" s="341"/>
      <c r="P721" s="336"/>
      <c r="Q721" s="341" t="str">
        <f t="array" ref="Q721">if(V721="","",XLOOKUP(V721,Master[Company],Master[Terms],"NA",0,1))</f>
        <v/>
      </c>
      <c r="R721" s="341" t="str">
        <f t="shared" si="9"/>
        <v/>
      </c>
      <c r="S721" s="341" t="str">
        <f t="array" ref="S721">if(V721="","",XLOOKUP(V721,Master[Company],Master[Group],"NA",0,1))</f>
        <v/>
      </c>
      <c r="T721" s="341" t="str">
        <f t="array" ref="T721">if(V721="","",XLOOKUP(V721,Master[Company],Master[Loading Location],"NA",0,1))</f>
        <v/>
      </c>
      <c r="U721" s="341" t="str">
        <f t="array" ref="U721">if(V721="","",XLOOKUP(V721,Master[Company],Master[Acronym],"NA",0,1))</f>
        <v/>
      </c>
      <c r="V721" s="336"/>
      <c r="W721" s="395"/>
      <c r="X721" s="395"/>
      <c r="Y721" s="336" t="str">
        <f t="shared" si="10"/>
        <v/>
      </c>
      <c r="Z721" s="341" t="str">
        <f t="shared" si="11"/>
        <v/>
      </c>
      <c r="AA721" s="336"/>
      <c r="AB721" s="341"/>
      <c r="AC721" s="341"/>
      <c r="AD721" s="394"/>
      <c r="AE721" s="396"/>
      <c r="AF721" s="396"/>
      <c r="AG721" s="396"/>
      <c r="AH721" s="396"/>
      <c r="AI721" s="396"/>
      <c r="AJ721" s="396"/>
      <c r="AK721" s="396"/>
      <c r="AL721" s="397"/>
      <c r="AM721" s="398"/>
      <c r="AN721" s="398"/>
      <c r="AO721" s="398"/>
      <c r="AP721" s="398"/>
      <c r="AQ721" s="398"/>
      <c r="AR721" s="398"/>
      <c r="AS721" s="398"/>
      <c r="AT721" s="398"/>
      <c r="AU721" s="394"/>
      <c r="AV721" s="399"/>
      <c r="AW721" s="306"/>
      <c r="AX721" s="394"/>
      <c r="AY721" s="400"/>
      <c r="AZ721" s="336"/>
      <c r="BA721" s="336"/>
      <c r="BB721" s="336"/>
      <c r="BC721" s="336"/>
      <c r="BD721" s="336"/>
      <c r="BE721" s="401"/>
      <c r="BF721" s="341"/>
      <c r="BG721" s="341"/>
      <c r="BH721" s="402"/>
      <c r="BI721" s="403"/>
      <c r="BJ721" s="404"/>
      <c r="BK721" s="405"/>
      <c r="BL721" s="405"/>
      <c r="BM721" s="405"/>
      <c r="BN721" s="406"/>
    </row>
    <row r="722" ht="18.75" customHeight="1">
      <c r="A722" s="390" t="str">
        <f t="shared" si="3"/>
        <v/>
      </c>
      <c r="B722" s="391"/>
      <c r="C722" s="337"/>
      <c r="D722" s="337"/>
      <c r="E722" s="338" t="str">
        <f t="shared" si="8"/>
        <v/>
      </c>
      <c r="F722" s="392"/>
      <c r="G722" s="393"/>
      <c r="H722" s="341" t="str">
        <f t="array" ref="H722">IF(D722="","",XLOOKUP(D722,'Master Data'!K:K,'Master Data'!N:N,"Input in Master Data",0,1))</f>
        <v/>
      </c>
      <c r="I722" s="341" t="str">
        <f t="array" ref="I722">IF(D722="","",XLOOKUP(D722,'Master Data'!K:K,'Master Data'!O:O,"Input in Master Data",0,1))</f>
        <v/>
      </c>
      <c r="J722" s="341" t="str">
        <f t="array" ref="J722">if(V722="","",XLOOKUP(V722,Master[Company],Master[Blow],"Unknown",0,1))</f>
        <v/>
      </c>
      <c r="K722" s="341" t="str">
        <f t="array" ref="K722">if(V722="","",XLOOKUP(V722,Master[Company],Master[Pigging],"Unknown",0,1))</f>
        <v/>
      </c>
      <c r="L722" s="341" t="str">
        <f t="array" ref="L722">if(V722="","",XLOOKUP(V722,Master[Company],Master[Load Method],"Unknown",0,1))</f>
        <v/>
      </c>
      <c r="M722" s="341" t="str">
        <f t="array" ref="M722">if(V722="","",XLOOKUP(V722,Master[Company],Master[Line Distance],"Unknown",0,1))</f>
        <v/>
      </c>
      <c r="N722" s="394"/>
      <c r="O722" s="341"/>
      <c r="P722" s="336"/>
      <c r="Q722" s="341" t="str">
        <f t="array" ref="Q722">if(V722="","",XLOOKUP(V722,Master[Company],Master[Terms],"NA",0,1))</f>
        <v/>
      </c>
      <c r="R722" s="341" t="str">
        <f t="shared" si="9"/>
        <v/>
      </c>
      <c r="S722" s="341" t="str">
        <f t="array" ref="S722">if(V722="","",XLOOKUP(V722,Master[Company],Master[Group],"NA",0,1))</f>
        <v/>
      </c>
      <c r="T722" s="341" t="str">
        <f t="array" ref="T722">if(V722="","",XLOOKUP(V722,Master[Company],Master[Loading Location],"NA",0,1))</f>
        <v/>
      </c>
      <c r="U722" s="341" t="str">
        <f t="array" ref="U722">if(V722="","",XLOOKUP(V722,Master[Company],Master[Acronym],"NA",0,1))</f>
        <v/>
      </c>
      <c r="V722" s="336"/>
      <c r="W722" s="395"/>
      <c r="X722" s="395"/>
      <c r="Y722" s="336" t="str">
        <f t="shared" si="10"/>
        <v/>
      </c>
      <c r="Z722" s="341" t="str">
        <f t="shared" si="11"/>
        <v/>
      </c>
      <c r="AA722" s="336"/>
      <c r="AB722" s="341"/>
      <c r="AC722" s="341"/>
      <c r="AD722" s="394"/>
      <c r="AE722" s="396"/>
      <c r="AF722" s="396"/>
      <c r="AG722" s="396"/>
      <c r="AH722" s="396"/>
      <c r="AI722" s="396"/>
      <c r="AJ722" s="396"/>
      <c r="AK722" s="396"/>
      <c r="AL722" s="397"/>
      <c r="AM722" s="398"/>
      <c r="AN722" s="398"/>
      <c r="AO722" s="398"/>
      <c r="AP722" s="398"/>
      <c r="AQ722" s="398"/>
      <c r="AR722" s="398"/>
      <c r="AS722" s="398"/>
      <c r="AT722" s="398"/>
      <c r="AU722" s="394"/>
      <c r="AV722" s="399"/>
      <c r="AW722" s="306"/>
      <c r="AX722" s="394"/>
      <c r="AY722" s="400"/>
      <c r="AZ722" s="336"/>
      <c r="BA722" s="336"/>
      <c r="BB722" s="336"/>
      <c r="BC722" s="336"/>
      <c r="BD722" s="336"/>
      <c r="BE722" s="401"/>
      <c r="BF722" s="341"/>
      <c r="BG722" s="341"/>
      <c r="BH722" s="402"/>
      <c r="BI722" s="403"/>
      <c r="BJ722" s="404"/>
      <c r="BK722" s="405"/>
      <c r="BL722" s="405"/>
      <c r="BM722" s="405"/>
      <c r="BN722" s="406"/>
    </row>
    <row r="723" ht="18.75" customHeight="1">
      <c r="A723" s="390" t="str">
        <f t="shared" si="3"/>
        <v/>
      </c>
      <c r="B723" s="391"/>
      <c r="C723" s="337"/>
      <c r="D723" s="337"/>
      <c r="E723" s="338" t="str">
        <f t="shared" si="8"/>
        <v/>
      </c>
      <c r="F723" s="392"/>
      <c r="G723" s="393"/>
      <c r="H723" s="341" t="str">
        <f t="array" ref="H723">IF(D723="","",XLOOKUP(D723,'Master Data'!K:K,'Master Data'!N:N,"Input in Master Data",0,1))</f>
        <v/>
      </c>
      <c r="I723" s="341" t="str">
        <f t="array" ref="I723">IF(D723="","",XLOOKUP(D723,'Master Data'!K:K,'Master Data'!O:O,"Input in Master Data",0,1))</f>
        <v/>
      </c>
      <c r="J723" s="341" t="str">
        <f t="array" ref="J723">if(V723="","",XLOOKUP(V723,Master[Company],Master[Blow],"Unknown",0,1))</f>
        <v/>
      </c>
      <c r="K723" s="341" t="str">
        <f t="array" ref="K723">if(V723="","",XLOOKUP(V723,Master[Company],Master[Pigging],"Unknown",0,1))</f>
        <v/>
      </c>
      <c r="L723" s="341" t="str">
        <f t="array" ref="L723">if(V723="","",XLOOKUP(V723,Master[Company],Master[Load Method],"Unknown",0,1))</f>
        <v/>
      </c>
      <c r="M723" s="341" t="str">
        <f t="array" ref="M723">if(V723="","",XLOOKUP(V723,Master[Company],Master[Line Distance],"Unknown",0,1))</f>
        <v/>
      </c>
      <c r="N723" s="394"/>
      <c r="O723" s="341"/>
      <c r="P723" s="336"/>
      <c r="Q723" s="341" t="str">
        <f t="array" ref="Q723">if(V723="","",XLOOKUP(V723,Master[Company],Master[Terms],"NA",0,1))</f>
        <v/>
      </c>
      <c r="R723" s="341" t="str">
        <f t="shared" si="9"/>
        <v/>
      </c>
      <c r="S723" s="341" t="str">
        <f t="array" ref="S723">if(V723="","",XLOOKUP(V723,Master[Company],Master[Group],"NA",0,1))</f>
        <v/>
      </c>
      <c r="T723" s="341" t="str">
        <f t="array" ref="T723">if(V723="","",XLOOKUP(V723,Master[Company],Master[Loading Location],"NA",0,1))</f>
        <v/>
      </c>
      <c r="U723" s="341" t="str">
        <f t="array" ref="U723">if(V723="","",XLOOKUP(V723,Master[Company],Master[Acronym],"NA",0,1))</f>
        <v/>
      </c>
      <c r="V723" s="336"/>
      <c r="W723" s="395"/>
      <c r="X723" s="395"/>
      <c r="Y723" s="336" t="str">
        <f t="shared" si="10"/>
        <v/>
      </c>
      <c r="Z723" s="341" t="str">
        <f t="shared" si="11"/>
        <v/>
      </c>
      <c r="AA723" s="336"/>
      <c r="AB723" s="341"/>
      <c r="AC723" s="341"/>
      <c r="AD723" s="394"/>
      <c r="AE723" s="396"/>
      <c r="AF723" s="396"/>
      <c r="AG723" s="396"/>
      <c r="AH723" s="396"/>
      <c r="AI723" s="396"/>
      <c r="AJ723" s="396"/>
      <c r="AK723" s="396"/>
      <c r="AL723" s="397"/>
      <c r="AM723" s="398"/>
      <c r="AN723" s="398"/>
      <c r="AO723" s="398"/>
      <c r="AP723" s="398"/>
      <c r="AQ723" s="398"/>
      <c r="AR723" s="398"/>
      <c r="AS723" s="398"/>
      <c r="AT723" s="398"/>
      <c r="AU723" s="394"/>
      <c r="AV723" s="399"/>
      <c r="AW723" s="306"/>
      <c r="AX723" s="394"/>
      <c r="AY723" s="400"/>
      <c r="AZ723" s="336"/>
      <c r="BA723" s="336"/>
      <c r="BB723" s="336"/>
      <c r="BC723" s="336"/>
      <c r="BD723" s="336"/>
      <c r="BE723" s="401"/>
      <c r="BF723" s="341"/>
      <c r="BG723" s="341"/>
      <c r="BH723" s="402"/>
      <c r="BI723" s="403"/>
      <c r="BJ723" s="404"/>
      <c r="BK723" s="405"/>
      <c r="BL723" s="405"/>
      <c r="BM723" s="405"/>
      <c r="BN723" s="406"/>
    </row>
    <row r="724" ht="18.75" customHeight="1">
      <c r="A724" s="390" t="str">
        <f t="shared" si="3"/>
        <v/>
      </c>
      <c r="B724" s="391"/>
      <c r="C724" s="337"/>
      <c r="D724" s="337"/>
      <c r="E724" s="338" t="str">
        <f t="shared" si="8"/>
        <v/>
      </c>
      <c r="F724" s="392"/>
      <c r="G724" s="393"/>
      <c r="H724" s="341" t="str">
        <f t="array" ref="H724">IF(D724="","",XLOOKUP(D724,'Master Data'!K:K,'Master Data'!N:N,"Input in Master Data",0,1))</f>
        <v/>
      </c>
      <c r="I724" s="341" t="str">
        <f t="array" ref="I724">IF(D724="","",XLOOKUP(D724,'Master Data'!K:K,'Master Data'!O:O,"Input in Master Data",0,1))</f>
        <v/>
      </c>
      <c r="J724" s="341" t="str">
        <f t="array" ref="J724">if(V724="","",XLOOKUP(V724,Master[Company],Master[Blow],"Unknown",0,1))</f>
        <v/>
      </c>
      <c r="K724" s="341" t="str">
        <f t="array" ref="K724">if(V724="","",XLOOKUP(V724,Master[Company],Master[Pigging],"Unknown",0,1))</f>
        <v/>
      </c>
      <c r="L724" s="341" t="str">
        <f t="array" ref="L724">if(V724="","",XLOOKUP(V724,Master[Company],Master[Load Method],"Unknown",0,1))</f>
        <v/>
      </c>
      <c r="M724" s="341" t="str">
        <f t="array" ref="M724">if(V724="","",XLOOKUP(V724,Master[Company],Master[Line Distance],"Unknown",0,1))</f>
        <v/>
      </c>
      <c r="N724" s="394"/>
      <c r="O724" s="341"/>
      <c r="P724" s="336"/>
      <c r="Q724" s="341" t="str">
        <f t="array" ref="Q724">if(V724="","",XLOOKUP(V724,Master[Company],Master[Terms],"NA",0,1))</f>
        <v/>
      </c>
      <c r="R724" s="341" t="str">
        <f t="shared" si="9"/>
        <v/>
      </c>
      <c r="S724" s="341" t="str">
        <f t="array" ref="S724">if(V724="","",XLOOKUP(V724,Master[Company],Master[Group],"NA",0,1))</f>
        <v/>
      </c>
      <c r="T724" s="341" t="str">
        <f t="array" ref="T724">if(V724="","",XLOOKUP(V724,Master[Company],Master[Loading Location],"NA",0,1))</f>
        <v/>
      </c>
      <c r="U724" s="341" t="str">
        <f t="array" ref="U724">if(V724="","",XLOOKUP(V724,Master[Company],Master[Acronym],"NA",0,1))</f>
        <v/>
      </c>
      <c r="V724" s="336"/>
      <c r="W724" s="395"/>
      <c r="X724" s="395"/>
      <c r="Y724" s="336" t="str">
        <f t="shared" si="10"/>
        <v/>
      </c>
      <c r="Z724" s="341" t="str">
        <f t="shared" si="11"/>
        <v/>
      </c>
      <c r="AA724" s="336"/>
      <c r="AB724" s="341"/>
      <c r="AC724" s="341"/>
      <c r="AD724" s="394"/>
      <c r="AE724" s="396"/>
      <c r="AF724" s="396"/>
      <c r="AG724" s="396"/>
      <c r="AH724" s="396"/>
      <c r="AI724" s="396"/>
      <c r="AJ724" s="396"/>
      <c r="AK724" s="396"/>
      <c r="AL724" s="397"/>
      <c r="AM724" s="398"/>
      <c r="AN724" s="398"/>
      <c r="AO724" s="398"/>
      <c r="AP724" s="398"/>
      <c r="AQ724" s="398"/>
      <c r="AR724" s="398"/>
      <c r="AS724" s="398"/>
      <c r="AT724" s="398"/>
      <c r="AU724" s="394"/>
      <c r="AV724" s="399"/>
      <c r="AW724" s="306"/>
      <c r="AX724" s="394"/>
      <c r="AY724" s="400"/>
      <c r="AZ724" s="336"/>
      <c r="BA724" s="336"/>
      <c r="BB724" s="336"/>
      <c r="BC724" s="336"/>
      <c r="BD724" s="336"/>
      <c r="BE724" s="401"/>
      <c r="BF724" s="341"/>
      <c r="BG724" s="341"/>
      <c r="BH724" s="402"/>
      <c r="BI724" s="403"/>
      <c r="BJ724" s="404"/>
      <c r="BK724" s="405"/>
      <c r="BL724" s="405"/>
      <c r="BM724" s="405"/>
      <c r="BN724" s="406"/>
    </row>
    <row r="725" ht="18.75" customHeight="1">
      <c r="A725" s="390" t="str">
        <f t="shared" si="3"/>
        <v/>
      </c>
      <c r="B725" s="391"/>
      <c r="C725" s="337"/>
      <c r="D725" s="337"/>
      <c r="E725" s="338" t="str">
        <f t="shared" si="8"/>
        <v/>
      </c>
      <c r="F725" s="392"/>
      <c r="G725" s="393"/>
      <c r="H725" s="341" t="str">
        <f t="array" ref="H725">IF(D725="","",XLOOKUP(D725,'Master Data'!K:K,'Master Data'!N:N,"Input in Master Data",0,1))</f>
        <v/>
      </c>
      <c r="I725" s="341" t="str">
        <f t="array" ref="I725">IF(D725="","",XLOOKUP(D725,'Master Data'!K:K,'Master Data'!O:O,"Input in Master Data",0,1))</f>
        <v/>
      </c>
      <c r="J725" s="341" t="str">
        <f t="array" ref="J725">if(V725="","",XLOOKUP(V725,Master[Company],Master[Blow],"Unknown",0,1))</f>
        <v/>
      </c>
      <c r="K725" s="341" t="str">
        <f t="array" ref="K725">if(V725="","",XLOOKUP(V725,Master[Company],Master[Pigging],"Unknown",0,1))</f>
        <v/>
      </c>
      <c r="L725" s="341" t="str">
        <f t="array" ref="L725">if(V725="","",XLOOKUP(V725,Master[Company],Master[Load Method],"Unknown",0,1))</f>
        <v/>
      </c>
      <c r="M725" s="341" t="str">
        <f t="array" ref="M725">if(V725="","",XLOOKUP(V725,Master[Company],Master[Line Distance],"Unknown",0,1))</f>
        <v/>
      </c>
      <c r="N725" s="394"/>
      <c r="O725" s="341"/>
      <c r="P725" s="336"/>
      <c r="Q725" s="341" t="str">
        <f t="array" ref="Q725">if(V725="","",XLOOKUP(V725,Master[Company],Master[Terms],"NA",0,1))</f>
        <v/>
      </c>
      <c r="R725" s="341" t="str">
        <f t="shared" si="9"/>
        <v/>
      </c>
      <c r="S725" s="341" t="str">
        <f t="array" ref="S725">if(V725="","",XLOOKUP(V725,Master[Company],Master[Group],"NA",0,1))</f>
        <v/>
      </c>
      <c r="T725" s="341" t="str">
        <f t="array" ref="T725">if(V725="","",XLOOKUP(V725,Master[Company],Master[Loading Location],"NA",0,1))</f>
        <v/>
      </c>
      <c r="U725" s="341" t="str">
        <f t="array" ref="U725">if(V725="","",XLOOKUP(V725,Master[Company],Master[Acronym],"NA",0,1))</f>
        <v/>
      </c>
      <c r="V725" s="336"/>
      <c r="W725" s="395"/>
      <c r="X725" s="395"/>
      <c r="Y725" s="336" t="str">
        <f t="shared" si="10"/>
        <v/>
      </c>
      <c r="Z725" s="341" t="str">
        <f t="shared" si="11"/>
        <v/>
      </c>
      <c r="AA725" s="336"/>
      <c r="AB725" s="341"/>
      <c r="AC725" s="341"/>
      <c r="AD725" s="394"/>
      <c r="AE725" s="396"/>
      <c r="AF725" s="396"/>
      <c r="AG725" s="396"/>
      <c r="AH725" s="396"/>
      <c r="AI725" s="396"/>
      <c r="AJ725" s="396"/>
      <c r="AK725" s="396"/>
      <c r="AL725" s="397"/>
      <c r="AM725" s="398"/>
      <c r="AN725" s="398"/>
      <c r="AO725" s="398"/>
      <c r="AP725" s="398"/>
      <c r="AQ725" s="398"/>
      <c r="AR725" s="398"/>
      <c r="AS725" s="398"/>
      <c r="AT725" s="398"/>
      <c r="AU725" s="394"/>
      <c r="AV725" s="399"/>
      <c r="AW725" s="306"/>
      <c r="AX725" s="394"/>
      <c r="AY725" s="400"/>
      <c r="AZ725" s="336"/>
      <c r="BA725" s="336"/>
      <c r="BB725" s="336"/>
      <c r="BC725" s="336"/>
      <c r="BD725" s="336"/>
      <c r="BE725" s="401"/>
      <c r="BF725" s="341"/>
      <c r="BG725" s="341"/>
      <c r="BH725" s="402"/>
      <c r="BI725" s="403"/>
      <c r="BJ725" s="404"/>
      <c r="BK725" s="405"/>
      <c r="BL725" s="405"/>
      <c r="BM725" s="405"/>
      <c r="BN725" s="406"/>
    </row>
    <row r="726" ht="18.75" customHeight="1">
      <c r="A726" s="390" t="str">
        <f t="shared" si="3"/>
        <v/>
      </c>
      <c r="B726" s="391"/>
      <c r="C726" s="337"/>
      <c r="D726" s="337"/>
      <c r="E726" s="338" t="str">
        <f t="shared" si="8"/>
        <v/>
      </c>
      <c r="F726" s="392"/>
      <c r="G726" s="393"/>
      <c r="H726" s="341" t="str">
        <f t="array" ref="H726">IF(D726="","",XLOOKUP(D726,'Master Data'!K:K,'Master Data'!N:N,"Input in Master Data",0,1))</f>
        <v/>
      </c>
      <c r="I726" s="341" t="str">
        <f t="array" ref="I726">IF(D726="","",XLOOKUP(D726,'Master Data'!K:K,'Master Data'!O:O,"Input in Master Data",0,1))</f>
        <v/>
      </c>
      <c r="J726" s="341" t="str">
        <f t="array" ref="J726">if(V726="","",XLOOKUP(V726,Master[Company],Master[Blow],"Unknown",0,1))</f>
        <v/>
      </c>
      <c r="K726" s="341" t="str">
        <f t="array" ref="K726">if(V726="","",XLOOKUP(V726,Master[Company],Master[Pigging],"Unknown",0,1))</f>
        <v/>
      </c>
      <c r="L726" s="341" t="str">
        <f t="array" ref="L726">if(V726="","",XLOOKUP(V726,Master[Company],Master[Load Method],"Unknown",0,1))</f>
        <v/>
      </c>
      <c r="M726" s="341" t="str">
        <f t="array" ref="M726">if(V726="","",XLOOKUP(V726,Master[Company],Master[Line Distance],"Unknown",0,1))</f>
        <v/>
      </c>
      <c r="N726" s="394"/>
      <c r="O726" s="341"/>
      <c r="P726" s="336"/>
      <c r="Q726" s="341" t="str">
        <f t="array" ref="Q726">if(V726="","",XLOOKUP(V726,Master[Company],Master[Terms],"NA",0,1))</f>
        <v/>
      </c>
      <c r="R726" s="341" t="str">
        <f t="shared" si="9"/>
        <v/>
      </c>
      <c r="S726" s="341" t="str">
        <f t="array" ref="S726">if(V726="","",XLOOKUP(V726,Master[Company],Master[Group],"NA",0,1))</f>
        <v/>
      </c>
      <c r="T726" s="341" t="str">
        <f t="array" ref="T726">if(V726="","",XLOOKUP(V726,Master[Company],Master[Loading Location],"NA",0,1))</f>
        <v/>
      </c>
      <c r="U726" s="341" t="str">
        <f t="array" ref="U726">if(V726="","",XLOOKUP(V726,Master[Company],Master[Acronym],"NA",0,1))</f>
        <v/>
      </c>
      <c r="V726" s="336"/>
      <c r="W726" s="395"/>
      <c r="X726" s="395"/>
      <c r="Y726" s="336" t="str">
        <f t="shared" si="10"/>
        <v/>
      </c>
      <c r="Z726" s="341" t="str">
        <f t="shared" si="11"/>
        <v/>
      </c>
      <c r="AA726" s="336"/>
      <c r="AB726" s="341"/>
      <c r="AC726" s="341"/>
      <c r="AD726" s="394"/>
      <c r="AE726" s="396"/>
      <c r="AF726" s="396"/>
      <c r="AG726" s="396"/>
      <c r="AH726" s="396"/>
      <c r="AI726" s="396"/>
      <c r="AJ726" s="396"/>
      <c r="AK726" s="396"/>
      <c r="AL726" s="397"/>
      <c r="AM726" s="398"/>
      <c r="AN726" s="398"/>
      <c r="AO726" s="398"/>
      <c r="AP726" s="398"/>
      <c r="AQ726" s="398"/>
      <c r="AR726" s="398"/>
      <c r="AS726" s="398"/>
      <c r="AT726" s="398"/>
      <c r="AU726" s="394"/>
      <c r="AV726" s="399"/>
      <c r="AW726" s="306"/>
      <c r="AX726" s="394"/>
      <c r="AY726" s="400"/>
      <c r="AZ726" s="336"/>
      <c r="BA726" s="336"/>
      <c r="BB726" s="336"/>
      <c r="BC726" s="336"/>
      <c r="BD726" s="336"/>
      <c r="BE726" s="401"/>
      <c r="BF726" s="341"/>
      <c r="BG726" s="341"/>
      <c r="BH726" s="402"/>
      <c r="BI726" s="403"/>
      <c r="BJ726" s="404"/>
      <c r="BK726" s="405"/>
      <c r="BL726" s="405"/>
      <c r="BM726" s="405"/>
      <c r="BN726" s="406"/>
    </row>
    <row r="727" ht="18.75" customHeight="1">
      <c r="A727" s="390" t="str">
        <f t="shared" si="3"/>
        <v/>
      </c>
      <c r="B727" s="391"/>
      <c r="C727" s="337"/>
      <c r="D727" s="337"/>
      <c r="E727" s="338" t="str">
        <f t="shared" si="8"/>
        <v/>
      </c>
      <c r="F727" s="392"/>
      <c r="G727" s="393"/>
      <c r="H727" s="341" t="str">
        <f t="array" ref="H727">IF(D727="","",XLOOKUP(D727,'Master Data'!K:K,'Master Data'!N:N,"Input in Master Data",0,1))</f>
        <v/>
      </c>
      <c r="I727" s="341" t="str">
        <f t="array" ref="I727">IF(D727="","",XLOOKUP(D727,'Master Data'!K:K,'Master Data'!O:O,"Input in Master Data",0,1))</f>
        <v/>
      </c>
      <c r="J727" s="341" t="str">
        <f t="array" ref="J727">if(V727="","",XLOOKUP(V727,Master[Company],Master[Blow],"Unknown",0,1))</f>
        <v/>
      </c>
      <c r="K727" s="341" t="str">
        <f t="array" ref="K727">if(V727="","",XLOOKUP(V727,Master[Company],Master[Pigging],"Unknown",0,1))</f>
        <v/>
      </c>
      <c r="L727" s="341" t="str">
        <f t="array" ref="L727">if(V727="","",XLOOKUP(V727,Master[Company],Master[Load Method],"Unknown",0,1))</f>
        <v/>
      </c>
      <c r="M727" s="341" t="str">
        <f t="array" ref="M727">if(V727="","",XLOOKUP(V727,Master[Company],Master[Line Distance],"Unknown",0,1))</f>
        <v/>
      </c>
      <c r="N727" s="394"/>
      <c r="O727" s="341"/>
      <c r="P727" s="336"/>
      <c r="Q727" s="341" t="str">
        <f t="array" ref="Q727">if(V727="","",XLOOKUP(V727,Master[Company],Master[Terms],"NA",0,1))</f>
        <v/>
      </c>
      <c r="R727" s="341" t="str">
        <f t="shared" si="9"/>
        <v/>
      </c>
      <c r="S727" s="341" t="str">
        <f t="array" ref="S727">if(V727="","",XLOOKUP(V727,Master[Company],Master[Group],"NA",0,1))</f>
        <v/>
      </c>
      <c r="T727" s="341" t="str">
        <f t="array" ref="T727">if(V727="","",XLOOKUP(V727,Master[Company],Master[Loading Location],"NA",0,1))</f>
        <v/>
      </c>
      <c r="U727" s="341" t="str">
        <f t="array" ref="U727">if(V727="","",XLOOKUP(V727,Master[Company],Master[Acronym],"NA",0,1))</f>
        <v/>
      </c>
      <c r="V727" s="336"/>
      <c r="W727" s="395"/>
      <c r="X727" s="395"/>
      <c r="Y727" s="336" t="str">
        <f t="shared" si="10"/>
        <v/>
      </c>
      <c r="Z727" s="341" t="str">
        <f t="shared" si="11"/>
        <v/>
      </c>
      <c r="AA727" s="336"/>
      <c r="AB727" s="341"/>
      <c r="AC727" s="341"/>
      <c r="AD727" s="394"/>
      <c r="AE727" s="396"/>
      <c r="AF727" s="396"/>
      <c r="AG727" s="396"/>
      <c r="AH727" s="396"/>
      <c r="AI727" s="396"/>
      <c r="AJ727" s="396"/>
      <c r="AK727" s="396"/>
      <c r="AL727" s="397"/>
      <c r="AM727" s="398"/>
      <c r="AN727" s="398"/>
      <c r="AO727" s="398"/>
      <c r="AP727" s="398"/>
      <c r="AQ727" s="398"/>
      <c r="AR727" s="398"/>
      <c r="AS727" s="398"/>
      <c r="AT727" s="398"/>
      <c r="AU727" s="394"/>
      <c r="AV727" s="399"/>
      <c r="AW727" s="306"/>
      <c r="AX727" s="394"/>
      <c r="AY727" s="400"/>
      <c r="AZ727" s="336"/>
      <c r="BA727" s="336"/>
      <c r="BB727" s="336"/>
      <c r="BC727" s="336"/>
      <c r="BD727" s="336"/>
      <c r="BE727" s="401"/>
      <c r="BF727" s="341"/>
      <c r="BG727" s="341"/>
      <c r="BH727" s="402"/>
      <c r="BI727" s="403"/>
      <c r="BJ727" s="404"/>
      <c r="BK727" s="405"/>
      <c r="BL727" s="405"/>
      <c r="BM727" s="405"/>
      <c r="BN727" s="406"/>
    </row>
    <row r="728" ht="18.75" customHeight="1">
      <c r="A728" s="390" t="str">
        <f t="shared" si="3"/>
        <v/>
      </c>
      <c r="B728" s="391"/>
      <c r="C728" s="337"/>
      <c r="D728" s="337"/>
      <c r="E728" s="338" t="str">
        <f t="shared" si="8"/>
        <v/>
      </c>
      <c r="F728" s="392"/>
      <c r="G728" s="393"/>
      <c r="H728" s="341" t="str">
        <f t="array" ref="H728">IF(D728="","",XLOOKUP(D728,'Master Data'!K:K,'Master Data'!N:N,"Input in Master Data",0,1))</f>
        <v/>
      </c>
      <c r="I728" s="341" t="str">
        <f t="array" ref="I728">IF(D728="","",XLOOKUP(D728,'Master Data'!K:K,'Master Data'!O:O,"Input in Master Data",0,1))</f>
        <v/>
      </c>
      <c r="J728" s="341" t="str">
        <f t="array" ref="J728">if(V728="","",XLOOKUP(V728,Master[Company],Master[Blow],"Unknown",0,1))</f>
        <v/>
      </c>
      <c r="K728" s="341" t="str">
        <f t="array" ref="K728">if(V728="","",XLOOKUP(V728,Master[Company],Master[Pigging],"Unknown",0,1))</f>
        <v/>
      </c>
      <c r="L728" s="341" t="str">
        <f t="array" ref="L728">if(V728="","",XLOOKUP(V728,Master[Company],Master[Load Method],"Unknown",0,1))</f>
        <v/>
      </c>
      <c r="M728" s="341" t="str">
        <f t="array" ref="M728">if(V728="","",XLOOKUP(V728,Master[Company],Master[Line Distance],"Unknown",0,1))</f>
        <v/>
      </c>
      <c r="N728" s="394"/>
      <c r="O728" s="341"/>
      <c r="P728" s="336"/>
      <c r="Q728" s="341" t="str">
        <f t="array" ref="Q728">if(V728="","",XLOOKUP(V728,Master[Company],Master[Terms],"NA",0,1))</f>
        <v/>
      </c>
      <c r="R728" s="341" t="str">
        <f t="shared" si="9"/>
        <v/>
      </c>
      <c r="S728" s="341" t="str">
        <f t="array" ref="S728">if(V728="","",XLOOKUP(V728,Master[Company],Master[Group],"NA",0,1))</f>
        <v/>
      </c>
      <c r="T728" s="341" t="str">
        <f t="array" ref="T728">if(V728="","",XLOOKUP(V728,Master[Company],Master[Loading Location],"NA",0,1))</f>
        <v/>
      </c>
      <c r="U728" s="341" t="str">
        <f t="array" ref="U728">if(V728="","",XLOOKUP(V728,Master[Company],Master[Acronym],"NA",0,1))</f>
        <v/>
      </c>
      <c r="V728" s="336"/>
      <c r="W728" s="395"/>
      <c r="X728" s="395"/>
      <c r="Y728" s="336" t="str">
        <f t="shared" si="10"/>
        <v/>
      </c>
      <c r="Z728" s="341" t="str">
        <f t="shared" si="11"/>
        <v/>
      </c>
      <c r="AA728" s="336"/>
      <c r="AB728" s="341"/>
      <c r="AC728" s="341"/>
      <c r="AD728" s="394"/>
      <c r="AE728" s="396"/>
      <c r="AF728" s="396"/>
      <c r="AG728" s="396"/>
      <c r="AH728" s="396"/>
      <c r="AI728" s="396"/>
      <c r="AJ728" s="396"/>
      <c r="AK728" s="396"/>
      <c r="AL728" s="397"/>
      <c r="AM728" s="398"/>
      <c r="AN728" s="398"/>
      <c r="AO728" s="398"/>
      <c r="AP728" s="398"/>
      <c r="AQ728" s="398"/>
      <c r="AR728" s="398"/>
      <c r="AS728" s="398"/>
      <c r="AT728" s="398"/>
      <c r="AU728" s="394"/>
      <c r="AV728" s="399"/>
      <c r="AW728" s="306"/>
      <c r="AX728" s="394"/>
      <c r="AY728" s="400"/>
      <c r="AZ728" s="336"/>
      <c r="BA728" s="336"/>
      <c r="BB728" s="336"/>
      <c r="BC728" s="336"/>
      <c r="BD728" s="336"/>
      <c r="BE728" s="401"/>
      <c r="BF728" s="341"/>
      <c r="BG728" s="341"/>
      <c r="BH728" s="402"/>
      <c r="BI728" s="403"/>
      <c r="BJ728" s="404"/>
      <c r="BK728" s="405"/>
      <c r="BL728" s="405"/>
      <c r="BM728" s="405"/>
      <c r="BN728" s="406"/>
    </row>
    <row r="729" ht="18.75" customHeight="1">
      <c r="A729" s="390" t="str">
        <f t="shared" si="3"/>
        <v/>
      </c>
      <c r="B729" s="391"/>
      <c r="C729" s="337"/>
      <c r="D729" s="337"/>
      <c r="E729" s="338" t="str">
        <f t="shared" si="8"/>
        <v/>
      </c>
      <c r="F729" s="392"/>
      <c r="G729" s="393"/>
      <c r="H729" s="341" t="str">
        <f t="array" ref="H729">IF(D729="","",XLOOKUP(D729,'Master Data'!K:K,'Master Data'!N:N,"Input in Master Data",0,1))</f>
        <v/>
      </c>
      <c r="I729" s="341" t="str">
        <f t="array" ref="I729">IF(D729="","",XLOOKUP(D729,'Master Data'!K:K,'Master Data'!O:O,"Input in Master Data",0,1))</f>
        <v/>
      </c>
      <c r="J729" s="341" t="str">
        <f t="array" ref="J729">if(V729="","",XLOOKUP(V729,Master[Company],Master[Blow],"Unknown",0,1))</f>
        <v/>
      </c>
      <c r="K729" s="341" t="str">
        <f t="array" ref="K729">if(V729="","",XLOOKUP(V729,Master[Company],Master[Pigging],"Unknown",0,1))</f>
        <v/>
      </c>
      <c r="L729" s="341" t="str">
        <f t="array" ref="L729">if(V729="","",XLOOKUP(V729,Master[Company],Master[Load Method],"Unknown",0,1))</f>
        <v/>
      </c>
      <c r="M729" s="341" t="str">
        <f t="array" ref="M729">if(V729="","",XLOOKUP(V729,Master[Company],Master[Line Distance],"Unknown",0,1))</f>
        <v/>
      </c>
      <c r="N729" s="394"/>
      <c r="O729" s="341"/>
      <c r="P729" s="336"/>
      <c r="Q729" s="341" t="str">
        <f t="array" ref="Q729">if(V729="","",XLOOKUP(V729,Master[Company],Master[Terms],"NA",0,1))</f>
        <v/>
      </c>
      <c r="R729" s="341" t="str">
        <f t="shared" si="9"/>
        <v/>
      </c>
      <c r="S729" s="341" t="str">
        <f t="array" ref="S729">if(V729="","",XLOOKUP(V729,Master[Company],Master[Group],"NA",0,1))</f>
        <v/>
      </c>
      <c r="T729" s="341" t="str">
        <f t="array" ref="T729">if(V729="","",XLOOKUP(V729,Master[Company],Master[Loading Location],"NA",0,1))</f>
        <v/>
      </c>
      <c r="U729" s="341" t="str">
        <f t="array" ref="U729">if(V729="","",XLOOKUP(V729,Master[Company],Master[Acronym],"NA",0,1))</f>
        <v/>
      </c>
      <c r="V729" s="336"/>
      <c r="W729" s="395"/>
      <c r="X729" s="395"/>
      <c r="Y729" s="336" t="str">
        <f t="shared" si="10"/>
        <v/>
      </c>
      <c r="Z729" s="341" t="str">
        <f t="shared" si="11"/>
        <v/>
      </c>
      <c r="AA729" s="336"/>
      <c r="AB729" s="341"/>
      <c r="AC729" s="341"/>
      <c r="AD729" s="394"/>
      <c r="AE729" s="396"/>
      <c r="AF729" s="396"/>
      <c r="AG729" s="396"/>
      <c r="AH729" s="396"/>
      <c r="AI729" s="396"/>
      <c r="AJ729" s="396"/>
      <c r="AK729" s="396"/>
      <c r="AL729" s="397"/>
      <c r="AM729" s="398"/>
      <c r="AN729" s="398"/>
      <c r="AO729" s="398"/>
      <c r="AP729" s="398"/>
      <c r="AQ729" s="398"/>
      <c r="AR729" s="398"/>
      <c r="AS729" s="398"/>
      <c r="AT729" s="398"/>
      <c r="AU729" s="394"/>
      <c r="AV729" s="399"/>
      <c r="AW729" s="306"/>
      <c r="AX729" s="394"/>
      <c r="AY729" s="400"/>
      <c r="AZ729" s="336"/>
      <c r="BA729" s="336"/>
      <c r="BB729" s="336"/>
      <c r="BC729" s="336"/>
      <c r="BD729" s="336"/>
      <c r="BE729" s="401"/>
      <c r="BF729" s="341"/>
      <c r="BG729" s="341"/>
      <c r="BH729" s="402"/>
      <c r="BI729" s="403"/>
      <c r="BJ729" s="404"/>
      <c r="BK729" s="405"/>
      <c r="BL729" s="405"/>
      <c r="BM729" s="405"/>
      <c r="BN729" s="406"/>
    </row>
    <row r="730" ht="18.75" customHeight="1">
      <c r="A730" s="390" t="str">
        <f t="shared" si="3"/>
        <v/>
      </c>
      <c r="B730" s="391"/>
      <c r="C730" s="337"/>
      <c r="D730" s="337"/>
      <c r="E730" s="338" t="str">
        <f t="shared" si="8"/>
        <v/>
      </c>
      <c r="F730" s="392"/>
      <c r="G730" s="393"/>
      <c r="H730" s="341" t="str">
        <f t="array" ref="H730">IF(D730="","",XLOOKUP(D730,'Master Data'!K:K,'Master Data'!N:N,"Input in Master Data",0,1))</f>
        <v/>
      </c>
      <c r="I730" s="341" t="str">
        <f t="array" ref="I730">IF(D730="","",XLOOKUP(D730,'Master Data'!K:K,'Master Data'!O:O,"Input in Master Data",0,1))</f>
        <v/>
      </c>
      <c r="J730" s="341" t="str">
        <f t="array" ref="J730">if(V730="","",XLOOKUP(V730,Master[Company],Master[Blow],"Unknown",0,1))</f>
        <v/>
      </c>
      <c r="K730" s="341" t="str">
        <f t="array" ref="K730">if(V730="","",XLOOKUP(V730,Master[Company],Master[Pigging],"Unknown",0,1))</f>
        <v/>
      </c>
      <c r="L730" s="341" t="str">
        <f t="array" ref="L730">if(V730="","",XLOOKUP(V730,Master[Company],Master[Load Method],"Unknown",0,1))</f>
        <v/>
      </c>
      <c r="M730" s="341" t="str">
        <f t="array" ref="M730">if(V730="","",XLOOKUP(V730,Master[Company],Master[Line Distance],"Unknown",0,1))</f>
        <v/>
      </c>
      <c r="N730" s="394"/>
      <c r="O730" s="341"/>
      <c r="P730" s="336"/>
      <c r="Q730" s="341" t="str">
        <f t="array" ref="Q730">if(V730="","",XLOOKUP(V730,Master[Company],Master[Terms],"NA",0,1))</f>
        <v/>
      </c>
      <c r="R730" s="341" t="str">
        <f t="shared" si="9"/>
        <v/>
      </c>
      <c r="S730" s="341" t="str">
        <f t="array" ref="S730">if(V730="","",XLOOKUP(V730,Master[Company],Master[Group],"NA",0,1))</f>
        <v/>
      </c>
      <c r="T730" s="341" t="str">
        <f t="array" ref="T730">if(V730="","",XLOOKUP(V730,Master[Company],Master[Loading Location],"NA",0,1))</f>
        <v/>
      </c>
      <c r="U730" s="341" t="str">
        <f t="array" ref="U730">if(V730="","",XLOOKUP(V730,Master[Company],Master[Acronym],"NA",0,1))</f>
        <v/>
      </c>
      <c r="V730" s="336"/>
      <c r="W730" s="395"/>
      <c r="X730" s="395"/>
      <c r="Y730" s="336" t="str">
        <f t="shared" si="10"/>
        <v/>
      </c>
      <c r="Z730" s="341" t="str">
        <f t="shared" si="11"/>
        <v/>
      </c>
      <c r="AA730" s="336"/>
      <c r="AB730" s="341"/>
      <c r="AC730" s="341"/>
      <c r="AD730" s="394"/>
      <c r="AE730" s="396"/>
      <c r="AF730" s="396"/>
      <c r="AG730" s="396"/>
      <c r="AH730" s="396"/>
      <c r="AI730" s="396"/>
      <c r="AJ730" s="396"/>
      <c r="AK730" s="396"/>
      <c r="AL730" s="397"/>
      <c r="AM730" s="398"/>
      <c r="AN730" s="398"/>
      <c r="AO730" s="398"/>
      <c r="AP730" s="398"/>
      <c r="AQ730" s="398"/>
      <c r="AR730" s="398"/>
      <c r="AS730" s="398"/>
      <c r="AT730" s="398"/>
      <c r="AU730" s="394"/>
      <c r="AV730" s="399"/>
      <c r="AW730" s="306"/>
      <c r="AX730" s="394"/>
      <c r="AY730" s="400"/>
      <c r="AZ730" s="336"/>
      <c r="BA730" s="336"/>
      <c r="BB730" s="336"/>
      <c r="BC730" s="336"/>
      <c r="BD730" s="336"/>
      <c r="BE730" s="401"/>
      <c r="BF730" s="341"/>
      <c r="BG730" s="341"/>
      <c r="BH730" s="402"/>
      <c r="BI730" s="403"/>
      <c r="BJ730" s="404"/>
      <c r="BK730" s="405"/>
      <c r="BL730" s="405"/>
      <c r="BM730" s="405"/>
      <c r="BN730" s="406"/>
    </row>
    <row r="731" ht="18.75" customHeight="1">
      <c r="A731" s="390" t="str">
        <f t="shared" si="3"/>
        <v/>
      </c>
      <c r="B731" s="391"/>
      <c r="C731" s="337"/>
      <c r="D731" s="337"/>
      <c r="E731" s="338" t="str">
        <f t="shared" si="8"/>
        <v/>
      </c>
      <c r="F731" s="392"/>
      <c r="G731" s="393"/>
      <c r="H731" s="341" t="str">
        <f t="array" ref="H731">IF(D731="","",XLOOKUP(D731,'Master Data'!K:K,'Master Data'!N:N,"Input in Master Data",0,1))</f>
        <v/>
      </c>
      <c r="I731" s="341" t="str">
        <f t="array" ref="I731">IF(D731="","",XLOOKUP(D731,'Master Data'!K:K,'Master Data'!O:O,"Input in Master Data",0,1))</f>
        <v/>
      </c>
      <c r="J731" s="341" t="str">
        <f t="array" ref="J731">if(V731="","",XLOOKUP(V731,Master[Company],Master[Blow],"Unknown",0,1))</f>
        <v/>
      </c>
      <c r="K731" s="341" t="str">
        <f t="array" ref="K731">if(V731="","",XLOOKUP(V731,Master[Company],Master[Pigging],"Unknown",0,1))</f>
        <v/>
      </c>
      <c r="L731" s="341" t="str">
        <f t="array" ref="L731">if(V731="","",XLOOKUP(V731,Master[Company],Master[Load Method],"Unknown",0,1))</f>
        <v/>
      </c>
      <c r="M731" s="341" t="str">
        <f t="array" ref="M731">if(V731="","",XLOOKUP(V731,Master[Company],Master[Line Distance],"Unknown",0,1))</f>
        <v/>
      </c>
      <c r="N731" s="394"/>
      <c r="O731" s="341"/>
      <c r="P731" s="336"/>
      <c r="Q731" s="341" t="str">
        <f t="array" ref="Q731">if(V731="","",XLOOKUP(V731,Master[Company],Master[Terms],"NA",0,1))</f>
        <v/>
      </c>
      <c r="R731" s="341" t="str">
        <f t="shared" si="9"/>
        <v/>
      </c>
      <c r="S731" s="341" t="str">
        <f t="array" ref="S731">if(V731="","",XLOOKUP(V731,Master[Company],Master[Group],"NA",0,1))</f>
        <v/>
      </c>
      <c r="T731" s="341" t="str">
        <f t="array" ref="T731">if(V731="","",XLOOKUP(V731,Master[Company],Master[Loading Location],"NA",0,1))</f>
        <v/>
      </c>
      <c r="U731" s="341" t="str">
        <f t="array" ref="U731">if(V731="","",XLOOKUP(V731,Master[Company],Master[Acronym],"NA",0,1))</f>
        <v/>
      </c>
      <c r="V731" s="336"/>
      <c r="W731" s="395"/>
      <c r="X731" s="395"/>
      <c r="Y731" s="336" t="str">
        <f t="shared" si="10"/>
        <v/>
      </c>
      <c r="Z731" s="341" t="str">
        <f t="shared" si="11"/>
        <v/>
      </c>
      <c r="AA731" s="336"/>
      <c r="AB731" s="341"/>
      <c r="AC731" s="341"/>
      <c r="AD731" s="394"/>
      <c r="AE731" s="396"/>
      <c r="AF731" s="396"/>
      <c r="AG731" s="396"/>
      <c r="AH731" s="396"/>
      <c r="AI731" s="396"/>
      <c r="AJ731" s="396"/>
      <c r="AK731" s="396"/>
      <c r="AL731" s="397"/>
      <c r="AM731" s="398"/>
      <c r="AN731" s="398"/>
      <c r="AO731" s="398"/>
      <c r="AP731" s="398"/>
      <c r="AQ731" s="398"/>
      <c r="AR731" s="398"/>
      <c r="AS731" s="398"/>
      <c r="AT731" s="398"/>
      <c r="AU731" s="394"/>
      <c r="AV731" s="399"/>
      <c r="AW731" s="306"/>
      <c r="AX731" s="394"/>
      <c r="AY731" s="400"/>
      <c r="AZ731" s="336"/>
      <c r="BA731" s="336"/>
      <c r="BB731" s="336"/>
      <c r="BC731" s="336"/>
      <c r="BD731" s="336"/>
      <c r="BE731" s="401"/>
      <c r="BF731" s="341"/>
      <c r="BG731" s="341"/>
      <c r="BH731" s="402"/>
      <c r="BI731" s="403"/>
      <c r="BJ731" s="404"/>
      <c r="BK731" s="405"/>
      <c r="BL731" s="405"/>
      <c r="BM731" s="405"/>
      <c r="BN731" s="406"/>
    </row>
    <row r="732" ht="18.75" customHeight="1">
      <c r="A732" s="390" t="str">
        <f t="shared" si="3"/>
        <v/>
      </c>
      <c r="B732" s="391"/>
      <c r="C732" s="337"/>
      <c r="D732" s="337"/>
      <c r="E732" s="338" t="str">
        <f t="shared" si="8"/>
        <v/>
      </c>
      <c r="F732" s="392"/>
      <c r="G732" s="393"/>
      <c r="H732" s="341" t="str">
        <f t="array" ref="H732">IF(D732="","",XLOOKUP(D732,'Master Data'!K:K,'Master Data'!N:N,"Input in Master Data",0,1))</f>
        <v/>
      </c>
      <c r="I732" s="341" t="str">
        <f t="array" ref="I732">IF(D732="","",XLOOKUP(D732,'Master Data'!K:K,'Master Data'!O:O,"Input in Master Data",0,1))</f>
        <v/>
      </c>
      <c r="J732" s="341" t="str">
        <f t="array" ref="J732">if(V732="","",XLOOKUP(V732,Master[Company],Master[Blow],"Unknown",0,1))</f>
        <v/>
      </c>
      <c r="K732" s="341" t="str">
        <f t="array" ref="K732">if(V732="","",XLOOKUP(V732,Master[Company],Master[Pigging],"Unknown",0,1))</f>
        <v/>
      </c>
      <c r="L732" s="341" t="str">
        <f t="array" ref="L732">if(V732="","",XLOOKUP(V732,Master[Company],Master[Load Method],"Unknown",0,1))</f>
        <v/>
      </c>
      <c r="M732" s="341" t="str">
        <f t="array" ref="M732">if(V732="","",XLOOKUP(V732,Master[Company],Master[Line Distance],"Unknown",0,1))</f>
        <v/>
      </c>
      <c r="N732" s="394"/>
      <c r="O732" s="341"/>
      <c r="P732" s="336"/>
      <c r="Q732" s="341" t="str">
        <f t="array" ref="Q732">if(V732="","",XLOOKUP(V732,Master[Company],Master[Terms],"NA",0,1))</f>
        <v/>
      </c>
      <c r="R732" s="341" t="str">
        <f t="shared" si="9"/>
        <v/>
      </c>
      <c r="S732" s="341" t="str">
        <f t="array" ref="S732">if(V732="","",XLOOKUP(V732,Master[Company],Master[Group],"NA",0,1))</f>
        <v/>
      </c>
      <c r="T732" s="341" t="str">
        <f t="array" ref="T732">if(V732="","",XLOOKUP(V732,Master[Company],Master[Loading Location],"NA",0,1))</f>
        <v/>
      </c>
      <c r="U732" s="341" t="str">
        <f t="array" ref="U732">if(V732="","",XLOOKUP(V732,Master[Company],Master[Acronym],"NA",0,1))</f>
        <v/>
      </c>
      <c r="V732" s="336"/>
      <c r="W732" s="395"/>
      <c r="X732" s="395"/>
      <c r="Y732" s="336" t="str">
        <f t="shared" si="10"/>
        <v/>
      </c>
      <c r="Z732" s="341" t="str">
        <f t="shared" si="11"/>
        <v/>
      </c>
      <c r="AA732" s="336"/>
      <c r="AB732" s="341"/>
      <c r="AC732" s="341"/>
      <c r="AD732" s="394"/>
      <c r="AE732" s="396"/>
      <c r="AF732" s="396"/>
      <c r="AG732" s="396"/>
      <c r="AH732" s="396"/>
      <c r="AI732" s="396"/>
      <c r="AJ732" s="396"/>
      <c r="AK732" s="396"/>
      <c r="AL732" s="397"/>
      <c r="AM732" s="398"/>
      <c r="AN732" s="398"/>
      <c r="AO732" s="398"/>
      <c r="AP732" s="398"/>
      <c r="AQ732" s="398"/>
      <c r="AR732" s="398"/>
      <c r="AS732" s="398"/>
      <c r="AT732" s="398"/>
      <c r="AU732" s="394"/>
      <c r="AV732" s="399"/>
      <c r="AW732" s="306"/>
      <c r="AX732" s="394"/>
      <c r="AY732" s="400"/>
      <c r="AZ732" s="336"/>
      <c r="BA732" s="336"/>
      <c r="BB732" s="336"/>
      <c r="BC732" s="336"/>
      <c r="BD732" s="336"/>
      <c r="BE732" s="401"/>
      <c r="BF732" s="341"/>
      <c r="BG732" s="341"/>
      <c r="BH732" s="402"/>
      <c r="BI732" s="403"/>
      <c r="BJ732" s="404"/>
      <c r="BK732" s="405"/>
      <c r="BL732" s="405"/>
      <c r="BM732" s="405"/>
      <c r="BN732" s="406"/>
    </row>
    <row r="733" ht="18.75" customHeight="1">
      <c r="A733" s="390" t="str">
        <f t="shared" si="3"/>
        <v/>
      </c>
      <c r="B733" s="391"/>
      <c r="C733" s="337"/>
      <c r="D733" s="337"/>
      <c r="E733" s="338" t="str">
        <f t="shared" si="8"/>
        <v/>
      </c>
      <c r="F733" s="392"/>
      <c r="G733" s="393"/>
      <c r="H733" s="341" t="str">
        <f t="array" ref="H733">IF(D733="","",XLOOKUP(D733,'Master Data'!K:K,'Master Data'!N:N,"Input in Master Data",0,1))</f>
        <v/>
      </c>
      <c r="I733" s="341" t="str">
        <f t="array" ref="I733">IF(D733="","",XLOOKUP(D733,'Master Data'!K:K,'Master Data'!O:O,"Input in Master Data",0,1))</f>
        <v/>
      </c>
      <c r="J733" s="341" t="str">
        <f t="array" ref="J733">if(V733="","",XLOOKUP(V733,Master[Company],Master[Blow],"Unknown",0,1))</f>
        <v/>
      </c>
      <c r="K733" s="341" t="str">
        <f t="array" ref="K733">if(V733="","",XLOOKUP(V733,Master[Company],Master[Pigging],"Unknown",0,1))</f>
        <v/>
      </c>
      <c r="L733" s="341" t="str">
        <f t="array" ref="L733">if(V733="","",XLOOKUP(V733,Master[Company],Master[Load Method],"Unknown",0,1))</f>
        <v/>
      </c>
      <c r="M733" s="341" t="str">
        <f t="array" ref="M733">if(V733="","",XLOOKUP(V733,Master[Company],Master[Line Distance],"Unknown",0,1))</f>
        <v/>
      </c>
      <c r="N733" s="394"/>
      <c r="O733" s="341"/>
      <c r="P733" s="336"/>
      <c r="Q733" s="341" t="str">
        <f t="array" ref="Q733">if(V733="","",XLOOKUP(V733,Master[Company],Master[Terms],"NA",0,1))</f>
        <v/>
      </c>
      <c r="R733" s="341" t="str">
        <f t="shared" si="9"/>
        <v/>
      </c>
      <c r="S733" s="341" t="str">
        <f t="array" ref="S733">if(V733="","",XLOOKUP(V733,Master[Company],Master[Group],"NA",0,1))</f>
        <v/>
      </c>
      <c r="T733" s="341" t="str">
        <f t="array" ref="T733">if(V733="","",XLOOKUP(V733,Master[Company],Master[Loading Location],"NA",0,1))</f>
        <v/>
      </c>
      <c r="U733" s="341" t="str">
        <f t="array" ref="U733">if(V733="","",XLOOKUP(V733,Master[Company],Master[Acronym],"NA",0,1))</f>
        <v/>
      </c>
      <c r="V733" s="336"/>
      <c r="W733" s="395"/>
      <c r="X733" s="395"/>
      <c r="Y733" s="336" t="str">
        <f t="shared" si="10"/>
        <v/>
      </c>
      <c r="Z733" s="341" t="str">
        <f t="shared" si="11"/>
        <v/>
      </c>
      <c r="AA733" s="336"/>
      <c r="AB733" s="341"/>
      <c r="AC733" s="341"/>
      <c r="AD733" s="394"/>
      <c r="AE733" s="396"/>
      <c r="AF733" s="396"/>
      <c r="AG733" s="396"/>
      <c r="AH733" s="396"/>
      <c r="AI733" s="396"/>
      <c r="AJ733" s="396"/>
      <c r="AK733" s="396"/>
      <c r="AL733" s="397"/>
      <c r="AM733" s="398"/>
      <c r="AN733" s="398"/>
      <c r="AO733" s="398"/>
      <c r="AP733" s="398"/>
      <c r="AQ733" s="398"/>
      <c r="AR733" s="398"/>
      <c r="AS733" s="398"/>
      <c r="AT733" s="398"/>
      <c r="AU733" s="394"/>
      <c r="AV733" s="399"/>
      <c r="AW733" s="306"/>
      <c r="AX733" s="394"/>
      <c r="AY733" s="400"/>
      <c r="AZ733" s="336"/>
      <c r="BA733" s="336"/>
      <c r="BB733" s="336"/>
      <c r="BC733" s="336"/>
      <c r="BD733" s="336"/>
      <c r="BE733" s="401"/>
      <c r="BF733" s="341"/>
      <c r="BG733" s="341"/>
      <c r="BH733" s="402"/>
      <c r="BI733" s="403"/>
      <c r="BJ733" s="404"/>
      <c r="BK733" s="405"/>
      <c r="BL733" s="405"/>
      <c r="BM733" s="405"/>
      <c r="BN733" s="406"/>
    </row>
    <row r="734" ht="18.75" customHeight="1">
      <c r="A734" s="390" t="str">
        <f t="shared" si="3"/>
        <v/>
      </c>
      <c r="B734" s="391"/>
      <c r="C734" s="337"/>
      <c r="D734" s="337"/>
      <c r="E734" s="338" t="str">
        <f t="shared" si="8"/>
        <v/>
      </c>
      <c r="F734" s="392"/>
      <c r="G734" s="393"/>
      <c r="H734" s="341" t="str">
        <f t="array" ref="H734">IF(D734="","",XLOOKUP(D734,'Master Data'!K:K,'Master Data'!N:N,"Input in Master Data",0,1))</f>
        <v/>
      </c>
      <c r="I734" s="341" t="str">
        <f t="array" ref="I734">IF(D734="","",XLOOKUP(D734,'Master Data'!K:K,'Master Data'!O:O,"Input in Master Data",0,1))</f>
        <v/>
      </c>
      <c r="J734" s="341" t="str">
        <f t="array" ref="J734">if(V734="","",XLOOKUP(V734,Master[Company],Master[Blow],"Unknown",0,1))</f>
        <v/>
      </c>
      <c r="K734" s="341" t="str">
        <f t="array" ref="K734">if(V734="","",XLOOKUP(V734,Master[Company],Master[Pigging],"Unknown",0,1))</f>
        <v/>
      </c>
      <c r="L734" s="341" t="str">
        <f t="array" ref="L734">if(V734="","",XLOOKUP(V734,Master[Company],Master[Load Method],"Unknown",0,1))</f>
        <v/>
      </c>
      <c r="M734" s="341" t="str">
        <f t="array" ref="M734">if(V734="","",XLOOKUP(V734,Master[Company],Master[Line Distance],"Unknown",0,1))</f>
        <v/>
      </c>
      <c r="N734" s="394"/>
      <c r="O734" s="341"/>
      <c r="P734" s="336"/>
      <c r="Q734" s="341" t="str">
        <f t="array" ref="Q734">if(V734="","",XLOOKUP(V734,Master[Company],Master[Terms],"NA",0,1))</f>
        <v/>
      </c>
      <c r="R734" s="341" t="str">
        <f t="shared" si="9"/>
        <v/>
      </c>
      <c r="S734" s="341" t="str">
        <f t="array" ref="S734">if(V734="","",XLOOKUP(V734,Master[Company],Master[Group],"NA",0,1))</f>
        <v/>
      </c>
      <c r="T734" s="341" t="str">
        <f t="array" ref="T734">if(V734="","",XLOOKUP(V734,Master[Company],Master[Loading Location],"NA",0,1))</f>
        <v/>
      </c>
      <c r="U734" s="341" t="str">
        <f t="array" ref="U734">if(V734="","",XLOOKUP(V734,Master[Company],Master[Acronym],"NA",0,1))</f>
        <v/>
      </c>
      <c r="V734" s="336"/>
      <c r="W734" s="395"/>
      <c r="X734" s="395"/>
      <c r="Y734" s="336" t="str">
        <f t="shared" si="10"/>
        <v/>
      </c>
      <c r="Z734" s="341" t="str">
        <f t="shared" si="11"/>
        <v/>
      </c>
      <c r="AA734" s="336"/>
      <c r="AB734" s="341"/>
      <c r="AC734" s="341"/>
      <c r="AD734" s="394"/>
      <c r="AE734" s="396"/>
      <c r="AF734" s="396"/>
      <c r="AG734" s="396"/>
      <c r="AH734" s="396"/>
      <c r="AI734" s="396"/>
      <c r="AJ734" s="396"/>
      <c r="AK734" s="396"/>
      <c r="AL734" s="397"/>
      <c r="AM734" s="398"/>
      <c r="AN734" s="398"/>
      <c r="AO734" s="398"/>
      <c r="AP734" s="398"/>
      <c r="AQ734" s="398"/>
      <c r="AR734" s="398"/>
      <c r="AS734" s="398"/>
      <c r="AT734" s="398"/>
      <c r="AU734" s="394"/>
      <c r="AV734" s="399"/>
      <c r="AW734" s="306"/>
      <c r="AX734" s="394"/>
      <c r="AY734" s="400"/>
      <c r="AZ734" s="336"/>
      <c r="BA734" s="336"/>
      <c r="BB734" s="336"/>
      <c r="BC734" s="336"/>
      <c r="BD734" s="336"/>
      <c r="BE734" s="401"/>
      <c r="BF734" s="341"/>
      <c r="BG734" s="341"/>
      <c r="BH734" s="402"/>
      <c r="BI734" s="403"/>
      <c r="BJ734" s="404"/>
      <c r="BK734" s="405"/>
      <c r="BL734" s="405"/>
      <c r="BM734" s="405"/>
      <c r="BN734" s="406"/>
    </row>
    <row r="735" ht="18.75" customHeight="1">
      <c r="A735" s="390" t="str">
        <f t="shared" si="3"/>
        <v/>
      </c>
      <c r="B735" s="391"/>
      <c r="C735" s="337"/>
      <c r="D735" s="337"/>
      <c r="E735" s="338" t="str">
        <f t="shared" si="8"/>
        <v/>
      </c>
      <c r="F735" s="392"/>
      <c r="G735" s="393"/>
      <c r="H735" s="341" t="str">
        <f t="array" ref="H735">IF(D735="","",XLOOKUP(D735,'Master Data'!K:K,'Master Data'!N:N,"Input in Master Data",0,1))</f>
        <v/>
      </c>
      <c r="I735" s="341" t="str">
        <f t="array" ref="I735">IF(D735="","",XLOOKUP(D735,'Master Data'!K:K,'Master Data'!O:O,"Input in Master Data",0,1))</f>
        <v/>
      </c>
      <c r="J735" s="341" t="str">
        <f t="array" ref="J735">if(V735="","",XLOOKUP(V735,Master[Company],Master[Blow],"Unknown",0,1))</f>
        <v/>
      </c>
      <c r="K735" s="341" t="str">
        <f t="array" ref="K735">if(V735="","",XLOOKUP(V735,Master[Company],Master[Pigging],"Unknown",0,1))</f>
        <v/>
      </c>
      <c r="L735" s="341" t="str">
        <f t="array" ref="L735">if(V735="","",XLOOKUP(V735,Master[Company],Master[Load Method],"Unknown",0,1))</f>
        <v/>
      </c>
      <c r="M735" s="341" t="str">
        <f t="array" ref="M735">if(V735="","",XLOOKUP(V735,Master[Company],Master[Line Distance],"Unknown",0,1))</f>
        <v/>
      </c>
      <c r="N735" s="394"/>
      <c r="O735" s="341"/>
      <c r="P735" s="336"/>
      <c r="Q735" s="341" t="str">
        <f t="array" ref="Q735">if(V735="","",XLOOKUP(V735,Master[Company],Master[Terms],"NA",0,1))</f>
        <v/>
      </c>
      <c r="R735" s="341" t="str">
        <f t="shared" si="9"/>
        <v/>
      </c>
      <c r="S735" s="341" t="str">
        <f t="array" ref="S735">if(V735="","",XLOOKUP(V735,Master[Company],Master[Group],"NA",0,1))</f>
        <v/>
      </c>
      <c r="T735" s="341" t="str">
        <f t="array" ref="T735">if(V735="","",XLOOKUP(V735,Master[Company],Master[Loading Location],"NA",0,1))</f>
        <v/>
      </c>
      <c r="U735" s="341" t="str">
        <f t="array" ref="U735">if(V735="","",XLOOKUP(V735,Master[Company],Master[Acronym],"NA",0,1))</f>
        <v/>
      </c>
      <c r="V735" s="336"/>
      <c r="W735" s="395"/>
      <c r="X735" s="395"/>
      <c r="Y735" s="336" t="str">
        <f t="shared" si="10"/>
        <v/>
      </c>
      <c r="Z735" s="341" t="str">
        <f t="shared" si="11"/>
        <v/>
      </c>
      <c r="AA735" s="336"/>
      <c r="AB735" s="341"/>
      <c r="AC735" s="341"/>
      <c r="AD735" s="394"/>
      <c r="AE735" s="396"/>
      <c r="AF735" s="396"/>
      <c r="AG735" s="396"/>
      <c r="AH735" s="396"/>
      <c r="AI735" s="396"/>
      <c r="AJ735" s="396"/>
      <c r="AK735" s="396"/>
      <c r="AL735" s="397"/>
      <c r="AM735" s="398"/>
      <c r="AN735" s="398"/>
      <c r="AO735" s="398"/>
      <c r="AP735" s="398"/>
      <c r="AQ735" s="398"/>
      <c r="AR735" s="398"/>
      <c r="AS735" s="398"/>
      <c r="AT735" s="398"/>
      <c r="AU735" s="394"/>
      <c r="AV735" s="399"/>
      <c r="AW735" s="306"/>
      <c r="AX735" s="394"/>
      <c r="AY735" s="400"/>
      <c r="AZ735" s="336"/>
      <c r="BA735" s="336"/>
      <c r="BB735" s="336"/>
      <c r="BC735" s="336"/>
      <c r="BD735" s="336"/>
      <c r="BE735" s="401"/>
      <c r="BF735" s="341"/>
      <c r="BG735" s="341"/>
      <c r="BH735" s="402"/>
      <c r="BI735" s="403"/>
      <c r="BJ735" s="404"/>
      <c r="BK735" s="405"/>
      <c r="BL735" s="405"/>
      <c r="BM735" s="405"/>
      <c r="BN735" s="406"/>
    </row>
    <row r="736" ht="18.75" customHeight="1">
      <c r="A736" s="390" t="str">
        <f t="shared" si="3"/>
        <v/>
      </c>
      <c r="B736" s="391"/>
      <c r="C736" s="337"/>
      <c r="D736" s="337"/>
      <c r="E736" s="338" t="str">
        <f t="shared" si="8"/>
        <v/>
      </c>
      <c r="F736" s="392"/>
      <c r="G736" s="393"/>
      <c r="H736" s="341" t="str">
        <f t="array" ref="H736">IF(D736="","",XLOOKUP(D736,'Master Data'!K:K,'Master Data'!N:N,"Input in Master Data",0,1))</f>
        <v/>
      </c>
      <c r="I736" s="341" t="str">
        <f t="array" ref="I736">IF(D736="","",XLOOKUP(D736,'Master Data'!K:K,'Master Data'!O:O,"Input in Master Data",0,1))</f>
        <v/>
      </c>
      <c r="J736" s="341" t="str">
        <f t="array" ref="J736">if(V736="","",XLOOKUP(V736,Master[Company],Master[Blow],"Unknown",0,1))</f>
        <v/>
      </c>
      <c r="K736" s="341" t="str">
        <f t="array" ref="K736">if(V736="","",XLOOKUP(V736,Master[Company],Master[Pigging],"Unknown",0,1))</f>
        <v/>
      </c>
      <c r="L736" s="341" t="str">
        <f t="array" ref="L736">if(V736="","",XLOOKUP(V736,Master[Company],Master[Load Method],"Unknown",0,1))</f>
        <v/>
      </c>
      <c r="M736" s="341" t="str">
        <f t="array" ref="M736">if(V736="","",XLOOKUP(V736,Master[Company],Master[Line Distance],"Unknown",0,1))</f>
        <v/>
      </c>
      <c r="N736" s="394"/>
      <c r="O736" s="341"/>
      <c r="P736" s="336"/>
      <c r="Q736" s="341" t="str">
        <f t="array" ref="Q736">if(V736="","",XLOOKUP(V736,Master[Company],Master[Terms],"NA",0,1))</f>
        <v/>
      </c>
      <c r="R736" s="341" t="str">
        <f t="shared" si="9"/>
        <v/>
      </c>
      <c r="S736" s="341" t="str">
        <f t="array" ref="S736">if(V736="","",XLOOKUP(V736,Master[Company],Master[Group],"NA",0,1))</f>
        <v/>
      </c>
      <c r="T736" s="341" t="str">
        <f t="array" ref="T736">if(V736="","",XLOOKUP(V736,Master[Company],Master[Loading Location],"NA",0,1))</f>
        <v/>
      </c>
      <c r="U736" s="341" t="str">
        <f t="array" ref="U736">if(V736="","",XLOOKUP(V736,Master[Company],Master[Acronym],"NA",0,1))</f>
        <v/>
      </c>
      <c r="V736" s="336"/>
      <c r="W736" s="395"/>
      <c r="X736" s="395"/>
      <c r="Y736" s="336" t="str">
        <f t="shared" si="10"/>
        <v/>
      </c>
      <c r="Z736" s="341" t="str">
        <f t="shared" si="11"/>
        <v/>
      </c>
      <c r="AA736" s="336"/>
      <c r="AB736" s="341"/>
      <c r="AC736" s="341"/>
      <c r="AD736" s="394"/>
      <c r="AE736" s="396"/>
      <c r="AF736" s="396"/>
      <c r="AG736" s="396"/>
      <c r="AH736" s="396"/>
      <c r="AI736" s="396"/>
      <c r="AJ736" s="396"/>
      <c r="AK736" s="396"/>
      <c r="AL736" s="397"/>
      <c r="AM736" s="398"/>
      <c r="AN736" s="398"/>
      <c r="AO736" s="398"/>
      <c r="AP736" s="398"/>
      <c r="AQ736" s="398"/>
      <c r="AR736" s="398"/>
      <c r="AS736" s="398"/>
      <c r="AT736" s="398"/>
      <c r="AU736" s="394"/>
      <c r="AV736" s="399"/>
      <c r="AW736" s="306"/>
      <c r="AX736" s="394"/>
      <c r="AY736" s="400"/>
      <c r="AZ736" s="336"/>
      <c r="BA736" s="336"/>
      <c r="BB736" s="336"/>
      <c r="BC736" s="336"/>
      <c r="BD736" s="336"/>
      <c r="BE736" s="401"/>
      <c r="BF736" s="341"/>
      <c r="BG736" s="341"/>
      <c r="BH736" s="402"/>
      <c r="BI736" s="403"/>
      <c r="BJ736" s="404"/>
      <c r="BK736" s="405"/>
      <c r="BL736" s="405"/>
      <c r="BM736" s="405"/>
      <c r="BN736" s="406"/>
    </row>
    <row r="737" ht="18.75" customHeight="1">
      <c r="A737" s="390" t="str">
        <f t="shared" si="3"/>
        <v/>
      </c>
      <c r="B737" s="391"/>
      <c r="C737" s="337"/>
      <c r="D737" s="337"/>
      <c r="E737" s="338" t="str">
        <f t="shared" si="8"/>
        <v/>
      </c>
      <c r="F737" s="392"/>
      <c r="G737" s="393"/>
      <c r="H737" s="341" t="str">
        <f t="array" ref="H737">IF(D737="","",XLOOKUP(D737,'Master Data'!K:K,'Master Data'!N:N,"Input in Master Data",0,1))</f>
        <v/>
      </c>
      <c r="I737" s="341" t="str">
        <f t="array" ref="I737">IF(D737="","",XLOOKUP(D737,'Master Data'!K:K,'Master Data'!O:O,"Input in Master Data",0,1))</f>
        <v/>
      </c>
      <c r="J737" s="341" t="str">
        <f t="array" ref="J737">if(V737="","",XLOOKUP(V737,Master[Company],Master[Blow],"Unknown",0,1))</f>
        <v/>
      </c>
      <c r="K737" s="341" t="str">
        <f t="array" ref="K737">if(V737="","",XLOOKUP(V737,Master[Company],Master[Pigging],"Unknown",0,1))</f>
        <v/>
      </c>
      <c r="L737" s="341" t="str">
        <f t="array" ref="L737">if(V737="","",XLOOKUP(V737,Master[Company],Master[Load Method],"Unknown",0,1))</f>
        <v/>
      </c>
      <c r="M737" s="341" t="str">
        <f t="array" ref="M737">if(V737="","",XLOOKUP(V737,Master[Company],Master[Line Distance],"Unknown",0,1))</f>
        <v/>
      </c>
      <c r="N737" s="394"/>
      <c r="O737" s="341"/>
      <c r="P737" s="336"/>
      <c r="Q737" s="341" t="str">
        <f t="array" ref="Q737">if(V737="","",XLOOKUP(V737,Master[Company],Master[Terms],"NA",0,1))</f>
        <v/>
      </c>
      <c r="R737" s="341" t="str">
        <f t="shared" si="9"/>
        <v/>
      </c>
      <c r="S737" s="341" t="str">
        <f t="array" ref="S737">if(V737="","",XLOOKUP(V737,Master[Company],Master[Group],"NA",0,1))</f>
        <v/>
      </c>
      <c r="T737" s="341" t="str">
        <f t="array" ref="T737">if(V737="","",XLOOKUP(V737,Master[Company],Master[Loading Location],"NA",0,1))</f>
        <v/>
      </c>
      <c r="U737" s="341" t="str">
        <f t="array" ref="U737">if(V737="","",XLOOKUP(V737,Master[Company],Master[Acronym],"NA",0,1))</f>
        <v/>
      </c>
      <c r="V737" s="336"/>
      <c r="W737" s="395"/>
      <c r="X737" s="395"/>
      <c r="Y737" s="336" t="str">
        <f t="shared" si="10"/>
        <v/>
      </c>
      <c r="Z737" s="341" t="str">
        <f t="shared" si="11"/>
        <v/>
      </c>
      <c r="AA737" s="336"/>
      <c r="AB737" s="341"/>
      <c r="AC737" s="341"/>
      <c r="AD737" s="394"/>
      <c r="AE737" s="396"/>
      <c r="AF737" s="396"/>
      <c r="AG737" s="396"/>
      <c r="AH737" s="396"/>
      <c r="AI737" s="396"/>
      <c r="AJ737" s="396"/>
      <c r="AK737" s="396"/>
      <c r="AL737" s="397"/>
      <c r="AM737" s="398"/>
      <c r="AN737" s="398"/>
      <c r="AO737" s="398"/>
      <c r="AP737" s="398"/>
      <c r="AQ737" s="398"/>
      <c r="AR737" s="398"/>
      <c r="AS737" s="398"/>
      <c r="AT737" s="398"/>
      <c r="AU737" s="394"/>
      <c r="AV737" s="399"/>
      <c r="AW737" s="306"/>
      <c r="AX737" s="394"/>
      <c r="AY737" s="400"/>
      <c r="AZ737" s="336"/>
      <c r="BA737" s="336"/>
      <c r="BB737" s="336"/>
      <c r="BC737" s="336"/>
      <c r="BD737" s="336"/>
      <c r="BE737" s="401"/>
      <c r="BF737" s="341"/>
      <c r="BG737" s="341"/>
      <c r="BH737" s="402"/>
      <c r="BI737" s="403"/>
      <c r="BJ737" s="404"/>
      <c r="BK737" s="405"/>
      <c r="BL737" s="405"/>
      <c r="BM737" s="405"/>
      <c r="BN737" s="406"/>
    </row>
    <row r="738" ht="18.75" customHeight="1">
      <c r="A738" s="390" t="str">
        <f t="shared" si="3"/>
        <v/>
      </c>
      <c r="B738" s="391"/>
      <c r="C738" s="337"/>
      <c r="D738" s="337"/>
      <c r="E738" s="338" t="str">
        <f t="shared" si="8"/>
        <v/>
      </c>
      <c r="F738" s="392"/>
      <c r="G738" s="393"/>
      <c r="H738" s="341" t="str">
        <f t="array" ref="H738">IF(D738="","",XLOOKUP(D738,'Master Data'!K:K,'Master Data'!N:N,"Input in Master Data",0,1))</f>
        <v/>
      </c>
      <c r="I738" s="341" t="str">
        <f t="array" ref="I738">IF(D738="","",XLOOKUP(D738,'Master Data'!K:K,'Master Data'!O:O,"Input in Master Data",0,1))</f>
        <v/>
      </c>
      <c r="J738" s="341" t="str">
        <f t="array" ref="J738">if(V738="","",XLOOKUP(V738,Master[Company],Master[Blow],"Unknown",0,1))</f>
        <v/>
      </c>
      <c r="K738" s="341" t="str">
        <f t="array" ref="K738">if(V738="","",XLOOKUP(V738,Master[Company],Master[Pigging],"Unknown",0,1))</f>
        <v/>
      </c>
      <c r="L738" s="341" t="str">
        <f t="array" ref="L738">if(V738="","",XLOOKUP(V738,Master[Company],Master[Load Method],"Unknown",0,1))</f>
        <v/>
      </c>
      <c r="M738" s="341" t="str">
        <f t="array" ref="M738">if(V738="","",XLOOKUP(V738,Master[Company],Master[Line Distance],"Unknown",0,1))</f>
        <v/>
      </c>
      <c r="N738" s="394"/>
      <c r="O738" s="341"/>
      <c r="P738" s="336"/>
      <c r="Q738" s="341" t="str">
        <f t="array" ref="Q738">if(V738="","",XLOOKUP(V738,Master[Company],Master[Terms],"NA",0,1))</f>
        <v/>
      </c>
      <c r="R738" s="341" t="str">
        <f t="shared" si="9"/>
        <v/>
      </c>
      <c r="S738" s="341" t="str">
        <f t="array" ref="S738">if(V738="","",XLOOKUP(V738,Master[Company],Master[Group],"NA",0,1))</f>
        <v/>
      </c>
      <c r="T738" s="341" t="str">
        <f t="array" ref="T738">if(V738="","",XLOOKUP(V738,Master[Company],Master[Loading Location],"NA",0,1))</f>
        <v/>
      </c>
      <c r="U738" s="341" t="str">
        <f t="array" ref="U738">if(V738="","",XLOOKUP(V738,Master[Company],Master[Acronym],"NA",0,1))</f>
        <v/>
      </c>
      <c r="V738" s="336"/>
      <c r="W738" s="395"/>
      <c r="X738" s="395"/>
      <c r="Y738" s="336" t="str">
        <f t="shared" si="10"/>
        <v/>
      </c>
      <c r="Z738" s="341" t="str">
        <f t="shared" si="11"/>
        <v/>
      </c>
      <c r="AA738" s="336"/>
      <c r="AB738" s="341"/>
      <c r="AC738" s="341"/>
      <c r="AD738" s="394"/>
      <c r="AE738" s="396"/>
      <c r="AF738" s="396"/>
      <c r="AG738" s="396"/>
      <c r="AH738" s="396"/>
      <c r="AI738" s="396"/>
      <c r="AJ738" s="396"/>
      <c r="AK738" s="396"/>
      <c r="AL738" s="397"/>
      <c r="AM738" s="398"/>
      <c r="AN738" s="398"/>
      <c r="AO738" s="398"/>
      <c r="AP738" s="398"/>
      <c r="AQ738" s="398"/>
      <c r="AR738" s="398"/>
      <c r="AS738" s="398"/>
      <c r="AT738" s="398"/>
      <c r="AU738" s="394"/>
      <c r="AV738" s="399"/>
      <c r="AW738" s="306"/>
      <c r="AX738" s="394"/>
      <c r="AY738" s="400"/>
      <c r="AZ738" s="336"/>
      <c r="BA738" s="336"/>
      <c r="BB738" s="336"/>
      <c r="BC738" s="336"/>
      <c r="BD738" s="336"/>
      <c r="BE738" s="401"/>
      <c r="BF738" s="341"/>
      <c r="BG738" s="341"/>
      <c r="BH738" s="402"/>
      <c r="BI738" s="403"/>
      <c r="BJ738" s="404"/>
      <c r="BK738" s="405"/>
      <c r="BL738" s="405"/>
      <c r="BM738" s="405"/>
      <c r="BN738" s="406"/>
    </row>
    <row r="739" ht="18.75" customHeight="1">
      <c r="A739" s="390" t="str">
        <f t="shared" si="3"/>
        <v/>
      </c>
      <c r="B739" s="391"/>
      <c r="C739" s="337"/>
      <c r="D739" s="337"/>
      <c r="E739" s="338" t="str">
        <f t="shared" si="8"/>
        <v/>
      </c>
      <c r="F739" s="392"/>
      <c r="G739" s="393"/>
      <c r="H739" s="341" t="str">
        <f t="array" ref="H739">IF(D739="","",XLOOKUP(D739,'Master Data'!K:K,'Master Data'!N:N,"Input in Master Data",0,1))</f>
        <v/>
      </c>
      <c r="I739" s="341" t="str">
        <f t="array" ref="I739">IF(D739="","",XLOOKUP(D739,'Master Data'!K:K,'Master Data'!O:O,"Input in Master Data",0,1))</f>
        <v/>
      </c>
      <c r="J739" s="341" t="str">
        <f t="array" ref="J739">if(V739="","",XLOOKUP(V739,Master[Company],Master[Blow],"Unknown",0,1))</f>
        <v/>
      </c>
      <c r="K739" s="341" t="str">
        <f t="array" ref="K739">if(V739="","",XLOOKUP(V739,Master[Company],Master[Pigging],"Unknown",0,1))</f>
        <v/>
      </c>
      <c r="L739" s="341" t="str">
        <f t="array" ref="L739">if(V739="","",XLOOKUP(V739,Master[Company],Master[Load Method],"Unknown",0,1))</f>
        <v/>
      </c>
      <c r="M739" s="341" t="str">
        <f t="array" ref="M739">if(V739="","",XLOOKUP(V739,Master[Company],Master[Line Distance],"Unknown",0,1))</f>
        <v/>
      </c>
      <c r="N739" s="394"/>
      <c r="O739" s="341"/>
      <c r="P739" s="336"/>
      <c r="Q739" s="341" t="str">
        <f t="array" ref="Q739">if(V739="","",XLOOKUP(V739,Master[Company],Master[Terms],"NA",0,1))</f>
        <v/>
      </c>
      <c r="R739" s="341" t="str">
        <f t="shared" si="9"/>
        <v/>
      </c>
      <c r="S739" s="341" t="str">
        <f t="array" ref="S739">if(V739="","",XLOOKUP(V739,Master[Company],Master[Group],"NA",0,1))</f>
        <v/>
      </c>
      <c r="T739" s="341" t="str">
        <f t="array" ref="T739">if(V739="","",XLOOKUP(V739,Master[Company],Master[Loading Location],"NA",0,1))</f>
        <v/>
      </c>
      <c r="U739" s="341" t="str">
        <f t="array" ref="U739">if(V739="","",XLOOKUP(V739,Master[Company],Master[Acronym],"NA",0,1))</f>
        <v/>
      </c>
      <c r="V739" s="336"/>
      <c r="W739" s="395"/>
      <c r="X739" s="395"/>
      <c r="Y739" s="336" t="str">
        <f t="shared" si="10"/>
        <v/>
      </c>
      <c r="Z739" s="341" t="str">
        <f t="shared" si="11"/>
        <v/>
      </c>
      <c r="AA739" s="336"/>
      <c r="AB739" s="341"/>
      <c r="AC739" s="341"/>
      <c r="AD739" s="394"/>
      <c r="AE739" s="396"/>
      <c r="AF739" s="396"/>
      <c r="AG739" s="396"/>
      <c r="AH739" s="396"/>
      <c r="AI739" s="396"/>
      <c r="AJ739" s="396"/>
      <c r="AK739" s="396"/>
      <c r="AL739" s="397"/>
      <c r="AM739" s="398"/>
      <c r="AN739" s="398"/>
      <c r="AO739" s="398"/>
      <c r="AP739" s="398"/>
      <c r="AQ739" s="398"/>
      <c r="AR739" s="398"/>
      <c r="AS739" s="398"/>
      <c r="AT739" s="398"/>
      <c r="AU739" s="394"/>
      <c r="AV739" s="399"/>
      <c r="AW739" s="306"/>
      <c r="AX739" s="394"/>
      <c r="AY739" s="400"/>
      <c r="AZ739" s="336"/>
      <c r="BA739" s="336"/>
      <c r="BB739" s="336"/>
      <c r="BC739" s="336"/>
      <c r="BD739" s="336"/>
      <c r="BE739" s="401"/>
      <c r="BF739" s="341"/>
      <c r="BG739" s="341"/>
      <c r="BH739" s="402"/>
      <c r="BI739" s="403"/>
      <c r="BJ739" s="404"/>
      <c r="BK739" s="405"/>
      <c r="BL739" s="405"/>
      <c r="BM739" s="405"/>
      <c r="BN739" s="406"/>
    </row>
    <row r="740" ht="18.75" customHeight="1">
      <c r="A740" s="390" t="str">
        <f t="shared" si="3"/>
        <v/>
      </c>
      <c r="B740" s="391"/>
      <c r="C740" s="337"/>
      <c r="D740" s="337"/>
      <c r="E740" s="338" t="str">
        <f t="shared" si="8"/>
        <v/>
      </c>
      <c r="F740" s="392"/>
      <c r="G740" s="393"/>
      <c r="H740" s="341" t="str">
        <f t="array" ref="H740">IF(D740="","",XLOOKUP(D740,'Master Data'!K:K,'Master Data'!N:N,"Input in Master Data",0,1))</f>
        <v/>
      </c>
      <c r="I740" s="341" t="str">
        <f t="array" ref="I740">IF(D740="","",XLOOKUP(D740,'Master Data'!K:K,'Master Data'!O:O,"Input in Master Data",0,1))</f>
        <v/>
      </c>
      <c r="J740" s="341" t="str">
        <f t="array" ref="J740">if(V740="","",XLOOKUP(V740,Master[Company],Master[Blow],"Unknown",0,1))</f>
        <v/>
      </c>
      <c r="K740" s="341" t="str">
        <f t="array" ref="K740">if(V740="","",XLOOKUP(V740,Master[Company],Master[Pigging],"Unknown",0,1))</f>
        <v/>
      </c>
      <c r="L740" s="341" t="str">
        <f t="array" ref="L740">if(V740="","",XLOOKUP(V740,Master[Company],Master[Load Method],"Unknown",0,1))</f>
        <v/>
      </c>
      <c r="M740" s="341" t="str">
        <f t="array" ref="M740">if(V740="","",XLOOKUP(V740,Master[Company],Master[Line Distance],"Unknown",0,1))</f>
        <v/>
      </c>
      <c r="N740" s="394"/>
      <c r="O740" s="341"/>
      <c r="P740" s="336"/>
      <c r="Q740" s="341" t="str">
        <f t="array" ref="Q740">if(V740="","",XLOOKUP(V740,Master[Company],Master[Terms],"NA",0,1))</f>
        <v/>
      </c>
      <c r="R740" s="341" t="str">
        <f t="shared" si="9"/>
        <v/>
      </c>
      <c r="S740" s="341" t="str">
        <f t="array" ref="S740">if(V740="","",XLOOKUP(V740,Master[Company],Master[Group],"NA",0,1))</f>
        <v/>
      </c>
      <c r="T740" s="341" t="str">
        <f t="array" ref="T740">if(V740="","",XLOOKUP(V740,Master[Company],Master[Loading Location],"NA",0,1))</f>
        <v/>
      </c>
      <c r="U740" s="341" t="str">
        <f t="array" ref="U740">if(V740="","",XLOOKUP(V740,Master[Company],Master[Acronym],"NA",0,1))</f>
        <v/>
      </c>
      <c r="V740" s="336"/>
      <c r="W740" s="395"/>
      <c r="X740" s="395"/>
      <c r="Y740" s="336" t="str">
        <f t="shared" si="10"/>
        <v/>
      </c>
      <c r="Z740" s="341" t="str">
        <f t="shared" si="11"/>
        <v/>
      </c>
      <c r="AA740" s="336"/>
      <c r="AB740" s="341"/>
      <c r="AC740" s="341"/>
      <c r="AD740" s="394"/>
      <c r="AE740" s="396"/>
      <c r="AF740" s="396"/>
      <c r="AG740" s="396"/>
      <c r="AH740" s="396"/>
      <c r="AI740" s="396"/>
      <c r="AJ740" s="396"/>
      <c r="AK740" s="396"/>
      <c r="AL740" s="397"/>
      <c r="AM740" s="398"/>
      <c r="AN740" s="398"/>
      <c r="AO740" s="398"/>
      <c r="AP740" s="398"/>
      <c r="AQ740" s="398"/>
      <c r="AR740" s="398"/>
      <c r="AS740" s="398"/>
      <c r="AT740" s="398"/>
      <c r="AU740" s="394"/>
      <c r="AV740" s="399"/>
      <c r="AW740" s="306"/>
      <c r="AX740" s="394"/>
      <c r="AY740" s="400"/>
      <c r="AZ740" s="336"/>
      <c r="BA740" s="336"/>
      <c r="BB740" s="336"/>
      <c r="BC740" s="336"/>
      <c r="BD740" s="336"/>
      <c r="BE740" s="401"/>
      <c r="BF740" s="341"/>
      <c r="BG740" s="341"/>
      <c r="BH740" s="402"/>
      <c r="BI740" s="403"/>
      <c r="BJ740" s="404"/>
      <c r="BK740" s="405"/>
      <c r="BL740" s="405"/>
      <c r="BM740" s="405"/>
      <c r="BN740" s="406"/>
    </row>
    <row r="741" ht="18.75" customHeight="1">
      <c r="A741" s="390" t="str">
        <f t="shared" si="3"/>
        <v/>
      </c>
      <c r="B741" s="391"/>
      <c r="C741" s="337"/>
      <c r="D741" s="337"/>
      <c r="E741" s="338" t="str">
        <f t="shared" si="8"/>
        <v/>
      </c>
      <c r="F741" s="392"/>
      <c r="G741" s="393"/>
      <c r="H741" s="341" t="str">
        <f t="array" ref="H741">IF(D741="","",XLOOKUP(D741,'Master Data'!K:K,'Master Data'!N:N,"Input in Master Data",0,1))</f>
        <v/>
      </c>
      <c r="I741" s="341" t="str">
        <f t="array" ref="I741">IF(D741="","",XLOOKUP(D741,'Master Data'!K:K,'Master Data'!O:O,"Input in Master Data",0,1))</f>
        <v/>
      </c>
      <c r="J741" s="341" t="str">
        <f t="array" ref="J741">if(V741="","",XLOOKUP(V741,Master[Company],Master[Blow],"Unknown",0,1))</f>
        <v/>
      </c>
      <c r="K741" s="341" t="str">
        <f t="array" ref="K741">if(V741="","",XLOOKUP(V741,Master[Company],Master[Pigging],"Unknown",0,1))</f>
        <v/>
      </c>
      <c r="L741" s="341" t="str">
        <f t="array" ref="L741">if(V741="","",XLOOKUP(V741,Master[Company],Master[Load Method],"Unknown",0,1))</f>
        <v/>
      </c>
      <c r="M741" s="341" t="str">
        <f t="array" ref="M741">if(V741="","",XLOOKUP(V741,Master[Company],Master[Line Distance],"Unknown",0,1))</f>
        <v/>
      </c>
      <c r="N741" s="394"/>
      <c r="O741" s="341"/>
      <c r="P741" s="336"/>
      <c r="Q741" s="341" t="str">
        <f t="array" ref="Q741">if(V741="","",XLOOKUP(V741,Master[Company],Master[Terms],"NA",0,1))</f>
        <v/>
      </c>
      <c r="R741" s="341" t="str">
        <f t="shared" si="9"/>
        <v/>
      </c>
      <c r="S741" s="341" t="str">
        <f t="array" ref="S741">if(V741="","",XLOOKUP(V741,Master[Company],Master[Group],"NA",0,1))</f>
        <v/>
      </c>
      <c r="T741" s="341" t="str">
        <f t="array" ref="T741">if(V741="","",XLOOKUP(V741,Master[Company],Master[Loading Location],"NA",0,1))</f>
        <v/>
      </c>
      <c r="U741" s="341" t="str">
        <f t="array" ref="U741">if(V741="","",XLOOKUP(V741,Master[Company],Master[Acronym],"NA",0,1))</f>
        <v/>
      </c>
      <c r="V741" s="336"/>
      <c r="W741" s="395"/>
      <c r="X741" s="395"/>
      <c r="Y741" s="336" t="str">
        <f t="shared" si="10"/>
        <v/>
      </c>
      <c r="Z741" s="341" t="str">
        <f t="shared" si="11"/>
        <v/>
      </c>
      <c r="AA741" s="336"/>
      <c r="AB741" s="341"/>
      <c r="AC741" s="341"/>
      <c r="AD741" s="394"/>
      <c r="AE741" s="396"/>
      <c r="AF741" s="396"/>
      <c r="AG741" s="396"/>
      <c r="AH741" s="396"/>
      <c r="AI741" s="396"/>
      <c r="AJ741" s="396"/>
      <c r="AK741" s="396"/>
      <c r="AL741" s="397"/>
      <c r="AM741" s="398"/>
      <c r="AN741" s="398"/>
      <c r="AO741" s="398"/>
      <c r="AP741" s="398"/>
      <c r="AQ741" s="398"/>
      <c r="AR741" s="398"/>
      <c r="AS741" s="398"/>
      <c r="AT741" s="398"/>
      <c r="AU741" s="394"/>
      <c r="AV741" s="399"/>
      <c r="AW741" s="306"/>
      <c r="AX741" s="394"/>
      <c r="AY741" s="400"/>
      <c r="AZ741" s="336"/>
      <c r="BA741" s="336"/>
      <c r="BB741" s="336"/>
      <c r="BC741" s="336"/>
      <c r="BD741" s="336"/>
      <c r="BE741" s="401"/>
      <c r="BF741" s="341"/>
      <c r="BG741" s="341"/>
      <c r="BH741" s="402"/>
      <c r="BI741" s="403"/>
      <c r="BJ741" s="404"/>
      <c r="BK741" s="405"/>
      <c r="BL741" s="405"/>
      <c r="BM741" s="405"/>
      <c r="BN741" s="406"/>
    </row>
    <row r="742" ht="18.75" customHeight="1">
      <c r="A742" s="390" t="str">
        <f t="shared" si="3"/>
        <v/>
      </c>
      <c r="B742" s="391"/>
      <c r="C742" s="337"/>
      <c r="D742" s="337"/>
      <c r="E742" s="338" t="str">
        <f t="shared" si="8"/>
        <v/>
      </c>
      <c r="F742" s="392"/>
      <c r="G742" s="393"/>
      <c r="H742" s="341" t="str">
        <f t="array" ref="H742">IF(D742="","",XLOOKUP(D742,'Master Data'!K:K,'Master Data'!N:N,"Input in Master Data",0,1))</f>
        <v/>
      </c>
      <c r="I742" s="341" t="str">
        <f t="array" ref="I742">IF(D742="","",XLOOKUP(D742,'Master Data'!K:K,'Master Data'!O:O,"Input in Master Data",0,1))</f>
        <v/>
      </c>
      <c r="J742" s="341" t="str">
        <f t="array" ref="J742">if(V742="","",XLOOKUP(V742,Master[Company],Master[Blow],"Unknown",0,1))</f>
        <v/>
      </c>
      <c r="K742" s="341" t="str">
        <f t="array" ref="K742">if(V742="","",XLOOKUP(V742,Master[Company],Master[Pigging],"Unknown",0,1))</f>
        <v/>
      </c>
      <c r="L742" s="341" t="str">
        <f t="array" ref="L742">if(V742="","",XLOOKUP(V742,Master[Company],Master[Load Method],"Unknown",0,1))</f>
        <v/>
      </c>
      <c r="M742" s="341" t="str">
        <f t="array" ref="M742">if(V742="","",XLOOKUP(V742,Master[Company],Master[Line Distance],"Unknown",0,1))</f>
        <v/>
      </c>
      <c r="N742" s="394"/>
      <c r="O742" s="341"/>
      <c r="P742" s="336"/>
      <c r="Q742" s="341" t="str">
        <f t="array" ref="Q742">if(V742="","",XLOOKUP(V742,Master[Company],Master[Terms],"NA",0,1))</f>
        <v/>
      </c>
      <c r="R742" s="341" t="str">
        <f t="shared" si="9"/>
        <v/>
      </c>
      <c r="S742" s="341" t="str">
        <f t="array" ref="S742">if(V742="","",XLOOKUP(V742,Master[Company],Master[Group],"NA",0,1))</f>
        <v/>
      </c>
      <c r="T742" s="341" t="str">
        <f t="array" ref="T742">if(V742="","",XLOOKUP(V742,Master[Company],Master[Loading Location],"NA",0,1))</f>
        <v/>
      </c>
      <c r="U742" s="341" t="str">
        <f t="array" ref="U742">if(V742="","",XLOOKUP(V742,Master[Company],Master[Acronym],"NA",0,1))</f>
        <v/>
      </c>
      <c r="V742" s="336"/>
      <c r="W742" s="395"/>
      <c r="X742" s="395"/>
      <c r="Y742" s="336" t="str">
        <f t="shared" si="10"/>
        <v/>
      </c>
      <c r="Z742" s="341" t="str">
        <f t="shared" si="11"/>
        <v/>
      </c>
      <c r="AA742" s="336"/>
      <c r="AB742" s="341"/>
      <c r="AC742" s="341"/>
      <c r="AD742" s="394"/>
      <c r="AE742" s="396"/>
      <c r="AF742" s="396"/>
      <c r="AG742" s="396"/>
      <c r="AH742" s="396"/>
      <c r="AI742" s="396"/>
      <c r="AJ742" s="396"/>
      <c r="AK742" s="396"/>
      <c r="AL742" s="397"/>
      <c r="AM742" s="398"/>
      <c r="AN742" s="398"/>
      <c r="AO742" s="398"/>
      <c r="AP742" s="398"/>
      <c r="AQ742" s="398"/>
      <c r="AR742" s="398"/>
      <c r="AS742" s="398"/>
      <c r="AT742" s="398"/>
      <c r="AU742" s="394"/>
      <c r="AV742" s="399"/>
      <c r="AW742" s="306"/>
      <c r="AX742" s="394"/>
      <c r="AY742" s="400"/>
      <c r="AZ742" s="336"/>
      <c r="BA742" s="336"/>
      <c r="BB742" s="336"/>
      <c r="BC742" s="336"/>
      <c r="BD742" s="336"/>
      <c r="BE742" s="401"/>
      <c r="BF742" s="341"/>
      <c r="BG742" s="341"/>
      <c r="BH742" s="402"/>
      <c r="BI742" s="403"/>
      <c r="BJ742" s="404"/>
      <c r="BK742" s="405"/>
      <c r="BL742" s="405"/>
      <c r="BM742" s="405"/>
      <c r="BN742" s="406"/>
    </row>
    <row r="743" ht="18.75" customHeight="1">
      <c r="A743" s="390" t="str">
        <f t="shared" si="3"/>
        <v/>
      </c>
      <c r="B743" s="391"/>
      <c r="C743" s="337"/>
      <c r="D743" s="337"/>
      <c r="E743" s="338" t="str">
        <f t="shared" si="8"/>
        <v/>
      </c>
      <c r="F743" s="392"/>
      <c r="G743" s="393"/>
      <c r="H743" s="341" t="str">
        <f t="array" ref="H743">IF(D743="","",XLOOKUP(D743,'Master Data'!K:K,'Master Data'!N:N,"Input in Master Data",0,1))</f>
        <v/>
      </c>
      <c r="I743" s="341" t="str">
        <f t="array" ref="I743">IF(D743="","",XLOOKUP(D743,'Master Data'!K:K,'Master Data'!O:O,"Input in Master Data",0,1))</f>
        <v/>
      </c>
      <c r="J743" s="341" t="str">
        <f t="array" ref="J743">if(V743="","",XLOOKUP(V743,Master[Company],Master[Blow],"Unknown",0,1))</f>
        <v/>
      </c>
      <c r="K743" s="341" t="str">
        <f t="array" ref="K743">if(V743="","",XLOOKUP(V743,Master[Company],Master[Pigging],"Unknown",0,1))</f>
        <v/>
      </c>
      <c r="L743" s="341" t="str">
        <f t="array" ref="L743">if(V743="","",XLOOKUP(V743,Master[Company],Master[Load Method],"Unknown",0,1))</f>
        <v/>
      </c>
      <c r="M743" s="341" t="str">
        <f t="array" ref="M743">if(V743="","",XLOOKUP(V743,Master[Company],Master[Line Distance],"Unknown",0,1))</f>
        <v/>
      </c>
      <c r="N743" s="394"/>
      <c r="O743" s="341"/>
      <c r="P743" s="336"/>
      <c r="Q743" s="341" t="str">
        <f t="array" ref="Q743">if(V743="","",XLOOKUP(V743,Master[Company],Master[Terms],"NA",0,1))</f>
        <v/>
      </c>
      <c r="R743" s="341" t="str">
        <f t="shared" si="9"/>
        <v/>
      </c>
      <c r="S743" s="341" t="str">
        <f t="array" ref="S743">if(V743="","",XLOOKUP(V743,Master[Company],Master[Group],"NA",0,1))</f>
        <v/>
      </c>
      <c r="T743" s="341" t="str">
        <f t="array" ref="T743">if(V743="","",XLOOKUP(V743,Master[Company],Master[Loading Location],"NA",0,1))</f>
        <v/>
      </c>
      <c r="U743" s="341" t="str">
        <f t="array" ref="U743">if(V743="","",XLOOKUP(V743,Master[Company],Master[Acronym],"NA",0,1))</f>
        <v/>
      </c>
      <c r="V743" s="336"/>
      <c r="W743" s="395"/>
      <c r="X743" s="395"/>
      <c r="Y743" s="336" t="str">
        <f t="shared" si="10"/>
        <v/>
      </c>
      <c r="Z743" s="341" t="str">
        <f t="shared" si="11"/>
        <v/>
      </c>
      <c r="AA743" s="336"/>
      <c r="AB743" s="341"/>
      <c r="AC743" s="341"/>
      <c r="AD743" s="394"/>
      <c r="AE743" s="396"/>
      <c r="AF743" s="396"/>
      <c r="AG743" s="396"/>
      <c r="AH743" s="396"/>
      <c r="AI743" s="396"/>
      <c r="AJ743" s="396"/>
      <c r="AK743" s="396"/>
      <c r="AL743" s="397"/>
      <c r="AM743" s="398"/>
      <c r="AN743" s="398"/>
      <c r="AO743" s="398"/>
      <c r="AP743" s="398"/>
      <c r="AQ743" s="398"/>
      <c r="AR743" s="398"/>
      <c r="AS743" s="398"/>
      <c r="AT743" s="398"/>
      <c r="AU743" s="394"/>
      <c r="AV743" s="399"/>
      <c r="AW743" s="306"/>
      <c r="AX743" s="394"/>
      <c r="AY743" s="400"/>
      <c r="AZ743" s="336"/>
      <c r="BA743" s="336"/>
      <c r="BB743" s="336"/>
      <c r="BC743" s="336"/>
      <c r="BD743" s="336"/>
      <c r="BE743" s="401"/>
      <c r="BF743" s="341"/>
      <c r="BG743" s="341"/>
      <c r="BH743" s="402"/>
      <c r="BI743" s="403"/>
      <c r="BJ743" s="404"/>
      <c r="BK743" s="405"/>
      <c r="BL743" s="405"/>
      <c r="BM743" s="405"/>
      <c r="BN743" s="406"/>
    </row>
    <row r="744" ht="18.75" customHeight="1">
      <c r="A744" s="390" t="str">
        <f t="shared" si="3"/>
        <v/>
      </c>
      <c r="B744" s="391"/>
      <c r="C744" s="337"/>
      <c r="D744" s="337"/>
      <c r="E744" s="338" t="str">
        <f t="shared" si="8"/>
        <v/>
      </c>
      <c r="F744" s="392"/>
      <c r="G744" s="393"/>
      <c r="H744" s="341" t="str">
        <f t="array" ref="H744">IF(D744="","",XLOOKUP(D744,'Master Data'!K:K,'Master Data'!N:N,"Input in Master Data",0,1))</f>
        <v/>
      </c>
      <c r="I744" s="341" t="str">
        <f t="array" ref="I744">IF(D744="","",XLOOKUP(D744,'Master Data'!K:K,'Master Data'!O:O,"Input in Master Data",0,1))</f>
        <v/>
      </c>
      <c r="J744" s="341" t="str">
        <f t="array" ref="J744">if(V744="","",XLOOKUP(V744,Master[Company],Master[Blow],"Unknown",0,1))</f>
        <v/>
      </c>
      <c r="K744" s="341" t="str">
        <f t="array" ref="K744">if(V744="","",XLOOKUP(V744,Master[Company],Master[Pigging],"Unknown",0,1))</f>
        <v/>
      </c>
      <c r="L744" s="341" t="str">
        <f t="array" ref="L744">if(V744="","",XLOOKUP(V744,Master[Company],Master[Load Method],"Unknown",0,1))</f>
        <v/>
      </c>
      <c r="M744" s="341" t="str">
        <f t="array" ref="M744">if(V744="","",XLOOKUP(V744,Master[Company],Master[Line Distance],"Unknown",0,1))</f>
        <v/>
      </c>
      <c r="N744" s="394"/>
      <c r="O744" s="341"/>
      <c r="P744" s="336"/>
      <c r="Q744" s="341" t="str">
        <f t="array" ref="Q744">if(V744="","",XLOOKUP(V744,Master[Company],Master[Terms],"NA",0,1))</f>
        <v/>
      </c>
      <c r="R744" s="341" t="str">
        <f t="shared" si="9"/>
        <v/>
      </c>
      <c r="S744" s="341" t="str">
        <f t="array" ref="S744">if(V744="","",XLOOKUP(V744,Master[Company],Master[Group],"NA",0,1))</f>
        <v/>
      </c>
      <c r="T744" s="341" t="str">
        <f t="array" ref="T744">if(V744="","",XLOOKUP(V744,Master[Company],Master[Loading Location],"NA",0,1))</f>
        <v/>
      </c>
      <c r="U744" s="341" t="str">
        <f t="array" ref="U744">if(V744="","",XLOOKUP(V744,Master[Company],Master[Acronym],"NA",0,1))</f>
        <v/>
      </c>
      <c r="V744" s="336"/>
      <c r="W744" s="395"/>
      <c r="X744" s="395"/>
      <c r="Y744" s="336" t="str">
        <f t="shared" si="10"/>
        <v/>
      </c>
      <c r="Z744" s="341" t="str">
        <f t="shared" si="11"/>
        <v/>
      </c>
      <c r="AA744" s="336"/>
      <c r="AB744" s="341"/>
      <c r="AC744" s="341"/>
      <c r="AD744" s="394"/>
      <c r="AE744" s="396"/>
      <c r="AF744" s="396"/>
      <c r="AG744" s="396"/>
      <c r="AH744" s="396"/>
      <c r="AI744" s="396"/>
      <c r="AJ744" s="396"/>
      <c r="AK744" s="396"/>
      <c r="AL744" s="397"/>
      <c r="AM744" s="398"/>
      <c r="AN744" s="398"/>
      <c r="AO744" s="398"/>
      <c r="AP744" s="398"/>
      <c r="AQ744" s="398"/>
      <c r="AR744" s="398"/>
      <c r="AS744" s="398"/>
      <c r="AT744" s="398"/>
      <c r="AU744" s="394"/>
      <c r="AV744" s="399"/>
      <c r="AW744" s="306"/>
      <c r="AX744" s="394"/>
      <c r="AY744" s="400"/>
      <c r="AZ744" s="336"/>
      <c r="BA744" s="336"/>
      <c r="BB744" s="336"/>
      <c r="BC744" s="336"/>
      <c r="BD744" s="336"/>
      <c r="BE744" s="401"/>
      <c r="BF744" s="341"/>
      <c r="BG744" s="341"/>
      <c r="BH744" s="402"/>
      <c r="BI744" s="403"/>
      <c r="BJ744" s="404"/>
      <c r="BK744" s="405"/>
      <c r="BL744" s="405"/>
      <c r="BM744" s="405"/>
      <c r="BN744" s="406"/>
    </row>
    <row r="745" ht="18.75" customHeight="1">
      <c r="A745" s="390" t="str">
        <f t="shared" si="3"/>
        <v/>
      </c>
      <c r="B745" s="391"/>
      <c r="C745" s="337"/>
      <c r="D745" s="337"/>
      <c r="E745" s="338" t="str">
        <f t="shared" si="8"/>
        <v/>
      </c>
      <c r="F745" s="392"/>
      <c r="G745" s="393"/>
      <c r="H745" s="341" t="str">
        <f t="array" ref="H745">IF(D745="","",XLOOKUP(D745,'Master Data'!K:K,'Master Data'!N:N,"Input in Master Data",0,1))</f>
        <v/>
      </c>
      <c r="I745" s="341" t="str">
        <f t="array" ref="I745">IF(D745="","",XLOOKUP(D745,'Master Data'!K:K,'Master Data'!O:O,"Input in Master Data",0,1))</f>
        <v/>
      </c>
      <c r="J745" s="341" t="str">
        <f t="array" ref="J745">if(V745="","",XLOOKUP(V745,Master[Company],Master[Blow],"Unknown",0,1))</f>
        <v/>
      </c>
      <c r="K745" s="341" t="str">
        <f t="array" ref="K745">if(V745="","",XLOOKUP(V745,Master[Company],Master[Pigging],"Unknown",0,1))</f>
        <v/>
      </c>
      <c r="L745" s="341" t="str">
        <f t="array" ref="L745">if(V745="","",XLOOKUP(V745,Master[Company],Master[Load Method],"Unknown",0,1))</f>
        <v/>
      </c>
      <c r="M745" s="341" t="str">
        <f t="array" ref="M745">if(V745="","",XLOOKUP(V745,Master[Company],Master[Line Distance],"Unknown",0,1))</f>
        <v/>
      </c>
      <c r="N745" s="394"/>
      <c r="O745" s="341"/>
      <c r="P745" s="336"/>
      <c r="Q745" s="341" t="str">
        <f t="array" ref="Q745">if(V745="","",XLOOKUP(V745,Master[Company],Master[Terms],"NA",0,1))</f>
        <v/>
      </c>
      <c r="R745" s="341" t="str">
        <f t="shared" si="9"/>
        <v/>
      </c>
      <c r="S745" s="341" t="str">
        <f t="array" ref="S745">if(V745="","",XLOOKUP(V745,Master[Company],Master[Group],"NA",0,1))</f>
        <v/>
      </c>
      <c r="T745" s="341" t="str">
        <f t="array" ref="T745">if(V745="","",XLOOKUP(V745,Master[Company],Master[Loading Location],"NA",0,1))</f>
        <v/>
      </c>
      <c r="U745" s="341" t="str">
        <f t="array" ref="U745">if(V745="","",XLOOKUP(V745,Master[Company],Master[Acronym],"NA",0,1))</f>
        <v/>
      </c>
      <c r="V745" s="336"/>
      <c r="W745" s="395"/>
      <c r="X745" s="395"/>
      <c r="Y745" s="336" t="str">
        <f t="shared" si="10"/>
        <v/>
      </c>
      <c r="Z745" s="341" t="str">
        <f t="shared" si="11"/>
        <v/>
      </c>
      <c r="AA745" s="336"/>
      <c r="AB745" s="341"/>
      <c r="AC745" s="341"/>
      <c r="AD745" s="394"/>
      <c r="AE745" s="396"/>
      <c r="AF745" s="396"/>
      <c r="AG745" s="396"/>
      <c r="AH745" s="396"/>
      <c r="AI745" s="396"/>
      <c r="AJ745" s="396"/>
      <c r="AK745" s="396"/>
      <c r="AL745" s="397"/>
      <c r="AM745" s="398"/>
      <c r="AN745" s="398"/>
      <c r="AO745" s="398"/>
      <c r="AP745" s="398"/>
      <c r="AQ745" s="398"/>
      <c r="AR745" s="398"/>
      <c r="AS745" s="398"/>
      <c r="AT745" s="398"/>
      <c r="AU745" s="394"/>
      <c r="AV745" s="399"/>
      <c r="AW745" s="306"/>
      <c r="AX745" s="394"/>
      <c r="AY745" s="400"/>
      <c r="AZ745" s="336"/>
      <c r="BA745" s="336"/>
      <c r="BB745" s="336"/>
      <c r="BC745" s="336"/>
      <c r="BD745" s="336"/>
      <c r="BE745" s="401"/>
      <c r="BF745" s="341"/>
      <c r="BG745" s="341"/>
      <c r="BH745" s="402"/>
      <c r="BI745" s="403"/>
      <c r="BJ745" s="404"/>
      <c r="BK745" s="405"/>
      <c r="BL745" s="405"/>
      <c r="BM745" s="405"/>
      <c r="BN745" s="406"/>
    </row>
    <row r="746" ht="18.75" customHeight="1">
      <c r="A746" s="390" t="str">
        <f t="shared" si="3"/>
        <v/>
      </c>
      <c r="B746" s="391"/>
      <c r="C746" s="337"/>
      <c r="D746" s="337"/>
      <c r="E746" s="338" t="str">
        <f t="shared" si="8"/>
        <v/>
      </c>
      <c r="F746" s="392"/>
      <c r="G746" s="393"/>
      <c r="H746" s="341" t="str">
        <f t="array" ref="H746">IF(D746="","",XLOOKUP(D746,'Master Data'!K:K,'Master Data'!N:N,"Input in Master Data",0,1))</f>
        <v/>
      </c>
      <c r="I746" s="341" t="str">
        <f t="array" ref="I746">IF(D746="","",XLOOKUP(D746,'Master Data'!K:K,'Master Data'!O:O,"Input in Master Data",0,1))</f>
        <v/>
      </c>
      <c r="J746" s="341" t="str">
        <f t="array" ref="J746">if(V746="","",XLOOKUP(V746,Master[Company],Master[Blow],"Unknown",0,1))</f>
        <v/>
      </c>
      <c r="K746" s="341" t="str">
        <f t="array" ref="K746">if(V746="","",XLOOKUP(V746,Master[Company],Master[Pigging],"Unknown",0,1))</f>
        <v/>
      </c>
      <c r="L746" s="341" t="str">
        <f t="array" ref="L746">if(V746="","",XLOOKUP(V746,Master[Company],Master[Load Method],"Unknown",0,1))</f>
        <v/>
      </c>
      <c r="M746" s="341" t="str">
        <f t="array" ref="M746">if(V746="","",XLOOKUP(V746,Master[Company],Master[Line Distance],"Unknown",0,1))</f>
        <v/>
      </c>
      <c r="N746" s="394"/>
      <c r="O746" s="341"/>
      <c r="P746" s="336"/>
      <c r="Q746" s="341" t="str">
        <f t="array" ref="Q746">if(V746="","",XLOOKUP(V746,Master[Company],Master[Terms],"NA",0,1))</f>
        <v/>
      </c>
      <c r="R746" s="341" t="str">
        <f t="shared" si="9"/>
        <v/>
      </c>
      <c r="S746" s="341" t="str">
        <f t="array" ref="S746">if(V746="","",XLOOKUP(V746,Master[Company],Master[Group],"NA",0,1))</f>
        <v/>
      </c>
      <c r="T746" s="341" t="str">
        <f t="array" ref="T746">if(V746="","",XLOOKUP(V746,Master[Company],Master[Loading Location],"NA",0,1))</f>
        <v/>
      </c>
      <c r="U746" s="341" t="str">
        <f t="array" ref="U746">if(V746="","",XLOOKUP(V746,Master[Company],Master[Acronym],"NA",0,1))</f>
        <v/>
      </c>
      <c r="V746" s="336"/>
      <c r="W746" s="395"/>
      <c r="X746" s="395"/>
      <c r="Y746" s="336" t="str">
        <f t="shared" si="10"/>
        <v/>
      </c>
      <c r="Z746" s="341" t="str">
        <f t="shared" si="11"/>
        <v/>
      </c>
      <c r="AA746" s="336"/>
      <c r="AB746" s="341"/>
      <c r="AC746" s="341"/>
      <c r="AD746" s="394"/>
      <c r="AE746" s="396"/>
      <c r="AF746" s="396"/>
      <c r="AG746" s="396"/>
      <c r="AH746" s="396"/>
      <c r="AI746" s="396"/>
      <c r="AJ746" s="396"/>
      <c r="AK746" s="396"/>
      <c r="AL746" s="397"/>
      <c r="AM746" s="398"/>
      <c r="AN746" s="398"/>
      <c r="AO746" s="398"/>
      <c r="AP746" s="398"/>
      <c r="AQ746" s="398"/>
      <c r="AR746" s="398"/>
      <c r="AS746" s="398"/>
      <c r="AT746" s="398"/>
      <c r="AU746" s="394"/>
      <c r="AV746" s="399"/>
      <c r="AW746" s="306"/>
      <c r="AX746" s="394"/>
      <c r="AY746" s="400"/>
      <c r="AZ746" s="336"/>
      <c r="BA746" s="336"/>
      <c r="BB746" s="336"/>
      <c r="BC746" s="336"/>
      <c r="BD746" s="336"/>
      <c r="BE746" s="401"/>
      <c r="BF746" s="341"/>
      <c r="BG746" s="341"/>
      <c r="BH746" s="402"/>
      <c r="BI746" s="403"/>
      <c r="BJ746" s="404"/>
      <c r="BK746" s="405"/>
      <c r="BL746" s="405"/>
      <c r="BM746" s="405"/>
      <c r="BN746" s="406"/>
    </row>
    <row r="747" ht="18.75" customHeight="1">
      <c r="A747" s="390" t="str">
        <f t="shared" si="3"/>
        <v/>
      </c>
      <c r="B747" s="391"/>
      <c r="C747" s="337"/>
      <c r="D747" s="337"/>
      <c r="E747" s="338" t="str">
        <f t="shared" si="8"/>
        <v/>
      </c>
      <c r="F747" s="392"/>
      <c r="G747" s="393"/>
      <c r="H747" s="341" t="str">
        <f t="array" ref="H747">IF(D747="","",XLOOKUP(D747,'Master Data'!K:K,'Master Data'!N:N,"Input in Master Data",0,1))</f>
        <v/>
      </c>
      <c r="I747" s="341" t="str">
        <f t="array" ref="I747">IF(D747="","",XLOOKUP(D747,'Master Data'!K:K,'Master Data'!O:O,"Input in Master Data",0,1))</f>
        <v/>
      </c>
      <c r="J747" s="341" t="str">
        <f t="array" ref="J747">if(V747="","",XLOOKUP(V747,Master[Company],Master[Blow],"Unknown",0,1))</f>
        <v/>
      </c>
      <c r="K747" s="341" t="str">
        <f t="array" ref="K747">if(V747="","",XLOOKUP(V747,Master[Company],Master[Pigging],"Unknown",0,1))</f>
        <v/>
      </c>
      <c r="L747" s="341" t="str">
        <f t="array" ref="L747">if(V747="","",XLOOKUP(V747,Master[Company],Master[Load Method],"Unknown",0,1))</f>
        <v/>
      </c>
      <c r="M747" s="341" t="str">
        <f t="array" ref="M747">if(V747="","",XLOOKUP(V747,Master[Company],Master[Line Distance],"Unknown",0,1))</f>
        <v/>
      </c>
      <c r="N747" s="394"/>
      <c r="O747" s="341"/>
      <c r="P747" s="336"/>
      <c r="Q747" s="341" t="str">
        <f t="array" ref="Q747">if(V747="","",XLOOKUP(V747,Master[Company],Master[Terms],"NA",0,1))</f>
        <v/>
      </c>
      <c r="R747" s="341" t="str">
        <f t="shared" si="9"/>
        <v/>
      </c>
      <c r="S747" s="341" t="str">
        <f t="array" ref="S747">if(V747="","",XLOOKUP(V747,Master[Company],Master[Group],"NA",0,1))</f>
        <v/>
      </c>
      <c r="T747" s="341" t="str">
        <f t="array" ref="T747">if(V747="","",XLOOKUP(V747,Master[Company],Master[Loading Location],"NA",0,1))</f>
        <v/>
      </c>
      <c r="U747" s="341" t="str">
        <f t="array" ref="U747">if(V747="","",XLOOKUP(V747,Master[Company],Master[Acronym],"NA",0,1))</f>
        <v/>
      </c>
      <c r="V747" s="336"/>
      <c r="W747" s="395"/>
      <c r="X747" s="395"/>
      <c r="Y747" s="336" t="str">
        <f t="shared" si="10"/>
        <v/>
      </c>
      <c r="Z747" s="341" t="str">
        <f t="shared" si="11"/>
        <v/>
      </c>
      <c r="AA747" s="336"/>
      <c r="AB747" s="341"/>
      <c r="AC747" s="341"/>
      <c r="AD747" s="394"/>
      <c r="AE747" s="396"/>
      <c r="AF747" s="396"/>
      <c r="AG747" s="396"/>
      <c r="AH747" s="396"/>
      <c r="AI747" s="396"/>
      <c r="AJ747" s="396"/>
      <c r="AK747" s="396"/>
      <c r="AL747" s="397"/>
      <c r="AM747" s="398"/>
      <c r="AN747" s="398"/>
      <c r="AO747" s="398"/>
      <c r="AP747" s="398"/>
      <c r="AQ747" s="398"/>
      <c r="AR747" s="398"/>
      <c r="AS747" s="398"/>
      <c r="AT747" s="398"/>
      <c r="AU747" s="394"/>
      <c r="AV747" s="399"/>
      <c r="AW747" s="306"/>
      <c r="AX747" s="394"/>
      <c r="AY747" s="400"/>
      <c r="AZ747" s="336"/>
      <c r="BA747" s="336"/>
      <c r="BB747" s="336"/>
      <c r="BC747" s="336"/>
      <c r="BD747" s="336"/>
      <c r="BE747" s="401"/>
      <c r="BF747" s="341"/>
      <c r="BG747" s="341"/>
      <c r="BH747" s="402"/>
      <c r="BI747" s="403"/>
      <c r="BJ747" s="404"/>
      <c r="BK747" s="405"/>
      <c r="BL747" s="405"/>
      <c r="BM747" s="405"/>
      <c r="BN747" s="406"/>
    </row>
    <row r="748" ht="18.75" customHeight="1">
      <c r="A748" s="390" t="str">
        <f t="shared" si="3"/>
        <v/>
      </c>
      <c r="B748" s="391"/>
      <c r="C748" s="337"/>
      <c r="D748" s="337"/>
      <c r="E748" s="338" t="str">
        <f t="shared" si="8"/>
        <v/>
      </c>
      <c r="F748" s="392"/>
      <c r="G748" s="393"/>
      <c r="H748" s="341" t="str">
        <f t="array" ref="H748">IF(D748="","",XLOOKUP(D748,'Master Data'!K:K,'Master Data'!N:N,"Input in Master Data",0,1))</f>
        <v/>
      </c>
      <c r="I748" s="341" t="str">
        <f t="array" ref="I748">IF(D748="","",XLOOKUP(D748,'Master Data'!K:K,'Master Data'!O:O,"Input in Master Data",0,1))</f>
        <v/>
      </c>
      <c r="J748" s="341" t="str">
        <f t="array" ref="J748">if(V748="","",XLOOKUP(V748,Master[Company],Master[Blow],"Unknown",0,1))</f>
        <v/>
      </c>
      <c r="K748" s="341" t="str">
        <f t="array" ref="K748">if(V748="","",XLOOKUP(V748,Master[Company],Master[Pigging],"Unknown",0,1))</f>
        <v/>
      </c>
      <c r="L748" s="341" t="str">
        <f t="array" ref="L748">if(V748="","",XLOOKUP(V748,Master[Company],Master[Load Method],"Unknown",0,1))</f>
        <v/>
      </c>
      <c r="M748" s="341" t="str">
        <f t="array" ref="M748">if(V748="","",XLOOKUP(V748,Master[Company],Master[Line Distance],"Unknown",0,1))</f>
        <v/>
      </c>
      <c r="N748" s="394"/>
      <c r="O748" s="341"/>
      <c r="P748" s="336"/>
      <c r="Q748" s="341" t="str">
        <f t="array" ref="Q748">if(V748="","",XLOOKUP(V748,Master[Company],Master[Terms],"NA",0,1))</f>
        <v/>
      </c>
      <c r="R748" s="341" t="str">
        <f t="shared" si="9"/>
        <v/>
      </c>
      <c r="S748" s="341" t="str">
        <f t="array" ref="S748">if(V748="","",XLOOKUP(V748,Master[Company],Master[Group],"NA",0,1))</f>
        <v/>
      </c>
      <c r="T748" s="341" t="str">
        <f t="array" ref="T748">if(V748="","",XLOOKUP(V748,Master[Company],Master[Loading Location],"NA",0,1))</f>
        <v/>
      </c>
      <c r="U748" s="341" t="str">
        <f t="array" ref="U748">if(V748="","",XLOOKUP(V748,Master[Company],Master[Acronym],"NA",0,1))</f>
        <v/>
      </c>
      <c r="V748" s="336"/>
      <c r="W748" s="395"/>
      <c r="X748" s="395"/>
      <c r="Y748" s="336" t="str">
        <f t="shared" si="10"/>
        <v/>
      </c>
      <c r="Z748" s="341" t="str">
        <f t="shared" si="11"/>
        <v/>
      </c>
      <c r="AA748" s="336"/>
      <c r="AB748" s="341"/>
      <c r="AC748" s="341"/>
      <c r="AD748" s="394"/>
      <c r="AE748" s="396"/>
      <c r="AF748" s="396"/>
      <c r="AG748" s="396"/>
      <c r="AH748" s="396"/>
      <c r="AI748" s="396"/>
      <c r="AJ748" s="396"/>
      <c r="AK748" s="396"/>
      <c r="AL748" s="397"/>
      <c r="AM748" s="398"/>
      <c r="AN748" s="398"/>
      <c r="AO748" s="398"/>
      <c r="AP748" s="398"/>
      <c r="AQ748" s="398"/>
      <c r="AR748" s="398"/>
      <c r="AS748" s="398"/>
      <c r="AT748" s="398"/>
      <c r="AU748" s="394"/>
      <c r="AV748" s="399"/>
      <c r="AW748" s="306"/>
      <c r="AX748" s="394"/>
      <c r="AY748" s="400"/>
      <c r="AZ748" s="336"/>
      <c r="BA748" s="336"/>
      <c r="BB748" s="336"/>
      <c r="BC748" s="336"/>
      <c r="BD748" s="336"/>
      <c r="BE748" s="401"/>
      <c r="BF748" s="341"/>
      <c r="BG748" s="341"/>
      <c r="BH748" s="402"/>
      <c r="BI748" s="403"/>
      <c r="BJ748" s="404"/>
      <c r="BK748" s="405"/>
      <c r="BL748" s="405"/>
      <c r="BM748" s="405"/>
      <c r="BN748" s="406"/>
    </row>
    <row r="749" ht="18.75" customHeight="1">
      <c r="A749" s="390" t="str">
        <f t="shared" si="3"/>
        <v/>
      </c>
      <c r="B749" s="391"/>
      <c r="C749" s="337"/>
      <c r="D749" s="337"/>
      <c r="E749" s="338" t="str">
        <f t="shared" si="8"/>
        <v/>
      </c>
      <c r="F749" s="392"/>
      <c r="G749" s="393"/>
      <c r="H749" s="341" t="str">
        <f t="array" ref="H749">IF(D749="","",XLOOKUP(D749,'Master Data'!K:K,'Master Data'!N:N,"Input in Master Data",0,1))</f>
        <v/>
      </c>
      <c r="I749" s="341" t="str">
        <f t="array" ref="I749">IF(D749="","",XLOOKUP(D749,'Master Data'!K:K,'Master Data'!O:O,"Input in Master Data",0,1))</f>
        <v/>
      </c>
      <c r="J749" s="341" t="str">
        <f t="array" ref="J749">if(V749="","",XLOOKUP(V749,Master[Company],Master[Blow],"Unknown",0,1))</f>
        <v/>
      </c>
      <c r="K749" s="341" t="str">
        <f t="array" ref="K749">if(V749="","",XLOOKUP(V749,Master[Company],Master[Pigging],"Unknown",0,1))</f>
        <v/>
      </c>
      <c r="L749" s="341" t="str">
        <f t="array" ref="L749">if(V749="","",XLOOKUP(V749,Master[Company],Master[Load Method],"Unknown",0,1))</f>
        <v/>
      </c>
      <c r="M749" s="341" t="str">
        <f t="array" ref="M749">if(V749="","",XLOOKUP(V749,Master[Company],Master[Line Distance],"Unknown",0,1))</f>
        <v/>
      </c>
      <c r="N749" s="394"/>
      <c r="O749" s="341"/>
      <c r="P749" s="336"/>
      <c r="Q749" s="341" t="str">
        <f t="array" ref="Q749">if(V749="","",XLOOKUP(V749,Master[Company],Master[Terms],"NA",0,1))</f>
        <v/>
      </c>
      <c r="R749" s="341" t="str">
        <f t="shared" si="9"/>
        <v/>
      </c>
      <c r="S749" s="341" t="str">
        <f t="array" ref="S749">if(V749="","",XLOOKUP(V749,Master[Company],Master[Group],"NA",0,1))</f>
        <v/>
      </c>
      <c r="T749" s="341" t="str">
        <f t="array" ref="T749">if(V749="","",XLOOKUP(V749,Master[Company],Master[Loading Location],"NA",0,1))</f>
        <v/>
      </c>
      <c r="U749" s="341" t="str">
        <f t="array" ref="U749">if(V749="","",XLOOKUP(V749,Master[Company],Master[Acronym],"NA",0,1))</f>
        <v/>
      </c>
      <c r="V749" s="336"/>
      <c r="W749" s="395"/>
      <c r="X749" s="395"/>
      <c r="Y749" s="336" t="str">
        <f t="shared" si="10"/>
        <v/>
      </c>
      <c r="Z749" s="341" t="str">
        <f t="shared" si="11"/>
        <v/>
      </c>
      <c r="AA749" s="336"/>
      <c r="AB749" s="341"/>
      <c r="AC749" s="341"/>
      <c r="AD749" s="394"/>
      <c r="AE749" s="396"/>
      <c r="AF749" s="396"/>
      <c r="AG749" s="396"/>
      <c r="AH749" s="396"/>
      <c r="AI749" s="396"/>
      <c r="AJ749" s="396"/>
      <c r="AK749" s="396"/>
      <c r="AL749" s="397"/>
      <c r="AM749" s="398"/>
      <c r="AN749" s="398"/>
      <c r="AO749" s="398"/>
      <c r="AP749" s="398"/>
      <c r="AQ749" s="398"/>
      <c r="AR749" s="398"/>
      <c r="AS749" s="398"/>
      <c r="AT749" s="398"/>
      <c r="AU749" s="394"/>
      <c r="AV749" s="399"/>
      <c r="AW749" s="306"/>
      <c r="AX749" s="394"/>
      <c r="AY749" s="400"/>
      <c r="AZ749" s="336"/>
      <c r="BA749" s="336"/>
      <c r="BB749" s="336"/>
      <c r="BC749" s="336"/>
      <c r="BD749" s="336"/>
      <c r="BE749" s="401"/>
      <c r="BF749" s="341"/>
      <c r="BG749" s="341"/>
      <c r="BH749" s="402"/>
      <c r="BI749" s="403"/>
      <c r="BJ749" s="404"/>
      <c r="BK749" s="405"/>
      <c r="BL749" s="405"/>
      <c r="BM749" s="405"/>
      <c r="BN749" s="406"/>
    </row>
    <row r="750" ht="18.75" customHeight="1">
      <c r="A750" s="390" t="str">
        <f t="shared" si="3"/>
        <v/>
      </c>
      <c r="B750" s="391"/>
      <c r="C750" s="337"/>
      <c r="D750" s="337"/>
      <c r="E750" s="338" t="str">
        <f t="shared" si="8"/>
        <v/>
      </c>
      <c r="F750" s="392"/>
      <c r="G750" s="393"/>
      <c r="H750" s="341" t="str">
        <f t="array" ref="H750">IF(D750="","",XLOOKUP(D750,'Master Data'!K:K,'Master Data'!N:N,"Input in Master Data",0,1))</f>
        <v/>
      </c>
      <c r="I750" s="341" t="str">
        <f t="array" ref="I750">IF(D750="","",XLOOKUP(D750,'Master Data'!K:K,'Master Data'!O:O,"Input in Master Data",0,1))</f>
        <v/>
      </c>
      <c r="J750" s="341" t="str">
        <f t="array" ref="J750">if(V750="","",XLOOKUP(V750,Master[Company],Master[Blow],"Unknown",0,1))</f>
        <v/>
      </c>
      <c r="K750" s="341" t="str">
        <f t="array" ref="K750">if(V750="","",XLOOKUP(V750,Master[Company],Master[Pigging],"Unknown",0,1))</f>
        <v/>
      </c>
      <c r="L750" s="341" t="str">
        <f t="array" ref="L750">if(V750="","",XLOOKUP(V750,Master[Company],Master[Load Method],"Unknown",0,1))</f>
        <v/>
      </c>
      <c r="M750" s="341" t="str">
        <f t="array" ref="M750">if(V750="","",XLOOKUP(V750,Master[Company],Master[Line Distance],"Unknown",0,1))</f>
        <v/>
      </c>
      <c r="N750" s="394"/>
      <c r="O750" s="341"/>
      <c r="P750" s="336"/>
      <c r="Q750" s="341" t="str">
        <f t="array" ref="Q750">if(V750="","",XLOOKUP(V750,Master[Company],Master[Terms],"NA",0,1))</f>
        <v/>
      </c>
      <c r="R750" s="341" t="str">
        <f t="shared" si="9"/>
        <v/>
      </c>
      <c r="S750" s="341" t="str">
        <f t="array" ref="S750">if(V750="","",XLOOKUP(V750,Master[Company],Master[Group],"NA",0,1))</f>
        <v/>
      </c>
      <c r="T750" s="341" t="str">
        <f t="array" ref="T750">if(V750="","",XLOOKUP(V750,Master[Company],Master[Loading Location],"NA",0,1))</f>
        <v/>
      </c>
      <c r="U750" s="341" t="str">
        <f t="array" ref="U750">if(V750="","",XLOOKUP(V750,Master[Company],Master[Acronym],"NA",0,1))</f>
        <v/>
      </c>
      <c r="V750" s="336"/>
      <c r="W750" s="395"/>
      <c r="X750" s="395"/>
      <c r="Y750" s="336" t="str">
        <f t="shared" si="10"/>
        <v/>
      </c>
      <c r="Z750" s="341" t="str">
        <f t="shared" si="11"/>
        <v/>
      </c>
      <c r="AA750" s="336"/>
      <c r="AB750" s="341"/>
      <c r="AC750" s="341"/>
      <c r="AD750" s="394"/>
      <c r="AE750" s="396"/>
      <c r="AF750" s="396"/>
      <c r="AG750" s="396"/>
      <c r="AH750" s="396"/>
      <c r="AI750" s="396"/>
      <c r="AJ750" s="396"/>
      <c r="AK750" s="396"/>
      <c r="AL750" s="397"/>
      <c r="AM750" s="398"/>
      <c r="AN750" s="398"/>
      <c r="AO750" s="398"/>
      <c r="AP750" s="398"/>
      <c r="AQ750" s="398"/>
      <c r="AR750" s="398"/>
      <c r="AS750" s="398"/>
      <c r="AT750" s="398"/>
      <c r="AU750" s="394"/>
      <c r="AV750" s="399"/>
      <c r="AW750" s="306"/>
      <c r="AX750" s="394"/>
      <c r="AY750" s="400"/>
      <c r="AZ750" s="336"/>
      <c r="BA750" s="336"/>
      <c r="BB750" s="336"/>
      <c r="BC750" s="336"/>
      <c r="BD750" s="336"/>
      <c r="BE750" s="401"/>
      <c r="BF750" s="341"/>
      <c r="BG750" s="341"/>
      <c r="BH750" s="402"/>
      <c r="BI750" s="403"/>
      <c r="BJ750" s="404"/>
      <c r="BK750" s="405"/>
      <c r="BL750" s="405"/>
      <c r="BM750" s="405"/>
      <c r="BN750" s="406"/>
    </row>
    <row r="751" ht="18.75" customHeight="1">
      <c r="A751" s="390" t="str">
        <f t="shared" si="3"/>
        <v/>
      </c>
      <c r="B751" s="391"/>
      <c r="C751" s="337"/>
      <c r="D751" s="337"/>
      <c r="E751" s="338" t="str">
        <f t="shared" si="8"/>
        <v/>
      </c>
      <c r="F751" s="392"/>
      <c r="G751" s="393"/>
      <c r="H751" s="341" t="str">
        <f t="array" ref="H751">IF(D751="","",XLOOKUP(D751,'Master Data'!K:K,'Master Data'!N:N,"Input in Master Data",0,1))</f>
        <v/>
      </c>
      <c r="I751" s="341" t="str">
        <f t="array" ref="I751">IF(D751="","",XLOOKUP(D751,'Master Data'!K:K,'Master Data'!O:O,"Input in Master Data",0,1))</f>
        <v/>
      </c>
      <c r="J751" s="341" t="str">
        <f t="array" ref="J751">if(V751="","",XLOOKUP(V751,Master[Company],Master[Blow],"Unknown",0,1))</f>
        <v/>
      </c>
      <c r="K751" s="341" t="str">
        <f t="array" ref="K751">if(V751="","",XLOOKUP(V751,Master[Company],Master[Pigging],"Unknown",0,1))</f>
        <v/>
      </c>
      <c r="L751" s="341" t="str">
        <f t="array" ref="L751">if(V751="","",XLOOKUP(V751,Master[Company],Master[Load Method],"Unknown",0,1))</f>
        <v/>
      </c>
      <c r="M751" s="341" t="str">
        <f t="array" ref="M751">if(V751="","",XLOOKUP(V751,Master[Company],Master[Line Distance],"Unknown",0,1))</f>
        <v/>
      </c>
      <c r="N751" s="394"/>
      <c r="O751" s="341"/>
      <c r="P751" s="336"/>
      <c r="Q751" s="341" t="str">
        <f t="array" ref="Q751">if(V751="","",XLOOKUP(V751,Master[Company],Master[Terms],"NA",0,1))</f>
        <v/>
      </c>
      <c r="R751" s="341" t="str">
        <f t="shared" si="9"/>
        <v/>
      </c>
      <c r="S751" s="341" t="str">
        <f t="array" ref="S751">if(V751="","",XLOOKUP(V751,Master[Company],Master[Group],"NA",0,1))</f>
        <v/>
      </c>
      <c r="T751" s="341" t="str">
        <f t="array" ref="T751">if(V751="","",XLOOKUP(V751,Master[Company],Master[Loading Location],"NA",0,1))</f>
        <v/>
      </c>
      <c r="U751" s="341" t="str">
        <f t="array" ref="U751">if(V751="","",XLOOKUP(V751,Master[Company],Master[Acronym],"NA",0,1))</f>
        <v/>
      </c>
      <c r="V751" s="336"/>
      <c r="W751" s="395"/>
      <c r="X751" s="395"/>
      <c r="Y751" s="336" t="str">
        <f t="shared" si="10"/>
        <v/>
      </c>
      <c r="Z751" s="341" t="str">
        <f t="shared" si="11"/>
        <v/>
      </c>
      <c r="AA751" s="336"/>
      <c r="AB751" s="341"/>
      <c r="AC751" s="341"/>
      <c r="AD751" s="394"/>
      <c r="AE751" s="396"/>
      <c r="AF751" s="396"/>
      <c r="AG751" s="396"/>
      <c r="AH751" s="396"/>
      <c r="AI751" s="396"/>
      <c r="AJ751" s="396"/>
      <c r="AK751" s="396"/>
      <c r="AL751" s="397"/>
      <c r="AM751" s="398"/>
      <c r="AN751" s="398"/>
      <c r="AO751" s="398"/>
      <c r="AP751" s="398"/>
      <c r="AQ751" s="398"/>
      <c r="AR751" s="398"/>
      <c r="AS751" s="398"/>
      <c r="AT751" s="398"/>
      <c r="AU751" s="394"/>
      <c r="AV751" s="399"/>
      <c r="AW751" s="306"/>
      <c r="AX751" s="394"/>
      <c r="AY751" s="400"/>
      <c r="AZ751" s="336"/>
      <c r="BA751" s="336"/>
      <c r="BB751" s="336"/>
      <c r="BC751" s="336"/>
      <c r="BD751" s="336"/>
      <c r="BE751" s="401"/>
      <c r="BF751" s="341"/>
      <c r="BG751" s="341"/>
      <c r="BH751" s="402"/>
      <c r="BI751" s="403"/>
      <c r="BJ751" s="404"/>
      <c r="BK751" s="405"/>
      <c r="BL751" s="405"/>
      <c r="BM751" s="405"/>
      <c r="BN751" s="406"/>
    </row>
    <row r="752" ht="18.75" customHeight="1">
      <c r="A752" s="390" t="str">
        <f t="shared" si="3"/>
        <v/>
      </c>
      <c r="B752" s="391"/>
      <c r="C752" s="337"/>
      <c r="D752" s="337"/>
      <c r="E752" s="338" t="str">
        <f t="shared" si="8"/>
        <v/>
      </c>
      <c r="F752" s="392"/>
      <c r="G752" s="393"/>
      <c r="H752" s="341" t="str">
        <f t="array" ref="H752">IF(D752="","",XLOOKUP(D752,'Master Data'!K:K,'Master Data'!N:N,"Input in Master Data",0,1))</f>
        <v/>
      </c>
      <c r="I752" s="341" t="str">
        <f t="array" ref="I752">IF(D752="","",XLOOKUP(D752,'Master Data'!K:K,'Master Data'!O:O,"Input in Master Data",0,1))</f>
        <v/>
      </c>
      <c r="J752" s="341" t="str">
        <f t="array" ref="J752">if(V752="","",XLOOKUP(V752,Master[Company],Master[Blow],"Unknown",0,1))</f>
        <v/>
      </c>
      <c r="K752" s="341" t="str">
        <f t="array" ref="K752">if(V752="","",XLOOKUP(V752,Master[Company],Master[Pigging],"Unknown",0,1))</f>
        <v/>
      </c>
      <c r="L752" s="341" t="str">
        <f t="array" ref="L752">if(V752="","",XLOOKUP(V752,Master[Company],Master[Load Method],"Unknown",0,1))</f>
        <v/>
      </c>
      <c r="M752" s="341" t="str">
        <f t="array" ref="M752">if(V752="","",XLOOKUP(V752,Master[Company],Master[Line Distance],"Unknown",0,1))</f>
        <v/>
      </c>
      <c r="N752" s="394"/>
      <c r="O752" s="341"/>
      <c r="P752" s="336"/>
      <c r="Q752" s="341" t="str">
        <f t="array" ref="Q752">if(V752="","",XLOOKUP(V752,Master[Company],Master[Terms],"NA",0,1))</f>
        <v/>
      </c>
      <c r="R752" s="341" t="str">
        <f t="shared" si="9"/>
        <v/>
      </c>
      <c r="S752" s="341" t="str">
        <f t="array" ref="S752">if(V752="","",XLOOKUP(V752,Master[Company],Master[Group],"NA",0,1))</f>
        <v/>
      </c>
      <c r="T752" s="341" t="str">
        <f t="array" ref="T752">if(V752="","",XLOOKUP(V752,Master[Company],Master[Loading Location],"NA",0,1))</f>
        <v/>
      </c>
      <c r="U752" s="341" t="str">
        <f t="array" ref="U752">if(V752="","",XLOOKUP(V752,Master[Company],Master[Acronym],"NA",0,1))</f>
        <v/>
      </c>
      <c r="V752" s="336"/>
      <c r="W752" s="395"/>
      <c r="X752" s="395"/>
      <c r="Y752" s="336" t="str">
        <f t="shared" si="10"/>
        <v/>
      </c>
      <c r="Z752" s="341" t="str">
        <f t="shared" si="11"/>
        <v/>
      </c>
      <c r="AA752" s="336"/>
      <c r="AB752" s="341"/>
      <c r="AC752" s="341"/>
      <c r="AD752" s="394"/>
      <c r="AE752" s="396"/>
      <c r="AF752" s="396"/>
      <c r="AG752" s="396"/>
      <c r="AH752" s="396"/>
      <c r="AI752" s="396"/>
      <c r="AJ752" s="396"/>
      <c r="AK752" s="396"/>
      <c r="AL752" s="397"/>
      <c r="AM752" s="398"/>
      <c r="AN752" s="398"/>
      <c r="AO752" s="398"/>
      <c r="AP752" s="398"/>
      <c r="AQ752" s="398"/>
      <c r="AR752" s="398"/>
      <c r="AS752" s="398"/>
      <c r="AT752" s="398"/>
      <c r="AU752" s="394"/>
      <c r="AV752" s="399"/>
      <c r="AW752" s="306"/>
      <c r="AX752" s="394"/>
      <c r="AY752" s="400"/>
      <c r="AZ752" s="336"/>
      <c r="BA752" s="336"/>
      <c r="BB752" s="336"/>
      <c r="BC752" s="336"/>
      <c r="BD752" s="336"/>
      <c r="BE752" s="401"/>
      <c r="BF752" s="341"/>
      <c r="BG752" s="341"/>
      <c r="BH752" s="402"/>
      <c r="BI752" s="403"/>
      <c r="BJ752" s="404"/>
      <c r="BK752" s="405"/>
      <c r="BL752" s="405"/>
      <c r="BM752" s="405"/>
      <c r="BN752" s="406"/>
    </row>
    <row r="753" ht="18.75" customHeight="1">
      <c r="A753" s="390" t="str">
        <f t="shared" si="3"/>
        <v/>
      </c>
      <c r="B753" s="391"/>
      <c r="C753" s="337"/>
      <c r="D753" s="337"/>
      <c r="E753" s="338" t="str">
        <f t="shared" si="8"/>
        <v/>
      </c>
      <c r="F753" s="392"/>
      <c r="G753" s="393"/>
      <c r="H753" s="341" t="str">
        <f t="array" ref="H753">IF(D753="","",XLOOKUP(D753,'Master Data'!K:K,'Master Data'!N:N,"Input in Master Data",0,1))</f>
        <v/>
      </c>
      <c r="I753" s="341" t="str">
        <f t="array" ref="I753">IF(D753="","",XLOOKUP(D753,'Master Data'!K:K,'Master Data'!O:O,"Input in Master Data",0,1))</f>
        <v/>
      </c>
      <c r="J753" s="341" t="str">
        <f t="array" ref="J753">if(V753="","",XLOOKUP(V753,Master[Company],Master[Blow],"Unknown",0,1))</f>
        <v/>
      </c>
      <c r="K753" s="341" t="str">
        <f t="array" ref="K753">if(V753="","",XLOOKUP(V753,Master[Company],Master[Pigging],"Unknown",0,1))</f>
        <v/>
      </c>
      <c r="L753" s="341" t="str">
        <f t="array" ref="L753">if(V753="","",XLOOKUP(V753,Master[Company],Master[Load Method],"Unknown",0,1))</f>
        <v/>
      </c>
      <c r="M753" s="341" t="str">
        <f t="array" ref="M753">if(V753="","",XLOOKUP(V753,Master[Company],Master[Line Distance],"Unknown",0,1))</f>
        <v/>
      </c>
      <c r="N753" s="394"/>
      <c r="O753" s="341"/>
      <c r="P753" s="336"/>
      <c r="Q753" s="341" t="str">
        <f t="array" ref="Q753">if(V753="","",XLOOKUP(V753,Master[Company],Master[Terms],"NA",0,1))</f>
        <v/>
      </c>
      <c r="R753" s="341" t="str">
        <f t="shared" si="9"/>
        <v/>
      </c>
      <c r="S753" s="341" t="str">
        <f t="array" ref="S753">if(V753="","",XLOOKUP(V753,Master[Company],Master[Group],"NA",0,1))</f>
        <v/>
      </c>
      <c r="T753" s="341" t="str">
        <f t="array" ref="T753">if(V753="","",XLOOKUP(V753,Master[Company],Master[Loading Location],"NA",0,1))</f>
        <v/>
      </c>
      <c r="U753" s="341" t="str">
        <f t="array" ref="U753">if(V753="","",XLOOKUP(V753,Master[Company],Master[Acronym],"NA",0,1))</f>
        <v/>
      </c>
      <c r="V753" s="336"/>
      <c r="W753" s="395"/>
      <c r="X753" s="395"/>
      <c r="Y753" s="336" t="str">
        <f t="shared" si="10"/>
        <v/>
      </c>
      <c r="Z753" s="341" t="str">
        <f t="shared" si="11"/>
        <v/>
      </c>
      <c r="AA753" s="336"/>
      <c r="AB753" s="341"/>
      <c r="AC753" s="341"/>
      <c r="AD753" s="394"/>
      <c r="AE753" s="396"/>
      <c r="AF753" s="396"/>
      <c r="AG753" s="396"/>
      <c r="AH753" s="396"/>
      <c r="AI753" s="396"/>
      <c r="AJ753" s="396"/>
      <c r="AK753" s="396"/>
      <c r="AL753" s="397"/>
      <c r="AM753" s="398"/>
      <c r="AN753" s="398"/>
      <c r="AO753" s="398"/>
      <c r="AP753" s="398"/>
      <c r="AQ753" s="398"/>
      <c r="AR753" s="398"/>
      <c r="AS753" s="398"/>
      <c r="AT753" s="398"/>
      <c r="AU753" s="394"/>
      <c r="AV753" s="399"/>
      <c r="AW753" s="306"/>
      <c r="AX753" s="394"/>
      <c r="AY753" s="400"/>
      <c r="AZ753" s="336"/>
      <c r="BA753" s="336"/>
      <c r="BB753" s="336"/>
      <c r="BC753" s="336"/>
      <c r="BD753" s="336"/>
      <c r="BE753" s="401"/>
      <c r="BF753" s="341"/>
      <c r="BG753" s="341"/>
      <c r="BH753" s="402"/>
      <c r="BI753" s="403"/>
      <c r="BJ753" s="404"/>
      <c r="BK753" s="405"/>
      <c r="BL753" s="405"/>
      <c r="BM753" s="405"/>
      <c r="BN753" s="406"/>
    </row>
    <row r="754" ht="18.75" customHeight="1">
      <c r="A754" s="390" t="str">
        <f t="shared" si="3"/>
        <v/>
      </c>
      <c r="B754" s="391"/>
      <c r="C754" s="337"/>
      <c r="D754" s="337"/>
      <c r="E754" s="338" t="str">
        <f t="shared" si="8"/>
        <v/>
      </c>
      <c r="F754" s="392"/>
      <c r="G754" s="393"/>
      <c r="H754" s="341" t="str">
        <f t="array" ref="H754">IF(D754="","",XLOOKUP(D754,'Master Data'!K:K,'Master Data'!N:N,"Input in Master Data",0,1))</f>
        <v/>
      </c>
      <c r="I754" s="341" t="str">
        <f t="array" ref="I754">IF(D754="","",XLOOKUP(D754,'Master Data'!K:K,'Master Data'!O:O,"Input in Master Data",0,1))</f>
        <v/>
      </c>
      <c r="J754" s="341" t="str">
        <f t="array" ref="J754">if(V754="","",XLOOKUP(V754,Master[Company],Master[Blow],"Unknown",0,1))</f>
        <v/>
      </c>
      <c r="K754" s="341" t="str">
        <f t="array" ref="K754">if(V754="","",XLOOKUP(V754,Master[Company],Master[Pigging],"Unknown",0,1))</f>
        <v/>
      </c>
      <c r="L754" s="341" t="str">
        <f t="array" ref="L754">if(V754="","",XLOOKUP(V754,Master[Company],Master[Load Method],"Unknown",0,1))</f>
        <v/>
      </c>
      <c r="M754" s="341" t="str">
        <f t="array" ref="M754">if(V754="","",XLOOKUP(V754,Master[Company],Master[Line Distance],"Unknown",0,1))</f>
        <v/>
      </c>
      <c r="N754" s="394"/>
      <c r="O754" s="341"/>
      <c r="P754" s="336"/>
      <c r="Q754" s="341" t="str">
        <f t="array" ref="Q754">if(V754="","",XLOOKUP(V754,Master[Company],Master[Terms],"NA",0,1))</f>
        <v/>
      </c>
      <c r="R754" s="341" t="str">
        <f t="shared" si="9"/>
        <v/>
      </c>
      <c r="S754" s="341" t="str">
        <f t="array" ref="S754">if(V754="","",XLOOKUP(V754,Master[Company],Master[Group],"NA",0,1))</f>
        <v/>
      </c>
      <c r="T754" s="341" t="str">
        <f t="array" ref="T754">if(V754="","",XLOOKUP(V754,Master[Company],Master[Loading Location],"NA",0,1))</f>
        <v/>
      </c>
      <c r="U754" s="341" t="str">
        <f t="array" ref="U754">if(V754="","",XLOOKUP(V754,Master[Company],Master[Acronym],"NA",0,1))</f>
        <v/>
      </c>
      <c r="V754" s="336"/>
      <c r="W754" s="395"/>
      <c r="X754" s="395"/>
      <c r="Y754" s="336" t="str">
        <f t="shared" si="10"/>
        <v/>
      </c>
      <c r="Z754" s="341" t="str">
        <f t="shared" si="11"/>
        <v/>
      </c>
      <c r="AA754" s="336"/>
      <c r="AB754" s="341"/>
      <c r="AC754" s="341"/>
      <c r="AD754" s="394"/>
      <c r="AE754" s="396"/>
      <c r="AF754" s="396"/>
      <c r="AG754" s="396"/>
      <c r="AH754" s="396"/>
      <c r="AI754" s="396"/>
      <c r="AJ754" s="396"/>
      <c r="AK754" s="396"/>
      <c r="AL754" s="397"/>
      <c r="AM754" s="398"/>
      <c r="AN754" s="398"/>
      <c r="AO754" s="398"/>
      <c r="AP754" s="398"/>
      <c r="AQ754" s="398"/>
      <c r="AR754" s="398"/>
      <c r="AS754" s="398"/>
      <c r="AT754" s="398"/>
      <c r="AU754" s="394"/>
      <c r="AV754" s="399"/>
      <c r="AW754" s="306"/>
      <c r="AX754" s="394"/>
      <c r="AY754" s="400"/>
      <c r="AZ754" s="336"/>
      <c r="BA754" s="336"/>
      <c r="BB754" s="336"/>
      <c r="BC754" s="336"/>
      <c r="BD754" s="336"/>
      <c r="BE754" s="401"/>
      <c r="BF754" s="341"/>
      <c r="BG754" s="341"/>
      <c r="BH754" s="402"/>
      <c r="BI754" s="403"/>
      <c r="BJ754" s="404"/>
      <c r="BK754" s="405"/>
      <c r="BL754" s="405"/>
      <c r="BM754" s="405"/>
      <c r="BN754" s="406"/>
    </row>
    <row r="755" ht="18.75" customHeight="1">
      <c r="A755" s="390" t="str">
        <f t="shared" si="3"/>
        <v/>
      </c>
      <c r="B755" s="391"/>
      <c r="C755" s="337"/>
      <c r="D755" s="337"/>
      <c r="E755" s="338" t="str">
        <f t="shared" si="8"/>
        <v/>
      </c>
      <c r="F755" s="392"/>
      <c r="G755" s="393"/>
      <c r="H755" s="341" t="str">
        <f t="array" ref="H755">IF(D755="","",XLOOKUP(D755,'Master Data'!K:K,'Master Data'!N:N,"Input in Master Data",0,1))</f>
        <v/>
      </c>
      <c r="I755" s="341" t="str">
        <f t="array" ref="I755">IF(D755="","",XLOOKUP(D755,'Master Data'!K:K,'Master Data'!O:O,"Input in Master Data",0,1))</f>
        <v/>
      </c>
      <c r="J755" s="341" t="str">
        <f t="array" ref="J755">if(V755="","",XLOOKUP(V755,Master[Company],Master[Blow],"Unknown",0,1))</f>
        <v/>
      </c>
      <c r="K755" s="341" t="str">
        <f t="array" ref="K755">if(V755="","",XLOOKUP(V755,Master[Company],Master[Pigging],"Unknown",0,1))</f>
        <v/>
      </c>
      <c r="L755" s="341" t="str">
        <f t="array" ref="L755">if(V755="","",XLOOKUP(V755,Master[Company],Master[Load Method],"Unknown",0,1))</f>
        <v/>
      </c>
      <c r="M755" s="341" t="str">
        <f t="array" ref="M755">if(V755="","",XLOOKUP(V755,Master[Company],Master[Line Distance],"Unknown",0,1))</f>
        <v/>
      </c>
      <c r="N755" s="394"/>
      <c r="O755" s="341"/>
      <c r="P755" s="336"/>
      <c r="Q755" s="341" t="str">
        <f t="array" ref="Q755">if(V755="","",XLOOKUP(V755,Master[Company],Master[Terms],"NA",0,1))</f>
        <v/>
      </c>
      <c r="R755" s="341" t="str">
        <f t="shared" si="9"/>
        <v/>
      </c>
      <c r="S755" s="341" t="str">
        <f t="array" ref="S755">if(V755="","",XLOOKUP(V755,Master[Company],Master[Group],"NA",0,1))</f>
        <v/>
      </c>
      <c r="T755" s="341" t="str">
        <f t="array" ref="T755">if(V755="","",XLOOKUP(V755,Master[Company],Master[Loading Location],"NA",0,1))</f>
        <v/>
      </c>
      <c r="U755" s="341" t="str">
        <f t="array" ref="U755">if(V755="","",XLOOKUP(V755,Master[Company],Master[Acronym],"NA",0,1))</f>
        <v/>
      </c>
      <c r="V755" s="336"/>
      <c r="W755" s="395"/>
      <c r="X755" s="395"/>
      <c r="Y755" s="336" t="str">
        <f t="shared" si="10"/>
        <v/>
      </c>
      <c r="Z755" s="341" t="str">
        <f t="shared" si="11"/>
        <v/>
      </c>
      <c r="AA755" s="336"/>
      <c r="AB755" s="341"/>
      <c r="AC755" s="341"/>
      <c r="AD755" s="394"/>
      <c r="AE755" s="396"/>
      <c r="AF755" s="396"/>
      <c r="AG755" s="396"/>
      <c r="AH755" s="396"/>
      <c r="AI755" s="396"/>
      <c r="AJ755" s="396"/>
      <c r="AK755" s="396"/>
      <c r="AL755" s="397"/>
      <c r="AM755" s="398"/>
      <c r="AN755" s="398"/>
      <c r="AO755" s="398"/>
      <c r="AP755" s="398"/>
      <c r="AQ755" s="398"/>
      <c r="AR755" s="398"/>
      <c r="AS755" s="398"/>
      <c r="AT755" s="398"/>
      <c r="AU755" s="394"/>
      <c r="AV755" s="399"/>
      <c r="AW755" s="306"/>
      <c r="AX755" s="394"/>
      <c r="AY755" s="400"/>
      <c r="AZ755" s="336"/>
      <c r="BA755" s="336"/>
      <c r="BB755" s="336"/>
      <c r="BC755" s="336"/>
      <c r="BD755" s="336"/>
      <c r="BE755" s="401"/>
      <c r="BF755" s="341"/>
      <c r="BG755" s="341"/>
      <c r="BH755" s="402"/>
      <c r="BI755" s="403"/>
      <c r="BJ755" s="404"/>
      <c r="BK755" s="405"/>
      <c r="BL755" s="405"/>
      <c r="BM755" s="405"/>
      <c r="BN755" s="406"/>
    </row>
    <row r="756" ht="18.75" customHeight="1">
      <c r="A756" s="390" t="str">
        <f t="shared" si="3"/>
        <v/>
      </c>
      <c r="B756" s="391"/>
      <c r="C756" s="337"/>
      <c r="D756" s="337"/>
      <c r="E756" s="338" t="str">
        <f t="shared" si="8"/>
        <v/>
      </c>
      <c r="F756" s="392"/>
      <c r="G756" s="393"/>
      <c r="H756" s="341" t="str">
        <f t="array" ref="H756">IF(D756="","",XLOOKUP(D756,'Master Data'!K:K,'Master Data'!N:N,"Input in Master Data",0,1))</f>
        <v/>
      </c>
      <c r="I756" s="341" t="str">
        <f t="array" ref="I756">IF(D756="","",XLOOKUP(D756,'Master Data'!K:K,'Master Data'!O:O,"Input in Master Data",0,1))</f>
        <v/>
      </c>
      <c r="J756" s="341" t="str">
        <f t="array" ref="J756">if(V756="","",XLOOKUP(V756,Master[Company],Master[Blow],"Unknown",0,1))</f>
        <v/>
      </c>
      <c r="K756" s="341" t="str">
        <f t="array" ref="K756">if(V756="","",XLOOKUP(V756,Master[Company],Master[Pigging],"Unknown",0,1))</f>
        <v/>
      </c>
      <c r="L756" s="341" t="str">
        <f t="array" ref="L756">if(V756="","",XLOOKUP(V756,Master[Company],Master[Load Method],"Unknown",0,1))</f>
        <v/>
      </c>
      <c r="M756" s="341" t="str">
        <f t="array" ref="M756">if(V756="","",XLOOKUP(V756,Master[Company],Master[Line Distance],"Unknown",0,1))</f>
        <v/>
      </c>
      <c r="N756" s="394"/>
      <c r="O756" s="341"/>
      <c r="P756" s="336"/>
      <c r="Q756" s="341" t="str">
        <f t="array" ref="Q756">if(V756="","",XLOOKUP(V756,Master[Company],Master[Terms],"NA",0,1))</f>
        <v/>
      </c>
      <c r="R756" s="341" t="str">
        <f t="shared" si="9"/>
        <v/>
      </c>
      <c r="S756" s="341" t="str">
        <f t="array" ref="S756">if(V756="","",XLOOKUP(V756,Master[Company],Master[Group],"NA",0,1))</f>
        <v/>
      </c>
      <c r="T756" s="341" t="str">
        <f t="array" ref="T756">if(V756="","",XLOOKUP(V756,Master[Company],Master[Loading Location],"NA",0,1))</f>
        <v/>
      </c>
      <c r="U756" s="341" t="str">
        <f t="array" ref="U756">if(V756="","",XLOOKUP(V756,Master[Company],Master[Acronym],"NA",0,1))</f>
        <v/>
      </c>
      <c r="V756" s="336"/>
      <c r="W756" s="395"/>
      <c r="X756" s="395"/>
      <c r="Y756" s="336" t="str">
        <f t="shared" si="10"/>
        <v/>
      </c>
      <c r="Z756" s="341" t="str">
        <f t="shared" si="11"/>
        <v/>
      </c>
      <c r="AA756" s="336"/>
      <c r="AB756" s="341"/>
      <c r="AC756" s="341"/>
      <c r="AD756" s="394"/>
      <c r="AE756" s="396"/>
      <c r="AF756" s="396"/>
      <c r="AG756" s="396"/>
      <c r="AH756" s="396"/>
      <c r="AI756" s="396"/>
      <c r="AJ756" s="396"/>
      <c r="AK756" s="396"/>
      <c r="AL756" s="397"/>
      <c r="AM756" s="398"/>
      <c r="AN756" s="398"/>
      <c r="AO756" s="398"/>
      <c r="AP756" s="398"/>
      <c r="AQ756" s="398"/>
      <c r="AR756" s="398"/>
      <c r="AS756" s="398"/>
      <c r="AT756" s="398"/>
      <c r="AU756" s="394"/>
      <c r="AV756" s="399"/>
      <c r="AW756" s="306"/>
      <c r="AX756" s="394"/>
      <c r="AY756" s="400"/>
      <c r="AZ756" s="336"/>
      <c r="BA756" s="336"/>
      <c r="BB756" s="336"/>
      <c r="BC756" s="336"/>
      <c r="BD756" s="336"/>
      <c r="BE756" s="401"/>
      <c r="BF756" s="341"/>
      <c r="BG756" s="341"/>
      <c r="BH756" s="402"/>
      <c r="BI756" s="403"/>
      <c r="BJ756" s="404"/>
      <c r="BK756" s="405"/>
      <c r="BL756" s="405"/>
      <c r="BM756" s="405"/>
      <c r="BN756" s="406"/>
    </row>
    <row r="757" ht="18.75" customHeight="1">
      <c r="A757" s="390" t="str">
        <f t="shared" si="3"/>
        <v/>
      </c>
      <c r="B757" s="391"/>
      <c r="C757" s="337"/>
      <c r="D757" s="337"/>
      <c r="E757" s="338" t="str">
        <f t="shared" si="8"/>
        <v/>
      </c>
      <c r="F757" s="392"/>
      <c r="G757" s="393"/>
      <c r="H757" s="341" t="str">
        <f t="array" ref="H757">IF(D757="","",XLOOKUP(D757,'Master Data'!K:K,'Master Data'!N:N,"Input in Master Data",0,1))</f>
        <v/>
      </c>
      <c r="I757" s="341" t="str">
        <f t="array" ref="I757">IF(D757="","",XLOOKUP(D757,'Master Data'!K:K,'Master Data'!O:O,"Input in Master Data",0,1))</f>
        <v/>
      </c>
      <c r="J757" s="341" t="str">
        <f t="array" ref="J757">if(V757="","",XLOOKUP(V757,Master[Company],Master[Blow],"Unknown",0,1))</f>
        <v/>
      </c>
      <c r="K757" s="341" t="str">
        <f t="array" ref="K757">if(V757="","",XLOOKUP(V757,Master[Company],Master[Pigging],"Unknown",0,1))</f>
        <v/>
      </c>
      <c r="L757" s="341" t="str">
        <f t="array" ref="L757">if(V757="","",XLOOKUP(V757,Master[Company],Master[Load Method],"Unknown",0,1))</f>
        <v/>
      </c>
      <c r="M757" s="341" t="str">
        <f t="array" ref="M757">if(V757="","",XLOOKUP(V757,Master[Company],Master[Line Distance],"Unknown",0,1))</f>
        <v/>
      </c>
      <c r="N757" s="394"/>
      <c r="O757" s="341"/>
      <c r="P757" s="336"/>
      <c r="Q757" s="341" t="str">
        <f t="array" ref="Q757">if(V757="","",XLOOKUP(V757,Master[Company],Master[Terms],"NA",0,1))</f>
        <v/>
      </c>
      <c r="R757" s="341" t="str">
        <f t="shared" si="9"/>
        <v/>
      </c>
      <c r="S757" s="341" t="str">
        <f t="array" ref="S757">if(V757="","",XLOOKUP(V757,Master[Company],Master[Group],"NA",0,1))</f>
        <v/>
      </c>
      <c r="T757" s="341" t="str">
        <f t="array" ref="T757">if(V757="","",XLOOKUP(V757,Master[Company],Master[Loading Location],"NA",0,1))</f>
        <v/>
      </c>
      <c r="U757" s="341" t="str">
        <f t="array" ref="U757">if(V757="","",XLOOKUP(V757,Master[Company],Master[Acronym],"NA",0,1))</f>
        <v/>
      </c>
      <c r="V757" s="336"/>
      <c r="W757" s="395"/>
      <c r="X757" s="395"/>
      <c r="Y757" s="336" t="str">
        <f t="shared" si="10"/>
        <v/>
      </c>
      <c r="Z757" s="341" t="str">
        <f t="shared" si="11"/>
        <v/>
      </c>
      <c r="AA757" s="336"/>
      <c r="AB757" s="341"/>
      <c r="AC757" s="341"/>
      <c r="AD757" s="394"/>
      <c r="AE757" s="396"/>
      <c r="AF757" s="396"/>
      <c r="AG757" s="396"/>
      <c r="AH757" s="396"/>
      <c r="AI757" s="396"/>
      <c r="AJ757" s="396"/>
      <c r="AK757" s="396"/>
      <c r="AL757" s="397"/>
      <c r="AM757" s="398"/>
      <c r="AN757" s="398"/>
      <c r="AO757" s="398"/>
      <c r="AP757" s="398"/>
      <c r="AQ757" s="398"/>
      <c r="AR757" s="398"/>
      <c r="AS757" s="398"/>
      <c r="AT757" s="398"/>
      <c r="AU757" s="394"/>
      <c r="AV757" s="399"/>
      <c r="AW757" s="306"/>
      <c r="AX757" s="394"/>
      <c r="AY757" s="400"/>
      <c r="AZ757" s="336"/>
      <c r="BA757" s="336"/>
      <c r="BB757" s="336"/>
      <c r="BC757" s="336"/>
      <c r="BD757" s="336"/>
      <c r="BE757" s="401"/>
      <c r="BF757" s="341"/>
      <c r="BG757" s="341"/>
      <c r="BH757" s="402"/>
      <c r="BI757" s="403"/>
      <c r="BJ757" s="404"/>
      <c r="BK757" s="405"/>
      <c r="BL757" s="405"/>
      <c r="BM757" s="405"/>
      <c r="BN757" s="406"/>
    </row>
    <row r="758" ht="18.75" customHeight="1">
      <c r="A758" s="390" t="str">
        <f t="shared" si="3"/>
        <v/>
      </c>
      <c r="B758" s="391"/>
      <c r="C758" s="337"/>
      <c r="D758" s="337"/>
      <c r="E758" s="338" t="str">
        <f t="shared" si="8"/>
        <v/>
      </c>
      <c r="F758" s="392"/>
      <c r="G758" s="393"/>
      <c r="H758" s="341" t="str">
        <f t="array" ref="H758">IF(D758="","",XLOOKUP(D758,'Master Data'!K:K,'Master Data'!N:N,"Input in Master Data",0,1))</f>
        <v/>
      </c>
      <c r="I758" s="341" t="str">
        <f t="array" ref="I758">IF(D758="","",XLOOKUP(D758,'Master Data'!K:K,'Master Data'!O:O,"Input in Master Data",0,1))</f>
        <v/>
      </c>
      <c r="J758" s="341" t="str">
        <f t="array" ref="J758">if(V758="","",XLOOKUP(V758,Master[Company],Master[Blow],"Unknown",0,1))</f>
        <v/>
      </c>
      <c r="K758" s="341" t="str">
        <f t="array" ref="K758">if(V758="","",XLOOKUP(V758,Master[Company],Master[Pigging],"Unknown",0,1))</f>
        <v/>
      </c>
      <c r="L758" s="341" t="str">
        <f t="array" ref="L758">if(V758="","",XLOOKUP(V758,Master[Company],Master[Load Method],"Unknown",0,1))</f>
        <v/>
      </c>
      <c r="M758" s="341" t="str">
        <f t="array" ref="M758">if(V758="","",XLOOKUP(V758,Master[Company],Master[Line Distance],"Unknown",0,1))</f>
        <v/>
      </c>
      <c r="N758" s="394"/>
      <c r="O758" s="341"/>
      <c r="P758" s="336"/>
      <c r="Q758" s="341" t="str">
        <f t="array" ref="Q758">if(V758="","",XLOOKUP(V758,Master[Company],Master[Terms],"NA",0,1))</f>
        <v/>
      </c>
      <c r="R758" s="341" t="str">
        <f t="shared" si="9"/>
        <v/>
      </c>
      <c r="S758" s="341" t="str">
        <f t="array" ref="S758">if(V758="","",XLOOKUP(V758,Master[Company],Master[Group],"NA",0,1))</f>
        <v/>
      </c>
      <c r="T758" s="341" t="str">
        <f t="array" ref="T758">if(V758="","",XLOOKUP(V758,Master[Company],Master[Loading Location],"NA",0,1))</f>
        <v/>
      </c>
      <c r="U758" s="341" t="str">
        <f t="array" ref="U758">if(V758="","",XLOOKUP(V758,Master[Company],Master[Acronym],"NA",0,1))</f>
        <v/>
      </c>
      <c r="V758" s="336"/>
      <c r="W758" s="395"/>
      <c r="X758" s="395"/>
      <c r="Y758" s="336" t="str">
        <f t="shared" si="10"/>
        <v/>
      </c>
      <c r="Z758" s="341" t="str">
        <f t="shared" si="11"/>
        <v/>
      </c>
      <c r="AA758" s="336"/>
      <c r="AB758" s="341"/>
      <c r="AC758" s="341"/>
      <c r="AD758" s="394"/>
      <c r="AE758" s="396"/>
      <c r="AF758" s="396"/>
      <c r="AG758" s="396"/>
      <c r="AH758" s="396"/>
      <c r="AI758" s="396"/>
      <c r="AJ758" s="396"/>
      <c r="AK758" s="396"/>
      <c r="AL758" s="397"/>
      <c r="AM758" s="398"/>
      <c r="AN758" s="398"/>
      <c r="AO758" s="398"/>
      <c r="AP758" s="398"/>
      <c r="AQ758" s="398"/>
      <c r="AR758" s="398"/>
      <c r="AS758" s="398"/>
      <c r="AT758" s="398"/>
      <c r="AU758" s="394"/>
      <c r="AV758" s="399"/>
      <c r="AW758" s="306"/>
      <c r="AX758" s="394"/>
      <c r="AY758" s="400"/>
      <c r="AZ758" s="336"/>
      <c r="BA758" s="336"/>
      <c r="BB758" s="336"/>
      <c r="BC758" s="336"/>
      <c r="BD758" s="336"/>
      <c r="BE758" s="401"/>
      <c r="BF758" s="341"/>
      <c r="BG758" s="341"/>
      <c r="BH758" s="402"/>
      <c r="BI758" s="403"/>
      <c r="BJ758" s="404"/>
      <c r="BK758" s="405"/>
      <c r="BL758" s="405"/>
      <c r="BM758" s="405"/>
      <c r="BN758" s="406"/>
    </row>
    <row r="759" ht="18.75" customHeight="1">
      <c r="A759" s="390" t="str">
        <f t="shared" si="3"/>
        <v/>
      </c>
      <c r="B759" s="391"/>
      <c r="C759" s="337"/>
      <c r="D759" s="337"/>
      <c r="E759" s="338" t="str">
        <f t="shared" si="8"/>
        <v/>
      </c>
      <c r="F759" s="392"/>
      <c r="G759" s="393"/>
      <c r="H759" s="341" t="str">
        <f t="array" ref="H759">IF(D759="","",XLOOKUP(D759,'Master Data'!K:K,'Master Data'!N:N,"Input in Master Data",0,1))</f>
        <v/>
      </c>
      <c r="I759" s="341" t="str">
        <f t="array" ref="I759">IF(D759="","",XLOOKUP(D759,'Master Data'!K:K,'Master Data'!O:O,"Input in Master Data",0,1))</f>
        <v/>
      </c>
      <c r="J759" s="341" t="str">
        <f t="array" ref="J759">if(V759="","",XLOOKUP(V759,Master[Company],Master[Blow],"Unknown",0,1))</f>
        <v/>
      </c>
      <c r="K759" s="341" t="str">
        <f t="array" ref="K759">if(V759="","",XLOOKUP(V759,Master[Company],Master[Pigging],"Unknown",0,1))</f>
        <v/>
      </c>
      <c r="L759" s="341" t="str">
        <f t="array" ref="L759">if(V759="","",XLOOKUP(V759,Master[Company],Master[Load Method],"Unknown",0,1))</f>
        <v/>
      </c>
      <c r="M759" s="341" t="str">
        <f t="array" ref="M759">if(V759="","",XLOOKUP(V759,Master[Company],Master[Line Distance],"Unknown",0,1))</f>
        <v/>
      </c>
      <c r="N759" s="394"/>
      <c r="O759" s="341"/>
      <c r="P759" s="336"/>
      <c r="Q759" s="341" t="str">
        <f t="array" ref="Q759">if(V759="","",XLOOKUP(V759,Master[Company],Master[Terms],"NA",0,1))</f>
        <v/>
      </c>
      <c r="R759" s="341" t="str">
        <f t="shared" si="9"/>
        <v/>
      </c>
      <c r="S759" s="341" t="str">
        <f t="array" ref="S759">if(V759="","",XLOOKUP(V759,Master[Company],Master[Group],"NA",0,1))</f>
        <v/>
      </c>
      <c r="T759" s="341" t="str">
        <f t="array" ref="T759">if(V759="","",XLOOKUP(V759,Master[Company],Master[Loading Location],"NA",0,1))</f>
        <v/>
      </c>
      <c r="U759" s="341" t="str">
        <f t="array" ref="U759">if(V759="","",XLOOKUP(V759,Master[Company],Master[Acronym],"NA",0,1))</f>
        <v/>
      </c>
      <c r="V759" s="336"/>
      <c r="W759" s="395"/>
      <c r="X759" s="395"/>
      <c r="Y759" s="336" t="str">
        <f t="shared" si="10"/>
        <v/>
      </c>
      <c r="Z759" s="341" t="str">
        <f t="shared" si="11"/>
        <v/>
      </c>
      <c r="AA759" s="336"/>
      <c r="AB759" s="341"/>
      <c r="AC759" s="341"/>
      <c r="AD759" s="394"/>
      <c r="AE759" s="396"/>
      <c r="AF759" s="396"/>
      <c r="AG759" s="396"/>
      <c r="AH759" s="396"/>
      <c r="AI759" s="396"/>
      <c r="AJ759" s="396"/>
      <c r="AK759" s="396"/>
      <c r="AL759" s="397"/>
      <c r="AM759" s="398"/>
      <c r="AN759" s="398"/>
      <c r="AO759" s="398"/>
      <c r="AP759" s="398"/>
      <c r="AQ759" s="398"/>
      <c r="AR759" s="398"/>
      <c r="AS759" s="398"/>
      <c r="AT759" s="398"/>
      <c r="AU759" s="394"/>
      <c r="AV759" s="399"/>
      <c r="AW759" s="306"/>
      <c r="AX759" s="394"/>
      <c r="AY759" s="400"/>
      <c r="AZ759" s="336"/>
      <c r="BA759" s="336"/>
      <c r="BB759" s="336"/>
      <c r="BC759" s="336"/>
      <c r="BD759" s="336"/>
      <c r="BE759" s="401"/>
      <c r="BF759" s="341"/>
      <c r="BG759" s="341"/>
      <c r="BH759" s="402"/>
      <c r="BI759" s="403"/>
      <c r="BJ759" s="404"/>
      <c r="BK759" s="405"/>
      <c r="BL759" s="405"/>
      <c r="BM759" s="405"/>
      <c r="BN759" s="406"/>
    </row>
    <row r="760" ht="18.75" customHeight="1">
      <c r="A760" s="390" t="str">
        <f t="shared" si="3"/>
        <v/>
      </c>
      <c r="B760" s="391"/>
      <c r="C760" s="337"/>
      <c r="D760" s="337"/>
      <c r="E760" s="338" t="str">
        <f t="shared" si="8"/>
        <v/>
      </c>
      <c r="F760" s="392"/>
      <c r="G760" s="393"/>
      <c r="H760" s="341" t="str">
        <f t="array" ref="H760">IF(D760="","",XLOOKUP(D760,'Master Data'!K:K,'Master Data'!N:N,"Input in Master Data",0,1))</f>
        <v/>
      </c>
      <c r="I760" s="341" t="str">
        <f t="array" ref="I760">IF(D760="","",XLOOKUP(D760,'Master Data'!K:K,'Master Data'!O:O,"Input in Master Data",0,1))</f>
        <v/>
      </c>
      <c r="J760" s="341" t="str">
        <f t="array" ref="J760">if(V760="","",XLOOKUP(V760,Master[Company],Master[Blow],"Unknown",0,1))</f>
        <v/>
      </c>
      <c r="K760" s="341" t="str">
        <f t="array" ref="K760">if(V760="","",XLOOKUP(V760,Master[Company],Master[Pigging],"Unknown",0,1))</f>
        <v/>
      </c>
      <c r="L760" s="341" t="str">
        <f t="array" ref="L760">if(V760="","",XLOOKUP(V760,Master[Company],Master[Load Method],"Unknown",0,1))</f>
        <v/>
      </c>
      <c r="M760" s="341" t="str">
        <f t="array" ref="M760">if(V760="","",XLOOKUP(V760,Master[Company],Master[Line Distance],"Unknown",0,1))</f>
        <v/>
      </c>
      <c r="N760" s="394"/>
      <c r="O760" s="341"/>
      <c r="P760" s="336"/>
      <c r="Q760" s="341" t="str">
        <f t="array" ref="Q760">if(V760="","",XLOOKUP(V760,Master[Company],Master[Terms],"NA",0,1))</f>
        <v/>
      </c>
      <c r="R760" s="341" t="str">
        <f t="shared" si="9"/>
        <v/>
      </c>
      <c r="S760" s="341" t="str">
        <f t="array" ref="S760">if(V760="","",XLOOKUP(V760,Master[Company],Master[Group],"NA",0,1))</f>
        <v/>
      </c>
      <c r="T760" s="341" t="str">
        <f t="array" ref="T760">if(V760="","",XLOOKUP(V760,Master[Company],Master[Loading Location],"NA",0,1))</f>
        <v/>
      </c>
      <c r="U760" s="341" t="str">
        <f t="array" ref="U760">if(V760="","",XLOOKUP(V760,Master[Company],Master[Acronym],"NA",0,1))</f>
        <v/>
      </c>
      <c r="V760" s="336"/>
      <c r="W760" s="395"/>
      <c r="X760" s="395"/>
      <c r="Y760" s="336" t="str">
        <f t="shared" si="10"/>
        <v/>
      </c>
      <c r="Z760" s="341" t="str">
        <f t="shared" si="11"/>
        <v/>
      </c>
      <c r="AA760" s="336"/>
      <c r="AB760" s="341"/>
      <c r="AC760" s="341"/>
      <c r="AD760" s="394"/>
      <c r="AE760" s="396"/>
      <c r="AF760" s="396"/>
      <c r="AG760" s="396"/>
      <c r="AH760" s="396"/>
      <c r="AI760" s="396"/>
      <c r="AJ760" s="396"/>
      <c r="AK760" s="396"/>
      <c r="AL760" s="397"/>
      <c r="AM760" s="398"/>
      <c r="AN760" s="398"/>
      <c r="AO760" s="398"/>
      <c r="AP760" s="398"/>
      <c r="AQ760" s="398"/>
      <c r="AR760" s="398"/>
      <c r="AS760" s="398"/>
      <c r="AT760" s="398"/>
      <c r="AU760" s="394"/>
      <c r="AV760" s="399"/>
      <c r="AW760" s="306"/>
      <c r="AX760" s="394"/>
      <c r="AY760" s="400"/>
      <c r="AZ760" s="336"/>
      <c r="BA760" s="336"/>
      <c r="BB760" s="336"/>
      <c r="BC760" s="336"/>
      <c r="BD760" s="336"/>
      <c r="BE760" s="401"/>
      <c r="BF760" s="341"/>
      <c r="BG760" s="341"/>
      <c r="BH760" s="402"/>
      <c r="BI760" s="403"/>
      <c r="BJ760" s="404"/>
      <c r="BK760" s="405"/>
      <c r="BL760" s="405"/>
      <c r="BM760" s="405"/>
      <c r="BN760" s="406"/>
    </row>
    <row r="761" ht="18.75" customHeight="1">
      <c r="A761" s="390" t="str">
        <f t="shared" si="3"/>
        <v/>
      </c>
      <c r="B761" s="391"/>
      <c r="C761" s="337"/>
      <c r="D761" s="337"/>
      <c r="E761" s="338" t="str">
        <f t="shared" si="8"/>
        <v/>
      </c>
      <c r="F761" s="392"/>
      <c r="G761" s="393"/>
      <c r="H761" s="341" t="str">
        <f t="array" ref="H761">IF(D761="","",XLOOKUP(D761,'Master Data'!K:K,'Master Data'!N:N,"Input in Master Data",0,1))</f>
        <v/>
      </c>
      <c r="I761" s="341" t="str">
        <f t="array" ref="I761">IF(D761="","",XLOOKUP(D761,'Master Data'!K:K,'Master Data'!O:O,"Input in Master Data",0,1))</f>
        <v/>
      </c>
      <c r="J761" s="341" t="str">
        <f t="array" ref="J761">if(V761="","",XLOOKUP(V761,Master[Company],Master[Blow],"Unknown",0,1))</f>
        <v/>
      </c>
      <c r="K761" s="341" t="str">
        <f t="array" ref="K761">if(V761="","",XLOOKUP(V761,Master[Company],Master[Pigging],"Unknown",0,1))</f>
        <v/>
      </c>
      <c r="L761" s="341" t="str">
        <f t="array" ref="L761">if(V761="","",XLOOKUP(V761,Master[Company],Master[Load Method],"Unknown",0,1))</f>
        <v/>
      </c>
      <c r="M761" s="341" t="str">
        <f t="array" ref="M761">if(V761="","",XLOOKUP(V761,Master[Company],Master[Line Distance],"Unknown",0,1))</f>
        <v/>
      </c>
      <c r="N761" s="394"/>
      <c r="O761" s="341"/>
      <c r="P761" s="336"/>
      <c r="Q761" s="341" t="str">
        <f t="array" ref="Q761">if(V761="","",XLOOKUP(V761,Master[Company],Master[Terms],"NA",0,1))</f>
        <v/>
      </c>
      <c r="R761" s="341" t="str">
        <f t="shared" si="9"/>
        <v/>
      </c>
      <c r="S761" s="341" t="str">
        <f t="array" ref="S761">if(V761="","",XLOOKUP(V761,Master[Company],Master[Group],"NA",0,1))</f>
        <v/>
      </c>
      <c r="T761" s="341" t="str">
        <f t="array" ref="T761">if(V761="","",XLOOKUP(V761,Master[Company],Master[Loading Location],"NA",0,1))</f>
        <v/>
      </c>
      <c r="U761" s="341" t="str">
        <f t="array" ref="U761">if(V761="","",XLOOKUP(V761,Master[Company],Master[Acronym],"NA",0,1))</f>
        <v/>
      </c>
      <c r="V761" s="336"/>
      <c r="W761" s="395"/>
      <c r="X761" s="395"/>
      <c r="Y761" s="336" t="str">
        <f t="shared" si="10"/>
        <v/>
      </c>
      <c r="Z761" s="341" t="str">
        <f t="shared" si="11"/>
        <v/>
      </c>
      <c r="AA761" s="336"/>
      <c r="AB761" s="341"/>
      <c r="AC761" s="341"/>
      <c r="AD761" s="394"/>
      <c r="AE761" s="396"/>
      <c r="AF761" s="396"/>
      <c r="AG761" s="396"/>
      <c r="AH761" s="396"/>
      <c r="AI761" s="396"/>
      <c r="AJ761" s="396"/>
      <c r="AK761" s="396"/>
      <c r="AL761" s="397"/>
      <c r="AM761" s="398"/>
      <c r="AN761" s="398"/>
      <c r="AO761" s="398"/>
      <c r="AP761" s="398"/>
      <c r="AQ761" s="398"/>
      <c r="AR761" s="398"/>
      <c r="AS761" s="398"/>
      <c r="AT761" s="398"/>
      <c r="AU761" s="394"/>
      <c r="AV761" s="399"/>
      <c r="AW761" s="306"/>
      <c r="AX761" s="394"/>
      <c r="AY761" s="400"/>
      <c r="AZ761" s="336"/>
      <c r="BA761" s="336"/>
      <c r="BB761" s="336"/>
      <c r="BC761" s="336"/>
      <c r="BD761" s="336"/>
      <c r="BE761" s="401"/>
      <c r="BF761" s="341"/>
      <c r="BG761" s="341"/>
      <c r="BH761" s="402"/>
      <c r="BI761" s="403"/>
      <c r="BJ761" s="404"/>
      <c r="BK761" s="405"/>
      <c r="BL761" s="405"/>
      <c r="BM761" s="405"/>
      <c r="BN761" s="406"/>
    </row>
    <row r="762" ht="18.75" customHeight="1">
      <c r="A762" s="390" t="str">
        <f t="shared" si="3"/>
        <v/>
      </c>
      <c r="B762" s="391"/>
      <c r="C762" s="337"/>
      <c r="D762" s="337"/>
      <c r="E762" s="338" t="str">
        <f t="shared" si="8"/>
        <v/>
      </c>
      <c r="F762" s="392"/>
      <c r="G762" s="393"/>
      <c r="H762" s="341" t="str">
        <f t="array" ref="H762">IF(D762="","",XLOOKUP(D762,'Master Data'!K:K,'Master Data'!N:N,"Input in Master Data",0,1))</f>
        <v/>
      </c>
      <c r="I762" s="341" t="str">
        <f t="array" ref="I762">IF(D762="","",XLOOKUP(D762,'Master Data'!K:K,'Master Data'!O:O,"Input in Master Data",0,1))</f>
        <v/>
      </c>
      <c r="J762" s="341" t="str">
        <f t="array" ref="J762">if(V762="","",XLOOKUP(V762,Master[Company],Master[Blow],"Unknown",0,1))</f>
        <v/>
      </c>
      <c r="K762" s="341" t="str">
        <f t="array" ref="K762">if(V762="","",XLOOKUP(V762,Master[Company],Master[Pigging],"Unknown",0,1))</f>
        <v/>
      </c>
      <c r="L762" s="341" t="str">
        <f t="array" ref="L762">if(V762="","",XLOOKUP(V762,Master[Company],Master[Load Method],"Unknown",0,1))</f>
        <v/>
      </c>
      <c r="M762" s="341" t="str">
        <f t="array" ref="M762">if(V762="","",XLOOKUP(V762,Master[Company],Master[Line Distance],"Unknown",0,1))</f>
        <v/>
      </c>
      <c r="N762" s="394"/>
      <c r="O762" s="341"/>
      <c r="P762" s="336"/>
      <c r="Q762" s="341" t="str">
        <f t="array" ref="Q762">if(V762="","",XLOOKUP(V762,Master[Company],Master[Terms],"NA",0,1))</f>
        <v/>
      </c>
      <c r="R762" s="341" t="str">
        <f t="shared" si="9"/>
        <v/>
      </c>
      <c r="S762" s="341" t="str">
        <f t="array" ref="S762">if(V762="","",XLOOKUP(V762,Master[Company],Master[Group],"NA",0,1))</f>
        <v/>
      </c>
      <c r="T762" s="341" t="str">
        <f t="array" ref="T762">if(V762="","",XLOOKUP(V762,Master[Company],Master[Loading Location],"NA",0,1))</f>
        <v/>
      </c>
      <c r="U762" s="341" t="str">
        <f t="array" ref="U762">if(V762="","",XLOOKUP(V762,Master[Company],Master[Acronym],"NA",0,1))</f>
        <v/>
      </c>
      <c r="V762" s="336"/>
      <c r="W762" s="395"/>
      <c r="X762" s="395"/>
      <c r="Y762" s="336" t="str">
        <f t="shared" si="10"/>
        <v/>
      </c>
      <c r="Z762" s="341" t="str">
        <f t="shared" si="11"/>
        <v/>
      </c>
      <c r="AA762" s="336"/>
      <c r="AB762" s="341"/>
      <c r="AC762" s="341"/>
      <c r="AD762" s="394"/>
      <c r="AE762" s="396"/>
      <c r="AF762" s="396"/>
      <c r="AG762" s="396"/>
      <c r="AH762" s="396"/>
      <c r="AI762" s="396"/>
      <c r="AJ762" s="396"/>
      <c r="AK762" s="396"/>
      <c r="AL762" s="397"/>
      <c r="AM762" s="398"/>
      <c r="AN762" s="398"/>
      <c r="AO762" s="398"/>
      <c r="AP762" s="398"/>
      <c r="AQ762" s="398"/>
      <c r="AR762" s="398"/>
      <c r="AS762" s="398"/>
      <c r="AT762" s="398"/>
      <c r="AU762" s="394"/>
      <c r="AV762" s="399"/>
      <c r="AW762" s="306"/>
      <c r="AX762" s="394"/>
      <c r="AY762" s="400"/>
      <c r="AZ762" s="336"/>
      <c r="BA762" s="336"/>
      <c r="BB762" s="336"/>
      <c r="BC762" s="336"/>
      <c r="BD762" s="336"/>
      <c r="BE762" s="401"/>
      <c r="BF762" s="341"/>
      <c r="BG762" s="341"/>
      <c r="BH762" s="402"/>
      <c r="BI762" s="403"/>
      <c r="BJ762" s="404"/>
      <c r="BK762" s="405"/>
      <c r="BL762" s="405"/>
      <c r="BM762" s="405"/>
      <c r="BN762" s="406"/>
    </row>
    <row r="763" ht="18.75" customHeight="1">
      <c r="A763" s="390" t="str">
        <f t="shared" si="3"/>
        <v/>
      </c>
      <c r="B763" s="391"/>
      <c r="C763" s="337"/>
      <c r="D763" s="337"/>
      <c r="E763" s="338" t="str">
        <f t="shared" si="8"/>
        <v/>
      </c>
      <c r="F763" s="392"/>
      <c r="G763" s="393"/>
      <c r="H763" s="341" t="str">
        <f t="array" ref="H763">IF(D763="","",XLOOKUP(D763,'Master Data'!K:K,'Master Data'!N:N,"Input in Master Data",0,1))</f>
        <v/>
      </c>
      <c r="I763" s="341" t="str">
        <f t="array" ref="I763">IF(D763="","",XLOOKUP(D763,'Master Data'!K:K,'Master Data'!O:O,"Input in Master Data",0,1))</f>
        <v/>
      </c>
      <c r="J763" s="341" t="str">
        <f t="array" ref="J763">if(V763="","",XLOOKUP(V763,Master[Company],Master[Blow],"Unknown",0,1))</f>
        <v/>
      </c>
      <c r="K763" s="341" t="str">
        <f t="array" ref="K763">if(V763="","",XLOOKUP(V763,Master[Company],Master[Pigging],"Unknown",0,1))</f>
        <v/>
      </c>
      <c r="L763" s="341" t="str">
        <f t="array" ref="L763">if(V763="","",XLOOKUP(V763,Master[Company],Master[Load Method],"Unknown",0,1))</f>
        <v/>
      </c>
      <c r="M763" s="341" t="str">
        <f t="array" ref="M763">if(V763="","",XLOOKUP(V763,Master[Company],Master[Line Distance],"Unknown",0,1))</f>
        <v/>
      </c>
      <c r="N763" s="394"/>
      <c r="O763" s="341"/>
      <c r="P763" s="336"/>
      <c r="Q763" s="341" t="str">
        <f t="array" ref="Q763">if(V763="","",XLOOKUP(V763,Master[Company],Master[Terms],"NA",0,1))</f>
        <v/>
      </c>
      <c r="R763" s="341" t="str">
        <f t="shared" si="9"/>
        <v/>
      </c>
      <c r="S763" s="341" t="str">
        <f t="array" ref="S763">if(V763="","",XLOOKUP(V763,Master[Company],Master[Group],"NA",0,1))</f>
        <v/>
      </c>
      <c r="T763" s="341" t="str">
        <f t="array" ref="T763">if(V763="","",XLOOKUP(V763,Master[Company],Master[Loading Location],"NA",0,1))</f>
        <v/>
      </c>
      <c r="U763" s="341" t="str">
        <f t="array" ref="U763">if(V763="","",XLOOKUP(V763,Master[Company],Master[Acronym],"NA",0,1))</f>
        <v/>
      </c>
      <c r="V763" s="336"/>
      <c r="W763" s="395"/>
      <c r="X763" s="395"/>
      <c r="Y763" s="336" t="str">
        <f t="shared" si="10"/>
        <v/>
      </c>
      <c r="Z763" s="341" t="str">
        <f t="shared" si="11"/>
        <v/>
      </c>
      <c r="AA763" s="336"/>
      <c r="AB763" s="341"/>
      <c r="AC763" s="341"/>
      <c r="AD763" s="394"/>
      <c r="AE763" s="396"/>
      <c r="AF763" s="396"/>
      <c r="AG763" s="396"/>
      <c r="AH763" s="396"/>
      <c r="AI763" s="396"/>
      <c r="AJ763" s="396"/>
      <c r="AK763" s="396"/>
      <c r="AL763" s="397"/>
      <c r="AM763" s="398"/>
      <c r="AN763" s="398"/>
      <c r="AO763" s="398"/>
      <c r="AP763" s="398"/>
      <c r="AQ763" s="398"/>
      <c r="AR763" s="398"/>
      <c r="AS763" s="398"/>
      <c r="AT763" s="398"/>
      <c r="AU763" s="394"/>
      <c r="AV763" s="399"/>
      <c r="AW763" s="306"/>
      <c r="AX763" s="394"/>
      <c r="AY763" s="400"/>
      <c r="AZ763" s="336"/>
      <c r="BA763" s="336"/>
      <c r="BB763" s="336"/>
      <c r="BC763" s="336"/>
      <c r="BD763" s="336"/>
      <c r="BE763" s="401"/>
      <c r="BF763" s="341"/>
      <c r="BG763" s="341"/>
      <c r="BH763" s="402"/>
      <c r="BI763" s="403"/>
      <c r="BJ763" s="404"/>
      <c r="BK763" s="405"/>
      <c r="BL763" s="405"/>
      <c r="BM763" s="405"/>
      <c r="BN763" s="406"/>
    </row>
    <row r="764" ht="18.75" customHeight="1">
      <c r="A764" s="390" t="str">
        <f t="shared" si="3"/>
        <v/>
      </c>
      <c r="B764" s="391"/>
      <c r="C764" s="337"/>
      <c r="D764" s="337"/>
      <c r="E764" s="338" t="str">
        <f t="shared" si="8"/>
        <v/>
      </c>
      <c r="F764" s="392"/>
      <c r="G764" s="393"/>
      <c r="H764" s="341" t="str">
        <f t="array" ref="H764">IF(D764="","",XLOOKUP(D764,'Master Data'!K:K,'Master Data'!N:N,"Input in Master Data",0,1))</f>
        <v/>
      </c>
      <c r="I764" s="341" t="str">
        <f t="array" ref="I764">IF(D764="","",XLOOKUP(D764,'Master Data'!K:K,'Master Data'!O:O,"Input in Master Data",0,1))</f>
        <v/>
      </c>
      <c r="J764" s="341" t="str">
        <f t="array" ref="J764">if(V764="","",XLOOKUP(V764,Master[Company],Master[Blow],"Unknown",0,1))</f>
        <v/>
      </c>
      <c r="K764" s="341" t="str">
        <f t="array" ref="K764">if(V764="","",XLOOKUP(V764,Master[Company],Master[Pigging],"Unknown",0,1))</f>
        <v/>
      </c>
      <c r="L764" s="341" t="str">
        <f t="array" ref="L764">if(V764="","",XLOOKUP(V764,Master[Company],Master[Load Method],"Unknown",0,1))</f>
        <v/>
      </c>
      <c r="M764" s="341" t="str">
        <f t="array" ref="M764">if(V764="","",XLOOKUP(V764,Master[Company],Master[Line Distance],"Unknown",0,1))</f>
        <v/>
      </c>
      <c r="N764" s="394"/>
      <c r="O764" s="341"/>
      <c r="P764" s="336"/>
      <c r="Q764" s="341" t="str">
        <f t="array" ref="Q764">if(V764="","",XLOOKUP(V764,Master[Company],Master[Terms],"NA",0,1))</f>
        <v/>
      </c>
      <c r="R764" s="341" t="str">
        <f t="shared" si="9"/>
        <v/>
      </c>
      <c r="S764" s="341" t="str">
        <f t="array" ref="S764">if(V764="","",XLOOKUP(V764,Master[Company],Master[Group],"NA",0,1))</f>
        <v/>
      </c>
      <c r="T764" s="341" t="str">
        <f t="array" ref="T764">if(V764="","",XLOOKUP(V764,Master[Company],Master[Loading Location],"NA",0,1))</f>
        <v/>
      </c>
      <c r="U764" s="341" t="str">
        <f t="array" ref="U764">if(V764="","",XLOOKUP(V764,Master[Company],Master[Acronym],"NA",0,1))</f>
        <v/>
      </c>
      <c r="V764" s="336"/>
      <c r="W764" s="395"/>
      <c r="X764" s="395"/>
      <c r="Y764" s="336" t="str">
        <f t="shared" si="10"/>
        <v/>
      </c>
      <c r="Z764" s="341" t="str">
        <f t="shared" si="11"/>
        <v/>
      </c>
      <c r="AA764" s="336"/>
      <c r="AB764" s="341"/>
      <c r="AC764" s="341"/>
      <c r="AD764" s="394"/>
      <c r="AE764" s="396"/>
      <c r="AF764" s="396"/>
      <c r="AG764" s="396"/>
      <c r="AH764" s="396"/>
      <c r="AI764" s="396"/>
      <c r="AJ764" s="396"/>
      <c r="AK764" s="396"/>
      <c r="AL764" s="397"/>
      <c r="AM764" s="398"/>
      <c r="AN764" s="398"/>
      <c r="AO764" s="398"/>
      <c r="AP764" s="398"/>
      <c r="AQ764" s="398"/>
      <c r="AR764" s="398"/>
      <c r="AS764" s="398"/>
      <c r="AT764" s="398"/>
      <c r="AU764" s="394"/>
      <c r="AV764" s="399"/>
      <c r="AW764" s="306"/>
      <c r="AX764" s="394"/>
      <c r="AY764" s="400"/>
      <c r="AZ764" s="336"/>
      <c r="BA764" s="336"/>
      <c r="BB764" s="336"/>
      <c r="BC764" s="336"/>
      <c r="BD764" s="336"/>
      <c r="BE764" s="401"/>
      <c r="BF764" s="341"/>
      <c r="BG764" s="341"/>
      <c r="BH764" s="402"/>
      <c r="BI764" s="403"/>
      <c r="BJ764" s="404"/>
      <c r="BK764" s="405"/>
      <c r="BL764" s="405"/>
      <c r="BM764" s="405"/>
      <c r="BN764" s="406"/>
    </row>
    <row r="765" ht="18.75" customHeight="1">
      <c r="A765" s="390" t="str">
        <f t="shared" si="3"/>
        <v/>
      </c>
      <c r="B765" s="391"/>
      <c r="C765" s="337"/>
      <c r="D765" s="337"/>
      <c r="E765" s="338" t="str">
        <f t="shared" si="8"/>
        <v/>
      </c>
      <c r="F765" s="392"/>
      <c r="G765" s="393"/>
      <c r="H765" s="341" t="str">
        <f t="array" ref="H765">IF(D765="","",XLOOKUP(D765,'Master Data'!K:K,'Master Data'!N:N,"Input in Master Data",0,1))</f>
        <v/>
      </c>
      <c r="I765" s="341" t="str">
        <f t="array" ref="I765">IF(D765="","",XLOOKUP(D765,'Master Data'!K:K,'Master Data'!O:O,"Input in Master Data",0,1))</f>
        <v/>
      </c>
      <c r="J765" s="341" t="str">
        <f t="array" ref="J765">if(V765="","",XLOOKUP(V765,Master[Company],Master[Blow],"Unknown",0,1))</f>
        <v/>
      </c>
      <c r="K765" s="341" t="str">
        <f t="array" ref="K765">if(V765="","",XLOOKUP(V765,Master[Company],Master[Pigging],"Unknown",0,1))</f>
        <v/>
      </c>
      <c r="L765" s="341" t="str">
        <f t="array" ref="L765">if(V765="","",XLOOKUP(V765,Master[Company],Master[Load Method],"Unknown",0,1))</f>
        <v/>
      </c>
      <c r="M765" s="341" t="str">
        <f t="array" ref="M765">if(V765="","",XLOOKUP(V765,Master[Company],Master[Line Distance],"Unknown",0,1))</f>
        <v/>
      </c>
      <c r="N765" s="394"/>
      <c r="O765" s="341"/>
      <c r="P765" s="336"/>
      <c r="Q765" s="341" t="str">
        <f t="array" ref="Q765">if(V765="","",XLOOKUP(V765,Master[Company],Master[Terms],"NA",0,1))</f>
        <v/>
      </c>
      <c r="R765" s="341" t="str">
        <f t="shared" si="9"/>
        <v/>
      </c>
      <c r="S765" s="341" t="str">
        <f t="array" ref="S765">if(V765="","",XLOOKUP(V765,Master[Company],Master[Group],"NA",0,1))</f>
        <v/>
      </c>
      <c r="T765" s="341" t="str">
        <f t="array" ref="T765">if(V765="","",XLOOKUP(V765,Master[Company],Master[Loading Location],"NA",0,1))</f>
        <v/>
      </c>
      <c r="U765" s="341" t="str">
        <f t="array" ref="U765">if(V765="","",XLOOKUP(V765,Master[Company],Master[Acronym],"NA",0,1))</f>
        <v/>
      </c>
      <c r="V765" s="336"/>
      <c r="W765" s="395"/>
      <c r="X765" s="395"/>
      <c r="Y765" s="336" t="str">
        <f t="shared" si="10"/>
        <v/>
      </c>
      <c r="Z765" s="341" t="str">
        <f t="shared" si="11"/>
        <v/>
      </c>
      <c r="AA765" s="336"/>
      <c r="AB765" s="341"/>
      <c r="AC765" s="341"/>
      <c r="AD765" s="394"/>
      <c r="AE765" s="396"/>
      <c r="AF765" s="396"/>
      <c r="AG765" s="396"/>
      <c r="AH765" s="396"/>
      <c r="AI765" s="396"/>
      <c r="AJ765" s="396"/>
      <c r="AK765" s="396"/>
      <c r="AL765" s="397"/>
      <c r="AM765" s="398"/>
      <c r="AN765" s="398"/>
      <c r="AO765" s="398"/>
      <c r="AP765" s="398"/>
      <c r="AQ765" s="398"/>
      <c r="AR765" s="398"/>
      <c r="AS765" s="398"/>
      <c r="AT765" s="398"/>
      <c r="AU765" s="394"/>
      <c r="AV765" s="399"/>
      <c r="AW765" s="306"/>
      <c r="AX765" s="394"/>
      <c r="AY765" s="400"/>
      <c r="AZ765" s="336"/>
      <c r="BA765" s="336"/>
      <c r="BB765" s="336"/>
      <c r="BC765" s="336"/>
      <c r="BD765" s="336"/>
      <c r="BE765" s="401"/>
      <c r="BF765" s="341"/>
      <c r="BG765" s="341"/>
      <c r="BH765" s="402"/>
      <c r="BI765" s="403"/>
      <c r="BJ765" s="404"/>
      <c r="BK765" s="405"/>
      <c r="BL765" s="405"/>
      <c r="BM765" s="405"/>
      <c r="BN765" s="406"/>
    </row>
    <row r="766" ht="18.75" customHeight="1">
      <c r="A766" s="390" t="str">
        <f t="shared" si="3"/>
        <v/>
      </c>
      <c r="B766" s="391"/>
      <c r="C766" s="337"/>
      <c r="D766" s="337"/>
      <c r="E766" s="338" t="str">
        <f t="shared" si="8"/>
        <v/>
      </c>
      <c r="F766" s="392"/>
      <c r="G766" s="393"/>
      <c r="H766" s="341" t="str">
        <f t="array" ref="H766">IF(D766="","",XLOOKUP(D766,'Master Data'!K:K,'Master Data'!N:N,"Input in Master Data",0,1))</f>
        <v/>
      </c>
      <c r="I766" s="341" t="str">
        <f t="array" ref="I766">IF(D766="","",XLOOKUP(D766,'Master Data'!K:K,'Master Data'!O:O,"Input in Master Data",0,1))</f>
        <v/>
      </c>
      <c r="J766" s="341" t="str">
        <f t="array" ref="J766">if(V766="","",XLOOKUP(V766,Master[Company],Master[Blow],"Unknown",0,1))</f>
        <v/>
      </c>
      <c r="K766" s="341" t="str">
        <f t="array" ref="K766">if(V766="","",XLOOKUP(V766,Master[Company],Master[Pigging],"Unknown",0,1))</f>
        <v/>
      </c>
      <c r="L766" s="341" t="str">
        <f t="array" ref="L766">if(V766="","",XLOOKUP(V766,Master[Company],Master[Load Method],"Unknown",0,1))</f>
        <v/>
      </c>
      <c r="M766" s="341" t="str">
        <f t="array" ref="M766">if(V766="","",XLOOKUP(V766,Master[Company],Master[Line Distance],"Unknown",0,1))</f>
        <v/>
      </c>
      <c r="N766" s="394"/>
      <c r="O766" s="341"/>
      <c r="P766" s="336"/>
      <c r="Q766" s="341" t="str">
        <f t="array" ref="Q766">if(V766="","",XLOOKUP(V766,Master[Company],Master[Terms],"NA",0,1))</f>
        <v/>
      </c>
      <c r="R766" s="341" t="str">
        <f t="shared" si="9"/>
        <v/>
      </c>
      <c r="S766" s="341" t="str">
        <f t="array" ref="S766">if(V766="","",XLOOKUP(V766,Master[Company],Master[Group],"NA",0,1))</f>
        <v/>
      </c>
      <c r="T766" s="341" t="str">
        <f t="array" ref="T766">if(V766="","",XLOOKUP(V766,Master[Company],Master[Loading Location],"NA",0,1))</f>
        <v/>
      </c>
      <c r="U766" s="341" t="str">
        <f t="array" ref="U766">if(V766="","",XLOOKUP(V766,Master[Company],Master[Acronym],"NA",0,1))</f>
        <v/>
      </c>
      <c r="V766" s="336"/>
      <c r="W766" s="395"/>
      <c r="X766" s="395"/>
      <c r="Y766" s="336" t="str">
        <f t="shared" si="10"/>
        <v/>
      </c>
      <c r="Z766" s="341" t="str">
        <f t="shared" si="11"/>
        <v/>
      </c>
      <c r="AA766" s="336"/>
      <c r="AB766" s="341"/>
      <c r="AC766" s="341"/>
      <c r="AD766" s="394"/>
      <c r="AE766" s="396"/>
      <c r="AF766" s="396"/>
      <c r="AG766" s="396"/>
      <c r="AH766" s="396"/>
      <c r="AI766" s="396"/>
      <c r="AJ766" s="396"/>
      <c r="AK766" s="396"/>
      <c r="AL766" s="397"/>
      <c r="AM766" s="398"/>
      <c r="AN766" s="398"/>
      <c r="AO766" s="398"/>
      <c r="AP766" s="398"/>
      <c r="AQ766" s="398"/>
      <c r="AR766" s="398"/>
      <c r="AS766" s="398"/>
      <c r="AT766" s="398"/>
      <c r="AU766" s="394"/>
      <c r="AV766" s="399"/>
      <c r="AW766" s="306"/>
      <c r="AX766" s="394"/>
      <c r="AY766" s="400"/>
      <c r="AZ766" s="336"/>
      <c r="BA766" s="336"/>
      <c r="BB766" s="336"/>
      <c r="BC766" s="336"/>
      <c r="BD766" s="336"/>
      <c r="BE766" s="401"/>
      <c r="BF766" s="341"/>
      <c r="BG766" s="341"/>
      <c r="BH766" s="402"/>
      <c r="BI766" s="403"/>
      <c r="BJ766" s="404"/>
      <c r="BK766" s="405"/>
      <c r="BL766" s="405"/>
      <c r="BM766" s="405"/>
      <c r="BN766" s="406"/>
    </row>
    <row r="767" ht="18.75" customHeight="1">
      <c r="A767" s="390" t="str">
        <f t="shared" si="3"/>
        <v/>
      </c>
      <c r="B767" s="391"/>
      <c r="C767" s="337"/>
      <c r="D767" s="337"/>
      <c r="E767" s="338" t="str">
        <f t="shared" si="8"/>
        <v/>
      </c>
      <c r="F767" s="392"/>
      <c r="G767" s="393"/>
      <c r="H767" s="341" t="str">
        <f t="array" ref="H767">IF(D767="","",XLOOKUP(D767,'Master Data'!K:K,'Master Data'!N:N,"Input in Master Data",0,1))</f>
        <v/>
      </c>
      <c r="I767" s="341" t="str">
        <f t="array" ref="I767">IF(D767="","",XLOOKUP(D767,'Master Data'!K:K,'Master Data'!O:O,"Input in Master Data",0,1))</f>
        <v/>
      </c>
      <c r="J767" s="341" t="str">
        <f t="array" ref="J767">if(V767="","",XLOOKUP(V767,Master[Company],Master[Blow],"Unknown",0,1))</f>
        <v/>
      </c>
      <c r="K767" s="341" t="str">
        <f t="array" ref="K767">if(V767="","",XLOOKUP(V767,Master[Company],Master[Pigging],"Unknown",0,1))</f>
        <v/>
      </c>
      <c r="L767" s="341" t="str">
        <f t="array" ref="L767">if(V767="","",XLOOKUP(V767,Master[Company],Master[Load Method],"Unknown",0,1))</f>
        <v/>
      </c>
      <c r="M767" s="341" t="str">
        <f t="array" ref="M767">if(V767="","",XLOOKUP(V767,Master[Company],Master[Line Distance],"Unknown",0,1))</f>
        <v/>
      </c>
      <c r="N767" s="394"/>
      <c r="O767" s="341"/>
      <c r="P767" s="336"/>
      <c r="Q767" s="341" t="str">
        <f t="array" ref="Q767">if(V767="","",XLOOKUP(V767,Master[Company],Master[Terms],"NA",0,1))</f>
        <v/>
      </c>
      <c r="R767" s="341" t="str">
        <f t="shared" si="9"/>
        <v/>
      </c>
      <c r="S767" s="341" t="str">
        <f t="array" ref="S767">if(V767="","",XLOOKUP(V767,Master[Company],Master[Group],"NA",0,1))</f>
        <v/>
      </c>
      <c r="T767" s="341" t="str">
        <f t="array" ref="T767">if(V767="","",XLOOKUP(V767,Master[Company],Master[Loading Location],"NA",0,1))</f>
        <v/>
      </c>
      <c r="U767" s="341" t="str">
        <f t="array" ref="U767">if(V767="","",XLOOKUP(V767,Master[Company],Master[Acronym],"NA",0,1))</f>
        <v/>
      </c>
      <c r="V767" s="336"/>
      <c r="W767" s="395"/>
      <c r="X767" s="395"/>
      <c r="Y767" s="336" t="str">
        <f t="shared" si="10"/>
        <v/>
      </c>
      <c r="Z767" s="341" t="str">
        <f t="shared" si="11"/>
        <v/>
      </c>
      <c r="AA767" s="336"/>
      <c r="AB767" s="341"/>
      <c r="AC767" s="341"/>
      <c r="AD767" s="394"/>
      <c r="AE767" s="396"/>
      <c r="AF767" s="396"/>
      <c r="AG767" s="396"/>
      <c r="AH767" s="396"/>
      <c r="AI767" s="396"/>
      <c r="AJ767" s="396"/>
      <c r="AK767" s="396"/>
      <c r="AL767" s="397"/>
      <c r="AM767" s="398"/>
      <c r="AN767" s="398"/>
      <c r="AO767" s="398"/>
      <c r="AP767" s="398"/>
      <c r="AQ767" s="398"/>
      <c r="AR767" s="398"/>
      <c r="AS767" s="398"/>
      <c r="AT767" s="398"/>
      <c r="AU767" s="394"/>
      <c r="AV767" s="399"/>
      <c r="AW767" s="306"/>
      <c r="AX767" s="394"/>
      <c r="AY767" s="400"/>
      <c r="AZ767" s="336"/>
      <c r="BA767" s="336"/>
      <c r="BB767" s="336"/>
      <c r="BC767" s="336"/>
      <c r="BD767" s="336"/>
      <c r="BE767" s="401"/>
      <c r="BF767" s="341"/>
      <c r="BG767" s="341"/>
      <c r="BH767" s="402"/>
      <c r="BI767" s="403"/>
      <c r="BJ767" s="404"/>
      <c r="BK767" s="405"/>
      <c r="BL767" s="405"/>
      <c r="BM767" s="405"/>
      <c r="BN767" s="406"/>
    </row>
    <row r="768" ht="18.75" customHeight="1">
      <c r="A768" s="390" t="str">
        <f t="shared" si="3"/>
        <v/>
      </c>
      <c r="B768" s="391"/>
      <c r="C768" s="337"/>
      <c r="D768" s="337"/>
      <c r="E768" s="338" t="str">
        <f t="shared" si="8"/>
        <v/>
      </c>
      <c r="F768" s="392"/>
      <c r="G768" s="393"/>
      <c r="H768" s="341" t="str">
        <f t="array" ref="H768">IF(D768="","",XLOOKUP(D768,'Master Data'!K:K,'Master Data'!N:N,"Input in Master Data",0,1))</f>
        <v/>
      </c>
      <c r="I768" s="341" t="str">
        <f t="array" ref="I768">IF(D768="","",XLOOKUP(D768,'Master Data'!K:K,'Master Data'!O:O,"Input in Master Data",0,1))</f>
        <v/>
      </c>
      <c r="J768" s="341" t="str">
        <f t="array" ref="J768">if(V768="","",XLOOKUP(V768,Master[Company],Master[Blow],"Unknown",0,1))</f>
        <v/>
      </c>
      <c r="K768" s="341" t="str">
        <f t="array" ref="K768">if(V768="","",XLOOKUP(V768,Master[Company],Master[Pigging],"Unknown",0,1))</f>
        <v/>
      </c>
      <c r="L768" s="341" t="str">
        <f t="array" ref="L768">if(V768="","",XLOOKUP(V768,Master[Company],Master[Load Method],"Unknown",0,1))</f>
        <v/>
      </c>
      <c r="M768" s="341" t="str">
        <f t="array" ref="M768">if(V768="","",XLOOKUP(V768,Master[Company],Master[Line Distance],"Unknown",0,1))</f>
        <v/>
      </c>
      <c r="N768" s="394"/>
      <c r="O768" s="341"/>
      <c r="P768" s="336"/>
      <c r="Q768" s="341" t="str">
        <f t="array" ref="Q768">if(V768="","",XLOOKUP(V768,Master[Company],Master[Terms],"NA",0,1))</f>
        <v/>
      </c>
      <c r="R768" s="341" t="str">
        <f t="shared" si="9"/>
        <v/>
      </c>
      <c r="S768" s="341" t="str">
        <f t="array" ref="S768">if(V768="","",XLOOKUP(V768,Master[Company],Master[Group],"NA",0,1))</f>
        <v/>
      </c>
      <c r="T768" s="341" t="str">
        <f t="array" ref="T768">if(V768="","",XLOOKUP(V768,Master[Company],Master[Loading Location],"NA",0,1))</f>
        <v/>
      </c>
      <c r="U768" s="341" t="str">
        <f t="array" ref="U768">if(V768="","",XLOOKUP(V768,Master[Company],Master[Acronym],"NA",0,1))</f>
        <v/>
      </c>
      <c r="V768" s="336"/>
      <c r="W768" s="395"/>
      <c r="X768" s="395"/>
      <c r="Y768" s="336" t="str">
        <f t="shared" si="10"/>
        <v/>
      </c>
      <c r="Z768" s="341" t="str">
        <f t="shared" si="11"/>
        <v/>
      </c>
      <c r="AA768" s="336"/>
      <c r="AB768" s="341"/>
      <c r="AC768" s="341"/>
      <c r="AD768" s="394"/>
      <c r="AE768" s="396"/>
      <c r="AF768" s="396"/>
      <c r="AG768" s="396"/>
      <c r="AH768" s="396"/>
      <c r="AI768" s="396"/>
      <c r="AJ768" s="396"/>
      <c r="AK768" s="396"/>
      <c r="AL768" s="397"/>
      <c r="AM768" s="398"/>
      <c r="AN768" s="398"/>
      <c r="AO768" s="398"/>
      <c r="AP768" s="398"/>
      <c r="AQ768" s="398"/>
      <c r="AR768" s="398"/>
      <c r="AS768" s="398"/>
      <c r="AT768" s="398"/>
      <c r="AU768" s="394"/>
      <c r="AV768" s="399"/>
      <c r="AW768" s="306"/>
      <c r="AX768" s="394"/>
      <c r="AY768" s="400"/>
      <c r="AZ768" s="336"/>
      <c r="BA768" s="336"/>
      <c r="BB768" s="336"/>
      <c r="BC768" s="336"/>
      <c r="BD768" s="336"/>
      <c r="BE768" s="401"/>
      <c r="BF768" s="341"/>
      <c r="BG768" s="341"/>
      <c r="BH768" s="402"/>
      <c r="BI768" s="403"/>
      <c r="BJ768" s="404"/>
      <c r="BK768" s="405"/>
      <c r="BL768" s="405"/>
      <c r="BM768" s="405"/>
      <c r="BN768" s="406"/>
    </row>
    <row r="769" ht="18.75" customHeight="1">
      <c r="A769" s="390" t="str">
        <f t="shared" si="3"/>
        <v/>
      </c>
      <c r="B769" s="391"/>
      <c r="C769" s="337"/>
      <c r="D769" s="337"/>
      <c r="E769" s="338" t="str">
        <f t="shared" si="8"/>
        <v/>
      </c>
      <c r="F769" s="392"/>
      <c r="G769" s="393"/>
      <c r="H769" s="341" t="str">
        <f t="array" ref="H769">IF(D769="","",XLOOKUP(D769,'Master Data'!K:K,'Master Data'!N:N,"Input in Master Data",0,1))</f>
        <v/>
      </c>
      <c r="I769" s="341" t="str">
        <f t="array" ref="I769">IF(D769="","",XLOOKUP(D769,'Master Data'!K:K,'Master Data'!O:O,"Input in Master Data",0,1))</f>
        <v/>
      </c>
      <c r="J769" s="341" t="str">
        <f t="array" ref="J769">if(V769="","",XLOOKUP(V769,Master[Company],Master[Blow],"Unknown",0,1))</f>
        <v/>
      </c>
      <c r="K769" s="341" t="str">
        <f t="array" ref="K769">if(V769="","",XLOOKUP(V769,Master[Company],Master[Pigging],"Unknown",0,1))</f>
        <v/>
      </c>
      <c r="L769" s="341" t="str">
        <f t="array" ref="L769">if(V769="","",XLOOKUP(V769,Master[Company],Master[Load Method],"Unknown",0,1))</f>
        <v/>
      </c>
      <c r="M769" s="341" t="str">
        <f t="array" ref="M769">if(V769="","",XLOOKUP(V769,Master[Company],Master[Line Distance],"Unknown",0,1))</f>
        <v/>
      </c>
      <c r="N769" s="394"/>
      <c r="O769" s="341"/>
      <c r="P769" s="336"/>
      <c r="Q769" s="341" t="str">
        <f t="array" ref="Q769">if(V769="","",XLOOKUP(V769,Master[Company],Master[Terms],"NA",0,1))</f>
        <v/>
      </c>
      <c r="R769" s="341" t="str">
        <f t="shared" si="9"/>
        <v/>
      </c>
      <c r="S769" s="341" t="str">
        <f t="array" ref="S769">if(V769="","",XLOOKUP(V769,Master[Company],Master[Group],"NA",0,1))</f>
        <v/>
      </c>
      <c r="T769" s="341" t="str">
        <f t="array" ref="T769">if(V769="","",XLOOKUP(V769,Master[Company],Master[Loading Location],"NA",0,1))</f>
        <v/>
      </c>
      <c r="U769" s="341" t="str">
        <f t="array" ref="U769">if(V769="","",XLOOKUP(V769,Master[Company],Master[Acronym],"NA",0,1))</f>
        <v/>
      </c>
      <c r="V769" s="336"/>
      <c r="W769" s="395"/>
      <c r="X769" s="395"/>
      <c r="Y769" s="336" t="str">
        <f t="shared" si="10"/>
        <v/>
      </c>
      <c r="Z769" s="341" t="str">
        <f t="shared" si="11"/>
        <v/>
      </c>
      <c r="AA769" s="336"/>
      <c r="AB769" s="341"/>
      <c r="AC769" s="341"/>
      <c r="AD769" s="394"/>
      <c r="AE769" s="396"/>
      <c r="AF769" s="396"/>
      <c r="AG769" s="396"/>
      <c r="AH769" s="396"/>
      <c r="AI769" s="396"/>
      <c r="AJ769" s="396"/>
      <c r="AK769" s="396"/>
      <c r="AL769" s="397"/>
      <c r="AM769" s="398"/>
      <c r="AN769" s="398"/>
      <c r="AO769" s="398"/>
      <c r="AP769" s="398"/>
      <c r="AQ769" s="398"/>
      <c r="AR769" s="398"/>
      <c r="AS769" s="398"/>
      <c r="AT769" s="398"/>
      <c r="AU769" s="394"/>
      <c r="AV769" s="399"/>
      <c r="AW769" s="306"/>
      <c r="AX769" s="394"/>
      <c r="AY769" s="400"/>
      <c r="AZ769" s="336"/>
      <c r="BA769" s="336"/>
      <c r="BB769" s="336"/>
      <c r="BC769" s="336"/>
      <c r="BD769" s="336"/>
      <c r="BE769" s="401"/>
      <c r="BF769" s="341"/>
      <c r="BG769" s="341"/>
      <c r="BH769" s="402"/>
      <c r="BI769" s="403"/>
      <c r="BJ769" s="404"/>
      <c r="BK769" s="405"/>
      <c r="BL769" s="405"/>
      <c r="BM769" s="405"/>
      <c r="BN769" s="406"/>
    </row>
    <row r="770" ht="18.75" customHeight="1">
      <c r="A770" s="390" t="str">
        <f t="shared" si="3"/>
        <v/>
      </c>
      <c r="B770" s="391"/>
      <c r="C770" s="337"/>
      <c r="D770" s="337"/>
      <c r="E770" s="338" t="str">
        <f t="shared" si="8"/>
        <v/>
      </c>
      <c r="F770" s="392"/>
      <c r="G770" s="393"/>
      <c r="H770" s="341" t="str">
        <f t="array" ref="H770">IF(D770="","",XLOOKUP(D770,'Master Data'!K:K,'Master Data'!N:N,"Input in Master Data",0,1))</f>
        <v/>
      </c>
      <c r="I770" s="341" t="str">
        <f t="array" ref="I770">IF(D770="","",XLOOKUP(D770,'Master Data'!K:K,'Master Data'!O:O,"Input in Master Data",0,1))</f>
        <v/>
      </c>
      <c r="J770" s="341" t="str">
        <f t="array" ref="J770">if(V770="","",XLOOKUP(V770,Master[Company],Master[Blow],"Unknown",0,1))</f>
        <v/>
      </c>
      <c r="K770" s="341" t="str">
        <f t="array" ref="K770">if(V770="","",XLOOKUP(V770,Master[Company],Master[Pigging],"Unknown",0,1))</f>
        <v/>
      </c>
      <c r="L770" s="341" t="str">
        <f t="array" ref="L770">if(V770="","",XLOOKUP(V770,Master[Company],Master[Load Method],"Unknown",0,1))</f>
        <v/>
      </c>
      <c r="M770" s="341" t="str">
        <f t="array" ref="M770">if(V770="","",XLOOKUP(V770,Master[Company],Master[Line Distance],"Unknown",0,1))</f>
        <v/>
      </c>
      <c r="N770" s="394"/>
      <c r="O770" s="341"/>
      <c r="P770" s="336"/>
      <c r="Q770" s="341" t="str">
        <f t="array" ref="Q770">if(V770="","",XLOOKUP(V770,Master[Company],Master[Terms],"NA",0,1))</f>
        <v/>
      </c>
      <c r="R770" s="341" t="str">
        <f t="shared" si="9"/>
        <v/>
      </c>
      <c r="S770" s="341" t="str">
        <f t="array" ref="S770">if(V770="","",XLOOKUP(V770,Master[Company],Master[Group],"NA",0,1))</f>
        <v/>
      </c>
      <c r="T770" s="341" t="str">
        <f t="array" ref="T770">if(V770="","",XLOOKUP(V770,Master[Company],Master[Loading Location],"NA",0,1))</f>
        <v/>
      </c>
      <c r="U770" s="341" t="str">
        <f t="array" ref="U770">if(V770="","",XLOOKUP(V770,Master[Company],Master[Acronym],"NA",0,1))</f>
        <v/>
      </c>
      <c r="V770" s="336"/>
      <c r="W770" s="395"/>
      <c r="X770" s="395"/>
      <c r="Y770" s="336" t="str">
        <f t="shared" si="10"/>
        <v/>
      </c>
      <c r="Z770" s="341" t="str">
        <f t="shared" si="11"/>
        <v/>
      </c>
      <c r="AA770" s="336"/>
      <c r="AB770" s="341"/>
      <c r="AC770" s="341"/>
      <c r="AD770" s="394"/>
      <c r="AE770" s="396"/>
      <c r="AF770" s="396"/>
      <c r="AG770" s="396"/>
      <c r="AH770" s="396"/>
      <c r="AI770" s="396"/>
      <c r="AJ770" s="396"/>
      <c r="AK770" s="396"/>
      <c r="AL770" s="397"/>
      <c r="AM770" s="398"/>
      <c r="AN770" s="398"/>
      <c r="AO770" s="398"/>
      <c r="AP770" s="398"/>
      <c r="AQ770" s="398"/>
      <c r="AR770" s="398"/>
      <c r="AS770" s="398"/>
      <c r="AT770" s="398"/>
      <c r="AU770" s="394"/>
      <c r="AV770" s="399"/>
      <c r="AW770" s="306"/>
      <c r="AX770" s="394"/>
      <c r="AY770" s="400"/>
      <c r="AZ770" s="336"/>
      <c r="BA770" s="336"/>
      <c r="BB770" s="336"/>
      <c r="BC770" s="336"/>
      <c r="BD770" s="336"/>
      <c r="BE770" s="401"/>
      <c r="BF770" s="341"/>
      <c r="BG770" s="341"/>
      <c r="BH770" s="402"/>
      <c r="BI770" s="403"/>
      <c r="BJ770" s="404"/>
      <c r="BK770" s="405"/>
      <c r="BL770" s="405"/>
      <c r="BM770" s="405"/>
      <c r="BN770" s="406"/>
    </row>
    <row r="771" ht="18.75" customHeight="1">
      <c r="A771" s="390" t="str">
        <f t="shared" si="3"/>
        <v/>
      </c>
      <c r="B771" s="391"/>
      <c r="C771" s="337"/>
      <c r="D771" s="337"/>
      <c r="E771" s="338" t="str">
        <f t="shared" si="8"/>
        <v/>
      </c>
      <c r="F771" s="392"/>
      <c r="G771" s="393"/>
      <c r="H771" s="341" t="str">
        <f t="array" ref="H771">IF(D771="","",XLOOKUP(D771,'Master Data'!K:K,'Master Data'!N:N,"Input in Master Data",0,1))</f>
        <v/>
      </c>
      <c r="I771" s="341" t="str">
        <f t="array" ref="I771">IF(D771="","",XLOOKUP(D771,'Master Data'!K:K,'Master Data'!O:O,"Input in Master Data",0,1))</f>
        <v/>
      </c>
      <c r="J771" s="341" t="str">
        <f t="array" ref="J771">if(V771="","",XLOOKUP(V771,Master[Company],Master[Blow],"Unknown",0,1))</f>
        <v/>
      </c>
      <c r="K771" s="341" t="str">
        <f t="array" ref="K771">if(V771="","",XLOOKUP(V771,Master[Company],Master[Pigging],"Unknown",0,1))</f>
        <v/>
      </c>
      <c r="L771" s="341" t="str">
        <f t="array" ref="L771">if(V771="","",XLOOKUP(V771,Master[Company],Master[Load Method],"Unknown",0,1))</f>
        <v/>
      </c>
      <c r="M771" s="341" t="str">
        <f t="array" ref="M771">if(V771="","",XLOOKUP(V771,Master[Company],Master[Line Distance],"Unknown",0,1))</f>
        <v/>
      </c>
      <c r="N771" s="394"/>
      <c r="O771" s="341"/>
      <c r="P771" s="336"/>
      <c r="Q771" s="341" t="str">
        <f t="array" ref="Q771">if(V771="","",XLOOKUP(V771,Master[Company],Master[Terms],"NA",0,1))</f>
        <v/>
      </c>
      <c r="R771" s="341" t="str">
        <f t="shared" si="9"/>
        <v/>
      </c>
      <c r="S771" s="341" t="str">
        <f t="array" ref="S771">if(V771="","",XLOOKUP(V771,Master[Company],Master[Group],"NA",0,1))</f>
        <v/>
      </c>
      <c r="T771" s="341" t="str">
        <f t="array" ref="T771">if(V771="","",XLOOKUP(V771,Master[Company],Master[Loading Location],"NA",0,1))</f>
        <v/>
      </c>
      <c r="U771" s="341" t="str">
        <f t="array" ref="U771">if(V771="","",XLOOKUP(V771,Master[Company],Master[Acronym],"NA",0,1))</f>
        <v/>
      </c>
      <c r="V771" s="336"/>
      <c r="W771" s="395"/>
      <c r="X771" s="395"/>
      <c r="Y771" s="336" t="str">
        <f t="shared" si="10"/>
        <v/>
      </c>
      <c r="Z771" s="341" t="str">
        <f t="shared" si="11"/>
        <v/>
      </c>
      <c r="AA771" s="336"/>
      <c r="AB771" s="341"/>
      <c r="AC771" s="341"/>
      <c r="AD771" s="394"/>
      <c r="AE771" s="396"/>
      <c r="AF771" s="396"/>
      <c r="AG771" s="396"/>
      <c r="AH771" s="396"/>
      <c r="AI771" s="396"/>
      <c r="AJ771" s="396"/>
      <c r="AK771" s="396"/>
      <c r="AL771" s="397"/>
      <c r="AM771" s="398"/>
      <c r="AN771" s="398"/>
      <c r="AO771" s="398"/>
      <c r="AP771" s="398"/>
      <c r="AQ771" s="398"/>
      <c r="AR771" s="398"/>
      <c r="AS771" s="398"/>
      <c r="AT771" s="398"/>
      <c r="AU771" s="394"/>
      <c r="AV771" s="399"/>
      <c r="AW771" s="306"/>
      <c r="AX771" s="394"/>
      <c r="AY771" s="400"/>
      <c r="AZ771" s="336"/>
      <c r="BA771" s="336"/>
      <c r="BB771" s="336"/>
      <c r="BC771" s="336"/>
      <c r="BD771" s="336"/>
      <c r="BE771" s="401"/>
      <c r="BF771" s="341"/>
      <c r="BG771" s="341"/>
      <c r="BH771" s="402"/>
      <c r="BI771" s="403"/>
      <c r="BJ771" s="404"/>
      <c r="BK771" s="405"/>
      <c r="BL771" s="405"/>
      <c r="BM771" s="405"/>
      <c r="BN771" s="406"/>
    </row>
    <row r="772" ht="18.75" customHeight="1">
      <c r="A772" s="390" t="str">
        <f t="shared" si="3"/>
        <v/>
      </c>
      <c r="B772" s="391"/>
      <c r="C772" s="337"/>
      <c r="D772" s="337"/>
      <c r="E772" s="338" t="str">
        <f t="shared" si="8"/>
        <v/>
      </c>
      <c r="F772" s="392"/>
      <c r="G772" s="393"/>
      <c r="H772" s="341" t="str">
        <f t="array" ref="H772">IF(D772="","",XLOOKUP(D772,'Master Data'!K:K,'Master Data'!N:N,"Input in Master Data",0,1))</f>
        <v/>
      </c>
      <c r="I772" s="341" t="str">
        <f t="array" ref="I772">IF(D772="","",XLOOKUP(D772,'Master Data'!K:K,'Master Data'!O:O,"Input in Master Data",0,1))</f>
        <v/>
      </c>
      <c r="J772" s="341" t="str">
        <f t="array" ref="J772">if(V772="","",XLOOKUP(V772,Master[Company],Master[Blow],"Unknown",0,1))</f>
        <v/>
      </c>
      <c r="K772" s="341" t="str">
        <f t="array" ref="K772">if(V772="","",XLOOKUP(V772,Master[Company],Master[Pigging],"Unknown",0,1))</f>
        <v/>
      </c>
      <c r="L772" s="341" t="str">
        <f t="array" ref="L772">if(V772="","",XLOOKUP(V772,Master[Company],Master[Load Method],"Unknown",0,1))</f>
        <v/>
      </c>
      <c r="M772" s="341" t="str">
        <f t="array" ref="M772">if(V772="","",XLOOKUP(V772,Master[Company],Master[Line Distance],"Unknown",0,1))</f>
        <v/>
      </c>
      <c r="N772" s="394"/>
      <c r="O772" s="341"/>
      <c r="P772" s="336"/>
      <c r="Q772" s="341" t="str">
        <f t="array" ref="Q772">if(V772="","",XLOOKUP(V772,Master[Company],Master[Terms],"NA",0,1))</f>
        <v/>
      </c>
      <c r="R772" s="341" t="str">
        <f t="shared" si="9"/>
        <v/>
      </c>
      <c r="S772" s="341" t="str">
        <f t="array" ref="S772">if(V772="","",XLOOKUP(V772,Master[Company],Master[Group],"NA",0,1))</f>
        <v/>
      </c>
      <c r="T772" s="341" t="str">
        <f t="array" ref="T772">if(V772="","",XLOOKUP(V772,Master[Company],Master[Loading Location],"NA",0,1))</f>
        <v/>
      </c>
      <c r="U772" s="341" t="str">
        <f t="array" ref="U772">if(V772="","",XLOOKUP(V772,Master[Company],Master[Acronym],"NA",0,1))</f>
        <v/>
      </c>
      <c r="V772" s="336"/>
      <c r="W772" s="395"/>
      <c r="X772" s="395"/>
      <c r="Y772" s="336" t="str">
        <f t="shared" si="10"/>
        <v/>
      </c>
      <c r="Z772" s="341" t="str">
        <f t="shared" si="11"/>
        <v/>
      </c>
      <c r="AA772" s="336"/>
      <c r="AB772" s="341"/>
      <c r="AC772" s="341"/>
      <c r="AD772" s="394"/>
      <c r="AE772" s="396"/>
      <c r="AF772" s="396"/>
      <c r="AG772" s="396"/>
      <c r="AH772" s="396"/>
      <c r="AI772" s="396"/>
      <c r="AJ772" s="396"/>
      <c r="AK772" s="396"/>
      <c r="AL772" s="397"/>
      <c r="AM772" s="398"/>
      <c r="AN772" s="398"/>
      <c r="AO772" s="398"/>
      <c r="AP772" s="398"/>
      <c r="AQ772" s="398"/>
      <c r="AR772" s="398"/>
      <c r="AS772" s="398"/>
      <c r="AT772" s="398"/>
      <c r="AU772" s="394"/>
      <c r="AV772" s="399"/>
      <c r="AW772" s="306"/>
      <c r="AX772" s="394"/>
      <c r="AY772" s="400"/>
      <c r="AZ772" s="336"/>
      <c r="BA772" s="336"/>
      <c r="BB772" s="336"/>
      <c r="BC772" s="336"/>
      <c r="BD772" s="336"/>
      <c r="BE772" s="401"/>
      <c r="BF772" s="341"/>
      <c r="BG772" s="341"/>
      <c r="BH772" s="402"/>
      <c r="BI772" s="403"/>
      <c r="BJ772" s="404"/>
      <c r="BK772" s="405"/>
      <c r="BL772" s="405"/>
      <c r="BM772" s="405"/>
      <c r="BN772" s="406"/>
    </row>
    <row r="773" ht="18.75" customHeight="1">
      <c r="A773" s="390" t="str">
        <f t="shared" si="3"/>
        <v/>
      </c>
      <c r="B773" s="391"/>
      <c r="C773" s="337"/>
      <c r="D773" s="337"/>
      <c r="E773" s="338" t="str">
        <f t="shared" si="8"/>
        <v/>
      </c>
      <c r="F773" s="392"/>
      <c r="G773" s="393"/>
      <c r="H773" s="341" t="str">
        <f t="array" ref="H773">IF(D773="","",XLOOKUP(D773,'Master Data'!K:K,'Master Data'!N:N,"Input in Master Data",0,1))</f>
        <v/>
      </c>
      <c r="I773" s="341" t="str">
        <f t="array" ref="I773">IF(D773="","",XLOOKUP(D773,'Master Data'!K:K,'Master Data'!O:O,"Input in Master Data",0,1))</f>
        <v/>
      </c>
      <c r="J773" s="341" t="str">
        <f t="array" ref="J773">if(V773="","",XLOOKUP(V773,Master[Company],Master[Blow],"Unknown",0,1))</f>
        <v/>
      </c>
      <c r="K773" s="341" t="str">
        <f t="array" ref="K773">if(V773="","",XLOOKUP(V773,Master[Company],Master[Pigging],"Unknown",0,1))</f>
        <v/>
      </c>
      <c r="L773" s="341" t="str">
        <f t="array" ref="L773">if(V773="","",XLOOKUP(V773,Master[Company],Master[Load Method],"Unknown",0,1))</f>
        <v/>
      </c>
      <c r="M773" s="341" t="str">
        <f t="array" ref="M773">if(V773="","",XLOOKUP(V773,Master[Company],Master[Line Distance],"Unknown",0,1))</f>
        <v/>
      </c>
      <c r="N773" s="394"/>
      <c r="O773" s="341"/>
      <c r="P773" s="336"/>
      <c r="Q773" s="341" t="str">
        <f t="array" ref="Q773">if(V773="","",XLOOKUP(V773,Master[Company],Master[Terms],"NA",0,1))</f>
        <v/>
      </c>
      <c r="R773" s="341" t="str">
        <f t="shared" si="9"/>
        <v/>
      </c>
      <c r="S773" s="341" t="str">
        <f t="array" ref="S773">if(V773="","",XLOOKUP(V773,Master[Company],Master[Group],"NA",0,1))</f>
        <v/>
      </c>
      <c r="T773" s="341" t="str">
        <f t="array" ref="T773">if(V773="","",XLOOKUP(V773,Master[Company],Master[Loading Location],"NA",0,1))</f>
        <v/>
      </c>
      <c r="U773" s="341" t="str">
        <f t="array" ref="U773">if(V773="","",XLOOKUP(V773,Master[Company],Master[Acronym],"NA",0,1))</f>
        <v/>
      </c>
      <c r="V773" s="336"/>
      <c r="W773" s="395"/>
      <c r="X773" s="395"/>
      <c r="Y773" s="336" t="str">
        <f t="shared" si="10"/>
        <v/>
      </c>
      <c r="Z773" s="341" t="str">
        <f t="shared" si="11"/>
        <v/>
      </c>
      <c r="AA773" s="336"/>
      <c r="AB773" s="341"/>
      <c r="AC773" s="341"/>
      <c r="AD773" s="394"/>
      <c r="AE773" s="396"/>
      <c r="AF773" s="396"/>
      <c r="AG773" s="396"/>
      <c r="AH773" s="396"/>
      <c r="AI773" s="396"/>
      <c r="AJ773" s="396"/>
      <c r="AK773" s="396"/>
      <c r="AL773" s="397"/>
      <c r="AM773" s="398"/>
      <c r="AN773" s="398"/>
      <c r="AO773" s="398"/>
      <c r="AP773" s="398"/>
      <c r="AQ773" s="398"/>
      <c r="AR773" s="398"/>
      <c r="AS773" s="398"/>
      <c r="AT773" s="398"/>
      <c r="AU773" s="394"/>
      <c r="AV773" s="399"/>
      <c r="AW773" s="306"/>
      <c r="AX773" s="394"/>
      <c r="AY773" s="400"/>
      <c r="AZ773" s="336"/>
      <c r="BA773" s="336"/>
      <c r="BB773" s="336"/>
      <c r="BC773" s="336"/>
      <c r="BD773" s="336"/>
      <c r="BE773" s="401"/>
      <c r="BF773" s="341"/>
      <c r="BG773" s="341"/>
      <c r="BH773" s="402"/>
      <c r="BI773" s="403"/>
      <c r="BJ773" s="404"/>
      <c r="BK773" s="405"/>
      <c r="BL773" s="405"/>
      <c r="BM773" s="405"/>
      <c r="BN773" s="406"/>
    </row>
    <row r="774" ht="18.75" customHeight="1">
      <c r="A774" s="390" t="str">
        <f t="shared" si="3"/>
        <v/>
      </c>
      <c r="B774" s="391"/>
      <c r="C774" s="337"/>
      <c r="D774" s="337"/>
      <c r="E774" s="338" t="str">
        <f t="shared" si="8"/>
        <v/>
      </c>
      <c r="F774" s="392"/>
      <c r="G774" s="393"/>
      <c r="H774" s="341" t="str">
        <f t="array" ref="H774">IF(D774="","",XLOOKUP(D774,'Master Data'!K:K,'Master Data'!N:N,"Input in Master Data",0,1))</f>
        <v/>
      </c>
      <c r="I774" s="341" t="str">
        <f t="array" ref="I774">IF(D774="","",XLOOKUP(D774,'Master Data'!K:K,'Master Data'!O:O,"Input in Master Data",0,1))</f>
        <v/>
      </c>
      <c r="J774" s="341" t="str">
        <f t="array" ref="J774">if(V774="","",XLOOKUP(V774,Master[Company],Master[Blow],"Unknown",0,1))</f>
        <v/>
      </c>
      <c r="K774" s="341" t="str">
        <f t="array" ref="K774">if(V774="","",XLOOKUP(V774,Master[Company],Master[Pigging],"Unknown",0,1))</f>
        <v/>
      </c>
      <c r="L774" s="341" t="str">
        <f t="array" ref="L774">if(V774="","",XLOOKUP(V774,Master[Company],Master[Load Method],"Unknown",0,1))</f>
        <v/>
      </c>
      <c r="M774" s="341" t="str">
        <f t="array" ref="M774">if(V774="","",XLOOKUP(V774,Master[Company],Master[Line Distance],"Unknown",0,1))</f>
        <v/>
      </c>
      <c r="N774" s="394"/>
      <c r="O774" s="341"/>
      <c r="P774" s="336"/>
      <c r="Q774" s="341" t="str">
        <f t="array" ref="Q774">if(V774="","",XLOOKUP(V774,Master[Company],Master[Terms],"NA",0,1))</f>
        <v/>
      </c>
      <c r="R774" s="341" t="str">
        <f t="shared" si="9"/>
        <v/>
      </c>
      <c r="S774" s="341" t="str">
        <f t="array" ref="S774">if(V774="","",XLOOKUP(V774,Master[Company],Master[Group],"NA",0,1))</f>
        <v/>
      </c>
      <c r="T774" s="341" t="str">
        <f t="array" ref="T774">if(V774="","",XLOOKUP(V774,Master[Company],Master[Loading Location],"NA",0,1))</f>
        <v/>
      </c>
      <c r="U774" s="341" t="str">
        <f t="array" ref="U774">if(V774="","",XLOOKUP(V774,Master[Company],Master[Acronym],"NA",0,1))</f>
        <v/>
      </c>
      <c r="V774" s="336"/>
      <c r="W774" s="395"/>
      <c r="X774" s="395"/>
      <c r="Y774" s="336" t="str">
        <f t="shared" si="10"/>
        <v/>
      </c>
      <c r="Z774" s="341" t="str">
        <f t="shared" si="11"/>
        <v/>
      </c>
      <c r="AA774" s="336"/>
      <c r="AB774" s="341"/>
      <c r="AC774" s="341"/>
      <c r="AD774" s="394"/>
      <c r="AE774" s="396"/>
      <c r="AF774" s="396"/>
      <c r="AG774" s="396"/>
      <c r="AH774" s="396"/>
      <c r="AI774" s="396"/>
      <c r="AJ774" s="396"/>
      <c r="AK774" s="396"/>
      <c r="AL774" s="397"/>
      <c r="AM774" s="398"/>
      <c r="AN774" s="398"/>
      <c r="AO774" s="398"/>
      <c r="AP774" s="398"/>
      <c r="AQ774" s="398"/>
      <c r="AR774" s="398"/>
      <c r="AS774" s="398"/>
      <c r="AT774" s="398"/>
      <c r="AU774" s="394"/>
      <c r="AV774" s="399"/>
      <c r="AW774" s="306"/>
      <c r="AX774" s="394"/>
      <c r="AY774" s="400"/>
      <c r="AZ774" s="336"/>
      <c r="BA774" s="336"/>
      <c r="BB774" s="336"/>
      <c r="BC774" s="336"/>
      <c r="BD774" s="336"/>
      <c r="BE774" s="401"/>
      <c r="BF774" s="341"/>
      <c r="BG774" s="341"/>
      <c r="BH774" s="402"/>
      <c r="BI774" s="403"/>
      <c r="BJ774" s="404"/>
      <c r="BK774" s="405"/>
      <c r="BL774" s="405"/>
      <c r="BM774" s="405"/>
      <c r="BN774" s="406"/>
    </row>
    <row r="775" ht="18.75" customHeight="1">
      <c r="A775" s="390" t="str">
        <f t="shared" si="3"/>
        <v/>
      </c>
      <c r="B775" s="391"/>
      <c r="C775" s="337"/>
      <c r="D775" s="337"/>
      <c r="E775" s="338" t="str">
        <f t="shared" si="8"/>
        <v/>
      </c>
      <c r="F775" s="392"/>
      <c r="G775" s="393"/>
      <c r="H775" s="341" t="str">
        <f t="array" ref="H775">IF(D775="","",XLOOKUP(D775,'Master Data'!K:K,'Master Data'!N:N,"Input in Master Data",0,1))</f>
        <v/>
      </c>
      <c r="I775" s="341" t="str">
        <f t="array" ref="I775">IF(D775="","",XLOOKUP(D775,'Master Data'!K:K,'Master Data'!O:O,"Input in Master Data",0,1))</f>
        <v/>
      </c>
      <c r="J775" s="341" t="str">
        <f t="array" ref="J775">if(V775="","",XLOOKUP(V775,Master[Company],Master[Blow],"Unknown",0,1))</f>
        <v/>
      </c>
      <c r="K775" s="341" t="str">
        <f t="array" ref="K775">if(V775="","",XLOOKUP(V775,Master[Company],Master[Pigging],"Unknown",0,1))</f>
        <v/>
      </c>
      <c r="L775" s="341" t="str">
        <f t="array" ref="L775">if(V775="","",XLOOKUP(V775,Master[Company],Master[Load Method],"Unknown",0,1))</f>
        <v/>
      </c>
      <c r="M775" s="341" t="str">
        <f t="array" ref="M775">if(V775="","",XLOOKUP(V775,Master[Company],Master[Line Distance],"Unknown",0,1))</f>
        <v/>
      </c>
      <c r="N775" s="394"/>
      <c r="O775" s="341"/>
      <c r="P775" s="336"/>
      <c r="Q775" s="341" t="str">
        <f t="array" ref="Q775">if(V775="","",XLOOKUP(V775,Master[Company],Master[Terms],"NA",0,1))</f>
        <v/>
      </c>
      <c r="R775" s="341" t="str">
        <f t="shared" si="9"/>
        <v/>
      </c>
      <c r="S775" s="341" t="str">
        <f t="array" ref="S775">if(V775="","",XLOOKUP(V775,Master[Company],Master[Group],"NA",0,1))</f>
        <v/>
      </c>
      <c r="T775" s="341" t="str">
        <f t="array" ref="T775">if(V775="","",XLOOKUP(V775,Master[Company],Master[Loading Location],"NA",0,1))</f>
        <v/>
      </c>
      <c r="U775" s="341" t="str">
        <f t="array" ref="U775">if(V775="","",XLOOKUP(V775,Master[Company],Master[Acronym],"NA",0,1))</f>
        <v/>
      </c>
      <c r="V775" s="336"/>
      <c r="W775" s="395"/>
      <c r="X775" s="395"/>
      <c r="Y775" s="336" t="str">
        <f t="shared" si="10"/>
        <v/>
      </c>
      <c r="Z775" s="341" t="str">
        <f t="shared" si="11"/>
        <v/>
      </c>
      <c r="AA775" s="336"/>
      <c r="AB775" s="341"/>
      <c r="AC775" s="341"/>
      <c r="AD775" s="394"/>
      <c r="AE775" s="396"/>
      <c r="AF775" s="396"/>
      <c r="AG775" s="396"/>
      <c r="AH775" s="396"/>
      <c r="AI775" s="396"/>
      <c r="AJ775" s="396"/>
      <c r="AK775" s="396"/>
      <c r="AL775" s="397"/>
      <c r="AM775" s="398"/>
      <c r="AN775" s="398"/>
      <c r="AO775" s="398"/>
      <c r="AP775" s="398"/>
      <c r="AQ775" s="398"/>
      <c r="AR775" s="398"/>
      <c r="AS775" s="398"/>
      <c r="AT775" s="398"/>
      <c r="AU775" s="394"/>
      <c r="AV775" s="399"/>
      <c r="AW775" s="306"/>
      <c r="AX775" s="394"/>
      <c r="AY775" s="400"/>
      <c r="AZ775" s="336"/>
      <c r="BA775" s="336"/>
      <c r="BB775" s="336"/>
      <c r="BC775" s="336"/>
      <c r="BD775" s="336"/>
      <c r="BE775" s="401"/>
      <c r="BF775" s="341"/>
      <c r="BG775" s="341"/>
      <c r="BH775" s="402"/>
      <c r="BI775" s="403"/>
      <c r="BJ775" s="404"/>
      <c r="BK775" s="405"/>
      <c r="BL775" s="405"/>
      <c r="BM775" s="405"/>
      <c r="BN775" s="406"/>
    </row>
    <row r="776" ht="18.75" customHeight="1">
      <c r="A776" s="390" t="str">
        <f t="shared" si="3"/>
        <v/>
      </c>
      <c r="B776" s="391"/>
      <c r="C776" s="337"/>
      <c r="D776" s="337"/>
      <c r="E776" s="338" t="str">
        <f t="shared" si="8"/>
        <v/>
      </c>
      <c r="F776" s="392"/>
      <c r="G776" s="393"/>
      <c r="H776" s="341" t="str">
        <f t="array" ref="H776">IF(D776="","",XLOOKUP(D776,'Master Data'!K:K,'Master Data'!N:N,"Input in Master Data",0,1))</f>
        <v/>
      </c>
      <c r="I776" s="341" t="str">
        <f t="array" ref="I776">IF(D776="","",XLOOKUP(D776,'Master Data'!K:K,'Master Data'!O:O,"Input in Master Data",0,1))</f>
        <v/>
      </c>
      <c r="J776" s="341" t="str">
        <f t="array" ref="J776">if(V776="","",XLOOKUP(V776,Master[Company],Master[Blow],"Unknown",0,1))</f>
        <v/>
      </c>
      <c r="K776" s="341" t="str">
        <f t="array" ref="K776">if(V776="","",XLOOKUP(V776,Master[Company],Master[Pigging],"Unknown",0,1))</f>
        <v/>
      </c>
      <c r="L776" s="341" t="str">
        <f t="array" ref="L776">if(V776="","",XLOOKUP(V776,Master[Company],Master[Load Method],"Unknown",0,1))</f>
        <v/>
      </c>
      <c r="M776" s="341" t="str">
        <f t="array" ref="M776">if(V776="","",XLOOKUP(V776,Master[Company],Master[Line Distance],"Unknown",0,1))</f>
        <v/>
      </c>
      <c r="N776" s="394"/>
      <c r="O776" s="341"/>
      <c r="P776" s="336"/>
      <c r="Q776" s="341" t="str">
        <f t="array" ref="Q776">if(V776="","",XLOOKUP(V776,Master[Company],Master[Terms],"NA",0,1))</f>
        <v/>
      </c>
      <c r="R776" s="341" t="str">
        <f t="shared" si="9"/>
        <v/>
      </c>
      <c r="S776" s="341" t="str">
        <f t="array" ref="S776">if(V776="","",XLOOKUP(V776,Master[Company],Master[Group],"NA",0,1))</f>
        <v/>
      </c>
      <c r="T776" s="341" t="str">
        <f t="array" ref="T776">if(V776="","",XLOOKUP(V776,Master[Company],Master[Loading Location],"NA",0,1))</f>
        <v/>
      </c>
      <c r="U776" s="341" t="str">
        <f t="array" ref="U776">if(V776="","",XLOOKUP(V776,Master[Company],Master[Acronym],"NA",0,1))</f>
        <v/>
      </c>
      <c r="V776" s="336"/>
      <c r="W776" s="395"/>
      <c r="X776" s="395"/>
      <c r="Y776" s="336" t="str">
        <f t="shared" si="10"/>
        <v/>
      </c>
      <c r="Z776" s="341" t="str">
        <f t="shared" si="11"/>
        <v/>
      </c>
      <c r="AA776" s="336"/>
      <c r="AB776" s="341"/>
      <c r="AC776" s="341"/>
      <c r="AD776" s="394"/>
      <c r="AE776" s="396"/>
      <c r="AF776" s="396"/>
      <c r="AG776" s="396"/>
      <c r="AH776" s="396"/>
      <c r="AI776" s="396"/>
      <c r="AJ776" s="396"/>
      <c r="AK776" s="396"/>
      <c r="AL776" s="397"/>
      <c r="AM776" s="398"/>
      <c r="AN776" s="398"/>
      <c r="AO776" s="398"/>
      <c r="AP776" s="398"/>
      <c r="AQ776" s="398"/>
      <c r="AR776" s="398"/>
      <c r="AS776" s="398"/>
      <c r="AT776" s="398"/>
      <c r="AU776" s="394"/>
      <c r="AV776" s="399"/>
      <c r="AW776" s="306"/>
      <c r="AX776" s="394"/>
      <c r="AY776" s="400"/>
      <c r="AZ776" s="336"/>
      <c r="BA776" s="336"/>
      <c r="BB776" s="336"/>
      <c r="BC776" s="336"/>
      <c r="BD776" s="336"/>
      <c r="BE776" s="401"/>
      <c r="BF776" s="341"/>
      <c r="BG776" s="341"/>
      <c r="BH776" s="402"/>
      <c r="BI776" s="403"/>
      <c r="BJ776" s="404"/>
      <c r="BK776" s="405"/>
      <c r="BL776" s="405"/>
      <c r="BM776" s="405"/>
      <c r="BN776" s="406"/>
    </row>
    <row r="777" ht="18.75" customHeight="1">
      <c r="A777" s="390" t="str">
        <f t="shared" si="3"/>
        <v/>
      </c>
      <c r="B777" s="391"/>
      <c r="C777" s="337"/>
      <c r="D777" s="337"/>
      <c r="E777" s="338" t="str">
        <f t="shared" si="8"/>
        <v/>
      </c>
      <c r="F777" s="392"/>
      <c r="G777" s="393"/>
      <c r="H777" s="341" t="str">
        <f t="array" ref="H777">IF(D777="","",XLOOKUP(D777,'Master Data'!K:K,'Master Data'!N:N,"Input in Master Data",0,1))</f>
        <v/>
      </c>
      <c r="I777" s="341" t="str">
        <f t="array" ref="I777">IF(D777="","",XLOOKUP(D777,'Master Data'!K:K,'Master Data'!O:O,"Input in Master Data",0,1))</f>
        <v/>
      </c>
      <c r="J777" s="341" t="str">
        <f t="array" ref="J777">if(V777="","",XLOOKUP(V777,Master[Company],Master[Blow],"Unknown",0,1))</f>
        <v/>
      </c>
      <c r="K777" s="341" t="str">
        <f t="array" ref="K777">if(V777="","",XLOOKUP(V777,Master[Company],Master[Pigging],"Unknown",0,1))</f>
        <v/>
      </c>
      <c r="L777" s="341" t="str">
        <f t="array" ref="L777">if(V777="","",XLOOKUP(V777,Master[Company],Master[Load Method],"Unknown",0,1))</f>
        <v/>
      </c>
      <c r="M777" s="341" t="str">
        <f t="array" ref="M777">if(V777="","",XLOOKUP(V777,Master[Company],Master[Line Distance],"Unknown",0,1))</f>
        <v/>
      </c>
      <c r="N777" s="394"/>
      <c r="O777" s="341"/>
      <c r="P777" s="336"/>
      <c r="Q777" s="341" t="str">
        <f t="array" ref="Q777">if(V777="","",XLOOKUP(V777,Master[Company],Master[Terms],"NA",0,1))</f>
        <v/>
      </c>
      <c r="R777" s="341" t="str">
        <f t="shared" si="9"/>
        <v/>
      </c>
      <c r="S777" s="341" t="str">
        <f t="array" ref="S777">if(V777="","",XLOOKUP(V777,Master[Company],Master[Group],"NA",0,1))</f>
        <v/>
      </c>
      <c r="T777" s="341" t="str">
        <f t="array" ref="T777">if(V777="","",XLOOKUP(V777,Master[Company],Master[Loading Location],"NA",0,1))</f>
        <v/>
      </c>
      <c r="U777" s="341" t="str">
        <f t="array" ref="U777">if(V777="","",XLOOKUP(V777,Master[Company],Master[Acronym],"NA",0,1))</f>
        <v/>
      </c>
      <c r="V777" s="336"/>
      <c r="W777" s="395"/>
      <c r="X777" s="395"/>
      <c r="Y777" s="336" t="str">
        <f t="shared" si="10"/>
        <v/>
      </c>
      <c r="Z777" s="341" t="str">
        <f t="shared" si="11"/>
        <v/>
      </c>
      <c r="AA777" s="336"/>
      <c r="AB777" s="341"/>
      <c r="AC777" s="341"/>
      <c r="AD777" s="394"/>
      <c r="AE777" s="396"/>
      <c r="AF777" s="396"/>
      <c r="AG777" s="396"/>
      <c r="AH777" s="396"/>
      <c r="AI777" s="396"/>
      <c r="AJ777" s="396"/>
      <c r="AK777" s="396"/>
      <c r="AL777" s="397"/>
      <c r="AM777" s="398"/>
      <c r="AN777" s="398"/>
      <c r="AO777" s="398"/>
      <c r="AP777" s="398"/>
      <c r="AQ777" s="398"/>
      <c r="AR777" s="398"/>
      <c r="AS777" s="398"/>
      <c r="AT777" s="398"/>
      <c r="AU777" s="394"/>
      <c r="AV777" s="399"/>
      <c r="AW777" s="306"/>
      <c r="AX777" s="394"/>
      <c r="AY777" s="400"/>
      <c r="AZ777" s="336"/>
      <c r="BA777" s="336"/>
      <c r="BB777" s="336"/>
      <c r="BC777" s="336"/>
      <c r="BD777" s="336"/>
      <c r="BE777" s="401"/>
      <c r="BF777" s="341"/>
      <c r="BG777" s="341"/>
      <c r="BH777" s="402"/>
      <c r="BI777" s="403"/>
      <c r="BJ777" s="404"/>
      <c r="BK777" s="405"/>
      <c r="BL777" s="405"/>
      <c r="BM777" s="405"/>
      <c r="BN777" s="406"/>
    </row>
    <row r="778" ht="18.75" customHeight="1">
      <c r="A778" s="390" t="str">
        <f t="shared" si="3"/>
        <v/>
      </c>
      <c r="B778" s="391"/>
      <c r="C778" s="337"/>
      <c r="D778" s="337"/>
      <c r="E778" s="338" t="str">
        <f t="shared" si="8"/>
        <v/>
      </c>
      <c r="F778" s="392"/>
      <c r="G778" s="393"/>
      <c r="H778" s="341" t="str">
        <f t="array" ref="H778">IF(D778="","",XLOOKUP(D778,'Master Data'!K:K,'Master Data'!N:N,"Input in Master Data",0,1))</f>
        <v/>
      </c>
      <c r="I778" s="341" t="str">
        <f t="array" ref="I778">IF(D778="","",XLOOKUP(D778,'Master Data'!K:K,'Master Data'!O:O,"Input in Master Data",0,1))</f>
        <v/>
      </c>
      <c r="J778" s="341" t="str">
        <f t="array" ref="J778">if(V778="","",XLOOKUP(V778,Master[Company],Master[Blow],"Unknown",0,1))</f>
        <v/>
      </c>
      <c r="K778" s="341" t="str">
        <f t="array" ref="K778">if(V778="","",XLOOKUP(V778,Master[Company],Master[Pigging],"Unknown",0,1))</f>
        <v/>
      </c>
      <c r="L778" s="341" t="str">
        <f t="array" ref="L778">if(V778="","",XLOOKUP(V778,Master[Company],Master[Load Method],"Unknown",0,1))</f>
        <v/>
      </c>
      <c r="M778" s="341" t="str">
        <f t="array" ref="M778">if(V778="","",XLOOKUP(V778,Master[Company],Master[Line Distance],"Unknown",0,1))</f>
        <v/>
      </c>
      <c r="N778" s="394"/>
      <c r="O778" s="341"/>
      <c r="P778" s="336"/>
      <c r="Q778" s="341" t="str">
        <f t="array" ref="Q778">if(V778="","",XLOOKUP(V778,Master[Company],Master[Terms],"NA",0,1))</f>
        <v/>
      </c>
      <c r="R778" s="341" t="str">
        <f t="shared" si="9"/>
        <v/>
      </c>
      <c r="S778" s="341" t="str">
        <f t="array" ref="S778">if(V778="","",XLOOKUP(V778,Master[Company],Master[Group],"NA",0,1))</f>
        <v/>
      </c>
      <c r="T778" s="341" t="str">
        <f t="array" ref="T778">if(V778="","",XLOOKUP(V778,Master[Company],Master[Loading Location],"NA",0,1))</f>
        <v/>
      </c>
      <c r="U778" s="341" t="str">
        <f t="array" ref="U778">if(V778="","",XLOOKUP(V778,Master[Company],Master[Acronym],"NA",0,1))</f>
        <v/>
      </c>
      <c r="V778" s="336"/>
      <c r="W778" s="395"/>
      <c r="X778" s="395"/>
      <c r="Y778" s="336" t="str">
        <f t="shared" si="10"/>
        <v/>
      </c>
      <c r="Z778" s="341" t="str">
        <f t="shared" si="11"/>
        <v/>
      </c>
      <c r="AA778" s="336"/>
      <c r="AB778" s="341"/>
      <c r="AC778" s="341"/>
      <c r="AD778" s="394"/>
      <c r="AE778" s="396"/>
      <c r="AF778" s="396"/>
      <c r="AG778" s="396"/>
      <c r="AH778" s="396"/>
      <c r="AI778" s="396"/>
      <c r="AJ778" s="396"/>
      <c r="AK778" s="396"/>
      <c r="AL778" s="397"/>
      <c r="AM778" s="398"/>
      <c r="AN778" s="398"/>
      <c r="AO778" s="398"/>
      <c r="AP778" s="398"/>
      <c r="AQ778" s="398"/>
      <c r="AR778" s="398"/>
      <c r="AS778" s="398"/>
      <c r="AT778" s="398"/>
      <c r="AU778" s="394"/>
      <c r="AV778" s="399"/>
      <c r="AW778" s="306"/>
      <c r="AX778" s="394"/>
      <c r="AY778" s="400"/>
      <c r="AZ778" s="336"/>
      <c r="BA778" s="336"/>
      <c r="BB778" s="336"/>
      <c r="BC778" s="336"/>
      <c r="BD778" s="336"/>
      <c r="BE778" s="401"/>
      <c r="BF778" s="341"/>
      <c r="BG778" s="341"/>
      <c r="BH778" s="402"/>
      <c r="BI778" s="403"/>
      <c r="BJ778" s="404"/>
      <c r="BK778" s="405"/>
      <c r="BL778" s="405"/>
      <c r="BM778" s="405"/>
      <c r="BN778" s="406"/>
    </row>
    <row r="779" ht="18.75" customHeight="1">
      <c r="A779" s="390" t="str">
        <f t="shared" si="3"/>
        <v/>
      </c>
      <c r="B779" s="391"/>
      <c r="C779" s="337"/>
      <c r="D779" s="337"/>
      <c r="E779" s="338" t="str">
        <f t="shared" si="8"/>
        <v/>
      </c>
      <c r="F779" s="392"/>
      <c r="G779" s="393"/>
      <c r="H779" s="341" t="str">
        <f t="array" ref="H779">IF(D779="","",XLOOKUP(D779,'Master Data'!K:K,'Master Data'!N:N,"Input in Master Data",0,1))</f>
        <v/>
      </c>
      <c r="I779" s="341" t="str">
        <f t="array" ref="I779">IF(D779="","",XLOOKUP(D779,'Master Data'!K:K,'Master Data'!O:O,"Input in Master Data",0,1))</f>
        <v/>
      </c>
      <c r="J779" s="341" t="str">
        <f t="array" ref="J779">if(V779="","",XLOOKUP(V779,Master[Company],Master[Blow],"Unknown",0,1))</f>
        <v/>
      </c>
      <c r="K779" s="341" t="str">
        <f t="array" ref="K779">if(V779="","",XLOOKUP(V779,Master[Company],Master[Pigging],"Unknown",0,1))</f>
        <v/>
      </c>
      <c r="L779" s="341" t="str">
        <f t="array" ref="L779">if(V779="","",XLOOKUP(V779,Master[Company],Master[Load Method],"Unknown",0,1))</f>
        <v/>
      </c>
      <c r="M779" s="341" t="str">
        <f t="array" ref="M779">if(V779="","",XLOOKUP(V779,Master[Company],Master[Line Distance],"Unknown",0,1))</f>
        <v/>
      </c>
      <c r="N779" s="394"/>
      <c r="O779" s="341"/>
      <c r="P779" s="336"/>
      <c r="Q779" s="341" t="str">
        <f t="array" ref="Q779">if(V779="","",XLOOKUP(V779,Master[Company],Master[Terms],"NA",0,1))</f>
        <v/>
      </c>
      <c r="R779" s="341" t="str">
        <f t="shared" si="9"/>
        <v/>
      </c>
      <c r="S779" s="341" t="str">
        <f t="array" ref="S779">if(V779="","",XLOOKUP(V779,Master[Company],Master[Group],"NA",0,1))</f>
        <v/>
      </c>
      <c r="T779" s="341" t="str">
        <f t="array" ref="T779">if(V779="","",XLOOKUP(V779,Master[Company],Master[Loading Location],"NA",0,1))</f>
        <v/>
      </c>
      <c r="U779" s="341" t="str">
        <f t="array" ref="U779">if(V779="","",XLOOKUP(V779,Master[Company],Master[Acronym],"NA",0,1))</f>
        <v/>
      </c>
      <c r="V779" s="336"/>
      <c r="W779" s="395"/>
      <c r="X779" s="395"/>
      <c r="Y779" s="336" t="str">
        <f t="shared" si="10"/>
        <v/>
      </c>
      <c r="Z779" s="341" t="str">
        <f t="shared" si="11"/>
        <v/>
      </c>
      <c r="AA779" s="336"/>
      <c r="AB779" s="341"/>
      <c r="AC779" s="341"/>
      <c r="AD779" s="394"/>
      <c r="AE779" s="396"/>
      <c r="AF779" s="396"/>
      <c r="AG779" s="396"/>
      <c r="AH779" s="396"/>
      <c r="AI779" s="396"/>
      <c r="AJ779" s="396"/>
      <c r="AK779" s="396"/>
      <c r="AL779" s="397"/>
      <c r="AM779" s="398"/>
      <c r="AN779" s="398"/>
      <c r="AO779" s="398"/>
      <c r="AP779" s="398"/>
      <c r="AQ779" s="398"/>
      <c r="AR779" s="398"/>
      <c r="AS779" s="398"/>
      <c r="AT779" s="398"/>
      <c r="AU779" s="394"/>
      <c r="AV779" s="399"/>
      <c r="AW779" s="306"/>
      <c r="AX779" s="394"/>
      <c r="AY779" s="400"/>
      <c r="AZ779" s="336"/>
      <c r="BA779" s="336"/>
      <c r="BB779" s="336"/>
      <c r="BC779" s="336"/>
      <c r="BD779" s="336"/>
      <c r="BE779" s="401"/>
      <c r="BF779" s="341"/>
      <c r="BG779" s="341"/>
      <c r="BH779" s="402"/>
      <c r="BI779" s="403"/>
      <c r="BJ779" s="404"/>
      <c r="BK779" s="405"/>
      <c r="BL779" s="405"/>
      <c r="BM779" s="405"/>
      <c r="BN779" s="406"/>
    </row>
    <row r="780" ht="18.75" customHeight="1">
      <c r="A780" s="390" t="str">
        <f t="shared" si="3"/>
        <v/>
      </c>
      <c r="B780" s="391"/>
      <c r="C780" s="337"/>
      <c r="D780" s="337"/>
      <c r="E780" s="338" t="str">
        <f t="shared" si="8"/>
        <v/>
      </c>
      <c r="F780" s="392"/>
      <c r="G780" s="393"/>
      <c r="H780" s="341" t="str">
        <f t="array" ref="H780">IF(D780="","",XLOOKUP(D780,'Master Data'!K:K,'Master Data'!N:N,"Input in Master Data",0,1))</f>
        <v/>
      </c>
      <c r="I780" s="341" t="str">
        <f t="array" ref="I780">IF(D780="","",XLOOKUP(D780,'Master Data'!K:K,'Master Data'!O:O,"Input in Master Data",0,1))</f>
        <v/>
      </c>
      <c r="J780" s="341" t="str">
        <f t="array" ref="J780">if(V780="","",XLOOKUP(V780,Master[Company],Master[Blow],"Unknown",0,1))</f>
        <v/>
      </c>
      <c r="K780" s="341" t="str">
        <f t="array" ref="K780">if(V780="","",XLOOKUP(V780,Master[Company],Master[Pigging],"Unknown",0,1))</f>
        <v/>
      </c>
      <c r="L780" s="341" t="str">
        <f t="array" ref="L780">if(V780="","",XLOOKUP(V780,Master[Company],Master[Load Method],"Unknown",0,1))</f>
        <v/>
      </c>
      <c r="M780" s="341" t="str">
        <f t="array" ref="M780">if(V780="","",XLOOKUP(V780,Master[Company],Master[Line Distance],"Unknown",0,1))</f>
        <v/>
      </c>
      <c r="N780" s="394"/>
      <c r="O780" s="341"/>
      <c r="P780" s="336"/>
      <c r="Q780" s="341" t="str">
        <f t="array" ref="Q780">if(V780="","",XLOOKUP(V780,Master[Company],Master[Terms],"NA",0,1))</f>
        <v/>
      </c>
      <c r="R780" s="341" t="str">
        <f t="shared" si="9"/>
        <v/>
      </c>
      <c r="S780" s="341" t="str">
        <f t="array" ref="S780">if(V780="","",XLOOKUP(V780,Master[Company],Master[Group],"NA",0,1))</f>
        <v/>
      </c>
      <c r="T780" s="341" t="str">
        <f t="array" ref="T780">if(V780="","",XLOOKUP(V780,Master[Company],Master[Loading Location],"NA",0,1))</f>
        <v/>
      </c>
      <c r="U780" s="341" t="str">
        <f t="array" ref="U780">if(V780="","",XLOOKUP(V780,Master[Company],Master[Acronym],"NA",0,1))</f>
        <v/>
      </c>
      <c r="V780" s="336"/>
      <c r="W780" s="395"/>
      <c r="X780" s="395"/>
      <c r="Y780" s="336" t="str">
        <f t="shared" si="10"/>
        <v/>
      </c>
      <c r="Z780" s="341" t="str">
        <f t="shared" si="11"/>
        <v/>
      </c>
      <c r="AA780" s="336"/>
      <c r="AB780" s="341"/>
      <c r="AC780" s="341"/>
      <c r="AD780" s="394"/>
      <c r="AE780" s="396"/>
      <c r="AF780" s="396"/>
      <c r="AG780" s="396"/>
      <c r="AH780" s="396"/>
      <c r="AI780" s="396"/>
      <c r="AJ780" s="396"/>
      <c r="AK780" s="396"/>
      <c r="AL780" s="397"/>
      <c r="AM780" s="398"/>
      <c r="AN780" s="398"/>
      <c r="AO780" s="398"/>
      <c r="AP780" s="398"/>
      <c r="AQ780" s="398"/>
      <c r="AR780" s="398"/>
      <c r="AS780" s="398"/>
      <c r="AT780" s="398"/>
      <c r="AU780" s="394"/>
      <c r="AV780" s="399"/>
      <c r="AW780" s="306"/>
      <c r="AX780" s="394"/>
      <c r="AY780" s="400"/>
      <c r="AZ780" s="336"/>
      <c r="BA780" s="336"/>
      <c r="BB780" s="336"/>
      <c r="BC780" s="336"/>
      <c r="BD780" s="336"/>
      <c r="BE780" s="401"/>
      <c r="BF780" s="341"/>
      <c r="BG780" s="341"/>
      <c r="BH780" s="402"/>
      <c r="BI780" s="403"/>
      <c r="BJ780" s="404"/>
      <c r="BK780" s="405"/>
      <c r="BL780" s="405"/>
      <c r="BM780" s="405"/>
      <c r="BN780" s="406"/>
    </row>
    <row r="781" ht="18.75" customHeight="1">
      <c r="A781" s="390" t="str">
        <f t="shared" si="3"/>
        <v/>
      </c>
      <c r="B781" s="391"/>
      <c r="C781" s="337"/>
      <c r="D781" s="337"/>
      <c r="E781" s="338" t="str">
        <f t="shared" si="8"/>
        <v/>
      </c>
      <c r="F781" s="392"/>
      <c r="G781" s="393"/>
      <c r="H781" s="341" t="str">
        <f t="array" ref="H781">IF(D781="","",XLOOKUP(D781,'Master Data'!K:K,'Master Data'!N:N,"Input in Master Data",0,1))</f>
        <v/>
      </c>
      <c r="I781" s="341" t="str">
        <f t="array" ref="I781">IF(D781="","",XLOOKUP(D781,'Master Data'!K:K,'Master Data'!O:O,"Input in Master Data",0,1))</f>
        <v/>
      </c>
      <c r="J781" s="341" t="str">
        <f t="array" ref="J781">if(V781="","",XLOOKUP(V781,Master[Company],Master[Blow],"Unknown",0,1))</f>
        <v/>
      </c>
      <c r="K781" s="341" t="str">
        <f t="array" ref="K781">if(V781="","",XLOOKUP(V781,Master[Company],Master[Pigging],"Unknown",0,1))</f>
        <v/>
      </c>
      <c r="L781" s="341" t="str">
        <f t="array" ref="L781">if(V781="","",XLOOKUP(V781,Master[Company],Master[Load Method],"Unknown",0,1))</f>
        <v/>
      </c>
      <c r="M781" s="341" t="str">
        <f t="array" ref="M781">if(V781="","",XLOOKUP(V781,Master[Company],Master[Line Distance],"Unknown",0,1))</f>
        <v/>
      </c>
      <c r="N781" s="394"/>
      <c r="O781" s="341"/>
      <c r="P781" s="336"/>
      <c r="Q781" s="341" t="str">
        <f t="array" ref="Q781">if(V781="","",XLOOKUP(V781,Master[Company],Master[Terms],"NA",0,1))</f>
        <v/>
      </c>
      <c r="R781" s="341" t="str">
        <f t="shared" si="9"/>
        <v/>
      </c>
      <c r="S781" s="341" t="str">
        <f t="array" ref="S781">if(V781="","",XLOOKUP(V781,Master[Company],Master[Group],"NA",0,1))</f>
        <v/>
      </c>
      <c r="T781" s="341" t="str">
        <f t="array" ref="T781">if(V781="","",XLOOKUP(V781,Master[Company],Master[Loading Location],"NA",0,1))</f>
        <v/>
      </c>
      <c r="U781" s="341" t="str">
        <f t="array" ref="U781">if(V781="","",XLOOKUP(V781,Master[Company],Master[Acronym],"NA",0,1))</f>
        <v/>
      </c>
      <c r="V781" s="336"/>
      <c r="W781" s="395"/>
      <c r="X781" s="395"/>
      <c r="Y781" s="336" t="str">
        <f t="shared" si="10"/>
        <v/>
      </c>
      <c r="Z781" s="341" t="str">
        <f t="shared" si="11"/>
        <v/>
      </c>
      <c r="AA781" s="336"/>
      <c r="AB781" s="341"/>
      <c r="AC781" s="341"/>
      <c r="AD781" s="394"/>
      <c r="AE781" s="396"/>
      <c r="AF781" s="396"/>
      <c r="AG781" s="396"/>
      <c r="AH781" s="396"/>
      <c r="AI781" s="396"/>
      <c r="AJ781" s="396"/>
      <c r="AK781" s="396"/>
      <c r="AL781" s="397"/>
      <c r="AM781" s="398"/>
      <c r="AN781" s="398"/>
      <c r="AO781" s="398"/>
      <c r="AP781" s="398"/>
      <c r="AQ781" s="398"/>
      <c r="AR781" s="398"/>
      <c r="AS781" s="398"/>
      <c r="AT781" s="398"/>
      <c r="AU781" s="394"/>
      <c r="AV781" s="399"/>
      <c r="AW781" s="306"/>
      <c r="AX781" s="394"/>
      <c r="AY781" s="400"/>
      <c r="AZ781" s="336"/>
      <c r="BA781" s="336"/>
      <c r="BB781" s="336"/>
      <c r="BC781" s="336"/>
      <c r="BD781" s="336"/>
      <c r="BE781" s="401"/>
      <c r="BF781" s="341"/>
      <c r="BG781" s="341"/>
      <c r="BH781" s="402"/>
      <c r="BI781" s="403"/>
      <c r="BJ781" s="404"/>
      <c r="BK781" s="405"/>
      <c r="BL781" s="405"/>
      <c r="BM781" s="405"/>
      <c r="BN781" s="406"/>
    </row>
    <row r="782" ht="18.75" customHeight="1">
      <c r="A782" s="390" t="str">
        <f t="shared" si="3"/>
        <v/>
      </c>
      <c r="B782" s="391"/>
      <c r="C782" s="337"/>
      <c r="D782" s="337"/>
      <c r="E782" s="338" t="str">
        <f t="shared" si="8"/>
        <v/>
      </c>
      <c r="F782" s="392"/>
      <c r="G782" s="393"/>
      <c r="H782" s="341" t="str">
        <f t="array" ref="H782">IF(D782="","",XLOOKUP(D782,'Master Data'!K:K,'Master Data'!N:N,"Input in Master Data",0,1))</f>
        <v/>
      </c>
      <c r="I782" s="341" t="str">
        <f t="array" ref="I782">IF(D782="","",XLOOKUP(D782,'Master Data'!K:K,'Master Data'!O:O,"Input in Master Data",0,1))</f>
        <v/>
      </c>
      <c r="J782" s="341" t="str">
        <f t="array" ref="J782">if(V782="","",XLOOKUP(V782,Master[Company],Master[Blow],"Unknown",0,1))</f>
        <v/>
      </c>
      <c r="K782" s="341" t="str">
        <f t="array" ref="K782">if(V782="","",XLOOKUP(V782,Master[Company],Master[Pigging],"Unknown",0,1))</f>
        <v/>
      </c>
      <c r="L782" s="341" t="str">
        <f t="array" ref="L782">if(V782="","",XLOOKUP(V782,Master[Company],Master[Load Method],"Unknown",0,1))</f>
        <v/>
      </c>
      <c r="M782" s="341" t="str">
        <f t="array" ref="M782">if(V782="","",XLOOKUP(V782,Master[Company],Master[Line Distance],"Unknown",0,1))</f>
        <v/>
      </c>
      <c r="N782" s="394"/>
      <c r="O782" s="341"/>
      <c r="P782" s="336"/>
      <c r="Q782" s="341" t="str">
        <f t="array" ref="Q782">if(V782="","",XLOOKUP(V782,Master[Company],Master[Terms],"NA",0,1))</f>
        <v/>
      </c>
      <c r="R782" s="341" t="str">
        <f t="shared" si="9"/>
        <v/>
      </c>
      <c r="S782" s="341" t="str">
        <f t="array" ref="S782">if(V782="","",XLOOKUP(V782,Master[Company],Master[Group],"NA",0,1))</f>
        <v/>
      </c>
      <c r="T782" s="341" t="str">
        <f t="array" ref="T782">if(V782="","",XLOOKUP(V782,Master[Company],Master[Loading Location],"NA",0,1))</f>
        <v/>
      </c>
      <c r="U782" s="341" t="str">
        <f t="array" ref="U782">if(V782="","",XLOOKUP(V782,Master[Company],Master[Acronym],"NA",0,1))</f>
        <v/>
      </c>
      <c r="V782" s="336"/>
      <c r="W782" s="395"/>
      <c r="X782" s="395"/>
      <c r="Y782" s="336" t="str">
        <f t="shared" si="10"/>
        <v/>
      </c>
      <c r="Z782" s="341" t="str">
        <f t="shared" si="11"/>
        <v/>
      </c>
      <c r="AA782" s="336"/>
      <c r="AB782" s="341"/>
      <c r="AC782" s="341"/>
      <c r="AD782" s="394"/>
      <c r="AE782" s="396"/>
      <c r="AF782" s="396"/>
      <c r="AG782" s="396"/>
      <c r="AH782" s="396"/>
      <c r="AI782" s="396"/>
      <c r="AJ782" s="396"/>
      <c r="AK782" s="396"/>
      <c r="AL782" s="397"/>
      <c r="AM782" s="398"/>
      <c r="AN782" s="398"/>
      <c r="AO782" s="398"/>
      <c r="AP782" s="398"/>
      <c r="AQ782" s="398"/>
      <c r="AR782" s="398"/>
      <c r="AS782" s="398"/>
      <c r="AT782" s="398"/>
      <c r="AU782" s="394"/>
      <c r="AV782" s="399"/>
      <c r="AW782" s="306"/>
      <c r="AX782" s="394"/>
      <c r="AY782" s="400"/>
      <c r="AZ782" s="336"/>
      <c r="BA782" s="336"/>
      <c r="BB782" s="336"/>
      <c r="BC782" s="336"/>
      <c r="BD782" s="336"/>
      <c r="BE782" s="401"/>
      <c r="BF782" s="341"/>
      <c r="BG782" s="341"/>
      <c r="BH782" s="402"/>
      <c r="BI782" s="403"/>
      <c r="BJ782" s="404"/>
      <c r="BK782" s="405"/>
      <c r="BL782" s="405"/>
      <c r="BM782" s="405"/>
      <c r="BN782" s="406"/>
    </row>
    <row r="783" ht="18.75" customHeight="1">
      <c r="A783" s="390" t="str">
        <f t="shared" si="3"/>
        <v/>
      </c>
      <c r="B783" s="391"/>
      <c r="C783" s="337"/>
      <c r="D783" s="337"/>
      <c r="E783" s="338" t="str">
        <f t="shared" si="8"/>
        <v/>
      </c>
      <c r="F783" s="392"/>
      <c r="G783" s="393"/>
      <c r="H783" s="341" t="str">
        <f t="array" ref="H783">IF(D783="","",XLOOKUP(D783,'Master Data'!K:K,'Master Data'!N:N,"Input in Master Data",0,1))</f>
        <v/>
      </c>
      <c r="I783" s="341" t="str">
        <f t="array" ref="I783">IF(D783="","",XLOOKUP(D783,'Master Data'!K:K,'Master Data'!O:O,"Input in Master Data",0,1))</f>
        <v/>
      </c>
      <c r="J783" s="341" t="str">
        <f t="array" ref="J783">if(V783="","",XLOOKUP(V783,Master[Company],Master[Blow],"Unknown",0,1))</f>
        <v/>
      </c>
      <c r="K783" s="341" t="str">
        <f t="array" ref="K783">if(V783="","",XLOOKUP(V783,Master[Company],Master[Pigging],"Unknown",0,1))</f>
        <v/>
      </c>
      <c r="L783" s="341" t="str">
        <f t="array" ref="L783">if(V783="","",XLOOKUP(V783,Master[Company],Master[Load Method],"Unknown",0,1))</f>
        <v/>
      </c>
      <c r="M783" s="341" t="str">
        <f t="array" ref="M783">if(V783="","",XLOOKUP(V783,Master[Company],Master[Line Distance],"Unknown",0,1))</f>
        <v/>
      </c>
      <c r="N783" s="394"/>
      <c r="O783" s="341"/>
      <c r="P783" s="336"/>
      <c r="Q783" s="341" t="str">
        <f t="array" ref="Q783">if(V783="","",XLOOKUP(V783,Master[Company],Master[Terms],"NA",0,1))</f>
        <v/>
      </c>
      <c r="R783" s="341" t="str">
        <f t="shared" si="9"/>
        <v/>
      </c>
      <c r="S783" s="341" t="str">
        <f t="array" ref="S783">if(V783="","",XLOOKUP(V783,Master[Company],Master[Group],"NA",0,1))</f>
        <v/>
      </c>
      <c r="T783" s="341" t="str">
        <f t="array" ref="T783">if(V783="","",XLOOKUP(V783,Master[Company],Master[Loading Location],"NA",0,1))</f>
        <v/>
      </c>
      <c r="U783" s="341" t="str">
        <f t="array" ref="U783">if(V783="","",XLOOKUP(V783,Master[Company],Master[Acronym],"NA",0,1))</f>
        <v/>
      </c>
      <c r="V783" s="336"/>
      <c r="W783" s="395"/>
      <c r="X783" s="395"/>
      <c r="Y783" s="336" t="str">
        <f t="shared" si="10"/>
        <v/>
      </c>
      <c r="Z783" s="341" t="str">
        <f t="shared" si="11"/>
        <v/>
      </c>
      <c r="AA783" s="336"/>
      <c r="AB783" s="341"/>
      <c r="AC783" s="341"/>
      <c r="AD783" s="394"/>
      <c r="AE783" s="396"/>
      <c r="AF783" s="396"/>
      <c r="AG783" s="396"/>
      <c r="AH783" s="396"/>
      <c r="AI783" s="396"/>
      <c r="AJ783" s="396"/>
      <c r="AK783" s="396"/>
      <c r="AL783" s="397"/>
      <c r="AM783" s="398"/>
      <c r="AN783" s="398"/>
      <c r="AO783" s="398"/>
      <c r="AP783" s="398"/>
      <c r="AQ783" s="398"/>
      <c r="AR783" s="398"/>
      <c r="AS783" s="398"/>
      <c r="AT783" s="398"/>
      <c r="AU783" s="394"/>
      <c r="AV783" s="399"/>
      <c r="AW783" s="306"/>
      <c r="AX783" s="394"/>
      <c r="AY783" s="400"/>
      <c r="AZ783" s="336"/>
      <c r="BA783" s="336"/>
      <c r="BB783" s="336"/>
      <c r="BC783" s="336"/>
      <c r="BD783" s="336"/>
      <c r="BE783" s="401"/>
      <c r="BF783" s="341"/>
      <c r="BG783" s="341"/>
      <c r="BH783" s="402"/>
      <c r="BI783" s="403"/>
      <c r="BJ783" s="404"/>
      <c r="BK783" s="405"/>
      <c r="BL783" s="405"/>
      <c r="BM783" s="405"/>
      <c r="BN783" s="406"/>
    </row>
    <row r="784" ht="18.75" customHeight="1">
      <c r="A784" s="390" t="str">
        <f t="shared" si="3"/>
        <v/>
      </c>
      <c r="B784" s="391"/>
      <c r="C784" s="337"/>
      <c r="D784" s="337"/>
      <c r="E784" s="338" t="str">
        <f t="shared" si="8"/>
        <v/>
      </c>
      <c r="F784" s="392"/>
      <c r="G784" s="393"/>
      <c r="H784" s="341" t="str">
        <f t="array" ref="H784">IF(D784="","",XLOOKUP(D784,'Master Data'!K:K,'Master Data'!N:N,"Input in Master Data",0,1))</f>
        <v/>
      </c>
      <c r="I784" s="341" t="str">
        <f t="array" ref="I784">IF(D784="","",XLOOKUP(D784,'Master Data'!K:K,'Master Data'!O:O,"Input in Master Data",0,1))</f>
        <v/>
      </c>
      <c r="J784" s="341" t="str">
        <f t="array" ref="J784">if(V784="","",XLOOKUP(V784,Master[Company],Master[Blow],"Unknown",0,1))</f>
        <v/>
      </c>
      <c r="K784" s="341" t="str">
        <f t="array" ref="K784">if(V784="","",XLOOKUP(V784,Master[Company],Master[Pigging],"Unknown",0,1))</f>
        <v/>
      </c>
      <c r="L784" s="341" t="str">
        <f t="array" ref="L784">if(V784="","",XLOOKUP(V784,Master[Company],Master[Load Method],"Unknown",0,1))</f>
        <v/>
      </c>
      <c r="M784" s="341" t="str">
        <f t="array" ref="M784">if(V784="","",XLOOKUP(V784,Master[Company],Master[Line Distance],"Unknown",0,1))</f>
        <v/>
      </c>
      <c r="N784" s="394"/>
      <c r="O784" s="341"/>
      <c r="P784" s="336"/>
      <c r="Q784" s="341" t="str">
        <f t="array" ref="Q784">if(V784="","",XLOOKUP(V784,Master[Company],Master[Terms],"NA",0,1))</f>
        <v/>
      </c>
      <c r="R784" s="341" t="str">
        <f t="shared" si="9"/>
        <v/>
      </c>
      <c r="S784" s="341" t="str">
        <f t="array" ref="S784">if(V784="","",XLOOKUP(V784,Master[Company],Master[Group],"NA",0,1))</f>
        <v/>
      </c>
      <c r="T784" s="341" t="str">
        <f t="array" ref="T784">if(V784="","",XLOOKUP(V784,Master[Company],Master[Loading Location],"NA",0,1))</f>
        <v/>
      </c>
      <c r="U784" s="341" t="str">
        <f t="array" ref="U784">if(V784="","",XLOOKUP(V784,Master[Company],Master[Acronym],"NA",0,1))</f>
        <v/>
      </c>
      <c r="V784" s="336"/>
      <c r="W784" s="395"/>
      <c r="X784" s="395"/>
      <c r="Y784" s="336" t="str">
        <f t="shared" si="10"/>
        <v/>
      </c>
      <c r="Z784" s="341" t="str">
        <f t="shared" si="11"/>
        <v/>
      </c>
      <c r="AA784" s="336"/>
      <c r="AB784" s="341"/>
      <c r="AC784" s="341"/>
      <c r="AD784" s="394"/>
      <c r="AE784" s="396"/>
      <c r="AF784" s="396"/>
      <c r="AG784" s="396"/>
      <c r="AH784" s="396"/>
      <c r="AI784" s="396"/>
      <c r="AJ784" s="396"/>
      <c r="AK784" s="396"/>
      <c r="AL784" s="397"/>
      <c r="AM784" s="398"/>
      <c r="AN784" s="398"/>
      <c r="AO784" s="398"/>
      <c r="AP784" s="398"/>
      <c r="AQ784" s="398"/>
      <c r="AR784" s="398"/>
      <c r="AS784" s="398"/>
      <c r="AT784" s="398"/>
      <c r="AU784" s="394"/>
      <c r="AV784" s="399"/>
      <c r="AW784" s="306"/>
      <c r="AX784" s="394"/>
      <c r="AY784" s="400"/>
      <c r="AZ784" s="336"/>
      <c r="BA784" s="336"/>
      <c r="BB784" s="336"/>
      <c r="BC784" s="336"/>
      <c r="BD784" s="336"/>
      <c r="BE784" s="401"/>
      <c r="BF784" s="341"/>
      <c r="BG784" s="341"/>
      <c r="BH784" s="402"/>
      <c r="BI784" s="403"/>
      <c r="BJ784" s="404"/>
      <c r="BK784" s="405"/>
      <c r="BL784" s="405"/>
      <c r="BM784" s="405"/>
      <c r="BN784" s="406"/>
    </row>
    <row r="785" ht="18.75" customHeight="1">
      <c r="A785" s="390" t="str">
        <f t="shared" si="3"/>
        <v/>
      </c>
      <c r="B785" s="391"/>
      <c r="C785" s="337"/>
      <c r="D785" s="337"/>
      <c r="E785" s="338" t="str">
        <f t="shared" si="8"/>
        <v/>
      </c>
      <c r="F785" s="392"/>
      <c r="G785" s="393"/>
      <c r="H785" s="341" t="str">
        <f t="array" ref="H785">IF(D785="","",XLOOKUP(D785,'Master Data'!K:K,'Master Data'!N:N,"Input in Master Data",0,1))</f>
        <v/>
      </c>
      <c r="I785" s="341" t="str">
        <f t="array" ref="I785">IF(D785="","",XLOOKUP(D785,'Master Data'!K:K,'Master Data'!O:O,"Input in Master Data",0,1))</f>
        <v/>
      </c>
      <c r="J785" s="341" t="str">
        <f t="array" ref="J785">if(V785="","",XLOOKUP(V785,Master[Company],Master[Blow],"Unknown",0,1))</f>
        <v/>
      </c>
      <c r="K785" s="341" t="str">
        <f t="array" ref="K785">if(V785="","",XLOOKUP(V785,Master[Company],Master[Pigging],"Unknown",0,1))</f>
        <v/>
      </c>
      <c r="L785" s="341" t="str">
        <f t="array" ref="L785">if(V785="","",XLOOKUP(V785,Master[Company],Master[Load Method],"Unknown",0,1))</f>
        <v/>
      </c>
      <c r="M785" s="341" t="str">
        <f t="array" ref="M785">if(V785="","",XLOOKUP(V785,Master[Company],Master[Line Distance],"Unknown",0,1))</f>
        <v/>
      </c>
      <c r="N785" s="394"/>
      <c r="O785" s="341"/>
      <c r="P785" s="336"/>
      <c r="Q785" s="341" t="str">
        <f t="array" ref="Q785">if(V785="","",XLOOKUP(V785,Master[Company],Master[Terms],"NA",0,1))</f>
        <v/>
      </c>
      <c r="R785" s="341" t="str">
        <f t="shared" si="9"/>
        <v/>
      </c>
      <c r="S785" s="341" t="str">
        <f t="array" ref="S785">if(V785="","",XLOOKUP(V785,Master[Company],Master[Group],"NA",0,1))</f>
        <v/>
      </c>
      <c r="T785" s="341" t="str">
        <f t="array" ref="T785">if(V785="","",XLOOKUP(V785,Master[Company],Master[Loading Location],"NA",0,1))</f>
        <v/>
      </c>
      <c r="U785" s="341" t="str">
        <f t="array" ref="U785">if(V785="","",XLOOKUP(V785,Master[Company],Master[Acronym],"NA",0,1))</f>
        <v/>
      </c>
      <c r="V785" s="336"/>
      <c r="W785" s="395"/>
      <c r="X785" s="395"/>
      <c r="Y785" s="336" t="str">
        <f t="shared" si="10"/>
        <v/>
      </c>
      <c r="Z785" s="341" t="str">
        <f t="shared" si="11"/>
        <v/>
      </c>
      <c r="AA785" s="336"/>
      <c r="AB785" s="341"/>
      <c r="AC785" s="341"/>
      <c r="AD785" s="394"/>
      <c r="AE785" s="396"/>
      <c r="AF785" s="396"/>
      <c r="AG785" s="396"/>
      <c r="AH785" s="396"/>
      <c r="AI785" s="396"/>
      <c r="AJ785" s="396"/>
      <c r="AK785" s="396"/>
      <c r="AL785" s="397"/>
      <c r="AM785" s="398"/>
      <c r="AN785" s="398"/>
      <c r="AO785" s="398"/>
      <c r="AP785" s="398"/>
      <c r="AQ785" s="398"/>
      <c r="AR785" s="398"/>
      <c r="AS785" s="398"/>
      <c r="AT785" s="398"/>
      <c r="AU785" s="394"/>
      <c r="AV785" s="399"/>
      <c r="AW785" s="306"/>
      <c r="AX785" s="394"/>
      <c r="AY785" s="400"/>
      <c r="AZ785" s="336"/>
      <c r="BA785" s="336"/>
      <c r="BB785" s="336"/>
      <c r="BC785" s="336"/>
      <c r="BD785" s="336"/>
      <c r="BE785" s="401"/>
      <c r="BF785" s="341"/>
      <c r="BG785" s="341"/>
      <c r="BH785" s="402"/>
      <c r="BI785" s="403"/>
      <c r="BJ785" s="404"/>
      <c r="BK785" s="405"/>
      <c r="BL785" s="405"/>
      <c r="BM785" s="405"/>
      <c r="BN785" s="406"/>
    </row>
    <row r="786" ht="18.75" customHeight="1">
      <c r="A786" s="390" t="str">
        <f t="shared" si="3"/>
        <v/>
      </c>
      <c r="B786" s="391"/>
      <c r="C786" s="337"/>
      <c r="D786" s="337"/>
      <c r="E786" s="338" t="str">
        <f t="shared" si="8"/>
        <v/>
      </c>
      <c r="F786" s="392"/>
      <c r="G786" s="393"/>
      <c r="H786" s="341" t="str">
        <f t="array" ref="H786">IF(D786="","",XLOOKUP(D786,'Master Data'!K:K,'Master Data'!N:N,"Input in Master Data",0,1))</f>
        <v/>
      </c>
      <c r="I786" s="341" t="str">
        <f t="array" ref="I786">IF(D786="","",XLOOKUP(D786,'Master Data'!K:K,'Master Data'!O:O,"Input in Master Data",0,1))</f>
        <v/>
      </c>
      <c r="J786" s="341" t="str">
        <f t="array" ref="J786">if(V786="","",XLOOKUP(V786,Master[Company],Master[Blow],"Unknown",0,1))</f>
        <v/>
      </c>
      <c r="K786" s="341" t="str">
        <f t="array" ref="K786">if(V786="","",XLOOKUP(V786,Master[Company],Master[Pigging],"Unknown",0,1))</f>
        <v/>
      </c>
      <c r="L786" s="341" t="str">
        <f t="array" ref="L786">if(V786="","",XLOOKUP(V786,Master[Company],Master[Load Method],"Unknown",0,1))</f>
        <v/>
      </c>
      <c r="M786" s="341" t="str">
        <f t="array" ref="M786">if(V786="","",XLOOKUP(V786,Master[Company],Master[Line Distance],"Unknown",0,1))</f>
        <v/>
      </c>
      <c r="N786" s="394"/>
      <c r="O786" s="341"/>
      <c r="P786" s="336"/>
      <c r="Q786" s="341" t="str">
        <f t="array" ref="Q786">if(V786="","",XLOOKUP(V786,Master[Company],Master[Terms],"NA",0,1))</f>
        <v/>
      </c>
      <c r="R786" s="341" t="str">
        <f t="shared" si="9"/>
        <v/>
      </c>
      <c r="S786" s="341" t="str">
        <f t="array" ref="S786">if(V786="","",XLOOKUP(V786,Master[Company],Master[Group],"NA",0,1))</f>
        <v/>
      </c>
      <c r="T786" s="341" t="str">
        <f t="array" ref="T786">if(V786="","",XLOOKUP(V786,Master[Company],Master[Loading Location],"NA",0,1))</f>
        <v/>
      </c>
      <c r="U786" s="341" t="str">
        <f t="array" ref="U786">if(V786="","",XLOOKUP(V786,Master[Company],Master[Acronym],"NA",0,1))</f>
        <v/>
      </c>
      <c r="V786" s="336"/>
      <c r="W786" s="395"/>
      <c r="X786" s="395"/>
      <c r="Y786" s="336" t="str">
        <f t="shared" si="10"/>
        <v/>
      </c>
      <c r="Z786" s="341" t="str">
        <f t="shared" si="11"/>
        <v/>
      </c>
      <c r="AA786" s="336"/>
      <c r="AB786" s="341"/>
      <c r="AC786" s="341"/>
      <c r="AD786" s="394"/>
      <c r="AE786" s="396"/>
      <c r="AF786" s="396"/>
      <c r="AG786" s="396"/>
      <c r="AH786" s="396"/>
      <c r="AI786" s="396"/>
      <c r="AJ786" s="396"/>
      <c r="AK786" s="396"/>
      <c r="AL786" s="397"/>
      <c r="AM786" s="398"/>
      <c r="AN786" s="398"/>
      <c r="AO786" s="398"/>
      <c r="AP786" s="398"/>
      <c r="AQ786" s="398"/>
      <c r="AR786" s="398"/>
      <c r="AS786" s="398"/>
      <c r="AT786" s="398"/>
      <c r="AU786" s="394"/>
      <c r="AV786" s="399"/>
      <c r="AW786" s="306"/>
      <c r="AX786" s="394"/>
      <c r="AY786" s="400"/>
      <c r="AZ786" s="336"/>
      <c r="BA786" s="336"/>
      <c r="BB786" s="336"/>
      <c r="BC786" s="336"/>
      <c r="BD786" s="336"/>
      <c r="BE786" s="401"/>
      <c r="BF786" s="341"/>
      <c r="BG786" s="341"/>
      <c r="BH786" s="402"/>
      <c r="BI786" s="403"/>
      <c r="BJ786" s="404"/>
      <c r="BK786" s="405"/>
      <c r="BL786" s="405"/>
      <c r="BM786" s="405"/>
      <c r="BN786" s="406"/>
    </row>
    <row r="787" ht="18.75" customHeight="1">
      <c r="A787" s="390" t="str">
        <f t="shared" si="3"/>
        <v/>
      </c>
      <c r="B787" s="391"/>
      <c r="C787" s="337"/>
      <c r="D787" s="337"/>
      <c r="E787" s="338" t="str">
        <f t="shared" si="8"/>
        <v/>
      </c>
      <c r="F787" s="392"/>
      <c r="G787" s="393"/>
      <c r="H787" s="341" t="str">
        <f t="array" ref="H787">IF(D787="","",XLOOKUP(D787,'Master Data'!K:K,'Master Data'!N:N,"Input in Master Data",0,1))</f>
        <v/>
      </c>
      <c r="I787" s="341" t="str">
        <f t="array" ref="I787">IF(D787="","",XLOOKUP(D787,'Master Data'!K:K,'Master Data'!O:O,"Input in Master Data",0,1))</f>
        <v/>
      </c>
      <c r="J787" s="341" t="str">
        <f t="array" ref="J787">if(V787="","",XLOOKUP(V787,Master[Company],Master[Blow],"Unknown",0,1))</f>
        <v/>
      </c>
      <c r="K787" s="341" t="str">
        <f t="array" ref="K787">if(V787="","",XLOOKUP(V787,Master[Company],Master[Pigging],"Unknown",0,1))</f>
        <v/>
      </c>
      <c r="L787" s="341" t="str">
        <f t="array" ref="L787">if(V787="","",XLOOKUP(V787,Master[Company],Master[Load Method],"Unknown",0,1))</f>
        <v/>
      </c>
      <c r="M787" s="341" t="str">
        <f t="array" ref="M787">if(V787="","",XLOOKUP(V787,Master[Company],Master[Line Distance],"Unknown",0,1))</f>
        <v/>
      </c>
      <c r="N787" s="394"/>
      <c r="O787" s="341"/>
      <c r="P787" s="336"/>
      <c r="Q787" s="341" t="str">
        <f t="array" ref="Q787">if(V787="","",XLOOKUP(V787,Master[Company],Master[Terms],"NA",0,1))</f>
        <v/>
      </c>
      <c r="R787" s="341" t="str">
        <f t="shared" si="9"/>
        <v/>
      </c>
      <c r="S787" s="341" t="str">
        <f t="array" ref="S787">if(V787="","",XLOOKUP(V787,Master[Company],Master[Group],"NA",0,1))</f>
        <v/>
      </c>
      <c r="T787" s="341" t="str">
        <f t="array" ref="T787">if(V787="","",XLOOKUP(V787,Master[Company],Master[Loading Location],"NA",0,1))</f>
        <v/>
      </c>
      <c r="U787" s="341" t="str">
        <f t="array" ref="U787">if(V787="","",XLOOKUP(V787,Master[Company],Master[Acronym],"NA",0,1))</f>
        <v/>
      </c>
      <c r="V787" s="336"/>
      <c r="W787" s="395"/>
      <c r="X787" s="395"/>
      <c r="Y787" s="336" t="str">
        <f t="shared" si="10"/>
        <v/>
      </c>
      <c r="Z787" s="341" t="str">
        <f t="shared" si="11"/>
        <v/>
      </c>
      <c r="AA787" s="336"/>
      <c r="AB787" s="341"/>
      <c r="AC787" s="341"/>
      <c r="AD787" s="394"/>
      <c r="AE787" s="396"/>
      <c r="AF787" s="396"/>
      <c r="AG787" s="396"/>
      <c r="AH787" s="396"/>
      <c r="AI787" s="396"/>
      <c r="AJ787" s="396"/>
      <c r="AK787" s="396"/>
      <c r="AL787" s="397"/>
      <c r="AM787" s="398"/>
      <c r="AN787" s="398"/>
      <c r="AO787" s="398"/>
      <c r="AP787" s="398"/>
      <c r="AQ787" s="398"/>
      <c r="AR787" s="398"/>
      <c r="AS787" s="398"/>
      <c r="AT787" s="398"/>
      <c r="AU787" s="394"/>
      <c r="AV787" s="399"/>
      <c r="AW787" s="306"/>
      <c r="AX787" s="394"/>
      <c r="AY787" s="400"/>
      <c r="AZ787" s="336"/>
      <c r="BA787" s="336"/>
      <c r="BB787" s="336"/>
      <c r="BC787" s="336"/>
      <c r="BD787" s="336"/>
      <c r="BE787" s="401"/>
      <c r="BF787" s="341"/>
      <c r="BG787" s="341"/>
      <c r="BH787" s="402"/>
      <c r="BI787" s="403"/>
      <c r="BJ787" s="404"/>
      <c r="BK787" s="405"/>
      <c r="BL787" s="405"/>
      <c r="BM787" s="405"/>
      <c r="BN787" s="406"/>
    </row>
    <row r="788" ht="18.75" customHeight="1">
      <c r="A788" s="390" t="str">
        <f t="shared" si="3"/>
        <v/>
      </c>
      <c r="B788" s="391"/>
      <c r="C788" s="337"/>
      <c r="D788" s="337"/>
      <c r="E788" s="338" t="str">
        <f t="shared" si="8"/>
        <v/>
      </c>
      <c r="F788" s="392"/>
      <c r="G788" s="393"/>
      <c r="H788" s="341" t="str">
        <f t="array" ref="H788">IF(D788="","",XLOOKUP(D788,'Master Data'!K:K,'Master Data'!N:N,"Input in Master Data",0,1))</f>
        <v/>
      </c>
      <c r="I788" s="341" t="str">
        <f t="array" ref="I788">IF(D788="","",XLOOKUP(D788,'Master Data'!K:K,'Master Data'!O:O,"Input in Master Data",0,1))</f>
        <v/>
      </c>
      <c r="J788" s="341" t="str">
        <f t="array" ref="J788">if(V788="","",XLOOKUP(V788,Master[Company],Master[Blow],"Unknown",0,1))</f>
        <v/>
      </c>
      <c r="K788" s="341" t="str">
        <f t="array" ref="K788">if(V788="","",XLOOKUP(V788,Master[Company],Master[Pigging],"Unknown",0,1))</f>
        <v/>
      </c>
      <c r="L788" s="341" t="str">
        <f t="array" ref="L788">if(V788="","",XLOOKUP(V788,Master[Company],Master[Load Method],"Unknown",0,1))</f>
        <v/>
      </c>
      <c r="M788" s="341" t="str">
        <f t="array" ref="M788">if(V788="","",XLOOKUP(V788,Master[Company],Master[Line Distance],"Unknown",0,1))</f>
        <v/>
      </c>
      <c r="N788" s="394"/>
      <c r="O788" s="341"/>
      <c r="P788" s="336"/>
      <c r="Q788" s="341" t="str">
        <f t="array" ref="Q788">if(V788="","",XLOOKUP(V788,Master[Company],Master[Terms],"NA",0,1))</f>
        <v/>
      </c>
      <c r="R788" s="341" t="str">
        <f t="shared" si="9"/>
        <v/>
      </c>
      <c r="S788" s="341" t="str">
        <f t="array" ref="S788">if(V788="","",XLOOKUP(V788,Master[Company],Master[Group],"NA",0,1))</f>
        <v/>
      </c>
      <c r="T788" s="341" t="str">
        <f t="array" ref="T788">if(V788="","",XLOOKUP(V788,Master[Company],Master[Loading Location],"NA",0,1))</f>
        <v/>
      </c>
      <c r="U788" s="341" t="str">
        <f t="array" ref="U788">if(V788="","",XLOOKUP(V788,Master[Company],Master[Acronym],"NA",0,1))</f>
        <v/>
      </c>
      <c r="V788" s="336"/>
      <c r="W788" s="395"/>
      <c r="X788" s="395"/>
      <c r="Y788" s="336" t="str">
        <f t="shared" si="10"/>
        <v/>
      </c>
      <c r="Z788" s="341" t="str">
        <f t="shared" si="11"/>
        <v/>
      </c>
      <c r="AA788" s="336"/>
      <c r="AB788" s="341"/>
      <c r="AC788" s="341"/>
      <c r="AD788" s="394"/>
      <c r="AE788" s="396"/>
      <c r="AF788" s="396"/>
      <c r="AG788" s="396"/>
      <c r="AH788" s="396"/>
      <c r="AI788" s="396"/>
      <c r="AJ788" s="396"/>
      <c r="AK788" s="396"/>
      <c r="AL788" s="397"/>
      <c r="AM788" s="398"/>
      <c r="AN788" s="398"/>
      <c r="AO788" s="398"/>
      <c r="AP788" s="398"/>
      <c r="AQ788" s="398"/>
      <c r="AR788" s="398"/>
      <c r="AS788" s="398"/>
      <c r="AT788" s="398"/>
      <c r="AU788" s="394"/>
      <c r="AV788" s="399"/>
      <c r="AW788" s="306"/>
      <c r="AX788" s="394"/>
      <c r="AY788" s="400"/>
      <c r="AZ788" s="336"/>
      <c r="BA788" s="336"/>
      <c r="BB788" s="336"/>
      <c r="BC788" s="336"/>
      <c r="BD788" s="336"/>
      <c r="BE788" s="401"/>
      <c r="BF788" s="341"/>
      <c r="BG788" s="341"/>
      <c r="BH788" s="402"/>
      <c r="BI788" s="403"/>
      <c r="BJ788" s="404"/>
      <c r="BK788" s="405"/>
      <c r="BL788" s="405"/>
      <c r="BM788" s="405"/>
      <c r="BN788" s="406"/>
    </row>
    <row r="789" ht="18.75" customHeight="1">
      <c r="A789" s="390" t="str">
        <f t="shared" si="3"/>
        <v/>
      </c>
      <c r="B789" s="391"/>
      <c r="C789" s="337"/>
      <c r="D789" s="337"/>
      <c r="E789" s="338" t="str">
        <f t="shared" si="8"/>
        <v/>
      </c>
      <c r="F789" s="392"/>
      <c r="G789" s="393"/>
      <c r="H789" s="341" t="str">
        <f t="array" ref="H789">IF(D789="","",XLOOKUP(D789,'Master Data'!K:K,'Master Data'!N:N,"Input in Master Data",0,1))</f>
        <v/>
      </c>
      <c r="I789" s="341" t="str">
        <f t="array" ref="I789">IF(D789="","",XLOOKUP(D789,'Master Data'!K:K,'Master Data'!O:O,"Input in Master Data",0,1))</f>
        <v/>
      </c>
      <c r="J789" s="341" t="str">
        <f t="array" ref="J789">if(V789="","",XLOOKUP(V789,Master[Company],Master[Blow],"Unknown",0,1))</f>
        <v/>
      </c>
      <c r="K789" s="341" t="str">
        <f t="array" ref="K789">if(V789="","",XLOOKUP(V789,Master[Company],Master[Pigging],"Unknown",0,1))</f>
        <v/>
      </c>
      <c r="L789" s="341" t="str">
        <f t="array" ref="L789">if(V789="","",XLOOKUP(V789,Master[Company],Master[Load Method],"Unknown",0,1))</f>
        <v/>
      </c>
      <c r="M789" s="341" t="str">
        <f t="array" ref="M789">if(V789="","",XLOOKUP(V789,Master[Company],Master[Line Distance],"Unknown",0,1))</f>
        <v/>
      </c>
      <c r="N789" s="394"/>
      <c r="O789" s="341"/>
      <c r="P789" s="336"/>
      <c r="Q789" s="341" t="str">
        <f t="array" ref="Q789">if(V789="","",XLOOKUP(V789,Master[Company],Master[Terms],"NA",0,1))</f>
        <v/>
      </c>
      <c r="R789" s="341" t="str">
        <f t="shared" si="9"/>
        <v/>
      </c>
      <c r="S789" s="341" t="str">
        <f t="array" ref="S789">if(V789="","",XLOOKUP(V789,Master[Company],Master[Group],"NA",0,1))</f>
        <v/>
      </c>
      <c r="T789" s="341" t="str">
        <f t="array" ref="T789">if(V789="","",XLOOKUP(V789,Master[Company],Master[Loading Location],"NA",0,1))</f>
        <v/>
      </c>
      <c r="U789" s="341" t="str">
        <f t="array" ref="U789">if(V789="","",XLOOKUP(V789,Master[Company],Master[Acronym],"NA",0,1))</f>
        <v/>
      </c>
      <c r="V789" s="336"/>
      <c r="W789" s="395"/>
      <c r="X789" s="395"/>
      <c r="Y789" s="336" t="str">
        <f t="shared" si="10"/>
        <v/>
      </c>
      <c r="Z789" s="341" t="str">
        <f t="shared" si="11"/>
        <v/>
      </c>
      <c r="AA789" s="336"/>
      <c r="AB789" s="341"/>
      <c r="AC789" s="341"/>
      <c r="AD789" s="394"/>
      <c r="AE789" s="396"/>
      <c r="AF789" s="396"/>
      <c r="AG789" s="396"/>
      <c r="AH789" s="396"/>
      <c r="AI789" s="396"/>
      <c r="AJ789" s="396"/>
      <c r="AK789" s="396"/>
      <c r="AL789" s="397"/>
      <c r="AM789" s="398"/>
      <c r="AN789" s="398"/>
      <c r="AO789" s="398"/>
      <c r="AP789" s="398"/>
      <c r="AQ789" s="398"/>
      <c r="AR789" s="398"/>
      <c r="AS789" s="398"/>
      <c r="AT789" s="398"/>
      <c r="AU789" s="394"/>
      <c r="AV789" s="399"/>
      <c r="AW789" s="306"/>
      <c r="AX789" s="394"/>
      <c r="AY789" s="400"/>
      <c r="AZ789" s="336"/>
      <c r="BA789" s="336"/>
      <c r="BB789" s="336"/>
      <c r="BC789" s="336"/>
      <c r="BD789" s="336"/>
      <c r="BE789" s="401"/>
      <c r="BF789" s="341"/>
      <c r="BG789" s="341"/>
      <c r="BH789" s="402"/>
      <c r="BI789" s="403"/>
      <c r="BJ789" s="404"/>
      <c r="BK789" s="405"/>
      <c r="BL789" s="405"/>
      <c r="BM789" s="405"/>
      <c r="BN789" s="406"/>
    </row>
    <row r="790" ht="18.75" customHeight="1">
      <c r="A790" s="390" t="str">
        <f t="shared" si="3"/>
        <v/>
      </c>
      <c r="B790" s="391"/>
      <c r="C790" s="337"/>
      <c r="D790" s="337"/>
      <c r="E790" s="338" t="str">
        <f t="shared" si="8"/>
        <v/>
      </c>
      <c r="F790" s="392"/>
      <c r="G790" s="393"/>
      <c r="H790" s="341" t="str">
        <f t="array" ref="H790">IF(D790="","",XLOOKUP(D790,'Master Data'!K:K,'Master Data'!N:N,"Input in Master Data",0,1))</f>
        <v/>
      </c>
      <c r="I790" s="341" t="str">
        <f t="array" ref="I790">IF(D790="","",XLOOKUP(D790,'Master Data'!K:K,'Master Data'!O:O,"Input in Master Data",0,1))</f>
        <v/>
      </c>
      <c r="J790" s="341" t="str">
        <f t="array" ref="J790">if(V790="","",XLOOKUP(V790,Master[Company],Master[Blow],"Unknown",0,1))</f>
        <v/>
      </c>
      <c r="K790" s="341" t="str">
        <f t="array" ref="K790">if(V790="","",XLOOKUP(V790,Master[Company],Master[Pigging],"Unknown",0,1))</f>
        <v/>
      </c>
      <c r="L790" s="341" t="str">
        <f t="array" ref="L790">if(V790="","",XLOOKUP(V790,Master[Company],Master[Load Method],"Unknown",0,1))</f>
        <v/>
      </c>
      <c r="M790" s="341" t="str">
        <f t="array" ref="M790">if(V790="","",XLOOKUP(V790,Master[Company],Master[Line Distance],"Unknown",0,1))</f>
        <v/>
      </c>
      <c r="N790" s="394"/>
      <c r="O790" s="341"/>
      <c r="P790" s="336"/>
      <c r="Q790" s="341" t="str">
        <f t="array" ref="Q790">if(V790="","",XLOOKUP(V790,Master[Company],Master[Terms],"NA",0,1))</f>
        <v/>
      </c>
      <c r="R790" s="341" t="str">
        <f t="shared" si="9"/>
        <v/>
      </c>
      <c r="S790" s="341" t="str">
        <f t="array" ref="S790">if(V790="","",XLOOKUP(V790,Master[Company],Master[Group],"NA",0,1))</f>
        <v/>
      </c>
      <c r="T790" s="341" t="str">
        <f t="array" ref="T790">if(V790="","",XLOOKUP(V790,Master[Company],Master[Loading Location],"NA",0,1))</f>
        <v/>
      </c>
      <c r="U790" s="341" t="str">
        <f t="array" ref="U790">if(V790="","",XLOOKUP(V790,Master[Company],Master[Acronym],"NA",0,1))</f>
        <v/>
      </c>
      <c r="V790" s="336"/>
      <c r="W790" s="395"/>
      <c r="X790" s="395"/>
      <c r="Y790" s="336" t="str">
        <f t="shared" si="10"/>
        <v/>
      </c>
      <c r="Z790" s="341" t="str">
        <f t="shared" si="11"/>
        <v/>
      </c>
      <c r="AA790" s="336"/>
      <c r="AB790" s="341"/>
      <c r="AC790" s="341"/>
      <c r="AD790" s="394"/>
      <c r="AE790" s="396"/>
      <c r="AF790" s="396"/>
      <c r="AG790" s="396"/>
      <c r="AH790" s="396"/>
      <c r="AI790" s="396"/>
      <c r="AJ790" s="396"/>
      <c r="AK790" s="396"/>
      <c r="AL790" s="397"/>
      <c r="AM790" s="398"/>
      <c r="AN790" s="398"/>
      <c r="AO790" s="398"/>
      <c r="AP790" s="398"/>
      <c r="AQ790" s="398"/>
      <c r="AR790" s="398"/>
      <c r="AS790" s="398"/>
      <c r="AT790" s="398"/>
      <c r="AU790" s="394"/>
      <c r="AV790" s="399"/>
      <c r="AW790" s="306"/>
      <c r="AX790" s="394"/>
      <c r="AY790" s="400"/>
      <c r="AZ790" s="336"/>
      <c r="BA790" s="336"/>
      <c r="BB790" s="336"/>
      <c r="BC790" s="336"/>
      <c r="BD790" s="336"/>
      <c r="BE790" s="401"/>
      <c r="BF790" s="341"/>
      <c r="BG790" s="341"/>
      <c r="BH790" s="402"/>
      <c r="BI790" s="403"/>
      <c r="BJ790" s="404"/>
      <c r="BK790" s="405"/>
      <c r="BL790" s="405"/>
      <c r="BM790" s="405"/>
      <c r="BN790" s="406"/>
    </row>
    <row r="791" ht="18.75" customHeight="1">
      <c r="A791" s="390" t="str">
        <f t="shared" si="3"/>
        <v/>
      </c>
      <c r="B791" s="391"/>
      <c r="C791" s="337"/>
      <c r="D791" s="337"/>
      <c r="E791" s="338" t="str">
        <f t="shared" si="8"/>
        <v/>
      </c>
      <c r="F791" s="392"/>
      <c r="G791" s="393"/>
      <c r="H791" s="341" t="str">
        <f t="array" ref="H791">IF(D791="","",XLOOKUP(D791,'Master Data'!K:K,'Master Data'!N:N,"Input in Master Data",0,1))</f>
        <v/>
      </c>
      <c r="I791" s="341" t="str">
        <f t="array" ref="I791">IF(D791="","",XLOOKUP(D791,'Master Data'!K:K,'Master Data'!O:O,"Input in Master Data",0,1))</f>
        <v/>
      </c>
      <c r="J791" s="341" t="str">
        <f t="array" ref="J791">if(V791="","",XLOOKUP(V791,Master[Company],Master[Blow],"Unknown",0,1))</f>
        <v/>
      </c>
      <c r="K791" s="341" t="str">
        <f t="array" ref="K791">if(V791="","",XLOOKUP(V791,Master[Company],Master[Pigging],"Unknown",0,1))</f>
        <v/>
      </c>
      <c r="L791" s="341" t="str">
        <f t="array" ref="L791">if(V791="","",XLOOKUP(V791,Master[Company],Master[Load Method],"Unknown",0,1))</f>
        <v/>
      </c>
      <c r="M791" s="341" t="str">
        <f t="array" ref="M791">if(V791="","",XLOOKUP(V791,Master[Company],Master[Line Distance],"Unknown",0,1))</f>
        <v/>
      </c>
      <c r="N791" s="394"/>
      <c r="O791" s="341"/>
      <c r="P791" s="336"/>
      <c r="Q791" s="341" t="str">
        <f t="array" ref="Q791">if(V791="","",XLOOKUP(V791,Master[Company],Master[Terms],"NA",0,1))</f>
        <v/>
      </c>
      <c r="R791" s="341" t="str">
        <f t="shared" si="9"/>
        <v/>
      </c>
      <c r="S791" s="341" t="str">
        <f t="array" ref="S791">if(V791="","",XLOOKUP(V791,Master[Company],Master[Group],"NA",0,1))</f>
        <v/>
      </c>
      <c r="T791" s="341" t="str">
        <f t="array" ref="T791">if(V791="","",XLOOKUP(V791,Master[Company],Master[Loading Location],"NA",0,1))</f>
        <v/>
      </c>
      <c r="U791" s="341" t="str">
        <f t="array" ref="U791">if(V791="","",XLOOKUP(V791,Master[Company],Master[Acronym],"NA",0,1))</f>
        <v/>
      </c>
      <c r="V791" s="336"/>
      <c r="W791" s="395"/>
      <c r="X791" s="395"/>
      <c r="Y791" s="336" t="str">
        <f t="shared" si="10"/>
        <v/>
      </c>
      <c r="Z791" s="341" t="str">
        <f t="shared" si="11"/>
        <v/>
      </c>
      <c r="AA791" s="336"/>
      <c r="AB791" s="341"/>
      <c r="AC791" s="341"/>
      <c r="AD791" s="394"/>
      <c r="AE791" s="396"/>
      <c r="AF791" s="396"/>
      <c r="AG791" s="396"/>
      <c r="AH791" s="396"/>
      <c r="AI791" s="396"/>
      <c r="AJ791" s="396"/>
      <c r="AK791" s="396"/>
      <c r="AL791" s="397"/>
      <c r="AM791" s="398"/>
      <c r="AN791" s="398"/>
      <c r="AO791" s="398"/>
      <c r="AP791" s="398"/>
      <c r="AQ791" s="398"/>
      <c r="AR791" s="398"/>
      <c r="AS791" s="398"/>
      <c r="AT791" s="398"/>
      <c r="AU791" s="394"/>
      <c r="AV791" s="399"/>
      <c r="AW791" s="306"/>
      <c r="AX791" s="394"/>
      <c r="AY791" s="400"/>
      <c r="AZ791" s="336"/>
      <c r="BA791" s="336"/>
      <c r="BB791" s="336"/>
      <c r="BC791" s="336"/>
      <c r="BD791" s="336"/>
      <c r="BE791" s="401"/>
      <c r="BF791" s="341"/>
      <c r="BG791" s="341"/>
      <c r="BH791" s="402"/>
      <c r="BI791" s="403"/>
      <c r="BJ791" s="404"/>
      <c r="BK791" s="405"/>
      <c r="BL791" s="405"/>
      <c r="BM791" s="405"/>
      <c r="BN791" s="406"/>
    </row>
    <row r="792" ht="18.75" customHeight="1">
      <c r="A792" s="390" t="str">
        <f t="shared" si="3"/>
        <v/>
      </c>
      <c r="B792" s="391"/>
      <c r="C792" s="337"/>
      <c r="D792" s="337"/>
      <c r="E792" s="338" t="str">
        <f t="shared" si="8"/>
        <v/>
      </c>
      <c r="F792" s="392"/>
      <c r="G792" s="393"/>
      <c r="H792" s="341" t="str">
        <f t="array" ref="H792">IF(D792="","",XLOOKUP(D792,'Master Data'!K:K,'Master Data'!N:N,"Input in Master Data",0,1))</f>
        <v/>
      </c>
      <c r="I792" s="341" t="str">
        <f t="array" ref="I792">IF(D792="","",XLOOKUP(D792,'Master Data'!K:K,'Master Data'!O:O,"Input in Master Data",0,1))</f>
        <v/>
      </c>
      <c r="J792" s="341" t="str">
        <f t="array" ref="J792">if(V792="","",XLOOKUP(V792,Master[Company],Master[Blow],"Unknown",0,1))</f>
        <v/>
      </c>
      <c r="K792" s="341" t="str">
        <f t="array" ref="K792">if(V792="","",XLOOKUP(V792,Master[Company],Master[Pigging],"Unknown",0,1))</f>
        <v/>
      </c>
      <c r="L792" s="341" t="str">
        <f t="array" ref="L792">if(V792="","",XLOOKUP(V792,Master[Company],Master[Load Method],"Unknown",0,1))</f>
        <v/>
      </c>
      <c r="M792" s="341" t="str">
        <f t="array" ref="M792">if(V792="","",XLOOKUP(V792,Master[Company],Master[Line Distance],"Unknown",0,1))</f>
        <v/>
      </c>
      <c r="N792" s="394"/>
      <c r="O792" s="341"/>
      <c r="P792" s="336"/>
      <c r="Q792" s="341" t="str">
        <f t="array" ref="Q792">if(V792="","",XLOOKUP(V792,Master[Company],Master[Terms],"NA",0,1))</f>
        <v/>
      </c>
      <c r="R792" s="341" t="str">
        <f t="shared" si="9"/>
        <v/>
      </c>
      <c r="S792" s="341" t="str">
        <f t="array" ref="S792">if(V792="","",XLOOKUP(V792,Master[Company],Master[Group],"NA",0,1))</f>
        <v/>
      </c>
      <c r="T792" s="341" t="str">
        <f t="array" ref="T792">if(V792="","",XLOOKUP(V792,Master[Company],Master[Loading Location],"NA",0,1))</f>
        <v/>
      </c>
      <c r="U792" s="341" t="str">
        <f t="array" ref="U792">if(V792="","",XLOOKUP(V792,Master[Company],Master[Acronym],"NA",0,1))</f>
        <v/>
      </c>
      <c r="V792" s="336"/>
      <c r="W792" s="395"/>
      <c r="X792" s="395"/>
      <c r="Y792" s="336" t="str">
        <f t="shared" si="10"/>
        <v/>
      </c>
      <c r="Z792" s="341" t="str">
        <f t="shared" si="11"/>
        <v/>
      </c>
      <c r="AA792" s="336"/>
      <c r="AB792" s="341"/>
      <c r="AC792" s="341"/>
      <c r="AD792" s="394"/>
      <c r="AE792" s="396"/>
      <c r="AF792" s="396"/>
      <c r="AG792" s="396"/>
      <c r="AH792" s="396"/>
      <c r="AI792" s="396"/>
      <c r="AJ792" s="396"/>
      <c r="AK792" s="396"/>
      <c r="AL792" s="397"/>
      <c r="AM792" s="398"/>
      <c r="AN792" s="398"/>
      <c r="AO792" s="398"/>
      <c r="AP792" s="398"/>
      <c r="AQ792" s="398"/>
      <c r="AR792" s="398"/>
      <c r="AS792" s="398"/>
      <c r="AT792" s="398"/>
      <c r="AU792" s="394"/>
      <c r="AV792" s="399"/>
      <c r="AW792" s="306"/>
      <c r="AX792" s="394"/>
      <c r="AY792" s="400"/>
      <c r="AZ792" s="336"/>
      <c r="BA792" s="336"/>
      <c r="BB792" s="336"/>
      <c r="BC792" s="336"/>
      <c r="BD792" s="336"/>
      <c r="BE792" s="401"/>
      <c r="BF792" s="341"/>
      <c r="BG792" s="341"/>
      <c r="BH792" s="402"/>
      <c r="BI792" s="403"/>
      <c r="BJ792" s="404"/>
      <c r="BK792" s="405"/>
      <c r="BL792" s="405"/>
      <c r="BM792" s="405"/>
      <c r="BN792" s="406"/>
    </row>
    <row r="793" ht="18.75" customHeight="1">
      <c r="A793" s="390" t="str">
        <f t="shared" si="3"/>
        <v/>
      </c>
      <c r="B793" s="391"/>
      <c r="C793" s="337"/>
      <c r="D793" s="337"/>
      <c r="E793" s="338" t="str">
        <f t="shared" si="8"/>
        <v/>
      </c>
      <c r="F793" s="392"/>
      <c r="G793" s="393"/>
      <c r="H793" s="341" t="str">
        <f t="array" ref="H793">IF(D793="","",XLOOKUP(D793,'Master Data'!K:K,'Master Data'!N:N,"Input in Master Data",0,1))</f>
        <v/>
      </c>
      <c r="I793" s="341" t="str">
        <f t="array" ref="I793">IF(D793="","",XLOOKUP(D793,'Master Data'!K:K,'Master Data'!O:O,"Input in Master Data",0,1))</f>
        <v/>
      </c>
      <c r="J793" s="341" t="str">
        <f t="array" ref="J793">if(V793="","",XLOOKUP(V793,Master[Company],Master[Blow],"Unknown",0,1))</f>
        <v/>
      </c>
      <c r="K793" s="341" t="str">
        <f t="array" ref="K793">if(V793="","",XLOOKUP(V793,Master[Company],Master[Pigging],"Unknown",0,1))</f>
        <v/>
      </c>
      <c r="L793" s="341" t="str">
        <f t="array" ref="L793">if(V793="","",XLOOKUP(V793,Master[Company],Master[Load Method],"Unknown",0,1))</f>
        <v/>
      </c>
      <c r="M793" s="341" t="str">
        <f t="array" ref="M793">if(V793="","",XLOOKUP(V793,Master[Company],Master[Line Distance],"Unknown",0,1))</f>
        <v/>
      </c>
      <c r="N793" s="394"/>
      <c r="O793" s="341"/>
      <c r="P793" s="336"/>
      <c r="Q793" s="341" t="str">
        <f t="array" ref="Q793">if(V793="","",XLOOKUP(V793,Master[Company],Master[Terms],"NA",0,1))</f>
        <v/>
      </c>
      <c r="R793" s="341" t="str">
        <f t="shared" si="9"/>
        <v/>
      </c>
      <c r="S793" s="341" t="str">
        <f t="array" ref="S793">if(V793="","",XLOOKUP(V793,Master[Company],Master[Group],"NA",0,1))</f>
        <v/>
      </c>
      <c r="T793" s="341" t="str">
        <f t="array" ref="T793">if(V793="","",XLOOKUP(V793,Master[Company],Master[Loading Location],"NA",0,1))</f>
        <v/>
      </c>
      <c r="U793" s="341" t="str">
        <f t="array" ref="U793">if(V793="","",XLOOKUP(V793,Master[Company],Master[Acronym],"NA",0,1))</f>
        <v/>
      </c>
      <c r="V793" s="336"/>
      <c r="W793" s="395"/>
      <c r="X793" s="395"/>
      <c r="Y793" s="336" t="str">
        <f t="shared" si="10"/>
        <v/>
      </c>
      <c r="Z793" s="341" t="str">
        <f t="shared" si="11"/>
        <v/>
      </c>
      <c r="AA793" s="336"/>
      <c r="AB793" s="341"/>
      <c r="AC793" s="341"/>
      <c r="AD793" s="394"/>
      <c r="AE793" s="396"/>
      <c r="AF793" s="396"/>
      <c r="AG793" s="396"/>
      <c r="AH793" s="396"/>
      <c r="AI793" s="396"/>
      <c r="AJ793" s="396"/>
      <c r="AK793" s="396"/>
      <c r="AL793" s="397"/>
      <c r="AM793" s="398"/>
      <c r="AN793" s="398"/>
      <c r="AO793" s="398"/>
      <c r="AP793" s="398"/>
      <c r="AQ793" s="398"/>
      <c r="AR793" s="398"/>
      <c r="AS793" s="398"/>
      <c r="AT793" s="398"/>
      <c r="AU793" s="394"/>
      <c r="AV793" s="399"/>
      <c r="AW793" s="306"/>
      <c r="AX793" s="394"/>
      <c r="AY793" s="400"/>
      <c r="AZ793" s="336"/>
      <c r="BA793" s="336"/>
      <c r="BB793" s="336"/>
      <c r="BC793" s="336"/>
      <c r="BD793" s="336"/>
      <c r="BE793" s="401"/>
      <c r="BF793" s="341"/>
      <c r="BG793" s="341"/>
      <c r="BH793" s="402"/>
      <c r="BI793" s="403"/>
      <c r="BJ793" s="404"/>
      <c r="BK793" s="405"/>
      <c r="BL793" s="405"/>
      <c r="BM793" s="405"/>
      <c r="BN793" s="406"/>
    </row>
    <row r="794" ht="18.75" customHeight="1">
      <c r="A794" s="390" t="str">
        <f t="shared" si="3"/>
        <v/>
      </c>
      <c r="B794" s="391"/>
      <c r="C794" s="337"/>
      <c r="D794" s="337"/>
      <c r="E794" s="338" t="str">
        <f t="shared" si="8"/>
        <v/>
      </c>
      <c r="F794" s="392"/>
      <c r="G794" s="393"/>
      <c r="H794" s="341" t="str">
        <f t="array" ref="H794">IF(D794="","",XLOOKUP(D794,'Master Data'!K:K,'Master Data'!N:N,"Input in Master Data",0,1))</f>
        <v/>
      </c>
      <c r="I794" s="341" t="str">
        <f t="array" ref="I794">IF(D794="","",XLOOKUP(D794,'Master Data'!K:K,'Master Data'!O:O,"Input in Master Data",0,1))</f>
        <v/>
      </c>
      <c r="J794" s="341" t="str">
        <f t="array" ref="J794">if(V794="","",XLOOKUP(V794,Master[Company],Master[Blow],"Unknown",0,1))</f>
        <v/>
      </c>
      <c r="K794" s="341" t="str">
        <f t="array" ref="K794">if(V794="","",XLOOKUP(V794,Master[Company],Master[Pigging],"Unknown",0,1))</f>
        <v/>
      </c>
      <c r="L794" s="341" t="str">
        <f t="array" ref="L794">if(V794="","",XLOOKUP(V794,Master[Company],Master[Load Method],"Unknown",0,1))</f>
        <v/>
      </c>
      <c r="M794" s="341" t="str">
        <f t="array" ref="M794">if(V794="","",XLOOKUP(V794,Master[Company],Master[Line Distance],"Unknown",0,1))</f>
        <v/>
      </c>
      <c r="N794" s="394"/>
      <c r="O794" s="341"/>
      <c r="P794" s="336"/>
      <c r="Q794" s="341" t="str">
        <f t="array" ref="Q794">if(V794="","",XLOOKUP(V794,Master[Company],Master[Terms],"NA",0,1))</f>
        <v/>
      </c>
      <c r="R794" s="341" t="str">
        <f t="shared" si="9"/>
        <v/>
      </c>
      <c r="S794" s="341" t="str">
        <f t="array" ref="S794">if(V794="","",XLOOKUP(V794,Master[Company],Master[Group],"NA",0,1))</f>
        <v/>
      </c>
      <c r="T794" s="341" t="str">
        <f t="array" ref="T794">if(V794="","",XLOOKUP(V794,Master[Company],Master[Loading Location],"NA",0,1))</f>
        <v/>
      </c>
      <c r="U794" s="341" t="str">
        <f t="array" ref="U794">if(V794="","",XLOOKUP(V794,Master[Company],Master[Acronym],"NA",0,1))</f>
        <v/>
      </c>
      <c r="V794" s="336"/>
      <c r="W794" s="395"/>
      <c r="X794" s="395"/>
      <c r="Y794" s="336" t="str">
        <f t="shared" si="10"/>
        <v/>
      </c>
      <c r="Z794" s="341" t="str">
        <f t="shared" si="11"/>
        <v/>
      </c>
      <c r="AA794" s="336"/>
      <c r="AB794" s="341"/>
      <c r="AC794" s="341"/>
      <c r="AD794" s="394"/>
      <c r="AE794" s="396"/>
      <c r="AF794" s="396"/>
      <c r="AG794" s="396"/>
      <c r="AH794" s="396"/>
      <c r="AI794" s="396"/>
      <c r="AJ794" s="396"/>
      <c r="AK794" s="396"/>
      <c r="AL794" s="397"/>
      <c r="AM794" s="398"/>
      <c r="AN794" s="398"/>
      <c r="AO794" s="398"/>
      <c r="AP794" s="398"/>
      <c r="AQ794" s="398"/>
      <c r="AR794" s="398"/>
      <c r="AS794" s="398"/>
      <c r="AT794" s="398"/>
      <c r="AU794" s="394"/>
      <c r="AV794" s="399"/>
      <c r="AW794" s="306"/>
      <c r="AX794" s="394"/>
      <c r="AY794" s="400"/>
      <c r="AZ794" s="336"/>
      <c r="BA794" s="336"/>
      <c r="BB794" s="336"/>
      <c r="BC794" s="336"/>
      <c r="BD794" s="336"/>
      <c r="BE794" s="401"/>
      <c r="BF794" s="341"/>
      <c r="BG794" s="341"/>
      <c r="BH794" s="402"/>
      <c r="BI794" s="403"/>
      <c r="BJ794" s="404"/>
      <c r="BK794" s="405"/>
      <c r="BL794" s="405"/>
      <c r="BM794" s="405"/>
      <c r="BN794" s="406"/>
    </row>
    <row r="795" ht="18.75" customHeight="1">
      <c r="A795" s="390" t="str">
        <f t="shared" si="3"/>
        <v/>
      </c>
      <c r="B795" s="391"/>
      <c r="C795" s="337"/>
      <c r="D795" s="337"/>
      <c r="E795" s="338" t="str">
        <f t="shared" si="8"/>
        <v/>
      </c>
      <c r="F795" s="392"/>
      <c r="G795" s="393"/>
      <c r="H795" s="341" t="str">
        <f t="array" ref="H795">IF(D795="","",XLOOKUP(D795,'Master Data'!K:K,'Master Data'!N:N,"Input in Master Data",0,1))</f>
        <v/>
      </c>
      <c r="I795" s="341" t="str">
        <f t="array" ref="I795">IF(D795="","",XLOOKUP(D795,'Master Data'!K:K,'Master Data'!O:O,"Input in Master Data",0,1))</f>
        <v/>
      </c>
      <c r="J795" s="341" t="str">
        <f t="array" ref="J795">if(V795="","",XLOOKUP(V795,Master[Company],Master[Blow],"Unknown",0,1))</f>
        <v/>
      </c>
      <c r="K795" s="341" t="str">
        <f t="array" ref="K795">if(V795="","",XLOOKUP(V795,Master[Company],Master[Pigging],"Unknown",0,1))</f>
        <v/>
      </c>
      <c r="L795" s="341" t="str">
        <f t="array" ref="L795">if(V795="","",XLOOKUP(V795,Master[Company],Master[Load Method],"Unknown",0,1))</f>
        <v/>
      </c>
      <c r="M795" s="341" t="str">
        <f t="array" ref="M795">if(V795="","",XLOOKUP(V795,Master[Company],Master[Line Distance],"Unknown",0,1))</f>
        <v/>
      </c>
      <c r="N795" s="394"/>
      <c r="O795" s="341"/>
      <c r="P795" s="336"/>
      <c r="Q795" s="341" t="str">
        <f t="array" ref="Q795">if(V795="","",XLOOKUP(V795,Master[Company],Master[Terms],"NA",0,1))</f>
        <v/>
      </c>
      <c r="R795" s="341" t="str">
        <f t="shared" si="9"/>
        <v/>
      </c>
      <c r="S795" s="341" t="str">
        <f t="array" ref="S795">if(V795="","",XLOOKUP(V795,Master[Company],Master[Group],"NA",0,1))</f>
        <v/>
      </c>
      <c r="T795" s="341" t="str">
        <f t="array" ref="T795">if(V795="","",XLOOKUP(V795,Master[Company],Master[Loading Location],"NA",0,1))</f>
        <v/>
      </c>
      <c r="U795" s="341" t="str">
        <f t="array" ref="U795">if(V795="","",XLOOKUP(V795,Master[Company],Master[Acronym],"NA",0,1))</f>
        <v/>
      </c>
      <c r="V795" s="336"/>
      <c r="W795" s="395"/>
      <c r="X795" s="395"/>
      <c r="Y795" s="336" t="str">
        <f t="shared" si="10"/>
        <v/>
      </c>
      <c r="Z795" s="341" t="str">
        <f t="shared" si="11"/>
        <v/>
      </c>
      <c r="AA795" s="336"/>
      <c r="AB795" s="341"/>
      <c r="AC795" s="341"/>
      <c r="AD795" s="394"/>
      <c r="AE795" s="396"/>
      <c r="AF795" s="396"/>
      <c r="AG795" s="396"/>
      <c r="AH795" s="396"/>
      <c r="AI795" s="396"/>
      <c r="AJ795" s="396"/>
      <c r="AK795" s="396"/>
      <c r="AL795" s="397"/>
      <c r="AM795" s="398"/>
      <c r="AN795" s="398"/>
      <c r="AO795" s="398"/>
      <c r="AP795" s="398"/>
      <c r="AQ795" s="398"/>
      <c r="AR795" s="398"/>
      <c r="AS795" s="398"/>
      <c r="AT795" s="398"/>
      <c r="AU795" s="394"/>
      <c r="AV795" s="399"/>
      <c r="AW795" s="306"/>
      <c r="AX795" s="394"/>
      <c r="AY795" s="400"/>
      <c r="AZ795" s="336"/>
      <c r="BA795" s="336"/>
      <c r="BB795" s="336"/>
      <c r="BC795" s="336"/>
      <c r="BD795" s="336"/>
      <c r="BE795" s="401"/>
      <c r="BF795" s="341"/>
      <c r="BG795" s="341"/>
      <c r="BH795" s="402"/>
      <c r="BI795" s="403"/>
      <c r="BJ795" s="404"/>
      <c r="BK795" s="405"/>
      <c r="BL795" s="405"/>
      <c r="BM795" s="405"/>
      <c r="BN795" s="406"/>
    </row>
    <row r="796" ht="18.75" customHeight="1">
      <c r="A796" s="390" t="str">
        <f t="shared" si="3"/>
        <v/>
      </c>
      <c r="B796" s="391"/>
      <c r="C796" s="337"/>
      <c r="D796" s="337"/>
      <c r="E796" s="338" t="str">
        <f t="shared" si="8"/>
        <v/>
      </c>
      <c r="F796" s="392"/>
      <c r="G796" s="393"/>
      <c r="H796" s="341" t="str">
        <f t="array" ref="H796">IF(D796="","",XLOOKUP(D796,'Master Data'!K:K,'Master Data'!N:N,"Input in Master Data",0,1))</f>
        <v/>
      </c>
      <c r="I796" s="341" t="str">
        <f t="array" ref="I796">IF(D796="","",XLOOKUP(D796,'Master Data'!K:K,'Master Data'!O:O,"Input in Master Data",0,1))</f>
        <v/>
      </c>
      <c r="J796" s="341" t="str">
        <f t="array" ref="J796">if(V796="","",XLOOKUP(V796,Master[Company],Master[Blow],"Unknown",0,1))</f>
        <v/>
      </c>
      <c r="K796" s="341" t="str">
        <f t="array" ref="K796">if(V796="","",XLOOKUP(V796,Master[Company],Master[Pigging],"Unknown",0,1))</f>
        <v/>
      </c>
      <c r="L796" s="341" t="str">
        <f t="array" ref="L796">if(V796="","",XLOOKUP(V796,Master[Company],Master[Load Method],"Unknown",0,1))</f>
        <v/>
      </c>
      <c r="M796" s="341" t="str">
        <f t="array" ref="M796">if(V796="","",XLOOKUP(V796,Master[Company],Master[Line Distance],"Unknown",0,1))</f>
        <v/>
      </c>
      <c r="N796" s="394"/>
      <c r="O796" s="341"/>
      <c r="P796" s="336"/>
      <c r="Q796" s="341" t="str">
        <f t="array" ref="Q796">if(V796="","",XLOOKUP(V796,Master[Company],Master[Terms],"NA",0,1))</f>
        <v/>
      </c>
      <c r="R796" s="341" t="str">
        <f t="shared" si="9"/>
        <v/>
      </c>
      <c r="S796" s="341" t="str">
        <f t="array" ref="S796">if(V796="","",XLOOKUP(V796,Master[Company],Master[Group],"NA",0,1))</f>
        <v/>
      </c>
      <c r="T796" s="341" t="str">
        <f t="array" ref="T796">if(V796="","",XLOOKUP(V796,Master[Company],Master[Loading Location],"NA",0,1))</f>
        <v/>
      </c>
      <c r="U796" s="341" t="str">
        <f t="array" ref="U796">if(V796="","",XLOOKUP(V796,Master[Company],Master[Acronym],"NA",0,1))</f>
        <v/>
      </c>
      <c r="V796" s="336"/>
      <c r="W796" s="395"/>
      <c r="X796" s="395"/>
      <c r="Y796" s="336" t="str">
        <f t="shared" si="10"/>
        <v/>
      </c>
      <c r="Z796" s="341" t="str">
        <f t="shared" si="11"/>
        <v/>
      </c>
      <c r="AA796" s="336"/>
      <c r="AB796" s="341"/>
      <c r="AC796" s="341"/>
      <c r="AD796" s="394"/>
      <c r="AE796" s="396"/>
      <c r="AF796" s="396"/>
      <c r="AG796" s="396"/>
      <c r="AH796" s="396"/>
      <c r="AI796" s="396"/>
      <c r="AJ796" s="396"/>
      <c r="AK796" s="396"/>
      <c r="AL796" s="397"/>
      <c r="AM796" s="398"/>
      <c r="AN796" s="398"/>
      <c r="AO796" s="398"/>
      <c r="AP796" s="398"/>
      <c r="AQ796" s="398"/>
      <c r="AR796" s="398"/>
      <c r="AS796" s="398"/>
      <c r="AT796" s="398"/>
      <c r="AU796" s="394"/>
      <c r="AV796" s="399"/>
      <c r="AW796" s="306"/>
      <c r="AX796" s="394"/>
      <c r="AY796" s="400"/>
      <c r="AZ796" s="336"/>
      <c r="BA796" s="336"/>
      <c r="BB796" s="336"/>
      <c r="BC796" s="336"/>
      <c r="BD796" s="336"/>
      <c r="BE796" s="401"/>
      <c r="BF796" s="341"/>
      <c r="BG796" s="341"/>
      <c r="BH796" s="402"/>
      <c r="BI796" s="403"/>
      <c r="BJ796" s="404"/>
      <c r="BK796" s="405"/>
      <c r="BL796" s="405"/>
      <c r="BM796" s="405"/>
      <c r="BN796" s="406"/>
    </row>
    <row r="797" ht="18.75" customHeight="1">
      <c r="A797" s="390" t="str">
        <f t="shared" si="3"/>
        <v/>
      </c>
      <c r="B797" s="391"/>
      <c r="C797" s="337"/>
      <c r="D797" s="337"/>
      <c r="E797" s="338" t="str">
        <f t="shared" si="8"/>
        <v/>
      </c>
      <c r="F797" s="392"/>
      <c r="G797" s="393"/>
      <c r="H797" s="341" t="str">
        <f t="array" ref="H797">IF(D797="","",XLOOKUP(D797,'Master Data'!K:K,'Master Data'!N:N,"Input in Master Data",0,1))</f>
        <v/>
      </c>
      <c r="I797" s="341" t="str">
        <f t="array" ref="I797">IF(D797="","",XLOOKUP(D797,'Master Data'!K:K,'Master Data'!O:O,"Input in Master Data",0,1))</f>
        <v/>
      </c>
      <c r="J797" s="341" t="str">
        <f t="array" ref="J797">if(V797="","",XLOOKUP(V797,Master[Company],Master[Blow],"Unknown",0,1))</f>
        <v/>
      </c>
      <c r="K797" s="341" t="str">
        <f t="array" ref="K797">if(V797="","",XLOOKUP(V797,Master[Company],Master[Pigging],"Unknown",0,1))</f>
        <v/>
      </c>
      <c r="L797" s="341" t="str">
        <f t="array" ref="L797">if(V797="","",XLOOKUP(V797,Master[Company],Master[Load Method],"Unknown",0,1))</f>
        <v/>
      </c>
      <c r="M797" s="341" t="str">
        <f t="array" ref="M797">if(V797="","",XLOOKUP(V797,Master[Company],Master[Line Distance],"Unknown",0,1))</f>
        <v/>
      </c>
      <c r="N797" s="394"/>
      <c r="O797" s="341"/>
      <c r="P797" s="336"/>
      <c r="Q797" s="341" t="str">
        <f t="array" ref="Q797">if(V797="","",XLOOKUP(V797,Master[Company],Master[Terms],"NA",0,1))</f>
        <v/>
      </c>
      <c r="R797" s="341" t="str">
        <f t="shared" si="9"/>
        <v/>
      </c>
      <c r="S797" s="341" t="str">
        <f t="array" ref="S797">if(V797="","",XLOOKUP(V797,Master[Company],Master[Group],"NA",0,1))</f>
        <v/>
      </c>
      <c r="T797" s="341" t="str">
        <f t="array" ref="T797">if(V797="","",XLOOKUP(V797,Master[Company],Master[Loading Location],"NA",0,1))</f>
        <v/>
      </c>
      <c r="U797" s="341" t="str">
        <f t="array" ref="U797">if(V797="","",XLOOKUP(V797,Master[Company],Master[Acronym],"NA",0,1))</f>
        <v/>
      </c>
      <c r="V797" s="336"/>
      <c r="W797" s="395"/>
      <c r="X797" s="395"/>
      <c r="Y797" s="336" t="str">
        <f t="shared" si="10"/>
        <v/>
      </c>
      <c r="Z797" s="341" t="str">
        <f t="shared" si="11"/>
        <v/>
      </c>
      <c r="AA797" s="336"/>
      <c r="AB797" s="341"/>
      <c r="AC797" s="341"/>
      <c r="AD797" s="394"/>
      <c r="AE797" s="396"/>
      <c r="AF797" s="396"/>
      <c r="AG797" s="396"/>
      <c r="AH797" s="396"/>
      <c r="AI797" s="396"/>
      <c r="AJ797" s="396"/>
      <c r="AK797" s="396"/>
      <c r="AL797" s="397"/>
      <c r="AM797" s="398"/>
      <c r="AN797" s="398"/>
      <c r="AO797" s="398"/>
      <c r="AP797" s="398"/>
      <c r="AQ797" s="398"/>
      <c r="AR797" s="398"/>
      <c r="AS797" s="398"/>
      <c r="AT797" s="398"/>
      <c r="AU797" s="394"/>
      <c r="AV797" s="399"/>
      <c r="AW797" s="306"/>
      <c r="AX797" s="394"/>
      <c r="AY797" s="400"/>
      <c r="AZ797" s="336"/>
      <c r="BA797" s="336"/>
      <c r="BB797" s="336"/>
      <c r="BC797" s="336"/>
      <c r="BD797" s="336"/>
      <c r="BE797" s="401"/>
      <c r="BF797" s="341"/>
      <c r="BG797" s="341"/>
      <c r="BH797" s="402"/>
      <c r="BI797" s="403"/>
      <c r="BJ797" s="404"/>
      <c r="BK797" s="405"/>
      <c r="BL797" s="405"/>
      <c r="BM797" s="405"/>
      <c r="BN797" s="406"/>
    </row>
    <row r="798" ht="18.75" customHeight="1">
      <c r="A798" s="390" t="str">
        <f t="shared" si="3"/>
        <v/>
      </c>
      <c r="B798" s="391"/>
      <c r="C798" s="337"/>
      <c r="D798" s="337"/>
      <c r="E798" s="338" t="str">
        <f t="shared" si="8"/>
        <v/>
      </c>
      <c r="F798" s="392"/>
      <c r="G798" s="393"/>
      <c r="H798" s="341" t="str">
        <f t="array" ref="H798">IF(D798="","",XLOOKUP(D798,'Master Data'!K:K,'Master Data'!N:N,"Input in Master Data",0,1))</f>
        <v/>
      </c>
      <c r="I798" s="341" t="str">
        <f t="array" ref="I798">IF(D798="","",XLOOKUP(D798,'Master Data'!K:K,'Master Data'!O:O,"Input in Master Data",0,1))</f>
        <v/>
      </c>
      <c r="J798" s="341" t="str">
        <f t="array" ref="J798">if(V798="","",XLOOKUP(V798,Master[Company],Master[Blow],"Unknown",0,1))</f>
        <v/>
      </c>
      <c r="K798" s="341" t="str">
        <f t="array" ref="K798">if(V798="","",XLOOKUP(V798,Master[Company],Master[Pigging],"Unknown",0,1))</f>
        <v/>
      </c>
      <c r="L798" s="341" t="str">
        <f t="array" ref="L798">if(V798="","",XLOOKUP(V798,Master[Company],Master[Load Method],"Unknown",0,1))</f>
        <v/>
      </c>
      <c r="M798" s="341" t="str">
        <f t="array" ref="M798">if(V798="","",XLOOKUP(V798,Master[Company],Master[Line Distance],"Unknown",0,1))</f>
        <v/>
      </c>
      <c r="N798" s="394"/>
      <c r="O798" s="341"/>
      <c r="P798" s="336"/>
      <c r="Q798" s="341" t="str">
        <f t="array" ref="Q798">if(V798="","",XLOOKUP(V798,Master[Company],Master[Terms],"NA",0,1))</f>
        <v/>
      </c>
      <c r="R798" s="341" t="str">
        <f t="shared" si="9"/>
        <v/>
      </c>
      <c r="S798" s="341" t="str">
        <f t="array" ref="S798">if(V798="","",XLOOKUP(V798,Master[Company],Master[Group],"NA",0,1))</f>
        <v/>
      </c>
      <c r="T798" s="341" t="str">
        <f t="array" ref="T798">if(V798="","",XLOOKUP(V798,Master[Company],Master[Loading Location],"NA",0,1))</f>
        <v/>
      </c>
      <c r="U798" s="341" t="str">
        <f t="array" ref="U798">if(V798="","",XLOOKUP(V798,Master[Company],Master[Acronym],"NA",0,1))</f>
        <v/>
      </c>
      <c r="V798" s="336"/>
      <c r="W798" s="395"/>
      <c r="X798" s="395"/>
      <c r="Y798" s="336" t="str">
        <f t="shared" si="10"/>
        <v/>
      </c>
      <c r="Z798" s="341" t="str">
        <f t="shared" si="11"/>
        <v/>
      </c>
      <c r="AA798" s="336"/>
      <c r="AB798" s="341"/>
      <c r="AC798" s="341"/>
      <c r="AD798" s="394"/>
      <c r="AE798" s="396"/>
      <c r="AF798" s="396"/>
      <c r="AG798" s="396"/>
      <c r="AH798" s="396"/>
      <c r="AI798" s="396"/>
      <c r="AJ798" s="396"/>
      <c r="AK798" s="396"/>
      <c r="AL798" s="397"/>
      <c r="AM798" s="398"/>
      <c r="AN798" s="398"/>
      <c r="AO798" s="398"/>
      <c r="AP798" s="398"/>
      <c r="AQ798" s="398"/>
      <c r="AR798" s="398"/>
      <c r="AS798" s="398"/>
      <c r="AT798" s="398"/>
      <c r="AU798" s="394"/>
      <c r="AV798" s="399"/>
      <c r="AW798" s="306"/>
      <c r="AX798" s="394"/>
      <c r="AY798" s="400"/>
      <c r="AZ798" s="336"/>
      <c r="BA798" s="336"/>
      <c r="BB798" s="336"/>
      <c r="BC798" s="336"/>
      <c r="BD798" s="336"/>
      <c r="BE798" s="401"/>
      <c r="BF798" s="341"/>
      <c r="BG798" s="341"/>
      <c r="BH798" s="402"/>
      <c r="BI798" s="403"/>
      <c r="BJ798" s="404"/>
      <c r="BK798" s="405"/>
      <c r="BL798" s="405"/>
      <c r="BM798" s="405"/>
      <c r="BN798" s="406"/>
    </row>
    <row r="799" ht="18.75" customHeight="1">
      <c r="A799" s="390" t="str">
        <f t="shared" si="3"/>
        <v/>
      </c>
      <c r="B799" s="391"/>
      <c r="C799" s="337"/>
      <c r="D799" s="337"/>
      <c r="E799" s="338" t="str">
        <f t="shared" si="8"/>
        <v/>
      </c>
      <c r="F799" s="392"/>
      <c r="G799" s="393"/>
      <c r="H799" s="341" t="str">
        <f t="array" ref="H799">IF(D799="","",XLOOKUP(D799,'Master Data'!K:K,'Master Data'!N:N,"Input in Master Data",0,1))</f>
        <v/>
      </c>
      <c r="I799" s="341" t="str">
        <f t="array" ref="I799">IF(D799="","",XLOOKUP(D799,'Master Data'!K:K,'Master Data'!O:O,"Input in Master Data",0,1))</f>
        <v/>
      </c>
      <c r="J799" s="341" t="str">
        <f t="array" ref="J799">if(V799="","",XLOOKUP(V799,Master[Company],Master[Blow],"Unknown",0,1))</f>
        <v/>
      </c>
      <c r="K799" s="341" t="str">
        <f t="array" ref="K799">if(V799="","",XLOOKUP(V799,Master[Company],Master[Pigging],"Unknown",0,1))</f>
        <v/>
      </c>
      <c r="L799" s="341" t="str">
        <f t="array" ref="L799">if(V799="","",XLOOKUP(V799,Master[Company],Master[Load Method],"Unknown",0,1))</f>
        <v/>
      </c>
      <c r="M799" s="341" t="str">
        <f t="array" ref="M799">if(V799="","",XLOOKUP(V799,Master[Company],Master[Line Distance],"Unknown",0,1))</f>
        <v/>
      </c>
      <c r="N799" s="394"/>
      <c r="O799" s="341"/>
      <c r="P799" s="336"/>
      <c r="Q799" s="341" t="str">
        <f t="array" ref="Q799">if(V799="","",XLOOKUP(V799,Master[Company],Master[Terms],"NA",0,1))</f>
        <v/>
      </c>
      <c r="R799" s="341" t="str">
        <f t="shared" si="9"/>
        <v/>
      </c>
      <c r="S799" s="341" t="str">
        <f t="array" ref="S799">if(V799="","",XLOOKUP(V799,Master[Company],Master[Group],"NA",0,1))</f>
        <v/>
      </c>
      <c r="T799" s="341" t="str">
        <f t="array" ref="T799">if(V799="","",XLOOKUP(V799,Master[Company],Master[Loading Location],"NA",0,1))</f>
        <v/>
      </c>
      <c r="U799" s="341" t="str">
        <f t="array" ref="U799">if(V799="","",XLOOKUP(V799,Master[Company],Master[Acronym],"NA",0,1))</f>
        <v/>
      </c>
      <c r="V799" s="336"/>
      <c r="W799" s="395"/>
      <c r="X799" s="395"/>
      <c r="Y799" s="336" t="str">
        <f t="shared" si="10"/>
        <v/>
      </c>
      <c r="Z799" s="341" t="str">
        <f t="shared" si="11"/>
        <v/>
      </c>
      <c r="AA799" s="336"/>
      <c r="AB799" s="341"/>
      <c r="AC799" s="341"/>
      <c r="AD799" s="394"/>
      <c r="AE799" s="396"/>
      <c r="AF799" s="396"/>
      <c r="AG799" s="396"/>
      <c r="AH799" s="396"/>
      <c r="AI799" s="396"/>
      <c r="AJ799" s="396"/>
      <c r="AK799" s="396"/>
      <c r="AL799" s="397"/>
      <c r="AM799" s="398"/>
      <c r="AN799" s="398"/>
      <c r="AO799" s="398"/>
      <c r="AP799" s="398"/>
      <c r="AQ799" s="398"/>
      <c r="AR799" s="398"/>
      <c r="AS799" s="398"/>
      <c r="AT799" s="398"/>
      <c r="AU799" s="394"/>
      <c r="AV799" s="399"/>
      <c r="AW799" s="306"/>
      <c r="AX799" s="394"/>
      <c r="AY799" s="400"/>
      <c r="AZ799" s="336"/>
      <c r="BA799" s="336"/>
      <c r="BB799" s="336"/>
      <c r="BC799" s="336"/>
      <c r="BD799" s="336"/>
      <c r="BE799" s="401"/>
      <c r="BF799" s="341"/>
      <c r="BG799" s="341"/>
      <c r="BH799" s="402"/>
      <c r="BI799" s="403"/>
      <c r="BJ799" s="404"/>
      <c r="BK799" s="405"/>
      <c r="BL799" s="405"/>
      <c r="BM799" s="405"/>
      <c r="BN799" s="406"/>
    </row>
    <row r="800" ht="18.75" customHeight="1">
      <c r="A800" s="390" t="str">
        <f t="shared" si="3"/>
        <v/>
      </c>
      <c r="B800" s="391"/>
      <c r="C800" s="337"/>
      <c r="D800" s="337"/>
      <c r="E800" s="338" t="str">
        <f t="shared" si="8"/>
        <v/>
      </c>
      <c r="F800" s="392"/>
      <c r="G800" s="393"/>
      <c r="H800" s="341" t="str">
        <f t="array" ref="H800">IF(D800="","",XLOOKUP(D800,'Master Data'!K:K,'Master Data'!N:N,"Input in Master Data",0,1))</f>
        <v/>
      </c>
      <c r="I800" s="341" t="str">
        <f t="array" ref="I800">IF(D800="","",XLOOKUP(D800,'Master Data'!K:K,'Master Data'!O:O,"Input in Master Data",0,1))</f>
        <v/>
      </c>
      <c r="J800" s="341" t="str">
        <f t="array" ref="J800">if(V800="","",XLOOKUP(V800,Master[Company],Master[Blow],"Unknown",0,1))</f>
        <v/>
      </c>
      <c r="K800" s="341" t="str">
        <f t="array" ref="K800">if(V800="","",XLOOKUP(V800,Master[Company],Master[Pigging],"Unknown",0,1))</f>
        <v/>
      </c>
      <c r="L800" s="341" t="str">
        <f t="array" ref="L800">if(V800="","",XLOOKUP(V800,Master[Company],Master[Load Method],"Unknown",0,1))</f>
        <v/>
      </c>
      <c r="M800" s="341" t="str">
        <f t="array" ref="M800">if(V800="","",XLOOKUP(V800,Master[Company],Master[Line Distance],"Unknown",0,1))</f>
        <v/>
      </c>
      <c r="N800" s="394"/>
      <c r="O800" s="341"/>
      <c r="P800" s="336"/>
      <c r="Q800" s="341" t="str">
        <f t="array" ref="Q800">if(V800="","",XLOOKUP(V800,Master[Company],Master[Terms],"NA",0,1))</f>
        <v/>
      </c>
      <c r="R800" s="341" t="str">
        <f t="shared" si="9"/>
        <v/>
      </c>
      <c r="S800" s="341" t="str">
        <f t="array" ref="S800">if(V800="","",XLOOKUP(V800,Master[Company],Master[Group],"NA",0,1))</f>
        <v/>
      </c>
      <c r="T800" s="341" t="str">
        <f t="array" ref="T800">if(V800="","",XLOOKUP(V800,Master[Company],Master[Loading Location],"NA",0,1))</f>
        <v/>
      </c>
      <c r="U800" s="341" t="str">
        <f t="array" ref="U800">if(V800="","",XLOOKUP(V800,Master[Company],Master[Acronym],"NA",0,1))</f>
        <v/>
      </c>
      <c r="V800" s="336"/>
      <c r="W800" s="395"/>
      <c r="X800" s="395"/>
      <c r="Y800" s="336" t="str">
        <f t="shared" si="10"/>
        <v/>
      </c>
      <c r="Z800" s="341" t="str">
        <f t="shared" si="11"/>
        <v/>
      </c>
      <c r="AA800" s="336"/>
      <c r="AB800" s="341"/>
      <c r="AC800" s="341"/>
      <c r="AD800" s="394"/>
      <c r="AE800" s="396"/>
      <c r="AF800" s="396"/>
      <c r="AG800" s="396"/>
      <c r="AH800" s="396"/>
      <c r="AI800" s="396"/>
      <c r="AJ800" s="396"/>
      <c r="AK800" s="396"/>
      <c r="AL800" s="397"/>
      <c r="AM800" s="398"/>
      <c r="AN800" s="398"/>
      <c r="AO800" s="398"/>
      <c r="AP800" s="398"/>
      <c r="AQ800" s="398"/>
      <c r="AR800" s="398"/>
      <c r="AS800" s="398"/>
      <c r="AT800" s="398"/>
      <c r="AU800" s="394"/>
      <c r="AV800" s="399"/>
      <c r="AW800" s="306"/>
      <c r="AX800" s="394"/>
      <c r="AY800" s="400"/>
      <c r="AZ800" s="336"/>
      <c r="BA800" s="336"/>
      <c r="BB800" s="336"/>
      <c r="BC800" s="336"/>
      <c r="BD800" s="336"/>
      <c r="BE800" s="401"/>
      <c r="BF800" s="341"/>
      <c r="BG800" s="341"/>
      <c r="BH800" s="402"/>
      <c r="BI800" s="403"/>
      <c r="BJ800" s="404"/>
      <c r="BK800" s="405"/>
      <c r="BL800" s="405"/>
      <c r="BM800" s="405"/>
      <c r="BN800" s="406"/>
    </row>
    <row r="801" ht="18.75" customHeight="1">
      <c r="A801" s="390" t="str">
        <f t="shared" si="3"/>
        <v/>
      </c>
      <c r="B801" s="391"/>
      <c r="C801" s="337"/>
      <c r="D801" s="337"/>
      <c r="E801" s="338" t="str">
        <f t="shared" si="8"/>
        <v/>
      </c>
      <c r="F801" s="392"/>
      <c r="G801" s="393"/>
      <c r="H801" s="341" t="str">
        <f t="array" ref="H801">IF(D801="","",XLOOKUP(D801,'Master Data'!K:K,'Master Data'!N:N,"Input in Master Data",0,1))</f>
        <v/>
      </c>
      <c r="I801" s="341" t="str">
        <f t="array" ref="I801">IF(D801="","",XLOOKUP(D801,'Master Data'!K:K,'Master Data'!O:O,"Input in Master Data",0,1))</f>
        <v/>
      </c>
      <c r="J801" s="341" t="str">
        <f t="array" ref="J801">if(V801="","",XLOOKUP(V801,Master[Company],Master[Blow],"Unknown",0,1))</f>
        <v/>
      </c>
      <c r="K801" s="341" t="str">
        <f t="array" ref="K801">if(V801="","",XLOOKUP(V801,Master[Company],Master[Pigging],"Unknown",0,1))</f>
        <v/>
      </c>
      <c r="L801" s="341" t="str">
        <f t="array" ref="L801">if(V801="","",XLOOKUP(V801,Master[Company],Master[Load Method],"Unknown",0,1))</f>
        <v/>
      </c>
      <c r="M801" s="341" t="str">
        <f t="array" ref="M801">if(V801="","",XLOOKUP(V801,Master[Company],Master[Line Distance],"Unknown",0,1))</f>
        <v/>
      </c>
      <c r="N801" s="394"/>
      <c r="O801" s="341"/>
      <c r="P801" s="336"/>
      <c r="Q801" s="341" t="str">
        <f t="array" ref="Q801">if(V801="","",XLOOKUP(V801,Master[Company],Master[Terms],"NA",0,1))</f>
        <v/>
      </c>
      <c r="R801" s="341" t="str">
        <f t="shared" si="9"/>
        <v/>
      </c>
      <c r="S801" s="341" t="str">
        <f t="array" ref="S801">if(V801="","",XLOOKUP(V801,Master[Company],Master[Group],"NA",0,1))</f>
        <v/>
      </c>
      <c r="T801" s="341" t="str">
        <f t="array" ref="T801">if(V801="","",XLOOKUP(V801,Master[Company],Master[Loading Location],"NA",0,1))</f>
        <v/>
      </c>
      <c r="U801" s="341" t="str">
        <f t="array" ref="U801">if(V801="","",XLOOKUP(V801,Master[Company],Master[Acronym],"NA",0,1))</f>
        <v/>
      </c>
      <c r="V801" s="336"/>
      <c r="W801" s="395"/>
      <c r="X801" s="395"/>
      <c r="Y801" s="336" t="str">
        <f t="shared" si="10"/>
        <v/>
      </c>
      <c r="Z801" s="341" t="str">
        <f t="shared" si="11"/>
        <v/>
      </c>
      <c r="AA801" s="336"/>
      <c r="AB801" s="341"/>
      <c r="AC801" s="341"/>
      <c r="AD801" s="394"/>
      <c r="AE801" s="396"/>
      <c r="AF801" s="396"/>
      <c r="AG801" s="396"/>
      <c r="AH801" s="396"/>
      <c r="AI801" s="396"/>
      <c r="AJ801" s="396"/>
      <c r="AK801" s="396"/>
      <c r="AL801" s="397"/>
      <c r="AM801" s="398"/>
      <c r="AN801" s="398"/>
      <c r="AO801" s="398"/>
      <c r="AP801" s="398"/>
      <c r="AQ801" s="398"/>
      <c r="AR801" s="398"/>
      <c r="AS801" s="398"/>
      <c r="AT801" s="398"/>
      <c r="AU801" s="394"/>
      <c r="AV801" s="399"/>
      <c r="AW801" s="306"/>
      <c r="AX801" s="394"/>
      <c r="AY801" s="400"/>
      <c r="AZ801" s="336"/>
      <c r="BA801" s="336"/>
      <c r="BB801" s="336"/>
      <c r="BC801" s="336"/>
      <c r="BD801" s="336"/>
      <c r="BE801" s="401"/>
      <c r="BF801" s="341"/>
      <c r="BG801" s="341"/>
      <c r="BH801" s="402"/>
      <c r="BI801" s="403"/>
      <c r="BJ801" s="404"/>
      <c r="BK801" s="405"/>
      <c r="BL801" s="405"/>
      <c r="BM801" s="405"/>
      <c r="BN801" s="406"/>
    </row>
    <row r="802" ht="18.75" customHeight="1">
      <c r="A802" s="390" t="str">
        <f t="shared" si="3"/>
        <v/>
      </c>
      <c r="B802" s="391"/>
      <c r="C802" s="337"/>
      <c r="D802" s="337"/>
      <c r="E802" s="338" t="str">
        <f t="shared" si="8"/>
        <v/>
      </c>
      <c r="F802" s="392"/>
      <c r="G802" s="393"/>
      <c r="H802" s="341" t="str">
        <f t="array" ref="H802">IF(D802="","",XLOOKUP(D802,'Master Data'!K:K,'Master Data'!N:N,"Input in Master Data",0,1))</f>
        <v/>
      </c>
      <c r="I802" s="341" t="str">
        <f t="array" ref="I802">IF(D802="","",XLOOKUP(D802,'Master Data'!K:K,'Master Data'!O:O,"Input in Master Data",0,1))</f>
        <v/>
      </c>
      <c r="J802" s="341" t="str">
        <f t="array" ref="J802">if(V802="","",XLOOKUP(V802,Master[Company],Master[Blow],"Unknown",0,1))</f>
        <v/>
      </c>
      <c r="K802" s="341" t="str">
        <f t="array" ref="K802">if(V802="","",XLOOKUP(V802,Master[Company],Master[Pigging],"Unknown",0,1))</f>
        <v/>
      </c>
      <c r="L802" s="341" t="str">
        <f t="array" ref="L802">if(V802="","",XLOOKUP(V802,Master[Company],Master[Load Method],"Unknown",0,1))</f>
        <v/>
      </c>
      <c r="M802" s="341" t="str">
        <f t="array" ref="M802">if(V802="","",XLOOKUP(V802,Master[Company],Master[Line Distance],"Unknown",0,1))</f>
        <v/>
      </c>
      <c r="N802" s="394"/>
      <c r="O802" s="341"/>
      <c r="P802" s="336"/>
      <c r="Q802" s="341" t="str">
        <f t="array" ref="Q802">if(V802="","",XLOOKUP(V802,Master[Company],Master[Terms],"NA",0,1))</f>
        <v/>
      </c>
      <c r="R802" s="341" t="str">
        <f t="shared" si="9"/>
        <v/>
      </c>
      <c r="S802" s="341" t="str">
        <f t="array" ref="S802">if(V802="","",XLOOKUP(V802,Master[Company],Master[Group],"NA",0,1))</f>
        <v/>
      </c>
      <c r="T802" s="341" t="str">
        <f t="array" ref="T802">if(V802="","",XLOOKUP(V802,Master[Company],Master[Loading Location],"NA",0,1))</f>
        <v/>
      </c>
      <c r="U802" s="341" t="str">
        <f t="array" ref="U802">if(V802="","",XLOOKUP(V802,Master[Company],Master[Acronym],"NA",0,1))</f>
        <v/>
      </c>
      <c r="V802" s="336"/>
      <c r="W802" s="395"/>
      <c r="X802" s="395"/>
      <c r="Y802" s="336" t="str">
        <f t="shared" si="10"/>
        <v/>
      </c>
      <c r="Z802" s="341" t="str">
        <f t="shared" si="11"/>
        <v/>
      </c>
      <c r="AA802" s="336"/>
      <c r="AB802" s="341"/>
      <c r="AC802" s="341"/>
      <c r="AD802" s="394"/>
      <c r="AE802" s="396"/>
      <c r="AF802" s="396"/>
      <c r="AG802" s="396"/>
      <c r="AH802" s="396"/>
      <c r="AI802" s="396"/>
      <c r="AJ802" s="396"/>
      <c r="AK802" s="396"/>
      <c r="AL802" s="397"/>
      <c r="AM802" s="398"/>
      <c r="AN802" s="398"/>
      <c r="AO802" s="398"/>
      <c r="AP802" s="398"/>
      <c r="AQ802" s="398"/>
      <c r="AR802" s="398"/>
      <c r="AS802" s="398"/>
      <c r="AT802" s="398"/>
      <c r="AU802" s="394"/>
      <c r="AV802" s="399"/>
      <c r="AW802" s="306"/>
      <c r="AX802" s="394"/>
      <c r="AY802" s="400"/>
      <c r="AZ802" s="336"/>
      <c r="BA802" s="336"/>
      <c r="BB802" s="336"/>
      <c r="BC802" s="336"/>
      <c r="BD802" s="336"/>
      <c r="BE802" s="401"/>
      <c r="BF802" s="341"/>
      <c r="BG802" s="341"/>
      <c r="BH802" s="402"/>
      <c r="BI802" s="403"/>
      <c r="BJ802" s="404"/>
      <c r="BK802" s="405"/>
      <c r="BL802" s="405"/>
      <c r="BM802" s="405"/>
      <c r="BN802" s="406"/>
    </row>
    <row r="803" ht="18.75" customHeight="1">
      <c r="A803" s="390" t="str">
        <f t="shared" si="3"/>
        <v/>
      </c>
      <c r="B803" s="391"/>
      <c r="C803" s="337"/>
      <c r="D803" s="337"/>
      <c r="E803" s="338" t="str">
        <f t="shared" si="8"/>
        <v/>
      </c>
      <c r="F803" s="392"/>
      <c r="G803" s="393"/>
      <c r="H803" s="341" t="str">
        <f t="array" ref="H803">IF(D803="","",XLOOKUP(D803,'Master Data'!K:K,'Master Data'!N:N,"Input in Master Data",0,1))</f>
        <v/>
      </c>
      <c r="I803" s="341" t="str">
        <f t="array" ref="I803">IF(D803="","",XLOOKUP(D803,'Master Data'!K:K,'Master Data'!O:O,"Input in Master Data",0,1))</f>
        <v/>
      </c>
      <c r="J803" s="341" t="str">
        <f t="array" ref="J803">if(V803="","",XLOOKUP(V803,Master[Company],Master[Blow],"Unknown",0,1))</f>
        <v/>
      </c>
      <c r="K803" s="341" t="str">
        <f t="array" ref="K803">if(V803="","",XLOOKUP(V803,Master[Company],Master[Pigging],"Unknown",0,1))</f>
        <v/>
      </c>
      <c r="L803" s="341" t="str">
        <f t="array" ref="L803">if(V803="","",XLOOKUP(V803,Master[Company],Master[Load Method],"Unknown",0,1))</f>
        <v/>
      </c>
      <c r="M803" s="341" t="str">
        <f t="array" ref="M803">if(V803="","",XLOOKUP(V803,Master[Company],Master[Line Distance],"Unknown",0,1))</f>
        <v/>
      </c>
      <c r="N803" s="394"/>
      <c r="O803" s="341"/>
      <c r="P803" s="336"/>
      <c r="Q803" s="341" t="str">
        <f t="array" ref="Q803">if(V803="","",XLOOKUP(V803,Master[Company],Master[Terms],"NA",0,1))</f>
        <v/>
      </c>
      <c r="R803" s="341" t="str">
        <f t="shared" si="9"/>
        <v/>
      </c>
      <c r="S803" s="341" t="str">
        <f t="array" ref="S803">if(V803="","",XLOOKUP(V803,Master[Company],Master[Group],"NA",0,1))</f>
        <v/>
      </c>
      <c r="T803" s="341" t="str">
        <f t="array" ref="T803">if(V803="","",XLOOKUP(V803,Master[Company],Master[Loading Location],"NA",0,1))</f>
        <v/>
      </c>
      <c r="U803" s="341" t="str">
        <f t="array" ref="U803">if(V803="","",XLOOKUP(V803,Master[Company],Master[Acronym],"NA",0,1))</f>
        <v/>
      </c>
      <c r="V803" s="336"/>
      <c r="W803" s="395"/>
      <c r="X803" s="395"/>
      <c r="Y803" s="336" t="str">
        <f t="shared" si="10"/>
        <v/>
      </c>
      <c r="Z803" s="341" t="str">
        <f t="shared" si="11"/>
        <v/>
      </c>
      <c r="AA803" s="336"/>
      <c r="AB803" s="341"/>
      <c r="AC803" s="341"/>
      <c r="AD803" s="394"/>
      <c r="AE803" s="396"/>
      <c r="AF803" s="396"/>
      <c r="AG803" s="396"/>
      <c r="AH803" s="396"/>
      <c r="AI803" s="396"/>
      <c r="AJ803" s="396"/>
      <c r="AK803" s="396"/>
      <c r="AL803" s="397"/>
      <c r="AM803" s="398"/>
      <c r="AN803" s="398"/>
      <c r="AO803" s="398"/>
      <c r="AP803" s="398"/>
      <c r="AQ803" s="398"/>
      <c r="AR803" s="398"/>
      <c r="AS803" s="398"/>
      <c r="AT803" s="398"/>
      <c r="AU803" s="394"/>
      <c r="AV803" s="399"/>
      <c r="AW803" s="306"/>
      <c r="AX803" s="394"/>
      <c r="AY803" s="400"/>
      <c r="AZ803" s="336"/>
      <c r="BA803" s="336"/>
      <c r="BB803" s="336"/>
      <c r="BC803" s="336"/>
      <c r="BD803" s="336"/>
      <c r="BE803" s="401"/>
      <c r="BF803" s="341"/>
      <c r="BG803" s="341"/>
      <c r="BH803" s="402"/>
      <c r="BI803" s="403"/>
      <c r="BJ803" s="404"/>
      <c r="BK803" s="405"/>
      <c r="BL803" s="405"/>
      <c r="BM803" s="405"/>
      <c r="BN803" s="406"/>
    </row>
    <row r="804" ht="18.75" customHeight="1">
      <c r="A804" s="390" t="str">
        <f t="shared" si="3"/>
        <v/>
      </c>
      <c r="B804" s="391"/>
      <c r="C804" s="337"/>
      <c r="D804" s="337"/>
      <c r="E804" s="338" t="str">
        <f t="shared" si="8"/>
        <v/>
      </c>
      <c r="F804" s="392"/>
      <c r="G804" s="393"/>
      <c r="H804" s="341" t="str">
        <f t="array" ref="H804">IF(D804="","",XLOOKUP(D804,'Master Data'!K:K,'Master Data'!N:N,"Input in Master Data",0,1))</f>
        <v/>
      </c>
      <c r="I804" s="341" t="str">
        <f t="array" ref="I804">IF(D804="","",XLOOKUP(D804,'Master Data'!K:K,'Master Data'!O:O,"Input in Master Data",0,1))</f>
        <v/>
      </c>
      <c r="J804" s="341" t="str">
        <f t="array" ref="J804">if(V804="","",XLOOKUP(V804,Master[Company],Master[Blow],"Unknown",0,1))</f>
        <v/>
      </c>
      <c r="K804" s="341" t="str">
        <f t="array" ref="K804">if(V804="","",XLOOKUP(V804,Master[Company],Master[Pigging],"Unknown",0,1))</f>
        <v/>
      </c>
      <c r="L804" s="341" t="str">
        <f t="array" ref="L804">if(V804="","",XLOOKUP(V804,Master[Company],Master[Load Method],"Unknown",0,1))</f>
        <v/>
      </c>
      <c r="M804" s="341" t="str">
        <f t="array" ref="M804">if(V804="","",XLOOKUP(V804,Master[Company],Master[Line Distance],"Unknown",0,1))</f>
        <v/>
      </c>
      <c r="N804" s="394"/>
      <c r="O804" s="341"/>
      <c r="P804" s="336"/>
      <c r="Q804" s="341" t="str">
        <f t="array" ref="Q804">if(V804="","",XLOOKUP(V804,Master[Company],Master[Terms],"NA",0,1))</f>
        <v/>
      </c>
      <c r="R804" s="341" t="str">
        <f t="shared" si="9"/>
        <v/>
      </c>
      <c r="S804" s="341" t="str">
        <f t="array" ref="S804">if(V804="","",XLOOKUP(V804,Master[Company],Master[Group],"NA",0,1))</f>
        <v/>
      </c>
      <c r="T804" s="341" t="str">
        <f t="array" ref="T804">if(V804="","",XLOOKUP(V804,Master[Company],Master[Loading Location],"NA",0,1))</f>
        <v/>
      </c>
      <c r="U804" s="341" t="str">
        <f t="array" ref="U804">if(V804="","",XLOOKUP(V804,Master[Company],Master[Acronym],"NA",0,1))</f>
        <v/>
      </c>
      <c r="V804" s="336"/>
      <c r="W804" s="395"/>
      <c r="X804" s="395"/>
      <c r="Y804" s="336" t="str">
        <f t="shared" si="10"/>
        <v/>
      </c>
      <c r="Z804" s="341" t="str">
        <f t="shared" si="11"/>
        <v/>
      </c>
      <c r="AA804" s="336"/>
      <c r="AB804" s="341"/>
      <c r="AC804" s="341"/>
      <c r="AD804" s="394"/>
      <c r="AE804" s="396"/>
      <c r="AF804" s="396"/>
      <c r="AG804" s="396"/>
      <c r="AH804" s="396"/>
      <c r="AI804" s="396"/>
      <c r="AJ804" s="396"/>
      <c r="AK804" s="396"/>
      <c r="AL804" s="397"/>
      <c r="AM804" s="398"/>
      <c r="AN804" s="398"/>
      <c r="AO804" s="398"/>
      <c r="AP804" s="398"/>
      <c r="AQ804" s="398"/>
      <c r="AR804" s="398"/>
      <c r="AS804" s="398"/>
      <c r="AT804" s="398"/>
      <c r="AU804" s="394"/>
      <c r="AV804" s="399"/>
      <c r="AW804" s="306"/>
      <c r="AX804" s="394"/>
      <c r="AY804" s="400"/>
      <c r="AZ804" s="336"/>
      <c r="BA804" s="336"/>
      <c r="BB804" s="336"/>
      <c r="BC804" s="336"/>
      <c r="BD804" s="336"/>
      <c r="BE804" s="401"/>
      <c r="BF804" s="341"/>
      <c r="BG804" s="341"/>
      <c r="BH804" s="402"/>
      <c r="BI804" s="403"/>
      <c r="BJ804" s="404"/>
      <c r="BK804" s="405"/>
      <c r="BL804" s="405"/>
      <c r="BM804" s="405"/>
      <c r="BN804" s="406"/>
    </row>
    <row r="805" ht="18.75" customHeight="1">
      <c r="A805" s="390" t="str">
        <f t="shared" si="3"/>
        <v/>
      </c>
      <c r="B805" s="391"/>
      <c r="C805" s="337"/>
      <c r="D805" s="337"/>
      <c r="E805" s="338" t="str">
        <f t="shared" si="8"/>
        <v/>
      </c>
      <c r="F805" s="392"/>
      <c r="G805" s="393"/>
      <c r="H805" s="341" t="str">
        <f t="array" ref="H805">IF(D805="","",XLOOKUP(D805,'Master Data'!K:K,'Master Data'!N:N,"Input in Master Data",0,1))</f>
        <v/>
      </c>
      <c r="I805" s="341" t="str">
        <f t="array" ref="I805">IF(D805="","",XLOOKUP(D805,'Master Data'!K:K,'Master Data'!O:O,"Input in Master Data",0,1))</f>
        <v/>
      </c>
      <c r="J805" s="341" t="str">
        <f t="array" ref="J805">if(V805="","",XLOOKUP(V805,Master[Company],Master[Blow],"Unknown",0,1))</f>
        <v/>
      </c>
      <c r="K805" s="341" t="str">
        <f t="array" ref="K805">if(V805="","",XLOOKUP(V805,Master[Company],Master[Pigging],"Unknown",0,1))</f>
        <v/>
      </c>
      <c r="L805" s="341" t="str">
        <f t="array" ref="L805">if(V805="","",XLOOKUP(V805,Master[Company],Master[Load Method],"Unknown",0,1))</f>
        <v/>
      </c>
      <c r="M805" s="341" t="str">
        <f t="array" ref="M805">if(V805="","",XLOOKUP(V805,Master[Company],Master[Line Distance],"Unknown",0,1))</f>
        <v/>
      </c>
      <c r="N805" s="394"/>
      <c r="O805" s="341"/>
      <c r="P805" s="336"/>
      <c r="Q805" s="341" t="str">
        <f t="array" ref="Q805">if(V805="","",XLOOKUP(V805,Master[Company],Master[Terms],"NA",0,1))</f>
        <v/>
      </c>
      <c r="R805" s="341" t="str">
        <f t="shared" si="9"/>
        <v/>
      </c>
      <c r="S805" s="341" t="str">
        <f t="array" ref="S805">if(V805="","",XLOOKUP(V805,Master[Company],Master[Group],"NA",0,1))</f>
        <v/>
      </c>
      <c r="T805" s="341" t="str">
        <f t="array" ref="T805">if(V805="","",XLOOKUP(V805,Master[Company],Master[Loading Location],"NA",0,1))</f>
        <v/>
      </c>
      <c r="U805" s="341" t="str">
        <f t="array" ref="U805">if(V805="","",XLOOKUP(V805,Master[Company],Master[Acronym],"NA",0,1))</f>
        <v/>
      </c>
      <c r="V805" s="336"/>
      <c r="W805" s="395"/>
      <c r="X805" s="395"/>
      <c r="Y805" s="336" t="str">
        <f t="shared" si="10"/>
        <v/>
      </c>
      <c r="Z805" s="341" t="str">
        <f t="shared" si="11"/>
        <v/>
      </c>
      <c r="AA805" s="336"/>
      <c r="AB805" s="341"/>
      <c r="AC805" s="341"/>
      <c r="AD805" s="394"/>
      <c r="AE805" s="396"/>
      <c r="AF805" s="396"/>
      <c r="AG805" s="396"/>
      <c r="AH805" s="396"/>
      <c r="AI805" s="396"/>
      <c r="AJ805" s="396"/>
      <c r="AK805" s="396"/>
      <c r="AL805" s="397"/>
      <c r="AM805" s="398"/>
      <c r="AN805" s="398"/>
      <c r="AO805" s="398"/>
      <c r="AP805" s="398"/>
      <c r="AQ805" s="398"/>
      <c r="AR805" s="398"/>
      <c r="AS805" s="398"/>
      <c r="AT805" s="398"/>
      <c r="AU805" s="394"/>
      <c r="AV805" s="399"/>
      <c r="AW805" s="306"/>
      <c r="AX805" s="394"/>
      <c r="AY805" s="400"/>
      <c r="AZ805" s="336"/>
      <c r="BA805" s="336"/>
      <c r="BB805" s="336"/>
      <c r="BC805" s="336"/>
      <c r="BD805" s="336"/>
      <c r="BE805" s="401"/>
      <c r="BF805" s="341"/>
      <c r="BG805" s="341"/>
      <c r="BH805" s="402"/>
      <c r="BI805" s="403"/>
      <c r="BJ805" s="404"/>
      <c r="BK805" s="405"/>
      <c r="BL805" s="405"/>
      <c r="BM805" s="405"/>
      <c r="BN805" s="406"/>
    </row>
    <row r="806" ht="18.75" customHeight="1">
      <c r="A806" s="390" t="str">
        <f t="shared" si="3"/>
        <v/>
      </c>
      <c r="B806" s="391"/>
      <c r="C806" s="337"/>
      <c r="D806" s="337"/>
      <c r="E806" s="338" t="str">
        <f t="shared" si="8"/>
        <v/>
      </c>
      <c r="F806" s="392"/>
      <c r="G806" s="393"/>
      <c r="H806" s="341" t="str">
        <f t="array" ref="H806">IF(D806="","",XLOOKUP(D806,'Master Data'!K:K,'Master Data'!N:N,"Input in Master Data",0,1))</f>
        <v/>
      </c>
      <c r="I806" s="341" t="str">
        <f t="array" ref="I806">IF(D806="","",XLOOKUP(D806,'Master Data'!K:K,'Master Data'!O:O,"Input in Master Data",0,1))</f>
        <v/>
      </c>
      <c r="J806" s="341" t="str">
        <f t="array" ref="J806">if(V806="","",XLOOKUP(V806,Master[Company],Master[Blow],"Unknown",0,1))</f>
        <v/>
      </c>
      <c r="K806" s="341" t="str">
        <f t="array" ref="K806">if(V806="","",XLOOKUP(V806,Master[Company],Master[Pigging],"Unknown",0,1))</f>
        <v/>
      </c>
      <c r="L806" s="341" t="str">
        <f t="array" ref="L806">if(V806="","",XLOOKUP(V806,Master[Company],Master[Load Method],"Unknown",0,1))</f>
        <v/>
      </c>
      <c r="M806" s="341" t="str">
        <f t="array" ref="M806">if(V806="","",XLOOKUP(V806,Master[Company],Master[Line Distance],"Unknown",0,1))</f>
        <v/>
      </c>
      <c r="N806" s="394"/>
      <c r="O806" s="341"/>
      <c r="P806" s="336"/>
      <c r="Q806" s="341" t="str">
        <f t="array" ref="Q806">if(V806="","",XLOOKUP(V806,Master[Company],Master[Terms],"NA",0,1))</f>
        <v/>
      </c>
      <c r="R806" s="341" t="str">
        <f t="shared" si="9"/>
        <v/>
      </c>
      <c r="S806" s="341" t="str">
        <f t="array" ref="S806">if(V806="","",XLOOKUP(V806,Master[Company],Master[Group],"NA",0,1))</f>
        <v/>
      </c>
      <c r="T806" s="341" t="str">
        <f t="array" ref="T806">if(V806="","",XLOOKUP(V806,Master[Company],Master[Loading Location],"NA",0,1))</f>
        <v/>
      </c>
      <c r="U806" s="341" t="str">
        <f t="array" ref="U806">if(V806="","",XLOOKUP(V806,Master[Company],Master[Acronym],"NA",0,1))</f>
        <v/>
      </c>
      <c r="V806" s="336"/>
      <c r="W806" s="395"/>
      <c r="X806" s="395"/>
      <c r="Y806" s="336" t="str">
        <f t="shared" si="10"/>
        <v/>
      </c>
      <c r="Z806" s="341" t="str">
        <f t="shared" si="11"/>
        <v/>
      </c>
      <c r="AA806" s="336"/>
      <c r="AB806" s="341"/>
      <c r="AC806" s="341"/>
      <c r="AD806" s="394"/>
      <c r="AE806" s="396"/>
      <c r="AF806" s="396"/>
      <c r="AG806" s="396"/>
      <c r="AH806" s="396"/>
      <c r="AI806" s="396"/>
      <c r="AJ806" s="396"/>
      <c r="AK806" s="396"/>
      <c r="AL806" s="397"/>
      <c r="AM806" s="398"/>
      <c r="AN806" s="398"/>
      <c r="AO806" s="398"/>
      <c r="AP806" s="398"/>
      <c r="AQ806" s="398"/>
      <c r="AR806" s="398"/>
      <c r="AS806" s="398"/>
      <c r="AT806" s="398"/>
      <c r="AU806" s="394"/>
      <c r="AV806" s="399"/>
      <c r="AW806" s="306"/>
      <c r="AX806" s="394"/>
      <c r="AY806" s="400"/>
      <c r="AZ806" s="336"/>
      <c r="BA806" s="336"/>
      <c r="BB806" s="336"/>
      <c r="BC806" s="336"/>
      <c r="BD806" s="336"/>
      <c r="BE806" s="401"/>
      <c r="BF806" s="341"/>
      <c r="BG806" s="341"/>
      <c r="BH806" s="402"/>
      <c r="BI806" s="403"/>
      <c r="BJ806" s="404"/>
      <c r="BK806" s="405"/>
      <c r="BL806" s="405"/>
      <c r="BM806" s="405"/>
      <c r="BN806" s="406"/>
    </row>
    <row r="807" ht="18.75" customHeight="1">
      <c r="A807" s="390" t="str">
        <f t="shared" si="3"/>
        <v/>
      </c>
      <c r="B807" s="391"/>
      <c r="C807" s="337"/>
      <c r="D807" s="337"/>
      <c r="E807" s="338" t="str">
        <f t="shared" si="8"/>
        <v/>
      </c>
      <c r="F807" s="392"/>
      <c r="G807" s="393"/>
      <c r="H807" s="341" t="str">
        <f t="array" ref="H807">IF(D807="","",XLOOKUP(D807,'Master Data'!K:K,'Master Data'!N:N,"Input in Master Data",0,1))</f>
        <v/>
      </c>
      <c r="I807" s="341" t="str">
        <f t="array" ref="I807">IF(D807="","",XLOOKUP(D807,'Master Data'!K:K,'Master Data'!O:O,"Input in Master Data",0,1))</f>
        <v/>
      </c>
      <c r="J807" s="341" t="str">
        <f t="array" ref="J807">if(V807="","",XLOOKUP(V807,Master[Company],Master[Blow],"Unknown",0,1))</f>
        <v/>
      </c>
      <c r="K807" s="341" t="str">
        <f t="array" ref="K807">if(V807="","",XLOOKUP(V807,Master[Company],Master[Pigging],"Unknown",0,1))</f>
        <v/>
      </c>
      <c r="L807" s="341" t="str">
        <f t="array" ref="L807">if(V807="","",XLOOKUP(V807,Master[Company],Master[Load Method],"Unknown",0,1))</f>
        <v/>
      </c>
      <c r="M807" s="341" t="str">
        <f t="array" ref="M807">if(V807="","",XLOOKUP(V807,Master[Company],Master[Line Distance],"Unknown",0,1))</f>
        <v/>
      </c>
      <c r="N807" s="394"/>
      <c r="O807" s="341"/>
      <c r="P807" s="336"/>
      <c r="Q807" s="341" t="str">
        <f t="array" ref="Q807">if(V807="","",XLOOKUP(V807,Master[Company],Master[Terms],"NA",0,1))</f>
        <v/>
      </c>
      <c r="R807" s="341" t="str">
        <f t="shared" si="9"/>
        <v/>
      </c>
      <c r="S807" s="341" t="str">
        <f t="array" ref="S807">if(V807="","",XLOOKUP(V807,Master[Company],Master[Group],"NA",0,1))</f>
        <v/>
      </c>
      <c r="T807" s="341" t="str">
        <f t="array" ref="T807">if(V807="","",XLOOKUP(V807,Master[Company],Master[Loading Location],"NA",0,1))</f>
        <v/>
      </c>
      <c r="U807" s="341" t="str">
        <f t="array" ref="U807">if(V807="","",XLOOKUP(V807,Master[Company],Master[Acronym],"NA",0,1))</f>
        <v/>
      </c>
      <c r="V807" s="336"/>
      <c r="W807" s="395"/>
      <c r="X807" s="395"/>
      <c r="Y807" s="336" t="str">
        <f t="shared" si="10"/>
        <v/>
      </c>
      <c r="Z807" s="341" t="str">
        <f t="shared" si="11"/>
        <v/>
      </c>
      <c r="AA807" s="336"/>
      <c r="AB807" s="341"/>
      <c r="AC807" s="341"/>
      <c r="AD807" s="394"/>
      <c r="AE807" s="396"/>
      <c r="AF807" s="396"/>
      <c r="AG807" s="396"/>
      <c r="AH807" s="396"/>
      <c r="AI807" s="396"/>
      <c r="AJ807" s="396"/>
      <c r="AK807" s="396"/>
      <c r="AL807" s="397"/>
      <c r="AM807" s="398"/>
      <c r="AN807" s="398"/>
      <c r="AO807" s="398"/>
      <c r="AP807" s="398"/>
      <c r="AQ807" s="398"/>
      <c r="AR807" s="398"/>
      <c r="AS807" s="398"/>
      <c r="AT807" s="398"/>
      <c r="AU807" s="394"/>
      <c r="AV807" s="399"/>
      <c r="AW807" s="306"/>
      <c r="AX807" s="394"/>
      <c r="AY807" s="400"/>
      <c r="AZ807" s="336"/>
      <c r="BA807" s="336"/>
      <c r="BB807" s="336"/>
      <c r="BC807" s="336"/>
      <c r="BD807" s="336"/>
      <c r="BE807" s="401"/>
      <c r="BF807" s="341"/>
      <c r="BG807" s="341"/>
      <c r="BH807" s="402"/>
      <c r="BI807" s="403"/>
      <c r="BJ807" s="404"/>
      <c r="BK807" s="405"/>
      <c r="BL807" s="405"/>
      <c r="BM807" s="405"/>
      <c r="BN807" s="406"/>
    </row>
    <row r="808" ht="18.75" customHeight="1">
      <c r="A808" s="390" t="str">
        <f t="shared" si="3"/>
        <v/>
      </c>
      <c r="B808" s="391"/>
      <c r="C808" s="337"/>
      <c r="D808" s="337"/>
      <c r="E808" s="338" t="str">
        <f t="shared" si="8"/>
        <v/>
      </c>
      <c r="F808" s="392"/>
      <c r="G808" s="393"/>
      <c r="H808" s="341" t="str">
        <f t="array" ref="H808">IF(D808="","",XLOOKUP(D808,'Master Data'!K:K,'Master Data'!N:N,"Input in Master Data",0,1))</f>
        <v/>
      </c>
      <c r="I808" s="341" t="str">
        <f t="array" ref="I808">IF(D808="","",XLOOKUP(D808,'Master Data'!K:K,'Master Data'!O:O,"Input in Master Data",0,1))</f>
        <v/>
      </c>
      <c r="J808" s="341" t="str">
        <f t="array" ref="J808">if(V808="","",XLOOKUP(V808,Master[Company],Master[Blow],"Unknown",0,1))</f>
        <v/>
      </c>
      <c r="K808" s="341" t="str">
        <f t="array" ref="K808">if(V808="","",XLOOKUP(V808,Master[Company],Master[Pigging],"Unknown",0,1))</f>
        <v/>
      </c>
      <c r="L808" s="341" t="str">
        <f t="array" ref="L808">if(V808="","",XLOOKUP(V808,Master[Company],Master[Load Method],"Unknown",0,1))</f>
        <v/>
      </c>
      <c r="M808" s="341" t="str">
        <f t="array" ref="M808">if(V808="","",XLOOKUP(V808,Master[Company],Master[Line Distance],"Unknown",0,1))</f>
        <v/>
      </c>
      <c r="N808" s="394"/>
      <c r="O808" s="341"/>
      <c r="P808" s="336"/>
      <c r="Q808" s="341" t="str">
        <f t="array" ref="Q808">if(V808="","",XLOOKUP(V808,Master[Company],Master[Terms],"NA",0,1))</f>
        <v/>
      </c>
      <c r="R808" s="341" t="str">
        <f t="shared" si="9"/>
        <v/>
      </c>
      <c r="S808" s="341" t="str">
        <f t="array" ref="S808">if(V808="","",XLOOKUP(V808,Master[Company],Master[Group],"NA",0,1))</f>
        <v/>
      </c>
      <c r="T808" s="341" t="str">
        <f t="array" ref="T808">if(V808="","",XLOOKUP(V808,Master[Company],Master[Loading Location],"NA",0,1))</f>
        <v/>
      </c>
      <c r="U808" s="341" t="str">
        <f t="array" ref="U808">if(V808="","",XLOOKUP(V808,Master[Company],Master[Acronym],"NA",0,1))</f>
        <v/>
      </c>
      <c r="V808" s="336"/>
      <c r="W808" s="395"/>
      <c r="X808" s="395"/>
      <c r="Y808" s="336" t="str">
        <f t="shared" si="10"/>
        <v/>
      </c>
      <c r="Z808" s="341" t="str">
        <f t="shared" si="11"/>
        <v/>
      </c>
      <c r="AA808" s="336"/>
      <c r="AB808" s="341"/>
      <c r="AC808" s="341"/>
      <c r="AD808" s="394"/>
      <c r="AE808" s="396"/>
      <c r="AF808" s="396"/>
      <c r="AG808" s="396"/>
      <c r="AH808" s="396"/>
      <c r="AI808" s="396"/>
      <c r="AJ808" s="396"/>
      <c r="AK808" s="396"/>
      <c r="AL808" s="397"/>
      <c r="AM808" s="398"/>
      <c r="AN808" s="398"/>
      <c r="AO808" s="398"/>
      <c r="AP808" s="398"/>
      <c r="AQ808" s="398"/>
      <c r="AR808" s="398"/>
      <c r="AS808" s="398"/>
      <c r="AT808" s="398"/>
      <c r="AU808" s="394"/>
      <c r="AV808" s="399"/>
      <c r="AW808" s="306"/>
      <c r="AX808" s="394"/>
      <c r="AY808" s="400"/>
      <c r="AZ808" s="336"/>
      <c r="BA808" s="336"/>
      <c r="BB808" s="336"/>
      <c r="BC808" s="336"/>
      <c r="BD808" s="336"/>
      <c r="BE808" s="401"/>
      <c r="BF808" s="341"/>
      <c r="BG808" s="341"/>
      <c r="BH808" s="402"/>
      <c r="BI808" s="403"/>
      <c r="BJ808" s="404"/>
      <c r="BK808" s="405"/>
      <c r="BL808" s="405"/>
      <c r="BM808" s="405"/>
      <c r="BN808" s="406"/>
    </row>
    <row r="809" ht="18.75" customHeight="1">
      <c r="A809" s="390" t="str">
        <f t="shared" si="3"/>
        <v/>
      </c>
      <c r="B809" s="391"/>
      <c r="C809" s="337"/>
      <c r="D809" s="337"/>
      <c r="E809" s="338" t="str">
        <f t="shared" si="8"/>
        <v/>
      </c>
      <c r="F809" s="392"/>
      <c r="G809" s="393"/>
      <c r="H809" s="341" t="str">
        <f t="array" ref="H809">IF(D809="","",XLOOKUP(D809,'Master Data'!K:K,'Master Data'!N:N,"Input in Master Data",0,1))</f>
        <v/>
      </c>
      <c r="I809" s="341" t="str">
        <f t="array" ref="I809">IF(D809="","",XLOOKUP(D809,'Master Data'!K:K,'Master Data'!O:O,"Input in Master Data",0,1))</f>
        <v/>
      </c>
      <c r="J809" s="341" t="str">
        <f t="array" ref="J809">if(V809="","",XLOOKUP(V809,Master[Company],Master[Blow],"Unknown",0,1))</f>
        <v/>
      </c>
      <c r="K809" s="341" t="str">
        <f t="array" ref="K809">if(V809="","",XLOOKUP(V809,Master[Company],Master[Pigging],"Unknown",0,1))</f>
        <v/>
      </c>
      <c r="L809" s="341" t="str">
        <f t="array" ref="L809">if(V809="","",XLOOKUP(V809,Master[Company],Master[Load Method],"Unknown",0,1))</f>
        <v/>
      </c>
      <c r="M809" s="341" t="str">
        <f t="array" ref="M809">if(V809="","",XLOOKUP(V809,Master[Company],Master[Line Distance],"Unknown",0,1))</f>
        <v/>
      </c>
      <c r="N809" s="394"/>
      <c r="O809" s="341"/>
      <c r="P809" s="336"/>
      <c r="Q809" s="341" t="str">
        <f t="array" ref="Q809">if(V809="","",XLOOKUP(V809,Master[Company],Master[Terms],"NA",0,1))</f>
        <v/>
      </c>
      <c r="R809" s="341" t="str">
        <f t="shared" si="9"/>
        <v/>
      </c>
      <c r="S809" s="341" t="str">
        <f t="array" ref="S809">if(V809="","",XLOOKUP(V809,Master[Company],Master[Group],"NA",0,1))</f>
        <v/>
      </c>
      <c r="T809" s="341" t="str">
        <f t="array" ref="T809">if(V809="","",XLOOKUP(V809,Master[Company],Master[Loading Location],"NA",0,1))</f>
        <v/>
      </c>
      <c r="U809" s="341" t="str">
        <f t="array" ref="U809">if(V809="","",XLOOKUP(V809,Master[Company],Master[Acronym],"NA",0,1))</f>
        <v/>
      </c>
      <c r="V809" s="336"/>
      <c r="W809" s="395"/>
      <c r="X809" s="395"/>
      <c r="Y809" s="336" t="str">
        <f t="shared" si="10"/>
        <v/>
      </c>
      <c r="Z809" s="341" t="str">
        <f t="shared" si="11"/>
        <v/>
      </c>
      <c r="AA809" s="336"/>
      <c r="AB809" s="341"/>
      <c r="AC809" s="341"/>
      <c r="AD809" s="394"/>
      <c r="AE809" s="396"/>
      <c r="AF809" s="396"/>
      <c r="AG809" s="396"/>
      <c r="AH809" s="396"/>
      <c r="AI809" s="396"/>
      <c r="AJ809" s="396"/>
      <c r="AK809" s="396"/>
      <c r="AL809" s="397"/>
      <c r="AM809" s="398"/>
      <c r="AN809" s="398"/>
      <c r="AO809" s="398"/>
      <c r="AP809" s="398"/>
      <c r="AQ809" s="398"/>
      <c r="AR809" s="398"/>
      <c r="AS809" s="398"/>
      <c r="AT809" s="398"/>
      <c r="AU809" s="394"/>
      <c r="AV809" s="399"/>
      <c r="AW809" s="306"/>
      <c r="AX809" s="394"/>
      <c r="AY809" s="400"/>
      <c r="AZ809" s="336"/>
      <c r="BA809" s="336"/>
      <c r="BB809" s="336"/>
      <c r="BC809" s="336"/>
      <c r="BD809" s="336"/>
      <c r="BE809" s="401"/>
      <c r="BF809" s="341"/>
      <c r="BG809" s="341"/>
      <c r="BH809" s="402"/>
      <c r="BI809" s="403"/>
      <c r="BJ809" s="404"/>
      <c r="BK809" s="405"/>
      <c r="BL809" s="405"/>
      <c r="BM809" s="405"/>
      <c r="BN809" s="406"/>
    </row>
    <row r="810" ht="18.75" customHeight="1">
      <c r="A810" s="390" t="str">
        <f t="shared" si="3"/>
        <v/>
      </c>
      <c r="B810" s="391"/>
      <c r="C810" s="337"/>
      <c r="D810" s="337"/>
      <c r="E810" s="338" t="str">
        <f t="shared" si="8"/>
        <v/>
      </c>
      <c r="F810" s="392"/>
      <c r="G810" s="393"/>
      <c r="H810" s="341" t="str">
        <f t="array" ref="H810">IF(D810="","",XLOOKUP(D810,'Master Data'!K:K,'Master Data'!N:N,"Input in Master Data",0,1))</f>
        <v/>
      </c>
      <c r="I810" s="341" t="str">
        <f t="array" ref="I810">IF(D810="","",XLOOKUP(D810,'Master Data'!K:K,'Master Data'!O:O,"Input in Master Data",0,1))</f>
        <v/>
      </c>
      <c r="J810" s="341" t="str">
        <f t="array" ref="J810">if(V810="","",XLOOKUP(V810,Master[Company],Master[Blow],"Unknown",0,1))</f>
        <v/>
      </c>
      <c r="K810" s="341" t="str">
        <f t="array" ref="K810">if(V810="","",XLOOKUP(V810,Master[Company],Master[Pigging],"Unknown",0,1))</f>
        <v/>
      </c>
      <c r="L810" s="341" t="str">
        <f t="array" ref="L810">if(V810="","",XLOOKUP(V810,Master[Company],Master[Load Method],"Unknown",0,1))</f>
        <v/>
      </c>
      <c r="M810" s="341" t="str">
        <f t="array" ref="M810">if(V810="","",XLOOKUP(V810,Master[Company],Master[Line Distance],"Unknown",0,1))</f>
        <v/>
      </c>
      <c r="N810" s="394"/>
      <c r="O810" s="341"/>
      <c r="P810" s="336"/>
      <c r="Q810" s="341" t="str">
        <f t="array" ref="Q810">if(V810="","",XLOOKUP(V810,Master[Company],Master[Terms],"NA",0,1))</f>
        <v/>
      </c>
      <c r="R810" s="341" t="str">
        <f t="shared" si="9"/>
        <v/>
      </c>
      <c r="S810" s="341" t="str">
        <f t="array" ref="S810">if(V810="","",XLOOKUP(V810,Master[Company],Master[Group],"NA",0,1))</f>
        <v/>
      </c>
      <c r="T810" s="341" t="str">
        <f t="array" ref="T810">if(V810="","",XLOOKUP(V810,Master[Company],Master[Loading Location],"NA",0,1))</f>
        <v/>
      </c>
      <c r="U810" s="341" t="str">
        <f t="array" ref="U810">if(V810="","",XLOOKUP(V810,Master[Company],Master[Acronym],"NA",0,1))</f>
        <v/>
      </c>
      <c r="V810" s="336"/>
      <c r="W810" s="395"/>
      <c r="X810" s="395"/>
      <c r="Y810" s="336" t="str">
        <f t="shared" si="10"/>
        <v/>
      </c>
      <c r="Z810" s="341" t="str">
        <f t="shared" si="11"/>
        <v/>
      </c>
      <c r="AA810" s="336"/>
      <c r="AB810" s="341"/>
      <c r="AC810" s="341"/>
      <c r="AD810" s="394"/>
      <c r="AE810" s="396"/>
      <c r="AF810" s="396"/>
      <c r="AG810" s="396"/>
      <c r="AH810" s="396"/>
      <c r="AI810" s="396"/>
      <c r="AJ810" s="396"/>
      <c r="AK810" s="396"/>
      <c r="AL810" s="397"/>
      <c r="AM810" s="398"/>
      <c r="AN810" s="398"/>
      <c r="AO810" s="398"/>
      <c r="AP810" s="398"/>
      <c r="AQ810" s="398"/>
      <c r="AR810" s="398"/>
      <c r="AS810" s="398"/>
      <c r="AT810" s="398"/>
      <c r="AU810" s="394"/>
      <c r="AV810" s="399"/>
      <c r="AW810" s="306"/>
      <c r="AX810" s="394"/>
      <c r="AY810" s="400"/>
      <c r="AZ810" s="336"/>
      <c r="BA810" s="336"/>
      <c r="BB810" s="336"/>
      <c r="BC810" s="336"/>
      <c r="BD810" s="336"/>
      <c r="BE810" s="401"/>
      <c r="BF810" s="341"/>
      <c r="BG810" s="341"/>
      <c r="BH810" s="402"/>
      <c r="BI810" s="403"/>
      <c r="BJ810" s="404"/>
      <c r="BK810" s="405"/>
      <c r="BL810" s="405"/>
      <c r="BM810" s="405"/>
      <c r="BN810" s="406"/>
    </row>
    <row r="811" ht="18.75" customHeight="1">
      <c r="A811" s="390" t="str">
        <f t="shared" si="3"/>
        <v/>
      </c>
      <c r="B811" s="391"/>
      <c r="C811" s="337"/>
      <c r="D811" s="337"/>
      <c r="E811" s="338" t="str">
        <f t="shared" si="8"/>
        <v/>
      </c>
      <c r="F811" s="392"/>
      <c r="G811" s="393"/>
      <c r="H811" s="341" t="str">
        <f t="array" ref="H811">IF(D811="","",XLOOKUP(D811,'Master Data'!K:K,'Master Data'!N:N,"Input in Master Data",0,1))</f>
        <v/>
      </c>
      <c r="I811" s="341" t="str">
        <f t="array" ref="I811">IF(D811="","",XLOOKUP(D811,'Master Data'!K:K,'Master Data'!O:O,"Input in Master Data",0,1))</f>
        <v/>
      </c>
      <c r="J811" s="341" t="str">
        <f t="array" ref="J811">if(V811="","",XLOOKUP(V811,Master[Company],Master[Blow],"Unknown",0,1))</f>
        <v/>
      </c>
      <c r="K811" s="341" t="str">
        <f t="array" ref="K811">if(V811="","",XLOOKUP(V811,Master[Company],Master[Pigging],"Unknown",0,1))</f>
        <v/>
      </c>
      <c r="L811" s="341" t="str">
        <f t="array" ref="L811">if(V811="","",XLOOKUP(V811,Master[Company],Master[Load Method],"Unknown",0,1))</f>
        <v/>
      </c>
      <c r="M811" s="341" t="str">
        <f t="array" ref="M811">if(V811="","",XLOOKUP(V811,Master[Company],Master[Line Distance],"Unknown",0,1))</f>
        <v/>
      </c>
      <c r="N811" s="394"/>
      <c r="O811" s="341"/>
      <c r="P811" s="336"/>
      <c r="Q811" s="341" t="str">
        <f t="array" ref="Q811">if(V811="","",XLOOKUP(V811,Master[Company],Master[Terms],"NA",0,1))</f>
        <v/>
      </c>
      <c r="R811" s="341" t="str">
        <f t="shared" si="9"/>
        <v/>
      </c>
      <c r="S811" s="341" t="str">
        <f t="array" ref="S811">if(V811="","",XLOOKUP(V811,Master[Company],Master[Group],"NA",0,1))</f>
        <v/>
      </c>
      <c r="T811" s="341" t="str">
        <f t="array" ref="T811">if(V811="","",XLOOKUP(V811,Master[Company],Master[Loading Location],"NA",0,1))</f>
        <v/>
      </c>
      <c r="U811" s="341" t="str">
        <f t="array" ref="U811">if(V811="","",XLOOKUP(V811,Master[Company],Master[Acronym],"NA",0,1))</f>
        <v/>
      </c>
      <c r="V811" s="336"/>
      <c r="W811" s="395"/>
      <c r="X811" s="395"/>
      <c r="Y811" s="336" t="str">
        <f t="shared" si="10"/>
        <v/>
      </c>
      <c r="Z811" s="341" t="str">
        <f t="shared" si="11"/>
        <v/>
      </c>
      <c r="AA811" s="336"/>
      <c r="AB811" s="341"/>
      <c r="AC811" s="341"/>
      <c r="AD811" s="394"/>
      <c r="AE811" s="396"/>
      <c r="AF811" s="396"/>
      <c r="AG811" s="396"/>
      <c r="AH811" s="396"/>
      <c r="AI811" s="396"/>
      <c r="AJ811" s="396"/>
      <c r="AK811" s="396"/>
      <c r="AL811" s="397"/>
      <c r="AM811" s="398"/>
      <c r="AN811" s="398"/>
      <c r="AO811" s="398"/>
      <c r="AP811" s="398"/>
      <c r="AQ811" s="398"/>
      <c r="AR811" s="398"/>
      <c r="AS811" s="398"/>
      <c r="AT811" s="398"/>
      <c r="AU811" s="394"/>
      <c r="AV811" s="399"/>
      <c r="AW811" s="306"/>
      <c r="AX811" s="394"/>
      <c r="AY811" s="400"/>
      <c r="AZ811" s="336"/>
      <c r="BA811" s="336"/>
      <c r="BB811" s="336"/>
      <c r="BC811" s="336"/>
      <c r="BD811" s="336"/>
      <c r="BE811" s="401"/>
      <c r="BF811" s="341"/>
      <c r="BG811" s="341"/>
      <c r="BH811" s="402"/>
      <c r="BI811" s="403"/>
      <c r="BJ811" s="404"/>
      <c r="BK811" s="405"/>
      <c r="BL811" s="405"/>
      <c r="BM811" s="405"/>
      <c r="BN811" s="406"/>
    </row>
    <row r="812" ht="18.75" customHeight="1">
      <c r="A812" s="390" t="str">
        <f t="shared" si="3"/>
        <v/>
      </c>
      <c r="B812" s="391"/>
      <c r="C812" s="337"/>
      <c r="D812" s="337"/>
      <c r="E812" s="338" t="str">
        <f t="shared" si="8"/>
        <v/>
      </c>
      <c r="F812" s="392"/>
      <c r="G812" s="393"/>
      <c r="H812" s="341" t="str">
        <f t="array" ref="H812">IF(D812="","",XLOOKUP(D812,'Master Data'!K:K,'Master Data'!N:N,"Input in Master Data",0,1))</f>
        <v/>
      </c>
      <c r="I812" s="341" t="str">
        <f t="array" ref="I812">IF(D812="","",XLOOKUP(D812,'Master Data'!K:K,'Master Data'!O:O,"Input in Master Data",0,1))</f>
        <v/>
      </c>
      <c r="J812" s="341" t="str">
        <f t="array" ref="J812">if(V812="","",XLOOKUP(V812,Master[Company],Master[Blow],"Unknown",0,1))</f>
        <v/>
      </c>
      <c r="K812" s="341" t="str">
        <f t="array" ref="K812">if(V812="","",XLOOKUP(V812,Master[Company],Master[Pigging],"Unknown",0,1))</f>
        <v/>
      </c>
      <c r="L812" s="341" t="str">
        <f t="array" ref="L812">if(V812="","",XLOOKUP(V812,Master[Company],Master[Load Method],"Unknown",0,1))</f>
        <v/>
      </c>
      <c r="M812" s="341" t="str">
        <f t="array" ref="M812">if(V812="","",XLOOKUP(V812,Master[Company],Master[Line Distance],"Unknown",0,1))</f>
        <v/>
      </c>
      <c r="N812" s="394"/>
      <c r="O812" s="341"/>
      <c r="P812" s="336"/>
      <c r="Q812" s="341" t="str">
        <f t="array" ref="Q812">if(V812="","",XLOOKUP(V812,Master[Company],Master[Terms],"NA",0,1))</f>
        <v/>
      </c>
      <c r="R812" s="341" t="str">
        <f t="shared" si="9"/>
        <v/>
      </c>
      <c r="S812" s="341" t="str">
        <f t="array" ref="S812">if(V812="","",XLOOKUP(V812,Master[Company],Master[Group],"NA",0,1))</f>
        <v/>
      </c>
      <c r="T812" s="341" t="str">
        <f t="array" ref="T812">if(V812="","",XLOOKUP(V812,Master[Company],Master[Loading Location],"NA",0,1))</f>
        <v/>
      </c>
      <c r="U812" s="341" t="str">
        <f t="array" ref="U812">if(V812="","",XLOOKUP(V812,Master[Company],Master[Acronym],"NA",0,1))</f>
        <v/>
      </c>
      <c r="V812" s="336"/>
      <c r="W812" s="395"/>
      <c r="X812" s="395"/>
      <c r="Y812" s="336" t="str">
        <f t="shared" si="10"/>
        <v/>
      </c>
      <c r="Z812" s="341" t="str">
        <f t="shared" si="11"/>
        <v/>
      </c>
      <c r="AA812" s="336"/>
      <c r="AB812" s="341"/>
      <c r="AC812" s="341"/>
      <c r="AD812" s="394"/>
      <c r="AE812" s="396"/>
      <c r="AF812" s="396"/>
      <c r="AG812" s="396"/>
      <c r="AH812" s="396"/>
      <c r="AI812" s="396"/>
      <c r="AJ812" s="396"/>
      <c r="AK812" s="396"/>
      <c r="AL812" s="397"/>
      <c r="AM812" s="398"/>
      <c r="AN812" s="398"/>
      <c r="AO812" s="398"/>
      <c r="AP812" s="398"/>
      <c r="AQ812" s="398"/>
      <c r="AR812" s="398"/>
      <c r="AS812" s="398"/>
      <c r="AT812" s="398"/>
      <c r="AU812" s="394"/>
      <c r="AV812" s="399"/>
      <c r="AW812" s="306"/>
      <c r="AX812" s="394"/>
      <c r="AY812" s="400"/>
      <c r="AZ812" s="336"/>
      <c r="BA812" s="336"/>
      <c r="BB812" s="336"/>
      <c r="BC812" s="336"/>
      <c r="BD812" s="336"/>
      <c r="BE812" s="401"/>
      <c r="BF812" s="341"/>
      <c r="BG812" s="341"/>
      <c r="BH812" s="402"/>
      <c r="BI812" s="403"/>
      <c r="BJ812" s="404"/>
      <c r="BK812" s="405"/>
      <c r="BL812" s="405"/>
      <c r="BM812" s="405"/>
      <c r="BN812" s="406"/>
    </row>
    <row r="813" ht="18.75" customHeight="1">
      <c r="A813" s="390" t="str">
        <f t="shared" si="3"/>
        <v/>
      </c>
      <c r="B813" s="391"/>
      <c r="C813" s="337"/>
      <c r="D813" s="337"/>
      <c r="E813" s="338" t="str">
        <f t="shared" si="8"/>
        <v/>
      </c>
      <c r="F813" s="392"/>
      <c r="G813" s="393"/>
      <c r="H813" s="341" t="str">
        <f t="array" ref="H813">IF(D813="","",XLOOKUP(D813,'Master Data'!K:K,'Master Data'!N:N,"Input in Master Data",0,1))</f>
        <v/>
      </c>
      <c r="I813" s="341" t="str">
        <f t="array" ref="I813">IF(D813="","",XLOOKUP(D813,'Master Data'!K:K,'Master Data'!O:O,"Input in Master Data",0,1))</f>
        <v/>
      </c>
      <c r="J813" s="341" t="str">
        <f t="array" ref="J813">if(V813="","",XLOOKUP(V813,Master[Company],Master[Blow],"Unknown",0,1))</f>
        <v/>
      </c>
      <c r="K813" s="341" t="str">
        <f t="array" ref="K813">if(V813="","",XLOOKUP(V813,Master[Company],Master[Pigging],"Unknown",0,1))</f>
        <v/>
      </c>
      <c r="L813" s="341" t="str">
        <f t="array" ref="L813">if(V813="","",XLOOKUP(V813,Master[Company],Master[Load Method],"Unknown",0,1))</f>
        <v/>
      </c>
      <c r="M813" s="341" t="str">
        <f t="array" ref="M813">if(V813="","",XLOOKUP(V813,Master[Company],Master[Line Distance],"Unknown",0,1))</f>
        <v/>
      </c>
      <c r="N813" s="394"/>
      <c r="O813" s="341"/>
      <c r="P813" s="336"/>
      <c r="Q813" s="341" t="str">
        <f t="array" ref="Q813">if(V813="","",XLOOKUP(V813,Master[Company],Master[Terms],"NA",0,1))</f>
        <v/>
      </c>
      <c r="R813" s="341" t="str">
        <f t="shared" si="9"/>
        <v/>
      </c>
      <c r="S813" s="341" t="str">
        <f t="array" ref="S813">if(V813="","",XLOOKUP(V813,Master[Company],Master[Group],"NA",0,1))</f>
        <v/>
      </c>
      <c r="T813" s="341" t="str">
        <f t="array" ref="T813">if(V813="","",XLOOKUP(V813,Master[Company],Master[Loading Location],"NA",0,1))</f>
        <v/>
      </c>
      <c r="U813" s="341" t="str">
        <f t="array" ref="U813">if(V813="","",XLOOKUP(V813,Master[Company],Master[Acronym],"NA",0,1))</f>
        <v/>
      </c>
      <c r="V813" s="336"/>
      <c r="W813" s="395"/>
      <c r="X813" s="395"/>
      <c r="Y813" s="336" t="str">
        <f t="shared" si="10"/>
        <v/>
      </c>
      <c r="Z813" s="341" t="str">
        <f t="shared" si="11"/>
        <v/>
      </c>
      <c r="AA813" s="336"/>
      <c r="AB813" s="341"/>
      <c r="AC813" s="341"/>
      <c r="AD813" s="394"/>
      <c r="AE813" s="396"/>
      <c r="AF813" s="396"/>
      <c r="AG813" s="396"/>
      <c r="AH813" s="396"/>
      <c r="AI813" s="396"/>
      <c r="AJ813" s="396"/>
      <c r="AK813" s="396"/>
      <c r="AL813" s="397"/>
      <c r="AM813" s="398"/>
      <c r="AN813" s="398"/>
      <c r="AO813" s="398"/>
      <c r="AP813" s="398"/>
      <c r="AQ813" s="398"/>
      <c r="AR813" s="398"/>
      <c r="AS813" s="398"/>
      <c r="AT813" s="398"/>
      <c r="AU813" s="394"/>
      <c r="AV813" s="399"/>
      <c r="AW813" s="306"/>
      <c r="AX813" s="394"/>
      <c r="AY813" s="400"/>
      <c r="AZ813" s="336"/>
      <c r="BA813" s="336"/>
      <c r="BB813" s="336"/>
      <c r="BC813" s="336"/>
      <c r="BD813" s="336"/>
      <c r="BE813" s="401"/>
      <c r="BF813" s="341"/>
      <c r="BG813" s="341"/>
      <c r="BH813" s="402"/>
      <c r="BI813" s="403"/>
      <c r="BJ813" s="404"/>
      <c r="BK813" s="405"/>
      <c r="BL813" s="405"/>
      <c r="BM813" s="405"/>
      <c r="BN813" s="406"/>
    </row>
    <row r="814" ht="18.75" customHeight="1">
      <c r="A814" s="390" t="str">
        <f t="shared" si="3"/>
        <v/>
      </c>
      <c r="B814" s="391"/>
      <c r="C814" s="337"/>
      <c r="D814" s="337"/>
      <c r="E814" s="338" t="str">
        <f t="shared" si="8"/>
        <v/>
      </c>
      <c r="F814" s="392"/>
      <c r="G814" s="393"/>
      <c r="H814" s="341" t="str">
        <f t="array" ref="H814">IF(D814="","",XLOOKUP(D814,'Master Data'!K:K,'Master Data'!N:N,"Input in Master Data",0,1))</f>
        <v/>
      </c>
      <c r="I814" s="341" t="str">
        <f t="array" ref="I814">IF(D814="","",XLOOKUP(D814,'Master Data'!K:K,'Master Data'!O:O,"Input in Master Data",0,1))</f>
        <v/>
      </c>
      <c r="J814" s="341" t="str">
        <f t="array" ref="J814">if(V814="","",XLOOKUP(V814,Master[Company],Master[Blow],"Unknown",0,1))</f>
        <v/>
      </c>
      <c r="K814" s="341" t="str">
        <f t="array" ref="K814">if(V814="","",XLOOKUP(V814,Master[Company],Master[Pigging],"Unknown",0,1))</f>
        <v/>
      </c>
      <c r="L814" s="341" t="str">
        <f t="array" ref="L814">if(V814="","",XLOOKUP(V814,Master[Company],Master[Load Method],"Unknown",0,1))</f>
        <v/>
      </c>
      <c r="M814" s="341" t="str">
        <f t="array" ref="M814">if(V814="","",XLOOKUP(V814,Master[Company],Master[Line Distance],"Unknown",0,1))</f>
        <v/>
      </c>
      <c r="N814" s="394"/>
      <c r="O814" s="341"/>
      <c r="P814" s="336"/>
      <c r="Q814" s="341" t="str">
        <f t="array" ref="Q814">if(V814="","",XLOOKUP(V814,Master[Company],Master[Terms],"NA",0,1))</f>
        <v/>
      </c>
      <c r="R814" s="341" t="str">
        <f t="shared" si="9"/>
        <v/>
      </c>
      <c r="S814" s="341" t="str">
        <f t="array" ref="S814">if(V814="","",XLOOKUP(V814,Master[Company],Master[Group],"NA",0,1))</f>
        <v/>
      </c>
      <c r="T814" s="341" t="str">
        <f t="array" ref="T814">if(V814="","",XLOOKUP(V814,Master[Company],Master[Loading Location],"NA",0,1))</f>
        <v/>
      </c>
      <c r="U814" s="341" t="str">
        <f t="array" ref="U814">if(V814="","",XLOOKUP(V814,Master[Company],Master[Acronym],"NA",0,1))</f>
        <v/>
      </c>
      <c r="V814" s="336"/>
      <c r="W814" s="395"/>
      <c r="X814" s="395"/>
      <c r="Y814" s="336" t="str">
        <f t="shared" si="10"/>
        <v/>
      </c>
      <c r="Z814" s="341" t="str">
        <f t="shared" si="11"/>
        <v/>
      </c>
      <c r="AA814" s="336"/>
      <c r="AB814" s="341"/>
      <c r="AC814" s="341"/>
      <c r="AD814" s="394"/>
      <c r="AE814" s="396"/>
      <c r="AF814" s="396"/>
      <c r="AG814" s="396"/>
      <c r="AH814" s="396"/>
      <c r="AI814" s="396"/>
      <c r="AJ814" s="396"/>
      <c r="AK814" s="396"/>
      <c r="AL814" s="397"/>
      <c r="AM814" s="398"/>
      <c r="AN814" s="398"/>
      <c r="AO814" s="398"/>
      <c r="AP814" s="398"/>
      <c r="AQ814" s="398"/>
      <c r="AR814" s="398"/>
      <c r="AS814" s="398"/>
      <c r="AT814" s="398"/>
      <c r="AU814" s="394"/>
      <c r="AV814" s="399"/>
      <c r="AW814" s="306"/>
      <c r="AX814" s="394"/>
      <c r="AY814" s="400"/>
      <c r="AZ814" s="336"/>
      <c r="BA814" s="336"/>
      <c r="BB814" s="336"/>
      <c r="BC814" s="336"/>
      <c r="BD814" s="336"/>
      <c r="BE814" s="401"/>
      <c r="BF814" s="341"/>
      <c r="BG814" s="341"/>
      <c r="BH814" s="402"/>
      <c r="BI814" s="403"/>
      <c r="BJ814" s="404"/>
      <c r="BK814" s="405"/>
      <c r="BL814" s="405"/>
      <c r="BM814" s="405"/>
      <c r="BN814" s="406"/>
    </row>
    <row r="815" ht="18.75" customHeight="1">
      <c r="A815" s="390" t="str">
        <f t="shared" si="3"/>
        <v/>
      </c>
      <c r="B815" s="391"/>
      <c r="C815" s="337"/>
      <c r="D815" s="337"/>
      <c r="E815" s="338" t="str">
        <f t="shared" si="8"/>
        <v/>
      </c>
      <c r="F815" s="392"/>
      <c r="G815" s="393"/>
      <c r="H815" s="341" t="str">
        <f t="array" ref="H815">IF(D815="","",XLOOKUP(D815,'Master Data'!K:K,'Master Data'!N:N,"Input in Master Data",0,1))</f>
        <v/>
      </c>
      <c r="I815" s="341" t="str">
        <f t="array" ref="I815">IF(D815="","",XLOOKUP(D815,'Master Data'!K:K,'Master Data'!O:O,"Input in Master Data",0,1))</f>
        <v/>
      </c>
      <c r="J815" s="341" t="str">
        <f t="array" ref="J815">if(V815="","",XLOOKUP(V815,Master[Company],Master[Blow],"Unknown",0,1))</f>
        <v/>
      </c>
      <c r="K815" s="341" t="str">
        <f t="array" ref="K815">if(V815="","",XLOOKUP(V815,Master[Company],Master[Pigging],"Unknown",0,1))</f>
        <v/>
      </c>
      <c r="L815" s="341" t="str">
        <f t="array" ref="L815">if(V815="","",XLOOKUP(V815,Master[Company],Master[Load Method],"Unknown",0,1))</f>
        <v/>
      </c>
      <c r="M815" s="341" t="str">
        <f t="array" ref="M815">if(V815="","",XLOOKUP(V815,Master[Company],Master[Line Distance],"Unknown",0,1))</f>
        <v/>
      </c>
      <c r="N815" s="394"/>
      <c r="O815" s="341"/>
      <c r="P815" s="336"/>
      <c r="Q815" s="341" t="str">
        <f t="array" ref="Q815">if(V815="","",XLOOKUP(V815,Master[Company],Master[Terms],"NA",0,1))</f>
        <v/>
      </c>
      <c r="R815" s="341" t="str">
        <f t="shared" si="9"/>
        <v/>
      </c>
      <c r="S815" s="341" t="str">
        <f t="array" ref="S815">if(V815="","",XLOOKUP(V815,Master[Company],Master[Group],"NA",0,1))</f>
        <v/>
      </c>
      <c r="T815" s="341" t="str">
        <f t="array" ref="T815">if(V815="","",XLOOKUP(V815,Master[Company],Master[Loading Location],"NA",0,1))</f>
        <v/>
      </c>
      <c r="U815" s="341" t="str">
        <f t="array" ref="U815">if(V815="","",XLOOKUP(V815,Master[Company],Master[Acronym],"NA",0,1))</f>
        <v/>
      </c>
      <c r="V815" s="336"/>
      <c r="W815" s="395"/>
      <c r="X815" s="395"/>
      <c r="Y815" s="336" t="str">
        <f t="shared" si="10"/>
        <v/>
      </c>
      <c r="Z815" s="341" t="str">
        <f t="shared" si="11"/>
        <v/>
      </c>
      <c r="AA815" s="336"/>
      <c r="AB815" s="341"/>
      <c r="AC815" s="341"/>
      <c r="AD815" s="394"/>
      <c r="AE815" s="396"/>
      <c r="AF815" s="396"/>
      <c r="AG815" s="396"/>
      <c r="AH815" s="396"/>
      <c r="AI815" s="396"/>
      <c r="AJ815" s="396"/>
      <c r="AK815" s="396"/>
      <c r="AL815" s="397"/>
      <c r="AM815" s="398"/>
      <c r="AN815" s="398"/>
      <c r="AO815" s="398"/>
      <c r="AP815" s="398"/>
      <c r="AQ815" s="398"/>
      <c r="AR815" s="398"/>
      <c r="AS815" s="398"/>
      <c r="AT815" s="398"/>
      <c r="AU815" s="394"/>
      <c r="AV815" s="399"/>
      <c r="AW815" s="306"/>
      <c r="AX815" s="394"/>
      <c r="AY815" s="400"/>
      <c r="AZ815" s="336"/>
      <c r="BA815" s="336"/>
      <c r="BB815" s="336"/>
      <c r="BC815" s="336"/>
      <c r="BD815" s="336"/>
      <c r="BE815" s="401"/>
      <c r="BF815" s="341"/>
      <c r="BG815" s="341"/>
      <c r="BH815" s="402"/>
      <c r="BI815" s="403"/>
      <c r="BJ815" s="404"/>
      <c r="BK815" s="405"/>
      <c r="BL815" s="405"/>
      <c r="BM815" s="405"/>
      <c r="BN815" s="406"/>
    </row>
    <row r="816" ht="18.75" customHeight="1">
      <c r="A816" s="390" t="str">
        <f t="shared" si="3"/>
        <v/>
      </c>
      <c r="B816" s="391"/>
      <c r="C816" s="337"/>
      <c r="D816" s="337"/>
      <c r="E816" s="338" t="str">
        <f t="shared" si="8"/>
        <v/>
      </c>
      <c r="F816" s="392"/>
      <c r="G816" s="393"/>
      <c r="H816" s="341" t="str">
        <f t="array" ref="H816">IF(D816="","",XLOOKUP(D816,'Master Data'!K:K,'Master Data'!N:N,"Input in Master Data",0,1))</f>
        <v/>
      </c>
      <c r="I816" s="341" t="str">
        <f t="array" ref="I816">IF(D816="","",XLOOKUP(D816,'Master Data'!K:K,'Master Data'!O:O,"Input in Master Data",0,1))</f>
        <v/>
      </c>
      <c r="J816" s="341" t="str">
        <f t="array" ref="J816">if(V816="","",XLOOKUP(V816,Master[Company],Master[Blow],"Unknown",0,1))</f>
        <v/>
      </c>
      <c r="K816" s="341" t="str">
        <f t="array" ref="K816">if(V816="","",XLOOKUP(V816,Master[Company],Master[Pigging],"Unknown",0,1))</f>
        <v/>
      </c>
      <c r="L816" s="341" t="str">
        <f t="array" ref="L816">if(V816="","",XLOOKUP(V816,Master[Company],Master[Load Method],"Unknown",0,1))</f>
        <v/>
      </c>
      <c r="M816" s="341" t="str">
        <f t="array" ref="M816">if(V816="","",XLOOKUP(V816,Master[Company],Master[Line Distance],"Unknown",0,1))</f>
        <v/>
      </c>
      <c r="N816" s="394"/>
      <c r="O816" s="341"/>
      <c r="P816" s="336"/>
      <c r="Q816" s="341" t="str">
        <f t="array" ref="Q816">if(V816="","",XLOOKUP(V816,Master[Company],Master[Terms],"NA",0,1))</f>
        <v/>
      </c>
      <c r="R816" s="341" t="str">
        <f t="shared" si="9"/>
        <v/>
      </c>
      <c r="S816" s="341" t="str">
        <f t="array" ref="S816">if(V816="","",XLOOKUP(V816,Master[Company],Master[Group],"NA",0,1))</f>
        <v/>
      </c>
      <c r="T816" s="341" t="str">
        <f t="array" ref="T816">if(V816="","",XLOOKUP(V816,Master[Company],Master[Loading Location],"NA",0,1))</f>
        <v/>
      </c>
      <c r="U816" s="341" t="str">
        <f t="array" ref="U816">if(V816="","",XLOOKUP(V816,Master[Company],Master[Acronym],"NA",0,1))</f>
        <v/>
      </c>
      <c r="V816" s="336"/>
      <c r="W816" s="395"/>
      <c r="X816" s="395"/>
      <c r="Y816" s="336" t="str">
        <f t="shared" si="10"/>
        <v/>
      </c>
      <c r="Z816" s="341" t="str">
        <f t="shared" si="11"/>
        <v/>
      </c>
      <c r="AA816" s="336"/>
      <c r="AB816" s="341"/>
      <c r="AC816" s="341"/>
      <c r="AD816" s="394"/>
      <c r="AE816" s="396"/>
      <c r="AF816" s="396"/>
      <c r="AG816" s="396"/>
      <c r="AH816" s="396"/>
      <c r="AI816" s="396"/>
      <c r="AJ816" s="396"/>
      <c r="AK816" s="396"/>
      <c r="AL816" s="397"/>
      <c r="AM816" s="398"/>
      <c r="AN816" s="398"/>
      <c r="AO816" s="398"/>
      <c r="AP816" s="398"/>
      <c r="AQ816" s="398"/>
      <c r="AR816" s="398"/>
      <c r="AS816" s="398"/>
      <c r="AT816" s="398"/>
      <c r="AU816" s="394"/>
      <c r="AV816" s="399"/>
      <c r="AW816" s="306"/>
      <c r="AX816" s="394"/>
      <c r="AY816" s="400"/>
      <c r="AZ816" s="336"/>
      <c r="BA816" s="336"/>
      <c r="BB816" s="336"/>
      <c r="BC816" s="336"/>
      <c r="BD816" s="336"/>
      <c r="BE816" s="401"/>
      <c r="BF816" s="341"/>
      <c r="BG816" s="341"/>
      <c r="BH816" s="402"/>
      <c r="BI816" s="403"/>
      <c r="BJ816" s="404"/>
      <c r="BK816" s="405"/>
      <c r="BL816" s="405"/>
      <c r="BM816" s="405"/>
      <c r="BN816" s="406"/>
    </row>
    <row r="817" ht="18.75" customHeight="1">
      <c r="A817" s="390" t="str">
        <f t="shared" si="3"/>
        <v/>
      </c>
      <c r="B817" s="391"/>
      <c r="C817" s="337"/>
      <c r="D817" s="337"/>
      <c r="E817" s="338" t="str">
        <f t="shared" si="8"/>
        <v/>
      </c>
      <c r="F817" s="392"/>
      <c r="G817" s="393"/>
      <c r="H817" s="341" t="str">
        <f t="array" ref="H817">IF(D817="","",XLOOKUP(D817,'Master Data'!K:K,'Master Data'!N:N,"Input in Master Data",0,1))</f>
        <v/>
      </c>
      <c r="I817" s="341" t="str">
        <f t="array" ref="I817">IF(D817="","",XLOOKUP(D817,'Master Data'!K:K,'Master Data'!O:O,"Input in Master Data",0,1))</f>
        <v/>
      </c>
      <c r="J817" s="341" t="str">
        <f t="array" ref="J817">if(V817="","",XLOOKUP(V817,Master[Company],Master[Blow],"Unknown",0,1))</f>
        <v/>
      </c>
      <c r="K817" s="341" t="str">
        <f t="array" ref="K817">if(V817="","",XLOOKUP(V817,Master[Company],Master[Pigging],"Unknown",0,1))</f>
        <v/>
      </c>
      <c r="L817" s="341" t="str">
        <f t="array" ref="L817">if(V817="","",XLOOKUP(V817,Master[Company],Master[Load Method],"Unknown",0,1))</f>
        <v/>
      </c>
      <c r="M817" s="341" t="str">
        <f t="array" ref="M817">if(V817="","",XLOOKUP(V817,Master[Company],Master[Line Distance],"Unknown",0,1))</f>
        <v/>
      </c>
      <c r="N817" s="394"/>
      <c r="O817" s="341"/>
      <c r="P817" s="336"/>
      <c r="Q817" s="341" t="str">
        <f t="array" ref="Q817">if(V817="","",XLOOKUP(V817,Master[Company],Master[Terms],"NA",0,1))</f>
        <v/>
      </c>
      <c r="R817" s="341" t="str">
        <f t="shared" si="9"/>
        <v/>
      </c>
      <c r="S817" s="341" t="str">
        <f t="array" ref="S817">if(V817="","",XLOOKUP(V817,Master[Company],Master[Group],"NA",0,1))</f>
        <v/>
      </c>
      <c r="T817" s="341" t="str">
        <f t="array" ref="T817">if(V817="","",XLOOKUP(V817,Master[Company],Master[Loading Location],"NA",0,1))</f>
        <v/>
      </c>
      <c r="U817" s="341" t="str">
        <f t="array" ref="U817">if(V817="","",XLOOKUP(V817,Master[Company],Master[Acronym],"NA",0,1))</f>
        <v/>
      </c>
      <c r="V817" s="336"/>
      <c r="W817" s="395"/>
      <c r="X817" s="395"/>
      <c r="Y817" s="336" t="str">
        <f t="shared" si="10"/>
        <v/>
      </c>
      <c r="Z817" s="341" t="str">
        <f t="shared" si="11"/>
        <v/>
      </c>
      <c r="AA817" s="336"/>
      <c r="AB817" s="341"/>
      <c r="AC817" s="341"/>
      <c r="AD817" s="394"/>
      <c r="AE817" s="396"/>
      <c r="AF817" s="396"/>
      <c r="AG817" s="396"/>
      <c r="AH817" s="396"/>
      <c r="AI817" s="396"/>
      <c r="AJ817" s="396"/>
      <c r="AK817" s="396"/>
      <c r="AL817" s="397"/>
      <c r="AM817" s="398"/>
      <c r="AN817" s="398"/>
      <c r="AO817" s="398"/>
      <c r="AP817" s="398"/>
      <c r="AQ817" s="398"/>
      <c r="AR817" s="398"/>
      <c r="AS817" s="398"/>
      <c r="AT817" s="398"/>
      <c r="AU817" s="394"/>
      <c r="AV817" s="399"/>
      <c r="AW817" s="306"/>
      <c r="AX817" s="394"/>
      <c r="AY817" s="400"/>
      <c r="AZ817" s="336"/>
      <c r="BA817" s="336"/>
      <c r="BB817" s="336"/>
      <c r="BC817" s="336"/>
      <c r="BD817" s="336"/>
      <c r="BE817" s="401"/>
      <c r="BF817" s="341"/>
      <c r="BG817" s="341"/>
      <c r="BH817" s="402"/>
      <c r="BI817" s="403"/>
      <c r="BJ817" s="404"/>
      <c r="BK817" s="405"/>
      <c r="BL817" s="405"/>
      <c r="BM817" s="405"/>
      <c r="BN817" s="406"/>
    </row>
    <row r="818" ht="18.75" customHeight="1">
      <c r="A818" s="390" t="str">
        <f t="shared" si="3"/>
        <v/>
      </c>
      <c r="B818" s="391"/>
      <c r="C818" s="337"/>
      <c r="D818" s="337"/>
      <c r="E818" s="338" t="str">
        <f t="shared" si="8"/>
        <v/>
      </c>
      <c r="F818" s="392"/>
      <c r="G818" s="393"/>
      <c r="H818" s="341" t="str">
        <f t="array" ref="H818">IF(D818="","",XLOOKUP(D818,'Master Data'!K:K,'Master Data'!N:N,"Input in Master Data",0,1))</f>
        <v/>
      </c>
      <c r="I818" s="341" t="str">
        <f t="array" ref="I818">IF(D818="","",XLOOKUP(D818,'Master Data'!K:K,'Master Data'!O:O,"Input in Master Data",0,1))</f>
        <v/>
      </c>
      <c r="J818" s="341" t="str">
        <f t="array" ref="J818">if(V818="","",XLOOKUP(V818,Master[Company],Master[Blow],"Unknown",0,1))</f>
        <v/>
      </c>
      <c r="K818" s="341" t="str">
        <f t="array" ref="K818">if(V818="","",XLOOKUP(V818,Master[Company],Master[Pigging],"Unknown",0,1))</f>
        <v/>
      </c>
      <c r="L818" s="341" t="str">
        <f t="array" ref="L818">if(V818="","",XLOOKUP(V818,Master[Company],Master[Load Method],"Unknown",0,1))</f>
        <v/>
      </c>
      <c r="M818" s="341" t="str">
        <f t="array" ref="M818">if(V818="","",XLOOKUP(V818,Master[Company],Master[Line Distance],"Unknown",0,1))</f>
        <v/>
      </c>
      <c r="N818" s="394"/>
      <c r="O818" s="341"/>
      <c r="P818" s="336"/>
      <c r="Q818" s="341" t="str">
        <f t="array" ref="Q818">if(V818="","",XLOOKUP(V818,Master[Company],Master[Terms],"NA",0,1))</f>
        <v/>
      </c>
      <c r="R818" s="341" t="str">
        <f t="shared" si="9"/>
        <v/>
      </c>
      <c r="S818" s="341" t="str">
        <f t="array" ref="S818">if(V818="","",XLOOKUP(V818,Master[Company],Master[Group],"NA",0,1))</f>
        <v/>
      </c>
      <c r="T818" s="341" t="str">
        <f t="array" ref="T818">if(V818="","",XLOOKUP(V818,Master[Company],Master[Loading Location],"NA",0,1))</f>
        <v/>
      </c>
      <c r="U818" s="341" t="str">
        <f t="array" ref="U818">if(V818="","",XLOOKUP(V818,Master[Company],Master[Acronym],"NA",0,1))</f>
        <v/>
      </c>
      <c r="V818" s="336"/>
      <c r="W818" s="395"/>
      <c r="X818" s="395"/>
      <c r="Y818" s="336" t="str">
        <f t="shared" si="10"/>
        <v/>
      </c>
      <c r="Z818" s="341" t="str">
        <f t="shared" si="11"/>
        <v/>
      </c>
      <c r="AA818" s="336"/>
      <c r="AB818" s="341"/>
      <c r="AC818" s="341"/>
      <c r="AD818" s="394"/>
      <c r="AE818" s="396"/>
      <c r="AF818" s="396"/>
      <c r="AG818" s="396"/>
      <c r="AH818" s="396"/>
      <c r="AI818" s="396"/>
      <c r="AJ818" s="396"/>
      <c r="AK818" s="396"/>
      <c r="AL818" s="397"/>
      <c r="AM818" s="398"/>
      <c r="AN818" s="398"/>
      <c r="AO818" s="398"/>
      <c r="AP818" s="398"/>
      <c r="AQ818" s="398"/>
      <c r="AR818" s="398"/>
      <c r="AS818" s="398"/>
      <c r="AT818" s="398"/>
      <c r="AU818" s="394"/>
      <c r="AV818" s="399"/>
      <c r="AW818" s="306"/>
      <c r="AX818" s="394"/>
      <c r="AY818" s="400"/>
      <c r="AZ818" s="336"/>
      <c r="BA818" s="336"/>
      <c r="BB818" s="336"/>
      <c r="BC818" s="336"/>
      <c r="BD818" s="336"/>
      <c r="BE818" s="401"/>
      <c r="BF818" s="341"/>
      <c r="BG818" s="341"/>
      <c r="BH818" s="402"/>
      <c r="BI818" s="403"/>
      <c r="BJ818" s="404"/>
      <c r="BK818" s="405"/>
      <c r="BL818" s="405"/>
      <c r="BM818" s="405"/>
      <c r="BN818" s="406"/>
    </row>
    <row r="819" ht="18.75" customHeight="1">
      <c r="A819" s="390" t="str">
        <f t="shared" si="3"/>
        <v/>
      </c>
      <c r="B819" s="391"/>
      <c r="C819" s="337"/>
      <c r="D819" s="337"/>
      <c r="E819" s="338" t="str">
        <f t="shared" si="8"/>
        <v/>
      </c>
      <c r="F819" s="392"/>
      <c r="G819" s="393"/>
      <c r="H819" s="341" t="str">
        <f t="array" ref="H819">IF(D819="","",XLOOKUP(D819,'Master Data'!K:K,'Master Data'!N:N,"Input in Master Data",0,1))</f>
        <v/>
      </c>
      <c r="I819" s="341" t="str">
        <f t="array" ref="I819">IF(D819="","",XLOOKUP(D819,'Master Data'!K:K,'Master Data'!O:O,"Input in Master Data",0,1))</f>
        <v/>
      </c>
      <c r="J819" s="341" t="str">
        <f t="array" ref="J819">if(V819="","",XLOOKUP(V819,Master[Company],Master[Blow],"Unknown",0,1))</f>
        <v/>
      </c>
      <c r="K819" s="341" t="str">
        <f t="array" ref="K819">if(V819="","",XLOOKUP(V819,Master[Company],Master[Pigging],"Unknown",0,1))</f>
        <v/>
      </c>
      <c r="L819" s="341" t="str">
        <f t="array" ref="L819">if(V819="","",XLOOKUP(V819,Master[Company],Master[Load Method],"Unknown",0,1))</f>
        <v/>
      </c>
      <c r="M819" s="341" t="str">
        <f t="array" ref="M819">if(V819="","",XLOOKUP(V819,Master[Company],Master[Line Distance],"Unknown",0,1))</f>
        <v/>
      </c>
      <c r="N819" s="394"/>
      <c r="O819" s="341"/>
      <c r="P819" s="336"/>
      <c r="Q819" s="341" t="str">
        <f t="array" ref="Q819">if(V819="","",XLOOKUP(V819,Master[Company],Master[Terms],"NA",0,1))</f>
        <v/>
      </c>
      <c r="R819" s="341" t="str">
        <f t="shared" si="9"/>
        <v/>
      </c>
      <c r="S819" s="341" t="str">
        <f t="array" ref="S819">if(V819="","",XLOOKUP(V819,Master[Company],Master[Group],"NA",0,1))</f>
        <v/>
      </c>
      <c r="T819" s="341" t="str">
        <f t="array" ref="T819">if(V819="","",XLOOKUP(V819,Master[Company],Master[Loading Location],"NA",0,1))</f>
        <v/>
      </c>
      <c r="U819" s="341" t="str">
        <f t="array" ref="U819">if(V819="","",XLOOKUP(V819,Master[Company],Master[Acronym],"NA",0,1))</f>
        <v/>
      </c>
      <c r="V819" s="336"/>
      <c r="W819" s="395"/>
      <c r="X819" s="395"/>
      <c r="Y819" s="336" t="str">
        <f t="shared" si="10"/>
        <v/>
      </c>
      <c r="Z819" s="341" t="str">
        <f t="shared" si="11"/>
        <v/>
      </c>
      <c r="AA819" s="336"/>
      <c r="AB819" s="341"/>
      <c r="AC819" s="341"/>
      <c r="AD819" s="394"/>
      <c r="AE819" s="396"/>
      <c r="AF819" s="396"/>
      <c r="AG819" s="396"/>
      <c r="AH819" s="396"/>
      <c r="AI819" s="396"/>
      <c r="AJ819" s="396"/>
      <c r="AK819" s="396"/>
      <c r="AL819" s="397"/>
      <c r="AM819" s="398"/>
      <c r="AN819" s="398"/>
      <c r="AO819" s="398"/>
      <c r="AP819" s="398"/>
      <c r="AQ819" s="398"/>
      <c r="AR819" s="398"/>
      <c r="AS819" s="398"/>
      <c r="AT819" s="398"/>
      <c r="AU819" s="394"/>
      <c r="AV819" s="399"/>
      <c r="AW819" s="306"/>
      <c r="AX819" s="394"/>
      <c r="AY819" s="400"/>
      <c r="AZ819" s="336"/>
      <c r="BA819" s="336"/>
      <c r="BB819" s="336"/>
      <c r="BC819" s="336"/>
      <c r="BD819" s="336"/>
      <c r="BE819" s="401"/>
      <c r="BF819" s="341"/>
      <c r="BG819" s="341"/>
      <c r="BH819" s="402"/>
      <c r="BI819" s="403"/>
      <c r="BJ819" s="404"/>
      <c r="BK819" s="405"/>
      <c r="BL819" s="405"/>
      <c r="BM819" s="405"/>
      <c r="BN819" s="406"/>
    </row>
    <row r="820" ht="18.75" customHeight="1">
      <c r="A820" s="390" t="str">
        <f t="shared" si="3"/>
        <v/>
      </c>
      <c r="B820" s="391"/>
      <c r="C820" s="337"/>
      <c r="D820" s="337"/>
      <c r="E820" s="338" t="str">
        <f t="shared" si="8"/>
        <v/>
      </c>
      <c r="F820" s="392"/>
      <c r="G820" s="393"/>
      <c r="H820" s="341" t="str">
        <f t="array" ref="H820">IF(D820="","",XLOOKUP(D820,'Master Data'!K:K,'Master Data'!N:N,"Input in Master Data",0,1))</f>
        <v/>
      </c>
      <c r="I820" s="341" t="str">
        <f t="array" ref="I820">IF(D820="","",XLOOKUP(D820,'Master Data'!K:K,'Master Data'!O:O,"Input in Master Data",0,1))</f>
        <v/>
      </c>
      <c r="J820" s="341" t="str">
        <f t="array" ref="J820">if(V820="","",XLOOKUP(V820,Master[Company],Master[Blow],"Unknown",0,1))</f>
        <v/>
      </c>
      <c r="K820" s="341" t="str">
        <f t="array" ref="K820">if(V820="","",XLOOKUP(V820,Master[Company],Master[Pigging],"Unknown",0,1))</f>
        <v/>
      </c>
      <c r="L820" s="341" t="str">
        <f t="array" ref="L820">if(V820="","",XLOOKUP(V820,Master[Company],Master[Load Method],"Unknown",0,1))</f>
        <v/>
      </c>
      <c r="M820" s="341" t="str">
        <f t="array" ref="M820">if(V820="","",XLOOKUP(V820,Master[Company],Master[Line Distance],"Unknown",0,1))</f>
        <v/>
      </c>
      <c r="N820" s="394"/>
      <c r="O820" s="341"/>
      <c r="P820" s="336"/>
      <c r="Q820" s="341" t="str">
        <f t="array" ref="Q820">if(V820="","",XLOOKUP(V820,Master[Company],Master[Terms],"NA",0,1))</f>
        <v/>
      </c>
      <c r="R820" s="341" t="str">
        <f t="shared" si="9"/>
        <v/>
      </c>
      <c r="S820" s="341" t="str">
        <f t="array" ref="S820">if(V820="","",XLOOKUP(V820,Master[Company],Master[Group],"NA",0,1))</f>
        <v/>
      </c>
      <c r="T820" s="341" t="str">
        <f t="array" ref="T820">if(V820="","",XLOOKUP(V820,Master[Company],Master[Loading Location],"NA",0,1))</f>
        <v/>
      </c>
      <c r="U820" s="341" t="str">
        <f t="array" ref="U820">if(V820="","",XLOOKUP(V820,Master[Company],Master[Acronym],"NA",0,1))</f>
        <v/>
      </c>
      <c r="V820" s="336"/>
      <c r="W820" s="395"/>
      <c r="X820" s="395"/>
      <c r="Y820" s="336" t="str">
        <f t="shared" si="10"/>
        <v/>
      </c>
      <c r="Z820" s="341" t="str">
        <f t="shared" si="11"/>
        <v/>
      </c>
      <c r="AA820" s="336"/>
      <c r="AB820" s="341"/>
      <c r="AC820" s="341"/>
      <c r="AD820" s="394"/>
      <c r="AE820" s="396"/>
      <c r="AF820" s="396"/>
      <c r="AG820" s="396"/>
      <c r="AH820" s="396"/>
      <c r="AI820" s="396"/>
      <c r="AJ820" s="396"/>
      <c r="AK820" s="396"/>
      <c r="AL820" s="397"/>
      <c r="AM820" s="398"/>
      <c r="AN820" s="398"/>
      <c r="AO820" s="398"/>
      <c r="AP820" s="398"/>
      <c r="AQ820" s="398"/>
      <c r="AR820" s="398"/>
      <c r="AS820" s="398"/>
      <c r="AT820" s="398"/>
      <c r="AU820" s="394"/>
      <c r="AV820" s="399"/>
      <c r="AW820" s="306"/>
      <c r="AX820" s="394"/>
      <c r="AY820" s="400"/>
      <c r="AZ820" s="336"/>
      <c r="BA820" s="336"/>
      <c r="BB820" s="336"/>
      <c r="BC820" s="336"/>
      <c r="BD820" s="336"/>
      <c r="BE820" s="401"/>
      <c r="BF820" s="341"/>
      <c r="BG820" s="341"/>
      <c r="BH820" s="402"/>
      <c r="BI820" s="403"/>
      <c r="BJ820" s="404"/>
      <c r="BK820" s="405"/>
      <c r="BL820" s="405"/>
      <c r="BM820" s="405"/>
      <c r="BN820" s="406"/>
    </row>
    <row r="821" ht="18.75" customHeight="1">
      <c r="A821" s="390" t="str">
        <f t="shared" si="3"/>
        <v/>
      </c>
      <c r="B821" s="391"/>
      <c r="C821" s="337"/>
      <c r="D821" s="337"/>
      <c r="E821" s="338" t="str">
        <f t="shared" si="8"/>
        <v/>
      </c>
      <c r="F821" s="392"/>
      <c r="G821" s="393"/>
      <c r="H821" s="341" t="str">
        <f t="array" ref="H821">IF(D821="","",XLOOKUP(D821,'Master Data'!K:K,'Master Data'!N:N,"Input in Master Data",0,1))</f>
        <v/>
      </c>
      <c r="I821" s="341" t="str">
        <f t="array" ref="I821">IF(D821="","",XLOOKUP(D821,'Master Data'!K:K,'Master Data'!O:O,"Input in Master Data",0,1))</f>
        <v/>
      </c>
      <c r="J821" s="341" t="str">
        <f t="array" ref="J821">if(V821="","",XLOOKUP(V821,Master[Company],Master[Blow],"Unknown",0,1))</f>
        <v/>
      </c>
      <c r="K821" s="341" t="str">
        <f t="array" ref="K821">if(V821="","",XLOOKUP(V821,Master[Company],Master[Pigging],"Unknown",0,1))</f>
        <v/>
      </c>
      <c r="L821" s="341" t="str">
        <f t="array" ref="L821">if(V821="","",XLOOKUP(V821,Master[Company],Master[Load Method],"Unknown",0,1))</f>
        <v/>
      </c>
      <c r="M821" s="341" t="str">
        <f t="array" ref="M821">if(V821="","",XLOOKUP(V821,Master[Company],Master[Line Distance],"Unknown",0,1))</f>
        <v/>
      </c>
      <c r="N821" s="394"/>
      <c r="O821" s="341"/>
      <c r="P821" s="336"/>
      <c r="Q821" s="341" t="str">
        <f t="array" ref="Q821">if(V821="","",XLOOKUP(V821,Master[Company],Master[Terms],"NA",0,1))</f>
        <v/>
      </c>
      <c r="R821" s="341" t="str">
        <f t="shared" si="9"/>
        <v/>
      </c>
      <c r="S821" s="341" t="str">
        <f t="array" ref="S821">if(V821="","",XLOOKUP(V821,Master[Company],Master[Group],"NA",0,1))</f>
        <v/>
      </c>
      <c r="T821" s="341" t="str">
        <f t="array" ref="T821">if(V821="","",XLOOKUP(V821,Master[Company],Master[Loading Location],"NA",0,1))</f>
        <v/>
      </c>
      <c r="U821" s="341" t="str">
        <f t="array" ref="U821">if(V821="","",XLOOKUP(V821,Master[Company],Master[Acronym],"NA",0,1))</f>
        <v/>
      </c>
      <c r="V821" s="336"/>
      <c r="W821" s="395"/>
      <c r="X821" s="395"/>
      <c r="Y821" s="336" t="str">
        <f t="shared" si="10"/>
        <v/>
      </c>
      <c r="Z821" s="341" t="str">
        <f t="shared" si="11"/>
        <v/>
      </c>
      <c r="AA821" s="336"/>
      <c r="AB821" s="341"/>
      <c r="AC821" s="341"/>
      <c r="AD821" s="394"/>
      <c r="AE821" s="396"/>
      <c r="AF821" s="396"/>
      <c r="AG821" s="396"/>
      <c r="AH821" s="396"/>
      <c r="AI821" s="396"/>
      <c r="AJ821" s="396"/>
      <c r="AK821" s="396"/>
      <c r="AL821" s="397"/>
      <c r="AM821" s="398"/>
      <c r="AN821" s="398"/>
      <c r="AO821" s="398"/>
      <c r="AP821" s="398"/>
      <c r="AQ821" s="398"/>
      <c r="AR821" s="398"/>
      <c r="AS821" s="398"/>
      <c r="AT821" s="398"/>
      <c r="AU821" s="394"/>
      <c r="AV821" s="399"/>
      <c r="AW821" s="306"/>
      <c r="AX821" s="394"/>
      <c r="AY821" s="400"/>
      <c r="AZ821" s="336"/>
      <c r="BA821" s="336"/>
      <c r="BB821" s="336"/>
      <c r="BC821" s="336"/>
      <c r="BD821" s="336"/>
      <c r="BE821" s="401"/>
      <c r="BF821" s="341"/>
      <c r="BG821" s="341"/>
      <c r="BH821" s="402"/>
      <c r="BI821" s="403"/>
      <c r="BJ821" s="404"/>
      <c r="BK821" s="405"/>
      <c r="BL821" s="405"/>
      <c r="BM821" s="405"/>
      <c r="BN821" s="406"/>
    </row>
    <row r="822" ht="18.75" customHeight="1">
      <c r="A822" s="390" t="str">
        <f t="shared" si="3"/>
        <v/>
      </c>
      <c r="B822" s="391"/>
      <c r="C822" s="337"/>
      <c r="D822" s="337"/>
      <c r="E822" s="338" t="str">
        <f t="shared" si="8"/>
        <v/>
      </c>
      <c r="F822" s="392"/>
      <c r="G822" s="393"/>
      <c r="H822" s="341" t="str">
        <f t="array" ref="H822">IF(D822="","",XLOOKUP(D822,'Master Data'!K:K,'Master Data'!N:N,"Input in Master Data",0,1))</f>
        <v/>
      </c>
      <c r="I822" s="341" t="str">
        <f t="array" ref="I822">IF(D822="","",XLOOKUP(D822,'Master Data'!K:K,'Master Data'!O:O,"Input in Master Data",0,1))</f>
        <v/>
      </c>
      <c r="J822" s="341" t="str">
        <f t="array" ref="J822">if(V822="","",XLOOKUP(V822,Master[Company],Master[Blow],"Unknown",0,1))</f>
        <v/>
      </c>
      <c r="K822" s="341" t="str">
        <f t="array" ref="K822">if(V822="","",XLOOKUP(V822,Master[Company],Master[Pigging],"Unknown",0,1))</f>
        <v/>
      </c>
      <c r="L822" s="341" t="str">
        <f t="array" ref="L822">if(V822="","",XLOOKUP(V822,Master[Company],Master[Load Method],"Unknown",0,1))</f>
        <v/>
      </c>
      <c r="M822" s="341" t="str">
        <f t="array" ref="M822">if(V822="","",XLOOKUP(V822,Master[Company],Master[Line Distance],"Unknown",0,1))</f>
        <v/>
      </c>
      <c r="N822" s="394"/>
      <c r="O822" s="341"/>
      <c r="P822" s="336"/>
      <c r="Q822" s="341" t="str">
        <f t="array" ref="Q822">if(V822="","",XLOOKUP(V822,Master[Company],Master[Terms],"NA",0,1))</f>
        <v/>
      </c>
      <c r="R822" s="341" t="str">
        <f t="shared" si="9"/>
        <v/>
      </c>
      <c r="S822" s="341" t="str">
        <f t="array" ref="S822">if(V822="","",XLOOKUP(V822,Master[Company],Master[Group],"NA",0,1))</f>
        <v/>
      </c>
      <c r="T822" s="341" t="str">
        <f t="array" ref="T822">if(V822="","",XLOOKUP(V822,Master[Company],Master[Loading Location],"NA",0,1))</f>
        <v/>
      </c>
      <c r="U822" s="341" t="str">
        <f t="array" ref="U822">if(V822="","",XLOOKUP(V822,Master[Company],Master[Acronym],"NA",0,1))</f>
        <v/>
      </c>
      <c r="V822" s="336"/>
      <c r="W822" s="395"/>
      <c r="X822" s="395"/>
      <c r="Y822" s="336" t="str">
        <f t="shared" si="10"/>
        <v/>
      </c>
      <c r="Z822" s="341" t="str">
        <f t="shared" si="11"/>
        <v/>
      </c>
      <c r="AA822" s="336"/>
      <c r="AB822" s="341"/>
      <c r="AC822" s="341"/>
      <c r="AD822" s="394"/>
      <c r="AE822" s="396"/>
      <c r="AF822" s="396"/>
      <c r="AG822" s="396"/>
      <c r="AH822" s="396"/>
      <c r="AI822" s="396"/>
      <c r="AJ822" s="396"/>
      <c r="AK822" s="396"/>
      <c r="AL822" s="397"/>
      <c r="AM822" s="398"/>
      <c r="AN822" s="398"/>
      <c r="AO822" s="398"/>
      <c r="AP822" s="398"/>
      <c r="AQ822" s="398"/>
      <c r="AR822" s="398"/>
      <c r="AS822" s="398"/>
      <c r="AT822" s="398"/>
      <c r="AU822" s="394"/>
      <c r="AV822" s="399"/>
      <c r="AW822" s="306"/>
      <c r="AX822" s="394"/>
      <c r="AY822" s="400"/>
      <c r="AZ822" s="336"/>
      <c r="BA822" s="336"/>
      <c r="BB822" s="336"/>
      <c r="BC822" s="336"/>
      <c r="BD822" s="336"/>
      <c r="BE822" s="401"/>
      <c r="BF822" s="341"/>
      <c r="BG822" s="341"/>
      <c r="BH822" s="402"/>
      <c r="BI822" s="403"/>
      <c r="BJ822" s="404"/>
      <c r="BK822" s="405"/>
      <c r="BL822" s="405"/>
      <c r="BM822" s="405"/>
      <c r="BN822" s="406"/>
    </row>
    <row r="823" ht="18.75" customHeight="1">
      <c r="A823" s="390" t="str">
        <f t="shared" si="3"/>
        <v/>
      </c>
      <c r="B823" s="391"/>
      <c r="C823" s="337"/>
      <c r="D823" s="337"/>
      <c r="E823" s="338" t="str">
        <f t="shared" si="8"/>
        <v/>
      </c>
      <c r="F823" s="392"/>
      <c r="G823" s="393"/>
      <c r="H823" s="341" t="str">
        <f t="array" ref="H823">IF(D823="","",XLOOKUP(D823,'Master Data'!K:K,'Master Data'!N:N,"Input in Master Data",0,1))</f>
        <v/>
      </c>
      <c r="I823" s="341" t="str">
        <f t="array" ref="I823">IF(D823="","",XLOOKUP(D823,'Master Data'!K:K,'Master Data'!O:O,"Input in Master Data",0,1))</f>
        <v/>
      </c>
      <c r="J823" s="341" t="str">
        <f t="array" ref="J823">if(V823="","",XLOOKUP(V823,Master[Company],Master[Blow],"Unknown",0,1))</f>
        <v/>
      </c>
      <c r="K823" s="341" t="str">
        <f t="array" ref="K823">if(V823="","",XLOOKUP(V823,Master[Company],Master[Pigging],"Unknown",0,1))</f>
        <v/>
      </c>
      <c r="L823" s="341" t="str">
        <f t="array" ref="L823">if(V823="","",XLOOKUP(V823,Master[Company],Master[Load Method],"Unknown",0,1))</f>
        <v/>
      </c>
      <c r="M823" s="341" t="str">
        <f t="array" ref="M823">if(V823="","",XLOOKUP(V823,Master[Company],Master[Line Distance],"Unknown",0,1))</f>
        <v/>
      </c>
      <c r="N823" s="394"/>
      <c r="O823" s="341"/>
      <c r="P823" s="336"/>
      <c r="Q823" s="341" t="str">
        <f t="array" ref="Q823">if(V823="","",XLOOKUP(V823,Master[Company],Master[Terms],"NA",0,1))</f>
        <v/>
      </c>
      <c r="R823" s="341" t="str">
        <f t="shared" si="9"/>
        <v/>
      </c>
      <c r="S823" s="341" t="str">
        <f t="array" ref="S823">if(V823="","",XLOOKUP(V823,Master[Company],Master[Group],"NA",0,1))</f>
        <v/>
      </c>
      <c r="T823" s="341" t="str">
        <f t="array" ref="T823">if(V823="","",XLOOKUP(V823,Master[Company],Master[Loading Location],"NA",0,1))</f>
        <v/>
      </c>
      <c r="U823" s="341" t="str">
        <f t="array" ref="U823">if(V823="","",XLOOKUP(V823,Master[Company],Master[Acronym],"NA",0,1))</f>
        <v/>
      </c>
      <c r="V823" s="336"/>
      <c r="W823" s="395"/>
      <c r="X823" s="395"/>
      <c r="Y823" s="336" t="str">
        <f t="shared" si="10"/>
        <v/>
      </c>
      <c r="Z823" s="341" t="str">
        <f t="shared" si="11"/>
        <v/>
      </c>
      <c r="AA823" s="336"/>
      <c r="AB823" s="341"/>
      <c r="AC823" s="341"/>
      <c r="AD823" s="394"/>
      <c r="AE823" s="396"/>
      <c r="AF823" s="396"/>
      <c r="AG823" s="396"/>
      <c r="AH823" s="396"/>
      <c r="AI823" s="396"/>
      <c r="AJ823" s="396"/>
      <c r="AK823" s="396"/>
      <c r="AL823" s="397"/>
      <c r="AM823" s="398"/>
      <c r="AN823" s="398"/>
      <c r="AO823" s="398"/>
      <c r="AP823" s="398"/>
      <c r="AQ823" s="398"/>
      <c r="AR823" s="398"/>
      <c r="AS823" s="398"/>
      <c r="AT823" s="398"/>
      <c r="AU823" s="394"/>
      <c r="AV823" s="399"/>
      <c r="AW823" s="306"/>
      <c r="AX823" s="394"/>
      <c r="AY823" s="400"/>
      <c r="AZ823" s="336"/>
      <c r="BA823" s="336"/>
      <c r="BB823" s="336"/>
      <c r="BC823" s="336"/>
      <c r="BD823" s="336"/>
      <c r="BE823" s="401"/>
      <c r="BF823" s="341"/>
      <c r="BG823" s="341"/>
      <c r="BH823" s="402"/>
      <c r="BI823" s="403"/>
      <c r="BJ823" s="404"/>
      <c r="BK823" s="405"/>
      <c r="BL823" s="405"/>
      <c r="BM823" s="405"/>
      <c r="BN823" s="406"/>
    </row>
    <row r="824" ht="18.75" customHeight="1">
      <c r="A824" s="390" t="str">
        <f t="shared" si="3"/>
        <v/>
      </c>
      <c r="B824" s="391"/>
      <c r="C824" s="337"/>
      <c r="D824" s="337"/>
      <c r="E824" s="338" t="str">
        <f t="shared" si="8"/>
        <v/>
      </c>
      <c r="F824" s="392"/>
      <c r="G824" s="393"/>
      <c r="H824" s="341" t="str">
        <f t="array" ref="H824">IF(D824="","",XLOOKUP(D824,'Master Data'!K:K,'Master Data'!N:N,"Input in Master Data",0,1))</f>
        <v/>
      </c>
      <c r="I824" s="341" t="str">
        <f t="array" ref="I824">IF(D824="","",XLOOKUP(D824,'Master Data'!K:K,'Master Data'!O:O,"Input in Master Data",0,1))</f>
        <v/>
      </c>
      <c r="J824" s="341" t="str">
        <f t="array" ref="J824">if(V824="","",XLOOKUP(V824,Master[Company],Master[Blow],"Unknown",0,1))</f>
        <v/>
      </c>
      <c r="K824" s="341" t="str">
        <f t="array" ref="K824">if(V824="","",XLOOKUP(V824,Master[Company],Master[Pigging],"Unknown",0,1))</f>
        <v/>
      </c>
      <c r="L824" s="341" t="str">
        <f t="array" ref="L824">if(V824="","",XLOOKUP(V824,Master[Company],Master[Load Method],"Unknown",0,1))</f>
        <v/>
      </c>
      <c r="M824" s="341" t="str">
        <f t="array" ref="M824">if(V824="","",XLOOKUP(V824,Master[Company],Master[Line Distance],"Unknown",0,1))</f>
        <v/>
      </c>
      <c r="N824" s="394"/>
      <c r="O824" s="341"/>
      <c r="P824" s="336"/>
      <c r="Q824" s="341" t="str">
        <f t="array" ref="Q824">if(V824="","",XLOOKUP(V824,Master[Company],Master[Terms],"NA",0,1))</f>
        <v/>
      </c>
      <c r="R824" s="341" t="str">
        <f t="shared" si="9"/>
        <v/>
      </c>
      <c r="S824" s="341" t="str">
        <f t="array" ref="S824">if(V824="","",XLOOKUP(V824,Master[Company],Master[Group],"NA",0,1))</f>
        <v/>
      </c>
      <c r="T824" s="341" t="str">
        <f t="array" ref="T824">if(V824="","",XLOOKUP(V824,Master[Company],Master[Loading Location],"NA",0,1))</f>
        <v/>
      </c>
      <c r="U824" s="341" t="str">
        <f t="array" ref="U824">if(V824="","",XLOOKUP(V824,Master[Company],Master[Acronym],"NA",0,1))</f>
        <v/>
      </c>
      <c r="V824" s="336"/>
      <c r="W824" s="395"/>
      <c r="X824" s="395"/>
      <c r="Y824" s="336" t="str">
        <f t="shared" si="10"/>
        <v/>
      </c>
      <c r="Z824" s="341" t="str">
        <f t="shared" si="11"/>
        <v/>
      </c>
      <c r="AA824" s="336"/>
      <c r="AB824" s="341"/>
      <c r="AC824" s="341"/>
      <c r="AD824" s="394"/>
      <c r="AE824" s="396"/>
      <c r="AF824" s="396"/>
      <c r="AG824" s="396"/>
      <c r="AH824" s="396"/>
      <c r="AI824" s="396"/>
      <c r="AJ824" s="396"/>
      <c r="AK824" s="396"/>
      <c r="AL824" s="397"/>
      <c r="AM824" s="398"/>
      <c r="AN824" s="398"/>
      <c r="AO824" s="398"/>
      <c r="AP824" s="398"/>
      <c r="AQ824" s="398"/>
      <c r="AR824" s="398"/>
      <c r="AS824" s="398"/>
      <c r="AT824" s="398"/>
      <c r="AU824" s="394"/>
      <c r="AV824" s="399"/>
      <c r="AW824" s="306"/>
      <c r="AX824" s="394"/>
      <c r="AY824" s="400"/>
      <c r="AZ824" s="336"/>
      <c r="BA824" s="336"/>
      <c r="BB824" s="336"/>
      <c r="BC824" s="336"/>
      <c r="BD824" s="336"/>
      <c r="BE824" s="401"/>
      <c r="BF824" s="341"/>
      <c r="BG824" s="341"/>
      <c r="BH824" s="402"/>
      <c r="BI824" s="403"/>
      <c r="BJ824" s="404"/>
      <c r="BK824" s="405"/>
      <c r="BL824" s="405"/>
      <c r="BM824" s="405"/>
      <c r="BN824" s="406"/>
    </row>
    <row r="825" ht="18.75" customHeight="1">
      <c r="A825" s="390" t="str">
        <f t="shared" si="3"/>
        <v/>
      </c>
      <c r="B825" s="391"/>
      <c r="C825" s="337"/>
      <c r="D825" s="337"/>
      <c r="E825" s="338" t="str">
        <f t="shared" si="8"/>
        <v/>
      </c>
      <c r="F825" s="392"/>
      <c r="G825" s="393"/>
      <c r="H825" s="341" t="str">
        <f t="array" ref="H825">IF(D825="","",XLOOKUP(D825,'Master Data'!K:K,'Master Data'!N:N,"Input in Master Data",0,1))</f>
        <v/>
      </c>
      <c r="I825" s="341" t="str">
        <f t="array" ref="I825">IF(D825="","",XLOOKUP(D825,'Master Data'!K:K,'Master Data'!O:O,"Input in Master Data",0,1))</f>
        <v/>
      </c>
      <c r="J825" s="341" t="str">
        <f t="array" ref="J825">if(V825="","",XLOOKUP(V825,Master[Company],Master[Blow],"Unknown",0,1))</f>
        <v/>
      </c>
      <c r="K825" s="341" t="str">
        <f t="array" ref="K825">if(V825="","",XLOOKUP(V825,Master[Company],Master[Pigging],"Unknown",0,1))</f>
        <v/>
      </c>
      <c r="L825" s="341" t="str">
        <f t="array" ref="L825">if(V825="","",XLOOKUP(V825,Master[Company],Master[Load Method],"Unknown",0,1))</f>
        <v/>
      </c>
      <c r="M825" s="341" t="str">
        <f t="array" ref="M825">if(V825="","",XLOOKUP(V825,Master[Company],Master[Line Distance],"Unknown",0,1))</f>
        <v/>
      </c>
      <c r="N825" s="394"/>
      <c r="O825" s="341"/>
      <c r="P825" s="336"/>
      <c r="Q825" s="341" t="str">
        <f t="array" ref="Q825">if(V825="","",XLOOKUP(V825,Master[Company],Master[Terms],"NA",0,1))</f>
        <v/>
      </c>
      <c r="R825" s="341" t="str">
        <f t="shared" si="9"/>
        <v/>
      </c>
      <c r="S825" s="341" t="str">
        <f t="array" ref="S825">if(V825="","",XLOOKUP(V825,Master[Company],Master[Group],"NA",0,1))</f>
        <v/>
      </c>
      <c r="T825" s="341" t="str">
        <f t="array" ref="T825">if(V825="","",XLOOKUP(V825,Master[Company],Master[Loading Location],"NA",0,1))</f>
        <v/>
      </c>
      <c r="U825" s="341" t="str">
        <f t="array" ref="U825">if(V825="","",XLOOKUP(V825,Master[Company],Master[Acronym],"NA",0,1))</f>
        <v/>
      </c>
      <c r="V825" s="336"/>
      <c r="W825" s="395"/>
      <c r="X825" s="395"/>
      <c r="Y825" s="336" t="str">
        <f t="shared" si="10"/>
        <v/>
      </c>
      <c r="Z825" s="341" t="str">
        <f t="shared" si="11"/>
        <v/>
      </c>
      <c r="AA825" s="336"/>
      <c r="AB825" s="341"/>
      <c r="AC825" s="341"/>
      <c r="AD825" s="394"/>
      <c r="AE825" s="396"/>
      <c r="AF825" s="396"/>
      <c r="AG825" s="396"/>
      <c r="AH825" s="396"/>
      <c r="AI825" s="396"/>
      <c r="AJ825" s="396"/>
      <c r="AK825" s="396"/>
      <c r="AL825" s="397"/>
      <c r="AM825" s="398"/>
      <c r="AN825" s="398"/>
      <c r="AO825" s="398"/>
      <c r="AP825" s="398"/>
      <c r="AQ825" s="398"/>
      <c r="AR825" s="398"/>
      <c r="AS825" s="398"/>
      <c r="AT825" s="398"/>
      <c r="AU825" s="394"/>
      <c r="AV825" s="399"/>
      <c r="AW825" s="306"/>
      <c r="AX825" s="394"/>
      <c r="AY825" s="400"/>
      <c r="AZ825" s="336"/>
      <c r="BA825" s="336"/>
      <c r="BB825" s="336"/>
      <c r="BC825" s="336"/>
      <c r="BD825" s="336"/>
      <c r="BE825" s="401"/>
      <c r="BF825" s="341"/>
      <c r="BG825" s="341"/>
      <c r="BH825" s="402"/>
      <c r="BI825" s="403"/>
      <c r="BJ825" s="404"/>
      <c r="BK825" s="405"/>
      <c r="BL825" s="405"/>
      <c r="BM825" s="405"/>
      <c r="BN825" s="406"/>
    </row>
    <row r="826" ht="18.75" customHeight="1">
      <c r="A826" s="390" t="str">
        <f t="shared" si="3"/>
        <v/>
      </c>
      <c r="B826" s="391"/>
      <c r="C826" s="337"/>
      <c r="D826" s="337"/>
      <c r="E826" s="338" t="str">
        <f t="shared" si="8"/>
        <v/>
      </c>
      <c r="F826" s="392"/>
      <c r="G826" s="393"/>
      <c r="H826" s="341" t="str">
        <f t="array" ref="H826">IF(D826="","",XLOOKUP(D826,'Master Data'!K:K,'Master Data'!N:N,"Input in Master Data",0,1))</f>
        <v/>
      </c>
      <c r="I826" s="341" t="str">
        <f t="array" ref="I826">IF(D826="","",XLOOKUP(D826,'Master Data'!K:K,'Master Data'!O:O,"Input in Master Data",0,1))</f>
        <v/>
      </c>
      <c r="J826" s="341" t="str">
        <f t="array" ref="J826">if(V826="","",XLOOKUP(V826,Master[Company],Master[Blow],"Unknown",0,1))</f>
        <v/>
      </c>
      <c r="K826" s="341" t="str">
        <f t="array" ref="K826">if(V826="","",XLOOKUP(V826,Master[Company],Master[Pigging],"Unknown",0,1))</f>
        <v/>
      </c>
      <c r="L826" s="341" t="str">
        <f t="array" ref="L826">if(V826="","",XLOOKUP(V826,Master[Company],Master[Load Method],"Unknown",0,1))</f>
        <v/>
      </c>
      <c r="M826" s="341" t="str">
        <f t="array" ref="M826">if(V826="","",XLOOKUP(V826,Master[Company],Master[Line Distance],"Unknown",0,1))</f>
        <v/>
      </c>
      <c r="N826" s="394"/>
      <c r="O826" s="341"/>
      <c r="P826" s="336"/>
      <c r="Q826" s="341" t="str">
        <f t="array" ref="Q826">if(V826="","",XLOOKUP(V826,Master[Company],Master[Terms],"NA",0,1))</f>
        <v/>
      </c>
      <c r="R826" s="341" t="str">
        <f t="shared" si="9"/>
        <v/>
      </c>
      <c r="S826" s="341" t="str">
        <f t="array" ref="S826">if(V826="","",XLOOKUP(V826,Master[Company],Master[Group],"NA",0,1))</f>
        <v/>
      </c>
      <c r="T826" s="341" t="str">
        <f t="array" ref="T826">if(V826="","",XLOOKUP(V826,Master[Company],Master[Loading Location],"NA",0,1))</f>
        <v/>
      </c>
      <c r="U826" s="341" t="str">
        <f t="array" ref="U826">if(V826="","",XLOOKUP(V826,Master[Company],Master[Acronym],"NA",0,1))</f>
        <v/>
      </c>
      <c r="V826" s="336"/>
      <c r="W826" s="395"/>
      <c r="X826" s="395"/>
      <c r="Y826" s="336" t="str">
        <f t="shared" si="10"/>
        <v/>
      </c>
      <c r="Z826" s="341" t="str">
        <f t="shared" si="11"/>
        <v/>
      </c>
      <c r="AA826" s="336"/>
      <c r="AB826" s="341"/>
      <c r="AC826" s="341"/>
      <c r="AD826" s="394"/>
      <c r="AE826" s="396"/>
      <c r="AF826" s="396"/>
      <c r="AG826" s="396"/>
      <c r="AH826" s="396"/>
      <c r="AI826" s="396"/>
      <c r="AJ826" s="396"/>
      <c r="AK826" s="396"/>
      <c r="AL826" s="397"/>
      <c r="AM826" s="398"/>
      <c r="AN826" s="398"/>
      <c r="AO826" s="398"/>
      <c r="AP826" s="398"/>
      <c r="AQ826" s="398"/>
      <c r="AR826" s="398"/>
      <c r="AS826" s="398"/>
      <c r="AT826" s="398"/>
      <c r="AU826" s="394"/>
      <c r="AV826" s="399"/>
      <c r="AW826" s="306"/>
      <c r="AX826" s="394"/>
      <c r="AY826" s="400"/>
      <c r="AZ826" s="336"/>
      <c r="BA826" s="336"/>
      <c r="BB826" s="336"/>
      <c r="BC826" s="336"/>
      <c r="BD826" s="336"/>
      <c r="BE826" s="401"/>
      <c r="BF826" s="341"/>
      <c r="BG826" s="341"/>
      <c r="BH826" s="402"/>
      <c r="BI826" s="403"/>
      <c r="BJ826" s="404"/>
      <c r="BK826" s="405"/>
      <c r="BL826" s="405"/>
      <c r="BM826" s="405"/>
      <c r="BN826" s="406"/>
    </row>
    <row r="827" ht="18.75" customHeight="1">
      <c r="A827" s="390" t="str">
        <f t="shared" si="3"/>
        <v/>
      </c>
      <c r="B827" s="391"/>
      <c r="C827" s="337"/>
      <c r="D827" s="337"/>
      <c r="E827" s="338" t="str">
        <f t="shared" si="8"/>
        <v/>
      </c>
      <c r="F827" s="392"/>
      <c r="G827" s="393"/>
      <c r="H827" s="341" t="str">
        <f t="array" ref="H827">IF(D827="","",XLOOKUP(D827,'Master Data'!K:K,'Master Data'!N:N,"Input in Master Data",0,1))</f>
        <v/>
      </c>
      <c r="I827" s="341" t="str">
        <f t="array" ref="I827">IF(D827="","",XLOOKUP(D827,'Master Data'!K:K,'Master Data'!O:O,"Input in Master Data",0,1))</f>
        <v/>
      </c>
      <c r="J827" s="341" t="str">
        <f t="array" ref="J827">if(V827="","",XLOOKUP(V827,Master[Company],Master[Blow],"Unknown",0,1))</f>
        <v/>
      </c>
      <c r="K827" s="341" t="str">
        <f t="array" ref="K827">if(V827="","",XLOOKUP(V827,Master[Company],Master[Pigging],"Unknown",0,1))</f>
        <v/>
      </c>
      <c r="L827" s="341" t="str">
        <f t="array" ref="L827">if(V827="","",XLOOKUP(V827,Master[Company],Master[Load Method],"Unknown",0,1))</f>
        <v/>
      </c>
      <c r="M827" s="341" t="str">
        <f t="array" ref="M827">if(V827="","",XLOOKUP(V827,Master[Company],Master[Line Distance],"Unknown",0,1))</f>
        <v/>
      </c>
      <c r="N827" s="394"/>
      <c r="O827" s="341"/>
      <c r="P827" s="336"/>
      <c r="Q827" s="341" t="str">
        <f t="array" ref="Q827">if(V827="","",XLOOKUP(V827,Master[Company],Master[Terms],"NA",0,1))</f>
        <v/>
      </c>
      <c r="R827" s="341" t="str">
        <f t="shared" si="9"/>
        <v/>
      </c>
      <c r="S827" s="341" t="str">
        <f t="array" ref="S827">if(V827="","",XLOOKUP(V827,Master[Company],Master[Group],"NA",0,1))</f>
        <v/>
      </c>
      <c r="T827" s="341" t="str">
        <f t="array" ref="T827">if(V827="","",XLOOKUP(V827,Master[Company],Master[Loading Location],"NA",0,1))</f>
        <v/>
      </c>
      <c r="U827" s="341" t="str">
        <f t="array" ref="U827">if(V827="","",XLOOKUP(V827,Master[Company],Master[Acronym],"NA",0,1))</f>
        <v/>
      </c>
      <c r="V827" s="336"/>
      <c r="W827" s="395"/>
      <c r="X827" s="395"/>
      <c r="Y827" s="336" t="str">
        <f t="shared" si="10"/>
        <v/>
      </c>
      <c r="Z827" s="341" t="str">
        <f t="shared" si="11"/>
        <v/>
      </c>
      <c r="AA827" s="336"/>
      <c r="AB827" s="341"/>
      <c r="AC827" s="341"/>
      <c r="AD827" s="394"/>
      <c r="AE827" s="396"/>
      <c r="AF827" s="396"/>
      <c r="AG827" s="396"/>
      <c r="AH827" s="396"/>
      <c r="AI827" s="396"/>
      <c r="AJ827" s="396"/>
      <c r="AK827" s="396"/>
      <c r="AL827" s="397"/>
      <c r="AM827" s="398"/>
      <c r="AN827" s="398"/>
      <c r="AO827" s="398"/>
      <c r="AP827" s="398"/>
      <c r="AQ827" s="398"/>
      <c r="AR827" s="398"/>
      <c r="AS827" s="398"/>
      <c r="AT827" s="398"/>
      <c r="AU827" s="394"/>
      <c r="AV827" s="399"/>
      <c r="AW827" s="306"/>
      <c r="AX827" s="394"/>
      <c r="AY827" s="400"/>
      <c r="AZ827" s="336"/>
      <c r="BA827" s="336"/>
      <c r="BB827" s="336"/>
      <c r="BC827" s="336"/>
      <c r="BD827" s="336"/>
      <c r="BE827" s="401"/>
      <c r="BF827" s="341"/>
      <c r="BG827" s="341"/>
      <c r="BH827" s="402"/>
      <c r="BI827" s="403"/>
      <c r="BJ827" s="404"/>
      <c r="BK827" s="405"/>
      <c r="BL827" s="405"/>
      <c r="BM827" s="405"/>
      <c r="BN827" s="406"/>
    </row>
    <row r="828" ht="18.75" customHeight="1">
      <c r="A828" s="390" t="str">
        <f t="shared" si="3"/>
        <v/>
      </c>
      <c r="B828" s="391"/>
      <c r="C828" s="337"/>
      <c r="D828" s="337"/>
      <c r="E828" s="338" t="str">
        <f t="shared" si="8"/>
        <v/>
      </c>
      <c r="F828" s="392"/>
      <c r="G828" s="393"/>
      <c r="H828" s="341" t="str">
        <f t="array" ref="H828">IF(D828="","",XLOOKUP(D828,'Master Data'!K:K,'Master Data'!N:N,"Input in Master Data",0,1))</f>
        <v/>
      </c>
      <c r="I828" s="341" t="str">
        <f t="array" ref="I828">IF(D828="","",XLOOKUP(D828,'Master Data'!K:K,'Master Data'!O:O,"Input in Master Data",0,1))</f>
        <v/>
      </c>
      <c r="J828" s="341" t="str">
        <f t="array" ref="J828">if(V828="","",XLOOKUP(V828,Master[Company],Master[Blow],"Unknown",0,1))</f>
        <v/>
      </c>
      <c r="K828" s="341" t="str">
        <f t="array" ref="K828">if(V828="","",XLOOKUP(V828,Master[Company],Master[Pigging],"Unknown",0,1))</f>
        <v/>
      </c>
      <c r="L828" s="341" t="str">
        <f t="array" ref="L828">if(V828="","",XLOOKUP(V828,Master[Company],Master[Load Method],"Unknown",0,1))</f>
        <v/>
      </c>
      <c r="M828" s="341" t="str">
        <f t="array" ref="M828">if(V828="","",XLOOKUP(V828,Master[Company],Master[Line Distance],"Unknown",0,1))</f>
        <v/>
      </c>
      <c r="N828" s="394"/>
      <c r="O828" s="341"/>
      <c r="P828" s="336"/>
      <c r="Q828" s="341" t="str">
        <f t="array" ref="Q828">if(V828="","",XLOOKUP(V828,Master[Company],Master[Terms],"NA",0,1))</f>
        <v/>
      </c>
      <c r="R828" s="341" t="str">
        <f t="shared" si="9"/>
        <v/>
      </c>
      <c r="S828" s="341" t="str">
        <f t="array" ref="S828">if(V828="","",XLOOKUP(V828,Master[Company],Master[Group],"NA",0,1))</f>
        <v/>
      </c>
      <c r="T828" s="341" t="str">
        <f t="array" ref="T828">if(V828="","",XLOOKUP(V828,Master[Company],Master[Loading Location],"NA",0,1))</f>
        <v/>
      </c>
      <c r="U828" s="341" t="str">
        <f t="array" ref="U828">if(V828="","",XLOOKUP(V828,Master[Company],Master[Acronym],"NA",0,1))</f>
        <v/>
      </c>
      <c r="V828" s="336"/>
      <c r="W828" s="395"/>
      <c r="X828" s="395"/>
      <c r="Y828" s="336" t="str">
        <f t="shared" si="10"/>
        <v/>
      </c>
      <c r="Z828" s="341" t="str">
        <f t="shared" si="11"/>
        <v/>
      </c>
      <c r="AA828" s="336"/>
      <c r="AB828" s="341"/>
      <c r="AC828" s="341"/>
      <c r="AD828" s="394"/>
      <c r="AE828" s="396"/>
      <c r="AF828" s="396"/>
      <c r="AG828" s="396"/>
      <c r="AH828" s="396"/>
      <c r="AI828" s="396"/>
      <c r="AJ828" s="396"/>
      <c r="AK828" s="396"/>
      <c r="AL828" s="397"/>
      <c r="AM828" s="398"/>
      <c r="AN828" s="398"/>
      <c r="AO828" s="398"/>
      <c r="AP828" s="398"/>
      <c r="AQ828" s="398"/>
      <c r="AR828" s="398"/>
      <c r="AS828" s="398"/>
      <c r="AT828" s="398"/>
      <c r="AU828" s="394"/>
      <c r="AV828" s="399"/>
      <c r="AW828" s="306"/>
      <c r="AX828" s="394"/>
      <c r="AY828" s="400"/>
      <c r="AZ828" s="336"/>
      <c r="BA828" s="336"/>
      <c r="BB828" s="336"/>
      <c r="BC828" s="336"/>
      <c r="BD828" s="336"/>
      <c r="BE828" s="401"/>
      <c r="BF828" s="341"/>
      <c r="BG828" s="341"/>
      <c r="BH828" s="402"/>
      <c r="BI828" s="403"/>
      <c r="BJ828" s="404"/>
      <c r="BK828" s="405"/>
      <c r="BL828" s="405"/>
      <c r="BM828" s="405"/>
      <c r="BN828" s="406"/>
    </row>
    <row r="829" ht="18.75" customHeight="1">
      <c r="A829" s="390" t="str">
        <f t="shared" si="3"/>
        <v/>
      </c>
      <c r="B829" s="391"/>
      <c r="C829" s="337"/>
      <c r="D829" s="337"/>
      <c r="E829" s="338" t="str">
        <f t="shared" si="8"/>
        <v/>
      </c>
      <c r="F829" s="392"/>
      <c r="G829" s="393"/>
      <c r="H829" s="341" t="str">
        <f t="array" ref="H829">IF(D829="","",XLOOKUP(D829,'Master Data'!K:K,'Master Data'!N:N,"Input in Master Data",0,1))</f>
        <v/>
      </c>
      <c r="I829" s="341" t="str">
        <f t="array" ref="I829">IF(D829="","",XLOOKUP(D829,'Master Data'!K:K,'Master Data'!O:O,"Input in Master Data",0,1))</f>
        <v/>
      </c>
      <c r="J829" s="341" t="str">
        <f t="array" ref="J829">if(V829="","",XLOOKUP(V829,Master[Company],Master[Blow],"Unknown",0,1))</f>
        <v/>
      </c>
      <c r="K829" s="341" t="str">
        <f t="array" ref="K829">if(V829="","",XLOOKUP(V829,Master[Company],Master[Pigging],"Unknown",0,1))</f>
        <v/>
      </c>
      <c r="L829" s="341" t="str">
        <f t="array" ref="L829">if(V829="","",XLOOKUP(V829,Master[Company],Master[Load Method],"Unknown",0,1))</f>
        <v/>
      </c>
      <c r="M829" s="341" t="str">
        <f t="array" ref="M829">if(V829="","",XLOOKUP(V829,Master[Company],Master[Line Distance],"Unknown",0,1))</f>
        <v/>
      </c>
      <c r="N829" s="394"/>
      <c r="O829" s="341"/>
      <c r="P829" s="336"/>
      <c r="Q829" s="341" t="str">
        <f t="array" ref="Q829">if(V829="","",XLOOKUP(V829,Master[Company],Master[Terms],"NA",0,1))</f>
        <v/>
      </c>
      <c r="R829" s="341" t="str">
        <f t="shared" si="9"/>
        <v/>
      </c>
      <c r="S829" s="341" t="str">
        <f t="array" ref="S829">if(V829="","",XLOOKUP(V829,Master[Company],Master[Group],"NA",0,1))</f>
        <v/>
      </c>
      <c r="T829" s="341" t="str">
        <f t="array" ref="T829">if(V829="","",XLOOKUP(V829,Master[Company],Master[Loading Location],"NA",0,1))</f>
        <v/>
      </c>
      <c r="U829" s="341" t="str">
        <f t="array" ref="U829">if(V829="","",XLOOKUP(V829,Master[Company],Master[Acronym],"NA",0,1))</f>
        <v/>
      </c>
      <c r="V829" s="336"/>
      <c r="W829" s="395"/>
      <c r="X829" s="395"/>
      <c r="Y829" s="336" t="str">
        <f t="shared" si="10"/>
        <v/>
      </c>
      <c r="Z829" s="341" t="str">
        <f t="shared" si="11"/>
        <v/>
      </c>
      <c r="AA829" s="336"/>
      <c r="AB829" s="341"/>
      <c r="AC829" s="341"/>
      <c r="AD829" s="394"/>
      <c r="AE829" s="396"/>
      <c r="AF829" s="396"/>
      <c r="AG829" s="396"/>
      <c r="AH829" s="396"/>
      <c r="AI829" s="396"/>
      <c r="AJ829" s="396"/>
      <c r="AK829" s="396"/>
      <c r="AL829" s="397"/>
      <c r="AM829" s="398"/>
      <c r="AN829" s="398"/>
      <c r="AO829" s="398"/>
      <c r="AP829" s="398"/>
      <c r="AQ829" s="398"/>
      <c r="AR829" s="398"/>
      <c r="AS829" s="398"/>
      <c r="AT829" s="398"/>
      <c r="AU829" s="394"/>
      <c r="AV829" s="399"/>
      <c r="AW829" s="306"/>
      <c r="AX829" s="394"/>
      <c r="AY829" s="400"/>
      <c r="AZ829" s="336"/>
      <c r="BA829" s="336"/>
      <c r="BB829" s="336"/>
      <c r="BC829" s="336"/>
      <c r="BD829" s="336"/>
      <c r="BE829" s="401"/>
      <c r="BF829" s="341"/>
      <c r="BG829" s="341"/>
      <c r="BH829" s="402"/>
      <c r="BI829" s="403"/>
      <c r="BJ829" s="404"/>
      <c r="BK829" s="405"/>
      <c r="BL829" s="405"/>
      <c r="BM829" s="405"/>
      <c r="BN829" s="406"/>
    </row>
    <row r="830" ht="18.75" customHeight="1">
      <c r="A830" s="390" t="str">
        <f t="shared" si="3"/>
        <v/>
      </c>
      <c r="B830" s="391"/>
      <c r="C830" s="337"/>
      <c r="D830" s="337"/>
      <c r="E830" s="338" t="str">
        <f t="shared" si="8"/>
        <v/>
      </c>
      <c r="F830" s="392"/>
      <c r="G830" s="393"/>
      <c r="H830" s="341" t="str">
        <f t="array" ref="H830">IF(D830="","",XLOOKUP(D830,'Master Data'!K:K,'Master Data'!N:N,"Input in Master Data",0,1))</f>
        <v/>
      </c>
      <c r="I830" s="341" t="str">
        <f t="array" ref="I830">IF(D830="","",XLOOKUP(D830,'Master Data'!K:K,'Master Data'!O:O,"Input in Master Data",0,1))</f>
        <v/>
      </c>
      <c r="J830" s="341" t="str">
        <f t="array" ref="J830">if(V830="","",XLOOKUP(V830,Master[Company],Master[Blow],"Unknown",0,1))</f>
        <v/>
      </c>
      <c r="K830" s="341" t="str">
        <f t="array" ref="K830">if(V830="","",XLOOKUP(V830,Master[Company],Master[Pigging],"Unknown",0,1))</f>
        <v/>
      </c>
      <c r="L830" s="341" t="str">
        <f t="array" ref="L830">if(V830="","",XLOOKUP(V830,Master[Company],Master[Load Method],"Unknown",0,1))</f>
        <v/>
      </c>
      <c r="M830" s="341" t="str">
        <f t="array" ref="M830">if(V830="","",XLOOKUP(V830,Master[Company],Master[Line Distance],"Unknown",0,1))</f>
        <v/>
      </c>
      <c r="N830" s="394"/>
      <c r="O830" s="341"/>
      <c r="P830" s="336"/>
      <c r="Q830" s="341" t="str">
        <f t="array" ref="Q830">if(V830="","",XLOOKUP(V830,Master[Company],Master[Terms],"NA",0,1))</f>
        <v/>
      </c>
      <c r="R830" s="341" t="str">
        <f t="shared" si="9"/>
        <v/>
      </c>
      <c r="S830" s="341" t="str">
        <f t="array" ref="S830">if(V830="","",XLOOKUP(V830,Master[Company],Master[Group],"NA",0,1))</f>
        <v/>
      </c>
      <c r="T830" s="341" t="str">
        <f t="array" ref="T830">if(V830="","",XLOOKUP(V830,Master[Company],Master[Loading Location],"NA",0,1))</f>
        <v/>
      </c>
      <c r="U830" s="341" t="str">
        <f t="array" ref="U830">if(V830="","",XLOOKUP(V830,Master[Company],Master[Acronym],"NA",0,1))</f>
        <v/>
      </c>
      <c r="V830" s="336"/>
      <c r="W830" s="395"/>
      <c r="X830" s="395"/>
      <c r="Y830" s="336" t="str">
        <f t="shared" si="10"/>
        <v/>
      </c>
      <c r="Z830" s="341" t="str">
        <f t="shared" si="11"/>
        <v/>
      </c>
      <c r="AA830" s="336"/>
      <c r="AB830" s="341"/>
      <c r="AC830" s="341"/>
      <c r="AD830" s="394"/>
      <c r="AE830" s="396"/>
      <c r="AF830" s="396"/>
      <c r="AG830" s="396"/>
      <c r="AH830" s="396"/>
      <c r="AI830" s="396"/>
      <c r="AJ830" s="396"/>
      <c r="AK830" s="396"/>
      <c r="AL830" s="397"/>
      <c r="AM830" s="398"/>
      <c r="AN830" s="398"/>
      <c r="AO830" s="398"/>
      <c r="AP830" s="398"/>
      <c r="AQ830" s="398"/>
      <c r="AR830" s="398"/>
      <c r="AS830" s="398"/>
      <c r="AT830" s="398"/>
      <c r="AU830" s="394"/>
      <c r="AV830" s="399"/>
      <c r="AW830" s="306"/>
      <c r="AX830" s="394"/>
      <c r="AY830" s="400"/>
      <c r="AZ830" s="336"/>
      <c r="BA830" s="336"/>
      <c r="BB830" s="336"/>
      <c r="BC830" s="336"/>
      <c r="BD830" s="336"/>
      <c r="BE830" s="401"/>
      <c r="BF830" s="341"/>
      <c r="BG830" s="341"/>
      <c r="BH830" s="402"/>
      <c r="BI830" s="403"/>
      <c r="BJ830" s="404"/>
      <c r="BK830" s="405"/>
      <c r="BL830" s="405"/>
      <c r="BM830" s="405"/>
      <c r="BN830" s="406"/>
    </row>
    <row r="831" ht="18.75" customHeight="1">
      <c r="A831" s="390" t="str">
        <f t="shared" si="3"/>
        <v/>
      </c>
      <c r="B831" s="391"/>
      <c r="C831" s="337"/>
      <c r="D831" s="337"/>
      <c r="E831" s="338" t="str">
        <f t="shared" si="8"/>
        <v/>
      </c>
      <c r="F831" s="392"/>
      <c r="G831" s="393"/>
      <c r="H831" s="341" t="str">
        <f t="array" ref="H831">IF(D831="","",XLOOKUP(D831,'Master Data'!K:K,'Master Data'!N:N,"Input in Master Data",0,1))</f>
        <v/>
      </c>
      <c r="I831" s="341" t="str">
        <f t="array" ref="I831">IF(D831="","",XLOOKUP(D831,'Master Data'!K:K,'Master Data'!O:O,"Input in Master Data",0,1))</f>
        <v/>
      </c>
      <c r="J831" s="341" t="str">
        <f t="array" ref="J831">if(V831="","",XLOOKUP(V831,Master[Company],Master[Blow],"Unknown",0,1))</f>
        <v/>
      </c>
      <c r="K831" s="341" t="str">
        <f t="array" ref="K831">if(V831="","",XLOOKUP(V831,Master[Company],Master[Pigging],"Unknown",0,1))</f>
        <v/>
      </c>
      <c r="L831" s="341" t="str">
        <f t="array" ref="L831">if(V831="","",XLOOKUP(V831,Master[Company],Master[Load Method],"Unknown",0,1))</f>
        <v/>
      </c>
      <c r="M831" s="341" t="str">
        <f t="array" ref="M831">if(V831="","",XLOOKUP(V831,Master[Company],Master[Line Distance],"Unknown",0,1))</f>
        <v/>
      </c>
      <c r="N831" s="394"/>
      <c r="O831" s="341"/>
      <c r="P831" s="336"/>
      <c r="Q831" s="341" t="str">
        <f t="array" ref="Q831">if(V831="","",XLOOKUP(V831,Master[Company],Master[Terms],"NA",0,1))</f>
        <v/>
      </c>
      <c r="R831" s="341" t="str">
        <f t="shared" si="9"/>
        <v/>
      </c>
      <c r="S831" s="341" t="str">
        <f t="array" ref="S831">if(V831="","",XLOOKUP(V831,Master[Company],Master[Group],"NA",0,1))</f>
        <v/>
      </c>
      <c r="T831" s="341" t="str">
        <f t="array" ref="T831">if(V831="","",XLOOKUP(V831,Master[Company],Master[Loading Location],"NA",0,1))</f>
        <v/>
      </c>
      <c r="U831" s="341" t="str">
        <f t="array" ref="U831">if(V831="","",XLOOKUP(V831,Master[Company],Master[Acronym],"NA",0,1))</f>
        <v/>
      </c>
      <c r="V831" s="336"/>
      <c r="W831" s="395"/>
      <c r="X831" s="395"/>
      <c r="Y831" s="336" t="str">
        <f t="shared" si="10"/>
        <v/>
      </c>
      <c r="Z831" s="341" t="str">
        <f t="shared" si="11"/>
        <v/>
      </c>
      <c r="AA831" s="336"/>
      <c r="AB831" s="341"/>
      <c r="AC831" s="341"/>
      <c r="AD831" s="394"/>
      <c r="AE831" s="396"/>
      <c r="AF831" s="396"/>
      <c r="AG831" s="396"/>
      <c r="AH831" s="396"/>
      <c r="AI831" s="396"/>
      <c r="AJ831" s="396"/>
      <c r="AK831" s="396"/>
      <c r="AL831" s="397"/>
      <c r="AM831" s="398"/>
      <c r="AN831" s="398"/>
      <c r="AO831" s="398"/>
      <c r="AP831" s="398"/>
      <c r="AQ831" s="398"/>
      <c r="AR831" s="398"/>
      <c r="AS831" s="398"/>
      <c r="AT831" s="398"/>
      <c r="AU831" s="394"/>
      <c r="AV831" s="399"/>
      <c r="AW831" s="306"/>
      <c r="AX831" s="394"/>
      <c r="AY831" s="400"/>
      <c r="AZ831" s="336"/>
      <c r="BA831" s="336"/>
      <c r="BB831" s="336"/>
      <c r="BC831" s="336"/>
      <c r="BD831" s="336"/>
      <c r="BE831" s="401"/>
      <c r="BF831" s="341"/>
      <c r="BG831" s="341"/>
      <c r="BH831" s="402"/>
      <c r="BI831" s="403"/>
      <c r="BJ831" s="404"/>
      <c r="BK831" s="405"/>
      <c r="BL831" s="405"/>
      <c r="BM831" s="405"/>
      <c r="BN831" s="406"/>
    </row>
    <row r="832" ht="18.75" customHeight="1">
      <c r="A832" s="390" t="str">
        <f t="shared" si="3"/>
        <v/>
      </c>
      <c r="B832" s="391"/>
      <c r="C832" s="337"/>
      <c r="D832" s="337"/>
      <c r="E832" s="338" t="str">
        <f t="shared" si="8"/>
        <v/>
      </c>
      <c r="F832" s="392"/>
      <c r="G832" s="393"/>
      <c r="H832" s="341" t="str">
        <f t="array" ref="H832">IF(D832="","",XLOOKUP(D832,'Master Data'!K:K,'Master Data'!N:N,"Input in Master Data",0,1))</f>
        <v/>
      </c>
      <c r="I832" s="341" t="str">
        <f t="array" ref="I832">IF(D832="","",XLOOKUP(D832,'Master Data'!K:K,'Master Data'!O:O,"Input in Master Data",0,1))</f>
        <v/>
      </c>
      <c r="J832" s="341" t="str">
        <f t="array" ref="J832">if(V832="","",XLOOKUP(V832,Master[Company],Master[Blow],"Unknown",0,1))</f>
        <v/>
      </c>
      <c r="K832" s="341" t="str">
        <f t="array" ref="K832">if(V832="","",XLOOKUP(V832,Master[Company],Master[Pigging],"Unknown",0,1))</f>
        <v/>
      </c>
      <c r="L832" s="341" t="str">
        <f t="array" ref="L832">if(V832="","",XLOOKUP(V832,Master[Company],Master[Load Method],"Unknown",0,1))</f>
        <v/>
      </c>
      <c r="M832" s="341" t="str">
        <f t="array" ref="M832">if(V832="","",XLOOKUP(V832,Master[Company],Master[Line Distance],"Unknown",0,1))</f>
        <v/>
      </c>
      <c r="N832" s="394"/>
      <c r="O832" s="341"/>
      <c r="P832" s="336"/>
      <c r="Q832" s="341" t="str">
        <f t="array" ref="Q832">if(V832="","",XLOOKUP(V832,Master[Company],Master[Terms],"NA",0,1))</f>
        <v/>
      </c>
      <c r="R832" s="341" t="str">
        <f t="shared" si="9"/>
        <v/>
      </c>
      <c r="S832" s="341" t="str">
        <f t="array" ref="S832">if(V832="","",XLOOKUP(V832,Master[Company],Master[Group],"NA",0,1))</f>
        <v/>
      </c>
      <c r="T832" s="341" t="str">
        <f t="array" ref="T832">if(V832="","",XLOOKUP(V832,Master[Company],Master[Loading Location],"NA",0,1))</f>
        <v/>
      </c>
      <c r="U832" s="341" t="str">
        <f t="array" ref="U832">if(V832="","",XLOOKUP(V832,Master[Company],Master[Acronym],"NA",0,1))</f>
        <v/>
      </c>
      <c r="V832" s="336"/>
      <c r="W832" s="395"/>
      <c r="X832" s="395"/>
      <c r="Y832" s="336" t="str">
        <f t="shared" si="10"/>
        <v/>
      </c>
      <c r="Z832" s="341" t="str">
        <f t="shared" si="11"/>
        <v/>
      </c>
      <c r="AA832" s="336"/>
      <c r="AB832" s="341"/>
      <c r="AC832" s="341"/>
      <c r="AD832" s="394"/>
      <c r="AE832" s="396"/>
      <c r="AF832" s="396"/>
      <c r="AG832" s="396"/>
      <c r="AH832" s="396"/>
      <c r="AI832" s="396"/>
      <c r="AJ832" s="396"/>
      <c r="AK832" s="396"/>
      <c r="AL832" s="397"/>
      <c r="AM832" s="398"/>
      <c r="AN832" s="398"/>
      <c r="AO832" s="398"/>
      <c r="AP832" s="398"/>
      <c r="AQ832" s="398"/>
      <c r="AR832" s="398"/>
      <c r="AS832" s="398"/>
      <c r="AT832" s="398"/>
      <c r="AU832" s="394"/>
      <c r="AV832" s="399"/>
      <c r="AW832" s="306"/>
      <c r="AX832" s="394"/>
      <c r="AY832" s="400"/>
      <c r="AZ832" s="336"/>
      <c r="BA832" s="336"/>
      <c r="BB832" s="336"/>
      <c r="BC832" s="336"/>
      <c r="BD832" s="336"/>
      <c r="BE832" s="401"/>
      <c r="BF832" s="341"/>
      <c r="BG832" s="341"/>
      <c r="BH832" s="402"/>
      <c r="BI832" s="403"/>
      <c r="BJ832" s="404"/>
      <c r="BK832" s="405"/>
      <c r="BL832" s="405"/>
      <c r="BM832" s="405"/>
      <c r="BN832" s="406"/>
    </row>
    <row r="833" ht="18.75" customHeight="1">
      <c r="A833" s="390" t="str">
        <f t="shared" si="3"/>
        <v/>
      </c>
      <c r="B833" s="391"/>
      <c r="C833" s="337"/>
      <c r="D833" s="337"/>
      <c r="E833" s="338" t="str">
        <f t="shared" si="8"/>
        <v/>
      </c>
      <c r="F833" s="392"/>
      <c r="G833" s="393"/>
      <c r="H833" s="341" t="str">
        <f t="array" ref="H833">IF(D833="","",XLOOKUP(D833,'Master Data'!K:K,'Master Data'!N:N,"Input in Master Data",0,1))</f>
        <v/>
      </c>
      <c r="I833" s="341" t="str">
        <f t="array" ref="I833">IF(D833="","",XLOOKUP(D833,'Master Data'!K:K,'Master Data'!O:O,"Input in Master Data",0,1))</f>
        <v/>
      </c>
      <c r="J833" s="341" t="str">
        <f t="array" ref="J833">if(V833="","",XLOOKUP(V833,Master[Company],Master[Blow],"Unknown",0,1))</f>
        <v/>
      </c>
      <c r="K833" s="341" t="str">
        <f t="array" ref="K833">if(V833="","",XLOOKUP(V833,Master[Company],Master[Pigging],"Unknown",0,1))</f>
        <v/>
      </c>
      <c r="L833" s="341" t="str">
        <f t="array" ref="L833">if(V833="","",XLOOKUP(V833,Master[Company],Master[Load Method],"Unknown",0,1))</f>
        <v/>
      </c>
      <c r="M833" s="341" t="str">
        <f t="array" ref="M833">if(V833="","",XLOOKUP(V833,Master[Company],Master[Line Distance],"Unknown",0,1))</f>
        <v/>
      </c>
      <c r="N833" s="394"/>
      <c r="O833" s="341"/>
      <c r="P833" s="336"/>
      <c r="Q833" s="341" t="str">
        <f t="array" ref="Q833">if(V833="","",XLOOKUP(V833,Master[Company],Master[Terms],"NA",0,1))</f>
        <v/>
      </c>
      <c r="R833" s="341" t="str">
        <f t="shared" si="9"/>
        <v/>
      </c>
      <c r="S833" s="341" t="str">
        <f t="array" ref="S833">if(V833="","",XLOOKUP(V833,Master[Company],Master[Group],"NA",0,1))</f>
        <v/>
      </c>
      <c r="T833" s="341" t="str">
        <f t="array" ref="T833">if(V833="","",XLOOKUP(V833,Master[Company],Master[Loading Location],"NA",0,1))</f>
        <v/>
      </c>
      <c r="U833" s="341" t="str">
        <f t="array" ref="U833">if(V833="","",XLOOKUP(V833,Master[Company],Master[Acronym],"NA",0,1))</f>
        <v/>
      </c>
      <c r="V833" s="336"/>
      <c r="W833" s="395"/>
      <c r="X833" s="395"/>
      <c r="Y833" s="336" t="str">
        <f t="shared" si="10"/>
        <v/>
      </c>
      <c r="Z833" s="341" t="str">
        <f t="shared" si="11"/>
        <v/>
      </c>
      <c r="AA833" s="336"/>
      <c r="AB833" s="341"/>
      <c r="AC833" s="341"/>
      <c r="AD833" s="394"/>
      <c r="AE833" s="396"/>
      <c r="AF833" s="396"/>
      <c r="AG833" s="396"/>
      <c r="AH833" s="396"/>
      <c r="AI833" s="396"/>
      <c r="AJ833" s="396"/>
      <c r="AK833" s="396"/>
      <c r="AL833" s="397"/>
      <c r="AM833" s="398"/>
      <c r="AN833" s="398"/>
      <c r="AO833" s="398"/>
      <c r="AP833" s="398"/>
      <c r="AQ833" s="398"/>
      <c r="AR833" s="398"/>
      <c r="AS833" s="398"/>
      <c r="AT833" s="398"/>
      <c r="AU833" s="394"/>
      <c r="AV833" s="399"/>
      <c r="AW833" s="306"/>
      <c r="AX833" s="394"/>
      <c r="AY833" s="400"/>
      <c r="AZ833" s="336"/>
      <c r="BA833" s="336"/>
      <c r="BB833" s="336"/>
      <c r="BC833" s="336"/>
      <c r="BD833" s="336"/>
      <c r="BE833" s="401"/>
      <c r="BF833" s="341"/>
      <c r="BG833" s="341"/>
      <c r="BH833" s="402"/>
      <c r="BI833" s="403"/>
      <c r="BJ833" s="404"/>
      <c r="BK833" s="405"/>
      <c r="BL833" s="405"/>
      <c r="BM833" s="405"/>
      <c r="BN833" s="406"/>
    </row>
    <row r="834" ht="18.75" customHeight="1">
      <c r="A834" s="390" t="str">
        <f t="shared" si="3"/>
        <v/>
      </c>
      <c r="B834" s="391"/>
      <c r="C834" s="337"/>
      <c r="D834" s="337"/>
      <c r="E834" s="338" t="str">
        <f t="shared" si="8"/>
        <v/>
      </c>
      <c r="F834" s="392"/>
      <c r="G834" s="393"/>
      <c r="H834" s="341" t="str">
        <f t="array" ref="H834">IF(D834="","",XLOOKUP(D834,'Master Data'!K:K,'Master Data'!N:N,"Input in Master Data",0,1))</f>
        <v/>
      </c>
      <c r="I834" s="341" t="str">
        <f t="array" ref="I834">IF(D834="","",XLOOKUP(D834,'Master Data'!K:K,'Master Data'!O:O,"Input in Master Data",0,1))</f>
        <v/>
      </c>
      <c r="J834" s="341" t="str">
        <f t="array" ref="J834">if(V834="","",XLOOKUP(V834,Master[Company],Master[Blow],"Unknown",0,1))</f>
        <v/>
      </c>
      <c r="K834" s="341" t="str">
        <f t="array" ref="K834">if(V834="","",XLOOKUP(V834,Master[Company],Master[Pigging],"Unknown",0,1))</f>
        <v/>
      </c>
      <c r="L834" s="341" t="str">
        <f t="array" ref="L834">if(V834="","",XLOOKUP(V834,Master[Company],Master[Load Method],"Unknown",0,1))</f>
        <v/>
      </c>
      <c r="M834" s="341" t="str">
        <f t="array" ref="M834">if(V834="","",XLOOKUP(V834,Master[Company],Master[Line Distance],"Unknown",0,1))</f>
        <v/>
      </c>
      <c r="N834" s="394"/>
      <c r="O834" s="341"/>
      <c r="P834" s="336"/>
      <c r="Q834" s="341" t="str">
        <f t="array" ref="Q834">if(V834="","",XLOOKUP(V834,Master[Company],Master[Terms],"NA",0,1))</f>
        <v/>
      </c>
      <c r="R834" s="341" t="str">
        <f t="shared" si="9"/>
        <v/>
      </c>
      <c r="S834" s="341" t="str">
        <f t="array" ref="S834">if(V834="","",XLOOKUP(V834,Master[Company],Master[Group],"NA",0,1))</f>
        <v/>
      </c>
      <c r="T834" s="341" t="str">
        <f t="array" ref="T834">if(V834="","",XLOOKUP(V834,Master[Company],Master[Loading Location],"NA",0,1))</f>
        <v/>
      </c>
      <c r="U834" s="341" t="str">
        <f t="array" ref="U834">if(V834="","",XLOOKUP(V834,Master[Company],Master[Acronym],"NA",0,1))</f>
        <v/>
      </c>
      <c r="V834" s="336"/>
      <c r="W834" s="395"/>
      <c r="X834" s="395"/>
      <c r="Y834" s="336" t="str">
        <f t="shared" si="10"/>
        <v/>
      </c>
      <c r="Z834" s="341" t="str">
        <f t="shared" si="11"/>
        <v/>
      </c>
      <c r="AA834" s="336"/>
      <c r="AB834" s="341"/>
      <c r="AC834" s="341"/>
      <c r="AD834" s="394"/>
      <c r="AE834" s="396"/>
      <c r="AF834" s="396"/>
      <c r="AG834" s="396"/>
      <c r="AH834" s="396"/>
      <c r="AI834" s="396"/>
      <c r="AJ834" s="396"/>
      <c r="AK834" s="396"/>
      <c r="AL834" s="397"/>
      <c r="AM834" s="398"/>
      <c r="AN834" s="398"/>
      <c r="AO834" s="398"/>
      <c r="AP834" s="398"/>
      <c r="AQ834" s="398"/>
      <c r="AR834" s="398"/>
      <c r="AS834" s="398"/>
      <c r="AT834" s="398"/>
      <c r="AU834" s="394"/>
      <c r="AV834" s="399"/>
      <c r="AW834" s="306"/>
      <c r="AX834" s="394"/>
      <c r="AY834" s="400"/>
      <c r="AZ834" s="336"/>
      <c r="BA834" s="336"/>
      <c r="BB834" s="336"/>
      <c r="BC834" s="336"/>
      <c r="BD834" s="336"/>
      <c r="BE834" s="401"/>
      <c r="BF834" s="341"/>
      <c r="BG834" s="341"/>
      <c r="BH834" s="402"/>
      <c r="BI834" s="403"/>
      <c r="BJ834" s="404"/>
      <c r="BK834" s="405"/>
      <c r="BL834" s="405"/>
      <c r="BM834" s="405"/>
      <c r="BN834" s="406"/>
    </row>
    <row r="835" ht="18.75" customHeight="1">
      <c r="A835" s="390" t="str">
        <f t="shared" si="3"/>
        <v/>
      </c>
      <c r="B835" s="391"/>
      <c r="C835" s="337"/>
      <c r="D835" s="337"/>
      <c r="E835" s="338" t="str">
        <f t="shared" si="8"/>
        <v/>
      </c>
      <c r="F835" s="392"/>
      <c r="G835" s="393"/>
      <c r="H835" s="341" t="str">
        <f t="array" ref="H835">IF(D835="","",XLOOKUP(D835,'Master Data'!K:K,'Master Data'!N:N,"Input in Master Data",0,1))</f>
        <v/>
      </c>
      <c r="I835" s="341" t="str">
        <f t="array" ref="I835">IF(D835="","",XLOOKUP(D835,'Master Data'!K:K,'Master Data'!O:O,"Input in Master Data",0,1))</f>
        <v/>
      </c>
      <c r="J835" s="341" t="str">
        <f t="array" ref="J835">if(V835="","",XLOOKUP(V835,Master[Company],Master[Blow],"Unknown",0,1))</f>
        <v/>
      </c>
      <c r="K835" s="341" t="str">
        <f t="array" ref="K835">if(V835="","",XLOOKUP(V835,Master[Company],Master[Pigging],"Unknown",0,1))</f>
        <v/>
      </c>
      <c r="L835" s="341" t="str">
        <f t="array" ref="L835">if(V835="","",XLOOKUP(V835,Master[Company],Master[Load Method],"Unknown",0,1))</f>
        <v/>
      </c>
      <c r="M835" s="341" t="str">
        <f t="array" ref="M835">if(V835="","",XLOOKUP(V835,Master[Company],Master[Line Distance],"Unknown",0,1))</f>
        <v/>
      </c>
      <c r="N835" s="394"/>
      <c r="O835" s="341"/>
      <c r="P835" s="336"/>
      <c r="Q835" s="341" t="str">
        <f t="array" ref="Q835">if(V835="","",XLOOKUP(V835,Master[Company],Master[Terms],"NA",0,1))</f>
        <v/>
      </c>
      <c r="R835" s="341" t="str">
        <f t="shared" si="9"/>
        <v/>
      </c>
      <c r="S835" s="341" t="str">
        <f t="array" ref="S835">if(V835="","",XLOOKUP(V835,Master[Company],Master[Group],"NA",0,1))</f>
        <v/>
      </c>
      <c r="T835" s="341" t="str">
        <f t="array" ref="T835">if(V835="","",XLOOKUP(V835,Master[Company],Master[Loading Location],"NA",0,1))</f>
        <v/>
      </c>
      <c r="U835" s="341" t="str">
        <f t="array" ref="U835">if(V835="","",XLOOKUP(V835,Master[Company],Master[Acronym],"NA",0,1))</f>
        <v/>
      </c>
      <c r="V835" s="336"/>
      <c r="W835" s="395"/>
      <c r="X835" s="395"/>
      <c r="Y835" s="336" t="str">
        <f t="shared" si="10"/>
        <v/>
      </c>
      <c r="Z835" s="341" t="str">
        <f t="shared" si="11"/>
        <v/>
      </c>
      <c r="AA835" s="336"/>
      <c r="AB835" s="341"/>
      <c r="AC835" s="341"/>
      <c r="AD835" s="394"/>
      <c r="AE835" s="396"/>
      <c r="AF835" s="396"/>
      <c r="AG835" s="396"/>
      <c r="AH835" s="396"/>
      <c r="AI835" s="396"/>
      <c r="AJ835" s="396"/>
      <c r="AK835" s="396"/>
      <c r="AL835" s="397"/>
      <c r="AM835" s="398"/>
      <c r="AN835" s="398"/>
      <c r="AO835" s="398"/>
      <c r="AP835" s="398"/>
      <c r="AQ835" s="398"/>
      <c r="AR835" s="398"/>
      <c r="AS835" s="398"/>
      <c r="AT835" s="398"/>
      <c r="AU835" s="394"/>
      <c r="AV835" s="399"/>
      <c r="AW835" s="306"/>
      <c r="AX835" s="394"/>
      <c r="AY835" s="400"/>
      <c r="AZ835" s="336"/>
      <c r="BA835" s="336"/>
      <c r="BB835" s="336"/>
      <c r="BC835" s="336"/>
      <c r="BD835" s="336"/>
      <c r="BE835" s="401"/>
      <c r="BF835" s="341"/>
      <c r="BG835" s="341"/>
      <c r="BH835" s="402"/>
      <c r="BI835" s="403"/>
      <c r="BJ835" s="404"/>
      <c r="BK835" s="405"/>
      <c r="BL835" s="405"/>
      <c r="BM835" s="405"/>
      <c r="BN835" s="406"/>
    </row>
    <row r="836" ht="18.75" customHeight="1">
      <c r="A836" s="390" t="str">
        <f t="shared" si="3"/>
        <v/>
      </c>
      <c r="B836" s="391"/>
      <c r="C836" s="337"/>
      <c r="D836" s="337"/>
      <c r="E836" s="338" t="str">
        <f t="shared" si="8"/>
        <v/>
      </c>
      <c r="F836" s="392"/>
      <c r="G836" s="393"/>
      <c r="H836" s="341" t="str">
        <f t="array" ref="H836">IF(D836="","",XLOOKUP(D836,'Master Data'!K:K,'Master Data'!N:N,"Input in Master Data",0,1))</f>
        <v/>
      </c>
      <c r="I836" s="341" t="str">
        <f t="array" ref="I836">IF(D836="","",XLOOKUP(D836,'Master Data'!K:K,'Master Data'!O:O,"Input in Master Data",0,1))</f>
        <v/>
      </c>
      <c r="J836" s="341" t="str">
        <f t="array" ref="J836">if(V836="","",XLOOKUP(V836,Master[Company],Master[Blow],"Unknown",0,1))</f>
        <v/>
      </c>
      <c r="K836" s="341" t="str">
        <f t="array" ref="K836">if(V836="","",XLOOKUP(V836,Master[Company],Master[Pigging],"Unknown",0,1))</f>
        <v/>
      </c>
      <c r="L836" s="341" t="str">
        <f t="array" ref="L836">if(V836="","",XLOOKUP(V836,Master[Company],Master[Load Method],"Unknown",0,1))</f>
        <v/>
      </c>
      <c r="M836" s="341" t="str">
        <f t="array" ref="M836">if(V836="","",XLOOKUP(V836,Master[Company],Master[Line Distance],"Unknown",0,1))</f>
        <v/>
      </c>
      <c r="N836" s="394"/>
      <c r="O836" s="341"/>
      <c r="P836" s="336"/>
      <c r="Q836" s="341" t="str">
        <f t="array" ref="Q836">if(V836="","",XLOOKUP(V836,Master[Company],Master[Terms],"NA",0,1))</f>
        <v/>
      </c>
      <c r="R836" s="341" t="str">
        <f t="shared" si="9"/>
        <v/>
      </c>
      <c r="S836" s="341" t="str">
        <f t="array" ref="S836">if(V836="","",XLOOKUP(V836,Master[Company],Master[Group],"NA",0,1))</f>
        <v/>
      </c>
      <c r="T836" s="341" t="str">
        <f t="array" ref="T836">if(V836="","",XLOOKUP(V836,Master[Company],Master[Loading Location],"NA",0,1))</f>
        <v/>
      </c>
      <c r="U836" s="341" t="str">
        <f t="array" ref="U836">if(V836="","",XLOOKUP(V836,Master[Company],Master[Acronym],"NA",0,1))</f>
        <v/>
      </c>
      <c r="V836" s="336"/>
      <c r="W836" s="395"/>
      <c r="X836" s="395"/>
      <c r="Y836" s="336" t="str">
        <f t="shared" si="10"/>
        <v/>
      </c>
      <c r="Z836" s="341" t="str">
        <f t="shared" si="11"/>
        <v/>
      </c>
      <c r="AA836" s="336"/>
      <c r="AB836" s="341"/>
      <c r="AC836" s="341"/>
      <c r="AD836" s="394"/>
      <c r="AE836" s="396"/>
      <c r="AF836" s="396"/>
      <c r="AG836" s="396"/>
      <c r="AH836" s="396"/>
      <c r="AI836" s="396"/>
      <c r="AJ836" s="396"/>
      <c r="AK836" s="396"/>
      <c r="AL836" s="397"/>
      <c r="AM836" s="398"/>
      <c r="AN836" s="398"/>
      <c r="AO836" s="398"/>
      <c r="AP836" s="398"/>
      <c r="AQ836" s="398"/>
      <c r="AR836" s="398"/>
      <c r="AS836" s="398"/>
      <c r="AT836" s="398"/>
      <c r="AU836" s="394"/>
      <c r="AV836" s="399"/>
      <c r="AW836" s="306"/>
      <c r="AX836" s="394"/>
      <c r="AY836" s="400"/>
      <c r="AZ836" s="336"/>
      <c r="BA836" s="336"/>
      <c r="BB836" s="336"/>
      <c r="BC836" s="336"/>
      <c r="BD836" s="336"/>
      <c r="BE836" s="401"/>
      <c r="BF836" s="341"/>
      <c r="BG836" s="341"/>
      <c r="BH836" s="402"/>
      <c r="BI836" s="403"/>
      <c r="BJ836" s="404"/>
      <c r="BK836" s="405"/>
      <c r="BL836" s="405"/>
      <c r="BM836" s="405"/>
      <c r="BN836" s="406"/>
    </row>
    <row r="837" ht="18.75" customHeight="1">
      <c r="A837" s="390" t="str">
        <f t="shared" si="3"/>
        <v/>
      </c>
      <c r="B837" s="391"/>
      <c r="C837" s="337"/>
      <c r="D837" s="337"/>
      <c r="E837" s="338" t="str">
        <f t="shared" si="8"/>
        <v/>
      </c>
      <c r="F837" s="392"/>
      <c r="G837" s="393"/>
      <c r="H837" s="341" t="str">
        <f t="array" ref="H837">IF(D837="","",XLOOKUP(D837,'Master Data'!K:K,'Master Data'!N:N,"Input in Master Data",0,1))</f>
        <v/>
      </c>
      <c r="I837" s="341" t="str">
        <f t="array" ref="I837">IF(D837="","",XLOOKUP(D837,'Master Data'!K:K,'Master Data'!O:O,"Input in Master Data",0,1))</f>
        <v/>
      </c>
      <c r="J837" s="341" t="str">
        <f t="array" ref="J837">if(V837="","",XLOOKUP(V837,Master[Company],Master[Blow],"Unknown",0,1))</f>
        <v/>
      </c>
      <c r="K837" s="341" t="str">
        <f t="array" ref="K837">if(V837="","",XLOOKUP(V837,Master[Company],Master[Pigging],"Unknown",0,1))</f>
        <v/>
      </c>
      <c r="L837" s="341" t="str">
        <f t="array" ref="L837">if(V837="","",XLOOKUP(V837,Master[Company],Master[Load Method],"Unknown",0,1))</f>
        <v/>
      </c>
      <c r="M837" s="341" t="str">
        <f t="array" ref="M837">if(V837="","",XLOOKUP(V837,Master[Company],Master[Line Distance],"Unknown",0,1))</f>
        <v/>
      </c>
      <c r="N837" s="394"/>
      <c r="O837" s="341"/>
      <c r="P837" s="336"/>
      <c r="Q837" s="341" t="str">
        <f t="array" ref="Q837">if(V837="","",XLOOKUP(V837,Master[Company],Master[Terms],"NA",0,1))</f>
        <v/>
      </c>
      <c r="R837" s="341" t="str">
        <f t="shared" si="9"/>
        <v/>
      </c>
      <c r="S837" s="341" t="str">
        <f t="array" ref="S837">if(V837="","",XLOOKUP(V837,Master[Company],Master[Group],"NA",0,1))</f>
        <v/>
      </c>
      <c r="T837" s="341" t="str">
        <f t="array" ref="T837">if(V837="","",XLOOKUP(V837,Master[Company],Master[Loading Location],"NA",0,1))</f>
        <v/>
      </c>
      <c r="U837" s="341" t="str">
        <f t="array" ref="U837">if(V837="","",XLOOKUP(V837,Master[Company],Master[Acronym],"NA",0,1))</f>
        <v/>
      </c>
      <c r="V837" s="336"/>
      <c r="W837" s="395"/>
      <c r="X837" s="395"/>
      <c r="Y837" s="336" t="str">
        <f t="shared" si="10"/>
        <v/>
      </c>
      <c r="Z837" s="341" t="str">
        <f t="shared" si="11"/>
        <v/>
      </c>
      <c r="AA837" s="336"/>
      <c r="AB837" s="341"/>
      <c r="AC837" s="341"/>
      <c r="AD837" s="394"/>
      <c r="AE837" s="396"/>
      <c r="AF837" s="396"/>
      <c r="AG837" s="396"/>
      <c r="AH837" s="396"/>
      <c r="AI837" s="396"/>
      <c r="AJ837" s="396"/>
      <c r="AK837" s="396"/>
      <c r="AL837" s="397"/>
      <c r="AM837" s="398"/>
      <c r="AN837" s="398"/>
      <c r="AO837" s="398"/>
      <c r="AP837" s="398"/>
      <c r="AQ837" s="398"/>
      <c r="AR837" s="398"/>
      <c r="AS837" s="398"/>
      <c r="AT837" s="398"/>
      <c r="AU837" s="394"/>
      <c r="AV837" s="399"/>
      <c r="AW837" s="306"/>
      <c r="AX837" s="394"/>
      <c r="AY837" s="400"/>
      <c r="AZ837" s="336"/>
      <c r="BA837" s="336"/>
      <c r="BB837" s="336"/>
      <c r="BC837" s="336"/>
      <c r="BD837" s="336"/>
      <c r="BE837" s="401"/>
      <c r="BF837" s="341"/>
      <c r="BG837" s="341"/>
      <c r="BH837" s="402"/>
      <c r="BI837" s="403"/>
      <c r="BJ837" s="404"/>
      <c r="BK837" s="405"/>
      <c r="BL837" s="405"/>
      <c r="BM837" s="405"/>
      <c r="BN837" s="406"/>
    </row>
    <row r="838" ht="18.75" customHeight="1">
      <c r="A838" s="390" t="str">
        <f t="shared" si="3"/>
        <v/>
      </c>
      <c r="B838" s="391"/>
      <c r="C838" s="337"/>
      <c r="D838" s="337"/>
      <c r="E838" s="338" t="str">
        <f t="shared" si="8"/>
        <v/>
      </c>
      <c r="F838" s="392"/>
      <c r="G838" s="393"/>
      <c r="H838" s="341" t="str">
        <f t="array" ref="H838">IF(D838="","",XLOOKUP(D838,'Master Data'!K:K,'Master Data'!N:N,"Input in Master Data",0,1))</f>
        <v/>
      </c>
      <c r="I838" s="341" t="str">
        <f t="array" ref="I838">IF(D838="","",XLOOKUP(D838,'Master Data'!K:K,'Master Data'!O:O,"Input in Master Data",0,1))</f>
        <v/>
      </c>
      <c r="J838" s="341" t="str">
        <f t="array" ref="J838">if(V838="","",XLOOKUP(V838,Master[Company],Master[Blow],"Unknown",0,1))</f>
        <v/>
      </c>
      <c r="K838" s="341" t="str">
        <f t="array" ref="K838">if(V838="","",XLOOKUP(V838,Master[Company],Master[Pigging],"Unknown",0,1))</f>
        <v/>
      </c>
      <c r="L838" s="341" t="str">
        <f t="array" ref="L838">if(V838="","",XLOOKUP(V838,Master[Company],Master[Load Method],"Unknown",0,1))</f>
        <v/>
      </c>
      <c r="M838" s="341" t="str">
        <f t="array" ref="M838">if(V838="","",XLOOKUP(V838,Master[Company],Master[Line Distance],"Unknown",0,1))</f>
        <v/>
      </c>
      <c r="N838" s="394"/>
      <c r="O838" s="341"/>
      <c r="P838" s="336"/>
      <c r="Q838" s="341" t="str">
        <f t="array" ref="Q838">if(V838="","",XLOOKUP(V838,Master[Company],Master[Terms],"NA",0,1))</f>
        <v/>
      </c>
      <c r="R838" s="341" t="str">
        <f t="shared" si="9"/>
        <v/>
      </c>
      <c r="S838" s="341" t="str">
        <f t="array" ref="S838">if(V838="","",XLOOKUP(V838,Master[Company],Master[Group],"NA",0,1))</f>
        <v/>
      </c>
      <c r="T838" s="341" t="str">
        <f t="array" ref="T838">if(V838="","",XLOOKUP(V838,Master[Company],Master[Loading Location],"NA",0,1))</f>
        <v/>
      </c>
      <c r="U838" s="341" t="str">
        <f t="array" ref="U838">if(V838="","",XLOOKUP(V838,Master[Company],Master[Acronym],"NA",0,1))</f>
        <v/>
      </c>
      <c r="V838" s="336"/>
      <c r="W838" s="395"/>
      <c r="X838" s="395"/>
      <c r="Y838" s="336" t="str">
        <f t="shared" si="10"/>
        <v/>
      </c>
      <c r="Z838" s="341" t="str">
        <f t="shared" si="11"/>
        <v/>
      </c>
      <c r="AA838" s="336"/>
      <c r="AB838" s="341"/>
      <c r="AC838" s="341"/>
      <c r="AD838" s="394"/>
      <c r="AE838" s="396"/>
      <c r="AF838" s="396"/>
      <c r="AG838" s="396"/>
      <c r="AH838" s="396"/>
      <c r="AI838" s="396"/>
      <c r="AJ838" s="396"/>
      <c r="AK838" s="396"/>
      <c r="AL838" s="397"/>
      <c r="AM838" s="398"/>
      <c r="AN838" s="398"/>
      <c r="AO838" s="398"/>
      <c r="AP838" s="398"/>
      <c r="AQ838" s="398"/>
      <c r="AR838" s="398"/>
      <c r="AS838" s="398"/>
      <c r="AT838" s="398"/>
      <c r="AU838" s="394"/>
      <c r="AV838" s="399"/>
      <c r="AW838" s="306"/>
      <c r="AX838" s="394"/>
      <c r="AY838" s="400"/>
      <c r="AZ838" s="336"/>
      <c r="BA838" s="336"/>
      <c r="BB838" s="336"/>
      <c r="BC838" s="336"/>
      <c r="BD838" s="336"/>
      <c r="BE838" s="401"/>
      <c r="BF838" s="341"/>
      <c r="BG838" s="341"/>
      <c r="BH838" s="402"/>
      <c r="BI838" s="403"/>
      <c r="BJ838" s="404"/>
      <c r="BK838" s="405"/>
      <c r="BL838" s="405"/>
      <c r="BM838" s="405"/>
      <c r="BN838" s="406"/>
    </row>
    <row r="839" ht="18.75" customHeight="1">
      <c r="A839" s="390" t="str">
        <f t="shared" si="3"/>
        <v/>
      </c>
      <c r="B839" s="391"/>
      <c r="C839" s="337"/>
      <c r="D839" s="337"/>
      <c r="E839" s="338" t="str">
        <f t="shared" si="8"/>
        <v/>
      </c>
      <c r="F839" s="392"/>
      <c r="G839" s="393"/>
      <c r="H839" s="341" t="str">
        <f t="array" ref="H839">IF(D839="","",XLOOKUP(D839,'Master Data'!K:K,'Master Data'!N:N,"Input in Master Data",0,1))</f>
        <v/>
      </c>
      <c r="I839" s="341" t="str">
        <f t="array" ref="I839">IF(D839="","",XLOOKUP(D839,'Master Data'!K:K,'Master Data'!O:O,"Input in Master Data",0,1))</f>
        <v/>
      </c>
      <c r="J839" s="341" t="str">
        <f t="array" ref="J839">if(V839="","",XLOOKUP(V839,Master[Company],Master[Blow],"Unknown",0,1))</f>
        <v/>
      </c>
      <c r="K839" s="341" t="str">
        <f t="array" ref="K839">if(V839="","",XLOOKUP(V839,Master[Company],Master[Pigging],"Unknown",0,1))</f>
        <v/>
      </c>
      <c r="L839" s="341" t="str">
        <f t="array" ref="L839">if(V839="","",XLOOKUP(V839,Master[Company],Master[Load Method],"Unknown",0,1))</f>
        <v/>
      </c>
      <c r="M839" s="341" t="str">
        <f t="array" ref="M839">if(V839="","",XLOOKUP(V839,Master[Company],Master[Line Distance],"Unknown",0,1))</f>
        <v/>
      </c>
      <c r="N839" s="394"/>
      <c r="O839" s="341"/>
      <c r="P839" s="336"/>
      <c r="Q839" s="341" t="str">
        <f t="array" ref="Q839">if(V839="","",XLOOKUP(V839,Master[Company],Master[Terms],"NA",0,1))</f>
        <v/>
      </c>
      <c r="R839" s="341" t="str">
        <f t="shared" si="9"/>
        <v/>
      </c>
      <c r="S839" s="341" t="str">
        <f t="array" ref="S839">if(V839="","",XLOOKUP(V839,Master[Company],Master[Group],"NA",0,1))</f>
        <v/>
      </c>
      <c r="T839" s="341" t="str">
        <f t="array" ref="T839">if(V839="","",XLOOKUP(V839,Master[Company],Master[Loading Location],"NA",0,1))</f>
        <v/>
      </c>
      <c r="U839" s="341" t="str">
        <f t="array" ref="U839">if(V839="","",XLOOKUP(V839,Master[Company],Master[Acronym],"NA",0,1))</f>
        <v/>
      </c>
      <c r="V839" s="336"/>
      <c r="W839" s="395"/>
      <c r="X839" s="395"/>
      <c r="Y839" s="336" t="str">
        <f t="shared" si="10"/>
        <v/>
      </c>
      <c r="Z839" s="341" t="str">
        <f t="shared" si="11"/>
        <v/>
      </c>
      <c r="AA839" s="336"/>
      <c r="AB839" s="341"/>
      <c r="AC839" s="341"/>
      <c r="AD839" s="394"/>
      <c r="AE839" s="396"/>
      <c r="AF839" s="396"/>
      <c r="AG839" s="396"/>
      <c r="AH839" s="396"/>
      <c r="AI839" s="396"/>
      <c r="AJ839" s="396"/>
      <c r="AK839" s="396"/>
      <c r="AL839" s="397"/>
      <c r="AM839" s="398"/>
      <c r="AN839" s="398"/>
      <c r="AO839" s="398"/>
      <c r="AP839" s="398"/>
      <c r="AQ839" s="398"/>
      <c r="AR839" s="398"/>
      <c r="AS839" s="398"/>
      <c r="AT839" s="398"/>
      <c r="AU839" s="394"/>
      <c r="AV839" s="399"/>
      <c r="AW839" s="306"/>
      <c r="AX839" s="394"/>
      <c r="AY839" s="400"/>
      <c r="AZ839" s="336"/>
      <c r="BA839" s="336"/>
      <c r="BB839" s="336"/>
      <c r="BC839" s="336"/>
      <c r="BD839" s="336"/>
      <c r="BE839" s="401"/>
      <c r="BF839" s="341"/>
      <c r="BG839" s="341"/>
      <c r="BH839" s="402"/>
      <c r="BI839" s="403"/>
      <c r="BJ839" s="404"/>
      <c r="BK839" s="405"/>
      <c r="BL839" s="405"/>
      <c r="BM839" s="405"/>
      <c r="BN839" s="406"/>
    </row>
    <row r="840" ht="18.75" customHeight="1">
      <c r="A840" s="390" t="str">
        <f t="shared" si="3"/>
        <v/>
      </c>
      <c r="B840" s="391"/>
      <c r="C840" s="337"/>
      <c r="D840" s="337"/>
      <c r="E840" s="338" t="str">
        <f t="shared" si="8"/>
        <v/>
      </c>
      <c r="F840" s="392"/>
      <c r="G840" s="393"/>
      <c r="H840" s="341" t="str">
        <f t="array" ref="H840">IF(D840="","",XLOOKUP(D840,'Master Data'!K:K,'Master Data'!N:N,"Input in Master Data",0,1))</f>
        <v/>
      </c>
      <c r="I840" s="341" t="str">
        <f t="array" ref="I840">IF(D840="","",XLOOKUP(D840,'Master Data'!K:K,'Master Data'!O:O,"Input in Master Data",0,1))</f>
        <v/>
      </c>
      <c r="J840" s="341" t="str">
        <f t="array" ref="J840">if(V840="","",XLOOKUP(V840,Master[Company],Master[Blow],"Unknown",0,1))</f>
        <v/>
      </c>
      <c r="K840" s="341" t="str">
        <f t="array" ref="K840">if(V840="","",XLOOKUP(V840,Master[Company],Master[Pigging],"Unknown",0,1))</f>
        <v/>
      </c>
      <c r="L840" s="341" t="str">
        <f t="array" ref="L840">if(V840="","",XLOOKUP(V840,Master[Company],Master[Load Method],"Unknown",0,1))</f>
        <v/>
      </c>
      <c r="M840" s="341" t="str">
        <f t="array" ref="M840">if(V840="","",XLOOKUP(V840,Master[Company],Master[Line Distance],"Unknown",0,1))</f>
        <v/>
      </c>
      <c r="N840" s="394"/>
      <c r="O840" s="341"/>
      <c r="P840" s="336"/>
      <c r="Q840" s="341" t="str">
        <f t="array" ref="Q840">if(V840="","",XLOOKUP(V840,Master[Company],Master[Terms],"NA",0,1))</f>
        <v/>
      </c>
      <c r="R840" s="341" t="str">
        <f t="shared" si="9"/>
        <v/>
      </c>
      <c r="S840" s="341" t="str">
        <f t="array" ref="S840">if(V840="","",XLOOKUP(V840,Master[Company],Master[Group],"NA",0,1))</f>
        <v/>
      </c>
      <c r="T840" s="341" t="str">
        <f t="array" ref="T840">if(V840="","",XLOOKUP(V840,Master[Company],Master[Loading Location],"NA",0,1))</f>
        <v/>
      </c>
      <c r="U840" s="341" t="str">
        <f t="array" ref="U840">if(V840="","",XLOOKUP(V840,Master[Company],Master[Acronym],"NA",0,1))</f>
        <v/>
      </c>
      <c r="V840" s="336"/>
      <c r="W840" s="395"/>
      <c r="X840" s="395"/>
      <c r="Y840" s="336" t="str">
        <f t="shared" si="10"/>
        <v/>
      </c>
      <c r="Z840" s="341" t="str">
        <f t="shared" si="11"/>
        <v/>
      </c>
      <c r="AA840" s="336"/>
      <c r="AB840" s="341"/>
      <c r="AC840" s="341"/>
      <c r="AD840" s="394"/>
      <c r="AE840" s="396"/>
      <c r="AF840" s="396"/>
      <c r="AG840" s="396"/>
      <c r="AH840" s="396"/>
      <c r="AI840" s="396"/>
      <c r="AJ840" s="396"/>
      <c r="AK840" s="396"/>
      <c r="AL840" s="397"/>
      <c r="AM840" s="398"/>
      <c r="AN840" s="398"/>
      <c r="AO840" s="398"/>
      <c r="AP840" s="398"/>
      <c r="AQ840" s="398"/>
      <c r="AR840" s="398"/>
      <c r="AS840" s="398"/>
      <c r="AT840" s="398"/>
      <c r="AU840" s="394"/>
      <c r="AV840" s="399"/>
      <c r="AW840" s="306"/>
      <c r="AX840" s="394"/>
      <c r="AY840" s="400"/>
      <c r="AZ840" s="336"/>
      <c r="BA840" s="336"/>
      <c r="BB840" s="336"/>
      <c r="BC840" s="336"/>
      <c r="BD840" s="336"/>
      <c r="BE840" s="401"/>
      <c r="BF840" s="341"/>
      <c r="BG840" s="341"/>
      <c r="BH840" s="402"/>
      <c r="BI840" s="403"/>
      <c r="BJ840" s="404"/>
      <c r="BK840" s="405"/>
      <c r="BL840" s="405"/>
      <c r="BM840" s="405"/>
      <c r="BN840" s="406"/>
    </row>
    <row r="841" ht="18.75" customHeight="1">
      <c r="A841" s="390" t="str">
        <f t="shared" si="3"/>
        <v/>
      </c>
      <c r="B841" s="391"/>
      <c r="C841" s="337"/>
      <c r="D841" s="337"/>
      <c r="E841" s="338" t="str">
        <f t="shared" si="8"/>
        <v/>
      </c>
      <c r="F841" s="392"/>
      <c r="G841" s="393"/>
      <c r="H841" s="341" t="str">
        <f t="array" ref="H841">IF(D841="","",XLOOKUP(D841,'Master Data'!K:K,'Master Data'!N:N,"Input in Master Data",0,1))</f>
        <v/>
      </c>
      <c r="I841" s="341" t="str">
        <f t="array" ref="I841">IF(D841="","",XLOOKUP(D841,'Master Data'!K:K,'Master Data'!O:O,"Input in Master Data",0,1))</f>
        <v/>
      </c>
      <c r="J841" s="341" t="str">
        <f t="array" ref="J841">if(V841="","",XLOOKUP(V841,Master[Company],Master[Blow],"Unknown",0,1))</f>
        <v/>
      </c>
      <c r="K841" s="341" t="str">
        <f t="array" ref="K841">if(V841="","",XLOOKUP(V841,Master[Company],Master[Pigging],"Unknown",0,1))</f>
        <v/>
      </c>
      <c r="L841" s="341" t="str">
        <f t="array" ref="L841">if(V841="","",XLOOKUP(V841,Master[Company],Master[Load Method],"Unknown",0,1))</f>
        <v/>
      </c>
      <c r="M841" s="341" t="str">
        <f t="array" ref="M841">if(V841="","",XLOOKUP(V841,Master[Company],Master[Line Distance],"Unknown",0,1))</f>
        <v/>
      </c>
      <c r="N841" s="394"/>
      <c r="O841" s="341"/>
      <c r="P841" s="336"/>
      <c r="Q841" s="341" t="str">
        <f t="array" ref="Q841">if(V841="","",XLOOKUP(V841,Master[Company],Master[Terms],"NA",0,1))</f>
        <v/>
      </c>
      <c r="R841" s="341" t="str">
        <f t="shared" si="9"/>
        <v/>
      </c>
      <c r="S841" s="341" t="str">
        <f t="array" ref="S841">if(V841="","",XLOOKUP(V841,Master[Company],Master[Group],"NA",0,1))</f>
        <v/>
      </c>
      <c r="T841" s="341" t="str">
        <f t="array" ref="T841">if(V841="","",XLOOKUP(V841,Master[Company],Master[Loading Location],"NA",0,1))</f>
        <v/>
      </c>
      <c r="U841" s="341" t="str">
        <f t="array" ref="U841">if(V841="","",XLOOKUP(V841,Master[Company],Master[Acronym],"NA",0,1))</f>
        <v/>
      </c>
      <c r="V841" s="336"/>
      <c r="W841" s="395"/>
      <c r="X841" s="395"/>
      <c r="Y841" s="336" t="str">
        <f t="shared" si="10"/>
        <v/>
      </c>
      <c r="Z841" s="341" t="str">
        <f t="shared" si="11"/>
        <v/>
      </c>
      <c r="AA841" s="336"/>
      <c r="AB841" s="341"/>
      <c r="AC841" s="341"/>
      <c r="AD841" s="394"/>
      <c r="AE841" s="396"/>
      <c r="AF841" s="396"/>
      <c r="AG841" s="396"/>
      <c r="AH841" s="396"/>
      <c r="AI841" s="396"/>
      <c r="AJ841" s="396"/>
      <c r="AK841" s="396"/>
      <c r="AL841" s="397"/>
      <c r="AM841" s="398"/>
      <c r="AN841" s="398"/>
      <c r="AO841" s="398"/>
      <c r="AP841" s="398"/>
      <c r="AQ841" s="398"/>
      <c r="AR841" s="398"/>
      <c r="AS841" s="398"/>
      <c r="AT841" s="398"/>
      <c r="AU841" s="394"/>
      <c r="AV841" s="399"/>
      <c r="AW841" s="306"/>
      <c r="AX841" s="394"/>
      <c r="AY841" s="400"/>
      <c r="AZ841" s="336"/>
      <c r="BA841" s="336"/>
      <c r="BB841" s="336"/>
      <c r="BC841" s="336"/>
      <c r="BD841" s="336"/>
      <c r="BE841" s="401"/>
      <c r="BF841" s="341"/>
      <c r="BG841" s="341"/>
      <c r="BH841" s="402"/>
      <c r="BI841" s="403"/>
      <c r="BJ841" s="404"/>
      <c r="BK841" s="405"/>
      <c r="BL841" s="405"/>
      <c r="BM841" s="405"/>
      <c r="BN841" s="406"/>
    </row>
    <row r="842" ht="18.75" customHeight="1">
      <c r="A842" s="390" t="str">
        <f t="shared" si="3"/>
        <v/>
      </c>
      <c r="B842" s="391"/>
      <c r="C842" s="337"/>
      <c r="D842" s="337"/>
      <c r="E842" s="338" t="str">
        <f t="shared" si="8"/>
        <v/>
      </c>
      <c r="F842" s="392"/>
      <c r="G842" s="393"/>
      <c r="H842" s="341" t="str">
        <f t="array" ref="H842">IF(D842="","",XLOOKUP(D842,'Master Data'!K:K,'Master Data'!N:N,"Input in Master Data",0,1))</f>
        <v/>
      </c>
      <c r="I842" s="341" t="str">
        <f t="array" ref="I842">IF(D842="","",XLOOKUP(D842,'Master Data'!K:K,'Master Data'!O:O,"Input in Master Data",0,1))</f>
        <v/>
      </c>
      <c r="J842" s="341" t="str">
        <f t="array" ref="J842">if(V842="","",XLOOKUP(V842,Master[Company],Master[Blow],"Unknown",0,1))</f>
        <v/>
      </c>
      <c r="K842" s="341" t="str">
        <f t="array" ref="K842">if(V842="","",XLOOKUP(V842,Master[Company],Master[Pigging],"Unknown",0,1))</f>
        <v/>
      </c>
      <c r="L842" s="341" t="str">
        <f t="array" ref="L842">if(V842="","",XLOOKUP(V842,Master[Company],Master[Load Method],"Unknown",0,1))</f>
        <v/>
      </c>
      <c r="M842" s="341" t="str">
        <f t="array" ref="M842">if(V842="","",XLOOKUP(V842,Master[Company],Master[Line Distance],"Unknown",0,1))</f>
        <v/>
      </c>
      <c r="N842" s="394"/>
      <c r="O842" s="341"/>
      <c r="P842" s="336"/>
      <c r="Q842" s="341" t="str">
        <f t="array" ref="Q842">if(V842="","",XLOOKUP(V842,Master[Company],Master[Terms],"NA",0,1))</f>
        <v/>
      </c>
      <c r="R842" s="341" t="str">
        <f t="shared" si="9"/>
        <v/>
      </c>
      <c r="S842" s="341" t="str">
        <f t="array" ref="S842">if(V842="","",XLOOKUP(V842,Master[Company],Master[Group],"NA",0,1))</f>
        <v/>
      </c>
      <c r="T842" s="341" t="str">
        <f t="array" ref="T842">if(V842="","",XLOOKUP(V842,Master[Company],Master[Loading Location],"NA",0,1))</f>
        <v/>
      </c>
      <c r="U842" s="341" t="str">
        <f t="array" ref="U842">if(V842="","",XLOOKUP(V842,Master[Company],Master[Acronym],"NA",0,1))</f>
        <v/>
      </c>
      <c r="V842" s="336"/>
      <c r="W842" s="395"/>
      <c r="X842" s="395"/>
      <c r="Y842" s="336" t="str">
        <f t="shared" si="10"/>
        <v/>
      </c>
      <c r="Z842" s="341" t="str">
        <f t="shared" si="11"/>
        <v/>
      </c>
      <c r="AA842" s="336"/>
      <c r="AB842" s="341"/>
      <c r="AC842" s="341"/>
      <c r="AD842" s="394"/>
      <c r="AE842" s="396"/>
      <c r="AF842" s="396"/>
      <c r="AG842" s="396"/>
      <c r="AH842" s="396"/>
      <c r="AI842" s="396"/>
      <c r="AJ842" s="396"/>
      <c r="AK842" s="396"/>
      <c r="AL842" s="397"/>
      <c r="AM842" s="398"/>
      <c r="AN842" s="398"/>
      <c r="AO842" s="398"/>
      <c r="AP842" s="398"/>
      <c r="AQ842" s="398"/>
      <c r="AR842" s="398"/>
      <c r="AS842" s="398"/>
      <c r="AT842" s="398"/>
      <c r="AU842" s="394"/>
      <c r="AV842" s="399"/>
      <c r="AW842" s="306"/>
      <c r="AX842" s="394"/>
      <c r="AY842" s="400"/>
      <c r="AZ842" s="336"/>
      <c r="BA842" s="336"/>
      <c r="BB842" s="336"/>
      <c r="BC842" s="336"/>
      <c r="BD842" s="336"/>
      <c r="BE842" s="401"/>
      <c r="BF842" s="341"/>
      <c r="BG842" s="341"/>
      <c r="BH842" s="402"/>
      <c r="BI842" s="403"/>
      <c r="BJ842" s="404"/>
      <c r="BK842" s="405"/>
      <c r="BL842" s="405"/>
      <c r="BM842" s="405"/>
      <c r="BN842" s="406"/>
    </row>
    <row r="843" ht="18.75" customHeight="1">
      <c r="A843" s="390" t="str">
        <f t="shared" si="3"/>
        <v/>
      </c>
      <c r="B843" s="391"/>
      <c r="C843" s="337"/>
      <c r="D843" s="337"/>
      <c r="E843" s="338" t="str">
        <f t="shared" si="8"/>
        <v/>
      </c>
      <c r="F843" s="392"/>
      <c r="G843" s="393"/>
      <c r="H843" s="341" t="str">
        <f t="array" ref="H843">IF(D843="","",XLOOKUP(D843,'Master Data'!K:K,'Master Data'!N:N,"Input in Master Data",0,1))</f>
        <v/>
      </c>
      <c r="I843" s="341" t="str">
        <f t="array" ref="I843">IF(D843="","",XLOOKUP(D843,'Master Data'!K:K,'Master Data'!O:O,"Input in Master Data",0,1))</f>
        <v/>
      </c>
      <c r="J843" s="341" t="str">
        <f t="array" ref="J843">if(V843="","",XLOOKUP(V843,Master[Company],Master[Blow],"Unknown",0,1))</f>
        <v/>
      </c>
      <c r="K843" s="341" t="str">
        <f t="array" ref="K843">if(V843="","",XLOOKUP(V843,Master[Company],Master[Pigging],"Unknown",0,1))</f>
        <v/>
      </c>
      <c r="L843" s="341" t="str">
        <f t="array" ref="L843">if(V843="","",XLOOKUP(V843,Master[Company],Master[Load Method],"Unknown",0,1))</f>
        <v/>
      </c>
      <c r="M843" s="341" t="str">
        <f t="array" ref="M843">if(V843="","",XLOOKUP(V843,Master[Company],Master[Line Distance],"Unknown",0,1))</f>
        <v/>
      </c>
      <c r="N843" s="394"/>
      <c r="O843" s="341"/>
      <c r="P843" s="336"/>
      <c r="Q843" s="341" t="str">
        <f t="array" ref="Q843">if(V843="","",XLOOKUP(V843,Master[Company],Master[Terms],"NA",0,1))</f>
        <v/>
      </c>
      <c r="R843" s="341" t="str">
        <f t="shared" si="9"/>
        <v/>
      </c>
      <c r="S843" s="341" t="str">
        <f t="array" ref="S843">if(V843="","",XLOOKUP(V843,Master[Company],Master[Group],"NA",0,1))</f>
        <v/>
      </c>
      <c r="T843" s="341" t="str">
        <f t="array" ref="T843">if(V843="","",XLOOKUP(V843,Master[Company],Master[Loading Location],"NA",0,1))</f>
        <v/>
      </c>
      <c r="U843" s="341" t="str">
        <f t="array" ref="U843">if(V843="","",XLOOKUP(V843,Master[Company],Master[Acronym],"NA",0,1))</f>
        <v/>
      </c>
      <c r="V843" s="336"/>
      <c r="W843" s="395"/>
      <c r="X843" s="395"/>
      <c r="Y843" s="336" t="str">
        <f t="shared" si="10"/>
        <v/>
      </c>
      <c r="Z843" s="341" t="str">
        <f t="shared" si="11"/>
        <v/>
      </c>
      <c r="AA843" s="336"/>
      <c r="AB843" s="341"/>
      <c r="AC843" s="341"/>
      <c r="AD843" s="394"/>
      <c r="AE843" s="396"/>
      <c r="AF843" s="396"/>
      <c r="AG843" s="396"/>
      <c r="AH843" s="396"/>
      <c r="AI843" s="396"/>
      <c r="AJ843" s="396"/>
      <c r="AK843" s="396"/>
      <c r="AL843" s="397"/>
      <c r="AM843" s="398"/>
      <c r="AN843" s="398"/>
      <c r="AO843" s="398"/>
      <c r="AP843" s="398"/>
      <c r="AQ843" s="398"/>
      <c r="AR843" s="398"/>
      <c r="AS843" s="398"/>
      <c r="AT843" s="398"/>
      <c r="AU843" s="394"/>
      <c r="AV843" s="399"/>
      <c r="AW843" s="306"/>
      <c r="AX843" s="394"/>
      <c r="AY843" s="400"/>
      <c r="AZ843" s="336"/>
      <c r="BA843" s="336"/>
      <c r="BB843" s="336"/>
      <c r="BC843" s="336"/>
      <c r="BD843" s="336"/>
      <c r="BE843" s="401"/>
      <c r="BF843" s="341"/>
      <c r="BG843" s="341"/>
      <c r="BH843" s="402"/>
      <c r="BI843" s="403"/>
      <c r="BJ843" s="404"/>
      <c r="BK843" s="405"/>
      <c r="BL843" s="405"/>
      <c r="BM843" s="405"/>
      <c r="BN843" s="406"/>
    </row>
    <row r="844" ht="18.75" customHeight="1">
      <c r="A844" s="390" t="str">
        <f t="shared" si="3"/>
        <v/>
      </c>
      <c r="B844" s="391"/>
      <c r="C844" s="337"/>
      <c r="D844" s="337"/>
      <c r="E844" s="338" t="str">
        <f t="shared" si="8"/>
        <v/>
      </c>
      <c r="F844" s="392"/>
      <c r="G844" s="393"/>
      <c r="H844" s="341" t="str">
        <f t="array" ref="H844">IF(D844="","",XLOOKUP(D844,'Master Data'!K:K,'Master Data'!N:N,"Input in Master Data",0,1))</f>
        <v/>
      </c>
      <c r="I844" s="341" t="str">
        <f t="array" ref="I844">IF(D844="","",XLOOKUP(D844,'Master Data'!K:K,'Master Data'!O:O,"Input in Master Data",0,1))</f>
        <v/>
      </c>
      <c r="J844" s="341" t="str">
        <f t="array" ref="J844">if(V844="","",XLOOKUP(V844,Master[Company],Master[Blow],"Unknown",0,1))</f>
        <v/>
      </c>
      <c r="K844" s="341" t="str">
        <f t="array" ref="K844">if(V844="","",XLOOKUP(V844,Master[Company],Master[Pigging],"Unknown",0,1))</f>
        <v/>
      </c>
      <c r="L844" s="341" t="str">
        <f t="array" ref="L844">if(V844="","",XLOOKUP(V844,Master[Company],Master[Load Method],"Unknown",0,1))</f>
        <v/>
      </c>
      <c r="M844" s="341" t="str">
        <f t="array" ref="M844">if(V844="","",XLOOKUP(V844,Master[Company],Master[Line Distance],"Unknown",0,1))</f>
        <v/>
      </c>
      <c r="N844" s="394"/>
      <c r="O844" s="341"/>
      <c r="P844" s="336"/>
      <c r="Q844" s="341" t="str">
        <f t="array" ref="Q844">if(V844="","",XLOOKUP(V844,Master[Company],Master[Terms],"NA",0,1))</f>
        <v/>
      </c>
      <c r="R844" s="341" t="str">
        <f t="shared" si="9"/>
        <v/>
      </c>
      <c r="S844" s="341" t="str">
        <f t="array" ref="S844">if(V844="","",XLOOKUP(V844,Master[Company],Master[Group],"NA",0,1))</f>
        <v/>
      </c>
      <c r="T844" s="341" t="str">
        <f t="array" ref="T844">if(V844="","",XLOOKUP(V844,Master[Company],Master[Loading Location],"NA",0,1))</f>
        <v/>
      </c>
      <c r="U844" s="341" t="str">
        <f t="array" ref="U844">if(V844="","",XLOOKUP(V844,Master[Company],Master[Acronym],"NA",0,1))</f>
        <v/>
      </c>
      <c r="V844" s="336"/>
      <c r="W844" s="395"/>
      <c r="X844" s="395"/>
      <c r="Y844" s="336" t="str">
        <f t="shared" si="10"/>
        <v/>
      </c>
      <c r="Z844" s="341" t="str">
        <f t="shared" si="11"/>
        <v/>
      </c>
      <c r="AA844" s="336"/>
      <c r="AB844" s="341"/>
      <c r="AC844" s="341"/>
      <c r="AD844" s="394"/>
      <c r="AE844" s="396"/>
      <c r="AF844" s="396"/>
      <c r="AG844" s="396"/>
      <c r="AH844" s="396"/>
      <c r="AI844" s="396"/>
      <c r="AJ844" s="396"/>
      <c r="AK844" s="396"/>
      <c r="AL844" s="397"/>
      <c r="AM844" s="398"/>
      <c r="AN844" s="398"/>
      <c r="AO844" s="398"/>
      <c r="AP844" s="398"/>
      <c r="AQ844" s="398"/>
      <c r="AR844" s="398"/>
      <c r="AS844" s="398"/>
      <c r="AT844" s="398"/>
      <c r="AU844" s="394"/>
      <c r="AV844" s="399"/>
      <c r="AW844" s="306"/>
      <c r="AX844" s="394"/>
      <c r="AY844" s="400"/>
      <c r="AZ844" s="336"/>
      <c r="BA844" s="336"/>
      <c r="BB844" s="336"/>
      <c r="BC844" s="336"/>
      <c r="BD844" s="336"/>
      <c r="BE844" s="401"/>
      <c r="BF844" s="341"/>
      <c r="BG844" s="341"/>
      <c r="BH844" s="402"/>
      <c r="BI844" s="403"/>
      <c r="BJ844" s="404"/>
      <c r="BK844" s="405"/>
      <c r="BL844" s="405"/>
      <c r="BM844" s="405"/>
      <c r="BN844" s="406"/>
    </row>
    <row r="845" ht="18.75" customHeight="1">
      <c r="A845" s="390" t="str">
        <f t="shared" si="3"/>
        <v/>
      </c>
      <c r="B845" s="391"/>
      <c r="C845" s="337"/>
      <c r="D845" s="337"/>
      <c r="E845" s="338" t="str">
        <f t="shared" si="8"/>
        <v/>
      </c>
      <c r="F845" s="392"/>
      <c r="G845" s="393"/>
      <c r="H845" s="341" t="str">
        <f t="array" ref="H845">IF(D845="","",XLOOKUP(D845,'Master Data'!K:K,'Master Data'!N:N,"Input in Master Data",0,1))</f>
        <v/>
      </c>
      <c r="I845" s="341" t="str">
        <f t="array" ref="I845">IF(D845="","",XLOOKUP(D845,'Master Data'!K:K,'Master Data'!O:O,"Input in Master Data",0,1))</f>
        <v/>
      </c>
      <c r="J845" s="341" t="str">
        <f t="array" ref="J845">if(V845="","",XLOOKUP(V845,Master[Company],Master[Blow],"Unknown",0,1))</f>
        <v/>
      </c>
      <c r="K845" s="341" t="str">
        <f t="array" ref="K845">if(V845="","",XLOOKUP(V845,Master[Company],Master[Pigging],"Unknown",0,1))</f>
        <v/>
      </c>
      <c r="L845" s="341" t="str">
        <f t="array" ref="L845">if(V845="","",XLOOKUP(V845,Master[Company],Master[Load Method],"Unknown",0,1))</f>
        <v/>
      </c>
      <c r="M845" s="341" t="str">
        <f t="array" ref="M845">if(V845="","",XLOOKUP(V845,Master[Company],Master[Line Distance],"Unknown",0,1))</f>
        <v/>
      </c>
      <c r="N845" s="394"/>
      <c r="O845" s="341"/>
      <c r="P845" s="336"/>
      <c r="Q845" s="341" t="str">
        <f t="array" ref="Q845">if(V845="","",XLOOKUP(V845,Master[Company],Master[Terms],"NA",0,1))</f>
        <v/>
      </c>
      <c r="R845" s="341" t="str">
        <f t="shared" si="9"/>
        <v/>
      </c>
      <c r="S845" s="341" t="str">
        <f t="array" ref="S845">if(V845="","",XLOOKUP(V845,Master[Company],Master[Group],"NA",0,1))</f>
        <v/>
      </c>
      <c r="T845" s="341" t="str">
        <f t="array" ref="T845">if(V845="","",XLOOKUP(V845,Master[Company],Master[Loading Location],"NA",0,1))</f>
        <v/>
      </c>
      <c r="U845" s="341" t="str">
        <f t="array" ref="U845">if(V845="","",XLOOKUP(V845,Master[Company],Master[Acronym],"NA",0,1))</f>
        <v/>
      </c>
      <c r="V845" s="336"/>
      <c r="W845" s="395"/>
      <c r="X845" s="395"/>
      <c r="Y845" s="336" t="str">
        <f t="shared" si="10"/>
        <v/>
      </c>
      <c r="Z845" s="341" t="str">
        <f t="shared" si="11"/>
        <v/>
      </c>
      <c r="AA845" s="336"/>
      <c r="AB845" s="341"/>
      <c r="AC845" s="341"/>
      <c r="AD845" s="394"/>
      <c r="AE845" s="396"/>
      <c r="AF845" s="396"/>
      <c r="AG845" s="396"/>
      <c r="AH845" s="396"/>
      <c r="AI845" s="396"/>
      <c r="AJ845" s="396"/>
      <c r="AK845" s="396"/>
      <c r="AL845" s="397"/>
      <c r="AM845" s="398"/>
      <c r="AN845" s="398"/>
      <c r="AO845" s="398"/>
      <c r="AP845" s="398"/>
      <c r="AQ845" s="398"/>
      <c r="AR845" s="398"/>
      <c r="AS845" s="398"/>
      <c r="AT845" s="398"/>
      <c r="AU845" s="394"/>
      <c r="AV845" s="399"/>
      <c r="AW845" s="306"/>
      <c r="AX845" s="394"/>
      <c r="AY845" s="400"/>
      <c r="AZ845" s="336"/>
      <c r="BA845" s="336"/>
      <c r="BB845" s="336"/>
      <c r="BC845" s="336"/>
      <c r="BD845" s="336"/>
      <c r="BE845" s="401"/>
      <c r="BF845" s="341"/>
      <c r="BG845" s="341"/>
      <c r="BH845" s="402"/>
      <c r="BI845" s="403"/>
      <c r="BJ845" s="404"/>
      <c r="BK845" s="405"/>
      <c r="BL845" s="405"/>
      <c r="BM845" s="405"/>
      <c r="BN845" s="406"/>
    </row>
    <row r="846" ht="18.75" customHeight="1">
      <c r="A846" s="390" t="str">
        <f t="shared" si="3"/>
        <v/>
      </c>
      <c r="B846" s="391"/>
      <c r="C846" s="337"/>
      <c r="D846" s="337"/>
      <c r="E846" s="338" t="str">
        <f t="shared" si="8"/>
        <v/>
      </c>
      <c r="F846" s="392"/>
      <c r="G846" s="393"/>
      <c r="H846" s="341" t="str">
        <f t="array" ref="H846">IF(D846="","",XLOOKUP(D846,'Master Data'!K:K,'Master Data'!N:N,"Input in Master Data",0,1))</f>
        <v/>
      </c>
      <c r="I846" s="341" t="str">
        <f t="array" ref="I846">IF(D846="","",XLOOKUP(D846,'Master Data'!K:K,'Master Data'!O:O,"Input in Master Data",0,1))</f>
        <v/>
      </c>
      <c r="J846" s="341" t="str">
        <f t="array" ref="J846">if(V846="","",XLOOKUP(V846,Master[Company],Master[Blow],"Unknown",0,1))</f>
        <v/>
      </c>
      <c r="K846" s="341" t="str">
        <f t="array" ref="K846">if(V846="","",XLOOKUP(V846,Master[Company],Master[Pigging],"Unknown",0,1))</f>
        <v/>
      </c>
      <c r="L846" s="341" t="str">
        <f t="array" ref="L846">if(V846="","",XLOOKUP(V846,Master[Company],Master[Load Method],"Unknown",0,1))</f>
        <v/>
      </c>
      <c r="M846" s="341" t="str">
        <f t="array" ref="M846">if(V846="","",XLOOKUP(V846,Master[Company],Master[Line Distance],"Unknown",0,1))</f>
        <v/>
      </c>
      <c r="N846" s="394"/>
      <c r="O846" s="341"/>
      <c r="P846" s="336"/>
      <c r="Q846" s="341" t="str">
        <f t="array" ref="Q846">if(V846="","",XLOOKUP(V846,Master[Company],Master[Terms],"NA",0,1))</f>
        <v/>
      </c>
      <c r="R846" s="341" t="str">
        <f t="shared" si="9"/>
        <v/>
      </c>
      <c r="S846" s="341" t="str">
        <f t="array" ref="S846">if(V846="","",XLOOKUP(V846,Master[Company],Master[Group],"NA",0,1))</f>
        <v/>
      </c>
      <c r="T846" s="341" t="str">
        <f t="array" ref="T846">if(V846="","",XLOOKUP(V846,Master[Company],Master[Loading Location],"NA",0,1))</f>
        <v/>
      </c>
      <c r="U846" s="341" t="str">
        <f t="array" ref="U846">if(V846="","",XLOOKUP(V846,Master[Company],Master[Acronym],"NA",0,1))</f>
        <v/>
      </c>
      <c r="V846" s="336"/>
      <c r="W846" s="395"/>
      <c r="X846" s="395"/>
      <c r="Y846" s="336" t="str">
        <f t="shared" si="10"/>
        <v/>
      </c>
      <c r="Z846" s="341" t="str">
        <f t="shared" si="11"/>
        <v/>
      </c>
      <c r="AA846" s="336"/>
      <c r="AB846" s="341"/>
      <c r="AC846" s="341"/>
      <c r="AD846" s="394"/>
      <c r="AE846" s="396"/>
      <c r="AF846" s="396"/>
      <c r="AG846" s="396"/>
      <c r="AH846" s="396"/>
      <c r="AI846" s="396"/>
      <c r="AJ846" s="396"/>
      <c r="AK846" s="396"/>
      <c r="AL846" s="397"/>
      <c r="AM846" s="398"/>
      <c r="AN846" s="398"/>
      <c r="AO846" s="398"/>
      <c r="AP846" s="398"/>
      <c r="AQ846" s="398"/>
      <c r="AR846" s="398"/>
      <c r="AS846" s="398"/>
      <c r="AT846" s="398"/>
      <c r="AU846" s="394"/>
      <c r="AV846" s="399"/>
      <c r="AW846" s="306"/>
      <c r="AX846" s="394"/>
      <c r="AY846" s="400"/>
      <c r="AZ846" s="336"/>
      <c r="BA846" s="336"/>
      <c r="BB846" s="336"/>
      <c r="BC846" s="336"/>
      <c r="BD846" s="336"/>
      <c r="BE846" s="401"/>
      <c r="BF846" s="341"/>
      <c r="BG846" s="341"/>
      <c r="BH846" s="402"/>
      <c r="BI846" s="403"/>
      <c r="BJ846" s="404"/>
      <c r="BK846" s="405"/>
      <c r="BL846" s="405"/>
      <c r="BM846" s="405"/>
      <c r="BN846" s="406"/>
    </row>
    <row r="847" ht="18.75" customHeight="1">
      <c r="A847" s="390" t="str">
        <f t="shared" si="3"/>
        <v/>
      </c>
      <c r="B847" s="391"/>
      <c r="C847" s="337"/>
      <c r="D847" s="337"/>
      <c r="E847" s="338" t="str">
        <f t="shared" si="8"/>
        <v/>
      </c>
      <c r="F847" s="392"/>
      <c r="G847" s="393"/>
      <c r="H847" s="341" t="str">
        <f t="array" ref="H847">IF(D847="","",XLOOKUP(D847,'Master Data'!K:K,'Master Data'!N:N,"Input in Master Data",0,1))</f>
        <v/>
      </c>
      <c r="I847" s="341" t="str">
        <f t="array" ref="I847">IF(D847="","",XLOOKUP(D847,'Master Data'!K:K,'Master Data'!O:O,"Input in Master Data",0,1))</f>
        <v/>
      </c>
      <c r="J847" s="341" t="str">
        <f t="array" ref="J847">if(V847="","",XLOOKUP(V847,Master[Company],Master[Blow],"Unknown",0,1))</f>
        <v/>
      </c>
      <c r="K847" s="341" t="str">
        <f t="array" ref="K847">if(V847="","",XLOOKUP(V847,Master[Company],Master[Pigging],"Unknown",0,1))</f>
        <v/>
      </c>
      <c r="L847" s="341" t="str">
        <f t="array" ref="L847">if(V847="","",XLOOKUP(V847,Master[Company],Master[Load Method],"Unknown",0,1))</f>
        <v/>
      </c>
      <c r="M847" s="341" t="str">
        <f t="array" ref="M847">if(V847="","",XLOOKUP(V847,Master[Company],Master[Line Distance],"Unknown",0,1))</f>
        <v/>
      </c>
      <c r="N847" s="394"/>
      <c r="O847" s="341"/>
      <c r="P847" s="336"/>
      <c r="Q847" s="341" t="str">
        <f t="array" ref="Q847">if(V847="","",XLOOKUP(V847,Master[Company],Master[Terms],"NA",0,1))</f>
        <v/>
      </c>
      <c r="R847" s="341" t="str">
        <f t="shared" si="9"/>
        <v/>
      </c>
      <c r="S847" s="341" t="str">
        <f t="array" ref="S847">if(V847="","",XLOOKUP(V847,Master[Company],Master[Group],"NA",0,1))</f>
        <v/>
      </c>
      <c r="T847" s="341" t="str">
        <f t="array" ref="T847">if(V847="","",XLOOKUP(V847,Master[Company],Master[Loading Location],"NA",0,1))</f>
        <v/>
      </c>
      <c r="U847" s="341" t="str">
        <f t="array" ref="U847">if(V847="","",XLOOKUP(V847,Master[Company],Master[Acronym],"NA",0,1))</f>
        <v/>
      </c>
      <c r="V847" s="336"/>
      <c r="W847" s="395"/>
      <c r="X847" s="395"/>
      <c r="Y847" s="336" t="str">
        <f t="shared" si="10"/>
        <v/>
      </c>
      <c r="Z847" s="341" t="str">
        <f t="shared" si="11"/>
        <v/>
      </c>
      <c r="AA847" s="336"/>
      <c r="AB847" s="341"/>
      <c r="AC847" s="341"/>
      <c r="AD847" s="394"/>
      <c r="AE847" s="396"/>
      <c r="AF847" s="396"/>
      <c r="AG847" s="396"/>
      <c r="AH847" s="396"/>
      <c r="AI847" s="396"/>
      <c r="AJ847" s="396"/>
      <c r="AK847" s="396"/>
      <c r="AL847" s="397"/>
      <c r="AM847" s="398"/>
      <c r="AN847" s="398"/>
      <c r="AO847" s="398"/>
      <c r="AP847" s="398"/>
      <c r="AQ847" s="398"/>
      <c r="AR847" s="398"/>
      <c r="AS847" s="398"/>
      <c r="AT847" s="398"/>
      <c r="AU847" s="394"/>
      <c r="AV847" s="399"/>
      <c r="AW847" s="306"/>
      <c r="AX847" s="394"/>
      <c r="AY847" s="400"/>
      <c r="AZ847" s="336"/>
      <c r="BA847" s="336"/>
      <c r="BB847" s="336"/>
      <c r="BC847" s="336"/>
      <c r="BD847" s="336"/>
      <c r="BE847" s="401"/>
      <c r="BF847" s="341"/>
      <c r="BG847" s="341"/>
      <c r="BH847" s="402"/>
      <c r="BI847" s="403"/>
      <c r="BJ847" s="404"/>
      <c r="BK847" s="405"/>
      <c r="BL847" s="405"/>
      <c r="BM847" s="405"/>
      <c r="BN847" s="406"/>
    </row>
    <row r="848" ht="18.75" customHeight="1">
      <c r="A848" s="390" t="str">
        <f t="shared" si="3"/>
        <v/>
      </c>
      <c r="B848" s="391"/>
      <c r="C848" s="337"/>
      <c r="D848" s="337"/>
      <c r="E848" s="338" t="str">
        <f t="shared" si="8"/>
        <v/>
      </c>
      <c r="F848" s="392"/>
      <c r="G848" s="393"/>
      <c r="H848" s="341" t="str">
        <f t="array" ref="H848">IF(D848="","",XLOOKUP(D848,'Master Data'!K:K,'Master Data'!N:N,"Input in Master Data",0,1))</f>
        <v/>
      </c>
      <c r="I848" s="341" t="str">
        <f t="array" ref="I848">IF(D848="","",XLOOKUP(D848,'Master Data'!K:K,'Master Data'!O:O,"Input in Master Data",0,1))</f>
        <v/>
      </c>
      <c r="J848" s="341" t="str">
        <f t="array" ref="J848">if(V848="","",XLOOKUP(V848,Master[Company],Master[Blow],"Unknown",0,1))</f>
        <v/>
      </c>
      <c r="K848" s="341" t="str">
        <f t="array" ref="K848">if(V848="","",XLOOKUP(V848,Master[Company],Master[Pigging],"Unknown",0,1))</f>
        <v/>
      </c>
      <c r="L848" s="341" t="str">
        <f t="array" ref="L848">if(V848="","",XLOOKUP(V848,Master[Company],Master[Load Method],"Unknown",0,1))</f>
        <v/>
      </c>
      <c r="M848" s="341" t="str">
        <f t="array" ref="M848">if(V848="","",XLOOKUP(V848,Master[Company],Master[Line Distance],"Unknown",0,1))</f>
        <v/>
      </c>
      <c r="N848" s="394"/>
      <c r="O848" s="341"/>
      <c r="P848" s="336"/>
      <c r="Q848" s="341" t="str">
        <f t="array" ref="Q848">if(V848="","",XLOOKUP(V848,Master[Company],Master[Terms],"NA",0,1))</f>
        <v/>
      </c>
      <c r="R848" s="341" t="str">
        <f t="shared" si="9"/>
        <v/>
      </c>
      <c r="S848" s="341" t="str">
        <f t="array" ref="S848">if(V848="","",XLOOKUP(V848,Master[Company],Master[Group],"NA",0,1))</f>
        <v/>
      </c>
      <c r="T848" s="341" t="str">
        <f t="array" ref="T848">if(V848="","",XLOOKUP(V848,Master[Company],Master[Loading Location],"NA",0,1))</f>
        <v/>
      </c>
      <c r="U848" s="341" t="str">
        <f t="array" ref="U848">if(V848="","",XLOOKUP(V848,Master[Company],Master[Acronym],"NA",0,1))</f>
        <v/>
      </c>
      <c r="V848" s="336"/>
      <c r="W848" s="395"/>
      <c r="X848" s="395"/>
      <c r="Y848" s="336" t="str">
        <f t="shared" si="10"/>
        <v/>
      </c>
      <c r="Z848" s="341" t="str">
        <f t="shared" si="11"/>
        <v/>
      </c>
      <c r="AA848" s="336"/>
      <c r="AB848" s="341"/>
      <c r="AC848" s="341"/>
      <c r="AD848" s="394"/>
      <c r="AE848" s="396"/>
      <c r="AF848" s="396"/>
      <c r="AG848" s="396"/>
      <c r="AH848" s="396"/>
      <c r="AI848" s="396"/>
      <c r="AJ848" s="396"/>
      <c r="AK848" s="396"/>
      <c r="AL848" s="397"/>
      <c r="AM848" s="398"/>
      <c r="AN848" s="398"/>
      <c r="AO848" s="398"/>
      <c r="AP848" s="398"/>
      <c r="AQ848" s="398"/>
      <c r="AR848" s="398"/>
      <c r="AS848" s="398"/>
      <c r="AT848" s="398"/>
      <c r="AU848" s="394"/>
      <c r="AV848" s="399"/>
      <c r="AW848" s="306"/>
      <c r="AX848" s="394"/>
      <c r="AY848" s="400"/>
      <c r="AZ848" s="336"/>
      <c r="BA848" s="336"/>
      <c r="BB848" s="336"/>
      <c r="BC848" s="336"/>
      <c r="BD848" s="336"/>
      <c r="BE848" s="401"/>
      <c r="BF848" s="341"/>
      <c r="BG848" s="341"/>
      <c r="BH848" s="402"/>
      <c r="BI848" s="403"/>
      <c r="BJ848" s="404"/>
      <c r="BK848" s="405"/>
      <c r="BL848" s="405"/>
      <c r="BM848" s="405"/>
      <c r="BN848" s="406"/>
    </row>
    <row r="849" ht="18.75" customHeight="1">
      <c r="A849" s="390" t="str">
        <f t="shared" si="3"/>
        <v/>
      </c>
      <c r="B849" s="391"/>
      <c r="C849" s="337"/>
      <c r="D849" s="337"/>
      <c r="E849" s="338" t="str">
        <f t="shared" si="8"/>
        <v/>
      </c>
      <c r="F849" s="392"/>
      <c r="G849" s="393"/>
      <c r="H849" s="341" t="str">
        <f t="array" ref="H849">IF(D849="","",XLOOKUP(D849,'Master Data'!K:K,'Master Data'!N:N,"Input in Master Data",0,1))</f>
        <v/>
      </c>
      <c r="I849" s="341" t="str">
        <f t="array" ref="I849">IF(D849="","",XLOOKUP(D849,'Master Data'!K:K,'Master Data'!O:O,"Input in Master Data",0,1))</f>
        <v/>
      </c>
      <c r="J849" s="341" t="str">
        <f t="array" ref="J849">if(V849="","",XLOOKUP(V849,Master[Company],Master[Blow],"Unknown",0,1))</f>
        <v/>
      </c>
      <c r="K849" s="341" t="str">
        <f t="array" ref="K849">if(V849="","",XLOOKUP(V849,Master[Company],Master[Pigging],"Unknown",0,1))</f>
        <v/>
      </c>
      <c r="L849" s="341" t="str">
        <f t="array" ref="L849">if(V849="","",XLOOKUP(V849,Master[Company],Master[Load Method],"Unknown",0,1))</f>
        <v/>
      </c>
      <c r="M849" s="341" t="str">
        <f t="array" ref="M849">if(V849="","",XLOOKUP(V849,Master[Company],Master[Line Distance],"Unknown",0,1))</f>
        <v/>
      </c>
      <c r="N849" s="394"/>
      <c r="O849" s="341"/>
      <c r="P849" s="336"/>
      <c r="Q849" s="341" t="str">
        <f t="array" ref="Q849">if(V849="","",XLOOKUP(V849,Master[Company],Master[Terms],"NA",0,1))</f>
        <v/>
      </c>
      <c r="R849" s="341" t="str">
        <f t="shared" si="9"/>
        <v/>
      </c>
      <c r="S849" s="341" t="str">
        <f t="array" ref="S849">if(V849="","",XLOOKUP(V849,Master[Company],Master[Group],"NA",0,1))</f>
        <v/>
      </c>
      <c r="T849" s="341" t="str">
        <f t="array" ref="T849">if(V849="","",XLOOKUP(V849,Master[Company],Master[Loading Location],"NA",0,1))</f>
        <v/>
      </c>
      <c r="U849" s="341" t="str">
        <f t="array" ref="U849">if(V849="","",XLOOKUP(V849,Master[Company],Master[Acronym],"NA",0,1))</f>
        <v/>
      </c>
      <c r="V849" s="336"/>
      <c r="W849" s="395"/>
      <c r="X849" s="395"/>
      <c r="Y849" s="336" t="str">
        <f t="shared" si="10"/>
        <v/>
      </c>
      <c r="Z849" s="341" t="str">
        <f t="shared" si="11"/>
        <v/>
      </c>
      <c r="AA849" s="336"/>
      <c r="AB849" s="341"/>
      <c r="AC849" s="341"/>
      <c r="AD849" s="394"/>
      <c r="AE849" s="396"/>
      <c r="AF849" s="396"/>
      <c r="AG849" s="396"/>
      <c r="AH849" s="396"/>
      <c r="AI849" s="396"/>
      <c r="AJ849" s="396"/>
      <c r="AK849" s="396"/>
      <c r="AL849" s="397"/>
      <c r="AM849" s="398"/>
      <c r="AN849" s="398"/>
      <c r="AO849" s="398"/>
      <c r="AP849" s="398"/>
      <c r="AQ849" s="398"/>
      <c r="AR849" s="398"/>
      <c r="AS849" s="398"/>
      <c r="AT849" s="398"/>
      <c r="AU849" s="394"/>
      <c r="AV849" s="399"/>
      <c r="AW849" s="306"/>
      <c r="AX849" s="394"/>
      <c r="AY849" s="400"/>
      <c r="AZ849" s="336"/>
      <c r="BA849" s="336"/>
      <c r="BB849" s="336"/>
      <c r="BC849" s="336"/>
      <c r="BD849" s="336"/>
      <c r="BE849" s="401"/>
      <c r="BF849" s="341"/>
      <c r="BG849" s="341"/>
      <c r="BH849" s="402"/>
      <c r="BI849" s="403"/>
      <c r="BJ849" s="404"/>
      <c r="BK849" s="405"/>
      <c r="BL849" s="405"/>
      <c r="BM849" s="405"/>
      <c r="BN849" s="406"/>
    </row>
    <row r="850" ht="18.75" customHeight="1">
      <c r="A850" s="390" t="str">
        <f t="shared" si="3"/>
        <v/>
      </c>
      <c r="B850" s="391"/>
      <c r="C850" s="337"/>
      <c r="D850" s="337"/>
      <c r="E850" s="338" t="str">
        <f t="shared" si="8"/>
        <v/>
      </c>
      <c r="F850" s="392"/>
      <c r="G850" s="393"/>
      <c r="H850" s="341" t="str">
        <f t="array" ref="H850">IF(D850="","",XLOOKUP(D850,'Master Data'!K:K,'Master Data'!N:N,"Input in Master Data",0,1))</f>
        <v/>
      </c>
      <c r="I850" s="341" t="str">
        <f t="array" ref="I850">IF(D850="","",XLOOKUP(D850,'Master Data'!K:K,'Master Data'!O:O,"Input in Master Data",0,1))</f>
        <v/>
      </c>
      <c r="J850" s="341" t="str">
        <f t="array" ref="J850">if(V850="","",XLOOKUP(V850,Master[Company],Master[Blow],"Unknown",0,1))</f>
        <v/>
      </c>
      <c r="K850" s="341" t="str">
        <f t="array" ref="K850">if(V850="","",XLOOKUP(V850,Master[Company],Master[Pigging],"Unknown",0,1))</f>
        <v/>
      </c>
      <c r="L850" s="341" t="str">
        <f t="array" ref="L850">if(V850="","",XLOOKUP(V850,Master[Company],Master[Load Method],"Unknown",0,1))</f>
        <v/>
      </c>
      <c r="M850" s="341" t="str">
        <f t="array" ref="M850">if(V850="","",XLOOKUP(V850,Master[Company],Master[Line Distance],"Unknown",0,1))</f>
        <v/>
      </c>
      <c r="N850" s="394"/>
      <c r="O850" s="341"/>
      <c r="P850" s="336"/>
      <c r="Q850" s="341" t="str">
        <f t="array" ref="Q850">if(V850="","",XLOOKUP(V850,Master[Company],Master[Terms],"NA",0,1))</f>
        <v/>
      </c>
      <c r="R850" s="341" t="str">
        <f t="shared" si="9"/>
        <v/>
      </c>
      <c r="S850" s="341" t="str">
        <f t="array" ref="S850">if(V850="","",XLOOKUP(V850,Master[Company],Master[Group],"NA",0,1))</f>
        <v/>
      </c>
      <c r="T850" s="341" t="str">
        <f t="array" ref="T850">if(V850="","",XLOOKUP(V850,Master[Company],Master[Loading Location],"NA",0,1))</f>
        <v/>
      </c>
      <c r="U850" s="341" t="str">
        <f t="array" ref="U850">if(V850="","",XLOOKUP(V850,Master[Company],Master[Acronym],"NA",0,1))</f>
        <v/>
      </c>
      <c r="V850" s="336"/>
      <c r="W850" s="395"/>
      <c r="X850" s="395"/>
      <c r="Y850" s="336" t="str">
        <f t="shared" si="10"/>
        <v/>
      </c>
      <c r="Z850" s="341" t="str">
        <f t="shared" si="11"/>
        <v/>
      </c>
      <c r="AA850" s="336"/>
      <c r="AB850" s="341"/>
      <c r="AC850" s="341"/>
      <c r="AD850" s="394"/>
      <c r="AE850" s="396"/>
      <c r="AF850" s="396"/>
      <c r="AG850" s="396"/>
      <c r="AH850" s="396"/>
      <c r="AI850" s="396"/>
      <c r="AJ850" s="396"/>
      <c r="AK850" s="396"/>
      <c r="AL850" s="397"/>
      <c r="AM850" s="398"/>
      <c r="AN850" s="398"/>
      <c r="AO850" s="398"/>
      <c r="AP850" s="398"/>
      <c r="AQ850" s="398"/>
      <c r="AR850" s="398"/>
      <c r="AS850" s="398"/>
      <c r="AT850" s="398"/>
      <c r="AU850" s="394"/>
      <c r="AV850" s="399"/>
      <c r="AW850" s="306"/>
      <c r="AX850" s="394"/>
      <c r="AY850" s="400"/>
      <c r="AZ850" s="336"/>
      <c r="BA850" s="336"/>
      <c r="BB850" s="336"/>
      <c r="BC850" s="336"/>
      <c r="BD850" s="336"/>
      <c r="BE850" s="401"/>
      <c r="BF850" s="341"/>
      <c r="BG850" s="341"/>
      <c r="BH850" s="402"/>
      <c r="BI850" s="403"/>
      <c r="BJ850" s="404"/>
      <c r="BK850" s="405"/>
      <c r="BL850" s="405"/>
      <c r="BM850" s="405"/>
      <c r="BN850" s="406"/>
    </row>
    <row r="851" ht="18.75" customHeight="1">
      <c r="A851" s="390" t="str">
        <f t="shared" si="3"/>
        <v/>
      </c>
      <c r="B851" s="391"/>
      <c r="C851" s="337"/>
      <c r="D851" s="337"/>
      <c r="E851" s="338" t="str">
        <f t="shared" si="8"/>
        <v/>
      </c>
      <c r="F851" s="392"/>
      <c r="G851" s="393"/>
      <c r="H851" s="341" t="str">
        <f t="array" ref="H851">IF(D851="","",XLOOKUP(D851,'Master Data'!K:K,'Master Data'!N:N,"Input in Master Data",0,1))</f>
        <v/>
      </c>
      <c r="I851" s="341" t="str">
        <f t="array" ref="I851">IF(D851="","",XLOOKUP(D851,'Master Data'!K:K,'Master Data'!O:O,"Input in Master Data",0,1))</f>
        <v/>
      </c>
      <c r="J851" s="341" t="str">
        <f t="array" ref="J851">if(V851="","",XLOOKUP(V851,Master[Company],Master[Blow],"Unknown",0,1))</f>
        <v/>
      </c>
      <c r="K851" s="341" t="str">
        <f t="array" ref="K851">if(V851="","",XLOOKUP(V851,Master[Company],Master[Pigging],"Unknown",0,1))</f>
        <v/>
      </c>
      <c r="L851" s="341" t="str">
        <f t="array" ref="L851">if(V851="","",XLOOKUP(V851,Master[Company],Master[Load Method],"Unknown",0,1))</f>
        <v/>
      </c>
      <c r="M851" s="341" t="str">
        <f t="array" ref="M851">if(V851="","",XLOOKUP(V851,Master[Company],Master[Line Distance],"Unknown",0,1))</f>
        <v/>
      </c>
      <c r="N851" s="394"/>
      <c r="O851" s="341"/>
      <c r="P851" s="336"/>
      <c r="Q851" s="341" t="str">
        <f t="array" ref="Q851">if(V851="","",XLOOKUP(V851,Master[Company],Master[Terms],"NA",0,1))</f>
        <v/>
      </c>
      <c r="R851" s="341" t="str">
        <f t="shared" si="9"/>
        <v/>
      </c>
      <c r="S851" s="341" t="str">
        <f t="array" ref="S851">if(V851="","",XLOOKUP(V851,Master[Company],Master[Group],"NA",0,1))</f>
        <v/>
      </c>
      <c r="T851" s="341" t="str">
        <f t="array" ref="T851">if(V851="","",XLOOKUP(V851,Master[Company],Master[Loading Location],"NA",0,1))</f>
        <v/>
      </c>
      <c r="U851" s="341" t="str">
        <f t="array" ref="U851">if(V851="","",XLOOKUP(V851,Master[Company],Master[Acronym],"NA",0,1))</f>
        <v/>
      </c>
      <c r="V851" s="336"/>
      <c r="W851" s="395"/>
      <c r="X851" s="395"/>
      <c r="Y851" s="336" t="str">
        <f t="shared" si="10"/>
        <v/>
      </c>
      <c r="Z851" s="341" t="str">
        <f t="shared" si="11"/>
        <v/>
      </c>
      <c r="AA851" s="336"/>
      <c r="AB851" s="341"/>
      <c r="AC851" s="341"/>
      <c r="AD851" s="394"/>
      <c r="AE851" s="396"/>
      <c r="AF851" s="396"/>
      <c r="AG851" s="396"/>
      <c r="AH851" s="396"/>
      <c r="AI851" s="396"/>
      <c r="AJ851" s="396"/>
      <c r="AK851" s="396"/>
      <c r="AL851" s="397"/>
      <c r="AM851" s="398"/>
      <c r="AN851" s="398"/>
      <c r="AO851" s="398"/>
      <c r="AP851" s="398"/>
      <c r="AQ851" s="398"/>
      <c r="AR851" s="398"/>
      <c r="AS851" s="398"/>
      <c r="AT851" s="398"/>
      <c r="AU851" s="394"/>
      <c r="AV851" s="399"/>
      <c r="AW851" s="306"/>
      <c r="AX851" s="394"/>
      <c r="AY851" s="400"/>
      <c r="AZ851" s="336"/>
      <c r="BA851" s="336"/>
      <c r="BB851" s="336"/>
      <c r="BC851" s="336"/>
      <c r="BD851" s="336"/>
      <c r="BE851" s="401"/>
      <c r="BF851" s="341"/>
      <c r="BG851" s="341"/>
      <c r="BH851" s="402"/>
      <c r="BI851" s="403"/>
      <c r="BJ851" s="404"/>
      <c r="BK851" s="405"/>
      <c r="BL851" s="405"/>
      <c r="BM851" s="405"/>
      <c r="BN851" s="406"/>
    </row>
    <row r="852" ht="18.75" customHeight="1">
      <c r="A852" s="390" t="str">
        <f t="shared" si="3"/>
        <v/>
      </c>
      <c r="B852" s="391"/>
      <c r="C852" s="337"/>
      <c r="D852" s="337"/>
      <c r="E852" s="338" t="str">
        <f t="shared" si="8"/>
        <v/>
      </c>
      <c r="F852" s="392"/>
      <c r="G852" s="393"/>
      <c r="H852" s="341" t="str">
        <f t="array" ref="H852">IF(D852="","",XLOOKUP(D852,'Master Data'!K:K,'Master Data'!N:N,"Input in Master Data",0,1))</f>
        <v/>
      </c>
      <c r="I852" s="341" t="str">
        <f t="array" ref="I852">IF(D852="","",XLOOKUP(D852,'Master Data'!K:K,'Master Data'!O:O,"Input in Master Data",0,1))</f>
        <v/>
      </c>
      <c r="J852" s="341" t="str">
        <f t="array" ref="J852">if(V852="","",XLOOKUP(V852,Master[Company],Master[Blow],"Unknown",0,1))</f>
        <v/>
      </c>
      <c r="K852" s="341" t="str">
        <f t="array" ref="K852">if(V852="","",XLOOKUP(V852,Master[Company],Master[Pigging],"Unknown",0,1))</f>
        <v/>
      </c>
      <c r="L852" s="341" t="str">
        <f t="array" ref="L852">if(V852="","",XLOOKUP(V852,Master[Company],Master[Load Method],"Unknown",0,1))</f>
        <v/>
      </c>
      <c r="M852" s="341" t="str">
        <f t="array" ref="M852">if(V852="","",XLOOKUP(V852,Master[Company],Master[Line Distance],"Unknown",0,1))</f>
        <v/>
      </c>
      <c r="N852" s="394"/>
      <c r="O852" s="341"/>
      <c r="P852" s="336"/>
      <c r="Q852" s="341" t="str">
        <f t="array" ref="Q852">if(V852="","",XLOOKUP(V852,Master[Company],Master[Terms],"NA",0,1))</f>
        <v/>
      </c>
      <c r="R852" s="341" t="str">
        <f t="shared" si="9"/>
        <v/>
      </c>
      <c r="S852" s="341" t="str">
        <f t="array" ref="S852">if(V852="","",XLOOKUP(V852,Master[Company],Master[Group],"NA",0,1))</f>
        <v/>
      </c>
      <c r="T852" s="341" t="str">
        <f t="array" ref="T852">if(V852="","",XLOOKUP(V852,Master[Company],Master[Loading Location],"NA",0,1))</f>
        <v/>
      </c>
      <c r="U852" s="341" t="str">
        <f t="array" ref="U852">if(V852="","",XLOOKUP(V852,Master[Company],Master[Acronym],"NA",0,1))</f>
        <v/>
      </c>
      <c r="V852" s="336"/>
      <c r="W852" s="395"/>
      <c r="X852" s="395"/>
      <c r="Y852" s="336" t="str">
        <f t="shared" si="10"/>
        <v/>
      </c>
      <c r="Z852" s="341" t="str">
        <f t="shared" si="11"/>
        <v/>
      </c>
      <c r="AA852" s="336"/>
      <c r="AB852" s="341"/>
      <c r="AC852" s="341"/>
      <c r="AD852" s="394"/>
      <c r="AE852" s="396"/>
      <c r="AF852" s="396"/>
      <c r="AG852" s="396"/>
      <c r="AH852" s="396"/>
      <c r="AI852" s="396"/>
      <c r="AJ852" s="396"/>
      <c r="AK852" s="396"/>
      <c r="AL852" s="397"/>
      <c r="AM852" s="398"/>
      <c r="AN852" s="398"/>
      <c r="AO852" s="398"/>
      <c r="AP852" s="398"/>
      <c r="AQ852" s="398"/>
      <c r="AR852" s="398"/>
      <c r="AS852" s="398"/>
      <c r="AT852" s="398"/>
      <c r="AU852" s="394"/>
      <c r="AV852" s="399"/>
      <c r="AW852" s="306"/>
      <c r="AX852" s="394"/>
      <c r="AY852" s="400"/>
      <c r="AZ852" s="336"/>
      <c r="BA852" s="336"/>
      <c r="BB852" s="336"/>
      <c r="BC852" s="336"/>
      <c r="BD852" s="336"/>
      <c r="BE852" s="401"/>
      <c r="BF852" s="341"/>
      <c r="BG852" s="341"/>
      <c r="BH852" s="402"/>
      <c r="BI852" s="403"/>
      <c r="BJ852" s="404"/>
      <c r="BK852" s="405"/>
      <c r="BL852" s="405"/>
      <c r="BM852" s="405"/>
      <c r="BN852" s="406"/>
    </row>
    <row r="853" ht="18.75" customHeight="1">
      <c r="A853" s="390" t="str">
        <f t="shared" si="3"/>
        <v/>
      </c>
      <c r="B853" s="391"/>
      <c r="C853" s="337"/>
      <c r="D853" s="337"/>
      <c r="E853" s="338" t="str">
        <f t="shared" si="8"/>
        <v/>
      </c>
      <c r="F853" s="392"/>
      <c r="G853" s="393"/>
      <c r="H853" s="341" t="str">
        <f t="array" ref="H853">IF(D853="","",XLOOKUP(D853,'Master Data'!K:K,'Master Data'!N:N,"Input in Master Data",0,1))</f>
        <v/>
      </c>
      <c r="I853" s="341" t="str">
        <f t="array" ref="I853">IF(D853="","",XLOOKUP(D853,'Master Data'!K:K,'Master Data'!O:O,"Input in Master Data",0,1))</f>
        <v/>
      </c>
      <c r="J853" s="341" t="str">
        <f t="array" ref="J853">if(V853="","",XLOOKUP(V853,Master[Company],Master[Blow],"Unknown",0,1))</f>
        <v/>
      </c>
      <c r="K853" s="341" t="str">
        <f t="array" ref="K853">if(V853="","",XLOOKUP(V853,Master[Company],Master[Pigging],"Unknown",0,1))</f>
        <v/>
      </c>
      <c r="L853" s="341" t="str">
        <f t="array" ref="L853">if(V853="","",XLOOKUP(V853,Master[Company],Master[Load Method],"Unknown",0,1))</f>
        <v/>
      </c>
      <c r="M853" s="341" t="str">
        <f t="array" ref="M853">if(V853="","",XLOOKUP(V853,Master[Company],Master[Line Distance],"Unknown",0,1))</f>
        <v/>
      </c>
      <c r="N853" s="394"/>
      <c r="O853" s="341"/>
      <c r="P853" s="336"/>
      <c r="Q853" s="341" t="str">
        <f t="array" ref="Q853">if(V853="","",XLOOKUP(V853,Master[Company],Master[Terms],"NA",0,1))</f>
        <v/>
      </c>
      <c r="R853" s="341" t="str">
        <f t="shared" si="9"/>
        <v/>
      </c>
      <c r="S853" s="341" t="str">
        <f t="array" ref="S853">if(V853="","",XLOOKUP(V853,Master[Company],Master[Group],"NA",0,1))</f>
        <v/>
      </c>
      <c r="T853" s="341" t="str">
        <f t="array" ref="T853">if(V853="","",XLOOKUP(V853,Master[Company],Master[Loading Location],"NA",0,1))</f>
        <v/>
      </c>
      <c r="U853" s="341" t="str">
        <f t="array" ref="U853">if(V853="","",XLOOKUP(V853,Master[Company],Master[Acronym],"NA",0,1))</f>
        <v/>
      </c>
      <c r="V853" s="336"/>
      <c r="W853" s="395"/>
      <c r="X853" s="395"/>
      <c r="Y853" s="336" t="str">
        <f t="shared" si="10"/>
        <v/>
      </c>
      <c r="Z853" s="341" t="str">
        <f t="shared" si="11"/>
        <v/>
      </c>
      <c r="AA853" s="336"/>
      <c r="AB853" s="341"/>
      <c r="AC853" s="341"/>
      <c r="AD853" s="394"/>
      <c r="AE853" s="396"/>
      <c r="AF853" s="396"/>
      <c r="AG853" s="396"/>
      <c r="AH853" s="396"/>
      <c r="AI853" s="396"/>
      <c r="AJ853" s="396"/>
      <c r="AK853" s="396"/>
      <c r="AL853" s="397"/>
      <c r="AM853" s="398"/>
      <c r="AN853" s="398"/>
      <c r="AO853" s="398"/>
      <c r="AP853" s="398"/>
      <c r="AQ853" s="398"/>
      <c r="AR853" s="398"/>
      <c r="AS853" s="398"/>
      <c r="AT853" s="398"/>
      <c r="AU853" s="394"/>
      <c r="AV853" s="399"/>
      <c r="AW853" s="306"/>
      <c r="AX853" s="394"/>
      <c r="AY853" s="400"/>
      <c r="AZ853" s="336"/>
      <c r="BA853" s="336"/>
      <c r="BB853" s="336"/>
      <c r="BC853" s="336"/>
      <c r="BD853" s="336"/>
      <c r="BE853" s="401"/>
      <c r="BF853" s="341"/>
      <c r="BG853" s="341"/>
      <c r="BH853" s="402"/>
      <c r="BI853" s="403"/>
      <c r="BJ853" s="404"/>
      <c r="BK853" s="405"/>
      <c r="BL853" s="405"/>
      <c r="BM853" s="405"/>
      <c r="BN853" s="406"/>
    </row>
    <row r="854" ht="18.75" customHeight="1">
      <c r="A854" s="390" t="str">
        <f t="shared" si="3"/>
        <v/>
      </c>
      <c r="B854" s="391"/>
      <c r="C854" s="337"/>
      <c r="D854" s="337"/>
      <c r="E854" s="338" t="str">
        <f t="shared" si="8"/>
        <v/>
      </c>
      <c r="F854" s="392"/>
      <c r="G854" s="393"/>
      <c r="H854" s="341" t="str">
        <f t="array" ref="H854">IF(D854="","",XLOOKUP(D854,'Master Data'!K:K,'Master Data'!N:N,"Input in Master Data",0,1))</f>
        <v/>
      </c>
      <c r="I854" s="341" t="str">
        <f t="array" ref="I854">IF(D854="","",XLOOKUP(D854,'Master Data'!K:K,'Master Data'!O:O,"Input in Master Data",0,1))</f>
        <v/>
      </c>
      <c r="J854" s="341" t="str">
        <f t="array" ref="J854">if(V854="","",XLOOKUP(V854,Master[Company],Master[Blow],"Unknown",0,1))</f>
        <v/>
      </c>
      <c r="K854" s="341" t="str">
        <f t="array" ref="K854">if(V854="","",XLOOKUP(V854,Master[Company],Master[Pigging],"Unknown",0,1))</f>
        <v/>
      </c>
      <c r="L854" s="341" t="str">
        <f t="array" ref="L854">if(V854="","",XLOOKUP(V854,Master[Company],Master[Load Method],"Unknown",0,1))</f>
        <v/>
      </c>
      <c r="M854" s="341" t="str">
        <f t="array" ref="M854">if(V854="","",XLOOKUP(V854,Master[Company],Master[Line Distance],"Unknown",0,1))</f>
        <v/>
      </c>
      <c r="N854" s="394"/>
      <c r="O854" s="341"/>
      <c r="P854" s="336"/>
      <c r="Q854" s="341" t="str">
        <f t="array" ref="Q854">if(V854="","",XLOOKUP(V854,Master[Company],Master[Terms],"NA",0,1))</f>
        <v/>
      </c>
      <c r="R854" s="341" t="str">
        <f t="shared" si="9"/>
        <v/>
      </c>
      <c r="S854" s="341" t="str">
        <f t="array" ref="S854">if(V854="","",XLOOKUP(V854,Master[Company],Master[Group],"NA",0,1))</f>
        <v/>
      </c>
      <c r="T854" s="341" t="str">
        <f t="array" ref="T854">if(V854="","",XLOOKUP(V854,Master[Company],Master[Loading Location],"NA",0,1))</f>
        <v/>
      </c>
      <c r="U854" s="341" t="str">
        <f t="array" ref="U854">if(V854="","",XLOOKUP(V854,Master[Company],Master[Acronym],"NA",0,1))</f>
        <v/>
      </c>
      <c r="V854" s="336"/>
      <c r="W854" s="395"/>
      <c r="X854" s="395"/>
      <c r="Y854" s="336" t="str">
        <f t="shared" si="10"/>
        <v/>
      </c>
      <c r="Z854" s="341" t="str">
        <f t="shared" si="11"/>
        <v/>
      </c>
      <c r="AA854" s="336"/>
      <c r="AB854" s="341"/>
      <c r="AC854" s="341"/>
      <c r="AD854" s="394"/>
      <c r="AE854" s="396"/>
      <c r="AF854" s="396"/>
      <c r="AG854" s="396"/>
      <c r="AH854" s="396"/>
      <c r="AI854" s="396"/>
      <c r="AJ854" s="396"/>
      <c r="AK854" s="396"/>
      <c r="AL854" s="397"/>
      <c r="AM854" s="398"/>
      <c r="AN854" s="398"/>
      <c r="AO854" s="398"/>
      <c r="AP854" s="398"/>
      <c r="AQ854" s="398"/>
      <c r="AR854" s="398"/>
      <c r="AS854" s="398"/>
      <c r="AT854" s="398"/>
      <c r="AU854" s="394"/>
      <c r="AV854" s="399"/>
      <c r="AW854" s="306"/>
      <c r="AX854" s="394"/>
      <c r="AY854" s="400"/>
      <c r="AZ854" s="336"/>
      <c r="BA854" s="336"/>
      <c r="BB854" s="336"/>
      <c r="BC854" s="336"/>
      <c r="BD854" s="336"/>
      <c r="BE854" s="401"/>
      <c r="BF854" s="341"/>
      <c r="BG854" s="341"/>
      <c r="BH854" s="402"/>
      <c r="BI854" s="403"/>
      <c r="BJ854" s="404"/>
      <c r="BK854" s="405"/>
      <c r="BL854" s="405"/>
      <c r="BM854" s="405"/>
      <c r="BN854" s="406"/>
    </row>
    <row r="855" ht="18.75" customHeight="1">
      <c r="A855" s="390" t="str">
        <f t="shared" si="3"/>
        <v/>
      </c>
      <c r="B855" s="391"/>
      <c r="C855" s="337"/>
      <c r="D855" s="337"/>
      <c r="E855" s="338" t="str">
        <f t="shared" si="8"/>
        <v/>
      </c>
      <c r="F855" s="392"/>
      <c r="G855" s="393"/>
      <c r="H855" s="341" t="str">
        <f t="array" ref="H855">IF(D855="","",XLOOKUP(D855,'Master Data'!K:K,'Master Data'!N:N,"Input in Master Data",0,1))</f>
        <v/>
      </c>
      <c r="I855" s="341" t="str">
        <f t="array" ref="I855">IF(D855="","",XLOOKUP(D855,'Master Data'!K:K,'Master Data'!O:O,"Input in Master Data",0,1))</f>
        <v/>
      </c>
      <c r="J855" s="341" t="str">
        <f t="array" ref="J855">if(V855="","",XLOOKUP(V855,Master[Company],Master[Blow],"Unknown",0,1))</f>
        <v/>
      </c>
      <c r="K855" s="341" t="str">
        <f t="array" ref="K855">if(V855="","",XLOOKUP(V855,Master[Company],Master[Pigging],"Unknown",0,1))</f>
        <v/>
      </c>
      <c r="L855" s="341" t="str">
        <f t="array" ref="L855">if(V855="","",XLOOKUP(V855,Master[Company],Master[Load Method],"Unknown",0,1))</f>
        <v/>
      </c>
      <c r="M855" s="341" t="str">
        <f t="array" ref="M855">if(V855="","",XLOOKUP(V855,Master[Company],Master[Line Distance],"Unknown",0,1))</f>
        <v/>
      </c>
      <c r="N855" s="394"/>
      <c r="O855" s="341"/>
      <c r="P855" s="336"/>
      <c r="Q855" s="341" t="str">
        <f t="array" ref="Q855">if(V855="","",XLOOKUP(V855,Master[Company],Master[Terms],"NA",0,1))</f>
        <v/>
      </c>
      <c r="R855" s="341" t="str">
        <f t="shared" si="9"/>
        <v/>
      </c>
      <c r="S855" s="341" t="str">
        <f t="array" ref="S855">if(V855="","",XLOOKUP(V855,Master[Company],Master[Group],"NA",0,1))</f>
        <v/>
      </c>
      <c r="T855" s="341" t="str">
        <f t="array" ref="T855">if(V855="","",XLOOKUP(V855,Master[Company],Master[Loading Location],"NA",0,1))</f>
        <v/>
      </c>
      <c r="U855" s="341" t="str">
        <f t="array" ref="U855">if(V855="","",XLOOKUP(V855,Master[Company],Master[Acronym],"NA",0,1))</f>
        <v/>
      </c>
      <c r="V855" s="336"/>
      <c r="W855" s="395"/>
      <c r="X855" s="395"/>
      <c r="Y855" s="336" t="str">
        <f t="shared" si="10"/>
        <v/>
      </c>
      <c r="Z855" s="341" t="str">
        <f t="shared" si="11"/>
        <v/>
      </c>
      <c r="AA855" s="336"/>
      <c r="AB855" s="341"/>
      <c r="AC855" s="341"/>
      <c r="AD855" s="394"/>
      <c r="AE855" s="396"/>
      <c r="AF855" s="396"/>
      <c r="AG855" s="396"/>
      <c r="AH855" s="396"/>
      <c r="AI855" s="396"/>
      <c r="AJ855" s="396"/>
      <c r="AK855" s="396"/>
      <c r="AL855" s="397"/>
      <c r="AM855" s="398"/>
      <c r="AN855" s="398"/>
      <c r="AO855" s="398"/>
      <c r="AP855" s="398"/>
      <c r="AQ855" s="398"/>
      <c r="AR855" s="398"/>
      <c r="AS855" s="398"/>
      <c r="AT855" s="398"/>
      <c r="AU855" s="394"/>
      <c r="AV855" s="399"/>
      <c r="AW855" s="306"/>
      <c r="AX855" s="394"/>
      <c r="AY855" s="400"/>
      <c r="AZ855" s="336"/>
      <c r="BA855" s="336"/>
      <c r="BB855" s="336"/>
      <c r="BC855" s="336"/>
      <c r="BD855" s="336"/>
      <c r="BE855" s="401"/>
      <c r="BF855" s="341"/>
      <c r="BG855" s="341"/>
      <c r="BH855" s="402"/>
      <c r="BI855" s="403"/>
      <c r="BJ855" s="404"/>
      <c r="BK855" s="405"/>
      <c r="BL855" s="405"/>
      <c r="BM855" s="405"/>
      <c r="BN855" s="406"/>
    </row>
    <row r="856" ht="18.75" customHeight="1">
      <c r="A856" s="390" t="str">
        <f t="shared" si="3"/>
        <v/>
      </c>
      <c r="B856" s="391"/>
      <c r="C856" s="337"/>
      <c r="D856" s="337"/>
      <c r="E856" s="338" t="str">
        <f t="shared" si="8"/>
        <v/>
      </c>
      <c r="F856" s="392"/>
      <c r="G856" s="393"/>
      <c r="H856" s="341" t="str">
        <f t="array" ref="H856">IF(D856="","",XLOOKUP(D856,'Master Data'!K:K,'Master Data'!N:N,"Input in Master Data",0,1))</f>
        <v/>
      </c>
      <c r="I856" s="341" t="str">
        <f t="array" ref="I856">IF(D856="","",XLOOKUP(D856,'Master Data'!K:K,'Master Data'!O:O,"Input in Master Data",0,1))</f>
        <v/>
      </c>
      <c r="J856" s="341" t="str">
        <f t="array" ref="J856">if(V856="","",XLOOKUP(V856,Master[Company],Master[Blow],"Unknown",0,1))</f>
        <v/>
      </c>
      <c r="K856" s="341" t="str">
        <f t="array" ref="K856">if(V856="","",XLOOKUP(V856,Master[Company],Master[Pigging],"Unknown",0,1))</f>
        <v/>
      </c>
      <c r="L856" s="341" t="str">
        <f t="array" ref="L856">if(V856="","",XLOOKUP(V856,Master[Company],Master[Load Method],"Unknown",0,1))</f>
        <v/>
      </c>
      <c r="M856" s="341" t="str">
        <f t="array" ref="M856">if(V856="","",XLOOKUP(V856,Master[Company],Master[Line Distance],"Unknown",0,1))</f>
        <v/>
      </c>
      <c r="N856" s="394"/>
      <c r="O856" s="341"/>
      <c r="P856" s="336"/>
      <c r="Q856" s="341" t="str">
        <f t="array" ref="Q856">if(V856="","",XLOOKUP(V856,Master[Company],Master[Terms],"NA",0,1))</f>
        <v/>
      </c>
      <c r="R856" s="341" t="str">
        <f t="shared" si="9"/>
        <v/>
      </c>
      <c r="S856" s="341" t="str">
        <f t="array" ref="S856">if(V856="","",XLOOKUP(V856,Master[Company],Master[Group],"NA",0,1))</f>
        <v/>
      </c>
      <c r="T856" s="341" t="str">
        <f t="array" ref="T856">if(V856="","",XLOOKUP(V856,Master[Company],Master[Loading Location],"NA",0,1))</f>
        <v/>
      </c>
      <c r="U856" s="341" t="str">
        <f t="array" ref="U856">if(V856="","",XLOOKUP(V856,Master[Company],Master[Acronym],"NA",0,1))</f>
        <v/>
      </c>
      <c r="V856" s="336"/>
      <c r="W856" s="395"/>
      <c r="X856" s="395"/>
      <c r="Y856" s="336" t="str">
        <f t="shared" si="10"/>
        <v/>
      </c>
      <c r="Z856" s="341" t="str">
        <f t="shared" si="11"/>
        <v/>
      </c>
      <c r="AA856" s="336"/>
      <c r="AB856" s="341"/>
      <c r="AC856" s="341"/>
      <c r="AD856" s="394"/>
      <c r="AE856" s="396"/>
      <c r="AF856" s="396"/>
      <c r="AG856" s="396"/>
      <c r="AH856" s="396"/>
      <c r="AI856" s="396"/>
      <c r="AJ856" s="396"/>
      <c r="AK856" s="396"/>
      <c r="AL856" s="397"/>
      <c r="AM856" s="398"/>
      <c r="AN856" s="398"/>
      <c r="AO856" s="398"/>
      <c r="AP856" s="398"/>
      <c r="AQ856" s="398"/>
      <c r="AR856" s="398"/>
      <c r="AS856" s="398"/>
      <c r="AT856" s="398"/>
      <c r="AU856" s="394"/>
      <c r="AV856" s="399"/>
      <c r="AW856" s="306"/>
      <c r="AX856" s="394"/>
      <c r="AY856" s="400"/>
      <c r="AZ856" s="336"/>
      <c r="BA856" s="336"/>
      <c r="BB856" s="336"/>
      <c r="BC856" s="336"/>
      <c r="BD856" s="336"/>
      <c r="BE856" s="401"/>
      <c r="BF856" s="341"/>
      <c r="BG856" s="341"/>
      <c r="BH856" s="402"/>
      <c r="BI856" s="403"/>
      <c r="BJ856" s="404"/>
      <c r="BK856" s="405"/>
      <c r="BL856" s="405"/>
      <c r="BM856" s="405"/>
      <c r="BN856" s="406"/>
    </row>
    <row r="857" ht="18.75" customHeight="1">
      <c r="A857" s="390" t="str">
        <f t="shared" si="3"/>
        <v/>
      </c>
      <c r="B857" s="391"/>
      <c r="C857" s="337"/>
      <c r="D857" s="337"/>
      <c r="E857" s="338" t="str">
        <f t="shared" si="8"/>
        <v/>
      </c>
      <c r="F857" s="392"/>
      <c r="G857" s="393"/>
      <c r="H857" s="341" t="str">
        <f t="array" ref="H857">IF(D857="","",XLOOKUP(D857,'Master Data'!K:K,'Master Data'!N:N,"Input in Master Data",0,1))</f>
        <v/>
      </c>
      <c r="I857" s="341" t="str">
        <f t="array" ref="I857">IF(D857="","",XLOOKUP(D857,'Master Data'!K:K,'Master Data'!O:O,"Input in Master Data",0,1))</f>
        <v/>
      </c>
      <c r="J857" s="341" t="str">
        <f t="array" ref="J857">if(V857="","",XLOOKUP(V857,Master[Company],Master[Blow],"Unknown",0,1))</f>
        <v/>
      </c>
      <c r="K857" s="341" t="str">
        <f t="array" ref="K857">if(V857="","",XLOOKUP(V857,Master[Company],Master[Pigging],"Unknown",0,1))</f>
        <v/>
      </c>
      <c r="L857" s="341" t="str">
        <f t="array" ref="L857">if(V857="","",XLOOKUP(V857,Master[Company],Master[Load Method],"Unknown",0,1))</f>
        <v/>
      </c>
      <c r="M857" s="341" t="str">
        <f t="array" ref="M857">if(V857="","",XLOOKUP(V857,Master[Company],Master[Line Distance],"Unknown",0,1))</f>
        <v/>
      </c>
      <c r="N857" s="394"/>
      <c r="O857" s="341"/>
      <c r="P857" s="336"/>
      <c r="Q857" s="341" t="str">
        <f t="array" ref="Q857">if(V857="","",XLOOKUP(V857,Master[Company],Master[Terms],"NA",0,1))</f>
        <v/>
      </c>
      <c r="R857" s="341" t="str">
        <f t="shared" si="9"/>
        <v/>
      </c>
      <c r="S857" s="341" t="str">
        <f t="array" ref="S857">if(V857="","",XLOOKUP(V857,Master[Company],Master[Group],"NA",0,1))</f>
        <v/>
      </c>
      <c r="T857" s="341" t="str">
        <f t="array" ref="T857">if(V857="","",XLOOKUP(V857,Master[Company],Master[Loading Location],"NA",0,1))</f>
        <v/>
      </c>
      <c r="U857" s="341" t="str">
        <f t="array" ref="U857">if(V857="","",XLOOKUP(V857,Master[Company],Master[Acronym],"NA",0,1))</f>
        <v/>
      </c>
      <c r="V857" s="336"/>
      <c r="W857" s="395"/>
      <c r="X857" s="395"/>
      <c r="Y857" s="336" t="str">
        <f t="shared" si="10"/>
        <v/>
      </c>
      <c r="Z857" s="341" t="str">
        <f t="shared" si="11"/>
        <v/>
      </c>
      <c r="AA857" s="336"/>
      <c r="AB857" s="341"/>
      <c r="AC857" s="341"/>
      <c r="AD857" s="394"/>
      <c r="AE857" s="396"/>
      <c r="AF857" s="396"/>
      <c r="AG857" s="396"/>
      <c r="AH857" s="396"/>
      <c r="AI857" s="396"/>
      <c r="AJ857" s="396"/>
      <c r="AK857" s="396"/>
      <c r="AL857" s="397"/>
      <c r="AM857" s="398"/>
      <c r="AN857" s="398"/>
      <c r="AO857" s="398"/>
      <c r="AP857" s="398"/>
      <c r="AQ857" s="398"/>
      <c r="AR857" s="398"/>
      <c r="AS857" s="398"/>
      <c r="AT857" s="398"/>
      <c r="AU857" s="394"/>
      <c r="AV857" s="399"/>
      <c r="AW857" s="306"/>
      <c r="AX857" s="394"/>
      <c r="AY857" s="400"/>
      <c r="AZ857" s="336"/>
      <c r="BA857" s="336"/>
      <c r="BB857" s="336"/>
      <c r="BC857" s="336"/>
      <c r="BD857" s="336"/>
      <c r="BE857" s="401"/>
      <c r="BF857" s="341"/>
      <c r="BG857" s="341"/>
      <c r="BH857" s="402"/>
      <c r="BI857" s="403"/>
      <c r="BJ857" s="404"/>
      <c r="BK857" s="405"/>
      <c r="BL857" s="405"/>
      <c r="BM857" s="405"/>
      <c r="BN857" s="406"/>
    </row>
    <row r="858" ht="18.75" customHeight="1">
      <c r="A858" s="390" t="str">
        <f t="shared" si="3"/>
        <v/>
      </c>
      <c r="B858" s="391"/>
      <c r="C858" s="337"/>
      <c r="D858" s="337"/>
      <c r="E858" s="338" t="str">
        <f t="shared" si="8"/>
        <v/>
      </c>
      <c r="F858" s="392"/>
      <c r="G858" s="393"/>
      <c r="H858" s="341" t="str">
        <f t="array" ref="H858">IF(D858="","",XLOOKUP(D858,'Master Data'!K:K,'Master Data'!N:N,"Input in Master Data",0,1))</f>
        <v/>
      </c>
      <c r="I858" s="341" t="str">
        <f t="array" ref="I858">IF(D858="","",XLOOKUP(D858,'Master Data'!K:K,'Master Data'!O:O,"Input in Master Data",0,1))</f>
        <v/>
      </c>
      <c r="J858" s="341" t="str">
        <f t="array" ref="J858">if(V858="","",XLOOKUP(V858,Master[Company],Master[Blow],"Unknown",0,1))</f>
        <v/>
      </c>
      <c r="K858" s="341" t="str">
        <f t="array" ref="K858">if(V858="","",XLOOKUP(V858,Master[Company],Master[Pigging],"Unknown",0,1))</f>
        <v/>
      </c>
      <c r="L858" s="341" t="str">
        <f t="array" ref="L858">if(V858="","",XLOOKUP(V858,Master[Company],Master[Load Method],"Unknown",0,1))</f>
        <v/>
      </c>
      <c r="M858" s="341" t="str">
        <f t="array" ref="M858">if(V858="","",XLOOKUP(V858,Master[Company],Master[Line Distance],"Unknown",0,1))</f>
        <v/>
      </c>
      <c r="N858" s="394"/>
      <c r="O858" s="341"/>
      <c r="P858" s="336"/>
      <c r="Q858" s="341" t="str">
        <f t="array" ref="Q858">if(V858="","",XLOOKUP(V858,Master[Company],Master[Terms],"NA",0,1))</f>
        <v/>
      </c>
      <c r="R858" s="341" t="str">
        <f t="shared" si="9"/>
        <v/>
      </c>
      <c r="S858" s="341" t="str">
        <f t="array" ref="S858">if(V858="","",XLOOKUP(V858,Master[Company],Master[Group],"NA",0,1))</f>
        <v/>
      </c>
      <c r="T858" s="341" t="str">
        <f t="array" ref="T858">if(V858="","",XLOOKUP(V858,Master[Company],Master[Loading Location],"NA",0,1))</f>
        <v/>
      </c>
      <c r="U858" s="341" t="str">
        <f t="array" ref="U858">if(V858="","",XLOOKUP(V858,Master[Company],Master[Acronym],"NA",0,1))</f>
        <v/>
      </c>
      <c r="V858" s="336"/>
      <c r="W858" s="395"/>
      <c r="X858" s="395"/>
      <c r="Y858" s="336" t="str">
        <f t="shared" si="10"/>
        <v/>
      </c>
      <c r="Z858" s="341" t="str">
        <f t="shared" si="11"/>
        <v/>
      </c>
      <c r="AA858" s="336"/>
      <c r="AB858" s="341"/>
      <c r="AC858" s="341"/>
      <c r="AD858" s="394"/>
      <c r="AE858" s="396"/>
      <c r="AF858" s="396"/>
      <c r="AG858" s="396"/>
      <c r="AH858" s="396"/>
      <c r="AI858" s="396"/>
      <c r="AJ858" s="396"/>
      <c r="AK858" s="396"/>
      <c r="AL858" s="397"/>
      <c r="AM858" s="398"/>
      <c r="AN858" s="398"/>
      <c r="AO858" s="398"/>
      <c r="AP858" s="398"/>
      <c r="AQ858" s="398"/>
      <c r="AR858" s="398"/>
      <c r="AS858" s="398"/>
      <c r="AT858" s="398"/>
      <c r="AU858" s="394"/>
      <c r="AV858" s="399"/>
      <c r="AW858" s="306"/>
      <c r="AX858" s="394"/>
      <c r="AY858" s="400"/>
      <c r="AZ858" s="336"/>
      <c r="BA858" s="336"/>
      <c r="BB858" s="336"/>
      <c r="BC858" s="336"/>
      <c r="BD858" s="336"/>
      <c r="BE858" s="401"/>
      <c r="BF858" s="341"/>
      <c r="BG858" s="341"/>
      <c r="BH858" s="402"/>
      <c r="BI858" s="403"/>
      <c r="BJ858" s="404"/>
      <c r="BK858" s="405"/>
      <c r="BL858" s="405"/>
      <c r="BM858" s="405"/>
      <c r="BN858" s="406"/>
    </row>
    <row r="859" ht="18.75" customHeight="1">
      <c r="A859" s="390" t="str">
        <f t="shared" si="3"/>
        <v/>
      </c>
      <c r="B859" s="391"/>
      <c r="C859" s="337"/>
      <c r="D859" s="337"/>
      <c r="E859" s="338" t="str">
        <f t="shared" si="8"/>
        <v/>
      </c>
      <c r="F859" s="392"/>
      <c r="G859" s="393"/>
      <c r="H859" s="341" t="str">
        <f t="array" ref="H859">IF(D859="","",XLOOKUP(D859,'Master Data'!K:K,'Master Data'!N:N,"Input in Master Data",0,1))</f>
        <v/>
      </c>
      <c r="I859" s="341" t="str">
        <f t="array" ref="I859">IF(D859="","",XLOOKUP(D859,'Master Data'!K:K,'Master Data'!O:O,"Input in Master Data",0,1))</f>
        <v/>
      </c>
      <c r="J859" s="341" t="str">
        <f t="array" ref="J859">if(V859="","",XLOOKUP(V859,Master[Company],Master[Blow],"Unknown",0,1))</f>
        <v/>
      </c>
      <c r="K859" s="341" t="str">
        <f t="array" ref="K859">if(V859="","",XLOOKUP(V859,Master[Company],Master[Pigging],"Unknown",0,1))</f>
        <v/>
      </c>
      <c r="L859" s="341" t="str">
        <f t="array" ref="L859">if(V859="","",XLOOKUP(V859,Master[Company],Master[Load Method],"Unknown",0,1))</f>
        <v/>
      </c>
      <c r="M859" s="341" t="str">
        <f t="array" ref="M859">if(V859="","",XLOOKUP(V859,Master[Company],Master[Line Distance],"Unknown",0,1))</f>
        <v/>
      </c>
      <c r="N859" s="394"/>
      <c r="O859" s="341"/>
      <c r="P859" s="336"/>
      <c r="Q859" s="341" t="str">
        <f t="array" ref="Q859">if(V859="","",XLOOKUP(V859,Master[Company],Master[Terms],"NA",0,1))</f>
        <v/>
      </c>
      <c r="R859" s="341" t="str">
        <f t="shared" si="9"/>
        <v/>
      </c>
      <c r="S859" s="341" t="str">
        <f t="array" ref="S859">if(V859="","",XLOOKUP(V859,Master[Company],Master[Group],"NA",0,1))</f>
        <v/>
      </c>
      <c r="T859" s="341" t="str">
        <f t="array" ref="T859">if(V859="","",XLOOKUP(V859,Master[Company],Master[Loading Location],"NA",0,1))</f>
        <v/>
      </c>
      <c r="U859" s="341" t="str">
        <f t="array" ref="U859">if(V859="","",XLOOKUP(V859,Master[Company],Master[Acronym],"NA",0,1))</f>
        <v/>
      </c>
      <c r="V859" s="336"/>
      <c r="W859" s="395"/>
      <c r="X859" s="395"/>
      <c r="Y859" s="336" t="str">
        <f t="shared" si="10"/>
        <v/>
      </c>
      <c r="Z859" s="341" t="str">
        <f t="shared" si="11"/>
        <v/>
      </c>
      <c r="AA859" s="336"/>
      <c r="AB859" s="341"/>
      <c r="AC859" s="341"/>
      <c r="AD859" s="394"/>
      <c r="AE859" s="396"/>
      <c r="AF859" s="396"/>
      <c r="AG859" s="396"/>
      <c r="AH859" s="396"/>
      <c r="AI859" s="396"/>
      <c r="AJ859" s="396"/>
      <c r="AK859" s="396"/>
      <c r="AL859" s="397"/>
      <c r="AM859" s="398"/>
      <c r="AN859" s="398"/>
      <c r="AO859" s="398"/>
      <c r="AP859" s="398"/>
      <c r="AQ859" s="398"/>
      <c r="AR859" s="398"/>
      <c r="AS859" s="398"/>
      <c r="AT859" s="398"/>
      <c r="AU859" s="394"/>
      <c r="AV859" s="399"/>
      <c r="AW859" s="306"/>
      <c r="AX859" s="394"/>
      <c r="AY859" s="400"/>
      <c r="AZ859" s="336"/>
      <c r="BA859" s="336"/>
      <c r="BB859" s="336"/>
      <c r="BC859" s="336"/>
      <c r="BD859" s="336"/>
      <c r="BE859" s="401"/>
      <c r="BF859" s="341"/>
      <c r="BG859" s="341"/>
      <c r="BH859" s="402"/>
      <c r="BI859" s="403"/>
      <c r="BJ859" s="404"/>
      <c r="BK859" s="405"/>
      <c r="BL859" s="405"/>
      <c r="BM859" s="405"/>
      <c r="BN859" s="406"/>
    </row>
    <row r="860" ht="18.75" customHeight="1">
      <c r="A860" s="390" t="str">
        <f t="shared" si="3"/>
        <v/>
      </c>
      <c r="B860" s="391"/>
      <c r="C860" s="337"/>
      <c r="D860" s="337"/>
      <c r="E860" s="338" t="str">
        <f t="shared" si="8"/>
        <v/>
      </c>
      <c r="F860" s="392"/>
      <c r="G860" s="393"/>
      <c r="H860" s="341" t="str">
        <f t="array" ref="H860">IF(D860="","",XLOOKUP(D860,'Master Data'!K:K,'Master Data'!N:N,"Input in Master Data",0,1))</f>
        <v/>
      </c>
      <c r="I860" s="341" t="str">
        <f t="array" ref="I860">IF(D860="","",XLOOKUP(D860,'Master Data'!K:K,'Master Data'!O:O,"Input in Master Data",0,1))</f>
        <v/>
      </c>
      <c r="J860" s="341" t="str">
        <f t="array" ref="J860">if(V860="","",XLOOKUP(V860,Master[Company],Master[Blow],"Unknown",0,1))</f>
        <v/>
      </c>
      <c r="K860" s="341" t="str">
        <f t="array" ref="K860">if(V860="","",XLOOKUP(V860,Master[Company],Master[Pigging],"Unknown",0,1))</f>
        <v/>
      </c>
      <c r="L860" s="341" t="str">
        <f t="array" ref="L860">if(V860="","",XLOOKUP(V860,Master[Company],Master[Load Method],"Unknown",0,1))</f>
        <v/>
      </c>
      <c r="M860" s="341" t="str">
        <f t="array" ref="M860">if(V860="","",XLOOKUP(V860,Master[Company],Master[Line Distance],"Unknown",0,1))</f>
        <v/>
      </c>
      <c r="N860" s="394"/>
      <c r="O860" s="341"/>
      <c r="P860" s="336"/>
      <c r="Q860" s="341" t="str">
        <f t="array" ref="Q860">if(V860="","",XLOOKUP(V860,Master[Company],Master[Terms],"NA",0,1))</f>
        <v/>
      </c>
      <c r="R860" s="341" t="str">
        <f t="shared" si="9"/>
        <v/>
      </c>
      <c r="S860" s="341" t="str">
        <f t="array" ref="S860">if(V860="","",XLOOKUP(V860,Master[Company],Master[Group],"NA",0,1))</f>
        <v/>
      </c>
      <c r="T860" s="341" t="str">
        <f t="array" ref="T860">if(V860="","",XLOOKUP(V860,Master[Company],Master[Loading Location],"NA",0,1))</f>
        <v/>
      </c>
      <c r="U860" s="341" t="str">
        <f t="array" ref="U860">if(V860="","",XLOOKUP(V860,Master[Company],Master[Acronym],"NA",0,1))</f>
        <v/>
      </c>
      <c r="V860" s="336"/>
      <c r="W860" s="395"/>
      <c r="X860" s="395"/>
      <c r="Y860" s="336" t="str">
        <f t="shared" si="10"/>
        <v/>
      </c>
      <c r="Z860" s="341" t="str">
        <f t="shared" si="11"/>
        <v/>
      </c>
      <c r="AA860" s="336"/>
      <c r="AB860" s="341"/>
      <c r="AC860" s="341"/>
      <c r="AD860" s="394"/>
      <c r="AE860" s="396"/>
      <c r="AF860" s="396"/>
      <c r="AG860" s="396"/>
      <c r="AH860" s="396"/>
      <c r="AI860" s="396"/>
      <c r="AJ860" s="396"/>
      <c r="AK860" s="396"/>
      <c r="AL860" s="397"/>
      <c r="AM860" s="398"/>
      <c r="AN860" s="398"/>
      <c r="AO860" s="398"/>
      <c r="AP860" s="398"/>
      <c r="AQ860" s="398"/>
      <c r="AR860" s="398"/>
      <c r="AS860" s="398"/>
      <c r="AT860" s="398"/>
      <c r="AU860" s="394"/>
      <c r="AV860" s="399"/>
      <c r="AW860" s="306"/>
      <c r="AX860" s="394"/>
      <c r="AY860" s="400"/>
      <c r="AZ860" s="336"/>
      <c r="BA860" s="336"/>
      <c r="BB860" s="336"/>
      <c r="BC860" s="336"/>
      <c r="BD860" s="336"/>
      <c r="BE860" s="401"/>
      <c r="BF860" s="341"/>
      <c r="BG860" s="341"/>
      <c r="BH860" s="402"/>
      <c r="BI860" s="403"/>
      <c r="BJ860" s="404"/>
      <c r="BK860" s="405"/>
      <c r="BL860" s="405"/>
      <c r="BM860" s="405"/>
      <c r="BN860" s="406"/>
    </row>
    <row r="861" ht="18.75" customHeight="1">
      <c r="A861" s="390" t="str">
        <f t="shared" si="3"/>
        <v/>
      </c>
      <c r="B861" s="391"/>
      <c r="C861" s="337"/>
      <c r="D861" s="337"/>
      <c r="E861" s="338" t="str">
        <f t="shared" si="8"/>
        <v/>
      </c>
      <c r="F861" s="392"/>
      <c r="G861" s="393"/>
      <c r="H861" s="341" t="str">
        <f t="array" ref="H861">IF(D861="","",XLOOKUP(D861,'Master Data'!K:K,'Master Data'!N:N,"Input in Master Data",0,1))</f>
        <v/>
      </c>
      <c r="I861" s="341" t="str">
        <f t="array" ref="I861">IF(D861="","",XLOOKUP(D861,'Master Data'!K:K,'Master Data'!O:O,"Input in Master Data",0,1))</f>
        <v/>
      </c>
      <c r="J861" s="341" t="str">
        <f t="array" ref="J861">if(V861="","",XLOOKUP(V861,Master[Company],Master[Blow],"Unknown",0,1))</f>
        <v/>
      </c>
      <c r="K861" s="341" t="str">
        <f t="array" ref="K861">if(V861="","",XLOOKUP(V861,Master[Company],Master[Pigging],"Unknown",0,1))</f>
        <v/>
      </c>
      <c r="L861" s="341" t="str">
        <f t="array" ref="L861">if(V861="","",XLOOKUP(V861,Master[Company],Master[Load Method],"Unknown",0,1))</f>
        <v/>
      </c>
      <c r="M861" s="341" t="str">
        <f t="array" ref="M861">if(V861="","",XLOOKUP(V861,Master[Company],Master[Line Distance],"Unknown",0,1))</f>
        <v/>
      </c>
      <c r="N861" s="394"/>
      <c r="O861" s="341"/>
      <c r="P861" s="336"/>
      <c r="Q861" s="341" t="str">
        <f t="array" ref="Q861">if(V861="","",XLOOKUP(V861,Master[Company],Master[Terms],"NA",0,1))</f>
        <v/>
      </c>
      <c r="R861" s="341" t="str">
        <f t="shared" si="9"/>
        <v/>
      </c>
      <c r="S861" s="341" t="str">
        <f t="array" ref="S861">if(V861="","",XLOOKUP(V861,Master[Company],Master[Group],"NA",0,1))</f>
        <v/>
      </c>
      <c r="T861" s="341" t="str">
        <f t="array" ref="T861">if(V861="","",XLOOKUP(V861,Master[Company],Master[Loading Location],"NA",0,1))</f>
        <v/>
      </c>
      <c r="U861" s="341" t="str">
        <f t="array" ref="U861">if(V861="","",XLOOKUP(V861,Master[Company],Master[Acronym],"NA",0,1))</f>
        <v/>
      </c>
      <c r="V861" s="336"/>
      <c r="W861" s="395"/>
      <c r="X861" s="395"/>
      <c r="Y861" s="336" t="str">
        <f t="shared" si="10"/>
        <v/>
      </c>
      <c r="Z861" s="341" t="str">
        <f t="shared" si="11"/>
        <v/>
      </c>
      <c r="AA861" s="336"/>
      <c r="AB861" s="341"/>
      <c r="AC861" s="341"/>
      <c r="AD861" s="394"/>
      <c r="AE861" s="396"/>
      <c r="AF861" s="396"/>
      <c r="AG861" s="396"/>
      <c r="AH861" s="396"/>
      <c r="AI861" s="396"/>
      <c r="AJ861" s="396"/>
      <c r="AK861" s="396"/>
      <c r="AL861" s="397"/>
      <c r="AM861" s="398"/>
      <c r="AN861" s="398"/>
      <c r="AO861" s="398"/>
      <c r="AP861" s="398"/>
      <c r="AQ861" s="398"/>
      <c r="AR861" s="398"/>
      <c r="AS861" s="398"/>
      <c r="AT861" s="398"/>
      <c r="AU861" s="394"/>
      <c r="AV861" s="399"/>
      <c r="AW861" s="306"/>
      <c r="AX861" s="394"/>
      <c r="AY861" s="400"/>
      <c r="AZ861" s="336"/>
      <c r="BA861" s="336"/>
      <c r="BB861" s="336"/>
      <c r="BC861" s="336"/>
      <c r="BD861" s="336"/>
      <c r="BE861" s="401"/>
      <c r="BF861" s="341"/>
      <c r="BG861" s="341"/>
      <c r="BH861" s="402"/>
      <c r="BI861" s="403"/>
      <c r="BJ861" s="404"/>
      <c r="BK861" s="405"/>
      <c r="BL861" s="405"/>
      <c r="BM861" s="405"/>
      <c r="BN861" s="406"/>
    </row>
    <row r="862" ht="18.75" customHeight="1">
      <c r="A862" s="390" t="str">
        <f t="shared" si="3"/>
        <v/>
      </c>
      <c r="B862" s="391"/>
      <c r="C862" s="337"/>
      <c r="D862" s="337"/>
      <c r="E862" s="338" t="str">
        <f t="shared" si="8"/>
        <v/>
      </c>
      <c r="F862" s="392"/>
      <c r="G862" s="393"/>
      <c r="H862" s="341" t="str">
        <f t="array" ref="H862">IF(D862="","",XLOOKUP(D862,'Master Data'!K:K,'Master Data'!N:N,"Input in Master Data",0,1))</f>
        <v/>
      </c>
      <c r="I862" s="341" t="str">
        <f t="array" ref="I862">IF(D862="","",XLOOKUP(D862,'Master Data'!K:K,'Master Data'!O:O,"Input in Master Data",0,1))</f>
        <v/>
      </c>
      <c r="J862" s="341" t="str">
        <f t="array" ref="J862">if(V862="","",XLOOKUP(V862,Master[Company],Master[Blow],"Unknown",0,1))</f>
        <v/>
      </c>
      <c r="K862" s="341" t="str">
        <f t="array" ref="K862">if(V862="","",XLOOKUP(V862,Master[Company],Master[Pigging],"Unknown",0,1))</f>
        <v/>
      </c>
      <c r="L862" s="341" t="str">
        <f t="array" ref="L862">if(V862="","",XLOOKUP(V862,Master[Company],Master[Load Method],"Unknown",0,1))</f>
        <v/>
      </c>
      <c r="M862" s="341" t="str">
        <f t="array" ref="M862">if(V862="","",XLOOKUP(V862,Master[Company],Master[Line Distance],"Unknown",0,1))</f>
        <v/>
      </c>
      <c r="N862" s="394"/>
      <c r="O862" s="341"/>
      <c r="P862" s="336"/>
      <c r="Q862" s="341" t="str">
        <f t="array" ref="Q862">if(V862="","",XLOOKUP(V862,Master[Company],Master[Terms],"NA",0,1))</f>
        <v/>
      </c>
      <c r="R862" s="341" t="str">
        <f t="shared" si="9"/>
        <v/>
      </c>
      <c r="S862" s="341" t="str">
        <f t="array" ref="S862">if(V862="","",XLOOKUP(V862,Master[Company],Master[Group],"NA",0,1))</f>
        <v/>
      </c>
      <c r="T862" s="341" t="str">
        <f t="array" ref="T862">if(V862="","",XLOOKUP(V862,Master[Company],Master[Loading Location],"NA",0,1))</f>
        <v/>
      </c>
      <c r="U862" s="341" t="str">
        <f t="array" ref="U862">if(V862="","",XLOOKUP(V862,Master[Company],Master[Acronym],"NA",0,1))</f>
        <v/>
      </c>
      <c r="V862" s="336"/>
      <c r="W862" s="395"/>
      <c r="X862" s="395"/>
      <c r="Y862" s="336" t="str">
        <f t="shared" si="10"/>
        <v/>
      </c>
      <c r="Z862" s="341" t="str">
        <f t="shared" si="11"/>
        <v/>
      </c>
      <c r="AA862" s="336"/>
      <c r="AB862" s="341"/>
      <c r="AC862" s="341"/>
      <c r="AD862" s="394"/>
      <c r="AE862" s="396"/>
      <c r="AF862" s="396"/>
      <c r="AG862" s="396"/>
      <c r="AH862" s="396"/>
      <c r="AI862" s="396"/>
      <c r="AJ862" s="396"/>
      <c r="AK862" s="396"/>
      <c r="AL862" s="397"/>
      <c r="AM862" s="398"/>
      <c r="AN862" s="398"/>
      <c r="AO862" s="398"/>
      <c r="AP862" s="398"/>
      <c r="AQ862" s="398"/>
      <c r="AR862" s="398"/>
      <c r="AS862" s="398"/>
      <c r="AT862" s="398"/>
      <c r="AU862" s="394"/>
      <c r="AV862" s="399"/>
      <c r="AW862" s="306"/>
      <c r="AX862" s="394"/>
      <c r="AY862" s="400"/>
      <c r="AZ862" s="336"/>
      <c r="BA862" s="336"/>
      <c r="BB862" s="336"/>
      <c r="BC862" s="336"/>
      <c r="BD862" s="336"/>
      <c r="BE862" s="401"/>
      <c r="BF862" s="341"/>
      <c r="BG862" s="341"/>
      <c r="BH862" s="402"/>
      <c r="BI862" s="403"/>
      <c r="BJ862" s="404"/>
      <c r="BK862" s="405"/>
      <c r="BL862" s="405"/>
      <c r="BM862" s="405"/>
      <c r="BN862" s="406"/>
    </row>
    <row r="863" ht="18.75" customHeight="1">
      <c r="A863" s="390" t="str">
        <f t="shared" si="3"/>
        <v/>
      </c>
      <c r="B863" s="391"/>
      <c r="C863" s="337"/>
      <c r="D863" s="337"/>
      <c r="E863" s="338" t="str">
        <f t="shared" si="8"/>
        <v/>
      </c>
      <c r="F863" s="392"/>
      <c r="G863" s="393"/>
      <c r="H863" s="341" t="str">
        <f t="array" ref="H863">IF(D863="","",XLOOKUP(D863,'Master Data'!K:K,'Master Data'!N:N,"Input in Master Data",0,1))</f>
        <v/>
      </c>
      <c r="I863" s="341" t="str">
        <f t="array" ref="I863">IF(D863="","",XLOOKUP(D863,'Master Data'!K:K,'Master Data'!O:O,"Input in Master Data",0,1))</f>
        <v/>
      </c>
      <c r="J863" s="341" t="str">
        <f t="array" ref="J863">if(V863="","",XLOOKUP(V863,Master[Company],Master[Blow],"Unknown",0,1))</f>
        <v/>
      </c>
      <c r="K863" s="341" t="str">
        <f t="array" ref="K863">if(V863="","",XLOOKUP(V863,Master[Company],Master[Pigging],"Unknown",0,1))</f>
        <v/>
      </c>
      <c r="L863" s="341" t="str">
        <f t="array" ref="L863">if(V863="","",XLOOKUP(V863,Master[Company],Master[Load Method],"Unknown",0,1))</f>
        <v/>
      </c>
      <c r="M863" s="341" t="str">
        <f t="array" ref="M863">if(V863="","",XLOOKUP(V863,Master[Company],Master[Line Distance],"Unknown",0,1))</f>
        <v/>
      </c>
      <c r="N863" s="394"/>
      <c r="O863" s="341"/>
      <c r="P863" s="336"/>
      <c r="Q863" s="341" t="str">
        <f t="array" ref="Q863">if(V863="","",XLOOKUP(V863,Master[Company],Master[Terms],"NA",0,1))</f>
        <v/>
      </c>
      <c r="R863" s="341" t="str">
        <f t="shared" si="9"/>
        <v/>
      </c>
      <c r="S863" s="341" t="str">
        <f t="array" ref="S863">if(V863="","",XLOOKUP(V863,Master[Company],Master[Group],"NA",0,1))</f>
        <v/>
      </c>
      <c r="T863" s="341" t="str">
        <f t="array" ref="T863">if(V863="","",XLOOKUP(V863,Master[Company],Master[Loading Location],"NA",0,1))</f>
        <v/>
      </c>
      <c r="U863" s="341" t="str">
        <f t="array" ref="U863">if(V863="","",XLOOKUP(V863,Master[Company],Master[Acronym],"NA",0,1))</f>
        <v/>
      </c>
      <c r="V863" s="336"/>
      <c r="W863" s="395"/>
      <c r="X863" s="395"/>
      <c r="Y863" s="336" t="str">
        <f t="shared" si="10"/>
        <v/>
      </c>
      <c r="Z863" s="341" t="str">
        <f t="shared" si="11"/>
        <v/>
      </c>
      <c r="AA863" s="336"/>
      <c r="AB863" s="341"/>
      <c r="AC863" s="341"/>
      <c r="AD863" s="394"/>
      <c r="AE863" s="396"/>
      <c r="AF863" s="396"/>
      <c r="AG863" s="396"/>
      <c r="AH863" s="396"/>
      <c r="AI863" s="396"/>
      <c r="AJ863" s="396"/>
      <c r="AK863" s="396"/>
      <c r="AL863" s="397"/>
      <c r="AM863" s="398"/>
      <c r="AN863" s="398"/>
      <c r="AO863" s="398"/>
      <c r="AP863" s="398"/>
      <c r="AQ863" s="398"/>
      <c r="AR863" s="398"/>
      <c r="AS863" s="398"/>
      <c r="AT863" s="398"/>
      <c r="AU863" s="394"/>
      <c r="AV863" s="399"/>
      <c r="AW863" s="306"/>
      <c r="AX863" s="394"/>
      <c r="AY863" s="400"/>
      <c r="AZ863" s="336"/>
      <c r="BA863" s="336"/>
      <c r="BB863" s="336"/>
      <c r="BC863" s="336"/>
      <c r="BD863" s="336"/>
      <c r="BE863" s="401"/>
      <c r="BF863" s="341"/>
      <c r="BG863" s="341"/>
      <c r="BH863" s="402"/>
      <c r="BI863" s="403"/>
      <c r="BJ863" s="404"/>
      <c r="BK863" s="405"/>
      <c r="BL863" s="405"/>
      <c r="BM863" s="405"/>
      <c r="BN863" s="406"/>
    </row>
    <row r="864" ht="18.75" customHeight="1">
      <c r="A864" s="390" t="str">
        <f t="shared" si="3"/>
        <v/>
      </c>
      <c r="B864" s="391"/>
      <c r="C864" s="337"/>
      <c r="D864" s="337"/>
      <c r="E864" s="338" t="str">
        <f t="shared" si="8"/>
        <v/>
      </c>
      <c r="F864" s="392"/>
      <c r="G864" s="393"/>
      <c r="H864" s="341" t="str">
        <f t="array" ref="H864">IF(D864="","",XLOOKUP(D864,'Master Data'!K:K,'Master Data'!N:N,"Input in Master Data",0,1))</f>
        <v/>
      </c>
      <c r="I864" s="341" t="str">
        <f t="array" ref="I864">IF(D864="","",XLOOKUP(D864,'Master Data'!K:K,'Master Data'!O:O,"Input in Master Data",0,1))</f>
        <v/>
      </c>
      <c r="J864" s="341" t="str">
        <f t="array" ref="J864">if(V864="","",XLOOKUP(V864,Master[Company],Master[Blow],"Unknown",0,1))</f>
        <v/>
      </c>
      <c r="K864" s="341" t="str">
        <f t="array" ref="K864">if(V864="","",XLOOKUP(V864,Master[Company],Master[Pigging],"Unknown",0,1))</f>
        <v/>
      </c>
      <c r="L864" s="341" t="str">
        <f t="array" ref="L864">if(V864="","",XLOOKUP(V864,Master[Company],Master[Load Method],"Unknown",0,1))</f>
        <v/>
      </c>
      <c r="M864" s="341" t="str">
        <f t="array" ref="M864">if(V864="","",XLOOKUP(V864,Master[Company],Master[Line Distance],"Unknown",0,1))</f>
        <v/>
      </c>
      <c r="N864" s="394"/>
      <c r="O864" s="341"/>
      <c r="P864" s="336"/>
      <c r="Q864" s="341" t="str">
        <f t="array" ref="Q864">if(V864="","",XLOOKUP(V864,Master[Company],Master[Terms],"NA",0,1))</f>
        <v/>
      </c>
      <c r="R864" s="341" t="str">
        <f t="shared" si="9"/>
        <v/>
      </c>
      <c r="S864" s="341" t="str">
        <f t="array" ref="S864">if(V864="","",XLOOKUP(V864,Master[Company],Master[Group],"NA",0,1))</f>
        <v/>
      </c>
      <c r="T864" s="341" t="str">
        <f t="array" ref="T864">if(V864="","",XLOOKUP(V864,Master[Company],Master[Loading Location],"NA",0,1))</f>
        <v/>
      </c>
      <c r="U864" s="341" t="str">
        <f t="array" ref="U864">if(V864="","",XLOOKUP(V864,Master[Company],Master[Acronym],"NA",0,1))</f>
        <v/>
      </c>
      <c r="V864" s="336"/>
      <c r="W864" s="395"/>
      <c r="X864" s="395"/>
      <c r="Y864" s="336" t="str">
        <f t="shared" si="10"/>
        <v/>
      </c>
      <c r="Z864" s="341" t="str">
        <f t="shared" si="11"/>
        <v/>
      </c>
      <c r="AA864" s="336"/>
      <c r="AB864" s="341"/>
      <c r="AC864" s="341"/>
      <c r="AD864" s="394"/>
      <c r="AE864" s="396"/>
      <c r="AF864" s="396"/>
      <c r="AG864" s="396"/>
      <c r="AH864" s="396"/>
      <c r="AI864" s="396"/>
      <c r="AJ864" s="396"/>
      <c r="AK864" s="396"/>
      <c r="AL864" s="397"/>
      <c r="AM864" s="398"/>
      <c r="AN864" s="398"/>
      <c r="AO864" s="398"/>
      <c r="AP864" s="398"/>
      <c r="AQ864" s="398"/>
      <c r="AR864" s="398"/>
      <c r="AS864" s="398"/>
      <c r="AT864" s="398"/>
      <c r="AU864" s="394"/>
      <c r="AV864" s="399"/>
      <c r="AW864" s="306"/>
      <c r="AX864" s="394"/>
      <c r="AY864" s="400"/>
      <c r="AZ864" s="336"/>
      <c r="BA864" s="336"/>
      <c r="BB864" s="336"/>
      <c r="BC864" s="336"/>
      <c r="BD864" s="336"/>
      <c r="BE864" s="401"/>
      <c r="BF864" s="341"/>
      <c r="BG864" s="341"/>
      <c r="BH864" s="402"/>
      <c r="BI864" s="403"/>
      <c r="BJ864" s="404"/>
      <c r="BK864" s="405"/>
      <c r="BL864" s="405"/>
      <c r="BM864" s="405"/>
      <c r="BN864" s="406"/>
    </row>
    <row r="865" ht="18.75" customHeight="1">
      <c r="A865" s="390" t="str">
        <f t="shared" si="3"/>
        <v/>
      </c>
      <c r="B865" s="391"/>
      <c r="C865" s="337"/>
      <c r="D865" s="337"/>
      <c r="E865" s="338" t="str">
        <f t="shared" si="8"/>
        <v/>
      </c>
      <c r="F865" s="392"/>
      <c r="G865" s="393"/>
      <c r="H865" s="341" t="str">
        <f t="array" ref="H865">IF(D865="","",XLOOKUP(D865,'Master Data'!K:K,'Master Data'!N:N,"Input in Master Data",0,1))</f>
        <v/>
      </c>
      <c r="I865" s="341" t="str">
        <f t="array" ref="I865">IF(D865="","",XLOOKUP(D865,'Master Data'!K:K,'Master Data'!O:O,"Input in Master Data",0,1))</f>
        <v/>
      </c>
      <c r="J865" s="341" t="str">
        <f t="array" ref="J865">if(V865="","",XLOOKUP(V865,Master[Company],Master[Blow],"Unknown",0,1))</f>
        <v/>
      </c>
      <c r="K865" s="341" t="str">
        <f t="array" ref="K865">if(V865="","",XLOOKUP(V865,Master[Company],Master[Pigging],"Unknown",0,1))</f>
        <v/>
      </c>
      <c r="L865" s="341" t="str">
        <f t="array" ref="L865">if(V865="","",XLOOKUP(V865,Master[Company],Master[Load Method],"Unknown",0,1))</f>
        <v/>
      </c>
      <c r="M865" s="341" t="str">
        <f t="array" ref="M865">if(V865="","",XLOOKUP(V865,Master[Company],Master[Line Distance],"Unknown",0,1))</f>
        <v/>
      </c>
      <c r="N865" s="394"/>
      <c r="O865" s="341"/>
      <c r="P865" s="336"/>
      <c r="Q865" s="341" t="str">
        <f t="array" ref="Q865">if(V865="","",XLOOKUP(V865,Master[Company],Master[Terms],"NA",0,1))</f>
        <v/>
      </c>
      <c r="R865" s="341" t="str">
        <f t="shared" si="9"/>
        <v/>
      </c>
      <c r="S865" s="341" t="str">
        <f t="array" ref="S865">if(V865="","",XLOOKUP(V865,Master[Company],Master[Group],"NA",0,1))</f>
        <v/>
      </c>
      <c r="T865" s="341" t="str">
        <f t="array" ref="T865">if(V865="","",XLOOKUP(V865,Master[Company],Master[Loading Location],"NA",0,1))</f>
        <v/>
      </c>
      <c r="U865" s="341" t="str">
        <f t="array" ref="U865">if(V865="","",XLOOKUP(V865,Master[Company],Master[Acronym],"NA",0,1))</f>
        <v/>
      </c>
      <c r="V865" s="336"/>
      <c r="W865" s="395"/>
      <c r="X865" s="395"/>
      <c r="Y865" s="336" t="str">
        <f t="shared" si="10"/>
        <v/>
      </c>
      <c r="Z865" s="341" t="str">
        <f t="shared" si="11"/>
        <v/>
      </c>
      <c r="AA865" s="336"/>
      <c r="AB865" s="341"/>
      <c r="AC865" s="341"/>
      <c r="AD865" s="394"/>
      <c r="AE865" s="396"/>
      <c r="AF865" s="396"/>
      <c r="AG865" s="396"/>
      <c r="AH865" s="396"/>
      <c r="AI865" s="396"/>
      <c r="AJ865" s="396"/>
      <c r="AK865" s="396"/>
      <c r="AL865" s="397"/>
      <c r="AM865" s="398"/>
      <c r="AN865" s="398"/>
      <c r="AO865" s="398"/>
      <c r="AP865" s="398"/>
      <c r="AQ865" s="398"/>
      <c r="AR865" s="398"/>
      <c r="AS865" s="398"/>
      <c r="AT865" s="398"/>
      <c r="AU865" s="394"/>
      <c r="AV865" s="399"/>
      <c r="AW865" s="306"/>
      <c r="AX865" s="394"/>
      <c r="AY865" s="400"/>
      <c r="AZ865" s="336"/>
      <c r="BA865" s="336"/>
      <c r="BB865" s="336"/>
      <c r="BC865" s="336"/>
      <c r="BD865" s="336"/>
      <c r="BE865" s="401"/>
      <c r="BF865" s="341"/>
      <c r="BG865" s="341"/>
      <c r="BH865" s="402"/>
      <c r="BI865" s="403"/>
      <c r="BJ865" s="404"/>
      <c r="BK865" s="405"/>
      <c r="BL865" s="405"/>
      <c r="BM865" s="405"/>
      <c r="BN865" s="406"/>
    </row>
    <row r="866" ht="18.75" customHeight="1">
      <c r="A866" s="390" t="str">
        <f t="shared" si="3"/>
        <v/>
      </c>
      <c r="B866" s="391"/>
      <c r="C866" s="337"/>
      <c r="D866" s="337"/>
      <c r="E866" s="338" t="str">
        <f t="shared" si="8"/>
        <v/>
      </c>
      <c r="F866" s="392"/>
      <c r="G866" s="393"/>
      <c r="H866" s="341" t="str">
        <f t="array" ref="H866">IF(D866="","",XLOOKUP(D866,'Master Data'!K:K,'Master Data'!N:N,"Input in Master Data",0,1))</f>
        <v/>
      </c>
      <c r="I866" s="341" t="str">
        <f t="array" ref="I866">IF(D866="","",XLOOKUP(D866,'Master Data'!K:K,'Master Data'!O:O,"Input in Master Data",0,1))</f>
        <v/>
      </c>
      <c r="J866" s="341" t="str">
        <f t="array" ref="J866">if(V866="","",XLOOKUP(V866,Master[Company],Master[Blow],"Unknown",0,1))</f>
        <v/>
      </c>
      <c r="K866" s="341" t="str">
        <f t="array" ref="K866">if(V866="","",XLOOKUP(V866,Master[Company],Master[Pigging],"Unknown",0,1))</f>
        <v/>
      </c>
      <c r="L866" s="341" t="str">
        <f t="array" ref="L866">if(V866="","",XLOOKUP(V866,Master[Company],Master[Load Method],"Unknown",0,1))</f>
        <v/>
      </c>
      <c r="M866" s="341" t="str">
        <f t="array" ref="M866">if(V866="","",XLOOKUP(V866,Master[Company],Master[Line Distance],"Unknown",0,1))</f>
        <v/>
      </c>
      <c r="N866" s="394"/>
      <c r="O866" s="341"/>
      <c r="P866" s="336"/>
      <c r="Q866" s="341" t="str">
        <f t="array" ref="Q866">if(V866="","",XLOOKUP(V866,Master[Company],Master[Terms],"NA",0,1))</f>
        <v/>
      </c>
      <c r="R866" s="341" t="str">
        <f t="shared" si="9"/>
        <v/>
      </c>
      <c r="S866" s="341" t="str">
        <f t="array" ref="S866">if(V866="","",XLOOKUP(V866,Master[Company],Master[Group],"NA",0,1))</f>
        <v/>
      </c>
      <c r="T866" s="341" t="str">
        <f t="array" ref="T866">if(V866="","",XLOOKUP(V866,Master[Company],Master[Loading Location],"NA",0,1))</f>
        <v/>
      </c>
      <c r="U866" s="341" t="str">
        <f t="array" ref="U866">if(V866="","",XLOOKUP(V866,Master[Company],Master[Acronym],"NA",0,1))</f>
        <v/>
      </c>
      <c r="V866" s="336"/>
      <c r="W866" s="395"/>
      <c r="X866" s="395"/>
      <c r="Y866" s="336" t="str">
        <f t="shared" si="10"/>
        <v/>
      </c>
      <c r="Z866" s="341" t="str">
        <f t="shared" si="11"/>
        <v/>
      </c>
      <c r="AA866" s="336"/>
      <c r="AB866" s="341"/>
      <c r="AC866" s="341"/>
      <c r="AD866" s="394"/>
      <c r="AE866" s="396"/>
      <c r="AF866" s="396"/>
      <c r="AG866" s="396"/>
      <c r="AH866" s="396"/>
      <c r="AI866" s="396"/>
      <c r="AJ866" s="396"/>
      <c r="AK866" s="396"/>
      <c r="AL866" s="397"/>
      <c r="AM866" s="398"/>
      <c r="AN866" s="398"/>
      <c r="AO866" s="398"/>
      <c r="AP866" s="398"/>
      <c r="AQ866" s="398"/>
      <c r="AR866" s="398"/>
      <c r="AS866" s="398"/>
      <c r="AT866" s="398"/>
      <c r="AU866" s="394"/>
      <c r="AV866" s="399"/>
      <c r="AW866" s="306"/>
      <c r="AX866" s="394"/>
      <c r="AY866" s="400"/>
      <c r="AZ866" s="336"/>
      <c r="BA866" s="336"/>
      <c r="BB866" s="336"/>
      <c r="BC866" s="336"/>
      <c r="BD866" s="336"/>
      <c r="BE866" s="401"/>
      <c r="BF866" s="341"/>
      <c r="BG866" s="341"/>
      <c r="BH866" s="402"/>
      <c r="BI866" s="403"/>
      <c r="BJ866" s="404"/>
      <c r="BK866" s="405"/>
      <c r="BL866" s="405"/>
      <c r="BM866" s="405"/>
      <c r="BN866" s="406"/>
    </row>
    <row r="867" ht="18.75" customHeight="1">
      <c r="A867" s="390" t="str">
        <f t="shared" si="3"/>
        <v/>
      </c>
      <c r="B867" s="391"/>
      <c r="C867" s="337"/>
      <c r="D867" s="337"/>
      <c r="E867" s="338" t="str">
        <f t="shared" si="8"/>
        <v/>
      </c>
      <c r="F867" s="392"/>
      <c r="G867" s="393"/>
      <c r="H867" s="341" t="str">
        <f t="array" ref="H867">IF(D867="","",XLOOKUP(D867,'Master Data'!K:K,'Master Data'!N:N,"Input in Master Data",0,1))</f>
        <v/>
      </c>
      <c r="I867" s="341" t="str">
        <f t="array" ref="I867">IF(D867="","",XLOOKUP(D867,'Master Data'!K:K,'Master Data'!O:O,"Input in Master Data",0,1))</f>
        <v/>
      </c>
      <c r="J867" s="341" t="str">
        <f t="array" ref="J867">if(V867="","",XLOOKUP(V867,Master[Company],Master[Blow],"Unknown",0,1))</f>
        <v/>
      </c>
      <c r="K867" s="341" t="str">
        <f t="array" ref="K867">if(V867="","",XLOOKUP(V867,Master[Company],Master[Pigging],"Unknown",0,1))</f>
        <v/>
      </c>
      <c r="L867" s="341" t="str">
        <f t="array" ref="L867">if(V867="","",XLOOKUP(V867,Master[Company],Master[Load Method],"Unknown",0,1))</f>
        <v/>
      </c>
      <c r="M867" s="341" t="str">
        <f t="array" ref="M867">if(V867="","",XLOOKUP(V867,Master[Company],Master[Line Distance],"Unknown",0,1))</f>
        <v/>
      </c>
      <c r="N867" s="394"/>
      <c r="O867" s="341"/>
      <c r="P867" s="336"/>
      <c r="Q867" s="341" t="str">
        <f t="array" ref="Q867">if(V867="","",XLOOKUP(V867,Master[Company],Master[Terms],"NA",0,1))</f>
        <v/>
      </c>
      <c r="R867" s="341" t="str">
        <f t="shared" si="9"/>
        <v/>
      </c>
      <c r="S867" s="341" t="str">
        <f t="array" ref="S867">if(V867="","",XLOOKUP(V867,Master[Company],Master[Group],"NA",0,1))</f>
        <v/>
      </c>
      <c r="T867" s="341" t="str">
        <f t="array" ref="T867">if(V867="","",XLOOKUP(V867,Master[Company],Master[Loading Location],"NA",0,1))</f>
        <v/>
      </c>
      <c r="U867" s="341" t="str">
        <f t="array" ref="U867">if(V867="","",XLOOKUP(V867,Master[Company],Master[Acronym],"NA",0,1))</f>
        <v/>
      </c>
      <c r="V867" s="336"/>
      <c r="W867" s="395"/>
      <c r="X867" s="395"/>
      <c r="Y867" s="336" t="str">
        <f t="shared" si="10"/>
        <v/>
      </c>
      <c r="Z867" s="341" t="str">
        <f t="shared" si="11"/>
        <v/>
      </c>
      <c r="AA867" s="336"/>
      <c r="AB867" s="341"/>
      <c r="AC867" s="341"/>
      <c r="AD867" s="394"/>
      <c r="AE867" s="396"/>
      <c r="AF867" s="396"/>
      <c r="AG867" s="396"/>
      <c r="AH867" s="396"/>
      <c r="AI867" s="396"/>
      <c r="AJ867" s="396"/>
      <c r="AK867" s="396"/>
      <c r="AL867" s="397"/>
      <c r="AM867" s="398"/>
      <c r="AN867" s="398"/>
      <c r="AO867" s="398"/>
      <c r="AP867" s="398"/>
      <c r="AQ867" s="398"/>
      <c r="AR867" s="398"/>
      <c r="AS867" s="398"/>
      <c r="AT867" s="398"/>
      <c r="AU867" s="394"/>
      <c r="AV867" s="399"/>
      <c r="AW867" s="306"/>
      <c r="AX867" s="394"/>
      <c r="AY867" s="400"/>
      <c r="AZ867" s="336"/>
      <c r="BA867" s="336"/>
      <c r="BB867" s="336"/>
      <c r="BC867" s="336"/>
      <c r="BD867" s="336"/>
      <c r="BE867" s="401"/>
      <c r="BF867" s="341"/>
      <c r="BG867" s="341"/>
      <c r="BH867" s="402"/>
      <c r="BI867" s="403"/>
      <c r="BJ867" s="404"/>
      <c r="BK867" s="405"/>
      <c r="BL867" s="405"/>
      <c r="BM867" s="405"/>
      <c r="BN867" s="406"/>
    </row>
    <row r="868" ht="18.75" customHeight="1">
      <c r="A868" s="390" t="str">
        <f t="shared" si="3"/>
        <v/>
      </c>
      <c r="B868" s="391"/>
      <c r="C868" s="337"/>
      <c r="D868" s="337"/>
      <c r="E868" s="338" t="str">
        <f t="shared" si="8"/>
        <v/>
      </c>
      <c r="F868" s="392"/>
      <c r="G868" s="393"/>
      <c r="H868" s="341" t="str">
        <f t="array" ref="H868">IF(D868="","",XLOOKUP(D868,'Master Data'!K:K,'Master Data'!N:N,"Input in Master Data",0,1))</f>
        <v/>
      </c>
      <c r="I868" s="341" t="str">
        <f t="array" ref="I868">IF(D868="","",XLOOKUP(D868,'Master Data'!K:K,'Master Data'!O:O,"Input in Master Data",0,1))</f>
        <v/>
      </c>
      <c r="J868" s="341" t="str">
        <f t="array" ref="J868">if(V868="","",XLOOKUP(V868,Master[Company],Master[Blow],"Unknown",0,1))</f>
        <v/>
      </c>
      <c r="K868" s="341" t="str">
        <f t="array" ref="K868">if(V868="","",XLOOKUP(V868,Master[Company],Master[Pigging],"Unknown",0,1))</f>
        <v/>
      </c>
      <c r="L868" s="341" t="str">
        <f t="array" ref="L868">if(V868="","",XLOOKUP(V868,Master[Company],Master[Load Method],"Unknown",0,1))</f>
        <v/>
      </c>
      <c r="M868" s="341" t="str">
        <f t="array" ref="M868">if(V868="","",XLOOKUP(V868,Master[Company],Master[Line Distance],"Unknown",0,1))</f>
        <v/>
      </c>
      <c r="N868" s="394"/>
      <c r="O868" s="341"/>
      <c r="P868" s="336"/>
      <c r="Q868" s="341" t="str">
        <f t="array" ref="Q868">if(V868="","",XLOOKUP(V868,Master[Company],Master[Terms],"NA",0,1))</f>
        <v/>
      </c>
      <c r="R868" s="341" t="str">
        <f t="shared" si="9"/>
        <v/>
      </c>
      <c r="S868" s="341" t="str">
        <f t="array" ref="S868">if(V868="","",XLOOKUP(V868,Master[Company],Master[Group],"NA",0,1))</f>
        <v/>
      </c>
      <c r="T868" s="341" t="str">
        <f t="array" ref="T868">if(V868="","",XLOOKUP(V868,Master[Company],Master[Loading Location],"NA",0,1))</f>
        <v/>
      </c>
      <c r="U868" s="341" t="str">
        <f t="array" ref="U868">if(V868="","",XLOOKUP(V868,Master[Company],Master[Acronym],"NA",0,1))</f>
        <v/>
      </c>
      <c r="V868" s="336"/>
      <c r="W868" s="395"/>
      <c r="X868" s="395"/>
      <c r="Y868" s="336" t="str">
        <f t="shared" si="10"/>
        <v/>
      </c>
      <c r="Z868" s="341" t="str">
        <f t="shared" si="11"/>
        <v/>
      </c>
      <c r="AA868" s="336"/>
      <c r="AB868" s="341"/>
      <c r="AC868" s="341"/>
      <c r="AD868" s="394"/>
      <c r="AE868" s="396"/>
      <c r="AF868" s="396"/>
      <c r="AG868" s="396"/>
      <c r="AH868" s="396"/>
      <c r="AI868" s="396"/>
      <c r="AJ868" s="396"/>
      <c r="AK868" s="396"/>
      <c r="AL868" s="397"/>
      <c r="AM868" s="398"/>
      <c r="AN868" s="398"/>
      <c r="AO868" s="398"/>
      <c r="AP868" s="398"/>
      <c r="AQ868" s="398"/>
      <c r="AR868" s="398"/>
      <c r="AS868" s="398"/>
      <c r="AT868" s="398"/>
      <c r="AU868" s="394"/>
      <c r="AV868" s="399"/>
      <c r="AW868" s="306"/>
      <c r="AX868" s="394"/>
      <c r="AY868" s="400"/>
      <c r="AZ868" s="336"/>
      <c r="BA868" s="336"/>
      <c r="BB868" s="336"/>
      <c r="BC868" s="336"/>
      <c r="BD868" s="336"/>
      <c r="BE868" s="401"/>
      <c r="BF868" s="341"/>
      <c r="BG868" s="341"/>
      <c r="BH868" s="402"/>
      <c r="BI868" s="403"/>
      <c r="BJ868" s="404"/>
      <c r="BK868" s="405"/>
      <c r="BL868" s="405"/>
      <c r="BM868" s="405"/>
      <c r="BN868" s="406"/>
    </row>
    <row r="869" ht="18.75" customHeight="1">
      <c r="A869" s="390" t="str">
        <f t="shared" si="3"/>
        <v/>
      </c>
      <c r="B869" s="391"/>
      <c r="C869" s="337"/>
      <c r="D869" s="337"/>
      <c r="E869" s="338" t="str">
        <f t="shared" si="8"/>
        <v/>
      </c>
      <c r="F869" s="392"/>
      <c r="G869" s="393"/>
      <c r="H869" s="341" t="str">
        <f t="array" ref="H869">IF(D869="","",XLOOKUP(D869,'Master Data'!K:K,'Master Data'!N:N,"Input in Master Data",0,1))</f>
        <v/>
      </c>
      <c r="I869" s="341" t="str">
        <f t="array" ref="I869">IF(D869="","",XLOOKUP(D869,'Master Data'!K:K,'Master Data'!O:O,"Input in Master Data",0,1))</f>
        <v/>
      </c>
      <c r="J869" s="341" t="str">
        <f t="array" ref="J869">if(V869="","",XLOOKUP(V869,Master[Company],Master[Blow],"Unknown",0,1))</f>
        <v/>
      </c>
      <c r="K869" s="341" t="str">
        <f t="array" ref="K869">if(V869="","",XLOOKUP(V869,Master[Company],Master[Pigging],"Unknown",0,1))</f>
        <v/>
      </c>
      <c r="L869" s="341" t="str">
        <f t="array" ref="L869">if(V869="","",XLOOKUP(V869,Master[Company],Master[Load Method],"Unknown",0,1))</f>
        <v/>
      </c>
      <c r="M869" s="341" t="str">
        <f t="array" ref="M869">if(V869="","",XLOOKUP(V869,Master[Company],Master[Line Distance],"Unknown",0,1))</f>
        <v/>
      </c>
      <c r="N869" s="394"/>
      <c r="O869" s="341"/>
      <c r="P869" s="336"/>
      <c r="Q869" s="341" t="str">
        <f t="array" ref="Q869">if(V869="","",XLOOKUP(V869,Master[Company],Master[Terms],"NA",0,1))</f>
        <v/>
      </c>
      <c r="R869" s="341" t="str">
        <f t="shared" si="9"/>
        <v/>
      </c>
      <c r="S869" s="341" t="str">
        <f t="array" ref="S869">if(V869="","",XLOOKUP(V869,Master[Company],Master[Group],"NA",0,1))</f>
        <v/>
      </c>
      <c r="T869" s="341" t="str">
        <f t="array" ref="T869">if(V869="","",XLOOKUP(V869,Master[Company],Master[Loading Location],"NA",0,1))</f>
        <v/>
      </c>
      <c r="U869" s="341" t="str">
        <f t="array" ref="U869">if(V869="","",XLOOKUP(V869,Master[Company],Master[Acronym],"NA",0,1))</f>
        <v/>
      </c>
      <c r="V869" s="336"/>
      <c r="W869" s="395"/>
      <c r="X869" s="395"/>
      <c r="Y869" s="336" t="str">
        <f t="shared" si="10"/>
        <v/>
      </c>
      <c r="Z869" s="341" t="str">
        <f t="shared" si="11"/>
        <v/>
      </c>
      <c r="AA869" s="336"/>
      <c r="AB869" s="341"/>
      <c r="AC869" s="341"/>
      <c r="AD869" s="394"/>
      <c r="AE869" s="396"/>
      <c r="AF869" s="396"/>
      <c r="AG869" s="396"/>
      <c r="AH869" s="396"/>
      <c r="AI869" s="396"/>
      <c r="AJ869" s="396"/>
      <c r="AK869" s="396"/>
      <c r="AL869" s="397"/>
      <c r="AM869" s="398"/>
      <c r="AN869" s="398"/>
      <c r="AO869" s="398"/>
      <c r="AP869" s="398"/>
      <c r="AQ869" s="398"/>
      <c r="AR869" s="398"/>
      <c r="AS869" s="398"/>
      <c r="AT869" s="398"/>
      <c r="AU869" s="394"/>
      <c r="AV869" s="399"/>
      <c r="AW869" s="306"/>
      <c r="AX869" s="394"/>
      <c r="AY869" s="400"/>
      <c r="AZ869" s="336"/>
      <c r="BA869" s="336"/>
      <c r="BB869" s="336"/>
      <c r="BC869" s="336"/>
      <c r="BD869" s="336"/>
      <c r="BE869" s="401"/>
      <c r="BF869" s="341"/>
      <c r="BG869" s="341"/>
      <c r="BH869" s="402"/>
      <c r="BI869" s="403"/>
      <c r="BJ869" s="404"/>
      <c r="BK869" s="405"/>
      <c r="BL869" s="405"/>
      <c r="BM869" s="405"/>
      <c r="BN869" s="406"/>
    </row>
    <row r="870" ht="18.75" customHeight="1">
      <c r="A870" s="390" t="str">
        <f t="shared" si="3"/>
        <v/>
      </c>
      <c r="B870" s="391"/>
      <c r="C870" s="337"/>
      <c r="D870" s="337"/>
      <c r="E870" s="338" t="str">
        <f t="shared" si="8"/>
        <v/>
      </c>
      <c r="F870" s="392"/>
      <c r="G870" s="393"/>
      <c r="H870" s="341" t="str">
        <f t="array" ref="H870">IF(D870="","",XLOOKUP(D870,'Master Data'!K:K,'Master Data'!N:N,"Input in Master Data",0,1))</f>
        <v/>
      </c>
      <c r="I870" s="341" t="str">
        <f t="array" ref="I870">IF(D870="","",XLOOKUP(D870,'Master Data'!K:K,'Master Data'!O:O,"Input in Master Data",0,1))</f>
        <v/>
      </c>
      <c r="J870" s="341" t="str">
        <f t="array" ref="J870">if(V870="","",XLOOKUP(V870,Master[Company],Master[Blow],"Unknown",0,1))</f>
        <v/>
      </c>
      <c r="K870" s="341" t="str">
        <f t="array" ref="K870">if(V870="","",XLOOKUP(V870,Master[Company],Master[Pigging],"Unknown",0,1))</f>
        <v/>
      </c>
      <c r="L870" s="341" t="str">
        <f t="array" ref="L870">if(V870="","",XLOOKUP(V870,Master[Company],Master[Load Method],"Unknown",0,1))</f>
        <v/>
      </c>
      <c r="M870" s="341" t="str">
        <f t="array" ref="M870">if(V870="","",XLOOKUP(V870,Master[Company],Master[Line Distance],"Unknown",0,1))</f>
        <v/>
      </c>
      <c r="N870" s="394"/>
      <c r="O870" s="341"/>
      <c r="P870" s="336"/>
      <c r="Q870" s="341" t="str">
        <f t="array" ref="Q870">if(V870="","",XLOOKUP(V870,Master[Company],Master[Terms],"NA",0,1))</f>
        <v/>
      </c>
      <c r="R870" s="341" t="str">
        <f t="shared" si="9"/>
        <v/>
      </c>
      <c r="S870" s="341" t="str">
        <f t="array" ref="S870">if(V870="","",XLOOKUP(V870,Master[Company],Master[Group],"NA",0,1))</f>
        <v/>
      </c>
      <c r="T870" s="341" t="str">
        <f t="array" ref="T870">if(V870="","",XLOOKUP(V870,Master[Company],Master[Loading Location],"NA",0,1))</f>
        <v/>
      </c>
      <c r="U870" s="341" t="str">
        <f t="array" ref="U870">if(V870="","",XLOOKUP(V870,Master[Company],Master[Acronym],"NA",0,1))</f>
        <v/>
      </c>
      <c r="V870" s="336"/>
      <c r="W870" s="395"/>
      <c r="X870" s="395"/>
      <c r="Y870" s="336" t="str">
        <f t="shared" si="10"/>
        <v/>
      </c>
      <c r="Z870" s="341" t="str">
        <f t="shared" si="11"/>
        <v/>
      </c>
      <c r="AA870" s="336"/>
      <c r="AB870" s="341"/>
      <c r="AC870" s="341"/>
      <c r="AD870" s="394"/>
      <c r="AE870" s="396"/>
      <c r="AF870" s="396"/>
      <c r="AG870" s="396"/>
      <c r="AH870" s="396"/>
      <c r="AI870" s="396"/>
      <c r="AJ870" s="396"/>
      <c r="AK870" s="396"/>
      <c r="AL870" s="397"/>
      <c r="AM870" s="398"/>
      <c r="AN870" s="398"/>
      <c r="AO870" s="398"/>
      <c r="AP870" s="398"/>
      <c r="AQ870" s="398"/>
      <c r="AR870" s="398"/>
      <c r="AS870" s="398"/>
      <c r="AT870" s="398"/>
      <c r="AU870" s="394"/>
      <c r="AV870" s="399"/>
      <c r="AW870" s="306"/>
      <c r="AX870" s="394"/>
      <c r="AY870" s="400"/>
      <c r="AZ870" s="336"/>
      <c r="BA870" s="336"/>
      <c r="BB870" s="336"/>
      <c r="BC870" s="336"/>
      <c r="BD870" s="336"/>
      <c r="BE870" s="401"/>
      <c r="BF870" s="341"/>
      <c r="BG870" s="341"/>
      <c r="BH870" s="402"/>
      <c r="BI870" s="403"/>
      <c r="BJ870" s="404"/>
      <c r="BK870" s="405"/>
      <c r="BL870" s="405"/>
      <c r="BM870" s="405"/>
      <c r="BN870" s="406"/>
    </row>
    <row r="871" ht="18.75" customHeight="1">
      <c r="A871" s="390" t="str">
        <f t="shared" si="3"/>
        <v/>
      </c>
      <c r="B871" s="391"/>
      <c r="C871" s="337"/>
      <c r="D871" s="337"/>
      <c r="E871" s="338" t="str">
        <f t="shared" si="8"/>
        <v/>
      </c>
      <c r="F871" s="392"/>
      <c r="G871" s="393"/>
      <c r="H871" s="341" t="str">
        <f t="array" ref="H871">IF(D871="","",XLOOKUP(D871,'Master Data'!K:K,'Master Data'!N:N,"Input in Master Data",0,1))</f>
        <v/>
      </c>
      <c r="I871" s="341" t="str">
        <f t="array" ref="I871">IF(D871="","",XLOOKUP(D871,'Master Data'!K:K,'Master Data'!O:O,"Input in Master Data",0,1))</f>
        <v/>
      </c>
      <c r="J871" s="341" t="str">
        <f t="array" ref="J871">if(V871="","",XLOOKUP(V871,Master[Company],Master[Blow],"Unknown",0,1))</f>
        <v/>
      </c>
      <c r="K871" s="341" t="str">
        <f t="array" ref="K871">if(V871="","",XLOOKUP(V871,Master[Company],Master[Pigging],"Unknown",0,1))</f>
        <v/>
      </c>
      <c r="L871" s="341" t="str">
        <f t="array" ref="L871">if(V871="","",XLOOKUP(V871,Master[Company],Master[Load Method],"Unknown",0,1))</f>
        <v/>
      </c>
      <c r="M871" s="341" t="str">
        <f t="array" ref="M871">if(V871="","",XLOOKUP(V871,Master[Company],Master[Line Distance],"Unknown",0,1))</f>
        <v/>
      </c>
      <c r="N871" s="394"/>
      <c r="O871" s="341"/>
      <c r="P871" s="336"/>
      <c r="Q871" s="341" t="str">
        <f t="array" ref="Q871">if(V871="","",XLOOKUP(V871,Master[Company],Master[Terms],"NA",0,1))</f>
        <v/>
      </c>
      <c r="R871" s="341" t="str">
        <f t="shared" si="9"/>
        <v/>
      </c>
      <c r="S871" s="341" t="str">
        <f t="array" ref="S871">if(V871="","",XLOOKUP(V871,Master[Company],Master[Group],"NA",0,1))</f>
        <v/>
      </c>
      <c r="T871" s="341" t="str">
        <f t="array" ref="T871">if(V871="","",XLOOKUP(V871,Master[Company],Master[Loading Location],"NA",0,1))</f>
        <v/>
      </c>
      <c r="U871" s="341" t="str">
        <f t="array" ref="U871">if(V871="","",XLOOKUP(V871,Master[Company],Master[Acronym],"NA",0,1))</f>
        <v/>
      </c>
      <c r="V871" s="336"/>
      <c r="W871" s="395"/>
      <c r="X871" s="395"/>
      <c r="Y871" s="336" t="str">
        <f t="shared" si="10"/>
        <v/>
      </c>
      <c r="Z871" s="341" t="str">
        <f t="shared" si="11"/>
        <v/>
      </c>
      <c r="AA871" s="336"/>
      <c r="AB871" s="341"/>
      <c r="AC871" s="341"/>
      <c r="AD871" s="394"/>
      <c r="AE871" s="396"/>
      <c r="AF871" s="396"/>
      <c r="AG871" s="396"/>
      <c r="AH871" s="396"/>
      <c r="AI871" s="396"/>
      <c r="AJ871" s="396"/>
      <c r="AK871" s="396"/>
      <c r="AL871" s="397"/>
      <c r="AM871" s="398"/>
      <c r="AN871" s="398"/>
      <c r="AO871" s="398"/>
      <c r="AP871" s="398"/>
      <c r="AQ871" s="398"/>
      <c r="AR871" s="398"/>
      <c r="AS871" s="398"/>
      <c r="AT871" s="398"/>
      <c r="AU871" s="394"/>
      <c r="AV871" s="399"/>
      <c r="AW871" s="306"/>
      <c r="AX871" s="394"/>
      <c r="AY871" s="400"/>
      <c r="AZ871" s="336"/>
      <c r="BA871" s="336"/>
      <c r="BB871" s="336"/>
      <c r="BC871" s="336"/>
      <c r="BD871" s="336"/>
      <c r="BE871" s="401"/>
      <c r="BF871" s="341"/>
      <c r="BG871" s="341"/>
      <c r="BH871" s="402"/>
      <c r="BI871" s="403"/>
      <c r="BJ871" s="404"/>
      <c r="BK871" s="405"/>
      <c r="BL871" s="405"/>
      <c r="BM871" s="405"/>
      <c r="BN871" s="406"/>
    </row>
    <row r="872" ht="18.75" customHeight="1">
      <c r="A872" s="390" t="str">
        <f t="shared" si="3"/>
        <v/>
      </c>
      <c r="B872" s="391"/>
      <c r="C872" s="337"/>
      <c r="D872" s="337"/>
      <c r="E872" s="338" t="str">
        <f t="shared" si="8"/>
        <v/>
      </c>
      <c r="F872" s="392"/>
      <c r="G872" s="393"/>
      <c r="H872" s="341" t="str">
        <f t="array" ref="H872">IF(D872="","",XLOOKUP(D872,'Master Data'!K:K,'Master Data'!N:N,"Input in Master Data",0,1))</f>
        <v/>
      </c>
      <c r="I872" s="341" t="str">
        <f t="array" ref="I872">IF(D872="","",XLOOKUP(D872,'Master Data'!K:K,'Master Data'!O:O,"Input in Master Data",0,1))</f>
        <v/>
      </c>
      <c r="J872" s="341" t="str">
        <f t="array" ref="J872">if(V872="","",XLOOKUP(V872,Master[Company],Master[Blow],"Unknown",0,1))</f>
        <v/>
      </c>
      <c r="K872" s="341" t="str">
        <f t="array" ref="K872">if(V872="","",XLOOKUP(V872,Master[Company],Master[Pigging],"Unknown",0,1))</f>
        <v/>
      </c>
      <c r="L872" s="341" t="str">
        <f t="array" ref="L872">if(V872="","",XLOOKUP(V872,Master[Company],Master[Load Method],"Unknown",0,1))</f>
        <v/>
      </c>
      <c r="M872" s="341" t="str">
        <f t="array" ref="M872">if(V872="","",XLOOKUP(V872,Master[Company],Master[Line Distance],"Unknown",0,1))</f>
        <v/>
      </c>
      <c r="N872" s="394"/>
      <c r="O872" s="341"/>
      <c r="P872" s="336"/>
      <c r="Q872" s="341" t="str">
        <f t="array" ref="Q872">if(V872="","",XLOOKUP(V872,Master[Company],Master[Terms],"NA",0,1))</f>
        <v/>
      </c>
      <c r="R872" s="341" t="str">
        <f t="shared" si="9"/>
        <v/>
      </c>
      <c r="S872" s="341" t="str">
        <f t="array" ref="S872">if(V872="","",XLOOKUP(V872,Master[Company],Master[Group],"NA",0,1))</f>
        <v/>
      </c>
      <c r="T872" s="341" t="str">
        <f t="array" ref="T872">if(V872="","",XLOOKUP(V872,Master[Company],Master[Loading Location],"NA",0,1))</f>
        <v/>
      </c>
      <c r="U872" s="341" t="str">
        <f t="array" ref="U872">if(V872="","",XLOOKUP(V872,Master[Company],Master[Acronym],"NA",0,1))</f>
        <v/>
      </c>
      <c r="V872" s="336"/>
      <c r="W872" s="395"/>
      <c r="X872" s="395"/>
      <c r="Y872" s="336" t="str">
        <f t="shared" si="10"/>
        <v/>
      </c>
      <c r="Z872" s="341" t="str">
        <f t="shared" si="11"/>
        <v/>
      </c>
      <c r="AA872" s="336"/>
      <c r="AB872" s="341"/>
      <c r="AC872" s="341"/>
      <c r="AD872" s="394"/>
      <c r="AE872" s="396"/>
      <c r="AF872" s="396"/>
      <c r="AG872" s="396"/>
      <c r="AH872" s="396"/>
      <c r="AI872" s="396"/>
      <c r="AJ872" s="396"/>
      <c r="AK872" s="396"/>
      <c r="AL872" s="397"/>
      <c r="AM872" s="398"/>
      <c r="AN872" s="398"/>
      <c r="AO872" s="398"/>
      <c r="AP872" s="398"/>
      <c r="AQ872" s="398"/>
      <c r="AR872" s="398"/>
      <c r="AS872" s="398"/>
      <c r="AT872" s="398"/>
      <c r="AU872" s="394"/>
      <c r="AV872" s="399"/>
      <c r="AW872" s="306"/>
      <c r="AX872" s="394"/>
      <c r="AY872" s="400"/>
      <c r="AZ872" s="336"/>
      <c r="BA872" s="336"/>
      <c r="BB872" s="336"/>
      <c r="BC872" s="336"/>
      <c r="BD872" s="336"/>
      <c r="BE872" s="401"/>
      <c r="BF872" s="341"/>
      <c r="BG872" s="341"/>
      <c r="BH872" s="402"/>
      <c r="BI872" s="403"/>
      <c r="BJ872" s="404"/>
      <c r="BK872" s="405"/>
      <c r="BL872" s="405"/>
      <c r="BM872" s="405"/>
      <c r="BN872" s="406"/>
    </row>
    <row r="873" ht="18.75" customHeight="1">
      <c r="A873" s="390" t="str">
        <f t="shared" si="3"/>
        <v/>
      </c>
      <c r="B873" s="391"/>
      <c r="C873" s="337"/>
      <c r="D873" s="337"/>
      <c r="E873" s="338" t="str">
        <f t="shared" si="8"/>
        <v/>
      </c>
      <c r="F873" s="392"/>
      <c r="G873" s="393"/>
      <c r="H873" s="341" t="str">
        <f t="array" ref="H873">IF(D873="","",XLOOKUP(D873,'Master Data'!K:K,'Master Data'!N:N,"Input in Master Data",0,1))</f>
        <v/>
      </c>
      <c r="I873" s="341" t="str">
        <f t="array" ref="I873">IF(D873="","",XLOOKUP(D873,'Master Data'!K:K,'Master Data'!O:O,"Input in Master Data",0,1))</f>
        <v/>
      </c>
      <c r="J873" s="341" t="str">
        <f t="array" ref="J873">if(V873="","",XLOOKUP(V873,Master[Company],Master[Blow],"Unknown",0,1))</f>
        <v/>
      </c>
      <c r="K873" s="341" t="str">
        <f t="array" ref="K873">if(V873="","",XLOOKUP(V873,Master[Company],Master[Pigging],"Unknown",0,1))</f>
        <v/>
      </c>
      <c r="L873" s="341" t="str">
        <f t="array" ref="L873">if(V873="","",XLOOKUP(V873,Master[Company],Master[Load Method],"Unknown",0,1))</f>
        <v/>
      </c>
      <c r="M873" s="341" t="str">
        <f t="array" ref="M873">if(V873="","",XLOOKUP(V873,Master[Company],Master[Line Distance],"Unknown",0,1))</f>
        <v/>
      </c>
      <c r="N873" s="394"/>
      <c r="O873" s="341"/>
      <c r="P873" s="336"/>
      <c r="Q873" s="341" t="str">
        <f t="array" ref="Q873">if(V873="","",XLOOKUP(V873,Master[Company],Master[Terms],"NA",0,1))</f>
        <v/>
      </c>
      <c r="R873" s="341" t="str">
        <f t="shared" si="9"/>
        <v/>
      </c>
      <c r="S873" s="341" t="str">
        <f t="array" ref="S873">if(V873="","",XLOOKUP(V873,Master[Company],Master[Group],"NA",0,1))</f>
        <v/>
      </c>
      <c r="T873" s="341" t="str">
        <f t="array" ref="T873">if(V873="","",XLOOKUP(V873,Master[Company],Master[Loading Location],"NA",0,1))</f>
        <v/>
      </c>
      <c r="U873" s="341" t="str">
        <f t="array" ref="U873">if(V873="","",XLOOKUP(V873,Master[Company],Master[Acronym],"NA",0,1))</f>
        <v/>
      </c>
      <c r="V873" s="336"/>
      <c r="W873" s="395"/>
      <c r="X873" s="395"/>
      <c r="Y873" s="336" t="str">
        <f t="shared" si="10"/>
        <v/>
      </c>
      <c r="Z873" s="341" t="str">
        <f t="shared" si="11"/>
        <v/>
      </c>
      <c r="AA873" s="336"/>
      <c r="AB873" s="341"/>
      <c r="AC873" s="341"/>
      <c r="AD873" s="394"/>
      <c r="AE873" s="396"/>
      <c r="AF873" s="396"/>
      <c r="AG873" s="396"/>
      <c r="AH873" s="396"/>
      <c r="AI873" s="396"/>
      <c r="AJ873" s="396"/>
      <c r="AK873" s="396"/>
      <c r="AL873" s="397"/>
      <c r="AM873" s="398"/>
      <c r="AN873" s="398"/>
      <c r="AO873" s="398"/>
      <c r="AP873" s="398"/>
      <c r="AQ873" s="398"/>
      <c r="AR873" s="398"/>
      <c r="AS873" s="398"/>
      <c r="AT873" s="398"/>
      <c r="AU873" s="394"/>
      <c r="AV873" s="399"/>
      <c r="AW873" s="306"/>
      <c r="AX873" s="394"/>
      <c r="AY873" s="400"/>
      <c r="AZ873" s="336"/>
      <c r="BA873" s="336"/>
      <c r="BB873" s="336"/>
      <c r="BC873" s="336"/>
      <c r="BD873" s="336"/>
      <c r="BE873" s="401"/>
      <c r="BF873" s="341"/>
      <c r="BG873" s="341"/>
      <c r="BH873" s="402"/>
      <c r="BI873" s="403"/>
      <c r="BJ873" s="404"/>
      <c r="BK873" s="405"/>
      <c r="BL873" s="405"/>
      <c r="BM873" s="405"/>
      <c r="BN873" s="406"/>
    </row>
    <row r="874" ht="18.75" customHeight="1">
      <c r="A874" s="390" t="str">
        <f t="shared" si="3"/>
        <v/>
      </c>
      <c r="B874" s="391"/>
      <c r="C874" s="337"/>
      <c r="D874" s="337"/>
      <c r="E874" s="338" t="str">
        <f t="shared" si="8"/>
        <v/>
      </c>
      <c r="F874" s="392"/>
      <c r="G874" s="393"/>
      <c r="H874" s="341" t="str">
        <f t="array" ref="H874">IF(D874="","",XLOOKUP(D874,'Master Data'!K:K,'Master Data'!N:N,"Input in Master Data",0,1))</f>
        <v/>
      </c>
      <c r="I874" s="341" t="str">
        <f t="array" ref="I874">IF(D874="","",XLOOKUP(D874,'Master Data'!K:K,'Master Data'!O:O,"Input in Master Data",0,1))</f>
        <v/>
      </c>
      <c r="J874" s="341" t="str">
        <f t="array" ref="J874">if(V874="","",XLOOKUP(V874,Master[Company],Master[Blow],"Unknown",0,1))</f>
        <v/>
      </c>
      <c r="K874" s="341" t="str">
        <f t="array" ref="K874">if(V874="","",XLOOKUP(V874,Master[Company],Master[Pigging],"Unknown",0,1))</f>
        <v/>
      </c>
      <c r="L874" s="341" t="str">
        <f t="array" ref="L874">if(V874="","",XLOOKUP(V874,Master[Company],Master[Load Method],"Unknown",0,1))</f>
        <v/>
      </c>
      <c r="M874" s="341" t="str">
        <f t="array" ref="M874">if(V874="","",XLOOKUP(V874,Master[Company],Master[Line Distance],"Unknown",0,1))</f>
        <v/>
      </c>
      <c r="N874" s="394"/>
      <c r="O874" s="341"/>
      <c r="P874" s="336"/>
      <c r="Q874" s="341" t="str">
        <f t="array" ref="Q874">if(V874="","",XLOOKUP(V874,Master[Company],Master[Terms],"NA",0,1))</f>
        <v/>
      </c>
      <c r="R874" s="341" t="str">
        <f t="shared" si="9"/>
        <v/>
      </c>
      <c r="S874" s="341" t="str">
        <f t="array" ref="S874">if(V874="","",XLOOKUP(V874,Master[Company],Master[Group],"NA",0,1))</f>
        <v/>
      </c>
      <c r="T874" s="341" t="str">
        <f t="array" ref="T874">if(V874="","",XLOOKUP(V874,Master[Company],Master[Loading Location],"NA",0,1))</f>
        <v/>
      </c>
      <c r="U874" s="341" t="str">
        <f t="array" ref="U874">if(V874="","",XLOOKUP(V874,Master[Company],Master[Acronym],"NA",0,1))</f>
        <v/>
      </c>
      <c r="V874" s="336"/>
      <c r="W874" s="395"/>
      <c r="X874" s="395"/>
      <c r="Y874" s="336" t="str">
        <f t="shared" si="10"/>
        <v/>
      </c>
      <c r="Z874" s="341" t="str">
        <f t="shared" si="11"/>
        <v/>
      </c>
      <c r="AA874" s="336"/>
      <c r="AB874" s="341"/>
      <c r="AC874" s="341"/>
      <c r="AD874" s="394"/>
      <c r="AE874" s="396"/>
      <c r="AF874" s="396"/>
      <c r="AG874" s="396"/>
      <c r="AH874" s="396"/>
      <c r="AI874" s="396"/>
      <c r="AJ874" s="396"/>
      <c r="AK874" s="396"/>
      <c r="AL874" s="397"/>
      <c r="AM874" s="398"/>
      <c r="AN874" s="398"/>
      <c r="AO874" s="398"/>
      <c r="AP874" s="398"/>
      <c r="AQ874" s="398"/>
      <c r="AR874" s="398"/>
      <c r="AS874" s="398"/>
      <c r="AT874" s="398"/>
      <c r="AU874" s="394"/>
      <c r="AV874" s="399"/>
      <c r="AW874" s="306"/>
      <c r="AX874" s="394"/>
      <c r="AY874" s="400"/>
      <c r="AZ874" s="336"/>
      <c r="BA874" s="336"/>
      <c r="BB874" s="336"/>
      <c r="BC874" s="336"/>
      <c r="BD874" s="336"/>
      <c r="BE874" s="401"/>
      <c r="BF874" s="341"/>
      <c r="BG874" s="341"/>
      <c r="BH874" s="402"/>
      <c r="BI874" s="403"/>
      <c r="BJ874" s="404"/>
      <c r="BK874" s="405"/>
      <c r="BL874" s="405"/>
      <c r="BM874" s="405"/>
      <c r="BN874" s="406"/>
    </row>
    <row r="875" ht="18.75" customHeight="1">
      <c r="A875" s="390" t="str">
        <f t="shared" si="3"/>
        <v/>
      </c>
      <c r="B875" s="391"/>
      <c r="C875" s="337"/>
      <c r="D875" s="337"/>
      <c r="E875" s="338" t="str">
        <f t="shared" si="8"/>
        <v/>
      </c>
      <c r="F875" s="392"/>
      <c r="G875" s="393"/>
      <c r="H875" s="341" t="str">
        <f t="array" ref="H875">IF(D875="","",XLOOKUP(D875,'Master Data'!K:K,'Master Data'!N:N,"Input in Master Data",0,1))</f>
        <v/>
      </c>
      <c r="I875" s="341" t="str">
        <f t="array" ref="I875">IF(D875="","",XLOOKUP(D875,'Master Data'!K:K,'Master Data'!O:O,"Input in Master Data",0,1))</f>
        <v/>
      </c>
      <c r="J875" s="341" t="str">
        <f t="array" ref="J875">if(V875="","",XLOOKUP(V875,Master[Company],Master[Blow],"Unknown",0,1))</f>
        <v/>
      </c>
      <c r="K875" s="341" t="str">
        <f t="array" ref="K875">if(V875="","",XLOOKUP(V875,Master[Company],Master[Pigging],"Unknown",0,1))</f>
        <v/>
      </c>
      <c r="L875" s="341" t="str">
        <f t="array" ref="L875">if(V875="","",XLOOKUP(V875,Master[Company],Master[Load Method],"Unknown",0,1))</f>
        <v/>
      </c>
      <c r="M875" s="341" t="str">
        <f t="array" ref="M875">if(V875="","",XLOOKUP(V875,Master[Company],Master[Line Distance],"Unknown",0,1))</f>
        <v/>
      </c>
      <c r="N875" s="394"/>
      <c r="O875" s="341"/>
      <c r="P875" s="336"/>
      <c r="Q875" s="341" t="str">
        <f t="array" ref="Q875">if(V875="","",XLOOKUP(V875,Master[Company],Master[Terms],"NA",0,1))</f>
        <v/>
      </c>
      <c r="R875" s="341" t="str">
        <f t="shared" si="9"/>
        <v/>
      </c>
      <c r="S875" s="341" t="str">
        <f t="array" ref="S875">if(V875="","",XLOOKUP(V875,Master[Company],Master[Group],"NA",0,1))</f>
        <v/>
      </c>
      <c r="T875" s="341" t="str">
        <f t="array" ref="T875">if(V875="","",XLOOKUP(V875,Master[Company],Master[Loading Location],"NA",0,1))</f>
        <v/>
      </c>
      <c r="U875" s="341" t="str">
        <f t="array" ref="U875">if(V875="","",XLOOKUP(V875,Master[Company],Master[Acronym],"NA",0,1))</f>
        <v/>
      </c>
      <c r="V875" s="336"/>
      <c r="W875" s="395"/>
      <c r="X875" s="395"/>
      <c r="Y875" s="336" t="str">
        <f t="shared" si="10"/>
        <v/>
      </c>
      <c r="Z875" s="341" t="str">
        <f t="shared" si="11"/>
        <v/>
      </c>
      <c r="AA875" s="336"/>
      <c r="AB875" s="341"/>
      <c r="AC875" s="341"/>
      <c r="AD875" s="394"/>
      <c r="AE875" s="396"/>
      <c r="AF875" s="396"/>
      <c r="AG875" s="396"/>
      <c r="AH875" s="396"/>
      <c r="AI875" s="396"/>
      <c r="AJ875" s="396"/>
      <c r="AK875" s="396"/>
      <c r="AL875" s="397"/>
      <c r="AM875" s="398"/>
      <c r="AN875" s="398"/>
      <c r="AO875" s="398"/>
      <c r="AP875" s="398"/>
      <c r="AQ875" s="398"/>
      <c r="AR875" s="398"/>
      <c r="AS875" s="398"/>
      <c r="AT875" s="398"/>
      <c r="AU875" s="394"/>
      <c r="AV875" s="399"/>
      <c r="AW875" s="306"/>
      <c r="AX875" s="394"/>
      <c r="AY875" s="400"/>
      <c r="AZ875" s="336"/>
      <c r="BA875" s="336"/>
      <c r="BB875" s="336"/>
      <c r="BC875" s="336"/>
      <c r="BD875" s="336"/>
      <c r="BE875" s="401"/>
      <c r="BF875" s="341"/>
      <c r="BG875" s="341"/>
      <c r="BH875" s="402"/>
      <c r="BI875" s="403"/>
      <c r="BJ875" s="404"/>
      <c r="BK875" s="405"/>
      <c r="BL875" s="405"/>
      <c r="BM875" s="405"/>
      <c r="BN875" s="406"/>
    </row>
    <row r="876" ht="18.75" customHeight="1">
      <c r="A876" s="390" t="str">
        <f t="shared" si="3"/>
        <v/>
      </c>
      <c r="B876" s="391"/>
      <c r="C876" s="337"/>
      <c r="D876" s="337"/>
      <c r="E876" s="338" t="str">
        <f t="shared" si="8"/>
        <v/>
      </c>
      <c r="F876" s="392"/>
      <c r="G876" s="393"/>
      <c r="H876" s="341" t="str">
        <f t="array" ref="H876">IF(D876="","",XLOOKUP(D876,'Master Data'!K:K,'Master Data'!N:N,"Input in Master Data",0,1))</f>
        <v/>
      </c>
      <c r="I876" s="341" t="str">
        <f t="array" ref="I876">IF(D876="","",XLOOKUP(D876,'Master Data'!K:K,'Master Data'!O:O,"Input in Master Data",0,1))</f>
        <v/>
      </c>
      <c r="J876" s="341" t="str">
        <f t="array" ref="J876">if(V876="","",XLOOKUP(V876,Master[Company],Master[Blow],"Unknown",0,1))</f>
        <v/>
      </c>
      <c r="K876" s="341" t="str">
        <f t="array" ref="K876">if(V876="","",XLOOKUP(V876,Master[Company],Master[Pigging],"Unknown",0,1))</f>
        <v/>
      </c>
      <c r="L876" s="341" t="str">
        <f t="array" ref="L876">if(V876="","",XLOOKUP(V876,Master[Company],Master[Load Method],"Unknown",0,1))</f>
        <v/>
      </c>
      <c r="M876" s="341" t="str">
        <f t="array" ref="M876">if(V876="","",XLOOKUP(V876,Master[Company],Master[Line Distance],"Unknown",0,1))</f>
        <v/>
      </c>
      <c r="N876" s="394"/>
      <c r="O876" s="341"/>
      <c r="P876" s="336"/>
      <c r="Q876" s="341" t="str">
        <f t="array" ref="Q876">if(V876="","",XLOOKUP(V876,Master[Company],Master[Terms],"NA",0,1))</f>
        <v/>
      </c>
      <c r="R876" s="341" t="str">
        <f t="shared" si="9"/>
        <v/>
      </c>
      <c r="S876" s="341" t="str">
        <f t="array" ref="S876">if(V876="","",XLOOKUP(V876,Master[Company],Master[Group],"NA",0,1))</f>
        <v/>
      </c>
      <c r="T876" s="341" t="str">
        <f t="array" ref="T876">if(V876="","",XLOOKUP(V876,Master[Company],Master[Loading Location],"NA",0,1))</f>
        <v/>
      </c>
      <c r="U876" s="341" t="str">
        <f t="array" ref="U876">if(V876="","",XLOOKUP(V876,Master[Company],Master[Acronym],"NA",0,1))</f>
        <v/>
      </c>
      <c r="V876" s="336"/>
      <c r="W876" s="395"/>
      <c r="X876" s="395"/>
      <c r="Y876" s="336" t="str">
        <f t="shared" si="10"/>
        <v/>
      </c>
      <c r="Z876" s="341" t="str">
        <f t="shared" si="11"/>
        <v/>
      </c>
      <c r="AA876" s="336"/>
      <c r="AB876" s="341"/>
      <c r="AC876" s="341"/>
      <c r="AD876" s="394"/>
      <c r="AE876" s="396"/>
      <c r="AF876" s="396"/>
      <c r="AG876" s="396"/>
      <c r="AH876" s="396"/>
      <c r="AI876" s="396"/>
      <c r="AJ876" s="396"/>
      <c r="AK876" s="396"/>
      <c r="AL876" s="397"/>
      <c r="AM876" s="398"/>
      <c r="AN876" s="398"/>
      <c r="AO876" s="398"/>
      <c r="AP876" s="398"/>
      <c r="AQ876" s="398"/>
      <c r="AR876" s="398"/>
      <c r="AS876" s="398"/>
      <c r="AT876" s="398"/>
      <c r="AU876" s="394"/>
      <c r="AV876" s="399"/>
      <c r="AW876" s="306"/>
      <c r="AX876" s="394"/>
      <c r="AY876" s="400"/>
      <c r="AZ876" s="336"/>
      <c r="BA876" s="336"/>
      <c r="BB876" s="336"/>
      <c r="BC876" s="336"/>
      <c r="BD876" s="336"/>
      <c r="BE876" s="401"/>
      <c r="BF876" s="341"/>
      <c r="BG876" s="341"/>
      <c r="BH876" s="402"/>
      <c r="BI876" s="403"/>
      <c r="BJ876" s="404"/>
      <c r="BK876" s="405"/>
      <c r="BL876" s="405"/>
      <c r="BM876" s="405"/>
      <c r="BN876" s="406"/>
    </row>
    <row r="877" ht="18.75" customHeight="1">
      <c r="A877" s="390" t="str">
        <f t="shared" si="3"/>
        <v/>
      </c>
      <c r="B877" s="391"/>
      <c r="C877" s="337"/>
      <c r="D877" s="337"/>
      <c r="E877" s="338" t="str">
        <f t="shared" si="8"/>
        <v/>
      </c>
      <c r="F877" s="392"/>
      <c r="G877" s="393"/>
      <c r="H877" s="341" t="str">
        <f t="array" ref="H877">IF(D877="","",XLOOKUP(D877,'Master Data'!K:K,'Master Data'!N:N,"Input in Master Data",0,1))</f>
        <v/>
      </c>
      <c r="I877" s="341" t="str">
        <f t="array" ref="I877">IF(D877="","",XLOOKUP(D877,'Master Data'!K:K,'Master Data'!O:O,"Input in Master Data",0,1))</f>
        <v/>
      </c>
      <c r="J877" s="341" t="str">
        <f t="array" ref="J877">if(V877="","",XLOOKUP(V877,Master[Company],Master[Blow],"Unknown",0,1))</f>
        <v/>
      </c>
      <c r="K877" s="341" t="str">
        <f t="array" ref="K877">if(V877="","",XLOOKUP(V877,Master[Company],Master[Pigging],"Unknown",0,1))</f>
        <v/>
      </c>
      <c r="L877" s="341" t="str">
        <f t="array" ref="L877">if(V877="","",XLOOKUP(V877,Master[Company],Master[Load Method],"Unknown",0,1))</f>
        <v/>
      </c>
      <c r="M877" s="341" t="str">
        <f t="array" ref="M877">if(V877="","",XLOOKUP(V877,Master[Company],Master[Line Distance],"Unknown",0,1))</f>
        <v/>
      </c>
      <c r="N877" s="394"/>
      <c r="O877" s="341"/>
      <c r="P877" s="336"/>
      <c r="Q877" s="341" t="str">
        <f t="array" ref="Q877">if(V877="","",XLOOKUP(V877,Master[Company],Master[Terms],"NA",0,1))</f>
        <v/>
      </c>
      <c r="R877" s="341" t="str">
        <f t="shared" si="9"/>
        <v/>
      </c>
      <c r="S877" s="341" t="str">
        <f t="array" ref="S877">if(V877="","",XLOOKUP(V877,Master[Company],Master[Group],"NA",0,1))</f>
        <v/>
      </c>
      <c r="T877" s="341" t="str">
        <f t="array" ref="T877">if(V877="","",XLOOKUP(V877,Master[Company],Master[Loading Location],"NA",0,1))</f>
        <v/>
      </c>
      <c r="U877" s="341" t="str">
        <f t="array" ref="U877">if(V877="","",XLOOKUP(V877,Master[Company],Master[Acronym],"NA",0,1))</f>
        <v/>
      </c>
      <c r="V877" s="336"/>
      <c r="W877" s="395"/>
      <c r="X877" s="395"/>
      <c r="Y877" s="336" t="str">
        <f t="shared" si="10"/>
        <v/>
      </c>
      <c r="Z877" s="341" t="str">
        <f t="shared" si="11"/>
        <v/>
      </c>
      <c r="AA877" s="336"/>
      <c r="AB877" s="341"/>
      <c r="AC877" s="341"/>
      <c r="AD877" s="394"/>
      <c r="AE877" s="396"/>
      <c r="AF877" s="396"/>
      <c r="AG877" s="396"/>
      <c r="AH877" s="396"/>
      <c r="AI877" s="396"/>
      <c r="AJ877" s="396"/>
      <c r="AK877" s="396"/>
      <c r="AL877" s="397"/>
      <c r="AM877" s="398"/>
      <c r="AN877" s="398"/>
      <c r="AO877" s="398"/>
      <c r="AP877" s="398"/>
      <c r="AQ877" s="398"/>
      <c r="AR877" s="398"/>
      <c r="AS877" s="398"/>
      <c r="AT877" s="398"/>
      <c r="AU877" s="394"/>
      <c r="AV877" s="399"/>
      <c r="AW877" s="306"/>
      <c r="AX877" s="394"/>
      <c r="AY877" s="400"/>
      <c r="AZ877" s="336"/>
      <c r="BA877" s="336"/>
      <c r="BB877" s="336"/>
      <c r="BC877" s="336"/>
      <c r="BD877" s="336"/>
      <c r="BE877" s="401"/>
      <c r="BF877" s="341"/>
      <c r="BG877" s="341"/>
      <c r="BH877" s="402"/>
      <c r="BI877" s="403"/>
      <c r="BJ877" s="404"/>
      <c r="BK877" s="405"/>
      <c r="BL877" s="405"/>
      <c r="BM877" s="405"/>
      <c r="BN877" s="406"/>
    </row>
    <row r="878" ht="18.75" customHeight="1">
      <c r="A878" s="390" t="str">
        <f t="shared" si="3"/>
        <v/>
      </c>
      <c r="B878" s="391"/>
      <c r="C878" s="337"/>
      <c r="D878" s="337"/>
      <c r="E878" s="338" t="str">
        <f t="shared" si="8"/>
        <v/>
      </c>
      <c r="F878" s="392"/>
      <c r="G878" s="393"/>
      <c r="H878" s="341" t="str">
        <f t="array" ref="H878">IF(D878="","",XLOOKUP(D878,'Master Data'!K:K,'Master Data'!N:N,"Input in Master Data",0,1))</f>
        <v/>
      </c>
      <c r="I878" s="341" t="str">
        <f t="array" ref="I878">IF(D878="","",XLOOKUP(D878,'Master Data'!K:K,'Master Data'!O:O,"Input in Master Data",0,1))</f>
        <v/>
      </c>
      <c r="J878" s="341" t="str">
        <f t="array" ref="J878">if(V878="","",XLOOKUP(V878,Master[Company],Master[Blow],"Unknown",0,1))</f>
        <v/>
      </c>
      <c r="K878" s="341" t="str">
        <f t="array" ref="K878">if(V878="","",XLOOKUP(V878,Master[Company],Master[Pigging],"Unknown",0,1))</f>
        <v/>
      </c>
      <c r="L878" s="341" t="str">
        <f t="array" ref="L878">if(V878="","",XLOOKUP(V878,Master[Company],Master[Load Method],"Unknown",0,1))</f>
        <v/>
      </c>
      <c r="M878" s="341" t="str">
        <f t="array" ref="M878">if(V878="","",XLOOKUP(V878,Master[Company],Master[Line Distance],"Unknown",0,1))</f>
        <v/>
      </c>
      <c r="N878" s="394"/>
      <c r="O878" s="341"/>
      <c r="P878" s="336"/>
      <c r="Q878" s="341" t="str">
        <f t="array" ref="Q878">if(V878="","",XLOOKUP(V878,Master[Company],Master[Terms],"NA",0,1))</f>
        <v/>
      </c>
      <c r="R878" s="341" t="str">
        <f t="shared" si="9"/>
        <v/>
      </c>
      <c r="S878" s="341" t="str">
        <f t="array" ref="S878">if(V878="","",XLOOKUP(V878,Master[Company],Master[Group],"NA",0,1))</f>
        <v/>
      </c>
      <c r="T878" s="341" t="str">
        <f t="array" ref="T878">if(V878="","",XLOOKUP(V878,Master[Company],Master[Loading Location],"NA",0,1))</f>
        <v/>
      </c>
      <c r="U878" s="341" t="str">
        <f t="array" ref="U878">if(V878="","",XLOOKUP(V878,Master[Company],Master[Acronym],"NA",0,1))</f>
        <v/>
      </c>
      <c r="V878" s="336"/>
      <c r="W878" s="395"/>
      <c r="X878" s="395"/>
      <c r="Y878" s="336" t="str">
        <f t="shared" si="10"/>
        <v/>
      </c>
      <c r="Z878" s="341" t="str">
        <f t="shared" si="11"/>
        <v/>
      </c>
      <c r="AA878" s="336"/>
      <c r="AB878" s="341"/>
      <c r="AC878" s="341"/>
      <c r="AD878" s="394"/>
      <c r="AE878" s="396"/>
      <c r="AF878" s="396"/>
      <c r="AG878" s="396"/>
      <c r="AH878" s="396"/>
      <c r="AI878" s="396"/>
      <c r="AJ878" s="396"/>
      <c r="AK878" s="396"/>
      <c r="AL878" s="397"/>
      <c r="AM878" s="398"/>
      <c r="AN878" s="398"/>
      <c r="AO878" s="398"/>
      <c r="AP878" s="398"/>
      <c r="AQ878" s="398"/>
      <c r="AR878" s="398"/>
      <c r="AS878" s="398"/>
      <c r="AT878" s="398"/>
      <c r="AU878" s="394"/>
      <c r="AV878" s="399"/>
      <c r="AW878" s="306"/>
      <c r="AX878" s="394"/>
      <c r="AY878" s="400"/>
      <c r="AZ878" s="336"/>
      <c r="BA878" s="336"/>
      <c r="BB878" s="336"/>
      <c r="BC878" s="336"/>
      <c r="BD878" s="336"/>
      <c r="BE878" s="401"/>
      <c r="BF878" s="341"/>
      <c r="BG878" s="341"/>
      <c r="BH878" s="402"/>
      <c r="BI878" s="403"/>
      <c r="BJ878" s="404"/>
      <c r="BK878" s="405"/>
      <c r="BL878" s="405"/>
      <c r="BM878" s="405"/>
      <c r="BN878" s="406"/>
    </row>
    <row r="879" ht="18.75" customHeight="1">
      <c r="A879" s="390" t="str">
        <f t="shared" si="3"/>
        <v/>
      </c>
      <c r="B879" s="391"/>
      <c r="C879" s="337"/>
      <c r="D879" s="337"/>
      <c r="E879" s="338" t="str">
        <f t="shared" si="8"/>
        <v/>
      </c>
      <c r="F879" s="392"/>
      <c r="G879" s="393"/>
      <c r="H879" s="341" t="str">
        <f t="array" ref="H879">IF(D879="","",XLOOKUP(D879,'Master Data'!K:K,'Master Data'!N:N,"Input in Master Data",0,1))</f>
        <v/>
      </c>
      <c r="I879" s="341" t="str">
        <f t="array" ref="I879">IF(D879="","",XLOOKUP(D879,'Master Data'!K:K,'Master Data'!O:O,"Input in Master Data",0,1))</f>
        <v/>
      </c>
      <c r="J879" s="341" t="str">
        <f t="array" ref="J879">if(V879="","",XLOOKUP(V879,Master[Company],Master[Blow],"Unknown",0,1))</f>
        <v/>
      </c>
      <c r="K879" s="341" t="str">
        <f t="array" ref="K879">if(V879="","",XLOOKUP(V879,Master[Company],Master[Pigging],"Unknown",0,1))</f>
        <v/>
      </c>
      <c r="L879" s="341" t="str">
        <f t="array" ref="L879">if(V879="","",XLOOKUP(V879,Master[Company],Master[Load Method],"Unknown",0,1))</f>
        <v/>
      </c>
      <c r="M879" s="341" t="str">
        <f t="array" ref="M879">if(V879="","",XLOOKUP(V879,Master[Company],Master[Line Distance],"Unknown",0,1))</f>
        <v/>
      </c>
      <c r="N879" s="394"/>
      <c r="O879" s="341"/>
      <c r="P879" s="336"/>
      <c r="Q879" s="341" t="str">
        <f t="array" ref="Q879">if(V879="","",XLOOKUP(V879,Master[Company],Master[Terms],"NA",0,1))</f>
        <v/>
      </c>
      <c r="R879" s="341" t="str">
        <f t="shared" si="9"/>
        <v/>
      </c>
      <c r="S879" s="341" t="str">
        <f t="array" ref="S879">if(V879="","",XLOOKUP(V879,Master[Company],Master[Group],"NA",0,1))</f>
        <v/>
      </c>
      <c r="T879" s="341" t="str">
        <f t="array" ref="T879">if(V879="","",XLOOKUP(V879,Master[Company],Master[Loading Location],"NA",0,1))</f>
        <v/>
      </c>
      <c r="U879" s="341" t="str">
        <f t="array" ref="U879">if(V879="","",XLOOKUP(V879,Master[Company],Master[Acronym],"NA",0,1))</f>
        <v/>
      </c>
      <c r="V879" s="336"/>
      <c r="W879" s="395"/>
      <c r="X879" s="395"/>
      <c r="Y879" s="336" t="str">
        <f t="shared" si="10"/>
        <v/>
      </c>
      <c r="Z879" s="341" t="str">
        <f t="shared" si="11"/>
        <v/>
      </c>
      <c r="AA879" s="336"/>
      <c r="AB879" s="341"/>
      <c r="AC879" s="341"/>
      <c r="AD879" s="394"/>
      <c r="AE879" s="396"/>
      <c r="AF879" s="396"/>
      <c r="AG879" s="396"/>
      <c r="AH879" s="396"/>
      <c r="AI879" s="396"/>
      <c r="AJ879" s="396"/>
      <c r="AK879" s="396"/>
      <c r="AL879" s="397"/>
      <c r="AM879" s="398"/>
      <c r="AN879" s="398"/>
      <c r="AO879" s="398"/>
      <c r="AP879" s="398"/>
      <c r="AQ879" s="398"/>
      <c r="AR879" s="398"/>
      <c r="AS879" s="398"/>
      <c r="AT879" s="398"/>
      <c r="AU879" s="394"/>
      <c r="AV879" s="399"/>
      <c r="AW879" s="306"/>
      <c r="AX879" s="394"/>
      <c r="AY879" s="400"/>
      <c r="AZ879" s="336"/>
      <c r="BA879" s="336"/>
      <c r="BB879" s="336"/>
      <c r="BC879" s="336"/>
      <c r="BD879" s="336"/>
      <c r="BE879" s="401"/>
      <c r="BF879" s="341"/>
      <c r="BG879" s="341"/>
      <c r="BH879" s="402"/>
      <c r="BI879" s="403"/>
      <c r="BJ879" s="404"/>
      <c r="BK879" s="405"/>
      <c r="BL879" s="405"/>
      <c r="BM879" s="405"/>
      <c r="BN879" s="406"/>
    </row>
    <row r="880" ht="18.75" customHeight="1">
      <c r="A880" s="390" t="str">
        <f t="shared" si="3"/>
        <v/>
      </c>
      <c r="B880" s="391"/>
      <c r="C880" s="337"/>
      <c r="D880" s="337"/>
      <c r="E880" s="338" t="str">
        <f t="shared" si="8"/>
        <v/>
      </c>
      <c r="F880" s="392"/>
      <c r="G880" s="393"/>
      <c r="H880" s="341" t="str">
        <f t="array" ref="H880">IF(D880="","",XLOOKUP(D880,'Master Data'!K:K,'Master Data'!N:N,"Input in Master Data",0,1))</f>
        <v/>
      </c>
      <c r="I880" s="341" t="str">
        <f t="array" ref="I880">IF(D880="","",XLOOKUP(D880,'Master Data'!K:K,'Master Data'!O:O,"Input in Master Data",0,1))</f>
        <v/>
      </c>
      <c r="J880" s="341" t="str">
        <f t="array" ref="J880">if(V880="","",XLOOKUP(V880,Master[Company],Master[Blow],"Unknown",0,1))</f>
        <v/>
      </c>
      <c r="K880" s="341" t="str">
        <f t="array" ref="K880">if(V880="","",XLOOKUP(V880,Master[Company],Master[Pigging],"Unknown",0,1))</f>
        <v/>
      </c>
      <c r="L880" s="341" t="str">
        <f t="array" ref="L880">if(V880="","",XLOOKUP(V880,Master[Company],Master[Load Method],"Unknown",0,1))</f>
        <v/>
      </c>
      <c r="M880" s="341" t="str">
        <f t="array" ref="M880">if(V880="","",XLOOKUP(V880,Master[Company],Master[Line Distance],"Unknown",0,1))</f>
        <v/>
      </c>
      <c r="N880" s="394"/>
      <c r="O880" s="341"/>
      <c r="P880" s="336"/>
      <c r="Q880" s="341" t="str">
        <f t="array" ref="Q880">if(V880="","",XLOOKUP(V880,Master[Company],Master[Terms],"NA",0,1))</f>
        <v/>
      </c>
      <c r="R880" s="341" t="str">
        <f t="shared" si="9"/>
        <v/>
      </c>
      <c r="S880" s="341" t="str">
        <f t="array" ref="S880">if(V880="","",XLOOKUP(V880,Master[Company],Master[Group],"NA",0,1))</f>
        <v/>
      </c>
      <c r="T880" s="341" t="str">
        <f t="array" ref="T880">if(V880="","",XLOOKUP(V880,Master[Company],Master[Loading Location],"NA",0,1))</f>
        <v/>
      </c>
      <c r="U880" s="341" t="str">
        <f t="array" ref="U880">if(V880="","",XLOOKUP(V880,Master[Company],Master[Acronym],"NA",0,1))</f>
        <v/>
      </c>
      <c r="V880" s="336"/>
      <c r="W880" s="395"/>
      <c r="X880" s="395"/>
      <c r="Y880" s="336" t="str">
        <f t="shared" si="10"/>
        <v/>
      </c>
      <c r="Z880" s="341" t="str">
        <f t="shared" si="11"/>
        <v/>
      </c>
      <c r="AA880" s="336"/>
      <c r="AB880" s="341"/>
      <c r="AC880" s="341"/>
      <c r="AD880" s="394"/>
      <c r="AE880" s="396"/>
      <c r="AF880" s="396"/>
      <c r="AG880" s="396"/>
      <c r="AH880" s="396"/>
      <c r="AI880" s="396"/>
      <c r="AJ880" s="396"/>
      <c r="AK880" s="396"/>
      <c r="AL880" s="397"/>
      <c r="AM880" s="398"/>
      <c r="AN880" s="398"/>
      <c r="AO880" s="398"/>
      <c r="AP880" s="398"/>
      <c r="AQ880" s="398"/>
      <c r="AR880" s="398"/>
      <c r="AS880" s="398"/>
      <c r="AT880" s="398"/>
      <c r="AU880" s="394"/>
      <c r="AV880" s="399"/>
      <c r="AW880" s="306"/>
      <c r="AX880" s="394"/>
      <c r="AY880" s="400"/>
      <c r="AZ880" s="336"/>
      <c r="BA880" s="336"/>
      <c r="BB880" s="336"/>
      <c r="BC880" s="336"/>
      <c r="BD880" s="336"/>
      <c r="BE880" s="401"/>
      <c r="BF880" s="341"/>
      <c r="BG880" s="341"/>
      <c r="BH880" s="402"/>
      <c r="BI880" s="403"/>
      <c r="BJ880" s="404"/>
      <c r="BK880" s="405"/>
      <c r="BL880" s="405"/>
      <c r="BM880" s="405"/>
      <c r="BN880" s="406"/>
    </row>
    <row r="881" ht="18.75" customHeight="1">
      <c r="A881" s="390" t="str">
        <f t="shared" si="3"/>
        <v/>
      </c>
      <c r="B881" s="391"/>
      <c r="C881" s="337"/>
      <c r="D881" s="337"/>
      <c r="E881" s="338" t="str">
        <f t="shared" si="8"/>
        <v/>
      </c>
      <c r="F881" s="392"/>
      <c r="G881" s="393"/>
      <c r="H881" s="341" t="str">
        <f t="array" ref="H881">IF(D881="","",XLOOKUP(D881,'Master Data'!K:K,'Master Data'!N:N,"Input in Master Data",0,1))</f>
        <v/>
      </c>
      <c r="I881" s="341" t="str">
        <f t="array" ref="I881">IF(D881="","",XLOOKUP(D881,'Master Data'!K:K,'Master Data'!O:O,"Input in Master Data",0,1))</f>
        <v/>
      </c>
      <c r="J881" s="341" t="str">
        <f t="array" ref="J881">if(V881="","",XLOOKUP(V881,Master[Company],Master[Blow],"Unknown",0,1))</f>
        <v/>
      </c>
      <c r="K881" s="341" t="str">
        <f t="array" ref="K881">if(V881="","",XLOOKUP(V881,Master[Company],Master[Pigging],"Unknown",0,1))</f>
        <v/>
      </c>
      <c r="L881" s="341" t="str">
        <f t="array" ref="L881">if(V881="","",XLOOKUP(V881,Master[Company],Master[Load Method],"Unknown",0,1))</f>
        <v/>
      </c>
      <c r="M881" s="341" t="str">
        <f t="array" ref="M881">if(V881="","",XLOOKUP(V881,Master[Company],Master[Line Distance],"Unknown",0,1))</f>
        <v/>
      </c>
      <c r="N881" s="394"/>
      <c r="O881" s="341"/>
      <c r="P881" s="336"/>
      <c r="Q881" s="341" t="str">
        <f t="array" ref="Q881">if(V881="","",XLOOKUP(V881,Master[Company],Master[Terms],"NA",0,1))</f>
        <v/>
      </c>
      <c r="R881" s="341" t="str">
        <f t="shared" si="9"/>
        <v/>
      </c>
      <c r="S881" s="341" t="str">
        <f t="array" ref="S881">if(V881="","",XLOOKUP(V881,Master[Company],Master[Group],"NA",0,1))</f>
        <v/>
      </c>
      <c r="T881" s="341" t="str">
        <f t="array" ref="T881">if(V881="","",XLOOKUP(V881,Master[Company],Master[Loading Location],"NA",0,1))</f>
        <v/>
      </c>
      <c r="U881" s="341" t="str">
        <f t="array" ref="U881">if(V881="","",XLOOKUP(V881,Master[Company],Master[Acronym],"NA",0,1))</f>
        <v/>
      </c>
      <c r="V881" s="336"/>
      <c r="W881" s="395"/>
      <c r="X881" s="395"/>
      <c r="Y881" s="336" t="str">
        <f t="shared" si="10"/>
        <v/>
      </c>
      <c r="Z881" s="341" t="str">
        <f t="shared" si="11"/>
        <v/>
      </c>
      <c r="AA881" s="336"/>
      <c r="AB881" s="341"/>
      <c r="AC881" s="341"/>
      <c r="AD881" s="394"/>
      <c r="AE881" s="396"/>
      <c r="AF881" s="396"/>
      <c r="AG881" s="396"/>
      <c r="AH881" s="396"/>
      <c r="AI881" s="396"/>
      <c r="AJ881" s="396"/>
      <c r="AK881" s="396"/>
      <c r="AL881" s="397"/>
      <c r="AM881" s="398"/>
      <c r="AN881" s="398"/>
      <c r="AO881" s="398"/>
      <c r="AP881" s="398"/>
      <c r="AQ881" s="398"/>
      <c r="AR881" s="398"/>
      <c r="AS881" s="398"/>
      <c r="AT881" s="398"/>
      <c r="AU881" s="394"/>
      <c r="AV881" s="399"/>
      <c r="AW881" s="306"/>
      <c r="AX881" s="394"/>
      <c r="AY881" s="400"/>
      <c r="AZ881" s="336"/>
      <c r="BA881" s="336"/>
      <c r="BB881" s="336"/>
      <c r="BC881" s="336"/>
      <c r="BD881" s="336"/>
      <c r="BE881" s="401"/>
      <c r="BF881" s="341"/>
      <c r="BG881" s="341"/>
      <c r="BH881" s="402"/>
      <c r="BI881" s="403"/>
      <c r="BJ881" s="404"/>
      <c r="BK881" s="405"/>
      <c r="BL881" s="405"/>
      <c r="BM881" s="405"/>
      <c r="BN881" s="406"/>
    </row>
    <row r="882" ht="18.75" customHeight="1">
      <c r="A882" s="390" t="str">
        <f t="shared" si="3"/>
        <v/>
      </c>
      <c r="B882" s="391"/>
      <c r="C882" s="337"/>
      <c r="D882" s="337"/>
      <c r="E882" s="338" t="str">
        <f t="shared" si="8"/>
        <v/>
      </c>
      <c r="F882" s="392"/>
      <c r="G882" s="393"/>
      <c r="H882" s="341" t="str">
        <f t="array" ref="H882">IF(D882="","",XLOOKUP(D882,'Master Data'!K:K,'Master Data'!N:N,"Input in Master Data",0,1))</f>
        <v/>
      </c>
      <c r="I882" s="341" t="str">
        <f t="array" ref="I882">IF(D882="","",XLOOKUP(D882,'Master Data'!K:K,'Master Data'!O:O,"Input in Master Data",0,1))</f>
        <v/>
      </c>
      <c r="J882" s="341" t="str">
        <f t="array" ref="J882">if(V882="","",XLOOKUP(V882,Master[Company],Master[Blow],"Unknown",0,1))</f>
        <v/>
      </c>
      <c r="K882" s="341" t="str">
        <f t="array" ref="K882">if(V882="","",XLOOKUP(V882,Master[Company],Master[Pigging],"Unknown",0,1))</f>
        <v/>
      </c>
      <c r="L882" s="341" t="str">
        <f t="array" ref="L882">if(V882="","",XLOOKUP(V882,Master[Company],Master[Load Method],"Unknown",0,1))</f>
        <v/>
      </c>
      <c r="M882" s="341" t="str">
        <f t="array" ref="M882">if(V882="","",XLOOKUP(V882,Master[Company],Master[Line Distance],"Unknown",0,1))</f>
        <v/>
      </c>
      <c r="N882" s="394"/>
      <c r="O882" s="341"/>
      <c r="P882" s="336"/>
      <c r="Q882" s="341" t="str">
        <f t="array" ref="Q882">if(V882="","",XLOOKUP(V882,Master[Company],Master[Terms],"NA",0,1))</f>
        <v/>
      </c>
      <c r="R882" s="341" t="str">
        <f t="shared" si="9"/>
        <v/>
      </c>
      <c r="S882" s="341" t="str">
        <f t="array" ref="S882">if(V882="","",XLOOKUP(V882,Master[Company],Master[Group],"NA",0,1))</f>
        <v/>
      </c>
      <c r="T882" s="341" t="str">
        <f t="array" ref="T882">if(V882="","",XLOOKUP(V882,Master[Company],Master[Loading Location],"NA",0,1))</f>
        <v/>
      </c>
      <c r="U882" s="341" t="str">
        <f t="array" ref="U882">if(V882="","",XLOOKUP(V882,Master[Company],Master[Acronym],"NA",0,1))</f>
        <v/>
      </c>
      <c r="V882" s="336"/>
      <c r="W882" s="395"/>
      <c r="X882" s="395"/>
      <c r="Y882" s="336" t="str">
        <f t="shared" si="10"/>
        <v/>
      </c>
      <c r="Z882" s="341" t="str">
        <f t="shared" si="11"/>
        <v/>
      </c>
      <c r="AA882" s="336"/>
      <c r="AB882" s="341"/>
      <c r="AC882" s="341"/>
      <c r="AD882" s="394"/>
      <c r="AE882" s="396"/>
      <c r="AF882" s="396"/>
      <c r="AG882" s="396"/>
      <c r="AH882" s="396"/>
      <c r="AI882" s="396"/>
      <c r="AJ882" s="396"/>
      <c r="AK882" s="396"/>
      <c r="AL882" s="397"/>
      <c r="AM882" s="398"/>
      <c r="AN882" s="398"/>
      <c r="AO882" s="398"/>
      <c r="AP882" s="398"/>
      <c r="AQ882" s="398"/>
      <c r="AR882" s="398"/>
      <c r="AS882" s="398"/>
      <c r="AT882" s="398"/>
      <c r="AU882" s="394"/>
      <c r="AV882" s="399"/>
      <c r="AW882" s="306"/>
      <c r="AX882" s="394"/>
      <c r="AY882" s="400"/>
      <c r="AZ882" s="336"/>
      <c r="BA882" s="336"/>
      <c r="BB882" s="336"/>
      <c r="BC882" s="336"/>
      <c r="BD882" s="336"/>
      <c r="BE882" s="401"/>
      <c r="BF882" s="341"/>
      <c r="BG882" s="341"/>
      <c r="BH882" s="402"/>
      <c r="BI882" s="403"/>
      <c r="BJ882" s="404"/>
      <c r="BK882" s="405"/>
      <c r="BL882" s="405"/>
      <c r="BM882" s="405"/>
      <c r="BN882" s="406"/>
    </row>
    <row r="883" ht="18.75" customHeight="1">
      <c r="A883" s="390" t="str">
        <f t="shared" si="3"/>
        <v/>
      </c>
      <c r="B883" s="391"/>
      <c r="C883" s="337"/>
      <c r="D883" s="337"/>
      <c r="E883" s="338" t="str">
        <f t="shared" si="8"/>
        <v/>
      </c>
      <c r="F883" s="392"/>
      <c r="G883" s="393"/>
      <c r="H883" s="341" t="str">
        <f t="array" ref="H883">IF(D883="","",XLOOKUP(D883,'Master Data'!K:K,'Master Data'!N:N,"Input in Master Data",0,1))</f>
        <v/>
      </c>
      <c r="I883" s="341" t="str">
        <f t="array" ref="I883">IF(D883="","",XLOOKUP(D883,'Master Data'!K:K,'Master Data'!O:O,"Input in Master Data",0,1))</f>
        <v/>
      </c>
      <c r="J883" s="341" t="str">
        <f t="array" ref="J883">if(V883="","",XLOOKUP(V883,Master[Company],Master[Blow],"Unknown",0,1))</f>
        <v/>
      </c>
      <c r="K883" s="341" t="str">
        <f t="array" ref="K883">if(V883="","",XLOOKUP(V883,Master[Company],Master[Pigging],"Unknown",0,1))</f>
        <v/>
      </c>
      <c r="L883" s="341" t="str">
        <f t="array" ref="L883">if(V883="","",XLOOKUP(V883,Master[Company],Master[Load Method],"Unknown",0,1))</f>
        <v/>
      </c>
      <c r="M883" s="341" t="str">
        <f t="array" ref="M883">if(V883="","",XLOOKUP(V883,Master[Company],Master[Line Distance],"Unknown",0,1))</f>
        <v/>
      </c>
      <c r="N883" s="394"/>
      <c r="O883" s="341"/>
      <c r="P883" s="336"/>
      <c r="Q883" s="341" t="str">
        <f t="array" ref="Q883">if(V883="","",XLOOKUP(V883,Master[Company],Master[Terms],"NA",0,1))</f>
        <v/>
      </c>
      <c r="R883" s="341" t="str">
        <f t="shared" si="9"/>
        <v/>
      </c>
      <c r="S883" s="341" t="str">
        <f t="array" ref="S883">if(V883="","",XLOOKUP(V883,Master[Company],Master[Group],"NA",0,1))</f>
        <v/>
      </c>
      <c r="T883" s="341" t="str">
        <f t="array" ref="T883">if(V883="","",XLOOKUP(V883,Master[Company],Master[Loading Location],"NA",0,1))</f>
        <v/>
      </c>
      <c r="U883" s="341" t="str">
        <f t="array" ref="U883">if(V883="","",XLOOKUP(V883,Master[Company],Master[Acronym],"NA",0,1))</f>
        <v/>
      </c>
      <c r="V883" s="336"/>
      <c r="W883" s="395"/>
      <c r="X883" s="395"/>
      <c r="Y883" s="336" t="str">
        <f t="shared" si="10"/>
        <v/>
      </c>
      <c r="Z883" s="341" t="str">
        <f t="shared" si="11"/>
        <v/>
      </c>
      <c r="AA883" s="336"/>
      <c r="AB883" s="341"/>
      <c r="AC883" s="341"/>
      <c r="AD883" s="394"/>
      <c r="AE883" s="396"/>
      <c r="AF883" s="396"/>
      <c r="AG883" s="396"/>
      <c r="AH883" s="396"/>
      <c r="AI883" s="396"/>
      <c r="AJ883" s="396"/>
      <c r="AK883" s="396"/>
      <c r="AL883" s="397"/>
      <c r="AM883" s="398"/>
      <c r="AN883" s="398"/>
      <c r="AO883" s="398"/>
      <c r="AP883" s="398"/>
      <c r="AQ883" s="398"/>
      <c r="AR883" s="398"/>
      <c r="AS883" s="398"/>
      <c r="AT883" s="398"/>
      <c r="AU883" s="394"/>
      <c r="AV883" s="399"/>
      <c r="AW883" s="306"/>
      <c r="AX883" s="394"/>
      <c r="AY883" s="400"/>
      <c r="AZ883" s="336"/>
      <c r="BA883" s="336"/>
      <c r="BB883" s="336"/>
      <c r="BC883" s="336"/>
      <c r="BD883" s="336"/>
      <c r="BE883" s="401"/>
      <c r="BF883" s="341"/>
      <c r="BG883" s="341"/>
      <c r="BH883" s="402"/>
      <c r="BI883" s="403"/>
      <c r="BJ883" s="404"/>
      <c r="BK883" s="405"/>
      <c r="BL883" s="405"/>
      <c r="BM883" s="405"/>
      <c r="BN883" s="406"/>
    </row>
    <row r="884" ht="18.75" customHeight="1">
      <c r="A884" s="390" t="str">
        <f t="shared" si="3"/>
        <v/>
      </c>
      <c r="B884" s="391"/>
      <c r="C884" s="337"/>
      <c r="D884" s="337"/>
      <c r="E884" s="338" t="str">
        <f t="shared" si="8"/>
        <v/>
      </c>
      <c r="F884" s="392"/>
      <c r="G884" s="393"/>
      <c r="H884" s="341" t="str">
        <f t="array" ref="H884">IF(D884="","",XLOOKUP(D884,'Master Data'!K:K,'Master Data'!N:N,"Input in Master Data",0,1))</f>
        <v/>
      </c>
      <c r="I884" s="341" t="str">
        <f t="array" ref="I884">IF(D884="","",XLOOKUP(D884,'Master Data'!K:K,'Master Data'!O:O,"Input in Master Data",0,1))</f>
        <v/>
      </c>
      <c r="J884" s="341" t="str">
        <f t="array" ref="J884">if(V884="","",XLOOKUP(V884,Master[Company],Master[Blow],"Unknown",0,1))</f>
        <v/>
      </c>
      <c r="K884" s="341" t="str">
        <f t="array" ref="K884">if(V884="","",XLOOKUP(V884,Master[Company],Master[Pigging],"Unknown",0,1))</f>
        <v/>
      </c>
      <c r="L884" s="341" t="str">
        <f t="array" ref="L884">if(V884="","",XLOOKUP(V884,Master[Company],Master[Load Method],"Unknown",0,1))</f>
        <v/>
      </c>
      <c r="M884" s="341" t="str">
        <f t="array" ref="M884">if(V884="","",XLOOKUP(V884,Master[Company],Master[Line Distance],"Unknown",0,1))</f>
        <v/>
      </c>
      <c r="N884" s="394"/>
      <c r="O884" s="341"/>
      <c r="P884" s="336"/>
      <c r="Q884" s="341" t="str">
        <f t="array" ref="Q884">if(V884="","",XLOOKUP(V884,Master[Company],Master[Terms],"NA",0,1))</f>
        <v/>
      </c>
      <c r="R884" s="341" t="str">
        <f t="shared" si="9"/>
        <v/>
      </c>
      <c r="S884" s="341" t="str">
        <f t="array" ref="S884">if(V884="","",XLOOKUP(V884,Master[Company],Master[Group],"NA",0,1))</f>
        <v/>
      </c>
      <c r="T884" s="341" t="str">
        <f t="array" ref="T884">if(V884="","",XLOOKUP(V884,Master[Company],Master[Loading Location],"NA",0,1))</f>
        <v/>
      </c>
      <c r="U884" s="341" t="str">
        <f t="array" ref="U884">if(V884="","",XLOOKUP(V884,Master[Company],Master[Acronym],"NA",0,1))</f>
        <v/>
      </c>
      <c r="V884" s="336"/>
      <c r="W884" s="395"/>
      <c r="X884" s="395"/>
      <c r="Y884" s="336" t="str">
        <f t="shared" si="10"/>
        <v/>
      </c>
      <c r="Z884" s="341" t="str">
        <f t="shared" si="11"/>
        <v/>
      </c>
      <c r="AA884" s="336"/>
      <c r="AB884" s="341"/>
      <c r="AC884" s="341"/>
      <c r="AD884" s="394"/>
      <c r="AE884" s="396"/>
      <c r="AF884" s="396"/>
      <c r="AG884" s="396"/>
      <c r="AH884" s="396"/>
      <c r="AI884" s="396"/>
      <c r="AJ884" s="396"/>
      <c r="AK884" s="396"/>
      <c r="AL884" s="397"/>
      <c r="AM884" s="398"/>
      <c r="AN884" s="398"/>
      <c r="AO884" s="398"/>
      <c r="AP884" s="398"/>
      <c r="AQ884" s="398"/>
      <c r="AR884" s="398"/>
      <c r="AS884" s="398"/>
      <c r="AT884" s="398"/>
      <c r="AU884" s="394"/>
      <c r="AV884" s="399"/>
      <c r="AW884" s="306"/>
      <c r="AX884" s="394"/>
      <c r="AY884" s="400"/>
      <c r="AZ884" s="336"/>
      <c r="BA884" s="336"/>
      <c r="BB884" s="336"/>
      <c r="BC884" s="336"/>
      <c r="BD884" s="336"/>
      <c r="BE884" s="401"/>
      <c r="BF884" s="341"/>
      <c r="BG884" s="341"/>
      <c r="BH884" s="402"/>
      <c r="BI884" s="403"/>
      <c r="BJ884" s="404"/>
      <c r="BK884" s="405"/>
      <c r="BL884" s="405"/>
      <c r="BM884" s="405"/>
      <c r="BN884" s="406"/>
    </row>
    <row r="885" ht="18.75" customHeight="1">
      <c r="A885" s="390" t="str">
        <f t="shared" si="3"/>
        <v/>
      </c>
      <c r="B885" s="391"/>
      <c r="C885" s="337"/>
      <c r="D885" s="337"/>
      <c r="E885" s="338" t="str">
        <f t="shared" si="8"/>
        <v/>
      </c>
      <c r="F885" s="392"/>
      <c r="G885" s="393"/>
      <c r="H885" s="341" t="str">
        <f t="array" ref="H885">IF(D885="","",XLOOKUP(D885,'Master Data'!K:K,'Master Data'!N:N,"Input in Master Data",0,1))</f>
        <v/>
      </c>
      <c r="I885" s="341" t="str">
        <f t="array" ref="I885">IF(D885="","",XLOOKUP(D885,'Master Data'!K:K,'Master Data'!O:O,"Input in Master Data",0,1))</f>
        <v/>
      </c>
      <c r="J885" s="341" t="str">
        <f t="array" ref="J885">if(V885="","",XLOOKUP(V885,Master[Company],Master[Blow],"Unknown",0,1))</f>
        <v/>
      </c>
      <c r="K885" s="341" t="str">
        <f t="array" ref="K885">if(V885="","",XLOOKUP(V885,Master[Company],Master[Pigging],"Unknown",0,1))</f>
        <v/>
      </c>
      <c r="L885" s="341" t="str">
        <f t="array" ref="L885">if(V885="","",XLOOKUP(V885,Master[Company],Master[Load Method],"Unknown",0,1))</f>
        <v/>
      </c>
      <c r="M885" s="341" t="str">
        <f t="array" ref="M885">if(V885="","",XLOOKUP(V885,Master[Company],Master[Line Distance],"Unknown",0,1))</f>
        <v/>
      </c>
      <c r="N885" s="394"/>
      <c r="O885" s="341"/>
      <c r="P885" s="336"/>
      <c r="Q885" s="341" t="str">
        <f t="array" ref="Q885">if(V885="","",XLOOKUP(V885,Master[Company],Master[Terms],"NA",0,1))</f>
        <v/>
      </c>
      <c r="R885" s="341" t="str">
        <f t="shared" si="9"/>
        <v/>
      </c>
      <c r="S885" s="341" t="str">
        <f t="array" ref="S885">if(V885="","",XLOOKUP(V885,Master[Company],Master[Group],"NA",0,1))</f>
        <v/>
      </c>
      <c r="T885" s="341" t="str">
        <f t="array" ref="T885">if(V885="","",XLOOKUP(V885,Master[Company],Master[Loading Location],"NA",0,1))</f>
        <v/>
      </c>
      <c r="U885" s="341" t="str">
        <f t="array" ref="U885">if(V885="","",XLOOKUP(V885,Master[Company],Master[Acronym],"NA",0,1))</f>
        <v/>
      </c>
      <c r="V885" s="336"/>
      <c r="W885" s="395"/>
      <c r="X885" s="395"/>
      <c r="Y885" s="336" t="str">
        <f t="shared" si="10"/>
        <v/>
      </c>
      <c r="Z885" s="341" t="str">
        <f t="shared" si="11"/>
        <v/>
      </c>
      <c r="AA885" s="336"/>
      <c r="AB885" s="341"/>
      <c r="AC885" s="341"/>
      <c r="AD885" s="394"/>
      <c r="AE885" s="396"/>
      <c r="AF885" s="396"/>
      <c r="AG885" s="396"/>
      <c r="AH885" s="396"/>
      <c r="AI885" s="396"/>
      <c r="AJ885" s="396"/>
      <c r="AK885" s="396"/>
      <c r="AL885" s="397"/>
      <c r="AM885" s="398"/>
      <c r="AN885" s="398"/>
      <c r="AO885" s="398"/>
      <c r="AP885" s="398"/>
      <c r="AQ885" s="398"/>
      <c r="AR885" s="398"/>
      <c r="AS885" s="398"/>
      <c r="AT885" s="398"/>
      <c r="AU885" s="394"/>
      <c r="AV885" s="399"/>
      <c r="AW885" s="306"/>
      <c r="AX885" s="394"/>
      <c r="AY885" s="400"/>
      <c r="AZ885" s="336"/>
      <c r="BA885" s="336"/>
      <c r="BB885" s="336"/>
      <c r="BC885" s="336"/>
      <c r="BD885" s="336"/>
      <c r="BE885" s="401"/>
      <c r="BF885" s="341"/>
      <c r="BG885" s="341"/>
      <c r="BH885" s="402"/>
      <c r="BI885" s="403"/>
      <c r="BJ885" s="404"/>
      <c r="BK885" s="405"/>
      <c r="BL885" s="405"/>
      <c r="BM885" s="405"/>
      <c r="BN885" s="406"/>
    </row>
    <row r="886" ht="18.75" customHeight="1">
      <c r="A886" s="390" t="str">
        <f t="shared" si="3"/>
        <v/>
      </c>
      <c r="B886" s="391"/>
      <c r="C886" s="337"/>
      <c r="D886" s="337"/>
      <c r="E886" s="338" t="str">
        <f t="shared" si="8"/>
        <v/>
      </c>
      <c r="F886" s="392"/>
      <c r="G886" s="393"/>
      <c r="H886" s="341" t="str">
        <f t="array" ref="H886">IF(D886="","",XLOOKUP(D886,'Master Data'!K:K,'Master Data'!N:N,"Input in Master Data",0,1))</f>
        <v/>
      </c>
      <c r="I886" s="341" t="str">
        <f t="array" ref="I886">IF(D886="","",XLOOKUP(D886,'Master Data'!K:K,'Master Data'!O:O,"Input in Master Data",0,1))</f>
        <v/>
      </c>
      <c r="J886" s="341" t="str">
        <f t="array" ref="J886">if(V886="","",XLOOKUP(V886,Master[Company],Master[Blow],"Unknown",0,1))</f>
        <v/>
      </c>
      <c r="K886" s="341" t="str">
        <f t="array" ref="K886">if(V886="","",XLOOKUP(V886,Master[Company],Master[Pigging],"Unknown",0,1))</f>
        <v/>
      </c>
      <c r="L886" s="341" t="str">
        <f t="array" ref="L886">if(V886="","",XLOOKUP(V886,Master[Company],Master[Load Method],"Unknown",0,1))</f>
        <v/>
      </c>
      <c r="M886" s="341" t="str">
        <f t="array" ref="M886">if(V886="","",XLOOKUP(V886,Master[Company],Master[Line Distance],"Unknown",0,1))</f>
        <v/>
      </c>
      <c r="N886" s="394"/>
      <c r="O886" s="341"/>
      <c r="P886" s="336"/>
      <c r="Q886" s="341" t="str">
        <f t="array" ref="Q886">if(V886="","",XLOOKUP(V886,Master[Company],Master[Terms],"NA",0,1))</f>
        <v/>
      </c>
      <c r="R886" s="341" t="str">
        <f t="shared" si="9"/>
        <v/>
      </c>
      <c r="S886" s="341" t="str">
        <f t="array" ref="S886">if(V886="","",XLOOKUP(V886,Master[Company],Master[Group],"NA",0,1))</f>
        <v/>
      </c>
      <c r="T886" s="341" t="str">
        <f t="array" ref="T886">if(V886="","",XLOOKUP(V886,Master[Company],Master[Loading Location],"NA",0,1))</f>
        <v/>
      </c>
      <c r="U886" s="341" t="str">
        <f t="array" ref="U886">if(V886="","",XLOOKUP(V886,Master[Company],Master[Acronym],"NA",0,1))</f>
        <v/>
      </c>
      <c r="V886" s="336"/>
      <c r="W886" s="395"/>
      <c r="X886" s="395"/>
      <c r="Y886" s="336" t="str">
        <f t="shared" si="10"/>
        <v/>
      </c>
      <c r="Z886" s="341" t="str">
        <f t="shared" si="11"/>
        <v/>
      </c>
      <c r="AA886" s="336"/>
      <c r="AB886" s="341"/>
      <c r="AC886" s="341"/>
      <c r="AD886" s="394"/>
      <c r="AE886" s="396"/>
      <c r="AF886" s="396"/>
      <c r="AG886" s="396"/>
      <c r="AH886" s="396"/>
      <c r="AI886" s="396"/>
      <c r="AJ886" s="396"/>
      <c r="AK886" s="396"/>
      <c r="AL886" s="397"/>
      <c r="AM886" s="398"/>
      <c r="AN886" s="398"/>
      <c r="AO886" s="398"/>
      <c r="AP886" s="398"/>
      <c r="AQ886" s="398"/>
      <c r="AR886" s="398"/>
      <c r="AS886" s="398"/>
      <c r="AT886" s="398"/>
      <c r="AU886" s="394"/>
      <c r="AV886" s="399"/>
      <c r="AW886" s="306"/>
      <c r="AX886" s="394"/>
      <c r="AY886" s="400"/>
      <c r="AZ886" s="336"/>
      <c r="BA886" s="336"/>
      <c r="BB886" s="336"/>
      <c r="BC886" s="336"/>
      <c r="BD886" s="336"/>
      <c r="BE886" s="401"/>
      <c r="BF886" s="341"/>
      <c r="BG886" s="341"/>
      <c r="BH886" s="402"/>
      <c r="BI886" s="403"/>
      <c r="BJ886" s="404"/>
      <c r="BK886" s="405"/>
      <c r="BL886" s="405"/>
      <c r="BM886" s="405"/>
      <c r="BN886" s="406"/>
    </row>
    <row r="887" ht="18.75" customHeight="1">
      <c r="A887" s="390" t="str">
        <f t="shared" si="3"/>
        <v/>
      </c>
      <c r="B887" s="391"/>
      <c r="C887" s="337"/>
      <c r="D887" s="337"/>
      <c r="E887" s="338" t="str">
        <f t="shared" si="8"/>
        <v/>
      </c>
      <c r="F887" s="392"/>
      <c r="G887" s="393"/>
      <c r="H887" s="341" t="str">
        <f t="array" ref="H887">IF(D887="","",XLOOKUP(D887,'Master Data'!K:K,'Master Data'!N:N,"Input in Master Data",0,1))</f>
        <v/>
      </c>
      <c r="I887" s="341" t="str">
        <f t="array" ref="I887">IF(D887="","",XLOOKUP(D887,'Master Data'!K:K,'Master Data'!O:O,"Input in Master Data",0,1))</f>
        <v/>
      </c>
      <c r="J887" s="341" t="str">
        <f t="array" ref="J887">if(V887="","",XLOOKUP(V887,Master[Company],Master[Blow],"Unknown",0,1))</f>
        <v/>
      </c>
      <c r="K887" s="341" t="str">
        <f t="array" ref="K887">if(V887="","",XLOOKUP(V887,Master[Company],Master[Pigging],"Unknown",0,1))</f>
        <v/>
      </c>
      <c r="L887" s="341" t="str">
        <f t="array" ref="L887">if(V887="","",XLOOKUP(V887,Master[Company],Master[Load Method],"Unknown",0,1))</f>
        <v/>
      </c>
      <c r="M887" s="341" t="str">
        <f t="array" ref="M887">if(V887="","",XLOOKUP(V887,Master[Company],Master[Line Distance],"Unknown",0,1))</f>
        <v/>
      </c>
      <c r="N887" s="394"/>
      <c r="O887" s="341"/>
      <c r="P887" s="336"/>
      <c r="Q887" s="341" t="str">
        <f t="array" ref="Q887">if(V887="","",XLOOKUP(V887,Master[Company],Master[Terms],"NA",0,1))</f>
        <v/>
      </c>
      <c r="R887" s="341" t="str">
        <f t="shared" si="9"/>
        <v/>
      </c>
      <c r="S887" s="341" t="str">
        <f t="array" ref="S887">if(V887="","",XLOOKUP(V887,Master[Company],Master[Group],"NA",0,1))</f>
        <v/>
      </c>
      <c r="T887" s="341" t="str">
        <f t="array" ref="T887">if(V887="","",XLOOKUP(V887,Master[Company],Master[Loading Location],"NA",0,1))</f>
        <v/>
      </c>
      <c r="U887" s="341" t="str">
        <f t="array" ref="U887">if(V887="","",XLOOKUP(V887,Master[Company],Master[Acronym],"NA",0,1))</f>
        <v/>
      </c>
      <c r="V887" s="336"/>
      <c r="W887" s="395"/>
      <c r="X887" s="395"/>
      <c r="Y887" s="336" t="str">
        <f t="shared" si="10"/>
        <v/>
      </c>
      <c r="Z887" s="341" t="str">
        <f t="shared" si="11"/>
        <v/>
      </c>
      <c r="AA887" s="336"/>
      <c r="AB887" s="341"/>
      <c r="AC887" s="341"/>
      <c r="AD887" s="394"/>
      <c r="AE887" s="396"/>
      <c r="AF887" s="396"/>
      <c r="AG887" s="396"/>
      <c r="AH887" s="396"/>
      <c r="AI887" s="396"/>
      <c r="AJ887" s="396"/>
      <c r="AK887" s="396"/>
      <c r="AL887" s="397"/>
      <c r="AM887" s="398"/>
      <c r="AN887" s="398"/>
      <c r="AO887" s="398"/>
      <c r="AP887" s="398"/>
      <c r="AQ887" s="398"/>
      <c r="AR887" s="398"/>
      <c r="AS887" s="398"/>
      <c r="AT887" s="398"/>
      <c r="AU887" s="394"/>
      <c r="AV887" s="399"/>
      <c r="AW887" s="306"/>
      <c r="AX887" s="394"/>
      <c r="AY887" s="400"/>
      <c r="AZ887" s="336"/>
      <c r="BA887" s="336"/>
      <c r="BB887" s="336"/>
      <c r="BC887" s="336"/>
      <c r="BD887" s="336"/>
      <c r="BE887" s="401"/>
      <c r="BF887" s="341"/>
      <c r="BG887" s="341"/>
      <c r="BH887" s="402"/>
      <c r="BI887" s="403"/>
      <c r="BJ887" s="404"/>
      <c r="BK887" s="405"/>
      <c r="BL887" s="405"/>
      <c r="BM887" s="405"/>
      <c r="BN887" s="406"/>
    </row>
    <row r="888" ht="18.75" customHeight="1">
      <c r="A888" s="390" t="str">
        <f t="shared" si="3"/>
        <v/>
      </c>
      <c r="B888" s="391"/>
      <c r="C888" s="337"/>
      <c r="D888" s="337"/>
      <c r="E888" s="338" t="str">
        <f t="shared" si="8"/>
        <v/>
      </c>
      <c r="F888" s="392"/>
      <c r="G888" s="393"/>
      <c r="H888" s="341" t="str">
        <f t="array" ref="H888">IF(D888="","",XLOOKUP(D888,'Master Data'!K:K,'Master Data'!N:N,"Input in Master Data",0,1))</f>
        <v/>
      </c>
      <c r="I888" s="341" t="str">
        <f t="array" ref="I888">IF(D888="","",XLOOKUP(D888,'Master Data'!K:K,'Master Data'!O:O,"Input in Master Data",0,1))</f>
        <v/>
      </c>
      <c r="J888" s="341" t="str">
        <f t="array" ref="J888">if(V888="","",XLOOKUP(V888,Master[Company],Master[Blow],"Unknown",0,1))</f>
        <v/>
      </c>
      <c r="K888" s="341" t="str">
        <f t="array" ref="K888">if(V888="","",XLOOKUP(V888,Master[Company],Master[Pigging],"Unknown",0,1))</f>
        <v/>
      </c>
      <c r="L888" s="341" t="str">
        <f t="array" ref="L888">if(V888="","",XLOOKUP(V888,Master[Company],Master[Load Method],"Unknown",0,1))</f>
        <v/>
      </c>
      <c r="M888" s="341" t="str">
        <f t="array" ref="M888">if(V888="","",XLOOKUP(V888,Master[Company],Master[Line Distance],"Unknown",0,1))</f>
        <v/>
      </c>
      <c r="N888" s="394"/>
      <c r="O888" s="341"/>
      <c r="P888" s="336"/>
      <c r="Q888" s="341" t="str">
        <f t="array" ref="Q888">if(V888="","",XLOOKUP(V888,Master[Company],Master[Terms],"NA",0,1))</f>
        <v/>
      </c>
      <c r="R888" s="341" t="str">
        <f t="shared" si="9"/>
        <v/>
      </c>
      <c r="S888" s="341" t="str">
        <f t="array" ref="S888">if(V888="","",XLOOKUP(V888,Master[Company],Master[Group],"NA",0,1))</f>
        <v/>
      </c>
      <c r="T888" s="341" t="str">
        <f t="array" ref="T888">if(V888="","",XLOOKUP(V888,Master[Company],Master[Loading Location],"NA",0,1))</f>
        <v/>
      </c>
      <c r="U888" s="341" t="str">
        <f t="array" ref="U888">if(V888="","",XLOOKUP(V888,Master[Company],Master[Acronym],"NA",0,1))</f>
        <v/>
      </c>
      <c r="V888" s="336"/>
      <c r="W888" s="395"/>
      <c r="X888" s="395"/>
      <c r="Y888" s="336" t="str">
        <f t="shared" si="10"/>
        <v/>
      </c>
      <c r="Z888" s="341" t="str">
        <f t="shared" si="11"/>
        <v/>
      </c>
      <c r="AA888" s="336"/>
      <c r="AB888" s="341"/>
      <c r="AC888" s="341"/>
      <c r="AD888" s="394"/>
      <c r="AE888" s="396"/>
      <c r="AF888" s="396"/>
      <c r="AG888" s="396"/>
      <c r="AH888" s="396"/>
      <c r="AI888" s="396"/>
      <c r="AJ888" s="396"/>
      <c r="AK888" s="396"/>
      <c r="AL888" s="397"/>
      <c r="AM888" s="398"/>
      <c r="AN888" s="398"/>
      <c r="AO888" s="398"/>
      <c r="AP888" s="398"/>
      <c r="AQ888" s="398"/>
      <c r="AR888" s="398"/>
      <c r="AS888" s="398"/>
      <c r="AT888" s="398"/>
      <c r="AU888" s="394"/>
      <c r="AV888" s="399"/>
      <c r="AW888" s="306"/>
      <c r="AX888" s="394"/>
      <c r="AY888" s="400"/>
      <c r="AZ888" s="336"/>
      <c r="BA888" s="336"/>
      <c r="BB888" s="336"/>
      <c r="BC888" s="336"/>
      <c r="BD888" s="336"/>
      <c r="BE888" s="401"/>
      <c r="BF888" s="341"/>
      <c r="BG888" s="341"/>
      <c r="BH888" s="402"/>
      <c r="BI888" s="403"/>
      <c r="BJ888" s="404"/>
      <c r="BK888" s="405"/>
      <c r="BL888" s="405"/>
      <c r="BM888" s="405"/>
      <c r="BN888" s="406"/>
    </row>
    <row r="889" ht="18.75" customHeight="1">
      <c r="A889" s="390" t="str">
        <f t="shared" si="3"/>
        <v/>
      </c>
      <c r="B889" s="391"/>
      <c r="C889" s="337"/>
      <c r="D889" s="337"/>
      <c r="E889" s="338" t="str">
        <f t="shared" si="8"/>
        <v/>
      </c>
      <c r="F889" s="392"/>
      <c r="G889" s="393"/>
      <c r="H889" s="341" t="str">
        <f t="array" ref="H889">IF(D889="","",XLOOKUP(D889,'Master Data'!K:K,'Master Data'!N:N,"Input in Master Data",0,1))</f>
        <v/>
      </c>
      <c r="I889" s="341" t="str">
        <f t="array" ref="I889">IF(D889="","",XLOOKUP(D889,'Master Data'!K:K,'Master Data'!O:O,"Input in Master Data",0,1))</f>
        <v/>
      </c>
      <c r="J889" s="341" t="str">
        <f t="array" ref="J889">if(V889="","",XLOOKUP(V889,Master[Company],Master[Blow],"Unknown",0,1))</f>
        <v/>
      </c>
      <c r="K889" s="341" t="str">
        <f t="array" ref="K889">if(V889="","",XLOOKUP(V889,Master[Company],Master[Pigging],"Unknown",0,1))</f>
        <v/>
      </c>
      <c r="L889" s="341" t="str">
        <f t="array" ref="L889">if(V889="","",XLOOKUP(V889,Master[Company],Master[Load Method],"Unknown",0,1))</f>
        <v/>
      </c>
      <c r="M889" s="341" t="str">
        <f t="array" ref="M889">if(V889="","",XLOOKUP(V889,Master[Company],Master[Line Distance],"Unknown",0,1))</f>
        <v/>
      </c>
      <c r="N889" s="394"/>
      <c r="O889" s="341"/>
      <c r="P889" s="336"/>
      <c r="Q889" s="341" t="str">
        <f t="array" ref="Q889">if(V889="","",XLOOKUP(V889,Master[Company],Master[Terms],"NA",0,1))</f>
        <v/>
      </c>
      <c r="R889" s="341" t="str">
        <f t="shared" si="9"/>
        <v/>
      </c>
      <c r="S889" s="341" t="str">
        <f t="array" ref="S889">if(V889="","",XLOOKUP(V889,Master[Company],Master[Group],"NA",0,1))</f>
        <v/>
      </c>
      <c r="T889" s="341" t="str">
        <f t="array" ref="T889">if(V889="","",XLOOKUP(V889,Master[Company],Master[Loading Location],"NA",0,1))</f>
        <v/>
      </c>
      <c r="U889" s="341" t="str">
        <f t="array" ref="U889">if(V889="","",XLOOKUP(V889,Master[Company],Master[Acronym],"NA",0,1))</f>
        <v/>
      </c>
      <c r="V889" s="336"/>
      <c r="W889" s="395"/>
      <c r="X889" s="395"/>
      <c r="Y889" s="336" t="str">
        <f t="shared" si="10"/>
        <v/>
      </c>
      <c r="Z889" s="341" t="str">
        <f t="shared" si="11"/>
        <v/>
      </c>
      <c r="AA889" s="336"/>
      <c r="AB889" s="341"/>
      <c r="AC889" s="341"/>
      <c r="AD889" s="394"/>
      <c r="AE889" s="396"/>
      <c r="AF889" s="396"/>
      <c r="AG889" s="396"/>
      <c r="AH889" s="396"/>
      <c r="AI889" s="396"/>
      <c r="AJ889" s="396"/>
      <c r="AK889" s="396"/>
      <c r="AL889" s="397"/>
      <c r="AM889" s="398"/>
      <c r="AN889" s="398"/>
      <c r="AO889" s="398"/>
      <c r="AP889" s="398"/>
      <c r="AQ889" s="398"/>
      <c r="AR889" s="398"/>
      <c r="AS889" s="398"/>
      <c r="AT889" s="398"/>
      <c r="AU889" s="394"/>
      <c r="AV889" s="399"/>
      <c r="AW889" s="306"/>
      <c r="AX889" s="394"/>
      <c r="AY889" s="400"/>
      <c r="AZ889" s="336"/>
      <c r="BA889" s="336"/>
      <c r="BB889" s="336"/>
      <c r="BC889" s="336"/>
      <c r="BD889" s="336"/>
      <c r="BE889" s="401"/>
      <c r="BF889" s="341"/>
      <c r="BG889" s="341"/>
      <c r="BH889" s="402"/>
      <c r="BI889" s="403"/>
      <c r="BJ889" s="404"/>
      <c r="BK889" s="405"/>
      <c r="BL889" s="405"/>
      <c r="BM889" s="405"/>
      <c r="BN889" s="406"/>
    </row>
    <row r="890" ht="18.75" customHeight="1">
      <c r="A890" s="390" t="str">
        <f t="shared" si="3"/>
        <v/>
      </c>
      <c r="B890" s="391"/>
      <c r="C890" s="337"/>
      <c r="D890" s="337"/>
      <c r="E890" s="338" t="str">
        <f t="shared" si="8"/>
        <v/>
      </c>
      <c r="F890" s="392"/>
      <c r="G890" s="393"/>
      <c r="H890" s="341" t="str">
        <f t="array" ref="H890">IF(D890="","",XLOOKUP(D890,'Master Data'!K:K,'Master Data'!N:N,"Input in Master Data",0,1))</f>
        <v/>
      </c>
      <c r="I890" s="341" t="str">
        <f t="array" ref="I890">IF(D890="","",XLOOKUP(D890,'Master Data'!K:K,'Master Data'!O:O,"Input in Master Data",0,1))</f>
        <v/>
      </c>
      <c r="J890" s="341" t="str">
        <f t="array" ref="J890">if(V890="","",XLOOKUP(V890,Master[Company],Master[Blow],"Unknown",0,1))</f>
        <v/>
      </c>
      <c r="K890" s="341" t="str">
        <f t="array" ref="K890">if(V890="","",XLOOKUP(V890,Master[Company],Master[Pigging],"Unknown",0,1))</f>
        <v/>
      </c>
      <c r="L890" s="341" t="str">
        <f t="array" ref="L890">if(V890="","",XLOOKUP(V890,Master[Company],Master[Load Method],"Unknown",0,1))</f>
        <v/>
      </c>
      <c r="M890" s="341" t="str">
        <f t="array" ref="M890">if(V890="","",XLOOKUP(V890,Master[Company],Master[Line Distance],"Unknown",0,1))</f>
        <v/>
      </c>
      <c r="N890" s="394"/>
      <c r="O890" s="341"/>
      <c r="P890" s="336"/>
      <c r="Q890" s="341" t="str">
        <f t="array" ref="Q890">if(V890="","",XLOOKUP(V890,Master[Company],Master[Terms],"NA",0,1))</f>
        <v/>
      </c>
      <c r="R890" s="341" t="str">
        <f t="shared" si="9"/>
        <v/>
      </c>
      <c r="S890" s="341" t="str">
        <f t="array" ref="S890">if(V890="","",XLOOKUP(V890,Master[Company],Master[Group],"NA",0,1))</f>
        <v/>
      </c>
      <c r="T890" s="341" t="str">
        <f t="array" ref="T890">if(V890="","",XLOOKUP(V890,Master[Company],Master[Loading Location],"NA",0,1))</f>
        <v/>
      </c>
      <c r="U890" s="341" t="str">
        <f t="array" ref="U890">if(V890="","",XLOOKUP(V890,Master[Company],Master[Acronym],"NA",0,1))</f>
        <v/>
      </c>
      <c r="V890" s="336"/>
      <c r="W890" s="395"/>
      <c r="X890" s="395"/>
      <c r="Y890" s="336" t="str">
        <f t="shared" si="10"/>
        <v/>
      </c>
      <c r="Z890" s="341" t="str">
        <f t="shared" si="11"/>
        <v/>
      </c>
      <c r="AA890" s="336"/>
      <c r="AB890" s="341"/>
      <c r="AC890" s="341"/>
      <c r="AD890" s="394"/>
      <c r="AE890" s="396"/>
      <c r="AF890" s="396"/>
      <c r="AG890" s="396"/>
      <c r="AH890" s="396"/>
      <c r="AI890" s="396"/>
      <c r="AJ890" s="396"/>
      <c r="AK890" s="396"/>
      <c r="AL890" s="397"/>
      <c r="AM890" s="398"/>
      <c r="AN890" s="398"/>
      <c r="AO890" s="398"/>
      <c r="AP890" s="398"/>
      <c r="AQ890" s="398"/>
      <c r="AR890" s="398"/>
      <c r="AS890" s="398"/>
      <c r="AT890" s="398"/>
      <c r="AU890" s="394"/>
      <c r="AV890" s="399"/>
      <c r="AW890" s="306"/>
      <c r="AX890" s="394"/>
      <c r="AY890" s="400"/>
      <c r="AZ890" s="336"/>
      <c r="BA890" s="336"/>
      <c r="BB890" s="336"/>
      <c r="BC890" s="336"/>
      <c r="BD890" s="336"/>
      <c r="BE890" s="401"/>
      <c r="BF890" s="341"/>
      <c r="BG890" s="341"/>
      <c r="BH890" s="402"/>
      <c r="BI890" s="403"/>
      <c r="BJ890" s="404"/>
      <c r="BK890" s="405"/>
      <c r="BL890" s="405"/>
      <c r="BM890" s="405"/>
      <c r="BN890" s="406"/>
    </row>
    <row r="891" ht="18.75" customHeight="1">
      <c r="A891" s="390" t="str">
        <f t="shared" si="3"/>
        <v/>
      </c>
      <c r="B891" s="391"/>
      <c r="C891" s="337"/>
      <c r="D891" s="337"/>
      <c r="E891" s="338" t="str">
        <f t="shared" si="8"/>
        <v/>
      </c>
      <c r="F891" s="392"/>
      <c r="G891" s="393"/>
      <c r="H891" s="341" t="str">
        <f t="array" ref="H891">IF(D891="","",XLOOKUP(D891,'Master Data'!K:K,'Master Data'!N:N,"Input in Master Data",0,1))</f>
        <v/>
      </c>
      <c r="I891" s="341" t="str">
        <f t="array" ref="I891">IF(D891="","",XLOOKUP(D891,'Master Data'!K:K,'Master Data'!O:O,"Input in Master Data",0,1))</f>
        <v/>
      </c>
      <c r="J891" s="341" t="str">
        <f t="array" ref="J891">if(V891="","",XLOOKUP(V891,Master[Company],Master[Blow],"Unknown",0,1))</f>
        <v/>
      </c>
      <c r="K891" s="341" t="str">
        <f t="array" ref="K891">if(V891="","",XLOOKUP(V891,Master[Company],Master[Pigging],"Unknown",0,1))</f>
        <v/>
      </c>
      <c r="L891" s="341" t="str">
        <f t="array" ref="L891">if(V891="","",XLOOKUP(V891,Master[Company],Master[Load Method],"Unknown",0,1))</f>
        <v/>
      </c>
      <c r="M891" s="341" t="str">
        <f t="array" ref="M891">if(V891="","",XLOOKUP(V891,Master[Company],Master[Line Distance],"Unknown",0,1))</f>
        <v/>
      </c>
      <c r="N891" s="394"/>
      <c r="O891" s="341"/>
      <c r="P891" s="336"/>
      <c r="Q891" s="341" t="str">
        <f t="array" ref="Q891">if(V891="","",XLOOKUP(V891,Master[Company],Master[Terms],"NA",0,1))</f>
        <v/>
      </c>
      <c r="R891" s="341" t="str">
        <f t="shared" si="9"/>
        <v/>
      </c>
      <c r="S891" s="341" t="str">
        <f t="array" ref="S891">if(V891="","",XLOOKUP(V891,Master[Company],Master[Group],"NA",0,1))</f>
        <v/>
      </c>
      <c r="T891" s="341" t="str">
        <f t="array" ref="T891">if(V891="","",XLOOKUP(V891,Master[Company],Master[Loading Location],"NA",0,1))</f>
        <v/>
      </c>
      <c r="U891" s="341" t="str">
        <f t="array" ref="U891">if(V891="","",XLOOKUP(V891,Master[Company],Master[Acronym],"NA",0,1))</f>
        <v/>
      </c>
      <c r="V891" s="336"/>
      <c r="W891" s="395"/>
      <c r="X891" s="395"/>
      <c r="Y891" s="336" t="str">
        <f t="shared" si="10"/>
        <v/>
      </c>
      <c r="Z891" s="341" t="str">
        <f t="shared" si="11"/>
        <v/>
      </c>
      <c r="AA891" s="336"/>
      <c r="AB891" s="341"/>
      <c r="AC891" s="341"/>
      <c r="AD891" s="394"/>
      <c r="AE891" s="396"/>
      <c r="AF891" s="396"/>
      <c r="AG891" s="396"/>
      <c r="AH891" s="396"/>
      <c r="AI891" s="396"/>
      <c r="AJ891" s="396"/>
      <c r="AK891" s="396"/>
      <c r="AL891" s="397"/>
      <c r="AM891" s="398"/>
      <c r="AN891" s="398"/>
      <c r="AO891" s="398"/>
      <c r="AP891" s="398"/>
      <c r="AQ891" s="398"/>
      <c r="AR891" s="398"/>
      <c r="AS891" s="398"/>
      <c r="AT891" s="398"/>
      <c r="AU891" s="394"/>
      <c r="AV891" s="399"/>
      <c r="AW891" s="306"/>
      <c r="AX891" s="394"/>
      <c r="AY891" s="400"/>
      <c r="AZ891" s="336"/>
      <c r="BA891" s="336"/>
      <c r="BB891" s="336"/>
      <c r="BC891" s="336"/>
      <c r="BD891" s="336"/>
      <c r="BE891" s="401"/>
      <c r="BF891" s="341"/>
      <c r="BG891" s="341"/>
      <c r="BH891" s="402"/>
      <c r="BI891" s="403"/>
      <c r="BJ891" s="404"/>
      <c r="BK891" s="405"/>
      <c r="BL891" s="405"/>
      <c r="BM891" s="405"/>
      <c r="BN891" s="406"/>
    </row>
    <row r="892" ht="18.75" customHeight="1">
      <c r="A892" s="390" t="str">
        <f t="shared" si="3"/>
        <v/>
      </c>
      <c r="B892" s="391"/>
      <c r="C892" s="337"/>
      <c r="D892" s="337"/>
      <c r="E892" s="338" t="str">
        <f t="shared" si="8"/>
        <v/>
      </c>
      <c r="F892" s="392"/>
      <c r="G892" s="393"/>
      <c r="H892" s="341" t="str">
        <f t="array" ref="H892">IF(D892="","",XLOOKUP(D892,'Master Data'!K:K,'Master Data'!N:N,"Input in Master Data",0,1))</f>
        <v/>
      </c>
      <c r="I892" s="341" t="str">
        <f t="array" ref="I892">IF(D892="","",XLOOKUP(D892,'Master Data'!K:K,'Master Data'!O:O,"Input in Master Data",0,1))</f>
        <v/>
      </c>
      <c r="J892" s="341" t="str">
        <f t="array" ref="J892">if(V892="","",XLOOKUP(V892,Master[Company],Master[Blow],"Unknown",0,1))</f>
        <v/>
      </c>
      <c r="K892" s="341" t="str">
        <f t="array" ref="K892">if(V892="","",XLOOKUP(V892,Master[Company],Master[Pigging],"Unknown",0,1))</f>
        <v/>
      </c>
      <c r="L892" s="341" t="str">
        <f t="array" ref="L892">if(V892="","",XLOOKUP(V892,Master[Company],Master[Load Method],"Unknown",0,1))</f>
        <v/>
      </c>
      <c r="M892" s="341" t="str">
        <f t="array" ref="M892">if(V892="","",XLOOKUP(V892,Master[Company],Master[Line Distance],"Unknown",0,1))</f>
        <v/>
      </c>
      <c r="N892" s="394"/>
      <c r="O892" s="341"/>
      <c r="P892" s="336"/>
      <c r="Q892" s="341" t="str">
        <f t="array" ref="Q892">if(V892="","",XLOOKUP(V892,Master[Company],Master[Terms],"NA",0,1))</f>
        <v/>
      </c>
      <c r="R892" s="341" t="str">
        <f t="shared" si="9"/>
        <v/>
      </c>
      <c r="S892" s="341" t="str">
        <f t="array" ref="S892">if(V892="","",XLOOKUP(V892,Master[Company],Master[Group],"NA",0,1))</f>
        <v/>
      </c>
      <c r="T892" s="341" t="str">
        <f t="array" ref="T892">if(V892="","",XLOOKUP(V892,Master[Company],Master[Loading Location],"NA",0,1))</f>
        <v/>
      </c>
      <c r="U892" s="341" t="str">
        <f t="array" ref="U892">if(V892="","",XLOOKUP(V892,Master[Company],Master[Acronym],"NA",0,1))</f>
        <v/>
      </c>
      <c r="V892" s="336"/>
      <c r="W892" s="395"/>
      <c r="X892" s="395"/>
      <c r="Y892" s="336" t="str">
        <f t="shared" si="10"/>
        <v/>
      </c>
      <c r="Z892" s="341" t="str">
        <f t="shared" si="11"/>
        <v/>
      </c>
      <c r="AA892" s="336"/>
      <c r="AB892" s="341"/>
      <c r="AC892" s="341"/>
      <c r="AD892" s="394"/>
      <c r="AE892" s="396"/>
      <c r="AF892" s="396"/>
      <c r="AG892" s="396"/>
      <c r="AH892" s="396"/>
      <c r="AI892" s="396"/>
      <c r="AJ892" s="396"/>
      <c r="AK892" s="396"/>
      <c r="AL892" s="397"/>
      <c r="AM892" s="398"/>
      <c r="AN892" s="398"/>
      <c r="AO892" s="398"/>
      <c r="AP892" s="398"/>
      <c r="AQ892" s="398"/>
      <c r="AR892" s="398"/>
      <c r="AS892" s="398"/>
      <c r="AT892" s="398"/>
      <c r="AU892" s="394"/>
      <c r="AV892" s="399"/>
      <c r="AW892" s="306"/>
      <c r="AX892" s="394"/>
      <c r="AY892" s="400"/>
      <c r="AZ892" s="336"/>
      <c r="BA892" s="336"/>
      <c r="BB892" s="336"/>
      <c r="BC892" s="336"/>
      <c r="BD892" s="336"/>
      <c r="BE892" s="401"/>
      <c r="BF892" s="341"/>
      <c r="BG892" s="341"/>
      <c r="BH892" s="402"/>
      <c r="BI892" s="403"/>
      <c r="BJ892" s="404"/>
      <c r="BK892" s="405"/>
      <c r="BL892" s="405"/>
      <c r="BM892" s="405"/>
      <c r="BN892" s="406"/>
    </row>
    <row r="893" ht="18.75" customHeight="1">
      <c r="A893" s="390" t="str">
        <f t="shared" si="3"/>
        <v/>
      </c>
      <c r="B893" s="391"/>
      <c r="C893" s="337"/>
      <c r="D893" s="337"/>
      <c r="E893" s="338" t="str">
        <f t="shared" si="8"/>
        <v/>
      </c>
      <c r="F893" s="392"/>
      <c r="G893" s="393"/>
      <c r="H893" s="341" t="str">
        <f t="array" ref="H893">IF(D893="","",XLOOKUP(D893,'Master Data'!K:K,'Master Data'!N:N,"Input in Master Data",0,1))</f>
        <v/>
      </c>
      <c r="I893" s="341" t="str">
        <f t="array" ref="I893">IF(D893="","",XLOOKUP(D893,'Master Data'!K:K,'Master Data'!O:O,"Input in Master Data",0,1))</f>
        <v/>
      </c>
      <c r="J893" s="341" t="str">
        <f t="array" ref="J893">if(V893="","",XLOOKUP(V893,Master[Company],Master[Blow],"Unknown",0,1))</f>
        <v/>
      </c>
      <c r="K893" s="341" t="str">
        <f t="array" ref="K893">if(V893="","",XLOOKUP(V893,Master[Company],Master[Pigging],"Unknown",0,1))</f>
        <v/>
      </c>
      <c r="L893" s="341" t="str">
        <f t="array" ref="L893">if(V893="","",XLOOKUP(V893,Master[Company],Master[Load Method],"Unknown",0,1))</f>
        <v/>
      </c>
      <c r="M893" s="341" t="str">
        <f t="array" ref="M893">if(V893="","",XLOOKUP(V893,Master[Company],Master[Line Distance],"Unknown",0,1))</f>
        <v/>
      </c>
      <c r="N893" s="394"/>
      <c r="O893" s="341"/>
      <c r="P893" s="336"/>
      <c r="Q893" s="341" t="str">
        <f t="array" ref="Q893">if(V893="","",XLOOKUP(V893,Master[Company],Master[Terms],"NA",0,1))</f>
        <v/>
      </c>
      <c r="R893" s="341" t="str">
        <f t="shared" si="9"/>
        <v/>
      </c>
      <c r="S893" s="341" t="str">
        <f t="array" ref="S893">if(V893="","",XLOOKUP(V893,Master[Company],Master[Group],"NA",0,1))</f>
        <v/>
      </c>
      <c r="T893" s="341" t="str">
        <f t="array" ref="T893">if(V893="","",XLOOKUP(V893,Master[Company],Master[Loading Location],"NA",0,1))</f>
        <v/>
      </c>
      <c r="U893" s="341" t="str">
        <f t="array" ref="U893">if(V893="","",XLOOKUP(V893,Master[Company],Master[Acronym],"NA",0,1))</f>
        <v/>
      </c>
      <c r="V893" s="336"/>
      <c r="W893" s="395"/>
      <c r="X893" s="395"/>
      <c r="Y893" s="336" t="str">
        <f t="shared" si="10"/>
        <v/>
      </c>
      <c r="Z893" s="341" t="str">
        <f t="shared" si="11"/>
        <v/>
      </c>
      <c r="AA893" s="336"/>
      <c r="AB893" s="341"/>
      <c r="AC893" s="341"/>
      <c r="AD893" s="394"/>
      <c r="AE893" s="396"/>
      <c r="AF893" s="396"/>
      <c r="AG893" s="396"/>
      <c r="AH893" s="396"/>
      <c r="AI893" s="396"/>
      <c r="AJ893" s="396"/>
      <c r="AK893" s="396"/>
      <c r="AL893" s="397"/>
      <c r="AM893" s="398"/>
      <c r="AN893" s="398"/>
      <c r="AO893" s="398"/>
      <c r="AP893" s="398"/>
      <c r="AQ893" s="398"/>
      <c r="AR893" s="398"/>
      <c r="AS893" s="398"/>
      <c r="AT893" s="398"/>
      <c r="AU893" s="394"/>
      <c r="AV893" s="399"/>
      <c r="AW893" s="306"/>
      <c r="AX893" s="394"/>
      <c r="AY893" s="400"/>
      <c r="AZ893" s="336"/>
      <c r="BA893" s="336"/>
      <c r="BB893" s="336"/>
      <c r="BC893" s="336"/>
      <c r="BD893" s="336"/>
      <c r="BE893" s="401"/>
      <c r="BF893" s="341"/>
      <c r="BG893" s="341"/>
      <c r="BH893" s="402"/>
      <c r="BI893" s="403"/>
      <c r="BJ893" s="404"/>
      <c r="BK893" s="405"/>
      <c r="BL893" s="405"/>
      <c r="BM893" s="405"/>
      <c r="BN893" s="406"/>
    </row>
    <row r="894" ht="18.75" customHeight="1">
      <c r="A894" s="390" t="str">
        <f t="shared" si="3"/>
        <v/>
      </c>
      <c r="B894" s="391"/>
      <c r="C894" s="337"/>
      <c r="D894" s="337"/>
      <c r="E894" s="338" t="str">
        <f t="shared" si="8"/>
        <v/>
      </c>
      <c r="F894" s="392"/>
      <c r="G894" s="393"/>
      <c r="H894" s="341" t="str">
        <f t="array" ref="H894">IF(D894="","",XLOOKUP(D894,'Master Data'!K:K,'Master Data'!N:N,"Input in Master Data",0,1))</f>
        <v/>
      </c>
      <c r="I894" s="341" t="str">
        <f t="array" ref="I894">IF(D894="","",XLOOKUP(D894,'Master Data'!K:K,'Master Data'!O:O,"Input in Master Data",0,1))</f>
        <v/>
      </c>
      <c r="J894" s="341" t="str">
        <f t="array" ref="J894">if(V894="","",XLOOKUP(V894,Master[Company],Master[Blow],"Unknown",0,1))</f>
        <v/>
      </c>
      <c r="K894" s="341" t="str">
        <f t="array" ref="K894">if(V894="","",XLOOKUP(V894,Master[Company],Master[Pigging],"Unknown",0,1))</f>
        <v/>
      </c>
      <c r="L894" s="341" t="str">
        <f t="array" ref="L894">if(V894="","",XLOOKUP(V894,Master[Company],Master[Load Method],"Unknown",0,1))</f>
        <v/>
      </c>
      <c r="M894" s="341" t="str">
        <f t="array" ref="M894">if(V894="","",XLOOKUP(V894,Master[Company],Master[Line Distance],"Unknown",0,1))</f>
        <v/>
      </c>
      <c r="N894" s="394"/>
      <c r="O894" s="341"/>
      <c r="P894" s="336"/>
      <c r="Q894" s="341" t="str">
        <f t="array" ref="Q894">if(V894="","",XLOOKUP(V894,Master[Company],Master[Terms],"NA",0,1))</f>
        <v/>
      </c>
      <c r="R894" s="341" t="str">
        <f t="shared" si="9"/>
        <v/>
      </c>
      <c r="S894" s="341" t="str">
        <f t="array" ref="S894">if(V894="","",XLOOKUP(V894,Master[Company],Master[Group],"NA",0,1))</f>
        <v/>
      </c>
      <c r="T894" s="341" t="str">
        <f t="array" ref="T894">if(V894="","",XLOOKUP(V894,Master[Company],Master[Loading Location],"NA",0,1))</f>
        <v/>
      </c>
      <c r="U894" s="341" t="str">
        <f t="array" ref="U894">if(V894="","",XLOOKUP(V894,Master[Company],Master[Acronym],"NA",0,1))</f>
        <v/>
      </c>
      <c r="V894" s="336"/>
      <c r="W894" s="395"/>
      <c r="X894" s="395"/>
      <c r="Y894" s="336" t="str">
        <f t="shared" si="10"/>
        <v/>
      </c>
      <c r="Z894" s="341" t="str">
        <f t="shared" si="11"/>
        <v/>
      </c>
      <c r="AA894" s="336"/>
      <c r="AB894" s="341"/>
      <c r="AC894" s="341"/>
      <c r="AD894" s="394"/>
      <c r="AE894" s="396"/>
      <c r="AF894" s="396"/>
      <c r="AG894" s="396"/>
      <c r="AH894" s="396"/>
      <c r="AI894" s="396"/>
      <c r="AJ894" s="396"/>
      <c r="AK894" s="396"/>
      <c r="AL894" s="397"/>
      <c r="AM894" s="398"/>
      <c r="AN894" s="398"/>
      <c r="AO894" s="398"/>
      <c r="AP894" s="398"/>
      <c r="AQ894" s="398"/>
      <c r="AR894" s="398"/>
      <c r="AS894" s="398"/>
      <c r="AT894" s="398"/>
      <c r="AU894" s="394"/>
      <c r="AV894" s="399"/>
      <c r="AW894" s="306"/>
      <c r="AX894" s="394"/>
      <c r="AY894" s="400"/>
      <c r="AZ894" s="336"/>
      <c r="BA894" s="336"/>
      <c r="BB894" s="336"/>
      <c r="BC894" s="336"/>
      <c r="BD894" s="336"/>
      <c r="BE894" s="401"/>
      <c r="BF894" s="341"/>
      <c r="BG894" s="341"/>
      <c r="BH894" s="402"/>
      <c r="BI894" s="403"/>
      <c r="BJ894" s="404"/>
      <c r="BK894" s="405"/>
      <c r="BL894" s="405"/>
      <c r="BM894" s="405"/>
      <c r="BN894" s="406"/>
    </row>
    <row r="895" ht="18.75" customHeight="1">
      <c r="A895" s="390" t="str">
        <f t="shared" si="3"/>
        <v/>
      </c>
      <c r="B895" s="391"/>
      <c r="C895" s="337"/>
      <c r="D895" s="337"/>
      <c r="E895" s="338" t="str">
        <f t="shared" si="8"/>
        <v/>
      </c>
      <c r="F895" s="392"/>
      <c r="G895" s="393"/>
      <c r="H895" s="341" t="str">
        <f t="array" ref="H895">IF(D895="","",XLOOKUP(D895,'Master Data'!K:K,'Master Data'!N:N,"Input in Master Data",0,1))</f>
        <v/>
      </c>
      <c r="I895" s="341" t="str">
        <f t="array" ref="I895">IF(D895="","",XLOOKUP(D895,'Master Data'!K:K,'Master Data'!O:O,"Input in Master Data",0,1))</f>
        <v/>
      </c>
      <c r="J895" s="341" t="str">
        <f t="array" ref="J895">if(V895="","",XLOOKUP(V895,Master[Company],Master[Blow],"Unknown",0,1))</f>
        <v/>
      </c>
      <c r="K895" s="341" t="str">
        <f t="array" ref="K895">if(V895="","",XLOOKUP(V895,Master[Company],Master[Pigging],"Unknown",0,1))</f>
        <v/>
      </c>
      <c r="L895" s="341" t="str">
        <f t="array" ref="L895">if(V895="","",XLOOKUP(V895,Master[Company],Master[Load Method],"Unknown",0,1))</f>
        <v/>
      </c>
      <c r="M895" s="341" t="str">
        <f t="array" ref="M895">if(V895="","",XLOOKUP(V895,Master[Company],Master[Line Distance],"Unknown",0,1))</f>
        <v/>
      </c>
      <c r="N895" s="394"/>
      <c r="O895" s="341"/>
      <c r="P895" s="336"/>
      <c r="Q895" s="341" t="str">
        <f t="array" ref="Q895">if(V895="","",XLOOKUP(V895,Master[Company],Master[Terms],"NA",0,1))</f>
        <v/>
      </c>
      <c r="R895" s="341" t="str">
        <f t="shared" si="9"/>
        <v/>
      </c>
      <c r="S895" s="341" t="str">
        <f t="array" ref="S895">if(V895="","",XLOOKUP(V895,Master[Company],Master[Group],"NA",0,1))</f>
        <v/>
      </c>
      <c r="T895" s="341" t="str">
        <f t="array" ref="T895">if(V895="","",XLOOKUP(V895,Master[Company],Master[Loading Location],"NA",0,1))</f>
        <v/>
      </c>
      <c r="U895" s="341" t="str">
        <f t="array" ref="U895">if(V895="","",XLOOKUP(V895,Master[Company],Master[Acronym],"NA",0,1))</f>
        <v/>
      </c>
      <c r="V895" s="336"/>
      <c r="W895" s="395"/>
      <c r="X895" s="395"/>
      <c r="Y895" s="336" t="str">
        <f t="shared" si="10"/>
        <v/>
      </c>
      <c r="Z895" s="341" t="str">
        <f t="shared" si="11"/>
        <v/>
      </c>
      <c r="AA895" s="336"/>
      <c r="AB895" s="341"/>
      <c r="AC895" s="341"/>
      <c r="AD895" s="394"/>
      <c r="AE895" s="396"/>
      <c r="AF895" s="396"/>
      <c r="AG895" s="396"/>
      <c r="AH895" s="396"/>
      <c r="AI895" s="396"/>
      <c r="AJ895" s="396"/>
      <c r="AK895" s="396"/>
      <c r="AL895" s="397"/>
      <c r="AM895" s="398"/>
      <c r="AN895" s="398"/>
      <c r="AO895" s="398"/>
      <c r="AP895" s="398"/>
      <c r="AQ895" s="398"/>
      <c r="AR895" s="398"/>
      <c r="AS895" s="398"/>
      <c r="AT895" s="398"/>
      <c r="AU895" s="394"/>
      <c r="AV895" s="399"/>
      <c r="AW895" s="306"/>
      <c r="AX895" s="394"/>
      <c r="AY895" s="400"/>
      <c r="AZ895" s="336"/>
      <c r="BA895" s="336"/>
      <c r="BB895" s="336"/>
      <c r="BC895" s="336"/>
      <c r="BD895" s="336"/>
      <c r="BE895" s="401"/>
      <c r="BF895" s="341"/>
      <c r="BG895" s="341"/>
      <c r="BH895" s="402"/>
      <c r="BI895" s="403"/>
      <c r="BJ895" s="404"/>
      <c r="BK895" s="405"/>
      <c r="BL895" s="405"/>
      <c r="BM895" s="405"/>
      <c r="BN895" s="406"/>
    </row>
    <row r="896" ht="18.75" customHeight="1">
      <c r="A896" s="390" t="str">
        <f t="shared" si="3"/>
        <v/>
      </c>
      <c r="B896" s="391"/>
      <c r="C896" s="337"/>
      <c r="D896" s="337"/>
      <c r="E896" s="338" t="str">
        <f t="shared" si="8"/>
        <v/>
      </c>
      <c r="F896" s="392"/>
      <c r="G896" s="393"/>
      <c r="H896" s="341" t="str">
        <f t="array" ref="H896">IF(D896="","",XLOOKUP(D896,'Master Data'!K:K,'Master Data'!N:N,"Input in Master Data",0,1))</f>
        <v/>
      </c>
      <c r="I896" s="341" t="str">
        <f t="array" ref="I896">IF(D896="","",XLOOKUP(D896,'Master Data'!K:K,'Master Data'!O:O,"Input in Master Data",0,1))</f>
        <v/>
      </c>
      <c r="J896" s="341" t="str">
        <f t="array" ref="J896">if(V896="","",XLOOKUP(V896,Master[Company],Master[Blow],"Unknown",0,1))</f>
        <v/>
      </c>
      <c r="K896" s="341" t="str">
        <f t="array" ref="K896">if(V896="","",XLOOKUP(V896,Master[Company],Master[Pigging],"Unknown",0,1))</f>
        <v/>
      </c>
      <c r="L896" s="341" t="str">
        <f t="array" ref="L896">if(V896="","",XLOOKUP(V896,Master[Company],Master[Load Method],"Unknown",0,1))</f>
        <v/>
      </c>
      <c r="M896" s="341" t="str">
        <f t="array" ref="M896">if(V896="","",XLOOKUP(V896,Master[Company],Master[Line Distance],"Unknown",0,1))</f>
        <v/>
      </c>
      <c r="N896" s="394"/>
      <c r="O896" s="341"/>
      <c r="P896" s="336"/>
      <c r="Q896" s="341" t="str">
        <f t="array" ref="Q896">if(V896="","",XLOOKUP(V896,Master[Company],Master[Terms],"NA",0,1))</f>
        <v/>
      </c>
      <c r="R896" s="341" t="str">
        <f t="shared" si="9"/>
        <v/>
      </c>
      <c r="S896" s="341" t="str">
        <f t="array" ref="S896">if(V896="","",XLOOKUP(V896,Master[Company],Master[Group],"NA",0,1))</f>
        <v/>
      </c>
      <c r="T896" s="341" t="str">
        <f t="array" ref="T896">if(V896="","",XLOOKUP(V896,Master[Company],Master[Loading Location],"NA",0,1))</f>
        <v/>
      </c>
      <c r="U896" s="341" t="str">
        <f t="array" ref="U896">if(V896="","",XLOOKUP(V896,Master[Company],Master[Acronym],"NA",0,1))</f>
        <v/>
      </c>
      <c r="V896" s="336"/>
      <c r="W896" s="395"/>
      <c r="X896" s="395"/>
      <c r="Y896" s="336" t="str">
        <f t="shared" si="10"/>
        <v/>
      </c>
      <c r="Z896" s="341" t="str">
        <f t="shared" si="11"/>
        <v/>
      </c>
      <c r="AA896" s="336"/>
      <c r="AB896" s="341"/>
      <c r="AC896" s="341"/>
      <c r="AD896" s="394"/>
      <c r="AE896" s="396"/>
      <c r="AF896" s="396"/>
      <c r="AG896" s="396"/>
      <c r="AH896" s="396"/>
      <c r="AI896" s="396"/>
      <c r="AJ896" s="396"/>
      <c r="AK896" s="396"/>
      <c r="AL896" s="397"/>
      <c r="AM896" s="398"/>
      <c r="AN896" s="398"/>
      <c r="AO896" s="398"/>
      <c r="AP896" s="398"/>
      <c r="AQ896" s="398"/>
      <c r="AR896" s="398"/>
      <c r="AS896" s="398"/>
      <c r="AT896" s="398"/>
      <c r="AU896" s="394"/>
      <c r="AV896" s="399"/>
      <c r="AW896" s="306"/>
      <c r="AX896" s="394"/>
      <c r="AY896" s="400"/>
      <c r="AZ896" s="336"/>
      <c r="BA896" s="336"/>
      <c r="BB896" s="336"/>
      <c r="BC896" s="336"/>
      <c r="BD896" s="336"/>
      <c r="BE896" s="401"/>
      <c r="BF896" s="341"/>
      <c r="BG896" s="341"/>
      <c r="BH896" s="402"/>
      <c r="BI896" s="403"/>
      <c r="BJ896" s="404"/>
      <c r="BK896" s="405"/>
      <c r="BL896" s="405"/>
      <c r="BM896" s="405"/>
      <c r="BN896" s="406"/>
    </row>
    <row r="897" ht="18.75" customHeight="1">
      <c r="A897" s="390" t="str">
        <f t="shared" si="3"/>
        <v/>
      </c>
      <c r="B897" s="391"/>
      <c r="C897" s="337"/>
      <c r="D897" s="337"/>
      <c r="E897" s="338" t="str">
        <f t="shared" si="8"/>
        <v/>
      </c>
      <c r="F897" s="392"/>
      <c r="G897" s="393"/>
      <c r="H897" s="341" t="str">
        <f t="array" ref="H897">IF(D897="","",XLOOKUP(D897,'Master Data'!K:K,'Master Data'!N:N,"Input in Master Data",0,1))</f>
        <v/>
      </c>
      <c r="I897" s="341" t="str">
        <f t="array" ref="I897">IF(D897="","",XLOOKUP(D897,'Master Data'!K:K,'Master Data'!O:O,"Input in Master Data",0,1))</f>
        <v/>
      </c>
      <c r="J897" s="341" t="str">
        <f t="array" ref="J897">if(V897="","",XLOOKUP(V897,Master[Company],Master[Blow],"Unknown",0,1))</f>
        <v/>
      </c>
      <c r="K897" s="341" t="str">
        <f t="array" ref="K897">if(V897="","",XLOOKUP(V897,Master[Company],Master[Pigging],"Unknown",0,1))</f>
        <v/>
      </c>
      <c r="L897" s="341" t="str">
        <f t="array" ref="L897">if(V897="","",XLOOKUP(V897,Master[Company],Master[Load Method],"Unknown",0,1))</f>
        <v/>
      </c>
      <c r="M897" s="341" t="str">
        <f t="array" ref="M897">if(V897="","",XLOOKUP(V897,Master[Company],Master[Line Distance],"Unknown",0,1))</f>
        <v/>
      </c>
      <c r="N897" s="394"/>
      <c r="O897" s="341"/>
      <c r="P897" s="336"/>
      <c r="Q897" s="341" t="str">
        <f t="array" ref="Q897">if(V897="","",XLOOKUP(V897,Master[Company],Master[Terms],"NA",0,1))</f>
        <v/>
      </c>
      <c r="R897" s="341" t="str">
        <f t="shared" si="9"/>
        <v/>
      </c>
      <c r="S897" s="341" t="str">
        <f t="array" ref="S897">if(V897="","",XLOOKUP(V897,Master[Company],Master[Group],"NA",0,1))</f>
        <v/>
      </c>
      <c r="T897" s="341" t="str">
        <f t="array" ref="T897">if(V897="","",XLOOKUP(V897,Master[Company],Master[Loading Location],"NA",0,1))</f>
        <v/>
      </c>
      <c r="U897" s="341" t="str">
        <f t="array" ref="U897">if(V897="","",XLOOKUP(V897,Master[Company],Master[Acronym],"NA",0,1))</f>
        <v/>
      </c>
      <c r="V897" s="336"/>
      <c r="W897" s="395"/>
      <c r="X897" s="395"/>
      <c r="Y897" s="336" t="str">
        <f t="shared" si="10"/>
        <v/>
      </c>
      <c r="Z897" s="341" t="str">
        <f t="shared" si="11"/>
        <v/>
      </c>
      <c r="AA897" s="336"/>
      <c r="AB897" s="341"/>
      <c r="AC897" s="341"/>
      <c r="AD897" s="394"/>
      <c r="AE897" s="396"/>
      <c r="AF897" s="396"/>
      <c r="AG897" s="396"/>
      <c r="AH897" s="396"/>
      <c r="AI897" s="396"/>
      <c r="AJ897" s="396"/>
      <c r="AK897" s="396"/>
      <c r="AL897" s="397"/>
      <c r="AM897" s="398"/>
      <c r="AN897" s="398"/>
      <c r="AO897" s="398"/>
      <c r="AP897" s="398"/>
      <c r="AQ897" s="398"/>
      <c r="AR897" s="398"/>
      <c r="AS897" s="398"/>
      <c r="AT897" s="398"/>
      <c r="AU897" s="394"/>
      <c r="AV897" s="399"/>
      <c r="AW897" s="306"/>
      <c r="AX897" s="394"/>
      <c r="AY897" s="400"/>
      <c r="AZ897" s="336"/>
      <c r="BA897" s="336"/>
      <c r="BB897" s="336"/>
      <c r="BC897" s="336"/>
      <c r="BD897" s="336"/>
      <c r="BE897" s="401"/>
      <c r="BF897" s="341"/>
      <c r="BG897" s="341"/>
      <c r="BH897" s="402"/>
      <c r="BI897" s="403"/>
      <c r="BJ897" s="404"/>
      <c r="BK897" s="405"/>
      <c r="BL897" s="405"/>
      <c r="BM897" s="405"/>
      <c r="BN897" s="406"/>
    </row>
    <row r="898" ht="18.75" customHeight="1">
      <c r="A898" s="390" t="str">
        <f t="shared" si="3"/>
        <v/>
      </c>
      <c r="B898" s="391"/>
      <c r="C898" s="337"/>
      <c r="D898" s="337"/>
      <c r="E898" s="338" t="str">
        <f t="shared" si="8"/>
        <v/>
      </c>
      <c r="F898" s="392"/>
      <c r="G898" s="393"/>
      <c r="H898" s="341" t="str">
        <f t="array" ref="H898">IF(D898="","",XLOOKUP(D898,'Master Data'!K:K,'Master Data'!N:N,"Input in Master Data",0,1))</f>
        <v/>
      </c>
      <c r="I898" s="341" t="str">
        <f t="array" ref="I898">IF(D898="","",XLOOKUP(D898,'Master Data'!K:K,'Master Data'!O:O,"Input in Master Data",0,1))</f>
        <v/>
      </c>
      <c r="J898" s="341" t="str">
        <f t="array" ref="J898">if(V898="","",XLOOKUP(V898,Master[Company],Master[Blow],"Unknown",0,1))</f>
        <v/>
      </c>
      <c r="K898" s="341" t="str">
        <f t="array" ref="K898">if(V898="","",XLOOKUP(V898,Master[Company],Master[Pigging],"Unknown",0,1))</f>
        <v/>
      </c>
      <c r="L898" s="341" t="str">
        <f t="array" ref="L898">if(V898="","",XLOOKUP(V898,Master[Company],Master[Load Method],"Unknown",0,1))</f>
        <v/>
      </c>
      <c r="M898" s="341" t="str">
        <f t="array" ref="M898">if(V898="","",XLOOKUP(V898,Master[Company],Master[Line Distance],"Unknown",0,1))</f>
        <v/>
      </c>
      <c r="N898" s="394"/>
      <c r="O898" s="341"/>
      <c r="P898" s="336"/>
      <c r="Q898" s="341" t="str">
        <f t="array" ref="Q898">if(V898="","",XLOOKUP(V898,Master[Company],Master[Terms],"NA",0,1))</f>
        <v/>
      </c>
      <c r="R898" s="341" t="str">
        <f t="shared" si="9"/>
        <v/>
      </c>
      <c r="S898" s="341" t="str">
        <f t="array" ref="S898">if(V898="","",XLOOKUP(V898,Master[Company],Master[Group],"NA",0,1))</f>
        <v/>
      </c>
      <c r="T898" s="341" t="str">
        <f t="array" ref="T898">if(V898="","",XLOOKUP(V898,Master[Company],Master[Loading Location],"NA",0,1))</f>
        <v/>
      </c>
      <c r="U898" s="341" t="str">
        <f t="array" ref="U898">if(V898="","",XLOOKUP(V898,Master[Company],Master[Acronym],"NA",0,1))</f>
        <v/>
      </c>
      <c r="V898" s="336"/>
      <c r="W898" s="395"/>
      <c r="X898" s="395"/>
      <c r="Y898" s="336" t="str">
        <f t="shared" si="10"/>
        <v/>
      </c>
      <c r="Z898" s="341" t="str">
        <f t="shared" si="11"/>
        <v/>
      </c>
      <c r="AA898" s="336"/>
      <c r="AB898" s="341"/>
      <c r="AC898" s="341"/>
      <c r="AD898" s="394"/>
      <c r="AE898" s="396"/>
      <c r="AF898" s="396"/>
      <c r="AG898" s="396"/>
      <c r="AH898" s="396"/>
      <c r="AI898" s="396"/>
      <c r="AJ898" s="396"/>
      <c r="AK898" s="396"/>
      <c r="AL898" s="397"/>
      <c r="AM898" s="398"/>
      <c r="AN898" s="398"/>
      <c r="AO898" s="398"/>
      <c r="AP898" s="398"/>
      <c r="AQ898" s="398"/>
      <c r="AR898" s="398"/>
      <c r="AS898" s="398"/>
      <c r="AT898" s="398"/>
      <c r="AU898" s="394"/>
      <c r="AV898" s="399"/>
      <c r="AW898" s="306"/>
      <c r="AX898" s="394"/>
      <c r="AY898" s="400"/>
      <c r="AZ898" s="336"/>
      <c r="BA898" s="336"/>
      <c r="BB898" s="336"/>
      <c r="BC898" s="336"/>
      <c r="BD898" s="336"/>
      <c r="BE898" s="401"/>
      <c r="BF898" s="341"/>
      <c r="BG898" s="341"/>
      <c r="BH898" s="402"/>
      <c r="BI898" s="403"/>
      <c r="BJ898" s="404"/>
      <c r="BK898" s="405"/>
      <c r="BL898" s="405"/>
      <c r="BM898" s="405"/>
      <c r="BN898" s="406"/>
    </row>
    <row r="899" ht="18.75" customHeight="1">
      <c r="A899" s="390" t="str">
        <f t="shared" si="3"/>
        <v/>
      </c>
      <c r="B899" s="391"/>
      <c r="C899" s="337"/>
      <c r="D899" s="337"/>
      <c r="E899" s="338" t="str">
        <f t="shared" si="8"/>
        <v/>
      </c>
      <c r="F899" s="392"/>
      <c r="G899" s="393"/>
      <c r="H899" s="341" t="str">
        <f t="array" ref="H899">IF(D899="","",XLOOKUP(D899,'Master Data'!K:K,'Master Data'!N:N,"Input in Master Data",0,1))</f>
        <v/>
      </c>
      <c r="I899" s="341" t="str">
        <f t="array" ref="I899">IF(D899="","",XLOOKUP(D899,'Master Data'!K:K,'Master Data'!O:O,"Input in Master Data",0,1))</f>
        <v/>
      </c>
      <c r="J899" s="341" t="str">
        <f t="array" ref="J899">if(V899="","",XLOOKUP(V899,Master[Company],Master[Blow],"Unknown",0,1))</f>
        <v/>
      </c>
      <c r="K899" s="341" t="str">
        <f t="array" ref="K899">if(V899="","",XLOOKUP(V899,Master[Company],Master[Pigging],"Unknown",0,1))</f>
        <v/>
      </c>
      <c r="L899" s="341" t="str">
        <f t="array" ref="L899">if(V899="","",XLOOKUP(V899,Master[Company],Master[Load Method],"Unknown",0,1))</f>
        <v/>
      </c>
      <c r="M899" s="341" t="str">
        <f t="array" ref="M899">if(V899="","",XLOOKUP(V899,Master[Company],Master[Line Distance],"Unknown",0,1))</f>
        <v/>
      </c>
      <c r="N899" s="394"/>
      <c r="O899" s="341"/>
      <c r="P899" s="336"/>
      <c r="Q899" s="341" t="str">
        <f t="array" ref="Q899">if(V899="","",XLOOKUP(V899,Master[Company],Master[Terms],"NA",0,1))</f>
        <v/>
      </c>
      <c r="R899" s="341" t="str">
        <f t="shared" si="9"/>
        <v/>
      </c>
      <c r="S899" s="341" t="str">
        <f t="array" ref="S899">if(V899="","",XLOOKUP(V899,Master[Company],Master[Group],"NA",0,1))</f>
        <v/>
      </c>
      <c r="T899" s="341" t="str">
        <f t="array" ref="T899">if(V899="","",XLOOKUP(V899,Master[Company],Master[Loading Location],"NA",0,1))</f>
        <v/>
      </c>
      <c r="U899" s="341" t="str">
        <f t="array" ref="U899">if(V899="","",XLOOKUP(V899,Master[Company],Master[Acronym],"NA",0,1))</f>
        <v/>
      </c>
      <c r="V899" s="336"/>
      <c r="W899" s="395"/>
      <c r="X899" s="395"/>
      <c r="Y899" s="336" t="str">
        <f t="shared" si="10"/>
        <v/>
      </c>
      <c r="Z899" s="341" t="str">
        <f t="shared" si="11"/>
        <v/>
      </c>
      <c r="AA899" s="336"/>
      <c r="AB899" s="341"/>
      <c r="AC899" s="341"/>
      <c r="AD899" s="394"/>
      <c r="AE899" s="396"/>
      <c r="AF899" s="396"/>
      <c r="AG899" s="396"/>
      <c r="AH899" s="396"/>
      <c r="AI899" s="396"/>
      <c r="AJ899" s="396"/>
      <c r="AK899" s="396"/>
      <c r="AL899" s="397"/>
      <c r="AM899" s="398"/>
      <c r="AN899" s="398"/>
      <c r="AO899" s="398"/>
      <c r="AP899" s="398"/>
      <c r="AQ899" s="398"/>
      <c r="AR899" s="398"/>
      <c r="AS899" s="398"/>
      <c r="AT899" s="398"/>
      <c r="AU899" s="394"/>
      <c r="AV899" s="399"/>
      <c r="AW899" s="306"/>
      <c r="AX899" s="394"/>
      <c r="AY899" s="400"/>
      <c r="AZ899" s="336"/>
      <c r="BA899" s="336"/>
      <c r="BB899" s="336"/>
      <c r="BC899" s="336"/>
      <c r="BD899" s="336"/>
      <c r="BE899" s="401"/>
      <c r="BF899" s="341"/>
      <c r="BG899" s="341"/>
      <c r="BH899" s="402"/>
      <c r="BI899" s="403"/>
      <c r="BJ899" s="404"/>
      <c r="BK899" s="405"/>
      <c r="BL899" s="405"/>
      <c r="BM899" s="405"/>
      <c r="BN899" s="406"/>
    </row>
    <row r="900" ht="18.75" customHeight="1">
      <c r="A900" s="390" t="str">
        <f t="shared" si="3"/>
        <v/>
      </c>
      <c r="B900" s="391"/>
      <c r="C900" s="337"/>
      <c r="D900" s="337"/>
      <c r="E900" s="338" t="str">
        <f t="shared" si="8"/>
        <v/>
      </c>
      <c r="F900" s="392"/>
      <c r="G900" s="393"/>
      <c r="H900" s="341" t="str">
        <f t="array" ref="H900">IF(D900="","",XLOOKUP(D900,'Master Data'!K:K,'Master Data'!N:N,"Input in Master Data",0,1))</f>
        <v/>
      </c>
      <c r="I900" s="341" t="str">
        <f t="array" ref="I900">IF(D900="","",XLOOKUP(D900,'Master Data'!K:K,'Master Data'!O:O,"Input in Master Data",0,1))</f>
        <v/>
      </c>
      <c r="J900" s="341" t="str">
        <f t="array" ref="J900">if(V900="","",XLOOKUP(V900,Master[Company],Master[Blow],"Unknown",0,1))</f>
        <v/>
      </c>
      <c r="K900" s="341" t="str">
        <f t="array" ref="K900">if(V900="","",XLOOKUP(V900,Master[Company],Master[Pigging],"Unknown",0,1))</f>
        <v/>
      </c>
      <c r="L900" s="341" t="str">
        <f t="array" ref="L900">if(V900="","",XLOOKUP(V900,Master[Company],Master[Load Method],"Unknown",0,1))</f>
        <v/>
      </c>
      <c r="M900" s="341" t="str">
        <f t="array" ref="M900">if(V900="","",XLOOKUP(V900,Master[Company],Master[Line Distance],"Unknown",0,1))</f>
        <v/>
      </c>
      <c r="N900" s="394"/>
      <c r="O900" s="341"/>
      <c r="P900" s="336"/>
      <c r="Q900" s="341" t="str">
        <f t="array" ref="Q900">if(V900="","",XLOOKUP(V900,Master[Company],Master[Terms],"NA",0,1))</f>
        <v/>
      </c>
      <c r="R900" s="341" t="str">
        <f t="shared" si="9"/>
        <v/>
      </c>
      <c r="S900" s="341" t="str">
        <f t="array" ref="S900">if(V900="","",XLOOKUP(V900,Master[Company],Master[Group],"NA",0,1))</f>
        <v/>
      </c>
      <c r="T900" s="341" t="str">
        <f t="array" ref="T900">if(V900="","",XLOOKUP(V900,Master[Company],Master[Loading Location],"NA",0,1))</f>
        <v/>
      </c>
      <c r="U900" s="341" t="str">
        <f t="array" ref="U900">if(V900="","",XLOOKUP(V900,Master[Company],Master[Acronym],"NA",0,1))</f>
        <v/>
      </c>
      <c r="V900" s="336"/>
      <c r="W900" s="395"/>
      <c r="X900" s="395"/>
      <c r="Y900" s="336" t="str">
        <f t="shared" si="10"/>
        <v/>
      </c>
      <c r="Z900" s="341" t="str">
        <f t="shared" si="11"/>
        <v/>
      </c>
      <c r="AA900" s="336"/>
      <c r="AB900" s="341"/>
      <c r="AC900" s="341"/>
      <c r="AD900" s="394"/>
      <c r="AE900" s="396"/>
      <c r="AF900" s="396"/>
      <c r="AG900" s="396"/>
      <c r="AH900" s="396"/>
      <c r="AI900" s="396"/>
      <c r="AJ900" s="396"/>
      <c r="AK900" s="396"/>
      <c r="AL900" s="397"/>
      <c r="AM900" s="398"/>
      <c r="AN900" s="398"/>
      <c r="AO900" s="398"/>
      <c r="AP900" s="398"/>
      <c r="AQ900" s="398"/>
      <c r="AR900" s="398"/>
      <c r="AS900" s="398"/>
      <c r="AT900" s="398"/>
      <c r="AU900" s="394"/>
      <c r="AV900" s="399"/>
      <c r="AW900" s="306"/>
      <c r="AX900" s="394"/>
      <c r="AY900" s="400"/>
      <c r="AZ900" s="336"/>
      <c r="BA900" s="336"/>
      <c r="BB900" s="336"/>
      <c r="BC900" s="336"/>
      <c r="BD900" s="336"/>
      <c r="BE900" s="401"/>
      <c r="BF900" s="341"/>
      <c r="BG900" s="341"/>
      <c r="BH900" s="402"/>
      <c r="BI900" s="403"/>
      <c r="BJ900" s="404"/>
      <c r="BK900" s="405"/>
      <c r="BL900" s="405"/>
      <c r="BM900" s="405"/>
      <c r="BN900" s="406"/>
    </row>
    <row r="901" ht="18.75" customHeight="1">
      <c r="A901" s="390" t="str">
        <f t="shared" si="3"/>
        <v/>
      </c>
      <c r="B901" s="391"/>
      <c r="C901" s="337"/>
      <c r="D901" s="337"/>
      <c r="E901" s="338" t="str">
        <f t="shared" si="8"/>
        <v/>
      </c>
      <c r="F901" s="392"/>
      <c r="G901" s="393"/>
      <c r="H901" s="341" t="str">
        <f t="array" ref="H901">IF(D901="","",XLOOKUP(D901,'Master Data'!K:K,'Master Data'!N:N,"Input in Master Data",0,1))</f>
        <v/>
      </c>
      <c r="I901" s="341" t="str">
        <f t="array" ref="I901">IF(D901="","",XLOOKUP(D901,'Master Data'!K:K,'Master Data'!O:O,"Input in Master Data",0,1))</f>
        <v/>
      </c>
      <c r="J901" s="341" t="str">
        <f t="array" ref="J901">if(V901="","",XLOOKUP(V901,Master[Company],Master[Blow],"Unknown",0,1))</f>
        <v/>
      </c>
      <c r="K901" s="341" t="str">
        <f t="array" ref="K901">if(V901="","",XLOOKUP(V901,Master[Company],Master[Pigging],"Unknown",0,1))</f>
        <v/>
      </c>
      <c r="L901" s="341" t="str">
        <f t="array" ref="L901">if(V901="","",XLOOKUP(V901,Master[Company],Master[Load Method],"Unknown",0,1))</f>
        <v/>
      </c>
      <c r="M901" s="341" t="str">
        <f t="array" ref="M901">if(V901="","",XLOOKUP(V901,Master[Company],Master[Line Distance],"Unknown",0,1))</f>
        <v/>
      </c>
      <c r="N901" s="394"/>
      <c r="O901" s="341"/>
      <c r="P901" s="336"/>
      <c r="Q901" s="341" t="str">
        <f t="array" ref="Q901">if(V901="","",XLOOKUP(V901,Master[Company],Master[Terms],"NA",0,1))</f>
        <v/>
      </c>
      <c r="R901" s="341" t="str">
        <f t="shared" si="9"/>
        <v/>
      </c>
      <c r="S901" s="341" t="str">
        <f t="array" ref="S901">if(V901="","",XLOOKUP(V901,Master[Company],Master[Group],"NA",0,1))</f>
        <v/>
      </c>
      <c r="T901" s="341" t="str">
        <f t="array" ref="T901">if(V901="","",XLOOKUP(V901,Master[Company],Master[Loading Location],"NA",0,1))</f>
        <v/>
      </c>
      <c r="U901" s="341" t="str">
        <f t="array" ref="U901">if(V901="","",XLOOKUP(V901,Master[Company],Master[Acronym],"NA",0,1))</f>
        <v/>
      </c>
      <c r="V901" s="336"/>
      <c r="W901" s="395"/>
      <c r="X901" s="395"/>
      <c r="Y901" s="336" t="str">
        <f t="shared" si="10"/>
        <v/>
      </c>
      <c r="Z901" s="341" t="str">
        <f t="shared" si="11"/>
        <v/>
      </c>
      <c r="AA901" s="336"/>
      <c r="AB901" s="341"/>
      <c r="AC901" s="341"/>
      <c r="AD901" s="394"/>
      <c r="AE901" s="396"/>
      <c r="AF901" s="396"/>
      <c r="AG901" s="396"/>
      <c r="AH901" s="396"/>
      <c r="AI901" s="396"/>
      <c r="AJ901" s="396"/>
      <c r="AK901" s="396"/>
      <c r="AL901" s="397"/>
      <c r="AM901" s="398"/>
      <c r="AN901" s="398"/>
      <c r="AO901" s="398"/>
      <c r="AP901" s="398"/>
      <c r="AQ901" s="398"/>
      <c r="AR901" s="398"/>
      <c r="AS901" s="398"/>
      <c r="AT901" s="398"/>
      <c r="AU901" s="394"/>
      <c r="AV901" s="399"/>
      <c r="AW901" s="306"/>
      <c r="AX901" s="394"/>
      <c r="AY901" s="400"/>
      <c r="AZ901" s="336"/>
      <c r="BA901" s="336"/>
      <c r="BB901" s="336"/>
      <c r="BC901" s="336"/>
      <c r="BD901" s="336"/>
      <c r="BE901" s="401"/>
      <c r="BF901" s="341"/>
      <c r="BG901" s="341"/>
      <c r="BH901" s="402"/>
      <c r="BI901" s="403"/>
      <c r="BJ901" s="404"/>
      <c r="BK901" s="405"/>
      <c r="BL901" s="405"/>
      <c r="BM901" s="405"/>
      <c r="BN901" s="406"/>
    </row>
    <row r="902" ht="18.75" customHeight="1">
      <c r="A902" s="390" t="str">
        <f t="shared" si="3"/>
        <v/>
      </c>
      <c r="B902" s="391"/>
      <c r="C902" s="337"/>
      <c r="D902" s="337"/>
      <c r="E902" s="338" t="str">
        <f t="shared" si="8"/>
        <v/>
      </c>
      <c r="F902" s="392"/>
      <c r="G902" s="393"/>
      <c r="H902" s="341" t="str">
        <f t="array" ref="H902">IF(D902="","",XLOOKUP(D902,'Master Data'!K:K,'Master Data'!N:N,"Input in Master Data",0,1))</f>
        <v/>
      </c>
      <c r="I902" s="341" t="str">
        <f t="array" ref="I902">IF(D902="","",XLOOKUP(D902,'Master Data'!K:K,'Master Data'!O:O,"Input in Master Data",0,1))</f>
        <v/>
      </c>
      <c r="J902" s="341" t="str">
        <f t="array" ref="J902">if(V902="","",XLOOKUP(V902,Master[Company],Master[Blow],"Unknown",0,1))</f>
        <v/>
      </c>
      <c r="K902" s="341" t="str">
        <f t="array" ref="K902">if(V902="","",XLOOKUP(V902,Master[Company],Master[Pigging],"Unknown",0,1))</f>
        <v/>
      </c>
      <c r="L902" s="341" t="str">
        <f t="array" ref="L902">if(V902="","",XLOOKUP(V902,Master[Company],Master[Load Method],"Unknown",0,1))</f>
        <v/>
      </c>
      <c r="M902" s="341" t="str">
        <f t="array" ref="M902">if(V902="","",XLOOKUP(V902,Master[Company],Master[Line Distance],"Unknown",0,1))</f>
        <v/>
      </c>
      <c r="N902" s="394"/>
      <c r="O902" s="341"/>
      <c r="P902" s="336"/>
      <c r="Q902" s="341" t="str">
        <f t="array" ref="Q902">if(V902="","",XLOOKUP(V902,Master[Company],Master[Terms],"NA",0,1))</f>
        <v/>
      </c>
      <c r="R902" s="341" t="str">
        <f t="shared" si="9"/>
        <v/>
      </c>
      <c r="S902" s="341" t="str">
        <f t="array" ref="S902">if(V902="","",XLOOKUP(V902,Master[Company],Master[Group],"NA",0,1))</f>
        <v/>
      </c>
      <c r="T902" s="341" t="str">
        <f t="array" ref="T902">if(V902="","",XLOOKUP(V902,Master[Company],Master[Loading Location],"NA",0,1))</f>
        <v/>
      </c>
      <c r="U902" s="341" t="str">
        <f t="array" ref="U902">if(V902="","",XLOOKUP(V902,Master[Company],Master[Acronym],"NA",0,1))</f>
        <v/>
      </c>
      <c r="V902" s="336"/>
      <c r="W902" s="395"/>
      <c r="X902" s="395"/>
      <c r="Y902" s="336" t="str">
        <f t="shared" si="10"/>
        <v/>
      </c>
      <c r="Z902" s="341" t="str">
        <f t="shared" si="11"/>
        <v/>
      </c>
      <c r="AA902" s="336"/>
      <c r="AB902" s="341"/>
      <c r="AC902" s="341"/>
      <c r="AD902" s="394"/>
      <c r="AE902" s="396"/>
      <c r="AF902" s="396"/>
      <c r="AG902" s="396"/>
      <c r="AH902" s="396"/>
      <c r="AI902" s="396"/>
      <c r="AJ902" s="396"/>
      <c r="AK902" s="396"/>
      <c r="AL902" s="397"/>
      <c r="AM902" s="398"/>
      <c r="AN902" s="398"/>
      <c r="AO902" s="398"/>
      <c r="AP902" s="398"/>
      <c r="AQ902" s="398"/>
      <c r="AR902" s="398"/>
      <c r="AS902" s="398"/>
      <c r="AT902" s="398"/>
      <c r="AU902" s="394"/>
      <c r="AV902" s="399"/>
      <c r="AW902" s="306"/>
      <c r="AX902" s="394"/>
      <c r="AY902" s="400"/>
      <c r="AZ902" s="336"/>
      <c r="BA902" s="336"/>
      <c r="BB902" s="336"/>
      <c r="BC902" s="336"/>
      <c r="BD902" s="336"/>
      <c r="BE902" s="401"/>
      <c r="BF902" s="341"/>
      <c r="BG902" s="341"/>
      <c r="BH902" s="402"/>
      <c r="BI902" s="403"/>
      <c r="BJ902" s="404"/>
      <c r="BK902" s="405"/>
      <c r="BL902" s="405"/>
      <c r="BM902" s="405"/>
      <c r="BN902" s="406"/>
    </row>
    <row r="903" ht="18.75" customHeight="1">
      <c r="A903" s="390" t="str">
        <f t="shared" si="3"/>
        <v/>
      </c>
      <c r="B903" s="391"/>
      <c r="C903" s="337"/>
      <c r="D903" s="337"/>
      <c r="E903" s="338" t="str">
        <f t="shared" si="8"/>
        <v/>
      </c>
      <c r="F903" s="392"/>
      <c r="G903" s="393"/>
      <c r="H903" s="341" t="str">
        <f t="array" ref="H903">IF(D903="","",XLOOKUP(D903,'Master Data'!K:K,'Master Data'!N:N,"Input in Master Data",0,1))</f>
        <v/>
      </c>
      <c r="I903" s="341" t="str">
        <f t="array" ref="I903">IF(D903="","",XLOOKUP(D903,'Master Data'!K:K,'Master Data'!O:O,"Input in Master Data",0,1))</f>
        <v/>
      </c>
      <c r="J903" s="341" t="str">
        <f t="array" ref="J903">if(V903="","",XLOOKUP(V903,Master[Company],Master[Blow],"Unknown",0,1))</f>
        <v/>
      </c>
      <c r="K903" s="341" t="str">
        <f t="array" ref="K903">if(V903="","",XLOOKUP(V903,Master[Company],Master[Pigging],"Unknown",0,1))</f>
        <v/>
      </c>
      <c r="L903" s="341" t="str">
        <f t="array" ref="L903">if(V903="","",XLOOKUP(V903,Master[Company],Master[Load Method],"Unknown",0,1))</f>
        <v/>
      </c>
      <c r="M903" s="341" t="str">
        <f t="array" ref="M903">if(V903="","",XLOOKUP(V903,Master[Company],Master[Line Distance],"Unknown",0,1))</f>
        <v/>
      </c>
      <c r="N903" s="394"/>
      <c r="O903" s="341"/>
      <c r="P903" s="336"/>
      <c r="Q903" s="341" t="str">
        <f t="array" ref="Q903">if(V903="","",XLOOKUP(V903,Master[Company],Master[Terms],"NA",0,1))</f>
        <v/>
      </c>
      <c r="R903" s="341" t="str">
        <f t="shared" si="9"/>
        <v/>
      </c>
      <c r="S903" s="341" t="str">
        <f t="array" ref="S903">if(V903="","",XLOOKUP(V903,Master[Company],Master[Group],"NA",0,1))</f>
        <v/>
      </c>
      <c r="T903" s="341" t="str">
        <f t="array" ref="T903">if(V903="","",XLOOKUP(V903,Master[Company],Master[Loading Location],"NA",0,1))</f>
        <v/>
      </c>
      <c r="U903" s="341" t="str">
        <f t="array" ref="U903">if(V903="","",XLOOKUP(V903,Master[Company],Master[Acronym],"NA",0,1))</f>
        <v/>
      </c>
      <c r="V903" s="336"/>
      <c r="W903" s="395"/>
      <c r="X903" s="395"/>
      <c r="Y903" s="336" t="str">
        <f t="shared" si="10"/>
        <v/>
      </c>
      <c r="Z903" s="341" t="str">
        <f t="shared" si="11"/>
        <v/>
      </c>
      <c r="AA903" s="336"/>
      <c r="AB903" s="341"/>
      <c r="AC903" s="341"/>
      <c r="AD903" s="394"/>
      <c r="AE903" s="396"/>
      <c r="AF903" s="396"/>
      <c r="AG903" s="396"/>
      <c r="AH903" s="396"/>
      <c r="AI903" s="396"/>
      <c r="AJ903" s="396"/>
      <c r="AK903" s="396"/>
      <c r="AL903" s="397"/>
      <c r="AM903" s="398"/>
      <c r="AN903" s="398"/>
      <c r="AO903" s="398"/>
      <c r="AP903" s="398"/>
      <c r="AQ903" s="398"/>
      <c r="AR903" s="398"/>
      <c r="AS903" s="398"/>
      <c r="AT903" s="398"/>
      <c r="AU903" s="394"/>
      <c r="AV903" s="399"/>
      <c r="AW903" s="306"/>
      <c r="AX903" s="394"/>
      <c r="AY903" s="400"/>
      <c r="AZ903" s="336"/>
      <c r="BA903" s="336"/>
      <c r="BB903" s="336"/>
      <c r="BC903" s="336"/>
      <c r="BD903" s="336"/>
      <c r="BE903" s="401"/>
      <c r="BF903" s="341"/>
      <c r="BG903" s="341"/>
      <c r="BH903" s="402"/>
      <c r="BI903" s="403"/>
      <c r="BJ903" s="404"/>
      <c r="BK903" s="405"/>
      <c r="BL903" s="405"/>
      <c r="BM903" s="405"/>
      <c r="BN903" s="406"/>
    </row>
    <row r="904" ht="18.75" customHeight="1">
      <c r="A904" s="390" t="str">
        <f t="shared" si="3"/>
        <v/>
      </c>
      <c r="B904" s="391"/>
      <c r="C904" s="337"/>
      <c r="D904" s="337"/>
      <c r="E904" s="338" t="str">
        <f t="shared" si="8"/>
        <v/>
      </c>
      <c r="F904" s="392"/>
      <c r="G904" s="393"/>
      <c r="H904" s="341" t="str">
        <f t="array" ref="H904">IF(D904="","",XLOOKUP(D904,'Master Data'!K:K,'Master Data'!N:N,"Input in Master Data",0,1))</f>
        <v/>
      </c>
      <c r="I904" s="341" t="str">
        <f t="array" ref="I904">IF(D904="","",XLOOKUP(D904,'Master Data'!K:K,'Master Data'!O:O,"Input in Master Data",0,1))</f>
        <v/>
      </c>
      <c r="J904" s="341" t="str">
        <f t="array" ref="J904">if(V904="","",XLOOKUP(V904,Master[Company],Master[Blow],"Unknown",0,1))</f>
        <v/>
      </c>
      <c r="K904" s="341" t="str">
        <f t="array" ref="K904">if(V904="","",XLOOKUP(V904,Master[Company],Master[Pigging],"Unknown",0,1))</f>
        <v/>
      </c>
      <c r="L904" s="341" t="str">
        <f t="array" ref="L904">if(V904="","",XLOOKUP(V904,Master[Company],Master[Load Method],"Unknown",0,1))</f>
        <v/>
      </c>
      <c r="M904" s="341" t="str">
        <f t="array" ref="M904">if(V904="","",XLOOKUP(V904,Master[Company],Master[Line Distance],"Unknown",0,1))</f>
        <v/>
      </c>
      <c r="N904" s="394"/>
      <c r="O904" s="341"/>
      <c r="P904" s="336"/>
      <c r="Q904" s="341" t="str">
        <f t="array" ref="Q904">if(V904="","",XLOOKUP(V904,Master[Company],Master[Terms],"NA",0,1))</f>
        <v/>
      </c>
      <c r="R904" s="341" t="str">
        <f t="shared" si="9"/>
        <v/>
      </c>
      <c r="S904" s="341" t="str">
        <f t="array" ref="S904">if(V904="","",XLOOKUP(V904,Master[Company],Master[Group],"NA",0,1))</f>
        <v/>
      </c>
      <c r="T904" s="341" t="str">
        <f t="array" ref="T904">if(V904="","",XLOOKUP(V904,Master[Company],Master[Loading Location],"NA",0,1))</f>
        <v/>
      </c>
      <c r="U904" s="341" t="str">
        <f t="array" ref="U904">if(V904="","",XLOOKUP(V904,Master[Company],Master[Acronym],"NA",0,1))</f>
        <v/>
      </c>
      <c r="V904" s="336"/>
      <c r="W904" s="395"/>
      <c r="X904" s="395"/>
      <c r="Y904" s="336" t="str">
        <f t="shared" si="10"/>
        <v/>
      </c>
      <c r="Z904" s="341" t="str">
        <f t="shared" si="11"/>
        <v/>
      </c>
      <c r="AA904" s="336"/>
      <c r="AB904" s="341"/>
      <c r="AC904" s="341"/>
      <c r="AD904" s="394"/>
      <c r="AE904" s="396"/>
      <c r="AF904" s="396"/>
      <c r="AG904" s="396"/>
      <c r="AH904" s="396"/>
      <c r="AI904" s="396"/>
      <c r="AJ904" s="396"/>
      <c r="AK904" s="396"/>
      <c r="AL904" s="397"/>
      <c r="AM904" s="398"/>
      <c r="AN904" s="398"/>
      <c r="AO904" s="398"/>
      <c r="AP904" s="398"/>
      <c r="AQ904" s="398"/>
      <c r="AR904" s="398"/>
      <c r="AS904" s="398"/>
      <c r="AT904" s="398"/>
      <c r="AU904" s="394"/>
      <c r="AV904" s="399"/>
      <c r="AW904" s="306"/>
      <c r="AX904" s="394"/>
      <c r="AY904" s="400"/>
      <c r="AZ904" s="336"/>
      <c r="BA904" s="336"/>
      <c r="BB904" s="336"/>
      <c r="BC904" s="336"/>
      <c r="BD904" s="336"/>
      <c r="BE904" s="401"/>
      <c r="BF904" s="341"/>
      <c r="BG904" s="341"/>
      <c r="BH904" s="402"/>
      <c r="BI904" s="403"/>
      <c r="BJ904" s="404"/>
      <c r="BK904" s="405"/>
      <c r="BL904" s="405"/>
      <c r="BM904" s="405"/>
      <c r="BN904" s="406"/>
    </row>
    <row r="905" ht="18.75" customHeight="1">
      <c r="A905" s="390" t="str">
        <f t="shared" si="3"/>
        <v/>
      </c>
      <c r="B905" s="391"/>
      <c r="C905" s="337"/>
      <c r="D905" s="337"/>
      <c r="E905" s="338" t="str">
        <f t="shared" si="8"/>
        <v/>
      </c>
      <c r="F905" s="392"/>
      <c r="G905" s="393"/>
      <c r="H905" s="341" t="str">
        <f t="array" ref="H905">IF(D905="","",XLOOKUP(D905,'Master Data'!K:K,'Master Data'!N:N,"Input in Master Data",0,1))</f>
        <v/>
      </c>
      <c r="I905" s="341" t="str">
        <f t="array" ref="I905">IF(D905="","",XLOOKUP(D905,'Master Data'!K:K,'Master Data'!O:O,"Input in Master Data",0,1))</f>
        <v/>
      </c>
      <c r="J905" s="341" t="str">
        <f t="array" ref="J905">if(V905="","",XLOOKUP(V905,Master[Company],Master[Blow],"Unknown",0,1))</f>
        <v/>
      </c>
      <c r="K905" s="341" t="str">
        <f t="array" ref="K905">if(V905="","",XLOOKUP(V905,Master[Company],Master[Pigging],"Unknown",0,1))</f>
        <v/>
      </c>
      <c r="L905" s="341" t="str">
        <f t="array" ref="L905">if(V905="","",XLOOKUP(V905,Master[Company],Master[Load Method],"Unknown",0,1))</f>
        <v/>
      </c>
      <c r="M905" s="341" t="str">
        <f t="array" ref="M905">if(V905="","",XLOOKUP(V905,Master[Company],Master[Line Distance],"Unknown",0,1))</f>
        <v/>
      </c>
      <c r="N905" s="394"/>
      <c r="O905" s="341"/>
      <c r="P905" s="336"/>
      <c r="Q905" s="341" t="str">
        <f t="array" ref="Q905">if(V905="","",XLOOKUP(V905,Master[Company],Master[Terms],"NA",0,1))</f>
        <v/>
      </c>
      <c r="R905" s="341" t="str">
        <f t="shared" si="9"/>
        <v/>
      </c>
      <c r="S905" s="341" t="str">
        <f t="array" ref="S905">if(V905="","",XLOOKUP(V905,Master[Company],Master[Group],"NA",0,1))</f>
        <v/>
      </c>
      <c r="T905" s="341" t="str">
        <f t="array" ref="T905">if(V905="","",XLOOKUP(V905,Master[Company],Master[Loading Location],"NA",0,1))</f>
        <v/>
      </c>
      <c r="U905" s="341" t="str">
        <f t="array" ref="U905">if(V905="","",XLOOKUP(V905,Master[Company],Master[Acronym],"NA",0,1))</f>
        <v/>
      </c>
      <c r="V905" s="336"/>
      <c r="W905" s="395"/>
      <c r="X905" s="395"/>
      <c r="Y905" s="336" t="str">
        <f t="shared" si="10"/>
        <v/>
      </c>
      <c r="Z905" s="341" t="str">
        <f t="shared" si="11"/>
        <v/>
      </c>
      <c r="AA905" s="336"/>
      <c r="AB905" s="341"/>
      <c r="AC905" s="341"/>
      <c r="AD905" s="394"/>
      <c r="AE905" s="396"/>
      <c r="AF905" s="396"/>
      <c r="AG905" s="396"/>
      <c r="AH905" s="396"/>
      <c r="AI905" s="396"/>
      <c r="AJ905" s="396"/>
      <c r="AK905" s="396"/>
      <c r="AL905" s="397"/>
      <c r="AM905" s="398"/>
      <c r="AN905" s="398"/>
      <c r="AO905" s="398"/>
      <c r="AP905" s="398"/>
      <c r="AQ905" s="398"/>
      <c r="AR905" s="398"/>
      <c r="AS905" s="398"/>
      <c r="AT905" s="398"/>
      <c r="AU905" s="394"/>
      <c r="AV905" s="399"/>
      <c r="AW905" s="306"/>
      <c r="AX905" s="394"/>
      <c r="AY905" s="400"/>
      <c r="AZ905" s="336"/>
      <c r="BA905" s="336"/>
      <c r="BB905" s="336"/>
      <c r="BC905" s="336"/>
      <c r="BD905" s="336"/>
      <c r="BE905" s="401"/>
      <c r="BF905" s="341"/>
      <c r="BG905" s="341"/>
      <c r="BH905" s="402"/>
      <c r="BI905" s="403"/>
      <c r="BJ905" s="404"/>
      <c r="BK905" s="405"/>
      <c r="BL905" s="405"/>
      <c r="BM905" s="405"/>
      <c r="BN905" s="406"/>
    </row>
    <row r="906" ht="18.75" customHeight="1">
      <c r="A906" s="390" t="str">
        <f t="shared" si="3"/>
        <v/>
      </c>
      <c r="B906" s="391"/>
      <c r="C906" s="337"/>
      <c r="D906" s="337"/>
      <c r="E906" s="338" t="str">
        <f t="shared" si="8"/>
        <v/>
      </c>
      <c r="F906" s="392"/>
      <c r="G906" s="393"/>
      <c r="H906" s="341" t="str">
        <f t="array" ref="H906">IF(D906="","",XLOOKUP(D906,'Master Data'!K:K,'Master Data'!N:N,"Input in Master Data",0,1))</f>
        <v/>
      </c>
      <c r="I906" s="341" t="str">
        <f t="array" ref="I906">IF(D906="","",XLOOKUP(D906,'Master Data'!K:K,'Master Data'!O:O,"Input in Master Data",0,1))</f>
        <v/>
      </c>
      <c r="J906" s="341" t="str">
        <f t="array" ref="J906">if(V906="","",XLOOKUP(V906,Master[Company],Master[Blow],"Unknown",0,1))</f>
        <v/>
      </c>
      <c r="K906" s="341" t="str">
        <f t="array" ref="K906">if(V906="","",XLOOKUP(V906,Master[Company],Master[Pigging],"Unknown",0,1))</f>
        <v/>
      </c>
      <c r="L906" s="341" t="str">
        <f t="array" ref="L906">if(V906="","",XLOOKUP(V906,Master[Company],Master[Load Method],"Unknown",0,1))</f>
        <v/>
      </c>
      <c r="M906" s="341" t="str">
        <f t="array" ref="M906">if(V906="","",XLOOKUP(V906,Master[Company],Master[Line Distance],"Unknown",0,1))</f>
        <v/>
      </c>
      <c r="N906" s="394"/>
      <c r="O906" s="341"/>
      <c r="P906" s="336"/>
      <c r="Q906" s="341" t="str">
        <f t="array" ref="Q906">if(V906="","",XLOOKUP(V906,Master[Company],Master[Terms],"NA",0,1))</f>
        <v/>
      </c>
      <c r="R906" s="341" t="str">
        <f t="shared" si="9"/>
        <v/>
      </c>
      <c r="S906" s="341" t="str">
        <f t="array" ref="S906">if(V906="","",XLOOKUP(V906,Master[Company],Master[Group],"NA",0,1))</f>
        <v/>
      </c>
      <c r="T906" s="341" t="str">
        <f t="array" ref="T906">if(V906="","",XLOOKUP(V906,Master[Company],Master[Loading Location],"NA",0,1))</f>
        <v/>
      </c>
      <c r="U906" s="341" t="str">
        <f t="array" ref="U906">if(V906="","",XLOOKUP(V906,Master[Company],Master[Acronym],"NA",0,1))</f>
        <v/>
      </c>
      <c r="V906" s="336"/>
      <c r="W906" s="395"/>
      <c r="X906" s="395"/>
      <c r="Y906" s="336" t="str">
        <f t="shared" si="10"/>
        <v/>
      </c>
      <c r="Z906" s="341" t="str">
        <f t="shared" si="11"/>
        <v/>
      </c>
      <c r="AA906" s="336"/>
      <c r="AB906" s="341"/>
      <c r="AC906" s="341"/>
      <c r="AD906" s="394"/>
      <c r="AE906" s="396"/>
      <c r="AF906" s="396"/>
      <c r="AG906" s="396"/>
      <c r="AH906" s="396"/>
      <c r="AI906" s="396"/>
      <c r="AJ906" s="396"/>
      <c r="AK906" s="396"/>
      <c r="AL906" s="397"/>
      <c r="AM906" s="398"/>
      <c r="AN906" s="398"/>
      <c r="AO906" s="398"/>
      <c r="AP906" s="398"/>
      <c r="AQ906" s="398"/>
      <c r="AR906" s="398"/>
      <c r="AS906" s="398"/>
      <c r="AT906" s="398"/>
      <c r="AU906" s="394"/>
      <c r="AV906" s="399"/>
      <c r="AW906" s="306"/>
      <c r="AX906" s="394"/>
      <c r="AY906" s="400"/>
      <c r="AZ906" s="336"/>
      <c r="BA906" s="336"/>
      <c r="BB906" s="336"/>
      <c r="BC906" s="336"/>
      <c r="BD906" s="336"/>
      <c r="BE906" s="401"/>
      <c r="BF906" s="341"/>
      <c r="BG906" s="341"/>
      <c r="BH906" s="402"/>
      <c r="BI906" s="403"/>
      <c r="BJ906" s="404"/>
      <c r="BK906" s="405"/>
      <c r="BL906" s="405"/>
      <c r="BM906" s="405"/>
      <c r="BN906" s="406"/>
    </row>
    <row r="907" ht="18.75" customHeight="1">
      <c r="A907" s="390" t="str">
        <f t="shared" si="3"/>
        <v/>
      </c>
      <c r="B907" s="391"/>
      <c r="C907" s="337"/>
      <c r="D907" s="337"/>
      <c r="E907" s="338" t="str">
        <f t="shared" si="8"/>
        <v/>
      </c>
      <c r="F907" s="392"/>
      <c r="G907" s="393"/>
      <c r="H907" s="341" t="str">
        <f t="array" ref="H907">IF(D907="","",XLOOKUP(D907,'Master Data'!K:K,'Master Data'!N:N,"Input in Master Data",0,1))</f>
        <v/>
      </c>
      <c r="I907" s="341" t="str">
        <f t="array" ref="I907">IF(D907="","",XLOOKUP(D907,'Master Data'!K:K,'Master Data'!O:O,"Input in Master Data",0,1))</f>
        <v/>
      </c>
      <c r="J907" s="341" t="str">
        <f t="array" ref="J907">if(V907="","",XLOOKUP(V907,Master[Company],Master[Blow],"Unknown",0,1))</f>
        <v/>
      </c>
      <c r="K907" s="341" t="str">
        <f t="array" ref="K907">if(V907="","",XLOOKUP(V907,Master[Company],Master[Pigging],"Unknown",0,1))</f>
        <v/>
      </c>
      <c r="L907" s="341" t="str">
        <f t="array" ref="L907">if(V907="","",XLOOKUP(V907,Master[Company],Master[Load Method],"Unknown",0,1))</f>
        <v/>
      </c>
      <c r="M907" s="341" t="str">
        <f t="array" ref="M907">if(V907="","",XLOOKUP(V907,Master[Company],Master[Line Distance],"Unknown",0,1))</f>
        <v/>
      </c>
      <c r="N907" s="394"/>
      <c r="O907" s="341"/>
      <c r="P907" s="336"/>
      <c r="Q907" s="341" t="str">
        <f t="array" ref="Q907">if(V907="","",XLOOKUP(V907,Master[Company],Master[Terms],"NA",0,1))</f>
        <v/>
      </c>
      <c r="R907" s="341" t="str">
        <f t="shared" si="9"/>
        <v/>
      </c>
      <c r="S907" s="341" t="str">
        <f t="array" ref="S907">if(V907="","",XLOOKUP(V907,Master[Company],Master[Group],"NA",0,1))</f>
        <v/>
      </c>
      <c r="T907" s="341" t="str">
        <f t="array" ref="T907">if(V907="","",XLOOKUP(V907,Master[Company],Master[Loading Location],"NA",0,1))</f>
        <v/>
      </c>
      <c r="U907" s="341" t="str">
        <f t="array" ref="U907">if(V907="","",XLOOKUP(V907,Master[Company],Master[Acronym],"NA",0,1))</f>
        <v/>
      </c>
      <c r="V907" s="336"/>
      <c r="W907" s="395"/>
      <c r="X907" s="395"/>
      <c r="Y907" s="336" t="str">
        <f t="shared" si="10"/>
        <v/>
      </c>
      <c r="Z907" s="341" t="str">
        <f t="shared" si="11"/>
        <v/>
      </c>
      <c r="AA907" s="336"/>
      <c r="AB907" s="341"/>
      <c r="AC907" s="341"/>
      <c r="AD907" s="394"/>
      <c r="AE907" s="396"/>
      <c r="AF907" s="396"/>
      <c r="AG907" s="396"/>
      <c r="AH907" s="396"/>
      <c r="AI907" s="396"/>
      <c r="AJ907" s="396"/>
      <c r="AK907" s="396"/>
      <c r="AL907" s="397"/>
      <c r="AM907" s="398"/>
      <c r="AN907" s="398"/>
      <c r="AO907" s="398"/>
      <c r="AP907" s="398"/>
      <c r="AQ907" s="398"/>
      <c r="AR907" s="398"/>
      <c r="AS907" s="398"/>
      <c r="AT907" s="398"/>
      <c r="AU907" s="394"/>
      <c r="AV907" s="399"/>
      <c r="AW907" s="306"/>
      <c r="AX907" s="394"/>
      <c r="AY907" s="400"/>
      <c r="AZ907" s="336"/>
      <c r="BA907" s="336"/>
      <c r="BB907" s="336"/>
      <c r="BC907" s="336"/>
      <c r="BD907" s="336"/>
      <c r="BE907" s="401"/>
      <c r="BF907" s="341"/>
      <c r="BG907" s="341"/>
      <c r="BH907" s="402"/>
      <c r="BI907" s="403"/>
      <c r="BJ907" s="404"/>
      <c r="BK907" s="405"/>
      <c r="BL907" s="405"/>
      <c r="BM907" s="405"/>
      <c r="BN907" s="406"/>
    </row>
    <row r="908" ht="18.75" customHeight="1">
      <c r="A908" s="390" t="str">
        <f t="shared" si="3"/>
        <v/>
      </c>
      <c r="B908" s="391"/>
      <c r="C908" s="337"/>
      <c r="D908" s="337"/>
      <c r="E908" s="338" t="str">
        <f t="shared" si="8"/>
        <v/>
      </c>
      <c r="F908" s="392"/>
      <c r="G908" s="393"/>
      <c r="H908" s="341" t="str">
        <f t="array" ref="H908">IF(D908="","",XLOOKUP(D908,'Master Data'!K:K,'Master Data'!N:N,"Input in Master Data",0,1))</f>
        <v/>
      </c>
      <c r="I908" s="341" t="str">
        <f t="array" ref="I908">IF(D908="","",XLOOKUP(D908,'Master Data'!K:K,'Master Data'!O:O,"Input in Master Data",0,1))</f>
        <v/>
      </c>
      <c r="J908" s="341" t="str">
        <f t="array" ref="J908">if(V908="","",XLOOKUP(V908,Master[Company],Master[Blow],"Unknown",0,1))</f>
        <v/>
      </c>
      <c r="K908" s="341" t="str">
        <f t="array" ref="K908">if(V908="","",XLOOKUP(V908,Master[Company],Master[Pigging],"Unknown",0,1))</f>
        <v/>
      </c>
      <c r="L908" s="341" t="str">
        <f t="array" ref="L908">if(V908="","",XLOOKUP(V908,Master[Company],Master[Load Method],"Unknown",0,1))</f>
        <v/>
      </c>
      <c r="M908" s="341" t="str">
        <f t="array" ref="M908">if(V908="","",XLOOKUP(V908,Master[Company],Master[Line Distance],"Unknown",0,1))</f>
        <v/>
      </c>
      <c r="N908" s="394"/>
      <c r="O908" s="341"/>
      <c r="P908" s="336"/>
      <c r="Q908" s="341" t="str">
        <f t="array" ref="Q908">if(V908="","",XLOOKUP(V908,Master[Company],Master[Terms],"NA",0,1))</f>
        <v/>
      </c>
      <c r="R908" s="341" t="str">
        <f t="shared" si="9"/>
        <v/>
      </c>
      <c r="S908" s="341" t="str">
        <f t="array" ref="S908">if(V908="","",XLOOKUP(V908,Master[Company],Master[Group],"NA",0,1))</f>
        <v/>
      </c>
      <c r="T908" s="341" t="str">
        <f t="array" ref="T908">if(V908="","",XLOOKUP(V908,Master[Company],Master[Loading Location],"NA",0,1))</f>
        <v/>
      </c>
      <c r="U908" s="341" t="str">
        <f t="array" ref="U908">if(V908="","",XLOOKUP(V908,Master[Company],Master[Acronym],"NA",0,1))</f>
        <v/>
      </c>
      <c r="V908" s="336"/>
      <c r="W908" s="395"/>
      <c r="X908" s="395"/>
      <c r="Y908" s="336" t="str">
        <f t="shared" si="10"/>
        <v/>
      </c>
      <c r="Z908" s="341" t="str">
        <f t="shared" si="11"/>
        <v/>
      </c>
      <c r="AA908" s="336"/>
      <c r="AB908" s="341"/>
      <c r="AC908" s="341"/>
      <c r="AD908" s="394"/>
      <c r="AE908" s="396"/>
      <c r="AF908" s="396"/>
      <c r="AG908" s="396"/>
      <c r="AH908" s="396"/>
      <c r="AI908" s="396"/>
      <c r="AJ908" s="396"/>
      <c r="AK908" s="396"/>
      <c r="AL908" s="397"/>
      <c r="AM908" s="398"/>
      <c r="AN908" s="398"/>
      <c r="AO908" s="398"/>
      <c r="AP908" s="398"/>
      <c r="AQ908" s="398"/>
      <c r="AR908" s="398"/>
      <c r="AS908" s="398"/>
      <c r="AT908" s="398"/>
      <c r="AU908" s="394"/>
      <c r="AV908" s="399"/>
      <c r="AW908" s="306"/>
      <c r="AX908" s="394"/>
      <c r="AY908" s="400"/>
      <c r="AZ908" s="336"/>
      <c r="BA908" s="336"/>
      <c r="BB908" s="336"/>
      <c r="BC908" s="336"/>
      <c r="BD908" s="336"/>
      <c r="BE908" s="401"/>
      <c r="BF908" s="341"/>
      <c r="BG908" s="341"/>
      <c r="BH908" s="402"/>
      <c r="BI908" s="403"/>
      <c r="BJ908" s="404"/>
      <c r="BK908" s="405"/>
      <c r="BL908" s="405"/>
      <c r="BM908" s="405"/>
      <c r="BN908" s="406"/>
    </row>
    <row r="909" ht="18.75" customHeight="1">
      <c r="A909" s="390" t="str">
        <f t="shared" si="3"/>
        <v/>
      </c>
      <c r="B909" s="391"/>
      <c r="C909" s="337"/>
      <c r="D909" s="337"/>
      <c r="E909" s="338" t="str">
        <f t="shared" si="8"/>
        <v/>
      </c>
      <c r="F909" s="392"/>
      <c r="G909" s="393"/>
      <c r="H909" s="341" t="str">
        <f t="array" ref="H909">IF(D909="","",XLOOKUP(D909,'Master Data'!K:K,'Master Data'!N:N,"Input in Master Data",0,1))</f>
        <v/>
      </c>
      <c r="I909" s="341" t="str">
        <f t="array" ref="I909">IF(D909="","",XLOOKUP(D909,'Master Data'!K:K,'Master Data'!O:O,"Input in Master Data",0,1))</f>
        <v/>
      </c>
      <c r="J909" s="341" t="str">
        <f t="array" ref="J909">if(V909="","",XLOOKUP(V909,Master[Company],Master[Blow],"Unknown",0,1))</f>
        <v/>
      </c>
      <c r="K909" s="341" t="str">
        <f t="array" ref="K909">if(V909="","",XLOOKUP(V909,Master[Company],Master[Pigging],"Unknown",0,1))</f>
        <v/>
      </c>
      <c r="L909" s="341" t="str">
        <f t="array" ref="L909">if(V909="","",XLOOKUP(V909,Master[Company],Master[Load Method],"Unknown",0,1))</f>
        <v/>
      </c>
      <c r="M909" s="341" t="str">
        <f t="array" ref="M909">if(V909="","",XLOOKUP(V909,Master[Company],Master[Line Distance],"Unknown",0,1))</f>
        <v/>
      </c>
      <c r="N909" s="394"/>
      <c r="O909" s="341"/>
      <c r="P909" s="336"/>
      <c r="Q909" s="341" t="str">
        <f t="array" ref="Q909">if(V909="","",XLOOKUP(V909,Master[Company],Master[Terms],"NA",0,1))</f>
        <v/>
      </c>
      <c r="R909" s="341" t="str">
        <f t="shared" si="9"/>
        <v/>
      </c>
      <c r="S909" s="341" t="str">
        <f t="array" ref="S909">if(V909="","",XLOOKUP(V909,Master[Company],Master[Group],"NA",0,1))</f>
        <v/>
      </c>
      <c r="T909" s="341" t="str">
        <f t="array" ref="T909">if(V909="","",XLOOKUP(V909,Master[Company],Master[Loading Location],"NA",0,1))</f>
        <v/>
      </c>
      <c r="U909" s="341" t="str">
        <f t="array" ref="U909">if(V909="","",XLOOKUP(V909,Master[Company],Master[Acronym],"NA",0,1))</f>
        <v/>
      </c>
      <c r="V909" s="336"/>
      <c r="W909" s="395"/>
      <c r="X909" s="395"/>
      <c r="Y909" s="336" t="str">
        <f t="shared" si="10"/>
        <v/>
      </c>
      <c r="Z909" s="341" t="str">
        <f t="shared" si="11"/>
        <v/>
      </c>
      <c r="AA909" s="336"/>
      <c r="AB909" s="341"/>
      <c r="AC909" s="341"/>
      <c r="AD909" s="394"/>
      <c r="AE909" s="396"/>
      <c r="AF909" s="396"/>
      <c r="AG909" s="396"/>
      <c r="AH909" s="396"/>
      <c r="AI909" s="396"/>
      <c r="AJ909" s="396"/>
      <c r="AK909" s="396"/>
      <c r="AL909" s="397"/>
      <c r="AM909" s="398"/>
      <c r="AN909" s="398"/>
      <c r="AO909" s="398"/>
      <c r="AP909" s="398"/>
      <c r="AQ909" s="398"/>
      <c r="AR909" s="398"/>
      <c r="AS909" s="398"/>
      <c r="AT909" s="398"/>
      <c r="AU909" s="394"/>
      <c r="AV909" s="399"/>
      <c r="AW909" s="306"/>
      <c r="AX909" s="394"/>
      <c r="AY909" s="400"/>
      <c r="AZ909" s="336"/>
      <c r="BA909" s="336"/>
      <c r="BB909" s="336"/>
      <c r="BC909" s="336"/>
      <c r="BD909" s="336"/>
      <c r="BE909" s="401"/>
      <c r="BF909" s="341"/>
      <c r="BG909" s="341"/>
      <c r="BH909" s="402"/>
      <c r="BI909" s="403"/>
      <c r="BJ909" s="404"/>
      <c r="BK909" s="405"/>
      <c r="BL909" s="405"/>
      <c r="BM909" s="405"/>
      <c r="BN909" s="406"/>
    </row>
    <row r="910" ht="18.75" customHeight="1">
      <c r="A910" s="390" t="str">
        <f t="shared" si="3"/>
        <v/>
      </c>
      <c r="B910" s="391"/>
      <c r="C910" s="337"/>
      <c r="D910" s="337"/>
      <c r="E910" s="338" t="str">
        <f t="shared" si="8"/>
        <v/>
      </c>
      <c r="F910" s="392"/>
      <c r="G910" s="393"/>
      <c r="H910" s="341" t="str">
        <f t="array" ref="H910">IF(D910="","",XLOOKUP(D910,'Master Data'!K:K,'Master Data'!N:N,"Input in Master Data",0,1))</f>
        <v/>
      </c>
      <c r="I910" s="341" t="str">
        <f t="array" ref="I910">IF(D910="","",XLOOKUP(D910,'Master Data'!K:K,'Master Data'!O:O,"Input in Master Data",0,1))</f>
        <v/>
      </c>
      <c r="J910" s="341" t="str">
        <f t="array" ref="J910">if(V910="","",XLOOKUP(V910,Master[Company],Master[Blow],"Unknown",0,1))</f>
        <v/>
      </c>
      <c r="K910" s="341" t="str">
        <f t="array" ref="K910">if(V910="","",XLOOKUP(V910,Master[Company],Master[Pigging],"Unknown",0,1))</f>
        <v/>
      </c>
      <c r="L910" s="341" t="str">
        <f t="array" ref="L910">if(V910="","",XLOOKUP(V910,Master[Company],Master[Load Method],"Unknown",0,1))</f>
        <v/>
      </c>
      <c r="M910" s="341" t="str">
        <f t="array" ref="M910">if(V910="","",XLOOKUP(V910,Master[Company],Master[Line Distance],"Unknown",0,1))</f>
        <v/>
      </c>
      <c r="N910" s="394"/>
      <c r="O910" s="341"/>
      <c r="P910" s="336"/>
      <c r="Q910" s="341" t="str">
        <f t="array" ref="Q910">if(V910="","",XLOOKUP(V910,Master[Company],Master[Terms],"NA",0,1))</f>
        <v/>
      </c>
      <c r="R910" s="341" t="str">
        <f t="shared" si="9"/>
        <v/>
      </c>
      <c r="S910" s="341" t="str">
        <f t="array" ref="S910">if(V910="","",XLOOKUP(V910,Master[Company],Master[Group],"NA",0,1))</f>
        <v/>
      </c>
      <c r="T910" s="341" t="str">
        <f t="array" ref="T910">if(V910="","",XLOOKUP(V910,Master[Company],Master[Loading Location],"NA",0,1))</f>
        <v/>
      </c>
      <c r="U910" s="341" t="str">
        <f t="array" ref="U910">if(V910="","",XLOOKUP(V910,Master[Company],Master[Acronym],"NA",0,1))</f>
        <v/>
      </c>
      <c r="V910" s="336"/>
      <c r="W910" s="395"/>
      <c r="X910" s="395"/>
      <c r="Y910" s="336" t="str">
        <f t="shared" si="10"/>
        <v/>
      </c>
      <c r="Z910" s="341" t="str">
        <f t="shared" si="11"/>
        <v/>
      </c>
      <c r="AA910" s="336"/>
      <c r="AB910" s="341"/>
      <c r="AC910" s="341"/>
      <c r="AD910" s="394"/>
      <c r="AE910" s="396"/>
      <c r="AF910" s="396"/>
      <c r="AG910" s="396"/>
      <c r="AH910" s="396"/>
      <c r="AI910" s="396"/>
      <c r="AJ910" s="396"/>
      <c r="AK910" s="396"/>
      <c r="AL910" s="397"/>
      <c r="AM910" s="398"/>
      <c r="AN910" s="398"/>
      <c r="AO910" s="398"/>
      <c r="AP910" s="398"/>
      <c r="AQ910" s="398"/>
      <c r="AR910" s="398"/>
      <c r="AS910" s="398"/>
      <c r="AT910" s="398"/>
      <c r="AU910" s="394"/>
      <c r="AV910" s="399"/>
      <c r="AW910" s="306"/>
      <c r="AX910" s="394"/>
      <c r="AY910" s="400"/>
      <c r="AZ910" s="336"/>
      <c r="BA910" s="336"/>
      <c r="BB910" s="336"/>
      <c r="BC910" s="336"/>
      <c r="BD910" s="336"/>
      <c r="BE910" s="401"/>
      <c r="BF910" s="341"/>
      <c r="BG910" s="341"/>
      <c r="BH910" s="402"/>
      <c r="BI910" s="403"/>
      <c r="BJ910" s="404"/>
      <c r="BK910" s="405"/>
      <c r="BL910" s="405"/>
      <c r="BM910" s="405"/>
      <c r="BN910" s="406"/>
    </row>
    <row r="911" ht="18.75" customHeight="1">
      <c r="A911" s="390" t="str">
        <f t="shared" si="3"/>
        <v/>
      </c>
      <c r="B911" s="391"/>
      <c r="C911" s="337"/>
      <c r="D911" s="337"/>
      <c r="E911" s="338" t="str">
        <f t="shared" si="8"/>
        <v/>
      </c>
      <c r="F911" s="392"/>
      <c r="G911" s="393"/>
      <c r="H911" s="341" t="str">
        <f t="array" ref="H911">IF(D911="","",XLOOKUP(D911,'Master Data'!K:K,'Master Data'!N:N,"Input in Master Data",0,1))</f>
        <v/>
      </c>
      <c r="I911" s="341" t="str">
        <f t="array" ref="I911">IF(D911="","",XLOOKUP(D911,'Master Data'!K:K,'Master Data'!O:O,"Input in Master Data",0,1))</f>
        <v/>
      </c>
      <c r="J911" s="341" t="str">
        <f t="array" ref="J911">if(V911="","",XLOOKUP(V911,Master[Company],Master[Blow],"Unknown",0,1))</f>
        <v/>
      </c>
      <c r="K911" s="341" t="str">
        <f t="array" ref="K911">if(V911="","",XLOOKUP(V911,Master[Company],Master[Pigging],"Unknown",0,1))</f>
        <v/>
      </c>
      <c r="L911" s="341" t="str">
        <f t="array" ref="L911">if(V911="","",XLOOKUP(V911,Master[Company],Master[Load Method],"Unknown",0,1))</f>
        <v/>
      </c>
      <c r="M911" s="341" t="str">
        <f t="array" ref="M911">if(V911="","",XLOOKUP(V911,Master[Company],Master[Line Distance],"Unknown",0,1))</f>
        <v/>
      </c>
      <c r="N911" s="394"/>
      <c r="O911" s="341"/>
      <c r="P911" s="336"/>
      <c r="Q911" s="341" t="str">
        <f t="array" ref="Q911">if(V911="","",XLOOKUP(V911,Master[Company],Master[Terms],"NA",0,1))</f>
        <v/>
      </c>
      <c r="R911" s="341" t="str">
        <f t="shared" si="9"/>
        <v/>
      </c>
      <c r="S911" s="341" t="str">
        <f t="array" ref="S911">if(V911="","",XLOOKUP(V911,Master[Company],Master[Group],"NA",0,1))</f>
        <v/>
      </c>
      <c r="T911" s="341" t="str">
        <f t="array" ref="T911">if(V911="","",XLOOKUP(V911,Master[Company],Master[Loading Location],"NA",0,1))</f>
        <v/>
      </c>
      <c r="U911" s="341" t="str">
        <f t="array" ref="U911">if(V911="","",XLOOKUP(V911,Master[Company],Master[Acronym],"NA",0,1))</f>
        <v/>
      </c>
      <c r="V911" s="336"/>
      <c r="W911" s="395"/>
      <c r="X911" s="395"/>
      <c r="Y911" s="336" t="str">
        <f t="shared" si="10"/>
        <v/>
      </c>
      <c r="Z911" s="341" t="str">
        <f t="shared" si="11"/>
        <v/>
      </c>
      <c r="AA911" s="336"/>
      <c r="AB911" s="341"/>
      <c r="AC911" s="341"/>
      <c r="AD911" s="394"/>
      <c r="AE911" s="396"/>
      <c r="AF911" s="396"/>
      <c r="AG911" s="396"/>
      <c r="AH911" s="396"/>
      <c r="AI911" s="396"/>
      <c r="AJ911" s="396"/>
      <c r="AK911" s="396"/>
      <c r="AL911" s="397"/>
      <c r="AM911" s="398"/>
      <c r="AN911" s="398"/>
      <c r="AO911" s="398"/>
      <c r="AP911" s="398"/>
      <c r="AQ911" s="398"/>
      <c r="AR911" s="398"/>
      <c r="AS911" s="398"/>
      <c r="AT911" s="398"/>
      <c r="AU911" s="394"/>
      <c r="AV911" s="399"/>
      <c r="AW911" s="306"/>
      <c r="AX911" s="394"/>
      <c r="AY911" s="400"/>
      <c r="AZ911" s="336"/>
      <c r="BA911" s="336"/>
      <c r="BB911" s="336"/>
      <c r="BC911" s="336"/>
      <c r="BD911" s="336"/>
      <c r="BE911" s="401"/>
      <c r="BF911" s="341"/>
      <c r="BG911" s="341"/>
      <c r="BH911" s="402"/>
      <c r="BI911" s="403"/>
      <c r="BJ911" s="404"/>
      <c r="BK911" s="405"/>
      <c r="BL911" s="405"/>
      <c r="BM911" s="405"/>
      <c r="BN911" s="406"/>
    </row>
    <row r="912" ht="18.75" customHeight="1">
      <c r="A912" s="390" t="str">
        <f t="shared" si="3"/>
        <v/>
      </c>
      <c r="B912" s="391"/>
      <c r="C912" s="337"/>
      <c r="D912" s="337"/>
      <c r="E912" s="338" t="str">
        <f t="shared" si="8"/>
        <v/>
      </c>
      <c r="F912" s="392"/>
      <c r="G912" s="393"/>
      <c r="H912" s="341" t="str">
        <f t="array" ref="H912">IF(D912="","",XLOOKUP(D912,'Master Data'!K:K,'Master Data'!N:N,"Input in Master Data",0,1))</f>
        <v/>
      </c>
      <c r="I912" s="341" t="str">
        <f t="array" ref="I912">IF(D912="","",XLOOKUP(D912,'Master Data'!K:K,'Master Data'!O:O,"Input in Master Data",0,1))</f>
        <v/>
      </c>
      <c r="J912" s="341" t="str">
        <f t="array" ref="J912">if(V912="","",XLOOKUP(V912,Master[Company],Master[Blow],"Unknown",0,1))</f>
        <v/>
      </c>
      <c r="K912" s="341" t="str">
        <f t="array" ref="K912">if(V912="","",XLOOKUP(V912,Master[Company],Master[Pigging],"Unknown",0,1))</f>
        <v/>
      </c>
      <c r="L912" s="341" t="str">
        <f t="array" ref="L912">if(V912="","",XLOOKUP(V912,Master[Company],Master[Load Method],"Unknown",0,1))</f>
        <v/>
      </c>
      <c r="M912" s="341" t="str">
        <f t="array" ref="M912">if(V912="","",XLOOKUP(V912,Master[Company],Master[Line Distance],"Unknown",0,1))</f>
        <v/>
      </c>
      <c r="N912" s="394"/>
      <c r="O912" s="341"/>
      <c r="P912" s="336"/>
      <c r="Q912" s="341" t="str">
        <f t="array" ref="Q912">if(V912="","",XLOOKUP(V912,Master[Company],Master[Terms],"NA",0,1))</f>
        <v/>
      </c>
      <c r="R912" s="341" t="str">
        <f t="shared" si="9"/>
        <v/>
      </c>
      <c r="S912" s="341" t="str">
        <f t="array" ref="S912">if(V912="","",XLOOKUP(V912,Master[Company],Master[Group],"NA",0,1))</f>
        <v/>
      </c>
      <c r="T912" s="341" t="str">
        <f t="array" ref="T912">if(V912="","",XLOOKUP(V912,Master[Company],Master[Loading Location],"NA",0,1))</f>
        <v/>
      </c>
      <c r="U912" s="341" t="str">
        <f t="array" ref="U912">if(V912="","",XLOOKUP(V912,Master[Company],Master[Acronym],"NA",0,1))</f>
        <v/>
      </c>
      <c r="V912" s="336"/>
      <c r="W912" s="395"/>
      <c r="X912" s="395"/>
      <c r="Y912" s="336" t="str">
        <f t="shared" si="10"/>
        <v/>
      </c>
      <c r="Z912" s="341" t="str">
        <f t="shared" si="11"/>
        <v/>
      </c>
      <c r="AA912" s="336"/>
      <c r="AB912" s="341"/>
      <c r="AC912" s="341"/>
      <c r="AD912" s="394"/>
      <c r="AE912" s="396"/>
      <c r="AF912" s="396"/>
      <c r="AG912" s="396"/>
      <c r="AH912" s="396"/>
      <c r="AI912" s="396"/>
      <c r="AJ912" s="396"/>
      <c r="AK912" s="396"/>
      <c r="AL912" s="397"/>
      <c r="AM912" s="398"/>
      <c r="AN912" s="398"/>
      <c r="AO912" s="398"/>
      <c r="AP912" s="398"/>
      <c r="AQ912" s="398"/>
      <c r="AR912" s="398"/>
      <c r="AS912" s="398"/>
      <c r="AT912" s="398"/>
      <c r="AU912" s="394"/>
      <c r="AV912" s="399"/>
      <c r="AW912" s="306"/>
      <c r="AX912" s="394"/>
      <c r="AY912" s="400"/>
      <c r="AZ912" s="336"/>
      <c r="BA912" s="336"/>
      <c r="BB912" s="336"/>
      <c r="BC912" s="336"/>
      <c r="BD912" s="336"/>
      <c r="BE912" s="401"/>
      <c r="BF912" s="341"/>
      <c r="BG912" s="341"/>
      <c r="BH912" s="402"/>
      <c r="BI912" s="403"/>
      <c r="BJ912" s="404"/>
      <c r="BK912" s="405"/>
      <c r="BL912" s="405"/>
      <c r="BM912" s="405"/>
      <c r="BN912" s="406"/>
    </row>
    <row r="913" ht="18.75" customHeight="1">
      <c r="A913" s="390" t="str">
        <f t="shared" si="3"/>
        <v/>
      </c>
      <c r="B913" s="391"/>
      <c r="C913" s="337"/>
      <c r="D913" s="337"/>
      <c r="E913" s="338" t="str">
        <f t="shared" si="8"/>
        <v/>
      </c>
      <c r="F913" s="392"/>
      <c r="G913" s="393"/>
      <c r="H913" s="341" t="str">
        <f t="array" ref="H913">IF(D913="","",XLOOKUP(D913,'Master Data'!K:K,'Master Data'!N:N,"Input in Master Data",0,1))</f>
        <v/>
      </c>
      <c r="I913" s="341" t="str">
        <f t="array" ref="I913">IF(D913="","",XLOOKUP(D913,'Master Data'!K:K,'Master Data'!O:O,"Input in Master Data",0,1))</f>
        <v/>
      </c>
      <c r="J913" s="341" t="str">
        <f t="array" ref="J913">if(V913="","",XLOOKUP(V913,Master[Company],Master[Blow],"Unknown",0,1))</f>
        <v/>
      </c>
      <c r="K913" s="341" t="str">
        <f t="array" ref="K913">if(V913="","",XLOOKUP(V913,Master[Company],Master[Pigging],"Unknown",0,1))</f>
        <v/>
      </c>
      <c r="L913" s="341" t="str">
        <f t="array" ref="L913">if(V913="","",XLOOKUP(V913,Master[Company],Master[Load Method],"Unknown",0,1))</f>
        <v/>
      </c>
      <c r="M913" s="341" t="str">
        <f t="array" ref="M913">if(V913="","",XLOOKUP(V913,Master[Company],Master[Line Distance],"Unknown",0,1))</f>
        <v/>
      </c>
      <c r="N913" s="394"/>
      <c r="O913" s="341"/>
      <c r="P913" s="336"/>
      <c r="Q913" s="341" t="str">
        <f t="array" ref="Q913">if(V913="","",XLOOKUP(V913,Master[Company],Master[Terms],"NA",0,1))</f>
        <v/>
      </c>
      <c r="R913" s="341" t="str">
        <f t="shared" si="9"/>
        <v/>
      </c>
      <c r="S913" s="341" t="str">
        <f t="array" ref="S913">if(V913="","",XLOOKUP(V913,Master[Company],Master[Group],"NA",0,1))</f>
        <v/>
      </c>
      <c r="T913" s="341" t="str">
        <f t="array" ref="T913">if(V913="","",XLOOKUP(V913,Master[Company],Master[Loading Location],"NA",0,1))</f>
        <v/>
      </c>
      <c r="U913" s="341" t="str">
        <f t="array" ref="U913">if(V913="","",XLOOKUP(V913,Master[Company],Master[Acronym],"NA",0,1))</f>
        <v/>
      </c>
      <c r="V913" s="336"/>
      <c r="W913" s="395"/>
      <c r="X913" s="395"/>
      <c r="Y913" s="336" t="str">
        <f t="shared" si="10"/>
        <v/>
      </c>
      <c r="Z913" s="341" t="str">
        <f t="shared" si="11"/>
        <v/>
      </c>
      <c r="AA913" s="336"/>
      <c r="AB913" s="341"/>
      <c r="AC913" s="341"/>
      <c r="AD913" s="394"/>
      <c r="AE913" s="396"/>
      <c r="AF913" s="396"/>
      <c r="AG913" s="396"/>
      <c r="AH913" s="396"/>
      <c r="AI913" s="396"/>
      <c r="AJ913" s="396"/>
      <c r="AK913" s="396"/>
      <c r="AL913" s="397"/>
      <c r="AM913" s="398"/>
      <c r="AN913" s="398"/>
      <c r="AO913" s="398"/>
      <c r="AP913" s="398"/>
      <c r="AQ913" s="398"/>
      <c r="AR913" s="398"/>
      <c r="AS913" s="398"/>
      <c r="AT913" s="398"/>
      <c r="AU913" s="394"/>
      <c r="AV913" s="399"/>
      <c r="AW913" s="306"/>
      <c r="AX913" s="394"/>
      <c r="AY913" s="400"/>
      <c r="AZ913" s="336"/>
      <c r="BA913" s="336"/>
      <c r="BB913" s="336"/>
      <c r="BC913" s="336"/>
      <c r="BD913" s="336"/>
      <c r="BE913" s="401"/>
      <c r="BF913" s="341"/>
      <c r="BG913" s="341"/>
      <c r="BH913" s="402"/>
      <c r="BI913" s="403"/>
      <c r="BJ913" s="404"/>
      <c r="BK913" s="405"/>
      <c r="BL913" s="405"/>
      <c r="BM913" s="405"/>
      <c r="BN913" s="406"/>
    </row>
    <row r="914" ht="18.75" customHeight="1">
      <c r="A914" s="390" t="str">
        <f t="shared" si="3"/>
        <v/>
      </c>
      <c r="B914" s="391"/>
      <c r="C914" s="337"/>
      <c r="D914" s="337"/>
      <c r="E914" s="338" t="str">
        <f t="shared" si="8"/>
        <v/>
      </c>
      <c r="F914" s="392"/>
      <c r="G914" s="393"/>
      <c r="H914" s="341" t="str">
        <f t="array" ref="H914">IF(D914="","",XLOOKUP(D914,'Master Data'!K:K,'Master Data'!N:N,"Input in Master Data",0,1))</f>
        <v/>
      </c>
      <c r="I914" s="341" t="str">
        <f t="array" ref="I914">IF(D914="","",XLOOKUP(D914,'Master Data'!K:K,'Master Data'!O:O,"Input in Master Data",0,1))</f>
        <v/>
      </c>
      <c r="J914" s="341" t="str">
        <f t="array" ref="J914">if(V914="","",XLOOKUP(V914,Master[Company],Master[Blow],"Unknown",0,1))</f>
        <v/>
      </c>
      <c r="K914" s="341" t="str">
        <f t="array" ref="K914">if(V914="","",XLOOKUP(V914,Master[Company],Master[Pigging],"Unknown",0,1))</f>
        <v/>
      </c>
      <c r="L914" s="341" t="str">
        <f t="array" ref="L914">if(V914="","",XLOOKUP(V914,Master[Company],Master[Load Method],"Unknown",0,1))</f>
        <v/>
      </c>
      <c r="M914" s="341" t="str">
        <f t="array" ref="M914">if(V914="","",XLOOKUP(V914,Master[Company],Master[Line Distance],"Unknown",0,1))</f>
        <v/>
      </c>
      <c r="N914" s="394"/>
      <c r="O914" s="341"/>
      <c r="P914" s="336"/>
      <c r="Q914" s="341" t="str">
        <f t="array" ref="Q914">if(V914="","",XLOOKUP(V914,Master[Company],Master[Terms],"NA",0,1))</f>
        <v/>
      </c>
      <c r="R914" s="341" t="str">
        <f t="shared" si="9"/>
        <v/>
      </c>
      <c r="S914" s="341" t="str">
        <f t="array" ref="S914">if(V914="","",XLOOKUP(V914,Master[Company],Master[Group],"NA",0,1))</f>
        <v/>
      </c>
      <c r="T914" s="341" t="str">
        <f t="array" ref="T914">if(V914="","",XLOOKUP(V914,Master[Company],Master[Loading Location],"NA",0,1))</f>
        <v/>
      </c>
      <c r="U914" s="341" t="str">
        <f t="array" ref="U914">if(V914="","",XLOOKUP(V914,Master[Company],Master[Acronym],"NA",0,1))</f>
        <v/>
      </c>
      <c r="V914" s="336"/>
      <c r="W914" s="395"/>
      <c r="X914" s="395"/>
      <c r="Y914" s="336" t="str">
        <f t="shared" si="10"/>
        <v/>
      </c>
      <c r="Z914" s="341" t="str">
        <f t="shared" si="11"/>
        <v/>
      </c>
      <c r="AA914" s="336"/>
      <c r="AB914" s="341"/>
      <c r="AC914" s="341"/>
      <c r="AD914" s="394"/>
      <c r="AE914" s="396"/>
      <c r="AF914" s="396"/>
      <c r="AG914" s="396"/>
      <c r="AH914" s="396"/>
      <c r="AI914" s="396"/>
      <c r="AJ914" s="396"/>
      <c r="AK914" s="396"/>
      <c r="AL914" s="397"/>
      <c r="AM914" s="398"/>
      <c r="AN914" s="398"/>
      <c r="AO914" s="398"/>
      <c r="AP914" s="398"/>
      <c r="AQ914" s="398"/>
      <c r="AR914" s="398"/>
      <c r="AS914" s="398"/>
      <c r="AT914" s="398"/>
      <c r="AU914" s="394"/>
      <c r="AV914" s="399"/>
      <c r="AW914" s="306"/>
      <c r="AX914" s="394"/>
      <c r="AY914" s="400"/>
      <c r="AZ914" s="336"/>
      <c r="BA914" s="336"/>
      <c r="BB914" s="336"/>
      <c r="BC914" s="336"/>
      <c r="BD914" s="336"/>
      <c r="BE914" s="401"/>
      <c r="BF914" s="341"/>
      <c r="BG914" s="341"/>
      <c r="BH914" s="402"/>
      <c r="BI914" s="403"/>
      <c r="BJ914" s="404"/>
      <c r="BK914" s="405"/>
      <c r="BL914" s="405"/>
      <c r="BM914" s="405"/>
      <c r="BN914" s="406"/>
    </row>
    <row r="915" ht="18.75" customHeight="1">
      <c r="A915" s="390" t="str">
        <f t="shared" si="3"/>
        <v/>
      </c>
      <c r="B915" s="391"/>
      <c r="C915" s="337"/>
      <c r="D915" s="337"/>
      <c r="E915" s="338" t="str">
        <f t="shared" si="8"/>
        <v/>
      </c>
      <c r="F915" s="392"/>
      <c r="G915" s="393"/>
      <c r="H915" s="341" t="str">
        <f t="array" ref="H915">IF(D915="","",XLOOKUP(D915,'Master Data'!K:K,'Master Data'!N:N,"Input in Master Data",0,1))</f>
        <v/>
      </c>
      <c r="I915" s="341" t="str">
        <f t="array" ref="I915">IF(D915="","",XLOOKUP(D915,'Master Data'!K:K,'Master Data'!O:O,"Input in Master Data",0,1))</f>
        <v/>
      </c>
      <c r="J915" s="341" t="str">
        <f t="array" ref="J915">if(V915="","",XLOOKUP(V915,Master[Company],Master[Blow],"Unknown",0,1))</f>
        <v/>
      </c>
      <c r="K915" s="341" t="str">
        <f t="array" ref="K915">if(V915="","",XLOOKUP(V915,Master[Company],Master[Pigging],"Unknown",0,1))</f>
        <v/>
      </c>
      <c r="L915" s="341" t="str">
        <f t="array" ref="L915">if(V915="","",XLOOKUP(V915,Master[Company],Master[Load Method],"Unknown",0,1))</f>
        <v/>
      </c>
      <c r="M915" s="341" t="str">
        <f t="array" ref="M915">if(V915="","",XLOOKUP(V915,Master[Company],Master[Line Distance],"Unknown",0,1))</f>
        <v/>
      </c>
      <c r="N915" s="394"/>
      <c r="O915" s="341"/>
      <c r="P915" s="336"/>
      <c r="Q915" s="341" t="str">
        <f t="array" ref="Q915">if(V915="","",XLOOKUP(V915,Master[Company],Master[Terms],"NA",0,1))</f>
        <v/>
      </c>
      <c r="R915" s="341" t="str">
        <f t="shared" si="9"/>
        <v/>
      </c>
      <c r="S915" s="341" t="str">
        <f t="array" ref="S915">if(V915="","",XLOOKUP(V915,Master[Company],Master[Group],"NA",0,1))</f>
        <v/>
      </c>
      <c r="T915" s="341" t="str">
        <f t="array" ref="T915">if(V915="","",XLOOKUP(V915,Master[Company],Master[Loading Location],"NA",0,1))</f>
        <v/>
      </c>
      <c r="U915" s="341" t="str">
        <f t="array" ref="U915">if(V915="","",XLOOKUP(V915,Master[Company],Master[Acronym],"NA",0,1))</f>
        <v/>
      </c>
      <c r="V915" s="336"/>
      <c r="W915" s="395"/>
      <c r="X915" s="395"/>
      <c r="Y915" s="336" t="str">
        <f t="shared" si="10"/>
        <v/>
      </c>
      <c r="Z915" s="341" t="str">
        <f t="shared" si="11"/>
        <v/>
      </c>
      <c r="AA915" s="336"/>
      <c r="AB915" s="341"/>
      <c r="AC915" s="341"/>
      <c r="AD915" s="394"/>
      <c r="AE915" s="396"/>
      <c r="AF915" s="396"/>
      <c r="AG915" s="396"/>
      <c r="AH915" s="396"/>
      <c r="AI915" s="396"/>
      <c r="AJ915" s="396"/>
      <c r="AK915" s="396"/>
      <c r="AL915" s="397"/>
      <c r="AM915" s="398"/>
      <c r="AN915" s="398"/>
      <c r="AO915" s="398"/>
      <c r="AP915" s="398"/>
      <c r="AQ915" s="398"/>
      <c r="AR915" s="398"/>
      <c r="AS915" s="398"/>
      <c r="AT915" s="398"/>
      <c r="AU915" s="394"/>
      <c r="AV915" s="399"/>
      <c r="AW915" s="306"/>
      <c r="AX915" s="394"/>
      <c r="AY915" s="400"/>
      <c r="AZ915" s="336"/>
      <c r="BA915" s="336"/>
      <c r="BB915" s="336"/>
      <c r="BC915" s="336"/>
      <c r="BD915" s="336"/>
      <c r="BE915" s="401"/>
      <c r="BF915" s="341"/>
      <c r="BG915" s="341"/>
      <c r="BH915" s="402"/>
      <c r="BI915" s="403"/>
      <c r="BJ915" s="404"/>
      <c r="BK915" s="405"/>
      <c r="BL915" s="405"/>
      <c r="BM915" s="405"/>
      <c r="BN915" s="406"/>
    </row>
    <row r="916" ht="18.75" customHeight="1">
      <c r="A916" s="390" t="str">
        <f t="shared" si="3"/>
        <v/>
      </c>
      <c r="B916" s="391"/>
      <c r="C916" s="337"/>
      <c r="D916" s="337"/>
      <c r="E916" s="338" t="str">
        <f t="shared" si="8"/>
        <v/>
      </c>
      <c r="F916" s="392"/>
      <c r="G916" s="393"/>
      <c r="H916" s="341" t="str">
        <f t="array" ref="H916">IF(D916="","",XLOOKUP(D916,'Master Data'!K:K,'Master Data'!N:N,"Input in Master Data",0,1))</f>
        <v/>
      </c>
      <c r="I916" s="341" t="str">
        <f t="array" ref="I916">IF(D916="","",XLOOKUP(D916,'Master Data'!K:K,'Master Data'!O:O,"Input in Master Data",0,1))</f>
        <v/>
      </c>
      <c r="J916" s="341" t="str">
        <f t="array" ref="J916">if(V916="","",XLOOKUP(V916,Master[Company],Master[Blow],"Unknown",0,1))</f>
        <v/>
      </c>
      <c r="K916" s="341" t="str">
        <f t="array" ref="K916">if(V916="","",XLOOKUP(V916,Master[Company],Master[Pigging],"Unknown",0,1))</f>
        <v/>
      </c>
      <c r="L916" s="341" t="str">
        <f t="array" ref="L916">if(V916="","",XLOOKUP(V916,Master[Company],Master[Load Method],"Unknown",0,1))</f>
        <v/>
      </c>
      <c r="M916" s="341" t="str">
        <f t="array" ref="M916">if(V916="","",XLOOKUP(V916,Master[Company],Master[Line Distance],"Unknown",0,1))</f>
        <v/>
      </c>
      <c r="N916" s="394"/>
      <c r="O916" s="341"/>
      <c r="P916" s="336"/>
      <c r="Q916" s="341" t="str">
        <f t="array" ref="Q916">if(V916="","",XLOOKUP(V916,Master[Company],Master[Terms],"NA",0,1))</f>
        <v/>
      </c>
      <c r="R916" s="341" t="str">
        <f t="shared" si="9"/>
        <v/>
      </c>
      <c r="S916" s="341" t="str">
        <f t="array" ref="S916">if(V916="","",XLOOKUP(V916,Master[Company],Master[Group],"NA",0,1))</f>
        <v/>
      </c>
      <c r="T916" s="341" t="str">
        <f t="array" ref="T916">if(V916="","",XLOOKUP(V916,Master[Company],Master[Loading Location],"NA",0,1))</f>
        <v/>
      </c>
      <c r="U916" s="341" t="str">
        <f t="array" ref="U916">if(V916="","",XLOOKUP(V916,Master[Company],Master[Acronym],"NA",0,1))</f>
        <v/>
      </c>
      <c r="V916" s="336"/>
      <c r="W916" s="395"/>
      <c r="X916" s="395"/>
      <c r="Y916" s="336" t="str">
        <f t="shared" si="10"/>
        <v/>
      </c>
      <c r="Z916" s="341" t="str">
        <f t="shared" si="11"/>
        <v/>
      </c>
      <c r="AA916" s="336"/>
      <c r="AB916" s="341"/>
      <c r="AC916" s="341"/>
      <c r="AD916" s="394"/>
      <c r="AE916" s="396"/>
      <c r="AF916" s="396"/>
      <c r="AG916" s="396"/>
      <c r="AH916" s="396"/>
      <c r="AI916" s="396"/>
      <c r="AJ916" s="396"/>
      <c r="AK916" s="396"/>
      <c r="AL916" s="397"/>
      <c r="AM916" s="398"/>
      <c r="AN916" s="398"/>
      <c r="AO916" s="398"/>
      <c r="AP916" s="398"/>
      <c r="AQ916" s="398"/>
      <c r="AR916" s="398"/>
      <c r="AS916" s="398"/>
      <c r="AT916" s="398"/>
      <c r="AU916" s="394"/>
      <c r="AV916" s="399"/>
      <c r="AW916" s="306"/>
      <c r="AX916" s="394"/>
      <c r="AY916" s="400"/>
      <c r="AZ916" s="336"/>
      <c r="BA916" s="336"/>
      <c r="BB916" s="336"/>
      <c r="BC916" s="336"/>
      <c r="BD916" s="336"/>
      <c r="BE916" s="401"/>
      <c r="BF916" s="341"/>
      <c r="BG916" s="341"/>
      <c r="BH916" s="402"/>
      <c r="BI916" s="403"/>
      <c r="BJ916" s="404"/>
      <c r="BK916" s="405"/>
      <c r="BL916" s="405"/>
      <c r="BM916" s="405"/>
      <c r="BN916" s="406"/>
    </row>
    <row r="917" ht="18.75" customHeight="1">
      <c r="A917" s="390" t="str">
        <f t="shared" si="3"/>
        <v/>
      </c>
      <c r="B917" s="391"/>
      <c r="C917" s="337"/>
      <c r="D917" s="337"/>
      <c r="E917" s="338" t="str">
        <f t="shared" si="8"/>
        <v/>
      </c>
      <c r="F917" s="392"/>
      <c r="G917" s="393"/>
      <c r="H917" s="341" t="str">
        <f t="array" ref="H917">IF(D917="","",XLOOKUP(D917,'Master Data'!K:K,'Master Data'!N:N,"Input in Master Data",0,1))</f>
        <v/>
      </c>
      <c r="I917" s="341" t="str">
        <f t="array" ref="I917">IF(D917="","",XLOOKUP(D917,'Master Data'!K:K,'Master Data'!O:O,"Input in Master Data",0,1))</f>
        <v/>
      </c>
      <c r="J917" s="341" t="str">
        <f t="array" ref="J917">if(V917="","",XLOOKUP(V917,Master[Company],Master[Blow],"Unknown",0,1))</f>
        <v/>
      </c>
      <c r="K917" s="341" t="str">
        <f t="array" ref="K917">if(V917="","",XLOOKUP(V917,Master[Company],Master[Pigging],"Unknown",0,1))</f>
        <v/>
      </c>
      <c r="L917" s="341" t="str">
        <f t="array" ref="L917">if(V917="","",XLOOKUP(V917,Master[Company],Master[Load Method],"Unknown",0,1))</f>
        <v/>
      </c>
      <c r="M917" s="341" t="str">
        <f t="array" ref="M917">if(V917="","",XLOOKUP(V917,Master[Company],Master[Line Distance],"Unknown",0,1))</f>
        <v/>
      </c>
      <c r="N917" s="394"/>
      <c r="O917" s="341"/>
      <c r="P917" s="336"/>
      <c r="Q917" s="341" t="str">
        <f t="array" ref="Q917">if(V917="","",XLOOKUP(V917,Master[Company],Master[Terms],"NA",0,1))</f>
        <v/>
      </c>
      <c r="R917" s="341" t="str">
        <f t="shared" si="9"/>
        <v/>
      </c>
      <c r="S917" s="341" t="str">
        <f t="array" ref="S917">if(V917="","",XLOOKUP(V917,Master[Company],Master[Group],"NA",0,1))</f>
        <v/>
      </c>
      <c r="T917" s="341" t="str">
        <f t="array" ref="T917">if(V917="","",XLOOKUP(V917,Master[Company],Master[Loading Location],"NA",0,1))</f>
        <v/>
      </c>
      <c r="U917" s="341" t="str">
        <f t="array" ref="U917">if(V917="","",XLOOKUP(V917,Master[Company],Master[Acronym],"NA",0,1))</f>
        <v/>
      </c>
      <c r="V917" s="336"/>
      <c r="W917" s="395"/>
      <c r="X917" s="395"/>
      <c r="Y917" s="336" t="str">
        <f t="shared" si="10"/>
        <v/>
      </c>
      <c r="Z917" s="341" t="str">
        <f t="shared" si="11"/>
        <v/>
      </c>
      <c r="AA917" s="336"/>
      <c r="AB917" s="341"/>
      <c r="AC917" s="341"/>
      <c r="AD917" s="394"/>
      <c r="AE917" s="396"/>
      <c r="AF917" s="396"/>
      <c r="AG917" s="396"/>
      <c r="AH917" s="396"/>
      <c r="AI917" s="396"/>
      <c r="AJ917" s="396"/>
      <c r="AK917" s="396"/>
      <c r="AL917" s="397"/>
      <c r="AM917" s="398"/>
      <c r="AN917" s="398"/>
      <c r="AO917" s="398"/>
      <c r="AP917" s="398"/>
      <c r="AQ917" s="398"/>
      <c r="AR917" s="398"/>
      <c r="AS917" s="398"/>
      <c r="AT917" s="398"/>
      <c r="AU917" s="394"/>
      <c r="AV917" s="399"/>
      <c r="AW917" s="306"/>
      <c r="AX917" s="394"/>
      <c r="AY917" s="400"/>
      <c r="AZ917" s="336"/>
      <c r="BA917" s="336"/>
      <c r="BB917" s="336"/>
      <c r="BC917" s="336"/>
      <c r="BD917" s="336"/>
      <c r="BE917" s="401"/>
      <c r="BF917" s="341"/>
      <c r="BG917" s="341"/>
      <c r="BH917" s="402"/>
      <c r="BI917" s="403"/>
      <c r="BJ917" s="404"/>
      <c r="BK917" s="405"/>
      <c r="BL917" s="405"/>
      <c r="BM917" s="405"/>
      <c r="BN917" s="406"/>
    </row>
    <row r="918" ht="18.75" customHeight="1">
      <c r="A918" s="390" t="str">
        <f t="shared" si="3"/>
        <v/>
      </c>
      <c r="B918" s="391"/>
      <c r="C918" s="337"/>
      <c r="D918" s="337"/>
      <c r="E918" s="338" t="str">
        <f t="shared" si="8"/>
        <v/>
      </c>
      <c r="F918" s="392"/>
      <c r="G918" s="393"/>
      <c r="H918" s="341" t="str">
        <f t="array" ref="H918">IF(D918="","",XLOOKUP(D918,'Master Data'!K:K,'Master Data'!N:N,"Input in Master Data",0,1))</f>
        <v/>
      </c>
      <c r="I918" s="341" t="str">
        <f t="array" ref="I918">IF(D918="","",XLOOKUP(D918,'Master Data'!K:K,'Master Data'!O:O,"Input in Master Data",0,1))</f>
        <v/>
      </c>
      <c r="J918" s="341" t="str">
        <f t="array" ref="J918">if(V918="","",XLOOKUP(V918,Master[Company],Master[Blow],"Unknown",0,1))</f>
        <v/>
      </c>
      <c r="K918" s="341" t="str">
        <f t="array" ref="K918">if(V918="","",XLOOKUP(V918,Master[Company],Master[Pigging],"Unknown",0,1))</f>
        <v/>
      </c>
      <c r="L918" s="341" t="str">
        <f t="array" ref="L918">if(V918="","",XLOOKUP(V918,Master[Company],Master[Load Method],"Unknown",0,1))</f>
        <v/>
      </c>
      <c r="M918" s="341" t="str">
        <f t="array" ref="M918">if(V918="","",XLOOKUP(V918,Master[Company],Master[Line Distance],"Unknown",0,1))</f>
        <v/>
      </c>
      <c r="N918" s="394"/>
      <c r="O918" s="341"/>
      <c r="P918" s="336"/>
      <c r="Q918" s="341" t="str">
        <f t="array" ref="Q918">if(V918="","",XLOOKUP(V918,Master[Company],Master[Terms],"NA",0,1))</f>
        <v/>
      </c>
      <c r="R918" s="341" t="str">
        <f t="shared" si="9"/>
        <v/>
      </c>
      <c r="S918" s="341" t="str">
        <f t="array" ref="S918">if(V918="","",XLOOKUP(V918,Master[Company],Master[Group],"NA",0,1))</f>
        <v/>
      </c>
      <c r="T918" s="341" t="str">
        <f t="array" ref="T918">if(V918="","",XLOOKUP(V918,Master[Company],Master[Loading Location],"NA",0,1))</f>
        <v/>
      </c>
      <c r="U918" s="341" t="str">
        <f t="array" ref="U918">if(V918="","",XLOOKUP(V918,Master[Company],Master[Acronym],"NA",0,1))</f>
        <v/>
      </c>
      <c r="V918" s="336"/>
      <c r="W918" s="395"/>
      <c r="X918" s="395"/>
      <c r="Y918" s="336" t="str">
        <f t="shared" si="10"/>
        <v/>
      </c>
      <c r="Z918" s="341" t="str">
        <f t="shared" si="11"/>
        <v/>
      </c>
      <c r="AA918" s="336"/>
      <c r="AB918" s="341"/>
      <c r="AC918" s="341"/>
      <c r="AD918" s="394"/>
      <c r="AE918" s="396"/>
      <c r="AF918" s="396"/>
      <c r="AG918" s="396"/>
      <c r="AH918" s="396"/>
      <c r="AI918" s="396"/>
      <c r="AJ918" s="396"/>
      <c r="AK918" s="396"/>
      <c r="AL918" s="397"/>
      <c r="AM918" s="398"/>
      <c r="AN918" s="398"/>
      <c r="AO918" s="398"/>
      <c r="AP918" s="398"/>
      <c r="AQ918" s="398"/>
      <c r="AR918" s="398"/>
      <c r="AS918" s="398"/>
      <c r="AT918" s="398"/>
      <c r="AU918" s="394"/>
      <c r="AV918" s="399"/>
      <c r="AW918" s="306"/>
      <c r="AX918" s="394"/>
      <c r="AY918" s="400"/>
      <c r="AZ918" s="336"/>
      <c r="BA918" s="336"/>
      <c r="BB918" s="336"/>
      <c r="BC918" s="336"/>
      <c r="BD918" s="336"/>
      <c r="BE918" s="401"/>
      <c r="BF918" s="341"/>
      <c r="BG918" s="341"/>
      <c r="BH918" s="402"/>
      <c r="BI918" s="403"/>
      <c r="BJ918" s="404"/>
      <c r="BK918" s="405"/>
      <c r="BL918" s="405"/>
      <c r="BM918" s="405"/>
      <c r="BN918" s="406"/>
    </row>
    <row r="919" ht="18.75" customHeight="1">
      <c r="A919" s="390" t="str">
        <f t="shared" si="3"/>
        <v/>
      </c>
      <c r="B919" s="391"/>
      <c r="C919" s="337"/>
      <c r="D919" s="337"/>
      <c r="E919" s="338" t="str">
        <f t="shared" si="8"/>
        <v/>
      </c>
      <c r="F919" s="392"/>
      <c r="G919" s="393"/>
      <c r="H919" s="341" t="str">
        <f t="array" ref="H919">IF(D919="","",XLOOKUP(D919,'Master Data'!K:K,'Master Data'!N:N,"Input in Master Data",0,1))</f>
        <v/>
      </c>
      <c r="I919" s="341" t="str">
        <f t="array" ref="I919">IF(D919="","",XLOOKUP(D919,'Master Data'!K:K,'Master Data'!O:O,"Input in Master Data",0,1))</f>
        <v/>
      </c>
      <c r="J919" s="341" t="str">
        <f t="array" ref="J919">if(V919="","",XLOOKUP(V919,Master[Company],Master[Blow],"Unknown",0,1))</f>
        <v/>
      </c>
      <c r="K919" s="341" t="str">
        <f t="array" ref="K919">if(V919="","",XLOOKUP(V919,Master[Company],Master[Pigging],"Unknown",0,1))</f>
        <v/>
      </c>
      <c r="L919" s="341" t="str">
        <f t="array" ref="L919">if(V919="","",XLOOKUP(V919,Master[Company],Master[Load Method],"Unknown",0,1))</f>
        <v/>
      </c>
      <c r="M919" s="341" t="str">
        <f t="array" ref="M919">if(V919="","",XLOOKUP(V919,Master[Company],Master[Line Distance],"Unknown",0,1))</f>
        <v/>
      </c>
      <c r="N919" s="394"/>
      <c r="O919" s="341"/>
      <c r="P919" s="336"/>
      <c r="Q919" s="341" t="str">
        <f t="array" ref="Q919">if(V919="","",XLOOKUP(V919,Master[Company],Master[Terms],"NA",0,1))</f>
        <v/>
      </c>
      <c r="R919" s="341" t="str">
        <f t="shared" si="9"/>
        <v/>
      </c>
      <c r="S919" s="341" t="str">
        <f t="array" ref="S919">if(V919="","",XLOOKUP(V919,Master[Company],Master[Group],"NA",0,1))</f>
        <v/>
      </c>
      <c r="T919" s="341" t="str">
        <f t="array" ref="T919">if(V919="","",XLOOKUP(V919,Master[Company],Master[Loading Location],"NA",0,1))</f>
        <v/>
      </c>
      <c r="U919" s="341" t="str">
        <f t="array" ref="U919">if(V919="","",XLOOKUP(V919,Master[Company],Master[Acronym],"NA",0,1))</f>
        <v/>
      </c>
      <c r="V919" s="336"/>
      <c r="W919" s="395"/>
      <c r="X919" s="395"/>
      <c r="Y919" s="336" t="str">
        <f t="shared" si="10"/>
        <v/>
      </c>
      <c r="Z919" s="341" t="str">
        <f t="shared" si="11"/>
        <v/>
      </c>
      <c r="AA919" s="336"/>
      <c r="AB919" s="341"/>
      <c r="AC919" s="341"/>
      <c r="AD919" s="394"/>
      <c r="AE919" s="396"/>
      <c r="AF919" s="396"/>
      <c r="AG919" s="396"/>
      <c r="AH919" s="396"/>
      <c r="AI919" s="396"/>
      <c r="AJ919" s="396"/>
      <c r="AK919" s="396"/>
      <c r="AL919" s="397"/>
      <c r="AM919" s="398"/>
      <c r="AN919" s="398"/>
      <c r="AO919" s="398"/>
      <c r="AP919" s="398"/>
      <c r="AQ919" s="398"/>
      <c r="AR919" s="398"/>
      <c r="AS919" s="398"/>
      <c r="AT919" s="398"/>
      <c r="AU919" s="394"/>
      <c r="AV919" s="399"/>
      <c r="AW919" s="306"/>
      <c r="AX919" s="394"/>
      <c r="AY919" s="400"/>
      <c r="AZ919" s="336"/>
      <c r="BA919" s="336"/>
      <c r="BB919" s="336"/>
      <c r="BC919" s="336"/>
      <c r="BD919" s="336"/>
      <c r="BE919" s="401"/>
      <c r="BF919" s="341"/>
      <c r="BG919" s="341"/>
      <c r="BH919" s="402"/>
      <c r="BI919" s="403"/>
      <c r="BJ919" s="404"/>
      <c r="BK919" s="405"/>
      <c r="BL919" s="405"/>
      <c r="BM919" s="405"/>
      <c r="BN919" s="406"/>
    </row>
    <row r="920" ht="18.75" customHeight="1">
      <c r="A920" s="390" t="str">
        <f t="shared" si="3"/>
        <v/>
      </c>
      <c r="B920" s="391"/>
      <c r="C920" s="337"/>
      <c r="D920" s="337"/>
      <c r="E920" s="338" t="str">
        <f t="shared" si="8"/>
        <v/>
      </c>
      <c r="F920" s="392"/>
      <c r="G920" s="393"/>
      <c r="H920" s="341" t="str">
        <f t="array" ref="H920">IF(D920="","",XLOOKUP(D920,'Master Data'!K:K,'Master Data'!N:N,"Input in Master Data",0,1))</f>
        <v/>
      </c>
      <c r="I920" s="341" t="str">
        <f t="array" ref="I920">IF(D920="","",XLOOKUP(D920,'Master Data'!K:K,'Master Data'!O:O,"Input in Master Data",0,1))</f>
        <v/>
      </c>
      <c r="J920" s="341" t="str">
        <f t="array" ref="J920">if(V920="","",XLOOKUP(V920,Master[Company],Master[Blow],"Unknown",0,1))</f>
        <v/>
      </c>
      <c r="K920" s="341" t="str">
        <f t="array" ref="K920">if(V920="","",XLOOKUP(V920,Master[Company],Master[Pigging],"Unknown",0,1))</f>
        <v/>
      </c>
      <c r="L920" s="341" t="str">
        <f t="array" ref="L920">if(V920="","",XLOOKUP(V920,Master[Company],Master[Load Method],"Unknown",0,1))</f>
        <v/>
      </c>
      <c r="M920" s="341" t="str">
        <f t="array" ref="M920">if(V920="","",XLOOKUP(V920,Master[Company],Master[Line Distance],"Unknown",0,1))</f>
        <v/>
      </c>
      <c r="N920" s="394"/>
      <c r="O920" s="341"/>
      <c r="P920" s="336"/>
      <c r="Q920" s="341" t="str">
        <f t="array" ref="Q920">if(V920="","",XLOOKUP(V920,Master[Company],Master[Terms],"NA",0,1))</f>
        <v/>
      </c>
      <c r="R920" s="341" t="str">
        <f t="shared" si="9"/>
        <v/>
      </c>
      <c r="S920" s="341" t="str">
        <f t="array" ref="S920">if(V920="","",XLOOKUP(V920,Master[Company],Master[Group],"NA",0,1))</f>
        <v/>
      </c>
      <c r="T920" s="341" t="str">
        <f t="array" ref="T920">if(V920="","",XLOOKUP(V920,Master[Company],Master[Loading Location],"NA",0,1))</f>
        <v/>
      </c>
      <c r="U920" s="341" t="str">
        <f t="array" ref="U920">if(V920="","",XLOOKUP(V920,Master[Company],Master[Acronym],"NA",0,1))</f>
        <v/>
      </c>
      <c r="V920" s="336"/>
      <c r="W920" s="395"/>
      <c r="X920" s="395"/>
      <c r="Y920" s="336" t="str">
        <f t="shared" si="10"/>
        <v/>
      </c>
      <c r="Z920" s="341" t="str">
        <f t="shared" si="11"/>
        <v/>
      </c>
      <c r="AA920" s="336"/>
      <c r="AB920" s="341"/>
      <c r="AC920" s="341"/>
      <c r="AD920" s="394"/>
      <c r="AE920" s="396"/>
      <c r="AF920" s="396"/>
      <c r="AG920" s="396"/>
      <c r="AH920" s="396"/>
      <c r="AI920" s="396"/>
      <c r="AJ920" s="396"/>
      <c r="AK920" s="396"/>
      <c r="AL920" s="397"/>
      <c r="AM920" s="398"/>
      <c r="AN920" s="398"/>
      <c r="AO920" s="398"/>
      <c r="AP920" s="398"/>
      <c r="AQ920" s="398"/>
      <c r="AR920" s="398"/>
      <c r="AS920" s="398"/>
      <c r="AT920" s="398"/>
      <c r="AU920" s="394"/>
      <c r="AV920" s="399"/>
      <c r="AW920" s="306"/>
      <c r="AX920" s="394"/>
      <c r="AY920" s="400"/>
      <c r="AZ920" s="336"/>
      <c r="BA920" s="336"/>
      <c r="BB920" s="336"/>
      <c r="BC920" s="336"/>
      <c r="BD920" s="336"/>
      <c r="BE920" s="401"/>
      <c r="BF920" s="341"/>
      <c r="BG920" s="341"/>
      <c r="BH920" s="402"/>
      <c r="BI920" s="403"/>
      <c r="BJ920" s="404"/>
      <c r="BK920" s="405"/>
      <c r="BL920" s="405"/>
      <c r="BM920" s="405"/>
      <c r="BN920" s="406"/>
    </row>
    <row r="921" ht="18.75" customHeight="1">
      <c r="A921" s="390" t="str">
        <f t="shared" si="3"/>
        <v/>
      </c>
      <c r="B921" s="391"/>
      <c r="C921" s="337"/>
      <c r="D921" s="337"/>
      <c r="E921" s="338" t="str">
        <f t="shared" si="8"/>
        <v/>
      </c>
      <c r="F921" s="392"/>
      <c r="G921" s="393"/>
      <c r="H921" s="341" t="str">
        <f t="array" ref="H921">IF(D921="","",XLOOKUP(D921,'Master Data'!K:K,'Master Data'!N:N,"Input in Master Data",0,1))</f>
        <v/>
      </c>
      <c r="I921" s="341" t="str">
        <f t="array" ref="I921">IF(D921="","",XLOOKUP(D921,'Master Data'!K:K,'Master Data'!O:O,"Input in Master Data",0,1))</f>
        <v/>
      </c>
      <c r="J921" s="341" t="str">
        <f t="array" ref="J921">if(V921="","",XLOOKUP(V921,Master[Company],Master[Blow],"Unknown",0,1))</f>
        <v/>
      </c>
      <c r="K921" s="341" t="str">
        <f t="array" ref="K921">if(V921="","",XLOOKUP(V921,Master[Company],Master[Pigging],"Unknown",0,1))</f>
        <v/>
      </c>
      <c r="L921" s="341" t="str">
        <f t="array" ref="L921">if(V921="","",XLOOKUP(V921,Master[Company],Master[Load Method],"Unknown",0,1))</f>
        <v/>
      </c>
      <c r="M921" s="341" t="str">
        <f t="array" ref="M921">if(V921="","",XLOOKUP(V921,Master[Company],Master[Line Distance],"Unknown",0,1))</f>
        <v/>
      </c>
      <c r="N921" s="394"/>
      <c r="O921" s="341"/>
      <c r="P921" s="336"/>
      <c r="Q921" s="341" t="str">
        <f t="array" ref="Q921">if(V921="","",XLOOKUP(V921,Master[Company],Master[Terms],"NA",0,1))</f>
        <v/>
      </c>
      <c r="R921" s="341" t="str">
        <f t="shared" si="9"/>
        <v/>
      </c>
      <c r="S921" s="341" t="str">
        <f t="array" ref="S921">if(V921="","",XLOOKUP(V921,Master[Company],Master[Group],"NA",0,1))</f>
        <v/>
      </c>
      <c r="T921" s="341" t="str">
        <f t="array" ref="T921">if(V921="","",XLOOKUP(V921,Master[Company],Master[Loading Location],"NA",0,1))</f>
        <v/>
      </c>
      <c r="U921" s="341" t="str">
        <f t="array" ref="U921">if(V921="","",XLOOKUP(V921,Master[Company],Master[Acronym],"NA",0,1))</f>
        <v/>
      </c>
      <c r="V921" s="336"/>
      <c r="W921" s="395"/>
      <c r="X921" s="395"/>
      <c r="Y921" s="336" t="str">
        <f t="shared" si="10"/>
        <v/>
      </c>
      <c r="Z921" s="341" t="str">
        <f t="shared" si="11"/>
        <v/>
      </c>
      <c r="AA921" s="336"/>
      <c r="AB921" s="341"/>
      <c r="AC921" s="341"/>
      <c r="AD921" s="394"/>
      <c r="AE921" s="396"/>
      <c r="AF921" s="396"/>
      <c r="AG921" s="396"/>
      <c r="AH921" s="396"/>
      <c r="AI921" s="396"/>
      <c r="AJ921" s="396"/>
      <c r="AK921" s="396"/>
      <c r="AL921" s="397"/>
      <c r="AM921" s="398"/>
      <c r="AN921" s="398"/>
      <c r="AO921" s="398"/>
      <c r="AP921" s="398"/>
      <c r="AQ921" s="398"/>
      <c r="AR921" s="398"/>
      <c r="AS921" s="398"/>
      <c r="AT921" s="398"/>
      <c r="AU921" s="394"/>
      <c r="AV921" s="399"/>
      <c r="AW921" s="306"/>
      <c r="AX921" s="394"/>
      <c r="AY921" s="400"/>
      <c r="AZ921" s="336"/>
      <c r="BA921" s="336"/>
      <c r="BB921" s="336"/>
      <c r="BC921" s="336"/>
      <c r="BD921" s="336"/>
      <c r="BE921" s="401"/>
      <c r="BF921" s="341"/>
      <c r="BG921" s="341"/>
      <c r="BH921" s="402"/>
      <c r="BI921" s="403"/>
      <c r="BJ921" s="404"/>
      <c r="BK921" s="405"/>
      <c r="BL921" s="405"/>
      <c r="BM921" s="405"/>
      <c r="BN921" s="406"/>
    </row>
    <row r="922" ht="18.75" customHeight="1">
      <c r="A922" s="390" t="str">
        <f t="shared" si="3"/>
        <v/>
      </c>
      <c r="B922" s="391"/>
      <c r="C922" s="337"/>
      <c r="D922" s="337"/>
      <c r="E922" s="338" t="str">
        <f t="shared" si="8"/>
        <v/>
      </c>
      <c r="F922" s="392"/>
      <c r="G922" s="393"/>
      <c r="H922" s="341" t="str">
        <f t="array" ref="H922">IF(D922="","",XLOOKUP(D922,'Master Data'!K:K,'Master Data'!N:N,"Input in Master Data",0,1))</f>
        <v/>
      </c>
      <c r="I922" s="341" t="str">
        <f t="array" ref="I922">IF(D922="","",XLOOKUP(D922,'Master Data'!K:K,'Master Data'!O:O,"Input in Master Data",0,1))</f>
        <v/>
      </c>
      <c r="J922" s="341" t="str">
        <f t="array" ref="J922">if(V922="","",XLOOKUP(V922,Master[Company],Master[Blow],"Unknown",0,1))</f>
        <v/>
      </c>
      <c r="K922" s="341" t="str">
        <f t="array" ref="K922">if(V922="","",XLOOKUP(V922,Master[Company],Master[Pigging],"Unknown",0,1))</f>
        <v/>
      </c>
      <c r="L922" s="341" t="str">
        <f t="array" ref="L922">if(V922="","",XLOOKUP(V922,Master[Company],Master[Load Method],"Unknown",0,1))</f>
        <v/>
      </c>
      <c r="M922" s="341" t="str">
        <f t="array" ref="M922">if(V922="","",XLOOKUP(V922,Master[Company],Master[Line Distance],"Unknown",0,1))</f>
        <v/>
      </c>
      <c r="N922" s="394"/>
      <c r="O922" s="341"/>
      <c r="P922" s="336"/>
      <c r="Q922" s="341" t="str">
        <f t="array" ref="Q922">if(V922="","",XLOOKUP(V922,Master[Company],Master[Terms],"NA",0,1))</f>
        <v/>
      </c>
      <c r="R922" s="341" t="str">
        <f t="shared" si="9"/>
        <v/>
      </c>
      <c r="S922" s="341" t="str">
        <f t="array" ref="S922">if(V922="","",XLOOKUP(V922,Master[Company],Master[Group],"NA",0,1))</f>
        <v/>
      </c>
      <c r="T922" s="341" t="str">
        <f t="array" ref="T922">if(V922="","",XLOOKUP(V922,Master[Company],Master[Loading Location],"NA",0,1))</f>
        <v/>
      </c>
      <c r="U922" s="341" t="str">
        <f t="array" ref="U922">if(V922="","",XLOOKUP(V922,Master[Company],Master[Acronym],"NA",0,1))</f>
        <v/>
      </c>
      <c r="V922" s="336"/>
      <c r="W922" s="395"/>
      <c r="X922" s="395"/>
      <c r="Y922" s="336" t="str">
        <f t="shared" si="10"/>
        <v/>
      </c>
      <c r="Z922" s="341" t="str">
        <f t="shared" si="11"/>
        <v/>
      </c>
      <c r="AA922" s="336"/>
      <c r="AB922" s="341"/>
      <c r="AC922" s="341"/>
      <c r="AD922" s="394"/>
      <c r="AE922" s="396"/>
      <c r="AF922" s="396"/>
      <c r="AG922" s="396"/>
      <c r="AH922" s="396"/>
      <c r="AI922" s="396"/>
      <c r="AJ922" s="396"/>
      <c r="AK922" s="396"/>
      <c r="AL922" s="397"/>
      <c r="AM922" s="398"/>
      <c r="AN922" s="398"/>
      <c r="AO922" s="398"/>
      <c r="AP922" s="398"/>
      <c r="AQ922" s="398"/>
      <c r="AR922" s="398"/>
      <c r="AS922" s="398"/>
      <c r="AT922" s="398"/>
      <c r="AU922" s="394"/>
      <c r="AV922" s="399"/>
      <c r="AW922" s="306"/>
      <c r="AX922" s="394"/>
      <c r="AY922" s="400"/>
      <c r="AZ922" s="336"/>
      <c r="BA922" s="336"/>
      <c r="BB922" s="336"/>
      <c r="BC922" s="336"/>
      <c r="BD922" s="336"/>
      <c r="BE922" s="401"/>
      <c r="BF922" s="341"/>
      <c r="BG922" s="341"/>
      <c r="BH922" s="402"/>
      <c r="BI922" s="403"/>
      <c r="BJ922" s="404"/>
      <c r="BK922" s="405"/>
      <c r="BL922" s="405"/>
      <c r="BM922" s="405"/>
      <c r="BN922" s="406"/>
    </row>
    <row r="923" ht="18.75" customHeight="1">
      <c r="A923" s="390" t="str">
        <f t="shared" si="3"/>
        <v/>
      </c>
      <c r="B923" s="391"/>
      <c r="C923" s="337"/>
      <c r="D923" s="337"/>
      <c r="E923" s="338" t="str">
        <f t="shared" si="8"/>
        <v/>
      </c>
      <c r="F923" s="392"/>
      <c r="G923" s="393"/>
      <c r="H923" s="341" t="str">
        <f t="array" ref="H923">IF(D923="","",XLOOKUP(D923,'Master Data'!K:K,'Master Data'!N:N,"Input in Master Data",0,1))</f>
        <v/>
      </c>
      <c r="I923" s="341" t="str">
        <f t="array" ref="I923">IF(D923="","",XLOOKUP(D923,'Master Data'!K:K,'Master Data'!O:O,"Input in Master Data",0,1))</f>
        <v/>
      </c>
      <c r="J923" s="341" t="str">
        <f t="array" ref="J923">if(V923="","",XLOOKUP(V923,Master[Company],Master[Blow],"Unknown",0,1))</f>
        <v/>
      </c>
      <c r="K923" s="341" t="str">
        <f t="array" ref="K923">if(V923="","",XLOOKUP(V923,Master[Company],Master[Pigging],"Unknown",0,1))</f>
        <v/>
      </c>
      <c r="L923" s="341" t="str">
        <f t="array" ref="L923">if(V923="","",XLOOKUP(V923,Master[Company],Master[Load Method],"Unknown",0,1))</f>
        <v/>
      </c>
      <c r="M923" s="341" t="str">
        <f t="array" ref="M923">if(V923="","",XLOOKUP(V923,Master[Company],Master[Line Distance],"Unknown",0,1))</f>
        <v/>
      </c>
      <c r="N923" s="394"/>
      <c r="O923" s="341"/>
      <c r="P923" s="336"/>
      <c r="Q923" s="341" t="str">
        <f t="array" ref="Q923">if(V923="","",XLOOKUP(V923,Master[Company],Master[Terms],"NA",0,1))</f>
        <v/>
      </c>
      <c r="R923" s="341" t="str">
        <f t="shared" si="9"/>
        <v/>
      </c>
      <c r="S923" s="341" t="str">
        <f t="array" ref="S923">if(V923="","",XLOOKUP(V923,Master[Company],Master[Group],"NA",0,1))</f>
        <v/>
      </c>
      <c r="T923" s="341" t="str">
        <f t="array" ref="T923">if(V923="","",XLOOKUP(V923,Master[Company],Master[Loading Location],"NA",0,1))</f>
        <v/>
      </c>
      <c r="U923" s="341" t="str">
        <f t="array" ref="U923">if(V923="","",XLOOKUP(V923,Master[Company],Master[Acronym],"NA",0,1))</f>
        <v/>
      </c>
      <c r="V923" s="336"/>
      <c r="W923" s="395"/>
      <c r="X923" s="395"/>
      <c r="Y923" s="336" t="str">
        <f t="shared" si="10"/>
        <v/>
      </c>
      <c r="Z923" s="341" t="str">
        <f t="shared" si="11"/>
        <v/>
      </c>
      <c r="AA923" s="336"/>
      <c r="AB923" s="341"/>
      <c r="AC923" s="341"/>
      <c r="AD923" s="394"/>
      <c r="AE923" s="396"/>
      <c r="AF923" s="396"/>
      <c r="AG923" s="396"/>
      <c r="AH923" s="396"/>
      <c r="AI923" s="396"/>
      <c r="AJ923" s="396"/>
      <c r="AK923" s="396"/>
      <c r="AL923" s="397"/>
      <c r="AM923" s="398"/>
      <c r="AN923" s="398"/>
      <c r="AO923" s="398"/>
      <c r="AP923" s="398"/>
      <c r="AQ923" s="398"/>
      <c r="AR923" s="398"/>
      <c r="AS923" s="398"/>
      <c r="AT923" s="398"/>
      <c r="AU923" s="394"/>
      <c r="AV923" s="399"/>
      <c r="AW923" s="306"/>
      <c r="AX923" s="394"/>
      <c r="AY923" s="400"/>
      <c r="AZ923" s="336"/>
      <c r="BA923" s="336"/>
      <c r="BB923" s="336"/>
      <c r="BC923" s="336"/>
      <c r="BD923" s="336"/>
      <c r="BE923" s="401"/>
      <c r="BF923" s="341"/>
      <c r="BG923" s="341"/>
      <c r="BH923" s="402"/>
      <c r="BI923" s="403"/>
      <c r="BJ923" s="404"/>
      <c r="BK923" s="405"/>
      <c r="BL923" s="405"/>
      <c r="BM923" s="405"/>
      <c r="BN923" s="406"/>
    </row>
    <row r="924" ht="18.75" customHeight="1">
      <c r="A924" s="390" t="str">
        <f t="shared" si="3"/>
        <v/>
      </c>
      <c r="B924" s="391"/>
      <c r="C924" s="337"/>
      <c r="D924" s="337"/>
      <c r="E924" s="338" t="str">
        <f t="shared" si="8"/>
        <v/>
      </c>
      <c r="F924" s="392"/>
      <c r="G924" s="393"/>
      <c r="H924" s="341" t="str">
        <f t="array" ref="H924">IF(D924="","",XLOOKUP(D924,'Master Data'!K:K,'Master Data'!N:N,"Input in Master Data",0,1))</f>
        <v/>
      </c>
      <c r="I924" s="341" t="str">
        <f t="array" ref="I924">IF(D924="","",XLOOKUP(D924,'Master Data'!K:K,'Master Data'!O:O,"Input in Master Data",0,1))</f>
        <v/>
      </c>
      <c r="J924" s="341" t="str">
        <f t="array" ref="J924">if(V924="","",XLOOKUP(V924,Master[Company],Master[Blow],"Unknown",0,1))</f>
        <v/>
      </c>
      <c r="K924" s="341" t="str">
        <f t="array" ref="K924">if(V924="","",XLOOKUP(V924,Master[Company],Master[Pigging],"Unknown",0,1))</f>
        <v/>
      </c>
      <c r="L924" s="341" t="str">
        <f t="array" ref="L924">if(V924="","",XLOOKUP(V924,Master[Company],Master[Load Method],"Unknown",0,1))</f>
        <v/>
      </c>
      <c r="M924" s="341" t="str">
        <f t="array" ref="M924">if(V924="","",XLOOKUP(V924,Master[Company],Master[Line Distance],"Unknown",0,1))</f>
        <v/>
      </c>
      <c r="N924" s="394"/>
      <c r="O924" s="341"/>
      <c r="P924" s="336"/>
      <c r="Q924" s="341" t="str">
        <f t="array" ref="Q924">if(V924="","",XLOOKUP(V924,Master[Company],Master[Terms],"NA",0,1))</f>
        <v/>
      </c>
      <c r="R924" s="341" t="str">
        <f t="shared" si="9"/>
        <v/>
      </c>
      <c r="S924" s="341" t="str">
        <f t="array" ref="S924">if(V924="","",XLOOKUP(V924,Master[Company],Master[Group],"NA",0,1))</f>
        <v/>
      </c>
      <c r="T924" s="341" t="str">
        <f t="array" ref="T924">if(V924="","",XLOOKUP(V924,Master[Company],Master[Loading Location],"NA",0,1))</f>
        <v/>
      </c>
      <c r="U924" s="341" t="str">
        <f t="array" ref="U924">if(V924="","",XLOOKUP(V924,Master[Company],Master[Acronym],"NA",0,1))</f>
        <v/>
      </c>
      <c r="V924" s="336"/>
      <c r="W924" s="395"/>
      <c r="X924" s="395"/>
      <c r="Y924" s="336" t="str">
        <f t="shared" si="10"/>
        <v/>
      </c>
      <c r="Z924" s="341" t="str">
        <f t="shared" si="11"/>
        <v/>
      </c>
      <c r="AA924" s="336"/>
      <c r="AB924" s="341"/>
      <c r="AC924" s="341"/>
      <c r="AD924" s="394"/>
      <c r="AE924" s="396"/>
      <c r="AF924" s="396"/>
      <c r="AG924" s="396"/>
      <c r="AH924" s="396"/>
      <c r="AI924" s="396"/>
      <c r="AJ924" s="396"/>
      <c r="AK924" s="396"/>
      <c r="AL924" s="397"/>
      <c r="AM924" s="398"/>
      <c r="AN924" s="398"/>
      <c r="AO924" s="398"/>
      <c r="AP924" s="398"/>
      <c r="AQ924" s="398"/>
      <c r="AR924" s="398"/>
      <c r="AS924" s="398"/>
      <c r="AT924" s="398"/>
      <c r="AU924" s="394"/>
      <c r="AV924" s="399"/>
      <c r="AW924" s="306"/>
      <c r="AX924" s="394"/>
      <c r="AY924" s="400"/>
      <c r="AZ924" s="336"/>
      <c r="BA924" s="336"/>
      <c r="BB924" s="336"/>
      <c r="BC924" s="336"/>
      <c r="BD924" s="336"/>
      <c r="BE924" s="401"/>
      <c r="BF924" s="341"/>
      <c r="BG924" s="341"/>
      <c r="BH924" s="402"/>
      <c r="BI924" s="403"/>
      <c r="BJ924" s="404"/>
      <c r="BK924" s="405"/>
      <c r="BL924" s="405"/>
      <c r="BM924" s="405"/>
      <c r="BN924" s="406"/>
    </row>
    <row r="925" ht="18.75" customHeight="1">
      <c r="A925" s="390" t="str">
        <f t="shared" si="3"/>
        <v/>
      </c>
      <c r="B925" s="391"/>
      <c r="C925" s="337"/>
      <c r="D925" s="337"/>
      <c r="E925" s="338" t="str">
        <f t="shared" si="8"/>
        <v/>
      </c>
      <c r="F925" s="392"/>
      <c r="G925" s="393"/>
      <c r="H925" s="341" t="str">
        <f t="array" ref="H925">IF(D925="","",XLOOKUP(D925,'Master Data'!K:K,'Master Data'!N:N,"Input in Master Data",0,1))</f>
        <v/>
      </c>
      <c r="I925" s="341" t="str">
        <f t="array" ref="I925">IF(D925="","",XLOOKUP(D925,'Master Data'!K:K,'Master Data'!O:O,"Input in Master Data",0,1))</f>
        <v/>
      </c>
      <c r="J925" s="341" t="str">
        <f t="array" ref="J925">if(V925="","",XLOOKUP(V925,Master[Company],Master[Blow],"Unknown",0,1))</f>
        <v/>
      </c>
      <c r="K925" s="341" t="str">
        <f t="array" ref="K925">if(V925="","",XLOOKUP(V925,Master[Company],Master[Pigging],"Unknown",0,1))</f>
        <v/>
      </c>
      <c r="L925" s="341" t="str">
        <f t="array" ref="L925">if(V925="","",XLOOKUP(V925,Master[Company],Master[Load Method],"Unknown",0,1))</f>
        <v/>
      </c>
      <c r="M925" s="341" t="str">
        <f t="array" ref="M925">if(V925="","",XLOOKUP(V925,Master[Company],Master[Line Distance],"Unknown",0,1))</f>
        <v/>
      </c>
      <c r="N925" s="394"/>
      <c r="O925" s="341"/>
      <c r="P925" s="336"/>
      <c r="Q925" s="341" t="str">
        <f t="array" ref="Q925">if(V925="","",XLOOKUP(V925,Master[Company],Master[Terms],"NA",0,1))</f>
        <v/>
      </c>
      <c r="R925" s="341" t="str">
        <f t="shared" si="9"/>
        <v/>
      </c>
      <c r="S925" s="341" t="str">
        <f t="array" ref="S925">if(V925="","",XLOOKUP(V925,Master[Company],Master[Group],"NA",0,1))</f>
        <v/>
      </c>
      <c r="T925" s="341" t="str">
        <f t="array" ref="T925">if(V925="","",XLOOKUP(V925,Master[Company],Master[Loading Location],"NA",0,1))</f>
        <v/>
      </c>
      <c r="U925" s="341" t="str">
        <f t="array" ref="U925">if(V925="","",XLOOKUP(V925,Master[Company],Master[Acronym],"NA",0,1))</f>
        <v/>
      </c>
      <c r="V925" s="336"/>
      <c r="W925" s="395"/>
      <c r="X925" s="395"/>
      <c r="Y925" s="336" t="str">
        <f t="shared" si="10"/>
        <v/>
      </c>
      <c r="Z925" s="341" t="str">
        <f t="shared" si="11"/>
        <v/>
      </c>
      <c r="AA925" s="336"/>
      <c r="AB925" s="341"/>
      <c r="AC925" s="341"/>
      <c r="AD925" s="394"/>
      <c r="AE925" s="396"/>
      <c r="AF925" s="396"/>
      <c r="AG925" s="396"/>
      <c r="AH925" s="396"/>
      <c r="AI925" s="396"/>
      <c r="AJ925" s="396"/>
      <c r="AK925" s="396"/>
      <c r="AL925" s="397"/>
      <c r="AM925" s="398"/>
      <c r="AN925" s="398"/>
      <c r="AO925" s="398"/>
      <c r="AP925" s="398"/>
      <c r="AQ925" s="398"/>
      <c r="AR925" s="398"/>
      <c r="AS925" s="398"/>
      <c r="AT925" s="398"/>
      <c r="AU925" s="394"/>
      <c r="AV925" s="399"/>
      <c r="AW925" s="306"/>
      <c r="AX925" s="394"/>
      <c r="AY925" s="400"/>
      <c r="AZ925" s="336"/>
      <c r="BA925" s="336"/>
      <c r="BB925" s="336"/>
      <c r="BC925" s="336"/>
      <c r="BD925" s="336"/>
      <c r="BE925" s="401"/>
      <c r="BF925" s="341"/>
      <c r="BG925" s="341"/>
      <c r="BH925" s="402"/>
      <c r="BI925" s="403"/>
      <c r="BJ925" s="404"/>
      <c r="BK925" s="405"/>
      <c r="BL925" s="405"/>
      <c r="BM925" s="405"/>
      <c r="BN925" s="406"/>
    </row>
    <row r="926" ht="18.75" customHeight="1">
      <c r="A926" s="390" t="str">
        <f t="shared" si="3"/>
        <v/>
      </c>
      <c r="B926" s="391"/>
      <c r="C926" s="337"/>
      <c r="D926" s="337"/>
      <c r="E926" s="338" t="str">
        <f t="shared" si="8"/>
        <v/>
      </c>
      <c r="F926" s="392"/>
      <c r="G926" s="393"/>
      <c r="H926" s="341" t="str">
        <f t="array" ref="H926">IF(D926="","",XLOOKUP(D926,'Master Data'!K:K,'Master Data'!N:N,"Input in Master Data",0,1))</f>
        <v/>
      </c>
      <c r="I926" s="341" t="str">
        <f t="array" ref="I926">IF(D926="","",XLOOKUP(D926,'Master Data'!K:K,'Master Data'!O:O,"Input in Master Data",0,1))</f>
        <v/>
      </c>
      <c r="J926" s="341" t="str">
        <f t="array" ref="J926">if(V926="","",XLOOKUP(V926,Master[Company],Master[Blow],"Unknown",0,1))</f>
        <v/>
      </c>
      <c r="K926" s="341" t="str">
        <f t="array" ref="K926">if(V926="","",XLOOKUP(V926,Master[Company],Master[Pigging],"Unknown",0,1))</f>
        <v/>
      </c>
      <c r="L926" s="341" t="str">
        <f t="array" ref="L926">if(V926="","",XLOOKUP(V926,Master[Company],Master[Load Method],"Unknown",0,1))</f>
        <v/>
      </c>
      <c r="M926" s="341" t="str">
        <f t="array" ref="M926">if(V926="","",XLOOKUP(V926,Master[Company],Master[Line Distance],"Unknown",0,1))</f>
        <v/>
      </c>
      <c r="N926" s="394"/>
      <c r="O926" s="341"/>
      <c r="P926" s="336"/>
      <c r="Q926" s="341" t="str">
        <f t="array" ref="Q926">if(V926="","",XLOOKUP(V926,Master[Company],Master[Terms],"NA",0,1))</f>
        <v/>
      </c>
      <c r="R926" s="341" t="str">
        <f t="shared" si="9"/>
        <v/>
      </c>
      <c r="S926" s="341" t="str">
        <f t="array" ref="S926">if(V926="","",XLOOKUP(V926,Master[Company],Master[Group],"NA",0,1))</f>
        <v/>
      </c>
      <c r="T926" s="341" t="str">
        <f t="array" ref="T926">if(V926="","",XLOOKUP(V926,Master[Company],Master[Loading Location],"NA",0,1))</f>
        <v/>
      </c>
      <c r="U926" s="341" t="str">
        <f t="array" ref="U926">if(V926="","",XLOOKUP(V926,Master[Company],Master[Acronym],"NA",0,1))</f>
        <v/>
      </c>
      <c r="V926" s="336"/>
      <c r="W926" s="395"/>
      <c r="X926" s="395"/>
      <c r="Y926" s="336" t="str">
        <f t="shared" si="10"/>
        <v/>
      </c>
      <c r="Z926" s="341" t="str">
        <f t="shared" si="11"/>
        <v/>
      </c>
      <c r="AA926" s="336"/>
      <c r="AB926" s="341"/>
      <c r="AC926" s="341"/>
      <c r="AD926" s="394"/>
      <c r="AE926" s="396"/>
      <c r="AF926" s="396"/>
      <c r="AG926" s="396"/>
      <c r="AH926" s="396"/>
      <c r="AI926" s="396"/>
      <c r="AJ926" s="396"/>
      <c r="AK926" s="396"/>
      <c r="AL926" s="397"/>
      <c r="AM926" s="398"/>
      <c r="AN926" s="398"/>
      <c r="AO926" s="398"/>
      <c r="AP926" s="398"/>
      <c r="AQ926" s="398"/>
      <c r="AR926" s="398"/>
      <c r="AS926" s="398"/>
      <c r="AT926" s="398"/>
      <c r="AU926" s="394"/>
      <c r="AV926" s="399"/>
      <c r="AW926" s="306"/>
      <c r="AX926" s="394"/>
      <c r="AY926" s="400"/>
      <c r="AZ926" s="336"/>
      <c r="BA926" s="336"/>
      <c r="BB926" s="336"/>
      <c r="BC926" s="336"/>
      <c r="BD926" s="336"/>
      <c r="BE926" s="401"/>
      <c r="BF926" s="341"/>
      <c r="BG926" s="341"/>
      <c r="BH926" s="402"/>
      <c r="BI926" s="403"/>
      <c r="BJ926" s="404"/>
      <c r="BK926" s="405"/>
      <c r="BL926" s="405"/>
      <c r="BM926" s="405"/>
      <c r="BN926" s="406"/>
    </row>
    <row r="927" ht="18.75" customHeight="1">
      <c r="A927" s="390" t="str">
        <f t="shared" si="3"/>
        <v/>
      </c>
      <c r="B927" s="391"/>
      <c r="C927" s="337"/>
      <c r="D927" s="337"/>
      <c r="E927" s="338" t="str">
        <f t="shared" si="8"/>
        <v/>
      </c>
      <c r="F927" s="392"/>
      <c r="G927" s="393"/>
      <c r="H927" s="341"/>
      <c r="I927" s="341"/>
      <c r="J927" s="341"/>
      <c r="K927" s="341"/>
      <c r="L927" s="341"/>
      <c r="M927" s="341"/>
      <c r="N927" s="394"/>
      <c r="O927" s="341"/>
      <c r="P927" s="336"/>
      <c r="Q927" s="341"/>
      <c r="R927" s="341"/>
      <c r="S927" s="341"/>
      <c r="T927" s="341"/>
      <c r="U927" s="341"/>
      <c r="V927" s="336"/>
      <c r="W927" s="395"/>
      <c r="X927" s="395"/>
      <c r="Y927" s="336"/>
      <c r="Z927" s="341"/>
      <c r="AA927" s="336"/>
      <c r="AB927" s="341"/>
      <c r="AC927" s="341"/>
      <c r="AD927" s="394"/>
      <c r="AE927" s="396"/>
      <c r="AF927" s="396"/>
      <c r="AG927" s="396"/>
      <c r="AH927" s="396"/>
      <c r="AI927" s="396"/>
      <c r="AJ927" s="396"/>
      <c r="AK927" s="396"/>
      <c r="AL927" s="397"/>
      <c r="AM927" s="398"/>
      <c r="AN927" s="398"/>
      <c r="AO927" s="398"/>
      <c r="AP927" s="398"/>
      <c r="AQ927" s="398"/>
      <c r="AR927" s="398"/>
      <c r="AS927" s="398"/>
      <c r="AT927" s="398"/>
      <c r="AU927" s="394"/>
      <c r="AV927" s="399"/>
      <c r="AW927" s="306"/>
      <c r="AX927" s="394"/>
      <c r="AY927" s="400"/>
      <c r="AZ927" s="336"/>
      <c r="BA927" s="336"/>
      <c r="BB927" s="336"/>
      <c r="BC927" s="336"/>
      <c r="BD927" s="336"/>
      <c r="BE927" s="401"/>
      <c r="BF927" s="341"/>
      <c r="BG927" s="341"/>
      <c r="BH927" s="402"/>
      <c r="BI927" s="403"/>
      <c r="BJ927" s="404"/>
      <c r="BK927" s="405"/>
      <c r="BL927" s="405"/>
      <c r="BM927" s="405"/>
      <c r="BN927" s="406"/>
    </row>
    <row r="928" ht="18.75" customHeight="1">
      <c r="A928" s="390" t="str">
        <f t="shared" si="3"/>
        <v/>
      </c>
      <c r="B928" s="391"/>
      <c r="C928" s="337"/>
      <c r="D928" s="337"/>
      <c r="E928" s="338" t="str">
        <f t="shared" si="8"/>
        <v/>
      </c>
      <c r="F928" s="392"/>
      <c r="G928" s="393"/>
      <c r="H928" s="341"/>
      <c r="I928" s="341"/>
      <c r="J928" s="341"/>
      <c r="K928" s="341"/>
      <c r="L928" s="341"/>
      <c r="M928" s="341"/>
      <c r="N928" s="394"/>
      <c r="O928" s="341"/>
      <c r="P928" s="336"/>
      <c r="Q928" s="341"/>
      <c r="R928" s="341"/>
      <c r="S928" s="341"/>
      <c r="T928" s="341"/>
      <c r="U928" s="341"/>
      <c r="V928" s="336"/>
      <c r="W928" s="395"/>
      <c r="X928" s="395"/>
      <c r="Y928" s="336"/>
      <c r="Z928" s="341"/>
      <c r="AA928" s="336"/>
      <c r="AB928" s="341"/>
      <c r="AC928" s="341"/>
      <c r="AD928" s="394"/>
      <c r="AE928" s="396"/>
      <c r="AF928" s="396"/>
      <c r="AG928" s="396"/>
      <c r="AH928" s="396"/>
      <c r="AI928" s="396"/>
      <c r="AJ928" s="396"/>
      <c r="AK928" s="396"/>
      <c r="AL928" s="397"/>
      <c r="AM928" s="398"/>
      <c r="AN928" s="398"/>
      <c r="AO928" s="398"/>
      <c r="AP928" s="398"/>
      <c r="AQ928" s="398"/>
      <c r="AR928" s="398"/>
      <c r="AS928" s="398"/>
      <c r="AT928" s="398"/>
      <c r="AU928" s="394"/>
      <c r="AV928" s="399"/>
      <c r="AW928" s="306"/>
      <c r="AX928" s="394"/>
      <c r="AY928" s="400"/>
      <c r="AZ928" s="336"/>
      <c r="BA928" s="336"/>
      <c r="BB928" s="336"/>
      <c r="BC928" s="336"/>
      <c r="BD928" s="336"/>
      <c r="BE928" s="401"/>
      <c r="BF928" s="341"/>
      <c r="BG928" s="341"/>
      <c r="BH928" s="402"/>
      <c r="BI928" s="403"/>
      <c r="BJ928" s="404"/>
      <c r="BK928" s="405"/>
      <c r="BL928" s="405"/>
      <c r="BM928" s="405"/>
      <c r="BN928" s="406"/>
    </row>
    <row r="929" ht="18.75" customHeight="1">
      <c r="A929" s="390" t="str">
        <f t="shared" si="3"/>
        <v/>
      </c>
      <c r="B929" s="391"/>
      <c r="C929" s="337"/>
      <c r="D929" s="337"/>
      <c r="E929" s="338" t="str">
        <f t="shared" si="8"/>
        <v/>
      </c>
      <c r="F929" s="392"/>
      <c r="G929" s="393"/>
      <c r="H929" s="341"/>
      <c r="I929" s="341"/>
      <c r="J929" s="341"/>
      <c r="K929" s="341"/>
      <c r="L929" s="341"/>
      <c r="M929" s="341"/>
      <c r="N929" s="394"/>
      <c r="O929" s="341"/>
      <c r="P929" s="336"/>
      <c r="Q929" s="341"/>
      <c r="R929" s="341"/>
      <c r="S929" s="341"/>
      <c r="T929" s="341"/>
      <c r="U929" s="341"/>
      <c r="V929" s="336"/>
      <c r="W929" s="395"/>
      <c r="X929" s="395"/>
      <c r="Y929" s="336"/>
      <c r="Z929" s="341"/>
      <c r="AA929" s="336"/>
      <c r="AB929" s="341"/>
      <c r="AC929" s="341"/>
      <c r="AD929" s="394"/>
      <c r="AE929" s="396"/>
      <c r="AF929" s="396"/>
      <c r="AG929" s="396"/>
      <c r="AH929" s="396"/>
      <c r="AI929" s="396"/>
      <c r="AJ929" s="396"/>
      <c r="AK929" s="396"/>
      <c r="AL929" s="397"/>
      <c r="AM929" s="398"/>
      <c r="AN929" s="398"/>
      <c r="AO929" s="398"/>
      <c r="AP929" s="398"/>
      <c r="AQ929" s="398"/>
      <c r="AR929" s="398"/>
      <c r="AS929" s="398"/>
      <c r="AT929" s="398"/>
      <c r="AU929" s="394"/>
      <c r="AV929" s="399"/>
      <c r="AW929" s="306"/>
      <c r="AX929" s="394"/>
      <c r="AY929" s="400"/>
      <c r="AZ929" s="336"/>
      <c r="BA929" s="336"/>
      <c r="BB929" s="336"/>
      <c r="BC929" s="336"/>
      <c r="BD929" s="336"/>
      <c r="BE929" s="401"/>
      <c r="BF929" s="341"/>
      <c r="BG929" s="341"/>
      <c r="BH929" s="402"/>
      <c r="BI929" s="403"/>
      <c r="BJ929" s="404"/>
      <c r="BK929" s="405"/>
      <c r="BL929" s="405"/>
      <c r="BM929" s="405"/>
      <c r="BN929" s="406"/>
    </row>
    <row r="930" ht="18.75" customHeight="1">
      <c r="A930" s="390" t="str">
        <f t="shared" si="3"/>
        <v/>
      </c>
      <c r="B930" s="391"/>
      <c r="C930" s="337"/>
      <c r="D930" s="337"/>
      <c r="E930" s="338" t="str">
        <f t="shared" si="8"/>
        <v/>
      </c>
      <c r="F930" s="392"/>
      <c r="G930" s="393"/>
      <c r="H930" s="341"/>
      <c r="I930" s="341"/>
      <c r="J930" s="341"/>
      <c r="K930" s="341"/>
      <c r="L930" s="341"/>
      <c r="M930" s="341"/>
      <c r="N930" s="394"/>
      <c r="O930" s="341"/>
      <c r="P930" s="336"/>
      <c r="Q930" s="341"/>
      <c r="R930" s="341"/>
      <c r="S930" s="341"/>
      <c r="T930" s="341"/>
      <c r="U930" s="341"/>
      <c r="V930" s="336"/>
      <c r="W930" s="395"/>
      <c r="X930" s="395"/>
      <c r="Y930" s="336"/>
      <c r="Z930" s="341"/>
      <c r="AA930" s="336"/>
      <c r="AB930" s="341"/>
      <c r="AC930" s="341"/>
      <c r="AD930" s="394"/>
      <c r="AE930" s="396"/>
      <c r="AF930" s="396"/>
      <c r="AG930" s="396"/>
      <c r="AH930" s="396"/>
      <c r="AI930" s="396"/>
      <c r="AJ930" s="396"/>
      <c r="AK930" s="396"/>
      <c r="AL930" s="397"/>
      <c r="AM930" s="398"/>
      <c r="AN930" s="398"/>
      <c r="AO930" s="398"/>
      <c r="AP930" s="398"/>
      <c r="AQ930" s="398"/>
      <c r="AR930" s="398"/>
      <c r="AS930" s="398"/>
      <c r="AT930" s="398"/>
      <c r="AU930" s="394"/>
      <c r="AV930" s="399"/>
      <c r="AW930" s="306"/>
      <c r="AX930" s="394"/>
      <c r="AY930" s="400"/>
      <c r="AZ930" s="336"/>
      <c r="BA930" s="336"/>
      <c r="BB930" s="336"/>
      <c r="BC930" s="336"/>
      <c r="BD930" s="336"/>
      <c r="BE930" s="401"/>
      <c r="BF930" s="341"/>
      <c r="BG930" s="341"/>
      <c r="BH930" s="402"/>
      <c r="BI930" s="403"/>
      <c r="BJ930" s="404"/>
      <c r="BK930" s="405"/>
      <c r="BL930" s="405"/>
      <c r="BM930" s="405"/>
      <c r="BN930" s="406"/>
    </row>
    <row r="931" ht="18.75" customHeight="1">
      <c r="A931" s="390" t="str">
        <f t="shared" si="3"/>
        <v/>
      </c>
      <c r="B931" s="391"/>
      <c r="C931" s="337"/>
      <c r="D931" s="337"/>
      <c r="E931" s="338" t="str">
        <f t="shared" si="8"/>
        <v/>
      </c>
      <c r="F931" s="392"/>
      <c r="G931" s="393"/>
      <c r="H931" s="341"/>
      <c r="I931" s="341"/>
      <c r="J931" s="341"/>
      <c r="K931" s="341"/>
      <c r="L931" s="341"/>
      <c r="M931" s="341"/>
      <c r="N931" s="394"/>
      <c r="O931" s="341"/>
      <c r="P931" s="336"/>
      <c r="Q931" s="341"/>
      <c r="R931" s="341"/>
      <c r="S931" s="341"/>
      <c r="T931" s="341"/>
      <c r="U931" s="341"/>
      <c r="V931" s="336"/>
      <c r="W931" s="395"/>
      <c r="X931" s="395"/>
      <c r="Y931" s="336"/>
      <c r="Z931" s="341"/>
      <c r="AA931" s="336"/>
      <c r="AB931" s="341"/>
      <c r="AC931" s="341"/>
      <c r="AD931" s="394"/>
      <c r="AE931" s="396"/>
      <c r="AF931" s="396"/>
      <c r="AG931" s="396"/>
      <c r="AH931" s="396"/>
      <c r="AI931" s="396"/>
      <c r="AJ931" s="396"/>
      <c r="AK931" s="396"/>
      <c r="AL931" s="397"/>
      <c r="AM931" s="398"/>
      <c r="AN931" s="398"/>
      <c r="AO931" s="398"/>
      <c r="AP931" s="398"/>
      <c r="AQ931" s="398"/>
      <c r="AR931" s="398"/>
      <c r="AS931" s="398"/>
      <c r="AT931" s="398"/>
      <c r="AU931" s="394"/>
      <c r="AV931" s="399"/>
      <c r="AW931" s="306"/>
      <c r="AX931" s="394"/>
      <c r="AY931" s="400"/>
      <c r="AZ931" s="336"/>
      <c r="BA931" s="336"/>
      <c r="BB931" s="336"/>
      <c r="BC931" s="336"/>
      <c r="BD931" s="336"/>
      <c r="BE931" s="401"/>
      <c r="BF931" s="341"/>
      <c r="BG931" s="341"/>
      <c r="BH931" s="402"/>
      <c r="BI931" s="403"/>
      <c r="BJ931" s="404"/>
      <c r="BK931" s="405"/>
      <c r="BL931" s="405"/>
      <c r="BM931" s="405"/>
      <c r="BN931" s="406"/>
    </row>
    <row r="932" ht="18.75" customHeight="1">
      <c r="A932" s="390" t="str">
        <f t="shared" si="3"/>
        <v/>
      </c>
      <c r="B932" s="391"/>
      <c r="C932" s="337"/>
      <c r="D932" s="337"/>
      <c r="E932" s="338" t="str">
        <f t="shared" si="8"/>
        <v/>
      </c>
      <c r="F932" s="392"/>
      <c r="G932" s="393"/>
      <c r="H932" s="341"/>
      <c r="I932" s="341"/>
      <c r="J932" s="341"/>
      <c r="K932" s="341"/>
      <c r="L932" s="341"/>
      <c r="M932" s="341"/>
      <c r="N932" s="394"/>
      <c r="O932" s="341"/>
      <c r="P932" s="336"/>
      <c r="Q932" s="341"/>
      <c r="R932" s="341"/>
      <c r="S932" s="341"/>
      <c r="T932" s="341"/>
      <c r="U932" s="341"/>
      <c r="V932" s="336"/>
      <c r="W932" s="395"/>
      <c r="X932" s="395"/>
      <c r="Y932" s="336"/>
      <c r="Z932" s="341"/>
      <c r="AA932" s="336"/>
      <c r="AB932" s="341"/>
      <c r="AC932" s="341"/>
      <c r="AD932" s="394"/>
      <c r="AE932" s="396"/>
      <c r="AF932" s="396"/>
      <c r="AG932" s="396"/>
      <c r="AH932" s="396"/>
      <c r="AI932" s="396"/>
      <c r="AJ932" s="396"/>
      <c r="AK932" s="396"/>
      <c r="AL932" s="397"/>
      <c r="AM932" s="398"/>
      <c r="AN932" s="398"/>
      <c r="AO932" s="398"/>
      <c r="AP932" s="398"/>
      <c r="AQ932" s="398"/>
      <c r="AR932" s="398"/>
      <c r="AS932" s="398"/>
      <c r="AT932" s="398"/>
      <c r="AU932" s="394"/>
      <c r="AV932" s="399"/>
      <c r="AW932" s="306"/>
      <c r="AX932" s="394"/>
      <c r="AY932" s="400"/>
      <c r="AZ932" s="336"/>
      <c r="BA932" s="336"/>
      <c r="BB932" s="336"/>
      <c r="BC932" s="336"/>
      <c r="BD932" s="336"/>
      <c r="BE932" s="401"/>
      <c r="BF932" s="341"/>
      <c r="BG932" s="341"/>
      <c r="BH932" s="402"/>
      <c r="BI932" s="403"/>
      <c r="BJ932" s="404"/>
      <c r="BK932" s="405"/>
      <c r="BL932" s="405"/>
      <c r="BM932" s="405"/>
      <c r="BN932" s="406"/>
    </row>
    <row r="933" ht="18.75" customHeight="1">
      <c r="A933" s="390" t="str">
        <f t="shared" si="3"/>
        <v/>
      </c>
      <c r="B933" s="391"/>
      <c r="C933" s="337"/>
      <c r="D933" s="337"/>
      <c r="E933" s="338" t="str">
        <f t="shared" si="8"/>
        <v/>
      </c>
      <c r="F933" s="392"/>
      <c r="G933" s="393"/>
      <c r="H933" s="341"/>
      <c r="I933" s="341"/>
      <c r="J933" s="341"/>
      <c r="K933" s="341"/>
      <c r="L933" s="341"/>
      <c r="M933" s="341"/>
      <c r="N933" s="394"/>
      <c r="O933" s="341"/>
      <c r="P933" s="336"/>
      <c r="Q933" s="341"/>
      <c r="R933" s="341"/>
      <c r="S933" s="341"/>
      <c r="T933" s="341"/>
      <c r="U933" s="341"/>
      <c r="V933" s="336"/>
      <c r="W933" s="395"/>
      <c r="X933" s="395"/>
      <c r="Y933" s="336"/>
      <c r="Z933" s="341"/>
      <c r="AA933" s="336"/>
      <c r="AB933" s="341"/>
      <c r="AC933" s="341"/>
      <c r="AD933" s="394"/>
      <c r="AE933" s="396"/>
      <c r="AF933" s="396"/>
      <c r="AG933" s="396"/>
      <c r="AH933" s="396"/>
      <c r="AI933" s="396"/>
      <c r="AJ933" s="396"/>
      <c r="AK933" s="396"/>
      <c r="AL933" s="397"/>
      <c r="AM933" s="398"/>
      <c r="AN933" s="398"/>
      <c r="AO933" s="398"/>
      <c r="AP933" s="398"/>
      <c r="AQ933" s="398"/>
      <c r="AR933" s="398"/>
      <c r="AS933" s="398"/>
      <c r="AT933" s="398"/>
      <c r="AU933" s="394"/>
      <c r="AV933" s="399"/>
      <c r="AW933" s="306"/>
      <c r="AX933" s="394"/>
      <c r="AY933" s="400"/>
      <c r="AZ933" s="336"/>
      <c r="BA933" s="336"/>
      <c r="BB933" s="336"/>
      <c r="BC933" s="336"/>
      <c r="BD933" s="336"/>
      <c r="BE933" s="401"/>
      <c r="BF933" s="341"/>
      <c r="BG933" s="341"/>
      <c r="BH933" s="402"/>
      <c r="BI933" s="403"/>
      <c r="BJ933" s="404"/>
      <c r="BK933" s="405"/>
      <c r="BL933" s="405"/>
      <c r="BM933" s="405"/>
      <c r="BN933" s="406"/>
    </row>
    <row r="934" ht="18.75" customHeight="1">
      <c r="A934" s="390" t="str">
        <f t="shared" si="3"/>
        <v/>
      </c>
      <c r="B934" s="391"/>
      <c r="C934" s="337"/>
      <c r="D934" s="337"/>
      <c r="E934" s="338" t="str">
        <f t="shared" si="8"/>
        <v/>
      </c>
      <c r="F934" s="392"/>
      <c r="G934" s="393"/>
      <c r="H934" s="341"/>
      <c r="I934" s="341"/>
      <c r="J934" s="341"/>
      <c r="K934" s="341"/>
      <c r="L934" s="341"/>
      <c r="M934" s="341"/>
      <c r="N934" s="394"/>
      <c r="O934" s="341"/>
      <c r="P934" s="336"/>
      <c r="Q934" s="341"/>
      <c r="R934" s="341"/>
      <c r="S934" s="341"/>
      <c r="T934" s="341"/>
      <c r="U934" s="341"/>
      <c r="V934" s="336"/>
      <c r="W934" s="395"/>
      <c r="X934" s="395"/>
      <c r="Y934" s="336"/>
      <c r="Z934" s="341"/>
      <c r="AA934" s="336"/>
      <c r="AB934" s="341"/>
      <c r="AC934" s="341"/>
      <c r="AD934" s="394"/>
      <c r="AE934" s="396"/>
      <c r="AF934" s="396"/>
      <c r="AG934" s="396"/>
      <c r="AH934" s="396"/>
      <c r="AI934" s="396"/>
      <c r="AJ934" s="396"/>
      <c r="AK934" s="396"/>
      <c r="AL934" s="397"/>
      <c r="AM934" s="398"/>
      <c r="AN934" s="398"/>
      <c r="AO934" s="398"/>
      <c r="AP934" s="398"/>
      <c r="AQ934" s="398"/>
      <c r="AR934" s="398"/>
      <c r="AS934" s="398"/>
      <c r="AT934" s="398"/>
      <c r="AU934" s="394"/>
      <c r="AV934" s="399"/>
      <c r="AW934" s="306"/>
      <c r="AX934" s="394"/>
      <c r="AY934" s="400"/>
      <c r="AZ934" s="336"/>
      <c r="BA934" s="336"/>
      <c r="BB934" s="336"/>
      <c r="BC934" s="336"/>
      <c r="BD934" s="336"/>
      <c r="BE934" s="401"/>
      <c r="BF934" s="341"/>
      <c r="BG934" s="341"/>
      <c r="BH934" s="402"/>
      <c r="BI934" s="403"/>
      <c r="BJ934" s="404"/>
      <c r="BK934" s="405"/>
      <c r="BL934" s="405"/>
      <c r="BM934" s="405"/>
      <c r="BN934" s="406"/>
    </row>
    <row r="935" ht="18.75" customHeight="1">
      <c r="A935" s="390" t="str">
        <f t="shared" si="3"/>
        <v/>
      </c>
      <c r="B935" s="391"/>
      <c r="C935" s="337"/>
      <c r="D935" s="337"/>
      <c r="E935" s="338" t="str">
        <f t="shared" si="8"/>
        <v/>
      </c>
      <c r="F935" s="392"/>
      <c r="G935" s="393"/>
      <c r="H935" s="341"/>
      <c r="I935" s="341"/>
      <c r="J935" s="341"/>
      <c r="K935" s="341"/>
      <c r="L935" s="341"/>
      <c r="M935" s="341"/>
      <c r="N935" s="394"/>
      <c r="O935" s="341"/>
      <c r="P935" s="336"/>
      <c r="Q935" s="341"/>
      <c r="R935" s="341"/>
      <c r="S935" s="341"/>
      <c r="T935" s="341"/>
      <c r="U935" s="341"/>
      <c r="V935" s="336"/>
      <c r="W935" s="395"/>
      <c r="X935" s="395"/>
      <c r="Y935" s="336"/>
      <c r="Z935" s="341"/>
      <c r="AA935" s="336"/>
      <c r="AB935" s="341"/>
      <c r="AC935" s="341"/>
      <c r="AD935" s="394"/>
      <c r="AE935" s="396"/>
      <c r="AF935" s="396"/>
      <c r="AG935" s="396"/>
      <c r="AH935" s="396"/>
      <c r="AI935" s="396"/>
      <c r="AJ935" s="396"/>
      <c r="AK935" s="396"/>
      <c r="AL935" s="397"/>
      <c r="AM935" s="398"/>
      <c r="AN935" s="398"/>
      <c r="AO935" s="398"/>
      <c r="AP935" s="398"/>
      <c r="AQ935" s="398"/>
      <c r="AR935" s="398"/>
      <c r="AS935" s="398"/>
      <c r="AT935" s="398"/>
      <c r="AU935" s="394"/>
      <c r="AV935" s="399"/>
      <c r="AW935" s="306"/>
      <c r="AX935" s="394"/>
      <c r="AY935" s="400"/>
      <c r="AZ935" s="336"/>
      <c r="BA935" s="336"/>
      <c r="BB935" s="336"/>
      <c r="BC935" s="336"/>
      <c r="BD935" s="336"/>
      <c r="BE935" s="401"/>
      <c r="BF935" s="341"/>
      <c r="BG935" s="341"/>
      <c r="BH935" s="402"/>
      <c r="BI935" s="403"/>
      <c r="BJ935" s="404"/>
      <c r="BK935" s="405"/>
      <c r="BL935" s="405"/>
      <c r="BM935" s="405"/>
      <c r="BN935" s="406"/>
    </row>
    <row r="936" ht="18.75" customHeight="1">
      <c r="A936" s="390" t="str">
        <f t="shared" si="3"/>
        <v/>
      </c>
      <c r="B936" s="391"/>
      <c r="C936" s="337"/>
      <c r="D936" s="337"/>
      <c r="E936" s="338" t="str">
        <f t="shared" si="8"/>
        <v/>
      </c>
      <c r="F936" s="392"/>
      <c r="G936" s="393"/>
      <c r="H936" s="341"/>
      <c r="I936" s="341"/>
      <c r="J936" s="341"/>
      <c r="K936" s="341"/>
      <c r="L936" s="341"/>
      <c r="M936" s="341"/>
      <c r="N936" s="394"/>
      <c r="O936" s="341"/>
      <c r="P936" s="336"/>
      <c r="Q936" s="341"/>
      <c r="R936" s="341"/>
      <c r="S936" s="341"/>
      <c r="T936" s="341"/>
      <c r="U936" s="341"/>
      <c r="V936" s="336"/>
      <c r="W936" s="395"/>
      <c r="X936" s="395"/>
      <c r="Y936" s="336"/>
      <c r="Z936" s="341"/>
      <c r="AA936" s="336"/>
      <c r="AB936" s="341"/>
      <c r="AC936" s="341"/>
      <c r="AD936" s="394"/>
      <c r="AE936" s="396"/>
      <c r="AF936" s="396"/>
      <c r="AG936" s="396"/>
      <c r="AH936" s="396"/>
      <c r="AI936" s="396"/>
      <c r="AJ936" s="396"/>
      <c r="AK936" s="396"/>
      <c r="AL936" s="397"/>
      <c r="AM936" s="398"/>
      <c r="AN936" s="398"/>
      <c r="AO936" s="398"/>
      <c r="AP936" s="398"/>
      <c r="AQ936" s="398"/>
      <c r="AR936" s="398"/>
      <c r="AS936" s="398"/>
      <c r="AT936" s="398"/>
      <c r="AU936" s="394"/>
      <c r="AV936" s="399"/>
      <c r="AW936" s="306"/>
      <c r="AX936" s="394"/>
      <c r="AY936" s="400"/>
      <c r="AZ936" s="336"/>
      <c r="BA936" s="336"/>
      <c r="BB936" s="336"/>
      <c r="BC936" s="336"/>
      <c r="BD936" s="336"/>
      <c r="BE936" s="401"/>
      <c r="BF936" s="341"/>
      <c r="BG936" s="341"/>
      <c r="BH936" s="402"/>
      <c r="BI936" s="403"/>
      <c r="BJ936" s="404"/>
      <c r="BK936" s="405"/>
      <c r="BL936" s="405"/>
      <c r="BM936" s="405"/>
      <c r="BN936" s="406"/>
    </row>
    <row r="937" ht="18.75" customHeight="1">
      <c r="A937" s="390" t="str">
        <f t="shared" si="3"/>
        <v/>
      </c>
      <c r="B937" s="391"/>
      <c r="C937" s="337"/>
      <c r="D937" s="337"/>
      <c r="E937" s="338" t="str">
        <f t="shared" si="8"/>
        <v/>
      </c>
      <c r="F937" s="392"/>
      <c r="G937" s="393"/>
      <c r="H937" s="341"/>
      <c r="I937" s="341"/>
      <c r="J937" s="341"/>
      <c r="K937" s="341"/>
      <c r="L937" s="341"/>
      <c r="M937" s="341"/>
      <c r="N937" s="394"/>
      <c r="O937" s="341"/>
      <c r="P937" s="336"/>
      <c r="Q937" s="341"/>
      <c r="R937" s="341"/>
      <c r="S937" s="341"/>
      <c r="T937" s="341"/>
      <c r="U937" s="341"/>
      <c r="V937" s="336"/>
      <c r="W937" s="395"/>
      <c r="X937" s="395"/>
      <c r="Y937" s="336"/>
      <c r="Z937" s="341"/>
      <c r="AA937" s="336"/>
      <c r="AB937" s="341"/>
      <c r="AC937" s="341"/>
      <c r="AD937" s="394"/>
      <c r="AE937" s="396"/>
      <c r="AF937" s="396"/>
      <c r="AG937" s="396"/>
      <c r="AH937" s="396"/>
      <c r="AI937" s="396"/>
      <c r="AJ937" s="396"/>
      <c r="AK937" s="396"/>
      <c r="AL937" s="397"/>
      <c r="AM937" s="398"/>
      <c r="AN937" s="398"/>
      <c r="AO937" s="398"/>
      <c r="AP937" s="398"/>
      <c r="AQ937" s="398"/>
      <c r="AR937" s="398"/>
      <c r="AS937" s="398"/>
      <c r="AT937" s="398"/>
      <c r="AU937" s="394"/>
      <c r="AV937" s="399"/>
      <c r="AW937" s="306"/>
      <c r="AX937" s="394"/>
      <c r="AY937" s="400"/>
      <c r="AZ937" s="336"/>
      <c r="BA937" s="336"/>
      <c r="BB937" s="336"/>
      <c r="BC937" s="336"/>
      <c r="BD937" s="336"/>
      <c r="BE937" s="401"/>
      <c r="BF937" s="341"/>
      <c r="BG937" s="341"/>
      <c r="BH937" s="402"/>
      <c r="BI937" s="403"/>
      <c r="BJ937" s="404"/>
      <c r="BK937" s="405"/>
      <c r="BL937" s="405"/>
      <c r="BM937" s="405"/>
      <c r="BN937" s="406"/>
    </row>
    <row r="938" ht="18.75" customHeight="1">
      <c r="A938" s="390" t="str">
        <f t="shared" si="3"/>
        <v/>
      </c>
      <c r="B938" s="391"/>
      <c r="C938" s="337"/>
      <c r="D938" s="337"/>
      <c r="E938" s="338" t="str">
        <f t="shared" si="8"/>
        <v/>
      </c>
      <c r="F938" s="392"/>
      <c r="G938" s="393"/>
      <c r="H938" s="341"/>
      <c r="I938" s="341"/>
      <c r="J938" s="341"/>
      <c r="K938" s="341"/>
      <c r="L938" s="341"/>
      <c r="M938" s="341"/>
      <c r="N938" s="394"/>
      <c r="O938" s="341"/>
      <c r="P938" s="336"/>
      <c r="Q938" s="341"/>
      <c r="R938" s="341"/>
      <c r="S938" s="341"/>
      <c r="T938" s="341"/>
      <c r="U938" s="341"/>
      <c r="V938" s="336"/>
      <c r="W938" s="395"/>
      <c r="X938" s="395"/>
      <c r="Y938" s="336"/>
      <c r="Z938" s="341"/>
      <c r="AA938" s="336"/>
      <c r="AB938" s="341"/>
      <c r="AC938" s="341"/>
      <c r="AD938" s="394"/>
      <c r="AE938" s="396"/>
      <c r="AF938" s="396"/>
      <c r="AG938" s="396"/>
      <c r="AH938" s="396"/>
      <c r="AI938" s="396"/>
      <c r="AJ938" s="396"/>
      <c r="AK938" s="396"/>
      <c r="AL938" s="397"/>
      <c r="AM938" s="398"/>
      <c r="AN938" s="398"/>
      <c r="AO938" s="398"/>
      <c r="AP938" s="398"/>
      <c r="AQ938" s="398"/>
      <c r="AR938" s="398"/>
      <c r="AS938" s="398"/>
      <c r="AT938" s="398"/>
      <c r="AU938" s="394"/>
      <c r="AV938" s="399"/>
      <c r="AW938" s="306"/>
      <c r="AX938" s="394"/>
      <c r="AY938" s="400"/>
      <c r="AZ938" s="336"/>
      <c r="BA938" s="336"/>
      <c r="BB938" s="336"/>
      <c r="BC938" s="336"/>
      <c r="BD938" s="336"/>
      <c r="BE938" s="401"/>
      <c r="BF938" s="341"/>
      <c r="BG938" s="341"/>
      <c r="BH938" s="402"/>
      <c r="BI938" s="403"/>
      <c r="BJ938" s="404"/>
      <c r="BK938" s="405"/>
      <c r="BL938" s="405"/>
      <c r="BM938" s="405"/>
      <c r="BN938" s="406"/>
    </row>
    <row r="939" ht="18.75" customHeight="1">
      <c r="A939" s="390" t="str">
        <f t="shared" si="3"/>
        <v/>
      </c>
      <c r="B939" s="391"/>
      <c r="C939" s="337"/>
      <c r="D939" s="337"/>
      <c r="E939" s="338" t="str">
        <f t="shared" si="8"/>
        <v/>
      </c>
      <c r="F939" s="392"/>
      <c r="G939" s="393"/>
      <c r="H939" s="341"/>
      <c r="I939" s="341"/>
      <c r="J939" s="341"/>
      <c r="K939" s="341"/>
      <c r="L939" s="341"/>
      <c r="M939" s="341"/>
      <c r="N939" s="394"/>
      <c r="O939" s="341"/>
      <c r="P939" s="336"/>
      <c r="Q939" s="341"/>
      <c r="R939" s="341"/>
      <c r="S939" s="341"/>
      <c r="T939" s="341"/>
      <c r="U939" s="341"/>
      <c r="V939" s="336"/>
      <c r="W939" s="395"/>
      <c r="X939" s="395"/>
      <c r="Y939" s="336"/>
      <c r="Z939" s="341"/>
      <c r="AA939" s="336"/>
      <c r="AB939" s="341"/>
      <c r="AC939" s="341"/>
      <c r="AD939" s="394"/>
      <c r="AE939" s="396"/>
      <c r="AF939" s="396"/>
      <c r="AG939" s="396"/>
      <c r="AH939" s="396"/>
      <c r="AI939" s="396"/>
      <c r="AJ939" s="396"/>
      <c r="AK939" s="396"/>
      <c r="AL939" s="397"/>
      <c r="AM939" s="398"/>
      <c r="AN939" s="398"/>
      <c r="AO939" s="398"/>
      <c r="AP939" s="398"/>
      <c r="AQ939" s="398"/>
      <c r="AR939" s="398"/>
      <c r="AS939" s="398"/>
      <c r="AT939" s="398"/>
      <c r="AU939" s="394"/>
      <c r="AV939" s="399"/>
      <c r="AW939" s="306"/>
      <c r="AX939" s="394"/>
      <c r="AY939" s="400"/>
      <c r="AZ939" s="336"/>
      <c r="BA939" s="336"/>
      <c r="BB939" s="336"/>
      <c r="BC939" s="336"/>
      <c r="BD939" s="336"/>
      <c r="BE939" s="401"/>
      <c r="BF939" s="341"/>
      <c r="BG939" s="341"/>
      <c r="BH939" s="402"/>
      <c r="BI939" s="403"/>
      <c r="BJ939" s="404"/>
      <c r="BK939" s="405"/>
      <c r="BL939" s="405"/>
      <c r="BM939" s="405"/>
      <c r="BN939" s="406"/>
    </row>
    <row r="940" ht="18.75" customHeight="1">
      <c r="A940" s="390" t="str">
        <f t="shared" si="3"/>
        <v/>
      </c>
      <c r="B940" s="391"/>
      <c r="C940" s="337"/>
      <c r="D940" s="337"/>
      <c r="E940" s="338" t="str">
        <f t="shared" si="8"/>
        <v/>
      </c>
      <c r="F940" s="392"/>
      <c r="G940" s="393"/>
      <c r="H940" s="341"/>
      <c r="I940" s="341"/>
      <c r="J940" s="341"/>
      <c r="K940" s="341"/>
      <c r="L940" s="341"/>
      <c r="M940" s="341"/>
      <c r="N940" s="394"/>
      <c r="O940" s="341"/>
      <c r="P940" s="336"/>
      <c r="Q940" s="341"/>
      <c r="R940" s="341"/>
      <c r="S940" s="341"/>
      <c r="T940" s="341"/>
      <c r="U940" s="341"/>
      <c r="V940" s="336"/>
      <c r="W940" s="395"/>
      <c r="X940" s="395"/>
      <c r="Y940" s="336"/>
      <c r="Z940" s="341"/>
      <c r="AA940" s="336"/>
      <c r="AB940" s="341"/>
      <c r="AC940" s="341"/>
      <c r="AD940" s="394"/>
      <c r="AE940" s="396"/>
      <c r="AF940" s="396"/>
      <c r="AG940" s="396"/>
      <c r="AH940" s="396"/>
      <c r="AI940" s="396"/>
      <c r="AJ940" s="396"/>
      <c r="AK940" s="396"/>
      <c r="AL940" s="397"/>
      <c r="AM940" s="398"/>
      <c r="AN940" s="398"/>
      <c r="AO940" s="398"/>
      <c r="AP940" s="398"/>
      <c r="AQ940" s="398"/>
      <c r="AR940" s="398"/>
      <c r="AS940" s="398"/>
      <c r="AT940" s="398"/>
      <c r="AU940" s="394"/>
      <c r="AV940" s="399"/>
      <c r="AW940" s="306"/>
      <c r="AX940" s="394"/>
      <c r="AY940" s="400"/>
      <c r="AZ940" s="336"/>
      <c r="BA940" s="336"/>
      <c r="BB940" s="336"/>
      <c r="BC940" s="336"/>
      <c r="BD940" s="336"/>
      <c r="BE940" s="401"/>
      <c r="BF940" s="341"/>
      <c r="BG940" s="341"/>
      <c r="BH940" s="402"/>
      <c r="BI940" s="403"/>
      <c r="BJ940" s="404"/>
      <c r="BK940" s="405"/>
      <c r="BL940" s="405"/>
      <c r="BM940" s="405"/>
      <c r="BN940" s="406"/>
    </row>
    <row r="941" ht="18.75" customHeight="1">
      <c r="A941" s="390" t="str">
        <f t="shared" si="3"/>
        <v/>
      </c>
      <c r="B941" s="391"/>
      <c r="C941" s="337"/>
      <c r="D941" s="337"/>
      <c r="E941" s="338" t="str">
        <f t="shared" si="8"/>
        <v/>
      </c>
      <c r="F941" s="392"/>
      <c r="G941" s="393"/>
      <c r="H941" s="341"/>
      <c r="I941" s="341"/>
      <c r="J941" s="341"/>
      <c r="K941" s="341"/>
      <c r="L941" s="341"/>
      <c r="M941" s="341"/>
      <c r="N941" s="394"/>
      <c r="O941" s="341"/>
      <c r="P941" s="336"/>
      <c r="Q941" s="341"/>
      <c r="R941" s="341"/>
      <c r="S941" s="341"/>
      <c r="T941" s="341"/>
      <c r="U941" s="341"/>
      <c r="V941" s="336"/>
      <c r="W941" s="395"/>
      <c r="X941" s="395"/>
      <c r="Y941" s="336"/>
      <c r="Z941" s="341"/>
      <c r="AA941" s="336"/>
      <c r="AB941" s="341"/>
      <c r="AC941" s="341"/>
      <c r="AD941" s="394"/>
      <c r="AE941" s="396"/>
      <c r="AF941" s="396"/>
      <c r="AG941" s="396"/>
      <c r="AH941" s="396"/>
      <c r="AI941" s="396"/>
      <c r="AJ941" s="396"/>
      <c r="AK941" s="396"/>
      <c r="AL941" s="397"/>
      <c r="AM941" s="398"/>
      <c r="AN941" s="398"/>
      <c r="AO941" s="398"/>
      <c r="AP941" s="398"/>
      <c r="AQ941" s="398"/>
      <c r="AR941" s="398"/>
      <c r="AS941" s="398"/>
      <c r="AT941" s="398"/>
      <c r="AU941" s="394"/>
      <c r="AV941" s="399"/>
      <c r="AW941" s="306"/>
      <c r="AX941" s="394"/>
      <c r="AY941" s="400"/>
      <c r="AZ941" s="336"/>
      <c r="BA941" s="336"/>
      <c r="BB941" s="336"/>
      <c r="BC941" s="336"/>
      <c r="BD941" s="336"/>
      <c r="BE941" s="401"/>
      <c r="BF941" s="341"/>
      <c r="BG941" s="341"/>
      <c r="BH941" s="402"/>
      <c r="BI941" s="403"/>
      <c r="BJ941" s="404"/>
      <c r="BK941" s="405"/>
      <c r="BL941" s="405"/>
      <c r="BM941" s="405"/>
      <c r="BN941" s="406"/>
    </row>
    <row r="942" ht="18.75" customHeight="1">
      <c r="A942" s="390" t="str">
        <f t="shared" si="3"/>
        <v/>
      </c>
      <c r="B942" s="391"/>
      <c r="C942" s="337"/>
      <c r="D942" s="337"/>
      <c r="E942" s="338" t="str">
        <f t="shared" si="8"/>
        <v/>
      </c>
      <c r="F942" s="392"/>
      <c r="G942" s="393"/>
      <c r="H942" s="341"/>
      <c r="I942" s="341"/>
      <c r="J942" s="341"/>
      <c r="K942" s="341"/>
      <c r="L942" s="341"/>
      <c r="M942" s="341"/>
      <c r="N942" s="394"/>
      <c r="O942" s="341"/>
      <c r="P942" s="336"/>
      <c r="Q942" s="341"/>
      <c r="R942" s="341"/>
      <c r="S942" s="341"/>
      <c r="T942" s="341"/>
      <c r="U942" s="341"/>
      <c r="V942" s="336"/>
      <c r="W942" s="395"/>
      <c r="X942" s="395"/>
      <c r="Y942" s="336"/>
      <c r="Z942" s="341"/>
      <c r="AA942" s="336"/>
      <c r="AB942" s="341"/>
      <c r="AC942" s="341"/>
      <c r="AD942" s="394"/>
      <c r="AE942" s="396"/>
      <c r="AF942" s="396"/>
      <c r="AG942" s="396"/>
      <c r="AH942" s="396"/>
      <c r="AI942" s="396"/>
      <c r="AJ942" s="396"/>
      <c r="AK942" s="396"/>
      <c r="AL942" s="397"/>
      <c r="AM942" s="398"/>
      <c r="AN942" s="398"/>
      <c r="AO942" s="398"/>
      <c r="AP942" s="398"/>
      <c r="AQ942" s="398"/>
      <c r="AR942" s="398"/>
      <c r="AS942" s="398"/>
      <c r="AT942" s="398"/>
      <c r="AU942" s="394"/>
      <c r="AV942" s="399"/>
      <c r="AW942" s="306"/>
      <c r="AX942" s="394"/>
      <c r="AY942" s="400"/>
      <c r="AZ942" s="336"/>
      <c r="BA942" s="336"/>
      <c r="BB942" s="336"/>
      <c r="BC942" s="336"/>
      <c r="BD942" s="336"/>
      <c r="BE942" s="401"/>
      <c r="BF942" s="341"/>
      <c r="BG942" s="341"/>
      <c r="BH942" s="402"/>
      <c r="BI942" s="403"/>
      <c r="BJ942" s="404"/>
      <c r="BK942" s="405"/>
      <c r="BL942" s="405"/>
      <c r="BM942" s="405"/>
      <c r="BN942" s="406"/>
    </row>
    <row r="943" ht="18.75" customHeight="1">
      <c r="A943" s="390" t="str">
        <f t="shared" si="3"/>
        <v/>
      </c>
      <c r="B943" s="391"/>
      <c r="C943" s="337"/>
      <c r="D943" s="337"/>
      <c r="E943" s="338" t="str">
        <f t="shared" si="8"/>
        <v/>
      </c>
      <c r="F943" s="392"/>
      <c r="G943" s="393"/>
      <c r="H943" s="341"/>
      <c r="I943" s="341"/>
      <c r="J943" s="341"/>
      <c r="K943" s="341"/>
      <c r="L943" s="341"/>
      <c r="M943" s="341"/>
      <c r="N943" s="394"/>
      <c r="O943" s="341"/>
      <c r="P943" s="336"/>
      <c r="Q943" s="341"/>
      <c r="R943" s="341"/>
      <c r="S943" s="341"/>
      <c r="T943" s="341"/>
      <c r="U943" s="341"/>
      <c r="V943" s="336"/>
      <c r="W943" s="395"/>
      <c r="X943" s="395"/>
      <c r="Y943" s="336"/>
      <c r="Z943" s="341"/>
      <c r="AA943" s="336"/>
      <c r="AB943" s="341"/>
      <c r="AC943" s="341"/>
      <c r="AD943" s="394"/>
      <c r="AE943" s="396"/>
      <c r="AF943" s="396"/>
      <c r="AG943" s="396"/>
      <c r="AH943" s="396"/>
      <c r="AI943" s="396"/>
      <c r="AJ943" s="396"/>
      <c r="AK943" s="396"/>
      <c r="AL943" s="397"/>
      <c r="AM943" s="398"/>
      <c r="AN943" s="398"/>
      <c r="AO943" s="398"/>
      <c r="AP943" s="398"/>
      <c r="AQ943" s="398"/>
      <c r="AR943" s="398"/>
      <c r="AS943" s="398"/>
      <c r="AT943" s="398"/>
      <c r="AU943" s="394"/>
      <c r="AV943" s="399"/>
      <c r="AW943" s="306"/>
      <c r="AX943" s="394"/>
      <c r="AY943" s="400"/>
      <c r="AZ943" s="336"/>
      <c r="BA943" s="336"/>
      <c r="BB943" s="336"/>
      <c r="BC943" s="336"/>
      <c r="BD943" s="336"/>
      <c r="BE943" s="401"/>
      <c r="BF943" s="341"/>
      <c r="BG943" s="341"/>
      <c r="BH943" s="402"/>
      <c r="BI943" s="403"/>
      <c r="BJ943" s="404"/>
      <c r="BK943" s="405"/>
      <c r="BL943" s="405"/>
      <c r="BM943" s="405"/>
      <c r="BN943" s="406"/>
    </row>
    <row r="944" ht="18.75" customHeight="1">
      <c r="A944" s="390" t="str">
        <f t="shared" si="3"/>
        <v/>
      </c>
      <c r="B944" s="391"/>
      <c r="C944" s="337"/>
      <c r="D944" s="337"/>
      <c r="E944" s="338" t="str">
        <f t="shared" si="8"/>
        <v/>
      </c>
      <c r="F944" s="392"/>
      <c r="G944" s="393"/>
      <c r="H944" s="341"/>
      <c r="I944" s="341"/>
      <c r="J944" s="341"/>
      <c r="K944" s="341"/>
      <c r="L944" s="341"/>
      <c r="M944" s="341"/>
      <c r="N944" s="394"/>
      <c r="O944" s="341"/>
      <c r="P944" s="336"/>
      <c r="Q944" s="341"/>
      <c r="R944" s="341"/>
      <c r="S944" s="341"/>
      <c r="T944" s="341"/>
      <c r="U944" s="341"/>
      <c r="V944" s="336"/>
      <c r="W944" s="395"/>
      <c r="X944" s="395"/>
      <c r="Y944" s="336"/>
      <c r="Z944" s="341"/>
      <c r="AA944" s="336"/>
      <c r="AB944" s="341"/>
      <c r="AC944" s="341"/>
      <c r="AD944" s="394"/>
      <c r="AE944" s="396"/>
      <c r="AF944" s="396"/>
      <c r="AG944" s="396"/>
      <c r="AH944" s="396"/>
      <c r="AI944" s="396"/>
      <c r="AJ944" s="396"/>
      <c r="AK944" s="396"/>
      <c r="AL944" s="397"/>
      <c r="AM944" s="398"/>
      <c r="AN944" s="398"/>
      <c r="AO944" s="398"/>
      <c r="AP944" s="398"/>
      <c r="AQ944" s="398"/>
      <c r="AR944" s="398"/>
      <c r="AS944" s="398"/>
      <c r="AT944" s="398"/>
      <c r="AU944" s="394"/>
      <c r="AV944" s="399"/>
      <c r="AW944" s="306"/>
      <c r="AX944" s="394"/>
      <c r="AY944" s="400"/>
      <c r="AZ944" s="336"/>
      <c r="BA944" s="336"/>
      <c r="BB944" s="336"/>
      <c r="BC944" s="336"/>
      <c r="BD944" s="336"/>
      <c r="BE944" s="401"/>
      <c r="BF944" s="341"/>
      <c r="BG944" s="341"/>
      <c r="BH944" s="402"/>
      <c r="BI944" s="403"/>
      <c r="BJ944" s="404"/>
      <c r="BK944" s="405"/>
      <c r="BL944" s="405"/>
      <c r="BM944" s="405"/>
      <c r="BN944" s="406"/>
    </row>
    <row r="945" ht="18.75" customHeight="1">
      <c r="A945" s="390" t="str">
        <f t="shared" si="3"/>
        <v/>
      </c>
      <c r="B945" s="391"/>
      <c r="C945" s="337"/>
      <c r="D945" s="337"/>
      <c r="E945" s="338" t="str">
        <f t="shared" si="8"/>
        <v/>
      </c>
      <c r="F945" s="392"/>
      <c r="G945" s="393"/>
      <c r="H945" s="341"/>
      <c r="I945" s="341"/>
      <c r="J945" s="341"/>
      <c r="K945" s="341"/>
      <c r="L945" s="341"/>
      <c r="M945" s="341"/>
      <c r="N945" s="394"/>
      <c r="O945" s="341"/>
      <c r="P945" s="336"/>
      <c r="Q945" s="341"/>
      <c r="R945" s="341"/>
      <c r="S945" s="341"/>
      <c r="T945" s="341"/>
      <c r="U945" s="341"/>
      <c r="V945" s="336"/>
      <c r="W945" s="395"/>
      <c r="X945" s="395"/>
      <c r="Y945" s="336"/>
      <c r="Z945" s="341"/>
      <c r="AA945" s="336"/>
      <c r="AB945" s="341"/>
      <c r="AC945" s="341"/>
      <c r="AD945" s="394"/>
      <c r="AE945" s="396"/>
      <c r="AF945" s="396"/>
      <c r="AG945" s="396"/>
      <c r="AH945" s="396"/>
      <c r="AI945" s="396"/>
      <c r="AJ945" s="396"/>
      <c r="AK945" s="396"/>
      <c r="AL945" s="397"/>
      <c r="AM945" s="398"/>
      <c r="AN945" s="398"/>
      <c r="AO945" s="398"/>
      <c r="AP945" s="398"/>
      <c r="AQ945" s="398"/>
      <c r="AR945" s="398"/>
      <c r="AS945" s="398"/>
      <c r="AT945" s="398"/>
      <c r="AU945" s="394"/>
      <c r="AV945" s="399"/>
      <c r="AW945" s="306"/>
      <c r="AX945" s="394"/>
      <c r="AY945" s="400"/>
      <c r="AZ945" s="336"/>
      <c r="BA945" s="336"/>
      <c r="BB945" s="336"/>
      <c r="BC945" s="336"/>
      <c r="BD945" s="336"/>
      <c r="BE945" s="401"/>
      <c r="BF945" s="341"/>
      <c r="BG945" s="341"/>
      <c r="BH945" s="402"/>
      <c r="BI945" s="403"/>
      <c r="BJ945" s="404"/>
      <c r="BK945" s="405"/>
      <c r="BL945" s="405"/>
      <c r="BM945" s="405"/>
      <c r="BN945" s="406"/>
    </row>
    <row r="946" ht="18.75" customHeight="1">
      <c r="A946" s="390" t="str">
        <f t="shared" si="3"/>
        <v/>
      </c>
      <c r="B946" s="391"/>
      <c r="C946" s="337"/>
      <c r="D946" s="337"/>
      <c r="E946" s="338" t="str">
        <f t="shared" si="8"/>
        <v/>
      </c>
      <c r="F946" s="392"/>
      <c r="G946" s="393"/>
      <c r="H946" s="341"/>
      <c r="I946" s="341"/>
      <c r="J946" s="341"/>
      <c r="K946" s="341"/>
      <c r="L946" s="341"/>
      <c r="M946" s="341"/>
      <c r="N946" s="394"/>
      <c r="O946" s="341"/>
      <c r="P946" s="336"/>
      <c r="Q946" s="341"/>
      <c r="R946" s="341"/>
      <c r="S946" s="341"/>
      <c r="T946" s="341"/>
      <c r="U946" s="341"/>
      <c r="V946" s="336"/>
      <c r="W946" s="395"/>
      <c r="X946" s="395"/>
      <c r="Y946" s="336"/>
      <c r="Z946" s="341"/>
      <c r="AA946" s="336"/>
      <c r="AB946" s="341"/>
      <c r="AC946" s="341"/>
      <c r="AD946" s="394"/>
      <c r="AE946" s="396"/>
      <c r="AF946" s="396"/>
      <c r="AG946" s="396"/>
      <c r="AH946" s="396"/>
      <c r="AI946" s="396"/>
      <c r="AJ946" s="396"/>
      <c r="AK946" s="396"/>
      <c r="AL946" s="397"/>
      <c r="AM946" s="398"/>
      <c r="AN946" s="398"/>
      <c r="AO946" s="398"/>
      <c r="AP946" s="398"/>
      <c r="AQ946" s="398"/>
      <c r="AR946" s="398"/>
      <c r="AS946" s="398"/>
      <c r="AT946" s="398"/>
      <c r="AU946" s="394"/>
      <c r="AV946" s="399"/>
      <c r="AW946" s="306"/>
      <c r="AX946" s="394"/>
      <c r="AY946" s="400"/>
      <c r="AZ946" s="336"/>
      <c r="BA946" s="336"/>
      <c r="BB946" s="336"/>
      <c r="BC946" s="336"/>
      <c r="BD946" s="336"/>
      <c r="BE946" s="401"/>
      <c r="BF946" s="341"/>
      <c r="BG946" s="341"/>
      <c r="BH946" s="402"/>
      <c r="BI946" s="403"/>
      <c r="BJ946" s="404"/>
      <c r="BK946" s="405"/>
      <c r="BL946" s="405"/>
      <c r="BM946" s="405"/>
      <c r="BN946" s="406"/>
    </row>
    <row r="947" ht="18.75" customHeight="1">
      <c r="A947" s="390" t="str">
        <f t="shared" si="3"/>
        <v/>
      </c>
      <c r="B947" s="391"/>
      <c r="C947" s="337"/>
      <c r="D947" s="337"/>
      <c r="E947" s="338" t="str">
        <f t="shared" si="8"/>
        <v/>
      </c>
      <c r="F947" s="392"/>
      <c r="G947" s="393"/>
      <c r="H947" s="341"/>
      <c r="I947" s="341"/>
      <c r="J947" s="341"/>
      <c r="K947" s="341"/>
      <c r="L947" s="341"/>
      <c r="M947" s="341"/>
      <c r="N947" s="394"/>
      <c r="O947" s="341"/>
      <c r="P947" s="336"/>
      <c r="Q947" s="341"/>
      <c r="R947" s="341"/>
      <c r="S947" s="341"/>
      <c r="T947" s="341"/>
      <c r="U947" s="341"/>
      <c r="V947" s="336"/>
      <c r="W947" s="395"/>
      <c r="X947" s="395"/>
      <c r="Y947" s="336"/>
      <c r="Z947" s="341"/>
      <c r="AA947" s="336"/>
      <c r="AB947" s="341"/>
      <c r="AC947" s="341"/>
      <c r="AD947" s="394"/>
      <c r="AE947" s="396"/>
      <c r="AF947" s="396"/>
      <c r="AG947" s="396"/>
      <c r="AH947" s="396"/>
      <c r="AI947" s="396"/>
      <c r="AJ947" s="396"/>
      <c r="AK947" s="396"/>
      <c r="AL947" s="397"/>
      <c r="AM947" s="398"/>
      <c r="AN947" s="398"/>
      <c r="AO947" s="398"/>
      <c r="AP947" s="398"/>
      <c r="AQ947" s="398"/>
      <c r="AR947" s="398"/>
      <c r="AS947" s="398"/>
      <c r="AT947" s="398"/>
      <c r="AU947" s="394"/>
      <c r="AV947" s="399"/>
      <c r="AW947" s="306"/>
      <c r="AX947" s="394"/>
      <c r="AY947" s="400"/>
      <c r="AZ947" s="336"/>
      <c r="BA947" s="336"/>
      <c r="BB947" s="336"/>
      <c r="BC947" s="336"/>
      <c r="BD947" s="336"/>
      <c r="BE947" s="401"/>
      <c r="BF947" s="341"/>
      <c r="BG947" s="341"/>
      <c r="BH947" s="402"/>
      <c r="BI947" s="403"/>
      <c r="BJ947" s="404"/>
      <c r="BK947" s="405"/>
      <c r="BL947" s="405"/>
      <c r="BM947" s="405"/>
      <c r="BN947" s="406"/>
    </row>
    <row r="948" ht="18.75" customHeight="1">
      <c r="A948" s="390" t="str">
        <f t="shared" si="3"/>
        <v/>
      </c>
      <c r="B948" s="391"/>
      <c r="C948" s="337"/>
      <c r="D948" s="337"/>
      <c r="E948" s="338" t="str">
        <f t="shared" si="8"/>
        <v/>
      </c>
      <c r="F948" s="392"/>
      <c r="G948" s="393"/>
      <c r="H948" s="341"/>
      <c r="I948" s="341"/>
      <c r="J948" s="341"/>
      <c r="K948" s="341"/>
      <c r="L948" s="341"/>
      <c r="M948" s="341"/>
      <c r="N948" s="394"/>
      <c r="O948" s="341"/>
      <c r="P948" s="336"/>
      <c r="Q948" s="341"/>
      <c r="R948" s="341"/>
      <c r="S948" s="341"/>
      <c r="T948" s="341"/>
      <c r="U948" s="341"/>
      <c r="V948" s="336"/>
      <c r="W948" s="395"/>
      <c r="X948" s="395"/>
      <c r="Y948" s="336"/>
      <c r="Z948" s="341"/>
      <c r="AA948" s="336"/>
      <c r="AB948" s="341"/>
      <c r="AC948" s="341"/>
      <c r="AD948" s="394"/>
      <c r="AE948" s="396"/>
      <c r="AF948" s="396"/>
      <c r="AG948" s="396"/>
      <c r="AH948" s="396"/>
      <c r="AI948" s="396"/>
      <c r="AJ948" s="396"/>
      <c r="AK948" s="396"/>
      <c r="AL948" s="397"/>
      <c r="AM948" s="398"/>
      <c r="AN948" s="398"/>
      <c r="AO948" s="398"/>
      <c r="AP948" s="398"/>
      <c r="AQ948" s="398"/>
      <c r="AR948" s="398"/>
      <c r="AS948" s="398"/>
      <c r="AT948" s="398"/>
      <c r="AU948" s="394"/>
      <c r="AV948" s="399"/>
      <c r="AW948" s="306"/>
      <c r="AX948" s="394"/>
      <c r="AY948" s="400"/>
      <c r="AZ948" s="336"/>
      <c r="BA948" s="336"/>
      <c r="BB948" s="336"/>
      <c r="BC948" s="336"/>
      <c r="BD948" s="336"/>
      <c r="BE948" s="401"/>
      <c r="BF948" s="341"/>
      <c r="BG948" s="341"/>
      <c r="BH948" s="402"/>
      <c r="BI948" s="403"/>
      <c r="BJ948" s="404"/>
      <c r="BK948" s="405"/>
      <c r="BL948" s="405"/>
      <c r="BM948" s="405"/>
      <c r="BN948" s="406"/>
    </row>
    <row r="949" ht="18.75" customHeight="1">
      <c r="A949" s="390" t="str">
        <f t="shared" si="3"/>
        <v/>
      </c>
      <c r="B949" s="391"/>
      <c r="C949" s="337"/>
      <c r="D949" s="337"/>
      <c r="E949" s="338" t="str">
        <f t="shared" si="8"/>
        <v/>
      </c>
      <c r="F949" s="392"/>
      <c r="G949" s="393"/>
      <c r="H949" s="341"/>
      <c r="I949" s="341"/>
      <c r="J949" s="341"/>
      <c r="K949" s="341"/>
      <c r="L949" s="341"/>
      <c r="M949" s="341"/>
      <c r="N949" s="394"/>
      <c r="O949" s="341"/>
      <c r="P949" s="336"/>
      <c r="Q949" s="341"/>
      <c r="R949" s="341"/>
      <c r="S949" s="341"/>
      <c r="T949" s="341"/>
      <c r="U949" s="341"/>
      <c r="V949" s="336"/>
      <c r="W949" s="395"/>
      <c r="X949" s="395"/>
      <c r="Y949" s="336"/>
      <c r="Z949" s="341"/>
      <c r="AA949" s="336"/>
      <c r="AB949" s="341"/>
      <c r="AC949" s="341"/>
      <c r="AD949" s="394"/>
      <c r="AE949" s="396"/>
      <c r="AF949" s="396"/>
      <c r="AG949" s="396"/>
      <c r="AH949" s="396"/>
      <c r="AI949" s="396"/>
      <c r="AJ949" s="396"/>
      <c r="AK949" s="396"/>
      <c r="AL949" s="397"/>
      <c r="AM949" s="398"/>
      <c r="AN949" s="398"/>
      <c r="AO949" s="398"/>
      <c r="AP949" s="398"/>
      <c r="AQ949" s="398"/>
      <c r="AR949" s="398"/>
      <c r="AS949" s="398"/>
      <c r="AT949" s="398"/>
      <c r="AU949" s="394"/>
      <c r="AV949" s="399"/>
      <c r="AW949" s="306"/>
      <c r="AX949" s="394"/>
      <c r="AY949" s="400"/>
      <c r="AZ949" s="336"/>
      <c r="BA949" s="336"/>
      <c r="BB949" s="336"/>
      <c r="BC949" s="336"/>
      <c r="BD949" s="336"/>
      <c r="BE949" s="401"/>
      <c r="BF949" s="341"/>
      <c r="BG949" s="341"/>
      <c r="BH949" s="402"/>
      <c r="BI949" s="403"/>
      <c r="BJ949" s="404"/>
      <c r="BK949" s="405"/>
      <c r="BL949" s="405"/>
      <c r="BM949" s="405"/>
      <c r="BN949" s="406"/>
    </row>
    <row r="950" ht="18.75" customHeight="1">
      <c r="A950" s="390" t="str">
        <f t="shared" si="3"/>
        <v/>
      </c>
      <c r="B950" s="391"/>
      <c r="C950" s="337"/>
      <c r="D950" s="337"/>
      <c r="E950" s="338" t="str">
        <f t="shared" si="8"/>
        <v/>
      </c>
      <c r="F950" s="392"/>
      <c r="G950" s="393"/>
      <c r="H950" s="341"/>
      <c r="I950" s="341"/>
      <c r="J950" s="341"/>
      <c r="K950" s="341"/>
      <c r="L950" s="341"/>
      <c r="M950" s="341"/>
      <c r="N950" s="394"/>
      <c r="O950" s="341"/>
      <c r="P950" s="336"/>
      <c r="Q950" s="341"/>
      <c r="R950" s="341"/>
      <c r="S950" s="341"/>
      <c r="T950" s="341"/>
      <c r="U950" s="341"/>
      <c r="V950" s="336"/>
      <c r="W950" s="395"/>
      <c r="X950" s="395"/>
      <c r="Y950" s="336"/>
      <c r="Z950" s="341"/>
      <c r="AA950" s="336"/>
      <c r="AB950" s="341"/>
      <c r="AC950" s="341"/>
      <c r="AD950" s="394"/>
      <c r="AE950" s="396"/>
      <c r="AF950" s="396"/>
      <c r="AG950" s="396"/>
      <c r="AH950" s="396"/>
      <c r="AI950" s="396"/>
      <c r="AJ950" s="396"/>
      <c r="AK950" s="396"/>
      <c r="AL950" s="397"/>
      <c r="AM950" s="398"/>
      <c r="AN950" s="398"/>
      <c r="AO950" s="398"/>
      <c r="AP950" s="398"/>
      <c r="AQ950" s="398"/>
      <c r="AR950" s="398"/>
      <c r="AS950" s="398"/>
      <c r="AT950" s="398"/>
      <c r="AU950" s="394"/>
      <c r="AV950" s="399"/>
      <c r="AW950" s="306"/>
      <c r="AX950" s="394"/>
      <c r="AY950" s="400"/>
      <c r="AZ950" s="336"/>
      <c r="BA950" s="336"/>
      <c r="BB950" s="336"/>
      <c r="BC950" s="336"/>
      <c r="BD950" s="336"/>
      <c r="BE950" s="401"/>
      <c r="BF950" s="341"/>
      <c r="BG950" s="341"/>
      <c r="BH950" s="402"/>
      <c r="BI950" s="403"/>
      <c r="BJ950" s="404"/>
      <c r="BK950" s="405"/>
      <c r="BL950" s="405"/>
      <c r="BM950" s="405"/>
      <c r="BN950" s="406"/>
    </row>
    <row r="951" ht="18.75" customHeight="1">
      <c r="A951" s="390" t="str">
        <f t="shared" si="3"/>
        <v/>
      </c>
      <c r="B951" s="391"/>
      <c r="C951" s="337"/>
      <c r="D951" s="337"/>
      <c r="E951" s="338" t="str">
        <f t="shared" si="8"/>
        <v/>
      </c>
      <c r="F951" s="392"/>
      <c r="G951" s="393"/>
      <c r="H951" s="341"/>
      <c r="I951" s="341"/>
      <c r="J951" s="341"/>
      <c r="K951" s="341"/>
      <c r="L951" s="341"/>
      <c r="M951" s="341"/>
      <c r="N951" s="394"/>
      <c r="O951" s="341"/>
      <c r="P951" s="336"/>
      <c r="Q951" s="341"/>
      <c r="R951" s="341"/>
      <c r="S951" s="341"/>
      <c r="T951" s="341"/>
      <c r="U951" s="341"/>
      <c r="V951" s="336"/>
      <c r="W951" s="395"/>
      <c r="X951" s="395"/>
      <c r="Y951" s="336"/>
      <c r="Z951" s="341"/>
      <c r="AA951" s="336"/>
      <c r="AB951" s="341"/>
      <c r="AC951" s="341"/>
      <c r="AD951" s="394"/>
      <c r="AE951" s="396"/>
      <c r="AF951" s="396"/>
      <c r="AG951" s="396"/>
      <c r="AH951" s="396"/>
      <c r="AI951" s="396"/>
      <c r="AJ951" s="396"/>
      <c r="AK951" s="396"/>
      <c r="AL951" s="397"/>
      <c r="AM951" s="398"/>
      <c r="AN951" s="398"/>
      <c r="AO951" s="398"/>
      <c r="AP951" s="398"/>
      <c r="AQ951" s="398"/>
      <c r="AR951" s="398"/>
      <c r="AS951" s="398"/>
      <c r="AT951" s="398"/>
      <c r="AU951" s="394"/>
      <c r="AV951" s="399"/>
      <c r="AW951" s="306"/>
      <c r="AX951" s="394"/>
      <c r="AY951" s="400"/>
      <c r="AZ951" s="336"/>
      <c r="BA951" s="336"/>
      <c r="BB951" s="336"/>
      <c r="BC951" s="336"/>
      <c r="BD951" s="336"/>
      <c r="BE951" s="401"/>
      <c r="BF951" s="341"/>
      <c r="BG951" s="341"/>
      <c r="BH951" s="402"/>
      <c r="BI951" s="403"/>
      <c r="BJ951" s="404"/>
      <c r="BK951" s="405"/>
      <c r="BL951" s="405"/>
      <c r="BM951" s="405"/>
      <c r="BN951" s="406"/>
    </row>
    <row r="952" ht="18.75" customHeight="1">
      <c r="A952" s="390" t="str">
        <f t="shared" si="3"/>
        <v/>
      </c>
      <c r="B952" s="391"/>
      <c r="C952" s="337"/>
      <c r="D952" s="337"/>
      <c r="E952" s="338" t="str">
        <f t="shared" si="8"/>
        <v/>
      </c>
      <c r="F952" s="392"/>
      <c r="G952" s="393"/>
      <c r="H952" s="341"/>
      <c r="I952" s="341"/>
      <c r="J952" s="341"/>
      <c r="K952" s="341"/>
      <c r="L952" s="341"/>
      <c r="M952" s="341"/>
      <c r="N952" s="394"/>
      <c r="O952" s="341"/>
      <c r="P952" s="336"/>
      <c r="Q952" s="341"/>
      <c r="R952" s="341"/>
      <c r="S952" s="341"/>
      <c r="T952" s="341"/>
      <c r="U952" s="341"/>
      <c r="V952" s="336"/>
      <c r="W952" s="395"/>
      <c r="X952" s="395"/>
      <c r="Y952" s="336"/>
      <c r="Z952" s="341"/>
      <c r="AA952" s="336"/>
      <c r="AB952" s="341"/>
      <c r="AC952" s="341"/>
      <c r="AD952" s="394"/>
      <c r="AE952" s="396"/>
      <c r="AF952" s="396"/>
      <c r="AG952" s="396"/>
      <c r="AH952" s="396"/>
      <c r="AI952" s="396"/>
      <c r="AJ952" s="396"/>
      <c r="AK952" s="396"/>
      <c r="AL952" s="397"/>
      <c r="AM952" s="398"/>
      <c r="AN952" s="398"/>
      <c r="AO952" s="398"/>
      <c r="AP952" s="398"/>
      <c r="AQ952" s="398"/>
      <c r="AR952" s="398"/>
      <c r="AS952" s="398"/>
      <c r="AT952" s="398"/>
      <c r="AU952" s="394"/>
      <c r="AV952" s="399"/>
      <c r="AW952" s="306"/>
      <c r="AX952" s="394"/>
      <c r="AY952" s="400"/>
      <c r="AZ952" s="336"/>
      <c r="BA952" s="336"/>
      <c r="BB952" s="336"/>
      <c r="BC952" s="336"/>
      <c r="BD952" s="336"/>
      <c r="BE952" s="401"/>
      <c r="BF952" s="341"/>
      <c r="BG952" s="341"/>
      <c r="BH952" s="402"/>
      <c r="BI952" s="403"/>
      <c r="BJ952" s="404"/>
      <c r="BK952" s="405"/>
      <c r="BL952" s="405"/>
      <c r="BM952" s="405"/>
      <c r="BN952" s="406"/>
    </row>
    <row r="953" ht="18.75" customHeight="1">
      <c r="A953" s="390" t="str">
        <f t="shared" si="3"/>
        <v/>
      </c>
      <c r="B953" s="391"/>
      <c r="C953" s="337"/>
      <c r="D953" s="337"/>
      <c r="E953" s="338" t="str">
        <f t="shared" si="8"/>
        <v/>
      </c>
      <c r="F953" s="392"/>
      <c r="G953" s="393"/>
      <c r="H953" s="341"/>
      <c r="I953" s="341"/>
      <c r="J953" s="341"/>
      <c r="K953" s="341"/>
      <c r="L953" s="341"/>
      <c r="M953" s="341"/>
      <c r="N953" s="394"/>
      <c r="O953" s="341"/>
      <c r="P953" s="336"/>
      <c r="Q953" s="341"/>
      <c r="R953" s="341"/>
      <c r="S953" s="341"/>
      <c r="T953" s="341"/>
      <c r="U953" s="341"/>
      <c r="V953" s="336"/>
      <c r="W953" s="395"/>
      <c r="X953" s="395"/>
      <c r="Y953" s="336"/>
      <c r="Z953" s="341"/>
      <c r="AA953" s="336"/>
      <c r="AB953" s="341"/>
      <c r="AC953" s="341"/>
      <c r="AD953" s="394"/>
      <c r="AE953" s="396"/>
      <c r="AF953" s="396"/>
      <c r="AG953" s="396"/>
      <c r="AH953" s="396"/>
      <c r="AI953" s="396"/>
      <c r="AJ953" s="396"/>
      <c r="AK953" s="396"/>
      <c r="AL953" s="397"/>
      <c r="AM953" s="398"/>
      <c r="AN953" s="398"/>
      <c r="AO953" s="398"/>
      <c r="AP953" s="398"/>
      <c r="AQ953" s="398"/>
      <c r="AR953" s="398"/>
      <c r="AS953" s="398"/>
      <c r="AT953" s="398"/>
      <c r="AU953" s="394"/>
      <c r="AV953" s="399"/>
      <c r="AW953" s="306"/>
      <c r="AX953" s="394"/>
      <c r="AY953" s="400"/>
      <c r="AZ953" s="336"/>
      <c r="BA953" s="336"/>
      <c r="BB953" s="336"/>
      <c r="BC953" s="336"/>
      <c r="BD953" s="336"/>
      <c r="BE953" s="401"/>
      <c r="BF953" s="341"/>
      <c r="BG953" s="341"/>
      <c r="BH953" s="402"/>
      <c r="BI953" s="403"/>
      <c r="BJ953" s="404"/>
      <c r="BK953" s="405"/>
      <c r="BL953" s="405"/>
      <c r="BM953" s="405"/>
      <c r="BN953" s="406"/>
    </row>
    <row r="954" ht="18.75" customHeight="1">
      <c r="A954" s="390" t="str">
        <f t="shared" si="3"/>
        <v/>
      </c>
      <c r="B954" s="391"/>
      <c r="C954" s="337"/>
      <c r="D954" s="337"/>
      <c r="E954" s="338" t="str">
        <f t="shared" si="8"/>
        <v/>
      </c>
      <c r="F954" s="392"/>
      <c r="G954" s="393"/>
      <c r="H954" s="341"/>
      <c r="I954" s="341"/>
      <c r="J954" s="341"/>
      <c r="K954" s="341"/>
      <c r="L954" s="341"/>
      <c r="M954" s="341"/>
      <c r="N954" s="394"/>
      <c r="O954" s="341"/>
      <c r="P954" s="336"/>
      <c r="Q954" s="341"/>
      <c r="R954" s="341"/>
      <c r="S954" s="341"/>
      <c r="T954" s="341"/>
      <c r="U954" s="341"/>
      <c r="V954" s="336"/>
      <c r="W954" s="395"/>
      <c r="X954" s="395"/>
      <c r="Y954" s="336"/>
      <c r="Z954" s="341"/>
      <c r="AA954" s="336"/>
      <c r="AB954" s="341"/>
      <c r="AC954" s="341"/>
      <c r="AD954" s="394"/>
      <c r="AE954" s="396"/>
      <c r="AF954" s="396"/>
      <c r="AG954" s="396"/>
      <c r="AH954" s="396"/>
      <c r="AI954" s="396"/>
      <c r="AJ954" s="396"/>
      <c r="AK954" s="396"/>
      <c r="AL954" s="397"/>
      <c r="AM954" s="398"/>
      <c r="AN954" s="398"/>
      <c r="AO954" s="398"/>
      <c r="AP954" s="398"/>
      <c r="AQ954" s="398"/>
      <c r="AR954" s="398"/>
      <c r="AS954" s="398"/>
      <c r="AT954" s="398"/>
      <c r="AU954" s="394"/>
      <c r="AV954" s="399"/>
      <c r="AW954" s="306"/>
      <c r="AX954" s="394"/>
      <c r="AY954" s="400"/>
      <c r="AZ954" s="336"/>
      <c r="BA954" s="336"/>
      <c r="BB954" s="336"/>
      <c r="BC954" s="336"/>
      <c r="BD954" s="336"/>
      <c r="BE954" s="401"/>
      <c r="BF954" s="341"/>
      <c r="BG954" s="341"/>
      <c r="BH954" s="402"/>
      <c r="BI954" s="403"/>
      <c r="BJ954" s="404"/>
      <c r="BK954" s="405"/>
      <c r="BL954" s="405"/>
      <c r="BM954" s="405"/>
      <c r="BN954" s="406"/>
    </row>
    <row r="955" ht="18.75" customHeight="1">
      <c r="A955" s="390" t="str">
        <f t="shared" si="3"/>
        <v/>
      </c>
      <c r="B955" s="391"/>
      <c r="C955" s="337"/>
      <c r="D955" s="337"/>
      <c r="E955" s="338" t="str">
        <f t="shared" si="8"/>
        <v/>
      </c>
      <c r="F955" s="392"/>
      <c r="G955" s="393"/>
      <c r="H955" s="341"/>
      <c r="I955" s="341"/>
      <c r="J955" s="341"/>
      <c r="K955" s="341"/>
      <c r="L955" s="341"/>
      <c r="M955" s="341"/>
      <c r="N955" s="394"/>
      <c r="O955" s="341"/>
      <c r="P955" s="336"/>
      <c r="Q955" s="341"/>
      <c r="R955" s="341"/>
      <c r="S955" s="341"/>
      <c r="T955" s="341"/>
      <c r="U955" s="341"/>
      <c r="V955" s="336"/>
      <c r="W955" s="395"/>
      <c r="X955" s="395"/>
      <c r="Y955" s="336"/>
      <c r="Z955" s="341"/>
      <c r="AA955" s="336"/>
      <c r="AB955" s="341"/>
      <c r="AC955" s="341"/>
      <c r="AD955" s="394"/>
      <c r="AE955" s="396"/>
      <c r="AF955" s="396"/>
      <c r="AG955" s="396"/>
      <c r="AH955" s="396"/>
      <c r="AI955" s="396"/>
      <c r="AJ955" s="396"/>
      <c r="AK955" s="396"/>
      <c r="AL955" s="397"/>
      <c r="AM955" s="398"/>
      <c r="AN955" s="398"/>
      <c r="AO955" s="398"/>
      <c r="AP955" s="398"/>
      <c r="AQ955" s="398"/>
      <c r="AR955" s="398"/>
      <c r="AS955" s="398"/>
      <c r="AT955" s="398"/>
      <c r="AU955" s="394"/>
      <c r="AV955" s="399"/>
      <c r="AW955" s="306"/>
      <c r="AX955" s="394"/>
      <c r="AY955" s="400"/>
      <c r="AZ955" s="336"/>
      <c r="BA955" s="336"/>
      <c r="BB955" s="336"/>
      <c r="BC955" s="336"/>
      <c r="BD955" s="336"/>
      <c r="BE955" s="401"/>
      <c r="BF955" s="341"/>
      <c r="BG955" s="341"/>
      <c r="BH955" s="402"/>
      <c r="BI955" s="403"/>
      <c r="BJ955" s="404"/>
      <c r="BK955" s="405"/>
      <c r="BL955" s="405"/>
      <c r="BM955" s="405"/>
      <c r="BN955" s="406"/>
    </row>
    <row r="956" ht="18.75" customHeight="1">
      <c r="A956" s="390" t="str">
        <f t="shared" si="3"/>
        <v/>
      </c>
      <c r="B956" s="391"/>
      <c r="C956" s="337"/>
      <c r="D956" s="337"/>
      <c r="E956" s="338" t="str">
        <f t="shared" si="8"/>
        <v/>
      </c>
      <c r="F956" s="392"/>
      <c r="G956" s="393"/>
      <c r="H956" s="341"/>
      <c r="I956" s="341"/>
      <c r="J956" s="341"/>
      <c r="K956" s="341"/>
      <c r="L956" s="341"/>
      <c r="M956" s="341"/>
      <c r="N956" s="394"/>
      <c r="O956" s="341"/>
      <c r="P956" s="336"/>
      <c r="Q956" s="341"/>
      <c r="R956" s="341"/>
      <c r="S956" s="341"/>
      <c r="T956" s="341"/>
      <c r="U956" s="341"/>
      <c r="V956" s="336"/>
      <c r="W956" s="395"/>
      <c r="X956" s="395"/>
      <c r="Y956" s="336"/>
      <c r="Z956" s="341"/>
      <c r="AA956" s="336"/>
      <c r="AB956" s="341"/>
      <c r="AC956" s="341"/>
      <c r="AD956" s="394"/>
      <c r="AE956" s="396"/>
      <c r="AF956" s="396"/>
      <c r="AG956" s="396"/>
      <c r="AH956" s="396"/>
      <c r="AI956" s="396"/>
      <c r="AJ956" s="396"/>
      <c r="AK956" s="396"/>
      <c r="AL956" s="397"/>
      <c r="AM956" s="398"/>
      <c r="AN956" s="398"/>
      <c r="AO956" s="398"/>
      <c r="AP956" s="398"/>
      <c r="AQ956" s="398"/>
      <c r="AR956" s="398"/>
      <c r="AS956" s="398"/>
      <c r="AT956" s="398"/>
      <c r="AU956" s="394"/>
      <c r="AV956" s="399"/>
      <c r="AW956" s="306"/>
      <c r="AX956" s="394"/>
      <c r="AY956" s="400"/>
      <c r="AZ956" s="336"/>
      <c r="BA956" s="336"/>
      <c r="BB956" s="336"/>
      <c r="BC956" s="336"/>
      <c r="BD956" s="336"/>
      <c r="BE956" s="401"/>
      <c r="BF956" s="341"/>
      <c r="BG956" s="341"/>
      <c r="BH956" s="402"/>
      <c r="BI956" s="403"/>
      <c r="BJ956" s="404"/>
      <c r="BK956" s="405"/>
      <c r="BL956" s="405"/>
      <c r="BM956" s="405"/>
      <c r="BN956" s="406"/>
    </row>
    <row r="957" ht="18.75" customHeight="1">
      <c r="A957" s="390" t="str">
        <f t="shared" si="3"/>
        <v/>
      </c>
      <c r="B957" s="391"/>
      <c r="C957" s="337"/>
      <c r="D957" s="337"/>
      <c r="E957" s="338" t="str">
        <f t="shared" si="8"/>
        <v/>
      </c>
      <c r="F957" s="392"/>
      <c r="G957" s="393"/>
      <c r="H957" s="341"/>
      <c r="I957" s="341"/>
      <c r="J957" s="341"/>
      <c r="K957" s="341"/>
      <c r="L957" s="341"/>
      <c r="M957" s="341"/>
      <c r="N957" s="394"/>
      <c r="O957" s="341"/>
      <c r="P957" s="336"/>
      <c r="Q957" s="341"/>
      <c r="R957" s="341"/>
      <c r="S957" s="341"/>
      <c r="T957" s="341"/>
      <c r="U957" s="341"/>
      <c r="V957" s="336"/>
      <c r="W957" s="395"/>
      <c r="X957" s="395"/>
      <c r="Y957" s="336"/>
      <c r="Z957" s="341"/>
      <c r="AA957" s="336"/>
      <c r="AB957" s="341"/>
      <c r="AC957" s="341"/>
      <c r="AD957" s="394"/>
      <c r="AE957" s="396"/>
      <c r="AF957" s="396"/>
      <c r="AG957" s="396"/>
      <c r="AH957" s="396"/>
      <c r="AI957" s="396"/>
      <c r="AJ957" s="396"/>
      <c r="AK957" s="396"/>
      <c r="AL957" s="397"/>
      <c r="AM957" s="398"/>
      <c r="AN957" s="398"/>
      <c r="AO957" s="398"/>
      <c r="AP957" s="398"/>
      <c r="AQ957" s="398"/>
      <c r="AR957" s="398"/>
      <c r="AS957" s="398"/>
      <c r="AT957" s="398"/>
      <c r="AU957" s="394"/>
      <c r="AV957" s="399"/>
      <c r="AW957" s="306"/>
      <c r="AX957" s="394"/>
      <c r="AY957" s="400"/>
      <c r="AZ957" s="336"/>
      <c r="BA957" s="336"/>
      <c r="BB957" s="336"/>
      <c r="BC957" s="336"/>
      <c r="BD957" s="336"/>
      <c r="BE957" s="401"/>
      <c r="BF957" s="341"/>
      <c r="BG957" s="341"/>
      <c r="BH957" s="402"/>
      <c r="BI957" s="403"/>
      <c r="BJ957" s="404"/>
      <c r="BK957" s="405"/>
      <c r="BL957" s="405"/>
      <c r="BM957" s="405"/>
      <c r="BN957" s="406"/>
    </row>
    <row r="958" ht="18.75" customHeight="1">
      <c r="A958" s="390" t="str">
        <f t="shared" si="3"/>
        <v/>
      </c>
      <c r="B958" s="391"/>
      <c r="C958" s="337"/>
      <c r="D958" s="337"/>
      <c r="E958" s="338" t="str">
        <f t="shared" si="8"/>
        <v/>
      </c>
      <c r="F958" s="392"/>
      <c r="G958" s="393"/>
      <c r="H958" s="341"/>
      <c r="I958" s="341"/>
      <c r="J958" s="341"/>
      <c r="K958" s="341"/>
      <c r="L958" s="341"/>
      <c r="M958" s="341"/>
      <c r="N958" s="394"/>
      <c r="O958" s="341"/>
      <c r="P958" s="336"/>
      <c r="Q958" s="341"/>
      <c r="R958" s="341"/>
      <c r="S958" s="341"/>
      <c r="T958" s="341"/>
      <c r="U958" s="341"/>
      <c r="V958" s="336"/>
      <c r="W958" s="395"/>
      <c r="X958" s="395"/>
      <c r="Y958" s="336"/>
      <c r="Z958" s="341"/>
      <c r="AA958" s="336"/>
      <c r="AB958" s="341"/>
      <c r="AC958" s="341"/>
      <c r="AD958" s="394"/>
      <c r="AE958" s="396"/>
      <c r="AF958" s="396"/>
      <c r="AG958" s="396"/>
      <c r="AH958" s="396"/>
      <c r="AI958" s="396"/>
      <c r="AJ958" s="396"/>
      <c r="AK958" s="396"/>
      <c r="AL958" s="397"/>
      <c r="AM958" s="398"/>
      <c r="AN958" s="398"/>
      <c r="AO958" s="398"/>
      <c r="AP958" s="398"/>
      <c r="AQ958" s="398"/>
      <c r="AR958" s="398"/>
      <c r="AS958" s="398"/>
      <c r="AT958" s="398"/>
      <c r="AU958" s="394"/>
      <c r="AV958" s="399"/>
      <c r="AW958" s="306"/>
      <c r="AX958" s="394"/>
      <c r="AY958" s="400"/>
      <c r="AZ958" s="336"/>
      <c r="BA958" s="336"/>
      <c r="BB958" s="336"/>
      <c r="BC958" s="336"/>
      <c r="BD958" s="336"/>
      <c r="BE958" s="401"/>
      <c r="BF958" s="341"/>
      <c r="BG958" s="341"/>
      <c r="BH958" s="402"/>
      <c r="BI958" s="403"/>
      <c r="BJ958" s="404"/>
      <c r="BK958" s="405"/>
      <c r="BL958" s="405"/>
      <c r="BM958" s="405"/>
      <c r="BN958" s="406"/>
    </row>
    <row r="959" ht="18.75" customHeight="1">
      <c r="A959" s="390" t="str">
        <f t="shared" si="3"/>
        <v/>
      </c>
      <c r="B959" s="391"/>
      <c r="C959" s="337"/>
      <c r="D959" s="337"/>
      <c r="E959" s="338" t="str">
        <f t="shared" si="8"/>
        <v/>
      </c>
      <c r="F959" s="392"/>
      <c r="G959" s="393"/>
      <c r="H959" s="341"/>
      <c r="I959" s="341"/>
      <c r="J959" s="341"/>
      <c r="K959" s="341"/>
      <c r="L959" s="341"/>
      <c r="M959" s="341"/>
      <c r="N959" s="394"/>
      <c r="O959" s="341"/>
      <c r="P959" s="336"/>
      <c r="Q959" s="341"/>
      <c r="R959" s="341"/>
      <c r="S959" s="341"/>
      <c r="T959" s="341"/>
      <c r="U959" s="341"/>
      <c r="V959" s="336"/>
      <c r="W959" s="395"/>
      <c r="X959" s="395"/>
      <c r="Y959" s="336"/>
      <c r="Z959" s="341"/>
      <c r="AA959" s="336"/>
      <c r="AB959" s="341"/>
      <c r="AC959" s="341"/>
      <c r="AD959" s="394"/>
      <c r="AE959" s="396"/>
      <c r="AF959" s="396"/>
      <c r="AG959" s="396"/>
      <c r="AH959" s="396"/>
      <c r="AI959" s="396"/>
      <c r="AJ959" s="396"/>
      <c r="AK959" s="396"/>
      <c r="AL959" s="397"/>
      <c r="AM959" s="398"/>
      <c r="AN959" s="398"/>
      <c r="AO959" s="398"/>
      <c r="AP959" s="398"/>
      <c r="AQ959" s="398"/>
      <c r="AR959" s="398"/>
      <c r="AS959" s="398"/>
      <c r="AT959" s="398"/>
      <c r="AU959" s="394"/>
      <c r="AV959" s="399"/>
      <c r="AW959" s="306"/>
      <c r="AX959" s="394"/>
      <c r="AY959" s="400"/>
      <c r="AZ959" s="336"/>
      <c r="BA959" s="336"/>
      <c r="BB959" s="336"/>
      <c r="BC959" s="336"/>
      <c r="BD959" s="336"/>
      <c r="BE959" s="401"/>
      <c r="BF959" s="341"/>
      <c r="BG959" s="341"/>
      <c r="BH959" s="402"/>
      <c r="BI959" s="403"/>
      <c r="BJ959" s="404"/>
      <c r="BK959" s="405"/>
      <c r="BL959" s="405"/>
      <c r="BM959" s="405"/>
      <c r="BN959" s="406"/>
    </row>
    <row r="960" ht="18.75" customHeight="1">
      <c r="A960" s="390" t="str">
        <f t="shared" si="3"/>
        <v/>
      </c>
      <c r="B960" s="391"/>
      <c r="C960" s="337"/>
      <c r="D960" s="337"/>
      <c r="E960" s="338" t="str">
        <f t="shared" si="8"/>
        <v/>
      </c>
      <c r="F960" s="392"/>
      <c r="G960" s="393"/>
      <c r="H960" s="341"/>
      <c r="I960" s="341"/>
      <c r="J960" s="341"/>
      <c r="K960" s="341"/>
      <c r="L960" s="341"/>
      <c r="M960" s="341"/>
      <c r="N960" s="394"/>
      <c r="O960" s="341"/>
      <c r="P960" s="336"/>
      <c r="Q960" s="341"/>
      <c r="R960" s="341"/>
      <c r="S960" s="341"/>
      <c r="T960" s="341"/>
      <c r="U960" s="341"/>
      <c r="V960" s="336"/>
      <c r="W960" s="395"/>
      <c r="X960" s="395"/>
      <c r="Y960" s="336"/>
      <c r="Z960" s="341"/>
      <c r="AA960" s="336"/>
      <c r="AB960" s="341"/>
      <c r="AC960" s="341"/>
      <c r="AD960" s="394"/>
      <c r="AE960" s="396"/>
      <c r="AF960" s="396"/>
      <c r="AG960" s="396"/>
      <c r="AH960" s="396"/>
      <c r="AI960" s="396"/>
      <c r="AJ960" s="396"/>
      <c r="AK960" s="396"/>
      <c r="AL960" s="397"/>
      <c r="AM960" s="398"/>
      <c r="AN960" s="398"/>
      <c r="AO960" s="398"/>
      <c r="AP960" s="398"/>
      <c r="AQ960" s="398"/>
      <c r="AR960" s="398"/>
      <c r="AS960" s="398"/>
      <c r="AT960" s="398"/>
      <c r="AU960" s="394"/>
      <c r="AV960" s="399"/>
      <c r="AW960" s="306"/>
      <c r="AX960" s="394"/>
      <c r="AY960" s="400"/>
      <c r="AZ960" s="336"/>
      <c r="BA960" s="336"/>
      <c r="BB960" s="336"/>
      <c r="BC960" s="336"/>
      <c r="BD960" s="336"/>
      <c r="BE960" s="401"/>
      <c r="BF960" s="341"/>
      <c r="BG960" s="341"/>
      <c r="BH960" s="402"/>
      <c r="BI960" s="403"/>
      <c r="BJ960" s="404"/>
      <c r="BK960" s="405"/>
      <c r="BL960" s="405"/>
      <c r="BM960" s="405"/>
      <c r="BN960" s="406"/>
    </row>
    <row r="961" ht="18.75" customHeight="1">
      <c r="A961" s="390" t="str">
        <f t="shared" si="3"/>
        <v/>
      </c>
      <c r="B961" s="391"/>
      <c r="C961" s="337"/>
      <c r="D961" s="337"/>
      <c r="E961" s="338" t="str">
        <f t="shared" si="8"/>
        <v/>
      </c>
      <c r="F961" s="392"/>
      <c r="G961" s="393"/>
      <c r="H961" s="341"/>
      <c r="I961" s="341"/>
      <c r="J961" s="341"/>
      <c r="K961" s="341"/>
      <c r="L961" s="341"/>
      <c r="M961" s="341"/>
      <c r="N961" s="394"/>
      <c r="O961" s="341"/>
      <c r="P961" s="336"/>
      <c r="Q961" s="341"/>
      <c r="R961" s="341"/>
      <c r="S961" s="341"/>
      <c r="T961" s="341"/>
      <c r="U961" s="341"/>
      <c r="V961" s="336"/>
      <c r="W961" s="395"/>
      <c r="X961" s="395"/>
      <c r="Y961" s="336"/>
      <c r="Z961" s="341"/>
      <c r="AA961" s="336"/>
      <c r="AB961" s="341"/>
      <c r="AC961" s="341"/>
      <c r="AD961" s="394"/>
      <c r="AE961" s="396"/>
      <c r="AF961" s="396"/>
      <c r="AG961" s="396"/>
      <c r="AH961" s="396"/>
      <c r="AI961" s="396"/>
      <c r="AJ961" s="396"/>
      <c r="AK961" s="396"/>
      <c r="AL961" s="397"/>
      <c r="AM961" s="398"/>
      <c r="AN961" s="398"/>
      <c r="AO961" s="398"/>
      <c r="AP961" s="398"/>
      <c r="AQ961" s="398"/>
      <c r="AR961" s="398"/>
      <c r="AS961" s="398"/>
      <c r="AT961" s="398"/>
      <c r="AU961" s="394"/>
      <c r="AV961" s="399"/>
      <c r="AW961" s="306"/>
      <c r="AX961" s="394"/>
      <c r="AY961" s="400"/>
      <c r="AZ961" s="336"/>
      <c r="BA961" s="336"/>
      <c r="BB961" s="336"/>
      <c r="BC961" s="336"/>
      <c r="BD961" s="336"/>
      <c r="BE961" s="401"/>
      <c r="BF961" s="341"/>
      <c r="BG961" s="341"/>
      <c r="BH961" s="402"/>
      <c r="BI961" s="403"/>
      <c r="BJ961" s="404"/>
      <c r="BK961" s="405"/>
      <c r="BL961" s="405"/>
      <c r="BM961" s="405"/>
      <c r="BN961" s="406"/>
    </row>
    <row r="962" ht="18.75" customHeight="1">
      <c r="A962" s="390" t="str">
        <f t="shared" si="3"/>
        <v/>
      </c>
      <c r="B962" s="391"/>
      <c r="C962" s="337"/>
      <c r="D962" s="337"/>
      <c r="E962" s="338" t="str">
        <f t="shared" si="8"/>
        <v/>
      </c>
      <c r="F962" s="392"/>
      <c r="G962" s="393"/>
      <c r="H962" s="341"/>
      <c r="I962" s="341"/>
      <c r="J962" s="341"/>
      <c r="K962" s="341"/>
      <c r="L962" s="341"/>
      <c r="M962" s="341"/>
      <c r="N962" s="394"/>
      <c r="O962" s="341"/>
      <c r="P962" s="336"/>
      <c r="Q962" s="341"/>
      <c r="R962" s="341"/>
      <c r="S962" s="341"/>
      <c r="T962" s="341"/>
      <c r="U962" s="341"/>
      <c r="V962" s="336"/>
      <c r="W962" s="395"/>
      <c r="X962" s="395"/>
      <c r="Y962" s="336"/>
      <c r="Z962" s="341"/>
      <c r="AA962" s="336"/>
      <c r="AB962" s="341"/>
      <c r="AC962" s="341"/>
      <c r="AD962" s="394"/>
      <c r="AE962" s="396"/>
      <c r="AF962" s="396"/>
      <c r="AG962" s="396"/>
      <c r="AH962" s="396"/>
      <c r="AI962" s="396"/>
      <c r="AJ962" s="396"/>
      <c r="AK962" s="396"/>
      <c r="AL962" s="397"/>
      <c r="AM962" s="398"/>
      <c r="AN962" s="398"/>
      <c r="AO962" s="398"/>
      <c r="AP962" s="398"/>
      <c r="AQ962" s="398"/>
      <c r="AR962" s="398"/>
      <c r="AS962" s="398"/>
      <c r="AT962" s="398"/>
      <c r="AU962" s="394"/>
      <c r="AV962" s="399"/>
      <c r="AW962" s="306"/>
      <c r="AX962" s="394"/>
      <c r="AY962" s="400"/>
      <c r="AZ962" s="336"/>
      <c r="BA962" s="336"/>
      <c r="BB962" s="336"/>
      <c r="BC962" s="336"/>
      <c r="BD962" s="336"/>
      <c r="BE962" s="401"/>
      <c r="BF962" s="341"/>
      <c r="BG962" s="341"/>
      <c r="BH962" s="402"/>
      <c r="BI962" s="403"/>
      <c r="BJ962" s="404"/>
      <c r="BK962" s="405"/>
      <c r="BL962" s="405"/>
      <c r="BM962" s="405"/>
      <c r="BN962" s="406"/>
    </row>
    <row r="963" ht="18.75" customHeight="1">
      <c r="A963" s="390" t="str">
        <f t="shared" si="3"/>
        <v/>
      </c>
      <c r="B963" s="391"/>
      <c r="C963" s="337"/>
      <c r="D963" s="337"/>
      <c r="E963" s="338" t="str">
        <f t="shared" si="8"/>
        <v/>
      </c>
      <c r="F963" s="392"/>
      <c r="G963" s="393"/>
      <c r="H963" s="341"/>
      <c r="I963" s="341"/>
      <c r="J963" s="341"/>
      <c r="K963" s="341"/>
      <c r="L963" s="341"/>
      <c r="M963" s="341"/>
      <c r="N963" s="394"/>
      <c r="O963" s="341"/>
      <c r="P963" s="336"/>
      <c r="Q963" s="341"/>
      <c r="R963" s="341"/>
      <c r="S963" s="341"/>
      <c r="T963" s="341"/>
      <c r="U963" s="341"/>
      <c r="V963" s="336"/>
      <c r="W963" s="395"/>
      <c r="X963" s="395"/>
      <c r="Y963" s="336"/>
      <c r="Z963" s="341"/>
      <c r="AA963" s="336"/>
      <c r="AB963" s="341"/>
      <c r="AC963" s="341"/>
      <c r="AD963" s="394"/>
      <c r="AE963" s="396"/>
      <c r="AF963" s="396"/>
      <c r="AG963" s="396"/>
      <c r="AH963" s="396"/>
      <c r="AI963" s="396"/>
      <c r="AJ963" s="396"/>
      <c r="AK963" s="396"/>
      <c r="AL963" s="397"/>
      <c r="AM963" s="398"/>
      <c r="AN963" s="398"/>
      <c r="AO963" s="398"/>
      <c r="AP963" s="398"/>
      <c r="AQ963" s="398"/>
      <c r="AR963" s="398"/>
      <c r="AS963" s="398"/>
      <c r="AT963" s="398"/>
      <c r="AU963" s="394"/>
      <c r="AV963" s="399"/>
      <c r="AW963" s="306"/>
      <c r="AX963" s="394"/>
      <c r="AY963" s="400"/>
      <c r="AZ963" s="336"/>
      <c r="BA963" s="336"/>
      <c r="BB963" s="336"/>
      <c r="BC963" s="336"/>
      <c r="BD963" s="336"/>
      <c r="BE963" s="401"/>
      <c r="BF963" s="341"/>
      <c r="BG963" s="341"/>
      <c r="BH963" s="402"/>
      <c r="BI963" s="403"/>
      <c r="BJ963" s="404"/>
      <c r="BK963" s="405"/>
      <c r="BL963" s="405"/>
      <c r="BM963" s="405"/>
      <c r="BN963" s="406"/>
    </row>
    <row r="964" ht="18.75" customHeight="1">
      <c r="A964" s="390" t="str">
        <f t="shared" si="3"/>
        <v/>
      </c>
      <c r="B964" s="391"/>
      <c r="C964" s="337"/>
      <c r="D964" s="337"/>
      <c r="E964" s="338" t="str">
        <f t="shared" si="8"/>
        <v/>
      </c>
      <c r="F964" s="392"/>
      <c r="G964" s="393"/>
      <c r="H964" s="341"/>
      <c r="I964" s="341"/>
      <c r="J964" s="341"/>
      <c r="K964" s="341"/>
      <c r="L964" s="341"/>
      <c r="M964" s="341"/>
      <c r="N964" s="394"/>
      <c r="O964" s="341"/>
      <c r="P964" s="336"/>
      <c r="Q964" s="341"/>
      <c r="R964" s="341"/>
      <c r="S964" s="341"/>
      <c r="T964" s="341"/>
      <c r="U964" s="341"/>
      <c r="V964" s="336"/>
      <c r="W964" s="395"/>
      <c r="X964" s="395"/>
      <c r="Y964" s="336"/>
      <c r="Z964" s="341"/>
      <c r="AA964" s="336"/>
      <c r="AB964" s="341"/>
      <c r="AC964" s="341"/>
      <c r="AD964" s="394"/>
      <c r="AE964" s="396"/>
      <c r="AF964" s="396"/>
      <c r="AG964" s="396"/>
      <c r="AH964" s="396"/>
      <c r="AI964" s="396"/>
      <c r="AJ964" s="396"/>
      <c r="AK964" s="396"/>
      <c r="AL964" s="397"/>
      <c r="AM964" s="398"/>
      <c r="AN964" s="398"/>
      <c r="AO964" s="398"/>
      <c r="AP964" s="398"/>
      <c r="AQ964" s="398"/>
      <c r="AR964" s="398"/>
      <c r="AS964" s="398"/>
      <c r="AT964" s="398"/>
      <c r="AU964" s="394"/>
      <c r="AV964" s="399"/>
      <c r="AW964" s="306"/>
      <c r="AX964" s="394"/>
      <c r="AY964" s="400"/>
      <c r="AZ964" s="336"/>
      <c r="BA964" s="336"/>
      <c r="BB964" s="336"/>
      <c r="BC964" s="336"/>
      <c r="BD964" s="336"/>
      <c r="BE964" s="401"/>
      <c r="BF964" s="341"/>
      <c r="BG964" s="341"/>
      <c r="BH964" s="402"/>
      <c r="BI964" s="403"/>
      <c r="BJ964" s="404"/>
      <c r="BK964" s="405"/>
      <c r="BL964" s="405"/>
      <c r="BM964" s="405"/>
      <c r="BN964" s="406"/>
    </row>
    <row r="965" ht="18.75" customHeight="1">
      <c r="A965" s="390" t="str">
        <f t="shared" si="3"/>
        <v/>
      </c>
      <c r="B965" s="391"/>
      <c r="C965" s="337"/>
      <c r="D965" s="337"/>
      <c r="E965" s="338" t="str">
        <f t="shared" si="8"/>
        <v/>
      </c>
      <c r="F965" s="392"/>
      <c r="G965" s="393"/>
      <c r="H965" s="341"/>
      <c r="I965" s="341"/>
      <c r="J965" s="341"/>
      <c r="K965" s="341"/>
      <c r="L965" s="341"/>
      <c r="M965" s="341"/>
      <c r="N965" s="394"/>
      <c r="O965" s="341"/>
      <c r="P965" s="336"/>
      <c r="Q965" s="341"/>
      <c r="R965" s="341"/>
      <c r="S965" s="341"/>
      <c r="T965" s="341"/>
      <c r="U965" s="341"/>
      <c r="V965" s="336"/>
      <c r="W965" s="395"/>
      <c r="X965" s="395"/>
      <c r="Y965" s="336"/>
      <c r="Z965" s="341"/>
      <c r="AA965" s="336"/>
      <c r="AB965" s="341"/>
      <c r="AC965" s="341"/>
      <c r="AD965" s="394"/>
      <c r="AE965" s="396"/>
      <c r="AF965" s="396"/>
      <c r="AG965" s="396"/>
      <c r="AH965" s="396"/>
      <c r="AI965" s="396"/>
      <c r="AJ965" s="396"/>
      <c r="AK965" s="396"/>
      <c r="AL965" s="397"/>
      <c r="AM965" s="398"/>
      <c r="AN965" s="398"/>
      <c r="AO965" s="398"/>
      <c r="AP965" s="398"/>
      <c r="AQ965" s="398"/>
      <c r="AR965" s="398"/>
      <c r="AS965" s="398"/>
      <c r="AT965" s="398"/>
      <c r="AU965" s="394"/>
      <c r="AV965" s="399"/>
      <c r="AW965" s="306"/>
      <c r="AX965" s="394"/>
      <c r="AY965" s="400"/>
      <c r="AZ965" s="336"/>
      <c r="BA965" s="336"/>
      <c r="BB965" s="336"/>
      <c r="BC965" s="336"/>
      <c r="BD965" s="336"/>
      <c r="BE965" s="401"/>
      <c r="BF965" s="341"/>
      <c r="BG965" s="341"/>
      <c r="BH965" s="402"/>
      <c r="BI965" s="403"/>
      <c r="BJ965" s="404"/>
      <c r="BK965" s="405"/>
      <c r="BL965" s="405"/>
      <c r="BM965" s="405"/>
      <c r="BN965" s="406"/>
    </row>
    <row r="966" ht="18.75" customHeight="1">
      <c r="A966" s="390" t="str">
        <f t="shared" si="3"/>
        <v/>
      </c>
      <c r="B966" s="391"/>
      <c r="C966" s="337"/>
      <c r="D966" s="337"/>
      <c r="E966" s="338" t="str">
        <f t="shared" si="8"/>
        <v/>
      </c>
      <c r="F966" s="392"/>
      <c r="G966" s="393"/>
      <c r="H966" s="341"/>
      <c r="I966" s="341"/>
      <c r="J966" s="341"/>
      <c r="K966" s="341"/>
      <c r="L966" s="341"/>
      <c r="M966" s="341"/>
      <c r="N966" s="394"/>
      <c r="O966" s="341"/>
      <c r="P966" s="336"/>
      <c r="Q966" s="341"/>
      <c r="R966" s="341"/>
      <c r="S966" s="341"/>
      <c r="T966" s="341"/>
      <c r="U966" s="341"/>
      <c r="V966" s="336"/>
      <c r="W966" s="395"/>
      <c r="X966" s="395"/>
      <c r="Y966" s="336"/>
      <c r="Z966" s="341"/>
      <c r="AA966" s="336"/>
      <c r="AB966" s="341"/>
      <c r="AC966" s="341"/>
      <c r="AD966" s="394"/>
      <c r="AE966" s="396"/>
      <c r="AF966" s="396"/>
      <c r="AG966" s="396"/>
      <c r="AH966" s="396"/>
      <c r="AI966" s="396"/>
      <c r="AJ966" s="396"/>
      <c r="AK966" s="396"/>
      <c r="AL966" s="397"/>
      <c r="AM966" s="398"/>
      <c r="AN966" s="398"/>
      <c r="AO966" s="398"/>
      <c r="AP966" s="398"/>
      <c r="AQ966" s="398"/>
      <c r="AR966" s="398"/>
      <c r="AS966" s="398"/>
      <c r="AT966" s="398"/>
      <c r="AU966" s="394"/>
      <c r="AV966" s="399"/>
      <c r="AW966" s="306"/>
      <c r="AX966" s="394"/>
      <c r="AY966" s="400"/>
      <c r="AZ966" s="336"/>
      <c r="BA966" s="336"/>
      <c r="BB966" s="336"/>
      <c r="BC966" s="336"/>
      <c r="BD966" s="336"/>
      <c r="BE966" s="401"/>
      <c r="BF966" s="341"/>
      <c r="BG966" s="341"/>
      <c r="BH966" s="402"/>
      <c r="BI966" s="403"/>
      <c r="BJ966" s="404"/>
      <c r="BK966" s="405"/>
      <c r="BL966" s="405"/>
      <c r="BM966" s="405"/>
      <c r="BN966" s="406"/>
    </row>
    <row r="967" ht="18.75" customHeight="1">
      <c r="A967" s="390" t="str">
        <f t="shared" si="3"/>
        <v/>
      </c>
      <c r="B967" s="391"/>
      <c r="C967" s="337"/>
      <c r="D967" s="337"/>
      <c r="E967" s="338" t="str">
        <f t="shared" si="8"/>
        <v/>
      </c>
      <c r="F967" s="392"/>
      <c r="G967" s="393"/>
      <c r="H967" s="341"/>
      <c r="I967" s="341"/>
      <c r="J967" s="341"/>
      <c r="K967" s="341"/>
      <c r="L967" s="341"/>
      <c r="M967" s="341"/>
      <c r="N967" s="394"/>
      <c r="O967" s="341"/>
      <c r="P967" s="336"/>
      <c r="Q967" s="341"/>
      <c r="R967" s="341"/>
      <c r="S967" s="341"/>
      <c r="T967" s="341"/>
      <c r="U967" s="341"/>
      <c r="V967" s="336"/>
      <c r="W967" s="395"/>
      <c r="X967" s="395"/>
      <c r="Y967" s="336"/>
      <c r="Z967" s="341"/>
      <c r="AA967" s="336"/>
      <c r="AB967" s="341"/>
      <c r="AC967" s="341"/>
      <c r="AD967" s="394"/>
      <c r="AE967" s="396"/>
      <c r="AF967" s="396"/>
      <c r="AG967" s="396"/>
      <c r="AH967" s="396"/>
      <c r="AI967" s="396"/>
      <c r="AJ967" s="396"/>
      <c r="AK967" s="396"/>
      <c r="AL967" s="397"/>
      <c r="AM967" s="398"/>
      <c r="AN967" s="398"/>
      <c r="AO967" s="398"/>
      <c r="AP967" s="398"/>
      <c r="AQ967" s="398"/>
      <c r="AR967" s="398"/>
      <c r="AS967" s="398"/>
      <c r="AT967" s="398"/>
      <c r="AU967" s="394"/>
      <c r="AV967" s="399"/>
      <c r="AW967" s="306"/>
      <c r="AX967" s="394"/>
      <c r="AY967" s="400"/>
      <c r="AZ967" s="336"/>
      <c r="BA967" s="336"/>
      <c r="BB967" s="336"/>
      <c r="BC967" s="336"/>
      <c r="BD967" s="336"/>
      <c r="BE967" s="401"/>
      <c r="BF967" s="341"/>
      <c r="BG967" s="341"/>
      <c r="BH967" s="402"/>
      <c r="BI967" s="403"/>
      <c r="BJ967" s="404"/>
      <c r="BK967" s="405"/>
      <c r="BL967" s="405"/>
      <c r="BM967" s="405"/>
      <c r="BN967" s="406"/>
    </row>
    <row r="968" ht="18.75" customHeight="1">
      <c r="A968" s="390" t="str">
        <f t="shared" si="3"/>
        <v/>
      </c>
      <c r="B968" s="391"/>
      <c r="C968" s="337"/>
      <c r="D968" s="337"/>
      <c r="E968" s="338" t="str">
        <f t="shared" si="8"/>
        <v/>
      </c>
      <c r="F968" s="392"/>
      <c r="G968" s="393"/>
      <c r="H968" s="341"/>
      <c r="I968" s="341"/>
      <c r="J968" s="341"/>
      <c r="K968" s="341"/>
      <c r="L968" s="341"/>
      <c r="M968" s="341"/>
      <c r="N968" s="394"/>
      <c r="O968" s="341"/>
      <c r="P968" s="336"/>
      <c r="Q968" s="341"/>
      <c r="R968" s="341"/>
      <c r="S968" s="341"/>
      <c r="T968" s="341"/>
      <c r="U968" s="341"/>
      <c r="V968" s="336"/>
      <c r="W968" s="395"/>
      <c r="X968" s="395"/>
      <c r="Y968" s="336"/>
      <c r="Z968" s="341"/>
      <c r="AA968" s="336"/>
      <c r="AB968" s="341"/>
      <c r="AC968" s="341"/>
      <c r="AD968" s="394"/>
      <c r="AE968" s="396"/>
      <c r="AF968" s="396"/>
      <c r="AG968" s="396"/>
      <c r="AH968" s="396"/>
      <c r="AI968" s="396"/>
      <c r="AJ968" s="396"/>
      <c r="AK968" s="396"/>
      <c r="AL968" s="397"/>
      <c r="AM968" s="398"/>
      <c r="AN968" s="398"/>
      <c r="AO968" s="398"/>
      <c r="AP968" s="398"/>
      <c r="AQ968" s="398"/>
      <c r="AR968" s="398"/>
      <c r="AS968" s="398"/>
      <c r="AT968" s="398"/>
      <c r="AU968" s="394"/>
      <c r="AV968" s="399"/>
      <c r="AW968" s="306"/>
      <c r="AX968" s="394"/>
      <c r="AY968" s="400"/>
      <c r="AZ968" s="336"/>
      <c r="BA968" s="336"/>
      <c r="BB968" s="336"/>
      <c r="BC968" s="336"/>
      <c r="BD968" s="336"/>
      <c r="BE968" s="401"/>
      <c r="BF968" s="341"/>
      <c r="BG968" s="341"/>
      <c r="BH968" s="402"/>
      <c r="BI968" s="403"/>
      <c r="BJ968" s="404"/>
      <c r="BK968" s="405"/>
      <c r="BL968" s="405"/>
      <c r="BM968" s="405"/>
      <c r="BN968" s="406"/>
    </row>
    <row r="969" ht="18.75" customHeight="1">
      <c r="A969" s="390" t="str">
        <f t="shared" si="3"/>
        <v/>
      </c>
      <c r="B969" s="391"/>
      <c r="C969" s="337"/>
      <c r="D969" s="337"/>
      <c r="E969" s="338" t="str">
        <f t="shared" si="8"/>
        <v/>
      </c>
      <c r="F969" s="392"/>
      <c r="G969" s="393"/>
      <c r="H969" s="341"/>
      <c r="I969" s="341"/>
      <c r="J969" s="341"/>
      <c r="K969" s="341"/>
      <c r="L969" s="341"/>
      <c r="M969" s="341"/>
      <c r="N969" s="394"/>
      <c r="O969" s="341"/>
      <c r="P969" s="336"/>
      <c r="Q969" s="341"/>
      <c r="R969" s="341"/>
      <c r="S969" s="341"/>
      <c r="T969" s="341"/>
      <c r="U969" s="341"/>
      <c r="V969" s="336"/>
      <c r="W969" s="395"/>
      <c r="X969" s="395"/>
      <c r="Y969" s="336"/>
      <c r="Z969" s="341"/>
      <c r="AA969" s="336"/>
      <c r="AB969" s="341"/>
      <c r="AC969" s="341"/>
      <c r="AD969" s="394"/>
      <c r="AE969" s="396"/>
      <c r="AF969" s="396"/>
      <c r="AG969" s="396"/>
      <c r="AH969" s="396"/>
      <c r="AI969" s="396"/>
      <c r="AJ969" s="396"/>
      <c r="AK969" s="396"/>
      <c r="AL969" s="397"/>
      <c r="AM969" s="398"/>
      <c r="AN969" s="398"/>
      <c r="AO969" s="398"/>
      <c r="AP969" s="398"/>
      <c r="AQ969" s="398"/>
      <c r="AR969" s="398"/>
      <c r="AS969" s="398"/>
      <c r="AT969" s="398"/>
      <c r="AU969" s="394"/>
      <c r="AV969" s="399"/>
      <c r="AW969" s="306"/>
      <c r="AX969" s="394"/>
      <c r="AY969" s="400"/>
      <c r="AZ969" s="336"/>
      <c r="BA969" s="336"/>
      <c r="BB969" s="336"/>
      <c r="BC969" s="336"/>
      <c r="BD969" s="336"/>
      <c r="BE969" s="401"/>
      <c r="BF969" s="341"/>
      <c r="BG969" s="341"/>
      <c r="BH969" s="402"/>
      <c r="BI969" s="403"/>
      <c r="BJ969" s="404"/>
      <c r="BK969" s="405"/>
      <c r="BL969" s="405"/>
      <c r="BM969" s="405"/>
      <c r="BN969" s="406"/>
    </row>
    <row r="970" ht="18.75" customHeight="1">
      <c r="A970" s="390" t="str">
        <f t="shared" si="3"/>
        <v/>
      </c>
      <c r="B970" s="391"/>
      <c r="C970" s="337"/>
      <c r="D970" s="337"/>
      <c r="E970" s="338" t="str">
        <f t="shared" si="8"/>
        <v/>
      </c>
      <c r="F970" s="392"/>
      <c r="G970" s="393"/>
      <c r="H970" s="341"/>
      <c r="I970" s="341"/>
      <c r="J970" s="341"/>
      <c r="K970" s="341"/>
      <c r="L970" s="341"/>
      <c r="M970" s="341"/>
      <c r="N970" s="394"/>
      <c r="O970" s="341"/>
      <c r="P970" s="336"/>
      <c r="Q970" s="341"/>
      <c r="R970" s="341"/>
      <c r="S970" s="341"/>
      <c r="T970" s="341"/>
      <c r="U970" s="341"/>
      <c r="V970" s="336"/>
      <c r="W970" s="395"/>
      <c r="X970" s="395"/>
      <c r="Y970" s="336"/>
      <c r="Z970" s="341"/>
      <c r="AA970" s="336"/>
      <c r="AB970" s="341"/>
      <c r="AC970" s="341"/>
      <c r="AD970" s="394"/>
      <c r="AE970" s="396"/>
      <c r="AF970" s="396"/>
      <c r="AG970" s="396"/>
      <c r="AH970" s="396"/>
      <c r="AI970" s="396"/>
      <c r="AJ970" s="396"/>
      <c r="AK970" s="396"/>
      <c r="AL970" s="397"/>
      <c r="AM970" s="398"/>
      <c r="AN970" s="398"/>
      <c r="AO970" s="398"/>
      <c r="AP970" s="398"/>
      <c r="AQ970" s="398"/>
      <c r="AR970" s="398"/>
      <c r="AS970" s="398"/>
      <c r="AT970" s="398"/>
      <c r="AU970" s="394"/>
      <c r="AV970" s="399"/>
      <c r="AW970" s="306"/>
      <c r="AX970" s="394"/>
      <c r="AY970" s="400"/>
      <c r="AZ970" s="336"/>
      <c r="BA970" s="336"/>
      <c r="BB970" s="336"/>
      <c r="BC970" s="336"/>
      <c r="BD970" s="336"/>
      <c r="BE970" s="401"/>
      <c r="BF970" s="341"/>
      <c r="BG970" s="341"/>
      <c r="BH970" s="402"/>
      <c r="BI970" s="403"/>
      <c r="BJ970" s="404"/>
      <c r="BK970" s="405"/>
      <c r="BL970" s="405"/>
      <c r="BM970" s="405"/>
      <c r="BN970" s="406"/>
    </row>
    <row r="971" ht="18.75" customHeight="1">
      <c r="A971" s="390" t="str">
        <f t="shared" si="3"/>
        <v/>
      </c>
      <c r="B971" s="391"/>
      <c r="C971" s="337"/>
      <c r="D971" s="337"/>
      <c r="E971" s="338" t="str">
        <f t="shared" si="8"/>
        <v/>
      </c>
      <c r="F971" s="392"/>
      <c r="G971" s="393"/>
      <c r="H971" s="341"/>
      <c r="I971" s="341"/>
      <c r="J971" s="341"/>
      <c r="K971" s="341"/>
      <c r="L971" s="341"/>
      <c r="M971" s="341"/>
      <c r="N971" s="394"/>
      <c r="O971" s="341"/>
      <c r="P971" s="336"/>
      <c r="Q971" s="341"/>
      <c r="R971" s="341"/>
      <c r="S971" s="341"/>
      <c r="T971" s="341"/>
      <c r="U971" s="341"/>
      <c r="V971" s="336"/>
      <c r="W971" s="395"/>
      <c r="X971" s="395"/>
      <c r="Y971" s="336"/>
      <c r="Z971" s="341"/>
      <c r="AA971" s="336"/>
      <c r="AB971" s="341"/>
      <c r="AC971" s="341"/>
      <c r="AD971" s="394"/>
      <c r="AE971" s="396"/>
      <c r="AF971" s="396"/>
      <c r="AG971" s="396"/>
      <c r="AH971" s="396"/>
      <c r="AI971" s="396"/>
      <c r="AJ971" s="396"/>
      <c r="AK971" s="396"/>
      <c r="AL971" s="397"/>
      <c r="AM971" s="398"/>
      <c r="AN971" s="398"/>
      <c r="AO971" s="398"/>
      <c r="AP971" s="398"/>
      <c r="AQ971" s="398"/>
      <c r="AR971" s="398"/>
      <c r="AS971" s="398"/>
      <c r="AT971" s="398"/>
      <c r="AU971" s="394"/>
      <c r="AV971" s="399"/>
      <c r="AW971" s="306"/>
      <c r="AX971" s="394"/>
      <c r="AY971" s="400"/>
      <c r="AZ971" s="336"/>
      <c r="BA971" s="336"/>
      <c r="BB971" s="336"/>
      <c r="BC971" s="336"/>
      <c r="BD971" s="336"/>
      <c r="BE971" s="401"/>
      <c r="BF971" s="341"/>
      <c r="BG971" s="341"/>
      <c r="BH971" s="402"/>
      <c r="BI971" s="403"/>
      <c r="BJ971" s="404"/>
      <c r="BK971" s="405"/>
      <c r="BL971" s="405"/>
      <c r="BM971" s="405"/>
      <c r="BN971" s="406"/>
    </row>
    <row r="972" ht="18.75" customHeight="1">
      <c r="A972" s="390" t="str">
        <f t="shared" si="3"/>
        <v/>
      </c>
      <c r="B972" s="391"/>
      <c r="C972" s="337"/>
      <c r="D972" s="337"/>
      <c r="E972" s="338" t="str">
        <f t="shared" si="8"/>
        <v/>
      </c>
      <c r="F972" s="392"/>
      <c r="G972" s="393"/>
      <c r="H972" s="341"/>
      <c r="I972" s="341"/>
      <c r="J972" s="341"/>
      <c r="K972" s="341"/>
      <c r="L972" s="341"/>
      <c r="M972" s="341"/>
      <c r="N972" s="394"/>
      <c r="O972" s="341"/>
      <c r="P972" s="336"/>
      <c r="Q972" s="341"/>
      <c r="R972" s="341"/>
      <c r="S972" s="341"/>
      <c r="T972" s="341"/>
      <c r="U972" s="341"/>
      <c r="V972" s="336"/>
      <c r="W972" s="395"/>
      <c r="X972" s="395"/>
      <c r="Y972" s="336"/>
      <c r="Z972" s="341"/>
      <c r="AA972" s="336"/>
      <c r="AB972" s="341"/>
      <c r="AC972" s="341"/>
      <c r="AD972" s="394"/>
      <c r="AE972" s="396"/>
      <c r="AF972" s="396"/>
      <c r="AG972" s="396"/>
      <c r="AH972" s="396"/>
      <c r="AI972" s="396"/>
      <c r="AJ972" s="396"/>
      <c r="AK972" s="396"/>
      <c r="AL972" s="397"/>
      <c r="AM972" s="398"/>
      <c r="AN972" s="398"/>
      <c r="AO972" s="398"/>
      <c r="AP972" s="398"/>
      <c r="AQ972" s="398"/>
      <c r="AR972" s="398"/>
      <c r="AS972" s="398"/>
      <c r="AT972" s="398"/>
      <c r="AU972" s="394"/>
      <c r="AV972" s="399"/>
      <c r="AW972" s="306"/>
      <c r="AX972" s="394"/>
      <c r="AY972" s="400"/>
      <c r="AZ972" s="336"/>
      <c r="BA972" s="336"/>
      <c r="BB972" s="336"/>
      <c r="BC972" s="336"/>
      <c r="BD972" s="336"/>
      <c r="BE972" s="401"/>
      <c r="BF972" s="341"/>
      <c r="BG972" s="341"/>
      <c r="BH972" s="402"/>
      <c r="BI972" s="403"/>
      <c r="BJ972" s="404"/>
      <c r="BK972" s="405"/>
      <c r="BL972" s="405"/>
      <c r="BM972" s="405"/>
      <c r="BN972" s="406"/>
    </row>
    <row r="973" ht="18.75" customHeight="1">
      <c r="A973" s="390" t="str">
        <f t="shared" si="3"/>
        <v/>
      </c>
      <c r="B973" s="391"/>
      <c r="C973" s="337"/>
      <c r="D973" s="337"/>
      <c r="E973" s="338" t="str">
        <f t="shared" si="8"/>
        <v/>
      </c>
      <c r="F973" s="392"/>
      <c r="G973" s="393"/>
      <c r="H973" s="341"/>
      <c r="I973" s="341"/>
      <c r="J973" s="341"/>
      <c r="K973" s="341"/>
      <c r="L973" s="341"/>
      <c r="M973" s="341"/>
      <c r="N973" s="394"/>
      <c r="O973" s="341"/>
      <c r="P973" s="336"/>
      <c r="Q973" s="341"/>
      <c r="R973" s="341"/>
      <c r="S973" s="341"/>
      <c r="T973" s="341"/>
      <c r="U973" s="341"/>
      <c r="V973" s="336"/>
      <c r="W973" s="395"/>
      <c r="X973" s="395"/>
      <c r="Y973" s="336"/>
      <c r="Z973" s="341"/>
      <c r="AA973" s="336"/>
      <c r="AB973" s="341"/>
      <c r="AC973" s="341"/>
      <c r="AD973" s="394"/>
      <c r="AE973" s="396"/>
      <c r="AF973" s="396"/>
      <c r="AG973" s="396"/>
      <c r="AH973" s="396"/>
      <c r="AI973" s="396"/>
      <c r="AJ973" s="396"/>
      <c r="AK973" s="396"/>
      <c r="AL973" s="397"/>
      <c r="AM973" s="398"/>
      <c r="AN973" s="398"/>
      <c r="AO973" s="398"/>
      <c r="AP973" s="398"/>
      <c r="AQ973" s="398"/>
      <c r="AR973" s="398"/>
      <c r="AS973" s="398"/>
      <c r="AT973" s="398"/>
      <c r="AU973" s="394"/>
      <c r="AV973" s="399"/>
      <c r="AW973" s="306"/>
      <c r="AX973" s="394"/>
      <c r="AY973" s="400"/>
      <c r="AZ973" s="336"/>
      <c r="BA973" s="336"/>
      <c r="BB973" s="336"/>
      <c r="BC973" s="336"/>
      <c r="BD973" s="336"/>
      <c r="BE973" s="401"/>
      <c r="BF973" s="341"/>
      <c r="BG973" s="341"/>
      <c r="BH973" s="402"/>
      <c r="BI973" s="403"/>
      <c r="BJ973" s="404"/>
      <c r="BK973" s="405"/>
      <c r="BL973" s="405"/>
      <c r="BM973" s="405"/>
      <c r="BN973" s="406"/>
    </row>
    <row r="974" ht="18.75" customHeight="1">
      <c r="A974" s="390" t="str">
        <f t="shared" si="3"/>
        <v/>
      </c>
      <c r="B974" s="391"/>
      <c r="C974" s="337"/>
      <c r="D974" s="337"/>
      <c r="E974" s="338" t="str">
        <f t="shared" si="8"/>
        <v/>
      </c>
      <c r="F974" s="392"/>
      <c r="G974" s="393"/>
      <c r="H974" s="341"/>
      <c r="I974" s="341"/>
      <c r="J974" s="341"/>
      <c r="K974" s="341"/>
      <c r="L974" s="341"/>
      <c r="M974" s="341"/>
      <c r="N974" s="394"/>
      <c r="O974" s="341"/>
      <c r="P974" s="336"/>
      <c r="Q974" s="341"/>
      <c r="R974" s="341"/>
      <c r="S974" s="341"/>
      <c r="T974" s="341"/>
      <c r="U974" s="341"/>
      <c r="V974" s="336"/>
      <c r="W974" s="395"/>
      <c r="X974" s="395"/>
      <c r="Y974" s="336"/>
      <c r="Z974" s="341"/>
      <c r="AA974" s="336"/>
      <c r="AB974" s="341"/>
      <c r="AC974" s="341"/>
      <c r="AD974" s="394"/>
      <c r="AE974" s="396"/>
      <c r="AF974" s="396"/>
      <c r="AG974" s="396"/>
      <c r="AH974" s="396"/>
      <c r="AI974" s="396"/>
      <c r="AJ974" s="396"/>
      <c r="AK974" s="396"/>
      <c r="AL974" s="397"/>
      <c r="AM974" s="398"/>
      <c r="AN974" s="398"/>
      <c r="AO974" s="398"/>
      <c r="AP974" s="398"/>
      <c r="AQ974" s="398"/>
      <c r="AR974" s="398"/>
      <c r="AS974" s="398"/>
      <c r="AT974" s="398"/>
      <c r="AU974" s="394"/>
      <c r="AV974" s="399"/>
      <c r="AW974" s="306"/>
      <c r="AX974" s="394"/>
      <c r="AY974" s="400"/>
      <c r="AZ974" s="336"/>
      <c r="BA974" s="336"/>
      <c r="BB974" s="336"/>
      <c r="BC974" s="336"/>
      <c r="BD974" s="336"/>
      <c r="BE974" s="401"/>
      <c r="BF974" s="341"/>
      <c r="BG974" s="341"/>
      <c r="BH974" s="402"/>
      <c r="BI974" s="403"/>
      <c r="BJ974" s="404"/>
      <c r="BK974" s="405"/>
      <c r="BL974" s="405"/>
      <c r="BM974" s="405"/>
      <c r="BN974" s="406"/>
    </row>
    <row r="975" ht="18.75" customHeight="1">
      <c r="A975" s="390" t="str">
        <f t="shared" si="3"/>
        <v/>
      </c>
      <c r="B975" s="391"/>
      <c r="C975" s="337"/>
      <c r="D975" s="337"/>
      <c r="E975" s="338" t="str">
        <f t="shared" si="8"/>
        <v/>
      </c>
      <c r="F975" s="392"/>
      <c r="G975" s="393"/>
      <c r="H975" s="341"/>
      <c r="I975" s="341"/>
      <c r="J975" s="341"/>
      <c r="K975" s="341"/>
      <c r="L975" s="341"/>
      <c r="M975" s="341"/>
      <c r="N975" s="394"/>
      <c r="O975" s="341"/>
      <c r="P975" s="336"/>
      <c r="Q975" s="341"/>
      <c r="R975" s="341"/>
      <c r="S975" s="341"/>
      <c r="T975" s="341"/>
      <c r="U975" s="341"/>
      <c r="V975" s="336"/>
      <c r="W975" s="395"/>
      <c r="X975" s="395"/>
      <c r="Y975" s="336"/>
      <c r="Z975" s="341"/>
      <c r="AA975" s="336"/>
      <c r="AB975" s="341"/>
      <c r="AC975" s="341"/>
      <c r="AD975" s="394"/>
      <c r="AE975" s="396"/>
      <c r="AF975" s="396"/>
      <c r="AG975" s="396"/>
      <c r="AH975" s="396"/>
      <c r="AI975" s="396"/>
      <c r="AJ975" s="396"/>
      <c r="AK975" s="396"/>
      <c r="AL975" s="397"/>
      <c r="AM975" s="398"/>
      <c r="AN975" s="398"/>
      <c r="AO975" s="398"/>
      <c r="AP975" s="398"/>
      <c r="AQ975" s="398"/>
      <c r="AR975" s="398"/>
      <c r="AS975" s="398"/>
      <c r="AT975" s="398"/>
      <c r="AU975" s="394"/>
      <c r="AV975" s="399"/>
      <c r="AW975" s="306"/>
      <c r="AX975" s="394"/>
      <c r="AY975" s="400"/>
      <c r="AZ975" s="336"/>
      <c r="BA975" s="336"/>
      <c r="BB975" s="336"/>
      <c r="BC975" s="336"/>
      <c r="BD975" s="336"/>
      <c r="BE975" s="401"/>
      <c r="BF975" s="341"/>
      <c r="BG975" s="341"/>
      <c r="BH975" s="402"/>
      <c r="BI975" s="403"/>
      <c r="BJ975" s="404"/>
      <c r="BK975" s="405"/>
      <c r="BL975" s="405"/>
      <c r="BM975" s="405"/>
      <c r="BN975" s="406"/>
    </row>
    <row r="976" ht="18.75" customHeight="1">
      <c r="A976" s="390" t="str">
        <f t="shared" si="3"/>
        <v/>
      </c>
      <c r="B976" s="391"/>
      <c r="C976" s="337"/>
      <c r="D976" s="337"/>
      <c r="E976" s="338" t="str">
        <f t="shared" si="8"/>
        <v/>
      </c>
      <c r="F976" s="392"/>
      <c r="G976" s="393"/>
      <c r="H976" s="341"/>
      <c r="I976" s="341"/>
      <c r="J976" s="341"/>
      <c r="K976" s="341"/>
      <c r="L976" s="341"/>
      <c r="M976" s="341"/>
      <c r="N976" s="394"/>
      <c r="O976" s="341"/>
      <c r="P976" s="336"/>
      <c r="Q976" s="341"/>
      <c r="R976" s="341"/>
      <c r="S976" s="341"/>
      <c r="T976" s="341"/>
      <c r="U976" s="341"/>
      <c r="V976" s="336"/>
      <c r="W976" s="395"/>
      <c r="X976" s="395"/>
      <c r="Y976" s="336"/>
      <c r="Z976" s="341"/>
      <c r="AA976" s="336"/>
      <c r="AB976" s="341"/>
      <c r="AC976" s="341"/>
      <c r="AD976" s="394"/>
      <c r="AE976" s="396"/>
      <c r="AF976" s="396"/>
      <c r="AG976" s="396"/>
      <c r="AH976" s="396"/>
      <c r="AI976" s="396"/>
      <c r="AJ976" s="396"/>
      <c r="AK976" s="396"/>
      <c r="AL976" s="397"/>
      <c r="AM976" s="398"/>
      <c r="AN976" s="398"/>
      <c r="AO976" s="398"/>
      <c r="AP976" s="398"/>
      <c r="AQ976" s="398"/>
      <c r="AR976" s="398"/>
      <c r="AS976" s="398"/>
      <c r="AT976" s="398"/>
      <c r="AU976" s="394"/>
      <c r="AV976" s="399"/>
      <c r="AW976" s="306"/>
      <c r="AX976" s="394"/>
      <c r="AY976" s="400"/>
      <c r="AZ976" s="336"/>
      <c r="BA976" s="336"/>
      <c r="BB976" s="336"/>
      <c r="BC976" s="336"/>
      <c r="BD976" s="336"/>
      <c r="BE976" s="401"/>
      <c r="BF976" s="341"/>
      <c r="BG976" s="341"/>
      <c r="BH976" s="402"/>
      <c r="BI976" s="403"/>
      <c r="BJ976" s="404"/>
      <c r="BK976" s="405"/>
      <c r="BL976" s="405"/>
      <c r="BM976" s="405"/>
      <c r="BN976" s="406"/>
    </row>
    <row r="977" ht="18.75" customHeight="1">
      <c r="A977" s="390" t="str">
        <f t="shared" si="3"/>
        <v/>
      </c>
      <c r="B977" s="391"/>
      <c r="C977" s="337"/>
      <c r="D977" s="337"/>
      <c r="E977" s="338" t="str">
        <f t="shared" si="8"/>
        <v/>
      </c>
      <c r="F977" s="392"/>
      <c r="G977" s="393"/>
      <c r="H977" s="341"/>
      <c r="I977" s="341"/>
      <c r="J977" s="341"/>
      <c r="K977" s="341"/>
      <c r="L977" s="341"/>
      <c r="M977" s="341"/>
      <c r="N977" s="394"/>
      <c r="O977" s="341"/>
      <c r="P977" s="336"/>
      <c r="Q977" s="341"/>
      <c r="R977" s="341"/>
      <c r="S977" s="341"/>
      <c r="T977" s="341"/>
      <c r="U977" s="341"/>
      <c r="V977" s="336"/>
      <c r="W977" s="395"/>
      <c r="X977" s="395"/>
      <c r="Y977" s="336"/>
      <c r="Z977" s="341"/>
      <c r="AA977" s="336"/>
      <c r="AB977" s="341"/>
      <c r="AC977" s="341"/>
      <c r="AD977" s="394"/>
      <c r="AE977" s="396"/>
      <c r="AF977" s="396"/>
      <c r="AG977" s="396"/>
      <c r="AH977" s="396"/>
      <c r="AI977" s="396"/>
      <c r="AJ977" s="396"/>
      <c r="AK977" s="396"/>
      <c r="AL977" s="397"/>
      <c r="AM977" s="398"/>
      <c r="AN977" s="398"/>
      <c r="AO977" s="398"/>
      <c r="AP977" s="398"/>
      <c r="AQ977" s="398"/>
      <c r="AR977" s="398"/>
      <c r="AS977" s="398"/>
      <c r="AT977" s="398"/>
      <c r="AU977" s="394"/>
      <c r="AV977" s="399"/>
      <c r="AW977" s="306"/>
      <c r="AX977" s="394"/>
      <c r="AY977" s="400"/>
      <c r="AZ977" s="336"/>
      <c r="BA977" s="336"/>
      <c r="BB977" s="336"/>
      <c r="BC977" s="336"/>
      <c r="BD977" s="336"/>
      <c r="BE977" s="401"/>
      <c r="BF977" s="341"/>
      <c r="BG977" s="341"/>
      <c r="BH977" s="402"/>
      <c r="BI977" s="403"/>
      <c r="BJ977" s="404"/>
      <c r="BK977" s="405"/>
      <c r="BL977" s="405"/>
      <c r="BM977" s="405"/>
      <c r="BN977" s="406"/>
    </row>
    <row r="978" ht="18.75" customHeight="1">
      <c r="A978" s="390" t="str">
        <f t="shared" si="3"/>
        <v/>
      </c>
      <c r="B978" s="391"/>
      <c r="C978" s="337"/>
      <c r="D978" s="337"/>
      <c r="E978" s="338" t="str">
        <f t="shared" si="8"/>
        <v/>
      </c>
      <c r="F978" s="392"/>
      <c r="G978" s="393"/>
      <c r="H978" s="341"/>
      <c r="I978" s="341"/>
      <c r="J978" s="341"/>
      <c r="K978" s="341"/>
      <c r="L978" s="341"/>
      <c r="M978" s="341"/>
      <c r="N978" s="394"/>
      <c r="O978" s="341"/>
      <c r="P978" s="336"/>
      <c r="Q978" s="341"/>
      <c r="R978" s="341"/>
      <c r="S978" s="341"/>
      <c r="T978" s="341"/>
      <c r="U978" s="341"/>
      <c r="V978" s="336"/>
      <c r="W978" s="395"/>
      <c r="X978" s="395"/>
      <c r="Y978" s="336"/>
      <c r="Z978" s="341"/>
      <c r="AA978" s="336"/>
      <c r="AB978" s="341"/>
      <c r="AC978" s="341"/>
      <c r="AD978" s="394"/>
      <c r="AE978" s="396"/>
      <c r="AF978" s="396"/>
      <c r="AG978" s="396"/>
      <c r="AH978" s="396"/>
      <c r="AI978" s="396"/>
      <c r="AJ978" s="396"/>
      <c r="AK978" s="396"/>
      <c r="AL978" s="397"/>
      <c r="AM978" s="398"/>
      <c r="AN978" s="398"/>
      <c r="AO978" s="398"/>
      <c r="AP978" s="398"/>
      <c r="AQ978" s="398"/>
      <c r="AR978" s="398"/>
      <c r="AS978" s="398"/>
      <c r="AT978" s="398"/>
      <c r="AU978" s="394"/>
      <c r="AV978" s="399"/>
      <c r="AW978" s="306"/>
      <c r="AX978" s="394"/>
      <c r="AY978" s="400"/>
      <c r="AZ978" s="336"/>
      <c r="BA978" s="336"/>
      <c r="BB978" s="336"/>
      <c r="BC978" s="336"/>
      <c r="BD978" s="336"/>
      <c r="BE978" s="401"/>
      <c r="BF978" s="341"/>
      <c r="BG978" s="341"/>
      <c r="BH978" s="402"/>
      <c r="BI978" s="403"/>
      <c r="BJ978" s="404"/>
      <c r="BK978" s="405"/>
      <c r="BL978" s="405"/>
      <c r="BM978" s="405"/>
      <c r="BN978" s="406"/>
    </row>
    <row r="979" ht="18.75" customHeight="1">
      <c r="A979" s="390" t="str">
        <f t="shared" si="3"/>
        <v/>
      </c>
      <c r="B979" s="391"/>
      <c r="C979" s="337"/>
      <c r="D979" s="337"/>
      <c r="E979" s="338" t="str">
        <f t="shared" si="8"/>
        <v/>
      </c>
      <c r="F979" s="392"/>
      <c r="G979" s="393"/>
      <c r="H979" s="341"/>
      <c r="I979" s="341"/>
      <c r="J979" s="341"/>
      <c r="K979" s="341"/>
      <c r="L979" s="341"/>
      <c r="M979" s="341"/>
      <c r="N979" s="394"/>
      <c r="O979" s="341"/>
      <c r="P979" s="336"/>
      <c r="Q979" s="341"/>
      <c r="R979" s="341"/>
      <c r="S979" s="341"/>
      <c r="T979" s="341"/>
      <c r="U979" s="341"/>
      <c r="V979" s="336"/>
      <c r="W979" s="395"/>
      <c r="X979" s="395"/>
      <c r="Y979" s="336"/>
      <c r="Z979" s="341"/>
      <c r="AA979" s="336"/>
      <c r="AB979" s="341"/>
      <c r="AC979" s="341"/>
      <c r="AD979" s="394"/>
      <c r="AE979" s="396"/>
      <c r="AF979" s="396"/>
      <c r="AG979" s="396"/>
      <c r="AH979" s="396"/>
      <c r="AI979" s="396"/>
      <c r="AJ979" s="396"/>
      <c r="AK979" s="396"/>
      <c r="AL979" s="397"/>
      <c r="AM979" s="398"/>
      <c r="AN979" s="398"/>
      <c r="AO979" s="398"/>
      <c r="AP979" s="398"/>
      <c r="AQ979" s="398"/>
      <c r="AR979" s="398"/>
      <c r="AS979" s="398"/>
      <c r="AT979" s="398"/>
      <c r="AU979" s="394"/>
      <c r="AV979" s="399"/>
      <c r="AW979" s="306"/>
      <c r="AX979" s="394"/>
      <c r="AY979" s="400"/>
      <c r="AZ979" s="336"/>
      <c r="BA979" s="336"/>
      <c r="BB979" s="336"/>
      <c r="BC979" s="336"/>
      <c r="BD979" s="336"/>
      <c r="BE979" s="401"/>
      <c r="BF979" s="341"/>
      <c r="BG979" s="341"/>
      <c r="BH979" s="402"/>
      <c r="BI979" s="403"/>
      <c r="BJ979" s="404"/>
      <c r="BK979" s="405"/>
      <c r="BL979" s="405"/>
      <c r="BM979" s="405"/>
      <c r="BN979" s="406"/>
    </row>
    <row r="980" ht="18.75" customHeight="1">
      <c r="A980" s="390" t="str">
        <f t="shared" si="3"/>
        <v/>
      </c>
      <c r="B980" s="391"/>
      <c r="C980" s="337"/>
      <c r="D980" s="337"/>
      <c r="E980" s="338" t="str">
        <f t="shared" si="8"/>
        <v/>
      </c>
      <c r="F980" s="392"/>
      <c r="G980" s="393"/>
      <c r="H980" s="341"/>
      <c r="I980" s="341"/>
      <c r="J980" s="341"/>
      <c r="K980" s="341"/>
      <c r="L980" s="341"/>
      <c r="M980" s="341"/>
      <c r="N980" s="394"/>
      <c r="O980" s="341"/>
      <c r="P980" s="336"/>
      <c r="Q980" s="341"/>
      <c r="R980" s="341"/>
      <c r="S980" s="341"/>
      <c r="T980" s="341"/>
      <c r="U980" s="341"/>
      <c r="V980" s="336"/>
      <c r="W980" s="395"/>
      <c r="X980" s="395"/>
      <c r="Y980" s="336"/>
      <c r="Z980" s="341"/>
      <c r="AA980" s="336"/>
      <c r="AB980" s="341"/>
      <c r="AC980" s="341"/>
      <c r="AD980" s="394"/>
      <c r="AE980" s="396"/>
      <c r="AF980" s="396"/>
      <c r="AG980" s="396"/>
      <c r="AH980" s="396"/>
      <c r="AI980" s="396"/>
      <c r="AJ980" s="396"/>
      <c r="AK980" s="396"/>
      <c r="AL980" s="397"/>
      <c r="AM980" s="398"/>
      <c r="AN980" s="398"/>
      <c r="AO980" s="398"/>
      <c r="AP980" s="398"/>
      <c r="AQ980" s="398"/>
      <c r="AR980" s="398"/>
      <c r="AS980" s="398"/>
      <c r="AT980" s="398"/>
      <c r="AU980" s="394"/>
      <c r="AV980" s="399"/>
      <c r="AW980" s="306"/>
      <c r="AX980" s="394"/>
      <c r="AY980" s="400"/>
      <c r="AZ980" s="336"/>
      <c r="BA980" s="336"/>
      <c r="BB980" s="336"/>
      <c r="BC980" s="336"/>
      <c r="BD980" s="336"/>
      <c r="BE980" s="401"/>
      <c r="BF980" s="341"/>
      <c r="BG980" s="341"/>
      <c r="BH980" s="402"/>
      <c r="BI980" s="403"/>
      <c r="BJ980" s="404"/>
      <c r="BK980" s="405"/>
      <c r="BL980" s="405"/>
      <c r="BM980" s="405"/>
      <c r="BN980" s="406"/>
    </row>
    <row r="981" ht="18.75" customHeight="1">
      <c r="A981" s="390" t="str">
        <f t="shared" si="3"/>
        <v/>
      </c>
      <c r="B981" s="391"/>
      <c r="C981" s="337"/>
      <c r="D981" s="337"/>
      <c r="E981" s="338" t="str">
        <f t="shared" si="8"/>
        <v/>
      </c>
      <c r="F981" s="392"/>
      <c r="G981" s="393"/>
      <c r="H981" s="341"/>
      <c r="I981" s="341"/>
      <c r="J981" s="341"/>
      <c r="K981" s="341"/>
      <c r="L981" s="341"/>
      <c r="M981" s="341"/>
      <c r="N981" s="394"/>
      <c r="O981" s="341"/>
      <c r="P981" s="336"/>
      <c r="Q981" s="341"/>
      <c r="R981" s="341"/>
      <c r="S981" s="341"/>
      <c r="T981" s="341"/>
      <c r="U981" s="341"/>
      <c r="V981" s="336"/>
      <c r="W981" s="395"/>
      <c r="X981" s="395"/>
      <c r="Y981" s="336"/>
      <c r="Z981" s="341"/>
      <c r="AA981" s="336"/>
      <c r="AB981" s="341"/>
      <c r="AC981" s="341"/>
      <c r="AD981" s="394"/>
      <c r="AE981" s="396"/>
      <c r="AF981" s="396"/>
      <c r="AG981" s="396"/>
      <c r="AH981" s="396"/>
      <c r="AI981" s="396"/>
      <c r="AJ981" s="396"/>
      <c r="AK981" s="396"/>
      <c r="AL981" s="397"/>
      <c r="AM981" s="398"/>
      <c r="AN981" s="398"/>
      <c r="AO981" s="398"/>
      <c r="AP981" s="398"/>
      <c r="AQ981" s="398"/>
      <c r="AR981" s="398"/>
      <c r="AS981" s="398"/>
      <c r="AT981" s="398"/>
      <c r="AU981" s="394"/>
      <c r="AV981" s="399"/>
      <c r="AW981" s="306"/>
      <c r="AX981" s="394"/>
      <c r="AY981" s="400"/>
      <c r="AZ981" s="336"/>
      <c r="BA981" s="336"/>
      <c r="BB981" s="336"/>
      <c r="BC981" s="336"/>
      <c r="BD981" s="336"/>
      <c r="BE981" s="401"/>
      <c r="BF981" s="341"/>
      <c r="BG981" s="341"/>
      <c r="BH981" s="402"/>
      <c r="BI981" s="403"/>
      <c r="BJ981" s="404"/>
      <c r="BK981" s="405"/>
      <c r="BL981" s="405"/>
      <c r="BM981" s="405"/>
      <c r="BN981" s="406"/>
    </row>
    <row r="982" ht="18.75" customHeight="1">
      <c r="A982" s="390" t="str">
        <f t="shared" si="3"/>
        <v/>
      </c>
      <c r="B982" s="391"/>
      <c r="C982" s="337"/>
      <c r="D982" s="337"/>
      <c r="E982" s="338" t="str">
        <f t="shared" si="8"/>
        <v/>
      </c>
      <c r="F982" s="392"/>
      <c r="G982" s="393"/>
      <c r="H982" s="341"/>
      <c r="I982" s="341"/>
      <c r="J982" s="341"/>
      <c r="K982" s="341"/>
      <c r="L982" s="341"/>
      <c r="M982" s="341"/>
      <c r="N982" s="394"/>
      <c r="O982" s="341"/>
      <c r="P982" s="336"/>
      <c r="Q982" s="341"/>
      <c r="R982" s="341"/>
      <c r="S982" s="341"/>
      <c r="T982" s="341"/>
      <c r="U982" s="341"/>
      <c r="V982" s="336"/>
      <c r="W982" s="395"/>
      <c r="X982" s="395"/>
      <c r="Y982" s="336"/>
      <c r="Z982" s="341"/>
      <c r="AA982" s="336"/>
      <c r="AB982" s="341"/>
      <c r="AC982" s="341"/>
      <c r="AD982" s="394"/>
      <c r="AE982" s="396"/>
      <c r="AF982" s="396"/>
      <c r="AG982" s="396"/>
      <c r="AH982" s="396"/>
      <c r="AI982" s="396"/>
      <c r="AJ982" s="396"/>
      <c r="AK982" s="396"/>
      <c r="AL982" s="397"/>
      <c r="AM982" s="398"/>
      <c r="AN982" s="398"/>
      <c r="AO982" s="398"/>
      <c r="AP982" s="398"/>
      <c r="AQ982" s="398"/>
      <c r="AR982" s="398"/>
      <c r="AS982" s="398"/>
      <c r="AT982" s="398"/>
      <c r="AU982" s="394"/>
      <c r="AV982" s="399"/>
      <c r="AW982" s="306"/>
      <c r="AX982" s="394"/>
      <c r="AY982" s="400"/>
      <c r="AZ982" s="336"/>
      <c r="BA982" s="336"/>
      <c r="BB982" s="336"/>
      <c r="BC982" s="336"/>
      <c r="BD982" s="336"/>
      <c r="BE982" s="401"/>
      <c r="BF982" s="341"/>
      <c r="BG982" s="341"/>
      <c r="BH982" s="402"/>
      <c r="BI982" s="403"/>
      <c r="BJ982" s="404"/>
      <c r="BK982" s="405"/>
      <c r="BL982" s="405"/>
      <c r="BM982" s="405"/>
      <c r="BN982" s="406"/>
    </row>
    <row r="983" ht="18.75" customHeight="1">
      <c r="A983" s="390" t="str">
        <f t="shared" si="3"/>
        <v/>
      </c>
      <c r="B983" s="391"/>
      <c r="C983" s="337"/>
      <c r="D983" s="337"/>
      <c r="E983" s="338" t="str">
        <f t="shared" si="8"/>
        <v/>
      </c>
      <c r="F983" s="392"/>
      <c r="G983" s="393"/>
      <c r="H983" s="341"/>
      <c r="I983" s="341"/>
      <c r="J983" s="341"/>
      <c r="K983" s="341"/>
      <c r="L983" s="341"/>
      <c r="M983" s="341"/>
      <c r="N983" s="394"/>
      <c r="O983" s="341"/>
      <c r="P983" s="336"/>
      <c r="Q983" s="341"/>
      <c r="R983" s="341"/>
      <c r="S983" s="341"/>
      <c r="T983" s="341"/>
      <c r="U983" s="341"/>
      <c r="V983" s="336"/>
      <c r="W983" s="395"/>
      <c r="X983" s="395"/>
      <c r="Y983" s="336"/>
      <c r="Z983" s="341"/>
      <c r="AA983" s="336"/>
      <c r="AB983" s="341"/>
      <c r="AC983" s="341"/>
      <c r="AD983" s="394"/>
      <c r="AE983" s="396"/>
      <c r="AF983" s="396"/>
      <c r="AG983" s="396"/>
      <c r="AH983" s="396"/>
      <c r="AI983" s="396"/>
      <c r="AJ983" s="396"/>
      <c r="AK983" s="396"/>
      <c r="AL983" s="397"/>
      <c r="AM983" s="398"/>
      <c r="AN983" s="398"/>
      <c r="AO983" s="398"/>
      <c r="AP983" s="398"/>
      <c r="AQ983" s="398"/>
      <c r="AR983" s="398"/>
      <c r="AS983" s="398"/>
      <c r="AT983" s="398"/>
      <c r="AU983" s="394"/>
      <c r="AV983" s="399"/>
      <c r="AW983" s="306"/>
      <c r="AX983" s="394"/>
      <c r="AY983" s="400"/>
      <c r="AZ983" s="336"/>
      <c r="BA983" s="336"/>
      <c r="BB983" s="336"/>
      <c r="BC983" s="336"/>
      <c r="BD983" s="336"/>
      <c r="BE983" s="401"/>
      <c r="BF983" s="341"/>
      <c r="BG983" s="341"/>
      <c r="BH983" s="402"/>
      <c r="BI983" s="403"/>
      <c r="BJ983" s="404"/>
      <c r="BK983" s="405"/>
      <c r="BL983" s="405"/>
      <c r="BM983" s="405"/>
      <c r="BN983" s="406"/>
    </row>
    <row r="984" ht="18.75" customHeight="1">
      <c r="A984" s="390" t="str">
        <f t="shared" si="3"/>
        <v/>
      </c>
      <c r="B984" s="391"/>
      <c r="C984" s="337"/>
      <c r="D984" s="337"/>
      <c r="E984" s="338" t="str">
        <f t="shared" si="8"/>
        <v/>
      </c>
      <c r="F984" s="392"/>
      <c r="G984" s="393"/>
      <c r="H984" s="341"/>
      <c r="I984" s="341"/>
      <c r="J984" s="341"/>
      <c r="K984" s="341"/>
      <c r="L984" s="341"/>
      <c r="M984" s="341"/>
      <c r="N984" s="394"/>
      <c r="O984" s="341"/>
      <c r="P984" s="336"/>
      <c r="Q984" s="341"/>
      <c r="R984" s="341"/>
      <c r="S984" s="341"/>
      <c r="T984" s="341"/>
      <c r="U984" s="341"/>
      <c r="V984" s="336"/>
      <c r="W984" s="395"/>
      <c r="X984" s="395"/>
      <c r="Y984" s="336"/>
      <c r="Z984" s="341"/>
      <c r="AA984" s="336"/>
      <c r="AB984" s="341"/>
      <c r="AC984" s="341"/>
      <c r="AD984" s="394"/>
      <c r="AE984" s="396"/>
      <c r="AF984" s="396"/>
      <c r="AG984" s="396"/>
      <c r="AH984" s="396"/>
      <c r="AI984" s="396"/>
      <c r="AJ984" s="396"/>
      <c r="AK984" s="396"/>
      <c r="AL984" s="397"/>
      <c r="AM984" s="398"/>
      <c r="AN984" s="398"/>
      <c r="AO984" s="398"/>
      <c r="AP984" s="398"/>
      <c r="AQ984" s="398"/>
      <c r="AR984" s="398"/>
      <c r="AS984" s="398"/>
      <c r="AT984" s="398"/>
      <c r="AU984" s="394"/>
      <c r="AV984" s="399"/>
      <c r="AW984" s="306"/>
      <c r="AX984" s="394"/>
      <c r="AY984" s="400"/>
      <c r="AZ984" s="336"/>
      <c r="BA984" s="336"/>
      <c r="BB984" s="336"/>
      <c r="BC984" s="336"/>
      <c r="BD984" s="336"/>
      <c r="BE984" s="401"/>
      <c r="BF984" s="341"/>
      <c r="BG984" s="341"/>
      <c r="BH984" s="402"/>
      <c r="BI984" s="403"/>
      <c r="BJ984" s="404"/>
      <c r="BK984" s="405"/>
      <c r="BL984" s="405"/>
      <c r="BM984" s="405"/>
      <c r="BN984" s="406"/>
    </row>
    <row r="985" ht="18.75" customHeight="1">
      <c r="A985" s="390" t="str">
        <f t="shared" si="3"/>
        <v/>
      </c>
      <c r="B985" s="391"/>
      <c r="C985" s="337"/>
      <c r="D985" s="337"/>
      <c r="E985" s="338" t="str">
        <f t="shared" si="8"/>
        <v/>
      </c>
      <c r="F985" s="392"/>
      <c r="G985" s="393"/>
      <c r="H985" s="341"/>
      <c r="I985" s="341"/>
      <c r="J985" s="341"/>
      <c r="K985" s="341"/>
      <c r="L985" s="341"/>
      <c r="M985" s="341"/>
      <c r="N985" s="394"/>
      <c r="O985" s="341"/>
      <c r="P985" s="336"/>
      <c r="Q985" s="341"/>
      <c r="R985" s="341"/>
      <c r="S985" s="341"/>
      <c r="T985" s="341"/>
      <c r="U985" s="341"/>
      <c r="V985" s="336"/>
      <c r="W985" s="395"/>
      <c r="X985" s="395"/>
      <c r="Y985" s="336"/>
      <c r="Z985" s="341"/>
      <c r="AA985" s="336"/>
      <c r="AB985" s="341"/>
      <c r="AC985" s="341"/>
      <c r="AD985" s="394"/>
      <c r="AE985" s="396"/>
      <c r="AF985" s="396"/>
      <c r="AG985" s="396"/>
      <c r="AH985" s="396"/>
      <c r="AI985" s="396"/>
      <c r="AJ985" s="396"/>
      <c r="AK985" s="396"/>
      <c r="AL985" s="397"/>
      <c r="AM985" s="398"/>
      <c r="AN985" s="398"/>
      <c r="AO985" s="398"/>
      <c r="AP985" s="398"/>
      <c r="AQ985" s="398"/>
      <c r="AR985" s="398"/>
      <c r="AS985" s="398"/>
      <c r="AT985" s="398"/>
      <c r="AU985" s="394"/>
      <c r="AV985" s="399"/>
      <c r="AW985" s="306"/>
      <c r="AX985" s="394"/>
      <c r="AY985" s="400"/>
      <c r="AZ985" s="336"/>
      <c r="BA985" s="336"/>
      <c r="BB985" s="336"/>
      <c r="BC985" s="336"/>
      <c r="BD985" s="336"/>
      <c r="BE985" s="401"/>
      <c r="BF985" s="341"/>
      <c r="BG985" s="341"/>
      <c r="BH985" s="402"/>
      <c r="BI985" s="403"/>
      <c r="BJ985" s="404"/>
      <c r="BK985" s="405"/>
      <c r="BL985" s="405"/>
      <c r="BM985" s="405"/>
      <c r="BN985" s="406"/>
    </row>
    <row r="986" ht="18.75" customHeight="1">
      <c r="A986" s="390" t="str">
        <f t="shared" si="3"/>
        <v/>
      </c>
      <c r="B986" s="391"/>
      <c r="C986" s="337"/>
      <c r="D986" s="337"/>
      <c r="E986" s="338" t="str">
        <f t="shared" si="8"/>
        <v/>
      </c>
      <c r="F986" s="392"/>
      <c r="G986" s="393"/>
      <c r="H986" s="341"/>
      <c r="I986" s="341"/>
      <c r="J986" s="341"/>
      <c r="K986" s="341"/>
      <c r="L986" s="341"/>
      <c r="M986" s="341"/>
      <c r="N986" s="394"/>
      <c r="O986" s="341"/>
      <c r="P986" s="336"/>
      <c r="Q986" s="341"/>
      <c r="R986" s="341"/>
      <c r="S986" s="341"/>
      <c r="T986" s="341"/>
      <c r="U986" s="341"/>
      <c r="V986" s="336"/>
      <c r="W986" s="395"/>
      <c r="X986" s="395"/>
      <c r="Y986" s="336"/>
      <c r="Z986" s="341"/>
      <c r="AA986" s="336"/>
      <c r="AB986" s="341"/>
      <c r="AC986" s="341"/>
      <c r="AD986" s="394"/>
      <c r="AE986" s="396"/>
      <c r="AF986" s="396"/>
      <c r="AG986" s="396"/>
      <c r="AH986" s="396"/>
      <c r="AI986" s="396"/>
      <c r="AJ986" s="396"/>
      <c r="AK986" s="396"/>
      <c r="AL986" s="397"/>
      <c r="AM986" s="398"/>
      <c r="AN986" s="398"/>
      <c r="AO986" s="398"/>
      <c r="AP986" s="398"/>
      <c r="AQ986" s="398"/>
      <c r="AR986" s="398"/>
      <c r="AS986" s="398"/>
      <c r="AT986" s="398"/>
      <c r="AU986" s="394"/>
      <c r="AV986" s="399"/>
      <c r="AW986" s="306"/>
      <c r="AX986" s="394"/>
      <c r="AY986" s="400"/>
      <c r="AZ986" s="336"/>
      <c r="BA986" s="336"/>
      <c r="BB986" s="336"/>
      <c r="BC986" s="336"/>
      <c r="BD986" s="336"/>
      <c r="BE986" s="401"/>
      <c r="BF986" s="341"/>
      <c r="BG986" s="341"/>
      <c r="BH986" s="402"/>
      <c r="BI986" s="403"/>
      <c r="BJ986" s="404"/>
      <c r="BK986" s="405"/>
      <c r="BL986" s="405"/>
      <c r="BM986" s="405"/>
      <c r="BN986" s="406"/>
    </row>
    <row r="987" ht="18.75" customHeight="1">
      <c r="A987" s="390" t="str">
        <f t="shared" si="3"/>
        <v/>
      </c>
      <c r="B987" s="391"/>
      <c r="C987" s="337"/>
      <c r="D987" s="337"/>
      <c r="E987" s="338" t="str">
        <f t="shared" si="8"/>
        <v/>
      </c>
      <c r="F987" s="392"/>
      <c r="G987" s="393"/>
      <c r="H987" s="341"/>
      <c r="I987" s="341"/>
      <c r="J987" s="341"/>
      <c r="K987" s="341"/>
      <c r="L987" s="341"/>
      <c r="M987" s="341"/>
      <c r="N987" s="394"/>
      <c r="O987" s="341"/>
      <c r="P987" s="336"/>
      <c r="Q987" s="341"/>
      <c r="R987" s="341"/>
      <c r="S987" s="341"/>
      <c r="T987" s="341"/>
      <c r="U987" s="341"/>
      <c r="V987" s="336"/>
      <c r="W987" s="395"/>
      <c r="X987" s="395"/>
      <c r="Y987" s="336"/>
      <c r="Z987" s="341"/>
      <c r="AA987" s="336"/>
      <c r="AB987" s="341"/>
      <c r="AC987" s="341"/>
      <c r="AD987" s="394"/>
      <c r="AE987" s="396"/>
      <c r="AF987" s="396"/>
      <c r="AG987" s="396"/>
      <c r="AH987" s="396"/>
      <c r="AI987" s="396"/>
      <c r="AJ987" s="396"/>
      <c r="AK987" s="396"/>
      <c r="AL987" s="397"/>
      <c r="AM987" s="398"/>
      <c r="AN987" s="398"/>
      <c r="AO987" s="398"/>
      <c r="AP987" s="398"/>
      <c r="AQ987" s="398"/>
      <c r="AR987" s="398"/>
      <c r="AS987" s="398"/>
      <c r="AT987" s="398"/>
      <c r="AU987" s="394"/>
      <c r="AV987" s="399"/>
      <c r="AW987" s="306"/>
      <c r="AX987" s="394"/>
      <c r="AY987" s="400"/>
      <c r="AZ987" s="336"/>
      <c r="BA987" s="336"/>
      <c r="BB987" s="336"/>
      <c r="BC987" s="336"/>
      <c r="BD987" s="336"/>
      <c r="BE987" s="401"/>
      <c r="BF987" s="341"/>
      <c r="BG987" s="341"/>
      <c r="BH987" s="402"/>
      <c r="BI987" s="403"/>
      <c r="BJ987" s="404"/>
      <c r="BK987" s="405"/>
      <c r="BL987" s="405"/>
      <c r="BM987" s="405"/>
      <c r="BN987" s="406"/>
    </row>
    <row r="988" ht="18.75" customHeight="1">
      <c r="A988" s="390" t="str">
        <f t="shared" si="3"/>
        <v/>
      </c>
      <c r="B988" s="391"/>
      <c r="C988" s="337"/>
      <c r="D988" s="337"/>
      <c r="E988" s="338" t="str">
        <f t="shared" si="8"/>
        <v/>
      </c>
      <c r="F988" s="392"/>
      <c r="G988" s="393"/>
      <c r="H988" s="341"/>
      <c r="I988" s="341"/>
      <c r="J988" s="341"/>
      <c r="K988" s="341"/>
      <c r="L988" s="341"/>
      <c r="M988" s="341"/>
      <c r="N988" s="394"/>
      <c r="O988" s="341"/>
      <c r="P988" s="336"/>
      <c r="Q988" s="341"/>
      <c r="R988" s="341"/>
      <c r="S988" s="341"/>
      <c r="T988" s="341"/>
      <c r="U988" s="341"/>
      <c r="V988" s="336"/>
      <c r="W988" s="395"/>
      <c r="X988" s="395"/>
      <c r="Y988" s="336"/>
      <c r="Z988" s="341"/>
      <c r="AA988" s="336"/>
      <c r="AB988" s="341"/>
      <c r="AC988" s="341"/>
      <c r="AD988" s="394"/>
      <c r="AE988" s="396"/>
      <c r="AF988" s="396"/>
      <c r="AG988" s="396"/>
      <c r="AH988" s="396"/>
      <c r="AI988" s="396"/>
      <c r="AJ988" s="396"/>
      <c r="AK988" s="396"/>
      <c r="AL988" s="397"/>
      <c r="AM988" s="398"/>
      <c r="AN988" s="398"/>
      <c r="AO988" s="398"/>
      <c r="AP988" s="398"/>
      <c r="AQ988" s="398"/>
      <c r="AR988" s="398"/>
      <c r="AS988" s="398"/>
      <c r="AT988" s="398"/>
      <c r="AU988" s="394"/>
      <c r="AV988" s="399"/>
      <c r="AW988" s="306"/>
      <c r="AX988" s="394"/>
      <c r="AY988" s="400"/>
      <c r="AZ988" s="336"/>
      <c r="BA988" s="336"/>
      <c r="BB988" s="336"/>
      <c r="BC988" s="336"/>
      <c r="BD988" s="336"/>
      <c r="BE988" s="401"/>
      <c r="BF988" s="341"/>
      <c r="BG988" s="341"/>
      <c r="BH988" s="402"/>
      <c r="BI988" s="403"/>
      <c r="BJ988" s="404"/>
      <c r="BK988" s="405"/>
      <c r="BL988" s="405"/>
      <c r="BM988" s="405"/>
      <c r="BN988" s="406"/>
    </row>
    <row r="989" ht="18.75" customHeight="1">
      <c r="A989" s="390" t="str">
        <f t="shared" si="3"/>
        <v/>
      </c>
      <c r="B989" s="391"/>
      <c r="C989" s="337"/>
      <c r="D989" s="337"/>
      <c r="E989" s="338" t="str">
        <f t="shared" si="8"/>
        <v/>
      </c>
      <c r="F989" s="392"/>
      <c r="G989" s="393"/>
      <c r="H989" s="341"/>
      <c r="I989" s="341"/>
      <c r="J989" s="341"/>
      <c r="K989" s="341"/>
      <c r="L989" s="341"/>
      <c r="M989" s="341"/>
      <c r="N989" s="394"/>
      <c r="O989" s="341"/>
      <c r="P989" s="336"/>
      <c r="Q989" s="341"/>
      <c r="R989" s="341"/>
      <c r="S989" s="341"/>
      <c r="T989" s="341"/>
      <c r="U989" s="341"/>
      <c r="V989" s="336"/>
      <c r="W989" s="395"/>
      <c r="X989" s="395"/>
      <c r="Y989" s="336"/>
      <c r="Z989" s="341"/>
      <c r="AA989" s="336"/>
      <c r="AB989" s="341"/>
      <c r="AC989" s="341"/>
      <c r="AD989" s="394"/>
      <c r="AE989" s="396"/>
      <c r="AF989" s="396"/>
      <c r="AG989" s="396"/>
      <c r="AH989" s="396"/>
      <c r="AI989" s="396"/>
      <c r="AJ989" s="396"/>
      <c r="AK989" s="396"/>
      <c r="AL989" s="397"/>
      <c r="AM989" s="398"/>
      <c r="AN989" s="398"/>
      <c r="AO989" s="398"/>
      <c r="AP989" s="398"/>
      <c r="AQ989" s="398"/>
      <c r="AR989" s="398"/>
      <c r="AS989" s="398"/>
      <c r="AT989" s="398"/>
      <c r="AU989" s="394"/>
      <c r="AV989" s="399"/>
      <c r="AW989" s="306"/>
      <c r="AX989" s="394"/>
      <c r="AY989" s="400"/>
      <c r="AZ989" s="336"/>
      <c r="BA989" s="336"/>
      <c r="BB989" s="336"/>
      <c r="BC989" s="336"/>
      <c r="BD989" s="336"/>
      <c r="BE989" s="401"/>
      <c r="BF989" s="341"/>
      <c r="BG989" s="341"/>
      <c r="BH989" s="402"/>
      <c r="BI989" s="403"/>
      <c r="BJ989" s="404"/>
      <c r="BK989" s="405"/>
      <c r="BL989" s="405"/>
      <c r="BM989" s="405"/>
      <c r="BN989" s="406"/>
    </row>
    <row r="990" ht="18.75" customHeight="1">
      <c r="A990" s="390" t="str">
        <f t="shared" si="3"/>
        <v/>
      </c>
      <c r="B990" s="391"/>
      <c r="C990" s="337"/>
      <c r="D990" s="337"/>
      <c r="E990" s="338" t="str">
        <f t="shared" si="8"/>
        <v/>
      </c>
      <c r="F990" s="392"/>
      <c r="G990" s="393"/>
      <c r="H990" s="341"/>
      <c r="I990" s="341"/>
      <c r="J990" s="341"/>
      <c r="K990" s="341"/>
      <c r="L990" s="341"/>
      <c r="M990" s="341"/>
      <c r="N990" s="394"/>
      <c r="O990" s="341"/>
      <c r="P990" s="336"/>
      <c r="Q990" s="341"/>
      <c r="R990" s="341"/>
      <c r="S990" s="341"/>
      <c r="T990" s="341"/>
      <c r="U990" s="341"/>
      <c r="V990" s="336"/>
      <c r="W990" s="395"/>
      <c r="X990" s="395"/>
      <c r="Y990" s="336"/>
      <c r="Z990" s="341"/>
      <c r="AA990" s="336"/>
      <c r="AB990" s="341"/>
      <c r="AC990" s="341"/>
      <c r="AD990" s="394"/>
      <c r="AE990" s="396"/>
      <c r="AF990" s="396"/>
      <c r="AG990" s="396"/>
      <c r="AH990" s="396"/>
      <c r="AI990" s="396"/>
      <c r="AJ990" s="396"/>
      <c r="AK990" s="396"/>
      <c r="AL990" s="397"/>
      <c r="AM990" s="398"/>
      <c r="AN990" s="398"/>
      <c r="AO990" s="398"/>
      <c r="AP990" s="398"/>
      <c r="AQ990" s="398"/>
      <c r="AR990" s="398"/>
      <c r="AS990" s="398"/>
      <c r="AT990" s="398"/>
      <c r="AU990" s="394"/>
      <c r="AV990" s="399"/>
      <c r="AW990" s="306"/>
      <c r="AX990" s="394"/>
      <c r="AY990" s="400"/>
      <c r="AZ990" s="336"/>
      <c r="BA990" s="336"/>
      <c r="BB990" s="336"/>
      <c r="BC990" s="336"/>
      <c r="BD990" s="336"/>
      <c r="BE990" s="401"/>
      <c r="BF990" s="341"/>
      <c r="BG990" s="341"/>
      <c r="BH990" s="402"/>
      <c r="BI990" s="403"/>
      <c r="BJ990" s="404"/>
      <c r="BK990" s="405"/>
      <c r="BL990" s="405"/>
      <c r="BM990" s="405"/>
      <c r="BN990" s="406"/>
    </row>
    <row r="991" ht="18.75" customHeight="1">
      <c r="A991" s="390" t="str">
        <f t="shared" si="3"/>
        <v/>
      </c>
      <c r="B991" s="391"/>
      <c r="C991" s="337"/>
      <c r="D991" s="337"/>
      <c r="E991" s="338" t="str">
        <f t="shared" si="8"/>
        <v/>
      </c>
      <c r="F991" s="392"/>
      <c r="G991" s="393"/>
      <c r="H991" s="341"/>
      <c r="I991" s="341"/>
      <c r="J991" s="341"/>
      <c r="K991" s="341"/>
      <c r="L991" s="341"/>
      <c r="M991" s="341"/>
      <c r="N991" s="394"/>
      <c r="O991" s="341"/>
      <c r="P991" s="336"/>
      <c r="Q991" s="341"/>
      <c r="R991" s="341"/>
      <c r="S991" s="341"/>
      <c r="T991" s="341"/>
      <c r="U991" s="341"/>
      <c r="V991" s="336"/>
      <c r="W991" s="395"/>
      <c r="X991" s="395"/>
      <c r="Y991" s="336"/>
      <c r="Z991" s="341"/>
      <c r="AA991" s="336"/>
      <c r="AB991" s="341"/>
      <c r="AC991" s="341"/>
      <c r="AD991" s="394"/>
      <c r="AE991" s="396"/>
      <c r="AF991" s="396"/>
      <c r="AG991" s="396"/>
      <c r="AH991" s="396"/>
      <c r="AI991" s="396"/>
      <c r="AJ991" s="396"/>
      <c r="AK991" s="396"/>
      <c r="AL991" s="397"/>
      <c r="AM991" s="398"/>
      <c r="AN991" s="398"/>
      <c r="AO991" s="398"/>
      <c r="AP991" s="398"/>
      <c r="AQ991" s="398"/>
      <c r="AR991" s="398"/>
      <c r="AS991" s="398"/>
      <c r="AT991" s="398"/>
      <c r="AU991" s="394"/>
      <c r="AV991" s="399"/>
      <c r="AW991" s="306"/>
      <c r="AX991" s="394"/>
      <c r="AY991" s="400"/>
      <c r="AZ991" s="336"/>
      <c r="BA991" s="336"/>
      <c r="BB991" s="336"/>
      <c r="BC991" s="336"/>
      <c r="BD991" s="336"/>
      <c r="BE991" s="401"/>
      <c r="BF991" s="341"/>
      <c r="BG991" s="341"/>
      <c r="BH991" s="402"/>
      <c r="BI991" s="403"/>
      <c r="BJ991" s="404"/>
      <c r="BK991" s="405"/>
      <c r="BL991" s="405"/>
      <c r="BM991" s="405"/>
      <c r="BN991" s="406"/>
    </row>
    <row r="992" ht="18.75" customHeight="1">
      <c r="A992" s="390" t="str">
        <f t="shared" si="3"/>
        <v/>
      </c>
      <c r="B992" s="391"/>
      <c r="C992" s="337"/>
      <c r="D992" s="337"/>
      <c r="E992" s="338" t="str">
        <f t="shared" si="8"/>
        <v/>
      </c>
      <c r="F992" s="392"/>
      <c r="G992" s="393"/>
      <c r="H992" s="341"/>
      <c r="I992" s="341"/>
      <c r="J992" s="341"/>
      <c r="K992" s="341"/>
      <c r="L992" s="341"/>
      <c r="M992" s="341"/>
      <c r="N992" s="394"/>
      <c r="O992" s="341"/>
      <c r="P992" s="336"/>
      <c r="Q992" s="341"/>
      <c r="R992" s="341"/>
      <c r="S992" s="341"/>
      <c r="T992" s="341"/>
      <c r="U992" s="341"/>
      <c r="V992" s="336"/>
      <c r="W992" s="395"/>
      <c r="X992" s="395"/>
      <c r="Y992" s="336"/>
      <c r="Z992" s="341"/>
      <c r="AA992" s="336"/>
      <c r="AB992" s="341"/>
      <c r="AC992" s="341"/>
      <c r="AD992" s="394"/>
      <c r="AE992" s="396"/>
      <c r="AF992" s="396"/>
      <c r="AG992" s="396"/>
      <c r="AH992" s="396"/>
      <c r="AI992" s="396"/>
      <c r="AJ992" s="396"/>
      <c r="AK992" s="396"/>
      <c r="AL992" s="397"/>
      <c r="AM992" s="398"/>
      <c r="AN992" s="398"/>
      <c r="AO992" s="398"/>
      <c r="AP992" s="398"/>
      <c r="AQ992" s="398"/>
      <c r="AR992" s="398"/>
      <c r="AS992" s="398"/>
      <c r="AT992" s="398"/>
      <c r="AU992" s="394"/>
      <c r="AV992" s="399"/>
      <c r="AW992" s="306"/>
      <c r="AX992" s="394"/>
      <c r="AY992" s="400"/>
      <c r="AZ992" s="336"/>
      <c r="BA992" s="336"/>
      <c r="BB992" s="336"/>
      <c r="BC992" s="336"/>
      <c r="BD992" s="336"/>
      <c r="BE992" s="401"/>
      <c r="BF992" s="341"/>
      <c r="BG992" s="341"/>
      <c r="BH992" s="402"/>
      <c r="BI992" s="403"/>
      <c r="BJ992" s="404"/>
      <c r="BK992" s="405"/>
      <c r="BL992" s="405"/>
      <c r="BM992" s="405"/>
      <c r="BN992" s="406"/>
    </row>
    <row r="993" ht="18.75" customHeight="1">
      <c r="A993" s="390" t="str">
        <f t="shared" si="3"/>
        <v/>
      </c>
      <c r="B993" s="391"/>
      <c r="C993" s="337"/>
      <c r="D993" s="337"/>
      <c r="E993" s="338" t="str">
        <f t="shared" si="8"/>
        <v/>
      </c>
      <c r="F993" s="392"/>
      <c r="G993" s="393"/>
      <c r="H993" s="341"/>
      <c r="I993" s="341"/>
      <c r="J993" s="341"/>
      <c r="K993" s="341"/>
      <c r="L993" s="341"/>
      <c r="M993" s="341"/>
      <c r="N993" s="394"/>
      <c r="O993" s="341"/>
      <c r="P993" s="336"/>
      <c r="Q993" s="341"/>
      <c r="R993" s="341"/>
      <c r="S993" s="341"/>
      <c r="T993" s="341"/>
      <c r="U993" s="341"/>
      <c r="V993" s="336"/>
      <c r="W993" s="395"/>
      <c r="X993" s="395"/>
      <c r="Y993" s="336"/>
      <c r="Z993" s="341"/>
      <c r="AA993" s="336"/>
      <c r="AB993" s="341"/>
      <c r="AC993" s="341"/>
      <c r="AD993" s="394"/>
      <c r="AE993" s="396"/>
      <c r="AF993" s="396"/>
      <c r="AG993" s="396"/>
      <c r="AH993" s="396"/>
      <c r="AI993" s="396"/>
      <c r="AJ993" s="396"/>
      <c r="AK993" s="396"/>
      <c r="AL993" s="397"/>
      <c r="AM993" s="398"/>
      <c r="AN993" s="398"/>
      <c r="AO993" s="398"/>
      <c r="AP993" s="398"/>
      <c r="AQ993" s="398"/>
      <c r="AR993" s="398"/>
      <c r="AS993" s="398"/>
      <c r="AT993" s="398"/>
      <c r="AU993" s="394"/>
      <c r="AV993" s="399"/>
      <c r="AW993" s="306"/>
      <c r="AX993" s="394"/>
      <c r="AY993" s="400"/>
      <c r="AZ993" s="336"/>
      <c r="BA993" s="336"/>
      <c r="BB993" s="336"/>
      <c r="BC993" s="336"/>
      <c r="BD993" s="336"/>
      <c r="BE993" s="401"/>
      <c r="BF993" s="341"/>
      <c r="BG993" s="341"/>
      <c r="BH993" s="402"/>
      <c r="BI993" s="403"/>
      <c r="BJ993" s="404"/>
      <c r="BK993" s="405"/>
      <c r="BL993" s="405"/>
      <c r="BM993" s="405"/>
      <c r="BN993" s="406"/>
    </row>
    <row r="994" ht="18.75" customHeight="1">
      <c r="A994" s="390" t="str">
        <f t="shared" si="3"/>
        <v/>
      </c>
      <c r="B994" s="391"/>
      <c r="C994" s="337"/>
      <c r="D994" s="337"/>
      <c r="E994" s="338" t="str">
        <f t="shared" si="8"/>
        <v/>
      </c>
      <c r="F994" s="392"/>
      <c r="G994" s="393"/>
      <c r="H994" s="341"/>
      <c r="I994" s="341"/>
      <c r="J994" s="341"/>
      <c r="K994" s="341"/>
      <c r="L994" s="341"/>
      <c r="M994" s="341"/>
      <c r="N994" s="394"/>
      <c r="O994" s="341"/>
      <c r="P994" s="336"/>
      <c r="Q994" s="341"/>
      <c r="R994" s="341"/>
      <c r="S994" s="341"/>
      <c r="T994" s="341"/>
      <c r="U994" s="341"/>
      <c r="V994" s="336"/>
      <c r="W994" s="395"/>
      <c r="X994" s="395"/>
      <c r="Y994" s="336"/>
      <c r="Z994" s="341"/>
      <c r="AA994" s="336"/>
      <c r="AB994" s="341"/>
      <c r="AC994" s="341"/>
      <c r="AD994" s="394"/>
      <c r="AE994" s="396"/>
      <c r="AF994" s="396"/>
      <c r="AG994" s="396"/>
      <c r="AH994" s="396"/>
      <c r="AI994" s="396"/>
      <c r="AJ994" s="396"/>
      <c r="AK994" s="396"/>
      <c r="AL994" s="397"/>
      <c r="AM994" s="398"/>
      <c r="AN994" s="398"/>
      <c r="AO994" s="398"/>
      <c r="AP994" s="398"/>
      <c r="AQ994" s="398"/>
      <c r="AR994" s="398"/>
      <c r="AS994" s="398"/>
      <c r="AT994" s="398"/>
      <c r="AU994" s="394"/>
      <c r="AV994" s="399"/>
      <c r="AW994" s="306"/>
      <c r="AX994" s="394"/>
      <c r="AY994" s="400"/>
      <c r="AZ994" s="336"/>
      <c r="BA994" s="336"/>
      <c r="BB994" s="336"/>
      <c r="BC994" s="336"/>
      <c r="BD994" s="336"/>
      <c r="BE994" s="401"/>
      <c r="BF994" s="341"/>
      <c r="BG994" s="341"/>
      <c r="BH994" s="402"/>
      <c r="BI994" s="403"/>
      <c r="BJ994" s="404"/>
      <c r="BK994" s="405"/>
      <c r="BL994" s="405"/>
      <c r="BM994" s="405"/>
      <c r="BN994" s="406"/>
    </row>
    <row r="995" ht="18.75" customHeight="1">
      <c r="A995" s="390" t="str">
        <f t="shared" si="3"/>
        <v/>
      </c>
      <c r="B995" s="391"/>
      <c r="C995" s="337"/>
      <c r="D995" s="337"/>
      <c r="E995" s="338" t="str">
        <f t="shared" si="8"/>
        <v/>
      </c>
      <c r="F995" s="392"/>
      <c r="G995" s="393"/>
      <c r="H995" s="341"/>
      <c r="I995" s="341"/>
      <c r="J995" s="341"/>
      <c r="K995" s="341"/>
      <c r="L995" s="341"/>
      <c r="M995" s="341"/>
      <c r="N995" s="394"/>
      <c r="O995" s="341"/>
      <c r="P995" s="336"/>
      <c r="Q995" s="341"/>
      <c r="R995" s="341"/>
      <c r="S995" s="341"/>
      <c r="T995" s="341"/>
      <c r="U995" s="341"/>
      <c r="V995" s="336"/>
      <c r="W995" s="395"/>
      <c r="X995" s="395"/>
      <c r="Y995" s="336"/>
      <c r="Z995" s="341"/>
      <c r="AA995" s="336"/>
      <c r="AB995" s="341"/>
      <c r="AC995" s="341"/>
      <c r="AD995" s="394"/>
      <c r="AE995" s="396"/>
      <c r="AF995" s="396"/>
      <c r="AG995" s="396"/>
      <c r="AH995" s="396"/>
      <c r="AI995" s="396"/>
      <c r="AJ995" s="396"/>
      <c r="AK995" s="396"/>
      <c r="AL995" s="397"/>
      <c r="AM995" s="398"/>
      <c r="AN995" s="398"/>
      <c r="AO995" s="398"/>
      <c r="AP995" s="398"/>
      <c r="AQ995" s="398"/>
      <c r="AR995" s="398"/>
      <c r="AS995" s="398"/>
      <c r="AT995" s="398"/>
      <c r="AU995" s="394"/>
      <c r="AV995" s="399"/>
      <c r="AW995" s="306"/>
      <c r="AX995" s="394"/>
      <c r="AY995" s="400"/>
      <c r="AZ995" s="336"/>
      <c r="BA995" s="336"/>
      <c r="BB995" s="336"/>
      <c r="BC995" s="336"/>
      <c r="BD995" s="336"/>
      <c r="BE995" s="401"/>
      <c r="BF995" s="341"/>
      <c r="BG995" s="341"/>
      <c r="BH995" s="402"/>
      <c r="BI995" s="403"/>
      <c r="BJ995" s="404"/>
      <c r="BK995" s="405"/>
      <c r="BL995" s="405"/>
      <c r="BM995" s="405"/>
      <c r="BN995" s="406"/>
    </row>
    <row r="996" ht="18.75" customHeight="1">
      <c r="A996" s="390" t="str">
        <f t="shared" si="3"/>
        <v/>
      </c>
      <c r="B996" s="391"/>
      <c r="C996" s="337"/>
      <c r="D996" s="337"/>
      <c r="E996" s="338" t="str">
        <f t="shared" si="8"/>
        <v/>
      </c>
      <c r="F996" s="392"/>
      <c r="G996" s="393"/>
      <c r="H996" s="341"/>
      <c r="I996" s="341"/>
      <c r="J996" s="341"/>
      <c r="K996" s="341"/>
      <c r="L996" s="341"/>
      <c r="M996" s="341"/>
      <c r="N996" s="394"/>
      <c r="O996" s="341"/>
      <c r="P996" s="336"/>
      <c r="Q996" s="341"/>
      <c r="R996" s="341"/>
      <c r="S996" s="341"/>
      <c r="T996" s="341"/>
      <c r="U996" s="341"/>
      <c r="V996" s="336"/>
      <c r="W996" s="395"/>
      <c r="X996" s="395"/>
      <c r="Y996" s="336"/>
      <c r="Z996" s="341"/>
      <c r="AA996" s="336"/>
      <c r="AB996" s="341"/>
      <c r="AC996" s="341"/>
      <c r="AD996" s="394"/>
      <c r="AE996" s="396"/>
      <c r="AF996" s="396"/>
      <c r="AG996" s="396"/>
      <c r="AH996" s="396"/>
      <c r="AI996" s="396"/>
      <c r="AJ996" s="396"/>
      <c r="AK996" s="396"/>
      <c r="AL996" s="397"/>
      <c r="AM996" s="398"/>
      <c r="AN996" s="398"/>
      <c r="AO996" s="398"/>
      <c r="AP996" s="398"/>
      <c r="AQ996" s="398"/>
      <c r="AR996" s="398"/>
      <c r="AS996" s="398"/>
      <c r="AT996" s="398"/>
      <c r="AU996" s="394"/>
      <c r="AV996" s="399"/>
      <c r="AW996" s="306"/>
      <c r="AX996" s="394"/>
      <c r="AY996" s="400"/>
      <c r="AZ996" s="336"/>
      <c r="BA996" s="336"/>
      <c r="BB996" s="336"/>
      <c r="BC996" s="336"/>
      <c r="BD996" s="336"/>
      <c r="BE996" s="401"/>
      <c r="BF996" s="341"/>
      <c r="BG996" s="341"/>
      <c r="BH996" s="402"/>
      <c r="BI996" s="403"/>
      <c r="BJ996" s="404"/>
      <c r="BK996" s="405"/>
      <c r="BL996" s="405"/>
      <c r="BM996" s="405"/>
      <c r="BN996" s="406"/>
    </row>
    <row r="997" ht="18.75" customHeight="1">
      <c r="A997" s="390" t="str">
        <f t="shared" si="3"/>
        <v/>
      </c>
      <c r="B997" s="391"/>
      <c r="C997" s="337"/>
      <c r="D997" s="337"/>
      <c r="E997" s="338" t="str">
        <f t="shared" si="8"/>
        <v/>
      </c>
      <c r="F997" s="392"/>
      <c r="G997" s="393"/>
      <c r="H997" s="341"/>
      <c r="I997" s="341"/>
      <c r="J997" s="341"/>
      <c r="K997" s="341"/>
      <c r="L997" s="341"/>
      <c r="M997" s="341"/>
      <c r="N997" s="394"/>
      <c r="O997" s="341"/>
      <c r="P997" s="336"/>
      <c r="Q997" s="341"/>
      <c r="R997" s="341"/>
      <c r="S997" s="341"/>
      <c r="T997" s="341"/>
      <c r="U997" s="341"/>
      <c r="V997" s="336"/>
      <c r="W997" s="395"/>
      <c r="X997" s="395"/>
      <c r="Y997" s="336"/>
      <c r="Z997" s="341"/>
      <c r="AA997" s="336"/>
      <c r="AB997" s="341"/>
      <c r="AC997" s="341"/>
      <c r="AD997" s="394"/>
      <c r="AE997" s="396"/>
      <c r="AF997" s="396"/>
      <c r="AG997" s="396"/>
      <c r="AH997" s="396"/>
      <c r="AI997" s="396"/>
      <c r="AJ997" s="396"/>
      <c r="AK997" s="396"/>
      <c r="AL997" s="397"/>
      <c r="AM997" s="398"/>
      <c r="AN997" s="398"/>
      <c r="AO997" s="398"/>
      <c r="AP997" s="398"/>
      <c r="AQ997" s="398"/>
      <c r="AR997" s="398"/>
      <c r="AS997" s="398"/>
      <c r="AT997" s="398"/>
      <c r="AU997" s="394"/>
      <c r="AV997" s="399"/>
      <c r="AW997" s="306"/>
      <c r="AX997" s="394"/>
      <c r="AY997" s="400"/>
      <c r="AZ997" s="336"/>
      <c r="BA997" s="336"/>
      <c r="BB997" s="336"/>
      <c r="BC997" s="336"/>
      <c r="BD997" s="336"/>
      <c r="BE997" s="401"/>
      <c r="BF997" s="341"/>
      <c r="BG997" s="341"/>
      <c r="BH997" s="402"/>
      <c r="BI997" s="403"/>
      <c r="BJ997" s="404"/>
      <c r="BK997" s="405"/>
      <c r="BL997" s="405"/>
      <c r="BM997" s="405"/>
      <c r="BN997" s="406"/>
    </row>
    <row r="998" ht="18.75" customHeight="1">
      <c r="A998" s="390" t="str">
        <f t="shared" si="3"/>
        <v/>
      </c>
      <c r="B998" s="391"/>
      <c r="C998" s="337"/>
      <c r="D998" s="337"/>
      <c r="E998" s="338" t="str">
        <f t="shared" si="8"/>
        <v/>
      </c>
      <c r="F998" s="392"/>
      <c r="G998" s="393"/>
      <c r="H998" s="341"/>
      <c r="I998" s="341"/>
      <c r="J998" s="341"/>
      <c r="K998" s="341"/>
      <c r="L998" s="341"/>
      <c r="M998" s="341"/>
      <c r="N998" s="394"/>
      <c r="O998" s="341"/>
      <c r="P998" s="336"/>
      <c r="Q998" s="341"/>
      <c r="R998" s="341"/>
      <c r="S998" s="341"/>
      <c r="T998" s="341"/>
      <c r="U998" s="341"/>
      <c r="V998" s="336"/>
      <c r="W998" s="395"/>
      <c r="X998" s="395"/>
      <c r="Y998" s="336"/>
      <c r="Z998" s="341"/>
      <c r="AA998" s="336"/>
      <c r="AB998" s="341"/>
      <c r="AC998" s="341"/>
      <c r="AD998" s="394"/>
      <c r="AE998" s="396"/>
      <c r="AF998" s="396"/>
      <c r="AG998" s="396"/>
      <c r="AH998" s="396"/>
      <c r="AI998" s="396"/>
      <c r="AJ998" s="396"/>
      <c r="AK998" s="396"/>
      <c r="AL998" s="397"/>
      <c r="AM998" s="398"/>
      <c r="AN998" s="398"/>
      <c r="AO998" s="398"/>
      <c r="AP998" s="398"/>
      <c r="AQ998" s="398"/>
      <c r="AR998" s="398"/>
      <c r="AS998" s="398"/>
      <c r="AT998" s="398"/>
      <c r="AU998" s="394"/>
      <c r="AV998" s="399"/>
      <c r="AW998" s="306"/>
      <c r="AX998" s="394"/>
      <c r="AY998" s="400"/>
      <c r="AZ998" s="336"/>
      <c r="BA998" s="336"/>
      <c r="BB998" s="336"/>
      <c r="BC998" s="336"/>
      <c r="BD998" s="336"/>
      <c r="BE998" s="401"/>
      <c r="BF998" s="341"/>
      <c r="BG998" s="341"/>
      <c r="BH998" s="402"/>
      <c r="BI998" s="403"/>
      <c r="BJ998" s="404"/>
      <c r="BK998" s="405"/>
      <c r="BL998" s="405"/>
      <c r="BM998" s="405"/>
      <c r="BN998" s="406"/>
    </row>
    <row r="999" ht="18.75" customHeight="1">
      <c r="A999" s="390" t="str">
        <f t="shared" si="3"/>
        <v/>
      </c>
      <c r="B999" s="391"/>
      <c r="C999" s="337"/>
      <c r="D999" s="337"/>
      <c r="E999" s="338" t="str">
        <f t="shared" si="8"/>
        <v/>
      </c>
      <c r="F999" s="392"/>
      <c r="G999" s="393"/>
      <c r="H999" s="341"/>
      <c r="I999" s="341"/>
      <c r="J999" s="341"/>
      <c r="K999" s="341"/>
      <c r="L999" s="341"/>
      <c r="M999" s="341"/>
      <c r="N999" s="394"/>
      <c r="O999" s="341"/>
      <c r="P999" s="336"/>
      <c r="Q999" s="341"/>
      <c r="R999" s="341"/>
      <c r="S999" s="341"/>
      <c r="T999" s="341"/>
      <c r="U999" s="341"/>
      <c r="V999" s="336"/>
      <c r="W999" s="395"/>
      <c r="X999" s="395"/>
      <c r="Y999" s="336"/>
      <c r="Z999" s="341"/>
      <c r="AA999" s="336"/>
      <c r="AB999" s="341"/>
      <c r="AC999" s="341"/>
      <c r="AD999" s="394"/>
      <c r="AE999" s="396"/>
      <c r="AF999" s="396"/>
      <c r="AG999" s="396"/>
      <c r="AH999" s="396"/>
      <c r="AI999" s="396"/>
      <c r="AJ999" s="396"/>
      <c r="AK999" s="396"/>
      <c r="AL999" s="397"/>
      <c r="AM999" s="398"/>
      <c r="AN999" s="398"/>
      <c r="AO999" s="398"/>
      <c r="AP999" s="398"/>
      <c r="AQ999" s="398"/>
      <c r="AR999" s="398"/>
      <c r="AS999" s="398"/>
      <c r="AT999" s="398"/>
      <c r="AU999" s="394"/>
      <c r="AV999" s="399"/>
      <c r="AW999" s="306"/>
      <c r="AX999" s="394"/>
      <c r="AY999" s="400"/>
      <c r="AZ999" s="336"/>
      <c r="BA999" s="336"/>
      <c r="BB999" s="336"/>
      <c r="BC999" s="336"/>
      <c r="BD999" s="336"/>
      <c r="BE999" s="401"/>
      <c r="BF999" s="341"/>
      <c r="BG999" s="341"/>
      <c r="BH999" s="402"/>
      <c r="BI999" s="403"/>
      <c r="BJ999" s="404"/>
      <c r="BK999" s="405"/>
      <c r="BL999" s="405"/>
      <c r="BM999" s="405"/>
      <c r="BN999" s="406"/>
    </row>
    <row r="1000" ht="18.75" customHeight="1">
      <c r="A1000" s="390" t="str">
        <f t="shared" si="3"/>
        <v/>
      </c>
      <c r="B1000" s="391"/>
      <c r="C1000" s="337"/>
      <c r="D1000" s="337"/>
      <c r="E1000" s="338" t="str">
        <f t="shared" si="8"/>
        <v/>
      </c>
      <c r="F1000" s="392"/>
      <c r="G1000" s="393"/>
      <c r="H1000" s="341"/>
      <c r="I1000" s="341"/>
      <c r="J1000" s="341"/>
      <c r="K1000" s="341"/>
      <c r="L1000" s="341"/>
      <c r="M1000" s="341"/>
      <c r="N1000" s="394"/>
      <c r="O1000" s="341"/>
      <c r="P1000" s="336"/>
      <c r="Q1000" s="341"/>
      <c r="R1000" s="341"/>
      <c r="S1000" s="341"/>
      <c r="T1000" s="341"/>
      <c r="U1000" s="341"/>
      <c r="V1000" s="336"/>
      <c r="W1000" s="395"/>
      <c r="X1000" s="395"/>
      <c r="Y1000" s="336"/>
      <c r="Z1000" s="341"/>
      <c r="AA1000" s="336"/>
      <c r="AB1000" s="341"/>
      <c r="AC1000" s="341"/>
      <c r="AD1000" s="394"/>
      <c r="AE1000" s="396"/>
      <c r="AF1000" s="396"/>
      <c r="AG1000" s="396"/>
      <c r="AH1000" s="396"/>
      <c r="AI1000" s="396"/>
      <c r="AJ1000" s="396"/>
      <c r="AK1000" s="396"/>
      <c r="AL1000" s="397"/>
      <c r="AM1000" s="398"/>
      <c r="AN1000" s="398"/>
      <c r="AO1000" s="398"/>
      <c r="AP1000" s="398"/>
      <c r="AQ1000" s="398"/>
      <c r="AR1000" s="398"/>
      <c r="AS1000" s="398"/>
      <c r="AT1000" s="398"/>
      <c r="AU1000" s="394"/>
      <c r="AV1000" s="399"/>
      <c r="AW1000" s="306"/>
      <c r="AX1000" s="394"/>
      <c r="AY1000" s="400"/>
      <c r="AZ1000" s="336"/>
      <c r="BA1000" s="336"/>
      <c r="BB1000" s="336"/>
      <c r="BC1000" s="336"/>
      <c r="BD1000" s="336"/>
      <c r="BE1000" s="401"/>
      <c r="BF1000" s="341"/>
      <c r="BG1000" s="341"/>
      <c r="BH1000" s="402"/>
      <c r="BI1000" s="403"/>
      <c r="BJ1000" s="404"/>
      <c r="BK1000" s="405"/>
      <c r="BL1000" s="405"/>
      <c r="BM1000" s="405"/>
      <c r="BN1000" s="406"/>
    </row>
    <row r="1001" ht="18.75" customHeight="1">
      <c r="A1001" s="390" t="str">
        <f t="shared" si="3"/>
        <v/>
      </c>
      <c r="B1001" s="391"/>
      <c r="C1001" s="337"/>
      <c r="D1001" s="337"/>
      <c r="E1001" s="338" t="str">
        <f t="shared" si="8"/>
        <v/>
      </c>
      <c r="F1001" s="392"/>
      <c r="G1001" s="393"/>
      <c r="H1001" s="341"/>
      <c r="I1001" s="341"/>
      <c r="J1001" s="341"/>
      <c r="K1001" s="341"/>
      <c r="L1001" s="341"/>
      <c r="M1001" s="341"/>
      <c r="N1001" s="394"/>
      <c r="O1001" s="341"/>
      <c r="P1001" s="336"/>
      <c r="Q1001" s="341"/>
      <c r="R1001" s="341"/>
      <c r="S1001" s="341"/>
      <c r="T1001" s="341"/>
      <c r="U1001" s="341"/>
      <c r="V1001" s="336"/>
      <c r="W1001" s="395"/>
      <c r="X1001" s="395"/>
      <c r="Y1001" s="336"/>
      <c r="Z1001" s="341"/>
      <c r="AA1001" s="336"/>
      <c r="AB1001" s="341"/>
      <c r="AC1001" s="341"/>
      <c r="AD1001" s="394"/>
      <c r="AE1001" s="396"/>
      <c r="AF1001" s="396"/>
      <c r="AG1001" s="396"/>
      <c r="AH1001" s="396"/>
      <c r="AI1001" s="396"/>
      <c r="AJ1001" s="396"/>
      <c r="AK1001" s="396"/>
      <c r="AL1001" s="397"/>
      <c r="AM1001" s="398"/>
      <c r="AN1001" s="398"/>
      <c r="AO1001" s="398"/>
      <c r="AP1001" s="398"/>
      <c r="AQ1001" s="398"/>
      <c r="AR1001" s="398"/>
      <c r="AS1001" s="398"/>
      <c r="AT1001" s="398"/>
      <c r="AU1001" s="394"/>
      <c r="AV1001" s="399"/>
      <c r="AW1001" s="306"/>
      <c r="AX1001" s="394"/>
      <c r="AY1001" s="400"/>
      <c r="AZ1001" s="336"/>
      <c r="BA1001" s="336"/>
      <c r="BB1001" s="336"/>
      <c r="BC1001" s="336"/>
      <c r="BD1001" s="336"/>
      <c r="BE1001" s="401"/>
      <c r="BF1001" s="341"/>
      <c r="BG1001" s="341"/>
      <c r="BH1001" s="402"/>
      <c r="BI1001" s="403"/>
      <c r="BJ1001" s="404"/>
      <c r="BK1001" s="405"/>
      <c r="BL1001" s="405"/>
      <c r="BM1001" s="405"/>
      <c r="BN1001" s="406"/>
    </row>
    <row r="1002" ht="18.75" customHeight="1">
      <c r="A1002" s="390" t="str">
        <f t="shared" si="3"/>
        <v/>
      </c>
      <c r="B1002" s="391"/>
      <c r="C1002" s="337"/>
      <c r="D1002" s="337"/>
      <c r="E1002" s="338" t="str">
        <f t="shared" si="8"/>
        <v/>
      </c>
      <c r="F1002" s="392"/>
      <c r="G1002" s="393"/>
      <c r="H1002" s="341"/>
      <c r="I1002" s="341"/>
      <c r="J1002" s="341"/>
      <c r="K1002" s="341"/>
      <c r="L1002" s="341"/>
      <c r="M1002" s="341"/>
      <c r="N1002" s="394"/>
      <c r="O1002" s="341"/>
      <c r="P1002" s="336"/>
      <c r="Q1002" s="341"/>
      <c r="R1002" s="341"/>
      <c r="S1002" s="341"/>
      <c r="T1002" s="341"/>
      <c r="U1002" s="341"/>
      <c r="V1002" s="336"/>
      <c r="W1002" s="395"/>
      <c r="X1002" s="395"/>
      <c r="Y1002" s="336"/>
      <c r="Z1002" s="341"/>
      <c r="AA1002" s="336"/>
      <c r="AB1002" s="341"/>
      <c r="AC1002" s="341"/>
      <c r="AD1002" s="394"/>
      <c r="AE1002" s="396"/>
      <c r="AF1002" s="396"/>
      <c r="AG1002" s="396"/>
      <c r="AH1002" s="396"/>
      <c r="AI1002" s="396"/>
      <c r="AJ1002" s="396"/>
      <c r="AK1002" s="396"/>
      <c r="AL1002" s="397"/>
      <c r="AM1002" s="398"/>
      <c r="AN1002" s="398"/>
      <c r="AO1002" s="398"/>
      <c r="AP1002" s="398"/>
      <c r="AQ1002" s="398"/>
      <c r="AR1002" s="398"/>
      <c r="AS1002" s="398"/>
      <c r="AT1002" s="398"/>
      <c r="AU1002" s="394"/>
      <c r="AV1002" s="399"/>
      <c r="AW1002" s="306"/>
      <c r="AX1002" s="394"/>
      <c r="AY1002" s="400"/>
      <c r="AZ1002" s="336"/>
      <c r="BA1002" s="336"/>
      <c r="BB1002" s="336"/>
      <c r="BC1002" s="336"/>
      <c r="BD1002" s="336"/>
      <c r="BE1002" s="401"/>
      <c r="BF1002" s="341"/>
      <c r="BG1002" s="341"/>
      <c r="BH1002" s="402"/>
      <c r="BI1002" s="403"/>
      <c r="BJ1002" s="404"/>
      <c r="BK1002" s="405"/>
      <c r="BL1002" s="405"/>
      <c r="BM1002" s="405"/>
      <c r="BN1002" s="406"/>
    </row>
    <row r="1003" ht="18.75" customHeight="1">
      <c r="A1003" s="390" t="str">
        <f t="shared" si="3"/>
        <v/>
      </c>
      <c r="B1003" s="391"/>
      <c r="C1003" s="337"/>
      <c r="D1003" s="337"/>
      <c r="E1003" s="338" t="str">
        <f t="shared" si="8"/>
        <v/>
      </c>
      <c r="F1003" s="392"/>
      <c r="G1003" s="393"/>
      <c r="H1003" s="341"/>
      <c r="I1003" s="341"/>
      <c r="J1003" s="341"/>
      <c r="K1003" s="341"/>
      <c r="L1003" s="341"/>
      <c r="M1003" s="341"/>
      <c r="N1003" s="394"/>
      <c r="O1003" s="341"/>
      <c r="P1003" s="336"/>
      <c r="Q1003" s="341"/>
      <c r="R1003" s="341"/>
      <c r="S1003" s="341"/>
      <c r="T1003" s="341"/>
      <c r="U1003" s="341"/>
      <c r="V1003" s="336"/>
      <c r="W1003" s="395"/>
      <c r="X1003" s="395"/>
      <c r="Y1003" s="336"/>
      <c r="Z1003" s="341"/>
      <c r="AA1003" s="336"/>
      <c r="AB1003" s="341"/>
      <c r="AC1003" s="341"/>
      <c r="AD1003" s="394"/>
      <c r="AE1003" s="396"/>
      <c r="AF1003" s="396"/>
      <c r="AG1003" s="396"/>
      <c r="AH1003" s="396"/>
      <c r="AI1003" s="396"/>
      <c r="AJ1003" s="396"/>
      <c r="AK1003" s="396"/>
      <c r="AL1003" s="397"/>
      <c r="AM1003" s="398"/>
      <c r="AN1003" s="398"/>
      <c r="AO1003" s="398"/>
      <c r="AP1003" s="398"/>
      <c r="AQ1003" s="398"/>
      <c r="AR1003" s="398"/>
      <c r="AS1003" s="398"/>
      <c r="AT1003" s="398"/>
      <c r="AU1003" s="394"/>
      <c r="AV1003" s="399"/>
      <c r="AW1003" s="306"/>
      <c r="AX1003" s="394"/>
      <c r="AY1003" s="400"/>
      <c r="AZ1003" s="336"/>
      <c r="BA1003" s="336"/>
      <c r="BB1003" s="336"/>
      <c r="BC1003" s="336"/>
      <c r="BD1003" s="336"/>
      <c r="BE1003" s="401"/>
      <c r="BF1003" s="341"/>
      <c r="BG1003" s="341"/>
      <c r="BH1003" s="402"/>
      <c r="BI1003" s="403"/>
      <c r="BJ1003" s="404"/>
      <c r="BK1003" s="405"/>
      <c r="BL1003" s="405"/>
      <c r="BM1003" s="405"/>
      <c r="BN1003" s="406"/>
    </row>
    <row r="1004" ht="18.75" customHeight="1">
      <c r="A1004" s="390" t="str">
        <f t="shared" si="3"/>
        <v/>
      </c>
      <c r="B1004" s="391"/>
      <c r="C1004" s="337"/>
      <c r="D1004" s="337"/>
      <c r="E1004" s="338" t="str">
        <f t="shared" si="8"/>
        <v/>
      </c>
      <c r="F1004" s="392"/>
      <c r="G1004" s="393"/>
      <c r="H1004" s="341"/>
      <c r="I1004" s="341"/>
      <c r="J1004" s="341"/>
      <c r="K1004" s="341"/>
      <c r="L1004" s="341"/>
      <c r="M1004" s="341"/>
      <c r="N1004" s="394"/>
      <c r="O1004" s="341"/>
      <c r="P1004" s="336"/>
      <c r="Q1004" s="341"/>
      <c r="R1004" s="341"/>
      <c r="S1004" s="341"/>
      <c r="T1004" s="341"/>
      <c r="U1004" s="341"/>
      <c r="V1004" s="336"/>
      <c r="W1004" s="395"/>
      <c r="X1004" s="395"/>
      <c r="Y1004" s="336"/>
      <c r="Z1004" s="341"/>
      <c r="AA1004" s="336"/>
      <c r="AB1004" s="341"/>
      <c r="AC1004" s="341"/>
      <c r="AD1004" s="394"/>
      <c r="AE1004" s="396"/>
      <c r="AF1004" s="396"/>
      <c r="AG1004" s="396"/>
      <c r="AH1004" s="396"/>
      <c r="AI1004" s="396"/>
      <c r="AJ1004" s="396"/>
      <c r="AK1004" s="396"/>
      <c r="AL1004" s="397"/>
      <c r="AM1004" s="398"/>
      <c r="AN1004" s="398"/>
      <c r="AO1004" s="398"/>
      <c r="AP1004" s="398"/>
      <c r="AQ1004" s="398"/>
      <c r="AR1004" s="398"/>
      <c r="AS1004" s="398"/>
      <c r="AT1004" s="398"/>
      <c r="AU1004" s="394"/>
      <c r="AV1004" s="399"/>
      <c r="AW1004" s="306"/>
      <c r="AX1004" s="394"/>
      <c r="AY1004" s="400"/>
      <c r="AZ1004" s="336"/>
      <c r="BA1004" s="336"/>
      <c r="BB1004" s="336"/>
      <c r="BC1004" s="336"/>
      <c r="BD1004" s="336"/>
      <c r="BE1004" s="401"/>
      <c r="BF1004" s="341"/>
      <c r="BG1004" s="341"/>
      <c r="BH1004" s="402"/>
      <c r="BI1004" s="403"/>
      <c r="BJ1004" s="404"/>
      <c r="BK1004" s="405"/>
      <c r="BL1004" s="405"/>
      <c r="BM1004" s="405"/>
      <c r="BN1004" s="406"/>
    </row>
    <row r="1005" ht="18.75" customHeight="1">
      <c r="A1005" s="390" t="str">
        <f t="shared" si="3"/>
        <v/>
      </c>
      <c r="B1005" s="391"/>
      <c r="C1005" s="337"/>
      <c r="D1005" s="337"/>
      <c r="E1005" s="338" t="str">
        <f t="shared" si="8"/>
        <v/>
      </c>
      <c r="F1005" s="392"/>
      <c r="G1005" s="393"/>
      <c r="H1005" s="341"/>
      <c r="I1005" s="341"/>
      <c r="J1005" s="341"/>
      <c r="K1005" s="341"/>
      <c r="L1005" s="341"/>
      <c r="M1005" s="341"/>
      <c r="N1005" s="394"/>
      <c r="O1005" s="341"/>
      <c r="P1005" s="336"/>
      <c r="Q1005" s="341"/>
      <c r="R1005" s="341"/>
      <c r="S1005" s="341"/>
      <c r="T1005" s="341"/>
      <c r="U1005" s="341"/>
      <c r="V1005" s="336"/>
      <c r="W1005" s="395"/>
      <c r="X1005" s="395"/>
      <c r="Y1005" s="336"/>
      <c r="Z1005" s="341"/>
      <c r="AA1005" s="336"/>
      <c r="AB1005" s="341"/>
      <c r="AC1005" s="341"/>
      <c r="AD1005" s="394"/>
      <c r="AE1005" s="396"/>
      <c r="AF1005" s="396"/>
      <c r="AG1005" s="396"/>
      <c r="AH1005" s="396"/>
      <c r="AI1005" s="396"/>
      <c r="AJ1005" s="396"/>
      <c r="AK1005" s="396"/>
      <c r="AL1005" s="397"/>
      <c r="AM1005" s="398"/>
      <c r="AN1005" s="398"/>
      <c r="AO1005" s="398"/>
      <c r="AP1005" s="398"/>
      <c r="AQ1005" s="398"/>
      <c r="AR1005" s="398"/>
      <c r="AS1005" s="398"/>
      <c r="AT1005" s="398"/>
      <c r="AU1005" s="394"/>
      <c r="AV1005" s="399"/>
      <c r="AW1005" s="306"/>
      <c r="AX1005" s="394"/>
      <c r="AY1005" s="400"/>
      <c r="AZ1005" s="336"/>
      <c r="BA1005" s="336"/>
      <c r="BB1005" s="336"/>
      <c r="BC1005" s="336"/>
      <c r="BD1005" s="336"/>
      <c r="BE1005" s="401"/>
      <c r="BF1005" s="341"/>
      <c r="BG1005" s="341"/>
      <c r="BH1005" s="402"/>
      <c r="BI1005" s="403"/>
      <c r="BJ1005" s="404"/>
      <c r="BK1005" s="405"/>
      <c r="BL1005" s="405"/>
      <c r="BM1005" s="405"/>
      <c r="BN1005" s="406"/>
    </row>
    <row r="1006" ht="18.75" customHeight="1">
      <c r="A1006" s="390" t="str">
        <f t="shared" si="3"/>
        <v/>
      </c>
      <c r="B1006" s="391"/>
      <c r="C1006" s="337"/>
      <c r="D1006" s="337"/>
      <c r="E1006" s="338" t="str">
        <f t="shared" si="8"/>
        <v/>
      </c>
      <c r="F1006" s="392"/>
      <c r="G1006" s="393"/>
      <c r="H1006" s="341"/>
      <c r="I1006" s="341"/>
      <c r="J1006" s="341"/>
      <c r="K1006" s="341"/>
      <c r="L1006" s="341"/>
      <c r="M1006" s="341"/>
      <c r="N1006" s="394"/>
      <c r="O1006" s="341"/>
      <c r="P1006" s="336"/>
      <c r="Q1006" s="341"/>
      <c r="R1006" s="341"/>
      <c r="S1006" s="341"/>
      <c r="T1006" s="341"/>
      <c r="U1006" s="341"/>
      <c r="V1006" s="336"/>
      <c r="W1006" s="395"/>
      <c r="X1006" s="395"/>
      <c r="Y1006" s="336"/>
      <c r="Z1006" s="341"/>
      <c r="AA1006" s="336"/>
      <c r="AB1006" s="341"/>
      <c r="AC1006" s="341"/>
      <c r="AD1006" s="394"/>
      <c r="AE1006" s="396"/>
      <c r="AF1006" s="396"/>
      <c r="AG1006" s="396"/>
      <c r="AH1006" s="396"/>
      <c r="AI1006" s="396"/>
      <c r="AJ1006" s="396"/>
      <c r="AK1006" s="396"/>
      <c r="AL1006" s="397"/>
      <c r="AM1006" s="398"/>
      <c r="AN1006" s="398"/>
      <c r="AO1006" s="398"/>
      <c r="AP1006" s="398"/>
      <c r="AQ1006" s="398"/>
      <c r="AR1006" s="398"/>
      <c r="AS1006" s="398"/>
      <c r="AT1006" s="398"/>
      <c r="AU1006" s="394"/>
      <c r="AV1006" s="399"/>
      <c r="AW1006" s="306"/>
      <c r="AX1006" s="394"/>
      <c r="AY1006" s="400"/>
      <c r="AZ1006" s="336"/>
      <c r="BA1006" s="336"/>
      <c r="BB1006" s="336"/>
      <c r="BC1006" s="336"/>
      <c r="BD1006" s="336"/>
      <c r="BE1006" s="401"/>
      <c r="BF1006" s="341"/>
      <c r="BG1006" s="341"/>
      <c r="BH1006" s="402"/>
      <c r="BI1006" s="403"/>
      <c r="BJ1006" s="404"/>
      <c r="BK1006" s="405"/>
      <c r="BL1006" s="405"/>
      <c r="BM1006" s="405"/>
      <c r="BN1006" s="406"/>
    </row>
    <row r="1007" ht="18.75" customHeight="1">
      <c r="A1007" s="390" t="str">
        <f t="shared" si="3"/>
        <v/>
      </c>
      <c r="B1007" s="391"/>
      <c r="C1007" s="337"/>
      <c r="D1007" s="337"/>
      <c r="E1007" s="338" t="str">
        <f t="shared" si="8"/>
        <v/>
      </c>
      <c r="F1007" s="503"/>
      <c r="G1007" s="393"/>
      <c r="H1007" s="341"/>
      <c r="I1007" s="341"/>
      <c r="J1007" s="341"/>
      <c r="K1007" s="341"/>
      <c r="L1007" s="341"/>
      <c r="M1007" s="341"/>
      <c r="N1007" s="504"/>
      <c r="O1007" s="341"/>
      <c r="P1007" s="336"/>
      <c r="Q1007" s="341"/>
      <c r="R1007" s="341"/>
      <c r="S1007" s="341"/>
      <c r="T1007" s="341"/>
      <c r="U1007" s="341"/>
      <c r="V1007" s="336"/>
      <c r="W1007" s="395"/>
      <c r="X1007" s="395"/>
      <c r="Y1007" s="336"/>
      <c r="Z1007" s="341"/>
      <c r="AA1007" s="336"/>
      <c r="AB1007" s="341"/>
      <c r="AC1007" s="341"/>
      <c r="AD1007" s="504"/>
      <c r="AE1007" s="396"/>
      <c r="AF1007" s="396"/>
      <c r="AG1007" s="396"/>
      <c r="AH1007" s="396"/>
      <c r="AI1007" s="396"/>
      <c r="AJ1007" s="396"/>
      <c r="AK1007" s="396"/>
      <c r="AL1007" s="397"/>
      <c r="AM1007" s="398"/>
      <c r="AN1007" s="398"/>
      <c r="AO1007" s="398"/>
      <c r="AP1007" s="398"/>
      <c r="AQ1007" s="398"/>
      <c r="AR1007" s="398"/>
      <c r="AS1007" s="398"/>
      <c r="AT1007" s="398"/>
      <c r="AU1007" s="504"/>
      <c r="AV1007" s="399"/>
      <c r="AW1007" s="306"/>
      <c r="AX1007" s="504"/>
      <c r="AY1007" s="400"/>
      <c r="AZ1007" s="336"/>
      <c r="BA1007" s="336"/>
      <c r="BB1007" s="336"/>
      <c r="BC1007" s="336"/>
      <c r="BD1007" s="336"/>
      <c r="BE1007" s="401"/>
      <c r="BF1007" s="341"/>
      <c r="BG1007" s="341"/>
      <c r="BH1007" s="402"/>
      <c r="BI1007" s="403"/>
      <c r="BJ1007" s="404"/>
      <c r="BK1007" s="405"/>
      <c r="BL1007" s="405"/>
      <c r="BM1007" s="405"/>
      <c r="BN1007" s="406"/>
    </row>
  </sheetData>
  <mergeCells count="16">
    <mergeCell ref="AE1:AL1"/>
    <mergeCell ref="AM1:AT1"/>
    <mergeCell ref="AY1:BD1"/>
    <mergeCell ref="BE1:BN1"/>
    <mergeCell ref="AV13:AV16"/>
    <mergeCell ref="AW13:AW16"/>
    <mergeCell ref="AW17:AW24"/>
    <mergeCell ref="AV39:AV42"/>
    <mergeCell ref="AW39:AW42"/>
    <mergeCell ref="AV17:AV24"/>
    <mergeCell ref="AV26:AV27"/>
    <mergeCell ref="AW26:AW27"/>
    <mergeCell ref="AV28:AV29"/>
    <mergeCell ref="AW28:AW29"/>
    <mergeCell ref="AV30:AV35"/>
    <mergeCell ref="AW30:AW35"/>
  </mergeCells>
  <conditionalFormatting sqref="B3:F1007">
    <cfRule type="expression" dxfId="5" priority="1">
      <formula>$F3 = "Done"</formula>
    </cfRule>
  </conditionalFormatting>
  <conditionalFormatting sqref="A3:AX1007">
    <cfRule type="expression" dxfId="6" priority="2">
      <formula>$A3=1</formula>
    </cfRule>
  </conditionalFormatting>
  <conditionalFormatting sqref="A3:AX1007">
    <cfRule type="expression" dxfId="7" priority="3">
      <formula>$A3 = 2</formula>
    </cfRule>
  </conditionalFormatting>
  <conditionalFormatting sqref="A3:AX1007">
    <cfRule type="expression" dxfId="8" priority="4">
      <formula>$A3 = 3</formula>
    </cfRule>
  </conditionalFormatting>
  <conditionalFormatting sqref="AY3:BD1007">
    <cfRule type="containsBlanks" dxfId="12" priority="5">
      <formula>LEN(TRIM(AY3))=0</formula>
    </cfRule>
  </conditionalFormatting>
  <conditionalFormatting sqref="AY3:BD1007">
    <cfRule type="containsText" dxfId="9" priority="6" operator="containsText" text="Done">
      <formula>NOT(ISERROR(SEARCH(("Done"),(AY3))))</formula>
    </cfRule>
  </conditionalFormatting>
  <conditionalFormatting sqref="AY3:BD1007">
    <cfRule type="containsText" dxfId="10" priority="7" operator="containsText" text="TBN">
      <formula>NOT(ISERROR(SEARCH(("TBN"),(AY3))))</formula>
    </cfRule>
  </conditionalFormatting>
  <dataValidations>
    <dataValidation type="list" allowBlank="1" showDropDown="1" showErrorMessage="1" sqref="F3:F1007">
      <formula1>"Next Shipment,Sailing to Load Port,At Load Port,Sailing to Disc Port,At Disc Port,Done"</formula1>
    </dataValidation>
    <dataValidation type="list" allowBlank="1" showDropDown="1" sqref="V3:V1007">
      <formula1>Master[Company]</formula1>
    </dataValidation>
    <dataValidation type="custom" allowBlank="1" showDropDown="1" showErrorMessage="1" sqref="AE3:AT1007">
      <formula1>OR(NOT(ISERROR(DATEVALUE(AE3))), AND(ISNUMBER(AE3), LEFT(CELL("format", AE3))="D"))</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outlineLevelCol="1"/>
  <cols>
    <col customWidth="1" min="1" max="1" width="4.5"/>
    <col customWidth="1" min="3" max="3" width="10.88"/>
    <col customWidth="1" min="4" max="4" width="20.38"/>
    <col customWidth="1" min="5" max="5" width="31.13"/>
    <col customWidth="1" min="6" max="6" width="20.63"/>
    <col collapsed="1" customWidth="1" min="7" max="7" width="19.75"/>
    <col hidden="1" min="8" max="13" width="12.63" outlineLevel="1"/>
    <col customWidth="1" min="14" max="14" width="13.63"/>
    <col customWidth="1" min="15" max="15" width="8.38" outlineLevel="1"/>
    <col customWidth="1" min="16" max="16" width="9.13" outlineLevel="1"/>
    <col customWidth="1" min="17" max="17" width="8.38" outlineLevel="1"/>
    <col customWidth="1" min="18" max="18" width="9.38" outlineLevel="1"/>
    <col customWidth="1" min="19" max="19" width="9.13" outlineLevel="1"/>
    <col customWidth="1" min="20" max="20" width="17.5" outlineLevel="1"/>
    <col customWidth="1" min="21" max="21" width="14.75" outlineLevel="1"/>
    <col customWidth="1" min="22" max="22" width="33.88" outlineLevel="1"/>
    <col min="23" max="24" width="12.63" outlineLevel="1"/>
    <col customWidth="1" min="25" max="25" width="32.25" outlineLevel="1"/>
    <col min="26" max="29" width="12.63" outlineLevel="1"/>
    <col min="31" max="46" width="12.63" outlineLevel="1"/>
    <col customWidth="1" min="48" max="49" width="52.88" outlineLevel="1"/>
    <col customWidth="1" min="50" max="50" width="14.13"/>
    <col min="51" max="56" width="12.63" outlineLevel="1"/>
    <col customWidth="1" min="57" max="58" width="17.38" outlineLevel="1"/>
    <col min="59" max="66" width="12.63" outlineLevel="1"/>
  </cols>
  <sheetData>
    <row r="1">
      <c r="A1" s="336"/>
      <c r="B1" s="336"/>
      <c r="C1" s="337"/>
      <c r="D1" s="337"/>
      <c r="E1" s="338"/>
      <c r="F1" s="505"/>
      <c r="G1" s="339"/>
      <c r="H1" s="341"/>
      <c r="I1" s="341"/>
      <c r="J1" s="341"/>
      <c r="K1" s="341"/>
      <c r="L1" s="341"/>
      <c r="M1" s="341"/>
      <c r="N1" s="339"/>
      <c r="O1" s="341"/>
      <c r="P1" s="506"/>
      <c r="Q1" s="341"/>
      <c r="R1" s="341"/>
      <c r="S1" s="341"/>
      <c r="T1" s="341"/>
      <c r="U1" s="341"/>
      <c r="V1" s="341"/>
      <c r="W1" s="342"/>
      <c r="X1" s="90"/>
      <c r="Y1" s="341"/>
      <c r="Z1" s="341"/>
      <c r="AA1" s="341"/>
      <c r="AB1" s="341"/>
      <c r="AC1" s="341"/>
      <c r="AD1" s="505"/>
      <c r="AE1" s="507" t="s">
        <v>336</v>
      </c>
      <c r="AF1" s="93"/>
      <c r="AG1" s="93"/>
      <c r="AH1" s="93"/>
      <c r="AI1" s="93"/>
      <c r="AJ1" s="93"/>
      <c r="AK1" s="93"/>
      <c r="AL1" s="94"/>
      <c r="AM1" s="344" t="s">
        <v>337</v>
      </c>
      <c r="AU1" s="345"/>
      <c r="AV1" s="97"/>
      <c r="AW1" s="97"/>
      <c r="AX1" s="345"/>
      <c r="AY1" s="347" t="s">
        <v>338</v>
      </c>
      <c r="AZ1" s="93"/>
      <c r="BA1" s="93"/>
      <c r="BB1" s="93"/>
      <c r="BC1" s="93"/>
      <c r="BD1" s="94"/>
      <c r="BE1" s="347"/>
      <c r="BF1" s="93"/>
      <c r="BG1" s="93"/>
      <c r="BH1" s="93"/>
      <c r="BI1" s="93"/>
      <c r="BJ1" s="93"/>
      <c r="BK1" s="93"/>
      <c r="BL1" s="93"/>
      <c r="BM1" s="93"/>
      <c r="BN1" s="94"/>
    </row>
    <row r="2">
      <c r="A2" s="98" t="s">
        <v>339</v>
      </c>
      <c r="B2" s="104" t="s">
        <v>340</v>
      </c>
      <c r="C2" s="348"/>
      <c r="D2" s="348" t="s">
        <v>342</v>
      </c>
      <c r="E2" s="104" t="s">
        <v>343</v>
      </c>
      <c r="F2" s="98" t="s">
        <v>344</v>
      </c>
      <c r="G2" s="96" t="s">
        <v>345</v>
      </c>
      <c r="H2" s="104" t="s">
        <v>4</v>
      </c>
      <c r="I2" s="104" t="s">
        <v>12</v>
      </c>
      <c r="J2" s="104" t="s">
        <v>6</v>
      </c>
      <c r="K2" s="104" t="s">
        <v>5</v>
      </c>
      <c r="L2" s="104" t="s">
        <v>7</v>
      </c>
      <c r="M2" s="104" t="s">
        <v>8</v>
      </c>
      <c r="N2" s="96" t="s">
        <v>346</v>
      </c>
      <c r="O2" s="109" t="s">
        <v>347</v>
      </c>
      <c r="P2" s="508" t="s">
        <v>348</v>
      </c>
      <c r="Q2" s="104" t="s">
        <v>349</v>
      </c>
      <c r="R2" s="104" t="s">
        <v>350</v>
      </c>
      <c r="S2" s="104" t="s">
        <v>2</v>
      </c>
      <c r="T2" s="104" t="s">
        <v>351</v>
      </c>
      <c r="U2" s="104" t="s">
        <v>352</v>
      </c>
      <c r="V2" s="104" t="s">
        <v>0</v>
      </c>
      <c r="W2" s="106" t="s">
        <v>353</v>
      </c>
      <c r="X2" s="106" t="s">
        <v>354</v>
      </c>
      <c r="Y2" s="104" t="s">
        <v>355</v>
      </c>
      <c r="Z2" s="104" t="s">
        <v>356</v>
      </c>
      <c r="AA2" s="104" t="s">
        <v>357</v>
      </c>
      <c r="AB2" s="104" t="s">
        <v>358</v>
      </c>
      <c r="AC2" s="104" t="s">
        <v>359</v>
      </c>
      <c r="AD2" s="98" t="s">
        <v>507</v>
      </c>
      <c r="AE2" s="92" t="s">
        <v>361</v>
      </c>
      <c r="AF2" s="107" t="s">
        <v>362</v>
      </c>
      <c r="AG2" s="107" t="s">
        <v>363</v>
      </c>
      <c r="AH2" s="107" t="s">
        <v>364</v>
      </c>
      <c r="AI2" s="107" t="s">
        <v>365</v>
      </c>
      <c r="AJ2" s="107" t="s">
        <v>362</v>
      </c>
      <c r="AK2" s="107" t="s">
        <v>363</v>
      </c>
      <c r="AL2" s="108" t="s">
        <v>366</v>
      </c>
      <c r="AM2" s="107" t="s">
        <v>361</v>
      </c>
      <c r="AN2" s="107" t="s">
        <v>362</v>
      </c>
      <c r="AO2" s="107" t="s">
        <v>363</v>
      </c>
      <c r="AP2" s="107" t="s">
        <v>364</v>
      </c>
      <c r="AQ2" s="107" t="s">
        <v>365</v>
      </c>
      <c r="AR2" s="107" t="s">
        <v>362</v>
      </c>
      <c r="AS2" s="107" t="s">
        <v>363</v>
      </c>
      <c r="AT2" s="107" t="s">
        <v>366</v>
      </c>
      <c r="AU2" s="96" t="s">
        <v>367</v>
      </c>
      <c r="AV2" s="109" t="s">
        <v>368</v>
      </c>
      <c r="AW2" s="109" t="s">
        <v>369</v>
      </c>
      <c r="AX2" s="96" t="s">
        <v>370</v>
      </c>
      <c r="AY2" s="98" t="s">
        <v>371</v>
      </c>
      <c r="AZ2" s="104" t="s">
        <v>372</v>
      </c>
      <c r="BA2" s="104" t="s">
        <v>373</v>
      </c>
      <c r="BB2" s="104" t="s">
        <v>374</v>
      </c>
      <c r="BC2" s="104" t="s">
        <v>375</v>
      </c>
      <c r="BD2" s="104" t="s">
        <v>376</v>
      </c>
      <c r="BE2" s="98" t="s">
        <v>377</v>
      </c>
      <c r="BF2" s="104" t="s">
        <v>378</v>
      </c>
      <c r="BG2" s="104" t="s">
        <v>379</v>
      </c>
      <c r="BH2" s="111" t="s">
        <v>380</v>
      </c>
      <c r="BI2" s="112" t="s">
        <v>381</v>
      </c>
      <c r="BJ2" s="113" t="s">
        <v>382</v>
      </c>
      <c r="BK2" s="113" t="s">
        <v>383</v>
      </c>
      <c r="BL2" s="113" t="s">
        <v>384</v>
      </c>
      <c r="BM2" s="113" t="s">
        <v>385</v>
      </c>
      <c r="BN2" s="114" t="s">
        <v>386</v>
      </c>
    </row>
    <row r="3" ht="18.75" customHeight="1">
      <c r="A3" s="369">
        <v>1.0</v>
      </c>
      <c r="B3" s="377" t="s">
        <v>557</v>
      </c>
      <c r="C3" s="371"/>
      <c r="D3" s="371" t="s">
        <v>79</v>
      </c>
      <c r="E3" s="372">
        <f t="shared" ref="E3:E105" si="1">Y3</f>
        <v>1132000000491</v>
      </c>
      <c r="F3" s="383" t="s">
        <v>388</v>
      </c>
      <c r="G3" s="376"/>
      <c r="H3" s="375" t="str">
        <f t="array" ref="H3">IF(D3="","",XLOOKUP(D3,'Master Data'!K:K,'Master Data'!N:N,"Input in Master Data",0,1))</f>
        <v>V/C</v>
      </c>
      <c r="I3" s="375" t="str">
        <f t="array" ref="I3">IF(D3="","",XLOOKUP(D3,'Master Data'!K:K,'Master Data'!O:O,"Input in Master Data",0,1))</f>
        <v>MBM</v>
      </c>
      <c r="J3" s="375" t="str">
        <f t="array" ref="J3">if(V3="","",XLOOKUP(V3,Master[Company],Master[Blow],"Unknown",0,1))</f>
        <v/>
      </c>
      <c r="K3" s="375" t="str">
        <f t="array" ref="K3">if(V3="","",XLOOKUP(V3,Master[Company],Master[Pigging],"Unknown",0,1))</f>
        <v/>
      </c>
      <c r="L3" s="375" t="str">
        <f t="array" ref="L3">if(V3="","",XLOOKUP(V3,Master[Company],Master[Load Method],"Unknown",0,1))</f>
        <v/>
      </c>
      <c r="M3" s="375" t="str">
        <f t="array" ref="M3">if(V3="","",XLOOKUP(V3,Master[Company],Master[Line Distance],"Unknown",0,1))</f>
        <v/>
      </c>
      <c r="N3" s="376"/>
      <c r="O3" s="375"/>
      <c r="P3" s="509"/>
      <c r="Q3" s="375" t="str">
        <f t="array" ref="Q3">if(V3="","",XLOOKUP(V3,Master[Company],Master[Terms],"NA",0,1))</f>
        <v>FOB</v>
      </c>
      <c r="R3" s="375" t="str">
        <f t="shared" ref="R3:R85" si="2">IF(Y3="","","CPO")</f>
        <v>CPO</v>
      </c>
      <c r="S3" s="375" t="str">
        <f t="array" ref="S3">if(V3="","",XLOOKUP(V3,Master[Company],Master[Group],"NA",0,1))</f>
        <v>KPN Corp</v>
      </c>
      <c r="T3" s="375" t="str">
        <f t="array" ref="T3">if(V3="","",XLOOKUP(V3,Master[Company],Master[Loading Location],"NA",0,1))</f>
        <v>Palembang</v>
      </c>
      <c r="U3" s="375" t="str">
        <f t="array" ref="U3">if(V3="","",XLOOKUP(V3,Master[Company],Master[Acronym],"NA",0,1))</f>
        <v>PT. LKS</v>
      </c>
      <c r="V3" s="377" t="s">
        <v>185</v>
      </c>
      <c r="W3" s="387">
        <v>144035.0</v>
      </c>
      <c r="X3" s="135">
        <v>144035.0</v>
      </c>
      <c r="Y3" s="375">
        <v>1.132000000491E12</v>
      </c>
      <c r="Z3" s="375" t="str">
        <f t="shared" ref="Z3:Z84" si="3">IF(AC3="",AA3,AC3)</f>
        <v/>
      </c>
      <c r="AA3" s="377"/>
      <c r="AB3" s="375"/>
      <c r="AC3" s="375"/>
      <c r="AD3" s="384"/>
      <c r="AE3" s="510"/>
      <c r="AF3" s="454" t="s">
        <v>551</v>
      </c>
      <c r="AG3" s="454"/>
      <c r="AH3" s="454" t="s">
        <v>551</v>
      </c>
      <c r="AI3" s="454"/>
      <c r="AJ3" s="454" t="s">
        <v>551</v>
      </c>
      <c r="AK3" s="454"/>
      <c r="AL3" s="456" t="s">
        <v>551</v>
      </c>
      <c r="AM3" s="454"/>
      <c r="AN3" s="454"/>
      <c r="AO3" s="454"/>
      <c r="AP3" s="454"/>
      <c r="AQ3" s="454">
        <v>46016.0</v>
      </c>
      <c r="AR3" s="454"/>
      <c r="AS3" s="454">
        <v>46021.0</v>
      </c>
      <c r="AT3" s="454"/>
      <c r="AU3" s="376"/>
      <c r="AV3" s="230"/>
      <c r="AW3" s="230"/>
      <c r="AX3" s="376"/>
      <c r="AY3" s="384"/>
      <c r="AZ3" s="375"/>
      <c r="BA3" s="375"/>
      <c r="BB3" s="375"/>
      <c r="BC3" s="375"/>
      <c r="BD3" s="375"/>
      <c r="BE3" s="384"/>
      <c r="BF3" s="375"/>
      <c r="BG3" s="375"/>
      <c r="BH3" s="385"/>
      <c r="BI3" s="386"/>
      <c r="BJ3" s="388"/>
      <c r="BK3" s="388"/>
      <c r="BL3" s="388"/>
      <c r="BM3" s="388"/>
      <c r="BN3" s="511"/>
    </row>
    <row r="4" ht="18.75" customHeight="1">
      <c r="A4" s="390">
        <f t="shared" ref="A4:A71" si="4">if(B4="","",IF(B4=B3,A3,if(A3=3,1,A3+1)))</f>
        <v>1</v>
      </c>
      <c r="B4" s="336" t="s">
        <v>557</v>
      </c>
      <c r="C4" s="337"/>
      <c r="D4" s="337" t="s">
        <v>79</v>
      </c>
      <c r="E4" s="338">
        <f t="shared" si="1"/>
        <v>1132000000495</v>
      </c>
      <c r="F4" s="400" t="s">
        <v>388</v>
      </c>
      <c r="G4" s="394"/>
      <c r="H4" s="341" t="str">
        <f t="array" ref="H4">IF(D4="","",XLOOKUP(D4,'Master Data'!K:K,'Master Data'!N:N,"Input in Master Data",0,1))</f>
        <v>V/C</v>
      </c>
      <c r="I4" s="341" t="str">
        <f t="array" ref="I4">IF(D4="","",XLOOKUP(D4,'Master Data'!K:K,'Master Data'!O:O,"Input in Master Data",0,1))</f>
        <v>MBM</v>
      </c>
      <c r="J4" s="341" t="str">
        <f t="array" ref="J4">if(V4="","",XLOOKUP(V4,Master[Company],Master[Blow],"Unknown",0,1))</f>
        <v/>
      </c>
      <c r="K4" s="341" t="str">
        <f t="array" ref="K4">if(V4="","",XLOOKUP(V4,Master[Company],Master[Pigging],"Unknown",0,1))</f>
        <v/>
      </c>
      <c r="L4" s="341" t="str">
        <f t="array" ref="L4">if(V4="","",XLOOKUP(V4,Master[Company],Master[Load Method],"Unknown",0,1))</f>
        <v/>
      </c>
      <c r="M4" s="341" t="str">
        <f t="array" ref="M4">if(V4="","",XLOOKUP(V4,Master[Company],Master[Line Distance],"Unknown",0,1))</f>
        <v/>
      </c>
      <c r="N4" s="394"/>
      <c r="O4" s="341"/>
      <c r="P4" s="506"/>
      <c r="Q4" s="341" t="str">
        <f t="array" ref="Q4">if(V4="","",XLOOKUP(V4,Master[Company],Master[Terms],"NA",0,1))</f>
        <v>FOB</v>
      </c>
      <c r="R4" s="341" t="str">
        <f t="shared" si="2"/>
        <v>CPO</v>
      </c>
      <c r="S4" s="341" t="str">
        <f t="array" ref="S4">if(V4="","",XLOOKUP(V4,Master[Company],Master[Group],"NA",0,1))</f>
        <v>KPN Corp</v>
      </c>
      <c r="T4" s="341" t="str">
        <f t="array" ref="T4">if(V4="","",XLOOKUP(V4,Master[Company],Master[Loading Location],"NA",0,1))</f>
        <v>Palembang</v>
      </c>
      <c r="U4" s="341" t="str">
        <f t="array" ref="U4">if(V4="","",XLOOKUP(V4,Master[Company],Master[Acronym],"NA",0,1))</f>
        <v>PT. LKS</v>
      </c>
      <c r="V4" s="336" t="s">
        <v>185</v>
      </c>
      <c r="W4" s="404">
        <v>500000.0</v>
      </c>
      <c r="X4" s="173">
        <v>500000.0</v>
      </c>
      <c r="Y4" s="341">
        <v>1.132000000495E12</v>
      </c>
      <c r="Z4" s="341" t="str">
        <f t="shared" si="3"/>
        <v/>
      </c>
      <c r="AA4" s="336"/>
      <c r="AB4" s="341"/>
      <c r="AC4" s="341"/>
      <c r="AD4" s="401"/>
      <c r="AE4" s="512"/>
      <c r="AF4" s="344" t="s">
        <v>551</v>
      </c>
      <c r="AG4" s="344"/>
      <c r="AH4" s="344" t="s">
        <v>551</v>
      </c>
      <c r="AI4" s="344"/>
      <c r="AJ4" s="344" t="s">
        <v>551</v>
      </c>
      <c r="AK4" s="344"/>
      <c r="AL4" s="513" t="s">
        <v>551</v>
      </c>
      <c r="AM4" s="344"/>
      <c r="AN4" s="344"/>
      <c r="AO4" s="344"/>
      <c r="AP4" s="344"/>
      <c r="AQ4" s="344">
        <v>46016.0</v>
      </c>
      <c r="AR4" s="344"/>
      <c r="AS4" s="344">
        <v>46021.0</v>
      </c>
      <c r="AT4" s="344"/>
      <c r="AU4" s="394"/>
      <c r="AV4" s="306"/>
      <c r="AW4" s="306"/>
      <c r="AX4" s="394"/>
      <c r="AY4" s="401"/>
      <c r="AZ4" s="341"/>
      <c r="BA4" s="341"/>
      <c r="BB4" s="341"/>
      <c r="BC4" s="341"/>
      <c r="BD4" s="341"/>
      <c r="BE4" s="401"/>
      <c r="BF4" s="341"/>
      <c r="BG4" s="341"/>
      <c r="BH4" s="402"/>
      <c r="BI4" s="403"/>
      <c r="BJ4" s="405"/>
      <c r="BK4" s="405"/>
      <c r="BL4" s="405"/>
      <c r="BM4" s="405"/>
      <c r="BN4" s="514"/>
    </row>
    <row r="5" ht="18.75" customHeight="1">
      <c r="A5" s="390">
        <f t="shared" si="4"/>
        <v>1</v>
      </c>
      <c r="B5" s="336" t="s">
        <v>557</v>
      </c>
      <c r="C5" s="337"/>
      <c r="D5" s="337" t="s">
        <v>79</v>
      </c>
      <c r="E5" s="338">
        <f t="shared" si="1"/>
        <v>1132000000520</v>
      </c>
      <c r="F5" s="400" t="s">
        <v>388</v>
      </c>
      <c r="G5" s="394"/>
      <c r="H5" s="341" t="str">
        <f t="array" ref="H5">IF(D5="","",XLOOKUP(D5,'Master Data'!K:K,'Master Data'!N:N,"Input in Master Data",0,1))</f>
        <v>V/C</v>
      </c>
      <c r="I5" s="341" t="str">
        <f t="array" ref="I5">IF(D5="","",XLOOKUP(D5,'Master Data'!K:K,'Master Data'!O:O,"Input in Master Data",0,1))</f>
        <v>MBM</v>
      </c>
      <c r="J5" s="341" t="str">
        <f t="array" ref="J5">if(V5="","",XLOOKUP(V5,Master[Company],Master[Blow],"Unknown",0,1))</f>
        <v/>
      </c>
      <c r="K5" s="341" t="str">
        <f t="array" ref="K5">if(V5="","",XLOOKUP(V5,Master[Company],Master[Pigging],"Unknown",0,1))</f>
        <v/>
      </c>
      <c r="L5" s="341" t="str">
        <f t="array" ref="L5">if(V5="","",XLOOKUP(V5,Master[Company],Master[Load Method],"Unknown",0,1))</f>
        <v/>
      </c>
      <c r="M5" s="341" t="str">
        <f t="array" ref="M5">if(V5="","",XLOOKUP(V5,Master[Company],Master[Line Distance],"Unknown",0,1))</f>
        <v/>
      </c>
      <c r="N5" s="394"/>
      <c r="O5" s="341"/>
      <c r="P5" s="506"/>
      <c r="Q5" s="341" t="str">
        <f t="array" ref="Q5">if(V5="","",XLOOKUP(V5,Master[Company],Master[Terms],"NA",0,1))</f>
        <v>FOB</v>
      </c>
      <c r="R5" s="341" t="str">
        <f t="shared" si="2"/>
        <v>CPO</v>
      </c>
      <c r="S5" s="341" t="str">
        <f t="array" ref="S5">if(V5="","",XLOOKUP(V5,Master[Company],Master[Group],"NA",0,1))</f>
        <v>KPN Corp</v>
      </c>
      <c r="T5" s="341" t="str">
        <f t="array" ref="T5">if(V5="","",XLOOKUP(V5,Master[Company],Master[Loading Location],"NA",0,1))</f>
        <v>Palembang</v>
      </c>
      <c r="U5" s="341" t="str">
        <f t="array" ref="U5">if(V5="","",XLOOKUP(V5,Master[Company],Master[Acronym],"NA",0,1))</f>
        <v>PT. LKS</v>
      </c>
      <c r="V5" s="336" t="s">
        <v>185</v>
      </c>
      <c r="W5" s="404">
        <v>500000.0</v>
      </c>
      <c r="X5" s="173">
        <v>500000.0</v>
      </c>
      <c r="Y5" s="341">
        <v>1.13200000052E12</v>
      </c>
      <c r="Z5" s="341" t="str">
        <f t="shared" si="3"/>
        <v/>
      </c>
      <c r="AA5" s="336"/>
      <c r="AB5" s="341"/>
      <c r="AC5" s="341"/>
      <c r="AD5" s="401"/>
      <c r="AE5" s="512"/>
      <c r="AF5" s="344" t="s">
        <v>551</v>
      </c>
      <c r="AG5" s="344"/>
      <c r="AH5" s="344" t="s">
        <v>551</v>
      </c>
      <c r="AI5" s="344"/>
      <c r="AJ5" s="344" t="s">
        <v>551</v>
      </c>
      <c r="AK5" s="344"/>
      <c r="AL5" s="513" t="s">
        <v>551</v>
      </c>
      <c r="AM5" s="344"/>
      <c r="AN5" s="344"/>
      <c r="AO5" s="344"/>
      <c r="AP5" s="344"/>
      <c r="AQ5" s="344">
        <v>46016.0</v>
      </c>
      <c r="AR5" s="344"/>
      <c r="AS5" s="344">
        <v>46021.0</v>
      </c>
      <c r="AT5" s="344"/>
      <c r="AU5" s="394"/>
      <c r="AV5" s="306"/>
      <c r="AW5" s="306"/>
      <c r="AX5" s="394"/>
      <c r="AY5" s="401"/>
      <c r="AZ5" s="341"/>
      <c r="BA5" s="341"/>
      <c r="BB5" s="341"/>
      <c r="BC5" s="341"/>
      <c r="BD5" s="341"/>
      <c r="BE5" s="401"/>
      <c r="BF5" s="341"/>
      <c r="BG5" s="341"/>
      <c r="BH5" s="402"/>
      <c r="BI5" s="403"/>
      <c r="BJ5" s="405"/>
      <c r="BK5" s="405"/>
      <c r="BL5" s="405"/>
      <c r="BM5" s="405"/>
      <c r="BN5" s="514"/>
    </row>
    <row r="6" ht="18.75" customHeight="1">
      <c r="A6" s="390">
        <f t="shared" si="4"/>
        <v>1</v>
      </c>
      <c r="B6" s="336" t="s">
        <v>557</v>
      </c>
      <c r="C6" s="337"/>
      <c r="D6" s="337" t="s">
        <v>79</v>
      </c>
      <c r="E6" s="338">
        <f t="shared" si="1"/>
        <v>1132000000521</v>
      </c>
      <c r="F6" s="400" t="s">
        <v>388</v>
      </c>
      <c r="G6" s="394"/>
      <c r="H6" s="341" t="str">
        <f t="array" ref="H6">IF(D6="","",XLOOKUP(D6,'Master Data'!K:K,'Master Data'!N:N,"Input in Master Data",0,1))</f>
        <v>V/C</v>
      </c>
      <c r="I6" s="341" t="str">
        <f t="array" ref="I6">IF(D6="","",XLOOKUP(D6,'Master Data'!K:K,'Master Data'!O:O,"Input in Master Data",0,1))</f>
        <v>MBM</v>
      </c>
      <c r="J6" s="341" t="str">
        <f t="array" ref="J6">if(V6="","",XLOOKUP(V6,Master[Company],Master[Blow],"Unknown",0,1))</f>
        <v/>
      </c>
      <c r="K6" s="341" t="str">
        <f t="array" ref="K6">if(V6="","",XLOOKUP(V6,Master[Company],Master[Pigging],"Unknown",0,1))</f>
        <v/>
      </c>
      <c r="L6" s="341" t="str">
        <f t="array" ref="L6">if(V6="","",XLOOKUP(V6,Master[Company],Master[Load Method],"Unknown",0,1))</f>
        <v/>
      </c>
      <c r="M6" s="341" t="str">
        <f t="array" ref="M6">if(V6="","",XLOOKUP(V6,Master[Company],Master[Line Distance],"Unknown",0,1))</f>
        <v/>
      </c>
      <c r="N6" s="394"/>
      <c r="O6" s="341"/>
      <c r="P6" s="506"/>
      <c r="Q6" s="341" t="str">
        <f t="array" ref="Q6">if(V6="","",XLOOKUP(V6,Master[Company],Master[Terms],"NA",0,1))</f>
        <v>FOB</v>
      </c>
      <c r="R6" s="341" t="str">
        <f t="shared" si="2"/>
        <v>CPO</v>
      </c>
      <c r="S6" s="341" t="str">
        <f t="array" ref="S6">if(V6="","",XLOOKUP(V6,Master[Company],Master[Group],"NA",0,1))</f>
        <v>KPN Corp</v>
      </c>
      <c r="T6" s="341" t="str">
        <f t="array" ref="T6">if(V6="","",XLOOKUP(V6,Master[Company],Master[Loading Location],"NA",0,1))</f>
        <v>Palembang</v>
      </c>
      <c r="U6" s="341" t="str">
        <f t="array" ref="U6">if(V6="","",XLOOKUP(V6,Master[Company],Master[Acronym],"NA",0,1))</f>
        <v>PT. LKS</v>
      </c>
      <c r="V6" s="336" t="s">
        <v>185</v>
      </c>
      <c r="W6" s="404">
        <v>500000.0</v>
      </c>
      <c r="X6" s="173">
        <v>500000.0</v>
      </c>
      <c r="Y6" s="341">
        <v>1.132000000521E12</v>
      </c>
      <c r="Z6" s="341" t="str">
        <f t="shared" si="3"/>
        <v/>
      </c>
      <c r="AA6" s="336"/>
      <c r="AB6" s="341"/>
      <c r="AC6" s="341"/>
      <c r="AD6" s="401"/>
      <c r="AE6" s="512"/>
      <c r="AF6" s="344" t="s">
        <v>551</v>
      </c>
      <c r="AG6" s="344"/>
      <c r="AH6" s="344" t="s">
        <v>551</v>
      </c>
      <c r="AI6" s="344"/>
      <c r="AJ6" s="344" t="s">
        <v>551</v>
      </c>
      <c r="AK6" s="344"/>
      <c r="AL6" s="513" t="s">
        <v>551</v>
      </c>
      <c r="AM6" s="344"/>
      <c r="AN6" s="344"/>
      <c r="AO6" s="344"/>
      <c r="AP6" s="344"/>
      <c r="AQ6" s="344">
        <v>46016.0</v>
      </c>
      <c r="AR6" s="344"/>
      <c r="AS6" s="344">
        <v>46021.0</v>
      </c>
      <c r="AT6" s="344"/>
      <c r="AU6" s="394"/>
      <c r="AV6" s="306"/>
      <c r="AW6" s="306"/>
      <c r="AX6" s="394"/>
      <c r="AY6" s="401"/>
      <c r="AZ6" s="341"/>
      <c r="BA6" s="341"/>
      <c r="BB6" s="341"/>
      <c r="BC6" s="341"/>
      <c r="BD6" s="341"/>
      <c r="BE6" s="401"/>
      <c r="BF6" s="341"/>
      <c r="BG6" s="341"/>
      <c r="BH6" s="402"/>
      <c r="BI6" s="403"/>
      <c r="BJ6" s="405"/>
      <c r="BK6" s="405"/>
      <c r="BL6" s="405"/>
      <c r="BM6" s="405"/>
      <c r="BN6" s="514"/>
    </row>
    <row r="7" ht="18.75" customHeight="1">
      <c r="A7" s="390">
        <f t="shared" si="4"/>
        <v>1</v>
      </c>
      <c r="B7" s="336" t="s">
        <v>557</v>
      </c>
      <c r="C7" s="337"/>
      <c r="D7" s="337" t="s">
        <v>79</v>
      </c>
      <c r="E7" s="338">
        <f t="shared" si="1"/>
        <v>1132000000522</v>
      </c>
      <c r="F7" s="400" t="s">
        <v>388</v>
      </c>
      <c r="G7" s="394"/>
      <c r="H7" s="341" t="str">
        <f t="array" ref="H7">IF(D7="","",XLOOKUP(D7,'Master Data'!K:K,'Master Data'!N:N,"Input in Master Data",0,1))</f>
        <v>V/C</v>
      </c>
      <c r="I7" s="341" t="str">
        <f t="array" ref="I7">IF(D7="","",XLOOKUP(D7,'Master Data'!K:K,'Master Data'!O:O,"Input in Master Data",0,1))</f>
        <v>MBM</v>
      </c>
      <c r="J7" s="341" t="str">
        <f t="array" ref="J7">if(V7="","",XLOOKUP(V7,Master[Company],Master[Blow],"Unknown",0,1))</f>
        <v/>
      </c>
      <c r="K7" s="341" t="str">
        <f t="array" ref="K7">if(V7="","",XLOOKUP(V7,Master[Company],Master[Pigging],"Unknown",0,1))</f>
        <v/>
      </c>
      <c r="L7" s="341" t="str">
        <f t="array" ref="L7">if(V7="","",XLOOKUP(V7,Master[Company],Master[Load Method],"Unknown",0,1))</f>
        <v/>
      </c>
      <c r="M7" s="341" t="str">
        <f t="array" ref="M7">if(V7="","",XLOOKUP(V7,Master[Company],Master[Line Distance],"Unknown",0,1))</f>
        <v/>
      </c>
      <c r="N7" s="394"/>
      <c r="O7" s="341"/>
      <c r="P7" s="506"/>
      <c r="Q7" s="341" t="str">
        <f t="array" ref="Q7">if(V7="","",XLOOKUP(V7,Master[Company],Master[Terms],"NA",0,1))</f>
        <v>FOB</v>
      </c>
      <c r="R7" s="341" t="str">
        <f t="shared" si="2"/>
        <v>CPO</v>
      </c>
      <c r="S7" s="341" t="str">
        <f t="array" ref="S7">if(V7="","",XLOOKUP(V7,Master[Company],Master[Group],"NA",0,1))</f>
        <v>KPN Corp</v>
      </c>
      <c r="T7" s="341" t="str">
        <f t="array" ref="T7">if(V7="","",XLOOKUP(V7,Master[Company],Master[Loading Location],"NA",0,1))</f>
        <v>Palembang</v>
      </c>
      <c r="U7" s="341" t="str">
        <f t="array" ref="U7">if(V7="","",XLOOKUP(V7,Master[Company],Master[Acronym],"NA",0,1))</f>
        <v>PT. LKS</v>
      </c>
      <c r="V7" s="336" t="s">
        <v>185</v>
      </c>
      <c r="W7" s="404">
        <v>355258.0</v>
      </c>
      <c r="X7" s="173">
        <v>355258.0</v>
      </c>
      <c r="Y7" s="341">
        <v>1.132000000522E12</v>
      </c>
      <c r="Z7" s="341" t="str">
        <f t="shared" si="3"/>
        <v/>
      </c>
      <c r="AA7" s="336"/>
      <c r="AB7" s="341"/>
      <c r="AC7" s="341"/>
      <c r="AD7" s="401"/>
      <c r="AE7" s="515"/>
      <c r="AF7" s="398" t="s">
        <v>551</v>
      </c>
      <c r="AG7" s="398"/>
      <c r="AH7" s="398" t="s">
        <v>551</v>
      </c>
      <c r="AI7" s="398"/>
      <c r="AJ7" s="398" t="s">
        <v>551</v>
      </c>
      <c r="AK7" s="398"/>
      <c r="AL7" s="436" t="s">
        <v>551</v>
      </c>
      <c r="AM7" s="398"/>
      <c r="AN7" s="398"/>
      <c r="AO7" s="398"/>
      <c r="AP7" s="398"/>
      <c r="AQ7" s="398">
        <v>46016.0</v>
      </c>
      <c r="AR7" s="398"/>
      <c r="AS7" s="398">
        <v>46021.0</v>
      </c>
      <c r="AT7" s="398"/>
      <c r="AU7" s="394"/>
      <c r="AV7" s="306"/>
      <c r="AW7" s="306"/>
      <c r="AX7" s="394"/>
      <c r="AY7" s="401"/>
      <c r="AZ7" s="341"/>
      <c r="BA7" s="341"/>
      <c r="BB7" s="341"/>
      <c r="BC7" s="341"/>
      <c r="BD7" s="341"/>
      <c r="BE7" s="401"/>
      <c r="BF7" s="341"/>
      <c r="BG7" s="341"/>
      <c r="BH7" s="402"/>
      <c r="BI7" s="403"/>
      <c r="BJ7" s="405"/>
      <c r="BK7" s="405"/>
      <c r="BL7" s="405"/>
      <c r="BM7" s="405"/>
      <c r="BN7" s="514"/>
    </row>
    <row r="8" ht="18.75" customHeight="1">
      <c r="A8" s="407">
        <f t="shared" si="4"/>
        <v>1</v>
      </c>
      <c r="B8" s="415" t="s">
        <v>557</v>
      </c>
      <c r="C8" s="409"/>
      <c r="D8" s="409" t="s">
        <v>79</v>
      </c>
      <c r="E8" s="410">
        <f t="shared" si="1"/>
        <v>1252000001288</v>
      </c>
      <c r="F8" s="421" t="s">
        <v>388</v>
      </c>
      <c r="G8" s="414"/>
      <c r="H8" s="413" t="str">
        <f t="array" ref="H8">IF(D8="","",XLOOKUP(D8,'Master Data'!K:K,'Master Data'!N:N,"Input in Master Data",0,1))</f>
        <v>V/C</v>
      </c>
      <c r="I8" s="413" t="str">
        <f t="array" ref="I8">IF(D8="","",XLOOKUP(D8,'Master Data'!K:K,'Master Data'!O:O,"Input in Master Data",0,1))</f>
        <v>MBM</v>
      </c>
      <c r="J8" s="413" t="str">
        <f t="array" ref="J8">if(V8="","",XLOOKUP(V8,Master[Company],Master[Blow],"Unknown",0,1))</f>
        <v/>
      </c>
      <c r="K8" s="413" t="str">
        <f t="array" ref="K8">if(V8="","",XLOOKUP(V8,Master[Company],Master[Pigging],"Unknown",0,1))</f>
        <v/>
      </c>
      <c r="L8" s="413" t="str">
        <f t="array" ref="L8">if(V8="","",XLOOKUP(V8,Master[Company],Master[Load Method],"Unknown",0,1))</f>
        <v/>
      </c>
      <c r="M8" s="413" t="str">
        <f t="array" ref="M8">if(V8="","",XLOOKUP(V8,Master[Company],Master[Line Distance],"Unknown",0,1))</f>
        <v/>
      </c>
      <c r="N8" s="414"/>
      <c r="O8" s="413"/>
      <c r="P8" s="516"/>
      <c r="Q8" s="413" t="str">
        <f t="array" ref="Q8">if(V8="","",XLOOKUP(V8,Master[Company],Master[Terms],"NA",0,1))</f>
        <v>FOB</v>
      </c>
      <c r="R8" s="413" t="str">
        <f t="shared" si="2"/>
        <v>CPO</v>
      </c>
      <c r="S8" s="413" t="str">
        <f t="array" ref="S8">if(V8="","",XLOOKUP(V8,Master[Company],Master[Group],"NA",0,1))</f>
        <v>KPN Corp</v>
      </c>
      <c r="T8" s="413" t="str">
        <f t="array" ref="T8">if(V8="","",XLOOKUP(V8,Master[Company],Master[Loading Location],"NA",0,1))</f>
        <v>Palembang</v>
      </c>
      <c r="U8" s="413" t="str">
        <f t="array" ref="U8">if(V8="","",XLOOKUP(V8,Master[Company],Master[Acronym],"NA",0,1))</f>
        <v>PT. LKS</v>
      </c>
      <c r="V8" s="415" t="s">
        <v>185</v>
      </c>
      <c r="W8" s="425">
        <v>500623.0</v>
      </c>
      <c r="X8" s="157">
        <v>500623.0</v>
      </c>
      <c r="Y8" s="413">
        <v>1.252000001288E12</v>
      </c>
      <c r="Z8" s="413" t="str">
        <f t="shared" si="3"/>
        <v/>
      </c>
      <c r="AA8" s="415"/>
      <c r="AB8" s="413"/>
      <c r="AC8" s="413"/>
      <c r="AD8" s="422"/>
      <c r="AE8" s="517"/>
      <c r="AF8" s="419" t="s">
        <v>551</v>
      </c>
      <c r="AG8" s="419"/>
      <c r="AH8" s="419" t="s">
        <v>551</v>
      </c>
      <c r="AI8" s="419"/>
      <c r="AJ8" s="419" t="s">
        <v>551</v>
      </c>
      <c r="AK8" s="419"/>
      <c r="AL8" s="518" t="s">
        <v>551</v>
      </c>
      <c r="AM8" s="419"/>
      <c r="AN8" s="419"/>
      <c r="AO8" s="419"/>
      <c r="AP8" s="419"/>
      <c r="AQ8" s="419">
        <v>46016.0</v>
      </c>
      <c r="AR8" s="419"/>
      <c r="AS8" s="419">
        <v>46021.0</v>
      </c>
      <c r="AT8" s="419"/>
      <c r="AU8" s="414"/>
      <c r="AV8" s="313"/>
      <c r="AW8" s="313"/>
      <c r="AX8" s="414"/>
      <c r="AY8" s="422"/>
      <c r="AZ8" s="413"/>
      <c r="BA8" s="413"/>
      <c r="BB8" s="413"/>
      <c r="BC8" s="413"/>
      <c r="BD8" s="413"/>
      <c r="BE8" s="422"/>
      <c r="BF8" s="413"/>
      <c r="BG8" s="413"/>
      <c r="BH8" s="423"/>
      <c r="BI8" s="424"/>
      <c r="BJ8" s="426"/>
      <c r="BK8" s="426"/>
      <c r="BL8" s="426"/>
      <c r="BM8" s="426"/>
      <c r="BN8" s="519"/>
    </row>
    <row r="9" ht="18.75" customHeight="1">
      <c r="A9" s="369">
        <f t="shared" si="4"/>
        <v>2</v>
      </c>
      <c r="B9" s="377" t="s">
        <v>558</v>
      </c>
      <c r="C9" s="371"/>
      <c r="D9" s="371" t="s">
        <v>150</v>
      </c>
      <c r="E9" s="372" t="str">
        <f t="shared" si="1"/>
        <v>072/TBJ‐JJP/XI/2025</v>
      </c>
      <c r="F9" s="383" t="s">
        <v>388</v>
      </c>
      <c r="G9" s="376"/>
      <c r="H9" s="375" t="str">
        <f t="array" ref="H9">IF(D9="","",XLOOKUP(D9,'Master Data'!K:K,'Master Data'!N:N,"Input in Master Data",0,1))</f>
        <v>V/C</v>
      </c>
      <c r="I9" s="375" t="str">
        <f t="array" ref="I9">IF(D9="","",XLOOKUP(D9,'Master Data'!K:K,'Master Data'!O:O,"Input in Master Data",0,1))</f>
        <v/>
      </c>
      <c r="J9" s="375" t="str">
        <f t="array" ref="J9">if(V9="","",XLOOKUP(V9,Master[Company],Master[Blow],"Unknown",0,1))</f>
        <v/>
      </c>
      <c r="K9" s="375" t="str">
        <f t="array" ref="K9">if(V9="","",XLOOKUP(V9,Master[Company],Master[Pigging],"Unknown",0,1))</f>
        <v/>
      </c>
      <c r="L9" s="375" t="str">
        <f t="array" ref="L9">if(V9="","",XLOOKUP(V9,Master[Company],Master[Load Method],"Unknown",0,1))</f>
        <v/>
      </c>
      <c r="M9" s="375" t="str">
        <f t="array" ref="M9">if(V9="","",XLOOKUP(V9,Master[Company],Master[Line Distance],"Unknown",0,1))</f>
        <v/>
      </c>
      <c r="N9" s="376"/>
      <c r="O9" s="375"/>
      <c r="P9" s="509"/>
      <c r="Q9" s="375" t="str">
        <f t="array" ref="Q9">if(V9="","",XLOOKUP(V9,Master[Company],Master[Terms],"NA",0,1))</f>
        <v>FOB</v>
      </c>
      <c r="R9" s="375" t="str">
        <f t="shared" si="2"/>
        <v>CPO</v>
      </c>
      <c r="S9" s="375" t="str">
        <f t="array" ref="S9">if(V9="","",XLOOKUP(V9,Master[Company],Master[Group],"NA",0,1))</f>
        <v>FAL</v>
      </c>
      <c r="T9" s="375" t="str">
        <f t="array" ref="T9">if(V9="","",XLOOKUP(V9,Master[Company],Master[Loading Location],"NA",0,1))</f>
        <v>Sadai</v>
      </c>
      <c r="U9" s="375" t="str">
        <f t="array" ref="U9">if(V9="","",XLOOKUP(V9,Master[Company],Master[Acronym],"NA",0,1))</f>
        <v>PT. TBJ</v>
      </c>
      <c r="V9" s="377" t="s">
        <v>131</v>
      </c>
      <c r="W9" s="387">
        <v>500000.0</v>
      </c>
      <c r="X9" s="135">
        <v>500000.0</v>
      </c>
      <c r="Y9" s="375" t="s">
        <v>559</v>
      </c>
      <c r="Z9" s="375" t="str">
        <f t="shared" si="3"/>
        <v/>
      </c>
      <c r="AA9" s="377"/>
      <c r="AB9" s="375"/>
      <c r="AC9" s="375"/>
      <c r="AD9" s="384"/>
      <c r="AE9" s="520"/>
      <c r="AF9" s="381" t="s">
        <v>551</v>
      </c>
      <c r="AG9" s="381"/>
      <c r="AH9" s="381" t="s">
        <v>551</v>
      </c>
      <c r="AI9" s="381"/>
      <c r="AJ9" s="381" t="s">
        <v>551</v>
      </c>
      <c r="AK9" s="381"/>
      <c r="AL9" s="432" t="s">
        <v>551</v>
      </c>
      <c r="AM9" s="381"/>
      <c r="AN9" s="381"/>
      <c r="AO9" s="381"/>
      <c r="AP9" s="381"/>
      <c r="AQ9" s="381">
        <v>46017.0</v>
      </c>
      <c r="AR9" s="381"/>
      <c r="AS9" s="381">
        <v>46023.0</v>
      </c>
      <c r="AT9" s="381"/>
      <c r="AU9" s="376"/>
      <c r="AV9" s="230"/>
      <c r="AW9" s="230"/>
      <c r="AX9" s="376"/>
      <c r="AY9" s="384"/>
      <c r="AZ9" s="375"/>
      <c r="BA9" s="375"/>
      <c r="BB9" s="375"/>
      <c r="BC9" s="375"/>
      <c r="BD9" s="375"/>
      <c r="BE9" s="384"/>
      <c r="BF9" s="375"/>
      <c r="BG9" s="375"/>
      <c r="BH9" s="385"/>
      <c r="BI9" s="386"/>
      <c r="BJ9" s="388"/>
      <c r="BK9" s="388"/>
      <c r="BL9" s="388"/>
      <c r="BM9" s="388"/>
      <c r="BN9" s="511"/>
    </row>
    <row r="10" ht="18.75" customHeight="1">
      <c r="A10" s="390">
        <f t="shared" si="4"/>
        <v>2</v>
      </c>
      <c r="B10" s="336" t="s">
        <v>558</v>
      </c>
      <c r="C10" s="337"/>
      <c r="D10" s="337" t="s">
        <v>150</v>
      </c>
      <c r="E10" s="338" t="str">
        <f t="shared" si="1"/>
        <v>074/TBJ‐JJP/XI/2025</v>
      </c>
      <c r="F10" s="400" t="s">
        <v>388</v>
      </c>
      <c r="G10" s="394"/>
      <c r="H10" s="341" t="str">
        <f t="array" ref="H10">IF(D10="","",XLOOKUP(D10,'Master Data'!K:K,'Master Data'!N:N,"Input in Master Data",0,1))</f>
        <v>V/C</v>
      </c>
      <c r="I10" s="341" t="str">
        <f t="array" ref="I10">IF(D10="","",XLOOKUP(D10,'Master Data'!K:K,'Master Data'!O:O,"Input in Master Data",0,1))</f>
        <v/>
      </c>
      <c r="J10" s="341" t="str">
        <f t="array" ref="J10">if(V10="","",XLOOKUP(V10,Master[Company],Master[Blow],"Unknown",0,1))</f>
        <v/>
      </c>
      <c r="K10" s="341" t="str">
        <f t="array" ref="K10">if(V10="","",XLOOKUP(V10,Master[Company],Master[Pigging],"Unknown",0,1))</f>
        <v/>
      </c>
      <c r="L10" s="341" t="str">
        <f t="array" ref="L10">if(V10="","",XLOOKUP(V10,Master[Company],Master[Load Method],"Unknown",0,1))</f>
        <v/>
      </c>
      <c r="M10" s="341" t="str">
        <f t="array" ref="M10">if(V10="","",XLOOKUP(V10,Master[Company],Master[Line Distance],"Unknown",0,1))</f>
        <v/>
      </c>
      <c r="N10" s="394"/>
      <c r="O10" s="341"/>
      <c r="P10" s="506"/>
      <c r="Q10" s="341" t="str">
        <f t="array" ref="Q10">if(V10="","",XLOOKUP(V10,Master[Company],Master[Terms],"NA",0,1))</f>
        <v>FOB</v>
      </c>
      <c r="R10" s="341" t="str">
        <f t="shared" si="2"/>
        <v>CPO</v>
      </c>
      <c r="S10" s="341" t="str">
        <f t="array" ref="S10">if(V10="","",XLOOKUP(V10,Master[Company],Master[Group],"NA",0,1))</f>
        <v>FAL</v>
      </c>
      <c r="T10" s="341" t="str">
        <f t="array" ref="T10">if(V10="","",XLOOKUP(V10,Master[Company],Master[Loading Location],"NA",0,1))</f>
        <v>Sadai</v>
      </c>
      <c r="U10" s="341" t="str">
        <f t="array" ref="U10">if(V10="","",XLOOKUP(V10,Master[Company],Master[Acronym],"NA",0,1))</f>
        <v>PT. TBJ</v>
      </c>
      <c r="V10" s="336" t="s">
        <v>131</v>
      </c>
      <c r="W10" s="404">
        <v>500000.0</v>
      </c>
      <c r="X10" s="173">
        <v>500000.0</v>
      </c>
      <c r="Y10" s="341" t="s">
        <v>560</v>
      </c>
      <c r="Z10" s="341" t="str">
        <f t="shared" si="3"/>
        <v/>
      </c>
      <c r="AA10" s="336"/>
      <c r="AB10" s="341"/>
      <c r="AC10" s="341"/>
      <c r="AD10" s="401"/>
      <c r="AE10" s="515"/>
      <c r="AF10" s="398" t="s">
        <v>551</v>
      </c>
      <c r="AG10" s="398"/>
      <c r="AH10" s="398" t="s">
        <v>551</v>
      </c>
      <c r="AI10" s="398"/>
      <c r="AJ10" s="398" t="s">
        <v>551</v>
      </c>
      <c r="AK10" s="398"/>
      <c r="AL10" s="436" t="s">
        <v>551</v>
      </c>
      <c r="AM10" s="398"/>
      <c r="AN10" s="398"/>
      <c r="AO10" s="398"/>
      <c r="AP10" s="398"/>
      <c r="AQ10" s="398">
        <v>46017.0</v>
      </c>
      <c r="AR10" s="398"/>
      <c r="AS10" s="398">
        <v>46023.0</v>
      </c>
      <c r="AT10" s="398"/>
      <c r="AU10" s="394"/>
      <c r="AV10" s="306"/>
      <c r="AW10" s="306"/>
      <c r="AX10" s="394"/>
      <c r="AY10" s="401"/>
      <c r="AZ10" s="341"/>
      <c r="BA10" s="341"/>
      <c r="BB10" s="341"/>
      <c r="BC10" s="341"/>
      <c r="BD10" s="341"/>
      <c r="BE10" s="401"/>
      <c r="BF10" s="341"/>
      <c r="BG10" s="341"/>
      <c r="BH10" s="402"/>
      <c r="BI10" s="403"/>
      <c r="BJ10" s="405"/>
      <c r="BK10" s="405"/>
      <c r="BL10" s="405"/>
      <c r="BM10" s="405"/>
      <c r="BN10" s="514"/>
    </row>
    <row r="11" ht="18.75" customHeight="1">
      <c r="A11" s="390">
        <f t="shared" si="4"/>
        <v>2</v>
      </c>
      <c r="B11" s="336" t="s">
        <v>558</v>
      </c>
      <c r="C11" s="337"/>
      <c r="D11" s="337" t="s">
        <v>150</v>
      </c>
      <c r="E11" s="338" t="str">
        <f t="shared" si="1"/>
        <v>078/TBJ-JJP/XII/2025</v>
      </c>
      <c r="F11" s="400" t="s">
        <v>388</v>
      </c>
      <c r="G11" s="394"/>
      <c r="H11" s="341" t="str">
        <f t="array" ref="H11">IF(D11="","",XLOOKUP(D11,'Master Data'!K:K,'Master Data'!N:N,"Input in Master Data",0,1))</f>
        <v>V/C</v>
      </c>
      <c r="I11" s="341" t="str">
        <f t="array" ref="I11">IF(D11="","",XLOOKUP(D11,'Master Data'!K:K,'Master Data'!O:O,"Input in Master Data",0,1))</f>
        <v/>
      </c>
      <c r="J11" s="341" t="str">
        <f t="array" ref="J11">if(V11="","",XLOOKUP(V11,Master[Company],Master[Blow],"Unknown",0,1))</f>
        <v/>
      </c>
      <c r="K11" s="341" t="str">
        <f t="array" ref="K11">if(V11="","",XLOOKUP(V11,Master[Company],Master[Pigging],"Unknown",0,1))</f>
        <v/>
      </c>
      <c r="L11" s="341" t="str">
        <f t="array" ref="L11">if(V11="","",XLOOKUP(V11,Master[Company],Master[Load Method],"Unknown",0,1))</f>
        <v/>
      </c>
      <c r="M11" s="341" t="str">
        <f t="array" ref="M11">if(V11="","",XLOOKUP(V11,Master[Company],Master[Line Distance],"Unknown",0,1))</f>
        <v/>
      </c>
      <c r="N11" s="394"/>
      <c r="O11" s="341"/>
      <c r="P11" s="506"/>
      <c r="Q11" s="341" t="str">
        <f t="array" ref="Q11">if(V11="","",XLOOKUP(V11,Master[Company],Master[Terms],"NA",0,1))</f>
        <v>FOB</v>
      </c>
      <c r="R11" s="341" t="str">
        <f t="shared" si="2"/>
        <v>CPO</v>
      </c>
      <c r="S11" s="341" t="str">
        <f t="array" ref="S11">if(V11="","",XLOOKUP(V11,Master[Company],Master[Group],"NA",0,1))</f>
        <v>FAL</v>
      </c>
      <c r="T11" s="341" t="str">
        <f t="array" ref="T11">if(V11="","",XLOOKUP(V11,Master[Company],Master[Loading Location],"NA",0,1))</f>
        <v>Sadai</v>
      </c>
      <c r="U11" s="341" t="str">
        <f t="array" ref="U11">if(V11="","",XLOOKUP(V11,Master[Company],Master[Acronym],"NA",0,1))</f>
        <v>PT. TBJ</v>
      </c>
      <c r="V11" s="336" t="s">
        <v>131</v>
      </c>
      <c r="W11" s="404">
        <v>500000.0</v>
      </c>
      <c r="X11" s="173">
        <v>500000.0</v>
      </c>
      <c r="Y11" s="341" t="s">
        <v>561</v>
      </c>
      <c r="Z11" s="341" t="str">
        <f t="shared" si="3"/>
        <v/>
      </c>
      <c r="AA11" s="336"/>
      <c r="AB11" s="341"/>
      <c r="AC11" s="341"/>
      <c r="AD11" s="401"/>
      <c r="AE11" s="515"/>
      <c r="AF11" s="398" t="s">
        <v>551</v>
      </c>
      <c r="AG11" s="398"/>
      <c r="AH11" s="398" t="s">
        <v>551</v>
      </c>
      <c r="AI11" s="398"/>
      <c r="AJ11" s="398" t="s">
        <v>551</v>
      </c>
      <c r="AK11" s="398"/>
      <c r="AL11" s="436" t="s">
        <v>551</v>
      </c>
      <c r="AM11" s="398"/>
      <c r="AN11" s="398"/>
      <c r="AO11" s="398"/>
      <c r="AP11" s="398"/>
      <c r="AQ11" s="398">
        <v>46017.0</v>
      </c>
      <c r="AR11" s="398"/>
      <c r="AS11" s="398">
        <v>46023.0</v>
      </c>
      <c r="AT11" s="398"/>
      <c r="AU11" s="394"/>
      <c r="AV11" s="306"/>
      <c r="AW11" s="306"/>
      <c r="AX11" s="394"/>
      <c r="AY11" s="401"/>
      <c r="AZ11" s="341"/>
      <c r="BA11" s="341"/>
      <c r="BB11" s="341"/>
      <c r="BC11" s="341"/>
      <c r="BD11" s="341"/>
      <c r="BE11" s="401"/>
      <c r="BF11" s="341"/>
      <c r="BG11" s="341"/>
      <c r="BH11" s="402"/>
      <c r="BI11" s="403"/>
      <c r="BJ11" s="405"/>
      <c r="BK11" s="405"/>
      <c r="BL11" s="405"/>
      <c r="BM11" s="405"/>
      <c r="BN11" s="514"/>
    </row>
    <row r="12" ht="18.75" customHeight="1">
      <c r="A12" s="390">
        <f t="shared" si="4"/>
        <v>2</v>
      </c>
      <c r="B12" s="336" t="s">
        <v>558</v>
      </c>
      <c r="C12" s="337"/>
      <c r="D12" s="337" t="s">
        <v>150</v>
      </c>
      <c r="E12" s="338" t="str">
        <f t="shared" si="1"/>
        <v>049/MAS/CPO-LTC/XI/2025</v>
      </c>
      <c r="F12" s="400" t="s">
        <v>388</v>
      </c>
      <c r="G12" s="394"/>
      <c r="H12" s="341" t="str">
        <f t="array" ref="H12">IF(D12="","",XLOOKUP(D12,'Master Data'!K:K,'Master Data'!N:N,"Input in Master Data",0,1))</f>
        <v>V/C</v>
      </c>
      <c r="I12" s="341" t="str">
        <f t="array" ref="I12">IF(D12="","",XLOOKUP(D12,'Master Data'!K:K,'Master Data'!O:O,"Input in Master Data",0,1))</f>
        <v/>
      </c>
      <c r="J12" s="341" t="str">
        <f t="array" ref="J12">if(V12="","",XLOOKUP(V12,Master[Company],Master[Blow],"Unknown",0,1))</f>
        <v/>
      </c>
      <c r="K12" s="341" t="str">
        <f t="array" ref="K12">if(V12="","",XLOOKUP(V12,Master[Company],Master[Pigging],"Unknown",0,1))</f>
        <v/>
      </c>
      <c r="L12" s="341" t="str">
        <f t="array" ref="L12">if(V12="","",XLOOKUP(V12,Master[Company],Master[Load Method],"Unknown",0,1))</f>
        <v/>
      </c>
      <c r="M12" s="341" t="str">
        <f t="array" ref="M12">if(V12="","",XLOOKUP(V12,Master[Company],Master[Line Distance],"Unknown",0,1))</f>
        <v/>
      </c>
      <c r="N12" s="394"/>
      <c r="O12" s="341"/>
      <c r="P12" s="506"/>
      <c r="Q12" s="341" t="str">
        <f t="array" ref="Q12">if(V12="","",XLOOKUP(V12,Master[Company],Master[Terms],"NA",0,1))</f>
        <v>FOB</v>
      </c>
      <c r="R12" s="341" t="str">
        <f t="shared" si="2"/>
        <v>CPO</v>
      </c>
      <c r="S12" s="341" t="str">
        <f t="array" ref="S12">if(V12="","",XLOOKUP(V12,Master[Company],Master[Group],"NA",0,1))</f>
        <v>MAS</v>
      </c>
      <c r="T12" s="341" t="str">
        <f t="array" ref="T12">if(V12="","",XLOOKUP(V12,Master[Company],Master[Loading Location],"NA",0,1))</f>
        <v>Pangkal Balam</v>
      </c>
      <c r="U12" s="341" t="str">
        <f t="array" ref="U12">if(V12="","",XLOOKUP(V12,Master[Company],Master[Acronym],"NA",0,1))</f>
        <v>PT. MAS</v>
      </c>
      <c r="V12" s="336" t="s">
        <v>137</v>
      </c>
      <c r="W12" s="404">
        <v>1250000.0</v>
      </c>
      <c r="X12" s="173">
        <v>1250000.0</v>
      </c>
      <c r="Y12" s="341" t="s">
        <v>562</v>
      </c>
      <c r="Z12" s="341" t="str">
        <f t="shared" si="3"/>
        <v/>
      </c>
      <c r="AA12" s="336"/>
      <c r="AB12" s="341"/>
      <c r="AC12" s="341"/>
      <c r="AD12" s="401"/>
      <c r="AE12" s="515"/>
      <c r="AF12" s="398" t="s">
        <v>551</v>
      </c>
      <c r="AG12" s="398"/>
      <c r="AH12" s="398" t="s">
        <v>551</v>
      </c>
      <c r="AI12" s="398"/>
      <c r="AJ12" s="398" t="s">
        <v>551</v>
      </c>
      <c r="AK12" s="398"/>
      <c r="AL12" s="436" t="s">
        <v>551</v>
      </c>
      <c r="AM12" s="398"/>
      <c r="AN12" s="398"/>
      <c r="AO12" s="398"/>
      <c r="AP12" s="398"/>
      <c r="AQ12" s="398">
        <v>46017.0</v>
      </c>
      <c r="AR12" s="398"/>
      <c r="AS12" s="398">
        <v>46023.0</v>
      </c>
      <c r="AT12" s="398"/>
      <c r="AU12" s="394"/>
      <c r="AV12" s="306"/>
      <c r="AW12" s="306"/>
      <c r="AX12" s="394"/>
      <c r="AY12" s="401"/>
      <c r="AZ12" s="341"/>
      <c r="BA12" s="341"/>
      <c r="BB12" s="341"/>
      <c r="BC12" s="341"/>
      <c r="BD12" s="341"/>
      <c r="BE12" s="401"/>
      <c r="BF12" s="341"/>
      <c r="BG12" s="341"/>
      <c r="BH12" s="402"/>
      <c r="BI12" s="403"/>
      <c r="BJ12" s="405"/>
      <c r="BK12" s="405"/>
      <c r="BL12" s="405"/>
      <c r="BM12" s="405"/>
      <c r="BN12" s="514"/>
    </row>
    <row r="13" ht="18.75" customHeight="1">
      <c r="A13" s="390">
        <f t="shared" si="4"/>
        <v>2</v>
      </c>
      <c r="B13" s="336" t="s">
        <v>558</v>
      </c>
      <c r="C13" s="337"/>
      <c r="D13" s="337" t="s">
        <v>150</v>
      </c>
      <c r="E13" s="338" t="str">
        <f t="shared" si="1"/>
        <v>050/MAS/CPO-LTC/XI/2025</v>
      </c>
      <c r="F13" s="400" t="s">
        <v>388</v>
      </c>
      <c r="G13" s="394"/>
      <c r="H13" s="341" t="str">
        <f t="array" ref="H13">IF(D13="","",XLOOKUP(D13,'Master Data'!K:K,'Master Data'!N:N,"Input in Master Data",0,1))</f>
        <v>V/C</v>
      </c>
      <c r="I13" s="341" t="str">
        <f t="array" ref="I13">IF(D13="","",XLOOKUP(D13,'Master Data'!K:K,'Master Data'!O:O,"Input in Master Data",0,1))</f>
        <v/>
      </c>
      <c r="J13" s="341" t="str">
        <f t="array" ref="J13">if(V13="","",XLOOKUP(V13,Master[Company],Master[Blow],"Unknown",0,1))</f>
        <v/>
      </c>
      <c r="K13" s="341" t="str">
        <f t="array" ref="K13">if(V13="","",XLOOKUP(V13,Master[Company],Master[Pigging],"Unknown",0,1))</f>
        <v/>
      </c>
      <c r="L13" s="341" t="str">
        <f t="array" ref="L13">if(V13="","",XLOOKUP(V13,Master[Company],Master[Load Method],"Unknown",0,1))</f>
        <v/>
      </c>
      <c r="M13" s="341" t="str">
        <f t="array" ref="M13">if(V13="","",XLOOKUP(V13,Master[Company],Master[Line Distance],"Unknown",0,1))</f>
        <v/>
      </c>
      <c r="N13" s="394"/>
      <c r="O13" s="341"/>
      <c r="P13" s="506"/>
      <c r="Q13" s="341" t="str">
        <f t="array" ref="Q13">if(V13="","",XLOOKUP(V13,Master[Company],Master[Terms],"NA",0,1))</f>
        <v>FOB</v>
      </c>
      <c r="R13" s="341" t="str">
        <f t="shared" si="2"/>
        <v>CPO</v>
      </c>
      <c r="S13" s="341" t="str">
        <f t="array" ref="S13">if(V13="","",XLOOKUP(V13,Master[Company],Master[Group],"NA",0,1))</f>
        <v>MAS</v>
      </c>
      <c r="T13" s="341" t="str">
        <f t="array" ref="T13">if(V13="","",XLOOKUP(V13,Master[Company],Master[Loading Location],"NA",0,1))</f>
        <v>Pangkal Balam</v>
      </c>
      <c r="U13" s="341" t="str">
        <f t="array" ref="U13">if(V13="","",XLOOKUP(V13,Master[Company],Master[Acronym],"NA",0,1))</f>
        <v>PT. MAS</v>
      </c>
      <c r="V13" s="336" t="s">
        <v>137</v>
      </c>
      <c r="W13" s="404">
        <v>1250000.0</v>
      </c>
      <c r="X13" s="173">
        <v>1250000.0</v>
      </c>
      <c r="Y13" s="341" t="s">
        <v>563</v>
      </c>
      <c r="Z13" s="341" t="str">
        <f t="shared" si="3"/>
        <v/>
      </c>
      <c r="AA13" s="336"/>
      <c r="AB13" s="341"/>
      <c r="AC13" s="341"/>
      <c r="AD13" s="401"/>
      <c r="AE13" s="515"/>
      <c r="AF13" s="398" t="s">
        <v>551</v>
      </c>
      <c r="AG13" s="398"/>
      <c r="AH13" s="398" t="s">
        <v>551</v>
      </c>
      <c r="AI13" s="398"/>
      <c r="AJ13" s="398" t="s">
        <v>551</v>
      </c>
      <c r="AK13" s="398"/>
      <c r="AL13" s="436" t="s">
        <v>551</v>
      </c>
      <c r="AM13" s="398"/>
      <c r="AN13" s="398"/>
      <c r="AO13" s="398"/>
      <c r="AP13" s="398"/>
      <c r="AQ13" s="398">
        <v>46017.0</v>
      </c>
      <c r="AR13" s="398"/>
      <c r="AS13" s="398">
        <v>46023.0</v>
      </c>
      <c r="AT13" s="398"/>
      <c r="AU13" s="394"/>
      <c r="AV13" s="306"/>
      <c r="AW13" s="306"/>
      <c r="AX13" s="394"/>
      <c r="AY13" s="401"/>
      <c r="AZ13" s="341"/>
      <c r="BA13" s="341"/>
      <c r="BB13" s="341"/>
      <c r="BC13" s="341"/>
      <c r="BD13" s="341"/>
      <c r="BE13" s="401"/>
      <c r="BF13" s="341"/>
      <c r="BG13" s="341"/>
      <c r="BH13" s="402"/>
      <c r="BI13" s="403"/>
      <c r="BJ13" s="405"/>
      <c r="BK13" s="405"/>
      <c r="BL13" s="405"/>
      <c r="BM13" s="405"/>
      <c r="BN13" s="514"/>
    </row>
    <row r="14" ht="18.75" customHeight="1">
      <c r="A14" s="407">
        <f t="shared" si="4"/>
        <v>2</v>
      </c>
      <c r="B14" s="415" t="s">
        <v>558</v>
      </c>
      <c r="C14" s="409"/>
      <c r="D14" s="409" t="s">
        <v>150</v>
      </c>
      <c r="E14" s="410" t="str">
        <f t="shared" si="1"/>
        <v>051/MAS/CPO-LTC/XII/2025</v>
      </c>
      <c r="F14" s="421" t="s">
        <v>388</v>
      </c>
      <c r="G14" s="414"/>
      <c r="H14" s="413" t="str">
        <f t="array" ref="H14">IF(D14="","",XLOOKUP(D14,'Master Data'!K:K,'Master Data'!N:N,"Input in Master Data",0,1))</f>
        <v>V/C</v>
      </c>
      <c r="I14" s="413" t="str">
        <f t="array" ref="I14">IF(D14="","",XLOOKUP(D14,'Master Data'!K:K,'Master Data'!O:O,"Input in Master Data",0,1))</f>
        <v/>
      </c>
      <c r="J14" s="413" t="str">
        <f t="array" ref="J14">if(V14="","",XLOOKUP(V14,Master[Company],Master[Blow],"Unknown",0,1))</f>
        <v/>
      </c>
      <c r="K14" s="413" t="str">
        <f t="array" ref="K14">if(V14="","",XLOOKUP(V14,Master[Company],Master[Pigging],"Unknown",0,1))</f>
        <v/>
      </c>
      <c r="L14" s="413" t="str">
        <f t="array" ref="L14">if(V14="","",XLOOKUP(V14,Master[Company],Master[Load Method],"Unknown",0,1))</f>
        <v/>
      </c>
      <c r="M14" s="413" t="str">
        <f t="array" ref="M14">if(V14="","",XLOOKUP(V14,Master[Company],Master[Line Distance],"Unknown",0,1))</f>
        <v/>
      </c>
      <c r="N14" s="414"/>
      <c r="O14" s="413"/>
      <c r="P14" s="516"/>
      <c r="Q14" s="413" t="str">
        <f t="array" ref="Q14">if(V14="","",XLOOKUP(V14,Master[Company],Master[Terms],"NA",0,1))</f>
        <v>FOB</v>
      </c>
      <c r="R14" s="413" t="str">
        <f t="shared" si="2"/>
        <v>CPO</v>
      </c>
      <c r="S14" s="413" t="str">
        <f t="array" ref="S14">if(V14="","",XLOOKUP(V14,Master[Company],Master[Group],"NA",0,1))</f>
        <v>MAS</v>
      </c>
      <c r="T14" s="413" t="str">
        <f t="array" ref="T14">if(V14="","",XLOOKUP(V14,Master[Company],Master[Loading Location],"NA",0,1))</f>
        <v>Pangkal Balam</v>
      </c>
      <c r="U14" s="413" t="str">
        <f t="array" ref="U14">if(V14="","",XLOOKUP(V14,Master[Company],Master[Acronym],"NA",0,1))</f>
        <v>PT. MAS</v>
      </c>
      <c r="V14" s="415" t="s">
        <v>137</v>
      </c>
      <c r="W14" s="425">
        <v>1000000.0</v>
      </c>
      <c r="X14" s="157">
        <v>1000000.0</v>
      </c>
      <c r="Y14" s="413" t="s">
        <v>564</v>
      </c>
      <c r="Z14" s="413" t="str">
        <f t="shared" si="3"/>
        <v/>
      </c>
      <c r="AA14" s="415"/>
      <c r="AB14" s="413"/>
      <c r="AC14" s="413"/>
      <c r="AD14" s="422"/>
      <c r="AE14" s="517"/>
      <c r="AF14" s="419" t="s">
        <v>551</v>
      </c>
      <c r="AG14" s="419"/>
      <c r="AH14" s="419" t="s">
        <v>551</v>
      </c>
      <c r="AI14" s="419"/>
      <c r="AJ14" s="419" t="s">
        <v>551</v>
      </c>
      <c r="AK14" s="419"/>
      <c r="AL14" s="518" t="s">
        <v>551</v>
      </c>
      <c r="AM14" s="419"/>
      <c r="AN14" s="419"/>
      <c r="AO14" s="419"/>
      <c r="AP14" s="419"/>
      <c r="AQ14" s="419">
        <v>46017.0</v>
      </c>
      <c r="AR14" s="419"/>
      <c r="AS14" s="419">
        <v>46023.0</v>
      </c>
      <c r="AT14" s="419"/>
      <c r="AU14" s="414"/>
      <c r="AV14" s="313"/>
      <c r="AW14" s="313"/>
      <c r="AX14" s="414"/>
      <c r="AY14" s="422"/>
      <c r="AZ14" s="413"/>
      <c r="BA14" s="413"/>
      <c r="BB14" s="413"/>
      <c r="BC14" s="413"/>
      <c r="BD14" s="413"/>
      <c r="BE14" s="422"/>
      <c r="BF14" s="413"/>
      <c r="BG14" s="413"/>
      <c r="BH14" s="423"/>
      <c r="BI14" s="424"/>
      <c r="BJ14" s="426"/>
      <c r="BK14" s="426"/>
      <c r="BL14" s="426"/>
      <c r="BM14" s="426"/>
      <c r="BN14" s="519"/>
    </row>
    <row r="15" ht="18.75" customHeight="1">
      <c r="A15" s="369">
        <f t="shared" si="4"/>
        <v>3</v>
      </c>
      <c r="B15" s="377" t="s">
        <v>565</v>
      </c>
      <c r="C15" s="371"/>
      <c r="D15" s="371" t="s">
        <v>155</v>
      </c>
      <c r="E15" s="372">
        <f t="shared" si="1"/>
        <v>1142000002855</v>
      </c>
      <c r="F15" s="383" t="s">
        <v>388</v>
      </c>
      <c r="G15" s="376"/>
      <c r="H15" s="375" t="str">
        <f t="array" ref="H15">IF(D15="","",XLOOKUP(D15,'Master Data'!K:K,'Master Data'!N:N,"Input in Master Data",0,1))</f>
        <v>V/C</v>
      </c>
      <c r="I15" s="375" t="str">
        <f t="array" ref="I15">IF(D15="","",XLOOKUP(D15,'Master Data'!K:K,'Master Data'!O:O,"Input in Master Data",0,1))</f>
        <v/>
      </c>
      <c r="J15" s="375" t="str">
        <f t="array" ref="J15">if(V15="","",XLOOKUP(V15,Master[Company],Master[Blow],"Unknown",0,1))</f>
        <v/>
      </c>
      <c r="K15" s="375" t="str">
        <f t="array" ref="K15">if(V15="","",XLOOKUP(V15,Master[Company],Master[Pigging],"Unknown",0,1))</f>
        <v/>
      </c>
      <c r="L15" s="375" t="str">
        <f t="array" ref="L15">if(V15="","",XLOOKUP(V15,Master[Company],Master[Load Method],"Unknown",0,1))</f>
        <v/>
      </c>
      <c r="M15" s="375" t="str">
        <f t="array" ref="M15">if(V15="","",XLOOKUP(V15,Master[Company],Master[Line Distance],"Unknown",0,1))</f>
        <v/>
      </c>
      <c r="N15" s="376"/>
      <c r="O15" s="375"/>
      <c r="P15" s="509"/>
      <c r="Q15" s="375" t="str">
        <f t="array" ref="Q15">if(V15="","",XLOOKUP(V15,Master[Company],Master[Terms],"NA",0,1))</f>
        <v>FOB</v>
      </c>
      <c r="R15" s="375" t="str">
        <f t="shared" si="2"/>
        <v>CPO</v>
      </c>
      <c r="S15" s="375" t="str">
        <f t="array" ref="S15">if(V15="","",XLOOKUP(V15,Master[Company],Master[Group],"NA",0,1))</f>
        <v>KPN Corp</v>
      </c>
      <c r="T15" s="375" t="str">
        <f t="array" ref="T15">if(V15="","",XLOOKUP(V15,Master[Company],Master[Loading Location],"NA",0,1))</f>
        <v>Gemareksa</v>
      </c>
      <c r="U15" s="375" t="str">
        <f t="array" ref="U15">if(V15="","",XLOOKUP(V15,Master[Company],Master[Acronym],"NA",0,1))</f>
        <v>PT. EUP</v>
      </c>
      <c r="V15" s="377" t="s">
        <v>46</v>
      </c>
      <c r="W15" s="387">
        <v>15761.0</v>
      </c>
      <c r="X15" s="135">
        <v>15761.0</v>
      </c>
      <c r="Y15" s="375">
        <v>1.142000002855E12</v>
      </c>
      <c r="Z15" s="375" t="str">
        <f t="shared" si="3"/>
        <v/>
      </c>
      <c r="AA15" s="377"/>
      <c r="AB15" s="375"/>
      <c r="AC15" s="375"/>
      <c r="AD15" s="384"/>
      <c r="AE15" s="520"/>
      <c r="AF15" s="381" t="s">
        <v>551</v>
      </c>
      <c r="AG15" s="381"/>
      <c r="AH15" s="381" t="s">
        <v>551</v>
      </c>
      <c r="AI15" s="381"/>
      <c r="AJ15" s="381" t="s">
        <v>551</v>
      </c>
      <c r="AK15" s="381"/>
      <c r="AL15" s="432" t="s">
        <v>551</v>
      </c>
      <c r="AM15" s="381"/>
      <c r="AN15" s="381"/>
      <c r="AO15" s="381"/>
      <c r="AP15" s="381"/>
      <c r="AQ15" s="381">
        <v>46382.0</v>
      </c>
      <c r="AR15" s="381"/>
      <c r="AS15" s="381">
        <v>46027.0</v>
      </c>
      <c r="AT15" s="381"/>
      <c r="AU15" s="376"/>
      <c r="AV15" s="230"/>
      <c r="AW15" s="230"/>
      <c r="AX15" s="376"/>
      <c r="AY15" s="384"/>
      <c r="AZ15" s="375"/>
      <c r="BA15" s="375"/>
      <c r="BB15" s="375"/>
      <c r="BC15" s="375"/>
      <c r="BD15" s="375"/>
      <c r="BE15" s="384"/>
      <c r="BF15" s="375"/>
      <c r="BG15" s="375"/>
      <c r="BH15" s="385"/>
      <c r="BI15" s="386"/>
      <c r="BJ15" s="388"/>
      <c r="BK15" s="388"/>
      <c r="BL15" s="388"/>
      <c r="BM15" s="388"/>
      <c r="BN15" s="511"/>
    </row>
    <row r="16" ht="18.75" customHeight="1">
      <c r="A16" s="390">
        <f t="shared" si="4"/>
        <v>3</v>
      </c>
      <c r="B16" s="336" t="s">
        <v>565</v>
      </c>
      <c r="C16" s="337"/>
      <c r="D16" s="337" t="s">
        <v>155</v>
      </c>
      <c r="E16" s="338">
        <f t="shared" si="1"/>
        <v>1142000002852</v>
      </c>
      <c r="F16" s="400" t="s">
        <v>388</v>
      </c>
      <c r="G16" s="394"/>
      <c r="H16" s="341" t="str">
        <f t="array" ref="H16">IF(D16="","",XLOOKUP(D16,'Master Data'!K:K,'Master Data'!N:N,"Input in Master Data",0,1))</f>
        <v>V/C</v>
      </c>
      <c r="I16" s="341" t="str">
        <f t="array" ref="I16">IF(D16="","",XLOOKUP(D16,'Master Data'!K:K,'Master Data'!O:O,"Input in Master Data",0,1))</f>
        <v/>
      </c>
      <c r="J16" s="341" t="str">
        <f t="array" ref="J16">if(V16="","",XLOOKUP(V16,Master[Company],Master[Blow],"Unknown",0,1))</f>
        <v/>
      </c>
      <c r="K16" s="341" t="str">
        <f t="array" ref="K16">if(V16="","",XLOOKUP(V16,Master[Company],Master[Pigging],"Unknown",0,1))</f>
        <v/>
      </c>
      <c r="L16" s="341" t="str">
        <f t="array" ref="L16">if(V16="","",XLOOKUP(V16,Master[Company],Master[Load Method],"Unknown",0,1))</f>
        <v/>
      </c>
      <c r="M16" s="341" t="str">
        <f t="array" ref="M16">if(V16="","",XLOOKUP(V16,Master[Company],Master[Line Distance],"Unknown",0,1))</f>
        <v/>
      </c>
      <c r="N16" s="394"/>
      <c r="O16" s="341"/>
      <c r="P16" s="506"/>
      <c r="Q16" s="341" t="str">
        <f t="array" ref="Q16">if(V16="","",XLOOKUP(V16,Master[Company],Master[Terms],"NA",0,1))</f>
        <v>FOB</v>
      </c>
      <c r="R16" s="341" t="str">
        <f t="shared" si="2"/>
        <v>CPO</v>
      </c>
      <c r="S16" s="341" t="str">
        <f t="array" ref="S16">if(V16="","",XLOOKUP(V16,Master[Company],Master[Group],"NA",0,1))</f>
        <v>KPN Corp</v>
      </c>
      <c r="T16" s="341" t="str">
        <f t="array" ref="T16">if(V16="","",XLOOKUP(V16,Master[Company],Master[Loading Location],"NA",0,1))</f>
        <v>Gemareksa</v>
      </c>
      <c r="U16" s="341" t="str">
        <f t="array" ref="U16">if(V16="","",XLOOKUP(V16,Master[Company],Master[Acronym],"NA",0,1))</f>
        <v>PT. EUP</v>
      </c>
      <c r="V16" s="336" t="s">
        <v>46</v>
      </c>
      <c r="W16" s="404">
        <v>482500.0</v>
      </c>
      <c r="X16" s="173">
        <v>482500.0</v>
      </c>
      <c r="Y16" s="341">
        <v>1.142000002852E12</v>
      </c>
      <c r="Z16" s="341" t="str">
        <f t="shared" si="3"/>
        <v/>
      </c>
      <c r="AA16" s="336"/>
      <c r="AB16" s="341"/>
      <c r="AC16" s="341"/>
      <c r="AD16" s="401"/>
      <c r="AE16" s="515"/>
      <c r="AF16" s="398" t="s">
        <v>551</v>
      </c>
      <c r="AG16" s="398"/>
      <c r="AH16" s="398" t="s">
        <v>551</v>
      </c>
      <c r="AI16" s="398"/>
      <c r="AJ16" s="398" t="s">
        <v>551</v>
      </c>
      <c r="AK16" s="398"/>
      <c r="AL16" s="436" t="s">
        <v>551</v>
      </c>
      <c r="AM16" s="398"/>
      <c r="AN16" s="398"/>
      <c r="AO16" s="398"/>
      <c r="AP16" s="398"/>
      <c r="AQ16" s="398">
        <v>46382.0</v>
      </c>
      <c r="AR16" s="398"/>
      <c r="AS16" s="398">
        <v>46027.0</v>
      </c>
      <c r="AT16" s="398"/>
      <c r="AU16" s="394"/>
      <c r="AV16" s="306"/>
      <c r="AW16" s="306"/>
      <c r="AX16" s="394"/>
      <c r="AY16" s="401"/>
      <c r="AZ16" s="341"/>
      <c r="BA16" s="341"/>
      <c r="BB16" s="341"/>
      <c r="BC16" s="341"/>
      <c r="BD16" s="341"/>
      <c r="BE16" s="401"/>
      <c r="BF16" s="341"/>
      <c r="BG16" s="341"/>
      <c r="BH16" s="402"/>
      <c r="BI16" s="403"/>
      <c r="BJ16" s="405"/>
      <c r="BK16" s="405"/>
      <c r="BL16" s="405"/>
      <c r="BM16" s="405"/>
      <c r="BN16" s="514"/>
    </row>
    <row r="17" ht="18.75" customHeight="1">
      <c r="A17" s="390">
        <f t="shared" si="4"/>
        <v>3</v>
      </c>
      <c r="B17" s="336" t="s">
        <v>565</v>
      </c>
      <c r="C17" s="337"/>
      <c r="D17" s="337" t="s">
        <v>155</v>
      </c>
      <c r="E17" s="338">
        <f t="shared" si="1"/>
        <v>1142000002924</v>
      </c>
      <c r="F17" s="400" t="s">
        <v>388</v>
      </c>
      <c r="G17" s="394"/>
      <c r="H17" s="341" t="str">
        <f t="array" ref="H17">IF(D17="","",XLOOKUP(D17,'Master Data'!K:K,'Master Data'!N:N,"Input in Master Data",0,1))</f>
        <v>V/C</v>
      </c>
      <c r="I17" s="341" t="str">
        <f t="array" ref="I17">IF(D17="","",XLOOKUP(D17,'Master Data'!K:K,'Master Data'!O:O,"Input in Master Data",0,1))</f>
        <v/>
      </c>
      <c r="J17" s="341" t="str">
        <f t="array" ref="J17">if(V17="","",XLOOKUP(V17,Master[Company],Master[Blow],"Unknown",0,1))</f>
        <v/>
      </c>
      <c r="K17" s="341" t="str">
        <f t="array" ref="K17">if(V17="","",XLOOKUP(V17,Master[Company],Master[Pigging],"Unknown",0,1))</f>
        <v/>
      </c>
      <c r="L17" s="341" t="str">
        <f t="array" ref="L17">if(V17="","",XLOOKUP(V17,Master[Company],Master[Load Method],"Unknown",0,1))</f>
        <v/>
      </c>
      <c r="M17" s="341" t="str">
        <f t="array" ref="M17">if(V17="","",XLOOKUP(V17,Master[Company],Master[Line Distance],"Unknown",0,1))</f>
        <v/>
      </c>
      <c r="N17" s="394"/>
      <c r="O17" s="341"/>
      <c r="P17" s="506"/>
      <c r="Q17" s="341" t="str">
        <f t="array" ref="Q17">if(V17="","",XLOOKUP(V17,Master[Company],Master[Terms],"NA",0,1))</f>
        <v>FOB</v>
      </c>
      <c r="R17" s="341" t="str">
        <f t="shared" si="2"/>
        <v>CPO</v>
      </c>
      <c r="S17" s="341" t="str">
        <f t="array" ref="S17">if(V17="","",XLOOKUP(V17,Master[Company],Master[Group],"NA",0,1))</f>
        <v>KPN Corp</v>
      </c>
      <c r="T17" s="341" t="str">
        <f t="array" ref="T17">if(V17="","",XLOOKUP(V17,Master[Company],Master[Loading Location],"NA",0,1))</f>
        <v>Gemareksa</v>
      </c>
      <c r="U17" s="341" t="str">
        <f t="array" ref="U17">if(V17="","",XLOOKUP(V17,Master[Company],Master[Acronym],"NA",0,1))</f>
        <v>PT. EUP</v>
      </c>
      <c r="V17" s="336" t="s">
        <v>46</v>
      </c>
      <c r="W17" s="404">
        <v>625000.0</v>
      </c>
      <c r="X17" s="173">
        <v>625000.0</v>
      </c>
      <c r="Y17" s="341">
        <v>1.142000002924E12</v>
      </c>
      <c r="Z17" s="341" t="str">
        <f t="shared" si="3"/>
        <v/>
      </c>
      <c r="AA17" s="336"/>
      <c r="AB17" s="341"/>
      <c r="AC17" s="341"/>
      <c r="AD17" s="401"/>
      <c r="AE17" s="515"/>
      <c r="AF17" s="398" t="s">
        <v>551</v>
      </c>
      <c r="AG17" s="398"/>
      <c r="AH17" s="398" t="s">
        <v>551</v>
      </c>
      <c r="AI17" s="398"/>
      <c r="AJ17" s="398" t="s">
        <v>551</v>
      </c>
      <c r="AK17" s="398"/>
      <c r="AL17" s="436" t="s">
        <v>551</v>
      </c>
      <c r="AM17" s="398"/>
      <c r="AN17" s="398"/>
      <c r="AO17" s="398"/>
      <c r="AP17" s="398"/>
      <c r="AQ17" s="398">
        <v>46382.0</v>
      </c>
      <c r="AR17" s="398"/>
      <c r="AS17" s="398">
        <v>46027.0</v>
      </c>
      <c r="AT17" s="398"/>
      <c r="AU17" s="394"/>
      <c r="AV17" s="306"/>
      <c r="AW17" s="306"/>
      <c r="AX17" s="394"/>
      <c r="AY17" s="401"/>
      <c r="AZ17" s="341"/>
      <c r="BA17" s="341"/>
      <c r="BB17" s="341"/>
      <c r="BC17" s="341"/>
      <c r="BD17" s="341"/>
      <c r="BE17" s="401"/>
      <c r="BF17" s="341"/>
      <c r="BG17" s="341"/>
      <c r="BH17" s="402"/>
      <c r="BI17" s="403"/>
      <c r="BJ17" s="405"/>
      <c r="BK17" s="405"/>
      <c r="BL17" s="405"/>
      <c r="BM17" s="405"/>
      <c r="BN17" s="514"/>
    </row>
    <row r="18" ht="18.75" customHeight="1">
      <c r="A18" s="390">
        <f t="shared" si="4"/>
        <v>3</v>
      </c>
      <c r="B18" s="336" t="s">
        <v>565</v>
      </c>
      <c r="C18" s="337"/>
      <c r="D18" s="337" t="s">
        <v>155</v>
      </c>
      <c r="E18" s="338">
        <f t="shared" si="1"/>
        <v>1142000002925</v>
      </c>
      <c r="F18" s="400" t="s">
        <v>388</v>
      </c>
      <c r="G18" s="394"/>
      <c r="H18" s="341" t="str">
        <f t="array" ref="H18">IF(D18="","",XLOOKUP(D18,'Master Data'!K:K,'Master Data'!N:N,"Input in Master Data",0,1))</f>
        <v>V/C</v>
      </c>
      <c r="I18" s="341" t="str">
        <f t="array" ref="I18">IF(D18="","",XLOOKUP(D18,'Master Data'!K:K,'Master Data'!O:O,"Input in Master Data",0,1))</f>
        <v/>
      </c>
      <c r="J18" s="341" t="str">
        <f t="array" ref="J18">if(V18="","",XLOOKUP(V18,Master[Company],Master[Blow],"Unknown",0,1))</f>
        <v/>
      </c>
      <c r="K18" s="341" t="str">
        <f t="array" ref="K18">if(V18="","",XLOOKUP(V18,Master[Company],Master[Pigging],"Unknown",0,1))</f>
        <v/>
      </c>
      <c r="L18" s="341" t="str">
        <f t="array" ref="L18">if(V18="","",XLOOKUP(V18,Master[Company],Master[Load Method],"Unknown",0,1))</f>
        <v/>
      </c>
      <c r="M18" s="341" t="str">
        <f t="array" ref="M18">if(V18="","",XLOOKUP(V18,Master[Company],Master[Line Distance],"Unknown",0,1))</f>
        <v/>
      </c>
      <c r="N18" s="394"/>
      <c r="O18" s="341"/>
      <c r="P18" s="506"/>
      <c r="Q18" s="341" t="str">
        <f t="array" ref="Q18">if(V18="","",XLOOKUP(V18,Master[Company],Master[Terms],"NA",0,1))</f>
        <v>FOB</v>
      </c>
      <c r="R18" s="341" t="str">
        <f t="shared" si="2"/>
        <v>CPO</v>
      </c>
      <c r="S18" s="341" t="str">
        <f t="array" ref="S18">if(V18="","",XLOOKUP(V18,Master[Company],Master[Group],"NA",0,1))</f>
        <v>KPN Corp</v>
      </c>
      <c r="T18" s="341" t="str">
        <f t="array" ref="T18">if(V18="","",XLOOKUP(V18,Master[Company],Master[Loading Location],"NA",0,1))</f>
        <v>Gemareksa</v>
      </c>
      <c r="U18" s="341" t="str">
        <f t="array" ref="U18">if(V18="","",XLOOKUP(V18,Master[Company],Master[Acronym],"NA",0,1))</f>
        <v>PT. EUP</v>
      </c>
      <c r="V18" s="336" t="s">
        <v>46</v>
      </c>
      <c r="W18" s="404">
        <v>603300.0</v>
      </c>
      <c r="X18" s="173">
        <v>603300.0</v>
      </c>
      <c r="Y18" s="341">
        <v>1.142000002925E12</v>
      </c>
      <c r="Z18" s="341" t="str">
        <f t="shared" si="3"/>
        <v/>
      </c>
      <c r="AA18" s="336"/>
      <c r="AB18" s="341"/>
      <c r="AC18" s="341"/>
      <c r="AD18" s="401"/>
      <c r="AE18" s="515"/>
      <c r="AF18" s="398" t="s">
        <v>551</v>
      </c>
      <c r="AG18" s="398"/>
      <c r="AH18" s="398" t="s">
        <v>551</v>
      </c>
      <c r="AI18" s="398"/>
      <c r="AJ18" s="398" t="s">
        <v>551</v>
      </c>
      <c r="AK18" s="398"/>
      <c r="AL18" s="436" t="s">
        <v>551</v>
      </c>
      <c r="AM18" s="398"/>
      <c r="AN18" s="398"/>
      <c r="AO18" s="398"/>
      <c r="AP18" s="398"/>
      <c r="AQ18" s="398">
        <v>46382.0</v>
      </c>
      <c r="AR18" s="398"/>
      <c r="AS18" s="398">
        <v>46027.0</v>
      </c>
      <c r="AT18" s="398"/>
      <c r="AU18" s="394"/>
      <c r="AV18" s="306"/>
      <c r="AW18" s="306"/>
      <c r="AX18" s="394"/>
      <c r="AY18" s="401"/>
      <c r="AZ18" s="341"/>
      <c r="BA18" s="341"/>
      <c r="BB18" s="341"/>
      <c r="BC18" s="341"/>
      <c r="BD18" s="341"/>
      <c r="BE18" s="401"/>
      <c r="BF18" s="341"/>
      <c r="BG18" s="341"/>
      <c r="BH18" s="402"/>
      <c r="BI18" s="403"/>
      <c r="BJ18" s="405"/>
      <c r="BK18" s="405"/>
      <c r="BL18" s="405"/>
      <c r="BM18" s="405"/>
      <c r="BN18" s="514"/>
    </row>
    <row r="19" ht="18.75" customHeight="1">
      <c r="A19" s="390">
        <f t="shared" si="4"/>
        <v>3</v>
      </c>
      <c r="B19" s="336" t="s">
        <v>565</v>
      </c>
      <c r="C19" s="337"/>
      <c r="D19" s="337" t="s">
        <v>155</v>
      </c>
      <c r="E19" s="338">
        <f t="shared" si="1"/>
        <v>1002000005272</v>
      </c>
      <c r="F19" s="400" t="s">
        <v>388</v>
      </c>
      <c r="G19" s="394"/>
      <c r="H19" s="341" t="str">
        <f t="array" ref="H19">IF(D19="","",XLOOKUP(D19,'Master Data'!K:K,'Master Data'!N:N,"Input in Master Data",0,1))</f>
        <v>V/C</v>
      </c>
      <c r="I19" s="341" t="str">
        <f t="array" ref="I19">IF(D19="","",XLOOKUP(D19,'Master Data'!K:K,'Master Data'!O:O,"Input in Master Data",0,1))</f>
        <v/>
      </c>
      <c r="J19" s="341" t="str">
        <f t="array" ref="J19">if(V19="","",XLOOKUP(V19,Master[Company],Master[Blow],"Unknown",0,1))</f>
        <v/>
      </c>
      <c r="K19" s="341" t="str">
        <f t="array" ref="K19">if(V19="","",XLOOKUP(V19,Master[Company],Master[Pigging],"Unknown",0,1))</f>
        <v/>
      </c>
      <c r="L19" s="341" t="str">
        <f t="array" ref="L19">if(V19="","",XLOOKUP(V19,Master[Company],Master[Load Method],"Unknown",0,1))</f>
        <v/>
      </c>
      <c r="M19" s="341" t="str">
        <f t="array" ref="M19">if(V19="","",XLOOKUP(V19,Master[Company],Master[Line Distance],"Unknown",0,1))</f>
        <v/>
      </c>
      <c r="N19" s="394"/>
      <c r="O19" s="341"/>
      <c r="P19" s="506"/>
      <c r="Q19" s="341" t="str">
        <f t="array" ref="Q19">if(V19="","",XLOOKUP(V19,Master[Company],Master[Terms],"NA",0,1))</f>
        <v>FOB</v>
      </c>
      <c r="R19" s="341" t="str">
        <f t="shared" si="2"/>
        <v>CPO</v>
      </c>
      <c r="S19" s="341" t="str">
        <f t="array" ref="S19">if(V19="","",XLOOKUP(V19,Master[Company],Master[Group],"NA",0,1))</f>
        <v>KPN Corp</v>
      </c>
      <c r="T19" s="341" t="str">
        <f t="array" ref="T19">if(V19="","",XLOOKUP(V19,Master[Company],Master[Loading Location],"NA",0,1))</f>
        <v>Gemareksa</v>
      </c>
      <c r="U19" s="341" t="str">
        <f t="array" ref="U19">if(V19="","",XLOOKUP(V19,Master[Company],Master[Acronym],"NA",0,1))</f>
        <v>PT. EUP</v>
      </c>
      <c r="V19" s="336" t="s">
        <v>46</v>
      </c>
      <c r="W19" s="404">
        <v>499320.0</v>
      </c>
      <c r="X19" s="173">
        <v>499320.0</v>
      </c>
      <c r="Y19" s="341">
        <v>1.002000005272E12</v>
      </c>
      <c r="Z19" s="341" t="str">
        <f t="shared" si="3"/>
        <v/>
      </c>
      <c r="AA19" s="336"/>
      <c r="AB19" s="341"/>
      <c r="AC19" s="341"/>
      <c r="AD19" s="401"/>
      <c r="AE19" s="515"/>
      <c r="AF19" s="398" t="s">
        <v>551</v>
      </c>
      <c r="AG19" s="398"/>
      <c r="AH19" s="398" t="s">
        <v>551</v>
      </c>
      <c r="AI19" s="398"/>
      <c r="AJ19" s="398" t="s">
        <v>551</v>
      </c>
      <c r="AK19" s="398"/>
      <c r="AL19" s="436" t="s">
        <v>551</v>
      </c>
      <c r="AM19" s="398"/>
      <c r="AN19" s="398"/>
      <c r="AO19" s="398"/>
      <c r="AP19" s="398"/>
      <c r="AQ19" s="398">
        <v>46382.0</v>
      </c>
      <c r="AR19" s="398"/>
      <c r="AS19" s="398">
        <v>46027.0</v>
      </c>
      <c r="AT19" s="398"/>
      <c r="AU19" s="394"/>
      <c r="AV19" s="306"/>
      <c r="AW19" s="306"/>
      <c r="AX19" s="394"/>
      <c r="AY19" s="401"/>
      <c r="AZ19" s="341"/>
      <c r="BA19" s="341"/>
      <c r="BB19" s="341"/>
      <c r="BC19" s="341"/>
      <c r="BD19" s="341"/>
      <c r="BE19" s="401"/>
      <c r="BF19" s="341"/>
      <c r="BG19" s="341"/>
      <c r="BH19" s="402"/>
      <c r="BI19" s="403"/>
      <c r="BJ19" s="405"/>
      <c r="BK19" s="405"/>
      <c r="BL19" s="405"/>
      <c r="BM19" s="405"/>
      <c r="BN19" s="514"/>
    </row>
    <row r="20" ht="18.75" customHeight="1">
      <c r="A20" s="390">
        <f t="shared" si="4"/>
        <v>3</v>
      </c>
      <c r="B20" s="336" t="s">
        <v>565</v>
      </c>
      <c r="C20" s="337"/>
      <c r="D20" s="337" t="s">
        <v>155</v>
      </c>
      <c r="E20" s="338">
        <f t="shared" si="1"/>
        <v>1002000005273</v>
      </c>
      <c r="F20" s="400" t="s">
        <v>388</v>
      </c>
      <c r="G20" s="394"/>
      <c r="H20" s="341" t="str">
        <f t="array" ref="H20">IF(D20="","",XLOOKUP(D20,'Master Data'!K:K,'Master Data'!N:N,"Input in Master Data",0,1))</f>
        <v>V/C</v>
      </c>
      <c r="I20" s="341" t="str">
        <f t="array" ref="I20">IF(D20="","",XLOOKUP(D20,'Master Data'!K:K,'Master Data'!O:O,"Input in Master Data",0,1))</f>
        <v/>
      </c>
      <c r="J20" s="341" t="str">
        <f t="array" ref="J20">if(V20="","",XLOOKUP(V20,Master[Company],Master[Blow],"Unknown",0,1))</f>
        <v/>
      </c>
      <c r="K20" s="341" t="str">
        <f t="array" ref="K20">if(V20="","",XLOOKUP(V20,Master[Company],Master[Pigging],"Unknown",0,1))</f>
        <v/>
      </c>
      <c r="L20" s="341" t="str">
        <f t="array" ref="L20">if(V20="","",XLOOKUP(V20,Master[Company],Master[Load Method],"Unknown",0,1))</f>
        <v/>
      </c>
      <c r="M20" s="341" t="str">
        <f t="array" ref="M20">if(V20="","",XLOOKUP(V20,Master[Company],Master[Line Distance],"Unknown",0,1))</f>
        <v/>
      </c>
      <c r="N20" s="394"/>
      <c r="O20" s="341"/>
      <c r="P20" s="506"/>
      <c r="Q20" s="341" t="str">
        <f t="array" ref="Q20">if(V20="","",XLOOKUP(V20,Master[Company],Master[Terms],"NA",0,1))</f>
        <v>FOB</v>
      </c>
      <c r="R20" s="341" t="str">
        <f t="shared" si="2"/>
        <v>CPO</v>
      </c>
      <c r="S20" s="341" t="str">
        <f t="array" ref="S20">if(V20="","",XLOOKUP(V20,Master[Company],Master[Group],"NA",0,1))</f>
        <v>KPN Corp</v>
      </c>
      <c r="T20" s="341" t="str">
        <f t="array" ref="T20">if(V20="","",XLOOKUP(V20,Master[Company],Master[Loading Location],"NA",0,1))</f>
        <v>Gemareksa</v>
      </c>
      <c r="U20" s="341" t="str">
        <f t="array" ref="U20">if(V20="","",XLOOKUP(V20,Master[Company],Master[Acronym],"NA",0,1))</f>
        <v>PT. EUP</v>
      </c>
      <c r="V20" s="336" t="s">
        <v>46</v>
      </c>
      <c r="W20" s="404">
        <v>750000.0</v>
      </c>
      <c r="X20" s="173">
        <v>750000.0</v>
      </c>
      <c r="Y20" s="341">
        <v>1.002000005273E12</v>
      </c>
      <c r="Z20" s="341" t="str">
        <f t="shared" si="3"/>
        <v/>
      </c>
      <c r="AA20" s="336"/>
      <c r="AB20" s="341"/>
      <c r="AC20" s="341"/>
      <c r="AD20" s="401"/>
      <c r="AE20" s="515"/>
      <c r="AF20" s="398" t="s">
        <v>551</v>
      </c>
      <c r="AG20" s="398"/>
      <c r="AH20" s="398" t="s">
        <v>551</v>
      </c>
      <c r="AI20" s="398"/>
      <c r="AJ20" s="398" t="s">
        <v>551</v>
      </c>
      <c r="AK20" s="398"/>
      <c r="AL20" s="436" t="s">
        <v>551</v>
      </c>
      <c r="AM20" s="398"/>
      <c r="AN20" s="398"/>
      <c r="AO20" s="398"/>
      <c r="AP20" s="398"/>
      <c r="AQ20" s="398">
        <v>46382.0</v>
      </c>
      <c r="AR20" s="398"/>
      <c r="AS20" s="398">
        <v>46027.0</v>
      </c>
      <c r="AT20" s="398"/>
      <c r="AU20" s="394"/>
      <c r="AV20" s="306"/>
      <c r="AW20" s="306"/>
      <c r="AX20" s="394"/>
      <c r="AY20" s="401"/>
      <c r="AZ20" s="341"/>
      <c r="BA20" s="341"/>
      <c r="BB20" s="341"/>
      <c r="BC20" s="341"/>
      <c r="BD20" s="341"/>
      <c r="BE20" s="401"/>
      <c r="BF20" s="341"/>
      <c r="BG20" s="341"/>
      <c r="BH20" s="402"/>
      <c r="BI20" s="403"/>
      <c r="BJ20" s="405"/>
      <c r="BK20" s="405"/>
      <c r="BL20" s="405"/>
      <c r="BM20" s="405"/>
      <c r="BN20" s="514"/>
    </row>
    <row r="21" ht="18.75" customHeight="1">
      <c r="A21" s="390">
        <f t="shared" si="4"/>
        <v>3</v>
      </c>
      <c r="B21" s="336" t="s">
        <v>565</v>
      </c>
      <c r="C21" s="337"/>
      <c r="D21" s="337" t="s">
        <v>155</v>
      </c>
      <c r="E21" s="338">
        <f t="shared" si="1"/>
        <v>1002000005274</v>
      </c>
      <c r="F21" s="400" t="s">
        <v>388</v>
      </c>
      <c r="G21" s="394"/>
      <c r="H21" s="341" t="str">
        <f t="array" ref="H21">IF(D21="","",XLOOKUP(D21,'Master Data'!K:K,'Master Data'!N:N,"Input in Master Data",0,1))</f>
        <v>V/C</v>
      </c>
      <c r="I21" s="341" t="str">
        <f t="array" ref="I21">IF(D21="","",XLOOKUP(D21,'Master Data'!K:K,'Master Data'!O:O,"Input in Master Data",0,1))</f>
        <v/>
      </c>
      <c r="J21" s="341" t="str">
        <f t="array" ref="J21">if(V21="","",XLOOKUP(V21,Master[Company],Master[Blow],"Unknown",0,1))</f>
        <v/>
      </c>
      <c r="K21" s="341" t="str">
        <f t="array" ref="K21">if(V21="","",XLOOKUP(V21,Master[Company],Master[Pigging],"Unknown",0,1))</f>
        <v/>
      </c>
      <c r="L21" s="341" t="str">
        <f t="array" ref="L21">if(V21="","",XLOOKUP(V21,Master[Company],Master[Load Method],"Unknown",0,1))</f>
        <v/>
      </c>
      <c r="M21" s="341" t="str">
        <f t="array" ref="M21">if(V21="","",XLOOKUP(V21,Master[Company],Master[Line Distance],"Unknown",0,1))</f>
        <v/>
      </c>
      <c r="N21" s="394"/>
      <c r="O21" s="341"/>
      <c r="P21" s="506"/>
      <c r="Q21" s="341" t="str">
        <f t="array" ref="Q21">if(V21="","",XLOOKUP(V21,Master[Company],Master[Terms],"NA",0,1))</f>
        <v>FOB</v>
      </c>
      <c r="R21" s="341" t="str">
        <f t="shared" si="2"/>
        <v>CPO</v>
      </c>
      <c r="S21" s="341" t="str">
        <f t="array" ref="S21">if(V21="","",XLOOKUP(V21,Master[Company],Master[Group],"NA",0,1))</f>
        <v>KPN Corp</v>
      </c>
      <c r="T21" s="341" t="str">
        <f t="array" ref="T21">if(V21="","",XLOOKUP(V21,Master[Company],Master[Loading Location],"NA",0,1))</f>
        <v>Gemareksa</v>
      </c>
      <c r="U21" s="341" t="str">
        <f t="array" ref="U21">if(V21="","",XLOOKUP(V21,Master[Company],Master[Acronym],"NA",0,1))</f>
        <v>PT. EUP</v>
      </c>
      <c r="V21" s="336" t="s">
        <v>46</v>
      </c>
      <c r="W21" s="404">
        <v>399500.0</v>
      </c>
      <c r="X21" s="173">
        <v>399500.0</v>
      </c>
      <c r="Y21" s="341">
        <v>1.002000005274E12</v>
      </c>
      <c r="Z21" s="341" t="str">
        <f t="shared" si="3"/>
        <v/>
      </c>
      <c r="AA21" s="336"/>
      <c r="AB21" s="341"/>
      <c r="AC21" s="341"/>
      <c r="AD21" s="401"/>
      <c r="AE21" s="515"/>
      <c r="AF21" s="398" t="s">
        <v>551</v>
      </c>
      <c r="AG21" s="341"/>
      <c r="AH21" s="398" t="s">
        <v>551</v>
      </c>
      <c r="AI21" s="398"/>
      <c r="AJ21" s="398" t="s">
        <v>551</v>
      </c>
      <c r="AK21" s="398"/>
      <c r="AL21" s="436" t="s">
        <v>551</v>
      </c>
      <c r="AM21" s="398"/>
      <c r="AN21" s="398"/>
      <c r="AO21" s="398"/>
      <c r="AP21" s="398"/>
      <c r="AQ21" s="398">
        <v>46382.0</v>
      </c>
      <c r="AR21" s="398"/>
      <c r="AS21" s="398">
        <v>46027.0</v>
      </c>
      <c r="AT21" s="398"/>
      <c r="AU21" s="394"/>
      <c r="AV21" s="306"/>
      <c r="AW21" s="306"/>
      <c r="AX21" s="394"/>
      <c r="AY21" s="401"/>
      <c r="AZ21" s="341"/>
      <c r="BA21" s="341"/>
      <c r="BB21" s="341"/>
      <c r="BC21" s="341"/>
      <c r="BD21" s="341"/>
      <c r="BE21" s="401"/>
      <c r="BF21" s="341"/>
      <c r="BG21" s="341"/>
      <c r="BH21" s="402"/>
      <c r="BI21" s="403"/>
      <c r="BJ21" s="405"/>
      <c r="BK21" s="405"/>
      <c r="BL21" s="405"/>
      <c r="BM21" s="405"/>
      <c r="BN21" s="514"/>
    </row>
    <row r="22" ht="18.75" customHeight="1">
      <c r="A22" s="407">
        <f t="shared" si="4"/>
        <v>3</v>
      </c>
      <c r="B22" s="415" t="s">
        <v>565</v>
      </c>
      <c r="C22" s="409"/>
      <c r="D22" s="409" t="s">
        <v>155</v>
      </c>
      <c r="E22" s="410">
        <f t="shared" si="1"/>
        <v>1002000005275</v>
      </c>
      <c r="F22" s="421" t="s">
        <v>388</v>
      </c>
      <c r="G22" s="414"/>
      <c r="H22" s="413" t="str">
        <f t="array" ref="H22">IF(D22="","",XLOOKUP(D22,'Master Data'!K:K,'Master Data'!N:N,"Input in Master Data",0,1))</f>
        <v>V/C</v>
      </c>
      <c r="I22" s="413" t="str">
        <f t="array" ref="I22">IF(D22="","",XLOOKUP(D22,'Master Data'!K:K,'Master Data'!O:O,"Input in Master Data",0,1))</f>
        <v/>
      </c>
      <c r="J22" s="413" t="str">
        <f t="array" ref="J22">if(V22="","",XLOOKUP(V22,Master[Company],Master[Blow],"Unknown",0,1))</f>
        <v/>
      </c>
      <c r="K22" s="413" t="str">
        <f t="array" ref="K22">if(V22="","",XLOOKUP(V22,Master[Company],Master[Pigging],"Unknown",0,1))</f>
        <v/>
      </c>
      <c r="L22" s="413" t="str">
        <f t="array" ref="L22">if(V22="","",XLOOKUP(V22,Master[Company],Master[Load Method],"Unknown",0,1))</f>
        <v/>
      </c>
      <c r="M22" s="413" t="str">
        <f t="array" ref="M22">if(V22="","",XLOOKUP(V22,Master[Company],Master[Line Distance],"Unknown",0,1))</f>
        <v/>
      </c>
      <c r="N22" s="414"/>
      <c r="O22" s="413"/>
      <c r="P22" s="516"/>
      <c r="Q22" s="413" t="str">
        <f t="array" ref="Q22">if(V22="","",XLOOKUP(V22,Master[Company],Master[Terms],"NA",0,1))</f>
        <v>FOB</v>
      </c>
      <c r="R22" s="413" t="str">
        <f t="shared" si="2"/>
        <v>CPO</v>
      </c>
      <c r="S22" s="413" t="str">
        <f t="array" ref="S22">if(V22="","",XLOOKUP(V22,Master[Company],Master[Group],"NA",0,1))</f>
        <v>KPN Corp</v>
      </c>
      <c r="T22" s="413" t="str">
        <f t="array" ref="T22">if(V22="","",XLOOKUP(V22,Master[Company],Master[Loading Location],"NA",0,1))</f>
        <v>Gemareksa</v>
      </c>
      <c r="U22" s="413" t="str">
        <f t="array" ref="U22">if(V22="","",XLOOKUP(V22,Master[Company],Master[Acronym],"NA",0,1))</f>
        <v>PT. EUP</v>
      </c>
      <c r="V22" s="415" t="s">
        <v>46</v>
      </c>
      <c r="W22" s="425">
        <v>624800.0</v>
      </c>
      <c r="X22" s="157">
        <v>624800.0</v>
      </c>
      <c r="Y22" s="413">
        <v>1.002000005275E12</v>
      </c>
      <c r="Z22" s="413" t="str">
        <f t="shared" si="3"/>
        <v/>
      </c>
      <c r="AA22" s="415"/>
      <c r="AB22" s="413"/>
      <c r="AC22" s="413"/>
      <c r="AD22" s="422"/>
      <c r="AE22" s="517"/>
      <c r="AF22" s="419" t="s">
        <v>551</v>
      </c>
      <c r="AG22" s="419"/>
      <c r="AH22" s="419" t="s">
        <v>551</v>
      </c>
      <c r="AI22" s="419"/>
      <c r="AJ22" s="419" t="s">
        <v>551</v>
      </c>
      <c r="AK22" s="419"/>
      <c r="AL22" s="518" t="s">
        <v>551</v>
      </c>
      <c r="AM22" s="419"/>
      <c r="AN22" s="419"/>
      <c r="AO22" s="419"/>
      <c r="AP22" s="419"/>
      <c r="AQ22" s="419">
        <v>46382.0</v>
      </c>
      <c r="AR22" s="419"/>
      <c r="AS22" s="419">
        <v>46027.0</v>
      </c>
      <c r="AT22" s="419"/>
      <c r="AU22" s="414"/>
      <c r="AV22" s="313"/>
      <c r="AW22" s="313"/>
      <c r="AX22" s="414"/>
      <c r="AY22" s="422"/>
      <c r="AZ22" s="413"/>
      <c r="BA22" s="413"/>
      <c r="BB22" s="413"/>
      <c r="BC22" s="413"/>
      <c r="BD22" s="413"/>
      <c r="BE22" s="422"/>
      <c r="BF22" s="413"/>
      <c r="BG22" s="413"/>
      <c r="BH22" s="423"/>
      <c r="BI22" s="424"/>
      <c r="BJ22" s="426"/>
      <c r="BK22" s="426"/>
      <c r="BL22" s="426"/>
      <c r="BM22" s="426"/>
      <c r="BN22" s="519"/>
    </row>
    <row r="23" ht="18.75" customHeight="1">
      <c r="A23" s="369">
        <f t="shared" si="4"/>
        <v>1</v>
      </c>
      <c r="B23" s="377" t="s">
        <v>566</v>
      </c>
      <c r="C23" s="371"/>
      <c r="D23" s="371" t="s">
        <v>63</v>
      </c>
      <c r="E23" s="372">
        <f t="shared" si="1"/>
        <v>1142000002793</v>
      </c>
      <c r="F23" s="383" t="s">
        <v>388</v>
      </c>
      <c r="G23" s="376"/>
      <c r="H23" s="375" t="str">
        <f t="array" ref="H23">IF(D23="","",XLOOKUP(D23,'Master Data'!K:K,'Master Data'!N:N,"Input in Master Data",0,1))</f>
        <v>V/C</v>
      </c>
      <c r="I23" s="375" t="str">
        <f t="array" ref="I23">IF(D23="","",XLOOKUP(D23,'Master Data'!K:K,'Master Data'!O:O,"Input in Master Data",0,1))</f>
        <v>SSSS</v>
      </c>
      <c r="J23" s="375" t="str">
        <f t="array" ref="J23">if(V23="","",XLOOKUP(V23,Master[Company],Master[Blow],"Unknown",0,1))</f>
        <v/>
      </c>
      <c r="K23" s="375" t="str">
        <f t="array" ref="K23">if(V23="","",XLOOKUP(V23,Master[Company],Master[Pigging],"Unknown",0,1))</f>
        <v/>
      </c>
      <c r="L23" s="375" t="str">
        <f t="array" ref="L23">if(V23="","",XLOOKUP(V23,Master[Company],Master[Load Method],"Unknown",0,1))</f>
        <v/>
      </c>
      <c r="M23" s="375" t="str">
        <f t="array" ref="M23">if(V23="","",XLOOKUP(V23,Master[Company],Master[Line Distance],"Unknown",0,1))</f>
        <v/>
      </c>
      <c r="N23" s="376"/>
      <c r="O23" s="375"/>
      <c r="P23" s="509"/>
      <c r="Q23" s="375" t="str">
        <f t="array" ref="Q23">if(V23="","",XLOOKUP(V23,Master[Company],Master[Terms],"NA",0,1))</f>
        <v>FOB</v>
      </c>
      <c r="R23" s="375" t="str">
        <f t="shared" si="2"/>
        <v>CPO</v>
      </c>
      <c r="S23" s="375" t="str">
        <f t="array" ref="S23">if(V23="","",XLOOKUP(V23,Master[Company],Master[Group],"NA",0,1))</f>
        <v>KPN Corp</v>
      </c>
      <c r="T23" s="375" t="str">
        <f t="array" ref="T23">if(V23="","",XLOOKUP(V23,Master[Company],Master[Loading Location],"NA",0,1))</f>
        <v>Gemareksa</v>
      </c>
      <c r="U23" s="375" t="str">
        <f t="array" ref="U23">if(V23="","",XLOOKUP(V23,Master[Company],Master[Acronym],"NA",0,1))</f>
        <v>PT. EUP</v>
      </c>
      <c r="V23" s="377" t="s">
        <v>46</v>
      </c>
      <c r="W23" s="387">
        <v>492561.0</v>
      </c>
      <c r="X23" s="135">
        <v>492561.0</v>
      </c>
      <c r="Y23" s="375">
        <v>1.142000002793E12</v>
      </c>
      <c r="Z23" s="375" t="str">
        <f t="shared" si="3"/>
        <v/>
      </c>
      <c r="AA23" s="377"/>
      <c r="AB23" s="375"/>
      <c r="AC23" s="375"/>
      <c r="AD23" s="384"/>
      <c r="AE23" s="520">
        <v>46359.0</v>
      </c>
      <c r="AF23" s="381">
        <v>46360.0</v>
      </c>
      <c r="AG23" s="381">
        <v>46361.0</v>
      </c>
      <c r="AH23" s="381">
        <v>46362.0</v>
      </c>
      <c r="AI23" s="381">
        <v>46376.0</v>
      </c>
      <c r="AJ23" s="381">
        <v>46026.0</v>
      </c>
      <c r="AK23" s="381">
        <v>46028.0</v>
      </c>
      <c r="AL23" s="432">
        <v>46029.0</v>
      </c>
      <c r="AM23" s="381">
        <v>46000.0</v>
      </c>
      <c r="AN23" s="381">
        <v>46001.0</v>
      </c>
      <c r="AO23" s="381">
        <v>46003.0</v>
      </c>
      <c r="AP23" s="381">
        <v>46004.0</v>
      </c>
      <c r="AQ23" s="381">
        <v>46021.0</v>
      </c>
      <c r="AR23" s="381">
        <v>46027.0</v>
      </c>
      <c r="AS23" s="381">
        <v>46031.0</v>
      </c>
      <c r="AT23" s="381">
        <v>46031.0</v>
      </c>
      <c r="AU23" s="376"/>
      <c r="AV23" s="230"/>
      <c r="AW23" s="230"/>
      <c r="AX23" s="376"/>
      <c r="AY23" s="384"/>
      <c r="AZ23" s="375"/>
      <c r="BA23" s="375"/>
      <c r="BB23" s="375"/>
      <c r="BC23" s="375"/>
      <c r="BD23" s="375"/>
      <c r="BE23" s="384"/>
      <c r="BF23" s="375"/>
      <c r="BG23" s="375"/>
      <c r="BH23" s="385"/>
      <c r="BI23" s="386"/>
      <c r="BJ23" s="388"/>
      <c r="BK23" s="388"/>
      <c r="BL23" s="388"/>
      <c r="BM23" s="388"/>
      <c r="BN23" s="511"/>
    </row>
    <row r="24" ht="18.75" customHeight="1">
      <c r="A24" s="390">
        <f t="shared" si="4"/>
        <v>1</v>
      </c>
      <c r="B24" s="336" t="s">
        <v>566</v>
      </c>
      <c r="C24" s="337"/>
      <c r="D24" s="337" t="s">
        <v>63</v>
      </c>
      <c r="E24" s="338">
        <f t="shared" si="1"/>
        <v>1142000002854</v>
      </c>
      <c r="F24" s="400" t="s">
        <v>388</v>
      </c>
      <c r="G24" s="394"/>
      <c r="H24" s="341" t="str">
        <f t="array" ref="H24">IF(D24="","",XLOOKUP(D24,'Master Data'!K:K,'Master Data'!N:N,"Input in Master Data",0,1))</f>
        <v>V/C</v>
      </c>
      <c r="I24" s="341" t="str">
        <f t="array" ref="I24">IF(D24="","",XLOOKUP(D24,'Master Data'!K:K,'Master Data'!O:O,"Input in Master Data",0,1))</f>
        <v>SSSS</v>
      </c>
      <c r="J24" s="341" t="str">
        <f t="array" ref="J24">if(V24="","",XLOOKUP(V24,Master[Company],Master[Blow],"Unknown",0,1))</f>
        <v/>
      </c>
      <c r="K24" s="341" t="str">
        <f t="array" ref="K24">if(V24="","",XLOOKUP(V24,Master[Company],Master[Pigging],"Unknown",0,1))</f>
        <v/>
      </c>
      <c r="L24" s="341" t="str">
        <f t="array" ref="L24">if(V24="","",XLOOKUP(V24,Master[Company],Master[Load Method],"Unknown",0,1))</f>
        <v/>
      </c>
      <c r="M24" s="341" t="str">
        <f t="array" ref="M24">if(V24="","",XLOOKUP(V24,Master[Company],Master[Line Distance],"Unknown",0,1))</f>
        <v/>
      </c>
      <c r="N24" s="394"/>
      <c r="O24" s="341"/>
      <c r="P24" s="506"/>
      <c r="Q24" s="341" t="str">
        <f t="array" ref="Q24">if(V24="","",XLOOKUP(V24,Master[Company],Master[Terms],"NA",0,1))</f>
        <v>FOB</v>
      </c>
      <c r="R24" s="341" t="str">
        <f t="shared" si="2"/>
        <v>CPO</v>
      </c>
      <c r="S24" s="341" t="str">
        <f t="array" ref="S24">if(V24="","",XLOOKUP(V24,Master[Company],Master[Group],"NA",0,1))</f>
        <v>KPN Corp</v>
      </c>
      <c r="T24" s="341" t="str">
        <f t="array" ref="T24">if(V24="","",XLOOKUP(V24,Master[Company],Master[Loading Location],"NA",0,1))</f>
        <v>Gemareksa</v>
      </c>
      <c r="U24" s="341" t="str">
        <f t="array" ref="U24">if(V24="","",XLOOKUP(V24,Master[Company],Master[Acronym],"NA",0,1))</f>
        <v>PT. EUP</v>
      </c>
      <c r="V24" s="336" t="s">
        <v>46</v>
      </c>
      <c r="W24" s="404">
        <v>399190.0</v>
      </c>
      <c r="X24" s="173">
        <v>399190.0</v>
      </c>
      <c r="Y24" s="341">
        <v>1.142000002854E12</v>
      </c>
      <c r="Z24" s="341" t="str">
        <f t="shared" si="3"/>
        <v/>
      </c>
      <c r="AA24" s="336"/>
      <c r="AB24" s="341"/>
      <c r="AC24" s="341"/>
      <c r="AD24" s="401"/>
      <c r="AE24" s="521">
        <v>46359.0</v>
      </c>
      <c r="AF24" s="396">
        <v>46360.0</v>
      </c>
      <c r="AG24" s="396">
        <v>46361.0</v>
      </c>
      <c r="AH24" s="396">
        <v>46362.0</v>
      </c>
      <c r="AI24" s="396">
        <v>46376.0</v>
      </c>
      <c r="AJ24" s="396">
        <v>46026.0</v>
      </c>
      <c r="AK24" s="396">
        <v>46028.0</v>
      </c>
      <c r="AL24" s="397">
        <v>46029.0</v>
      </c>
      <c r="AM24" s="398">
        <v>46000.0</v>
      </c>
      <c r="AN24" s="398">
        <v>46001.0</v>
      </c>
      <c r="AO24" s="398">
        <v>46003.0</v>
      </c>
      <c r="AP24" s="398">
        <v>46004.0</v>
      </c>
      <c r="AQ24" s="398">
        <v>46021.0</v>
      </c>
      <c r="AR24" s="398">
        <v>46027.0</v>
      </c>
      <c r="AS24" s="398">
        <v>46031.0</v>
      </c>
      <c r="AT24" s="398">
        <v>46031.0</v>
      </c>
      <c r="AU24" s="394"/>
      <c r="AV24" s="306"/>
      <c r="AW24" s="306"/>
      <c r="AX24" s="394"/>
      <c r="AY24" s="401"/>
      <c r="AZ24" s="341"/>
      <c r="BA24" s="341"/>
      <c r="BB24" s="341"/>
      <c r="BC24" s="341"/>
      <c r="BD24" s="341"/>
      <c r="BE24" s="401"/>
      <c r="BF24" s="341"/>
      <c r="BG24" s="341"/>
      <c r="BH24" s="402"/>
      <c r="BI24" s="403"/>
      <c r="BJ24" s="405"/>
      <c r="BK24" s="405"/>
      <c r="BL24" s="405"/>
      <c r="BM24" s="405"/>
      <c r="BN24" s="514"/>
    </row>
    <row r="25" ht="18.75" customHeight="1">
      <c r="A25" s="407">
        <f t="shared" si="4"/>
        <v>1</v>
      </c>
      <c r="B25" s="415" t="s">
        <v>566</v>
      </c>
      <c r="C25" s="409"/>
      <c r="D25" s="409" t="s">
        <v>63</v>
      </c>
      <c r="E25" s="410">
        <f t="shared" si="1"/>
        <v>1142000002855</v>
      </c>
      <c r="F25" s="421" t="s">
        <v>388</v>
      </c>
      <c r="G25" s="414"/>
      <c r="H25" s="413" t="str">
        <f t="array" ref="H25">IF(D25="","",XLOOKUP(D25,'Master Data'!K:K,'Master Data'!N:N,"Input in Master Data",0,1))</f>
        <v>V/C</v>
      </c>
      <c r="I25" s="413" t="str">
        <f t="array" ref="I25">IF(D25="","",XLOOKUP(D25,'Master Data'!K:K,'Master Data'!O:O,"Input in Master Data",0,1))</f>
        <v>SSSS</v>
      </c>
      <c r="J25" s="413" t="str">
        <f t="array" ref="J25">if(V25="","",XLOOKUP(V25,Master[Company],Master[Blow],"Unknown",0,1))</f>
        <v/>
      </c>
      <c r="K25" s="413" t="str">
        <f t="array" ref="K25">if(V25="","",XLOOKUP(V25,Master[Company],Master[Pigging],"Unknown",0,1))</f>
        <v/>
      </c>
      <c r="L25" s="413" t="str">
        <f t="array" ref="L25">if(V25="","",XLOOKUP(V25,Master[Company],Master[Load Method],"Unknown",0,1))</f>
        <v/>
      </c>
      <c r="M25" s="413" t="str">
        <f t="array" ref="M25">if(V25="","",XLOOKUP(V25,Master[Company],Master[Line Distance],"Unknown",0,1))</f>
        <v/>
      </c>
      <c r="N25" s="414"/>
      <c r="O25" s="413"/>
      <c r="P25" s="516"/>
      <c r="Q25" s="413" t="str">
        <f t="array" ref="Q25">if(V25="","",XLOOKUP(V25,Master[Company],Master[Terms],"NA",0,1))</f>
        <v>FOB</v>
      </c>
      <c r="R25" s="413" t="str">
        <f t="shared" si="2"/>
        <v>CPO</v>
      </c>
      <c r="S25" s="413" t="str">
        <f t="array" ref="S25">if(V25="","",XLOOKUP(V25,Master[Company],Master[Group],"NA",0,1))</f>
        <v>KPN Corp</v>
      </c>
      <c r="T25" s="413" t="str">
        <f t="array" ref="T25">if(V25="","",XLOOKUP(V25,Master[Company],Master[Loading Location],"NA",0,1))</f>
        <v>Gemareksa</v>
      </c>
      <c r="U25" s="413" t="str">
        <f t="array" ref="U25">if(V25="","",XLOOKUP(V25,Master[Company],Master[Acronym],"NA",0,1))</f>
        <v>PT. EUP</v>
      </c>
      <c r="V25" s="415" t="s">
        <v>46</v>
      </c>
      <c r="W25" s="425">
        <v>608249.0</v>
      </c>
      <c r="X25" s="157">
        <v>608249.0</v>
      </c>
      <c r="Y25" s="413">
        <v>1.142000002855E12</v>
      </c>
      <c r="Z25" s="413" t="str">
        <f t="shared" si="3"/>
        <v/>
      </c>
      <c r="AA25" s="415"/>
      <c r="AB25" s="413"/>
      <c r="AC25" s="413"/>
      <c r="AD25" s="422"/>
      <c r="AE25" s="522">
        <v>46359.0</v>
      </c>
      <c r="AF25" s="417">
        <v>46360.0</v>
      </c>
      <c r="AG25" s="417">
        <v>46361.0</v>
      </c>
      <c r="AH25" s="417">
        <v>46362.0</v>
      </c>
      <c r="AI25" s="417">
        <v>46376.0</v>
      </c>
      <c r="AJ25" s="417">
        <v>46026.0</v>
      </c>
      <c r="AK25" s="417">
        <v>46028.0</v>
      </c>
      <c r="AL25" s="418">
        <v>46029.0</v>
      </c>
      <c r="AM25" s="419">
        <v>46000.0</v>
      </c>
      <c r="AN25" s="419">
        <v>46001.0</v>
      </c>
      <c r="AO25" s="419">
        <v>46003.0</v>
      </c>
      <c r="AP25" s="419">
        <v>46004.0</v>
      </c>
      <c r="AQ25" s="419">
        <v>46021.0</v>
      </c>
      <c r="AR25" s="419">
        <v>46027.0</v>
      </c>
      <c r="AS25" s="419">
        <v>46031.0</v>
      </c>
      <c r="AT25" s="419">
        <v>46031.0</v>
      </c>
      <c r="AU25" s="414"/>
      <c r="AV25" s="313"/>
      <c r="AW25" s="313"/>
      <c r="AX25" s="414"/>
      <c r="AY25" s="422"/>
      <c r="AZ25" s="413"/>
      <c r="BA25" s="413"/>
      <c r="BB25" s="413"/>
      <c r="BC25" s="413"/>
      <c r="BD25" s="413"/>
      <c r="BE25" s="422"/>
      <c r="BF25" s="413"/>
      <c r="BG25" s="413"/>
      <c r="BH25" s="423"/>
      <c r="BI25" s="424"/>
      <c r="BJ25" s="426"/>
      <c r="BK25" s="426"/>
      <c r="BL25" s="426"/>
      <c r="BM25" s="426"/>
      <c r="BN25" s="519"/>
    </row>
    <row r="26" ht="18.75" customHeight="1">
      <c r="A26" s="369">
        <f t="shared" si="4"/>
        <v>2</v>
      </c>
      <c r="B26" s="377" t="s">
        <v>567</v>
      </c>
      <c r="C26" s="371"/>
      <c r="D26" s="371" t="s">
        <v>110</v>
      </c>
      <c r="E26" s="372">
        <f t="shared" si="1"/>
        <v>1132000000522</v>
      </c>
      <c r="F26" s="383" t="s">
        <v>388</v>
      </c>
      <c r="G26" s="376"/>
      <c r="H26" s="375" t="str">
        <f t="array" ref="H26">IF(D26="","",XLOOKUP(D26,'Master Data'!K:K,'Master Data'!N:N,"Input in Master Data",0,1))</f>
        <v>V/C</v>
      </c>
      <c r="I26" s="375" t="str">
        <f t="array" ref="I26">IF(D26="","",XLOOKUP(D26,'Master Data'!K:K,'Master Data'!O:O,"Input in Master Data",0,1))</f>
        <v>SDS</v>
      </c>
      <c r="J26" s="375" t="str">
        <f t="array" ref="J26">if(V26="","",XLOOKUP(V26,Master[Company],Master[Blow],"Unknown",0,1))</f>
        <v/>
      </c>
      <c r="K26" s="375" t="str">
        <f t="array" ref="K26">if(V26="","",XLOOKUP(V26,Master[Company],Master[Pigging],"Unknown",0,1))</f>
        <v/>
      </c>
      <c r="L26" s="375" t="str">
        <f t="array" ref="L26">if(V26="","",XLOOKUP(V26,Master[Company],Master[Load Method],"Unknown",0,1))</f>
        <v/>
      </c>
      <c r="M26" s="375" t="str">
        <f t="array" ref="M26">if(V26="","",XLOOKUP(V26,Master[Company],Master[Line Distance],"Unknown",0,1))</f>
        <v/>
      </c>
      <c r="N26" s="376"/>
      <c r="O26" s="375"/>
      <c r="P26" s="509"/>
      <c r="Q26" s="375" t="str">
        <f t="array" ref="Q26">if(V26="","",XLOOKUP(V26,Master[Company],Master[Terms],"NA",0,1))</f>
        <v>FOB</v>
      </c>
      <c r="R26" s="375" t="str">
        <f t="shared" si="2"/>
        <v>CPO</v>
      </c>
      <c r="S26" s="375" t="str">
        <f t="array" ref="S26">if(V26="","",XLOOKUP(V26,Master[Company],Master[Group],"NA",0,1))</f>
        <v>KPN Corp</v>
      </c>
      <c r="T26" s="375" t="str">
        <f t="array" ref="T26">if(V26="","",XLOOKUP(V26,Master[Company],Master[Loading Location],"NA",0,1))</f>
        <v>Palembang</v>
      </c>
      <c r="U26" s="375" t="str">
        <f t="array" ref="U26">if(V26="","",XLOOKUP(V26,Master[Company],Master[Acronym],"NA",0,1))</f>
        <v>PT. LKS</v>
      </c>
      <c r="V26" s="377" t="s">
        <v>185</v>
      </c>
      <c r="W26" s="387">
        <v>144742.0</v>
      </c>
      <c r="X26" s="135">
        <v>144742.0</v>
      </c>
      <c r="Y26" s="375">
        <v>1.132000000522E12</v>
      </c>
      <c r="Z26" s="375" t="str">
        <f t="shared" si="3"/>
        <v/>
      </c>
      <c r="AA26" s="377"/>
      <c r="AB26" s="375"/>
      <c r="AC26" s="375"/>
      <c r="AD26" s="384"/>
      <c r="AE26" s="520"/>
      <c r="AF26" s="381" t="s">
        <v>551</v>
      </c>
      <c r="AG26" s="381"/>
      <c r="AH26" s="381" t="s">
        <v>551</v>
      </c>
      <c r="AI26" s="381"/>
      <c r="AJ26" s="381" t="s">
        <v>551</v>
      </c>
      <c r="AK26" s="381"/>
      <c r="AL26" s="432" t="s">
        <v>551</v>
      </c>
      <c r="AM26" s="381"/>
      <c r="AN26" s="381"/>
      <c r="AO26" s="381"/>
      <c r="AP26" s="381"/>
      <c r="AQ26" s="381">
        <v>46387.0</v>
      </c>
      <c r="AR26" s="381">
        <v>46029.0</v>
      </c>
      <c r="AS26" s="381">
        <v>46031.0</v>
      </c>
      <c r="AT26" s="381">
        <v>46032.0</v>
      </c>
      <c r="AU26" s="376"/>
      <c r="AV26" s="230"/>
      <c r="AW26" s="230"/>
      <c r="AX26" s="376"/>
      <c r="AY26" s="384"/>
      <c r="AZ26" s="375"/>
      <c r="BA26" s="375"/>
      <c r="BB26" s="375"/>
      <c r="BC26" s="375"/>
      <c r="BD26" s="375"/>
      <c r="BE26" s="384"/>
      <c r="BF26" s="375"/>
      <c r="BG26" s="375"/>
      <c r="BH26" s="385"/>
      <c r="BI26" s="386"/>
      <c r="BJ26" s="388"/>
      <c r="BK26" s="388"/>
      <c r="BL26" s="388"/>
      <c r="BM26" s="388"/>
      <c r="BN26" s="511"/>
    </row>
    <row r="27" ht="18.75" customHeight="1">
      <c r="A27" s="390">
        <f t="shared" si="4"/>
        <v>2</v>
      </c>
      <c r="B27" s="336" t="s">
        <v>567</v>
      </c>
      <c r="C27" s="337"/>
      <c r="D27" s="337" t="s">
        <v>110</v>
      </c>
      <c r="E27" s="338">
        <f t="shared" si="1"/>
        <v>1132000000503</v>
      </c>
      <c r="F27" s="400" t="s">
        <v>388</v>
      </c>
      <c r="G27" s="394"/>
      <c r="H27" s="341" t="str">
        <f t="array" ref="H27">IF(D27="","",XLOOKUP(D27,'Master Data'!K:K,'Master Data'!N:N,"Input in Master Data",0,1))</f>
        <v>V/C</v>
      </c>
      <c r="I27" s="341" t="str">
        <f t="array" ref="I27">IF(D27="","",XLOOKUP(D27,'Master Data'!K:K,'Master Data'!O:O,"Input in Master Data",0,1))</f>
        <v>SDS</v>
      </c>
      <c r="J27" s="341" t="str">
        <f t="array" ref="J27">if(V27="","",XLOOKUP(V27,Master[Company],Master[Blow],"Unknown",0,1))</f>
        <v/>
      </c>
      <c r="K27" s="341" t="str">
        <f t="array" ref="K27">if(V27="","",XLOOKUP(V27,Master[Company],Master[Pigging],"Unknown",0,1))</f>
        <v/>
      </c>
      <c r="L27" s="341" t="str">
        <f t="array" ref="L27">if(V27="","",XLOOKUP(V27,Master[Company],Master[Load Method],"Unknown",0,1))</f>
        <v/>
      </c>
      <c r="M27" s="341" t="str">
        <f t="array" ref="M27">if(V27="","",XLOOKUP(V27,Master[Company],Master[Line Distance],"Unknown",0,1))</f>
        <v/>
      </c>
      <c r="N27" s="394"/>
      <c r="O27" s="341"/>
      <c r="P27" s="506"/>
      <c r="Q27" s="341" t="str">
        <f t="array" ref="Q27">if(V27="","",XLOOKUP(V27,Master[Company],Master[Terms],"NA",0,1))</f>
        <v>FOB</v>
      </c>
      <c r="R27" s="341" t="str">
        <f t="shared" si="2"/>
        <v>CPO</v>
      </c>
      <c r="S27" s="341" t="str">
        <f t="array" ref="S27">if(V27="","",XLOOKUP(V27,Master[Company],Master[Group],"NA",0,1))</f>
        <v>KPN Corp</v>
      </c>
      <c r="T27" s="341" t="str">
        <f t="array" ref="T27">if(V27="","",XLOOKUP(V27,Master[Company],Master[Loading Location],"NA",0,1))</f>
        <v>Palembang</v>
      </c>
      <c r="U27" s="341" t="str">
        <f t="array" ref="U27">if(V27="","",XLOOKUP(V27,Master[Company],Master[Acronym],"NA",0,1))</f>
        <v>PT. LKS</v>
      </c>
      <c r="V27" s="336" t="s">
        <v>185</v>
      </c>
      <c r="W27" s="404">
        <v>1156469.0</v>
      </c>
      <c r="X27" s="173">
        <v>1156469.0</v>
      </c>
      <c r="Y27" s="341">
        <v>1.132000000503E12</v>
      </c>
      <c r="Z27" s="341" t="str">
        <f t="shared" si="3"/>
        <v/>
      </c>
      <c r="AA27" s="336"/>
      <c r="AB27" s="341"/>
      <c r="AC27" s="341"/>
      <c r="AD27" s="401"/>
      <c r="AE27" s="515"/>
      <c r="AF27" s="398" t="s">
        <v>551</v>
      </c>
      <c r="AG27" s="398"/>
      <c r="AH27" s="398" t="s">
        <v>551</v>
      </c>
      <c r="AI27" s="398"/>
      <c r="AJ27" s="398" t="s">
        <v>551</v>
      </c>
      <c r="AK27" s="398"/>
      <c r="AL27" s="436" t="s">
        <v>551</v>
      </c>
      <c r="AM27" s="398"/>
      <c r="AN27" s="398"/>
      <c r="AO27" s="398"/>
      <c r="AP27" s="398"/>
      <c r="AQ27" s="398">
        <v>46387.0</v>
      </c>
      <c r="AR27" s="398">
        <v>46029.0</v>
      </c>
      <c r="AS27" s="398">
        <v>46031.0</v>
      </c>
      <c r="AT27" s="398">
        <v>46032.0</v>
      </c>
      <c r="AU27" s="394"/>
      <c r="AV27" s="306"/>
      <c r="AW27" s="306"/>
      <c r="AX27" s="394"/>
      <c r="AY27" s="401"/>
      <c r="AZ27" s="341"/>
      <c r="BA27" s="341"/>
      <c r="BB27" s="341"/>
      <c r="BC27" s="341"/>
      <c r="BD27" s="341"/>
      <c r="BE27" s="401"/>
      <c r="BF27" s="341"/>
      <c r="BG27" s="341"/>
      <c r="BH27" s="402"/>
      <c r="BI27" s="403"/>
      <c r="BJ27" s="405"/>
      <c r="BK27" s="405"/>
      <c r="BL27" s="405"/>
      <c r="BM27" s="405"/>
      <c r="BN27" s="514"/>
    </row>
    <row r="28" ht="18.75" customHeight="1">
      <c r="A28" s="407">
        <f t="shared" si="4"/>
        <v>2</v>
      </c>
      <c r="B28" s="415" t="s">
        <v>567</v>
      </c>
      <c r="C28" s="409"/>
      <c r="D28" s="409" t="s">
        <v>110</v>
      </c>
      <c r="E28" s="410">
        <f t="shared" si="1"/>
        <v>1082000002872</v>
      </c>
      <c r="F28" s="421" t="s">
        <v>388</v>
      </c>
      <c r="G28" s="414"/>
      <c r="H28" s="413" t="str">
        <f t="array" ref="H28">IF(D28="","",XLOOKUP(D28,'Master Data'!K:K,'Master Data'!N:N,"Input in Master Data",0,1))</f>
        <v>V/C</v>
      </c>
      <c r="I28" s="413" t="str">
        <f t="array" ref="I28">IF(D28="","",XLOOKUP(D28,'Master Data'!K:K,'Master Data'!O:O,"Input in Master Data",0,1))</f>
        <v>SDS</v>
      </c>
      <c r="J28" s="413" t="str">
        <f t="array" ref="J28">if(V28="","",XLOOKUP(V28,Master[Company],Master[Blow],"Unknown",0,1))</f>
        <v/>
      </c>
      <c r="K28" s="413" t="str">
        <f t="array" ref="K28">if(V28="","",XLOOKUP(V28,Master[Company],Master[Pigging],"Unknown",0,1))</f>
        <v/>
      </c>
      <c r="L28" s="413" t="str">
        <f t="array" ref="L28">if(V28="","",XLOOKUP(V28,Master[Company],Master[Load Method],"Unknown",0,1))</f>
        <v/>
      </c>
      <c r="M28" s="413" t="str">
        <f t="array" ref="M28">if(V28="","",XLOOKUP(V28,Master[Company],Master[Line Distance],"Unknown",0,1))</f>
        <v/>
      </c>
      <c r="N28" s="414"/>
      <c r="O28" s="413"/>
      <c r="P28" s="516"/>
      <c r="Q28" s="413" t="str">
        <f t="array" ref="Q28">if(V28="","",XLOOKUP(V28,Master[Company],Master[Terms],"NA",0,1))</f>
        <v>FOB</v>
      </c>
      <c r="R28" s="413" t="str">
        <f t="shared" si="2"/>
        <v>CPO</v>
      </c>
      <c r="S28" s="413" t="str">
        <f t="array" ref="S28">if(V28="","",XLOOKUP(V28,Master[Company],Master[Group],"NA",0,1))</f>
        <v>KPN Corp</v>
      </c>
      <c r="T28" s="413" t="str">
        <f t="array" ref="T28">if(V28="","",XLOOKUP(V28,Master[Company],Master[Loading Location],"NA",0,1))</f>
        <v>Palembang</v>
      </c>
      <c r="U28" s="413" t="str">
        <f t="array" ref="U28">if(V28="","",XLOOKUP(V28,Master[Company],Master[Acronym],"NA",0,1))</f>
        <v>PT. LKS</v>
      </c>
      <c r="V28" s="415" t="s">
        <v>185</v>
      </c>
      <c r="W28" s="425">
        <v>499300.0</v>
      </c>
      <c r="X28" s="157">
        <v>499300.0</v>
      </c>
      <c r="Y28" s="413">
        <v>1.082000002872E12</v>
      </c>
      <c r="Z28" s="413" t="str">
        <f t="shared" si="3"/>
        <v/>
      </c>
      <c r="AA28" s="415"/>
      <c r="AB28" s="413"/>
      <c r="AC28" s="413"/>
      <c r="AD28" s="422"/>
      <c r="AE28" s="517"/>
      <c r="AF28" s="419" t="s">
        <v>551</v>
      </c>
      <c r="AG28" s="419"/>
      <c r="AH28" s="419" t="s">
        <v>551</v>
      </c>
      <c r="AI28" s="419"/>
      <c r="AJ28" s="419" t="s">
        <v>551</v>
      </c>
      <c r="AK28" s="419"/>
      <c r="AL28" s="518" t="s">
        <v>551</v>
      </c>
      <c r="AM28" s="419"/>
      <c r="AN28" s="419"/>
      <c r="AO28" s="419"/>
      <c r="AP28" s="419"/>
      <c r="AQ28" s="419">
        <v>46387.0</v>
      </c>
      <c r="AR28" s="419">
        <v>46029.0</v>
      </c>
      <c r="AS28" s="419">
        <v>46031.0</v>
      </c>
      <c r="AT28" s="419">
        <v>46032.0</v>
      </c>
      <c r="AU28" s="414"/>
      <c r="AV28" s="313"/>
      <c r="AW28" s="313"/>
      <c r="AX28" s="414"/>
      <c r="AY28" s="422"/>
      <c r="AZ28" s="413"/>
      <c r="BA28" s="413"/>
      <c r="BB28" s="413"/>
      <c r="BC28" s="413"/>
      <c r="BD28" s="413"/>
      <c r="BE28" s="422"/>
      <c r="BF28" s="413"/>
      <c r="BG28" s="413"/>
      <c r="BH28" s="423"/>
      <c r="BI28" s="424"/>
      <c r="BJ28" s="426"/>
      <c r="BK28" s="426"/>
      <c r="BL28" s="426"/>
      <c r="BM28" s="426"/>
      <c r="BN28" s="519"/>
    </row>
    <row r="29" ht="18.75" customHeight="1">
      <c r="A29" s="369">
        <f t="shared" si="4"/>
        <v>3</v>
      </c>
      <c r="B29" s="377" t="s">
        <v>568</v>
      </c>
      <c r="C29" s="371"/>
      <c r="D29" s="371" t="s">
        <v>115</v>
      </c>
      <c r="E29" s="372" t="str">
        <f t="shared" si="1"/>
        <v>085/FAL‐EUP/XI/2025</v>
      </c>
      <c r="F29" s="383" t="s">
        <v>388</v>
      </c>
      <c r="G29" s="376"/>
      <c r="H29" s="375" t="str">
        <f t="array" ref="H29">IF(D29="","",XLOOKUP(D29,'Master Data'!K:K,'Master Data'!N:N,"Input in Master Data",0,1))</f>
        <v>T/C</v>
      </c>
      <c r="I29" s="375" t="str">
        <f t="array" ref="I29">IF(D29="","",XLOOKUP(D29,'Master Data'!K:K,'Master Data'!O:O,"Input in Master Data",0,1))</f>
        <v>Maxima</v>
      </c>
      <c r="J29" s="375" t="str">
        <f t="array" ref="J29">if(V29="","",XLOOKUP(V29,Master[Company],Master[Blow],"Unknown",0,1))</f>
        <v/>
      </c>
      <c r="K29" s="375" t="str">
        <f t="array" ref="K29">if(V29="","",XLOOKUP(V29,Master[Company],Master[Pigging],"Unknown",0,1))</f>
        <v/>
      </c>
      <c r="L29" s="375" t="str">
        <f t="array" ref="L29">if(V29="","",XLOOKUP(V29,Master[Company],Master[Load Method],"Unknown",0,1))</f>
        <v/>
      </c>
      <c r="M29" s="375" t="str">
        <f t="array" ref="M29">if(V29="","",XLOOKUP(V29,Master[Company],Master[Line Distance],"Unknown",0,1))</f>
        <v/>
      </c>
      <c r="N29" s="376"/>
      <c r="O29" s="375"/>
      <c r="P29" s="509"/>
      <c r="Q29" s="375" t="str">
        <f t="array" ref="Q29">if(V29="","",XLOOKUP(V29,Master[Company],Master[Terms],"NA",0,1))</f>
        <v>FOB</v>
      </c>
      <c r="R29" s="375" t="str">
        <f t="shared" si="2"/>
        <v>CPO</v>
      </c>
      <c r="S29" s="375" t="str">
        <f t="array" ref="S29">if(V29="","",XLOOKUP(V29,Master[Company],Master[Group],"NA",0,1))</f>
        <v>FAL</v>
      </c>
      <c r="T29" s="375" t="str">
        <f t="array" ref="T29">if(V29="","",XLOOKUP(V29,Master[Company],Master[Loading Location],"NA",0,1))</f>
        <v>Belinyu</v>
      </c>
      <c r="U29" s="375" t="str">
        <f t="array" ref="U29">if(V29="","",XLOOKUP(V29,Master[Company],Master[Acronym],"NA",0,1))</f>
        <v>PT. FAL</v>
      </c>
      <c r="V29" s="377" t="s">
        <v>175</v>
      </c>
      <c r="W29" s="387">
        <v>250005.0</v>
      </c>
      <c r="X29" s="135">
        <v>250005.0</v>
      </c>
      <c r="Y29" s="375" t="s">
        <v>569</v>
      </c>
      <c r="Z29" s="375" t="str">
        <f t="shared" si="3"/>
        <v/>
      </c>
      <c r="AA29" s="377"/>
      <c r="AB29" s="375"/>
      <c r="AC29" s="375"/>
      <c r="AD29" s="384"/>
      <c r="AE29" s="520"/>
      <c r="AF29" s="381" t="s">
        <v>551</v>
      </c>
      <c r="AG29" s="381"/>
      <c r="AH29" s="381" t="s">
        <v>551</v>
      </c>
      <c r="AI29" s="381"/>
      <c r="AJ29" s="381" t="s">
        <v>551</v>
      </c>
      <c r="AK29" s="381"/>
      <c r="AL29" s="432" t="s">
        <v>551</v>
      </c>
      <c r="AM29" s="381"/>
      <c r="AN29" s="381"/>
      <c r="AO29" s="381"/>
      <c r="AP29" s="381"/>
      <c r="AQ29" s="381">
        <v>46026.0</v>
      </c>
      <c r="AR29" s="381">
        <v>46030.0</v>
      </c>
      <c r="AS29" s="381">
        <v>46036.0</v>
      </c>
      <c r="AT29" s="381">
        <v>46036.0</v>
      </c>
      <c r="AU29" s="376"/>
      <c r="AV29" s="230"/>
      <c r="AW29" s="230"/>
      <c r="AX29" s="376"/>
      <c r="AY29" s="384"/>
      <c r="AZ29" s="375"/>
      <c r="BA29" s="375"/>
      <c r="BB29" s="375"/>
      <c r="BC29" s="375"/>
      <c r="BD29" s="375"/>
      <c r="BE29" s="384"/>
      <c r="BF29" s="375"/>
      <c r="BG29" s="375"/>
      <c r="BH29" s="385"/>
      <c r="BI29" s="386"/>
      <c r="BJ29" s="388"/>
      <c r="BK29" s="388"/>
      <c r="BL29" s="388"/>
      <c r="BM29" s="388"/>
      <c r="BN29" s="511"/>
    </row>
    <row r="30" ht="18.75" customHeight="1">
      <c r="A30" s="390">
        <f t="shared" si="4"/>
        <v>3</v>
      </c>
      <c r="B30" s="336" t="s">
        <v>568</v>
      </c>
      <c r="C30" s="337"/>
      <c r="D30" s="337" t="s">
        <v>115</v>
      </c>
      <c r="E30" s="338" t="str">
        <f t="shared" si="1"/>
        <v>086/FAL‐EUP/XI/2025</v>
      </c>
      <c r="F30" s="400" t="s">
        <v>388</v>
      </c>
      <c r="G30" s="394"/>
      <c r="H30" s="341" t="str">
        <f t="array" ref="H30">IF(D30="","",XLOOKUP(D30,'Master Data'!K:K,'Master Data'!N:N,"Input in Master Data",0,1))</f>
        <v>T/C</v>
      </c>
      <c r="I30" s="341" t="str">
        <f t="array" ref="I30">IF(D30="","",XLOOKUP(D30,'Master Data'!K:K,'Master Data'!O:O,"Input in Master Data",0,1))</f>
        <v>Maxima</v>
      </c>
      <c r="J30" s="341" t="str">
        <f t="array" ref="J30">if(V30="","",XLOOKUP(V30,Master[Company],Master[Blow],"Unknown",0,1))</f>
        <v/>
      </c>
      <c r="K30" s="341" t="str">
        <f t="array" ref="K30">if(V30="","",XLOOKUP(V30,Master[Company],Master[Pigging],"Unknown",0,1))</f>
        <v/>
      </c>
      <c r="L30" s="341" t="str">
        <f t="array" ref="L30">if(V30="","",XLOOKUP(V30,Master[Company],Master[Load Method],"Unknown",0,1))</f>
        <v/>
      </c>
      <c r="M30" s="341" t="str">
        <f t="array" ref="M30">if(V30="","",XLOOKUP(V30,Master[Company],Master[Line Distance],"Unknown",0,1))</f>
        <v/>
      </c>
      <c r="N30" s="394"/>
      <c r="O30" s="341"/>
      <c r="P30" s="506"/>
      <c r="Q30" s="341" t="str">
        <f t="array" ref="Q30">if(V30="","",XLOOKUP(V30,Master[Company],Master[Terms],"NA",0,1))</f>
        <v>FOB</v>
      </c>
      <c r="R30" s="341" t="str">
        <f t="shared" si="2"/>
        <v>CPO</v>
      </c>
      <c r="S30" s="341" t="str">
        <f t="array" ref="S30">if(V30="","",XLOOKUP(V30,Master[Company],Master[Group],"NA",0,1))</f>
        <v>FAL</v>
      </c>
      <c r="T30" s="341" t="str">
        <f t="array" ref="T30">if(V30="","",XLOOKUP(V30,Master[Company],Master[Loading Location],"NA",0,1))</f>
        <v>Belinyu</v>
      </c>
      <c r="U30" s="341" t="str">
        <f t="array" ref="U30">if(V30="","",XLOOKUP(V30,Master[Company],Master[Acronym],"NA",0,1))</f>
        <v>PT. FAL</v>
      </c>
      <c r="V30" s="336" t="s">
        <v>175</v>
      </c>
      <c r="W30" s="404">
        <v>1000005.0</v>
      </c>
      <c r="X30" s="173">
        <v>1000005.0</v>
      </c>
      <c r="Y30" s="341" t="s">
        <v>570</v>
      </c>
      <c r="Z30" s="341" t="str">
        <f t="shared" si="3"/>
        <v/>
      </c>
      <c r="AA30" s="336"/>
      <c r="AB30" s="341"/>
      <c r="AC30" s="341"/>
      <c r="AD30" s="401"/>
      <c r="AE30" s="515"/>
      <c r="AF30" s="398" t="s">
        <v>551</v>
      </c>
      <c r="AG30" s="398"/>
      <c r="AH30" s="398" t="s">
        <v>551</v>
      </c>
      <c r="AI30" s="398"/>
      <c r="AJ30" s="398" t="s">
        <v>551</v>
      </c>
      <c r="AK30" s="398"/>
      <c r="AL30" s="436" t="s">
        <v>551</v>
      </c>
      <c r="AM30" s="398"/>
      <c r="AN30" s="398"/>
      <c r="AO30" s="398"/>
      <c r="AP30" s="398"/>
      <c r="AQ30" s="398">
        <v>46026.0</v>
      </c>
      <c r="AR30" s="398">
        <v>46030.0</v>
      </c>
      <c r="AS30" s="398">
        <v>46036.0</v>
      </c>
      <c r="AT30" s="398">
        <v>46036.0</v>
      </c>
      <c r="AU30" s="394"/>
      <c r="AV30" s="306"/>
      <c r="AW30" s="306"/>
      <c r="AX30" s="394"/>
      <c r="AY30" s="401"/>
      <c r="AZ30" s="341"/>
      <c r="BA30" s="341"/>
      <c r="BB30" s="341"/>
      <c r="BC30" s="341"/>
      <c r="BD30" s="341"/>
      <c r="BE30" s="401"/>
      <c r="BF30" s="341"/>
      <c r="BG30" s="341"/>
      <c r="BH30" s="402"/>
      <c r="BI30" s="403"/>
      <c r="BJ30" s="405"/>
      <c r="BK30" s="405"/>
      <c r="BL30" s="405"/>
      <c r="BM30" s="405"/>
      <c r="BN30" s="514"/>
    </row>
    <row r="31" ht="18.75" customHeight="1">
      <c r="A31" s="390">
        <f t="shared" si="4"/>
        <v>3</v>
      </c>
      <c r="B31" s="336" t="s">
        <v>568</v>
      </c>
      <c r="C31" s="337"/>
      <c r="D31" s="337" t="s">
        <v>115</v>
      </c>
      <c r="E31" s="338" t="str">
        <f t="shared" si="1"/>
        <v>087/FAL‐EUP/XII/2025</v>
      </c>
      <c r="F31" s="400" t="s">
        <v>388</v>
      </c>
      <c r="G31" s="394"/>
      <c r="H31" s="341" t="str">
        <f t="array" ref="H31">IF(D31="","",XLOOKUP(D31,'Master Data'!K:K,'Master Data'!N:N,"Input in Master Data",0,1))</f>
        <v>T/C</v>
      </c>
      <c r="I31" s="341" t="str">
        <f t="array" ref="I31">IF(D31="","",XLOOKUP(D31,'Master Data'!K:K,'Master Data'!O:O,"Input in Master Data",0,1))</f>
        <v>Maxima</v>
      </c>
      <c r="J31" s="341" t="str">
        <f t="array" ref="J31">if(V31="","",XLOOKUP(V31,Master[Company],Master[Blow],"Unknown",0,1))</f>
        <v/>
      </c>
      <c r="K31" s="341" t="str">
        <f t="array" ref="K31">if(V31="","",XLOOKUP(V31,Master[Company],Master[Pigging],"Unknown",0,1))</f>
        <v/>
      </c>
      <c r="L31" s="341" t="str">
        <f t="array" ref="L31">if(V31="","",XLOOKUP(V31,Master[Company],Master[Load Method],"Unknown",0,1))</f>
        <v/>
      </c>
      <c r="M31" s="341" t="str">
        <f t="array" ref="M31">if(V31="","",XLOOKUP(V31,Master[Company],Master[Line Distance],"Unknown",0,1))</f>
        <v/>
      </c>
      <c r="N31" s="394"/>
      <c r="O31" s="341"/>
      <c r="P31" s="506"/>
      <c r="Q31" s="341" t="str">
        <f t="array" ref="Q31">if(V31="","",XLOOKUP(V31,Master[Company],Master[Terms],"NA",0,1))</f>
        <v>FOB</v>
      </c>
      <c r="R31" s="341" t="str">
        <f t="shared" si="2"/>
        <v>CPO</v>
      </c>
      <c r="S31" s="341" t="str">
        <f t="array" ref="S31">if(V31="","",XLOOKUP(V31,Master[Company],Master[Group],"NA",0,1))</f>
        <v>FAL</v>
      </c>
      <c r="T31" s="341" t="str">
        <f t="array" ref="T31">if(V31="","",XLOOKUP(V31,Master[Company],Master[Loading Location],"NA",0,1))</f>
        <v>Belinyu</v>
      </c>
      <c r="U31" s="341" t="str">
        <f t="array" ref="U31">if(V31="","",XLOOKUP(V31,Master[Company],Master[Acronym],"NA",0,1))</f>
        <v>PT. FAL</v>
      </c>
      <c r="V31" s="336" t="s">
        <v>175</v>
      </c>
      <c r="W31" s="404">
        <v>500005.0</v>
      </c>
      <c r="X31" s="173">
        <v>500005.0</v>
      </c>
      <c r="Y31" s="341" t="s">
        <v>571</v>
      </c>
      <c r="Z31" s="341" t="str">
        <f t="shared" si="3"/>
        <v/>
      </c>
      <c r="AA31" s="336"/>
      <c r="AB31" s="341"/>
      <c r="AC31" s="341"/>
      <c r="AD31" s="401"/>
      <c r="AE31" s="515"/>
      <c r="AF31" s="398" t="s">
        <v>551</v>
      </c>
      <c r="AG31" s="398"/>
      <c r="AH31" s="398" t="s">
        <v>551</v>
      </c>
      <c r="AI31" s="398"/>
      <c r="AJ31" s="398" t="s">
        <v>551</v>
      </c>
      <c r="AK31" s="398"/>
      <c r="AL31" s="436" t="s">
        <v>551</v>
      </c>
      <c r="AM31" s="398"/>
      <c r="AN31" s="398"/>
      <c r="AO31" s="398"/>
      <c r="AP31" s="398"/>
      <c r="AQ31" s="398">
        <v>46026.0</v>
      </c>
      <c r="AR31" s="398">
        <v>46030.0</v>
      </c>
      <c r="AS31" s="398">
        <v>46036.0</v>
      </c>
      <c r="AT31" s="398">
        <v>46036.0</v>
      </c>
      <c r="AU31" s="394"/>
      <c r="AV31" s="306"/>
      <c r="AW31" s="306"/>
      <c r="AX31" s="394"/>
      <c r="AY31" s="401"/>
      <c r="AZ31" s="341"/>
      <c r="BA31" s="341"/>
      <c r="BB31" s="341"/>
      <c r="BC31" s="341"/>
      <c r="BD31" s="341"/>
      <c r="BE31" s="401"/>
      <c r="BF31" s="341"/>
      <c r="BG31" s="341"/>
      <c r="BH31" s="402"/>
      <c r="BI31" s="403"/>
      <c r="BJ31" s="405"/>
      <c r="BK31" s="405"/>
      <c r="BL31" s="405"/>
      <c r="BM31" s="405"/>
      <c r="BN31" s="514"/>
    </row>
    <row r="32" ht="18.75" customHeight="1">
      <c r="A32" s="407">
        <f t="shared" si="4"/>
        <v>3</v>
      </c>
      <c r="B32" s="415" t="s">
        <v>568</v>
      </c>
      <c r="C32" s="409"/>
      <c r="D32" s="409" t="s">
        <v>115</v>
      </c>
      <c r="E32" s="410" t="str">
        <f t="shared" si="1"/>
        <v>090/FAL‐EUP/XII/2025</v>
      </c>
      <c r="F32" s="421" t="s">
        <v>388</v>
      </c>
      <c r="G32" s="414"/>
      <c r="H32" s="413" t="str">
        <f t="array" ref="H32">IF(D32="","",XLOOKUP(D32,'Master Data'!K:K,'Master Data'!N:N,"Input in Master Data",0,1))</f>
        <v>T/C</v>
      </c>
      <c r="I32" s="413" t="str">
        <f t="array" ref="I32">IF(D32="","",XLOOKUP(D32,'Master Data'!K:K,'Master Data'!O:O,"Input in Master Data",0,1))</f>
        <v>Maxima</v>
      </c>
      <c r="J32" s="413" t="str">
        <f t="array" ref="J32">if(V32="","",XLOOKUP(V32,Master[Company],Master[Blow],"Unknown",0,1))</f>
        <v/>
      </c>
      <c r="K32" s="413" t="str">
        <f t="array" ref="K32">if(V32="","",XLOOKUP(V32,Master[Company],Master[Pigging],"Unknown",0,1))</f>
        <v/>
      </c>
      <c r="L32" s="413" t="str">
        <f t="array" ref="L32">if(V32="","",XLOOKUP(V32,Master[Company],Master[Load Method],"Unknown",0,1))</f>
        <v/>
      </c>
      <c r="M32" s="413" t="str">
        <f t="array" ref="M32">if(V32="","",XLOOKUP(V32,Master[Company],Master[Line Distance],"Unknown",0,1))</f>
        <v/>
      </c>
      <c r="N32" s="414"/>
      <c r="O32" s="413"/>
      <c r="P32" s="516"/>
      <c r="Q32" s="413" t="str">
        <f t="array" ref="Q32">if(V32="","",XLOOKUP(V32,Master[Company],Master[Terms],"NA",0,1))</f>
        <v>FOB</v>
      </c>
      <c r="R32" s="413" t="str">
        <f t="shared" si="2"/>
        <v>CPO</v>
      </c>
      <c r="S32" s="413" t="str">
        <f t="array" ref="S32">if(V32="","",XLOOKUP(V32,Master[Company],Master[Group],"NA",0,1))</f>
        <v>FAL</v>
      </c>
      <c r="T32" s="413" t="str">
        <f t="array" ref="T32">if(V32="","",XLOOKUP(V32,Master[Company],Master[Loading Location],"NA",0,1))</f>
        <v>Belinyu</v>
      </c>
      <c r="U32" s="413" t="str">
        <f t="array" ref="U32">if(V32="","",XLOOKUP(V32,Master[Company],Master[Acronym],"NA",0,1))</f>
        <v>PT. FAL</v>
      </c>
      <c r="V32" s="415" t="s">
        <v>175</v>
      </c>
      <c r="W32" s="425">
        <v>750005.0</v>
      </c>
      <c r="X32" s="157">
        <v>750005.0</v>
      </c>
      <c r="Y32" s="413" t="s">
        <v>572</v>
      </c>
      <c r="Z32" s="413" t="str">
        <f t="shared" si="3"/>
        <v/>
      </c>
      <c r="AA32" s="415"/>
      <c r="AB32" s="413"/>
      <c r="AC32" s="413"/>
      <c r="AD32" s="422"/>
      <c r="AE32" s="517"/>
      <c r="AF32" s="419" t="s">
        <v>551</v>
      </c>
      <c r="AG32" s="419"/>
      <c r="AH32" s="419" t="s">
        <v>551</v>
      </c>
      <c r="AI32" s="419"/>
      <c r="AJ32" s="419" t="s">
        <v>551</v>
      </c>
      <c r="AK32" s="419"/>
      <c r="AL32" s="518" t="s">
        <v>551</v>
      </c>
      <c r="AM32" s="419"/>
      <c r="AN32" s="419"/>
      <c r="AO32" s="419"/>
      <c r="AP32" s="419"/>
      <c r="AQ32" s="419">
        <v>46026.0</v>
      </c>
      <c r="AR32" s="419">
        <v>46030.0</v>
      </c>
      <c r="AS32" s="419">
        <v>46036.0</v>
      </c>
      <c r="AT32" s="419">
        <v>46036.0</v>
      </c>
      <c r="AU32" s="414"/>
      <c r="AV32" s="313"/>
      <c r="AW32" s="313"/>
      <c r="AX32" s="414"/>
      <c r="AY32" s="422"/>
      <c r="AZ32" s="413"/>
      <c r="BA32" s="413"/>
      <c r="BB32" s="413"/>
      <c r="BC32" s="413"/>
      <c r="BD32" s="413"/>
      <c r="BE32" s="422"/>
      <c r="BF32" s="413"/>
      <c r="BG32" s="413"/>
      <c r="BH32" s="423"/>
      <c r="BI32" s="424"/>
      <c r="BJ32" s="426"/>
      <c r="BK32" s="426"/>
      <c r="BL32" s="426"/>
      <c r="BM32" s="426"/>
      <c r="BN32" s="519"/>
    </row>
    <row r="33" ht="18.75" customHeight="1">
      <c r="A33" s="369">
        <f t="shared" si="4"/>
        <v>1</v>
      </c>
      <c r="B33" s="377" t="s">
        <v>573</v>
      </c>
      <c r="C33" s="371"/>
      <c r="D33" s="371" t="s">
        <v>70</v>
      </c>
      <c r="E33" s="372">
        <f t="shared" si="1"/>
        <v>1082000002736</v>
      </c>
      <c r="F33" s="383" t="s">
        <v>388</v>
      </c>
      <c r="G33" s="376"/>
      <c r="H33" s="375" t="str">
        <f t="array" ref="H33">IF(D33="","",XLOOKUP(D33,'Master Data'!K:K,'Master Data'!N:N,"Input in Master Data",0,1))</f>
        <v>T/C</v>
      </c>
      <c r="I33" s="375" t="str">
        <f t="array" ref="I33">IF(D33="","",XLOOKUP(D33,'Master Data'!K:K,'Master Data'!O:O,"Input in Master Data",0,1))</f>
        <v>Maxima</v>
      </c>
      <c r="J33" s="375" t="str">
        <f t="array" ref="J33">if(V33="","",XLOOKUP(V33,Master[Company],Master[Blow],"Unknown",0,1))</f>
        <v/>
      </c>
      <c r="K33" s="375" t="str">
        <f t="array" ref="K33">if(V33="","",XLOOKUP(V33,Master[Company],Master[Pigging],"Unknown",0,1))</f>
        <v/>
      </c>
      <c r="L33" s="375" t="str">
        <f t="array" ref="L33">if(V33="","",XLOOKUP(V33,Master[Company],Master[Load Method],"Unknown",0,1))</f>
        <v/>
      </c>
      <c r="M33" s="375" t="str">
        <f t="array" ref="M33">if(V33="","",XLOOKUP(V33,Master[Company],Master[Line Distance],"Unknown",0,1))</f>
        <v/>
      </c>
      <c r="N33" s="376"/>
      <c r="O33" s="375"/>
      <c r="P33" s="509"/>
      <c r="Q33" s="375" t="str">
        <f t="array" ref="Q33">if(V33="","",XLOOKUP(V33,Master[Company],Master[Terms],"NA",0,1))</f>
        <v>FOB</v>
      </c>
      <c r="R33" s="375" t="str">
        <f t="shared" si="2"/>
        <v>CPO</v>
      </c>
      <c r="S33" s="375" t="str">
        <f t="array" ref="S33">if(V33="","",XLOOKUP(V33,Master[Company],Master[Group],"NA",0,1))</f>
        <v>KPN Corp</v>
      </c>
      <c r="T33" s="375" t="str">
        <f t="array" ref="T33">if(V33="","",XLOOKUP(V33,Master[Company],Master[Loading Location],"NA",0,1))</f>
        <v>Jambi</v>
      </c>
      <c r="U33" s="375" t="str">
        <f t="array" ref="U33">if(V33="","",XLOOKUP(V33,Master[Company],Master[Acronym],"NA",0,1))</f>
        <v>PT. BSU</v>
      </c>
      <c r="V33" s="377" t="s">
        <v>81</v>
      </c>
      <c r="W33" s="387">
        <v>154680.0</v>
      </c>
      <c r="X33" s="135">
        <v>154680.0</v>
      </c>
      <c r="Y33" s="375">
        <v>1.082000002736E12</v>
      </c>
      <c r="Z33" s="375" t="str">
        <f t="shared" si="3"/>
        <v/>
      </c>
      <c r="AA33" s="377"/>
      <c r="AB33" s="375"/>
      <c r="AC33" s="375"/>
      <c r="AD33" s="384"/>
      <c r="AE33" s="520"/>
      <c r="AF33" s="381" t="s">
        <v>551</v>
      </c>
      <c r="AG33" s="381"/>
      <c r="AH33" s="381" t="s">
        <v>551</v>
      </c>
      <c r="AI33" s="381"/>
      <c r="AJ33" s="381" t="s">
        <v>551</v>
      </c>
      <c r="AK33" s="381"/>
      <c r="AL33" s="432" t="s">
        <v>551</v>
      </c>
      <c r="AM33" s="381"/>
      <c r="AN33" s="381"/>
      <c r="AO33" s="381"/>
      <c r="AP33" s="381"/>
      <c r="AQ33" s="381">
        <v>46027.0</v>
      </c>
      <c r="AR33" s="381">
        <v>46035.0</v>
      </c>
      <c r="AS33" s="381">
        <v>46039.0</v>
      </c>
      <c r="AT33" s="381">
        <v>46040.0</v>
      </c>
      <c r="AU33" s="376"/>
      <c r="AV33" s="230"/>
      <c r="AW33" s="230"/>
      <c r="AX33" s="376"/>
      <c r="AY33" s="384"/>
      <c r="AZ33" s="375"/>
      <c r="BA33" s="375"/>
      <c r="BB33" s="375"/>
      <c r="BC33" s="375"/>
      <c r="BD33" s="375"/>
      <c r="BE33" s="384"/>
      <c r="BF33" s="375"/>
      <c r="BG33" s="375"/>
      <c r="BH33" s="385"/>
      <c r="BI33" s="386"/>
      <c r="BJ33" s="388"/>
      <c r="BK33" s="388"/>
      <c r="BL33" s="388"/>
      <c r="BM33" s="388"/>
      <c r="BN33" s="511"/>
    </row>
    <row r="34" ht="18.75" customHeight="1">
      <c r="A34" s="390">
        <f t="shared" si="4"/>
        <v>1</v>
      </c>
      <c r="B34" s="336" t="s">
        <v>573</v>
      </c>
      <c r="C34" s="337"/>
      <c r="D34" s="337" t="s">
        <v>70</v>
      </c>
      <c r="E34" s="338">
        <f t="shared" si="1"/>
        <v>1082000002758</v>
      </c>
      <c r="F34" s="400" t="s">
        <v>388</v>
      </c>
      <c r="G34" s="394"/>
      <c r="H34" s="341" t="str">
        <f t="array" ref="H34">IF(D34="","",XLOOKUP(D34,'Master Data'!K:K,'Master Data'!N:N,"Input in Master Data",0,1))</f>
        <v>T/C</v>
      </c>
      <c r="I34" s="341" t="str">
        <f t="array" ref="I34">IF(D34="","",XLOOKUP(D34,'Master Data'!K:K,'Master Data'!O:O,"Input in Master Data",0,1))</f>
        <v>Maxima</v>
      </c>
      <c r="J34" s="341" t="str">
        <f t="array" ref="J34">if(V34="","",XLOOKUP(V34,Master[Company],Master[Blow],"Unknown",0,1))</f>
        <v/>
      </c>
      <c r="K34" s="341" t="str">
        <f t="array" ref="K34">if(V34="","",XLOOKUP(V34,Master[Company],Master[Pigging],"Unknown",0,1))</f>
        <v/>
      </c>
      <c r="L34" s="341" t="str">
        <f t="array" ref="L34">if(V34="","",XLOOKUP(V34,Master[Company],Master[Load Method],"Unknown",0,1))</f>
        <v/>
      </c>
      <c r="M34" s="341" t="str">
        <f t="array" ref="M34">if(V34="","",XLOOKUP(V34,Master[Company],Master[Line Distance],"Unknown",0,1))</f>
        <v/>
      </c>
      <c r="N34" s="394"/>
      <c r="O34" s="341"/>
      <c r="P34" s="506"/>
      <c r="Q34" s="341" t="str">
        <f t="array" ref="Q34">if(V34="","",XLOOKUP(V34,Master[Company],Master[Terms],"NA",0,1))</f>
        <v>FOB</v>
      </c>
      <c r="R34" s="341" t="str">
        <f t="shared" si="2"/>
        <v>CPO</v>
      </c>
      <c r="S34" s="341" t="str">
        <f t="array" ref="S34">if(V34="","",XLOOKUP(V34,Master[Company],Master[Group],"NA",0,1))</f>
        <v>KPN Corp</v>
      </c>
      <c r="T34" s="341" t="str">
        <f t="array" ref="T34">if(V34="","",XLOOKUP(V34,Master[Company],Master[Loading Location],"NA",0,1))</f>
        <v>Jambi</v>
      </c>
      <c r="U34" s="341" t="str">
        <f t="array" ref="U34">if(V34="","",XLOOKUP(V34,Master[Company],Master[Acronym],"NA",0,1))</f>
        <v>PT. BSU</v>
      </c>
      <c r="V34" s="336" t="s">
        <v>81</v>
      </c>
      <c r="W34" s="404">
        <v>105158.0</v>
      </c>
      <c r="X34" s="173">
        <v>105158.0</v>
      </c>
      <c r="Y34" s="341">
        <v>1.082000002758E12</v>
      </c>
      <c r="Z34" s="341" t="str">
        <f t="shared" si="3"/>
        <v/>
      </c>
      <c r="AA34" s="336"/>
      <c r="AB34" s="341"/>
      <c r="AC34" s="341"/>
      <c r="AD34" s="401"/>
      <c r="AE34" s="515"/>
      <c r="AF34" s="398" t="s">
        <v>551</v>
      </c>
      <c r="AG34" s="398"/>
      <c r="AH34" s="398" t="s">
        <v>551</v>
      </c>
      <c r="AI34" s="398"/>
      <c r="AJ34" s="398" t="s">
        <v>551</v>
      </c>
      <c r="AK34" s="398"/>
      <c r="AL34" s="436" t="s">
        <v>551</v>
      </c>
      <c r="AM34" s="398"/>
      <c r="AN34" s="398"/>
      <c r="AO34" s="398"/>
      <c r="AP34" s="398"/>
      <c r="AQ34" s="398">
        <v>46027.0</v>
      </c>
      <c r="AR34" s="398">
        <v>46035.0</v>
      </c>
      <c r="AS34" s="398">
        <v>46039.0</v>
      </c>
      <c r="AT34" s="398">
        <v>46040.0</v>
      </c>
      <c r="AU34" s="394"/>
      <c r="AV34" s="306"/>
      <c r="AW34" s="306"/>
      <c r="AX34" s="394"/>
      <c r="AY34" s="401"/>
      <c r="AZ34" s="341"/>
      <c r="BA34" s="341"/>
      <c r="BB34" s="341"/>
      <c r="BC34" s="341"/>
      <c r="BD34" s="341"/>
      <c r="BE34" s="401"/>
      <c r="BF34" s="341"/>
      <c r="BG34" s="341"/>
      <c r="BH34" s="402"/>
      <c r="BI34" s="403"/>
      <c r="BJ34" s="405"/>
      <c r="BK34" s="405"/>
      <c r="BL34" s="405"/>
      <c r="BM34" s="405"/>
      <c r="BN34" s="514"/>
    </row>
    <row r="35" ht="18.75" customHeight="1">
      <c r="A35" s="390">
        <f t="shared" si="4"/>
        <v>1</v>
      </c>
      <c r="B35" s="336" t="s">
        <v>573</v>
      </c>
      <c r="C35" s="337"/>
      <c r="D35" s="337" t="s">
        <v>70</v>
      </c>
      <c r="E35" s="338">
        <f t="shared" si="1"/>
        <v>1082000002767</v>
      </c>
      <c r="F35" s="400" t="s">
        <v>388</v>
      </c>
      <c r="G35" s="394"/>
      <c r="H35" s="341" t="str">
        <f t="array" ref="H35">IF(D35="","",XLOOKUP(D35,'Master Data'!K:K,'Master Data'!N:N,"Input in Master Data",0,1))</f>
        <v>T/C</v>
      </c>
      <c r="I35" s="341" t="str">
        <f t="array" ref="I35">IF(D35="","",XLOOKUP(D35,'Master Data'!K:K,'Master Data'!O:O,"Input in Master Data",0,1))</f>
        <v>Maxima</v>
      </c>
      <c r="J35" s="341" t="str">
        <f t="array" ref="J35">if(V35="","",XLOOKUP(V35,Master[Company],Master[Blow],"Unknown",0,1))</f>
        <v/>
      </c>
      <c r="K35" s="341" t="str">
        <f t="array" ref="K35">if(V35="","",XLOOKUP(V35,Master[Company],Master[Pigging],"Unknown",0,1))</f>
        <v/>
      </c>
      <c r="L35" s="341" t="str">
        <f t="array" ref="L35">if(V35="","",XLOOKUP(V35,Master[Company],Master[Load Method],"Unknown",0,1))</f>
        <v/>
      </c>
      <c r="M35" s="341" t="str">
        <f t="array" ref="M35">if(V35="","",XLOOKUP(V35,Master[Company],Master[Line Distance],"Unknown",0,1))</f>
        <v/>
      </c>
      <c r="N35" s="394"/>
      <c r="O35" s="341"/>
      <c r="P35" s="506"/>
      <c r="Q35" s="341" t="str">
        <f t="array" ref="Q35">if(V35="","",XLOOKUP(V35,Master[Company],Master[Terms],"NA",0,1))</f>
        <v>FOB</v>
      </c>
      <c r="R35" s="341" t="str">
        <f t="shared" si="2"/>
        <v>CPO</v>
      </c>
      <c r="S35" s="341" t="str">
        <f t="array" ref="S35">if(V35="","",XLOOKUP(V35,Master[Company],Master[Group],"NA",0,1))</f>
        <v>KPN Corp</v>
      </c>
      <c r="T35" s="341" t="str">
        <f t="array" ref="T35">if(V35="","",XLOOKUP(V35,Master[Company],Master[Loading Location],"NA",0,1))</f>
        <v>Jambi</v>
      </c>
      <c r="U35" s="341" t="str">
        <f t="array" ref="U35">if(V35="","",XLOOKUP(V35,Master[Company],Master[Acronym],"NA",0,1))</f>
        <v>PT. BSU</v>
      </c>
      <c r="V35" s="336" t="s">
        <v>81</v>
      </c>
      <c r="W35" s="404">
        <v>150000.0</v>
      </c>
      <c r="X35" s="173">
        <v>150000.0</v>
      </c>
      <c r="Y35" s="341">
        <v>1.082000002767E12</v>
      </c>
      <c r="Z35" s="341" t="str">
        <f t="shared" si="3"/>
        <v/>
      </c>
      <c r="AA35" s="336"/>
      <c r="AB35" s="341"/>
      <c r="AC35" s="341"/>
      <c r="AD35" s="401"/>
      <c r="AE35" s="515"/>
      <c r="AF35" s="398" t="s">
        <v>551</v>
      </c>
      <c r="AG35" s="398"/>
      <c r="AH35" s="398" t="s">
        <v>551</v>
      </c>
      <c r="AI35" s="398"/>
      <c r="AJ35" s="398" t="s">
        <v>551</v>
      </c>
      <c r="AK35" s="398"/>
      <c r="AL35" s="436" t="s">
        <v>551</v>
      </c>
      <c r="AM35" s="398"/>
      <c r="AN35" s="398"/>
      <c r="AO35" s="398"/>
      <c r="AP35" s="398"/>
      <c r="AQ35" s="398">
        <v>46027.0</v>
      </c>
      <c r="AR35" s="398">
        <v>46035.0</v>
      </c>
      <c r="AS35" s="398">
        <v>46039.0</v>
      </c>
      <c r="AT35" s="398">
        <v>46040.0</v>
      </c>
      <c r="AU35" s="394"/>
      <c r="AV35" s="306"/>
      <c r="AW35" s="306"/>
      <c r="AX35" s="394"/>
      <c r="AY35" s="401"/>
      <c r="AZ35" s="341"/>
      <c r="BA35" s="341"/>
      <c r="BB35" s="341"/>
      <c r="BC35" s="341"/>
      <c r="BD35" s="341"/>
      <c r="BE35" s="401"/>
      <c r="BF35" s="341"/>
      <c r="BG35" s="341"/>
      <c r="BH35" s="402"/>
      <c r="BI35" s="403"/>
      <c r="BJ35" s="405"/>
      <c r="BK35" s="405"/>
      <c r="BL35" s="405"/>
      <c r="BM35" s="405"/>
      <c r="BN35" s="514"/>
    </row>
    <row r="36" ht="18.75" customHeight="1">
      <c r="A36" s="390">
        <f t="shared" si="4"/>
        <v>1</v>
      </c>
      <c r="B36" s="336" t="s">
        <v>573</v>
      </c>
      <c r="C36" s="337"/>
      <c r="D36" s="337" t="s">
        <v>70</v>
      </c>
      <c r="E36" s="338">
        <f t="shared" si="1"/>
        <v>1082000002753</v>
      </c>
      <c r="F36" s="400" t="s">
        <v>388</v>
      </c>
      <c r="G36" s="394"/>
      <c r="H36" s="341" t="str">
        <f t="array" ref="H36">IF(D36="","",XLOOKUP(D36,'Master Data'!K:K,'Master Data'!N:N,"Input in Master Data",0,1))</f>
        <v>T/C</v>
      </c>
      <c r="I36" s="341" t="str">
        <f t="array" ref="I36">IF(D36="","",XLOOKUP(D36,'Master Data'!K:K,'Master Data'!O:O,"Input in Master Data",0,1))</f>
        <v>Maxima</v>
      </c>
      <c r="J36" s="341" t="str">
        <f t="array" ref="J36">if(V36="","",XLOOKUP(V36,Master[Company],Master[Blow],"Unknown",0,1))</f>
        <v/>
      </c>
      <c r="K36" s="341" t="str">
        <f t="array" ref="K36">if(V36="","",XLOOKUP(V36,Master[Company],Master[Pigging],"Unknown",0,1))</f>
        <v/>
      </c>
      <c r="L36" s="341" t="str">
        <f t="array" ref="L36">if(V36="","",XLOOKUP(V36,Master[Company],Master[Load Method],"Unknown",0,1))</f>
        <v/>
      </c>
      <c r="M36" s="341" t="str">
        <f t="array" ref="M36">if(V36="","",XLOOKUP(V36,Master[Company],Master[Line Distance],"Unknown",0,1))</f>
        <v/>
      </c>
      <c r="N36" s="394"/>
      <c r="O36" s="341"/>
      <c r="P36" s="506"/>
      <c r="Q36" s="341" t="str">
        <f t="array" ref="Q36">if(V36="","",XLOOKUP(V36,Master[Company],Master[Terms],"NA",0,1))</f>
        <v>FOB</v>
      </c>
      <c r="R36" s="341" t="str">
        <f t="shared" si="2"/>
        <v>CPO</v>
      </c>
      <c r="S36" s="341" t="str">
        <f t="array" ref="S36">if(V36="","",XLOOKUP(V36,Master[Company],Master[Group],"NA",0,1))</f>
        <v>KPN Corp</v>
      </c>
      <c r="T36" s="341" t="str">
        <f t="array" ref="T36">if(V36="","",XLOOKUP(V36,Master[Company],Master[Loading Location],"NA",0,1))</f>
        <v>Jambi</v>
      </c>
      <c r="U36" s="341" t="str">
        <f t="array" ref="U36">if(V36="","",XLOOKUP(V36,Master[Company],Master[Acronym],"NA",0,1))</f>
        <v>PT. BSU</v>
      </c>
      <c r="V36" s="336" t="s">
        <v>81</v>
      </c>
      <c r="W36" s="404">
        <v>53264.0</v>
      </c>
      <c r="X36" s="173">
        <v>53264.0</v>
      </c>
      <c r="Y36" s="341">
        <v>1.082000002753E12</v>
      </c>
      <c r="Z36" s="341" t="str">
        <f t="shared" si="3"/>
        <v/>
      </c>
      <c r="AA36" s="336"/>
      <c r="AB36" s="341"/>
      <c r="AC36" s="341"/>
      <c r="AD36" s="401"/>
      <c r="AE36" s="515"/>
      <c r="AF36" s="398" t="s">
        <v>551</v>
      </c>
      <c r="AG36" s="398"/>
      <c r="AH36" s="499" t="s">
        <v>551</v>
      </c>
      <c r="AI36" s="499"/>
      <c r="AJ36" s="499" t="s">
        <v>551</v>
      </c>
      <c r="AK36" s="499"/>
      <c r="AL36" s="500" t="s">
        <v>551</v>
      </c>
      <c r="AM36" s="398"/>
      <c r="AN36" s="398"/>
      <c r="AO36" s="398"/>
      <c r="AP36" s="499"/>
      <c r="AQ36" s="499">
        <v>46027.0</v>
      </c>
      <c r="AR36" s="398">
        <v>46035.0</v>
      </c>
      <c r="AS36" s="398">
        <v>46039.0</v>
      </c>
      <c r="AT36" s="398">
        <v>46040.0</v>
      </c>
      <c r="AU36" s="394"/>
      <c r="AV36" s="306"/>
      <c r="AW36" s="306"/>
      <c r="AX36" s="394"/>
      <c r="AY36" s="401"/>
      <c r="AZ36" s="341"/>
      <c r="BA36" s="341"/>
      <c r="BB36" s="341"/>
      <c r="BC36" s="341"/>
      <c r="BD36" s="341"/>
      <c r="BE36" s="401"/>
      <c r="BF36" s="341"/>
      <c r="BG36" s="341"/>
      <c r="BH36" s="402"/>
      <c r="BI36" s="403"/>
      <c r="BJ36" s="405"/>
      <c r="BK36" s="405"/>
      <c r="BL36" s="405"/>
      <c r="BM36" s="405"/>
      <c r="BN36" s="514"/>
    </row>
    <row r="37" ht="18.75" customHeight="1">
      <c r="A37" s="390">
        <f t="shared" si="4"/>
        <v>1</v>
      </c>
      <c r="B37" s="336" t="s">
        <v>573</v>
      </c>
      <c r="C37" s="337"/>
      <c r="D37" s="337" t="s">
        <v>70</v>
      </c>
      <c r="E37" s="338">
        <f t="shared" si="1"/>
        <v>1112000000931</v>
      </c>
      <c r="F37" s="400" t="s">
        <v>388</v>
      </c>
      <c r="G37" s="394"/>
      <c r="H37" s="341" t="str">
        <f t="array" ref="H37">IF(D37="","",XLOOKUP(D37,'Master Data'!K:K,'Master Data'!N:N,"Input in Master Data",0,1))</f>
        <v>T/C</v>
      </c>
      <c r="I37" s="341" t="str">
        <f t="array" ref="I37">IF(D37="","",XLOOKUP(D37,'Master Data'!K:K,'Master Data'!O:O,"Input in Master Data",0,1))</f>
        <v>Maxima</v>
      </c>
      <c r="J37" s="341" t="str">
        <f t="array" ref="J37">if(V37="","",XLOOKUP(V37,Master[Company],Master[Blow],"Unknown",0,1))</f>
        <v/>
      </c>
      <c r="K37" s="341" t="str">
        <f t="array" ref="K37">if(V37="","",XLOOKUP(V37,Master[Company],Master[Pigging],"Unknown",0,1))</f>
        <v/>
      </c>
      <c r="L37" s="341" t="str">
        <f t="array" ref="L37">if(V37="","",XLOOKUP(V37,Master[Company],Master[Load Method],"Unknown",0,1))</f>
        <v/>
      </c>
      <c r="M37" s="341" t="str">
        <f t="array" ref="M37">if(V37="","",XLOOKUP(V37,Master[Company],Master[Line Distance],"Unknown",0,1))</f>
        <v/>
      </c>
      <c r="N37" s="394"/>
      <c r="O37" s="341"/>
      <c r="P37" s="506"/>
      <c r="Q37" s="341" t="str">
        <f t="array" ref="Q37">if(V37="","",XLOOKUP(V37,Master[Company],Master[Terms],"NA",0,1))</f>
        <v>FOB</v>
      </c>
      <c r="R37" s="341" t="str">
        <f t="shared" si="2"/>
        <v>CPO</v>
      </c>
      <c r="S37" s="341" t="str">
        <f t="array" ref="S37">if(V37="","",XLOOKUP(V37,Master[Company],Master[Group],"NA",0,1))</f>
        <v>KPN Corp</v>
      </c>
      <c r="T37" s="341" t="str">
        <f t="array" ref="T37">if(V37="","",XLOOKUP(V37,Master[Company],Master[Loading Location],"NA",0,1))</f>
        <v>Jambi</v>
      </c>
      <c r="U37" s="341" t="str">
        <f t="array" ref="U37">if(V37="","",XLOOKUP(V37,Master[Company],Master[Acronym],"NA",0,1))</f>
        <v>PT. BSU</v>
      </c>
      <c r="V37" s="336" t="s">
        <v>81</v>
      </c>
      <c r="W37" s="404">
        <v>500000.0</v>
      </c>
      <c r="X37" s="173">
        <v>500000.0</v>
      </c>
      <c r="Y37" s="341">
        <v>1.112000000931E12</v>
      </c>
      <c r="Z37" s="341" t="str">
        <f t="shared" si="3"/>
        <v/>
      </c>
      <c r="AA37" s="336"/>
      <c r="AB37" s="341"/>
      <c r="AC37" s="341"/>
      <c r="AD37" s="401"/>
      <c r="AE37" s="515"/>
      <c r="AF37" s="398" t="s">
        <v>551</v>
      </c>
      <c r="AG37" s="398"/>
      <c r="AH37" s="499" t="s">
        <v>551</v>
      </c>
      <c r="AI37" s="499"/>
      <c r="AJ37" s="499" t="s">
        <v>551</v>
      </c>
      <c r="AK37" s="499"/>
      <c r="AL37" s="500" t="s">
        <v>551</v>
      </c>
      <c r="AM37" s="398"/>
      <c r="AN37" s="398"/>
      <c r="AO37" s="398"/>
      <c r="AP37" s="499"/>
      <c r="AQ37" s="499">
        <v>46027.0</v>
      </c>
      <c r="AR37" s="398">
        <v>46035.0</v>
      </c>
      <c r="AS37" s="398">
        <v>46039.0</v>
      </c>
      <c r="AT37" s="398">
        <v>46040.0</v>
      </c>
      <c r="AU37" s="394"/>
      <c r="AV37" s="306"/>
      <c r="AW37" s="306"/>
      <c r="AX37" s="394"/>
      <c r="AY37" s="401"/>
      <c r="AZ37" s="341"/>
      <c r="BA37" s="341"/>
      <c r="BB37" s="341"/>
      <c r="BC37" s="341"/>
      <c r="BD37" s="341"/>
      <c r="BE37" s="401"/>
      <c r="BF37" s="341"/>
      <c r="BG37" s="341"/>
      <c r="BH37" s="402"/>
      <c r="BI37" s="403"/>
      <c r="BJ37" s="405"/>
      <c r="BK37" s="405"/>
      <c r="BL37" s="405"/>
      <c r="BM37" s="405"/>
      <c r="BN37" s="514"/>
    </row>
    <row r="38" ht="18.75" customHeight="1">
      <c r="A38" s="390">
        <f t="shared" si="4"/>
        <v>1</v>
      </c>
      <c r="B38" s="336" t="s">
        <v>573</v>
      </c>
      <c r="C38" s="337"/>
      <c r="D38" s="337" t="s">
        <v>70</v>
      </c>
      <c r="E38" s="338">
        <f t="shared" si="1"/>
        <v>1112000000934</v>
      </c>
      <c r="F38" s="400" t="s">
        <v>388</v>
      </c>
      <c r="G38" s="394"/>
      <c r="H38" s="341" t="str">
        <f t="array" ref="H38">IF(D38="","",XLOOKUP(D38,'Master Data'!K:K,'Master Data'!N:N,"Input in Master Data",0,1))</f>
        <v>T/C</v>
      </c>
      <c r="I38" s="341" t="str">
        <f t="array" ref="I38">IF(D38="","",XLOOKUP(D38,'Master Data'!K:K,'Master Data'!O:O,"Input in Master Data",0,1))</f>
        <v>Maxima</v>
      </c>
      <c r="J38" s="341" t="str">
        <f t="array" ref="J38">if(V38="","",XLOOKUP(V38,Master[Company],Master[Blow],"Unknown",0,1))</f>
        <v/>
      </c>
      <c r="K38" s="341" t="str">
        <f t="array" ref="K38">if(V38="","",XLOOKUP(V38,Master[Company],Master[Pigging],"Unknown",0,1))</f>
        <v/>
      </c>
      <c r="L38" s="341" t="str">
        <f t="array" ref="L38">if(V38="","",XLOOKUP(V38,Master[Company],Master[Load Method],"Unknown",0,1))</f>
        <v/>
      </c>
      <c r="M38" s="341" t="str">
        <f t="array" ref="M38">if(V38="","",XLOOKUP(V38,Master[Company],Master[Line Distance],"Unknown",0,1))</f>
        <v/>
      </c>
      <c r="N38" s="394"/>
      <c r="O38" s="341"/>
      <c r="P38" s="506"/>
      <c r="Q38" s="341" t="str">
        <f t="array" ref="Q38">if(V38="","",XLOOKUP(V38,Master[Company],Master[Terms],"NA",0,1))</f>
        <v>FOB</v>
      </c>
      <c r="R38" s="341" t="str">
        <f t="shared" si="2"/>
        <v>CPO</v>
      </c>
      <c r="S38" s="341" t="str">
        <f t="array" ref="S38">if(V38="","",XLOOKUP(V38,Master[Company],Master[Group],"NA",0,1))</f>
        <v>KPN Corp</v>
      </c>
      <c r="T38" s="341" t="str">
        <f t="array" ref="T38">if(V38="","",XLOOKUP(V38,Master[Company],Master[Loading Location],"NA",0,1))</f>
        <v>Jambi</v>
      </c>
      <c r="U38" s="341" t="str">
        <f t="array" ref="U38">if(V38="","",XLOOKUP(V38,Master[Company],Master[Acronym],"NA",0,1))</f>
        <v>PT. BSU</v>
      </c>
      <c r="V38" s="336" t="s">
        <v>81</v>
      </c>
      <c r="W38" s="404">
        <v>700000.0</v>
      </c>
      <c r="X38" s="173">
        <v>700000.0</v>
      </c>
      <c r="Y38" s="341">
        <v>1.112000000934E12</v>
      </c>
      <c r="Z38" s="341" t="str">
        <f t="shared" si="3"/>
        <v/>
      </c>
      <c r="AA38" s="336"/>
      <c r="AB38" s="341"/>
      <c r="AC38" s="341"/>
      <c r="AD38" s="401"/>
      <c r="AE38" s="515"/>
      <c r="AF38" s="398" t="s">
        <v>551</v>
      </c>
      <c r="AG38" s="398"/>
      <c r="AH38" s="499" t="s">
        <v>551</v>
      </c>
      <c r="AI38" s="499"/>
      <c r="AJ38" s="499" t="s">
        <v>551</v>
      </c>
      <c r="AK38" s="499"/>
      <c r="AL38" s="500" t="s">
        <v>551</v>
      </c>
      <c r="AM38" s="398"/>
      <c r="AN38" s="398"/>
      <c r="AO38" s="398"/>
      <c r="AP38" s="499"/>
      <c r="AQ38" s="499">
        <v>46027.0</v>
      </c>
      <c r="AR38" s="398">
        <v>46035.0</v>
      </c>
      <c r="AS38" s="398">
        <v>46039.0</v>
      </c>
      <c r="AT38" s="398">
        <v>46040.0</v>
      </c>
      <c r="AU38" s="394"/>
      <c r="AV38" s="306"/>
      <c r="AW38" s="306"/>
      <c r="AX38" s="394"/>
      <c r="AY38" s="401"/>
      <c r="AZ38" s="341"/>
      <c r="BA38" s="341"/>
      <c r="BB38" s="341"/>
      <c r="BC38" s="341"/>
      <c r="BD38" s="341"/>
      <c r="BE38" s="401"/>
      <c r="BF38" s="341"/>
      <c r="BG38" s="341"/>
      <c r="BH38" s="402"/>
      <c r="BI38" s="403"/>
      <c r="BJ38" s="405"/>
      <c r="BK38" s="405"/>
      <c r="BL38" s="405"/>
      <c r="BM38" s="405"/>
      <c r="BN38" s="514"/>
    </row>
    <row r="39" ht="18.75" customHeight="1">
      <c r="A39" s="390">
        <f t="shared" si="4"/>
        <v>1</v>
      </c>
      <c r="B39" s="336" t="s">
        <v>573</v>
      </c>
      <c r="C39" s="337"/>
      <c r="D39" s="337" t="s">
        <v>70</v>
      </c>
      <c r="E39" s="338">
        <f t="shared" si="1"/>
        <v>1112000000898</v>
      </c>
      <c r="F39" s="400" t="s">
        <v>388</v>
      </c>
      <c r="G39" s="394"/>
      <c r="H39" s="341" t="str">
        <f t="array" ref="H39">IF(D39="","",XLOOKUP(D39,'Master Data'!K:K,'Master Data'!N:N,"Input in Master Data",0,1))</f>
        <v>T/C</v>
      </c>
      <c r="I39" s="341" t="str">
        <f t="array" ref="I39">IF(D39="","",XLOOKUP(D39,'Master Data'!K:K,'Master Data'!O:O,"Input in Master Data",0,1))</f>
        <v>Maxima</v>
      </c>
      <c r="J39" s="341" t="str">
        <f t="array" ref="J39">if(V39="","",XLOOKUP(V39,Master[Company],Master[Blow],"Unknown",0,1))</f>
        <v/>
      </c>
      <c r="K39" s="341" t="str">
        <f t="array" ref="K39">if(V39="","",XLOOKUP(V39,Master[Company],Master[Pigging],"Unknown",0,1))</f>
        <v/>
      </c>
      <c r="L39" s="341" t="str">
        <f t="array" ref="L39">if(V39="","",XLOOKUP(V39,Master[Company],Master[Load Method],"Unknown",0,1))</f>
        <v/>
      </c>
      <c r="M39" s="341" t="str">
        <f t="array" ref="M39">if(V39="","",XLOOKUP(V39,Master[Company],Master[Line Distance],"Unknown",0,1))</f>
        <v/>
      </c>
      <c r="N39" s="394"/>
      <c r="O39" s="341"/>
      <c r="P39" s="506"/>
      <c r="Q39" s="341" t="str">
        <f t="array" ref="Q39">if(V39="","",XLOOKUP(V39,Master[Company],Master[Terms],"NA",0,1))</f>
        <v>FOB</v>
      </c>
      <c r="R39" s="341" t="str">
        <f t="shared" si="2"/>
        <v>CPO</v>
      </c>
      <c r="S39" s="341" t="str">
        <f t="array" ref="S39">if(V39="","",XLOOKUP(V39,Master[Company],Master[Group],"NA",0,1))</f>
        <v>KPN Corp</v>
      </c>
      <c r="T39" s="341" t="str">
        <f t="array" ref="T39">if(V39="","",XLOOKUP(V39,Master[Company],Master[Loading Location],"NA",0,1))</f>
        <v>Jambi</v>
      </c>
      <c r="U39" s="341" t="str">
        <f t="array" ref="U39">if(V39="","",XLOOKUP(V39,Master[Company],Master[Acronym],"NA",0,1))</f>
        <v>PT. BSU</v>
      </c>
      <c r="V39" s="336" t="s">
        <v>81</v>
      </c>
      <c r="W39" s="404">
        <v>300000.0</v>
      </c>
      <c r="X39" s="173">
        <v>300000.0</v>
      </c>
      <c r="Y39" s="341">
        <v>1.112000000898E12</v>
      </c>
      <c r="Z39" s="341" t="str">
        <f t="shared" si="3"/>
        <v/>
      </c>
      <c r="AA39" s="336"/>
      <c r="AB39" s="341"/>
      <c r="AC39" s="341"/>
      <c r="AD39" s="401"/>
      <c r="AE39" s="515"/>
      <c r="AF39" s="398" t="s">
        <v>551</v>
      </c>
      <c r="AG39" s="398"/>
      <c r="AH39" s="499" t="s">
        <v>551</v>
      </c>
      <c r="AI39" s="499"/>
      <c r="AJ39" s="499" t="s">
        <v>551</v>
      </c>
      <c r="AK39" s="499"/>
      <c r="AL39" s="500" t="s">
        <v>551</v>
      </c>
      <c r="AM39" s="398"/>
      <c r="AN39" s="398"/>
      <c r="AO39" s="398"/>
      <c r="AP39" s="499"/>
      <c r="AQ39" s="499">
        <v>46027.0</v>
      </c>
      <c r="AR39" s="398">
        <v>46035.0</v>
      </c>
      <c r="AS39" s="398">
        <v>46039.0</v>
      </c>
      <c r="AT39" s="398">
        <v>46040.0</v>
      </c>
      <c r="AU39" s="394"/>
      <c r="AV39" s="306"/>
      <c r="AW39" s="306"/>
      <c r="AX39" s="394"/>
      <c r="AY39" s="401"/>
      <c r="AZ39" s="341"/>
      <c r="BA39" s="341"/>
      <c r="BB39" s="341"/>
      <c r="BC39" s="341"/>
      <c r="BD39" s="341"/>
      <c r="BE39" s="401"/>
      <c r="BF39" s="341"/>
      <c r="BG39" s="341"/>
      <c r="BH39" s="402"/>
      <c r="BI39" s="403"/>
      <c r="BJ39" s="405"/>
      <c r="BK39" s="405"/>
      <c r="BL39" s="405"/>
      <c r="BM39" s="405"/>
      <c r="BN39" s="514"/>
    </row>
    <row r="40" ht="18.75" customHeight="1">
      <c r="A40" s="390">
        <f t="shared" si="4"/>
        <v>1</v>
      </c>
      <c r="B40" s="336" t="s">
        <v>573</v>
      </c>
      <c r="C40" s="337"/>
      <c r="D40" s="337" t="s">
        <v>70</v>
      </c>
      <c r="E40" s="338">
        <f t="shared" si="1"/>
        <v>1112000000891</v>
      </c>
      <c r="F40" s="400" t="s">
        <v>388</v>
      </c>
      <c r="G40" s="394"/>
      <c r="H40" s="341" t="str">
        <f t="array" ref="H40">IF(D40="","",XLOOKUP(D40,'Master Data'!K:K,'Master Data'!N:N,"Input in Master Data",0,1))</f>
        <v>T/C</v>
      </c>
      <c r="I40" s="341" t="str">
        <f t="array" ref="I40">IF(D40="","",XLOOKUP(D40,'Master Data'!K:K,'Master Data'!O:O,"Input in Master Data",0,1))</f>
        <v>Maxima</v>
      </c>
      <c r="J40" s="341" t="str">
        <f t="array" ref="J40">if(V40="","",XLOOKUP(V40,Master[Company],Master[Blow],"Unknown",0,1))</f>
        <v/>
      </c>
      <c r="K40" s="341" t="str">
        <f t="array" ref="K40">if(V40="","",XLOOKUP(V40,Master[Company],Master[Pigging],"Unknown",0,1))</f>
        <v/>
      </c>
      <c r="L40" s="341" t="str">
        <f t="array" ref="L40">if(V40="","",XLOOKUP(V40,Master[Company],Master[Load Method],"Unknown",0,1))</f>
        <v/>
      </c>
      <c r="M40" s="341" t="str">
        <f t="array" ref="M40">if(V40="","",XLOOKUP(V40,Master[Company],Master[Line Distance],"Unknown",0,1))</f>
        <v/>
      </c>
      <c r="N40" s="394"/>
      <c r="O40" s="341"/>
      <c r="P40" s="506"/>
      <c r="Q40" s="341" t="str">
        <f t="array" ref="Q40">if(V40="","",XLOOKUP(V40,Master[Company],Master[Terms],"NA",0,1))</f>
        <v>FOB</v>
      </c>
      <c r="R40" s="341" t="str">
        <f t="shared" si="2"/>
        <v>CPO</v>
      </c>
      <c r="S40" s="341" t="str">
        <f t="array" ref="S40">if(V40="","",XLOOKUP(V40,Master[Company],Master[Group],"NA",0,1))</f>
        <v>KPN Corp</v>
      </c>
      <c r="T40" s="341" t="str">
        <f t="array" ref="T40">if(V40="","",XLOOKUP(V40,Master[Company],Master[Loading Location],"NA",0,1))</f>
        <v>Jambi</v>
      </c>
      <c r="U40" s="341" t="str">
        <f t="array" ref="U40">if(V40="","",XLOOKUP(V40,Master[Company],Master[Acronym],"NA",0,1))</f>
        <v>PT. BSU</v>
      </c>
      <c r="V40" s="336" t="s">
        <v>81</v>
      </c>
      <c r="W40" s="404">
        <v>236898.0</v>
      </c>
      <c r="X40" s="173">
        <v>236898.0</v>
      </c>
      <c r="Y40" s="341">
        <v>1.112000000891E12</v>
      </c>
      <c r="Z40" s="341" t="str">
        <f t="shared" si="3"/>
        <v/>
      </c>
      <c r="AA40" s="336"/>
      <c r="AB40" s="341"/>
      <c r="AC40" s="341"/>
      <c r="AD40" s="401"/>
      <c r="AE40" s="515"/>
      <c r="AF40" s="398" t="s">
        <v>551</v>
      </c>
      <c r="AG40" s="398"/>
      <c r="AH40" s="499" t="s">
        <v>551</v>
      </c>
      <c r="AI40" s="499"/>
      <c r="AJ40" s="499" t="s">
        <v>551</v>
      </c>
      <c r="AK40" s="499"/>
      <c r="AL40" s="500" t="s">
        <v>551</v>
      </c>
      <c r="AM40" s="398"/>
      <c r="AN40" s="398"/>
      <c r="AO40" s="398"/>
      <c r="AP40" s="499"/>
      <c r="AQ40" s="499">
        <v>46027.0</v>
      </c>
      <c r="AR40" s="398">
        <v>46035.0</v>
      </c>
      <c r="AS40" s="398">
        <v>46039.0</v>
      </c>
      <c r="AT40" s="398">
        <v>46040.0</v>
      </c>
      <c r="AU40" s="394"/>
      <c r="AV40" s="306"/>
      <c r="AW40" s="306"/>
      <c r="AX40" s="394"/>
      <c r="AY40" s="401"/>
      <c r="AZ40" s="341"/>
      <c r="BA40" s="341"/>
      <c r="BB40" s="341"/>
      <c r="BC40" s="341"/>
      <c r="BD40" s="341"/>
      <c r="BE40" s="401"/>
      <c r="BF40" s="341"/>
      <c r="BG40" s="341"/>
      <c r="BH40" s="402"/>
      <c r="BI40" s="403"/>
      <c r="BJ40" s="405"/>
      <c r="BK40" s="405"/>
      <c r="BL40" s="405"/>
      <c r="BM40" s="405"/>
      <c r="BN40" s="514"/>
    </row>
    <row r="41" ht="18.75" customHeight="1">
      <c r="A41" s="390">
        <f t="shared" si="4"/>
        <v>1</v>
      </c>
      <c r="B41" s="336" t="s">
        <v>573</v>
      </c>
      <c r="C41" s="337"/>
      <c r="D41" s="337" t="s">
        <v>70</v>
      </c>
      <c r="E41" s="338">
        <f t="shared" si="1"/>
        <v>1112000000932</v>
      </c>
      <c r="F41" s="400" t="s">
        <v>388</v>
      </c>
      <c r="G41" s="394"/>
      <c r="H41" s="341" t="str">
        <f t="array" ref="H41">IF(D41="","",XLOOKUP(D41,'Master Data'!K:K,'Master Data'!N:N,"Input in Master Data",0,1))</f>
        <v>T/C</v>
      </c>
      <c r="I41" s="341" t="str">
        <f t="array" ref="I41">IF(D41="","",XLOOKUP(D41,'Master Data'!K:K,'Master Data'!O:O,"Input in Master Data",0,1))</f>
        <v>Maxima</v>
      </c>
      <c r="J41" s="341" t="str">
        <f t="array" ref="J41">if(V41="","",XLOOKUP(V41,Master[Company],Master[Blow],"Unknown",0,1))</f>
        <v/>
      </c>
      <c r="K41" s="341" t="str">
        <f t="array" ref="K41">if(V41="","",XLOOKUP(V41,Master[Company],Master[Pigging],"Unknown",0,1))</f>
        <v/>
      </c>
      <c r="L41" s="341" t="str">
        <f t="array" ref="L41">if(V41="","",XLOOKUP(V41,Master[Company],Master[Load Method],"Unknown",0,1))</f>
        <v/>
      </c>
      <c r="M41" s="341" t="str">
        <f t="array" ref="M41">if(V41="","",XLOOKUP(V41,Master[Company],Master[Line Distance],"Unknown",0,1))</f>
        <v/>
      </c>
      <c r="N41" s="394"/>
      <c r="O41" s="341"/>
      <c r="P41" s="506"/>
      <c r="Q41" s="341" t="str">
        <f t="array" ref="Q41">if(V41="","",XLOOKUP(V41,Master[Company],Master[Terms],"NA",0,1))</f>
        <v>FOB</v>
      </c>
      <c r="R41" s="341" t="str">
        <f t="shared" si="2"/>
        <v>CPO</v>
      </c>
      <c r="S41" s="341" t="str">
        <f t="array" ref="S41">if(V41="","",XLOOKUP(V41,Master[Company],Master[Group],"NA",0,1))</f>
        <v>KPN Corp</v>
      </c>
      <c r="T41" s="341" t="str">
        <f t="array" ref="T41">if(V41="","",XLOOKUP(V41,Master[Company],Master[Loading Location],"NA",0,1))</f>
        <v>Jambi</v>
      </c>
      <c r="U41" s="341" t="str">
        <f t="array" ref="U41">if(V41="","",XLOOKUP(V41,Master[Company],Master[Acronym],"NA",0,1))</f>
        <v>PT. BSU</v>
      </c>
      <c r="V41" s="336" t="s">
        <v>81</v>
      </c>
      <c r="W41" s="404">
        <v>300000.0</v>
      </c>
      <c r="X41" s="173">
        <v>300000.0</v>
      </c>
      <c r="Y41" s="341">
        <v>1.112000000932E12</v>
      </c>
      <c r="Z41" s="341" t="str">
        <f t="shared" si="3"/>
        <v/>
      </c>
      <c r="AA41" s="336"/>
      <c r="AB41" s="341"/>
      <c r="AC41" s="341"/>
      <c r="AD41" s="401"/>
      <c r="AE41" s="515"/>
      <c r="AF41" s="398" t="s">
        <v>551</v>
      </c>
      <c r="AG41" s="398"/>
      <c r="AH41" s="499" t="s">
        <v>551</v>
      </c>
      <c r="AI41" s="499"/>
      <c r="AJ41" s="499" t="s">
        <v>551</v>
      </c>
      <c r="AK41" s="499"/>
      <c r="AL41" s="500" t="s">
        <v>551</v>
      </c>
      <c r="AM41" s="398"/>
      <c r="AN41" s="398"/>
      <c r="AO41" s="398"/>
      <c r="AP41" s="499"/>
      <c r="AQ41" s="499">
        <v>46027.0</v>
      </c>
      <c r="AR41" s="398">
        <v>46035.0</v>
      </c>
      <c r="AS41" s="398">
        <v>46039.0</v>
      </c>
      <c r="AT41" s="398">
        <v>46040.0</v>
      </c>
      <c r="AU41" s="394"/>
      <c r="AV41" s="306"/>
      <c r="AW41" s="306"/>
      <c r="AX41" s="394"/>
      <c r="AY41" s="401"/>
      <c r="AZ41" s="341"/>
      <c r="BA41" s="341"/>
      <c r="BB41" s="341"/>
      <c r="BC41" s="341"/>
      <c r="BD41" s="341"/>
      <c r="BE41" s="401"/>
      <c r="BF41" s="341"/>
      <c r="BG41" s="341"/>
      <c r="BH41" s="402"/>
      <c r="BI41" s="403"/>
      <c r="BJ41" s="405"/>
      <c r="BK41" s="405"/>
      <c r="BL41" s="405"/>
      <c r="BM41" s="405"/>
      <c r="BN41" s="514"/>
    </row>
    <row r="42" ht="18.75" customHeight="1">
      <c r="A42" s="390">
        <f t="shared" si="4"/>
        <v>1</v>
      </c>
      <c r="B42" s="336" t="s">
        <v>573</v>
      </c>
      <c r="C42" s="337"/>
      <c r="D42" s="337" t="s">
        <v>70</v>
      </c>
      <c r="E42" s="338">
        <f t="shared" si="1"/>
        <v>1112000000935</v>
      </c>
      <c r="F42" s="400" t="s">
        <v>388</v>
      </c>
      <c r="G42" s="394"/>
      <c r="H42" s="341" t="str">
        <f t="array" ref="H42">IF(D42="","",XLOOKUP(D42,'Master Data'!K:K,'Master Data'!N:N,"Input in Master Data",0,1))</f>
        <v>T/C</v>
      </c>
      <c r="I42" s="341" t="str">
        <f t="array" ref="I42">IF(D42="","",XLOOKUP(D42,'Master Data'!K:K,'Master Data'!O:O,"Input in Master Data",0,1))</f>
        <v>Maxima</v>
      </c>
      <c r="J42" s="341" t="str">
        <f t="array" ref="J42">if(V42="","",XLOOKUP(V42,Master[Company],Master[Blow],"Unknown",0,1))</f>
        <v/>
      </c>
      <c r="K42" s="341" t="str">
        <f t="array" ref="K42">if(V42="","",XLOOKUP(V42,Master[Company],Master[Pigging],"Unknown",0,1))</f>
        <v/>
      </c>
      <c r="L42" s="341" t="str">
        <f t="array" ref="L42">if(V42="","",XLOOKUP(V42,Master[Company],Master[Load Method],"Unknown",0,1))</f>
        <v/>
      </c>
      <c r="M42" s="341" t="str">
        <f t="array" ref="M42">if(V42="","",XLOOKUP(V42,Master[Company],Master[Line Distance],"Unknown",0,1))</f>
        <v/>
      </c>
      <c r="N42" s="394"/>
      <c r="O42" s="341"/>
      <c r="P42" s="506"/>
      <c r="Q42" s="341" t="str">
        <f t="array" ref="Q42">if(V42="","",XLOOKUP(V42,Master[Company],Master[Terms],"NA",0,1))</f>
        <v>FOB</v>
      </c>
      <c r="R42" s="341" t="str">
        <f t="shared" si="2"/>
        <v>CPO</v>
      </c>
      <c r="S42" s="341" t="str">
        <f t="array" ref="S42">if(V42="","",XLOOKUP(V42,Master[Company],Master[Group],"NA",0,1))</f>
        <v>KPN Corp</v>
      </c>
      <c r="T42" s="341" t="str">
        <f t="array" ref="T42">if(V42="","",XLOOKUP(V42,Master[Company],Master[Loading Location],"NA",0,1))</f>
        <v>Jambi</v>
      </c>
      <c r="U42" s="341" t="str">
        <f t="array" ref="U42">if(V42="","",XLOOKUP(V42,Master[Company],Master[Acronym],"NA",0,1))</f>
        <v>PT. BSU</v>
      </c>
      <c r="V42" s="336" t="s">
        <v>81</v>
      </c>
      <c r="W42" s="404">
        <v>250000.0</v>
      </c>
      <c r="X42" s="173">
        <v>250000.0</v>
      </c>
      <c r="Y42" s="341">
        <v>1.112000000935E12</v>
      </c>
      <c r="Z42" s="341" t="str">
        <f t="shared" si="3"/>
        <v/>
      </c>
      <c r="AA42" s="336"/>
      <c r="AB42" s="341"/>
      <c r="AC42" s="341"/>
      <c r="AD42" s="401"/>
      <c r="AE42" s="515"/>
      <c r="AF42" s="398" t="s">
        <v>551</v>
      </c>
      <c r="AG42" s="398"/>
      <c r="AH42" s="499" t="s">
        <v>551</v>
      </c>
      <c r="AI42" s="499"/>
      <c r="AJ42" s="499" t="s">
        <v>551</v>
      </c>
      <c r="AK42" s="499"/>
      <c r="AL42" s="500" t="s">
        <v>551</v>
      </c>
      <c r="AM42" s="398"/>
      <c r="AN42" s="398"/>
      <c r="AO42" s="398"/>
      <c r="AP42" s="499"/>
      <c r="AQ42" s="499">
        <v>46027.0</v>
      </c>
      <c r="AR42" s="398">
        <v>46035.0</v>
      </c>
      <c r="AS42" s="398">
        <v>46039.0</v>
      </c>
      <c r="AT42" s="398">
        <v>46040.0</v>
      </c>
      <c r="AU42" s="394"/>
      <c r="AV42" s="306"/>
      <c r="AW42" s="306"/>
      <c r="AX42" s="394"/>
      <c r="AY42" s="401"/>
      <c r="AZ42" s="341"/>
      <c r="BA42" s="341"/>
      <c r="BB42" s="341"/>
      <c r="BC42" s="341"/>
      <c r="BD42" s="341"/>
      <c r="BE42" s="401"/>
      <c r="BF42" s="341"/>
      <c r="BG42" s="341"/>
      <c r="BH42" s="402"/>
      <c r="BI42" s="403"/>
      <c r="BJ42" s="405"/>
      <c r="BK42" s="405"/>
      <c r="BL42" s="405"/>
      <c r="BM42" s="405"/>
      <c r="BN42" s="514"/>
    </row>
    <row r="43" ht="18.75" customHeight="1">
      <c r="A43" s="390">
        <f t="shared" si="4"/>
        <v>1</v>
      </c>
      <c r="B43" s="336" t="s">
        <v>573</v>
      </c>
      <c r="C43" s="337"/>
      <c r="D43" s="337" t="s">
        <v>70</v>
      </c>
      <c r="E43" s="338">
        <f t="shared" si="1"/>
        <v>1112000000911</v>
      </c>
      <c r="F43" s="400" t="s">
        <v>388</v>
      </c>
      <c r="G43" s="394"/>
      <c r="H43" s="341" t="str">
        <f t="array" ref="H43">IF(D43="","",XLOOKUP(D43,'Master Data'!K:K,'Master Data'!N:N,"Input in Master Data",0,1))</f>
        <v>T/C</v>
      </c>
      <c r="I43" s="341" t="str">
        <f t="array" ref="I43">IF(D43="","",XLOOKUP(D43,'Master Data'!K:K,'Master Data'!O:O,"Input in Master Data",0,1))</f>
        <v>Maxima</v>
      </c>
      <c r="J43" s="341" t="str">
        <f t="array" ref="J43">if(V43="","",XLOOKUP(V43,Master[Company],Master[Blow],"Unknown",0,1))</f>
        <v/>
      </c>
      <c r="K43" s="341" t="str">
        <f t="array" ref="K43">if(V43="","",XLOOKUP(V43,Master[Company],Master[Pigging],"Unknown",0,1))</f>
        <v/>
      </c>
      <c r="L43" s="341" t="str">
        <f t="array" ref="L43">if(V43="","",XLOOKUP(V43,Master[Company],Master[Load Method],"Unknown",0,1))</f>
        <v/>
      </c>
      <c r="M43" s="341" t="str">
        <f t="array" ref="M43">if(V43="","",XLOOKUP(V43,Master[Company],Master[Line Distance],"Unknown",0,1))</f>
        <v/>
      </c>
      <c r="N43" s="394"/>
      <c r="O43" s="341"/>
      <c r="P43" s="506"/>
      <c r="Q43" s="341" t="str">
        <f t="array" ref="Q43">if(V43="","",XLOOKUP(V43,Master[Company],Master[Terms],"NA",0,1))</f>
        <v>FOB</v>
      </c>
      <c r="R43" s="341" t="str">
        <f t="shared" si="2"/>
        <v>CPO</v>
      </c>
      <c r="S43" s="341" t="str">
        <f t="array" ref="S43">if(V43="","",XLOOKUP(V43,Master[Company],Master[Group],"NA",0,1))</f>
        <v>KPN Corp</v>
      </c>
      <c r="T43" s="341" t="str">
        <f t="array" ref="T43">if(V43="","",XLOOKUP(V43,Master[Company],Master[Loading Location],"NA",0,1))</f>
        <v>Jambi</v>
      </c>
      <c r="U43" s="341" t="str">
        <f t="array" ref="U43">if(V43="","",XLOOKUP(V43,Master[Company],Master[Acronym],"NA",0,1))</f>
        <v>PT. BSU</v>
      </c>
      <c r="V43" s="336" t="s">
        <v>81</v>
      </c>
      <c r="W43" s="404">
        <v>250000.0</v>
      </c>
      <c r="X43" s="173">
        <v>250000.0</v>
      </c>
      <c r="Y43" s="341">
        <v>1.112000000911E12</v>
      </c>
      <c r="Z43" s="341" t="str">
        <f t="shared" si="3"/>
        <v/>
      </c>
      <c r="AA43" s="336"/>
      <c r="AB43" s="341"/>
      <c r="AC43" s="341"/>
      <c r="AD43" s="401"/>
      <c r="AE43" s="515"/>
      <c r="AF43" s="398" t="s">
        <v>551</v>
      </c>
      <c r="AG43" s="398"/>
      <c r="AH43" s="499" t="s">
        <v>551</v>
      </c>
      <c r="AI43" s="499"/>
      <c r="AJ43" s="499" t="s">
        <v>551</v>
      </c>
      <c r="AK43" s="499"/>
      <c r="AL43" s="500" t="s">
        <v>551</v>
      </c>
      <c r="AM43" s="398"/>
      <c r="AN43" s="398"/>
      <c r="AO43" s="398"/>
      <c r="AP43" s="499"/>
      <c r="AQ43" s="499">
        <v>46027.0</v>
      </c>
      <c r="AR43" s="398">
        <v>46035.0</v>
      </c>
      <c r="AS43" s="398">
        <v>46039.0</v>
      </c>
      <c r="AT43" s="398">
        <v>46040.0</v>
      </c>
      <c r="AU43" s="394"/>
      <c r="AV43" s="306"/>
      <c r="AW43" s="306"/>
      <c r="AX43" s="394"/>
      <c r="AY43" s="401"/>
      <c r="AZ43" s="341"/>
      <c r="BA43" s="341"/>
      <c r="BB43" s="341"/>
      <c r="BC43" s="341"/>
      <c r="BD43" s="341"/>
      <c r="BE43" s="401"/>
      <c r="BF43" s="341"/>
      <c r="BG43" s="341"/>
      <c r="BH43" s="402"/>
      <c r="BI43" s="403"/>
      <c r="BJ43" s="405"/>
      <c r="BK43" s="405"/>
      <c r="BL43" s="405"/>
      <c r="BM43" s="405"/>
      <c r="BN43" s="514"/>
    </row>
    <row r="44" ht="18.75" customHeight="1">
      <c r="A44" s="390">
        <f t="shared" si="4"/>
        <v>1</v>
      </c>
      <c r="B44" s="336" t="s">
        <v>573</v>
      </c>
      <c r="C44" s="337"/>
      <c r="D44" s="337" t="s">
        <v>70</v>
      </c>
      <c r="E44" s="338" t="str">
        <f t="shared" si="1"/>
        <v>1130/PALMCO/CPO-L/N-IV/XI/2025</v>
      </c>
      <c r="F44" s="400" t="s">
        <v>388</v>
      </c>
      <c r="G44" s="394"/>
      <c r="H44" s="341" t="str">
        <f t="array" ref="H44">IF(D44="","",XLOOKUP(D44,'Master Data'!K:K,'Master Data'!N:N,"Input in Master Data",0,1))</f>
        <v>T/C</v>
      </c>
      <c r="I44" s="341" t="str">
        <f t="array" ref="I44">IF(D44="","",XLOOKUP(D44,'Master Data'!K:K,'Master Data'!O:O,"Input in Master Data",0,1))</f>
        <v>Maxima</v>
      </c>
      <c r="J44" s="341" t="str">
        <f t="array" ref="J44">if(V44="","",XLOOKUP(V44,Master[Company],Master[Blow],"Unknown",0,1))</f>
        <v/>
      </c>
      <c r="K44" s="341" t="str">
        <f t="array" ref="K44">if(V44="","",XLOOKUP(V44,Master[Company],Master[Pigging],"Unknown",0,1))</f>
        <v/>
      </c>
      <c r="L44" s="341" t="str">
        <f t="array" ref="L44">if(V44="","",XLOOKUP(V44,Master[Company],Master[Load Method],"Unknown",0,1))</f>
        <v/>
      </c>
      <c r="M44" s="341" t="str">
        <f t="array" ref="M44">if(V44="","",XLOOKUP(V44,Master[Company],Master[Line Distance],"Unknown",0,1))</f>
        <v/>
      </c>
      <c r="N44" s="394"/>
      <c r="O44" s="341"/>
      <c r="P44" s="506"/>
      <c r="Q44" s="341" t="str">
        <f t="array" ref="Q44">if(V44="","",XLOOKUP(V44,Master[Company],Master[Terms],"NA",0,1))</f>
        <v>FOB</v>
      </c>
      <c r="R44" s="341" t="str">
        <f t="shared" si="2"/>
        <v>CPO</v>
      </c>
      <c r="S44" s="341" t="str">
        <f t="array" ref="S44">if(V44="","",XLOOKUP(V44,Master[Company],Master[Group],"NA",0,1))</f>
        <v>PTPN</v>
      </c>
      <c r="T44" s="341" t="str">
        <f t="array" ref="T44">if(V44="","",XLOOKUP(V44,Master[Company],Master[Loading Location],"NA",0,1))</f>
        <v>Jambi</v>
      </c>
      <c r="U44" s="341" t="str">
        <f t="array" ref="U44">if(V44="","",XLOOKUP(V44,Master[Company],Master[Acronym],"NA",0,1))</f>
        <v>PT. PN</v>
      </c>
      <c r="V44" s="336" t="s">
        <v>86</v>
      </c>
      <c r="W44" s="404">
        <v>500000.0</v>
      </c>
      <c r="X44" s="173">
        <v>500000.0</v>
      </c>
      <c r="Y44" s="341" t="s">
        <v>574</v>
      </c>
      <c r="Z44" s="341" t="str">
        <f t="shared" si="3"/>
        <v/>
      </c>
      <c r="AA44" s="336"/>
      <c r="AB44" s="341"/>
      <c r="AC44" s="341"/>
      <c r="AD44" s="401"/>
      <c r="AE44" s="515"/>
      <c r="AF44" s="398" t="s">
        <v>551</v>
      </c>
      <c r="AG44" s="398"/>
      <c r="AH44" s="499" t="s">
        <v>551</v>
      </c>
      <c r="AI44" s="499"/>
      <c r="AJ44" s="499" t="s">
        <v>551</v>
      </c>
      <c r="AK44" s="499"/>
      <c r="AL44" s="500" t="s">
        <v>551</v>
      </c>
      <c r="AM44" s="398"/>
      <c r="AN44" s="398"/>
      <c r="AO44" s="398"/>
      <c r="AP44" s="499"/>
      <c r="AQ44" s="499">
        <v>46027.0</v>
      </c>
      <c r="AR44" s="398">
        <v>46035.0</v>
      </c>
      <c r="AS44" s="398">
        <v>46039.0</v>
      </c>
      <c r="AT44" s="398">
        <v>46040.0</v>
      </c>
      <c r="AU44" s="394"/>
      <c r="AV44" s="306"/>
      <c r="AW44" s="306"/>
      <c r="AX44" s="394"/>
      <c r="AY44" s="401"/>
      <c r="AZ44" s="341"/>
      <c r="BA44" s="341"/>
      <c r="BB44" s="341"/>
      <c r="BC44" s="341"/>
      <c r="BD44" s="341"/>
      <c r="BE44" s="401"/>
      <c r="BF44" s="341"/>
      <c r="BG44" s="341"/>
      <c r="BH44" s="402"/>
      <c r="BI44" s="403"/>
      <c r="BJ44" s="405"/>
      <c r="BK44" s="405"/>
      <c r="BL44" s="405"/>
      <c r="BM44" s="405"/>
      <c r="BN44" s="514"/>
    </row>
    <row r="45" ht="18.75" customHeight="1">
      <c r="A45" s="407">
        <f t="shared" si="4"/>
        <v>1</v>
      </c>
      <c r="B45" s="415" t="s">
        <v>573</v>
      </c>
      <c r="C45" s="409"/>
      <c r="D45" s="409" t="s">
        <v>70</v>
      </c>
      <c r="E45" s="410" t="str">
        <f t="shared" si="1"/>
        <v>1141/PALMCO/CPO-L/N-IV/XI/2025</v>
      </c>
      <c r="F45" s="421" t="s">
        <v>388</v>
      </c>
      <c r="G45" s="414"/>
      <c r="H45" s="413" t="str">
        <f t="array" ref="H45">IF(D45="","",XLOOKUP(D45,'Master Data'!K:K,'Master Data'!N:N,"Input in Master Data",0,1))</f>
        <v>T/C</v>
      </c>
      <c r="I45" s="413" t="str">
        <f t="array" ref="I45">IF(D45="","",XLOOKUP(D45,'Master Data'!K:K,'Master Data'!O:O,"Input in Master Data",0,1))</f>
        <v>Maxima</v>
      </c>
      <c r="J45" s="413" t="str">
        <f t="array" ref="J45">if(V45="","",XLOOKUP(V45,Master[Company],Master[Blow],"Unknown",0,1))</f>
        <v/>
      </c>
      <c r="K45" s="413" t="str">
        <f t="array" ref="K45">if(V45="","",XLOOKUP(V45,Master[Company],Master[Pigging],"Unknown",0,1))</f>
        <v/>
      </c>
      <c r="L45" s="413" t="str">
        <f t="array" ref="L45">if(V45="","",XLOOKUP(V45,Master[Company],Master[Load Method],"Unknown",0,1))</f>
        <v/>
      </c>
      <c r="M45" s="413" t="str">
        <f t="array" ref="M45">if(V45="","",XLOOKUP(V45,Master[Company],Master[Line Distance],"Unknown",0,1))</f>
        <v/>
      </c>
      <c r="N45" s="414"/>
      <c r="O45" s="413"/>
      <c r="P45" s="516"/>
      <c r="Q45" s="413" t="str">
        <f t="array" ref="Q45">if(V45="","",XLOOKUP(V45,Master[Company],Master[Terms],"NA",0,1))</f>
        <v>FOB</v>
      </c>
      <c r="R45" s="413" t="str">
        <f t="shared" si="2"/>
        <v>CPO</v>
      </c>
      <c r="S45" s="413" t="str">
        <f t="array" ref="S45">if(V45="","",XLOOKUP(V45,Master[Company],Master[Group],"NA",0,1))</f>
        <v>PTPN</v>
      </c>
      <c r="T45" s="413" t="str">
        <f t="array" ref="T45">if(V45="","",XLOOKUP(V45,Master[Company],Master[Loading Location],"NA",0,1))</f>
        <v>Jambi</v>
      </c>
      <c r="U45" s="413" t="str">
        <f t="array" ref="U45">if(V45="","",XLOOKUP(V45,Master[Company],Master[Acronym],"NA",0,1))</f>
        <v>PT. PN</v>
      </c>
      <c r="V45" s="415" t="s">
        <v>86</v>
      </c>
      <c r="W45" s="425">
        <v>500000.0</v>
      </c>
      <c r="X45" s="157">
        <v>500000.0</v>
      </c>
      <c r="Y45" s="413" t="s">
        <v>575</v>
      </c>
      <c r="Z45" s="413" t="str">
        <f t="shared" si="3"/>
        <v/>
      </c>
      <c r="AA45" s="415"/>
      <c r="AB45" s="413"/>
      <c r="AC45" s="413"/>
      <c r="AD45" s="422"/>
      <c r="AE45" s="517"/>
      <c r="AF45" s="419" t="s">
        <v>551</v>
      </c>
      <c r="AG45" s="419"/>
      <c r="AH45" s="480" t="s">
        <v>551</v>
      </c>
      <c r="AI45" s="480"/>
      <c r="AJ45" s="480" t="s">
        <v>551</v>
      </c>
      <c r="AK45" s="480"/>
      <c r="AL45" s="481" t="s">
        <v>551</v>
      </c>
      <c r="AM45" s="419"/>
      <c r="AN45" s="419"/>
      <c r="AO45" s="419"/>
      <c r="AP45" s="480"/>
      <c r="AQ45" s="480">
        <v>46027.0</v>
      </c>
      <c r="AR45" s="419">
        <v>46035.0</v>
      </c>
      <c r="AS45" s="419">
        <v>46039.0</v>
      </c>
      <c r="AT45" s="419">
        <v>46040.0</v>
      </c>
      <c r="AU45" s="414"/>
      <c r="AV45" s="313"/>
      <c r="AW45" s="313"/>
      <c r="AX45" s="414"/>
      <c r="AY45" s="422"/>
      <c r="AZ45" s="413"/>
      <c r="BA45" s="413"/>
      <c r="BB45" s="413"/>
      <c r="BC45" s="413"/>
      <c r="BD45" s="413"/>
      <c r="BE45" s="422"/>
      <c r="BF45" s="413"/>
      <c r="BG45" s="413"/>
      <c r="BH45" s="423"/>
      <c r="BI45" s="424"/>
      <c r="BJ45" s="426"/>
      <c r="BK45" s="426"/>
      <c r="BL45" s="426"/>
      <c r="BM45" s="426"/>
      <c r="BN45" s="519"/>
    </row>
    <row r="46" ht="18.75" customHeight="1">
      <c r="A46" s="369">
        <f t="shared" si="4"/>
        <v>2</v>
      </c>
      <c r="B46" s="377" t="s">
        <v>576</v>
      </c>
      <c r="C46" s="371"/>
      <c r="D46" s="371" t="s">
        <v>98</v>
      </c>
      <c r="E46" s="372">
        <f t="shared" si="1"/>
        <v>1082000002753</v>
      </c>
      <c r="F46" s="383" t="s">
        <v>388</v>
      </c>
      <c r="G46" s="376"/>
      <c r="H46" s="375" t="str">
        <f t="array" ref="H46">IF(D46="","",XLOOKUP(D46,'Master Data'!K:K,'Master Data'!N:N,"Input in Master Data",0,1))</f>
        <v>V/C</v>
      </c>
      <c r="I46" s="375" t="str">
        <f t="array" ref="I46">IF(D46="","",XLOOKUP(D46,'Master Data'!K:K,'Master Data'!O:O,"Input in Master Data",0,1))</f>
        <v>CLS</v>
      </c>
      <c r="J46" s="375" t="str">
        <f t="array" ref="J46">if(V46="","",XLOOKUP(V46,Master[Company],Master[Blow],"Unknown",0,1))</f>
        <v/>
      </c>
      <c r="K46" s="375" t="str">
        <f t="array" ref="K46">if(V46="","",XLOOKUP(V46,Master[Company],Master[Pigging],"Unknown",0,1))</f>
        <v/>
      </c>
      <c r="L46" s="375" t="str">
        <f t="array" ref="L46">if(V46="","",XLOOKUP(V46,Master[Company],Master[Load Method],"Unknown",0,1))</f>
        <v/>
      </c>
      <c r="M46" s="375" t="str">
        <f t="array" ref="M46">if(V46="","",XLOOKUP(V46,Master[Company],Master[Line Distance],"Unknown",0,1))</f>
        <v/>
      </c>
      <c r="N46" s="376"/>
      <c r="O46" s="375"/>
      <c r="P46" s="509"/>
      <c r="Q46" s="375" t="str">
        <f t="array" ref="Q46">if(V46="","",XLOOKUP(V46,Master[Company],Master[Terms],"NA",0,1))</f>
        <v>FOB</v>
      </c>
      <c r="R46" s="375" t="str">
        <f t="shared" si="2"/>
        <v>CPO</v>
      </c>
      <c r="S46" s="375" t="str">
        <f t="array" ref="S46">if(V46="","",XLOOKUP(V46,Master[Company],Master[Group],"NA",0,1))</f>
        <v>KPN Corp</v>
      </c>
      <c r="T46" s="375" t="str">
        <f t="array" ref="T46">if(V46="","",XLOOKUP(V46,Master[Company],Master[Loading Location],"NA",0,1))</f>
        <v>Jambi</v>
      </c>
      <c r="U46" s="375" t="str">
        <f t="array" ref="U46">if(V46="","",XLOOKUP(V46,Master[Company],Master[Acronym],"NA",0,1))</f>
        <v>PT. BSU</v>
      </c>
      <c r="V46" s="377" t="s">
        <v>81</v>
      </c>
      <c r="W46" s="387">
        <v>46506.0</v>
      </c>
      <c r="X46" s="135">
        <v>46506.0</v>
      </c>
      <c r="Y46" s="375">
        <v>1.082000002753E12</v>
      </c>
      <c r="Z46" s="375" t="str">
        <f t="shared" si="3"/>
        <v/>
      </c>
      <c r="AA46" s="377"/>
      <c r="AB46" s="375"/>
      <c r="AC46" s="375"/>
      <c r="AD46" s="384"/>
      <c r="AE46" s="520"/>
      <c r="AF46" s="381" t="s">
        <v>551</v>
      </c>
      <c r="AG46" s="381"/>
      <c r="AH46" s="474" t="s">
        <v>551</v>
      </c>
      <c r="AI46" s="474">
        <v>46029.0</v>
      </c>
      <c r="AJ46" s="474">
        <v>46030.0</v>
      </c>
      <c r="AK46" s="474">
        <v>46036.0</v>
      </c>
      <c r="AL46" s="475">
        <v>46037.0</v>
      </c>
      <c r="AM46" s="381">
        <v>46019.0</v>
      </c>
      <c r="AN46" s="381">
        <v>46021.0</v>
      </c>
      <c r="AO46" s="381">
        <v>46022.0</v>
      </c>
      <c r="AP46" s="381">
        <v>46023.0</v>
      </c>
      <c r="AQ46" s="381">
        <v>46028.0</v>
      </c>
      <c r="AR46" s="381">
        <v>46035.0</v>
      </c>
      <c r="AS46" s="381">
        <v>46040.0</v>
      </c>
      <c r="AT46" s="381">
        <v>46040.0</v>
      </c>
      <c r="AU46" s="376"/>
      <c r="AV46" s="230"/>
      <c r="AW46" s="230"/>
      <c r="AX46" s="376"/>
      <c r="AY46" s="384"/>
      <c r="AZ46" s="375"/>
      <c r="BA46" s="375"/>
      <c r="BB46" s="375"/>
      <c r="BC46" s="375"/>
      <c r="BD46" s="375"/>
      <c r="BE46" s="384"/>
      <c r="BF46" s="375"/>
      <c r="BG46" s="375"/>
      <c r="BH46" s="385"/>
      <c r="BI46" s="386"/>
      <c r="BJ46" s="388"/>
      <c r="BK46" s="388"/>
      <c r="BL46" s="388"/>
      <c r="BM46" s="388"/>
      <c r="BN46" s="511"/>
    </row>
    <row r="47" ht="18.75" customHeight="1">
      <c r="A47" s="390">
        <f t="shared" si="4"/>
        <v>2</v>
      </c>
      <c r="B47" s="336" t="s">
        <v>576</v>
      </c>
      <c r="C47" s="337"/>
      <c r="D47" s="337" t="s">
        <v>98</v>
      </c>
      <c r="E47" s="338">
        <f t="shared" si="1"/>
        <v>1082000002764</v>
      </c>
      <c r="F47" s="400" t="s">
        <v>388</v>
      </c>
      <c r="G47" s="394"/>
      <c r="H47" s="341" t="str">
        <f t="array" ref="H47">IF(D47="","",XLOOKUP(D47,'Master Data'!K:K,'Master Data'!N:N,"Input in Master Data",0,1))</f>
        <v>V/C</v>
      </c>
      <c r="I47" s="341" t="str">
        <f t="array" ref="I47">IF(D47="","",XLOOKUP(D47,'Master Data'!K:K,'Master Data'!O:O,"Input in Master Data",0,1))</f>
        <v>CLS</v>
      </c>
      <c r="J47" s="341" t="str">
        <f t="array" ref="J47">if(V47="","",XLOOKUP(V47,Master[Company],Master[Blow],"Unknown",0,1))</f>
        <v/>
      </c>
      <c r="K47" s="341" t="str">
        <f t="array" ref="K47">if(V47="","",XLOOKUP(V47,Master[Company],Master[Pigging],"Unknown",0,1))</f>
        <v/>
      </c>
      <c r="L47" s="341" t="str">
        <f t="array" ref="L47">if(V47="","",XLOOKUP(V47,Master[Company],Master[Load Method],"Unknown",0,1))</f>
        <v/>
      </c>
      <c r="M47" s="341" t="str">
        <f t="array" ref="M47">if(V47="","",XLOOKUP(V47,Master[Company],Master[Line Distance],"Unknown",0,1))</f>
        <v/>
      </c>
      <c r="N47" s="394"/>
      <c r="O47" s="341"/>
      <c r="P47" s="506"/>
      <c r="Q47" s="341" t="str">
        <f t="array" ref="Q47">if(V47="","",XLOOKUP(V47,Master[Company],Master[Terms],"NA",0,1))</f>
        <v>FOB</v>
      </c>
      <c r="R47" s="341" t="str">
        <f t="shared" si="2"/>
        <v>CPO</v>
      </c>
      <c r="S47" s="341" t="str">
        <f t="array" ref="S47">if(V47="","",XLOOKUP(V47,Master[Company],Master[Group],"NA",0,1))</f>
        <v>KPN Corp</v>
      </c>
      <c r="T47" s="341" t="str">
        <f t="array" ref="T47">if(V47="","",XLOOKUP(V47,Master[Company],Master[Loading Location],"NA",0,1))</f>
        <v>Jambi</v>
      </c>
      <c r="U47" s="341" t="str">
        <f t="array" ref="U47">if(V47="","",XLOOKUP(V47,Master[Company],Master[Acronym],"NA",0,1))</f>
        <v>PT. BSU</v>
      </c>
      <c r="V47" s="336" t="s">
        <v>81</v>
      </c>
      <c r="W47" s="404">
        <v>199400.0</v>
      </c>
      <c r="X47" s="173">
        <v>199400.0</v>
      </c>
      <c r="Y47" s="341">
        <v>1.082000002764E12</v>
      </c>
      <c r="Z47" s="341" t="str">
        <f t="shared" si="3"/>
        <v/>
      </c>
      <c r="AA47" s="336"/>
      <c r="AB47" s="341"/>
      <c r="AC47" s="341"/>
      <c r="AD47" s="401"/>
      <c r="AE47" s="515"/>
      <c r="AF47" s="398" t="s">
        <v>551</v>
      </c>
      <c r="AG47" s="398"/>
      <c r="AH47" s="499" t="s">
        <v>551</v>
      </c>
      <c r="AI47" s="499">
        <v>46029.0</v>
      </c>
      <c r="AJ47" s="499">
        <v>46030.0</v>
      </c>
      <c r="AK47" s="499">
        <v>46036.0</v>
      </c>
      <c r="AL47" s="500">
        <v>46037.0</v>
      </c>
      <c r="AM47" s="398">
        <v>46019.0</v>
      </c>
      <c r="AN47" s="398">
        <v>46021.0</v>
      </c>
      <c r="AO47" s="398">
        <v>46022.0</v>
      </c>
      <c r="AP47" s="398">
        <v>46023.0</v>
      </c>
      <c r="AQ47" s="398">
        <v>46028.0</v>
      </c>
      <c r="AR47" s="398">
        <v>46035.0</v>
      </c>
      <c r="AS47" s="398">
        <v>46040.0</v>
      </c>
      <c r="AT47" s="398">
        <v>46040.0</v>
      </c>
      <c r="AU47" s="394"/>
      <c r="AV47" s="306"/>
      <c r="AW47" s="306"/>
      <c r="AX47" s="394"/>
      <c r="AY47" s="401"/>
      <c r="AZ47" s="341"/>
      <c r="BA47" s="341"/>
      <c r="BB47" s="341"/>
      <c r="BC47" s="341"/>
      <c r="BD47" s="341"/>
      <c r="BE47" s="401"/>
      <c r="BF47" s="341"/>
      <c r="BG47" s="341"/>
      <c r="BH47" s="402"/>
      <c r="BI47" s="403"/>
      <c r="BJ47" s="405"/>
      <c r="BK47" s="405"/>
      <c r="BL47" s="405"/>
      <c r="BM47" s="405"/>
      <c r="BN47" s="514"/>
    </row>
    <row r="48" ht="18.75" customHeight="1">
      <c r="A48" s="390">
        <f t="shared" si="4"/>
        <v>2</v>
      </c>
      <c r="B48" s="336" t="s">
        <v>576</v>
      </c>
      <c r="C48" s="337"/>
      <c r="D48" s="337" t="s">
        <v>98</v>
      </c>
      <c r="E48" s="338">
        <f t="shared" si="1"/>
        <v>1082000002759</v>
      </c>
      <c r="F48" s="400" t="s">
        <v>388</v>
      </c>
      <c r="G48" s="394"/>
      <c r="H48" s="341" t="str">
        <f t="array" ref="H48">IF(D48="","",XLOOKUP(D48,'Master Data'!K:K,'Master Data'!N:N,"Input in Master Data",0,1))</f>
        <v>V/C</v>
      </c>
      <c r="I48" s="341" t="str">
        <f t="array" ref="I48">IF(D48="","",XLOOKUP(D48,'Master Data'!K:K,'Master Data'!O:O,"Input in Master Data",0,1))</f>
        <v>CLS</v>
      </c>
      <c r="J48" s="341" t="str">
        <f t="array" ref="J48">if(V48="","",XLOOKUP(V48,Master[Company],Master[Blow],"Unknown",0,1))</f>
        <v/>
      </c>
      <c r="K48" s="341" t="str">
        <f t="array" ref="K48">if(V48="","",XLOOKUP(V48,Master[Company],Master[Pigging],"Unknown",0,1))</f>
        <v/>
      </c>
      <c r="L48" s="341" t="str">
        <f t="array" ref="L48">if(V48="","",XLOOKUP(V48,Master[Company],Master[Load Method],"Unknown",0,1))</f>
        <v/>
      </c>
      <c r="M48" s="341" t="str">
        <f t="array" ref="M48">if(V48="","",XLOOKUP(V48,Master[Company],Master[Line Distance],"Unknown",0,1))</f>
        <v/>
      </c>
      <c r="N48" s="394"/>
      <c r="O48" s="341"/>
      <c r="P48" s="506"/>
      <c r="Q48" s="341" t="str">
        <f t="array" ref="Q48">if(V48="","",XLOOKUP(V48,Master[Company],Master[Terms],"NA",0,1))</f>
        <v>FOB</v>
      </c>
      <c r="R48" s="341" t="str">
        <f t="shared" si="2"/>
        <v>CPO</v>
      </c>
      <c r="S48" s="341" t="str">
        <f t="array" ref="S48">if(V48="","",XLOOKUP(V48,Master[Company],Master[Group],"NA",0,1))</f>
        <v>KPN Corp</v>
      </c>
      <c r="T48" s="341" t="str">
        <f t="array" ref="T48">if(V48="","",XLOOKUP(V48,Master[Company],Master[Loading Location],"NA",0,1))</f>
        <v>Jambi</v>
      </c>
      <c r="U48" s="341" t="str">
        <f t="array" ref="U48">if(V48="","",XLOOKUP(V48,Master[Company],Master[Acronym],"NA",0,1))</f>
        <v>PT. BSU</v>
      </c>
      <c r="V48" s="336" t="s">
        <v>81</v>
      </c>
      <c r="W48" s="404">
        <v>199640.0</v>
      </c>
      <c r="X48" s="173">
        <v>199640.0</v>
      </c>
      <c r="Y48" s="341">
        <v>1.082000002759E12</v>
      </c>
      <c r="Z48" s="341" t="str">
        <f t="shared" si="3"/>
        <v/>
      </c>
      <c r="AA48" s="336"/>
      <c r="AB48" s="341"/>
      <c r="AC48" s="341"/>
      <c r="AD48" s="401"/>
      <c r="AE48" s="515"/>
      <c r="AF48" s="398" t="s">
        <v>551</v>
      </c>
      <c r="AG48" s="398"/>
      <c r="AH48" s="499" t="s">
        <v>551</v>
      </c>
      <c r="AI48" s="499">
        <v>46029.0</v>
      </c>
      <c r="AJ48" s="499">
        <v>46030.0</v>
      </c>
      <c r="AK48" s="499">
        <v>46036.0</v>
      </c>
      <c r="AL48" s="500">
        <v>46037.0</v>
      </c>
      <c r="AM48" s="398">
        <v>46019.0</v>
      </c>
      <c r="AN48" s="398">
        <v>46021.0</v>
      </c>
      <c r="AO48" s="398">
        <v>46022.0</v>
      </c>
      <c r="AP48" s="398">
        <v>46023.0</v>
      </c>
      <c r="AQ48" s="398">
        <v>46028.0</v>
      </c>
      <c r="AR48" s="398">
        <v>46035.0</v>
      </c>
      <c r="AS48" s="398">
        <v>46040.0</v>
      </c>
      <c r="AT48" s="398">
        <v>46040.0</v>
      </c>
      <c r="AU48" s="394"/>
      <c r="AV48" s="306"/>
      <c r="AW48" s="306"/>
      <c r="AX48" s="394"/>
      <c r="AY48" s="401"/>
      <c r="AZ48" s="341"/>
      <c r="BA48" s="341"/>
      <c r="BB48" s="341"/>
      <c r="BC48" s="341"/>
      <c r="BD48" s="341"/>
      <c r="BE48" s="401"/>
      <c r="BF48" s="341"/>
      <c r="BG48" s="341"/>
      <c r="BH48" s="402"/>
      <c r="BI48" s="403"/>
      <c r="BJ48" s="405"/>
      <c r="BK48" s="405"/>
      <c r="BL48" s="405"/>
      <c r="BM48" s="405"/>
      <c r="BN48" s="514"/>
    </row>
    <row r="49" ht="18.75" customHeight="1">
      <c r="A49" s="390">
        <f t="shared" si="4"/>
        <v>2</v>
      </c>
      <c r="B49" s="336" t="s">
        <v>576</v>
      </c>
      <c r="C49" s="337"/>
      <c r="D49" s="337" t="s">
        <v>98</v>
      </c>
      <c r="E49" s="338">
        <f t="shared" si="1"/>
        <v>1082000002769</v>
      </c>
      <c r="F49" s="400" t="s">
        <v>388</v>
      </c>
      <c r="G49" s="394"/>
      <c r="H49" s="341" t="str">
        <f t="array" ref="H49">IF(D49="","",XLOOKUP(D49,'Master Data'!K:K,'Master Data'!N:N,"Input in Master Data",0,1))</f>
        <v>V/C</v>
      </c>
      <c r="I49" s="341" t="str">
        <f t="array" ref="I49">IF(D49="","",XLOOKUP(D49,'Master Data'!K:K,'Master Data'!O:O,"Input in Master Data",0,1))</f>
        <v>CLS</v>
      </c>
      <c r="J49" s="341" t="str">
        <f t="array" ref="J49">if(V49="","",XLOOKUP(V49,Master[Company],Master[Blow],"Unknown",0,1))</f>
        <v/>
      </c>
      <c r="K49" s="341" t="str">
        <f t="array" ref="K49">if(V49="","",XLOOKUP(V49,Master[Company],Master[Pigging],"Unknown",0,1))</f>
        <v/>
      </c>
      <c r="L49" s="341" t="str">
        <f t="array" ref="L49">if(V49="","",XLOOKUP(V49,Master[Company],Master[Load Method],"Unknown",0,1))</f>
        <v/>
      </c>
      <c r="M49" s="341" t="str">
        <f t="array" ref="M49">if(V49="","",XLOOKUP(V49,Master[Company],Master[Line Distance],"Unknown",0,1))</f>
        <v/>
      </c>
      <c r="N49" s="394"/>
      <c r="O49" s="341"/>
      <c r="P49" s="506"/>
      <c r="Q49" s="341" t="str">
        <f t="array" ref="Q49">if(V49="","",XLOOKUP(V49,Master[Company],Master[Terms],"NA",0,1))</f>
        <v>FOB</v>
      </c>
      <c r="R49" s="341" t="str">
        <f t="shared" si="2"/>
        <v>CPO</v>
      </c>
      <c r="S49" s="341" t="str">
        <f t="array" ref="S49">if(V49="","",XLOOKUP(V49,Master[Company],Master[Group],"NA",0,1))</f>
        <v>KPN Corp</v>
      </c>
      <c r="T49" s="341" t="str">
        <f t="array" ref="T49">if(V49="","",XLOOKUP(V49,Master[Company],Master[Loading Location],"NA",0,1))</f>
        <v>Jambi</v>
      </c>
      <c r="U49" s="341" t="str">
        <f t="array" ref="U49">if(V49="","",XLOOKUP(V49,Master[Company],Master[Acronym],"NA",0,1))</f>
        <v>PT. BSU</v>
      </c>
      <c r="V49" s="336" t="s">
        <v>81</v>
      </c>
      <c r="W49" s="404">
        <v>199600.0</v>
      </c>
      <c r="X49" s="173">
        <v>199600.0</v>
      </c>
      <c r="Y49" s="341">
        <v>1.082000002769E12</v>
      </c>
      <c r="Z49" s="341" t="str">
        <f t="shared" si="3"/>
        <v/>
      </c>
      <c r="AA49" s="336"/>
      <c r="AB49" s="341"/>
      <c r="AC49" s="341"/>
      <c r="AD49" s="401"/>
      <c r="AE49" s="515"/>
      <c r="AF49" s="398" t="s">
        <v>551</v>
      </c>
      <c r="AG49" s="398"/>
      <c r="AH49" s="499" t="s">
        <v>551</v>
      </c>
      <c r="AI49" s="499">
        <v>46029.0</v>
      </c>
      <c r="AJ49" s="499">
        <v>46030.0</v>
      </c>
      <c r="AK49" s="499">
        <v>46036.0</v>
      </c>
      <c r="AL49" s="500">
        <v>46037.0</v>
      </c>
      <c r="AM49" s="398">
        <v>46019.0</v>
      </c>
      <c r="AN49" s="398">
        <v>46021.0</v>
      </c>
      <c r="AO49" s="398">
        <v>46022.0</v>
      </c>
      <c r="AP49" s="398">
        <v>46023.0</v>
      </c>
      <c r="AQ49" s="398">
        <v>46028.0</v>
      </c>
      <c r="AR49" s="398">
        <v>46035.0</v>
      </c>
      <c r="AS49" s="398">
        <v>46040.0</v>
      </c>
      <c r="AT49" s="398">
        <v>46040.0</v>
      </c>
      <c r="AU49" s="394"/>
      <c r="AV49" s="306"/>
      <c r="AW49" s="306"/>
      <c r="AX49" s="394"/>
      <c r="AY49" s="401"/>
      <c r="AZ49" s="341"/>
      <c r="BA49" s="341"/>
      <c r="BB49" s="341"/>
      <c r="BC49" s="341"/>
      <c r="BD49" s="341"/>
      <c r="BE49" s="401"/>
      <c r="BF49" s="341"/>
      <c r="BG49" s="341"/>
      <c r="BH49" s="402"/>
      <c r="BI49" s="403"/>
      <c r="BJ49" s="405"/>
      <c r="BK49" s="405"/>
      <c r="BL49" s="405"/>
      <c r="BM49" s="405"/>
      <c r="BN49" s="514"/>
    </row>
    <row r="50" ht="18.75" customHeight="1">
      <c r="A50" s="390">
        <f t="shared" si="4"/>
        <v>2</v>
      </c>
      <c r="B50" s="336" t="s">
        <v>576</v>
      </c>
      <c r="C50" s="337"/>
      <c r="D50" s="337" t="s">
        <v>98</v>
      </c>
      <c r="E50" s="338">
        <f t="shared" si="1"/>
        <v>1082000002778</v>
      </c>
      <c r="F50" s="400" t="s">
        <v>388</v>
      </c>
      <c r="G50" s="394"/>
      <c r="H50" s="341" t="str">
        <f t="array" ref="H50">IF(D50="","",XLOOKUP(D50,'Master Data'!K:K,'Master Data'!N:N,"Input in Master Data",0,1))</f>
        <v>V/C</v>
      </c>
      <c r="I50" s="341" t="str">
        <f t="array" ref="I50">IF(D50="","",XLOOKUP(D50,'Master Data'!K:K,'Master Data'!O:O,"Input in Master Data",0,1))</f>
        <v>CLS</v>
      </c>
      <c r="J50" s="341" t="str">
        <f t="array" ref="J50">if(V50="","",XLOOKUP(V50,Master[Company],Master[Blow],"Unknown",0,1))</f>
        <v/>
      </c>
      <c r="K50" s="341" t="str">
        <f t="array" ref="K50">if(V50="","",XLOOKUP(V50,Master[Company],Master[Pigging],"Unknown",0,1))</f>
        <v/>
      </c>
      <c r="L50" s="341" t="str">
        <f t="array" ref="L50">if(V50="","",XLOOKUP(V50,Master[Company],Master[Load Method],"Unknown",0,1))</f>
        <v/>
      </c>
      <c r="M50" s="341" t="str">
        <f t="array" ref="M50">if(V50="","",XLOOKUP(V50,Master[Company],Master[Line Distance],"Unknown",0,1))</f>
        <v/>
      </c>
      <c r="N50" s="394"/>
      <c r="O50" s="341"/>
      <c r="P50" s="506"/>
      <c r="Q50" s="341" t="str">
        <f t="array" ref="Q50">if(V50="","",XLOOKUP(V50,Master[Company],Master[Terms],"NA",0,1))</f>
        <v>FOB</v>
      </c>
      <c r="R50" s="341" t="str">
        <f t="shared" si="2"/>
        <v>CPO</v>
      </c>
      <c r="S50" s="341" t="str">
        <f t="array" ref="S50">if(V50="","",XLOOKUP(V50,Master[Company],Master[Group],"NA",0,1))</f>
        <v>KPN Corp</v>
      </c>
      <c r="T50" s="341" t="str">
        <f t="array" ref="T50">if(V50="","",XLOOKUP(V50,Master[Company],Master[Loading Location],"NA",0,1))</f>
        <v>Jambi</v>
      </c>
      <c r="U50" s="341" t="str">
        <f t="array" ref="U50">if(V50="","",XLOOKUP(V50,Master[Company],Master[Acronym],"NA",0,1))</f>
        <v>PT. BSU</v>
      </c>
      <c r="V50" s="336" t="s">
        <v>81</v>
      </c>
      <c r="W50" s="404">
        <v>199700.0</v>
      </c>
      <c r="X50" s="173">
        <v>199700.0</v>
      </c>
      <c r="Y50" s="341">
        <v>1.082000002778E12</v>
      </c>
      <c r="Z50" s="341" t="str">
        <f t="shared" si="3"/>
        <v/>
      </c>
      <c r="AA50" s="336"/>
      <c r="AB50" s="341"/>
      <c r="AC50" s="341"/>
      <c r="AD50" s="401"/>
      <c r="AE50" s="515"/>
      <c r="AF50" s="398" t="s">
        <v>551</v>
      </c>
      <c r="AG50" s="398"/>
      <c r="AH50" s="499" t="s">
        <v>551</v>
      </c>
      <c r="AI50" s="499">
        <v>46029.0</v>
      </c>
      <c r="AJ50" s="499">
        <v>46030.0</v>
      </c>
      <c r="AK50" s="499">
        <v>46036.0</v>
      </c>
      <c r="AL50" s="500">
        <v>46037.0</v>
      </c>
      <c r="AM50" s="398">
        <v>46019.0</v>
      </c>
      <c r="AN50" s="398">
        <v>46021.0</v>
      </c>
      <c r="AO50" s="398">
        <v>46022.0</v>
      </c>
      <c r="AP50" s="398">
        <v>46023.0</v>
      </c>
      <c r="AQ50" s="398">
        <v>46028.0</v>
      </c>
      <c r="AR50" s="398">
        <v>46035.0</v>
      </c>
      <c r="AS50" s="398">
        <v>46040.0</v>
      </c>
      <c r="AT50" s="398">
        <v>46040.0</v>
      </c>
      <c r="AU50" s="394"/>
      <c r="AV50" s="306"/>
      <c r="AW50" s="306"/>
      <c r="AX50" s="394"/>
      <c r="AY50" s="401"/>
      <c r="AZ50" s="341"/>
      <c r="BA50" s="341"/>
      <c r="BB50" s="341"/>
      <c r="BC50" s="341"/>
      <c r="BD50" s="341"/>
      <c r="BE50" s="401"/>
      <c r="BF50" s="341"/>
      <c r="BG50" s="341"/>
      <c r="BH50" s="402"/>
      <c r="BI50" s="403"/>
      <c r="BJ50" s="405"/>
      <c r="BK50" s="405"/>
      <c r="BL50" s="405"/>
      <c r="BM50" s="405"/>
      <c r="BN50" s="514"/>
    </row>
    <row r="51" ht="18.75" customHeight="1">
      <c r="A51" s="390">
        <f t="shared" si="4"/>
        <v>2</v>
      </c>
      <c r="B51" s="336" t="s">
        <v>576</v>
      </c>
      <c r="C51" s="337"/>
      <c r="D51" s="337" t="s">
        <v>98</v>
      </c>
      <c r="E51" s="338">
        <f t="shared" si="1"/>
        <v>1082000002765</v>
      </c>
      <c r="F51" s="400" t="s">
        <v>388</v>
      </c>
      <c r="G51" s="394"/>
      <c r="H51" s="341" t="str">
        <f t="array" ref="H51">IF(D51="","",XLOOKUP(D51,'Master Data'!K:K,'Master Data'!N:N,"Input in Master Data",0,1))</f>
        <v>V/C</v>
      </c>
      <c r="I51" s="341" t="str">
        <f t="array" ref="I51">IF(D51="","",XLOOKUP(D51,'Master Data'!K:K,'Master Data'!O:O,"Input in Master Data",0,1))</f>
        <v>CLS</v>
      </c>
      <c r="J51" s="341" t="str">
        <f t="array" ref="J51">if(V51="","",XLOOKUP(V51,Master[Company],Master[Blow],"Unknown",0,1))</f>
        <v/>
      </c>
      <c r="K51" s="341" t="str">
        <f t="array" ref="K51">if(V51="","",XLOOKUP(V51,Master[Company],Master[Pigging],"Unknown",0,1))</f>
        <v/>
      </c>
      <c r="L51" s="341" t="str">
        <f t="array" ref="L51">if(V51="","",XLOOKUP(V51,Master[Company],Master[Load Method],"Unknown",0,1))</f>
        <v/>
      </c>
      <c r="M51" s="341" t="str">
        <f t="array" ref="M51">if(V51="","",XLOOKUP(V51,Master[Company],Master[Line Distance],"Unknown",0,1))</f>
        <v/>
      </c>
      <c r="N51" s="394"/>
      <c r="O51" s="341"/>
      <c r="P51" s="506"/>
      <c r="Q51" s="341" t="str">
        <f t="array" ref="Q51">if(V51="","",XLOOKUP(V51,Master[Company],Master[Terms],"NA",0,1))</f>
        <v>FOB</v>
      </c>
      <c r="R51" s="341" t="str">
        <f t="shared" si="2"/>
        <v>CPO</v>
      </c>
      <c r="S51" s="341" t="str">
        <f t="array" ref="S51">if(V51="","",XLOOKUP(V51,Master[Company],Master[Group],"NA",0,1))</f>
        <v>KPN Corp</v>
      </c>
      <c r="T51" s="341" t="str">
        <f t="array" ref="T51">if(V51="","",XLOOKUP(V51,Master[Company],Master[Loading Location],"NA",0,1))</f>
        <v>Jambi</v>
      </c>
      <c r="U51" s="341" t="str">
        <f t="array" ref="U51">if(V51="","",XLOOKUP(V51,Master[Company],Master[Acronym],"NA",0,1))</f>
        <v>PT. BSU</v>
      </c>
      <c r="V51" s="336" t="s">
        <v>81</v>
      </c>
      <c r="W51" s="404">
        <v>149710.0</v>
      </c>
      <c r="X51" s="173">
        <v>149710.0</v>
      </c>
      <c r="Y51" s="341">
        <v>1.082000002765E12</v>
      </c>
      <c r="Z51" s="341" t="str">
        <f t="shared" si="3"/>
        <v/>
      </c>
      <c r="AA51" s="336"/>
      <c r="AB51" s="341"/>
      <c r="AC51" s="341"/>
      <c r="AD51" s="401"/>
      <c r="AE51" s="515"/>
      <c r="AF51" s="398" t="s">
        <v>551</v>
      </c>
      <c r="AG51" s="398"/>
      <c r="AH51" s="499" t="s">
        <v>551</v>
      </c>
      <c r="AI51" s="499">
        <v>46029.0</v>
      </c>
      <c r="AJ51" s="499">
        <v>46030.0</v>
      </c>
      <c r="AK51" s="499">
        <v>46036.0</v>
      </c>
      <c r="AL51" s="500">
        <v>46037.0</v>
      </c>
      <c r="AM51" s="398">
        <v>46019.0</v>
      </c>
      <c r="AN51" s="398">
        <v>46021.0</v>
      </c>
      <c r="AO51" s="398">
        <v>46022.0</v>
      </c>
      <c r="AP51" s="398">
        <v>46023.0</v>
      </c>
      <c r="AQ51" s="398">
        <v>46028.0</v>
      </c>
      <c r="AR51" s="398">
        <v>46035.0</v>
      </c>
      <c r="AS51" s="398">
        <v>46040.0</v>
      </c>
      <c r="AT51" s="398">
        <v>46040.0</v>
      </c>
      <c r="AU51" s="394"/>
      <c r="AV51" s="306"/>
      <c r="AW51" s="306"/>
      <c r="AX51" s="394"/>
      <c r="AY51" s="401"/>
      <c r="AZ51" s="341"/>
      <c r="BA51" s="341"/>
      <c r="BB51" s="341"/>
      <c r="BC51" s="341"/>
      <c r="BD51" s="341"/>
      <c r="BE51" s="401"/>
      <c r="BF51" s="341"/>
      <c r="BG51" s="341"/>
      <c r="BH51" s="402"/>
      <c r="BI51" s="403"/>
      <c r="BJ51" s="405"/>
      <c r="BK51" s="405"/>
      <c r="BL51" s="405"/>
      <c r="BM51" s="405"/>
      <c r="BN51" s="514"/>
    </row>
    <row r="52" ht="18.75" customHeight="1">
      <c r="A52" s="390">
        <f t="shared" si="4"/>
        <v>2</v>
      </c>
      <c r="B52" s="336" t="s">
        <v>576</v>
      </c>
      <c r="C52" s="337"/>
      <c r="D52" s="337" t="s">
        <v>98</v>
      </c>
      <c r="E52" s="338">
        <f t="shared" si="1"/>
        <v>1082000002766</v>
      </c>
      <c r="F52" s="400" t="s">
        <v>388</v>
      </c>
      <c r="G52" s="394"/>
      <c r="H52" s="341" t="str">
        <f t="array" ref="H52">IF(D52="","",XLOOKUP(D52,'Master Data'!K:K,'Master Data'!N:N,"Input in Master Data",0,1))</f>
        <v>V/C</v>
      </c>
      <c r="I52" s="341" t="str">
        <f t="array" ref="I52">IF(D52="","",XLOOKUP(D52,'Master Data'!K:K,'Master Data'!O:O,"Input in Master Data",0,1))</f>
        <v>CLS</v>
      </c>
      <c r="J52" s="341" t="str">
        <f t="array" ref="J52">if(V52="","",XLOOKUP(V52,Master[Company],Master[Blow],"Unknown",0,1))</f>
        <v/>
      </c>
      <c r="K52" s="341" t="str">
        <f t="array" ref="K52">if(V52="","",XLOOKUP(V52,Master[Company],Master[Pigging],"Unknown",0,1))</f>
        <v/>
      </c>
      <c r="L52" s="341" t="str">
        <f t="array" ref="L52">if(V52="","",XLOOKUP(V52,Master[Company],Master[Load Method],"Unknown",0,1))</f>
        <v/>
      </c>
      <c r="M52" s="341" t="str">
        <f t="array" ref="M52">if(V52="","",XLOOKUP(V52,Master[Company],Master[Line Distance],"Unknown",0,1))</f>
        <v/>
      </c>
      <c r="N52" s="394"/>
      <c r="O52" s="341"/>
      <c r="P52" s="506"/>
      <c r="Q52" s="341" t="str">
        <f t="array" ref="Q52">if(V52="","",XLOOKUP(V52,Master[Company],Master[Terms],"NA",0,1))</f>
        <v>FOB</v>
      </c>
      <c r="R52" s="341" t="str">
        <f t="shared" si="2"/>
        <v>CPO</v>
      </c>
      <c r="S52" s="341" t="str">
        <f t="array" ref="S52">if(V52="","",XLOOKUP(V52,Master[Company],Master[Group],"NA",0,1))</f>
        <v>KPN Corp</v>
      </c>
      <c r="T52" s="341" t="str">
        <f t="array" ref="T52">if(V52="","",XLOOKUP(V52,Master[Company],Master[Loading Location],"NA",0,1))</f>
        <v>Jambi</v>
      </c>
      <c r="U52" s="341" t="str">
        <f t="array" ref="U52">if(V52="","",XLOOKUP(V52,Master[Company],Master[Acronym],"NA",0,1))</f>
        <v>PT. BSU</v>
      </c>
      <c r="V52" s="336" t="s">
        <v>81</v>
      </c>
      <c r="W52" s="404">
        <v>199650.0</v>
      </c>
      <c r="X52" s="173">
        <v>199650.0</v>
      </c>
      <c r="Y52" s="341">
        <v>1.082000002766E12</v>
      </c>
      <c r="Z52" s="341" t="str">
        <f t="shared" si="3"/>
        <v/>
      </c>
      <c r="AA52" s="336"/>
      <c r="AB52" s="341"/>
      <c r="AC52" s="341"/>
      <c r="AD52" s="401"/>
      <c r="AE52" s="515"/>
      <c r="AF52" s="398" t="s">
        <v>551</v>
      </c>
      <c r="AG52" s="398"/>
      <c r="AH52" s="499" t="s">
        <v>551</v>
      </c>
      <c r="AI52" s="499">
        <v>46029.0</v>
      </c>
      <c r="AJ52" s="499">
        <v>46030.0</v>
      </c>
      <c r="AK52" s="499">
        <v>46036.0</v>
      </c>
      <c r="AL52" s="500">
        <v>46037.0</v>
      </c>
      <c r="AM52" s="398">
        <v>46019.0</v>
      </c>
      <c r="AN52" s="398">
        <v>46021.0</v>
      </c>
      <c r="AO52" s="398">
        <v>46022.0</v>
      </c>
      <c r="AP52" s="398">
        <v>46023.0</v>
      </c>
      <c r="AQ52" s="398">
        <v>46028.0</v>
      </c>
      <c r="AR52" s="398">
        <v>46035.0</v>
      </c>
      <c r="AS52" s="398">
        <v>46040.0</v>
      </c>
      <c r="AT52" s="398">
        <v>46040.0</v>
      </c>
      <c r="AU52" s="394"/>
      <c r="AV52" s="306"/>
      <c r="AW52" s="306"/>
      <c r="AX52" s="394"/>
      <c r="AY52" s="401"/>
      <c r="AZ52" s="341"/>
      <c r="BA52" s="341"/>
      <c r="BB52" s="341"/>
      <c r="BC52" s="341"/>
      <c r="BD52" s="341"/>
      <c r="BE52" s="401"/>
      <c r="BF52" s="341"/>
      <c r="BG52" s="341"/>
      <c r="BH52" s="402"/>
      <c r="BI52" s="403"/>
      <c r="BJ52" s="405"/>
      <c r="BK52" s="405"/>
      <c r="BL52" s="405"/>
      <c r="BM52" s="405"/>
      <c r="BN52" s="514"/>
    </row>
    <row r="53" ht="18.75" customHeight="1">
      <c r="A53" s="390">
        <f t="shared" si="4"/>
        <v>2</v>
      </c>
      <c r="B53" s="336" t="s">
        <v>576</v>
      </c>
      <c r="C53" s="337"/>
      <c r="D53" s="337" t="s">
        <v>98</v>
      </c>
      <c r="E53" s="338">
        <f t="shared" si="1"/>
        <v>1082000002755</v>
      </c>
      <c r="F53" s="400" t="s">
        <v>388</v>
      </c>
      <c r="G53" s="394"/>
      <c r="H53" s="341" t="str">
        <f t="array" ref="H53">IF(D53="","",XLOOKUP(D53,'Master Data'!K:K,'Master Data'!N:N,"Input in Master Data",0,1))</f>
        <v>V/C</v>
      </c>
      <c r="I53" s="341" t="str">
        <f t="array" ref="I53">IF(D53="","",XLOOKUP(D53,'Master Data'!K:K,'Master Data'!O:O,"Input in Master Data",0,1))</f>
        <v>CLS</v>
      </c>
      <c r="J53" s="341" t="str">
        <f t="array" ref="J53">if(V53="","",XLOOKUP(V53,Master[Company],Master[Blow],"Unknown",0,1))</f>
        <v/>
      </c>
      <c r="K53" s="341" t="str">
        <f t="array" ref="K53">if(V53="","",XLOOKUP(V53,Master[Company],Master[Pigging],"Unknown",0,1))</f>
        <v/>
      </c>
      <c r="L53" s="341" t="str">
        <f t="array" ref="L53">if(V53="","",XLOOKUP(V53,Master[Company],Master[Load Method],"Unknown",0,1))</f>
        <v/>
      </c>
      <c r="M53" s="341" t="str">
        <f t="array" ref="M53">if(V53="","",XLOOKUP(V53,Master[Company],Master[Line Distance],"Unknown",0,1))</f>
        <v/>
      </c>
      <c r="N53" s="394"/>
      <c r="O53" s="341"/>
      <c r="P53" s="506"/>
      <c r="Q53" s="341" t="str">
        <f t="array" ref="Q53">if(V53="","",XLOOKUP(V53,Master[Company],Master[Terms],"NA",0,1))</f>
        <v>FOB</v>
      </c>
      <c r="R53" s="341" t="str">
        <f t="shared" si="2"/>
        <v>CPO</v>
      </c>
      <c r="S53" s="341" t="str">
        <f t="array" ref="S53">if(V53="","",XLOOKUP(V53,Master[Company],Master[Group],"NA",0,1))</f>
        <v>KPN Corp</v>
      </c>
      <c r="T53" s="341" t="str">
        <f t="array" ref="T53">if(V53="","",XLOOKUP(V53,Master[Company],Master[Loading Location],"NA",0,1))</f>
        <v>Jambi</v>
      </c>
      <c r="U53" s="341" t="str">
        <f t="array" ref="U53">if(V53="","",XLOOKUP(V53,Master[Company],Master[Acronym],"NA",0,1))</f>
        <v>PT. BSU</v>
      </c>
      <c r="V53" s="336" t="s">
        <v>81</v>
      </c>
      <c r="W53" s="404">
        <v>99800.0</v>
      </c>
      <c r="X53" s="173">
        <v>99800.0</v>
      </c>
      <c r="Y53" s="341">
        <v>1.082000002755E12</v>
      </c>
      <c r="Z53" s="341" t="str">
        <f t="shared" si="3"/>
        <v/>
      </c>
      <c r="AA53" s="336"/>
      <c r="AB53" s="341"/>
      <c r="AC53" s="341"/>
      <c r="AD53" s="401"/>
      <c r="AE53" s="515"/>
      <c r="AF53" s="398" t="s">
        <v>551</v>
      </c>
      <c r="AG53" s="398"/>
      <c r="AH53" s="499" t="s">
        <v>551</v>
      </c>
      <c r="AI53" s="499">
        <v>46029.0</v>
      </c>
      <c r="AJ53" s="499">
        <v>46030.0</v>
      </c>
      <c r="AK53" s="499">
        <v>46036.0</v>
      </c>
      <c r="AL53" s="500">
        <v>46037.0</v>
      </c>
      <c r="AM53" s="398">
        <v>46019.0</v>
      </c>
      <c r="AN53" s="398">
        <v>46021.0</v>
      </c>
      <c r="AO53" s="398">
        <v>46022.0</v>
      </c>
      <c r="AP53" s="398">
        <v>46023.0</v>
      </c>
      <c r="AQ53" s="398">
        <v>46028.0</v>
      </c>
      <c r="AR53" s="398">
        <v>46035.0</v>
      </c>
      <c r="AS53" s="398">
        <v>46040.0</v>
      </c>
      <c r="AT53" s="398">
        <v>46040.0</v>
      </c>
      <c r="AU53" s="394"/>
      <c r="AV53" s="306"/>
      <c r="AW53" s="306"/>
      <c r="AX53" s="394"/>
      <c r="AY53" s="401"/>
      <c r="AZ53" s="341"/>
      <c r="BA53" s="341"/>
      <c r="BB53" s="341"/>
      <c r="BC53" s="341"/>
      <c r="BD53" s="341"/>
      <c r="BE53" s="401"/>
      <c r="BF53" s="341"/>
      <c r="BG53" s="341"/>
      <c r="BH53" s="402"/>
      <c r="BI53" s="403"/>
      <c r="BJ53" s="405"/>
      <c r="BK53" s="405"/>
      <c r="BL53" s="405"/>
      <c r="BM53" s="405"/>
      <c r="BN53" s="514"/>
    </row>
    <row r="54" ht="18.75" customHeight="1">
      <c r="A54" s="390">
        <f t="shared" si="4"/>
        <v>2</v>
      </c>
      <c r="B54" s="336" t="s">
        <v>576</v>
      </c>
      <c r="C54" s="337"/>
      <c r="D54" s="337" t="s">
        <v>98</v>
      </c>
      <c r="E54" s="338">
        <f t="shared" si="1"/>
        <v>1082000002821</v>
      </c>
      <c r="F54" s="400" t="s">
        <v>388</v>
      </c>
      <c r="G54" s="394"/>
      <c r="H54" s="341" t="str">
        <f t="array" ref="H54">IF(D54="","",XLOOKUP(D54,'Master Data'!K:K,'Master Data'!N:N,"Input in Master Data",0,1))</f>
        <v>V/C</v>
      </c>
      <c r="I54" s="341" t="str">
        <f t="array" ref="I54">IF(D54="","",XLOOKUP(D54,'Master Data'!K:K,'Master Data'!O:O,"Input in Master Data",0,1))</f>
        <v>CLS</v>
      </c>
      <c r="J54" s="341" t="str">
        <f t="array" ref="J54">if(V54="","",XLOOKUP(V54,Master[Company],Master[Blow],"Unknown",0,1))</f>
        <v/>
      </c>
      <c r="K54" s="341" t="str">
        <f t="array" ref="K54">if(V54="","",XLOOKUP(V54,Master[Company],Master[Pigging],"Unknown",0,1))</f>
        <v/>
      </c>
      <c r="L54" s="341" t="str">
        <f t="array" ref="L54">if(V54="","",XLOOKUP(V54,Master[Company],Master[Load Method],"Unknown",0,1))</f>
        <v/>
      </c>
      <c r="M54" s="341" t="str">
        <f t="array" ref="M54">if(V54="","",XLOOKUP(V54,Master[Company],Master[Line Distance],"Unknown",0,1))</f>
        <v/>
      </c>
      <c r="N54" s="394"/>
      <c r="O54" s="341"/>
      <c r="P54" s="506"/>
      <c r="Q54" s="341" t="str">
        <f t="array" ref="Q54">if(V54="","",XLOOKUP(V54,Master[Company],Master[Terms],"NA",0,1))</f>
        <v>FOB</v>
      </c>
      <c r="R54" s="341" t="str">
        <f t="shared" si="2"/>
        <v>CPO</v>
      </c>
      <c r="S54" s="341" t="str">
        <f t="array" ref="S54">if(V54="","",XLOOKUP(V54,Master[Company],Master[Group],"NA",0,1))</f>
        <v>KPN Corp</v>
      </c>
      <c r="T54" s="341" t="str">
        <f t="array" ref="T54">if(V54="","",XLOOKUP(V54,Master[Company],Master[Loading Location],"NA",0,1))</f>
        <v>Jambi</v>
      </c>
      <c r="U54" s="341" t="str">
        <f t="array" ref="U54">if(V54="","",XLOOKUP(V54,Master[Company],Master[Acronym],"NA",0,1))</f>
        <v>PT. BSU</v>
      </c>
      <c r="V54" s="336" t="s">
        <v>81</v>
      </c>
      <c r="W54" s="404">
        <v>159600.0</v>
      </c>
      <c r="X54" s="173">
        <v>159600.0</v>
      </c>
      <c r="Y54" s="341">
        <v>1.082000002821E12</v>
      </c>
      <c r="Z54" s="341" t="str">
        <f t="shared" si="3"/>
        <v/>
      </c>
      <c r="AA54" s="336"/>
      <c r="AB54" s="341"/>
      <c r="AC54" s="341"/>
      <c r="AD54" s="401"/>
      <c r="AE54" s="515"/>
      <c r="AF54" s="398" t="s">
        <v>551</v>
      </c>
      <c r="AG54" s="398"/>
      <c r="AH54" s="499" t="s">
        <v>551</v>
      </c>
      <c r="AI54" s="499">
        <v>46029.0</v>
      </c>
      <c r="AJ54" s="499">
        <v>46030.0</v>
      </c>
      <c r="AK54" s="499">
        <v>46036.0</v>
      </c>
      <c r="AL54" s="500">
        <v>46037.0</v>
      </c>
      <c r="AM54" s="398">
        <v>46019.0</v>
      </c>
      <c r="AN54" s="398">
        <v>46021.0</v>
      </c>
      <c r="AO54" s="398">
        <v>46022.0</v>
      </c>
      <c r="AP54" s="398">
        <v>46023.0</v>
      </c>
      <c r="AQ54" s="398">
        <v>46028.0</v>
      </c>
      <c r="AR54" s="398">
        <v>46035.0</v>
      </c>
      <c r="AS54" s="398">
        <v>46040.0</v>
      </c>
      <c r="AT54" s="398">
        <v>46040.0</v>
      </c>
      <c r="AU54" s="394"/>
      <c r="AV54" s="306"/>
      <c r="AW54" s="306"/>
      <c r="AX54" s="394"/>
      <c r="AY54" s="401"/>
      <c r="AZ54" s="341"/>
      <c r="BA54" s="341"/>
      <c r="BB54" s="341"/>
      <c r="BC54" s="341"/>
      <c r="BD54" s="341"/>
      <c r="BE54" s="401"/>
      <c r="BF54" s="341"/>
      <c r="BG54" s="341"/>
      <c r="BH54" s="402"/>
      <c r="BI54" s="403"/>
      <c r="BJ54" s="405"/>
      <c r="BK54" s="405"/>
      <c r="BL54" s="405"/>
      <c r="BM54" s="405"/>
      <c r="BN54" s="514"/>
    </row>
    <row r="55" ht="18.75" customHeight="1">
      <c r="A55" s="390">
        <f t="shared" si="4"/>
        <v>2</v>
      </c>
      <c r="B55" s="336" t="s">
        <v>576</v>
      </c>
      <c r="C55" s="337"/>
      <c r="D55" s="337" t="s">
        <v>98</v>
      </c>
      <c r="E55" s="338">
        <f t="shared" si="1"/>
        <v>1082000002855</v>
      </c>
      <c r="F55" s="400" t="s">
        <v>388</v>
      </c>
      <c r="G55" s="394"/>
      <c r="H55" s="341" t="str">
        <f t="array" ref="H55">IF(D55="","",XLOOKUP(D55,'Master Data'!K:K,'Master Data'!N:N,"Input in Master Data",0,1))</f>
        <v>V/C</v>
      </c>
      <c r="I55" s="341" t="str">
        <f t="array" ref="I55">IF(D55="","",XLOOKUP(D55,'Master Data'!K:K,'Master Data'!O:O,"Input in Master Data",0,1))</f>
        <v>CLS</v>
      </c>
      <c r="J55" s="341" t="str">
        <f t="array" ref="J55">if(V55="","",XLOOKUP(V55,Master[Company],Master[Blow],"Unknown",0,1))</f>
        <v/>
      </c>
      <c r="K55" s="341" t="str">
        <f t="array" ref="K55">if(V55="","",XLOOKUP(V55,Master[Company],Master[Pigging],"Unknown",0,1))</f>
        <v/>
      </c>
      <c r="L55" s="341" t="str">
        <f t="array" ref="L55">if(V55="","",XLOOKUP(V55,Master[Company],Master[Load Method],"Unknown",0,1))</f>
        <v/>
      </c>
      <c r="M55" s="341" t="str">
        <f t="array" ref="M55">if(V55="","",XLOOKUP(V55,Master[Company],Master[Line Distance],"Unknown",0,1))</f>
        <v/>
      </c>
      <c r="N55" s="394"/>
      <c r="O55" s="341"/>
      <c r="P55" s="506"/>
      <c r="Q55" s="341" t="str">
        <f t="array" ref="Q55">if(V55="","",XLOOKUP(V55,Master[Company],Master[Terms],"NA",0,1))</f>
        <v>FOB</v>
      </c>
      <c r="R55" s="341" t="str">
        <f t="shared" si="2"/>
        <v>CPO</v>
      </c>
      <c r="S55" s="341" t="str">
        <f t="array" ref="S55">if(V55="","",XLOOKUP(V55,Master[Company],Master[Group],"NA",0,1))</f>
        <v>KPN Corp</v>
      </c>
      <c r="T55" s="341" t="str">
        <f t="array" ref="T55">if(V55="","",XLOOKUP(V55,Master[Company],Master[Loading Location],"NA",0,1))</f>
        <v>Jambi</v>
      </c>
      <c r="U55" s="341" t="str">
        <f t="array" ref="U55">if(V55="","",XLOOKUP(V55,Master[Company],Master[Acronym],"NA",0,1))</f>
        <v>PT. BSU</v>
      </c>
      <c r="V55" s="336" t="s">
        <v>81</v>
      </c>
      <c r="W55" s="404">
        <v>499880.0</v>
      </c>
      <c r="X55" s="173">
        <v>499880.0</v>
      </c>
      <c r="Y55" s="341">
        <v>1.082000002855E12</v>
      </c>
      <c r="Z55" s="341" t="str">
        <f t="shared" si="3"/>
        <v/>
      </c>
      <c r="AA55" s="336"/>
      <c r="AB55" s="341"/>
      <c r="AC55" s="341"/>
      <c r="AD55" s="401"/>
      <c r="AE55" s="515"/>
      <c r="AF55" s="398" t="s">
        <v>551</v>
      </c>
      <c r="AG55" s="398"/>
      <c r="AH55" s="499" t="s">
        <v>551</v>
      </c>
      <c r="AI55" s="499">
        <v>46029.0</v>
      </c>
      <c r="AJ55" s="499">
        <v>46030.0</v>
      </c>
      <c r="AK55" s="499">
        <v>46036.0</v>
      </c>
      <c r="AL55" s="500">
        <v>46037.0</v>
      </c>
      <c r="AM55" s="398">
        <v>46019.0</v>
      </c>
      <c r="AN55" s="398">
        <v>46021.0</v>
      </c>
      <c r="AO55" s="398">
        <v>46022.0</v>
      </c>
      <c r="AP55" s="398">
        <v>46023.0</v>
      </c>
      <c r="AQ55" s="398">
        <v>46028.0</v>
      </c>
      <c r="AR55" s="398">
        <v>46035.0</v>
      </c>
      <c r="AS55" s="398">
        <v>46040.0</v>
      </c>
      <c r="AT55" s="398">
        <v>46040.0</v>
      </c>
      <c r="AU55" s="394"/>
      <c r="AV55" s="306"/>
      <c r="AW55" s="306"/>
      <c r="AX55" s="394"/>
      <c r="AY55" s="401"/>
      <c r="AZ55" s="341"/>
      <c r="BA55" s="341"/>
      <c r="BB55" s="341"/>
      <c r="BC55" s="341"/>
      <c r="BD55" s="341"/>
      <c r="BE55" s="401"/>
      <c r="BF55" s="341"/>
      <c r="BG55" s="341"/>
      <c r="BH55" s="402"/>
      <c r="BI55" s="403"/>
      <c r="BJ55" s="405"/>
      <c r="BK55" s="405"/>
      <c r="BL55" s="405"/>
      <c r="BM55" s="405"/>
      <c r="BN55" s="514"/>
    </row>
    <row r="56" ht="18.75" customHeight="1">
      <c r="A56" s="390">
        <f t="shared" si="4"/>
        <v>2</v>
      </c>
      <c r="B56" s="336" t="s">
        <v>576</v>
      </c>
      <c r="C56" s="337"/>
      <c r="D56" s="337" t="s">
        <v>98</v>
      </c>
      <c r="E56" s="338">
        <f t="shared" si="1"/>
        <v>1002000005074</v>
      </c>
      <c r="F56" s="400" t="s">
        <v>388</v>
      </c>
      <c r="G56" s="394"/>
      <c r="H56" s="341" t="str">
        <f t="array" ref="H56">IF(D56="","",XLOOKUP(D56,'Master Data'!K:K,'Master Data'!N:N,"Input in Master Data",0,1))</f>
        <v>V/C</v>
      </c>
      <c r="I56" s="341" t="str">
        <f t="array" ref="I56">IF(D56="","",XLOOKUP(D56,'Master Data'!K:K,'Master Data'!O:O,"Input in Master Data",0,1))</f>
        <v>CLS</v>
      </c>
      <c r="J56" s="341" t="str">
        <f t="array" ref="J56">if(V56="","",XLOOKUP(V56,Master[Company],Master[Blow],"Unknown",0,1))</f>
        <v/>
      </c>
      <c r="K56" s="341" t="str">
        <f t="array" ref="K56">if(V56="","",XLOOKUP(V56,Master[Company],Master[Pigging],"Unknown",0,1))</f>
        <v/>
      </c>
      <c r="L56" s="341" t="str">
        <f t="array" ref="L56">if(V56="","",XLOOKUP(V56,Master[Company],Master[Load Method],"Unknown",0,1))</f>
        <v/>
      </c>
      <c r="M56" s="341" t="str">
        <f t="array" ref="M56">if(V56="","",XLOOKUP(V56,Master[Company],Master[Line Distance],"Unknown",0,1))</f>
        <v/>
      </c>
      <c r="N56" s="394"/>
      <c r="O56" s="341"/>
      <c r="P56" s="506"/>
      <c r="Q56" s="341" t="str">
        <f t="array" ref="Q56">if(V56="","",XLOOKUP(V56,Master[Company],Master[Terms],"NA",0,1))</f>
        <v>FOB</v>
      </c>
      <c r="R56" s="341" t="str">
        <f t="shared" si="2"/>
        <v>CPO</v>
      </c>
      <c r="S56" s="341" t="str">
        <f t="array" ref="S56">if(V56="","",XLOOKUP(V56,Master[Company],Master[Group],"NA",0,1))</f>
        <v>KPN Corp</v>
      </c>
      <c r="T56" s="341" t="str">
        <f t="array" ref="T56">if(V56="","",XLOOKUP(V56,Master[Company],Master[Loading Location],"NA",0,1))</f>
        <v>Jambi</v>
      </c>
      <c r="U56" s="341" t="str">
        <f t="array" ref="U56">if(V56="","",XLOOKUP(V56,Master[Company],Master[Acronym],"NA",0,1))</f>
        <v>PT. BSU</v>
      </c>
      <c r="V56" s="336" t="s">
        <v>81</v>
      </c>
      <c r="W56" s="404">
        <v>99690.0</v>
      </c>
      <c r="X56" s="173">
        <v>99690.0</v>
      </c>
      <c r="Y56" s="341">
        <v>1.002000005074E12</v>
      </c>
      <c r="Z56" s="341" t="str">
        <f t="shared" si="3"/>
        <v/>
      </c>
      <c r="AA56" s="336"/>
      <c r="AB56" s="341"/>
      <c r="AC56" s="341"/>
      <c r="AD56" s="401"/>
      <c r="AE56" s="515"/>
      <c r="AF56" s="398" t="s">
        <v>551</v>
      </c>
      <c r="AG56" s="398"/>
      <c r="AH56" s="499" t="s">
        <v>551</v>
      </c>
      <c r="AI56" s="499">
        <v>46029.0</v>
      </c>
      <c r="AJ56" s="499">
        <v>46030.0</v>
      </c>
      <c r="AK56" s="499">
        <v>46036.0</v>
      </c>
      <c r="AL56" s="500">
        <v>46037.0</v>
      </c>
      <c r="AM56" s="398">
        <v>46019.0</v>
      </c>
      <c r="AN56" s="398">
        <v>46021.0</v>
      </c>
      <c r="AO56" s="398">
        <v>46022.0</v>
      </c>
      <c r="AP56" s="398">
        <v>46023.0</v>
      </c>
      <c r="AQ56" s="398">
        <v>46028.0</v>
      </c>
      <c r="AR56" s="398">
        <v>46035.0</v>
      </c>
      <c r="AS56" s="398">
        <v>46040.0</v>
      </c>
      <c r="AT56" s="398">
        <v>46040.0</v>
      </c>
      <c r="AU56" s="394"/>
      <c r="AV56" s="306"/>
      <c r="AW56" s="306"/>
      <c r="AX56" s="394"/>
      <c r="AY56" s="401"/>
      <c r="AZ56" s="341"/>
      <c r="BA56" s="341"/>
      <c r="BB56" s="341"/>
      <c r="BC56" s="341"/>
      <c r="BD56" s="341"/>
      <c r="BE56" s="401"/>
      <c r="BF56" s="341"/>
      <c r="BG56" s="341"/>
      <c r="BH56" s="402"/>
      <c r="BI56" s="403"/>
      <c r="BJ56" s="405"/>
      <c r="BK56" s="405"/>
      <c r="BL56" s="405"/>
      <c r="BM56" s="405"/>
      <c r="BN56" s="514"/>
    </row>
    <row r="57" ht="18.75" customHeight="1">
      <c r="A57" s="390">
        <f t="shared" si="4"/>
        <v>2</v>
      </c>
      <c r="B57" s="336" t="s">
        <v>576</v>
      </c>
      <c r="C57" s="337"/>
      <c r="D57" s="337" t="s">
        <v>98</v>
      </c>
      <c r="E57" s="338">
        <f t="shared" si="1"/>
        <v>1112000000920</v>
      </c>
      <c r="F57" s="400" t="s">
        <v>388</v>
      </c>
      <c r="G57" s="394"/>
      <c r="H57" s="341" t="str">
        <f t="array" ref="H57">IF(D57="","",XLOOKUP(D57,'Master Data'!K:K,'Master Data'!N:N,"Input in Master Data",0,1))</f>
        <v>V/C</v>
      </c>
      <c r="I57" s="341" t="str">
        <f t="array" ref="I57">IF(D57="","",XLOOKUP(D57,'Master Data'!K:K,'Master Data'!O:O,"Input in Master Data",0,1))</f>
        <v>CLS</v>
      </c>
      <c r="J57" s="341" t="str">
        <f t="array" ref="J57">if(V57="","",XLOOKUP(V57,Master[Company],Master[Blow],"Unknown",0,1))</f>
        <v/>
      </c>
      <c r="K57" s="341" t="str">
        <f t="array" ref="K57">if(V57="","",XLOOKUP(V57,Master[Company],Master[Pigging],"Unknown",0,1))</f>
        <v/>
      </c>
      <c r="L57" s="341" t="str">
        <f t="array" ref="L57">if(V57="","",XLOOKUP(V57,Master[Company],Master[Load Method],"Unknown",0,1))</f>
        <v/>
      </c>
      <c r="M57" s="341" t="str">
        <f t="array" ref="M57">if(V57="","",XLOOKUP(V57,Master[Company],Master[Line Distance],"Unknown",0,1))</f>
        <v/>
      </c>
      <c r="N57" s="394"/>
      <c r="O57" s="341"/>
      <c r="P57" s="506"/>
      <c r="Q57" s="341" t="str">
        <f t="array" ref="Q57">if(V57="","",XLOOKUP(V57,Master[Company],Master[Terms],"NA",0,1))</f>
        <v>FOB</v>
      </c>
      <c r="R57" s="341" t="str">
        <f t="shared" si="2"/>
        <v>CPO</v>
      </c>
      <c r="S57" s="341" t="str">
        <f t="array" ref="S57">if(V57="","",XLOOKUP(V57,Master[Company],Master[Group],"NA",0,1))</f>
        <v>KPN Corp</v>
      </c>
      <c r="T57" s="341" t="str">
        <f t="array" ref="T57">if(V57="","",XLOOKUP(V57,Master[Company],Master[Loading Location],"NA",0,1))</f>
        <v>Jambi</v>
      </c>
      <c r="U57" s="341" t="str">
        <f t="array" ref="U57">if(V57="","",XLOOKUP(V57,Master[Company],Master[Acronym],"NA",0,1))</f>
        <v>PT. BSU</v>
      </c>
      <c r="V57" s="336" t="s">
        <v>81</v>
      </c>
      <c r="W57" s="404">
        <v>500000.0</v>
      </c>
      <c r="X57" s="173">
        <v>500000.0</v>
      </c>
      <c r="Y57" s="341">
        <v>1.11200000092E12</v>
      </c>
      <c r="Z57" s="341" t="str">
        <f t="shared" si="3"/>
        <v/>
      </c>
      <c r="AA57" s="336"/>
      <c r="AB57" s="341"/>
      <c r="AC57" s="341"/>
      <c r="AD57" s="401"/>
      <c r="AE57" s="515"/>
      <c r="AF57" s="398" t="s">
        <v>551</v>
      </c>
      <c r="AG57" s="398"/>
      <c r="AH57" s="499" t="s">
        <v>551</v>
      </c>
      <c r="AI57" s="499">
        <v>46029.0</v>
      </c>
      <c r="AJ57" s="499">
        <v>46030.0</v>
      </c>
      <c r="AK57" s="499">
        <v>46036.0</v>
      </c>
      <c r="AL57" s="500">
        <v>46037.0</v>
      </c>
      <c r="AM57" s="398">
        <v>46019.0</v>
      </c>
      <c r="AN57" s="398">
        <v>46021.0</v>
      </c>
      <c r="AO57" s="398">
        <v>46022.0</v>
      </c>
      <c r="AP57" s="398">
        <v>46023.0</v>
      </c>
      <c r="AQ57" s="398">
        <v>46028.0</v>
      </c>
      <c r="AR57" s="398">
        <v>46035.0</v>
      </c>
      <c r="AS57" s="398">
        <v>46040.0</v>
      </c>
      <c r="AT57" s="398">
        <v>46040.0</v>
      </c>
      <c r="AU57" s="394"/>
      <c r="AV57" s="306"/>
      <c r="AW57" s="306"/>
      <c r="AX57" s="394"/>
      <c r="AY57" s="401"/>
      <c r="AZ57" s="341"/>
      <c r="BA57" s="341"/>
      <c r="BB57" s="341"/>
      <c r="BC57" s="341"/>
      <c r="BD57" s="341"/>
      <c r="BE57" s="401"/>
      <c r="BF57" s="341"/>
      <c r="BG57" s="341"/>
      <c r="BH57" s="402"/>
      <c r="BI57" s="403"/>
      <c r="BJ57" s="405"/>
      <c r="BK57" s="405"/>
      <c r="BL57" s="405"/>
      <c r="BM57" s="405"/>
      <c r="BN57" s="514"/>
    </row>
    <row r="58" ht="18.75" customHeight="1">
      <c r="A58" s="390">
        <f t="shared" si="4"/>
        <v>2</v>
      </c>
      <c r="B58" s="336" t="s">
        <v>576</v>
      </c>
      <c r="C58" s="337"/>
      <c r="D58" s="337" t="s">
        <v>98</v>
      </c>
      <c r="E58" s="338">
        <f t="shared" si="1"/>
        <v>1112000000922</v>
      </c>
      <c r="F58" s="400" t="s">
        <v>388</v>
      </c>
      <c r="G58" s="394"/>
      <c r="H58" s="341" t="str">
        <f t="array" ref="H58">IF(D58="","",XLOOKUP(D58,'Master Data'!K:K,'Master Data'!N:N,"Input in Master Data",0,1))</f>
        <v>V/C</v>
      </c>
      <c r="I58" s="341" t="str">
        <f t="array" ref="I58">IF(D58="","",XLOOKUP(D58,'Master Data'!K:K,'Master Data'!O:O,"Input in Master Data",0,1))</f>
        <v>CLS</v>
      </c>
      <c r="J58" s="341" t="str">
        <f t="array" ref="J58">if(V58="","",XLOOKUP(V58,Master[Company],Master[Blow],"Unknown",0,1))</f>
        <v/>
      </c>
      <c r="K58" s="341" t="str">
        <f t="array" ref="K58">if(V58="","",XLOOKUP(V58,Master[Company],Master[Pigging],"Unknown",0,1))</f>
        <v/>
      </c>
      <c r="L58" s="341" t="str">
        <f t="array" ref="L58">if(V58="","",XLOOKUP(V58,Master[Company],Master[Load Method],"Unknown",0,1))</f>
        <v/>
      </c>
      <c r="M58" s="341" t="str">
        <f t="array" ref="M58">if(V58="","",XLOOKUP(V58,Master[Company],Master[Line Distance],"Unknown",0,1))</f>
        <v/>
      </c>
      <c r="N58" s="394"/>
      <c r="O58" s="341"/>
      <c r="P58" s="506"/>
      <c r="Q58" s="341" t="str">
        <f t="array" ref="Q58">if(V58="","",XLOOKUP(V58,Master[Company],Master[Terms],"NA",0,1))</f>
        <v>FOB</v>
      </c>
      <c r="R58" s="341" t="str">
        <f t="shared" si="2"/>
        <v>CPO</v>
      </c>
      <c r="S58" s="341" t="str">
        <f t="array" ref="S58">if(V58="","",XLOOKUP(V58,Master[Company],Master[Group],"NA",0,1))</f>
        <v>KPN Corp</v>
      </c>
      <c r="T58" s="341" t="str">
        <f t="array" ref="T58">if(V58="","",XLOOKUP(V58,Master[Company],Master[Loading Location],"NA",0,1))</f>
        <v>Jambi</v>
      </c>
      <c r="U58" s="341" t="str">
        <f t="array" ref="U58">if(V58="","",XLOOKUP(V58,Master[Company],Master[Acronym],"NA",0,1))</f>
        <v>PT. BSU</v>
      </c>
      <c r="V58" s="336" t="s">
        <v>81</v>
      </c>
      <c r="W58" s="404">
        <v>500000.0</v>
      </c>
      <c r="X58" s="173">
        <v>500000.0</v>
      </c>
      <c r="Y58" s="341">
        <v>1.112000000922E12</v>
      </c>
      <c r="Z58" s="341" t="str">
        <f t="shared" si="3"/>
        <v/>
      </c>
      <c r="AA58" s="336"/>
      <c r="AB58" s="341"/>
      <c r="AC58" s="341"/>
      <c r="AD58" s="401"/>
      <c r="AE58" s="515"/>
      <c r="AF58" s="398" t="s">
        <v>551</v>
      </c>
      <c r="AG58" s="398"/>
      <c r="AH58" s="499" t="s">
        <v>551</v>
      </c>
      <c r="AI58" s="499">
        <v>46029.0</v>
      </c>
      <c r="AJ58" s="499">
        <v>46030.0</v>
      </c>
      <c r="AK58" s="499">
        <v>46036.0</v>
      </c>
      <c r="AL58" s="500">
        <v>46037.0</v>
      </c>
      <c r="AM58" s="398">
        <v>46019.0</v>
      </c>
      <c r="AN58" s="398">
        <v>46021.0</v>
      </c>
      <c r="AO58" s="398">
        <v>46022.0</v>
      </c>
      <c r="AP58" s="398">
        <v>46023.0</v>
      </c>
      <c r="AQ58" s="398">
        <v>46028.0</v>
      </c>
      <c r="AR58" s="398">
        <v>46035.0</v>
      </c>
      <c r="AS58" s="398">
        <v>46040.0</v>
      </c>
      <c r="AT58" s="398">
        <v>46040.0</v>
      </c>
      <c r="AU58" s="394"/>
      <c r="AV58" s="306"/>
      <c r="AW58" s="306"/>
      <c r="AX58" s="394"/>
      <c r="AY58" s="401"/>
      <c r="AZ58" s="341"/>
      <c r="BA58" s="341"/>
      <c r="BB58" s="341"/>
      <c r="BC58" s="341"/>
      <c r="BD58" s="341"/>
      <c r="BE58" s="401"/>
      <c r="BF58" s="341"/>
      <c r="BG58" s="341"/>
      <c r="BH58" s="402"/>
      <c r="BI58" s="403"/>
      <c r="BJ58" s="405"/>
      <c r="BK58" s="405"/>
      <c r="BL58" s="405"/>
      <c r="BM58" s="405"/>
      <c r="BN58" s="514"/>
    </row>
    <row r="59" ht="18.75" customHeight="1">
      <c r="A59" s="390">
        <f t="shared" si="4"/>
        <v>2</v>
      </c>
      <c r="B59" s="336" t="s">
        <v>576</v>
      </c>
      <c r="C59" s="337"/>
      <c r="D59" s="337" t="s">
        <v>98</v>
      </c>
      <c r="E59" s="338">
        <f t="shared" si="1"/>
        <v>1112000000927</v>
      </c>
      <c r="F59" s="400" t="s">
        <v>388</v>
      </c>
      <c r="G59" s="394"/>
      <c r="H59" s="341" t="str">
        <f t="array" ref="H59">IF(D59="","",XLOOKUP(D59,'Master Data'!K:K,'Master Data'!N:N,"Input in Master Data",0,1))</f>
        <v>V/C</v>
      </c>
      <c r="I59" s="341" t="str">
        <f t="array" ref="I59">IF(D59="","",XLOOKUP(D59,'Master Data'!K:K,'Master Data'!O:O,"Input in Master Data",0,1))</f>
        <v>CLS</v>
      </c>
      <c r="J59" s="341" t="str">
        <f t="array" ref="J59">if(V59="","",XLOOKUP(V59,Master[Company],Master[Blow],"Unknown",0,1))</f>
        <v/>
      </c>
      <c r="K59" s="341" t="str">
        <f t="array" ref="K59">if(V59="","",XLOOKUP(V59,Master[Company],Master[Pigging],"Unknown",0,1))</f>
        <v/>
      </c>
      <c r="L59" s="341" t="str">
        <f t="array" ref="L59">if(V59="","",XLOOKUP(V59,Master[Company],Master[Load Method],"Unknown",0,1))</f>
        <v/>
      </c>
      <c r="M59" s="341" t="str">
        <f t="array" ref="M59">if(V59="","",XLOOKUP(V59,Master[Company],Master[Line Distance],"Unknown",0,1))</f>
        <v/>
      </c>
      <c r="N59" s="394"/>
      <c r="O59" s="341"/>
      <c r="P59" s="506"/>
      <c r="Q59" s="341" t="str">
        <f t="array" ref="Q59">if(V59="","",XLOOKUP(V59,Master[Company],Master[Terms],"NA",0,1))</f>
        <v>FOB</v>
      </c>
      <c r="R59" s="341" t="str">
        <f t="shared" si="2"/>
        <v>CPO</v>
      </c>
      <c r="S59" s="341" t="str">
        <f t="array" ref="S59">if(V59="","",XLOOKUP(V59,Master[Company],Master[Group],"NA",0,1))</f>
        <v>KPN Corp</v>
      </c>
      <c r="T59" s="341" t="str">
        <f t="array" ref="T59">if(V59="","",XLOOKUP(V59,Master[Company],Master[Loading Location],"NA",0,1))</f>
        <v>Jambi</v>
      </c>
      <c r="U59" s="341" t="str">
        <f t="array" ref="U59">if(V59="","",XLOOKUP(V59,Master[Company],Master[Acronym],"NA",0,1))</f>
        <v>PT. BSU</v>
      </c>
      <c r="V59" s="336" t="s">
        <v>81</v>
      </c>
      <c r="W59" s="404">
        <v>500000.0</v>
      </c>
      <c r="X59" s="173">
        <v>500000.0</v>
      </c>
      <c r="Y59" s="341">
        <v>1.112000000927E12</v>
      </c>
      <c r="Z59" s="341" t="str">
        <f t="shared" si="3"/>
        <v/>
      </c>
      <c r="AA59" s="336"/>
      <c r="AB59" s="341"/>
      <c r="AC59" s="341"/>
      <c r="AD59" s="401"/>
      <c r="AE59" s="523"/>
      <c r="AF59" s="499" t="s">
        <v>551</v>
      </c>
      <c r="AG59" s="499"/>
      <c r="AH59" s="499" t="s">
        <v>551</v>
      </c>
      <c r="AI59" s="499">
        <v>46029.0</v>
      </c>
      <c r="AJ59" s="499">
        <v>46030.0</v>
      </c>
      <c r="AK59" s="499">
        <v>46036.0</v>
      </c>
      <c r="AL59" s="500">
        <v>46037.0</v>
      </c>
      <c r="AM59" s="398">
        <v>46019.0</v>
      </c>
      <c r="AN59" s="398">
        <v>46021.0</v>
      </c>
      <c r="AO59" s="398">
        <v>46022.0</v>
      </c>
      <c r="AP59" s="398">
        <v>46023.0</v>
      </c>
      <c r="AQ59" s="398">
        <v>46028.0</v>
      </c>
      <c r="AR59" s="398">
        <v>46035.0</v>
      </c>
      <c r="AS59" s="398">
        <v>46040.0</v>
      </c>
      <c r="AT59" s="398">
        <v>46040.0</v>
      </c>
      <c r="AU59" s="394"/>
      <c r="AV59" s="306"/>
      <c r="AW59" s="306"/>
      <c r="AX59" s="394"/>
      <c r="AY59" s="401"/>
      <c r="AZ59" s="341"/>
      <c r="BA59" s="341"/>
      <c r="BB59" s="341"/>
      <c r="BC59" s="341"/>
      <c r="BD59" s="341"/>
      <c r="BE59" s="401"/>
      <c r="BF59" s="341"/>
      <c r="BG59" s="341"/>
      <c r="BH59" s="402"/>
      <c r="BI59" s="403"/>
      <c r="BJ59" s="405"/>
      <c r="BK59" s="405"/>
      <c r="BL59" s="405"/>
      <c r="BM59" s="405"/>
      <c r="BN59" s="514"/>
    </row>
    <row r="60" ht="18.75" customHeight="1">
      <c r="A60" s="390">
        <f t="shared" si="4"/>
        <v>2</v>
      </c>
      <c r="B60" s="336" t="s">
        <v>576</v>
      </c>
      <c r="C60" s="337"/>
      <c r="D60" s="337" t="s">
        <v>98</v>
      </c>
      <c r="E60" s="338">
        <f t="shared" si="1"/>
        <v>1112000000921</v>
      </c>
      <c r="F60" s="400" t="s">
        <v>388</v>
      </c>
      <c r="G60" s="394"/>
      <c r="H60" s="341" t="str">
        <f t="array" ref="H60">IF(D60="","",XLOOKUP(D60,'Master Data'!K:K,'Master Data'!N:N,"Input in Master Data",0,1))</f>
        <v>V/C</v>
      </c>
      <c r="I60" s="341" t="str">
        <f t="array" ref="I60">IF(D60="","",XLOOKUP(D60,'Master Data'!K:K,'Master Data'!O:O,"Input in Master Data",0,1))</f>
        <v>CLS</v>
      </c>
      <c r="J60" s="341" t="str">
        <f t="array" ref="J60">if(V60="","",XLOOKUP(V60,Master[Company],Master[Blow],"Unknown",0,1))</f>
        <v/>
      </c>
      <c r="K60" s="341" t="str">
        <f t="array" ref="K60">if(V60="","",XLOOKUP(V60,Master[Company],Master[Pigging],"Unknown",0,1))</f>
        <v/>
      </c>
      <c r="L60" s="341" t="str">
        <f t="array" ref="L60">if(V60="","",XLOOKUP(V60,Master[Company],Master[Load Method],"Unknown",0,1))</f>
        <v/>
      </c>
      <c r="M60" s="341" t="str">
        <f t="array" ref="M60">if(V60="","",XLOOKUP(V60,Master[Company],Master[Line Distance],"Unknown",0,1))</f>
        <v/>
      </c>
      <c r="N60" s="394"/>
      <c r="O60" s="341"/>
      <c r="P60" s="506"/>
      <c r="Q60" s="341" t="str">
        <f t="array" ref="Q60">if(V60="","",XLOOKUP(V60,Master[Company],Master[Terms],"NA",0,1))</f>
        <v>FOB</v>
      </c>
      <c r="R60" s="341" t="str">
        <f t="shared" si="2"/>
        <v>CPO</v>
      </c>
      <c r="S60" s="341" t="str">
        <f t="array" ref="S60">if(V60="","",XLOOKUP(V60,Master[Company],Master[Group],"NA",0,1))</f>
        <v>KPN Corp</v>
      </c>
      <c r="T60" s="341" t="str">
        <f t="array" ref="T60">if(V60="","",XLOOKUP(V60,Master[Company],Master[Loading Location],"NA",0,1))</f>
        <v>Jambi</v>
      </c>
      <c r="U60" s="341" t="str">
        <f t="array" ref="U60">if(V60="","",XLOOKUP(V60,Master[Company],Master[Acronym],"NA",0,1))</f>
        <v>PT. BSU</v>
      </c>
      <c r="V60" s="336" t="s">
        <v>81</v>
      </c>
      <c r="W60" s="404">
        <v>250000.0</v>
      </c>
      <c r="X60" s="173">
        <v>250000.0</v>
      </c>
      <c r="Y60" s="341">
        <v>1.112000000921E12</v>
      </c>
      <c r="Z60" s="341" t="str">
        <f t="shared" si="3"/>
        <v/>
      </c>
      <c r="AA60" s="336"/>
      <c r="AB60" s="341"/>
      <c r="AC60" s="341"/>
      <c r="AD60" s="401"/>
      <c r="AE60" s="523"/>
      <c r="AF60" s="499" t="s">
        <v>551</v>
      </c>
      <c r="AG60" s="499"/>
      <c r="AH60" s="499" t="s">
        <v>551</v>
      </c>
      <c r="AI60" s="499">
        <v>46029.0</v>
      </c>
      <c r="AJ60" s="499">
        <v>46030.0</v>
      </c>
      <c r="AK60" s="499">
        <v>46036.0</v>
      </c>
      <c r="AL60" s="500">
        <v>46037.0</v>
      </c>
      <c r="AM60" s="398">
        <v>46019.0</v>
      </c>
      <c r="AN60" s="398">
        <v>46021.0</v>
      </c>
      <c r="AO60" s="398">
        <v>46022.0</v>
      </c>
      <c r="AP60" s="398">
        <v>46023.0</v>
      </c>
      <c r="AQ60" s="398">
        <v>46028.0</v>
      </c>
      <c r="AR60" s="398">
        <v>46035.0</v>
      </c>
      <c r="AS60" s="398">
        <v>46040.0</v>
      </c>
      <c r="AT60" s="398">
        <v>46040.0</v>
      </c>
      <c r="AU60" s="394"/>
      <c r="AV60" s="306"/>
      <c r="AW60" s="306"/>
      <c r="AX60" s="394"/>
      <c r="AY60" s="401"/>
      <c r="AZ60" s="341"/>
      <c r="BA60" s="341"/>
      <c r="BB60" s="341"/>
      <c r="BC60" s="341"/>
      <c r="BD60" s="341"/>
      <c r="BE60" s="401"/>
      <c r="BF60" s="341"/>
      <c r="BG60" s="341"/>
      <c r="BH60" s="402"/>
      <c r="BI60" s="403"/>
      <c r="BJ60" s="405"/>
      <c r="BK60" s="405"/>
      <c r="BL60" s="405"/>
      <c r="BM60" s="405"/>
      <c r="BN60" s="514"/>
    </row>
    <row r="61" ht="18.75" customHeight="1">
      <c r="A61" s="407">
        <f t="shared" si="4"/>
        <v>2</v>
      </c>
      <c r="B61" s="415" t="s">
        <v>576</v>
      </c>
      <c r="C61" s="409"/>
      <c r="D61" s="409" t="s">
        <v>98</v>
      </c>
      <c r="E61" s="410">
        <f t="shared" si="1"/>
        <v>1112000000923</v>
      </c>
      <c r="F61" s="421" t="s">
        <v>388</v>
      </c>
      <c r="G61" s="414"/>
      <c r="H61" s="413" t="str">
        <f t="array" ref="H61">IF(D61="","",XLOOKUP(D61,'Master Data'!K:K,'Master Data'!N:N,"Input in Master Data",0,1))</f>
        <v>V/C</v>
      </c>
      <c r="I61" s="413" t="str">
        <f t="array" ref="I61">IF(D61="","",XLOOKUP(D61,'Master Data'!K:K,'Master Data'!O:O,"Input in Master Data",0,1))</f>
        <v>CLS</v>
      </c>
      <c r="J61" s="413" t="str">
        <f t="array" ref="J61">if(V61="","",XLOOKUP(V61,Master[Company],Master[Blow],"Unknown",0,1))</f>
        <v/>
      </c>
      <c r="K61" s="413" t="str">
        <f t="array" ref="K61">if(V61="","",XLOOKUP(V61,Master[Company],Master[Pigging],"Unknown",0,1))</f>
        <v/>
      </c>
      <c r="L61" s="413" t="str">
        <f t="array" ref="L61">if(V61="","",XLOOKUP(V61,Master[Company],Master[Load Method],"Unknown",0,1))</f>
        <v/>
      </c>
      <c r="M61" s="413" t="str">
        <f t="array" ref="M61">if(V61="","",XLOOKUP(V61,Master[Company],Master[Line Distance],"Unknown",0,1))</f>
        <v/>
      </c>
      <c r="N61" s="414"/>
      <c r="O61" s="413"/>
      <c r="P61" s="516"/>
      <c r="Q61" s="413" t="str">
        <f t="array" ref="Q61">if(V61="","",XLOOKUP(V61,Master[Company],Master[Terms],"NA",0,1))</f>
        <v>FOB</v>
      </c>
      <c r="R61" s="413" t="str">
        <f t="shared" si="2"/>
        <v>CPO</v>
      </c>
      <c r="S61" s="413" t="str">
        <f t="array" ref="S61">if(V61="","",XLOOKUP(V61,Master[Company],Master[Group],"NA",0,1))</f>
        <v>KPN Corp</v>
      </c>
      <c r="T61" s="413" t="str">
        <f t="array" ref="T61">if(V61="","",XLOOKUP(V61,Master[Company],Master[Loading Location],"NA",0,1))</f>
        <v>Jambi</v>
      </c>
      <c r="U61" s="413" t="str">
        <f t="array" ref="U61">if(V61="","",XLOOKUP(V61,Master[Company],Master[Acronym],"NA",0,1))</f>
        <v>PT. BSU</v>
      </c>
      <c r="V61" s="415" t="s">
        <v>81</v>
      </c>
      <c r="W61" s="425">
        <v>196824.0</v>
      </c>
      <c r="X61" s="157">
        <v>196824.0</v>
      </c>
      <c r="Y61" s="413">
        <v>1.112000000923E12</v>
      </c>
      <c r="Z61" s="413" t="str">
        <f t="shared" si="3"/>
        <v/>
      </c>
      <c r="AA61" s="415"/>
      <c r="AB61" s="413"/>
      <c r="AC61" s="413"/>
      <c r="AD61" s="422"/>
      <c r="AE61" s="524"/>
      <c r="AF61" s="480" t="s">
        <v>551</v>
      </c>
      <c r="AG61" s="480"/>
      <c r="AH61" s="480" t="s">
        <v>551</v>
      </c>
      <c r="AI61" s="480">
        <v>46029.0</v>
      </c>
      <c r="AJ61" s="480">
        <v>46030.0</v>
      </c>
      <c r="AK61" s="480">
        <v>46036.0</v>
      </c>
      <c r="AL61" s="481">
        <v>46037.0</v>
      </c>
      <c r="AM61" s="419">
        <v>46019.0</v>
      </c>
      <c r="AN61" s="419">
        <v>46021.0</v>
      </c>
      <c r="AO61" s="419">
        <v>46022.0</v>
      </c>
      <c r="AP61" s="419">
        <v>46023.0</v>
      </c>
      <c r="AQ61" s="419">
        <v>46028.0</v>
      </c>
      <c r="AR61" s="419">
        <v>46035.0</v>
      </c>
      <c r="AS61" s="419">
        <v>46040.0</v>
      </c>
      <c r="AT61" s="419">
        <v>46040.0</v>
      </c>
      <c r="AU61" s="414"/>
      <c r="AV61" s="313"/>
      <c r="AW61" s="313"/>
      <c r="AX61" s="414"/>
      <c r="AY61" s="422"/>
      <c r="AZ61" s="413"/>
      <c r="BA61" s="413"/>
      <c r="BB61" s="413"/>
      <c r="BC61" s="413"/>
      <c r="BD61" s="413"/>
      <c r="BE61" s="422"/>
      <c r="BF61" s="413"/>
      <c r="BG61" s="413"/>
      <c r="BH61" s="423"/>
      <c r="BI61" s="424"/>
      <c r="BJ61" s="426"/>
      <c r="BK61" s="426"/>
      <c r="BL61" s="426"/>
      <c r="BM61" s="426"/>
      <c r="BN61" s="519"/>
    </row>
    <row r="62" ht="18.75" customHeight="1">
      <c r="A62" s="369">
        <f t="shared" si="4"/>
        <v>3</v>
      </c>
      <c r="B62" s="377" t="s">
        <v>577</v>
      </c>
      <c r="C62" s="371"/>
      <c r="D62" s="371" t="s">
        <v>92</v>
      </c>
      <c r="E62" s="372" t="str">
        <f t="shared" si="1"/>
        <v>052/MAS/CPO-LTC/XII/2025</v>
      </c>
      <c r="F62" s="459" t="s">
        <v>388</v>
      </c>
      <c r="G62" s="376"/>
      <c r="H62" s="375" t="str">
        <f t="array" ref="H62">IF(D62="","",XLOOKUP(D62,'Master Data'!K:K,'Master Data'!N:N,"Input in Master Data",0,1))</f>
        <v>V/C</v>
      </c>
      <c r="I62" s="375" t="str">
        <f t="array" ref="I62">IF(D62="","",XLOOKUP(D62,'Master Data'!K:K,'Master Data'!O:O,"Input in Master Data",0,1))</f>
        <v>SUNN</v>
      </c>
      <c r="J62" s="375" t="str">
        <f t="array" ref="J62">if(V62="","",XLOOKUP(V62,Master[Company],Master[Blow],"Unknown",0,1))</f>
        <v/>
      </c>
      <c r="K62" s="375" t="str">
        <f t="array" ref="K62">if(V62="","",XLOOKUP(V62,Master[Company],Master[Pigging],"Unknown",0,1))</f>
        <v/>
      </c>
      <c r="L62" s="375" t="str">
        <f t="array" ref="L62">if(V62="","",XLOOKUP(V62,Master[Company],Master[Load Method],"Unknown",0,1))</f>
        <v/>
      </c>
      <c r="M62" s="375" t="str">
        <f t="array" ref="M62">if(V62="","",XLOOKUP(V62,Master[Company],Master[Line Distance],"Unknown",0,1))</f>
        <v/>
      </c>
      <c r="N62" s="376"/>
      <c r="O62" s="375"/>
      <c r="P62" s="509"/>
      <c r="Q62" s="375" t="str">
        <f t="array" ref="Q62">if(V62="","",XLOOKUP(V62,Master[Company],Master[Terms],"NA",0,1))</f>
        <v>FOB</v>
      </c>
      <c r="R62" s="375" t="str">
        <f t="shared" si="2"/>
        <v>CPO</v>
      </c>
      <c r="S62" s="375" t="str">
        <f t="array" ref="S62">if(V62="","",XLOOKUP(V62,Master[Company],Master[Group],"NA",0,1))</f>
        <v>MAS</v>
      </c>
      <c r="T62" s="375" t="str">
        <f t="array" ref="T62">if(V62="","",XLOOKUP(V62,Master[Company],Master[Loading Location],"NA",0,1))</f>
        <v>Pangkal Balam</v>
      </c>
      <c r="U62" s="375" t="str">
        <f t="array" ref="U62">if(V62="","",XLOOKUP(V62,Master[Company],Master[Acronym],"NA",0,1))</f>
        <v>PT. MAS</v>
      </c>
      <c r="V62" s="377" t="s">
        <v>137</v>
      </c>
      <c r="W62" s="387">
        <v>2000000.0</v>
      </c>
      <c r="X62" s="135">
        <v>2000000.0</v>
      </c>
      <c r="Y62" s="377" t="s">
        <v>578</v>
      </c>
      <c r="Z62" s="375">
        <f t="shared" si="3"/>
        <v>1011002768</v>
      </c>
      <c r="AA62" s="377">
        <v>1.001026698E9</v>
      </c>
      <c r="AB62" s="377">
        <v>1.002000005381E12</v>
      </c>
      <c r="AC62" s="377">
        <v>1.011002768E9</v>
      </c>
      <c r="AD62" s="384"/>
      <c r="AE62" s="525">
        <v>46384.0</v>
      </c>
      <c r="AF62" s="474">
        <v>46385.0</v>
      </c>
      <c r="AG62" s="474">
        <v>46028.0</v>
      </c>
      <c r="AH62" s="474">
        <v>46029.0</v>
      </c>
      <c r="AI62" s="474">
        <v>46034.0</v>
      </c>
      <c r="AJ62" s="474">
        <v>46035.0</v>
      </c>
      <c r="AK62" s="474">
        <v>46040.0</v>
      </c>
      <c r="AL62" s="475">
        <v>46041.0</v>
      </c>
      <c r="AM62" s="381">
        <v>46019.0</v>
      </c>
      <c r="AN62" s="381">
        <v>46025.0</v>
      </c>
      <c r="AO62" s="381">
        <v>46028.0</v>
      </c>
      <c r="AP62" s="381">
        <v>46029.0</v>
      </c>
      <c r="AQ62" s="381">
        <v>46033.0</v>
      </c>
      <c r="AR62" s="381">
        <v>46040.0</v>
      </c>
      <c r="AS62" s="526">
        <v>46045.0</v>
      </c>
      <c r="AT62" s="381">
        <v>46045.0</v>
      </c>
      <c r="AU62" s="376"/>
      <c r="AV62" s="230"/>
      <c r="AW62" s="230"/>
      <c r="AX62" s="376"/>
      <c r="AY62" s="459" t="s">
        <v>388</v>
      </c>
      <c r="AZ62" s="377" t="s">
        <v>388</v>
      </c>
      <c r="BA62" s="377" t="s">
        <v>388</v>
      </c>
      <c r="BB62" s="377" t="s">
        <v>388</v>
      </c>
      <c r="BC62" s="377" t="s">
        <v>388</v>
      </c>
      <c r="BD62" s="377" t="s">
        <v>388</v>
      </c>
      <c r="BE62" s="459" t="s">
        <v>579</v>
      </c>
      <c r="BF62" s="377" t="s">
        <v>535</v>
      </c>
      <c r="BG62" s="370">
        <v>4.75</v>
      </c>
      <c r="BH62" s="444">
        <v>0.26</v>
      </c>
      <c r="BI62" s="527">
        <v>46028.0</v>
      </c>
      <c r="BJ62" s="484">
        <v>2000000.0</v>
      </c>
      <c r="BK62" s="484">
        <v>3500000.0</v>
      </c>
      <c r="BL62" s="387">
        <v>3497234.0</v>
      </c>
      <c r="BM62" s="387">
        <v>3474708.0</v>
      </c>
      <c r="BN62" s="528">
        <v>3482580.0</v>
      </c>
    </row>
    <row r="63" ht="18.75" customHeight="1">
      <c r="A63" s="407">
        <f t="shared" si="4"/>
        <v>3</v>
      </c>
      <c r="B63" s="415" t="s">
        <v>577</v>
      </c>
      <c r="C63" s="409"/>
      <c r="D63" s="409" t="s">
        <v>92</v>
      </c>
      <c r="E63" s="410" t="str">
        <f t="shared" si="1"/>
        <v>053/MAS/CPO-LTC/XII/2025</v>
      </c>
      <c r="F63" s="421" t="s">
        <v>388</v>
      </c>
      <c r="G63" s="414"/>
      <c r="H63" s="413" t="str">
        <f t="array" ref="H63">IF(D63="","",XLOOKUP(D63,'Master Data'!K:K,'Master Data'!N:N,"Input in Master Data",0,1))</f>
        <v>V/C</v>
      </c>
      <c r="I63" s="413" t="str">
        <f t="array" ref="I63">IF(D63="","",XLOOKUP(D63,'Master Data'!K:K,'Master Data'!O:O,"Input in Master Data",0,1))</f>
        <v>SUNN</v>
      </c>
      <c r="J63" s="413" t="str">
        <f t="array" ref="J63">if(V63="","",XLOOKUP(V63,Master[Company],Master[Blow],"Unknown",0,1))</f>
        <v/>
      </c>
      <c r="K63" s="413" t="str">
        <f t="array" ref="K63">if(V63="","",XLOOKUP(V63,Master[Company],Master[Pigging],"Unknown",0,1))</f>
        <v/>
      </c>
      <c r="L63" s="413" t="str">
        <f t="array" ref="L63">if(V63="","",XLOOKUP(V63,Master[Company],Master[Load Method],"Unknown",0,1))</f>
        <v/>
      </c>
      <c r="M63" s="413" t="str">
        <f t="array" ref="M63">if(V63="","",XLOOKUP(V63,Master[Company],Master[Line Distance],"Unknown",0,1))</f>
        <v/>
      </c>
      <c r="N63" s="414"/>
      <c r="O63" s="413"/>
      <c r="P63" s="516"/>
      <c r="Q63" s="413" t="str">
        <f t="array" ref="Q63">if(V63="","",XLOOKUP(V63,Master[Company],Master[Terms],"NA",0,1))</f>
        <v>FOB</v>
      </c>
      <c r="R63" s="413" t="str">
        <f t="shared" si="2"/>
        <v>CPO</v>
      </c>
      <c r="S63" s="413" t="str">
        <f t="array" ref="S63">if(V63="","",XLOOKUP(V63,Master[Company],Master[Group],"NA",0,1))</f>
        <v>MAS</v>
      </c>
      <c r="T63" s="413" t="str">
        <f t="array" ref="T63">if(V63="","",XLOOKUP(V63,Master[Company],Master[Loading Location],"NA",0,1))</f>
        <v>Pangkal Balam</v>
      </c>
      <c r="U63" s="413" t="str">
        <f t="array" ref="U63">if(V63="","",XLOOKUP(V63,Master[Company],Master[Acronym],"NA",0,1))</f>
        <v>PT. MAS</v>
      </c>
      <c r="V63" s="415" t="s">
        <v>137</v>
      </c>
      <c r="W63" s="425">
        <v>1500000.0</v>
      </c>
      <c r="X63" s="157">
        <v>1500000.0</v>
      </c>
      <c r="Y63" s="415" t="s">
        <v>580</v>
      </c>
      <c r="Z63" s="413">
        <f t="shared" si="3"/>
        <v>1011002782</v>
      </c>
      <c r="AA63" s="415">
        <v>1.00102684E9</v>
      </c>
      <c r="AB63" s="415">
        <v>1.002000005415E12</v>
      </c>
      <c r="AC63" s="415">
        <v>1.011002782E9</v>
      </c>
      <c r="AD63" s="422"/>
      <c r="AE63" s="524">
        <v>46384.0</v>
      </c>
      <c r="AF63" s="480">
        <v>46385.0</v>
      </c>
      <c r="AG63" s="480">
        <v>46028.0</v>
      </c>
      <c r="AH63" s="480">
        <v>46029.0</v>
      </c>
      <c r="AI63" s="480">
        <v>46034.0</v>
      </c>
      <c r="AJ63" s="480">
        <v>46035.0</v>
      </c>
      <c r="AK63" s="480">
        <v>46040.0</v>
      </c>
      <c r="AL63" s="481">
        <v>46041.0</v>
      </c>
      <c r="AM63" s="419">
        <v>46019.0</v>
      </c>
      <c r="AN63" s="419">
        <v>46025.0</v>
      </c>
      <c r="AO63" s="419">
        <v>46028.0</v>
      </c>
      <c r="AP63" s="419">
        <v>46029.0</v>
      </c>
      <c r="AQ63" s="419">
        <v>46033.0</v>
      </c>
      <c r="AR63" s="419">
        <v>46040.0</v>
      </c>
      <c r="AS63" s="419">
        <v>46045.0</v>
      </c>
      <c r="AT63" s="419">
        <v>46045.0</v>
      </c>
      <c r="AU63" s="414"/>
      <c r="AV63" s="313"/>
      <c r="AW63" s="313"/>
      <c r="AX63" s="414"/>
      <c r="AY63" s="421" t="s">
        <v>388</v>
      </c>
      <c r="AZ63" s="415" t="s">
        <v>388</v>
      </c>
      <c r="BA63" s="415" t="s">
        <v>388</v>
      </c>
      <c r="BB63" s="415" t="s">
        <v>388</v>
      </c>
      <c r="BC63" s="415" t="s">
        <v>388</v>
      </c>
      <c r="BD63" s="415" t="s">
        <v>388</v>
      </c>
      <c r="BE63" s="421" t="s">
        <v>579</v>
      </c>
      <c r="BF63" s="415" t="s">
        <v>535</v>
      </c>
      <c r="BG63" s="415">
        <v>4.75</v>
      </c>
      <c r="BH63" s="446">
        <v>0.26</v>
      </c>
      <c r="BI63" s="417">
        <v>46028.0</v>
      </c>
      <c r="BJ63" s="529">
        <v>1000000.0</v>
      </c>
      <c r="BK63" s="425">
        <v>3500000.0</v>
      </c>
      <c r="BL63" s="425">
        <v>3497234.0</v>
      </c>
      <c r="BM63" s="425">
        <v>3474708.0</v>
      </c>
      <c r="BN63" s="530">
        <v>3482580.0</v>
      </c>
    </row>
    <row r="64" ht="18.75" customHeight="1">
      <c r="A64" s="369">
        <f t="shared" si="4"/>
        <v>1</v>
      </c>
      <c r="B64" s="377" t="s">
        <v>581</v>
      </c>
      <c r="C64" s="371"/>
      <c r="D64" s="371" t="s">
        <v>106</v>
      </c>
      <c r="E64" s="372" t="str">
        <f t="shared" si="1"/>
        <v>026/KJB/CPO/MSM-JJP/XII/2025 </v>
      </c>
      <c r="F64" s="383" t="s">
        <v>388</v>
      </c>
      <c r="G64" s="376"/>
      <c r="H64" s="375" t="str">
        <f t="array" ref="H64">IF(D64="","",XLOOKUP(D64,'Master Data'!K:K,'Master Data'!N:N,"Input in Master Data",0,1))</f>
        <v>V/C</v>
      </c>
      <c r="I64" s="375" t="str">
        <f t="array" ref="I64">IF(D64="","",XLOOKUP(D64,'Master Data'!K:K,'Master Data'!O:O,"Input in Master Data",0,1))</f>
        <v>Maxima</v>
      </c>
      <c r="J64" s="375" t="str">
        <f t="array" ref="J64">if(V64="","",XLOOKUP(V64,Master[Company],Master[Blow],"Unknown",0,1))</f>
        <v/>
      </c>
      <c r="K64" s="375" t="str">
        <f t="array" ref="K64">if(V64="","",XLOOKUP(V64,Master[Company],Master[Pigging],"Unknown",0,1))</f>
        <v/>
      </c>
      <c r="L64" s="375" t="str">
        <f t="array" ref="L64">if(V64="","",XLOOKUP(V64,Master[Company],Master[Load Method],"Unknown",0,1))</f>
        <v/>
      </c>
      <c r="M64" s="375" t="str">
        <f t="array" ref="M64">if(V64="","",XLOOKUP(V64,Master[Company],Master[Line Distance],"Unknown",0,1))</f>
        <v/>
      </c>
      <c r="N64" s="376"/>
      <c r="O64" s="375"/>
      <c r="P64" s="460" t="s">
        <v>418</v>
      </c>
      <c r="Q64" s="375" t="str">
        <f t="array" ref="Q64">if(V64="","",XLOOKUP(V64,Master[Company],Master[Terms],"NA",0,1))</f>
        <v>FOB</v>
      </c>
      <c r="R64" s="375" t="str">
        <f t="shared" si="2"/>
        <v>CPO</v>
      </c>
      <c r="S64" s="375" t="str">
        <f t="array" ref="S64">if(V64="","",XLOOKUP(V64,Master[Company],Master[Group],"NA",0,1))</f>
        <v>Capella</v>
      </c>
      <c r="T64" s="375" t="str">
        <f t="array" ref="T64">if(V64="","",XLOOKUP(V64,Master[Company],Master[Loading Location],"NA",0,1))</f>
        <v>Pangkal Balam</v>
      </c>
      <c r="U64" s="375" t="str">
        <f t="array" ref="U64">if(V64="","",XLOOKUP(V64,Master[Company],Master[Acronym],"NA",0,1))</f>
        <v>PT. MSM</v>
      </c>
      <c r="V64" s="377" t="s">
        <v>143</v>
      </c>
      <c r="W64" s="387">
        <v>2000000.0</v>
      </c>
      <c r="X64" s="135">
        <v>2000000.0</v>
      </c>
      <c r="Y64" s="375" t="s">
        <v>582</v>
      </c>
      <c r="Z64" s="375">
        <f t="shared" si="3"/>
        <v>1011002746</v>
      </c>
      <c r="AA64" s="377">
        <v>9.08100154E9</v>
      </c>
      <c r="AB64" s="377">
        <v>1.002000005327E12</v>
      </c>
      <c r="AC64" s="377">
        <v>1.011002746E9</v>
      </c>
      <c r="AD64" s="384"/>
      <c r="AE64" s="525">
        <v>46018.0</v>
      </c>
      <c r="AF64" s="474">
        <v>46019.0</v>
      </c>
      <c r="AG64" s="474">
        <v>46019.0</v>
      </c>
      <c r="AH64" s="474">
        <v>46020.0</v>
      </c>
      <c r="AI64" s="474">
        <v>46032.0</v>
      </c>
      <c r="AJ64" s="474">
        <v>46033.0</v>
      </c>
      <c r="AK64" s="474">
        <v>46038.0</v>
      </c>
      <c r="AL64" s="475">
        <v>46039.0</v>
      </c>
      <c r="AM64" s="474">
        <v>46018.0</v>
      </c>
      <c r="AN64" s="381">
        <v>46019.0</v>
      </c>
      <c r="AO64" s="474">
        <v>46027.0</v>
      </c>
      <c r="AP64" s="381">
        <v>46028.0</v>
      </c>
      <c r="AQ64" s="381">
        <v>46034.0</v>
      </c>
      <c r="AR64" s="381">
        <v>46041.0</v>
      </c>
      <c r="AS64" s="474"/>
      <c r="AT64" s="474"/>
      <c r="AU64" s="376"/>
      <c r="AV64" s="230"/>
      <c r="AW64" s="230"/>
      <c r="AX64" s="376"/>
      <c r="AY64" s="383" t="s">
        <v>388</v>
      </c>
      <c r="AZ64" s="377" t="s">
        <v>388</v>
      </c>
      <c r="BA64" s="377" t="s">
        <v>388</v>
      </c>
      <c r="BB64" s="377" t="s">
        <v>388</v>
      </c>
      <c r="BC64" s="377" t="s">
        <v>388</v>
      </c>
      <c r="BD64" s="377" t="s">
        <v>388</v>
      </c>
      <c r="BE64" s="384"/>
      <c r="BF64" s="375"/>
      <c r="BG64" s="375"/>
      <c r="BH64" s="385"/>
      <c r="BI64" s="386"/>
      <c r="BJ64" s="388"/>
      <c r="BK64" s="388"/>
      <c r="BL64" s="388"/>
      <c r="BM64" s="388"/>
      <c r="BN64" s="511"/>
    </row>
    <row r="65" ht="18.75" customHeight="1">
      <c r="A65" s="390">
        <f t="shared" si="4"/>
        <v>1</v>
      </c>
      <c r="B65" s="336" t="s">
        <v>581</v>
      </c>
      <c r="C65" s="337"/>
      <c r="D65" s="337" t="s">
        <v>106</v>
      </c>
      <c r="E65" s="338" t="str">
        <f t="shared" si="1"/>
        <v>094/FAL-EUP/XII/2025</v>
      </c>
      <c r="F65" s="400" t="s">
        <v>388</v>
      </c>
      <c r="G65" s="394"/>
      <c r="H65" s="341" t="str">
        <f t="array" ref="H65">IF(D65="","",XLOOKUP(D65,'Master Data'!K:K,'Master Data'!N:N,"Input in Master Data",0,1))</f>
        <v>V/C</v>
      </c>
      <c r="I65" s="341" t="str">
        <f t="array" ref="I65">IF(D65="","",XLOOKUP(D65,'Master Data'!K:K,'Master Data'!O:O,"Input in Master Data",0,1))</f>
        <v>Maxima</v>
      </c>
      <c r="J65" s="341" t="str">
        <f t="array" ref="J65">if(V65="","",XLOOKUP(V65,Master[Company],Master[Blow],"Unknown",0,1))</f>
        <v/>
      </c>
      <c r="K65" s="341" t="str">
        <f t="array" ref="K65">if(V65="","",XLOOKUP(V65,Master[Company],Master[Pigging],"Unknown",0,1))</f>
        <v/>
      </c>
      <c r="L65" s="341" t="str">
        <f t="array" ref="L65">if(V65="","",XLOOKUP(V65,Master[Company],Master[Load Method],"Unknown",0,1))</f>
        <v/>
      </c>
      <c r="M65" s="341" t="str">
        <f t="array" ref="M65">if(V65="","",XLOOKUP(V65,Master[Company],Master[Line Distance],"Unknown",0,1))</f>
        <v/>
      </c>
      <c r="N65" s="394"/>
      <c r="O65" s="341"/>
      <c r="P65" s="531" t="s">
        <v>389</v>
      </c>
      <c r="Q65" s="341" t="str">
        <f t="array" ref="Q65">if(V65="","",XLOOKUP(V65,Master[Company],Master[Terms],"NA",0,1))</f>
        <v>FOB</v>
      </c>
      <c r="R65" s="341" t="str">
        <f t="shared" si="2"/>
        <v>CPO</v>
      </c>
      <c r="S65" s="341" t="str">
        <f t="array" ref="S65">if(V65="","",XLOOKUP(V65,Master[Company],Master[Group],"NA",0,1))</f>
        <v>FAL</v>
      </c>
      <c r="T65" s="341" t="str">
        <f t="array" ref="T65">if(V65="","",XLOOKUP(V65,Master[Company],Master[Loading Location],"NA",0,1))</f>
        <v>Belinyu</v>
      </c>
      <c r="U65" s="341" t="str">
        <f t="array" ref="U65">if(V65="","",XLOOKUP(V65,Master[Company],Master[Acronym],"NA",0,1))</f>
        <v>PT. FAL</v>
      </c>
      <c r="V65" s="336" t="s">
        <v>175</v>
      </c>
      <c r="W65" s="404">
        <v>500270.0</v>
      </c>
      <c r="X65" s="173">
        <v>500270.0</v>
      </c>
      <c r="Y65" s="391" t="s">
        <v>583</v>
      </c>
      <c r="Z65" s="341">
        <f t="shared" si="3"/>
        <v>1011002789</v>
      </c>
      <c r="AA65" s="336">
        <v>1.001026879E9</v>
      </c>
      <c r="AB65" s="336">
        <v>1.002000005435E12</v>
      </c>
      <c r="AC65" s="336">
        <v>1.011002789E9</v>
      </c>
      <c r="AD65" s="401"/>
      <c r="AE65" s="523">
        <v>46018.0</v>
      </c>
      <c r="AF65" s="499">
        <v>46019.0</v>
      </c>
      <c r="AG65" s="499">
        <v>46019.0</v>
      </c>
      <c r="AH65" s="499">
        <v>46020.0</v>
      </c>
      <c r="AI65" s="499">
        <v>46032.0</v>
      </c>
      <c r="AJ65" s="499">
        <v>46033.0</v>
      </c>
      <c r="AK65" s="499">
        <v>46038.0</v>
      </c>
      <c r="AL65" s="500">
        <v>46039.0</v>
      </c>
      <c r="AM65" s="499">
        <v>46018.0</v>
      </c>
      <c r="AN65" s="398">
        <v>46019.0</v>
      </c>
      <c r="AO65" s="499">
        <v>46027.0</v>
      </c>
      <c r="AP65" s="398">
        <v>46028.0</v>
      </c>
      <c r="AQ65" s="398">
        <v>46034.0</v>
      </c>
      <c r="AR65" s="398">
        <v>46041.0</v>
      </c>
      <c r="AS65" s="499"/>
      <c r="AT65" s="499"/>
      <c r="AU65" s="394"/>
      <c r="AX65" s="394"/>
      <c r="AY65" s="400" t="s">
        <v>388</v>
      </c>
      <c r="AZ65" s="336" t="s">
        <v>388</v>
      </c>
      <c r="BA65" s="336" t="s">
        <v>388</v>
      </c>
      <c r="BB65" s="336" t="s">
        <v>388</v>
      </c>
      <c r="BC65" s="336" t="s">
        <v>388</v>
      </c>
      <c r="BD65" s="336" t="s">
        <v>388</v>
      </c>
      <c r="BE65" s="401"/>
      <c r="BF65" s="341"/>
      <c r="BG65" s="341"/>
      <c r="BH65" s="402"/>
      <c r="BI65" s="403"/>
      <c r="BJ65" s="405"/>
      <c r="BK65" s="405"/>
      <c r="BL65" s="405"/>
      <c r="BM65" s="405"/>
      <c r="BN65" s="514"/>
    </row>
    <row r="66" ht="18.75" customHeight="1">
      <c r="A66" s="407">
        <f t="shared" si="4"/>
        <v>1</v>
      </c>
      <c r="B66" s="415" t="s">
        <v>581</v>
      </c>
      <c r="C66" s="409"/>
      <c r="D66" s="409" t="s">
        <v>106</v>
      </c>
      <c r="E66" s="410">
        <f t="shared" si="1"/>
        <v>1010200643</v>
      </c>
      <c r="F66" s="421" t="s">
        <v>388</v>
      </c>
      <c r="G66" s="414"/>
      <c r="H66" s="413" t="str">
        <f t="array" ref="H66">IF(D66="","",XLOOKUP(D66,'Master Data'!K:K,'Master Data'!N:N,"Input in Master Data",0,1))</f>
        <v>V/C</v>
      </c>
      <c r="I66" s="413" t="str">
        <f t="array" ref="I66">IF(D66="","",XLOOKUP(D66,'Master Data'!K:K,'Master Data'!O:O,"Input in Master Data",0,1))</f>
        <v>Maxima</v>
      </c>
      <c r="J66" s="413" t="str">
        <f t="array" ref="J66">if(V66="","",XLOOKUP(V66,Master[Company],Master[Blow],"Unknown",0,1))</f>
        <v/>
      </c>
      <c r="K66" s="413" t="str">
        <f t="array" ref="K66">if(V66="","",XLOOKUP(V66,Master[Company],Master[Pigging],"Unknown",0,1))</f>
        <v/>
      </c>
      <c r="L66" s="413" t="str">
        <f t="array" ref="L66">if(V66="","",XLOOKUP(V66,Master[Company],Master[Load Method],"Unknown",0,1))</f>
        <v/>
      </c>
      <c r="M66" s="413" t="str">
        <f t="array" ref="M66">if(V66="","",XLOOKUP(V66,Master[Company],Master[Line Distance],"Unknown",0,1))</f>
        <v/>
      </c>
      <c r="N66" s="414"/>
      <c r="O66" s="413"/>
      <c r="P66" s="469" t="s">
        <v>510</v>
      </c>
      <c r="Q66" s="413" t="str">
        <f t="array" ref="Q66">if(V66="","",XLOOKUP(V66,Master[Company],Master[Terms],"NA",0,1))</f>
        <v>FOB</v>
      </c>
      <c r="R66" s="413" t="str">
        <f t="shared" si="2"/>
        <v>CPO</v>
      </c>
      <c r="S66" s="413" t="str">
        <f t="array" ref="S66">if(V66="","",XLOOKUP(V66,Master[Company],Master[Group],"NA",0,1))</f>
        <v>Kencana</v>
      </c>
      <c r="T66" s="413" t="str">
        <f t="array" ref="T66">if(V66="","",XLOOKUP(V66,Master[Company],Master[Loading Location],"NA",0,1))</f>
        <v>Belinyu</v>
      </c>
      <c r="U66" s="413" t="str">
        <f t="array" ref="U66">if(V66="","",XLOOKUP(V66,Master[Company],Master[Acronym],"NA",0,1))</f>
        <v>PT. SK</v>
      </c>
      <c r="V66" s="415" t="s">
        <v>151</v>
      </c>
      <c r="W66" s="425">
        <v>1500624.0</v>
      </c>
      <c r="X66" s="157">
        <v>1500624.0</v>
      </c>
      <c r="Y66" s="413">
        <v>1.010200643E9</v>
      </c>
      <c r="Z66" s="413">
        <f t="shared" si="3"/>
        <v>1011002767</v>
      </c>
      <c r="AA66" s="415">
        <v>1.011002767E9</v>
      </c>
      <c r="AB66" s="413"/>
      <c r="AC66" s="413"/>
      <c r="AD66" s="422"/>
      <c r="AE66" s="524">
        <v>46018.0</v>
      </c>
      <c r="AF66" s="480">
        <v>46019.0</v>
      </c>
      <c r="AG66" s="480">
        <v>46019.0</v>
      </c>
      <c r="AH66" s="480">
        <v>46020.0</v>
      </c>
      <c r="AI66" s="480">
        <v>46032.0</v>
      </c>
      <c r="AJ66" s="480">
        <v>46033.0</v>
      </c>
      <c r="AK66" s="480">
        <v>46038.0</v>
      </c>
      <c r="AL66" s="481">
        <v>46039.0</v>
      </c>
      <c r="AM66" s="480">
        <v>46018.0</v>
      </c>
      <c r="AN66" s="419">
        <v>46019.0</v>
      </c>
      <c r="AO66" s="480">
        <v>46027.0</v>
      </c>
      <c r="AP66" s="419">
        <v>46028.0</v>
      </c>
      <c r="AQ66" s="419">
        <v>46034.0</v>
      </c>
      <c r="AR66" s="419">
        <v>46041.0</v>
      </c>
      <c r="AS66" s="480"/>
      <c r="AT66" s="480"/>
      <c r="AU66" s="414"/>
      <c r="AV66" s="152"/>
      <c r="AW66" s="152"/>
      <c r="AX66" s="414"/>
      <c r="AY66" s="421" t="s">
        <v>388</v>
      </c>
      <c r="AZ66" s="415" t="s">
        <v>388</v>
      </c>
      <c r="BA66" s="415" t="s">
        <v>388</v>
      </c>
      <c r="BB66" s="415" t="s">
        <v>388</v>
      </c>
      <c r="BC66" s="415" t="s">
        <v>388</v>
      </c>
      <c r="BD66" s="415" t="s">
        <v>388</v>
      </c>
      <c r="BE66" s="422"/>
      <c r="BF66" s="413"/>
      <c r="BG66" s="413"/>
      <c r="BH66" s="423"/>
      <c r="BI66" s="424"/>
      <c r="BJ66" s="426"/>
      <c r="BK66" s="426"/>
      <c r="BL66" s="426"/>
      <c r="BM66" s="426"/>
      <c r="BN66" s="519"/>
    </row>
    <row r="67" ht="18.75" customHeight="1">
      <c r="A67" s="369">
        <f t="shared" si="4"/>
        <v>2</v>
      </c>
      <c r="B67" s="377" t="s">
        <v>584</v>
      </c>
      <c r="C67" s="371"/>
      <c r="D67" s="371" t="s">
        <v>87</v>
      </c>
      <c r="E67" s="372">
        <f t="shared" si="1"/>
        <v>1132000000503</v>
      </c>
      <c r="F67" s="459" t="s">
        <v>388</v>
      </c>
      <c r="G67" s="376"/>
      <c r="H67" s="375" t="str">
        <f t="array" ref="H67">IF(D67="","",XLOOKUP(D67,'Master Data'!K:K,'Master Data'!N:N,"Input in Master Data",0,1))</f>
        <v>T/C</v>
      </c>
      <c r="I67" s="375" t="str">
        <f t="array" ref="I67">IF(D67="","",XLOOKUP(D67,'Master Data'!K:K,'Master Data'!O:O,"Input in Master Data",0,1))</f>
        <v>Maxima</v>
      </c>
      <c r="J67" s="375" t="str">
        <f t="array" ref="J67">if(V67="","",XLOOKUP(V67,Master[Company],Master[Blow],"Unknown",0,1))</f>
        <v/>
      </c>
      <c r="K67" s="375" t="str">
        <f t="array" ref="K67">if(V67="","",XLOOKUP(V67,Master[Company],Master[Pigging],"Unknown",0,1))</f>
        <v/>
      </c>
      <c r="L67" s="375" t="str">
        <f t="array" ref="L67">if(V67="","",XLOOKUP(V67,Master[Company],Master[Load Method],"Unknown",0,1))</f>
        <v/>
      </c>
      <c r="M67" s="375" t="str">
        <f t="array" ref="M67">if(V67="","",XLOOKUP(V67,Master[Company],Master[Line Distance],"Unknown",0,1))</f>
        <v/>
      </c>
      <c r="N67" s="376"/>
      <c r="O67" s="375"/>
      <c r="P67" s="460" t="s">
        <v>510</v>
      </c>
      <c r="Q67" s="375" t="str">
        <f t="array" ref="Q67">if(V67="","",XLOOKUP(V67,Master[Company],Master[Terms],"NA",0,1))</f>
        <v>FOB</v>
      </c>
      <c r="R67" s="375" t="str">
        <f t="shared" si="2"/>
        <v>CPO</v>
      </c>
      <c r="S67" s="509" t="str">
        <f t="array" ref="S67">if(V67="","",XLOOKUP(V67,Master[Company],Master[Group],"NA",0,1))</f>
        <v>KPN Corp</v>
      </c>
      <c r="T67" s="509" t="str">
        <f t="array" ref="T67">if(V67="","",XLOOKUP(V67,Master[Company],Master[Loading Location],"NA",0,1))</f>
        <v>Palembang</v>
      </c>
      <c r="U67" s="509" t="str">
        <f t="array" ref="U67">if(V67="","",XLOOKUP(V67,Master[Company],Master[Acronym],"NA",0,1))</f>
        <v>PT. SIP</v>
      </c>
      <c r="V67" s="460" t="s">
        <v>122</v>
      </c>
      <c r="W67" s="445">
        <v>1493531.0</v>
      </c>
      <c r="X67" s="219">
        <v>1493531.0</v>
      </c>
      <c r="Y67" s="509">
        <v>1.132000000503E12</v>
      </c>
      <c r="Z67" s="509">
        <f t="shared" si="3"/>
        <v>1011002633</v>
      </c>
      <c r="AA67" s="460">
        <v>1.011002633E9</v>
      </c>
      <c r="AB67" s="509"/>
      <c r="AC67" s="509"/>
      <c r="AD67" s="532"/>
      <c r="AE67" s="533">
        <v>46028.0</v>
      </c>
      <c r="AF67" s="474">
        <v>46029.0</v>
      </c>
      <c r="AG67" s="474">
        <v>46030.0</v>
      </c>
      <c r="AH67" s="474">
        <v>46031.0</v>
      </c>
      <c r="AI67" s="381">
        <v>46045.0</v>
      </c>
      <c r="AJ67" s="474">
        <v>46046.0</v>
      </c>
      <c r="AK67" s="381">
        <v>46049.0</v>
      </c>
      <c r="AL67" s="475">
        <v>46050.0</v>
      </c>
      <c r="AM67" s="381">
        <v>46030.0</v>
      </c>
      <c r="AN67" s="381">
        <v>46034.0</v>
      </c>
      <c r="AO67" s="381">
        <v>46035.0</v>
      </c>
      <c r="AP67" s="526">
        <v>46035.0</v>
      </c>
      <c r="AQ67" s="526">
        <v>46045.0</v>
      </c>
      <c r="AR67" s="526">
        <v>46047.0</v>
      </c>
      <c r="AS67" s="526">
        <v>46052.0</v>
      </c>
      <c r="AT67" s="526">
        <v>46052.0</v>
      </c>
      <c r="AU67" s="534"/>
      <c r="AV67" s="458" t="s">
        <v>446</v>
      </c>
      <c r="AW67" s="458" t="s">
        <v>585</v>
      </c>
      <c r="AX67" s="376"/>
      <c r="AY67" s="383" t="s">
        <v>388</v>
      </c>
      <c r="AZ67" s="377" t="s">
        <v>388</v>
      </c>
      <c r="BA67" s="377" t="s">
        <v>388</v>
      </c>
      <c r="BB67" s="377" t="s">
        <v>388</v>
      </c>
      <c r="BC67" s="377" t="s">
        <v>388</v>
      </c>
      <c r="BD67" s="377" t="s">
        <v>388</v>
      </c>
      <c r="BE67" s="383" t="s">
        <v>534</v>
      </c>
      <c r="BF67" s="370" t="s">
        <v>535</v>
      </c>
      <c r="BG67" s="370">
        <v>5.16</v>
      </c>
      <c r="BH67" s="444">
        <v>0.3</v>
      </c>
      <c r="BI67" s="379">
        <v>46049.0</v>
      </c>
      <c r="BJ67" s="387">
        <v>1493531.0</v>
      </c>
      <c r="BK67" s="387">
        <v>5007722.0</v>
      </c>
      <c r="BL67" s="387">
        <v>5029046.0</v>
      </c>
      <c r="BM67" s="387">
        <v>5004840.0</v>
      </c>
      <c r="BN67" s="528">
        <v>4982870.0</v>
      </c>
    </row>
    <row r="68" ht="18.75" customHeight="1">
      <c r="A68" s="390">
        <f t="shared" si="4"/>
        <v>2</v>
      </c>
      <c r="B68" s="336" t="s">
        <v>584</v>
      </c>
      <c r="C68" s="337"/>
      <c r="D68" s="337" t="s">
        <v>87</v>
      </c>
      <c r="E68" s="338">
        <f t="shared" si="1"/>
        <v>1082000002871</v>
      </c>
      <c r="F68" s="400" t="s">
        <v>388</v>
      </c>
      <c r="G68" s="394"/>
      <c r="H68" s="341" t="str">
        <f t="array" ref="H68">IF(D68="","",XLOOKUP(D68,'Master Data'!K:K,'Master Data'!N:N,"Input in Master Data",0,1))</f>
        <v>T/C</v>
      </c>
      <c r="I68" s="341" t="str">
        <f t="array" ref="I68">IF(D68="","",XLOOKUP(D68,'Master Data'!K:K,'Master Data'!O:O,"Input in Master Data",0,1))</f>
        <v>Maxima</v>
      </c>
      <c r="J68" s="341" t="str">
        <f t="array" ref="J68">if(V68="","",XLOOKUP(V68,Master[Company],Master[Blow],"Unknown",0,1))</f>
        <v/>
      </c>
      <c r="K68" s="341" t="str">
        <f t="array" ref="K68">if(V68="","",XLOOKUP(V68,Master[Company],Master[Pigging],"Unknown",0,1))</f>
        <v/>
      </c>
      <c r="L68" s="341" t="str">
        <f t="array" ref="L68">if(V68="","",XLOOKUP(V68,Master[Company],Master[Load Method],"Unknown",0,1))</f>
        <v/>
      </c>
      <c r="M68" s="341" t="str">
        <f t="array" ref="M68">if(V68="","",XLOOKUP(V68,Master[Company],Master[Line Distance],"Unknown",0,1))</f>
        <v/>
      </c>
      <c r="N68" s="394"/>
      <c r="O68" s="341"/>
      <c r="P68" s="531" t="s">
        <v>418</v>
      </c>
      <c r="Q68" s="341" t="str">
        <f t="array" ref="Q68">if(V68="","",XLOOKUP(V68,Master[Company],Master[Terms],"NA",0,1))</f>
        <v>FOB</v>
      </c>
      <c r="R68" s="341" t="str">
        <f t="shared" si="2"/>
        <v>CPO</v>
      </c>
      <c r="S68" s="506" t="str">
        <f t="array" ref="S68">if(V68="","",XLOOKUP(V68,Master[Company],Master[Group],"NA",0,1))</f>
        <v>KPN Corp</v>
      </c>
      <c r="T68" s="506" t="str">
        <f t="array" ref="T68">if(V68="","",XLOOKUP(V68,Master[Company],Master[Loading Location],"NA",0,1))</f>
        <v>Palembang</v>
      </c>
      <c r="U68" s="506" t="str">
        <f t="array" ref="U68">if(V68="","",XLOOKUP(V68,Master[Company],Master[Acronym],"NA",0,1))</f>
        <v>PT. JJP</v>
      </c>
      <c r="V68" s="531" t="s">
        <v>125</v>
      </c>
      <c r="W68" s="535">
        <v>505504.0</v>
      </c>
      <c r="X68" s="536">
        <v>505504.0</v>
      </c>
      <c r="Y68" s="506">
        <v>1.082000002871E12</v>
      </c>
      <c r="Z68" s="506">
        <f t="shared" si="3"/>
        <v>1011002798</v>
      </c>
      <c r="AA68" s="531">
        <v>1.011002798E9</v>
      </c>
      <c r="AB68" s="506"/>
      <c r="AC68" s="506"/>
      <c r="AD68" s="537"/>
      <c r="AE68" s="538">
        <v>46028.0</v>
      </c>
      <c r="AF68" s="499">
        <v>46029.0</v>
      </c>
      <c r="AG68" s="499">
        <v>46030.0</v>
      </c>
      <c r="AH68" s="499">
        <v>46031.0</v>
      </c>
      <c r="AI68" s="398">
        <v>46045.0</v>
      </c>
      <c r="AJ68" s="499">
        <v>46046.0</v>
      </c>
      <c r="AK68" s="398">
        <v>46049.0</v>
      </c>
      <c r="AL68" s="500">
        <v>46050.0</v>
      </c>
      <c r="AM68" s="398">
        <v>46030.0</v>
      </c>
      <c r="AN68" s="398">
        <v>46034.0</v>
      </c>
      <c r="AO68" s="398">
        <v>46035.0</v>
      </c>
      <c r="AP68" s="494">
        <v>46035.0</v>
      </c>
      <c r="AQ68" s="494">
        <v>46045.0</v>
      </c>
      <c r="AR68" s="494">
        <v>46047.0</v>
      </c>
      <c r="AS68" s="494">
        <v>46052.0</v>
      </c>
      <c r="AT68" s="494">
        <v>46052.0</v>
      </c>
      <c r="AU68" s="539"/>
      <c r="AX68" s="394"/>
      <c r="AY68" s="400" t="s">
        <v>388</v>
      </c>
      <c r="AZ68" s="336" t="s">
        <v>388</v>
      </c>
      <c r="BA68" s="336" t="s">
        <v>388</v>
      </c>
      <c r="BB68" s="336" t="s">
        <v>388</v>
      </c>
      <c r="BC68" s="336" t="s">
        <v>388</v>
      </c>
      <c r="BD68" s="336" t="s">
        <v>388</v>
      </c>
      <c r="BE68" s="400" t="s">
        <v>534</v>
      </c>
      <c r="BF68" s="336" t="s">
        <v>535</v>
      </c>
      <c r="BG68" s="336">
        <v>5.16</v>
      </c>
      <c r="BH68" s="438">
        <v>0.3</v>
      </c>
      <c r="BI68" s="396">
        <v>46049.0</v>
      </c>
      <c r="BJ68" s="404">
        <v>505504.0</v>
      </c>
      <c r="BK68" s="404">
        <v>5007722.0</v>
      </c>
      <c r="BL68" s="404">
        <v>5029046.0</v>
      </c>
      <c r="BM68" s="404">
        <v>5004840.0</v>
      </c>
      <c r="BN68" s="540">
        <v>4982870.0</v>
      </c>
    </row>
    <row r="69" ht="18.75" customHeight="1">
      <c r="A69" s="390">
        <f t="shared" si="4"/>
        <v>2</v>
      </c>
      <c r="B69" s="336" t="s">
        <v>584</v>
      </c>
      <c r="C69" s="337"/>
      <c r="D69" s="337" t="s">
        <v>87</v>
      </c>
      <c r="E69" s="338">
        <f t="shared" si="1"/>
        <v>1082000002873</v>
      </c>
      <c r="F69" s="400" t="s">
        <v>388</v>
      </c>
      <c r="G69" s="394"/>
      <c r="H69" s="341" t="str">
        <f t="array" ref="H69">IF(D69="","",XLOOKUP(D69,'Master Data'!K:K,'Master Data'!N:N,"Input in Master Data",0,1))</f>
        <v>T/C</v>
      </c>
      <c r="I69" s="341" t="str">
        <f t="array" ref="I69">IF(D69="","",XLOOKUP(D69,'Master Data'!K:K,'Master Data'!O:O,"Input in Master Data",0,1))</f>
        <v>Maxima</v>
      </c>
      <c r="J69" s="341" t="str">
        <f t="array" ref="J69">if(V69="","",XLOOKUP(V69,Master[Company],Master[Blow],"Unknown",0,1))</f>
        <v/>
      </c>
      <c r="K69" s="341" t="str">
        <f t="array" ref="K69">if(V69="","",XLOOKUP(V69,Master[Company],Master[Pigging],"Unknown",0,1))</f>
        <v/>
      </c>
      <c r="L69" s="341" t="str">
        <f t="array" ref="L69">if(V69="","",XLOOKUP(V69,Master[Company],Master[Load Method],"Unknown",0,1))</f>
        <v/>
      </c>
      <c r="M69" s="341" t="str">
        <f t="array" ref="M69">if(V69="","",XLOOKUP(V69,Master[Company],Master[Line Distance],"Unknown",0,1))</f>
        <v/>
      </c>
      <c r="N69" s="394"/>
      <c r="O69" s="341"/>
      <c r="P69" s="531" t="s">
        <v>418</v>
      </c>
      <c r="Q69" s="341" t="str">
        <f t="array" ref="Q69">if(V69="","",XLOOKUP(V69,Master[Company],Master[Terms],"NA",0,1))</f>
        <v>FOB</v>
      </c>
      <c r="R69" s="341" t="str">
        <f t="shared" si="2"/>
        <v>CPO</v>
      </c>
      <c r="S69" s="506" t="str">
        <f t="array" ref="S69">if(V69="","",XLOOKUP(V69,Master[Company],Master[Group],"NA",0,1))</f>
        <v>KPN Corp</v>
      </c>
      <c r="T69" s="506" t="str">
        <f t="array" ref="T69">if(V69="","",XLOOKUP(V69,Master[Company],Master[Loading Location],"NA",0,1))</f>
        <v>Palembang</v>
      </c>
      <c r="U69" s="506" t="str">
        <f t="array" ref="U69">if(V69="","",XLOOKUP(V69,Master[Company],Master[Acronym],"NA",0,1))</f>
        <v>PT. JJP</v>
      </c>
      <c r="V69" s="531" t="s">
        <v>125</v>
      </c>
      <c r="W69" s="535">
        <v>304289.0</v>
      </c>
      <c r="X69" s="536">
        <v>304289.0</v>
      </c>
      <c r="Y69" s="506">
        <v>1.082000002873E12</v>
      </c>
      <c r="Z69" s="506">
        <f t="shared" si="3"/>
        <v>1011002800</v>
      </c>
      <c r="AA69" s="531">
        <v>1.0110028E9</v>
      </c>
      <c r="AB69" s="506"/>
      <c r="AC69" s="506"/>
      <c r="AD69" s="537"/>
      <c r="AE69" s="538">
        <v>46028.0</v>
      </c>
      <c r="AF69" s="499">
        <v>46029.0</v>
      </c>
      <c r="AG69" s="499">
        <v>46030.0</v>
      </c>
      <c r="AH69" s="499">
        <v>46031.0</v>
      </c>
      <c r="AI69" s="398">
        <v>46045.0</v>
      </c>
      <c r="AJ69" s="499">
        <v>46046.0</v>
      </c>
      <c r="AK69" s="398">
        <v>46049.0</v>
      </c>
      <c r="AL69" s="500">
        <v>46050.0</v>
      </c>
      <c r="AM69" s="398">
        <v>46030.0</v>
      </c>
      <c r="AN69" s="398">
        <v>46034.0</v>
      </c>
      <c r="AO69" s="398">
        <v>46035.0</v>
      </c>
      <c r="AP69" s="494">
        <v>46035.0</v>
      </c>
      <c r="AQ69" s="494">
        <v>46045.0</v>
      </c>
      <c r="AR69" s="494">
        <v>46047.0</v>
      </c>
      <c r="AS69" s="494">
        <v>46052.0</v>
      </c>
      <c r="AT69" s="494">
        <v>46052.0</v>
      </c>
      <c r="AU69" s="539"/>
      <c r="AX69" s="394"/>
      <c r="AY69" s="400" t="s">
        <v>388</v>
      </c>
      <c r="AZ69" s="336" t="s">
        <v>388</v>
      </c>
      <c r="BA69" s="336" t="s">
        <v>388</v>
      </c>
      <c r="BB69" s="336" t="s">
        <v>388</v>
      </c>
      <c r="BC69" s="336" t="s">
        <v>388</v>
      </c>
      <c r="BD69" s="336" t="s">
        <v>388</v>
      </c>
      <c r="BE69" s="400" t="s">
        <v>534</v>
      </c>
      <c r="BF69" s="336" t="s">
        <v>535</v>
      </c>
      <c r="BG69" s="336">
        <v>5.16</v>
      </c>
      <c r="BH69" s="438">
        <v>0.3</v>
      </c>
      <c r="BI69" s="396">
        <v>46049.0</v>
      </c>
      <c r="BJ69" s="404">
        <v>304289.0</v>
      </c>
      <c r="BK69" s="404">
        <v>5007722.0</v>
      </c>
      <c r="BL69" s="404">
        <v>5029046.0</v>
      </c>
      <c r="BM69" s="404">
        <v>5004840.0</v>
      </c>
      <c r="BN69" s="540">
        <v>4982870.0</v>
      </c>
    </row>
    <row r="70" ht="18.75" customHeight="1">
      <c r="A70" s="390">
        <f t="shared" si="4"/>
        <v>2</v>
      </c>
      <c r="B70" s="336" t="s">
        <v>584</v>
      </c>
      <c r="C70" s="337"/>
      <c r="D70" s="337" t="s">
        <v>87</v>
      </c>
      <c r="E70" s="338">
        <f t="shared" si="1"/>
        <v>1252000001293</v>
      </c>
      <c r="F70" s="400" t="s">
        <v>388</v>
      </c>
      <c r="G70" s="394"/>
      <c r="H70" s="341" t="str">
        <f t="array" ref="H70">IF(D70="","",XLOOKUP(D70,'Master Data'!K:K,'Master Data'!N:N,"Input in Master Data",0,1))</f>
        <v>T/C</v>
      </c>
      <c r="I70" s="341" t="str">
        <f t="array" ref="I70">IF(D70="","",XLOOKUP(D70,'Master Data'!K:K,'Master Data'!O:O,"Input in Master Data",0,1))</f>
        <v>Maxima</v>
      </c>
      <c r="J70" s="341" t="str">
        <f t="array" ref="J70">if(V70="","",XLOOKUP(V70,Master[Company],Master[Blow],"Unknown",0,1))</f>
        <v/>
      </c>
      <c r="K70" s="341" t="str">
        <f t="array" ref="K70">if(V70="","",XLOOKUP(V70,Master[Company],Master[Pigging],"Unknown",0,1))</f>
        <v/>
      </c>
      <c r="L70" s="341" t="str">
        <f t="array" ref="L70">if(V70="","",XLOOKUP(V70,Master[Company],Master[Load Method],"Unknown",0,1))</f>
        <v/>
      </c>
      <c r="M70" s="341" t="str">
        <f t="array" ref="M70">if(V70="","",XLOOKUP(V70,Master[Company],Master[Line Distance],"Unknown",0,1))</f>
        <v/>
      </c>
      <c r="N70" s="394"/>
      <c r="O70" s="341"/>
      <c r="P70" s="531" t="s">
        <v>586</v>
      </c>
      <c r="Q70" s="341" t="str">
        <f t="array" ref="Q70">if(V70="","",XLOOKUP(V70,Master[Company],Master[Terms],"NA",0,1))</f>
        <v>FOB</v>
      </c>
      <c r="R70" s="341" t="str">
        <f t="shared" si="2"/>
        <v>CPO</v>
      </c>
      <c r="S70" s="506" t="str">
        <f t="array" ref="S70">if(V70="","",XLOOKUP(V70,Master[Company],Master[Group],"NA",0,1))</f>
        <v>KPN Corp</v>
      </c>
      <c r="T70" s="506" t="str">
        <f t="array" ref="T70">if(V70="","",XLOOKUP(V70,Master[Company],Master[Loading Location],"NA",0,1))</f>
        <v>Palembang</v>
      </c>
      <c r="U70" s="506" t="str">
        <f t="array" ref="U70">if(V70="","",XLOOKUP(V70,Master[Company],Master[Acronym],"NA",0,1))</f>
        <v>PT. GAN</v>
      </c>
      <c r="V70" s="531" t="s">
        <v>128</v>
      </c>
      <c r="W70" s="535">
        <v>704398.0</v>
      </c>
      <c r="X70" s="536">
        <v>704398.0</v>
      </c>
      <c r="Y70" s="506">
        <v>1.252000001293E12</v>
      </c>
      <c r="Z70" s="506">
        <f t="shared" si="3"/>
        <v>1011002758</v>
      </c>
      <c r="AA70" s="531">
        <v>1.011002758E9</v>
      </c>
      <c r="AB70" s="506"/>
      <c r="AC70" s="506"/>
      <c r="AD70" s="537"/>
      <c r="AE70" s="538">
        <v>46028.0</v>
      </c>
      <c r="AF70" s="499">
        <v>46029.0</v>
      </c>
      <c r="AG70" s="499">
        <v>46030.0</v>
      </c>
      <c r="AH70" s="499">
        <v>46031.0</v>
      </c>
      <c r="AI70" s="398">
        <v>46045.0</v>
      </c>
      <c r="AJ70" s="499">
        <v>46046.0</v>
      </c>
      <c r="AK70" s="398">
        <v>46049.0</v>
      </c>
      <c r="AL70" s="500">
        <v>46050.0</v>
      </c>
      <c r="AM70" s="398">
        <v>46030.0</v>
      </c>
      <c r="AN70" s="398">
        <v>46034.0</v>
      </c>
      <c r="AO70" s="398">
        <v>46035.0</v>
      </c>
      <c r="AP70" s="494">
        <v>46035.0</v>
      </c>
      <c r="AQ70" s="494">
        <v>46045.0</v>
      </c>
      <c r="AR70" s="494">
        <v>46047.0</v>
      </c>
      <c r="AS70" s="494">
        <v>46052.0</v>
      </c>
      <c r="AT70" s="494">
        <v>46052.0</v>
      </c>
      <c r="AU70" s="539"/>
      <c r="AX70" s="394"/>
      <c r="AY70" s="400" t="s">
        <v>388</v>
      </c>
      <c r="AZ70" s="336" t="s">
        <v>388</v>
      </c>
      <c r="BA70" s="336" t="s">
        <v>388</v>
      </c>
      <c r="BB70" s="336" t="s">
        <v>388</v>
      </c>
      <c r="BC70" s="336" t="s">
        <v>388</v>
      </c>
      <c r="BD70" s="336" t="s">
        <v>388</v>
      </c>
      <c r="BE70" s="400" t="s">
        <v>534</v>
      </c>
      <c r="BF70" s="336" t="s">
        <v>535</v>
      </c>
      <c r="BG70" s="336">
        <v>5.16</v>
      </c>
      <c r="BH70" s="438">
        <v>0.3</v>
      </c>
      <c r="BI70" s="396">
        <v>46049.0</v>
      </c>
      <c r="BJ70" s="404">
        <v>704398.0</v>
      </c>
      <c r="BK70" s="404">
        <v>5007722.0</v>
      </c>
      <c r="BL70" s="404">
        <v>5029046.0</v>
      </c>
      <c r="BM70" s="404">
        <v>5004840.0</v>
      </c>
      <c r="BN70" s="540">
        <v>4982870.0</v>
      </c>
    </row>
    <row r="71" ht="18.75" customHeight="1">
      <c r="A71" s="407">
        <f t="shared" si="4"/>
        <v>2</v>
      </c>
      <c r="B71" s="415" t="s">
        <v>584</v>
      </c>
      <c r="C71" s="409"/>
      <c r="D71" s="409" t="s">
        <v>87</v>
      </c>
      <c r="E71" s="501" t="str">
        <f t="shared" si="1"/>
        <v>001/MAS/CPO/I/2026</v>
      </c>
      <c r="F71" s="421" t="s">
        <v>388</v>
      </c>
      <c r="G71" s="414"/>
      <c r="H71" s="413" t="str">
        <f t="array" ref="H71">IF(D71="","",XLOOKUP(D71,'Master Data'!K:K,'Master Data'!N:N,"Input in Master Data",0,1))</f>
        <v>T/C</v>
      </c>
      <c r="I71" s="413" t="str">
        <f t="array" ref="I71">IF(D71="","",XLOOKUP(D71,'Master Data'!K:K,'Master Data'!O:O,"Input in Master Data",0,1))</f>
        <v>Maxima</v>
      </c>
      <c r="J71" s="413" t="str">
        <f t="array" ref="J71">if(V71="","",XLOOKUP(V71,Master[Company],Master[Blow],"Unknown",0,1))</f>
        <v/>
      </c>
      <c r="K71" s="413" t="str">
        <f t="array" ref="K71">if(V71="","",XLOOKUP(V71,Master[Company],Master[Pigging],"Unknown",0,1))</f>
        <v/>
      </c>
      <c r="L71" s="413" t="str">
        <f t="array" ref="L71">if(V71="","",XLOOKUP(V71,Master[Company],Master[Load Method],"Unknown",0,1))</f>
        <v/>
      </c>
      <c r="M71" s="413" t="str">
        <f t="array" ref="M71">if(V71="","",XLOOKUP(V71,Master[Company],Master[Line Distance],"Unknown",0,1))</f>
        <v/>
      </c>
      <c r="N71" s="414"/>
      <c r="O71" s="413"/>
      <c r="P71" s="469" t="s">
        <v>389</v>
      </c>
      <c r="Q71" s="413" t="str">
        <f t="array" ref="Q71">if(V71="","",XLOOKUP(V71,Master[Company],Master[Terms],"NA",0,1))</f>
        <v>FOB</v>
      </c>
      <c r="R71" s="413" t="str">
        <f t="shared" si="2"/>
        <v>CPO</v>
      </c>
      <c r="S71" s="516" t="str">
        <f t="array" ref="S71">if(V71="","",XLOOKUP(V71,Master[Company],Master[Group],"NA",0,1))</f>
        <v>MAS</v>
      </c>
      <c r="T71" s="516" t="str">
        <f t="array" ref="T71">if(V71="","",XLOOKUP(V71,Master[Company],Master[Loading Location],"NA",0,1))</f>
        <v>Pangkal Balam</v>
      </c>
      <c r="U71" s="516" t="str">
        <f t="array" ref="U71">if(V71="","",XLOOKUP(V71,Master[Company],Master[Acronym],"NA",0,1))</f>
        <v>PT. MAS</v>
      </c>
      <c r="V71" s="516" t="s">
        <v>137</v>
      </c>
      <c r="W71" s="471">
        <v>500000.0</v>
      </c>
      <c r="X71" s="541">
        <v>500000.0</v>
      </c>
      <c r="Y71" s="542" t="s">
        <v>587</v>
      </c>
      <c r="Z71" s="516">
        <f t="shared" si="3"/>
        <v>1011002814</v>
      </c>
      <c r="AA71" s="543" t="s">
        <v>588</v>
      </c>
      <c r="AB71" s="469">
        <v>1.002000005516E12</v>
      </c>
      <c r="AC71" s="469">
        <v>1.011002814E9</v>
      </c>
      <c r="AD71" s="544"/>
      <c r="AE71" s="545">
        <v>46033.0</v>
      </c>
      <c r="AF71" s="480">
        <v>46034.0</v>
      </c>
      <c r="AG71" s="480">
        <v>46037.0</v>
      </c>
      <c r="AH71" s="480">
        <v>46038.0</v>
      </c>
      <c r="AI71" s="419">
        <v>46045.0</v>
      </c>
      <c r="AJ71" s="480">
        <v>46046.0</v>
      </c>
      <c r="AK71" s="419">
        <v>46049.0</v>
      </c>
      <c r="AL71" s="481">
        <v>46050.0</v>
      </c>
      <c r="AM71" s="419">
        <v>46038.0</v>
      </c>
      <c r="AN71" s="419">
        <v>46039.0</v>
      </c>
      <c r="AO71" s="419">
        <v>46040.0</v>
      </c>
      <c r="AP71" s="493">
        <v>46041.0</v>
      </c>
      <c r="AQ71" s="493">
        <v>46045.0</v>
      </c>
      <c r="AR71" s="493">
        <v>46047.0</v>
      </c>
      <c r="AS71" s="493">
        <v>46052.0</v>
      </c>
      <c r="AT71" s="493">
        <v>46052.0</v>
      </c>
      <c r="AU71" s="546"/>
      <c r="AV71" s="152"/>
      <c r="AW71" s="152"/>
      <c r="AX71" s="414"/>
      <c r="AY71" s="421" t="s">
        <v>388</v>
      </c>
      <c r="AZ71" s="415" t="s">
        <v>388</v>
      </c>
      <c r="BA71" s="415" t="s">
        <v>388</v>
      </c>
      <c r="BB71" s="415" t="s">
        <v>388</v>
      </c>
      <c r="BC71" s="415" t="s">
        <v>388</v>
      </c>
      <c r="BD71" s="415" t="s">
        <v>388</v>
      </c>
      <c r="BE71" s="421" t="s">
        <v>534</v>
      </c>
      <c r="BF71" s="415" t="s">
        <v>535</v>
      </c>
      <c r="BG71" s="415">
        <v>5.16</v>
      </c>
      <c r="BH71" s="446">
        <v>0.3</v>
      </c>
      <c r="BI71" s="417">
        <v>46049.0</v>
      </c>
      <c r="BJ71" s="425">
        <v>500000.0</v>
      </c>
      <c r="BK71" s="425">
        <v>5007722.0</v>
      </c>
      <c r="BL71" s="425">
        <v>5029046.0</v>
      </c>
      <c r="BM71" s="425">
        <v>5004840.0</v>
      </c>
      <c r="BN71" s="530">
        <v>4982870.0</v>
      </c>
    </row>
    <row r="72" ht="18.75" customHeight="1">
      <c r="A72" s="369">
        <f>if(B72="","",IF(B72=B69,A69,if(A69=3,1,A69+1)))</f>
        <v>3</v>
      </c>
      <c r="B72" s="336" t="s">
        <v>589</v>
      </c>
      <c r="C72" s="337"/>
      <c r="D72" s="337" t="s">
        <v>70</v>
      </c>
      <c r="E72" s="497" t="str">
        <f t="shared" si="1"/>
        <v>1188/PALMCO/CPO-L/N-IV/XII/2025</v>
      </c>
      <c r="F72" s="400" t="s">
        <v>483</v>
      </c>
      <c r="G72" s="394"/>
      <c r="H72" s="341" t="str">
        <f t="array" ref="H72">IF(D72="","",XLOOKUP(D72,'Master Data'!K:K,'Master Data'!N:N,"Input in Master Data",0,1))</f>
        <v>T/C</v>
      </c>
      <c r="I72" s="341" t="str">
        <f t="array" ref="I72">IF(D72="","",XLOOKUP(D72,'Master Data'!K:K,'Master Data'!O:O,"Input in Master Data",0,1))</f>
        <v>Maxima</v>
      </c>
      <c r="J72" s="341" t="str">
        <f t="array" ref="J72">if(V72="","",XLOOKUP(V72,Master[Company],Master[Blow],"Unknown",0,1))</f>
        <v/>
      </c>
      <c r="K72" s="341" t="str">
        <f t="array" ref="K72">if(V72="","",XLOOKUP(V72,Master[Company],Master[Pigging],"Unknown",0,1))</f>
        <v/>
      </c>
      <c r="L72" s="341" t="str">
        <f t="array" ref="L72">if(V72="","",XLOOKUP(V72,Master[Company],Master[Load Method],"Unknown",0,1))</f>
        <v/>
      </c>
      <c r="M72" s="341" t="str">
        <f t="array" ref="M72">if(V72="","",XLOOKUP(V72,Master[Company],Master[Line Distance],"Unknown",0,1))</f>
        <v/>
      </c>
      <c r="N72" s="394"/>
      <c r="O72" s="341"/>
      <c r="P72" s="531" t="s">
        <v>510</v>
      </c>
      <c r="Q72" s="341" t="str">
        <f t="array" ref="Q72">if(V72="","",XLOOKUP(V72,Master[Company],Master[Terms],"NA",0,1))</f>
        <v>FOB</v>
      </c>
      <c r="R72" s="341" t="str">
        <f t="shared" si="2"/>
        <v>CPO</v>
      </c>
      <c r="S72" s="341" t="str">
        <f t="array" ref="S72">if(V72="","",XLOOKUP(V72,Master[Company],Master[Group],"NA",0,1))</f>
        <v>PTPN</v>
      </c>
      <c r="T72" s="341" t="str">
        <f t="array" ref="T72">if(V72="","",XLOOKUP(V72,Master[Company],Master[Loading Location],"NA",0,1))</f>
        <v>Jambi</v>
      </c>
      <c r="U72" s="341" t="str">
        <f t="array" ref="U72">if(V72="","",XLOOKUP(V72,Master[Company],Master[Acronym],"NA",0,1))</f>
        <v>PT. PN</v>
      </c>
      <c r="V72" s="336" t="s">
        <v>86</v>
      </c>
      <c r="W72" s="404">
        <v>500000.0</v>
      </c>
      <c r="X72" s="173">
        <v>500000.0</v>
      </c>
      <c r="Y72" s="547" t="s">
        <v>590</v>
      </c>
      <c r="Z72" s="341">
        <f t="shared" si="3"/>
        <v>1011002744</v>
      </c>
      <c r="AA72" s="548">
        <v>1.011002744E9</v>
      </c>
      <c r="AB72" s="341"/>
      <c r="AC72" s="341"/>
      <c r="AD72" s="401"/>
      <c r="AE72" s="515">
        <v>46048.0</v>
      </c>
      <c r="AF72" s="499">
        <v>46049.0</v>
      </c>
      <c r="AG72" s="398">
        <v>46050.0</v>
      </c>
      <c r="AH72" s="398">
        <v>46051.0</v>
      </c>
      <c r="AI72" s="398">
        <v>46069.0</v>
      </c>
      <c r="AJ72" s="499"/>
      <c r="AK72" s="499"/>
      <c r="AL72" s="500" t="s">
        <v>551</v>
      </c>
      <c r="AM72" s="549">
        <v>46052.0</v>
      </c>
      <c r="AN72" s="398">
        <v>46056.0</v>
      </c>
      <c r="AO72" s="398">
        <v>46057.0</v>
      </c>
      <c r="AP72" s="398">
        <v>46059.0</v>
      </c>
      <c r="AQ72" s="499"/>
      <c r="AR72" s="499"/>
      <c r="AS72" s="499"/>
      <c r="AT72" s="499"/>
      <c r="AU72" s="394"/>
      <c r="AV72" s="130" t="s">
        <v>552</v>
      </c>
      <c r="AW72" s="230"/>
      <c r="AX72" s="394"/>
      <c r="AY72" s="400" t="s">
        <v>388</v>
      </c>
      <c r="AZ72" s="336" t="s">
        <v>388</v>
      </c>
      <c r="BA72" s="336" t="s">
        <v>388</v>
      </c>
      <c r="BB72" s="336" t="s">
        <v>388</v>
      </c>
      <c r="BC72" s="336" t="s">
        <v>388</v>
      </c>
      <c r="BD72" s="341"/>
      <c r="BE72" s="400" t="s">
        <v>591</v>
      </c>
      <c r="BF72" s="341"/>
      <c r="BG72" s="336">
        <v>4.27</v>
      </c>
      <c r="BH72" s="438">
        <v>0.21</v>
      </c>
      <c r="BI72" s="396">
        <v>46057.0</v>
      </c>
      <c r="BJ72" s="404">
        <v>500000.0</v>
      </c>
      <c r="BK72" s="405"/>
      <c r="BL72" s="405"/>
      <c r="BM72" s="405"/>
      <c r="BN72" s="514"/>
    </row>
    <row r="73" ht="18.75" customHeight="1">
      <c r="A73" s="390">
        <f t="shared" ref="A73:A74" si="5">if(B73="","",IF(B73=B72,A72,if(A72=3,1,A72+1)))</f>
        <v>3</v>
      </c>
      <c r="B73" s="336" t="s">
        <v>589</v>
      </c>
      <c r="C73" s="337"/>
      <c r="D73" s="337" t="s">
        <v>70</v>
      </c>
      <c r="E73" s="497" t="str">
        <f t="shared" si="1"/>
        <v>1209/PALMCO/CPO-L/N-IV/XII/2025</v>
      </c>
      <c r="F73" s="550" t="s">
        <v>483</v>
      </c>
      <c r="G73" s="394"/>
      <c r="H73" s="341" t="str">
        <f t="array" ref="H73">IF(D73="","",XLOOKUP(D73,'Master Data'!K:K,'Master Data'!N:N,"Input in Master Data",0,1))</f>
        <v>T/C</v>
      </c>
      <c r="I73" s="341" t="str">
        <f t="array" ref="I73">IF(D73="","",XLOOKUP(D73,'Master Data'!K:K,'Master Data'!O:O,"Input in Master Data",0,1))</f>
        <v>Maxima</v>
      </c>
      <c r="J73" s="341" t="str">
        <f t="array" ref="J73">if(V73="","",XLOOKUP(V73,Master[Company],Master[Blow],"Unknown",0,1))</f>
        <v/>
      </c>
      <c r="K73" s="341" t="str">
        <f t="array" ref="K73">if(V73="","",XLOOKUP(V73,Master[Company],Master[Pigging],"Unknown",0,1))</f>
        <v/>
      </c>
      <c r="L73" s="341" t="str">
        <f t="array" ref="L73">if(V73="","",XLOOKUP(V73,Master[Company],Master[Load Method],"Unknown",0,1))</f>
        <v/>
      </c>
      <c r="M73" s="341" t="str">
        <f t="array" ref="M73">if(V73="","",XLOOKUP(V73,Master[Company],Master[Line Distance],"Unknown",0,1))</f>
        <v/>
      </c>
      <c r="N73" s="394"/>
      <c r="O73" s="341"/>
      <c r="P73" s="531" t="s">
        <v>510</v>
      </c>
      <c r="Q73" s="341" t="str">
        <f t="array" ref="Q73">if(V73="","",XLOOKUP(V73,Master[Company],Master[Terms],"NA",0,1))</f>
        <v>FOB</v>
      </c>
      <c r="R73" s="341" t="str">
        <f t="shared" si="2"/>
        <v>CPO</v>
      </c>
      <c r="S73" s="341" t="str">
        <f t="array" ref="S73">if(V73="","",XLOOKUP(V73,Master[Company],Master[Group],"NA",0,1))</f>
        <v>PTPN</v>
      </c>
      <c r="T73" s="341" t="str">
        <f t="array" ref="T73">if(V73="","",XLOOKUP(V73,Master[Company],Master[Loading Location],"NA",0,1))</f>
        <v>Jambi</v>
      </c>
      <c r="U73" s="341" t="str">
        <f t="array" ref="U73">if(V73="","",XLOOKUP(V73,Master[Company],Master[Acronym],"NA",0,1))</f>
        <v>PT. PN</v>
      </c>
      <c r="V73" s="336" t="s">
        <v>86</v>
      </c>
      <c r="W73" s="404">
        <v>500000.0</v>
      </c>
      <c r="X73" s="173">
        <v>500000.0</v>
      </c>
      <c r="Y73" s="547" t="s">
        <v>592</v>
      </c>
      <c r="Z73" s="341">
        <f t="shared" si="3"/>
        <v>1011002760</v>
      </c>
      <c r="AA73" s="548">
        <v>1.01100276E9</v>
      </c>
      <c r="AB73" s="341"/>
      <c r="AC73" s="341"/>
      <c r="AD73" s="401"/>
      <c r="AE73" s="515">
        <v>46048.0</v>
      </c>
      <c r="AF73" s="499">
        <v>46049.0</v>
      </c>
      <c r="AG73" s="398">
        <v>46050.0</v>
      </c>
      <c r="AH73" s="398">
        <v>46051.0</v>
      </c>
      <c r="AI73" s="398">
        <v>46069.0</v>
      </c>
      <c r="AJ73" s="499"/>
      <c r="AK73" s="499"/>
      <c r="AL73" s="500" t="s">
        <v>551</v>
      </c>
      <c r="AM73" s="398">
        <v>46052.0</v>
      </c>
      <c r="AN73" s="398">
        <v>46056.0</v>
      </c>
      <c r="AO73" s="398">
        <v>46057.0</v>
      </c>
      <c r="AP73" s="398">
        <v>46059.0</v>
      </c>
      <c r="AQ73" s="499"/>
      <c r="AR73" s="499"/>
      <c r="AS73" s="499"/>
      <c r="AT73" s="499"/>
      <c r="AU73" s="394"/>
      <c r="AX73" s="394"/>
      <c r="AY73" s="550" t="s">
        <v>388</v>
      </c>
      <c r="AZ73" s="336" t="s">
        <v>388</v>
      </c>
      <c r="BA73" s="336" t="s">
        <v>388</v>
      </c>
      <c r="BB73" s="336" t="s">
        <v>388</v>
      </c>
      <c r="BC73" s="336" t="s">
        <v>388</v>
      </c>
      <c r="BD73" s="341"/>
      <c r="BE73" s="400" t="s">
        <v>591</v>
      </c>
      <c r="BF73" s="341"/>
      <c r="BG73" s="336">
        <v>4.27</v>
      </c>
      <c r="BH73" s="438">
        <v>0.21</v>
      </c>
      <c r="BI73" s="396">
        <v>46057.0</v>
      </c>
      <c r="BJ73" s="404">
        <v>500000.0</v>
      </c>
      <c r="BK73" s="405"/>
      <c r="BL73" s="405"/>
      <c r="BM73" s="405"/>
      <c r="BN73" s="514"/>
    </row>
    <row r="74" ht="18.75" customHeight="1">
      <c r="A74" s="390">
        <f t="shared" si="5"/>
        <v>3</v>
      </c>
      <c r="B74" s="336" t="s">
        <v>589</v>
      </c>
      <c r="C74" s="337"/>
      <c r="D74" s="337" t="s">
        <v>70</v>
      </c>
      <c r="E74" s="497" t="str">
        <f t="shared" si="1"/>
        <v>TBA</v>
      </c>
      <c r="F74" s="550" t="s">
        <v>483</v>
      </c>
      <c r="G74" s="394"/>
      <c r="H74" s="341" t="str">
        <f t="array" ref="H74">IF(D74="","",XLOOKUP(D74,'Master Data'!K:K,'Master Data'!N:N,"Input in Master Data",0,1))</f>
        <v>T/C</v>
      </c>
      <c r="I74" s="341" t="str">
        <f t="array" ref="I74">IF(D74="","",XLOOKUP(D74,'Master Data'!K:K,'Master Data'!O:O,"Input in Master Data",0,1))</f>
        <v>Maxima</v>
      </c>
      <c r="J74" s="341" t="str">
        <f t="array" ref="J74">if(V74="","",XLOOKUP(V74,Master[Company],Master[Blow],"Unknown",0,1))</f>
        <v/>
      </c>
      <c r="K74" s="341" t="str">
        <f t="array" ref="K74">if(V74="","",XLOOKUP(V74,Master[Company],Master[Pigging],"Unknown",0,1))</f>
        <v/>
      </c>
      <c r="L74" s="341" t="str">
        <f t="array" ref="L74">if(V74="","",XLOOKUP(V74,Master[Company],Master[Load Method],"Unknown",0,1))</f>
        <v/>
      </c>
      <c r="M74" s="341" t="str">
        <f t="array" ref="M74">if(V74="","",XLOOKUP(V74,Master[Company],Master[Line Distance],"Unknown",0,1))</f>
        <v/>
      </c>
      <c r="N74" s="394"/>
      <c r="O74" s="341"/>
      <c r="P74" s="506"/>
      <c r="Q74" s="341" t="str">
        <f t="array" ref="Q74">if(V74="","",XLOOKUP(V74,Master[Company],Master[Terms],"NA",0,1))</f>
        <v>FOB</v>
      </c>
      <c r="R74" s="341" t="str">
        <f t="shared" si="2"/>
        <v>CPO</v>
      </c>
      <c r="S74" s="341" t="str">
        <f t="array" ref="S74">if(V74="","",XLOOKUP(V74,Master[Company],Master[Group],"NA",0,1))</f>
        <v>KPN Corp</v>
      </c>
      <c r="T74" s="341" t="str">
        <f t="array" ref="T74">if(V74="","",XLOOKUP(V74,Master[Company],Master[Loading Location],"NA",0,1))</f>
        <v>Palembang</v>
      </c>
      <c r="U74" s="341" t="str">
        <f t="array" ref="U74">if(V74="","",XLOOKUP(V74,Master[Company],Master[Acronym],"NA",0,1))</f>
        <v>PT. LKS</v>
      </c>
      <c r="V74" s="336" t="s">
        <v>185</v>
      </c>
      <c r="W74" s="404">
        <v>1500000.0</v>
      </c>
      <c r="X74" s="173">
        <v>1500000.0</v>
      </c>
      <c r="Y74" s="547" t="s">
        <v>593</v>
      </c>
      <c r="Z74" s="341" t="str">
        <f t="shared" si="3"/>
        <v>TBA</v>
      </c>
      <c r="AA74" s="548" t="s">
        <v>593</v>
      </c>
      <c r="AB74" s="341"/>
      <c r="AC74" s="341"/>
      <c r="AD74" s="401"/>
      <c r="AE74" s="515">
        <v>46059.0</v>
      </c>
      <c r="AF74" s="398">
        <v>46060.0</v>
      </c>
      <c r="AG74" s="398">
        <v>46062.0</v>
      </c>
      <c r="AH74" s="398">
        <v>46063.0</v>
      </c>
      <c r="AI74" s="398">
        <v>46069.0</v>
      </c>
      <c r="AJ74" s="499"/>
      <c r="AK74" s="499"/>
      <c r="AL74" s="500"/>
      <c r="AM74" s="398"/>
      <c r="AN74" s="398"/>
      <c r="AO74" s="398"/>
      <c r="AP74" s="499"/>
      <c r="AQ74" s="499"/>
      <c r="AR74" s="499"/>
      <c r="AS74" s="499"/>
      <c r="AT74" s="499"/>
      <c r="AU74" s="394"/>
      <c r="AX74" s="394"/>
      <c r="AY74" s="550" t="s">
        <v>388</v>
      </c>
      <c r="AZ74" s="336" t="s">
        <v>388</v>
      </c>
      <c r="BA74" s="336"/>
      <c r="BB74" s="341"/>
      <c r="BC74" s="341"/>
      <c r="BD74" s="341"/>
      <c r="BE74" s="401"/>
      <c r="BF74" s="341"/>
      <c r="BG74" s="341"/>
      <c r="BH74" s="402"/>
      <c r="BI74" s="403"/>
      <c r="BJ74" s="405"/>
      <c r="BK74" s="405"/>
      <c r="BL74" s="405"/>
      <c r="BM74" s="405"/>
      <c r="BN74" s="514"/>
    </row>
    <row r="75" ht="18.75" customHeight="1">
      <c r="A75" s="369">
        <f>if(B75="","",IF(B75=B73,A73,if(A73=3,1,A73+1)))</f>
        <v>1</v>
      </c>
      <c r="B75" s="377" t="s">
        <v>594</v>
      </c>
      <c r="C75" s="371"/>
      <c r="D75" s="371" t="s">
        <v>60</v>
      </c>
      <c r="E75" s="495" t="str">
        <f t="shared" si="1"/>
        <v>056/KBSL/CPO/XI/2025</v>
      </c>
      <c r="F75" s="383" t="s">
        <v>475</v>
      </c>
      <c r="G75" s="376"/>
      <c r="H75" s="375" t="str">
        <f t="array" ref="H75">IF(D75="","",XLOOKUP(D75,'Master Data'!K:K,'Master Data'!N:N,"Input in Master Data",0,1))</f>
        <v>T/C</v>
      </c>
      <c r="I75" s="375" t="str">
        <f t="array" ref="I75">IF(D75="","",XLOOKUP(D75,'Master Data'!K:K,'Master Data'!O:O,"Input in Master Data",0,1))</f>
        <v>Maxima</v>
      </c>
      <c r="J75" s="375" t="str">
        <f t="array" ref="J75">if(V75="","",XLOOKUP(V75,Master[Company],Master[Blow],"Unknown",0,1))</f>
        <v>No</v>
      </c>
      <c r="K75" s="375" t="str">
        <f t="array" ref="K75">if(V75="","",XLOOKUP(V75,Master[Company],Master[Pigging],"Unknown",0,1))</f>
        <v>No</v>
      </c>
      <c r="L75" s="375" t="str">
        <f t="array" ref="L75">if(V75="","",XLOOKUP(V75,Master[Company],Master[Load Method],"Unknown",0,1))</f>
        <v>Truck Lossing</v>
      </c>
      <c r="M75" s="375" t="str">
        <f t="array" ref="M75">if(V75="","",XLOOKUP(V75,Master[Company],Master[Line Distance],"Unknown",0,1))</f>
        <v/>
      </c>
      <c r="N75" s="376"/>
      <c r="O75" s="375"/>
      <c r="P75" s="460" t="s">
        <v>510</v>
      </c>
      <c r="Q75" s="375" t="str">
        <f t="array" ref="Q75">if(V75="","",XLOOKUP(V75,Master[Company],Master[Terms],"NA",0,1))</f>
        <v>FOB</v>
      </c>
      <c r="R75" s="375" t="str">
        <f t="shared" si="2"/>
        <v>CPO</v>
      </c>
      <c r="S75" s="375" t="str">
        <f t="array" ref="S75">if(V75="","",XLOOKUP(V75,Master[Company],Master[Group],"NA",0,1))</f>
        <v>BGA</v>
      </c>
      <c r="T75" s="375" t="str">
        <f t="array" ref="T75">if(V75="","",XLOOKUP(V75,Master[Company],Master[Loading Location],"NA",0,1))</f>
        <v>Kendawangan</v>
      </c>
      <c r="U75" s="375" t="str">
        <f t="array" ref="U75">if(V75="","",XLOOKUP(V75,Master[Company],Master[Acronym],"NA",0,1))</f>
        <v>PT. KBAS</v>
      </c>
      <c r="V75" s="375" t="s">
        <v>112</v>
      </c>
      <c r="W75" s="388">
        <v>1000000.0</v>
      </c>
      <c r="X75" s="175">
        <v>1000000.0</v>
      </c>
      <c r="Y75" s="551" t="s">
        <v>595</v>
      </c>
      <c r="Z75" s="375">
        <f t="shared" si="3"/>
        <v>1011002736</v>
      </c>
      <c r="AA75" s="375">
        <v>1.011002736E9</v>
      </c>
      <c r="AB75" s="375"/>
      <c r="AC75" s="375"/>
      <c r="AD75" s="384"/>
      <c r="AE75" s="520">
        <v>46052.0</v>
      </c>
      <c r="AF75" s="381">
        <v>46053.0</v>
      </c>
      <c r="AG75" s="381">
        <v>46057.0</v>
      </c>
      <c r="AH75" s="381">
        <v>46058.0</v>
      </c>
      <c r="AI75" s="381">
        <v>46064.0</v>
      </c>
      <c r="AJ75" s="381">
        <v>46065.0</v>
      </c>
      <c r="AK75" s="381">
        <v>46068.0</v>
      </c>
      <c r="AL75" s="432">
        <v>46069.0</v>
      </c>
      <c r="AM75" s="476">
        <v>46051.0</v>
      </c>
      <c r="AN75" s="476">
        <v>46055.0</v>
      </c>
      <c r="AO75" s="381">
        <v>46057.0</v>
      </c>
      <c r="AP75" s="381">
        <v>46058.0</v>
      </c>
      <c r="AQ75" s="474"/>
      <c r="AR75" s="474"/>
      <c r="AS75" s="474"/>
      <c r="AT75" s="474"/>
      <c r="AU75" s="376"/>
      <c r="AV75" s="458" t="s">
        <v>596</v>
      </c>
      <c r="AW75" s="230"/>
      <c r="AX75" s="376"/>
      <c r="AY75" s="383" t="s">
        <v>388</v>
      </c>
      <c r="AZ75" s="377" t="s">
        <v>388</v>
      </c>
      <c r="BA75" s="377" t="s">
        <v>388</v>
      </c>
      <c r="BB75" s="375"/>
      <c r="BC75" s="375"/>
      <c r="BD75" s="375"/>
      <c r="BE75" s="459" t="s">
        <v>597</v>
      </c>
      <c r="BF75" s="375"/>
      <c r="BG75" s="370">
        <v>4.5</v>
      </c>
      <c r="BH75" s="444">
        <v>0.27</v>
      </c>
      <c r="BI75" s="386"/>
      <c r="BJ75" s="387">
        <v>1000000.0</v>
      </c>
      <c r="BK75" s="387">
        <v>4000000.0</v>
      </c>
      <c r="BL75" s="387">
        <v>3883281.0</v>
      </c>
      <c r="BM75" s="388"/>
      <c r="BN75" s="511"/>
    </row>
    <row r="76" ht="18.75" customHeight="1">
      <c r="A76" s="390">
        <f t="shared" ref="A76:A78" si="6">if(B76="","",IF(B76=B75,A75,if(A75=3,1,A75+1)))</f>
        <v>1</v>
      </c>
      <c r="B76" s="336" t="s">
        <v>594</v>
      </c>
      <c r="C76" s="337"/>
      <c r="D76" s="337" t="s">
        <v>60</v>
      </c>
      <c r="E76" s="497" t="str">
        <f t="shared" si="1"/>
        <v>058/KBSL/CPO/XII/2025</v>
      </c>
      <c r="F76" s="400" t="s">
        <v>475</v>
      </c>
      <c r="G76" s="394"/>
      <c r="H76" s="341" t="str">
        <f t="array" ref="H76">IF(D76="","",XLOOKUP(D76,'Master Data'!K:K,'Master Data'!N:N,"Input in Master Data",0,1))</f>
        <v>T/C</v>
      </c>
      <c r="I76" s="341" t="str">
        <f t="array" ref="I76">IF(D76="","",XLOOKUP(D76,'Master Data'!K:K,'Master Data'!O:O,"Input in Master Data",0,1))</f>
        <v>Maxima</v>
      </c>
      <c r="J76" s="341" t="str">
        <f t="array" ref="J76">if(V76="","",XLOOKUP(V76,Master[Company],Master[Blow],"Unknown",0,1))</f>
        <v>No</v>
      </c>
      <c r="K76" s="341" t="str">
        <f t="array" ref="K76">if(V76="","",XLOOKUP(V76,Master[Company],Master[Pigging],"Unknown",0,1))</f>
        <v>No</v>
      </c>
      <c r="L76" s="341" t="str">
        <f t="array" ref="L76">if(V76="","",XLOOKUP(V76,Master[Company],Master[Load Method],"Unknown",0,1))</f>
        <v>Truck Lossing</v>
      </c>
      <c r="M76" s="341" t="str">
        <f t="array" ref="M76">if(V76="","",XLOOKUP(V76,Master[Company],Master[Line Distance],"Unknown",0,1))</f>
        <v/>
      </c>
      <c r="N76" s="394"/>
      <c r="O76" s="341"/>
      <c r="P76" s="531" t="s">
        <v>510</v>
      </c>
      <c r="Q76" s="341" t="str">
        <f t="array" ref="Q76">if(V76="","",XLOOKUP(V76,Master[Company],Master[Terms],"NA",0,1))</f>
        <v>FOB</v>
      </c>
      <c r="R76" s="341" t="str">
        <f t="shared" si="2"/>
        <v>CPO</v>
      </c>
      <c r="S76" s="341" t="str">
        <f t="array" ref="S76">if(V76="","",XLOOKUP(V76,Master[Company],Master[Group],"NA",0,1))</f>
        <v>BGA</v>
      </c>
      <c r="T76" s="341" t="str">
        <f t="array" ref="T76">if(V76="","",XLOOKUP(V76,Master[Company],Master[Loading Location],"NA",0,1))</f>
        <v>Kendawangan</v>
      </c>
      <c r="U76" s="341" t="str">
        <f t="array" ref="U76">if(V76="","",XLOOKUP(V76,Master[Company],Master[Acronym],"NA",0,1))</f>
        <v>PT. KBAS</v>
      </c>
      <c r="V76" s="341" t="s">
        <v>112</v>
      </c>
      <c r="W76" s="405">
        <v>2500000.0</v>
      </c>
      <c r="X76" s="310">
        <v>2500000.0</v>
      </c>
      <c r="Y76" s="547" t="s">
        <v>598</v>
      </c>
      <c r="Z76" s="341">
        <f t="shared" si="3"/>
        <v>1011002759</v>
      </c>
      <c r="AA76" s="341">
        <v>1.011002759E9</v>
      </c>
      <c r="AB76" s="341"/>
      <c r="AC76" s="341"/>
      <c r="AD76" s="401"/>
      <c r="AE76" s="515">
        <v>46052.0</v>
      </c>
      <c r="AF76" s="398">
        <v>46053.0</v>
      </c>
      <c r="AG76" s="398">
        <v>46057.0</v>
      </c>
      <c r="AH76" s="398">
        <v>46058.0</v>
      </c>
      <c r="AI76" s="398">
        <v>46064.0</v>
      </c>
      <c r="AJ76" s="398">
        <v>46065.0</v>
      </c>
      <c r="AK76" s="398">
        <v>46068.0</v>
      </c>
      <c r="AL76" s="436">
        <v>46069.0</v>
      </c>
      <c r="AM76" s="398">
        <v>46051.0</v>
      </c>
      <c r="AN76" s="398">
        <v>46055.0</v>
      </c>
      <c r="AO76" s="398">
        <v>46057.0</v>
      </c>
      <c r="AP76" s="398">
        <v>46058.0</v>
      </c>
      <c r="AQ76" s="499"/>
      <c r="AR76" s="499"/>
      <c r="AS76" s="499"/>
      <c r="AT76" s="499"/>
      <c r="AU76" s="394"/>
      <c r="AX76" s="394"/>
      <c r="AY76" s="400" t="s">
        <v>388</v>
      </c>
      <c r="AZ76" s="336" t="s">
        <v>388</v>
      </c>
      <c r="BA76" s="336" t="s">
        <v>388</v>
      </c>
      <c r="BB76" s="341"/>
      <c r="BC76" s="341"/>
      <c r="BD76" s="341"/>
      <c r="BE76" s="400" t="s">
        <v>597</v>
      </c>
      <c r="BF76" s="341"/>
      <c r="BG76" s="336">
        <v>4.5</v>
      </c>
      <c r="BH76" s="438">
        <v>0.27</v>
      </c>
      <c r="BI76" s="403"/>
      <c r="BJ76" s="404">
        <v>2500000.0</v>
      </c>
      <c r="BK76" s="404">
        <v>4000000.0</v>
      </c>
      <c r="BL76" s="404">
        <v>3883281.0</v>
      </c>
      <c r="BM76" s="405"/>
      <c r="BN76" s="514"/>
    </row>
    <row r="77" ht="18.75" customHeight="1">
      <c r="A77" s="407">
        <f t="shared" si="6"/>
        <v>1</v>
      </c>
      <c r="B77" s="415" t="s">
        <v>594</v>
      </c>
      <c r="C77" s="409"/>
      <c r="D77" s="409" t="s">
        <v>60</v>
      </c>
      <c r="E77" s="501" t="str">
        <f t="shared" si="1"/>
        <v>060/KBSL/CPO/XII/2025</v>
      </c>
      <c r="F77" s="421" t="s">
        <v>475</v>
      </c>
      <c r="G77" s="414"/>
      <c r="H77" s="413" t="str">
        <f t="array" ref="H77">IF(D77="","",XLOOKUP(D77,'Master Data'!K:K,'Master Data'!N:N,"Input in Master Data",0,1))</f>
        <v>T/C</v>
      </c>
      <c r="I77" s="413" t="str">
        <f t="array" ref="I77">IF(D77="","",XLOOKUP(D77,'Master Data'!K:K,'Master Data'!O:O,"Input in Master Data",0,1))</f>
        <v>Maxima</v>
      </c>
      <c r="J77" s="413" t="str">
        <f t="array" ref="J77">if(V77="","",XLOOKUP(V77,Master[Company],Master[Blow],"Unknown",0,1))</f>
        <v>No</v>
      </c>
      <c r="K77" s="413" t="str">
        <f t="array" ref="K77">if(V77="","",XLOOKUP(V77,Master[Company],Master[Pigging],"Unknown",0,1))</f>
        <v>No</v>
      </c>
      <c r="L77" s="413" t="str">
        <f t="array" ref="L77">if(V77="","",XLOOKUP(V77,Master[Company],Master[Load Method],"Unknown",0,1))</f>
        <v>Truck Lossing</v>
      </c>
      <c r="M77" s="413" t="str">
        <f t="array" ref="M77">if(V77="","",XLOOKUP(V77,Master[Company],Master[Line Distance],"Unknown",0,1))</f>
        <v/>
      </c>
      <c r="N77" s="414"/>
      <c r="O77" s="413"/>
      <c r="P77" s="469" t="s">
        <v>510</v>
      </c>
      <c r="Q77" s="413" t="str">
        <f t="array" ref="Q77">if(V77="","",XLOOKUP(V77,Master[Company],Master[Terms],"NA",0,1))</f>
        <v>FOB</v>
      </c>
      <c r="R77" s="413" t="str">
        <f t="shared" si="2"/>
        <v>CPO</v>
      </c>
      <c r="S77" s="413" t="str">
        <f t="array" ref="S77">if(V77="","",XLOOKUP(V77,Master[Company],Master[Group],"NA",0,1))</f>
        <v>BGA</v>
      </c>
      <c r="T77" s="413" t="str">
        <f t="array" ref="T77">if(V77="","",XLOOKUP(V77,Master[Company],Master[Loading Location],"NA",0,1))</f>
        <v>Kendawangan</v>
      </c>
      <c r="U77" s="413" t="str">
        <f t="array" ref="U77">if(V77="","",XLOOKUP(V77,Master[Company],Master[Acronym],"NA",0,1))</f>
        <v>PT. KBAS</v>
      </c>
      <c r="V77" s="413" t="s">
        <v>112</v>
      </c>
      <c r="W77" s="426">
        <v>500000.0</v>
      </c>
      <c r="X77" s="176">
        <v>500000.0</v>
      </c>
      <c r="Y77" s="552" t="s">
        <v>599</v>
      </c>
      <c r="Z77" s="413">
        <f t="shared" si="3"/>
        <v>1011002766</v>
      </c>
      <c r="AA77" s="413">
        <v>1.011002766E9</v>
      </c>
      <c r="AB77" s="413"/>
      <c r="AC77" s="413"/>
      <c r="AD77" s="422"/>
      <c r="AE77" s="517">
        <v>46052.0</v>
      </c>
      <c r="AF77" s="419">
        <v>46053.0</v>
      </c>
      <c r="AG77" s="419">
        <v>46057.0</v>
      </c>
      <c r="AH77" s="419">
        <v>46058.0</v>
      </c>
      <c r="AI77" s="419">
        <v>46064.0</v>
      </c>
      <c r="AJ77" s="419">
        <v>46065.0</v>
      </c>
      <c r="AK77" s="419">
        <v>46068.0</v>
      </c>
      <c r="AL77" s="518">
        <v>46069.0</v>
      </c>
      <c r="AM77" s="419">
        <v>46051.0</v>
      </c>
      <c r="AN77" s="419">
        <v>46055.0</v>
      </c>
      <c r="AO77" s="419">
        <v>46057.0</v>
      </c>
      <c r="AP77" s="419">
        <v>46058.0</v>
      </c>
      <c r="AQ77" s="480"/>
      <c r="AR77" s="480"/>
      <c r="AS77" s="480"/>
      <c r="AT77" s="480"/>
      <c r="AU77" s="414"/>
      <c r="AV77" s="152"/>
      <c r="AW77" s="152"/>
      <c r="AX77" s="414"/>
      <c r="AY77" s="421" t="s">
        <v>388</v>
      </c>
      <c r="AZ77" s="415" t="s">
        <v>388</v>
      </c>
      <c r="BA77" s="415" t="s">
        <v>388</v>
      </c>
      <c r="BB77" s="413"/>
      <c r="BC77" s="413"/>
      <c r="BD77" s="413"/>
      <c r="BE77" s="421" t="s">
        <v>597</v>
      </c>
      <c r="BF77" s="413"/>
      <c r="BG77" s="415">
        <v>4.5</v>
      </c>
      <c r="BH77" s="446">
        <v>0.27</v>
      </c>
      <c r="BI77" s="424"/>
      <c r="BJ77" s="425">
        <v>500000.0</v>
      </c>
      <c r="BK77" s="425">
        <v>4000000.0</v>
      </c>
      <c r="BL77" s="425">
        <v>3883281.0</v>
      </c>
      <c r="BM77" s="426"/>
      <c r="BN77" s="519"/>
    </row>
    <row r="78" ht="18.75" customHeight="1">
      <c r="A78" s="369">
        <f t="shared" si="6"/>
        <v>2</v>
      </c>
      <c r="B78" s="377" t="s">
        <v>600</v>
      </c>
      <c r="C78" s="371"/>
      <c r="D78" s="371" t="s">
        <v>115</v>
      </c>
      <c r="E78" s="372" t="str">
        <f t="shared" si="1"/>
        <v>001/MAS/CPO/I/2026</v>
      </c>
      <c r="F78" s="459" t="s">
        <v>464</v>
      </c>
      <c r="G78" s="376"/>
      <c r="H78" s="375" t="str">
        <f t="array" ref="H78">IF(D78="","",XLOOKUP(D78,'Master Data'!K:K,'Master Data'!N:N,"Input in Master Data",0,1))</f>
        <v>T/C</v>
      </c>
      <c r="I78" s="375" t="str">
        <f t="array" ref="I78">IF(D78="","",XLOOKUP(D78,'Master Data'!K:K,'Master Data'!O:O,"Input in Master Data",0,1))</f>
        <v>Maxima</v>
      </c>
      <c r="J78" s="375" t="str">
        <f t="array" ref="J78">if(V78="","",XLOOKUP(V78,Master[Company],Master[Blow],"Unknown",0,1))</f>
        <v/>
      </c>
      <c r="K78" s="375" t="str">
        <f t="array" ref="K78">if(V78="","",XLOOKUP(V78,Master[Company],Master[Pigging],"Unknown",0,1))</f>
        <v/>
      </c>
      <c r="L78" s="375" t="str">
        <f t="array" ref="L78">if(V78="","",XLOOKUP(V78,Master[Company],Master[Load Method],"Unknown",0,1))</f>
        <v/>
      </c>
      <c r="M78" s="375" t="str">
        <f t="array" ref="M78">if(V78="","",XLOOKUP(V78,Master[Company],Master[Line Distance],"Unknown",0,1))</f>
        <v/>
      </c>
      <c r="N78" s="376"/>
      <c r="O78" s="375"/>
      <c r="P78" s="370" t="s">
        <v>389</v>
      </c>
      <c r="Q78" s="375" t="str">
        <f t="array" ref="Q78">if(V78="","",XLOOKUP(V78,Master[Company],Master[Terms],"NA",0,1))</f>
        <v>FOB</v>
      </c>
      <c r="R78" s="375" t="str">
        <f t="shared" si="2"/>
        <v>CPO</v>
      </c>
      <c r="S78" s="375" t="str">
        <f t="array" ref="S78">if(V78="","",XLOOKUP(V78,Master[Company],Master[Group],"NA",0,1))</f>
        <v>MAS</v>
      </c>
      <c r="T78" s="375" t="str">
        <f t="array" ref="T78">if(V78="","",XLOOKUP(V78,Master[Company],Master[Loading Location],"NA",0,1))</f>
        <v>Pangkal Balam</v>
      </c>
      <c r="U78" s="375" t="str">
        <f t="array" ref="U78">if(V78="","",XLOOKUP(V78,Master[Company],Master[Acronym],"NA",0,1))</f>
        <v>PT. MAS</v>
      </c>
      <c r="V78" s="377" t="s">
        <v>137</v>
      </c>
      <c r="W78" s="387">
        <v>500000.0</v>
      </c>
      <c r="X78" s="135">
        <v>500000.0</v>
      </c>
      <c r="Y78" s="370" t="s">
        <v>587</v>
      </c>
      <c r="Z78" s="375">
        <f t="shared" si="3"/>
        <v>1011002814</v>
      </c>
      <c r="AA78" s="377">
        <v>1.001027146E9</v>
      </c>
      <c r="AB78" s="377">
        <v>1.002000005516E12</v>
      </c>
      <c r="AC78" s="377">
        <v>1.011002814E9</v>
      </c>
      <c r="AD78" s="384"/>
      <c r="AE78" s="520">
        <v>46044.0</v>
      </c>
      <c r="AF78" s="381">
        <v>46045.0</v>
      </c>
      <c r="AG78" s="381">
        <v>46048.0</v>
      </c>
      <c r="AH78" s="474">
        <v>46049.0</v>
      </c>
      <c r="AI78" s="381">
        <v>46054.0</v>
      </c>
      <c r="AJ78" s="474"/>
      <c r="AK78" s="474"/>
      <c r="AL78" s="475" t="s">
        <v>551</v>
      </c>
      <c r="AM78" s="476">
        <v>46050.0</v>
      </c>
      <c r="AN78" s="476">
        <v>46051.0</v>
      </c>
      <c r="AO78" s="476">
        <v>46053.0</v>
      </c>
      <c r="AP78" s="476">
        <v>46054.0</v>
      </c>
      <c r="AQ78" s="474"/>
      <c r="AR78" s="474"/>
      <c r="AS78" s="474"/>
      <c r="AT78" s="474"/>
      <c r="AU78" s="376"/>
      <c r="AV78" s="458" t="s">
        <v>601</v>
      </c>
      <c r="AW78" s="230"/>
      <c r="AX78" s="376"/>
      <c r="AY78" s="383" t="s">
        <v>388</v>
      </c>
      <c r="AZ78" s="377" t="s">
        <v>388</v>
      </c>
      <c r="BA78" s="377" t="s">
        <v>388</v>
      </c>
      <c r="BB78" s="375"/>
      <c r="BC78" s="375"/>
      <c r="BD78" s="375"/>
      <c r="BE78" s="459" t="s">
        <v>602</v>
      </c>
      <c r="BF78" s="375"/>
      <c r="BG78" s="370">
        <v>4.2</v>
      </c>
      <c r="BH78" s="444">
        <v>0.25</v>
      </c>
      <c r="BI78" s="386"/>
      <c r="BJ78" s="387">
        <v>500000.0</v>
      </c>
      <c r="BK78" s="484">
        <v>2500000.0</v>
      </c>
      <c r="BL78" s="484">
        <v>2498988.0</v>
      </c>
      <c r="BM78" s="388"/>
      <c r="BN78" s="511"/>
    </row>
    <row r="79" ht="18.75" customHeight="1">
      <c r="A79" s="390">
        <f t="shared" ref="A79:A80" si="7">if(B79="","",IF(B79=B77,A77,if(A77=3,1,A77+1)))</f>
        <v>2</v>
      </c>
      <c r="B79" s="336" t="s">
        <v>600</v>
      </c>
      <c r="C79" s="337"/>
      <c r="D79" s="337" t="s">
        <v>115</v>
      </c>
      <c r="E79" s="338" t="str">
        <f t="shared" si="1"/>
        <v>002/MAS/CPO/I/2026</v>
      </c>
      <c r="F79" s="400" t="s">
        <v>464</v>
      </c>
      <c r="G79" s="394"/>
      <c r="H79" s="341" t="str">
        <f t="array" ref="H79">IF(D79="","",XLOOKUP(D79,'Master Data'!K:K,'Master Data'!N:N,"Input in Master Data",0,1))</f>
        <v>T/C</v>
      </c>
      <c r="I79" s="341" t="str">
        <f t="array" ref="I79">IF(D79="","",XLOOKUP(D79,'Master Data'!K:K,'Master Data'!O:O,"Input in Master Data",0,1))</f>
        <v>Maxima</v>
      </c>
      <c r="J79" s="341" t="str">
        <f t="array" ref="J79">if(V79="","",XLOOKUP(V79,Master[Company],Master[Blow],"Unknown",0,1))</f>
        <v/>
      </c>
      <c r="K79" s="341" t="str">
        <f t="array" ref="K79">if(V79="","",XLOOKUP(V79,Master[Company],Master[Pigging],"Unknown",0,1))</f>
        <v/>
      </c>
      <c r="L79" s="341" t="str">
        <f t="array" ref="L79">if(V79="","",XLOOKUP(V79,Master[Company],Master[Load Method],"Unknown",0,1))</f>
        <v/>
      </c>
      <c r="M79" s="341" t="str">
        <f t="array" ref="M79">if(V79="","",XLOOKUP(V79,Master[Company],Master[Line Distance],"Unknown",0,1))</f>
        <v/>
      </c>
      <c r="N79" s="394"/>
      <c r="O79" s="341"/>
      <c r="P79" s="531" t="s">
        <v>389</v>
      </c>
      <c r="Q79" s="341" t="str">
        <f t="array" ref="Q79">if(V79="","",XLOOKUP(V79,Master[Company],Master[Terms],"NA",0,1))</f>
        <v>FOB</v>
      </c>
      <c r="R79" s="341" t="str">
        <f t="shared" si="2"/>
        <v>CPO</v>
      </c>
      <c r="S79" s="341" t="str">
        <f t="array" ref="S79">if(V79="","",XLOOKUP(V79,Master[Company],Master[Group],"NA",0,1))</f>
        <v>MAS</v>
      </c>
      <c r="T79" s="341" t="str">
        <f t="array" ref="T79">if(V79="","",XLOOKUP(V79,Master[Company],Master[Loading Location],"NA",0,1))</f>
        <v>Pangkal Balam</v>
      </c>
      <c r="U79" s="341" t="str">
        <f t="array" ref="U79">if(V79="","",XLOOKUP(V79,Master[Company],Master[Acronym],"NA",0,1))</f>
        <v>PT. MAS</v>
      </c>
      <c r="V79" s="336" t="s">
        <v>137</v>
      </c>
      <c r="W79" s="553">
        <v>1000000.0</v>
      </c>
      <c r="X79" s="173">
        <v>1000000.0</v>
      </c>
      <c r="Y79" s="336" t="s">
        <v>603</v>
      </c>
      <c r="Z79" s="341">
        <f t="shared" si="3"/>
        <v>1011002820</v>
      </c>
      <c r="AA79" s="336">
        <v>1.001027282E9</v>
      </c>
      <c r="AB79" s="336">
        <v>1.002000005538E12</v>
      </c>
      <c r="AC79" s="336">
        <v>1.01100282E9</v>
      </c>
      <c r="AD79" s="401"/>
      <c r="AE79" s="515">
        <v>46044.0</v>
      </c>
      <c r="AF79" s="398">
        <v>46045.0</v>
      </c>
      <c r="AG79" s="398">
        <v>46048.0</v>
      </c>
      <c r="AH79" s="499">
        <v>46049.0</v>
      </c>
      <c r="AI79" s="398">
        <v>46054.0</v>
      </c>
      <c r="AJ79" s="499"/>
      <c r="AK79" s="499"/>
      <c r="AL79" s="500"/>
      <c r="AM79" s="398">
        <v>46050.0</v>
      </c>
      <c r="AN79" s="398">
        <v>46051.0</v>
      </c>
      <c r="AO79" s="398">
        <v>46053.0</v>
      </c>
      <c r="AP79" s="398">
        <v>46054.0</v>
      </c>
      <c r="AQ79" s="499"/>
      <c r="AR79" s="499"/>
      <c r="AS79" s="499"/>
      <c r="AT79" s="499"/>
      <c r="AU79" s="394"/>
      <c r="AX79" s="394"/>
      <c r="AY79" s="400" t="s">
        <v>388</v>
      </c>
      <c r="AZ79" s="336" t="s">
        <v>388</v>
      </c>
      <c r="BA79" s="336" t="s">
        <v>388</v>
      </c>
      <c r="BB79" s="341"/>
      <c r="BC79" s="341"/>
      <c r="BD79" s="341"/>
      <c r="BE79" s="400" t="s">
        <v>602</v>
      </c>
      <c r="BF79" s="341"/>
      <c r="BG79" s="336">
        <v>4.2</v>
      </c>
      <c r="BH79" s="438">
        <v>0.25</v>
      </c>
      <c r="BI79" s="403"/>
      <c r="BJ79" s="404">
        <v>1000000.0</v>
      </c>
      <c r="BK79" s="404">
        <v>2500000.0</v>
      </c>
      <c r="BL79" s="404">
        <v>2498988.0</v>
      </c>
      <c r="BM79" s="405"/>
      <c r="BN79" s="514"/>
    </row>
    <row r="80" ht="18.75" customHeight="1">
      <c r="A80" s="407">
        <f t="shared" si="7"/>
        <v>2</v>
      </c>
      <c r="B80" s="415" t="s">
        <v>600</v>
      </c>
      <c r="C80" s="409"/>
      <c r="D80" s="409" t="s">
        <v>115</v>
      </c>
      <c r="E80" s="410" t="str">
        <f t="shared" si="1"/>
        <v>003/MAS/CPO/I/2026</v>
      </c>
      <c r="F80" s="421" t="s">
        <v>464</v>
      </c>
      <c r="G80" s="414"/>
      <c r="H80" s="413" t="str">
        <f t="array" ref="H80">IF(D80="","",XLOOKUP(D80,'Master Data'!K:K,'Master Data'!N:N,"Input in Master Data",0,1))</f>
        <v>T/C</v>
      </c>
      <c r="I80" s="413" t="str">
        <f t="array" ref="I80">IF(D80="","",XLOOKUP(D80,'Master Data'!K:K,'Master Data'!O:O,"Input in Master Data",0,1))</f>
        <v>Maxima</v>
      </c>
      <c r="J80" s="413" t="str">
        <f t="array" ref="J80">if(V80="","",XLOOKUP(V80,Master[Company],Master[Blow],"Unknown",0,1))</f>
        <v/>
      </c>
      <c r="K80" s="413" t="str">
        <f t="array" ref="K80">if(V80="","",XLOOKUP(V80,Master[Company],Master[Pigging],"Unknown",0,1))</f>
        <v/>
      </c>
      <c r="L80" s="413" t="str">
        <f t="array" ref="L80">if(V80="","",XLOOKUP(V80,Master[Company],Master[Load Method],"Unknown",0,1))</f>
        <v/>
      </c>
      <c r="M80" s="413" t="str">
        <f t="array" ref="M80">if(V80="","",XLOOKUP(V80,Master[Company],Master[Line Distance],"Unknown",0,1))</f>
        <v/>
      </c>
      <c r="N80" s="414"/>
      <c r="O80" s="413"/>
      <c r="P80" s="469" t="s">
        <v>389</v>
      </c>
      <c r="Q80" s="413" t="str">
        <f t="array" ref="Q80">if(V80="","",XLOOKUP(V80,Master[Company],Master[Terms],"NA",0,1))</f>
        <v>FOB</v>
      </c>
      <c r="R80" s="413" t="str">
        <f t="shared" si="2"/>
        <v>CPO</v>
      </c>
      <c r="S80" s="413" t="str">
        <f t="array" ref="S80">if(V80="","",XLOOKUP(V80,Master[Company],Master[Group],"NA",0,1))</f>
        <v>MAS</v>
      </c>
      <c r="T80" s="413" t="str">
        <f t="array" ref="T80">if(V80="","",XLOOKUP(V80,Master[Company],Master[Loading Location],"NA",0,1))</f>
        <v>Pangkal Balam</v>
      </c>
      <c r="U80" s="413" t="str">
        <f t="array" ref="U80">if(V80="","",XLOOKUP(V80,Master[Company],Master[Acronym],"NA",0,1))</f>
        <v>PT. MAS</v>
      </c>
      <c r="V80" s="415" t="s">
        <v>137</v>
      </c>
      <c r="W80" s="529">
        <v>1000000.0</v>
      </c>
      <c r="X80" s="157">
        <v>1000000.0</v>
      </c>
      <c r="Y80" s="415" t="s">
        <v>604</v>
      </c>
      <c r="Z80" s="413">
        <f t="shared" si="3"/>
        <v>1011002833</v>
      </c>
      <c r="AA80" s="415">
        <v>1.001027476E9</v>
      </c>
      <c r="AB80" s="415">
        <v>1.002000005583E12</v>
      </c>
      <c r="AC80" s="415">
        <v>1.011002833E9</v>
      </c>
      <c r="AD80" s="422"/>
      <c r="AE80" s="517">
        <v>46044.0</v>
      </c>
      <c r="AF80" s="419">
        <v>46045.0</v>
      </c>
      <c r="AG80" s="419">
        <v>46048.0</v>
      </c>
      <c r="AH80" s="480">
        <v>46049.0</v>
      </c>
      <c r="AI80" s="419">
        <v>46054.0</v>
      </c>
      <c r="AJ80" s="480"/>
      <c r="AK80" s="480"/>
      <c r="AL80" s="481"/>
      <c r="AM80" s="419">
        <v>46050.0</v>
      </c>
      <c r="AN80" s="419">
        <v>46051.0</v>
      </c>
      <c r="AO80" s="419">
        <v>46053.0</v>
      </c>
      <c r="AP80" s="419">
        <v>46054.0</v>
      </c>
      <c r="AQ80" s="480"/>
      <c r="AR80" s="480"/>
      <c r="AS80" s="480"/>
      <c r="AT80" s="480"/>
      <c r="AU80" s="414"/>
      <c r="AV80" s="152"/>
      <c r="AW80" s="152"/>
      <c r="AX80" s="414"/>
      <c r="AY80" s="421" t="s">
        <v>388</v>
      </c>
      <c r="AZ80" s="415" t="s">
        <v>388</v>
      </c>
      <c r="BA80" s="415" t="s">
        <v>388</v>
      </c>
      <c r="BB80" s="413"/>
      <c r="BC80" s="413"/>
      <c r="BD80" s="413"/>
      <c r="BE80" s="421" t="s">
        <v>602</v>
      </c>
      <c r="BF80" s="413"/>
      <c r="BG80" s="415">
        <v>4.2</v>
      </c>
      <c r="BH80" s="446">
        <v>0.25</v>
      </c>
      <c r="BI80" s="424"/>
      <c r="BJ80" s="425">
        <v>1000000.0</v>
      </c>
      <c r="BK80" s="425">
        <v>2500000.0</v>
      </c>
      <c r="BL80" s="425">
        <v>2498988.0</v>
      </c>
      <c r="BM80" s="426"/>
      <c r="BN80" s="519"/>
    </row>
    <row r="81" ht="18.75" customHeight="1">
      <c r="A81" s="369">
        <f t="shared" ref="A81:A111" si="8">if(B81="","",IF(B81=B80,A80,if(A80=3,1,A80+1)))</f>
        <v>3</v>
      </c>
      <c r="B81" s="377" t="s">
        <v>605</v>
      </c>
      <c r="C81" s="371"/>
      <c r="D81" s="371" t="s">
        <v>98</v>
      </c>
      <c r="E81" s="372">
        <f t="shared" si="1"/>
        <v>1112000000931</v>
      </c>
      <c r="F81" s="459" t="s">
        <v>475</v>
      </c>
      <c r="G81" s="376"/>
      <c r="H81" s="375" t="str">
        <f t="array" ref="H81">IF(D81="","",XLOOKUP(D81,'Master Data'!K:K,'Master Data'!N:N,"Input in Master Data",0,1))</f>
        <v>V/C</v>
      </c>
      <c r="I81" s="375" t="str">
        <f t="array" ref="I81">IF(D81="","",XLOOKUP(D81,'Master Data'!K:K,'Master Data'!O:O,"Input in Master Data",0,1))</f>
        <v>CLS</v>
      </c>
      <c r="J81" s="375" t="str">
        <f t="array" ref="J81">if(V81="","",XLOOKUP(V81,Master[Company],Master[Blow],"Unknown",0,1))</f>
        <v/>
      </c>
      <c r="K81" s="375" t="str">
        <f t="array" ref="K81">if(V81="","",XLOOKUP(V81,Master[Company],Master[Pigging],"Unknown",0,1))</f>
        <v/>
      </c>
      <c r="L81" s="375" t="str">
        <f t="array" ref="L81">if(V81="","",XLOOKUP(V81,Master[Company],Master[Load Method],"Unknown",0,1))</f>
        <v/>
      </c>
      <c r="M81" s="375" t="str">
        <f t="array" ref="M81">if(V81="","",XLOOKUP(V81,Master[Company],Master[Line Distance],"Unknown",0,1))</f>
        <v/>
      </c>
      <c r="N81" s="376"/>
      <c r="O81" s="375"/>
      <c r="P81" s="531" t="s">
        <v>510</v>
      </c>
      <c r="Q81" s="375" t="str">
        <f t="array" ref="Q81">if(V81="","",XLOOKUP(V81,Master[Company],Master[Terms],"NA",0,1))</f>
        <v>FOB</v>
      </c>
      <c r="R81" s="375" t="str">
        <f t="shared" si="2"/>
        <v>CPO</v>
      </c>
      <c r="S81" s="375" t="str">
        <f t="array" ref="S81">if(V81="","",XLOOKUP(V81,Master[Company],Master[Group],"NA",0,1))</f>
        <v>KPN Corp</v>
      </c>
      <c r="T81" s="375" t="str">
        <f t="array" ref="T81">if(V81="","",XLOOKUP(V81,Master[Company],Master[Loading Location],"NA",0,1))</f>
        <v>Jambi</v>
      </c>
      <c r="U81" s="375" t="str">
        <f t="array" ref="U81">if(V81="","",XLOOKUP(V81,Master[Company],Master[Acronym],"NA",0,1))</f>
        <v>PT. BSU</v>
      </c>
      <c r="V81" s="377" t="s">
        <v>81</v>
      </c>
      <c r="W81" s="445">
        <v>500000.0</v>
      </c>
      <c r="X81" s="219">
        <v>500000.0</v>
      </c>
      <c r="Y81" s="375">
        <v>1.112000000931E12</v>
      </c>
      <c r="Z81" s="375">
        <f t="shared" si="3"/>
        <v>1011002778</v>
      </c>
      <c r="AA81" s="377">
        <v>1.011002778E9</v>
      </c>
      <c r="AB81" s="375"/>
      <c r="AC81" s="375"/>
      <c r="AD81" s="384"/>
      <c r="AE81" s="554">
        <v>46048.0</v>
      </c>
      <c r="AF81" s="379">
        <v>46049.0</v>
      </c>
      <c r="AG81" s="379">
        <v>46050.0</v>
      </c>
      <c r="AH81" s="379">
        <v>46051.0</v>
      </c>
      <c r="AI81" s="379">
        <v>46058.0</v>
      </c>
      <c r="AJ81" s="379">
        <v>46059.0</v>
      </c>
      <c r="AK81" s="379">
        <v>46063.0</v>
      </c>
      <c r="AL81" s="380">
        <v>46064.0</v>
      </c>
      <c r="AM81" s="381">
        <v>46047.0</v>
      </c>
      <c r="AN81" s="381">
        <v>46049.0</v>
      </c>
      <c r="AO81" s="381">
        <v>46050.0</v>
      </c>
      <c r="AP81" s="381">
        <v>46050.0</v>
      </c>
      <c r="AQ81" s="381">
        <v>46056.0</v>
      </c>
      <c r="AR81" s="381">
        <v>46061.0</v>
      </c>
      <c r="AS81" s="381"/>
      <c r="AT81" s="381"/>
      <c r="AU81" s="376"/>
      <c r="AV81" s="458" t="s">
        <v>520</v>
      </c>
      <c r="AW81" s="130" t="s">
        <v>521</v>
      </c>
      <c r="AX81" s="376"/>
      <c r="AY81" s="459" t="s">
        <v>388</v>
      </c>
      <c r="AZ81" s="377" t="s">
        <v>388</v>
      </c>
      <c r="BA81" s="377" t="s">
        <v>388</v>
      </c>
      <c r="BB81" s="375"/>
      <c r="BC81" s="375"/>
      <c r="BD81" s="375"/>
      <c r="BE81" s="383" t="s">
        <v>522</v>
      </c>
      <c r="BF81" s="377" t="s">
        <v>518</v>
      </c>
      <c r="BG81" s="377">
        <v>4.32</v>
      </c>
      <c r="BH81" s="434">
        <v>0.34</v>
      </c>
      <c r="BI81" s="379">
        <v>46053.0</v>
      </c>
      <c r="BJ81" s="387">
        <v>99840.0</v>
      </c>
      <c r="BK81" s="387">
        <v>4000000.0</v>
      </c>
      <c r="BL81" s="387">
        <v>4024515.0</v>
      </c>
      <c r="BM81" s="387">
        <v>4016040.0</v>
      </c>
      <c r="BN81" s="511"/>
    </row>
    <row r="82" ht="18.75" customHeight="1">
      <c r="A82" s="390">
        <f t="shared" si="8"/>
        <v>3</v>
      </c>
      <c r="B82" s="336" t="s">
        <v>605</v>
      </c>
      <c r="C82" s="337"/>
      <c r="D82" s="337" t="s">
        <v>98</v>
      </c>
      <c r="E82" s="338">
        <f t="shared" si="1"/>
        <v>1112000000934</v>
      </c>
      <c r="F82" s="400" t="s">
        <v>475</v>
      </c>
      <c r="G82" s="394"/>
      <c r="H82" s="341" t="str">
        <f t="array" ref="H82">IF(D82="","",XLOOKUP(D82,'Master Data'!K:K,'Master Data'!N:N,"Input in Master Data",0,1))</f>
        <v>V/C</v>
      </c>
      <c r="I82" s="341" t="str">
        <f t="array" ref="I82">IF(D82="","",XLOOKUP(D82,'Master Data'!K:K,'Master Data'!O:O,"Input in Master Data",0,1))</f>
        <v>CLS</v>
      </c>
      <c r="J82" s="341" t="str">
        <f t="array" ref="J82">if(V82="","",XLOOKUP(V82,Master[Company],Master[Blow],"Unknown",0,1))</f>
        <v/>
      </c>
      <c r="K82" s="341" t="str">
        <f t="array" ref="K82">if(V82="","",XLOOKUP(V82,Master[Company],Master[Pigging],"Unknown",0,1))</f>
        <v/>
      </c>
      <c r="L82" s="341" t="str">
        <f t="array" ref="L82">if(V82="","",XLOOKUP(V82,Master[Company],Master[Load Method],"Unknown",0,1))</f>
        <v/>
      </c>
      <c r="M82" s="341" t="str">
        <f t="array" ref="M82">if(V82="","",XLOOKUP(V82,Master[Company],Master[Line Distance],"Unknown",0,1))</f>
        <v/>
      </c>
      <c r="N82" s="394"/>
      <c r="O82" s="341"/>
      <c r="P82" s="531" t="s">
        <v>510</v>
      </c>
      <c r="Q82" s="341" t="str">
        <f t="array" ref="Q82">if(V82="","",XLOOKUP(V82,Master[Company],Master[Terms],"NA",0,1))</f>
        <v>FOB</v>
      </c>
      <c r="R82" s="341" t="str">
        <f t="shared" si="2"/>
        <v>CPO</v>
      </c>
      <c r="S82" s="341" t="str">
        <f t="array" ref="S82">if(V82="","",XLOOKUP(V82,Master[Company],Master[Group],"NA",0,1))</f>
        <v>KPN Corp</v>
      </c>
      <c r="T82" s="341" t="str">
        <f t="array" ref="T82">if(V82="","",XLOOKUP(V82,Master[Company],Master[Loading Location],"NA",0,1))</f>
        <v>Jambi</v>
      </c>
      <c r="U82" s="341" t="str">
        <f t="array" ref="U82">if(V82="","",XLOOKUP(V82,Master[Company],Master[Acronym],"NA",0,1))</f>
        <v>PT. BSU</v>
      </c>
      <c r="V82" s="336" t="s">
        <v>81</v>
      </c>
      <c r="W82" s="535">
        <v>700000.0</v>
      </c>
      <c r="X82" s="536">
        <v>700000.0</v>
      </c>
      <c r="Y82" s="341">
        <v>1.112000000934E12</v>
      </c>
      <c r="Z82" s="341">
        <f t="shared" si="3"/>
        <v>1011002790</v>
      </c>
      <c r="AA82" s="336">
        <v>1.01100279E9</v>
      </c>
      <c r="AB82" s="341"/>
      <c r="AC82" s="341"/>
      <c r="AD82" s="401"/>
      <c r="AE82" s="521">
        <v>46048.0</v>
      </c>
      <c r="AF82" s="396">
        <v>46049.0</v>
      </c>
      <c r="AG82" s="396">
        <v>46050.0</v>
      </c>
      <c r="AH82" s="396">
        <v>46051.0</v>
      </c>
      <c r="AI82" s="396">
        <v>46058.0</v>
      </c>
      <c r="AJ82" s="396">
        <v>46059.0</v>
      </c>
      <c r="AK82" s="396">
        <v>46063.0</v>
      </c>
      <c r="AL82" s="397">
        <v>46064.0</v>
      </c>
      <c r="AM82" s="398">
        <v>46047.0</v>
      </c>
      <c r="AN82" s="398">
        <v>46049.0</v>
      </c>
      <c r="AO82" s="398">
        <v>46050.0</v>
      </c>
      <c r="AP82" s="398">
        <v>46050.0</v>
      </c>
      <c r="AQ82" s="398">
        <v>46056.0</v>
      </c>
      <c r="AR82" s="398">
        <v>46061.0</v>
      </c>
      <c r="AS82" s="398"/>
      <c r="AT82" s="398"/>
      <c r="AU82" s="394"/>
      <c r="AX82" s="394"/>
      <c r="AY82" s="400" t="s">
        <v>388</v>
      </c>
      <c r="AZ82" s="336" t="s">
        <v>388</v>
      </c>
      <c r="BA82" s="336" t="s">
        <v>388</v>
      </c>
      <c r="BB82" s="341"/>
      <c r="BC82" s="341"/>
      <c r="BD82" s="341"/>
      <c r="BE82" s="400" t="s">
        <v>522</v>
      </c>
      <c r="BF82" s="336" t="s">
        <v>518</v>
      </c>
      <c r="BG82" s="336">
        <v>4.32</v>
      </c>
      <c r="BH82" s="438">
        <v>0.34</v>
      </c>
      <c r="BI82" s="396">
        <v>46053.0</v>
      </c>
      <c r="BJ82" s="404">
        <v>99840.0</v>
      </c>
      <c r="BK82" s="404">
        <v>4000000.0</v>
      </c>
      <c r="BL82" s="404">
        <v>4024515.0</v>
      </c>
      <c r="BM82" s="404">
        <v>4016040.0</v>
      </c>
      <c r="BN82" s="514"/>
    </row>
    <row r="83" ht="18.75" customHeight="1">
      <c r="A83" s="390">
        <f t="shared" si="8"/>
        <v>3</v>
      </c>
      <c r="B83" s="336" t="s">
        <v>605</v>
      </c>
      <c r="C83" s="337"/>
      <c r="D83" s="337" t="s">
        <v>98</v>
      </c>
      <c r="E83" s="338">
        <f t="shared" si="1"/>
        <v>1112000000932</v>
      </c>
      <c r="F83" s="400" t="s">
        <v>475</v>
      </c>
      <c r="G83" s="394"/>
      <c r="H83" s="341" t="str">
        <f t="array" ref="H83">IF(D83="","",XLOOKUP(D83,'Master Data'!K:K,'Master Data'!N:N,"Input in Master Data",0,1))</f>
        <v>V/C</v>
      </c>
      <c r="I83" s="341" t="str">
        <f t="array" ref="I83">IF(D83="","",XLOOKUP(D83,'Master Data'!K:K,'Master Data'!O:O,"Input in Master Data",0,1))</f>
        <v>CLS</v>
      </c>
      <c r="J83" s="341" t="str">
        <f t="array" ref="J83">if(V83="","",XLOOKUP(V83,Master[Company],Master[Blow],"Unknown",0,1))</f>
        <v/>
      </c>
      <c r="K83" s="341" t="str">
        <f t="array" ref="K83">if(V83="","",XLOOKUP(V83,Master[Company],Master[Pigging],"Unknown",0,1))</f>
        <v/>
      </c>
      <c r="L83" s="341" t="str">
        <f t="array" ref="L83">if(V83="","",XLOOKUP(V83,Master[Company],Master[Load Method],"Unknown",0,1))</f>
        <v/>
      </c>
      <c r="M83" s="341" t="str">
        <f t="array" ref="M83">if(V83="","",XLOOKUP(V83,Master[Company],Master[Line Distance],"Unknown",0,1))</f>
        <v/>
      </c>
      <c r="N83" s="394"/>
      <c r="O83" s="341"/>
      <c r="P83" s="531" t="s">
        <v>510</v>
      </c>
      <c r="Q83" s="341" t="str">
        <f t="array" ref="Q83">if(V83="","",XLOOKUP(V83,Master[Company],Master[Terms],"NA",0,1))</f>
        <v>FOB</v>
      </c>
      <c r="R83" s="341" t="str">
        <f t="shared" si="2"/>
        <v>CPO</v>
      </c>
      <c r="S83" s="341" t="str">
        <f t="array" ref="S83">if(V83="","",XLOOKUP(V83,Master[Company],Master[Group],"NA",0,1))</f>
        <v>KPN Corp</v>
      </c>
      <c r="T83" s="341" t="str">
        <f t="array" ref="T83">if(V83="","",XLOOKUP(V83,Master[Company],Master[Loading Location],"NA",0,1))</f>
        <v>Jambi</v>
      </c>
      <c r="U83" s="341" t="str">
        <f t="array" ref="U83">if(V83="","",XLOOKUP(V83,Master[Company],Master[Acronym],"NA",0,1))</f>
        <v>PT. BSU</v>
      </c>
      <c r="V83" s="336" t="s">
        <v>81</v>
      </c>
      <c r="W83" s="535">
        <v>250000.0</v>
      </c>
      <c r="X83" s="536">
        <v>250000.0</v>
      </c>
      <c r="Y83" s="341">
        <v>1.112000000932E12</v>
      </c>
      <c r="Z83" s="341">
        <f t="shared" si="3"/>
        <v>1011002779</v>
      </c>
      <c r="AA83" s="336">
        <v>1.011002779E9</v>
      </c>
      <c r="AB83" s="341"/>
      <c r="AC83" s="341"/>
      <c r="AD83" s="401"/>
      <c r="AE83" s="521">
        <v>46048.0</v>
      </c>
      <c r="AF83" s="396">
        <v>46049.0</v>
      </c>
      <c r="AG83" s="396">
        <v>46050.0</v>
      </c>
      <c r="AH83" s="396">
        <v>46051.0</v>
      </c>
      <c r="AI83" s="396">
        <v>46058.0</v>
      </c>
      <c r="AJ83" s="396">
        <v>46059.0</v>
      </c>
      <c r="AK83" s="396">
        <v>46063.0</v>
      </c>
      <c r="AL83" s="397">
        <v>46064.0</v>
      </c>
      <c r="AM83" s="398">
        <v>46047.0</v>
      </c>
      <c r="AN83" s="398">
        <v>46049.0</v>
      </c>
      <c r="AO83" s="398">
        <v>46050.0</v>
      </c>
      <c r="AP83" s="398">
        <v>46050.0</v>
      </c>
      <c r="AQ83" s="398">
        <v>46056.0</v>
      </c>
      <c r="AR83" s="398">
        <v>46061.0</v>
      </c>
      <c r="AS83" s="398"/>
      <c r="AT83" s="398"/>
      <c r="AU83" s="394"/>
      <c r="AX83" s="394"/>
      <c r="AY83" s="400" t="s">
        <v>388</v>
      </c>
      <c r="AZ83" s="336" t="s">
        <v>388</v>
      </c>
      <c r="BA83" s="336" t="s">
        <v>388</v>
      </c>
      <c r="BB83" s="341"/>
      <c r="BC83" s="341"/>
      <c r="BD83" s="341"/>
      <c r="BE83" s="400" t="s">
        <v>522</v>
      </c>
      <c r="BF83" s="336" t="s">
        <v>518</v>
      </c>
      <c r="BG83" s="336">
        <v>4.32</v>
      </c>
      <c r="BH83" s="438">
        <v>0.34</v>
      </c>
      <c r="BI83" s="396">
        <v>46053.0</v>
      </c>
      <c r="BJ83" s="404">
        <v>99840.0</v>
      </c>
      <c r="BK83" s="404">
        <v>4000000.0</v>
      </c>
      <c r="BL83" s="404">
        <v>4024515.0</v>
      </c>
      <c r="BM83" s="404">
        <v>4016040.0</v>
      </c>
      <c r="BN83" s="514"/>
    </row>
    <row r="84" ht="18.75" customHeight="1">
      <c r="A84" s="407">
        <f t="shared" si="8"/>
        <v>3</v>
      </c>
      <c r="B84" s="415" t="s">
        <v>605</v>
      </c>
      <c r="C84" s="409"/>
      <c r="D84" s="409" t="s">
        <v>98</v>
      </c>
      <c r="E84" s="410">
        <f t="shared" si="1"/>
        <v>1112000000935</v>
      </c>
      <c r="F84" s="421" t="s">
        <v>475</v>
      </c>
      <c r="G84" s="414"/>
      <c r="H84" s="413" t="str">
        <f t="array" ref="H84">IF(D84="","",XLOOKUP(D84,'Master Data'!K:K,'Master Data'!N:N,"Input in Master Data",0,1))</f>
        <v>V/C</v>
      </c>
      <c r="I84" s="413" t="str">
        <f t="array" ref="I84">IF(D84="","",XLOOKUP(D84,'Master Data'!K:K,'Master Data'!O:O,"Input in Master Data",0,1))</f>
        <v>CLS</v>
      </c>
      <c r="J84" s="413" t="str">
        <f t="array" ref="J84">if(V84="","",XLOOKUP(V84,Master[Company],Master[Blow],"Unknown",0,1))</f>
        <v/>
      </c>
      <c r="K84" s="413" t="str">
        <f t="array" ref="K84">if(V84="","",XLOOKUP(V84,Master[Company],Master[Pigging],"Unknown",0,1))</f>
        <v/>
      </c>
      <c r="L84" s="413" t="str">
        <f t="array" ref="L84">if(V84="","",XLOOKUP(V84,Master[Company],Master[Load Method],"Unknown",0,1))</f>
        <v/>
      </c>
      <c r="M84" s="413" t="str">
        <f t="array" ref="M84">if(V84="","",XLOOKUP(V84,Master[Company],Master[Line Distance],"Unknown",0,1))</f>
        <v/>
      </c>
      <c r="N84" s="414"/>
      <c r="O84" s="413"/>
      <c r="P84" s="469" t="s">
        <v>510</v>
      </c>
      <c r="Q84" s="413" t="str">
        <f t="array" ref="Q84">if(V84="","",XLOOKUP(V84,Master[Company],Master[Terms],"NA",0,1))</f>
        <v>FOB</v>
      </c>
      <c r="R84" s="413" t="str">
        <f t="shared" si="2"/>
        <v>CPO</v>
      </c>
      <c r="S84" s="413" t="str">
        <f t="array" ref="S84">if(V84="","",XLOOKUP(V84,Master[Company],Master[Group],"NA",0,1))</f>
        <v>KPN Corp</v>
      </c>
      <c r="T84" s="413" t="str">
        <f t="array" ref="T84">if(V84="","",XLOOKUP(V84,Master[Company],Master[Loading Location],"NA",0,1))</f>
        <v>Jambi</v>
      </c>
      <c r="U84" s="413" t="str">
        <f t="array" ref="U84">if(V84="","",XLOOKUP(V84,Master[Company],Master[Acronym],"NA",0,1))</f>
        <v>PT. BSU</v>
      </c>
      <c r="V84" s="415" t="s">
        <v>81</v>
      </c>
      <c r="W84" s="471">
        <v>300000.0</v>
      </c>
      <c r="X84" s="541">
        <v>300000.0</v>
      </c>
      <c r="Y84" s="413">
        <v>1.112000000935E12</v>
      </c>
      <c r="Z84" s="413">
        <f t="shared" si="3"/>
        <v>1011002791</v>
      </c>
      <c r="AA84" s="415">
        <v>1.011002791E9</v>
      </c>
      <c r="AB84" s="413"/>
      <c r="AC84" s="413"/>
      <c r="AD84" s="422"/>
      <c r="AE84" s="522">
        <v>46048.0</v>
      </c>
      <c r="AF84" s="417">
        <v>46049.0</v>
      </c>
      <c r="AG84" s="417">
        <v>46050.0</v>
      </c>
      <c r="AH84" s="417">
        <v>46051.0</v>
      </c>
      <c r="AI84" s="417">
        <v>46058.0</v>
      </c>
      <c r="AJ84" s="417">
        <v>46059.0</v>
      </c>
      <c r="AK84" s="417">
        <v>46063.0</v>
      </c>
      <c r="AL84" s="418">
        <v>46064.0</v>
      </c>
      <c r="AM84" s="419">
        <v>46047.0</v>
      </c>
      <c r="AN84" s="419">
        <v>46049.0</v>
      </c>
      <c r="AO84" s="419">
        <v>46050.0</v>
      </c>
      <c r="AP84" s="419">
        <v>46050.0</v>
      </c>
      <c r="AQ84" s="419">
        <v>46056.0</v>
      </c>
      <c r="AR84" s="419">
        <v>46061.0</v>
      </c>
      <c r="AS84" s="419"/>
      <c r="AT84" s="419"/>
      <c r="AU84" s="414"/>
      <c r="AV84" s="152"/>
      <c r="AW84" s="152"/>
      <c r="AX84" s="414"/>
      <c r="AY84" s="421" t="s">
        <v>388</v>
      </c>
      <c r="AZ84" s="415" t="s">
        <v>388</v>
      </c>
      <c r="BA84" s="415" t="s">
        <v>388</v>
      </c>
      <c r="BB84" s="413"/>
      <c r="BC84" s="413"/>
      <c r="BD84" s="413"/>
      <c r="BE84" s="421" t="s">
        <v>522</v>
      </c>
      <c r="BF84" s="415" t="s">
        <v>518</v>
      </c>
      <c r="BG84" s="415">
        <v>4.32</v>
      </c>
      <c r="BH84" s="446">
        <v>0.34</v>
      </c>
      <c r="BI84" s="417">
        <v>46053.0</v>
      </c>
      <c r="BJ84" s="425">
        <v>99840.0</v>
      </c>
      <c r="BK84" s="425">
        <v>4000000.0</v>
      </c>
      <c r="BL84" s="425">
        <v>4024515.0</v>
      </c>
      <c r="BM84" s="425">
        <v>4016040.0</v>
      </c>
      <c r="BN84" s="519"/>
    </row>
    <row r="85" ht="18.75" customHeight="1">
      <c r="A85" s="336">
        <f t="shared" si="8"/>
        <v>1</v>
      </c>
      <c r="B85" s="336" t="s">
        <v>606</v>
      </c>
      <c r="C85" s="337"/>
      <c r="D85" s="337" t="s">
        <v>92</v>
      </c>
      <c r="E85" s="338" t="str">
        <f t="shared" si="1"/>
        <v>005/TBJ‐TSB/I/2026</v>
      </c>
      <c r="F85" s="550" t="s">
        <v>483</v>
      </c>
      <c r="G85" s="394"/>
      <c r="H85" s="341" t="str">
        <f t="array" ref="H85">IF(D85="","",XLOOKUP(D85,'Master Data'!K:K,'Master Data'!N:N,"Input in Master Data",0,1))</f>
        <v>V/C</v>
      </c>
      <c r="I85" s="341" t="str">
        <f t="array" ref="I85">IF(D85="","",XLOOKUP(D85,'Master Data'!K:K,'Master Data'!O:O,"Input in Master Data",0,1))</f>
        <v>SUNN</v>
      </c>
      <c r="J85" s="341" t="str">
        <f t="array" ref="J85">if(V85="","",XLOOKUP(V85,Master[Company],Master[Blow],"Unknown",0,1))</f>
        <v/>
      </c>
      <c r="K85" s="341" t="str">
        <f t="array" ref="K85">if(V85="","",XLOOKUP(V85,Master[Company],Master[Pigging],"Unknown",0,1))</f>
        <v/>
      </c>
      <c r="L85" s="341" t="str">
        <f t="array" ref="L85">if(V85="","",XLOOKUP(V85,Master[Company],Master[Load Method],"Unknown",0,1))</f>
        <v/>
      </c>
      <c r="M85" s="341" t="str">
        <f t="array" ref="M85">if(V85="","",XLOOKUP(V85,Master[Company],Master[Line Distance],"Unknown",0,1))</f>
        <v/>
      </c>
      <c r="N85" s="394"/>
      <c r="O85" s="341"/>
      <c r="P85" s="531" t="s">
        <v>493</v>
      </c>
      <c r="Q85" s="341" t="str">
        <f t="array" ref="Q85">if(V85="","",XLOOKUP(V85,Master[Company],Master[Terms],"NA",0,1))</f>
        <v>FOB</v>
      </c>
      <c r="R85" s="341" t="str">
        <f t="shared" si="2"/>
        <v>CPO</v>
      </c>
      <c r="S85" s="341" t="str">
        <f t="array" ref="S85">if(V85="","",XLOOKUP(V85,Master[Company],Master[Group],"NA",0,1))</f>
        <v>FAL</v>
      </c>
      <c r="T85" s="506" t="str">
        <f t="array" ref="T85">if(V85="","",XLOOKUP(V85,Master[Company],Master[Loading Location],"NA",0,1))</f>
        <v>Sadai</v>
      </c>
      <c r="U85" s="506" t="str">
        <f t="array" ref="U85">if(V85="","",XLOOKUP(V85,Master[Company],Master[Acronym],"NA",0,1))</f>
        <v>PT. TBJ</v>
      </c>
      <c r="V85" s="531" t="s">
        <v>131</v>
      </c>
      <c r="W85" s="535">
        <v>500000.0</v>
      </c>
      <c r="X85" s="536">
        <v>500000.0</v>
      </c>
      <c r="Y85" s="531" t="s">
        <v>607</v>
      </c>
      <c r="Z85" s="341">
        <v>1.01100284E9</v>
      </c>
      <c r="AA85" s="336">
        <v>9.14100186E9</v>
      </c>
      <c r="AB85" s="336">
        <v>1.142000003091E12</v>
      </c>
      <c r="AC85" s="336">
        <v>1.01100284E9</v>
      </c>
      <c r="AD85" s="401"/>
      <c r="AE85" s="555">
        <v>46052.0</v>
      </c>
      <c r="AF85" s="494">
        <v>46053.0</v>
      </c>
      <c r="AG85" s="494">
        <v>46054.0</v>
      </c>
      <c r="AH85" s="494">
        <v>46055.0</v>
      </c>
      <c r="AI85" s="494">
        <v>46065.0</v>
      </c>
      <c r="AJ85" s="494" t="s">
        <v>551</v>
      </c>
      <c r="AK85" s="494"/>
      <c r="AL85" s="556" t="s">
        <v>551</v>
      </c>
      <c r="AM85" s="494">
        <v>46053.0</v>
      </c>
      <c r="AN85" s="494">
        <v>46055.0</v>
      </c>
      <c r="AO85" s="494">
        <v>46055.0</v>
      </c>
      <c r="AP85" s="398">
        <v>46056.0</v>
      </c>
      <c r="AQ85" s="398"/>
      <c r="AR85" s="398"/>
      <c r="AS85" s="398"/>
      <c r="AT85" s="398"/>
      <c r="AU85" s="394"/>
      <c r="AV85" s="557" t="s">
        <v>608</v>
      </c>
      <c r="AW85" s="306"/>
      <c r="AX85" s="394"/>
      <c r="AY85" s="400" t="s">
        <v>388</v>
      </c>
      <c r="AZ85" s="336" t="s">
        <v>388</v>
      </c>
      <c r="BA85" s="336" t="s">
        <v>388</v>
      </c>
      <c r="BB85" s="341"/>
      <c r="BC85" s="341"/>
      <c r="BD85" s="341"/>
      <c r="BE85" s="400" t="s">
        <v>609</v>
      </c>
      <c r="BF85" s="341"/>
      <c r="BG85" s="336">
        <v>4.69</v>
      </c>
      <c r="BH85" s="438">
        <v>0.23</v>
      </c>
      <c r="BI85" s="403"/>
      <c r="BJ85" s="405"/>
      <c r="BK85" s="405"/>
      <c r="BL85" s="405"/>
      <c r="BM85" s="404"/>
      <c r="BN85" s="514"/>
    </row>
    <row r="86" ht="18.75" customHeight="1">
      <c r="A86" s="336">
        <f t="shared" si="8"/>
        <v>1</v>
      </c>
      <c r="B86" s="336" t="s">
        <v>606</v>
      </c>
      <c r="C86" s="337"/>
      <c r="D86" s="337" t="s">
        <v>92</v>
      </c>
      <c r="E86" s="338" t="str">
        <f t="shared" si="1"/>
        <v>004/MAS/CPO/I/2026</v>
      </c>
      <c r="F86" s="400" t="s">
        <v>483</v>
      </c>
      <c r="G86" s="394"/>
      <c r="H86" s="341" t="str">
        <f t="array" ref="H86">IF(D86="","",XLOOKUP(D86,'Master Data'!K:K,'Master Data'!N:N,"Input in Master Data",0,1))</f>
        <v>V/C</v>
      </c>
      <c r="I86" s="341" t="str">
        <f t="array" ref="I86">IF(D86="","",XLOOKUP(D86,'Master Data'!K:K,'Master Data'!O:O,"Input in Master Data",0,1))</f>
        <v>SUNN</v>
      </c>
      <c r="J86" s="341" t="str">
        <f t="array" ref="J86">if(V86="","",XLOOKUP(V86,Master[Company],Master[Blow],"Unknown",0,1))</f>
        <v/>
      </c>
      <c r="K86" s="341" t="str">
        <f t="array" ref="K86">if(V86="","",XLOOKUP(V86,Master[Company],Master[Pigging],"Unknown",0,1))</f>
        <v/>
      </c>
      <c r="L86" s="341" t="str">
        <f t="array" ref="L86">if(V86="","",XLOOKUP(V86,Master[Company],Master[Load Method],"Unknown",0,1))</f>
        <v/>
      </c>
      <c r="M86" s="341" t="str">
        <f t="array" ref="M86">if(V86="","",XLOOKUP(V86,Master[Company],Master[Line Distance],"Unknown",0,1))</f>
        <v/>
      </c>
      <c r="N86" s="394"/>
      <c r="O86" s="341"/>
      <c r="P86" s="531" t="s">
        <v>389</v>
      </c>
      <c r="Q86" s="341" t="s">
        <v>21</v>
      </c>
      <c r="R86" s="341" t="s">
        <v>549</v>
      </c>
      <c r="S86" s="341" t="s">
        <v>139</v>
      </c>
      <c r="T86" s="506" t="s">
        <v>140</v>
      </c>
      <c r="U86" s="506" t="s">
        <v>139</v>
      </c>
      <c r="V86" s="531" t="s">
        <v>137</v>
      </c>
      <c r="W86" s="535">
        <v>2000000.0</v>
      </c>
      <c r="X86" s="536">
        <v>2000000.0</v>
      </c>
      <c r="Y86" s="506" t="s">
        <v>610</v>
      </c>
      <c r="Z86" s="341">
        <v>1.011002843E9</v>
      </c>
      <c r="AA86" s="336">
        <v>1.001027629E9</v>
      </c>
      <c r="AB86" s="336">
        <v>1.00200000562E12</v>
      </c>
      <c r="AC86" s="336">
        <v>1.011002843E9</v>
      </c>
      <c r="AD86" s="401"/>
      <c r="AE86" s="555">
        <v>46056.0</v>
      </c>
      <c r="AF86" s="494">
        <v>46057.0</v>
      </c>
      <c r="AG86" s="494">
        <v>46059.0</v>
      </c>
      <c r="AH86" s="494">
        <v>46060.0</v>
      </c>
      <c r="AI86" s="494">
        <v>46065.0</v>
      </c>
      <c r="AJ86" s="494" t="s">
        <v>551</v>
      </c>
      <c r="AK86" s="494"/>
      <c r="AL86" s="556" t="s">
        <v>551</v>
      </c>
      <c r="AM86" s="494"/>
      <c r="AN86" s="494"/>
      <c r="AO86" s="494"/>
      <c r="AP86" s="398"/>
      <c r="AQ86" s="398"/>
      <c r="AR86" s="398"/>
      <c r="AS86" s="398"/>
      <c r="AT86" s="398"/>
      <c r="AU86" s="394"/>
      <c r="AX86" s="394"/>
      <c r="AY86" s="400" t="s">
        <v>388</v>
      </c>
      <c r="AZ86" s="336" t="s">
        <v>388</v>
      </c>
      <c r="BA86" s="336" t="s">
        <v>388</v>
      </c>
      <c r="BB86" s="341"/>
      <c r="BC86" s="341"/>
      <c r="BD86" s="341"/>
      <c r="BE86" s="400" t="s">
        <v>609</v>
      </c>
      <c r="BF86" s="341"/>
      <c r="BG86" s="341"/>
      <c r="BH86" s="402"/>
      <c r="BI86" s="403"/>
      <c r="BJ86" s="405"/>
      <c r="BK86" s="405"/>
      <c r="BL86" s="405"/>
      <c r="BM86" s="404"/>
      <c r="BN86" s="514"/>
    </row>
    <row r="87" ht="18.75" customHeight="1">
      <c r="A87" s="336">
        <f t="shared" si="8"/>
        <v>1</v>
      </c>
      <c r="B87" s="336" t="s">
        <v>606</v>
      </c>
      <c r="C87" s="337"/>
      <c r="D87" s="337" t="s">
        <v>92</v>
      </c>
      <c r="E87" s="338" t="str">
        <f t="shared" si="1"/>
        <v>005/MAS/CPO/II/2026</v>
      </c>
      <c r="F87" s="400" t="s">
        <v>483</v>
      </c>
      <c r="G87" s="394"/>
      <c r="H87" s="341" t="str">
        <f t="array" ref="H87">IF(D87="","",XLOOKUP(D87,'Master Data'!K:K,'Master Data'!N:N,"Input in Master Data",0,1))</f>
        <v>V/C</v>
      </c>
      <c r="I87" s="341" t="str">
        <f t="array" ref="I87">IF(D87="","",XLOOKUP(D87,'Master Data'!K:K,'Master Data'!O:O,"Input in Master Data",0,1))</f>
        <v>SUNN</v>
      </c>
      <c r="J87" s="341" t="str">
        <f t="array" ref="J87">if(V87="","",XLOOKUP(V87,Master[Company],Master[Blow],"Unknown",0,1))</f>
        <v/>
      </c>
      <c r="K87" s="341" t="str">
        <f t="array" ref="K87">if(V87="","",XLOOKUP(V87,Master[Company],Master[Pigging],"Unknown",0,1))</f>
        <v/>
      </c>
      <c r="L87" s="341" t="str">
        <f t="array" ref="L87">if(V87="","",XLOOKUP(V87,Master[Company],Master[Load Method],"Unknown",0,1))</f>
        <v/>
      </c>
      <c r="M87" s="341" t="str">
        <f t="array" ref="M87">if(V87="","",XLOOKUP(V87,Master[Company],Master[Line Distance],"Unknown",0,1))</f>
        <v/>
      </c>
      <c r="N87" s="394"/>
      <c r="O87" s="341"/>
      <c r="P87" s="531" t="s">
        <v>389</v>
      </c>
      <c r="Q87" s="341" t="str">
        <f t="array" ref="Q87">if(V87="","",XLOOKUP(V87,Master[Company],Master[Terms],"NA",0,1))</f>
        <v>FOB</v>
      </c>
      <c r="R87" s="341" t="str">
        <f t="shared" ref="R87:R873" si="9">IF(Y87="","","CPO")</f>
        <v>CPO</v>
      </c>
      <c r="S87" s="341" t="str">
        <f t="array" ref="S87">if(V87="","",XLOOKUP(V87,Master[Company],Master[Group],"NA",0,1))</f>
        <v>MAS</v>
      </c>
      <c r="T87" s="506" t="str">
        <f t="array" ref="T87">if(V87="","",XLOOKUP(V87,Master[Company],Master[Loading Location],"NA",0,1))</f>
        <v>Pangkal Balam</v>
      </c>
      <c r="U87" s="506" t="str">
        <f t="array" ref="U87">if(V87="","",XLOOKUP(V87,Master[Company],Master[Acronym],"NA",0,1))</f>
        <v>PT. MAS</v>
      </c>
      <c r="V87" s="531" t="s">
        <v>137</v>
      </c>
      <c r="W87" s="535">
        <v>1000000.0</v>
      </c>
      <c r="X87" s="535">
        <v>1000000.0</v>
      </c>
      <c r="Y87" s="531" t="s">
        <v>611</v>
      </c>
      <c r="Z87" s="413">
        <f t="shared" ref="Z87:Z91" si="10">IF(AC87="",AA87,AC87)</f>
        <v>1011002849</v>
      </c>
      <c r="AA87" s="336">
        <v>1.001027766E9</v>
      </c>
      <c r="AB87" s="336">
        <v>1.002000005647E12</v>
      </c>
      <c r="AC87" s="336">
        <v>1.011002849E9</v>
      </c>
      <c r="AD87" s="401"/>
      <c r="AE87" s="555">
        <v>46056.0</v>
      </c>
      <c r="AF87" s="494">
        <v>46057.0</v>
      </c>
      <c r="AG87" s="494">
        <v>46059.0</v>
      </c>
      <c r="AH87" s="494">
        <v>46060.0</v>
      </c>
      <c r="AI87" s="494">
        <v>46065.0</v>
      </c>
      <c r="AJ87" s="494" t="s">
        <v>551</v>
      </c>
      <c r="AK87" s="494"/>
      <c r="AL87" s="556" t="s">
        <v>551</v>
      </c>
      <c r="AM87" s="494"/>
      <c r="AN87" s="494"/>
      <c r="AO87" s="494"/>
      <c r="AP87" s="398"/>
      <c r="AQ87" s="398"/>
      <c r="AR87" s="398"/>
      <c r="AS87" s="398"/>
      <c r="AT87" s="398"/>
      <c r="AU87" s="394"/>
      <c r="AX87" s="394"/>
      <c r="AY87" s="400" t="s">
        <v>388</v>
      </c>
      <c r="AZ87" s="336" t="s">
        <v>388</v>
      </c>
      <c r="BA87" s="336" t="s">
        <v>388</v>
      </c>
      <c r="BB87" s="341"/>
      <c r="BC87" s="341"/>
      <c r="BD87" s="341"/>
      <c r="BE87" s="400" t="s">
        <v>609</v>
      </c>
      <c r="BF87" s="341"/>
      <c r="BG87" s="391"/>
      <c r="BH87" s="558"/>
      <c r="BI87" s="403"/>
      <c r="BJ87" s="405"/>
      <c r="BK87" s="405"/>
      <c r="BL87" s="405"/>
      <c r="BM87" s="404"/>
      <c r="BN87" s="514"/>
    </row>
    <row r="88" ht="18.75" customHeight="1">
      <c r="A88" s="369">
        <f t="shared" si="8"/>
        <v>2</v>
      </c>
      <c r="B88" s="377" t="s">
        <v>612</v>
      </c>
      <c r="C88" s="371"/>
      <c r="D88" s="371" t="s">
        <v>63</v>
      </c>
      <c r="E88" s="372">
        <f t="shared" si="1"/>
        <v>1142000002925</v>
      </c>
      <c r="F88" s="459" t="s">
        <v>475</v>
      </c>
      <c r="G88" s="376"/>
      <c r="H88" s="375" t="str">
        <f t="array" ref="H88">IF(D88="","",XLOOKUP(D88,'Master Data'!K:K,'Master Data'!N:N,"Input in Master Data",0,1))</f>
        <v>V/C</v>
      </c>
      <c r="I88" s="375" t="str">
        <f t="array" ref="I88">IF(D88="","",XLOOKUP(D88,'Master Data'!K:K,'Master Data'!O:O,"Input in Master Data",0,1))</f>
        <v>SSSS</v>
      </c>
      <c r="J88" s="375" t="str">
        <f t="array" ref="J88">if(V88="","",XLOOKUP(V88,Master[Company],Master[Blow],"Unknown",0,1))</f>
        <v/>
      </c>
      <c r="K88" s="375" t="str">
        <f t="array" ref="K88">if(V88="","",XLOOKUP(V88,Master[Company],Master[Pigging],"Unknown",0,1))</f>
        <v/>
      </c>
      <c r="L88" s="375" t="str">
        <f t="array" ref="L88">if(V88="","",XLOOKUP(V88,Master[Company],Master[Load Method],"Unknown",0,1))</f>
        <v/>
      </c>
      <c r="M88" s="375" t="str">
        <f t="array" ref="M88">if(V88="","",XLOOKUP(V88,Master[Company],Master[Line Distance],"Unknown",0,1))</f>
        <v/>
      </c>
      <c r="N88" s="376"/>
      <c r="O88" s="375"/>
      <c r="P88" s="460" t="s">
        <v>493</v>
      </c>
      <c r="Q88" s="375" t="str">
        <f t="array" ref="Q88">if(V88="","",XLOOKUP(V88,Master[Company],Master[Terms],"NA",0,1))</f>
        <v>FOB</v>
      </c>
      <c r="R88" s="375" t="str">
        <f t="shared" si="9"/>
        <v>CPO</v>
      </c>
      <c r="S88" s="375" t="str">
        <f t="array" ref="S88">if(V88="","",XLOOKUP(V88,Master[Company],Master[Group],"NA",0,1))</f>
        <v>KPN Corp</v>
      </c>
      <c r="T88" s="375" t="str">
        <f t="array" ref="T88">if(V88="","",XLOOKUP(V88,Master[Company],Master[Loading Location],"NA",0,1))</f>
        <v>Gemareksa</v>
      </c>
      <c r="U88" s="375" t="str">
        <f t="array" ref="U88">if(V88="","",XLOOKUP(V88,Master[Company],Master[Acronym],"NA",0,1))</f>
        <v>PT. EUP</v>
      </c>
      <c r="V88" s="377" t="s">
        <v>46</v>
      </c>
      <c r="W88" s="387">
        <v>750000.0</v>
      </c>
      <c r="X88" s="135">
        <v>145780.0</v>
      </c>
      <c r="Y88" s="375">
        <v>1.142000002925E12</v>
      </c>
      <c r="Z88" s="375">
        <f t="shared" si="10"/>
        <v>1011002755</v>
      </c>
      <c r="AA88" s="377">
        <v>1.011002755E9</v>
      </c>
      <c r="AB88" s="375"/>
      <c r="AC88" s="375"/>
      <c r="AD88" s="384"/>
      <c r="AE88" s="525">
        <v>46042.0</v>
      </c>
      <c r="AF88" s="474">
        <v>46043.0</v>
      </c>
      <c r="AG88" s="474">
        <v>46045.0</v>
      </c>
      <c r="AH88" s="474">
        <v>46046.0</v>
      </c>
      <c r="AI88" s="381">
        <v>46053.0</v>
      </c>
      <c r="AJ88" s="474"/>
      <c r="AK88" s="381"/>
      <c r="AL88" s="475"/>
      <c r="AM88" s="381">
        <v>46045.0</v>
      </c>
      <c r="AN88" s="381">
        <v>46045.0</v>
      </c>
      <c r="AO88" s="381">
        <v>46047.0</v>
      </c>
      <c r="AP88" s="381">
        <v>46047.0</v>
      </c>
      <c r="AQ88" s="474"/>
      <c r="AR88" s="474"/>
      <c r="AS88" s="474"/>
      <c r="AT88" s="474"/>
      <c r="AU88" s="376"/>
      <c r="AV88" s="130" t="s">
        <v>538</v>
      </c>
      <c r="AW88" s="130" t="s">
        <v>613</v>
      </c>
      <c r="AX88" s="376"/>
      <c r="AY88" s="383" t="s">
        <v>388</v>
      </c>
      <c r="AZ88" s="377" t="s">
        <v>388</v>
      </c>
      <c r="BA88" s="377" t="s">
        <v>388</v>
      </c>
      <c r="BB88" s="377" t="s">
        <v>388</v>
      </c>
      <c r="BC88" s="377" t="s">
        <v>388</v>
      </c>
      <c r="BD88" s="377"/>
      <c r="BE88" s="383" t="s">
        <v>540</v>
      </c>
      <c r="BF88" s="375"/>
      <c r="BG88" s="370">
        <v>3.7</v>
      </c>
      <c r="BH88" s="444">
        <v>0.25</v>
      </c>
      <c r="BI88" s="386">
        <v>46051.0</v>
      </c>
      <c r="BJ88" s="387">
        <v>499400.0</v>
      </c>
      <c r="BK88" s="387">
        <v>4000488.0</v>
      </c>
      <c r="BL88" s="387">
        <v>4011429.0</v>
      </c>
      <c r="BM88" s="387"/>
      <c r="BN88" s="511"/>
    </row>
    <row r="89" ht="18.75" customHeight="1">
      <c r="A89" s="390">
        <f t="shared" si="8"/>
        <v>2</v>
      </c>
      <c r="B89" s="336" t="s">
        <v>612</v>
      </c>
      <c r="C89" s="337"/>
      <c r="D89" s="337" t="s">
        <v>63</v>
      </c>
      <c r="E89" s="338">
        <f t="shared" si="1"/>
        <v>1142000002927</v>
      </c>
      <c r="F89" s="400" t="s">
        <v>475</v>
      </c>
      <c r="G89" s="394"/>
      <c r="H89" s="341" t="str">
        <f t="array" ref="H89">IF(D89="","",XLOOKUP(D89,'Master Data'!K:K,'Master Data'!N:N,"Input in Master Data",0,1))</f>
        <v>V/C</v>
      </c>
      <c r="I89" s="341" t="str">
        <f t="array" ref="I89">IF(D89="","",XLOOKUP(D89,'Master Data'!K:K,'Master Data'!O:O,"Input in Master Data",0,1))</f>
        <v>SSSS</v>
      </c>
      <c r="J89" s="341" t="str">
        <f t="array" ref="J89">if(V89="","",XLOOKUP(V89,Master[Company],Master[Blow],"Unknown",0,1))</f>
        <v/>
      </c>
      <c r="K89" s="341" t="str">
        <f t="array" ref="K89">if(V89="","",XLOOKUP(V89,Master[Company],Master[Pigging],"Unknown",0,1))</f>
        <v/>
      </c>
      <c r="L89" s="341" t="str">
        <f t="array" ref="L89">if(V89="","",XLOOKUP(V89,Master[Company],Master[Load Method],"Unknown",0,1))</f>
        <v/>
      </c>
      <c r="M89" s="341" t="str">
        <f t="array" ref="M89">if(V89="","",XLOOKUP(V89,Master[Company],Master[Line Distance],"Unknown",0,1))</f>
        <v/>
      </c>
      <c r="N89" s="394"/>
      <c r="O89" s="341"/>
      <c r="P89" s="531" t="s">
        <v>493</v>
      </c>
      <c r="Q89" s="341" t="str">
        <f t="array" ref="Q89">if(V89="","",XLOOKUP(V89,Master[Company],Master[Terms],"NA",0,1))</f>
        <v>FOB</v>
      </c>
      <c r="R89" s="341" t="str">
        <f t="shared" si="9"/>
        <v>CPO</v>
      </c>
      <c r="S89" s="341" t="str">
        <f t="array" ref="S89">if(V89="","",XLOOKUP(V89,Master[Company],Master[Group],"NA",0,1))</f>
        <v>KPN Corp</v>
      </c>
      <c r="T89" s="341" t="str">
        <f t="array" ref="T89">if(V89="","",XLOOKUP(V89,Master[Company],Master[Loading Location],"NA",0,1))</f>
        <v>Gemareksa</v>
      </c>
      <c r="U89" s="341" t="str">
        <f t="array" ref="U89">if(V89="","",XLOOKUP(V89,Master[Company],Master[Acronym],"NA",0,1))</f>
        <v>PT. EUP</v>
      </c>
      <c r="V89" s="336" t="s">
        <v>46</v>
      </c>
      <c r="W89" s="404">
        <v>500000.0</v>
      </c>
      <c r="X89" s="536">
        <v>499180.0</v>
      </c>
      <c r="Y89" s="341">
        <v>1.142000002927E12</v>
      </c>
      <c r="Z89" s="341">
        <f t="shared" si="10"/>
        <v>1011002757</v>
      </c>
      <c r="AA89" s="336">
        <v>1.011002757E9</v>
      </c>
      <c r="AB89" s="341"/>
      <c r="AC89" s="341"/>
      <c r="AD89" s="401"/>
      <c r="AE89" s="523">
        <v>46042.0</v>
      </c>
      <c r="AF89" s="499">
        <v>46043.0</v>
      </c>
      <c r="AG89" s="499">
        <v>46045.0</v>
      </c>
      <c r="AH89" s="499">
        <v>46046.0</v>
      </c>
      <c r="AI89" s="398">
        <v>46053.0</v>
      </c>
      <c r="AJ89" s="499"/>
      <c r="AK89" s="398"/>
      <c r="AL89" s="500"/>
      <c r="AM89" s="398">
        <v>46045.0</v>
      </c>
      <c r="AN89" s="398">
        <v>46045.0</v>
      </c>
      <c r="AO89" s="398">
        <v>46047.0</v>
      </c>
      <c r="AP89" s="398">
        <v>46047.0</v>
      </c>
      <c r="AQ89" s="499"/>
      <c r="AR89" s="499"/>
      <c r="AS89" s="499"/>
      <c r="AT89" s="499"/>
      <c r="AU89" s="394"/>
      <c r="AX89" s="394"/>
      <c r="AY89" s="400" t="s">
        <v>388</v>
      </c>
      <c r="AZ89" s="336" t="s">
        <v>388</v>
      </c>
      <c r="BA89" s="336" t="s">
        <v>388</v>
      </c>
      <c r="BB89" s="336" t="s">
        <v>388</v>
      </c>
      <c r="BC89" s="336" t="s">
        <v>388</v>
      </c>
      <c r="BD89" s="336"/>
      <c r="BE89" s="400" t="s">
        <v>540</v>
      </c>
      <c r="BF89" s="341"/>
      <c r="BG89" s="336">
        <v>3.7</v>
      </c>
      <c r="BH89" s="438">
        <v>0.25</v>
      </c>
      <c r="BI89" s="403">
        <v>46051.0</v>
      </c>
      <c r="BJ89" s="404">
        <v>499400.0</v>
      </c>
      <c r="BK89" s="404">
        <v>4000488.0</v>
      </c>
      <c r="BL89" s="404">
        <v>4011429.0</v>
      </c>
      <c r="BM89" s="405"/>
      <c r="BN89" s="514"/>
    </row>
    <row r="90" ht="18.75" customHeight="1">
      <c r="A90" s="390">
        <f t="shared" si="8"/>
        <v>2</v>
      </c>
      <c r="B90" s="336" t="s">
        <v>612</v>
      </c>
      <c r="C90" s="337"/>
      <c r="D90" s="337" t="s">
        <v>63</v>
      </c>
      <c r="E90" s="338">
        <f t="shared" si="1"/>
        <v>1142000002926</v>
      </c>
      <c r="F90" s="400" t="s">
        <v>475</v>
      </c>
      <c r="G90" s="394"/>
      <c r="H90" s="341" t="str">
        <f t="array" ref="H90">IF(D90="","",XLOOKUP(D90,'Master Data'!K:K,'Master Data'!N:N,"Input in Master Data",0,1))</f>
        <v>V/C</v>
      </c>
      <c r="I90" s="341" t="str">
        <f t="array" ref="I90">IF(D90="","",XLOOKUP(D90,'Master Data'!K:K,'Master Data'!O:O,"Input in Master Data",0,1))</f>
        <v>SSSS</v>
      </c>
      <c r="J90" s="341" t="str">
        <f t="array" ref="J90">if(V90="","",XLOOKUP(V90,Master[Company],Master[Blow],"Unknown",0,1))</f>
        <v/>
      </c>
      <c r="K90" s="341" t="str">
        <f t="array" ref="K90">if(V90="","",XLOOKUP(V90,Master[Company],Master[Pigging],"Unknown",0,1))</f>
        <v/>
      </c>
      <c r="L90" s="341" t="str">
        <f t="array" ref="L90">if(V90="","",XLOOKUP(V90,Master[Company],Master[Load Method],"Unknown",0,1))</f>
        <v/>
      </c>
      <c r="M90" s="341" t="str">
        <f t="array" ref="M90">if(V90="","",XLOOKUP(V90,Master[Company],Master[Line Distance],"Unknown",0,1))</f>
        <v/>
      </c>
      <c r="N90" s="394"/>
      <c r="O90" s="341"/>
      <c r="P90" s="531" t="s">
        <v>493</v>
      </c>
      <c r="Q90" s="341" t="str">
        <f t="array" ref="Q90">if(V90="","",XLOOKUP(V90,Master[Company],Master[Terms],"NA",0,1))</f>
        <v>FOB</v>
      </c>
      <c r="R90" s="341" t="str">
        <f t="shared" si="9"/>
        <v>CPO</v>
      </c>
      <c r="S90" s="341" t="str">
        <f t="array" ref="S90">if(V90="","",XLOOKUP(V90,Master[Company],Master[Group],"NA",0,1))</f>
        <v>KPN Corp</v>
      </c>
      <c r="T90" s="341" t="str">
        <f t="array" ref="T90">if(V90="","",XLOOKUP(V90,Master[Company],Master[Loading Location],"NA",0,1))</f>
        <v>Gemareksa</v>
      </c>
      <c r="U90" s="341" t="str">
        <f t="array" ref="U90">if(V90="","",XLOOKUP(V90,Master[Company],Master[Acronym],"NA",0,1))</f>
        <v>PT. EUP</v>
      </c>
      <c r="V90" s="336" t="s">
        <v>46</v>
      </c>
      <c r="W90" s="404">
        <v>750000.0</v>
      </c>
      <c r="X90" s="536">
        <v>717908.0</v>
      </c>
      <c r="Y90" s="341">
        <v>1.142000002926E12</v>
      </c>
      <c r="Z90" s="341">
        <f t="shared" si="10"/>
        <v>1011002756</v>
      </c>
      <c r="AA90" s="336">
        <v>1.011002756E9</v>
      </c>
      <c r="AB90" s="341"/>
      <c r="AC90" s="341"/>
      <c r="AD90" s="401"/>
      <c r="AE90" s="523">
        <v>46042.0</v>
      </c>
      <c r="AF90" s="499">
        <v>46043.0</v>
      </c>
      <c r="AG90" s="499">
        <v>46045.0</v>
      </c>
      <c r="AH90" s="499">
        <v>46046.0</v>
      </c>
      <c r="AI90" s="398">
        <v>46053.0</v>
      </c>
      <c r="AJ90" s="499"/>
      <c r="AK90" s="398"/>
      <c r="AL90" s="500"/>
      <c r="AM90" s="398">
        <v>46045.0</v>
      </c>
      <c r="AN90" s="398">
        <v>46045.0</v>
      </c>
      <c r="AO90" s="398">
        <v>46047.0</v>
      </c>
      <c r="AP90" s="398">
        <v>46047.0</v>
      </c>
      <c r="AQ90" s="499"/>
      <c r="AR90" s="499"/>
      <c r="AS90" s="499"/>
      <c r="AT90" s="499"/>
      <c r="AU90" s="394"/>
      <c r="AX90" s="394"/>
      <c r="AY90" s="400" t="s">
        <v>388</v>
      </c>
      <c r="AZ90" s="336" t="s">
        <v>388</v>
      </c>
      <c r="BA90" s="336" t="s">
        <v>388</v>
      </c>
      <c r="BB90" s="336" t="s">
        <v>388</v>
      </c>
      <c r="BC90" s="336" t="s">
        <v>388</v>
      </c>
      <c r="BD90" s="336"/>
      <c r="BE90" s="400" t="s">
        <v>540</v>
      </c>
      <c r="BF90" s="341"/>
      <c r="BG90" s="336">
        <v>3.7</v>
      </c>
      <c r="BH90" s="438">
        <v>0.25</v>
      </c>
      <c r="BI90" s="403">
        <v>46051.0</v>
      </c>
      <c r="BJ90" s="404">
        <v>499400.0</v>
      </c>
      <c r="BK90" s="404">
        <v>4000488.0</v>
      </c>
      <c r="BL90" s="404">
        <v>4011429.0</v>
      </c>
      <c r="BM90" s="405"/>
      <c r="BN90" s="514"/>
    </row>
    <row r="91" ht="18.75" customHeight="1">
      <c r="A91" s="407">
        <f t="shared" si="8"/>
        <v>2</v>
      </c>
      <c r="B91" s="415" t="s">
        <v>612</v>
      </c>
      <c r="C91" s="409"/>
      <c r="D91" s="409" t="s">
        <v>63</v>
      </c>
      <c r="E91" s="410">
        <f t="shared" si="1"/>
        <v>1002000005417</v>
      </c>
      <c r="F91" s="421" t="s">
        <v>475</v>
      </c>
      <c r="G91" s="414"/>
      <c r="H91" s="413" t="str">
        <f t="array" ref="H91">IF(D91="","",XLOOKUP(D91,'Master Data'!K:K,'Master Data'!N:N,"Input in Master Data",0,1))</f>
        <v>V/C</v>
      </c>
      <c r="I91" s="413" t="str">
        <f t="array" ref="I91">IF(D91="","",XLOOKUP(D91,'Master Data'!K:K,'Master Data'!O:O,"Input in Master Data",0,1))</f>
        <v>SSSS</v>
      </c>
      <c r="J91" s="413" t="str">
        <f t="array" ref="J91">if(V91="","",XLOOKUP(V91,Master[Company],Master[Blow],"Unknown",0,1))</f>
        <v/>
      </c>
      <c r="K91" s="413" t="str">
        <f t="array" ref="K91">if(V91="","",XLOOKUP(V91,Master[Company],Master[Pigging],"Unknown",0,1))</f>
        <v/>
      </c>
      <c r="L91" s="413" t="str">
        <f t="array" ref="L91">if(V91="","",XLOOKUP(V91,Master[Company],Master[Load Method],"Unknown",0,1))</f>
        <v/>
      </c>
      <c r="M91" s="413" t="str">
        <f t="array" ref="M91">if(V91="","",XLOOKUP(V91,Master[Company],Master[Line Distance],"Unknown",0,1))</f>
        <v/>
      </c>
      <c r="N91" s="414"/>
      <c r="O91" s="413"/>
      <c r="P91" s="469" t="s">
        <v>389</v>
      </c>
      <c r="Q91" s="413" t="str">
        <f t="array" ref="Q91">if(V91="","",XLOOKUP(V91,Master[Company],Master[Terms],"NA",0,1))</f>
        <v>FOB</v>
      </c>
      <c r="R91" s="413" t="str">
        <f t="shared" si="9"/>
        <v>CPO</v>
      </c>
      <c r="S91" s="413" t="str">
        <f t="array" ref="S91">if(V91="","",XLOOKUP(V91,Master[Company],Master[Group],"NA",0,1))</f>
        <v>KPN Corp</v>
      </c>
      <c r="T91" s="413" t="str">
        <f t="array" ref="T91">if(V91="","",XLOOKUP(V91,Master[Company],Master[Loading Location],"NA",0,1))</f>
        <v>Gemareksa</v>
      </c>
      <c r="U91" s="413" t="str">
        <f t="array" ref="U91">if(V91="","",XLOOKUP(V91,Master[Company],Master[Acronym],"NA",0,1))</f>
        <v>PT. EUP</v>
      </c>
      <c r="V91" s="415" t="s">
        <v>46</v>
      </c>
      <c r="W91" s="425">
        <v>625000.0</v>
      </c>
      <c r="X91" s="541">
        <v>624000.0</v>
      </c>
      <c r="Y91" s="413">
        <v>1.002000005417E12</v>
      </c>
      <c r="Z91" s="413">
        <f t="shared" si="10"/>
        <v>1011002784</v>
      </c>
      <c r="AA91" s="415">
        <v>1.011002784E9</v>
      </c>
      <c r="AB91" s="413"/>
      <c r="AC91" s="413"/>
      <c r="AD91" s="422"/>
      <c r="AE91" s="524">
        <v>46042.0</v>
      </c>
      <c r="AF91" s="480">
        <v>46043.0</v>
      </c>
      <c r="AG91" s="480">
        <v>46045.0</v>
      </c>
      <c r="AH91" s="480">
        <v>46046.0</v>
      </c>
      <c r="AI91" s="419">
        <v>46053.0</v>
      </c>
      <c r="AJ91" s="480"/>
      <c r="AK91" s="419"/>
      <c r="AL91" s="481"/>
      <c r="AM91" s="419">
        <v>46045.0</v>
      </c>
      <c r="AN91" s="419">
        <v>46045.0</v>
      </c>
      <c r="AO91" s="419">
        <v>46047.0</v>
      </c>
      <c r="AP91" s="419">
        <v>46047.0</v>
      </c>
      <c r="AQ91" s="480"/>
      <c r="AR91" s="480"/>
      <c r="AS91" s="480"/>
      <c r="AT91" s="480"/>
      <c r="AU91" s="414"/>
      <c r="AV91" s="152"/>
      <c r="AW91" s="152"/>
      <c r="AX91" s="414"/>
      <c r="AY91" s="421" t="s">
        <v>388</v>
      </c>
      <c r="AZ91" s="415" t="s">
        <v>388</v>
      </c>
      <c r="BA91" s="415" t="s">
        <v>388</v>
      </c>
      <c r="BB91" s="415" t="s">
        <v>388</v>
      </c>
      <c r="BC91" s="415" t="s">
        <v>388</v>
      </c>
      <c r="BD91" s="415"/>
      <c r="BE91" s="421" t="s">
        <v>540</v>
      </c>
      <c r="BF91" s="413"/>
      <c r="BG91" s="415">
        <v>3.7</v>
      </c>
      <c r="BH91" s="446">
        <v>0.25</v>
      </c>
      <c r="BI91" s="424">
        <v>46051.0</v>
      </c>
      <c r="BJ91" s="425">
        <v>499400.0</v>
      </c>
      <c r="BK91" s="425">
        <v>4000488.0</v>
      </c>
      <c r="BL91" s="425">
        <v>4011429.0</v>
      </c>
      <c r="BM91" s="426"/>
      <c r="BN91" s="519"/>
    </row>
    <row r="92" ht="18.75" customHeight="1">
      <c r="A92" s="336">
        <f t="shared" si="8"/>
        <v>3</v>
      </c>
      <c r="B92" s="391" t="s">
        <v>614</v>
      </c>
      <c r="C92" s="559"/>
      <c r="D92" s="559" t="s">
        <v>84</v>
      </c>
      <c r="E92" s="560">
        <f t="shared" si="1"/>
        <v>1002000005539</v>
      </c>
      <c r="F92" s="400" t="s">
        <v>388</v>
      </c>
      <c r="G92" s="394"/>
      <c r="H92" s="341" t="str">
        <f t="array" ref="H92">IF(D92="","",XLOOKUP(D92,'Master Data'!K:K,'Master Data'!N:N,"Input in Master Data",0,1))</f>
        <v>V/C</v>
      </c>
      <c r="I92" s="341" t="str">
        <f t="array" ref="I92">IF(D92="","",XLOOKUP(D92,'Master Data'!K:K,'Master Data'!O:O,"Input in Master Data",0,1))</f>
        <v>BSS</v>
      </c>
      <c r="J92" s="341" t="str">
        <f t="array" ref="J92">if(V92="","",XLOOKUP(V92,Master[Company],Master[Blow],"Unknown",0,1))</f>
        <v/>
      </c>
      <c r="K92" s="341" t="str">
        <f t="array" ref="K92">if(V92="","",XLOOKUP(V92,Master[Company],Master[Pigging],"Unknown",0,1))</f>
        <v/>
      </c>
      <c r="L92" s="341" t="str">
        <f t="array" ref="L92">if(V92="","",XLOOKUP(V92,Master[Company],Master[Load Method],"Unknown",0,1))</f>
        <v/>
      </c>
      <c r="M92" s="341" t="str">
        <f t="array" ref="M92">if(V92="","",XLOOKUP(V92,Master[Company],Master[Line Distance],"Unknown",0,1))</f>
        <v/>
      </c>
      <c r="N92" s="394"/>
      <c r="O92" s="341"/>
      <c r="P92" s="506" t="s">
        <v>493</v>
      </c>
      <c r="Q92" s="341" t="str">
        <f t="array" ref="Q92">if(V92="","",XLOOKUP(V92,Master[Company],Master[Terms],"NA",0,1))</f>
        <v>FOB</v>
      </c>
      <c r="R92" s="341" t="str">
        <f t="shared" si="9"/>
        <v>CPO</v>
      </c>
      <c r="S92" s="341" t="str">
        <f t="array" ref="S92">if(V92="","",XLOOKUP(V92,Master[Company],Master[Group],"NA",0,1))</f>
        <v>KPN Corp</v>
      </c>
      <c r="T92" s="341" t="str">
        <f t="array" ref="T92">if(V92="","",XLOOKUP(V92,Master[Company],Master[Loading Location],"NA",0,1))</f>
        <v>Gemareksa</v>
      </c>
      <c r="U92" s="341" t="str">
        <f t="array" ref="U92">if(V92="","",XLOOKUP(V92,Master[Company],Master[Acronym],"NA",0,1))</f>
        <v>PT. EUP</v>
      </c>
      <c r="V92" s="341" t="s">
        <v>46</v>
      </c>
      <c r="W92" s="561">
        <v>500000.0</v>
      </c>
      <c r="X92" s="562">
        <v>500067.0</v>
      </c>
      <c r="Y92" s="336">
        <v>1.002000005539E12</v>
      </c>
      <c r="Z92" s="336">
        <v>1.011002821E9</v>
      </c>
      <c r="AA92" s="336">
        <v>1.011002821E9</v>
      </c>
      <c r="AB92" s="341"/>
      <c r="AC92" s="341"/>
      <c r="AD92" s="401"/>
      <c r="AE92" s="563">
        <v>46021.0</v>
      </c>
      <c r="AF92" s="564">
        <v>46024.0</v>
      </c>
      <c r="AG92" s="564">
        <v>46025.0</v>
      </c>
      <c r="AH92" s="564">
        <v>46026.0</v>
      </c>
      <c r="AI92" s="564">
        <v>46050.0</v>
      </c>
      <c r="AJ92" s="564">
        <v>46051.0</v>
      </c>
      <c r="AK92" s="564">
        <v>46057.0</v>
      </c>
      <c r="AL92" s="565">
        <v>46058.0</v>
      </c>
      <c r="AM92" s="564">
        <v>46022.0</v>
      </c>
      <c r="AN92" s="564">
        <v>46024.0</v>
      </c>
      <c r="AO92" s="564">
        <v>45660.0</v>
      </c>
      <c r="AP92" s="564">
        <v>45660.0</v>
      </c>
      <c r="AQ92" s="344">
        <v>46054.0</v>
      </c>
      <c r="AR92" s="344">
        <v>46055.0</v>
      </c>
      <c r="AS92" s="564"/>
      <c r="AT92" s="564"/>
      <c r="AU92" s="394"/>
      <c r="AV92" s="306" t="s">
        <v>615</v>
      </c>
      <c r="AW92" s="97" t="s">
        <v>616</v>
      </c>
      <c r="AX92" s="394"/>
      <c r="AY92" s="401" t="s">
        <v>388</v>
      </c>
      <c r="AZ92" s="341" t="s">
        <v>388</v>
      </c>
      <c r="BA92" s="341" t="s">
        <v>388</v>
      </c>
      <c r="BB92" s="341" t="s">
        <v>388</v>
      </c>
      <c r="BC92" s="341" t="s">
        <v>388</v>
      </c>
      <c r="BD92" s="341"/>
      <c r="BE92" s="400" t="s">
        <v>617</v>
      </c>
      <c r="BF92" s="336" t="s">
        <v>618</v>
      </c>
      <c r="BG92" s="336">
        <v>3.75</v>
      </c>
      <c r="BH92" s="438">
        <v>0.24</v>
      </c>
      <c r="BI92" s="403"/>
      <c r="BJ92" s="405">
        <v>499400.0</v>
      </c>
      <c r="BK92" s="405">
        <v>3000067.0</v>
      </c>
      <c r="BL92" s="405"/>
      <c r="BM92" s="405"/>
      <c r="BN92" s="514"/>
    </row>
    <row r="93" ht="18.75" customHeight="1">
      <c r="A93" s="336">
        <f t="shared" si="8"/>
        <v>3</v>
      </c>
      <c r="B93" s="336" t="s">
        <v>614</v>
      </c>
      <c r="C93" s="559"/>
      <c r="D93" s="559" t="s">
        <v>84</v>
      </c>
      <c r="E93" s="560">
        <f t="shared" si="1"/>
        <v>1002000005540</v>
      </c>
      <c r="F93" s="400" t="s">
        <v>388</v>
      </c>
      <c r="G93" s="394"/>
      <c r="H93" s="341" t="str">
        <f t="array" ref="H93">IF(D93="","",XLOOKUP(D93,'Master Data'!K:K,'Master Data'!N:N,"Input in Master Data",0,1))</f>
        <v>V/C</v>
      </c>
      <c r="I93" s="341" t="str">
        <f t="array" ref="I93">IF(D93="","",XLOOKUP(D93,'Master Data'!K:K,'Master Data'!O:O,"Input in Master Data",0,1))</f>
        <v>BSS</v>
      </c>
      <c r="J93" s="341" t="str">
        <f t="array" ref="J93">if(V93="","",XLOOKUP(V93,Master[Company],Master[Blow],"Unknown",0,1))</f>
        <v/>
      </c>
      <c r="K93" s="341" t="str">
        <f t="array" ref="K93">if(V93="","",XLOOKUP(V93,Master[Company],Master[Pigging],"Unknown",0,1))</f>
        <v/>
      </c>
      <c r="L93" s="341" t="str">
        <f t="array" ref="L93">if(V93="","",XLOOKUP(V93,Master[Company],Master[Load Method],"Unknown",0,1))</f>
        <v/>
      </c>
      <c r="M93" s="341" t="str">
        <f t="array" ref="M93">if(V93="","",XLOOKUP(V93,Master[Company],Master[Line Distance],"Unknown",0,1))</f>
        <v/>
      </c>
      <c r="N93" s="394"/>
      <c r="O93" s="341"/>
      <c r="P93" s="506" t="s">
        <v>493</v>
      </c>
      <c r="Q93" s="341" t="str">
        <f t="array" ref="Q93">if(V93="","",XLOOKUP(V93,Master[Company],Master[Terms],"NA",0,1))</f>
        <v>FOB</v>
      </c>
      <c r="R93" s="341" t="str">
        <f t="shared" si="9"/>
        <v>CPO</v>
      </c>
      <c r="S93" s="341" t="str">
        <f t="array" ref="S93">if(V93="","",XLOOKUP(V93,Master[Company],Master[Group],"NA",0,1))</f>
        <v>KPN Corp</v>
      </c>
      <c r="T93" s="341" t="str">
        <f t="array" ref="T93">if(V93="","",XLOOKUP(V93,Master[Company],Master[Loading Location],"NA",0,1))</f>
        <v>Gemareksa</v>
      </c>
      <c r="U93" s="341" t="str">
        <f t="array" ref="U93">if(V93="","",XLOOKUP(V93,Master[Company],Master[Acronym],"NA",0,1))</f>
        <v>PT. EUP</v>
      </c>
      <c r="V93" s="341" t="s">
        <v>46</v>
      </c>
      <c r="W93" s="561">
        <v>1000000.0</v>
      </c>
      <c r="X93" s="562">
        <v>1000000.0</v>
      </c>
      <c r="Y93" s="336">
        <v>1.00200000554E12</v>
      </c>
      <c r="Z93" s="336">
        <v>1.011002822E9</v>
      </c>
      <c r="AA93" s="336">
        <v>1.011002822E9</v>
      </c>
      <c r="AB93" s="341"/>
      <c r="AC93" s="341"/>
      <c r="AD93" s="401"/>
      <c r="AE93" s="563">
        <v>46021.0</v>
      </c>
      <c r="AF93" s="564">
        <v>46024.0</v>
      </c>
      <c r="AG93" s="564">
        <v>46025.0</v>
      </c>
      <c r="AH93" s="564">
        <v>46026.0</v>
      </c>
      <c r="AI93" s="564">
        <v>46050.0</v>
      </c>
      <c r="AJ93" s="564">
        <v>46051.0</v>
      </c>
      <c r="AK93" s="564">
        <v>46057.0</v>
      </c>
      <c r="AL93" s="565">
        <v>46058.0</v>
      </c>
      <c r="AM93" s="564">
        <v>46022.0</v>
      </c>
      <c r="AN93" s="564">
        <v>46024.0</v>
      </c>
      <c r="AO93" s="564">
        <v>45660.0</v>
      </c>
      <c r="AP93" s="564">
        <v>45660.0</v>
      </c>
      <c r="AQ93" s="344">
        <v>46054.0</v>
      </c>
      <c r="AR93" s="344">
        <v>46055.0</v>
      </c>
      <c r="AS93" s="564"/>
      <c r="AT93" s="564"/>
      <c r="AU93" s="394"/>
      <c r="AX93" s="394"/>
      <c r="AY93" s="401" t="s">
        <v>388</v>
      </c>
      <c r="AZ93" s="341" t="s">
        <v>388</v>
      </c>
      <c r="BA93" s="341" t="s">
        <v>388</v>
      </c>
      <c r="BB93" s="341" t="s">
        <v>388</v>
      </c>
      <c r="BC93" s="341" t="s">
        <v>388</v>
      </c>
      <c r="BD93" s="341"/>
      <c r="BE93" s="400" t="s">
        <v>617</v>
      </c>
      <c r="BF93" s="336" t="s">
        <v>618</v>
      </c>
      <c r="BG93" s="336">
        <v>3.75</v>
      </c>
      <c r="BH93" s="438">
        <v>0.24</v>
      </c>
      <c r="BI93" s="403"/>
      <c r="BJ93" s="405">
        <v>749720.0</v>
      </c>
      <c r="BK93" s="405">
        <v>3000067.0</v>
      </c>
      <c r="BL93" s="405"/>
      <c r="BM93" s="405"/>
      <c r="BN93" s="514"/>
    </row>
    <row r="94" ht="18.75" customHeight="1">
      <c r="A94" s="336">
        <f t="shared" si="8"/>
        <v>3</v>
      </c>
      <c r="B94" s="336" t="s">
        <v>614</v>
      </c>
      <c r="C94" s="559"/>
      <c r="D94" s="559" t="s">
        <v>84</v>
      </c>
      <c r="E94" s="560">
        <f t="shared" si="1"/>
        <v>1002000005541</v>
      </c>
      <c r="F94" s="400" t="s">
        <v>388</v>
      </c>
      <c r="G94" s="394"/>
      <c r="H94" s="341" t="str">
        <f t="array" ref="H94">IF(D94="","",XLOOKUP(D94,'Master Data'!K:K,'Master Data'!N:N,"Input in Master Data",0,1))</f>
        <v>V/C</v>
      </c>
      <c r="I94" s="341" t="str">
        <f t="array" ref="I94">IF(D94="","",XLOOKUP(D94,'Master Data'!K:K,'Master Data'!O:O,"Input in Master Data",0,1))</f>
        <v>BSS</v>
      </c>
      <c r="J94" s="341" t="str">
        <f t="array" ref="J94">if(V94="","",XLOOKUP(V94,Master[Company],Master[Blow],"Unknown",0,1))</f>
        <v/>
      </c>
      <c r="K94" s="341" t="str">
        <f t="array" ref="K94">if(V94="","",XLOOKUP(V94,Master[Company],Master[Pigging],"Unknown",0,1))</f>
        <v/>
      </c>
      <c r="L94" s="341" t="str">
        <f t="array" ref="L94">if(V94="","",XLOOKUP(V94,Master[Company],Master[Load Method],"Unknown",0,1))</f>
        <v/>
      </c>
      <c r="M94" s="341" t="str">
        <f t="array" ref="M94">if(V94="","",XLOOKUP(V94,Master[Company],Master[Line Distance],"Unknown",0,1))</f>
        <v/>
      </c>
      <c r="N94" s="394"/>
      <c r="O94" s="341"/>
      <c r="P94" s="506" t="s">
        <v>493</v>
      </c>
      <c r="Q94" s="341" t="str">
        <f t="array" ref="Q94">if(V94="","",XLOOKUP(V94,Master[Company],Master[Terms],"NA",0,1))</f>
        <v>FOB</v>
      </c>
      <c r="R94" s="341" t="str">
        <f t="shared" si="9"/>
        <v>CPO</v>
      </c>
      <c r="S94" s="341" t="str">
        <f t="array" ref="S94">if(V94="","",XLOOKUP(V94,Master[Company],Master[Group],"NA",0,1))</f>
        <v>KPN Corp</v>
      </c>
      <c r="T94" s="341" t="str">
        <f t="array" ref="T94">if(V94="","",XLOOKUP(V94,Master[Company],Master[Loading Location],"NA",0,1))</f>
        <v>Gemareksa</v>
      </c>
      <c r="U94" s="341" t="str">
        <f t="array" ref="U94">if(V94="","",XLOOKUP(V94,Master[Company],Master[Acronym],"NA",0,1))</f>
        <v>PT. EUP</v>
      </c>
      <c r="V94" s="341" t="s">
        <v>46</v>
      </c>
      <c r="W94" s="395">
        <v>1000000.0</v>
      </c>
      <c r="X94" s="562">
        <v>1000000.0</v>
      </c>
      <c r="Y94" s="336">
        <v>1.002000005541E12</v>
      </c>
      <c r="Z94" s="336">
        <v>1.011002823E9</v>
      </c>
      <c r="AA94" s="336">
        <v>1.011002823E9</v>
      </c>
      <c r="AB94" s="341"/>
      <c r="AC94" s="341"/>
      <c r="AD94" s="401"/>
      <c r="AE94" s="563">
        <v>46021.0</v>
      </c>
      <c r="AF94" s="564">
        <v>46024.0</v>
      </c>
      <c r="AG94" s="564">
        <v>46025.0</v>
      </c>
      <c r="AH94" s="564">
        <v>46026.0</v>
      </c>
      <c r="AI94" s="564">
        <v>46050.0</v>
      </c>
      <c r="AJ94" s="564">
        <v>46051.0</v>
      </c>
      <c r="AK94" s="564">
        <v>46057.0</v>
      </c>
      <c r="AL94" s="565">
        <v>46058.0</v>
      </c>
      <c r="AM94" s="564">
        <v>46022.0</v>
      </c>
      <c r="AN94" s="564">
        <v>46024.0</v>
      </c>
      <c r="AO94" s="564">
        <v>45660.0</v>
      </c>
      <c r="AP94" s="564">
        <v>45660.0</v>
      </c>
      <c r="AQ94" s="344">
        <v>46054.0</v>
      </c>
      <c r="AR94" s="344">
        <v>46055.0</v>
      </c>
      <c r="AS94" s="564"/>
      <c r="AT94" s="564"/>
      <c r="AU94" s="394"/>
      <c r="AX94" s="394"/>
      <c r="AY94" s="401" t="s">
        <v>388</v>
      </c>
      <c r="AZ94" s="341" t="s">
        <v>388</v>
      </c>
      <c r="BA94" s="341" t="s">
        <v>388</v>
      </c>
      <c r="BB94" s="341" t="s">
        <v>388</v>
      </c>
      <c r="BC94" s="341" t="s">
        <v>388</v>
      </c>
      <c r="BD94" s="341"/>
      <c r="BE94" s="400" t="s">
        <v>617</v>
      </c>
      <c r="BF94" s="336" t="s">
        <v>618</v>
      </c>
      <c r="BG94" s="336">
        <v>3.75</v>
      </c>
      <c r="BH94" s="438">
        <v>0.24</v>
      </c>
      <c r="BI94" s="403"/>
      <c r="BJ94" s="405">
        <v>169470.0</v>
      </c>
      <c r="BK94" s="405">
        <v>3000067.0</v>
      </c>
      <c r="BL94" s="405"/>
      <c r="BM94" s="405"/>
      <c r="BN94" s="514"/>
    </row>
    <row r="95" ht="18.75" customHeight="1">
      <c r="A95" s="336">
        <f t="shared" si="8"/>
        <v>3</v>
      </c>
      <c r="B95" s="336" t="s">
        <v>614</v>
      </c>
      <c r="C95" s="559"/>
      <c r="D95" s="559" t="s">
        <v>84</v>
      </c>
      <c r="E95" s="560">
        <f t="shared" si="1"/>
        <v>1002000005542</v>
      </c>
      <c r="F95" s="400" t="s">
        <v>388</v>
      </c>
      <c r="G95" s="394"/>
      <c r="H95" s="341" t="str">
        <f t="array" ref="H95">IF(D95="","",XLOOKUP(D95,'Master Data'!K:K,'Master Data'!N:N,"Input in Master Data",0,1))</f>
        <v>V/C</v>
      </c>
      <c r="I95" s="341" t="str">
        <f t="array" ref="I95">IF(D95="","",XLOOKUP(D95,'Master Data'!K:K,'Master Data'!O:O,"Input in Master Data",0,1))</f>
        <v>BSS</v>
      </c>
      <c r="J95" s="341" t="str">
        <f t="array" ref="J95">if(V95="","",XLOOKUP(V95,Master[Company],Master[Blow],"Unknown",0,1))</f>
        <v/>
      </c>
      <c r="K95" s="341" t="str">
        <f t="array" ref="K95">if(V95="","",XLOOKUP(V95,Master[Company],Master[Pigging],"Unknown",0,1))</f>
        <v/>
      </c>
      <c r="L95" s="341" t="str">
        <f t="array" ref="L95">if(V95="","",XLOOKUP(V95,Master[Company],Master[Load Method],"Unknown",0,1))</f>
        <v/>
      </c>
      <c r="M95" s="341" t="str">
        <f t="array" ref="M95">if(V95="","",XLOOKUP(V95,Master[Company],Master[Line Distance],"Unknown",0,1))</f>
        <v/>
      </c>
      <c r="N95" s="394"/>
      <c r="O95" s="341"/>
      <c r="P95" s="506" t="s">
        <v>493</v>
      </c>
      <c r="Q95" s="341" t="str">
        <f t="array" ref="Q95">if(V95="","",XLOOKUP(V95,Master[Company],Master[Terms],"NA",0,1))</f>
        <v>FOB</v>
      </c>
      <c r="R95" s="341" t="str">
        <f t="shared" si="9"/>
        <v>CPO</v>
      </c>
      <c r="S95" s="341" t="str">
        <f t="array" ref="S95">if(V95="","",XLOOKUP(V95,Master[Company],Master[Group],"NA",0,1))</f>
        <v>KPN Corp</v>
      </c>
      <c r="T95" s="341" t="str">
        <f t="array" ref="T95">if(V95="","",XLOOKUP(V95,Master[Company],Master[Loading Location],"NA",0,1))</f>
        <v>Gemareksa</v>
      </c>
      <c r="U95" s="341" t="str">
        <f t="array" ref="U95">if(V95="","",XLOOKUP(V95,Master[Company],Master[Acronym],"NA",0,1))</f>
        <v>PT. EUP</v>
      </c>
      <c r="V95" s="341" t="s">
        <v>46</v>
      </c>
      <c r="W95" s="561">
        <v>250000.0</v>
      </c>
      <c r="X95" s="562">
        <v>250000.0</v>
      </c>
      <c r="Y95" s="336">
        <v>1.002000005542E12</v>
      </c>
      <c r="Z95" s="336">
        <v>1.011002824E9</v>
      </c>
      <c r="AA95" s="336">
        <v>1.011002824E9</v>
      </c>
      <c r="AB95" s="341"/>
      <c r="AC95" s="341"/>
      <c r="AD95" s="401"/>
      <c r="AE95" s="563">
        <v>46021.0</v>
      </c>
      <c r="AF95" s="564">
        <v>46024.0</v>
      </c>
      <c r="AG95" s="564">
        <v>46025.0</v>
      </c>
      <c r="AH95" s="564">
        <v>46026.0</v>
      </c>
      <c r="AI95" s="564">
        <v>46050.0</v>
      </c>
      <c r="AJ95" s="564">
        <v>46051.0</v>
      </c>
      <c r="AK95" s="564">
        <v>46057.0</v>
      </c>
      <c r="AL95" s="565">
        <v>46058.0</v>
      </c>
      <c r="AM95" s="564">
        <v>46022.0</v>
      </c>
      <c r="AN95" s="564">
        <v>46024.0</v>
      </c>
      <c r="AO95" s="564">
        <v>45660.0</v>
      </c>
      <c r="AP95" s="564">
        <v>45660.0</v>
      </c>
      <c r="AQ95" s="344">
        <v>46054.0</v>
      </c>
      <c r="AR95" s="344">
        <v>46055.0</v>
      </c>
      <c r="AS95" s="564"/>
      <c r="AT95" s="564"/>
      <c r="AU95" s="394"/>
      <c r="AX95" s="394"/>
      <c r="AY95" s="401" t="s">
        <v>388</v>
      </c>
      <c r="AZ95" s="341" t="s">
        <v>388</v>
      </c>
      <c r="BA95" s="341" t="s">
        <v>388</v>
      </c>
      <c r="BB95" s="341" t="s">
        <v>388</v>
      </c>
      <c r="BC95" s="341" t="s">
        <v>388</v>
      </c>
      <c r="BD95" s="341"/>
      <c r="BE95" s="400" t="s">
        <v>617</v>
      </c>
      <c r="BF95" s="336" t="s">
        <v>618</v>
      </c>
      <c r="BG95" s="336">
        <v>3.75</v>
      </c>
      <c r="BH95" s="438">
        <v>0.24</v>
      </c>
      <c r="BI95" s="403"/>
      <c r="BJ95" s="405">
        <v>218086.0</v>
      </c>
      <c r="BK95" s="405">
        <v>3000067.0</v>
      </c>
      <c r="BL95" s="405"/>
      <c r="BM95" s="405"/>
      <c r="BN95" s="514"/>
    </row>
    <row r="96" ht="18.75" customHeight="1">
      <c r="A96" s="336">
        <f t="shared" si="8"/>
        <v>3</v>
      </c>
      <c r="B96" s="336" t="s">
        <v>614</v>
      </c>
      <c r="C96" s="559"/>
      <c r="D96" s="559" t="s">
        <v>84</v>
      </c>
      <c r="E96" s="560">
        <f t="shared" si="1"/>
        <v>1002000005588</v>
      </c>
      <c r="F96" s="400" t="s">
        <v>388</v>
      </c>
      <c r="G96" s="394"/>
      <c r="H96" s="341" t="str">
        <f t="array" ref="H96">IF(D96="","",XLOOKUP(D96,'Master Data'!K:K,'Master Data'!N:N,"Input in Master Data",0,1))</f>
        <v>V/C</v>
      </c>
      <c r="I96" s="341" t="str">
        <f t="array" ref="I96">IF(D96="","",XLOOKUP(D96,'Master Data'!K:K,'Master Data'!O:O,"Input in Master Data",0,1))</f>
        <v>BSS</v>
      </c>
      <c r="J96" s="341" t="str">
        <f t="array" ref="J96">if(V96="","",XLOOKUP(V96,Master[Company],Master[Blow],"Unknown",0,1))</f>
        <v/>
      </c>
      <c r="K96" s="341" t="str">
        <f t="array" ref="K96">if(V96="","",XLOOKUP(V96,Master[Company],Master[Pigging],"Unknown",0,1))</f>
        <v/>
      </c>
      <c r="L96" s="341" t="str">
        <f t="array" ref="L96">if(V96="","",XLOOKUP(V96,Master[Company],Master[Load Method],"Unknown",0,1))</f>
        <v/>
      </c>
      <c r="M96" s="341" t="str">
        <f t="array" ref="M96">if(V96="","",XLOOKUP(V96,Master[Company],Master[Line Distance],"Unknown",0,1))</f>
        <v/>
      </c>
      <c r="N96" s="394"/>
      <c r="O96" s="341"/>
      <c r="P96" s="506" t="s">
        <v>389</v>
      </c>
      <c r="Q96" s="341" t="str">
        <f t="array" ref="Q96">if(V96="","",XLOOKUP(V96,Master[Company],Master[Terms],"NA",0,1))</f>
        <v>FOB</v>
      </c>
      <c r="R96" s="341" t="str">
        <f t="shared" si="9"/>
        <v>CPO</v>
      </c>
      <c r="S96" s="341" t="str">
        <f t="array" ref="S96">if(V96="","",XLOOKUP(V96,Master[Company],Master[Group],"NA",0,1))</f>
        <v>KPN Corp</v>
      </c>
      <c r="T96" s="341" t="str">
        <f t="array" ref="T96">if(V96="","",XLOOKUP(V96,Master[Company],Master[Loading Location],"NA",0,1))</f>
        <v>Gemareksa</v>
      </c>
      <c r="U96" s="341" t="str">
        <f t="array" ref="U96">if(V96="","",XLOOKUP(V96,Master[Company],Master[Acronym],"NA",0,1))</f>
        <v>PT. EUP</v>
      </c>
      <c r="V96" s="341" t="s">
        <v>46</v>
      </c>
      <c r="W96" s="561">
        <v>250000.0</v>
      </c>
      <c r="X96" s="566">
        <v>250000.0</v>
      </c>
      <c r="Y96" s="336">
        <v>1.002000005588E12</v>
      </c>
      <c r="Z96" s="336">
        <v>1.011002839E9</v>
      </c>
      <c r="AA96" s="336">
        <v>1.011002839E9</v>
      </c>
      <c r="AB96" s="341"/>
      <c r="AC96" s="341"/>
      <c r="AD96" s="401"/>
      <c r="AE96" s="563">
        <v>46021.0</v>
      </c>
      <c r="AF96" s="564">
        <v>46024.0</v>
      </c>
      <c r="AG96" s="564">
        <v>46025.0</v>
      </c>
      <c r="AH96" s="564">
        <v>46026.0</v>
      </c>
      <c r="AI96" s="564">
        <v>46050.0</v>
      </c>
      <c r="AJ96" s="564">
        <v>46051.0</v>
      </c>
      <c r="AK96" s="564">
        <v>46057.0</v>
      </c>
      <c r="AL96" s="565">
        <v>46058.0</v>
      </c>
      <c r="AM96" s="564">
        <v>46022.0</v>
      </c>
      <c r="AN96" s="564">
        <v>46024.0</v>
      </c>
      <c r="AO96" s="564">
        <v>45660.0</v>
      </c>
      <c r="AP96" s="564">
        <v>45660.0</v>
      </c>
      <c r="AQ96" s="344">
        <v>46054.0</v>
      </c>
      <c r="AR96" s="344">
        <v>46055.0</v>
      </c>
      <c r="AS96" s="564"/>
      <c r="AT96" s="564"/>
      <c r="AU96" s="394"/>
      <c r="AX96" s="394"/>
      <c r="AY96" s="401" t="s">
        <v>388</v>
      </c>
      <c r="AZ96" s="341" t="s">
        <v>388</v>
      </c>
      <c r="BA96" s="341" t="s">
        <v>388</v>
      </c>
      <c r="BB96" s="341" t="s">
        <v>388</v>
      </c>
      <c r="BC96" s="341" t="s">
        <v>388</v>
      </c>
      <c r="BD96" s="341"/>
      <c r="BE96" s="400" t="s">
        <v>617</v>
      </c>
      <c r="BF96" s="336" t="s">
        <v>618</v>
      </c>
      <c r="BG96" s="336">
        <v>3.75</v>
      </c>
      <c r="BH96" s="438">
        <v>0.24</v>
      </c>
      <c r="BI96" s="403"/>
      <c r="BJ96" s="405">
        <v>494063.0</v>
      </c>
      <c r="BK96" s="405">
        <v>3000067.0</v>
      </c>
      <c r="BL96" s="405"/>
      <c r="BM96" s="405"/>
      <c r="BN96" s="514"/>
    </row>
    <row r="97" ht="18.75" customHeight="1">
      <c r="A97" s="369">
        <f t="shared" si="8"/>
        <v>1</v>
      </c>
      <c r="B97" s="370" t="s">
        <v>619</v>
      </c>
      <c r="C97" s="450"/>
      <c r="D97" s="450" t="s">
        <v>79</v>
      </c>
      <c r="E97" s="451">
        <f t="shared" si="1"/>
        <v>1142000002852</v>
      </c>
      <c r="F97" s="459" t="s">
        <v>388</v>
      </c>
      <c r="G97" s="376"/>
      <c r="H97" s="375" t="str">
        <f t="array" ref="H97">IF(D97="","",XLOOKUP(D97,'Master Data'!K:K,'Master Data'!N:N,"Input in Master Data",0,1))</f>
        <v>V/C</v>
      </c>
      <c r="I97" s="375" t="str">
        <f t="array" ref="I97">IF(D97="","",XLOOKUP(D97,'Master Data'!K:K,'Master Data'!O:O,"Input in Master Data",0,1))</f>
        <v>MBM</v>
      </c>
      <c r="J97" s="375" t="str">
        <f t="array" ref="J97">if(V97="","",XLOOKUP(V97,Master[Company],Master[Blow],"Unknown",0,1))</f>
        <v/>
      </c>
      <c r="K97" s="375" t="str">
        <f t="array" ref="K97">if(V97="","",XLOOKUP(V97,Master[Company],Master[Pigging],"Unknown",0,1))</f>
        <v/>
      </c>
      <c r="L97" s="375" t="str">
        <f t="array" ref="L97">if(V97="","",XLOOKUP(V97,Master[Company],Master[Load Method],"Unknown",0,1))</f>
        <v/>
      </c>
      <c r="M97" s="375" t="str">
        <f t="array" ref="M97">if(V97="","",XLOOKUP(V97,Master[Company],Master[Line Distance],"Unknown",0,1))</f>
        <v/>
      </c>
      <c r="N97" s="376"/>
      <c r="O97" s="375"/>
      <c r="P97" s="509" t="s">
        <v>493</v>
      </c>
      <c r="Q97" s="375" t="str">
        <f t="array" ref="Q97">if(V97="","",XLOOKUP(V97,Master[Company],Master[Terms],"NA",0,1))</f>
        <v>FOB</v>
      </c>
      <c r="R97" s="375" t="str">
        <f t="shared" si="9"/>
        <v>CPO</v>
      </c>
      <c r="S97" s="375" t="str">
        <f t="array" ref="S97">if(V97="","",XLOOKUP(V97,Master[Company],Master[Group],"NA",0,1))</f>
        <v>KPN Corp</v>
      </c>
      <c r="T97" s="375" t="str">
        <f t="array" ref="T97">if(V97="","",XLOOKUP(V97,Master[Company],Master[Loading Location],"NA",0,1))</f>
        <v>Gemareksa</v>
      </c>
      <c r="U97" s="375" t="str">
        <f t="array" ref="U97">if(V97="","",XLOOKUP(V97,Master[Company],Master[Acronym],"NA",0,1))</f>
        <v>PT. EUP</v>
      </c>
      <c r="V97" s="375" t="s">
        <v>46</v>
      </c>
      <c r="W97" s="567">
        <v>500000.0</v>
      </c>
      <c r="X97" s="568">
        <v>16740.0</v>
      </c>
      <c r="Y97" s="377">
        <v>1.142000002852E12</v>
      </c>
      <c r="Z97" s="377">
        <f t="shared" ref="Z97:Z873" si="11">IF(AC97="",AA97,AC97)</f>
        <v>1011002676</v>
      </c>
      <c r="AA97" s="377">
        <v>1.011002676E9</v>
      </c>
      <c r="AB97" s="375"/>
      <c r="AC97" s="375"/>
      <c r="AD97" s="384"/>
      <c r="AE97" s="520">
        <v>46028.0</v>
      </c>
      <c r="AF97" s="381">
        <v>46029.0</v>
      </c>
      <c r="AG97" s="381">
        <v>46033.0</v>
      </c>
      <c r="AH97" s="381">
        <v>46034.0</v>
      </c>
      <c r="AI97" s="381">
        <v>46042.0</v>
      </c>
      <c r="AJ97" s="381">
        <v>46043.0</v>
      </c>
      <c r="AK97" s="381">
        <v>46047.0</v>
      </c>
      <c r="AL97" s="432">
        <v>46048.0</v>
      </c>
      <c r="AM97" s="381">
        <v>46026.0</v>
      </c>
      <c r="AN97" s="381">
        <v>46030.0</v>
      </c>
      <c r="AO97" s="381">
        <v>46035.0</v>
      </c>
      <c r="AP97" s="381">
        <v>46035.0</v>
      </c>
      <c r="AQ97" s="569">
        <v>46054.0</v>
      </c>
      <c r="AR97" s="454">
        <v>46055.0</v>
      </c>
      <c r="AS97" s="455"/>
      <c r="AT97" s="455"/>
      <c r="AU97" s="376"/>
      <c r="AV97" s="130" t="s">
        <v>515</v>
      </c>
      <c r="AW97" s="130" t="s">
        <v>516</v>
      </c>
      <c r="AX97" s="376"/>
      <c r="AY97" s="384" t="s">
        <v>388</v>
      </c>
      <c r="AZ97" s="375" t="s">
        <v>388</v>
      </c>
      <c r="BA97" s="375" t="s">
        <v>388</v>
      </c>
      <c r="BB97" s="375" t="s">
        <v>388</v>
      </c>
      <c r="BC97" s="375" t="s">
        <v>388</v>
      </c>
      <c r="BD97" s="375"/>
      <c r="BE97" s="383" t="s">
        <v>617</v>
      </c>
      <c r="BF97" s="377" t="s">
        <v>518</v>
      </c>
      <c r="BG97" s="377">
        <v>3.72</v>
      </c>
      <c r="BH97" s="434">
        <v>0.25</v>
      </c>
      <c r="BI97" s="379">
        <v>46051.0</v>
      </c>
      <c r="BJ97" s="387">
        <v>624000.0</v>
      </c>
      <c r="BK97" s="388">
        <v>5001311.0</v>
      </c>
      <c r="BL97" s="387">
        <v>5070358.0</v>
      </c>
      <c r="BM97" s="387">
        <v>5057589.0</v>
      </c>
      <c r="BN97" s="528">
        <v>4977920.0</v>
      </c>
    </row>
    <row r="98" ht="18.75" customHeight="1">
      <c r="A98" s="390">
        <f t="shared" si="8"/>
        <v>1</v>
      </c>
      <c r="B98" s="336" t="s">
        <v>619</v>
      </c>
      <c r="C98" s="559"/>
      <c r="D98" s="559" t="s">
        <v>79</v>
      </c>
      <c r="E98" s="560">
        <f t="shared" si="1"/>
        <v>1002000005585</v>
      </c>
      <c r="F98" s="400" t="s">
        <v>388</v>
      </c>
      <c r="G98" s="394"/>
      <c r="H98" s="341" t="str">
        <f t="array" ref="H98">IF(D98="","",XLOOKUP(D98,'Master Data'!K:K,'Master Data'!N:N,"Input in Master Data",0,1))</f>
        <v>V/C</v>
      </c>
      <c r="I98" s="341" t="str">
        <f t="array" ref="I98">IF(D98="","",XLOOKUP(D98,'Master Data'!K:K,'Master Data'!O:O,"Input in Master Data",0,1))</f>
        <v>MBM</v>
      </c>
      <c r="J98" s="341" t="str">
        <f t="array" ref="J98">if(V98="","",XLOOKUP(V98,Master[Company],Master[Blow],"Unknown",0,1))</f>
        <v/>
      </c>
      <c r="K98" s="341" t="str">
        <f t="array" ref="K98">if(V98="","",XLOOKUP(V98,Master[Company],Master[Pigging],"Unknown",0,1))</f>
        <v/>
      </c>
      <c r="L98" s="341" t="str">
        <f t="array" ref="L98">if(V98="","",XLOOKUP(V98,Master[Company],Master[Load Method],"Unknown",0,1))</f>
        <v/>
      </c>
      <c r="M98" s="341" t="str">
        <f t="array" ref="M98">if(V98="","",XLOOKUP(V98,Master[Company],Master[Line Distance],"Unknown",0,1))</f>
        <v/>
      </c>
      <c r="N98" s="394"/>
      <c r="O98" s="341"/>
      <c r="P98" s="506" t="s">
        <v>389</v>
      </c>
      <c r="Q98" s="341" t="str">
        <f t="array" ref="Q98">if(V98="","",XLOOKUP(V98,Master[Company],Master[Terms],"NA",0,1))</f>
        <v>FOB</v>
      </c>
      <c r="R98" s="341" t="str">
        <f t="shared" si="9"/>
        <v>CPO</v>
      </c>
      <c r="S98" s="341" t="str">
        <f t="array" ref="S98">if(V98="","",XLOOKUP(V98,Master[Company],Master[Group],"NA",0,1))</f>
        <v>KPN Corp</v>
      </c>
      <c r="T98" s="341" t="str">
        <f t="array" ref="T98">if(V98="","",XLOOKUP(V98,Master[Company],Master[Loading Location],"NA",0,1))</f>
        <v>Gemareksa</v>
      </c>
      <c r="U98" s="341" t="str">
        <f t="array" ref="U98">if(V98="","",XLOOKUP(V98,Master[Company],Master[Acronym],"NA",0,1))</f>
        <v>PT. EUP</v>
      </c>
      <c r="V98" s="341" t="s">
        <v>46</v>
      </c>
      <c r="W98" s="561">
        <v>490000.0</v>
      </c>
      <c r="X98" s="302">
        <v>487731.0</v>
      </c>
      <c r="Y98" s="336">
        <v>1.002000005585E12</v>
      </c>
      <c r="Z98" s="336">
        <f t="shared" si="11"/>
        <v>1011002834</v>
      </c>
      <c r="AA98" s="336">
        <v>1.011002834E9</v>
      </c>
      <c r="AB98" s="341"/>
      <c r="AC98" s="341"/>
      <c r="AD98" s="401"/>
      <c r="AE98" s="515">
        <v>46028.0</v>
      </c>
      <c r="AF98" s="398">
        <v>46029.0</v>
      </c>
      <c r="AG98" s="398">
        <v>46033.0</v>
      </c>
      <c r="AH98" s="398">
        <v>46034.0</v>
      </c>
      <c r="AI98" s="398">
        <v>46042.0</v>
      </c>
      <c r="AJ98" s="398">
        <v>46043.0</v>
      </c>
      <c r="AK98" s="398">
        <v>46047.0</v>
      </c>
      <c r="AL98" s="436">
        <v>46048.0</v>
      </c>
      <c r="AM98" s="398">
        <v>46026.0</v>
      </c>
      <c r="AN98" s="398">
        <v>46030.0</v>
      </c>
      <c r="AO98" s="398">
        <v>46035.0</v>
      </c>
      <c r="AP98" s="398">
        <v>46035.0</v>
      </c>
      <c r="AQ98" s="344">
        <v>46054.0</v>
      </c>
      <c r="AR98" s="344">
        <v>46055.0</v>
      </c>
      <c r="AS98" s="564"/>
      <c r="AT98" s="564"/>
      <c r="AU98" s="394"/>
      <c r="AX98" s="394"/>
      <c r="AY98" s="401" t="s">
        <v>388</v>
      </c>
      <c r="AZ98" s="341" t="s">
        <v>388</v>
      </c>
      <c r="BA98" s="341" t="s">
        <v>388</v>
      </c>
      <c r="BB98" s="341" t="s">
        <v>388</v>
      </c>
      <c r="BC98" s="341" t="s">
        <v>388</v>
      </c>
      <c r="BD98" s="341"/>
      <c r="BE98" s="400" t="s">
        <v>617</v>
      </c>
      <c r="BF98" s="336" t="s">
        <v>518</v>
      </c>
      <c r="BG98" s="336">
        <v>3.72</v>
      </c>
      <c r="BH98" s="438">
        <v>0.25</v>
      </c>
      <c r="BI98" s="396">
        <v>46051.0</v>
      </c>
      <c r="BJ98" s="404">
        <v>749000.0</v>
      </c>
      <c r="BK98" s="405">
        <v>5001311.0</v>
      </c>
      <c r="BL98" s="404">
        <v>5070358.0</v>
      </c>
      <c r="BM98" s="404">
        <v>5057589.0</v>
      </c>
      <c r="BN98" s="540">
        <v>4977920.0</v>
      </c>
    </row>
    <row r="99" ht="18.75" customHeight="1">
      <c r="A99" s="390">
        <f t="shared" si="8"/>
        <v>1</v>
      </c>
      <c r="B99" s="336" t="s">
        <v>619</v>
      </c>
      <c r="C99" s="559"/>
      <c r="D99" s="559" t="s">
        <v>79</v>
      </c>
      <c r="E99" s="560">
        <f t="shared" si="1"/>
        <v>1002000005418</v>
      </c>
      <c r="F99" s="400" t="s">
        <v>388</v>
      </c>
      <c r="G99" s="394"/>
      <c r="H99" s="341" t="str">
        <f t="array" ref="H99">IF(D99="","",XLOOKUP(D99,'Master Data'!K:K,'Master Data'!N:N,"Input in Master Data",0,1))</f>
        <v>V/C</v>
      </c>
      <c r="I99" s="341" t="str">
        <f t="array" ref="I99">IF(D99="","",XLOOKUP(D99,'Master Data'!K:K,'Master Data'!O:O,"Input in Master Data",0,1))</f>
        <v>MBM</v>
      </c>
      <c r="J99" s="341" t="str">
        <f t="array" ref="J99">if(V99="","",XLOOKUP(V99,Master[Company],Master[Blow],"Unknown",0,1))</f>
        <v/>
      </c>
      <c r="K99" s="341" t="str">
        <f t="array" ref="K99">if(V99="","",XLOOKUP(V99,Master[Company],Master[Pigging],"Unknown",0,1))</f>
        <v/>
      </c>
      <c r="L99" s="341" t="str">
        <f t="array" ref="L99">if(V99="","",XLOOKUP(V99,Master[Company],Master[Load Method],"Unknown",0,1))</f>
        <v/>
      </c>
      <c r="M99" s="341" t="str">
        <f t="array" ref="M99">if(V99="","",XLOOKUP(V99,Master[Company],Master[Line Distance],"Unknown",0,1))</f>
        <v/>
      </c>
      <c r="N99" s="394"/>
      <c r="O99" s="341"/>
      <c r="P99" s="506" t="s">
        <v>389</v>
      </c>
      <c r="Q99" s="341" t="str">
        <f t="array" ref="Q99">if(V99="","",XLOOKUP(V99,Master[Company],Master[Terms],"NA",0,1))</f>
        <v>FOB</v>
      </c>
      <c r="R99" s="341" t="str">
        <f t="shared" si="9"/>
        <v>CPO</v>
      </c>
      <c r="S99" s="341" t="str">
        <f t="array" ref="S99">if(V99="","",XLOOKUP(V99,Master[Company],Master[Group],"NA",0,1))</f>
        <v>KPN Corp</v>
      </c>
      <c r="T99" s="341" t="str">
        <f t="array" ref="T99">if(V99="","",XLOOKUP(V99,Master[Company],Master[Loading Location],"NA",0,1))</f>
        <v>Gemareksa</v>
      </c>
      <c r="U99" s="341" t="str">
        <f t="array" ref="U99">if(V99="","",XLOOKUP(V99,Master[Company],Master[Acronym],"NA",0,1))</f>
        <v>PT. EUP</v>
      </c>
      <c r="V99" s="341" t="s">
        <v>46</v>
      </c>
      <c r="W99" s="395">
        <v>750000.0</v>
      </c>
      <c r="X99" s="302">
        <v>749000.0</v>
      </c>
      <c r="Y99" s="336">
        <v>1.002000005418E12</v>
      </c>
      <c r="Z99" s="336">
        <f t="shared" si="11"/>
        <v>1011002785</v>
      </c>
      <c r="AA99" s="336">
        <v>1.011002785E9</v>
      </c>
      <c r="AB99" s="341"/>
      <c r="AC99" s="341"/>
      <c r="AD99" s="401"/>
      <c r="AE99" s="515">
        <v>46028.0</v>
      </c>
      <c r="AF99" s="398">
        <v>46029.0</v>
      </c>
      <c r="AG99" s="398">
        <v>46033.0</v>
      </c>
      <c r="AH99" s="398">
        <v>46034.0</v>
      </c>
      <c r="AI99" s="398">
        <v>46042.0</v>
      </c>
      <c r="AJ99" s="398">
        <v>46043.0</v>
      </c>
      <c r="AK99" s="398">
        <v>46047.0</v>
      </c>
      <c r="AL99" s="436">
        <v>46048.0</v>
      </c>
      <c r="AM99" s="398">
        <v>46026.0</v>
      </c>
      <c r="AN99" s="398">
        <v>46030.0</v>
      </c>
      <c r="AO99" s="398">
        <v>46035.0</v>
      </c>
      <c r="AP99" s="398">
        <v>46035.0</v>
      </c>
      <c r="AQ99" s="344">
        <v>46054.0</v>
      </c>
      <c r="AR99" s="344">
        <v>46055.0</v>
      </c>
      <c r="AS99" s="564"/>
      <c r="AT99" s="564"/>
      <c r="AU99" s="394"/>
      <c r="AX99" s="394"/>
      <c r="AY99" s="401" t="s">
        <v>388</v>
      </c>
      <c r="AZ99" s="341" t="s">
        <v>388</v>
      </c>
      <c r="BA99" s="341" t="s">
        <v>388</v>
      </c>
      <c r="BB99" s="341" t="s">
        <v>388</v>
      </c>
      <c r="BC99" s="341" t="s">
        <v>388</v>
      </c>
      <c r="BD99" s="341"/>
      <c r="BE99" s="400" t="s">
        <v>617</v>
      </c>
      <c r="BF99" s="336" t="s">
        <v>518</v>
      </c>
      <c r="BG99" s="336">
        <v>3.72</v>
      </c>
      <c r="BH99" s="438">
        <v>0.25</v>
      </c>
      <c r="BI99" s="396">
        <v>46051.0</v>
      </c>
      <c r="BJ99" s="404">
        <v>499030.0</v>
      </c>
      <c r="BK99" s="405">
        <v>5001311.0</v>
      </c>
      <c r="BL99" s="404">
        <v>5070358.0</v>
      </c>
      <c r="BM99" s="404">
        <v>5057589.0</v>
      </c>
      <c r="BN99" s="540">
        <v>4977920.0</v>
      </c>
    </row>
    <row r="100" ht="18.75" customHeight="1">
      <c r="A100" s="390">
        <f t="shared" si="8"/>
        <v>1</v>
      </c>
      <c r="B100" s="336" t="s">
        <v>619</v>
      </c>
      <c r="C100" s="559"/>
      <c r="D100" s="559" t="s">
        <v>79</v>
      </c>
      <c r="E100" s="560">
        <f t="shared" si="1"/>
        <v>1002000005419</v>
      </c>
      <c r="F100" s="400" t="s">
        <v>388</v>
      </c>
      <c r="G100" s="394"/>
      <c r="H100" s="341" t="str">
        <f t="array" ref="H100">IF(D100="","",XLOOKUP(D100,'Master Data'!K:K,'Master Data'!N:N,"Input in Master Data",0,1))</f>
        <v>V/C</v>
      </c>
      <c r="I100" s="341" t="str">
        <f t="array" ref="I100">IF(D100="","",XLOOKUP(D100,'Master Data'!K:K,'Master Data'!O:O,"Input in Master Data",0,1))</f>
        <v>MBM</v>
      </c>
      <c r="J100" s="341" t="str">
        <f t="array" ref="J100">if(V100="","",XLOOKUP(V100,Master[Company],Master[Blow],"Unknown",0,1))</f>
        <v/>
      </c>
      <c r="K100" s="341" t="str">
        <f t="array" ref="K100">if(V100="","",XLOOKUP(V100,Master[Company],Master[Pigging],"Unknown",0,1))</f>
        <v/>
      </c>
      <c r="L100" s="341" t="str">
        <f t="array" ref="L100">if(V100="","",XLOOKUP(V100,Master[Company],Master[Load Method],"Unknown",0,1))</f>
        <v/>
      </c>
      <c r="M100" s="341" t="str">
        <f t="array" ref="M100">if(V100="","",XLOOKUP(V100,Master[Company],Master[Line Distance],"Unknown",0,1))</f>
        <v/>
      </c>
      <c r="N100" s="394"/>
      <c r="O100" s="341"/>
      <c r="P100" s="506" t="s">
        <v>389</v>
      </c>
      <c r="Q100" s="341" t="str">
        <f t="array" ref="Q100">if(V100="","",XLOOKUP(V100,Master[Company],Master[Terms],"NA",0,1))</f>
        <v>FOB</v>
      </c>
      <c r="R100" s="341" t="str">
        <f t="shared" si="9"/>
        <v>CPO</v>
      </c>
      <c r="S100" s="341" t="str">
        <f t="array" ref="S100">if(V100="","",XLOOKUP(V100,Master[Company],Master[Group],"NA",0,1))</f>
        <v>KPN Corp</v>
      </c>
      <c r="T100" s="341" t="str">
        <f t="array" ref="T100">if(V100="","",XLOOKUP(V100,Master[Company],Master[Loading Location],"NA",0,1))</f>
        <v>Gemareksa</v>
      </c>
      <c r="U100" s="341" t="str">
        <f t="array" ref="U100">if(V100="","",XLOOKUP(V100,Master[Company],Master[Acronym],"NA",0,1))</f>
        <v>PT. EUP</v>
      </c>
      <c r="V100" s="341" t="s">
        <v>46</v>
      </c>
      <c r="W100" s="561">
        <v>500000.0</v>
      </c>
      <c r="X100" s="302">
        <v>499090.0</v>
      </c>
      <c r="Y100" s="336">
        <v>1.002000005419E12</v>
      </c>
      <c r="Z100" s="336">
        <f t="shared" si="11"/>
        <v>1011002786</v>
      </c>
      <c r="AA100" s="336">
        <v>1.011002786E9</v>
      </c>
      <c r="AB100" s="341"/>
      <c r="AC100" s="341"/>
      <c r="AD100" s="401"/>
      <c r="AE100" s="515">
        <v>46028.0</v>
      </c>
      <c r="AF100" s="398">
        <v>46029.0</v>
      </c>
      <c r="AG100" s="398">
        <v>46033.0</v>
      </c>
      <c r="AH100" s="398">
        <v>46034.0</v>
      </c>
      <c r="AI100" s="398">
        <v>46042.0</v>
      </c>
      <c r="AJ100" s="398">
        <v>46043.0</v>
      </c>
      <c r="AK100" s="398">
        <v>46047.0</v>
      </c>
      <c r="AL100" s="436">
        <v>46048.0</v>
      </c>
      <c r="AM100" s="398">
        <v>46026.0</v>
      </c>
      <c r="AN100" s="398">
        <v>46030.0</v>
      </c>
      <c r="AO100" s="398">
        <v>46035.0</v>
      </c>
      <c r="AP100" s="398">
        <v>46035.0</v>
      </c>
      <c r="AQ100" s="344">
        <v>46054.0</v>
      </c>
      <c r="AR100" s="344">
        <v>46055.0</v>
      </c>
      <c r="AS100" s="564"/>
      <c r="AT100" s="564"/>
      <c r="AU100" s="394"/>
      <c r="AX100" s="394"/>
      <c r="AY100" s="401" t="s">
        <v>388</v>
      </c>
      <c r="AZ100" s="341" t="s">
        <v>388</v>
      </c>
      <c r="BA100" s="341" t="s">
        <v>388</v>
      </c>
      <c r="BB100" s="341" t="s">
        <v>388</v>
      </c>
      <c r="BC100" s="341" t="s">
        <v>388</v>
      </c>
      <c r="BD100" s="341"/>
      <c r="BE100" s="400" t="s">
        <v>617</v>
      </c>
      <c r="BF100" s="336" t="s">
        <v>518</v>
      </c>
      <c r="BG100" s="336">
        <v>3.72</v>
      </c>
      <c r="BH100" s="438">
        <v>0.25</v>
      </c>
      <c r="BI100" s="396">
        <v>46051.0</v>
      </c>
      <c r="BJ100" s="404">
        <v>627970.0</v>
      </c>
      <c r="BK100" s="405">
        <v>5001311.0</v>
      </c>
      <c r="BL100" s="404">
        <v>5070358.0</v>
      </c>
      <c r="BM100" s="404">
        <v>5057589.0</v>
      </c>
      <c r="BN100" s="540">
        <v>4977920.0</v>
      </c>
    </row>
    <row r="101" ht="18.75" customHeight="1">
      <c r="A101" s="390">
        <f t="shared" si="8"/>
        <v>1</v>
      </c>
      <c r="B101" s="336" t="s">
        <v>619</v>
      </c>
      <c r="C101" s="559"/>
      <c r="D101" s="559" t="s">
        <v>79</v>
      </c>
      <c r="E101" s="560">
        <f t="shared" si="1"/>
        <v>1002000005420</v>
      </c>
      <c r="F101" s="400" t="s">
        <v>388</v>
      </c>
      <c r="G101" s="394"/>
      <c r="H101" s="341" t="str">
        <f t="array" ref="H101">IF(D101="","",XLOOKUP(D101,'Master Data'!K:K,'Master Data'!N:N,"Input in Master Data",0,1))</f>
        <v>V/C</v>
      </c>
      <c r="I101" s="341" t="str">
        <f t="array" ref="I101">IF(D101="","",XLOOKUP(D101,'Master Data'!K:K,'Master Data'!O:O,"Input in Master Data",0,1))</f>
        <v>MBM</v>
      </c>
      <c r="J101" s="341" t="str">
        <f t="array" ref="J101">if(V101="","",XLOOKUP(V101,Master[Company],Master[Blow],"Unknown",0,1))</f>
        <v/>
      </c>
      <c r="K101" s="341" t="str">
        <f t="array" ref="K101">if(V101="","",XLOOKUP(V101,Master[Company],Master[Pigging],"Unknown",0,1))</f>
        <v/>
      </c>
      <c r="L101" s="341" t="str">
        <f t="array" ref="L101">if(V101="","",XLOOKUP(V101,Master[Company],Master[Load Method],"Unknown",0,1))</f>
        <v/>
      </c>
      <c r="M101" s="341" t="str">
        <f t="array" ref="M101">if(V101="","",XLOOKUP(V101,Master[Company],Master[Line Distance],"Unknown",0,1))</f>
        <v/>
      </c>
      <c r="N101" s="394"/>
      <c r="O101" s="341"/>
      <c r="P101" s="506" t="s">
        <v>389</v>
      </c>
      <c r="Q101" s="341" t="str">
        <f t="array" ref="Q101">if(V101="","",XLOOKUP(V101,Master[Company],Master[Terms],"NA",0,1))</f>
        <v>FOB</v>
      </c>
      <c r="R101" s="341" t="str">
        <f t="shared" si="9"/>
        <v>CPO</v>
      </c>
      <c r="S101" s="341" t="str">
        <f t="array" ref="S101">if(V101="","",XLOOKUP(V101,Master[Company],Master[Group],"NA",0,1))</f>
        <v>KPN Corp</v>
      </c>
      <c r="T101" s="341" t="str">
        <f t="array" ref="T101">if(V101="","",XLOOKUP(V101,Master[Company],Master[Loading Location],"NA",0,1))</f>
        <v>Gemareksa</v>
      </c>
      <c r="U101" s="341" t="str">
        <f t="array" ref="U101">if(V101="","",XLOOKUP(V101,Master[Company],Master[Acronym],"NA",0,1))</f>
        <v>PT. EUP</v>
      </c>
      <c r="V101" s="341" t="s">
        <v>46</v>
      </c>
      <c r="W101" s="561">
        <v>750000.0</v>
      </c>
      <c r="X101" s="570">
        <v>748750.0</v>
      </c>
      <c r="Y101" s="336">
        <v>1.00200000542E12</v>
      </c>
      <c r="Z101" s="336">
        <f t="shared" si="11"/>
        <v>1011002787</v>
      </c>
      <c r="AA101" s="336">
        <v>1.011002787E9</v>
      </c>
      <c r="AB101" s="341"/>
      <c r="AC101" s="341"/>
      <c r="AD101" s="401"/>
      <c r="AE101" s="515">
        <v>46028.0</v>
      </c>
      <c r="AF101" s="398">
        <v>46029.0</v>
      </c>
      <c r="AG101" s="398">
        <v>46033.0</v>
      </c>
      <c r="AH101" s="398">
        <v>46034.0</v>
      </c>
      <c r="AI101" s="398">
        <v>46042.0</v>
      </c>
      <c r="AJ101" s="398">
        <v>46043.0</v>
      </c>
      <c r="AK101" s="398">
        <v>46047.0</v>
      </c>
      <c r="AL101" s="436">
        <v>46048.0</v>
      </c>
      <c r="AM101" s="398">
        <v>46026.0</v>
      </c>
      <c r="AN101" s="398">
        <v>46030.0</v>
      </c>
      <c r="AO101" s="398">
        <v>46035.0</v>
      </c>
      <c r="AP101" s="398">
        <v>46035.0</v>
      </c>
      <c r="AQ101" s="344">
        <v>46054.0</v>
      </c>
      <c r="AR101" s="344">
        <v>46055.0</v>
      </c>
      <c r="AS101" s="564"/>
      <c r="AT101" s="564"/>
      <c r="AU101" s="394"/>
      <c r="AV101" s="152"/>
      <c r="AW101" s="152"/>
      <c r="AX101" s="394"/>
      <c r="AY101" s="401" t="s">
        <v>388</v>
      </c>
      <c r="AZ101" s="341" t="s">
        <v>388</v>
      </c>
      <c r="BA101" s="341" t="s">
        <v>388</v>
      </c>
      <c r="BB101" s="341" t="s">
        <v>388</v>
      </c>
      <c r="BC101" s="341" t="s">
        <v>388</v>
      </c>
      <c r="BD101" s="341"/>
      <c r="BE101" s="400" t="s">
        <v>617</v>
      </c>
      <c r="BF101" s="336" t="s">
        <v>518</v>
      </c>
      <c r="BG101" s="336">
        <v>3.72</v>
      </c>
      <c r="BH101" s="438">
        <v>0.25</v>
      </c>
      <c r="BI101" s="396">
        <v>46051.0</v>
      </c>
      <c r="BJ101" s="404">
        <v>627970.0</v>
      </c>
      <c r="BK101" s="405">
        <v>5001311.0</v>
      </c>
      <c r="BL101" s="404">
        <v>5070358.0</v>
      </c>
      <c r="BM101" s="404">
        <v>5057589.0</v>
      </c>
      <c r="BN101" s="540">
        <v>4977920.0</v>
      </c>
    </row>
    <row r="102" ht="18.75" customHeight="1">
      <c r="A102" s="369">
        <f t="shared" si="8"/>
        <v>2</v>
      </c>
      <c r="B102" s="377" t="s">
        <v>620</v>
      </c>
      <c r="C102" s="371"/>
      <c r="D102" s="371" t="s">
        <v>60</v>
      </c>
      <c r="E102" s="451" t="str">
        <f t="shared" si="1"/>
        <v>063/KBSL/CPO/XII/2025</v>
      </c>
      <c r="F102" s="383" t="s">
        <v>319</v>
      </c>
      <c r="G102" s="376"/>
      <c r="H102" s="375" t="str">
        <f t="array" ref="H102">IF(D102="","",XLOOKUP(D102,'Master Data'!K:K,'Master Data'!N:N,"Input in Master Data",0,1))</f>
        <v>T/C</v>
      </c>
      <c r="I102" s="375" t="str">
        <f t="array" ref="I102">IF(D102="","",XLOOKUP(D102,'Master Data'!K:K,'Master Data'!O:O,"Input in Master Data",0,1))</f>
        <v>Maxima</v>
      </c>
      <c r="J102" s="375" t="str">
        <f t="array" ref="J102">if(V102="","",XLOOKUP(V102,Master[Company],Master[Blow],"Unknown",0,1))</f>
        <v>No</v>
      </c>
      <c r="K102" s="375" t="str">
        <f t="array" ref="K102">if(V102="","",XLOOKUP(V102,Master[Company],Master[Pigging],"Unknown",0,1))</f>
        <v>No</v>
      </c>
      <c r="L102" s="375" t="str">
        <f t="array" ref="L102">if(V102="","",XLOOKUP(V102,Master[Company],Master[Load Method],"Unknown",0,1))</f>
        <v>Truck Lossing</v>
      </c>
      <c r="M102" s="375" t="str">
        <f t="array" ref="M102">if(V102="","",XLOOKUP(V102,Master[Company],Master[Line Distance],"Unknown",0,1))</f>
        <v/>
      </c>
      <c r="N102" s="376"/>
      <c r="O102" s="375"/>
      <c r="P102" s="460" t="s">
        <v>510</v>
      </c>
      <c r="Q102" s="375" t="str">
        <f t="array" ref="Q102">if(V102="","",XLOOKUP(V102,Master[Company],Master[Terms],"NA",0,1))</f>
        <v>FOB</v>
      </c>
      <c r="R102" s="375" t="str">
        <f t="shared" si="9"/>
        <v>CPO</v>
      </c>
      <c r="S102" s="375" t="str">
        <f t="array" ref="S102">if(V102="","",XLOOKUP(V102,Master[Company],Master[Group],"NA",0,1))</f>
        <v>BGA</v>
      </c>
      <c r="T102" s="375" t="str">
        <f t="array" ref="T102">if(V102="","",XLOOKUP(V102,Master[Company],Master[Loading Location],"NA",0,1))</f>
        <v>Kendawangan</v>
      </c>
      <c r="U102" s="375" t="str">
        <f t="array" ref="U102">if(V102="","",XLOOKUP(V102,Master[Company],Master[Acronym],"NA",0,1))</f>
        <v>PT. KBAS</v>
      </c>
      <c r="V102" s="375" t="s">
        <v>112</v>
      </c>
      <c r="W102" s="378">
        <v>1000000.0</v>
      </c>
      <c r="X102" s="125">
        <v>1000000.0</v>
      </c>
      <c r="Y102" s="377" t="s">
        <v>621</v>
      </c>
      <c r="Z102" s="375">
        <f t="shared" si="11"/>
        <v>1011002797</v>
      </c>
      <c r="AA102" s="377">
        <v>1.011002797E9</v>
      </c>
      <c r="AB102" s="375"/>
      <c r="AC102" s="375"/>
      <c r="AD102" s="384"/>
      <c r="AE102" s="510">
        <v>46075.0</v>
      </c>
      <c r="AF102" s="454">
        <v>46076.0</v>
      </c>
      <c r="AG102" s="455">
        <v>46080.0</v>
      </c>
      <c r="AH102" s="455">
        <v>46081.0</v>
      </c>
      <c r="AI102" s="455">
        <v>46087.0</v>
      </c>
      <c r="AJ102" s="455"/>
      <c r="AK102" s="455"/>
      <c r="AL102" s="571"/>
      <c r="AM102" s="455"/>
      <c r="AN102" s="455"/>
      <c r="AO102" s="455"/>
      <c r="AP102" s="455"/>
      <c r="AQ102" s="455"/>
      <c r="AR102" s="455"/>
      <c r="AS102" s="455"/>
      <c r="AT102" s="455"/>
      <c r="AU102" s="376"/>
      <c r="AV102" s="230"/>
      <c r="AW102" s="230"/>
      <c r="AX102" s="376"/>
      <c r="AY102" s="384"/>
      <c r="AZ102" s="375"/>
      <c r="BA102" s="375"/>
      <c r="BB102" s="375"/>
      <c r="BC102" s="375"/>
      <c r="BD102" s="375"/>
      <c r="BE102" s="384"/>
      <c r="BF102" s="375"/>
      <c r="BG102" s="375"/>
      <c r="BH102" s="385"/>
      <c r="BI102" s="386"/>
      <c r="BJ102" s="388"/>
      <c r="BK102" s="388"/>
      <c r="BL102" s="388"/>
      <c r="BM102" s="388"/>
      <c r="BN102" s="511"/>
    </row>
    <row r="103" ht="18.75" customHeight="1">
      <c r="A103" s="390">
        <f t="shared" si="8"/>
        <v>2</v>
      </c>
      <c r="B103" s="336" t="s">
        <v>620</v>
      </c>
      <c r="C103" s="337"/>
      <c r="D103" s="337" t="s">
        <v>60</v>
      </c>
      <c r="E103" s="560" t="str">
        <f t="shared" si="1"/>
        <v>001/KBSL/CPO/I/2026</v>
      </c>
      <c r="F103" s="400" t="s">
        <v>319</v>
      </c>
      <c r="G103" s="394"/>
      <c r="H103" s="341" t="str">
        <f t="array" ref="H103">IF(D103="","",XLOOKUP(D103,'Master Data'!K:K,'Master Data'!N:N,"Input in Master Data",0,1))</f>
        <v>T/C</v>
      </c>
      <c r="I103" s="341" t="str">
        <f t="array" ref="I103">IF(D103="","",XLOOKUP(D103,'Master Data'!K:K,'Master Data'!O:O,"Input in Master Data",0,1))</f>
        <v>Maxima</v>
      </c>
      <c r="J103" s="341" t="str">
        <f t="array" ref="J103">if(V103="","",XLOOKUP(V103,Master[Company],Master[Blow],"Unknown",0,1))</f>
        <v>No</v>
      </c>
      <c r="K103" s="341" t="str">
        <f t="array" ref="K103">if(V103="","",XLOOKUP(V103,Master[Company],Master[Pigging],"Unknown",0,1))</f>
        <v>No</v>
      </c>
      <c r="L103" s="341" t="str">
        <f t="array" ref="L103">if(V103="","",XLOOKUP(V103,Master[Company],Master[Load Method],"Unknown",0,1))</f>
        <v>Truck Lossing</v>
      </c>
      <c r="M103" s="341" t="str">
        <f t="array" ref="M103">if(V103="","",XLOOKUP(V103,Master[Company],Master[Line Distance],"Unknown",0,1))</f>
        <v/>
      </c>
      <c r="N103" s="394"/>
      <c r="O103" s="341"/>
      <c r="P103" s="531" t="s">
        <v>510</v>
      </c>
      <c r="Q103" s="341" t="str">
        <f t="array" ref="Q103">if(V103="","",XLOOKUP(V103,Master[Company],Master[Terms],"NA",0,1))</f>
        <v>FOB</v>
      </c>
      <c r="R103" s="341" t="str">
        <f t="shared" si="9"/>
        <v>CPO</v>
      </c>
      <c r="S103" s="341" t="str">
        <f t="array" ref="S103">if(V103="","",XLOOKUP(V103,Master[Company],Master[Group],"NA",0,1))</f>
        <v>BGA</v>
      </c>
      <c r="T103" s="341" t="str">
        <f t="array" ref="T103">if(V103="","",XLOOKUP(V103,Master[Company],Master[Loading Location],"NA",0,1))</f>
        <v>Kendawangan</v>
      </c>
      <c r="U103" s="341" t="str">
        <f t="array" ref="U103">if(V103="","",XLOOKUP(V103,Master[Company],Master[Acronym],"NA",0,1))</f>
        <v>PT. KBAS</v>
      </c>
      <c r="V103" s="341" t="s">
        <v>112</v>
      </c>
      <c r="W103" s="395">
        <v>1000000.0</v>
      </c>
      <c r="X103" s="302">
        <v>1000000.0</v>
      </c>
      <c r="Y103" s="336" t="s">
        <v>622</v>
      </c>
      <c r="Z103" s="341">
        <f t="shared" si="11"/>
        <v>1011002801</v>
      </c>
      <c r="AA103" s="336">
        <v>1.011002801E9</v>
      </c>
      <c r="AB103" s="341"/>
      <c r="AC103" s="341"/>
      <c r="AD103" s="401"/>
      <c r="AE103" s="512">
        <v>46075.0</v>
      </c>
      <c r="AF103" s="344">
        <v>46076.0</v>
      </c>
      <c r="AG103" s="564">
        <v>46080.0</v>
      </c>
      <c r="AH103" s="564">
        <v>46081.0</v>
      </c>
      <c r="AI103" s="564">
        <v>46087.0</v>
      </c>
      <c r="AJ103" s="564"/>
      <c r="AK103" s="564"/>
      <c r="AL103" s="565"/>
      <c r="AM103" s="564"/>
      <c r="AN103" s="564"/>
      <c r="AO103" s="564"/>
      <c r="AP103" s="564"/>
      <c r="AQ103" s="564"/>
      <c r="AR103" s="564"/>
      <c r="AS103" s="564"/>
      <c r="AT103" s="564"/>
      <c r="AU103" s="394"/>
      <c r="AV103" s="306"/>
      <c r="AW103" s="306"/>
      <c r="AX103" s="394"/>
      <c r="AY103" s="401"/>
      <c r="AZ103" s="341"/>
      <c r="BA103" s="341"/>
      <c r="BB103" s="341"/>
      <c r="BC103" s="341"/>
      <c r="BD103" s="341"/>
      <c r="BE103" s="401"/>
      <c r="BF103" s="341"/>
      <c r="BG103" s="341"/>
      <c r="BH103" s="402"/>
      <c r="BI103" s="403"/>
      <c r="BJ103" s="405"/>
      <c r="BK103" s="405"/>
      <c r="BL103" s="405"/>
      <c r="BM103" s="405"/>
      <c r="BN103" s="514"/>
    </row>
    <row r="104" ht="18.75" customHeight="1">
      <c r="A104" s="390">
        <f t="shared" si="8"/>
        <v>2</v>
      </c>
      <c r="B104" s="336" t="s">
        <v>620</v>
      </c>
      <c r="C104" s="337"/>
      <c r="D104" s="337" t="s">
        <v>60</v>
      </c>
      <c r="E104" s="560" t="str">
        <f t="shared" si="1"/>
        <v>002/KBSL/CPO/I/2026</v>
      </c>
      <c r="F104" s="400" t="s">
        <v>319</v>
      </c>
      <c r="G104" s="394"/>
      <c r="H104" s="341" t="str">
        <f t="array" ref="H104">IF(D104="","",XLOOKUP(D104,'Master Data'!K:K,'Master Data'!N:N,"Input in Master Data",0,1))</f>
        <v>T/C</v>
      </c>
      <c r="I104" s="341" t="str">
        <f t="array" ref="I104">IF(D104="","",XLOOKUP(D104,'Master Data'!K:K,'Master Data'!O:O,"Input in Master Data",0,1))</f>
        <v>Maxima</v>
      </c>
      <c r="J104" s="341" t="str">
        <f t="array" ref="J104">if(V104="","",XLOOKUP(V104,Master[Company],Master[Blow],"Unknown",0,1))</f>
        <v>No</v>
      </c>
      <c r="K104" s="341" t="str">
        <f t="array" ref="K104">if(V104="","",XLOOKUP(V104,Master[Company],Master[Pigging],"Unknown",0,1))</f>
        <v>No</v>
      </c>
      <c r="L104" s="341" t="str">
        <f t="array" ref="L104">if(V104="","",XLOOKUP(V104,Master[Company],Master[Load Method],"Unknown",0,1))</f>
        <v>Truck Lossing</v>
      </c>
      <c r="M104" s="341" t="str">
        <f t="array" ref="M104">if(V104="","",XLOOKUP(V104,Master[Company],Master[Line Distance],"Unknown",0,1))</f>
        <v/>
      </c>
      <c r="N104" s="394"/>
      <c r="O104" s="341"/>
      <c r="P104" s="531" t="s">
        <v>510</v>
      </c>
      <c r="Q104" s="341" t="str">
        <f t="array" ref="Q104">if(V104="","",XLOOKUP(V104,Master[Company],Master[Terms],"NA",0,1))</f>
        <v>FOB</v>
      </c>
      <c r="R104" s="341" t="str">
        <f t="shared" si="9"/>
        <v>CPO</v>
      </c>
      <c r="S104" s="341" t="str">
        <f t="array" ref="S104">if(V104="","",XLOOKUP(V104,Master[Company],Master[Group],"NA",0,1))</f>
        <v>BGA</v>
      </c>
      <c r="T104" s="341" t="str">
        <f t="array" ref="T104">if(V104="","",XLOOKUP(V104,Master[Company],Master[Loading Location],"NA",0,1))</f>
        <v>Kendawangan</v>
      </c>
      <c r="U104" s="341" t="str">
        <f t="array" ref="U104">if(V104="","",XLOOKUP(V104,Master[Company],Master[Acronym],"NA",0,1))</f>
        <v>PT. KBAS</v>
      </c>
      <c r="V104" s="341" t="s">
        <v>112</v>
      </c>
      <c r="W104" s="395">
        <v>1000000.0</v>
      </c>
      <c r="X104" s="302">
        <v>1000000.0</v>
      </c>
      <c r="Y104" s="336" t="s">
        <v>623</v>
      </c>
      <c r="Z104" s="341">
        <f t="shared" si="11"/>
        <v>1011002819</v>
      </c>
      <c r="AA104" s="336">
        <v>1.011002819E9</v>
      </c>
      <c r="AB104" s="341"/>
      <c r="AC104" s="341"/>
      <c r="AD104" s="401"/>
      <c r="AE104" s="512">
        <v>46075.0</v>
      </c>
      <c r="AF104" s="344">
        <v>46076.0</v>
      </c>
      <c r="AG104" s="564">
        <v>46080.0</v>
      </c>
      <c r="AH104" s="564">
        <v>46081.0</v>
      </c>
      <c r="AI104" s="564">
        <v>46087.0</v>
      </c>
      <c r="AJ104" s="564"/>
      <c r="AK104" s="564"/>
      <c r="AL104" s="565"/>
      <c r="AM104" s="564"/>
      <c r="AN104" s="564"/>
      <c r="AO104" s="564"/>
      <c r="AP104" s="564"/>
      <c r="AQ104" s="564"/>
      <c r="AR104" s="564"/>
      <c r="AS104" s="564"/>
      <c r="AT104" s="564"/>
      <c r="AU104" s="394"/>
      <c r="AV104" s="306"/>
      <c r="AW104" s="306"/>
      <c r="AX104" s="394"/>
      <c r="AY104" s="401"/>
      <c r="AZ104" s="341"/>
      <c r="BA104" s="341"/>
      <c r="BB104" s="341"/>
      <c r="BC104" s="341"/>
      <c r="BD104" s="341"/>
      <c r="BE104" s="401"/>
      <c r="BF104" s="341"/>
      <c r="BG104" s="341"/>
      <c r="BH104" s="402"/>
      <c r="BI104" s="403"/>
      <c r="BJ104" s="405"/>
      <c r="BK104" s="405"/>
      <c r="BL104" s="405"/>
      <c r="BM104" s="405"/>
      <c r="BN104" s="514"/>
    </row>
    <row r="105" ht="18.75" customHeight="1">
      <c r="A105" s="407">
        <f t="shared" si="8"/>
        <v>2</v>
      </c>
      <c r="B105" s="415" t="s">
        <v>620</v>
      </c>
      <c r="C105" s="409"/>
      <c r="D105" s="409" t="s">
        <v>60</v>
      </c>
      <c r="E105" s="477" t="str">
        <f t="shared" si="1"/>
        <v>006/KBSL/CPO/I/2026</v>
      </c>
      <c r="F105" s="421" t="s">
        <v>319</v>
      </c>
      <c r="G105" s="414"/>
      <c r="H105" s="413" t="str">
        <f t="array" ref="H105">IF(D105="","",XLOOKUP(D105,'Master Data'!K:K,'Master Data'!N:N,"Input in Master Data",0,1))</f>
        <v>T/C</v>
      </c>
      <c r="I105" s="413" t="str">
        <f t="array" ref="I105">IF(D105="","",XLOOKUP(D105,'Master Data'!K:K,'Master Data'!O:O,"Input in Master Data",0,1))</f>
        <v>Maxima</v>
      </c>
      <c r="J105" s="413" t="str">
        <f t="array" ref="J105">if(V105="","",XLOOKUP(V105,Master[Company],Master[Blow],"Unknown",0,1))</f>
        <v>No</v>
      </c>
      <c r="K105" s="413" t="str">
        <f t="array" ref="K105">if(V105="","",XLOOKUP(V105,Master[Company],Master[Pigging],"Unknown",0,1))</f>
        <v>No</v>
      </c>
      <c r="L105" s="413" t="str">
        <f t="array" ref="L105">if(V105="","",XLOOKUP(V105,Master[Company],Master[Load Method],"Unknown",0,1))</f>
        <v>Truck Lossing</v>
      </c>
      <c r="M105" s="413" t="str">
        <f t="array" ref="M105">if(V105="","",XLOOKUP(V105,Master[Company],Master[Line Distance],"Unknown",0,1))</f>
        <v/>
      </c>
      <c r="N105" s="414"/>
      <c r="O105" s="413"/>
      <c r="P105" s="469" t="s">
        <v>510</v>
      </c>
      <c r="Q105" s="413" t="str">
        <f t="array" ref="Q105">if(V105="","",XLOOKUP(V105,Master[Company],Master[Terms],"NA",0,1))</f>
        <v>FOB</v>
      </c>
      <c r="R105" s="413" t="str">
        <f t="shared" si="9"/>
        <v>CPO</v>
      </c>
      <c r="S105" s="413" t="str">
        <f t="array" ref="S105">if(V105="","",XLOOKUP(V105,Master[Company],Master[Group],"NA",0,1))</f>
        <v>BGA</v>
      </c>
      <c r="T105" s="413" t="str">
        <f t="array" ref="T105">if(V105="","",XLOOKUP(V105,Master[Company],Master[Loading Location],"NA",0,1))</f>
        <v>Kendawangan</v>
      </c>
      <c r="U105" s="413" t="str">
        <f t="array" ref="U105">if(V105="","",XLOOKUP(V105,Master[Company],Master[Acronym],"NA",0,1))</f>
        <v>PT. KBAS</v>
      </c>
      <c r="V105" s="413" t="s">
        <v>112</v>
      </c>
      <c r="W105" s="416">
        <v>1000000.0</v>
      </c>
      <c r="X105" s="147">
        <v>1000000.0</v>
      </c>
      <c r="Y105" s="415" t="s">
        <v>624</v>
      </c>
      <c r="Z105" s="413">
        <f t="shared" si="11"/>
        <v>1014002832</v>
      </c>
      <c r="AA105" s="415">
        <v>1.014002832E9</v>
      </c>
      <c r="AB105" s="415"/>
      <c r="AC105" s="415"/>
      <c r="AD105" s="422"/>
      <c r="AE105" s="572">
        <v>46075.0</v>
      </c>
      <c r="AF105" s="465">
        <v>46076.0</v>
      </c>
      <c r="AG105" s="466">
        <v>46080.0</v>
      </c>
      <c r="AH105" s="466">
        <v>46081.0</v>
      </c>
      <c r="AI105" s="466">
        <v>46087.0</v>
      </c>
      <c r="AJ105" s="466"/>
      <c r="AK105" s="466"/>
      <c r="AL105" s="573"/>
      <c r="AM105" s="466"/>
      <c r="AN105" s="466"/>
      <c r="AO105" s="466"/>
      <c r="AP105" s="466"/>
      <c r="AQ105" s="466"/>
      <c r="AR105" s="466"/>
      <c r="AS105" s="466"/>
      <c r="AT105" s="466"/>
      <c r="AU105" s="414"/>
      <c r="AV105" s="313"/>
      <c r="AW105" s="313"/>
      <c r="AX105" s="414"/>
      <c r="AY105" s="422"/>
      <c r="AZ105" s="413"/>
      <c r="BA105" s="413"/>
      <c r="BB105" s="413"/>
      <c r="BC105" s="413"/>
      <c r="BD105" s="413"/>
      <c r="BE105" s="422"/>
      <c r="BF105" s="413"/>
      <c r="BG105" s="413"/>
      <c r="BH105" s="423"/>
      <c r="BI105" s="424"/>
      <c r="BJ105" s="426"/>
      <c r="BK105" s="426"/>
      <c r="BL105" s="426"/>
      <c r="BM105" s="426"/>
      <c r="BN105" s="519"/>
    </row>
    <row r="106" ht="18.75" customHeight="1">
      <c r="A106" s="369">
        <f t="shared" si="8"/>
        <v>3</v>
      </c>
      <c r="B106" s="377" t="s">
        <v>625</v>
      </c>
      <c r="C106" s="371"/>
      <c r="D106" s="371" t="s">
        <v>60</v>
      </c>
      <c r="E106" s="372" t="s">
        <v>626</v>
      </c>
      <c r="F106" s="383" t="s">
        <v>496</v>
      </c>
      <c r="G106" s="376"/>
      <c r="H106" s="375" t="str">
        <f t="array" ref="H106">IF(D106="","",XLOOKUP(D106,'Master Data'!K:K,'Master Data'!N:N,"Input in Master Data",0,1))</f>
        <v>T/C</v>
      </c>
      <c r="I106" s="375" t="str">
        <f t="array" ref="I106">IF(D106="","",XLOOKUP(D106,'Master Data'!K:K,'Master Data'!O:O,"Input in Master Data",0,1))</f>
        <v>Maxima</v>
      </c>
      <c r="J106" s="375" t="str">
        <f t="array" ref="J106">if(V106="","",XLOOKUP(V106,Master[Company],Master[Blow],"Unknown",0,1))</f>
        <v>No</v>
      </c>
      <c r="K106" s="375" t="str">
        <f t="array" ref="K106">if(V106="","",XLOOKUP(V106,Master[Company],Master[Pigging],"Unknown",0,1))</f>
        <v>No</v>
      </c>
      <c r="L106" s="375" t="str">
        <f t="array" ref="L106">if(V106="","",XLOOKUP(V106,Master[Company],Master[Load Method],"Unknown",0,1))</f>
        <v>Truck Lossing</v>
      </c>
      <c r="M106" s="375" t="str">
        <f t="array" ref="M106">if(V106="","",XLOOKUP(V106,Master[Company],Master[Line Distance],"Unknown",0,1))</f>
        <v/>
      </c>
      <c r="N106" s="376"/>
      <c r="O106" s="375"/>
      <c r="P106" s="460" t="s">
        <v>510</v>
      </c>
      <c r="Q106" s="375" t="str">
        <f t="array" ref="Q106">if(V106="","",XLOOKUP(V106,Master[Company],Master[Terms],"NA",0,1))</f>
        <v>FOB</v>
      </c>
      <c r="R106" s="375" t="str">
        <f t="shared" si="9"/>
        <v>CPO</v>
      </c>
      <c r="S106" s="375" t="str">
        <f t="array" ref="S106">if(V106="","",XLOOKUP(V106,Master[Company],Master[Group],"NA",0,1))</f>
        <v>BGA</v>
      </c>
      <c r="T106" s="375" t="str">
        <f t="array" ref="T106">if(V106="","",XLOOKUP(V106,Master[Company],Master[Loading Location],"NA",0,1))</f>
        <v>Kendawangan</v>
      </c>
      <c r="U106" s="375" t="str">
        <f t="array" ref="U106">if(V106="","",XLOOKUP(V106,Master[Company],Master[Acronym],"NA",0,1))</f>
        <v>PT. KBAS</v>
      </c>
      <c r="V106" s="375" t="s">
        <v>112</v>
      </c>
      <c r="W106" s="378">
        <v>1000000.0</v>
      </c>
      <c r="X106" s="125">
        <v>1000000.0</v>
      </c>
      <c r="Y106" s="377" t="s">
        <v>626</v>
      </c>
      <c r="Z106" s="375">
        <f t="shared" si="11"/>
        <v>1011002844</v>
      </c>
      <c r="AA106" s="377">
        <v>1.011002844E9</v>
      </c>
      <c r="AB106" s="377"/>
      <c r="AC106" s="377"/>
      <c r="AD106" s="384"/>
      <c r="AE106" s="574"/>
      <c r="AF106" s="455"/>
      <c r="AG106" s="455"/>
      <c r="AH106" s="455"/>
      <c r="AI106" s="455"/>
      <c r="AJ106" s="455"/>
      <c r="AK106" s="455"/>
      <c r="AL106" s="571"/>
      <c r="AM106" s="455"/>
      <c r="AN106" s="455"/>
      <c r="AO106" s="455"/>
      <c r="AP106" s="455"/>
      <c r="AQ106" s="455"/>
      <c r="AR106" s="455"/>
      <c r="AS106" s="455"/>
      <c r="AT106" s="455"/>
      <c r="AU106" s="376"/>
      <c r="AV106" s="230"/>
      <c r="AW106" s="230"/>
      <c r="AX106" s="376"/>
      <c r="AY106" s="384"/>
      <c r="AZ106" s="375"/>
      <c r="BA106" s="375"/>
      <c r="BB106" s="375"/>
      <c r="BC106" s="375"/>
      <c r="BD106" s="375"/>
      <c r="BE106" s="384"/>
      <c r="BF106" s="375"/>
      <c r="BG106" s="375"/>
      <c r="BH106" s="385"/>
      <c r="BI106" s="386"/>
      <c r="BJ106" s="388"/>
      <c r="BK106" s="388"/>
      <c r="BL106" s="388"/>
      <c r="BM106" s="388"/>
      <c r="BN106" s="511"/>
    </row>
    <row r="107" ht="18.75" customHeight="1">
      <c r="A107" s="390">
        <f t="shared" si="8"/>
        <v>3</v>
      </c>
      <c r="B107" s="336" t="s">
        <v>625</v>
      </c>
      <c r="C107" s="337"/>
      <c r="D107" s="337" t="s">
        <v>60</v>
      </c>
      <c r="E107" s="560" t="str">
        <f t="shared" ref="E107:E112" si="12">Y107</f>
        <v>TBN</v>
      </c>
      <c r="F107" s="400" t="s">
        <v>496</v>
      </c>
      <c r="G107" s="394"/>
      <c r="H107" s="341" t="str">
        <f t="array" ref="H107">IF(D107="","",XLOOKUP(D107,'Master Data'!K:K,'Master Data'!N:N,"Input in Master Data",0,1))</f>
        <v>T/C</v>
      </c>
      <c r="I107" s="341" t="str">
        <f t="array" ref="I107">IF(D107="","",XLOOKUP(D107,'Master Data'!K:K,'Master Data'!O:O,"Input in Master Data",0,1))</f>
        <v>Maxima</v>
      </c>
      <c r="J107" s="341" t="str">
        <f t="array" ref="J107">if(V107="","",XLOOKUP(V107,Master[Company],Master[Blow],"Unknown",0,1))</f>
        <v>No</v>
      </c>
      <c r="K107" s="341" t="str">
        <f t="array" ref="K107">if(V107="","",XLOOKUP(V107,Master[Company],Master[Pigging],"Unknown",0,1))</f>
        <v>No</v>
      </c>
      <c r="L107" s="341" t="str">
        <f t="array" ref="L107">if(V107="","",XLOOKUP(V107,Master[Company],Master[Load Method],"Unknown",0,1))</f>
        <v>Truck Lossing</v>
      </c>
      <c r="M107" s="341" t="str">
        <f t="array" ref="M107">if(V107="","",XLOOKUP(V107,Master[Company],Master[Line Distance],"Unknown",0,1))</f>
        <v/>
      </c>
      <c r="N107" s="394"/>
      <c r="O107" s="341"/>
      <c r="P107" s="531" t="s">
        <v>510</v>
      </c>
      <c r="Q107" s="341" t="str">
        <f t="array" ref="Q107">if(V107="","",XLOOKUP(V107,Master[Company],Master[Terms],"NA",0,1))</f>
        <v>FOB</v>
      </c>
      <c r="R107" s="341" t="str">
        <f t="shared" si="9"/>
        <v>CPO</v>
      </c>
      <c r="S107" s="341" t="str">
        <f t="array" ref="S107">if(V107="","",XLOOKUP(V107,Master[Company],Master[Group],"NA",0,1))</f>
        <v>BGA</v>
      </c>
      <c r="T107" s="341" t="str">
        <f t="array" ref="T107">if(V107="","",XLOOKUP(V107,Master[Company],Master[Loading Location],"NA",0,1))</f>
        <v>Kendawangan</v>
      </c>
      <c r="U107" s="341" t="str">
        <f t="array" ref="U107">if(V107="","",XLOOKUP(V107,Master[Company],Master[Acronym],"NA",0,1))</f>
        <v>PT. KBAS</v>
      </c>
      <c r="V107" s="341" t="s">
        <v>112</v>
      </c>
      <c r="W107" s="395">
        <v>1000000.0</v>
      </c>
      <c r="X107" s="302">
        <v>1000000.0</v>
      </c>
      <c r="Y107" s="336" t="s">
        <v>241</v>
      </c>
      <c r="Z107" s="341" t="str">
        <f t="shared" si="11"/>
        <v>TBN</v>
      </c>
      <c r="AA107" s="336" t="s">
        <v>241</v>
      </c>
      <c r="AB107" s="336"/>
      <c r="AC107" s="336"/>
      <c r="AD107" s="401"/>
      <c r="AE107" s="563"/>
      <c r="AF107" s="564"/>
      <c r="AG107" s="564"/>
      <c r="AH107" s="564"/>
      <c r="AI107" s="564"/>
      <c r="AJ107" s="564"/>
      <c r="AK107" s="564"/>
      <c r="AL107" s="565"/>
      <c r="AM107" s="564"/>
      <c r="AN107" s="564"/>
      <c r="AO107" s="564"/>
      <c r="AP107" s="564"/>
      <c r="AQ107" s="564"/>
      <c r="AR107" s="564"/>
      <c r="AS107" s="564"/>
      <c r="AT107" s="564"/>
      <c r="AU107" s="394"/>
      <c r="AV107" s="306"/>
      <c r="AW107" s="306"/>
      <c r="AX107" s="394"/>
      <c r="AY107" s="401"/>
      <c r="AZ107" s="341"/>
      <c r="BA107" s="341"/>
      <c r="BB107" s="341"/>
      <c r="BC107" s="341"/>
      <c r="BD107" s="341"/>
      <c r="BE107" s="401"/>
      <c r="BF107" s="341"/>
      <c r="BG107" s="341"/>
      <c r="BH107" s="402"/>
      <c r="BI107" s="403"/>
      <c r="BJ107" s="405"/>
      <c r="BK107" s="405"/>
      <c r="BL107" s="405"/>
      <c r="BM107" s="405"/>
      <c r="BN107" s="514"/>
    </row>
    <row r="108" ht="18.75" customHeight="1">
      <c r="A108" s="390">
        <f t="shared" si="8"/>
        <v>3</v>
      </c>
      <c r="B108" s="336" t="s">
        <v>625</v>
      </c>
      <c r="C108" s="337"/>
      <c r="D108" s="337" t="s">
        <v>60</v>
      </c>
      <c r="E108" s="560" t="str">
        <f t="shared" si="12"/>
        <v>TBN</v>
      </c>
      <c r="F108" s="400" t="s">
        <v>496</v>
      </c>
      <c r="G108" s="394"/>
      <c r="H108" s="341" t="str">
        <f t="array" ref="H108">IF(D108="","",XLOOKUP(D108,'Master Data'!K:K,'Master Data'!N:N,"Input in Master Data",0,1))</f>
        <v>T/C</v>
      </c>
      <c r="I108" s="341" t="str">
        <f t="array" ref="I108">IF(D108="","",XLOOKUP(D108,'Master Data'!K:K,'Master Data'!O:O,"Input in Master Data",0,1))</f>
        <v>Maxima</v>
      </c>
      <c r="J108" s="341" t="str">
        <f t="array" ref="J108">if(V108="","",XLOOKUP(V108,Master[Company],Master[Blow],"Unknown",0,1))</f>
        <v>No</v>
      </c>
      <c r="K108" s="341" t="str">
        <f t="array" ref="K108">if(V108="","",XLOOKUP(V108,Master[Company],Master[Pigging],"Unknown",0,1))</f>
        <v>No</v>
      </c>
      <c r="L108" s="341" t="str">
        <f t="array" ref="L108">if(V108="","",XLOOKUP(V108,Master[Company],Master[Load Method],"Unknown",0,1))</f>
        <v>Truck Lossing</v>
      </c>
      <c r="M108" s="341" t="str">
        <f t="array" ref="M108">if(V108="","",XLOOKUP(V108,Master[Company],Master[Line Distance],"Unknown",0,1))</f>
        <v/>
      </c>
      <c r="N108" s="394"/>
      <c r="O108" s="341"/>
      <c r="P108" s="531" t="s">
        <v>510</v>
      </c>
      <c r="Q108" s="341" t="str">
        <f t="array" ref="Q108">if(V108="","",XLOOKUP(V108,Master[Company],Master[Terms],"NA",0,1))</f>
        <v>FOB</v>
      </c>
      <c r="R108" s="341" t="str">
        <f t="shared" si="9"/>
        <v>CPO</v>
      </c>
      <c r="S108" s="341" t="str">
        <f t="array" ref="S108">if(V108="","",XLOOKUP(V108,Master[Company],Master[Group],"NA",0,1))</f>
        <v>BGA</v>
      </c>
      <c r="T108" s="341" t="str">
        <f t="array" ref="T108">if(V108="","",XLOOKUP(V108,Master[Company],Master[Loading Location],"NA",0,1))</f>
        <v>Kendawangan</v>
      </c>
      <c r="U108" s="341" t="str">
        <f t="array" ref="U108">if(V108="","",XLOOKUP(V108,Master[Company],Master[Acronym],"NA",0,1))</f>
        <v>PT. KBAS</v>
      </c>
      <c r="V108" s="341" t="s">
        <v>112</v>
      </c>
      <c r="W108" s="395">
        <v>1000000.0</v>
      </c>
      <c r="X108" s="302">
        <v>1000000.0</v>
      </c>
      <c r="Y108" s="336" t="s">
        <v>241</v>
      </c>
      <c r="Z108" s="341" t="str">
        <f t="shared" si="11"/>
        <v>TBN</v>
      </c>
      <c r="AA108" s="336" t="s">
        <v>241</v>
      </c>
      <c r="AB108" s="341"/>
      <c r="AC108" s="341"/>
      <c r="AD108" s="401"/>
      <c r="AE108" s="563"/>
      <c r="AF108" s="564"/>
      <c r="AG108" s="564"/>
      <c r="AH108" s="564"/>
      <c r="AI108" s="564"/>
      <c r="AJ108" s="564"/>
      <c r="AK108" s="564"/>
      <c r="AL108" s="565"/>
      <c r="AM108" s="564"/>
      <c r="AN108" s="564"/>
      <c r="AO108" s="564"/>
      <c r="AP108" s="564"/>
      <c r="AQ108" s="564"/>
      <c r="AR108" s="564"/>
      <c r="AS108" s="564"/>
      <c r="AT108" s="564"/>
      <c r="AU108" s="394"/>
      <c r="AV108" s="306"/>
      <c r="AW108" s="306"/>
      <c r="AX108" s="394"/>
      <c r="AY108" s="401"/>
      <c r="AZ108" s="341"/>
      <c r="BA108" s="341"/>
      <c r="BB108" s="341"/>
      <c r="BC108" s="341"/>
      <c r="BD108" s="341"/>
      <c r="BE108" s="401"/>
      <c r="BF108" s="341"/>
      <c r="BG108" s="341"/>
      <c r="BH108" s="402"/>
      <c r="BI108" s="403"/>
      <c r="BJ108" s="405"/>
      <c r="BK108" s="405"/>
      <c r="BL108" s="405"/>
      <c r="BM108" s="405"/>
      <c r="BN108" s="514"/>
    </row>
    <row r="109" ht="18.75" customHeight="1">
      <c r="A109" s="390">
        <f t="shared" si="8"/>
        <v>3</v>
      </c>
      <c r="B109" s="336" t="s">
        <v>625</v>
      </c>
      <c r="C109" s="337"/>
      <c r="D109" s="337" t="s">
        <v>60</v>
      </c>
      <c r="E109" s="560" t="str">
        <f t="shared" si="12"/>
        <v>TBN</v>
      </c>
      <c r="F109" s="400" t="s">
        <v>496</v>
      </c>
      <c r="G109" s="394"/>
      <c r="H109" s="341" t="str">
        <f t="array" ref="H109">IF(D109="","",XLOOKUP(D109,'Master Data'!K:K,'Master Data'!N:N,"Input in Master Data",0,1))</f>
        <v>T/C</v>
      </c>
      <c r="I109" s="341" t="str">
        <f t="array" ref="I109">IF(D109="","",XLOOKUP(D109,'Master Data'!K:K,'Master Data'!O:O,"Input in Master Data",0,1))</f>
        <v>Maxima</v>
      </c>
      <c r="J109" s="341" t="str">
        <f t="array" ref="J109">if(V109="","",XLOOKUP(V109,Master[Company],Master[Blow],"Unknown",0,1))</f>
        <v>No</v>
      </c>
      <c r="K109" s="341" t="str">
        <f t="array" ref="K109">if(V109="","",XLOOKUP(V109,Master[Company],Master[Pigging],"Unknown",0,1))</f>
        <v>No</v>
      </c>
      <c r="L109" s="341" t="str">
        <f t="array" ref="L109">if(V109="","",XLOOKUP(V109,Master[Company],Master[Load Method],"Unknown",0,1))</f>
        <v>Truck Lossing</v>
      </c>
      <c r="M109" s="341" t="str">
        <f t="array" ref="M109">if(V109="","",XLOOKUP(V109,Master[Company],Master[Line Distance],"Unknown",0,1))</f>
        <v/>
      </c>
      <c r="N109" s="394"/>
      <c r="O109" s="341"/>
      <c r="P109" s="531" t="s">
        <v>510</v>
      </c>
      <c r="Q109" s="341" t="str">
        <f t="array" ref="Q109">if(V109="","",XLOOKUP(V109,Master[Company],Master[Terms],"NA",0,1))</f>
        <v>FOB</v>
      </c>
      <c r="R109" s="341" t="str">
        <f t="shared" si="9"/>
        <v>CPO</v>
      </c>
      <c r="S109" s="341" t="str">
        <f t="array" ref="S109">if(V109="","",XLOOKUP(V109,Master[Company],Master[Group],"NA",0,1))</f>
        <v>BGA</v>
      </c>
      <c r="T109" s="341" t="str">
        <f t="array" ref="T109">if(V109="","",XLOOKUP(V109,Master[Company],Master[Loading Location],"NA",0,1))</f>
        <v>Kendawangan</v>
      </c>
      <c r="U109" s="341" t="str">
        <f t="array" ref="U109">if(V109="","",XLOOKUP(V109,Master[Company],Master[Acronym],"NA",0,1))</f>
        <v>PT. KBAS</v>
      </c>
      <c r="V109" s="341" t="s">
        <v>112</v>
      </c>
      <c r="W109" s="395">
        <v>1000000.0</v>
      </c>
      <c r="X109" s="302">
        <v>1000000.0</v>
      </c>
      <c r="Y109" s="336" t="s">
        <v>241</v>
      </c>
      <c r="Z109" s="341" t="str">
        <f t="shared" si="11"/>
        <v>TBN</v>
      </c>
      <c r="AA109" s="336" t="s">
        <v>241</v>
      </c>
      <c r="AB109" s="341"/>
      <c r="AC109" s="341"/>
      <c r="AD109" s="401"/>
      <c r="AE109" s="563"/>
      <c r="AF109" s="564"/>
      <c r="AG109" s="564"/>
      <c r="AH109" s="564"/>
      <c r="AI109" s="564"/>
      <c r="AJ109" s="564"/>
      <c r="AK109" s="564"/>
      <c r="AL109" s="565"/>
      <c r="AM109" s="564"/>
      <c r="AN109" s="564"/>
      <c r="AO109" s="564"/>
      <c r="AP109" s="564"/>
      <c r="AQ109" s="564"/>
      <c r="AR109" s="564"/>
      <c r="AS109" s="564"/>
      <c r="AT109" s="564"/>
      <c r="AU109" s="394"/>
      <c r="AV109" s="306"/>
      <c r="AW109" s="306"/>
      <c r="AX109" s="394"/>
      <c r="AY109" s="401"/>
      <c r="AZ109" s="341"/>
      <c r="BA109" s="341"/>
      <c r="BB109" s="341"/>
      <c r="BC109" s="341"/>
      <c r="BD109" s="341"/>
      <c r="BE109" s="401"/>
      <c r="BF109" s="341"/>
      <c r="BG109" s="341"/>
      <c r="BH109" s="402"/>
      <c r="BI109" s="403"/>
      <c r="BJ109" s="405"/>
      <c r="BK109" s="405"/>
      <c r="BL109" s="405"/>
      <c r="BM109" s="405"/>
      <c r="BN109" s="514"/>
    </row>
    <row r="110" ht="18.75" customHeight="1">
      <c r="A110" s="369">
        <f t="shared" si="8"/>
        <v>1</v>
      </c>
      <c r="B110" s="377" t="s">
        <v>627</v>
      </c>
      <c r="C110" s="371"/>
      <c r="D110" s="371" t="s">
        <v>628</v>
      </c>
      <c r="E110" s="451" t="str">
        <f t="shared" si="12"/>
        <v>0021/PALMCO/CPO-L/N-IV/I/2026</v>
      </c>
      <c r="F110" s="383" t="s">
        <v>496</v>
      </c>
      <c r="G110" s="376"/>
      <c r="H110" s="375" t="str">
        <f t="array" ref="H110">IF(D110="","",XLOOKUP(D110,'Master Data'!K:K,'Master Data'!N:N,"Input in Master Data",0,1))</f>
        <v>Input in Master Data</v>
      </c>
      <c r="I110" s="375" t="str">
        <f t="array" ref="I110">IF(D110="","",XLOOKUP(D110,'Master Data'!K:K,'Master Data'!O:O,"Input in Master Data",0,1))</f>
        <v>Input in Master Data</v>
      </c>
      <c r="J110" s="375" t="str">
        <f t="array" ref="J110">if(V110="","",XLOOKUP(V110,Master[Company],Master[Blow],"Unknown",0,1))</f>
        <v/>
      </c>
      <c r="K110" s="375" t="str">
        <f t="array" ref="K110">if(V110="","",XLOOKUP(V110,Master[Company],Master[Pigging],"Unknown",0,1))</f>
        <v/>
      </c>
      <c r="L110" s="375" t="str">
        <f t="array" ref="L110">if(V110="","",XLOOKUP(V110,Master[Company],Master[Load Method],"Unknown",0,1))</f>
        <v/>
      </c>
      <c r="M110" s="375" t="str">
        <f t="array" ref="M110">if(V110="","",XLOOKUP(V110,Master[Company],Master[Line Distance],"Unknown",0,1))</f>
        <v/>
      </c>
      <c r="N110" s="376"/>
      <c r="O110" s="575">
        <v>46030.0</v>
      </c>
      <c r="P110" s="460" t="s">
        <v>510</v>
      </c>
      <c r="Q110" s="375" t="str">
        <f t="array" ref="Q110">if(V110="","",XLOOKUP(V110,Master[Company],Master[Terms],"NA",0,1))</f>
        <v>FOB</v>
      </c>
      <c r="R110" s="375" t="str">
        <f t="shared" si="9"/>
        <v>CPO</v>
      </c>
      <c r="S110" s="375" t="str">
        <f t="array" ref="S110">if(V110="","",XLOOKUP(V110,Master[Company],Master[Group],"NA",0,1))</f>
        <v>PTPN</v>
      </c>
      <c r="T110" s="375" t="str">
        <f t="array" ref="T110">if(V110="","",XLOOKUP(V110,Master[Company],Master[Loading Location],"NA",0,1))</f>
        <v>Jambi</v>
      </c>
      <c r="U110" s="375" t="str">
        <f t="array" ref="U110">if(V110="","",XLOOKUP(V110,Master[Company],Master[Acronym],"NA",0,1))</f>
        <v>PT. PN</v>
      </c>
      <c r="V110" s="377" t="s">
        <v>86</v>
      </c>
      <c r="W110" s="378">
        <v>500000.0</v>
      </c>
      <c r="X110" s="378">
        <v>500000.0</v>
      </c>
      <c r="Y110" s="377" t="s">
        <v>629</v>
      </c>
      <c r="Z110" s="375">
        <f t="shared" si="11"/>
        <v>1011002805</v>
      </c>
      <c r="AA110" s="377">
        <v>1.011002805E9</v>
      </c>
      <c r="AB110" s="375"/>
      <c r="AC110" s="375"/>
      <c r="AD110" s="384"/>
      <c r="AE110" s="510">
        <v>46068.0</v>
      </c>
      <c r="AF110" s="454">
        <v>46069.0</v>
      </c>
      <c r="AG110" s="454">
        <v>46073.0</v>
      </c>
      <c r="AH110" s="454">
        <v>46074.0</v>
      </c>
      <c r="AI110" s="454">
        <v>46080.0</v>
      </c>
      <c r="AJ110" s="455"/>
      <c r="AK110" s="455"/>
      <c r="AL110" s="571"/>
      <c r="AM110" s="455"/>
      <c r="AN110" s="455"/>
      <c r="AO110" s="455"/>
      <c r="AP110" s="455"/>
      <c r="AQ110" s="455"/>
      <c r="AR110" s="455"/>
      <c r="AS110" s="455"/>
      <c r="AT110" s="455"/>
      <c r="AU110" s="376"/>
      <c r="AV110" s="230"/>
      <c r="AW110" s="230"/>
      <c r="AX110" s="376"/>
      <c r="AY110" s="384"/>
      <c r="AZ110" s="375"/>
      <c r="BA110" s="375"/>
      <c r="BB110" s="375"/>
      <c r="BC110" s="375"/>
      <c r="BD110" s="375"/>
      <c r="BE110" s="384"/>
      <c r="BF110" s="375"/>
      <c r="BG110" s="375"/>
      <c r="BH110" s="385"/>
      <c r="BI110" s="386"/>
      <c r="BJ110" s="388"/>
      <c r="BK110" s="388"/>
      <c r="BL110" s="388"/>
      <c r="BM110" s="388"/>
      <c r="BN110" s="389"/>
    </row>
    <row r="111" ht="18.75" customHeight="1">
      <c r="A111" s="390">
        <f t="shared" si="8"/>
        <v>1</v>
      </c>
      <c r="B111" s="336" t="s">
        <v>627</v>
      </c>
      <c r="C111" s="337"/>
      <c r="D111" s="337" t="s">
        <v>628</v>
      </c>
      <c r="E111" s="560" t="str">
        <f t="shared" si="12"/>
        <v>0046/PALMCO/CPO-L/N-IV/I/2026</v>
      </c>
      <c r="F111" s="400" t="s">
        <v>496</v>
      </c>
      <c r="G111" s="394"/>
      <c r="H111" s="341" t="str">
        <f t="array" ref="H111">IF(D111="","",XLOOKUP(D111,'Master Data'!K:K,'Master Data'!N:N,"Input in Master Data",0,1))</f>
        <v>Input in Master Data</v>
      </c>
      <c r="I111" s="341" t="str">
        <f t="array" ref="I111">IF(D111="","",XLOOKUP(D111,'Master Data'!K:K,'Master Data'!O:O,"Input in Master Data",0,1))</f>
        <v>Input in Master Data</v>
      </c>
      <c r="J111" s="341" t="str">
        <f t="array" ref="J111">if(V111="","",XLOOKUP(V111,Master[Company],Master[Blow],"Unknown",0,1))</f>
        <v/>
      </c>
      <c r="K111" s="341" t="str">
        <f t="array" ref="K111">if(V111="","",XLOOKUP(V111,Master[Company],Master[Pigging],"Unknown",0,1))</f>
        <v/>
      </c>
      <c r="L111" s="341" t="str">
        <f t="array" ref="L111">if(V111="","",XLOOKUP(V111,Master[Company],Master[Load Method],"Unknown",0,1))</f>
        <v/>
      </c>
      <c r="M111" s="341" t="str">
        <f t="array" ref="M111">if(V111="","",XLOOKUP(V111,Master[Company],Master[Line Distance],"Unknown",0,1))</f>
        <v/>
      </c>
      <c r="N111" s="394"/>
      <c r="O111" s="576">
        <v>46037.0</v>
      </c>
      <c r="P111" s="531" t="s">
        <v>510</v>
      </c>
      <c r="Q111" s="341" t="str">
        <f t="array" ref="Q111">if(V111="","",XLOOKUP(V111,Master[Company],Master[Terms],"NA",0,1))</f>
        <v>FOB</v>
      </c>
      <c r="R111" s="341" t="str">
        <f t="shared" si="9"/>
        <v>CPO</v>
      </c>
      <c r="S111" s="341" t="str">
        <f t="array" ref="S111">if(V111="","",XLOOKUP(V111,Master[Company],Master[Group],"NA",0,1))</f>
        <v>PTPN</v>
      </c>
      <c r="T111" s="341" t="str">
        <f t="array" ref="T111">if(V111="","",XLOOKUP(V111,Master[Company],Master[Loading Location],"NA",0,1))</f>
        <v>Jambi</v>
      </c>
      <c r="U111" s="341" t="str">
        <f t="array" ref="U111">if(V111="","",XLOOKUP(V111,Master[Company],Master[Acronym],"NA",0,1))</f>
        <v>PT. PN</v>
      </c>
      <c r="V111" s="336" t="s">
        <v>86</v>
      </c>
      <c r="W111" s="395">
        <v>500000.0</v>
      </c>
      <c r="X111" s="395">
        <v>500000.0</v>
      </c>
      <c r="Y111" s="336" t="s">
        <v>630</v>
      </c>
      <c r="Z111" s="341">
        <f t="shared" si="11"/>
        <v>1011002825</v>
      </c>
      <c r="AA111" s="336">
        <v>1.011002825E9</v>
      </c>
      <c r="AB111" s="341"/>
      <c r="AC111" s="341"/>
      <c r="AD111" s="401"/>
      <c r="AE111" s="512">
        <v>46068.0</v>
      </c>
      <c r="AF111" s="344">
        <v>46069.0</v>
      </c>
      <c r="AG111" s="344">
        <v>46073.0</v>
      </c>
      <c r="AH111" s="344">
        <v>46074.0</v>
      </c>
      <c r="AI111" s="344">
        <v>46080.0</v>
      </c>
      <c r="AJ111" s="564"/>
      <c r="AK111" s="564"/>
      <c r="AL111" s="565"/>
      <c r="AM111" s="564"/>
      <c r="AN111" s="564"/>
      <c r="AO111" s="564"/>
      <c r="AP111" s="564"/>
      <c r="AQ111" s="564"/>
      <c r="AR111" s="564"/>
      <c r="AS111" s="564"/>
      <c r="AT111" s="564"/>
      <c r="AU111" s="394"/>
      <c r="AV111" s="306"/>
      <c r="AW111" s="306"/>
      <c r="AX111" s="394"/>
      <c r="AY111" s="401"/>
      <c r="AZ111" s="341"/>
      <c r="BA111" s="341"/>
      <c r="BB111" s="341"/>
      <c r="BC111" s="341"/>
      <c r="BD111" s="341"/>
      <c r="BE111" s="401"/>
      <c r="BF111" s="341"/>
      <c r="BG111" s="341"/>
      <c r="BH111" s="402"/>
      <c r="BI111" s="403"/>
      <c r="BJ111" s="405"/>
      <c r="BK111" s="405"/>
      <c r="BL111" s="405"/>
      <c r="BM111" s="405"/>
      <c r="BN111" s="406"/>
    </row>
    <row r="112" ht="18.75" customHeight="1">
      <c r="A112" s="390">
        <f>if(B112="","",IF(B112=B110,A110,if(A110=3,1,A110+1)))</f>
        <v>1</v>
      </c>
      <c r="B112" s="336" t="s">
        <v>627</v>
      </c>
      <c r="C112" s="337"/>
      <c r="D112" s="337" t="s">
        <v>628</v>
      </c>
      <c r="E112" s="560" t="str">
        <f t="shared" si="12"/>
        <v>TBN Jambi</v>
      </c>
      <c r="F112" s="400" t="s">
        <v>496</v>
      </c>
      <c r="G112" s="394"/>
      <c r="H112" s="341" t="str">
        <f t="array" ref="H112">IF(D112="","",XLOOKUP(D112,'Master Data'!K:K,'Master Data'!N:N,"Input in Master Data",0,1))</f>
        <v>Input in Master Data</v>
      </c>
      <c r="I112" s="341" t="str">
        <f t="array" ref="I112">IF(D112="","",XLOOKUP(D112,'Master Data'!K:K,'Master Data'!O:O,"Input in Master Data",0,1))</f>
        <v>Input in Master Data</v>
      </c>
      <c r="J112" s="341" t="str">
        <f t="array" ref="J112">if(V112="","",XLOOKUP(V112,Master[Company],Master[Blow],"Unknown",0,1))</f>
        <v/>
      </c>
      <c r="K112" s="341" t="str">
        <f t="array" ref="K112">if(V112="","",XLOOKUP(V112,Master[Company],Master[Pigging],"Unknown",0,1))</f>
        <v/>
      </c>
      <c r="L112" s="341" t="str">
        <f t="array" ref="L112">if(V112="","",XLOOKUP(V112,Master[Company],Master[Load Method],"Unknown",0,1))</f>
        <v/>
      </c>
      <c r="M112" s="341" t="str">
        <f t="array" ref="M112">if(V112="","",XLOOKUP(V112,Master[Company],Master[Line Distance],"Unknown",0,1))</f>
        <v/>
      </c>
      <c r="N112" s="394"/>
      <c r="O112" s="341"/>
      <c r="P112" s="506"/>
      <c r="Q112" s="341" t="str">
        <f t="array" ref="Q112">if(V112="","",XLOOKUP(V112,Master[Company],Master[Terms],"NA",0,1))</f>
        <v>FOB</v>
      </c>
      <c r="R112" s="341" t="str">
        <f t="shared" si="9"/>
        <v>CPO</v>
      </c>
      <c r="S112" s="341" t="str">
        <f t="array" ref="S112">if(V112="","",XLOOKUP(V112,Master[Company],Master[Group],"NA",0,1))</f>
        <v>KPN Corp</v>
      </c>
      <c r="T112" s="341" t="str">
        <f t="array" ref="T112">if(V112="","",XLOOKUP(V112,Master[Company],Master[Loading Location],"NA",0,1))</f>
        <v>Jambi</v>
      </c>
      <c r="U112" s="341" t="str">
        <f t="array" ref="U112">if(V112="","",XLOOKUP(V112,Master[Company],Master[Acronym],"NA",0,1))</f>
        <v>PT. BSU</v>
      </c>
      <c r="V112" s="336" t="s">
        <v>81</v>
      </c>
      <c r="W112" s="395">
        <v>3000000.0</v>
      </c>
      <c r="X112" s="395">
        <v>3000000.0</v>
      </c>
      <c r="Y112" s="336" t="s">
        <v>631</v>
      </c>
      <c r="Z112" s="341" t="str">
        <f t="shared" si="11"/>
        <v>TBN</v>
      </c>
      <c r="AA112" s="336" t="s">
        <v>241</v>
      </c>
      <c r="AB112" s="341"/>
      <c r="AC112" s="341"/>
      <c r="AD112" s="401"/>
      <c r="AE112" s="512">
        <v>46068.0</v>
      </c>
      <c r="AF112" s="344">
        <v>46069.0</v>
      </c>
      <c r="AG112" s="344">
        <v>46073.0</v>
      </c>
      <c r="AH112" s="344">
        <v>46074.0</v>
      </c>
      <c r="AI112" s="344">
        <v>46080.0</v>
      </c>
      <c r="AJ112" s="564"/>
      <c r="AK112" s="564"/>
      <c r="AL112" s="565"/>
      <c r="AM112" s="564"/>
      <c r="AN112" s="564"/>
      <c r="AO112" s="564"/>
      <c r="AP112" s="564"/>
      <c r="AQ112" s="564"/>
      <c r="AR112" s="564"/>
      <c r="AS112" s="564"/>
      <c r="AT112" s="564"/>
      <c r="AU112" s="394"/>
      <c r="AV112" s="306"/>
      <c r="AW112" s="306"/>
      <c r="AX112" s="394"/>
      <c r="AY112" s="401"/>
      <c r="AZ112" s="341"/>
      <c r="BA112" s="341"/>
      <c r="BB112" s="341"/>
      <c r="BC112" s="341"/>
      <c r="BD112" s="341"/>
      <c r="BE112" s="401"/>
      <c r="BF112" s="341"/>
      <c r="BG112" s="341"/>
      <c r="BH112" s="402"/>
      <c r="BI112" s="403"/>
      <c r="BJ112" s="405"/>
      <c r="BK112" s="405"/>
      <c r="BL112" s="405"/>
      <c r="BM112" s="405"/>
      <c r="BN112" s="406"/>
    </row>
    <row r="113" ht="18.75" customHeight="1">
      <c r="A113" s="369">
        <f t="shared" ref="A113:A954" si="13">if(B113="","",IF(B113=B112,A112,if(A112=3,1,A112+1)))</f>
        <v>2</v>
      </c>
      <c r="B113" s="377" t="s">
        <v>632</v>
      </c>
      <c r="C113" s="371"/>
      <c r="D113" s="371" t="s">
        <v>127</v>
      </c>
      <c r="E113" s="451" t="s">
        <v>633</v>
      </c>
      <c r="F113" s="383" t="s">
        <v>496</v>
      </c>
      <c r="G113" s="376"/>
      <c r="H113" s="375" t="str">
        <f t="array" ref="H113">IF(D113="","",XLOOKUP(D113,'Master Data'!K:K,'Master Data'!N:N,"Input in Master Data",0,1))</f>
        <v>T/C</v>
      </c>
      <c r="I113" s="375" t="str">
        <f t="array" ref="I113">IF(D113="","",XLOOKUP(D113,'Master Data'!K:K,'Master Data'!O:O,"Input in Master Data",0,1))</f>
        <v>Maxima</v>
      </c>
      <c r="J113" s="375" t="str">
        <f t="array" ref="J113">if(V113="","",XLOOKUP(V113,Master[Company],Master[Blow],"Unknown",0,1))</f>
        <v/>
      </c>
      <c r="K113" s="375" t="str">
        <f t="array" ref="K113">if(V113="","",XLOOKUP(V113,Master[Company],Master[Pigging],"Unknown",0,1))</f>
        <v/>
      </c>
      <c r="L113" s="375" t="str">
        <f t="array" ref="L113">if(V113="","",XLOOKUP(V113,Master[Company],Master[Load Method],"Unknown",0,1))</f>
        <v/>
      </c>
      <c r="M113" s="375" t="str">
        <f t="array" ref="M113">if(V113="","",XLOOKUP(V113,Master[Company],Master[Line Distance],"Unknown",0,1))</f>
        <v/>
      </c>
      <c r="N113" s="376"/>
      <c r="O113" s="375"/>
      <c r="P113" s="509"/>
      <c r="Q113" s="375" t="str">
        <f t="array" ref="Q113">if(V113="","",XLOOKUP(V113,Master[Company],Master[Terms],"NA",0,1))</f>
        <v>FOB</v>
      </c>
      <c r="R113" s="375" t="str">
        <f t="shared" si="9"/>
        <v>CPO</v>
      </c>
      <c r="S113" s="375" t="str">
        <f t="array" ref="S113">if(V113="","",XLOOKUP(V113,Master[Company],Master[Group],"NA",0,1))</f>
        <v>PTPN</v>
      </c>
      <c r="T113" s="375" t="str">
        <f t="array" ref="T113">if(V113="","",XLOOKUP(V113,Master[Company],Master[Loading Location],"NA",0,1))</f>
        <v>Jambi</v>
      </c>
      <c r="U113" s="375" t="str">
        <f t="array" ref="U113">if(V113="","",XLOOKUP(V113,Master[Company],Master[Acronym],"NA",0,1))</f>
        <v>PT. PN</v>
      </c>
      <c r="V113" s="377" t="s">
        <v>86</v>
      </c>
      <c r="W113" s="378">
        <v>1500000.0</v>
      </c>
      <c r="X113" s="125">
        <v>1500000.0</v>
      </c>
      <c r="Y113" s="377" t="s">
        <v>633</v>
      </c>
      <c r="Z113" s="375" t="str">
        <f t="shared" si="11"/>
        <v>TBN</v>
      </c>
      <c r="AA113" s="473" t="s">
        <v>241</v>
      </c>
      <c r="AB113" s="375"/>
      <c r="AC113" s="375"/>
      <c r="AD113" s="384"/>
      <c r="AE113" s="510">
        <v>46078.0</v>
      </c>
      <c r="AF113" s="454">
        <v>46079.0</v>
      </c>
      <c r="AG113" s="455">
        <f>AF113+3</f>
        <v>46082</v>
      </c>
      <c r="AH113" s="454">
        <v>46083.0</v>
      </c>
      <c r="AI113" s="455">
        <v>46088.0</v>
      </c>
      <c r="AJ113" s="455"/>
      <c r="AK113" s="455"/>
      <c r="AL113" s="571"/>
      <c r="AM113" s="455"/>
      <c r="AN113" s="455"/>
      <c r="AO113" s="455"/>
      <c r="AP113" s="455"/>
      <c r="AQ113" s="455"/>
      <c r="AR113" s="455"/>
      <c r="AS113" s="455"/>
      <c r="AT113" s="455"/>
      <c r="AU113" s="376"/>
      <c r="AV113" s="230"/>
      <c r="AW113" s="230"/>
      <c r="AX113" s="376"/>
      <c r="AY113" s="384"/>
      <c r="AZ113" s="375"/>
      <c r="BA113" s="375"/>
      <c r="BB113" s="375"/>
      <c r="BC113" s="375"/>
      <c r="BD113" s="375"/>
      <c r="BE113" s="384"/>
      <c r="BF113" s="375"/>
      <c r="BG113" s="375"/>
      <c r="BH113" s="385"/>
      <c r="BI113" s="386"/>
      <c r="BJ113" s="388"/>
      <c r="BK113" s="388"/>
      <c r="BL113" s="388"/>
      <c r="BM113" s="388"/>
      <c r="BN113" s="389"/>
    </row>
    <row r="114" ht="18.75" customHeight="1">
      <c r="A114" s="407">
        <f t="shared" si="13"/>
        <v>2</v>
      </c>
      <c r="B114" s="415" t="s">
        <v>632</v>
      </c>
      <c r="C114" s="409"/>
      <c r="D114" s="409" t="s">
        <v>127</v>
      </c>
      <c r="E114" s="477" t="s">
        <v>631</v>
      </c>
      <c r="F114" s="421" t="s">
        <v>496</v>
      </c>
      <c r="G114" s="414"/>
      <c r="H114" s="413" t="str">
        <f t="array" ref="H114">IF(D114="","",XLOOKUP(D114,'Master Data'!K:K,'Master Data'!N:N,"Input in Master Data",0,1))</f>
        <v>T/C</v>
      </c>
      <c r="I114" s="413" t="str">
        <f t="array" ref="I114">IF(D114="","",XLOOKUP(D114,'Master Data'!K:K,'Master Data'!O:O,"Input in Master Data",0,1))</f>
        <v>Maxima</v>
      </c>
      <c r="J114" s="413" t="str">
        <f t="array" ref="J114">if(V114="","",XLOOKUP(V114,Master[Company],Master[Blow],"Unknown",0,1))</f>
        <v/>
      </c>
      <c r="K114" s="413" t="str">
        <f t="array" ref="K114">if(V114="","",XLOOKUP(V114,Master[Company],Master[Pigging],"Unknown",0,1))</f>
        <v/>
      </c>
      <c r="L114" s="413" t="str">
        <f t="array" ref="L114">if(V114="","",XLOOKUP(V114,Master[Company],Master[Load Method],"Unknown",0,1))</f>
        <v/>
      </c>
      <c r="M114" s="413" t="str">
        <f t="array" ref="M114">if(V114="","",XLOOKUP(V114,Master[Company],Master[Line Distance],"Unknown",0,1))</f>
        <v/>
      </c>
      <c r="N114" s="414"/>
      <c r="O114" s="413"/>
      <c r="P114" s="516"/>
      <c r="Q114" s="413" t="str">
        <f t="array" ref="Q114">if(V114="","",XLOOKUP(V114,Master[Company],Master[Terms],"NA",0,1))</f>
        <v>FOB</v>
      </c>
      <c r="R114" s="413" t="str">
        <f t="shared" si="9"/>
        <v>CPO</v>
      </c>
      <c r="S114" s="413" t="str">
        <f t="array" ref="S114">if(V114="","",XLOOKUP(V114,Master[Company],Master[Group],"NA",0,1))</f>
        <v>KPN Corp</v>
      </c>
      <c r="T114" s="413" t="str">
        <f t="array" ref="T114">if(V114="","",XLOOKUP(V114,Master[Company],Master[Loading Location],"NA",0,1))</f>
        <v>Jambi</v>
      </c>
      <c r="U114" s="413" t="str">
        <f t="array" ref="U114">if(V114="","",XLOOKUP(V114,Master[Company],Master[Acronym],"NA",0,1))</f>
        <v>PT. BSU</v>
      </c>
      <c r="V114" s="415" t="s">
        <v>81</v>
      </c>
      <c r="W114" s="416">
        <v>2500000.0</v>
      </c>
      <c r="X114" s="147">
        <v>2500000.0</v>
      </c>
      <c r="Y114" s="415" t="s">
        <v>631</v>
      </c>
      <c r="Z114" s="413" t="str">
        <f t="shared" si="11"/>
        <v>TBN</v>
      </c>
      <c r="AA114" s="413" t="s">
        <v>241</v>
      </c>
      <c r="AB114" s="413"/>
      <c r="AC114" s="413"/>
      <c r="AD114" s="422"/>
      <c r="AE114" s="572">
        <v>46078.0</v>
      </c>
      <c r="AF114" s="465">
        <v>46079.0</v>
      </c>
      <c r="AG114" s="466">
        <v>46082.0</v>
      </c>
      <c r="AH114" s="465">
        <v>46083.0</v>
      </c>
      <c r="AI114" s="466">
        <v>46088.0</v>
      </c>
      <c r="AJ114" s="466"/>
      <c r="AK114" s="466"/>
      <c r="AL114" s="573"/>
      <c r="AM114" s="466"/>
      <c r="AN114" s="466"/>
      <c r="AO114" s="466"/>
      <c r="AP114" s="466"/>
      <c r="AQ114" s="466"/>
      <c r="AR114" s="466"/>
      <c r="AS114" s="466"/>
      <c r="AT114" s="466"/>
      <c r="AU114" s="414"/>
      <c r="AV114" s="313"/>
      <c r="AW114" s="313"/>
      <c r="AX114" s="414"/>
      <c r="AY114" s="422"/>
      <c r="AZ114" s="413"/>
      <c r="BA114" s="413"/>
      <c r="BB114" s="413"/>
      <c r="BC114" s="413"/>
      <c r="BD114" s="413"/>
      <c r="BE114" s="422"/>
      <c r="BF114" s="413"/>
      <c r="BG114" s="413"/>
      <c r="BH114" s="423"/>
      <c r="BI114" s="424"/>
      <c r="BJ114" s="426"/>
      <c r="BK114" s="426"/>
      <c r="BL114" s="426"/>
      <c r="BM114" s="426"/>
      <c r="BN114" s="427"/>
    </row>
    <row r="115" ht="18.75" customHeight="1">
      <c r="A115" s="336" t="str">
        <f t="shared" si="13"/>
        <v/>
      </c>
      <c r="B115" s="341"/>
      <c r="C115" s="559"/>
      <c r="D115" s="559"/>
      <c r="E115" s="560" t="str">
        <f t="shared" ref="E115:E954" si="14">Y115</f>
        <v/>
      </c>
      <c r="F115" s="401"/>
      <c r="G115" s="394"/>
      <c r="H115" s="341" t="str">
        <f t="array" ref="H115">IF(D115="","",XLOOKUP(D115,'Master Data'!K:K,'Master Data'!N:N,"Input in Master Data",0,1))</f>
        <v/>
      </c>
      <c r="I115" s="341" t="str">
        <f t="array" ref="I115">IF(D115="","",XLOOKUP(D115,'Master Data'!K:K,'Master Data'!O:O,"Input in Master Data",0,1))</f>
        <v/>
      </c>
      <c r="J115" s="341" t="str">
        <f t="array" ref="J115">if(V115="","",XLOOKUP(V115,Master[Company],Master[Blow],"Unknown",0,1))</f>
        <v/>
      </c>
      <c r="K115" s="341" t="str">
        <f t="array" ref="K115">if(V115="","",XLOOKUP(V115,Master[Company],Master[Pigging],"Unknown",0,1))</f>
        <v/>
      </c>
      <c r="L115" s="341" t="str">
        <f t="array" ref="L115">if(V115="","",XLOOKUP(V115,Master[Company],Master[Load Method],"Unknown",0,1))</f>
        <v/>
      </c>
      <c r="M115" s="341" t="str">
        <f t="array" ref="M115">if(V115="","",XLOOKUP(V115,Master[Company],Master[Line Distance],"Unknown",0,1))</f>
        <v/>
      </c>
      <c r="N115" s="394"/>
      <c r="O115" s="341"/>
      <c r="P115" s="506"/>
      <c r="Q115" s="341" t="str">
        <f t="array" ref="Q115">if(V115="","",XLOOKUP(V115,Master[Company],Master[Terms],"NA",0,1))</f>
        <v/>
      </c>
      <c r="R115" s="341" t="str">
        <f t="shared" si="9"/>
        <v/>
      </c>
      <c r="S115" s="341" t="str">
        <f t="array" ref="S115">if(V115="","",XLOOKUP(V115,Master[Company],Master[Group],"NA",0,1))</f>
        <v/>
      </c>
      <c r="T115" s="341" t="str">
        <f t="array" ref="T115">if(V115="","",XLOOKUP(V115,Master[Company],Master[Loading Location],"NA",0,1))</f>
        <v/>
      </c>
      <c r="U115" s="341" t="str">
        <f t="array" ref="U115">if(V115="","",XLOOKUP(V115,Master[Company],Master[Acronym],"NA",0,1))</f>
        <v/>
      </c>
      <c r="V115" s="341"/>
      <c r="W115" s="342"/>
      <c r="X115" s="90"/>
      <c r="Y115" s="341"/>
      <c r="Z115" s="341" t="str">
        <f t="shared" si="11"/>
        <v/>
      </c>
      <c r="AA115" s="341"/>
      <c r="AB115" s="341"/>
      <c r="AC115" s="341"/>
      <c r="AD115" s="401"/>
      <c r="AE115" s="563"/>
      <c r="AF115" s="564"/>
      <c r="AG115" s="564"/>
      <c r="AH115" s="564"/>
      <c r="AI115" s="564"/>
      <c r="AJ115" s="564"/>
      <c r="AK115" s="564"/>
      <c r="AL115" s="565"/>
      <c r="AM115" s="564"/>
      <c r="AN115" s="564"/>
      <c r="AO115" s="564"/>
      <c r="AP115" s="564"/>
      <c r="AQ115" s="564"/>
      <c r="AR115" s="564"/>
      <c r="AS115" s="564"/>
      <c r="AT115" s="564"/>
      <c r="AU115" s="394"/>
      <c r="AV115" s="306"/>
      <c r="AW115" s="306"/>
      <c r="AX115" s="394"/>
      <c r="AY115" s="401"/>
      <c r="AZ115" s="341"/>
      <c r="BA115" s="341"/>
      <c r="BB115" s="341"/>
      <c r="BC115" s="341"/>
      <c r="BD115" s="341"/>
      <c r="BE115" s="401"/>
      <c r="BF115" s="341"/>
      <c r="BG115" s="341"/>
      <c r="BH115" s="402"/>
      <c r="BI115" s="403"/>
      <c r="BJ115" s="405"/>
      <c r="BK115" s="405"/>
      <c r="BL115" s="405"/>
      <c r="BM115" s="405"/>
      <c r="BN115" s="514"/>
    </row>
    <row r="116" ht="18.75" customHeight="1">
      <c r="A116" s="336" t="str">
        <f t="shared" si="13"/>
        <v/>
      </c>
      <c r="B116" s="341"/>
      <c r="C116" s="559"/>
      <c r="D116" s="559"/>
      <c r="E116" s="560" t="str">
        <f t="shared" si="14"/>
        <v/>
      </c>
      <c r="F116" s="401"/>
      <c r="G116" s="394"/>
      <c r="H116" s="341" t="str">
        <f t="array" ref="H116">IF(D116="","",XLOOKUP(D116,'Master Data'!K:K,'Master Data'!N:N,"Input in Master Data",0,1))</f>
        <v/>
      </c>
      <c r="I116" s="341" t="str">
        <f t="array" ref="I116">IF(D116="","",XLOOKUP(D116,'Master Data'!K:K,'Master Data'!O:O,"Input in Master Data",0,1))</f>
        <v/>
      </c>
      <c r="J116" s="341" t="str">
        <f t="array" ref="J116">if(V116="","",XLOOKUP(V116,Master[Company],Master[Blow],"Unknown",0,1))</f>
        <v/>
      </c>
      <c r="K116" s="341" t="str">
        <f t="array" ref="K116">if(V116="","",XLOOKUP(V116,Master[Company],Master[Pigging],"Unknown",0,1))</f>
        <v/>
      </c>
      <c r="L116" s="341" t="str">
        <f t="array" ref="L116">if(V116="","",XLOOKUP(V116,Master[Company],Master[Load Method],"Unknown",0,1))</f>
        <v/>
      </c>
      <c r="M116" s="341" t="str">
        <f t="array" ref="M116">if(V116="","",XLOOKUP(V116,Master[Company],Master[Line Distance],"Unknown",0,1))</f>
        <v/>
      </c>
      <c r="N116" s="394"/>
      <c r="O116" s="341"/>
      <c r="P116" s="506"/>
      <c r="Q116" s="341" t="str">
        <f t="array" ref="Q116">if(V116="","",XLOOKUP(V116,Master[Company],Master[Terms],"NA",0,1))</f>
        <v/>
      </c>
      <c r="R116" s="341" t="str">
        <f t="shared" si="9"/>
        <v/>
      </c>
      <c r="S116" s="341" t="str">
        <f t="array" ref="S116">if(V116="","",XLOOKUP(V116,Master[Company],Master[Group],"NA",0,1))</f>
        <v/>
      </c>
      <c r="T116" s="341" t="str">
        <f t="array" ref="T116">if(V116="","",XLOOKUP(V116,Master[Company],Master[Loading Location],"NA",0,1))</f>
        <v/>
      </c>
      <c r="U116" s="341" t="str">
        <f t="array" ref="U116">if(V116="","",XLOOKUP(V116,Master[Company],Master[Acronym],"NA",0,1))</f>
        <v/>
      </c>
      <c r="V116" s="341"/>
      <c r="W116" s="342"/>
      <c r="X116" s="90"/>
      <c r="Y116" s="341"/>
      <c r="Z116" s="341" t="str">
        <f t="shared" si="11"/>
        <v/>
      </c>
      <c r="AA116" s="341"/>
      <c r="AB116" s="341"/>
      <c r="AC116" s="341"/>
      <c r="AD116" s="401"/>
      <c r="AE116" s="563"/>
      <c r="AF116" s="564"/>
      <c r="AG116" s="564"/>
      <c r="AH116" s="564"/>
      <c r="AI116" s="564"/>
      <c r="AJ116" s="564"/>
      <c r="AK116" s="564"/>
      <c r="AL116" s="565"/>
      <c r="AM116" s="564"/>
      <c r="AN116" s="564"/>
      <c r="AO116" s="564"/>
      <c r="AP116" s="564"/>
      <c r="AQ116" s="564"/>
      <c r="AR116" s="564"/>
      <c r="AS116" s="564"/>
      <c r="AT116" s="564"/>
      <c r="AU116" s="394"/>
      <c r="AV116" s="306"/>
      <c r="AW116" s="306"/>
      <c r="AX116" s="394"/>
      <c r="AY116" s="401"/>
      <c r="AZ116" s="341"/>
      <c r="BA116" s="341"/>
      <c r="BB116" s="341"/>
      <c r="BC116" s="341"/>
      <c r="BD116" s="341"/>
      <c r="BE116" s="401"/>
      <c r="BF116" s="341"/>
      <c r="BG116" s="341"/>
      <c r="BH116" s="402"/>
      <c r="BI116" s="403"/>
      <c r="BJ116" s="405"/>
      <c r="BK116" s="405"/>
      <c r="BL116" s="405"/>
      <c r="BM116" s="405"/>
      <c r="BN116" s="514"/>
    </row>
    <row r="117" ht="18.75" customHeight="1">
      <c r="A117" s="336" t="str">
        <f t="shared" si="13"/>
        <v/>
      </c>
      <c r="B117" s="341"/>
      <c r="C117" s="559"/>
      <c r="D117" s="559"/>
      <c r="E117" s="560" t="str">
        <f t="shared" si="14"/>
        <v/>
      </c>
      <c r="F117" s="401"/>
      <c r="G117" s="394"/>
      <c r="H117" s="341" t="str">
        <f t="array" ref="H117">IF(D117="","",XLOOKUP(D117,'Master Data'!K:K,'Master Data'!N:N,"Input in Master Data",0,1))</f>
        <v/>
      </c>
      <c r="I117" s="341" t="str">
        <f t="array" ref="I117">IF(D117="","",XLOOKUP(D117,'Master Data'!K:K,'Master Data'!O:O,"Input in Master Data",0,1))</f>
        <v/>
      </c>
      <c r="J117" s="341" t="str">
        <f t="array" ref="J117">if(V117="","",XLOOKUP(V117,Master[Company],Master[Blow],"Unknown",0,1))</f>
        <v/>
      </c>
      <c r="K117" s="341" t="str">
        <f t="array" ref="K117">if(V117="","",XLOOKUP(V117,Master[Company],Master[Pigging],"Unknown",0,1))</f>
        <v/>
      </c>
      <c r="L117" s="341" t="str">
        <f t="array" ref="L117">if(V117="","",XLOOKUP(V117,Master[Company],Master[Load Method],"Unknown",0,1))</f>
        <v/>
      </c>
      <c r="M117" s="341" t="str">
        <f t="array" ref="M117">if(V117="","",XLOOKUP(V117,Master[Company],Master[Line Distance],"Unknown",0,1))</f>
        <v/>
      </c>
      <c r="N117" s="394"/>
      <c r="O117" s="341"/>
      <c r="P117" s="506"/>
      <c r="Q117" s="341" t="str">
        <f t="array" ref="Q117">if(V117="","",XLOOKUP(V117,Master[Company],Master[Terms],"NA",0,1))</f>
        <v/>
      </c>
      <c r="R117" s="341" t="str">
        <f t="shared" si="9"/>
        <v/>
      </c>
      <c r="S117" s="341" t="str">
        <f t="array" ref="S117">if(V117="","",XLOOKUP(V117,Master[Company],Master[Group],"NA",0,1))</f>
        <v/>
      </c>
      <c r="T117" s="341" t="str">
        <f t="array" ref="T117">if(V117="","",XLOOKUP(V117,Master[Company],Master[Loading Location],"NA",0,1))</f>
        <v/>
      </c>
      <c r="U117" s="341" t="str">
        <f t="array" ref="U117">if(V117="","",XLOOKUP(V117,Master[Company],Master[Acronym],"NA",0,1))</f>
        <v/>
      </c>
      <c r="V117" s="341"/>
      <c r="W117" s="342"/>
      <c r="X117" s="90"/>
      <c r="Y117" s="341"/>
      <c r="Z117" s="341" t="str">
        <f t="shared" si="11"/>
        <v/>
      </c>
      <c r="AA117" s="341"/>
      <c r="AB117" s="341"/>
      <c r="AC117" s="341"/>
      <c r="AD117" s="401"/>
      <c r="AE117" s="563"/>
      <c r="AF117" s="564"/>
      <c r="AG117" s="564"/>
      <c r="AH117" s="564"/>
      <c r="AI117" s="564"/>
      <c r="AJ117" s="564"/>
      <c r="AK117" s="564"/>
      <c r="AL117" s="565"/>
      <c r="AM117" s="564"/>
      <c r="AN117" s="564"/>
      <c r="AO117" s="564"/>
      <c r="AP117" s="564"/>
      <c r="AQ117" s="564"/>
      <c r="AR117" s="564"/>
      <c r="AS117" s="564"/>
      <c r="AT117" s="564"/>
      <c r="AU117" s="394"/>
      <c r="AV117" s="306"/>
      <c r="AW117" s="306"/>
      <c r="AX117" s="394"/>
      <c r="AY117" s="401"/>
      <c r="AZ117" s="341"/>
      <c r="BA117" s="341"/>
      <c r="BB117" s="341"/>
      <c r="BC117" s="341"/>
      <c r="BD117" s="341"/>
      <c r="BE117" s="401"/>
      <c r="BF117" s="341"/>
      <c r="BG117" s="341"/>
      <c r="BH117" s="402"/>
      <c r="BI117" s="403"/>
      <c r="BJ117" s="405"/>
      <c r="BK117" s="405"/>
      <c r="BL117" s="405"/>
      <c r="BM117" s="405"/>
      <c r="BN117" s="514"/>
    </row>
    <row r="118" ht="18.75" customHeight="1">
      <c r="A118" s="336" t="str">
        <f t="shared" si="13"/>
        <v/>
      </c>
      <c r="B118" s="341"/>
      <c r="C118" s="559"/>
      <c r="D118" s="559"/>
      <c r="E118" s="560" t="str">
        <f t="shared" si="14"/>
        <v/>
      </c>
      <c r="F118" s="401"/>
      <c r="G118" s="394"/>
      <c r="H118" s="341" t="str">
        <f t="array" ref="H118">IF(D118="","",XLOOKUP(D118,'Master Data'!K:K,'Master Data'!N:N,"Input in Master Data",0,1))</f>
        <v/>
      </c>
      <c r="I118" s="341" t="str">
        <f t="array" ref="I118">IF(D118="","",XLOOKUP(D118,'Master Data'!K:K,'Master Data'!O:O,"Input in Master Data",0,1))</f>
        <v/>
      </c>
      <c r="J118" s="341" t="str">
        <f t="array" ref="J118">if(V118="","",XLOOKUP(V118,Master[Company],Master[Blow],"Unknown",0,1))</f>
        <v/>
      </c>
      <c r="K118" s="341" t="str">
        <f t="array" ref="K118">if(V118="","",XLOOKUP(V118,Master[Company],Master[Pigging],"Unknown",0,1))</f>
        <v/>
      </c>
      <c r="L118" s="341" t="str">
        <f t="array" ref="L118">if(V118="","",XLOOKUP(V118,Master[Company],Master[Load Method],"Unknown",0,1))</f>
        <v/>
      </c>
      <c r="M118" s="341" t="str">
        <f t="array" ref="M118">if(V118="","",XLOOKUP(V118,Master[Company],Master[Line Distance],"Unknown",0,1))</f>
        <v/>
      </c>
      <c r="N118" s="394"/>
      <c r="O118" s="341"/>
      <c r="P118" s="506"/>
      <c r="Q118" s="341" t="str">
        <f t="array" ref="Q118">if(V118="","",XLOOKUP(V118,Master[Company],Master[Terms],"NA",0,1))</f>
        <v/>
      </c>
      <c r="R118" s="341" t="str">
        <f t="shared" si="9"/>
        <v/>
      </c>
      <c r="S118" s="341" t="str">
        <f t="array" ref="S118">if(V118="","",XLOOKUP(V118,Master[Company],Master[Group],"NA",0,1))</f>
        <v/>
      </c>
      <c r="T118" s="341" t="str">
        <f t="array" ref="T118">if(V118="","",XLOOKUP(V118,Master[Company],Master[Loading Location],"NA",0,1))</f>
        <v/>
      </c>
      <c r="U118" s="341" t="str">
        <f t="array" ref="U118">if(V118="","",XLOOKUP(V118,Master[Company],Master[Acronym],"NA",0,1))</f>
        <v/>
      </c>
      <c r="V118" s="341"/>
      <c r="W118" s="342"/>
      <c r="X118" s="90"/>
      <c r="Y118" s="341"/>
      <c r="Z118" s="341" t="str">
        <f t="shared" si="11"/>
        <v/>
      </c>
      <c r="AA118" s="341"/>
      <c r="AB118" s="341"/>
      <c r="AC118" s="341"/>
      <c r="AD118" s="401"/>
      <c r="AE118" s="563"/>
      <c r="AF118" s="564"/>
      <c r="AG118" s="564"/>
      <c r="AH118" s="564"/>
      <c r="AI118" s="564"/>
      <c r="AJ118" s="564"/>
      <c r="AK118" s="564"/>
      <c r="AL118" s="565"/>
      <c r="AM118" s="564"/>
      <c r="AN118" s="564"/>
      <c r="AO118" s="564"/>
      <c r="AP118" s="564"/>
      <c r="AQ118" s="564"/>
      <c r="AR118" s="564"/>
      <c r="AS118" s="564"/>
      <c r="AT118" s="564"/>
      <c r="AU118" s="394"/>
      <c r="AV118" s="306"/>
      <c r="AW118" s="306"/>
      <c r="AX118" s="394"/>
      <c r="AY118" s="401"/>
      <c r="AZ118" s="341"/>
      <c r="BA118" s="341"/>
      <c r="BB118" s="341"/>
      <c r="BC118" s="341"/>
      <c r="BD118" s="341"/>
      <c r="BE118" s="401"/>
      <c r="BF118" s="341"/>
      <c r="BG118" s="341"/>
      <c r="BH118" s="402"/>
      <c r="BI118" s="403"/>
      <c r="BJ118" s="405"/>
      <c r="BK118" s="405"/>
      <c r="BL118" s="405"/>
      <c r="BM118" s="405"/>
      <c r="BN118" s="514"/>
    </row>
    <row r="119" ht="18.75" customHeight="1">
      <c r="A119" s="336" t="str">
        <f t="shared" si="13"/>
        <v/>
      </c>
      <c r="B119" s="341"/>
      <c r="C119" s="559"/>
      <c r="D119" s="559"/>
      <c r="E119" s="560" t="str">
        <f t="shared" si="14"/>
        <v/>
      </c>
      <c r="F119" s="401"/>
      <c r="G119" s="394"/>
      <c r="H119" s="341" t="str">
        <f t="array" ref="H119">IF(D119="","",XLOOKUP(D119,'Master Data'!K:K,'Master Data'!N:N,"Input in Master Data",0,1))</f>
        <v/>
      </c>
      <c r="I119" s="341" t="str">
        <f t="array" ref="I119">IF(D119="","",XLOOKUP(D119,'Master Data'!K:K,'Master Data'!O:O,"Input in Master Data",0,1))</f>
        <v/>
      </c>
      <c r="J119" s="341" t="str">
        <f t="array" ref="J119">if(V119="","",XLOOKUP(V119,Master[Company],Master[Blow],"Unknown",0,1))</f>
        <v/>
      </c>
      <c r="K119" s="341" t="str">
        <f t="array" ref="K119">if(V119="","",XLOOKUP(V119,Master[Company],Master[Pigging],"Unknown",0,1))</f>
        <v/>
      </c>
      <c r="L119" s="341" t="str">
        <f t="array" ref="L119">if(V119="","",XLOOKUP(V119,Master[Company],Master[Load Method],"Unknown",0,1))</f>
        <v/>
      </c>
      <c r="M119" s="341" t="str">
        <f t="array" ref="M119">if(V119="","",XLOOKUP(V119,Master[Company],Master[Line Distance],"Unknown",0,1))</f>
        <v/>
      </c>
      <c r="N119" s="394"/>
      <c r="O119" s="341"/>
      <c r="P119" s="506"/>
      <c r="Q119" s="341" t="str">
        <f t="array" ref="Q119">if(V119="","",XLOOKUP(V119,Master[Company],Master[Terms],"NA",0,1))</f>
        <v/>
      </c>
      <c r="R119" s="341" t="str">
        <f t="shared" si="9"/>
        <v/>
      </c>
      <c r="S119" s="341" t="str">
        <f t="array" ref="S119">if(V119="","",XLOOKUP(V119,Master[Company],Master[Group],"NA",0,1))</f>
        <v/>
      </c>
      <c r="T119" s="341" t="str">
        <f t="array" ref="T119">if(V119="","",XLOOKUP(V119,Master[Company],Master[Loading Location],"NA",0,1))</f>
        <v/>
      </c>
      <c r="U119" s="341" t="str">
        <f t="array" ref="U119">if(V119="","",XLOOKUP(V119,Master[Company],Master[Acronym],"NA",0,1))</f>
        <v/>
      </c>
      <c r="V119" s="341"/>
      <c r="W119" s="342"/>
      <c r="X119" s="90"/>
      <c r="Y119" s="341"/>
      <c r="Z119" s="341" t="str">
        <f t="shared" si="11"/>
        <v/>
      </c>
      <c r="AA119" s="341"/>
      <c r="AB119" s="341"/>
      <c r="AC119" s="341"/>
      <c r="AD119" s="401"/>
      <c r="AE119" s="563"/>
      <c r="AF119" s="564"/>
      <c r="AG119" s="564"/>
      <c r="AH119" s="564"/>
      <c r="AI119" s="564"/>
      <c r="AJ119" s="564"/>
      <c r="AK119" s="564"/>
      <c r="AL119" s="565"/>
      <c r="AM119" s="564"/>
      <c r="AN119" s="564"/>
      <c r="AO119" s="564"/>
      <c r="AP119" s="564"/>
      <c r="AQ119" s="564"/>
      <c r="AR119" s="564"/>
      <c r="AS119" s="564"/>
      <c r="AT119" s="564"/>
      <c r="AU119" s="394"/>
      <c r="AV119" s="306"/>
      <c r="AW119" s="306"/>
      <c r="AX119" s="394"/>
      <c r="AY119" s="401"/>
      <c r="AZ119" s="341"/>
      <c r="BA119" s="341"/>
      <c r="BB119" s="341"/>
      <c r="BC119" s="341"/>
      <c r="BD119" s="341"/>
      <c r="BE119" s="401"/>
      <c r="BF119" s="341"/>
      <c r="BG119" s="341"/>
      <c r="BH119" s="402"/>
      <c r="BI119" s="403"/>
      <c r="BJ119" s="405"/>
      <c r="BK119" s="405"/>
      <c r="BL119" s="405"/>
      <c r="BM119" s="405"/>
      <c r="BN119" s="514"/>
    </row>
    <row r="120" ht="18.75" customHeight="1">
      <c r="A120" s="336" t="str">
        <f t="shared" si="13"/>
        <v/>
      </c>
      <c r="B120" s="341"/>
      <c r="C120" s="559"/>
      <c r="D120" s="559"/>
      <c r="E120" s="560" t="str">
        <f t="shared" si="14"/>
        <v/>
      </c>
      <c r="F120" s="401"/>
      <c r="G120" s="394"/>
      <c r="H120" s="341" t="str">
        <f t="array" ref="H120">IF(D120="","",XLOOKUP(D120,'Master Data'!K:K,'Master Data'!N:N,"Input in Master Data",0,1))</f>
        <v/>
      </c>
      <c r="I120" s="341" t="str">
        <f t="array" ref="I120">IF(D120="","",XLOOKUP(D120,'Master Data'!K:K,'Master Data'!O:O,"Input in Master Data",0,1))</f>
        <v/>
      </c>
      <c r="J120" s="341" t="str">
        <f t="array" ref="J120">if(V120="","",XLOOKUP(V120,Master[Company],Master[Blow],"Unknown",0,1))</f>
        <v/>
      </c>
      <c r="K120" s="341" t="str">
        <f t="array" ref="K120">if(V120="","",XLOOKUP(V120,Master[Company],Master[Pigging],"Unknown",0,1))</f>
        <v/>
      </c>
      <c r="L120" s="341" t="str">
        <f t="array" ref="L120">if(V120="","",XLOOKUP(V120,Master[Company],Master[Load Method],"Unknown",0,1))</f>
        <v/>
      </c>
      <c r="M120" s="341" t="str">
        <f t="array" ref="M120">if(V120="","",XLOOKUP(V120,Master[Company],Master[Line Distance],"Unknown",0,1))</f>
        <v/>
      </c>
      <c r="N120" s="394"/>
      <c r="O120" s="341"/>
      <c r="P120" s="506"/>
      <c r="Q120" s="341" t="str">
        <f t="array" ref="Q120">if(V120="","",XLOOKUP(V120,Master[Company],Master[Terms],"NA",0,1))</f>
        <v/>
      </c>
      <c r="R120" s="341" t="str">
        <f t="shared" si="9"/>
        <v/>
      </c>
      <c r="S120" s="341" t="str">
        <f t="array" ref="S120">if(V120="","",XLOOKUP(V120,Master[Company],Master[Group],"NA",0,1))</f>
        <v/>
      </c>
      <c r="T120" s="341" t="str">
        <f t="array" ref="T120">if(V120="","",XLOOKUP(V120,Master[Company],Master[Loading Location],"NA",0,1))</f>
        <v/>
      </c>
      <c r="U120" s="341" t="str">
        <f t="array" ref="U120">if(V120="","",XLOOKUP(V120,Master[Company],Master[Acronym],"NA",0,1))</f>
        <v/>
      </c>
      <c r="V120" s="341"/>
      <c r="W120" s="342"/>
      <c r="X120" s="90"/>
      <c r="Y120" s="341"/>
      <c r="Z120" s="341" t="str">
        <f t="shared" si="11"/>
        <v/>
      </c>
      <c r="AA120" s="341"/>
      <c r="AB120" s="341"/>
      <c r="AC120" s="341"/>
      <c r="AD120" s="401"/>
      <c r="AE120" s="563"/>
      <c r="AF120" s="564"/>
      <c r="AG120" s="564"/>
      <c r="AH120" s="564"/>
      <c r="AI120" s="564"/>
      <c r="AJ120" s="564"/>
      <c r="AK120" s="564"/>
      <c r="AL120" s="565"/>
      <c r="AM120" s="564"/>
      <c r="AN120" s="564"/>
      <c r="AO120" s="564"/>
      <c r="AP120" s="564"/>
      <c r="AQ120" s="564"/>
      <c r="AR120" s="564"/>
      <c r="AS120" s="564"/>
      <c r="AT120" s="564"/>
      <c r="AU120" s="394"/>
      <c r="AV120" s="306"/>
      <c r="AW120" s="306"/>
      <c r="AX120" s="394"/>
      <c r="AY120" s="401"/>
      <c r="AZ120" s="341"/>
      <c r="BA120" s="341"/>
      <c r="BB120" s="341"/>
      <c r="BC120" s="341"/>
      <c r="BD120" s="341"/>
      <c r="BE120" s="401"/>
      <c r="BF120" s="341"/>
      <c r="BG120" s="341"/>
      <c r="BH120" s="402"/>
      <c r="BI120" s="403"/>
      <c r="BJ120" s="405"/>
      <c r="BK120" s="405"/>
      <c r="BL120" s="405"/>
      <c r="BM120" s="405"/>
      <c r="BN120" s="514"/>
    </row>
    <row r="121" ht="18.75" customHeight="1">
      <c r="A121" s="336" t="str">
        <f t="shared" si="13"/>
        <v/>
      </c>
      <c r="B121" s="341"/>
      <c r="C121" s="559"/>
      <c r="D121" s="559"/>
      <c r="E121" s="560" t="str">
        <f t="shared" si="14"/>
        <v/>
      </c>
      <c r="F121" s="401"/>
      <c r="G121" s="394"/>
      <c r="H121" s="341" t="str">
        <f t="array" ref="H121">IF(D121="","",XLOOKUP(D121,'Master Data'!K:K,'Master Data'!N:N,"Input in Master Data",0,1))</f>
        <v/>
      </c>
      <c r="I121" s="341" t="str">
        <f t="array" ref="I121">IF(D121="","",XLOOKUP(D121,'Master Data'!K:K,'Master Data'!O:O,"Input in Master Data",0,1))</f>
        <v/>
      </c>
      <c r="J121" s="341" t="str">
        <f t="array" ref="J121">if(V121="","",XLOOKUP(V121,Master[Company],Master[Blow],"Unknown",0,1))</f>
        <v/>
      </c>
      <c r="K121" s="341" t="str">
        <f t="array" ref="K121">if(V121="","",XLOOKUP(V121,Master[Company],Master[Pigging],"Unknown",0,1))</f>
        <v/>
      </c>
      <c r="L121" s="341" t="str">
        <f t="array" ref="L121">if(V121="","",XLOOKUP(V121,Master[Company],Master[Load Method],"Unknown",0,1))</f>
        <v/>
      </c>
      <c r="M121" s="341" t="str">
        <f t="array" ref="M121">if(V121="","",XLOOKUP(V121,Master[Company],Master[Line Distance],"Unknown",0,1))</f>
        <v/>
      </c>
      <c r="N121" s="394"/>
      <c r="O121" s="341"/>
      <c r="P121" s="506"/>
      <c r="Q121" s="341" t="str">
        <f t="array" ref="Q121">if(V121="","",XLOOKUP(V121,Master[Company],Master[Terms],"NA",0,1))</f>
        <v/>
      </c>
      <c r="R121" s="341" t="str">
        <f t="shared" si="9"/>
        <v/>
      </c>
      <c r="S121" s="341" t="str">
        <f t="array" ref="S121">if(V121="","",XLOOKUP(V121,Master[Company],Master[Group],"NA",0,1))</f>
        <v/>
      </c>
      <c r="T121" s="341" t="str">
        <f t="array" ref="T121">if(V121="","",XLOOKUP(V121,Master[Company],Master[Loading Location],"NA",0,1))</f>
        <v/>
      </c>
      <c r="U121" s="341" t="str">
        <f t="array" ref="U121">if(V121="","",XLOOKUP(V121,Master[Company],Master[Acronym],"NA",0,1))</f>
        <v/>
      </c>
      <c r="V121" s="341"/>
      <c r="W121" s="342"/>
      <c r="X121" s="90"/>
      <c r="Y121" s="341"/>
      <c r="Z121" s="341" t="str">
        <f t="shared" si="11"/>
        <v/>
      </c>
      <c r="AA121" s="341"/>
      <c r="AB121" s="341"/>
      <c r="AC121" s="341"/>
      <c r="AD121" s="401"/>
      <c r="AE121" s="563"/>
      <c r="AF121" s="564"/>
      <c r="AG121" s="564"/>
      <c r="AH121" s="564"/>
      <c r="AI121" s="564"/>
      <c r="AJ121" s="564"/>
      <c r="AK121" s="564"/>
      <c r="AL121" s="565"/>
      <c r="AM121" s="564"/>
      <c r="AN121" s="564"/>
      <c r="AO121" s="564"/>
      <c r="AP121" s="564"/>
      <c r="AQ121" s="564"/>
      <c r="AR121" s="564"/>
      <c r="AS121" s="564"/>
      <c r="AT121" s="564"/>
      <c r="AU121" s="394"/>
      <c r="AV121" s="306"/>
      <c r="AW121" s="306"/>
      <c r="AX121" s="394"/>
      <c r="AY121" s="401"/>
      <c r="AZ121" s="341"/>
      <c r="BA121" s="341"/>
      <c r="BB121" s="341"/>
      <c r="BC121" s="341"/>
      <c r="BD121" s="341"/>
      <c r="BE121" s="401"/>
      <c r="BF121" s="341"/>
      <c r="BG121" s="341"/>
      <c r="BH121" s="402"/>
      <c r="BI121" s="403"/>
      <c r="BJ121" s="405"/>
      <c r="BK121" s="405"/>
      <c r="BL121" s="405"/>
      <c r="BM121" s="405"/>
      <c r="BN121" s="514"/>
    </row>
    <row r="122" ht="18.75" customHeight="1">
      <c r="A122" s="336" t="str">
        <f t="shared" si="13"/>
        <v/>
      </c>
      <c r="B122" s="341"/>
      <c r="C122" s="559"/>
      <c r="D122" s="559"/>
      <c r="E122" s="560" t="str">
        <f t="shared" si="14"/>
        <v/>
      </c>
      <c r="F122" s="401"/>
      <c r="G122" s="394"/>
      <c r="H122" s="341" t="str">
        <f t="array" ref="H122">IF(D122="","",XLOOKUP(D122,'Master Data'!K:K,'Master Data'!N:N,"Input in Master Data",0,1))</f>
        <v/>
      </c>
      <c r="I122" s="341" t="str">
        <f t="array" ref="I122">IF(D122="","",XLOOKUP(D122,'Master Data'!K:K,'Master Data'!O:O,"Input in Master Data",0,1))</f>
        <v/>
      </c>
      <c r="J122" s="341" t="str">
        <f t="array" ref="J122">if(V122="","",XLOOKUP(V122,Master[Company],Master[Blow],"Unknown",0,1))</f>
        <v/>
      </c>
      <c r="K122" s="341" t="str">
        <f t="array" ref="K122">if(V122="","",XLOOKUP(V122,Master[Company],Master[Pigging],"Unknown",0,1))</f>
        <v/>
      </c>
      <c r="L122" s="341" t="str">
        <f t="array" ref="L122">if(V122="","",XLOOKUP(V122,Master[Company],Master[Load Method],"Unknown",0,1))</f>
        <v/>
      </c>
      <c r="M122" s="341" t="str">
        <f t="array" ref="M122">if(V122="","",XLOOKUP(V122,Master[Company],Master[Line Distance],"Unknown",0,1))</f>
        <v/>
      </c>
      <c r="N122" s="394"/>
      <c r="O122" s="341"/>
      <c r="P122" s="506"/>
      <c r="Q122" s="341" t="str">
        <f t="array" ref="Q122">if(V122="","",XLOOKUP(V122,Master[Company],Master[Terms],"NA",0,1))</f>
        <v/>
      </c>
      <c r="R122" s="341" t="str">
        <f t="shared" si="9"/>
        <v/>
      </c>
      <c r="S122" s="341" t="str">
        <f t="array" ref="S122">if(V122="","",XLOOKUP(V122,Master[Company],Master[Group],"NA",0,1))</f>
        <v/>
      </c>
      <c r="T122" s="341" t="str">
        <f t="array" ref="T122">if(V122="","",XLOOKUP(V122,Master[Company],Master[Loading Location],"NA",0,1))</f>
        <v/>
      </c>
      <c r="U122" s="341" t="str">
        <f t="array" ref="U122">if(V122="","",XLOOKUP(V122,Master[Company],Master[Acronym],"NA",0,1))</f>
        <v/>
      </c>
      <c r="V122" s="341"/>
      <c r="W122" s="342"/>
      <c r="X122" s="90"/>
      <c r="Y122" s="341"/>
      <c r="Z122" s="341" t="str">
        <f t="shared" si="11"/>
        <v/>
      </c>
      <c r="AA122" s="341"/>
      <c r="AB122" s="341"/>
      <c r="AC122" s="341"/>
      <c r="AD122" s="401"/>
      <c r="AE122" s="563"/>
      <c r="AF122" s="564"/>
      <c r="AG122" s="564"/>
      <c r="AH122" s="564"/>
      <c r="AI122" s="564"/>
      <c r="AJ122" s="564"/>
      <c r="AK122" s="564"/>
      <c r="AL122" s="565"/>
      <c r="AM122" s="564"/>
      <c r="AN122" s="564"/>
      <c r="AO122" s="564"/>
      <c r="AP122" s="564"/>
      <c r="AQ122" s="564"/>
      <c r="AR122" s="564"/>
      <c r="AS122" s="564"/>
      <c r="AT122" s="564"/>
      <c r="AU122" s="394"/>
      <c r="AV122" s="306"/>
      <c r="AW122" s="306"/>
      <c r="AX122" s="394"/>
      <c r="AY122" s="401"/>
      <c r="AZ122" s="341"/>
      <c r="BA122" s="341"/>
      <c r="BB122" s="341"/>
      <c r="BC122" s="341"/>
      <c r="BD122" s="341"/>
      <c r="BE122" s="401"/>
      <c r="BF122" s="341"/>
      <c r="BG122" s="341"/>
      <c r="BH122" s="402"/>
      <c r="BI122" s="403"/>
      <c r="BJ122" s="405"/>
      <c r="BK122" s="405"/>
      <c r="BL122" s="405"/>
      <c r="BM122" s="405"/>
      <c r="BN122" s="514"/>
    </row>
    <row r="123" ht="18.75" customHeight="1">
      <c r="A123" s="336" t="str">
        <f t="shared" si="13"/>
        <v/>
      </c>
      <c r="B123" s="341"/>
      <c r="C123" s="559"/>
      <c r="D123" s="559"/>
      <c r="E123" s="560" t="str">
        <f t="shared" si="14"/>
        <v/>
      </c>
      <c r="F123" s="401"/>
      <c r="G123" s="394"/>
      <c r="H123" s="341" t="str">
        <f t="array" ref="H123">IF(D123="","",XLOOKUP(D123,'Master Data'!K:K,'Master Data'!N:N,"Input in Master Data",0,1))</f>
        <v/>
      </c>
      <c r="I123" s="341" t="str">
        <f t="array" ref="I123">IF(D123="","",XLOOKUP(D123,'Master Data'!K:K,'Master Data'!O:O,"Input in Master Data",0,1))</f>
        <v/>
      </c>
      <c r="J123" s="341" t="str">
        <f t="array" ref="J123">if(V123="","",XLOOKUP(V123,Master[Company],Master[Blow],"Unknown",0,1))</f>
        <v/>
      </c>
      <c r="K123" s="341" t="str">
        <f t="array" ref="K123">if(V123="","",XLOOKUP(V123,Master[Company],Master[Pigging],"Unknown",0,1))</f>
        <v/>
      </c>
      <c r="L123" s="341" t="str">
        <f t="array" ref="L123">if(V123="","",XLOOKUP(V123,Master[Company],Master[Load Method],"Unknown",0,1))</f>
        <v/>
      </c>
      <c r="M123" s="341" t="str">
        <f t="array" ref="M123">if(V123="","",XLOOKUP(V123,Master[Company],Master[Line Distance],"Unknown",0,1))</f>
        <v/>
      </c>
      <c r="N123" s="394"/>
      <c r="O123" s="341"/>
      <c r="P123" s="506"/>
      <c r="Q123" s="341" t="str">
        <f t="array" ref="Q123">if(V123="","",XLOOKUP(V123,Master[Company],Master[Terms],"NA",0,1))</f>
        <v/>
      </c>
      <c r="R123" s="341" t="str">
        <f t="shared" si="9"/>
        <v/>
      </c>
      <c r="S123" s="341" t="str">
        <f t="array" ref="S123">if(V123="","",XLOOKUP(V123,Master[Company],Master[Group],"NA",0,1))</f>
        <v/>
      </c>
      <c r="T123" s="341" t="str">
        <f t="array" ref="T123">if(V123="","",XLOOKUP(V123,Master[Company],Master[Loading Location],"NA",0,1))</f>
        <v/>
      </c>
      <c r="U123" s="341" t="str">
        <f t="array" ref="U123">if(V123="","",XLOOKUP(V123,Master[Company],Master[Acronym],"NA",0,1))</f>
        <v/>
      </c>
      <c r="V123" s="341"/>
      <c r="W123" s="342"/>
      <c r="X123" s="90"/>
      <c r="Y123" s="341"/>
      <c r="Z123" s="341" t="str">
        <f t="shared" si="11"/>
        <v/>
      </c>
      <c r="AA123" s="341"/>
      <c r="AB123" s="341"/>
      <c r="AC123" s="341"/>
      <c r="AD123" s="401"/>
      <c r="AE123" s="563"/>
      <c r="AF123" s="564"/>
      <c r="AG123" s="564"/>
      <c r="AH123" s="564"/>
      <c r="AI123" s="564"/>
      <c r="AJ123" s="564"/>
      <c r="AK123" s="564"/>
      <c r="AL123" s="565"/>
      <c r="AM123" s="564"/>
      <c r="AN123" s="564"/>
      <c r="AO123" s="564"/>
      <c r="AP123" s="564"/>
      <c r="AQ123" s="564"/>
      <c r="AR123" s="564"/>
      <c r="AS123" s="564"/>
      <c r="AT123" s="564"/>
      <c r="AU123" s="394"/>
      <c r="AV123" s="306"/>
      <c r="AW123" s="306"/>
      <c r="AX123" s="394"/>
      <c r="AY123" s="401"/>
      <c r="AZ123" s="341"/>
      <c r="BA123" s="341"/>
      <c r="BB123" s="341"/>
      <c r="BC123" s="341"/>
      <c r="BD123" s="341"/>
      <c r="BE123" s="401"/>
      <c r="BF123" s="341"/>
      <c r="BG123" s="341"/>
      <c r="BH123" s="402"/>
      <c r="BI123" s="403"/>
      <c r="BJ123" s="405"/>
      <c r="BK123" s="405"/>
      <c r="BL123" s="405"/>
      <c r="BM123" s="405"/>
      <c r="BN123" s="514"/>
    </row>
    <row r="124" ht="18.75" customHeight="1">
      <c r="A124" s="336" t="str">
        <f t="shared" si="13"/>
        <v/>
      </c>
      <c r="B124" s="341"/>
      <c r="C124" s="559"/>
      <c r="D124" s="559"/>
      <c r="E124" s="560" t="str">
        <f t="shared" si="14"/>
        <v/>
      </c>
      <c r="F124" s="401"/>
      <c r="G124" s="394"/>
      <c r="H124" s="341" t="str">
        <f t="array" ref="H124">IF(D124="","",XLOOKUP(D124,'Master Data'!K:K,'Master Data'!N:N,"Input in Master Data",0,1))</f>
        <v/>
      </c>
      <c r="I124" s="341" t="str">
        <f t="array" ref="I124">IF(D124="","",XLOOKUP(D124,'Master Data'!K:K,'Master Data'!O:O,"Input in Master Data",0,1))</f>
        <v/>
      </c>
      <c r="J124" s="341" t="str">
        <f t="array" ref="J124">if(V124="","",XLOOKUP(V124,Master[Company],Master[Blow],"Unknown",0,1))</f>
        <v/>
      </c>
      <c r="K124" s="341" t="str">
        <f t="array" ref="K124">if(V124="","",XLOOKUP(V124,Master[Company],Master[Pigging],"Unknown",0,1))</f>
        <v/>
      </c>
      <c r="L124" s="341" t="str">
        <f t="array" ref="L124">if(V124="","",XLOOKUP(V124,Master[Company],Master[Load Method],"Unknown",0,1))</f>
        <v/>
      </c>
      <c r="M124" s="341" t="str">
        <f t="array" ref="M124">if(V124="","",XLOOKUP(V124,Master[Company],Master[Line Distance],"Unknown",0,1))</f>
        <v/>
      </c>
      <c r="N124" s="394"/>
      <c r="O124" s="341"/>
      <c r="P124" s="506"/>
      <c r="Q124" s="341" t="str">
        <f t="array" ref="Q124">if(V124="","",XLOOKUP(V124,Master[Company],Master[Terms],"NA",0,1))</f>
        <v/>
      </c>
      <c r="R124" s="341" t="str">
        <f t="shared" si="9"/>
        <v/>
      </c>
      <c r="S124" s="341" t="str">
        <f t="array" ref="S124">if(V124="","",XLOOKUP(V124,Master[Company],Master[Group],"NA",0,1))</f>
        <v/>
      </c>
      <c r="T124" s="341" t="str">
        <f t="array" ref="T124">if(V124="","",XLOOKUP(V124,Master[Company],Master[Loading Location],"NA",0,1))</f>
        <v/>
      </c>
      <c r="U124" s="341" t="str">
        <f t="array" ref="U124">if(V124="","",XLOOKUP(V124,Master[Company],Master[Acronym],"NA",0,1))</f>
        <v/>
      </c>
      <c r="V124" s="341"/>
      <c r="W124" s="342"/>
      <c r="X124" s="90"/>
      <c r="Y124" s="341"/>
      <c r="Z124" s="341" t="str">
        <f t="shared" si="11"/>
        <v/>
      </c>
      <c r="AA124" s="341"/>
      <c r="AB124" s="341"/>
      <c r="AC124" s="341"/>
      <c r="AD124" s="401"/>
      <c r="AE124" s="563"/>
      <c r="AF124" s="564"/>
      <c r="AG124" s="564"/>
      <c r="AH124" s="564"/>
      <c r="AI124" s="564"/>
      <c r="AJ124" s="564"/>
      <c r="AK124" s="564"/>
      <c r="AL124" s="565"/>
      <c r="AM124" s="564"/>
      <c r="AN124" s="564"/>
      <c r="AO124" s="564"/>
      <c r="AP124" s="564"/>
      <c r="AQ124" s="564"/>
      <c r="AR124" s="564"/>
      <c r="AS124" s="564"/>
      <c r="AT124" s="564"/>
      <c r="AU124" s="394"/>
      <c r="AV124" s="306"/>
      <c r="AW124" s="306"/>
      <c r="AX124" s="394"/>
      <c r="AY124" s="401"/>
      <c r="AZ124" s="341"/>
      <c r="BA124" s="341"/>
      <c r="BB124" s="341"/>
      <c r="BC124" s="341"/>
      <c r="BD124" s="341"/>
      <c r="BE124" s="401"/>
      <c r="BF124" s="341"/>
      <c r="BG124" s="341"/>
      <c r="BH124" s="402"/>
      <c r="BI124" s="403"/>
      <c r="BJ124" s="405"/>
      <c r="BK124" s="405"/>
      <c r="BL124" s="405"/>
      <c r="BM124" s="405"/>
      <c r="BN124" s="514"/>
    </row>
    <row r="125" ht="18.75" customHeight="1">
      <c r="A125" s="336" t="str">
        <f t="shared" si="13"/>
        <v/>
      </c>
      <c r="B125" s="341"/>
      <c r="C125" s="559"/>
      <c r="D125" s="559"/>
      <c r="E125" s="560" t="str">
        <f t="shared" si="14"/>
        <v/>
      </c>
      <c r="F125" s="401"/>
      <c r="G125" s="394"/>
      <c r="H125" s="341" t="str">
        <f t="array" ref="H125">IF(D125="","",XLOOKUP(D125,'Master Data'!K:K,'Master Data'!N:N,"Input in Master Data",0,1))</f>
        <v/>
      </c>
      <c r="I125" s="341" t="str">
        <f t="array" ref="I125">IF(D125="","",XLOOKUP(D125,'Master Data'!K:K,'Master Data'!O:O,"Input in Master Data",0,1))</f>
        <v/>
      </c>
      <c r="J125" s="341" t="str">
        <f t="array" ref="J125">if(V125="","",XLOOKUP(V125,Master[Company],Master[Blow],"Unknown",0,1))</f>
        <v/>
      </c>
      <c r="K125" s="341" t="str">
        <f t="array" ref="K125">if(V125="","",XLOOKUP(V125,Master[Company],Master[Pigging],"Unknown",0,1))</f>
        <v/>
      </c>
      <c r="L125" s="341" t="str">
        <f t="array" ref="L125">if(V125="","",XLOOKUP(V125,Master[Company],Master[Load Method],"Unknown",0,1))</f>
        <v/>
      </c>
      <c r="M125" s="341" t="str">
        <f t="array" ref="M125">if(V125="","",XLOOKUP(V125,Master[Company],Master[Line Distance],"Unknown",0,1))</f>
        <v/>
      </c>
      <c r="N125" s="394"/>
      <c r="O125" s="341"/>
      <c r="P125" s="506"/>
      <c r="Q125" s="341" t="str">
        <f t="array" ref="Q125">if(V125="","",XLOOKUP(V125,Master[Company],Master[Terms],"NA",0,1))</f>
        <v/>
      </c>
      <c r="R125" s="341" t="str">
        <f t="shared" si="9"/>
        <v/>
      </c>
      <c r="S125" s="341" t="str">
        <f t="array" ref="S125">if(V125="","",XLOOKUP(V125,Master[Company],Master[Group],"NA",0,1))</f>
        <v/>
      </c>
      <c r="T125" s="341" t="str">
        <f t="array" ref="T125">if(V125="","",XLOOKUP(V125,Master[Company],Master[Loading Location],"NA",0,1))</f>
        <v/>
      </c>
      <c r="U125" s="341" t="str">
        <f t="array" ref="U125">if(V125="","",XLOOKUP(V125,Master[Company],Master[Acronym],"NA",0,1))</f>
        <v/>
      </c>
      <c r="V125" s="341"/>
      <c r="W125" s="342"/>
      <c r="X125" s="90"/>
      <c r="Y125" s="341"/>
      <c r="Z125" s="341" t="str">
        <f t="shared" si="11"/>
        <v/>
      </c>
      <c r="AA125" s="341"/>
      <c r="AB125" s="341"/>
      <c r="AC125" s="341"/>
      <c r="AD125" s="401"/>
      <c r="AE125" s="563"/>
      <c r="AF125" s="564"/>
      <c r="AG125" s="564"/>
      <c r="AH125" s="564"/>
      <c r="AI125" s="564"/>
      <c r="AJ125" s="564"/>
      <c r="AK125" s="564"/>
      <c r="AL125" s="565"/>
      <c r="AM125" s="564"/>
      <c r="AN125" s="564"/>
      <c r="AO125" s="564"/>
      <c r="AP125" s="564"/>
      <c r="AQ125" s="564"/>
      <c r="AR125" s="564"/>
      <c r="AS125" s="564"/>
      <c r="AT125" s="564"/>
      <c r="AU125" s="394"/>
      <c r="AV125" s="306"/>
      <c r="AW125" s="306"/>
      <c r="AX125" s="394"/>
      <c r="AY125" s="401"/>
      <c r="AZ125" s="341"/>
      <c r="BA125" s="341"/>
      <c r="BB125" s="341"/>
      <c r="BC125" s="341"/>
      <c r="BD125" s="341"/>
      <c r="BE125" s="401"/>
      <c r="BF125" s="341"/>
      <c r="BG125" s="341"/>
      <c r="BH125" s="402"/>
      <c r="BI125" s="403"/>
      <c r="BJ125" s="405"/>
      <c r="BK125" s="405"/>
      <c r="BL125" s="405"/>
      <c r="BM125" s="405"/>
      <c r="BN125" s="514"/>
    </row>
    <row r="126" ht="18.75" customHeight="1">
      <c r="A126" s="336" t="str">
        <f t="shared" si="13"/>
        <v/>
      </c>
      <c r="B126" s="341"/>
      <c r="C126" s="559"/>
      <c r="D126" s="559"/>
      <c r="E126" s="560" t="str">
        <f t="shared" si="14"/>
        <v/>
      </c>
      <c r="F126" s="401"/>
      <c r="G126" s="394"/>
      <c r="H126" s="341" t="str">
        <f t="array" ref="H126">IF(D126="","",XLOOKUP(D126,'Master Data'!K:K,'Master Data'!N:N,"Input in Master Data",0,1))</f>
        <v/>
      </c>
      <c r="I126" s="341" t="str">
        <f t="array" ref="I126">IF(D126="","",XLOOKUP(D126,'Master Data'!K:K,'Master Data'!O:O,"Input in Master Data",0,1))</f>
        <v/>
      </c>
      <c r="J126" s="341" t="str">
        <f t="array" ref="J126">if(V126="","",XLOOKUP(V126,Master[Company],Master[Blow],"Unknown",0,1))</f>
        <v/>
      </c>
      <c r="K126" s="341" t="str">
        <f t="array" ref="K126">if(V126="","",XLOOKUP(V126,Master[Company],Master[Pigging],"Unknown",0,1))</f>
        <v/>
      </c>
      <c r="L126" s="341" t="str">
        <f t="array" ref="L126">if(V126="","",XLOOKUP(V126,Master[Company],Master[Load Method],"Unknown",0,1))</f>
        <v/>
      </c>
      <c r="M126" s="341" t="str">
        <f t="array" ref="M126">if(V126="","",XLOOKUP(V126,Master[Company],Master[Line Distance],"Unknown",0,1))</f>
        <v/>
      </c>
      <c r="N126" s="394"/>
      <c r="O126" s="341"/>
      <c r="P126" s="506"/>
      <c r="Q126" s="341" t="str">
        <f t="array" ref="Q126">if(V126="","",XLOOKUP(V126,Master[Company],Master[Terms],"NA",0,1))</f>
        <v/>
      </c>
      <c r="R126" s="341" t="str">
        <f t="shared" si="9"/>
        <v/>
      </c>
      <c r="S126" s="341" t="str">
        <f t="array" ref="S126">if(V126="","",XLOOKUP(V126,Master[Company],Master[Group],"NA",0,1))</f>
        <v/>
      </c>
      <c r="T126" s="341" t="str">
        <f t="array" ref="T126">if(V126="","",XLOOKUP(V126,Master[Company],Master[Loading Location],"NA",0,1))</f>
        <v/>
      </c>
      <c r="U126" s="341" t="str">
        <f t="array" ref="U126">if(V126="","",XLOOKUP(V126,Master[Company],Master[Acronym],"NA",0,1))</f>
        <v/>
      </c>
      <c r="V126" s="341"/>
      <c r="W126" s="342"/>
      <c r="X126" s="90"/>
      <c r="Y126" s="341"/>
      <c r="Z126" s="341" t="str">
        <f t="shared" si="11"/>
        <v/>
      </c>
      <c r="AA126" s="341"/>
      <c r="AB126" s="341"/>
      <c r="AC126" s="341"/>
      <c r="AD126" s="401"/>
      <c r="AE126" s="563"/>
      <c r="AF126" s="564"/>
      <c r="AG126" s="564"/>
      <c r="AH126" s="564"/>
      <c r="AI126" s="564"/>
      <c r="AJ126" s="564"/>
      <c r="AK126" s="564"/>
      <c r="AL126" s="565"/>
      <c r="AM126" s="564"/>
      <c r="AN126" s="564"/>
      <c r="AO126" s="564"/>
      <c r="AP126" s="564"/>
      <c r="AQ126" s="564"/>
      <c r="AR126" s="564"/>
      <c r="AS126" s="564"/>
      <c r="AT126" s="564"/>
      <c r="AU126" s="394"/>
      <c r="AV126" s="306"/>
      <c r="AW126" s="306"/>
      <c r="AX126" s="394"/>
      <c r="AY126" s="401"/>
      <c r="AZ126" s="341"/>
      <c r="BA126" s="341"/>
      <c r="BB126" s="341"/>
      <c r="BC126" s="341"/>
      <c r="BD126" s="341"/>
      <c r="BE126" s="401"/>
      <c r="BF126" s="341"/>
      <c r="BG126" s="341"/>
      <c r="BH126" s="402"/>
      <c r="BI126" s="403"/>
      <c r="BJ126" s="405"/>
      <c r="BK126" s="405"/>
      <c r="BL126" s="405"/>
      <c r="BM126" s="405"/>
      <c r="BN126" s="514"/>
    </row>
    <row r="127" ht="18.75" customHeight="1">
      <c r="A127" s="336" t="str">
        <f t="shared" si="13"/>
        <v/>
      </c>
      <c r="B127" s="341"/>
      <c r="C127" s="559"/>
      <c r="D127" s="559"/>
      <c r="E127" s="560" t="str">
        <f t="shared" si="14"/>
        <v/>
      </c>
      <c r="F127" s="401"/>
      <c r="G127" s="394"/>
      <c r="H127" s="341" t="str">
        <f t="array" ref="H127">IF(D127="","",XLOOKUP(D127,'Master Data'!K:K,'Master Data'!N:N,"Input in Master Data",0,1))</f>
        <v/>
      </c>
      <c r="I127" s="341" t="str">
        <f t="array" ref="I127">IF(D127="","",XLOOKUP(D127,'Master Data'!K:K,'Master Data'!O:O,"Input in Master Data",0,1))</f>
        <v/>
      </c>
      <c r="J127" s="341" t="str">
        <f t="array" ref="J127">if(V127="","",XLOOKUP(V127,Master[Company],Master[Blow],"Unknown",0,1))</f>
        <v/>
      </c>
      <c r="K127" s="341" t="str">
        <f t="array" ref="K127">if(V127="","",XLOOKUP(V127,Master[Company],Master[Pigging],"Unknown",0,1))</f>
        <v/>
      </c>
      <c r="L127" s="341" t="str">
        <f t="array" ref="L127">if(V127="","",XLOOKUP(V127,Master[Company],Master[Load Method],"Unknown",0,1))</f>
        <v/>
      </c>
      <c r="M127" s="341" t="str">
        <f t="array" ref="M127">if(V127="","",XLOOKUP(V127,Master[Company],Master[Line Distance],"Unknown",0,1))</f>
        <v/>
      </c>
      <c r="N127" s="394"/>
      <c r="O127" s="341"/>
      <c r="P127" s="506"/>
      <c r="Q127" s="341" t="str">
        <f t="array" ref="Q127">if(V127="","",XLOOKUP(V127,Master[Company],Master[Terms],"NA",0,1))</f>
        <v/>
      </c>
      <c r="R127" s="341" t="str">
        <f t="shared" si="9"/>
        <v/>
      </c>
      <c r="S127" s="341" t="str">
        <f t="array" ref="S127">if(V127="","",XLOOKUP(V127,Master[Company],Master[Group],"NA",0,1))</f>
        <v/>
      </c>
      <c r="T127" s="341" t="str">
        <f t="array" ref="T127">if(V127="","",XLOOKUP(V127,Master[Company],Master[Loading Location],"NA",0,1))</f>
        <v/>
      </c>
      <c r="U127" s="341" t="str">
        <f t="array" ref="U127">if(V127="","",XLOOKUP(V127,Master[Company],Master[Acronym],"NA",0,1))</f>
        <v/>
      </c>
      <c r="V127" s="341"/>
      <c r="W127" s="342"/>
      <c r="X127" s="90"/>
      <c r="Y127" s="341"/>
      <c r="Z127" s="341" t="str">
        <f t="shared" si="11"/>
        <v/>
      </c>
      <c r="AA127" s="341"/>
      <c r="AB127" s="341"/>
      <c r="AC127" s="341"/>
      <c r="AD127" s="401"/>
      <c r="AE127" s="563"/>
      <c r="AF127" s="564"/>
      <c r="AG127" s="564"/>
      <c r="AH127" s="564"/>
      <c r="AI127" s="564"/>
      <c r="AJ127" s="564"/>
      <c r="AK127" s="564"/>
      <c r="AL127" s="565"/>
      <c r="AM127" s="564"/>
      <c r="AN127" s="564"/>
      <c r="AO127" s="564"/>
      <c r="AP127" s="564"/>
      <c r="AQ127" s="564"/>
      <c r="AR127" s="564"/>
      <c r="AS127" s="564"/>
      <c r="AT127" s="564"/>
      <c r="AU127" s="394"/>
      <c r="AV127" s="306"/>
      <c r="AW127" s="306"/>
      <c r="AX127" s="394"/>
      <c r="AY127" s="401"/>
      <c r="AZ127" s="341"/>
      <c r="BA127" s="341"/>
      <c r="BB127" s="341"/>
      <c r="BC127" s="341"/>
      <c r="BD127" s="341"/>
      <c r="BE127" s="401"/>
      <c r="BF127" s="341"/>
      <c r="BG127" s="341"/>
      <c r="BH127" s="402"/>
      <c r="BI127" s="403"/>
      <c r="BJ127" s="405"/>
      <c r="BK127" s="405"/>
      <c r="BL127" s="405"/>
      <c r="BM127" s="405"/>
      <c r="BN127" s="514"/>
    </row>
    <row r="128" ht="18.75" customHeight="1">
      <c r="A128" s="336" t="str">
        <f t="shared" si="13"/>
        <v/>
      </c>
      <c r="B128" s="341"/>
      <c r="C128" s="559"/>
      <c r="D128" s="559"/>
      <c r="E128" s="560" t="str">
        <f t="shared" si="14"/>
        <v/>
      </c>
      <c r="F128" s="401"/>
      <c r="G128" s="394"/>
      <c r="H128" s="341" t="str">
        <f t="array" ref="H128">IF(D128="","",XLOOKUP(D128,'Master Data'!K:K,'Master Data'!N:N,"Input in Master Data",0,1))</f>
        <v/>
      </c>
      <c r="I128" s="341" t="str">
        <f t="array" ref="I128">IF(D128="","",XLOOKUP(D128,'Master Data'!K:K,'Master Data'!O:O,"Input in Master Data",0,1))</f>
        <v/>
      </c>
      <c r="J128" s="341" t="str">
        <f t="array" ref="J128">if(V128="","",XLOOKUP(V128,Master[Company],Master[Blow],"Unknown",0,1))</f>
        <v/>
      </c>
      <c r="K128" s="341" t="str">
        <f t="array" ref="K128">if(V128="","",XLOOKUP(V128,Master[Company],Master[Pigging],"Unknown",0,1))</f>
        <v/>
      </c>
      <c r="L128" s="341" t="str">
        <f t="array" ref="L128">if(V128="","",XLOOKUP(V128,Master[Company],Master[Load Method],"Unknown",0,1))</f>
        <v/>
      </c>
      <c r="M128" s="341" t="str">
        <f t="array" ref="M128">if(V128="","",XLOOKUP(V128,Master[Company],Master[Line Distance],"Unknown",0,1))</f>
        <v/>
      </c>
      <c r="N128" s="394"/>
      <c r="O128" s="341"/>
      <c r="P128" s="506"/>
      <c r="Q128" s="341" t="str">
        <f t="array" ref="Q128">if(V128="","",XLOOKUP(V128,Master[Company],Master[Terms],"NA",0,1))</f>
        <v/>
      </c>
      <c r="R128" s="341" t="str">
        <f t="shared" si="9"/>
        <v/>
      </c>
      <c r="S128" s="341" t="str">
        <f t="array" ref="S128">if(V128="","",XLOOKUP(V128,Master[Company],Master[Group],"NA",0,1))</f>
        <v/>
      </c>
      <c r="T128" s="341" t="str">
        <f t="array" ref="T128">if(V128="","",XLOOKUP(V128,Master[Company],Master[Loading Location],"NA",0,1))</f>
        <v/>
      </c>
      <c r="U128" s="341" t="str">
        <f t="array" ref="U128">if(V128="","",XLOOKUP(V128,Master[Company],Master[Acronym],"NA",0,1))</f>
        <v/>
      </c>
      <c r="V128" s="341"/>
      <c r="W128" s="342"/>
      <c r="X128" s="90"/>
      <c r="Y128" s="341"/>
      <c r="Z128" s="341" t="str">
        <f t="shared" si="11"/>
        <v/>
      </c>
      <c r="AA128" s="341"/>
      <c r="AB128" s="341"/>
      <c r="AC128" s="341"/>
      <c r="AD128" s="401"/>
      <c r="AE128" s="563"/>
      <c r="AF128" s="564"/>
      <c r="AG128" s="564"/>
      <c r="AH128" s="564"/>
      <c r="AI128" s="564"/>
      <c r="AJ128" s="564"/>
      <c r="AK128" s="564"/>
      <c r="AL128" s="565"/>
      <c r="AM128" s="564"/>
      <c r="AN128" s="564"/>
      <c r="AO128" s="564"/>
      <c r="AP128" s="564"/>
      <c r="AQ128" s="564"/>
      <c r="AR128" s="564"/>
      <c r="AS128" s="564"/>
      <c r="AT128" s="564"/>
      <c r="AU128" s="394"/>
      <c r="AV128" s="306"/>
      <c r="AW128" s="306"/>
      <c r="AX128" s="394"/>
      <c r="AY128" s="401"/>
      <c r="AZ128" s="341"/>
      <c r="BA128" s="341"/>
      <c r="BB128" s="341"/>
      <c r="BC128" s="341"/>
      <c r="BD128" s="341"/>
      <c r="BE128" s="401"/>
      <c r="BF128" s="341"/>
      <c r="BG128" s="341"/>
      <c r="BH128" s="402"/>
      <c r="BI128" s="403"/>
      <c r="BJ128" s="405"/>
      <c r="BK128" s="405"/>
      <c r="BL128" s="405"/>
      <c r="BM128" s="405"/>
      <c r="BN128" s="514"/>
    </row>
    <row r="129" ht="18.75" customHeight="1">
      <c r="A129" s="336" t="str">
        <f t="shared" si="13"/>
        <v/>
      </c>
      <c r="B129" s="341"/>
      <c r="C129" s="559"/>
      <c r="D129" s="559"/>
      <c r="E129" s="560" t="str">
        <f t="shared" si="14"/>
        <v/>
      </c>
      <c r="F129" s="401"/>
      <c r="G129" s="394"/>
      <c r="H129" s="341" t="str">
        <f t="array" ref="H129">IF(D129="","",XLOOKUP(D129,'Master Data'!K:K,'Master Data'!N:N,"Input in Master Data",0,1))</f>
        <v/>
      </c>
      <c r="I129" s="341" t="str">
        <f t="array" ref="I129">IF(D129="","",XLOOKUP(D129,'Master Data'!K:K,'Master Data'!O:O,"Input in Master Data",0,1))</f>
        <v/>
      </c>
      <c r="J129" s="341" t="str">
        <f t="array" ref="J129">if(V129="","",XLOOKUP(V129,Master[Company],Master[Blow],"Unknown",0,1))</f>
        <v/>
      </c>
      <c r="K129" s="341" t="str">
        <f t="array" ref="K129">if(V129="","",XLOOKUP(V129,Master[Company],Master[Pigging],"Unknown",0,1))</f>
        <v/>
      </c>
      <c r="L129" s="341" t="str">
        <f t="array" ref="L129">if(V129="","",XLOOKUP(V129,Master[Company],Master[Load Method],"Unknown",0,1))</f>
        <v/>
      </c>
      <c r="M129" s="341" t="str">
        <f t="array" ref="M129">if(V129="","",XLOOKUP(V129,Master[Company],Master[Line Distance],"Unknown",0,1))</f>
        <v/>
      </c>
      <c r="N129" s="394"/>
      <c r="O129" s="341"/>
      <c r="P129" s="506"/>
      <c r="Q129" s="341" t="str">
        <f t="array" ref="Q129">if(V129="","",XLOOKUP(V129,Master[Company],Master[Terms],"NA",0,1))</f>
        <v/>
      </c>
      <c r="R129" s="341" t="str">
        <f t="shared" si="9"/>
        <v/>
      </c>
      <c r="S129" s="341" t="str">
        <f t="array" ref="S129">if(V129="","",XLOOKUP(V129,Master[Company],Master[Group],"NA",0,1))</f>
        <v/>
      </c>
      <c r="T129" s="341" t="str">
        <f t="array" ref="T129">if(V129="","",XLOOKUP(V129,Master[Company],Master[Loading Location],"NA",0,1))</f>
        <v/>
      </c>
      <c r="U129" s="341" t="str">
        <f t="array" ref="U129">if(V129="","",XLOOKUP(V129,Master[Company],Master[Acronym],"NA",0,1))</f>
        <v/>
      </c>
      <c r="V129" s="341"/>
      <c r="W129" s="342"/>
      <c r="X129" s="90"/>
      <c r="Y129" s="341"/>
      <c r="Z129" s="341" t="str">
        <f t="shared" si="11"/>
        <v/>
      </c>
      <c r="AA129" s="341"/>
      <c r="AB129" s="341"/>
      <c r="AC129" s="341"/>
      <c r="AD129" s="401"/>
      <c r="AE129" s="563"/>
      <c r="AF129" s="564"/>
      <c r="AG129" s="564"/>
      <c r="AH129" s="564"/>
      <c r="AI129" s="564"/>
      <c r="AJ129" s="564"/>
      <c r="AK129" s="564"/>
      <c r="AL129" s="565"/>
      <c r="AM129" s="564"/>
      <c r="AN129" s="564"/>
      <c r="AO129" s="564"/>
      <c r="AP129" s="564"/>
      <c r="AQ129" s="564"/>
      <c r="AR129" s="564"/>
      <c r="AS129" s="564"/>
      <c r="AT129" s="564"/>
      <c r="AU129" s="394"/>
      <c r="AV129" s="306"/>
      <c r="AW129" s="306"/>
      <c r="AX129" s="394"/>
      <c r="AY129" s="401"/>
      <c r="AZ129" s="341"/>
      <c r="BA129" s="341"/>
      <c r="BB129" s="341"/>
      <c r="BC129" s="341"/>
      <c r="BD129" s="341"/>
      <c r="BE129" s="401"/>
      <c r="BF129" s="341"/>
      <c r="BG129" s="341"/>
      <c r="BH129" s="402"/>
      <c r="BI129" s="403"/>
      <c r="BJ129" s="405"/>
      <c r="BK129" s="405"/>
      <c r="BL129" s="405"/>
      <c r="BM129" s="405"/>
      <c r="BN129" s="514"/>
    </row>
    <row r="130" ht="18.75" customHeight="1">
      <c r="A130" s="336" t="str">
        <f t="shared" si="13"/>
        <v/>
      </c>
      <c r="B130" s="341"/>
      <c r="C130" s="559"/>
      <c r="D130" s="559"/>
      <c r="E130" s="560" t="str">
        <f t="shared" si="14"/>
        <v/>
      </c>
      <c r="F130" s="401"/>
      <c r="G130" s="394"/>
      <c r="H130" s="341" t="str">
        <f t="array" ref="H130">IF(D130="","",XLOOKUP(D130,'Master Data'!K:K,'Master Data'!N:N,"Input in Master Data",0,1))</f>
        <v/>
      </c>
      <c r="I130" s="341" t="str">
        <f t="array" ref="I130">IF(D130="","",XLOOKUP(D130,'Master Data'!K:K,'Master Data'!O:O,"Input in Master Data",0,1))</f>
        <v/>
      </c>
      <c r="J130" s="341" t="str">
        <f t="array" ref="J130">if(V130="","",XLOOKUP(V130,Master[Company],Master[Blow],"Unknown",0,1))</f>
        <v/>
      </c>
      <c r="K130" s="341" t="str">
        <f t="array" ref="K130">if(V130="","",XLOOKUP(V130,Master[Company],Master[Pigging],"Unknown",0,1))</f>
        <v/>
      </c>
      <c r="L130" s="341" t="str">
        <f t="array" ref="L130">if(V130="","",XLOOKUP(V130,Master[Company],Master[Load Method],"Unknown",0,1))</f>
        <v/>
      </c>
      <c r="M130" s="341" t="str">
        <f t="array" ref="M130">if(V130="","",XLOOKUP(V130,Master[Company],Master[Line Distance],"Unknown",0,1))</f>
        <v/>
      </c>
      <c r="N130" s="394"/>
      <c r="O130" s="341"/>
      <c r="P130" s="506"/>
      <c r="Q130" s="341" t="str">
        <f t="array" ref="Q130">if(V130="","",XLOOKUP(V130,Master[Company],Master[Terms],"NA",0,1))</f>
        <v/>
      </c>
      <c r="R130" s="341" t="str">
        <f t="shared" si="9"/>
        <v/>
      </c>
      <c r="S130" s="341" t="str">
        <f t="array" ref="S130">if(V130="","",XLOOKUP(V130,Master[Company],Master[Group],"NA",0,1))</f>
        <v/>
      </c>
      <c r="T130" s="341" t="str">
        <f t="array" ref="T130">if(V130="","",XLOOKUP(V130,Master[Company],Master[Loading Location],"NA",0,1))</f>
        <v/>
      </c>
      <c r="U130" s="341" t="str">
        <f t="array" ref="U130">if(V130="","",XLOOKUP(V130,Master[Company],Master[Acronym],"NA",0,1))</f>
        <v/>
      </c>
      <c r="V130" s="341"/>
      <c r="W130" s="342"/>
      <c r="X130" s="90"/>
      <c r="Y130" s="341"/>
      <c r="Z130" s="341" t="str">
        <f t="shared" si="11"/>
        <v/>
      </c>
      <c r="AA130" s="341"/>
      <c r="AB130" s="341"/>
      <c r="AC130" s="341"/>
      <c r="AD130" s="401"/>
      <c r="AE130" s="563"/>
      <c r="AF130" s="564"/>
      <c r="AG130" s="564"/>
      <c r="AH130" s="564"/>
      <c r="AI130" s="564"/>
      <c r="AJ130" s="564"/>
      <c r="AK130" s="564"/>
      <c r="AL130" s="565"/>
      <c r="AM130" s="564"/>
      <c r="AN130" s="564"/>
      <c r="AO130" s="564"/>
      <c r="AP130" s="564"/>
      <c r="AQ130" s="564"/>
      <c r="AR130" s="564"/>
      <c r="AS130" s="564"/>
      <c r="AT130" s="564"/>
      <c r="AU130" s="394"/>
      <c r="AV130" s="306"/>
      <c r="AW130" s="306"/>
      <c r="AX130" s="394"/>
      <c r="AY130" s="401"/>
      <c r="AZ130" s="341"/>
      <c r="BA130" s="341"/>
      <c r="BB130" s="341"/>
      <c r="BC130" s="341"/>
      <c r="BD130" s="341"/>
      <c r="BE130" s="401"/>
      <c r="BF130" s="341"/>
      <c r="BG130" s="341"/>
      <c r="BH130" s="402"/>
      <c r="BI130" s="403"/>
      <c r="BJ130" s="405"/>
      <c r="BK130" s="405"/>
      <c r="BL130" s="405"/>
      <c r="BM130" s="405"/>
      <c r="BN130" s="514"/>
    </row>
    <row r="131" ht="18.75" customHeight="1">
      <c r="A131" s="336" t="str">
        <f t="shared" si="13"/>
        <v/>
      </c>
      <c r="B131" s="341"/>
      <c r="C131" s="559"/>
      <c r="D131" s="559"/>
      <c r="E131" s="560" t="str">
        <f t="shared" si="14"/>
        <v/>
      </c>
      <c r="F131" s="401"/>
      <c r="G131" s="394"/>
      <c r="H131" s="341" t="str">
        <f t="array" ref="H131">IF(D131="","",XLOOKUP(D131,'Master Data'!K:K,'Master Data'!N:N,"Input in Master Data",0,1))</f>
        <v/>
      </c>
      <c r="I131" s="341" t="str">
        <f t="array" ref="I131">IF(D131="","",XLOOKUP(D131,'Master Data'!K:K,'Master Data'!O:O,"Input in Master Data",0,1))</f>
        <v/>
      </c>
      <c r="J131" s="341" t="str">
        <f t="array" ref="J131">if(V131="","",XLOOKUP(V131,Master[Company],Master[Blow],"Unknown",0,1))</f>
        <v/>
      </c>
      <c r="K131" s="341" t="str">
        <f t="array" ref="K131">if(V131="","",XLOOKUP(V131,Master[Company],Master[Pigging],"Unknown",0,1))</f>
        <v/>
      </c>
      <c r="L131" s="341" t="str">
        <f t="array" ref="L131">if(V131="","",XLOOKUP(V131,Master[Company],Master[Load Method],"Unknown",0,1))</f>
        <v/>
      </c>
      <c r="M131" s="341" t="str">
        <f t="array" ref="M131">if(V131="","",XLOOKUP(V131,Master[Company],Master[Line Distance],"Unknown",0,1))</f>
        <v/>
      </c>
      <c r="N131" s="394"/>
      <c r="O131" s="341"/>
      <c r="P131" s="506"/>
      <c r="Q131" s="341" t="str">
        <f t="array" ref="Q131">if(V131="","",XLOOKUP(V131,Master[Company],Master[Terms],"NA",0,1))</f>
        <v/>
      </c>
      <c r="R131" s="341" t="str">
        <f t="shared" si="9"/>
        <v/>
      </c>
      <c r="S131" s="341" t="str">
        <f t="array" ref="S131">if(V131="","",XLOOKUP(V131,Master[Company],Master[Group],"NA",0,1))</f>
        <v/>
      </c>
      <c r="T131" s="341" t="str">
        <f t="array" ref="T131">if(V131="","",XLOOKUP(V131,Master[Company],Master[Loading Location],"NA",0,1))</f>
        <v/>
      </c>
      <c r="U131" s="341" t="str">
        <f t="array" ref="U131">if(V131="","",XLOOKUP(V131,Master[Company],Master[Acronym],"NA",0,1))</f>
        <v/>
      </c>
      <c r="V131" s="341"/>
      <c r="W131" s="342"/>
      <c r="X131" s="90"/>
      <c r="Y131" s="341"/>
      <c r="Z131" s="341" t="str">
        <f t="shared" si="11"/>
        <v/>
      </c>
      <c r="AA131" s="341"/>
      <c r="AB131" s="341"/>
      <c r="AC131" s="341"/>
      <c r="AD131" s="401"/>
      <c r="AE131" s="563"/>
      <c r="AF131" s="564"/>
      <c r="AG131" s="564"/>
      <c r="AH131" s="564"/>
      <c r="AI131" s="564"/>
      <c r="AJ131" s="564"/>
      <c r="AK131" s="564"/>
      <c r="AL131" s="565"/>
      <c r="AM131" s="564"/>
      <c r="AN131" s="564"/>
      <c r="AO131" s="564"/>
      <c r="AP131" s="564"/>
      <c r="AQ131" s="564"/>
      <c r="AR131" s="564"/>
      <c r="AS131" s="564"/>
      <c r="AT131" s="564"/>
      <c r="AU131" s="394"/>
      <c r="AV131" s="306"/>
      <c r="AW131" s="306"/>
      <c r="AX131" s="394"/>
      <c r="AY131" s="401"/>
      <c r="AZ131" s="341"/>
      <c r="BA131" s="341"/>
      <c r="BB131" s="341"/>
      <c r="BC131" s="341"/>
      <c r="BD131" s="341"/>
      <c r="BE131" s="401"/>
      <c r="BF131" s="341"/>
      <c r="BG131" s="341"/>
      <c r="BH131" s="402"/>
      <c r="BI131" s="403"/>
      <c r="BJ131" s="405"/>
      <c r="BK131" s="405"/>
      <c r="BL131" s="405"/>
      <c r="BM131" s="405"/>
      <c r="BN131" s="514"/>
    </row>
    <row r="132" ht="18.75" customHeight="1">
      <c r="A132" s="336" t="str">
        <f t="shared" si="13"/>
        <v/>
      </c>
      <c r="B132" s="341"/>
      <c r="C132" s="559"/>
      <c r="D132" s="559"/>
      <c r="E132" s="560" t="str">
        <f t="shared" si="14"/>
        <v/>
      </c>
      <c r="F132" s="401"/>
      <c r="G132" s="394"/>
      <c r="H132" s="341" t="str">
        <f t="array" ref="H132">IF(D132="","",XLOOKUP(D132,'Master Data'!K:K,'Master Data'!N:N,"Input in Master Data",0,1))</f>
        <v/>
      </c>
      <c r="I132" s="341" t="str">
        <f t="array" ref="I132">IF(D132="","",XLOOKUP(D132,'Master Data'!K:K,'Master Data'!O:O,"Input in Master Data",0,1))</f>
        <v/>
      </c>
      <c r="J132" s="341" t="str">
        <f t="array" ref="J132">if(V132="","",XLOOKUP(V132,Master[Company],Master[Blow],"Unknown",0,1))</f>
        <v/>
      </c>
      <c r="K132" s="341" t="str">
        <f t="array" ref="K132">if(V132="","",XLOOKUP(V132,Master[Company],Master[Pigging],"Unknown",0,1))</f>
        <v/>
      </c>
      <c r="L132" s="341" t="str">
        <f t="array" ref="L132">if(V132="","",XLOOKUP(V132,Master[Company],Master[Load Method],"Unknown",0,1))</f>
        <v/>
      </c>
      <c r="M132" s="341" t="str">
        <f t="array" ref="M132">if(V132="","",XLOOKUP(V132,Master[Company],Master[Line Distance],"Unknown",0,1))</f>
        <v/>
      </c>
      <c r="N132" s="394"/>
      <c r="O132" s="341"/>
      <c r="P132" s="506"/>
      <c r="Q132" s="341" t="str">
        <f t="array" ref="Q132">if(V132="","",XLOOKUP(V132,Master[Company],Master[Terms],"NA",0,1))</f>
        <v/>
      </c>
      <c r="R132" s="341" t="str">
        <f t="shared" si="9"/>
        <v/>
      </c>
      <c r="S132" s="341" t="str">
        <f t="array" ref="S132">if(V132="","",XLOOKUP(V132,Master[Company],Master[Group],"NA",0,1))</f>
        <v/>
      </c>
      <c r="T132" s="341" t="str">
        <f t="array" ref="T132">if(V132="","",XLOOKUP(V132,Master[Company],Master[Loading Location],"NA",0,1))</f>
        <v/>
      </c>
      <c r="U132" s="341" t="str">
        <f t="array" ref="U132">if(V132="","",XLOOKUP(V132,Master[Company],Master[Acronym],"NA",0,1))</f>
        <v/>
      </c>
      <c r="V132" s="341"/>
      <c r="W132" s="342"/>
      <c r="X132" s="90"/>
      <c r="Y132" s="341"/>
      <c r="Z132" s="341" t="str">
        <f t="shared" si="11"/>
        <v/>
      </c>
      <c r="AA132" s="341"/>
      <c r="AB132" s="341"/>
      <c r="AC132" s="341"/>
      <c r="AD132" s="401"/>
      <c r="AE132" s="563"/>
      <c r="AF132" s="564"/>
      <c r="AG132" s="564"/>
      <c r="AH132" s="564"/>
      <c r="AI132" s="564"/>
      <c r="AJ132" s="564"/>
      <c r="AK132" s="564"/>
      <c r="AL132" s="565"/>
      <c r="AM132" s="564"/>
      <c r="AN132" s="564"/>
      <c r="AO132" s="564"/>
      <c r="AP132" s="564"/>
      <c r="AQ132" s="564"/>
      <c r="AR132" s="564"/>
      <c r="AS132" s="564"/>
      <c r="AT132" s="564"/>
      <c r="AU132" s="394"/>
      <c r="AV132" s="306"/>
      <c r="AW132" s="306"/>
      <c r="AX132" s="394"/>
      <c r="AY132" s="401"/>
      <c r="AZ132" s="341"/>
      <c r="BA132" s="341"/>
      <c r="BB132" s="341"/>
      <c r="BC132" s="341"/>
      <c r="BD132" s="341"/>
      <c r="BE132" s="401"/>
      <c r="BF132" s="341"/>
      <c r="BG132" s="341"/>
      <c r="BH132" s="402"/>
      <c r="BI132" s="403"/>
      <c r="BJ132" s="405"/>
      <c r="BK132" s="405"/>
      <c r="BL132" s="405"/>
      <c r="BM132" s="405"/>
      <c r="BN132" s="514"/>
    </row>
    <row r="133" ht="18.75" customHeight="1">
      <c r="A133" s="336" t="str">
        <f t="shared" si="13"/>
        <v/>
      </c>
      <c r="B133" s="341"/>
      <c r="C133" s="559"/>
      <c r="D133" s="559"/>
      <c r="E133" s="560" t="str">
        <f t="shared" si="14"/>
        <v/>
      </c>
      <c r="F133" s="401"/>
      <c r="G133" s="394"/>
      <c r="H133" s="341" t="str">
        <f t="array" ref="H133">IF(D133="","",XLOOKUP(D133,'Master Data'!K:K,'Master Data'!N:N,"Input in Master Data",0,1))</f>
        <v/>
      </c>
      <c r="I133" s="341" t="str">
        <f t="array" ref="I133">IF(D133="","",XLOOKUP(D133,'Master Data'!K:K,'Master Data'!O:O,"Input in Master Data",0,1))</f>
        <v/>
      </c>
      <c r="J133" s="341" t="str">
        <f t="array" ref="J133">if(V133="","",XLOOKUP(V133,Master[Company],Master[Blow],"Unknown",0,1))</f>
        <v/>
      </c>
      <c r="K133" s="341" t="str">
        <f t="array" ref="K133">if(V133="","",XLOOKUP(V133,Master[Company],Master[Pigging],"Unknown",0,1))</f>
        <v/>
      </c>
      <c r="L133" s="341" t="str">
        <f t="array" ref="L133">if(V133="","",XLOOKUP(V133,Master[Company],Master[Load Method],"Unknown",0,1))</f>
        <v/>
      </c>
      <c r="M133" s="341" t="str">
        <f t="array" ref="M133">if(V133="","",XLOOKUP(V133,Master[Company],Master[Line Distance],"Unknown",0,1))</f>
        <v/>
      </c>
      <c r="N133" s="394"/>
      <c r="O133" s="341"/>
      <c r="P133" s="506"/>
      <c r="Q133" s="341" t="str">
        <f t="array" ref="Q133">if(V133="","",XLOOKUP(V133,Master[Company],Master[Terms],"NA",0,1))</f>
        <v/>
      </c>
      <c r="R133" s="341" t="str">
        <f t="shared" si="9"/>
        <v/>
      </c>
      <c r="S133" s="341" t="str">
        <f t="array" ref="S133">if(V133="","",XLOOKUP(V133,Master[Company],Master[Group],"NA",0,1))</f>
        <v/>
      </c>
      <c r="T133" s="341" t="str">
        <f t="array" ref="T133">if(V133="","",XLOOKUP(V133,Master[Company],Master[Loading Location],"NA",0,1))</f>
        <v/>
      </c>
      <c r="U133" s="341" t="str">
        <f t="array" ref="U133">if(V133="","",XLOOKUP(V133,Master[Company],Master[Acronym],"NA",0,1))</f>
        <v/>
      </c>
      <c r="V133" s="341"/>
      <c r="W133" s="342"/>
      <c r="X133" s="90"/>
      <c r="Y133" s="341"/>
      <c r="Z133" s="341" t="str">
        <f t="shared" si="11"/>
        <v/>
      </c>
      <c r="AA133" s="341"/>
      <c r="AB133" s="341"/>
      <c r="AC133" s="341"/>
      <c r="AD133" s="401"/>
      <c r="AE133" s="563"/>
      <c r="AF133" s="564"/>
      <c r="AG133" s="564"/>
      <c r="AH133" s="564"/>
      <c r="AI133" s="564"/>
      <c r="AJ133" s="564"/>
      <c r="AK133" s="564"/>
      <c r="AL133" s="565"/>
      <c r="AM133" s="564"/>
      <c r="AN133" s="564"/>
      <c r="AO133" s="564"/>
      <c r="AP133" s="564"/>
      <c r="AQ133" s="564"/>
      <c r="AR133" s="564"/>
      <c r="AS133" s="564"/>
      <c r="AT133" s="564"/>
      <c r="AU133" s="394"/>
      <c r="AV133" s="306"/>
      <c r="AW133" s="306"/>
      <c r="AX133" s="394"/>
      <c r="AY133" s="401"/>
      <c r="AZ133" s="341"/>
      <c r="BA133" s="341"/>
      <c r="BB133" s="341"/>
      <c r="BC133" s="341"/>
      <c r="BD133" s="341"/>
      <c r="BE133" s="401"/>
      <c r="BF133" s="341"/>
      <c r="BG133" s="341"/>
      <c r="BH133" s="402"/>
      <c r="BI133" s="403"/>
      <c r="BJ133" s="405"/>
      <c r="BK133" s="405"/>
      <c r="BL133" s="405"/>
      <c r="BM133" s="405"/>
      <c r="BN133" s="514"/>
    </row>
    <row r="134" ht="18.75" customHeight="1">
      <c r="A134" s="336" t="str">
        <f t="shared" si="13"/>
        <v/>
      </c>
      <c r="B134" s="341"/>
      <c r="C134" s="559"/>
      <c r="D134" s="559"/>
      <c r="E134" s="560" t="str">
        <f t="shared" si="14"/>
        <v/>
      </c>
      <c r="F134" s="401"/>
      <c r="G134" s="394"/>
      <c r="H134" s="341" t="str">
        <f t="array" ref="H134">IF(D134="","",XLOOKUP(D134,'Master Data'!K:K,'Master Data'!N:N,"Input in Master Data",0,1))</f>
        <v/>
      </c>
      <c r="I134" s="341" t="str">
        <f t="array" ref="I134">IF(D134="","",XLOOKUP(D134,'Master Data'!K:K,'Master Data'!O:O,"Input in Master Data",0,1))</f>
        <v/>
      </c>
      <c r="J134" s="341" t="str">
        <f t="array" ref="J134">if(V134="","",XLOOKUP(V134,Master[Company],Master[Blow],"Unknown",0,1))</f>
        <v/>
      </c>
      <c r="K134" s="341" t="str">
        <f t="array" ref="K134">if(V134="","",XLOOKUP(V134,Master[Company],Master[Pigging],"Unknown",0,1))</f>
        <v/>
      </c>
      <c r="L134" s="341" t="str">
        <f t="array" ref="L134">if(V134="","",XLOOKUP(V134,Master[Company],Master[Load Method],"Unknown",0,1))</f>
        <v/>
      </c>
      <c r="M134" s="341" t="str">
        <f t="array" ref="M134">if(V134="","",XLOOKUP(V134,Master[Company],Master[Line Distance],"Unknown",0,1))</f>
        <v/>
      </c>
      <c r="N134" s="394"/>
      <c r="O134" s="341"/>
      <c r="P134" s="506"/>
      <c r="Q134" s="341" t="str">
        <f t="array" ref="Q134">if(V134="","",XLOOKUP(V134,Master[Company],Master[Terms],"NA",0,1))</f>
        <v/>
      </c>
      <c r="R134" s="341" t="str">
        <f t="shared" si="9"/>
        <v/>
      </c>
      <c r="S134" s="341" t="str">
        <f t="array" ref="S134">if(V134="","",XLOOKUP(V134,Master[Company],Master[Group],"NA",0,1))</f>
        <v/>
      </c>
      <c r="T134" s="341" t="str">
        <f t="array" ref="T134">if(V134="","",XLOOKUP(V134,Master[Company],Master[Loading Location],"NA",0,1))</f>
        <v/>
      </c>
      <c r="U134" s="341" t="str">
        <f t="array" ref="U134">if(V134="","",XLOOKUP(V134,Master[Company],Master[Acronym],"NA",0,1))</f>
        <v/>
      </c>
      <c r="V134" s="341"/>
      <c r="W134" s="342"/>
      <c r="X134" s="90"/>
      <c r="Y134" s="341"/>
      <c r="Z134" s="341" t="str">
        <f t="shared" si="11"/>
        <v/>
      </c>
      <c r="AA134" s="341"/>
      <c r="AB134" s="341"/>
      <c r="AC134" s="341"/>
      <c r="AD134" s="401"/>
      <c r="AE134" s="563"/>
      <c r="AF134" s="564"/>
      <c r="AG134" s="564"/>
      <c r="AH134" s="564"/>
      <c r="AI134" s="564"/>
      <c r="AJ134" s="564"/>
      <c r="AK134" s="564"/>
      <c r="AL134" s="565"/>
      <c r="AM134" s="564"/>
      <c r="AN134" s="564"/>
      <c r="AO134" s="564"/>
      <c r="AP134" s="564"/>
      <c r="AQ134" s="564"/>
      <c r="AR134" s="564"/>
      <c r="AS134" s="564"/>
      <c r="AT134" s="564"/>
      <c r="AU134" s="394"/>
      <c r="AV134" s="306"/>
      <c r="AW134" s="306"/>
      <c r="AX134" s="394"/>
      <c r="AY134" s="401"/>
      <c r="AZ134" s="341"/>
      <c r="BA134" s="341"/>
      <c r="BB134" s="341"/>
      <c r="BC134" s="341"/>
      <c r="BD134" s="341"/>
      <c r="BE134" s="401"/>
      <c r="BF134" s="341"/>
      <c r="BG134" s="341"/>
      <c r="BH134" s="402"/>
      <c r="BI134" s="403"/>
      <c r="BJ134" s="405"/>
      <c r="BK134" s="405"/>
      <c r="BL134" s="405"/>
      <c r="BM134" s="405"/>
      <c r="BN134" s="514"/>
    </row>
    <row r="135" ht="18.75" customHeight="1">
      <c r="A135" s="336" t="str">
        <f t="shared" si="13"/>
        <v/>
      </c>
      <c r="B135" s="341"/>
      <c r="C135" s="559"/>
      <c r="D135" s="559"/>
      <c r="E135" s="560" t="str">
        <f t="shared" si="14"/>
        <v/>
      </c>
      <c r="F135" s="401"/>
      <c r="G135" s="394"/>
      <c r="H135" s="341" t="str">
        <f t="array" ref="H135">IF(D135="","",XLOOKUP(D135,'Master Data'!K:K,'Master Data'!N:N,"Input in Master Data",0,1))</f>
        <v/>
      </c>
      <c r="I135" s="341" t="str">
        <f t="array" ref="I135">IF(D135="","",XLOOKUP(D135,'Master Data'!K:K,'Master Data'!O:O,"Input in Master Data",0,1))</f>
        <v/>
      </c>
      <c r="J135" s="341" t="str">
        <f t="array" ref="J135">if(V135="","",XLOOKUP(V135,Master[Company],Master[Blow],"Unknown",0,1))</f>
        <v/>
      </c>
      <c r="K135" s="341" t="str">
        <f t="array" ref="K135">if(V135="","",XLOOKUP(V135,Master[Company],Master[Pigging],"Unknown",0,1))</f>
        <v/>
      </c>
      <c r="L135" s="341" t="str">
        <f t="array" ref="L135">if(V135="","",XLOOKUP(V135,Master[Company],Master[Load Method],"Unknown",0,1))</f>
        <v/>
      </c>
      <c r="M135" s="341" t="str">
        <f t="array" ref="M135">if(V135="","",XLOOKUP(V135,Master[Company],Master[Line Distance],"Unknown",0,1))</f>
        <v/>
      </c>
      <c r="N135" s="394"/>
      <c r="O135" s="341"/>
      <c r="P135" s="506"/>
      <c r="Q135" s="341" t="str">
        <f t="array" ref="Q135">if(V135="","",XLOOKUP(V135,Master[Company],Master[Terms],"NA",0,1))</f>
        <v/>
      </c>
      <c r="R135" s="341" t="str">
        <f t="shared" si="9"/>
        <v/>
      </c>
      <c r="S135" s="341" t="str">
        <f t="array" ref="S135">if(V135="","",XLOOKUP(V135,Master[Company],Master[Group],"NA",0,1))</f>
        <v/>
      </c>
      <c r="T135" s="341" t="str">
        <f t="array" ref="T135">if(V135="","",XLOOKUP(V135,Master[Company],Master[Loading Location],"NA",0,1))</f>
        <v/>
      </c>
      <c r="U135" s="341" t="str">
        <f t="array" ref="U135">if(V135="","",XLOOKUP(V135,Master[Company],Master[Acronym],"NA",0,1))</f>
        <v/>
      </c>
      <c r="V135" s="341"/>
      <c r="W135" s="342"/>
      <c r="X135" s="90"/>
      <c r="Y135" s="341"/>
      <c r="Z135" s="341" t="str">
        <f t="shared" si="11"/>
        <v/>
      </c>
      <c r="AA135" s="341"/>
      <c r="AB135" s="341"/>
      <c r="AC135" s="341"/>
      <c r="AD135" s="401"/>
      <c r="AE135" s="563"/>
      <c r="AF135" s="564"/>
      <c r="AG135" s="564"/>
      <c r="AH135" s="564"/>
      <c r="AI135" s="564"/>
      <c r="AJ135" s="564"/>
      <c r="AK135" s="564"/>
      <c r="AL135" s="565"/>
      <c r="AM135" s="564"/>
      <c r="AN135" s="564"/>
      <c r="AO135" s="564"/>
      <c r="AP135" s="564"/>
      <c r="AQ135" s="564"/>
      <c r="AR135" s="564"/>
      <c r="AS135" s="564"/>
      <c r="AT135" s="564"/>
      <c r="AU135" s="394"/>
      <c r="AV135" s="306"/>
      <c r="AW135" s="306"/>
      <c r="AX135" s="394"/>
      <c r="AY135" s="401"/>
      <c r="AZ135" s="341"/>
      <c r="BA135" s="341"/>
      <c r="BB135" s="341"/>
      <c r="BC135" s="341"/>
      <c r="BD135" s="341"/>
      <c r="BE135" s="401"/>
      <c r="BF135" s="341"/>
      <c r="BG135" s="341"/>
      <c r="BH135" s="402"/>
      <c r="BI135" s="403"/>
      <c r="BJ135" s="405"/>
      <c r="BK135" s="405"/>
      <c r="BL135" s="405"/>
      <c r="BM135" s="405"/>
      <c r="BN135" s="514"/>
    </row>
    <row r="136" ht="18.75" customHeight="1">
      <c r="A136" s="336" t="str">
        <f t="shared" si="13"/>
        <v/>
      </c>
      <c r="B136" s="341"/>
      <c r="C136" s="559"/>
      <c r="D136" s="559"/>
      <c r="E136" s="560" t="str">
        <f t="shared" si="14"/>
        <v/>
      </c>
      <c r="F136" s="401"/>
      <c r="G136" s="394"/>
      <c r="H136" s="341" t="str">
        <f t="array" ref="H136">IF(D136="","",XLOOKUP(D136,'Master Data'!K:K,'Master Data'!N:N,"Input in Master Data",0,1))</f>
        <v/>
      </c>
      <c r="I136" s="341" t="str">
        <f t="array" ref="I136">IF(D136="","",XLOOKUP(D136,'Master Data'!K:K,'Master Data'!O:O,"Input in Master Data",0,1))</f>
        <v/>
      </c>
      <c r="J136" s="341" t="str">
        <f t="array" ref="J136">if(V136="","",XLOOKUP(V136,Master[Company],Master[Blow],"Unknown",0,1))</f>
        <v/>
      </c>
      <c r="K136" s="341" t="str">
        <f t="array" ref="K136">if(V136="","",XLOOKUP(V136,Master[Company],Master[Pigging],"Unknown",0,1))</f>
        <v/>
      </c>
      <c r="L136" s="341" t="str">
        <f t="array" ref="L136">if(V136="","",XLOOKUP(V136,Master[Company],Master[Load Method],"Unknown",0,1))</f>
        <v/>
      </c>
      <c r="M136" s="341" t="str">
        <f t="array" ref="M136">if(V136="","",XLOOKUP(V136,Master[Company],Master[Line Distance],"Unknown",0,1))</f>
        <v/>
      </c>
      <c r="N136" s="394"/>
      <c r="O136" s="341"/>
      <c r="P136" s="506"/>
      <c r="Q136" s="341" t="str">
        <f t="array" ref="Q136">if(V136="","",XLOOKUP(V136,Master[Company],Master[Terms],"NA",0,1))</f>
        <v/>
      </c>
      <c r="R136" s="341" t="str">
        <f t="shared" si="9"/>
        <v/>
      </c>
      <c r="S136" s="341" t="str">
        <f t="array" ref="S136">if(V136="","",XLOOKUP(V136,Master[Company],Master[Group],"NA",0,1))</f>
        <v/>
      </c>
      <c r="T136" s="341" t="str">
        <f t="array" ref="T136">if(V136="","",XLOOKUP(V136,Master[Company],Master[Loading Location],"NA",0,1))</f>
        <v/>
      </c>
      <c r="U136" s="341" t="str">
        <f t="array" ref="U136">if(V136="","",XLOOKUP(V136,Master[Company],Master[Acronym],"NA",0,1))</f>
        <v/>
      </c>
      <c r="V136" s="341"/>
      <c r="W136" s="342"/>
      <c r="X136" s="90"/>
      <c r="Y136" s="341"/>
      <c r="Z136" s="341" t="str">
        <f t="shared" si="11"/>
        <v/>
      </c>
      <c r="AA136" s="341"/>
      <c r="AB136" s="341"/>
      <c r="AC136" s="341"/>
      <c r="AD136" s="401"/>
      <c r="AE136" s="563"/>
      <c r="AF136" s="564"/>
      <c r="AG136" s="564"/>
      <c r="AH136" s="564"/>
      <c r="AI136" s="564"/>
      <c r="AJ136" s="564"/>
      <c r="AK136" s="564"/>
      <c r="AL136" s="565"/>
      <c r="AM136" s="564"/>
      <c r="AN136" s="564"/>
      <c r="AO136" s="564"/>
      <c r="AP136" s="564"/>
      <c r="AQ136" s="564"/>
      <c r="AR136" s="564"/>
      <c r="AS136" s="564"/>
      <c r="AT136" s="564"/>
      <c r="AU136" s="394"/>
      <c r="AV136" s="306"/>
      <c r="AW136" s="306"/>
      <c r="AX136" s="394"/>
      <c r="AY136" s="401"/>
      <c r="AZ136" s="341"/>
      <c r="BA136" s="341"/>
      <c r="BB136" s="341"/>
      <c r="BC136" s="341"/>
      <c r="BD136" s="341"/>
      <c r="BE136" s="401"/>
      <c r="BF136" s="341"/>
      <c r="BG136" s="341"/>
      <c r="BH136" s="402"/>
      <c r="BI136" s="403"/>
      <c r="BJ136" s="405"/>
      <c r="BK136" s="405"/>
      <c r="BL136" s="405"/>
      <c r="BM136" s="405"/>
      <c r="BN136" s="514"/>
    </row>
    <row r="137" ht="18.75" customHeight="1">
      <c r="A137" s="336" t="str">
        <f t="shared" si="13"/>
        <v/>
      </c>
      <c r="B137" s="341"/>
      <c r="C137" s="559"/>
      <c r="D137" s="559"/>
      <c r="E137" s="560" t="str">
        <f t="shared" si="14"/>
        <v/>
      </c>
      <c r="F137" s="401"/>
      <c r="G137" s="394"/>
      <c r="H137" s="341" t="str">
        <f t="array" ref="H137">IF(D137="","",XLOOKUP(D137,'Master Data'!K:K,'Master Data'!N:N,"Input in Master Data",0,1))</f>
        <v/>
      </c>
      <c r="I137" s="341" t="str">
        <f t="array" ref="I137">IF(D137="","",XLOOKUP(D137,'Master Data'!K:K,'Master Data'!O:O,"Input in Master Data",0,1))</f>
        <v/>
      </c>
      <c r="J137" s="341" t="str">
        <f t="array" ref="J137">if(V137="","",XLOOKUP(V137,Master[Company],Master[Blow],"Unknown",0,1))</f>
        <v/>
      </c>
      <c r="K137" s="341" t="str">
        <f t="array" ref="K137">if(V137="","",XLOOKUP(V137,Master[Company],Master[Pigging],"Unknown",0,1))</f>
        <v/>
      </c>
      <c r="L137" s="341" t="str">
        <f t="array" ref="L137">if(V137="","",XLOOKUP(V137,Master[Company],Master[Load Method],"Unknown",0,1))</f>
        <v/>
      </c>
      <c r="M137" s="341" t="str">
        <f t="array" ref="M137">if(V137="","",XLOOKUP(V137,Master[Company],Master[Line Distance],"Unknown",0,1))</f>
        <v/>
      </c>
      <c r="N137" s="394"/>
      <c r="O137" s="341"/>
      <c r="P137" s="506"/>
      <c r="Q137" s="341" t="str">
        <f t="array" ref="Q137">if(V137="","",XLOOKUP(V137,Master[Company],Master[Terms],"NA",0,1))</f>
        <v/>
      </c>
      <c r="R137" s="341" t="str">
        <f t="shared" si="9"/>
        <v/>
      </c>
      <c r="S137" s="341" t="str">
        <f t="array" ref="S137">if(V137="","",XLOOKUP(V137,Master[Company],Master[Group],"NA",0,1))</f>
        <v/>
      </c>
      <c r="T137" s="341" t="str">
        <f t="array" ref="T137">if(V137="","",XLOOKUP(V137,Master[Company],Master[Loading Location],"NA",0,1))</f>
        <v/>
      </c>
      <c r="U137" s="341" t="str">
        <f t="array" ref="U137">if(V137="","",XLOOKUP(V137,Master[Company],Master[Acronym],"NA",0,1))</f>
        <v/>
      </c>
      <c r="V137" s="341"/>
      <c r="W137" s="342"/>
      <c r="X137" s="90"/>
      <c r="Y137" s="341"/>
      <c r="Z137" s="341" t="str">
        <f t="shared" si="11"/>
        <v/>
      </c>
      <c r="AA137" s="341"/>
      <c r="AB137" s="341"/>
      <c r="AC137" s="341"/>
      <c r="AD137" s="401"/>
      <c r="AE137" s="563"/>
      <c r="AF137" s="564"/>
      <c r="AG137" s="564"/>
      <c r="AH137" s="564"/>
      <c r="AI137" s="564"/>
      <c r="AJ137" s="564"/>
      <c r="AK137" s="564"/>
      <c r="AL137" s="565"/>
      <c r="AM137" s="564"/>
      <c r="AN137" s="564"/>
      <c r="AO137" s="564"/>
      <c r="AP137" s="564"/>
      <c r="AQ137" s="564"/>
      <c r="AR137" s="564"/>
      <c r="AS137" s="564"/>
      <c r="AT137" s="564"/>
      <c r="AU137" s="394"/>
      <c r="AV137" s="306"/>
      <c r="AW137" s="306"/>
      <c r="AX137" s="394"/>
      <c r="AY137" s="401"/>
      <c r="AZ137" s="341"/>
      <c r="BA137" s="341"/>
      <c r="BB137" s="341"/>
      <c r="BC137" s="341"/>
      <c r="BD137" s="341"/>
      <c r="BE137" s="401"/>
      <c r="BF137" s="341"/>
      <c r="BG137" s="341"/>
      <c r="BH137" s="402"/>
      <c r="BI137" s="403"/>
      <c r="BJ137" s="405"/>
      <c r="BK137" s="405"/>
      <c r="BL137" s="405"/>
      <c r="BM137" s="405"/>
      <c r="BN137" s="514"/>
    </row>
    <row r="138" ht="18.75" customHeight="1">
      <c r="A138" s="336" t="str">
        <f t="shared" si="13"/>
        <v/>
      </c>
      <c r="B138" s="341"/>
      <c r="C138" s="559"/>
      <c r="D138" s="559"/>
      <c r="E138" s="560" t="str">
        <f t="shared" si="14"/>
        <v/>
      </c>
      <c r="F138" s="401"/>
      <c r="G138" s="394"/>
      <c r="H138" s="341" t="str">
        <f t="array" ref="H138">IF(D138="","",XLOOKUP(D138,'Master Data'!K:K,'Master Data'!N:N,"Input in Master Data",0,1))</f>
        <v/>
      </c>
      <c r="I138" s="341" t="str">
        <f t="array" ref="I138">IF(D138="","",XLOOKUP(D138,'Master Data'!K:K,'Master Data'!O:O,"Input in Master Data",0,1))</f>
        <v/>
      </c>
      <c r="J138" s="341" t="str">
        <f t="array" ref="J138">if(V138="","",XLOOKUP(V138,Master[Company],Master[Blow],"Unknown",0,1))</f>
        <v/>
      </c>
      <c r="K138" s="341" t="str">
        <f t="array" ref="K138">if(V138="","",XLOOKUP(V138,Master[Company],Master[Pigging],"Unknown",0,1))</f>
        <v/>
      </c>
      <c r="L138" s="341" t="str">
        <f t="array" ref="L138">if(V138="","",XLOOKUP(V138,Master[Company],Master[Load Method],"Unknown",0,1))</f>
        <v/>
      </c>
      <c r="M138" s="341" t="str">
        <f t="array" ref="M138">if(V138="","",XLOOKUP(V138,Master[Company],Master[Line Distance],"Unknown",0,1))</f>
        <v/>
      </c>
      <c r="N138" s="394"/>
      <c r="O138" s="341"/>
      <c r="P138" s="506"/>
      <c r="Q138" s="341" t="str">
        <f t="array" ref="Q138">if(V138="","",XLOOKUP(V138,Master[Company],Master[Terms],"NA",0,1))</f>
        <v/>
      </c>
      <c r="R138" s="341" t="str">
        <f t="shared" si="9"/>
        <v/>
      </c>
      <c r="S138" s="341" t="str">
        <f t="array" ref="S138">if(V138="","",XLOOKUP(V138,Master[Company],Master[Group],"NA",0,1))</f>
        <v/>
      </c>
      <c r="T138" s="341" t="str">
        <f t="array" ref="T138">if(V138="","",XLOOKUP(V138,Master[Company],Master[Loading Location],"NA",0,1))</f>
        <v/>
      </c>
      <c r="U138" s="341" t="str">
        <f t="array" ref="U138">if(V138="","",XLOOKUP(V138,Master[Company],Master[Acronym],"NA",0,1))</f>
        <v/>
      </c>
      <c r="V138" s="341"/>
      <c r="W138" s="342"/>
      <c r="X138" s="90"/>
      <c r="Y138" s="341"/>
      <c r="Z138" s="341" t="str">
        <f t="shared" si="11"/>
        <v/>
      </c>
      <c r="AA138" s="341"/>
      <c r="AB138" s="341"/>
      <c r="AC138" s="341"/>
      <c r="AD138" s="401"/>
      <c r="AE138" s="563"/>
      <c r="AF138" s="564"/>
      <c r="AG138" s="564"/>
      <c r="AH138" s="564"/>
      <c r="AI138" s="564"/>
      <c r="AJ138" s="564"/>
      <c r="AK138" s="564"/>
      <c r="AL138" s="565"/>
      <c r="AM138" s="564"/>
      <c r="AN138" s="564"/>
      <c r="AO138" s="564"/>
      <c r="AP138" s="564"/>
      <c r="AQ138" s="564"/>
      <c r="AR138" s="564"/>
      <c r="AS138" s="564"/>
      <c r="AT138" s="564"/>
      <c r="AU138" s="394"/>
      <c r="AV138" s="306"/>
      <c r="AW138" s="306"/>
      <c r="AX138" s="394"/>
      <c r="AY138" s="401"/>
      <c r="AZ138" s="341"/>
      <c r="BA138" s="341"/>
      <c r="BB138" s="341"/>
      <c r="BC138" s="341"/>
      <c r="BD138" s="341"/>
      <c r="BE138" s="401"/>
      <c r="BF138" s="341"/>
      <c r="BG138" s="341"/>
      <c r="BH138" s="402"/>
      <c r="BI138" s="403"/>
      <c r="BJ138" s="405"/>
      <c r="BK138" s="405"/>
      <c r="BL138" s="405"/>
      <c r="BM138" s="405"/>
      <c r="BN138" s="514"/>
    </row>
    <row r="139" ht="18.75" customHeight="1">
      <c r="A139" s="336" t="str">
        <f t="shared" si="13"/>
        <v/>
      </c>
      <c r="B139" s="341"/>
      <c r="C139" s="559"/>
      <c r="D139" s="559"/>
      <c r="E139" s="560" t="str">
        <f t="shared" si="14"/>
        <v/>
      </c>
      <c r="F139" s="401"/>
      <c r="G139" s="394"/>
      <c r="H139" s="341" t="str">
        <f t="array" ref="H139">IF(D139="","",XLOOKUP(D139,'Master Data'!K:K,'Master Data'!N:N,"Input in Master Data",0,1))</f>
        <v/>
      </c>
      <c r="I139" s="341" t="str">
        <f t="array" ref="I139">IF(D139="","",XLOOKUP(D139,'Master Data'!K:K,'Master Data'!O:O,"Input in Master Data",0,1))</f>
        <v/>
      </c>
      <c r="J139" s="341" t="str">
        <f t="array" ref="J139">if(V139="","",XLOOKUP(V139,Master[Company],Master[Blow],"Unknown",0,1))</f>
        <v/>
      </c>
      <c r="K139" s="341" t="str">
        <f t="array" ref="K139">if(V139="","",XLOOKUP(V139,Master[Company],Master[Pigging],"Unknown",0,1))</f>
        <v/>
      </c>
      <c r="L139" s="341" t="str">
        <f t="array" ref="L139">if(V139="","",XLOOKUP(V139,Master[Company],Master[Load Method],"Unknown",0,1))</f>
        <v/>
      </c>
      <c r="M139" s="341" t="str">
        <f t="array" ref="M139">if(V139="","",XLOOKUP(V139,Master[Company],Master[Line Distance],"Unknown",0,1))</f>
        <v/>
      </c>
      <c r="N139" s="394"/>
      <c r="O139" s="341"/>
      <c r="P139" s="506"/>
      <c r="Q139" s="341" t="str">
        <f t="array" ref="Q139">if(V139="","",XLOOKUP(V139,Master[Company],Master[Terms],"NA",0,1))</f>
        <v/>
      </c>
      <c r="R139" s="341" t="str">
        <f t="shared" si="9"/>
        <v/>
      </c>
      <c r="S139" s="341" t="str">
        <f t="array" ref="S139">if(V139="","",XLOOKUP(V139,Master[Company],Master[Group],"NA",0,1))</f>
        <v/>
      </c>
      <c r="T139" s="341" t="str">
        <f t="array" ref="T139">if(V139="","",XLOOKUP(V139,Master[Company],Master[Loading Location],"NA",0,1))</f>
        <v/>
      </c>
      <c r="U139" s="341" t="str">
        <f t="array" ref="U139">if(V139="","",XLOOKUP(V139,Master[Company],Master[Acronym],"NA",0,1))</f>
        <v/>
      </c>
      <c r="V139" s="341"/>
      <c r="W139" s="342"/>
      <c r="X139" s="90"/>
      <c r="Y139" s="341"/>
      <c r="Z139" s="341" t="str">
        <f t="shared" si="11"/>
        <v/>
      </c>
      <c r="AA139" s="341"/>
      <c r="AB139" s="341"/>
      <c r="AC139" s="341"/>
      <c r="AD139" s="401"/>
      <c r="AE139" s="563"/>
      <c r="AF139" s="564"/>
      <c r="AG139" s="564"/>
      <c r="AH139" s="564"/>
      <c r="AI139" s="564"/>
      <c r="AJ139" s="564"/>
      <c r="AK139" s="564"/>
      <c r="AL139" s="565"/>
      <c r="AM139" s="564"/>
      <c r="AN139" s="564"/>
      <c r="AO139" s="564"/>
      <c r="AP139" s="564"/>
      <c r="AQ139" s="564"/>
      <c r="AR139" s="564"/>
      <c r="AS139" s="564"/>
      <c r="AT139" s="564"/>
      <c r="AU139" s="394"/>
      <c r="AV139" s="306"/>
      <c r="AW139" s="306"/>
      <c r="AX139" s="394"/>
      <c r="AY139" s="401"/>
      <c r="AZ139" s="341"/>
      <c r="BA139" s="341"/>
      <c r="BB139" s="341"/>
      <c r="BC139" s="341"/>
      <c r="BD139" s="341"/>
      <c r="BE139" s="401"/>
      <c r="BF139" s="341"/>
      <c r="BG139" s="341"/>
      <c r="BH139" s="402"/>
      <c r="BI139" s="403"/>
      <c r="BJ139" s="405"/>
      <c r="BK139" s="405"/>
      <c r="BL139" s="405"/>
      <c r="BM139" s="405"/>
      <c r="BN139" s="514"/>
    </row>
    <row r="140" ht="18.75" customHeight="1">
      <c r="A140" s="336" t="str">
        <f t="shared" si="13"/>
        <v/>
      </c>
      <c r="B140" s="341"/>
      <c r="C140" s="559"/>
      <c r="D140" s="559"/>
      <c r="E140" s="560" t="str">
        <f t="shared" si="14"/>
        <v/>
      </c>
      <c r="F140" s="401"/>
      <c r="G140" s="394"/>
      <c r="H140" s="341" t="str">
        <f t="array" ref="H140">IF(D140="","",XLOOKUP(D140,'Master Data'!K:K,'Master Data'!N:N,"Input in Master Data",0,1))</f>
        <v/>
      </c>
      <c r="I140" s="341" t="str">
        <f t="array" ref="I140">IF(D140="","",XLOOKUP(D140,'Master Data'!K:K,'Master Data'!O:O,"Input in Master Data",0,1))</f>
        <v/>
      </c>
      <c r="J140" s="341" t="str">
        <f t="array" ref="J140">if(V140="","",XLOOKUP(V140,Master[Company],Master[Blow],"Unknown",0,1))</f>
        <v/>
      </c>
      <c r="K140" s="341" t="str">
        <f t="array" ref="K140">if(V140="","",XLOOKUP(V140,Master[Company],Master[Pigging],"Unknown",0,1))</f>
        <v/>
      </c>
      <c r="L140" s="341" t="str">
        <f t="array" ref="L140">if(V140="","",XLOOKUP(V140,Master[Company],Master[Load Method],"Unknown",0,1))</f>
        <v/>
      </c>
      <c r="M140" s="341" t="str">
        <f t="array" ref="M140">if(V140="","",XLOOKUP(V140,Master[Company],Master[Line Distance],"Unknown",0,1))</f>
        <v/>
      </c>
      <c r="N140" s="394"/>
      <c r="O140" s="341"/>
      <c r="P140" s="506"/>
      <c r="Q140" s="341" t="str">
        <f t="array" ref="Q140">if(V140="","",XLOOKUP(V140,Master[Company],Master[Terms],"NA",0,1))</f>
        <v/>
      </c>
      <c r="R140" s="341" t="str">
        <f t="shared" si="9"/>
        <v/>
      </c>
      <c r="S140" s="341" t="str">
        <f t="array" ref="S140">if(V140="","",XLOOKUP(V140,Master[Company],Master[Group],"NA",0,1))</f>
        <v/>
      </c>
      <c r="T140" s="341" t="str">
        <f t="array" ref="T140">if(V140="","",XLOOKUP(V140,Master[Company],Master[Loading Location],"NA",0,1))</f>
        <v/>
      </c>
      <c r="U140" s="341" t="str">
        <f t="array" ref="U140">if(V140="","",XLOOKUP(V140,Master[Company],Master[Acronym],"NA",0,1))</f>
        <v/>
      </c>
      <c r="V140" s="341"/>
      <c r="W140" s="342"/>
      <c r="X140" s="90"/>
      <c r="Y140" s="341"/>
      <c r="Z140" s="341" t="str">
        <f t="shared" si="11"/>
        <v/>
      </c>
      <c r="AA140" s="341"/>
      <c r="AB140" s="341"/>
      <c r="AC140" s="341"/>
      <c r="AD140" s="401"/>
      <c r="AE140" s="563"/>
      <c r="AF140" s="564"/>
      <c r="AG140" s="564"/>
      <c r="AH140" s="564"/>
      <c r="AI140" s="564"/>
      <c r="AJ140" s="564"/>
      <c r="AK140" s="564"/>
      <c r="AL140" s="565"/>
      <c r="AM140" s="564"/>
      <c r="AN140" s="564"/>
      <c r="AO140" s="564"/>
      <c r="AP140" s="564"/>
      <c r="AQ140" s="564"/>
      <c r="AR140" s="564"/>
      <c r="AS140" s="564"/>
      <c r="AT140" s="564"/>
      <c r="AU140" s="394"/>
      <c r="AV140" s="306"/>
      <c r="AW140" s="306"/>
      <c r="AX140" s="394"/>
      <c r="AY140" s="401"/>
      <c r="AZ140" s="341"/>
      <c r="BA140" s="341"/>
      <c r="BB140" s="341"/>
      <c r="BC140" s="341"/>
      <c r="BD140" s="341"/>
      <c r="BE140" s="401"/>
      <c r="BF140" s="341"/>
      <c r="BG140" s="341"/>
      <c r="BH140" s="402"/>
      <c r="BI140" s="403"/>
      <c r="BJ140" s="405"/>
      <c r="BK140" s="405"/>
      <c r="BL140" s="405"/>
      <c r="BM140" s="405"/>
      <c r="BN140" s="514"/>
    </row>
    <row r="141" ht="18.75" customHeight="1">
      <c r="A141" s="336" t="str">
        <f t="shared" si="13"/>
        <v/>
      </c>
      <c r="B141" s="341"/>
      <c r="C141" s="559"/>
      <c r="D141" s="559"/>
      <c r="E141" s="560" t="str">
        <f t="shared" si="14"/>
        <v/>
      </c>
      <c r="F141" s="401"/>
      <c r="G141" s="394"/>
      <c r="H141" s="341" t="str">
        <f t="array" ref="H141">IF(D141="","",XLOOKUP(D141,'Master Data'!K:K,'Master Data'!N:N,"Input in Master Data",0,1))</f>
        <v/>
      </c>
      <c r="I141" s="341" t="str">
        <f t="array" ref="I141">IF(D141="","",XLOOKUP(D141,'Master Data'!K:K,'Master Data'!O:O,"Input in Master Data",0,1))</f>
        <v/>
      </c>
      <c r="J141" s="341" t="str">
        <f t="array" ref="J141">if(V141="","",XLOOKUP(V141,Master[Company],Master[Blow],"Unknown",0,1))</f>
        <v/>
      </c>
      <c r="K141" s="341" t="str">
        <f t="array" ref="K141">if(V141="","",XLOOKUP(V141,Master[Company],Master[Pigging],"Unknown",0,1))</f>
        <v/>
      </c>
      <c r="L141" s="341" t="str">
        <f t="array" ref="L141">if(V141="","",XLOOKUP(V141,Master[Company],Master[Load Method],"Unknown",0,1))</f>
        <v/>
      </c>
      <c r="M141" s="341" t="str">
        <f t="array" ref="M141">if(V141="","",XLOOKUP(V141,Master[Company],Master[Line Distance],"Unknown",0,1))</f>
        <v/>
      </c>
      <c r="N141" s="394"/>
      <c r="O141" s="341"/>
      <c r="P141" s="506"/>
      <c r="Q141" s="341" t="str">
        <f t="array" ref="Q141">if(V141="","",XLOOKUP(V141,Master[Company],Master[Terms],"NA",0,1))</f>
        <v/>
      </c>
      <c r="R141" s="341" t="str">
        <f t="shared" si="9"/>
        <v/>
      </c>
      <c r="S141" s="341" t="str">
        <f t="array" ref="S141">if(V141="","",XLOOKUP(V141,Master[Company],Master[Group],"NA",0,1))</f>
        <v/>
      </c>
      <c r="T141" s="341" t="str">
        <f t="array" ref="T141">if(V141="","",XLOOKUP(V141,Master[Company],Master[Loading Location],"NA",0,1))</f>
        <v/>
      </c>
      <c r="U141" s="341" t="str">
        <f t="array" ref="U141">if(V141="","",XLOOKUP(V141,Master[Company],Master[Acronym],"NA",0,1))</f>
        <v/>
      </c>
      <c r="V141" s="341"/>
      <c r="W141" s="342"/>
      <c r="X141" s="90"/>
      <c r="Y141" s="341"/>
      <c r="Z141" s="341" t="str">
        <f t="shared" si="11"/>
        <v/>
      </c>
      <c r="AA141" s="341"/>
      <c r="AB141" s="341"/>
      <c r="AC141" s="341"/>
      <c r="AD141" s="401"/>
      <c r="AE141" s="563"/>
      <c r="AF141" s="564"/>
      <c r="AG141" s="564"/>
      <c r="AH141" s="564"/>
      <c r="AI141" s="564"/>
      <c r="AJ141" s="564"/>
      <c r="AK141" s="564"/>
      <c r="AL141" s="565"/>
      <c r="AM141" s="564"/>
      <c r="AN141" s="564"/>
      <c r="AO141" s="564"/>
      <c r="AP141" s="564"/>
      <c r="AQ141" s="564"/>
      <c r="AR141" s="564"/>
      <c r="AS141" s="564"/>
      <c r="AT141" s="564"/>
      <c r="AU141" s="394"/>
      <c r="AV141" s="306"/>
      <c r="AW141" s="306"/>
      <c r="AX141" s="394"/>
      <c r="AY141" s="401"/>
      <c r="AZ141" s="341"/>
      <c r="BA141" s="341"/>
      <c r="BB141" s="341"/>
      <c r="BC141" s="341"/>
      <c r="BD141" s="341"/>
      <c r="BE141" s="401"/>
      <c r="BF141" s="341"/>
      <c r="BG141" s="341"/>
      <c r="BH141" s="402"/>
      <c r="BI141" s="403"/>
      <c r="BJ141" s="405"/>
      <c r="BK141" s="405"/>
      <c r="BL141" s="405"/>
      <c r="BM141" s="405"/>
      <c r="BN141" s="514"/>
    </row>
    <row r="142" ht="18.75" customHeight="1">
      <c r="A142" s="336" t="str">
        <f t="shared" si="13"/>
        <v/>
      </c>
      <c r="B142" s="341"/>
      <c r="C142" s="559"/>
      <c r="D142" s="559"/>
      <c r="E142" s="560" t="str">
        <f t="shared" si="14"/>
        <v/>
      </c>
      <c r="F142" s="401"/>
      <c r="G142" s="394"/>
      <c r="H142" s="341" t="str">
        <f t="array" ref="H142">IF(D142="","",XLOOKUP(D142,'Master Data'!K:K,'Master Data'!N:N,"Input in Master Data",0,1))</f>
        <v/>
      </c>
      <c r="I142" s="341" t="str">
        <f t="array" ref="I142">IF(D142="","",XLOOKUP(D142,'Master Data'!K:K,'Master Data'!O:O,"Input in Master Data",0,1))</f>
        <v/>
      </c>
      <c r="J142" s="341" t="str">
        <f t="array" ref="J142">if(V142="","",XLOOKUP(V142,Master[Company],Master[Blow],"Unknown",0,1))</f>
        <v/>
      </c>
      <c r="K142" s="341" t="str">
        <f t="array" ref="K142">if(V142="","",XLOOKUP(V142,Master[Company],Master[Pigging],"Unknown",0,1))</f>
        <v/>
      </c>
      <c r="L142" s="341" t="str">
        <f t="array" ref="L142">if(V142="","",XLOOKUP(V142,Master[Company],Master[Load Method],"Unknown",0,1))</f>
        <v/>
      </c>
      <c r="M142" s="341" t="str">
        <f t="array" ref="M142">if(V142="","",XLOOKUP(V142,Master[Company],Master[Line Distance],"Unknown",0,1))</f>
        <v/>
      </c>
      <c r="N142" s="394"/>
      <c r="O142" s="341"/>
      <c r="P142" s="506"/>
      <c r="Q142" s="341" t="str">
        <f t="array" ref="Q142">if(V142="","",XLOOKUP(V142,Master[Company],Master[Terms],"NA",0,1))</f>
        <v/>
      </c>
      <c r="R142" s="341" t="str">
        <f t="shared" si="9"/>
        <v/>
      </c>
      <c r="S142" s="341" t="str">
        <f t="array" ref="S142">if(V142="","",XLOOKUP(V142,Master[Company],Master[Group],"NA",0,1))</f>
        <v/>
      </c>
      <c r="T142" s="341" t="str">
        <f t="array" ref="T142">if(V142="","",XLOOKUP(V142,Master[Company],Master[Loading Location],"NA",0,1))</f>
        <v/>
      </c>
      <c r="U142" s="341" t="str">
        <f t="array" ref="U142">if(V142="","",XLOOKUP(V142,Master[Company],Master[Acronym],"NA",0,1))</f>
        <v/>
      </c>
      <c r="V142" s="341"/>
      <c r="W142" s="342"/>
      <c r="X142" s="90"/>
      <c r="Y142" s="341"/>
      <c r="Z142" s="341" t="str">
        <f t="shared" si="11"/>
        <v/>
      </c>
      <c r="AA142" s="341"/>
      <c r="AB142" s="341"/>
      <c r="AC142" s="341"/>
      <c r="AD142" s="401"/>
      <c r="AE142" s="563"/>
      <c r="AF142" s="564"/>
      <c r="AG142" s="564"/>
      <c r="AH142" s="564"/>
      <c r="AI142" s="564"/>
      <c r="AJ142" s="564"/>
      <c r="AK142" s="564"/>
      <c r="AL142" s="565"/>
      <c r="AM142" s="564"/>
      <c r="AN142" s="564"/>
      <c r="AO142" s="564"/>
      <c r="AP142" s="564"/>
      <c r="AQ142" s="564"/>
      <c r="AR142" s="564"/>
      <c r="AS142" s="564"/>
      <c r="AT142" s="564"/>
      <c r="AU142" s="394"/>
      <c r="AV142" s="306"/>
      <c r="AW142" s="306"/>
      <c r="AX142" s="394"/>
      <c r="AY142" s="401"/>
      <c r="AZ142" s="341"/>
      <c r="BA142" s="341"/>
      <c r="BB142" s="341"/>
      <c r="BC142" s="341"/>
      <c r="BD142" s="341"/>
      <c r="BE142" s="401"/>
      <c r="BF142" s="341"/>
      <c r="BG142" s="341"/>
      <c r="BH142" s="402"/>
      <c r="BI142" s="403"/>
      <c r="BJ142" s="405"/>
      <c r="BK142" s="405"/>
      <c r="BL142" s="405"/>
      <c r="BM142" s="405"/>
      <c r="BN142" s="514"/>
    </row>
    <row r="143" ht="18.75" customHeight="1">
      <c r="A143" s="336" t="str">
        <f t="shared" si="13"/>
        <v/>
      </c>
      <c r="B143" s="341"/>
      <c r="C143" s="559"/>
      <c r="D143" s="559"/>
      <c r="E143" s="560" t="str">
        <f t="shared" si="14"/>
        <v/>
      </c>
      <c r="F143" s="401"/>
      <c r="G143" s="394"/>
      <c r="H143" s="341" t="str">
        <f t="array" ref="H143">IF(D143="","",XLOOKUP(D143,'Master Data'!K:K,'Master Data'!N:N,"Input in Master Data",0,1))</f>
        <v/>
      </c>
      <c r="I143" s="341" t="str">
        <f t="array" ref="I143">IF(D143="","",XLOOKUP(D143,'Master Data'!K:K,'Master Data'!O:O,"Input in Master Data",0,1))</f>
        <v/>
      </c>
      <c r="J143" s="341" t="str">
        <f t="array" ref="J143">if(V143="","",XLOOKUP(V143,Master[Company],Master[Blow],"Unknown",0,1))</f>
        <v/>
      </c>
      <c r="K143" s="341" t="str">
        <f t="array" ref="K143">if(V143="","",XLOOKUP(V143,Master[Company],Master[Pigging],"Unknown",0,1))</f>
        <v/>
      </c>
      <c r="L143" s="341" t="str">
        <f t="array" ref="L143">if(V143="","",XLOOKUP(V143,Master[Company],Master[Load Method],"Unknown",0,1))</f>
        <v/>
      </c>
      <c r="M143" s="341" t="str">
        <f t="array" ref="M143">if(V143="","",XLOOKUP(V143,Master[Company],Master[Line Distance],"Unknown",0,1))</f>
        <v/>
      </c>
      <c r="N143" s="394"/>
      <c r="O143" s="341"/>
      <c r="P143" s="506"/>
      <c r="Q143" s="341" t="str">
        <f t="array" ref="Q143">if(V143="","",XLOOKUP(V143,Master[Company],Master[Terms],"NA",0,1))</f>
        <v/>
      </c>
      <c r="R143" s="341" t="str">
        <f t="shared" si="9"/>
        <v/>
      </c>
      <c r="S143" s="341" t="str">
        <f t="array" ref="S143">if(V143="","",XLOOKUP(V143,Master[Company],Master[Group],"NA",0,1))</f>
        <v/>
      </c>
      <c r="T143" s="341" t="str">
        <f t="array" ref="T143">if(V143="","",XLOOKUP(V143,Master[Company],Master[Loading Location],"NA",0,1))</f>
        <v/>
      </c>
      <c r="U143" s="341" t="str">
        <f t="array" ref="U143">if(V143="","",XLOOKUP(V143,Master[Company],Master[Acronym],"NA",0,1))</f>
        <v/>
      </c>
      <c r="V143" s="341"/>
      <c r="W143" s="342"/>
      <c r="X143" s="90"/>
      <c r="Y143" s="341"/>
      <c r="Z143" s="341" t="str">
        <f t="shared" si="11"/>
        <v/>
      </c>
      <c r="AA143" s="341"/>
      <c r="AB143" s="341"/>
      <c r="AC143" s="341"/>
      <c r="AD143" s="401"/>
      <c r="AE143" s="563"/>
      <c r="AF143" s="564"/>
      <c r="AG143" s="564"/>
      <c r="AH143" s="564"/>
      <c r="AI143" s="564"/>
      <c r="AJ143" s="564"/>
      <c r="AK143" s="564"/>
      <c r="AL143" s="565"/>
      <c r="AM143" s="564"/>
      <c r="AN143" s="564"/>
      <c r="AO143" s="564"/>
      <c r="AP143" s="564"/>
      <c r="AQ143" s="564"/>
      <c r="AR143" s="564"/>
      <c r="AS143" s="564"/>
      <c r="AT143" s="564"/>
      <c r="AU143" s="394"/>
      <c r="AV143" s="306"/>
      <c r="AW143" s="306"/>
      <c r="AX143" s="394"/>
      <c r="AY143" s="401"/>
      <c r="AZ143" s="341"/>
      <c r="BA143" s="341"/>
      <c r="BB143" s="341"/>
      <c r="BC143" s="341"/>
      <c r="BD143" s="341"/>
      <c r="BE143" s="401"/>
      <c r="BF143" s="341"/>
      <c r="BG143" s="341"/>
      <c r="BH143" s="402"/>
      <c r="BI143" s="403"/>
      <c r="BJ143" s="405"/>
      <c r="BK143" s="405"/>
      <c r="BL143" s="405"/>
      <c r="BM143" s="405"/>
      <c r="BN143" s="514"/>
    </row>
    <row r="144" ht="18.75" customHeight="1">
      <c r="A144" s="336" t="str">
        <f t="shared" si="13"/>
        <v/>
      </c>
      <c r="B144" s="341"/>
      <c r="C144" s="559"/>
      <c r="D144" s="559"/>
      <c r="E144" s="560" t="str">
        <f t="shared" si="14"/>
        <v/>
      </c>
      <c r="F144" s="401"/>
      <c r="G144" s="394"/>
      <c r="H144" s="341" t="str">
        <f t="array" ref="H144">IF(D144="","",XLOOKUP(D144,'Master Data'!K:K,'Master Data'!N:N,"Input in Master Data",0,1))</f>
        <v/>
      </c>
      <c r="I144" s="341" t="str">
        <f t="array" ref="I144">IF(D144="","",XLOOKUP(D144,'Master Data'!K:K,'Master Data'!O:O,"Input in Master Data",0,1))</f>
        <v/>
      </c>
      <c r="J144" s="341" t="str">
        <f t="array" ref="J144">if(V144="","",XLOOKUP(V144,Master[Company],Master[Blow],"Unknown",0,1))</f>
        <v/>
      </c>
      <c r="K144" s="341" t="str">
        <f t="array" ref="K144">if(V144="","",XLOOKUP(V144,Master[Company],Master[Pigging],"Unknown",0,1))</f>
        <v/>
      </c>
      <c r="L144" s="341" t="str">
        <f t="array" ref="L144">if(V144="","",XLOOKUP(V144,Master[Company],Master[Load Method],"Unknown",0,1))</f>
        <v/>
      </c>
      <c r="M144" s="341" t="str">
        <f t="array" ref="M144">if(V144="","",XLOOKUP(V144,Master[Company],Master[Line Distance],"Unknown",0,1))</f>
        <v/>
      </c>
      <c r="N144" s="394"/>
      <c r="O144" s="341"/>
      <c r="P144" s="506"/>
      <c r="Q144" s="341" t="str">
        <f t="array" ref="Q144">if(V144="","",XLOOKUP(V144,Master[Company],Master[Terms],"NA",0,1))</f>
        <v/>
      </c>
      <c r="R144" s="341" t="str">
        <f t="shared" si="9"/>
        <v/>
      </c>
      <c r="S144" s="341" t="str">
        <f t="array" ref="S144">if(V144="","",XLOOKUP(V144,Master[Company],Master[Group],"NA",0,1))</f>
        <v/>
      </c>
      <c r="T144" s="341" t="str">
        <f t="array" ref="T144">if(V144="","",XLOOKUP(V144,Master[Company],Master[Loading Location],"NA",0,1))</f>
        <v/>
      </c>
      <c r="U144" s="341" t="str">
        <f t="array" ref="U144">if(V144="","",XLOOKUP(V144,Master[Company],Master[Acronym],"NA",0,1))</f>
        <v/>
      </c>
      <c r="V144" s="341"/>
      <c r="W144" s="342"/>
      <c r="X144" s="90"/>
      <c r="Y144" s="341"/>
      <c r="Z144" s="341" t="str">
        <f t="shared" si="11"/>
        <v/>
      </c>
      <c r="AA144" s="341"/>
      <c r="AB144" s="341"/>
      <c r="AC144" s="341"/>
      <c r="AD144" s="401"/>
      <c r="AE144" s="563"/>
      <c r="AF144" s="564"/>
      <c r="AG144" s="564"/>
      <c r="AH144" s="564"/>
      <c r="AI144" s="564"/>
      <c r="AJ144" s="564"/>
      <c r="AK144" s="564"/>
      <c r="AL144" s="565"/>
      <c r="AM144" s="564"/>
      <c r="AN144" s="564"/>
      <c r="AO144" s="564"/>
      <c r="AP144" s="564"/>
      <c r="AQ144" s="564"/>
      <c r="AR144" s="564"/>
      <c r="AS144" s="564"/>
      <c r="AT144" s="564"/>
      <c r="AU144" s="394"/>
      <c r="AV144" s="306"/>
      <c r="AW144" s="306"/>
      <c r="AX144" s="394"/>
      <c r="AY144" s="401"/>
      <c r="AZ144" s="341"/>
      <c r="BA144" s="341"/>
      <c r="BB144" s="341"/>
      <c r="BC144" s="341"/>
      <c r="BD144" s="341"/>
      <c r="BE144" s="401"/>
      <c r="BF144" s="341"/>
      <c r="BG144" s="341"/>
      <c r="BH144" s="402"/>
      <c r="BI144" s="403"/>
      <c r="BJ144" s="405"/>
      <c r="BK144" s="405"/>
      <c r="BL144" s="405"/>
      <c r="BM144" s="405"/>
      <c r="BN144" s="514"/>
    </row>
    <row r="145" ht="18.75" customHeight="1">
      <c r="A145" s="336" t="str">
        <f t="shared" si="13"/>
        <v/>
      </c>
      <c r="B145" s="341"/>
      <c r="C145" s="559"/>
      <c r="D145" s="559"/>
      <c r="E145" s="560" t="str">
        <f t="shared" si="14"/>
        <v/>
      </c>
      <c r="F145" s="401"/>
      <c r="G145" s="394"/>
      <c r="H145" s="341" t="str">
        <f t="array" ref="H145">IF(D145="","",XLOOKUP(D145,'Master Data'!K:K,'Master Data'!N:N,"Input in Master Data",0,1))</f>
        <v/>
      </c>
      <c r="I145" s="341" t="str">
        <f t="array" ref="I145">IF(D145="","",XLOOKUP(D145,'Master Data'!K:K,'Master Data'!O:O,"Input in Master Data",0,1))</f>
        <v/>
      </c>
      <c r="J145" s="341" t="str">
        <f t="array" ref="J145">if(V145="","",XLOOKUP(V145,Master[Company],Master[Blow],"Unknown",0,1))</f>
        <v/>
      </c>
      <c r="K145" s="341" t="str">
        <f t="array" ref="K145">if(V145="","",XLOOKUP(V145,Master[Company],Master[Pigging],"Unknown",0,1))</f>
        <v/>
      </c>
      <c r="L145" s="341" t="str">
        <f t="array" ref="L145">if(V145="","",XLOOKUP(V145,Master[Company],Master[Load Method],"Unknown",0,1))</f>
        <v/>
      </c>
      <c r="M145" s="341" t="str">
        <f t="array" ref="M145">if(V145="","",XLOOKUP(V145,Master[Company],Master[Line Distance],"Unknown",0,1))</f>
        <v/>
      </c>
      <c r="N145" s="394"/>
      <c r="O145" s="341"/>
      <c r="P145" s="506"/>
      <c r="Q145" s="341" t="str">
        <f t="array" ref="Q145">if(V145="","",XLOOKUP(V145,Master[Company],Master[Terms],"NA",0,1))</f>
        <v/>
      </c>
      <c r="R145" s="341" t="str">
        <f t="shared" si="9"/>
        <v/>
      </c>
      <c r="S145" s="341" t="str">
        <f t="array" ref="S145">if(V145="","",XLOOKUP(V145,Master[Company],Master[Group],"NA",0,1))</f>
        <v/>
      </c>
      <c r="T145" s="341" t="str">
        <f t="array" ref="T145">if(V145="","",XLOOKUP(V145,Master[Company],Master[Loading Location],"NA",0,1))</f>
        <v/>
      </c>
      <c r="U145" s="341" t="str">
        <f t="array" ref="U145">if(V145="","",XLOOKUP(V145,Master[Company],Master[Acronym],"NA",0,1))</f>
        <v/>
      </c>
      <c r="V145" s="341"/>
      <c r="W145" s="342"/>
      <c r="X145" s="90"/>
      <c r="Y145" s="341"/>
      <c r="Z145" s="341" t="str">
        <f t="shared" si="11"/>
        <v/>
      </c>
      <c r="AA145" s="341"/>
      <c r="AB145" s="341"/>
      <c r="AC145" s="341"/>
      <c r="AD145" s="401"/>
      <c r="AE145" s="563"/>
      <c r="AF145" s="564"/>
      <c r="AG145" s="564"/>
      <c r="AH145" s="564"/>
      <c r="AI145" s="564"/>
      <c r="AJ145" s="564"/>
      <c r="AK145" s="564"/>
      <c r="AL145" s="565"/>
      <c r="AM145" s="564"/>
      <c r="AN145" s="564"/>
      <c r="AO145" s="564"/>
      <c r="AP145" s="564"/>
      <c r="AQ145" s="564"/>
      <c r="AR145" s="564"/>
      <c r="AS145" s="564"/>
      <c r="AT145" s="564"/>
      <c r="AU145" s="394"/>
      <c r="AV145" s="306"/>
      <c r="AW145" s="306"/>
      <c r="AX145" s="394"/>
      <c r="AY145" s="401"/>
      <c r="AZ145" s="341"/>
      <c r="BA145" s="341"/>
      <c r="BB145" s="341"/>
      <c r="BC145" s="341"/>
      <c r="BD145" s="341"/>
      <c r="BE145" s="401"/>
      <c r="BF145" s="341"/>
      <c r="BG145" s="341"/>
      <c r="BH145" s="402"/>
      <c r="BI145" s="403"/>
      <c r="BJ145" s="405"/>
      <c r="BK145" s="405"/>
      <c r="BL145" s="405"/>
      <c r="BM145" s="405"/>
      <c r="BN145" s="514"/>
    </row>
    <row r="146" ht="18.75" customHeight="1">
      <c r="A146" s="336" t="str">
        <f t="shared" si="13"/>
        <v/>
      </c>
      <c r="B146" s="341"/>
      <c r="C146" s="559"/>
      <c r="D146" s="559"/>
      <c r="E146" s="560" t="str">
        <f t="shared" si="14"/>
        <v/>
      </c>
      <c r="F146" s="401"/>
      <c r="G146" s="394"/>
      <c r="H146" s="341" t="str">
        <f t="array" ref="H146">IF(D146="","",XLOOKUP(D146,'Master Data'!K:K,'Master Data'!N:N,"Input in Master Data",0,1))</f>
        <v/>
      </c>
      <c r="I146" s="341" t="str">
        <f t="array" ref="I146">IF(D146="","",XLOOKUP(D146,'Master Data'!K:K,'Master Data'!O:O,"Input in Master Data",0,1))</f>
        <v/>
      </c>
      <c r="J146" s="341" t="str">
        <f t="array" ref="J146">if(V146="","",XLOOKUP(V146,Master[Company],Master[Blow],"Unknown",0,1))</f>
        <v/>
      </c>
      <c r="K146" s="341" t="str">
        <f t="array" ref="K146">if(V146="","",XLOOKUP(V146,Master[Company],Master[Pigging],"Unknown",0,1))</f>
        <v/>
      </c>
      <c r="L146" s="341" t="str">
        <f t="array" ref="L146">if(V146="","",XLOOKUP(V146,Master[Company],Master[Load Method],"Unknown",0,1))</f>
        <v/>
      </c>
      <c r="M146" s="341" t="str">
        <f t="array" ref="M146">if(V146="","",XLOOKUP(V146,Master[Company],Master[Line Distance],"Unknown",0,1))</f>
        <v/>
      </c>
      <c r="N146" s="394"/>
      <c r="O146" s="341"/>
      <c r="P146" s="506"/>
      <c r="Q146" s="341" t="str">
        <f t="array" ref="Q146">if(V146="","",XLOOKUP(V146,Master[Company],Master[Terms],"NA",0,1))</f>
        <v/>
      </c>
      <c r="R146" s="341" t="str">
        <f t="shared" si="9"/>
        <v/>
      </c>
      <c r="S146" s="341" t="str">
        <f t="array" ref="S146">if(V146="","",XLOOKUP(V146,Master[Company],Master[Group],"NA",0,1))</f>
        <v/>
      </c>
      <c r="T146" s="341" t="str">
        <f t="array" ref="T146">if(V146="","",XLOOKUP(V146,Master[Company],Master[Loading Location],"NA",0,1))</f>
        <v/>
      </c>
      <c r="U146" s="341" t="str">
        <f t="array" ref="U146">if(V146="","",XLOOKUP(V146,Master[Company],Master[Acronym],"NA",0,1))</f>
        <v/>
      </c>
      <c r="V146" s="341"/>
      <c r="W146" s="342"/>
      <c r="X146" s="90"/>
      <c r="Y146" s="341"/>
      <c r="Z146" s="341" t="str">
        <f t="shared" si="11"/>
        <v/>
      </c>
      <c r="AA146" s="341"/>
      <c r="AB146" s="341"/>
      <c r="AC146" s="341"/>
      <c r="AD146" s="401"/>
      <c r="AE146" s="563"/>
      <c r="AF146" s="564"/>
      <c r="AG146" s="564"/>
      <c r="AH146" s="564"/>
      <c r="AI146" s="564"/>
      <c r="AJ146" s="564"/>
      <c r="AK146" s="564"/>
      <c r="AL146" s="565"/>
      <c r="AM146" s="564"/>
      <c r="AN146" s="564"/>
      <c r="AO146" s="564"/>
      <c r="AP146" s="564"/>
      <c r="AQ146" s="564"/>
      <c r="AR146" s="564"/>
      <c r="AS146" s="564"/>
      <c r="AT146" s="564"/>
      <c r="AU146" s="394"/>
      <c r="AV146" s="306"/>
      <c r="AW146" s="306"/>
      <c r="AX146" s="394"/>
      <c r="AY146" s="401"/>
      <c r="AZ146" s="341"/>
      <c r="BA146" s="341"/>
      <c r="BB146" s="341"/>
      <c r="BC146" s="341"/>
      <c r="BD146" s="341"/>
      <c r="BE146" s="401"/>
      <c r="BF146" s="341"/>
      <c r="BG146" s="341"/>
      <c r="BH146" s="402"/>
      <c r="BI146" s="403"/>
      <c r="BJ146" s="405"/>
      <c r="BK146" s="405"/>
      <c r="BL146" s="405"/>
      <c r="BM146" s="405"/>
      <c r="BN146" s="514"/>
    </row>
    <row r="147" ht="18.75" customHeight="1">
      <c r="A147" s="336" t="str">
        <f t="shared" si="13"/>
        <v/>
      </c>
      <c r="B147" s="341"/>
      <c r="C147" s="559"/>
      <c r="D147" s="559"/>
      <c r="E147" s="560" t="str">
        <f t="shared" si="14"/>
        <v/>
      </c>
      <c r="F147" s="401"/>
      <c r="G147" s="394"/>
      <c r="H147" s="341" t="str">
        <f t="array" ref="H147">IF(D147="","",XLOOKUP(D147,'Master Data'!K:K,'Master Data'!N:N,"Input in Master Data",0,1))</f>
        <v/>
      </c>
      <c r="I147" s="341" t="str">
        <f t="array" ref="I147">IF(D147="","",XLOOKUP(D147,'Master Data'!K:K,'Master Data'!O:O,"Input in Master Data",0,1))</f>
        <v/>
      </c>
      <c r="J147" s="341" t="str">
        <f t="array" ref="J147">if(V147="","",XLOOKUP(V147,Master[Company],Master[Blow],"Unknown",0,1))</f>
        <v/>
      </c>
      <c r="K147" s="341" t="str">
        <f t="array" ref="K147">if(V147="","",XLOOKUP(V147,Master[Company],Master[Pigging],"Unknown",0,1))</f>
        <v/>
      </c>
      <c r="L147" s="341" t="str">
        <f t="array" ref="L147">if(V147="","",XLOOKUP(V147,Master[Company],Master[Load Method],"Unknown",0,1))</f>
        <v/>
      </c>
      <c r="M147" s="341" t="str">
        <f t="array" ref="M147">if(V147="","",XLOOKUP(V147,Master[Company],Master[Line Distance],"Unknown",0,1))</f>
        <v/>
      </c>
      <c r="N147" s="394"/>
      <c r="O147" s="341"/>
      <c r="P147" s="506"/>
      <c r="Q147" s="341" t="str">
        <f t="array" ref="Q147">if(V147="","",XLOOKUP(V147,Master[Company],Master[Terms],"NA",0,1))</f>
        <v/>
      </c>
      <c r="R147" s="341" t="str">
        <f t="shared" si="9"/>
        <v/>
      </c>
      <c r="S147" s="341" t="str">
        <f t="array" ref="S147">if(V147="","",XLOOKUP(V147,Master[Company],Master[Group],"NA",0,1))</f>
        <v/>
      </c>
      <c r="T147" s="341" t="str">
        <f t="array" ref="T147">if(V147="","",XLOOKUP(V147,Master[Company],Master[Loading Location],"NA",0,1))</f>
        <v/>
      </c>
      <c r="U147" s="341" t="str">
        <f t="array" ref="U147">if(V147="","",XLOOKUP(V147,Master[Company],Master[Acronym],"NA",0,1))</f>
        <v/>
      </c>
      <c r="V147" s="341"/>
      <c r="W147" s="342"/>
      <c r="X147" s="90"/>
      <c r="Y147" s="341"/>
      <c r="Z147" s="341" t="str">
        <f t="shared" si="11"/>
        <v/>
      </c>
      <c r="AA147" s="341"/>
      <c r="AB147" s="341"/>
      <c r="AC147" s="341"/>
      <c r="AD147" s="401"/>
      <c r="AE147" s="563"/>
      <c r="AF147" s="564"/>
      <c r="AG147" s="564"/>
      <c r="AH147" s="564"/>
      <c r="AI147" s="564"/>
      <c r="AJ147" s="564"/>
      <c r="AK147" s="564"/>
      <c r="AL147" s="565"/>
      <c r="AM147" s="564"/>
      <c r="AN147" s="564"/>
      <c r="AO147" s="564"/>
      <c r="AP147" s="564"/>
      <c r="AQ147" s="564"/>
      <c r="AR147" s="564"/>
      <c r="AS147" s="564"/>
      <c r="AT147" s="564"/>
      <c r="AU147" s="394"/>
      <c r="AV147" s="306"/>
      <c r="AW147" s="306"/>
      <c r="AX147" s="394"/>
      <c r="AY147" s="401"/>
      <c r="AZ147" s="341"/>
      <c r="BA147" s="341"/>
      <c r="BB147" s="341"/>
      <c r="BC147" s="341"/>
      <c r="BD147" s="341"/>
      <c r="BE147" s="401"/>
      <c r="BF147" s="341"/>
      <c r="BG147" s="341"/>
      <c r="BH147" s="402"/>
      <c r="BI147" s="403"/>
      <c r="BJ147" s="405"/>
      <c r="BK147" s="405"/>
      <c r="BL147" s="405"/>
      <c r="BM147" s="405"/>
      <c r="BN147" s="514"/>
    </row>
    <row r="148" ht="18.75" customHeight="1">
      <c r="A148" s="336" t="str">
        <f t="shared" si="13"/>
        <v/>
      </c>
      <c r="B148" s="341"/>
      <c r="C148" s="559"/>
      <c r="D148" s="559"/>
      <c r="E148" s="560" t="str">
        <f t="shared" si="14"/>
        <v/>
      </c>
      <c r="F148" s="401"/>
      <c r="G148" s="394"/>
      <c r="H148" s="341" t="str">
        <f t="array" ref="H148">IF(D148="","",XLOOKUP(D148,'Master Data'!K:K,'Master Data'!N:N,"Input in Master Data",0,1))</f>
        <v/>
      </c>
      <c r="I148" s="341" t="str">
        <f t="array" ref="I148">IF(D148="","",XLOOKUP(D148,'Master Data'!K:K,'Master Data'!O:O,"Input in Master Data",0,1))</f>
        <v/>
      </c>
      <c r="J148" s="341" t="str">
        <f t="array" ref="J148">if(V148="","",XLOOKUP(V148,Master[Company],Master[Blow],"Unknown",0,1))</f>
        <v/>
      </c>
      <c r="K148" s="341" t="str">
        <f t="array" ref="K148">if(V148="","",XLOOKUP(V148,Master[Company],Master[Pigging],"Unknown",0,1))</f>
        <v/>
      </c>
      <c r="L148" s="341" t="str">
        <f t="array" ref="L148">if(V148="","",XLOOKUP(V148,Master[Company],Master[Load Method],"Unknown",0,1))</f>
        <v/>
      </c>
      <c r="M148" s="341" t="str">
        <f t="array" ref="M148">if(V148="","",XLOOKUP(V148,Master[Company],Master[Line Distance],"Unknown",0,1))</f>
        <v/>
      </c>
      <c r="N148" s="394"/>
      <c r="O148" s="341"/>
      <c r="P148" s="506"/>
      <c r="Q148" s="341" t="str">
        <f t="array" ref="Q148">if(V148="","",XLOOKUP(V148,Master[Company],Master[Terms],"NA",0,1))</f>
        <v/>
      </c>
      <c r="R148" s="341" t="str">
        <f t="shared" si="9"/>
        <v/>
      </c>
      <c r="S148" s="341" t="str">
        <f t="array" ref="S148">if(V148="","",XLOOKUP(V148,Master[Company],Master[Group],"NA",0,1))</f>
        <v/>
      </c>
      <c r="T148" s="341" t="str">
        <f t="array" ref="T148">if(V148="","",XLOOKUP(V148,Master[Company],Master[Loading Location],"NA",0,1))</f>
        <v/>
      </c>
      <c r="U148" s="341" t="str">
        <f t="array" ref="U148">if(V148="","",XLOOKUP(V148,Master[Company],Master[Acronym],"NA",0,1))</f>
        <v/>
      </c>
      <c r="V148" s="341"/>
      <c r="W148" s="342"/>
      <c r="X148" s="90"/>
      <c r="Y148" s="341"/>
      <c r="Z148" s="341" t="str">
        <f t="shared" si="11"/>
        <v/>
      </c>
      <c r="AA148" s="341"/>
      <c r="AB148" s="341"/>
      <c r="AC148" s="341"/>
      <c r="AD148" s="401"/>
      <c r="AE148" s="563"/>
      <c r="AF148" s="564"/>
      <c r="AG148" s="564"/>
      <c r="AH148" s="564"/>
      <c r="AI148" s="564"/>
      <c r="AJ148" s="564"/>
      <c r="AK148" s="564"/>
      <c r="AL148" s="565"/>
      <c r="AM148" s="564"/>
      <c r="AN148" s="564"/>
      <c r="AO148" s="564"/>
      <c r="AP148" s="564"/>
      <c r="AQ148" s="564"/>
      <c r="AR148" s="564"/>
      <c r="AS148" s="564"/>
      <c r="AT148" s="564"/>
      <c r="AU148" s="394"/>
      <c r="AV148" s="306"/>
      <c r="AW148" s="306"/>
      <c r="AX148" s="394"/>
      <c r="AY148" s="401"/>
      <c r="AZ148" s="341"/>
      <c r="BA148" s="341"/>
      <c r="BB148" s="341"/>
      <c r="BC148" s="341"/>
      <c r="BD148" s="341"/>
      <c r="BE148" s="401"/>
      <c r="BF148" s="341"/>
      <c r="BG148" s="341"/>
      <c r="BH148" s="402"/>
      <c r="BI148" s="403"/>
      <c r="BJ148" s="405"/>
      <c r="BK148" s="405"/>
      <c r="BL148" s="405"/>
      <c r="BM148" s="405"/>
      <c r="BN148" s="514"/>
    </row>
    <row r="149" ht="18.75" customHeight="1">
      <c r="A149" s="336" t="str">
        <f t="shared" si="13"/>
        <v/>
      </c>
      <c r="B149" s="341"/>
      <c r="C149" s="559"/>
      <c r="D149" s="559"/>
      <c r="E149" s="560" t="str">
        <f t="shared" si="14"/>
        <v/>
      </c>
      <c r="F149" s="401"/>
      <c r="G149" s="394"/>
      <c r="H149" s="341" t="str">
        <f t="array" ref="H149">IF(D149="","",XLOOKUP(D149,'Master Data'!K:K,'Master Data'!N:N,"Input in Master Data",0,1))</f>
        <v/>
      </c>
      <c r="I149" s="341" t="str">
        <f t="array" ref="I149">IF(D149="","",XLOOKUP(D149,'Master Data'!K:K,'Master Data'!O:O,"Input in Master Data",0,1))</f>
        <v/>
      </c>
      <c r="J149" s="341" t="str">
        <f t="array" ref="J149">if(V149="","",XLOOKUP(V149,Master[Company],Master[Blow],"Unknown",0,1))</f>
        <v/>
      </c>
      <c r="K149" s="341" t="str">
        <f t="array" ref="K149">if(V149="","",XLOOKUP(V149,Master[Company],Master[Pigging],"Unknown",0,1))</f>
        <v/>
      </c>
      <c r="L149" s="341" t="str">
        <f t="array" ref="L149">if(V149="","",XLOOKUP(V149,Master[Company],Master[Load Method],"Unknown",0,1))</f>
        <v/>
      </c>
      <c r="M149" s="341" t="str">
        <f t="array" ref="M149">if(V149="","",XLOOKUP(V149,Master[Company],Master[Line Distance],"Unknown",0,1))</f>
        <v/>
      </c>
      <c r="N149" s="394"/>
      <c r="O149" s="341"/>
      <c r="P149" s="506"/>
      <c r="Q149" s="341" t="str">
        <f t="array" ref="Q149">if(V149="","",XLOOKUP(V149,Master[Company],Master[Terms],"NA",0,1))</f>
        <v/>
      </c>
      <c r="R149" s="341" t="str">
        <f t="shared" si="9"/>
        <v/>
      </c>
      <c r="S149" s="341" t="str">
        <f t="array" ref="S149">if(V149="","",XLOOKUP(V149,Master[Company],Master[Group],"NA",0,1))</f>
        <v/>
      </c>
      <c r="T149" s="341" t="str">
        <f t="array" ref="T149">if(V149="","",XLOOKUP(V149,Master[Company],Master[Loading Location],"NA",0,1))</f>
        <v/>
      </c>
      <c r="U149" s="341" t="str">
        <f t="array" ref="U149">if(V149="","",XLOOKUP(V149,Master[Company],Master[Acronym],"NA",0,1))</f>
        <v/>
      </c>
      <c r="V149" s="341"/>
      <c r="W149" s="342"/>
      <c r="X149" s="90"/>
      <c r="Y149" s="341"/>
      <c r="Z149" s="341" t="str">
        <f t="shared" si="11"/>
        <v/>
      </c>
      <c r="AA149" s="341"/>
      <c r="AB149" s="341"/>
      <c r="AC149" s="341"/>
      <c r="AD149" s="401"/>
      <c r="AE149" s="563"/>
      <c r="AF149" s="564"/>
      <c r="AG149" s="564"/>
      <c r="AH149" s="564"/>
      <c r="AI149" s="564"/>
      <c r="AJ149" s="564"/>
      <c r="AK149" s="564"/>
      <c r="AL149" s="565"/>
      <c r="AM149" s="564"/>
      <c r="AN149" s="564"/>
      <c r="AO149" s="564"/>
      <c r="AP149" s="564"/>
      <c r="AQ149" s="564"/>
      <c r="AR149" s="564"/>
      <c r="AS149" s="564"/>
      <c r="AT149" s="564"/>
      <c r="AU149" s="394"/>
      <c r="AV149" s="306"/>
      <c r="AW149" s="306"/>
      <c r="AX149" s="394"/>
      <c r="AY149" s="401"/>
      <c r="AZ149" s="341"/>
      <c r="BA149" s="341"/>
      <c r="BB149" s="341"/>
      <c r="BC149" s="341"/>
      <c r="BD149" s="341"/>
      <c r="BE149" s="401"/>
      <c r="BF149" s="341"/>
      <c r="BG149" s="341"/>
      <c r="BH149" s="402"/>
      <c r="BI149" s="403"/>
      <c r="BJ149" s="405"/>
      <c r="BK149" s="405"/>
      <c r="BL149" s="405"/>
      <c r="BM149" s="405"/>
      <c r="BN149" s="514"/>
    </row>
    <row r="150" ht="18.75" customHeight="1">
      <c r="A150" s="336" t="str">
        <f t="shared" si="13"/>
        <v/>
      </c>
      <c r="B150" s="341"/>
      <c r="C150" s="559"/>
      <c r="D150" s="559"/>
      <c r="E150" s="560" t="str">
        <f t="shared" si="14"/>
        <v/>
      </c>
      <c r="F150" s="401"/>
      <c r="G150" s="394"/>
      <c r="H150" s="341" t="str">
        <f t="array" ref="H150">IF(D150="","",XLOOKUP(D150,'Master Data'!K:K,'Master Data'!N:N,"Input in Master Data",0,1))</f>
        <v/>
      </c>
      <c r="I150" s="341" t="str">
        <f t="array" ref="I150">IF(D150="","",XLOOKUP(D150,'Master Data'!K:K,'Master Data'!O:O,"Input in Master Data",0,1))</f>
        <v/>
      </c>
      <c r="J150" s="341" t="str">
        <f t="array" ref="J150">if(V150="","",XLOOKUP(V150,Master[Company],Master[Blow],"Unknown",0,1))</f>
        <v/>
      </c>
      <c r="K150" s="341" t="str">
        <f t="array" ref="K150">if(V150="","",XLOOKUP(V150,Master[Company],Master[Pigging],"Unknown",0,1))</f>
        <v/>
      </c>
      <c r="L150" s="341" t="str">
        <f t="array" ref="L150">if(V150="","",XLOOKUP(V150,Master[Company],Master[Load Method],"Unknown",0,1))</f>
        <v/>
      </c>
      <c r="M150" s="341" t="str">
        <f t="array" ref="M150">if(V150="","",XLOOKUP(V150,Master[Company],Master[Line Distance],"Unknown",0,1))</f>
        <v/>
      </c>
      <c r="N150" s="394"/>
      <c r="O150" s="341"/>
      <c r="P150" s="506"/>
      <c r="Q150" s="341" t="str">
        <f t="array" ref="Q150">if(V150="","",XLOOKUP(V150,Master[Company],Master[Terms],"NA",0,1))</f>
        <v/>
      </c>
      <c r="R150" s="341" t="str">
        <f t="shared" si="9"/>
        <v/>
      </c>
      <c r="S150" s="341" t="str">
        <f t="array" ref="S150">if(V150="","",XLOOKUP(V150,Master[Company],Master[Group],"NA",0,1))</f>
        <v/>
      </c>
      <c r="T150" s="341" t="str">
        <f t="array" ref="T150">if(V150="","",XLOOKUP(V150,Master[Company],Master[Loading Location],"NA",0,1))</f>
        <v/>
      </c>
      <c r="U150" s="341" t="str">
        <f t="array" ref="U150">if(V150="","",XLOOKUP(V150,Master[Company],Master[Acronym],"NA",0,1))</f>
        <v/>
      </c>
      <c r="V150" s="341"/>
      <c r="W150" s="342"/>
      <c r="X150" s="90"/>
      <c r="Y150" s="341"/>
      <c r="Z150" s="341" t="str">
        <f t="shared" si="11"/>
        <v/>
      </c>
      <c r="AA150" s="341"/>
      <c r="AB150" s="341"/>
      <c r="AC150" s="341"/>
      <c r="AD150" s="401"/>
      <c r="AE150" s="563"/>
      <c r="AF150" s="564"/>
      <c r="AG150" s="564"/>
      <c r="AH150" s="564"/>
      <c r="AI150" s="564"/>
      <c r="AJ150" s="564"/>
      <c r="AK150" s="564"/>
      <c r="AL150" s="565"/>
      <c r="AM150" s="564"/>
      <c r="AN150" s="564"/>
      <c r="AO150" s="564"/>
      <c r="AP150" s="564"/>
      <c r="AQ150" s="564"/>
      <c r="AR150" s="564"/>
      <c r="AS150" s="564"/>
      <c r="AT150" s="564"/>
      <c r="AU150" s="394"/>
      <c r="AV150" s="306"/>
      <c r="AW150" s="306"/>
      <c r="AX150" s="394"/>
      <c r="AY150" s="401"/>
      <c r="AZ150" s="341"/>
      <c r="BA150" s="341"/>
      <c r="BB150" s="341"/>
      <c r="BC150" s="341"/>
      <c r="BD150" s="341"/>
      <c r="BE150" s="401"/>
      <c r="BF150" s="341"/>
      <c r="BG150" s="341"/>
      <c r="BH150" s="402"/>
      <c r="BI150" s="403"/>
      <c r="BJ150" s="405"/>
      <c r="BK150" s="405"/>
      <c r="BL150" s="405"/>
      <c r="BM150" s="405"/>
      <c r="BN150" s="514"/>
    </row>
    <row r="151" ht="18.75" customHeight="1">
      <c r="A151" s="336" t="str">
        <f t="shared" si="13"/>
        <v/>
      </c>
      <c r="B151" s="341"/>
      <c r="C151" s="559"/>
      <c r="D151" s="559"/>
      <c r="E151" s="560" t="str">
        <f t="shared" si="14"/>
        <v/>
      </c>
      <c r="F151" s="401"/>
      <c r="G151" s="394"/>
      <c r="H151" s="341" t="str">
        <f t="array" ref="H151">IF(D151="","",XLOOKUP(D151,'Master Data'!K:K,'Master Data'!N:N,"Input in Master Data",0,1))</f>
        <v/>
      </c>
      <c r="I151" s="341" t="str">
        <f t="array" ref="I151">IF(D151="","",XLOOKUP(D151,'Master Data'!K:K,'Master Data'!O:O,"Input in Master Data",0,1))</f>
        <v/>
      </c>
      <c r="J151" s="341" t="str">
        <f t="array" ref="J151">if(V151="","",XLOOKUP(V151,Master[Company],Master[Blow],"Unknown",0,1))</f>
        <v/>
      </c>
      <c r="K151" s="341" t="str">
        <f t="array" ref="K151">if(V151="","",XLOOKUP(V151,Master[Company],Master[Pigging],"Unknown",0,1))</f>
        <v/>
      </c>
      <c r="L151" s="341" t="str">
        <f t="array" ref="L151">if(V151="","",XLOOKUP(V151,Master[Company],Master[Load Method],"Unknown",0,1))</f>
        <v/>
      </c>
      <c r="M151" s="341" t="str">
        <f t="array" ref="M151">if(V151="","",XLOOKUP(V151,Master[Company],Master[Line Distance],"Unknown",0,1))</f>
        <v/>
      </c>
      <c r="N151" s="394"/>
      <c r="O151" s="341"/>
      <c r="P151" s="506"/>
      <c r="Q151" s="341" t="str">
        <f t="array" ref="Q151">if(V151="","",XLOOKUP(V151,Master[Company],Master[Terms],"NA",0,1))</f>
        <v/>
      </c>
      <c r="R151" s="341" t="str">
        <f t="shared" si="9"/>
        <v/>
      </c>
      <c r="S151" s="341" t="str">
        <f t="array" ref="S151">if(V151="","",XLOOKUP(V151,Master[Company],Master[Group],"NA",0,1))</f>
        <v/>
      </c>
      <c r="T151" s="341" t="str">
        <f t="array" ref="T151">if(V151="","",XLOOKUP(V151,Master[Company],Master[Loading Location],"NA",0,1))</f>
        <v/>
      </c>
      <c r="U151" s="341" t="str">
        <f t="array" ref="U151">if(V151="","",XLOOKUP(V151,Master[Company],Master[Acronym],"NA",0,1))</f>
        <v/>
      </c>
      <c r="V151" s="341"/>
      <c r="W151" s="342"/>
      <c r="X151" s="90"/>
      <c r="Y151" s="341"/>
      <c r="Z151" s="341" t="str">
        <f t="shared" si="11"/>
        <v/>
      </c>
      <c r="AA151" s="341"/>
      <c r="AB151" s="341"/>
      <c r="AC151" s="341"/>
      <c r="AD151" s="401"/>
      <c r="AE151" s="563"/>
      <c r="AF151" s="564"/>
      <c r="AG151" s="564"/>
      <c r="AH151" s="564"/>
      <c r="AI151" s="564"/>
      <c r="AJ151" s="564"/>
      <c r="AK151" s="564"/>
      <c r="AL151" s="565"/>
      <c r="AM151" s="564"/>
      <c r="AN151" s="564"/>
      <c r="AO151" s="564"/>
      <c r="AP151" s="564"/>
      <c r="AQ151" s="564"/>
      <c r="AR151" s="564"/>
      <c r="AS151" s="564"/>
      <c r="AT151" s="564"/>
      <c r="AU151" s="394"/>
      <c r="AV151" s="306"/>
      <c r="AW151" s="306"/>
      <c r="AX151" s="394"/>
      <c r="AY151" s="401"/>
      <c r="AZ151" s="341"/>
      <c r="BA151" s="341"/>
      <c r="BB151" s="341"/>
      <c r="BC151" s="341"/>
      <c r="BD151" s="341"/>
      <c r="BE151" s="401"/>
      <c r="BF151" s="341"/>
      <c r="BG151" s="341"/>
      <c r="BH151" s="402"/>
      <c r="BI151" s="403"/>
      <c r="BJ151" s="405"/>
      <c r="BK151" s="405"/>
      <c r="BL151" s="405"/>
      <c r="BM151" s="405"/>
      <c r="BN151" s="514"/>
    </row>
    <row r="152" ht="18.75" customHeight="1">
      <c r="A152" s="336" t="str">
        <f t="shared" si="13"/>
        <v/>
      </c>
      <c r="B152" s="341"/>
      <c r="C152" s="559"/>
      <c r="D152" s="559"/>
      <c r="E152" s="560" t="str">
        <f t="shared" si="14"/>
        <v/>
      </c>
      <c r="F152" s="401"/>
      <c r="G152" s="394"/>
      <c r="H152" s="341" t="str">
        <f t="array" ref="H152">IF(D152="","",XLOOKUP(D152,'Master Data'!K:K,'Master Data'!N:N,"Input in Master Data",0,1))</f>
        <v/>
      </c>
      <c r="I152" s="341" t="str">
        <f t="array" ref="I152">IF(D152="","",XLOOKUP(D152,'Master Data'!K:K,'Master Data'!O:O,"Input in Master Data",0,1))</f>
        <v/>
      </c>
      <c r="J152" s="341" t="str">
        <f t="array" ref="J152">if(V152="","",XLOOKUP(V152,Master[Company],Master[Blow],"Unknown",0,1))</f>
        <v/>
      </c>
      <c r="K152" s="341" t="str">
        <f t="array" ref="K152">if(V152="","",XLOOKUP(V152,Master[Company],Master[Pigging],"Unknown",0,1))</f>
        <v/>
      </c>
      <c r="L152" s="341" t="str">
        <f t="array" ref="L152">if(V152="","",XLOOKUP(V152,Master[Company],Master[Load Method],"Unknown",0,1))</f>
        <v/>
      </c>
      <c r="M152" s="341" t="str">
        <f t="array" ref="M152">if(V152="","",XLOOKUP(V152,Master[Company],Master[Line Distance],"Unknown",0,1))</f>
        <v/>
      </c>
      <c r="N152" s="394"/>
      <c r="O152" s="341"/>
      <c r="P152" s="506"/>
      <c r="Q152" s="341" t="str">
        <f t="array" ref="Q152">if(V152="","",XLOOKUP(V152,Master[Company],Master[Terms],"NA",0,1))</f>
        <v/>
      </c>
      <c r="R152" s="341" t="str">
        <f t="shared" si="9"/>
        <v/>
      </c>
      <c r="S152" s="341" t="str">
        <f t="array" ref="S152">if(V152="","",XLOOKUP(V152,Master[Company],Master[Group],"NA",0,1))</f>
        <v/>
      </c>
      <c r="T152" s="341" t="str">
        <f t="array" ref="T152">if(V152="","",XLOOKUP(V152,Master[Company],Master[Loading Location],"NA",0,1))</f>
        <v/>
      </c>
      <c r="U152" s="341" t="str">
        <f t="array" ref="U152">if(V152="","",XLOOKUP(V152,Master[Company],Master[Acronym],"NA",0,1))</f>
        <v/>
      </c>
      <c r="V152" s="341"/>
      <c r="W152" s="342"/>
      <c r="X152" s="90"/>
      <c r="Y152" s="341"/>
      <c r="Z152" s="341" t="str">
        <f t="shared" si="11"/>
        <v/>
      </c>
      <c r="AA152" s="341"/>
      <c r="AB152" s="341"/>
      <c r="AC152" s="341"/>
      <c r="AD152" s="401"/>
      <c r="AE152" s="563"/>
      <c r="AF152" s="564"/>
      <c r="AG152" s="564"/>
      <c r="AH152" s="564"/>
      <c r="AI152" s="564"/>
      <c r="AJ152" s="564"/>
      <c r="AK152" s="564"/>
      <c r="AL152" s="565"/>
      <c r="AM152" s="564"/>
      <c r="AN152" s="564"/>
      <c r="AO152" s="564"/>
      <c r="AP152" s="564"/>
      <c r="AQ152" s="564"/>
      <c r="AR152" s="564"/>
      <c r="AS152" s="564"/>
      <c r="AT152" s="564"/>
      <c r="AU152" s="394"/>
      <c r="AV152" s="306"/>
      <c r="AW152" s="306"/>
      <c r="AX152" s="394"/>
      <c r="AY152" s="401"/>
      <c r="AZ152" s="341"/>
      <c r="BA152" s="341"/>
      <c r="BB152" s="341"/>
      <c r="BC152" s="341"/>
      <c r="BD152" s="341"/>
      <c r="BE152" s="401"/>
      <c r="BF152" s="341"/>
      <c r="BG152" s="341"/>
      <c r="BH152" s="402"/>
      <c r="BI152" s="403"/>
      <c r="BJ152" s="405"/>
      <c r="BK152" s="405"/>
      <c r="BL152" s="405"/>
      <c r="BM152" s="405"/>
      <c r="BN152" s="514"/>
    </row>
    <row r="153" ht="18.75" customHeight="1">
      <c r="A153" s="336" t="str">
        <f t="shared" si="13"/>
        <v/>
      </c>
      <c r="B153" s="341"/>
      <c r="C153" s="559"/>
      <c r="D153" s="559"/>
      <c r="E153" s="560" t="str">
        <f t="shared" si="14"/>
        <v/>
      </c>
      <c r="F153" s="401"/>
      <c r="G153" s="394"/>
      <c r="H153" s="341" t="str">
        <f t="array" ref="H153">IF(D153="","",XLOOKUP(D153,'Master Data'!K:K,'Master Data'!N:N,"Input in Master Data",0,1))</f>
        <v/>
      </c>
      <c r="I153" s="341" t="str">
        <f t="array" ref="I153">IF(D153="","",XLOOKUP(D153,'Master Data'!K:K,'Master Data'!O:O,"Input in Master Data",0,1))</f>
        <v/>
      </c>
      <c r="J153" s="341" t="str">
        <f t="array" ref="J153">if(V153="","",XLOOKUP(V153,Master[Company],Master[Blow],"Unknown",0,1))</f>
        <v/>
      </c>
      <c r="K153" s="341" t="str">
        <f t="array" ref="K153">if(V153="","",XLOOKUP(V153,Master[Company],Master[Pigging],"Unknown",0,1))</f>
        <v/>
      </c>
      <c r="L153" s="341" t="str">
        <f t="array" ref="L153">if(V153="","",XLOOKUP(V153,Master[Company],Master[Load Method],"Unknown",0,1))</f>
        <v/>
      </c>
      <c r="M153" s="341" t="str">
        <f t="array" ref="M153">if(V153="","",XLOOKUP(V153,Master[Company],Master[Line Distance],"Unknown",0,1))</f>
        <v/>
      </c>
      <c r="N153" s="394"/>
      <c r="O153" s="341"/>
      <c r="P153" s="506"/>
      <c r="Q153" s="341" t="str">
        <f t="array" ref="Q153">if(V153="","",XLOOKUP(V153,Master[Company],Master[Terms],"NA",0,1))</f>
        <v/>
      </c>
      <c r="R153" s="341" t="str">
        <f t="shared" si="9"/>
        <v/>
      </c>
      <c r="S153" s="341" t="str">
        <f t="array" ref="S153">if(V153="","",XLOOKUP(V153,Master[Company],Master[Group],"NA",0,1))</f>
        <v/>
      </c>
      <c r="T153" s="341" t="str">
        <f t="array" ref="T153">if(V153="","",XLOOKUP(V153,Master[Company],Master[Loading Location],"NA",0,1))</f>
        <v/>
      </c>
      <c r="U153" s="341" t="str">
        <f t="array" ref="U153">if(V153="","",XLOOKUP(V153,Master[Company],Master[Acronym],"NA",0,1))</f>
        <v/>
      </c>
      <c r="V153" s="341"/>
      <c r="W153" s="342"/>
      <c r="X153" s="90"/>
      <c r="Y153" s="341"/>
      <c r="Z153" s="341" t="str">
        <f t="shared" si="11"/>
        <v/>
      </c>
      <c r="AA153" s="341"/>
      <c r="AB153" s="341"/>
      <c r="AC153" s="341"/>
      <c r="AD153" s="401"/>
      <c r="AE153" s="563"/>
      <c r="AF153" s="564"/>
      <c r="AG153" s="564"/>
      <c r="AH153" s="564"/>
      <c r="AI153" s="564"/>
      <c r="AJ153" s="564"/>
      <c r="AK153" s="564"/>
      <c r="AL153" s="565"/>
      <c r="AM153" s="564"/>
      <c r="AN153" s="564"/>
      <c r="AO153" s="564"/>
      <c r="AP153" s="564"/>
      <c r="AQ153" s="564"/>
      <c r="AR153" s="564"/>
      <c r="AS153" s="564"/>
      <c r="AT153" s="564"/>
      <c r="AU153" s="394"/>
      <c r="AV153" s="306"/>
      <c r="AW153" s="306"/>
      <c r="AX153" s="394"/>
      <c r="AY153" s="401"/>
      <c r="AZ153" s="341"/>
      <c r="BA153" s="341"/>
      <c r="BB153" s="341"/>
      <c r="BC153" s="341"/>
      <c r="BD153" s="341"/>
      <c r="BE153" s="401"/>
      <c r="BF153" s="341"/>
      <c r="BG153" s="341"/>
      <c r="BH153" s="402"/>
      <c r="BI153" s="403"/>
      <c r="BJ153" s="405"/>
      <c r="BK153" s="405"/>
      <c r="BL153" s="405"/>
      <c r="BM153" s="405"/>
      <c r="BN153" s="514"/>
    </row>
    <row r="154" ht="18.75" customHeight="1">
      <c r="A154" s="336" t="str">
        <f t="shared" si="13"/>
        <v/>
      </c>
      <c r="B154" s="341"/>
      <c r="C154" s="559"/>
      <c r="D154" s="559"/>
      <c r="E154" s="560" t="str">
        <f t="shared" si="14"/>
        <v/>
      </c>
      <c r="F154" s="401"/>
      <c r="G154" s="394"/>
      <c r="H154" s="341" t="str">
        <f t="array" ref="H154">IF(D154="","",XLOOKUP(D154,'Master Data'!K:K,'Master Data'!N:N,"Input in Master Data",0,1))</f>
        <v/>
      </c>
      <c r="I154" s="341" t="str">
        <f t="array" ref="I154">IF(D154="","",XLOOKUP(D154,'Master Data'!K:K,'Master Data'!O:O,"Input in Master Data",0,1))</f>
        <v/>
      </c>
      <c r="J154" s="341" t="str">
        <f t="array" ref="J154">if(V154="","",XLOOKUP(V154,Master[Company],Master[Blow],"Unknown",0,1))</f>
        <v/>
      </c>
      <c r="K154" s="341" t="str">
        <f t="array" ref="K154">if(V154="","",XLOOKUP(V154,Master[Company],Master[Pigging],"Unknown",0,1))</f>
        <v/>
      </c>
      <c r="L154" s="341" t="str">
        <f t="array" ref="L154">if(V154="","",XLOOKUP(V154,Master[Company],Master[Load Method],"Unknown",0,1))</f>
        <v/>
      </c>
      <c r="M154" s="341" t="str">
        <f t="array" ref="M154">if(V154="","",XLOOKUP(V154,Master[Company],Master[Line Distance],"Unknown",0,1))</f>
        <v/>
      </c>
      <c r="N154" s="394"/>
      <c r="O154" s="341"/>
      <c r="P154" s="506"/>
      <c r="Q154" s="341" t="str">
        <f t="array" ref="Q154">if(V154="","",XLOOKUP(V154,Master[Company],Master[Terms],"NA",0,1))</f>
        <v/>
      </c>
      <c r="R154" s="341" t="str">
        <f t="shared" si="9"/>
        <v/>
      </c>
      <c r="S154" s="341" t="str">
        <f t="array" ref="S154">if(V154="","",XLOOKUP(V154,Master[Company],Master[Group],"NA",0,1))</f>
        <v/>
      </c>
      <c r="T154" s="341" t="str">
        <f t="array" ref="T154">if(V154="","",XLOOKUP(V154,Master[Company],Master[Loading Location],"NA",0,1))</f>
        <v/>
      </c>
      <c r="U154" s="341" t="str">
        <f t="array" ref="U154">if(V154="","",XLOOKUP(V154,Master[Company],Master[Acronym],"NA",0,1))</f>
        <v/>
      </c>
      <c r="V154" s="341"/>
      <c r="W154" s="342"/>
      <c r="X154" s="90"/>
      <c r="Y154" s="341"/>
      <c r="Z154" s="341" t="str">
        <f t="shared" si="11"/>
        <v/>
      </c>
      <c r="AA154" s="341"/>
      <c r="AB154" s="341"/>
      <c r="AC154" s="341"/>
      <c r="AD154" s="401"/>
      <c r="AE154" s="563"/>
      <c r="AF154" s="564"/>
      <c r="AG154" s="564"/>
      <c r="AH154" s="564"/>
      <c r="AI154" s="564"/>
      <c r="AJ154" s="564"/>
      <c r="AK154" s="564"/>
      <c r="AL154" s="565"/>
      <c r="AM154" s="564"/>
      <c r="AN154" s="564"/>
      <c r="AO154" s="564"/>
      <c r="AP154" s="564"/>
      <c r="AQ154" s="564"/>
      <c r="AR154" s="564"/>
      <c r="AS154" s="564"/>
      <c r="AT154" s="564"/>
      <c r="AU154" s="394"/>
      <c r="AV154" s="306"/>
      <c r="AW154" s="306"/>
      <c r="AX154" s="394"/>
      <c r="AY154" s="401"/>
      <c r="AZ154" s="341"/>
      <c r="BA154" s="341"/>
      <c r="BB154" s="341"/>
      <c r="BC154" s="341"/>
      <c r="BD154" s="341"/>
      <c r="BE154" s="401"/>
      <c r="BF154" s="341"/>
      <c r="BG154" s="341"/>
      <c r="BH154" s="402"/>
      <c r="BI154" s="403"/>
      <c r="BJ154" s="405"/>
      <c r="BK154" s="405"/>
      <c r="BL154" s="405"/>
      <c r="BM154" s="405"/>
      <c r="BN154" s="514"/>
    </row>
    <row r="155" ht="18.75" customHeight="1">
      <c r="A155" s="336" t="str">
        <f t="shared" si="13"/>
        <v/>
      </c>
      <c r="B155" s="341"/>
      <c r="C155" s="559"/>
      <c r="D155" s="559"/>
      <c r="E155" s="560" t="str">
        <f t="shared" si="14"/>
        <v/>
      </c>
      <c r="F155" s="401"/>
      <c r="G155" s="394"/>
      <c r="H155" s="341" t="str">
        <f t="array" ref="H155">IF(D155="","",XLOOKUP(D155,'Master Data'!K:K,'Master Data'!N:N,"Input in Master Data",0,1))</f>
        <v/>
      </c>
      <c r="I155" s="341" t="str">
        <f t="array" ref="I155">IF(D155="","",XLOOKUP(D155,'Master Data'!K:K,'Master Data'!O:O,"Input in Master Data",0,1))</f>
        <v/>
      </c>
      <c r="J155" s="341" t="str">
        <f t="array" ref="J155">if(V155="","",XLOOKUP(V155,Master[Company],Master[Blow],"Unknown",0,1))</f>
        <v/>
      </c>
      <c r="K155" s="341" t="str">
        <f t="array" ref="K155">if(V155="","",XLOOKUP(V155,Master[Company],Master[Pigging],"Unknown",0,1))</f>
        <v/>
      </c>
      <c r="L155" s="341" t="str">
        <f t="array" ref="L155">if(V155="","",XLOOKUP(V155,Master[Company],Master[Load Method],"Unknown",0,1))</f>
        <v/>
      </c>
      <c r="M155" s="341" t="str">
        <f t="array" ref="M155">if(V155="","",XLOOKUP(V155,Master[Company],Master[Line Distance],"Unknown",0,1))</f>
        <v/>
      </c>
      <c r="N155" s="394"/>
      <c r="O155" s="341"/>
      <c r="P155" s="506"/>
      <c r="Q155" s="341" t="str">
        <f t="array" ref="Q155">if(V155="","",XLOOKUP(V155,Master[Company],Master[Terms],"NA",0,1))</f>
        <v/>
      </c>
      <c r="R155" s="341" t="str">
        <f t="shared" si="9"/>
        <v/>
      </c>
      <c r="S155" s="341" t="str">
        <f t="array" ref="S155">if(V155="","",XLOOKUP(V155,Master[Company],Master[Group],"NA",0,1))</f>
        <v/>
      </c>
      <c r="T155" s="341" t="str">
        <f t="array" ref="T155">if(V155="","",XLOOKUP(V155,Master[Company],Master[Loading Location],"NA",0,1))</f>
        <v/>
      </c>
      <c r="U155" s="341" t="str">
        <f t="array" ref="U155">if(V155="","",XLOOKUP(V155,Master[Company],Master[Acronym],"NA",0,1))</f>
        <v/>
      </c>
      <c r="V155" s="341"/>
      <c r="W155" s="342"/>
      <c r="X155" s="90"/>
      <c r="Y155" s="341"/>
      <c r="Z155" s="341" t="str">
        <f t="shared" si="11"/>
        <v/>
      </c>
      <c r="AA155" s="341"/>
      <c r="AB155" s="341"/>
      <c r="AC155" s="341"/>
      <c r="AD155" s="401"/>
      <c r="AE155" s="563"/>
      <c r="AF155" s="564"/>
      <c r="AG155" s="564"/>
      <c r="AH155" s="564"/>
      <c r="AI155" s="564"/>
      <c r="AJ155" s="564"/>
      <c r="AK155" s="564"/>
      <c r="AL155" s="565"/>
      <c r="AM155" s="564"/>
      <c r="AN155" s="564"/>
      <c r="AO155" s="564"/>
      <c r="AP155" s="564"/>
      <c r="AQ155" s="564"/>
      <c r="AR155" s="564"/>
      <c r="AS155" s="564"/>
      <c r="AT155" s="564"/>
      <c r="AU155" s="394"/>
      <c r="AV155" s="306"/>
      <c r="AW155" s="306"/>
      <c r="AX155" s="394"/>
      <c r="AY155" s="401"/>
      <c r="AZ155" s="341"/>
      <c r="BA155" s="341"/>
      <c r="BB155" s="341"/>
      <c r="BC155" s="341"/>
      <c r="BD155" s="341"/>
      <c r="BE155" s="401"/>
      <c r="BF155" s="341"/>
      <c r="BG155" s="341"/>
      <c r="BH155" s="402"/>
      <c r="BI155" s="403"/>
      <c r="BJ155" s="405"/>
      <c r="BK155" s="405"/>
      <c r="BL155" s="405"/>
      <c r="BM155" s="405"/>
      <c r="BN155" s="514"/>
    </row>
    <row r="156" ht="18.75" customHeight="1">
      <c r="A156" s="336" t="str">
        <f t="shared" si="13"/>
        <v/>
      </c>
      <c r="B156" s="341"/>
      <c r="C156" s="559"/>
      <c r="D156" s="559"/>
      <c r="E156" s="560" t="str">
        <f t="shared" si="14"/>
        <v/>
      </c>
      <c r="F156" s="401"/>
      <c r="G156" s="394"/>
      <c r="H156" s="341" t="str">
        <f t="array" ref="H156">IF(D156="","",XLOOKUP(D156,'Master Data'!K:K,'Master Data'!N:N,"Input in Master Data",0,1))</f>
        <v/>
      </c>
      <c r="I156" s="341" t="str">
        <f t="array" ref="I156">IF(D156="","",XLOOKUP(D156,'Master Data'!K:K,'Master Data'!O:O,"Input in Master Data",0,1))</f>
        <v/>
      </c>
      <c r="J156" s="341" t="str">
        <f t="array" ref="J156">if(V156="","",XLOOKUP(V156,Master[Company],Master[Blow],"Unknown",0,1))</f>
        <v/>
      </c>
      <c r="K156" s="341" t="str">
        <f t="array" ref="K156">if(V156="","",XLOOKUP(V156,Master[Company],Master[Pigging],"Unknown",0,1))</f>
        <v/>
      </c>
      <c r="L156" s="341" t="str">
        <f t="array" ref="L156">if(V156="","",XLOOKUP(V156,Master[Company],Master[Load Method],"Unknown",0,1))</f>
        <v/>
      </c>
      <c r="M156" s="341" t="str">
        <f t="array" ref="M156">if(V156="","",XLOOKUP(V156,Master[Company],Master[Line Distance],"Unknown",0,1))</f>
        <v/>
      </c>
      <c r="N156" s="394"/>
      <c r="O156" s="341"/>
      <c r="P156" s="506"/>
      <c r="Q156" s="341" t="str">
        <f t="array" ref="Q156">if(V156="","",XLOOKUP(V156,Master[Company],Master[Terms],"NA",0,1))</f>
        <v/>
      </c>
      <c r="R156" s="341" t="str">
        <f t="shared" si="9"/>
        <v/>
      </c>
      <c r="S156" s="341" t="str">
        <f t="array" ref="S156">if(V156="","",XLOOKUP(V156,Master[Company],Master[Group],"NA",0,1))</f>
        <v/>
      </c>
      <c r="T156" s="341" t="str">
        <f t="array" ref="T156">if(V156="","",XLOOKUP(V156,Master[Company],Master[Loading Location],"NA",0,1))</f>
        <v/>
      </c>
      <c r="U156" s="341" t="str">
        <f t="array" ref="U156">if(V156="","",XLOOKUP(V156,Master[Company],Master[Acronym],"NA",0,1))</f>
        <v/>
      </c>
      <c r="V156" s="341"/>
      <c r="W156" s="342"/>
      <c r="X156" s="90"/>
      <c r="Y156" s="341"/>
      <c r="Z156" s="341" t="str">
        <f t="shared" si="11"/>
        <v/>
      </c>
      <c r="AA156" s="341"/>
      <c r="AB156" s="341"/>
      <c r="AC156" s="341"/>
      <c r="AD156" s="401"/>
      <c r="AE156" s="563"/>
      <c r="AF156" s="564"/>
      <c r="AG156" s="564"/>
      <c r="AH156" s="564"/>
      <c r="AI156" s="564"/>
      <c r="AJ156" s="564"/>
      <c r="AK156" s="564"/>
      <c r="AL156" s="565"/>
      <c r="AM156" s="564"/>
      <c r="AN156" s="564"/>
      <c r="AO156" s="564"/>
      <c r="AP156" s="564"/>
      <c r="AQ156" s="564"/>
      <c r="AR156" s="564"/>
      <c r="AS156" s="564"/>
      <c r="AT156" s="564"/>
      <c r="AU156" s="394"/>
      <c r="AV156" s="306"/>
      <c r="AW156" s="306"/>
      <c r="AX156" s="394"/>
      <c r="AY156" s="401"/>
      <c r="AZ156" s="341"/>
      <c r="BA156" s="341"/>
      <c r="BB156" s="341"/>
      <c r="BC156" s="341"/>
      <c r="BD156" s="341"/>
      <c r="BE156" s="401"/>
      <c r="BF156" s="341"/>
      <c r="BG156" s="341"/>
      <c r="BH156" s="402"/>
      <c r="BI156" s="403"/>
      <c r="BJ156" s="405"/>
      <c r="BK156" s="405"/>
      <c r="BL156" s="405"/>
      <c r="BM156" s="405"/>
      <c r="BN156" s="514"/>
    </row>
    <row r="157" ht="18.75" customHeight="1">
      <c r="A157" s="336" t="str">
        <f t="shared" si="13"/>
        <v/>
      </c>
      <c r="B157" s="341"/>
      <c r="C157" s="559"/>
      <c r="D157" s="559"/>
      <c r="E157" s="560" t="str">
        <f t="shared" si="14"/>
        <v/>
      </c>
      <c r="F157" s="401"/>
      <c r="G157" s="394"/>
      <c r="H157" s="341" t="str">
        <f t="array" ref="H157">IF(D157="","",XLOOKUP(D157,'Master Data'!K:K,'Master Data'!N:N,"Input in Master Data",0,1))</f>
        <v/>
      </c>
      <c r="I157" s="341" t="str">
        <f t="array" ref="I157">IF(D157="","",XLOOKUP(D157,'Master Data'!K:K,'Master Data'!O:O,"Input in Master Data",0,1))</f>
        <v/>
      </c>
      <c r="J157" s="341" t="str">
        <f t="array" ref="J157">if(V157="","",XLOOKUP(V157,Master[Company],Master[Blow],"Unknown",0,1))</f>
        <v/>
      </c>
      <c r="K157" s="341" t="str">
        <f t="array" ref="K157">if(V157="","",XLOOKUP(V157,Master[Company],Master[Pigging],"Unknown",0,1))</f>
        <v/>
      </c>
      <c r="L157" s="341" t="str">
        <f t="array" ref="L157">if(V157="","",XLOOKUP(V157,Master[Company],Master[Load Method],"Unknown",0,1))</f>
        <v/>
      </c>
      <c r="M157" s="341" t="str">
        <f t="array" ref="M157">if(V157="","",XLOOKUP(V157,Master[Company],Master[Line Distance],"Unknown",0,1))</f>
        <v/>
      </c>
      <c r="N157" s="394"/>
      <c r="O157" s="341"/>
      <c r="P157" s="506"/>
      <c r="Q157" s="341" t="str">
        <f t="array" ref="Q157">if(V157="","",XLOOKUP(V157,Master[Company],Master[Terms],"NA",0,1))</f>
        <v/>
      </c>
      <c r="R157" s="341" t="str">
        <f t="shared" si="9"/>
        <v/>
      </c>
      <c r="S157" s="341" t="str">
        <f t="array" ref="S157">if(V157="","",XLOOKUP(V157,Master[Company],Master[Group],"NA",0,1))</f>
        <v/>
      </c>
      <c r="T157" s="341" t="str">
        <f t="array" ref="T157">if(V157="","",XLOOKUP(V157,Master[Company],Master[Loading Location],"NA",0,1))</f>
        <v/>
      </c>
      <c r="U157" s="341" t="str">
        <f t="array" ref="U157">if(V157="","",XLOOKUP(V157,Master[Company],Master[Acronym],"NA",0,1))</f>
        <v/>
      </c>
      <c r="V157" s="341"/>
      <c r="W157" s="342"/>
      <c r="X157" s="90"/>
      <c r="Y157" s="341"/>
      <c r="Z157" s="341" t="str">
        <f t="shared" si="11"/>
        <v/>
      </c>
      <c r="AA157" s="341"/>
      <c r="AB157" s="341"/>
      <c r="AC157" s="341"/>
      <c r="AD157" s="401"/>
      <c r="AE157" s="563"/>
      <c r="AF157" s="564"/>
      <c r="AG157" s="564"/>
      <c r="AH157" s="564"/>
      <c r="AI157" s="564"/>
      <c r="AJ157" s="564"/>
      <c r="AK157" s="564"/>
      <c r="AL157" s="565"/>
      <c r="AM157" s="564"/>
      <c r="AN157" s="564"/>
      <c r="AO157" s="564"/>
      <c r="AP157" s="564"/>
      <c r="AQ157" s="564"/>
      <c r="AR157" s="564"/>
      <c r="AS157" s="564"/>
      <c r="AT157" s="564"/>
      <c r="AU157" s="394"/>
      <c r="AV157" s="306"/>
      <c r="AW157" s="306"/>
      <c r="AX157" s="394"/>
      <c r="AY157" s="401"/>
      <c r="AZ157" s="341"/>
      <c r="BA157" s="341"/>
      <c r="BB157" s="341"/>
      <c r="BC157" s="341"/>
      <c r="BD157" s="341"/>
      <c r="BE157" s="401"/>
      <c r="BF157" s="341"/>
      <c r="BG157" s="341"/>
      <c r="BH157" s="402"/>
      <c r="BI157" s="403"/>
      <c r="BJ157" s="405"/>
      <c r="BK157" s="405"/>
      <c r="BL157" s="405"/>
      <c r="BM157" s="405"/>
      <c r="BN157" s="514"/>
    </row>
    <row r="158" ht="18.75" customHeight="1">
      <c r="A158" s="336" t="str">
        <f t="shared" si="13"/>
        <v/>
      </c>
      <c r="B158" s="341"/>
      <c r="C158" s="559"/>
      <c r="D158" s="559"/>
      <c r="E158" s="560" t="str">
        <f t="shared" si="14"/>
        <v/>
      </c>
      <c r="F158" s="401"/>
      <c r="G158" s="394"/>
      <c r="H158" s="341" t="str">
        <f t="array" ref="H158">IF(D158="","",XLOOKUP(D158,'Master Data'!K:K,'Master Data'!N:N,"Input in Master Data",0,1))</f>
        <v/>
      </c>
      <c r="I158" s="341" t="str">
        <f t="array" ref="I158">IF(D158="","",XLOOKUP(D158,'Master Data'!K:K,'Master Data'!O:O,"Input in Master Data",0,1))</f>
        <v/>
      </c>
      <c r="J158" s="341" t="str">
        <f t="array" ref="J158">if(V158="","",XLOOKUP(V158,Master[Company],Master[Blow],"Unknown",0,1))</f>
        <v/>
      </c>
      <c r="K158" s="341" t="str">
        <f t="array" ref="K158">if(V158="","",XLOOKUP(V158,Master[Company],Master[Pigging],"Unknown",0,1))</f>
        <v/>
      </c>
      <c r="L158" s="341" t="str">
        <f t="array" ref="L158">if(V158="","",XLOOKUP(V158,Master[Company],Master[Load Method],"Unknown",0,1))</f>
        <v/>
      </c>
      <c r="M158" s="341" t="str">
        <f t="array" ref="M158">if(V158="","",XLOOKUP(V158,Master[Company],Master[Line Distance],"Unknown",0,1))</f>
        <v/>
      </c>
      <c r="N158" s="394"/>
      <c r="O158" s="341"/>
      <c r="P158" s="506"/>
      <c r="Q158" s="341" t="str">
        <f t="array" ref="Q158">if(V158="","",XLOOKUP(V158,Master[Company],Master[Terms],"NA",0,1))</f>
        <v/>
      </c>
      <c r="R158" s="341" t="str">
        <f t="shared" si="9"/>
        <v/>
      </c>
      <c r="S158" s="341" t="str">
        <f t="array" ref="S158">if(V158="","",XLOOKUP(V158,Master[Company],Master[Group],"NA",0,1))</f>
        <v/>
      </c>
      <c r="T158" s="341" t="str">
        <f t="array" ref="T158">if(V158="","",XLOOKUP(V158,Master[Company],Master[Loading Location],"NA",0,1))</f>
        <v/>
      </c>
      <c r="U158" s="341" t="str">
        <f t="array" ref="U158">if(V158="","",XLOOKUP(V158,Master[Company],Master[Acronym],"NA",0,1))</f>
        <v/>
      </c>
      <c r="V158" s="341"/>
      <c r="W158" s="342"/>
      <c r="X158" s="90"/>
      <c r="Y158" s="341"/>
      <c r="Z158" s="341" t="str">
        <f t="shared" si="11"/>
        <v/>
      </c>
      <c r="AA158" s="341"/>
      <c r="AB158" s="341"/>
      <c r="AC158" s="341"/>
      <c r="AD158" s="401"/>
      <c r="AE158" s="563"/>
      <c r="AF158" s="564"/>
      <c r="AG158" s="564"/>
      <c r="AH158" s="564"/>
      <c r="AI158" s="564"/>
      <c r="AJ158" s="564"/>
      <c r="AK158" s="564"/>
      <c r="AL158" s="565"/>
      <c r="AM158" s="564"/>
      <c r="AN158" s="564"/>
      <c r="AO158" s="564"/>
      <c r="AP158" s="564"/>
      <c r="AQ158" s="564"/>
      <c r="AR158" s="564"/>
      <c r="AS158" s="564"/>
      <c r="AT158" s="564"/>
      <c r="AU158" s="394"/>
      <c r="AV158" s="306"/>
      <c r="AW158" s="306"/>
      <c r="AX158" s="394"/>
      <c r="AY158" s="401"/>
      <c r="AZ158" s="341"/>
      <c r="BA158" s="341"/>
      <c r="BB158" s="341"/>
      <c r="BC158" s="341"/>
      <c r="BD158" s="341"/>
      <c r="BE158" s="401"/>
      <c r="BF158" s="341"/>
      <c r="BG158" s="341"/>
      <c r="BH158" s="402"/>
      <c r="BI158" s="403"/>
      <c r="BJ158" s="405"/>
      <c r="BK158" s="405"/>
      <c r="BL158" s="405"/>
      <c r="BM158" s="405"/>
      <c r="BN158" s="514"/>
    </row>
    <row r="159" ht="18.75" customHeight="1">
      <c r="A159" s="336" t="str">
        <f t="shared" si="13"/>
        <v/>
      </c>
      <c r="B159" s="341"/>
      <c r="C159" s="559"/>
      <c r="D159" s="559"/>
      <c r="E159" s="560" t="str">
        <f t="shared" si="14"/>
        <v/>
      </c>
      <c r="F159" s="401"/>
      <c r="G159" s="394"/>
      <c r="H159" s="341" t="str">
        <f t="array" ref="H159">IF(D159="","",XLOOKUP(D159,'Master Data'!K:K,'Master Data'!N:N,"Input in Master Data",0,1))</f>
        <v/>
      </c>
      <c r="I159" s="341" t="str">
        <f t="array" ref="I159">IF(D159="","",XLOOKUP(D159,'Master Data'!K:K,'Master Data'!O:O,"Input in Master Data",0,1))</f>
        <v/>
      </c>
      <c r="J159" s="341" t="str">
        <f t="array" ref="J159">if(V159="","",XLOOKUP(V159,Master[Company],Master[Blow],"Unknown",0,1))</f>
        <v/>
      </c>
      <c r="K159" s="341" t="str">
        <f t="array" ref="K159">if(V159="","",XLOOKUP(V159,Master[Company],Master[Pigging],"Unknown",0,1))</f>
        <v/>
      </c>
      <c r="L159" s="341" t="str">
        <f t="array" ref="L159">if(V159="","",XLOOKUP(V159,Master[Company],Master[Load Method],"Unknown",0,1))</f>
        <v/>
      </c>
      <c r="M159" s="341" t="str">
        <f t="array" ref="M159">if(V159="","",XLOOKUP(V159,Master[Company],Master[Line Distance],"Unknown",0,1))</f>
        <v/>
      </c>
      <c r="N159" s="394"/>
      <c r="O159" s="341"/>
      <c r="P159" s="506"/>
      <c r="Q159" s="341" t="str">
        <f t="array" ref="Q159">if(V159="","",XLOOKUP(V159,Master[Company],Master[Terms],"NA",0,1))</f>
        <v/>
      </c>
      <c r="R159" s="341" t="str">
        <f t="shared" si="9"/>
        <v/>
      </c>
      <c r="S159" s="341" t="str">
        <f t="array" ref="S159">if(V159="","",XLOOKUP(V159,Master[Company],Master[Group],"NA",0,1))</f>
        <v/>
      </c>
      <c r="T159" s="341" t="str">
        <f t="array" ref="T159">if(V159="","",XLOOKUP(V159,Master[Company],Master[Loading Location],"NA",0,1))</f>
        <v/>
      </c>
      <c r="U159" s="341" t="str">
        <f t="array" ref="U159">if(V159="","",XLOOKUP(V159,Master[Company],Master[Acronym],"NA",0,1))</f>
        <v/>
      </c>
      <c r="V159" s="341"/>
      <c r="W159" s="342"/>
      <c r="X159" s="90"/>
      <c r="Y159" s="341"/>
      <c r="Z159" s="341" t="str">
        <f t="shared" si="11"/>
        <v/>
      </c>
      <c r="AA159" s="341"/>
      <c r="AB159" s="341"/>
      <c r="AC159" s="341"/>
      <c r="AD159" s="401"/>
      <c r="AE159" s="563"/>
      <c r="AF159" s="564"/>
      <c r="AG159" s="564"/>
      <c r="AH159" s="564"/>
      <c r="AI159" s="564"/>
      <c r="AJ159" s="564"/>
      <c r="AK159" s="564"/>
      <c r="AL159" s="565"/>
      <c r="AM159" s="564"/>
      <c r="AN159" s="564"/>
      <c r="AO159" s="564"/>
      <c r="AP159" s="564"/>
      <c r="AQ159" s="564"/>
      <c r="AR159" s="564"/>
      <c r="AS159" s="564"/>
      <c r="AT159" s="564"/>
      <c r="AU159" s="394"/>
      <c r="AV159" s="306"/>
      <c r="AW159" s="306"/>
      <c r="AX159" s="394"/>
      <c r="AY159" s="401"/>
      <c r="AZ159" s="341"/>
      <c r="BA159" s="341"/>
      <c r="BB159" s="341"/>
      <c r="BC159" s="341"/>
      <c r="BD159" s="341"/>
      <c r="BE159" s="401"/>
      <c r="BF159" s="341"/>
      <c r="BG159" s="341"/>
      <c r="BH159" s="402"/>
      <c r="BI159" s="403"/>
      <c r="BJ159" s="405"/>
      <c r="BK159" s="405"/>
      <c r="BL159" s="405"/>
      <c r="BM159" s="405"/>
      <c r="BN159" s="514"/>
    </row>
    <row r="160" ht="18.75" customHeight="1">
      <c r="A160" s="336" t="str">
        <f t="shared" si="13"/>
        <v/>
      </c>
      <c r="B160" s="341"/>
      <c r="C160" s="559"/>
      <c r="D160" s="559"/>
      <c r="E160" s="560" t="str">
        <f t="shared" si="14"/>
        <v/>
      </c>
      <c r="F160" s="401"/>
      <c r="G160" s="394"/>
      <c r="H160" s="341" t="str">
        <f t="array" ref="H160">IF(D160="","",XLOOKUP(D160,'Master Data'!K:K,'Master Data'!N:N,"Input in Master Data",0,1))</f>
        <v/>
      </c>
      <c r="I160" s="341" t="str">
        <f t="array" ref="I160">IF(D160="","",XLOOKUP(D160,'Master Data'!K:K,'Master Data'!O:O,"Input in Master Data",0,1))</f>
        <v/>
      </c>
      <c r="J160" s="341" t="str">
        <f t="array" ref="J160">if(V160="","",XLOOKUP(V160,Master[Company],Master[Blow],"Unknown",0,1))</f>
        <v/>
      </c>
      <c r="K160" s="341" t="str">
        <f t="array" ref="K160">if(V160="","",XLOOKUP(V160,Master[Company],Master[Pigging],"Unknown",0,1))</f>
        <v/>
      </c>
      <c r="L160" s="341" t="str">
        <f t="array" ref="L160">if(V160="","",XLOOKUP(V160,Master[Company],Master[Load Method],"Unknown",0,1))</f>
        <v/>
      </c>
      <c r="M160" s="341" t="str">
        <f t="array" ref="M160">if(V160="","",XLOOKUP(V160,Master[Company],Master[Line Distance],"Unknown",0,1))</f>
        <v/>
      </c>
      <c r="N160" s="394"/>
      <c r="O160" s="341"/>
      <c r="P160" s="506"/>
      <c r="Q160" s="341" t="str">
        <f t="array" ref="Q160">if(V160="","",XLOOKUP(V160,Master[Company],Master[Terms],"NA",0,1))</f>
        <v/>
      </c>
      <c r="R160" s="341" t="str">
        <f t="shared" si="9"/>
        <v/>
      </c>
      <c r="S160" s="341" t="str">
        <f t="array" ref="S160">if(V160="","",XLOOKUP(V160,Master[Company],Master[Group],"NA",0,1))</f>
        <v/>
      </c>
      <c r="T160" s="341" t="str">
        <f t="array" ref="T160">if(V160="","",XLOOKUP(V160,Master[Company],Master[Loading Location],"NA",0,1))</f>
        <v/>
      </c>
      <c r="U160" s="341" t="str">
        <f t="array" ref="U160">if(V160="","",XLOOKUP(V160,Master[Company],Master[Acronym],"NA",0,1))</f>
        <v/>
      </c>
      <c r="V160" s="341"/>
      <c r="W160" s="342"/>
      <c r="X160" s="90"/>
      <c r="Y160" s="341"/>
      <c r="Z160" s="341" t="str">
        <f t="shared" si="11"/>
        <v/>
      </c>
      <c r="AA160" s="341"/>
      <c r="AB160" s="341"/>
      <c r="AC160" s="341"/>
      <c r="AD160" s="401"/>
      <c r="AE160" s="563"/>
      <c r="AF160" s="564"/>
      <c r="AG160" s="564"/>
      <c r="AH160" s="564"/>
      <c r="AI160" s="564"/>
      <c r="AJ160" s="564"/>
      <c r="AK160" s="564"/>
      <c r="AL160" s="565"/>
      <c r="AM160" s="564"/>
      <c r="AN160" s="564"/>
      <c r="AO160" s="564"/>
      <c r="AP160" s="564"/>
      <c r="AQ160" s="564"/>
      <c r="AR160" s="564"/>
      <c r="AS160" s="564"/>
      <c r="AT160" s="564"/>
      <c r="AU160" s="394"/>
      <c r="AV160" s="306"/>
      <c r="AW160" s="306"/>
      <c r="AX160" s="394"/>
      <c r="AY160" s="401"/>
      <c r="AZ160" s="341"/>
      <c r="BA160" s="341"/>
      <c r="BB160" s="341"/>
      <c r="BC160" s="341"/>
      <c r="BD160" s="341"/>
      <c r="BE160" s="401"/>
      <c r="BF160" s="341"/>
      <c r="BG160" s="341"/>
      <c r="BH160" s="402"/>
      <c r="BI160" s="403"/>
      <c r="BJ160" s="405"/>
      <c r="BK160" s="405"/>
      <c r="BL160" s="405"/>
      <c r="BM160" s="405"/>
      <c r="BN160" s="514"/>
    </row>
    <row r="161" ht="18.75" customHeight="1">
      <c r="A161" s="336" t="str">
        <f t="shared" si="13"/>
        <v/>
      </c>
      <c r="B161" s="341"/>
      <c r="C161" s="559"/>
      <c r="D161" s="559"/>
      <c r="E161" s="560" t="str">
        <f t="shared" si="14"/>
        <v/>
      </c>
      <c r="F161" s="401"/>
      <c r="G161" s="394"/>
      <c r="H161" s="341" t="str">
        <f t="array" ref="H161">IF(D161="","",XLOOKUP(D161,'Master Data'!K:K,'Master Data'!N:N,"Input in Master Data",0,1))</f>
        <v/>
      </c>
      <c r="I161" s="341" t="str">
        <f t="array" ref="I161">IF(D161="","",XLOOKUP(D161,'Master Data'!K:K,'Master Data'!O:O,"Input in Master Data",0,1))</f>
        <v/>
      </c>
      <c r="J161" s="341" t="str">
        <f t="array" ref="J161">if(V161="","",XLOOKUP(V161,Master[Company],Master[Blow],"Unknown",0,1))</f>
        <v/>
      </c>
      <c r="K161" s="341" t="str">
        <f t="array" ref="K161">if(V161="","",XLOOKUP(V161,Master[Company],Master[Pigging],"Unknown",0,1))</f>
        <v/>
      </c>
      <c r="L161" s="341" t="str">
        <f t="array" ref="L161">if(V161="","",XLOOKUP(V161,Master[Company],Master[Load Method],"Unknown",0,1))</f>
        <v/>
      </c>
      <c r="M161" s="341" t="str">
        <f t="array" ref="M161">if(V161="","",XLOOKUP(V161,Master[Company],Master[Line Distance],"Unknown",0,1))</f>
        <v/>
      </c>
      <c r="N161" s="394"/>
      <c r="O161" s="341"/>
      <c r="P161" s="506"/>
      <c r="Q161" s="341" t="str">
        <f t="array" ref="Q161">if(V161="","",XLOOKUP(V161,Master[Company],Master[Terms],"NA",0,1))</f>
        <v/>
      </c>
      <c r="R161" s="341" t="str">
        <f t="shared" si="9"/>
        <v/>
      </c>
      <c r="S161" s="341" t="str">
        <f t="array" ref="S161">if(V161="","",XLOOKUP(V161,Master[Company],Master[Group],"NA",0,1))</f>
        <v/>
      </c>
      <c r="T161" s="341" t="str">
        <f t="array" ref="T161">if(V161="","",XLOOKUP(V161,Master[Company],Master[Loading Location],"NA",0,1))</f>
        <v/>
      </c>
      <c r="U161" s="341" t="str">
        <f t="array" ref="U161">if(V161="","",XLOOKUP(V161,Master[Company],Master[Acronym],"NA",0,1))</f>
        <v/>
      </c>
      <c r="V161" s="341"/>
      <c r="W161" s="342"/>
      <c r="X161" s="90"/>
      <c r="Y161" s="341"/>
      <c r="Z161" s="341" t="str">
        <f t="shared" si="11"/>
        <v/>
      </c>
      <c r="AA161" s="341"/>
      <c r="AB161" s="341"/>
      <c r="AC161" s="341"/>
      <c r="AD161" s="401"/>
      <c r="AE161" s="563"/>
      <c r="AF161" s="564"/>
      <c r="AG161" s="564"/>
      <c r="AH161" s="564"/>
      <c r="AI161" s="564"/>
      <c r="AJ161" s="564"/>
      <c r="AK161" s="564"/>
      <c r="AL161" s="565"/>
      <c r="AM161" s="564"/>
      <c r="AN161" s="564"/>
      <c r="AO161" s="564"/>
      <c r="AP161" s="564"/>
      <c r="AQ161" s="564"/>
      <c r="AR161" s="564"/>
      <c r="AS161" s="564"/>
      <c r="AT161" s="564"/>
      <c r="AU161" s="394"/>
      <c r="AV161" s="306"/>
      <c r="AW161" s="306"/>
      <c r="AX161" s="394"/>
      <c r="AY161" s="401"/>
      <c r="AZ161" s="341"/>
      <c r="BA161" s="341"/>
      <c r="BB161" s="341"/>
      <c r="BC161" s="341"/>
      <c r="BD161" s="341"/>
      <c r="BE161" s="401"/>
      <c r="BF161" s="341"/>
      <c r="BG161" s="341"/>
      <c r="BH161" s="402"/>
      <c r="BI161" s="403"/>
      <c r="BJ161" s="405"/>
      <c r="BK161" s="405"/>
      <c r="BL161" s="405"/>
      <c r="BM161" s="405"/>
      <c r="BN161" s="514"/>
    </row>
    <row r="162" ht="18.75" customHeight="1">
      <c r="A162" s="336" t="str">
        <f t="shared" si="13"/>
        <v/>
      </c>
      <c r="B162" s="341"/>
      <c r="C162" s="559"/>
      <c r="D162" s="559"/>
      <c r="E162" s="560" t="str">
        <f t="shared" si="14"/>
        <v/>
      </c>
      <c r="F162" s="401"/>
      <c r="G162" s="394"/>
      <c r="H162" s="341" t="str">
        <f t="array" ref="H162">IF(D162="","",XLOOKUP(D162,'Master Data'!K:K,'Master Data'!N:N,"Input in Master Data",0,1))</f>
        <v/>
      </c>
      <c r="I162" s="341" t="str">
        <f t="array" ref="I162">IF(D162="","",XLOOKUP(D162,'Master Data'!K:K,'Master Data'!O:O,"Input in Master Data",0,1))</f>
        <v/>
      </c>
      <c r="J162" s="341" t="str">
        <f t="array" ref="J162">if(V162="","",XLOOKUP(V162,Master[Company],Master[Blow],"Unknown",0,1))</f>
        <v/>
      </c>
      <c r="K162" s="341" t="str">
        <f t="array" ref="K162">if(V162="","",XLOOKUP(V162,Master[Company],Master[Pigging],"Unknown",0,1))</f>
        <v/>
      </c>
      <c r="L162" s="341" t="str">
        <f t="array" ref="L162">if(V162="","",XLOOKUP(V162,Master[Company],Master[Load Method],"Unknown",0,1))</f>
        <v/>
      </c>
      <c r="M162" s="341" t="str">
        <f t="array" ref="M162">if(V162="","",XLOOKUP(V162,Master[Company],Master[Line Distance],"Unknown",0,1))</f>
        <v/>
      </c>
      <c r="N162" s="394"/>
      <c r="O162" s="341"/>
      <c r="P162" s="506"/>
      <c r="Q162" s="341" t="str">
        <f t="array" ref="Q162">if(V162="","",XLOOKUP(V162,Master[Company],Master[Terms],"NA",0,1))</f>
        <v/>
      </c>
      <c r="R162" s="341" t="str">
        <f t="shared" si="9"/>
        <v/>
      </c>
      <c r="S162" s="341" t="str">
        <f t="array" ref="S162">if(V162="","",XLOOKUP(V162,Master[Company],Master[Group],"NA",0,1))</f>
        <v/>
      </c>
      <c r="T162" s="341" t="str">
        <f t="array" ref="T162">if(V162="","",XLOOKUP(V162,Master[Company],Master[Loading Location],"NA",0,1))</f>
        <v/>
      </c>
      <c r="U162" s="341" t="str">
        <f t="array" ref="U162">if(V162="","",XLOOKUP(V162,Master[Company],Master[Acronym],"NA",0,1))</f>
        <v/>
      </c>
      <c r="V162" s="341"/>
      <c r="W162" s="342"/>
      <c r="X162" s="90"/>
      <c r="Y162" s="341"/>
      <c r="Z162" s="341" t="str">
        <f t="shared" si="11"/>
        <v/>
      </c>
      <c r="AA162" s="341"/>
      <c r="AB162" s="341"/>
      <c r="AC162" s="341"/>
      <c r="AD162" s="401"/>
      <c r="AE162" s="563"/>
      <c r="AF162" s="564"/>
      <c r="AG162" s="564"/>
      <c r="AH162" s="564"/>
      <c r="AI162" s="564"/>
      <c r="AJ162" s="564"/>
      <c r="AK162" s="564"/>
      <c r="AL162" s="565"/>
      <c r="AM162" s="564"/>
      <c r="AN162" s="564"/>
      <c r="AO162" s="564"/>
      <c r="AP162" s="564"/>
      <c r="AQ162" s="564"/>
      <c r="AR162" s="564"/>
      <c r="AS162" s="564"/>
      <c r="AT162" s="564"/>
      <c r="AU162" s="394"/>
      <c r="AV162" s="306"/>
      <c r="AW162" s="306"/>
      <c r="AX162" s="394"/>
      <c r="AY162" s="401"/>
      <c r="AZ162" s="341"/>
      <c r="BA162" s="341"/>
      <c r="BB162" s="341"/>
      <c r="BC162" s="341"/>
      <c r="BD162" s="341"/>
      <c r="BE162" s="401"/>
      <c r="BF162" s="341"/>
      <c r="BG162" s="341"/>
      <c r="BH162" s="402"/>
      <c r="BI162" s="403"/>
      <c r="BJ162" s="405"/>
      <c r="BK162" s="405"/>
      <c r="BL162" s="405"/>
      <c r="BM162" s="405"/>
      <c r="BN162" s="514"/>
    </row>
    <row r="163" ht="18.75" customHeight="1">
      <c r="A163" s="336" t="str">
        <f t="shared" si="13"/>
        <v/>
      </c>
      <c r="B163" s="341"/>
      <c r="C163" s="559"/>
      <c r="D163" s="559"/>
      <c r="E163" s="560" t="str">
        <f t="shared" si="14"/>
        <v/>
      </c>
      <c r="F163" s="401"/>
      <c r="G163" s="394"/>
      <c r="H163" s="341" t="str">
        <f t="array" ref="H163">IF(D163="","",XLOOKUP(D163,'Master Data'!K:K,'Master Data'!N:N,"Input in Master Data",0,1))</f>
        <v/>
      </c>
      <c r="I163" s="341" t="str">
        <f t="array" ref="I163">IF(D163="","",XLOOKUP(D163,'Master Data'!K:K,'Master Data'!O:O,"Input in Master Data",0,1))</f>
        <v/>
      </c>
      <c r="J163" s="341" t="str">
        <f t="array" ref="J163">if(V163="","",XLOOKUP(V163,Master[Company],Master[Blow],"Unknown",0,1))</f>
        <v/>
      </c>
      <c r="K163" s="341" t="str">
        <f t="array" ref="K163">if(V163="","",XLOOKUP(V163,Master[Company],Master[Pigging],"Unknown",0,1))</f>
        <v/>
      </c>
      <c r="L163" s="341" t="str">
        <f t="array" ref="L163">if(V163="","",XLOOKUP(V163,Master[Company],Master[Load Method],"Unknown",0,1))</f>
        <v/>
      </c>
      <c r="M163" s="341" t="str">
        <f t="array" ref="M163">if(V163="","",XLOOKUP(V163,Master[Company],Master[Line Distance],"Unknown",0,1))</f>
        <v/>
      </c>
      <c r="N163" s="394"/>
      <c r="O163" s="341"/>
      <c r="P163" s="506"/>
      <c r="Q163" s="341" t="str">
        <f t="array" ref="Q163">if(V163="","",XLOOKUP(V163,Master[Company],Master[Terms],"NA",0,1))</f>
        <v/>
      </c>
      <c r="R163" s="341" t="str">
        <f t="shared" si="9"/>
        <v/>
      </c>
      <c r="S163" s="341" t="str">
        <f t="array" ref="S163">if(V163="","",XLOOKUP(V163,Master[Company],Master[Group],"NA",0,1))</f>
        <v/>
      </c>
      <c r="T163" s="341" t="str">
        <f t="array" ref="T163">if(V163="","",XLOOKUP(V163,Master[Company],Master[Loading Location],"NA",0,1))</f>
        <v/>
      </c>
      <c r="U163" s="341" t="str">
        <f t="array" ref="U163">if(V163="","",XLOOKUP(V163,Master[Company],Master[Acronym],"NA",0,1))</f>
        <v/>
      </c>
      <c r="V163" s="341"/>
      <c r="W163" s="342"/>
      <c r="X163" s="90"/>
      <c r="Y163" s="341"/>
      <c r="Z163" s="341" t="str">
        <f t="shared" si="11"/>
        <v/>
      </c>
      <c r="AA163" s="341"/>
      <c r="AB163" s="341"/>
      <c r="AC163" s="341"/>
      <c r="AD163" s="401"/>
      <c r="AE163" s="563"/>
      <c r="AF163" s="564"/>
      <c r="AG163" s="564"/>
      <c r="AH163" s="564"/>
      <c r="AI163" s="564"/>
      <c r="AJ163" s="564"/>
      <c r="AK163" s="564"/>
      <c r="AL163" s="565"/>
      <c r="AM163" s="564"/>
      <c r="AN163" s="564"/>
      <c r="AO163" s="564"/>
      <c r="AP163" s="564"/>
      <c r="AQ163" s="564"/>
      <c r="AR163" s="564"/>
      <c r="AS163" s="564"/>
      <c r="AT163" s="564"/>
      <c r="AU163" s="394"/>
      <c r="AV163" s="306"/>
      <c r="AW163" s="306"/>
      <c r="AX163" s="394"/>
      <c r="AY163" s="401"/>
      <c r="AZ163" s="341"/>
      <c r="BA163" s="341"/>
      <c r="BB163" s="341"/>
      <c r="BC163" s="341"/>
      <c r="BD163" s="341"/>
      <c r="BE163" s="401"/>
      <c r="BF163" s="341"/>
      <c r="BG163" s="341"/>
      <c r="BH163" s="402"/>
      <c r="BI163" s="403"/>
      <c r="BJ163" s="405"/>
      <c r="BK163" s="405"/>
      <c r="BL163" s="405"/>
      <c r="BM163" s="405"/>
      <c r="BN163" s="514"/>
    </row>
    <row r="164" ht="18.75" customHeight="1">
      <c r="A164" s="336" t="str">
        <f t="shared" si="13"/>
        <v/>
      </c>
      <c r="B164" s="341"/>
      <c r="C164" s="559"/>
      <c r="D164" s="559"/>
      <c r="E164" s="560" t="str">
        <f t="shared" si="14"/>
        <v/>
      </c>
      <c r="F164" s="401"/>
      <c r="G164" s="394"/>
      <c r="H164" s="341" t="str">
        <f t="array" ref="H164">IF(D164="","",XLOOKUP(D164,'Master Data'!K:K,'Master Data'!N:N,"Input in Master Data",0,1))</f>
        <v/>
      </c>
      <c r="I164" s="341" t="str">
        <f t="array" ref="I164">IF(D164="","",XLOOKUP(D164,'Master Data'!K:K,'Master Data'!O:O,"Input in Master Data",0,1))</f>
        <v/>
      </c>
      <c r="J164" s="341" t="str">
        <f t="array" ref="J164">if(V164="","",XLOOKUP(V164,Master[Company],Master[Blow],"Unknown",0,1))</f>
        <v/>
      </c>
      <c r="K164" s="341" t="str">
        <f t="array" ref="K164">if(V164="","",XLOOKUP(V164,Master[Company],Master[Pigging],"Unknown",0,1))</f>
        <v/>
      </c>
      <c r="L164" s="341" t="str">
        <f t="array" ref="L164">if(V164="","",XLOOKUP(V164,Master[Company],Master[Load Method],"Unknown",0,1))</f>
        <v/>
      </c>
      <c r="M164" s="341" t="str">
        <f t="array" ref="M164">if(V164="","",XLOOKUP(V164,Master[Company],Master[Line Distance],"Unknown",0,1))</f>
        <v/>
      </c>
      <c r="N164" s="394"/>
      <c r="O164" s="341"/>
      <c r="P164" s="506"/>
      <c r="Q164" s="341" t="str">
        <f t="array" ref="Q164">if(V164="","",XLOOKUP(V164,Master[Company],Master[Terms],"NA",0,1))</f>
        <v/>
      </c>
      <c r="R164" s="341" t="str">
        <f t="shared" si="9"/>
        <v/>
      </c>
      <c r="S164" s="341" t="str">
        <f t="array" ref="S164">if(V164="","",XLOOKUP(V164,Master[Company],Master[Group],"NA",0,1))</f>
        <v/>
      </c>
      <c r="T164" s="341" t="str">
        <f t="array" ref="T164">if(V164="","",XLOOKUP(V164,Master[Company],Master[Loading Location],"NA",0,1))</f>
        <v/>
      </c>
      <c r="U164" s="341" t="str">
        <f t="array" ref="U164">if(V164="","",XLOOKUP(V164,Master[Company],Master[Acronym],"NA",0,1))</f>
        <v/>
      </c>
      <c r="V164" s="341"/>
      <c r="W164" s="342"/>
      <c r="X164" s="90"/>
      <c r="Y164" s="341"/>
      <c r="Z164" s="341" t="str">
        <f t="shared" si="11"/>
        <v/>
      </c>
      <c r="AA164" s="341"/>
      <c r="AB164" s="341"/>
      <c r="AC164" s="341"/>
      <c r="AD164" s="401"/>
      <c r="AE164" s="563"/>
      <c r="AF164" s="564"/>
      <c r="AG164" s="564"/>
      <c r="AH164" s="564"/>
      <c r="AI164" s="564"/>
      <c r="AJ164" s="564"/>
      <c r="AK164" s="564"/>
      <c r="AL164" s="565"/>
      <c r="AM164" s="564"/>
      <c r="AN164" s="564"/>
      <c r="AO164" s="564"/>
      <c r="AP164" s="564"/>
      <c r="AQ164" s="564"/>
      <c r="AR164" s="564"/>
      <c r="AS164" s="564"/>
      <c r="AT164" s="564"/>
      <c r="AU164" s="394"/>
      <c r="AV164" s="306"/>
      <c r="AW164" s="306"/>
      <c r="AX164" s="394"/>
      <c r="AY164" s="401"/>
      <c r="AZ164" s="341"/>
      <c r="BA164" s="341"/>
      <c r="BB164" s="341"/>
      <c r="BC164" s="341"/>
      <c r="BD164" s="341"/>
      <c r="BE164" s="401"/>
      <c r="BF164" s="341"/>
      <c r="BG164" s="341"/>
      <c r="BH164" s="402"/>
      <c r="BI164" s="403"/>
      <c r="BJ164" s="405"/>
      <c r="BK164" s="405"/>
      <c r="BL164" s="405"/>
      <c r="BM164" s="405"/>
      <c r="BN164" s="514"/>
    </row>
    <row r="165" ht="18.75" customHeight="1">
      <c r="A165" s="336" t="str">
        <f t="shared" si="13"/>
        <v/>
      </c>
      <c r="B165" s="341"/>
      <c r="C165" s="559"/>
      <c r="D165" s="559"/>
      <c r="E165" s="560" t="str">
        <f t="shared" si="14"/>
        <v/>
      </c>
      <c r="F165" s="401"/>
      <c r="G165" s="394"/>
      <c r="H165" s="341" t="str">
        <f t="array" ref="H165">IF(D165="","",XLOOKUP(D165,'Master Data'!K:K,'Master Data'!N:N,"Input in Master Data",0,1))</f>
        <v/>
      </c>
      <c r="I165" s="341" t="str">
        <f t="array" ref="I165">IF(D165="","",XLOOKUP(D165,'Master Data'!K:K,'Master Data'!O:O,"Input in Master Data",0,1))</f>
        <v/>
      </c>
      <c r="J165" s="341" t="str">
        <f t="array" ref="J165">if(V165="","",XLOOKUP(V165,Master[Company],Master[Blow],"Unknown",0,1))</f>
        <v/>
      </c>
      <c r="K165" s="341" t="str">
        <f t="array" ref="K165">if(V165="","",XLOOKUP(V165,Master[Company],Master[Pigging],"Unknown",0,1))</f>
        <v/>
      </c>
      <c r="L165" s="341" t="str">
        <f t="array" ref="L165">if(V165="","",XLOOKUP(V165,Master[Company],Master[Load Method],"Unknown",0,1))</f>
        <v/>
      </c>
      <c r="M165" s="341" t="str">
        <f t="array" ref="M165">if(V165="","",XLOOKUP(V165,Master[Company],Master[Line Distance],"Unknown",0,1))</f>
        <v/>
      </c>
      <c r="N165" s="394"/>
      <c r="O165" s="341"/>
      <c r="P165" s="506"/>
      <c r="Q165" s="341" t="str">
        <f t="array" ref="Q165">if(V165="","",XLOOKUP(V165,Master[Company],Master[Terms],"NA",0,1))</f>
        <v/>
      </c>
      <c r="R165" s="341" t="str">
        <f t="shared" si="9"/>
        <v/>
      </c>
      <c r="S165" s="341" t="str">
        <f t="array" ref="S165">if(V165="","",XLOOKUP(V165,Master[Company],Master[Group],"NA",0,1))</f>
        <v/>
      </c>
      <c r="T165" s="341" t="str">
        <f t="array" ref="T165">if(V165="","",XLOOKUP(V165,Master[Company],Master[Loading Location],"NA",0,1))</f>
        <v/>
      </c>
      <c r="U165" s="341" t="str">
        <f t="array" ref="U165">if(V165="","",XLOOKUP(V165,Master[Company],Master[Acronym],"NA",0,1))</f>
        <v/>
      </c>
      <c r="V165" s="341"/>
      <c r="W165" s="342"/>
      <c r="X165" s="90"/>
      <c r="Y165" s="341"/>
      <c r="Z165" s="341" t="str">
        <f t="shared" si="11"/>
        <v/>
      </c>
      <c r="AA165" s="341"/>
      <c r="AB165" s="341"/>
      <c r="AC165" s="341"/>
      <c r="AD165" s="401"/>
      <c r="AE165" s="563"/>
      <c r="AF165" s="564"/>
      <c r="AG165" s="564"/>
      <c r="AH165" s="564"/>
      <c r="AI165" s="564"/>
      <c r="AJ165" s="564"/>
      <c r="AK165" s="564"/>
      <c r="AL165" s="565"/>
      <c r="AM165" s="564"/>
      <c r="AN165" s="564"/>
      <c r="AO165" s="564"/>
      <c r="AP165" s="564"/>
      <c r="AQ165" s="564"/>
      <c r="AR165" s="564"/>
      <c r="AS165" s="564"/>
      <c r="AT165" s="564"/>
      <c r="AU165" s="394"/>
      <c r="AV165" s="306"/>
      <c r="AW165" s="306"/>
      <c r="AX165" s="394"/>
      <c r="AY165" s="401"/>
      <c r="AZ165" s="341"/>
      <c r="BA165" s="341"/>
      <c r="BB165" s="341"/>
      <c r="BC165" s="341"/>
      <c r="BD165" s="341"/>
      <c r="BE165" s="401"/>
      <c r="BF165" s="341"/>
      <c r="BG165" s="341"/>
      <c r="BH165" s="402"/>
      <c r="BI165" s="403"/>
      <c r="BJ165" s="405"/>
      <c r="BK165" s="405"/>
      <c r="BL165" s="405"/>
      <c r="BM165" s="405"/>
      <c r="BN165" s="514"/>
    </row>
    <row r="166" ht="18.75" customHeight="1">
      <c r="A166" s="336" t="str">
        <f t="shared" si="13"/>
        <v/>
      </c>
      <c r="B166" s="341"/>
      <c r="C166" s="559"/>
      <c r="D166" s="559"/>
      <c r="E166" s="560" t="str">
        <f t="shared" si="14"/>
        <v/>
      </c>
      <c r="F166" s="401"/>
      <c r="G166" s="394"/>
      <c r="H166" s="341" t="str">
        <f t="array" ref="H166">IF(D166="","",XLOOKUP(D166,'Master Data'!K:K,'Master Data'!N:N,"Input in Master Data",0,1))</f>
        <v/>
      </c>
      <c r="I166" s="341" t="str">
        <f t="array" ref="I166">IF(D166="","",XLOOKUP(D166,'Master Data'!K:K,'Master Data'!O:O,"Input in Master Data",0,1))</f>
        <v/>
      </c>
      <c r="J166" s="341" t="str">
        <f t="array" ref="J166">if(V166="","",XLOOKUP(V166,Master[Company],Master[Blow],"Unknown",0,1))</f>
        <v/>
      </c>
      <c r="K166" s="341" t="str">
        <f t="array" ref="K166">if(V166="","",XLOOKUP(V166,Master[Company],Master[Pigging],"Unknown",0,1))</f>
        <v/>
      </c>
      <c r="L166" s="341" t="str">
        <f t="array" ref="L166">if(V166="","",XLOOKUP(V166,Master[Company],Master[Load Method],"Unknown",0,1))</f>
        <v/>
      </c>
      <c r="M166" s="341" t="str">
        <f t="array" ref="M166">if(V166="","",XLOOKUP(V166,Master[Company],Master[Line Distance],"Unknown",0,1))</f>
        <v/>
      </c>
      <c r="N166" s="394"/>
      <c r="O166" s="341"/>
      <c r="P166" s="506"/>
      <c r="Q166" s="341" t="str">
        <f t="array" ref="Q166">if(V166="","",XLOOKUP(V166,Master[Company],Master[Terms],"NA",0,1))</f>
        <v/>
      </c>
      <c r="R166" s="341" t="str">
        <f t="shared" si="9"/>
        <v/>
      </c>
      <c r="S166" s="341" t="str">
        <f t="array" ref="S166">if(V166="","",XLOOKUP(V166,Master[Company],Master[Group],"NA",0,1))</f>
        <v/>
      </c>
      <c r="T166" s="341" t="str">
        <f t="array" ref="T166">if(V166="","",XLOOKUP(V166,Master[Company],Master[Loading Location],"NA",0,1))</f>
        <v/>
      </c>
      <c r="U166" s="341" t="str">
        <f t="array" ref="U166">if(V166="","",XLOOKUP(V166,Master[Company],Master[Acronym],"NA",0,1))</f>
        <v/>
      </c>
      <c r="V166" s="341"/>
      <c r="W166" s="342"/>
      <c r="X166" s="90"/>
      <c r="Y166" s="341"/>
      <c r="Z166" s="341" t="str">
        <f t="shared" si="11"/>
        <v/>
      </c>
      <c r="AA166" s="341"/>
      <c r="AB166" s="341"/>
      <c r="AC166" s="341"/>
      <c r="AD166" s="401"/>
      <c r="AE166" s="563"/>
      <c r="AF166" s="564"/>
      <c r="AG166" s="564"/>
      <c r="AH166" s="564"/>
      <c r="AI166" s="564"/>
      <c r="AJ166" s="564"/>
      <c r="AK166" s="564"/>
      <c r="AL166" s="565"/>
      <c r="AM166" s="564"/>
      <c r="AN166" s="564"/>
      <c r="AO166" s="564"/>
      <c r="AP166" s="564"/>
      <c r="AQ166" s="564"/>
      <c r="AR166" s="564"/>
      <c r="AS166" s="564"/>
      <c r="AT166" s="564"/>
      <c r="AU166" s="394"/>
      <c r="AV166" s="306"/>
      <c r="AW166" s="306"/>
      <c r="AX166" s="394"/>
      <c r="AY166" s="401"/>
      <c r="AZ166" s="341"/>
      <c r="BA166" s="341"/>
      <c r="BB166" s="341"/>
      <c r="BC166" s="341"/>
      <c r="BD166" s="341"/>
      <c r="BE166" s="401"/>
      <c r="BF166" s="341"/>
      <c r="BG166" s="341"/>
      <c r="BH166" s="402"/>
      <c r="BI166" s="403"/>
      <c r="BJ166" s="405"/>
      <c r="BK166" s="405"/>
      <c r="BL166" s="405"/>
      <c r="BM166" s="405"/>
      <c r="BN166" s="514"/>
    </row>
    <row r="167" ht="18.75" customHeight="1">
      <c r="A167" s="336" t="str">
        <f t="shared" si="13"/>
        <v/>
      </c>
      <c r="B167" s="341"/>
      <c r="C167" s="559"/>
      <c r="D167" s="559"/>
      <c r="E167" s="560" t="str">
        <f t="shared" si="14"/>
        <v/>
      </c>
      <c r="F167" s="401"/>
      <c r="G167" s="394"/>
      <c r="H167" s="341" t="str">
        <f t="array" ref="H167">IF(D167="","",XLOOKUP(D167,'Master Data'!K:K,'Master Data'!N:N,"Input in Master Data",0,1))</f>
        <v/>
      </c>
      <c r="I167" s="341" t="str">
        <f t="array" ref="I167">IF(D167="","",XLOOKUP(D167,'Master Data'!K:K,'Master Data'!O:O,"Input in Master Data",0,1))</f>
        <v/>
      </c>
      <c r="J167" s="341" t="str">
        <f t="array" ref="J167">if(V167="","",XLOOKUP(V167,Master[Company],Master[Blow],"Unknown",0,1))</f>
        <v/>
      </c>
      <c r="K167" s="341" t="str">
        <f t="array" ref="K167">if(V167="","",XLOOKUP(V167,Master[Company],Master[Pigging],"Unknown",0,1))</f>
        <v/>
      </c>
      <c r="L167" s="341" t="str">
        <f t="array" ref="L167">if(V167="","",XLOOKUP(V167,Master[Company],Master[Load Method],"Unknown",0,1))</f>
        <v/>
      </c>
      <c r="M167" s="341" t="str">
        <f t="array" ref="M167">if(V167="","",XLOOKUP(V167,Master[Company],Master[Line Distance],"Unknown",0,1))</f>
        <v/>
      </c>
      <c r="N167" s="394"/>
      <c r="O167" s="341"/>
      <c r="P167" s="506"/>
      <c r="Q167" s="341" t="str">
        <f t="array" ref="Q167">if(V167="","",XLOOKUP(V167,Master[Company],Master[Terms],"NA",0,1))</f>
        <v/>
      </c>
      <c r="R167" s="341" t="str">
        <f t="shared" si="9"/>
        <v/>
      </c>
      <c r="S167" s="341" t="str">
        <f t="array" ref="S167">if(V167="","",XLOOKUP(V167,Master[Company],Master[Group],"NA",0,1))</f>
        <v/>
      </c>
      <c r="T167" s="341" t="str">
        <f t="array" ref="T167">if(V167="","",XLOOKUP(V167,Master[Company],Master[Loading Location],"NA",0,1))</f>
        <v/>
      </c>
      <c r="U167" s="341" t="str">
        <f t="array" ref="U167">if(V167="","",XLOOKUP(V167,Master[Company],Master[Acronym],"NA",0,1))</f>
        <v/>
      </c>
      <c r="V167" s="341"/>
      <c r="W167" s="342"/>
      <c r="X167" s="90"/>
      <c r="Y167" s="341"/>
      <c r="Z167" s="341" t="str">
        <f t="shared" si="11"/>
        <v/>
      </c>
      <c r="AA167" s="341"/>
      <c r="AB167" s="341"/>
      <c r="AC167" s="341"/>
      <c r="AD167" s="401"/>
      <c r="AE167" s="563"/>
      <c r="AF167" s="564"/>
      <c r="AG167" s="564"/>
      <c r="AH167" s="564"/>
      <c r="AI167" s="564"/>
      <c r="AJ167" s="564"/>
      <c r="AK167" s="564"/>
      <c r="AL167" s="565"/>
      <c r="AM167" s="564"/>
      <c r="AN167" s="564"/>
      <c r="AO167" s="564"/>
      <c r="AP167" s="564"/>
      <c r="AQ167" s="564"/>
      <c r="AR167" s="564"/>
      <c r="AS167" s="564"/>
      <c r="AT167" s="564"/>
      <c r="AU167" s="394"/>
      <c r="AV167" s="306"/>
      <c r="AW167" s="306"/>
      <c r="AX167" s="394"/>
      <c r="AY167" s="401"/>
      <c r="AZ167" s="341"/>
      <c r="BA167" s="341"/>
      <c r="BB167" s="341"/>
      <c r="BC167" s="341"/>
      <c r="BD167" s="341"/>
      <c r="BE167" s="401"/>
      <c r="BF167" s="341"/>
      <c r="BG167" s="341"/>
      <c r="BH167" s="402"/>
      <c r="BI167" s="403"/>
      <c r="BJ167" s="405"/>
      <c r="BK167" s="405"/>
      <c r="BL167" s="405"/>
      <c r="BM167" s="405"/>
      <c r="BN167" s="514"/>
    </row>
    <row r="168" ht="18.75" customHeight="1">
      <c r="A168" s="336" t="str">
        <f t="shared" si="13"/>
        <v/>
      </c>
      <c r="B168" s="341"/>
      <c r="C168" s="559"/>
      <c r="D168" s="559"/>
      <c r="E168" s="560" t="str">
        <f t="shared" si="14"/>
        <v/>
      </c>
      <c r="F168" s="401"/>
      <c r="G168" s="394"/>
      <c r="H168" s="341" t="str">
        <f t="array" ref="H168">IF(D168="","",XLOOKUP(D168,'Master Data'!K:K,'Master Data'!N:N,"Input in Master Data",0,1))</f>
        <v/>
      </c>
      <c r="I168" s="341" t="str">
        <f t="array" ref="I168">IF(D168="","",XLOOKUP(D168,'Master Data'!K:K,'Master Data'!O:O,"Input in Master Data",0,1))</f>
        <v/>
      </c>
      <c r="J168" s="341" t="str">
        <f t="array" ref="J168">if(V168="","",XLOOKUP(V168,Master[Company],Master[Blow],"Unknown",0,1))</f>
        <v/>
      </c>
      <c r="K168" s="341" t="str">
        <f t="array" ref="K168">if(V168="","",XLOOKUP(V168,Master[Company],Master[Pigging],"Unknown",0,1))</f>
        <v/>
      </c>
      <c r="L168" s="341" t="str">
        <f t="array" ref="L168">if(V168="","",XLOOKUP(V168,Master[Company],Master[Load Method],"Unknown",0,1))</f>
        <v/>
      </c>
      <c r="M168" s="341" t="str">
        <f t="array" ref="M168">if(V168="","",XLOOKUP(V168,Master[Company],Master[Line Distance],"Unknown",0,1))</f>
        <v/>
      </c>
      <c r="N168" s="394"/>
      <c r="O168" s="341"/>
      <c r="P168" s="506"/>
      <c r="Q168" s="341" t="str">
        <f t="array" ref="Q168">if(V168="","",XLOOKUP(V168,Master[Company],Master[Terms],"NA",0,1))</f>
        <v/>
      </c>
      <c r="R168" s="341" t="str">
        <f t="shared" si="9"/>
        <v/>
      </c>
      <c r="S168" s="341" t="str">
        <f t="array" ref="S168">if(V168="","",XLOOKUP(V168,Master[Company],Master[Group],"NA",0,1))</f>
        <v/>
      </c>
      <c r="T168" s="341" t="str">
        <f t="array" ref="T168">if(V168="","",XLOOKUP(V168,Master[Company],Master[Loading Location],"NA",0,1))</f>
        <v/>
      </c>
      <c r="U168" s="341" t="str">
        <f t="array" ref="U168">if(V168="","",XLOOKUP(V168,Master[Company],Master[Acronym],"NA",0,1))</f>
        <v/>
      </c>
      <c r="V168" s="341"/>
      <c r="W168" s="342"/>
      <c r="X168" s="90"/>
      <c r="Y168" s="341"/>
      <c r="Z168" s="341" t="str">
        <f t="shared" si="11"/>
        <v/>
      </c>
      <c r="AA168" s="341"/>
      <c r="AB168" s="341"/>
      <c r="AC168" s="341"/>
      <c r="AD168" s="401"/>
      <c r="AE168" s="563"/>
      <c r="AF168" s="564"/>
      <c r="AG168" s="564"/>
      <c r="AH168" s="564"/>
      <c r="AI168" s="564"/>
      <c r="AJ168" s="564"/>
      <c r="AK168" s="564"/>
      <c r="AL168" s="565"/>
      <c r="AM168" s="564"/>
      <c r="AN168" s="564"/>
      <c r="AO168" s="564"/>
      <c r="AP168" s="564"/>
      <c r="AQ168" s="564"/>
      <c r="AR168" s="564"/>
      <c r="AS168" s="564"/>
      <c r="AT168" s="564"/>
      <c r="AU168" s="394"/>
      <c r="AV168" s="306"/>
      <c r="AW168" s="306"/>
      <c r="AX168" s="394"/>
      <c r="AY168" s="401"/>
      <c r="AZ168" s="341"/>
      <c r="BA168" s="341"/>
      <c r="BB168" s="341"/>
      <c r="BC168" s="341"/>
      <c r="BD168" s="341"/>
      <c r="BE168" s="401"/>
      <c r="BF168" s="341"/>
      <c r="BG168" s="341"/>
      <c r="BH168" s="402"/>
      <c r="BI168" s="403"/>
      <c r="BJ168" s="405"/>
      <c r="BK168" s="405"/>
      <c r="BL168" s="405"/>
      <c r="BM168" s="405"/>
      <c r="BN168" s="514"/>
    </row>
    <row r="169" ht="18.75" customHeight="1">
      <c r="A169" s="336" t="str">
        <f t="shared" si="13"/>
        <v/>
      </c>
      <c r="B169" s="341"/>
      <c r="C169" s="559"/>
      <c r="D169" s="559"/>
      <c r="E169" s="560" t="str">
        <f t="shared" si="14"/>
        <v/>
      </c>
      <c r="F169" s="401"/>
      <c r="G169" s="394"/>
      <c r="H169" s="341" t="str">
        <f t="array" ref="H169">IF(D169="","",XLOOKUP(D169,'Master Data'!K:K,'Master Data'!N:N,"Input in Master Data",0,1))</f>
        <v/>
      </c>
      <c r="I169" s="341" t="str">
        <f t="array" ref="I169">IF(D169="","",XLOOKUP(D169,'Master Data'!K:K,'Master Data'!O:O,"Input in Master Data",0,1))</f>
        <v/>
      </c>
      <c r="J169" s="341" t="str">
        <f t="array" ref="J169">if(V169="","",XLOOKUP(V169,Master[Company],Master[Blow],"Unknown",0,1))</f>
        <v/>
      </c>
      <c r="K169" s="341" t="str">
        <f t="array" ref="K169">if(V169="","",XLOOKUP(V169,Master[Company],Master[Pigging],"Unknown",0,1))</f>
        <v/>
      </c>
      <c r="L169" s="341" t="str">
        <f t="array" ref="L169">if(V169="","",XLOOKUP(V169,Master[Company],Master[Load Method],"Unknown",0,1))</f>
        <v/>
      </c>
      <c r="M169" s="341" t="str">
        <f t="array" ref="M169">if(V169="","",XLOOKUP(V169,Master[Company],Master[Line Distance],"Unknown",0,1))</f>
        <v/>
      </c>
      <c r="N169" s="394"/>
      <c r="O169" s="341"/>
      <c r="P169" s="506"/>
      <c r="Q169" s="341" t="str">
        <f t="array" ref="Q169">if(V169="","",XLOOKUP(V169,Master[Company],Master[Terms],"NA",0,1))</f>
        <v/>
      </c>
      <c r="R169" s="341" t="str">
        <f t="shared" si="9"/>
        <v/>
      </c>
      <c r="S169" s="341" t="str">
        <f t="array" ref="S169">if(V169="","",XLOOKUP(V169,Master[Company],Master[Group],"NA",0,1))</f>
        <v/>
      </c>
      <c r="T169" s="341" t="str">
        <f t="array" ref="T169">if(V169="","",XLOOKUP(V169,Master[Company],Master[Loading Location],"NA",0,1))</f>
        <v/>
      </c>
      <c r="U169" s="341" t="str">
        <f t="array" ref="U169">if(V169="","",XLOOKUP(V169,Master[Company],Master[Acronym],"NA",0,1))</f>
        <v/>
      </c>
      <c r="V169" s="341"/>
      <c r="W169" s="342"/>
      <c r="X169" s="90"/>
      <c r="Y169" s="341"/>
      <c r="Z169" s="341" t="str">
        <f t="shared" si="11"/>
        <v/>
      </c>
      <c r="AA169" s="341"/>
      <c r="AB169" s="341"/>
      <c r="AC169" s="341"/>
      <c r="AD169" s="401"/>
      <c r="AE169" s="563"/>
      <c r="AF169" s="564"/>
      <c r="AG169" s="564"/>
      <c r="AH169" s="564"/>
      <c r="AI169" s="564"/>
      <c r="AJ169" s="564"/>
      <c r="AK169" s="564"/>
      <c r="AL169" s="565"/>
      <c r="AM169" s="564"/>
      <c r="AN169" s="564"/>
      <c r="AO169" s="564"/>
      <c r="AP169" s="564"/>
      <c r="AQ169" s="564"/>
      <c r="AR169" s="564"/>
      <c r="AS169" s="564"/>
      <c r="AT169" s="564"/>
      <c r="AU169" s="394"/>
      <c r="AV169" s="306"/>
      <c r="AW169" s="306"/>
      <c r="AX169" s="394"/>
      <c r="AY169" s="401"/>
      <c r="AZ169" s="341"/>
      <c r="BA169" s="341"/>
      <c r="BB169" s="341"/>
      <c r="BC169" s="341"/>
      <c r="BD169" s="341"/>
      <c r="BE169" s="401"/>
      <c r="BF169" s="341"/>
      <c r="BG169" s="341"/>
      <c r="BH169" s="402"/>
      <c r="BI169" s="403"/>
      <c r="BJ169" s="405"/>
      <c r="BK169" s="405"/>
      <c r="BL169" s="405"/>
      <c r="BM169" s="405"/>
      <c r="BN169" s="514"/>
    </row>
    <row r="170" ht="18.75" customHeight="1">
      <c r="A170" s="336" t="str">
        <f t="shared" si="13"/>
        <v/>
      </c>
      <c r="B170" s="341"/>
      <c r="C170" s="559"/>
      <c r="D170" s="559"/>
      <c r="E170" s="560" t="str">
        <f t="shared" si="14"/>
        <v/>
      </c>
      <c r="F170" s="401"/>
      <c r="G170" s="394"/>
      <c r="H170" s="341" t="str">
        <f t="array" ref="H170">IF(D170="","",XLOOKUP(D170,'Master Data'!K:K,'Master Data'!N:N,"Input in Master Data",0,1))</f>
        <v/>
      </c>
      <c r="I170" s="341" t="str">
        <f t="array" ref="I170">IF(D170="","",XLOOKUP(D170,'Master Data'!K:K,'Master Data'!O:O,"Input in Master Data",0,1))</f>
        <v/>
      </c>
      <c r="J170" s="341" t="str">
        <f t="array" ref="J170">if(V170="","",XLOOKUP(V170,Master[Company],Master[Blow],"Unknown",0,1))</f>
        <v/>
      </c>
      <c r="K170" s="341" t="str">
        <f t="array" ref="K170">if(V170="","",XLOOKUP(V170,Master[Company],Master[Pigging],"Unknown",0,1))</f>
        <v/>
      </c>
      <c r="L170" s="341" t="str">
        <f t="array" ref="L170">if(V170="","",XLOOKUP(V170,Master[Company],Master[Load Method],"Unknown",0,1))</f>
        <v/>
      </c>
      <c r="M170" s="341" t="str">
        <f t="array" ref="M170">if(V170="","",XLOOKUP(V170,Master[Company],Master[Line Distance],"Unknown",0,1))</f>
        <v/>
      </c>
      <c r="N170" s="394"/>
      <c r="O170" s="341"/>
      <c r="P170" s="506"/>
      <c r="Q170" s="341" t="str">
        <f t="array" ref="Q170">if(V170="","",XLOOKUP(V170,Master[Company],Master[Terms],"NA",0,1))</f>
        <v/>
      </c>
      <c r="R170" s="341" t="str">
        <f t="shared" si="9"/>
        <v/>
      </c>
      <c r="S170" s="341" t="str">
        <f t="array" ref="S170">if(V170="","",XLOOKUP(V170,Master[Company],Master[Group],"NA",0,1))</f>
        <v/>
      </c>
      <c r="T170" s="341" t="str">
        <f t="array" ref="T170">if(V170="","",XLOOKUP(V170,Master[Company],Master[Loading Location],"NA",0,1))</f>
        <v/>
      </c>
      <c r="U170" s="341" t="str">
        <f t="array" ref="U170">if(V170="","",XLOOKUP(V170,Master[Company],Master[Acronym],"NA",0,1))</f>
        <v/>
      </c>
      <c r="V170" s="341"/>
      <c r="W170" s="342"/>
      <c r="X170" s="90"/>
      <c r="Y170" s="341"/>
      <c r="Z170" s="341" t="str">
        <f t="shared" si="11"/>
        <v/>
      </c>
      <c r="AA170" s="341"/>
      <c r="AB170" s="341"/>
      <c r="AC170" s="341"/>
      <c r="AD170" s="401"/>
      <c r="AE170" s="563"/>
      <c r="AF170" s="564"/>
      <c r="AG170" s="564"/>
      <c r="AH170" s="564"/>
      <c r="AI170" s="564"/>
      <c r="AJ170" s="564"/>
      <c r="AK170" s="564"/>
      <c r="AL170" s="565"/>
      <c r="AM170" s="564"/>
      <c r="AN170" s="564"/>
      <c r="AO170" s="564"/>
      <c r="AP170" s="564"/>
      <c r="AQ170" s="564"/>
      <c r="AR170" s="564"/>
      <c r="AS170" s="564"/>
      <c r="AT170" s="564"/>
      <c r="AU170" s="394"/>
      <c r="AV170" s="306"/>
      <c r="AW170" s="306"/>
      <c r="AX170" s="394"/>
      <c r="AY170" s="401"/>
      <c r="AZ170" s="341"/>
      <c r="BA170" s="341"/>
      <c r="BB170" s="341"/>
      <c r="BC170" s="341"/>
      <c r="BD170" s="341"/>
      <c r="BE170" s="401"/>
      <c r="BF170" s="341"/>
      <c r="BG170" s="341"/>
      <c r="BH170" s="402"/>
      <c r="BI170" s="403"/>
      <c r="BJ170" s="405"/>
      <c r="BK170" s="405"/>
      <c r="BL170" s="405"/>
      <c r="BM170" s="405"/>
      <c r="BN170" s="514"/>
    </row>
    <row r="171" ht="18.75" customHeight="1">
      <c r="A171" s="336" t="str">
        <f t="shared" si="13"/>
        <v/>
      </c>
      <c r="B171" s="341"/>
      <c r="C171" s="559"/>
      <c r="D171" s="559"/>
      <c r="E171" s="560" t="str">
        <f t="shared" si="14"/>
        <v/>
      </c>
      <c r="F171" s="401"/>
      <c r="G171" s="394"/>
      <c r="H171" s="341" t="str">
        <f t="array" ref="H171">IF(D171="","",XLOOKUP(D171,'Master Data'!K:K,'Master Data'!N:N,"Input in Master Data",0,1))</f>
        <v/>
      </c>
      <c r="I171" s="341" t="str">
        <f t="array" ref="I171">IF(D171="","",XLOOKUP(D171,'Master Data'!K:K,'Master Data'!O:O,"Input in Master Data",0,1))</f>
        <v/>
      </c>
      <c r="J171" s="341" t="str">
        <f t="array" ref="J171">if(V171="","",XLOOKUP(V171,Master[Company],Master[Blow],"Unknown",0,1))</f>
        <v/>
      </c>
      <c r="K171" s="341" t="str">
        <f t="array" ref="K171">if(V171="","",XLOOKUP(V171,Master[Company],Master[Pigging],"Unknown",0,1))</f>
        <v/>
      </c>
      <c r="L171" s="341" t="str">
        <f t="array" ref="L171">if(V171="","",XLOOKUP(V171,Master[Company],Master[Load Method],"Unknown",0,1))</f>
        <v/>
      </c>
      <c r="M171" s="341" t="str">
        <f t="array" ref="M171">if(V171="","",XLOOKUP(V171,Master[Company],Master[Line Distance],"Unknown",0,1))</f>
        <v/>
      </c>
      <c r="N171" s="394"/>
      <c r="O171" s="341"/>
      <c r="P171" s="506"/>
      <c r="Q171" s="341" t="str">
        <f t="array" ref="Q171">if(V171="","",XLOOKUP(V171,Master[Company],Master[Terms],"NA",0,1))</f>
        <v/>
      </c>
      <c r="R171" s="341" t="str">
        <f t="shared" si="9"/>
        <v/>
      </c>
      <c r="S171" s="341" t="str">
        <f t="array" ref="S171">if(V171="","",XLOOKUP(V171,Master[Company],Master[Group],"NA",0,1))</f>
        <v/>
      </c>
      <c r="T171" s="341" t="str">
        <f t="array" ref="T171">if(V171="","",XLOOKUP(V171,Master[Company],Master[Loading Location],"NA",0,1))</f>
        <v/>
      </c>
      <c r="U171" s="341" t="str">
        <f t="array" ref="U171">if(V171="","",XLOOKUP(V171,Master[Company],Master[Acronym],"NA",0,1))</f>
        <v/>
      </c>
      <c r="V171" s="341"/>
      <c r="W171" s="342"/>
      <c r="X171" s="90"/>
      <c r="Y171" s="341"/>
      <c r="Z171" s="341" t="str">
        <f t="shared" si="11"/>
        <v/>
      </c>
      <c r="AA171" s="341"/>
      <c r="AB171" s="341"/>
      <c r="AC171" s="341"/>
      <c r="AD171" s="401"/>
      <c r="AE171" s="563"/>
      <c r="AF171" s="564"/>
      <c r="AG171" s="564"/>
      <c r="AH171" s="564"/>
      <c r="AI171" s="564"/>
      <c r="AJ171" s="564"/>
      <c r="AK171" s="564"/>
      <c r="AL171" s="565"/>
      <c r="AM171" s="564"/>
      <c r="AN171" s="564"/>
      <c r="AO171" s="564"/>
      <c r="AP171" s="564"/>
      <c r="AQ171" s="564"/>
      <c r="AR171" s="564"/>
      <c r="AS171" s="564"/>
      <c r="AT171" s="564"/>
      <c r="AU171" s="394"/>
      <c r="AV171" s="306"/>
      <c r="AW171" s="306"/>
      <c r="AX171" s="394"/>
      <c r="AY171" s="401"/>
      <c r="AZ171" s="341"/>
      <c r="BA171" s="341"/>
      <c r="BB171" s="341"/>
      <c r="BC171" s="341"/>
      <c r="BD171" s="341"/>
      <c r="BE171" s="401"/>
      <c r="BF171" s="341"/>
      <c r="BG171" s="341"/>
      <c r="BH171" s="402"/>
      <c r="BI171" s="403"/>
      <c r="BJ171" s="405"/>
      <c r="BK171" s="405"/>
      <c r="BL171" s="405"/>
      <c r="BM171" s="405"/>
      <c r="BN171" s="514"/>
    </row>
    <row r="172" ht="18.75" customHeight="1">
      <c r="A172" s="336" t="str">
        <f t="shared" si="13"/>
        <v/>
      </c>
      <c r="B172" s="341"/>
      <c r="C172" s="559"/>
      <c r="D172" s="559"/>
      <c r="E172" s="560" t="str">
        <f t="shared" si="14"/>
        <v/>
      </c>
      <c r="F172" s="401"/>
      <c r="G172" s="394"/>
      <c r="H172" s="341" t="str">
        <f t="array" ref="H172">IF(D172="","",XLOOKUP(D172,'Master Data'!K:K,'Master Data'!N:N,"Input in Master Data",0,1))</f>
        <v/>
      </c>
      <c r="I172" s="341" t="str">
        <f t="array" ref="I172">IF(D172="","",XLOOKUP(D172,'Master Data'!K:K,'Master Data'!O:O,"Input in Master Data",0,1))</f>
        <v/>
      </c>
      <c r="J172" s="341" t="str">
        <f t="array" ref="J172">if(V172="","",XLOOKUP(V172,Master[Company],Master[Blow],"Unknown",0,1))</f>
        <v/>
      </c>
      <c r="K172" s="341" t="str">
        <f t="array" ref="K172">if(V172="","",XLOOKUP(V172,Master[Company],Master[Pigging],"Unknown",0,1))</f>
        <v/>
      </c>
      <c r="L172" s="341" t="str">
        <f t="array" ref="L172">if(V172="","",XLOOKUP(V172,Master[Company],Master[Load Method],"Unknown",0,1))</f>
        <v/>
      </c>
      <c r="M172" s="341" t="str">
        <f t="array" ref="M172">if(V172="","",XLOOKUP(V172,Master[Company],Master[Line Distance],"Unknown",0,1))</f>
        <v/>
      </c>
      <c r="N172" s="394"/>
      <c r="O172" s="341"/>
      <c r="P172" s="506"/>
      <c r="Q172" s="341" t="str">
        <f t="array" ref="Q172">if(V172="","",XLOOKUP(V172,Master[Company],Master[Terms],"NA",0,1))</f>
        <v/>
      </c>
      <c r="R172" s="341" t="str">
        <f t="shared" si="9"/>
        <v/>
      </c>
      <c r="S172" s="341" t="str">
        <f t="array" ref="S172">if(V172="","",XLOOKUP(V172,Master[Company],Master[Group],"NA",0,1))</f>
        <v/>
      </c>
      <c r="T172" s="341" t="str">
        <f t="array" ref="T172">if(V172="","",XLOOKUP(V172,Master[Company],Master[Loading Location],"NA",0,1))</f>
        <v/>
      </c>
      <c r="U172" s="341" t="str">
        <f t="array" ref="U172">if(V172="","",XLOOKUP(V172,Master[Company],Master[Acronym],"NA",0,1))</f>
        <v/>
      </c>
      <c r="V172" s="341"/>
      <c r="W172" s="342"/>
      <c r="X172" s="90"/>
      <c r="Y172" s="341"/>
      <c r="Z172" s="341" t="str">
        <f t="shared" si="11"/>
        <v/>
      </c>
      <c r="AA172" s="341"/>
      <c r="AB172" s="341"/>
      <c r="AC172" s="341"/>
      <c r="AD172" s="401"/>
      <c r="AE172" s="563"/>
      <c r="AF172" s="564"/>
      <c r="AG172" s="564"/>
      <c r="AH172" s="564"/>
      <c r="AI172" s="564"/>
      <c r="AJ172" s="564"/>
      <c r="AK172" s="564"/>
      <c r="AL172" s="565"/>
      <c r="AM172" s="564"/>
      <c r="AN172" s="564"/>
      <c r="AO172" s="564"/>
      <c r="AP172" s="564"/>
      <c r="AQ172" s="564"/>
      <c r="AR172" s="564"/>
      <c r="AS172" s="564"/>
      <c r="AT172" s="564"/>
      <c r="AU172" s="394"/>
      <c r="AV172" s="306"/>
      <c r="AW172" s="306"/>
      <c r="AX172" s="394"/>
      <c r="AY172" s="401"/>
      <c r="AZ172" s="341"/>
      <c r="BA172" s="341"/>
      <c r="BB172" s="341"/>
      <c r="BC172" s="341"/>
      <c r="BD172" s="341"/>
      <c r="BE172" s="401"/>
      <c r="BF172" s="341"/>
      <c r="BG172" s="341"/>
      <c r="BH172" s="402"/>
      <c r="BI172" s="403"/>
      <c r="BJ172" s="405"/>
      <c r="BK172" s="405"/>
      <c r="BL172" s="405"/>
      <c r="BM172" s="405"/>
      <c r="BN172" s="514"/>
    </row>
    <row r="173" ht="18.75" customHeight="1">
      <c r="A173" s="336" t="str">
        <f t="shared" si="13"/>
        <v/>
      </c>
      <c r="B173" s="341"/>
      <c r="C173" s="559"/>
      <c r="D173" s="559"/>
      <c r="E173" s="560" t="str">
        <f t="shared" si="14"/>
        <v/>
      </c>
      <c r="F173" s="401"/>
      <c r="G173" s="394"/>
      <c r="H173" s="341" t="str">
        <f t="array" ref="H173">IF(D173="","",XLOOKUP(D173,'Master Data'!K:K,'Master Data'!N:N,"Input in Master Data",0,1))</f>
        <v/>
      </c>
      <c r="I173" s="341" t="str">
        <f t="array" ref="I173">IF(D173="","",XLOOKUP(D173,'Master Data'!K:K,'Master Data'!O:O,"Input in Master Data",0,1))</f>
        <v/>
      </c>
      <c r="J173" s="341" t="str">
        <f t="array" ref="J173">if(V173="","",XLOOKUP(V173,Master[Company],Master[Blow],"Unknown",0,1))</f>
        <v/>
      </c>
      <c r="K173" s="341" t="str">
        <f t="array" ref="K173">if(V173="","",XLOOKUP(V173,Master[Company],Master[Pigging],"Unknown",0,1))</f>
        <v/>
      </c>
      <c r="L173" s="341" t="str">
        <f t="array" ref="L173">if(V173="","",XLOOKUP(V173,Master[Company],Master[Load Method],"Unknown",0,1))</f>
        <v/>
      </c>
      <c r="M173" s="341" t="str">
        <f t="array" ref="M173">if(V173="","",XLOOKUP(V173,Master[Company],Master[Line Distance],"Unknown",0,1))</f>
        <v/>
      </c>
      <c r="N173" s="394"/>
      <c r="O173" s="341"/>
      <c r="P173" s="506"/>
      <c r="Q173" s="341" t="str">
        <f t="array" ref="Q173">if(V173="","",XLOOKUP(V173,Master[Company],Master[Terms],"NA",0,1))</f>
        <v/>
      </c>
      <c r="R173" s="341" t="str">
        <f t="shared" si="9"/>
        <v/>
      </c>
      <c r="S173" s="341" t="str">
        <f t="array" ref="S173">if(V173="","",XLOOKUP(V173,Master[Company],Master[Group],"NA",0,1))</f>
        <v/>
      </c>
      <c r="T173" s="341" t="str">
        <f t="array" ref="T173">if(V173="","",XLOOKUP(V173,Master[Company],Master[Loading Location],"NA",0,1))</f>
        <v/>
      </c>
      <c r="U173" s="341" t="str">
        <f t="array" ref="U173">if(V173="","",XLOOKUP(V173,Master[Company],Master[Acronym],"NA",0,1))</f>
        <v/>
      </c>
      <c r="V173" s="341"/>
      <c r="W173" s="342"/>
      <c r="X173" s="90"/>
      <c r="Y173" s="341"/>
      <c r="Z173" s="341" t="str">
        <f t="shared" si="11"/>
        <v/>
      </c>
      <c r="AA173" s="341"/>
      <c r="AB173" s="341"/>
      <c r="AC173" s="341"/>
      <c r="AD173" s="401"/>
      <c r="AE173" s="563"/>
      <c r="AF173" s="564"/>
      <c r="AG173" s="564"/>
      <c r="AH173" s="564"/>
      <c r="AI173" s="564"/>
      <c r="AJ173" s="564"/>
      <c r="AK173" s="564"/>
      <c r="AL173" s="565"/>
      <c r="AM173" s="564"/>
      <c r="AN173" s="564"/>
      <c r="AO173" s="564"/>
      <c r="AP173" s="564"/>
      <c r="AQ173" s="564"/>
      <c r="AR173" s="564"/>
      <c r="AS173" s="564"/>
      <c r="AT173" s="564"/>
      <c r="AU173" s="394"/>
      <c r="AV173" s="306"/>
      <c r="AW173" s="306"/>
      <c r="AX173" s="394"/>
      <c r="AY173" s="401"/>
      <c r="AZ173" s="341"/>
      <c r="BA173" s="341"/>
      <c r="BB173" s="341"/>
      <c r="BC173" s="341"/>
      <c r="BD173" s="341"/>
      <c r="BE173" s="401"/>
      <c r="BF173" s="341"/>
      <c r="BG173" s="341"/>
      <c r="BH173" s="402"/>
      <c r="BI173" s="403"/>
      <c r="BJ173" s="405"/>
      <c r="BK173" s="405"/>
      <c r="BL173" s="405"/>
      <c r="BM173" s="405"/>
      <c r="BN173" s="514"/>
    </row>
    <row r="174" ht="18.75" customHeight="1">
      <c r="A174" s="336" t="str">
        <f t="shared" si="13"/>
        <v/>
      </c>
      <c r="B174" s="341"/>
      <c r="C174" s="559"/>
      <c r="D174" s="559"/>
      <c r="E174" s="560" t="str">
        <f t="shared" si="14"/>
        <v/>
      </c>
      <c r="F174" s="401"/>
      <c r="G174" s="394"/>
      <c r="H174" s="341" t="str">
        <f t="array" ref="H174">IF(D174="","",XLOOKUP(D174,'Master Data'!K:K,'Master Data'!N:N,"Input in Master Data",0,1))</f>
        <v/>
      </c>
      <c r="I174" s="341" t="str">
        <f t="array" ref="I174">IF(D174="","",XLOOKUP(D174,'Master Data'!K:K,'Master Data'!O:O,"Input in Master Data",0,1))</f>
        <v/>
      </c>
      <c r="J174" s="341" t="str">
        <f t="array" ref="J174">if(V174="","",XLOOKUP(V174,Master[Company],Master[Blow],"Unknown",0,1))</f>
        <v/>
      </c>
      <c r="K174" s="341" t="str">
        <f t="array" ref="K174">if(V174="","",XLOOKUP(V174,Master[Company],Master[Pigging],"Unknown",0,1))</f>
        <v/>
      </c>
      <c r="L174" s="341" t="str">
        <f t="array" ref="L174">if(V174="","",XLOOKUP(V174,Master[Company],Master[Load Method],"Unknown",0,1))</f>
        <v/>
      </c>
      <c r="M174" s="341" t="str">
        <f t="array" ref="M174">if(V174="","",XLOOKUP(V174,Master[Company],Master[Line Distance],"Unknown",0,1))</f>
        <v/>
      </c>
      <c r="N174" s="394"/>
      <c r="O174" s="341"/>
      <c r="P174" s="506"/>
      <c r="Q174" s="341" t="str">
        <f t="array" ref="Q174">if(V174="","",XLOOKUP(V174,Master[Company],Master[Terms],"NA",0,1))</f>
        <v/>
      </c>
      <c r="R174" s="341" t="str">
        <f t="shared" si="9"/>
        <v/>
      </c>
      <c r="S174" s="341" t="str">
        <f t="array" ref="S174">if(V174="","",XLOOKUP(V174,Master[Company],Master[Group],"NA",0,1))</f>
        <v/>
      </c>
      <c r="T174" s="341" t="str">
        <f t="array" ref="T174">if(V174="","",XLOOKUP(V174,Master[Company],Master[Loading Location],"NA",0,1))</f>
        <v/>
      </c>
      <c r="U174" s="341" t="str">
        <f t="array" ref="U174">if(V174="","",XLOOKUP(V174,Master[Company],Master[Acronym],"NA",0,1))</f>
        <v/>
      </c>
      <c r="V174" s="341"/>
      <c r="W174" s="342"/>
      <c r="X174" s="90"/>
      <c r="Y174" s="341"/>
      <c r="Z174" s="341" t="str">
        <f t="shared" si="11"/>
        <v/>
      </c>
      <c r="AA174" s="341"/>
      <c r="AB174" s="341"/>
      <c r="AC174" s="341"/>
      <c r="AD174" s="401"/>
      <c r="AE174" s="563"/>
      <c r="AF174" s="564"/>
      <c r="AG174" s="564"/>
      <c r="AH174" s="564"/>
      <c r="AI174" s="564"/>
      <c r="AJ174" s="564"/>
      <c r="AK174" s="564"/>
      <c r="AL174" s="565"/>
      <c r="AM174" s="564"/>
      <c r="AN174" s="564"/>
      <c r="AO174" s="564"/>
      <c r="AP174" s="564"/>
      <c r="AQ174" s="564"/>
      <c r="AR174" s="564"/>
      <c r="AS174" s="564"/>
      <c r="AT174" s="564"/>
      <c r="AU174" s="394"/>
      <c r="AV174" s="306"/>
      <c r="AW174" s="306"/>
      <c r="AX174" s="394"/>
      <c r="AY174" s="401"/>
      <c r="AZ174" s="341"/>
      <c r="BA174" s="341"/>
      <c r="BB174" s="341"/>
      <c r="BC174" s="341"/>
      <c r="BD174" s="341"/>
      <c r="BE174" s="401"/>
      <c r="BF174" s="341"/>
      <c r="BG174" s="341"/>
      <c r="BH174" s="402"/>
      <c r="BI174" s="403"/>
      <c r="BJ174" s="405"/>
      <c r="BK174" s="405"/>
      <c r="BL174" s="405"/>
      <c r="BM174" s="405"/>
      <c r="BN174" s="514"/>
    </row>
    <row r="175" ht="18.75" customHeight="1">
      <c r="A175" s="336" t="str">
        <f t="shared" si="13"/>
        <v/>
      </c>
      <c r="B175" s="341"/>
      <c r="C175" s="559"/>
      <c r="D175" s="559"/>
      <c r="E175" s="560" t="str">
        <f t="shared" si="14"/>
        <v/>
      </c>
      <c r="F175" s="401"/>
      <c r="G175" s="394"/>
      <c r="H175" s="341" t="str">
        <f t="array" ref="H175">IF(D175="","",XLOOKUP(D175,'Master Data'!K:K,'Master Data'!N:N,"Input in Master Data",0,1))</f>
        <v/>
      </c>
      <c r="I175" s="341" t="str">
        <f t="array" ref="I175">IF(D175="","",XLOOKUP(D175,'Master Data'!K:K,'Master Data'!O:O,"Input in Master Data",0,1))</f>
        <v/>
      </c>
      <c r="J175" s="341" t="str">
        <f t="array" ref="J175">if(V175="","",XLOOKUP(V175,Master[Company],Master[Blow],"Unknown",0,1))</f>
        <v/>
      </c>
      <c r="K175" s="341" t="str">
        <f t="array" ref="K175">if(V175="","",XLOOKUP(V175,Master[Company],Master[Pigging],"Unknown",0,1))</f>
        <v/>
      </c>
      <c r="L175" s="341" t="str">
        <f t="array" ref="L175">if(V175="","",XLOOKUP(V175,Master[Company],Master[Load Method],"Unknown",0,1))</f>
        <v/>
      </c>
      <c r="M175" s="341" t="str">
        <f t="array" ref="M175">if(V175="","",XLOOKUP(V175,Master[Company],Master[Line Distance],"Unknown",0,1))</f>
        <v/>
      </c>
      <c r="N175" s="394"/>
      <c r="O175" s="341"/>
      <c r="P175" s="506"/>
      <c r="Q175" s="341" t="str">
        <f t="array" ref="Q175">if(V175="","",XLOOKUP(V175,Master[Company],Master[Terms],"NA",0,1))</f>
        <v/>
      </c>
      <c r="R175" s="341" t="str">
        <f t="shared" si="9"/>
        <v/>
      </c>
      <c r="S175" s="341" t="str">
        <f t="array" ref="S175">if(V175="","",XLOOKUP(V175,Master[Company],Master[Group],"NA",0,1))</f>
        <v/>
      </c>
      <c r="T175" s="341" t="str">
        <f t="array" ref="T175">if(V175="","",XLOOKUP(V175,Master[Company],Master[Loading Location],"NA",0,1))</f>
        <v/>
      </c>
      <c r="U175" s="341" t="str">
        <f t="array" ref="U175">if(V175="","",XLOOKUP(V175,Master[Company],Master[Acronym],"NA",0,1))</f>
        <v/>
      </c>
      <c r="V175" s="341"/>
      <c r="W175" s="342"/>
      <c r="X175" s="90"/>
      <c r="Y175" s="341"/>
      <c r="Z175" s="341" t="str">
        <f t="shared" si="11"/>
        <v/>
      </c>
      <c r="AA175" s="341"/>
      <c r="AB175" s="341"/>
      <c r="AC175" s="341"/>
      <c r="AD175" s="401"/>
      <c r="AE175" s="563"/>
      <c r="AF175" s="564"/>
      <c r="AG175" s="564"/>
      <c r="AH175" s="564"/>
      <c r="AI175" s="564"/>
      <c r="AJ175" s="564"/>
      <c r="AK175" s="564"/>
      <c r="AL175" s="565"/>
      <c r="AM175" s="564"/>
      <c r="AN175" s="564"/>
      <c r="AO175" s="564"/>
      <c r="AP175" s="564"/>
      <c r="AQ175" s="564"/>
      <c r="AR175" s="564"/>
      <c r="AS175" s="564"/>
      <c r="AT175" s="564"/>
      <c r="AU175" s="394"/>
      <c r="AV175" s="306"/>
      <c r="AW175" s="306"/>
      <c r="AX175" s="394"/>
      <c r="AY175" s="401"/>
      <c r="AZ175" s="341"/>
      <c r="BA175" s="341"/>
      <c r="BB175" s="341"/>
      <c r="BC175" s="341"/>
      <c r="BD175" s="341"/>
      <c r="BE175" s="401"/>
      <c r="BF175" s="341"/>
      <c r="BG175" s="341"/>
      <c r="BH175" s="402"/>
      <c r="BI175" s="403"/>
      <c r="BJ175" s="405"/>
      <c r="BK175" s="405"/>
      <c r="BL175" s="405"/>
      <c r="BM175" s="405"/>
      <c r="BN175" s="514"/>
    </row>
    <row r="176" ht="18.75" customHeight="1">
      <c r="A176" s="336" t="str">
        <f t="shared" si="13"/>
        <v/>
      </c>
      <c r="B176" s="341"/>
      <c r="C176" s="559"/>
      <c r="D176" s="559"/>
      <c r="E176" s="560" t="str">
        <f t="shared" si="14"/>
        <v/>
      </c>
      <c r="F176" s="401"/>
      <c r="G176" s="394"/>
      <c r="H176" s="341" t="str">
        <f t="array" ref="H176">IF(D176="","",XLOOKUP(D176,'Master Data'!K:K,'Master Data'!N:N,"Input in Master Data",0,1))</f>
        <v/>
      </c>
      <c r="I176" s="341" t="str">
        <f t="array" ref="I176">IF(D176="","",XLOOKUP(D176,'Master Data'!K:K,'Master Data'!O:O,"Input in Master Data",0,1))</f>
        <v/>
      </c>
      <c r="J176" s="341" t="str">
        <f t="array" ref="J176">if(V176="","",XLOOKUP(V176,Master[Company],Master[Blow],"Unknown",0,1))</f>
        <v/>
      </c>
      <c r="K176" s="341" t="str">
        <f t="array" ref="K176">if(V176="","",XLOOKUP(V176,Master[Company],Master[Pigging],"Unknown",0,1))</f>
        <v/>
      </c>
      <c r="L176" s="341" t="str">
        <f t="array" ref="L176">if(V176="","",XLOOKUP(V176,Master[Company],Master[Load Method],"Unknown",0,1))</f>
        <v/>
      </c>
      <c r="M176" s="341" t="str">
        <f t="array" ref="M176">if(V176="","",XLOOKUP(V176,Master[Company],Master[Line Distance],"Unknown",0,1))</f>
        <v/>
      </c>
      <c r="N176" s="394"/>
      <c r="O176" s="341"/>
      <c r="P176" s="506"/>
      <c r="Q176" s="341" t="str">
        <f t="array" ref="Q176">if(V176="","",XLOOKUP(V176,Master[Company],Master[Terms],"NA",0,1))</f>
        <v/>
      </c>
      <c r="R176" s="341" t="str">
        <f t="shared" si="9"/>
        <v/>
      </c>
      <c r="S176" s="341" t="str">
        <f t="array" ref="S176">if(V176="","",XLOOKUP(V176,Master[Company],Master[Group],"NA",0,1))</f>
        <v/>
      </c>
      <c r="T176" s="341" t="str">
        <f t="array" ref="T176">if(V176="","",XLOOKUP(V176,Master[Company],Master[Loading Location],"NA",0,1))</f>
        <v/>
      </c>
      <c r="U176" s="341" t="str">
        <f t="array" ref="U176">if(V176="","",XLOOKUP(V176,Master[Company],Master[Acronym],"NA",0,1))</f>
        <v/>
      </c>
      <c r="V176" s="341"/>
      <c r="W176" s="342"/>
      <c r="X176" s="90"/>
      <c r="Y176" s="341"/>
      <c r="Z176" s="341" t="str">
        <f t="shared" si="11"/>
        <v/>
      </c>
      <c r="AA176" s="341"/>
      <c r="AB176" s="341"/>
      <c r="AC176" s="341"/>
      <c r="AD176" s="401"/>
      <c r="AE176" s="563"/>
      <c r="AF176" s="564"/>
      <c r="AG176" s="564"/>
      <c r="AH176" s="564"/>
      <c r="AI176" s="564"/>
      <c r="AJ176" s="564"/>
      <c r="AK176" s="564"/>
      <c r="AL176" s="565"/>
      <c r="AM176" s="564"/>
      <c r="AN176" s="564"/>
      <c r="AO176" s="564"/>
      <c r="AP176" s="564"/>
      <c r="AQ176" s="564"/>
      <c r="AR176" s="564"/>
      <c r="AS176" s="564"/>
      <c r="AT176" s="564"/>
      <c r="AU176" s="394"/>
      <c r="AV176" s="306"/>
      <c r="AW176" s="306"/>
      <c r="AX176" s="394"/>
      <c r="AY176" s="401"/>
      <c r="AZ176" s="341"/>
      <c r="BA176" s="341"/>
      <c r="BB176" s="341"/>
      <c r="BC176" s="341"/>
      <c r="BD176" s="341"/>
      <c r="BE176" s="401"/>
      <c r="BF176" s="341"/>
      <c r="BG176" s="341"/>
      <c r="BH176" s="402"/>
      <c r="BI176" s="403"/>
      <c r="BJ176" s="405"/>
      <c r="BK176" s="405"/>
      <c r="BL176" s="405"/>
      <c r="BM176" s="405"/>
      <c r="BN176" s="514"/>
    </row>
    <row r="177" ht="18.75" customHeight="1">
      <c r="A177" s="336" t="str">
        <f t="shared" si="13"/>
        <v/>
      </c>
      <c r="B177" s="341"/>
      <c r="C177" s="559"/>
      <c r="D177" s="559"/>
      <c r="E177" s="560" t="str">
        <f t="shared" si="14"/>
        <v/>
      </c>
      <c r="F177" s="401"/>
      <c r="G177" s="394"/>
      <c r="H177" s="341" t="str">
        <f t="array" ref="H177">IF(D177="","",XLOOKUP(D177,'Master Data'!K:K,'Master Data'!N:N,"Input in Master Data",0,1))</f>
        <v/>
      </c>
      <c r="I177" s="341" t="str">
        <f t="array" ref="I177">IF(D177="","",XLOOKUP(D177,'Master Data'!K:K,'Master Data'!O:O,"Input in Master Data",0,1))</f>
        <v/>
      </c>
      <c r="J177" s="341" t="str">
        <f t="array" ref="J177">if(V177="","",XLOOKUP(V177,Master[Company],Master[Blow],"Unknown",0,1))</f>
        <v/>
      </c>
      <c r="K177" s="341" t="str">
        <f t="array" ref="K177">if(V177="","",XLOOKUP(V177,Master[Company],Master[Pigging],"Unknown",0,1))</f>
        <v/>
      </c>
      <c r="L177" s="341" t="str">
        <f t="array" ref="L177">if(V177="","",XLOOKUP(V177,Master[Company],Master[Load Method],"Unknown",0,1))</f>
        <v/>
      </c>
      <c r="M177" s="341" t="str">
        <f t="array" ref="M177">if(V177="","",XLOOKUP(V177,Master[Company],Master[Line Distance],"Unknown",0,1))</f>
        <v/>
      </c>
      <c r="N177" s="394"/>
      <c r="O177" s="341"/>
      <c r="P177" s="506"/>
      <c r="Q177" s="341" t="str">
        <f t="array" ref="Q177">if(V177="","",XLOOKUP(V177,Master[Company],Master[Terms],"NA",0,1))</f>
        <v/>
      </c>
      <c r="R177" s="341" t="str">
        <f t="shared" si="9"/>
        <v/>
      </c>
      <c r="S177" s="341" t="str">
        <f t="array" ref="S177">if(V177="","",XLOOKUP(V177,Master[Company],Master[Group],"NA",0,1))</f>
        <v/>
      </c>
      <c r="T177" s="341" t="str">
        <f t="array" ref="T177">if(V177="","",XLOOKUP(V177,Master[Company],Master[Loading Location],"NA",0,1))</f>
        <v/>
      </c>
      <c r="U177" s="341" t="str">
        <f t="array" ref="U177">if(V177="","",XLOOKUP(V177,Master[Company],Master[Acronym],"NA",0,1))</f>
        <v/>
      </c>
      <c r="V177" s="341"/>
      <c r="W177" s="342"/>
      <c r="X177" s="90"/>
      <c r="Y177" s="341"/>
      <c r="Z177" s="341" t="str">
        <f t="shared" si="11"/>
        <v/>
      </c>
      <c r="AA177" s="341"/>
      <c r="AB177" s="341"/>
      <c r="AC177" s="341"/>
      <c r="AD177" s="401"/>
      <c r="AE177" s="563"/>
      <c r="AF177" s="564"/>
      <c r="AG177" s="564"/>
      <c r="AH177" s="564"/>
      <c r="AI177" s="564"/>
      <c r="AJ177" s="564"/>
      <c r="AK177" s="564"/>
      <c r="AL177" s="565"/>
      <c r="AM177" s="564"/>
      <c r="AN177" s="564"/>
      <c r="AO177" s="564"/>
      <c r="AP177" s="564"/>
      <c r="AQ177" s="564"/>
      <c r="AR177" s="564"/>
      <c r="AS177" s="564"/>
      <c r="AT177" s="564"/>
      <c r="AU177" s="394"/>
      <c r="AV177" s="306"/>
      <c r="AW177" s="306"/>
      <c r="AX177" s="394"/>
      <c r="AY177" s="401"/>
      <c r="AZ177" s="341"/>
      <c r="BA177" s="341"/>
      <c r="BB177" s="341"/>
      <c r="BC177" s="341"/>
      <c r="BD177" s="341"/>
      <c r="BE177" s="401"/>
      <c r="BF177" s="341"/>
      <c r="BG177" s="341"/>
      <c r="BH177" s="402"/>
      <c r="BI177" s="403"/>
      <c r="BJ177" s="405"/>
      <c r="BK177" s="405"/>
      <c r="BL177" s="405"/>
      <c r="BM177" s="405"/>
      <c r="BN177" s="514"/>
    </row>
    <row r="178" ht="18.75" customHeight="1">
      <c r="A178" s="336" t="str">
        <f t="shared" si="13"/>
        <v/>
      </c>
      <c r="B178" s="341"/>
      <c r="C178" s="559"/>
      <c r="D178" s="559"/>
      <c r="E178" s="560" t="str">
        <f t="shared" si="14"/>
        <v/>
      </c>
      <c r="F178" s="401"/>
      <c r="G178" s="394"/>
      <c r="H178" s="341" t="str">
        <f t="array" ref="H178">IF(D178="","",XLOOKUP(D178,'Master Data'!K:K,'Master Data'!N:N,"Input in Master Data",0,1))</f>
        <v/>
      </c>
      <c r="I178" s="341" t="str">
        <f t="array" ref="I178">IF(D178="","",XLOOKUP(D178,'Master Data'!K:K,'Master Data'!O:O,"Input in Master Data",0,1))</f>
        <v/>
      </c>
      <c r="J178" s="341" t="str">
        <f t="array" ref="J178">if(V178="","",XLOOKUP(V178,Master[Company],Master[Blow],"Unknown",0,1))</f>
        <v/>
      </c>
      <c r="K178" s="341" t="str">
        <f t="array" ref="K178">if(V178="","",XLOOKUP(V178,Master[Company],Master[Pigging],"Unknown",0,1))</f>
        <v/>
      </c>
      <c r="L178" s="341" t="str">
        <f t="array" ref="L178">if(V178="","",XLOOKUP(V178,Master[Company],Master[Load Method],"Unknown",0,1))</f>
        <v/>
      </c>
      <c r="M178" s="341" t="str">
        <f t="array" ref="M178">if(V178="","",XLOOKUP(V178,Master[Company],Master[Line Distance],"Unknown",0,1))</f>
        <v/>
      </c>
      <c r="N178" s="394"/>
      <c r="O178" s="341"/>
      <c r="P178" s="506"/>
      <c r="Q178" s="341" t="str">
        <f t="array" ref="Q178">if(V178="","",XLOOKUP(V178,Master[Company],Master[Terms],"NA",0,1))</f>
        <v/>
      </c>
      <c r="R178" s="341" t="str">
        <f t="shared" si="9"/>
        <v/>
      </c>
      <c r="S178" s="341" t="str">
        <f t="array" ref="S178">if(V178="","",XLOOKUP(V178,Master[Company],Master[Group],"NA",0,1))</f>
        <v/>
      </c>
      <c r="T178" s="341" t="str">
        <f t="array" ref="T178">if(V178="","",XLOOKUP(V178,Master[Company],Master[Loading Location],"NA",0,1))</f>
        <v/>
      </c>
      <c r="U178" s="341" t="str">
        <f t="array" ref="U178">if(V178="","",XLOOKUP(V178,Master[Company],Master[Acronym],"NA",0,1))</f>
        <v/>
      </c>
      <c r="V178" s="341"/>
      <c r="W178" s="342"/>
      <c r="X178" s="90"/>
      <c r="Y178" s="341"/>
      <c r="Z178" s="341" t="str">
        <f t="shared" si="11"/>
        <v/>
      </c>
      <c r="AA178" s="341"/>
      <c r="AB178" s="341"/>
      <c r="AC178" s="341"/>
      <c r="AD178" s="401"/>
      <c r="AE178" s="563"/>
      <c r="AF178" s="564"/>
      <c r="AG178" s="564"/>
      <c r="AH178" s="564"/>
      <c r="AI178" s="564"/>
      <c r="AJ178" s="564"/>
      <c r="AK178" s="564"/>
      <c r="AL178" s="565"/>
      <c r="AM178" s="564"/>
      <c r="AN178" s="564"/>
      <c r="AO178" s="564"/>
      <c r="AP178" s="564"/>
      <c r="AQ178" s="564"/>
      <c r="AR178" s="564"/>
      <c r="AS178" s="564"/>
      <c r="AT178" s="564"/>
      <c r="AU178" s="394"/>
      <c r="AV178" s="306"/>
      <c r="AW178" s="306"/>
      <c r="AX178" s="394"/>
      <c r="AY178" s="401"/>
      <c r="AZ178" s="341"/>
      <c r="BA178" s="341"/>
      <c r="BB178" s="341"/>
      <c r="BC178" s="341"/>
      <c r="BD178" s="341"/>
      <c r="BE178" s="401"/>
      <c r="BF178" s="341"/>
      <c r="BG178" s="341"/>
      <c r="BH178" s="402"/>
      <c r="BI178" s="403"/>
      <c r="BJ178" s="405"/>
      <c r="BK178" s="405"/>
      <c r="BL178" s="405"/>
      <c r="BM178" s="405"/>
      <c r="BN178" s="514"/>
    </row>
    <row r="179" ht="18.75" customHeight="1">
      <c r="A179" s="336" t="str">
        <f t="shared" si="13"/>
        <v/>
      </c>
      <c r="B179" s="341"/>
      <c r="C179" s="559"/>
      <c r="D179" s="559"/>
      <c r="E179" s="560" t="str">
        <f t="shared" si="14"/>
        <v/>
      </c>
      <c r="F179" s="401"/>
      <c r="G179" s="394"/>
      <c r="H179" s="341" t="str">
        <f t="array" ref="H179">IF(D179="","",XLOOKUP(D179,'Master Data'!K:K,'Master Data'!N:N,"Input in Master Data",0,1))</f>
        <v/>
      </c>
      <c r="I179" s="341" t="str">
        <f t="array" ref="I179">IF(D179="","",XLOOKUP(D179,'Master Data'!K:K,'Master Data'!O:O,"Input in Master Data",0,1))</f>
        <v/>
      </c>
      <c r="J179" s="341" t="str">
        <f t="array" ref="J179">if(V179="","",XLOOKUP(V179,Master[Company],Master[Blow],"Unknown",0,1))</f>
        <v/>
      </c>
      <c r="K179" s="341" t="str">
        <f t="array" ref="K179">if(V179="","",XLOOKUP(V179,Master[Company],Master[Pigging],"Unknown",0,1))</f>
        <v/>
      </c>
      <c r="L179" s="341" t="str">
        <f t="array" ref="L179">if(V179="","",XLOOKUP(V179,Master[Company],Master[Load Method],"Unknown",0,1))</f>
        <v/>
      </c>
      <c r="M179" s="341" t="str">
        <f t="array" ref="M179">if(V179="","",XLOOKUP(V179,Master[Company],Master[Line Distance],"Unknown",0,1))</f>
        <v/>
      </c>
      <c r="N179" s="394"/>
      <c r="O179" s="341"/>
      <c r="P179" s="506"/>
      <c r="Q179" s="341" t="str">
        <f t="array" ref="Q179">if(V179="","",XLOOKUP(V179,Master[Company],Master[Terms],"NA",0,1))</f>
        <v/>
      </c>
      <c r="R179" s="341" t="str">
        <f t="shared" si="9"/>
        <v/>
      </c>
      <c r="S179" s="341" t="str">
        <f t="array" ref="S179">if(V179="","",XLOOKUP(V179,Master[Company],Master[Group],"NA",0,1))</f>
        <v/>
      </c>
      <c r="T179" s="341" t="str">
        <f t="array" ref="T179">if(V179="","",XLOOKUP(V179,Master[Company],Master[Loading Location],"NA",0,1))</f>
        <v/>
      </c>
      <c r="U179" s="341" t="str">
        <f t="array" ref="U179">if(V179="","",XLOOKUP(V179,Master[Company],Master[Acronym],"NA",0,1))</f>
        <v/>
      </c>
      <c r="V179" s="341"/>
      <c r="W179" s="342"/>
      <c r="X179" s="90"/>
      <c r="Y179" s="341"/>
      <c r="Z179" s="341" t="str">
        <f t="shared" si="11"/>
        <v/>
      </c>
      <c r="AA179" s="341"/>
      <c r="AB179" s="341"/>
      <c r="AC179" s="341"/>
      <c r="AD179" s="401"/>
      <c r="AE179" s="563"/>
      <c r="AF179" s="564"/>
      <c r="AG179" s="564"/>
      <c r="AH179" s="564"/>
      <c r="AI179" s="564"/>
      <c r="AJ179" s="564"/>
      <c r="AK179" s="564"/>
      <c r="AL179" s="565"/>
      <c r="AM179" s="564"/>
      <c r="AN179" s="564"/>
      <c r="AO179" s="564"/>
      <c r="AP179" s="564"/>
      <c r="AQ179" s="564"/>
      <c r="AR179" s="564"/>
      <c r="AS179" s="564"/>
      <c r="AT179" s="564"/>
      <c r="AU179" s="394"/>
      <c r="AV179" s="306"/>
      <c r="AW179" s="306"/>
      <c r="AX179" s="394"/>
      <c r="AY179" s="401"/>
      <c r="AZ179" s="341"/>
      <c r="BA179" s="341"/>
      <c r="BB179" s="341"/>
      <c r="BC179" s="341"/>
      <c r="BD179" s="341"/>
      <c r="BE179" s="401"/>
      <c r="BF179" s="341"/>
      <c r="BG179" s="341"/>
      <c r="BH179" s="402"/>
      <c r="BI179" s="403"/>
      <c r="BJ179" s="405"/>
      <c r="BK179" s="405"/>
      <c r="BL179" s="405"/>
      <c r="BM179" s="405"/>
      <c r="BN179" s="514"/>
    </row>
    <row r="180" ht="18.75" customHeight="1">
      <c r="A180" s="336" t="str">
        <f t="shared" si="13"/>
        <v/>
      </c>
      <c r="B180" s="341"/>
      <c r="C180" s="559"/>
      <c r="D180" s="559"/>
      <c r="E180" s="560" t="str">
        <f t="shared" si="14"/>
        <v/>
      </c>
      <c r="F180" s="401"/>
      <c r="G180" s="394"/>
      <c r="H180" s="341" t="str">
        <f t="array" ref="H180">IF(D180="","",XLOOKUP(D180,'Master Data'!K:K,'Master Data'!N:N,"Input in Master Data",0,1))</f>
        <v/>
      </c>
      <c r="I180" s="341" t="str">
        <f t="array" ref="I180">IF(D180="","",XLOOKUP(D180,'Master Data'!K:K,'Master Data'!O:O,"Input in Master Data",0,1))</f>
        <v/>
      </c>
      <c r="J180" s="341" t="str">
        <f t="array" ref="J180">if(V180="","",XLOOKUP(V180,Master[Company],Master[Blow],"Unknown",0,1))</f>
        <v/>
      </c>
      <c r="K180" s="341" t="str">
        <f t="array" ref="K180">if(V180="","",XLOOKUP(V180,Master[Company],Master[Pigging],"Unknown",0,1))</f>
        <v/>
      </c>
      <c r="L180" s="341" t="str">
        <f t="array" ref="L180">if(V180="","",XLOOKUP(V180,Master[Company],Master[Load Method],"Unknown",0,1))</f>
        <v/>
      </c>
      <c r="M180" s="341" t="str">
        <f t="array" ref="M180">if(V180="","",XLOOKUP(V180,Master[Company],Master[Line Distance],"Unknown",0,1))</f>
        <v/>
      </c>
      <c r="N180" s="394"/>
      <c r="O180" s="341"/>
      <c r="P180" s="506"/>
      <c r="Q180" s="341" t="str">
        <f t="array" ref="Q180">if(V180="","",XLOOKUP(V180,Master[Company],Master[Terms],"NA",0,1))</f>
        <v/>
      </c>
      <c r="R180" s="341" t="str">
        <f t="shared" si="9"/>
        <v/>
      </c>
      <c r="S180" s="341" t="str">
        <f t="array" ref="S180">if(V180="","",XLOOKUP(V180,Master[Company],Master[Group],"NA",0,1))</f>
        <v/>
      </c>
      <c r="T180" s="341" t="str">
        <f t="array" ref="T180">if(V180="","",XLOOKUP(V180,Master[Company],Master[Loading Location],"NA",0,1))</f>
        <v/>
      </c>
      <c r="U180" s="341" t="str">
        <f t="array" ref="U180">if(V180="","",XLOOKUP(V180,Master[Company],Master[Acronym],"NA",0,1))</f>
        <v/>
      </c>
      <c r="V180" s="341"/>
      <c r="W180" s="342"/>
      <c r="X180" s="90"/>
      <c r="Y180" s="341"/>
      <c r="Z180" s="341" t="str">
        <f t="shared" si="11"/>
        <v/>
      </c>
      <c r="AA180" s="341"/>
      <c r="AB180" s="341"/>
      <c r="AC180" s="341"/>
      <c r="AD180" s="401"/>
      <c r="AE180" s="563"/>
      <c r="AF180" s="564"/>
      <c r="AG180" s="564"/>
      <c r="AH180" s="564"/>
      <c r="AI180" s="564"/>
      <c r="AJ180" s="564"/>
      <c r="AK180" s="564"/>
      <c r="AL180" s="565"/>
      <c r="AM180" s="564"/>
      <c r="AN180" s="564"/>
      <c r="AO180" s="564"/>
      <c r="AP180" s="564"/>
      <c r="AQ180" s="564"/>
      <c r="AR180" s="564"/>
      <c r="AS180" s="564"/>
      <c r="AT180" s="564"/>
      <c r="AU180" s="394"/>
      <c r="AV180" s="306"/>
      <c r="AW180" s="306"/>
      <c r="AX180" s="394"/>
      <c r="AY180" s="401"/>
      <c r="AZ180" s="341"/>
      <c r="BA180" s="341"/>
      <c r="BB180" s="341"/>
      <c r="BC180" s="341"/>
      <c r="BD180" s="341"/>
      <c r="BE180" s="401"/>
      <c r="BF180" s="341"/>
      <c r="BG180" s="341"/>
      <c r="BH180" s="402"/>
      <c r="BI180" s="403"/>
      <c r="BJ180" s="405"/>
      <c r="BK180" s="405"/>
      <c r="BL180" s="405"/>
      <c r="BM180" s="405"/>
      <c r="BN180" s="514"/>
    </row>
    <row r="181" ht="18.75" customHeight="1">
      <c r="A181" s="336" t="str">
        <f t="shared" si="13"/>
        <v/>
      </c>
      <c r="B181" s="341"/>
      <c r="C181" s="559"/>
      <c r="D181" s="559"/>
      <c r="E181" s="560" t="str">
        <f t="shared" si="14"/>
        <v/>
      </c>
      <c r="F181" s="401"/>
      <c r="G181" s="394"/>
      <c r="H181" s="341" t="str">
        <f t="array" ref="H181">IF(D181="","",XLOOKUP(D181,'Master Data'!K:K,'Master Data'!N:N,"Input in Master Data",0,1))</f>
        <v/>
      </c>
      <c r="I181" s="341" t="str">
        <f t="array" ref="I181">IF(D181="","",XLOOKUP(D181,'Master Data'!K:K,'Master Data'!O:O,"Input in Master Data",0,1))</f>
        <v/>
      </c>
      <c r="J181" s="341" t="str">
        <f t="array" ref="J181">if(V181="","",XLOOKUP(V181,Master[Company],Master[Blow],"Unknown",0,1))</f>
        <v/>
      </c>
      <c r="K181" s="341" t="str">
        <f t="array" ref="K181">if(V181="","",XLOOKUP(V181,Master[Company],Master[Pigging],"Unknown",0,1))</f>
        <v/>
      </c>
      <c r="L181" s="341" t="str">
        <f t="array" ref="L181">if(V181="","",XLOOKUP(V181,Master[Company],Master[Load Method],"Unknown",0,1))</f>
        <v/>
      </c>
      <c r="M181" s="341" t="str">
        <f t="array" ref="M181">if(V181="","",XLOOKUP(V181,Master[Company],Master[Line Distance],"Unknown",0,1))</f>
        <v/>
      </c>
      <c r="N181" s="394"/>
      <c r="O181" s="341"/>
      <c r="P181" s="506"/>
      <c r="Q181" s="341" t="str">
        <f t="array" ref="Q181">if(V181="","",XLOOKUP(V181,Master[Company],Master[Terms],"NA",0,1))</f>
        <v/>
      </c>
      <c r="R181" s="341" t="str">
        <f t="shared" si="9"/>
        <v/>
      </c>
      <c r="S181" s="341" t="str">
        <f t="array" ref="S181">if(V181="","",XLOOKUP(V181,Master[Company],Master[Group],"NA",0,1))</f>
        <v/>
      </c>
      <c r="T181" s="341" t="str">
        <f t="array" ref="T181">if(V181="","",XLOOKUP(V181,Master[Company],Master[Loading Location],"NA",0,1))</f>
        <v/>
      </c>
      <c r="U181" s="341" t="str">
        <f t="array" ref="U181">if(V181="","",XLOOKUP(V181,Master[Company],Master[Acronym],"NA",0,1))</f>
        <v/>
      </c>
      <c r="V181" s="341"/>
      <c r="W181" s="342"/>
      <c r="X181" s="90"/>
      <c r="Y181" s="341"/>
      <c r="Z181" s="341" t="str">
        <f t="shared" si="11"/>
        <v/>
      </c>
      <c r="AA181" s="341"/>
      <c r="AB181" s="341"/>
      <c r="AC181" s="341"/>
      <c r="AD181" s="401"/>
      <c r="AE181" s="563"/>
      <c r="AF181" s="564"/>
      <c r="AG181" s="564"/>
      <c r="AH181" s="564"/>
      <c r="AI181" s="564"/>
      <c r="AJ181" s="564"/>
      <c r="AK181" s="564"/>
      <c r="AL181" s="565"/>
      <c r="AM181" s="564"/>
      <c r="AN181" s="564"/>
      <c r="AO181" s="564"/>
      <c r="AP181" s="564"/>
      <c r="AQ181" s="564"/>
      <c r="AR181" s="564"/>
      <c r="AS181" s="564"/>
      <c r="AT181" s="564"/>
      <c r="AU181" s="394"/>
      <c r="AV181" s="306"/>
      <c r="AW181" s="306"/>
      <c r="AX181" s="394"/>
      <c r="AY181" s="401"/>
      <c r="AZ181" s="341"/>
      <c r="BA181" s="341"/>
      <c r="BB181" s="341"/>
      <c r="BC181" s="341"/>
      <c r="BD181" s="341"/>
      <c r="BE181" s="401"/>
      <c r="BF181" s="341"/>
      <c r="BG181" s="341"/>
      <c r="BH181" s="402"/>
      <c r="BI181" s="403"/>
      <c r="BJ181" s="405"/>
      <c r="BK181" s="405"/>
      <c r="BL181" s="405"/>
      <c r="BM181" s="405"/>
      <c r="BN181" s="514"/>
    </row>
    <row r="182" ht="18.75" customHeight="1">
      <c r="A182" s="336" t="str">
        <f t="shared" si="13"/>
        <v/>
      </c>
      <c r="B182" s="341"/>
      <c r="C182" s="559"/>
      <c r="D182" s="559"/>
      <c r="E182" s="560" t="str">
        <f t="shared" si="14"/>
        <v/>
      </c>
      <c r="F182" s="401"/>
      <c r="G182" s="394"/>
      <c r="H182" s="341" t="str">
        <f t="array" ref="H182">IF(D182="","",XLOOKUP(D182,'Master Data'!K:K,'Master Data'!N:N,"Input in Master Data",0,1))</f>
        <v/>
      </c>
      <c r="I182" s="341" t="str">
        <f t="array" ref="I182">IF(D182="","",XLOOKUP(D182,'Master Data'!K:K,'Master Data'!O:O,"Input in Master Data",0,1))</f>
        <v/>
      </c>
      <c r="J182" s="341" t="str">
        <f t="array" ref="J182">if(V182="","",XLOOKUP(V182,Master[Company],Master[Blow],"Unknown",0,1))</f>
        <v/>
      </c>
      <c r="K182" s="341" t="str">
        <f t="array" ref="K182">if(V182="","",XLOOKUP(V182,Master[Company],Master[Pigging],"Unknown",0,1))</f>
        <v/>
      </c>
      <c r="L182" s="341" t="str">
        <f t="array" ref="L182">if(V182="","",XLOOKUP(V182,Master[Company],Master[Load Method],"Unknown",0,1))</f>
        <v/>
      </c>
      <c r="M182" s="341" t="str">
        <f t="array" ref="M182">if(V182="","",XLOOKUP(V182,Master[Company],Master[Line Distance],"Unknown",0,1))</f>
        <v/>
      </c>
      <c r="N182" s="394"/>
      <c r="O182" s="341"/>
      <c r="P182" s="506"/>
      <c r="Q182" s="341" t="str">
        <f t="array" ref="Q182">if(V182="","",XLOOKUP(V182,Master[Company],Master[Terms],"NA",0,1))</f>
        <v/>
      </c>
      <c r="R182" s="341" t="str">
        <f t="shared" si="9"/>
        <v/>
      </c>
      <c r="S182" s="341" t="str">
        <f t="array" ref="S182">if(V182="","",XLOOKUP(V182,Master[Company],Master[Group],"NA",0,1))</f>
        <v/>
      </c>
      <c r="T182" s="341" t="str">
        <f t="array" ref="T182">if(V182="","",XLOOKUP(V182,Master[Company],Master[Loading Location],"NA",0,1))</f>
        <v/>
      </c>
      <c r="U182" s="341" t="str">
        <f t="array" ref="U182">if(V182="","",XLOOKUP(V182,Master[Company],Master[Acronym],"NA",0,1))</f>
        <v/>
      </c>
      <c r="V182" s="341"/>
      <c r="W182" s="342"/>
      <c r="X182" s="90"/>
      <c r="Y182" s="341"/>
      <c r="Z182" s="341" t="str">
        <f t="shared" si="11"/>
        <v/>
      </c>
      <c r="AA182" s="341"/>
      <c r="AB182" s="341"/>
      <c r="AC182" s="341"/>
      <c r="AD182" s="401"/>
      <c r="AE182" s="563"/>
      <c r="AF182" s="564"/>
      <c r="AG182" s="564"/>
      <c r="AH182" s="564"/>
      <c r="AI182" s="564"/>
      <c r="AJ182" s="564"/>
      <c r="AK182" s="564"/>
      <c r="AL182" s="565"/>
      <c r="AM182" s="564"/>
      <c r="AN182" s="564"/>
      <c r="AO182" s="564"/>
      <c r="AP182" s="564"/>
      <c r="AQ182" s="564"/>
      <c r="AR182" s="564"/>
      <c r="AS182" s="564"/>
      <c r="AT182" s="564"/>
      <c r="AU182" s="394"/>
      <c r="AV182" s="306"/>
      <c r="AW182" s="306"/>
      <c r="AX182" s="394"/>
      <c r="AY182" s="401"/>
      <c r="AZ182" s="341"/>
      <c r="BA182" s="341"/>
      <c r="BB182" s="341"/>
      <c r="BC182" s="341"/>
      <c r="BD182" s="341"/>
      <c r="BE182" s="401"/>
      <c r="BF182" s="341"/>
      <c r="BG182" s="341"/>
      <c r="BH182" s="402"/>
      <c r="BI182" s="403"/>
      <c r="BJ182" s="405"/>
      <c r="BK182" s="405"/>
      <c r="BL182" s="405"/>
      <c r="BM182" s="405"/>
      <c r="BN182" s="514"/>
    </row>
    <row r="183" ht="18.75" customHeight="1">
      <c r="A183" s="336" t="str">
        <f t="shared" si="13"/>
        <v/>
      </c>
      <c r="B183" s="341"/>
      <c r="C183" s="559"/>
      <c r="D183" s="559"/>
      <c r="E183" s="560" t="str">
        <f t="shared" si="14"/>
        <v/>
      </c>
      <c r="F183" s="401"/>
      <c r="G183" s="394"/>
      <c r="H183" s="341" t="str">
        <f t="array" ref="H183">IF(D183="","",XLOOKUP(D183,'Master Data'!K:K,'Master Data'!N:N,"Input in Master Data",0,1))</f>
        <v/>
      </c>
      <c r="I183" s="341" t="str">
        <f t="array" ref="I183">IF(D183="","",XLOOKUP(D183,'Master Data'!K:K,'Master Data'!O:O,"Input in Master Data",0,1))</f>
        <v/>
      </c>
      <c r="J183" s="341" t="str">
        <f t="array" ref="J183">if(V183="","",XLOOKUP(V183,Master[Company],Master[Blow],"Unknown",0,1))</f>
        <v/>
      </c>
      <c r="K183" s="341" t="str">
        <f t="array" ref="K183">if(V183="","",XLOOKUP(V183,Master[Company],Master[Pigging],"Unknown",0,1))</f>
        <v/>
      </c>
      <c r="L183" s="341" t="str">
        <f t="array" ref="L183">if(V183="","",XLOOKUP(V183,Master[Company],Master[Load Method],"Unknown",0,1))</f>
        <v/>
      </c>
      <c r="M183" s="341" t="str">
        <f t="array" ref="M183">if(V183="","",XLOOKUP(V183,Master[Company],Master[Line Distance],"Unknown",0,1))</f>
        <v/>
      </c>
      <c r="N183" s="394"/>
      <c r="O183" s="341"/>
      <c r="P183" s="506"/>
      <c r="Q183" s="341" t="str">
        <f t="array" ref="Q183">if(V183="","",XLOOKUP(V183,Master[Company],Master[Terms],"NA",0,1))</f>
        <v/>
      </c>
      <c r="R183" s="341" t="str">
        <f t="shared" si="9"/>
        <v/>
      </c>
      <c r="S183" s="341" t="str">
        <f t="array" ref="S183">if(V183="","",XLOOKUP(V183,Master[Company],Master[Group],"NA",0,1))</f>
        <v/>
      </c>
      <c r="T183" s="341" t="str">
        <f t="array" ref="T183">if(V183="","",XLOOKUP(V183,Master[Company],Master[Loading Location],"NA",0,1))</f>
        <v/>
      </c>
      <c r="U183" s="341" t="str">
        <f t="array" ref="U183">if(V183="","",XLOOKUP(V183,Master[Company],Master[Acronym],"NA",0,1))</f>
        <v/>
      </c>
      <c r="V183" s="341"/>
      <c r="W183" s="342"/>
      <c r="X183" s="90"/>
      <c r="Y183" s="341"/>
      <c r="Z183" s="341" t="str">
        <f t="shared" si="11"/>
        <v/>
      </c>
      <c r="AA183" s="341"/>
      <c r="AB183" s="341"/>
      <c r="AC183" s="341"/>
      <c r="AD183" s="401"/>
      <c r="AE183" s="563"/>
      <c r="AF183" s="564"/>
      <c r="AG183" s="564"/>
      <c r="AH183" s="564"/>
      <c r="AI183" s="564"/>
      <c r="AJ183" s="564"/>
      <c r="AK183" s="564"/>
      <c r="AL183" s="565"/>
      <c r="AM183" s="564"/>
      <c r="AN183" s="564"/>
      <c r="AO183" s="564"/>
      <c r="AP183" s="564"/>
      <c r="AQ183" s="564"/>
      <c r="AR183" s="564"/>
      <c r="AS183" s="564"/>
      <c r="AT183" s="564"/>
      <c r="AU183" s="394"/>
      <c r="AV183" s="306"/>
      <c r="AW183" s="306"/>
      <c r="AX183" s="394"/>
      <c r="AY183" s="401"/>
      <c r="AZ183" s="341"/>
      <c r="BA183" s="341"/>
      <c r="BB183" s="341"/>
      <c r="BC183" s="341"/>
      <c r="BD183" s="341"/>
      <c r="BE183" s="401"/>
      <c r="BF183" s="341"/>
      <c r="BG183" s="341"/>
      <c r="BH183" s="402"/>
      <c r="BI183" s="403"/>
      <c r="BJ183" s="405"/>
      <c r="BK183" s="405"/>
      <c r="BL183" s="405"/>
      <c r="BM183" s="405"/>
      <c r="BN183" s="514"/>
    </row>
    <row r="184" ht="18.75" customHeight="1">
      <c r="A184" s="336" t="str">
        <f t="shared" si="13"/>
        <v/>
      </c>
      <c r="B184" s="341"/>
      <c r="C184" s="559"/>
      <c r="D184" s="559"/>
      <c r="E184" s="560" t="str">
        <f t="shared" si="14"/>
        <v/>
      </c>
      <c r="F184" s="401"/>
      <c r="G184" s="394"/>
      <c r="H184" s="341" t="str">
        <f t="array" ref="H184">IF(D184="","",XLOOKUP(D184,'Master Data'!K:K,'Master Data'!N:N,"Input in Master Data",0,1))</f>
        <v/>
      </c>
      <c r="I184" s="341" t="str">
        <f t="array" ref="I184">IF(D184="","",XLOOKUP(D184,'Master Data'!K:K,'Master Data'!O:O,"Input in Master Data",0,1))</f>
        <v/>
      </c>
      <c r="J184" s="341" t="str">
        <f t="array" ref="J184">if(V184="","",XLOOKUP(V184,Master[Company],Master[Blow],"Unknown",0,1))</f>
        <v/>
      </c>
      <c r="K184" s="341" t="str">
        <f t="array" ref="K184">if(V184="","",XLOOKUP(V184,Master[Company],Master[Pigging],"Unknown",0,1))</f>
        <v/>
      </c>
      <c r="L184" s="341" t="str">
        <f t="array" ref="L184">if(V184="","",XLOOKUP(V184,Master[Company],Master[Load Method],"Unknown",0,1))</f>
        <v/>
      </c>
      <c r="M184" s="341" t="str">
        <f t="array" ref="M184">if(V184="","",XLOOKUP(V184,Master[Company],Master[Line Distance],"Unknown",0,1))</f>
        <v/>
      </c>
      <c r="N184" s="394"/>
      <c r="O184" s="341"/>
      <c r="P184" s="506"/>
      <c r="Q184" s="341" t="str">
        <f t="array" ref="Q184">if(V184="","",XLOOKUP(V184,Master[Company],Master[Terms],"NA",0,1))</f>
        <v/>
      </c>
      <c r="R184" s="341" t="str">
        <f t="shared" si="9"/>
        <v/>
      </c>
      <c r="S184" s="341" t="str">
        <f t="array" ref="S184">if(V184="","",XLOOKUP(V184,Master[Company],Master[Group],"NA",0,1))</f>
        <v/>
      </c>
      <c r="T184" s="341" t="str">
        <f t="array" ref="T184">if(V184="","",XLOOKUP(V184,Master[Company],Master[Loading Location],"NA",0,1))</f>
        <v/>
      </c>
      <c r="U184" s="341" t="str">
        <f t="array" ref="U184">if(V184="","",XLOOKUP(V184,Master[Company],Master[Acronym],"NA",0,1))</f>
        <v/>
      </c>
      <c r="V184" s="341"/>
      <c r="W184" s="342"/>
      <c r="X184" s="90"/>
      <c r="Y184" s="341"/>
      <c r="Z184" s="341" t="str">
        <f t="shared" si="11"/>
        <v/>
      </c>
      <c r="AA184" s="341"/>
      <c r="AB184" s="341"/>
      <c r="AC184" s="341"/>
      <c r="AD184" s="401"/>
      <c r="AE184" s="563"/>
      <c r="AF184" s="564"/>
      <c r="AG184" s="564"/>
      <c r="AH184" s="564"/>
      <c r="AI184" s="564"/>
      <c r="AJ184" s="564"/>
      <c r="AK184" s="564"/>
      <c r="AL184" s="565"/>
      <c r="AM184" s="564"/>
      <c r="AN184" s="564"/>
      <c r="AO184" s="564"/>
      <c r="AP184" s="564"/>
      <c r="AQ184" s="564"/>
      <c r="AR184" s="564"/>
      <c r="AS184" s="564"/>
      <c r="AT184" s="564"/>
      <c r="AU184" s="394"/>
      <c r="AV184" s="306"/>
      <c r="AW184" s="306"/>
      <c r="AX184" s="394"/>
      <c r="AY184" s="401"/>
      <c r="AZ184" s="341"/>
      <c r="BA184" s="341"/>
      <c r="BB184" s="341"/>
      <c r="BC184" s="341"/>
      <c r="BD184" s="341"/>
      <c r="BE184" s="401"/>
      <c r="BF184" s="341"/>
      <c r="BG184" s="341"/>
      <c r="BH184" s="402"/>
      <c r="BI184" s="403"/>
      <c r="BJ184" s="405"/>
      <c r="BK184" s="405"/>
      <c r="BL184" s="405"/>
      <c r="BM184" s="405"/>
      <c r="BN184" s="514"/>
    </row>
    <row r="185" ht="18.75" customHeight="1">
      <c r="A185" s="336" t="str">
        <f t="shared" si="13"/>
        <v/>
      </c>
      <c r="B185" s="341"/>
      <c r="C185" s="559"/>
      <c r="D185" s="559"/>
      <c r="E185" s="560" t="str">
        <f t="shared" si="14"/>
        <v/>
      </c>
      <c r="F185" s="401"/>
      <c r="G185" s="394"/>
      <c r="H185" s="341" t="str">
        <f t="array" ref="H185">IF(D185="","",XLOOKUP(D185,'Master Data'!K:K,'Master Data'!N:N,"Input in Master Data",0,1))</f>
        <v/>
      </c>
      <c r="I185" s="341" t="str">
        <f t="array" ref="I185">IF(D185="","",XLOOKUP(D185,'Master Data'!K:K,'Master Data'!O:O,"Input in Master Data",0,1))</f>
        <v/>
      </c>
      <c r="J185" s="341" t="str">
        <f t="array" ref="J185">if(V185="","",XLOOKUP(V185,Master[Company],Master[Blow],"Unknown",0,1))</f>
        <v/>
      </c>
      <c r="K185" s="341" t="str">
        <f t="array" ref="K185">if(V185="","",XLOOKUP(V185,Master[Company],Master[Pigging],"Unknown",0,1))</f>
        <v/>
      </c>
      <c r="L185" s="341" t="str">
        <f t="array" ref="L185">if(V185="","",XLOOKUP(V185,Master[Company],Master[Load Method],"Unknown",0,1))</f>
        <v/>
      </c>
      <c r="M185" s="341" t="str">
        <f t="array" ref="M185">if(V185="","",XLOOKUP(V185,Master[Company],Master[Line Distance],"Unknown",0,1))</f>
        <v/>
      </c>
      <c r="N185" s="394"/>
      <c r="O185" s="341"/>
      <c r="P185" s="506"/>
      <c r="Q185" s="341" t="str">
        <f t="array" ref="Q185">if(V185="","",XLOOKUP(V185,Master[Company],Master[Terms],"NA",0,1))</f>
        <v/>
      </c>
      <c r="R185" s="341" t="str">
        <f t="shared" si="9"/>
        <v/>
      </c>
      <c r="S185" s="341" t="str">
        <f t="array" ref="S185">if(V185="","",XLOOKUP(V185,Master[Company],Master[Group],"NA",0,1))</f>
        <v/>
      </c>
      <c r="T185" s="341" t="str">
        <f t="array" ref="T185">if(V185="","",XLOOKUP(V185,Master[Company],Master[Loading Location],"NA",0,1))</f>
        <v/>
      </c>
      <c r="U185" s="341" t="str">
        <f t="array" ref="U185">if(V185="","",XLOOKUP(V185,Master[Company],Master[Acronym],"NA",0,1))</f>
        <v/>
      </c>
      <c r="V185" s="341"/>
      <c r="W185" s="342"/>
      <c r="X185" s="90"/>
      <c r="Y185" s="341"/>
      <c r="Z185" s="341" t="str">
        <f t="shared" si="11"/>
        <v/>
      </c>
      <c r="AA185" s="341"/>
      <c r="AB185" s="341"/>
      <c r="AC185" s="341"/>
      <c r="AD185" s="401"/>
      <c r="AE185" s="563"/>
      <c r="AF185" s="564"/>
      <c r="AG185" s="564"/>
      <c r="AH185" s="564"/>
      <c r="AI185" s="564"/>
      <c r="AJ185" s="564"/>
      <c r="AK185" s="564"/>
      <c r="AL185" s="565"/>
      <c r="AM185" s="564"/>
      <c r="AN185" s="564"/>
      <c r="AO185" s="564"/>
      <c r="AP185" s="564"/>
      <c r="AQ185" s="564"/>
      <c r="AR185" s="564"/>
      <c r="AS185" s="564"/>
      <c r="AT185" s="564"/>
      <c r="AU185" s="394"/>
      <c r="AV185" s="306"/>
      <c r="AW185" s="306"/>
      <c r="AX185" s="394"/>
      <c r="AY185" s="401"/>
      <c r="AZ185" s="341"/>
      <c r="BA185" s="341"/>
      <c r="BB185" s="341"/>
      <c r="BC185" s="341"/>
      <c r="BD185" s="341"/>
      <c r="BE185" s="401"/>
      <c r="BF185" s="341"/>
      <c r="BG185" s="341"/>
      <c r="BH185" s="402"/>
      <c r="BI185" s="403"/>
      <c r="BJ185" s="405"/>
      <c r="BK185" s="405"/>
      <c r="BL185" s="405"/>
      <c r="BM185" s="405"/>
      <c r="BN185" s="514"/>
    </row>
    <row r="186" ht="18.75" customHeight="1">
      <c r="A186" s="336" t="str">
        <f t="shared" si="13"/>
        <v/>
      </c>
      <c r="B186" s="341"/>
      <c r="C186" s="559"/>
      <c r="D186" s="559"/>
      <c r="E186" s="560" t="str">
        <f t="shared" si="14"/>
        <v/>
      </c>
      <c r="F186" s="401"/>
      <c r="G186" s="394"/>
      <c r="H186" s="341" t="str">
        <f t="array" ref="H186">IF(D186="","",XLOOKUP(D186,'Master Data'!K:K,'Master Data'!N:N,"Input in Master Data",0,1))</f>
        <v/>
      </c>
      <c r="I186" s="341" t="str">
        <f t="array" ref="I186">IF(D186="","",XLOOKUP(D186,'Master Data'!K:K,'Master Data'!O:O,"Input in Master Data",0,1))</f>
        <v/>
      </c>
      <c r="J186" s="341" t="str">
        <f t="array" ref="J186">if(V186="","",XLOOKUP(V186,Master[Company],Master[Blow],"Unknown",0,1))</f>
        <v/>
      </c>
      <c r="K186" s="341" t="str">
        <f t="array" ref="K186">if(V186="","",XLOOKUP(V186,Master[Company],Master[Pigging],"Unknown",0,1))</f>
        <v/>
      </c>
      <c r="L186" s="341" t="str">
        <f t="array" ref="L186">if(V186="","",XLOOKUP(V186,Master[Company],Master[Load Method],"Unknown",0,1))</f>
        <v/>
      </c>
      <c r="M186" s="341" t="str">
        <f t="array" ref="M186">if(V186="","",XLOOKUP(V186,Master[Company],Master[Line Distance],"Unknown",0,1))</f>
        <v/>
      </c>
      <c r="N186" s="394"/>
      <c r="O186" s="341"/>
      <c r="P186" s="506"/>
      <c r="Q186" s="341" t="str">
        <f t="array" ref="Q186">if(V186="","",XLOOKUP(V186,Master[Company],Master[Terms],"NA",0,1))</f>
        <v/>
      </c>
      <c r="R186" s="341" t="str">
        <f t="shared" si="9"/>
        <v/>
      </c>
      <c r="S186" s="341" t="str">
        <f t="array" ref="S186">if(V186="","",XLOOKUP(V186,Master[Company],Master[Group],"NA",0,1))</f>
        <v/>
      </c>
      <c r="T186" s="341" t="str">
        <f t="array" ref="T186">if(V186="","",XLOOKUP(V186,Master[Company],Master[Loading Location],"NA",0,1))</f>
        <v/>
      </c>
      <c r="U186" s="341" t="str">
        <f t="array" ref="U186">if(V186="","",XLOOKUP(V186,Master[Company],Master[Acronym],"NA",0,1))</f>
        <v/>
      </c>
      <c r="V186" s="341"/>
      <c r="W186" s="342"/>
      <c r="X186" s="90"/>
      <c r="Y186" s="341"/>
      <c r="Z186" s="341" t="str">
        <f t="shared" si="11"/>
        <v/>
      </c>
      <c r="AA186" s="341"/>
      <c r="AB186" s="341"/>
      <c r="AC186" s="341"/>
      <c r="AD186" s="401"/>
      <c r="AE186" s="563"/>
      <c r="AF186" s="564"/>
      <c r="AG186" s="564"/>
      <c r="AH186" s="564"/>
      <c r="AI186" s="564"/>
      <c r="AJ186" s="564"/>
      <c r="AK186" s="564"/>
      <c r="AL186" s="565"/>
      <c r="AM186" s="564"/>
      <c r="AN186" s="564"/>
      <c r="AO186" s="564"/>
      <c r="AP186" s="564"/>
      <c r="AQ186" s="564"/>
      <c r="AR186" s="564"/>
      <c r="AS186" s="564"/>
      <c r="AT186" s="564"/>
      <c r="AU186" s="394"/>
      <c r="AV186" s="306"/>
      <c r="AW186" s="306"/>
      <c r="AX186" s="394"/>
      <c r="AY186" s="401"/>
      <c r="AZ186" s="341"/>
      <c r="BA186" s="341"/>
      <c r="BB186" s="341"/>
      <c r="BC186" s="341"/>
      <c r="BD186" s="341"/>
      <c r="BE186" s="401"/>
      <c r="BF186" s="341"/>
      <c r="BG186" s="341"/>
      <c r="BH186" s="402"/>
      <c r="BI186" s="403"/>
      <c r="BJ186" s="405"/>
      <c r="BK186" s="405"/>
      <c r="BL186" s="405"/>
      <c r="BM186" s="405"/>
      <c r="BN186" s="514"/>
    </row>
    <row r="187" ht="18.75" customHeight="1">
      <c r="A187" s="336" t="str">
        <f t="shared" si="13"/>
        <v/>
      </c>
      <c r="B187" s="341"/>
      <c r="C187" s="559"/>
      <c r="D187" s="559"/>
      <c r="E187" s="560" t="str">
        <f t="shared" si="14"/>
        <v/>
      </c>
      <c r="F187" s="401"/>
      <c r="G187" s="394"/>
      <c r="H187" s="341" t="str">
        <f t="array" ref="H187">IF(D187="","",XLOOKUP(D187,'Master Data'!K:K,'Master Data'!N:N,"Input in Master Data",0,1))</f>
        <v/>
      </c>
      <c r="I187" s="341" t="str">
        <f t="array" ref="I187">IF(D187="","",XLOOKUP(D187,'Master Data'!K:K,'Master Data'!O:O,"Input in Master Data",0,1))</f>
        <v/>
      </c>
      <c r="J187" s="341" t="str">
        <f t="array" ref="J187">if(V187="","",XLOOKUP(V187,Master[Company],Master[Blow],"Unknown",0,1))</f>
        <v/>
      </c>
      <c r="K187" s="341" t="str">
        <f t="array" ref="K187">if(V187="","",XLOOKUP(V187,Master[Company],Master[Pigging],"Unknown",0,1))</f>
        <v/>
      </c>
      <c r="L187" s="341" t="str">
        <f t="array" ref="L187">if(V187="","",XLOOKUP(V187,Master[Company],Master[Load Method],"Unknown",0,1))</f>
        <v/>
      </c>
      <c r="M187" s="341" t="str">
        <f t="array" ref="M187">if(V187="","",XLOOKUP(V187,Master[Company],Master[Line Distance],"Unknown",0,1))</f>
        <v/>
      </c>
      <c r="N187" s="394"/>
      <c r="O187" s="341"/>
      <c r="P187" s="506"/>
      <c r="Q187" s="341" t="str">
        <f t="array" ref="Q187">if(V187="","",XLOOKUP(V187,Master[Company],Master[Terms],"NA",0,1))</f>
        <v/>
      </c>
      <c r="R187" s="341" t="str">
        <f t="shared" si="9"/>
        <v/>
      </c>
      <c r="S187" s="341" t="str">
        <f t="array" ref="S187">if(V187="","",XLOOKUP(V187,Master[Company],Master[Group],"NA",0,1))</f>
        <v/>
      </c>
      <c r="T187" s="341" t="str">
        <f t="array" ref="T187">if(V187="","",XLOOKUP(V187,Master[Company],Master[Loading Location],"NA",0,1))</f>
        <v/>
      </c>
      <c r="U187" s="341" t="str">
        <f t="array" ref="U187">if(V187="","",XLOOKUP(V187,Master[Company],Master[Acronym],"NA",0,1))</f>
        <v/>
      </c>
      <c r="V187" s="341"/>
      <c r="W187" s="342"/>
      <c r="X187" s="90"/>
      <c r="Y187" s="341"/>
      <c r="Z187" s="341" t="str">
        <f t="shared" si="11"/>
        <v/>
      </c>
      <c r="AA187" s="341"/>
      <c r="AB187" s="341"/>
      <c r="AC187" s="341"/>
      <c r="AD187" s="401"/>
      <c r="AE187" s="563"/>
      <c r="AF187" s="564"/>
      <c r="AG187" s="564"/>
      <c r="AH187" s="564"/>
      <c r="AI187" s="564"/>
      <c r="AJ187" s="564"/>
      <c r="AK187" s="564"/>
      <c r="AL187" s="565"/>
      <c r="AM187" s="564"/>
      <c r="AN187" s="564"/>
      <c r="AO187" s="564"/>
      <c r="AP187" s="564"/>
      <c r="AQ187" s="564"/>
      <c r="AR187" s="564"/>
      <c r="AS187" s="564"/>
      <c r="AT187" s="564"/>
      <c r="AU187" s="394"/>
      <c r="AV187" s="306"/>
      <c r="AW187" s="306"/>
      <c r="AX187" s="394"/>
      <c r="AY187" s="401"/>
      <c r="AZ187" s="341"/>
      <c r="BA187" s="341"/>
      <c r="BB187" s="341"/>
      <c r="BC187" s="341"/>
      <c r="BD187" s="341"/>
      <c r="BE187" s="401"/>
      <c r="BF187" s="341"/>
      <c r="BG187" s="341"/>
      <c r="BH187" s="402"/>
      <c r="BI187" s="403"/>
      <c r="BJ187" s="405"/>
      <c r="BK187" s="405"/>
      <c r="BL187" s="405"/>
      <c r="BM187" s="405"/>
      <c r="BN187" s="514"/>
    </row>
    <row r="188" ht="18.75" customHeight="1">
      <c r="A188" s="336" t="str">
        <f t="shared" si="13"/>
        <v/>
      </c>
      <c r="B188" s="341"/>
      <c r="C188" s="559"/>
      <c r="D188" s="559"/>
      <c r="E188" s="560" t="str">
        <f t="shared" si="14"/>
        <v/>
      </c>
      <c r="F188" s="401"/>
      <c r="G188" s="394"/>
      <c r="H188" s="341" t="str">
        <f t="array" ref="H188">IF(D188="","",XLOOKUP(D188,'Master Data'!K:K,'Master Data'!N:N,"Input in Master Data",0,1))</f>
        <v/>
      </c>
      <c r="I188" s="341" t="str">
        <f t="array" ref="I188">IF(D188="","",XLOOKUP(D188,'Master Data'!K:K,'Master Data'!O:O,"Input in Master Data",0,1))</f>
        <v/>
      </c>
      <c r="J188" s="341" t="str">
        <f t="array" ref="J188">if(V188="","",XLOOKUP(V188,Master[Company],Master[Blow],"Unknown",0,1))</f>
        <v/>
      </c>
      <c r="K188" s="341" t="str">
        <f t="array" ref="K188">if(V188="","",XLOOKUP(V188,Master[Company],Master[Pigging],"Unknown",0,1))</f>
        <v/>
      </c>
      <c r="L188" s="341" t="str">
        <f t="array" ref="L188">if(V188="","",XLOOKUP(V188,Master[Company],Master[Load Method],"Unknown",0,1))</f>
        <v/>
      </c>
      <c r="M188" s="341" t="str">
        <f t="array" ref="M188">if(V188="","",XLOOKUP(V188,Master[Company],Master[Line Distance],"Unknown",0,1))</f>
        <v/>
      </c>
      <c r="N188" s="394"/>
      <c r="O188" s="341"/>
      <c r="P188" s="506"/>
      <c r="Q188" s="341" t="str">
        <f t="array" ref="Q188">if(V188="","",XLOOKUP(V188,Master[Company],Master[Terms],"NA",0,1))</f>
        <v/>
      </c>
      <c r="R188" s="341" t="str">
        <f t="shared" si="9"/>
        <v/>
      </c>
      <c r="S188" s="341" t="str">
        <f t="array" ref="S188">if(V188="","",XLOOKUP(V188,Master[Company],Master[Group],"NA",0,1))</f>
        <v/>
      </c>
      <c r="T188" s="341" t="str">
        <f t="array" ref="T188">if(V188="","",XLOOKUP(V188,Master[Company],Master[Loading Location],"NA",0,1))</f>
        <v/>
      </c>
      <c r="U188" s="341" t="str">
        <f t="array" ref="U188">if(V188="","",XLOOKUP(V188,Master[Company],Master[Acronym],"NA",0,1))</f>
        <v/>
      </c>
      <c r="V188" s="341"/>
      <c r="W188" s="342"/>
      <c r="X188" s="90"/>
      <c r="Y188" s="341"/>
      <c r="Z188" s="341" t="str">
        <f t="shared" si="11"/>
        <v/>
      </c>
      <c r="AA188" s="341"/>
      <c r="AB188" s="341"/>
      <c r="AC188" s="341"/>
      <c r="AD188" s="401"/>
      <c r="AE188" s="563"/>
      <c r="AF188" s="564"/>
      <c r="AG188" s="564"/>
      <c r="AH188" s="564"/>
      <c r="AI188" s="564"/>
      <c r="AJ188" s="564"/>
      <c r="AK188" s="564"/>
      <c r="AL188" s="565"/>
      <c r="AM188" s="564"/>
      <c r="AN188" s="564"/>
      <c r="AO188" s="564"/>
      <c r="AP188" s="564"/>
      <c r="AQ188" s="564"/>
      <c r="AR188" s="564"/>
      <c r="AS188" s="564"/>
      <c r="AT188" s="564"/>
      <c r="AU188" s="394"/>
      <c r="AV188" s="306"/>
      <c r="AW188" s="306"/>
      <c r="AX188" s="394"/>
      <c r="AY188" s="401"/>
      <c r="AZ188" s="341"/>
      <c r="BA188" s="341"/>
      <c r="BB188" s="341"/>
      <c r="BC188" s="341"/>
      <c r="BD188" s="341"/>
      <c r="BE188" s="401"/>
      <c r="BF188" s="341"/>
      <c r="BG188" s="341"/>
      <c r="BH188" s="402"/>
      <c r="BI188" s="403"/>
      <c r="BJ188" s="405"/>
      <c r="BK188" s="405"/>
      <c r="BL188" s="405"/>
      <c r="BM188" s="405"/>
      <c r="BN188" s="514"/>
    </row>
    <row r="189" ht="18.75" customHeight="1">
      <c r="A189" s="336" t="str">
        <f t="shared" si="13"/>
        <v/>
      </c>
      <c r="B189" s="341"/>
      <c r="C189" s="559"/>
      <c r="D189" s="559"/>
      <c r="E189" s="560" t="str">
        <f t="shared" si="14"/>
        <v/>
      </c>
      <c r="F189" s="401"/>
      <c r="G189" s="394"/>
      <c r="H189" s="341" t="str">
        <f t="array" ref="H189">IF(D189="","",XLOOKUP(D189,'Master Data'!K:K,'Master Data'!N:N,"Input in Master Data",0,1))</f>
        <v/>
      </c>
      <c r="I189" s="341" t="str">
        <f t="array" ref="I189">IF(D189="","",XLOOKUP(D189,'Master Data'!K:K,'Master Data'!O:O,"Input in Master Data",0,1))</f>
        <v/>
      </c>
      <c r="J189" s="341" t="str">
        <f t="array" ref="J189">if(V189="","",XLOOKUP(V189,Master[Company],Master[Blow],"Unknown",0,1))</f>
        <v/>
      </c>
      <c r="K189" s="341" t="str">
        <f t="array" ref="K189">if(V189="","",XLOOKUP(V189,Master[Company],Master[Pigging],"Unknown",0,1))</f>
        <v/>
      </c>
      <c r="L189" s="341" t="str">
        <f t="array" ref="L189">if(V189="","",XLOOKUP(V189,Master[Company],Master[Load Method],"Unknown",0,1))</f>
        <v/>
      </c>
      <c r="M189" s="341" t="str">
        <f t="array" ref="M189">if(V189="","",XLOOKUP(V189,Master[Company],Master[Line Distance],"Unknown",0,1))</f>
        <v/>
      </c>
      <c r="N189" s="394"/>
      <c r="O189" s="341"/>
      <c r="P189" s="506"/>
      <c r="Q189" s="341" t="str">
        <f t="array" ref="Q189">if(V189="","",XLOOKUP(V189,Master[Company],Master[Terms],"NA",0,1))</f>
        <v/>
      </c>
      <c r="R189" s="341" t="str">
        <f t="shared" si="9"/>
        <v/>
      </c>
      <c r="S189" s="341" t="str">
        <f t="array" ref="S189">if(V189="","",XLOOKUP(V189,Master[Company],Master[Group],"NA",0,1))</f>
        <v/>
      </c>
      <c r="T189" s="341" t="str">
        <f t="array" ref="T189">if(V189="","",XLOOKUP(V189,Master[Company],Master[Loading Location],"NA",0,1))</f>
        <v/>
      </c>
      <c r="U189" s="341" t="str">
        <f t="array" ref="U189">if(V189="","",XLOOKUP(V189,Master[Company],Master[Acronym],"NA",0,1))</f>
        <v/>
      </c>
      <c r="V189" s="341"/>
      <c r="W189" s="342"/>
      <c r="X189" s="90"/>
      <c r="Y189" s="341"/>
      <c r="Z189" s="341" t="str">
        <f t="shared" si="11"/>
        <v/>
      </c>
      <c r="AA189" s="341"/>
      <c r="AB189" s="341"/>
      <c r="AC189" s="341"/>
      <c r="AD189" s="401"/>
      <c r="AE189" s="563"/>
      <c r="AF189" s="564"/>
      <c r="AG189" s="564"/>
      <c r="AH189" s="564"/>
      <c r="AI189" s="564"/>
      <c r="AJ189" s="564"/>
      <c r="AK189" s="564"/>
      <c r="AL189" s="565"/>
      <c r="AM189" s="564"/>
      <c r="AN189" s="564"/>
      <c r="AO189" s="564"/>
      <c r="AP189" s="564"/>
      <c r="AQ189" s="564"/>
      <c r="AR189" s="564"/>
      <c r="AS189" s="564"/>
      <c r="AT189" s="564"/>
      <c r="AU189" s="394"/>
      <c r="AV189" s="306"/>
      <c r="AW189" s="306"/>
      <c r="AX189" s="394"/>
      <c r="AY189" s="401"/>
      <c r="AZ189" s="341"/>
      <c r="BA189" s="341"/>
      <c r="BB189" s="341"/>
      <c r="BC189" s="341"/>
      <c r="BD189" s="341"/>
      <c r="BE189" s="401"/>
      <c r="BF189" s="341"/>
      <c r="BG189" s="341"/>
      <c r="BH189" s="402"/>
      <c r="BI189" s="403"/>
      <c r="BJ189" s="405"/>
      <c r="BK189" s="405"/>
      <c r="BL189" s="405"/>
      <c r="BM189" s="405"/>
      <c r="BN189" s="514"/>
    </row>
    <row r="190" ht="18.75" customHeight="1">
      <c r="A190" s="336" t="str">
        <f t="shared" si="13"/>
        <v/>
      </c>
      <c r="B190" s="341"/>
      <c r="C190" s="559"/>
      <c r="D190" s="559"/>
      <c r="E190" s="560" t="str">
        <f t="shared" si="14"/>
        <v/>
      </c>
      <c r="F190" s="401"/>
      <c r="G190" s="394"/>
      <c r="H190" s="341" t="str">
        <f t="array" ref="H190">IF(D190="","",XLOOKUP(D190,'Master Data'!K:K,'Master Data'!N:N,"Input in Master Data",0,1))</f>
        <v/>
      </c>
      <c r="I190" s="341" t="str">
        <f t="array" ref="I190">IF(D190="","",XLOOKUP(D190,'Master Data'!K:K,'Master Data'!O:O,"Input in Master Data",0,1))</f>
        <v/>
      </c>
      <c r="J190" s="341" t="str">
        <f t="array" ref="J190">if(V190="","",XLOOKUP(V190,Master[Company],Master[Blow],"Unknown",0,1))</f>
        <v/>
      </c>
      <c r="K190" s="341" t="str">
        <f t="array" ref="K190">if(V190="","",XLOOKUP(V190,Master[Company],Master[Pigging],"Unknown",0,1))</f>
        <v/>
      </c>
      <c r="L190" s="341" t="str">
        <f t="array" ref="L190">if(V190="","",XLOOKUP(V190,Master[Company],Master[Load Method],"Unknown",0,1))</f>
        <v/>
      </c>
      <c r="M190" s="341" t="str">
        <f t="array" ref="M190">if(V190="","",XLOOKUP(V190,Master[Company],Master[Line Distance],"Unknown",0,1))</f>
        <v/>
      </c>
      <c r="N190" s="394"/>
      <c r="O190" s="341"/>
      <c r="P190" s="506"/>
      <c r="Q190" s="341" t="str">
        <f t="array" ref="Q190">if(V190="","",XLOOKUP(V190,Master[Company],Master[Terms],"NA",0,1))</f>
        <v/>
      </c>
      <c r="R190" s="341" t="str">
        <f t="shared" si="9"/>
        <v/>
      </c>
      <c r="S190" s="341" t="str">
        <f t="array" ref="S190">if(V190="","",XLOOKUP(V190,Master[Company],Master[Group],"NA",0,1))</f>
        <v/>
      </c>
      <c r="T190" s="341" t="str">
        <f t="array" ref="T190">if(V190="","",XLOOKUP(V190,Master[Company],Master[Loading Location],"NA",0,1))</f>
        <v/>
      </c>
      <c r="U190" s="341" t="str">
        <f t="array" ref="U190">if(V190="","",XLOOKUP(V190,Master[Company],Master[Acronym],"NA",0,1))</f>
        <v/>
      </c>
      <c r="V190" s="341"/>
      <c r="W190" s="342"/>
      <c r="X190" s="90"/>
      <c r="Y190" s="341"/>
      <c r="Z190" s="341" t="str">
        <f t="shared" si="11"/>
        <v/>
      </c>
      <c r="AA190" s="341"/>
      <c r="AB190" s="341"/>
      <c r="AC190" s="341"/>
      <c r="AD190" s="401"/>
      <c r="AE190" s="563"/>
      <c r="AF190" s="564"/>
      <c r="AG190" s="564"/>
      <c r="AH190" s="564"/>
      <c r="AI190" s="564"/>
      <c r="AJ190" s="564"/>
      <c r="AK190" s="564"/>
      <c r="AL190" s="565"/>
      <c r="AM190" s="564"/>
      <c r="AN190" s="564"/>
      <c r="AO190" s="564"/>
      <c r="AP190" s="564"/>
      <c r="AQ190" s="564"/>
      <c r="AR190" s="564"/>
      <c r="AS190" s="564"/>
      <c r="AT190" s="564"/>
      <c r="AU190" s="394"/>
      <c r="AV190" s="306"/>
      <c r="AW190" s="306"/>
      <c r="AX190" s="394"/>
      <c r="AY190" s="401"/>
      <c r="AZ190" s="341"/>
      <c r="BA190" s="341"/>
      <c r="BB190" s="341"/>
      <c r="BC190" s="341"/>
      <c r="BD190" s="341"/>
      <c r="BE190" s="401"/>
      <c r="BF190" s="341"/>
      <c r="BG190" s="341"/>
      <c r="BH190" s="402"/>
      <c r="BI190" s="403"/>
      <c r="BJ190" s="405"/>
      <c r="BK190" s="405"/>
      <c r="BL190" s="405"/>
      <c r="BM190" s="405"/>
      <c r="BN190" s="514"/>
    </row>
    <row r="191" ht="18.75" customHeight="1">
      <c r="A191" s="336" t="str">
        <f t="shared" si="13"/>
        <v/>
      </c>
      <c r="B191" s="341"/>
      <c r="C191" s="559"/>
      <c r="D191" s="559"/>
      <c r="E191" s="560" t="str">
        <f t="shared" si="14"/>
        <v/>
      </c>
      <c r="F191" s="401"/>
      <c r="G191" s="394"/>
      <c r="H191" s="341" t="str">
        <f t="array" ref="H191">IF(D191="","",XLOOKUP(D191,'Master Data'!K:K,'Master Data'!N:N,"Input in Master Data",0,1))</f>
        <v/>
      </c>
      <c r="I191" s="341" t="str">
        <f t="array" ref="I191">IF(D191="","",XLOOKUP(D191,'Master Data'!K:K,'Master Data'!O:O,"Input in Master Data",0,1))</f>
        <v/>
      </c>
      <c r="J191" s="341" t="str">
        <f t="array" ref="J191">if(V191="","",XLOOKUP(V191,Master[Company],Master[Blow],"Unknown",0,1))</f>
        <v/>
      </c>
      <c r="K191" s="341" t="str">
        <f t="array" ref="K191">if(V191="","",XLOOKUP(V191,Master[Company],Master[Pigging],"Unknown",0,1))</f>
        <v/>
      </c>
      <c r="L191" s="341" t="str">
        <f t="array" ref="L191">if(V191="","",XLOOKUP(V191,Master[Company],Master[Load Method],"Unknown",0,1))</f>
        <v/>
      </c>
      <c r="M191" s="341" t="str">
        <f t="array" ref="M191">if(V191="","",XLOOKUP(V191,Master[Company],Master[Line Distance],"Unknown",0,1))</f>
        <v/>
      </c>
      <c r="N191" s="394"/>
      <c r="O191" s="341"/>
      <c r="P191" s="506"/>
      <c r="Q191" s="341" t="str">
        <f t="array" ref="Q191">if(V191="","",XLOOKUP(V191,Master[Company],Master[Terms],"NA",0,1))</f>
        <v/>
      </c>
      <c r="R191" s="341" t="str">
        <f t="shared" si="9"/>
        <v/>
      </c>
      <c r="S191" s="341" t="str">
        <f t="array" ref="S191">if(V191="","",XLOOKUP(V191,Master[Company],Master[Group],"NA",0,1))</f>
        <v/>
      </c>
      <c r="T191" s="341" t="str">
        <f t="array" ref="T191">if(V191="","",XLOOKUP(V191,Master[Company],Master[Loading Location],"NA",0,1))</f>
        <v/>
      </c>
      <c r="U191" s="341" t="str">
        <f t="array" ref="U191">if(V191="","",XLOOKUP(V191,Master[Company],Master[Acronym],"NA",0,1))</f>
        <v/>
      </c>
      <c r="V191" s="341"/>
      <c r="W191" s="342"/>
      <c r="X191" s="90"/>
      <c r="Y191" s="341"/>
      <c r="Z191" s="341" t="str">
        <f t="shared" si="11"/>
        <v/>
      </c>
      <c r="AA191" s="341"/>
      <c r="AB191" s="341"/>
      <c r="AC191" s="341"/>
      <c r="AD191" s="401"/>
      <c r="AE191" s="563"/>
      <c r="AF191" s="564"/>
      <c r="AG191" s="564"/>
      <c r="AH191" s="564"/>
      <c r="AI191" s="564"/>
      <c r="AJ191" s="564"/>
      <c r="AK191" s="564"/>
      <c r="AL191" s="565"/>
      <c r="AM191" s="564"/>
      <c r="AN191" s="564"/>
      <c r="AO191" s="564"/>
      <c r="AP191" s="564"/>
      <c r="AQ191" s="564"/>
      <c r="AR191" s="564"/>
      <c r="AS191" s="564"/>
      <c r="AT191" s="564"/>
      <c r="AU191" s="394"/>
      <c r="AV191" s="306"/>
      <c r="AW191" s="306"/>
      <c r="AX191" s="394"/>
      <c r="AY191" s="401"/>
      <c r="AZ191" s="341"/>
      <c r="BA191" s="341"/>
      <c r="BB191" s="341"/>
      <c r="BC191" s="341"/>
      <c r="BD191" s="341"/>
      <c r="BE191" s="401"/>
      <c r="BF191" s="341"/>
      <c r="BG191" s="341"/>
      <c r="BH191" s="402"/>
      <c r="BI191" s="403"/>
      <c r="BJ191" s="405"/>
      <c r="BK191" s="405"/>
      <c r="BL191" s="405"/>
      <c r="BM191" s="405"/>
      <c r="BN191" s="514"/>
    </row>
    <row r="192" ht="18.75" customHeight="1">
      <c r="A192" s="336" t="str">
        <f t="shared" si="13"/>
        <v/>
      </c>
      <c r="B192" s="341"/>
      <c r="C192" s="559"/>
      <c r="D192" s="559"/>
      <c r="E192" s="560" t="str">
        <f t="shared" si="14"/>
        <v/>
      </c>
      <c r="F192" s="401"/>
      <c r="G192" s="394"/>
      <c r="H192" s="341" t="str">
        <f t="array" ref="H192">IF(D192="","",XLOOKUP(D192,'Master Data'!K:K,'Master Data'!N:N,"Input in Master Data",0,1))</f>
        <v/>
      </c>
      <c r="I192" s="341" t="str">
        <f t="array" ref="I192">IF(D192="","",XLOOKUP(D192,'Master Data'!K:K,'Master Data'!O:O,"Input in Master Data",0,1))</f>
        <v/>
      </c>
      <c r="J192" s="341" t="str">
        <f t="array" ref="J192">if(V192="","",XLOOKUP(V192,Master[Company],Master[Blow],"Unknown",0,1))</f>
        <v/>
      </c>
      <c r="K192" s="341" t="str">
        <f t="array" ref="K192">if(V192="","",XLOOKUP(V192,Master[Company],Master[Pigging],"Unknown",0,1))</f>
        <v/>
      </c>
      <c r="L192" s="341" t="str">
        <f t="array" ref="L192">if(V192="","",XLOOKUP(V192,Master[Company],Master[Load Method],"Unknown",0,1))</f>
        <v/>
      </c>
      <c r="M192" s="341" t="str">
        <f t="array" ref="M192">if(V192="","",XLOOKUP(V192,Master[Company],Master[Line Distance],"Unknown",0,1))</f>
        <v/>
      </c>
      <c r="N192" s="394"/>
      <c r="O192" s="341"/>
      <c r="P192" s="506"/>
      <c r="Q192" s="341" t="str">
        <f t="array" ref="Q192">if(V192="","",XLOOKUP(V192,Master[Company],Master[Terms],"NA",0,1))</f>
        <v/>
      </c>
      <c r="R192" s="341" t="str">
        <f t="shared" si="9"/>
        <v/>
      </c>
      <c r="S192" s="341" t="str">
        <f t="array" ref="S192">if(V192="","",XLOOKUP(V192,Master[Company],Master[Group],"NA",0,1))</f>
        <v/>
      </c>
      <c r="T192" s="341" t="str">
        <f t="array" ref="T192">if(V192="","",XLOOKUP(V192,Master[Company],Master[Loading Location],"NA",0,1))</f>
        <v/>
      </c>
      <c r="U192" s="341" t="str">
        <f t="array" ref="U192">if(V192="","",XLOOKUP(V192,Master[Company],Master[Acronym],"NA",0,1))</f>
        <v/>
      </c>
      <c r="V192" s="341"/>
      <c r="W192" s="342"/>
      <c r="X192" s="90"/>
      <c r="Y192" s="341"/>
      <c r="Z192" s="341" t="str">
        <f t="shared" si="11"/>
        <v/>
      </c>
      <c r="AA192" s="341"/>
      <c r="AB192" s="341"/>
      <c r="AC192" s="341"/>
      <c r="AD192" s="401"/>
      <c r="AE192" s="563"/>
      <c r="AF192" s="564"/>
      <c r="AG192" s="564"/>
      <c r="AH192" s="564"/>
      <c r="AI192" s="564"/>
      <c r="AJ192" s="564"/>
      <c r="AK192" s="564"/>
      <c r="AL192" s="565"/>
      <c r="AM192" s="564"/>
      <c r="AN192" s="564"/>
      <c r="AO192" s="564"/>
      <c r="AP192" s="564"/>
      <c r="AQ192" s="564"/>
      <c r="AR192" s="564"/>
      <c r="AS192" s="564"/>
      <c r="AT192" s="564"/>
      <c r="AU192" s="394"/>
      <c r="AV192" s="306"/>
      <c r="AW192" s="306"/>
      <c r="AX192" s="394"/>
      <c r="AY192" s="401"/>
      <c r="AZ192" s="341"/>
      <c r="BA192" s="341"/>
      <c r="BB192" s="341"/>
      <c r="BC192" s="341"/>
      <c r="BD192" s="341"/>
      <c r="BE192" s="401"/>
      <c r="BF192" s="341"/>
      <c r="BG192" s="341"/>
      <c r="BH192" s="402"/>
      <c r="BI192" s="403"/>
      <c r="BJ192" s="405"/>
      <c r="BK192" s="405"/>
      <c r="BL192" s="405"/>
      <c r="BM192" s="405"/>
      <c r="BN192" s="514"/>
    </row>
    <row r="193" ht="18.75" customHeight="1">
      <c r="A193" s="336" t="str">
        <f t="shared" si="13"/>
        <v/>
      </c>
      <c r="B193" s="341"/>
      <c r="C193" s="559"/>
      <c r="D193" s="559"/>
      <c r="E193" s="560" t="str">
        <f t="shared" si="14"/>
        <v/>
      </c>
      <c r="F193" s="401"/>
      <c r="G193" s="394"/>
      <c r="H193" s="341" t="str">
        <f t="array" ref="H193">IF(D193="","",XLOOKUP(D193,'Master Data'!K:K,'Master Data'!N:N,"Input in Master Data",0,1))</f>
        <v/>
      </c>
      <c r="I193" s="341" t="str">
        <f t="array" ref="I193">IF(D193="","",XLOOKUP(D193,'Master Data'!K:K,'Master Data'!O:O,"Input in Master Data",0,1))</f>
        <v/>
      </c>
      <c r="J193" s="341" t="str">
        <f t="array" ref="J193">if(V193="","",XLOOKUP(V193,Master[Company],Master[Blow],"Unknown",0,1))</f>
        <v/>
      </c>
      <c r="K193" s="341" t="str">
        <f t="array" ref="K193">if(V193="","",XLOOKUP(V193,Master[Company],Master[Pigging],"Unknown",0,1))</f>
        <v/>
      </c>
      <c r="L193" s="341" t="str">
        <f t="array" ref="L193">if(V193="","",XLOOKUP(V193,Master[Company],Master[Load Method],"Unknown",0,1))</f>
        <v/>
      </c>
      <c r="M193" s="341" t="str">
        <f t="array" ref="M193">if(V193="","",XLOOKUP(V193,Master[Company],Master[Line Distance],"Unknown",0,1))</f>
        <v/>
      </c>
      <c r="N193" s="394"/>
      <c r="O193" s="341"/>
      <c r="P193" s="506"/>
      <c r="Q193" s="341" t="str">
        <f t="array" ref="Q193">if(V193="","",XLOOKUP(V193,Master[Company],Master[Terms],"NA",0,1))</f>
        <v/>
      </c>
      <c r="R193" s="341" t="str">
        <f t="shared" si="9"/>
        <v/>
      </c>
      <c r="S193" s="341" t="str">
        <f t="array" ref="S193">if(V193="","",XLOOKUP(V193,Master[Company],Master[Group],"NA",0,1))</f>
        <v/>
      </c>
      <c r="T193" s="341" t="str">
        <f t="array" ref="T193">if(V193="","",XLOOKUP(V193,Master[Company],Master[Loading Location],"NA",0,1))</f>
        <v/>
      </c>
      <c r="U193" s="341" t="str">
        <f t="array" ref="U193">if(V193="","",XLOOKUP(V193,Master[Company],Master[Acronym],"NA",0,1))</f>
        <v/>
      </c>
      <c r="V193" s="341"/>
      <c r="W193" s="342"/>
      <c r="X193" s="90"/>
      <c r="Y193" s="341"/>
      <c r="Z193" s="341" t="str">
        <f t="shared" si="11"/>
        <v/>
      </c>
      <c r="AA193" s="341"/>
      <c r="AB193" s="341"/>
      <c r="AC193" s="341"/>
      <c r="AD193" s="401"/>
      <c r="AE193" s="563"/>
      <c r="AF193" s="564"/>
      <c r="AG193" s="564"/>
      <c r="AH193" s="564"/>
      <c r="AI193" s="564"/>
      <c r="AJ193" s="564"/>
      <c r="AK193" s="564"/>
      <c r="AL193" s="565"/>
      <c r="AM193" s="564"/>
      <c r="AN193" s="564"/>
      <c r="AO193" s="564"/>
      <c r="AP193" s="564"/>
      <c r="AQ193" s="564"/>
      <c r="AR193" s="564"/>
      <c r="AS193" s="564"/>
      <c r="AT193" s="564"/>
      <c r="AU193" s="394"/>
      <c r="AV193" s="306"/>
      <c r="AW193" s="306"/>
      <c r="AX193" s="394"/>
      <c r="AY193" s="401"/>
      <c r="AZ193" s="341"/>
      <c r="BA193" s="341"/>
      <c r="BB193" s="341"/>
      <c r="BC193" s="341"/>
      <c r="BD193" s="341"/>
      <c r="BE193" s="401"/>
      <c r="BF193" s="341"/>
      <c r="BG193" s="341"/>
      <c r="BH193" s="402"/>
      <c r="BI193" s="403"/>
      <c r="BJ193" s="405"/>
      <c r="BK193" s="405"/>
      <c r="BL193" s="405"/>
      <c r="BM193" s="405"/>
      <c r="BN193" s="514"/>
    </row>
    <row r="194" ht="18.75" customHeight="1">
      <c r="A194" s="336" t="str">
        <f t="shared" si="13"/>
        <v/>
      </c>
      <c r="B194" s="341"/>
      <c r="C194" s="559"/>
      <c r="D194" s="559"/>
      <c r="E194" s="560" t="str">
        <f t="shared" si="14"/>
        <v/>
      </c>
      <c r="F194" s="401"/>
      <c r="G194" s="394"/>
      <c r="H194" s="341" t="str">
        <f t="array" ref="H194">IF(D194="","",XLOOKUP(D194,'Master Data'!K:K,'Master Data'!N:N,"Input in Master Data",0,1))</f>
        <v/>
      </c>
      <c r="I194" s="341" t="str">
        <f t="array" ref="I194">IF(D194="","",XLOOKUP(D194,'Master Data'!K:K,'Master Data'!O:O,"Input in Master Data",0,1))</f>
        <v/>
      </c>
      <c r="J194" s="341" t="str">
        <f t="array" ref="J194">if(V194="","",XLOOKUP(V194,Master[Company],Master[Blow],"Unknown",0,1))</f>
        <v/>
      </c>
      <c r="K194" s="341" t="str">
        <f t="array" ref="K194">if(V194="","",XLOOKUP(V194,Master[Company],Master[Pigging],"Unknown",0,1))</f>
        <v/>
      </c>
      <c r="L194" s="341" t="str">
        <f t="array" ref="L194">if(V194="","",XLOOKUP(V194,Master[Company],Master[Load Method],"Unknown",0,1))</f>
        <v/>
      </c>
      <c r="M194" s="341" t="str">
        <f t="array" ref="M194">if(V194="","",XLOOKUP(V194,Master[Company],Master[Line Distance],"Unknown",0,1))</f>
        <v/>
      </c>
      <c r="N194" s="394"/>
      <c r="O194" s="341"/>
      <c r="P194" s="506"/>
      <c r="Q194" s="341" t="str">
        <f t="array" ref="Q194">if(V194="","",XLOOKUP(V194,Master[Company],Master[Terms],"NA",0,1))</f>
        <v/>
      </c>
      <c r="R194" s="341" t="str">
        <f t="shared" si="9"/>
        <v/>
      </c>
      <c r="S194" s="341" t="str">
        <f t="array" ref="S194">if(V194="","",XLOOKUP(V194,Master[Company],Master[Group],"NA",0,1))</f>
        <v/>
      </c>
      <c r="T194" s="341" t="str">
        <f t="array" ref="T194">if(V194="","",XLOOKUP(V194,Master[Company],Master[Loading Location],"NA",0,1))</f>
        <v/>
      </c>
      <c r="U194" s="341" t="str">
        <f t="array" ref="U194">if(V194="","",XLOOKUP(V194,Master[Company],Master[Acronym],"NA",0,1))</f>
        <v/>
      </c>
      <c r="V194" s="341"/>
      <c r="W194" s="342"/>
      <c r="X194" s="90"/>
      <c r="Y194" s="341"/>
      <c r="Z194" s="341" t="str">
        <f t="shared" si="11"/>
        <v/>
      </c>
      <c r="AA194" s="341"/>
      <c r="AB194" s="341"/>
      <c r="AC194" s="341"/>
      <c r="AD194" s="401"/>
      <c r="AE194" s="563"/>
      <c r="AF194" s="564"/>
      <c r="AG194" s="564"/>
      <c r="AH194" s="564"/>
      <c r="AI194" s="564"/>
      <c r="AJ194" s="564"/>
      <c r="AK194" s="564"/>
      <c r="AL194" s="565"/>
      <c r="AM194" s="564"/>
      <c r="AN194" s="564"/>
      <c r="AO194" s="564"/>
      <c r="AP194" s="564"/>
      <c r="AQ194" s="564"/>
      <c r="AR194" s="564"/>
      <c r="AS194" s="564"/>
      <c r="AT194" s="564"/>
      <c r="AU194" s="394"/>
      <c r="AV194" s="306"/>
      <c r="AW194" s="306"/>
      <c r="AX194" s="394"/>
      <c r="AY194" s="401"/>
      <c r="AZ194" s="341"/>
      <c r="BA194" s="341"/>
      <c r="BB194" s="341"/>
      <c r="BC194" s="341"/>
      <c r="BD194" s="341"/>
      <c r="BE194" s="401"/>
      <c r="BF194" s="341"/>
      <c r="BG194" s="341"/>
      <c r="BH194" s="402"/>
      <c r="BI194" s="403"/>
      <c r="BJ194" s="405"/>
      <c r="BK194" s="405"/>
      <c r="BL194" s="405"/>
      <c r="BM194" s="405"/>
      <c r="BN194" s="514"/>
    </row>
    <row r="195" ht="18.75" customHeight="1">
      <c r="A195" s="336" t="str">
        <f t="shared" si="13"/>
        <v/>
      </c>
      <c r="B195" s="341"/>
      <c r="C195" s="559"/>
      <c r="D195" s="559"/>
      <c r="E195" s="560" t="str">
        <f t="shared" si="14"/>
        <v/>
      </c>
      <c r="F195" s="401"/>
      <c r="G195" s="394"/>
      <c r="H195" s="341" t="str">
        <f t="array" ref="H195">IF(D195="","",XLOOKUP(D195,'Master Data'!K:K,'Master Data'!N:N,"Input in Master Data",0,1))</f>
        <v/>
      </c>
      <c r="I195" s="341" t="str">
        <f t="array" ref="I195">IF(D195="","",XLOOKUP(D195,'Master Data'!K:K,'Master Data'!O:O,"Input in Master Data",0,1))</f>
        <v/>
      </c>
      <c r="J195" s="341" t="str">
        <f t="array" ref="J195">if(V195="","",XLOOKUP(V195,Master[Company],Master[Blow],"Unknown",0,1))</f>
        <v/>
      </c>
      <c r="K195" s="341" t="str">
        <f t="array" ref="K195">if(V195="","",XLOOKUP(V195,Master[Company],Master[Pigging],"Unknown",0,1))</f>
        <v/>
      </c>
      <c r="L195" s="341" t="str">
        <f t="array" ref="L195">if(V195="","",XLOOKUP(V195,Master[Company],Master[Load Method],"Unknown",0,1))</f>
        <v/>
      </c>
      <c r="M195" s="341" t="str">
        <f t="array" ref="M195">if(V195="","",XLOOKUP(V195,Master[Company],Master[Line Distance],"Unknown",0,1))</f>
        <v/>
      </c>
      <c r="N195" s="394"/>
      <c r="O195" s="341"/>
      <c r="P195" s="506"/>
      <c r="Q195" s="341" t="str">
        <f t="array" ref="Q195">if(V195="","",XLOOKUP(V195,Master[Company],Master[Terms],"NA",0,1))</f>
        <v/>
      </c>
      <c r="R195" s="341" t="str">
        <f t="shared" si="9"/>
        <v/>
      </c>
      <c r="S195" s="341" t="str">
        <f t="array" ref="S195">if(V195="","",XLOOKUP(V195,Master[Company],Master[Group],"NA",0,1))</f>
        <v/>
      </c>
      <c r="T195" s="341" t="str">
        <f t="array" ref="T195">if(V195="","",XLOOKUP(V195,Master[Company],Master[Loading Location],"NA",0,1))</f>
        <v/>
      </c>
      <c r="U195" s="341" t="str">
        <f t="array" ref="U195">if(V195="","",XLOOKUP(V195,Master[Company],Master[Acronym],"NA",0,1))</f>
        <v/>
      </c>
      <c r="V195" s="341"/>
      <c r="W195" s="342"/>
      <c r="X195" s="90"/>
      <c r="Y195" s="341"/>
      <c r="Z195" s="341" t="str">
        <f t="shared" si="11"/>
        <v/>
      </c>
      <c r="AA195" s="341"/>
      <c r="AB195" s="341"/>
      <c r="AC195" s="341"/>
      <c r="AD195" s="401"/>
      <c r="AE195" s="563"/>
      <c r="AF195" s="564"/>
      <c r="AG195" s="564"/>
      <c r="AH195" s="564"/>
      <c r="AI195" s="564"/>
      <c r="AJ195" s="564"/>
      <c r="AK195" s="564"/>
      <c r="AL195" s="565"/>
      <c r="AM195" s="564"/>
      <c r="AN195" s="564"/>
      <c r="AO195" s="564"/>
      <c r="AP195" s="564"/>
      <c r="AQ195" s="564"/>
      <c r="AR195" s="564"/>
      <c r="AS195" s="564"/>
      <c r="AT195" s="564"/>
      <c r="AU195" s="394"/>
      <c r="AV195" s="306"/>
      <c r="AW195" s="306"/>
      <c r="AX195" s="394"/>
      <c r="AY195" s="401"/>
      <c r="AZ195" s="341"/>
      <c r="BA195" s="341"/>
      <c r="BB195" s="341"/>
      <c r="BC195" s="341"/>
      <c r="BD195" s="341"/>
      <c r="BE195" s="401"/>
      <c r="BF195" s="341"/>
      <c r="BG195" s="341"/>
      <c r="BH195" s="402"/>
      <c r="BI195" s="403"/>
      <c r="BJ195" s="405"/>
      <c r="BK195" s="405"/>
      <c r="BL195" s="405"/>
      <c r="BM195" s="405"/>
      <c r="BN195" s="514"/>
    </row>
    <row r="196" ht="18.75" customHeight="1">
      <c r="A196" s="336" t="str">
        <f t="shared" si="13"/>
        <v/>
      </c>
      <c r="B196" s="341"/>
      <c r="C196" s="559"/>
      <c r="D196" s="559"/>
      <c r="E196" s="560" t="str">
        <f t="shared" si="14"/>
        <v/>
      </c>
      <c r="F196" s="401"/>
      <c r="G196" s="394"/>
      <c r="H196" s="341" t="str">
        <f t="array" ref="H196">IF(D196="","",XLOOKUP(D196,'Master Data'!K:K,'Master Data'!N:N,"Input in Master Data",0,1))</f>
        <v/>
      </c>
      <c r="I196" s="341" t="str">
        <f t="array" ref="I196">IF(D196="","",XLOOKUP(D196,'Master Data'!K:K,'Master Data'!O:O,"Input in Master Data",0,1))</f>
        <v/>
      </c>
      <c r="J196" s="341" t="str">
        <f t="array" ref="J196">if(V196="","",XLOOKUP(V196,Master[Company],Master[Blow],"Unknown",0,1))</f>
        <v/>
      </c>
      <c r="K196" s="341" t="str">
        <f t="array" ref="K196">if(V196="","",XLOOKUP(V196,Master[Company],Master[Pigging],"Unknown",0,1))</f>
        <v/>
      </c>
      <c r="L196" s="341" t="str">
        <f t="array" ref="L196">if(V196="","",XLOOKUP(V196,Master[Company],Master[Load Method],"Unknown",0,1))</f>
        <v/>
      </c>
      <c r="M196" s="341" t="str">
        <f t="array" ref="M196">if(V196="","",XLOOKUP(V196,Master[Company],Master[Line Distance],"Unknown",0,1))</f>
        <v/>
      </c>
      <c r="N196" s="394"/>
      <c r="O196" s="341"/>
      <c r="P196" s="506"/>
      <c r="Q196" s="341" t="str">
        <f t="array" ref="Q196">if(V196="","",XLOOKUP(V196,Master[Company],Master[Terms],"NA",0,1))</f>
        <v/>
      </c>
      <c r="R196" s="341" t="str">
        <f t="shared" si="9"/>
        <v/>
      </c>
      <c r="S196" s="341" t="str">
        <f t="array" ref="S196">if(V196="","",XLOOKUP(V196,Master[Company],Master[Group],"NA",0,1))</f>
        <v/>
      </c>
      <c r="T196" s="341" t="str">
        <f t="array" ref="T196">if(V196="","",XLOOKUP(V196,Master[Company],Master[Loading Location],"NA",0,1))</f>
        <v/>
      </c>
      <c r="U196" s="341" t="str">
        <f t="array" ref="U196">if(V196="","",XLOOKUP(V196,Master[Company],Master[Acronym],"NA",0,1))</f>
        <v/>
      </c>
      <c r="V196" s="341"/>
      <c r="W196" s="342"/>
      <c r="X196" s="90"/>
      <c r="Y196" s="341"/>
      <c r="Z196" s="341" t="str">
        <f t="shared" si="11"/>
        <v/>
      </c>
      <c r="AA196" s="341"/>
      <c r="AB196" s="341"/>
      <c r="AC196" s="341"/>
      <c r="AD196" s="401"/>
      <c r="AE196" s="563"/>
      <c r="AF196" s="564"/>
      <c r="AG196" s="564"/>
      <c r="AH196" s="564"/>
      <c r="AI196" s="564"/>
      <c r="AJ196" s="564"/>
      <c r="AK196" s="564"/>
      <c r="AL196" s="565"/>
      <c r="AM196" s="564"/>
      <c r="AN196" s="564"/>
      <c r="AO196" s="564"/>
      <c r="AP196" s="564"/>
      <c r="AQ196" s="564"/>
      <c r="AR196" s="564"/>
      <c r="AS196" s="564"/>
      <c r="AT196" s="564"/>
      <c r="AU196" s="394"/>
      <c r="AV196" s="306"/>
      <c r="AW196" s="306"/>
      <c r="AX196" s="394"/>
      <c r="AY196" s="401"/>
      <c r="AZ196" s="341"/>
      <c r="BA196" s="341"/>
      <c r="BB196" s="341"/>
      <c r="BC196" s="341"/>
      <c r="BD196" s="341"/>
      <c r="BE196" s="401"/>
      <c r="BF196" s="341"/>
      <c r="BG196" s="341"/>
      <c r="BH196" s="402"/>
      <c r="BI196" s="403"/>
      <c r="BJ196" s="405"/>
      <c r="BK196" s="405"/>
      <c r="BL196" s="405"/>
      <c r="BM196" s="405"/>
      <c r="BN196" s="514"/>
    </row>
    <row r="197" ht="18.75" customHeight="1">
      <c r="A197" s="336" t="str">
        <f t="shared" si="13"/>
        <v/>
      </c>
      <c r="B197" s="341"/>
      <c r="C197" s="559"/>
      <c r="D197" s="559"/>
      <c r="E197" s="560" t="str">
        <f t="shared" si="14"/>
        <v/>
      </c>
      <c r="F197" s="401"/>
      <c r="G197" s="394"/>
      <c r="H197" s="341" t="str">
        <f t="array" ref="H197">IF(D197="","",XLOOKUP(D197,'Master Data'!K:K,'Master Data'!N:N,"Input in Master Data",0,1))</f>
        <v/>
      </c>
      <c r="I197" s="341" t="str">
        <f t="array" ref="I197">IF(D197="","",XLOOKUP(D197,'Master Data'!K:K,'Master Data'!O:O,"Input in Master Data",0,1))</f>
        <v/>
      </c>
      <c r="J197" s="341" t="str">
        <f t="array" ref="J197">if(V197="","",XLOOKUP(V197,Master[Company],Master[Blow],"Unknown",0,1))</f>
        <v/>
      </c>
      <c r="K197" s="341" t="str">
        <f t="array" ref="K197">if(V197="","",XLOOKUP(V197,Master[Company],Master[Pigging],"Unknown",0,1))</f>
        <v/>
      </c>
      <c r="L197" s="341" t="str">
        <f t="array" ref="L197">if(V197="","",XLOOKUP(V197,Master[Company],Master[Load Method],"Unknown",0,1))</f>
        <v/>
      </c>
      <c r="M197" s="341" t="str">
        <f t="array" ref="M197">if(V197="","",XLOOKUP(V197,Master[Company],Master[Line Distance],"Unknown",0,1))</f>
        <v/>
      </c>
      <c r="N197" s="394"/>
      <c r="O197" s="341"/>
      <c r="P197" s="506"/>
      <c r="Q197" s="341" t="str">
        <f t="array" ref="Q197">if(V197="","",XLOOKUP(V197,Master[Company],Master[Terms],"NA",0,1))</f>
        <v/>
      </c>
      <c r="R197" s="341" t="str">
        <f t="shared" si="9"/>
        <v/>
      </c>
      <c r="S197" s="341" t="str">
        <f t="array" ref="S197">if(V197="","",XLOOKUP(V197,Master[Company],Master[Group],"NA",0,1))</f>
        <v/>
      </c>
      <c r="T197" s="341" t="str">
        <f t="array" ref="T197">if(V197="","",XLOOKUP(V197,Master[Company],Master[Loading Location],"NA",0,1))</f>
        <v/>
      </c>
      <c r="U197" s="341" t="str">
        <f t="array" ref="U197">if(V197="","",XLOOKUP(V197,Master[Company],Master[Acronym],"NA",0,1))</f>
        <v/>
      </c>
      <c r="V197" s="341"/>
      <c r="W197" s="342"/>
      <c r="X197" s="90"/>
      <c r="Y197" s="341"/>
      <c r="Z197" s="341" t="str">
        <f t="shared" si="11"/>
        <v/>
      </c>
      <c r="AA197" s="341"/>
      <c r="AB197" s="341"/>
      <c r="AC197" s="341"/>
      <c r="AD197" s="401"/>
      <c r="AE197" s="563"/>
      <c r="AF197" s="564"/>
      <c r="AG197" s="564"/>
      <c r="AH197" s="564"/>
      <c r="AI197" s="564"/>
      <c r="AJ197" s="564"/>
      <c r="AK197" s="564"/>
      <c r="AL197" s="565"/>
      <c r="AM197" s="564"/>
      <c r="AN197" s="564"/>
      <c r="AO197" s="564"/>
      <c r="AP197" s="564"/>
      <c r="AQ197" s="564"/>
      <c r="AR197" s="564"/>
      <c r="AS197" s="564"/>
      <c r="AT197" s="564"/>
      <c r="AU197" s="394"/>
      <c r="AV197" s="306"/>
      <c r="AW197" s="306"/>
      <c r="AX197" s="394"/>
      <c r="AY197" s="401"/>
      <c r="AZ197" s="341"/>
      <c r="BA197" s="341"/>
      <c r="BB197" s="341"/>
      <c r="BC197" s="341"/>
      <c r="BD197" s="341"/>
      <c r="BE197" s="401"/>
      <c r="BF197" s="341"/>
      <c r="BG197" s="341"/>
      <c r="BH197" s="402"/>
      <c r="BI197" s="403"/>
      <c r="BJ197" s="405"/>
      <c r="BK197" s="405"/>
      <c r="BL197" s="405"/>
      <c r="BM197" s="405"/>
      <c r="BN197" s="514"/>
    </row>
    <row r="198" ht="18.75" customHeight="1">
      <c r="A198" s="336" t="str">
        <f t="shared" si="13"/>
        <v/>
      </c>
      <c r="B198" s="341"/>
      <c r="C198" s="559"/>
      <c r="D198" s="559"/>
      <c r="E198" s="560" t="str">
        <f t="shared" si="14"/>
        <v/>
      </c>
      <c r="F198" s="401"/>
      <c r="G198" s="394"/>
      <c r="H198" s="341" t="str">
        <f t="array" ref="H198">IF(D198="","",XLOOKUP(D198,'Master Data'!K:K,'Master Data'!N:N,"Input in Master Data",0,1))</f>
        <v/>
      </c>
      <c r="I198" s="341" t="str">
        <f t="array" ref="I198">IF(D198="","",XLOOKUP(D198,'Master Data'!K:K,'Master Data'!O:O,"Input in Master Data",0,1))</f>
        <v/>
      </c>
      <c r="J198" s="341" t="str">
        <f t="array" ref="J198">if(V198="","",XLOOKUP(V198,Master[Company],Master[Blow],"Unknown",0,1))</f>
        <v/>
      </c>
      <c r="K198" s="341" t="str">
        <f t="array" ref="K198">if(V198="","",XLOOKUP(V198,Master[Company],Master[Pigging],"Unknown",0,1))</f>
        <v/>
      </c>
      <c r="L198" s="341" t="str">
        <f t="array" ref="L198">if(V198="","",XLOOKUP(V198,Master[Company],Master[Load Method],"Unknown",0,1))</f>
        <v/>
      </c>
      <c r="M198" s="341" t="str">
        <f t="array" ref="M198">if(V198="","",XLOOKUP(V198,Master[Company],Master[Line Distance],"Unknown",0,1))</f>
        <v/>
      </c>
      <c r="N198" s="394"/>
      <c r="O198" s="341"/>
      <c r="P198" s="506"/>
      <c r="Q198" s="341" t="str">
        <f t="array" ref="Q198">if(V198="","",XLOOKUP(V198,Master[Company],Master[Terms],"NA",0,1))</f>
        <v/>
      </c>
      <c r="R198" s="341" t="str">
        <f t="shared" si="9"/>
        <v/>
      </c>
      <c r="S198" s="341" t="str">
        <f t="array" ref="S198">if(V198="","",XLOOKUP(V198,Master[Company],Master[Group],"NA",0,1))</f>
        <v/>
      </c>
      <c r="T198" s="341" t="str">
        <f t="array" ref="T198">if(V198="","",XLOOKUP(V198,Master[Company],Master[Loading Location],"NA",0,1))</f>
        <v/>
      </c>
      <c r="U198" s="341" t="str">
        <f t="array" ref="U198">if(V198="","",XLOOKUP(V198,Master[Company],Master[Acronym],"NA",0,1))</f>
        <v/>
      </c>
      <c r="V198" s="341"/>
      <c r="W198" s="342"/>
      <c r="X198" s="90"/>
      <c r="Y198" s="341"/>
      <c r="Z198" s="341" t="str">
        <f t="shared" si="11"/>
        <v/>
      </c>
      <c r="AA198" s="341"/>
      <c r="AB198" s="341"/>
      <c r="AC198" s="341"/>
      <c r="AD198" s="401"/>
      <c r="AE198" s="563"/>
      <c r="AF198" s="564"/>
      <c r="AG198" s="564"/>
      <c r="AH198" s="564"/>
      <c r="AI198" s="564"/>
      <c r="AJ198" s="564"/>
      <c r="AK198" s="564"/>
      <c r="AL198" s="565"/>
      <c r="AM198" s="564"/>
      <c r="AN198" s="564"/>
      <c r="AO198" s="564"/>
      <c r="AP198" s="564"/>
      <c r="AQ198" s="564"/>
      <c r="AR198" s="564"/>
      <c r="AS198" s="564"/>
      <c r="AT198" s="564"/>
      <c r="AU198" s="394"/>
      <c r="AV198" s="306"/>
      <c r="AW198" s="306"/>
      <c r="AX198" s="394"/>
      <c r="AY198" s="401"/>
      <c r="AZ198" s="341"/>
      <c r="BA198" s="341"/>
      <c r="BB198" s="341"/>
      <c r="BC198" s="341"/>
      <c r="BD198" s="341"/>
      <c r="BE198" s="401"/>
      <c r="BF198" s="341"/>
      <c r="BG198" s="341"/>
      <c r="BH198" s="402"/>
      <c r="BI198" s="403"/>
      <c r="BJ198" s="405"/>
      <c r="BK198" s="405"/>
      <c r="BL198" s="405"/>
      <c r="BM198" s="405"/>
      <c r="BN198" s="514"/>
    </row>
    <row r="199" ht="18.75" customHeight="1">
      <c r="A199" s="336" t="str">
        <f t="shared" si="13"/>
        <v/>
      </c>
      <c r="B199" s="341"/>
      <c r="C199" s="559"/>
      <c r="D199" s="559"/>
      <c r="E199" s="560" t="str">
        <f t="shared" si="14"/>
        <v/>
      </c>
      <c r="F199" s="401"/>
      <c r="G199" s="394"/>
      <c r="H199" s="341" t="str">
        <f t="array" ref="H199">IF(D199="","",XLOOKUP(D199,'Master Data'!K:K,'Master Data'!N:N,"Input in Master Data",0,1))</f>
        <v/>
      </c>
      <c r="I199" s="341" t="str">
        <f t="array" ref="I199">IF(D199="","",XLOOKUP(D199,'Master Data'!K:K,'Master Data'!O:O,"Input in Master Data",0,1))</f>
        <v/>
      </c>
      <c r="J199" s="341" t="str">
        <f t="array" ref="J199">if(V199="","",XLOOKUP(V199,Master[Company],Master[Blow],"Unknown",0,1))</f>
        <v/>
      </c>
      <c r="K199" s="341" t="str">
        <f t="array" ref="K199">if(V199="","",XLOOKUP(V199,Master[Company],Master[Pigging],"Unknown",0,1))</f>
        <v/>
      </c>
      <c r="L199" s="341" t="str">
        <f t="array" ref="L199">if(V199="","",XLOOKUP(V199,Master[Company],Master[Load Method],"Unknown",0,1))</f>
        <v/>
      </c>
      <c r="M199" s="341" t="str">
        <f t="array" ref="M199">if(V199="","",XLOOKUP(V199,Master[Company],Master[Line Distance],"Unknown",0,1))</f>
        <v/>
      </c>
      <c r="N199" s="394"/>
      <c r="O199" s="341"/>
      <c r="P199" s="506"/>
      <c r="Q199" s="341" t="str">
        <f t="array" ref="Q199">if(V199="","",XLOOKUP(V199,Master[Company],Master[Terms],"NA",0,1))</f>
        <v/>
      </c>
      <c r="R199" s="341" t="str">
        <f t="shared" si="9"/>
        <v/>
      </c>
      <c r="S199" s="341" t="str">
        <f t="array" ref="S199">if(V199="","",XLOOKUP(V199,Master[Company],Master[Group],"NA",0,1))</f>
        <v/>
      </c>
      <c r="T199" s="341" t="str">
        <f t="array" ref="T199">if(V199="","",XLOOKUP(V199,Master[Company],Master[Loading Location],"NA",0,1))</f>
        <v/>
      </c>
      <c r="U199" s="341" t="str">
        <f t="array" ref="U199">if(V199="","",XLOOKUP(V199,Master[Company],Master[Acronym],"NA",0,1))</f>
        <v/>
      </c>
      <c r="V199" s="341"/>
      <c r="W199" s="342"/>
      <c r="X199" s="90"/>
      <c r="Y199" s="341"/>
      <c r="Z199" s="341" t="str">
        <f t="shared" si="11"/>
        <v/>
      </c>
      <c r="AA199" s="341"/>
      <c r="AB199" s="341"/>
      <c r="AC199" s="341"/>
      <c r="AD199" s="401"/>
      <c r="AE199" s="563"/>
      <c r="AF199" s="564"/>
      <c r="AG199" s="564"/>
      <c r="AH199" s="564"/>
      <c r="AI199" s="564"/>
      <c r="AJ199" s="564"/>
      <c r="AK199" s="564"/>
      <c r="AL199" s="565"/>
      <c r="AM199" s="564"/>
      <c r="AN199" s="564"/>
      <c r="AO199" s="564"/>
      <c r="AP199" s="564"/>
      <c r="AQ199" s="564"/>
      <c r="AR199" s="564"/>
      <c r="AS199" s="564"/>
      <c r="AT199" s="564"/>
      <c r="AU199" s="394"/>
      <c r="AV199" s="306"/>
      <c r="AW199" s="306"/>
      <c r="AX199" s="394"/>
      <c r="AY199" s="401"/>
      <c r="AZ199" s="341"/>
      <c r="BA199" s="341"/>
      <c r="BB199" s="341"/>
      <c r="BC199" s="341"/>
      <c r="BD199" s="341"/>
      <c r="BE199" s="401"/>
      <c r="BF199" s="341"/>
      <c r="BG199" s="341"/>
      <c r="BH199" s="402"/>
      <c r="BI199" s="403"/>
      <c r="BJ199" s="405"/>
      <c r="BK199" s="405"/>
      <c r="BL199" s="405"/>
      <c r="BM199" s="405"/>
      <c r="BN199" s="514"/>
    </row>
    <row r="200" ht="18.75" customHeight="1">
      <c r="A200" s="336" t="str">
        <f t="shared" si="13"/>
        <v/>
      </c>
      <c r="B200" s="341"/>
      <c r="C200" s="559"/>
      <c r="D200" s="559"/>
      <c r="E200" s="560" t="str">
        <f t="shared" si="14"/>
        <v/>
      </c>
      <c r="F200" s="401"/>
      <c r="G200" s="394"/>
      <c r="H200" s="341" t="str">
        <f t="array" ref="H200">IF(D200="","",XLOOKUP(D200,'Master Data'!K:K,'Master Data'!N:N,"Input in Master Data",0,1))</f>
        <v/>
      </c>
      <c r="I200" s="341" t="str">
        <f t="array" ref="I200">IF(D200="","",XLOOKUP(D200,'Master Data'!K:K,'Master Data'!O:O,"Input in Master Data",0,1))</f>
        <v/>
      </c>
      <c r="J200" s="341" t="str">
        <f t="array" ref="J200">if(V200="","",XLOOKUP(V200,Master[Company],Master[Blow],"Unknown",0,1))</f>
        <v/>
      </c>
      <c r="K200" s="341" t="str">
        <f t="array" ref="K200">if(V200="","",XLOOKUP(V200,Master[Company],Master[Pigging],"Unknown",0,1))</f>
        <v/>
      </c>
      <c r="L200" s="341" t="str">
        <f t="array" ref="L200">if(V200="","",XLOOKUP(V200,Master[Company],Master[Load Method],"Unknown",0,1))</f>
        <v/>
      </c>
      <c r="M200" s="341" t="str">
        <f t="array" ref="M200">if(V200="","",XLOOKUP(V200,Master[Company],Master[Line Distance],"Unknown",0,1))</f>
        <v/>
      </c>
      <c r="N200" s="394"/>
      <c r="O200" s="341"/>
      <c r="P200" s="506"/>
      <c r="Q200" s="341" t="str">
        <f t="array" ref="Q200">if(V200="","",XLOOKUP(V200,Master[Company],Master[Terms],"NA",0,1))</f>
        <v/>
      </c>
      <c r="R200" s="341" t="str">
        <f t="shared" si="9"/>
        <v/>
      </c>
      <c r="S200" s="341" t="str">
        <f t="array" ref="S200">if(V200="","",XLOOKUP(V200,Master[Company],Master[Group],"NA",0,1))</f>
        <v/>
      </c>
      <c r="T200" s="341" t="str">
        <f t="array" ref="T200">if(V200="","",XLOOKUP(V200,Master[Company],Master[Loading Location],"NA",0,1))</f>
        <v/>
      </c>
      <c r="U200" s="341" t="str">
        <f t="array" ref="U200">if(V200="","",XLOOKUP(V200,Master[Company],Master[Acronym],"NA",0,1))</f>
        <v/>
      </c>
      <c r="V200" s="341"/>
      <c r="W200" s="342"/>
      <c r="X200" s="90"/>
      <c r="Y200" s="341"/>
      <c r="Z200" s="341" t="str">
        <f t="shared" si="11"/>
        <v/>
      </c>
      <c r="AA200" s="341"/>
      <c r="AB200" s="341"/>
      <c r="AC200" s="341"/>
      <c r="AD200" s="401"/>
      <c r="AE200" s="563"/>
      <c r="AF200" s="564"/>
      <c r="AG200" s="564"/>
      <c r="AH200" s="564"/>
      <c r="AI200" s="564"/>
      <c r="AJ200" s="564"/>
      <c r="AK200" s="564"/>
      <c r="AL200" s="565"/>
      <c r="AM200" s="564"/>
      <c r="AN200" s="564"/>
      <c r="AO200" s="564"/>
      <c r="AP200" s="564"/>
      <c r="AQ200" s="564"/>
      <c r="AR200" s="564"/>
      <c r="AS200" s="564"/>
      <c r="AT200" s="564"/>
      <c r="AU200" s="394"/>
      <c r="AV200" s="306"/>
      <c r="AW200" s="306"/>
      <c r="AX200" s="394"/>
      <c r="AY200" s="401"/>
      <c r="AZ200" s="341"/>
      <c r="BA200" s="341"/>
      <c r="BB200" s="341"/>
      <c r="BC200" s="341"/>
      <c r="BD200" s="341"/>
      <c r="BE200" s="401"/>
      <c r="BF200" s="341"/>
      <c r="BG200" s="341"/>
      <c r="BH200" s="402"/>
      <c r="BI200" s="403"/>
      <c r="BJ200" s="405"/>
      <c r="BK200" s="405"/>
      <c r="BL200" s="405"/>
      <c r="BM200" s="405"/>
      <c r="BN200" s="514"/>
    </row>
    <row r="201" ht="18.75" customHeight="1">
      <c r="A201" s="336" t="str">
        <f t="shared" si="13"/>
        <v/>
      </c>
      <c r="B201" s="341"/>
      <c r="C201" s="559"/>
      <c r="D201" s="559"/>
      <c r="E201" s="560" t="str">
        <f t="shared" si="14"/>
        <v/>
      </c>
      <c r="F201" s="401"/>
      <c r="G201" s="394"/>
      <c r="H201" s="341" t="str">
        <f t="array" ref="H201">IF(D201="","",XLOOKUP(D201,'Master Data'!K:K,'Master Data'!N:N,"Input in Master Data",0,1))</f>
        <v/>
      </c>
      <c r="I201" s="341" t="str">
        <f t="array" ref="I201">IF(D201="","",XLOOKUP(D201,'Master Data'!K:K,'Master Data'!O:O,"Input in Master Data",0,1))</f>
        <v/>
      </c>
      <c r="J201" s="341" t="str">
        <f t="array" ref="J201">if(V201="","",XLOOKUP(V201,Master[Company],Master[Blow],"Unknown",0,1))</f>
        <v/>
      </c>
      <c r="K201" s="341" t="str">
        <f t="array" ref="K201">if(V201="","",XLOOKUP(V201,Master[Company],Master[Pigging],"Unknown",0,1))</f>
        <v/>
      </c>
      <c r="L201" s="341" t="str">
        <f t="array" ref="L201">if(V201="","",XLOOKUP(V201,Master[Company],Master[Load Method],"Unknown",0,1))</f>
        <v/>
      </c>
      <c r="M201" s="341" t="str">
        <f t="array" ref="M201">if(V201="","",XLOOKUP(V201,Master[Company],Master[Line Distance],"Unknown",0,1))</f>
        <v/>
      </c>
      <c r="N201" s="394"/>
      <c r="O201" s="341"/>
      <c r="P201" s="506"/>
      <c r="Q201" s="341" t="str">
        <f t="array" ref="Q201">if(V201="","",XLOOKUP(V201,Master[Company],Master[Terms],"NA",0,1))</f>
        <v/>
      </c>
      <c r="R201" s="341" t="str">
        <f t="shared" si="9"/>
        <v/>
      </c>
      <c r="S201" s="341" t="str">
        <f t="array" ref="S201">if(V201="","",XLOOKUP(V201,Master[Company],Master[Group],"NA",0,1))</f>
        <v/>
      </c>
      <c r="T201" s="341" t="str">
        <f t="array" ref="T201">if(V201="","",XLOOKUP(V201,Master[Company],Master[Loading Location],"NA",0,1))</f>
        <v/>
      </c>
      <c r="U201" s="341" t="str">
        <f t="array" ref="U201">if(V201="","",XLOOKUP(V201,Master[Company],Master[Acronym],"NA",0,1))</f>
        <v/>
      </c>
      <c r="V201" s="341"/>
      <c r="W201" s="342"/>
      <c r="X201" s="90"/>
      <c r="Y201" s="341"/>
      <c r="Z201" s="341" t="str">
        <f t="shared" si="11"/>
        <v/>
      </c>
      <c r="AA201" s="341"/>
      <c r="AB201" s="341"/>
      <c r="AC201" s="341"/>
      <c r="AD201" s="401"/>
      <c r="AE201" s="563"/>
      <c r="AF201" s="564"/>
      <c r="AG201" s="564"/>
      <c r="AH201" s="564"/>
      <c r="AI201" s="564"/>
      <c r="AJ201" s="564"/>
      <c r="AK201" s="564"/>
      <c r="AL201" s="565"/>
      <c r="AM201" s="564"/>
      <c r="AN201" s="564"/>
      <c r="AO201" s="564"/>
      <c r="AP201" s="564"/>
      <c r="AQ201" s="564"/>
      <c r="AR201" s="564"/>
      <c r="AS201" s="564"/>
      <c r="AT201" s="564"/>
      <c r="AU201" s="394"/>
      <c r="AV201" s="306"/>
      <c r="AW201" s="306"/>
      <c r="AX201" s="394"/>
      <c r="AY201" s="401"/>
      <c r="AZ201" s="341"/>
      <c r="BA201" s="341"/>
      <c r="BB201" s="341"/>
      <c r="BC201" s="341"/>
      <c r="BD201" s="341"/>
      <c r="BE201" s="401"/>
      <c r="BF201" s="341"/>
      <c r="BG201" s="341"/>
      <c r="BH201" s="402"/>
      <c r="BI201" s="403"/>
      <c r="BJ201" s="405"/>
      <c r="BK201" s="405"/>
      <c r="BL201" s="405"/>
      <c r="BM201" s="405"/>
      <c r="BN201" s="514"/>
    </row>
    <row r="202" ht="18.75" customHeight="1">
      <c r="A202" s="336" t="str">
        <f t="shared" si="13"/>
        <v/>
      </c>
      <c r="B202" s="341"/>
      <c r="C202" s="559"/>
      <c r="D202" s="559"/>
      <c r="E202" s="560" t="str">
        <f t="shared" si="14"/>
        <v/>
      </c>
      <c r="F202" s="401"/>
      <c r="G202" s="394"/>
      <c r="H202" s="341" t="str">
        <f t="array" ref="H202">IF(D202="","",XLOOKUP(D202,'Master Data'!K:K,'Master Data'!N:N,"Input in Master Data",0,1))</f>
        <v/>
      </c>
      <c r="I202" s="341" t="str">
        <f t="array" ref="I202">IF(D202="","",XLOOKUP(D202,'Master Data'!K:K,'Master Data'!O:O,"Input in Master Data",0,1))</f>
        <v/>
      </c>
      <c r="J202" s="341" t="str">
        <f t="array" ref="J202">if(V202="","",XLOOKUP(V202,Master[Company],Master[Blow],"Unknown",0,1))</f>
        <v/>
      </c>
      <c r="K202" s="341" t="str">
        <f t="array" ref="K202">if(V202="","",XLOOKUP(V202,Master[Company],Master[Pigging],"Unknown",0,1))</f>
        <v/>
      </c>
      <c r="L202" s="341" t="str">
        <f t="array" ref="L202">if(V202="","",XLOOKUP(V202,Master[Company],Master[Load Method],"Unknown",0,1))</f>
        <v/>
      </c>
      <c r="M202" s="341" t="str">
        <f t="array" ref="M202">if(V202="","",XLOOKUP(V202,Master[Company],Master[Line Distance],"Unknown",0,1))</f>
        <v/>
      </c>
      <c r="N202" s="394"/>
      <c r="O202" s="341"/>
      <c r="P202" s="506"/>
      <c r="Q202" s="341" t="str">
        <f t="array" ref="Q202">if(V202="","",XLOOKUP(V202,Master[Company],Master[Terms],"NA",0,1))</f>
        <v/>
      </c>
      <c r="R202" s="341" t="str">
        <f t="shared" si="9"/>
        <v/>
      </c>
      <c r="S202" s="341" t="str">
        <f t="array" ref="S202">if(V202="","",XLOOKUP(V202,Master[Company],Master[Group],"NA",0,1))</f>
        <v/>
      </c>
      <c r="T202" s="341" t="str">
        <f t="array" ref="T202">if(V202="","",XLOOKUP(V202,Master[Company],Master[Loading Location],"NA",0,1))</f>
        <v/>
      </c>
      <c r="U202" s="341" t="str">
        <f t="array" ref="U202">if(V202="","",XLOOKUP(V202,Master[Company],Master[Acronym],"NA",0,1))</f>
        <v/>
      </c>
      <c r="V202" s="341"/>
      <c r="W202" s="342"/>
      <c r="X202" s="90"/>
      <c r="Y202" s="341"/>
      <c r="Z202" s="341" t="str">
        <f t="shared" si="11"/>
        <v/>
      </c>
      <c r="AA202" s="341"/>
      <c r="AB202" s="341"/>
      <c r="AC202" s="341"/>
      <c r="AD202" s="401"/>
      <c r="AE202" s="563"/>
      <c r="AF202" s="564"/>
      <c r="AG202" s="564"/>
      <c r="AH202" s="564"/>
      <c r="AI202" s="564"/>
      <c r="AJ202" s="564"/>
      <c r="AK202" s="564"/>
      <c r="AL202" s="565"/>
      <c r="AM202" s="564"/>
      <c r="AN202" s="564"/>
      <c r="AO202" s="564"/>
      <c r="AP202" s="564"/>
      <c r="AQ202" s="564"/>
      <c r="AR202" s="564"/>
      <c r="AS202" s="564"/>
      <c r="AT202" s="564"/>
      <c r="AU202" s="394"/>
      <c r="AV202" s="306"/>
      <c r="AW202" s="306"/>
      <c r="AX202" s="394"/>
      <c r="AY202" s="401"/>
      <c r="AZ202" s="341"/>
      <c r="BA202" s="341"/>
      <c r="BB202" s="341"/>
      <c r="BC202" s="341"/>
      <c r="BD202" s="341"/>
      <c r="BE202" s="401"/>
      <c r="BF202" s="341"/>
      <c r="BG202" s="341"/>
      <c r="BH202" s="402"/>
      <c r="BI202" s="403"/>
      <c r="BJ202" s="405"/>
      <c r="BK202" s="405"/>
      <c r="BL202" s="405"/>
      <c r="BM202" s="405"/>
      <c r="BN202" s="514"/>
    </row>
    <row r="203" ht="18.75" customHeight="1">
      <c r="A203" s="336" t="str">
        <f t="shared" si="13"/>
        <v/>
      </c>
      <c r="B203" s="341"/>
      <c r="C203" s="559"/>
      <c r="D203" s="559"/>
      <c r="E203" s="560" t="str">
        <f t="shared" si="14"/>
        <v/>
      </c>
      <c r="F203" s="401"/>
      <c r="G203" s="394"/>
      <c r="H203" s="341" t="str">
        <f t="array" ref="H203">IF(D203="","",XLOOKUP(D203,'Master Data'!K:K,'Master Data'!N:N,"Input in Master Data",0,1))</f>
        <v/>
      </c>
      <c r="I203" s="341" t="str">
        <f t="array" ref="I203">IF(D203="","",XLOOKUP(D203,'Master Data'!K:K,'Master Data'!O:O,"Input in Master Data",0,1))</f>
        <v/>
      </c>
      <c r="J203" s="341" t="str">
        <f t="array" ref="J203">if(V203="","",XLOOKUP(V203,Master[Company],Master[Blow],"Unknown",0,1))</f>
        <v/>
      </c>
      <c r="K203" s="341" t="str">
        <f t="array" ref="K203">if(V203="","",XLOOKUP(V203,Master[Company],Master[Pigging],"Unknown",0,1))</f>
        <v/>
      </c>
      <c r="L203" s="341" t="str">
        <f t="array" ref="L203">if(V203="","",XLOOKUP(V203,Master[Company],Master[Load Method],"Unknown",0,1))</f>
        <v/>
      </c>
      <c r="M203" s="341" t="str">
        <f t="array" ref="M203">if(V203="","",XLOOKUP(V203,Master[Company],Master[Line Distance],"Unknown",0,1))</f>
        <v/>
      </c>
      <c r="N203" s="394"/>
      <c r="O203" s="341"/>
      <c r="P203" s="506"/>
      <c r="Q203" s="341" t="str">
        <f t="array" ref="Q203">if(V203="","",XLOOKUP(V203,Master[Company],Master[Terms],"NA",0,1))</f>
        <v/>
      </c>
      <c r="R203" s="341" t="str">
        <f t="shared" si="9"/>
        <v/>
      </c>
      <c r="S203" s="341" t="str">
        <f t="array" ref="S203">if(V203="","",XLOOKUP(V203,Master[Company],Master[Group],"NA",0,1))</f>
        <v/>
      </c>
      <c r="T203" s="341" t="str">
        <f t="array" ref="T203">if(V203="","",XLOOKUP(V203,Master[Company],Master[Loading Location],"NA",0,1))</f>
        <v/>
      </c>
      <c r="U203" s="341" t="str">
        <f t="array" ref="U203">if(V203="","",XLOOKUP(V203,Master[Company],Master[Acronym],"NA",0,1))</f>
        <v/>
      </c>
      <c r="V203" s="341"/>
      <c r="W203" s="342"/>
      <c r="X203" s="90"/>
      <c r="Y203" s="341"/>
      <c r="Z203" s="341" t="str">
        <f t="shared" si="11"/>
        <v/>
      </c>
      <c r="AA203" s="341"/>
      <c r="AB203" s="341"/>
      <c r="AC203" s="341"/>
      <c r="AD203" s="401"/>
      <c r="AE203" s="563"/>
      <c r="AF203" s="564"/>
      <c r="AG203" s="564"/>
      <c r="AH203" s="564"/>
      <c r="AI203" s="564"/>
      <c r="AJ203" s="564"/>
      <c r="AK203" s="564"/>
      <c r="AL203" s="565"/>
      <c r="AM203" s="564"/>
      <c r="AN203" s="564"/>
      <c r="AO203" s="564"/>
      <c r="AP203" s="564"/>
      <c r="AQ203" s="564"/>
      <c r="AR203" s="564"/>
      <c r="AS203" s="564"/>
      <c r="AT203" s="564"/>
      <c r="AU203" s="394"/>
      <c r="AV203" s="306"/>
      <c r="AW203" s="306"/>
      <c r="AX203" s="394"/>
      <c r="AY203" s="401"/>
      <c r="AZ203" s="341"/>
      <c r="BA203" s="341"/>
      <c r="BB203" s="341"/>
      <c r="BC203" s="341"/>
      <c r="BD203" s="341"/>
      <c r="BE203" s="401"/>
      <c r="BF203" s="341"/>
      <c r="BG203" s="341"/>
      <c r="BH203" s="402"/>
      <c r="BI203" s="403"/>
      <c r="BJ203" s="405"/>
      <c r="BK203" s="405"/>
      <c r="BL203" s="405"/>
      <c r="BM203" s="405"/>
      <c r="BN203" s="514"/>
    </row>
    <row r="204" ht="18.75" customHeight="1">
      <c r="A204" s="336" t="str">
        <f t="shared" si="13"/>
        <v/>
      </c>
      <c r="B204" s="341"/>
      <c r="C204" s="559"/>
      <c r="D204" s="559"/>
      <c r="E204" s="560" t="str">
        <f t="shared" si="14"/>
        <v/>
      </c>
      <c r="F204" s="401"/>
      <c r="G204" s="394"/>
      <c r="H204" s="341" t="str">
        <f t="array" ref="H204">IF(D204="","",XLOOKUP(D204,'Master Data'!K:K,'Master Data'!N:N,"Input in Master Data",0,1))</f>
        <v/>
      </c>
      <c r="I204" s="341" t="str">
        <f t="array" ref="I204">IF(D204="","",XLOOKUP(D204,'Master Data'!K:K,'Master Data'!O:O,"Input in Master Data",0,1))</f>
        <v/>
      </c>
      <c r="J204" s="341" t="str">
        <f t="array" ref="J204">if(V204="","",XLOOKUP(V204,Master[Company],Master[Blow],"Unknown",0,1))</f>
        <v/>
      </c>
      <c r="K204" s="341" t="str">
        <f t="array" ref="K204">if(V204="","",XLOOKUP(V204,Master[Company],Master[Pigging],"Unknown",0,1))</f>
        <v/>
      </c>
      <c r="L204" s="341" t="str">
        <f t="array" ref="L204">if(V204="","",XLOOKUP(V204,Master[Company],Master[Load Method],"Unknown",0,1))</f>
        <v/>
      </c>
      <c r="M204" s="341" t="str">
        <f t="array" ref="M204">if(V204="","",XLOOKUP(V204,Master[Company],Master[Line Distance],"Unknown",0,1))</f>
        <v/>
      </c>
      <c r="N204" s="394"/>
      <c r="O204" s="341"/>
      <c r="P204" s="506"/>
      <c r="Q204" s="341" t="str">
        <f t="array" ref="Q204">if(V204="","",XLOOKUP(V204,Master[Company],Master[Terms],"NA",0,1))</f>
        <v/>
      </c>
      <c r="R204" s="341" t="str">
        <f t="shared" si="9"/>
        <v/>
      </c>
      <c r="S204" s="341" t="str">
        <f t="array" ref="S204">if(V204="","",XLOOKUP(V204,Master[Company],Master[Group],"NA",0,1))</f>
        <v/>
      </c>
      <c r="T204" s="341" t="str">
        <f t="array" ref="T204">if(V204="","",XLOOKUP(V204,Master[Company],Master[Loading Location],"NA",0,1))</f>
        <v/>
      </c>
      <c r="U204" s="341" t="str">
        <f t="array" ref="U204">if(V204="","",XLOOKUP(V204,Master[Company],Master[Acronym],"NA",0,1))</f>
        <v/>
      </c>
      <c r="V204" s="341"/>
      <c r="W204" s="342"/>
      <c r="X204" s="90"/>
      <c r="Y204" s="341"/>
      <c r="Z204" s="341" t="str">
        <f t="shared" si="11"/>
        <v/>
      </c>
      <c r="AA204" s="341"/>
      <c r="AB204" s="341"/>
      <c r="AC204" s="341"/>
      <c r="AD204" s="401"/>
      <c r="AE204" s="563"/>
      <c r="AF204" s="564"/>
      <c r="AG204" s="564"/>
      <c r="AH204" s="564"/>
      <c r="AI204" s="564"/>
      <c r="AJ204" s="564"/>
      <c r="AK204" s="564"/>
      <c r="AL204" s="565"/>
      <c r="AM204" s="564"/>
      <c r="AN204" s="564"/>
      <c r="AO204" s="564"/>
      <c r="AP204" s="564"/>
      <c r="AQ204" s="564"/>
      <c r="AR204" s="564"/>
      <c r="AS204" s="564"/>
      <c r="AT204" s="564"/>
      <c r="AU204" s="394"/>
      <c r="AV204" s="306"/>
      <c r="AW204" s="306"/>
      <c r="AX204" s="394"/>
      <c r="AY204" s="401"/>
      <c r="AZ204" s="341"/>
      <c r="BA204" s="341"/>
      <c r="BB204" s="341"/>
      <c r="BC204" s="341"/>
      <c r="BD204" s="341"/>
      <c r="BE204" s="401"/>
      <c r="BF204" s="341"/>
      <c r="BG204" s="341"/>
      <c r="BH204" s="402"/>
      <c r="BI204" s="403"/>
      <c r="BJ204" s="405"/>
      <c r="BK204" s="405"/>
      <c r="BL204" s="405"/>
      <c r="BM204" s="405"/>
      <c r="BN204" s="514"/>
    </row>
    <row r="205" ht="18.75" customHeight="1">
      <c r="A205" s="336" t="str">
        <f t="shared" si="13"/>
        <v/>
      </c>
      <c r="B205" s="341"/>
      <c r="C205" s="559"/>
      <c r="D205" s="559"/>
      <c r="E205" s="560" t="str">
        <f t="shared" si="14"/>
        <v/>
      </c>
      <c r="F205" s="401"/>
      <c r="G205" s="394"/>
      <c r="H205" s="341" t="str">
        <f t="array" ref="H205">IF(D205="","",XLOOKUP(D205,'Master Data'!K:K,'Master Data'!N:N,"Input in Master Data",0,1))</f>
        <v/>
      </c>
      <c r="I205" s="341" t="str">
        <f t="array" ref="I205">IF(D205="","",XLOOKUP(D205,'Master Data'!K:K,'Master Data'!O:O,"Input in Master Data",0,1))</f>
        <v/>
      </c>
      <c r="J205" s="341" t="str">
        <f t="array" ref="J205">if(V205="","",XLOOKUP(V205,Master[Company],Master[Blow],"Unknown",0,1))</f>
        <v/>
      </c>
      <c r="K205" s="341" t="str">
        <f t="array" ref="K205">if(V205="","",XLOOKUP(V205,Master[Company],Master[Pigging],"Unknown",0,1))</f>
        <v/>
      </c>
      <c r="L205" s="341" t="str">
        <f t="array" ref="L205">if(V205="","",XLOOKUP(V205,Master[Company],Master[Load Method],"Unknown",0,1))</f>
        <v/>
      </c>
      <c r="M205" s="341" t="str">
        <f t="array" ref="M205">if(V205="","",XLOOKUP(V205,Master[Company],Master[Line Distance],"Unknown",0,1))</f>
        <v/>
      </c>
      <c r="N205" s="394"/>
      <c r="O205" s="341"/>
      <c r="P205" s="506"/>
      <c r="Q205" s="341" t="str">
        <f t="array" ref="Q205">if(V205="","",XLOOKUP(V205,Master[Company],Master[Terms],"NA",0,1))</f>
        <v/>
      </c>
      <c r="R205" s="341" t="str">
        <f t="shared" si="9"/>
        <v/>
      </c>
      <c r="S205" s="341" t="str">
        <f t="array" ref="S205">if(V205="","",XLOOKUP(V205,Master[Company],Master[Group],"NA",0,1))</f>
        <v/>
      </c>
      <c r="T205" s="341" t="str">
        <f t="array" ref="T205">if(V205="","",XLOOKUP(V205,Master[Company],Master[Loading Location],"NA",0,1))</f>
        <v/>
      </c>
      <c r="U205" s="341" t="str">
        <f t="array" ref="U205">if(V205="","",XLOOKUP(V205,Master[Company],Master[Acronym],"NA",0,1))</f>
        <v/>
      </c>
      <c r="V205" s="341"/>
      <c r="W205" s="342"/>
      <c r="X205" s="90"/>
      <c r="Y205" s="341"/>
      <c r="Z205" s="341" t="str">
        <f t="shared" si="11"/>
        <v/>
      </c>
      <c r="AA205" s="341"/>
      <c r="AB205" s="341"/>
      <c r="AC205" s="341"/>
      <c r="AD205" s="401"/>
      <c r="AE205" s="563"/>
      <c r="AF205" s="564"/>
      <c r="AG205" s="564"/>
      <c r="AH205" s="564"/>
      <c r="AI205" s="564"/>
      <c r="AJ205" s="564"/>
      <c r="AK205" s="564"/>
      <c r="AL205" s="565"/>
      <c r="AM205" s="564"/>
      <c r="AN205" s="564"/>
      <c r="AO205" s="564"/>
      <c r="AP205" s="564"/>
      <c r="AQ205" s="564"/>
      <c r="AR205" s="564"/>
      <c r="AS205" s="564"/>
      <c r="AT205" s="564"/>
      <c r="AU205" s="394"/>
      <c r="AV205" s="306"/>
      <c r="AW205" s="306"/>
      <c r="AX205" s="394"/>
      <c r="AY205" s="401"/>
      <c r="AZ205" s="341"/>
      <c r="BA205" s="341"/>
      <c r="BB205" s="341"/>
      <c r="BC205" s="341"/>
      <c r="BD205" s="341"/>
      <c r="BE205" s="401"/>
      <c r="BF205" s="341"/>
      <c r="BG205" s="341"/>
      <c r="BH205" s="402"/>
      <c r="BI205" s="403"/>
      <c r="BJ205" s="405"/>
      <c r="BK205" s="405"/>
      <c r="BL205" s="405"/>
      <c r="BM205" s="405"/>
      <c r="BN205" s="514"/>
    </row>
    <row r="206" ht="18.75" customHeight="1">
      <c r="A206" s="336" t="str">
        <f t="shared" si="13"/>
        <v/>
      </c>
      <c r="B206" s="341"/>
      <c r="C206" s="559"/>
      <c r="D206" s="559"/>
      <c r="E206" s="560" t="str">
        <f t="shared" si="14"/>
        <v/>
      </c>
      <c r="F206" s="401"/>
      <c r="G206" s="394"/>
      <c r="H206" s="341" t="str">
        <f t="array" ref="H206">IF(D206="","",XLOOKUP(D206,'Master Data'!K:K,'Master Data'!N:N,"Input in Master Data",0,1))</f>
        <v/>
      </c>
      <c r="I206" s="341" t="str">
        <f t="array" ref="I206">IF(D206="","",XLOOKUP(D206,'Master Data'!K:K,'Master Data'!O:O,"Input in Master Data",0,1))</f>
        <v/>
      </c>
      <c r="J206" s="341" t="str">
        <f t="array" ref="J206">if(V206="","",XLOOKUP(V206,Master[Company],Master[Blow],"Unknown",0,1))</f>
        <v/>
      </c>
      <c r="K206" s="341" t="str">
        <f t="array" ref="K206">if(V206="","",XLOOKUP(V206,Master[Company],Master[Pigging],"Unknown",0,1))</f>
        <v/>
      </c>
      <c r="L206" s="341" t="str">
        <f t="array" ref="L206">if(V206="","",XLOOKUP(V206,Master[Company],Master[Load Method],"Unknown",0,1))</f>
        <v/>
      </c>
      <c r="M206" s="341" t="str">
        <f t="array" ref="M206">if(V206="","",XLOOKUP(V206,Master[Company],Master[Line Distance],"Unknown",0,1))</f>
        <v/>
      </c>
      <c r="N206" s="394"/>
      <c r="O206" s="341"/>
      <c r="P206" s="506"/>
      <c r="Q206" s="341" t="str">
        <f t="array" ref="Q206">if(V206="","",XLOOKUP(V206,Master[Company],Master[Terms],"NA",0,1))</f>
        <v/>
      </c>
      <c r="R206" s="341" t="str">
        <f t="shared" si="9"/>
        <v/>
      </c>
      <c r="S206" s="341" t="str">
        <f t="array" ref="S206">if(V206="","",XLOOKUP(V206,Master[Company],Master[Group],"NA",0,1))</f>
        <v/>
      </c>
      <c r="T206" s="341" t="str">
        <f t="array" ref="T206">if(V206="","",XLOOKUP(V206,Master[Company],Master[Loading Location],"NA",0,1))</f>
        <v/>
      </c>
      <c r="U206" s="341" t="str">
        <f t="array" ref="U206">if(V206="","",XLOOKUP(V206,Master[Company],Master[Acronym],"NA",0,1))</f>
        <v/>
      </c>
      <c r="V206" s="341"/>
      <c r="W206" s="342"/>
      <c r="X206" s="90"/>
      <c r="Y206" s="341"/>
      <c r="Z206" s="341" t="str">
        <f t="shared" si="11"/>
        <v/>
      </c>
      <c r="AA206" s="341"/>
      <c r="AB206" s="341"/>
      <c r="AC206" s="341"/>
      <c r="AD206" s="401"/>
      <c r="AE206" s="563"/>
      <c r="AF206" s="564"/>
      <c r="AG206" s="564"/>
      <c r="AH206" s="564"/>
      <c r="AI206" s="564"/>
      <c r="AJ206" s="564"/>
      <c r="AK206" s="564"/>
      <c r="AL206" s="565"/>
      <c r="AM206" s="564"/>
      <c r="AN206" s="564"/>
      <c r="AO206" s="564"/>
      <c r="AP206" s="564"/>
      <c r="AQ206" s="564"/>
      <c r="AR206" s="564"/>
      <c r="AS206" s="564"/>
      <c r="AT206" s="564"/>
      <c r="AU206" s="394"/>
      <c r="AV206" s="306"/>
      <c r="AW206" s="306"/>
      <c r="AX206" s="394"/>
      <c r="AY206" s="401"/>
      <c r="AZ206" s="341"/>
      <c r="BA206" s="341"/>
      <c r="BB206" s="341"/>
      <c r="BC206" s="341"/>
      <c r="BD206" s="341"/>
      <c r="BE206" s="401"/>
      <c r="BF206" s="341"/>
      <c r="BG206" s="341"/>
      <c r="BH206" s="402"/>
      <c r="BI206" s="403"/>
      <c r="BJ206" s="405"/>
      <c r="BK206" s="405"/>
      <c r="BL206" s="405"/>
      <c r="BM206" s="405"/>
      <c r="BN206" s="514"/>
    </row>
    <row r="207" ht="18.75" customHeight="1">
      <c r="A207" s="336" t="str">
        <f t="shared" si="13"/>
        <v/>
      </c>
      <c r="B207" s="341"/>
      <c r="C207" s="559"/>
      <c r="D207" s="559"/>
      <c r="E207" s="560" t="str">
        <f t="shared" si="14"/>
        <v/>
      </c>
      <c r="F207" s="401"/>
      <c r="G207" s="394"/>
      <c r="H207" s="341" t="str">
        <f t="array" ref="H207">IF(D207="","",XLOOKUP(D207,'Master Data'!K:K,'Master Data'!N:N,"Input in Master Data",0,1))</f>
        <v/>
      </c>
      <c r="I207" s="341" t="str">
        <f t="array" ref="I207">IF(D207="","",XLOOKUP(D207,'Master Data'!K:K,'Master Data'!O:O,"Input in Master Data",0,1))</f>
        <v/>
      </c>
      <c r="J207" s="341" t="str">
        <f t="array" ref="J207">if(V207="","",XLOOKUP(V207,Master[Company],Master[Blow],"Unknown",0,1))</f>
        <v/>
      </c>
      <c r="K207" s="341" t="str">
        <f t="array" ref="K207">if(V207="","",XLOOKUP(V207,Master[Company],Master[Pigging],"Unknown",0,1))</f>
        <v/>
      </c>
      <c r="L207" s="341" t="str">
        <f t="array" ref="L207">if(V207="","",XLOOKUP(V207,Master[Company],Master[Load Method],"Unknown",0,1))</f>
        <v/>
      </c>
      <c r="M207" s="341" t="str">
        <f t="array" ref="M207">if(V207="","",XLOOKUP(V207,Master[Company],Master[Line Distance],"Unknown",0,1))</f>
        <v/>
      </c>
      <c r="N207" s="394"/>
      <c r="O207" s="341"/>
      <c r="P207" s="506"/>
      <c r="Q207" s="341" t="str">
        <f t="array" ref="Q207">if(V207="","",XLOOKUP(V207,Master[Company],Master[Terms],"NA",0,1))</f>
        <v/>
      </c>
      <c r="R207" s="341" t="str">
        <f t="shared" si="9"/>
        <v/>
      </c>
      <c r="S207" s="341" t="str">
        <f t="array" ref="S207">if(V207="","",XLOOKUP(V207,Master[Company],Master[Group],"NA",0,1))</f>
        <v/>
      </c>
      <c r="T207" s="341" t="str">
        <f t="array" ref="T207">if(V207="","",XLOOKUP(V207,Master[Company],Master[Loading Location],"NA",0,1))</f>
        <v/>
      </c>
      <c r="U207" s="341" t="str">
        <f t="array" ref="U207">if(V207="","",XLOOKUP(V207,Master[Company],Master[Acronym],"NA",0,1))</f>
        <v/>
      </c>
      <c r="V207" s="341"/>
      <c r="W207" s="342"/>
      <c r="X207" s="90"/>
      <c r="Y207" s="341"/>
      <c r="Z207" s="341" t="str">
        <f t="shared" si="11"/>
        <v/>
      </c>
      <c r="AA207" s="341"/>
      <c r="AB207" s="341"/>
      <c r="AC207" s="341"/>
      <c r="AD207" s="401"/>
      <c r="AE207" s="563"/>
      <c r="AF207" s="564"/>
      <c r="AG207" s="564"/>
      <c r="AH207" s="564"/>
      <c r="AI207" s="564"/>
      <c r="AJ207" s="564"/>
      <c r="AK207" s="564"/>
      <c r="AL207" s="565"/>
      <c r="AM207" s="564"/>
      <c r="AN207" s="564"/>
      <c r="AO207" s="564"/>
      <c r="AP207" s="564"/>
      <c r="AQ207" s="564"/>
      <c r="AR207" s="564"/>
      <c r="AS207" s="564"/>
      <c r="AT207" s="564"/>
      <c r="AU207" s="394"/>
      <c r="AV207" s="306"/>
      <c r="AW207" s="306"/>
      <c r="AX207" s="394"/>
      <c r="AY207" s="401"/>
      <c r="AZ207" s="341"/>
      <c r="BA207" s="341"/>
      <c r="BB207" s="341"/>
      <c r="BC207" s="341"/>
      <c r="BD207" s="341"/>
      <c r="BE207" s="401"/>
      <c r="BF207" s="341"/>
      <c r="BG207" s="341"/>
      <c r="BH207" s="402"/>
      <c r="BI207" s="403"/>
      <c r="BJ207" s="405"/>
      <c r="BK207" s="405"/>
      <c r="BL207" s="405"/>
      <c r="BM207" s="405"/>
      <c r="BN207" s="514"/>
    </row>
    <row r="208" ht="18.75" customHeight="1">
      <c r="A208" s="336" t="str">
        <f t="shared" si="13"/>
        <v/>
      </c>
      <c r="B208" s="341"/>
      <c r="C208" s="559"/>
      <c r="D208" s="559"/>
      <c r="E208" s="560" t="str">
        <f t="shared" si="14"/>
        <v/>
      </c>
      <c r="F208" s="401"/>
      <c r="G208" s="394"/>
      <c r="H208" s="341" t="str">
        <f t="array" ref="H208">IF(D208="","",XLOOKUP(D208,'Master Data'!K:K,'Master Data'!N:N,"Input in Master Data",0,1))</f>
        <v/>
      </c>
      <c r="I208" s="341" t="str">
        <f t="array" ref="I208">IF(D208="","",XLOOKUP(D208,'Master Data'!K:K,'Master Data'!O:O,"Input in Master Data",0,1))</f>
        <v/>
      </c>
      <c r="J208" s="341" t="str">
        <f t="array" ref="J208">if(V208="","",XLOOKUP(V208,Master[Company],Master[Blow],"Unknown",0,1))</f>
        <v/>
      </c>
      <c r="K208" s="341" t="str">
        <f t="array" ref="K208">if(V208="","",XLOOKUP(V208,Master[Company],Master[Pigging],"Unknown",0,1))</f>
        <v/>
      </c>
      <c r="L208" s="341" t="str">
        <f t="array" ref="L208">if(V208="","",XLOOKUP(V208,Master[Company],Master[Load Method],"Unknown",0,1))</f>
        <v/>
      </c>
      <c r="M208" s="341" t="str">
        <f t="array" ref="M208">if(V208="","",XLOOKUP(V208,Master[Company],Master[Line Distance],"Unknown",0,1))</f>
        <v/>
      </c>
      <c r="N208" s="394"/>
      <c r="O208" s="341"/>
      <c r="P208" s="506"/>
      <c r="Q208" s="341" t="str">
        <f t="array" ref="Q208">if(V208="","",XLOOKUP(V208,Master[Company],Master[Terms],"NA",0,1))</f>
        <v/>
      </c>
      <c r="R208" s="341" t="str">
        <f t="shared" si="9"/>
        <v/>
      </c>
      <c r="S208" s="341" t="str">
        <f t="array" ref="S208">if(V208="","",XLOOKUP(V208,Master[Company],Master[Group],"NA",0,1))</f>
        <v/>
      </c>
      <c r="T208" s="341" t="str">
        <f t="array" ref="T208">if(V208="","",XLOOKUP(V208,Master[Company],Master[Loading Location],"NA",0,1))</f>
        <v/>
      </c>
      <c r="U208" s="341" t="str">
        <f t="array" ref="U208">if(V208="","",XLOOKUP(V208,Master[Company],Master[Acronym],"NA",0,1))</f>
        <v/>
      </c>
      <c r="V208" s="341"/>
      <c r="W208" s="342"/>
      <c r="X208" s="90"/>
      <c r="Y208" s="341"/>
      <c r="Z208" s="341" t="str">
        <f t="shared" si="11"/>
        <v/>
      </c>
      <c r="AA208" s="341"/>
      <c r="AB208" s="341"/>
      <c r="AC208" s="341"/>
      <c r="AD208" s="401"/>
      <c r="AE208" s="563"/>
      <c r="AF208" s="564"/>
      <c r="AG208" s="564"/>
      <c r="AH208" s="564"/>
      <c r="AI208" s="564"/>
      <c r="AJ208" s="564"/>
      <c r="AK208" s="564"/>
      <c r="AL208" s="565"/>
      <c r="AM208" s="564"/>
      <c r="AN208" s="564"/>
      <c r="AO208" s="564"/>
      <c r="AP208" s="564"/>
      <c r="AQ208" s="564"/>
      <c r="AR208" s="564"/>
      <c r="AS208" s="564"/>
      <c r="AT208" s="564"/>
      <c r="AU208" s="394"/>
      <c r="AV208" s="306"/>
      <c r="AW208" s="306"/>
      <c r="AX208" s="394"/>
      <c r="AY208" s="401"/>
      <c r="AZ208" s="341"/>
      <c r="BA208" s="341"/>
      <c r="BB208" s="341"/>
      <c r="BC208" s="341"/>
      <c r="BD208" s="341"/>
      <c r="BE208" s="401"/>
      <c r="BF208" s="341"/>
      <c r="BG208" s="341"/>
      <c r="BH208" s="402"/>
      <c r="BI208" s="403"/>
      <c r="BJ208" s="405"/>
      <c r="BK208" s="405"/>
      <c r="BL208" s="405"/>
      <c r="BM208" s="405"/>
      <c r="BN208" s="514"/>
    </row>
    <row r="209" ht="18.75" customHeight="1">
      <c r="A209" s="336" t="str">
        <f t="shared" si="13"/>
        <v/>
      </c>
      <c r="B209" s="341"/>
      <c r="C209" s="559"/>
      <c r="D209" s="559"/>
      <c r="E209" s="560" t="str">
        <f t="shared" si="14"/>
        <v/>
      </c>
      <c r="F209" s="401"/>
      <c r="G209" s="394"/>
      <c r="H209" s="341" t="str">
        <f t="array" ref="H209">IF(D209="","",XLOOKUP(D209,'Master Data'!K:K,'Master Data'!N:N,"Input in Master Data",0,1))</f>
        <v/>
      </c>
      <c r="I209" s="341" t="str">
        <f t="array" ref="I209">IF(D209="","",XLOOKUP(D209,'Master Data'!K:K,'Master Data'!O:O,"Input in Master Data",0,1))</f>
        <v/>
      </c>
      <c r="J209" s="341" t="str">
        <f t="array" ref="J209">if(V209="","",XLOOKUP(V209,Master[Company],Master[Blow],"Unknown",0,1))</f>
        <v/>
      </c>
      <c r="K209" s="341" t="str">
        <f t="array" ref="K209">if(V209="","",XLOOKUP(V209,Master[Company],Master[Pigging],"Unknown",0,1))</f>
        <v/>
      </c>
      <c r="L209" s="341" t="str">
        <f t="array" ref="L209">if(V209="","",XLOOKUP(V209,Master[Company],Master[Load Method],"Unknown",0,1))</f>
        <v/>
      </c>
      <c r="M209" s="341" t="str">
        <f t="array" ref="M209">if(V209="","",XLOOKUP(V209,Master[Company],Master[Line Distance],"Unknown",0,1))</f>
        <v/>
      </c>
      <c r="N209" s="394"/>
      <c r="O209" s="341"/>
      <c r="P209" s="506"/>
      <c r="Q209" s="341" t="str">
        <f t="array" ref="Q209">if(V209="","",XLOOKUP(V209,Master[Company],Master[Terms],"NA",0,1))</f>
        <v/>
      </c>
      <c r="R209" s="341" t="str">
        <f t="shared" si="9"/>
        <v/>
      </c>
      <c r="S209" s="341" t="str">
        <f t="array" ref="S209">if(V209="","",XLOOKUP(V209,Master[Company],Master[Group],"NA",0,1))</f>
        <v/>
      </c>
      <c r="T209" s="341" t="str">
        <f t="array" ref="T209">if(V209="","",XLOOKUP(V209,Master[Company],Master[Loading Location],"NA",0,1))</f>
        <v/>
      </c>
      <c r="U209" s="341" t="str">
        <f t="array" ref="U209">if(V209="","",XLOOKUP(V209,Master[Company],Master[Acronym],"NA",0,1))</f>
        <v/>
      </c>
      <c r="V209" s="341"/>
      <c r="W209" s="342"/>
      <c r="X209" s="90"/>
      <c r="Y209" s="341"/>
      <c r="Z209" s="341" t="str">
        <f t="shared" si="11"/>
        <v/>
      </c>
      <c r="AA209" s="341"/>
      <c r="AB209" s="341"/>
      <c r="AC209" s="341"/>
      <c r="AD209" s="401"/>
      <c r="AE209" s="563"/>
      <c r="AF209" s="564"/>
      <c r="AG209" s="564"/>
      <c r="AH209" s="564"/>
      <c r="AI209" s="564"/>
      <c r="AJ209" s="564"/>
      <c r="AK209" s="564"/>
      <c r="AL209" s="565"/>
      <c r="AM209" s="564"/>
      <c r="AN209" s="564"/>
      <c r="AO209" s="564"/>
      <c r="AP209" s="564"/>
      <c r="AQ209" s="564"/>
      <c r="AR209" s="564"/>
      <c r="AS209" s="564"/>
      <c r="AT209" s="564"/>
      <c r="AU209" s="394"/>
      <c r="AV209" s="306"/>
      <c r="AW209" s="306"/>
      <c r="AX209" s="394"/>
      <c r="AY209" s="401"/>
      <c r="AZ209" s="341"/>
      <c r="BA209" s="341"/>
      <c r="BB209" s="341"/>
      <c r="BC209" s="341"/>
      <c r="BD209" s="341"/>
      <c r="BE209" s="401"/>
      <c r="BF209" s="341"/>
      <c r="BG209" s="341"/>
      <c r="BH209" s="402"/>
      <c r="BI209" s="403"/>
      <c r="BJ209" s="405"/>
      <c r="BK209" s="405"/>
      <c r="BL209" s="405"/>
      <c r="BM209" s="405"/>
      <c r="BN209" s="514"/>
    </row>
    <row r="210" ht="18.75" customHeight="1">
      <c r="A210" s="336" t="str">
        <f t="shared" si="13"/>
        <v/>
      </c>
      <c r="B210" s="341"/>
      <c r="C210" s="559"/>
      <c r="D210" s="559"/>
      <c r="E210" s="560" t="str">
        <f t="shared" si="14"/>
        <v/>
      </c>
      <c r="F210" s="401"/>
      <c r="G210" s="394"/>
      <c r="H210" s="341" t="str">
        <f t="array" ref="H210">IF(D210="","",XLOOKUP(D210,'Master Data'!K:K,'Master Data'!N:N,"Input in Master Data",0,1))</f>
        <v/>
      </c>
      <c r="I210" s="341" t="str">
        <f t="array" ref="I210">IF(D210="","",XLOOKUP(D210,'Master Data'!K:K,'Master Data'!O:O,"Input in Master Data",0,1))</f>
        <v/>
      </c>
      <c r="J210" s="341" t="str">
        <f t="array" ref="J210">if(V210="","",XLOOKUP(V210,Master[Company],Master[Blow],"Unknown",0,1))</f>
        <v/>
      </c>
      <c r="K210" s="341" t="str">
        <f t="array" ref="K210">if(V210="","",XLOOKUP(V210,Master[Company],Master[Pigging],"Unknown",0,1))</f>
        <v/>
      </c>
      <c r="L210" s="341" t="str">
        <f t="array" ref="L210">if(V210="","",XLOOKUP(V210,Master[Company],Master[Load Method],"Unknown",0,1))</f>
        <v/>
      </c>
      <c r="M210" s="341" t="str">
        <f t="array" ref="M210">if(V210="","",XLOOKUP(V210,Master[Company],Master[Line Distance],"Unknown",0,1))</f>
        <v/>
      </c>
      <c r="N210" s="394"/>
      <c r="O210" s="341"/>
      <c r="P210" s="506"/>
      <c r="Q210" s="341" t="str">
        <f t="array" ref="Q210">if(V210="","",XLOOKUP(V210,Master[Company],Master[Terms],"NA",0,1))</f>
        <v/>
      </c>
      <c r="R210" s="341" t="str">
        <f t="shared" si="9"/>
        <v/>
      </c>
      <c r="S210" s="341" t="str">
        <f t="array" ref="S210">if(V210="","",XLOOKUP(V210,Master[Company],Master[Group],"NA",0,1))</f>
        <v/>
      </c>
      <c r="T210" s="341" t="str">
        <f t="array" ref="T210">if(V210="","",XLOOKUP(V210,Master[Company],Master[Loading Location],"NA",0,1))</f>
        <v/>
      </c>
      <c r="U210" s="341" t="str">
        <f t="array" ref="U210">if(V210="","",XLOOKUP(V210,Master[Company],Master[Acronym],"NA",0,1))</f>
        <v/>
      </c>
      <c r="V210" s="341"/>
      <c r="W210" s="342"/>
      <c r="X210" s="90"/>
      <c r="Y210" s="341"/>
      <c r="Z210" s="341" t="str">
        <f t="shared" si="11"/>
        <v/>
      </c>
      <c r="AA210" s="341"/>
      <c r="AB210" s="341"/>
      <c r="AC210" s="341"/>
      <c r="AD210" s="401"/>
      <c r="AE210" s="563"/>
      <c r="AF210" s="564"/>
      <c r="AG210" s="564"/>
      <c r="AH210" s="564"/>
      <c r="AI210" s="564"/>
      <c r="AJ210" s="564"/>
      <c r="AK210" s="564"/>
      <c r="AL210" s="565"/>
      <c r="AM210" s="564"/>
      <c r="AN210" s="564"/>
      <c r="AO210" s="564"/>
      <c r="AP210" s="564"/>
      <c r="AQ210" s="564"/>
      <c r="AR210" s="564"/>
      <c r="AS210" s="564"/>
      <c r="AT210" s="564"/>
      <c r="AU210" s="394"/>
      <c r="AV210" s="306"/>
      <c r="AW210" s="306"/>
      <c r="AX210" s="394"/>
      <c r="AY210" s="401"/>
      <c r="AZ210" s="341"/>
      <c r="BA210" s="341"/>
      <c r="BB210" s="341"/>
      <c r="BC210" s="341"/>
      <c r="BD210" s="341"/>
      <c r="BE210" s="401"/>
      <c r="BF210" s="341"/>
      <c r="BG210" s="341"/>
      <c r="BH210" s="402"/>
      <c r="BI210" s="403"/>
      <c r="BJ210" s="405"/>
      <c r="BK210" s="405"/>
      <c r="BL210" s="405"/>
      <c r="BM210" s="405"/>
      <c r="BN210" s="514"/>
    </row>
    <row r="211" ht="18.75" customHeight="1">
      <c r="A211" s="336" t="str">
        <f t="shared" si="13"/>
        <v/>
      </c>
      <c r="B211" s="341"/>
      <c r="C211" s="559"/>
      <c r="D211" s="559"/>
      <c r="E211" s="560" t="str">
        <f t="shared" si="14"/>
        <v/>
      </c>
      <c r="F211" s="401"/>
      <c r="G211" s="394"/>
      <c r="H211" s="341" t="str">
        <f t="array" ref="H211">IF(D211="","",XLOOKUP(D211,'Master Data'!K:K,'Master Data'!N:N,"Input in Master Data",0,1))</f>
        <v/>
      </c>
      <c r="I211" s="341" t="str">
        <f t="array" ref="I211">IF(D211="","",XLOOKUP(D211,'Master Data'!K:K,'Master Data'!O:O,"Input in Master Data",0,1))</f>
        <v/>
      </c>
      <c r="J211" s="341" t="str">
        <f t="array" ref="J211">if(V211="","",XLOOKUP(V211,Master[Company],Master[Blow],"Unknown",0,1))</f>
        <v/>
      </c>
      <c r="K211" s="341" t="str">
        <f t="array" ref="K211">if(V211="","",XLOOKUP(V211,Master[Company],Master[Pigging],"Unknown",0,1))</f>
        <v/>
      </c>
      <c r="L211" s="341" t="str">
        <f t="array" ref="L211">if(V211="","",XLOOKUP(V211,Master[Company],Master[Load Method],"Unknown",0,1))</f>
        <v/>
      </c>
      <c r="M211" s="341" t="str">
        <f t="array" ref="M211">if(V211="","",XLOOKUP(V211,Master[Company],Master[Line Distance],"Unknown",0,1))</f>
        <v/>
      </c>
      <c r="N211" s="394"/>
      <c r="O211" s="341"/>
      <c r="P211" s="506"/>
      <c r="Q211" s="341" t="str">
        <f t="array" ref="Q211">if(V211="","",XLOOKUP(V211,Master[Company],Master[Terms],"NA",0,1))</f>
        <v/>
      </c>
      <c r="R211" s="341" t="str">
        <f t="shared" si="9"/>
        <v/>
      </c>
      <c r="S211" s="341" t="str">
        <f t="array" ref="S211">if(V211="","",XLOOKUP(V211,Master[Company],Master[Group],"NA",0,1))</f>
        <v/>
      </c>
      <c r="T211" s="341" t="str">
        <f t="array" ref="T211">if(V211="","",XLOOKUP(V211,Master[Company],Master[Loading Location],"NA",0,1))</f>
        <v/>
      </c>
      <c r="U211" s="341" t="str">
        <f t="array" ref="U211">if(V211="","",XLOOKUP(V211,Master[Company],Master[Acronym],"NA",0,1))</f>
        <v/>
      </c>
      <c r="V211" s="341"/>
      <c r="W211" s="342"/>
      <c r="X211" s="90"/>
      <c r="Y211" s="341"/>
      <c r="Z211" s="341" t="str">
        <f t="shared" si="11"/>
        <v/>
      </c>
      <c r="AA211" s="341"/>
      <c r="AB211" s="341"/>
      <c r="AC211" s="341"/>
      <c r="AD211" s="401"/>
      <c r="AE211" s="563"/>
      <c r="AF211" s="564"/>
      <c r="AG211" s="564"/>
      <c r="AH211" s="564"/>
      <c r="AI211" s="564"/>
      <c r="AJ211" s="564"/>
      <c r="AK211" s="564"/>
      <c r="AL211" s="565"/>
      <c r="AM211" s="564"/>
      <c r="AN211" s="564"/>
      <c r="AO211" s="564"/>
      <c r="AP211" s="564"/>
      <c r="AQ211" s="564"/>
      <c r="AR211" s="564"/>
      <c r="AS211" s="564"/>
      <c r="AT211" s="564"/>
      <c r="AU211" s="394"/>
      <c r="AV211" s="306"/>
      <c r="AW211" s="306"/>
      <c r="AX211" s="394"/>
      <c r="AY211" s="401"/>
      <c r="AZ211" s="341"/>
      <c r="BA211" s="341"/>
      <c r="BB211" s="341"/>
      <c r="BC211" s="341"/>
      <c r="BD211" s="341"/>
      <c r="BE211" s="401"/>
      <c r="BF211" s="341"/>
      <c r="BG211" s="341"/>
      <c r="BH211" s="402"/>
      <c r="BI211" s="403"/>
      <c r="BJ211" s="405"/>
      <c r="BK211" s="405"/>
      <c r="BL211" s="405"/>
      <c r="BM211" s="405"/>
      <c r="BN211" s="514"/>
    </row>
    <row r="212" ht="18.75" customHeight="1">
      <c r="A212" s="336" t="str">
        <f t="shared" si="13"/>
        <v/>
      </c>
      <c r="B212" s="341"/>
      <c r="C212" s="559"/>
      <c r="D212" s="559"/>
      <c r="E212" s="560" t="str">
        <f t="shared" si="14"/>
        <v/>
      </c>
      <c r="F212" s="401"/>
      <c r="G212" s="394"/>
      <c r="H212" s="341" t="str">
        <f t="array" ref="H212">IF(D212="","",XLOOKUP(D212,'Master Data'!K:K,'Master Data'!N:N,"Input in Master Data",0,1))</f>
        <v/>
      </c>
      <c r="I212" s="341" t="str">
        <f t="array" ref="I212">IF(D212="","",XLOOKUP(D212,'Master Data'!K:K,'Master Data'!O:O,"Input in Master Data",0,1))</f>
        <v/>
      </c>
      <c r="J212" s="341" t="str">
        <f t="array" ref="J212">if(V212="","",XLOOKUP(V212,Master[Company],Master[Blow],"Unknown",0,1))</f>
        <v/>
      </c>
      <c r="K212" s="341" t="str">
        <f t="array" ref="K212">if(V212="","",XLOOKUP(V212,Master[Company],Master[Pigging],"Unknown",0,1))</f>
        <v/>
      </c>
      <c r="L212" s="341" t="str">
        <f t="array" ref="L212">if(V212="","",XLOOKUP(V212,Master[Company],Master[Load Method],"Unknown",0,1))</f>
        <v/>
      </c>
      <c r="M212" s="341" t="str">
        <f t="array" ref="M212">if(V212="","",XLOOKUP(V212,Master[Company],Master[Line Distance],"Unknown",0,1))</f>
        <v/>
      </c>
      <c r="N212" s="394"/>
      <c r="O212" s="341"/>
      <c r="P212" s="506"/>
      <c r="Q212" s="341" t="str">
        <f t="array" ref="Q212">if(V212="","",XLOOKUP(V212,Master[Company],Master[Terms],"NA",0,1))</f>
        <v/>
      </c>
      <c r="R212" s="341" t="str">
        <f t="shared" si="9"/>
        <v/>
      </c>
      <c r="S212" s="341" t="str">
        <f t="array" ref="S212">if(V212="","",XLOOKUP(V212,Master[Company],Master[Group],"NA",0,1))</f>
        <v/>
      </c>
      <c r="T212" s="341" t="str">
        <f t="array" ref="T212">if(V212="","",XLOOKUP(V212,Master[Company],Master[Loading Location],"NA",0,1))</f>
        <v/>
      </c>
      <c r="U212" s="341" t="str">
        <f t="array" ref="U212">if(V212="","",XLOOKUP(V212,Master[Company],Master[Acronym],"NA",0,1))</f>
        <v/>
      </c>
      <c r="V212" s="341"/>
      <c r="W212" s="342"/>
      <c r="X212" s="90"/>
      <c r="Y212" s="341"/>
      <c r="Z212" s="341" t="str">
        <f t="shared" si="11"/>
        <v/>
      </c>
      <c r="AA212" s="341"/>
      <c r="AB212" s="341"/>
      <c r="AC212" s="341"/>
      <c r="AD212" s="401"/>
      <c r="AE212" s="563"/>
      <c r="AF212" s="564"/>
      <c r="AG212" s="564"/>
      <c r="AH212" s="564"/>
      <c r="AI212" s="564"/>
      <c r="AJ212" s="564"/>
      <c r="AK212" s="564"/>
      <c r="AL212" s="565"/>
      <c r="AM212" s="564"/>
      <c r="AN212" s="564"/>
      <c r="AO212" s="564"/>
      <c r="AP212" s="564"/>
      <c r="AQ212" s="564"/>
      <c r="AR212" s="564"/>
      <c r="AS212" s="564"/>
      <c r="AT212" s="564"/>
      <c r="AU212" s="394"/>
      <c r="AV212" s="306"/>
      <c r="AW212" s="306"/>
      <c r="AX212" s="394"/>
      <c r="AY212" s="401"/>
      <c r="AZ212" s="341"/>
      <c r="BA212" s="341"/>
      <c r="BB212" s="341"/>
      <c r="BC212" s="341"/>
      <c r="BD212" s="341"/>
      <c r="BE212" s="401"/>
      <c r="BF212" s="341"/>
      <c r="BG212" s="341"/>
      <c r="BH212" s="402"/>
      <c r="BI212" s="403"/>
      <c r="BJ212" s="405"/>
      <c r="BK212" s="405"/>
      <c r="BL212" s="405"/>
      <c r="BM212" s="405"/>
      <c r="BN212" s="514"/>
    </row>
    <row r="213" ht="18.75" customHeight="1">
      <c r="A213" s="336" t="str">
        <f t="shared" si="13"/>
        <v/>
      </c>
      <c r="B213" s="341"/>
      <c r="C213" s="559"/>
      <c r="D213" s="559"/>
      <c r="E213" s="560" t="str">
        <f t="shared" si="14"/>
        <v/>
      </c>
      <c r="F213" s="401"/>
      <c r="G213" s="394"/>
      <c r="H213" s="341" t="str">
        <f t="array" ref="H213">IF(D213="","",XLOOKUP(D213,'Master Data'!K:K,'Master Data'!N:N,"Input in Master Data",0,1))</f>
        <v/>
      </c>
      <c r="I213" s="341" t="str">
        <f t="array" ref="I213">IF(D213="","",XLOOKUP(D213,'Master Data'!K:K,'Master Data'!O:O,"Input in Master Data",0,1))</f>
        <v/>
      </c>
      <c r="J213" s="341" t="str">
        <f t="array" ref="J213">if(V213="","",XLOOKUP(V213,Master[Company],Master[Blow],"Unknown",0,1))</f>
        <v/>
      </c>
      <c r="K213" s="341" t="str">
        <f t="array" ref="K213">if(V213="","",XLOOKUP(V213,Master[Company],Master[Pigging],"Unknown",0,1))</f>
        <v/>
      </c>
      <c r="L213" s="341" t="str">
        <f t="array" ref="L213">if(V213="","",XLOOKUP(V213,Master[Company],Master[Load Method],"Unknown",0,1))</f>
        <v/>
      </c>
      <c r="M213" s="341" t="str">
        <f t="array" ref="M213">if(V213="","",XLOOKUP(V213,Master[Company],Master[Line Distance],"Unknown",0,1))</f>
        <v/>
      </c>
      <c r="N213" s="394"/>
      <c r="O213" s="341"/>
      <c r="P213" s="506"/>
      <c r="Q213" s="341" t="str">
        <f t="array" ref="Q213">if(V213="","",XLOOKUP(V213,Master[Company],Master[Terms],"NA",0,1))</f>
        <v/>
      </c>
      <c r="R213" s="341" t="str">
        <f t="shared" si="9"/>
        <v/>
      </c>
      <c r="S213" s="341" t="str">
        <f t="array" ref="S213">if(V213="","",XLOOKUP(V213,Master[Company],Master[Group],"NA",0,1))</f>
        <v/>
      </c>
      <c r="T213" s="341" t="str">
        <f t="array" ref="T213">if(V213="","",XLOOKUP(V213,Master[Company],Master[Loading Location],"NA",0,1))</f>
        <v/>
      </c>
      <c r="U213" s="341" t="str">
        <f t="array" ref="U213">if(V213="","",XLOOKUP(V213,Master[Company],Master[Acronym],"NA",0,1))</f>
        <v/>
      </c>
      <c r="V213" s="341"/>
      <c r="W213" s="342"/>
      <c r="X213" s="90"/>
      <c r="Y213" s="341"/>
      <c r="Z213" s="341" t="str">
        <f t="shared" si="11"/>
        <v/>
      </c>
      <c r="AA213" s="341"/>
      <c r="AB213" s="341"/>
      <c r="AC213" s="341"/>
      <c r="AD213" s="401"/>
      <c r="AE213" s="563"/>
      <c r="AF213" s="564"/>
      <c r="AG213" s="564"/>
      <c r="AH213" s="564"/>
      <c r="AI213" s="564"/>
      <c r="AJ213" s="564"/>
      <c r="AK213" s="564"/>
      <c r="AL213" s="565"/>
      <c r="AM213" s="564"/>
      <c r="AN213" s="564"/>
      <c r="AO213" s="564"/>
      <c r="AP213" s="564"/>
      <c r="AQ213" s="564"/>
      <c r="AR213" s="564"/>
      <c r="AS213" s="564"/>
      <c r="AT213" s="564"/>
      <c r="AU213" s="394"/>
      <c r="AV213" s="306"/>
      <c r="AW213" s="306"/>
      <c r="AX213" s="394"/>
      <c r="AY213" s="401"/>
      <c r="AZ213" s="341"/>
      <c r="BA213" s="341"/>
      <c r="BB213" s="341"/>
      <c r="BC213" s="341"/>
      <c r="BD213" s="341"/>
      <c r="BE213" s="401"/>
      <c r="BF213" s="341"/>
      <c r="BG213" s="341"/>
      <c r="BH213" s="402"/>
      <c r="BI213" s="403"/>
      <c r="BJ213" s="405"/>
      <c r="BK213" s="405"/>
      <c r="BL213" s="405"/>
      <c r="BM213" s="405"/>
      <c r="BN213" s="514"/>
    </row>
    <row r="214" ht="18.75" customHeight="1">
      <c r="A214" s="336" t="str">
        <f t="shared" si="13"/>
        <v/>
      </c>
      <c r="B214" s="341"/>
      <c r="C214" s="559"/>
      <c r="D214" s="559"/>
      <c r="E214" s="560" t="str">
        <f t="shared" si="14"/>
        <v/>
      </c>
      <c r="F214" s="401"/>
      <c r="G214" s="394"/>
      <c r="H214" s="341" t="str">
        <f t="array" ref="H214">IF(D214="","",XLOOKUP(D214,'Master Data'!K:K,'Master Data'!N:N,"Input in Master Data",0,1))</f>
        <v/>
      </c>
      <c r="I214" s="341" t="str">
        <f t="array" ref="I214">IF(D214="","",XLOOKUP(D214,'Master Data'!K:K,'Master Data'!O:O,"Input in Master Data",0,1))</f>
        <v/>
      </c>
      <c r="J214" s="341" t="str">
        <f t="array" ref="J214">if(V214="","",XLOOKUP(V214,Master[Company],Master[Blow],"Unknown",0,1))</f>
        <v/>
      </c>
      <c r="K214" s="341" t="str">
        <f t="array" ref="K214">if(V214="","",XLOOKUP(V214,Master[Company],Master[Pigging],"Unknown",0,1))</f>
        <v/>
      </c>
      <c r="L214" s="341" t="str">
        <f t="array" ref="L214">if(V214="","",XLOOKUP(V214,Master[Company],Master[Load Method],"Unknown",0,1))</f>
        <v/>
      </c>
      <c r="M214" s="341" t="str">
        <f t="array" ref="M214">if(V214="","",XLOOKUP(V214,Master[Company],Master[Line Distance],"Unknown",0,1))</f>
        <v/>
      </c>
      <c r="N214" s="394"/>
      <c r="O214" s="341"/>
      <c r="P214" s="506"/>
      <c r="Q214" s="341" t="str">
        <f t="array" ref="Q214">if(V214="","",XLOOKUP(V214,Master[Company],Master[Terms],"NA",0,1))</f>
        <v/>
      </c>
      <c r="R214" s="341" t="str">
        <f t="shared" si="9"/>
        <v/>
      </c>
      <c r="S214" s="341" t="str">
        <f t="array" ref="S214">if(V214="","",XLOOKUP(V214,Master[Company],Master[Group],"NA",0,1))</f>
        <v/>
      </c>
      <c r="T214" s="341" t="str">
        <f t="array" ref="T214">if(V214="","",XLOOKUP(V214,Master[Company],Master[Loading Location],"NA",0,1))</f>
        <v/>
      </c>
      <c r="U214" s="341" t="str">
        <f t="array" ref="U214">if(V214="","",XLOOKUP(V214,Master[Company],Master[Acronym],"NA",0,1))</f>
        <v/>
      </c>
      <c r="V214" s="341"/>
      <c r="W214" s="342"/>
      <c r="X214" s="90"/>
      <c r="Y214" s="341"/>
      <c r="Z214" s="341" t="str">
        <f t="shared" si="11"/>
        <v/>
      </c>
      <c r="AA214" s="341"/>
      <c r="AB214" s="341"/>
      <c r="AC214" s="341"/>
      <c r="AD214" s="401"/>
      <c r="AE214" s="563"/>
      <c r="AF214" s="564"/>
      <c r="AG214" s="564"/>
      <c r="AH214" s="564"/>
      <c r="AI214" s="564"/>
      <c r="AJ214" s="564"/>
      <c r="AK214" s="564"/>
      <c r="AL214" s="565"/>
      <c r="AM214" s="564"/>
      <c r="AN214" s="564"/>
      <c r="AO214" s="564"/>
      <c r="AP214" s="564"/>
      <c r="AQ214" s="564"/>
      <c r="AR214" s="564"/>
      <c r="AS214" s="564"/>
      <c r="AT214" s="564"/>
      <c r="AU214" s="394"/>
      <c r="AV214" s="306"/>
      <c r="AW214" s="306"/>
      <c r="AX214" s="394"/>
      <c r="AY214" s="401"/>
      <c r="AZ214" s="341"/>
      <c r="BA214" s="341"/>
      <c r="BB214" s="341"/>
      <c r="BC214" s="341"/>
      <c r="BD214" s="341"/>
      <c r="BE214" s="401"/>
      <c r="BF214" s="341"/>
      <c r="BG214" s="341"/>
      <c r="BH214" s="402"/>
      <c r="BI214" s="403"/>
      <c r="BJ214" s="405"/>
      <c r="BK214" s="405"/>
      <c r="BL214" s="405"/>
      <c r="BM214" s="405"/>
      <c r="BN214" s="514"/>
    </row>
    <row r="215" ht="18.75" customHeight="1">
      <c r="A215" s="336" t="str">
        <f t="shared" si="13"/>
        <v/>
      </c>
      <c r="B215" s="341"/>
      <c r="C215" s="559"/>
      <c r="D215" s="559"/>
      <c r="E215" s="560" t="str">
        <f t="shared" si="14"/>
        <v/>
      </c>
      <c r="F215" s="401"/>
      <c r="G215" s="394"/>
      <c r="H215" s="341" t="str">
        <f t="array" ref="H215">IF(D215="","",XLOOKUP(D215,'Master Data'!K:K,'Master Data'!N:N,"Input in Master Data",0,1))</f>
        <v/>
      </c>
      <c r="I215" s="341" t="str">
        <f t="array" ref="I215">IF(D215="","",XLOOKUP(D215,'Master Data'!K:K,'Master Data'!O:O,"Input in Master Data",0,1))</f>
        <v/>
      </c>
      <c r="J215" s="341" t="str">
        <f t="array" ref="J215">if(V215="","",XLOOKUP(V215,Master[Company],Master[Blow],"Unknown",0,1))</f>
        <v/>
      </c>
      <c r="K215" s="341" t="str">
        <f t="array" ref="K215">if(V215="","",XLOOKUP(V215,Master[Company],Master[Pigging],"Unknown",0,1))</f>
        <v/>
      </c>
      <c r="L215" s="341" t="str">
        <f t="array" ref="L215">if(V215="","",XLOOKUP(V215,Master[Company],Master[Load Method],"Unknown",0,1))</f>
        <v/>
      </c>
      <c r="M215" s="341" t="str">
        <f t="array" ref="M215">if(V215="","",XLOOKUP(V215,Master[Company],Master[Line Distance],"Unknown",0,1))</f>
        <v/>
      </c>
      <c r="N215" s="394"/>
      <c r="O215" s="341"/>
      <c r="P215" s="506"/>
      <c r="Q215" s="341" t="str">
        <f t="array" ref="Q215">if(V215="","",XLOOKUP(V215,Master[Company],Master[Terms],"NA",0,1))</f>
        <v/>
      </c>
      <c r="R215" s="341" t="str">
        <f t="shared" si="9"/>
        <v/>
      </c>
      <c r="S215" s="341" t="str">
        <f t="array" ref="S215">if(V215="","",XLOOKUP(V215,Master[Company],Master[Group],"NA",0,1))</f>
        <v/>
      </c>
      <c r="T215" s="341" t="str">
        <f t="array" ref="T215">if(V215="","",XLOOKUP(V215,Master[Company],Master[Loading Location],"NA",0,1))</f>
        <v/>
      </c>
      <c r="U215" s="341" t="str">
        <f t="array" ref="U215">if(V215="","",XLOOKUP(V215,Master[Company],Master[Acronym],"NA",0,1))</f>
        <v/>
      </c>
      <c r="V215" s="341"/>
      <c r="W215" s="342"/>
      <c r="X215" s="90"/>
      <c r="Y215" s="341"/>
      <c r="Z215" s="341" t="str">
        <f t="shared" si="11"/>
        <v/>
      </c>
      <c r="AA215" s="341"/>
      <c r="AB215" s="341"/>
      <c r="AC215" s="341"/>
      <c r="AD215" s="401"/>
      <c r="AE215" s="563"/>
      <c r="AF215" s="564"/>
      <c r="AG215" s="564"/>
      <c r="AH215" s="564"/>
      <c r="AI215" s="564"/>
      <c r="AJ215" s="564"/>
      <c r="AK215" s="564"/>
      <c r="AL215" s="565"/>
      <c r="AM215" s="564"/>
      <c r="AN215" s="564"/>
      <c r="AO215" s="564"/>
      <c r="AP215" s="564"/>
      <c r="AQ215" s="564"/>
      <c r="AR215" s="564"/>
      <c r="AS215" s="564"/>
      <c r="AT215" s="564"/>
      <c r="AU215" s="394"/>
      <c r="AV215" s="306"/>
      <c r="AW215" s="306"/>
      <c r="AX215" s="394"/>
      <c r="AY215" s="401"/>
      <c r="AZ215" s="341"/>
      <c r="BA215" s="341"/>
      <c r="BB215" s="341"/>
      <c r="BC215" s="341"/>
      <c r="BD215" s="341"/>
      <c r="BE215" s="401"/>
      <c r="BF215" s="341"/>
      <c r="BG215" s="341"/>
      <c r="BH215" s="402"/>
      <c r="BI215" s="403"/>
      <c r="BJ215" s="405"/>
      <c r="BK215" s="405"/>
      <c r="BL215" s="405"/>
      <c r="BM215" s="405"/>
      <c r="BN215" s="514"/>
    </row>
    <row r="216" ht="18.75" customHeight="1">
      <c r="A216" s="336" t="str">
        <f t="shared" si="13"/>
        <v/>
      </c>
      <c r="B216" s="341"/>
      <c r="C216" s="559"/>
      <c r="D216" s="559"/>
      <c r="E216" s="560" t="str">
        <f t="shared" si="14"/>
        <v/>
      </c>
      <c r="F216" s="401"/>
      <c r="G216" s="394"/>
      <c r="H216" s="341" t="str">
        <f t="array" ref="H216">IF(D216="","",XLOOKUP(D216,'Master Data'!K:K,'Master Data'!N:N,"Input in Master Data",0,1))</f>
        <v/>
      </c>
      <c r="I216" s="341" t="str">
        <f t="array" ref="I216">IF(D216="","",XLOOKUP(D216,'Master Data'!K:K,'Master Data'!O:O,"Input in Master Data",0,1))</f>
        <v/>
      </c>
      <c r="J216" s="341" t="str">
        <f t="array" ref="J216">if(V216="","",XLOOKUP(V216,Master[Company],Master[Blow],"Unknown",0,1))</f>
        <v/>
      </c>
      <c r="K216" s="341" t="str">
        <f t="array" ref="K216">if(V216="","",XLOOKUP(V216,Master[Company],Master[Pigging],"Unknown",0,1))</f>
        <v/>
      </c>
      <c r="L216" s="341" t="str">
        <f t="array" ref="L216">if(V216="","",XLOOKUP(V216,Master[Company],Master[Load Method],"Unknown",0,1))</f>
        <v/>
      </c>
      <c r="M216" s="341" t="str">
        <f t="array" ref="M216">if(V216="","",XLOOKUP(V216,Master[Company],Master[Line Distance],"Unknown",0,1))</f>
        <v/>
      </c>
      <c r="N216" s="394"/>
      <c r="O216" s="341"/>
      <c r="P216" s="506"/>
      <c r="Q216" s="341" t="str">
        <f t="array" ref="Q216">if(V216="","",XLOOKUP(V216,Master[Company],Master[Terms],"NA",0,1))</f>
        <v/>
      </c>
      <c r="R216" s="341" t="str">
        <f t="shared" si="9"/>
        <v/>
      </c>
      <c r="S216" s="341" t="str">
        <f t="array" ref="S216">if(V216="","",XLOOKUP(V216,Master[Company],Master[Group],"NA",0,1))</f>
        <v/>
      </c>
      <c r="T216" s="341" t="str">
        <f t="array" ref="T216">if(V216="","",XLOOKUP(V216,Master[Company],Master[Loading Location],"NA",0,1))</f>
        <v/>
      </c>
      <c r="U216" s="341" t="str">
        <f t="array" ref="U216">if(V216="","",XLOOKUP(V216,Master[Company],Master[Acronym],"NA",0,1))</f>
        <v/>
      </c>
      <c r="V216" s="341"/>
      <c r="W216" s="342"/>
      <c r="X216" s="90"/>
      <c r="Y216" s="341"/>
      <c r="Z216" s="341" t="str">
        <f t="shared" si="11"/>
        <v/>
      </c>
      <c r="AA216" s="341"/>
      <c r="AB216" s="341"/>
      <c r="AC216" s="341"/>
      <c r="AD216" s="401"/>
      <c r="AE216" s="563"/>
      <c r="AF216" s="564"/>
      <c r="AG216" s="564"/>
      <c r="AH216" s="564"/>
      <c r="AI216" s="564"/>
      <c r="AJ216" s="564"/>
      <c r="AK216" s="564"/>
      <c r="AL216" s="565"/>
      <c r="AM216" s="564"/>
      <c r="AN216" s="564"/>
      <c r="AO216" s="564"/>
      <c r="AP216" s="564"/>
      <c r="AQ216" s="564"/>
      <c r="AR216" s="564"/>
      <c r="AS216" s="564"/>
      <c r="AT216" s="564"/>
      <c r="AU216" s="394"/>
      <c r="AV216" s="306"/>
      <c r="AW216" s="306"/>
      <c r="AX216" s="394"/>
      <c r="AY216" s="401"/>
      <c r="AZ216" s="341"/>
      <c r="BA216" s="341"/>
      <c r="BB216" s="341"/>
      <c r="BC216" s="341"/>
      <c r="BD216" s="341"/>
      <c r="BE216" s="401"/>
      <c r="BF216" s="341"/>
      <c r="BG216" s="341"/>
      <c r="BH216" s="402"/>
      <c r="BI216" s="403"/>
      <c r="BJ216" s="405"/>
      <c r="BK216" s="405"/>
      <c r="BL216" s="405"/>
      <c r="BM216" s="405"/>
      <c r="BN216" s="514"/>
    </row>
    <row r="217" ht="18.75" customHeight="1">
      <c r="A217" s="336" t="str">
        <f t="shared" si="13"/>
        <v/>
      </c>
      <c r="B217" s="341"/>
      <c r="C217" s="559"/>
      <c r="D217" s="559"/>
      <c r="E217" s="560" t="str">
        <f t="shared" si="14"/>
        <v/>
      </c>
      <c r="F217" s="401"/>
      <c r="G217" s="394"/>
      <c r="H217" s="341" t="str">
        <f t="array" ref="H217">IF(D217="","",XLOOKUP(D217,'Master Data'!K:K,'Master Data'!N:N,"Input in Master Data",0,1))</f>
        <v/>
      </c>
      <c r="I217" s="341" t="str">
        <f t="array" ref="I217">IF(D217="","",XLOOKUP(D217,'Master Data'!K:K,'Master Data'!O:O,"Input in Master Data",0,1))</f>
        <v/>
      </c>
      <c r="J217" s="341" t="str">
        <f t="array" ref="J217">if(V217="","",XLOOKUP(V217,Master[Company],Master[Blow],"Unknown",0,1))</f>
        <v/>
      </c>
      <c r="K217" s="341" t="str">
        <f t="array" ref="K217">if(V217="","",XLOOKUP(V217,Master[Company],Master[Pigging],"Unknown",0,1))</f>
        <v/>
      </c>
      <c r="L217" s="341" t="str">
        <f t="array" ref="L217">if(V217="","",XLOOKUP(V217,Master[Company],Master[Load Method],"Unknown",0,1))</f>
        <v/>
      </c>
      <c r="M217" s="341" t="str">
        <f t="array" ref="M217">if(V217="","",XLOOKUP(V217,Master[Company],Master[Line Distance],"Unknown",0,1))</f>
        <v/>
      </c>
      <c r="N217" s="394"/>
      <c r="O217" s="341"/>
      <c r="P217" s="506"/>
      <c r="Q217" s="341" t="str">
        <f t="array" ref="Q217">if(V217="","",XLOOKUP(V217,Master[Company],Master[Terms],"NA",0,1))</f>
        <v/>
      </c>
      <c r="R217" s="341" t="str">
        <f t="shared" si="9"/>
        <v/>
      </c>
      <c r="S217" s="341" t="str">
        <f t="array" ref="S217">if(V217="","",XLOOKUP(V217,Master[Company],Master[Group],"NA",0,1))</f>
        <v/>
      </c>
      <c r="T217" s="341" t="str">
        <f t="array" ref="T217">if(V217="","",XLOOKUP(V217,Master[Company],Master[Loading Location],"NA",0,1))</f>
        <v/>
      </c>
      <c r="U217" s="341" t="str">
        <f t="array" ref="U217">if(V217="","",XLOOKUP(V217,Master[Company],Master[Acronym],"NA",0,1))</f>
        <v/>
      </c>
      <c r="V217" s="341"/>
      <c r="W217" s="342"/>
      <c r="X217" s="90"/>
      <c r="Y217" s="341"/>
      <c r="Z217" s="341" t="str">
        <f t="shared" si="11"/>
        <v/>
      </c>
      <c r="AA217" s="341"/>
      <c r="AB217" s="341"/>
      <c r="AC217" s="341"/>
      <c r="AD217" s="401"/>
      <c r="AE217" s="563"/>
      <c r="AF217" s="564"/>
      <c r="AG217" s="564"/>
      <c r="AH217" s="564"/>
      <c r="AI217" s="564"/>
      <c r="AJ217" s="564"/>
      <c r="AK217" s="564"/>
      <c r="AL217" s="565"/>
      <c r="AM217" s="564"/>
      <c r="AN217" s="564"/>
      <c r="AO217" s="564"/>
      <c r="AP217" s="564"/>
      <c r="AQ217" s="564"/>
      <c r="AR217" s="564"/>
      <c r="AS217" s="564"/>
      <c r="AT217" s="564"/>
      <c r="AU217" s="394"/>
      <c r="AV217" s="306"/>
      <c r="AW217" s="306"/>
      <c r="AX217" s="394"/>
      <c r="AY217" s="401"/>
      <c r="AZ217" s="341"/>
      <c r="BA217" s="341"/>
      <c r="BB217" s="341"/>
      <c r="BC217" s="341"/>
      <c r="BD217" s="341"/>
      <c r="BE217" s="401"/>
      <c r="BF217" s="341"/>
      <c r="BG217" s="341"/>
      <c r="BH217" s="402"/>
      <c r="BI217" s="403"/>
      <c r="BJ217" s="405"/>
      <c r="BK217" s="405"/>
      <c r="BL217" s="405"/>
      <c r="BM217" s="405"/>
      <c r="BN217" s="514"/>
    </row>
    <row r="218" ht="18.75" customHeight="1">
      <c r="A218" s="336" t="str">
        <f t="shared" si="13"/>
        <v/>
      </c>
      <c r="B218" s="341"/>
      <c r="C218" s="559"/>
      <c r="D218" s="559"/>
      <c r="E218" s="560" t="str">
        <f t="shared" si="14"/>
        <v/>
      </c>
      <c r="F218" s="401"/>
      <c r="G218" s="394"/>
      <c r="H218" s="341" t="str">
        <f t="array" ref="H218">IF(D218="","",XLOOKUP(D218,'Master Data'!K:K,'Master Data'!N:N,"Input in Master Data",0,1))</f>
        <v/>
      </c>
      <c r="I218" s="341" t="str">
        <f t="array" ref="I218">IF(D218="","",XLOOKUP(D218,'Master Data'!K:K,'Master Data'!O:O,"Input in Master Data",0,1))</f>
        <v/>
      </c>
      <c r="J218" s="341" t="str">
        <f t="array" ref="J218">if(V218="","",XLOOKUP(V218,Master[Company],Master[Blow],"Unknown",0,1))</f>
        <v/>
      </c>
      <c r="K218" s="341" t="str">
        <f t="array" ref="K218">if(V218="","",XLOOKUP(V218,Master[Company],Master[Pigging],"Unknown",0,1))</f>
        <v/>
      </c>
      <c r="L218" s="341" t="str">
        <f t="array" ref="L218">if(V218="","",XLOOKUP(V218,Master[Company],Master[Load Method],"Unknown",0,1))</f>
        <v/>
      </c>
      <c r="M218" s="341" t="str">
        <f t="array" ref="M218">if(V218="","",XLOOKUP(V218,Master[Company],Master[Line Distance],"Unknown",0,1))</f>
        <v/>
      </c>
      <c r="N218" s="394"/>
      <c r="O218" s="341"/>
      <c r="P218" s="506"/>
      <c r="Q218" s="341" t="str">
        <f t="array" ref="Q218">if(V218="","",XLOOKUP(V218,Master[Company],Master[Terms],"NA",0,1))</f>
        <v/>
      </c>
      <c r="R218" s="341" t="str">
        <f t="shared" si="9"/>
        <v/>
      </c>
      <c r="S218" s="341" t="str">
        <f t="array" ref="S218">if(V218="","",XLOOKUP(V218,Master[Company],Master[Group],"NA",0,1))</f>
        <v/>
      </c>
      <c r="T218" s="341" t="str">
        <f t="array" ref="T218">if(V218="","",XLOOKUP(V218,Master[Company],Master[Loading Location],"NA",0,1))</f>
        <v/>
      </c>
      <c r="U218" s="341" t="str">
        <f t="array" ref="U218">if(V218="","",XLOOKUP(V218,Master[Company],Master[Acronym],"NA",0,1))</f>
        <v/>
      </c>
      <c r="V218" s="341"/>
      <c r="W218" s="342"/>
      <c r="X218" s="90"/>
      <c r="Y218" s="341"/>
      <c r="Z218" s="341" t="str">
        <f t="shared" si="11"/>
        <v/>
      </c>
      <c r="AA218" s="341"/>
      <c r="AB218" s="341"/>
      <c r="AC218" s="341"/>
      <c r="AD218" s="401"/>
      <c r="AE218" s="563"/>
      <c r="AF218" s="564"/>
      <c r="AG218" s="564"/>
      <c r="AH218" s="564"/>
      <c r="AI218" s="564"/>
      <c r="AJ218" s="564"/>
      <c r="AK218" s="564"/>
      <c r="AL218" s="565"/>
      <c r="AM218" s="564"/>
      <c r="AN218" s="564"/>
      <c r="AO218" s="564"/>
      <c r="AP218" s="564"/>
      <c r="AQ218" s="564"/>
      <c r="AR218" s="564"/>
      <c r="AS218" s="564"/>
      <c r="AT218" s="564"/>
      <c r="AU218" s="394"/>
      <c r="AV218" s="306"/>
      <c r="AW218" s="306"/>
      <c r="AX218" s="394"/>
      <c r="AY218" s="401"/>
      <c r="AZ218" s="341"/>
      <c r="BA218" s="341"/>
      <c r="BB218" s="341"/>
      <c r="BC218" s="341"/>
      <c r="BD218" s="341"/>
      <c r="BE218" s="401"/>
      <c r="BF218" s="341"/>
      <c r="BG218" s="341"/>
      <c r="BH218" s="402"/>
      <c r="BI218" s="403"/>
      <c r="BJ218" s="405"/>
      <c r="BK218" s="405"/>
      <c r="BL218" s="405"/>
      <c r="BM218" s="405"/>
      <c r="BN218" s="514"/>
    </row>
    <row r="219" ht="18.75" customHeight="1">
      <c r="A219" s="336" t="str">
        <f t="shared" si="13"/>
        <v/>
      </c>
      <c r="B219" s="341"/>
      <c r="C219" s="559"/>
      <c r="D219" s="559"/>
      <c r="E219" s="560" t="str">
        <f t="shared" si="14"/>
        <v/>
      </c>
      <c r="F219" s="401"/>
      <c r="G219" s="394"/>
      <c r="H219" s="341" t="str">
        <f t="array" ref="H219">IF(D219="","",XLOOKUP(D219,'Master Data'!K:K,'Master Data'!N:N,"Input in Master Data",0,1))</f>
        <v/>
      </c>
      <c r="I219" s="341" t="str">
        <f t="array" ref="I219">IF(D219="","",XLOOKUP(D219,'Master Data'!K:K,'Master Data'!O:O,"Input in Master Data",0,1))</f>
        <v/>
      </c>
      <c r="J219" s="341" t="str">
        <f t="array" ref="J219">if(V219="","",XLOOKUP(V219,Master[Company],Master[Blow],"Unknown",0,1))</f>
        <v/>
      </c>
      <c r="K219" s="341" t="str">
        <f t="array" ref="K219">if(V219="","",XLOOKUP(V219,Master[Company],Master[Pigging],"Unknown",0,1))</f>
        <v/>
      </c>
      <c r="L219" s="341" t="str">
        <f t="array" ref="L219">if(V219="","",XLOOKUP(V219,Master[Company],Master[Load Method],"Unknown",0,1))</f>
        <v/>
      </c>
      <c r="M219" s="341" t="str">
        <f t="array" ref="M219">if(V219="","",XLOOKUP(V219,Master[Company],Master[Line Distance],"Unknown",0,1))</f>
        <v/>
      </c>
      <c r="N219" s="394"/>
      <c r="O219" s="341"/>
      <c r="P219" s="506"/>
      <c r="Q219" s="341" t="str">
        <f t="array" ref="Q219">if(V219="","",XLOOKUP(V219,Master[Company],Master[Terms],"NA",0,1))</f>
        <v/>
      </c>
      <c r="R219" s="341" t="str">
        <f t="shared" si="9"/>
        <v/>
      </c>
      <c r="S219" s="341" t="str">
        <f t="array" ref="S219">if(V219="","",XLOOKUP(V219,Master[Company],Master[Group],"NA",0,1))</f>
        <v/>
      </c>
      <c r="T219" s="341" t="str">
        <f t="array" ref="T219">if(V219="","",XLOOKUP(V219,Master[Company],Master[Loading Location],"NA",0,1))</f>
        <v/>
      </c>
      <c r="U219" s="341" t="str">
        <f t="array" ref="U219">if(V219="","",XLOOKUP(V219,Master[Company],Master[Acronym],"NA",0,1))</f>
        <v/>
      </c>
      <c r="V219" s="341"/>
      <c r="W219" s="342"/>
      <c r="X219" s="90"/>
      <c r="Y219" s="341"/>
      <c r="Z219" s="341" t="str">
        <f t="shared" si="11"/>
        <v/>
      </c>
      <c r="AA219" s="341"/>
      <c r="AB219" s="341"/>
      <c r="AC219" s="341"/>
      <c r="AD219" s="401"/>
      <c r="AE219" s="563"/>
      <c r="AF219" s="564"/>
      <c r="AG219" s="564"/>
      <c r="AH219" s="564"/>
      <c r="AI219" s="564"/>
      <c r="AJ219" s="564"/>
      <c r="AK219" s="564"/>
      <c r="AL219" s="565"/>
      <c r="AM219" s="564"/>
      <c r="AN219" s="564"/>
      <c r="AO219" s="564"/>
      <c r="AP219" s="564"/>
      <c r="AQ219" s="564"/>
      <c r="AR219" s="564"/>
      <c r="AS219" s="564"/>
      <c r="AT219" s="564"/>
      <c r="AU219" s="394"/>
      <c r="AV219" s="306"/>
      <c r="AW219" s="306"/>
      <c r="AX219" s="394"/>
      <c r="AY219" s="401"/>
      <c r="AZ219" s="341"/>
      <c r="BA219" s="341"/>
      <c r="BB219" s="341"/>
      <c r="BC219" s="341"/>
      <c r="BD219" s="341"/>
      <c r="BE219" s="401"/>
      <c r="BF219" s="341"/>
      <c r="BG219" s="341"/>
      <c r="BH219" s="402"/>
      <c r="BI219" s="403"/>
      <c r="BJ219" s="405"/>
      <c r="BK219" s="405"/>
      <c r="BL219" s="405"/>
      <c r="BM219" s="405"/>
      <c r="BN219" s="514"/>
    </row>
    <row r="220" ht="18.75" customHeight="1">
      <c r="A220" s="336" t="str">
        <f t="shared" si="13"/>
        <v/>
      </c>
      <c r="B220" s="341"/>
      <c r="C220" s="559"/>
      <c r="D220" s="559"/>
      <c r="E220" s="560" t="str">
        <f t="shared" si="14"/>
        <v/>
      </c>
      <c r="F220" s="401"/>
      <c r="G220" s="394"/>
      <c r="H220" s="341" t="str">
        <f t="array" ref="H220">IF(D220="","",XLOOKUP(D220,'Master Data'!K:K,'Master Data'!N:N,"Input in Master Data",0,1))</f>
        <v/>
      </c>
      <c r="I220" s="341" t="str">
        <f t="array" ref="I220">IF(D220="","",XLOOKUP(D220,'Master Data'!K:K,'Master Data'!O:O,"Input in Master Data",0,1))</f>
        <v/>
      </c>
      <c r="J220" s="341" t="str">
        <f t="array" ref="J220">if(V220="","",XLOOKUP(V220,Master[Company],Master[Blow],"Unknown",0,1))</f>
        <v/>
      </c>
      <c r="K220" s="341" t="str">
        <f t="array" ref="K220">if(V220="","",XLOOKUP(V220,Master[Company],Master[Pigging],"Unknown",0,1))</f>
        <v/>
      </c>
      <c r="L220" s="341" t="str">
        <f t="array" ref="L220">if(V220="","",XLOOKUP(V220,Master[Company],Master[Load Method],"Unknown",0,1))</f>
        <v/>
      </c>
      <c r="M220" s="341" t="str">
        <f t="array" ref="M220">if(V220="","",XLOOKUP(V220,Master[Company],Master[Line Distance],"Unknown",0,1))</f>
        <v/>
      </c>
      <c r="N220" s="394"/>
      <c r="O220" s="341"/>
      <c r="P220" s="506"/>
      <c r="Q220" s="341" t="str">
        <f t="array" ref="Q220">if(V220="","",XLOOKUP(V220,Master[Company],Master[Terms],"NA",0,1))</f>
        <v/>
      </c>
      <c r="R220" s="341" t="str">
        <f t="shared" si="9"/>
        <v/>
      </c>
      <c r="S220" s="341" t="str">
        <f t="array" ref="S220">if(V220="","",XLOOKUP(V220,Master[Company],Master[Group],"NA",0,1))</f>
        <v/>
      </c>
      <c r="T220" s="341" t="str">
        <f t="array" ref="T220">if(V220="","",XLOOKUP(V220,Master[Company],Master[Loading Location],"NA",0,1))</f>
        <v/>
      </c>
      <c r="U220" s="341" t="str">
        <f t="array" ref="U220">if(V220="","",XLOOKUP(V220,Master[Company],Master[Acronym],"NA",0,1))</f>
        <v/>
      </c>
      <c r="V220" s="341"/>
      <c r="W220" s="342"/>
      <c r="X220" s="90"/>
      <c r="Y220" s="341"/>
      <c r="Z220" s="341" t="str">
        <f t="shared" si="11"/>
        <v/>
      </c>
      <c r="AA220" s="341"/>
      <c r="AB220" s="341"/>
      <c r="AC220" s="341"/>
      <c r="AD220" s="401"/>
      <c r="AE220" s="563"/>
      <c r="AF220" s="564"/>
      <c r="AG220" s="564"/>
      <c r="AH220" s="564"/>
      <c r="AI220" s="564"/>
      <c r="AJ220" s="564"/>
      <c r="AK220" s="564"/>
      <c r="AL220" s="565"/>
      <c r="AM220" s="564"/>
      <c r="AN220" s="564"/>
      <c r="AO220" s="564"/>
      <c r="AP220" s="564"/>
      <c r="AQ220" s="564"/>
      <c r="AR220" s="564"/>
      <c r="AS220" s="564"/>
      <c r="AT220" s="564"/>
      <c r="AU220" s="394"/>
      <c r="AV220" s="306"/>
      <c r="AW220" s="306"/>
      <c r="AX220" s="394"/>
      <c r="AY220" s="401"/>
      <c r="AZ220" s="341"/>
      <c r="BA220" s="341"/>
      <c r="BB220" s="341"/>
      <c r="BC220" s="341"/>
      <c r="BD220" s="341"/>
      <c r="BE220" s="401"/>
      <c r="BF220" s="341"/>
      <c r="BG220" s="341"/>
      <c r="BH220" s="402"/>
      <c r="BI220" s="403"/>
      <c r="BJ220" s="405"/>
      <c r="BK220" s="405"/>
      <c r="BL220" s="405"/>
      <c r="BM220" s="405"/>
      <c r="BN220" s="514"/>
    </row>
    <row r="221" ht="18.75" customHeight="1">
      <c r="A221" s="336" t="str">
        <f t="shared" si="13"/>
        <v/>
      </c>
      <c r="B221" s="341"/>
      <c r="C221" s="559"/>
      <c r="D221" s="559"/>
      <c r="E221" s="560" t="str">
        <f t="shared" si="14"/>
        <v/>
      </c>
      <c r="F221" s="401"/>
      <c r="G221" s="394"/>
      <c r="H221" s="341" t="str">
        <f t="array" ref="H221">IF(D221="","",XLOOKUP(D221,'Master Data'!K:K,'Master Data'!N:N,"Input in Master Data",0,1))</f>
        <v/>
      </c>
      <c r="I221" s="341" t="str">
        <f t="array" ref="I221">IF(D221="","",XLOOKUP(D221,'Master Data'!K:K,'Master Data'!O:O,"Input in Master Data",0,1))</f>
        <v/>
      </c>
      <c r="J221" s="341" t="str">
        <f t="array" ref="J221">if(V221="","",XLOOKUP(V221,Master[Company],Master[Blow],"Unknown",0,1))</f>
        <v/>
      </c>
      <c r="K221" s="341" t="str">
        <f t="array" ref="K221">if(V221="","",XLOOKUP(V221,Master[Company],Master[Pigging],"Unknown",0,1))</f>
        <v/>
      </c>
      <c r="L221" s="341" t="str">
        <f t="array" ref="L221">if(V221="","",XLOOKUP(V221,Master[Company],Master[Load Method],"Unknown",0,1))</f>
        <v/>
      </c>
      <c r="M221" s="341" t="str">
        <f t="array" ref="M221">if(V221="","",XLOOKUP(V221,Master[Company],Master[Line Distance],"Unknown",0,1))</f>
        <v/>
      </c>
      <c r="N221" s="394"/>
      <c r="O221" s="341"/>
      <c r="P221" s="506"/>
      <c r="Q221" s="341" t="str">
        <f t="array" ref="Q221">if(V221="","",XLOOKUP(V221,Master[Company],Master[Terms],"NA",0,1))</f>
        <v/>
      </c>
      <c r="R221" s="341" t="str">
        <f t="shared" si="9"/>
        <v/>
      </c>
      <c r="S221" s="341" t="str">
        <f t="array" ref="S221">if(V221="","",XLOOKUP(V221,Master[Company],Master[Group],"NA",0,1))</f>
        <v/>
      </c>
      <c r="T221" s="341" t="str">
        <f t="array" ref="T221">if(V221="","",XLOOKUP(V221,Master[Company],Master[Loading Location],"NA",0,1))</f>
        <v/>
      </c>
      <c r="U221" s="341" t="str">
        <f t="array" ref="U221">if(V221="","",XLOOKUP(V221,Master[Company],Master[Acronym],"NA",0,1))</f>
        <v/>
      </c>
      <c r="V221" s="341"/>
      <c r="W221" s="342"/>
      <c r="X221" s="90"/>
      <c r="Y221" s="341"/>
      <c r="Z221" s="341" t="str">
        <f t="shared" si="11"/>
        <v/>
      </c>
      <c r="AA221" s="341"/>
      <c r="AB221" s="341"/>
      <c r="AC221" s="341"/>
      <c r="AD221" s="401"/>
      <c r="AE221" s="563"/>
      <c r="AF221" s="564"/>
      <c r="AG221" s="564"/>
      <c r="AH221" s="564"/>
      <c r="AI221" s="564"/>
      <c r="AJ221" s="564"/>
      <c r="AK221" s="564"/>
      <c r="AL221" s="565"/>
      <c r="AM221" s="564"/>
      <c r="AN221" s="564"/>
      <c r="AO221" s="564"/>
      <c r="AP221" s="564"/>
      <c r="AQ221" s="564"/>
      <c r="AR221" s="564"/>
      <c r="AS221" s="564"/>
      <c r="AT221" s="564"/>
      <c r="AU221" s="394"/>
      <c r="AV221" s="306"/>
      <c r="AW221" s="306"/>
      <c r="AX221" s="394"/>
      <c r="AY221" s="401"/>
      <c r="AZ221" s="341"/>
      <c r="BA221" s="341"/>
      <c r="BB221" s="341"/>
      <c r="BC221" s="341"/>
      <c r="BD221" s="341"/>
      <c r="BE221" s="401"/>
      <c r="BF221" s="341"/>
      <c r="BG221" s="341"/>
      <c r="BH221" s="402"/>
      <c r="BI221" s="403"/>
      <c r="BJ221" s="405"/>
      <c r="BK221" s="405"/>
      <c r="BL221" s="405"/>
      <c r="BM221" s="405"/>
      <c r="BN221" s="514"/>
    </row>
    <row r="222" ht="18.75" customHeight="1">
      <c r="A222" s="336" t="str">
        <f t="shared" si="13"/>
        <v/>
      </c>
      <c r="B222" s="341"/>
      <c r="C222" s="559"/>
      <c r="D222" s="559"/>
      <c r="E222" s="560" t="str">
        <f t="shared" si="14"/>
        <v/>
      </c>
      <c r="F222" s="401"/>
      <c r="G222" s="394"/>
      <c r="H222" s="341" t="str">
        <f t="array" ref="H222">IF(D222="","",XLOOKUP(D222,'Master Data'!K:K,'Master Data'!N:N,"Input in Master Data",0,1))</f>
        <v/>
      </c>
      <c r="I222" s="341" t="str">
        <f t="array" ref="I222">IF(D222="","",XLOOKUP(D222,'Master Data'!K:K,'Master Data'!O:O,"Input in Master Data",0,1))</f>
        <v/>
      </c>
      <c r="J222" s="341" t="str">
        <f t="array" ref="J222">if(V222="","",XLOOKUP(V222,Master[Company],Master[Blow],"Unknown",0,1))</f>
        <v/>
      </c>
      <c r="K222" s="341" t="str">
        <f t="array" ref="K222">if(V222="","",XLOOKUP(V222,Master[Company],Master[Pigging],"Unknown",0,1))</f>
        <v/>
      </c>
      <c r="L222" s="341" t="str">
        <f t="array" ref="L222">if(V222="","",XLOOKUP(V222,Master[Company],Master[Load Method],"Unknown",0,1))</f>
        <v/>
      </c>
      <c r="M222" s="341" t="str">
        <f t="array" ref="M222">if(V222="","",XLOOKUP(V222,Master[Company],Master[Line Distance],"Unknown",0,1))</f>
        <v/>
      </c>
      <c r="N222" s="394"/>
      <c r="O222" s="341"/>
      <c r="P222" s="506"/>
      <c r="Q222" s="341" t="str">
        <f t="array" ref="Q222">if(V222="","",XLOOKUP(V222,Master[Company],Master[Terms],"NA",0,1))</f>
        <v/>
      </c>
      <c r="R222" s="341" t="str">
        <f t="shared" si="9"/>
        <v/>
      </c>
      <c r="S222" s="341" t="str">
        <f t="array" ref="S222">if(V222="","",XLOOKUP(V222,Master[Company],Master[Group],"NA",0,1))</f>
        <v/>
      </c>
      <c r="T222" s="341" t="str">
        <f t="array" ref="T222">if(V222="","",XLOOKUP(V222,Master[Company],Master[Loading Location],"NA",0,1))</f>
        <v/>
      </c>
      <c r="U222" s="341" t="str">
        <f t="array" ref="U222">if(V222="","",XLOOKUP(V222,Master[Company],Master[Acronym],"NA",0,1))</f>
        <v/>
      </c>
      <c r="V222" s="341"/>
      <c r="W222" s="342"/>
      <c r="X222" s="90"/>
      <c r="Y222" s="341"/>
      <c r="Z222" s="341" t="str">
        <f t="shared" si="11"/>
        <v/>
      </c>
      <c r="AA222" s="341"/>
      <c r="AB222" s="341"/>
      <c r="AC222" s="341"/>
      <c r="AD222" s="401"/>
      <c r="AE222" s="563"/>
      <c r="AF222" s="564"/>
      <c r="AG222" s="564"/>
      <c r="AH222" s="564"/>
      <c r="AI222" s="564"/>
      <c r="AJ222" s="564"/>
      <c r="AK222" s="564"/>
      <c r="AL222" s="565"/>
      <c r="AM222" s="564"/>
      <c r="AN222" s="564"/>
      <c r="AO222" s="564"/>
      <c r="AP222" s="564"/>
      <c r="AQ222" s="564"/>
      <c r="AR222" s="564"/>
      <c r="AS222" s="564"/>
      <c r="AT222" s="564"/>
      <c r="AU222" s="394"/>
      <c r="AV222" s="306"/>
      <c r="AW222" s="306"/>
      <c r="AX222" s="394"/>
      <c r="AY222" s="401"/>
      <c r="AZ222" s="341"/>
      <c r="BA222" s="341"/>
      <c r="BB222" s="341"/>
      <c r="BC222" s="341"/>
      <c r="BD222" s="341"/>
      <c r="BE222" s="401"/>
      <c r="BF222" s="341"/>
      <c r="BG222" s="341"/>
      <c r="BH222" s="402"/>
      <c r="BI222" s="403"/>
      <c r="BJ222" s="405"/>
      <c r="BK222" s="405"/>
      <c r="BL222" s="405"/>
      <c r="BM222" s="405"/>
      <c r="BN222" s="514"/>
    </row>
    <row r="223" ht="18.75" customHeight="1">
      <c r="A223" s="336" t="str">
        <f t="shared" si="13"/>
        <v/>
      </c>
      <c r="B223" s="341"/>
      <c r="C223" s="559"/>
      <c r="D223" s="559"/>
      <c r="E223" s="560" t="str">
        <f t="shared" si="14"/>
        <v/>
      </c>
      <c r="F223" s="401"/>
      <c r="G223" s="394"/>
      <c r="H223" s="341" t="str">
        <f t="array" ref="H223">IF(D223="","",XLOOKUP(D223,'Master Data'!K:K,'Master Data'!N:N,"Input in Master Data",0,1))</f>
        <v/>
      </c>
      <c r="I223" s="341" t="str">
        <f t="array" ref="I223">IF(D223="","",XLOOKUP(D223,'Master Data'!K:K,'Master Data'!O:O,"Input in Master Data",0,1))</f>
        <v/>
      </c>
      <c r="J223" s="341" t="str">
        <f t="array" ref="J223">if(V223="","",XLOOKUP(V223,Master[Company],Master[Blow],"Unknown",0,1))</f>
        <v/>
      </c>
      <c r="K223" s="341" t="str">
        <f t="array" ref="K223">if(V223="","",XLOOKUP(V223,Master[Company],Master[Pigging],"Unknown",0,1))</f>
        <v/>
      </c>
      <c r="L223" s="341" t="str">
        <f t="array" ref="L223">if(V223="","",XLOOKUP(V223,Master[Company],Master[Load Method],"Unknown",0,1))</f>
        <v/>
      </c>
      <c r="M223" s="341" t="str">
        <f t="array" ref="M223">if(V223="","",XLOOKUP(V223,Master[Company],Master[Line Distance],"Unknown",0,1))</f>
        <v/>
      </c>
      <c r="N223" s="394"/>
      <c r="O223" s="341"/>
      <c r="P223" s="506"/>
      <c r="Q223" s="341" t="str">
        <f t="array" ref="Q223">if(V223="","",XLOOKUP(V223,Master[Company],Master[Terms],"NA",0,1))</f>
        <v/>
      </c>
      <c r="R223" s="341" t="str">
        <f t="shared" si="9"/>
        <v/>
      </c>
      <c r="S223" s="341" t="str">
        <f t="array" ref="S223">if(V223="","",XLOOKUP(V223,Master[Company],Master[Group],"NA",0,1))</f>
        <v/>
      </c>
      <c r="T223" s="341" t="str">
        <f t="array" ref="T223">if(V223="","",XLOOKUP(V223,Master[Company],Master[Loading Location],"NA",0,1))</f>
        <v/>
      </c>
      <c r="U223" s="341" t="str">
        <f t="array" ref="U223">if(V223="","",XLOOKUP(V223,Master[Company],Master[Acronym],"NA",0,1))</f>
        <v/>
      </c>
      <c r="V223" s="341"/>
      <c r="W223" s="342"/>
      <c r="X223" s="90"/>
      <c r="Y223" s="341"/>
      <c r="Z223" s="341" t="str">
        <f t="shared" si="11"/>
        <v/>
      </c>
      <c r="AA223" s="341"/>
      <c r="AB223" s="341"/>
      <c r="AC223" s="341"/>
      <c r="AD223" s="401"/>
      <c r="AE223" s="563"/>
      <c r="AF223" s="564"/>
      <c r="AG223" s="564"/>
      <c r="AH223" s="564"/>
      <c r="AI223" s="564"/>
      <c r="AJ223" s="564"/>
      <c r="AK223" s="564"/>
      <c r="AL223" s="565"/>
      <c r="AM223" s="564"/>
      <c r="AN223" s="564"/>
      <c r="AO223" s="564"/>
      <c r="AP223" s="564"/>
      <c r="AQ223" s="564"/>
      <c r="AR223" s="564"/>
      <c r="AS223" s="564"/>
      <c r="AT223" s="564"/>
      <c r="AU223" s="394"/>
      <c r="AV223" s="306"/>
      <c r="AW223" s="306"/>
      <c r="AX223" s="394"/>
      <c r="AY223" s="401"/>
      <c r="AZ223" s="341"/>
      <c r="BA223" s="341"/>
      <c r="BB223" s="341"/>
      <c r="BC223" s="341"/>
      <c r="BD223" s="341"/>
      <c r="BE223" s="401"/>
      <c r="BF223" s="341"/>
      <c r="BG223" s="341"/>
      <c r="BH223" s="402"/>
      <c r="BI223" s="403"/>
      <c r="BJ223" s="405"/>
      <c r="BK223" s="405"/>
      <c r="BL223" s="405"/>
      <c r="BM223" s="405"/>
      <c r="BN223" s="514"/>
    </row>
    <row r="224" ht="18.75" customHeight="1">
      <c r="A224" s="336" t="str">
        <f t="shared" si="13"/>
        <v/>
      </c>
      <c r="B224" s="341"/>
      <c r="C224" s="559"/>
      <c r="D224" s="559"/>
      <c r="E224" s="560" t="str">
        <f t="shared" si="14"/>
        <v/>
      </c>
      <c r="F224" s="401"/>
      <c r="G224" s="394"/>
      <c r="H224" s="341" t="str">
        <f t="array" ref="H224">IF(D224="","",XLOOKUP(D224,'Master Data'!K:K,'Master Data'!N:N,"Input in Master Data",0,1))</f>
        <v/>
      </c>
      <c r="I224" s="341" t="str">
        <f t="array" ref="I224">IF(D224="","",XLOOKUP(D224,'Master Data'!K:K,'Master Data'!O:O,"Input in Master Data",0,1))</f>
        <v/>
      </c>
      <c r="J224" s="341" t="str">
        <f t="array" ref="J224">if(V224="","",XLOOKUP(V224,Master[Company],Master[Blow],"Unknown",0,1))</f>
        <v/>
      </c>
      <c r="K224" s="341" t="str">
        <f t="array" ref="K224">if(V224="","",XLOOKUP(V224,Master[Company],Master[Pigging],"Unknown",0,1))</f>
        <v/>
      </c>
      <c r="L224" s="341" t="str">
        <f t="array" ref="L224">if(V224="","",XLOOKUP(V224,Master[Company],Master[Load Method],"Unknown",0,1))</f>
        <v/>
      </c>
      <c r="M224" s="341" t="str">
        <f t="array" ref="M224">if(V224="","",XLOOKUP(V224,Master[Company],Master[Line Distance],"Unknown",0,1))</f>
        <v/>
      </c>
      <c r="N224" s="394"/>
      <c r="O224" s="341"/>
      <c r="P224" s="506"/>
      <c r="Q224" s="341" t="str">
        <f t="array" ref="Q224">if(V224="","",XLOOKUP(V224,Master[Company],Master[Terms],"NA",0,1))</f>
        <v/>
      </c>
      <c r="R224" s="341" t="str">
        <f t="shared" si="9"/>
        <v/>
      </c>
      <c r="S224" s="341" t="str">
        <f t="array" ref="S224">if(V224="","",XLOOKUP(V224,Master[Company],Master[Group],"NA",0,1))</f>
        <v/>
      </c>
      <c r="T224" s="341" t="str">
        <f t="array" ref="T224">if(V224="","",XLOOKUP(V224,Master[Company],Master[Loading Location],"NA",0,1))</f>
        <v/>
      </c>
      <c r="U224" s="341" t="str">
        <f t="array" ref="U224">if(V224="","",XLOOKUP(V224,Master[Company],Master[Acronym],"NA",0,1))</f>
        <v/>
      </c>
      <c r="V224" s="341"/>
      <c r="W224" s="342"/>
      <c r="X224" s="90"/>
      <c r="Y224" s="341"/>
      <c r="Z224" s="341" t="str">
        <f t="shared" si="11"/>
        <v/>
      </c>
      <c r="AA224" s="341"/>
      <c r="AB224" s="341"/>
      <c r="AC224" s="341"/>
      <c r="AD224" s="401"/>
      <c r="AE224" s="563"/>
      <c r="AF224" s="564"/>
      <c r="AG224" s="564"/>
      <c r="AH224" s="564"/>
      <c r="AI224" s="564"/>
      <c r="AJ224" s="564"/>
      <c r="AK224" s="564"/>
      <c r="AL224" s="565"/>
      <c r="AM224" s="564"/>
      <c r="AN224" s="564"/>
      <c r="AO224" s="564"/>
      <c r="AP224" s="564"/>
      <c r="AQ224" s="564"/>
      <c r="AR224" s="564"/>
      <c r="AS224" s="564"/>
      <c r="AT224" s="564"/>
      <c r="AU224" s="394"/>
      <c r="AV224" s="306"/>
      <c r="AW224" s="306"/>
      <c r="AX224" s="394"/>
      <c r="AY224" s="401"/>
      <c r="AZ224" s="341"/>
      <c r="BA224" s="341"/>
      <c r="BB224" s="341"/>
      <c r="BC224" s="341"/>
      <c r="BD224" s="341"/>
      <c r="BE224" s="401"/>
      <c r="BF224" s="341"/>
      <c r="BG224" s="341"/>
      <c r="BH224" s="402"/>
      <c r="BI224" s="403"/>
      <c r="BJ224" s="405"/>
      <c r="BK224" s="405"/>
      <c r="BL224" s="405"/>
      <c r="BM224" s="405"/>
      <c r="BN224" s="514"/>
    </row>
    <row r="225" ht="18.75" customHeight="1">
      <c r="A225" s="336" t="str">
        <f t="shared" si="13"/>
        <v/>
      </c>
      <c r="B225" s="341"/>
      <c r="C225" s="559"/>
      <c r="D225" s="559"/>
      <c r="E225" s="560" t="str">
        <f t="shared" si="14"/>
        <v/>
      </c>
      <c r="F225" s="401"/>
      <c r="G225" s="394"/>
      <c r="H225" s="341" t="str">
        <f t="array" ref="H225">IF(D225="","",XLOOKUP(D225,'Master Data'!K:K,'Master Data'!N:N,"Input in Master Data",0,1))</f>
        <v/>
      </c>
      <c r="I225" s="341" t="str">
        <f t="array" ref="I225">IF(D225="","",XLOOKUP(D225,'Master Data'!K:K,'Master Data'!O:O,"Input in Master Data",0,1))</f>
        <v/>
      </c>
      <c r="J225" s="341" t="str">
        <f t="array" ref="J225">if(V225="","",XLOOKUP(V225,Master[Company],Master[Blow],"Unknown",0,1))</f>
        <v/>
      </c>
      <c r="K225" s="341" t="str">
        <f t="array" ref="K225">if(V225="","",XLOOKUP(V225,Master[Company],Master[Pigging],"Unknown",0,1))</f>
        <v/>
      </c>
      <c r="L225" s="341" t="str">
        <f t="array" ref="L225">if(V225="","",XLOOKUP(V225,Master[Company],Master[Load Method],"Unknown",0,1))</f>
        <v/>
      </c>
      <c r="M225" s="341" t="str">
        <f t="array" ref="M225">if(V225="","",XLOOKUP(V225,Master[Company],Master[Line Distance],"Unknown",0,1))</f>
        <v/>
      </c>
      <c r="N225" s="394"/>
      <c r="O225" s="341"/>
      <c r="P225" s="506"/>
      <c r="Q225" s="341" t="str">
        <f t="array" ref="Q225">if(V225="","",XLOOKUP(V225,Master[Company],Master[Terms],"NA",0,1))</f>
        <v/>
      </c>
      <c r="R225" s="341" t="str">
        <f t="shared" si="9"/>
        <v/>
      </c>
      <c r="S225" s="341" t="str">
        <f t="array" ref="S225">if(V225="","",XLOOKUP(V225,Master[Company],Master[Group],"NA",0,1))</f>
        <v/>
      </c>
      <c r="T225" s="341" t="str">
        <f t="array" ref="T225">if(V225="","",XLOOKUP(V225,Master[Company],Master[Loading Location],"NA",0,1))</f>
        <v/>
      </c>
      <c r="U225" s="341" t="str">
        <f t="array" ref="U225">if(V225="","",XLOOKUP(V225,Master[Company],Master[Acronym],"NA",0,1))</f>
        <v/>
      </c>
      <c r="V225" s="341"/>
      <c r="W225" s="342"/>
      <c r="X225" s="90"/>
      <c r="Y225" s="341"/>
      <c r="Z225" s="341" t="str">
        <f t="shared" si="11"/>
        <v/>
      </c>
      <c r="AA225" s="341"/>
      <c r="AB225" s="341"/>
      <c r="AC225" s="341"/>
      <c r="AD225" s="401"/>
      <c r="AE225" s="563"/>
      <c r="AF225" s="564"/>
      <c r="AG225" s="564"/>
      <c r="AH225" s="564"/>
      <c r="AI225" s="564"/>
      <c r="AJ225" s="564"/>
      <c r="AK225" s="564"/>
      <c r="AL225" s="565"/>
      <c r="AM225" s="564"/>
      <c r="AN225" s="564"/>
      <c r="AO225" s="564"/>
      <c r="AP225" s="564"/>
      <c r="AQ225" s="564"/>
      <c r="AR225" s="564"/>
      <c r="AS225" s="564"/>
      <c r="AT225" s="564"/>
      <c r="AU225" s="394"/>
      <c r="AV225" s="306"/>
      <c r="AW225" s="306"/>
      <c r="AX225" s="394"/>
      <c r="AY225" s="401"/>
      <c r="AZ225" s="341"/>
      <c r="BA225" s="341"/>
      <c r="BB225" s="341"/>
      <c r="BC225" s="341"/>
      <c r="BD225" s="341"/>
      <c r="BE225" s="401"/>
      <c r="BF225" s="341"/>
      <c r="BG225" s="341"/>
      <c r="BH225" s="402"/>
      <c r="BI225" s="403"/>
      <c r="BJ225" s="405"/>
      <c r="BK225" s="405"/>
      <c r="BL225" s="405"/>
      <c r="BM225" s="405"/>
      <c r="BN225" s="514"/>
    </row>
    <row r="226" ht="18.75" customHeight="1">
      <c r="A226" s="336" t="str">
        <f t="shared" si="13"/>
        <v/>
      </c>
      <c r="B226" s="341"/>
      <c r="C226" s="559"/>
      <c r="D226" s="559"/>
      <c r="E226" s="560" t="str">
        <f t="shared" si="14"/>
        <v/>
      </c>
      <c r="F226" s="401"/>
      <c r="G226" s="394"/>
      <c r="H226" s="341" t="str">
        <f t="array" ref="H226">IF(D226="","",XLOOKUP(D226,'Master Data'!K:K,'Master Data'!N:N,"Input in Master Data",0,1))</f>
        <v/>
      </c>
      <c r="I226" s="341" t="str">
        <f t="array" ref="I226">IF(D226="","",XLOOKUP(D226,'Master Data'!K:K,'Master Data'!O:O,"Input in Master Data",0,1))</f>
        <v/>
      </c>
      <c r="J226" s="341" t="str">
        <f t="array" ref="J226">if(V226="","",XLOOKUP(V226,Master[Company],Master[Blow],"Unknown",0,1))</f>
        <v/>
      </c>
      <c r="K226" s="341" t="str">
        <f t="array" ref="K226">if(V226="","",XLOOKUP(V226,Master[Company],Master[Pigging],"Unknown",0,1))</f>
        <v/>
      </c>
      <c r="L226" s="341" t="str">
        <f t="array" ref="L226">if(V226="","",XLOOKUP(V226,Master[Company],Master[Load Method],"Unknown",0,1))</f>
        <v/>
      </c>
      <c r="M226" s="341" t="str">
        <f t="array" ref="M226">if(V226="","",XLOOKUP(V226,Master[Company],Master[Line Distance],"Unknown",0,1))</f>
        <v/>
      </c>
      <c r="N226" s="394"/>
      <c r="O226" s="341"/>
      <c r="P226" s="506"/>
      <c r="Q226" s="341" t="str">
        <f t="array" ref="Q226">if(V226="","",XLOOKUP(V226,Master[Company],Master[Terms],"NA",0,1))</f>
        <v/>
      </c>
      <c r="R226" s="341" t="str">
        <f t="shared" si="9"/>
        <v/>
      </c>
      <c r="S226" s="341" t="str">
        <f t="array" ref="S226">if(V226="","",XLOOKUP(V226,Master[Company],Master[Group],"NA",0,1))</f>
        <v/>
      </c>
      <c r="T226" s="341" t="str">
        <f t="array" ref="T226">if(V226="","",XLOOKUP(V226,Master[Company],Master[Loading Location],"NA",0,1))</f>
        <v/>
      </c>
      <c r="U226" s="341" t="str">
        <f t="array" ref="U226">if(V226="","",XLOOKUP(V226,Master[Company],Master[Acronym],"NA",0,1))</f>
        <v/>
      </c>
      <c r="V226" s="341"/>
      <c r="W226" s="342"/>
      <c r="X226" s="90"/>
      <c r="Y226" s="341"/>
      <c r="Z226" s="341" t="str">
        <f t="shared" si="11"/>
        <v/>
      </c>
      <c r="AA226" s="341"/>
      <c r="AB226" s="341"/>
      <c r="AC226" s="341"/>
      <c r="AD226" s="401"/>
      <c r="AE226" s="563"/>
      <c r="AF226" s="564"/>
      <c r="AG226" s="564"/>
      <c r="AH226" s="564"/>
      <c r="AI226" s="564"/>
      <c r="AJ226" s="564"/>
      <c r="AK226" s="564"/>
      <c r="AL226" s="565"/>
      <c r="AM226" s="564"/>
      <c r="AN226" s="564"/>
      <c r="AO226" s="564"/>
      <c r="AP226" s="564"/>
      <c r="AQ226" s="564"/>
      <c r="AR226" s="564"/>
      <c r="AS226" s="564"/>
      <c r="AT226" s="564"/>
      <c r="AU226" s="394"/>
      <c r="AV226" s="306"/>
      <c r="AW226" s="306"/>
      <c r="AX226" s="394"/>
      <c r="AY226" s="401"/>
      <c r="AZ226" s="341"/>
      <c r="BA226" s="341"/>
      <c r="BB226" s="341"/>
      <c r="BC226" s="341"/>
      <c r="BD226" s="341"/>
      <c r="BE226" s="401"/>
      <c r="BF226" s="341"/>
      <c r="BG226" s="341"/>
      <c r="BH226" s="402"/>
      <c r="BI226" s="403"/>
      <c r="BJ226" s="405"/>
      <c r="BK226" s="405"/>
      <c r="BL226" s="405"/>
      <c r="BM226" s="405"/>
      <c r="BN226" s="514"/>
    </row>
    <row r="227" ht="18.75" customHeight="1">
      <c r="A227" s="336" t="str">
        <f t="shared" si="13"/>
        <v/>
      </c>
      <c r="B227" s="341"/>
      <c r="C227" s="559"/>
      <c r="D227" s="559"/>
      <c r="E227" s="560" t="str">
        <f t="shared" si="14"/>
        <v/>
      </c>
      <c r="F227" s="401"/>
      <c r="G227" s="394"/>
      <c r="H227" s="341" t="str">
        <f t="array" ref="H227">IF(D227="","",XLOOKUP(D227,'Master Data'!K:K,'Master Data'!N:N,"Input in Master Data",0,1))</f>
        <v/>
      </c>
      <c r="I227" s="341" t="str">
        <f t="array" ref="I227">IF(D227="","",XLOOKUP(D227,'Master Data'!K:K,'Master Data'!O:O,"Input in Master Data",0,1))</f>
        <v/>
      </c>
      <c r="J227" s="341" t="str">
        <f t="array" ref="J227">if(V227="","",XLOOKUP(V227,Master[Company],Master[Blow],"Unknown",0,1))</f>
        <v/>
      </c>
      <c r="K227" s="341" t="str">
        <f t="array" ref="K227">if(V227="","",XLOOKUP(V227,Master[Company],Master[Pigging],"Unknown",0,1))</f>
        <v/>
      </c>
      <c r="L227" s="341" t="str">
        <f t="array" ref="L227">if(V227="","",XLOOKUP(V227,Master[Company],Master[Load Method],"Unknown",0,1))</f>
        <v/>
      </c>
      <c r="M227" s="341" t="str">
        <f t="array" ref="M227">if(V227="","",XLOOKUP(V227,Master[Company],Master[Line Distance],"Unknown",0,1))</f>
        <v/>
      </c>
      <c r="N227" s="394"/>
      <c r="O227" s="341"/>
      <c r="P227" s="506"/>
      <c r="Q227" s="341" t="str">
        <f t="array" ref="Q227">if(V227="","",XLOOKUP(V227,Master[Company],Master[Terms],"NA",0,1))</f>
        <v/>
      </c>
      <c r="R227" s="341" t="str">
        <f t="shared" si="9"/>
        <v/>
      </c>
      <c r="S227" s="341" t="str">
        <f t="array" ref="S227">if(V227="","",XLOOKUP(V227,Master[Company],Master[Group],"NA",0,1))</f>
        <v/>
      </c>
      <c r="T227" s="341" t="str">
        <f t="array" ref="T227">if(V227="","",XLOOKUP(V227,Master[Company],Master[Loading Location],"NA",0,1))</f>
        <v/>
      </c>
      <c r="U227" s="341" t="str">
        <f t="array" ref="U227">if(V227="","",XLOOKUP(V227,Master[Company],Master[Acronym],"NA",0,1))</f>
        <v/>
      </c>
      <c r="V227" s="341"/>
      <c r="W227" s="342"/>
      <c r="X227" s="90"/>
      <c r="Y227" s="341"/>
      <c r="Z227" s="341" t="str">
        <f t="shared" si="11"/>
        <v/>
      </c>
      <c r="AA227" s="341"/>
      <c r="AB227" s="341"/>
      <c r="AC227" s="341"/>
      <c r="AD227" s="401"/>
      <c r="AE227" s="563"/>
      <c r="AF227" s="564"/>
      <c r="AG227" s="564"/>
      <c r="AH227" s="564"/>
      <c r="AI227" s="564"/>
      <c r="AJ227" s="564"/>
      <c r="AK227" s="564"/>
      <c r="AL227" s="565"/>
      <c r="AM227" s="564"/>
      <c r="AN227" s="564"/>
      <c r="AO227" s="564"/>
      <c r="AP227" s="564"/>
      <c r="AQ227" s="564"/>
      <c r="AR227" s="564"/>
      <c r="AS227" s="564"/>
      <c r="AT227" s="564"/>
      <c r="AU227" s="394"/>
      <c r="AV227" s="306"/>
      <c r="AW227" s="306"/>
      <c r="AX227" s="394"/>
      <c r="AY227" s="401"/>
      <c r="AZ227" s="341"/>
      <c r="BA227" s="341"/>
      <c r="BB227" s="341"/>
      <c r="BC227" s="341"/>
      <c r="BD227" s="341"/>
      <c r="BE227" s="401"/>
      <c r="BF227" s="341"/>
      <c r="BG227" s="341"/>
      <c r="BH227" s="402"/>
      <c r="BI227" s="403"/>
      <c r="BJ227" s="405"/>
      <c r="BK227" s="405"/>
      <c r="BL227" s="405"/>
      <c r="BM227" s="405"/>
      <c r="BN227" s="514"/>
    </row>
    <row r="228" ht="18.75" customHeight="1">
      <c r="A228" s="336" t="str">
        <f t="shared" si="13"/>
        <v/>
      </c>
      <c r="B228" s="341"/>
      <c r="C228" s="559"/>
      <c r="D228" s="559"/>
      <c r="E228" s="560" t="str">
        <f t="shared" si="14"/>
        <v/>
      </c>
      <c r="F228" s="401"/>
      <c r="G228" s="394"/>
      <c r="H228" s="341" t="str">
        <f t="array" ref="H228">IF(D228="","",XLOOKUP(D228,'Master Data'!K:K,'Master Data'!N:N,"Input in Master Data",0,1))</f>
        <v/>
      </c>
      <c r="I228" s="341" t="str">
        <f t="array" ref="I228">IF(D228="","",XLOOKUP(D228,'Master Data'!K:K,'Master Data'!O:O,"Input in Master Data",0,1))</f>
        <v/>
      </c>
      <c r="J228" s="341" t="str">
        <f t="array" ref="J228">if(V228="","",XLOOKUP(V228,Master[Company],Master[Blow],"Unknown",0,1))</f>
        <v/>
      </c>
      <c r="K228" s="341" t="str">
        <f t="array" ref="K228">if(V228="","",XLOOKUP(V228,Master[Company],Master[Pigging],"Unknown",0,1))</f>
        <v/>
      </c>
      <c r="L228" s="341" t="str">
        <f t="array" ref="L228">if(V228="","",XLOOKUP(V228,Master[Company],Master[Load Method],"Unknown",0,1))</f>
        <v/>
      </c>
      <c r="M228" s="341" t="str">
        <f t="array" ref="M228">if(V228="","",XLOOKUP(V228,Master[Company],Master[Line Distance],"Unknown",0,1))</f>
        <v/>
      </c>
      <c r="N228" s="394"/>
      <c r="O228" s="341"/>
      <c r="P228" s="506"/>
      <c r="Q228" s="341" t="str">
        <f t="array" ref="Q228">if(V228="","",XLOOKUP(V228,Master[Company],Master[Terms],"NA",0,1))</f>
        <v/>
      </c>
      <c r="R228" s="341" t="str">
        <f t="shared" si="9"/>
        <v/>
      </c>
      <c r="S228" s="341" t="str">
        <f t="array" ref="S228">if(V228="","",XLOOKUP(V228,Master[Company],Master[Group],"NA",0,1))</f>
        <v/>
      </c>
      <c r="T228" s="341" t="str">
        <f t="array" ref="T228">if(V228="","",XLOOKUP(V228,Master[Company],Master[Loading Location],"NA",0,1))</f>
        <v/>
      </c>
      <c r="U228" s="341" t="str">
        <f t="array" ref="U228">if(V228="","",XLOOKUP(V228,Master[Company],Master[Acronym],"NA",0,1))</f>
        <v/>
      </c>
      <c r="V228" s="341"/>
      <c r="W228" s="342"/>
      <c r="X228" s="90"/>
      <c r="Y228" s="341"/>
      <c r="Z228" s="341" t="str">
        <f t="shared" si="11"/>
        <v/>
      </c>
      <c r="AA228" s="341"/>
      <c r="AB228" s="341"/>
      <c r="AC228" s="341"/>
      <c r="AD228" s="401"/>
      <c r="AE228" s="563"/>
      <c r="AF228" s="564"/>
      <c r="AG228" s="564"/>
      <c r="AH228" s="564"/>
      <c r="AI228" s="564"/>
      <c r="AJ228" s="564"/>
      <c r="AK228" s="564"/>
      <c r="AL228" s="565"/>
      <c r="AM228" s="564"/>
      <c r="AN228" s="564"/>
      <c r="AO228" s="564"/>
      <c r="AP228" s="564"/>
      <c r="AQ228" s="564"/>
      <c r="AR228" s="564"/>
      <c r="AS228" s="564"/>
      <c r="AT228" s="564"/>
      <c r="AU228" s="394"/>
      <c r="AV228" s="306"/>
      <c r="AW228" s="306"/>
      <c r="AX228" s="394"/>
      <c r="AY228" s="401"/>
      <c r="AZ228" s="341"/>
      <c r="BA228" s="341"/>
      <c r="BB228" s="341"/>
      <c r="BC228" s="341"/>
      <c r="BD228" s="341"/>
      <c r="BE228" s="401"/>
      <c r="BF228" s="341"/>
      <c r="BG228" s="341"/>
      <c r="BH228" s="402"/>
      <c r="BI228" s="403"/>
      <c r="BJ228" s="405"/>
      <c r="BK228" s="405"/>
      <c r="BL228" s="405"/>
      <c r="BM228" s="405"/>
      <c r="BN228" s="514"/>
    </row>
    <row r="229" ht="18.75" customHeight="1">
      <c r="A229" s="336" t="str">
        <f t="shared" si="13"/>
        <v/>
      </c>
      <c r="B229" s="341"/>
      <c r="C229" s="559"/>
      <c r="D229" s="559"/>
      <c r="E229" s="560" t="str">
        <f t="shared" si="14"/>
        <v/>
      </c>
      <c r="F229" s="401"/>
      <c r="G229" s="394"/>
      <c r="H229" s="341" t="str">
        <f t="array" ref="H229">IF(D229="","",XLOOKUP(D229,'Master Data'!K:K,'Master Data'!N:N,"Input in Master Data",0,1))</f>
        <v/>
      </c>
      <c r="I229" s="341" t="str">
        <f t="array" ref="I229">IF(D229="","",XLOOKUP(D229,'Master Data'!K:K,'Master Data'!O:O,"Input in Master Data",0,1))</f>
        <v/>
      </c>
      <c r="J229" s="341" t="str">
        <f t="array" ref="J229">if(V229="","",XLOOKUP(V229,Master[Company],Master[Blow],"Unknown",0,1))</f>
        <v/>
      </c>
      <c r="K229" s="341" t="str">
        <f t="array" ref="K229">if(V229="","",XLOOKUP(V229,Master[Company],Master[Pigging],"Unknown",0,1))</f>
        <v/>
      </c>
      <c r="L229" s="341" t="str">
        <f t="array" ref="L229">if(V229="","",XLOOKUP(V229,Master[Company],Master[Load Method],"Unknown",0,1))</f>
        <v/>
      </c>
      <c r="M229" s="341" t="str">
        <f t="array" ref="M229">if(V229="","",XLOOKUP(V229,Master[Company],Master[Line Distance],"Unknown",0,1))</f>
        <v/>
      </c>
      <c r="N229" s="394"/>
      <c r="O229" s="341"/>
      <c r="P229" s="506"/>
      <c r="Q229" s="341" t="str">
        <f t="array" ref="Q229">if(V229="","",XLOOKUP(V229,Master[Company],Master[Terms],"NA",0,1))</f>
        <v/>
      </c>
      <c r="R229" s="341" t="str">
        <f t="shared" si="9"/>
        <v/>
      </c>
      <c r="S229" s="341" t="str">
        <f t="array" ref="S229">if(V229="","",XLOOKUP(V229,Master[Company],Master[Group],"NA",0,1))</f>
        <v/>
      </c>
      <c r="T229" s="341" t="str">
        <f t="array" ref="T229">if(V229="","",XLOOKUP(V229,Master[Company],Master[Loading Location],"NA",0,1))</f>
        <v/>
      </c>
      <c r="U229" s="341" t="str">
        <f t="array" ref="U229">if(V229="","",XLOOKUP(V229,Master[Company],Master[Acronym],"NA",0,1))</f>
        <v/>
      </c>
      <c r="V229" s="341"/>
      <c r="W229" s="342"/>
      <c r="X229" s="90"/>
      <c r="Y229" s="341"/>
      <c r="Z229" s="341" t="str">
        <f t="shared" si="11"/>
        <v/>
      </c>
      <c r="AA229" s="341"/>
      <c r="AB229" s="341"/>
      <c r="AC229" s="341"/>
      <c r="AD229" s="401"/>
      <c r="AE229" s="563"/>
      <c r="AF229" s="564"/>
      <c r="AG229" s="564"/>
      <c r="AH229" s="564"/>
      <c r="AI229" s="564"/>
      <c r="AJ229" s="564"/>
      <c r="AK229" s="564"/>
      <c r="AL229" s="565"/>
      <c r="AM229" s="564"/>
      <c r="AN229" s="564"/>
      <c r="AO229" s="564"/>
      <c r="AP229" s="564"/>
      <c r="AQ229" s="564"/>
      <c r="AR229" s="564"/>
      <c r="AS229" s="564"/>
      <c r="AT229" s="564"/>
      <c r="AU229" s="394"/>
      <c r="AV229" s="306"/>
      <c r="AW229" s="306"/>
      <c r="AX229" s="394"/>
      <c r="AY229" s="401"/>
      <c r="AZ229" s="341"/>
      <c r="BA229" s="341"/>
      <c r="BB229" s="341"/>
      <c r="BC229" s="341"/>
      <c r="BD229" s="341"/>
      <c r="BE229" s="401"/>
      <c r="BF229" s="341"/>
      <c r="BG229" s="341"/>
      <c r="BH229" s="402"/>
      <c r="BI229" s="403"/>
      <c r="BJ229" s="405"/>
      <c r="BK229" s="405"/>
      <c r="BL229" s="405"/>
      <c r="BM229" s="405"/>
      <c r="BN229" s="514"/>
    </row>
    <row r="230" ht="18.75" customHeight="1">
      <c r="A230" s="336" t="str">
        <f t="shared" si="13"/>
        <v/>
      </c>
      <c r="B230" s="341"/>
      <c r="C230" s="559"/>
      <c r="D230" s="559"/>
      <c r="E230" s="560" t="str">
        <f t="shared" si="14"/>
        <v/>
      </c>
      <c r="F230" s="401"/>
      <c r="G230" s="394"/>
      <c r="H230" s="341" t="str">
        <f t="array" ref="H230">IF(D230="","",XLOOKUP(D230,'Master Data'!K:K,'Master Data'!N:N,"Input in Master Data",0,1))</f>
        <v/>
      </c>
      <c r="I230" s="341" t="str">
        <f t="array" ref="I230">IF(D230="","",XLOOKUP(D230,'Master Data'!K:K,'Master Data'!O:O,"Input in Master Data",0,1))</f>
        <v/>
      </c>
      <c r="J230" s="341" t="str">
        <f t="array" ref="J230">if(V230="","",XLOOKUP(V230,Master[Company],Master[Blow],"Unknown",0,1))</f>
        <v/>
      </c>
      <c r="K230" s="341" t="str">
        <f t="array" ref="K230">if(V230="","",XLOOKUP(V230,Master[Company],Master[Pigging],"Unknown",0,1))</f>
        <v/>
      </c>
      <c r="L230" s="341" t="str">
        <f t="array" ref="L230">if(V230="","",XLOOKUP(V230,Master[Company],Master[Load Method],"Unknown",0,1))</f>
        <v/>
      </c>
      <c r="M230" s="341" t="str">
        <f t="array" ref="M230">if(V230="","",XLOOKUP(V230,Master[Company],Master[Line Distance],"Unknown",0,1))</f>
        <v/>
      </c>
      <c r="N230" s="394"/>
      <c r="O230" s="341"/>
      <c r="P230" s="506"/>
      <c r="Q230" s="341" t="str">
        <f t="array" ref="Q230">if(V230="","",XLOOKUP(V230,Master[Company],Master[Terms],"NA",0,1))</f>
        <v/>
      </c>
      <c r="R230" s="341" t="str">
        <f t="shared" si="9"/>
        <v/>
      </c>
      <c r="S230" s="341" t="str">
        <f t="array" ref="S230">if(V230="","",XLOOKUP(V230,Master[Company],Master[Group],"NA",0,1))</f>
        <v/>
      </c>
      <c r="T230" s="341" t="str">
        <f t="array" ref="T230">if(V230="","",XLOOKUP(V230,Master[Company],Master[Loading Location],"NA",0,1))</f>
        <v/>
      </c>
      <c r="U230" s="341" t="str">
        <f t="array" ref="U230">if(V230="","",XLOOKUP(V230,Master[Company],Master[Acronym],"NA",0,1))</f>
        <v/>
      </c>
      <c r="V230" s="341"/>
      <c r="W230" s="342"/>
      <c r="X230" s="90"/>
      <c r="Y230" s="341"/>
      <c r="Z230" s="341" t="str">
        <f t="shared" si="11"/>
        <v/>
      </c>
      <c r="AA230" s="341"/>
      <c r="AB230" s="341"/>
      <c r="AC230" s="341"/>
      <c r="AD230" s="401"/>
      <c r="AE230" s="563"/>
      <c r="AF230" s="564"/>
      <c r="AG230" s="564"/>
      <c r="AH230" s="564"/>
      <c r="AI230" s="564"/>
      <c r="AJ230" s="564"/>
      <c r="AK230" s="564"/>
      <c r="AL230" s="565"/>
      <c r="AM230" s="564"/>
      <c r="AN230" s="564"/>
      <c r="AO230" s="564"/>
      <c r="AP230" s="564"/>
      <c r="AQ230" s="564"/>
      <c r="AR230" s="564"/>
      <c r="AS230" s="564"/>
      <c r="AT230" s="564"/>
      <c r="AU230" s="394"/>
      <c r="AV230" s="306"/>
      <c r="AW230" s="306"/>
      <c r="AX230" s="394"/>
      <c r="AY230" s="401"/>
      <c r="AZ230" s="341"/>
      <c r="BA230" s="341"/>
      <c r="BB230" s="341"/>
      <c r="BC230" s="341"/>
      <c r="BD230" s="341"/>
      <c r="BE230" s="401"/>
      <c r="BF230" s="341"/>
      <c r="BG230" s="341"/>
      <c r="BH230" s="402"/>
      <c r="BI230" s="403"/>
      <c r="BJ230" s="405"/>
      <c r="BK230" s="405"/>
      <c r="BL230" s="405"/>
      <c r="BM230" s="405"/>
      <c r="BN230" s="514"/>
    </row>
    <row r="231" ht="18.75" customHeight="1">
      <c r="A231" s="336" t="str">
        <f t="shared" si="13"/>
        <v/>
      </c>
      <c r="B231" s="341"/>
      <c r="C231" s="559"/>
      <c r="D231" s="559"/>
      <c r="E231" s="560" t="str">
        <f t="shared" si="14"/>
        <v/>
      </c>
      <c r="F231" s="401"/>
      <c r="G231" s="394"/>
      <c r="H231" s="341" t="str">
        <f t="array" ref="H231">IF(D231="","",XLOOKUP(D231,'Master Data'!K:K,'Master Data'!N:N,"Input in Master Data",0,1))</f>
        <v/>
      </c>
      <c r="I231" s="341" t="str">
        <f t="array" ref="I231">IF(D231="","",XLOOKUP(D231,'Master Data'!K:K,'Master Data'!O:O,"Input in Master Data",0,1))</f>
        <v/>
      </c>
      <c r="J231" s="341" t="str">
        <f t="array" ref="J231">if(V231="","",XLOOKUP(V231,Master[Company],Master[Blow],"Unknown",0,1))</f>
        <v/>
      </c>
      <c r="K231" s="341" t="str">
        <f t="array" ref="K231">if(V231="","",XLOOKUP(V231,Master[Company],Master[Pigging],"Unknown",0,1))</f>
        <v/>
      </c>
      <c r="L231" s="341" t="str">
        <f t="array" ref="L231">if(V231="","",XLOOKUP(V231,Master[Company],Master[Load Method],"Unknown",0,1))</f>
        <v/>
      </c>
      <c r="M231" s="341" t="str">
        <f t="array" ref="M231">if(V231="","",XLOOKUP(V231,Master[Company],Master[Line Distance],"Unknown",0,1))</f>
        <v/>
      </c>
      <c r="N231" s="394"/>
      <c r="O231" s="341"/>
      <c r="P231" s="506"/>
      <c r="Q231" s="341" t="str">
        <f t="array" ref="Q231">if(V231="","",XLOOKUP(V231,Master[Company],Master[Terms],"NA",0,1))</f>
        <v/>
      </c>
      <c r="R231" s="341" t="str">
        <f t="shared" si="9"/>
        <v/>
      </c>
      <c r="S231" s="341" t="str">
        <f t="array" ref="S231">if(V231="","",XLOOKUP(V231,Master[Company],Master[Group],"NA",0,1))</f>
        <v/>
      </c>
      <c r="T231" s="341" t="str">
        <f t="array" ref="T231">if(V231="","",XLOOKUP(V231,Master[Company],Master[Loading Location],"NA",0,1))</f>
        <v/>
      </c>
      <c r="U231" s="341" t="str">
        <f t="array" ref="U231">if(V231="","",XLOOKUP(V231,Master[Company],Master[Acronym],"NA",0,1))</f>
        <v/>
      </c>
      <c r="V231" s="341"/>
      <c r="W231" s="342"/>
      <c r="X231" s="90"/>
      <c r="Y231" s="341"/>
      <c r="Z231" s="341" t="str">
        <f t="shared" si="11"/>
        <v/>
      </c>
      <c r="AA231" s="341"/>
      <c r="AB231" s="341"/>
      <c r="AC231" s="341"/>
      <c r="AD231" s="401"/>
      <c r="AE231" s="563"/>
      <c r="AF231" s="564"/>
      <c r="AG231" s="564"/>
      <c r="AH231" s="564"/>
      <c r="AI231" s="564"/>
      <c r="AJ231" s="564"/>
      <c r="AK231" s="564"/>
      <c r="AL231" s="565"/>
      <c r="AM231" s="564"/>
      <c r="AN231" s="564"/>
      <c r="AO231" s="564"/>
      <c r="AP231" s="564"/>
      <c r="AQ231" s="564"/>
      <c r="AR231" s="564"/>
      <c r="AS231" s="564"/>
      <c r="AT231" s="564"/>
      <c r="AU231" s="394"/>
      <c r="AV231" s="306"/>
      <c r="AW231" s="306"/>
      <c r="AX231" s="394"/>
      <c r="AY231" s="401"/>
      <c r="AZ231" s="341"/>
      <c r="BA231" s="341"/>
      <c r="BB231" s="341"/>
      <c r="BC231" s="341"/>
      <c r="BD231" s="341"/>
      <c r="BE231" s="401"/>
      <c r="BF231" s="341"/>
      <c r="BG231" s="341"/>
      <c r="BH231" s="402"/>
      <c r="BI231" s="403"/>
      <c r="BJ231" s="405"/>
      <c r="BK231" s="405"/>
      <c r="BL231" s="405"/>
      <c r="BM231" s="405"/>
      <c r="BN231" s="514"/>
    </row>
    <row r="232" ht="18.75" customHeight="1">
      <c r="A232" s="336" t="str">
        <f t="shared" si="13"/>
        <v/>
      </c>
      <c r="B232" s="341"/>
      <c r="C232" s="559"/>
      <c r="D232" s="559"/>
      <c r="E232" s="560" t="str">
        <f t="shared" si="14"/>
        <v/>
      </c>
      <c r="F232" s="401"/>
      <c r="G232" s="394"/>
      <c r="H232" s="341" t="str">
        <f t="array" ref="H232">IF(D232="","",XLOOKUP(D232,'Master Data'!K:K,'Master Data'!N:N,"Input in Master Data",0,1))</f>
        <v/>
      </c>
      <c r="I232" s="341" t="str">
        <f t="array" ref="I232">IF(D232="","",XLOOKUP(D232,'Master Data'!K:K,'Master Data'!O:O,"Input in Master Data",0,1))</f>
        <v/>
      </c>
      <c r="J232" s="341" t="str">
        <f t="array" ref="J232">if(V232="","",XLOOKUP(V232,Master[Company],Master[Blow],"Unknown",0,1))</f>
        <v/>
      </c>
      <c r="K232" s="341" t="str">
        <f t="array" ref="K232">if(V232="","",XLOOKUP(V232,Master[Company],Master[Pigging],"Unknown",0,1))</f>
        <v/>
      </c>
      <c r="L232" s="341" t="str">
        <f t="array" ref="L232">if(V232="","",XLOOKUP(V232,Master[Company],Master[Load Method],"Unknown",0,1))</f>
        <v/>
      </c>
      <c r="M232" s="341" t="str">
        <f t="array" ref="M232">if(V232="","",XLOOKUP(V232,Master[Company],Master[Line Distance],"Unknown",0,1))</f>
        <v/>
      </c>
      <c r="N232" s="394"/>
      <c r="O232" s="341"/>
      <c r="P232" s="506"/>
      <c r="Q232" s="341" t="str">
        <f t="array" ref="Q232">if(V232="","",XLOOKUP(V232,Master[Company],Master[Terms],"NA",0,1))</f>
        <v/>
      </c>
      <c r="R232" s="341" t="str">
        <f t="shared" si="9"/>
        <v/>
      </c>
      <c r="S232" s="341" t="str">
        <f t="array" ref="S232">if(V232="","",XLOOKUP(V232,Master[Company],Master[Group],"NA",0,1))</f>
        <v/>
      </c>
      <c r="T232" s="341" t="str">
        <f t="array" ref="T232">if(V232="","",XLOOKUP(V232,Master[Company],Master[Loading Location],"NA",0,1))</f>
        <v/>
      </c>
      <c r="U232" s="341" t="str">
        <f t="array" ref="U232">if(V232="","",XLOOKUP(V232,Master[Company],Master[Acronym],"NA",0,1))</f>
        <v/>
      </c>
      <c r="V232" s="341"/>
      <c r="W232" s="342"/>
      <c r="X232" s="90"/>
      <c r="Y232" s="341"/>
      <c r="Z232" s="341" t="str">
        <f t="shared" si="11"/>
        <v/>
      </c>
      <c r="AA232" s="341"/>
      <c r="AB232" s="341"/>
      <c r="AC232" s="341"/>
      <c r="AD232" s="401"/>
      <c r="AE232" s="563"/>
      <c r="AF232" s="564"/>
      <c r="AG232" s="564"/>
      <c r="AH232" s="564"/>
      <c r="AI232" s="564"/>
      <c r="AJ232" s="564"/>
      <c r="AK232" s="564"/>
      <c r="AL232" s="565"/>
      <c r="AM232" s="564"/>
      <c r="AN232" s="564"/>
      <c r="AO232" s="564"/>
      <c r="AP232" s="564"/>
      <c r="AQ232" s="564"/>
      <c r="AR232" s="564"/>
      <c r="AS232" s="564"/>
      <c r="AT232" s="564"/>
      <c r="AU232" s="394"/>
      <c r="AV232" s="306"/>
      <c r="AW232" s="306"/>
      <c r="AX232" s="394"/>
      <c r="AY232" s="401"/>
      <c r="AZ232" s="341"/>
      <c r="BA232" s="341"/>
      <c r="BB232" s="341"/>
      <c r="BC232" s="341"/>
      <c r="BD232" s="341"/>
      <c r="BE232" s="401"/>
      <c r="BF232" s="341"/>
      <c r="BG232" s="341"/>
      <c r="BH232" s="402"/>
      <c r="BI232" s="403"/>
      <c r="BJ232" s="405"/>
      <c r="BK232" s="405"/>
      <c r="BL232" s="405"/>
      <c r="BM232" s="405"/>
      <c r="BN232" s="514"/>
    </row>
    <row r="233" ht="18.75" customHeight="1">
      <c r="A233" s="336" t="str">
        <f t="shared" si="13"/>
        <v/>
      </c>
      <c r="B233" s="341"/>
      <c r="C233" s="559"/>
      <c r="D233" s="559"/>
      <c r="E233" s="560" t="str">
        <f t="shared" si="14"/>
        <v/>
      </c>
      <c r="F233" s="401"/>
      <c r="G233" s="394"/>
      <c r="H233" s="341" t="str">
        <f t="array" ref="H233">IF(D233="","",XLOOKUP(D233,'Master Data'!K:K,'Master Data'!N:N,"Input in Master Data",0,1))</f>
        <v/>
      </c>
      <c r="I233" s="341" t="str">
        <f t="array" ref="I233">IF(D233="","",XLOOKUP(D233,'Master Data'!K:K,'Master Data'!O:O,"Input in Master Data",0,1))</f>
        <v/>
      </c>
      <c r="J233" s="341" t="str">
        <f t="array" ref="J233">if(V233="","",XLOOKUP(V233,Master[Company],Master[Blow],"Unknown",0,1))</f>
        <v/>
      </c>
      <c r="K233" s="341" t="str">
        <f t="array" ref="K233">if(V233="","",XLOOKUP(V233,Master[Company],Master[Pigging],"Unknown",0,1))</f>
        <v/>
      </c>
      <c r="L233" s="341" t="str">
        <f t="array" ref="L233">if(V233="","",XLOOKUP(V233,Master[Company],Master[Load Method],"Unknown",0,1))</f>
        <v/>
      </c>
      <c r="M233" s="341" t="str">
        <f t="array" ref="M233">if(V233="","",XLOOKUP(V233,Master[Company],Master[Line Distance],"Unknown",0,1))</f>
        <v/>
      </c>
      <c r="N233" s="394"/>
      <c r="O233" s="341"/>
      <c r="P233" s="506"/>
      <c r="Q233" s="341" t="str">
        <f t="array" ref="Q233">if(V233="","",XLOOKUP(V233,Master[Company],Master[Terms],"NA",0,1))</f>
        <v/>
      </c>
      <c r="R233" s="341" t="str">
        <f t="shared" si="9"/>
        <v/>
      </c>
      <c r="S233" s="341" t="str">
        <f t="array" ref="S233">if(V233="","",XLOOKUP(V233,Master[Company],Master[Group],"NA",0,1))</f>
        <v/>
      </c>
      <c r="T233" s="341" t="str">
        <f t="array" ref="T233">if(V233="","",XLOOKUP(V233,Master[Company],Master[Loading Location],"NA",0,1))</f>
        <v/>
      </c>
      <c r="U233" s="341" t="str">
        <f t="array" ref="U233">if(V233="","",XLOOKUP(V233,Master[Company],Master[Acronym],"NA",0,1))</f>
        <v/>
      </c>
      <c r="V233" s="341"/>
      <c r="W233" s="342"/>
      <c r="X233" s="90"/>
      <c r="Y233" s="341"/>
      <c r="Z233" s="341" t="str">
        <f t="shared" si="11"/>
        <v/>
      </c>
      <c r="AA233" s="341"/>
      <c r="AB233" s="341"/>
      <c r="AC233" s="341"/>
      <c r="AD233" s="401"/>
      <c r="AE233" s="563"/>
      <c r="AF233" s="564"/>
      <c r="AG233" s="564"/>
      <c r="AH233" s="564"/>
      <c r="AI233" s="564"/>
      <c r="AJ233" s="564"/>
      <c r="AK233" s="564"/>
      <c r="AL233" s="565"/>
      <c r="AM233" s="564"/>
      <c r="AN233" s="564"/>
      <c r="AO233" s="564"/>
      <c r="AP233" s="564"/>
      <c r="AQ233" s="564"/>
      <c r="AR233" s="564"/>
      <c r="AS233" s="564"/>
      <c r="AT233" s="564"/>
      <c r="AU233" s="394"/>
      <c r="AV233" s="306"/>
      <c r="AW233" s="306"/>
      <c r="AX233" s="394"/>
      <c r="AY233" s="401"/>
      <c r="AZ233" s="341"/>
      <c r="BA233" s="341"/>
      <c r="BB233" s="341"/>
      <c r="BC233" s="341"/>
      <c r="BD233" s="341"/>
      <c r="BE233" s="401"/>
      <c r="BF233" s="341"/>
      <c r="BG233" s="341"/>
      <c r="BH233" s="402"/>
      <c r="BI233" s="403"/>
      <c r="BJ233" s="405"/>
      <c r="BK233" s="405"/>
      <c r="BL233" s="405"/>
      <c r="BM233" s="405"/>
      <c r="BN233" s="514"/>
    </row>
    <row r="234" ht="18.75" customHeight="1">
      <c r="A234" s="336" t="str">
        <f t="shared" si="13"/>
        <v/>
      </c>
      <c r="B234" s="341"/>
      <c r="C234" s="559"/>
      <c r="D234" s="559"/>
      <c r="E234" s="560" t="str">
        <f t="shared" si="14"/>
        <v/>
      </c>
      <c r="F234" s="401"/>
      <c r="G234" s="394"/>
      <c r="H234" s="341" t="str">
        <f t="array" ref="H234">IF(D234="","",XLOOKUP(D234,'Master Data'!K:K,'Master Data'!N:N,"Input in Master Data",0,1))</f>
        <v/>
      </c>
      <c r="I234" s="341" t="str">
        <f t="array" ref="I234">IF(D234="","",XLOOKUP(D234,'Master Data'!K:K,'Master Data'!O:O,"Input in Master Data",0,1))</f>
        <v/>
      </c>
      <c r="J234" s="341" t="str">
        <f t="array" ref="J234">if(V234="","",XLOOKUP(V234,Master[Company],Master[Blow],"Unknown",0,1))</f>
        <v/>
      </c>
      <c r="K234" s="341" t="str">
        <f t="array" ref="K234">if(V234="","",XLOOKUP(V234,Master[Company],Master[Pigging],"Unknown",0,1))</f>
        <v/>
      </c>
      <c r="L234" s="341" t="str">
        <f t="array" ref="L234">if(V234="","",XLOOKUP(V234,Master[Company],Master[Load Method],"Unknown",0,1))</f>
        <v/>
      </c>
      <c r="M234" s="341" t="str">
        <f t="array" ref="M234">if(V234="","",XLOOKUP(V234,Master[Company],Master[Line Distance],"Unknown",0,1))</f>
        <v/>
      </c>
      <c r="N234" s="394"/>
      <c r="O234" s="341"/>
      <c r="P234" s="506"/>
      <c r="Q234" s="341" t="str">
        <f t="array" ref="Q234">if(V234="","",XLOOKUP(V234,Master[Company],Master[Terms],"NA",0,1))</f>
        <v/>
      </c>
      <c r="R234" s="341" t="str">
        <f t="shared" si="9"/>
        <v/>
      </c>
      <c r="S234" s="341" t="str">
        <f t="array" ref="S234">if(V234="","",XLOOKUP(V234,Master[Company],Master[Group],"NA",0,1))</f>
        <v/>
      </c>
      <c r="T234" s="341" t="str">
        <f t="array" ref="T234">if(V234="","",XLOOKUP(V234,Master[Company],Master[Loading Location],"NA",0,1))</f>
        <v/>
      </c>
      <c r="U234" s="341" t="str">
        <f t="array" ref="U234">if(V234="","",XLOOKUP(V234,Master[Company],Master[Acronym],"NA",0,1))</f>
        <v/>
      </c>
      <c r="V234" s="341"/>
      <c r="W234" s="342"/>
      <c r="X234" s="90"/>
      <c r="Y234" s="341"/>
      <c r="Z234" s="341" t="str">
        <f t="shared" si="11"/>
        <v/>
      </c>
      <c r="AA234" s="341"/>
      <c r="AB234" s="341"/>
      <c r="AC234" s="341"/>
      <c r="AD234" s="401"/>
      <c r="AE234" s="563"/>
      <c r="AF234" s="564"/>
      <c r="AG234" s="564"/>
      <c r="AH234" s="564"/>
      <c r="AI234" s="564"/>
      <c r="AJ234" s="564"/>
      <c r="AK234" s="564"/>
      <c r="AL234" s="565"/>
      <c r="AM234" s="564"/>
      <c r="AN234" s="564"/>
      <c r="AO234" s="564"/>
      <c r="AP234" s="564"/>
      <c r="AQ234" s="564"/>
      <c r="AR234" s="564"/>
      <c r="AS234" s="564"/>
      <c r="AT234" s="564"/>
      <c r="AU234" s="394"/>
      <c r="AV234" s="306"/>
      <c r="AW234" s="306"/>
      <c r="AX234" s="394"/>
      <c r="AY234" s="401"/>
      <c r="AZ234" s="341"/>
      <c r="BA234" s="341"/>
      <c r="BB234" s="341"/>
      <c r="BC234" s="341"/>
      <c r="BD234" s="341"/>
      <c r="BE234" s="401"/>
      <c r="BF234" s="341"/>
      <c r="BG234" s="341"/>
      <c r="BH234" s="402"/>
      <c r="BI234" s="403"/>
      <c r="BJ234" s="405"/>
      <c r="BK234" s="405"/>
      <c r="BL234" s="405"/>
      <c r="BM234" s="405"/>
      <c r="BN234" s="514"/>
    </row>
    <row r="235" ht="18.75" customHeight="1">
      <c r="A235" s="336" t="str">
        <f t="shared" si="13"/>
        <v/>
      </c>
      <c r="B235" s="341"/>
      <c r="C235" s="559"/>
      <c r="D235" s="559"/>
      <c r="E235" s="560" t="str">
        <f t="shared" si="14"/>
        <v/>
      </c>
      <c r="F235" s="401"/>
      <c r="G235" s="394"/>
      <c r="H235" s="341" t="str">
        <f t="array" ref="H235">IF(D235="","",XLOOKUP(D235,'Master Data'!K:K,'Master Data'!N:N,"Input in Master Data",0,1))</f>
        <v/>
      </c>
      <c r="I235" s="341" t="str">
        <f t="array" ref="I235">IF(D235="","",XLOOKUP(D235,'Master Data'!K:K,'Master Data'!O:O,"Input in Master Data",0,1))</f>
        <v/>
      </c>
      <c r="J235" s="341" t="str">
        <f t="array" ref="J235">if(V235="","",XLOOKUP(V235,Master[Company],Master[Blow],"Unknown",0,1))</f>
        <v/>
      </c>
      <c r="K235" s="341" t="str">
        <f t="array" ref="K235">if(V235="","",XLOOKUP(V235,Master[Company],Master[Pigging],"Unknown",0,1))</f>
        <v/>
      </c>
      <c r="L235" s="341" t="str">
        <f t="array" ref="L235">if(V235="","",XLOOKUP(V235,Master[Company],Master[Load Method],"Unknown",0,1))</f>
        <v/>
      </c>
      <c r="M235" s="341" t="str">
        <f t="array" ref="M235">if(V235="","",XLOOKUP(V235,Master[Company],Master[Line Distance],"Unknown",0,1))</f>
        <v/>
      </c>
      <c r="N235" s="394"/>
      <c r="O235" s="341"/>
      <c r="P235" s="506"/>
      <c r="Q235" s="341" t="str">
        <f t="array" ref="Q235">if(V235="","",XLOOKUP(V235,Master[Company],Master[Terms],"NA",0,1))</f>
        <v/>
      </c>
      <c r="R235" s="341" t="str">
        <f t="shared" si="9"/>
        <v/>
      </c>
      <c r="S235" s="341" t="str">
        <f t="array" ref="S235">if(V235="","",XLOOKUP(V235,Master[Company],Master[Group],"NA",0,1))</f>
        <v/>
      </c>
      <c r="T235" s="341" t="str">
        <f t="array" ref="T235">if(V235="","",XLOOKUP(V235,Master[Company],Master[Loading Location],"NA",0,1))</f>
        <v/>
      </c>
      <c r="U235" s="341" t="str">
        <f t="array" ref="U235">if(V235="","",XLOOKUP(V235,Master[Company],Master[Acronym],"NA",0,1))</f>
        <v/>
      </c>
      <c r="V235" s="341"/>
      <c r="W235" s="342"/>
      <c r="X235" s="90"/>
      <c r="Y235" s="341"/>
      <c r="Z235" s="341" t="str">
        <f t="shared" si="11"/>
        <v/>
      </c>
      <c r="AA235" s="341"/>
      <c r="AB235" s="341"/>
      <c r="AC235" s="341"/>
      <c r="AD235" s="401"/>
      <c r="AE235" s="563"/>
      <c r="AF235" s="564"/>
      <c r="AG235" s="564"/>
      <c r="AH235" s="564"/>
      <c r="AI235" s="564"/>
      <c r="AJ235" s="564"/>
      <c r="AK235" s="564"/>
      <c r="AL235" s="565"/>
      <c r="AM235" s="564"/>
      <c r="AN235" s="564"/>
      <c r="AO235" s="564"/>
      <c r="AP235" s="564"/>
      <c r="AQ235" s="564"/>
      <c r="AR235" s="564"/>
      <c r="AS235" s="564"/>
      <c r="AT235" s="564"/>
      <c r="AU235" s="394"/>
      <c r="AV235" s="306"/>
      <c r="AW235" s="306"/>
      <c r="AX235" s="394"/>
      <c r="AY235" s="401"/>
      <c r="AZ235" s="341"/>
      <c r="BA235" s="341"/>
      <c r="BB235" s="341"/>
      <c r="BC235" s="341"/>
      <c r="BD235" s="341"/>
      <c r="BE235" s="401"/>
      <c r="BF235" s="341"/>
      <c r="BG235" s="341"/>
      <c r="BH235" s="402"/>
      <c r="BI235" s="403"/>
      <c r="BJ235" s="405"/>
      <c r="BK235" s="405"/>
      <c r="BL235" s="405"/>
      <c r="BM235" s="405"/>
      <c r="BN235" s="514"/>
    </row>
    <row r="236" ht="18.75" customHeight="1">
      <c r="A236" s="336" t="str">
        <f t="shared" si="13"/>
        <v/>
      </c>
      <c r="B236" s="341"/>
      <c r="C236" s="559"/>
      <c r="D236" s="559"/>
      <c r="E236" s="560" t="str">
        <f t="shared" si="14"/>
        <v/>
      </c>
      <c r="F236" s="401"/>
      <c r="G236" s="394"/>
      <c r="H236" s="341" t="str">
        <f t="array" ref="H236">IF(D236="","",XLOOKUP(D236,'Master Data'!K:K,'Master Data'!N:N,"Input in Master Data",0,1))</f>
        <v/>
      </c>
      <c r="I236" s="341" t="str">
        <f t="array" ref="I236">IF(D236="","",XLOOKUP(D236,'Master Data'!K:K,'Master Data'!O:O,"Input in Master Data",0,1))</f>
        <v/>
      </c>
      <c r="J236" s="341" t="str">
        <f t="array" ref="J236">if(V236="","",XLOOKUP(V236,Master[Company],Master[Blow],"Unknown",0,1))</f>
        <v/>
      </c>
      <c r="K236" s="341" t="str">
        <f t="array" ref="K236">if(V236="","",XLOOKUP(V236,Master[Company],Master[Pigging],"Unknown",0,1))</f>
        <v/>
      </c>
      <c r="L236" s="341" t="str">
        <f t="array" ref="L236">if(V236="","",XLOOKUP(V236,Master[Company],Master[Load Method],"Unknown",0,1))</f>
        <v/>
      </c>
      <c r="M236" s="341" t="str">
        <f t="array" ref="M236">if(V236="","",XLOOKUP(V236,Master[Company],Master[Line Distance],"Unknown",0,1))</f>
        <v/>
      </c>
      <c r="N236" s="394"/>
      <c r="O236" s="341"/>
      <c r="P236" s="506"/>
      <c r="Q236" s="341" t="str">
        <f t="array" ref="Q236">if(V236="","",XLOOKUP(V236,Master[Company],Master[Terms],"NA",0,1))</f>
        <v/>
      </c>
      <c r="R236" s="341" t="str">
        <f t="shared" si="9"/>
        <v/>
      </c>
      <c r="S236" s="341" t="str">
        <f t="array" ref="S236">if(V236="","",XLOOKUP(V236,Master[Company],Master[Group],"NA",0,1))</f>
        <v/>
      </c>
      <c r="T236" s="341" t="str">
        <f t="array" ref="T236">if(V236="","",XLOOKUP(V236,Master[Company],Master[Loading Location],"NA",0,1))</f>
        <v/>
      </c>
      <c r="U236" s="341" t="str">
        <f t="array" ref="U236">if(V236="","",XLOOKUP(V236,Master[Company],Master[Acronym],"NA",0,1))</f>
        <v/>
      </c>
      <c r="V236" s="341"/>
      <c r="W236" s="342"/>
      <c r="X236" s="90"/>
      <c r="Y236" s="341"/>
      <c r="Z236" s="341" t="str">
        <f t="shared" si="11"/>
        <v/>
      </c>
      <c r="AA236" s="341"/>
      <c r="AB236" s="341"/>
      <c r="AC236" s="341"/>
      <c r="AD236" s="401"/>
      <c r="AE236" s="563"/>
      <c r="AF236" s="564"/>
      <c r="AG236" s="564"/>
      <c r="AH236" s="564"/>
      <c r="AI236" s="564"/>
      <c r="AJ236" s="564"/>
      <c r="AK236" s="564"/>
      <c r="AL236" s="565"/>
      <c r="AM236" s="564"/>
      <c r="AN236" s="564"/>
      <c r="AO236" s="564"/>
      <c r="AP236" s="564"/>
      <c r="AQ236" s="564"/>
      <c r="AR236" s="564"/>
      <c r="AS236" s="564"/>
      <c r="AT236" s="564"/>
      <c r="AU236" s="394"/>
      <c r="AV236" s="306"/>
      <c r="AW236" s="306"/>
      <c r="AX236" s="394"/>
      <c r="AY236" s="401"/>
      <c r="AZ236" s="341"/>
      <c r="BA236" s="341"/>
      <c r="BB236" s="341"/>
      <c r="BC236" s="341"/>
      <c r="BD236" s="341"/>
      <c r="BE236" s="401"/>
      <c r="BF236" s="341"/>
      <c r="BG236" s="341"/>
      <c r="BH236" s="402"/>
      <c r="BI236" s="403"/>
      <c r="BJ236" s="405"/>
      <c r="BK236" s="405"/>
      <c r="BL236" s="405"/>
      <c r="BM236" s="405"/>
      <c r="BN236" s="514"/>
    </row>
    <row r="237" ht="18.75" customHeight="1">
      <c r="A237" s="336" t="str">
        <f t="shared" si="13"/>
        <v/>
      </c>
      <c r="B237" s="341"/>
      <c r="C237" s="559"/>
      <c r="D237" s="559"/>
      <c r="E237" s="560" t="str">
        <f t="shared" si="14"/>
        <v/>
      </c>
      <c r="F237" s="401"/>
      <c r="G237" s="394"/>
      <c r="H237" s="341" t="str">
        <f t="array" ref="H237">IF(D237="","",XLOOKUP(D237,'Master Data'!K:K,'Master Data'!N:N,"Input in Master Data",0,1))</f>
        <v/>
      </c>
      <c r="I237" s="341" t="str">
        <f t="array" ref="I237">IF(D237="","",XLOOKUP(D237,'Master Data'!K:K,'Master Data'!O:O,"Input in Master Data",0,1))</f>
        <v/>
      </c>
      <c r="J237" s="341" t="str">
        <f t="array" ref="J237">if(V237="","",XLOOKUP(V237,Master[Company],Master[Blow],"Unknown",0,1))</f>
        <v/>
      </c>
      <c r="K237" s="341" t="str">
        <f t="array" ref="K237">if(V237="","",XLOOKUP(V237,Master[Company],Master[Pigging],"Unknown",0,1))</f>
        <v/>
      </c>
      <c r="L237" s="341" t="str">
        <f t="array" ref="L237">if(V237="","",XLOOKUP(V237,Master[Company],Master[Load Method],"Unknown",0,1))</f>
        <v/>
      </c>
      <c r="M237" s="341" t="str">
        <f t="array" ref="M237">if(V237="","",XLOOKUP(V237,Master[Company],Master[Line Distance],"Unknown",0,1))</f>
        <v/>
      </c>
      <c r="N237" s="394"/>
      <c r="O237" s="341"/>
      <c r="P237" s="506"/>
      <c r="Q237" s="341" t="str">
        <f t="array" ref="Q237">if(V237="","",XLOOKUP(V237,Master[Company],Master[Terms],"NA",0,1))</f>
        <v/>
      </c>
      <c r="R237" s="341" t="str">
        <f t="shared" si="9"/>
        <v/>
      </c>
      <c r="S237" s="341" t="str">
        <f t="array" ref="S237">if(V237="","",XLOOKUP(V237,Master[Company],Master[Group],"NA",0,1))</f>
        <v/>
      </c>
      <c r="T237" s="341" t="str">
        <f t="array" ref="T237">if(V237="","",XLOOKUP(V237,Master[Company],Master[Loading Location],"NA",0,1))</f>
        <v/>
      </c>
      <c r="U237" s="341" t="str">
        <f t="array" ref="U237">if(V237="","",XLOOKUP(V237,Master[Company],Master[Acronym],"NA",0,1))</f>
        <v/>
      </c>
      <c r="V237" s="341"/>
      <c r="W237" s="342"/>
      <c r="X237" s="90"/>
      <c r="Y237" s="341"/>
      <c r="Z237" s="341" t="str">
        <f t="shared" si="11"/>
        <v/>
      </c>
      <c r="AA237" s="341"/>
      <c r="AB237" s="341"/>
      <c r="AC237" s="341"/>
      <c r="AD237" s="401"/>
      <c r="AE237" s="563"/>
      <c r="AF237" s="564"/>
      <c r="AG237" s="564"/>
      <c r="AH237" s="564"/>
      <c r="AI237" s="564"/>
      <c r="AJ237" s="564"/>
      <c r="AK237" s="564"/>
      <c r="AL237" s="565"/>
      <c r="AM237" s="564"/>
      <c r="AN237" s="564"/>
      <c r="AO237" s="564"/>
      <c r="AP237" s="564"/>
      <c r="AQ237" s="564"/>
      <c r="AR237" s="564"/>
      <c r="AS237" s="564"/>
      <c r="AT237" s="564"/>
      <c r="AU237" s="394"/>
      <c r="AV237" s="306"/>
      <c r="AW237" s="306"/>
      <c r="AX237" s="394"/>
      <c r="AY237" s="401"/>
      <c r="AZ237" s="341"/>
      <c r="BA237" s="341"/>
      <c r="BB237" s="341"/>
      <c r="BC237" s="341"/>
      <c r="BD237" s="341"/>
      <c r="BE237" s="401"/>
      <c r="BF237" s="341"/>
      <c r="BG237" s="341"/>
      <c r="BH237" s="402"/>
      <c r="BI237" s="403"/>
      <c r="BJ237" s="405"/>
      <c r="BK237" s="405"/>
      <c r="BL237" s="405"/>
      <c r="BM237" s="405"/>
      <c r="BN237" s="514"/>
    </row>
    <row r="238" ht="18.75" customHeight="1">
      <c r="A238" s="336" t="str">
        <f t="shared" si="13"/>
        <v/>
      </c>
      <c r="B238" s="341"/>
      <c r="C238" s="559"/>
      <c r="D238" s="559"/>
      <c r="E238" s="560" t="str">
        <f t="shared" si="14"/>
        <v/>
      </c>
      <c r="F238" s="401"/>
      <c r="G238" s="394"/>
      <c r="H238" s="341" t="str">
        <f t="array" ref="H238">IF(D238="","",XLOOKUP(D238,'Master Data'!K:K,'Master Data'!N:N,"Input in Master Data",0,1))</f>
        <v/>
      </c>
      <c r="I238" s="341" t="str">
        <f t="array" ref="I238">IF(D238="","",XLOOKUP(D238,'Master Data'!K:K,'Master Data'!O:O,"Input in Master Data",0,1))</f>
        <v/>
      </c>
      <c r="J238" s="341" t="str">
        <f t="array" ref="J238">if(V238="","",XLOOKUP(V238,Master[Company],Master[Blow],"Unknown",0,1))</f>
        <v/>
      </c>
      <c r="K238" s="341" t="str">
        <f t="array" ref="K238">if(V238="","",XLOOKUP(V238,Master[Company],Master[Pigging],"Unknown",0,1))</f>
        <v/>
      </c>
      <c r="L238" s="341" t="str">
        <f t="array" ref="L238">if(V238="","",XLOOKUP(V238,Master[Company],Master[Load Method],"Unknown",0,1))</f>
        <v/>
      </c>
      <c r="M238" s="341" t="str">
        <f t="array" ref="M238">if(V238="","",XLOOKUP(V238,Master[Company],Master[Line Distance],"Unknown",0,1))</f>
        <v/>
      </c>
      <c r="N238" s="394"/>
      <c r="O238" s="341"/>
      <c r="P238" s="506"/>
      <c r="Q238" s="341" t="str">
        <f t="array" ref="Q238">if(V238="","",XLOOKUP(V238,Master[Company],Master[Terms],"NA",0,1))</f>
        <v/>
      </c>
      <c r="R238" s="341" t="str">
        <f t="shared" si="9"/>
        <v/>
      </c>
      <c r="S238" s="341" t="str">
        <f t="array" ref="S238">if(V238="","",XLOOKUP(V238,Master[Company],Master[Group],"NA",0,1))</f>
        <v/>
      </c>
      <c r="T238" s="341" t="str">
        <f t="array" ref="T238">if(V238="","",XLOOKUP(V238,Master[Company],Master[Loading Location],"NA",0,1))</f>
        <v/>
      </c>
      <c r="U238" s="341" t="str">
        <f t="array" ref="U238">if(V238="","",XLOOKUP(V238,Master[Company],Master[Acronym],"NA",0,1))</f>
        <v/>
      </c>
      <c r="V238" s="341"/>
      <c r="W238" s="342"/>
      <c r="X238" s="90"/>
      <c r="Y238" s="341"/>
      <c r="Z238" s="341" t="str">
        <f t="shared" si="11"/>
        <v/>
      </c>
      <c r="AA238" s="341"/>
      <c r="AB238" s="341"/>
      <c r="AC238" s="341"/>
      <c r="AD238" s="401"/>
      <c r="AE238" s="563"/>
      <c r="AF238" s="564"/>
      <c r="AG238" s="564"/>
      <c r="AH238" s="564"/>
      <c r="AI238" s="564"/>
      <c r="AJ238" s="564"/>
      <c r="AK238" s="564"/>
      <c r="AL238" s="565"/>
      <c r="AM238" s="564"/>
      <c r="AN238" s="564"/>
      <c r="AO238" s="564"/>
      <c r="AP238" s="564"/>
      <c r="AQ238" s="564"/>
      <c r="AR238" s="564"/>
      <c r="AS238" s="564"/>
      <c r="AT238" s="564"/>
      <c r="AU238" s="394"/>
      <c r="AV238" s="306"/>
      <c r="AW238" s="306"/>
      <c r="AX238" s="394"/>
      <c r="AY238" s="401"/>
      <c r="AZ238" s="341"/>
      <c r="BA238" s="341"/>
      <c r="BB238" s="341"/>
      <c r="BC238" s="341"/>
      <c r="BD238" s="341"/>
      <c r="BE238" s="401"/>
      <c r="BF238" s="341"/>
      <c r="BG238" s="341"/>
      <c r="BH238" s="402"/>
      <c r="BI238" s="403"/>
      <c r="BJ238" s="405"/>
      <c r="BK238" s="405"/>
      <c r="BL238" s="405"/>
      <c r="BM238" s="405"/>
      <c r="BN238" s="514"/>
    </row>
    <row r="239" ht="18.75" customHeight="1">
      <c r="A239" s="336" t="str">
        <f t="shared" si="13"/>
        <v/>
      </c>
      <c r="B239" s="341"/>
      <c r="C239" s="559"/>
      <c r="D239" s="559"/>
      <c r="E239" s="560" t="str">
        <f t="shared" si="14"/>
        <v/>
      </c>
      <c r="F239" s="401"/>
      <c r="G239" s="394"/>
      <c r="H239" s="341" t="str">
        <f t="array" ref="H239">IF(D239="","",XLOOKUP(D239,'Master Data'!K:K,'Master Data'!N:N,"Input in Master Data",0,1))</f>
        <v/>
      </c>
      <c r="I239" s="341" t="str">
        <f t="array" ref="I239">IF(D239="","",XLOOKUP(D239,'Master Data'!K:K,'Master Data'!O:O,"Input in Master Data",0,1))</f>
        <v/>
      </c>
      <c r="J239" s="341" t="str">
        <f t="array" ref="J239">if(V239="","",XLOOKUP(V239,Master[Company],Master[Blow],"Unknown",0,1))</f>
        <v/>
      </c>
      <c r="K239" s="341" t="str">
        <f t="array" ref="K239">if(V239="","",XLOOKUP(V239,Master[Company],Master[Pigging],"Unknown",0,1))</f>
        <v/>
      </c>
      <c r="L239" s="341" t="str">
        <f t="array" ref="L239">if(V239="","",XLOOKUP(V239,Master[Company],Master[Load Method],"Unknown",0,1))</f>
        <v/>
      </c>
      <c r="M239" s="341" t="str">
        <f t="array" ref="M239">if(V239="","",XLOOKUP(V239,Master[Company],Master[Line Distance],"Unknown",0,1))</f>
        <v/>
      </c>
      <c r="N239" s="394"/>
      <c r="O239" s="341"/>
      <c r="P239" s="506"/>
      <c r="Q239" s="341" t="str">
        <f t="array" ref="Q239">if(V239="","",XLOOKUP(V239,Master[Company],Master[Terms],"NA",0,1))</f>
        <v/>
      </c>
      <c r="R239" s="341" t="str">
        <f t="shared" si="9"/>
        <v/>
      </c>
      <c r="S239" s="341" t="str">
        <f t="array" ref="S239">if(V239="","",XLOOKUP(V239,Master[Company],Master[Group],"NA",0,1))</f>
        <v/>
      </c>
      <c r="T239" s="341" t="str">
        <f t="array" ref="T239">if(V239="","",XLOOKUP(V239,Master[Company],Master[Loading Location],"NA",0,1))</f>
        <v/>
      </c>
      <c r="U239" s="341" t="str">
        <f t="array" ref="U239">if(V239="","",XLOOKUP(V239,Master[Company],Master[Acronym],"NA",0,1))</f>
        <v/>
      </c>
      <c r="V239" s="341"/>
      <c r="W239" s="342"/>
      <c r="X239" s="90"/>
      <c r="Y239" s="341"/>
      <c r="Z239" s="341" t="str">
        <f t="shared" si="11"/>
        <v/>
      </c>
      <c r="AA239" s="341"/>
      <c r="AB239" s="341"/>
      <c r="AC239" s="341"/>
      <c r="AD239" s="401"/>
      <c r="AE239" s="563"/>
      <c r="AF239" s="564"/>
      <c r="AG239" s="564"/>
      <c r="AH239" s="564"/>
      <c r="AI239" s="564"/>
      <c r="AJ239" s="564"/>
      <c r="AK239" s="564"/>
      <c r="AL239" s="565"/>
      <c r="AM239" s="564"/>
      <c r="AN239" s="564"/>
      <c r="AO239" s="564"/>
      <c r="AP239" s="564"/>
      <c r="AQ239" s="564"/>
      <c r="AR239" s="564"/>
      <c r="AS239" s="564"/>
      <c r="AT239" s="564"/>
      <c r="AU239" s="394"/>
      <c r="AV239" s="306"/>
      <c r="AW239" s="306"/>
      <c r="AX239" s="394"/>
      <c r="AY239" s="401"/>
      <c r="AZ239" s="341"/>
      <c r="BA239" s="341"/>
      <c r="BB239" s="341"/>
      <c r="BC239" s="341"/>
      <c r="BD239" s="341"/>
      <c r="BE239" s="401"/>
      <c r="BF239" s="341"/>
      <c r="BG239" s="341"/>
      <c r="BH239" s="402"/>
      <c r="BI239" s="403"/>
      <c r="BJ239" s="405"/>
      <c r="BK239" s="405"/>
      <c r="BL239" s="405"/>
      <c r="BM239" s="405"/>
      <c r="BN239" s="514"/>
    </row>
    <row r="240" ht="18.75" customHeight="1">
      <c r="A240" s="336" t="str">
        <f t="shared" si="13"/>
        <v/>
      </c>
      <c r="B240" s="341"/>
      <c r="C240" s="559"/>
      <c r="D240" s="559"/>
      <c r="E240" s="560" t="str">
        <f t="shared" si="14"/>
        <v/>
      </c>
      <c r="F240" s="401"/>
      <c r="G240" s="394"/>
      <c r="H240" s="341" t="str">
        <f t="array" ref="H240">IF(D240="","",XLOOKUP(D240,'Master Data'!K:K,'Master Data'!N:N,"Input in Master Data",0,1))</f>
        <v/>
      </c>
      <c r="I240" s="341" t="str">
        <f t="array" ref="I240">IF(D240="","",XLOOKUP(D240,'Master Data'!K:K,'Master Data'!O:O,"Input in Master Data",0,1))</f>
        <v/>
      </c>
      <c r="J240" s="341" t="str">
        <f t="array" ref="J240">if(V240="","",XLOOKUP(V240,Master[Company],Master[Blow],"Unknown",0,1))</f>
        <v/>
      </c>
      <c r="K240" s="341" t="str">
        <f t="array" ref="K240">if(V240="","",XLOOKUP(V240,Master[Company],Master[Pigging],"Unknown",0,1))</f>
        <v/>
      </c>
      <c r="L240" s="341" t="str">
        <f t="array" ref="L240">if(V240="","",XLOOKUP(V240,Master[Company],Master[Load Method],"Unknown",0,1))</f>
        <v/>
      </c>
      <c r="M240" s="341" t="str">
        <f t="array" ref="M240">if(V240="","",XLOOKUP(V240,Master[Company],Master[Line Distance],"Unknown",0,1))</f>
        <v/>
      </c>
      <c r="N240" s="394"/>
      <c r="O240" s="341"/>
      <c r="P240" s="506"/>
      <c r="Q240" s="341" t="str">
        <f t="array" ref="Q240">if(V240="","",XLOOKUP(V240,Master[Company],Master[Terms],"NA",0,1))</f>
        <v/>
      </c>
      <c r="R240" s="341" t="str">
        <f t="shared" si="9"/>
        <v/>
      </c>
      <c r="S240" s="341" t="str">
        <f t="array" ref="S240">if(V240="","",XLOOKUP(V240,Master[Company],Master[Group],"NA",0,1))</f>
        <v/>
      </c>
      <c r="T240" s="341" t="str">
        <f t="array" ref="T240">if(V240="","",XLOOKUP(V240,Master[Company],Master[Loading Location],"NA",0,1))</f>
        <v/>
      </c>
      <c r="U240" s="341" t="str">
        <f t="array" ref="U240">if(V240="","",XLOOKUP(V240,Master[Company],Master[Acronym],"NA",0,1))</f>
        <v/>
      </c>
      <c r="V240" s="341"/>
      <c r="W240" s="342"/>
      <c r="X240" s="90"/>
      <c r="Y240" s="341"/>
      <c r="Z240" s="341" t="str">
        <f t="shared" si="11"/>
        <v/>
      </c>
      <c r="AA240" s="341"/>
      <c r="AB240" s="341"/>
      <c r="AC240" s="341"/>
      <c r="AD240" s="401"/>
      <c r="AE240" s="563"/>
      <c r="AF240" s="564"/>
      <c r="AG240" s="564"/>
      <c r="AH240" s="564"/>
      <c r="AI240" s="564"/>
      <c r="AJ240" s="564"/>
      <c r="AK240" s="564"/>
      <c r="AL240" s="565"/>
      <c r="AM240" s="564"/>
      <c r="AN240" s="564"/>
      <c r="AO240" s="564"/>
      <c r="AP240" s="564"/>
      <c r="AQ240" s="564"/>
      <c r="AR240" s="564"/>
      <c r="AS240" s="564"/>
      <c r="AT240" s="564"/>
      <c r="AU240" s="394"/>
      <c r="AV240" s="306"/>
      <c r="AW240" s="306"/>
      <c r="AX240" s="394"/>
      <c r="AY240" s="401"/>
      <c r="AZ240" s="341"/>
      <c r="BA240" s="341"/>
      <c r="BB240" s="341"/>
      <c r="BC240" s="341"/>
      <c r="BD240" s="341"/>
      <c r="BE240" s="401"/>
      <c r="BF240" s="341"/>
      <c r="BG240" s="341"/>
      <c r="BH240" s="402"/>
      <c r="BI240" s="403"/>
      <c r="BJ240" s="405"/>
      <c r="BK240" s="405"/>
      <c r="BL240" s="405"/>
      <c r="BM240" s="405"/>
      <c r="BN240" s="514"/>
    </row>
    <row r="241" ht="18.75" customHeight="1">
      <c r="A241" s="336" t="str">
        <f t="shared" si="13"/>
        <v/>
      </c>
      <c r="B241" s="341"/>
      <c r="C241" s="559"/>
      <c r="D241" s="559"/>
      <c r="E241" s="560" t="str">
        <f t="shared" si="14"/>
        <v/>
      </c>
      <c r="F241" s="401"/>
      <c r="G241" s="394"/>
      <c r="H241" s="341" t="str">
        <f t="array" ref="H241">IF(D241="","",XLOOKUP(D241,'Master Data'!K:K,'Master Data'!N:N,"Input in Master Data",0,1))</f>
        <v/>
      </c>
      <c r="I241" s="341" t="str">
        <f t="array" ref="I241">IF(D241="","",XLOOKUP(D241,'Master Data'!K:K,'Master Data'!O:O,"Input in Master Data",0,1))</f>
        <v/>
      </c>
      <c r="J241" s="341" t="str">
        <f t="array" ref="J241">if(V241="","",XLOOKUP(V241,Master[Company],Master[Blow],"Unknown",0,1))</f>
        <v/>
      </c>
      <c r="K241" s="341" t="str">
        <f t="array" ref="K241">if(V241="","",XLOOKUP(V241,Master[Company],Master[Pigging],"Unknown",0,1))</f>
        <v/>
      </c>
      <c r="L241" s="341" t="str">
        <f t="array" ref="L241">if(V241="","",XLOOKUP(V241,Master[Company],Master[Load Method],"Unknown",0,1))</f>
        <v/>
      </c>
      <c r="M241" s="341" t="str">
        <f t="array" ref="M241">if(V241="","",XLOOKUP(V241,Master[Company],Master[Line Distance],"Unknown",0,1))</f>
        <v/>
      </c>
      <c r="N241" s="394"/>
      <c r="O241" s="341"/>
      <c r="P241" s="506"/>
      <c r="Q241" s="341" t="str">
        <f t="array" ref="Q241">if(V241="","",XLOOKUP(V241,Master[Company],Master[Terms],"NA",0,1))</f>
        <v/>
      </c>
      <c r="R241" s="341" t="str">
        <f t="shared" si="9"/>
        <v/>
      </c>
      <c r="S241" s="341" t="str">
        <f t="array" ref="S241">if(V241="","",XLOOKUP(V241,Master[Company],Master[Group],"NA",0,1))</f>
        <v/>
      </c>
      <c r="T241" s="341" t="str">
        <f t="array" ref="T241">if(V241="","",XLOOKUP(V241,Master[Company],Master[Loading Location],"NA",0,1))</f>
        <v/>
      </c>
      <c r="U241" s="341" t="str">
        <f t="array" ref="U241">if(V241="","",XLOOKUP(V241,Master[Company],Master[Acronym],"NA",0,1))</f>
        <v/>
      </c>
      <c r="V241" s="341"/>
      <c r="W241" s="342"/>
      <c r="X241" s="90"/>
      <c r="Y241" s="341"/>
      <c r="Z241" s="341" t="str">
        <f t="shared" si="11"/>
        <v/>
      </c>
      <c r="AA241" s="341"/>
      <c r="AB241" s="341"/>
      <c r="AC241" s="341"/>
      <c r="AD241" s="401"/>
      <c r="AE241" s="563"/>
      <c r="AF241" s="564"/>
      <c r="AG241" s="564"/>
      <c r="AH241" s="564"/>
      <c r="AI241" s="564"/>
      <c r="AJ241" s="564"/>
      <c r="AK241" s="564"/>
      <c r="AL241" s="565"/>
      <c r="AM241" s="564"/>
      <c r="AN241" s="564"/>
      <c r="AO241" s="564"/>
      <c r="AP241" s="564"/>
      <c r="AQ241" s="564"/>
      <c r="AR241" s="564"/>
      <c r="AS241" s="564"/>
      <c r="AT241" s="564"/>
      <c r="AU241" s="394"/>
      <c r="AV241" s="306"/>
      <c r="AW241" s="306"/>
      <c r="AX241" s="394"/>
      <c r="AY241" s="401"/>
      <c r="AZ241" s="341"/>
      <c r="BA241" s="341"/>
      <c r="BB241" s="341"/>
      <c r="BC241" s="341"/>
      <c r="BD241" s="341"/>
      <c r="BE241" s="401"/>
      <c r="BF241" s="341"/>
      <c r="BG241" s="341"/>
      <c r="BH241" s="402"/>
      <c r="BI241" s="403"/>
      <c r="BJ241" s="405"/>
      <c r="BK241" s="405"/>
      <c r="BL241" s="405"/>
      <c r="BM241" s="405"/>
      <c r="BN241" s="514"/>
    </row>
    <row r="242" ht="18.75" customHeight="1">
      <c r="A242" s="336" t="str">
        <f t="shared" si="13"/>
        <v/>
      </c>
      <c r="B242" s="341"/>
      <c r="C242" s="559"/>
      <c r="D242" s="559"/>
      <c r="E242" s="560" t="str">
        <f t="shared" si="14"/>
        <v/>
      </c>
      <c r="F242" s="401"/>
      <c r="G242" s="394"/>
      <c r="H242" s="341" t="str">
        <f t="array" ref="H242">IF(D242="","",XLOOKUP(D242,'Master Data'!K:K,'Master Data'!N:N,"Input in Master Data",0,1))</f>
        <v/>
      </c>
      <c r="I242" s="341" t="str">
        <f t="array" ref="I242">IF(D242="","",XLOOKUP(D242,'Master Data'!K:K,'Master Data'!O:O,"Input in Master Data",0,1))</f>
        <v/>
      </c>
      <c r="J242" s="341" t="str">
        <f t="array" ref="J242">if(V242="","",XLOOKUP(V242,Master[Company],Master[Blow],"Unknown",0,1))</f>
        <v/>
      </c>
      <c r="K242" s="341" t="str">
        <f t="array" ref="K242">if(V242="","",XLOOKUP(V242,Master[Company],Master[Pigging],"Unknown",0,1))</f>
        <v/>
      </c>
      <c r="L242" s="341" t="str">
        <f t="array" ref="L242">if(V242="","",XLOOKUP(V242,Master[Company],Master[Load Method],"Unknown",0,1))</f>
        <v/>
      </c>
      <c r="M242" s="341" t="str">
        <f t="array" ref="M242">if(V242="","",XLOOKUP(V242,Master[Company],Master[Line Distance],"Unknown",0,1))</f>
        <v/>
      </c>
      <c r="N242" s="394"/>
      <c r="O242" s="341"/>
      <c r="P242" s="506"/>
      <c r="Q242" s="341" t="str">
        <f t="array" ref="Q242">if(V242="","",XLOOKUP(V242,Master[Company],Master[Terms],"NA",0,1))</f>
        <v/>
      </c>
      <c r="R242" s="341" t="str">
        <f t="shared" si="9"/>
        <v/>
      </c>
      <c r="S242" s="341" t="str">
        <f t="array" ref="S242">if(V242="","",XLOOKUP(V242,Master[Company],Master[Group],"NA",0,1))</f>
        <v/>
      </c>
      <c r="T242" s="341" t="str">
        <f t="array" ref="T242">if(V242="","",XLOOKUP(V242,Master[Company],Master[Loading Location],"NA",0,1))</f>
        <v/>
      </c>
      <c r="U242" s="341" t="str">
        <f t="array" ref="U242">if(V242="","",XLOOKUP(V242,Master[Company],Master[Acronym],"NA",0,1))</f>
        <v/>
      </c>
      <c r="V242" s="341"/>
      <c r="W242" s="342"/>
      <c r="X242" s="90"/>
      <c r="Y242" s="341"/>
      <c r="Z242" s="341" t="str">
        <f t="shared" si="11"/>
        <v/>
      </c>
      <c r="AA242" s="341"/>
      <c r="AB242" s="341"/>
      <c r="AC242" s="341"/>
      <c r="AD242" s="401"/>
      <c r="AE242" s="563"/>
      <c r="AF242" s="564"/>
      <c r="AG242" s="564"/>
      <c r="AH242" s="564"/>
      <c r="AI242" s="564"/>
      <c r="AJ242" s="564"/>
      <c r="AK242" s="564"/>
      <c r="AL242" s="565"/>
      <c r="AM242" s="564"/>
      <c r="AN242" s="564"/>
      <c r="AO242" s="564"/>
      <c r="AP242" s="564"/>
      <c r="AQ242" s="564"/>
      <c r="AR242" s="564"/>
      <c r="AS242" s="564"/>
      <c r="AT242" s="564"/>
      <c r="AU242" s="394"/>
      <c r="AV242" s="306"/>
      <c r="AW242" s="306"/>
      <c r="AX242" s="394"/>
      <c r="AY242" s="401"/>
      <c r="AZ242" s="341"/>
      <c r="BA242" s="341"/>
      <c r="BB242" s="341"/>
      <c r="BC242" s="341"/>
      <c r="BD242" s="341"/>
      <c r="BE242" s="401"/>
      <c r="BF242" s="341"/>
      <c r="BG242" s="341"/>
      <c r="BH242" s="402"/>
      <c r="BI242" s="403"/>
      <c r="BJ242" s="405"/>
      <c r="BK242" s="405"/>
      <c r="BL242" s="405"/>
      <c r="BM242" s="405"/>
      <c r="BN242" s="514"/>
    </row>
    <row r="243" ht="18.75" customHeight="1">
      <c r="A243" s="336" t="str">
        <f t="shared" si="13"/>
        <v/>
      </c>
      <c r="B243" s="341"/>
      <c r="C243" s="559"/>
      <c r="D243" s="559"/>
      <c r="E243" s="560" t="str">
        <f t="shared" si="14"/>
        <v/>
      </c>
      <c r="F243" s="401"/>
      <c r="G243" s="394"/>
      <c r="H243" s="341" t="str">
        <f t="array" ref="H243">IF(D243="","",XLOOKUP(D243,'Master Data'!K:K,'Master Data'!N:N,"Input in Master Data",0,1))</f>
        <v/>
      </c>
      <c r="I243" s="341" t="str">
        <f t="array" ref="I243">IF(D243="","",XLOOKUP(D243,'Master Data'!K:K,'Master Data'!O:O,"Input in Master Data",0,1))</f>
        <v/>
      </c>
      <c r="J243" s="341" t="str">
        <f t="array" ref="J243">if(V243="","",XLOOKUP(V243,Master[Company],Master[Blow],"Unknown",0,1))</f>
        <v/>
      </c>
      <c r="K243" s="341" t="str">
        <f t="array" ref="K243">if(V243="","",XLOOKUP(V243,Master[Company],Master[Pigging],"Unknown",0,1))</f>
        <v/>
      </c>
      <c r="L243" s="341" t="str">
        <f t="array" ref="L243">if(V243="","",XLOOKUP(V243,Master[Company],Master[Load Method],"Unknown",0,1))</f>
        <v/>
      </c>
      <c r="M243" s="341" t="str">
        <f t="array" ref="M243">if(V243="","",XLOOKUP(V243,Master[Company],Master[Line Distance],"Unknown",0,1))</f>
        <v/>
      </c>
      <c r="N243" s="394"/>
      <c r="O243" s="341"/>
      <c r="P243" s="506"/>
      <c r="Q243" s="341" t="str">
        <f t="array" ref="Q243">if(V243="","",XLOOKUP(V243,Master[Company],Master[Terms],"NA",0,1))</f>
        <v/>
      </c>
      <c r="R243" s="341" t="str">
        <f t="shared" si="9"/>
        <v/>
      </c>
      <c r="S243" s="341" t="str">
        <f t="array" ref="S243">if(V243="","",XLOOKUP(V243,Master[Company],Master[Group],"NA",0,1))</f>
        <v/>
      </c>
      <c r="T243" s="341" t="str">
        <f t="array" ref="T243">if(V243="","",XLOOKUP(V243,Master[Company],Master[Loading Location],"NA",0,1))</f>
        <v/>
      </c>
      <c r="U243" s="341" t="str">
        <f t="array" ref="U243">if(V243="","",XLOOKUP(V243,Master[Company],Master[Acronym],"NA",0,1))</f>
        <v/>
      </c>
      <c r="V243" s="341"/>
      <c r="W243" s="342"/>
      <c r="X243" s="90"/>
      <c r="Y243" s="341"/>
      <c r="Z243" s="341" t="str">
        <f t="shared" si="11"/>
        <v/>
      </c>
      <c r="AA243" s="341"/>
      <c r="AB243" s="341"/>
      <c r="AC243" s="341"/>
      <c r="AD243" s="401"/>
      <c r="AE243" s="563"/>
      <c r="AF243" s="564"/>
      <c r="AG243" s="564"/>
      <c r="AH243" s="564"/>
      <c r="AI243" s="564"/>
      <c r="AJ243" s="564"/>
      <c r="AK243" s="564"/>
      <c r="AL243" s="565"/>
      <c r="AM243" s="564"/>
      <c r="AN243" s="564"/>
      <c r="AO243" s="564"/>
      <c r="AP243" s="564"/>
      <c r="AQ243" s="564"/>
      <c r="AR243" s="564"/>
      <c r="AS243" s="564"/>
      <c r="AT243" s="564"/>
      <c r="AU243" s="394"/>
      <c r="AV243" s="306"/>
      <c r="AW243" s="306"/>
      <c r="AX243" s="394"/>
      <c r="AY243" s="401"/>
      <c r="AZ243" s="341"/>
      <c r="BA243" s="341"/>
      <c r="BB243" s="341"/>
      <c r="BC243" s="341"/>
      <c r="BD243" s="341"/>
      <c r="BE243" s="401"/>
      <c r="BF243" s="341"/>
      <c r="BG243" s="341"/>
      <c r="BH243" s="402"/>
      <c r="BI243" s="403"/>
      <c r="BJ243" s="405"/>
      <c r="BK243" s="405"/>
      <c r="BL243" s="405"/>
      <c r="BM243" s="405"/>
      <c r="BN243" s="514"/>
    </row>
    <row r="244" ht="18.75" customHeight="1">
      <c r="A244" s="336" t="str">
        <f t="shared" si="13"/>
        <v/>
      </c>
      <c r="B244" s="341"/>
      <c r="C244" s="559"/>
      <c r="D244" s="559"/>
      <c r="E244" s="560" t="str">
        <f t="shared" si="14"/>
        <v/>
      </c>
      <c r="F244" s="401"/>
      <c r="G244" s="394"/>
      <c r="H244" s="341" t="str">
        <f t="array" ref="H244">IF(D244="","",XLOOKUP(D244,'Master Data'!K:K,'Master Data'!N:N,"Input in Master Data",0,1))</f>
        <v/>
      </c>
      <c r="I244" s="341" t="str">
        <f t="array" ref="I244">IF(D244="","",XLOOKUP(D244,'Master Data'!K:K,'Master Data'!O:O,"Input in Master Data",0,1))</f>
        <v/>
      </c>
      <c r="J244" s="341" t="str">
        <f t="array" ref="J244">if(V244="","",XLOOKUP(V244,Master[Company],Master[Blow],"Unknown",0,1))</f>
        <v/>
      </c>
      <c r="K244" s="341" t="str">
        <f t="array" ref="K244">if(V244="","",XLOOKUP(V244,Master[Company],Master[Pigging],"Unknown",0,1))</f>
        <v/>
      </c>
      <c r="L244" s="341" t="str">
        <f t="array" ref="L244">if(V244="","",XLOOKUP(V244,Master[Company],Master[Load Method],"Unknown",0,1))</f>
        <v/>
      </c>
      <c r="M244" s="341" t="str">
        <f t="array" ref="M244">if(V244="","",XLOOKUP(V244,Master[Company],Master[Line Distance],"Unknown",0,1))</f>
        <v/>
      </c>
      <c r="N244" s="394"/>
      <c r="O244" s="341"/>
      <c r="P244" s="506"/>
      <c r="Q244" s="341" t="str">
        <f t="array" ref="Q244">if(V244="","",XLOOKUP(V244,Master[Company],Master[Terms],"NA",0,1))</f>
        <v/>
      </c>
      <c r="R244" s="341" t="str">
        <f t="shared" si="9"/>
        <v/>
      </c>
      <c r="S244" s="341" t="str">
        <f t="array" ref="S244">if(V244="","",XLOOKUP(V244,Master[Company],Master[Group],"NA",0,1))</f>
        <v/>
      </c>
      <c r="T244" s="341" t="str">
        <f t="array" ref="T244">if(V244="","",XLOOKUP(V244,Master[Company],Master[Loading Location],"NA",0,1))</f>
        <v/>
      </c>
      <c r="U244" s="341" t="str">
        <f t="array" ref="U244">if(V244="","",XLOOKUP(V244,Master[Company],Master[Acronym],"NA",0,1))</f>
        <v/>
      </c>
      <c r="V244" s="341"/>
      <c r="W244" s="342"/>
      <c r="X244" s="90"/>
      <c r="Y244" s="341"/>
      <c r="Z244" s="341" t="str">
        <f t="shared" si="11"/>
        <v/>
      </c>
      <c r="AA244" s="341"/>
      <c r="AB244" s="341"/>
      <c r="AC244" s="341"/>
      <c r="AD244" s="401"/>
      <c r="AE244" s="563"/>
      <c r="AF244" s="564"/>
      <c r="AG244" s="564"/>
      <c r="AH244" s="564"/>
      <c r="AI244" s="564"/>
      <c r="AJ244" s="564"/>
      <c r="AK244" s="564"/>
      <c r="AL244" s="565"/>
      <c r="AM244" s="564"/>
      <c r="AN244" s="564"/>
      <c r="AO244" s="564"/>
      <c r="AP244" s="564"/>
      <c r="AQ244" s="564"/>
      <c r="AR244" s="564"/>
      <c r="AS244" s="564"/>
      <c r="AT244" s="564"/>
      <c r="AU244" s="394"/>
      <c r="AV244" s="306"/>
      <c r="AW244" s="306"/>
      <c r="AX244" s="394"/>
      <c r="AY244" s="401"/>
      <c r="AZ244" s="341"/>
      <c r="BA244" s="341"/>
      <c r="BB244" s="341"/>
      <c r="BC244" s="341"/>
      <c r="BD244" s="341"/>
      <c r="BE244" s="401"/>
      <c r="BF244" s="341"/>
      <c r="BG244" s="341"/>
      <c r="BH244" s="402"/>
      <c r="BI244" s="403"/>
      <c r="BJ244" s="405"/>
      <c r="BK244" s="405"/>
      <c r="BL244" s="405"/>
      <c r="BM244" s="405"/>
      <c r="BN244" s="514"/>
    </row>
    <row r="245" ht="18.75" customHeight="1">
      <c r="A245" s="336" t="str">
        <f t="shared" si="13"/>
        <v/>
      </c>
      <c r="B245" s="341"/>
      <c r="C245" s="559"/>
      <c r="D245" s="559"/>
      <c r="E245" s="560" t="str">
        <f t="shared" si="14"/>
        <v/>
      </c>
      <c r="F245" s="401"/>
      <c r="G245" s="394"/>
      <c r="H245" s="341" t="str">
        <f t="array" ref="H245">IF(D245="","",XLOOKUP(D245,'Master Data'!K:K,'Master Data'!N:N,"Input in Master Data",0,1))</f>
        <v/>
      </c>
      <c r="I245" s="341" t="str">
        <f t="array" ref="I245">IF(D245="","",XLOOKUP(D245,'Master Data'!K:K,'Master Data'!O:O,"Input in Master Data",0,1))</f>
        <v/>
      </c>
      <c r="J245" s="341" t="str">
        <f t="array" ref="J245">if(V245="","",XLOOKUP(V245,Master[Company],Master[Blow],"Unknown",0,1))</f>
        <v/>
      </c>
      <c r="K245" s="341" t="str">
        <f t="array" ref="K245">if(V245="","",XLOOKUP(V245,Master[Company],Master[Pigging],"Unknown",0,1))</f>
        <v/>
      </c>
      <c r="L245" s="341" t="str">
        <f t="array" ref="L245">if(V245="","",XLOOKUP(V245,Master[Company],Master[Load Method],"Unknown",0,1))</f>
        <v/>
      </c>
      <c r="M245" s="341" t="str">
        <f t="array" ref="M245">if(V245="","",XLOOKUP(V245,Master[Company],Master[Line Distance],"Unknown",0,1))</f>
        <v/>
      </c>
      <c r="N245" s="394"/>
      <c r="O245" s="341"/>
      <c r="P245" s="506"/>
      <c r="Q245" s="341" t="str">
        <f t="array" ref="Q245">if(V245="","",XLOOKUP(V245,Master[Company],Master[Terms],"NA",0,1))</f>
        <v/>
      </c>
      <c r="R245" s="341" t="str">
        <f t="shared" si="9"/>
        <v/>
      </c>
      <c r="S245" s="341" t="str">
        <f t="array" ref="S245">if(V245="","",XLOOKUP(V245,Master[Company],Master[Group],"NA",0,1))</f>
        <v/>
      </c>
      <c r="T245" s="341" t="str">
        <f t="array" ref="T245">if(V245="","",XLOOKUP(V245,Master[Company],Master[Loading Location],"NA",0,1))</f>
        <v/>
      </c>
      <c r="U245" s="341" t="str">
        <f t="array" ref="U245">if(V245="","",XLOOKUP(V245,Master[Company],Master[Acronym],"NA",0,1))</f>
        <v/>
      </c>
      <c r="V245" s="341"/>
      <c r="W245" s="342"/>
      <c r="X245" s="90"/>
      <c r="Y245" s="341"/>
      <c r="Z245" s="341" t="str">
        <f t="shared" si="11"/>
        <v/>
      </c>
      <c r="AA245" s="341"/>
      <c r="AB245" s="341"/>
      <c r="AC245" s="341"/>
      <c r="AD245" s="401"/>
      <c r="AE245" s="563"/>
      <c r="AF245" s="564"/>
      <c r="AG245" s="564"/>
      <c r="AH245" s="564"/>
      <c r="AI245" s="564"/>
      <c r="AJ245" s="564"/>
      <c r="AK245" s="564"/>
      <c r="AL245" s="565"/>
      <c r="AM245" s="564"/>
      <c r="AN245" s="564"/>
      <c r="AO245" s="564"/>
      <c r="AP245" s="564"/>
      <c r="AQ245" s="564"/>
      <c r="AR245" s="564"/>
      <c r="AS245" s="564"/>
      <c r="AT245" s="564"/>
      <c r="AU245" s="394"/>
      <c r="AV245" s="306"/>
      <c r="AW245" s="306"/>
      <c r="AX245" s="394"/>
      <c r="AY245" s="401"/>
      <c r="AZ245" s="341"/>
      <c r="BA245" s="341"/>
      <c r="BB245" s="341"/>
      <c r="BC245" s="341"/>
      <c r="BD245" s="341"/>
      <c r="BE245" s="401"/>
      <c r="BF245" s="341"/>
      <c r="BG245" s="341"/>
      <c r="BH245" s="402"/>
      <c r="BI245" s="403"/>
      <c r="BJ245" s="405"/>
      <c r="BK245" s="405"/>
      <c r="BL245" s="405"/>
      <c r="BM245" s="405"/>
      <c r="BN245" s="514"/>
    </row>
    <row r="246" ht="18.75" customHeight="1">
      <c r="A246" s="336" t="str">
        <f t="shared" si="13"/>
        <v/>
      </c>
      <c r="B246" s="341"/>
      <c r="C246" s="559"/>
      <c r="D246" s="559"/>
      <c r="E246" s="560" t="str">
        <f t="shared" si="14"/>
        <v/>
      </c>
      <c r="F246" s="401"/>
      <c r="G246" s="394"/>
      <c r="H246" s="341" t="str">
        <f t="array" ref="H246">IF(D246="","",XLOOKUP(D246,'Master Data'!K:K,'Master Data'!N:N,"Input in Master Data",0,1))</f>
        <v/>
      </c>
      <c r="I246" s="341" t="str">
        <f t="array" ref="I246">IF(D246="","",XLOOKUP(D246,'Master Data'!K:K,'Master Data'!O:O,"Input in Master Data",0,1))</f>
        <v/>
      </c>
      <c r="J246" s="341" t="str">
        <f t="array" ref="J246">if(V246="","",XLOOKUP(V246,Master[Company],Master[Blow],"Unknown",0,1))</f>
        <v/>
      </c>
      <c r="K246" s="341" t="str">
        <f t="array" ref="K246">if(V246="","",XLOOKUP(V246,Master[Company],Master[Pigging],"Unknown",0,1))</f>
        <v/>
      </c>
      <c r="L246" s="341" t="str">
        <f t="array" ref="L246">if(V246="","",XLOOKUP(V246,Master[Company],Master[Load Method],"Unknown",0,1))</f>
        <v/>
      </c>
      <c r="M246" s="341" t="str">
        <f t="array" ref="M246">if(V246="","",XLOOKUP(V246,Master[Company],Master[Line Distance],"Unknown",0,1))</f>
        <v/>
      </c>
      <c r="N246" s="394"/>
      <c r="O246" s="341"/>
      <c r="P246" s="506"/>
      <c r="Q246" s="341" t="str">
        <f t="array" ref="Q246">if(V246="","",XLOOKUP(V246,Master[Company],Master[Terms],"NA",0,1))</f>
        <v/>
      </c>
      <c r="R246" s="341" t="str">
        <f t="shared" si="9"/>
        <v/>
      </c>
      <c r="S246" s="341" t="str">
        <f t="array" ref="S246">if(V246="","",XLOOKUP(V246,Master[Company],Master[Group],"NA",0,1))</f>
        <v/>
      </c>
      <c r="T246" s="341" t="str">
        <f t="array" ref="T246">if(V246="","",XLOOKUP(V246,Master[Company],Master[Loading Location],"NA",0,1))</f>
        <v/>
      </c>
      <c r="U246" s="341" t="str">
        <f t="array" ref="U246">if(V246="","",XLOOKUP(V246,Master[Company],Master[Acronym],"NA",0,1))</f>
        <v/>
      </c>
      <c r="V246" s="341"/>
      <c r="W246" s="342"/>
      <c r="X246" s="90"/>
      <c r="Y246" s="341"/>
      <c r="Z246" s="341" t="str">
        <f t="shared" si="11"/>
        <v/>
      </c>
      <c r="AA246" s="341"/>
      <c r="AB246" s="341"/>
      <c r="AC246" s="341"/>
      <c r="AD246" s="401"/>
      <c r="AE246" s="563"/>
      <c r="AF246" s="564"/>
      <c r="AG246" s="564"/>
      <c r="AH246" s="564"/>
      <c r="AI246" s="564"/>
      <c r="AJ246" s="564"/>
      <c r="AK246" s="564"/>
      <c r="AL246" s="565"/>
      <c r="AM246" s="564"/>
      <c r="AN246" s="564"/>
      <c r="AO246" s="564"/>
      <c r="AP246" s="564"/>
      <c r="AQ246" s="564"/>
      <c r="AR246" s="564"/>
      <c r="AS246" s="564"/>
      <c r="AT246" s="564"/>
      <c r="AU246" s="394"/>
      <c r="AV246" s="306"/>
      <c r="AW246" s="306"/>
      <c r="AX246" s="394"/>
      <c r="AY246" s="401"/>
      <c r="AZ246" s="341"/>
      <c r="BA246" s="341"/>
      <c r="BB246" s="341"/>
      <c r="BC246" s="341"/>
      <c r="BD246" s="341"/>
      <c r="BE246" s="401"/>
      <c r="BF246" s="341"/>
      <c r="BG246" s="341"/>
      <c r="BH246" s="402"/>
      <c r="BI246" s="403"/>
      <c r="BJ246" s="405"/>
      <c r="BK246" s="405"/>
      <c r="BL246" s="405"/>
      <c r="BM246" s="405"/>
      <c r="BN246" s="514"/>
    </row>
    <row r="247" ht="18.75" customHeight="1">
      <c r="A247" s="336" t="str">
        <f t="shared" si="13"/>
        <v/>
      </c>
      <c r="B247" s="341"/>
      <c r="C247" s="559"/>
      <c r="D247" s="559"/>
      <c r="E247" s="560" t="str">
        <f t="shared" si="14"/>
        <v/>
      </c>
      <c r="F247" s="401"/>
      <c r="G247" s="394"/>
      <c r="H247" s="341" t="str">
        <f t="array" ref="H247">IF(D247="","",XLOOKUP(D247,'Master Data'!K:K,'Master Data'!N:N,"Input in Master Data",0,1))</f>
        <v/>
      </c>
      <c r="I247" s="341" t="str">
        <f t="array" ref="I247">IF(D247="","",XLOOKUP(D247,'Master Data'!K:K,'Master Data'!O:O,"Input in Master Data",0,1))</f>
        <v/>
      </c>
      <c r="J247" s="341" t="str">
        <f t="array" ref="J247">if(V247="","",XLOOKUP(V247,Master[Company],Master[Blow],"Unknown",0,1))</f>
        <v/>
      </c>
      <c r="K247" s="341" t="str">
        <f t="array" ref="K247">if(V247="","",XLOOKUP(V247,Master[Company],Master[Pigging],"Unknown",0,1))</f>
        <v/>
      </c>
      <c r="L247" s="341" t="str">
        <f t="array" ref="L247">if(V247="","",XLOOKUP(V247,Master[Company],Master[Load Method],"Unknown",0,1))</f>
        <v/>
      </c>
      <c r="M247" s="341" t="str">
        <f t="array" ref="M247">if(V247="","",XLOOKUP(V247,Master[Company],Master[Line Distance],"Unknown",0,1))</f>
        <v/>
      </c>
      <c r="N247" s="394"/>
      <c r="O247" s="341"/>
      <c r="P247" s="506"/>
      <c r="Q247" s="341" t="str">
        <f t="array" ref="Q247">if(V247="","",XLOOKUP(V247,Master[Company],Master[Terms],"NA",0,1))</f>
        <v/>
      </c>
      <c r="R247" s="341" t="str">
        <f t="shared" si="9"/>
        <v/>
      </c>
      <c r="S247" s="341" t="str">
        <f t="array" ref="S247">if(V247="","",XLOOKUP(V247,Master[Company],Master[Group],"NA",0,1))</f>
        <v/>
      </c>
      <c r="T247" s="341" t="str">
        <f t="array" ref="T247">if(V247="","",XLOOKUP(V247,Master[Company],Master[Loading Location],"NA",0,1))</f>
        <v/>
      </c>
      <c r="U247" s="341" t="str">
        <f t="array" ref="U247">if(V247="","",XLOOKUP(V247,Master[Company],Master[Acronym],"NA",0,1))</f>
        <v/>
      </c>
      <c r="V247" s="341"/>
      <c r="W247" s="342"/>
      <c r="X247" s="90"/>
      <c r="Y247" s="341"/>
      <c r="Z247" s="341" t="str">
        <f t="shared" si="11"/>
        <v/>
      </c>
      <c r="AA247" s="341"/>
      <c r="AB247" s="341"/>
      <c r="AC247" s="341"/>
      <c r="AD247" s="401"/>
      <c r="AE247" s="563"/>
      <c r="AF247" s="564"/>
      <c r="AG247" s="564"/>
      <c r="AH247" s="564"/>
      <c r="AI247" s="564"/>
      <c r="AJ247" s="564"/>
      <c r="AK247" s="564"/>
      <c r="AL247" s="565"/>
      <c r="AM247" s="564"/>
      <c r="AN247" s="564"/>
      <c r="AO247" s="564"/>
      <c r="AP247" s="564"/>
      <c r="AQ247" s="564"/>
      <c r="AR247" s="564"/>
      <c r="AS247" s="564"/>
      <c r="AT247" s="564"/>
      <c r="AU247" s="394"/>
      <c r="AV247" s="306"/>
      <c r="AW247" s="306"/>
      <c r="AX247" s="394"/>
      <c r="AY247" s="401"/>
      <c r="AZ247" s="341"/>
      <c r="BA247" s="341"/>
      <c r="BB247" s="341"/>
      <c r="BC247" s="341"/>
      <c r="BD247" s="341"/>
      <c r="BE247" s="401"/>
      <c r="BF247" s="341"/>
      <c r="BG247" s="341"/>
      <c r="BH247" s="402"/>
      <c r="BI247" s="403"/>
      <c r="BJ247" s="405"/>
      <c r="BK247" s="405"/>
      <c r="BL247" s="405"/>
      <c r="BM247" s="405"/>
      <c r="BN247" s="514"/>
    </row>
    <row r="248" ht="18.75" customHeight="1">
      <c r="A248" s="336" t="str">
        <f t="shared" si="13"/>
        <v/>
      </c>
      <c r="B248" s="341"/>
      <c r="C248" s="559"/>
      <c r="D248" s="559"/>
      <c r="E248" s="560" t="str">
        <f t="shared" si="14"/>
        <v/>
      </c>
      <c r="F248" s="401"/>
      <c r="G248" s="394"/>
      <c r="H248" s="341" t="str">
        <f t="array" ref="H248">IF(D248="","",XLOOKUP(D248,'Master Data'!K:K,'Master Data'!N:N,"Input in Master Data",0,1))</f>
        <v/>
      </c>
      <c r="I248" s="341" t="str">
        <f t="array" ref="I248">IF(D248="","",XLOOKUP(D248,'Master Data'!K:K,'Master Data'!O:O,"Input in Master Data",0,1))</f>
        <v/>
      </c>
      <c r="J248" s="341" t="str">
        <f t="array" ref="J248">if(V248="","",XLOOKUP(V248,Master[Company],Master[Blow],"Unknown",0,1))</f>
        <v/>
      </c>
      <c r="K248" s="341" t="str">
        <f t="array" ref="K248">if(V248="","",XLOOKUP(V248,Master[Company],Master[Pigging],"Unknown",0,1))</f>
        <v/>
      </c>
      <c r="L248" s="341" t="str">
        <f t="array" ref="L248">if(V248="","",XLOOKUP(V248,Master[Company],Master[Load Method],"Unknown",0,1))</f>
        <v/>
      </c>
      <c r="M248" s="341" t="str">
        <f t="array" ref="M248">if(V248="","",XLOOKUP(V248,Master[Company],Master[Line Distance],"Unknown",0,1))</f>
        <v/>
      </c>
      <c r="N248" s="394"/>
      <c r="O248" s="341"/>
      <c r="P248" s="506"/>
      <c r="Q248" s="341" t="str">
        <f t="array" ref="Q248">if(V248="","",XLOOKUP(V248,Master[Company],Master[Terms],"NA",0,1))</f>
        <v/>
      </c>
      <c r="R248" s="341" t="str">
        <f t="shared" si="9"/>
        <v/>
      </c>
      <c r="S248" s="341" t="str">
        <f t="array" ref="S248">if(V248="","",XLOOKUP(V248,Master[Company],Master[Group],"NA",0,1))</f>
        <v/>
      </c>
      <c r="T248" s="341" t="str">
        <f t="array" ref="T248">if(V248="","",XLOOKUP(V248,Master[Company],Master[Loading Location],"NA",0,1))</f>
        <v/>
      </c>
      <c r="U248" s="341" t="str">
        <f t="array" ref="U248">if(V248="","",XLOOKUP(V248,Master[Company],Master[Acronym],"NA",0,1))</f>
        <v/>
      </c>
      <c r="V248" s="341"/>
      <c r="W248" s="342"/>
      <c r="X248" s="90"/>
      <c r="Y248" s="341"/>
      <c r="Z248" s="341" t="str">
        <f t="shared" si="11"/>
        <v/>
      </c>
      <c r="AA248" s="341"/>
      <c r="AB248" s="341"/>
      <c r="AC248" s="341"/>
      <c r="AD248" s="401"/>
      <c r="AE248" s="563"/>
      <c r="AF248" s="564"/>
      <c r="AG248" s="564"/>
      <c r="AH248" s="564"/>
      <c r="AI248" s="564"/>
      <c r="AJ248" s="564"/>
      <c r="AK248" s="564"/>
      <c r="AL248" s="565"/>
      <c r="AM248" s="564"/>
      <c r="AN248" s="564"/>
      <c r="AO248" s="564"/>
      <c r="AP248" s="564"/>
      <c r="AQ248" s="564"/>
      <c r="AR248" s="564"/>
      <c r="AS248" s="564"/>
      <c r="AT248" s="564"/>
      <c r="AU248" s="394"/>
      <c r="AV248" s="306"/>
      <c r="AW248" s="306"/>
      <c r="AX248" s="394"/>
      <c r="AY248" s="401"/>
      <c r="AZ248" s="341"/>
      <c r="BA248" s="341"/>
      <c r="BB248" s="341"/>
      <c r="BC248" s="341"/>
      <c r="BD248" s="341"/>
      <c r="BE248" s="401"/>
      <c r="BF248" s="341"/>
      <c r="BG248" s="341"/>
      <c r="BH248" s="402"/>
      <c r="BI248" s="403"/>
      <c r="BJ248" s="405"/>
      <c r="BK248" s="405"/>
      <c r="BL248" s="405"/>
      <c r="BM248" s="405"/>
      <c r="BN248" s="514"/>
    </row>
    <row r="249" ht="18.75" customHeight="1">
      <c r="A249" s="336" t="str">
        <f t="shared" si="13"/>
        <v/>
      </c>
      <c r="B249" s="341"/>
      <c r="C249" s="559"/>
      <c r="D249" s="559"/>
      <c r="E249" s="560" t="str">
        <f t="shared" si="14"/>
        <v/>
      </c>
      <c r="F249" s="401"/>
      <c r="G249" s="394"/>
      <c r="H249" s="341" t="str">
        <f t="array" ref="H249">IF(D249="","",XLOOKUP(D249,'Master Data'!K:K,'Master Data'!N:N,"Input in Master Data",0,1))</f>
        <v/>
      </c>
      <c r="I249" s="341" t="str">
        <f t="array" ref="I249">IF(D249="","",XLOOKUP(D249,'Master Data'!K:K,'Master Data'!O:O,"Input in Master Data",0,1))</f>
        <v/>
      </c>
      <c r="J249" s="341" t="str">
        <f t="array" ref="J249">if(V249="","",XLOOKUP(V249,Master[Company],Master[Blow],"Unknown",0,1))</f>
        <v/>
      </c>
      <c r="K249" s="341" t="str">
        <f t="array" ref="K249">if(V249="","",XLOOKUP(V249,Master[Company],Master[Pigging],"Unknown",0,1))</f>
        <v/>
      </c>
      <c r="L249" s="341" t="str">
        <f t="array" ref="L249">if(V249="","",XLOOKUP(V249,Master[Company],Master[Load Method],"Unknown",0,1))</f>
        <v/>
      </c>
      <c r="M249" s="341" t="str">
        <f t="array" ref="M249">if(V249="","",XLOOKUP(V249,Master[Company],Master[Line Distance],"Unknown",0,1))</f>
        <v/>
      </c>
      <c r="N249" s="394"/>
      <c r="O249" s="341"/>
      <c r="P249" s="506"/>
      <c r="Q249" s="341" t="str">
        <f t="array" ref="Q249">if(V249="","",XLOOKUP(V249,Master[Company],Master[Terms],"NA",0,1))</f>
        <v/>
      </c>
      <c r="R249" s="341" t="str">
        <f t="shared" si="9"/>
        <v/>
      </c>
      <c r="S249" s="341" t="str">
        <f t="array" ref="S249">if(V249="","",XLOOKUP(V249,Master[Company],Master[Group],"NA",0,1))</f>
        <v/>
      </c>
      <c r="T249" s="341" t="str">
        <f t="array" ref="T249">if(V249="","",XLOOKUP(V249,Master[Company],Master[Loading Location],"NA",0,1))</f>
        <v/>
      </c>
      <c r="U249" s="341" t="str">
        <f t="array" ref="U249">if(V249="","",XLOOKUP(V249,Master[Company],Master[Acronym],"NA",0,1))</f>
        <v/>
      </c>
      <c r="V249" s="341"/>
      <c r="W249" s="342"/>
      <c r="X249" s="90"/>
      <c r="Y249" s="341"/>
      <c r="Z249" s="341" t="str">
        <f t="shared" si="11"/>
        <v/>
      </c>
      <c r="AA249" s="341"/>
      <c r="AB249" s="341"/>
      <c r="AC249" s="341"/>
      <c r="AD249" s="401"/>
      <c r="AE249" s="563"/>
      <c r="AF249" s="564"/>
      <c r="AG249" s="564"/>
      <c r="AH249" s="564"/>
      <c r="AI249" s="564"/>
      <c r="AJ249" s="564"/>
      <c r="AK249" s="564"/>
      <c r="AL249" s="565"/>
      <c r="AM249" s="564"/>
      <c r="AN249" s="564"/>
      <c r="AO249" s="564"/>
      <c r="AP249" s="564"/>
      <c r="AQ249" s="564"/>
      <c r="AR249" s="564"/>
      <c r="AS249" s="564"/>
      <c r="AT249" s="564"/>
      <c r="AU249" s="394"/>
      <c r="AV249" s="306"/>
      <c r="AW249" s="306"/>
      <c r="AX249" s="394"/>
      <c r="AY249" s="401"/>
      <c r="AZ249" s="341"/>
      <c r="BA249" s="341"/>
      <c r="BB249" s="341"/>
      <c r="BC249" s="341"/>
      <c r="BD249" s="341"/>
      <c r="BE249" s="401"/>
      <c r="BF249" s="341"/>
      <c r="BG249" s="341"/>
      <c r="BH249" s="402"/>
      <c r="BI249" s="403"/>
      <c r="BJ249" s="405"/>
      <c r="BK249" s="405"/>
      <c r="BL249" s="405"/>
      <c r="BM249" s="405"/>
      <c r="BN249" s="514"/>
    </row>
    <row r="250" ht="18.75" customHeight="1">
      <c r="A250" s="336" t="str">
        <f t="shared" si="13"/>
        <v/>
      </c>
      <c r="B250" s="341"/>
      <c r="C250" s="559"/>
      <c r="D250" s="559"/>
      <c r="E250" s="560" t="str">
        <f t="shared" si="14"/>
        <v/>
      </c>
      <c r="F250" s="401"/>
      <c r="G250" s="394"/>
      <c r="H250" s="341" t="str">
        <f t="array" ref="H250">IF(D250="","",XLOOKUP(D250,'Master Data'!K:K,'Master Data'!N:N,"Input in Master Data",0,1))</f>
        <v/>
      </c>
      <c r="I250" s="341" t="str">
        <f t="array" ref="I250">IF(D250="","",XLOOKUP(D250,'Master Data'!K:K,'Master Data'!O:O,"Input in Master Data",0,1))</f>
        <v/>
      </c>
      <c r="J250" s="341" t="str">
        <f t="array" ref="J250">if(V250="","",XLOOKUP(V250,Master[Company],Master[Blow],"Unknown",0,1))</f>
        <v/>
      </c>
      <c r="K250" s="341" t="str">
        <f t="array" ref="K250">if(V250="","",XLOOKUP(V250,Master[Company],Master[Pigging],"Unknown",0,1))</f>
        <v/>
      </c>
      <c r="L250" s="341" t="str">
        <f t="array" ref="L250">if(V250="","",XLOOKUP(V250,Master[Company],Master[Load Method],"Unknown",0,1))</f>
        <v/>
      </c>
      <c r="M250" s="341" t="str">
        <f t="array" ref="M250">if(V250="","",XLOOKUP(V250,Master[Company],Master[Line Distance],"Unknown",0,1))</f>
        <v/>
      </c>
      <c r="N250" s="394"/>
      <c r="O250" s="341"/>
      <c r="P250" s="506"/>
      <c r="Q250" s="341" t="str">
        <f t="array" ref="Q250">if(V250="","",XLOOKUP(V250,Master[Company],Master[Terms],"NA",0,1))</f>
        <v/>
      </c>
      <c r="R250" s="341" t="str">
        <f t="shared" si="9"/>
        <v/>
      </c>
      <c r="S250" s="341" t="str">
        <f t="array" ref="S250">if(V250="","",XLOOKUP(V250,Master[Company],Master[Group],"NA",0,1))</f>
        <v/>
      </c>
      <c r="T250" s="341" t="str">
        <f t="array" ref="T250">if(V250="","",XLOOKUP(V250,Master[Company],Master[Loading Location],"NA",0,1))</f>
        <v/>
      </c>
      <c r="U250" s="341" t="str">
        <f t="array" ref="U250">if(V250="","",XLOOKUP(V250,Master[Company],Master[Acronym],"NA",0,1))</f>
        <v/>
      </c>
      <c r="V250" s="341"/>
      <c r="W250" s="342"/>
      <c r="X250" s="90"/>
      <c r="Y250" s="341"/>
      <c r="Z250" s="341" t="str">
        <f t="shared" si="11"/>
        <v/>
      </c>
      <c r="AA250" s="341"/>
      <c r="AB250" s="341"/>
      <c r="AC250" s="341"/>
      <c r="AD250" s="401"/>
      <c r="AE250" s="563"/>
      <c r="AF250" s="564"/>
      <c r="AG250" s="564"/>
      <c r="AH250" s="564"/>
      <c r="AI250" s="564"/>
      <c r="AJ250" s="564"/>
      <c r="AK250" s="564"/>
      <c r="AL250" s="565"/>
      <c r="AM250" s="564"/>
      <c r="AN250" s="564"/>
      <c r="AO250" s="564"/>
      <c r="AP250" s="564"/>
      <c r="AQ250" s="564"/>
      <c r="AR250" s="564"/>
      <c r="AS250" s="564"/>
      <c r="AT250" s="564"/>
      <c r="AU250" s="394"/>
      <c r="AV250" s="306"/>
      <c r="AW250" s="306"/>
      <c r="AX250" s="394"/>
      <c r="AY250" s="401"/>
      <c r="AZ250" s="341"/>
      <c r="BA250" s="341"/>
      <c r="BB250" s="341"/>
      <c r="BC250" s="341"/>
      <c r="BD250" s="341"/>
      <c r="BE250" s="401"/>
      <c r="BF250" s="341"/>
      <c r="BG250" s="341"/>
      <c r="BH250" s="402"/>
      <c r="BI250" s="403"/>
      <c r="BJ250" s="405"/>
      <c r="BK250" s="405"/>
      <c r="BL250" s="405"/>
      <c r="BM250" s="405"/>
      <c r="BN250" s="514"/>
    </row>
    <row r="251" ht="18.75" customHeight="1">
      <c r="A251" s="336" t="str">
        <f t="shared" si="13"/>
        <v/>
      </c>
      <c r="B251" s="341"/>
      <c r="C251" s="559"/>
      <c r="D251" s="559"/>
      <c r="E251" s="560" t="str">
        <f t="shared" si="14"/>
        <v/>
      </c>
      <c r="F251" s="401"/>
      <c r="G251" s="394"/>
      <c r="H251" s="341" t="str">
        <f t="array" ref="H251">IF(D251="","",XLOOKUP(D251,'Master Data'!K:K,'Master Data'!N:N,"Input in Master Data",0,1))</f>
        <v/>
      </c>
      <c r="I251" s="341" t="str">
        <f t="array" ref="I251">IF(D251="","",XLOOKUP(D251,'Master Data'!K:K,'Master Data'!O:O,"Input in Master Data",0,1))</f>
        <v/>
      </c>
      <c r="J251" s="341" t="str">
        <f t="array" ref="J251">if(V251="","",XLOOKUP(V251,Master[Company],Master[Blow],"Unknown",0,1))</f>
        <v/>
      </c>
      <c r="K251" s="341" t="str">
        <f t="array" ref="K251">if(V251="","",XLOOKUP(V251,Master[Company],Master[Pigging],"Unknown",0,1))</f>
        <v/>
      </c>
      <c r="L251" s="341" t="str">
        <f t="array" ref="L251">if(V251="","",XLOOKUP(V251,Master[Company],Master[Load Method],"Unknown",0,1))</f>
        <v/>
      </c>
      <c r="M251" s="341" t="str">
        <f t="array" ref="M251">if(V251="","",XLOOKUP(V251,Master[Company],Master[Line Distance],"Unknown",0,1))</f>
        <v/>
      </c>
      <c r="N251" s="394"/>
      <c r="O251" s="341"/>
      <c r="P251" s="506"/>
      <c r="Q251" s="341" t="str">
        <f t="array" ref="Q251">if(V251="","",XLOOKUP(V251,Master[Company],Master[Terms],"NA",0,1))</f>
        <v/>
      </c>
      <c r="R251" s="341" t="str">
        <f t="shared" si="9"/>
        <v/>
      </c>
      <c r="S251" s="341" t="str">
        <f t="array" ref="S251">if(V251="","",XLOOKUP(V251,Master[Company],Master[Group],"NA",0,1))</f>
        <v/>
      </c>
      <c r="T251" s="341" t="str">
        <f t="array" ref="T251">if(V251="","",XLOOKUP(V251,Master[Company],Master[Loading Location],"NA",0,1))</f>
        <v/>
      </c>
      <c r="U251" s="341" t="str">
        <f t="array" ref="U251">if(V251="","",XLOOKUP(V251,Master[Company],Master[Acronym],"NA",0,1))</f>
        <v/>
      </c>
      <c r="V251" s="341"/>
      <c r="W251" s="342"/>
      <c r="X251" s="90"/>
      <c r="Y251" s="341"/>
      <c r="Z251" s="341" t="str">
        <f t="shared" si="11"/>
        <v/>
      </c>
      <c r="AA251" s="341"/>
      <c r="AB251" s="341"/>
      <c r="AC251" s="341"/>
      <c r="AD251" s="401"/>
      <c r="AE251" s="563"/>
      <c r="AF251" s="564"/>
      <c r="AG251" s="564"/>
      <c r="AH251" s="564"/>
      <c r="AI251" s="564"/>
      <c r="AJ251" s="564"/>
      <c r="AK251" s="564"/>
      <c r="AL251" s="565"/>
      <c r="AM251" s="564"/>
      <c r="AN251" s="564"/>
      <c r="AO251" s="564"/>
      <c r="AP251" s="564"/>
      <c r="AQ251" s="564"/>
      <c r="AR251" s="564"/>
      <c r="AS251" s="564"/>
      <c r="AT251" s="564"/>
      <c r="AU251" s="394"/>
      <c r="AV251" s="306"/>
      <c r="AW251" s="306"/>
      <c r="AX251" s="394"/>
      <c r="AY251" s="401"/>
      <c r="AZ251" s="341"/>
      <c r="BA251" s="341"/>
      <c r="BB251" s="341"/>
      <c r="BC251" s="341"/>
      <c r="BD251" s="341"/>
      <c r="BE251" s="401"/>
      <c r="BF251" s="341"/>
      <c r="BG251" s="341"/>
      <c r="BH251" s="402"/>
      <c r="BI251" s="403"/>
      <c r="BJ251" s="405"/>
      <c r="BK251" s="405"/>
      <c r="BL251" s="405"/>
      <c r="BM251" s="405"/>
      <c r="BN251" s="514"/>
    </row>
    <row r="252" ht="18.75" customHeight="1">
      <c r="A252" s="336" t="str">
        <f t="shared" si="13"/>
        <v/>
      </c>
      <c r="B252" s="341"/>
      <c r="C252" s="559"/>
      <c r="D252" s="559"/>
      <c r="E252" s="560" t="str">
        <f t="shared" si="14"/>
        <v/>
      </c>
      <c r="F252" s="401"/>
      <c r="G252" s="394"/>
      <c r="H252" s="341" t="str">
        <f t="array" ref="H252">IF(D252="","",XLOOKUP(D252,'Master Data'!K:K,'Master Data'!N:N,"Input in Master Data",0,1))</f>
        <v/>
      </c>
      <c r="I252" s="341" t="str">
        <f t="array" ref="I252">IF(D252="","",XLOOKUP(D252,'Master Data'!K:K,'Master Data'!O:O,"Input in Master Data",0,1))</f>
        <v/>
      </c>
      <c r="J252" s="341" t="str">
        <f t="array" ref="J252">if(V252="","",XLOOKUP(V252,Master[Company],Master[Blow],"Unknown",0,1))</f>
        <v/>
      </c>
      <c r="K252" s="341" t="str">
        <f t="array" ref="K252">if(V252="","",XLOOKUP(V252,Master[Company],Master[Pigging],"Unknown",0,1))</f>
        <v/>
      </c>
      <c r="L252" s="341" t="str">
        <f t="array" ref="L252">if(V252="","",XLOOKUP(V252,Master[Company],Master[Load Method],"Unknown",0,1))</f>
        <v/>
      </c>
      <c r="M252" s="341" t="str">
        <f t="array" ref="M252">if(V252="","",XLOOKUP(V252,Master[Company],Master[Line Distance],"Unknown",0,1))</f>
        <v/>
      </c>
      <c r="N252" s="394"/>
      <c r="O252" s="341"/>
      <c r="P252" s="506"/>
      <c r="Q252" s="341" t="str">
        <f t="array" ref="Q252">if(V252="","",XLOOKUP(V252,Master[Company],Master[Terms],"NA",0,1))</f>
        <v/>
      </c>
      <c r="R252" s="341" t="str">
        <f t="shared" si="9"/>
        <v/>
      </c>
      <c r="S252" s="341" t="str">
        <f t="array" ref="S252">if(V252="","",XLOOKUP(V252,Master[Company],Master[Group],"NA",0,1))</f>
        <v/>
      </c>
      <c r="T252" s="341" t="str">
        <f t="array" ref="T252">if(V252="","",XLOOKUP(V252,Master[Company],Master[Loading Location],"NA",0,1))</f>
        <v/>
      </c>
      <c r="U252" s="341" t="str">
        <f t="array" ref="U252">if(V252="","",XLOOKUP(V252,Master[Company],Master[Acronym],"NA",0,1))</f>
        <v/>
      </c>
      <c r="V252" s="341"/>
      <c r="W252" s="342"/>
      <c r="X252" s="90"/>
      <c r="Y252" s="341"/>
      <c r="Z252" s="341" t="str">
        <f t="shared" si="11"/>
        <v/>
      </c>
      <c r="AA252" s="341"/>
      <c r="AB252" s="341"/>
      <c r="AC252" s="341"/>
      <c r="AD252" s="401"/>
      <c r="AE252" s="563"/>
      <c r="AF252" s="564"/>
      <c r="AG252" s="564"/>
      <c r="AH252" s="564"/>
      <c r="AI252" s="564"/>
      <c r="AJ252" s="564"/>
      <c r="AK252" s="564"/>
      <c r="AL252" s="565"/>
      <c r="AM252" s="564"/>
      <c r="AN252" s="564"/>
      <c r="AO252" s="564"/>
      <c r="AP252" s="564"/>
      <c r="AQ252" s="564"/>
      <c r="AR252" s="564"/>
      <c r="AS252" s="564"/>
      <c r="AT252" s="564"/>
      <c r="AU252" s="394"/>
      <c r="AV252" s="306"/>
      <c r="AW252" s="306"/>
      <c r="AX252" s="394"/>
      <c r="AY252" s="401"/>
      <c r="AZ252" s="341"/>
      <c r="BA252" s="341"/>
      <c r="BB252" s="341"/>
      <c r="BC252" s="341"/>
      <c r="BD252" s="341"/>
      <c r="BE252" s="401"/>
      <c r="BF252" s="341"/>
      <c r="BG252" s="341"/>
      <c r="BH252" s="402"/>
      <c r="BI252" s="403"/>
      <c r="BJ252" s="405"/>
      <c r="BK252" s="405"/>
      <c r="BL252" s="405"/>
      <c r="BM252" s="405"/>
      <c r="BN252" s="514"/>
    </row>
    <row r="253" ht="18.75" customHeight="1">
      <c r="A253" s="336" t="str">
        <f t="shared" si="13"/>
        <v/>
      </c>
      <c r="B253" s="341"/>
      <c r="C253" s="559"/>
      <c r="D253" s="559"/>
      <c r="E253" s="560" t="str">
        <f t="shared" si="14"/>
        <v/>
      </c>
      <c r="F253" s="401"/>
      <c r="G253" s="394"/>
      <c r="H253" s="341" t="str">
        <f t="array" ref="H253">IF(D253="","",XLOOKUP(D253,'Master Data'!K:K,'Master Data'!N:N,"Input in Master Data",0,1))</f>
        <v/>
      </c>
      <c r="I253" s="341" t="str">
        <f t="array" ref="I253">IF(D253="","",XLOOKUP(D253,'Master Data'!K:K,'Master Data'!O:O,"Input in Master Data",0,1))</f>
        <v/>
      </c>
      <c r="J253" s="341" t="str">
        <f t="array" ref="J253">if(V253="","",XLOOKUP(V253,Master[Company],Master[Blow],"Unknown",0,1))</f>
        <v/>
      </c>
      <c r="K253" s="341" t="str">
        <f t="array" ref="K253">if(V253="","",XLOOKUP(V253,Master[Company],Master[Pigging],"Unknown",0,1))</f>
        <v/>
      </c>
      <c r="L253" s="341" t="str">
        <f t="array" ref="L253">if(V253="","",XLOOKUP(V253,Master[Company],Master[Load Method],"Unknown",0,1))</f>
        <v/>
      </c>
      <c r="M253" s="341" t="str">
        <f t="array" ref="M253">if(V253="","",XLOOKUP(V253,Master[Company],Master[Line Distance],"Unknown",0,1))</f>
        <v/>
      </c>
      <c r="N253" s="394"/>
      <c r="O253" s="341"/>
      <c r="P253" s="506"/>
      <c r="Q253" s="341" t="str">
        <f t="array" ref="Q253">if(V253="","",XLOOKUP(V253,Master[Company],Master[Terms],"NA",0,1))</f>
        <v/>
      </c>
      <c r="R253" s="341" t="str">
        <f t="shared" si="9"/>
        <v/>
      </c>
      <c r="S253" s="341" t="str">
        <f t="array" ref="S253">if(V253="","",XLOOKUP(V253,Master[Company],Master[Group],"NA",0,1))</f>
        <v/>
      </c>
      <c r="T253" s="341" t="str">
        <f t="array" ref="T253">if(V253="","",XLOOKUP(V253,Master[Company],Master[Loading Location],"NA",0,1))</f>
        <v/>
      </c>
      <c r="U253" s="341" t="str">
        <f t="array" ref="U253">if(V253="","",XLOOKUP(V253,Master[Company],Master[Acronym],"NA",0,1))</f>
        <v/>
      </c>
      <c r="V253" s="341"/>
      <c r="W253" s="342"/>
      <c r="X253" s="90"/>
      <c r="Y253" s="341"/>
      <c r="Z253" s="341" t="str">
        <f t="shared" si="11"/>
        <v/>
      </c>
      <c r="AA253" s="341"/>
      <c r="AB253" s="341"/>
      <c r="AC253" s="341"/>
      <c r="AD253" s="401"/>
      <c r="AE253" s="563"/>
      <c r="AF253" s="564"/>
      <c r="AG253" s="564"/>
      <c r="AH253" s="564"/>
      <c r="AI253" s="564"/>
      <c r="AJ253" s="564"/>
      <c r="AK253" s="564"/>
      <c r="AL253" s="565"/>
      <c r="AM253" s="564"/>
      <c r="AN253" s="564"/>
      <c r="AO253" s="564"/>
      <c r="AP253" s="564"/>
      <c r="AQ253" s="564"/>
      <c r="AR253" s="564"/>
      <c r="AS253" s="564"/>
      <c r="AT253" s="564"/>
      <c r="AU253" s="394"/>
      <c r="AV253" s="306"/>
      <c r="AW253" s="306"/>
      <c r="AX253" s="394"/>
      <c r="AY253" s="401"/>
      <c r="AZ253" s="341"/>
      <c r="BA253" s="341"/>
      <c r="BB253" s="341"/>
      <c r="BC253" s="341"/>
      <c r="BD253" s="341"/>
      <c r="BE253" s="401"/>
      <c r="BF253" s="341"/>
      <c r="BG253" s="341"/>
      <c r="BH253" s="402"/>
      <c r="BI253" s="403"/>
      <c r="BJ253" s="405"/>
      <c r="BK253" s="405"/>
      <c r="BL253" s="405"/>
      <c r="BM253" s="405"/>
      <c r="BN253" s="514"/>
    </row>
    <row r="254" ht="18.75" customHeight="1">
      <c r="A254" s="336" t="str">
        <f t="shared" si="13"/>
        <v/>
      </c>
      <c r="B254" s="341"/>
      <c r="C254" s="559"/>
      <c r="D254" s="559"/>
      <c r="E254" s="560" t="str">
        <f t="shared" si="14"/>
        <v/>
      </c>
      <c r="F254" s="401"/>
      <c r="G254" s="394"/>
      <c r="H254" s="341" t="str">
        <f t="array" ref="H254">IF(D254="","",XLOOKUP(D254,'Master Data'!K:K,'Master Data'!N:N,"Input in Master Data",0,1))</f>
        <v/>
      </c>
      <c r="I254" s="341" t="str">
        <f t="array" ref="I254">IF(D254="","",XLOOKUP(D254,'Master Data'!K:K,'Master Data'!O:O,"Input in Master Data",0,1))</f>
        <v/>
      </c>
      <c r="J254" s="341" t="str">
        <f t="array" ref="J254">if(V254="","",XLOOKUP(V254,Master[Company],Master[Blow],"Unknown",0,1))</f>
        <v/>
      </c>
      <c r="K254" s="341" t="str">
        <f t="array" ref="K254">if(V254="","",XLOOKUP(V254,Master[Company],Master[Pigging],"Unknown",0,1))</f>
        <v/>
      </c>
      <c r="L254" s="341" t="str">
        <f t="array" ref="L254">if(V254="","",XLOOKUP(V254,Master[Company],Master[Load Method],"Unknown",0,1))</f>
        <v/>
      </c>
      <c r="M254" s="341" t="str">
        <f t="array" ref="M254">if(V254="","",XLOOKUP(V254,Master[Company],Master[Line Distance],"Unknown",0,1))</f>
        <v/>
      </c>
      <c r="N254" s="394"/>
      <c r="O254" s="341"/>
      <c r="P254" s="506"/>
      <c r="Q254" s="341" t="str">
        <f t="array" ref="Q254">if(V254="","",XLOOKUP(V254,Master[Company],Master[Terms],"NA",0,1))</f>
        <v/>
      </c>
      <c r="R254" s="341" t="str">
        <f t="shared" si="9"/>
        <v/>
      </c>
      <c r="S254" s="341" t="str">
        <f t="array" ref="S254">if(V254="","",XLOOKUP(V254,Master[Company],Master[Group],"NA",0,1))</f>
        <v/>
      </c>
      <c r="T254" s="341" t="str">
        <f t="array" ref="T254">if(V254="","",XLOOKUP(V254,Master[Company],Master[Loading Location],"NA",0,1))</f>
        <v/>
      </c>
      <c r="U254" s="341" t="str">
        <f t="array" ref="U254">if(V254="","",XLOOKUP(V254,Master[Company],Master[Acronym],"NA",0,1))</f>
        <v/>
      </c>
      <c r="V254" s="341"/>
      <c r="W254" s="342"/>
      <c r="X254" s="90"/>
      <c r="Y254" s="341"/>
      <c r="Z254" s="341" t="str">
        <f t="shared" si="11"/>
        <v/>
      </c>
      <c r="AA254" s="341"/>
      <c r="AB254" s="341"/>
      <c r="AC254" s="341"/>
      <c r="AD254" s="401"/>
      <c r="AE254" s="563"/>
      <c r="AF254" s="564"/>
      <c r="AG254" s="564"/>
      <c r="AH254" s="564"/>
      <c r="AI254" s="564"/>
      <c r="AJ254" s="564"/>
      <c r="AK254" s="564"/>
      <c r="AL254" s="565"/>
      <c r="AM254" s="564"/>
      <c r="AN254" s="564"/>
      <c r="AO254" s="564"/>
      <c r="AP254" s="564"/>
      <c r="AQ254" s="564"/>
      <c r="AR254" s="564"/>
      <c r="AS254" s="564"/>
      <c r="AT254" s="564"/>
      <c r="AU254" s="394"/>
      <c r="AV254" s="306"/>
      <c r="AW254" s="306"/>
      <c r="AX254" s="394"/>
      <c r="AY254" s="401"/>
      <c r="AZ254" s="341"/>
      <c r="BA254" s="341"/>
      <c r="BB254" s="341"/>
      <c r="BC254" s="341"/>
      <c r="BD254" s="341"/>
      <c r="BE254" s="401"/>
      <c r="BF254" s="341"/>
      <c r="BG254" s="341"/>
      <c r="BH254" s="402"/>
      <c r="BI254" s="403"/>
      <c r="BJ254" s="405"/>
      <c r="BK254" s="405"/>
      <c r="BL254" s="405"/>
      <c r="BM254" s="405"/>
      <c r="BN254" s="514"/>
    </row>
    <row r="255" ht="18.75" customHeight="1">
      <c r="A255" s="336" t="str">
        <f t="shared" si="13"/>
        <v/>
      </c>
      <c r="B255" s="341"/>
      <c r="C255" s="559"/>
      <c r="D255" s="559"/>
      <c r="E255" s="560" t="str">
        <f t="shared" si="14"/>
        <v/>
      </c>
      <c r="F255" s="401"/>
      <c r="G255" s="394"/>
      <c r="H255" s="341" t="str">
        <f t="array" ref="H255">IF(D255="","",XLOOKUP(D255,'Master Data'!K:K,'Master Data'!N:N,"Input in Master Data",0,1))</f>
        <v/>
      </c>
      <c r="I255" s="341" t="str">
        <f t="array" ref="I255">IF(D255="","",XLOOKUP(D255,'Master Data'!K:K,'Master Data'!O:O,"Input in Master Data",0,1))</f>
        <v/>
      </c>
      <c r="J255" s="341" t="str">
        <f t="array" ref="J255">if(V255="","",XLOOKUP(V255,Master[Company],Master[Blow],"Unknown",0,1))</f>
        <v/>
      </c>
      <c r="K255" s="341" t="str">
        <f t="array" ref="K255">if(V255="","",XLOOKUP(V255,Master[Company],Master[Pigging],"Unknown",0,1))</f>
        <v/>
      </c>
      <c r="L255" s="341" t="str">
        <f t="array" ref="L255">if(V255="","",XLOOKUP(V255,Master[Company],Master[Load Method],"Unknown",0,1))</f>
        <v/>
      </c>
      <c r="M255" s="341" t="str">
        <f t="array" ref="M255">if(V255="","",XLOOKUP(V255,Master[Company],Master[Line Distance],"Unknown",0,1))</f>
        <v/>
      </c>
      <c r="N255" s="394"/>
      <c r="O255" s="341"/>
      <c r="P255" s="506"/>
      <c r="Q255" s="341" t="str">
        <f t="array" ref="Q255">if(V255="","",XLOOKUP(V255,Master[Company],Master[Terms],"NA",0,1))</f>
        <v/>
      </c>
      <c r="R255" s="341" t="str">
        <f t="shared" si="9"/>
        <v/>
      </c>
      <c r="S255" s="341" t="str">
        <f t="array" ref="S255">if(V255="","",XLOOKUP(V255,Master[Company],Master[Group],"NA",0,1))</f>
        <v/>
      </c>
      <c r="T255" s="341" t="str">
        <f t="array" ref="T255">if(V255="","",XLOOKUP(V255,Master[Company],Master[Loading Location],"NA",0,1))</f>
        <v/>
      </c>
      <c r="U255" s="341" t="str">
        <f t="array" ref="U255">if(V255="","",XLOOKUP(V255,Master[Company],Master[Acronym],"NA",0,1))</f>
        <v/>
      </c>
      <c r="V255" s="341"/>
      <c r="W255" s="342"/>
      <c r="X255" s="90"/>
      <c r="Y255" s="341"/>
      <c r="Z255" s="341" t="str">
        <f t="shared" si="11"/>
        <v/>
      </c>
      <c r="AA255" s="341"/>
      <c r="AB255" s="341"/>
      <c r="AC255" s="341"/>
      <c r="AD255" s="401"/>
      <c r="AE255" s="563"/>
      <c r="AF255" s="564"/>
      <c r="AG255" s="564"/>
      <c r="AH255" s="564"/>
      <c r="AI255" s="564"/>
      <c r="AJ255" s="564"/>
      <c r="AK255" s="564"/>
      <c r="AL255" s="565"/>
      <c r="AM255" s="564"/>
      <c r="AN255" s="564"/>
      <c r="AO255" s="564"/>
      <c r="AP255" s="564"/>
      <c r="AQ255" s="564"/>
      <c r="AR255" s="564"/>
      <c r="AS255" s="564"/>
      <c r="AT255" s="564"/>
      <c r="AU255" s="394"/>
      <c r="AV255" s="306"/>
      <c r="AW255" s="306"/>
      <c r="AX255" s="394"/>
      <c r="AY255" s="401"/>
      <c r="AZ255" s="341"/>
      <c r="BA255" s="341"/>
      <c r="BB255" s="341"/>
      <c r="BC255" s="341"/>
      <c r="BD255" s="341"/>
      <c r="BE255" s="401"/>
      <c r="BF255" s="341"/>
      <c r="BG255" s="341"/>
      <c r="BH255" s="402"/>
      <c r="BI255" s="403"/>
      <c r="BJ255" s="405"/>
      <c r="BK255" s="405"/>
      <c r="BL255" s="405"/>
      <c r="BM255" s="405"/>
      <c r="BN255" s="514"/>
    </row>
    <row r="256" ht="18.75" customHeight="1">
      <c r="A256" s="336" t="str">
        <f t="shared" si="13"/>
        <v/>
      </c>
      <c r="B256" s="341"/>
      <c r="C256" s="559"/>
      <c r="D256" s="559"/>
      <c r="E256" s="560" t="str">
        <f t="shared" si="14"/>
        <v/>
      </c>
      <c r="F256" s="401"/>
      <c r="G256" s="394"/>
      <c r="H256" s="341" t="str">
        <f t="array" ref="H256">IF(D256="","",XLOOKUP(D256,'Master Data'!K:K,'Master Data'!N:N,"Input in Master Data",0,1))</f>
        <v/>
      </c>
      <c r="I256" s="341" t="str">
        <f t="array" ref="I256">IF(D256="","",XLOOKUP(D256,'Master Data'!K:K,'Master Data'!O:O,"Input in Master Data",0,1))</f>
        <v/>
      </c>
      <c r="J256" s="341" t="str">
        <f t="array" ref="J256">if(V256="","",XLOOKUP(V256,Master[Company],Master[Blow],"Unknown",0,1))</f>
        <v/>
      </c>
      <c r="K256" s="341" t="str">
        <f t="array" ref="K256">if(V256="","",XLOOKUP(V256,Master[Company],Master[Pigging],"Unknown",0,1))</f>
        <v/>
      </c>
      <c r="L256" s="341" t="str">
        <f t="array" ref="L256">if(V256="","",XLOOKUP(V256,Master[Company],Master[Load Method],"Unknown",0,1))</f>
        <v/>
      </c>
      <c r="M256" s="341" t="str">
        <f t="array" ref="M256">if(V256="","",XLOOKUP(V256,Master[Company],Master[Line Distance],"Unknown",0,1))</f>
        <v/>
      </c>
      <c r="N256" s="394"/>
      <c r="O256" s="341"/>
      <c r="P256" s="506"/>
      <c r="Q256" s="341" t="str">
        <f t="array" ref="Q256">if(V256="","",XLOOKUP(V256,Master[Company],Master[Terms],"NA",0,1))</f>
        <v/>
      </c>
      <c r="R256" s="341" t="str">
        <f t="shared" si="9"/>
        <v/>
      </c>
      <c r="S256" s="341" t="str">
        <f t="array" ref="S256">if(V256="","",XLOOKUP(V256,Master[Company],Master[Group],"NA",0,1))</f>
        <v/>
      </c>
      <c r="T256" s="341" t="str">
        <f t="array" ref="T256">if(V256="","",XLOOKUP(V256,Master[Company],Master[Loading Location],"NA",0,1))</f>
        <v/>
      </c>
      <c r="U256" s="341" t="str">
        <f t="array" ref="U256">if(V256="","",XLOOKUP(V256,Master[Company],Master[Acronym],"NA",0,1))</f>
        <v/>
      </c>
      <c r="V256" s="341"/>
      <c r="W256" s="342"/>
      <c r="X256" s="90"/>
      <c r="Y256" s="341"/>
      <c r="Z256" s="341" t="str">
        <f t="shared" si="11"/>
        <v/>
      </c>
      <c r="AA256" s="341"/>
      <c r="AB256" s="341"/>
      <c r="AC256" s="341"/>
      <c r="AD256" s="401"/>
      <c r="AE256" s="563"/>
      <c r="AF256" s="564"/>
      <c r="AG256" s="564"/>
      <c r="AH256" s="564"/>
      <c r="AI256" s="564"/>
      <c r="AJ256" s="564"/>
      <c r="AK256" s="564"/>
      <c r="AL256" s="565"/>
      <c r="AM256" s="564"/>
      <c r="AN256" s="564"/>
      <c r="AO256" s="564"/>
      <c r="AP256" s="564"/>
      <c r="AQ256" s="564"/>
      <c r="AR256" s="564"/>
      <c r="AS256" s="564"/>
      <c r="AT256" s="564"/>
      <c r="AU256" s="394"/>
      <c r="AV256" s="306"/>
      <c r="AW256" s="306"/>
      <c r="AX256" s="394"/>
      <c r="AY256" s="401"/>
      <c r="AZ256" s="341"/>
      <c r="BA256" s="341"/>
      <c r="BB256" s="341"/>
      <c r="BC256" s="341"/>
      <c r="BD256" s="341"/>
      <c r="BE256" s="401"/>
      <c r="BF256" s="341"/>
      <c r="BG256" s="341"/>
      <c r="BH256" s="402"/>
      <c r="BI256" s="403"/>
      <c r="BJ256" s="405"/>
      <c r="BK256" s="405"/>
      <c r="BL256" s="405"/>
      <c r="BM256" s="405"/>
      <c r="BN256" s="514"/>
    </row>
    <row r="257" ht="18.75" customHeight="1">
      <c r="A257" s="336" t="str">
        <f t="shared" si="13"/>
        <v/>
      </c>
      <c r="B257" s="341"/>
      <c r="C257" s="559"/>
      <c r="D257" s="559"/>
      <c r="E257" s="560" t="str">
        <f t="shared" si="14"/>
        <v/>
      </c>
      <c r="F257" s="401"/>
      <c r="G257" s="394"/>
      <c r="H257" s="341" t="str">
        <f t="array" ref="H257">IF(D257="","",XLOOKUP(D257,'Master Data'!K:K,'Master Data'!N:N,"Input in Master Data",0,1))</f>
        <v/>
      </c>
      <c r="I257" s="341" t="str">
        <f t="array" ref="I257">IF(D257="","",XLOOKUP(D257,'Master Data'!K:K,'Master Data'!O:O,"Input in Master Data",0,1))</f>
        <v/>
      </c>
      <c r="J257" s="341" t="str">
        <f t="array" ref="J257">if(V257="","",XLOOKUP(V257,Master[Company],Master[Blow],"Unknown",0,1))</f>
        <v/>
      </c>
      <c r="K257" s="341" t="str">
        <f t="array" ref="K257">if(V257="","",XLOOKUP(V257,Master[Company],Master[Pigging],"Unknown",0,1))</f>
        <v/>
      </c>
      <c r="L257" s="341" t="str">
        <f t="array" ref="L257">if(V257="","",XLOOKUP(V257,Master[Company],Master[Load Method],"Unknown",0,1))</f>
        <v/>
      </c>
      <c r="M257" s="341" t="str">
        <f t="array" ref="M257">if(V257="","",XLOOKUP(V257,Master[Company],Master[Line Distance],"Unknown",0,1))</f>
        <v/>
      </c>
      <c r="N257" s="394"/>
      <c r="O257" s="341"/>
      <c r="P257" s="506"/>
      <c r="Q257" s="341" t="str">
        <f t="array" ref="Q257">if(V257="","",XLOOKUP(V257,Master[Company],Master[Terms],"NA",0,1))</f>
        <v/>
      </c>
      <c r="R257" s="341" t="str">
        <f t="shared" si="9"/>
        <v/>
      </c>
      <c r="S257" s="341" t="str">
        <f t="array" ref="S257">if(V257="","",XLOOKUP(V257,Master[Company],Master[Group],"NA",0,1))</f>
        <v/>
      </c>
      <c r="T257" s="341" t="str">
        <f t="array" ref="T257">if(V257="","",XLOOKUP(V257,Master[Company],Master[Loading Location],"NA",0,1))</f>
        <v/>
      </c>
      <c r="U257" s="341" t="str">
        <f t="array" ref="U257">if(V257="","",XLOOKUP(V257,Master[Company],Master[Acronym],"NA",0,1))</f>
        <v/>
      </c>
      <c r="V257" s="341"/>
      <c r="W257" s="342"/>
      <c r="X257" s="90"/>
      <c r="Y257" s="341"/>
      <c r="Z257" s="341" t="str">
        <f t="shared" si="11"/>
        <v/>
      </c>
      <c r="AA257" s="341"/>
      <c r="AB257" s="341"/>
      <c r="AC257" s="341"/>
      <c r="AD257" s="401"/>
      <c r="AE257" s="563"/>
      <c r="AF257" s="564"/>
      <c r="AG257" s="564"/>
      <c r="AH257" s="564"/>
      <c r="AI257" s="564"/>
      <c r="AJ257" s="564"/>
      <c r="AK257" s="564"/>
      <c r="AL257" s="565"/>
      <c r="AM257" s="564"/>
      <c r="AN257" s="564"/>
      <c r="AO257" s="564"/>
      <c r="AP257" s="564"/>
      <c r="AQ257" s="564"/>
      <c r="AR257" s="564"/>
      <c r="AS257" s="564"/>
      <c r="AT257" s="564"/>
      <c r="AU257" s="394"/>
      <c r="AV257" s="306"/>
      <c r="AW257" s="306"/>
      <c r="AX257" s="394"/>
      <c r="AY257" s="401"/>
      <c r="AZ257" s="341"/>
      <c r="BA257" s="341"/>
      <c r="BB257" s="341"/>
      <c r="BC257" s="341"/>
      <c r="BD257" s="341"/>
      <c r="BE257" s="401"/>
      <c r="BF257" s="341"/>
      <c r="BG257" s="341"/>
      <c r="BH257" s="402"/>
      <c r="BI257" s="403"/>
      <c r="BJ257" s="405"/>
      <c r="BK257" s="405"/>
      <c r="BL257" s="405"/>
      <c r="BM257" s="405"/>
      <c r="BN257" s="514"/>
    </row>
    <row r="258" ht="18.75" customHeight="1">
      <c r="A258" s="336" t="str">
        <f t="shared" si="13"/>
        <v/>
      </c>
      <c r="B258" s="341"/>
      <c r="C258" s="559"/>
      <c r="D258" s="559"/>
      <c r="E258" s="560" t="str">
        <f t="shared" si="14"/>
        <v/>
      </c>
      <c r="F258" s="401"/>
      <c r="G258" s="394"/>
      <c r="H258" s="341" t="str">
        <f t="array" ref="H258">IF(D258="","",XLOOKUP(D258,'Master Data'!K:K,'Master Data'!N:N,"Input in Master Data",0,1))</f>
        <v/>
      </c>
      <c r="I258" s="341" t="str">
        <f t="array" ref="I258">IF(D258="","",XLOOKUP(D258,'Master Data'!K:K,'Master Data'!O:O,"Input in Master Data",0,1))</f>
        <v/>
      </c>
      <c r="J258" s="341" t="str">
        <f t="array" ref="J258">if(V258="","",XLOOKUP(V258,Master[Company],Master[Blow],"Unknown",0,1))</f>
        <v/>
      </c>
      <c r="K258" s="341" t="str">
        <f t="array" ref="K258">if(V258="","",XLOOKUP(V258,Master[Company],Master[Pigging],"Unknown",0,1))</f>
        <v/>
      </c>
      <c r="L258" s="341" t="str">
        <f t="array" ref="L258">if(V258="","",XLOOKUP(V258,Master[Company],Master[Load Method],"Unknown",0,1))</f>
        <v/>
      </c>
      <c r="M258" s="341" t="str">
        <f t="array" ref="M258">if(V258="","",XLOOKUP(V258,Master[Company],Master[Line Distance],"Unknown",0,1))</f>
        <v/>
      </c>
      <c r="N258" s="394"/>
      <c r="O258" s="341"/>
      <c r="P258" s="506"/>
      <c r="Q258" s="341" t="str">
        <f t="array" ref="Q258">if(V258="","",XLOOKUP(V258,Master[Company],Master[Terms],"NA",0,1))</f>
        <v/>
      </c>
      <c r="R258" s="341" t="str">
        <f t="shared" si="9"/>
        <v/>
      </c>
      <c r="S258" s="341" t="str">
        <f t="array" ref="S258">if(V258="","",XLOOKUP(V258,Master[Company],Master[Group],"NA",0,1))</f>
        <v/>
      </c>
      <c r="T258" s="341" t="str">
        <f t="array" ref="T258">if(V258="","",XLOOKUP(V258,Master[Company],Master[Loading Location],"NA",0,1))</f>
        <v/>
      </c>
      <c r="U258" s="341" t="str">
        <f t="array" ref="U258">if(V258="","",XLOOKUP(V258,Master[Company],Master[Acronym],"NA",0,1))</f>
        <v/>
      </c>
      <c r="V258" s="341"/>
      <c r="W258" s="342"/>
      <c r="X258" s="90"/>
      <c r="Y258" s="341"/>
      <c r="Z258" s="341" t="str">
        <f t="shared" si="11"/>
        <v/>
      </c>
      <c r="AA258" s="341"/>
      <c r="AB258" s="341"/>
      <c r="AC258" s="341"/>
      <c r="AD258" s="401"/>
      <c r="AE258" s="563"/>
      <c r="AF258" s="564"/>
      <c r="AG258" s="564"/>
      <c r="AH258" s="564"/>
      <c r="AI258" s="564"/>
      <c r="AJ258" s="564"/>
      <c r="AK258" s="564"/>
      <c r="AL258" s="565"/>
      <c r="AM258" s="564"/>
      <c r="AN258" s="564"/>
      <c r="AO258" s="564"/>
      <c r="AP258" s="564"/>
      <c r="AQ258" s="564"/>
      <c r="AR258" s="564"/>
      <c r="AS258" s="564"/>
      <c r="AT258" s="564"/>
      <c r="AU258" s="394"/>
      <c r="AV258" s="306"/>
      <c r="AW258" s="306"/>
      <c r="AX258" s="394"/>
      <c r="AY258" s="401"/>
      <c r="AZ258" s="341"/>
      <c r="BA258" s="341"/>
      <c r="BB258" s="341"/>
      <c r="BC258" s="341"/>
      <c r="BD258" s="341"/>
      <c r="BE258" s="401"/>
      <c r="BF258" s="341"/>
      <c r="BG258" s="341"/>
      <c r="BH258" s="402"/>
      <c r="BI258" s="403"/>
      <c r="BJ258" s="405"/>
      <c r="BK258" s="405"/>
      <c r="BL258" s="405"/>
      <c r="BM258" s="405"/>
      <c r="BN258" s="514"/>
    </row>
    <row r="259" ht="18.75" customHeight="1">
      <c r="A259" s="336" t="str">
        <f t="shared" si="13"/>
        <v/>
      </c>
      <c r="B259" s="341"/>
      <c r="C259" s="559"/>
      <c r="D259" s="559"/>
      <c r="E259" s="560" t="str">
        <f t="shared" si="14"/>
        <v/>
      </c>
      <c r="F259" s="401"/>
      <c r="G259" s="394"/>
      <c r="H259" s="341" t="str">
        <f t="array" ref="H259">IF(D259="","",XLOOKUP(D259,'Master Data'!K:K,'Master Data'!N:N,"Input in Master Data",0,1))</f>
        <v/>
      </c>
      <c r="I259" s="341" t="str">
        <f t="array" ref="I259">IF(D259="","",XLOOKUP(D259,'Master Data'!K:K,'Master Data'!O:O,"Input in Master Data",0,1))</f>
        <v/>
      </c>
      <c r="J259" s="341" t="str">
        <f t="array" ref="J259">if(V259="","",XLOOKUP(V259,Master[Company],Master[Blow],"Unknown",0,1))</f>
        <v/>
      </c>
      <c r="K259" s="341" t="str">
        <f t="array" ref="K259">if(V259="","",XLOOKUP(V259,Master[Company],Master[Pigging],"Unknown",0,1))</f>
        <v/>
      </c>
      <c r="L259" s="341" t="str">
        <f t="array" ref="L259">if(V259="","",XLOOKUP(V259,Master[Company],Master[Load Method],"Unknown",0,1))</f>
        <v/>
      </c>
      <c r="M259" s="341" t="str">
        <f t="array" ref="M259">if(V259="","",XLOOKUP(V259,Master[Company],Master[Line Distance],"Unknown",0,1))</f>
        <v/>
      </c>
      <c r="N259" s="394"/>
      <c r="O259" s="341"/>
      <c r="P259" s="506"/>
      <c r="Q259" s="341" t="str">
        <f t="array" ref="Q259">if(V259="","",XLOOKUP(V259,Master[Company],Master[Terms],"NA",0,1))</f>
        <v/>
      </c>
      <c r="R259" s="341" t="str">
        <f t="shared" si="9"/>
        <v/>
      </c>
      <c r="S259" s="341" t="str">
        <f t="array" ref="S259">if(V259="","",XLOOKUP(V259,Master[Company],Master[Group],"NA",0,1))</f>
        <v/>
      </c>
      <c r="T259" s="341" t="str">
        <f t="array" ref="T259">if(V259="","",XLOOKUP(V259,Master[Company],Master[Loading Location],"NA",0,1))</f>
        <v/>
      </c>
      <c r="U259" s="341" t="str">
        <f t="array" ref="U259">if(V259="","",XLOOKUP(V259,Master[Company],Master[Acronym],"NA",0,1))</f>
        <v/>
      </c>
      <c r="V259" s="341"/>
      <c r="W259" s="342"/>
      <c r="X259" s="90"/>
      <c r="Y259" s="341"/>
      <c r="Z259" s="341" t="str">
        <f t="shared" si="11"/>
        <v/>
      </c>
      <c r="AA259" s="341"/>
      <c r="AB259" s="341"/>
      <c r="AC259" s="341"/>
      <c r="AD259" s="401"/>
      <c r="AE259" s="563"/>
      <c r="AF259" s="564"/>
      <c r="AG259" s="564"/>
      <c r="AH259" s="564"/>
      <c r="AI259" s="564"/>
      <c r="AJ259" s="564"/>
      <c r="AK259" s="564"/>
      <c r="AL259" s="565"/>
      <c r="AM259" s="564"/>
      <c r="AN259" s="564"/>
      <c r="AO259" s="564"/>
      <c r="AP259" s="564"/>
      <c r="AQ259" s="564"/>
      <c r="AR259" s="564"/>
      <c r="AS259" s="564"/>
      <c r="AT259" s="564"/>
      <c r="AU259" s="394"/>
      <c r="AV259" s="306"/>
      <c r="AW259" s="306"/>
      <c r="AX259" s="394"/>
      <c r="AY259" s="401"/>
      <c r="AZ259" s="341"/>
      <c r="BA259" s="341"/>
      <c r="BB259" s="341"/>
      <c r="BC259" s="341"/>
      <c r="BD259" s="341"/>
      <c r="BE259" s="401"/>
      <c r="BF259" s="341"/>
      <c r="BG259" s="341"/>
      <c r="BH259" s="402"/>
      <c r="BI259" s="403"/>
      <c r="BJ259" s="405"/>
      <c r="BK259" s="405"/>
      <c r="BL259" s="405"/>
      <c r="BM259" s="405"/>
      <c r="BN259" s="514"/>
    </row>
    <row r="260" ht="18.75" customHeight="1">
      <c r="A260" s="336" t="str">
        <f t="shared" si="13"/>
        <v/>
      </c>
      <c r="B260" s="341"/>
      <c r="C260" s="559"/>
      <c r="D260" s="559"/>
      <c r="E260" s="560" t="str">
        <f t="shared" si="14"/>
        <v/>
      </c>
      <c r="F260" s="401"/>
      <c r="G260" s="394"/>
      <c r="H260" s="341" t="str">
        <f t="array" ref="H260">IF(D260="","",XLOOKUP(D260,'Master Data'!K:K,'Master Data'!N:N,"Input in Master Data",0,1))</f>
        <v/>
      </c>
      <c r="I260" s="341" t="str">
        <f t="array" ref="I260">IF(D260="","",XLOOKUP(D260,'Master Data'!K:K,'Master Data'!O:O,"Input in Master Data",0,1))</f>
        <v/>
      </c>
      <c r="J260" s="341" t="str">
        <f t="array" ref="J260">if(V260="","",XLOOKUP(V260,Master[Company],Master[Blow],"Unknown",0,1))</f>
        <v/>
      </c>
      <c r="K260" s="341" t="str">
        <f t="array" ref="K260">if(V260="","",XLOOKUP(V260,Master[Company],Master[Pigging],"Unknown",0,1))</f>
        <v/>
      </c>
      <c r="L260" s="341" t="str">
        <f t="array" ref="L260">if(V260="","",XLOOKUP(V260,Master[Company],Master[Load Method],"Unknown",0,1))</f>
        <v/>
      </c>
      <c r="M260" s="341" t="str">
        <f t="array" ref="M260">if(V260="","",XLOOKUP(V260,Master[Company],Master[Line Distance],"Unknown",0,1))</f>
        <v/>
      </c>
      <c r="N260" s="394"/>
      <c r="O260" s="341"/>
      <c r="P260" s="506"/>
      <c r="Q260" s="341" t="str">
        <f t="array" ref="Q260">if(V260="","",XLOOKUP(V260,Master[Company],Master[Terms],"NA",0,1))</f>
        <v/>
      </c>
      <c r="R260" s="341" t="str">
        <f t="shared" si="9"/>
        <v/>
      </c>
      <c r="S260" s="341" t="str">
        <f t="array" ref="S260">if(V260="","",XLOOKUP(V260,Master[Company],Master[Group],"NA",0,1))</f>
        <v/>
      </c>
      <c r="T260" s="341" t="str">
        <f t="array" ref="T260">if(V260="","",XLOOKUP(V260,Master[Company],Master[Loading Location],"NA",0,1))</f>
        <v/>
      </c>
      <c r="U260" s="341" t="str">
        <f t="array" ref="U260">if(V260="","",XLOOKUP(V260,Master[Company],Master[Acronym],"NA",0,1))</f>
        <v/>
      </c>
      <c r="V260" s="341"/>
      <c r="W260" s="342"/>
      <c r="X260" s="90"/>
      <c r="Y260" s="341"/>
      <c r="Z260" s="341" t="str">
        <f t="shared" si="11"/>
        <v/>
      </c>
      <c r="AA260" s="341"/>
      <c r="AB260" s="341"/>
      <c r="AC260" s="341"/>
      <c r="AD260" s="401"/>
      <c r="AE260" s="563"/>
      <c r="AF260" s="564"/>
      <c r="AG260" s="564"/>
      <c r="AH260" s="564"/>
      <c r="AI260" s="564"/>
      <c r="AJ260" s="564"/>
      <c r="AK260" s="564"/>
      <c r="AL260" s="565"/>
      <c r="AM260" s="564"/>
      <c r="AN260" s="564"/>
      <c r="AO260" s="564"/>
      <c r="AP260" s="564"/>
      <c r="AQ260" s="564"/>
      <c r="AR260" s="564"/>
      <c r="AS260" s="564"/>
      <c r="AT260" s="564"/>
      <c r="AU260" s="394"/>
      <c r="AV260" s="306"/>
      <c r="AW260" s="306"/>
      <c r="AX260" s="394"/>
      <c r="AY260" s="401"/>
      <c r="AZ260" s="341"/>
      <c r="BA260" s="341"/>
      <c r="BB260" s="341"/>
      <c r="BC260" s="341"/>
      <c r="BD260" s="341"/>
      <c r="BE260" s="401"/>
      <c r="BF260" s="341"/>
      <c r="BG260" s="341"/>
      <c r="BH260" s="402"/>
      <c r="BI260" s="403"/>
      <c r="BJ260" s="405"/>
      <c r="BK260" s="405"/>
      <c r="BL260" s="405"/>
      <c r="BM260" s="405"/>
      <c r="BN260" s="514"/>
    </row>
    <row r="261" ht="18.75" customHeight="1">
      <c r="A261" s="336" t="str">
        <f t="shared" si="13"/>
        <v/>
      </c>
      <c r="B261" s="341"/>
      <c r="C261" s="559"/>
      <c r="D261" s="559"/>
      <c r="E261" s="560" t="str">
        <f t="shared" si="14"/>
        <v/>
      </c>
      <c r="F261" s="401"/>
      <c r="G261" s="394"/>
      <c r="H261" s="341" t="str">
        <f t="array" ref="H261">IF(D261="","",XLOOKUP(D261,'Master Data'!K:K,'Master Data'!N:N,"Input in Master Data",0,1))</f>
        <v/>
      </c>
      <c r="I261" s="341" t="str">
        <f t="array" ref="I261">IF(D261="","",XLOOKUP(D261,'Master Data'!K:K,'Master Data'!O:O,"Input in Master Data",0,1))</f>
        <v/>
      </c>
      <c r="J261" s="341" t="str">
        <f t="array" ref="J261">if(V261="","",XLOOKUP(V261,Master[Company],Master[Blow],"Unknown",0,1))</f>
        <v/>
      </c>
      <c r="K261" s="341" t="str">
        <f t="array" ref="K261">if(V261="","",XLOOKUP(V261,Master[Company],Master[Pigging],"Unknown",0,1))</f>
        <v/>
      </c>
      <c r="L261" s="341" t="str">
        <f t="array" ref="L261">if(V261="","",XLOOKUP(V261,Master[Company],Master[Load Method],"Unknown",0,1))</f>
        <v/>
      </c>
      <c r="M261" s="341" t="str">
        <f t="array" ref="M261">if(V261="","",XLOOKUP(V261,Master[Company],Master[Line Distance],"Unknown",0,1))</f>
        <v/>
      </c>
      <c r="N261" s="394"/>
      <c r="O261" s="341"/>
      <c r="P261" s="506"/>
      <c r="Q261" s="341" t="str">
        <f t="array" ref="Q261">if(V261="","",XLOOKUP(V261,Master[Company],Master[Terms],"NA",0,1))</f>
        <v/>
      </c>
      <c r="R261" s="341" t="str">
        <f t="shared" si="9"/>
        <v/>
      </c>
      <c r="S261" s="341" t="str">
        <f t="array" ref="S261">if(V261="","",XLOOKUP(V261,Master[Company],Master[Group],"NA",0,1))</f>
        <v/>
      </c>
      <c r="T261" s="341" t="str">
        <f t="array" ref="T261">if(V261="","",XLOOKUP(V261,Master[Company],Master[Loading Location],"NA",0,1))</f>
        <v/>
      </c>
      <c r="U261" s="341" t="str">
        <f t="array" ref="U261">if(V261="","",XLOOKUP(V261,Master[Company],Master[Acronym],"NA",0,1))</f>
        <v/>
      </c>
      <c r="V261" s="341"/>
      <c r="W261" s="342"/>
      <c r="X261" s="90"/>
      <c r="Y261" s="341"/>
      <c r="Z261" s="341" t="str">
        <f t="shared" si="11"/>
        <v/>
      </c>
      <c r="AA261" s="341"/>
      <c r="AB261" s="341"/>
      <c r="AC261" s="341"/>
      <c r="AD261" s="401"/>
      <c r="AE261" s="563"/>
      <c r="AF261" s="564"/>
      <c r="AG261" s="564"/>
      <c r="AH261" s="564"/>
      <c r="AI261" s="564"/>
      <c r="AJ261" s="564"/>
      <c r="AK261" s="564"/>
      <c r="AL261" s="565"/>
      <c r="AM261" s="564"/>
      <c r="AN261" s="564"/>
      <c r="AO261" s="564"/>
      <c r="AP261" s="564"/>
      <c r="AQ261" s="564"/>
      <c r="AR261" s="564"/>
      <c r="AS261" s="564"/>
      <c r="AT261" s="564"/>
      <c r="AU261" s="394"/>
      <c r="AV261" s="306"/>
      <c r="AW261" s="306"/>
      <c r="AX261" s="394"/>
      <c r="AY261" s="401"/>
      <c r="AZ261" s="341"/>
      <c r="BA261" s="341"/>
      <c r="BB261" s="341"/>
      <c r="BC261" s="341"/>
      <c r="BD261" s="341"/>
      <c r="BE261" s="401"/>
      <c r="BF261" s="341"/>
      <c r="BG261" s="341"/>
      <c r="BH261" s="402"/>
      <c r="BI261" s="403"/>
      <c r="BJ261" s="405"/>
      <c r="BK261" s="405"/>
      <c r="BL261" s="405"/>
      <c r="BM261" s="405"/>
      <c r="BN261" s="514"/>
    </row>
    <row r="262" ht="18.75" customHeight="1">
      <c r="A262" s="336" t="str">
        <f t="shared" si="13"/>
        <v/>
      </c>
      <c r="B262" s="341"/>
      <c r="C262" s="559"/>
      <c r="D262" s="559"/>
      <c r="E262" s="560" t="str">
        <f t="shared" si="14"/>
        <v/>
      </c>
      <c r="F262" s="401"/>
      <c r="G262" s="394"/>
      <c r="H262" s="341" t="str">
        <f t="array" ref="H262">IF(D262="","",XLOOKUP(D262,'Master Data'!K:K,'Master Data'!N:N,"Input in Master Data",0,1))</f>
        <v/>
      </c>
      <c r="I262" s="341" t="str">
        <f t="array" ref="I262">IF(D262="","",XLOOKUP(D262,'Master Data'!K:K,'Master Data'!O:O,"Input in Master Data",0,1))</f>
        <v/>
      </c>
      <c r="J262" s="341" t="str">
        <f t="array" ref="J262">if(V262="","",XLOOKUP(V262,Master[Company],Master[Blow],"Unknown",0,1))</f>
        <v/>
      </c>
      <c r="K262" s="341" t="str">
        <f t="array" ref="K262">if(V262="","",XLOOKUP(V262,Master[Company],Master[Pigging],"Unknown",0,1))</f>
        <v/>
      </c>
      <c r="L262" s="341" t="str">
        <f t="array" ref="L262">if(V262="","",XLOOKUP(V262,Master[Company],Master[Load Method],"Unknown",0,1))</f>
        <v/>
      </c>
      <c r="M262" s="341" t="str">
        <f t="array" ref="M262">if(V262="","",XLOOKUP(V262,Master[Company],Master[Line Distance],"Unknown",0,1))</f>
        <v/>
      </c>
      <c r="N262" s="394"/>
      <c r="O262" s="341"/>
      <c r="P262" s="506"/>
      <c r="Q262" s="341" t="str">
        <f t="array" ref="Q262">if(V262="","",XLOOKUP(V262,Master[Company],Master[Terms],"NA",0,1))</f>
        <v/>
      </c>
      <c r="R262" s="341" t="str">
        <f t="shared" si="9"/>
        <v/>
      </c>
      <c r="S262" s="341" t="str">
        <f t="array" ref="S262">if(V262="","",XLOOKUP(V262,Master[Company],Master[Group],"NA",0,1))</f>
        <v/>
      </c>
      <c r="T262" s="341" t="str">
        <f t="array" ref="T262">if(V262="","",XLOOKUP(V262,Master[Company],Master[Loading Location],"NA",0,1))</f>
        <v/>
      </c>
      <c r="U262" s="341" t="str">
        <f t="array" ref="U262">if(V262="","",XLOOKUP(V262,Master[Company],Master[Acronym],"NA",0,1))</f>
        <v/>
      </c>
      <c r="V262" s="341"/>
      <c r="W262" s="342"/>
      <c r="X262" s="90"/>
      <c r="Y262" s="341"/>
      <c r="Z262" s="341" t="str">
        <f t="shared" si="11"/>
        <v/>
      </c>
      <c r="AA262" s="341"/>
      <c r="AB262" s="341"/>
      <c r="AC262" s="341"/>
      <c r="AD262" s="401"/>
      <c r="AE262" s="563"/>
      <c r="AF262" s="564"/>
      <c r="AG262" s="564"/>
      <c r="AH262" s="564"/>
      <c r="AI262" s="564"/>
      <c r="AJ262" s="564"/>
      <c r="AK262" s="564"/>
      <c r="AL262" s="565"/>
      <c r="AM262" s="564"/>
      <c r="AN262" s="564"/>
      <c r="AO262" s="564"/>
      <c r="AP262" s="564"/>
      <c r="AQ262" s="564"/>
      <c r="AR262" s="564"/>
      <c r="AS262" s="564"/>
      <c r="AT262" s="564"/>
      <c r="AU262" s="394"/>
      <c r="AV262" s="306"/>
      <c r="AW262" s="306"/>
      <c r="AX262" s="394"/>
      <c r="AY262" s="401"/>
      <c r="AZ262" s="341"/>
      <c r="BA262" s="341"/>
      <c r="BB262" s="341"/>
      <c r="BC262" s="341"/>
      <c r="BD262" s="341"/>
      <c r="BE262" s="401"/>
      <c r="BF262" s="341"/>
      <c r="BG262" s="341"/>
      <c r="BH262" s="402"/>
      <c r="BI262" s="403"/>
      <c r="BJ262" s="405"/>
      <c r="BK262" s="405"/>
      <c r="BL262" s="405"/>
      <c r="BM262" s="405"/>
      <c r="BN262" s="514"/>
    </row>
    <row r="263" ht="18.75" customHeight="1">
      <c r="A263" s="336" t="str">
        <f t="shared" si="13"/>
        <v/>
      </c>
      <c r="B263" s="341"/>
      <c r="C263" s="559"/>
      <c r="D263" s="559"/>
      <c r="E263" s="560" t="str">
        <f t="shared" si="14"/>
        <v/>
      </c>
      <c r="F263" s="401"/>
      <c r="G263" s="394"/>
      <c r="H263" s="341" t="str">
        <f t="array" ref="H263">IF(D263="","",XLOOKUP(D263,'Master Data'!K:K,'Master Data'!N:N,"Input in Master Data",0,1))</f>
        <v/>
      </c>
      <c r="I263" s="341" t="str">
        <f t="array" ref="I263">IF(D263="","",XLOOKUP(D263,'Master Data'!K:K,'Master Data'!O:O,"Input in Master Data",0,1))</f>
        <v/>
      </c>
      <c r="J263" s="341" t="str">
        <f t="array" ref="J263">if(V263="","",XLOOKUP(V263,Master[Company],Master[Blow],"Unknown",0,1))</f>
        <v/>
      </c>
      <c r="K263" s="341" t="str">
        <f t="array" ref="K263">if(V263="","",XLOOKUP(V263,Master[Company],Master[Pigging],"Unknown",0,1))</f>
        <v/>
      </c>
      <c r="L263" s="341" t="str">
        <f t="array" ref="L263">if(V263="","",XLOOKUP(V263,Master[Company],Master[Load Method],"Unknown",0,1))</f>
        <v/>
      </c>
      <c r="M263" s="341" t="str">
        <f t="array" ref="M263">if(V263="","",XLOOKUP(V263,Master[Company],Master[Line Distance],"Unknown",0,1))</f>
        <v/>
      </c>
      <c r="N263" s="394"/>
      <c r="O263" s="341"/>
      <c r="P263" s="506"/>
      <c r="Q263" s="341" t="str">
        <f t="array" ref="Q263">if(V263="","",XLOOKUP(V263,Master[Company],Master[Terms],"NA",0,1))</f>
        <v/>
      </c>
      <c r="R263" s="341" t="str">
        <f t="shared" si="9"/>
        <v/>
      </c>
      <c r="S263" s="341" t="str">
        <f t="array" ref="S263">if(V263="","",XLOOKUP(V263,Master[Company],Master[Group],"NA",0,1))</f>
        <v/>
      </c>
      <c r="T263" s="341" t="str">
        <f t="array" ref="T263">if(V263="","",XLOOKUP(V263,Master[Company],Master[Loading Location],"NA",0,1))</f>
        <v/>
      </c>
      <c r="U263" s="341" t="str">
        <f t="array" ref="U263">if(V263="","",XLOOKUP(V263,Master[Company],Master[Acronym],"NA",0,1))</f>
        <v/>
      </c>
      <c r="V263" s="341"/>
      <c r="W263" s="342"/>
      <c r="X263" s="90"/>
      <c r="Y263" s="341"/>
      <c r="Z263" s="341" t="str">
        <f t="shared" si="11"/>
        <v/>
      </c>
      <c r="AA263" s="341"/>
      <c r="AB263" s="341"/>
      <c r="AC263" s="341"/>
      <c r="AD263" s="401"/>
      <c r="AE263" s="563"/>
      <c r="AF263" s="564"/>
      <c r="AG263" s="564"/>
      <c r="AH263" s="564"/>
      <c r="AI263" s="564"/>
      <c r="AJ263" s="564"/>
      <c r="AK263" s="564"/>
      <c r="AL263" s="565"/>
      <c r="AM263" s="564"/>
      <c r="AN263" s="564"/>
      <c r="AO263" s="564"/>
      <c r="AP263" s="564"/>
      <c r="AQ263" s="564"/>
      <c r="AR263" s="564"/>
      <c r="AS263" s="564"/>
      <c r="AT263" s="564"/>
      <c r="AU263" s="394"/>
      <c r="AV263" s="306"/>
      <c r="AW263" s="306"/>
      <c r="AX263" s="394"/>
      <c r="AY263" s="401"/>
      <c r="AZ263" s="341"/>
      <c r="BA263" s="341"/>
      <c r="BB263" s="341"/>
      <c r="BC263" s="341"/>
      <c r="BD263" s="341"/>
      <c r="BE263" s="401"/>
      <c r="BF263" s="341"/>
      <c r="BG263" s="341"/>
      <c r="BH263" s="402"/>
      <c r="BI263" s="403"/>
      <c r="BJ263" s="405"/>
      <c r="BK263" s="405"/>
      <c r="BL263" s="405"/>
      <c r="BM263" s="405"/>
      <c r="BN263" s="514"/>
    </row>
    <row r="264" ht="18.75" customHeight="1">
      <c r="A264" s="336" t="str">
        <f t="shared" si="13"/>
        <v/>
      </c>
      <c r="B264" s="341"/>
      <c r="C264" s="559"/>
      <c r="D264" s="559"/>
      <c r="E264" s="560" t="str">
        <f t="shared" si="14"/>
        <v/>
      </c>
      <c r="F264" s="401"/>
      <c r="G264" s="394"/>
      <c r="H264" s="341" t="str">
        <f t="array" ref="H264">IF(D264="","",XLOOKUP(D264,'Master Data'!K:K,'Master Data'!N:N,"Input in Master Data",0,1))</f>
        <v/>
      </c>
      <c r="I264" s="341" t="str">
        <f t="array" ref="I264">IF(D264="","",XLOOKUP(D264,'Master Data'!K:K,'Master Data'!O:O,"Input in Master Data",0,1))</f>
        <v/>
      </c>
      <c r="J264" s="341" t="str">
        <f t="array" ref="J264">if(V264="","",XLOOKUP(V264,Master[Company],Master[Blow],"Unknown",0,1))</f>
        <v/>
      </c>
      <c r="K264" s="341" t="str">
        <f t="array" ref="K264">if(V264="","",XLOOKUP(V264,Master[Company],Master[Pigging],"Unknown",0,1))</f>
        <v/>
      </c>
      <c r="L264" s="341" t="str">
        <f t="array" ref="L264">if(V264="","",XLOOKUP(V264,Master[Company],Master[Load Method],"Unknown",0,1))</f>
        <v/>
      </c>
      <c r="M264" s="341" t="str">
        <f t="array" ref="M264">if(V264="","",XLOOKUP(V264,Master[Company],Master[Line Distance],"Unknown",0,1))</f>
        <v/>
      </c>
      <c r="N264" s="394"/>
      <c r="O264" s="341"/>
      <c r="P264" s="506"/>
      <c r="Q264" s="341" t="str">
        <f t="array" ref="Q264">if(V264="","",XLOOKUP(V264,Master[Company],Master[Terms],"NA",0,1))</f>
        <v/>
      </c>
      <c r="R264" s="341" t="str">
        <f t="shared" si="9"/>
        <v/>
      </c>
      <c r="S264" s="341" t="str">
        <f t="array" ref="S264">if(V264="","",XLOOKUP(V264,Master[Company],Master[Group],"NA",0,1))</f>
        <v/>
      </c>
      <c r="T264" s="341" t="str">
        <f t="array" ref="T264">if(V264="","",XLOOKUP(V264,Master[Company],Master[Loading Location],"NA",0,1))</f>
        <v/>
      </c>
      <c r="U264" s="341" t="str">
        <f t="array" ref="U264">if(V264="","",XLOOKUP(V264,Master[Company],Master[Acronym],"NA",0,1))</f>
        <v/>
      </c>
      <c r="V264" s="341"/>
      <c r="W264" s="342"/>
      <c r="X264" s="90"/>
      <c r="Y264" s="341"/>
      <c r="Z264" s="341" t="str">
        <f t="shared" si="11"/>
        <v/>
      </c>
      <c r="AA264" s="341"/>
      <c r="AB264" s="341"/>
      <c r="AC264" s="341"/>
      <c r="AD264" s="401"/>
      <c r="AE264" s="563"/>
      <c r="AF264" s="564"/>
      <c r="AG264" s="564"/>
      <c r="AH264" s="564"/>
      <c r="AI264" s="564"/>
      <c r="AJ264" s="564"/>
      <c r="AK264" s="564"/>
      <c r="AL264" s="565"/>
      <c r="AM264" s="564"/>
      <c r="AN264" s="564"/>
      <c r="AO264" s="564"/>
      <c r="AP264" s="564"/>
      <c r="AQ264" s="564"/>
      <c r="AR264" s="564"/>
      <c r="AS264" s="564"/>
      <c r="AT264" s="564"/>
      <c r="AU264" s="394"/>
      <c r="AV264" s="306"/>
      <c r="AW264" s="306"/>
      <c r="AX264" s="394"/>
      <c r="AY264" s="401"/>
      <c r="AZ264" s="341"/>
      <c r="BA264" s="341"/>
      <c r="BB264" s="341"/>
      <c r="BC264" s="341"/>
      <c r="BD264" s="341"/>
      <c r="BE264" s="401"/>
      <c r="BF264" s="341"/>
      <c r="BG264" s="341"/>
      <c r="BH264" s="402"/>
      <c r="BI264" s="403"/>
      <c r="BJ264" s="405"/>
      <c r="BK264" s="405"/>
      <c r="BL264" s="405"/>
      <c r="BM264" s="405"/>
      <c r="BN264" s="514"/>
    </row>
    <row r="265" ht="18.75" customHeight="1">
      <c r="A265" s="336" t="str">
        <f t="shared" si="13"/>
        <v/>
      </c>
      <c r="B265" s="341"/>
      <c r="C265" s="559"/>
      <c r="D265" s="559"/>
      <c r="E265" s="560" t="str">
        <f t="shared" si="14"/>
        <v/>
      </c>
      <c r="F265" s="401"/>
      <c r="G265" s="394"/>
      <c r="H265" s="341" t="str">
        <f t="array" ref="H265">IF(D265="","",XLOOKUP(D265,'Master Data'!K:K,'Master Data'!N:N,"Input in Master Data",0,1))</f>
        <v/>
      </c>
      <c r="I265" s="341" t="str">
        <f t="array" ref="I265">IF(D265="","",XLOOKUP(D265,'Master Data'!K:K,'Master Data'!O:O,"Input in Master Data",0,1))</f>
        <v/>
      </c>
      <c r="J265" s="341" t="str">
        <f t="array" ref="J265">if(V265="","",XLOOKUP(V265,Master[Company],Master[Blow],"Unknown",0,1))</f>
        <v/>
      </c>
      <c r="K265" s="341" t="str">
        <f t="array" ref="K265">if(V265="","",XLOOKUP(V265,Master[Company],Master[Pigging],"Unknown",0,1))</f>
        <v/>
      </c>
      <c r="L265" s="341" t="str">
        <f t="array" ref="L265">if(V265="","",XLOOKUP(V265,Master[Company],Master[Load Method],"Unknown",0,1))</f>
        <v/>
      </c>
      <c r="M265" s="341" t="str">
        <f t="array" ref="M265">if(V265="","",XLOOKUP(V265,Master[Company],Master[Line Distance],"Unknown",0,1))</f>
        <v/>
      </c>
      <c r="N265" s="394"/>
      <c r="O265" s="341"/>
      <c r="P265" s="506"/>
      <c r="Q265" s="341" t="str">
        <f t="array" ref="Q265">if(V265="","",XLOOKUP(V265,Master[Company],Master[Terms],"NA",0,1))</f>
        <v/>
      </c>
      <c r="R265" s="341" t="str">
        <f t="shared" si="9"/>
        <v/>
      </c>
      <c r="S265" s="341" t="str">
        <f t="array" ref="S265">if(V265="","",XLOOKUP(V265,Master[Company],Master[Group],"NA",0,1))</f>
        <v/>
      </c>
      <c r="T265" s="341" t="str">
        <f t="array" ref="T265">if(V265="","",XLOOKUP(V265,Master[Company],Master[Loading Location],"NA",0,1))</f>
        <v/>
      </c>
      <c r="U265" s="341" t="str">
        <f t="array" ref="U265">if(V265="","",XLOOKUP(V265,Master[Company],Master[Acronym],"NA",0,1))</f>
        <v/>
      </c>
      <c r="V265" s="341"/>
      <c r="W265" s="342"/>
      <c r="X265" s="90"/>
      <c r="Y265" s="341"/>
      <c r="Z265" s="341" t="str">
        <f t="shared" si="11"/>
        <v/>
      </c>
      <c r="AA265" s="341"/>
      <c r="AB265" s="341"/>
      <c r="AC265" s="341"/>
      <c r="AD265" s="401"/>
      <c r="AE265" s="563"/>
      <c r="AF265" s="564"/>
      <c r="AG265" s="564"/>
      <c r="AH265" s="564"/>
      <c r="AI265" s="564"/>
      <c r="AJ265" s="564"/>
      <c r="AK265" s="564"/>
      <c r="AL265" s="565"/>
      <c r="AM265" s="564"/>
      <c r="AN265" s="564"/>
      <c r="AO265" s="564"/>
      <c r="AP265" s="564"/>
      <c r="AQ265" s="564"/>
      <c r="AR265" s="564"/>
      <c r="AS265" s="564"/>
      <c r="AT265" s="564"/>
      <c r="AU265" s="394"/>
      <c r="AV265" s="306"/>
      <c r="AW265" s="306"/>
      <c r="AX265" s="394"/>
      <c r="AY265" s="401"/>
      <c r="AZ265" s="341"/>
      <c r="BA265" s="341"/>
      <c r="BB265" s="341"/>
      <c r="BC265" s="341"/>
      <c r="BD265" s="341"/>
      <c r="BE265" s="401"/>
      <c r="BF265" s="341"/>
      <c r="BG265" s="341"/>
      <c r="BH265" s="402"/>
      <c r="BI265" s="403"/>
      <c r="BJ265" s="405"/>
      <c r="BK265" s="405"/>
      <c r="BL265" s="405"/>
      <c r="BM265" s="405"/>
      <c r="BN265" s="514"/>
    </row>
    <row r="266" ht="18.75" customHeight="1">
      <c r="A266" s="336" t="str">
        <f t="shared" si="13"/>
        <v/>
      </c>
      <c r="B266" s="341"/>
      <c r="C266" s="559"/>
      <c r="D266" s="559"/>
      <c r="E266" s="560" t="str">
        <f t="shared" si="14"/>
        <v/>
      </c>
      <c r="F266" s="401"/>
      <c r="G266" s="394"/>
      <c r="H266" s="341" t="str">
        <f t="array" ref="H266">IF(D266="","",XLOOKUP(D266,'Master Data'!K:K,'Master Data'!N:N,"Input in Master Data",0,1))</f>
        <v/>
      </c>
      <c r="I266" s="341" t="str">
        <f t="array" ref="I266">IF(D266="","",XLOOKUP(D266,'Master Data'!K:K,'Master Data'!O:O,"Input in Master Data",0,1))</f>
        <v/>
      </c>
      <c r="J266" s="341" t="str">
        <f t="array" ref="J266">if(V266="","",XLOOKUP(V266,Master[Company],Master[Blow],"Unknown",0,1))</f>
        <v/>
      </c>
      <c r="K266" s="341" t="str">
        <f t="array" ref="K266">if(V266="","",XLOOKUP(V266,Master[Company],Master[Pigging],"Unknown",0,1))</f>
        <v/>
      </c>
      <c r="L266" s="341" t="str">
        <f t="array" ref="L266">if(V266="","",XLOOKUP(V266,Master[Company],Master[Load Method],"Unknown",0,1))</f>
        <v/>
      </c>
      <c r="M266" s="341" t="str">
        <f t="array" ref="M266">if(V266="","",XLOOKUP(V266,Master[Company],Master[Line Distance],"Unknown",0,1))</f>
        <v/>
      </c>
      <c r="N266" s="394"/>
      <c r="O266" s="341"/>
      <c r="P266" s="506"/>
      <c r="Q266" s="341" t="str">
        <f t="array" ref="Q266">if(V266="","",XLOOKUP(V266,Master[Company],Master[Terms],"NA",0,1))</f>
        <v/>
      </c>
      <c r="R266" s="341" t="str">
        <f t="shared" si="9"/>
        <v/>
      </c>
      <c r="S266" s="341" t="str">
        <f t="array" ref="S266">if(V266="","",XLOOKUP(V266,Master[Company],Master[Group],"NA",0,1))</f>
        <v/>
      </c>
      <c r="T266" s="341" t="str">
        <f t="array" ref="T266">if(V266="","",XLOOKUP(V266,Master[Company],Master[Loading Location],"NA",0,1))</f>
        <v/>
      </c>
      <c r="U266" s="341" t="str">
        <f t="array" ref="U266">if(V266="","",XLOOKUP(V266,Master[Company],Master[Acronym],"NA",0,1))</f>
        <v/>
      </c>
      <c r="V266" s="341"/>
      <c r="W266" s="342"/>
      <c r="X266" s="90"/>
      <c r="Y266" s="341"/>
      <c r="Z266" s="341" t="str">
        <f t="shared" si="11"/>
        <v/>
      </c>
      <c r="AA266" s="341"/>
      <c r="AB266" s="341"/>
      <c r="AC266" s="341"/>
      <c r="AD266" s="401"/>
      <c r="AE266" s="563"/>
      <c r="AF266" s="564"/>
      <c r="AG266" s="564"/>
      <c r="AH266" s="564"/>
      <c r="AI266" s="564"/>
      <c r="AJ266" s="564"/>
      <c r="AK266" s="564"/>
      <c r="AL266" s="565"/>
      <c r="AM266" s="564"/>
      <c r="AN266" s="564"/>
      <c r="AO266" s="564"/>
      <c r="AP266" s="564"/>
      <c r="AQ266" s="564"/>
      <c r="AR266" s="564"/>
      <c r="AS266" s="564"/>
      <c r="AT266" s="564"/>
      <c r="AU266" s="394"/>
      <c r="AV266" s="306"/>
      <c r="AW266" s="306"/>
      <c r="AX266" s="394"/>
      <c r="AY266" s="401"/>
      <c r="AZ266" s="341"/>
      <c r="BA266" s="341"/>
      <c r="BB266" s="341"/>
      <c r="BC266" s="341"/>
      <c r="BD266" s="341"/>
      <c r="BE266" s="401"/>
      <c r="BF266" s="341"/>
      <c r="BG266" s="341"/>
      <c r="BH266" s="402"/>
      <c r="BI266" s="403"/>
      <c r="BJ266" s="405"/>
      <c r="BK266" s="405"/>
      <c r="BL266" s="405"/>
      <c r="BM266" s="405"/>
      <c r="BN266" s="514"/>
    </row>
    <row r="267" ht="18.75" customHeight="1">
      <c r="A267" s="336" t="str">
        <f t="shared" si="13"/>
        <v/>
      </c>
      <c r="B267" s="341"/>
      <c r="C267" s="559"/>
      <c r="D267" s="559"/>
      <c r="E267" s="560" t="str">
        <f t="shared" si="14"/>
        <v/>
      </c>
      <c r="F267" s="401"/>
      <c r="G267" s="394"/>
      <c r="H267" s="341" t="str">
        <f t="array" ref="H267">IF(D267="","",XLOOKUP(D267,'Master Data'!K:K,'Master Data'!N:N,"Input in Master Data",0,1))</f>
        <v/>
      </c>
      <c r="I267" s="341" t="str">
        <f t="array" ref="I267">IF(D267="","",XLOOKUP(D267,'Master Data'!K:K,'Master Data'!O:O,"Input in Master Data",0,1))</f>
        <v/>
      </c>
      <c r="J267" s="341" t="str">
        <f t="array" ref="J267">if(V267="","",XLOOKUP(V267,Master[Company],Master[Blow],"Unknown",0,1))</f>
        <v/>
      </c>
      <c r="K267" s="341" t="str">
        <f t="array" ref="K267">if(V267="","",XLOOKUP(V267,Master[Company],Master[Pigging],"Unknown",0,1))</f>
        <v/>
      </c>
      <c r="L267" s="341" t="str">
        <f t="array" ref="L267">if(V267="","",XLOOKUP(V267,Master[Company],Master[Load Method],"Unknown",0,1))</f>
        <v/>
      </c>
      <c r="M267" s="341" t="str">
        <f t="array" ref="M267">if(V267="","",XLOOKUP(V267,Master[Company],Master[Line Distance],"Unknown",0,1))</f>
        <v/>
      </c>
      <c r="N267" s="394"/>
      <c r="O267" s="341"/>
      <c r="P267" s="506"/>
      <c r="Q267" s="341" t="str">
        <f t="array" ref="Q267">if(V267="","",XLOOKUP(V267,Master[Company],Master[Terms],"NA",0,1))</f>
        <v/>
      </c>
      <c r="R267" s="341" t="str">
        <f t="shared" si="9"/>
        <v/>
      </c>
      <c r="S267" s="341" t="str">
        <f t="array" ref="S267">if(V267="","",XLOOKUP(V267,Master[Company],Master[Group],"NA",0,1))</f>
        <v/>
      </c>
      <c r="T267" s="341" t="str">
        <f t="array" ref="T267">if(V267="","",XLOOKUP(V267,Master[Company],Master[Loading Location],"NA",0,1))</f>
        <v/>
      </c>
      <c r="U267" s="341" t="str">
        <f t="array" ref="U267">if(V267="","",XLOOKUP(V267,Master[Company],Master[Acronym],"NA",0,1))</f>
        <v/>
      </c>
      <c r="V267" s="341"/>
      <c r="W267" s="342"/>
      <c r="X267" s="90"/>
      <c r="Y267" s="341"/>
      <c r="Z267" s="341" t="str">
        <f t="shared" si="11"/>
        <v/>
      </c>
      <c r="AA267" s="341"/>
      <c r="AB267" s="341"/>
      <c r="AC267" s="341"/>
      <c r="AD267" s="401"/>
      <c r="AE267" s="563"/>
      <c r="AF267" s="564"/>
      <c r="AG267" s="564"/>
      <c r="AH267" s="564"/>
      <c r="AI267" s="564"/>
      <c r="AJ267" s="564"/>
      <c r="AK267" s="564"/>
      <c r="AL267" s="565"/>
      <c r="AM267" s="564"/>
      <c r="AN267" s="564"/>
      <c r="AO267" s="564"/>
      <c r="AP267" s="564"/>
      <c r="AQ267" s="564"/>
      <c r="AR267" s="564"/>
      <c r="AS267" s="564"/>
      <c r="AT267" s="564"/>
      <c r="AU267" s="394"/>
      <c r="AV267" s="306"/>
      <c r="AW267" s="306"/>
      <c r="AX267" s="394"/>
      <c r="AY267" s="401"/>
      <c r="AZ267" s="341"/>
      <c r="BA267" s="341"/>
      <c r="BB267" s="341"/>
      <c r="BC267" s="341"/>
      <c r="BD267" s="341"/>
      <c r="BE267" s="401"/>
      <c r="BF267" s="341"/>
      <c r="BG267" s="341"/>
      <c r="BH267" s="402"/>
      <c r="BI267" s="403"/>
      <c r="BJ267" s="405"/>
      <c r="BK267" s="405"/>
      <c r="BL267" s="405"/>
      <c r="BM267" s="405"/>
      <c r="BN267" s="514"/>
    </row>
    <row r="268" ht="18.75" customHeight="1">
      <c r="A268" s="336" t="str">
        <f t="shared" si="13"/>
        <v/>
      </c>
      <c r="B268" s="341"/>
      <c r="C268" s="559"/>
      <c r="D268" s="559"/>
      <c r="E268" s="560" t="str">
        <f t="shared" si="14"/>
        <v/>
      </c>
      <c r="F268" s="401"/>
      <c r="G268" s="394"/>
      <c r="H268" s="341" t="str">
        <f t="array" ref="H268">IF(D268="","",XLOOKUP(D268,'Master Data'!K:K,'Master Data'!N:N,"Input in Master Data",0,1))</f>
        <v/>
      </c>
      <c r="I268" s="341" t="str">
        <f t="array" ref="I268">IF(D268="","",XLOOKUP(D268,'Master Data'!K:K,'Master Data'!O:O,"Input in Master Data",0,1))</f>
        <v/>
      </c>
      <c r="J268" s="341" t="str">
        <f t="array" ref="J268">if(V268="","",XLOOKUP(V268,Master[Company],Master[Blow],"Unknown",0,1))</f>
        <v/>
      </c>
      <c r="K268" s="341" t="str">
        <f t="array" ref="K268">if(V268="","",XLOOKUP(V268,Master[Company],Master[Pigging],"Unknown",0,1))</f>
        <v/>
      </c>
      <c r="L268" s="341" t="str">
        <f t="array" ref="L268">if(V268="","",XLOOKUP(V268,Master[Company],Master[Load Method],"Unknown",0,1))</f>
        <v/>
      </c>
      <c r="M268" s="341" t="str">
        <f t="array" ref="M268">if(V268="","",XLOOKUP(V268,Master[Company],Master[Line Distance],"Unknown",0,1))</f>
        <v/>
      </c>
      <c r="N268" s="394"/>
      <c r="O268" s="341"/>
      <c r="P268" s="506"/>
      <c r="Q268" s="341" t="str">
        <f t="array" ref="Q268">if(V268="","",XLOOKUP(V268,Master[Company],Master[Terms],"NA",0,1))</f>
        <v/>
      </c>
      <c r="R268" s="341" t="str">
        <f t="shared" si="9"/>
        <v/>
      </c>
      <c r="S268" s="341" t="str">
        <f t="array" ref="S268">if(V268="","",XLOOKUP(V268,Master[Company],Master[Group],"NA",0,1))</f>
        <v/>
      </c>
      <c r="T268" s="341" t="str">
        <f t="array" ref="T268">if(V268="","",XLOOKUP(V268,Master[Company],Master[Loading Location],"NA",0,1))</f>
        <v/>
      </c>
      <c r="U268" s="341" t="str">
        <f t="array" ref="U268">if(V268="","",XLOOKUP(V268,Master[Company],Master[Acronym],"NA",0,1))</f>
        <v/>
      </c>
      <c r="V268" s="341"/>
      <c r="W268" s="342"/>
      <c r="X268" s="90"/>
      <c r="Y268" s="341"/>
      <c r="Z268" s="341" t="str">
        <f t="shared" si="11"/>
        <v/>
      </c>
      <c r="AA268" s="341"/>
      <c r="AB268" s="341"/>
      <c r="AC268" s="341"/>
      <c r="AD268" s="401"/>
      <c r="AE268" s="563"/>
      <c r="AF268" s="564"/>
      <c r="AG268" s="564"/>
      <c r="AH268" s="564"/>
      <c r="AI268" s="564"/>
      <c r="AJ268" s="564"/>
      <c r="AK268" s="564"/>
      <c r="AL268" s="565"/>
      <c r="AM268" s="564"/>
      <c r="AN268" s="564"/>
      <c r="AO268" s="564"/>
      <c r="AP268" s="564"/>
      <c r="AQ268" s="564"/>
      <c r="AR268" s="564"/>
      <c r="AS268" s="564"/>
      <c r="AT268" s="564"/>
      <c r="AU268" s="394"/>
      <c r="AV268" s="306"/>
      <c r="AW268" s="306"/>
      <c r="AX268" s="394"/>
      <c r="AY268" s="401"/>
      <c r="AZ268" s="341"/>
      <c r="BA268" s="341"/>
      <c r="BB268" s="341"/>
      <c r="BC268" s="341"/>
      <c r="BD268" s="341"/>
      <c r="BE268" s="401"/>
      <c r="BF268" s="341"/>
      <c r="BG268" s="341"/>
      <c r="BH268" s="402"/>
      <c r="BI268" s="403"/>
      <c r="BJ268" s="405"/>
      <c r="BK268" s="405"/>
      <c r="BL268" s="405"/>
      <c r="BM268" s="405"/>
      <c r="BN268" s="514"/>
    </row>
    <row r="269" ht="18.75" customHeight="1">
      <c r="A269" s="336" t="str">
        <f t="shared" si="13"/>
        <v/>
      </c>
      <c r="B269" s="341"/>
      <c r="C269" s="559"/>
      <c r="D269" s="559"/>
      <c r="E269" s="560" t="str">
        <f t="shared" si="14"/>
        <v/>
      </c>
      <c r="F269" s="401"/>
      <c r="G269" s="394"/>
      <c r="H269" s="341" t="str">
        <f t="array" ref="H269">IF(D269="","",XLOOKUP(D269,'Master Data'!K:K,'Master Data'!N:N,"Input in Master Data",0,1))</f>
        <v/>
      </c>
      <c r="I269" s="341" t="str">
        <f t="array" ref="I269">IF(D269="","",XLOOKUP(D269,'Master Data'!K:K,'Master Data'!O:O,"Input in Master Data",0,1))</f>
        <v/>
      </c>
      <c r="J269" s="341" t="str">
        <f t="array" ref="J269">if(V269="","",XLOOKUP(V269,Master[Company],Master[Blow],"Unknown",0,1))</f>
        <v/>
      </c>
      <c r="K269" s="341" t="str">
        <f t="array" ref="K269">if(V269="","",XLOOKUP(V269,Master[Company],Master[Pigging],"Unknown",0,1))</f>
        <v/>
      </c>
      <c r="L269" s="341" t="str">
        <f t="array" ref="L269">if(V269="","",XLOOKUP(V269,Master[Company],Master[Load Method],"Unknown",0,1))</f>
        <v/>
      </c>
      <c r="M269" s="341" t="str">
        <f t="array" ref="M269">if(V269="","",XLOOKUP(V269,Master[Company],Master[Line Distance],"Unknown",0,1))</f>
        <v/>
      </c>
      <c r="N269" s="394"/>
      <c r="O269" s="341"/>
      <c r="P269" s="506"/>
      <c r="Q269" s="341" t="str">
        <f t="array" ref="Q269">if(V269="","",XLOOKUP(V269,Master[Company],Master[Terms],"NA",0,1))</f>
        <v/>
      </c>
      <c r="R269" s="341" t="str">
        <f t="shared" si="9"/>
        <v/>
      </c>
      <c r="S269" s="341" t="str">
        <f t="array" ref="S269">if(V269="","",XLOOKUP(V269,Master[Company],Master[Group],"NA",0,1))</f>
        <v/>
      </c>
      <c r="T269" s="341" t="str">
        <f t="array" ref="T269">if(V269="","",XLOOKUP(V269,Master[Company],Master[Loading Location],"NA",0,1))</f>
        <v/>
      </c>
      <c r="U269" s="341" t="str">
        <f t="array" ref="U269">if(V269="","",XLOOKUP(V269,Master[Company],Master[Acronym],"NA",0,1))</f>
        <v/>
      </c>
      <c r="V269" s="341"/>
      <c r="W269" s="342"/>
      <c r="X269" s="90"/>
      <c r="Y269" s="341"/>
      <c r="Z269" s="341" t="str">
        <f t="shared" si="11"/>
        <v/>
      </c>
      <c r="AA269" s="341"/>
      <c r="AB269" s="341"/>
      <c r="AC269" s="341"/>
      <c r="AD269" s="401"/>
      <c r="AE269" s="563"/>
      <c r="AF269" s="564"/>
      <c r="AG269" s="564"/>
      <c r="AH269" s="564"/>
      <c r="AI269" s="564"/>
      <c r="AJ269" s="564"/>
      <c r="AK269" s="564"/>
      <c r="AL269" s="565"/>
      <c r="AM269" s="564"/>
      <c r="AN269" s="564"/>
      <c r="AO269" s="564"/>
      <c r="AP269" s="564"/>
      <c r="AQ269" s="564"/>
      <c r="AR269" s="564"/>
      <c r="AS269" s="564"/>
      <c r="AT269" s="564"/>
      <c r="AU269" s="394"/>
      <c r="AV269" s="306"/>
      <c r="AW269" s="306"/>
      <c r="AX269" s="394"/>
      <c r="AY269" s="401"/>
      <c r="AZ269" s="341"/>
      <c r="BA269" s="341"/>
      <c r="BB269" s="341"/>
      <c r="BC269" s="341"/>
      <c r="BD269" s="341"/>
      <c r="BE269" s="401"/>
      <c r="BF269" s="341"/>
      <c r="BG269" s="341"/>
      <c r="BH269" s="402"/>
      <c r="BI269" s="403"/>
      <c r="BJ269" s="405"/>
      <c r="BK269" s="405"/>
      <c r="BL269" s="405"/>
      <c r="BM269" s="405"/>
      <c r="BN269" s="514"/>
    </row>
    <row r="270" ht="18.75" customHeight="1">
      <c r="A270" s="336" t="str">
        <f t="shared" si="13"/>
        <v/>
      </c>
      <c r="B270" s="341"/>
      <c r="C270" s="559"/>
      <c r="D270" s="559"/>
      <c r="E270" s="560" t="str">
        <f t="shared" si="14"/>
        <v/>
      </c>
      <c r="F270" s="401"/>
      <c r="G270" s="394"/>
      <c r="H270" s="341" t="str">
        <f t="array" ref="H270">IF(D270="","",XLOOKUP(D270,'Master Data'!K:K,'Master Data'!N:N,"Input in Master Data",0,1))</f>
        <v/>
      </c>
      <c r="I270" s="341" t="str">
        <f t="array" ref="I270">IF(D270="","",XLOOKUP(D270,'Master Data'!K:K,'Master Data'!O:O,"Input in Master Data",0,1))</f>
        <v/>
      </c>
      <c r="J270" s="341" t="str">
        <f t="array" ref="J270">if(V270="","",XLOOKUP(V270,Master[Company],Master[Blow],"Unknown",0,1))</f>
        <v/>
      </c>
      <c r="K270" s="341" t="str">
        <f t="array" ref="K270">if(V270="","",XLOOKUP(V270,Master[Company],Master[Pigging],"Unknown",0,1))</f>
        <v/>
      </c>
      <c r="L270" s="341" t="str">
        <f t="array" ref="L270">if(V270="","",XLOOKUP(V270,Master[Company],Master[Load Method],"Unknown",0,1))</f>
        <v/>
      </c>
      <c r="M270" s="341" t="str">
        <f t="array" ref="M270">if(V270="","",XLOOKUP(V270,Master[Company],Master[Line Distance],"Unknown",0,1))</f>
        <v/>
      </c>
      <c r="N270" s="394"/>
      <c r="O270" s="341"/>
      <c r="P270" s="506"/>
      <c r="Q270" s="341" t="str">
        <f t="array" ref="Q270">if(V270="","",XLOOKUP(V270,Master[Company],Master[Terms],"NA",0,1))</f>
        <v/>
      </c>
      <c r="R270" s="341" t="str">
        <f t="shared" si="9"/>
        <v/>
      </c>
      <c r="S270" s="341" t="str">
        <f t="array" ref="S270">if(V270="","",XLOOKUP(V270,Master[Company],Master[Group],"NA",0,1))</f>
        <v/>
      </c>
      <c r="T270" s="341" t="str">
        <f t="array" ref="T270">if(V270="","",XLOOKUP(V270,Master[Company],Master[Loading Location],"NA",0,1))</f>
        <v/>
      </c>
      <c r="U270" s="341" t="str">
        <f t="array" ref="U270">if(V270="","",XLOOKUP(V270,Master[Company],Master[Acronym],"NA",0,1))</f>
        <v/>
      </c>
      <c r="V270" s="341"/>
      <c r="W270" s="342"/>
      <c r="X270" s="90"/>
      <c r="Y270" s="341"/>
      <c r="Z270" s="341" t="str">
        <f t="shared" si="11"/>
        <v/>
      </c>
      <c r="AA270" s="341"/>
      <c r="AB270" s="341"/>
      <c r="AC270" s="341"/>
      <c r="AD270" s="401"/>
      <c r="AE270" s="563"/>
      <c r="AF270" s="564"/>
      <c r="AG270" s="564"/>
      <c r="AH270" s="564"/>
      <c r="AI270" s="564"/>
      <c r="AJ270" s="564"/>
      <c r="AK270" s="564"/>
      <c r="AL270" s="565"/>
      <c r="AM270" s="564"/>
      <c r="AN270" s="564"/>
      <c r="AO270" s="564"/>
      <c r="AP270" s="564"/>
      <c r="AQ270" s="564"/>
      <c r="AR270" s="564"/>
      <c r="AS270" s="564"/>
      <c r="AT270" s="564"/>
      <c r="AU270" s="394"/>
      <c r="AV270" s="306"/>
      <c r="AW270" s="306"/>
      <c r="AX270" s="394"/>
      <c r="AY270" s="401"/>
      <c r="AZ270" s="341"/>
      <c r="BA270" s="341"/>
      <c r="BB270" s="341"/>
      <c r="BC270" s="341"/>
      <c r="BD270" s="341"/>
      <c r="BE270" s="401"/>
      <c r="BF270" s="341"/>
      <c r="BG270" s="341"/>
      <c r="BH270" s="402"/>
      <c r="BI270" s="403"/>
      <c r="BJ270" s="405"/>
      <c r="BK270" s="405"/>
      <c r="BL270" s="405"/>
      <c r="BM270" s="405"/>
      <c r="BN270" s="514"/>
    </row>
    <row r="271" ht="18.75" customHeight="1">
      <c r="A271" s="336" t="str">
        <f t="shared" si="13"/>
        <v/>
      </c>
      <c r="B271" s="341"/>
      <c r="C271" s="559"/>
      <c r="D271" s="559"/>
      <c r="E271" s="560" t="str">
        <f t="shared" si="14"/>
        <v/>
      </c>
      <c r="F271" s="401"/>
      <c r="G271" s="394"/>
      <c r="H271" s="341" t="str">
        <f t="array" ref="H271">IF(D271="","",XLOOKUP(D271,'Master Data'!K:K,'Master Data'!N:N,"Input in Master Data",0,1))</f>
        <v/>
      </c>
      <c r="I271" s="341" t="str">
        <f t="array" ref="I271">IF(D271="","",XLOOKUP(D271,'Master Data'!K:K,'Master Data'!O:O,"Input in Master Data",0,1))</f>
        <v/>
      </c>
      <c r="J271" s="341" t="str">
        <f t="array" ref="J271">if(V271="","",XLOOKUP(V271,Master[Company],Master[Blow],"Unknown",0,1))</f>
        <v/>
      </c>
      <c r="K271" s="341" t="str">
        <f t="array" ref="K271">if(V271="","",XLOOKUP(V271,Master[Company],Master[Pigging],"Unknown",0,1))</f>
        <v/>
      </c>
      <c r="L271" s="341" t="str">
        <f t="array" ref="L271">if(V271="","",XLOOKUP(V271,Master[Company],Master[Load Method],"Unknown",0,1))</f>
        <v/>
      </c>
      <c r="M271" s="341" t="str">
        <f t="array" ref="M271">if(V271="","",XLOOKUP(V271,Master[Company],Master[Line Distance],"Unknown",0,1))</f>
        <v/>
      </c>
      <c r="N271" s="394"/>
      <c r="O271" s="341"/>
      <c r="P271" s="506"/>
      <c r="Q271" s="341" t="str">
        <f t="array" ref="Q271">if(V271="","",XLOOKUP(V271,Master[Company],Master[Terms],"NA",0,1))</f>
        <v/>
      </c>
      <c r="R271" s="341" t="str">
        <f t="shared" si="9"/>
        <v/>
      </c>
      <c r="S271" s="341" t="str">
        <f t="array" ref="S271">if(V271="","",XLOOKUP(V271,Master[Company],Master[Group],"NA",0,1))</f>
        <v/>
      </c>
      <c r="T271" s="341" t="str">
        <f t="array" ref="T271">if(V271="","",XLOOKUP(V271,Master[Company],Master[Loading Location],"NA",0,1))</f>
        <v/>
      </c>
      <c r="U271" s="341" t="str">
        <f t="array" ref="U271">if(V271="","",XLOOKUP(V271,Master[Company],Master[Acronym],"NA",0,1))</f>
        <v/>
      </c>
      <c r="V271" s="341"/>
      <c r="W271" s="342"/>
      <c r="X271" s="90"/>
      <c r="Y271" s="341"/>
      <c r="Z271" s="341" t="str">
        <f t="shared" si="11"/>
        <v/>
      </c>
      <c r="AA271" s="341"/>
      <c r="AB271" s="341"/>
      <c r="AC271" s="341"/>
      <c r="AD271" s="401"/>
      <c r="AE271" s="563"/>
      <c r="AF271" s="564"/>
      <c r="AG271" s="564"/>
      <c r="AH271" s="564"/>
      <c r="AI271" s="564"/>
      <c r="AJ271" s="564"/>
      <c r="AK271" s="564"/>
      <c r="AL271" s="565"/>
      <c r="AM271" s="564"/>
      <c r="AN271" s="564"/>
      <c r="AO271" s="564"/>
      <c r="AP271" s="564"/>
      <c r="AQ271" s="564"/>
      <c r="AR271" s="564"/>
      <c r="AS271" s="564"/>
      <c r="AT271" s="564"/>
      <c r="AU271" s="394"/>
      <c r="AV271" s="306"/>
      <c r="AW271" s="306"/>
      <c r="AX271" s="394"/>
      <c r="AY271" s="401"/>
      <c r="AZ271" s="341"/>
      <c r="BA271" s="341"/>
      <c r="BB271" s="341"/>
      <c r="BC271" s="341"/>
      <c r="BD271" s="341"/>
      <c r="BE271" s="401"/>
      <c r="BF271" s="341"/>
      <c r="BG271" s="341"/>
      <c r="BH271" s="402"/>
      <c r="BI271" s="403"/>
      <c r="BJ271" s="405"/>
      <c r="BK271" s="405"/>
      <c r="BL271" s="405"/>
      <c r="BM271" s="405"/>
      <c r="BN271" s="514"/>
    </row>
    <row r="272" ht="18.75" customHeight="1">
      <c r="A272" s="336" t="str">
        <f t="shared" si="13"/>
        <v/>
      </c>
      <c r="B272" s="341"/>
      <c r="C272" s="559"/>
      <c r="D272" s="559"/>
      <c r="E272" s="560" t="str">
        <f t="shared" si="14"/>
        <v/>
      </c>
      <c r="F272" s="401"/>
      <c r="G272" s="394"/>
      <c r="H272" s="341" t="str">
        <f t="array" ref="H272">IF(D272="","",XLOOKUP(D272,'Master Data'!K:K,'Master Data'!N:N,"Input in Master Data",0,1))</f>
        <v/>
      </c>
      <c r="I272" s="341" t="str">
        <f t="array" ref="I272">IF(D272="","",XLOOKUP(D272,'Master Data'!K:K,'Master Data'!O:O,"Input in Master Data",0,1))</f>
        <v/>
      </c>
      <c r="J272" s="341" t="str">
        <f t="array" ref="J272">if(V272="","",XLOOKUP(V272,Master[Company],Master[Blow],"Unknown",0,1))</f>
        <v/>
      </c>
      <c r="K272" s="341" t="str">
        <f t="array" ref="K272">if(V272="","",XLOOKUP(V272,Master[Company],Master[Pigging],"Unknown",0,1))</f>
        <v/>
      </c>
      <c r="L272" s="341" t="str">
        <f t="array" ref="L272">if(V272="","",XLOOKUP(V272,Master[Company],Master[Load Method],"Unknown",0,1))</f>
        <v/>
      </c>
      <c r="M272" s="341" t="str">
        <f t="array" ref="M272">if(V272="","",XLOOKUP(V272,Master[Company],Master[Line Distance],"Unknown",0,1))</f>
        <v/>
      </c>
      <c r="N272" s="394"/>
      <c r="O272" s="341"/>
      <c r="P272" s="506"/>
      <c r="Q272" s="341" t="str">
        <f t="array" ref="Q272">if(V272="","",XLOOKUP(V272,Master[Company],Master[Terms],"NA",0,1))</f>
        <v/>
      </c>
      <c r="R272" s="341" t="str">
        <f t="shared" si="9"/>
        <v/>
      </c>
      <c r="S272" s="341" t="str">
        <f t="array" ref="S272">if(V272="","",XLOOKUP(V272,Master[Company],Master[Group],"NA",0,1))</f>
        <v/>
      </c>
      <c r="T272" s="341" t="str">
        <f t="array" ref="T272">if(V272="","",XLOOKUP(V272,Master[Company],Master[Loading Location],"NA",0,1))</f>
        <v/>
      </c>
      <c r="U272" s="341" t="str">
        <f t="array" ref="U272">if(V272="","",XLOOKUP(V272,Master[Company],Master[Acronym],"NA",0,1))</f>
        <v/>
      </c>
      <c r="V272" s="341"/>
      <c r="W272" s="342"/>
      <c r="X272" s="90"/>
      <c r="Y272" s="341"/>
      <c r="Z272" s="341" t="str">
        <f t="shared" si="11"/>
        <v/>
      </c>
      <c r="AA272" s="341"/>
      <c r="AB272" s="341"/>
      <c r="AC272" s="341"/>
      <c r="AD272" s="401"/>
      <c r="AE272" s="563"/>
      <c r="AF272" s="564"/>
      <c r="AG272" s="564"/>
      <c r="AH272" s="564"/>
      <c r="AI272" s="564"/>
      <c r="AJ272" s="564"/>
      <c r="AK272" s="564"/>
      <c r="AL272" s="565"/>
      <c r="AM272" s="564"/>
      <c r="AN272" s="564"/>
      <c r="AO272" s="564"/>
      <c r="AP272" s="564"/>
      <c r="AQ272" s="564"/>
      <c r="AR272" s="564"/>
      <c r="AS272" s="564"/>
      <c r="AT272" s="564"/>
      <c r="AU272" s="394"/>
      <c r="AV272" s="306"/>
      <c r="AW272" s="306"/>
      <c r="AX272" s="394"/>
      <c r="AY272" s="401"/>
      <c r="AZ272" s="341"/>
      <c r="BA272" s="341"/>
      <c r="BB272" s="341"/>
      <c r="BC272" s="341"/>
      <c r="BD272" s="341"/>
      <c r="BE272" s="401"/>
      <c r="BF272" s="341"/>
      <c r="BG272" s="341"/>
      <c r="BH272" s="402"/>
      <c r="BI272" s="403"/>
      <c r="BJ272" s="405"/>
      <c r="BK272" s="405"/>
      <c r="BL272" s="405"/>
      <c r="BM272" s="405"/>
      <c r="BN272" s="514"/>
    </row>
    <row r="273" ht="18.75" customHeight="1">
      <c r="A273" s="336" t="str">
        <f t="shared" si="13"/>
        <v/>
      </c>
      <c r="B273" s="341"/>
      <c r="C273" s="559"/>
      <c r="D273" s="559"/>
      <c r="E273" s="560" t="str">
        <f t="shared" si="14"/>
        <v/>
      </c>
      <c r="F273" s="401"/>
      <c r="G273" s="394"/>
      <c r="H273" s="341" t="str">
        <f t="array" ref="H273">IF(D273="","",XLOOKUP(D273,'Master Data'!K:K,'Master Data'!N:N,"Input in Master Data",0,1))</f>
        <v/>
      </c>
      <c r="I273" s="341" t="str">
        <f t="array" ref="I273">IF(D273="","",XLOOKUP(D273,'Master Data'!K:K,'Master Data'!O:O,"Input in Master Data",0,1))</f>
        <v/>
      </c>
      <c r="J273" s="341" t="str">
        <f t="array" ref="J273">if(V273="","",XLOOKUP(V273,Master[Company],Master[Blow],"Unknown",0,1))</f>
        <v/>
      </c>
      <c r="K273" s="341" t="str">
        <f t="array" ref="K273">if(V273="","",XLOOKUP(V273,Master[Company],Master[Pigging],"Unknown",0,1))</f>
        <v/>
      </c>
      <c r="L273" s="341" t="str">
        <f t="array" ref="L273">if(V273="","",XLOOKUP(V273,Master[Company],Master[Load Method],"Unknown",0,1))</f>
        <v/>
      </c>
      <c r="M273" s="341" t="str">
        <f t="array" ref="M273">if(V273="","",XLOOKUP(V273,Master[Company],Master[Line Distance],"Unknown",0,1))</f>
        <v/>
      </c>
      <c r="N273" s="394"/>
      <c r="O273" s="341"/>
      <c r="P273" s="506"/>
      <c r="Q273" s="341" t="str">
        <f t="array" ref="Q273">if(V273="","",XLOOKUP(V273,Master[Company],Master[Terms],"NA",0,1))</f>
        <v/>
      </c>
      <c r="R273" s="341" t="str">
        <f t="shared" si="9"/>
        <v/>
      </c>
      <c r="S273" s="341" t="str">
        <f t="array" ref="S273">if(V273="","",XLOOKUP(V273,Master[Company],Master[Group],"NA",0,1))</f>
        <v/>
      </c>
      <c r="T273" s="341" t="str">
        <f t="array" ref="T273">if(V273="","",XLOOKUP(V273,Master[Company],Master[Loading Location],"NA",0,1))</f>
        <v/>
      </c>
      <c r="U273" s="341" t="str">
        <f t="array" ref="U273">if(V273="","",XLOOKUP(V273,Master[Company],Master[Acronym],"NA",0,1))</f>
        <v/>
      </c>
      <c r="V273" s="341"/>
      <c r="W273" s="342"/>
      <c r="X273" s="90"/>
      <c r="Y273" s="341"/>
      <c r="Z273" s="341" t="str">
        <f t="shared" si="11"/>
        <v/>
      </c>
      <c r="AA273" s="341"/>
      <c r="AB273" s="341"/>
      <c r="AC273" s="341"/>
      <c r="AD273" s="401"/>
      <c r="AE273" s="563"/>
      <c r="AF273" s="564"/>
      <c r="AG273" s="564"/>
      <c r="AH273" s="564"/>
      <c r="AI273" s="564"/>
      <c r="AJ273" s="564"/>
      <c r="AK273" s="564"/>
      <c r="AL273" s="565"/>
      <c r="AM273" s="564"/>
      <c r="AN273" s="564"/>
      <c r="AO273" s="564"/>
      <c r="AP273" s="564"/>
      <c r="AQ273" s="564"/>
      <c r="AR273" s="564"/>
      <c r="AS273" s="564"/>
      <c r="AT273" s="564"/>
      <c r="AU273" s="394"/>
      <c r="AV273" s="306"/>
      <c r="AW273" s="306"/>
      <c r="AX273" s="394"/>
      <c r="AY273" s="401"/>
      <c r="AZ273" s="341"/>
      <c r="BA273" s="341"/>
      <c r="BB273" s="341"/>
      <c r="BC273" s="341"/>
      <c r="BD273" s="341"/>
      <c r="BE273" s="401"/>
      <c r="BF273" s="341"/>
      <c r="BG273" s="341"/>
      <c r="BH273" s="402"/>
      <c r="BI273" s="403"/>
      <c r="BJ273" s="405"/>
      <c r="BK273" s="405"/>
      <c r="BL273" s="405"/>
      <c r="BM273" s="405"/>
      <c r="BN273" s="514"/>
    </row>
    <row r="274" ht="18.75" customHeight="1">
      <c r="A274" s="336" t="str">
        <f t="shared" si="13"/>
        <v/>
      </c>
      <c r="B274" s="341"/>
      <c r="C274" s="559"/>
      <c r="D274" s="559"/>
      <c r="E274" s="560" t="str">
        <f t="shared" si="14"/>
        <v/>
      </c>
      <c r="F274" s="401"/>
      <c r="G274" s="394"/>
      <c r="H274" s="341" t="str">
        <f t="array" ref="H274">IF(D274="","",XLOOKUP(D274,'Master Data'!K:K,'Master Data'!N:N,"Input in Master Data",0,1))</f>
        <v/>
      </c>
      <c r="I274" s="341" t="str">
        <f t="array" ref="I274">IF(D274="","",XLOOKUP(D274,'Master Data'!K:K,'Master Data'!O:O,"Input in Master Data",0,1))</f>
        <v/>
      </c>
      <c r="J274" s="341" t="str">
        <f t="array" ref="J274">if(V274="","",XLOOKUP(V274,Master[Company],Master[Blow],"Unknown",0,1))</f>
        <v/>
      </c>
      <c r="K274" s="341" t="str">
        <f t="array" ref="K274">if(V274="","",XLOOKUP(V274,Master[Company],Master[Pigging],"Unknown",0,1))</f>
        <v/>
      </c>
      <c r="L274" s="341" t="str">
        <f t="array" ref="L274">if(V274="","",XLOOKUP(V274,Master[Company],Master[Load Method],"Unknown",0,1))</f>
        <v/>
      </c>
      <c r="M274" s="341" t="str">
        <f t="array" ref="M274">if(V274="","",XLOOKUP(V274,Master[Company],Master[Line Distance],"Unknown",0,1))</f>
        <v/>
      </c>
      <c r="N274" s="394"/>
      <c r="O274" s="341"/>
      <c r="P274" s="506"/>
      <c r="Q274" s="341" t="str">
        <f t="array" ref="Q274">if(V274="","",XLOOKUP(V274,Master[Company],Master[Terms],"NA",0,1))</f>
        <v/>
      </c>
      <c r="R274" s="341" t="str">
        <f t="shared" si="9"/>
        <v/>
      </c>
      <c r="S274" s="341" t="str">
        <f t="array" ref="S274">if(V274="","",XLOOKUP(V274,Master[Company],Master[Group],"NA",0,1))</f>
        <v/>
      </c>
      <c r="T274" s="341" t="str">
        <f t="array" ref="T274">if(V274="","",XLOOKUP(V274,Master[Company],Master[Loading Location],"NA",0,1))</f>
        <v/>
      </c>
      <c r="U274" s="341" t="str">
        <f t="array" ref="U274">if(V274="","",XLOOKUP(V274,Master[Company],Master[Acronym],"NA",0,1))</f>
        <v/>
      </c>
      <c r="V274" s="341"/>
      <c r="W274" s="342"/>
      <c r="X274" s="90"/>
      <c r="Y274" s="341"/>
      <c r="Z274" s="341" t="str">
        <f t="shared" si="11"/>
        <v/>
      </c>
      <c r="AA274" s="341"/>
      <c r="AB274" s="341"/>
      <c r="AC274" s="341"/>
      <c r="AD274" s="401"/>
      <c r="AE274" s="563"/>
      <c r="AF274" s="564"/>
      <c r="AG274" s="564"/>
      <c r="AH274" s="564"/>
      <c r="AI274" s="564"/>
      <c r="AJ274" s="564"/>
      <c r="AK274" s="564"/>
      <c r="AL274" s="565"/>
      <c r="AM274" s="564"/>
      <c r="AN274" s="564"/>
      <c r="AO274" s="564"/>
      <c r="AP274" s="564"/>
      <c r="AQ274" s="564"/>
      <c r="AR274" s="564"/>
      <c r="AS274" s="564"/>
      <c r="AT274" s="564"/>
      <c r="AU274" s="394"/>
      <c r="AV274" s="306"/>
      <c r="AW274" s="306"/>
      <c r="AX274" s="394"/>
      <c r="AY274" s="401"/>
      <c r="AZ274" s="341"/>
      <c r="BA274" s="341"/>
      <c r="BB274" s="341"/>
      <c r="BC274" s="341"/>
      <c r="BD274" s="341"/>
      <c r="BE274" s="401"/>
      <c r="BF274" s="341"/>
      <c r="BG274" s="341"/>
      <c r="BH274" s="402"/>
      <c r="BI274" s="403"/>
      <c r="BJ274" s="405"/>
      <c r="BK274" s="405"/>
      <c r="BL274" s="405"/>
      <c r="BM274" s="405"/>
      <c r="BN274" s="514"/>
    </row>
    <row r="275" ht="18.75" customHeight="1">
      <c r="A275" s="336" t="str">
        <f t="shared" si="13"/>
        <v/>
      </c>
      <c r="B275" s="341"/>
      <c r="C275" s="559"/>
      <c r="D275" s="559"/>
      <c r="E275" s="560" t="str">
        <f t="shared" si="14"/>
        <v/>
      </c>
      <c r="F275" s="401"/>
      <c r="G275" s="394"/>
      <c r="H275" s="341" t="str">
        <f t="array" ref="H275">IF(D275="","",XLOOKUP(D275,'Master Data'!K:K,'Master Data'!N:N,"Input in Master Data",0,1))</f>
        <v/>
      </c>
      <c r="I275" s="341" t="str">
        <f t="array" ref="I275">IF(D275="","",XLOOKUP(D275,'Master Data'!K:K,'Master Data'!O:O,"Input in Master Data",0,1))</f>
        <v/>
      </c>
      <c r="J275" s="341" t="str">
        <f t="array" ref="J275">if(V275="","",XLOOKUP(V275,Master[Company],Master[Blow],"Unknown",0,1))</f>
        <v/>
      </c>
      <c r="K275" s="341" t="str">
        <f t="array" ref="K275">if(V275="","",XLOOKUP(V275,Master[Company],Master[Pigging],"Unknown",0,1))</f>
        <v/>
      </c>
      <c r="L275" s="341" t="str">
        <f t="array" ref="L275">if(V275="","",XLOOKUP(V275,Master[Company],Master[Load Method],"Unknown",0,1))</f>
        <v/>
      </c>
      <c r="M275" s="341" t="str">
        <f t="array" ref="M275">if(V275="","",XLOOKUP(V275,Master[Company],Master[Line Distance],"Unknown",0,1))</f>
        <v/>
      </c>
      <c r="N275" s="394"/>
      <c r="O275" s="341"/>
      <c r="P275" s="506"/>
      <c r="Q275" s="341" t="str">
        <f t="array" ref="Q275">if(V275="","",XLOOKUP(V275,Master[Company],Master[Terms],"NA",0,1))</f>
        <v/>
      </c>
      <c r="R275" s="341" t="str">
        <f t="shared" si="9"/>
        <v/>
      </c>
      <c r="S275" s="341" t="str">
        <f t="array" ref="S275">if(V275="","",XLOOKUP(V275,Master[Company],Master[Group],"NA",0,1))</f>
        <v/>
      </c>
      <c r="T275" s="341" t="str">
        <f t="array" ref="T275">if(V275="","",XLOOKUP(V275,Master[Company],Master[Loading Location],"NA",0,1))</f>
        <v/>
      </c>
      <c r="U275" s="341" t="str">
        <f t="array" ref="U275">if(V275="","",XLOOKUP(V275,Master[Company],Master[Acronym],"NA",0,1))</f>
        <v/>
      </c>
      <c r="V275" s="341"/>
      <c r="W275" s="342"/>
      <c r="X275" s="90"/>
      <c r="Y275" s="341"/>
      <c r="Z275" s="341" t="str">
        <f t="shared" si="11"/>
        <v/>
      </c>
      <c r="AA275" s="341"/>
      <c r="AB275" s="341"/>
      <c r="AC275" s="341"/>
      <c r="AD275" s="401"/>
      <c r="AE275" s="563"/>
      <c r="AF275" s="564"/>
      <c r="AG275" s="564"/>
      <c r="AH275" s="564"/>
      <c r="AI275" s="564"/>
      <c r="AJ275" s="564"/>
      <c r="AK275" s="564"/>
      <c r="AL275" s="565"/>
      <c r="AM275" s="564"/>
      <c r="AN275" s="564"/>
      <c r="AO275" s="564"/>
      <c r="AP275" s="564"/>
      <c r="AQ275" s="564"/>
      <c r="AR275" s="564"/>
      <c r="AS275" s="564"/>
      <c r="AT275" s="564"/>
      <c r="AU275" s="394"/>
      <c r="AV275" s="306"/>
      <c r="AW275" s="306"/>
      <c r="AX275" s="394"/>
      <c r="AY275" s="401"/>
      <c r="AZ275" s="341"/>
      <c r="BA275" s="341"/>
      <c r="BB275" s="341"/>
      <c r="BC275" s="341"/>
      <c r="BD275" s="341"/>
      <c r="BE275" s="401"/>
      <c r="BF275" s="341"/>
      <c r="BG275" s="341"/>
      <c r="BH275" s="402"/>
      <c r="BI275" s="403"/>
      <c r="BJ275" s="405"/>
      <c r="BK275" s="405"/>
      <c r="BL275" s="405"/>
      <c r="BM275" s="405"/>
      <c r="BN275" s="514"/>
    </row>
    <row r="276" ht="18.75" customHeight="1">
      <c r="A276" s="336" t="str">
        <f t="shared" si="13"/>
        <v/>
      </c>
      <c r="B276" s="341"/>
      <c r="C276" s="559"/>
      <c r="D276" s="559"/>
      <c r="E276" s="560" t="str">
        <f t="shared" si="14"/>
        <v/>
      </c>
      <c r="F276" s="401"/>
      <c r="G276" s="394"/>
      <c r="H276" s="341" t="str">
        <f t="array" ref="H276">IF(D276="","",XLOOKUP(D276,'Master Data'!K:K,'Master Data'!N:N,"Input in Master Data",0,1))</f>
        <v/>
      </c>
      <c r="I276" s="341" t="str">
        <f t="array" ref="I276">IF(D276="","",XLOOKUP(D276,'Master Data'!K:K,'Master Data'!O:O,"Input in Master Data",0,1))</f>
        <v/>
      </c>
      <c r="J276" s="341" t="str">
        <f t="array" ref="J276">if(V276="","",XLOOKUP(V276,Master[Company],Master[Blow],"Unknown",0,1))</f>
        <v/>
      </c>
      <c r="K276" s="341" t="str">
        <f t="array" ref="K276">if(V276="","",XLOOKUP(V276,Master[Company],Master[Pigging],"Unknown",0,1))</f>
        <v/>
      </c>
      <c r="L276" s="341" t="str">
        <f t="array" ref="L276">if(V276="","",XLOOKUP(V276,Master[Company],Master[Load Method],"Unknown",0,1))</f>
        <v/>
      </c>
      <c r="M276" s="341" t="str">
        <f t="array" ref="M276">if(V276="","",XLOOKUP(V276,Master[Company],Master[Line Distance],"Unknown",0,1))</f>
        <v/>
      </c>
      <c r="N276" s="394"/>
      <c r="O276" s="341"/>
      <c r="P276" s="506"/>
      <c r="Q276" s="341" t="str">
        <f t="array" ref="Q276">if(V276="","",XLOOKUP(V276,Master[Company],Master[Terms],"NA",0,1))</f>
        <v/>
      </c>
      <c r="R276" s="341" t="str">
        <f t="shared" si="9"/>
        <v/>
      </c>
      <c r="S276" s="341" t="str">
        <f t="array" ref="S276">if(V276="","",XLOOKUP(V276,Master[Company],Master[Group],"NA",0,1))</f>
        <v/>
      </c>
      <c r="T276" s="341" t="str">
        <f t="array" ref="T276">if(V276="","",XLOOKUP(V276,Master[Company],Master[Loading Location],"NA",0,1))</f>
        <v/>
      </c>
      <c r="U276" s="341" t="str">
        <f t="array" ref="U276">if(V276="","",XLOOKUP(V276,Master[Company],Master[Acronym],"NA",0,1))</f>
        <v/>
      </c>
      <c r="V276" s="341"/>
      <c r="W276" s="342"/>
      <c r="X276" s="90"/>
      <c r="Y276" s="341"/>
      <c r="Z276" s="341" t="str">
        <f t="shared" si="11"/>
        <v/>
      </c>
      <c r="AA276" s="341"/>
      <c r="AB276" s="341"/>
      <c r="AC276" s="341"/>
      <c r="AD276" s="401"/>
      <c r="AE276" s="563"/>
      <c r="AF276" s="564"/>
      <c r="AG276" s="564"/>
      <c r="AH276" s="564"/>
      <c r="AI276" s="564"/>
      <c r="AJ276" s="564"/>
      <c r="AK276" s="564"/>
      <c r="AL276" s="565"/>
      <c r="AM276" s="564"/>
      <c r="AN276" s="564"/>
      <c r="AO276" s="564"/>
      <c r="AP276" s="564"/>
      <c r="AQ276" s="564"/>
      <c r="AR276" s="564"/>
      <c r="AS276" s="564"/>
      <c r="AT276" s="564"/>
      <c r="AU276" s="394"/>
      <c r="AV276" s="306"/>
      <c r="AW276" s="306"/>
      <c r="AX276" s="394"/>
      <c r="AY276" s="401"/>
      <c r="AZ276" s="341"/>
      <c r="BA276" s="341"/>
      <c r="BB276" s="341"/>
      <c r="BC276" s="341"/>
      <c r="BD276" s="341"/>
      <c r="BE276" s="401"/>
      <c r="BF276" s="341"/>
      <c r="BG276" s="341"/>
      <c r="BH276" s="402"/>
      <c r="BI276" s="403"/>
      <c r="BJ276" s="405"/>
      <c r="BK276" s="405"/>
      <c r="BL276" s="405"/>
      <c r="BM276" s="405"/>
      <c r="BN276" s="514"/>
    </row>
    <row r="277" ht="18.75" customHeight="1">
      <c r="A277" s="336" t="str">
        <f t="shared" si="13"/>
        <v/>
      </c>
      <c r="B277" s="341"/>
      <c r="C277" s="559"/>
      <c r="D277" s="559"/>
      <c r="E277" s="560" t="str">
        <f t="shared" si="14"/>
        <v/>
      </c>
      <c r="F277" s="401"/>
      <c r="G277" s="394"/>
      <c r="H277" s="341" t="str">
        <f t="array" ref="H277">IF(D277="","",XLOOKUP(D277,'Master Data'!K:K,'Master Data'!N:N,"Input in Master Data",0,1))</f>
        <v/>
      </c>
      <c r="I277" s="341" t="str">
        <f t="array" ref="I277">IF(D277="","",XLOOKUP(D277,'Master Data'!K:K,'Master Data'!O:O,"Input in Master Data",0,1))</f>
        <v/>
      </c>
      <c r="J277" s="341" t="str">
        <f t="array" ref="J277">if(V277="","",XLOOKUP(V277,Master[Company],Master[Blow],"Unknown",0,1))</f>
        <v/>
      </c>
      <c r="K277" s="341" t="str">
        <f t="array" ref="K277">if(V277="","",XLOOKUP(V277,Master[Company],Master[Pigging],"Unknown",0,1))</f>
        <v/>
      </c>
      <c r="L277" s="341" t="str">
        <f t="array" ref="L277">if(V277="","",XLOOKUP(V277,Master[Company],Master[Load Method],"Unknown",0,1))</f>
        <v/>
      </c>
      <c r="M277" s="341" t="str">
        <f t="array" ref="M277">if(V277="","",XLOOKUP(V277,Master[Company],Master[Line Distance],"Unknown",0,1))</f>
        <v/>
      </c>
      <c r="N277" s="394"/>
      <c r="O277" s="341"/>
      <c r="P277" s="506"/>
      <c r="Q277" s="341" t="str">
        <f t="array" ref="Q277">if(V277="","",XLOOKUP(V277,Master[Company],Master[Terms],"NA",0,1))</f>
        <v/>
      </c>
      <c r="R277" s="341" t="str">
        <f t="shared" si="9"/>
        <v/>
      </c>
      <c r="S277" s="341" t="str">
        <f t="array" ref="S277">if(V277="","",XLOOKUP(V277,Master[Company],Master[Group],"NA",0,1))</f>
        <v/>
      </c>
      <c r="T277" s="341" t="str">
        <f t="array" ref="T277">if(V277="","",XLOOKUP(V277,Master[Company],Master[Loading Location],"NA",0,1))</f>
        <v/>
      </c>
      <c r="U277" s="341" t="str">
        <f t="array" ref="U277">if(V277="","",XLOOKUP(V277,Master[Company],Master[Acronym],"NA",0,1))</f>
        <v/>
      </c>
      <c r="V277" s="341"/>
      <c r="W277" s="342"/>
      <c r="X277" s="90"/>
      <c r="Y277" s="341"/>
      <c r="Z277" s="341" t="str">
        <f t="shared" si="11"/>
        <v/>
      </c>
      <c r="AA277" s="341"/>
      <c r="AB277" s="341"/>
      <c r="AC277" s="341"/>
      <c r="AD277" s="401"/>
      <c r="AE277" s="563"/>
      <c r="AF277" s="564"/>
      <c r="AG277" s="564"/>
      <c r="AH277" s="564"/>
      <c r="AI277" s="564"/>
      <c r="AJ277" s="564"/>
      <c r="AK277" s="564"/>
      <c r="AL277" s="565"/>
      <c r="AM277" s="564"/>
      <c r="AN277" s="564"/>
      <c r="AO277" s="564"/>
      <c r="AP277" s="564"/>
      <c r="AQ277" s="564"/>
      <c r="AR277" s="564"/>
      <c r="AS277" s="564"/>
      <c r="AT277" s="564"/>
      <c r="AU277" s="394"/>
      <c r="AV277" s="306"/>
      <c r="AW277" s="306"/>
      <c r="AX277" s="394"/>
      <c r="AY277" s="401"/>
      <c r="AZ277" s="341"/>
      <c r="BA277" s="341"/>
      <c r="BB277" s="341"/>
      <c r="BC277" s="341"/>
      <c r="BD277" s="341"/>
      <c r="BE277" s="401"/>
      <c r="BF277" s="341"/>
      <c r="BG277" s="341"/>
      <c r="BH277" s="402"/>
      <c r="BI277" s="403"/>
      <c r="BJ277" s="405"/>
      <c r="BK277" s="405"/>
      <c r="BL277" s="405"/>
      <c r="BM277" s="405"/>
      <c r="BN277" s="514"/>
    </row>
    <row r="278" ht="18.75" customHeight="1">
      <c r="A278" s="336" t="str">
        <f t="shared" si="13"/>
        <v/>
      </c>
      <c r="B278" s="341"/>
      <c r="C278" s="559"/>
      <c r="D278" s="559"/>
      <c r="E278" s="560" t="str">
        <f t="shared" si="14"/>
        <v/>
      </c>
      <c r="F278" s="401"/>
      <c r="G278" s="394"/>
      <c r="H278" s="341" t="str">
        <f t="array" ref="H278">IF(D278="","",XLOOKUP(D278,'Master Data'!K:K,'Master Data'!N:N,"Input in Master Data",0,1))</f>
        <v/>
      </c>
      <c r="I278" s="341" t="str">
        <f t="array" ref="I278">IF(D278="","",XLOOKUP(D278,'Master Data'!K:K,'Master Data'!O:O,"Input in Master Data",0,1))</f>
        <v/>
      </c>
      <c r="J278" s="341" t="str">
        <f t="array" ref="J278">if(V278="","",XLOOKUP(V278,Master[Company],Master[Blow],"Unknown",0,1))</f>
        <v/>
      </c>
      <c r="K278" s="341" t="str">
        <f t="array" ref="K278">if(V278="","",XLOOKUP(V278,Master[Company],Master[Pigging],"Unknown",0,1))</f>
        <v/>
      </c>
      <c r="L278" s="341" t="str">
        <f t="array" ref="L278">if(V278="","",XLOOKUP(V278,Master[Company],Master[Load Method],"Unknown",0,1))</f>
        <v/>
      </c>
      <c r="M278" s="341" t="str">
        <f t="array" ref="M278">if(V278="","",XLOOKUP(V278,Master[Company],Master[Line Distance],"Unknown",0,1))</f>
        <v/>
      </c>
      <c r="N278" s="394"/>
      <c r="O278" s="341"/>
      <c r="P278" s="506"/>
      <c r="Q278" s="341" t="str">
        <f t="array" ref="Q278">if(V278="","",XLOOKUP(V278,Master[Company],Master[Terms],"NA",0,1))</f>
        <v/>
      </c>
      <c r="R278" s="341" t="str">
        <f t="shared" si="9"/>
        <v/>
      </c>
      <c r="S278" s="341" t="str">
        <f t="array" ref="S278">if(V278="","",XLOOKUP(V278,Master[Company],Master[Group],"NA",0,1))</f>
        <v/>
      </c>
      <c r="T278" s="341" t="str">
        <f t="array" ref="T278">if(V278="","",XLOOKUP(V278,Master[Company],Master[Loading Location],"NA",0,1))</f>
        <v/>
      </c>
      <c r="U278" s="341" t="str">
        <f t="array" ref="U278">if(V278="","",XLOOKUP(V278,Master[Company],Master[Acronym],"NA",0,1))</f>
        <v/>
      </c>
      <c r="V278" s="341"/>
      <c r="W278" s="342"/>
      <c r="X278" s="90"/>
      <c r="Y278" s="341"/>
      <c r="Z278" s="341" t="str">
        <f t="shared" si="11"/>
        <v/>
      </c>
      <c r="AA278" s="341"/>
      <c r="AB278" s="341"/>
      <c r="AC278" s="341"/>
      <c r="AD278" s="401"/>
      <c r="AE278" s="563"/>
      <c r="AF278" s="564"/>
      <c r="AG278" s="564"/>
      <c r="AH278" s="564"/>
      <c r="AI278" s="564"/>
      <c r="AJ278" s="564"/>
      <c r="AK278" s="564"/>
      <c r="AL278" s="565"/>
      <c r="AM278" s="564"/>
      <c r="AN278" s="564"/>
      <c r="AO278" s="564"/>
      <c r="AP278" s="564"/>
      <c r="AQ278" s="564"/>
      <c r="AR278" s="564"/>
      <c r="AS278" s="564"/>
      <c r="AT278" s="564"/>
      <c r="AU278" s="394"/>
      <c r="AV278" s="306"/>
      <c r="AW278" s="306"/>
      <c r="AX278" s="394"/>
      <c r="AY278" s="401"/>
      <c r="AZ278" s="341"/>
      <c r="BA278" s="341"/>
      <c r="BB278" s="341"/>
      <c r="BC278" s="341"/>
      <c r="BD278" s="341"/>
      <c r="BE278" s="401"/>
      <c r="BF278" s="341"/>
      <c r="BG278" s="341"/>
      <c r="BH278" s="402"/>
      <c r="BI278" s="403"/>
      <c r="BJ278" s="405"/>
      <c r="BK278" s="405"/>
      <c r="BL278" s="405"/>
      <c r="BM278" s="405"/>
      <c r="BN278" s="514"/>
    </row>
    <row r="279" ht="18.75" customHeight="1">
      <c r="A279" s="336" t="str">
        <f t="shared" si="13"/>
        <v/>
      </c>
      <c r="B279" s="341"/>
      <c r="C279" s="559"/>
      <c r="D279" s="559"/>
      <c r="E279" s="560" t="str">
        <f t="shared" si="14"/>
        <v/>
      </c>
      <c r="F279" s="401"/>
      <c r="G279" s="394"/>
      <c r="H279" s="341" t="str">
        <f t="array" ref="H279">IF(D279="","",XLOOKUP(D279,'Master Data'!K:K,'Master Data'!N:N,"Input in Master Data",0,1))</f>
        <v/>
      </c>
      <c r="I279" s="341" t="str">
        <f t="array" ref="I279">IF(D279="","",XLOOKUP(D279,'Master Data'!K:K,'Master Data'!O:O,"Input in Master Data",0,1))</f>
        <v/>
      </c>
      <c r="J279" s="341" t="str">
        <f t="array" ref="J279">if(V279="","",XLOOKUP(V279,Master[Company],Master[Blow],"Unknown",0,1))</f>
        <v/>
      </c>
      <c r="K279" s="341" t="str">
        <f t="array" ref="K279">if(V279="","",XLOOKUP(V279,Master[Company],Master[Pigging],"Unknown",0,1))</f>
        <v/>
      </c>
      <c r="L279" s="341" t="str">
        <f t="array" ref="L279">if(V279="","",XLOOKUP(V279,Master[Company],Master[Load Method],"Unknown",0,1))</f>
        <v/>
      </c>
      <c r="M279" s="341" t="str">
        <f t="array" ref="M279">if(V279="","",XLOOKUP(V279,Master[Company],Master[Line Distance],"Unknown",0,1))</f>
        <v/>
      </c>
      <c r="N279" s="394"/>
      <c r="O279" s="341"/>
      <c r="P279" s="506"/>
      <c r="Q279" s="341" t="str">
        <f t="array" ref="Q279">if(V279="","",XLOOKUP(V279,Master[Company],Master[Terms],"NA",0,1))</f>
        <v/>
      </c>
      <c r="R279" s="341" t="str">
        <f t="shared" si="9"/>
        <v/>
      </c>
      <c r="S279" s="341" t="str">
        <f t="array" ref="S279">if(V279="","",XLOOKUP(V279,Master[Company],Master[Group],"NA",0,1))</f>
        <v/>
      </c>
      <c r="T279" s="341" t="str">
        <f t="array" ref="T279">if(V279="","",XLOOKUP(V279,Master[Company],Master[Loading Location],"NA",0,1))</f>
        <v/>
      </c>
      <c r="U279" s="341" t="str">
        <f t="array" ref="U279">if(V279="","",XLOOKUP(V279,Master[Company],Master[Acronym],"NA",0,1))</f>
        <v/>
      </c>
      <c r="V279" s="341"/>
      <c r="W279" s="342"/>
      <c r="X279" s="90"/>
      <c r="Y279" s="341"/>
      <c r="Z279" s="341" t="str">
        <f t="shared" si="11"/>
        <v/>
      </c>
      <c r="AA279" s="341"/>
      <c r="AB279" s="341"/>
      <c r="AC279" s="341"/>
      <c r="AD279" s="401"/>
      <c r="AE279" s="563"/>
      <c r="AF279" s="564"/>
      <c r="AG279" s="564"/>
      <c r="AH279" s="564"/>
      <c r="AI279" s="564"/>
      <c r="AJ279" s="564"/>
      <c r="AK279" s="564"/>
      <c r="AL279" s="565"/>
      <c r="AM279" s="564"/>
      <c r="AN279" s="564"/>
      <c r="AO279" s="564"/>
      <c r="AP279" s="564"/>
      <c r="AQ279" s="564"/>
      <c r="AR279" s="564"/>
      <c r="AS279" s="564"/>
      <c r="AT279" s="564"/>
      <c r="AU279" s="394"/>
      <c r="AV279" s="306"/>
      <c r="AW279" s="306"/>
      <c r="AX279" s="394"/>
      <c r="AY279" s="401"/>
      <c r="AZ279" s="341"/>
      <c r="BA279" s="341"/>
      <c r="BB279" s="341"/>
      <c r="BC279" s="341"/>
      <c r="BD279" s="341"/>
      <c r="BE279" s="401"/>
      <c r="BF279" s="341"/>
      <c r="BG279" s="341"/>
      <c r="BH279" s="402"/>
      <c r="BI279" s="403"/>
      <c r="BJ279" s="405"/>
      <c r="BK279" s="405"/>
      <c r="BL279" s="405"/>
      <c r="BM279" s="405"/>
      <c r="BN279" s="514"/>
    </row>
    <row r="280" ht="18.75" customHeight="1">
      <c r="A280" s="336" t="str">
        <f t="shared" si="13"/>
        <v/>
      </c>
      <c r="B280" s="341"/>
      <c r="C280" s="559"/>
      <c r="D280" s="559"/>
      <c r="E280" s="560" t="str">
        <f t="shared" si="14"/>
        <v/>
      </c>
      <c r="F280" s="401"/>
      <c r="G280" s="394"/>
      <c r="H280" s="341" t="str">
        <f t="array" ref="H280">IF(D280="","",XLOOKUP(D280,'Master Data'!K:K,'Master Data'!N:N,"Input in Master Data",0,1))</f>
        <v/>
      </c>
      <c r="I280" s="341" t="str">
        <f t="array" ref="I280">IF(D280="","",XLOOKUP(D280,'Master Data'!K:K,'Master Data'!O:O,"Input in Master Data",0,1))</f>
        <v/>
      </c>
      <c r="J280" s="341" t="str">
        <f t="array" ref="J280">if(V280="","",XLOOKUP(V280,Master[Company],Master[Blow],"Unknown",0,1))</f>
        <v/>
      </c>
      <c r="K280" s="341" t="str">
        <f t="array" ref="K280">if(V280="","",XLOOKUP(V280,Master[Company],Master[Pigging],"Unknown",0,1))</f>
        <v/>
      </c>
      <c r="L280" s="341" t="str">
        <f t="array" ref="L280">if(V280="","",XLOOKUP(V280,Master[Company],Master[Load Method],"Unknown",0,1))</f>
        <v/>
      </c>
      <c r="M280" s="341" t="str">
        <f t="array" ref="M280">if(V280="","",XLOOKUP(V280,Master[Company],Master[Line Distance],"Unknown",0,1))</f>
        <v/>
      </c>
      <c r="N280" s="394"/>
      <c r="O280" s="341"/>
      <c r="P280" s="506"/>
      <c r="Q280" s="341" t="str">
        <f t="array" ref="Q280">if(V280="","",XLOOKUP(V280,Master[Company],Master[Terms],"NA",0,1))</f>
        <v/>
      </c>
      <c r="R280" s="341" t="str">
        <f t="shared" si="9"/>
        <v/>
      </c>
      <c r="S280" s="341" t="str">
        <f t="array" ref="S280">if(V280="","",XLOOKUP(V280,Master[Company],Master[Group],"NA",0,1))</f>
        <v/>
      </c>
      <c r="T280" s="341" t="str">
        <f t="array" ref="T280">if(V280="","",XLOOKUP(V280,Master[Company],Master[Loading Location],"NA",0,1))</f>
        <v/>
      </c>
      <c r="U280" s="341" t="str">
        <f t="array" ref="U280">if(V280="","",XLOOKUP(V280,Master[Company],Master[Acronym],"NA",0,1))</f>
        <v/>
      </c>
      <c r="V280" s="341"/>
      <c r="W280" s="342"/>
      <c r="X280" s="90"/>
      <c r="Y280" s="341"/>
      <c r="Z280" s="341" t="str">
        <f t="shared" si="11"/>
        <v/>
      </c>
      <c r="AA280" s="341"/>
      <c r="AB280" s="341"/>
      <c r="AC280" s="341"/>
      <c r="AD280" s="401"/>
      <c r="AE280" s="563"/>
      <c r="AF280" s="564"/>
      <c r="AG280" s="564"/>
      <c r="AH280" s="564"/>
      <c r="AI280" s="564"/>
      <c r="AJ280" s="564"/>
      <c r="AK280" s="564"/>
      <c r="AL280" s="565"/>
      <c r="AM280" s="564"/>
      <c r="AN280" s="564"/>
      <c r="AO280" s="564"/>
      <c r="AP280" s="564"/>
      <c r="AQ280" s="564"/>
      <c r="AR280" s="564"/>
      <c r="AS280" s="564"/>
      <c r="AT280" s="564"/>
      <c r="AU280" s="394"/>
      <c r="AV280" s="306"/>
      <c r="AW280" s="306"/>
      <c r="AX280" s="394"/>
      <c r="AY280" s="401"/>
      <c r="AZ280" s="341"/>
      <c r="BA280" s="341"/>
      <c r="BB280" s="341"/>
      <c r="BC280" s="341"/>
      <c r="BD280" s="341"/>
      <c r="BE280" s="401"/>
      <c r="BF280" s="341"/>
      <c r="BG280" s="341"/>
      <c r="BH280" s="402"/>
      <c r="BI280" s="403"/>
      <c r="BJ280" s="405"/>
      <c r="BK280" s="405"/>
      <c r="BL280" s="405"/>
      <c r="BM280" s="405"/>
      <c r="BN280" s="514"/>
    </row>
    <row r="281" ht="18.75" customHeight="1">
      <c r="A281" s="336" t="str">
        <f t="shared" si="13"/>
        <v/>
      </c>
      <c r="B281" s="341"/>
      <c r="C281" s="559"/>
      <c r="D281" s="559"/>
      <c r="E281" s="560" t="str">
        <f t="shared" si="14"/>
        <v/>
      </c>
      <c r="F281" s="401"/>
      <c r="G281" s="394"/>
      <c r="H281" s="341" t="str">
        <f t="array" ref="H281">IF(D281="","",XLOOKUP(D281,'Master Data'!K:K,'Master Data'!N:N,"Input in Master Data",0,1))</f>
        <v/>
      </c>
      <c r="I281" s="341" t="str">
        <f t="array" ref="I281">IF(D281="","",XLOOKUP(D281,'Master Data'!K:K,'Master Data'!O:O,"Input in Master Data",0,1))</f>
        <v/>
      </c>
      <c r="J281" s="341" t="str">
        <f t="array" ref="J281">if(V281="","",XLOOKUP(V281,Master[Company],Master[Blow],"Unknown",0,1))</f>
        <v/>
      </c>
      <c r="K281" s="341" t="str">
        <f t="array" ref="K281">if(V281="","",XLOOKUP(V281,Master[Company],Master[Pigging],"Unknown",0,1))</f>
        <v/>
      </c>
      <c r="L281" s="341" t="str">
        <f t="array" ref="L281">if(V281="","",XLOOKUP(V281,Master[Company],Master[Load Method],"Unknown",0,1))</f>
        <v/>
      </c>
      <c r="M281" s="341" t="str">
        <f t="array" ref="M281">if(V281="","",XLOOKUP(V281,Master[Company],Master[Line Distance],"Unknown",0,1))</f>
        <v/>
      </c>
      <c r="N281" s="394"/>
      <c r="O281" s="341"/>
      <c r="P281" s="506"/>
      <c r="Q281" s="341" t="str">
        <f t="array" ref="Q281">if(V281="","",XLOOKUP(V281,Master[Company],Master[Terms],"NA",0,1))</f>
        <v/>
      </c>
      <c r="R281" s="341" t="str">
        <f t="shared" si="9"/>
        <v/>
      </c>
      <c r="S281" s="341" t="str">
        <f t="array" ref="S281">if(V281="","",XLOOKUP(V281,Master[Company],Master[Group],"NA",0,1))</f>
        <v/>
      </c>
      <c r="T281" s="341" t="str">
        <f t="array" ref="T281">if(V281="","",XLOOKUP(V281,Master[Company],Master[Loading Location],"NA",0,1))</f>
        <v/>
      </c>
      <c r="U281" s="341" t="str">
        <f t="array" ref="U281">if(V281="","",XLOOKUP(V281,Master[Company],Master[Acronym],"NA",0,1))</f>
        <v/>
      </c>
      <c r="V281" s="341"/>
      <c r="W281" s="342"/>
      <c r="X281" s="90"/>
      <c r="Y281" s="341"/>
      <c r="Z281" s="341" t="str">
        <f t="shared" si="11"/>
        <v/>
      </c>
      <c r="AA281" s="341"/>
      <c r="AB281" s="341"/>
      <c r="AC281" s="341"/>
      <c r="AD281" s="401"/>
      <c r="AE281" s="563"/>
      <c r="AF281" s="564"/>
      <c r="AG281" s="564"/>
      <c r="AH281" s="564"/>
      <c r="AI281" s="564"/>
      <c r="AJ281" s="564"/>
      <c r="AK281" s="564"/>
      <c r="AL281" s="565"/>
      <c r="AM281" s="564"/>
      <c r="AN281" s="564"/>
      <c r="AO281" s="564"/>
      <c r="AP281" s="564"/>
      <c r="AQ281" s="564"/>
      <c r="AR281" s="564"/>
      <c r="AS281" s="564"/>
      <c r="AT281" s="564"/>
      <c r="AU281" s="394"/>
      <c r="AV281" s="306"/>
      <c r="AW281" s="306"/>
      <c r="AX281" s="394"/>
      <c r="AY281" s="401"/>
      <c r="AZ281" s="341"/>
      <c r="BA281" s="341"/>
      <c r="BB281" s="341"/>
      <c r="BC281" s="341"/>
      <c r="BD281" s="341"/>
      <c r="BE281" s="401"/>
      <c r="BF281" s="341"/>
      <c r="BG281" s="341"/>
      <c r="BH281" s="402"/>
      <c r="BI281" s="403"/>
      <c r="BJ281" s="405"/>
      <c r="BK281" s="405"/>
      <c r="BL281" s="405"/>
      <c r="BM281" s="405"/>
      <c r="BN281" s="514"/>
    </row>
    <row r="282" ht="18.75" customHeight="1">
      <c r="A282" s="336" t="str">
        <f t="shared" si="13"/>
        <v/>
      </c>
      <c r="B282" s="341"/>
      <c r="C282" s="559"/>
      <c r="D282" s="559"/>
      <c r="E282" s="560" t="str">
        <f t="shared" si="14"/>
        <v/>
      </c>
      <c r="F282" s="401"/>
      <c r="G282" s="394"/>
      <c r="H282" s="341" t="str">
        <f t="array" ref="H282">IF(D282="","",XLOOKUP(D282,'Master Data'!K:K,'Master Data'!N:N,"Input in Master Data",0,1))</f>
        <v/>
      </c>
      <c r="I282" s="341" t="str">
        <f t="array" ref="I282">IF(D282="","",XLOOKUP(D282,'Master Data'!K:K,'Master Data'!O:O,"Input in Master Data",0,1))</f>
        <v/>
      </c>
      <c r="J282" s="341" t="str">
        <f t="array" ref="J282">if(V282="","",XLOOKUP(V282,Master[Company],Master[Blow],"Unknown",0,1))</f>
        <v/>
      </c>
      <c r="K282" s="341" t="str">
        <f t="array" ref="K282">if(V282="","",XLOOKUP(V282,Master[Company],Master[Pigging],"Unknown",0,1))</f>
        <v/>
      </c>
      <c r="L282" s="341" t="str">
        <f t="array" ref="L282">if(V282="","",XLOOKUP(V282,Master[Company],Master[Load Method],"Unknown",0,1))</f>
        <v/>
      </c>
      <c r="M282" s="341" t="str">
        <f t="array" ref="M282">if(V282="","",XLOOKUP(V282,Master[Company],Master[Line Distance],"Unknown",0,1))</f>
        <v/>
      </c>
      <c r="N282" s="394"/>
      <c r="O282" s="341"/>
      <c r="P282" s="506"/>
      <c r="Q282" s="341" t="str">
        <f t="array" ref="Q282">if(V282="","",XLOOKUP(V282,Master[Company],Master[Terms],"NA",0,1))</f>
        <v/>
      </c>
      <c r="R282" s="341" t="str">
        <f t="shared" si="9"/>
        <v/>
      </c>
      <c r="S282" s="341" t="str">
        <f t="array" ref="S282">if(V282="","",XLOOKUP(V282,Master[Company],Master[Group],"NA",0,1))</f>
        <v/>
      </c>
      <c r="T282" s="341" t="str">
        <f t="array" ref="T282">if(V282="","",XLOOKUP(V282,Master[Company],Master[Loading Location],"NA",0,1))</f>
        <v/>
      </c>
      <c r="U282" s="341" t="str">
        <f t="array" ref="U282">if(V282="","",XLOOKUP(V282,Master[Company],Master[Acronym],"NA",0,1))</f>
        <v/>
      </c>
      <c r="V282" s="341"/>
      <c r="W282" s="342"/>
      <c r="X282" s="90"/>
      <c r="Y282" s="341"/>
      <c r="Z282" s="341" t="str">
        <f t="shared" si="11"/>
        <v/>
      </c>
      <c r="AA282" s="341"/>
      <c r="AB282" s="341"/>
      <c r="AC282" s="341"/>
      <c r="AD282" s="401"/>
      <c r="AE282" s="563"/>
      <c r="AF282" s="564"/>
      <c r="AG282" s="564"/>
      <c r="AH282" s="564"/>
      <c r="AI282" s="564"/>
      <c r="AJ282" s="564"/>
      <c r="AK282" s="564"/>
      <c r="AL282" s="565"/>
      <c r="AM282" s="564"/>
      <c r="AN282" s="564"/>
      <c r="AO282" s="564"/>
      <c r="AP282" s="564"/>
      <c r="AQ282" s="564"/>
      <c r="AR282" s="564"/>
      <c r="AS282" s="564"/>
      <c r="AT282" s="564"/>
      <c r="AU282" s="394"/>
      <c r="AV282" s="306"/>
      <c r="AW282" s="306"/>
      <c r="AX282" s="394"/>
      <c r="AY282" s="401"/>
      <c r="AZ282" s="341"/>
      <c r="BA282" s="341"/>
      <c r="BB282" s="341"/>
      <c r="BC282" s="341"/>
      <c r="BD282" s="341"/>
      <c r="BE282" s="401"/>
      <c r="BF282" s="341"/>
      <c r="BG282" s="341"/>
      <c r="BH282" s="402"/>
      <c r="BI282" s="403"/>
      <c r="BJ282" s="405"/>
      <c r="BK282" s="405"/>
      <c r="BL282" s="405"/>
      <c r="BM282" s="405"/>
      <c r="BN282" s="514"/>
    </row>
    <row r="283" ht="18.75" customHeight="1">
      <c r="A283" s="336" t="str">
        <f t="shared" si="13"/>
        <v/>
      </c>
      <c r="B283" s="341"/>
      <c r="C283" s="559"/>
      <c r="D283" s="559"/>
      <c r="E283" s="560" t="str">
        <f t="shared" si="14"/>
        <v/>
      </c>
      <c r="F283" s="401"/>
      <c r="G283" s="394"/>
      <c r="H283" s="341" t="str">
        <f t="array" ref="H283">IF(D283="","",XLOOKUP(D283,'Master Data'!K:K,'Master Data'!N:N,"Input in Master Data",0,1))</f>
        <v/>
      </c>
      <c r="I283" s="341" t="str">
        <f t="array" ref="I283">IF(D283="","",XLOOKUP(D283,'Master Data'!K:K,'Master Data'!O:O,"Input in Master Data",0,1))</f>
        <v/>
      </c>
      <c r="J283" s="341" t="str">
        <f t="array" ref="J283">if(V283="","",XLOOKUP(V283,Master[Company],Master[Blow],"Unknown",0,1))</f>
        <v/>
      </c>
      <c r="K283" s="341" t="str">
        <f t="array" ref="K283">if(V283="","",XLOOKUP(V283,Master[Company],Master[Pigging],"Unknown",0,1))</f>
        <v/>
      </c>
      <c r="L283" s="341" t="str">
        <f t="array" ref="L283">if(V283="","",XLOOKUP(V283,Master[Company],Master[Load Method],"Unknown",0,1))</f>
        <v/>
      </c>
      <c r="M283" s="341" t="str">
        <f t="array" ref="M283">if(V283="","",XLOOKUP(V283,Master[Company],Master[Line Distance],"Unknown",0,1))</f>
        <v/>
      </c>
      <c r="N283" s="394"/>
      <c r="O283" s="341"/>
      <c r="P283" s="506"/>
      <c r="Q283" s="341" t="str">
        <f t="array" ref="Q283">if(V283="","",XLOOKUP(V283,Master[Company],Master[Terms],"NA",0,1))</f>
        <v/>
      </c>
      <c r="R283" s="341" t="str">
        <f t="shared" si="9"/>
        <v/>
      </c>
      <c r="S283" s="341" t="str">
        <f t="array" ref="S283">if(V283="","",XLOOKUP(V283,Master[Company],Master[Group],"NA",0,1))</f>
        <v/>
      </c>
      <c r="T283" s="341" t="str">
        <f t="array" ref="T283">if(V283="","",XLOOKUP(V283,Master[Company],Master[Loading Location],"NA",0,1))</f>
        <v/>
      </c>
      <c r="U283" s="341" t="str">
        <f t="array" ref="U283">if(V283="","",XLOOKUP(V283,Master[Company],Master[Acronym],"NA",0,1))</f>
        <v/>
      </c>
      <c r="V283" s="341"/>
      <c r="W283" s="342"/>
      <c r="X283" s="90"/>
      <c r="Y283" s="341"/>
      <c r="Z283" s="341" t="str">
        <f t="shared" si="11"/>
        <v/>
      </c>
      <c r="AA283" s="341"/>
      <c r="AB283" s="341"/>
      <c r="AC283" s="341"/>
      <c r="AD283" s="401"/>
      <c r="AE283" s="563"/>
      <c r="AF283" s="564"/>
      <c r="AG283" s="564"/>
      <c r="AH283" s="564"/>
      <c r="AI283" s="564"/>
      <c r="AJ283" s="564"/>
      <c r="AK283" s="564"/>
      <c r="AL283" s="565"/>
      <c r="AM283" s="564"/>
      <c r="AN283" s="564"/>
      <c r="AO283" s="564"/>
      <c r="AP283" s="564"/>
      <c r="AQ283" s="564"/>
      <c r="AR283" s="564"/>
      <c r="AS283" s="564"/>
      <c r="AT283" s="564"/>
      <c r="AU283" s="394"/>
      <c r="AV283" s="306"/>
      <c r="AW283" s="306"/>
      <c r="AX283" s="394"/>
      <c r="AY283" s="401"/>
      <c r="AZ283" s="341"/>
      <c r="BA283" s="341"/>
      <c r="BB283" s="341"/>
      <c r="BC283" s="341"/>
      <c r="BD283" s="341"/>
      <c r="BE283" s="401"/>
      <c r="BF283" s="341"/>
      <c r="BG283" s="341"/>
      <c r="BH283" s="402"/>
      <c r="BI283" s="403"/>
      <c r="BJ283" s="405"/>
      <c r="BK283" s="405"/>
      <c r="BL283" s="405"/>
      <c r="BM283" s="405"/>
      <c r="BN283" s="514"/>
    </row>
    <row r="284" ht="18.75" customHeight="1">
      <c r="A284" s="336" t="str">
        <f t="shared" si="13"/>
        <v/>
      </c>
      <c r="B284" s="341"/>
      <c r="C284" s="559"/>
      <c r="D284" s="559"/>
      <c r="E284" s="560" t="str">
        <f t="shared" si="14"/>
        <v/>
      </c>
      <c r="F284" s="401"/>
      <c r="G284" s="394"/>
      <c r="H284" s="341" t="str">
        <f t="array" ref="H284">IF(D284="","",XLOOKUP(D284,'Master Data'!K:K,'Master Data'!N:N,"Input in Master Data",0,1))</f>
        <v/>
      </c>
      <c r="I284" s="341" t="str">
        <f t="array" ref="I284">IF(D284="","",XLOOKUP(D284,'Master Data'!K:K,'Master Data'!O:O,"Input in Master Data",0,1))</f>
        <v/>
      </c>
      <c r="J284" s="341" t="str">
        <f t="array" ref="J284">if(V284="","",XLOOKUP(V284,Master[Company],Master[Blow],"Unknown",0,1))</f>
        <v/>
      </c>
      <c r="K284" s="341" t="str">
        <f t="array" ref="K284">if(V284="","",XLOOKUP(V284,Master[Company],Master[Pigging],"Unknown",0,1))</f>
        <v/>
      </c>
      <c r="L284" s="341" t="str">
        <f t="array" ref="L284">if(V284="","",XLOOKUP(V284,Master[Company],Master[Load Method],"Unknown",0,1))</f>
        <v/>
      </c>
      <c r="M284" s="341" t="str">
        <f t="array" ref="M284">if(V284="","",XLOOKUP(V284,Master[Company],Master[Line Distance],"Unknown",0,1))</f>
        <v/>
      </c>
      <c r="N284" s="394"/>
      <c r="O284" s="341"/>
      <c r="P284" s="506"/>
      <c r="Q284" s="341" t="str">
        <f t="array" ref="Q284">if(V284="","",XLOOKUP(V284,Master[Company],Master[Terms],"NA",0,1))</f>
        <v/>
      </c>
      <c r="R284" s="341" t="str">
        <f t="shared" si="9"/>
        <v/>
      </c>
      <c r="S284" s="341" t="str">
        <f t="array" ref="S284">if(V284="","",XLOOKUP(V284,Master[Company],Master[Group],"NA",0,1))</f>
        <v/>
      </c>
      <c r="T284" s="341" t="str">
        <f t="array" ref="T284">if(V284="","",XLOOKUP(V284,Master[Company],Master[Loading Location],"NA",0,1))</f>
        <v/>
      </c>
      <c r="U284" s="341" t="str">
        <f t="array" ref="U284">if(V284="","",XLOOKUP(V284,Master[Company],Master[Acronym],"NA",0,1))</f>
        <v/>
      </c>
      <c r="V284" s="341"/>
      <c r="W284" s="342"/>
      <c r="X284" s="90"/>
      <c r="Y284" s="341"/>
      <c r="Z284" s="341" t="str">
        <f t="shared" si="11"/>
        <v/>
      </c>
      <c r="AA284" s="341"/>
      <c r="AB284" s="341"/>
      <c r="AC284" s="341"/>
      <c r="AD284" s="401"/>
      <c r="AE284" s="563"/>
      <c r="AF284" s="564"/>
      <c r="AG284" s="564"/>
      <c r="AH284" s="564"/>
      <c r="AI284" s="564"/>
      <c r="AJ284" s="564"/>
      <c r="AK284" s="564"/>
      <c r="AL284" s="565"/>
      <c r="AM284" s="564"/>
      <c r="AN284" s="564"/>
      <c r="AO284" s="564"/>
      <c r="AP284" s="564"/>
      <c r="AQ284" s="564"/>
      <c r="AR284" s="564"/>
      <c r="AS284" s="564"/>
      <c r="AT284" s="564"/>
      <c r="AU284" s="394"/>
      <c r="AV284" s="306"/>
      <c r="AW284" s="306"/>
      <c r="AX284" s="394"/>
      <c r="AY284" s="401"/>
      <c r="AZ284" s="341"/>
      <c r="BA284" s="341"/>
      <c r="BB284" s="341"/>
      <c r="BC284" s="341"/>
      <c r="BD284" s="341"/>
      <c r="BE284" s="401"/>
      <c r="BF284" s="341"/>
      <c r="BG284" s="341"/>
      <c r="BH284" s="402"/>
      <c r="BI284" s="403"/>
      <c r="BJ284" s="405"/>
      <c r="BK284" s="405"/>
      <c r="BL284" s="405"/>
      <c r="BM284" s="405"/>
      <c r="BN284" s="514"/>
    </row>
    <row r="285" ht="18.75" customHeight="1">
      <c r="A285" s="336" t="str">
        <f t="shared" si="13"/>
        <v/>
      </c>
      <c r="B285" s="341"/>
      <c r="C285" s="559"/>
      <c r="D285" s="559"/>
      <c r="E285" s="560" t="str">
        <f t="shared" si="14"/>
        <v/>
      </c>
      <c r="F285" s="401"/>
      <c r="G285" s="394"/>
      <c r="H285" s="341" t="str">
        <f t="array" ref="H285">IF(D285="","",XLOOKUP(D285,'Master Data'!K:K,'Master Data'!N:N,"Input in Master Data",0,1))</f>
        <v/>
      </c>
      <c r="I285" s="341" t="str">
        <f t="array" ref="I285">IF(D285="","",XLOOKUP(D285,'Master Data'!K:K,'Master Data'!O:O,"Input in Master Data",0,1))</f>
        <v/>
      </c>
      <c r="J285" s="341" t="str">
        <f t="array" ref="J285">if(V285="","",XLOOKUP(V285,Master[Company],Master[Blow],"Unknown",0,1))</f>
        <v/>
      </c>
      <c r="K285" s="341" t="str">
        <f t="array" ref="K285">if(V285="","",XLOOKUP(V285,Master[Company],Master[Pigging],"Unknown",0,1))</f>
        <v/>
      </c>
      <c r="L285" s="341" t="str">
        <f t="array" ref="L285">if(V285="","",XLOOKUP(V285,Master[Company],Master[Load Method],"Unknown",0,1))</f>
        <v/>
      </c>
      <c r="M285" s="341" t="str">
        <f t="array" ref="M285">if(V285="","",XLOOKUP(V285,Master[Company],Master[Line Distance],"Unknown",0,1))</f>
        <v/>
      </c>
      <c r="N285" s="394"/>
      <c r="O285" s="341"/>
      <c r="P285" s="506"/>
      <c r="Q285" s="341" t="str">
        <f t="array" ref="Q285">if(V285="","",XLOOKUP(V285,Master[Company],Master[Terms],"NA",0,1))</f>
        <v/>
      </c>
      <c r="R285" s="341" t="str">
        <f t="shared" si="9"/>
        <v/>
      </c>
      <c r="S285" s="341" t="str">
        <f t="array" ref="S285">if(V285="","",XLOOKUP(V285,Master[Company],Master[Group],"NA",0,1))</f>
        <v/>
      </c>
      <c r="T285" s="341" t="str">
        <f t="array" ref="T285">if(V285="","",XLOOKUP(V285,Master[Company],Master[Loading Location],"NA",0,1))</f>
        <v/>
      </c>
      <c r="U285" s="341" t="str">
        <f t="array" ref="U285">if(V285="","",XLOOKUP(V285,Master[Company],Master[Acronym],"NA",0,1))</f>
        <v/>
      </c>
      <c r="V285" s="341"/>
      <c r="W285" s="342"/>
      <c r="X285" s="90"/>
      <c r="Y285" s="341"/>
      <c r="Z285" s="341" t="str">
        <f t="shared" si="11"/>
        <v/>
      </c>
      <c r="AA285" s="341"/>
      <c r="AB285" s="341"/>
      <c r="AC285" s="341"/>
      <c r="AD285" s="401"/>
      <c r="AE285" s="563"/>
      <c r="AF285" s="564"/>
      <c r="AG285" s="564"/>
      <c r="AH285" s="564"/>
      <c r="AI285" s="564"/>
      <c r="AJ285" s="564"/>
      <c r="AK285" s="564"/>
      <c r="AL285" s="565"/>
      <c r="AM285" s="564"/>
      <c r="AN285" s="564"/>
      <c r="AO285" s="564"/>
      <c r="AP285" s="564"/>
      <c r="AQ285" s="564"/>
      <c r="AR285" s="564"/>
      <c r="AS285" s="564"/>
      <c r="AT285" s="564"/>
      <c r="AU285" s="394"/>
      <c r="AV285" s="306"/>
      <c r="AW285" s="306"/>
      <c r="AX285" s="394"/>
      <c r="AY285" s="401"/>
      <c r="AZ285" s="341"/>
      <c r="BA285" s="341"/>
      <c r="BB285" s="341"/>
      <c r="BC285" s="341"/>
      <c r="BD285" s="341"/>
      <c r="BE285" s="401"/>
      <c r="BF285" s="341"/>
      <c r="BG285" s="341"/>
      <c r="BH285" s="402"/>
      <c r="BI285" s="403"/>
      <c r="BJ285" s="405"/>
      <c r="BK285" s="405"/>
      <c r="BL285" s="405"/>
      <c r="BM285" s="405"/>
      <c r="BN285" s="514"/>
    </row>
    <row r="286" ht="18.75" customHeight="1">
      <c r="A286" s="336" t="str">
        <f t="shared" si="13"/>
        <v/>
      </c>
      <c r="B286" s="341"/>
      <c r="C286" s="559"/>
      <c r="D286" s="559"/>
      <c r="E286" s="560" t="str">
        <f t="shared" si="14"/>
        <v/>
      </c>
      <c r="F286" s="401"/>
      <c r="G286" s="394"/>
      <c r="H286" s="341" t="str">
        <f t="array" ref="H286">IF(D286="","",XLOOKUP(D286,'Master Data'!K:K,'Master Data'!N:N,"Input in Master Data",0,1))</f>
        <v/>
      </c>
      <c r="I286" s="341" t="str">
        <f t="array" ref="I286">IF(D286="","",XLOOKUP(D286,'Master Data'!K:K,'Master Data'!O:O,"Input in Master Data",0,1))</f>
        <v/>
      </c>
      <c r="J286" s="341" t="str">
        <f t="array" ref="J286">if(V286="","",XLOOKUP(V286,Master[Company],Master[Blow],"Unknown",0,1))</f>
        <v/>
      </c>
      <c r="K286" s="341" t="str">
        <f t="array" ref="K286">if(V286="","",XLOOKUP(V286,Master[Company],Master[Pigging],"Unknown",0,1))</f>
        <v/>
      </c>
      <c r="L286" s="341" t="str">
        <f t="array" ref="L286">if(V286="","",XLOOKUP(V286,Master[Company],Master[Load Method],"Unknown",0,1))</f>
        <v/>
      </c>
      <c r="M286" s="341" t="str">
        <f t="array" ref="M286">if(V286="","",XLOOKUP(V286,Master[Company],Master[Line Distance],"Unknown",0,1))</f>
        <v/>
      </c>
      <c r="N286" s="394"/>
      <c r="O286" s="341"/>
      <c r="P286" s="506"/>
      <c r="Q286" s="341" t="str">
        <f t="array" ref="Q286">if(V286="","",XLOOKUP(V286,Master[Company],Master[Terms],"NA",0,1))</f>
        <v/>
      </c>
      <c r="R286" s="341" t="str">
        <f t="shared" si="9"/>
        <v/>
      </c>
      <c r="S286" s="341" t="str">
        <f t="array" ref="S286">if(V286="","",XLOOKUP(V286,Master[Company],Master[Group],"NA",0,1))</f>
        <v/>
      </c>
      <c r="T286" s="341" t="str">
        <f t="array" ref="T286">if(V286="","",XLOOKUP(V286,Master[Company],Master[Loading Location],"NA",0,1))</f>
        <v/>
      </c>
      <c r="U286" s="341" t="str">
        <f t="array" ref="U286">if(V286="","",XLOOKUP(V286,Master[Company],Master[Acronym],"NA",0,1))</f>
        <v/>
      </c>
      <c r="V286" s="341"/>
      <c r="W286" s="342"/>
      <c r="X286" s="90"/>
      <c r="Y286" s="341"/>
      <c r="Z286" s="341" t="str">
        <f t="shared" si="11"/>
        <v/>
      </c>
      <c r="AA286" s="341"/>
      <c r="AB286" s="341"/>
      <c r="AC286" s="341"/>
      <c r="AD286" s="401"/>
      <c r="AE286" s="563"/>
      <c r="AF286" s="564"/>
      <c r="AG286" s="564"/>
      <c r="AH286" s="564"/>
      <c r="AI286" s="564"/>
      <c r="AJ286" s="564"/>
      <c r="AK286" s="564"/>
      <c r="AL286" s="565"/>
      <c r="AM286" s="564"/>
      <c r="AN286" s="564"/>
      <c r="AO286" s="564"/>
      <c r="AP286" s="564"/>
      <c r="AQ286" s="564"/>
      <c r="AR286" s="564"/>
      <c r="AS286" s="564"/>
      <c r="AT286" s="564"/>
      <c r="AU286" s="394"/>
      <c r="AV286" s="306"/>
      <c r="AW286" s="306"/>
      <c r="AX286" s="394"/>
      <c r="AY286" s="401"/>
      <c r="AZ286" s="341"/>
      <c r="BA286" s="341"/>
      <c r="BB286" s="341"/>
      <c r="BC286" s="341"/>
      <c r="BD286" s="341"/>
      <c r="BE286" s="401"/>
      <c r="BF286" s="341"/>
      <c r="BG286" s="341"/>
      <c r="BH286" s="402"/>
      <c r="BI286" s="403"/>
      <c r="BJ286" s="405"/>
      <c r="BK286" s="405"/>
      <c r="BL286" s="405"/>
      <c r="BM286" s="405"/>
      <c r="BN286" s="514"/>
    </row>
    <row r="287" ht="18.75" customHeight="1">
      <c r="A287" s="336" t="str">
        <f t="shared" si="13"/>
        <v/>
      </c>
      <c r="B287" s="341"/>
      <c r="C287" s="559"/>
      <c r="D287" s="559"/>
      <c r="E287" s="560" t="str">
        <f t="shared" si="14"/>
        <v/>
      </c>
      <c r="F287" s="401"/>
      <c r="G287" s="394"/>
      <c r="H287" s="341" t="str">
        <f t="array" ref="H287">IF(D287="","",XLOOKUP(D287,'Master Data'!K:K,'Master Data'!N:N,"Input in Master Data",0,1))</f>
        <v/>
      </c>
      <c r="I287" s="341" t="str">
        <f t="array" ref="I287">IF(D287="","",XLOOKUP(D287,'Master Data'!K:K,'Master Data'!O:O,"Input in Master Data",0,1))</f>
        <v/>
      </c>
      <c r="J287" s="341" t="str">
        <f t="array" ref="J287">if(V287="","",XLOOKUP(V287,Master[Company],Master[Blow],"Unknown",0,1))</f>
        <v/>
      </c>
      <c r="K287" s="341" t="str">
        <f t="array" ref="K287">if(V287="","",XLOOKUP(V287,Master[Company],Master[Pigging],"Unknown",0,1))</f>
        <v/>
      </c>
      <c r="L287" s="341" t="str">
        <f t="array" ref="L287">if(V287="","",XLOOKUP(V287,Master[Company],Master[Load Method],"Unknown",0,1))</f>
        <v/>
      </c>
      <c r="M287" s="341" t="str">
        <f t="array" ref="M287">if(V287="","",XLOOKUP(V287,Master[Company],Master[Line Distance],"Unknown",0,1))</f>
        <v/>
      </c>
      <c r="N287" s="394"/>
      <c r="O287" s="341"/>
      <c r="P287" s="506"/>
      <c r="Q287" s="341" t="str">
        <f t="array" ref="Q287">if(V287="","",XLOOKUP(V287,Master[Company],Master[Terms],"NA",0,1))</f>
        <v/>
      </c>
      <c r="R287" s="341" t="str">
        <f t="shared" si="9"/>
        <v/>
      </c>
      <c r="S287" s="341" t="str">
        <f t="array" ref="S287">if(V287="","",XLOOKUP(V287,Master[Company],Master[Group],"NA",0,1))</f>
        <v/>
      </c>
      <c r="T287" s="341" t="str">
        <f t="array" ref="T287">if(V287="","",XLOOKUP(V287,Master[Company],Master[Loading Location],"NA",0,1))</f>
        <v/>
      </c>
      <c r="U287" s="341" t="str">
        <f t="array" ref="U287">if(V287="","",XLOOKUP(V287,Master[Company],Master[Acronym],"NA",0,1))</f>
        <v/>
      </c>
      <c r="V287" s="341"/>
      <c r="W287" s="342"/>
      <c r="X287" s="90"/>
      <c r="Y287" s="341"/>
      <c r="Z287" s="341" t="str">
        <f t="shared" si="11"/>
        <v/>
      </c>
      <c r="AA287" s="341"/>
      <c r="AB287" s="341"/>
      <c r="AC287" s="341"/>
      <c r="AD287" s="401"/>
      <c r="AE287" s="563"/>
      <c r="AF287" s="564"/>
      <c r="AG287" s="564"/>
      <c r="AH287" s="564"/>
      <c r="AI287" s="564"/>
      <c r="AJ287" s="564"/>
      <c r="AK287" s="564"/>
      <c r="AL287" s="565"/>
      <c r="AM287" s="564"/>
      <c r="AN287" s="564"/>
      <c r="AO287" s="564"/>
      <c r="AP287" s="564"/>
      <c r="AQ287" s="564"/>
      <c r="AR287" s="564"/>
      <c r="AS287" s="564"/>
      <c r="AT287" s="564"/>
      <c r="AU287" s="394"/>
      <c r="AV287" s="306"/>
      <c r="AW287" s="306"/>
      <c r="AX287" s="394"/>
      <c r="AY287" s="401"/>
      <c r="AZ287" s="341"/>
      <c r="BA287" s="341"/>
      <c r="BB287" s="341"/>
      <c r="BC287" s="341"/>
      <c r="BD287" s="341"/>
      <c r="BE287" s="401"/>
      <c r="BF287" s="341"/>
      <c r="BG287" s="341"/>
      <c r="BH287" s="402"/>
      <c r="BI287" s="403"/>
      <c r="BJ287" s="405"/>
      <c r="BK287" s="405"/>
      <c r="BL287" s="405"/>
      <c r="BM287" s="405"/>
      <c r="BN287" s="514"/>
    </row>
    <row r="288" ht="18.75" customHeight="1">
      <c r="A288" s="336" t="str">
        <f t="shared" si="13"/>
        <v/>
      </c>
      <c r="B288" s="341"/>
      <c r="C288" s="559"/>
      <c r="D288" s="559"/>
      <c r="E288" s="560" t="str">
        <f t="shared" si="14"/>
        <v/>
      </c>
      <c r="F288" s="401"/>
      <c r="G288" s="394"/>
      <c r="H288" s="341" t="str">
        <f t="array" ref="H288">IF(D288="","",XLOOKUP(D288,'Master Data'!K:K,'Master Data'!N:N,"Input in Master Data",0,1))</f>
        <v/>
      </c>
      <c r="I288" s="341" t="str">
        <f t="array" ref="I288">IF(D288="","",XLOOKUP(D288,'Master Data'!K:K,'Master Data'!O:O,"Input in Master Data",0,1))</f>
        <v/>
      </c>
      <c r="J288" s="341" t="str">
        <f t="array" ref="J288">if(V288="","",XLOOKUP(V288,Master[Company],Master[Blow],"Unknown",0,1))</f>
        <v/>
      </c>
      <c r="K288" s="341" t="str">
        <f t="array" ref="K288">if(V288="","",XLOOKUP(V288,Master[Company],Master[Pigging],"Unknown",0,1))</f>
        <v/>
      </c>
      <c r="L288" s="341" t="str">
        <f t="array" ref="L288">if(V288="","",XLOOKUP(V288,Master[Company],Master[Load Method],"Unknown",0,1))</f>
        <v/>
      </c>
      <c r="M288" s="341" t="str">
        <f t="array" ref="M288">if(V288="","",XLOOKUP(V288,Master[Company],Master[Line Distance],"Unknown",0,1))</f>
        <v/>
      </c>
      <c r="N288" s="394"/>
      <c r="O288" s="341"/>
      <c r="P288" s="506"/>
      <c r="Q288" s="341" t="str">
        <f t="array" ref="Q288">if(V288="","",XLOOKUP(V288,Master[Company],Master[Terms],"NA",0,1))</f>
        <v/>
      </c>
      <c r="R288" s="341" t="str">
        <f t="shared" si="9"/>
        <v/>
      </c>
      <c r="S288" s="341" t="str">
        <f t="array" ref="S288">if(V288="","",XLOOKUP(V288,Master[Company],Master[Group],"NA",0,1))</f>
        <v/>
      </c>
      <c r="T288" s="341" t="str">
        <f t="array" ref="T288">if(V288="","",XLOOKUP(V288,Master[Company],Master[Loading Location],"NA",0,1))</f>
        <v/>
      </c>
      <c r="U288" s="341" t="str">
        <f t="array" ref="U288">if(V288="","",XLOOKUP(V288,Master[Company],Master[Acronym],"NA",0,1))</f>
        <v/>
      </c>
      <c r="V288" s="341"/>
      <c r="W288" s="342"/>
      <c r="X288" s="90"/>
      <c r="Y288" s="341"/>
      <c r="Z288" s="341" t="str">
        <f t="shared" si="11"/>
        <v/>
      </c>
      <c r="AA288" s="341"/>
      <c r="AB288" s="341"/>
      <c r="AC288" s="341"/>
      <c r="AD288" s="401"/>
      <c r="AE288" s="563"/>
      <c r="AF288" s="564"/>
      <c r="AG288" s="564"/>
      <c r="AH288" s="564"/>
      <c r="AI288" s="564"/>
      <c r="AJ288" s="564"/>
      <c r="AK288" s="564"/>
      <c r="AL288" s="565"/>
      <c r="AM288" s="564"/>
      <c r="AN288" s="564"/>
      <c r="AO288" s="564"/>
      <c r="AP288" s="564"/>
      <c r="AQ288" s="564"/>
      <c r="AR288" s="564"/>
      <c r="AS288" s="564"/>
      <c r="AT288" s="564"/>
      <c r="AU288" s="394"/>
      <c r="AV288" s="306"/>
      <c r="AW288" s="306"/>
      <c r="AX288" s="394"/>
      <c r="AY288" s="401"/>
      <c r="AZ288" s="341"/>
      <c r="BA288" s="341"/>
      <c r="BB288" s="341"/>
      <c r="BC288" s="341"/>
      <c r="BD288" s="341"/>
      <c r="BE288" s="401"/>
      <c r="BF288" s="341"/>
      <c r="BG288" s="341"/>
      <c r="BH288" s="402"/>
      <c r="BI288" s="403"/>
      <c r="BJ288" s="405"/>
      <c r="BK288" s="405"/>
      <c r="BL288" s="405"/>
      <c r="BM288" s="405"/>
      <c r="BN288" s="514"/>
    </row>
    <row r="289" ht="18.75" customHeight="1">
      <c r="A289" s="336" t="str">
        <f t="shared" si="13"/>
        <v/>
      </c>
      <c r="B289" s="341"/>
      <c r="C289" s="559"/>
      <c r="D289" s="559"/>
      <c r="E289" s="560" t="str">
        <f t="shared" si="14"/>
        <v/>
      </c>
      <c r="F289" s="401"/>
      <c r="G289" s="394"/>
      <c r="H289" s="341" t="str">
        <f t="array" ref="H289">IF(D289="","",XLOOKUP(D289,'Master Data'!K:K,'Master Data'!N:N,"Input in Master Data",0,1))</f>
        <v/>
      </c>
      <c r="I289" s="341" t="str">
        <f t="array" ref="I289">IF(D289="","",XLOOKUP(D289,'Master Data'!K:K,'Master Data'!O:O,"Input in Master Data",0,1))</f>
        <v/>
      </c>
      <c r="J289" s="341" t="str">
        <f t="array" ref="J289">if(V289="","",XLOOKUP(V289,Master[Company],Master[Blow],"Unknown",0,1))</f>
        <v/>
      </c>
      <c r="K289" s="341" t="str">
        <f t="array" ref="K289">if(V289="","",XLOOKUP(V289,Master[Company],Master[Pigging],"Unknown",0,1))</f>
        <v/>
      </c>
      <c r="L289" s="341" t="str">
        <f t="array" ref="L289">if(V289="","",XLOOKUP(V289,Master[Company],Master[Load Method],"Unknown",0,1))</f>
        <v/>
      </c>
      <c r="M289" s="341" t="str">
        <f t="array" ref="M289">if(V289="","",XLOOKUP(V289,Master[Company],Master[Line Distance],"Unknown",0,1))</f>
        <v/>
      </c>
      <c r="N289" s="394"/>
      <c r="O289" s="341"/>
      <c r="P289" s="506"/>
      <c r="Q289" s="341" t="str">
        <f t="array" ref="Q289">if(V289="","",XLOOKUP(V289,Master[Company],Master[Terms],"NA",0,1))</f>
        <v/>
      </c>
      <c r="R289" s="341" t="str">
        <f t="shared" si="9"/>
        <v/>
      </c>
      <c r="S289" s="341" t="str">
        <f t="array" ref="S289">if(V289="","",XLOOKUP(V289,Master[Company],Master[Group],"NA",0,1))</f>
        <v/>
      </c>
      <c r="T289" s="341" t="str">
        <f t="array" ref="T289">if(V289="","",XLOOKUP(V289,Master[Company],Master[Loading Location],"NA",0,1))</f>
        <v/>
      </c>
      <c r="U289" s="341" t="str">
        <f t="array" ref="U289">if(V289="","",XLOOKUP(V289,Master[Company],Master[Acronym],"NA",0,1))</f>
        <v/>
      </c>
      <c r="V289" s="341"/>
      <c r="W289" s="342"/>
      <c r="X289" s="90"/>
      <c r="Y289" s="341"/>
      <c r="Z289" s="341" t="str">
        <f t="shared" si="11"/>
        <v/>
      </c>
      <c r="AA289" s="341"/>
      <c r="AB289" s="341"/>
      <c r="AC289" s="341"/>
      <c r="AD289" s="401"/>
      <c r="AE289" s="563"/>
      <c r="AF289" s="564"/>
      <c r="AG289" s="564"/>
      <c r="AH289" s="564"/>
      <c r="AI289" s="564"/>
      <c r="AJ289" s="564"/>
      <c r="AK289" s="564"/>
      <c r="AL289" s="565"/>
      <c r="AM289" s="564"/>
      <c r="AN289" s="564"/>
      <c r="AO289" s="564"/>
      <c r="AP289" s="564"/>
      <c r="AQ289" s="564"/>
      <c r="AR289" s="564"/>
      <c r="AS289" s="564"/>
      <c r="AT289" s="564"/>
      <c r="AU289" s="394"/>
      <c r="AV289" s="306"/>
      <c r="AW289" s="306"/>
      <c r="AX289" s="394"/>
      <c r="AY289" s="401"/>
      <c r="AZ289" s="341"/>
      <c r="BA289" s="341"/>
      <c r="BB289" s="341"/>
      <c r="BC289" s="341"/>
      <c r="BD289" s="341"/>
      <c r="BE289" s="401"/>
      <c r="BF289" s="341"/>
      <c r="BG289" s="341"/>
      <c r="BH289" s="402"/>
      <c r="BI289" s="403"/>
      <c r="BJ289" s="405"/>
      <c r="BK289" s="405"/>
      <c r="BL289" s="405"/>
      <c r="BM289" s="405"/>
      <c r="BN289" s="514"/>
    </row>
    <row r="290" ht="18.75" customHeight="1">
      <c r="A290" s="336" t="str">
        <f t="shared" si="13"/>
        <v/>
      </c>
      <c r="B290" s="341"/>
      <c r="C290" s="559"/>
      <c r="D290" s="559"/>
      <c r="E290" s="560" t="str">
        <f t="shared" si="14"/>
        <v/>
      </c>
      <c r="F290" s="401"/>
      <c r="G290" s="394"/>
      <c r="H290" s="341" t="str">
        <f t="array" ref="H290">IF(D290="","",XLOOKUP(D290,'Master Data'!K:K,'Master Data'!N:N,"Input in Master Data",0,1))</f>
        <v/>
      </c>
      <c r="I290" s="341" t="str">
        <f t="array" ref="I290">IF(D290="","",XLOOKUP(D290,'Master Data'!K:K,'Master Data'!O:O,"Input in Master Data",0,1))</f>
        <v/>
      </c>
      <c r="J290" s="341" t="str">
        <f t="array" ref="J290">if(V290="","",XLOOKUP(V290,Master[Company],Master[Blow],"Unknown",0,1))</f>
        <v/>
      </c>
      <c r="K290" s="341" t="str">
        <f t="array" ref="K290">if(V290="","",XLOOKUP(V290,Master[Company],Master[Pigging],"Unknown",0,1))</f>
        <v/>
      </c>
      <c r="L290" s="341" t="str">
        <f t="array" ref="L290">if(V290="","",XLOOKUP(V290,Master[Company],Master[Load Method],"Unknown",0,1))</f>
        <v/>
      </c>
      <c r="M290" s="341" t="str">
        <f t="array" ref="M290">if(V290="","",XLOOKUP(V290,Master[Company],Master[Line Distance],"Unknown",0,1))</f>
        <v/>
      </c>
      <c r="N290" s="394"/>
      <c r="O290" s="341"/>
      <c r="P290" s="506"/>
      <c r="Q290" s="341" t="str">
        <f t="array" ref="Q290">if(V290="","",XLOOKUP(V290,Master[Company],Master[Terms],"NA",0,1))</f>
        <v/>
      </c>
      <c r="R290" s="341" t="str">
        <f t="shared" si="9"/>
        <v/>
      </c>
      <c r="S290" s="341" t="str">
        <f t="array" ref="S290">if(V290="","",XLOOKUP(V290,Master[Company],Master[Group],"NA",0,1))</f>
        <v/>
      </c>
      <c r="T290" s="341" t="str">
        <f t="array" ref="T290">if(V290="","",XLOOKUP(V290,Master[Company],Master[Loading Location],"NA",0,1))</f>
        <v/>
      </c>
      <c r="U290" s="341" t="str">
        <f t="array" ref="U290">if(V290="","",XLOOKUP(V290,Master[Company],Master[Acronym],"NA",0,1))</f>
        <v/>
      </c>
      <c r="V290" s="341"/>
      <c r="W290" s="342"/>
      <c r="X290" s="90"/>
      <c r="Y290" s="341"/>
      <c r="Z290" s="341" t="str">
        <f t="shared" si="11"/>
        <v/>
      </c>
      <c r="AA290" s="341"/>
      <c r="AB290" s="341"/>
      <c r="AC290" s="341"/>
      <c r="AD290" s="401"/>
      <c r="AE290" s="563"/>
      <c r="AF290" s="564"/>
      <c r="AG290" s="564"/>
      <c r="AH290" s="564"/>
      <c r="AI290" s="564"/>
      <c r="AJ290" s="564"/>
      <c r="AK290" s="564"/>
      <c r="AL290" s="565"/>
      <c r="AM290" s="564"/>
      <c r="AN290" s="564"/>
      <c r="AO290" s="564"/>
      <c r="AP290" s="564"/>
      <c r="AQ290" s="564"/>
      <c r="AR290" s="564"/>
      <c r="AS290" s="564"/>
      <c r="AT290" s="564"/>
      <c r="AU290" s="394"/>
      <c r="AV290" s="306"/>
      <c r="AW290" s="306"/>
      <c r="AX290" s="394"/>
      <c r="AY290" s="401"/>
      <c r="AZ290" s="341"/>
      <c r="BA290" s="341"/>
      <c r="BB290" s="341"/>
      <c r="BC290" s="341"/>
      <c r="BD290" s="341"/>
      <c r="BE290" s="401"/>
      <c r="BF290" s="341"/>
      <c r="BG290" s="341"/>
      <c r="BH290" s="402"/>
      <c r="BI290" s="403"/>
      <c r="BJ290" s="405"/>
      <c r="BK290" s="405"/>
      <c r="BL290" s="405"/>
      <c r="BM290" s="405"/>
      <c r="BN290" s="514"/>
    </row>
    <row r="291" ht="18.75" customHeight="1">
      <c r="A291" s="336" t="str">
        <f t="shared" si="13"/>
        <v/>
      </c>
      <c r="B291" s="341"/>
      <c r="C291" s="559"/>
      <c r="D291" s="559"/>
      <c r="E291" s="560" t="str">
        <f t="shared" si="14"/>
        <v/>
      </c>
      <c r="F291" s="401"/>
      <c r="G291" s="394"/>
      <c r="H291" s="341" t="str">
        <f t="array" ref="H291">IF(D291="","",XLOOKUP(D291,'Master Data'!K:K,'Master Data'!N:N,"Input in Master Data",0,1))</f>
        <v/>
      </c>
      <c r="I291" s="341" t="str">
        <f t="array" ref="I291">IF(D291="","",XLOOKUP(D291,'Master Data'!K:K,'Master Data'!O:O,"Input in Master Data",0,1))</f>
        <v/>
      </c>
      <c r="J291" s="341" t="str">
        <f t="array" ref="J291">if(V291="","",XLOOKUP(V291,Master[Company],Master[Blow],"Unknown",0,1))</f>
        <v/>
      </c>
      <c r="K291" s="341" t="str">
        <f t="array" ref="K291">if(V291="","",XLOOKUP(V291,Master[Company],Master[Pigging],"Unknown",0,1))</f>
        <v/>
      </c>
      <c r="L291" s="341" t="str">
        <f t="array" ref="L291">if(V291="","",XLOOKUP(V291,Master[Company],Master[Load Method],"Unknown",0,1))</f>
        <v/>
      </c>
      <c r="M291" s="341" t="str">
        <f t="array" ref="M291">if(V291="","",XLOOKUP(V291,Master[Company],Master[Line Distance],"Unknown",0,1))</f>
        <v/>
      </c>
      <c r="N291" s="394"/>
      <c r="O291" s="341"/>
      <c r="P291" s="506"/>
      <c r="Q291" s="341" t="str">
        <f t="array" ref="Q291">if(V291="","",XLOOKUP(V291,Master[Company],Master[Terms],"NA",0,1))</f>
        <v/>
      </c>
      <c r="R291" s="341" t="str">
        <f t="shared" si="9"/>
        <v/>
      </c>
      <c r="S291" s="341" t="str">
        <f t="array" ref="S291">if(V291="","",XLOOKUP(V291,Master[Company],Master[Group],"NA",0,1))</f>
        <v/>
      </c>
      <c r="T291" s="341" t="str">
        <f t="array" ref="T291">if(V291="","",XLOOKUP(V291,Master[Company],Master[Loading Location],"NA",0,1))</f>
        <v/>
      </c>
      <c r="U291" s="341" t="str">
        <f t="array" ref="U291">if(V291="","",XLOOKUP(V291,Master[Company],Master[Acronym],"NA",0,1))</f>
        <v/>
      </c>
      <c r="V291" s="341"/>
      <c r="W291" s="342"/>
      <c r="X291" s="90"/>
      <c r="Y291" s="341"/>
      <c r="Z291" s="341" t="str">
        <f t="shared" si="11"/>
        <v/>
      </c>
      <c r="AA291" s="341"/>
      <c r="AB291" s="341"/>
      <c r="AC291" s="341"/>
      <c r="AD291" s="401"/>
      <c r="AE291" s="563"/>
      <c r="AF291" s="564"/>
      <c r="AG291" s="564"/>
      <c r="AH291" s="564"/>
      <c r="AI291" s="564"/>
      <c r="AJ291" s="564"/>
      <c r="AK291" s="564"/>
      <c r="AL291" s="565"/>
      <c r="AM291" s="564"/>
      <c r="AN291" s="564"/>
      <c r="AO291" s="564"/>
      <c r="AP291" s="564"/>
      <c r="AQ291" s="564"/>
      <c r="AR291" s="564"/>
      <c r="AS291" s="564"/>
      <c r="AT291" s="564"/>
      <c r="AU291" s="394"/>
      <c r="AV291" s="306"/>
      <c r="AW291" s="306"/>
      <c r="AX291" s="394"/>
      <c r="AY291" s="401"/>
      <c r="AZ291" s="341"/>
      <c r="BA291" s="341"/>
      <c r="BB291" s="341"/>
      <c r="BC291" s="341"/>
      <c r="BD291" s="341"/>
      <c r="BE291" s="401"/>
      <c r="BF291" s="341"/>
      <c r="BG291" s="341"/>
      <c r="BH291" s="402"/>
      <c r="BI291" s="403"/>
      <c r="BJ291" s="405"/>
      <c r="BK291" s="405"/>
      <c r="BL291" s="405"/>
      <c r="BM291" s="405"/>
      <c r="BN291" s="514"/>
    </row>
    <row r="292" ht="18.75" customHeight="1">
      <c r="A292" s="336" t="str">
        <f t="shared" si="13"/>
        <v/>
      </c>
      <c r="B292" s="341"/>
      <c r="C292" s="559"/>
      <c r="D292" s="559"/>
      <c r="E292" s="560" t="str">
        <f t="shared" si="14"/>
        <v/>
      </c>
      <c r="F292" s="401"/>
      <c r="G292" s="394"/>
      <c r="H292" s="341" t="str">
        <f t="array" ref="H292">IF(D292="","",XLOOKUP(D292,'Master Data'!K:K,'Master Data'!N:N,"Input in Master Data",0,1))</f>
        <v/>
      </c>
      <c r="I292" s="341" t="str">
        <f t="array" ref="I292">IF(D292="","",XLOOKUP(D292,'Master Data'!K:K,'Master Data'!O:O,"Input in Master Data",0,1))</f>
        <v/>
      </c>
      <c r="J292" s="341" t="str">
        <f t="array" ref="J292">if(V292="","",XLOOKUP(V292,Master[Company],Master[Blow],"Unknown",0,1))</f>
        <v/>
      </c>
      <c r="K292" s="341" t="str">
        <f t="array" ref="K292">if(V292="","",XLOOKUP(V292,Master[Company],Master[Pigging],"Unknown",0,1))</f>
        <v/>
      </c>
      <c r="L292" s="341" t="str">
        <f t="array" ref="L292">if(V292="","",XLOOKUP(V292,Master[Company],Master[Load Method],"Unknown",0,1))</f>
        <v/>
      </c>
      <c r="M292" s="341" t="str">
        <f t="array" ref="M292">if(V292="","",XLOOKUP(V292,Master[Company],Master[Line Distance],"Unknown",0,1))</f>
        <v/>
      </c>
      <c r="N292" s="394"/>
      <c r="O292" s="341"/>
      <c r="P292" s="506"/>
      <c r="Q292" s="341" t="str">
        <f t="array" ref="Q292">if(V292="","",XLOOKUP(V292,Master[Company],Master[Terms],"NA",0,1))</f>
        <v/>
      </c>
      <c r="R292" s="341" t="str">
        <f t="shared" si="9"/>
        <v/>
      </c>
      <c r="S292" s="341" t="str">
        <f t="array" ref="S292">if(V292="","",XLOOKUP(V292,Master[Company],Master[Group],"NA",0,1))</f>
        <v/>
      </c>
      <c r="T292" s="341" t="str">
        <f t="array" ref="T292">if(V292="","",XLOOKUP(V292,Master[Company],Master[Loading Location],"NA",0,1))</f>
        <v/>
      </c>
      <c r="U292" s="341" t="str">
        <f t="array" ref="U292">if(V292="","",XLOOKUP(V292,Master[Company],Master[Acronym],"NA",0,1))</f>
        <v/>
      </c>
      <c r="V292" s="341"/>
      <c r="W292" s="342"/>
      <c r="X292" s="90"/>
      <c r="Y292" s="341"/>
      <c r="Z292" s="341" t="str">
        <f t="shared" si="11"/>
        <v/>
      </c>
      <c r="AA292" s="341"/>
      <c r="AB292" s="341"/>
      <c r="AC292" s="341"/>
      <c r="AD292" s="401"/>
      <c r="AE292" s="563"/>
      <c r="AF292" s="564"/>
      <c r="AG292" s="564"/>
      <c r="AH292" s="564"/>
      <c r="AI292" s="564"/>
      <c r="AJ292" s="564"/>
      <c r="AK292" s="564"/>
      <c r="AL292" s="565"/>
      <c r="AM292" s="564"/>
      <c r="AN292" s="564"/>
      <c r="AO292" s="564"/>
      <c r="AP292" s="564"/>
      <c r="AQ292" s="564"/>
      <c r="AR292" s="564"/>
      <c r="AS292" s="564"/>
      <c r="AT292" s="564"/>
      <c r="AU292" s="394"/>
      <c r="AV292" s="306"/>
      <c r="AW292" s="306"/>
      <c r="AX292" s="394"/>
      <c r="AY292" s="401"/>
      <c r="AZ292" s="341"/>
      <c r="BA292" s="341"/>
      <c r="BB292" s="341"/>
      <c r="BC292" s="341"/>
      <c r="BD292" s="341"/>
      <c r="BE292" s="401"/>
      <c r="BF292" s="341"/>
      <c r="BG292" s="341"/>
      <c r="BH292" s="402"/>
      <c r="BI292" s="403"/>
      <c r="BJ292" s="405"/>
      <c r="BK292" s="405"/>
      <c r="BL292" s="405"/>
      <c r="BM292" s="405"/>
      <c r="BN292" s="514"/>
    </row>
    <row r="293" ht="18.75" customHeight="1">
      <c r="A293" s="336" t="str">
        <f t="shared" si="13"/>
        <v/>
      </c>
      <c r="B293" s="341"/>
      <c r="C293" s="559"/>
      <c r="D293" s="559"/>
      <c r="E293" s="560" t="str">
        <f t="shared" si="14"/>
        <v/>
      </c>
      <c r="F293" s="401"/>
      <c r="G293" s="394"/>
      <c r="H293" s="341" t="str">
        <f t="array" ref="H293">IF(D293="","",XLOOKUP(D293,'Master Data'!K:K,'Master Data'!N:N,"Input in Master Data",0,1))</f>
        <v/>
      </c>
      <c r="I293" s="341" t="str">
        <f t="array" ref="I293">IF(D293="","",XLOOKUP(D293,'Master Data'!K:K,'Master Data'!O:O,"Input in Master Data",0,1))</f>
        <v/>
      </c>
      <c r="J293" s="341" t="str">
        <f t="array" ref="J293">if(V293="","",XLOOKUP(V293,Master[Company],Master[Blow],"Unknown",0,1))</f>
        <v/>
      </c>
      <c r="K293" s="341" t="str">
        <f t="array" ref="K293">if(V293="","",XLOOKUP(V293,Master[Company],Master[Pigging],"Unknown",0,1))</f>
        <v/>
      </c>
      <c r="L293" s="341" t="str">
        <f t="array" ref="L293">if(V293="","",XLOOKUP(V293,Master[Company],Master[Load Method],"Unknown",0,1))</f>
        <v/>
      </c>
      <c r="M293" s="341" t="str">
        <f t="array" ref="M293">if(V293="","",XLOOKUP(V293,Master[Company],Master[Line Distance],"Unknown",0,1))</f>
        <v/>
      </c>
      <c r="N293" s="394"/>
      <c r="O293" s="341"/>
      <c r="P293" s="506"/>
      <c r="Q293" s="341" t="str">
        <f t="array" ref="Q293">if(V293="","",XLOOKUP(V293,Master[Company],Master[Terms],"NA",0,1))</f>
        <v/>
      </c>
      <c r="R293" s="341" t="str">
        <f t="shared" si="9"/>
        <v/>
      </c>
      <c r="S293" s="341" t="str">
        <f t="array" ref="S293">if(V293="","",XLOOKUP(V293,Master[Company],Master[Group],"NA",0,1))</f>
        <v/>
      </c>
      <c r="T293" s="341" t="str">
        <f t="array" ref="T293">if(V293="","",XLOOKUP(V293,Master[Company],Master[Loading Location],"NA",0,1))</f>
        <v/>
      </c>
      <c r="U293" s="341" t="str">
        <f t="array" ref="U293">if(V293="","",XLOOKUP(V293,Master[Company],Master[Acronym],"NA",0,1))</f>
        <v/>
      </c>
      <c r="V293" s="341"/>
      <c r="W293" s="342"/>
      <c r="X293" s="90"/>
      <c r="Y293" s="341"/>
      <c r="Z293" s="341" t="str">
        <f t="shared" si="11"/>
        <v/>
      </c>
      <c r="AA293" s="341"/>
      <c r="AB293" s="341"/>
      <c r="AC293" s="341"/>
      <c r="AD293" s="401"/>
      <c r="AE293" s="563"/>
      <c r="AF293" s="564"/>
      <c r="AG293" s="564"/>
      <c r="AH293" s="564"/>
      <c r="AI293" s="564"/>
      <c r="AJ293" s="564"/>
      <c r="AK293" s="564"/>
      <c r="AL293" s="565"/>
      <c r="AM293" s="564"/>
      <c r="AN293" s="564"/>
      <c r="AO293" s="564"/>
      <c r="AP293" s="564"/>
      <c r="AQ293" s="564"/>
      <c r="AR293" s="564"/>
      <c r="AS293" s="564"/>
      <c r="AT293" s="564"/>
      <c r="AU293" s="394"/>
      <c r="AV293" s="306"/>
      <c r="AW293" s="306"/>
      <c r="AX293" s="394"/>
      <c r="AY293" s="401"/>
      <c r="AZ293" s="341"/>
      <c r="BA293" s="341"/>
      <c r="BB293" s="341"/>
      <c r="BC293" s="341"/>
      <c r="BD293" s="341"/>
      <c r="BE293" s="401"/>
      <c r="BF293" s="341"/>
      <c r="BG293" s="341"/>
      <c r="BH293" s="402"/>
      <c r="BI293" s="403"/>
      <c r="BJ293" s="405"/>
      <c r="BK293" s="405"/>
      <c r="BL293" s="405"/>
      <c r="BM293" s="405"/>
      <c r="BN293" s="514"/>
    </row>
    <row r="294" ht="18.75" customHeight="1">
      <c r="A294" s="336" t="str">
        <f t="shared" si="13"/>
        <v/>
      </c>
      <c r="B294" s="341"/>
      <c r="C294" s="559"/>
      <c r="D294" s="559"/>
      <c r="E294" s="560" t="str">
        <f t="shared" si="14"/>
        <v/>
      </c>
      <c r="F294" s="401"/>
      <c r="G294" s="394"/>
      <c r="H294" s="341" t="str">
        <f t="array" ref="H294">IF(D294="","",XLOOKUP(D294,'Master Data'!K:K,'Master Data'!N:N,"Input in Master Data",0,1))</f>
        <v/>
      </c>
      <c r="I294" s="341" t="str">
        <f t="array" ref="I294">IF(D294="","",XLOOKUP(D294,'Master Data'!K:K,'Master Data'!O:O,"Input in Master Data",0,1))</f>
        <v/>
      </c>
      <c r="J294" s="341" t="str">
        <f t="array" ref="J294">if(V294="","",XLOOKUP(V294,Master[Company],Master[Blow],"Unknown",0,1))</f>
        <v/>
      </c>
      <c r="K294" s="341" t="str">
        <f t="array" ref="K294">if(V294="","",XLOOKUP(V294,Master[Company],Master[Pigging],"Unknown",0,1))</f>
        <v/>
      </c>
      <c r="L294" s="341" t="str">
        <f t="array" ref="L294">if(V294="","",XLOOKUP(V294,Master[Company],Master[Load Method],"Unknown",0,1))</f>
        <v/>
      </c>
      <c r="M294" s="341" t="str">
        <f t="array" ref="M294">if(V294="","",XLOOKUP(V294,Master[Company],Master[Line Distance],"Unknown",0,1))</f>
        <v/>
      </c>
      <c r="N294" s="394"/>
      <c r="O294" s="341"/>
      <c r="P294" s="506"/>
      <c r="Q294" s="341" t="str">
        <f t="array" ref="Q294">if(V294="","",XLOOKUP(V294,Master[Company],Master[Terms],"NA",0,1))</f>
        <v/>
      </c>
      <c r="R294" s="341" t="str">
        <f t="shared" si="9"/>
        <v/>
      </c>
      <c r="S294" s="341" t="str">
        <f t="array" ref="S294">if(V294="","",XLOOKUP(V294,Master[Company],Master[Group],"NA",0,1))</f>
        <v/>
      </c>
      <c r="T294" s="341" t="str">
        <f t="array" ref="T294">if(V294="","",XLOOKUP(V294,Master[Company],Master[Loading Location],"NA",0,1))</f>
        <v/>
      </c>
      <c r="U294" s="341" t="str">
        <f t="array" ref="U294">if(V294="","",XLOOKUP(V294,Master[Company],Master[Acronym],"NA",0,1))</f>
        <v/>
      </c>
      <c r="V294" s="341"/>
      <c r="W294" s="342"/>
      <c r="X294" s="90"/>
      <c r="Y294" s="341"/>
      <c r="Z294" s="341" t="str">
        <f t="shared" si="11"/>
        <v/>
      </c>
      <c r="AA294" s="341"/>
      <c r="AB294" s="341"/>
      <c r="AC294" s="341"/>
      <c r="AD294" s="401"/>
      <c r="AE294" s="563"/>
      <c r="AF294" s="564"/>
      <c r="AG294" s="564"/>
      <c r="AH294" s="564"/>
      <c r="AI294" s="564"/>
      <c r="AJ294" s="564"/>
      <c r="AK294" s="564"/>
      <c r="AL294" s="565"/>
      <c r="AM294" s="564"/>
      <c r="AN294" s="564"/>
      <c r="AO294" s="564"/>
      <c r="AP294" s="564"/>
      <c r="AQ294" s="564"/>
      <c r="AR294" s="564"/>
      <c r="AS294" s="564"/>
      <c r="AT294" s="564"/>
      <c r="AU294" s="394"/>
      <c r="AV294" s="306"/>
      <c r="AW294" s="306"/>
      <c r="AX294" s="394"/>
      <c r="AY294" s="401"/>
      <c r="AZ294" s="341"/>
      <c r="BA294" s="341"/>
      <c r="BB294" s="341"/>
      <c r="BC294" s="341"/>
      <c r="BD294" s="341"/>
      <c r="BE294" s="401"/>
      <c r="BF294" s="341"/>
      <c r="BG294" s="341"/>
      <c r="BH294" s="402"/>
      <c r="BI294" s="403"/>
      <c r="BJ294" s="405"/>
      <c r="BK294" s="405"/>
      <c r="BL294" s="405"/>
      <c r="BM294" s="405"/>
      <c r="BN294" s="514"/>
    </row>
    <row r="295" ht="18.75" customHeight="1">
      <c r="A295" s="336" t="str">
        <f t="shared" si="13"/>
        <v/>
      </c>
      <c r="B295" s="341"/>
      <c r="C295" s="559"/>
      <c r="D295" s="559"/>
      <c r="E295" s="560" t="str">
        <f t="shared" si="14"/>
        <v/>
      </c>
      <c r="F295" s="401"/>
      <c r="G295" s="394"/>
      <c r="H295" s="341" t="str">
        <f t="array" ref="H295">IF(D295="","",XLOOKUP(D295,'Master Data'!K:K,'Master Data'!N:N,"Input in Master Data",0,1))</f>
        <v/>
      </c>
      <c r="I295" s="341" t="str">
        <f t="array" ref="I295">IF(D295="","",XLOOKUP(D295,'Master Data'!K:K,'Master Data'!O:O,"Input in Master Data",0,1))</f>
        <v/>
      </c>
      <c r="J295" s="341" t="str">
        <f t="array" ref="J295">if(V295="","",XLOOKUP(V295,Master[Company],Master[Blow],"Unknown",0,1))</f>
        <v/>
      </c>
      <c r="K295" s="341" t="str">
        <f t="array" ref="K295">if(V295="","",XLOOKUP(V295,Master[Company],Master[Pigging],"Unknown",0,1))</f>
        <v/>
      </c>
      <c r="L295" s="341" t="str">
        <f t="array" ref="L295">if(V295="","",XLOOKUP(V295,Master[Company],Master[Load Method],"Unknown",0,1))</f>
        <v/>
      </c>
      <c r="M295" s="341" t="str">
        <f t="array" ref="M295">if(V295="","",XLOOKUP(V295,Master[Company],Master[Line Distance],"Unknown",0,1))</f>
        <v/>
      </c>
      <c r="N295" s="394"/>
      <c r="O295" s="341"/>
      <c r="P295" s="506"/>
      <c r="Q295" s="341" t="str">
        <f t="array" ref="Q295">if(V295="","",XLOOKUP(V295,Master[Company],Master[Terms],"NA",0,1))</f>
        <v/>
      </c>
      <c r="R295" s="341" t="str">
        <f t="shared" si="9"/>
        <v/>
      </c>
      <c r="S295" s="341" t="str">
        <f t="array" ref="S295">if(V295="","",XLOOKUP(V295,Master[Company],Master[Group],"NA",0,1))</f>
        <v/>
      </c>
      <c r="T295" s="341" t="str">
        <f t="array" ref="T295">if(V295="","",XLOOKUP(V295,Master[Company],Master[Loading Location],"NA",0,1))</f>
        <v/>
      </c>
      <c r="U295" s="341" t="str">
        <f t="array" ref="U295">if(V295="","",XLOOKUP(V295,Master[Company],Master[Acronym],"NA",0,1))</f>
        <v/>
      </c>
      <c r="V295" s="341"/>
      <c r="W295" s="342"/>
      <c r="X295" s="90"/>
      <c r="Y295" s="341"/>
      <c r="Z295" s="341" t="str">
        <f t="shared" si="11"/>
        <v/>
      </c>
      <c r="AA295" s="341"/>
      <c r="AB295" s="341"/>
      <c r="AC295" s="341"/>
      <c r="AD295" s="401"/>
      <c r="AE295" s="563"/>
      <c r="AF295" s="564"/>
      <c r="AG295" s="564"/>
      <c r="AH295" s="564"/>
      <c r="AI295" s="564"/>
      <c r="AJ295" s="564"/>
      <c r="AK295" s="564"/>
      <c r="AL295" s="565"/>
      <c r="AM295" s="564"/>
      <c r="AN295" s="564"/>
      <c r="AO295" s="564"/>
      <c r="AP295" s="564"/>
      <c r="AQ295" s="564"/>
      <c r="AR295" s="564"/>
      <c r="AS295" s="564"/>
      <c r="AT295" s="564"/>
      <c r="AU295" s="394"/>
      <c r="AV295" s="306"/>
      <c r="AW295" s="306"/>
      <c r="AX295" s="394"/>
      <c r="AY295" s="401"/>
      <c r="AZ295" s="341"/>
      <c r="BA295" s="341"/>
      <c r="BB295" s="341"/>
      <c r="BC295" s="341"/>
      <c r="BD295" s="341"/>
      <c r="BE295" s="401"/>
      <c r="BF295" s="341"/>
      <c r="BG295" s="341"/>
      <c r="BH295" s="402"/>
      <c r="BI295" s="403"/>
      <c r="BJ295" s="405"/>
      <c r="BK295" s="405"/>
      <c r="BL295" s="405"/>
      <c r="BM295" s="405"/>
      <c r="BN295" s="514"/>
    </row>
    <row r="296" ht="18.75" customHeight="1">
      <c r="A296" s="336" t="str">
        <f t="shared" si="13"/>
        <v/>
      </c>
      <c r="B296" s="341"/>
      <c r="C296" s="559"/>
      <c r="D296" s="559"/>
      <c r="E296" s="560" t="str">
        <f t="shared" si="14"/>
        <v/>
      </c>
      <c r="F296" s="401"/>
      <c r="G296" s="394"/>
      <c r="H296" s="341" t="str">
        <f t="array" ref="H296">IF(D296="","",XLOOKUP(D296,'Master Data'!K:K,'Master Data'!N:N,"Input in Master Data",0,1))</f>
        <v/>
      </c>
      <c r="I296" s="341" t="str">
        <f t="array" ref="I296">IF(D296="","",XLOOKUP(D296,'Master Data'!K:K,'Master Data'!O:O,"Input in Master Data",0,1))</f>
        <v/>
      </c>
      <c r="J296" s="341" t="str">
        <f t="array" ref="J296">if(V296="","",XLOOKUP(V296,Master[Company],Master[Blow],"Unknown",0,1))</f>
        <v/>
      </c>
      <c r="K296" s="341" t="str">
        <f t="array" ref="K296">if(V296="","",XLOOKUP(V296,Master[Company],Master[Pigging],"Unknown",0,1))</f>
        <v/>
      </c>
      <c r="L296" s="341" t="str">
        <f t="array" ref="L296">if(V296="","",XLOOKUP(V296,Master[Company],Master[Load Method],"Unknown",0,1))</f>
        <v/>
      </c>
      <c r="M296" s="341" t="str">
        <f t="array" ref="M296">if(V296="","",XLOOKUP(V296,Master[Company],Master[Line Distance],"Unknown",0,1))</f>
        <v/>
      </c>
      <c r="N296" s="394"/>
      <c r="O296" s="341"/>
      <c r="P296" s="506"/>
      <c r="Q296" s="341" t="str">
        <f t="array" ref="Q296">if(V296="","",XLOOKUP(V296,Master[Company],Master[Terms],"NA",0,1))</f>
        <v/>
      </c>
      <c r="R296" s="341" t="str">
        <f t="shared" si="9"/>
        <v/>
      </c>
      <c r="S296" s="341" t="str">
        <f t="array" ref="S296">if(V296="","",XLOOKUP(V296,Master[Company],Master[Group],"NA",0,1))</f>
        <v/>
      </c>
      <c r="T296" s="341" t="str">
        <f t="array" ref="T296">if(V296="","",XLOOKUP(V296,Master[Company],Master[Loading Location],"NA",0,1))</f>
        <v/>
      </c>
      <c r="U296" s="341" t="str">
        <f t="array" ref="U296">if(V296="","",XLOOKUP(V296,Master[Company],Master[Acronym],"NA",0,1))</f>
        <v/>
      </c>
      <c r="V296" s="341"/>
      <c r="W296" s="342"/>
      <c r="X296" s="90"/>
      <c r="Y296" s="341"/>
      <c r="Z296" s="341" t="str">
        <f t="shared" si="11"/>
        <v/>
      </c>
      <c r="AA296" s="341"/>
      <c r="AB296" s="341"/>
      <c r="AC296" s="341"/>
      <c r="AD296" s="401"/>
      <c r="AE296" s="563"/>
      <c r="AF296" s="564"/>
      <c r="AG296" s="564"/>
      <c r="AH296" s="564"/>
      <c r="AI296" s="564"/>
      <c r="AJ296" s="564"/>
      <c r="AK296" s="564"/>
      <c r="AL296" s="565"/>
      <c r="AM296" s="564"/>
      <c r="AN296" s="564"/>
      <c r="AO296" s="564"/>
      <c r="AP296" s="564"/>
      <c r="AQ296" s="564"/>
      <c r="AR296" s="564"/>
      <c r="AS296" s="564"/>
      <c r="AT296" s="564"/>
      <c r="AU296" s="394"/>
      <c r="AV296" s="306"/>
      <c r="AW296" s="306"/>
      <c r="AX296" s="394"/>
      <c r="AY296" s="401"/>
      <c r="AZ296" s="341"/>
      <c r="BA296" s="341"/>
      <c r="BB296" s="341"/>
      <c r="BC296" s="341"/>
      <c r="BD296" s="341"/>
      <c r="BE296" s="401"/>
      <c r="BF296" s="341"/>
      <c r="BG296" s="341"/>
      <c r="BH296" s="402"/>
      <c r="BI296" s="403"/>
      <c r="BJ296" s="405"/>
      <c r="BK296" s="405"/>
      <c r="BL296" s="405"/>
      <c r="BM296" s="405"/>
      <c r="BN296" s="514"/>
    </row>
    <row r="297" ht="18.75" customHeight="1">
      <c r="A297" s="336" t="str">
        <f t="shared" si="13"/>
        <v/>
      </c>
      <c r="B297" s="341"/>
      <c r="C297" s="559"/>
      <c r="D297" s="559"/>
      <c r="E297" s="560" t="str">
        <f t="shared" si="14"/>
        <v/>
      </c>
      <c r="F297" s="401"/>
      <c r="G297" s="394"/>
      <c r="H297" s="341" t="str">
        <f t="array" ref="H297">IF(D297="","",XLOOKUP(D297,'Master Data'!K:K,'Master Data'!N:N,"Input in Master Data",0,1))</f>
        <v/>
      </c>
      <c r="I297" s="341" t="str">
        <f t="array" ref="I297">IF(D297="","",XLOOKUP(D297,'Master Data'!K:K,'Master Data'!O:O,"Input in Master Data",0,1))</f>
        <v/>
      </c>
      <c r="J297" s="341" t="str">
        <f t="array" ref="J297">if(V297="","",XLOOKUP(V297,Master[Company],Master[Blow],"Unknown",0,1))</f>
        <v/>
      </c>
      <c r="K297" s="341" t="str">
        <f t="array" ref="K297">if(V297="","",XLOOKUP(V297,Master[Company],Master[Pigging],"Unknown",0,1))</f>
        <v/>
      </c>
      <c r="L297" s="341" t="str">
        <f t="array" ref="L297">if(V297="","",XLOOKUP(V297,Master[Company],Master[Load Method],"Unknown",0,1))</f>
        <v/>
      </c>
      <c r="M297" s="341" t="str">
        <f t="array" ref="M297">if(V297="","",XLOOKUP(V297,Master[Company],Master[Line Distance],"Unknown",0,1))</f>
        <v/>
      </c>
      <c r="N297" s="394"/>
      <c r="O297" s="341"/>
      <c r="P297" s="506"/>
      <c r="Q297" s="341" t="str">
        <f t="array" ref="Q297">if(V297="","",XLOOKUP(V297,Master[Company],Master[Terms],"NA",0,1))</f>
        <v/>
      </c>
      <c r="R297" s="341" t="str">
        <f t="shared" si="9"/>
        <v/>
      </c>
      <c r="S297" s="341" t="str">
        <f t="array" ref="S297">if(V297="","",XLOOKUP(V297,Master[Company],Master[Group],"NA",0,1))</f>
        <v/>
      </c>
      <c r="T297" s="341" t="str">
        <f t="array" ref="T297">if(V297="","",XLOOKUP(V297,Master[Company],Master[Loading Location],"NA",0,1))</f>
        <v/>
      </c>
      <c r="U297" s="341" t="str">
        <f t="array" ref="U297">if(V297="","",XLOOKUP(V297,Master[Company],Master[Acronym],"NA",0,1))</f>
        <v/>
      </c>
      <c r="V297" s="341"/>
      <c r="W297" s="342"/>
      <c r="X297" s="90"/>
      <c r="Y297" s="341"/>
      <c r="Z297" s="341" t="str">
        <f t="shared" si="11"/>
        <v/>
      </c>
      <c r="AA297" s="341"/>
      <c r="AB297" s="341"/>
      <c r="AC297" s="341"/>
      <c r="AD297" s="401"/>
      <c r="AE297" s="563"/>
      <c r="AF297" s="564"/>
      <c r="AG297" s="564"/>
      <c r="AH297" s="564"/>
      <c r="AI297" s="564"/>
      <c r="AJ297" s="564"/>
      <c r="AK297" s="564"/>
      <c r="AL297" s="565"/>
      <c r="AM297" s="564"/>
      <c r="AN297" s="564"/>
      <c r="AO297" s="564"/>
      <c r="AP297" s="564"/>
      <c r="AQ297" s="564"/>
      <c r="AR297" s="564"/>
      <c r="AS297" s="564"/>
      <c r="AT297" s="564"/>
      <c r="AU297" s="394"/>
      <c r="AV297" s="306"/>
      <c r="AW297" s="306"/>
      <c r="AX297" s="394"/>
      <c r="AY297" s="401"/>
      <c r="AZ297" s="341"/>
      <c r="BA297" s="341"/>
      <c r="BB297" s="341"/>
      <c r="BC297" s="341"/>
      <c r="BD297" s="341"/>
      <c r="BE297" s="401"/>
      <c r="BF297" s="341"/>
      <c r="BG297" s="341"/>
      <c r="BH297" s="402"/>
      <c r="BI297" s="403"/>
      <c r="BJ297" s="405"/>
      <c r="BK297" s="405"/>
      <c r="BL297" s="405"/>
      <c r="BM297" s="405"/>
      <c r="BN297" s="514"/>
    </row>
    <row r="298" ht="18.75" customHeight="1">
      <c r="A298" s="336" t="str">
        <f t="shared" si="13"/>
        <v/>
      </c>
      <c r="B298" s="341"/>
      <c r="C298" s="559"/>
      <c r="D298" s="559"/>
      <c r="E298" s="560" t="str">
        <f t="shared" si="14"/>
        <v/>
      </c>
      <c r="F298" s="401"/>
      <c r="G298" s="394"/>
      <c r="H298" s="341" t="str">
        <f t="array" ref="H298">IF(D298="","",XLOOKUP(D298,'Master Data'!K:K,'Master Data'!N:N,"Input in Master Data",0,1))</f>
        <v/>
      </c>
      <c r="I298" s="341" t="str">
        <f t="array" ref="I298">IF(D298="","",XLOOKUP(D298,'Master Data'!K:K,'Master Data'!O:O,"Input in Master Data",0,1))</f>
        <v/>
      </c>
      <c r="J298" s="341" t="str">
        <f t="array" ref="J298">if(V298="","",XLOOKUP(V298,Master[Company],Master[Blow],"Unknown",0,1))</f>
        <v/>
      </c>
      <c r="K298" s="341" t="str">
        <f t="array" ref="K298">if(V298="","",XLOOKUP(V298,Master[Company],Master[Pigging],"Unknown",0,1))</f>
        <v/>
      </c>
      <c r="L298" s="341" t="str">
        <f t="array" ref="L298">if(V298="","",XLOOKUP(V298,Master[Company],Master[Load Method],"Unknown",0,1))</f>
        <v/>
      </c>
      <c r="M298" s="341" t="str">
        <f t="array" ref="M298">if(V298="","",XLOOKUP(V298,Master[Company],Master[Line Distance],"Unknown",0,1))</f>
        <v/>
      </c>
      <c r="N298" s="394"/>
      <c r="O298" s="341"/>
      <c r="P298" s="506"/>
      <c r="Q298" s="341" t="str">
        <f t="array" ref="Q298">if(V298="","",XLOOKUP(V298,Master[Company],Master[Terms],"NA",0,1))</f>
        <v/>
      </c>
      <c r="R298" s="341" t="str">
        <f t="shared" si="9"/>
        <v/>
      </c>
      <c r="S298" s="341" t="str">
        <f t="array" ref="S298">if(V298="","",XLOOKUP(V298,Master[Company],Master[Group],"NA",0,1))</f>
        <v/>
      </c>
      <c r="T298" s="341" t="str">
        <f t="array" ref="T298">if(V298="","",XLOOKUP(V298,Master[Company],Master[Loading Location],"NA",0,1))</f>
        <v/>
      </c>
      <c r="U298" s="341" t="str">
        <f t="array" ref="U298">if(V298="","",XLOOKUP(V298,Master[Company],Master[Acronym],"NA",0,1))</f>
        <v/>
      </c>
      <c r="V298" s="341"/>
      <c r="W298" s="342"/>
      <c r="X298" s="90"/>
      <c r="Y298" s="341"/>
      <c r="Z298" s="341" t="str">
        <f t="shared" si="11"/>
        <v/>
      </c>
      <c r="AA298" s="341"/>
      <c r="AB298" s="341"/>
      <c r="AC298" s="341"/>
      <c r="AD298" s="401"/>
      <c r="AE298" s="563"/>
      <c r="AF298" s="564"/>
      <c r="AG298" s="564"/>
      <c r="AH298" s="564"/>
      <c r="AI298" s="564"/>
      <c r="AJ298" s="564"/>
      <c r="AK298" s="564"/>
      <c r="AL298" s="565"/>
      <c r="AM298" s="564"/>
      <c r="AN298" s="564"/>
      <c r="AO298" s="564"/>
      <c r="AP298" s="564"/>
      <c r="AQ298" s="564"/>
      <c r="AR298" s="564"/>
      <c r="AS298" s="564"/>
      <c r="AT298" s="564"/>
      <c r="AU298" s="394"/>
      <c r="AV298" s="306"/>
      <c r="AW298" s="306"/>
      <c r="AX298" s="394"/>
      <c r="AY298" s="401"/>
      <c r="AZ298" s="341"/>
      <c r="BA298" s="341"/>
      <c r="BB298" s="341"/>
      <c r="BC298" s="341"/>
      <c r="BD298" s="341"/>
      <c r="BE298" s="401"/>
      <c r="BF298" s="341"/>
      <c r="BG298" s="341"/>
      <c r="BH298" s="402"/>
      <c r="BI298" s="403"/>
      <c r="BJ298" s="405"/>
      <c r="BK298" s="405"/>
      <c r="BL298" s="405"/>
      <c r="BM298" s="405"/>
      <c r="BN298" s="514"/>
    </row>
    <row r="299" ht="18.75" customHeight="1">
      <c r="A299" s="336" t="str">
        <f t="shared" si="13"/>
        <v/>
      </c>
      <c r="B299" s="341"/>
      <c r="C299" s="559"/>
      <c r="D299" s="559"/>
      <c r="E299" s="560" t="str">
        <f t="shared" si="14"/>
        <v/>
      </c>
      <c r="F299" s="401"/>
      <c r="G299" s="394"/>
      <c r="H299" s="341" t="str">
        <f t="array" ref="H299">IF(D299="","",XLOOKUP(D299,'Master Data'!K:K,'Master Data'!N:N,"Input in Master Data",0,1))</f>
        <v/>
      </c>
      <c r="I299" s="341" t="str">
        <f t="array" ref="I299">IF(D299="","",XLOOKUP(D299,'Master Data'!K:K,'Master Data'!O:O,"Input in Master Data",0,1))</f>
        <v/>
      </c>
      <c r="J299" s="341" t="str">
        <f t="array" ref="J299">if(V299="","",XLOOKUP(V299,Master[Company],Master[Blow],"Unknown",0,1))</f>
        <v/>
      </c>
      <c r="K299" s="341" t="str">
        <f t="array" ref="K299">if(V299="","",XLOOKUP(V299,Master[Company],Master[Pigging],"Unknown",0,1))</f>
        <v/>
      </c>
      <c r="L299" s="341" t="str">
        <f t="array" ref="L299">if(V299="","",XLOOKUP(V299,Master[Company],Master[Load Method],"Unknown",0,1))</f>
        <v/>
      </c>
      <c r="M299" s="341" t="str">
        <f t="array" ref="M299">if(V299="","",XLOOKUP(V299,Master[Company],Master[Line Distance],"Unknown",0,1))</f>
        <v/>
      </c>
      <c r="N299" s="394"/>
      <c r="O299" s="341"/>
      <c r="P299" s="506"/>
      <c r="Q299" s="341" t="str">
        <f t="array" ref="Q299">if(V299="","",XLOOKUP(V299,Master[Company],Master[Terms],"NA",0,1))</f>
        <v/>
      </c>
      <c r="R299" s="341" t="str">
        <f t="shared" si="9"/>
        <v/>
      </c>
      <c r="S299" s="341" t="str">
        <f t="array" ref="S299">if(V299="","",XLOOKUP(V299,Master[Company],Master[Group],"NA",0,1))</f>
        <v/>
      </c>
      <c r="T299" s="341" t="str">
        <f t="array" ref="T299">if(V299="","",XLOOKUP(V299,Master[Company],Master[Loading Location],"NA",0,1))</f>
        <v/>
      </c>
      <c r="U299" s="341" t="str">
        <f t="array" ref="U299">if(V299="","",XLOOKUP(V299,Master[Company],Master[Acronym],"NA",0,1))</f>
        <v/>
      </c>
      <c r="V299" s="341"/>
      <c r="W299" s="342"/>
      <c r="X299" s="90"/>
      <c r="Y299" s="341"/>
      <c r="Z299" s="341" t="str">
        <f t="shared" si="11"/>
        <v/>
      </c>
      <c r="AA299" s="341"/>
      <c r="AB299" s="341"/>
      <c r="AC299" s="341"/>
      <c r="AD299" s="401"/>
      <c r="AE299" s="563"/>
      <c r="AF299" s="564"/>
      <c r="AG299" s="564"/>
      <c r="AH299" s="564"/>
      <c r="AI299" s="564"/>
      <c r="AJ299" s="564"/>
      <c r="AK299" s="564"/>
      <c r="AL299" s="565"/>
      <c r="AM299" s="564"/>
      <c r="AN299" s="564"/>
      <c r="AO299" s="564"/>
      <c r="AP299" s="564"/>
      <c r="AQ299" s="564"/>
      <c r="AR299" s="564"/>
      <c r="AS299" s="564"/>
      <c r="AT299" s="564"/>
      <c r="AU299" s="394"/>
      <c r="AV299" s="306"/>
      <c r="AW299" s="306"/>
      <c r="AX299" s="394"/>
      <c r="AY299" s="401"/>
      <c r="AZ299" s="341"/>
      <c r="BA299" s="341"/>
      <c r="BB299" s="341"/>
      <c r="BC299" s="341"/>
      <c r="BD299" s="341"/>
      <c r="BE299" s="401"/>
      <c r="BF299" s="341"/>
      <c r="BG299" s="341"/>
      <c r="BH299" s="402"/>
      <c r="BI299" s="403"/>
      <c r="BJ299" s="405"/>
      <c r="BK299" s="405"/>
      <c r="BL299" s="405"/>
      <c r="BM299" s="405"/>
      <c r="BN299" s="514"/>
    </row>
    <row r="300" ht="18.75" customHeight="1">
      <c r="A300" s="336" t="str">
        <f t="shared" si="13"/>
        <v/>
      </c>
      <c r="B300" s="341"/>
      <c r="C300" s="559"/>
      <c r="D300" s="559"/>
      <c r="E300" s="560" t="str">
        <f t="shared" si="14"/>
        <v/>
      </c>
      <c r="F300" s="401"/>
      <c r="G300" s="394"/>
      <c r="H300" s="341" t="str">
        <f t="array" ref="H300">IF(D300="","",XLOOKUP(D300,'Master Data'!K:K,'Master Data'!N:N,"Input in Master Data",0,1))</f>
        <v/>
      </c>
      <c r="I300" s="341" t="str">
        <f t="array" ref="I300">IF(D300="","",XLOOKUP(D300,'Master Data'!K:K,'Master Data'!O:O,"Input in Master Data",0,1))</f>
        <v/>
      </c>
      <c r="J300" s="341" t="str">
        <f t="array" ref="J300">if(V300="","",XLOOKUP(V300,Master[Company],Master[Blow],"Unknown",0,1))</f>
        <v/>
      </c>
      <c r="K300" s="341" t="str">
        <f t="array" ref="K300">if(V300="","",XLOOKUP(V300,Master[Company],Master[Pigging],"Unknown",0,1))</f>
        <v/>
      </c>
      <c r="L300" s="341" t="str">
        <f t="array" ref="L300">if(V300="","",XLOOKUP(V300,Master[Company],Master[Load Method],"Unknown",0,1))</f>
        <v/>
      </c>
      <c r="M300" s="341" t="str">
        <f t="array" ref="M300">if(V300="","",XLOOKUP(V300,Master[Company],Master[Line Distance],"Unknown",0,1))</f>
        <v/>
      </c>
      <c r="N300" s="394"/>
      <c r="O300" s="341"/>
      <c r="P300" s="506"/>
      <c r="Q300" s="341" t="str">
        <f t="array" ref="Q300">if(V300="","",XLOOKUP(V300,Master[Company],Master[Terms],"NA",0,1))</f>
        <v/>
      </c>
      <c r="R300" s="341" t="str">
        <f t="shared" si="9"/>
        <v/>
      </c>
      <c r="S300" s="341" t="str">
        <f t="array" ref="S300">if(V300="","",XLOOKUP(V300,Master[Company],Master[Group],"NA",0,1))</f>
        <v/>
      </c>
      <c r="T300" s="341" t="str">
        <f t="array" ref="T300">if(V300="","",XLOOKUP(V300,Master[Company],Master[Loading Location],"NA",0,1))</f>
        <v/>
      </c>
      <c r="U300" s="341" t="str">
        <f t="array" ref="U300">if(V300="","",XLOOKUP(V300,Master[Company],Master[Acronym],"NA",0,1))</f>
        <v/>
      </c>
      <c r="V300" s="341"/>
      <c r="W300" s="342"/>
      <c r="X300" s="90"/>
      <c r="Y300" s="341"/>
      <c r="Z300" s="341" t="str">
        <f t="shared" si="11"/>
        <v/>
      </c>
      <c r="AA300" s="341"/>
      <c r="AB300" s="341"/>
      <c r="AC300" s="341"/>
      <c r="AD300" s="401"/>
      <c r="AE300" s="563"/>
      <c r="AF300" s="564"/>
      <c r="AG300" s="564"/>
      <c r="AH300" s="564"/>
      <c r="AI300" s="564"/>
      <c r="AJ300" s="564"/>
      <c r="AK300" s="564"/>
      <c r="AL300" s="565"/>
      <c r="AM300" s="564"/>
      <c r="AN300" s="564"/>
      <c r="AO300" s="564"/>
      <c r="AP300" s="564"/>
      <c r="AQ300" s="564"/>
      <c r="AR300" s="564"/>
      <c r="AS300" s="564"/>
      <c r="AT300" s="564"/>
      <c r="AU300" s="394"/>
      <c r="AV300" s="306"/>
      <c r="AW300" s="306"/>
      <c r="AX300" s="394"/>
      <c r="AY300" s="401"/>
      <c r="AZ300" s="341"/>
      <c r="BA300" s="341"/>
      <c r="BB300" s="341"/>
      <c r="BC300" s="341"/>
      <c r="BD300" s="341"/>
      <c r="BE300" s="401"/>
      <c r="BF300" s="341"/>
      <c r="BG300" s="341"/>
      <c r="BH300" s="402"/>
      <c r="BI300" s="403"/>
      <c r="BJ300" s="405"/>
      <c r="BK300" s="405"/>
      <c r="BL300" s="405"/>
      <c r="BM300" s="405"/>
      <c r="BN300" s="514"/>
    </row>
    <row r="301" ht="18.75" customHeight="1">
      <c r="A301" s="336" t="str">
        <f t="shared" si="13"/>
        <v/>
      </c>
      <c r="B301" s="341"/>
      <c r="C301" s="559"/>
      <c r="D301" s="559"/>
      <c r="E301" s="560" t="str">
        <f t="shared" si="14"/>
        <v/>
      </c>
      <c r="F301" s="401"/>
      <c r="G301" s="394"/>
      <c r="H301" s="341" t="str">
        <f t="array" ref="H301">IF(D301="","",XLOOKUP(D301,'Master Data'!K:K,'Master Data'!N:N,"Input in Master Data",0,1))</f>
        <v/>
      </c>
      <c r="I301" s="341" t="str">
        <f t="array" ref="I301">IF(D301="","",XLOOKUP(D301,'Master Data'!K:K,'Master Data'!O:O,"Input in Master Data",0,1))</f>
        <v/>
      </c>
      <c r="J301" s="341" t="str">
        <f t="array" ref="J301">if(V301="","",XLOOKUP(V301,Master[Company],Master[Blow],"Unknown",0,1))</f>
        <v/>
      </c>
      <c r="K301" s="341" t="str">
        <f t="array" ref="K301">if(V301="","",XLOOKUP(V301,Master[Company],Master[Pigging],"Unknown",0,1))</f>
        <v/>
      </c>
      <c r="L301" s="341" t="str">
        <f t="array" ref="L301">if(V301="","",XLOOKUP(V301,Master[Company],Master[Load Method],"Unknown",0,1))</f>
        <v/>
      </c>
      <c r="M301" s="341" t="str">
        <f t="array" ref="M301">if(V301="","",XLOOKUP(V301,Master[Company],Master[Line Distance],"Unknown",0,1))</f>
        <v/>
      </c>
      <c r="N301" s="394"/>
      <c r="O301" s="341"/>
      <c r="P301" s="506"/>
      <c r="Q301" s="341" t="str">
        <f t="array" ref="Q301">if(V301="","",XLOOKUP(V301,Master[Company],Master[Terms],"NA",0,1))</f>
        <v/>
      </c>
      <c r="R301" s="341" t="str">
        <f t="shared" si="9"/>
        <v/>
      </c>
      <c r="S301" s="341" t="str">
        <f t="array" ref="S301">if(V301="","",XLOOKUP(V301,Master[Company],Master[Group],"NA",0,1))</f>
        <v/>
      </c>
      <c r="T301" s="341" t="str">
        <f t="array" ref="T301">if(V301="","",XLOOKUP(V301,Master[Company],Master[Loading Location],"NA",0,1))</f>
        <v/>
      </c>
      <c r="U301" s="341" t="str">
        <f t="array" ref="U301">if(V301="","",XLOOKUP(V301,Master[Company],Master[Acronym],"NA",0,1))</f>
        <v/>
      </c>
      <c r="V301" s="341"/>
      <c r="W301" s="342"/>
      <c r="X301" s="90"/>
      <c r="Y301" s="341"/>
      <c r="Z301" s="341" t="str">
        <f t="shared" si="11"/>
        <v/>
      </c>
      <c r="AA301" s="341"/>
      <c r="AB301" s="341"/>
      <c r="AC301" s="341"/>
      <c r="AD301" s="401"/>
      <c r="AE301" s="563"/>
      <c r="AF301" s="564"/>
      <c r="AG301" s="564"/>
      <c r="AH301" s="564"/>
      <c r="AI301" s="564"/>
      <c r="AJ301" s="564"/>
      <c r="AK301" s="564"/>
      <c r="AL301" s="565"/>
      <c r="AM301" s="564"/>
      <c r="AN301" s="564"/>
      <c r="AO301" s="564"/>
      <c r="AP301" s="564"/>
      <c r="AQ301" s="564"/>
      <c r="AR301" s="564"/>
      <c r="AS301" s="564"/>
      <c r="AT301" s="564"/>
      <c r="AU301" s="394"/>
      <c r="AV301" s="306"/>
      <c r="AW301" s="306"/>
      <c r="AX301" s="394"/>
      <c r="AY301" s="401"/>
      <c r="AZ301" s="341"/>
      <c r="BA301" s="341"/>
      <c r="BB301" s="341"/>
      <c r="BC301" s="341"/>
      <c r="BD301" s="341"/>
      <c r="BE301" s="401"/>
      <c r="BF301" s="341"/>
      <c r="BG301" s="341"/>
      <c r="BH301" s="402"/>
      <c r="BI301" s="403"/>
      <c r="BJ301" s="405"/>
      <c r="BK301" s="405"/>
      <c r="BL301" s="405"/>
      <c r="BM301" s="405"/>
      <c r="BN301" s="514"/>
    </row>
    <row r="302" ht="18.75" customHeight="1">
      <c r="A302" s="336" t="str">
        <f t="shared" si="13"/>
        <v/>
      </c>
      <c r="B302" s="341"/>
      <c r="C302" s="559"/>
      <c r="D302" s="559"/>
      <c r="E302" s="560" t="str">
        <f t="shared" si="14"/>
        <v/>
      </c>
      <c r="F302" s="401"/>
      <c r="G302" s="394"/>
      <c r="H302" s="341" t="str">
        <f t="array" ref="H302">IF(D302="","",XLOOKUP(D302,'Master Data'!K:K,'Master Data'!N:N,"Input in Master Data",0,1))</f>
        <v/>
      </c>
      <c r="I302" s="341" t="str">
        <f t="array" ref="I302">IF(D302="","",XLOOKUP(D302,'Master Data'!K:K,'Master Data'!O:O,"Input in Master Data",0,1))</f>
        <v/>
      </c>
      <c r="J302" s="341" t="str">
        <f t="array" ref="J302">if(V302="","",XLOOKUP(V302,Master[Company],Master[Blow],"Unknown",0,1))</f>
        <v/>
      </c>
      <c r="K302" s="341" t="str">
        <f t="array" ref="K302">if(V302="","",XLOOKUP(V302,Master[Company],Master[Pigging],"Unknown",0,1))</f>
        <v/>
      </c>
      <c r="L302" s="341" t="str">
        <f t="array" ref="L302">if(V302="","",XLOOKUP(V302,Master[Company],Master[Load Method],"Unknown",0,1))</f>
        <v/>
      </c>
      <c r="M302" s="341" t="str">
        <f t="array" ref="M302">if(V302="","",XLOOKUP(V302,Master[Company],Master[Line Distance],"Unknown",0,1))</f>
        <v/>
      </c>
      <c r="N302" s="394"/>
      <c r="O302" s="341"/>
      <c r="P302" s="506"/>
      <c r="Q302" s="341" t="str">
        <f t="array" ref="Q302">if(V302="","",XLOOKUP(V302,Master[Company],Master[Terms],"NA",0,1))</f>
        <v/>
      </c>
      <c r="R302" s="341" t="str">
        <f t="shared" si="9"/>
        <v/>
      </c>
      <c r="S302" s="341" t="str">
        <f t="array" ref="S302">if(V302="","",XLOOKUP(V302,Master[Company],Master[Group],"NA",0,1))</f>
        <v/>
      </c>
      <c r="T302" s="341" t="str">
        <f t="array" ref="T302">if(V302="","",XLOOKUP(V302,Master[Company],Master[Loading Location],"NA",0,1))</f>
        <v/>
      </c>
      <c r="U302" s="341" t="str">
        <f t="array" ref="U302">if(V302="","",XLOOKUP(V302,Master[Company],Master[Acronym],"NA",0,1))</f>
        <v/>
      </c>
      <c r="V302" s="341"/>
      <c r="W302" s="342"/>
      <c r="X302" s="90"/>
      <c r="Y302" s="341"/>
      <c r="Z302" s="341" t="str">
        <f t="shared" si="11"/>
        <v/>
      </c>
      <c r="AA302" s="341"/>
      <c r="AB302" s="341"/>
      <c r="AC302" s="341"/>
      <c r="AD302" s="401"/>
      <c r="AE302" s="563"/>
      <c r="AF302" s="564"/>
      <c r="AG302" s="564"/>
      <c r="AH302" s="564"/>
      <c r="AI302" s="564"/>
      <c r="AJ302" s="564"/>
      <c r="AK302" s="564"/>
      <c r="AL302" s="565"/>
      <c r="AM302" s="564"/>
      <c r="AN302" s="564"/>
      <c r="AO302" s="564"/>
      <c r="AP302" s="564"/>
      <c r="AQ302" s="564"/>
      <c r="AR302" s="564"/>
      <c r="AS302" s="564"/>
      <c r="AT302" s="564"/>
      <c r="AU302" s="394"/>
      <c r="AV302" s="306"/>
      <c r="AW302" s="306"/>
      <c r="AX302" s="394"/>
      <c r="AY302" s="401"/>
      <c r="AZ302" s="341"/>
      <c r="BA302" s="341"/>
      <c r="BB302" s="341"/>
      <c r="BC302" s="341"/>
      <c r="BD302" s="341"/>
      <c r="BE302" s="401"/>
      <c r="BF302" s="341"/>
      <c r="BG302" s="341"/>
      <c r="BH302" s="402"/>
      <c r="BI302" s="403"/>
      <c r="BJ302" s="405"/>
      <c r="BK302" s="405"/>
      <c r="BL302" s="405"/>
      <c r="BM302" s="405"/>
      <c r="BN302" s="514"/>
    </row>
    <row r="303" ht="18.75" customHeight="1">
      <c r="A303" s="336" t="str">
        <f t="shared" si="13"/>
        <v/>
      </c>
      <c r="B303" s="341"/>
      <c r="C303" s="559"/>
      <c r="D303" s="559"/>
      <c r="E303" s="560" t="str">
        <f t="shared" si="14"/>
        <v/>
      </c>
      <c r="F303" s="401"/>
      <c r="G303" s="394"/>
      <c r="H303" s="341" t="str">
        <f t="array" ref="H303">IF(D303="","",XLOOKUP(D303,'Master Data'!K:K,'Master Data'!N:N,"Input in Master Data",0,1))</f>
        <v/>
      </c>
      <c r="I303" s="341" t="str">
        <f t="array" ref="I303">IF(D303="","",XLOOKUP(D303,'Master Data'!K:K,'Master Data'!O:O,"Input in Master Data",0,1))</f>
        <v/>
      </c>
      <c r="J303" s="341" t="str">
        <f t="array" ref="J303">if(V303="","",XLOOKUP(V303,Master[Company],Master[Blow],"Unknown",0,1))</f>
        <v/>
      </c>
      <c r="K303" s="341" t="str">
        <f t="array" ref="K303">if(V303="","",XLOOKUP(V303,Master[Company],Master[Pigging],"Unknown",0,1))</f>
        <v/>
      </c>
      <c r="L303" s="341" t="str">
        <f t="array" ref="L303">if(V303="","",XLOOKUP(V303,Master[Company],Master[Load Method],"Unknown",0,1))</f>
        <v/>
      </c>
      <c r="M303" s="341" t="str">
        <f t="array" ref="M303">if(V303="","",XLOOKUP(V303,Master[Company],Master[Line Distance],"Unknown",0,1))</f>
        <v/>
      </c>
      <c r="N303" s="394"/>
      <c r="O303" s="341"/>
      <c r="P303" s="506"/>
      <c r="Q303" s="341" t="str">
        <f t="array" ref="Q303">if(V303="","",XLOOKUP(V303,Master[Company],Master[Terms],"NA",0,1))</f>
        <v/>
      </c>
      <c r="R303" s="341" t="str">
        <f t="shared" si="9"/>
        <v/>
      </c>
      <c r="S303" s="341" t="str">
        <f t="array" ref="S303">if(V303="","",XLOOKUP(V303,Master[Company],Master[Group],"NA",0,1))</f>
        <v/>
      </c>
      <c r="T303" s="341" t="str">
        <f t="array" ref="T303">if(V303="","",XLOOKUP(V303,Master[Company],Master[Loading Location],"NA",0,1))</f>
        <v/>
      </c>
      <c r="U303" s="341" t="str">
        <f t="array" ref="U303">if(V303="","",XLOOKUP(V303,Master[Company],Master[Acronym],"NA",0,1))</f>
        <v/>
      </c>
      <c r="V303" s="341"/>
      <c r="W303" s="342"/>
      <c r="X303" s="90"/>
      <c r="Y303" s="341"/>
      <c r="Z303" s="341" t="str">
        <f t="shared" si="11"/>
        <v/>
      </c>
      <c r="AA303" s="341"/>
      <c r="AB303" s="341"/>
      <c r="AC303" s="341"/>
      <c r="AD303" s="401"/>
      <c r="AE303" s="563"/>
      <c r="AF303" s="564"/>
      <c r="AG303" s="564"/>
      <c r="AH303" s="564"/>
      <c r="AI303" s="564"/>
      <c r="AJ303" s="564"/>
      <c r="AK303" s="564"/>
      <c r="AL303" s="565"/>
      <c r="AM303" s="564"/>
      <c r="AN303" s="564"/>
      <c r="AO303" s="564"/>
      <c r="AP303" s="564"/>
      <c r="AQ303" s="564"/>
      <c r="AR303" s="564"/>
      <c r="AS303" s="564"/>
      <c r="AT303" s="564"/>
      <c r="AU303" s="394"/>
      <c r="AV303" s="306"/>
      <c r="AW303" s="306"/>
      <c r="AX303" s="394"/>
      <c r="AY303" s="401"/>
      <c r="AZ303" s="341"/>
      <c r="BA303" s="341"/>
      <c r="BB303" s="341"/>
      <c r="BC303" s="341"/>
      <c r="BD303" s="341"/>
      <c r="BE303" s="401"/>
      <c r="BF303" s="341"/>
      <c r="BG303" s="341"/>
      <c r="BH303" s="402"/>
      <c r="BI303" s="403"/>
      <c r="BJ303" s="405"/>
      <c r="BK303" s="405"/>
      <c r="BL303" s="405"/>
      <c r="BM303" s="405"/>
      <c r="BN303" s="514"/>
    </row>
    <row r="304" ht="18.75" customHeight="1">
      <c r="A304" s="336" t="str">
        <f t="shared" si="13"/>
        <v/>
      </c>
      <c r="B304" s="341"/>
      <c r="C304" s="559"/>
      <c r="D304" s="559"/>
      <c r="E304" s="560" t="str">
        <f t="shared" si="14"/>
        <v/>
      </c>
      <c r="F304" s="401"/>
      <c r="G304" s="394"/>
      <c r="H304" s="341" t="str">
        <f t="array" ref="H304">IF(D304="","",XLOOKUP(D304,'Master Data'!K:K,'Master Data'!N:N,"Input in Master Data",0,1))</f>
        <v/>
      </c>
      <c r="I304" s="341" t="str">
        <f t="array" ref="I304">IF(D304="","",XLOOKUP(D304,'Master Data'!K:K,'Master Data'!O:O,"Input in Master Data",0,1))</f>
        <v/>
      </c>
      <c r="J304" s="341" t="str">
        <f t="array" ref="J304">if(V304="","",XLOOKUP(V304,Master[Company],Master[Blow],"Unknown",0,1))</f>
        <v/>
      </c>
      <c r="K304" s="341" t="str">
        <f t="array" ref="K304">if(V304="","",XLOOKUP(V304,Master[Company],Master[Pigging],"Unknown",0,1))</f>
        <v/>
      </c>
      <c r="L304" s="341" t="str">
        <f t="array" ref="L304">if(V304="","",XLOOKUP(V304,Master[Company],Master[Load Method],"Unknown",0,1))</f>
        <v/>
      </c>
      <c r="M304" s="341" t="str">
        <f t="array" ref="M304">if(V304="","",XLOOKUP(V304,Master[Company],Master[Line Distance],"Unknown",0,1))</f>
        <v/>
      </c>
      <c r="N304" s="394"/>
      <c r="O304" s="341"/>
      <c r="P304" s="506"/>
      <c r="Q304" s="341" t="str">
        <f t="array" ref="Q304">if(V304="","",XLOOKUP(V304,Master[Company],Master[Terms],"NA",0,1))</f>
        <v/>
      </c>
      <c r="R304" s="341" t="str">
        <f t="shared" si="9"/>
        <v/>
      </c>
      <c r="S304" s="341" t="str">
        <f t="array" ref="S304">if(V304="","",XLOOKUP(V304,Master[Company],Master[Group],"NA",0,1))</f>
        <v/>
      </c>
      <c r="T304" s="341" t="str">
        <f t="array" ref="T304">if(V304="","",XLOOKUP(V304,Master[Company],Master[Loading Location],"NA",0,1))</f>
        <v/>
      </c>
      <c r="U304" s="341" t="str">
        <f t="array" ref="U304">if(V304="","",XLOOKUP(V304,Master[Company],Master[Acronym],"NA",0,1))</f>
        <v/>
      </c>
      <c r="V304" s="341"/>
      <c r="W304" s="342"/>
      <c r="X304" s="90"/>
      <c r="Y304" s="341"/>
      <c r="Z304" s="341" t="str">
        <f t="shared" si="11"/>
        <v/>
      </c>
      <c r="AA304" s="341"/>
      <c r="AB304" s="341"/>
      <c r="AC304" s="341"/>
      <c r="AD304" s="401"/>
      <c r="AE304" s="563"/>
      <c r="AF304" s="564"/>
      <c r="AG304" s="564"/>
      <c r="AH304" s="564"/>
      <c r="AI304" s="564"/>
      <c r="AJ304" s="564"/>
      <c r="AK304" s="564"/>
      <c r="AL304" s="565"/>
      <c r="AM304" s="564"/>
      <c r="AN304" s="564"/>
      <c r="AO304" s="564"/>
      <c r="AP304" s="564"/>
      <c r="AQ304" s="564"/>
      <c r="AR304" s="564"/>
      <c r="AS304" s="564"/>
      <c r="AT304" s="564"/>
      <c r="AU304" s="394"/>
      <c r="AV304" s="306"/>
      <c r="AW304" s="306"/>
      <c r="AX304" s="394"/>
      <c r="AY304" s="401"/>
      <c r="AZ304" s="341"/>
      <c r="BA304" s="341"/>
      <c r="BB304" s="341"/>
      <c r="BC304" s="341"/>
      <c r="BD304" s="341"/>
      <c r="BE304" s="401"/>
      <c r="BF304" s="341"/>
      <c r="BG304" s="341"/>
      <c r="BH304" s="402"/>
      <c r="BI304" s="403"/>
      <c r="BJ304" s="405"/>
      <c r="BK304" s="405"/>
      <c r="BL304" s="405"/>
      <c r="BM304" s="405"/>
      <c r="BN304" s="514"/>
    </row>
    <row r="305" ht="18.75" customHeight="1">
      <c r="A305" s="336" t="str">
        <f t="shared" si="13"/>
        <v/>
      </c>
      <c r="B305" s="341"/>
      <c r="C305" s="559"/>
      <c r="D305" s="559"/>
      <c r="E305" s="560" t="str">
        <f t="shared" si="14"/>
        <v/>
      </c>
      <c r="F305" s="401"/>
      <c r="G305" s="394"/>
      <c r="H305" s="341" t="str">
        <f t="array" ref="H305">IF(D305="","",XLOOKUP(D305,'Master Data'!K:K,'Master Data'!N:N,"Input in Master Data",0,1))</f>
        <v/>
      </c>
      <c r="I305" s="341" t="str">
        <f t="array" ref="I305">IF(D305="","",XLOOKUP(D305,'Master Data'!K:K,'Master Data'!O:O,"Input in Master Data",0,1))</f>
        <v/>
      </c>
      <c r="J305" s="341" t="str">
        <f t="array" ref="J305">if(V305="","",XLOOKUP(V305,Master[Company],Master[Blow],"Unknown",0,1))</f>
        <v/>
      </c>
      <c r="K305" s="341" t="str">
        <f t="array" ref="K305">if(V305="","",XLOOKUP(V305,Master[Company],Master[Pigging],"Unknown",0,1))</f>
        <v/>
      </c>
      <c r="L305" s="341" t="str">
        <f t="array" ref="L305">if(V305="","",XLOOKUP(V305,Master[Company],Master[Load Method],"Unknown",0,1))</f>
        <v/>
      </c>
      <c r="M305" s="341" t="str">
        <f t="array" ref="M305">if(V305="","",XLOOKUP(V305,Master[Company],Master[Line Distance],"Unknown",0,1))</f>
        <v/>
      </c>
      <c r="N305" s="394"/>
      <c r="O305" s="341"/>
      <c r="P305" s="506"/>
      <c r="Q305" s="341" t="str">
        <f t="array" ref="Q305">if(V305="","",XLOOKUP(V305,Master[Company],Master[Terms],"NA",0,1))</f>
        <v/>
      </c>
      <c r="R305" s="341" t="str">
        <f t="shared" si="9"/>
        <v/>
      </c>
      <c r="S305" s="341" t="str">
        <f t="array" ref="S305">if(V305="","",XLOOKUP(V305,Master[Company],Master[Group],"NA",0,1))</f>
        <v/>
      </c>
      <c r="T305" s="341" t="str">
        <f t="array" ref="T305">if(V305="","",XLOOKUP(V305,Master[Company],Master[Loading Location],"NA",0,1))</f>
        <v/>
      </c>
      <c r="U305" s="341" t="str">
        <f t="array" ref="U305">if(V305="","",XLOOKUP(V305,Master[Company],Master[Acronym],"NA",0,1))</f>
        <v/>
      </c>
      <c r="V305" s="341"/>
      <c r="W305" s="342"/>
      <c r="X305" s="90"/>
      <c r="Y305" s="341"/>
      <c r="Z305" s="341" t="str">
        <f t="shared" si="11"/>
        <v/>
      </c>
      <c r="AA305" s="341"/>
      <c r="AB305" s="341"/>
      <c r="AC305" s="341"/>
      <c r="AD305" s="401"/>
      <c r="AE305" s="563"/>
      <c r="AF305" s="564"/>
      <c r="AG305" s="564"/>
      <c r="AH305" s="564"/>
      <c r="AI305" s="564"/>
      <c r="AJ305" s="564"/>
      <c r="AK305" s="564"/>
      <c r="AL305" s="565"/>
      <c r="AM305" s="564"/>
      <c r="AN305" s="564"/>
      <c r="AO305" s="564"/>
      <c r="AP305" s="564"/>
      <c r="AQ305" s="564"/>
      <c r="AR305" s="564"/>
      <c r="AS305" s="564"/>
      <c r="AT305" s="564"/>
      <c r="AU305" s="394"/>
      <c r="AV305" s="306"/>
      <c r="AW305" s="306"/>
      <c r="AX305" s="394"/>
      <c r="AY305" s="401"/>
      <c r="AZ305" s="341"/>
      <c r="BA305" s="341"/>
      <c r="BB305" s="341"/>
      <c r="BC305" s="341"/>
      <c r="BD305" s="341"/>
      <c r="BE305" s="401"/>
      <c r="BF305" s="341"/>
      <c r="BG305" s="341"/>
      <c r="BH305" s="402"/>
      <c r="BI305" s="403"/>
      <c r="BJ305" s="405"/>
      <c r="BK305" s="405"/>
      <c r="BL305" s="405"/>
      <c r="BM305" s="405"/>
      <c r="BN305" s="514"/>
    </row>
    <row r="306" ht="18.75" customHeight="1">
      <c r="A306" s="336" t="str">
        <f t="shared" si="13"/>
        <v/>
      </c>
      <c r="B306" s="341"/>
      <c r="C306" s="559"/>
      <c r="D306" s="559"/>
      <c r="E306" s="560" t="str">
        <f t="shared" si="14"/>
        <v/>
      </c>
      <c r="F306" s="401"/>
      <c r="G306" s="394"/>
      <c r="H306" s="341" t="str">
        <f t="array" ref="H306">IF(D306="","",XLOOKUP(D306,'Master Data'!K:K,'Master Data'!N:N,"Input in Master Data",0,1))</f>
        <v/>
      </c>
      <c r="I306" s="341" t="str">
        <f t="array" ref="I306">IF(D306="","",XLOOKUP(D306,'Master Data'!K:K,'Master Data'!O:O,"Input in Master Data",0,1))</f>
        <v/>
      </c>
      <c r="J306" s="341" t="str">
        <f t="array" ref="J306">if(V306="","",XLOOKUP(V306,Master[Company],Master[Blow],"Unknown",0,1))</f>
        <v/>
      </c>
      <c r="K306" s="341" t="str">
        <f t="array" ref="K306">if(V306="","",XLOOKUP(V306,Master[Company],Master[Pigging],"Unknown",0,1))</f>
        <v/>
      </c>
      <c r="L306" s="341" t="str">
        <f t="array" ref="L306">if(V306="","",XLOOKUP(V306,Master[Company],Master[Load Method],"Unknown",0,1))</f>
        <v/>
      </c>
      <c r="M306" s="341" t="str">
        <f t="array" ref="M306">if(V306="","",XLOOKUP(V306,Master[Company],Master[Line Distance],"Unknown",0,1))</f>
        <v/>
      </c>
      <c r="N306" s="394"/>
      <c r="O306" s="341"/>
      <c r="P306" s="506"/>
      <c r="Q306" s="341" t="str">
        <f t="array" ref="Q306">if(V306="","",XLOOKUP(V306,Master[Company],Master[Terms],"NA",0,1))</f>
        <v/>
      </c>
      <c r="R306" s="341" t="str">
        <f t="shared" si="9"/>
        <v/>
      </c>
      <c r="S306" s="341" t="str">
        <f t="array" ref="S306">if(V306="","",XLOOKUP(V306,Master[Company],Master[Group],"NA",0,1))</f>
        <v/>
      </c>
      <c r="T306" s="341" t="str">
        <f t="array" ref="T306">if(V306="","",XLOOKUP(V306,Master[Company],Master[Loading Location],"NA",0,1))</f>
        <v/>
      </c>
      <c r="U306" s="341" t="str">
        <f t="array" ref="U306">if(V306="","",XLOOKUP(V306,Master[Company],Master[Acronym],"NA",0,1))</f>
        <v/>
      </c>
      <c r="V306" s="341"/>
      <c r="W306" s="342"/>
      <c r="X306" s="90"/>
      <c r="Y306" s="341"/>
      <c r="Z306" s="341" t="str">
        <f t="shared" si="11"/>
        <v/>
      </c>
      <c r="AA306" s="341"/>
      <c r="AB306" s="341"/>
      <c r="AC306" s="341"/>
      <c r="AD306" s="401"/>
      <c r="AE306" s="563"/>
      <c r="AF306" s="564"/>
      <c r="AG306" s="564"/>
      <c r="AH306" s="564"/>
      <c r="AI306" s="564"/>
      <c r="AJ306" s="564"/>
      <c r="AK306" s="564"/>
      <c r="AL306" s="565"/>
      <c r="AM306" s="564"/>
      <c r="AN306" s="564"/>
      <c r="AO306" s="564"/>
      <c r="AP306" s="564"/>
      <c r="AQ306" s="564"/>
      <c r="AR306" s="564"/>
      <c r="AS306" s="564"/>
      <c r="AT306" s="564"/>
      <c r="AU306" s="394"/>
      <c r="AV306" s="306"/>
      <c r="AW306" s="306"/>
      <c r="AX306" s="394"/>
      <c r="AY306" s="401"/>
      <c r="AZ306" s="341"/>
      <c r="BA306" s="341"/>
      <c r="BB306" s="341"/>
      <c r="BC306" s="341"/>
      <c r="BD306" s="341"/>
      <c r="BE306" s="401"/>
      <c r="BF306" s="341"/>
      <c r="BG306" s="341"/>
      <c r="BH306" s="402"/>
      <c r="BI306" s="403"/>
      <c r="BJ306" s="405"/>
      <c r="BK306" s="405"/>
      <c r="BL306" s="405"/>
      <c r="BM306" s="405"/>
      <c r="BN306" s="514"/>
    </row>
    <row r="307" ht="18.75" customHeight="1">
      <c r="A307" s="336" t="str">
        <f t="shared" si="13"/>
        <v/>
      </c>
      <c r="B307" s="341"/>
      <c r="C307" s="559"/>
      <c r="D307" s="559"/>
      <c r="E307" s="560" t="str">
        <f t="shared" si="14"/>
        <v/>
      </c>
      <c r="F307" s="401"/>
      <c r="G307" s="394"/>
      <c r="H307" s="341" t="str">
        <f t="array" ref="H307">IF(D307="","",XLOOKUP(D307,'Master Data'!K:K,'Master Data'!N:N,"Input in Master Data",0,1))</f>
        <v/>
      </c>
      <c r="I307" s="341" t="str">
        <f t="array" ref="I307">IF(D307="","",XLOOKUP(D307,'Master Data'!K:K,'Master Data'!O:O,"Input in Master Data",0,1))</f>
        <v/>
      </c>
      <c r="J307" s="341" t="str">
        <f t="array" ref="J307">if(V307="","",XLOOKUP(V307,Master[Company],Master[Blow],"Unknown",0,1))</f>
        <v/>
      </c>
      <c r="K307" s="341" t="str">
        <f t="array" ref="K307">if(V307="","",XLOOKUP(V307,Master[Company],Master[Pigging],"Unknown",0,1))</f>
        <v/>
      </c>
      <c r="L307" s="341" t="str">
        <f t="array" ref="L307">if(V307="","",XLOOKUP(V307,Master[Company],Master[Load Method],"Unknown",0,1))</f>
        <v/>
      </c>
      <c r="M307" s="341" t="str">
        <f t="array" ref="M307">if(V307="","",XLOOKUP(V307,Master[Company],Master[Line Distance],"Unknown",0,1))</f>
        <v/>
      </c>
      <c r="N307" s="394"/>
      <c r="O307" s="341"/>
      <c r="P307" s="506"/>
      <c r="Q307" s="341" t="str">
        <f t="array" ref="Q307">if(V307="","",XLOOKUP(V307,Master[Company],Master[Terms],"NA",0,1))</f>
        <v/>
      </c>
      <c r="R307" s="341" t="str">
        <f t="shared" si="9"/>
        <v/>
      </c>
      <c r="S307" s="341" t="str">
        <f t="array" ref="S307">if(V307="","",XLOOKUP(V307,Master[Company],Master[Group],"NA",0,1))</f>
        <v/>
      </c>
      <c r="T307" s="341" t="str">
        <f t="array" ref="T307">if(V307="","",XLOOKUP(V307,Master[Company],Master[Loading Location],"NA",0,1))</f>
        <v/>
      </c>
      <c r="U307" s="341" t="str">
        <f t="array" ref="U307">if(V307="","",XLOOKUP(V307,Master[Company],Master[Acronym],"NA",0,1))</f>
        <v/>
      </c>
      <c r="V307" s="341"/>
      <c r="W307" s="342"/>
      <c r="X307" s="90"/>
      <c r="Y307" s="341"/>
      <c r="Z307" s="341" t="str">
        <f t="shared" si="11"/>
        <v/>
      </c>
      <c r="AA307" s="341"/>
      <c r="AB307" s="341"/>
      <c r="AC307" s="341"/>
      <c r="AD307" s="401"/>
      <c r="AE307" s="563"/>
      <c r="AF307" s="564"/>
      <c r="AG307" s="564"/>
      <c r="AH307" s="564"/>
      <c r="AI307" s="564"/>
      <c r="AJ307" s="564"/>
      <c r="AK307" s="564"/>
      <c r="AL307" s="565"/>
      <c r="AM307" s="564"/>
      <c r="AN307" s="564"/>
      <c r="AO307" s="564"/>
      <c r="AP307" s="564"/>
      <c r="AQ307" s="564"/>
      <c r="AR307" s="564"/>
      <c r="AS307" s="564"/>
      <c r="AT307" s="564"/>
      <c r="AU307" s="394"/>
      <c r="AV307" s="306"/>
      <c r="AW307" s="306"/>
      <c r="AX307" s="394"/>
      <c r="AY307" s="401"/>
      <c r="AZ307" s="341"/>
      <c r="BA307" s="341"/>
      <c r="BB307" s="341"/>
      <c r="BC307" s="341"/>
      <c r="BD307" s="341"/>
      <c r="BE307" s="401"/>
      <c r="BF307" s="341"/>
      <c r="BG307" s="341"/>
      <c r="BH307" s="402"/>
      <c r="BI307" s="403"/>
      <c r="BJ307" s="405"/>
      <c r="BK307" s="405"/>
      <c r="BL307" s="405"/>
      <c r="BM307" s="405"/>
      <c r="BN307" s="514"/>
    </row>
    <row r="308" ht="18.75" customHeight="1">
      <c r="A308" s="336" t="str">
        <f t="shared" si="13"/>
        <v/>
      </c>
      <c r="B308" s="341"/>
      <c r="C308" s="559"/>
      <c r="D308" s="559"/>
      <c r="E308" s="560" t="str">
        <f t="shared" si="14"/>
        <v/>
      </c>
      <c r="F308" s="401"/>
      <c r="G308" s="394"/>
      <c r="H308" s="341" t="str">
        <f t="array" ref="H308">IF(D308="","",XLOOKUP(D308,'Master Data'!K:K,'Master Data'!N:N,"Input in Master Data",0,1))</f>
        <v/>
      </c>
      <c r="I308" s="341" t="str">
        <f t="array" ref="I308">IF(D308="","",XLOOKUP(D308,'Master Data'!K:K,'Master Data'!O:O,"Input in Master Data",0,1))</f>
        <v/>
      </c>
      <c r="J308" s="341" t="str">
        <f t="array" ref="J308">if(V308="","",XLOOKUP(V308,Master[Company],Master[Blow],"Unknown",0,1))</f>
        <v/>
      </c>
      <c r="K308" s="341" t="str">
        <f t="array" ref="K308">if(V308="","",XLOOKUP(V308,Master[Company],Master[Pigging],"Unknown",0,1))</f>
        <v/>
      </c>
      <c r="L308" s="341" t="str">
        <f t="array" ref="L308">if(V308="","",XLOOKUP(V308,Master[Company],Master[Load Method],"Unknown",0,1))</f>
        <v/>
      </c>
      <c r="M308" s="341" t="str">
        <f t="array" ref="M308">if(V308="","",XLOOKUP(V308,Master[Company],Master[Line Distance],"Unknown",0,1))</f>
        <v/>
      </c>
      <c r="N308" s="394"/>
      <c r="O308" s="341"/>
      <c r="P308" s="506"/>
      <c r="Q308" s="341" t="str">
        <f t="array" ref="Q308">if(V308="","",XLOOKUP(V308,Master[Company],Master[Terms],"NA",0,1))</f>
        <v/>
      </c>
      <c r="R308" s="341" t="str">
        <f t="shared" si="9"/>
        <v/>
      </c>
      <c r="S308" s="341" t="str">
        <f t="array" ref="S308">if(V308="","",XLOOKUP(V308,Master[Company],Master[Group],"NA",0,1))</f>
        <v/>
      </c>
      <c r="T308" s="341" t="str">
        <f t="array" ref="T308">if(V308="","",XLOOKUP(V308,Master[Company],Master[Loading Location],"NA",0,1))</f>
        <v/>
      </c>
      <c r="U308" s="341" t="str">
        <f t="array" ref="U308">if(V308="","",XLOOKUP(V308,Master[Company],Master[Acronym],"NA",0,1))</f>
        <v/>
      </c>
      <c r="V308" s="341"/>
      <c r="W308" s="342"/>
      <c r="X308" s="90"/>
      <c r="Y308" s="341"/>
      <c r="Z308" s="341" t="str">
        <f t="shared" si="11"/>
        <v/>
      </c>
      <c r="AA308" s="341"/>
      <c r="AB308" s="341"/>
      <c r="AC308" s="341"/>
      <c r="AD308" s="401"/>
      <c r="AE308" s="563"/>
      <c r="AF308" s="564"/>
      <c r="AG308" s="564"/>
      <c r="AH308" s="564"/>
      <c r="AI308" s="564"/>
      <c r="AJ308" s="564"/>
      <c r="AK308" s="564"/>
      <c r="AL308" s="565"/>
      <c r="AM308" s="564"/>
      <c r="AN308" s="564"/>
      <c r="AO308" s="564"/>
      <c r="AP308" s="564"/>
      <c r="AQ308" s="564"/>
      <c r="AR308" s="564"/>
      <c r="AS308" s="564"/>
      <c r="AT308" s="564"/>
      <c r="AU308" s="394"/>
      <c r="AV308" s="306"/>
      <c r="AW308" s="306"/>
      <c r="AX308" s="394"/>
      <c r="AY308" s="401"/>
      <c r="AZ308" s="341"/>
      <c r="BA308" s="341"/>
      <c r="BB308" s="341"/>
      <c r="BC308" s="341"/>
      <c r="BD308" s="341"/>
      <c r="BE308" s="401"/>
      <c r="BF308" s="341"/>
      <c r="BG308" s="341"/>
      <c r="BH308" s="402"/>
      <c r="BI308" s="403"/>
      <c r="BJ308" s="405"/>
      <c r="BK308" s="405"/>
      <c r="BL308" s="405"/>
      <c r="BM308" s="405"/>
      <c r="BN308" s="514"/>
    </row>
    <row r="309" ht="18.75" customHeight="1">
      <c r="A309" s="336" t="str">
        <f t="shared" si="13"/>
        <v/>
      </c>
      <c r="B309" s="341"/>
      <c r="C309" s="559"/>
      <c r="D309" s="559"/>
      <c r="E309" s="560" t="str">
        <f t="shared" si="14"/>
        <v/>
      </c>
      <c r="F309" s="401"/>
      <c r="G309" s="394"/>
      <c r="H309" s="341" t="str">
        <f t="array" ref="H309">IF(D309="","",XLOOKUP(D309,'Master Data'!K:K,'Master Data'!N:N,"Input in Master Data",0,1))</f>
        <v/>
      </c>
      <c r="I309" s="341" t="str">
        <f t="array" ref="I309">IF(D309="","",XLOOKUP(D309,'Master Data'!K:K,'Master Data'!O:O,"Input in Master Data",0,1))</f>
        <v/>
      </c>
      <c r="J309" s="341" t="str">
        <f t="array" ref="J309">if(V309="","",XLOOKUP(V309,Master[Company],Master[Blow],"Unknown",0,1))</f>
        <v/>
      </c>
      <c r="K309" s="341" t="str">
        <f t="array" ref="K309">if(V309="","",XLOOKUP(V309,Master[Company],Master[Pigging],"Unknown",0,1))</f>
        <v/>
      </c>
      <c r="L309" s="341" t="str">
        <f t="array" ref="L309">if(V309="","",XLOOKUP(V309,Master[Company],Master[Load Method],"Unknown",0,1))</f>
        <v/>
      </c>
      <c r="M309" s="341" t="str">
        <f t="array" ref="M309">if(V309="","",XLOOKUP(V309,Master[Company],Master[Line Distance],"Unknown",0,1))</f>
        <v/>
      </c>
      <c r="N309" s="394"/>
      <c r="O309" s="341"/>
      <c r="P309" s="506"/>
      <c r="Q309" s="341" t="str">
        <f t="array" ref="Q309">if(V309="","",XLOOKUP(V309,Master[Company],Master[Terms],"NA",0,1))</f>
        <v/>
      </c>
      <c r="R309" s="341" t="str">
        <f t="shared" si="9"/>
        <v/>
      </c>
      <c r="S309" s="341" t="str">
        <f t="array" ref="S309">if(V309="","",XLOOKUP(V309,Master[Company],Master[Group],"NA",0,1))</f>
        <v/>
      </c>
      <c r="T309" s="341" t="str">
        <f t="array" ref="T309">if(V309="","",XLOOKUP(V309,Master[Company],Master[Loading Location],"NA",0,1))</f>
        <v/>
      </c>
      <c r="U309" s="341" t="str">
        <f t="array" ref="U309">if(V309="","",XLOOKUP(V309,Master[Company],Master[Acronym],"NA",0,1))</f>
        <v/>
      </c>
      <c r="V309" s="341"/>
      <c r="W309" s="342"/>
      <c r="X309" s="90"/>
      <c r="Y309" s="341"/>
      <c r="Z309" s="341" t="str">
        <f t="shared" si="11"/>
        <v/>
      </c>
      <c r="AA309" s="341"/>
      <c r="AB309" s="341"/>
      <c r="AC309" s="341"/>
      <c r="AD309" s="401"/>
      <c r="AE309" s="563"/>
      <c r="AF309" s="564"/>
      <c r="AG309" s="564"/>
      <c r="AH309" s="564"/>
      <c r="AI309" s="564"/>
      <c r="AJ309" s="564"/>
      <c r="AK309" s="564"/>
      <c r="AL309" s="565"/>
      <c r="AM309" s="564"/>
      <c r="AN309" s="564"/>
      <c r="AO309" s="564"/>
      <c r="AP309" s="564"/>
      <c r="AQ309" s="564"/>
      <c r="AR309" s="564"/>
      <c r="AS309" s="564"/>
      <c r="AT309" s="564"/>
      <c r="AU309" s="394"/>
      <c r="AV309" s="306"/>
      <c r="AW309" s="306"/>
      <c r="AX309" s="394"/>
      <c r="AY309" s="401"/>
      <c r="AZ309" s="341"/>
      <c r="BA309" s="341"/>
      <c r="BB309" s="341"/>
      <c r="BC309" s="341"/>
      <c r="BD309" s="341"/>
      <c r="BE309" s="401"/>
      <c r="BF309" s="341"/>
      <c r="BG309" s="341"/>
      <c r="BH309" s="402"/>
      <c r="BI309" s="403"/>
      <c r="BJ309" s="405"/>
      <c r="BK309" s="405"/>
      <c r="BL309" s="405"/>
      <c r="BM309" s="405"/>
      <c r="BN309" s="514"/>
    </row>
    <row r="310" ht="18.75" customHeight="1">
      <c r="A310" s="336" t="str">
        <f t="shared" si="13"/>
        <v/>
      </c>
      <c r="B310" s="341"/>
      <c r="C310" s="559"/>
      <c r="D310" s="559"/>
      <c r="E310" s="560" t="str">
        <f t="shared" si="14"/>
        <v/>
      </c>
      <c r="F310" s="401"/>
      <c r="G310" s="394"/>
      <c r="H310" s="341" t="str">
        <f t="array" ref="H310">IF(D310="","",XLOOKUP(D310,'Master Data'!K:K,'Master Data'!N:N,"Input in Master Data",0,1))</f>
        <v/>
      </c>
      <c r="I310" s="341" t="str">
        <f t="array" ref="I310">IF(D310="","",XLOOKUP(D310,'Master Data'!K:K,'Master Data'!O:O,"Input in Master Data",0,1))</f>
        <v/>
      </c>
      <c r="J310" s="341" t="str">
        <f t="array" ref="J310">if(V310="","",XLOOKUP(V310,Master[Company],Master[Blow],"Unknown",0,1))</f>
        <v/>
      </c>
      <c r="K310" s="341" t="str">
        <f t="array" ref="K310">if(V310="","",XLOOKUP(V310,Master[Company],Master[Pigging],"Unknown",0,1))</f>
        <v/>
      </c>
      <c r="L310" s="341" t="str">
        <f t="array" ref="L310">if(V310="","",XLOOKUP(V310,Master[Company],Master[Load Method],"Unknown",0,1))</f>
        <v/>
      </c>
      <c r="M310" s="341" t="str">
        <f t="array" ref="M310">if(V310="","",XLOOKUP(V310,Master[Company],Master[Line Distance],"Unknown",0,1))</f>
        <v/>
      </c>
      <c r="N310" s="394"/>
      <c r="O310" s="341"/>
      <c r="P310" s="506"/>
      <c r="Q310" s="341" t="str">
        <f t="array" ref="Q310">if(V310="","",XLOOKUP(V310,Master[Company],Master[Terms],"NA",0,1))</f>
        <v/>
      </c>
      <c r="R310" s="341" t="str">
        <f t="shared" si="9"/>
        <v/>
      </c>
      <c r="S310" s="341" t="str">
        <f t="array" ref="S310">if(V310="","",XLOOKUP(V310,Master[Company],Master[Group],"NA",0,1))</f>
        <v/>
      </c>
      <c r="T310" s="341" t="str">
        <f t="array" ref="T310">if(V310="","",XLOOKUP(V310,Master[Company],Master[Loading Location],"NA",0,1))</f>
        <v/>
      </c>
      <c r="U310" s="341" t="str">
        <f t="array" ref="U310">if(V310="","",XLOOKUP(V310,Master[Company],Master[Acronym],"NA",0,1))</f>
        <v/>
      </c>
      <c r="V310" s="341"/>
      <c r="W310" s="342"/>
      <c r="X310" s="90"/>
      <c r="Y310" s="341"/>
      <c r="Z310" s="341" t="str">
        <f t="shared" si="11"/>
        <v/>
      </c>
      <c r="AA310" s="341"/>
      <c r="AB310" s="341"/>
      <c r="AC310" s="341"/>
      <c r="AD310" s="401"/>
      <c r="AE310" s="563"/>
      <c r="AF310" s="564"/>
      <c r="AG310" s="564"/>
      <c r="AH310" s="564"/>
      <c r="AI310" s="564"/>
      <c r="AJ310" s="564"/>
      <c r="AK310" s="564"/>
      <c r="AL310" s="565"/>
      <c r="AM310" s="564"/>
      <c r="AN310" s="564"/>
      <c r="AO310" s="564"/>
      <c r="AP310" s="564"/>
      <c r="AQ310" s="564"/>
      <c r="AR310" s="564"/>
      <c r="AS310" s="564"/>
      <c r="AT310" s="564"/>
      <c r="AU310" s="394"/>
      <c r="AV310" s="306"/>
      <c r="AW310" s="306"/>
      <c r="AX310" s="394"/>
      <c r="AY310" s="401"/>
      <c r="AZ310" s="341"/>
      <c r="BA310" s="341"/>
      <c r="BB310" s="341"/>
      <c r="BC310" s="341"/>
      <c r="BD310" s="341"/>
      <c r="BE310" s="401"/>
      <c r="BF310" s="341"/>
      <c r="BG310" s="341"/>
      <c r="BH310" s="402"/>
      <c r="BI310" s="403"/>
      <c r="BJ310" s="405"/>
      <c r="BK310" s="405"/>
      <c r="BL310" s="405"/>
      <c r="BM310" s="405"/>
      <c r="BN310" s="514"/>
    </row>
    <row r="311" ht="18.75" customHeight="1">
      <c r="A311" s="336" t="str">
        <f t="shared" si="13"/>
        <v/>
      </c>
      <c r="B311" s="341"/>
      <c r="C311" s="559"/>
      <c r="D311" s="559"/>
      <c r="E311" s="560" t="str">
        <f t="shared" si="14"/>
        <v/>
      </c>
      <c r="F311" s="401"/>
      <c r="G311" s="394"/>
      <c r="H311" s="341" t="str">
        <f t="array" ref="H311">IF(D311="","",XLOOKUP(D311,'Master Data'!K:K,'Master Data'!N:N,"Input in Master Data",0,1))</f>
        <v/>
      </c>
      <c r="I311" s="341" t="str">
        <f t="array" ref="I311">IF(D311="","",XLOOKUP(D311,'Master Data'!K:K,'Master Data'!O:O,"Input in Master Data",0,1))</f>
        <v/>
      </c>
      <c r="J311" s="341" t="str">
        <f t="array" ref="J311">if(V311="","",XLOOKUP(V311,Master[Company],Master[Blow],"Unknown",0,1))</f>
        <v/>
      </c>
      <c r="K311" s="341" t="str">
        <f t="array" ref="K311">if(V311="","",XLOOKUP(V311,Master[Company],Master[Pigging],"Unknown",0,1))</f>
        <v/>
      </c>
      <c r="L311" s="341" t="str">
        <f t="array" ref="L311">if(V311="","",XLOOKUP(V311,Master[Company],Master[Load Method],"Unknown",0,1))</f>
        <v/>
      </c>
      <c r="M311" s="341" t="str">
        <f t="array" ref="M311">if(V311="","",XLOOKUP(V311,Master[Company],Master[Line Distance],"Unknown",0,1))</f>
        <v/>
      </c>
      <c r="N311" s="394"/>
      <c r="O311" s="341"/>
      <c r="P311" s="506"/>
      <c r="Q311" s="341" t="str">
        <f t="array" ref="Q311">if(V311="","",XLOOKUP(V311,Master[Company],Master[Terms],"NA",0,1))</f>
        <v/>
      </c>
      <c r="R311" s="341" t="str">
        <f t="shared" si="9"/>
        <v/>
      </c>
      <c r="S311" s="341" t="str">
        <f t="array" ref="S311">if(V311="","",XLOOKUP(V311,Master[Company],Master[Group],"NA",0,1))</f>
        <v/>
      </c>
      <c r="T311" s="341" t="str">
        <f t="array" ref="T311">if(V311="","",XLOOKUP(V311,Master[Company],Master[Loading Location],"NA",0,1))</f>
        <v/>
      </c>
      <c r="U311" s="341" t="str">
        <f t="array" ref="U311">if(V311="","",XLOOKUP(V311,Master[Company],Master[Acronym],"NA",0,1))</f>
        <v/>
      </c>
      <c r="V311" s="341"/>
      <c r="W311" s="342"/>
      <c r="X311" s="90"/>
      <c r="Y311" s="341"/>
      <c r="Z311" s="341" t="str">
        <f t="shared" si="11"/>
        <v/>
      </c>
      <c r="AA311" s="341"/>
      <c r="AB311" s="341"/>
      <c r="AC311" s="341"/>
      <c r="AD311" s="401"/>
      <c r="AE311" s="563"/>
      <c r="AF311" s="564"/>
      <c r="AG311" s="564"/>
      <c r="AH311" s="564"/>
      <c r="AI311" s="564"/>
      <c r="AJ311" s="564"/>
      <c r="AK311" s="564"/>
      <c r="AL311" s="565"/>
      <c r="AM311" s="564"/>
      <c r="AN311" s="564"/>
      <c r="AO311" s="564"/>
      <c r="AP311" s="564"/>
      <c r="AQ311" s="564"/>
      <c r="AR311" s="564"/>
      <c r="AS311" s="564"/>
      <c r="AT311" s="564"/>
      <c r="AU311" s="394"/>
      <c r="AV311" s="306"/>
      <c r="AW311" s="306"/>
      <c r="AX311" s="394"/>
      <c r="AY311" s="401"/>
      <c r="AZ311" s="341"/>
      <c r="BA311" s="341"/>
      <c r="BB311" s="341"/>
      <c r="BC311" s="341"/>
      <c r="BD311" s="341"/>
      <c r="BE311" s="401"/>
      <c r="BF311" s="341"/>
      <c r="BG311" s="341"/>
      <c r="BH311" s="402"/>
      <c r="BI311" s="403"/>
      <c r="BJ311" s="405"/>
      <c r="BK311" s="405"/>
      <c r="BL311" s="405"/>
      <c r="BM311" s="405"/>
      <c r="BN311" s="514"/>
    </row>
    <row r="312" ht="18.75" customHeight="1">
      <c r="A312" s="336" t="str">
        <f t="shared" si="13"/>
        <v/>
      </c>
      <c r="B312" s="341"/>
      <c r="C312" s="559"/>
      <c r="D312" s="559"/>
      <c r="E312" s="560" t="str">
        <f t="shared" si="14"/>
        <v/>
      </c>
      <c r="F312" s="401"/>
      <c r="G312" s="394"/>
      <c r="H312" s="341" t="str">
        <f t="array" ref="H312">IF(D312="","",XLOOKUP(D312,'Master Data'!K:K,'Master Data'!N:N,"Input in Master Data",0,1))</f>
        <v/>
      </c>
      <c r="I312" s="341" t="str">
        <f t="array" ref="I312">IF(D312="","",XLOOKUP(D312,'Master Data'!K:K,'Master Data'!O:O,"Input in Master Data",0,1))</f>
        <v/>
      </c>
      <c r="J312" s="341" t="str">
        <f t="array" ref="J312">if(V312="","",XLOOKUP(V312,Master[Company],Master[Blow],"Unknown",0,1))</f>
        <v/>
      </c>
      <c r="K312" s="341" t="str">
        <f t="array" ref="K312">if(V312="","",XLOOKUP(V312,Master[Company],Master[Pigging],"Unknown",0,1))</f>
        <v/>
      </c>
      <c r="L312" s="341" t="str">
        <f t="array" ref="L312">if(V312="","",XLOOKUP(V312,Master[Company],Master[Load Method],"Unknown",0,1))</f>
        <v/>
      </c>
      <c r="M312" s="341" t="str">
        <f t="array" ref="M312">if(V312="","",XLOOKUP(V312,Master[Company],Master[Line Distance],"Unknown",0,1))</f>
        <v/>
      </c>
      <c r="N312" s="394"/>
      <c r="O312" s="341"/>
      <c r="P312" s="506"/>
      <c r="Q312" s="341" t="str">
        <f t="array" ref="Q312">if(V312="","",XLOOKUP(V312,Master[Company],Master[Terms],"NA",0,1))</f>
        <v/>
      </c>
      <c r="R312" s="341" t="str">
        <f t="shared" si="9"/>
        <v/>
      </c>
      <c r="S312" s="341" t="str">
        <f t="array" ref="S312">if(V312="","",XLOOKUP(V312,Master[Company],Master[Group],"NA",0,1))</f>
        <v/>
      </c>
      <c r="T312" s="341" t="str">
        <f t="array" ref="T312">if(V312="","",XLOOKUP(V312,Master[Company],Master[Loading Location],"NA",0,1))</f>
        <v/>
      </c>
      <c r="U312" s="341" t="str">
        <f t="array" ref="U312">if(V312="","",XLOOKUP(V312,Master[Company],Master[Acronym],"NA",0,1))</f>
        <v/>
      </c>
      <c r="V312" s="341"/>
      <c r="W312" s="342"/>
      <c r="X312" s="90"/>
      <c r="Y312" s="341"/>
      <c r="Z312" s="341" t="str">
        <f t="shared" si="11"/>
        <v/>
      </c>
      <c r="AA312" s="341"/>
      <c r="AB312" s="341"/>
      <c r="AC312" s="341"/>
      <c r="AD312" s="401"/>
      <c r="AE312" s="563"/>
      <c r="AF312" s="564"/>
      <c r="AG312" s="564"/>
      <c r="AH312" s="564"/>
      <c r="AI312" s="564"/>
      <c r="AJ312" s="564"/>
      <c r="AK312" s="564"/>
      <c r="AL312" s="565"/>
      <c r="AM312" s="564"/>
      <c r="AN312" s="564"/>
      <c r="AO312" s="564"/>
      <c r="AP312" s="564"/>
      <c r="AQ312" s="564"/>
      <c r="AR312" s="564"/>
      <c r="AS312" s="564"/>
      <c r="AT312" s="564"/>
      <c r="AU312" s="394"/>
      <c r="AV312" s="306"/>
      <c r="AW312" s="306"/>
      <c r="AX312" s="394"/>
      <c r="AY312" s="401"/>
      <c r="AZ312" s="341"/>
      <c r="BA312" s="341"/>
      <c r="BB312" s="341"/>
      <c r="BC312" s="341"/>
      <c r="BD312" s="341"/>
      <c r="BE312" s="401"/>
      <c r="BF312" s="341"/>
      <c r="BG312" s="341"/>
      <c r="BH312" s="402"/>
      <c r="BI312" s="403"/>
      <c r="BJ312" s="405"/>
      <c r="BK312" s="405"/>
      <c r="BL312" s="405"/>
      <c r="BM312" s="405"/>
      <c r="BN312" s="514"/>
    </row>
    <row r="313" ht="18.75" customHeight="1">
      <c r="A313" s="336" t="str">
        <f t="shared" si="13"/>
        <v/>
      </c>
      <c r="B313" s="341"/>
      <c r="C313" s="559"/>
      <c r="D313" s="559"/>
      <c r="E313" s="560" t="str">
        <f t="shared" si="14"/>
        <v/>
      </c>
      <c r="F313" s="401"/>
      <c r="G313" s="394"/>
      <c r="H313" s="341" t="str">
        <f t="array" ref="H313">IF(D313="","",XLOOKUP(D313,'Master Data'!K:K,'Master Data'!N:N,"Input in Master Data",0,1))</f>
        <v/>
      </c>
      <c r="I313" s="341" t="str">
        <f t="array" ref="I313">IF(D313="","",XLOOKUP(D313,'Master Data'!K:K,'Master Data'!O:O,"Input in Master Data",0,1))</f>
        <v/>
      </c>
      <c r="J313" s="341" t="str">
        <f t="array" ref="J313">if(V313="","",XLOOKUP(V313,Master[Company],Master[Blow],"Unknown",0,1))</f>
        <v/>
      </c>
      <c r="K313" s="341" t="str">
        <f t="array" ref="K313">if(V313="","",XLOOKUP(V313,Master[Company],Master[Pigging],"Unknown",0,1))</f>
        <v/>
      </c>
      <c r="L313" s="341" t="str">
        <f t="array" ref="L313">if(V313="","",XLOOKUP(V313,Master[Company],Master[Load Method],"Unknown",0,1))</f>
        <v/>
      </c>
      <c r="M313" s="341" t="str">
        <f t="array" ref="M313">if(V313="","",XLOOKUP(V313,Master[Company],Master[Line Distance],"Unknown",0,1))</f>
        <v/>
      </c>
      <c r="N313" s="394"/>
      <c r="O313" s="341"/>
      <c r="P313" s="506"/>
      <c r="Q313" s="341" t="str">
        <f t="array" ref="Q313">if(V313="","",XLOOKUP(V313,Master[Company],Master[Terms],"NA",0,1))</f>
        <v/>
      </c>
      <c r="R313" s="341" t="str">
        <f t="shared" si="9"/>
        <v/>
      </c>
      <c r="S313" s="341" t="str">
        <f t="array" ref="S313">if(V313="","",XLOOKUP(V313,Master[Company],Master[Group],"NA",0,1))</f>
        <v/>
      </c>
      <c r="T313" s="341" t="str">
        <f t="array" ref="T313">if(V313="","",XLOOKUP(V313,Master[Company],Master[Loading Location],"NA",0,1))</f>
        <v/>
      </c>
      <c r="U313" s="341" t="str">
        <f t="array" ref="U313">if(V313="","",XLOOKUP(V313,Master[Company],Master[Acronym],"NA",0,1))</f>
        <v/>
      </c>
      <c r="V313" s="341"/>
      <c r="W313" s="342"/>
      <c r="X313" s="90"/>
      <c r="Y313" s="341"/>
      <c r="Z313" s="341" t="str">
        <f t="shared" si="11"/>
        <v/>
      </c>
      <c r="AA313" s="341"/>
      <c r="AB313" s="341"/>
      <c r="AC313" s="341"/>
      <c r="AD313" s="401"/>
      <c r="AE313" s="563"/>
      <c r="AF313" s="564"/>
      <c r="AG313" s="564"/>
      <c r="AH313" s="564"/>
      <c r="AI313" s="564"/>
      <c r="AJ313" s="564"/>
      <c r="AK313" s="564"/>
      <c r="AL313" s="565"/>
      <c r="AM313" s="564"/>
      <c r="AN313" s="564"/>
      <c r="AO313" s="564"/>
      <c r="AP313" s="564"/>
      <c r="AQ313" s="564"/>
      <c r="AR313" s="564"/>
      <c r="AS313" s="564"/>
      <c r="AT313" s="564"/>
      <c r="AU313" s="394"/>
      <c r="AV313" s="306"/>
      <c r="AW313" s="306"/>
      <c r="AX313" s="394"/>
      <c r="AY313" s="401"/>
      <c r="AZ313" s="341"/>
      <c r="BA313" s="341"/>
      <c r="BB313" s="341"/>
      <c r="BC313" s="341"/>
      <c r="BD313" s="341"/>
      <c r="BE313" s="401"/>
      <c r="BF313" s="341"/>
      <c r="BG313" s="341"/>
      <c r="BH313" s="402"/>
      <c r="BI313" s="403"/>
      <c r="BJ313" s="405"/>
      <c r="BK313" s="405"/>
      <c r="BL313" s="405"/>
      <c r="BM313" s="405"/>
      <c r="BN313" s="514"/>
    </row>
    <row r="314" ht="18.75" customHeight="1">
      <c r="A314" s="336" t="str">
        <f t="shared" si="13"/>
        <v/>
      </c>
      <c r="B314" s="341"/>
      <c r="C314" s="559"/>
      <c r="D314" s="559"/>
      <c r="E314" s="560" t="str">
        <f t="shared" si="14"/>
        <v/>
      </c>
      <c r="F314" s="401"/>
      <c r="G314" s="394"/>
      <c r="H314" s="341" t="str">
        <f t="array" ref="H314">IF(D314="","",XLOOKUP(D314,'Master Data'!K:K,'Master Data'!N:N,"Input in Master Data",0,1))</f>
        <v/>
      </c>
      <c r="I314" s="341" t="str">
        <f t="array" ref="I314">IF(D314="","",XLOOKUP(D314,'Master Data'!K:K,'Master Data'!O:O,"Input in Master Data",0,1))</f>
        <v/>
      </c>
      <c r="J314" s="341" t="str">
        <f t="array" ref="J314">if(V314="","",XLOOKUP(V314,Master[Company],Master[Blow],"Unknown",0,1))</f>
        <v/>
      </c>
      <c r="K314" s="341" t="str">
        <f t="array" ref="K314">if(V314="","",XLOOKUP(V314,Master[Company],Master[Pigging],"Unknown",0,1))</f>
        <v/>
      </c>
      <c r="L314" s="341" t="str">
        <f t="array" ref="L314">if(V314="","",XLOOKUP(V314,Master[Company],Master[Load Method],"Unknown",0,1))</f>
        <v/>
      </c>
      <c r="M314" s="341" t="str">
        <f t="array" ref="M314">if(V314="","",XLOOKUP(V314,Master[Company],Master[Line Distance],"Unknown",0,1))</f>
        <v/>
      </c>
      <c r="N314" s="394"/>
      <c r="O314" s="341"/>
      <c r="P314" s="506"/>
      <c r="Q314" s="341" t="str">
        <f t="array" ref="Q314">if(V314="","",XLOOKUP(V314,Master[Company],Master[Terms],"NA",0,1))</f>
        <v/>
      </c>
      <c r="R314" s="341" t="str">
        <f t="shared" si="9"/>
        <v/>
      </c>
      <c r="S314" s="341" t="str">
        <f t="array" ref="S314">if(V314="","",XLOOKUP(V314,Master[Company],Master[Group],"NA",0,1))</f>
        <v/>
      </c>
      <c r="T314" s="341" t="str">
        <f t="array" ref="T314">if(V314="","",XLOOKUP(V314,Master[Company],Master[Loading Location],"NA",0,1))</f>
        <v/>
      </c>
      <c r="U314" s="341" t="str">
        <f t="array" ref="U314">if(V314="","",XLOOKUP(V314,Master[Company],Master[Acronym],"NA",0,1))</f>
        <v/>
      </c>
      <c r="V314" s="341"/>
      <c r="W314" s="342"/>
      <c r="X314" s="90"/>
      <c r="Y314" s="341"/>
      <c r="Z314" s="341" t="str">
        <f t="shared" si="11"/>
        <v/>
      </c>
      <c r="AA314" s="341"/>
      <c r="AB314" s="341"/>
      <c r="AC314" s="341"/>
      <c r="AD314" s="401"/>
      <c r="AE314" s="563"/>
      <c r="AF314" s="564"/>
      <c r="AG314" s="564"/>
      <c r="AH314" s="564"/>
      <c r="AI314" s="564"/>
      <c r="AJ314" s="564"/>
      <c r="AK314" s="564"/>
      <c r="AL314" s="565"/>
      <c r="AM314" s="564"/>
      <c r="AN314" s="564"/>
      <c r="AO314" s="564"/>
      <c r="AP314" s="564"/>
      <c r="AQ314" s="564"/>
      <c r="AR314" s="564"/>
      <c r="AS314" s="564"/>
      <c r="AT314" s="564"/>
      <c r="AU314" s="394"/>
      <c r="AV314" s="306"/>
      <c r="AW314" s="306"/>
      <c r="AX314" s="394"/>
      <c r="AY314" s="401"/>
      <c r="AZ314" s="341"/>
      <c r="BA314" s="341"/>
      <c r="BB314" s="341"/>
      <c r="BC314" s="341"/>
      <c r="BD314" s="341"/>
      <c r="BE314" s="401"/>
      <c r="BF314" s="341"/>
      <c r="BG314" s="341"/>
      <c r="BH314" s="402"/>
      <c r="BI314" s="403"/>
      <c r="BJ314" s="405"/>
      <c r="BK314" s="405"/>
      <c r="BL314" s="405"/>
      <c r="BM314" s="405"/>
      <c r="BN314" s="514"/>
    </row>
    <row r="315" ht="18.75" customHeight="1">
      <c r="A315" s="336" t="str">
        <f t="shared" si="13"/>
        <v/>
      </c>
      <c r="B315" s="341"/>
      <c r="C315" s="559"/>
      <c r="D315" s="559"/>
      <c r="E315" s="560" t="str">
        <f t="shared" si="14"/>
        <v/>
      </c>
      <c r="F315" s="401"/>
      <c r="G315" s="394"/>
      <c r="H315" s="341" t="str">
        <f t="array" ref="H315">IF(D315="","",XLOOKUP(D315,'Master Data'!K:K,'Master Data'!N:N,"Input in Master Data",0,1))</f>
        <v/>
      </c>
      <c r="I315" s="341" t="str">
        <f t="array" ref="I315">IF(D315="","",XLOOKUP(D315,'Master Data'!K:K,'Master Data'!O:O,"Input in Master Data",0,1))</f>
        <v/>
      </c>
      <c r="J315" s="341" t="str">
        <f t="array" ref="J315">if(V315="","",XLOOKUP(V315,Master[Company],Master[Blow],"Unknown",0,1))</f>
        <v/>
      </c>
      <c r="K315" s="341" t="str">
        <f t="array" ref="K315">if(V315="","",XLOOKUP(V315,Master[Company],Master[Pigging],"Unknown",0,1))</f>
        <v/>
      </c>
      <c r="L315" s="341" t="str">
        <f t="array" ref="L315">if(V315="","",XLOOKUP(V315,Master[Company],Master[Load Method],"Unknown",0,1))</f>
        <v/>
      </c>
      <c r="M315" s="341" t="str">
        <f t="array" ref="M315">if(V315="","",XLOOKUP(V315,Master[Company],Master[Line Distance],"Unknown",0,1))</f>
        <v/>
      </c>
      <c r="N315" s="394"/>
      <c r="O315" s="341"/>
      <c r="P315" s="506"/>
      <c r="Q315" s="341" t="str">
        <f t="array" ref="Q315">if(V315="","",XLOOKUP(V315,Master[Company],Master[Terms],"NA",0,1))</f>
        <v/>
      </c>
      <c r="R315" s="341" t="str">
        <f t="shared" si="9"/>
        <v/>
      </c>
      <c r="S315" s="341" t="str">
        <f t="array" ref="S315">if(V315="","",XLOOKUP(V315,Master[Company],Master[Group],"NA",0,1))</f>
        <v/>
      </c>
      <c r="T315" s="341" t="str">
        <f t="array" ref="T315">if(V315="","",XLOOKUP(V315,Master[Company],Master[Loading Location],"NA",0,1))</f>
        <v/>
      </c>
      <c r="U315" s="341" t="str">
        <f t="array" ref="U315">if(V315="","",XLOOKUP(V315,Master[Company],Master[Acronym],"NA",0,1))</f>
        <v/>
      </c>
      <c r="V315" s="341"/>
      <c r="W315" s="342"/>
      <c r="X315" s="90"/>
      <c r="Y315" s="341"/>
      <c r="Z315" s="341" t="str">
        <f t="shared" si="11"/>
        <v/>
      </c>
      <c r="AA315" s="341"/>
      <c r="AB315" s="341"/>
      <c r="AC315" s="341"/>
      <c r="AD315" s="401"/>
      <c r="AE315" s="563"/>
      <c r="AF315" s="564"/>
      <c r="AG315" s="564"/>
      <c r="AH315" s="564"/>
      <c r="AI315" s="564"/>
      <c r="AJ315" s="564"/>
      <c r="AK315" s="564"/>
      <c r="AL315" s="565"/>
      <c r="AM315" s="564"/>
      <c r="AN315" s="564"/>
      <c r="AO315" s="564"/>
      <c r="AP315" s="564"/>
      <c r="AQ315" s="564"/>
      <c r="AR315" s="564"/>
      <c r="AS315" s="564"/>
      <c r="AT315" s="564"/>
      <c r="AU315" s="394"/>
      <c r="AV315" s="306"/>
      <c r="AW315" s="306"/>
      <c r="AX315" s="394"/>
      <c r="AY315" s="401"/>
      <c r="AZ315" s="341"/>
      <c r="BA315" s="341"/>
      <c r="BB315" s="341"/>
      <c r="BC315" s="341"/>
      <c r="BD315" s="341"/>
      <c r="BE315" s="401"/>
      <c r="BF315" s="341"/>
      <c r="BG315" s="341"/>
      <c r="BH315" s="402"/>
      <c r="BI315" s="403"/>
      <c r="BJ315" s="405"/>
      <c r="BK315" s="405"/>
      <c r="BL315" s="405"/>
      <c r="BM315" s="405"/>
      <c r="BN315" s="514"/>
    </row>
    <row r="316" ht="18.75" customHeight="1">
      <c r="A316" s="336" t="str">
        <f t="shared" si="13"/>
        <v/>
      </c>
      <c r="B316" s="341"/>
      <c r="C316" s="559"/>
      <c r="D316" s="559"/>
      <c r="E316" s="560" t="str">
        <f t="shared" si="14"/>
        <v/>
      </c>
      <c r="F316" s="401"/>
      <c r="G316" s="394"/>
      <c r="H316" s="341" t="str">
        <f t="array" ref="H316">IF(D316="","",XLOOKUP(D316,'Master Data'!K:K,'Master Data'!N:N,"Input in Master Data",0,1))</f>
        <v/>
      </c>
      <c r="I316" s="341" t="str">
        <f t="array" ref="I316">IF(D316="","",XLOOKUP(D316,'Master Data'!K:K,'Master Data'!O:O,"Input in Master Data",0,1))</f>
        <v/>
      </c>
      <c r="J316" s="341" t="str">
        <f t="array" ref="J316">if(V316="","",XLOOKUP(V316,Master[Company],Master[Blow],"Unknown",0,1))</f>
        <v/>
      </c>
      <c r="K316" s="341" t="str">
        <f t="array" ref="K316">if(V316="","",XLOOKUP(V316,Master[Company],Master[Pigging],"Unknown",0,1))</f>
        <v/>
      </c>
      <c r="L316" s="341" t="str">
        <f t="array" ref="L316">if(V316="","",XLOOKUP(V316,Master[Company],Master[Load Method],"Unknown",0,1))</f>
        <v/>
      </c>
      <c r="M316" s="341" t="str">
        <f t="array" ref="M316">if(V316="","",XLOOKUP(V316,Master[Company],Master[Line Distance],"Unknown",0,1))</f>
        <v/>
      </c>
      <c r="N316" s="394"/>
      <c r="O316" s="341"/>
      <c r="P316" s="506"/>
      <c r="Q316" s="341" t="str">
        <f t="array" ref="Q316">if(V316="","",XLOOKUP(V316,Master[Company],Master[Terms],"NA",0,1))</f>
        <v/>
      </c>
      <c r="R316" s="341" t="str">
        <f t="shared" si="9"/>
        <v/>
      </c>
      <c r="S316" s="341" t="str">
        <f t="array" ref="S316">if(V316="","",XLOOKUP(V316,Master[Company],Master[Group],"NA",0,1))</f>
        <v/>
      </c>
      <c r="T316" s="341" t="str">
        <f t="array" ref="T316">if(V316="","",XLOOKUP(V316,Master[Company],Master[Loading Location],"NA",0,1))</f>
        <v/>
      </c>
      <c r="U316" s="341" t="str">
        <f t="array" ref="U316">if(V316="","",XLOOKUP(V316,Master[Company],Master[Acronym],"NA",0,1))</f>
        <v/>
      </c>
      <c r="V316" s="341"/>
      <c r="W316" s="342"/>
      <c r="X316" s="90"/>
      <c r="Y316" s="341"/>
      <c r="Z316" s="341" t="str">
        <f t="shared" si="11"/>
        <v/>
      </c>
      <c r="AA316" s="341"/>
      <c r="AB316" s="341"/>
      <c r="AC316" s="341"/>
      <c r="AD316" s="401"/>
      <c r="AE316" s="563"/>
      <c r="AF316" s="564"/>
      <c r="AG316" s="564"/>
      <c r="AH316" s="564"/>
      <c r="AI316" s="564"/>
      <c r="AJ316" s="564"/>
      <c r="AK316" s="564"/>
      <c r="AL316" s="565"/>
      <c r="AM316" s="564"/>
      <c r="AN316" s="564"/>
      <c r="AO316" s="564"/>
      <c r="AP316" s="564"/>
      <c r="AQ316" s="564"/>
      <c r="AR316" s="564"/>
      <c r="AS316" s="564"/>
      <c r="AT316" s="564"/>
      <c r="AU316" s="394"/>
      <c r="AV316" s="306"/>
      <c r="AW316" s="306"/>
      <c r="AX316" s="394"/>
      <c r="AY316" s="401"/>
      <c r="AZ316" s="341"/>
      <c r="BA316" s="341"/>
      <c r="BB316" s="341"/>
      <c r="BC316" s="341"/>
      <c r="BD316" s="341"/>
      <c r="BE316" s="401"/>
      <c r="BF316" s="341"/>
      <c r="BG316" s="341"/>
      <c r="BH316" s="402"/>
      <c r="BI316" s="403"/>
      <c r="BJ316" s="405"/>
      <c r="BK316" s="405"/>
      <c r="BL316" s="405"/>
      <c r="BM316" s="405"/>
      <c r="BN316" s="514"/>
    </row>
    <row r="317" ht="18.75" customHeight="1">
      <c r="A317" s="336" t="str">
        <f t="shared" si="13"/>
        <v/>
      </c>
      <c r="B317" s="341"/>
      <c r="C317" s="559"/>
      <c r="D317" s="559"/>
      <c r="E317" s="560" t="str">
        <f t="shared" si="14"/>
        <v/>
      </c>
      <c r="F317" s="401"/>
      <c r="G317" s="394"/>
      <c r="H317" s="341" t="str">
        <f t="array" ref="H317">IF(D317="","",XLOOKUP(D317,'Master Data'!K:K,'Master Data'!N:N,"Input in Master Data",0,1))</f>
        <v/>
      </c>
      <c r="I317" s="341" t="str">
        <f t="array" ref="I317">IF(D317="","",XLOOKUP(D317,'Master Data'!K:K,'Master Data'!O:O,"Input in Master Data",0,1))</f>
        <v/>
      </c>
      <c r="J317" s="341" t="str">
        <f t="array" ref="J317">if(V317="","",XLOOKUP(V317,Master[Company],Master[Blow],"Unknown",0,1))</f>
        <v/>
      </c>
      <c r="K317" s="341" t="str">
        <f t="array" ref="K317">if(V317="","",XLOOKUP(V317,Master[Company],Master[Pigging],"Unknown",0,1))</f>
        <v/>
      </c>
      <c r="L317" s="341" t="str">
        <f t="array" ref="L317">if(V317="","",XLOOKUP(V317,Master[Company],Master[Load Method],"Unknown",0,1))</f>
        <v/>
      </c>
      <c r="M317" s="341" t="str">
        <f t="array" ref="M317">if(V317="","",XLOOKUP(V317,Master[Company],Master[Line Distance],"Unknown",0,1))</f>
        <v/>
      </c>
      <c r="N317" s="394"/>
      <c r="O317" s="341"/>
      <c r="P317" s="506"/>
      <c r="Q317" s="341" t="str">
        <f t="array" ref="Q317">if(V317="","",XLOOKUP(V317,Master[Company],Master[Terms],"NA",0,1))</f>
        <v/>
      </c>
      <c r="R317" s="341" t="str">
        <f t="shared" si="9"/>
        <v/>
      </c>
      <c r="S317" s="341" t="str">
        <f t="array" ref="S317">if(V317="","",XLOOKUP(V317,Master[Company],Master[Group],"NA",0,1))</f>
        <v/>
      </c>
      <c r="T317" s="341" t="str">
        <f t="array" ref="T317">if(V317="","",XLOOKUP(V317,Master[Company],Master[Loading Location],"NA",0,1))</f>
        <v/>
      </c>
      <c r="U317" s="341" t="str">
        <f t="array" ref="U317">if(V317="","",XLOOKUP(V317,Master[Company],Master[Acronym],"NA",0,1))</f>
        <v/>
      </c>
      <c r="V317" s="341"/>
      <c r="W317" s="342"/>
      <c r="X317" s="90"/>
      <c r="Y317" s="341"/>
      <c r="Z317" s="341" t="str">
        <f t="shared" si="11"/>
        <v/>
      </c>
      <c r="AA317" s="341"/>
      <c r="AB317" s="341"/>
      <c r="AC317" s="341"/>
      <c r="AD317" s="401"/>
      <c r="AE317" s="563"/>
      <c r="AF317" s="564"/>
      <c r="AG317" s="564"/>
      <c r="AH317" s="564"/>
      <c r="AI317" s="564"/>
      <c r="AJ317" s="564"/>
      <c r="AK317" s="564"/>
      <c r="AL317" s="565"/>
      <c r="AM317" s="564"/>
      <c r="AN317" s="564"/>
      <c r="AO317" s="564"/>
      <c r="AP317" s="564"/>
      <c r="AQ317" s="564"/>
      <c r="AR317" s="564"/>
      <c r="AS317" s="564"/>
      <c r="AT317" s="564"/>
      <c r="AU317" s="394"/>
      <c r="AV317" s="306"/>
      <c r="AW317" s="306"/>
      <c r="AX317" s="394"/>
      <c r="AY317" s="401"/>
      <c r="AZ317" s="341"/>
      <c r="BA317" s="341"/>
      <c r="BB317" s="341"/>
      <c r="BC317" s="341"/>
      <c r="BD317" s="341"/>
      <c r="BE317" s="401"/>
      <c r="BF317" s="341"/>
      <c r="BG317" s="341"/>
      <c r="BH317" s="402"/>
      <c r="BI317" s="403"/>
      <c r="BJ317" s="405"/>
      <c r="BK317" s="405"/>
      <c r="BL317" s="405"/>
      <c r="BM317" s="405"/>
      <c r="BN317" s="514"/>
    </row>
    <row r="318" ht="18.75" customHeight="1">
      <c r="A318" s="336" t="str">
        <f t="shared" si="13"/>
        <v/>
      </c>
      <c r="B318" s="341"/>
      <c r="C318" s="559"/>
      <c r="D318" s="559"/>
      <c r="E318" s="560" t="str">
        <f t="shared" si="14"/>
        <v/>
      </c>
      <c r="F318" s="401"/>
      <c r="G318" s="394"/>
      <c r="H318" s="341" t="str">
        <f t="array" ref="H318">IF(D318="","",XLOOKUP(D318,'Master Data'!K:K,'Master Data'!N:N,"Input in Master Data",0,1))</f>
        <v/>
      </c>
      <c r="I318" s="341" t="str">
        <f t="array" ref="I318">IF(D318="","",XLOOKUP(D318,'Master Data'!K:K,'Master Data'!O:O,"Input in Master Data",0,1))</f>
        <v/>
      </c>
      <c r="J318" s="341" t="str">
        <f t="array" ref="J318">if(V318="","",XLOOKUP(V318,Master[Company],Master[Blow],"Unknown",0,1))</f>
        <v/>
      </c>
      <c r="K318" s="341" t="str">
        <f t="array" ref="K318">if(V318="","",XLOOKUP(V318,Master[Company],Master[Pigging],"Unknown",0,1))</f>
        <v/>
      </c>
      <c r="L318" s="341" t="str">
        <f t="array" ref="L318">if(V318="","",XLOOKUP(V318,Master[Company],Master[Load Method],"Unknown",0,1))</f>
        <v/>
      </c>
      <c r="M318" s="341" t="str">
        <f t="array" ref="M318">if(V318="","",XLOOKUP(V318,Master[Company],Master[Line Distance],"Unknown",0,1))</f>
        <v/>
      </c>
      <c r="N318" s="394"/>
      <c r="O318" s="341"/>
      <c r="P318" s="506"/>
      <c r="Q318" s="341" t="str">
        <f t="array" ref="Q318">if(V318="","",XLOOKUP(V318,Master[Company],Master[Terms],"NA",0,1))</f>
        <v/>
      </c>
      <c r="R318" s="341" t="str">
        <f t="shared" si="9"/>
        <v/>
      </c>
      <c r="S318" s="341" t="str">
        <f t="array" ref="S318">if(V318="","",XLOOKUP(V318,Master[Company],Master[Group],"NA",0,1))</f>
        <v/>
      </c>
      <c r="T318" s="341" t="str">
        <f t="array" ref="T318">if(V318="","",XLOOKUP(V318,Master[Company],Master[Loading Location],"NA",0,1))</f>
        <v/>
      </c>
      <c r="U318" s="341" t="str">
        <f t="array" ref="U318">if(V318="","",XLOOKUP(V318,Master[Company],Master[Acronym],"NA",0,1))</f>
        <v/>
      </c>
      <c r="V318" s="341"/>
      <c r="W318" s="342"/>
      <c r="X318" s="90"/>
      <c r="Y318" s="341"/>
      <c r="Z318" s="341" t="str">
        <f t="shared" si="11"/>
        <v/>
      </c>
      <c r="AA318" s="341"/>
      <c r="AB318" s="341"/>
      <c r="AC318" s="341"/>
      <c r="AD318" s="401"/>
      <c r="AE318" s="563"/>
      <c r="AF318" s="564"/>
      <c r="AG318" s="564"/>
      <c r="AH318" s="564"/>
      <c r="AI318" s="564"/>
      <c r="AJ318" s="564"/>
      <c r="AK318" s="564"/>
      <c r="AL318" s="565"/>
      <c r="AM318" s="564"/>
      <c r="AN318" s="564"/>
      <c r="AO318" s="564"/>
      <c r="AP318" s="564"/>
      <c r="AQ318" s="564"/>
      <c r="AR318" s="564"/>
      <c r="AS318" s="564"/>
      <c r="AT318" s="564"/>
      <c r="AU318" s="394"/>
      <c r="AV318" s="306"/>
      <c r="AW318" s="306"/>
      <c r="AX318" s="394"/>
      <c r="AY318" s="401"/>
      <c r="AZ318" s="341"/>
      <c r="BA318" s="341"/>
      <c r="BB318" s="341"/>
      <c r="BC318" s="341"/>
      <c r="BD318" s="341"/>
      <c r="BE318" s="401"/>
      <c r="BF318" s="341"/>
      <c r="BG318" s="341"/>
      <c r="BH318" s="402"/>
      <c r="BI318" s="403"/>
      <c r="BJ318" s="405"/>
      <c r="BK318" s="405"/>
      <c r="BL318" s="405"/>
      <c r="BM318" s="405"/>
      <c r="BN318" s="514"/>
    </row>
    <row r="319" ht="18.75" customHeight="1">
      <c r="A319" s="336" t="str">
        <f t="shared" si="13"/>
        <v/>
      </c>
      <c r="B319" s="341"/>
      <c r="C319" s="559"/>
      <c r="D319" s="559"/>
      <c r="E319" s="560" t="str">
        <f t="shared" si="14"/>
        <v/>
      </c>
      <c r="F319" s="401"/>
      <c r="G319" s="394"/>
      <c r="H319" s="341" t="str">
        <f t="array" ref="H319">IF(D319="","",XLOOKUP(D319,'Master Data'!K:K,'Master Data'!N:N,"Input in Master Data",0,1))</f>
        <v/>
      </c>
      <c r="I319" s="341" t="str">
        <f t="array" ref="I319">IF(D319="","",XLOOKUP(D319,'Master Data'!K:K,'Master Data'!O:O,"Input in Master Data",0,1))</f>
        <v/>
      </c>
      <c r="J319" s="341" t="str">
        <f t="array" ref="J319">if(V319="","",XLOOKUP(V319,Master[Company],Master[Blow],"Unknown",0,1))</f>
        <v/>
      </c>
      <c r="K319" s="341" t="str">
        <f t="array" ref="K319">if(V319="","",XLOOKUP(V319,Master[Company],Master[Pigging],"Unknown",0,1))</f>
        <v/>
      </c>
      <c r="L319" s="341" t="str">
        <f t="array" ref="L319">if(V319="","",XLOOKUP(V319,Master[Company],Master[Load Method],"Unknown",0,1))</f>
        <v/>
      </c>
      <c r="M319" s="341" t="str">
        <f t="array" ref="M319">if(V319="","",XLOOKUP(V319,Master[Company],Master[Line Distance],"Unknown",0,1))</f>
        <v/>
      </c>
      <c r="N319" s="394"/>
      <c r="O319" s="341"/>
      <c r="P319" s="506"/>
      <c r="Q319" s="341" t="str">
        <f t="array" ref="Q319">if(V319="","",XLOOKUP(V319,Master[Company],Master[Terms],"NA",0,1))</f>
        <v/>
      </c>
      <c r="R319" s="341" t="str">
        <f t="shared" si="9"/>
        <v/>
      </c>
      <c r="S319" s="341" t="str">
        <f t="array" ref="S319">if(V319="","",XLOOKUP(V319,Master[Company],Master[Group],"NA",0,1))</f>
        <v/>
      </c>
      <c r="T319" s="341" t="str">
        <f t="array" ref="T319">if(V319="","",XLOOKUP(V319,Master[Company],Master[Loading Location],"NA",0,1))</f>
        <v/>
      </c>
      <c r="U319" s="341" t="str">
        <f t="array" ref="U319">if(V319="","",XLOOKUP(V319,Master[Company],Master[Acronym],"NA",0,1))</f>
        <v/>
      </c>
      <c r="V319" s="341"/>
      <c r="W319" s="342"/>
      <c r="X319" s="90"/>
      <c r="Y319" s="341"/>
      <c r="Z319" s="341" t="str">
        <f t="shared" si="11"/>
        <v/>
      </c>
      <c r="AA319" s="341"/>
      <c r="AB319" s="341"/>
      <c r="AC319" s="341"/>
      <c r="AD319" s="401"/>
      <c r="AE319" s="563"/>
      <c r="AF319" s="564"/>
      <c r="AG319" s="564"/>
      <c r="AH319" s="564"/>
      <c r="AI319" s="564"/>
      <c r="AJ319" s="564"/>
      <c r="AK319" s="564"/>
      <c r="AL319" s="565"/>
      <c r="AM319" s="564"/>
      <c r="AN319" s="564"/>
      <c r="AO319" s="564"/>
      <c r="AP319" s="564"/>
      <c r="AQ319" s="564"/>
      <c r="AR319" s="564"/>
      <c r="AS319" s="564"/>
      <c r="AT319" s="564"/>
      <c r="AU319" s="394"/>
      <c r="AV319" s="306"/>
      <c r="AW319" s="306"/>
      <c r="AX319" s="394"/>
      <c r="AY319" s="401"/>
      <c r="AZ319" s="341"/>
      <c r="BA319" s="341"/>
      <c r="BB319" s="341"/>
      <c r="BC319" s="341"/>
      <c r="BD319" s="341"/>
      <c r="BE319" s="401"/>
      <c r="BF319" s="341"/>
      <c r="BG319" s="341"/>
      <c r="BH319" s="402"/>
      <c r="BI319" s="403"/>
      <c r="BJ319" s="405"/>
      <c r="BK319" s="405"/>
      <c r="BL319" s="405"/>
      <c r="BM319" s="405"/>
      <c r="BN319" s="514"/>
    </row>
    <row r="320" ht="18.75" customHeight="1">
      <c r="A320" s="336" t="str">
        <f t="shared" si="13"/>
        <v/>
      </c>
      <c r="B320" s="341"/>
      <c r="C320" s="559"/>
      <c r="D320" s="559"/>
      <c r="E320" s="560" t="str">
        <f t="shared" si="14"/>
        <v/>
      </c>
      <c r="F320" s="401"/>
      <c r="G320" s="394"/>
      <c r="H320" s="341" t="str">
        <f t="array" ref="H320">IF(D320="","",XLOOKUP(D320,'Master Data'!K:K,'Master Data'!N:N,"Input in Master Data",0,1))</f>
        <v/>
      </c>
      <c r="I320" s="341" t="str">
        <f t="array" ref="I320">IF(D320="","",XLOOKUP(D320,'Master Data'!K:K,'Master Data'!O:O,"Input in Master Data",0,1))</f>
        <v/>
      </c>
      <c r="J320" s="341" t="str">
        <f t="array" ref="J320">if(V320="","",XLOOKUP(V320,Master[Company],Master[Blow],"Unknown",0,1))</f>
        <v/>
      </c>
      <c r="K320" s="341" t="str">
        <f t="array" ref="K320">if(V320="","",XLOOKUP(V320,Master[Company],Master[Pigging],"Unknown",0,1))</f>
        <v/>
      </c>
      <c r="L320" s="341" t="str">
        <f t="array" ref="L320">if(V320="","",XLOOKUP(V320,Master[Company],Master[Load Method],"Unknown",0,1))</f>
        <v/>
      </c>
      <c r="M320" s="341" t="str">
        <f t="array" ref="M320">if(V320="","",XLOOKUP(V320,Master[Company],Master[Line Distance],"Unknown",0,1))</f>
        <v/>
      </c>
      <c r="N320" s="394"/>
      <c r="O320" s="341"/>
      <c r="P320" s="506"/>
      <c r="Q320" s="341" t="str">
        <f t="array" ref="Q320">if(V320="","",XLOOKUP(V320,Master[Company],Master[Terms],"NA",0,1))</f>
        <v/>
      </c>
      <c r="R320" s="341" t="str">
        <f t="shared" si="9"/>
        <v/>
      </c>
      <c r="S320" s="341" t="str">
        <f t="array" ref="S320">if(V320="","",XLOOKUP(V320,Master[Company],Master[Group],"NA",0,1))</f>
        <v/>
      </c>
      <c r="T320" s="341" t="str">
        <f t="array" ref="T320">if(V320="","",XLOOKUP(V320,Master[Company],Master[Loading Location],"NA",0,1))</f>
        <v/>
      </c>
      <c r="U320" s="341" t="str">
        <f t="array" ref="U320">if(V320="","",XLOOKUP(V320,Master[Company],Master[Acronym],"NA",0,1))</f>
        <v/>
      </c>
      <c r="V320" s="341"/>
      <c r="W320" s="342"/>
      <c r="X320" s="90"/>
      <c r="Y320" s="341"/>
      <c r="Z320" s="341" t="str">
        <f t="shared" si="11"/>
        <v/>
      </c>
      <c r="AA320" s="341"/>
      <c r="AB320" s="341"/>
      <c r="AC320" s="341"/>
      <c r="AD320" s="401"/>
      <c r="AE320" s="563"/>
      <c r="AF320" s="564"/>
      <c r="AG320" s="564"/>
      <c r="AH320" s="564"/>
      <c r="AI320" s="564"/>
      <c r="AJ320" s="564"/>
      <c r="AK320" s="564"/>
      <c r="AL320" s="565"/>
      <c r="AM320" s="564"/>
      <c r="AN320" s="564"/>
      <c r="AO320" s="564"/>
      <c r="AP320" s="564"/>
      <c r="AQ320" s="564"/>
      <c r="AR320" s="564"/>
      <c r="AS320" s="564"/>
      <c r="AT320" s="564"/>
      <c r="AU320" s="394"/>
      <c r="AV320" s="306"/>
      <c r="AW320" s="306"/>
      <c r="AX320" s="394"/>
      <c r="AY320" s="401"/>
      <c r="AZ320" s="341"/>
      <c r="BA320" s="341"/>
      <c r="BB320" s="341"/>
      <c r="BC320" s="341"/>
      <c r="BD320" s="341"/>
      <c r="BE320" s="401"/>
      <c r="BF320" s="341"/>
      <c r="BG320" s="341"/>
      <c r="BH320" s="402"/>
      <c r="BI320" s="403"/>
      <c r="BJ320" s="405"/>
      <c r="BK320" s="405"/>
      <c r="BL320" s="405"/>
      <c r="BM320" s="405"/>
      <c r="BN320" s="514"/>
    </row>
    <row r="321" ht="18.75" customHeight="1">
      <c r="A321" s="336" t="str">
        <f t="shared" si="13"/>
        <v/>
      </c>
      <c r="B321" s="341"/>
      <c r="C321" s="559"/>
      <c r="D321" s="559"/>
      <c r="E321" s="560" t="str">
        <f t="shared" si="14"/>
        <v/>
      </c>
      <c r="F321" s="401"/>
      <c r="G321" s="394"/>
      <c r="H321" s="341" t="str">
        <f t="array" ref="H321">IF(D321="","",XLOOKUP(D321,'Master Data'!K:K,'Master Data'!N:N,"Input in Master Data",0,1))</f>
        <v/>
      </c>
      <c r="I321" s="341" t="str">
        <f t="array" ref="I321">IF(D321="","",XLOOKUP(D321,'Master Data'!K:K,'Master Data'!O:O,"Input in Master Data",0,1))</f>
        <v/>
      </c>
      <c r="J321" s="341" t="str">
        <f t="array" ref="J321">if(V321="","",XLOOKUP(V321,Master[Company],Master[Blow],"Unknown",0,1))</f>
        <v/>
      </c>
      <c r="K321" s="341" t="str">
        <f t="array" ref="K321">if(V321="","",XLOOKUP(V321,Master[Company],Master[Pigging],"Unknown",0,1))</f>
        <v/>
      </c>
      <c r="L321" s="341" t="str">
        <f t="array" ref="L321">if(V321="","",XLOOKUP(V321,Master[Company],Master[Load Method],"Unknown",0,1))</f>
        <v/>
      </c>
      <c r="M321" s="341" t="str">
        <f t="array" ref="M321">if(V321="","",XLOOKUP(V321,Master[Company],Master[Line Distance],"Unknown",0,1))</f>
        <v/>
      </c>
      <c r="N321" s="394"/>
      <c r="O321" s="341"/>
      <c r="P321" s="506"/>
      <c r="Q321" s="341" t="str">
        <f t="array" ref="Q321">if(V321="","",XLOOKUP(V321,Master[Company],Master[Terms],"NA",0,1))</f>
        <v/>
      </c>
      <c r="R321" s="341" t="str">
        <f t="shared" si="9"/>
        <v/>
      </c>
      <c r="S321" s="341" t="str">
        <f t="array" ref="S321">if(V321="","",XLOOKUP(V321,Master[Company],Master[Group],"NA",0,1))</f>
        <v/>
      </c>
      <c r="T321" s="341" t="str">
        <f t="array" ref="T321">if(V321="","",XLOOKUP(V321,Master[Company],Master[Loading Location],"NA",0,1))</f>
        <v/>
      </c>
      <c r="U321" s="341" t="str">
        <f t="array" ref="U321">if(V321="","",XLOOKUP(V321,Master[Company],Master[Acronym],"NA",0,1))</f>
        <v/>
      </c>
      <c r="V321" s="341"/>
      <c r="W321" s="342"/>
      <c r="X321" s="90"/>
      <c r="Y321" s="341"/>
      <c r="Z321" s="341" t="str">
        <f t="shared" si="11"/>
        <v/>
      </c>
      <c r="AA321" s="341"/>
      <c r="AB321" s="341"/>
      <c r="AC321" s="341"/>
      <c r="AD321" s="401"/>
      <c r="AE321" s="563"/>
      <c r="AF321" s="564"/>
      <c r="AG321" s="564"/>
      <c r="AH321" s="564"/>
      <c r="AI321" s="564"/>
      <c r="AJ321" s="564"/>
      <c r="AK321" s="564"/>
      <c r="AL321" s="565"/>
      <c r="AM321" s="564"/>
      <c r="AN321" s="564"/>
      <c r="AO321" s="564"/>
      <c r="AP321" s="564"/>
      <c r="AQ321" s="564"/>
      <c r="AR321" s="564"/>
      <c r="AS321" s="564"/>
      <c r="AT321" s="564"/>
      <c r="AU321" s="394"/>
      <c r="AV321" s="306"/>
      <c r="AW321" s="306"/>
      <c r="AX321" s="394"/>
      <c r="AY321" s="401"/>
      <c r="AZ321" s="341"/>
      <c r="BA321" s="341"/>
      <c r="BB321" s="341"/>
      <c r="BC321" s="341"/>
      <c r="BD321" s="341"/>
      <c r="BE321" s="401"/>
      <c r="BF321" s="341"/>
      <c r="BG321" s="341"/>
      <c r="BH321" s="402"/>
      <c r="BI321" s="403"/>
      <c r="BJ321" s="405"/>
      <c r="BK321" s="405"/>
      <c r="BL321" s="405"/>
      <c r="BM321" s="405"/>
      <c r="BN321" s="514"/>
    </row>
    <row r="322" ht="18.75" customHeight="1">
      <c r="A322" s="336" t="str">
        <f t="shared" si="13"/>
        <v/>
      </c>
      <c r="B322" s="341"/>
      <c r="C322" s="559"/>
      <c r="D322" s="559"/>
      <c r="E322" s="560" t="str">
        <f t="shared" si="14"/>
        <v/>
      </c>
      <c r="F322" s="401"/>
      <c r="G322" s="394"/>
      <c r="H322" s="341" t="str">
        <f t="array" ref="H322">IF(D322="","",XLOOKUP(D322,'Master Data'!K:K,'Master Data'!N:N,"Input in Master Data",0,1))</f>
        <v/>
      </c>
      <c r="I322" s="341" t="str">
        <f t="array" ref="I322">IF(D322="","",XLOOKUP(D322,'Master Data'!K:K,'Master Data'!O:O,"Input in Master Data",0,1))</f>
        <v/>
      </c>
      <c r="J322" s="341" t="str">
        <f t="array" ref="J322">if(V322="","",XLOOKUP(V322,Master[Company],Master[Blow],"Unknown",0,1))</f>
        <v/>
      </c>
      <c r="K322" s="341" t="str">
        <f t="array" ref="K322">if(V322="","",XLOOKUP(V322,Master[Company],Master[Pigging],"Unknown",0,1))</f>
        <v/>
      </c>
      <c r="L322" s="341" t="str">
        <f t="array" ref="L322">if(V322="","",XLOOKUP(V322,Master[Company],Master[Load Method],"Unknown",0,1))</f>
        <v/>
      </c>
      <c r="M322" s="341" t="str">
        <f t="array" ref="M322">if(V322="","",XLOOKUP(V322,Master[Company],Master[Line Distance],"Unknown",0,1))</f>
        <v/>
      </c>
      <c r="N322" s="394"/>
      <c r="O322" s="341"/>
      <c r="P322" s="506"/>
      <c r="Q322" s="341" t="str">
        <f t="array" ref="Q322">if(V322="","",XLOOKUP(V322,Master[Company],Master[Terms],"NA",0,1))</f>
        <v/>
      </c>
      <c r="R322" s="341" t="str">
        <f t="shared" si="9"/>
        <v/>
      </c>
      <c r="S322" s="341" t="str">
        <f t="array" ref="S322">if(V322="","",XLOOKUP(V322,Master[Company],Master[Group],"NA",0,1))</f>
        <v/>
      </c>
      <c r="T322" s="341" t="str">
        <f t="array" ref="T322">if(V322="","",XLOOKUP(V322,Master[Company],Master[Loading Location],"NA",0,1))</f>
        <v/>
      </c>
      <c r="U322" s="341" t="str">
        <f t="array" ref="U322">if(V322="","",XLOOKUP(V322,Master[Company],Master[Acronym],"NA",0,1))</f>
        <v/>
      </c>
      <c r="V322" s="341"/>
      <c r="W322" s="342"/>
      <c r="X322" s="90"/>
      <c r="Y322" s="341"/>
      <c r="Z322" s="341" t="str">
        <f t="shared" si="11"/>
        <v/>
      </c>
      <c r="AA322" s="341"/>
      <c r="AB322" s="341"/>
      <c r="AC322" s="341"/>
      <c r="AD322" s="401"/>
      <c r="AE322" s="563"/>
      <c r="AF322" s="564"/>
      <c r="AG322" s="564"/>
      <c r="AH322" s="564"/>
      <c r="AI322" s="564"/>
      <c r="AJ322" s="564"/>
      <c r="AK322" s="564"/>
      <c r="AL322" s="565"/>
      <c r="AM322" s="564"/>
      <c r="AN322" s="564"/>
      <c r="AO322" s="564"/>
      <c r="AP322" s="564"/>
      <c r="AQ322" s="564"/>
      <c r="AR322" s="564"/>
      <c r="AS322" s="564"/>
      <c r="AT322" s="564"/>
      <c r="AU322" s="394"/>
      <c r="AV322" s="306"/>
      <c r="AW322" s="306"/>
      <c r="AX322" s="394"/>
      <c r="AY322" s="401"/>
      <c r="AZ322" s="341"/>
      <c r="BA322" s="341"/>
      <c r="BB322" s="341"/>
      <c r="BC322" s="341"/>
      <c r="BD322" s="341"/>
      <c r="BE322" s="401"/>
      <c r="BF322" s="341"/>
      <c r="BG322" s="341"/>
      <c r="BH322" s="402"/>
      <c r="BI322" s="403"/>
      <c r="BJ322" s="405"/>
      <c r="BK322" s="405"/>
      <c r="BL322" s="405"/>
      <c r="BM322" s="405"/>
      <c r="BN322" s="514"/>
    </row>
    <row r="323" ht="18.75" customHeight="1">
      <c r="A323" s="336" t="str">
        <f t="shared" si="13"/>
        <v/>
      </c>
      <c r="B323" s="341"/>
      <c r="C323" s="559"/>
      <c r="D323" s="559"/>
      <c r="E323" s="560" t="str">
        <f t="shared" si="14"/>
        <v/>
      </c>
      <c r="F323" s="401"/>
      <c r="G323" s="394"/>
      <c r="H323" s="341" t="str">
        <f t="array" ref="H323">IF(D323="","",XLOOKUP(D323,'Master Data'!K:K,'Master Data'!N:N,"Input in Master Data",0,1))</f>
        <v/>
      </c>
      <c r="I323" s="341" t="str">
        <f t="array" ref="I323">IF(D323="","",XLOOKUP(D323,'Master Data'!K:K,'Master Data'!O:O,"Input in Master Data",0,1))</f>
        <v/>
      </c>
      <c r="J323" s="341" t="str">
        <f t="array" ref="J323">if(V323="","",XLOOKUP(V323,Master[Company],Master[Blow],"Unknown",0,1))</f>
        <v/>
      </c>
      <c r="K323" s="341" t="str">
        <f t="array" ref="K323">if(V323="","",XLOOKUP(V323,Master[Company],Master[Pigging],"Unknown",0,1))</f>
        <v/>
      </c>
      <c r="L323" s="341" t="str">
        <f t="array" ref="L323">if(V323="","",XLOOKUP(V323,Master[Company],Master[Load Method],"Unknown",0,1))</f>
        <v/>
      </c>
      <c r="M323" s="341" t="str">
        <f t="array" ref="M323">if(V323="","",XLOOKUP(V323,Master[Company],Master[Line Distance],"Unknown",0,1))</f>
        <v/>
      </c>
      <c r="N323" s="394"/>
      <c r="O323" s="341"/>
      <c r="P323" s="506"/>
      <c r="Q323" s="341" t="str">
        <f t="array" ref="Q323">if(V323="","",XLOOKUP(V323,Master[Company],Master[Terms],"NA",0,1))</f>
        <v/>
      </c>
      <c r="R323" s="341" t="str">
        <f t="shared" si="9"/>
        <v/>
      </c>
      <c r="S323" s="341" t="str">
        <f t="array" ref="S323">if(V323="","",XLOOKUP(V323,Master[Company],Master[Group],"NA",0,1))</f>
        <v/>
      </c>
      <c r="T323" s="341" t="str">
        <f t="array" ref="T323">if(V323="","",XLOOKUP(V323,Master[Company],Master[Loading Location],"NA",0,1))</f>
        <v/>
      </c>
      <c r="U323" s="341" t="str">
        <f t="array" ref="U323">if(V323="","",XLOOKUP(V323,Master[Company],Master[Acronym],"NA",0,1))</f>
        <v/>
      </c>
      <c r="V323" s="341"/>
      <c r="W323" s="342"/>
      <c r="X323" s="90"/>
      <c r="Y323" s="341"/>
      <c r="Z323" s="341" t="str">
        <f t="shared" si="11"/>
        <v/>
      </c>
      <c r="AA323" s="341"/>
      <c r="AB323" s="341"/>
      <c r="AC323" s="341"/>
      <c r="AD323" s="401"/>
      <c r="AE323" s="563"/>
      <c r="AF323" s="564"/>
      <c r="AG323" s="564"/>
      <c r="AH323" s="564"/>
      <c r="AI323" s="564"/>
      <c r="AJ323" s="564"/>
      <c r="AK323" s="564"/>
      <c r="AL323" s="565"/>
      <c r="AM323" s="564"/>
      <c r="AN323" s="564"/>
      <c r="AO323" s="564"/>
      <c r="AP323" s="564"/>
      <c r="AQ323" s="564"/>
      <c r="AR323" s="564"/>
      <c r="AS323" s="564"/>
      <c r="AT323" s="564"/>
      <c r="AU323" s="394"/>
      <c r="AV323" s="306"/>
      <c r="AW323" s="306"/>
      <c r="AX323" s="394"/>
      <c r="AY323" s="401"/>
      <c r="AZ323" s="341"/>
      <c r="BA323" s="341"/>
      <c r="BB323" s="341"/>
      <c r="BC323" s="341"/>
      <c r="BD323" s="341"/>
      <c r="BE323" s="401"/>
      <c r="BF323" s="341"/>
      <c r="BG323" s="341"/>
      <c r="BH323" s="402"/>
      <c r="BI323" s="403"/>
      <c r="BJ323" s="405"/>
      <c r="BK323" s="405"/>
      <c r="BL323" s="405"/>
      <c r="BM323" s="405"/>
      <c r="BN323" s="514"/>
    </row>
    <row r="324" ht="18.75" customHeight="1">
      <c r="A324" s="336" t="str">
        <f t="shared" si="13"/>
        <v/>
      </c>
      <c r="B324" s="341"/>
      <c r="C324" s="559"/>
      <c r="D324" s="559"/>
      <c r="E324" s="560" t="str">
        <f t="shared" si="14"/>
        <v/>
      </c>
      <c r="F324" s="401"/>
      <c r="G324" s="394"/>
      <c r="H324" s="341" t="str">
        <f t="array" ref="H324">IF(D324="","",XLOOKUP(D324,'Master Data'!K:K,'Master Data'!N:N,"Input in Master Data",0,1))</f>
        <v/>
      </c>
      <c r="I324" s="341" t="str">
        <f t="array" ref="I324">IF(D324="","",XLOOKUP(D324,'Master Data'!K:K,'Master Data'!O:O,"Input in Master Data",0,1))</f>
        <v/>
      </c>
      <c r="J324" s="341" t="str">
        <f t="array" ref="J324">if(V324="","",XLOOKUP(V324,Master[Company],Master[Blow],"Unknown",0,1))</f>
        <v/>
      </c>
      <c r="K324" s="341" t="str">
        <f t="array" ref="K324">if(V324="","",XLOOKUP(V324,Master[Company],Master[Pigging],"Unknown",0,1))</f>
        <v/>
      </c>
      <c r="L324" s="341" t="str">
        <f t="array" ref="L324">if(V324="","",XLOOKUP(V324,Master[Company],Master[Load Method],"Unknown",0,1))</f>
        <v/>
      </c>
      <c r="M324" s="341" t="str">
        <f t="array" ref="M324">if(V324="","",XLOOKUP(V324,Master[Company],Master[Line Distance],"Unknown",0,1))</f>
        <v/>
      </c>
      <c r="N324" s="394"/>
      <c r="O324" s="341"/>
      <c r="P324" s="506"/>
      <c r="Q324" s="341" t="str">
        <f t="array" ref="Q324">if(V324="","",XLOOKUP(V324,Master[Company],Master[Terms],"NA",0,1))</f>
        <v/>
      </c>
      <c r="R324" s="341" t="str">
        <f t="shared" si="9"/>
        <v/>
      </c>
      <c r="S324" s="341" t="str">
        <f t="array" ref="S324">if(V324="","",XLOOKUP(V324,Master[Company],Master[Group],"NA",0,1))</f>
        <v/>
      </c>
      <c r="T324" s="341" t="str">
        <f t="array" ref="T324">if(V324="","",XLOOKUP(V324,Master[Company],Master[Loading Location],"NA",0,1))</f>
        <v/>
      </c>
      <c r="U324" s="341" t="str">
        <f t="array" ref="U324">if(V324="","",XLOOKUP(V324,Master[Company],Master[Acronym],"NA",0,1))</f>
        <v/>
      </c>
      <c r="V324" s="341"/>
      <c r="W324" s="342"/>
      <c r="X324" s="90"/>
      <c r="Y324" s="341"/>
      <c r="Z324" s="341" t="str">
        <f t="shared" si="11"/>
        <v/>
      </c>
      <c r="AA324" s="341"/>
      <c r="AB324" s="341"/>
      <c r="AC324" s="341"/>
      <c r="AD324" s="401"/>
      <c r="AE324" s="563"/>
      <c r="AF324" s="564"/>
      <c r="AG324" s="564"/>
      <c r="AH324" s="564"/>
      <c r="AI324" s="564"/>
      <c r="AJ324" s="564"/>
      <c r="AK324" s="564"/>
      <c r="AL324" s="565"/>
      <c r="AM324" s="564"/>
      <c r="AN324" s="564"/>
      <c r="AO324" s="564"/>
      <c r="AP324" s="564"/>
      <c r="AQ324" s="564"/>
      <c r="AR324" s="564"/>
      <c r="AS324" s="564"/>
      <c r="AT324" s="564"/>
      <c r="AU324" s="394"/>
      <c r="AV324" s="306"/>
      <c r="AW324" s="306"/>
      <c r="AX324" s="394"/>
      <c r="AY324" s="401"/>
      <c r="AZ324" s="341"/>
      <c r="BA324" s="341"/>
      <c r="BB324" s="341"/>
      <c r="BC324" s="341"/>
      <c r="BD324" s="341"/>
      <c r="BE324" s="401"/>
      <c r="BF324" s="341"/>
      <c r="BG324" s="341"/>
      <c r="BH324" s="402"/>
      <c r="BI324" s="403"/>
      <c r="BJ324" s="405"/>
      <c r="BK324" s="405"/>
      <c r="BL324" s="405"/>
      <c r="BM324" s="405"/>
      <c r="BN324" s="514"/>
    </row>
    <row r="325" ht="18.75" customHeight="1">
      <c r="A325" s="336" t="str">
        <f t="shared" si="13"/>
        <v/>
      </c>
      <c r="B325" s="341"/>
      <c r="C325" s="559"/>
      <c r="D325" s="559"/>
      <c r="E325" s="560" t="str">
        <f t="shared" si="14"/>
        <v/>
      </c>
      <c r="F325" s="401"/>
      <c r="G325" s="394"/>
      <c r="H325" s="341" t="str">
        <f t="array" ref="H325">IF(D325="","",XLOOKUP(D325,'Master Data'!K:K,'Master Data'!N:N,"Input in Master Data",0,1))</f>
        <v/>
      </c>
      <c r="I325" s="341" t="str">
        <f t="array" ref="I325">IF(D325="","",XLOOKUP(D325,'Master Data'!K:K,'Master Data'!O:O,"Input in Master Data",0,1))</f>
        <v/>
      </c>
      <c r="J325" s="341" t="str">
        <f t="array" ref="J325">if(V325="","",XLOOKUP(V325,Master[Company],Master[Blow],"Unknown",0,1))</f>
        <v/>
      </c>
      <c r="K325" s="341" t="str">
        <f t="array" ref="K325">if(V325="","",XLOOKUP(V325,Master[Company],Master[Pigging],"Unknown",0,1))</f>
        <v/>
      </c>
      <c r="L325" s="341" t="str">
        <f t="array" ref="L325">if(V325="","",XLOOKUP(V325,Master[Company],Master[Load Method],"Unknown",0,1))</f>
        <v/>
      </c>
      <c r="M325" s="341" t="str">
        <f t="array" ref="M325">if(V325="","",XLOOKUP(V325,Master[Company],Master[Line Distance],"Unknown",0,1))</f>
        <v/>
      </c>
      <c r="N325" s="394"/>
      <c r="O325" s="341"/>
      <c r="P325" s="506"/>
      <c r="Q325" s="341" t="str">
        <f t="array" ref="Q325">if(V325="","",XLOOKUP(V325,Master[Company],Master[Terms],"NA",0,1))</f>
        <v/>
      </c>
      <c r="R325" s="341" t="str">
        <f t="shared" si="9"/>
        <v/>
      </c>
      <c r="S325" s="341" t="str">
        <f t="array" ref="S325">if(V325="","",XLOOKUP(V325,Master[Company],Master[Group],"NA",0,1))</f>
        <v/>
      </c>
      <c r="T325" s="341" t="str">
        <f t="array" ref="T325">if(V325="","",XLOOKUP(V325,Master[Company],Master[Loading Location],"NA",0,1))</f>
        <v/>
      </c>
      <c r="U325" s="341" t="str">
        <f t="array" ref="U325">if(V325="","",XLOOKUP(V325,Master[Company],Master[Acronym],"NA",0,1))</f>
        <v/>
      </c>
      <c r="V325" s="341"/>
      <c r="W325" s="342"/>
      <c r="X325" s="90"/>
      <c r="Y325" s="341"/>
      <c r="Z325" s="341" t="str">
        <f t="shared" si="11"/>
        <v/>
      </c>
      <c r="AA325" s="341"/>
      <c r="AB325" s="341"/>
      <c r="AC325" s="341"/>
      <c r="AD325" s="401"/>
      <c r="AE325" s="563"/>
      <c r="AF325" s="564"/>
      <c r="AG325" s="564"/>
      <c r="AH325" s="564"/>
      <c r="AI325" s="564"/>
      <c r="AJ325" s="564"/>
      <c r="AK325" s="564"/>
      <c r="AL325" s="565"/>
      <c r="AM325" s="564"/>
      <c r="AN325" s="564"/>
      <c r="AO325" s="564"/>
      <c r="AP325" s="564"/>
      <c r="AQ325" s="564"/>
      <c r="AR325" s="564"/>
      <c r="AS325" s="564"/>
      <c r="AT325" s="564"/>
      <c r="AU325" s="394"/>
      <c r="AV325" s="306"/>
      <c r="AW325" s="306"/>
      <c r="AX325" s="394"/>
      <c r="AY325" s="401"/>
      <c r="AZ325" s="341"/>
      <c r="BA325" s="341"/>
      <c r="BB325" s="341"/>
      <c r="BC325" s="341"/>
      <c r="BD325" s="341"/>
      <c r="BE325" s="401"/>
      <c r="BF325" s="341"/>
      <c r="BG325" s="341"/>
      <c r="BH325" s="402"/>
      <c r="BI325" s="403"/>
      <c r="BJ325" s="405"/>
      <c r="BK325" s="405"/>
      <c r="BL325" s="405"/>
      <c r="BM325" s="405"/>
      <c r="BN325" s="514"/>
    </row>
    <row r="326" ht="18.75" customHeight="1">
      <c r="A326" s="336" t="str">
        <f t="shared" si="13"/>
        <v/>
      </c>
      <c r="B326" s="341"/>
      <c r="C326" s="559"/>
      <c r="D326" s="559"/>
      <c r="E326" s="560" t="str">
        <f t="shared" si="14"/>
        <v/>
      </c>
      <c r="F326" s="401"/>
      <c r="G326" s="394"/>
      <c r="H326" s="341" t="str">
        <f t="array" ref="H326">IF(D326="","",XLOOKUP(D326,'Master Data'!K:K,'Master Data'!N:N,"Input in Master Data",0,1))</f>
        <v/>
      </c>
      <c r="I326" s="341" t="str">
        <f t="array" ref="I326">IF(D326="","",XLOOKUP(D326,'Master Data'!K:K,'Master Data'!O:O,"Input in Master Data",0,1))</f>
        <v/>
      </c>
      <c r="J326" s="341" t="str">
        <f t="array" ref="J326">if(V326="","",XLOOKUP(V326,Master[Company],Master[Blow],"Unknown",0,1))</f>
        <v/>
      </c>
      <c r="K326" s="341" t="str">
        <f t="array" ref="K326">if(V326="","",XLOOKUP(V326,Master[Company],Master[Pigging],"Unknown",0,1))</f>
        <v/>
      </c>
      <c r="L326" s="341" t="str">
        <f t="array" ref="L326">if(V326="","",XLOOKUP(V326,Master[Company],Master[Load Method],"Unknown",0,1))</f>
        <v/>
      </c>
      <c r="M326" s="341" t="str">
        <f t="array" ref="M326">if(V326="","",XLOOKUP(V326,Master[Company],Master[Line Distance],"Unknown",0,1))</f>
        <v/>
      </c>
      <c r="N326" s="394"/>
      <c r="O326" s="341"/>
      <c r="P326" s="506"/>
      <c r="Q326" s="341" t="str">
        <f t="array" ref="Q326">if(V326="","",XLOOKUP(V326,Master[Company],Master[Terms],"NA",0,1))</f>
        <v/>
      </c>
      <c r="R326" s="341" t="str">
        <f t="shared" si="9"/>
        <v/>
      </c>
      <c r="S326" s="341" t="str">
        <f t="array" ref="S326">if(V326="","",XLOOKUP(V326,Master[Company],Master[Group],"NA",0,1))</f>
        <v/>
      </c>
      <c r="T326" s="341" t="str">
        <f t="array" ref="T326">if(V326="","",XLOOKUP(V326,Master[Company],Master[Loading Location],"NA",0,1))</f>
        <v/>
      </c>
      <c r="U326" s="341" t="str">
        <f t="array" ref="U326">if(V326="","",XLOOKUP(V326,Master[Company],Master[Acronym],"NA",0,1))</f>
        <v/>
      </c>
      <c r="V326" s="341"/>
      <c r="W326" s="342"/>
      <c r="X326" s="90"/>
      <c r="Y326" s="341"/>
      <c r="Z326" s="341" t="str">
        <f t="shared" si="11"/>
        <v/>
      </c>
      <c r="AA326" s="341"/>
      <c r="AB326" s="341"/>
      <c r="AC326" s="341"/>
      <c r="AD326" s="401"/>
      <c r="AE326" s="563"/>
      <c r="AF326" s="564"/>
      <c r="AG326" s="564"/>
      <c r="AH326" s="564"/>
      <c r="AI326" s="564"/>
      <c r="AJ326" s="564"/>
      <c r="AK326" s="564"/>
      <c r="AL326" s="565"/>
      <c r="AM326" s="564"/>
      <c r="AN326" s="564"/>
      <c r="AO326" s="564"/>
      <c r="AP326" s="564"/>
      <c r="AQ326" s="564"/>
      <c r="AR326" s="564"/>
      <c r="AS326" s="564"/>
      <c r="AT326" s="564"/>
      <c r="AU326" s="394"/>
      <c r="AV326" s="306"/>
      <c r="AW326" s="306"/>
      <c r="AX326" s="394"/>
      <c r="AY326" s="401"/>
      <c r="AZ326" s="341"/>
      <c r="BA326" s="341"/>
      <c r="BB326" s="341"/>
      <c r="BC326" s="341"/>
      <c r="BD326" s="341"/>
      <c r="BE326" s="401"/>
      <c r="BF326" s="341"/>
      <c r="BG326" s="341"/>
      <c r="BH326" s="402"/>
      <c r="BI326" s="403"/>
      <c r="BJ326" s="405"/>
      <c r="BK326" s="405"/>
      <c r="BL326" s="405"/>
      <c r="BM326" s="405"/>
      <c r="BN326" s="514"/>
    </row>
    <row r="327" ht="18.75" customHeight="1">
      <c r="A327" s="336" t="str">
        <f t="shared" si="13"/>
        <v/>
      </c>
      <c r="B327" s="341"/>
      <c r="C327" s="559"/>
      <c r="D327" s="559"/>
      <c r="E327" s="560" t="str">
        <f t="shared" si="14"/>
        <v/>
      </c>
      <c r="F327" s="401"/>
      <c r="G327" s="394"/>
      <c r="H327" s="341" t="str">
        <f t="array" ref="H327">IF(D327="","",XLOOKUP(D327,'Master Data'!K:K,'Master Data'!N:N,"Input in Master Data",0,1))</f>
        <v/>
      </c>
      <c r="I327" s="341" t="str">
        <f t="array" ref="I327">IF(D327="","",XLOOKUP(D327,'Master Data'!K:K,'Master Data'!O:O,"Input in Master Data",0,1))</f>
        <v/>
      </c>
      <c r="J327" s="341" t="str">
        <f t="array" ref="J327">if(V327="","",XLOOKUP(V327,Master[Company],Master[Blow],"Unknown",0,1))</f>
        <v/>
      </c>
      <c r="K327" s="341" t="str">
        <f t="array" ref="K327">if(V327="","",XLOOKUP(V327,Master[Company],Master[Pigging],"Unknown",0,1))</f>
        <v/>
      </c>
      <c r="L327" s="341" t="str">
        <f t="array" ref="L327">if(V327="","",XLOOKUP(V327,Master[Company],Master[Load Method],"Unknown",0,1))</f>
        <v/>
      </c>
      <c r="M327" s="341" t="str">
        <f t="array" ref="M327">if(V327="","",XLOOKUP(V327,Master[Company],Master[Line Distance],"Unknown",0,1))</f>
        <v/>
      </c>
      <c r="N327" s="394"/>
      <c r="O327" s="341"/>
      <c r="P327" s="506"/>
      <c r="Q327" s="341" t="str">
        <f t="array" ref="Q327">if(V327="","",XLOOKUP(V327,Master[Company],Master[Terms],"NA",0,1))</f>
        <v/>
      </c>
      <c r="R327" s="341" t="str">
        <f t="shared" si="9"/>
        <v/>
      </c>
      <c r="S327" s="341" t="str">
        <f t="array" ref="S327">if(V327="","",XLOOKUP(V327,Master[Company],Master[Group],"NA",0,1))</f>
        <v/>
      </c>
      <c r="T327" s="341" t="str">
        <f t="array" ref="T327">if(V327="","",XLOOKUP(V327,Master[Company],Master[Loading Location],"NA",0,1))</f>
        <v/>
      </c>
      <c r="U327" s="341" t="str">
        <f t="array" ref="U327">if(V327="","",XLOOKUP(V327,Master[Company],Master[Acronym],"NA",0,1))</f>
        <v/>
      </c>
      <c r="V327" s="341"/>
      <c r="W327" s="342"/>
      <c r="X327" s="90"/>
      <c r="Y327" s="341"/>
      <c r="Z327" s="341" t="str">
        <f t="shared" si="11"/>
        <v/>
      </c>
      <c r="AA327" s="341"/>
      <c r="AB327" s="341"/>
      <c r="AC327" s="341"/>
      <c r="AD327" s="401"/>
      <c r="AE327" s="563"/>
      <c r="AF327" s="564"/>
      <c r="AG327" s="564"/>
      <c r="AH327" s="564"/>
      <c r="AI327" s="564"/>
      <c r="AJ327" s="564"/>
      <c r="AK327" s="564"/>
      <c r="AL327" s="565"/>
      <c r="AM327" s="564"/>
      <c r="AN327" s="564"/>
      <c r="AO327" s="564"/>
      <c r="AP327" s="564"/>
      <c r="AQ327" s="564"/>
      <c r="AR327" s="564"/>
      <c r="AS327" s="564"/>
      <c r="AT327" s="564"/>
      <c r="AU327" s="394"/>
      <c r="AV327" s="306"/>
      <c r="AW327" s="306"/>
      <c r="AX327" s="394"/>
      <c r="AY327" s="401"/>
      <c r="AZ327" s="341"/>
      <c r="BA327" s="341"/>
      <c r="BB327" s="341"/>
      <c r="BC327" s="341"/>
      <c r="BD327" s="341"/>
      <c r="BE327" s="401"/>
      <c r="BF327" s="341"/>
      <c r="BG327" s="341"/>
      <c r="BH327" s="402"/>
      <c r="BI327" s="403"/>
      <c r="BJ327" s="405"/>
      <c r="BK327" s="405"/>
      <c r="BL327" s="405"/>
      <c r="BM327" s="405"/>
      <c r="BN327" s="514"/>
    </row>
    <row r="328" ht="18.75" customHeight="1">
      <c r="A328" s="336" t="str">
        <f t="shared" si="13"/>
        <v/>
      </c>
      <c r="B328" s="341"/>
      <c r="C328" s="559"/>
      <c r="D328" s="559"/>
      <c r="E328" s="560" t="str">
        <f t="shared" si="14"/>
        <v/>
      </c>
      <c r="F328" s="401"/>
      <c r="G328" s="394"/>
      <c r="H328" s="341" t="str">
        <f t="array" ref="H328">IF(D328="","",XLOOKUP(D328,'Master Data'!K:K,'Master Data'!N:N,"Input in Master Data",0,1))</f>
        <v/>
      </c>
      <c r="I328" s="341" t="str">
        <f t="array" ref="I328">IF(D328="","",XLOOKUP(D328,'Master Data'!K:K,'Master Data'!O:O,"Input in Master Data",0,1))</f>
        <v/>
      </c>
      <c r="J328" s="341" t="str">
        <f t="array" ref="J328">if(V328="","",XLOOKUP(V328,Master[Company],Master[Blow],"Unknown",0,1))</f>
        <v/>
      </c>
      <c r="K328" s="341" t="str">
        <f t="array" ref="K328">if(V328="","",XLOOKUP(V328,Master[Company],Master[Pigging],"Unknown",0,1))</f>
        <v/>
      </c>
      <c r="L328" s="341" t="str">
        <f t="array" ref="L328">if(V328="","",XLOOKUP(V328,Master[Company],Master[Load Method],"Unknown",0,1))</f>
        <v/>
      </c>
      <c r="M328" s="341" t="str">
        <f t="array" ref="M328">if(V328="","",XLOOKUP(V328,Master[Company],Master[Line Distance],"Unknown",0,1))</f>
        <v/>
      </c>
      <c r="N328" s="394"/>
      <c r="O328" s="341"/>
      <c r="P328" s="506"/>
      <c r="Q328" s="341" t="str">
        <f t="array" ref="Q328">if(V328="","",XLOOKUP(V328,Master[Company],Master[Terms],"NA",0,1))</f>
        <v/>
      </c>
      <c r="R328" s="341" t="str">
        <f t="shared" si="9"/>
        <v/>
      </c>
      <c r="S328" s="341" t="str">
        <f t="array" ref="S328">if(V328="","",XLOOKUP(V328,Master[Company],Master[Group],"NA",0,1))</f>
        <v/>
      </c>
      <c r="T328" s="341" t="str">
        <f t="array" ref="T328">if(V328="","",XLOOKUP(V328,Master[Company],Master[Loading Location],"NA",0,1))</f>
        <v/>
      </c>
      <c r="U328" s="341" t="str">
        <f t="array" ref="U328">if(V328="","",XLOOKUP(V328,Master[Company],Master[Acronym],"NA",0,1))</f>
        <v/>
      </c>
      <c r="V328" s="341"/>
      <c r="W328" s="342"/>
      <c r="X328" s="90"/>
      <c r="Y328" s="341"/>
      <c r="Z328" s="341" t="str">
        <f t="shared" si="11"/>
        <v/>
      </c>
      <c r="AA328" s="341"/>
      <c r="AB328" s="341"/>
      <c r="AC328" s="341"/>
      <c r="AD328" s="401"/>
      <c r="AE328" s="563"/>
      <c r="AF328" s="564"/>
      <c r="AG328" s="564"/>
      <c r="AH328" s="564"/>
      <c r="AI328" s="564"/>
      <c r="AJ328" s="564"/>
      <c r="AK328" s="564"/>
      <c r="AL328" s="565"/>
      <c r="AM328" s="564"/>
      <c r="AN328" s="564"/>
      <c r="AO328" s="564"/>
      <c r="AP328" s="564"/>
      <c r="AQ328" s="564"/>
      <c r="AR328" s="564"/>
      <c r="AS328" s="564"/>
      <c r="AT328" s="564"/>
      <c r="AU328" s="394"/>
      <c r="AV328" s="306"/>
      <c r="AW328" s="306"/>
      <c r="AX328" s="394"/>
      <c r="AY328" s="401"/>
      <c r="AZ328" s="341"/>
      <c r="BA328" s="341"/>
      <c r="BB328" s="341"/>
      <c r="BC328" s="341"/>
      <c r="BD328" s="341"/>
      <c r="BE328" s="401"/>
      <c r="BF328" s="341"/>
      <c r="BG328" s="341"/>
      <c r="BH328" s="402"/>
      <c r="BI328" s="403"/>
      <c r="BJ328" s="405"/>
      <c r="BK328" s="405"/>
      <c r="BL328" s="405"/>
      <c r="BM328" s="405"/>
      <c r="BN328" s="514"/>
    </row>
    <row r="329" ht="18.75" customHeight="1">
      <c r="A329" s="336" t="str">
        <f t="shared" si="13"/>
        <v/>
      </c>
      <c r="B329" s="341"/>
      <c r="C329" s="559"/>
      <c r="D329" s="559"/>
      <c r="E329" s="560" t="str">
        <f t="shared" si="14"/>
        <v/>
      </c>
      <c r="F329" s="401"/>
      <c r="G329" s="394"/>
      <c r="H329" s="341" t="str">
        <f t="array" ref="H329">IF(D329="","",XLOOKUP(D329,'Master Data'!K:K,'Master Data'!N:N,"Input in Master Data",0,1))</f>
        <v/>
      </c>
      <c r="I329" s="341" t="str">
        <f t="array" ref="I329">IF(D329="","",XLOOKUP(D329,'Master Data'!K:K,'Master Data'!O:O,"Input in Master Data",0,1))</f>
        <v/>
      </c>
      <c r="J329" s="341" t="str">
        <f t="array" ref="J329">if(V329="","",XLOOKUP(V329,Master[Company],Master[Blow],"Unknown",0,1))</f>
        <v/>
      </c>
      <c r="K329" s="341" t="str">
        <f t="array" ref="K329">if(V329="","",XLOOKUP(V329,Master[Company],Master[Pigging],"Unknown",0,1))</f>
        <v/>
      </c>
      <c r="L329" s="341" t="str">
        <f t="array" ref="L329">if(V329="","",XLOOKUP(V329,Master[Company],Master[Load Method],"Unknown",0,1))</f>
        <v/>
      </c>
      <c r="M329" s="341" t="str">
        <f t="array" ref="M329">if(V329="","",XLOOKUP(V329,Master[Company],Master[Line Distance],"Unknown",0,1))</f>
        <v/>
      </c>
      <c r="N329" s="394"/>
      <c r="O329" s="341"/>
      <c r="P329" s="506"/>
      <c r="Q329" s="341" t="str">
        <f t="array" ref="Q329">if(V329="","",XLOOKUP(V329,Master[Company],Master[Terms],"NA",0,1))</f>
        <v/>
      </c>
      <c r="R329" s="341" t="str">
        <f t="shared" si="9"/>
        <v/>
      </c>
      <c r="S329" s="341" t="str">
        <f t="array" ref="S329">if(V329="","",XLOOKUP(V329,Master[Company],Master[Group],"NA",0,1))</f>
        <v/>
      </c>
      <c r="T329" s="341" t="str">
        <f t="array" ref="T329">if(V329="","",XLOOKUP(V329,Master[Company],Master[Loading Location],"NA",0,1))</f>
        <v/>
      </c>
      <c r="U329" s="341" t="str">
        <f t="array" ref="U329">if(V329="","",XLOOKUP(V329,Master[Company],Master[Acronym],"NA",0,1))</f>
        <v/>
      </c>
      <c r="V329" s="341"/>
      <c r="W329" s="342"/>
      <c r="X329" s="90"/>
      <c r="Y329" s="341"/>
      <c r="Z329" s="341" t="str">
        <f t="shared" si="11"/>
        <v/>
      </c>
      <c r="AA329" s="341"/>
      <c r="AB329" s="341"/>
      <c r="AC329" s="341"/>
      <c r="AD329" s="401"/>
      <c r="AE329" s="563"/>
      <c r="AF329" s="564"/>
      <c r="AG329" s="564"/>
      <c r="AH329" s="564"/>
      <c r="AI329" s="564"/>
      <c r="AJ329" s="564"/>
      <c r="AK329" s="564"/>
      <c r="AL329" s="565"/>
      <c r="AM329" s="564"/>
      <c r="AN329" s="564"/>
      <c r="AO329" s="564"/>
      <c r="AP329" s="564"/>
      <c r="AQ329" s="564"/>
      <c r="AR329" s="564"/>
      <c r="AS329" s="564"/>
      <c r="AT329" s="564"/>
      <c r="AU329" s="394"/>
      <c r="AV329" s="306"/>
      <c r="AW329" s="306"/>
      <c r="AX329" s="394"/>
      <c r="AY329" s="401"/>
      <c r="AZ329" s="341"/>
      <c r="BA329" s="341"/>
      <c r="BB329" s="341"/>
      <c r="BC329" s="341"/>
      <c r="BD329" s="341"/>
      <c r="BE329" s="401"/>
      <c r="BF329" s="341"/>
      <c r="BG329" s="341"/>
      <c r="BH329" s="402"/>
      <c r="BI329" s="403"/>
      <c r="BJ329" s="405"/>
      <c r="BK329" s="405"/>
      <c r="BL329" s="405"/>
      <c r="BM329" s="405"/>
      <c r="BN329" s="514"/>
    </row>
    <row r="330" ht="18.75" customHeight="1">
      <c r="A330" s="336" t="str">
        <f t="shared" si="13"/>
        <v/>
      </c>
      <c r="B330" s="341"/>
      <c r="C330" s="559"/>
      <c r="D330" s="559"/>
      <c r="E330" s="560" t="str">
        <f t="shared" si="14"/>
        <v/>
      </c>
      <c r="F330" s="401"/>
      <c r="G330" s="394"/>
      <c r="H330" s="341" t="str">
        <f t="array" ref="H330">IF(D330="","",XLOOKUP(D330,'Master Data'!K:K,'Master Data'!N:N,"Input in Master Data",0,1))</f>
        <v/>
      </c>
      <c r="I330" s="341" t="str">
        <f t="array" ref="I330">IF(D330="","",XLOOKUP(D330,'Master Data'!K:K,'Master Data'!O:O,"Input in Master Data",0,1))</f>
        <v/>
      </c>
      <c r="J330" s="341" t="str">
        <f t="array" ref="J330">if(V330="","",XLOOKUP(V330,Master[Company],Master[Blow],"Unknown",0,1))</f>
        <v/>
      </c>
      <c r="K330" s="341" t="str">
        <f t="array" ref="K330">if(V330="","",XLOOKUP(V330,Master[Company],Master[Pigging],"Unknown",0,1))</f>
        <v/>
      </c>
      <c r="L330" s="341" t="str">
        <f t="array" ref="L330">if(V330="","",XLOOKUP(V330,Master[Company],Master[Load Method],"Unknown",0,1))</f>
        <v/>
      </c>
      <c r="M330" s="341" t="str">
        <f t="array" ref="M330">if(V330="","",XLOOKUP(V330,Master[Company],Master[Line Distance],"Unknown",0,1))</f>
        <v/>
      </c>
      <c r="N330" s="394"/>
      <c r="O330" s="341"/>
      <c r="P330" s="506"/>
      <c r="Q330" s="341" t="str">
        <f t="array" ref="Q330">if(V330="","",XLOOKUP(V330,Master[Company],Master[Terms],"NA",0,1))</f>
        <v/>
      </c>
      <c r="R330" s="341" t="str">
        <f t="shared" si="9"/>
        <v/>
      </c>
      <c r="S330" s="341" t="str">
        <f t="array" ref="S330">if(V330="","",XLOOKUP(V330,Master[Company],Master[Group],"NA",0,1))</f>
        <v/>
      </c>
      <c r="T330" s="341" t="str">
        <f t="array" ref="T330">if(V330="","",XLOOKUP(V330,Master[Company],Master[Loading Location],"NA",0,1))</f>
        <v/>
      </c>
      <c r="U330" s="341" t="str">
        <f t="array" ref="U330">if(V330="","",XLOOKUP(V330,Master[Company],Master[Acronym],"NA",0,1))</f>
        <v/>
      </c>
      <c r="V330" s="341"/>
      <c r="W330" s="342"/>
      <c r="X330" s="90"/>
      <c r="Y330" s="341"/>
      <c r="Z330" s="341" t="str">
        <f t="shared" si="11"/>
        <v/>
      </c>
      <c r="AA330" s="341"/>
      <c r="AB330" s="341"/>
      <c r="AC330" s="341"/>
      <c r="AD330" s="401"/>
      <c r="AE330" s="563"/>
      <c r="AF330" s="564"/>
      <c r="AG330" s="564"/>
      <c r="AH330" s="564"/>
      <c r="AI330" s="564"/>
      <c r="AJ330" s="564"/>
      <c r="AK330" s="564"/>
      <c r="AL330" s="565"/>
      <c r="AM330" s="564"/>
      <c r="AN330" s="564"/>
      <c r="AO330" s="564"/>
      <c r="AP330" s="564"/>
      <c r="AQ330" s="564"/>
      <c r="AR330" s="564"/>
      <c r="AS330" s="564"/>
      <c r="AT330" s="564"/>
      <c r="AU330" s="394"/>
      <c r="AV330" s="306"/>
      <c r="AW330" s="306"/>
      <c r="AX330" s="394"/>
      <c r="AY330" s="401"/>
      <c r="AZ330" s="341"/>
      <c r="BA330" s="341"/>
      <c r="BB330" s="341"/>
      <c r="BC330" s="341"/>
      <c r="BD330" s="341"/>
      <c r="BE330" s="401"/>
      <c r="BF330" s="341"/>
      <c r="BG330" s="341"/>
      <c r="BH330" s="402"/>
      <c r="BI330" s="403"/>
      <c r="BJ330" s="405"/>
      <c r="BK330" s="405"/>
      <c r="BL330" s="405"/>
      <c r="BM330" s="405"/>
      <c r="BN330" s="514"/>
    </row>
    <row r="331" ht="18.75" customHeight="1">
      <c r="A331" s="336" t="str">
        <f t="shared" si="13"/>
        <v/>
      </c>
      <c r="B331" s="341"/>
      <c r="C331" s="559"/>
      <c r="D331" s="559"/>
      <c r="E331" s="560" t="str">
        <f t="shared" si="14"/>
        <v/>
      </c>
      <c r="F331" s="401"/>
      <c r="G331" s="394"/>
      <c r="H331" s="341" t="str">
        <f t="array" ref="H331">IF(D331="","",XLOOKUP(D331,'Master Data'!K:K,'Master Data'!N:N,"Input in Master Data",0,1))</f>
        <v/>
      </c>
      <c r="I331" s="341" t="str">
        <f t="array" ref="I331">IF(D331="","",XLOOKUP(D331,'Master Data'!K:K,'Master Data'!O:O,"Input in Master Data",0,1))</f>
        <v/>
      </c>
      <c r="J331" s="341" t="str">
        <f t="array" ref="J331">if(V331="","",XLOOKUP(V331,Master[Company],Master[Blow],"Unknown",0,1))</f>
        <v/>
      </c>
      <c r="K331" s="341" t="str">
        <f t="array" ref="K331">if(V331="","",XLOOKUP(V331,Master[Company],Master[Pigging],"Unknown",0,1))</f>
        <v/>
      </c>
      <c r="L331" s="341" t="str">
        <f t="array" ref="L331">if(V331="","",XLOOKUP(V331,Master[Company],Master[Load Method],"Unknown",0,1))</f>
        <v/>
      </c>
      <c r="M331" s="341" t="str">
        <f t="array" ref="M331">if(V331="","",XLOOKUP(V331,Master[Company],Master[Line Distance],"Unknown",0,1))</f>
        <v/>
      </c>
      <c r="N331" s="394"/>
      <c r="O331" s="341"/>
      <c r="P331" s="506"/>
      <c r="Q331" s="341" t="str">
        <f t="array" ref="Q331">if(V331="","",XLOOKUP(V331,Master[Company],Master[Terms],"NA",0,1))</f>
        <v/>
      </c>
      <c r="R331" s="341" t="str">
        <f t="shared" si="9"/>
        <v/>
      </c>
      <c r="S331" s="341" t="str">
        <f t="array" ref="S331">if(V331="","",XLOOKUP(V331,Master[Company],Master[Group],"NA",0,1))</f>
        <v/>
      </c>
      <c r="T331" s="341" t="str">
        <f t="array" ref="T331">if(V331="","",XLOOKUP(V331,Master[Company],Master[Loading Location],"NA",0,1))</f>
        <v/>
      </c>
      <c r="U331" s="341" t="str">
        <f t="array" ref="U331">if(V331="","",XLOOKUP(V331,Master[Company],Master[Acronym],"NA",0,1))</f>
        <v/>
      </c>
      <c r="V331" s="341"/>
      <c r="W331" s="342"/>
      <c r="X331" s="90"/>
      <c r="Y331" s="341"/>
      <c r="Z331" s="341" t="str">
        <f t="shared" si="11"/>
        <v/>
      </c>
      <c r="AA331" s="341"/>
      <c r="AB331" s="341"/>
      <c r="AC331" s="341"/>
      <c r="AD331" s="401"/>
      <c r="AE331" s="563"/>
      <c r="AF331" s="564"/>
      <c r="AG331" s="564"/>
      <c r="AH331" s="564"/>
      <c r="AI331" s="564"/>
      <c r="AJ331" s="564"/>
      <c r="AK331" s="564"/>
      <c r="AL331" s="565"/>
      <c r="AM331" s="564"/>
      <c r="AN331" s="564"/>
      <c r="AO331" s="564"/>
      <c r="AP331" s="564"/>
      <c r="AQ331" s="564"/>
      <c r="AR331" s="564"/>
      <c r="AS331" s="564"/>
      <c r="AT331" s="564"/>
      <c r="AU331" s="394"/>
      <c r="AV331" s="306"/>
      <c r="AW331" s="306"/>
      <c r="AX331" s="394"/>
      <c r="AY331" s="401"/>
      <c r="AZ331" s="341"/>
      <c r="BA331" s="341"/>
      <c r="BB331" s="341"/>
      <c r="BC331" s="341"/>
      <c r="BD331" s="341"/>
      <c r="BE331" s="401"/>
      <c r="BF331" s="341"/>
      <c r="BG331" s="341"/>
      <c r="BH331" s="402"/>
      <c r="BI331" s="403"/>
      <c r="BJ331" s="405"/>
      <c r="BK331" s="405"/>
      <c r="BL331" s="405"/>
      <c r="BM331" s="405"/>
      <c r="BN331" s="514"/>
    </row>
    <row r="332" ht="18.75" customHeight="1">
      <c r="A332" s="336" t="str">
        <f t="shared" si="13"/>
        <v/>
      </c>
      <c r="B332" s="341"/>
      <c r="C332" s="559"/>
      <c r="D332" s="559"/>
      <c r="E332" s="560" t="str">
        <f t="shared" si="14"/>
        <v/>
      </c>
      <c r="F332" s="401"/>
      <c r="G332" s="394"/>
      <c r="H332" s="341" t="str">
        <f t="array" ref="H332">IF(D332="","",XLOOKUP(D332,'Master Data'!K:K,'Master Data'!N:N,"Input in Master Data",0,1))</f>
        <v/>
      </c>
      <c r="I332" s="341" t="str">
        <f t="array" ref="I332">IF(D332="","",XLOOKUP(D332,'Master Data'!K:K,'Master Data'!O:O,"Input in Master Data",0,1))</f>
        <v/>
      </c>
      <c r="J332" s="341" t="str">
        <f t="array" ref="J332">if(V332="","",XLOOKUP(V332,Master[Company],Master[Blow],"Unknown",0,1))</f>
        <v/>
      </c>
      <c r="K332" s="341" t="str">
        <f t="array" ref="K332">if(V332="","",XLOOKUP(V332,Master[Company],Master[Pigging],"Unknown",0,1))</f>
        <v/>
      </c>
      <c r="L332" s="341" t="str">
        <f t="array" ref="L332">if(V332="","",XLOOKUP(V332,Master[Company],Master[Load Method],"Unknown",0,1))</f>
        <v/>
      </c>
      <c r="M332" s="341" t="str">
        <f t="array" ref="M332">if(V332="","",XLOOKUP(V332,Master[Company],Master[Line Distance],"Unknown",0,1))</f>
        <v/>
      </c>
      <c r="N332" s="394"/>
      <c r="O332" s="341"/>
      <c r="P332" s="506"/>
      <c r="Q332" s="341" t="str">
        <f t="array" ref="Q332">if(V332="","",XLOOKUP(V332,Master[Company],Master[Terms],"NA",0,1))</f>
        <v/>
      </c>
      <c r="R332" s="341" t="str">
        <f t="shared" si="9"/>
        <v/>
      </c>
      <c r="S332" s="341" t="str">
        <f t="array" ref="S332">if(V332="","",XLOOKUP(V332,Master[Company],Master[Group],"NA",0,1))</f>
        <v/>
      </c>
      <c r="T332" s="341" t="str">
        <f t="array" ref="T332">if(V332="","",XLOOKUP(V332,Master[Company],Master[Loading Location],"NA",0,1))</f>
        <v/>
      </c>
      <c r="U332" s="341" t="str">
        <f t="array" ref="U332">if(V332="","",XLOOKUP(V332,Master[Company],Master[Acronym],"NA",0,1))</f>
        <v/>
      </c>
      <c r="V332" s="341"/>
      <c r="W332" s="342"/>
      <c r="X332" s="90"/>
      <c r="Y332" s="341"/>
      <c r="Z332" s="341" t="str">
        <f t="shared" si="11"/>
        <v/>
      </c>
      <c r="AA332" s="341"/>
      <c r="AB332" s="341"/>
      <c r="AC332" s="341"/>
      <c r="AD332" s="401"/>
      <c r="AE332" s="563"/>
      <c r="AF332" s="564"/>
      <c r="AG332" s="564"/>
      <c r="AH332" s="564"/>
      <c r="AI332" s="564"/>
      <c r="AJ332" s="564"/>
      <c r="AK332" s="564"/>
      <c r="AL332" s="565"/>
      <c r="AM332" s="564"/>
      <c r="AN332" s="564"/>
      <c r="AO332" s="564"/>
      <c r="AP332" s="564"/>
      <c r="AQ332" s="564"/>
      <c r="AR332" s="564"/>
      <c r="AS332" s="564"/>
      <c r="AT332" s="564"/>
      <c r="AU332" s="394"/>
      <c r="AV332" s="306"/>
      <c r="AW332" s="306"/>
      <c r="AX332" s="394"/>
      <c r="AY332" s="401"/>
      <c r="AZ332" s="341"/>
      <c r="BA332" s="341"/>
      <c r="BB332" s="341"/>
      <c r="BC332" s="341"/>
      <c r="BD332" s="341"/>
      <c r="BE332" s="401"/>
      <c r="BF332" s="341"/>
      <c r="BG332" s="341"/>
      <c r="BH332" s="402"/>
      <c r="BI332" s="403"/>
      <c r="BJ332" s="405"/>
      <c r="BK332" s="405"/>
      <c r="BL332" s="405"/>
      <c r="BM332" s="405"/>
      <c r="BN332" s="514"/>
    </row>
    <row r="333" ht="18.75" customHeight="1">
      <c r="A333" s="336" t="str">
        <f t="shared" si="13"/>
        <v/>
      </c>
      <c r="B333" s="341"/>
      <c r="C333" s="559"/>
      <c r="D333" s="559"/>
      <c r="E333" s="560" t="str">
        <f t="shared" si="14"/>
        <v/>
      </c>
      <c r="F333" s="401"/>
      <c r="G333" s="394"/>
      <c r="H333" s="341" t="str">
        <f t="array" ref="H333">IF(D333="","",XLOOKUP(D333,'Master Data'!K:K,'Master Data'!N:N,"Input in Master Data",0,1))</f>
        <v/>
      </c>
      <c r="I333" s="341" t="str">
        <f t="array" ref="I333">IF(D333="","",XLOOKUP(D333,'Master Data'!K:K,'Master Data'!O:O,"Input in Master Data",0,1))</f>
        <v/>
      </c>
      <c r="J333" s="341" t="str">
        <f t="array" ref="J333">if(V333="","",XLOOKUP(V333,Master[Company],Master[Blow],"Unknown",0,1))</f>
        <v/>
      </c>
      <c r="K333" s="341" t="str">
        <f t="array" ref="K333">if(V333="","",XLOOKUP(V333,Master[Company],Master[Pigging],"Unknown",0,1))</f>
        <v/>
      </c>
      <c r="L333" s="341" t="str">
        <f t="array" ref="L333">if(V333="","",XLOOKUP(V333,Master[Company],Master[Load Method],"Unknown",0,1))</f>
        <v/>
      </c>
      <c r="M333" s="341" t="str">
        <f t="array" ref="M333">if(V333="","",XLOOKUP(V333,Master[Company],Master[Line Distance],"Unknown",0,1))</f>
        <v/>
      </c>
      <c r="N333" s="394"/>
      <c r="O333" s="341"/>
      <c r="P333" s="506"/>
      <c r="Q333" s="341" t="str">
        <f t="array" ref="Q333">if(V333="","",XLOOKUP(V333,Master[Company],Master[Terms],"NA",0,1))</f>
        <v/>
      </c>
      <c r="R333" s="341" t="str">
        <f t="shared" si="9"/>
        <v/>
      </c>
      <c r="S333" s="341" t="str">
        <f t="array" ref="S333">if(V333="","",XLOOKUP(V333,Master[Company],Master[Group],"NA",0,1))</f>
        <v/>
      </c>
      <c r="T333" s="341" t="str">
        <f t="array" ref="T333">if(V333="","",XLOOKUP(V333,Master[Company],Master[Loading Location],"NA",0,1))</f>
        <v/>
      </c>
      <c r="U333" s="341" t="str">
        <f t="array" ref="U333">if(V333="","",XLOOKUP(V333,Master[Company],Master[Acronym],"NA",0,1))</f>
        <v/>
      </c>
      <c r="V333" s="341"/>
      <c r="W333" s="342"/>
      <c r="X333" s="90"/>
      <c r="Y333" s="341"/>
      <c r="Z333" s="341" t="str">
        <f t="shared" si="11"/>
        <v/>
      </c>
      <c r="AA333" s="341"/>
      <c r="AB333" s="341"/>
      <c r="AC333" s="341"/>
      <c r="AD333" s="401"/>
      <c r="AE333" s="563"/>
      <c r="AF333" s="564"/>
      <c r="AG333" s="564"/>
      <c r="AH333" s="564"/>
      <c r="AI333" s="564"/>
      <c r="AJ333" s="564"/>
      <c r="AK333" s="564"/>
      <c r="AL333" s="565"/>
      <c r="AM333" s="564"/>
      <c r="AN333" s="564"/>
      <c r="AO333" s="564"/>
      <c r="AP333" s="564"/>
      <c r="AQ333" s="564"/>
      <c r="AR333" s="564"/>
      <c r="AS333" s="564"/>
      <c r="AT333" s="564"/>
      <c r="AU333" s="394"/>
      <c r="AV333" s="306"/>
      <c r="AW333" s="306"/>
      <c r="AX333" s="394"/>
      <c r="AY333" s="401"/>
      <c r="AZ333" s="341"/>
      <c r="BA333" s="341"/>
      <c r="BB333" s="341"/>
      <c r="BC333" s="341"/>
      <c r="BD333" s="341"/>
      <c r="BE333" s="401"/>
      <c r="BF333" s="341"/>
      <c r="BG333" s="341"/>
      <c r="BH333" s="402"/>
      <c r="BI333" s="403"/>
      <c r="BJ333" s="405"/>
      <c r="BK333" s="405"/>
      <c r="BL333" s="405"/>
      <c r="BM333" s="405"/>
      <c r="BN333" s="514"/>
    </row>
    <row r="334" ht="18.75" customHeight="1">
      <c r="A334" s="336" t="str">
        <f t="shared" si="13"/>
        <v/>
      </c>
      <c r="B334" s="341"/>
      <c r="C334" s="559"/>
      <c r="D334" s="559"/>
      <c r="E334" s="560" t="str">
        <f t="shared" si="14"/>
        <v/>
      </c>
      <c r="F334" s="401"/>
      <c r="G334" s="394"/>
      <c r="H334" s="341" t="str">
        <f t="array" ref="H334">IF(D334="","",XLOOKUP(D334,'Master Data'!K:K,'Master Data'!N:N,"Input in Master Data",0,1))</f>
        <v/>
      </c>
      <c r="I334" s="341" t="str">
        <f t="array" ref="I334">IF(D334="","",XLOOKUP(D334,'Master Data'!K:K,'Master Data'!O:O,"Input in Master Data",0,1))</f>
        <v/>
      </c>
      <c r="J334" s="341" t="str">
        <f t="array" ref="J334">if(V334="","",XLOOKUP(V334,Master[Company],Master[Blow],"Unknown",0,1))</f>
        <v/>
      </c>
      <c r="K334" s="341" t="str">
        <f t="array" ref="K334">if(V334="","",XLOOKUP(V334,Master[Company],Master[Pigging],"Unknown",0,1))</f>
        <v/>
      </c>
      <c r="L334" s="341" t="str">
        <f t="array" ref="L334">if(V334="","",XLOOKUP(V334,Master[Company],Master[Load Method],"Unknown",0,1))</f>
        <v/>
      </c>
      <c r="M334" s="341" t="str">
        <f t="array" ref="M334">if(V334="","",XLOOKUP(V334,Master[Company],Master[Line Distance],"Unknown",0,1))</f>
        <v/>
      </c>
      <c r="N334" s="394"/>
      <c r="O334" s="341"/>
      <c r="P334" s="506"/>
      <c r="Q334" s="341" t="str">
        <f t="array" ref="Q334">if(V334="","",XLOOKUP(V334,Master[Company],Master[Terms],"NA",0,1))</f>
        <v/>
      </c>
      <c r="R334" s="341" t="str">
        <f t="shared" si="9"/>
        <v/>
      </c>
      <c r="S334" s="341" t="str">
        <f t="array" ref="S334">if(V334="","",XLOOKUP(V334,Master[Company],Master[Group],"NA",0,1))</f>
        <v/>
      </c>
      <c r="T334" s="341" t="str">
        <f t="array" ref="T334">if(V334="","",XLOOKUP(V334,Master[Company],Master[Loading Location],"NA",0,1))</f>
        <v/>
      </c>
      <c r="U334" s="341" t="str">
        <f t="array" ref="U334">if(V334="","",XLOOKUP(V334,Master[Company],Master[Acronym],"NA",0,1))</f>
        <v/>
      </c>
      <c r="V334" s="341"/>
      <c r="W334" s="342"/>
      <c r="X334" s="90"/>
      <c r="Y334" s="341"/>
      <c r="Z334" s="341" t="str">
        <f t="shared" si="11"/>
        <v/>
      </c>
      <c r="AA334" s="341"/>
      <c r="AB334" s="341"/>
      <c r="AC334" s="341"/>
      <c r="AD334" s="401"/>
      <c r="AE334" s="563"/>
      <c r="AF334" s="564"/>
      <c r="AG334" s="564"/>
      <c r="AH334" s="564"/>
      <c r="AI334" s="564"/>
      <c r="AJ334" s="564"/>
      <c r="AK334" s="564"/>
      <c r="AL334" s="565"/>
      <c r="AM334" s="564"/>
      <c r="AN334" s="564"/>
      <c r="AO334" s="564"/>
      <c r="AP334" s="564"/>
      <c r="AQ334" s="564"/>
      <c r="AR334" s="564"/>
      <c r="AS334" s="564"/>
      <c r="AT334" s="564"/>
      <c r="AU334" s="394"/>
      <c r="AV334" s="306"/>
      <c r="AW334" s="306"/>
      <c r="AX334" s="394"/>
      <c r="AY334" s="401"/>
      <c r="AZ334" s="341"/>
      <c r="BA334" s="341"/>
      <c r="BB334" s="341"/>
      <c r="BC334" s="341"/>
      <c r="BD334" s="341"/>
      <c r="BE334" s="401"/>
      <c r="BF334" s="341"/>
      <c r="BG334" s="341"/>
      <c r="BH334" s="402"/>
      <c r="BI334" s="403"/>
      <c r="BJ334" s="405"/>
      <c r="BK334" s="405"/>
      <c r="BL334" s="405"/>
      <c r="BM334" s="405"/>
      <c r="BN334" s="514"/>
    </row>
    <row r="335" ht="18.75" customHeight="1">
      <c r="A335" s="336" t="str">
        <f t="shared" si="13"/>
        <v/>
      </c>
      <c r="B335" s="341"/>
      <c r="C335" s="559"/>
      <c r="D335" s="559"/>
      <c r="E335" s="560" t="str">
        <f t="shared" si="14"/>
        <v/>
      </c>
      <c r="F335" s="401"/>
      <c r="G335" s="394"/>
      <c r="H335" s="341" t="str">
        <f t="array" ref="H335">IF(D335="","",XLOOKUP(D335,'Master Data'!K:K,'Master Data'!N:N,"Input in Master Data",0,1))</f>
        <v/>
      </c>
      <c r="I335" s="341" t="str">
        <f t="array" ref="I335">IF(D335="","",XLOOKUP(D335,'Master Data'!K:K,'Master Data'!O:O,"Input in Master Data",0,1))</f>
        <v/>
      </c>
      <c r="J335" s="341" t="str">
        <f t="array" ref="J335">if(V335="","",XLOOKUP(V335,Master[Company],Master[Blow],"Unknown",0,1))</f>
        <v/>
      </c>
      <c r="K335" s="341" t="str">
        <f t="array" ref="K335">if(V335="","",XLOOKUP(V335,Master[Company],Master[Pigging],"Unknown",0,1))</f>
        <v/>
      </c>
      <c r="L335" s="341" t="str">
        <f t="array" ref="L335">if(V335="","",XLOOKUP(V335,Master[Company],Master[Load Method],"Unknown",0,1))</f>
        <v/>
      </c>
      <c r="M335" s="341" t="str">
        <f t="array" ref="M335">if(V335="","",XLOOKUP(V335,Master[Company],Master[Line Distance],"Unknown",0,1))</f>
        <v/>
      </c>
      <c r="N335" s="394"/>
      <c r="O335" s="341"/>
      <c r="P335" s="506"/>
      <c r="Q335" s="341" t="str">
        <f t="array" ref="Q335">if(V335="","",XLOOKUP(V335,Master[Company],Master[Terms],"NA",0,1))</f>
        <v/>
      </c>
      <c r="R335" s="341" t="str">
        <f t="shared" si="9"/>
        <v/>
      </c>
      <c r="S335" s="341" t="str">
        <f t="array" ref="S335">if(V335="","",XLOOKUP(V335,Master[Company],Master[Group],"NA",0,1))</f>
        <v/>
      </c>
      <c r="T335" s="341" t="str">
        <f t="array" ref="T335">if(V335="","",XLOOKUP(V335,Master[Company],Master[Loading Location],"NA",0,1))</f>
        <v/>
      </c>
      <c r="U335" s="341" t="str">
        <f t="array" ref="U335">if(V335="","",XLOOKUP(V335,Master[Company],Master[Acronym],"NA",0,1))</f>
        <v/>
      </c>
      <c r="V335" s="341"/>
      <c r="W335" s="342"/>
      <c r="X335" s="90"/>
      <c r="Y335" s="341"/>
      <c r="Z335" s="341" t="str">
        <f t="shared" si="11"/>
        <v/>
      </c>
      <c r="AA335" s="341"/>
      <c r="AB335" s="341"/>
      <c r="AC335" s="341"/>
      <c r="AD335" s="401"/>
      <c r="AE335" s="563"/>
      <c r="AF335" s="564"/>
      <c r="AG335" s="564"/>
      <c r="AH335" s="564"/>
      <c r="AI335" s="564"/>
      <c r="AJ335" s="564"/>
      <c r="AK335" s="564"/>
      <c r="AL335" s="565"/>
      <c r="AM335" s="564"/>
      <c r="AN335" s="564"/>
      <c r="AO335" s="564"/>
      <c r="AP335" s="564"/>
      <c r="AQ335" s="564"/>
      <c r="AR335" s="564"/>
      <c r="AS335" s="564"/>
      <c r="AT335" s="564"/>
      <c r="AU335" s="394"/>
      <c r="AV335" s="306"/>
      <c r="AW335" s="306"/>
      <c r="AX335" s="394"/>
      <c r="AY335" s="401"/>
      <c r="AZ335" s="341"/>
      <c r="BA335" s="341"/>
      <c r="BB335" s="341"/>
      <c r="BC335" s="341"/>
      <c r="BD335" s="341"/>
      <c r="BE335" s="401"/>
      <c r="BF335" s="341"/>
      <c r="BG335" s="341"/>
      <c r="BH335" s="402"/>
      <c r="BI335" s="403"/>
      <c r="BJ335" s="405"/>
      <c r="BK335" s="405"/>
      <c r="BL335" s="405"/>
      <c r="BM335" s="405"/>
      <c r="BN335" s="514"/>
    </row>
    <row r="336" ht="18.75" customHeight="1">
      <c r="A336" s="336" t="str">
        <f t="shared" si="13"/>
        <v/>
      </c>
      <c r="B336" s="341"/>
      <c r="C336" s="559"/>
      <c r="D336" s="559"/>
      <c r="E336" s="560" t="str">
        <f t="shared" si="14"/>
        <v/>
      </c>
      <c r="F336" s="401"/>
      <c r="G336" s="394"/>
      <c r="H336" s="341" t="str">
        <f t="array" ref="H336">IF(D336="","",XLOOKUP(D336,'Master Data'!K:K,'Master Data'!N:N,"Input in Master Data",0,1))</f>
        <v/>
      </c>
      <c r="I336" s="341" t="str">
        <f t="array" ref="I336">IF(D336="","",XLOOKUP(D336,'Master Data'!K:K,'Master Data'!O:O,"Input in Master Data",0,1))</f>
        <v/>
      </c>
      <c r="J336" s="341" t="str">
        <f t="array" ref="J336">if(V336="","",XLOOKUP(V336,Master[Company],Master[Blow],"Unknown",0,1))</f>
        <v/>
      </c>
      <c r="K336" s="341" t="str">
        <f t="array" ref="K336">if(V336="","",XLOOKUP(V336,Master[Company],Master[Pigging],"Unknown",0,1))</f>
        <v/>
      </c>
      <c r="L336" s="341" t="str">
        <f t="array" ref="L336">if(V336="","",XLOOKUP(V336,Master[Company],Master[Load Method],"Unknown",0,1))</f>
        <v/>
      </c>
      <c r="M336" s="341" t="str">
        <f t="array" ref="M336">if(V336="","",XLOOKUP(V336,Master[Company],Master[Line Distance],"Unknown",0,1))</f>
        <v/>
      </c>
      <c r="N336" s="394"/>
      <c r="O336" s="341"/>
      <c r="P336" s="506"/>
      <c r="Q336" s="341" t="str">
        <f t="array" ref="Q336">if(V336="","",XLOOKUP(V336,Master[Company],Master[Terms],"NA",0,1))</f>
        <v/>
      </c>
      <c r="R336" s="341" t="str">
        <f t="shared" si="9"/>
        <v/>
      </c>
      <c r="S336" s="341" t="str">
        <f t="array" ref="S336">if(V336="","",XLOOKUP(V336,Master[Company],Master[Group],"NA",0,1))</f>
        <v/>
      </c>
      <c r="T336" s="341" t="str">
        <f t="array" ref="T336">if(V336="","",XLOOKUP(V336,Master[Company],Master[Loading Location],"NA",0,1))</f>
        <v/>
      </c>
      <c r="U336" s="341" t="str">
        <f t="array" ref="U336">if(V336="","",XLOOKUP(V336,Master[Company],Master[Acronym],"NA",0,1))</f>
        <v/>
      </c>
      <c r="V336" s="341"/>
      <c r="W336" s="342"/>
      <c r="X336" s="90"/>
      <c r="Y336" s="341"/>
      <c r="Z336" s="341" t="str">
        <f t="shared" si="11"/>
        <v/>
      </c>
      <c r="AA336" s="341"/>
      <c r="AB336" s="341"/>
      <c r="AC336" s="341"/>
      <c r="AD336" s="401"/>
      <c r="AE336" s="563"/>
      <c r="AF336" s="564"/>
      <c r="AG336" s="564"/>
      <c r="AH336" s="564"/>
      <c r="AI336" s="564"/>
      <c r="AJ336" s="564"/>
      <c r="AK336" s="564"/>
      <c r="AL336" s="565"/>
      <c r="AM336" s="564"/>
      <c r="AN336" s="564"/>
      <c r="AO336" s="564"/>
      <c r="AP336" s="564"/>
      <c r="AQ336" s="564"/>
      <c r="AR336" s="564"/>
      <c r="AS336" s="564"/>
      <c r="AT336" s="564"/>
      <c r="AU336" s="394"/>
      <c r="AV336" s="306"/>
      <c r="AW336" s="306"/>
      <c r="AX336" s="394"/>
      <c r="AY336" s="401"/>
      <c r="AZ336" s="341"/>
      <c r="BA336" s="341"/>
      <c r="BB336" s="341"/>
      <c r="BC336" s="341"/>
      <c r="BD336" s="341"/>
      <c r="BE336" s="401"/>
      <c r="BF336" s="341"/>
      <c r="BG336" s="341"/>
      <c r="BH336" s="402"/>
      <c r="BI336" s="403"/>
      <c r="BJ336" s="405"/>
      <c r="BK336" s="405"/>
      <c r="BL336" s="405"/>
      <c r="BM336" s="405"/>
      <c r="BN336" s="514"/>
    </row>
    <row r="337" ht="18.75" customHeight="1">
      <c r="A337" s="336" t="str">
        <f t="shared" si="13"/>
        <v/>
      </c>
      <c r="B337" s="341"/>
      <c r="C337" s="559"/>
      <c r="D337" s="559"/>
      <c r="E337" s="560" t="str">
        <f t="shared" si="14"/>
        <v/>
      </c>
      <c r="F337" s="401"/>
      <c r="G337" s="394"/>
      <c r="H337" s="341" t="str">
        <f t="array" ref="H337">IF(D337="","",XLOOKUP(D337,'Master Data'!K:K,'Master Data'!N:N,"Input in Master Data",0,1))</f>
        <v/>
      </c>
      <c r="I337" s="341" t="str">
        <f t="array" ref="I337">IF(D337="","",XLOOKUP(D337,'Master Data'!K:K,'Master Data'!O:O,"Input in Master Data",0,1))</f>
        <v/>
      </c>
      <c r="J337" s="341" t="str">
        <f t="array" ref="J337">if(V337="","",XLOOKUP(V337,Master[Company],Master[Blow],"Unknown",0,1))</f>
        <v/>
      </c>
      <c r="K337" s="341" t="str">
        <f t="array" ref="K337">if(V337="","",XLOOKUP(V337,Master[Company],Master[Pigging],"Unknown",0,1))</f>
        <v/>
      </c>
      <c r="L337" s="341" t="str">
        <f t="array" ref="L337">if(V337="","",XLOOKUP(V337,Master[Company],Master[Load Method],"Unknown",0,1))</f>
        <v/>
      </c>
      <c r="M337" s="341" t="str">
        <f t="array" ref="M337">if(V337="","",XLOOKUP(V337,Master[Company],Master[Line Distance],"Unknown",0,1))</f>
        <v/>
      </c>
      <c r="N337" s="394"/>
      <c r="O337" s="341"/>
      <c r="P337" s="506"/>
      <c r="Q337" s="341" t="str">
        <f t="array" ref="Q337">if(V337="","",XLOOKUP(V337,Master[Company],Master[Terms],"NA",0,1))</f>
        <v/>
      </c>
      <c r="R337" s="341" t="str">
        <f t="shared" si="9"/>
        <v/>
      </c>
      <c r="S337" s="341" t="str">
        <f t="array" ref="S337">if(V337="","",XLOOKUP(V337,Master[Company],Master[Group],"NA",0,1))</f>
        <v/>
      </c>
      <c r="T337" s="341" t="str">
        <f t="array" ref="T337">if(V337="","",XLOOKUP(V337,Master[Company],Master[Loading Location],"NA",0,1))</f>
        <v/>
      </c>
      <c r="U337" s="341" t="str">
        <f t="array" ref="U337">if(V337="","",XLOOKUP(V337,Master[Company],Master[Acronym],"NA",0,1))</f>
        <v/>
      </c>
      <c r="V337" s="341"/>
      <c r="W337" s="342"/>
      <c r="X337" s="90"/>
      <c r="Y337" s="341"/>
      <c r="Z337" s="341" t="str">
        <f t="shared" si="11"/>
        <v/>
      </c>
      <c r="AA337" s="341"/>
      <c r="AB337" s="341"/>
      <c r="AC337" s="341"/>
      <c r="AD337" s="401"/>
      <c r="AE337" s="563"/>
      <c r="AF337" s="564"/>
      <c r="AG337" s="564"/>
      <c r="AH337" s="564"/>
      <c r="AI337" s="564"/>
      <c r="AJ337" s="564"/>
      <c r="AK337" s="564"/>
      <c r="AL337" s="565"/>
      <c r="AM337" s="564"/>
      <c r="AN337" s="564"/>
      <c r="AO337" s="564"/>
      <c r="AP337" s="564"/>
      <c r="AQ337" s="564"/>
      <c r="AR337" s="564"/>
      <c r="AS337" s="564"/>
      <c r="AT337" s="564"/>
      <c r="AU337" s="394"/>
      <c r="AV337" s="306"/>
      <c r="AW337" s="306"/>
      <c r="AX337" s="394"/>
      <c r="AY337" s="401"/>
      <c r="AZ337" s="341"/>
      <c r="BA337" s="341"/>
      <c r="BB337" s="341"/>
      <c r="BC337" s="341"/>
      <c r="BD337" s="341"/>
      <c r="BE337" s="401"/>
      <c r="BF337" s="341"/>
      <c r="BG337" s="341"/>
      <c r="BH337" s="402"/>
      <c r="BI337" s="403"/>
      <c r="BJ337" s="405"/>
      <c r="BK337" s="405"/>
      <c r="BL337" s="405"/>
      <c r="BM337" s="405"/>
      <c r="BN337" s="514"/>
    </row>
    <row r="338" ht="18.75" customHeight="1">
      <c r="A338" s="336" t="str">
        <f t="shared" si="13"/>
        <v/>
      </c>
      <c r="B338" s="341"/>
      <c r="C338" s="559"/>
      <c r="D338" s="559"/>
      <c r="E338" s="560" t="str">
        <f t="shared" si="14"/>
        <v/>
      </c>
      <c r="F338" s="401"/>
      <c r="G338" s="394"/>
      <c r="H338" s="341" t="str">
        <f t="array" ref="H338">IF(D338="","",XLOOKUP(D338,'Master Data'!K:K,'Master Data'!N:N,"Input in Master Data",0,1))</f>
        <v/>
      </c>
      <c r="I338" s="341" t="str">
        <f t="array" ref="I338">IF(D338="","",XLOOKUP(D338,'Master Data'!K:K,'Master Data'!O:O,"Input in Master Data",0,1))</f>
        <v/>
      </c>
      <c r="J338" s="341" t="str">
        <f t="array" ref="J338">if(V338="","",XLOOKUP(V338,Master[Company],Master[Blow],"Unknown",0,1))</f>
        <v/>
      </c>
      <c r="K338" s="341" t="str">
        <f t="array" ref="K338">if(V338="","",XLOOKUP(V338,Master[Company],Master[Pigging],"Unknown",0,1))</f>
        <v/>
      </c>
      <c r="L338" s="341" t="str">
        <f t="array" ref="L338">if(V338="","",XLOOKUP(V338,Master[Company],Master[Load Method],"Unknown",0,1))</f>
        <v/>
      </c>
      <c r="M338" s="341" t="str">
        <f t="array" ref="M338">if(V338="","",XLOOKUP(V338,Master[Company],Master[Line Distance],"Unknown",0,1))</f>
        <v/>
      </c>
      <c r="N338" s="394"/>
      <c r="O338" s="341"/>
      <c r="P338" s="506"/>
      <c r="Q338" s="341" t="str">
        <f t="array" ref="Q338">if(V338="","",XLOOKUP(V338,Master[Company],Master[Terms],"NA",0,1))</f>
        <v/>
      </c>
      <c r="R338" s="341" t="str">
        <f t="shared" si="9"/>
        <v/>
      </c>
      <c r="S338" s="341" t="str">
        <f t="array" ref="S338">if(V338="","",XLOOKUP(V338,Master[Company],Master[Group],"NA",0,1))</f>
        <v/>
      </c>
      <c r="T338" s="341" t="str">
        <f t="array" ref="T338">if(V338="","",XLOOKUP(V338,Master[Company],Master[Loading Location],"NA",0,1))</f>
        <v/>
      </c>
      <c r="U338" s="341" t="str">
        <f t="array" ref="U338">if(V338="","",XLOOKUP(V338,Master[Company],Master[Acronym],"NA",0,1))</f>
        <v/>
      </c>
      <c r="V338" s="341"/>
      <c r="W338" s="342"/>
      <c r="X338" s="90"/>
      <c r="Y338" s="341"/>
      <c r="Z338" s="341" t="str">
        <f t="shared" si="11"/>
        <v/>
      </c>
      <c r="AA338" s="341"/>
      <c r="AB338" s="341"/>
      <c r="AC338" s="341"/>
      <c r="AD338" s="401"/>
      <c r="AE338" s="563"/>
      <c r="AF338" s="564"/>
      <c r="AG338" s="564"/>
      <c r="AH338" s="564"/>
      <c r="AI338" s="564"/>
      <c r="AJ338" s="564"/>
      <c r="AK338" s="564"/>
      <c r="AL338" s="565"/>
      <c r="AM338" s="564"/>
      <c r="AN338" s="564"/>
      <c r="AO338" s="564"/>
      <c r="AP338" s="564"/>
      <c r="AQ338" s="564"/>
      <c r="AR338" s="564"/>
      <c r="AS338" s="564"/>
      <c r="AT338" s="564"/>
      <c r="AU338" s="394"/>
      <c r="AV338" s="306"/>
      <c r="AW338" s="306"/>
      <c r="AX338" s="394"/>
      <c r="AY338" s="401"/>
      <c r="AZ338" s="341"/>
      <c r="BA338" s="341"/>
      <c r="BB338" s="341"/>
      <c r="BC338" s="341"/>
      <c r="BD338" s="341"/>
      <c r="BE338" s="401"/>
      <c r="BF338" s="341"/>
      <c r="BG338" s="341"/>
      <c r="BH338" s="402"/>
      <c r="BI338" s="403"/>
      <c r="BJ338" s="405"/>
      <c r="BK338" s="405"/>
      <c r="BL338" s="405"/>
      <c r="BM338" s="405"/>
      <c r="BN338" s="514"/>
    </row>
    <row r="339" ht="18.75" customHeight="1">
      <c r="A339" s="336" t="str">
        <f t="shared" si="13"/>
        <v/>
      </c>
      <c r="B339" s="341"/>
      <c r="C339" s="559"/>
      <c r="D339" s="559"/>
      <c r="E339" s="560" t="str">
        <f t="shared" si="14"/>
        <v/>
      </c>
      <c r="F339" s="401"/>
      <c r="G339" s="394"/>
      <c r="H339" s="341" t="str">
        <f t="array" ref="H339">IF(D339="","",XLOOKUP(D339,'Master Data'!K:K,'Master Data'!N:N,"Input in Master Data",0,1))</f>
        <v/>
      </c>
      <c r="I339" s="341" t="str">
        <f t="array" ref="I339">IF(D339="","",XLOOKUP(D339,'Master Data'!K:K,'Master Data'!O:O,"Input in Master Data",0,1))</f>
        <v/>
      </c>
      <c r="J339" s="341" t="str">
        <f t="array" ref="J339">if(V339="","",XLOOKUP(V339,Master[Company],Master[Blow],"Unknown",0,1))</f>
        <v/>
      </c>
      <c r="K339" s="341" t="str">
        <f t="array" ref="K339">if(V339="","",XLOOKUP(V339,Master[Company],Master[Pigging],"Unknown",0,1))</f>
        <v/>
      </c>
      <c r="L339" s="341" t="str">
        <f t="array" ref="L339">if(V339="","",XLOOKUP(V339,Master[Company],Master[Load Method],"Unknown",0,1))</f>
        <v/>
      </c>
      <c r="M339" s="341" t="str">
        <f t="array" ref="M339">if(V339="","",XLOOKUP(V339,Master[Company],Master[Line Distance],"Unknown",0,1))</f>
        <v/>
      </c>
      <c r="N339" s="394"/>
      <c r="O339" s="341"/>
      <c r="P339" s="506"/>
      <c r="Q339" s="341" t="str">
        <f t="array" ref="Q339">if(V339="","",XLOOKUP(V339,Master[Company],Master[Terms],"NA",0,1))</f>
        <v/>
      </c>
      <c r="R339" s="341" t="str">
        <f t="shared" si="9"/>
        <v/>
      </c>
      <c r="S339" s="341" t="str">
        <f t="array" ref="S339">if(V339="","",XLOOKUP(V339,Master[Company],Master[Group],"NA",0,1))</f>
        <v/>
      </c>
      <c r="T339" s="341" t="str">
        <f t="array" ref="T339">if(V339="","",XLOOKUP(V339,Master[Company],Master[Loading Location],"NA",0,1))</f>
        <v/>
      </c>
      <c r="U339" s="341" t="str">
        <f t="array" ref="U339">if(V339="","",XLOOKUP(V339,Master[Company],Master[Acronym],"NA",0,1))</f>
        <v/>
      </c>
      <c r="V339" s="341"/>
      <c r="W339" s="342"/>
      <c r="X339" s="90"/>
      <c r="Y339" s="341"/>
      <c r="Z339" s="341" t="str">
        <f t="shared" si="11"/>
        <v/>
      </c>
      <c r="AA339" s="341"/>
      <c r="AB339" s="341"/>
      <c r="AC339" s="341"/>
      <c r="AD339" s="401"/>
      <c r="AE339" s="563"/>
      <c r="AF339" s="564"/>
      <c r="AG339" s="564"/>
      <c r="AH339" s="564"/>
      <c r="AI339" s="564"/>
      <c r="AJ339" s="564"/>
      <c r="AK339" s="564"/>
      <c r="AL339" s="565"/>
      <c r="AM339" s="564"/>
      <c r="AN339" s="564"/>
      <c r="AO339" s="564"/>
      <c r="AP339" s="564"/>
      <c r="AQ339" s="564"/>
      <c r="AR339" s="564"/>
      <c r="AS339" s="564"/>
      <c r="AT339" s="564"/>
      <c r="AU339" s="394"/>
      <c r="AV339" s="306"/>
      <c r="AW339" s="306"/>
      <c r="AX339" s="394"/>
      <c r="AY339" s="401"/>
      <c r="AZ339" s="341"/>
      <c r="BA339" s="341"/>
      <c r="BB339" s="341"/>
      <c r="BC339" s="341"/>
      <c r="BD339" s="341"/>
      <c r="BE339" s="401"/>
      <c r="BF339" s="341"/>
      <c r="BG339" s="341"/>
      <c r="BH339" s="402"/>
      <c r="BI339" s="403"/>
      <c r="BJ339" s="405"/>
      <c r="BK339" s="405"/>
      <c r="BL339" s="405"/>
      <c r="BM339" s="405"/>
      <c r="BN339" s="514"/>
    </row>
    <row r="340" ht="18.75" customHeight="1">
      <c r="A340" s="336" t="str">
        <f t="shared" si="13"/>
        <v/>
      </c>
      <c r="B340" s="341"/>
      <c r="C340" s="559"/>
      <c r="D340" s="559"/>
      <c r="E340" s="560" t="str">
        <f t="shared" si="14"/>
        <v/>
      </c>
      <c r="F340" s="401"/>
      <c r="G340" s="394"/>
      <c r="H340" s="341" t="str">
        <f t="array" ref="H340">IF(D340="","",XLOOKUP(D340,'Master Data'!K:K,'Master Data'!N:N,"Input in Master Data",0,1))</f>
        <v/>
      </c>
      <c r="I340" s="341" t="str">
        <f t="array" ref="I340">IF(D340="","",XLOOKUP(D340,'Master Data'!K:K,'Master Data'!O:O,"Input in Master Data",0,1))</f>
        <v/>
      </c>
      <c r="J340" s="341" t="str">
        <f t="array" ref="J340">if(V340="","",XLOOKUP(V340,Master[Company],Master[Blow],"Unknown",0,1))</f>
        <v/>
      </c>
      <c r="K340" s="341" t="str">
        <f t="array" ref="K340">if(V340="","",XLOOKUP(V340,Master[Company],Master[Pigging],"Unknown",0,1))</f>
        <v/>
      </c>
      <c r="L340" s="341" t="str">
        <f t="array" ref="L340">if(V340="","",XLOOKUP(V340,Master[Company],Master[Load Method],"Unknown",0,1))</f>
        <v/>
      </c>
      <c r="M340" s="341" t="str">
        <f t="array" ref="M340">if(V340="","",XLOOKUP(V340,Master[Company],Master[Line Distance],"Unknown",0,1))</f>
        <v/>
      </c>
      <c r="N340" s="394"/>
      <c r="O340" s="341"/>
      <c r="P340" s="506"/>
      <c r="Q340" s="341" t="str">
        <f t="array" ref="Q340">if(V340="","",XLOOKUP(V340,Master[Company],Master[Terms],"NA",0,1))</f>
        <v/>
      </c>
      <c r="R340" s="341" t="str">
        <f t="shared" si="9"/>
        <v/>
      </c>
      <c r="S340" s="341" t="str">
        <f t="array" ref="S340">if(V340="","",XLOOKUP(V340,Master[Company],Master[Group],"NA",0,1))</f>
        <v/>
      </c>
      <c r="T340" s="341" t="str">
        <f t="array" ref="T340">if(V340="","",XLOOKUP(V340,Master[Company],Master[Loading Location],"NA",0,1))</f>
        <v/>
      </c>
      <c r="U340" s="341" t="str">
        <f t="array" ref="U340">if(V340="","",XLOOKUP(V340,Master[Company],Master[Acronym],"NA",0,1))</f>
        <v/>
      </c>
      <c r="V340" s="341"/>
      <c r="W340" s="342"/>
      <c r="X340" s="90"/>
      <c r="Y340" s="341"/>
      <c r="Z340" s="341" t="str">
        <f t="shared" si="11"/>
        <v/>
      </c>
      <c r="AA340" s="341"/>
      <c r="AB340" s="341"/>
      <c r="AC340" s="341"/>
      <c r="AD340" s="401"/>
      <c r="AE340" s="563"/>
      <c r="AF340" s="564"/>
      <c r="AG340" s="564"/>
      <c r="AH340" s="564"/>
      <c r="AI340" s="564"/>
      <c r="AJ340" s="564"/>
      <c r="AK340" s="564"/>
      <c r="AL340" s="565"/>
      <c r="AM340" s="564"/>
      <c r="AN340" s="564"/>
      <c r="AO340" s="564"/>
      <c r="AP340" s="564"/>
      <c r="AQ340" s="564"/>
      <c r="AR340" s="564"/>
      <c r="AS340" s="564"/>
      <c r="AT340" s="564"/>
      <c r="AU340" s="394"/>
      <c r="AV340" s="306"/>
      <c r="AW340" s="306"/>
      <c r="AX340" s="394"/>
      <c r="AY340" s="401"/>
      <c r="AZ340" s="341"/>
      <c r="BA340" s="341"/>
      <c r="BB340" s="341"/>
      <c r="BC340" s="341"/>
      <c r="BD340" s="341"/>
      <c r="BE340" s="401"/>
      <c r="BF340" s="341"/>
      <c r="BG340" s="341"/>
      <c r="BH340" s="402"/>
      <c r="BI340" s="403"/>
      <c r="BJ340" s="405"/>
      <c r="BK340" s="405"/>
      <c r="BL340" s="405"/>
      <c r="BM340" s="405"/>
      <c r="BN340" s="514"/>
    </row>
    <row r="341" ht="18.75" customHeight="1">
      <c r="A341" s="336" t="str">
        <f t="shared" si="13"/>
        <v/>
      </c>
      <c r="B341" s="341"/>
      <c r="C341" s="559"/>
      <c r="D341" s="559"/>
      <c r="E341" s="560" t="str">
        <f t="shared" si="14"/>
        <v/>
      </c>
      <c r="F341" s="401"/>
      <c r="G341" s="394"/>
      <c r="H341" s="341" t="str">
        <f t="array" ref="H341">IF(D341="","",XLOOKUP(D341,'Master Data'!K:K,'Master Data'!N:N,"Input in Master Data",0,1))</f>
        <v/>
      </c>
      <c r="I341" s="341" t="str">
        <f t="array" ref="I341">IF(D341="","",XLOOKUP(D341,'Master Data'!K:K,'Master Data'!O:O,"Input in Master Data",0,1))</f>
        <v/>
      </c>
      <c r="J341" s="341" t="str">
        <f t="array" ref="J341">if(V341="","",XLOOKUP(V341,Master[Company],Master[Blow],"Unknown",0,1))</f>
        <v/>
      </c>
      <c r="K341" s="341" t="str">
        <f t="array" ref="K341">if(V341="","",XLOOKUP(V341,Master[Company],Master[Pigging],"Unknown",0,1))</f>
        <v/>
      </c>
      <c r="L341" s="341" t="str">
        <f t="array" ref="L341">if(V341="","",XLOOKUP(V341,Master[Company],Master[Load Method],"Unknown",0,1))</f>
        <v/>
      </c>
      <c r="M341" s="341" t="str">
        <f t="array" ref="M341">if(V341="","",XLOOKUP(V341,Master[Company],Master[Line Distance],"Unknown",0,1))</f>
        <v/>
      </c>
      <c r="N341" s="394"/>
      <c r="O341" s="341"/>
      <c r="P341" s="506"/>
      <c r="Q341" s="341" t="str">
        <f t="array" ref="Q341">if(V341="","",XLOOKUP(V341,Master[Company],Master[Terms],"NA",0,1))</f>
        <v/>
      </c>
      <c r="R341" s="341" t="str">
        <f t="shared" si="9"/>
        <v/>
      </c>
      <c r="S341" s="341" t="str">
        <f t="array" ref="S341">if(V341="","",XLOOKUP(V341,Master[Company],Master[Group],"NA",0,1))</f>
        <v/>
      </c>
      <c r="T341" s="341" t="str">
        <f t="array" ref="T341">if(V341="","",XLOOKUP(V341,Master[Company],Master[Loading Location],"NA",0,1))</f>
        <v/>
      </c>
      <c r="U341" s="341" t="str">
        <f t="array" ref="U341">if(V341="","",XLOOKUP(V341,Master[Company],Master[Acronym],"NA",0,1))</f>
        <v/>
      </c>
      <c r="V341" s="341"/>
      <c r="W341" s="342"/>
      <c r="X341" s="90"/>
      <c r="Y341" s="341"/>
      <c r="Z341" s="341" t="str">
        <f t="shared" si="11"/>
        <v/>
      </c>
      <c r="AA341" s="341"/>
      <c r="AB341" s="341"/>
      <c r="AC341" s="341"/>
      <c r="AD341" s="401"/>
      <c r="AE341" s="563"/>
      <c r="AF341" s="564"/>
      <c r="AG341" s="564"/>
      <c r="AH341" s="564"/>
      <c r="AI341" s="564"/>
      <c r="AJ341" s="564"/>
      <c r="AK341" s="564"/>
      <c r="AL341" s="565"/>
      <c r="AM341" s="564"/>
      <c r="AN341" s="564"/>
      <c r="AO341" s="564"/>
      <c r="AP341" s="564"/>
      <c r="AQ341" s="564"/>
      <c r="AR341" s="564"/>
      <c r="AS341" s="564"/>
      <c r="AT341" s="564"/>
      <c r="AU341" s="394"/>
      <c r="AV341" s="306"/>
      <c r="AW341" s="306"/>
      <c r="AX341" s="394"/>
      <c r="AY341" s="401"/>
      <c r="AZ341" s="341"/>
      <c r="BA341" s="341"/>
      <c r="BB341" s="341"/>
      <c r="BC341" s="341"/>
      <c r="BD341" s="341"/>
      <c r="BE341" s="401"/>
      <c r="BF341" s="341"/>
      <c r="BG341" s="341"/>
      <c r="BH341" s="402"/>
      <c r="BI341" s="403"/>
      <c r="BJ341" s="405"/>
      <c r="BK341" s="405"/>
      <c r="BL341" s="405"/>
      <c r="BM341" s="405"/>
      <c r="BN341" s="514"/>
    </row>
    <row r="342" ht="18.75" customHeight="1">
      <c r="A342" s="336" t="str">
        <f t="shared" si="13"/>
        <v/>
      </c>
      <c r="B342" s="341"/>
      <c r="C342" s="559"/>
      <c r="D342" s="559"/>
      <c r="E342" s="560" t="str">
        <f t="shared" si="14"/>
        <v/>
      </c>
      <c r="F342" s="401"/>
      <c r="G342" s="394"/>
      <c r="H342" s="341" t="str">
        <f t="array" ref="H342">IF(D342="","",XLOOKUP(D342,'Master Data'!K:K,'Master Data'!N:N,"Input in Master Data",0,1))</f>
        <v/>
      </c>
      <c r="I342" s="341" t="str">
        <f t="array" ref="I342">IF(D342="","",XLOOKUP(D342,'Master Data'!K:K,'Master Data'!O:O,"Input in Master Data",0,1))</f>
        <v/>
      </c>
      <c r="J342" s="341" t="str">
        <f t="array" ref="J342">if(V342="","",XLOOKUP(V342,Master[Company],Master[Blow],"Unknown",0,1))</f>
        <v/>
      </c>
      <c r="K342" s="341" t="str">
        <f t="array" ref="K342">if(V342="","",XLOOKUP(V342,Master[Company],Master[Pigging],"Unknown",0,1))</f>
        <v/>
      </c>
      <c r="L342" s="341" t="str">
        <f t="array" ref="L342">if(V342="","",XLOOKUP(V342,Master[Company],Master[Load Method],"Unknown",0,1))</f>
        <v/>
      </c>
      <c r="M342" s="341" t="str">
        <f t="array" ref="M342">if(V342="","",XLOOKUP(V342,Master[Company],Master[Line Distance],"Unknown",0,1))</f>
        <v/>
      </c>
      <c r="N342" s="394"/>
      <c r="O342" s="341"/>
      <c r="P342" s="506"/>
      <c r="Q342" s="341" t="str">
        <f t="array" ref="Q342">if(V342="","",XLOOKUP(V342,Master[Company],Master[Terms],"NA",0,1))</f>
        <v/>
      </c>
      <c r="R342" s="341" t="str">
        <f t="shared" si="9"/>
        <v/>
      </c>
      <c r="S342" s="341" t="str">
        <f t="array" ref="S342">if(V342="","",XLOOKUP(V342,Master[Company],Master[Group],"NA",0,1))</f>
        <v/>
      </c>
      <c r="T342" s="341" t="str">
        <f t="array" ref="T342">if(V342="","",XLOOKUP(V342,Master[Company],Master[Loading Location],"NA",0,1))</f>
        <v/>
      </c>
      <c r="U342" s="341" t="str">
        <f t="array" ref="U342">if(V342="","",XLOOKUP(V342,Master[Company],Master[Acronym],"NA",0,1))</f>
        <v/>
      </c>
      <c r="V342" s="341"/>
      <c r="W342" s="342"/>
      <c r="X342" s="90"/>
      <c r="Y342" s="341"/>
      <c r="Z342" s="341" t="str">
        <f t="shared" si="11"/>
        <v/>
      </c>
      <c r="AA342" s="341"/>
      <c r="AB342" s="341"/>
      <c r="AC342" s="341"/>
      <c r="AD342" s="401"/>
      <c r="AE342" s="563"/>
      <c r="AF342" s="564"/>
      <c r="AG342" s="564"/>
      <c r="AH342" s="564"/>
      <c r="AI342" s="564"/>
      <c r="AJ342" s="564"/>
      <c r="AK342" s="564"/>
      <c r="AL342" s="565"/>
      <c r="AM342" s="564"/>
      <c r="AN342" s="564"/>
      <c r="AO342" s="564"/>
      <c r="AP342" s="564"/>
      <c r="AQ342" s="564"/>
      <c r="AR342" s="564"/>
      <c r="AS342" s="564"/>
      <c r="AT342" s="564"/>
      <c r="AU342" s="394"/>
      <c r="AV342" s="306"/>
      <c r="AW342" s="306"/>
      <c r="AX342" s="394"/>
      <c r="AY342" s="401"/>
      <c r="AZ342" s="341"/>
      <c r="BA342" s="341"/>
      <c r="BB342" s="341"/>
      <c r="BC342" s="341"/>
      <c r="BD342" s="341"/>
      <c r="BE342" s="401"/>
      <c r="BF342" s="341"/>
      <c r="BG342" s="341"/>
      <c r="BH342" s="402"/>
      <c r="BI342" s="403"/>
      <c r="BJ342" s="405"/>
      <c r="BK342" s="405"/>
      <c r="BL342" s="405"/>
      <c r="BM342" s="405"/>
      <c r="BN342" s="514"/>
    </row>
    <row r="343" ht="18.75" customHeight="1">
      <c r="A343" s="336" t="str">
        <f t="shared" si="13"/>
        <v/>
      </c>
      <c r="B343" s="341"/>
      <c r="C343" s="559"/>
      <c r="D343" s="559"/>
      <c r="E343" s="560" t="str">
        <f t="shared" si="14"/>
        <v/>
      </c>
      <c r="F343" s="401"/>
      <c r="G343" s="394"/>
      <c r="H343" s="341" t="str">
        <f t="array" ref="H343">IF(D343="","",XLOOKUP(D343,'Master Data'!K:K,'Master Data'!N:N,"Input in Master Data",0,1))</f>
        <v/>
      </c>
      <c r="I343" s="341" t="str">
        <f t="array" ref="I343">IF(D343="","",XLOOKUP(D343,'Master Data'!K:K,'Master Data'!O:O,"Input in Master Data",0,1))</f>
        <v/>
      </c>
      <c r="J343" s="341" t="str">
        <f t="array" ref="J343">if(V343="","",XLOOKUP(V343,Master[Company],Master[Blow],"Unknown",0,1))</f>
        <v/>
      </c>
      <c r="K343" s="341" t="str">
        <f t="array" ref="K343">if(V343="","",XLOOKUP(V343,Master[Company],Master[Pigging],"Unknown",0,1))</f>
        <v/>
      </c>
      <c r="L343" s="341" t="str">
        <f t="array" ref="L343">if(V343="","",XLOOKUP(V343,Master[Company],Master[Load Method],"Unknown",0,1))</f>
        <v/>
      </c>
      <c r="M343" s="341" t="str">
        <f t="array" ref="M343">if(V343="","",XLOOKUP(V343,Master[Company],Master[Line Distance],"Unknown",0,1))</f>
        <v/>
      </c>
      <c r="N343" s="394"/>
      <c r="O343" s="341"/>
      <c r="P343" s="506"/>
      <c r="Q343" s="341" t="str">
        <f t="array" ref="Q343">if(V343="","",XLOOKUP(V343,Master[Company],Master[Terms],"NA",0,1))</f>
        <v/>
      </c>
      <c r="R343" s="341" t="str">
        <f t="shared" si="9"/>
        <v/>
      </c>
      <c r="S343" s="341" t="str">
        <f t="array" ref="S343">if(V343="","",XLOOKUP(V343,Master[Company],Master[Group],"NA",0,1))</f>
        <v/>
      </c>
      <c r="T343" s="341" t="str">
        <f t="array" ref="T343">if(V343="","",XLOOKUP(V343,Master[Company],Master[Loading Location],"NA",0,1))</f>
        <v/>
      </c>
      <c r="U343" s="341" t="str">
        <f t="array" ref="U343">if(V343="","",XLOOKUP(V343,Master[Company],Master[Acronym],"NA",0,1))</f>
        <v/>
      </c>
      <c r="V343" s="341"/>
      <c r="W343" s="342"/>
      <c r="X343" s="90"/>
      <c r="Y343" s="341"/>
      <c r="Z343" s="341" t="str">
        <f t="shared" si="11"/>
        <v/>
      </c>
      <c r="AA343" s="341"/>
      <c r="AB343" s="341"/>
      <c r="AC343" s="341"/>
      <c r="AD343" s="401"/>
      <c r="AE343" s="563"/>
      <c r="AF343" s="564"/>
      <c r="AG343" s="564"/>
      <c r="AH343" s="564"/>
      <c r="AI343" s="564"/>
      <c r="AJ343" s="564"/>
      <c r="AK343" s="564"/>
      <c r="AL343" s="565"/>
      <c r="AM343" s="564"/>
      <c r="AN343" s="564"/>
      <c r="AO343" s="564"/>
      <c r="AP343" s="564"/>
      <c r="AQ343" s="564"/>
      <c r="AR343" s="564"/>
      <c r="AS343" s="564"/>
      <c r="AT343" s="564"/>
      <c r="AU343" s="394"/>
      <c r="AV343" s="306"/>
      <c r="AW343" s="306"/>
      <c r="AX343" s="394"/>
      <c r="AY343" s="401"/>
      <c r="AZ343" s="341"/>
      <c r="BA343" s="341"/>
      <c r="BB343" s="341"/>
      <c r="BC343" s="341"/>
      <c r="BD343" s="341"/>
      <c r="BE343" s="401"/>
      <c r="BF343" s="341"/>
      <c r="BG343" s="341"/>
      <c r="BH343" s="402"/>
      <c r="BI343" s="403"/>
      <c r="BJ343" s="405"/>
      <c r="BK343" s="405"/>
      <c r="BL343" s="405"/>
      <c r="BM343" s="405"/>
      <c r="BN343" s="514"/>
    </row>
    <row r="344" ht="18.75" customHeight="1">
      <c r="A344" s="336" t="str">
        <f t="shared" si="13"/>
        <v/>
      </c>
      <c r="B344" s="341"/>
      <c r="C344" s="559"/>
      <c r="D344" s="559"/>
      <c r="E344" s="560" t="str">
        <f t="shared" si="14"/>
        <v/>
      </c>
      <c r="F344" s="401"/>
      <c r="G344" s="394"/>
      <c r="H344" s="341" t="str">
        <f t="array" ref="H344">IF(D344="","",XLOOKUP(D344,'Master Data'!K:K,'Master Data'!N:N,"Input in Master Data",0,1))</f>
        <v/>
      </c>
      <c r="I344" s="341" t="str">
        <f t="array" ref="I344">IF(D344="","",XLOOKUP(D344,'Master Data'!K:K,'Master Data'!O:O,"Input in Master Data",0,1))</f>
        <v/>
      </c>
      <c r="J344" s="341" t="str">
        <f t="array" ref="J344">if(V344="","",XLOOKUP(V344,Master[Company],Master[Blow],"Unknown",0,1))</f>
        <v/>
      </c>
      <c r="K344" s="341" t="str">
        <f t="array" ref="K344">if(V344="","",XLOOKUP(V344,Master[Company],Master[Pigging],"Unknown",0,1))</f>
        <v/>
      </c>
      <c r="L344" s="341" t="str">
        <f t="array" ref="L344">if(V344="","",XLOOKUP(V344,Master[Company],Master[Load Method],"Unknown",0,1))</f>
        <v/>
      </c>
      <c r="M344" s="341" t="str">
        <f t="array" ref="M344">if(V344="","",XLOOKUP(V344,Master[Company],Master[Line Distance],"Unknown",0,1))</f>
        <v/>
      </c>
      <c r="N344" s="394"/>
      <c r="O344" s="341"/>
      <c r="P344" s="506"/>
      <c r="Q344" s="341" t="str">
        <f t="array" ref="Q344">if(V344="","",XLOOKUP(V344,Master[Company],Master[Terms],"NA",0,1))</f>
        <v/>
      </c>
      <c r="R344" s="341" t="str">
        <f t="shared" si="9"/>
        <v/>
      </c>
      <c r="S344" s="341" t="str">
        <f t="array" ref="S344">if(V344="","",XLOOKUP(V344,Master[Company],Master[Group],"NA",0,1))</f>
        <v/>
      </c>
      <c r="T344" s="341" t="str">
        <f t="array" ref="T344">if(V344="","",XLOOKUP(V344,Master[Company],Master[Loading Location],"NA",0,1))</f>
        <v/>
      </c>
      <c r="U344" s="341" t="str">
        <f t="array" ref="U344">if(V344="","",XLOOKUP(V344,Master[Company],Master[Acronym],"NA",0,1))</f>
        <v/>
      </c>
      <c r="V344" s="341"/>
      <c r="W344" s="342"/>
      <c r="X344" s="90"/>
      <c r="Y344" s="341"/>
      <c r="Z344" s="341" t="str">
        <f t="shared" si="11"/>
        <v/>
      </c>
      <c r="AA344" s="341"/>
      <c r="AB344" s="341"/>
      <c r="AC344" s="341"/>
      <c r="AD344" s="401"/>
      <c r="AE344" s="563"/>
      <c r="AF344" s="564"/>
      <c r="AG344" s="564"/>
      <c r="AH344" s="564"/>
      <c r="AI344" s="564"/>
      <c r="AJ344" s="564"/>
      <c r="AK344" s="564"/>
      <c r="AL344" s="565"/>
      <c r="AM344" s="564"/>
      <c r="AN344" s="564"/>
      <c r="AO344" s="564"/>
      <c r="AP344" s="564"/>
      <c r="AQ344" s="564"/>
      <c r="AR344" s="564"/>
      <c r="AS344" s="564"/>
      <c r="AT344" s="564"/>
      <c r="AU344" s="394"/>
      <c r="AV344" s="306"/>
      <c r="AW344" s="306"/>
      <c r="AX344" s="394"/>
      <c r="AY344" s="401"/>
      <c r="AZ344" s="341"/>
      <c r="BA344" s="341"/>
      <c r="BB344" s="341"/>
      <c r="BC344" s="341"/>
      <c r="BD344" s="341"/>
      <c r="BE344" s="401"/>
      <c r="BF344" s="341"/>
      <c r="BG344" s="341"/>
      <c r="BH344" s="402"/>
      <c r="BI344" s="403"/>
      <c r="BJ344" s="405"/>
      <c r="BK344" s="405"/>
      <c r="BL344" s="405"/>
      <c r="BM344" s="405"/>
      <c r="BN344" s="514"/>
    </row>
    <row r="345" ht="18.75" customHeight="1">
      <c r="A345" s="336" t="str">
        <f t="shared" si="13"/>
        <v/>
      </c>
      <c r="B345" s="341"/>
      <c r="C345" s="559"/>
      <c r="D345" s="559"/>
      <c r="E345" s="560" t="str">
        <f t="shared" si="14"/>
        <v/>
      </c>
      <c r="F345" s="401"/>
      <c r="G345" s="394"/>
      <c r="H345" s="341" t="str">
        <f t="array" ref="H345">IF(D345="","",XLOOKUP(D345,'Master Data'!K:K,'Master Data'!N:N,"Input in Master Data",0,1))</f>
        <v/>
      </c>
      <c r="I345" s="341" t="str">
        <f t="array" ref="I345">IF(D345="","",XLOOKUP(D345,'Master Data'!K:K,'Master Data'!O:O,"Input in Master Data",0,1))</f>
        <v/>
      </c>
      <c r="J345" s="341" t="str">
        <f t="array" ref="J345">if(V345="","",XLOOKUP(V345,Master[Company],Master[Blow],"Unknown",0,1))</f>
        <v/>
      </c>
      <c r="K345" s="341" t="str">
        <f t="array" ref="K345">if(V345="","",XLOOKUP(V345,Master[Company],Master[Pigging],"Unknown",0,1))</f>
        <v/>
      </c>
      <c r="L345" s="341" t="str">
        <f t="array" ref="L345">if(V345="","",XLOOKUP(V345,Master[Company],Master[Load Method],"Unknown",0,1))</f>
        <v/>
      </c>
      <c r="M345" s="341" t="str">
        <f t="array" ref="M345">if(V345="","",XLOOKUP(V345,Master[Company],Master[Line Distance],"Unknown",0,1))</f>
        <v/>
      </c>
      <c r="N345" s="394"/>
      <c r="O345" s="341"/>
      <c r="P345" s="506"/>
      <c r="Q345" s="341" t="str">
        <f t="array" ref="Q345">if(V345="","",XLOOKUP(V345,Master[Company],Master[Terms],"NA",0,1))</f>
        <v/>
      </c>
      <c r="R345" s="341" t="str">
        <f t="shared" si="9"/>
        <v/>
      </c>
      <c r="S345" s="341" t="str">
        <f t="array" ref="S345">if(V345="","",XLOOKUP(V345,Master[Company],Master[Group],"NA",0,1))</f>
        <v/>
      </c>
      <c r="T345" s="341" t="str">
        <f t="array" ref="T345">if(V345="","",XLOOKUP(V345,Master[Company],Master[Loading Location],"NA",0,1))</f>
        <v/>
      </c>
      <c r="U345" s="341" t="str">
        <f t="array" ref="U345">if(V345="","",XLOOKUP(V345,Master[Company],Master[Acronym],"NA",0,1))</f>
        <v/>
      </c>
      <c r="V345" s="341"/>
      <c r="W345" s="342"/>
      <c r="X345" s="90"/>
      <c r="Y345" s="341"/>
      <c r="Z345" s="341" t="str">
        <f t="shared" si="11"/>
        <v/>
      </c>
      <c r="AA345" s="341"/>
      <c r="AB345" s="341"/>
      <c r="AC345" s="341"/>
      <c r="AD345" s="401"/>
      <c r="AE345" s="563"/>
      <c r="AF345" s="564"/>
      <c r="AG345" s="564"/>
      <c r="AH345" s="564"/>
      <c r="AI345" s="564"/>
      <c r="AJ345" s="564"/>
      <c r="AK345" s="564"/>
      <c r="AL345" s="565"/>
      <c r="AM345" s="564"/>
      <c r="AN345" s="564"/>
      <c r="AO345" s="564"/>
      <c r="AP345" s="564"/>
      <c r="AQ345" s="564"/>
      <c r="AR345" s="564"/>
      <c r="AS345" s="564"/>
      <c r="AT345" s="564"/>
      <c r="AU345" s="394"/>
      <c r="AV345" s="306"/>
      <c r="AW345" s="306"/>
      <c r="AX345" s="394"/>
      <c r="AY345" s="401"/>
      <c r="AZ345" s="341"/>
      <c r="BA345" s="341"/>
      <c r="BB345" s="341"/>
      <c r="BC345" s="341"/>
      <c r="BD345" s="341"/>
      <c r="BE345" s="401"/>
      <c r="BF345" s="341"/>
      <c r="BG345" s="341"/>
      <c r="BH345" s="402"/>
      <c r="BI345" s="403"/>
      <c r="BJ345" s="405"/>
      <c r="BK345" s="405"/>
      <c r="BL345" s="405"/>
      <c r="BM345" s="405"/>
      <c r="BN345" s="514"/>
    </row>
    <row r="346" ht="18.75" customHeight="1">
      <c r="A346" s="336" t="str">
        <f t="shared" si="13"/>
        <v/>
      </c>
      <c r="B346" s="341"/>
      <c r="C346" s="559"/>
      <c r="D346" s="559"/>
      <c r="E346" s="560" t="str">
        <f t="shared" si="14"/>
        <v/>
      </c>
      <c r="F346" s="401"/>
      <c r="G346" s="394"/>
      <c r="H346" s="341" t="str">
        <f t="array" ref="H346">IF(D346="","",XLOOKUP(D346,'Master Data'!K:K,'Master Data'!N:N,"Input in Master Data",0,1))</f>
        <v/>
      </c>
      <c r="I346" s="341" t="str">
        <f t="array" ref="I346">IF(D346="","",XLOOKUP(D346,'Master Data'!K:K,'Master Data'!O:O,"Input in Master Data",0,1))</f>
        <v/>
      </c>
      <c r="J346" s="341" t="str">
        <f t="array" ref="J346">if(V346="","",XLOOKUP(V346,Master[Company],Master[Blow],"Unknown",0,1))</f>
        <v/>
      </c>
      <c r="K346" s="341" t="str">
        <f t="array" ref="K346">if(V346="","",XLOOKUP(V346,Master[Company],Master[Pigging],"Unknown",0,1))</f>
        <v/>
      </c>
      <c r="L346" s="341" t="str">
        <f t="array" ref="L346">if(V346="","",XLOOKUP(V346,Master[Company],Master[Load Method],"Unknown",0,1))</f>
        <v/>
      </c>
      <c r="M346" s="341" t="str">
        <f t="array" ref="M346">if(V346="","",XLOOKUP(V346,Master[Company],Master[Line Distance],"Unknown",0,1))</f>
        <v/>
      </c>
      <c r="N346" s="394"/>
      <c r="O346" s="341"/>
      <c r="P346" s="506"/>
      <c r="Q346" s="341" t="str">
        <f t="array" ref="Q346">if(V346="","",XLOOKUP(V346,Master[Company],Master[Terms],"NA",0,1))</f>
        <v/>
      </c>
      <c r="R346" s="341" t="str">
        <f t="shared" si="9"/>
        <v/>
      </c>
      <c r="S346" s="341" t="str">
        <f t="array" ref="S346">if(V346="","",XLOOKUP(V346,Master[Company],Master[Group],"NA",0,1))</f>
        <v/>
      </c>
      <c r="T346" s="341" t="str">
        <f t="array" ref="T346">if(V346="","",XLOOKUP(V346,Master[Company],Master[Loading Location],"NA",0,1))</f>
        <v/>
      </c>
      <c r="U346" s="341" t="str">
        <f t="array" ref="U346">if(V346="","",XLOOKUP(V346,Master[Company],Master[Acronym],"NA",0,1))</f>
        <v/>
      </c>
      <c r="V346" s="341"/>
      <c r="W346" s="342"/>
      <c r="X346" s="90"/>
      <c r="Y346" s="341"/>
      <c r="Z346" s="341" t="str">
        <f t="shared" si="11"/>
        <v/>
      </c>
      <c r="AA346" s="341"/>
      <c r="AB346" s="341"/>
      <c r="AC346" s="341"/>
      <c r="AD346" s="401"/>
      <c r="AE346" s="563"/>
      <c r="AF346" s="564"/>
      <c r="AG346" s="564"/>
      <c r="AH346" s="564"/>
      <c r="AI346" s="564"/>
      <c r="AJ346" s="564"/>
      <c r="AK346" s="564"/>
      <c r="AL346" s="565"/>
      <c r="AM346" s="564"/>
      <c r="AN346" s="564"/>
      <c r="AO346" s="564"/>
      <c r="AP346" s="564"/>
      <c r="AQ346" s="564"/>
      <c r="AR346" s="564"/>
      <c r="AS346" s="564"/>
      <c r="AT346" s="564"/>
      <c r="AU346" s="394"/>
      <c r="AV346" s="306"/>
      <c r="AW346" s="306"/>
      <c r="AX346" s="394"/>
      <c r="AY346" s="401"/>
      <c r="AZ346" s="341"/>
      <c r="BA346" s="341"/>
      <c r="BB346" s="341"/>
      <c r="BC346" s="341"/>
      <c r="BD346" s="341"/>
      <c r="BE346" s="401"/>
      <c r="BF346" s="341"/>
      <c r="BG346" s="341"/>
      <c r="BH346" s="402"/>
      <c r="BI346" s="403"/>
      <c r="BJ346" s="405"/>
      <c r="BK346" s="405"/>
      <c r="BL346" s="405"/>
      <c r="BM346" s="405"/>
      <c r="BN346" s="514"/>
    </row>
    <row r="347" ht="18.75" customHeight="1">
      <c r="A347" s="336" t="str">
        <f t="shared" si="13"/>
        <v/>
      </c>
      <c r="B347" s="341"/>
      <c r="C347" s="559"/>
      <c r="D347" s="559"/>
      <c r="E347" s="560" t="str">
        <f t="shared" si="14"/>
        <v/>
      </c>
      <c r="F347" s="401"/>
      <c r="G347" s="394"/>
      <c r="H347" s="341" t="str">
        <f t="array" ref="H347">IF(D347="","",XLOOKUP(D347,'Master Data'!K:K,'Master Data'!N:N,"Input in Master Data",0,1))</f>
        <v/>
      </c>
      <c r="I347" s="341" t="str">
        <f t="array" ref="I347">IF(D347="","",XLOOKUP(D347,'Master Data'!K:K,'Master Data'!O:O,"Input in Master Data",0,1))</f>
        <v/>
      </c>
      <c r="J347" s="341" t="str">
        <f t="array" ref="J347">if(V347="","",XLOOKUP(V347,Master[Company],Master[Blow],"Unknown",0,1))</f>
        <v/>
      </c>
      <c r="K347" s="341" t="str">
        <f t="array" ref="K347">if(V347="","",XLOOKUP(V347,Master[Company],Master[Pigging],"Unknown",0,1))</f>
        <v/>
      </c>
      <c r="L347" s="341" t="str">
        <f t="array" ref="L347">if(V347="","",XLOOKUP(V347,Master[Company],Master[Load Method],"Unknown",0,1))</f>
        <v/>
      </c>
      <c r="M347" s="341" t="str">
        <f t="array" ref="M347">if(V347="","",XLOOKUP(V347,Master[Company],Master[Line Distance],"Unknown",0,1))</f>
        <v/>
      </c>
      <c r="N347" s="394"/>
      <c r="O347" s="341"/>
      <c r="P347" s="506"/>
      <c r="Q347" s="341" t="str">
        <f t="array" ref="Q347">if(V347="","",XLOOKUP(V347,Master[Company],Master[Terms],"NA",0,1))</f>
        <v/>
      </c>
      <c r="R347" s="341" t="str">
        <f t="shared" si="9"/>
        <v/>
      </c>
      <c r="S347" s="341" t="str">
        <f t="array" ref="S347">if(V347="","",XLOOKUP(V347,Master[Company],Master[Group],"NA",0,1))</f>
        <v/>
      </c>
      <c r="T347" s="341" t="str">
        <f t="array" ref="T347">if(V347="","",XLOOKUP(V347,Master[Company],Master[Loading Location],"NA",0,1))</f>
        <v/>
      </c>
      <c r="U347" s="341" t="str">
        <f t="array" ref="U347">if(V347="","",XLOOKUP(V347,Master[Company],Master[Acronym],"NA",0,1))</f>
        <v/>
      </c>
      <c r="V347" s="341"/>
      <c r="W347" s="342"/>
      <c r="X347" s="90"/>
      <c r="Y347" s="341"/>
      <c r="Z347" s="341" t="str">
        <f t="shared" si="11"/>
        <v/>
      </c>
      <c r="AA347" s="341"/>
      <c r="AB347" s="341"/>
      <c r="AC347" s="341"/>
      <c r="AD347" s="401"/>
      <c r="AE347" s="563"/>
      <c r="AF347" s="564"/>
      <c r="AG347" s="564"/>
      <c r="AH347" s="564"/>
      <c r="AI347" s="564"/>
      <c r="AJ347" s="564"/>
      <c r="AK347" s="564"/>
      <c r="AL347" s="565"/>
      <c r="AM347" s="564"/>
      <c r="AN347" s="564"/>
      <c r="AO347" s="564"/>
      <c r="AP347" s="564"/>
      <c r="AQ347" s="564"/>
      <c r="AR347" s="564"/>
      <c r="AS347" s="564"/>
      <c r="AT347" s="564"/>
      <c r="AU347" s="394"/>
      <c r="AV347" s="306"/>
      <c r="AW347" s="306"/>
      <c r="AX347" s="394"/>
      <c r="AY347" s="401"/>
      <c r="AZ347" s="341"/>
      <c r="BA347" s="341"/>
      <c r="BB347" s="341"/>
      <c r="BC347" s="341"/>
      <c r="BD347" s="341"/>
      <c r="BE347" s="401"/>
      <c r="BF347" s="341"/>
      <c r="BG347" s="341"/>
      <c r="BH347" s="402"/>
      <c r="BI347" s="403"/>
      <c r="BJ347" s="405"/>
      <c r="BK347" s="405"/>
      <c r="BL347" s="405"/>
      <c r="BM347" s="405"/>
      <c r="BN347" s="514"/>
    </row>
    <row r="348" ht="18.75" customHeight="1">
      <c r="A348" s="336" t="str">
        <f t="shared" si="13"/>
        <v/>
      </c>
      <c r="B348" s="341"/>
      <c r="C348" s="559"/>
      <c r="D348" s="559"/>
      <c r="E348" s="560" t="str">
        <f t="shared" si="14"/>
        <v/>
      </c>
      <c r="F348" s="401"/>
      <c r="G348" s="394"/>
      <c r="H348" s="341" t="str">
        <f t="array" ref="H348">IF(D348="","",XLOOKUP(D348,'Master Data'!K:K,'Master Data'!N:N,"Input in Master Data",0,1))</f>
        <v/>
      </c>
      <c r="I348" s="341" t="str">
        <f t="array" ref="I348">IF(D348="","",XLOOKUP(D348,'Master Data'!K:K,'Master Data'!O:O,"Input in Master Data",0,1))</f>
        <v/>
      </c>
      <c r="J348" s="341" t="str">
        <f t="array" ref="J348">if(V348="","",XLOOKUP(V348,Master[Company],Master[Blow],"Unknown",0,1))</f>
        <v/>
      </c>
      <c r="K348" s="341" t="str">
        <f t="array" ref="K348">if(V348="","",XLOOKUP(V348,Master[Company],Master[Pigging],"Unknown",0,1))</f>
        <v/>
      </c>
      <c r="L348" s="341" t="str">
        <f t="array" ref="L348">if(V348="","",XLOOKUP(V348,Master[Company],Master[Load Method],"Unknown",0,1))</f>
        <v/>
      </c>
      <c r="M348" s="341" t="str">
        <f t="array" ref="M348">if(V348="","",XLOOKUP(V348,Master[Company],Master[Line Distance],"Unknown",0,1))</f>
        <v/>
      </c>
      <c r="N348" s="394"/>
      <c r="O348" s="341"/>
      <c r="P348" s="506"/>
      <c r="Q348" s="341" t="str">
        <f t="array" ref="Q348">if(V348="","",XLOOKUP(V348,Master[Company],Master[Terms],"NA",0,1))</f>
        <v/>
      </c>
      <c r="R348" s="341" t="str">
        <f t="shared" si="9"/>
        <v/>
      </c>
      <c r="S348" s="341" t="str">
        <f t="array" ref="S348">if(V348="","",XLOOKUP(V348,Master[Company],Master[Group],"NA",0,1))</f>
        <v/>
      </c>
      <c r="T348" s="341" t="str">
        <f t="array" ref="T348">if(V348="","",XLOOKUP(V348,Master[Company],Master[Loading Location],"NA",0,1))</f>
        <v/>
      </c>
      <c r="U348" s="341" t="str">
        <f t="array" ref="U348">if(V348="","",XLOOKUP(V348,Master[Company],Master[Acronym],"NA",0,1))</f>
        <v/>
      </c>
      <c r="V348" s="341"/>
      <c r="W348" s="342"/>
      <c r="X348" s="90"/>
      <c r="Y348" s="341"/>
      <c r="Z348" s="341" t="str">
        <f t="shared" si="11"/>
        <v/>
      </c>
      <c r="AA348" s="341"/>
      <c r="AB348" s="341"/>
      <c r="AC348" s="341"/>
      <c r="AD348" s="401"/>
      <c r="AE348" s="563"/>
      <c r="AF348" s="564"/>
      <c r="AG348" s="564"/>
      <c r="AH348" s="564"/>
      <c r="AI348" s="564"/>
      <c r="AJ348" s="564"/>
      <c r="AK348" s="564"/>
      <c r="AL348" s="565"/>
      <c r="AM348" s="564"/>
      <c r="AN348" s="564"/>
      <c r="AO348" s="564"/>
      <c r="AP348" s="564"/>
      <c r="AQ348" s="564"/>
      <c r="AR348" s="564"/>
      <c r="AS348" s="564"/>
      <c r="AT348" s="564"/>
      <c r="AU348" s="394"/>
      <c r="AV348" s="306"/>
      <c r="AW348" s="306"/>
      <c r="AX348" s="394"/>
      <c r="AY348" s="401"/>
      <c r="AZ348" s="341"/>
      <c r="BA348" s="341"/>
      <c r="BB348" s="341"/>
      <c r="BC348" s="341"/>
      <c r="BD348" s="341"/>
      <c r="BE348" s="401"/>
      <c r="BF348" s="341"/>
      <c r="BG348" s="341"/>
      <c r="BH348" s="402"/>
      <c r="BI348" s="403"/>
      <c r="BJ348" s="405"/>
      <c r="BK348" s="405"/>
      <c r="BL348" s="405"/>
      <c r="BM348" s="405"/>
      <c r="BN348" s="514"/>
    </row>
    <row r="349" ht="18.75" customHeight="1">
      <c r="A349" s="336" t="str">
        <f t="shared" si="13"/>
        <v/>
      </c>
      <c r="B349" s="341"/>
      <c r="C349" s="559"/>
      <c r="D349" s="559"/>
      <c r="E349" s="560" t="str">
        <f t="shared" si="14"/>
        <v/>
      </c>
      <c r="F349" s="401"/>
      <c r="G349" s="394"/>
      <c r="H349" s="341" t="str">
        <f t="array" ref="H349">IF(D349="","",XLOOKUP(D349,'Master Data'!K:K,'Master Data'!N:N,"Input in Master Data",0,1))</f>
        <v/>
      </c>
      <c r="I349" s="341" t="str">
        <f t="array" ref="I349">IF(D349="","",XLOOKUP(D349,'Master Data'!K:K,'Master Data'!O:O,"Input in Master Data",0,1))</f>
        <v/>
      </c>
      <c r="J349" s="341" t="str">
        <f t="array" ref="J349">if(V349="","",XLOOKUP(V349,Master[Company],Master[Blow],"Unknown",0,1))</f>
        <v/>
      </c>
      <c r="K349" s="341" t="str">
        <f t="array" ref="K349">if(V349="","",XLOOKUP(V349,Master[Company],Master[Pigging],"Unknown",0,1))</f>
        <v/>
      </c>
      <c r="L349" s="341" t="str">
        <f t="array" ref="L349">if(V349="","",XLOOKUP(V349,Master[Company],Master[Load Method],"Unknown",0,1))</f>
        <v/>
      </c>
      <c r="M349" s="341" t="str">
        <f t="array" ref="M349">if(V349="","",XLOOKUP(V349,Master[Company],Master[Line Distance],"Unknown",0,1))</f>
        <v/>
      </c>
      <c r="N349" s="394"/>
      <c r="O349" s="341"/>
      <c r="P349" s="506"/>
      <c r="Q349" s="341" t="str">
        <f t="array" ref="Q349">if(V349="","",XLOOKUP(V349,Master[Company],Master[Terms],"NA",0,1))</f>
        <v/>
      </c>
      <c r="R349" s="341" t="str">
        <f t="shared" si="9"/>
        <v/>
      </c>
      <c r="S349" s="341" t="str">
        <f t="array" ref="S349">if(V349="","",XLOOKUP(V349,Master[Company],Master[Group],"NA",0,1))</f>
        <v/>
      </c>
      <c r="T349" s="341" t="str">
        <f t="array" ref="T349">if(V349="","",XLOOKUP(V349,Master[Company],Master[Loading Location],"NA",0,1))</f>
        <v/>
      </c>
      <c r="U349" s="341" t="str">
        <f t="array" ref="U349">if(V349="","",XLOOKUP(V349,Master[Company],Master[Acronym],"NA",0,1))</f>
        <v/>
      </c>
      <c r="V349" s="341"/>
      <c r="W349" s="342"/>
      <c r="X349" s="90"/>
      <c r="Y349" s="341"/>
      <c r="Z349" s="341" t="str">
        <f t="shared" si="11"/>
        <v/>
      </c>
      <c r="AA349" s="341"/>
      <c r="AB349" s="341"/>
      <c r="AC349" s="341"/>
      <c r="AD349" s="401"/>
      <c r="AE349" s="563"/>
      <c r="AF349" s="564"/>
      <c r="AG349" s="564"/>
      <c r="AH349" s="564"/>
      <c r="AI349" s="564"/>
      <c r="AJ349" s="564"/>
      <c r="AK349" s="564"/>
      <c r="AL349" s="565"/>
      <c r="AM349" s="564"/>
      <c r="AN349" s="564"/>
      <c r="AO349" s="564"/>
      <c r="AP349" s="564"/>
      <c r="AQ349" s="564"/>
      <c r="AR349" s="564"/>
      <c r="AS349" s="564"/>
      <c r="AT349" s="564"/>
      <c r="AU349" s="394"/>
      <c r="AV349" s="306"/>
      <c r="AW349" s="306"/>
      <c r="AX349" s="394"/>
      <c r="AY349" s="401"/>
      <c r="AZ349" s="341"/>
      <c r="BA349" s="341"/>
      <c r="BB349" s="341"/>
      <c r="BC349" s="341"/>
      <c r="BD349" s="341"/>
      <c r="BE349" s="401"/>
      <c r="BF349" s="341"/>
      <c r="BG349" s="341"/>
      <c r="BH349" s="402"/>
      <c r="BI349" s="403"/>
      <c r="BJ349" s="405"/>
      <c r="BK349" s="405"/>
      <c r="BL349" s="405"/>
      <c r="BM349" s="405"/>
      <c r="BN349" s="514"/>
    </row>
    <row r="350" ht="18.75" customHeight="1">
      <c r="A350" s="336" t="str">
        <f t="shared" si="13"/>
        <v/>
      </c>
      <c r="B350" s="341"/>
      <c r="C350" s="559"/>
      <c r="D350" s="559"/>
      <c r="E350" s="560" t="str">
        <f t="shared" si="14"/>
        <v/>
      </c>
      <c r="F350" s="401"/>
      <c r="G350" s="394"/>
      <c r="H350" s="341" t="str">
        <f t="array" ref="H350">IF(D350="","",XLOOKUP(D350,'Master Data'!K:K,'Master Data'!N:N,"Input in Master Data",0,1))</f>
        <v/>
      </c>
      <c r="I350" s="341" t="str">
        <f t="array" ref="I350">IF(D350="","",XLOOKUP(D350,'Master Data'!K:K,'Master Data'!O:O,"Input in Master Data",0,1))</f>
        <v/>
      </c>
      <c r="J350" s="341" t="str">
        <f t="array" ref="J350">if(V350="","",XLOOKUP(V350,Master[Company],Master[Blow],"Unknown",0,1))</f>
        <v/>
      </c>
      <c r="K350" s="341" t="str">
        <f t="array" ref="K350">if(V350="","",XLOOKUP(V350,Master[Company],Master[Pigging],"Unknown",0,1))</f>
        <v/>
      </c>
      <c r="L350" s="341" t="str">
        <f t="array" ref="L350">if(V350="","",XLOOKUP(V350,Master[Company],Master[Load Method],"Unknown",0,1))</f>
        <v/>
      </c>
      <c r="M350" s="341" t="str">
        <f t="array" ref="M350">if(V350="","",XLOOKUP(V350,Master[Company],Master[Line Distance],"Unknown",0,1))</f>
        <v/>
      </c>
      <c r="N350" s="394"/>
      <c r="O350" s="341"/>
      <c r="P350" s="506"/>
      <c r="Q350" s="341" t="str">
        <f t="array" ref="Q350">if(V350="","",XLOOKUP(V350,Master[Company],Master[Terms],"NA",0,1))</f>
        <v/>
      </c>
      <c r="R350" s="341" t="str">
        <f t="shared" si="9"/>
        <v/>
      </c>
      <c r="S350" s="341" t="str">
        <f t="array" ref="S350">if(V350="","",XLOOKUP(V350,Master[Company],Master[Group],"NA",0,1))</f>
        <v/>
      </c>
      <c r="T350" s="341" t="str">
        <f t="array" ref="T350">if(V350="","",XLOOKUP(V350,Master[Company],Master[Loading Location],"NA",0,1))</f>
        <v/>
      </c>
      <c r="U350" s="341" t="str">
        <f t="array" ref="U350">if(V350="","",XLOOKUP(V350,Master[Company],Master[Acronym],"NA",0,1))</f>
        <v/>
      </c>
      <c r="V350" s="341"/>
      <c r="W350" s="342"/>
      <c r="X350" s="90"/>
      <c r="Y350" s="341"/>
      <c r="Z350" s="341" t="str">
        <f t="shared" si="11"/>
        <v/>
      </c>
      <c r="AA350" s="341"/>
      <c r="AB350" s="341"/>
      <c r="AC350" s="341"/>
      <c r="AD350" s="401"/>
      <c r="AE350" s="563"/>
      <c r="AF350" s="564"/>
      <c r="AG350" s="564"/>
      <c r="AH350" s="564"/>
      <c r="AI350" s="564"/>
      <c r="AJ350" s="564"/>
      <c r="AK350" s="564"/>
      <c r="AL350" s="565"/>
      <c r="AM350" s="564"/>
      <c r="AN350" s="564"/>
      <c r="AO350" s="564"/>
      <c r="AP350" s="564"/>
      <c r="AQ350" s="564"/>
      <c r="AR350" s="564"/>
      <c r="AS350" s="564"/>
      <c r="AT350" s="564"/>
      <c r="AU350" s="394"/>
      <c r="AV350" s="306"/>
      <c r="AW350" s="306"/>
      <c r="AX350" s="394"/>
      <c r="AY350" s="401"/>
      <c r="AZ350" s="341"/>
      <c r="BA350" s="341"/>
      <c r="BB350" s="341"/>
      <c r="BC350" s="341"/>
      <c r="BD350" s="341"/>
      <c r="BE350" s="401"/>
      <c r="BF350" s="341"/>
      <c r="BG350" s="341"/>
      <c r="BH350" s="402"/>
      <c r="BI350" s="403"/>
      <c r="BJ350" s="405"/>
      <c r="BK350" s="405"/>
      <c r="BL350" s="405"/>
      <c r="BM350" s="405"/>
      <c r="BN350" s="514"/>
    </row>
    <row r="351" ht="18.75" customHeight="1">
      <c r="A351" s="336" t="str">
        <f t="shared" si="13"/>
        <v/>
      </c>
      <c r="B351" s="341"/>
      <c r="C351" s="559"/>
      <c r="D351" s="559"/>
      <c r="E351" s="560" t="str">
        <f t="shared" si="14"/>
        <v/>
      </c>
      <c r="F351" s="401"/>
      <c r="G351" s="394"/>
      <c r="H351" s="341" t="str">
        <f t="array" ref="H351">IF(D351="","",XLOOKUP(D351,'Master Data'!K:K,'Master Data'!N:N,"Input in Master Data",0,1))</f>
        <v/>
      </c>
      <c r="I351" s="341" t="str">
        <f t="array" ref="I351">IF(D351="","",XLOOKUP(D351,'Master Data'!K:K,'Master Data'!O:O,"Input in Master Data",0,1))</f>
        <v/>
      </c>
      <c r="J351" s="341" t="str">
        <f t="array" ref="J351">if(V351="","",XLOOKUP(V351,Master[Company],Master[Blow],"Unknown",0,1))</f>
        <v/>
      </c>
      <c r="K351" s="341" t="str">
        <f t="array" ref="K351">if(V351="","",XLOOKUP(V351,Master[Company],Master[Pigging],"Unknown",0,1))</f>
        <v/>
      </c>
      <c r="L351" s="341" t="str">
        <f t="array" ref="L351">if(V351="","",XLOOKUP(V351,Master[Company],Master[Load Method],"Unknown",0,1))</f>
        <v/>
      </c>
      <c r="M351" s="341" t="str">
        <f t="array" ref="M351">if(V351="","",XLOOKUP(V351,Master[Company],Master[Line Distance],"Unknown",0,1))</f>
        <v/>
      </c>
      <c r="N351" s="394"/>
      <c r="O351" s="341"/>
      <c r="P351" s="506"/>
      <c r="Q351" s="341" t="str">
        <f t="array" ref="Q351">if(V351="","",XLOOKUP(V351,Master[Company],Master[Terms],"NA",0,1))</f>
        <v/>
      </c>
      <c r="R351" s="341" t="str">
        <f t="shared" si="9"/>
        <v/>
      </c>
      <c r="S351" s="341" t="str">
        <f t="array" ref="S351">if(V351="","",XLOOKUP(V351,Master[Company],Master[Group],"NA",0,1))</f>
        <v/>
      </c>
      <c r="T351" s="341" t="str">
        <f t="array" ref="T351">if(V351="","",XLOOKUP(V351,Master[Company],Master[Loading Location],"NA",0,1))</f>
        <v/>
      </c>
      <c r="U351" s="341" t="str">
        <f t="array" ref="U351">if(V351="","",XLOOKUP(V351,Master[Company],Master[Acronym],"NA",0,1))</f>
        <v/>
      </c>
      <c r="V351" s="341"/>
      <c r="W351" s="342"/>
      <c r="X351" s="90"/>
      <c r="Y351" s="341"/>
      <c r="Z351" s="341" t="str">
        <f t="shared" si="11"/>
        <v/>
      </c>
      <c r="AA351" s="341"/>
      <c r="AB351" s="341"/>
      <c r="AC351" s="341"/>
      <c r="AD351" s="401"/>
      <c r="AE351" s="563"/>
      <c r="AF351" s="564"/>
      <c r="AG351" s="564"/>
      <c r="AH351" s="564"/>
      <c r="AI351" s="564"/>
      <c r="AJ351" s="564"/>
      <c r="AK351" s="564"/>
      <c r="AL351" s="565"/>
      <c r="AM351" s="564"/>
      <c r="AN351" s="564"/>
      <c r="AO351" s="564"/>
      <c r="AP351" s="564"/>
      <c r="AQ351" s="564"/>
      <c r="AR351" s="564"/>
      <c r="AS351" s="564"/>
      <c r="AT351" s="564"/>
      <c r="AU351" s="394"/>
      <c r="AV351" s="306"/>
      <c r="AW351" s="306"/>
      <c r="AX351" s="394"/>
      <c r="AY351" s="401"/>
      <c r="AZ351" s="341"/>
      <c r="BA351" s="341"/>
      <c r="BB351" s="341"/>
      <c r="BC351" s="341"/>
      <c r="BD351" s="341"/>
      <c r="BE351" s="401"/>
      <c r="BF351" s="341"/>
      <c r="BG351" s="341"/>
      <c r="BH351" s="402"/>
      <c r="BI351" s="403"/>
      <c r="BJ351" s="405"/>
      <c r="BK351" s="405"/>
      <c r="BL351" s="405"/>
      <c r="BM351" s="405"/>
      <c r="BN351" s="514"/>
    </row>
    <row r="352" ht="18.75" customHeight="1">
      <c r="A352" s="336" t="str">
        <f t="shared" si="13"/>
        <v/>
      </c>
      <c r="B352" s="341"/>
      <c r="C352" s="559"/>
      <c r="D352" s="559"/>
      <c r="E352" s="560" t="str">
        <f t="shared" si="14"/>
        <v/>
      </c>
      <c r="F352" s="401"/>
      <c r="G352" s="394"/>
      <c r="H352" s="341" t="str">
        <f t="array" ref="H352">IF(D352="","",XLOOKUP(D352,'Master Data'!K:K,'Master Data'!N:N,"Input in Master Data",0,1))</f>
        <v/>
      </c>
      <c r="I352" s="341" t="str">
        <f t="array" ref="I352">IF(D352="","",XLOOKUP(D352,'Master Data'!K:K,'Master Data'!O:O,"Input in Master Data",0,1))</f>
        <v/>
      </c>
      <c r="J352" s="341" t="str">
        <f t="array" ref="J352">if(V352="","",XLOOKUP(V352,Master[Company],Master[Blow],"Unknown",0,1))</f>
        <v/>
      </c>
      <c r="K352" s="341" t="str">
        <f t="array" ref="K352">if(V352="","",XLOOKUP(V352,Master[Company],Master[Pigging],"Unknown",0,1))</f>
        <v/>
      </c>
      <c r="L352" s="341" t="str">
        <f t="array" ref="L352">if(V352="","",XLOOKUP(V352,Master[Company],Master[Load Method],"Unknown",0,1))</f>
        <v/>
      </c>
      <c r="M352" s="341" t="str">
        <f t="array" ref="M352">if(V352="","",XLOOKUP(V352,Master[Company],Master[Line Distance],"Unknown",0,1))</f>
        <v/>
      </c>
      <c r="N352" s="394"/>
      <c r="O352" s="341"/>
      <c r="P352" s="506"/>
      <c r="Q352" s="341" t="str">
        <f t="array" ref="Q352">if(V352="","",XLOOKUP(V352,Master[Company],Master[Terms],"NA",0,1))</f>
        <v/>
      </c>
      <c r="R352" s="341" t="str">
        <f t="shared" si="9"/>
        <v/>
      </c>
      <c r="S352" s="341" t="str">
        <f t="array" ref="S352">if(V352="","",XLOOKUP(V352,Master[Company],Master[Group],"NA",0,1))</f>
        <v/>
      </c>
      <c r="T352" s="341" t="str">
        <f t="array" ref="T352">if(V352="","",XLOOKUP(V352,Master[Company],Master[Loading Location],"NA",0,1))</f>
        <v/>
      </c>
      <c r="U352" s="341" t="str">
        <f t="array" ref="U352">if(V352="","",XLOOKUP(V352,Master[Company],Master[Acronym],"NA",0,1))</f>
        <v/>
      </c>
      <c r="V352" s="341"/>
      <c r="W352" s="342"/>
      <c r="X352" s="90"/>
      <c r="Y352" s="341"/>
      <c r="Z352" s="341" t="str">
        <f t="shared" si="11"/>
        <v/>
      </c>
      <c r="AA352" s="341"/>
      <c r="AB352" s="341"/>
      <c r="AC352" s="341"/>
      <c r="AD352" s="401"/>
      <c r="AE352" s="563"/>
      <c r="AF352" s="564"/>
      <c r="AG352" s="564"/>
      <c r="AH352" s="564"/>
      <c r="AI352" s="564"/>
      <c r="AJ352" s="564"/>
      <c r="AK352" s="564"/>
      <c r="AL352" s="565"/>
      <c r="AM352" s="564"/>
      <c r="AN352" s="564"/>
      <c r="AO352" s="564"/>
      <c r="AP352" s="564"/>
      <c r="AQ352" s="564"/>
      <c r="AR352" s="564"/>
      <c r="AS352" s="564"/>
      <c r="AT352" s="564"/>
      <c r="AU352" s="394"/>
      <c r="AV352" s="306"/>
      <c r="AW352" s="306"/>
      <c r="AX352" s="394"/>
      <c r="AY352" s="401"/>
      <c r="AZ352" s="341"/>
      <c r="BA352" s="341"/>
      <c r="BB352" s="341"/>
      <c r="BC352" s="341"/>
      <c r="BD352" s="341"/>
      <c r="BE352" s="401"/>
      <c r="BF352" s="341"/>
      <c r="BG352" s="341"/>
      <c r="BH352" s="402"/>
      <c r="BI352" s="403"/>
      <c r="BJ352" s="405"/>
      <c r="BK352" s="405"/>
      <c r="BL352" s="405"/>
      <c r="BM352" s="405"/>
      <c r="BN352" s="514"/>
    </row>
    <row r="353" ht="18.75" customHeight="1">
      <c r="A353" s="336" t="str">
        <f t="shared" si="13"/>
        <v/>
      </c>
      <c r="B353" s="341"/>
      <c r="C353" s="559"/>
      <c r="D353" s="559"/>
      <c r="E353" s="560" t="str">
        <f t="shared" si="14"/>
        <v/>
      </c>
      <c r="F353" s="401"/>
      <c r="G353" s="394"/>
      <c r="H353" s="341" t="str">
        <f t="array" ref="H353">IF(D353="","",XLOOKUP(D353,'Master Data'!K:K,'Master Data'!N:N,"Input in Master Data",0,1))</f>
        <v/>
      </c>
      <c r="I353" s="341" t="str">
        <f t="array" ref="I353">IF(D353="","",XLOOKUP(D353,'Master Data'!K:K,'Master Data'!O:O,"Input in Master Data",0,1))</f>
        <v/>
      </c>
      <c r="J353" s="341" t="str">
        <f t="array" ref="J353">if(V353="","",XLOOKUP(V353,Master[Company],Master[Blow],"Unknown",0,1))</f>
        <v/>
      </c>
      <c r="K353" s="341" t="str">
        <f t="array" ref="K353">if(V353="","",XLOOKUP(V353,Master[Company],Master[Pigging],"Unknown",0,1))</f>
        <v/>
      </c>
      <c r="L353" s="341" t="str">
        <f t="array" ref="L353">if(V353="","",XLOOKUP(V353,Master[Company],Master[Load Method],"Unknown",0,1))</f>
        <v/>
      </c>
      <c r="M353" s="341" t="str">
        <f t="array" ref="M353">if(V353="","",XLOOKUP(V353,Master[Company],Master[Line Distance],"Unknown",0,1))</f>
        <v/>
      </c>
      <c r="N353" s="394"/>
      <c r="O353" s="341"/>
      <c r="P353" s="506"/>
      <c r="Q353" s="341" t="str">
        <f t="array" ref="Q353">if(V353="","",XLOOKUP(V353,Master[Company],Master[Terms],"NA",0,1))</f>
        <v/>
      </c>
      <c r="R353" s="341" t="str">
        <f t="shared" si="9"/>
        <v/>
      </c>
      <c r="S353" s="341" t="str">
        <f t="array" ref="S353">if(V353="","",XLOOKUP(V353,Master[Company],Master[Group],"NA",0,1))</f>
        <v/>
      </c>
      <c r="T353" s="341" t="str">
        <f t="array" ref="T353">if(V353="","",XLOOKUP(V353,Master[Company],Master[Loading Location],"NA",0,1))</f>
        <v/>
      </c>
      <c r="U353" s="341" t="str">
        <f t="array" ref="U353">if(V353="","",XLOOKUP(V353,Master[Company],Master[Acronym],"NA",0,1))</f>
        <v/>
      </c>
      <c r="V353" s="341"/>
      <c r="W353" s="342"/>
      <c r="X353" s="90"/>
      <c r="Y353" s="341"/>
      <c r="Z353" s="341" t="str">
        <f t="shared" si="11"/>
        <v/>
      </c>
      <c r="AA353" s="341"/>
      <c r="AB353" s="341"/>
      <c r="AC353" s="341"/>
      <c r="AD353" s="401"/>
      <c r="AE353" s="563"/>
      <c r="AF353" s="564"/>
      <c r="AG353" s="564"/>
      <c r="AH353" s="564"/>
      <c r="AI353" s="564"/>
      <c r="AJ353" s="564"/>
      <c r="AK353" s="564"/>
      <c r="AL353" s="565"/>
      <c r="AM353" s="564"/>
      <c r="AN353" s="564"/>
      <c r="AO353" s="564"/>
      <c r="AP353" s="564"/>
      <c r="AQ353" s="564"/>
      <c r="AR353" s="564"/>
      <c r="AS353" s="564"/>
      <c r="AT353" s="564"/>
      <c r="AU353" s="394"/>
      <c r="AV353" s="306"/>
      <c r="AW353" s="306"/>
      <c r="AX353" s="394"/>
      <c r="AY353" s="401"/>
      <c r="AZ353" s="341"/>
      <c r="BA353" s="341"/>
      <c r="BB353" s="341"/>
      <c r="BC353" s="341"/>
      <c r="BD353" s="341"/>
      <c r="BE353" s="401"/>
      <c r="BF353" s="341"/>
      <c r="BG353" s="341"/>
      <c r="BH353" s="402"/>
      <c r="BI353" s="403"/>
      <c r="BJ353" s="405"/>
      <c r="BK353" s="405"/>
      <c r="BL353" s="405"/>
      <c r="BM353" s="405"/>
      <c r="BN353" s="514"/>
    </row>
    <row r="354" ht="18.75" customHeight="1">
      <c r="A354" s="336" t="str">
        <f t="shared" si="13"/>
        <v/>
      </c>
      <c r="B354" s="341"/>
      <c r="C354" s="559"/>
      <c r="D354" s="559"/>
      <c r="E354" s="560" t="str">
        <f t="shared" si="14"/>
        <v/>
      </c>
      <c r="F354" s="401"/>
      <c r="G354" s="394"/>
      <c r="H354" s="341" t="str">
        <f t="array" ref="H354">IF(D354="","",XLOOKUP(D354,'Master Data'!K:K,'Master Data'!N:N,"Input in Master Data",0,1))</f>
        <v/>
      </c>
      <c r="I354" s="341" t="str">
        <f t="array" ref="I354">IF(D354="","",XLOOKUP(D354,'Master Data'!K:K,'Master Data'!O:O,"Input in Master Data",0,1))</f>
        <v/>
      </c>
      <c r="J354" s="341" t="str">
        <f t="array" ref="J354">if(V354="","",XLOOKUP(V354,Master[Company],Master[Blow],"Unknown",0,1))</f>
        <v/>
      </c>
      <c r="K354" s="341" t="str">
        <f t="array" ref="K354">if(V354="","",XLOOKUP(V354,Master[Company],Master[Pigging],"Unknown",0,1))</f>
        <v/>
      </c>
      <c r="L354" s="341" t="str">
        <f t="array" ref="L354">if(V354="","",XLOOKUP(V354,Master[Company],Master[Load Method],"Unknown",0,1))</f>
        <v/>
      </c>
      <c r="M354" s="341" t="str">
        <f t="array" ref="M354">if(V354="","",XLOOKUP(V354,Master[Company],Master[Line Distance],"Unknown",0,1))</f>
        <v/>
      </c>
      <c r="N354" s="394"/>
      <c r="O354" s="341"/>
      <c r="P354" s="506"/>
      <c r="Q354" s="341" t="str">
        <f t="array" ref="Q354">if(V354="","",XLOOKUP(V354,Master[Company],Master[Terms],"NA",0,1))</f>
        <v/>
      </c>
      <c r="R354" s="341" t="str">
        <f t="shared" si="9"/>
        <v/>
      </c>
      <c r="S354" s="341" t="str">
        <f t="array" ref="S354">if(V354="","",XLOOKUP(V354,Master[Company],Master[Group],"NA",0,1))</f>
        <v/>
      </c>
      <c r="T354" s="341" t="str">
        <f t="array" ref="T354">if(V354="","",XLOOKUP(V354,Master[Company],Master[Loading Location],"NA",0,1))</f>
        <v/>
      </c>
      <c r="U354" s="341" t="str">
        <f t="array" ref="U354">if(V354="","",XLOOKUP(V354,Master[Company],Master[Acronym],"NA",0,1))</f>
        <v/>
      </c>
      <c r="V354" s="341"/>
      <c r="W354" s="342"/>
      <c r="X354" s="90"/>
      <c r="Y354" s="341"/>
      <c r="Z354" s="341" t="str">
        <f t="shared" si="11"/>
        <v/>
      </c>
      <c r="AA354" s="341"/>
      <c r="AB354" s="341"/>
      <c r="AC354" s="341"/>
      <c r="AD354" s="401"/>
      <c r="AE354" s="563"/>
      <c r="AF354" s="564"/>
      <c r="AG354" s="564"/>
      <c r="AH354" s="564"/>
      <c r="AI354" s="564"/>
      <c r="AJ354" s="564"/>
      <c r="AK354" s="564"/>
      <c r="AL354" s="565"/>
      <c r="AM354" s="564"/>
      <c r="AN354" s="564"/>
      <c r="AO354" s="564"/>
      <c r="AP354" s="564"/>
      <c r="AQ354" s="564"/>
      <c r="AR354" s="564"/>
      <c r="AS354" s="564"/>
      <c r="AT354" s="564"/>
      <c r="AU354" s="394"/>
      <c r="AV354" s="306"/>
      <c r="AW354" s="306"/>
      <c r="AX354" s="394"/>
      <c r="AY354" s="401"/>
      <c r="AZ354" s="341"/>
      <c r="BA354" s="341"/>
      <c r="BB354" s="341"/>
      <c r="BC354" s="341"/>
      <c r="BD354" s="341"/>
      <c r="BE354" s="401"/>
      <c r="BF354" s="341"/>
      <c r="BG354" s="341"/>
      <c r="BH354" s="402"/>
      <c r="BI354" s="403"/>
      <c r="BJ354" s="405"/>
      <c r="BK354" s="405"/>
      <c r="BL354" s="405"/>
      <c r="BM354" s="405"/>
      <c r="BN354" s="514"/>
    </row>
    <row r="355" ht="18.75" customHeight="1">
      <c r="A355" s="336" t="str">
        <f t="shared" si="13"/>
        <v/>
      </c>
      <c r="B355" s="341"/>
      <c r="C355" s="559"/>
      <c r="D355" s="559"/>
      <c r="E355" s="560" t="str">
        <f t="shared" si="14"/>
        <v/>
      </c>
      <c r="F355" s="401"/>
      <c r="G355" s="394"/>
      <c r="H355" s="341" t="str">
        <f t="array" ref="H355">IF(D355="","",XLOOKUP(D355,'Master Data'!K:K,'Master Data'!N:N,"Input in Master Data",0,1))</f>
        <v/>
      </c>
      <c r="I355" s="341" t="str">
        <f t="array" ref="I355">IF(D355="","",XLOOKUP(D355,'Master Data'!K:K,'Master Data'!O:O,"Input in Master Data",0,1))</f>
        <v/>
      </c>
      <c r="J355" s="341" t="str">
        <f t="array" ref="J355">if(V355="","",XLOOKUP(V355,Master[Company],Master[Blow],"Unknown",0,1))</f>
        <v/>
      </c>
      <c r="K355" s="341" t="str">
        <f t="array" ref="K355">if(V355="","",XLOOKUP(V355,Master[Company],Master[Pigging],"Unknown",0,1))</f>
        <v/>
      </c>
      <c r="L355" s="341" t="str">
        <f t="array" ref="L355">if(V355="","",XLOOKUP(V355,Master[Company],Master[Load Method],"Unknown",0,1))</f>
        <v/>
      </c>
      <c r="M355" s="341" t="str">
        <f t="array" ref="M355">if(V355="","",XLOOKUP(V355,Master[Company],Master[Line Distance],"Unknown",0,1))</f>
        <v/>
      </c>
      <c r="N355" s="394"/>
      <c r="O355" s="341"/>
      <c r="P355" s="506"/>
      <c r="Q355" s="341" t="str">
        <f t="array" ref="Q355">if(V355="","",XLOOKUP(V355,Master[Company],Master[Terms],"NA",0,1))</f>
        <v/>
      </c>
      <c r="R355" s="341" t="str">
        <f t="shared" si="9"/>
        <v/>
      </c>
      <c r="S355" s="341" t="str">
        <f t="array" ref="S355">if(V355="","",XLOOKUP(V355,Master[Company],Master[Group],"NA",0,1))</f>
        <v/>
      </c>
      <c r="T355" s="341" t="str">
        <f t="array" ref="T355">if(V355="","",XLOOKUP(V355,Master[Company],Master[Loading Location],"NA",0,1))</f>
        <v/>
      </c>
      <c r="U355" s="341" t="str">
        <f t="array" ref="U355">if(V355="","",XLOOKUP(V355,Master[Company],Master[Acronym],"NA",0,1))</f>
        <v/>
      </c>
      <c r="V355" s="341"/>
      <c r="W355" s="342"/>
      <c r="X355" s="90"/>
      <c r="Y355" s="341"/>
      <c r="Z355" s="341" t="str">
        <f t="shared" si="11"/>
        <v/>
      </c>
      <c r="AA355" s="341"/>
      <c r="AB355" s="341"/>
      <c r="AC355" s="341"/>
      <c r="AD355" s="401"/>
      <c r="AE355" s="563"/>
      <c r="AF355" s="564"/>
      <c r="AG355" s="564"/>
      <c r="AH355" s="564"/>
      <c r="AI355" s="564"/>
      <c r="AJ355" s="564"/>
      <c r="AK355" s="564"/>
      <c r="AL355" s="565"/>
      <c r="AM355" s="564"/>
      <c r="AN355" s="564"/>
      <c r="AO355" s="564"/>
      <c r="AP355" s="564"/>
      <c r="AQ355" s="564"/>
      <c r="AR355" s="564"/>
      <c r="AS355" s="564"/>
      <c r="AT355" s="564"/>
      <c r="AU355" s="394"/>
      <c r="AV355" s="306"/>
      <c r="AW355" s="306"/>
      <c r="AX355" s="394"/>
      <c r="AY355" s="401"/>
      <c r="AZ355" s="341"/>
      <c r="BA355" s="341"/>
      <c r="BB355" s="341"/>
      <c r="BC355" s="341"/>
      <c r="BD355" s="341"/>
      <c r="BE355" s="401"/>
      <c r="BF355" s="341"/>
      <c r="BG355" s="341"/>
      <c r="BH355" s="402"/>
      <c r="BI355" s="403"/>
      <c r="BJ355" s="405"/>
      <c r="BK355" s="405"/>
      <c r="BL355" s="405"/>
      <c r="BM355" s="405"/>
      <c r="BN355" s="514"/>
    </row>
    <row r="356" ht="18.75" customHeight="1">
      <c r="A356" s="336" t="str">
        <f t="shared" si="13"/>
        <v/>
      </c>
      <c r="B356" s="341"/>
      <c r="C356" s="559"/>
      <c r="D356" s="559"/>
      <c r="E356" s="560" t="str">
        <f t="shared" si="14"/>
        <v/>
      </c>
      <c r="F356" s="401"/>
      <c r="G356" s="394"/>
      <c r="H356" s="341" t="str">
        <f t="array" ref="H356">IF(D356="","",XLOOKUP(D356,'Master Data'!K:K,'Master Data'!N:N,"Input in Master Data",0,1))</f>
        <v/>
      </c>
      <c r="I356" s="341" t="str">
        <f t="array" ref="I356">IF(D356="","",XLOOKUP(D356,'Master Data'!K:K,'Master Data'!O:O,"Input in Master Data",0,1))</f>
        <v/>
      </c>
      <c r="J356" s="341" t="str">
        <f t="array" ref="J356">if(V356="","",XLOOKUP(V356,Master[Company],Master[Blow],"Unknown",0,1))</f>
        <v/>
      </c>
      <c r="K356" s="341" t="str">
        <f t="array" ref="K356">if(V356="","",XLOOKUP(V356,Master[Company],Master[Pigging],"Unknown",0,1))</f>
        <v/>
      </c>
      <c r="L356" s="341" t="str">
        <f t="array" ref="L356">if(V356="","",XLOOKUP(V356,Master[Company],Master[Load Method],"Unknown",0,1))</f>
        <v/>
      </c>
      <c r="M356" s="341" t="str">
        <f t="array" ref="M356">if(V356="","",XLOOKUP(V356,Master[Company],Master[Line Distance],"Unknown",0,1))</f>
        <v/>
      </c>
      <c r="N356" s="394"/>
      <c r="O356" s="341"/>
      <c r="P356" s="506"/>
      <c r="Q356" s="341" t="str">
        <f t="array" ref="Q356">if(V356="","",XLOOKUP(V356,Master[Company],Master[Terms],"NA",0,1))</f>
        <v/>
      </c>
      <c r="R356" s="341" t="str">
        <f t="shared" si="9"/>
        <v/>
      </c>
      <c r="S356" s="341" t="str">
        <f t="array" ref="S356">if(V356="","",XLOOKUP(V356,Master[Company],Master[Group],"NA",0,1))</f>
        <v/>
      </c>
      <c r="T356" s="341" t="str">
        <f t="array" ref="T356">if(V356="","",XLOOKUP(V356,Master[Company],Master[Loading Location],"NA",0,1))</f>
        <v/>
      </c>
      <c r="U356" s="341" t="str">
        <f t="array" ref="U356">if(V356="","",XLOOKUP(V356,Master[Company],Master[Acronym],"NA",0,1))</f>
        <v/>
      </c>
      <c r="V356" s="341"/>
      <c r="W356" s="342"/>
      <c r="X356" s="90"/>
      <c r="Y356" s="341"/>
      <c r="Z356" s="341" t="str">
        <f t="shared" si="11"/>
        <v/>
      </c>
      <c r="AA356" s="341"/>
      <c r="AB356" s="341"/>
      <c r="AC356" s="341"/>
      <c r="AD356" s="401"/>
      <c r="AE356" s="563"/>
      <c r="AF356" s="564"/>
      <c r="AG356" s="564"/>
      <c r="AH356" s="564"/>
      <c r="AI356" s="564"/>
      <c r="AJ356" s="564"/>
      <c r="AK356" s="564"/>
      <c r="AL356" s="565"/>
      <c r="AM356" s="564"/>
      <c r="AN356" s="564"/>
      <c r="AO356" s="564"/>
      <c r="AP356" s="564"/>
      <c r="AQ356" s="564"/>
      <c r="AR356" s="564"/>
      <c r="AS356" s="564"/>
      <c r="AT356" s="564"/>
      <c r="AU356" s="394"/>
      <c r="AV356" s="306"/>
      <c r="AW356" s="306"/>
      <c r="AX356" s="394"/>
      <c r="AY356" s="401"/>
      <c r="AZ356" s="341"/>
      <c r="BA356" s="341"/>
      <c r="BB356" s="341"/>
      <c r="BC356" s="341"/>
      <c r="BD356" s="341"/>
      <c r="BE356" s="401"/>
      <c r="BF356" s="341"/>
      <c r="BG356" s="341"/>
      <c r="BH356" s="402"/>
      <c r="BI356" s="403"/>
      <c r="BJ356" s="405"/>
      <c r="BK356" s="405"/>
      <c r="BL356" s="405"/>
      <c r="BM356" s="405"/>
      <c r="BN356" s="514"/>
    </row>
    <row r="357" ht="18.75" customHeight="1">
      <c r="A357" s="336" t="str">
        <f t="shared" si="13"/>
        <v/>
      </c>
      <c r="B357" s="341"/>
      <c r="C357" s="559"/>
      <c r="D357" s="559"/>
      <c r="E357" s="560" t="str">
        <f t="shared" si="14"/>
        <v/>
      </c>
      <c r="F357" s="401"/>
      <c r="G357" s="394"/>
      <c r="H357" s="341" t="str">
        <f t="array" ref="H357">IF(D357="","",XLOOKUP(D357,'Master Data'!K:K,'Master Data'!N:N,"Input in Master Data",0,1))</f>
        <v/>
      </c>
      <c r="I357" s="341" t="str">
        <f t="array" ref="I357">IF(D357="","",XLOOKUP(D357,'Master Data'!K:K,'Master Data'!O:O,"Input in Master Data",0,1))</f>
        <v/>
      </c>
      <c r="J357" s="341" t="str">
        <f t="array" ref="J357">if(V357="","",XLOOKUP(V357,Master[Company],Master[Blow],"Unknown",0,1))</f>
        <v/>
      </c>
      <c r="K357" s="341" t="str">
        <f t="array" ref="K357">if(V357="","",XLOOKUP(V357,Master[Company],Master[Pigging],"Unknown",0,1))</f>
        <v/>
      </c>
      <c r="L357" s="341" t="str">
        <f t="array" ref="L357">if(V357="","",XLOOKUP(V357,Master[Company],Master[Load Method],"Unknown",0,1))</f>
        <v/>
      </c>
      <c r="M357" s="341" t="str">
        <f t="array" ref="M357">if(V357="","",XLOOKUP(V357,Master[Company],Master[Line Distance],"Unknown",0,1))</f>
        <v/>
      </c>
      <c r="N357" s="394"/>
      <c r="O357" s="341"/>
      <c r="P357" s="506"/>
      <c r="Q357" s="341" t="str">
        <f t="array" ref="Q357">if(V357="","",XLOOKUP(V357,Master[Company],Master[Terms],"NA",0,1))</f>
        <v/>
      </c>
      <c r="R357" s="341" t="str">
        <f t="shared" si="9"/>
        <v/>
      </c>
      <c r="S357" s="341" t="str">
        <f t="array" ref="S357">if(V357="","",XLOOKUP(V357,Master[Company],Master[Group],"NA",0,1))</f>
        <v/>
      </c>
      <c r="T357" s="341" t="str">
        <f t="array" ref="T357">if(V357="","",XLOOKUP(V357,Master[Company],Master[Loading Location],"NA",0,1))</f>
        <v/>
      </c>
      <c r="U357" s="341" t="str">
        <f t="array" ref="U357">if(V357="","",XLOOKUP(V357,Master[Company],Master[Acronym],"NA",0,1))</f>
        <v/>
      </c>
      <c r="V357" s="341"/>
      <c r="W357" s="342"/>
      <c r="X357" s="90"/>
      <c r="Y357" s="341"/>
      <c r="Z357" s="341" t="str">
        <f t="shared" si="11"/>
        <v/>
      </c>
      <c r="AA357" s="341"/>
      <c r="AB357" s="341"/>
      <c r="AC357" s="341"/>
      <c r="AD357" s="401"/>
      <c r="AE357" s="563"/>
      <c r="AF357" s="564"/>
      <c r="AG357" s="564"/>
      <c r="AH357" s="564"/>
      <c r="AI357" s="564"/>
      <c r="AJ357" s="564"/>
      <c r="AK357" s="564"/>
      <c r="AL357" s="565"/>
      <c r="AM357" s="564"/>
      <c r="AN357" s="564"/>
      <c r="AO357" s="564"/>
      <c r="AP357" s="564"/>
      <c r="AQ357" s="564"/>
      <c r="AR357" s="564"/>
      <c r="AS357" s="564"/>
      <c r="AT357" s="564"/>
      <c r="AU357" s="394"/>
      <c r="AV357" s="306"/>
      <c r="AW357" s="306"/>
      <c r="AX357" s="394"/>
      <c r="AY357" s="401"/>
      <c r="AZ357" s="341"/>
      <c r="BA357" s="341"/>
      <c r="BB357" s="341"/>
      <c r="BC357" s="341"/>
      <c r="BD357" s="341"/>
      <c r="BE357" s="401"/>
      <c r="BF357" s="341"/>
      <c r="BG357" s="341"/>
      <c r="BH357" s="402"/>
      <c r="BI357" s="403"/>
      <c r="BJ357" s="405"/>
      <c r="BK357" s="405"/>
      <c r="BL357" s="405"/>
      <c r="BM357" s="405"/>
      <c r="BN357" s="514"/>
    </row>
    <row r="358" ht="18.75" customHeight="1">
      <c r="A358" s="336" t="str">
        <f t="shared" si="13"/>
        <v/>
      </c>
      <c r="B358" s="341"/>
      <c r="C358" s="559"/>
      <c r="D358" s="559"/>
      <c r="E358" s="560" t="str">
        <f t="shared" si="14"/>
        <v/>
      </c>
      <c r="F358" s="401"/>
      <c r="G358" s="394"/>
      <c r="H358" s="341" t="str">
        <f t="array" ref="H358">IF(D358="","",XLOOKUP(D358,'Master Data'!K:K,'Master Data'!N:N,"Input in Master Data",0,1))</f>
        <v/>
      </c>
      <c r="I358" s="341" t="str">
        <f t="array" ref="I358">IF(D358="","",XLOOKUP(D358,'Master Data'!K:K,'Master Data'!O:O,"Input in Master Data",0,1))</f>
        <v/>
      </c>
      <c r="J358" s="341" t="str">
        <f t="array" ref="J358">if(V358="","",XLOOKUP(V358,Master[Company],Master[Blow],"Unknown",0,1))</f>
        <v/>
      </c>
      <c r="K358" s="341" t="str">
        <f t="array" ref="K358">if(V358="","",XLOOKUP(V358,Master[Company],Master[Pigging],"Unknown",0,1))</f>
        <v/>
      </c>
      <c r="L358" s="341" t="str">
        <f t="array" ref="L358">if(V358="","",XLOOKUP(V358,Master[Company],Master[Load Method],"Unknown",0,1))</f>
        <v/>
      </c>
      <c r="M358" s="341" t="str">
        <f t="array" ref="M358">if(V358="","",XLOOKUP(V358,Master[Company],Master[Line Distance],"Unknown",0,1))</f>
        <v/>
      </c>
      <c r="N358" s="394"/>
      <c r="O358" s="341"/>
      <c r="P358" s="506"/>
      <c r="Q358" s="341" t="str">
        <f t="array" ref="Q358">if(V358="","",XLOOKUP(V358,Master[Company],Master[Terms],"NA",0,1))</f>
        <v/>
      </c>
      <c r="R358" s="341" t="str">
        <f t="shared" si="9"/>
        <v/>
      </c>
      <c r="S358" s="341" t="str">
        <f t="array" ref="S358">if(V358="","",XLOOKUP(V358,Master[Company],Master[Group],"NA",0,1))</f>
        <v/>
      </c>
      <c r="T358" s="341" t="str">
        <f t="array" ref="T358">if(V358="","",XLOOKUP(V358,Master[Company],Master[Loading Location],"NA",0,1))</f>
        <v/>
      </c>
      <c r="U358" s="341" t="str">
        <f t="array" ref="U358">if(V358="","",XLOOKUP(V358,Master[Company],Master[Acronym],"NA",0,1))</f>
        <v/>
      </c>
      <c r="V358" s="341"/>
      <c r="W358" s="342"/>
      <c r="X358" s="90"/>
      <c r="Y358" s="341"/>
      <c r="Z358" s="341" t="str">
        <f t="shared" si="11"/>
        <v/>
      </c>
      <c r="AA358" s="341"/>
      <c r="AB358" s="341"/>
      <c r="AC358" s="341"/>
      <c r="AD358" s="401"/>
      <c r="AE358" s="563"/>
      <c r="AF358" s="564"/>
      <c r="AG358" s="564"/>
      <c r="AH358" s="564"/>
      <c r="AI358" s="564"/>
      <c r="AJ358" s="564"/>
      <c r="AK358" s="564"/>
      <c r="AL358" s="565"/>
      <c r="AM358" s="564"/>
      <c r="AN358" s="564"/>
      <c r="AO358" s="564"/>
      <c r="AP358" s="564"/>
      <c r="AQ358" s="564"/>
      <c r="AR358" s="564"/>
      <c r="AS358" s="564"/>
      <c r="AT358" s="564"/>
      <c r="AU358" s="394"/>
      <c r="AV358" s="306"/>
      <c r="AW358" s="306"/>
      <c r="AX358" s="394"/>
      <c r="AY358" s="401"/>
      <c r="AZ358" s="341"/>
      <c r="BA358" s="341"/>
      <c r="BB358" s="341"/>
      <c r="BC358" s="341"/>
      <c r="BD358" s="341"/>
      <c r="BE358" s="401"/>
      <c r="BF358" s="341"/>
      <c r="BG358" s="341"/>
      <c r="BH358" s="402"/>
      <c r="BI358" s="403"/>
      <c r="BJ358" s="405"/>
      <c r="BK358" s="405"/>
      <c r="BL358" s="405"/>
      <c r="BM358" s="405"/>
      <c r="BN358" s="514"/>
    </row>
    <row r="359" ht="18.75" customHeight="1">
      <c r="A359" s="336" t="str">
        <f t="shared" si="13"/>
        <v/>
      </c>
      <c r="B359" s="341"/>
      <c r="C359" s="559"/>
      <c r="D359" s="559"/>
      <c r="E359" s="560" t="str">
        <f t="shared" si="14"/>
        <v/>
      </c>
      <c r="F359" s="401"/>
      <c r="G359" s="394"/>
      <c r="H359" s="341" t="str">
        <f t="array" ref="H359">IF(D359="","",XLOOKUP(D359,'Master Data'!K:K,'Master Data'!N:N,"Input in Master Data",0,1))</f>
        <v/>
      </c>
      <c r="I359" s="341" t="str">
        <f t="array" ref="I359">IF(D359="","",XLOOKUP(D359,'Master Data'!K:K,'Master Data'!O:O,"Input in Master Data",0,1))</f>
        <v/>
      </c>
      <c r="J359" s="341" t="str">
        <f t="array" ref="J359">if(V359="","",XLOOKUP(V359,Master[Company],Master[Blow],"Unknown",0,1))</f>
        <v/>
      </c>
      <c r="K359" s="341" t="str">
        <f t="array" ref="K359">if(V359="","",XLOOKUP(V359,Master[Company],Master[Pigging],"Unknown",0,1))</f>
        <v/>
      </c>
      <c r="L359" s="341" t="str">
        <f t="array" ref="L359">if(V359="","",XLOOKUP(V359,Master[Company],Master[Load Method],"Unknown",0,1))</f>
        <v/>
      </c>
      <c r="M359" s="341" t="str">
        <f t="array" ref="M359">if(V359="","",XLOOKUP(V359,Master[Company],Master[Line Distance],"Unknown",0,1))</f>
        <v/>
      </c>
      <c r="N359" s="394"/>
      <c r="O359" s="341"/>
      <c r="P359" s="506"/>
      <c r="Q359" s="341" t="str">
        <f t="array" ref="Q359">if(V359="","",XLOOKUP(V359,Master[Company],Master[Terms],"NA",0,1))</f>
        <v/>
      </c>
      <c r="R359" s="341" t="str">
        <f t="shared" si="9"/>
        <v/>
      </c>
      <c r="S359" s="341" t="str">
        <f t="array" ref="S359">if(V359="","",XLOOKUP(V359,Master[Company],Master[Group],"NA",0,1))</f>
        <v/>
      </c>
      <c r="T359" s="341" t="str">
        <f t="array" ref="T359">if(V359="","",XLOOKUP(V359,Master[Company],Master[Loading Location],"NA",0,1))</f>
        <v/>
      </c>
      <c r="U359" s="341" t="str">
        <f t="array" ref="U359">if(V359="","",XLOOKUP(V359,Master[Company],Master[Acronym],"NA",0,1))</f>
        <v/>
      </c>
      <c r="V359" s="341"/>
      <c r="W359" s="342"/>
      <c r="X359" s="90"/>
      <c r="Y359" s="341"/>
      <c r="Z359" s="341" t="str">
        <f t="shared" si="11"/>
        <v/>
      </c>
      <c r="AA359" s="341"/>
      <c r="AB359" s="341"/>
      <c r="AC359" s="341"/>
      <c r="AD359" s="401"/>
      <c r="AE359" s="563"/>
      <c r="AF359" s="564"/>
      <c r="AG359" s="564"/>
      <c r="AH359" s="564"/>
      <c r="AI359" s="564"/>
      <c r="AJ359" s="564"/>
      <c r="AK359" s="564"/>
      <c r="AL359" s="565"/>
      <c r="AM359" s="564"/>
      <c r="AN359" s="564"/>
      <c r="AO359" s="564"/>
      <c r="AP359" s="564"/>
      <c r="AQ359" s="564"/>
      <c r="AR359" s="564"/>
      <c r="AS359" s="564"/>
      <c r="AT359" s="564"/>
      <c r="AU359" s="394"/>
      <c r="AV359" s="306"/>
      <c r="AW359" s="306"/>
      <c r="AX359" s="394"/>
      <c r="AY359" s="401"/>
      <c r="AZ359" s="341"/>
      <c r="BA359" s="341"/>
      <c r="BB359" s="341"/>
      <c r="BC359" s="341"/>
      <c r="BD359" s="341"/>
      <c r="BE359" s="401"/>
      <c r="BF359" s="341"/>
      <c r="BG359" s="341"/>
      <c r="BH359" s="402"/>
      <c r="BI359" s="403"/>
      <c r="BJ359" s="405"/>
      <c r="BK359" s="405"/>
      <c r="BL359" s="405"/>
      <c r="BM359" s="405"/>
      <c r="BN359" s="514"/>
    </row>
    <row r="360" ht="18.75" customHeight="1">
      <c r="A360" s="336" t="str">
        <f t="shared" si="13"/>
        <v/>
      </c>
      <c r="B360" s="341"/>
      <c r="C360" s="559"/>
      <c r="D360" s="559"/>
      <c r="E360" s="560" t="str">
        <f t="shared" si="14"/>
        <v/>
      </c>
      <c r="F360" s="401"/>
      <c r="G360" s="394"/>
      <c r="H360" s="341" t="str">
        <f t="array" ref="H360">IF(D360="","",XLOOKUP(D360,'Master Data'!K:K,'Master Data'!N:N,"Input in Master Data",0,1))</f>
        <v/>
      </c>
      <c r="I360" s="341" t="str">
        <f t="array" ref="I360">IF(D360="","",XLOOKUP(D360,'Master Data'!K:K,'Master Data'!O:O,"Input in Master Data",0,1))</f>
        <v/>
      </c>
      <c r="J360" s="341" t="str">
        <f t="array" ref="J360">if(V360="","",XLOOKUP(V360,Master[Company],Master[Blow],"Unknown",0,1))</f>
        <v/>
      </c>
      <c r="K360" s="341" t="str">
        <f t="array" ref="K360">if(V360="","",XLOOKUP(V360,Master[Company],Master[Pigging],"Unknown",0,1))</f>
        <v/>
      </c>
      <c r="L360" s="341" t="str">
        <f t="array" ref="L360">if(V360="","",XLOOKUP(V360,Master[Company],Master[Load Method],"Unknown",0,1))</f>
        <v/>
      </c>
      <c r="M360" s="341" t="str">
        <f t="array" ref="M360">if(V360="","",XLOOKUP(V360,Master[Company],Master[Line Distance],"Unknown",0,1))</f>
        <v/>
      </c>
      <c r="N360" s="394"/>
      <c r="O360" s="341"/>
      <c r="P360" s="506"/>
      <c r="Q360" s="341" t="str">
        <f t="array" ref="Q360">if(V360="","",XLOOKUP(V360,Master[Company],Master[Terms],"NA",0,1))</f>
        <v/>
      </c>
      <c r="R360" s="341" t="str">
        <f t="shared" si="9"/>
        <v/>
      </c>
      <c r="S360" s="341" t="str">
        <f t="array" ref="S360">if(V360="","",XLOOKUP(V360,Master[Company],Master[Group],"NA",0,1))</f>
        <v/>
      </c>
      <c r="T360" s="341" t="str">
        <f t="array" ref="T360">if(V360="","",XLOOKUP(V360,Master[Company],Master[Loading Location],"NA",0,1))</f>
        <v/>
      </c>
      <c r="U360" s="341" t="str">
        <f t="array" ref="U360">if(V360="","",XLOOKUP(V360,Master[Company],Master[Acronym],"NA",0,1))</f>
        <v/>
      </c>
      <c r="V360" s="341"/>
      <c r="W360" s="342"/>
      <c r="X360" s="90"/>
      <c r="Y360" s="341"/>
      <c r="Z360" s="341" t="str">
        <f t="shared" si="11"/>
        <v/>
      </c>
      <c r="AA360" s="341"/>
      <c r="AB360" s="341"/>
      <c r="AC360" s="341"/>
      <c r="AD360" s="401"/>
      <c r="AE360" s="563"/>
      <c r="AF360" s="564"/>
      <c r="AG360" s="564"/>
      <c r="AH360" s="564"/>
      <c r="AI360" s="564"/>
      <c r="AJ360" s="564"/>
      <c r="AK360" s="564"/>
      <c r="AL360" s="565"/>
      <c r="AM360" s="564"/>
      <c r="AN360" s="564"/>
      <c r="AO360" s="564"/>
      <c r="AP360" s="564"/>
      <c r="AQ360" s="564"/>
      <c r="AR360" s="564"/>
      <c r="AS360" s="564"/>
      <c r="AT360" s="564"/>
      <c r="AU360" s="394"/>
      <c r="AV360" s="306"/>
      <c r="AW360" s="306"/>
      <c r="AX360" s="394"/>
      <c r="AY360" s="401"/>
      <c r="AZ360" s="341"/>
      <c r="BA360" s="341"/>
      <c r="BB360" s="341"/>
      <c r="BC360" s="341"/>
      <c r="BD360" s="341"/>
      <c r="BE360" s="401"/>
      <c r="BF360" s="341"/>
      <c r="BG360" s="341"/>
      <c r="BH360" s="402"/>
      <c r="BI360" s="403"/>
      <c r="BJ360" s="405"/>
      <c r="BK360" s="405"/>
      <c r="BL360" s="405"/>
      <c r="BM360" s="405"/>
      <c r="BN360" s="514"/>
    </row>
    <row r="361" ht="18.75" customHeight="1">
      <c r="A361" s="336" t="str">
        <f t="shared" si="13"/>
        <v/>
      </c>
      <c r="B361" s="341"/>
      <c r="C361" s="559"/>
      <c r="D361" s="559"/>
      <c r="E361" s="560" t="str">
        <f t="shared" si="14"/>
        <v/>
      </c>
      <c r="F361" s="401"/>
      <c r="G361" s="394"/>
      <c r="H361" s="341" t="str">
        <f t="array" ref="H361">IF(D361="","",XLOOKUP(D361,'Master Data'!K:K,'Master Data'!N:N,"Input in Master Data",0,1))</f>
        <v/>
      </c>
      <c r="I361" s="341" t="str">
        <f t="array" ref="I361">IF(D361="","",XLOOKUP(D361,'Master Data'!K:K,'Master Data'!O:O,"Input in Master Data",0,1))</f>
        <v/>
      </c>
      <c r="J361" s="341" t="str">
        <f t="array" ref="J361">if(V361="","",XLOOKUP(V361,Master[Company],Master[Blow],"Unknown",0,1))</f>
        <v/>
      </c>
      <c r="K361" s="341" t="str">
        <f t="array" ref="K361">if(V361="","",XLOOKUP(V361,Master[Company],Master[Pigging],"Unknown",0,1))</f>
        <v/>
      </c>
      <c r="L361" s="341" t="str">
        <f t="array" ref="L361">if(V361="","",XLOOKUP(V361,Master[Company],Master[Load Method],"Unknown",0,1))</f>
        <v/>
      </c>
      <c r="M361" s="341" t="str">
        <f t="array" ref="M361">if(V361="","",XLOOKUP(V361,Master[Company],Master[Line Distance],"Unknown",0,1))</f>
        <v/>
      </c>
      <c r="N361" s="394"/>
      <c r="O361" s="341"/>
      <c r="P361" s="506"/>
      <c r="Q361" s="341" t="str">
        <f t="array" ref="Q361">if(V361="","",XLOOKUP(V361,Master[Company],Master[Terms],"NA",0,1))</f>
        <v/>
      </c>
      <c r="R361" s="341" t="str">
        <f t="shared" si="9"/>
        <v/>
      </c>
      <c r="S361" s="341" t="str">
        <f t="array" ref="S361">if(V361="","",XLOOKUP(V361,Master[Company],Master[Group],"NA",0,1))</f>
        <v/>
      </c>
      <c r="T361" s="341" t="str">
        <f t="array" ref="T361">if(V361="","",XLOOKUP(V361,Master[Company],Master[Loading Location],"NA",0,1))</f>
        <v/>
      </c>
      <c r="U361" s="341" t="str">
        <f t="array" ref="U361">if(V361="","",XLOOKUP(V361,Master[Company],Master[Acronym],"NA",0,1))</f>
        <v/>
      </c>
      <c r="V361" s="341"/>
      <c r="W361" s="342"/>
      <c r="X361" s="90"/>
      <c r="Y361" s="341"/>
      <c r="Z361" s="341" t="str">
        <f t="shared" si="11"/>
        <v/>
      </c>
      <c r="AA361" s="341"/>
      <c r="AB361" s="341"/>
      <c r="AC361" s="341"/>
      <c r="AD361" s="401"/>
      <c r="AE361" s="563"/>
      <c r="AF361" s="564"/>
      <c r="AG361" s="564"/>
      <c r="AH361" s="564"/>
      <c r="AI361" s="564"/>
      <c r="AJ361" s="564"/>
      <c r="AK361" s="564"/>
      <c r="AL361" s="565"/>
      <c r="AM361" s="564"/>
      <c r="AN361" s="564"/>
      <c r="AO361" s="564"/>
      <c r="AP361" s="564"/>
      <c r="AQ361" s="564"/>
      <c r="AR361" s="564"/>
      <c r="AS361" s="564"/>
      <c r="AT361" s="564"/>
      <c r="AU361" s="394"/>
      <c r="AV361" s="306"/>
      <c r="AW361" s="306"/>
      <c r="AX361" s="394"/>
      <c r="AY361" s="401"/>
      <c r="AZ361" s="341"/>
      <c r="BA361" s="341"/>
      <c r="BB361" s="341"/>
      <c r="BC361" s="341"/>
      <c r="BD361" s="341"/>
      <c r="BE361" s="401"/>
      <c r="BF361" s="341"/>
      <c r="BG361" s="341"/>
      <c r="BH361" s="402"/>
      <c r="BI361" s="403"/>
      <c r="BJ361" s="405"/>
      <c r="BK361" s="405"/>
      <c r="BL361" s="405"/>
      <c r="BM361" s="405"/>
      <c r="BN361" s="514"/>
    </row>
    <row r="362" ht="18.75" customHeight="1">
      <c r="A362" s="336" t="str">
        <f t="shared" si="13"/>
        <v/>
      </c>
      <c r="B362" s="341"/>
      <c r="C362" s="559"/>
      <c r="D362" s="559"/>
      <c r="E362" s="560" t="str">
        <f t="shared" si="14"/>
        <v/>
      </c>
      <c r="F362" s="401"/>
      <c r="G362" s="394"/>
      <c r="H362" s="341" t="str">
        <f t="array" ref="H362">IF(D362="","",XLOOKUP(D362,'Master Data'!K:K,'Master Data'!N:N,"Input in Master Data",0,1))</f>
        <v/>
      </c>
      <c r="I362" s="341" t="str">
        <f t="array" ref="I362">IF(D362="","",XLOOKUP(D362,'Master Data'!K:K,'Master Data'!O:O,"Input in Master Data",0,1))</f>
        <v/>
      </c>
      <c r="J362" s="341" t="str">
        <f t="array" ref="J362">if(V362="","",XLOOKUP(V362,Master[Company],Master[Blow],"Unknown",0,1))</f>
        <v/>
      </c>
      <c r="K362" s="341" t="str">
        <f t="array" ref="K362">if(V362="","",XLOOKUP(V362,Master[Company],Master[Pigging],"Unknown",0,1))</f>
        <v/>
      </c>
      <c r="L362" s="341" t="str">
        <f t="array" ref="L362">if(V362="","",XLOOKUP(V362,Master[Company],Master[Load Method],"Unknown",0,1))</f>
        <v/>
      </c>
      <c r="M362" s="341" t="str">
        <f t="array" ref="M362">if(V362="","",XLOOKUP(V362,Master[Company],Master[Line Distance],"Unknown",0,1))</f>
        <v/>
      </c>
      <c r="N362" s="394"/>
      <c r="O362" s="341"/>
      <c r="P362" s="506"/>
      <c r="Q362" s="341" t="str">
        <f t="array" ref="Q362">if(V362="","",XLOOKUP(V362,Master[Company],Master[Terms],"NA",0,1))</f>
        <v/>
      </c>
      <c r="R362" s="341" t="str">
        <f t="shared" si="9"/>
        <v/>
      </c>
      <c r="S362" s="341" t="str">
        <f t="array" ref="S362">if(V362="","",XLOOKUP(V362,Master[Company],Master[Group],"NA",0,1))</f>
        <v/>
      </c>
      <c r="T362" s="341" t="str">
        <f t="array" ref="T362">if(V362="","",XLOOKUP(V362,Master[Company],Master[Loading Location],"NA",0,1))</f>
        <v/>
      </c>
      <c r="U362" s="341" t="str">
        <f t="array" ref="U362">if(V362="","",XLOOKUP(V362,Master[Company],Master[Acronym],"NA",0,1))</f>
        <v/>
      </c>
      <c r="V362" s="341"/>
      <c r="W362" s="342"/>
      <c r="X362" s="90"/>
      <c r="Y362" s="341"/>
      <c r="Z362" s="341" t="str">
        <f t="shared" si="11"/>
        <v/>
      </c>
      <c r="AA362" s="341"/>
      <c r="AB362" s="341"/>
      <c r="AC362" s="341"/>
      <c r="AD362" s="401"/>
      <c r="AE362" s="563"/>
      <c r="AF362" s="564"/>
      <c r="AG362" s="564"/>
      <c r="AH362" s="564"/>
      <c r="AI362" s="564"/>
      <c r="AJ362" s="564"/>
      <c r="AK362" s="564"/>
      <c r="AL362" s="565"/>
      <c r="AM362" s="564"/>
      <c r="AN362" s="564"/>
      <c r="AO362" s="564"/>
      <c r="AP362" s="564"/>
      <c r="AQ362" s="564"/>
      <c r="AR362" s="564"/>
      <c r="AS362" s="564"/>
      <c r="AT362" s="564"/>
      <c r="AU362" s="394"/>
      <c r="AV362" s="306"/>
      <c r="AW362" s="306"/>
      <c r="AX362" s="394"/>
      <c r="AY362" s="401"/>
      <c r="AZ362" s="341"/>
      <c r="BA362" s="341"/>
      <c r="BB362" s="341"/>
      <c r="BC362" s="341"/>
      <c r="BD362" s="341"/>
      <c r="BE362" s="401"/>
      <c r="BF362" s="341"/>
      <c r="BG362" s="341"/>
      <c r="BH362" s="402"/>
      <c r="BI362" s="403"/>
      <c r="BJ362" s="405"/>
      <c r="BK362" s="405"/>
      <c r="BL362" s="405"/>
      <c r="BM362" s="405"/>
      <c r="BN362" s="514"/>
    </row>
    <row r="363" ht="18.75" customHeight="1">
      <c r="A363" s="336" t="str">
        <f t="shared" si="13"/>
        <v/>
      </c>
      <c r="B363" s="341"/>
      <c r="C363" s="559"/>
      <c r="D363" s="559"/>
      <c r="E363" s="560" t="str">
        <f t="shared" si="14"/>
        <v/>
      </c>
      <c r="F363" s="401"/>
      <c r="G363" s="394"/>
      <c r="H363" s="341" t="str">
        <f t="array" ref="H363">IF(D363="","",XLOOKUP(D363,'Master Data'!K:K,'Master Data'!N:N,"Input in Master Data",0,1))</f>
        <v/>
      </c>
      <c r="I363" s="341" t="str">
        <f t="array" ref="I363">IF(D363="","",XLOOKUP(D363,'Master Data'!K:K,'Master Data'!O:O,"Input in Master Data",0,1))</f>
        <v/>
      </c>
      <c r="J363" s="341" t="str">
        <f t="array" ref="J363">if(V363="","",XLOOKUP(V363,Master[Company],Master[Blow],"Unknown",0,1))</f>
        <v/>
      </c>
      <c r="K363" s="341" t="str">
        <f t="array" ref="K363">if(V363="","",XLOOKUP(V363,Master[Company],Master[Pigging],"Unknown",0,1))</f>
        <v/>
      </c>
      <c r="L363" s="341" t="str">
        <f t="array" ref="L363">if(V363="","",XLOOKUP(V363,Master[Company],Master[Load Method],"Unknown",0,1))</f>
        <v/>
      </c>
      <c r="M363" s="341" t="str">
        <f t="array" ref="M363">if(V363="","",XLOOKUP(V363,Master[Company],Master[Line Distance],"Unknown",0,1))</f>
        <v/>
      </c>
      <c r="N363" s="394"/>
      <c r="O363" s="341"/>
      <c r="P363" s="506"/>
      <c r="Q363" s="341" t="str">
        <f t="array" ref="Q363">if(V363="","",XLOOKUP(V363,Master[Company],Master[Terms],"NA",0,1))</f>
        <v/>
      </c>
      <c r="R363" s="341" t="str">
        <f t="shared" si="9"/>
        <v/>
      </c>
      <c r="S363" s="341" t="str">
        <f t="array" ref="S363">if(V363="","",XLOOKUP(V363,Master[Company],Master[Group],"NA",0,1))</f>
        <v/>
      </c>
      <c r="T363" s="341" t="str">
        <f t="array" ref="T363">if(V363="","",XLOOKUP(V363,Master[Company],Master[Loading Location],"NA",0,1))</f>
        <v/>
      </c>
      <c r="U363" s="341" t="str">
        <f t="array" ref="U363">if(V363="","",XLOOKUP(V363,Master[Company],Master[Acronym],"NA",0,1))</f>
        <v/>
      </c>
      <c r="V363" s="341"/>
      <c r="W363" s="342"/>
      <c r="X363" s="90"/>
      <c r="Y363" s="341"/>
      <c r="Z363" s="341" t="str">
        <f t="shared" si="11"/>
        <v/>
      </c>
      <c r="AA363" s="341"/>
      <c r="AB363" s="341"/>
      <c r="AC363" s="341"/>
      <c r="AD363" s="401"/>
      <c r="AE363" s="563"/>
      <c r="AF363" s="564"/>
      <c r="AG363" s="564"/>
      <c r="AH363" s="564"/>
      <c r="AI363" s="564"/>
      <c r="AJ363" s="564"/>
      <c r="AK363" s="564"/>
      <c r="AL363" s="565"/>
      <c r="AM363" s="564"/>
      <c r="AN363" s="564"/>
      <c r="AO363" s="564"/>
      <c r="AP363" s="564"/>
      <c r="AQ363" s="564"/>
      <c r="AR363" s="564"/>
      <c r="AS363" s="564"/>
      <c r="AT363" s="564"/>
      <c r="AU363" s="394"/>
      <c r="AV363" s="306"/>
      <c r="AW363" s="306"/>
      <c r="AX363" s="394"/>
      <c r="AY363" s="401"/>
      <c r="AZ363" s="341"/>
      <c r="BA363" s="341"/>
      <c r="BB363" s="341"/>
      <c r="BC363" s="341"/>
      <c r="BD363" s="341"/>
      <c r="BE363" s="401"/>
      <c r="BF363" s="341"/>
      <c r="BG363" s="341"/>
      <c r="BH363" s="402"/>
      <c r="BI363" s="403"/>
      <c r="BJ363" s="405"/>
      <c r="BK363" s="405"/>
      <c r="BL363" s="405"/>
      <c r="BM363" s="405"/>
      <c r="BN363" s="514"/>
    </row>
    <row r="364" ht="18.75" customHeight="1">
      <c r="A364" s="336" t="str">
        <f t="shared" si="13"/>
        <v/>
      </c>
      <c r="B364" s="341"/>
      <c r="C364" s="559"/>
      <c r="D364" s="559"/>
      <c r="E364" s="560" t="str">
        <f t="shared" si="14"/>
        <v/>
      </c>
      <c r="F364" s="401"/>
      <c r="G364" s="394"/>
      <c r="H364" s="341" t="str">
        <f t="array" ref="H364">IF(D364="","",XLOOKUP(D364,'Master Data'!K:K,'Master Data'!N:N,"Input in Master Data",0,1))</f>
        <v/>
      </c>
      <c r="I364" s="341" t="str">
        <f t="array" ref="I364">IF(D364="","",XLOOKUP(D364,'Master Data'!K:K,'Master Data'!O:O,"Input in Master Data",0,1))</f>
        <v/>
      </c>
      <c r="J364" s="341" t="str">
        <f t="array" ref="J364">if(V364="","",XLOOKUP(V364,Master[Company],Master[Blow],"Unknown",0,1))</f>
        <v/>
      </c>
      <c r="K364" s="341" t="str">
        <f t="array" ref="K364">if(V364="","",XLOOKUP(V364,Master[Company],Master[Pigging],"Unknown",0,1))</f>
        <v/>
      </c>
      <c r="L364" s="341" t="str">
        <f t="array" ref="L364">if(V364="","",XLOOKUP(V364,Master[Company],Master[Load Method],"Unknown",0,1))</f>
        <v/>
      </c>
      <c r="M364" s="341" t="str">
        <f t="array" ref="M364">if(V364="","",XLOOKUP(V364,Master[Company],Master[Line Distance],"Unknown",0,1))</f>
        <v/>
      </c>
      <c r="N364" s="394"/>
      <c r="O364" s="341"/>
      <c r="P364" s="506"/>
      <c r="Q364" s="341" t="str">
        <f t="array" ref="Q364">if(V364="","",XLOOKUP(V364,Master[Company],Master[Terms],"NA",0,1))</f>
        <v/>
      </c>
      <c r="R364" s="341" t="str">
        <f t="shared" si="9"/>
        <v/>
      </c>
      <c r="S364" s="341" t="str">
        <f t="array" ref="S364">if(V364="","",XLOOKUP(V364,Master[Company],Master[Group],"NA",0,1))</f>
        <v/>
      </c>
      <c r="T364" s="341" t="str">
        <f t="array" ref="T364">if(V364="","",XLOOKUP(V364,Master[Company],Master[Loading Location],"NA",0,1))</f>
        <v/>
      </c>
      <c r="U364" s="341" t="str">
        <f t="array" ref="U364">if(V364="","",XLOOKUP(V364,Master[Company],Master[Acronym],"NA",0,1))</f>
        <v/>
      </c>
      <c r="V364" s="341"/>
      <c r="W364" s="342"/>
      <c r="X364" s="90"/>
      <c r="Y364" s="341"/>
      <c r="Z364" s="341" t="str">
        <f t="shared" si="11"/>
        <v/>
      </c>
      <c r="AA364" s="341"/>
      <c r="AB364" s="341"/>
      <c r="AC364" s="341"/>
      <c r="AD364" s="401"/>
      <c r="AE364" s="563"/>
      <c r="AF364" s="564"/>
      <c r="AG364" s="564"/>
      <c r="AH364" s="564"/>
      <c r="AI364" s="564"/>
      <c r="AJ364" s="564"/>
      <c r="AK364" s="564"/>
      <c r="AL364" s="565"/>
      <c r="AM364" s="564"/>
      <c r="AN364" s="564"/>
      <c r="AO364" s="564"/>
      <c r="AP364" s="564"/>
      <c r="AQ364" s="564"/>
      <c r="AR364" s="564"/>
      <c r="AS364" s="564"/>
      <c r="AT364" s="564"/>
      <c r="AU364" s="394"/>
      <c r="AV364" s="306"/>
      <c r="AW364" s="306"/>
      <c r="AX364" s="394"/>
      <c r="AY364" s="401"/>
      <c r="AZ364" s="341"/>
      <c r="BA364" s="341"/>
      <c r="BB364" s="341"/>
      <c r="BC364" s="341"/>
      <c r="BD364" s="341"/>
      <c r="BE364" s="401"/>
      <c r="BF364" s="341"/>
      <c r="BG364" s="341"/>
      <c r="BH364" s="402"/>
      <c r="BI364" s="403"/>
      <c r="BJ364" s="405"/>
      <c r="BK364" s="405"/>
      <c r="BL364" s="405"/>
      <c r="BM364" s="405"/>
      <c r="BN364" s="514"/>
    </row>
    <row r="365" ht="18.75" customHeight="1">
      <c r="A365" s="336" t="str">
        <f t="shared" si="13"/>
        <v/>
      </c>
      <c r="B365" s="341"/>
      <c r="C365" s="559"/>
      <c r="D365" s="559"/>
      <c r="E365" s="560" t="str">
        <f t="shared" si="14"/>
        <v/>
      </c>
      <c r="F365" s="401"/>
      <c r="G365" s="394"/>
      <c r="H365" s="341" t="str">
        <f t="array" ref="H365">IF(D365="","",XLOOKUP(D365,'Master Data'!K:K,'Master Data'!N:N,"Input in Master Data",0,1))</f>
        <v/>
      </c>
      <c r="I365" s="341" t="str">
        <f t="array" ref="I365">IF(D365="","",XLOOKUP(D365,'Master Data'!K:K,'Master Data'!O:O,"Input in Master Data",0,1))</f>
        <v/>
      </c>
      <c r="J365" s="341" t="str">
        <f t="array" ref="J365">if(V365="","",XLOOKUP(V365,Master[Company],Master[Blow],"Unknown",0,1))</f>
        <v/>
      </c>
      <c r="K365" s="341" t="str">
        <f t="array" ref="K365">if(V365="","",XLOOKUP(V365,Master[Company],Master[Pigging],"Unknown",0,1))</f>
        <v/>
      </c>
      <c r="L365" s="341" t="str">
        <f t="array" ref="L365">if(V365="","",XLOOKUP(V365,Master[Company],Master[Load Method],"Unknown",0,1))</f>
        <v/>
      </c>
      <c r="M365" s="341" t="str">
        <f t="array" ref="M365">if(V365="","",XLOOKUP(V365,Master[Company],Master[Line Distance],"Unknown",0,1))</f>
        <v/>
      </c>
      <c r="N365" s="394"/>
      <c r="O365" s="341"/>
      <c r="P365" s="506"/>
      <c r="Q365" s="341" t="str">
        <f t="array" ref="Q365">if(V365="","",XLOOKUP(V365,Master[Company],Master[Terms],"NA",0,1))</f>
        <v/>
      </c>
      <c r="R365" s="341" t="str">
        <f t="shared" si="9"/>
        <v/>
      </c>
      <c r="S365" s="341" t="str">
        <f t="array" ref="S365">if(V365="","",XLOOKUP(V365,Master[Company],Master[Group],"NA",0,1))</f>
        <v/>
      </c>
      <c r="T365" s="341" t="str">
        <f t="array" ref="T365">if(V365="","",XLOOKUP(V365,Master[Company],Master[Loading Location],"NA",0,1))</f>
        <v/>
      </c>
      <c r="U365" s="341" t="str">
        <f t="array" ref="U365">if(V365="","",XLOOKUP(V365,Master[Company],Master[Acronym],"NA",0,1))</f>
        <v/>
      </c>
      <c r="V365" s="341"/>
      <c r="W365" s="342"/>
      <c r="X365" s="90"/>
      <c r="Y365" s="341"/>
      <c r="Z365" s="341" t="str">
        <f t="shared" si="11"/>
        <v/>
      </c>
      <c r="AA365" s="341"/>
      <c r="AB365" s="341"/>
      <c r="AC365" s="341"/>
      <c r="AD365" s="401"/>
      <c r="AE365" s="563"/>
      <c r="AF365" s="564"/>
      <c r="AG365" s="564"/>
      <c r="AH365" s="564"/>
      <c r="AI365" s="564"/>
      <c r="AJ365" s="564"/>
      <c r="AK365" s="564"/>
      <c r="AL365" s="565"/>
      <c r="AM365" s="564"/>
      <c r="AN365" s="564"/>
      <c r="AO365" s="564"/>
      <c r="AP365" s="564"/>
      <c r="AQ365" s="564"/>
      <c r="AR365" s="564"/>
      <c r="AS365" s="564"/>
      <c r="AT365" s="564"/>
      <c r="AU365" s="394"/>
      <c r="AV365" s="306"/>
      <c r="AW365" s="306"/>
      <c r="AX365" s="394"/>
      <c r="AY365" s="401"/>
      <c r="AZ365" s="341"/>
      <c r="BA365" s="341"/>
      <c r="BB365" s="341"/>
      <c r="BC365" s="341"/>
      <c r="BD365" s="341"/>
      <c r="BE365" s="401"/>
      <c r="BF365" s="341"/>
      <c r="BG365" s="341"/>
      <c r="BH365" s="402"/>
      <c r="BI365" s="403"/>
      <c r="BJ365" s="405"/>
      <c r="BK365" s="405"/>
      <c r="BL365" s="405"/>
      <c r="BM365" s="405"/>
      <c r="BN365" s="514"/>
    </row>
    <row r="366" ht="18.75" customHeight="1">
      <c r="A366" s="336" t="str">
        <f t="shared" si="13"/>
        <v/>
      </c>
      <c r="B366" s="341"/>
      <c r="C366" s="559"/>
      <c r="D366" s="559"/>
      <c r="E366" s="560" t="str">
        <f t="shared" si="14"/>
        <v/>
      </c>
      <c r="F366" s="401"/>
      <c r="G366" s="394"/>
      <c r="H366" s="341" t="str">
        <f t="array" ref="H366">IF(D366="","",XLOOKUP(D366,'Master Data'!K:K,'Master Data'!N:N,"Input in Master Data",0,1))</f>
        <v/>
      </c>
      <c r="I366" s="341" t="str">
        <f t="array" ref="I366">IF(D366="","",XLOOKUP(D366,'Master Data'!K:K,'Master Data'!O:O,"Input in Master Data",0,1))</f>
        <v/>
      </c>
      <c r="J366" s="341" t="str">
        <f t="array" ref="J366">if(V366="","",XLOOKUP(V366,Master[Company],Master[Blow],"Unknown",0,1))</f>
        <v/>
      </c>
      <c r="K366" s="341" t="str">
        <f t="array" ref="K366">if(V366="","",XLOOKUP(V366,Master[Company],Master[Pigging],"Unknown",0,1))</f>
        <v/>
      </c>
      <c r="L366" s="341" t="str">
        <f t="array" ref="L366">if(V366="","",XLOOKUP(V366,Master[Company],Master[Load Method],"Unknown",0,1))</f>
        <v/>
      </c>
      <c r="M366" s="341" t="str">
        <f t="array" ref="M366">if(V366="","",XLOOKUP(V366,Master[Company],Master[Line Distance],"Unknown",0,1))</f>
        <v/>
      </c>
      <c r="N366" s="394"/>
      <c r="O366" s="341"/>
      <c r="P366" s="506"/>
      <c r="Q366" s="341" t="str">
        <f t="array" ref="Q366">if(V366="","",XLOOKUP(V366,Master[Company],Master[Terms],"NA",0,1))</f>
        <v/>
      </c>
      <c r="R366" s="341" t="str">
        <f t="shared" si="9"/>
        <v/>
      </c>
      <c r="S366" s="341" t="str">
        <f t="array" ref="S366">if(V366="","",XLOOKUP(V366,Master[Company],Master[Group],"NA",0,1))</f>
        <v/>
      </c>
      <c r="T366" s="341" t="str">
        <f t="array" ref="T366">if(V366="","",XLOOKUP(V366,Master[Company],Master[Loading Location],"NA",0,1))</f>
        <v/>
      </c>
      <c r="U366" s="341" t="str">
        <f t="array" ref="U366">if(V366="","",XLOOKUP(V366,Master[Company],Master[Acronym],"NA",0,1))</f>
        <v/>
      </c>
      <c r="V366" s="341"/>
      <c r="W366" s="342"/>
      <c r="X366" s="90"/>
      <c r="Y366" s="341"/>
      <c r="Z366" s="341" t="str">
        <f t="shared" si="11"/>
        <v/>
      </c>
      <c r="AA366" s="341"/>
      <c r="AB366" s="341"/>
      <c r="AC366" s="341"/>
      <c r="AD366" s="401"/>
      <c r="AE366" s="563"/>
      <c r="AF366" s="564"/>
      <c r="AG366" s="564"/>
      <c r="AH366" s="564"/>
      <c r="AI366" s="564"/>
      <c r="AJ366" s="564"/>
      <c r="AK366" s="564"/>
      <c r="AL366" s="565"/>
      <c r="AM366" s="564"/>
      <c r="AN366" s="564"/>
      <c r="AO366" s="564"/>
      <c r="AP366" s="564"/>
      <c r="AQ366" s="564"/>
      <c r="AR366" s="564"/>
      <c r="AS366" s="564"/>
      <c r="AT366" s="564"/>
      <c r="AU366" s="394"/>
      <c r="AV366" s="306"/>
      <c r="AW366" s="306"/>
      <c r="AX366" s="394"/>
      <c r="AY366" s="401"/>
      <c r="AZ366" s="341"/>
      <c r="BA366" s="341"/>
      <c r="BB366" s="341"/>
      <c r="BC366" s="341"/>
      <c r="BD366" s="341"/>
      <c r="BE366" s="401"/>
      <c r="BF366" s="341"/>
      <c r="BG366" s="341"/>
      <c r="BH366" s="402"/>
      <c r="BI366" s="403"/>
      <c r="BJ366" s="405"/>
      <c r="BK366" s="405"/>
      <c r="BL366" s="405"/>
      <c r="BM366" s="405"/>
      <c r="BN366" s="514"/>
    </row>
    <row r="367" ht="18.75" customHeight="1">
      <c r="A367" s="336" t="str">
        <f t="shared" si="13"/>
        <v/>
      </c>
      <c r="B367" s="341"/>
      <c r="C367" s="559"/>
      <c r="D367" s="559"/>
      <c r="E367" s="560" t="str">
        <f t="shared" si="14"/>
        <v/>
      </c>
      <c r="F367" s="401"/>
      <c r="G367" s="394"/>
      <c r="H367" s="341" t="str">
        <f t="array" ref="H367">IF(D367="","",XLOOKUP(D367,'Master Data'!K:K,'Master Data'!N:N,"Input in Master Data",0,1))</f>
        <v/>
      </c>
      <c r="I367" s="341" t="str">
        <f t="array" ref="I367">IF(D367="","",XLOOKUP(D367,'Master Data'!K:K,'Master Data'!O:O,"Input in Master Data",0,1))</f>
        <v/>
      </c>
      <c r="J367" s="341" t="str">
        <f t="array" ref="J367">if(V367="","",XLOOKUP(V367,Master[Company],Master[Blow],"Unknown",0,1))</f>
        <v/>
      </c>
      <c r="K367" s="341" t="str">
        <f t="array" ref="K367">if(V367="","",XLOOKUP(V367,Master[Company],Master[Pigging],"Unknown",0,1))</f>
        <v/>
      </c>
      <c r="L367" s="341" t="str">
        <f t="array" ref="L367">if(V367="","",XLOOKUP(V367,Master[Company],Master[Load Method],"Unknown",0,1))</f>
        <v/>
      </c>
      <c r="M367" s="341" t="str">
        <f t="array" ref="M367">if(V367="","",XLOOKUP(V367,Master[Company],Master[Line Distance],"Unknown",0,1))</f>
        <v/>
      </c>
      <c r="N367" s="394"/>
      <c r="O367" s="341"/>
      <c r="P367" s="506"/>
      <c r="Q367" s="341" t="str">
        <f t="array" ref="Q367">if(V367="","",XLOOKUP(V367,Master[Company],Master[Terms],"NA",0,1))</f>
        <v/>
      </c>
      <c r="R367" s="341" t="str">
        <f t="shared" si="9"/>
        <v/>
      </c>
      <c r="S367" s="341" t="str">
        <f t="array" ref="S367">if(V367="","",XLOOKUP(V367,Master[Company],Master[Group],"NA",0,1))</f>
        <v/>
      </c>
      <c r="T367" s="341" t="str">
        <f t="array" ref="T367">if(V367="","",XLOOKUP(V367,Master[Company],Master[Loading Location],"NA",0,1))</f>
        <v/>
      </c>
      <c r="U367" s="341" t="str">
        <f t="array" ref="U367">if(V367="","",XLOOKUP(V367,Master[Company],Master[Acronym],"NA",0,1))</f>
        <v/>
      </c>
      <c r="V367" s="341"/>
      <c r="W367" s="342"/>
      <c r="X367" s="90"/>
      <c r="Y367" s="341"/>
      <c r="Z367" s="341" t="str">
        <f t="shared" si="11"/>
        <v/>
      </c>
      <c r="AA367" s="341"/>
      <c r="AB367" s="341"/>
      <c r="AC367" s="341"/>
      <c r="AD367" s="401"/>
      <c r="AE367" s="563"/>
      <c r="AF367" s="564"/>
      <c r="AG367" s="564"/>
      <c r="AH367" s="564"/>
      <c r="AI367" s="564"/>
      <c r="AJ367" s="564"/>
      <c r="AK367" s="564"/>
      <c r="AL367" s="565"/>
      <c r="AM367" s="564"/>
      <c r="AN367" s="564"/>
      <c r="AO367" s="564"/>
      <c r="AP367" s="564"/>
      <c r="AQ367" s="564"/>
      <c r="AR367" s="564"/>
      <c r="AS367" s="564"/>
      <c r="AT367" s="564"/>
      <c r="AU367" s="394"/>
      <c r="AV367" s="306"/>
      <c r="AW367" s="306"/>
      <c r="AX367" s="394"/>
      <c r="AY367" s="401"/>
      <c r="AZ367" s="341"/>
      <c r="BA367" s="341"/>
      <c r="BB367" s="341"/>
      <c r="BC367" s="341"/>
      <c r="BD367" s="341"/>
      <c r="BE367" s="401"/>
      <c r="BF367" s="341"/>
      <c r="BG367" s="341"/>
      <c r="BH367" s="402"/>
      <c r="BI367" s="403"/>
      <c r="BJ367" s="405"/>
      <c r="BK367" s="405"/>
      <c r="BL367" s="405"/>
      <c r="BM367" s="405"/>
      <c r="BN367" s="514"/>
    </row>
    <row r="368" ht="18.75" customHeight="1">
      <c r="A368" s="336" t="str">
        <f t="shared" si="13"/>
        <v/>
      </c>
      <c r="B368" s="341"/>
      <c r="C368" s="559"/>
      <c r="D368" s="559"/>
      <c r="E368" s="560" t="str">
        <f t="shared" si="14"/>
        <v/>
      </c>
      <c r="F368" s="401"/>
      <c r="G368" s="394"/>
      <c r="H368" s="341" t="str">
        <f t="array" ref="H368">IF(D368="","",XLOOKUP(D368,'Master Data'!K:K,'Master Data'!N:N,"Input in Master Data",0,1))</f>
        <v/>
      </c>
      <c r="I368" s="341" t="str">
        <f t="array" ref="I368">IF(D368="","",XLOOKUP(D368,'Master Data'!K:K,'Master Data'!O:O,"Input in Master Data",0,1))</f>
        <v/>
      </c>
      <c r="J368" s="341" t="str">
        <f t="array" ref="J368">if(V368="","",XLOOKUP(V368,Master[Company],Master[Blow],"Unknown",0,1))</f>
        <v/>
      </c>
      <c r="K368" s="341" t="str">
        <f t="array" ref="K368">if(V368="","",XLOOKUP(V368,Master[Company],Master[Pigging],"Unknown",0,1))</f>
        <v/>
      </c>
      <c r="L368" s="341" t="str">
        <f t="array" ref="L368">if(V368="","",XLOOKUP(V368,Master[Company],Master[Load Method],"Unknown",0,1))</f>
        <v/>
      </c>
      <c r="M368" s="341" t="str">
        <f t="array" ref="M368">if(V368="","",XLOOKUP(V368,Master[Company],Master[Line Distance],"Unknown",0,1))</f>
        <v/>
      </c>
      <c r="N368" s="394"/>
      <c r="O368" s="341"/>
      <c r="P368" s="506"/>
      <c r="Q368" s="341" t="str">
        <f t="array" ref="Q368">if(V368="","",XLOOKUP(V368,Master[Company],Master[Terms],"NA",0,1))</f>
        <v/>
      </c>
      <c r="R368" s="341" t="str">
        <f t="shared" si="9"/>
        <v/>
      </c>
      <c r="S368" s="341" t="str">
        <f t="array" ref="S368">if(V368="","",XLOOKUP(V368,Master[Company],Master[Group],"NA",0,1))</f>
        <v/>
      </c>
      <c r="T368" s="341" t="str">
        <f t="array" ref="T368">if(V368="","",XLOOKUP(V368,Master[Company],Master[Loading Location],"NA",0,1))</f>
        <v/>
      </c>
      <c r="U368" s="341" t="str">
        <f t="array" ref="U368">if(V368="","",XLOOKUP(V368,Master[Company],Master[Acronym],"NA",0,1))</f>
        <v/>
      </c>
      <c r="V368" s="341"/>
      <c r="W368" s="342"/>
      <c r="X368" s="90"/>
      <c r="Y368" s="341"/>
      <c r="Z368" s="341" t="str">
        <f t="shared" si="11"/>
        <v/>
      </c>
      <c r="AA368" s="341"/>
      <c r="AB368" s="341"/>
      <c r="AC368" s="341"/>
      <c r="AD368" s="401"/>
      <c r="AE368" s="563"/>
      <c r="AF368" s="564"/>
      <c r="AG368" s="564"/>
      <c r="AH368" s="564"/>
      <c r="AI368" s="564"/>
      <c r="AJ368" s="564"/>
      <c r="AK368" s="564"/>
      <c r="AL368" s="565"/>
      <c r="AM368" s="564"/>
      <c r="AN368" s="564"/>
      <c r="AO368" s="564"/>
      <c r="AP368" s="564"/>
      <c r="AQ368" s="564"/>
      <c r="AR368" s="564"/>
      <c r="AS368" s="564"/>
      <c r="AT368" s="564"/>
      <c r="AU368" s="394"/>
      <c r="AV368" s="306"/>
      <c r="AW368" s="306"/>
      <c r="AX368" s="394"/>
      <c r="AY368" s="401"/>
      <c r="AZ368" s="341"/>
      <c r="BA368" s="341"/>
      <c r="BB368" s="341"/>
      <c r="BC368" s="341"/>
      <c r="BD368" s="341"/>
      <c r="BE368" s="401"/>
      <c r="BF368" s="341"/>
      <c r="BG368" s="341"/>
      <c r="BH368" s="402"/>
      <c r="BI368" s="403"/>
      <c r="BJ368" s="405"/>
      <c r="BK368" s="405"/>
      <c r="BL368" s="405"/>
      <c r="BM368" s="405"/>
      <c r="BN368" s="514"/>
    </row>
    <row r="369" ht="18.75" customHeight="1">
      <c r="A369" s="336" t="str">
        <f t="shared" si="13"/>
        <v/>
      </c>
      <c r="B369" s="341"/>
      <c r="C369" s="559"/>
      <c r="D369" s="559"/>
      <c r="E369" s="560" t="str">
        <f t="shared" si="14"/>
        <v/>
      </c>
      <c r="F369" s="401"/>
      <c r="G369" s="394"/>
      <c r="H369" s="341" t="str">
        <f t="array" ref="H369">IF(D369="","",XLOOKUP(D369,'Master Data'!K:K,'Master Data'!N:N,"Input in Master Data",0,1))</f>
        <v/>
      </c>
      <c r="I369" s="341" t="str">
        <f t="array" ref="I369">IF(D369="","",XLOOKUP(D369,'Master Data'!K:K,'Master Data'!O:O,"Input in Master Data",0,1))</f>
        <v/>
      </c>
      <c r="J369" s="341" t="str">
        <f t="array" ref="J369">if(V369="","",XLOOKUP(V369,Master[Company],Master[Blow],"Unknown",0,1))</f>
        <v/>
      </c>
      <c r="K369" s="341" t="str">
        <f t="array" ref="K369">if(V369="","",XLOOKUP(V369,Master[Company],Master[Pigging],"Unknown",0,1))</f>
        <v/>
      </c>
      <c r="L369" s="341" t="str">
        <f t="array" ref="L369">if(V369="","",XLOOKUP(V369,Master[Company],Master[Load Method],"Unknown",0,1))</f>
        <v/>
      </c>
      <c r="M369" s="341" t="str">
        <f t="array" ref="M369">if(V369="","",XLOOKUP(V369,Master[Company],Master[Line Distance],"Unknown",0,1))</f>
        <v/>
      </c>
      <c r="N369" s="394"/>
      <c r="O369" s="341"/>
      <c r="P369" s="506"/>
      <c r="Q369" s="341" t="str">
        <f t="array" ref="Q369">if(V369="","",XLOOKUP(V369,Master[Company],Master[Terms],"NA",0,1))</f>
        <v/>
      </c>
      <c r="R369" s="341" t="str">
        <f t="shared" si="9"/>
        <v/>
      </c>
      <c r="S369" s="341" t="str">
        <f t="array" ref="S369">if(V369="","",XLOOKUP(V369,Master[Company],Master[Group],"NA",0,1))</f>
        <v/>
      </c>
      <c r="T369" s="341" t="str">
        <f t="array" ref="T369">if(V369="","",XLOOKUP(V369,Master[Company],Master[Loading Location],"NA",0,1))</f>
        <v/>
      </c>
      <c r="U369" s="341" t="str">
        <f t="array" ref="U369">if(V369="","",XLOOKUP(V369,Master[Company],Master[Acronym],"NA",0,1))</f>
        <v/>
      </c>
      <c r="V369" s="341"/>
      <c r="W369" s="342"/>
      <c r="X369" s="90"/>
      <c r="Y369" s="341"/>
      <c r="Z369" s="341" t="str">
        <f t="shared" si="11"/>
        <v/>
      </c>
      <c r="AA369" s="341"/>
      <c r="AB369" s="341"/>
      <c r="AC369" s="341"/>
      <c r="AD369" s="401"/>
      <c r="AE369" s="563"/>
      <c r="AF369" s="564"/>
      <c r="AG369" s="564"/>
      <c r="AH369" s="564"/>
      <c r="AI369" s="564"/>
      <c r="AJ369" s="564"/>
      <c r="AK369" s="564"/>
      <c r="AL369" s="565"/>
      <c r="AM369" s="564"/>
      <c r="AN369" s="564"/>
      <c r="AO369" s="564"/>
      <c r="AP369" s="564"/>
      <c r="AQ369" s="564"/>
      <c r="AR369" s="564"/>
      <c r="AS369" s="564"/>
      <c r="AT369" s="564"/>
      <c r="AU369" s="394"/>
      <c r="AV369" s="306"/>
      <c r="AW369" s="306"/>
      <c r="AX369" s="394"/>
      <c r="AY369" s="401"/>
      <c r="AZ369" s="341"/>
      <c r="BA369" s="341"/>
      <c r="BB369" s="341"/>
      <c r="BC369" s="341"/>
      <c r="BD369" s="341"/>
      <c r="BE369" s="401"/>
      <c r="BF369" s="341"/>
      <c r="BG369" s="341"/>
      <c r="BH369" s="402"/>
      <c r="BI369" s="403"/>
      <c r="BJ369" s="405"/>
      <c r="BK369" s="405"/>
      <c r="BL369" s="405"/>
      <c r="BM369" s="405"/>
      <c r="BN369" s="514"/>
    </row>
    <row r="370" ht="18.75" customHeight="1">
      <c r="A370" s="336" t="str">
        <f t="shared" si="13"/>
        <v/>
      </c>
      <c r="B370" s="341"/>
      <c r="C370" s="559"/>
      <c r="D370" s="559"/>
      <c r="E370" s="560" t="str">
        <f t="shared" si="14"/>
        <v/>
      </c>
      <c r="F370" s="401"/>
      <c r="G370" s="394"/>
      <c r="H370" s="341" t="str">
        <f t="array" ref="H370">IF(D370="","",XLOOKUP(D370,'Master Data'!K:K,'Master Data'!N:N,"Input in Master Data",0,1))</f>
        <v/>
      </c>
      <c r="I370" s="341" t="str">
        <f t="array" ref="I370">IF(D370="","",XLOOKUP(D370,'Master Data'!K:K,'Master Data'!O:O,"Input in Master Data",0,1))</f>
        <v/>
      </c>
      <c r="J370" s="341" t="str">
        <f t="array" ref="J370">if(V370="","",XLOOKUP(V370,Master[Company],Master[Blow],"Unknown",0,1))</f>
        <v/>
      </c>
      <c r="K370" s="341" t="str">
        <f t="array" ref="K370">if(V370="","",XLOOKUP(V370,Master[Company],Master[Pigging],"Unknown",0,1))</f>
        <v/>
      </c>
      <c r="L370" s="341" t="str">
        <f t="array" ref="L370">if(V370="","",XLOOKUP(V370,Master[Company],Master[Load Method],"Unknown",0,1))</f>
        <v/>
      </c>
      <c r="M370" s="341" t="str">
        <f t="array" ref="M370">if(V370="","",XLOOKUP(V370,Master[Company],Master[Line Distance],"Unknown",0,1))</f>
        <v/>
      </c>
      <c r="N370" s="394"/>
      <c r="O370" s="341"/>
      <c r="P370" s="506"/>
      <c r="Q370" s="341" t="str">
        <f t="array" ref="Q370">if(V370="","",XLOOKUP(V370,Master[Company],Master[Terms],"NA",0,1))</f>
        <v/>
      </c>
      <c r="R370" s="341" t="str">
        <f t="shared" si="9"/>
        <v/>
      </c>
      <c r="S370" s="341" t="str">
        <f t="array" ref="S370">if(V370="","",XLOOKUP(V370,Master[Company],Master[Group],"NA",0,1))</f>
        <v/>
      </c>
      <c r="T370" s="341" t="str">
        <f t="array" ref="T370">if(V370="","",XLOOKUP(V370,Master[Company],Master[Loading Location],"NA",0,1))</f>
        <v/>
      </c>
      <c r="U370" s="341" t="str">
        <f t="array" ref="U370">if(V370="","",XLOOKUP(V370,Master[Company],Master[Acronym],"NA",0,1))</f>
        <v/>
      </c>
      <c r="V370" s="341"/>
      <c r="W370" s="342"/>
      <c r="X370" s="90"/>
      <c r="Y370" s="341"/>
      <c r="Z370" s="341" t="str">
        <f t="shared" si="11"/>
        <v/>
      </c>
      <c r="AA370" s="341"/>
      <c r="AB370" s="341"/>
      <c r="AC370" s="341"/>
      <c r="AD370" s="401"/>
      <c r="AE370" s="563"/>
      <c r="AF370" s="564"/>
      <c r="AG370" s="564"/>
      <c r="AH370" s="564"/>
      <c r="AI370" s="564"/>
      <c r="AJ370" s="564"/>
      <c r="AK370" s="564"/>
      <c r="AL370" s="565"/>
      <c r="AM370" s="564"/>
      <c r="AN370" s="564"/>
      <c r="AO370" s="564"/>
      <c r="AP370" s="564"/>
      <c r="AQ370" s="564"/>
      <c r="AR370" s="564"/>
      <c r="AS370" s="564"/>
      <c r="AT370" s="564"/>
      <c r="AU370" s="394"/>
      <c r="AV370" s="306"/>
      <c r="AW370" s="306"/>
      <c r="AX370" s="394"/>
      <c r="AY370" s="401"/>
      <c r="AZ370" s="341"/>
      <c r="BA370" s="341"/>
      <c r="BB370" s="341"/>
      <c r="BC370" s="341"/>
      <c r="BD370" s="341"/>
      <c r="BE370" s="401"/>
      <c r="BF370" s="341"/>
      <c r="BG370" s="341"/>
      <c r="BH370" s="402"/>
      <c r="BI370" s="403"/>
      <c r="BJ370" s="405"/>
      <c r="BK370" s="405"/>
      <c r="BL370" s="405"/>
      <c r="BM370" s="405"/>
      <c r="BN370" s="514"/>
    </row>
    <row r="371" ht="18.75" customHeight="1">
      <c r="A371" s="336" t="str">
        <f t="shared" si="13"/>
        <v/>
      </c>
      <c r="B371" s="341"/>
      <c r="C371" s="559"/>
      <c r="D371" s="559"/>
      <c r="E371" s="560" t="str">
        <f t="shared" si="14"/>
        <v/>
      </c>
      <c r="F371" s="401"/>
      <c r="G371" s="394"/>
      <c r="H371" s="341" t="str">
        <f t="array" ref="H371">IF(D371="","",XLOOKUP(D371,'Master Data'!K:K,'Master Data'!N:N,"Input in Master Data",0,1))</f>
        <v/>
      </c>
      <c r="I371" s="341" t="str">
        <f t="array" ref="I371">IF(D371="","",XLOOKUP(D371,'Master Data'!K:K,'Master Data'!O:O,"Input in Master Data",0,1))</f>
        <v/>
      </c>
      <c r="J371" s="341" t="str">
        <f t="array" ref="J371">if(V371="","",XLOOKUP(V371,Master[Company],Master[Blow],"Unknown",0,1))</f>
        <v/>
      </c>
      <c r="K371" s="341" t="str">
        <f t="array" ref="K371">if(V371="","",XLOOKUP(V371,Master[Company],Master[Pigging],"Unknown",0,1))</f>
        <v/>
      </c>
      <c r="L371" s="341" t="str">
        <f t="array" ref="L371">if(V371="","",XLOOKUP(V371,Master[Company],Master[Load Method],"Unknown",0,1))</f>
        <v/>
      </c>
      <c r="M371" s="341" t="str">
        <f t="array" ref="M371">if(V371="","",XLOOKUP(V371,Master[Company],Master[Line Distance],"Unknown",0,1))</f>
        <v/>
      </c>
      <c r="N371" s="394"/>
      <c r="O371" s="341"/>
      <c r="P371" s="506"/>
      <c r="Q371" s="341" t="str">
        <f t="array" ref="Q371">if(V371="","",XLOOKUP(V371,Master[Company],Master[Terms],"NA",0,1))</f>
        <v/>
      </c>
      <c r="R371" s="341" t="str">
        <f t="shared" si="9"/>
        <v/>
      </c>
      <c r="S371" s="341" t="str">
        <f t="array" ref="S371">if(V371="","",XLOOKUP(V371,Master[Company],Master[Group],"NA",0,1))</f>
        <v/>
      </c>
      <c r="T371" s="341" t="str">
        <f t="array" ref="T371">if(V371="","",XLOOKUP(V371,Master[Company],Master[Loading Location],"NA",0,1))</f>
        <v/>
      </c>
      <c r="U371" s="341" t="str">
        <f t="array" ref="U371">if(V371="","",XLOOKUP(V371,Master[Company],Master[Acronym],"NA",0,1))</f>
        <v/>
      </c>
      <c r="V371" s="341"/>
      <c r="W371" s="342"/>
      <c r="X371" s="90"/>
      <c r="Y371" s="341"/>
      <c r="Z371" s="341" t="str">
        <f t="shared" si="11"/>
        <v/>
      </c>
      <c r="AA371" s="341"/>
      <c r="AB371" s="341"/>
      <c r="AC371" s="341"/>
      <c r="AD371" s="401"/>
      <c r="AE371" s="563"/>
      <c r="AF371" s="564"/>
      <c r="AG371" s="564"/>
      <c r="AH371" s="564"/>
      <c r="AI371" s="564"/>
      <c r="AJ371" s="564"/>
      <c r="AK371" s="564"/>
      <c r="AL371" s="565"/>
      <c r="AM371" s="564"/>
      <c r="AN371" s="564"/>
      <c r="AO371" s="564"/>
      <c r="AP371" s="564"/>
      <c r="AQ371" s="564"/>
      <c r="AR371" s="564"/>
      <c r="AS371" s="564"/>
      <c r="AT371" s="564"/>
      <c r="AU371" s="394"/>
      <c r="AV371" s="306"/>
      <c r="AW371" s="306"/>
      <c r="AX371" s="394"/>
      <c r="AY371" s="401"/>
      <c r="AZ371" s="341"/>
      <c r="BA371" s="341"/>
      <c r="BB371" s="341"/>
      <c r="BC371" s="341"/>
      <c r="BD371" s="341"/>
      <c r="BE371" s="401"/>
      <c r="BF371" s="341"/>
      <c r="BG371" s="341"/>
      <c r="BH371" s="402"/>
      <c r="BI371" s="403"/>
      <c r="BJ371" s="405"/>
      <c r="BK371" s="405"/>
      <c r="BL371" s="405"/>
      <c r="BM371" s="405"/>
      <c r="BN371" s="514"/>
    </row>
    <row r="372" ht="18.75" customHeight="1">
      <c r="A372" s="336" t="str">
        <f t="shared" si="13"/>
        <v/>
      </c>
      <c r="B372" s="341"/>
      <c r="C372" s="559"/>
      <c r="D372" s="559"/>
      <c r="E372" s="560" t="str">
        <f t="shared" si="14"/>
        <v/>
      </c>
      <c r="F372" s="401"/>
      <c r="G372" s="394"/>
      <c r="H372" s="341" t="str">
        <f t="array" ref="H372">IF(D372="","",XLOOKUP(D372,'Master Data'!K:K,'Master Data'!N:N,"Input in Master Data",0,1))</f>
        <v/>
      </c>
      <c r="I372" s="341" t="str">
        <f t="array" ref="I372">IF(D372="","",XLOOKUP(D372,'Master Data'!K:K,'Master Data'!O:O,"Input in Master Data",0,1))</f>
        <v/>
      </c>
      <c r="J372" s="341" t="str">
        <f t="array" ref="J372">if(V372="","",XLOOKUP(V372,Master[Company],Master[Blow],"Unknown",0,1))</f>
        <v/>
      </c>
      <c r="K372" s="341" t="str">
        <f t="array" ref="K372">if(V372="","",XLOOKUP(V372,Master[Company],Master[Pigging],"Unknown",0,1))</f>
        <v/>
      </c>
      <c r="L372" s="341" t="str">
        <f t="array" ref="L372">if(V372="","",XLOOKUP(V372,Master[Company],Master[Load Method],"Unknown",0,1))</f>
        <v/>
      </c>
      <c r="M372" s="341" t="str">
        <f t="array" ref="M372">if(V372="","",XLOOKUP(V372,Master[Company],Master[Line Distance],"Unknown",0,1))</f>
        <v/>
      </c>
      <c r="N372" s="394"/>
      <c r="O372" s="341"/>
      <c r="P372" s="506"/>
      <c r="Q372" s="341" t="str">
        <f t="array" ref="Q372">if(V372="","",XLOOKUP(V372,Master[Company],Master[Terms],"NA",0,1))</f>
        <v/>
      </c>
      <c r="R372" s="341" t="str">
        <f t="shared" si="9"/>
        <v/>
      </c>
      <c r="S372" s="341" t="str">
        <f t="array" ref="S372">if(V372="","",XLOOKUP(V372,Master[Company],Master[Group],"NA",0,1))</f>
        <v/>
      </c>
      <c r="T372" s="341" t="str">
        <f t="array" ref="T372">if(V372="","",XLOOKUP(V372,Master[Company],Master[Loading Location],"NA",0,1))</f>
        <v/>
      </c>
      <c r="U372" s="341" t="str">
        <f t="array" ref="U372">if(V372="","",XLOOKUP(V372,Master[Company],Master[Acronym],"NA",0,1))</f>
        <v/>
      </c>
      <c r="V372" s="341"/>
      <c r="W372" s="342"/>
      <c r="X372" s="90"/>
      <c r="Y372" s="341"/>
      <c r="Z372" s="341" t="str">
        <f t="shared" si="11"/>
        <v/>
      </c>
      <c r="AA372" s="341"/>
      <c r="AB372" s="341"/>
      <c r="AC372" s="341"/>
      <c r="AD372" s="401"/>
      <c r="AE372" s="563"/>
      <c r="AF372" s="564"/>
      <c r="AG372" s="564"/>
      <c r="AH372" s="564"/>
      <c r="AI372" s="564"/>
      <c r="AJ372" s="564"/>
      <c r="AK372" s="564"/>
      <c r="AL372" s="565"/>
      <c r="AM372" s="564"/>
      <c r="AN372" s="564"/>
      <c r="AO372" s="564"/>
      <c r="AP372" s="564"/>
      <c r="AQ372" s="564"/>
      <c r="AR372" s="564"/>
      <c r="AS372" s="564"/>
      <c r="AT372" s="564"/>
      <c r="AU372" s="394"/>
      <c r="AV372" s="306"/>
      <c r="AW372" s="306"/>
      <c r="AX372" s="394"/>
      <c r="AY372" s="401"/>
      <c r="AZ372" s="341"/>
      <c r="BA372" s="341"/>
      <c r="BB372" s="341"/>
      <c r="BC372" s="341"/>
      <c r="BD372" s="341"/>
      <c r="BE372" s="401"/>
      <c r="BF372" s="341"/>
      <c r="BG372" s="341"/>
      <c r="BH372" s="402"/>
      <c r="BI372" s="403"/>
      <c r="BJ372" s="405"/>
      <c r="BK372" s="405"/>
      <c r="BL372" s="405"/>
      <c r="BM372" s="405"/>
      <c r="BN372" s="514"/>
    </row>
    <row r="373" ht="18.75" customHeight="1">
      <c r="A373" s="336" t="str">
        <f t="shared" si="13"/>
        <v/>
      </c>
      <c r="B373" s="341"/>
      <c r="C373" s="559"/>
      <c r="D373" s="559"/>
      <c r="E373" s="560" t="str">
        <f t="shared" si="14"/>
        <v/>
      </c>
      <c r="F373" s="401"/>
      <c r="G373" s="394"/>
      <c r="H373" s="341" t="str">
        <f t="array" ref="H373">IF(D373="","",XLOOKUP(D373,'Master Data'!K:K,'Master Data'!N:N,"Input in Master Data",0,1))</f>
        <v/>
      </c>
      <c r="I373" s="341" t="str">
        <f t="array" ref="I373">IF(D373="","",XLOOKUP(D373,'Master Data'!K:K,'Master Data'!O:O,"Input in Master Data",0,1))</f>
        <v/>
      </c>
      <c r="J373" s="341" t="str">
        <f t="array" ref="J373">if(V373="","",XLOOKUP(V373,Master[Company],Master[Blow],"Unknown",0,1))</f>
        <v/>
      </c>
      <c r="K373" s="341" t="str">
        <f t="array" ref="K373">if(V373="","",XLOOKUP(V373,Master[Company],Master[Pigging],"Unknown",0,1))</f>
        <v/>
      </c>
      <c r="L373" s="341" t="str">
        <f t="array" ref="L373">if(V373="","",XLOOKUP(V373,Master[Company],Master[Load Method],"Unknown",0,1))</f>
        <v/>
      </c>
      <c r="M373" s="341" t="str">
        <f t="array" ref="M373">if(V373="","",XLOOKUP(V373,Master[Company],Master[Line Distance],"Unknown",0,1))</f>
        <v/>
      </c>
      <c r="N373" s="394"/>
      <c r="O373" s="341"/>
      <c r="P373" s="506"/>
      <c r="Q373" s="341" t="str">
        <f t="array" ref="Q373">if(V373="","",XLOOKUP(V373,Master[Company],Master[Terms],"NA",0,1))</f>
        <v/>
      </c>
      <c r="R373" s="341" t="str">
        <f t="shared" si="9"/>
        <v/>
      </c>
      <c r="S373" s="341" t="str">
        <f t="array" ref="S373">if(V373="","",XLOOKUP(V373,Master[Company],Master[Group],"NA",0,1))</f>
        <v/>
      </c>
      <c r="T373" s="341" t="str">
        <f t="array" ref="T373">if(V373="","",XLOOKUP(V373,Master[Company],Master[Loading Location],"NA",0,1))</f>
        <v/>
      </c>
      <c r="U373" s="341" t="str">
        <f t="array" ref="U373">if(V373="","",XLOOKUP(V373,Master[Company],Master[Acronym],"NA",0,1))</f>
        <v/>
      </c>
      <c r="V373" s="341"/>
      <c r="W373" s="342"/>
      <c r="X373" s="90"/>
      <c r="Y373" s="341"/>
      <c r="Z373" s="341" t="str">
        <f t="shared" si="11"/>
        <v/>
      </c>
      <c r="AA373" s="341"/>
      <c r="AB373" s="341"/>
      <c r="AC373" s="341"/>
      <c r="AD373" s="401"/>
      <c r="AE373" s="563"/>
      <c r="AF373" s="564"/>
      <c r="AG373" s="564"/>
      <c r="AH373" s="564"/>
      <c r="AI373" s="564"/>
      <c r="AJ373" s="564"/>
      <c r="AK373" s="564"/>
      <c r="AL373" s="565"/>
      <c r="AM373" s="564"/>
      <c r="AN373" s="564"/>
      <c r="AO373" s="564"/>
      <c r="AP373" s="564"/>
      <c r="AQ373" s="564"/>
      <c r="AR373" s="564"/>
      <c r="AS373" s="564"/>
      <c r="AT373" s="564"/>
      <c r="AU373" s="394"/>
      <c r="AV373" s="306"/>
      <c r="AW373" s="306"/>
      <c r="AX373" s="394"/>
      <c r="AY373" s="401"/>
      <c r="AZ373" s="341"/>
      <c r="BA373" s="341"/>
      <c r="BB373" s="341"/>
      <c r="BC373" s="341"/>
      <c r="BD373" s="341"/>
      <c r="BE373" s="401"/>
      <c r="BF373" s="341"/>
      <c r="BG373" s="341"/>
      <c r="BH373" s="402"/>
      <c r="BI373" s="403"/>
      <c r="BJ373" s="405"/>
      <c r="BK373" s="405"/>
      <c r="BL373" s="405"/>
      <c r="BM373" s="405"/>
      <c r="BN373" s="514"/>
    </row>
    <row r="374" ht="18.75" customHeight="1">
      <c r="A374" s="336" t="str">
        <f t="shared" si="13"/>
        <v/>
      </c>
      <c r="B374" s="341"/>
      <c r="C374" s="559"/>
      <c r="D374" s="559"/>
      <c r="E374" s="560" t="str">
        <f t="shared" si="14"/>
        <v/>
      </c>
      <c r="F374" s="401"/>
      <c r="G374" s="394"/>
      <c r="H374" s="341" t="str">
        <f t="array" ref="H374">IF(D374="","",XLOOKUP(D374,'Master Data'!K:K,'Master Data'!N:N,"Input in Master Data",0,1))</f>
        <v/>
      </c>
      <c r="I374" s="341" t="str">
        <f t="array" ref="I374">IF(D374="","",XLOOKUP(D374,'Master Data'!K:K,'Master Data'!O:O,"Input in Master Data",0,1))</f>
        <v/>
      </c>
      <c r="J374" s="341" t="str">
        <f t="array" ref="J374">if(V374="","",XLOOKUP(V374,Master[Company],Master[Blow],"Unknown",0,1))</f>
        <v/>
      </c>
      <c r="K374" s="341" t="str">
        <f t="array" ref="K374">if(V374="","",XLOOKUP(V374,Master[Company],Master[Pigging],"Unknown",0,1))</f>
        <v/>
      </c>
      <c r="L374" s="341" t="str">
        <f t="array" ref="L374">if(V374="","",XLOOKUP(V374,Master[Company],Master[Load Method],"Unknown",0,1))</f>
        <v/>
      </c>
      <c r="M374" s="341" t="str">
        <f t="array" ref="M374">if(V374="","",XLOOKUP(V374,Master[Company],Master[Line Distance],"Unknown",0,1))</f>
        <v/>
      </c>
      <c r="N374" s="394"/>
      <c r="O374" s="341"/>
      <c r="P374" s="506"/>
      <c r="Q374" s="341" t="str">
        <f t="array" ref="Q374">if(V374="","",XLOOKUP(V374,Master[Company],Master[Terms],"NA",0,1))</f>
        <v/>
      </c>
      <c r="R374" s="341" t="str">
        <f t="shared" si="9"/>
        <v/>
      </c>
      <c r="S374" s="341" t="str">
        <f t="array" ref="S374">if(V374="","",XLOOKUP(V374,Master[Company],Master[Group],"NA",0,1))</f>
        <v/>
      </c>
      <c r="T374" s="341" t="str">
        <f t="array" ref="T374">if(V374="","",XLOOKUP(V374,Master[Company],Master[Loading Location],"NA",0,1))</f>
        <v/>
      </c>
      <c r="U374" s="341" t="str">
        <f t="array" ref="U374">if(V374="","",XLOOKUP(V374,Master[Company],Master[Acronym],"NA",0,1))</f>
        <v/>
      </c>
      <c r="V374" s="341"/>
      <c r="W374" s="342"/>
      <c r="X374" s="90"/>
      <c r="Y374" s="341"/>
      <c r="Z374" s="341" t="str">
        <f t="shared" si="11"/>
        <v/>
      </c>
      <c r="AA374" s="341"/>
      <c r="AB374" s="341"/>
      <c r="AC374" s="341"/>
      <c r="AD374" s="401"/>
      <c r="AE374" s="563"/>
      <c r="AF374" s="564"/>
      <c r="AG374" s="564"/>
      <c r="AH374" s="564"/>
      <c r="AI374" s="564"/>
      <c r="AJ374" s="564"/>
      <c r="AK374" s="564"/>
      <c r="AL374" s="565"/>
      <c r="AM374" s="564"/>
      <c r="AN374" s="564"/>
      <c r="AO374" s="564"/>
      <c r="AP374" s="564"/>
      <c r="AQ374" s="564"/>
      <c r="AR374" s="564"/>
      <c r="AS374" s="564"/>
      <c r="AT374" s="564"/>
      <c r="AU374" s="394"/>
      <c r="AV374" s="306"/>
      <c r="AW374" s="306"/>
      <c r="AX374" s="394"/>
      <c r="AY374" s="401"/>
      <c r="AZ374" s="341"/>
      <c r="BA374" s="341"/>
      <c r="BB374" s="341"/>
      <c r="BC374" s="341"/>
      <c r="BD374" s="341"/>
      <c r="BE374" s="401"/>
      <c r="BF374" s="341"/>
      <c r="BG374" s="341"/>
      <c r="BH374" s="402"/>
      <c r="BI374" s="403"/>
      <c r="BJ374" s="405"/>
      <c r="BK374" s="405"/>
      <c r="BL374" s="405"/>
      <c r="BM374" s="405"/>
      <c r="BN374" s="514"/>
    </row>
    <row r="375" ht="18.75" customHeight="1">
      <c r="A375" s="336" t="str">
        <f t="shared" si="13"/>
        <v/>
      </c>
      <c r="B375" s="341"/>
      <c r="C375" s="559"/>
      <c r="D375" s="559"/>
      <c r="E375" s="560" t="str">
        <f t="shared" si="14"/>
        <v/>
      </c>
      <c r="F375" s="401"/>
      <c r="G375" s="394"/>
      <c r="H375" s="341" t="str">
        <f t="array" ref="H375">IF(D375="","",XLOOKUP(D375,'Master Data'!K:K,'Master Data'!N:N,"Input in Master Data",0,1))</f>
        <v/>
      </c>
      <c r="I375" s="341" t="str">
        <f t="array" ref="I375">IF(D375="","",XLOOKUP(D375,'Master Data'!K:K,'Master Data'!O:O,"Input in Master Data",0,1))</f>
        <v/>
      </c>
      <c r="J375" s="341" t="str">
        <f t="array" ref="J375">if(V375="","",XLOOKUP(V375,Master[Company],Master[Blow],"Unknown",0,1))</f>
        <v/>
      </c>
      <c r="K375" s="341" t="str">
        <f t="array" ref="K375">if(V375="","",XLOOKUP(V375,Master[Company],Master[Pigging],"Unknown",0,1))</f>
        <v/>
      </c>
      <c r="L375" s="341" t="str">
        <f t="array" ref="L375">if(V375="","",XLOOKUP(V375,Master[Company],Master[Load Method],"Unknown",0,1))</f>
        <v/>
      </c>
      <c r="M375" s="341" t="str">
        <f t="array" ref="M375">if(V375="","",XLOOKUP(V375,Master[Company],Master[Line Distance],"Unknown",0,1))</f>
        <v/>
      </c>
      <c r="N375" s="394"/>
      <c r="O375" s="341"/>
      <c r="P375" s="506"/>
      <c r="Q375" s="341" t="str">
        <f t="array" ref="Q375">if(V375="","",XLOOKUP(V375,Master[Company],Master[Terms],"NA",0,1))</f>
        <v/>
      </c>
      <c r="R375" s="341" t="str">
        <f t="shared" si="9"/>
        <v/>
      </c>
      <c r="S375" s="341" t="str">
        <f t="array" ref="S375">if(V375="","",XLOOKUP(V375,Master[Company],Master[Group],"NA",0,1))</f>
        <v/>
      </c>
      <c r="T375" s="341" t="str">
        <f t="array" ref="T375">if(V375="","",XLOOKUP(V375,Master[Company],Master[Loading Location],"NA",0,1))</f>
        <v/>
      </c>
      <c r="U375" s="341" t="str">
        <f t="array" ref="U375">if(V375="","",XLOOKUP(V375,Master[Company],Master[Acronym],"NA",0,1))</f>
        <v/>
      </c>
      <c r="V375" s="341"/>
      <c r="W375" s="342"/>
      <c r="X375" s="90"/>
      <c r="Y375" s="341"/>
      <c r="Z375" s="341" t="str">
        <f t="shared" si="11"/>
        <v/>
      </c>
      <c r="AA375" s="341"/>
      <c r="AB375" s="341"/>
      <c r="AC375" s="341"/>
      <c r="AD375" s="401"/>
      <c r="AE375" s="563"/>
      <c r="AF375" s="564"/>
      <c r="AG375" s="564"/>
      <c r="AH375" s="564"/>
      <c r="AI375" s="564"/>
      <c r="AJ375" s="564"/>
      <c r="AK375" s="564"/>
      <c r="AL375" s="565"/>
      <c r="AM375" s="564"/>
      <c r="AN375" s="564"/>
      <c r="AO375" s="564"/>
      <c r="AP375" s="564"/>
      <c r="AQ375" s="564"/>
      <c r="AR375" s="564"/>
      <c r="AS375" s="564"/>
      <c r="AT375" s="564"/>
      <c r="AU375" s="394"/>
      <c r="AV375" s="306"/>
      <c r="AW375" s="306"/>
      <c r="AX375" s="394"/>
      <c r="AY375" s="401"/>
      <c r="AZ375" s="341"/>
      <c r="BA375" s="341"/>
      <c r="BB375" s="341"/>
      <c r="BC375" s="341"/>
      <c r="BD375" s="341"/>
      <c r="BE375" s="401"/>
      <c r="BF375" s="341"/>
      <c r="BG375" s="341"/>
      <c r="BH375" s="402"/>
      <c r="BI375" s="403"/>
      <c r="BJ375" s="405"/>
      <c r="BK375" s="405"/>
      <c r="BL375" s="405"/>
      <c r="BM375" s="405"/>
      <c r="BN375" s="514"/>
    </row>
    <row r="376" ht="18.75" customHeight="1">
      <c r="A376" s="336" t="str">
        <f t="shared" si="13"/>
        <v/>
      </c>
      <c r="B376" s="341"/>
      <c r="C376" s="559"/>
      <c r="D376" s="559"/>
      <c r="E376" s="560" t="str">
        <f t="shared" si="14"/>
        <v/>
      </c>
      <c r="F376" s="401"/>
      <c r="G376" s="394"/>
      <c r="H376" s="341" t="str">
        <f t="array" ref="H376">IF(D376="","",XLOOKUP(D376,'Master Data'!K:K,'Master Data'!N:N,"Input in Master Data",0,1))</f>
        <v/>
      </c>
      <c r="I376" s="341" t="str">
        <f t="array" ref="I376">IF(D376="","",XLOOKUP(D376,'Master Data'!K:K,'Master Data'!O:O,"Input in Master Data",0,1))</f>
        <v/>
      </c>
      <c r="J376" s="341" t="str">
        <f t="array" ref="J376">if(V376="","",XLOOKUP(V376,Master[Company],Master[Blow],"Unknown",0,1))</f>
        <v/>
      </c>
      <c r="K376" s="341" t="str">
        <f t="array" ref="K376">if(V376="","",XLOOKUP(V376,Master[Company],Master[Pigging],"Unknown",0,1))</f>
        <v/>
      </c>
      <c r="L376" s="341" t="str">
        <f t="array" ref="L376">if(V376="","",XLOOKUP(V376,Master[Company],Master[Load Method],"Unknown",0,1))</f>
        <v/>
      </c>
      <c r="M376" s="341" t="str">
        <f t="array" ref="M376">if(V376="","",XLOOKUP(V376,Master[Company],Master[Line Distance],"Unknown",0,1))</f>
        <v/>
      </c>
      <c r="N376" s="394"/>
      <c r="O376" s="341"/>
      <c r="P376" s="506"/>
      <c r="Q376" s="341" t="str">
        <f t="array" ref="Q376">if(V376="","",XLOOKUP(V376,Master[Company],Master[Terms],"NA",0,1))</f>
        <v/>
      </c>
      <c r="R376" s="341" t="str">
        <f t="shared" si="9"/>
        <v/>
      </c>
      <c r="S376" s="341" t="str">
        <f t="array" ref="S376">if(V376="","",XLOOKUP(V376,Master[Company],Master[Group],"NA",0,1))</f>
        <v/>
      </c>
      <c r="T376" s="341" t="str">
        <f t="array" ref="T376">if(V376="","",XLOOKUP(V376,Master[Company],Master[Loading Location],"NA",0,1))</f>
        <v/>
      </c>
      <c r="U376" s="341" t="str">
        <f t="array" ref="U376">if(V376="","",XLOOKUP(V376,Master[Company],Master[Acronym],"NA",0,1))</f>
        <v/>
      </c>
      <c r="V376" s="341"/>
      <c r="W376" s="342"/>
      <c r="X376" s="90"/>
      <c r="Y376" s="341"/>
      <c r="Z376" s="341" t="str">
        <f t="shared" si="11"/>
        <v/>
      </c>
      <c r="AA376" s="341"/>
      <c r="AB376" s="341"/>
      <c r="AC376" s="341"/>
      <c r="AD376" s="401"/>
      <c r="AE376" s="563"/>
      <c r="AF376" s="564"/>
      <c r="AG376" s="564"/>
      <c r="AH376" s="564"/>
      <c r="AI376" s="564"/>
      <c r="AJ376" s="564"/>
      <c r="AK376" s="564"/>
      <c r="AL376" s="565"/>
      <c r="AM376" s="564"/>
      <c r="AN376" s="564"/>
      <c r="AO376" s="564"/>
      <c r="AP376" s="564"/>
      <c r="AQ376" s="564"/>
      <c r="AR376" s="564"/>
      <c r="AS376" s="564"/>
      <c r="AT376" s="564"/>
      <c r="AU376" s="394"/>
      <c r="AV376" s="306"/>
      <c r="AW376" s="306"/>
      <c r="AX376" s="394"/>
      <c r="AY376" s="401"/>
      <c r="AZ376" s="341"/>
      <c r="BA376" s="341"/>
      <c r="BB376" s="341"/>
      <c r="BC376" s="341"/>
      <c r="BD376" s="341"/>
      <c r="BE376" s="401"/>
      <c r="BF376" s="341"/>
      <c r="BG376" s="341"/>
      <c r="BH376" s="402"/>
      <c r="BI376" s="403"/>
      <c r="BJ376" s="405"/>
      <c r="BK376" s="405"/>
      <c r="BL376" s="405"/>
      <c r="BM376" s="405"/>
      <c r="BN376" s="514"/>
    </row>
    <row r="377" ht="18.75" customHeight="1">
      <c r="A377" s="336" t="str">
        <f t="shared" si="13"/>
        <v/>
      </c>
      <c r="B377" s="341"/>
      <c r="C377" s="559"/>
      <c r="D377" s="559"/>
      <c r="E377" s="560" t="str">
        <f t="shared" si="14"/>
        <v/>
      </c>
      <c r="F377" s="401"/>
      <c r="G377" s="394"/>
      <c r="H377" s="341" t="str">
        <f t="array" ref="H377">IF(D377="","",XLOOKUP(D377,'Master Data'!K:K,'Master Data'!N:N,"Input in Master Data",0,1))</f>
        <v/>
      </c>
      <c r="I377" s="341" t="str">
        <f t="array" ref="I377">IF(D377="","",XLOOKUP(D377,'Master Data'!K:K,'Master Data'!O:O,"Input in Master Data",0,1))</f>
        <v/>
      </c>
      <c r="J377" s="341" t="str">
        <f t="array" ref="J377">if(V377="","",XLOOKUP(V377,Master[Company],Master[Blow],"Unknown",0,1))</f>
        <v/>
      </c>
      <c r="K377" s="341" t="str">
        <f t="array" ref="K377">if(V377="","",XLOOKUP(V377,Master[Company],Master[Pigging],"Unknown",0,1))</f>
        <v/>
      </c>
      <c r="L377" s="341" t="str">
        <f t="array" ref="L377">if(V377="","",XLOOKUP(V377,Master[Company],Master[Load Method],"Unknown",0,1))</f>
        <v/>
      </c>
      <c r="M377" s="341" t="str">
        <f t="array" ref="M377">if(V377="","",XLOOKUP(V377,Master[Company],Master[Line Distance],"Unknown",0,1))</f>
        <v/>
      </c>
      <c r="N377" s="394"/>
      <c r="O377" s="341"/>
      <c r="P377" s="506"/>
      <c r="Q377" s="341" t="str">
        <f t="array" ref="Q377">if(V377="","",XLOOKUP(V377,Master[Company],Master[Terms],"NA",0,1))</f>
        <v/>
      </c>
      <c r="R377" s="341" t="str">
        <f t="shared" si="9"/>
        <v/>
      </c>
      <c r="S377" s="341" t="str">
        <f t="array" ref="S377">if(V377="","",XLOOKUP(V377,Master[Company],Master[Group],"NA",0,1))</f>
        <v/>
      </c>
      <c r="T377" s="341" t="str">
        <f t="array" ref="T377">if(V377="","",XLOOKUP(V377,Master[Company],Master[Loading Location],"NA",0,1))</f>
        <v/>
      </c>
      <c r="U377" s="341" t="str">
        <f t="array" ref="U377">if(V377="","",XLOOKUP(V377,Master[Company],Master[Acronym],"NA",0,1))</f>
        <v/>
      </c>
      <c r="V377" s="341"/>
      <c r="W377" s="342"/>
      <c r="X377" s="90"/>
      <c r="Y377" s="341"/>
      <c r="Z377" s="341" t="str">
        <f t="shared" si="11"/>
        <v/>
      </c>
      <c r="AA377" s="341"/>
      <c r="AB377" s="341"/>
      <c r="AC377" s="341"/>
      <c r="AD377" s="401"/>
      <c r="AE377" s="563"/>
      <c r="AF377" s="564"/>
      <c r="AG377" s="564"/>
      <c r="AH377" s="564"/>
      <c r="AI377" s="564"/>
      <c r="AJ377" s="564"/>
      <c r="AK377" s="564"/>
      <c r="AL377" s="565"/>
      <c r="AM377" s="564"/>
      <c r="AN377" s="564"/>
      <c r="AO377" s="564"/>
      <c r="AP377" s="564"/>
      <c r="AQ377" s="564"/>
      <c r="AR377" s="564"/>
      <c r="AS377" s="564"/>
      <c r="AT377" s="564"/>
      <c r="AU377" s="394"/>
      <c r="AV377" s="306"/>
      <c r="AW377" s="306"/>
      <c r="AX377" s="394"/>
      <c r="AY377" s="401"/>
      <c r="AZ377" s="341"/>
      <c r="BA377" s="341"/>
      <c r="BB377" s="341"/>
      <c r="BC377" s="341"/>
      <c r="BD377" s="341"/>
      <c r="BE377" s="401"/>
      <c r="BF377" s="341"/>
      <c r="BG377" s="341"/>
      <c r="BH377" s="402"/>
      <c r="BI377" s="403"/>
      <c r="BJ377" s="405"/>
      <c r="BK377" s="405"/>
      <c r="BL377" s="405"/>
      <c r="BM377" s="405"/>
      <c r="BN377" s="514"/>
    </row>
    <row r="378" ht="18.75" customHeight="1">
      <c r="A378" s="336" t="str">
        <f t="shared" si="13"/>
        <v/>
      </c>
      <c r="B378" s="341"/>
      <c r="C378" s="559"/>
      <c r="D378" s="559"/>
      <c r="E378" s="560" t="str">
        <f t="shared" si="14"/>
        <v/>
      </c>
      <c r="F378" s="401"/>
      <c r="G378" s="394"/>
      <c r="H378" s="341" t="str">
        <f t="array" ref="H378">IF(D378="","",XLOOKUP(D378,'Master Data'!K:K,'Master Data'!N:N,"Input in Master Data",0,1))</f>
        <v/>
      </c>
      <c r="I378" s="341" t="str">
        <f t="array" ref="I378">IF(D378="","",XLOOKUP(D378,'Master Data'!K:K,'Master Data'!O:O,"Input in Master Data",0,1))</f>
        <v/>
      </c>
      <c r="J378" s="341" t="str">
        <f t="array" ref="J378">if(V378="","",XLOOKUP(V378,Master[Company],Master[Blow],"Unknown",0,1))</f>
        <v/>
      </c>
      <c r="K378" s="341" t="str">
        <f t="array" ref="K378">if(V378="","",XLOOKUP(V378,Master[Company],Master[Pigging],"Unknown",0,1))</f>
        <v/>
      </c>
      <c r="L378" s="341" t="str">
        <f t="array" ref="L378">if(V378="","",XLOOKUP(V378,Master[Company],Master[Load Method],"Unknown",0,1))</f>
        <v/>
      </c>
      <c r="M378" s="341" t="str">
        <f t="array" ref="M378">if(V378="","",XLOOKUP(V378,Master[Company],Master[Line Distance],"Unknown",0,1))</f>
        <v/>
      </c>
      <c r="N378" s="394"/>
      <c r="O378" s="341"/>
      <c r="P378" s="506"/>
      <c r="Q378" s="341" t="str">
        <f t="array" ref="Q378">if(V378="","",XLOOKUP(V378,Master[Company],Master[Terms],"NA",0,1))</f>
        <v/>
      </c>
      <c r="R378" s="341" t="str">
        <f t="shared" si="9"/>
        <v/>
      </c>
      <c r="S378" s="341" t="str">
        <f t="array" ref="S378">if(V378="","",XLOOKUP(V378,Master[Company],Master[Group],"NA",0,1))</f>
        <v/>
      </c>
      <c r="T378" s="341" t="str">
        <f t="array" ref="T378">if(V378="","",XLOOKUP(V378,Master[Company],Master[Loading Location],"NA",0,1))</f>
        <v/>
      </c>
      <c r="U378" s="341" t="str">
        <f t="array" ref="U378">if(V378="","",XLOOKUP(V378,Master[Company],Master[Acronym],"NA",0,1))</f>
        <v/>
      </c>
      <c r="V378" s="341"/>
      <c r="W378" s="342"/>
      <c r="X378" s="90"/>
      <c r="Y378" s="341"/>
      <c r="Z378" s="341" t="str">
        <f t="shared" si="11"/>
        <v/>
      </c>
      <c r="AA378" s="341"/>
      <c r="AB378" s="341"/>
      <c r="AC378" s="341"/>
      <c r="AD378" s="401"/>
      <c r="AE378" s="563"/>
      <c r="AF378" s="564"/>
      <c r="AG378" s="564"/>
      <c r="AH378" s="564"/>
      <c r="AI378" s="564"/>
      <c r="AJ378" s="564"/>
      <c r="AK378" s="564"/>
      <c r="AL378" s="565"/>
      <c r="AM378" s="564"/>
      <c r="AN378" s="564"/>
      <c r="AO378" s="564"/>
      <c r="AP378" s="564"/>
      <c r="AQ378" s="564"/>
      <c r="AR378" s="564"/>
      <c r="AS378" s="564"/>
      <c r="AT378" s="564"/>
      <c r="AU378" s="394"/>
      <c r="AV378" s="306"/>
      <c r="AW378" s="306"/>
      <c r="AX378" s="394"/>
      <c r="AY378" s="401"/>
      <c r="AZ378" s="341"/>
      <c r="BA378" s="341"/>
      <c r="BB378" s="341"/>
      <c r="BC378" s="341"/>
      <c r="BD378" s="341"/>
      <c r="BE378" s="401"/>
      <c r="BF378" s="341"/>
      <c r="BG378" s="341"/>
      <c r="BH378" s="402"/>
      <c r="BI378" s="403"/>
      <c r="BJ378" s="405"/>
      <c r="BK378" s="405"/>
      <c r="BL378" s="405"/>
      <c r="BM378" s="405"/>
      <c r="BN378" s="514"/>
    </row>
    <row r="379" ht="18.75" customHeight="1">
      <c r="A379" s="336" t="str">
        <f t="shared" si="13"/>
        <v/>
      </c>
      <c r="B379" s="341"/>
      <c r="C379" s="559"/>
      <c r="D379" s="559"/>
      <c r="E379" s="560" t="str">
        <f t="shared" si="14"/>
        <v/>
      </c>
      <c r="F379" s="401"/>
      <c r="G379" s="394"/>
      <c r="H379" s="341" t="str">
        <f t="array" ref="H379">IF(D379="","",XLOOKUP(D379,'Master Data'!K:K,'Master Data'!N:N,"Input in Master Data",0,1))</f>
        <v/>
      </c>
      <c r="I379" s="341" t="str">
        <f t="array" ref="I379">IF(D379="","",XLOOKUP(D379,'Master Data'!K:K,'Master Data'!O:O,"Input in Master Data",0,1))</f>
        <v/>
      </c>
      <c r="J379" s="341" t="str">
        <f t="array" ref="J379">if(V379="","",XLOOKUP(V379,Master[Company],Master[Blow],"Unknown",0,1))</f>
        <v/>
      </c>
      <c r="K379" s="341" t="str">
        <f t="array" ref="K379">if(V379="","",XLOOKUP(V379,Master[Company],Master[Pigging],"Unknown",0,1))</f>
        <v/>
      </c>
      <c r="L379" s="341" t="str">
        <f t="array" ref="L379">if(V379="","",XLOOKUP(V379,Master[Company],Master[Load Method],"Unknown",0,1))</f>
        <v/>
      </c>
      <c r="M379" s="341" t="str">
        <f t="array" ref="M379">if(V379="","",XLOOKUP(V379,Master[Company],Master[Line Distance],"Unknown",0,1))</f>
        <v/>
      </c>
      <c r="N379" s="394"/>
      <c r="O379" s="341"/>
      <c r="P379" s="506"/>
      <c r="Q379" s="341" t="str">
        <f t="array" ref="Q379">if(V379="","",XLOOKUP(V379,Master[Company],Master[Terms],"NA",0,1))</f>
        <v/>
      </c>
      <c r="R379" s="341" t="str">
        <f t="shared" si="9"/>
        <v/>
      </c>
      <c r="S379" s="341" t="str">
        <f t="array" ref="S379">if(V379="","",XLOOKUP(V379,Master[Company],Master[Group],"NA",0,1))</f>
        <v/>
      </c>
      <c r="T379" s="341" t="str">
        <f t="array" ref="T379">if(V379="","",XLOOKUP(V379,Master[Company],Master[Loading Location],"NA",0,1))</f>
        <v/>
      </c>
      <c r="U379" s="341" t="str">
        <f t="array" ref="U379">if(V379="","",XLOOKUP(V379,Master[Company],Master[Acronym],"NA",0,1))</f>
        <v/>
      </c>
      <c r="V379" s="341"/>
      <c r="W379" s="342"/>
      <c r="X379" s="90"/>
      <c r="Y379" s="341"/>
      <c r="Z379" s="341" t="str">
        <f t="shared" si="11"/>
        <v/>
      </c>
      <c r="AA379" s="341"/>
      <c r="AB379" s="341"/>
      <c r="AC379" s="341"/>
      <c r="AD379" s="401"/>
      <c r="AE379" s="563"/>
      <c r="AF379" s="564"/>
      <c r="AG379" s="564"/>
      <c r="AH379" s="564"/>
      <c r="AI379" s="564"/>
      <c r="AJ379" s="564"/>
      <c r="AK379" s="564"/>
      <c r="AL379" s="565"/>
      <c r="AM379" s="564"/>
      <c r="AN379" s="564"/>
      <c r="AO379" s="564"/>
      <c r="AP379" s="564"/>
      <c r="AQ379" s="564"/>
      <c r="AR379" s="564"/>
      <c r="AS379" s="564"/>
      <c r="AT379" s="564"/>
      <c r="AU379" s="394"/>
      <c r="AV379" s="306"/>
      <c r="AW379" s="306"/>
      <c r="AX379" s="394"/>
      <c r="AY379" s="401"/>
      <c r="AZ379" s="341"/>
      <c r="BA379" s="341"/>
      <c r="BB379" s="341"/>
      <c r="BC379" s="341"/>
      <c r="BD379" s="341"/>
      <c r="BE379" s="401"/>
      <c r="BF379" s="341"/>
      <c r="BG379" s="341"/>
      <c r="BH379" s="402"/>
      <c r="BI379" s="403"/>
      <c r="BJ379" s="405"/>
      <c r="BK379" s="405"/>
      <c r="BL379" s="405"/>
      <c r="BM379" s="405"/>
      <c r="BN379" s="514"/>
    </row>
    <row r="380" ht="18.75" customHeight="1">
      <c r="A380" s="336" t="str">
        <f t="shared" si="13"/>
        <v/>
      </c>
      <c r="B380" s="341"/>
      <c r="C380" s="559"/>
      <c r="D380" s="559"/>
      <c r="E380" s="560" t="str">
        <f t="shared" si="14"/>
        <v/>
      </c>
      <c r="F380" s="401"/>
      <c r="G380" s="394"/>
      <c r="H380" s="341" t="str">
        <f t="array" ref="H380">IF(D380="","",XLOOKUP(D380,'Master Data'!K:K,'Master Data'!N:N,"Input in Master Data",0,1))</f>
        <v/>
      </c>
      <c r="I380" s="341" t="str">
        <f t="array" ref="I380">IF(D380="","",XLOOKUP(D380,'Master Data'!K:K,'Master Data'!O:O,"Input in Master Data",0,1))</f>
        <v/>
      </c>
      <c r="J380" s="341" t="str">
        <f t="array" ref="J380">if(V380="","",XLOOKUP(V380,Master[Company],Master[Blow],"Unknown",0,1))</f>
        <v/>
      </c>
      <c r="K380" s="341" t="str">
        <f t="array" ref="K380">if(V380="","",XLOOKUP(V380,Master[Company],Master[Pigging],"Unknown",0,1))</f>
        <v/>
      </c>
      <c r="L380" s="341" t="str">
        <f t="array" ref="L380">if(V380="","",XLOOKUP(V380,Master[Company],Master[Load Method],"Unknown",0,1))</f>
        <v/>
      </c>
      <c r="M380" s="341" t="str">
        <f t="array" ref="M380">if(V380="","",XLOOKUP(V380,Master[Company],Master[Line Distance],"Unknown",0,1))</f>
        <v/>
      </c>
      <c r="N380" s="394"/>
      <c r="O380" s="341"/>
      <c r="P380" s="506"/>
      <c r="Q380" s="341" t="str">
        <f t="array" ref="Q380">if(V380="","",XLOOKUP(V380,Master[Company],Master[Terms],"NA",0,1))</f>
        <v/>
      </c>
      <c r="R380" s="341" t="str">
        <f t="shared" si="9"/>
        <v/>
      </c>
      <c r="S380" s="341" t="str">
        <f t="array" ref="S380">if(V380="","",XLOOKUP(V380,Master[Company],Master[Group],"NA",0,1))</f>
        <v/>
      </c>
      <c r="T380" s="341" t="str">
        <f t="array" ref="T380">if(V380="","",XLOOKUP(V380,Master[Company],Master[Loading Location],"NA",0,1))</f>
        <v/>
      </c>
      <c r="U380" s="341" t="str">
        <f t="array" ref="U380">if(V380="","",XLOOKUP(V380,Master[Company],Master[Acronym],"NA",0,1))</f>
        <v/>
      </c>
      <c r="V380" s="341"/>
      <c r="W380" s="342"/>
      <c r="X380" s="90"/>
      <c r="Y380" s="341"/>
      <c r="Z380" s="341" t="str">
        <f t="shared" si="11"/>
        <v/>
      </c>
      <c r="AA380" s="341"/>
      <c r="AB380" s="341"/>
      <c r="AC380" s="341"/>
      <c r="AD380" s="401"/>
      <c r="AE380" s="563"/>
      <c r="AF380" s="564"/>
      <c r="AG380" s="564"/>
      <c r="AH380" s="564"/>
      <c r="AI380" s="564"/>
      <c r="AJ380" s="564"/>
      <c r="AK380" s="564"/>
      <c r="AL380" s="565"/>
      <c r="AM380" s="564"/>
      <c r="AN380" s="564"/>
      <c r="AO380" s="564"/>
      <c r="AP380" s="564"/>
      <c r="AQ380" s="564"/>
      <c r="AR380" s="564"/>
      <c r="AS380" s="564"/>
      <c r="AT380" s="564"/>
      <c r="AU380" s="394"/>
      <c r="AV380" s="306"/>
      <c r="AW380" s="306"/>
      <c r="AX380" s="394"/>
      <c r="AY380" s="401"/>
      <c r="AZ380" s="341"/>
      <c r="BA380" s="341"/>
      <c r="BB380" s="341"/>
      <c r="BC380" s="341"/>
      <c r="BD380" s="341"/>
      <c r="BE380" s="401"/>
      <c r="BF380" s="341"/>
      <c r="BG380" s="341"/>
      <c r="BH380" s="402"/>
      <c r="BI380" s="403"/>
      <c r="BJ380" s="405"/>
      <c r="BK380" s="405"/>
      <c r="BL380" s="405"/>
      <c r="BM380" s="405"/>
      <c r="BN380" s="514"/>
    </row>
    <row r="381" ht="18.75" customHeight="1">
      <c r="A381" s="336" t="str">
        <f t="shared" si="13"/>
        <v/>
      </c>
      <c r="B381" s="341"/>
      <c r="C381" s="559"/>
      <c r="D381" s="559"/>
      <c r="E381" s="560" t="str">
        <f t="shared" si="14"/>
        <v/>
      </c>
      <c r="F381" s="401"/>
      <c r="G381" s="394"/>
      <c r="H381" s="341" t="str">
        <f t="array" ref="H381">IF(D381="","",XLOOKUP(D381,'Master Data'!K:K,'Master Data'!N:N,"Input in Master Data",0,1))</f>
        <v/>
      </c>
      <c r="I381" s="341" t="str">
        <f t="array" ref="I381">IF(D381="","",XLOOKUP(D381,'Master Data'!K:K,'Master Data'!O:O,"Input in Master Data",0,1))</f>
        <v/>
      </c>
      <c r="J381" s="341" t="str">
        <f t="array" ref="J381">if(V381="","",XLOOKUP(V381,Master[Company],Master[Blow],"Unknown",0,1))</f>
        <v/>
      </c>
      <c r="K381" s="341" t="str">
        <f t="array" ref="K381">if(V381="","",XLOOKUP(V381,Master[Company],Master[Pigging],"Unknown",0,1))</f>
        <v/>
      </c>
      <c r="L381" s="341" t="str">
        <f t="array" ref="L381">if(V381="","",XLOOKUP(V381,Master[Company],Master[Load Method],"Unknown",0,1))</f>
        <v/>
      </c>
      <c r="M381" s="341" t="str">
        <f t="array" ref="M381">if(V381="","",XLOOKUP(V381,Master[Company],Master[Line Distance],"Unknown",0,1))</f>
        <v/>
      </c>
      <c r="N381" s="394"/>
      <c r="O381" s="341"/>
      <c r="P381" s="506"/>
      <c r="Q381" s="341" t="str">
        <f t="array" ref="Q381">if(V381="","",XLOOKUP(V381,Master[Company],Master[Terms],"NA",0,1))</f>
        <v/>
      </c>
      <c r="R381" s="341" t="str">
        <f t="shared" si="9"/>
        <v/>
      </c>
      <c r="S381" s="341" t="str">
        <f t="array" ref="S381">if(V381="","",XLOOKUP(V381,Master[Company],Master[Group],"NA",0,1))</f>
        <v/>
      </c>
      <c r="T381" s="341" t="str">
        <f t="array" ref="T381">if(V381="","",XLOOKUP(V381,Master[Company],Master[Loading Location],"NA",0,1))</f>
        <v/>
      </c>
      <c r="U381" s="341" t="str">
        <f t="array" ref="U381">if(V381="","",XLOOKUP(V381,Master[Company],Master[Acronym],"NA",0,1))</f>
        <v/>
      </c>
      <c r="V381" s="341"/>
      <c r="W381" s="342"/>
      <c r="X381" s="90"/>
      <c r="Y381" s="341"/>
      <c r="Z381" s="341" t="str">
        <f t="shared" si="11"/>
        <v/>
      </c>
      <c r="AA381" s="341"/>
      <c r="AB381" s="341"/>
      <c r="AC381" s="341"/>
      <c r="AD381" s="401"/>
      <c r="AE381" s="563"/>
      <c r="AF381" s="564"/>
      <c r="AG381" s="564"/>
      <c r="AH381" s="564"/>
      <c r="AI381" s="564"/>
      <c r="AJ381" s="564"/>
      <c r="AK381" s="564"/>
      <c r="AL381" s="565"/>
      <c r="AM381" s="564"/>
      <c r="AN381" s="564"/>
      <c r="AO381" s="564"/>
      <c r="AP381" s="564"/>
      <c r="AQ381" s="564"/>
      <c r="AR381" s="564"/>
      <c r="AS381" s="564"/>
      <c r="AT381" s="564"/>
      <c r="AU381" s="394"/>
      <c r="AV381" s="306"/>
      <c r="AW381" s="306"/>
      <c r="AX381" s="394"/>
      <c r="AY381" s="401"/>
      <c r="AZ381" s="341"/>
      <c r="BA381" s="341"/>
      <c r="BB381" s="341"/>
      <c r="BC381" s="341"/>
      <c r="BD381" s="341"/>
      <c r="BE381" s="401"/>
      <c r="BF381" s="341"/>
      <c r="BG381" s="341"/>
      <c r="BH381" s="402"/>
      <c r="BI381" s="403"/>
      <c r="BJ381" s="405"/>
      <c r="BK381" s="405"/>
      <c r="BL381" s="405"/>
      <c r="BM381" s="405"/>
      <c r="BN381" s="514"/>
    </row>
    <row r="382" ht="18.75" customHeight="1">
      <c r="A382" s="336" t="str">
        <f t="shared" si="13"/>
        <v/>
      </c>
      <c r="B382" s="341"/>
      <c r="C382" s="559"/>
      <c r="D382" s="559"/>
      <c r="E382" s="560" t="str">
        <f t="shared" si="14"/>
        <v/>
      </c>
      <c r="F382" s="401"/>
      <c r="G382" s="394"/>
      <c r="H382" s="341" t="str">
        <f t="array" ref="H382">IF(D382="","",XLOOKUP(D382,'Master Data'!K:K,'Master Data'!N:N,"Input in Master Data",0,1))</f>
        <v/>
      </c>
      <c r="I382" s="341" t="str">
        <f t="array" ref="I382">IF(D382="","",XLOOKUP(D382,'Master Data'!K:K,'Master Data'!O:O,"Input in Master Data",0,1))</f>
        <v/>
      </c>
      <c r="J382" s="341" t="str">
        <f t="array" ref="J382">if(V382="","",XLOOKUP(V382,Master[Company],Master[Blow],"Unknown",0,1))</f>
        <v/>
      </c>
      <c r="K382" s="341" t="str">
        <f t="array" ref="K382">if(V382="","",XLOOKUP(V382,Master[Company],Master[Pigging],"Unknown",0,1))</f>
        <v/>
      </c>
      <c r="L382" s="341" t="str">
        <f t="array" ref="L382">if(V382="","",XLOOKUP(V382,Master[Company],Master[Load Method],"Unknown",0,1))</f>
        <v/>
      </c>
      <c r="M382" s="341" t="str">
        <f t="array" ref="M382">if(V382="","",XLOOKUP(V382,Master[Company],Master[Line Distance],"Unknown",0,1))</f>
        <v/>
      </c>
      <c r="N382" s="394"/>
      <c r="O382" s="341"/>
      <c r="P382" s="506"/>
      <c r="Q382" s="341" t="str">
        <f t="array" ref="Q382">if(V382="","",XLOOKUP(V382,Master[Company],Master[Terms],"NA",0,1))</f>
        <v/>
      </c>
      <c r="R382" s="341" t="str">
        <f t="shared" si="9"/>
        <v/>
      </c>
      <c r="S382" s="341" t="str">
        <f t="array" ref="S382">if(V382="","",XLOOKUP(V382,Master[Company],Master[Group],"NA",0,1))</f>
        <v/>
      </c>
      <c r="T382" s="341" t="str">
        <f t="array" ref="T382">if(V382="","",XLOOKUP(V382,Master[Company],Master[Loading Location],"NA",0,1))</f>
        <v/>
      </c>
      <c r="U382" s="341" t="str">
        <f t="array" ref="U382">if(V382="","",XLOOKUP(V382,Master[Company],Master[Acronym],"NA",0,1))</f>
        <v/>
      </c>
      <c r="V382" s="341"/>
      <c r="W382" s="342"/>
      <c r="X382" s="90"/>
      <c r="Y382" s="341"/>
      <c r="Z382" s="341" t="str">
        <f t="shared" si="11"/>
        <v/>
      </c>
      <c r="AA382" s="341"/>
      <c r="AB382" s="341"/>
      <c r="AC382" s="341"/>
      <c r="AD382" s="401"/>
      <c r="AE382" s="563"/>
      <c r="AF382" s="564"/>
      <c r="AG382" s="564"/>
      <c r="AH382" s="564"/>
      <c r="AI382" s="564"/>
      <c r="AJ382" s="564"/>
      <c r="AK382" s="564"/>
      <c r="AL382" s="565"/>
      <c r="AM382" s="564"/>
      <c r="AN382" s="564"/>
      <c r="AO382" s="564"/>
      <c r="AP382" s="564"/>
      <c r="AQ382" s="564"/>
      <c r="AR382" s="564"/>
      <c r="AS382" s="564"/>
      <c r="AT382" s="564"/>
      <c r="AU382" s="394"/>
      <c r="AV382" s="306"/>
      <c r="AW382" s="306"/>
      <c r="AX382" s="394"/>
      <c r="AY382" s="401"/>
      <c r="AZ382" s="341"/>
      <c r="BA382" s="341"/>
      <c r="BB382" s="341"/>
      <c r="BC382" s="341"/>
      <c r="BD382" s="341"/>
      <c r="BE382" s="401"/>
      <c r="BF382" s="341"/>
      <c r="BG382" s="341"/>
      <c r="BH382" s="402"/>
      <c r="BI382" s="403"/>
      <c r="BJ382" s="405"/>
      <c r="BK382" s="405"/>
      <c r="BL382" s="405"/>
      <c r="BM382" s="405"/>
      <c r="BN382" s="514"/>
    </row>
    <row r="383" ht="18.75" customHeight="1">
      <c r="A383" s="336" t="str">
        <f t="shared" si="13"/>
        <v/>
      </c>
      <c r="B383" s="341"/>
      <c r="C383" s="559"/>
      <c r="D383" s="559"/>
      <c r="E383" s="560" t="str">
        <f t="shared" si="14"/>
        <v/>
      </c>
      <c r="F383" s="401"/>
      <c r="G383" s="394"/>
      <c r="H383" s="341" t="str">
        <f t="array" ref="H383">IF(D383="","",XLOOKUP(D383,'Master Data'!K:K,'Master Data'!N:N,"Input in Master Data",0,1))</f>
        <v/>
      </c>
      <c r="I383" s="341" t="str">
        <f t="array" ref="I383">IF(D383="","",XLOOKUP(D383,'Master Data'!K:K,'Master Data'!O:O,"Input in Master Data",0,1))</f>
        <v/>
      </c>
      <c r="J383" s="341" t="str">
        <f t="array" ref="J383">if(V383="","",XLOOKUP(V383,Master[Company],Master[Blow],"Unknown",0,1))</f>
        <v/>
      </c>
      <c r="K383" s="341" t="str">
        <f t="array" ref="K383">if(V383="","",XLOOKUP(V383,Master[Company],Master[Pigging],"Unknown",0,1))</f>
        <v/>
      </c>
      <c r="L383" s="341" t="str">
        <f t="array" ref="L383">if(V383="","",XLOOKUP(V383,Master[Company],Master[Load Method],"Unknown",0,1))</f>
        <v/>
      </c>
      <c r="M383" s="341" t="str">
        <f t="array" ref="M383">if(V383="","",XLOOKUP(V383,Master[Company],Master[Line Distance],"Unknown",0,1))</f>
        <v/>
      </c>
      <c r="N383" s="394"/>
      <c r="O383" s="341"/>
      <c r="P383" s="506"/>
      <c r="Q383" s="341" t="str">
        <f t="array" ref="Q383">if(V383="","",XLOOKUP(V383,Master[Company],Master[Terms],"NA",0,1))</f>
        <v/>
      </c>
      <c r="R383" s="341" t="str">
        <f t="shared" si="9"/>
        <v/>
      </c>
      <c r="S383" s="341" t="str">
        <f t="array" ref="S383">if(V383="","",XLOOKUP(V383,Master[Company],Master[Group],"NA",0,1))</f>
        <v/>
      </c>
      <c r="T383" s="341" t="str">
        <f t="array" ref="T383">if(V383="","",XLOOKUP(V383,Master[Company],Master[Loading Location],"NA",0,1))</f>
        <v/>
      </c>
      <c r="U383" s="341" t="str">
        <f t="array" ref="U383">if(V383="","",XLOOKUP(V383,Master[Company],Master[Acronym],"NA",0,1))</f>
        <v/>
      </c>
      <c r="V383" s="341"/>
      <c r="W383" s="342"/>
      <c r="X383" s="90"/>
      <c r="Y383" s="341"/>
      <c r="Z383" s="341" t="str">
        <f t="shared" si="11"/>
        <v/>
      </c>
      <c r="AA383" s="341"/>
      <c r="AB383" s="341"/>
      <c r="AC383" s="341"/>
      <c r="AD383" s="401"/>
      <c r="AE383" s="563"/>
      <c r="AF383" s="564"/>
      <c r="AG383" s="564"/>
      <c r="AH383" s="564"/>
      <c r="AI383" s="564"/>
      <c r="AJ383" s="564"/>
      <c r="AK383" s="564"/>
      <c r="AL383" s="565"/>
      <c r="AM383" s="564"/>
      <c r="AN383" s="564"/>
      <c r="AO383" s="564"/>
      <c r="AP383" s="564"/>
      <c r="AQ383" s="564"/>
      <c r="AR383" s="564"/>
      <c r="AS383" s="564"/>
      <c r="AT383" s="564"/>
      <c r="AU383" s="394"/>
      <c r="AV383" s="306"/>
      <c r="AW383" s="306"/>
      <c r="AX383" s="394"/>
      <c r="AY383" s="401"/>
      <c r="AZ383" s="341"/>
      <c r="BA383" s="341"/>
      <c r="BB383" s="341"/>
      <c r="BC383" s="341"/>
      <c r="BD383" s="341"/>
      <c r="BE383" s="401"/>
      <c r="BF383" s="341"/>
      <c r="BG383" s="341"/>
      <c r="BH383" s="402"/>
      <c r="BI383" s="403"/>
      <c r="BJ383" s="405"/>
      <c r="BK383" s="405"/>
      <c r="BL383" s="405"/>
      <c r="BM383" s="405"/>
      <c r="BN383" s="514"/>
    </row>
    <row r="384" ht="18.75" customHeight="1">
      <c r="A384" s="336" t="str">
        <f t="shared" si="13"/>
        <v/>
      </c>
      <c r="B384" s="341"/>
      <c r="C384" s="559"/>
      <c r="D384" s="559"/>
      <c r="E384" s="560" t="str">
        <f t="shared" si="14"/>
        <v/>
      </c>
      <c r="F384" s="401"/>
      <c r="G384" s="394"/>
      <c r="H384" s="341" t="str">
        <f t="array" ref="H384">IF(D384="","",XLOOKUP(D384,'Master Data'!K:K,'Master Data'!N:N,"Input in Master Data",0,1))</f>
        <v/>
      </c>
      <c r="I384" s="341" t="str">
        <f t="array" ref="I384">IF(D384="","",XLOOKUP(D384,'Master Data'!K:K,'Master Data'!O:O,"Input in Master Data",0,1))</f>
        <v/>
      </c>
      <c r="J384" s="341" t="str">
        <f t="array" ref="J384">if(V384="","",XLOOKUP(V384,Master[Company],Master[Blow],"Unknown",0,1))</f>
        <v/>
      </c>
      <c r="K384" s="341" t="str">
        <f t="array" ref="K384">if(V384="","",XLOOKUP(V384,Master[Company],Master[Pigging],"Unknown",0,1))</f>
        <v/>
      </c>
      <c r="L384" s="341" t="str">
        <f t="array" ref="L384">if(V384="","",XLOOKUP(V384,Master[Company],Master[Load Method],"Unknown",0,1))</f>
        <v/>
      </c>
      <c r="M384" s="341" t="str">
        <f t="array" ref="M384">if(V384="","",XLOOKUP(V384,Master[Company],Master[Line Distance],"Unknown",0,1))</f>
        <v/>
      </c>
      <c r="N384" s="394"/>
      <c r="O384" s="341"/>
      <c r="P384" s="506"/>
      <c r="Q384" s="341" t="str">
        <f t="array" ref="Q384">if(V384="","",XLOOKUP(V384,Master[Company],Master[Terms],"NA",0,1))</f>
        <v/>
      </c>
      <c r="R384" s="341" t="str">
        <f t="shared" si="9"/>
        <v/>
      </c>
      <c r="S384" s="341" t="str">
        <f t="array" ref="S384">if(V384="","",XLOOKUP(V384,Master[Company],Master[Group],"NA",0,1))</f>
        <v/>
      </c>
      <c r="T384" s="341" t="str">
        <f t="array" ref="T384">if(V384="","",XLOOKUP(V384,Master[Company],Master[Loading Location],"NA",0,1))</f>
        <v/>
      </c>
      <c r="U384" s="341" t="str">
        <f t="array" ref="U384">if(V384="","",XLOOKUP(V384,Master[Company],Master[Acronym],"NA",0,1))</f>
        <v/>
      </c>
      <c r="V384" s="341"/>
      <c r="W384" s="342"/>
      <c r="X384" s="90"/>
      <c r="Y384" s="341"/>
      <c r="Z384" s="341" t="str">
        <f t="shared" si="11"/>
        <v/>
      </c>
      <c r="AA384" s="341"/>
      <c r="AB384" s="341"/>
      <c r="AC384" s="341"/>
      <c r="AD384" s="401"/>
      <c r="AE384" s="563"/>
      <c r="AF384" s="564"/>
      <c r="AG384" s="564"/>
      <c r="AH384" s="564"/>
      <c r="AI384" s="564"/>
      <c r="AJ384" s="564"/>
      <c r="AK384" s="564"/>
      <c r="AL384" s="565"/>
      <c r="AM384" s="564"/>
      <c r="AN384" s="564"/>
      <c r="AO384" s="564"/>
      <c r="AP384" s="564"/>
      <c r="AQ384" s="564"/>
      <c r="AR384" s="564"/>
      <c r="AS384" s="564"/>
      <c r="AT384" s="564"/>
      <c r="AU384" s="394"/>
      <c r="AV384" s="306"/>
      <c r="AW384" s="306"/>
      <c r="AX384" s="394"/>
      <c r="AY384" s="401"/>
      <c r="AZ384" s="341"/>
      <c r="BA384" s="341"/>
      <c r="BB384" s="341"/>
      <c r="BC384" s="341"/>
      <c r="BD384" s="341"/>
      <c r="BE384" s="401"/>
      <c r="BF384" s="341"/>
      <c r="BG384" s="341"/>
      <c r="BH384" s="402"/>
      <c r="BI384" s="403"/>
      <c r="BJ384" s="405"/>
      <c r="BK384" s="405"/>
      <c r="BL384" s="405"/>
      <c r="BM384" s="405"/>
      <c r="BN384" s="514"/>
    </row>
    <row r="385" ht="18.75" customHeight="1">
      <c r="A385" s="336" t="str">
        <f t="shared" si="13"/>
        <v/>
      </c>
      <c r="B385" s="341"/>
      <c r="C385" s="559"/>
      <c r="D385" s="559"/>
      <c r="E385" s="560" t="str">
        <f t="shared" si="14"/>
        <v/>
      </c>
      <c r="F385" s="401"/>
      <c r="G385" s="394"/>
      <c r="H385" s="341" t="str">
        <f t="array" ref="H385">IF(D385="","",XLOOKUP(D385,'Master Data'!K:K,'Master Data'!N:N,"Input in Master Data",0,1))</f>
        <v/>
      </c>
      <c r="I385" s="341" t="str">
        <f t="array" ref="I385">IF(D385="","",XLOOKUP(D385,'Master Data'!K:K,'Master Data'!O:O,"Input in Master Data",0,1))</f>
        <v/>
      </c>
      <c r="J385" s="341" t="str">
        <f t="array" ref="J385">if(V385="","",XLOOKUP(V385,Master[Company],Master[Blow],"Unknown",0,1))</f>
        <v/>
      </c>
      <c r="K385" s="341" t="str">
        <f t="array" ref="K385">if(V385="","",XLOOKUP(V385,Master[Company],Master[Pigging],"Unknown",0,1))</f>
        <v/>
      </c>
      <c r="L385" s="341" t="str">
        <f t="array" ref="L385">if(V385="","",XLOOKUP(V385,Master[Company],Master[Load Method],"Unknown",0,1))</f>
        <v/>
      </c>
      <c r="M385" s="341" t="str">
        <f t="array" ref="M385">if(V385="","",XLOOKUP(V385,Master[Company],Master[Line Distance],"Unknown",0,1))</f>
        <v/>
      </c>
      <c r="N385" s="394"/>
      <c r="O385" s="341"/>
      <c r="P385" s="506"/>
      <c r="Q385" s="341" t="str">
        <f t="array" ref="Q385">if(V385="","",XLOOKUP(V385,Master[Company],Master[Terms],"NA",0,1))</f>
        <v/>
      </c>
      <c r="R385" s="341" t="str">
        <f t="shared" si="9"/>
        <v/>
      </c>
      <c r="S385" s="341" t="str">
        <f t="array" ref="S385">if(V385="","",XLOOKUP(V385,Master[Company],Master[Group],"NA",0,1))</f>
        <v/>
      </c>
      <c r="T385" s="341" t="str">
        <f t="array" ref="T385">if(V385="","",XLOOKUP(V385,Master[Company],Master[Loading Location],"NA",0,1))</f>
        <v/>
      </c>
      <c r="U385" s="341" t="str">
        <f t="array" ref="U385">if(V385="","",XLOOKUP(V385,Master[Company],Master[Acronym],"NA",0,1))</f>
        <v/>
      </c>
      <c r="V385" s="341"/>
      <c r="W385" s="342"/>
      <c r="X385" s="90"/>
      <c r="Y385" s="341"/>
      <c r="Z385" s="341" t="str">
        <f t="shared" si="11"/>
        <v/>
      </c>
      <c r="AA385" s="341"/>
      <c r="AB385" s="341"/>
      <c r="AC385" s="341"/>
      <c r="AD385" s="401"/>
      <c r="AE385" s="563"/>
      <c r="AF385" s="564"/>
      <c r="AG385" s="564"/>
      <c r="AH385" s="564"/>
      <c r="AI385" s="564"/>
      <c r="AJ385" s="564"/>
      <c r="AK385" s="564"/>
      <c r="AL385" s="565"/>
      <c r="AM385" s="564"/>
      <c r="AN385" s="564"/>
      <c r="AO385" s="564"/>
      <c r="AP385" s="564"/>
      <c r="AQ385" s="564"/>
      <c r="AR385" s="564"/>
      <c r="AS385" s="564"/>
      <c r="AT385" s="564"/>
      <c r="AU385" s="394"/>
      <c r="AV385" s="306"/>
      <c r="AW385" s="306"/>
      <c r="AX385" s="394"/>
      <c r="AY385" s="401"/>
      <c r="AZ385" s="341"/>
      <c r="BA385" s="341"/>
      <c r="BB385" s="341"/>
      <c r="BC385" s="341"/>
      <c r="BD385" s="341"/>
      <c r="BE385" s="401"/>
      <c r="BF385" s="341"/>
      <c r="BG385" s="341"/>
      <c r="BH385" s="402"/>
      <c r="BI385" s="403"/>
      <c r="BJ385" s="405"/>
      <c r="BK385" s="405"/>
      <c r="BL385" s="405"/>
      <c r="BM385" s="405"/>
      <c r="BN385" s="514"/>
    </row>
    <row r="386" ht="18.75" customHeight="1">
      <c r="A386" s="336" t="str">
        <f t="shared" si="13"/>
        <v/>
      </c>
      <c r="B386" s="341"/>
      <c r="C386" s="559"/>
      <c r="D386" s="559"/>
      <c r="E386" s="560" t="str">
        <f t="shared" si="14"/>
        <v/>
      </c>
      <c r="F386" s="401"/>
      <c r="G386" s="394"/>
      <c r="H386" s="341" t="str">
        <f t="array" ref="H386">IF(D386="","",XLOOKUP(D386,'Master Data'!K:K,'Master Data'!N:N,"Input in Master Data",0,1))</f>
        <v/>
      </c>
      <c r="I386" s="341" t="str">
        <f t="array" ref="I386">IF(D386="","",XLOOKUP(D386,'Master Data'!K:K,'Master Data'!O:O,"Input in Master Data",0,1))</f>
        <v/>
      </c>
      <c r="J386" s="341" t="str">
        <f t="array" ref="J386">if(V386="","",XLOOKUP(V386,Master[Company],Master[Blow],"Unknown",0,1))</f>
        <v/>
      </c>
      <c r="K386" s="341" t="str">
        <f t="array" ref="K386">if(V386="","",XLOOKUP(V386,Master[Company],Master[Pigging],"Unknown",0,1))</f>
        <v/>
      </c>
      <c r="L386" s="341" t="str">
        <f t="array" ref="L386">if(V386="","",XLOOKUP(V386,Master[Company],Master[Load Method],"Unknown",0,1))</f>
        <v/>
      </c>
      <c r="M386" s="341" t="str">
        <f t="array" ref="M386">if(V386="","",XLOOKUP(V386,Master[Company],Master[Line Distance],"Unknown",0,1))</f>
        <v/>
      </c>
      <c r="N386" s="394"/>
      <c r="O386" s="341"/>
      <c r="P386" s="506"/>
      <c r="Q386" s="341" t="str">
        <f t="array" ref="Q386">if(V386="","",XLOOKUP(V386,Master[Company],Master[Terms],"NA",0,1))</f>
        <v/>
      </c>
      <c r="R386" s="341" t="str">
        <f t="shared" si="9"/>
        <v/>
      </c>
      <c r="S386" s="341" t="str">
        <f t="array" ref="S386">if(V386="","",XLOOKUP(V386,Master[Company],Master[Group],"NA",0,1))</f>
        <v/>
      </c>
      <c r="T386" s="341" t="str">
        <f t="array" ref="T386">if(V386="","",XLOOKUP(V386,Master[Company],Master[Loading Location],"NA",0,1))</f>
        <v/>
      </c>
      <c r="U386" s="341" t="str">
        <f t="array" ref="U386">if(V386="","",XLOOKUP(V386,Master[Company],Master[Acronym],"NA",0,1))</f>
        <v/>
      </c>
      <c r="V386" s="341"/>
      <c r="W386" s="342"/>
      <c r="X386" s="90"/>
      <c r="Y386" s="341"/>
      <c r="Z386" s="341" t="str">
        <f t="shared" si="11"/>
        <v/>
      </c>
      <c r="AA386" s="341"/>
      <c r="AB386" s="341"/>
      <c r="AC386" s="341"/>
      <c r="AD386" s="401"/>
      <c r="AE386" s="563"/>
      <c r="AF386" s="564"/>
      <c r="AG386" s="564"/>
      <c r="AH386" s="564"/>
      <c r="AI386" s="564"/>
      <c r="AJ386" s="564"/>
      <c r="AK386" s="564"/>
      <c r="AL386" s="565"/>
      <c r="AM386" s="564"/>
      <c r="AN386" s="564"/>
      <c r="AO386" s="564"/>
      <c r="AP386" s="564"/>
      <c r="AQ386" s="564"/>
      <c r="AR386" s="564"/>
      <c r="AS386" s="564"/>
      <c r="AT386" s="564"/>
      <c r="AU386" s="394"/>
      <c r="AV386" s="306"/>
      <c r="AW386" s="306"/>
      <c r="AX386" s="394"/>
      <c r="AY386" s="401"/>
      <c r="AZ386" s="341"/>
      <c r="BA386" s="341"/>
      <c r="BB386" s="341"/>
      <c r="BC386" s="341"/>
      <c r="BD386" s="341"/>
      <c r="BE386" s="401"/>
      <c r="BF386" s="341"/>
      <c r="BG386" s="341"/>
      <c r="BH386" s="402"/>
      <c r="BI386" s="403"/>
      <c r="BJ386" s="405"/>
      <c r="BK386" s="405"/>
      <c r="BL386" s="405"/>
      <c r="BM386" s="405"/>
      <c r="BN386" s="514"/>
    </row>
    <row r="387" ht="18.75" customHeight="1">
      <c r="A387" s="336" t="str">
        <f t="shared" si="13"/>
        <v/>
      </c>
      <c r="B387" s="341"/>
      <c r="C387" s="559"/>
      <c r="D387" s="559"/>
      <c r="E387" s="560" t="str">
        <f t="shared" si="14"/>
        <v/>
      </c>
      <c r="F387" s="401"/>
      <c r="G387" s="394"/>
      <c r="H387" s="341" t="str">
        <f t="array" ref="H387">IF(D387="","",XLOOKUP(D387,'Master Data'!K:K,'Master Data'!N:N,"Input in Master Data",0,1))</f>
        <v/>
      </c>
      <c r="I387" s="341" t="str">
        <f t="array" ref="I387">IF(D387="","",XLOOKUP(D387,'Master Data'!K:K,'Master Data'!O:O,"Input in Master Data",0,1))</f>
        <v/>
      </c>
      <c r="J387" s="341" t="str">
        <f t="array" ref="J387">if(V387="","",XLOOKUP(V387,Master[Company],Master[Blow],"Unknown",0,1))</f>
        <v/>
      </c>
      <c r="K387" s="341" t="str">
        <f t="array" ref="K387">if(V387="","",XLOOKUP(V387,Master[Company],Master[Pigging],"Unknown",0,1))</f>
        <v/>
      </c>
      <c r="L387" s="341" t="str">
        <f t="array" ref="L387">if(V387="","",XLOOKUP(V387,Master[Company],Master[Load Method],"Unknown",0,1))</f>
        <v/>
      </c>
      <c r="M387" s="341" t="str">
        <f t="array" ref="M387">if(V387="","",XLOOKUP(V387,Master[Company],Master[Line Distance],"Unknown",0,1))</f>
        <v/>
      </c>
      <c r="N387" s="394"/>
      <c r="O387" s="341"/>
      <c r="P387" s="506"/>
      <c r="Q387" s="341" t="str">
        <f t="array" ref="Q387">if(V387="","",XLOOKUP(V387,Master[Company],Master[Terms],"NA",0,1))</f>
        <v/>
      </c>
      <c r="R387" s="341" t="str">
        <f t="shared" si="9"/>
        <v/>
      </c>
      <c r="S387" s="341" t="str">
        <f t="array" ref="S387">if(V387="","",XLOOKUP(V387,Master[Company],Master[Group],"NA",0,1))</f>
        <v/>
      </c>
      <c r="T387" s="341" t="str">
        <f t="array" ref="T387">if(V387="","",XLOOKUP(V387,Master[Company],Master[Loading Location],"NA",0,1))</f>
        <v/>
      </c>
      <c r="U387" s="341" t="str">
        <f t="array" ref="U387">if(V387="","",XLOOKUP(V387,Master[Company],Master[Acronym],"NA",0,1))</f>
        <v/>
      </c>
      <c r="V387" s="341"/>
      <c r="W387" s="342"/>
      <c r="X387" s="90"/>
      <c r="Y387" s="341"/>
      <c r="Z387" s="341" t="str">
        <f t="shared" si="11"/>
        <v/>
      </c>
      <c r="AA387" s="341"/>
      <c r="AB387" s="341"/>
      <c r="AC387" s="341"/>
      <c r="AD387" s="401"/>
      <c r="AE387" s="563"/>
      <c r="AF387" s="564"/>
      <c r="AG387" s="564"/>
      <c r="AH387" s="564"/>
      <c r="AI387" s="564"/>
      <c r="AJ387" s="564"/>
      <c r="AK387" s="564"/>
      <c r="AL387" s="565"/>
      <c r="AM387" s="564"/>
      <c r="AN387" s="564"/>
      <c r="AO387" s="564"/>
      <c r="AP387" s="564"/>
      <c r="AQ387" s="564"/>
      <c r="AR387" s="564"/>
      <c r="AS387" s="564"/>
      <c r="AT387" s="564"/>
      <c r="AU387" s="394"/>
      <c r="AV387" s="306"/>
      <c r="AW387" s="306"/>
      <c r="AX387" s="394"/>
      <c r="AY387" s="401"/>
      <c r="AZ387" s="341"/>
      <c r="BA387" s="341"/>
      <c r="BB387" s="341"/>
      <c r="BC387" s="341"/>
      <c r="BD387" s="341"/>
      <c r="BE387" s="401"/>
      <c r="BF387" s="341"/>
      <c r="BG387" s="341"/>
      <c r="BH387" s="402"/>
      <c r="BI387" s="403"/>
      <c r="BJ387" s="405"/>
      <c r="BK387" s="405"/>
      <c r="BL387" s="405"/>
      <c r="BM387" s="405"/>
      <c r="BN387" s="514"/>
    </row>
    <row r="388" ht="18.75" customHeight="1">
      <c r="A388" s="336" t="str">
        <f t="shared" si="13"/>
        <v/>
      </c>
      <c r="B388" s="341"/>
      <c r="C388" s="559"/>
      <c r="D388" s="559"/>
      <c r="E388" s="560" t="str">
        <f t="shared" si="14"/>
        <v/>
      </c>
      <c r="F388" s="401"/>
      <c r="G388" s="394"/>
      <c r="H388" s="341" t="str">
        <f t="array" ref="H388">IF(D388="","",XLOOKUP(D388,'Master Data'!K:K,'Master Data'!N:N,"Input in Master Data",0,1))</f>
        <v/>
      </c>
      <c r="I388" s="341" t="str">
        <f t="array" ref="I388">IF(D388="","",XLOOKUP(D388,'Master Data'!K:K,'Master Data'!O:O,"Input in Master Data",0,1))</f>
        <v/>
      </c>
      <c r="J388" s="341" t="str">
        <f t="array" ref="J388">if(V388="","",XLOOKUP(V388,Master[Company],Master[Blow],"Unknown",0,1))</f>
        <v/>
      </c>
      <c r="K388" s="341" t="str">
        <f t="array" ref="K388">if(V388="","",XLOOKUP(V388,Master[Company],Master[Pigging],"Unknown",0,1))</f>
        <v/>
      </c>
      <c r="L388" s="341" t="str">
        <f t="array" ref="L388">if(V388="","",XLOOKUP(V388,Master[Company],Master[Load Method],"Unknown",0,1))</f>
        <v/>
      </c>
      <c r="M388" s="341" t="str">
        <f t="array" ref="M388">if(V388="","",XLOOKUP(V388,Master[Company],Master[Line Distance],"Unknown",0,1))</f>
        <v/>
      </c>
      <c r="N388" s="394"/>
      <c r="O388" s="341"/>
      <c r="P388" s="506"/>
      <c r="Q388" s="341" t="str">
        <f t="array" ref="Q388">if(V388="","",XLOOKUP(V388,Master[Company],Master[Terms],"NA",0,1))</f>
        <v/>
      </c>
      <c r="R388" s="341" t="str">
        <f t="shared" si="9"/>
        <v/>
      </c>
      <c r="S388" s="341" t="str">
        <f t="array" ref="S388">if(V388="","",XLOOKUP(V388,Master[Company],Master[Group],"NA",0,1))</f>
        <v/>
      </c>
      <c r="T388" s="341" t="str">
        <f t="array" ref="T388">if(V388="","",XLOOKUP(V388,Master[Company],Master[Loading Location],"NA",0,1))</f>
        <v/>
      </c>
      <c r="U388" s="341" t="str">
        <f t="array" ref="U388">if(V388="","",XLOOKUP(V388,Master[Company],Master[Acronym],"NA",0,1))</f>
        <v/>
      </c>
      <c r="V388" s="341"/>
      <c r="W388" s="342"/>
      <c r="X388" s="90"/>
      <c r="Y388" s="341"/>
      <c r="Z388" s="341" t="str">
        <f t="shared" si="11"/>
        <v/>
      </c>
      <c r="AA388" s="341"/>
      <c r="AB388" s="341"/>
      <c r="AC388" s="341"/>
      <c r="AD388" s="401"/>
      <c r="AE388" s="563"/>
      <c r="AF388" s="564"/>
      <c r="AG388" s="564"/>
      <c r="AH388" s="564"/>
      <c r="AI388" s="564"/>
      <c r="AJ388" s="564"/>
      <c r="AK388" s="564"/>
      <c r="AL388" s="565"/>
      <c r="AM388" s="564"/>
      <c r="AN388" s="564"/>
      <c r="AO388" s="564"/>
      <c r="AP388" s="564"/>
      <c r="AQ388" s="564"/>
      <c r="AR388" s="564"/>
      <c r="AS388" s="564"/>
      <c r="AT388" s="564"/>
      <c r="AU388" s="394"/>
      <c r="AV388" s="306"/>
      <c r="AW388" s="306"/>
      <c r="AX388" s="394"/>
      <c r="AY388" s="401"/>
      <c r="AZ388" s="341"/>
      <c r="BA388" s="341"/>
      <c r="BB388" s="341"/>
      <c r="BC388" s="341"/>
      <c r="BD388" s="341"/>
      <c r="BE388" s="401"/>
      <c r="BF388" s="341"/>
      <c r="BG388" s="341"/>
      <c r="BH388" s="402"/>
      <c r="BI388" s="403"/>
      <c r="BJ388" s="405"/>
      <c r="BK388" s="405"/>
      <c r="BL388" s="405"/>
      <c r="BM388" s="405"/>
      <c r="BN388" s="514"/>
    </row>
    <row r="389" ht="18.75" customHeight="1">
      <c r="A389" s="336" t="str">
        <f t="shared" si="13"/>
        <v/>
      </c>
      <c r="B389" s="341"/>
      <c r="C389" s="559"/>
      <c r="D389" s="559"/>
      <c r="E389" s="560" t="str">
        <f t="shared" si="14"/>
        <v/>
      </c>
      <c r="F389" s="401"/>
      <c r="G389" s="394"/>
      <c r="H389" s="341" t="str">
        <f t="array" ref="H389">IF(D389="","",XLOOKUP(D389,'Master Data'!K:K,'Master Data'!N:N,"Input in Master Data",0,1))</f>
        <v/>
      </c>
      <c r="I389" s="341" t="str">
        <f t="array" ref="I389">IF(D389="","",XLOOKUP(D389,'Master Data'!K:K,'Master Data'!O:O,"Input in Master Data",0,1))</f>
        <v/>
      </c>
      <c r="J389" s="341" t="str">
        <f t="array" ref="J389">if(V389="","",XLOOKUP(V389,Master[Company],Master[Blow],"Unknown",0,1))</f>
        <v/>
      </c>
      <c r="K389" s="341" t="str">
        <f t="array" ref="K389">if(V389="","",XLOOKUP(V389,Master[Company],Master[Pigging],"Unknown",0,1))</f>
        <v/>
      </c>
      <c r="L389" s="341" t="str">
        <f t="array" ref="L389">if(V389="","",XLOOKUP(V389,Master[Company],Master[Load Method],"Unknown",0,1))</f>
        <v/>
      </c>
      <c r="M389" s="341" t="str">
        <f t="array" ref="M389">if(V389="","",XLOOKUP(V389,Master[Company],Master[Line Distance],"Unknown",0,1))</f>
        <v/>
      </c>
      <c r="N389" s="394"/>
      <c r="O389" s="341"/>
      <c r="P389" s="506"/>
      <c r="Q389" s="341" t="str">
        <f t="array" ref="Q389">if(V389="","",XLOOKUP(V389,Master[Company],Master[Terms],"NA",0,1))</f>
        <v/>
      </c>
      <c r="R389" s="341" t="str">
        <f t="shared" si="9"/>
        <v/>
      </c>
      <c r="S389" s="341" t="str">
        <f t="array" ref="S389">if(V389="","",XLOOKUP(V389,Master[Company],Master[Group],"NA",0,1))</f>
        <v/>
      </c>
      <c r="T389" s="341" t="str">
        <f t="array" ref="T389">if(V389="","",XLOOKUP(V389,Master[Company],Master[Loading Location],"NA",0,1))</f>
        <v/>
      </c>
      <c r="U389" s="341" t="str">
        <f t="array" ref="U389">if(V389="","",XLOOKUP(V389,Master[Company],Master[Acronym],"NA",0,1))</f>
        <v/>
      </c>
      <c r="V389" s="341"/>
      <c r="W389" s="342"/>
      <c r="X389" s="90"/>
      <c r="Y389" s="341"/>
      <c r="Z389" s="341" t="str">
        <f t="shared" si="11"/>
        <v/>
      </c>
      <c r="AA389" s="341"/>
      <c r="AB389" s="341"/>
      <c r="AC389" s="341"/>
      <c r="AD389" s="401"/>
      <c r="AE389" s="563"/>
      <c r="AF389" s="564"/>
      <c r="AG389" s="564"/>
      <c r="AH389" s="564"/>
      <c r="AI389" s="564"/>
      <c r="AJ389" s="564"/>
      <c r="AK389" s="564"/>
      <c r="AL389" s="565"/>
      <c r="AM389" s="564"/>
      <c r="AN389" s="564"/>
      <c r="AO389" s="564"/>
      <c r="AP389" s="564"/>
      <c r="AQ389" s="564"/>
      <c r="AR389" s="564"/>
      <c r="AS389" s="564"/>
      <c r="AT389" s="564"/>
      <c r="AU389" s="394"/>
      <c r="AV389" s="306"/>
      <c r="AW389" s="306"/>
      <c r="AX389" s="394"/>
      <c r="AY389" s="401"/>
      <c r="AZ389" s="341"/>
      <c r="BA389" s="341"/>
      <c r="BB389" s="341"/>
      <c r="BC389" s="341"/>
      <c r="BD389" s="341"/>
      <c r="BE389" s="401"/>
      <c r="BF389" s="341"/>
      <c r="BG389" s="341"/>
      <c r="BH389" s="402"/>
      <c r="BI389" s="403"/>
      <c r="BJ389" s="405"/>
      <c r="BK389" s="405"/>
      <c r="BL389" s="405"/>
      <c r="BM389" s="405"/>
      <c r="BN389" s="514"/>
    </row>
    <row r="390" ht="18.75" customHeight="1">
      <c r="A390" s="336" t="str">
        <f t="shared" si="13"/>
        <v/>
      </c>
      <c r="B390" s="341"/>
      <c r="C390" s="559"/>
      <c r="D390" s="559"/>
      <c r="E390" s="560" t="str">
        <f t="shared" si="14"/>
        <v/>
      </c>
      <c r="F390" s="401"/>
      <c r="G390" s="394"/>
      <c r="H390" s="341" t="str">
        <f t="array" ref="H390">IF(D390="","",XLOOKUP(D390,'Master Data'!K:K,'Master Data'!N:N,"Input in Master Data",0,1))</f>
        <v/>
      </c>
      <c r="I390" s="341" t="str">
        <f t="array" ref="I390">IF(D390="","",XLOOKUP(D390,'Master Data'!K:K,'Master Data'!O:O,"Input in Master Data",0,1))</f>
        <v/>
      </c>
      <c r="J390" s="341" t="str">
        <f t="array" ref="J390">if(V390="","",XLOOKUP(V390,Master[Company],Master[Blow],"Unknown",0,1))</f>
        <v/>
      </c>
      <c r="K390" s="341" t="str">
        <f t="array" ref="K390">if(V390="","",XLOOKUP(V390,Master[Company],Master[Pigging],"Unknown",0,1))</f>
        <v/>
      </c>
      <c r="L390" s="341" t="str">
        <f t="array" ref="L390">if(V390="","",XLOOKUP(V390,Master[Company],Master[Load Method],"Unknown",0,1))</f>
        <v/>
      </c>
      <c r="M390" s="341" t="str">
        <f t="array" ref="M390">if(V390="","",XLOOKUP(V390,Master[Company],Master[Line Distance],"Unknown",0,1))</f>
        <v/>
      </c>
      <c r="N390" s="394"/>
      <c r="O390" s="341"/>
      <c r="P390" s="506"/>
      <c r="Q390" s="341" t="str">
        <f t="array" ref="Q390">if(V390="","",XLOOKUP(V390,Master[Company],Master[Terms],"NA",0,1))</f>
        <v/>
      </c>
      <c r="R390" s="341" t="str">
        <f t="shared" si="9"/>
        <v/>
      </c>
      <c r="S390" s="341" t="str">
        <f t="array" ref="S390">if(V390="","",XLOOKUP(V390,Master[Company],Master[Group],"NA",0,1))</f>
        <v/>
      </c>
      <c r="T390" s="341" t="str">
        <f t="array" ref="T390">if(V390="","",XLOOKUP(V390,Master[Company],Master[Loading Location],"NA",0,1))</f>
        <v/>
      </c>
      <c r="U390" s="341" t="str">
        <f t="array" ref="U390">if(V390="","",XLOOKUP(V390,Master[Company],Master[Acronym],"NA",0,1))</f>
        <v/>
      </c>
      <c r="V390" s="341"/>
      <c r="W390" s="342"/>
      <c r="X390" s="90"/>
      <c r="Y390" s="341"/>
      <c r="Z390" s="341" t="str">
        <f t="shared" si="11"/>
        <v/>
      </c>
      <c r="AA390" s="341"/>
      <c r="AB390" s="341"/>
      <c r="AC390" s="341"/>
      <c r="AD390" s="401"/>
      <c r="AE390" s="563"/>
      <c r="AF390" s="564"/>
      <c r="AG390" s="564"/>
      <c r="AH390" s="564"/>
      <c r="AI390" s="564"/>
      <c r="AJ390" s="564"/>
      <c r="AK390" s="564"/>
      <c r="AL390" s="565"/>
      <c r="AM390" s="564"/>
      <c r="AN390" s="564"/>
      <c r="AO390" s="564"/>
      <c r="AP390" s="564"/>
      <c r="AQ390" s="564"/>
      <c r="AR390" s="564"/>
      <c r="AS390" s="564"/>
      <c r="AT390" s="564"/>
      <c r="AU390" s="394"/>
      <c r="AV390" s="306"/>
      <c r="AW390" s="306"/>
      <c r="AX390" s="394"/>
      <c r="AY390" s="401"/>
      <c r="AZ390" s="341"/>
      <c r="BA390" s="341"/>
      <c r="BB390" s="341"/>
      <c r="BC390" s="341"/>
      <c r="BD390" s="341"/>
      <c r="BE390" s="401"/>
      <c r="BF390" s="341"/>
      <c r="BG390" s="341"/>
      <c r="BH390" s="402"/>
      <c r="BI390" s="403"/>
      <c r="BJ390" s="405"/>
      <c r="BK390" s="405"/>
      <c r="BL390" s="405"/>
      <c r="BM390" s="405"/>
      <c r="BN390" s="514"/>
    </row>
    <row r="391" ht="18.75" customHeight="1">
      <c r="A391" s="336" t="str">
        <f t="shared" si="13"/>
        <v/>
      </c>
      <c r="B391" s="341"/>
      <c r="C391" s="559"/>
      <c r="D391" s="559"/>
      <c r="E391" s="560" t="str">
        <f t="shared" si="14"/>
        <v/>
      </c>
      <c r="F391" s="401"/>
      <c r="G391" s="394"/>
      <c r="H391" s="341" t="str">
        <f t="array" ref="H391">IF(D391="","",XLOOKUP(D391,'Master Data'!K:K,'Master Data'!N:N,"Input in Master Data",0,1))</f>
        <v/>
      </c>
      <c r="I391" s="341" t="str">
        <f t="array" ref="I391">IF(D391="","",XLOOKUP(D391,'Master Data'!K:K,'Master Data'!O:O,"Input in Master Data",0,1))</f>
        <v/>
      </c>
      <c r="J391" s="341" t="str">
        <f t="array" ref="J391">if(V391="","",XLOOKUP(V391,Master[Company],Master[Blow],"Unknown",0,1))</f>
        <v/>
      </c>
      <c r="K391" s="341" t="str">
        <f t="array" ref="K391">if(V391="","",XLOOKUP(V391,Master[Company],Master[Pigging],"Unknown",0,1))</f>
        <v/>
      </c>
      <c r="L391" s="341" t="str">
        <f t="array" ref="L391">if(V391="","",XLOOKUP(V391,Master[Company],Master[Load Method],"Unknown",0,1))</f>
        <v/>
      </c>
      <c r="M391" s="341" t="str">
        <f t="array" ref="M391">if(V391="","",XLOOKUP(V391,Master[Company],Master[Line Distance],"Unknown",0,1))</f>
        <v/>
      </c>
      <c r="N391" s="394"/>
      <c r="O391" s="341"/>
      <c r="P391" s="506"/>
      <c r="Q391" s="341" t="str">
        <f t="array" ref="Q391">if(V391="","",XLOOKUP(V391,Master[Company],Master[Terms],"NA",0,1))</f>
        <v/>
      </c>
      <c r="R391" s="341" t="str">
        <f t="shared" si="9"/>
        <v/>
      </c>
      <c r="S391" s="341" t="str">
        <f t="array" ref="S391">if(V391="","",XLOOKUP(V391,Master[Company],Master[Group],"NA",0,1))</f>
        <v/>
      </c>
      <c r="T391" s="341" t="str">
        <f t="array" ref="T391">if(V391="","",XLOOKUP(V391,Master[Company],Master[Loading Location],"NA",0,1))</f>
        <v/>
      </c>
      <c r="U391" s="341" t="str">
        <f t="array" ref="U391">if(V391="","",XLOOKUP(V391,Master[Company],Master[Acronym],"NA",0,1))</f>
        <v/>
      </c>
      <c r="V391" s="341"/>
      <c r="W391" s="342"/>
      <c r="X391" s="90"/>
      <c r="Y391" s="341"/>
      <c r="Z391" s="341" t="str">
        <f t="shared" si="11"/>
        <v/>
      </c>
      <c r="AA391" s="341"/>
      <c r="AB391" s="341"/>
      <c r="AC391" s="341"/>
      <c r="AD391" s="401"/>
      <c r="AE391" s="563"/>
      <c r="AF391" s="564"/>
      <c r="AG391" s="564"/>
      <c r="AH391" s="564"/>
      <c r="AI391" s="564"/>
      <c r="AJ391" s="564"/>
      <c r="AK391" s="564"/>
      <c r="AL391" s="565"/>
      <c r="AM391" s="564"/>
      <c r="AN391" s="564"/>
      <c r="AO391" s="564"/>
      <c r="AP391" s="564"/>
      <c r="AQ391" s="564"/>
      <c r="AR391" s="564"/>
      <c r="AS391" s="564"/>
      <c r="AT391" s="564"/>
      <c r="AU391" s="394"/>
      <c r="AV391" s="306"/>
      <c r="AW391" s="306"/>
      <c r="AX391" s="394"/>
      <c r="AY391" s="401"/>
      <c r="AZ391" s="341"/>
      <c r="BA391" s="341"/>
      <c r="BB391" s="341"/>
      <c r="BC391" s="341"/>
      <c r="BD391" s="341"/>
      <c r="BE391" s="401"/>
      <c r="BF391" s="341"/>
      <c r="BG391" s="341"/>
      <c r="BH391" s="402"/>
      <c r="BI391" s="403"/>
      <c r="BJ391" s="405"/>
      <c r="BK391" s="405"/>
      <c r="BL391" s="405"/>
      <c r="BM391" s="405"/>
      <c r="BN391" s="514"/>
    </row>
    <row r="392" ht="18.75" customHeight="1">
      <c r="A392" s="336" t="str">
        <f t="shared" si="13"/>
        <v/>
      </c>
      <c r="B392" s="341"/>
      <c r="C392" s="559"/>
      <c r="D392" s="559"/>
      <c r="E392" s="560" t="str">
        <f t="shared" si="14"/>
        <v/>
      </c>
      <c r="F392" s="401"/>
      <c r="G392" s="394"/>
      <c r="H392" s="341" t="str">
        <f t="array" ref="H392">IF(D392="","",XLOOKUP(D392,'Master Data'!K:K,'Master Data'!N:N,"Input in Master Data",0,1))</f>
        <v/>
      </c>
      <c r="I392" s="341" t="str">
        <f t="array" ref="I392">IF(D392="","",XLOOKUP(D392,'Master Data'!K:K,'Master Data'!O:O,"Input in Master Data",0,1))</f>
        <v/>
      </c>
      <c r="J392" s="341" t="str">
        <f t="array" ref="J392">if(V392="","",XLOOKUP(V392,Master[Company],Master[Blow],"Unknown",0,1))</f>
        <v/>
      </c>
      <c r="K392" s="341" t="str">
        <f t="array" ref="K392">if(V392="","",XLOOKUP(V392,Master[Company],Master[Pigging],"Unknown",0,1))</f>
        <v/>
      </c>
      <c r="L392" s="341" t="str">
        <f t="array" ref="L392">if(V392="","",XLOOKUP(V392,Master[Company],Master[Load Method],"Unknown",0,1))</f>
        <v/>
      </c>
      <c r="M392" s="341" t="str">
        <f t="array" ref="M392">if(V392="","",XLOOKUP(V392,Master[Company],Master[Line Distance],"Unknown",0,1))</f>
        <v/>
      </c>
      <c r="N392" s="394"/>
      <c r="O392" s="341"/>
      <c r="P392" s="506"/>
      <c r="Q392" s="341" t="str">
        <f t="array" ref="Q392">if(V392="","",XLOOKUP(V392,Master[Company],Master[Terms],"NA",0,1))</f>
        <v/>
      </c>
      <c r="R392" s="341" t="str">
        <f t="shared" si="9"/>
        <v/>
      </c>
      <c r="S392" s="341" t="str">
        <f t="array" ref="S392">if(V392="","",XLOOKUP(V392,Master[Company],Master[Group],"NA",0,1))</f>
        <v/>
      </c>
      <c r="T392" s="341" t="str">
        <f t="array" ref="T392">if(V392="","",XLOOKUP(V392,Master[Company],Master[Loading Location],"NA",0,1))</f>
        <v/>
      </c>
      <c r="U392" s="341" t="str">
        <f t="array" ref="U392">if(V392="","",XLOOKUP(V392,Master[Company],Master[Acronym],"NA",0,1))</f>
        <v/>
      </c>
      <c r="V392" s="341"/>
      <c r="W392" s="342"/>
      <c r="X392" s="90"/>
      <c r="Y392" s="341"/>
      <c r="Z392" s="341" t="str">
        <f t="shared" si="11"/>
        <v/>
      </c>
      <c r="AA392" s="341"/>
      <c r="AB392" s="341"/>
      <c r="AC392" s="341"/>
      <c r="AD392" s="401"/>
      <c r="AE392" s="563"/>
      <c r="AF392" s="564"/>
      <c r="AG392" s="564"/>
      <c r="AH392" s="564"/>
      <c r="AI392" s="564"/>
      <c r="AJ392" s="564"/>
      <c r="AK392" s="564"/>
      <c r="AL392" s="565"/>
      <c r="AM392" s="564"/>
      <c r="AN392" s="564"/>
      <c r="AO392" s="564"/>
      <c r="AP392" s="564"/>
      <c r="AQ392" s="564"/>
      <c r="AR392" s="564"/>
      <c r="AS392" s="564"/>
      <c r="AT392" s="564"/>
      <c r="AU392" s="394"/>
      <c r="AV392" s="306"/>
      <c r="AW392" s="306"/>
      <c r="AX392" s="394"/>
      <c r="AY392" s="401"/>
      <c r="AZ392" s="341"/>
      <c r="BA392" s="341"/>
      <c r="BB392" s="341"/>
      <c r="BC392" s="341"/>
      <c r="BD392" s="341"/>
      <c r="BE392" s="401"/>
      <c r="BF392" s="341"/>
      <c r="BG392" s="341"/>
      <c r="BH392" s="402"/>
      <c r="BI392" s="403"/>
      <c r="BJ392" s="405"/>
      <c r="BK392" s="405"/>
      <c r="BL392" s="405"/>
      <c r="BM392" s="405"/>
      <c r="BN392" s="514"/>
    </row>
    <row r="393" ht="18.75" customHeight="1">
      <c r="A393" s="336" t="str">
        <f t="shared" si="13"/>
        <v/>
      </c>
      <c r="B393" s="341"/>
      <c r="C393" s="559"/>
      <c r="D393" s="559"/>
      <c r="E393" s="560" t="str">
        <f t="shared" si="14"/>
        <v/>
      </c>
      <c r="F393" s="401"/>
      <c r="G393" s="394"/>
      <c r="H393" s="341" t="str">
        <f t="array" ref="H393">IF(D393="","",XLOOKUP(D393,'Master Data'!K:K,'Master Data'!N:N,"Input in Master Data",0,1))</f>
        <v/>
      </c>
      <c r="I393" s="341" t="str">
        <f t="array" ref="I393">IF(D393="","",XLOOKUP(D393,'Master Data'!K:K,'Master Data'!O:O,"Input in Master Data",0,1))</f>
        <v/>
      </c>
      <c r="J393" s="341" t="str">
        <f t="array" ref="J393">if(V393="","",XLOOKUP(V393,Master[Company],Master[Blow],"Unknown",0,1))</f>
        <v/>
      </c>
      <c r="K393" s="341" t="str">
        <f t="array" ref="K393">if(V393="","",XLOOKUP(V393,Master[Company],Master[Pigging],"Unknown",0,1))</f>
        <v/>
      </c>
      <c r="L393" s="341" t="str">
        <f t="array" ref="L393">if(V393="","",XLOOKUP(V393,Master[Company],Master[Load Method],"Unknown",0,1))</f>
        <v/>
      </c>
      <c r="M393" s="341" t="str">
        <f t="array" ref="M393">if(V393="","",XLOOKUP(V393,Master[Company],Master[Line Distance],"Unknown",0,1))</f>
        <v/>
      </c>
      <c r="N393" s="394"/>
      <c r="O393" s="341"/>
      <c r="P393" s="506"/>
      <c r="Q393" s="341" t="str">
        <f t="array" ref="Q393">if(V393="","",XLOOKUP(V393,Master[Company],Master[Terms],"NA",0,1))</f>
        <v/>
      </c>
      <c r="R393" s="341" t="str">
        <f t="shared" si="9"/>
        <v/>
      </c>
      <c r="S393" s="341" t="str">
        <f t="array" ref="S393">if(V393="","",XLOOKUP(V393,Master[Company],Master[Group],"NA",0,1))</f>
        <v/>
      </c>
      <c r="T393" s="341" t="str">
        <f t="array" ref="T393">if(V393="","",XLOOKUP(V393,Master[Company],Master[Loading Location],"NA",0,1))</f>
        <v/>
      </c>
      <c r="U393" s="341" t="str">
        <f t="array" ref="U393">if(V393="","",XLOOKUP(V393,Master[Company],Master[Acronym],"NA",0,1))</f>
        <v/>
      </c>
      <c r="V393" s="341"/>
      <c r="W393" s="342"/>
      <c r="X393" s="90"/>
      <c r="Y393" s="341"/>
      <c r="Z393" s="341" t="str">
        <f t="shared" si="11"/>
        <v/>
      </c>
      <c r="AA393" s="341"/>
      <c r="AB393" s="341"/>
      <c r="AC393" s="341"/>
      <c r="AD393" s="401"/>
      <c r="AE393" s="563"/>
      <c r="AF393" s="564"/>
      <c r="AG393" s="564"/>
      <c r="AH393" s="564"/>
      <c r="AI393" s="564"/>
      <c r="AJ393" s="564"/>
      <c r="AK393" s="564"/>
      <c r="AL393" s="565"/>
      <c r="AM393" s="564"/>
      <c r="AN393" s="564"/>
      <c r="AO393" s="564"/>
      <c r="AP393" s="564"/>
      <c r="AQ393" s="564"/>
      <c r="AR393" s="564"/>
      <c r="AS393" s="564"/>
      <c r="AT393" s="564"/>
      <c r="AU393" s="394"/>
      <c r="AV393" s="306"/>
      <c r="AW393" s="306"/>
      <c r="AX393" s="394"/>
      <c r="AY393" s="401"/>
      <c r="AZ393" s="341"/>
      <c r="BA393" s="341"/>
      <c r="BB393" s="341"/>
      <c r="BC393" s="341"/>
      <c r="BD393" s="341"/>
      <c r="BE393" s="401"/>
      <c r="BF393" s="341"/>
      <c r="BG393" s="341"/>
      <c r="BH393" s="402"/>
      <c r="BI393" s="403"/>
      <c r="BJ393" s="405"/>
      <c r="BK393" s="405"/>
      <c r="BL393" s="405"/>
      <c r="BM393" s="405"/>
      <c r="BN393" s="514"/>
    </row>
    <row r="394" ht="18.75" customHeight="1">
      <c r="A394" s="336" t="str">
        <f t="shared" si="13"/>
        <v/>
      </c>
      <c r="B394" s="341"/>
      <c r="C394" s="559"/>
      <c r="D394" s="559"/>
      <c r="E394" s="560" t="str">
        <f t="shared" si="14"/>
        <v/>
      </c>
      <c r="F394" s="401"/>
      <c r="G394" s="394"/>
      <c r="H394" s="341" t="str">
        <f t="array" ref="H394">IF(D394="","",XLOOKUP(D394,'Master Data'!K:K,'Master Data'!N:N,"Input in Master Data",0,1))</f>
        <v/>
      </c>
      <c r="I394" s="341" t="str">
        <f t="array" ref="I394">IF(D394="","",XLOOKUP(D394,'Master Data'!K:K,'Master Data'!O:O,"Input in Master Data",0,1))</f>
        <v/>
      </c>
      <c r="J394" s="341" t="str">
        <f t="array" ref="J394">if(V394="","",XLOOKUP(V394,Master[Company],Master[Blow],"Unknown",0,1))</f>
        <v/>
      </c>
      <c r="K394" s="341" t="str">
        <f t="array" ref="K394">if(V394="","",XLOOKUP(V394,Master[Company],Master[Pigging],"Unknown",0,1))</f>
        <v/>
      </c>
      <c r="L394" s="341" t="str">
        <f t="array" ref="L394">if(V394="","",XLOOKUP(V394,Master[Company],Master[Load Method],"Unknown",0,1))</f>
        <v/>
      </c>
      <c r="M394" s="341" t="str">
        <f t="array" ref="M394">if(V394="","",XLOOKUP(V394,Master[Company],Master[Line Distance],"Unknown",0,1))</f>
        <v/>
      </c>
      <c r="N394" s="394"/>
      <c r="O394" s="341"/>
      <c r="P394" s="506"/>
      <c r="Q394" s="341" t="str">
        <f t="array" ref="Q394">if(V394="","",XLOOKUP(V394,Master[Company],Master[Terms],"NA",0,1))</f>
        <v/>
      </c>
      <c r="R394" s="341" t="str">
        <f t="shared" si="9"/>
        <v/>
      </c>
      <c r="S394" s="341" t="str">
        <f t="array" ref="S394">if(V394="","",XLOOKUP(V394,Master[Company],Master[Group],"NA",0,1))</f>
        <v/>
      </c>
      <c r="T394" s="341" t="str">
        <f t="array" ref="T394">if(V394="","",XLOOKUP(V394,Master[Company],Master[Loading Location],"NA",0,1))</f>
        <v/>
      </c>
      <c r="U394" s="341" t="str">
        <f t="array" ref="U394">if(V394="","",XLOOKUP(V394,Master[Company],Master[Acronym],"NA",0,1))</f>
        <v/>
      </c>
      <c r="V394" s="341"/>
      <c r="W394" s="342"/>
      <c r="X394" s="90"/>
      <c r="Y394" s="341"/>
      <c r="Z394" s="341" t="str">
        <f t="shared" si="11"/>
        <v/>
      </c>
      <c r="AA394" s="341"/>
      <c r="AB394" s="341"/>
      <c r="AC394" s="341"/>
      <c r="AD394" s="401"/>
      <c r="AE394" s="563"/>
      <c r="AF394" s="564"/>
      <c r="AG394" s="564"/>
      <c r="AH394" s="564"/>
      <c r="AI394" s="564"/>
      <c r="AJ394" s="564"/>
      <c r="AK394" s="564"/>
      <c r="AL394" s="565"/>
      <c r="AM394" s="564"/>
      <c r="AN394" s="564"/>
      <c r="AO394" s="564"/>
      <c r="AP394" s="564"/>
      <c r="AQ394" s="564"/>
      <c r="AR394" s="564"/>
      <c r="AS394" s="564"/>
      <c r="AT394" s="564"/>
      <c r="AU394" s="394"/>
      <c r="AV394" s="306"/>
      <c r="AW394" s="306"/>
      <c r="AX394" s="394"/>
      <c r="AY394" s="401"/>
      <c r="AZ394" s="341"/>
      <c r="BA394" s="341"/>
      <c r="BB394" s="341"/>
      <c r="BC394" s="341"/>
      <c r="BD394" s="341"/>
      <c r="BE394" s="401"/>
      <c r="BF394" s="341"/>
      <c r="BG394" s="341"/>
      <c r="BH394" s="402"/>
      <c r="BI394" s="403"/>
      <c r="BJ394" s="405"/>
      <c r="BK394" s="405"/>
      <c r="BL394" s="405"/>
      <c r="BM394" s="405"/>
      <c r="BN394" s="514"/>
    </row>
    <row r="395" ht="18.75" customHeight="1">
      <c r="A395" s="336" t="str">
        <f t="shared" si="13"/>
        <v/>
      </c>
      <c r="B395" s="341"/>
      <c r="C395" s="559"/>
      <c r="D395" s="559"/>
      <c r="E395" s="560" t="str">
        <f t="shared" si="14"/>
        <v/>
      </c>
      <c r="F395" s="401"/>
      <c r="G395" s="394"/>
      <c r="H395" s="341" t="str">
        <f t="array" ref="H395">IF(D395="","",XLOOKUP(D395,'Master Data'!K:K,'Master Data'!N:N,"Input in Master Data",0,1))</f>
        <v/>
      </c>
      <c r="I395" s="341" t="str">
        <f t="array" ref="I395">IF(D395="","",XLOOKUP(D395,'Master Data'!K:K,'Master Data'!O:O,"Input in Master Data",0,1))</f>
        <v/>
      </c>
      <c r="J395" s="341" t="str">
        <f t="array" ref="J395">if(V395="","",XLOOKUP(V395,Master[Company],Master[Blow],"Unknown",0,1))</f>
        <v/>
      </c>
      <c r="K395" s="341" t="str">
        <f t="array" ref="K395">if(V395="","",XLOOKUP(V395,Master[Company],Master[Pigging],"Unknown",0,1))</f>
        <v/>
      </c>
      <c r="L395" s="341" t="str">
        <f t="array" ref="L395">if(V395="","",XLOOKUP(V395,Master[Company],Master[Load Method],"Unknown",0,1))</f>
        <v/>
      </c>
      <c r="M395" s="341" t="str">
        <f t="array" ref="M395">if(V395="","",XLOOKUP(V395,Master[Company],Master[Line Distance],"Unknown",0,1))</f>
        <v/>
      </c>
      <c r="N395" s="394"/>
      <c r="O395" s="341"/>
      <c r="P395" s="506"/>
      <c r="Q395" s="341" t="str">
        <f t="array" ref="Q395">if(V395="","",XLOOKUP(V395,Master[Company],Master[Terms],"NA",0,1))</f>
        <v/>
      </c>
      <c r="R395" s="341" t="str">
        <f t="shared" si="9"/>
        <v/>
      </c>
      <c r="S395" s="341" t="str">
        <f t="array" ref="S395">if(V395="","",XLOOKUP(V395,Master[Company],Master[Group],"NA",0,1))</f>
        <v/>
      </c>
      <c r="T395" s="341" t="str">
        <f t="array" ref="T395">if(V395="","",XLOOKUP(V395,Master[Company],Master[Loading Location],"NA",0,1))</f>
        <v/>
      </c>
      <c r="U395" s="341" t="str">
        <f t="array" ref="U395">if(V395="","",XLOOKUP(V395,Master[Company],Master[Acronym],"NA",0,1))</f>
        <v/>
      </c>
      <c r="V395" s="341"/>
      <c r="W395" s="342"/>
      <c r="X395" s="90"/>
      <c r="Y395" s="341"/>
      <c r="Z395" s="341" t="str">
        <f t="shared" si="11"/>
        <v/>
      </c>
      <c r="AA395" s="341"/>
      <c r="AB395" s="341"/>
      <c r="AC395" s="341"/>
      <c r="AD395" s="401"/>
      <c r="AE395" s="563"/>
      <c r="AF395" s="564"/>
      <c r="AG395" s="564"/>
      <c r="AH395" s="564"/>
      <c r="AI395" s="564"/>
      <c r="AJ395" s="564"/>
      <c r="AK395" s="564"/>
      <c r="AL395" s="565"/>
      <c r="AM395" s="564"/>
      <c r="AN395" s="564"/>
      <c r="AO395" s="564"/>
      <c r="AP395" s="564"/>
      <c r="AQ395" s="564"/>
      <c r="AR395" s="564"/>
      <c r="AS395" s="564"/>
      <c r="AT395" s="564"/>
      <c r="AU395" s="394"/>
      <c r="AV395" s="306"/>
      <c r="AW395" s="306"/>
      <c r="AX395" s="394"/>
      <c r="AY395" s="401"/>
      <c r="AZ395" s="341"/>
      <c r="BA395" s="341"/>
      <c r="BB395" s="341"/>
      <c r="BC395" s="341"/>
      <c r="BD395" s="341"/>
      <c r="BE395" s="401"/>
      <c r="BF395" s="341"/>
      <c r="BG395" s="341"/>
      <c r="BH395" s="402"/>
      <c r="BI395" s="403"/>
      <c r="BJ395" s="405"/>
      <c r="BK395" s="405"/>
      <c r="BL395" s="405"/>
      <c r="BM395" s="405"/>
      <c r="BN395" s="514"/>
    </row>
    <row r="396" ht="18.75" customHeight="1">
      <c r="A396" s="336" t="str">
        <f t="shared" si="13"/>
        <v/>
      </c>
      <c r="B396" s="341"/>
      <c r="C396" s="559"/>
      <c r="D396" s="559"/>
      <c r="E396" s="560" t="str">
        <f t="shared" si="14"/>
        <v/>
      </c>
      <c r="F396" s="401"/>
      <c r="G396" s="394"/>
      <c r="H396" s="341" t="str">
        <f t="array" ref="H396">IF(D396="","",XLOOKUP(D396,'Master Data'!K:K,'Master Data'!N:N,"Input in Master Data",0,1))</f>
        <v/>
      </c>
      <c r="I396" s="341" t="str">
        <f t="array" ref="I396">IF(D396="","",XLOOKUP(D396,'Master Data'!K:K,'Master Data'!O:O,"Input in Master Data",0,1))</f>
        <v/>
      </c>
      <c r="J396" s="341" t="str">
        <f t="array" ref="J396">if(V396="","",XLOOKUP(V396,Master[Company],Master[Blow],"Unknown",0,1))</f>
        <v/>
      </c>
      <c r="K396" s="341" t="str">
        <f t="array" ref="K396">if(V396="","",XLOOKUP(V396,Master[Company],Master[Pigging],"Unknown",0,1))</f>
        <v/>
      </c>
      <c r="L396" s="341" t="str">
        <f t="array" ref="L396">if(V396="","",XLOOKUP(V396,Master[Company],Master[Load Method],"Unknown",0,1))</f>
        <v/>
      </c>
      <c r="M396" s="341" t="str">
        <f t="array" ref="M396">if(V396="","",XLOOKUP(V396,Master[Company],Master[Line Distance],"Unknown",0,1))</f>
        <v/>
      </c>
      <c r="N396" s="394"/>
      <c r="O396" s="341"/>
      <c r="P396" s="506"/>
      <c r="Q396" s="341" t="str">
        <f t="array" ref="Q396">if(V396="","",XLOOKUP(V396,Master[Company],Master[Terms],"NA",0,1))</f>
        <v/>
      </c>
      <c r="R396" s="341" t="str">
        <f t="shared" si="9"/>
        <v/>
      </c>
      <c r="S396" s="341" t="str">
        <f t="array" ref="S396">if(V396="","",XLOOKUP(V396,Master[Company],Master[Group],"NA",0,1))</f>
        <v/>
      </c>
      <c r="T396" s="341" t="str">
        <f t="array" ref="T396">if(V396="","",XLOOKUP(V396,Master[Company],Master[Loading Location],"NA",0,1))</f>
        <v/>
      </c>
      <c r="U396" s="341" t="str">
        <f t="array" ref="U396">if(V396="","",XLOOKUP(V396,Master[Company],Master[Acronym],"NA",0,1))</f>
        <v/>
      </c>
      <c r="V396" s="341"/>
      <c r="W396" s="342"/>
      <c r="X396" s="90"/>
      <c r="Y396" s="341"/>
      <c r="Z396" s="341" t="str">
        <f t="shared" si="11"/>
        <v/>
      </c>
      <c r="AA396" s="341"/>
      <c r="AB396" s="341"/>
      <c r="AC396" s="341"/>
      <c r="AD396" s="401"/>
      <c r="AE396" s="563"/>
      <c r="AF396" s="564"/>
      <c r="AG396" s="564"/>
      <c r="AH396" s="564"/>
      <c r="AI396" s="564"/>
      <c r="AJ396" s="564"/>
      <c r="AK396" s="564"/>
      <c r="AL396" s="565"/>
      <c r="AM396" s="564"/>
      <c r="AN396" s="564"/>
      <c r="AO396" s="564"/>
      <c r="AP396" s="564"/>
      <c r="AQ396" s="564"/>
      <c r="AR396" s="564"/>
      <c r="AS396" s="564"/>
      <c r="AT396" s="564"/>
      <c r="AU396" s="394"/>
      <c r="AV396" s="306"/>
      <c r="AW396" s="306"/>
      <c r="AX396" s="394"/>
      <c r="AY396" s="401"/>
      <c r="AZ396" s="341"/>
      <c r="BA396" s="341"/>
      <c r="BB396" s="341"/>
      <c r="BC396" s="341"/>
      <c r="BD396" s="341"/>
      <c r="BE396" s="401"/>
      <c r="BF396" s="341"/>
      <c r="BG396" s="341"/>
      <c r="BH396" s="402"/>
      <c r="BI396" s="403"/>
      <c r="BJ396" s="405"/>
      <c r="BK396" s="405"/>
      <c r="BL396" s="405"/>
      <c r="BM396" s="405"/>
      <c r="BN396" s="514"/>
    </row>
    <row r="397" ht="18.75" customHeight="1">
      <c r="A397" s="336" t="str">
        <f t="shared" si="13"/>
        <v/>
      </c>
      <c r="B397" s="341"/>
      <c r="C397" s="559"/>
      <c r="D397" s="559"/>
      <c r="E397" s="560" t="str">
        <f t="shared" si="14"/>
        <v/>
      </c>
      <c r="F397" s="401"/>
      <c r="G397" s="394"/>
      <c r="H397" s="341" t="str">
        <f t="array" ref="H397">IF(D397="","",XLOOKUP(D397,'Master Data'!K:K,'Master Data'!N:N,"Input in Master Data",0,1))</f>
        <v/>
      </c>
      <c r="I397" s="341" t="str">
        <f t="array" ref="I397">IF(D397="","",XLOOKUP(D397,'Master Data'!K:K,'Master Data'!O:O,"Input in Master Data",0,1))</f>
        <v/>
      </c>
      <c r="J397" s="341" t="str">
        <f t="array" ref="J397">if(V397="","",XLOOKUP(V397,Master[Company],Master[Blow],"Unknown",0,1))</f>
        <v/>
      </c>
      <c r="K397" s="341" t="str">
        <f t="array" ref="K397">if(V397="","",XLOOKUP(V397,Master[Company],Master[Pigging],"Unknown",0,1))</f>
        <v/>
      </c>
      <c r="L397" s="341" t="str">
        <f t="array" ref="L397">if(V397="","",XLOOKUP(V397,Master[Company],Master[Load Method],"Unknown",0,1))</f>
        <v/>
      </c>
      <c r="M397" s="341" t="str">
        <f t="array" ref="M397">if(V397="","",XLOOKUP(V397,Master[Company],Master[Line Distance],"Unknown",0,1))</f>
        <v/>
      </c>
      <c r="N397" s="394"/>
      <c r="O397" s="341"/>
      <c r="P397" s="506"/>
      <c r="Q397" s="341" t="str">
        <f t="array" ref="Q397">if(V397="","",XLOOKUP(V397,Master[Company],Master[Terms],"NA",0,1))</f>
        <v/>
      </c>
      <c r="R397" s="341" t="str">
        <f t="shared" si="9"/>
        <v/>
      </c>
      <c r="S397" s="341" t="str">
        <f t="array" ref="S397">if(V397="","",XLOOKUP(V397,Master[Company],Master[Group],"NA",0,1))</f>
        <v/>
      </c>
      <c r="T397" s="341" t="str">
        <f t="array" ref="T397">if(V397="","",XLOOKUP(V397,Master[Company],Master[Loading Location],"NA",0,1))</f>
        <v/>
      </c>
      <c r="U397" s="341" t="str">
        <f t="array" ref="U397">if(V397="","",XLOOKUP(V397,Master[Company],Master[Acronym],"NA",0,1))</f>
        <v/>
      </c>
      <c r="V397" s="341"/>
      <c r="W397" s="342"/>
      <c r="X397" s="90"/>
      <c r="Y397" s="341"/>
      <c r="Z397" s="341" t="str">
        <f t="shared" si="11"/>
        <v/>
      </c>
      <c r="AA397" s="341"/>
      <c r="AB397" s="341"/>
      <c r="AC397" s="341"/>
      <c r="AD397" s="401"/>
      <c r="AE397" s="563"/>
      <c r="AF397" s="564"/>
      <c r="AG397" s="564"/>
      <c r="AH397" s="564"/>
      <c r="AI397" s="564"/>
      <c r="AJ397" s="564"/>
      <c r="AK397" s="564"/>
      <c r="AL397" s="565"/>
      <c r="AM397" s="564"/>
      <c r="AN397" s="564"/>
      <c r="AO397" s="564"/>
      <c r="AP397" s="564"/>
      <c r="AQ397" s="564"/>
      <c r="AR397" s="564"/>
      <c r="AS397" s="564"/>
      <c r="AT397" s="564"/>
      <c r="AU397" s="394"/>
      <c r="AV397" s="306"/>
      <c r="AW397" s="306"/>
      <c r="AX397" s="394"/>
      <c r="AY397" s="401"/>
      <c r="AZ397" s="341"/>
      <c r="BA397" s="341"/>
      <c r="BB397" s="341"/>
      <c r="BC397" s="341"/>
      <c r="BD397" s="341"/>
      <c r="BE397" s="401"/>
      <c r="BF397" s="341"/>
      <c r="BG397" s="341"/>
      <c r="BH397" s="402"/>
      <c r="BI397" s="403"/>
      <c r="BJ397" s="405"/>
      <c r="BK397" s="405"/>
      <c r="BL397" s="405"/>
      <c r="BM397" s="405"/>
      <c r="BN397" s="514"/>
    </row>
    <row r="398" ht="18.75" customHeight="1">
      <c r="A398" s="336" t="str">
        <f t="shared" si="13"/>
        <v/>
      </c>
      <c r="B398" s="341"/>
      <c r="C398" s="559"/>
      <c r="D398" s="559"/>
      <c r="E398" s="560" t="str">
        <f t="shared" si="14"/>
        <v/>
      </c>
      <c r="F398" s="401"/>
      <c r="G398" s="394"/>
      <c r="H398" s="341" t="str">
        <f t="array" ref="H398">IF(D398="","",XLOOKUP(D398,'Master Data'!K:K,'Master Data'!N:N,"Input in Master Data",0,1))</f>
        <v/>
      </c>
      <c r="I398" s="341" t="str">
        <f t="array" ref="I398">IF(D398="","",XLOOKUP(D398,'Master Data'!K:K,'Master Data'!O:O,"Input in Master Data",0,1))</f>
        <v/>
      </c>
      <c r="J398" s="341" t="str">
        <f t="array" ref="J398">if(V398="","",XLOOKUP(V398,Master[Company],Master[Blow],"Unknown",0,1))</f>
        <v/>
      </c>
      <c r="K398" s="341" t="str">
        <f t="array" ref="K398">if(V398="","",XLOOKUP(V398,Master[Company],Master[Pigging],"Unknown",0,1))</f>
        <v/>
      </c>
      <c r="L398" s="341" t="str">
        <f t="array" ref="L398">if(V398="","",XLOOKUP(V398,Master[Company],Master[Load Method],"Unknown",0,1))</f>
        <v/>
      </c>
      <c r="M398" s="341" t="str">
        <f t="array" ref="M398">if(V398="","",XLOOKUP(V398,Master[Company],Master[Line Distance],"Unknown",0,1))</f>
        <v/>
      </c>
      <c r="N398" s="394"/>
      <c r="O398" s="341"/>
      <c r="P398" s="506"/>
      <c r="Q398" s="341" t="str">
        <f t="array" ref="Q398">if(V398="","",XLOOKUP(V398,Master[Company],Master[Terms],"NA",0,1))</f>
        <v/>
      </c>
      <c r="R398" s="341" t="str">
        <f t="shared" si="9"/>
        <v/>
      </c>
      <c r="S398" s="341" t="str">
        <f t="array" ref="S398">if(V398="","",XLOOKUP(V398,Master[Company],Master[Group],"NA",0,1))</f>
        <v/>
      </c>
      <c r="T398" s="341" t="str">
        <f t="array" ref="T398">if(V398="","",XLOOKUP(V398,Master[Company],Master[Loading Location],"NA",0,1))</f>
        <v/>
      </c>
      <c r="U398" s="341" t="str">
        <f t="array" ref="U398">if(V398="","",XLOOKUP(V398,Master[Company],Master[Acronym],"NA",0,1))</f>
        <v/>
      </c>
      <c r="V398" s="341"/>
      <c r="W398" s="342"/>
      <c r="X398" s="90"/>
      <c r="Y398" s="341"/>
      <c r="Z398" s="341" t="str">
        <f t="shared" si="11"/>
        <v/>
      </c>
      <c r="AA398" s="341"/>
      <c r="AB398" s="341"/>
      <c r="AC398" s="341"/>
      <c r="AD398" s="401"/>
      <c r="AE398" s="563"/>
      <c r="AF398" s="564"/>
      <c r="AG398" s="564"/>
      <c r="AH398" s="564"/>
      <c r="AI398" s="564"/>
      <c r="AJ398" s="564"/>
      <c r="AK398" s="564"/>
      <c r="AL398" s="565"/>
      <c r="AM398" s="564"/>
      <c r="AN398" s="564"/>
      <c r="AO398" s="564"/>
      <c r="AP398" s="564"/>
      <c r="AQ398" s="564"/>
      <c r="AR398" s="564"/>
      <c r="AS398" s="564"/>
      <c r="AT398" s="564"/>
      <c r="AU398" s="394"/>
      <c r="AV398" s="306"/>
      <c r="AW398" s="306"/>
      <c r="AX398" s="394"/>
      <c r="AY398" s="401"/>
      <c r="AZ398" s="341"/>
      <c r="BA398" s="341"/>
      <c r="BB398" s="341"/>
      <c r="BC398" s="341"/>
      <c r="BD398" s="341"/>
      <c r="BE398" s="401"/>
      <c r="BF398" s="341"/>
      <c r="BG398" s="341"/>
      <c r="BH398" s="402"/>
      <c r="BI398" s="403"/>
      <c r="BJ398" s="405"/>
      <c r="BK398" s="405"/>
      <c r="BL398" s="405"/>
      <c r="BM398" s="405"/>
      <c r="BN398" s="514"/>
    </row>
    <row r="399" ht="18.75" customHeight="1">
      <c r="A399" s="336" t="str">
        <f t="shared" si="13"/>
        <v/>
      </c>
      <c r="B399" s="341"/>
      <c r="C399" s="559"/>
      <c r="D399" s="559"/>
      <c r="E399" s="560" t="str">
        <f t="shared" si="14"/>
        <v/>
      </c>
      <c r="F399" s="401"/>
      <c r="G399" s="394"/>
      <c r="H399" s="341" t="str">
        <f t="array" ref="H399">IF(D399="","",XLOOKUP(D399,'Master Data'!K:K,'Master Data'!N:N,"Input in Master Data",0,1))</f>
        <v/>
      </c>
      <c r="I399" s="341" t="str">
        <f t="array" ref="I399">IF(D399="","",XLOOKUP(D399,'Master Data'!K:K,'Master Data'!O:O,"Input in Master Data",0,1))</f>
        <v/>
      </c>
      <c r="J399" s="341" t="str">
        <f t="array" ref="J399">if(V399="","",XLOOKUP(V399,Master[Company],Master[Blow],"Unknown",0,1))</f>
        <v/>
      </c>
      <c r="K399" s="341" t="str">
        <f t="array" ref="K399">if(V399="","",XLOOKUP(V399,Master[Company],Master[Pigging],"Unknown",0,1))</f>
        <v/>
      </c>
      <c r="L399" s="341" t="str">
        <f t="array" ref="L399">if(V399="","",XLOOKUP(V399,Master[Company],Master[Load Method],"Unknown",0,1))</f>
        <v/>
      </c>
      <c r="M399" s="341" t="str">
        <f t="array" ref="M399">if(V399="","",XLOOKUP(V399,Master[Company],Master[Line Distance],"Unknown",0,1))</f>
        <v/>
      </c>
      <c r="N399" s="394"/>
      <c r="O399" s="341"/>
      <c r="P399" s="506"/>
      <c r="Q399" s="341" t="str">
        <f t="array" ref="Q399">if(V399="","",XLOOKUP(V399,Master[Company],Master[Terms],"NA",0,1))</f>
        <v/>
      </c>
      <c r="R399" s="341" t="str">
        <f t="shared" si="9"/>
        <v/>
      </c>
      <c r="S399" s="341" t="str">
        <f t="array" ref="S399">if(V399="","",XLOOKUP(V399,Master[Company],Master[Group],"NA",0,1))</f>
        <v/>
      </c>
      <c r="T399" s="341" t="str">
        <f t="array" ref="T399">if(V399="","",XLOOKUP(V399,Master[Company],Master[Loading Location],"NA",0,1))</f>
        <v/>
      </c>
      <c r="U399" s="341" t="str">
        <f t="array" ref="U399">if(V399="","",XLOOKUP(V399,Master[Company],Master[Acronym],"NA",0,1))</f>
        <v/>
      </c>
      <c r="V399" s="341"/>
      <c r="W399" s="342"/>
      <c r="X399" s="90"/>
      <c r="Y399" s="341"/>
      <c r="Z399" s="341" t="str">
        <f t="shared" si="11"/>
        <v/>
      </c>
      <c r="AA399" s="341"/>
      <c r="AB399" s="341"/>
      <c r="AC399" s="341"/>
      <c r="AD399" s="401"/>
      <c r="AE399" s="563"/>
      <c r="AF399" s="564"/>
      <c r="AG399" s="564"/>
      <c r="AH399" s="564"/>
      <c r="AI399" s="564"/>
      <c r="AJ399" s="564"/>
      <c r="AK399" s="564"/>
      <c r="AL399" s="565"/>
      <c r="AM399" s="564"/>
      <c r="AN399" s="564"/>
      <c r="AO399" s="564"/>
      <c r="AP399" s="564"/>
      <c r="AQ399" s="564"/>
      <c r="AR399" s="564"/>
      <c r="AS399" s="564"/>
      <c r="AT399" s="564"/>
      <c r="AU399" s="394"/>
      <c r="AV399" s="306"/>
      <c r="AW399" s="306"/>
      <c r="AX399" s="394"/>
      <c r="AY399" s="401"/>
      <c r="AZ399" s="341"/>
      <c r="BA399" s="341"/>
      <c r="BB399" s="341"/>
      <c r="BC399" s="341"/>
      <c r="BD399" s="341"/>
      <c r="BE399" s="401"/>
      <c r="BF399" s="341"/>
      <c r="BG399" s="341"/>
      <c r="BH399" s="402"/>
      <c r="BI399" s="403"/>
      <c r="BJ399" s="405"/>
      <c r="BK399" s="405"/>
      <c r="BL399" s="405"/>
      <c r="BM399" s="405"/>
      <c r="BN399" s="514"/>
    </row>
    <row r="400" ht="18.75" customHeight="1">
      <c r="A400" s="336" t="str">
        <f t="shared" si="13"/>
        <v/>
      </c>
      <c r="B400" s="341"/>
      <c r="C400" s="559"/>
      <c r="D400" s="559"/>
      <c r="E400" s="560" t="str">
        <f t="shared" si="14"/>
        <v/>
      </c>
      <c r="F400" s="401"/>
      <c r="G400" s="394"/>
      <c r="H400" s="341" t="str">
        <f t="array" ref="H400">IF(D400="","",XLOOKUP(D400,'Master Data'!K:K,'Master Data'!N:N,"Input in Master Data",0,1))</f>
        <v/>
      </c>
      <c r="I400" s="341" t="str">
        <f t="array" ref="I400">IF(D400="","",XLOOKUP(D400,'Master Data'!K:K,'Master Data'!O:O,"Input in Master Data",0,1))</f>
        <v/>
      </c>
      <c r="J400" s="341" t="str">
        <f t="array" ref="J400">if(V400="","",XLOOKUP(V400,Master[Company],Master[Blow],"Unknown",0,1))</f>
        <v/>
      </c>
      <c r="K400" s="341" t="str">
        <f t="array" ref="K400">if(V400="","",XLOOKUP(V400,Master[Company],Master[Pigging],"Unknown",0,1))</f>
        <v/>
      </c>
      <c r="L400" s="341" t="str">
        <f t="array" ref="L400">if(V400="","",XLOOKUP(V400,Master[Company],Master[Load Method],"Unknown",0,1))</f>
        <v/>
      </c>
      <c r="M400" s="341" t="str">
        <f t="array" ref="M400">if(V400="","",XLOOKUP(V400,Master[Company],Master[Line Distance],"Unknown",0,1))</f>
        <v/>
      </c>
      <c r="N400" s="394"/>
      <c r="O400" s="341"/>
      <c r="P400" s="506"/>
      <c r="Q400" s="341" t="str">
        <f t="array" ref="Q400">if(V400="","",XLOOKUP(V400,Master[Company],Master[Terms],"NA",0,1))</f>
        <v/>
      </c>
      <c r="R400" s="341" t="str">
        <f t="shared" si="9"/>
        <v/>
      </c>
      <c r="S400" s="341" t="str">
        <f t="array" ref="S400">if(V400="","",XLOOKUP(V400,Master[Company],Master[Group],"NA",0,1))</f>
        <v/>
      </c>
      <c r="T400" s="341" t="str">
        <f t="array" ref="T400">if(V400="","",XLOOKUP(V400,Master[Company],Master[Loading Location],"NA",0,1))</f>
        <v/>
      </c>
      <c r="U400" s="341" t="str">
        <f t="array" ref="U400">if(V400="","",XLOOKUP(V400,Master[Company],Master[Acronym],"NA",0,1))</f>
        <v/>
      </c>
      <c r="V400" s="341"/>
      <c r="W400" s="342"/>
      <c r="X400" s="90"/>
      <c r="Y400" s="341"/>
      <c r="Z400" s="341" t="str">
        <f t="shared" si="11"/>
        <v/>
      </c>
      <c r="AA400" s="341"/>
      <c r="AB400" s="341"/>
      <c r="AC400" s="341"/>
      <c r="AD400" s="401"/>
      <c r="AE400" s="563"/>
      <c r="AF400" s="564"/>
      <c r="AG400" s="564"/>
      <c r="AH400" s="564"/>
      <c r="AI400" s="564"/>
      <c r="AJ400" s="564"/>
      <c r="AK400" s="564"/>
      <c r="AL400" s="565"/>
      <c r="AM400" s="564"/>
      <c r="AN400" s="564"/>
      <c r="AO400" s="564"/>
      <c r="AP400" s="564"/>
      <c r="AQ400" s="564"/>
      <c r="AR400" s="564"/>
      <c r="AS400" s="564"/>
      <c r="AT400" s="564"/>
      <c r="AU400" s="394"/>
      <c r="AV400" s="306"/>
      <c r="AW400" s="306"/>
      <c r="AX400" s="394"/>
      <c r="AY400" s="401"/>
      <c r="AZ400" s="341"/>
      <c r="BA400" s="341"/>
      <c r="BB400" s="341"/>
      <c r="BC400" s="341"/>
      <c r="BD400" s="341"/>
      <c r="BE400" s="401"/>
      <c r="BF400" s="341"/>
      <c r="BG400" s="341"/>
      <c r="BH400" s="402"/>
      <c r="BI400" s="403"/>
      <c r="BJ400" s="405"/>
      <c r="BK400" s="405"/>
      <c r="BL400" s="405"/>
      <c r="BM400" s="405"/>
      <c r="BN400" s="514"/>
    </row>
    <row r="401" ht="18.75" customHeight="1">
      <c r="A401" s="336" t="str">
        <f t="shared" si="13"/>
        <v/>
      </c>
      <c r="B401" s="341"/>
      <c r="C401" s="559"/>
      <c r="D401" s="559"/>
      <c r="E401" s="560" t="str">
        <f t="shared" si="14"/>
        <v/>
      </c>
      <c r="F401" s="401"/>
      <c r="G401" s="394"/>
      <c r="H401" s="341" t="str">
        <f t="array" ref="H401">IF(D401="","",XLOOKUP(D401,'Master Data'!K:K,'Master Data'!N:N,"Input in Master Data",0,1))</f>
        <v/>
      </c>
      <c r="I401" s="341" t="str">
        <f t="array" ref="I401">IF(D401="","",XLOOKUP(D401,'Master Data'!K:K,'Master Data'!O:O,"Input in Master Data",0,1))</f>
        <v/>
      </c>
      <c r="J401" s="341" t="str">
        <f t="array" ref="J401">if(V401="","",XLOOKUP(V401,Master[Company],Master[Blow],"Unknown",0,1))</f>
        <v/>
      </c>
      <c r="K401" s="341" t="str">
        <f t="array" ref="K401">if(V401="","",XLOOKUP(V401,Master[Company],Master[Pigging],"Unknown",0,1))</f>
        <v/>
      </c>
      <c r="L401" s="341" t="str">
        <f t="array" ref="L401">if(V401="","",XLOOKUP(V401,Master[Company],Master[Load Method],"Unknown",0,1))</f>
        <v/>
      </c>
      <c r="M401" s="341" t="str">
        <f t="array" ref="M401">if(V401="","",XLOOKUP(V401,Master[Company],Master[Line Distance],"Unknown",0,1))</f>
        <v/>
      </c>
      <c r="N401" s="394"/>
      <c r="O401" s="341"/>
      <c r="P401" s="506"/>
      <c r="Q401" s="341" t="str">
        <f t="array" ref="Q401">if(V401="","",XLOOKUP(V401,Master[Company],Master[Terms],"NA",0,1))</f>
        <v/>
      </c>
      <c r="R401" s="341" t="str">
        <f t="shared" si="9"/>
        <v/>
      </c>
      <c r="S401" s="341" t="str">
        <f t="array" ref="S401">if(V401="","",XLOOKUP(V401,Master[Company],Master[Group],"NA",0,1))</f>
        <v/>
      </c>
      <c r="T401" s="341" t="str">
        <f t="array" ref="T401">if(V401="","",XLOOKUP(V401,Master[Company],Master[Loading Location],"NA",0,1))</f>
        <v/>
      </c>
      <c r="U401" s="341" t="str">
        <f t="array" ref="U401">if(V401="","",XLOOKUP(V401,Master[Company],Master[Acronym],"NA",0,1))</f>
        <v/>
      </c>
      <c r="V401" s="341"/>
      <c r="W401" s="342"/>
      <c r="X401" s="90"/>
      <c r="Y401" s="341"/>
      <c r="Z401" s="341" t="str">
        <f t="shared" si="11"/>
        <v/>
      </c>
      <c r="AA401" s="341"/>
      <c r="AB401" s="341"/>
      <c r="AC401" s="341"/>
      <c r="AD401" s="401"/>
      <c r="AE401" s="563"/>
      <c r="AF401" s="564"/>
      <c r="AG401" s="564"/>
      <c r="AH401" s="564"/>
      <c r="AI401" s="564"/>
      <c r="AJ401" s="564"/>
      <c r="AK401" s="564"/>
      <c r="AL401" s="565"/>
      <c r="AM401" s="564"/>
      <c r="AN401" s="564"/>
      <c r="AO401" s="564"/>
      <c r="AP401" s="564"/>
      <c r="AQ401" s="564"/>
      <c r="AR401" s="564"/>
      <c r="AS401" s="564"/>
      <c r="AT401" s="564"/>
      <c r="AU401" s="394"/>
      <c r="AV401" s="306"/>
      <c r="AW401" s="306"/>
      <c r="AX401" s="394"/>
      <c r="AY401" s="401"/>
      <c r="AZ401" s="341"/>
      <c r="BA401" s="341"/>
      <c r="BB401" s="341"/>
      <c r="BC401" s="341"/>
      <c r="BD401" s="341"/>
      <c r="BE401" s="401"/>
      <c r="BF401" s="341"/>
      <c r="BG401" s="341"/>
      <c r="BH401" s="402"/>
      <c r="BI401" s="403"/>
      <c r="BJ401" s="405"/>
      <c r="BK401" s="405"/>
      <c r="BL401" s="405"/>
      <c r="BM401" s="405"/>
      <c r="BN401" s="514"/>
    </row>
    <row r="402" ht="18.75" customHeight="1">
      <c r="A402" s="336" t="str">
        <f t="shared" si="13"/>
        <v/>
      </c>
      <c r="B402" s="341"/>
      <c r="C402" s="559"/>
      <c r="D402" s="559"/>
      <c r="E402" s="560" t="str">
        <f t="shared" si="14"/>
        <v/>
      </c>
      <c r="F402" s="401"/>
      <c r="G402" s="394"/>
      <c r="H402" s="341" t="str">
        <f t="array" ref="H402">IF(D402="","",XLOOKUP(D402,'Master Data'!K:K,'Master Data'!N:N,"Input in Master Data",0,1))</f>
        <v/>
      </c>
      <c r="I402" s="341" t="str">
        <f t="array" ref="I402">IF(D402="","",XLOOKUP(D402,'Master Data'!K:K,'Master Data'!O:O,"Input in Master Data",0,1))</f>
        <v/>
      </c>
      <c r="J402" s="341" t="str">
        <f t="array" ref="J402">if(V402="","",XLOOKUP(V402,Master[Company],Master[Blow],"Unknown",0,1))</f>
        <v/>
      </c>
      <c r="K402" s="341" t="str">
        <f t="array" ref="K402">if(V402="","",XLOOKUP(V402,Master[Company],Master[Pigging],"Unknown",0,1))</f>
        <v/>
      </c>
      <c r="L402" s="341" t="str">
        <f t="array" ref="L402">if(V402="","",XLOOKUP(V402,Master[Company],Master[Load Method],"Unknown",0,1))</f>
        <v/>
      </c>
      <c r="M402" s="341" t="str">
        <f t="array" ref="M402">if(V402="","",XLOOKUP(V402,Master[Company],Master[Line Distance],"Unknown",0,1))</f>
        <v/>
      </c>
      <c r="N402" s="394"/>
      <c r="O402" s="341"/>
      <c r="P402" s="506"/>
      <c r="Q402" s="341" t="str">
        <f t="array" ref="Q402">if(V402="","",XLOOKUP(V402,Master[Company],Master[Terms],"NA",0,1))</f>
        <v/>
      </c>
      <c r="R402" s="341" t="str">
        <f t="shared" si="9"/>
        <v/>
      </c>
      <c r="S402" s="341" t="str">
        <f t="array" ref="S402">if(V402="","",XLOOKUP(V402,Master[Company],Master[Group],"NA",0,1))</f>
        <v/>
      </c>
      <c r="T402" s="341" t="str">
        <f t="array" ref="T402">if(V402="","",XLOOKUP(V402,Master[Company],Master[Loading Location],"NA",0,1))</f>
        <v/>
      </c>
      <c r="U402" s="341" t="str">
        <f t="array" ref="U402">if(V402="","",XLOOKUP(V402,Master[Company],Master[Acronym],"NA",0,1))</f>
        <v/>
      </c>
      <c r="V402" s="341"/>
      <c r="W402" s="342"/>
      <c r="X402" s="90"/>
      <c r="Y402" s="341"/>
      <c r="Z402" s="341" t="str">
        <f t="shared" si="11"/>
        <v/>
      </c>
      <c r="AA402" s="341"/>
      <c r="AB402" s="341"/>
      <c r="AC402" s="341"/>
      <c r="AD402" s="401"/>
      <c r="AE402" s="563"/>
      <c r="AF402" s="564"/>
      <c r="AG402" s="564"/>
      <c r="AH402" s="564"/>
      <c r="AI402" s="564"/>
      <c r="AJ402" s="564"/>
      <c r="AK402" s="564"/>
      <c r="AL402" s="565"/>
      <c r="AM402" s="564"/>
      <c r="AN402" s="564"/>
      <c r="AO402" s="564"/>
      <c r="AP402" s="564"/>
      <c r="AQ402" s="564"/>
      <c r="AR402" s="564"/>
      <c r="AS402" s="564"/>
      <c r="AT402" s="564"/>
      <c r="AU402" s="394"/>
      <c r="AV402" s="306"/>
      <c r="AW402" s="306"/>
      <c r="AX402" s="394"/>
      <c r="AY402" s="401"/>
      <c r="AZ402" s="341"/>
      <c r="BA402" s="341"/>
      <c r="BB402" s="341"/>
      <c r="BC402" s="341"/>
      <c r="BD402" s="341"/>
      <c r="BE402" s="401"/>
      <c r="BF402" s="341"/>
      <c r="BG402" s="341"/>
      <c r="BH402" s="402"/>
      <c r="BI402" s="403"/>
      <c r="BJ402" s="405"/>
      <c r="BK402" s="405"/>
      <c r="BL402" s="405"/>
      <c r="BM402" s="405"/>
      <c r="BN402" s="514"/>
    </row>
    <row r="403" ht="18.75" customHeight="1">
      <c r="A403" s="336" t="str">
        <f t="shared" si="13"/>
        <v/>
      </c>
      <c r="B403" s="341"/>
      <c r="C403" s="559"/>
      <c r="D403" s="559"/>
      <c r="E403" s="560" t="str">
        <f t="shared" si="14"/>
        <v/>
      </c>
      <c r="F403" s="401"/>
      <c r="G403" s="394"/>
      <c r="H403" s="341" t="str">
        <f t="array" ref="H403">IF(D403="","",XLOOKUP(D403,'Master Data'!K:K,'Master Data'!N:N,"Input in Master Data",0,1))</f>
        <v/>
      </c>
      <c r="I403" s="341" t="str">
        <f t="array" ref="I403">IF(D403="","",XLOOKUP(D403,'Master Data'!K:K,'Master Data'!O:O,"Input in Master Data",0,1))</f>
        <v/>
      </c>
      <c r="J403" s="341" t="str">
        <f t="array" ref="J403">if(V403="","",XLOOKUP(V403,Master[Company],Master[Blow],"Unknown",0,1))</f>
        <v/>
      </c>
      <c r="K403" s="341" t="str">
        <f t="array" ref="K403">if(V403="","",XLOOKUP(V403,Master[Company],Master[Pigging],"Unknown",0,1))</f>
        <v/>
      </c>
      <c r="L403" s="341" t="str">
        <f t="array" ref="L403">if(V403="","",XLOOKUP(V403,Master[Company],Master[Load Method],"Unknown",0,1))</f>
        <v/>
      </c>
      <c r="M403" s="341" t="str">
        <f t="array" ref="M403">if(V403="","",XLOOKUP(V403,Master[Company],Master[Line Distance],"Unknown",0,1))</f>
        <v/>
      </c>
      <c r="N403" s="394"/>
      <c r="O403" s="341"/>
      <c r="P403" s="506"/>
      <c r="Q403" s="341" t="str">
        <f t="array" ref="Q403">if(V403="","",XLOOKUP(V403,Master[Company],Master[Terms],"NA",0,1))</f>
        <v/>
      </c>
      <c r="R403" s="341" t="str">
        <f t="shared" si="9"/>
        <v/>
      </c>
      <c r="S403" s="341" t="str">
        <f t="array" ref="S403">if(V403="","",XLOOKUP(V403,Master[Company],Master[Group],"NA",0,1))</f>
        <v/>
      </c>
      <c r="T403" s="341" t="str">
        <f t="array" ref="T403">if(V403="","",XLOOKUP(V403,Master[Company],Master[Loading Location],"NA",0,1))</f>
        <v/>
      </c>
      <c r="U403" s="341" t="str">
        <f t="array" ref="U403">if(V403="","",XLOOKUP(V403,Master[Company],Master[Acronym],"NA",0,1))</f>
        <v/>
      </c>
      <c r="V403" s="341"/>
      <c r="W403" s="342"/>
      <c r="X403" s="90"/>
      <c r="Y403" s="341"/>
      <c r="Z403" s="341" t="str">
        <f t="shared" si="11"/>
        <v/>
      </c>
      <c r="AA403" s="341"/>
      <c r="AB403" s="341"/>
      <c r="AC403" s="341"/>
      <c r="AD403" s="401"/>
      <c r="AE403" s="563"/>
      <c r="AF403" s="564"/>
      <c r="AG403" s="564"/>
      <c r="AH403" s="564"/>
      <c r="AI403" s="564"/>
      <c r="AJ403" s="564"/>
      <c r="AK403" s="564"/>
      <c r="AL403" s="565"/>
      <c r="AM403" s="564"/>
      <c r="AN403" s="564"/>
      <c r="AO403" s="564"/>
      <c r="AP403" s="564"/>
      <c r="AQ403" s="564"/>
      <c r="AR403" s="564"/>
      <c r="AS403" s="564"/>
      <c r="AT403" s="564"/>
      <c r="AU403" s="394"/>
      <c r="AV403" s="306"/>
      <c r="AW403" s="306"/>
      <c r="AX403" s="394"/>
      <c r="AY403" s="401"/>
      <c r="AZ403" s="341"/>
      <c r="BA403" s="341"/>
      <c r="BB403" s="341"/>
      <c r="BC403" s="341"/>
      <c r="BD403" s="341"/>
      <c r="BE403" s="401"/>
      <c r="BF403" s="341"/>
      <c r="BG403" s="341"/>
      <c r="BH403" s="402"/>
      <c r="BI403" s="403"/>
      <c r="BJ403" s="405"/>
      <c r="BK403" s="405"/>
      <c r="BL403" s="405"/>
      <c r="BM403" s="405"/>
      <c r="BN403" s="514"/>
    </row>
    <row r="404" ht="18.75" customHeight="1">
      <c r="A404" s="336" t="str">
        <f t="shared" si="13"/>
        <v/>
      </c>
      <c r="B404" s="341"/>
      <c r="C404" s="559"/>
      <c r="D404" s="559"/>
      <c r="E404" s="560" t="str">
        <f t="shared" si="14"/>
        <v/>
      </c>
      <c r="F404" s="401"/>
      <c r="G404" s="394"/>
      <c r="H404" s="341" t="str">
        <f t="array" ref="H404">IF(D404="","",XLOOKUP(D404,'Master Data'!K:K,'Master Data'!N:N,"Input in Master Data",0,1))</f>
        <v/>
      </c>
      <c r="I404" s="341" t="str">
        <f t="array" ref="I404">IF(D404="","",XLOOKUP(D404,'Master Data'!K:K,'Master Data'!O:O,"Input in Master Data",0,1))</f>
        <v/>
      </c>
      <c r="J404" s="341" t="str">
        <f t="array" ref="J404">if(V404="","",XLOOKUP(V404,Master[Company],Master[Blow],"Unknown",0,1))</f>
        <v/>
      </c>
      <c r="K404" s="341" t="str">
        <f t="array" ref="K404">if(V404="","",XLOOKUP(V404,Master[Company],Master[Pigging],"Unknown",0,1))</f>
        <v/>
      </c>
      <c r="L404" s="341" t="str">
        <f t="array" ref="L404">if(V404="","",XLOOKUP(V404,Master[Company],Master[Load Method],"Unknown",0,1))</f>
        <v/>
      </c>
      <c r="M404" s="341" t="str">
        <f t="array" ref="M404">if(V404="","",XLOOKUP(V404,Master[Company],Master[Line Distance],"Unknown",0,1))</f>
        <v/>
      </c>
      <c r="N404" s="394"/>
      <c r="O404" s="341"/>
      <c r="P404" s="506"/>
      <c r="Q404" s="341" t="str">
        <f t="array" ref="Q404">if(V404="","",XLOOKUP(V404,Master[Company],Master[Terms],"NA",0,1))</f>
        <v/>
      </c>
      <c r="R404" s="341" t="str">
        <f t="shared" si="9"/>
        <v/>
      </c>
      <c r="S404" s="341" t="str">
        <f t="array" ref="S404">if(V404="","",XLOOKUP(V404,Master[Company],Master[Group],"NA",0,1))</f>
        <v/>
      </c>
      <c r="T404" s="341" t="str">
        <f t="array" ref="T404">if(V404="","",XLOOKUP(V404,Master[Company],Master[Loading Location],"NA",0,1))</f>
        <v/>
      </c>
      <c r="U404" s="341" t="str">
        <f t="array" ref="U404">if(V404="","",XLOOKUP(V404,Master[Company],Master[Acronym],"NA",0,1))</f>
        <v/>
      </c>
      <c r="V404" s="341"/>
      <c r="W404" s="342"/>
      <c r="X404" s="90"/>
      <c r="Y404" s="341"/>
      <c r="Z404" s="341" t="str">
        <f t="shared" si="11"/>
        <v/>
      </c>
      <c r="AA404" s="341"/>
      <c r="AB404" s="341"/>
      <c r="AC404" s="341"/>
      <c r="AD404" s="401"/>
      <c r="AE404" s="563"/>
      <c r="AF404" s="564"/>
      <c r="AG404" s="564"/>
      <c r="AH404" s="564"/>
      <c r="AI404" s="564"/>
      <c r="AJ404" s="564"/>
      <c r="AK404" s="564"/>
      <c r="AL404" s="565"/>
      <c r="AM404" s="564"/>
      <c r="AN404" s="564"/>
      <c r="AO404" s="564"/>
      <c r="AP404" s="564"/>
      <c r="AQ404" s="564"/>
      <c r="AR404" s="564"/>
      <c r="AS404" s="564"/>
      <c r="AT404" s="564"/>
      <c r="AU404" s="394"/>
      <c r="AV404" s="306"/>
      <c r="AW404" s="306"/>
      <c r="AX404" s="394"/>
      <c r="AY404" s="401"/>
      <c r="AZ404" s="341"/>
      <c r="BA404" s="341"/>
      <c r="BB404" s="341"/>
      <c r="BC404" s="341"/>
      <c r="BD404" s="341"/>
      <c r="BE404" s="401"/>
      <c r="BF404" s="341"/>
      <c r="BG404" s="341"/>
      <c r="BH404" s="402"/>
      <c r="BI404" s="403"/>
      <c r="BJ404" s="405"/>
      <c r="BK404" s="405"/>
      <c r="BL404" s="405"/>
      <c r="BM404" s="405"/>
      <c r="BN404" s="514"/>
    </row>
    <row r="405" ht="18.75" customHeight="1">
      <c r="A405" s="336" t="str">
        <f t="shared" si="13"/>
        <v/>
      </c>
      <c r="B405" s="341"/>
      <c r="C405" s="559"/>
      <c r="D405" s="559"/>
      <c r="E405" s="560" t="str">
        <f t="shared" si="14"/>
        <v/>
      </c>
      <c r="F405" s="401"/>
      <c r="G405" s="394"/>
      <c r="H405" s="341" t="str">
        <f t="array" ref="H405">IF(D405="","",XLOOKUP(D405,'Master Data'!K:K,'Master Data'!N:N,"Input in Master Data",0,1))</f>
        <v/>
      </c>
      <c r="I405" s="341" t="str">
        <f t="array" ref="I405">IF(D405="","",XLOOKUP(D405,'Master Data'!K:K,'Master Data'!O:O,"Input in Master Data",0,1))</f>
        <v/>
      </c>
      <c r="J405" s="341" t="str">
        <f t="array" ref="J405">if(V405="","",XLOOKUP(V405,Master[Company],Master[Blow],"Unknown",0,1))</f>
        <v/>
      </c>
      <c r="K405" s="341" t="str">
        <f t="array" ref="K405">if(V405="","",XLOOKUP(V405,Master[Company],Master[Pigging],"Unknown",0,1))</f>
        <v/>
      </c>
      <c r="L405" s="341" t="str">
        <f t="array" ref="L405">if(V405="","",XLOOKUP(V405,Master[Company],Master[Load Method],"Unknown",0,1))</f>
        <v/>
      </c>
      <c r="M405" s="341" t="str">
        <f t="array" ref="M405">if(V405="","",XLOOKUP(V405,Master[Company],Master[Line Distance],"Unknown",0,1))</f>
        <v/>
      </c>
      <c r="N405" s="394"/>
      <c r="O405" s="341"/>
      <c r="P405" s="506"/>
      <c r="Q405" s="341" t="str">
        <f t="array" ref="Q405">if(V405="","",XLOOKUP(V405,Master[Company],Master[Terms],"NA",0,1))</f>
        <v/>
      </c>
      <c r="R405" s="341" t="str">
        <f t="shared" si="9"/>
        <v/>
      </c>
      <c r="S405" s="341" t="str">
        <f t="array" ref="S405">if(V405="","",XLOOKUP(V405,Master[Company],Master[Group],"NA",0,1))</f>
        <v/>
      </c>
      <c r="T405" s="341" t="str">
        <f t="array" ref="T405">if(V405="","",XLOOKUP(V405,Master[Company],Master[Loading Location],"NA",0,1))</f>
        <v/>
      </c>
      <c r="U405" s="341" t="str">
        <f t="array" ref="U405">if(V405="","",XLOOKUP(V405,Master[Company],Master[Acronym],"NA",0,1))</f>
        <v/>
      </c>
      <c r="V405" s="341"/>
      <c r="W405" s="342"/>
      <c r="X405" s="90"/>
      <c r="Y405" s="341"/>
      <c r="Z405" s="341" t="str">
        <f t="shared" si="11"/>
        <v/>
      </c>
      <c r="AA405" s="341"/>
      <c r="AB405" s="341"/>
      <c r="AC405" s="341"/>
      <c r="AD405" s="401"/>
      <c r="AE405" s="563"/>
      <c r="AF405" s="564"/>
      <c r="AG405" s="564"/>
      <c r="AH405" s="564"/>
      <c r="AI405" s="564"/>
      <c r="AJ405" s="564"/>
      <c r="AK405" s="564"/>
      <c r="AL405" s="565"/>
      <c r="AM405" s="564"/>
      <c r="AN405" s="564"/>
      <c r="AO405" s="564"/>
      <c r="AP405" s="564"/>
      <c r="AQ405" s="564"/>
      <c r="AR405" s="564"/>
      <c r="AS405" s="564"/>
      <c r="AT405" s="564"/>
      <c r="AU405" s="394"/>
      <c r="AV405" s="306"/>
      <c r="AW405" s="306"/>
      <c r="AX405" s="394"/>
      <c r="AY405" s="401"/>
      <c r="AZ405" s="341"/>
      <c r="BA405" s="341"/>
      <c r="BB405" s="341"/>
      <c r="BC405" s="341"/>
      <c r="BD405" s="341"/>
      <c r="BE405" s="401"/>
      <c r="BF405" s="341"/>
      <c r="BG405" s="341"/>
      <c r="BH405" s="402"/>
      <c r="BI405" s="403"/>
      <c r="BJ405" s="405"/>
      <c r="BK405" s="405"/>
      <c r="BL405" s="405"/>
      <c r="BM405" s="405"/>
      <c r="BN405" s="514"/>
    </row>
    <row r="406" ht="18.75" customHeight="1">
      <c r="A406" s="336" t="str">
        <f t="shared" si="13"/>
        <v/>
      </c>
      <c r="B406" s="341"/>
      <c r="C406" s="559"/>
      <c r="D406" s="559"/>
      <c r="E406" s="560" t="str">
        <f t="shared" si="14"/>
        <v/>
      </c>
      <c r="F406" s="401"/>
      <c r="G406" s="394"/>
      <c r="H406" s="341" t="str">
        <f t="array" ref="H406">IF(D406="","",XLOOKUP(D406,'Master Data'!K:K,'Master Data'!N:N,"Input in Master Data",0,1))</f>
        <v/>
      </c>
      <c r="I406" s="341" t="str">
        <f t="array" ref="I406">IF(D406="","",XLOOKUP(D406,'Master Data'!K:K,'Master Data'!O:O,"Input in Master Data",0,1))</f>
        <v/>
      </c>
      <c r="J406" s="341" t="str">
        <f t="array" ref="J406">if(V406="","",XLOOKUP(V406,Master[Company],Master[Blow],"Unknown",0,1))</f>
        <v/>
      </c>
      <c r="K406" s="341" t="str">
        <f t="array" ref="K406">if(V406="","",XLOOKUP(V406,Master[Company],Master[Pigging],"Unknown",0,1))</f>
        <v/>
      </c>
      <c r="L406" s="341" t="str">
        <f t="array" ref="L406">if(V406="","",XLOOKUP(V406,Master[Company],Master[Load Method],"Unknown",0,1))</f>
        <v/>
      </c>
      <c r="M406" s="341" t="str">
        <f t="array" ref="M406">if(V406="","",XLOOKUP(V406,Master[Company],Master[Line Distance],"Unknown",0,1))</f>
        <v/>
      </c>
      <c r="N406" s="394"/>
      <c r="O406" s="341"/>
      <c r="P406" s="506"/>
      <c r="Q406" s="341" t="str">
        <f t="array" ref="Q406">if(V406="","",XLOOKUP(V406,Master[Company],Master[Terms],"NA",0,1))</f>
        <v/>
      </c>
      <c r="R406" s="341" t="str">
        <f t="shared" si="9"/>
        <v/>
      </c>
      <c r="S406" s="341" t="str">
        <f t="array" ref="S406">if(V406="","",XLOOKUP(V406,Master[Company],Master[Group],"NA",0,1))</f>
        <v/>
      </c>
      <c r="T406" s="341" t="str">
        <f t="array" ref="T406">if(V406="","",XLOOKUP(V406,Master[Company],Master[Loading Location],"NA",0,1))</f>
        <v/>
      </c>
      <c r="U406" s="341" t="str">
        <f t="array" ref="U406">if(V406="","",XLOOKUP(V406,Master[Company],Master[Acronym],"NA",0,1))</f>
        <v/>
      </c>
      <c r="V406" s="341"/>
      <c r="W406" s="342"/>
      <c r="X406" s="90"/>
      <c r="Y406" s="341"/>
      <c r="Z406" s="341" t="str">
        <f t="shared" si="11"/>
        <v/>
      </c>
      <c r="AA406" s="341"/>
      <c r="AB406" s="341"/>
      <c r="AC406" s="341"/>
      <c r="AD406" s="401"/>
      <c r="AE406" s="563"/>
      <c r="AF406" s="564"/>
      <c r="AG406" s="564"/>
      <c r="AH406" s="564"/>
      <c r="AI406" s="564"/>
      <c r="AJ406" s="564"/>
      <c r="AK406" s="564"/>
      <c r="AL406" s="565"/>
      <c r="AM406" s="564"/>
      <c r="AN406" s="564"/>
      <c r="AO406" s="564"/>
      <c r="AP406" s="564"/>
      <c r="AQ406" s="564"/>
      <c r="AR406" s="564"/>
      <c r="AS406" s="564"/>
      <c r="AT406" s="564"/>
      <c r="AU406" s="394"/>
      <c r="AV406" s="306"/>
      <c r="AW406" s="306"/>
      <c r="AX406" s="394"/>
      <c r="AY406" s="401"/>
      <c r="AZ406" s="341"/>
      <c r="BA406" s="341"/>
      <c r="BB406" s="341"/>
      <c r="BC406" s="341"/>
      <c r="BD406" s="341"/>
      <c r="BE406" s="401"/>
      <c r="BF406" s="341"/>
      <c r="BG406" s="341"/>
      <c r="BH406" s="402"/>
      <c r="BI406" s="403"/>
      <c r="BJ406" s="405"/>
      <c r="BK406" s="405"/>
      <c r="BL406" s="405"/>
      <c r="BM406" s="405"/>
      <c r="BN406" s="514"/>
    </row>
    <row r="407" ht="18.75" customHeight="1">
      <c r="A407" s="336" t="str">
        <f t="shared" si="13"/>
        <v/>
      </c>
      <c r="B407" s="341"/>
      <c r="C407" s="559"/>
      <c r="D407" s="559"/>
      <c r="E407" s="560" t="str">
        <f t="shared" si="14"/>
        <v/>
      </c>
      <c r="F407" s="401"/>
      <c r="G407" s="394"/>
      <c r="H407" s="341" t="str">
        <f t="array" ref="H407">IF(D407="","",XLOOKUP(D407,'Master Data'!K:K,'Master Data'!N:N,"Input in Master Data",0,1))</f>
        <v/>
      </c>
      <c r="I407" s="341" t="str">
        <f t="array" ref="I407">IF(D407="","",XLOOKUP(D407,'Master Data'!K:K,'Master Data'!O:O,"Input in Master Data",0,1))</f>
        <v/>
      </c>
      <c r="J407" s="341" t="str">
        <f t="array" ref="J407">if(V407="","",XLOOKUP(V407,Master[Company],Master[Blow],"Unknown",0,1))</f>
        <v/>
      </c>
      <c r="K407" s="341" t="str">
        <f t="array" ref="K407">if(V407="","",XLOOKUP(V407,Master[Company],Master[Pigging],"Unknown",0,1))</f>
        <v/>
      </c>
      <c r="L407" s="341" t="str">
        <f t="array" ref="L407">if(V407="","",XLOOKUP(V407,Master[Company],Master[Load Method],"Unknown",0,1))</f>
        <v/>
      </c>
      <c r="M407" s="341" t="str">
        <f t="array" ref="M407">if(V407="","",XLOOKUP(V407,Master[Company],Master[Line Distance],"Unknown",0,1))</f>
        <v/>
      </c>
      <c r="N407" s="394"/>
      <c r="O407" s="341"/>
      <c r="P407" s="506"/>
      <c r="Q407" s="341" t="str">
        <f t="array" ref="Q407">if(V407="","",XLOOKUP(V407,Master[Company],Master[Terms],"NA",0,1))</f>
        <v/>
      </c>
      <c r="R407" s="341" t="str">
        <f t="shared" si="9"/>
        <v/>
      </c>
      <c r="S407" s="341" t="str">
        <f t="array" ref="S407">if(V407="","",XLOOKUP(V407,Master[Company],Master[Group],"NA",0,1))</f>
        <v/>
      </c>
      <c r="T407" s="341" t="str">
        <f t="array" ref="T407">if(V407="","",XLOOKUP(V407,Master[Company],Master[Loading Location],"NA",0,1))</f>
        <v/>
      </c>
      <c r="U407" s="341" t="str">
        <f t="array" ref="U407">if(V407="","",XLOOKUP(V407,Master[Company],Master[Acronym],"NA",0,1))</f>
        <v/>
      </c>
      <c r="V407" s="341"/>
      <c r="W407" s="342"/>
      <c r="X407" s="90"/>
      <c r="Y407" s="341"/>
      <c r="Z407" s="341" t="str">
        <f t="shared" si="11"/>
        <v/>
      </c>
      <c r="AA407" s="341"/>
      <c r="AB407" s="341"/>
      <c r="AC407" s="341"/>
      <c r="AD407" s="401"/>
      <c r="AE407" s="563"/>
      <c r="AF407" s="564"/>
      <c r="AG407" s="564"/>
      <c r="AH407" s="564"/>
      <c r="AI407" s="564"/>
      <c r="AJ407" s="564"/>
      <c r="AK407" s="564"/>
      <c r="AL407" s="565"/>
      <c r="AM407" s="564"/>
      <c r="AN407" s="564"/>
      <c r="AO407" s="564"/>
      <c r="AP407" s="564"/>
      <c r="AQ407" s="564"/>
      <c r="AR407" s="564"/>
      <c r="AS407" s="564"/>
      <c r="AT407" s="564"/>
      <c r="AU407" s="394"/>
      <c r="AV407" s="306"/>
      <c r="AW407" s="306"/>
      <c r="AX407" s="394"/>
      <c r="AY407" s="401"/>
      <c r="AZ407" s="341"/>
      <c r="BA407" s="341"/>
      <c r="BB407" s="341"/>
      <c r="BC407" s="341"/>
      <c r="BD407" s="341"/>
      <c r="BE407" s="401"/>
      <c r="BF407" s="341"/>
      <c r="BG407" s="341"/>
      <c r="BH407" s="402"/>
      <c r="BI407" s="403"/>
      <c r="BJ407" s="405"/>
      <c r="BK407" s="405"/>
      <c r="BL407" s="405"/>
      <c r="BM407" s="405"/>
      <c r="BN407" s="514"/>
    </row>
    <row r="408" ht="18.75" customHeight="1">
      <c r="A408" s="336" t="str">
        <f t="shared" si="13"/>
        <v/>
      </c>
      <c r="B408" s="341"/>
      <c r="C408" s="559"/>
      <c r="D408" s="559"/>
      <c r="E408" s="560" t="str">
        <f t="shared" si="14"/>
        <v/>
      </c>
      <c r="F408" s="401"/>
      <c r="G408" s="394"/>
      <c r="H408" s="341" t="str">
        <f t="array" ref="H408">IF(D408="","",XLOOKUP(D408,'Master Data'!K:K,'Master Data'!N:N,"Input in Master Data",0,1))</f>
        <v/>
      </c>
      <c r="I408" s="341" t="str">
        <f t="array" ref="I408">IF(D408="","",XLOOKUP(D408,'Master Data'!K:K,'Master Data'!O:O,"Input in Master Data",0,1))</f>
        <v/>
      </c>
      <c r="J408" s="341" t="str">
        <f t="array" ref="J408">if(V408="","",XLOOKUP(V408,Master[Company],Master[Blow],"Unknown",0,1))</f>
        <v/>
      </c>
      <c r="K408" s="341" t="str">
        <f t="array" ref="K408">if(V408="","",XLOOKUP(V408,Master[Company],Master[Pigging],"Unknown",0,1))</f>
        <v/>
      </c>
      <c r="L408" s="341" t="str">
        <f t="array" ref="L408">if(V408="","",XLOOKUP(V408,Master[Company],Master[Load Method],"Unknown",0,1))</f>
        <v/>
      </c>
      <c r="M408" s="341" t="str">
        <f t="array" ref="M408">if(V408="","",XLOOKUP(V408,Master[Company],Master[Line Distance],"Unknown",0,1))</f>
        <v/>
      </c>
      <c r="N408" s="394"/>
      <c r="O408" s="341"/>
      <c r="P408" s="506"/>
      <c r="Q408" s="341" t="str">
        <f t="array" ref="Q408">if(V408="","",XLOOKUP(V408,Master[Company],Master[Terms],"NA",0,1))</f>
        <v/>
      </c>
      <c r="R408" s="341" t="str">
        <f t="shared" si="9"/>
        <v/>
      </c>
      <c r="S408" s="341" t="str">
        <f t="array" ref="S408">if(V408="","",XLOOKUP(V408,Master[Company],Master[Group],"NA",0,1))</f>
        <v/>
      </c>
      <c r="T408" s="341" t="str">
        <f t="array" ref="T408">if(V408="","",XLOOKUP(V408,Master[Company],Master[Loading Location],"NA",0,1))</f>
        <v/>
      </c>
      <c r="U408" s="341" t="str">
        <f t="array" ref="U408">if(V408="","",XLOOKUP(V408,Master[Company],Master[Acronym],"NA",0,1))</f>
        <v/>
      </c>
      <c r="V408" s="341"/>
      <c r="W408" s="342"/>
      <c r="X408" s="90"/>
      <c r="Y408" s="341"/>
      <c r="Z408" s="341" t="str">
        <f t="shared" si="11"/>
        <v/>
      </c>
      <c r="AA408" s="341"/>
      <c r="AB408" s="341"/>
      <c r="AC408" s="341"/>
      <c r="AD408" s="401"/>
      <c r="AE408" s="563"/>
      <c r="AF408" s="564"/>
      <c r="AG408" s="564"/>
      <c r="AH408" s="564"/>
      <c r="AI408" s="564"/>
      <c r="AJ408" s="564"/>
      <c r="AK408" s="564"/>
      <c r="AL408" s="565"/>
      <c r="AM408" s="564"/>
      <c r="AN408" s="564"/>
      <c r="AO408" s="564"/>
      <c r="AP408" s="564"/>
      <c r="AQ408" s="564"/>
      <c r="AR408" s="564"/>
      <c r="AS408" s="564"/>
      <c r="AT408" s="564"/>
      <c r="AU408" s="394"/>
      <c r="AV408" s="306"/>
      <c r="AW408" s="306"/>
      <c r="AX408" s="394"/>
      <c r="AY408" s="401"/>
      <c r="AZ408" s="341"/>
      <c r="BA408" s="341"/>
      <c r="BB408" s="341"/>
      <c r="BC408" s="341"/>
      <c r="BD408" s="341"/>
      <c r="BE408" s="401"/>
      <c r="BF408" s="341"/>
      <c r="BG408" s="341"/>
      <c r="BH408" s="402"/>
      <c r="BI408" s="403"/>
      <c r="BJ408" s="405"/>
      <c r="BK408" s="405"/>
      <c r="BL408" s="405"/>
      <c r="BM408" s="405"/>
      <c r="BN408" s="514"/>
    </row>
    <row r="409" ht="18.75" customHeight="1">
      <c r="A409" s="336" t="str">
        <f t="shared" si="13"/>
        <v/>
      </c>
      <c r="B409" s="341"/>
      <c r="C409" s="559"/>
      <c r="D409" s="559"/>
      <c r="E409" s="560" t="str">
        <f t="shared" si="14"/>
        <v/>
      </c>
      <c r="F409" s="401"/>
      <c r="G409" s="394"/>
      <c r="H409" s="341" t="str">
        <f t="array" ref="H409">IF(D409="","",XLOOKUP(D409,'Master Data'!K:K,'Master Data'!N:N,"Input in Master Data",0,1))</f>
        <v/>
      </c>
      <c r="I409" s="341" t="str">
        <f t="array" ref="I409">IF(D409="","",XLOOKUP(D409,'Master Data'!K:K,'Master Data'!O:O,"Input in Master Data",0,1))</f>
        <v/>
      </c>
      <c r="J409" s="341" t="str">
        <f t="array" ref="J409">if(V409="","",XLOOKUP(V409,Master[Company],Master[Blow],"Unknown",0,1))</f>
        <v/>
      </c>
      <c r="K409" s="341" t="str">
        <f t="array" ref="K409">if(V409="","",XLOOKUP(V409,Master[Company],Master[Pigging],"Unknown",0,1))</f>
        <v/>
      </c>
      <c r="L409" s="341" t="str">
        <f t="array" ref="L409">if(V409="","",XLOOKUP(V409,Master[Company],Master[Load Method],"Unknown",0,1))</f>
        <v/>
      </c>
      <c r="M409" s="341" t="str">
        <f t="array" ref="M409">if(V409="","",XLOOKUP(V409,Master[Company],Master[Line Distance],"Unknown",0,1))</f>
        <v/>
      </c>
      <c r="N409" s="394"/>
      <c r="O409" s="341"/>
      <c r="P409" s="506"/>
      <c r="Q409" s="341" t="str">
        <f t="array" ref="Q409">if(V409="","",XLOOKUP(V409,Master[Company],Master[Terms],"NA",0,1))</f>
        <v/>
      </c>
      <c r="R409" s="341" t="str">
        <f t="shared" si="9"/>
        <v/>
      </c>
      <c r="S409" s="341" t="str">
        <f t="array" ref="S409">if(V409="","",XLOOKUP(V409,Master[Company],Master[Group],"NA",0,1))</f>
        <v/>
      </c>
      <c r="T409" s="341" t="str">
        <f t="array" ref="T409">if(V409="","",XLOOKUP(V409,Master[Company],Master[Loading Location],"NA",0,1))</f>
        <v/>
      </c>
      <c r="U409" s="341" t="str">
        <f t="array" ref="U409">if(V409="","",XLOOKUP(V409,Master[Company],Master[Acronym],"NA",0,1))</f>
        <v/>
      </c>
      <c r="V409" s="341"/>
      <c r="W409" s="342"/>
      <c r="X409" s="90"/>
      <c r="Y409" s="341"/>
      <c r="Z409" s="341" t="str">
        <f t="shared" si="11"/>
        <v/>
      </c>
      <c r="AA409" s="341"/>
      <c r="AB409" s="341"/>
      <c r="AC409" s="341"/>
      <c r="AD409" s="401"/>
      <c r="AE409" s="563"/>
      <c r="AF409" s="564"/>
      <c r="AG409" s="564"/>
      <c r="AH409" s="564"/>
      <c r="AI409" s="564"/>
      <c r="AJ409" s="564"/>
      <c r="AK409" s="564"/>
      <c r="AL409" s="565"/>
      <c r="AM409" s="564"/>
      <c r="AN409" s="564"/>
      <c r="AO409" s="564"/>
      <c r="AP409" s="564"/>
      <c r="AQ409" s="564"/>
      <c r="AR409" s="564"/>
      <c r="AS409" s="564"/>
      <c r="AT409" s="564"/>
      <c r="AU409" s="394"/>
      <c r="AV409" s="306"/>
      <c r="AW409" s="306"/>
      <c r="AX409" s="394"/>
      <c r="AY409" s="401"/>
      <c r="AZ409" s="341"/>
      <c r="BA409" s="341"/>
      <c r="BB409" s="341"/>
      <c r="BC409" s="341"/>
      <c r="BD409" s="341"/>
      <c r="BE409" s="401"/>
      <c r="BF409" s="341"/>
      <c r="BG409" s="341"/>
      <c r="BH409" s="402"/>
      <c r="BI409" s="403"/>
      <c r="BJ409" s="405"/>
      <c r="BK409" s="405"/>
      <c r="BL409" s="405"/>
      <c r="BM409" s="405"/>
      <c r="BN409" s="514"/>
    </row>
    <row r="410" ht="18.75" customHeight="1">
      <c r="A410" s="336" t="str">
        <f t="shared" si="13"/>
        <v/>
      </c>
      <c r="B410" s="341"/>
      <c r="C410" s="559"/>
      <c r="D410" s="559"/>
      <c r="E410" s="560" t="str">
        <f t="shared" si="14"/>
        <v/>
      </c>
      <c r="F410" s="401"/>
      <c r="G410" s="394"/>
      <c r="H410" s="341" t="str">
        <f t="array" ref="H410">IF(D410="","",XLOOKUP(D410,'Master Data'!K:K,'Master Data'!N:N,"Input in Master Data",0,1))</f>
        <v/>
      </c>
      <c r="I410" s="341" t="str">
        <f t="array" ref="I410">IF(D410="","",XLOOKUP(D410,'Master Data'!K:K,'Master Data'!O:O,"Input in Master Data",0,1))</f>
        <v/>
      </c>
      <c r="J410" s="341" t="str">
        <f t="array" ref="J410">if(V410="","",XLOOKUP(V410,Master[Company],Master[Blow],"Unknown",0,1))</f>
        <v/>
      </c>
      <c r="K410" s="341" t="str">
        <f t="array" ref="K410">if(V410="","",XLOOKUP(V410,Master[Company],Master[Pigging],"Unknown",0,1))</f>
        <v/>
      </c>
      <c r="L410" s="341" t="str">
        <f t="array" ref="L410">if(V410="","",XLOOKUP(V410,Master[Company],Master[Load Method],"Unknown",0,1))</f>
        <v/>
      </c>
      <c r="M410" s="341" t="str">
        <f t="array" ref="M410">if(V410="","",XLOOKUP(V410,Master[Company],Master[Line Distance],"Unknown",0,1))</f>
        <v/>
      </c>
      <c r="N410" s="394"/>
      <c r="O410" s="341"/>
      <c r="P410" s="506"/>
      <c r="Q410" s="341" t="str">
        <f t="array" ref="Q410">if(V410="","",XLOOKUP(V410,Master[Company],Master[Terms],"NA",0,1))</f>
        <v/>
      </c>
      <c r="R410" s="341" t="str">
        <f t="shared" si="9"/>
        <v/>
      </c>
      <c r="S410" s="341" t="str">
        <f t="array" ref="S410">if(V410="","",XLOOKUP(V410,Master[Company],Master[Group],"NA",0,1))</f>
        <v/>
      </c>
      <c r="T410" s="341" t="str">
        <f t="array" ref="T410">if(V410="","",XLOOKUP(V410,Master[Company],Master[Loading Location],"NA",0,1))</f>
        <v/>
      </c>
      <c r="U410" s="341" t="str">
        <f t="array" ref="U410">if(V410="","",XLOOKUP(V410,Master[Company],Master[Acronym],"NA",0,1))</f>
        <v/>
      </c>
      <c r="V410" s="341"/>
      <c r="W410" s="342"/>
      <c r="X410" s="90"/>
      <c r="Y410" s="341"/>
      <c r="Z410" s="341" t="str">
        <f t="shared" si="11"/>
        <v/>
      </c>
      <c r="AA410" s="341"/>
      <c r="AB410" s="341"/>
      <c r="AC410" s="341"/>
      <c r="AD410" s="401"/>
      <c r="AE410" s="563"/>
      <c r="AF410" s="564"/>
      <c r="AG410" s="564"/>
      <c r="AH410" s="564"/>
      <c r="AI410" s="564"/>
      <c r="AJ410" s="564"/>
      <c r="AK410" s="564"/>
      <c r="AL410" s="565"/>
      <c r="AM410" s="564"/>
      <c r="AN410" s="564"/>
      <c r="AO410" s="564"/>
      <c r="AP410" s="564"/>
      <c r="AQ410" s="564"/>
      <c r="AR410" s="564"/>
      <c r="AS410" s="564"/>
      <c r="AT410" s="564"/>
      <c r="AU410" s="394"/>
      <c r="AV410" s="306"/>
      <c r="AW410" s="306"/>
      <c r="AX410" s="394"/>
      <c r="AY410" s="401"/>
      <c r="AZ410" s="341"/>
      <c r="BA410" s="341"/>
      <c r="BB410" s="341"/>
      <c r="BC410" s="341"/>
      <c r="BD410" s="341"/>
      <c r="BE410" s="401"/>
      <c r="BF410" s="341"/>
      <c r="BG410" s="341"/>
      <c r="BH410" s="402"/>
      <c r="BI410" s="403"/>
      <c r="BJ410" s="405"/>
      <c r="BK410" s="405"/>
      <c r="BL410" s="405"/>
      <c r="BM410" s="405"/>
      <c r="BN410" s="514"/>
    </row>
    <row r="411" ht="18.75" customHeight="1">
      <c r="A411" s="336" t="str">
        <f t="shared" si="13"/>
        <v/>
      </c>
      <c r="B411" s="341"/>
      <c r="C411" s="559"/>
      <c r="D411" s="559"/>
      <c r="E411" s="560" t="str">
        <f t="shared" si="14"/>
        <v/>
      </c>
      <c r="F411" s="401"/>
      <c r="G411" s="394"/>
      <c r="H411" s="341" t="str">
        <f t="array" ref="H411">IF(D411="","",XLOOKUP(D411,'Master Data'!K:K,'Master Data'!N:N,"Input in Master Data",0,1))</f>
        <v/>
      </c>
      <c r="I411" s="341" t="str">
        <f t="array" ref="I411">IF(D411="","",XLOOKUP(D411,'Master Data'!K:K,'Master Data'!O:O,"Input in Master Data",0,1))</f>
        <v/>
      </c>
      <c r="J411" s="341" t="str">
        <f t="array" ref="J411">if(V411="","",XLOOKUP(V411,Master[Company],Master[Blow],"Unknown",0,1))</f>
        <v/>
      </c>
      <c r="K411" s="341" t="str">
        <f t="array" ref="K411">if(V411="","",XLOOKUP(V411,Master[Company],Master[Pigging],"Unknown",0,1))</f>
        <v/>
      </c>
      <c r="L411" s="341" t="str">
        <f t="array" ref="L411">if(V411="","",XLOOKUP(V411,Master[Company],Master[Load Method],"Unknown",0,1))</f>
        <v/>
      </c>
      <c r="M411" s="341" t="str">
        <f t="array" ref="M411">if(V411="","",XLOOKUP(V411,Master[Company],Master[Line Distance],"Unknown",0,1))</f>
        <v/>
      </c>
      <c r="N411" s="394"/>
      <c r="O411" s="341"/>
      <c r="P411" s="506"/>
      <c r="Q411" s="341" t="str">
        <f t="array" ref="Q411">if(V411="","",XLOOKUP(V411,Master[Company],Master[Terms],"NA",0,1))</f>
        <v/>
      </c>
      <c r="R411" s="341" t="str">
        <f t="shared" si="9"/>
        <v/>
      </c>
      <c r="S411" s="341" t="str">
        <f t="array" ref="S411">if(V411="","",XLOOKUP(V411,Master[Company],Master[Group],"NA",0,1))</f>
        <v/>
      </c>
      <c r="T411" s="341" t="str">
        <f t="array" ref="T411">if(V411="","",XLOOKUP(V411,Master[Company],Master[Loading Location],"NA",0,1))</f>
        <v/>
      </c>
      <c r="U411" s="341" t="str">
        <f t="array" ref="U411">if(V411="","",XLOOKUP(V411,Master[Company],Master[Acronym],"NA",0,1))</f>
        <v/>
      </c>
      <c r="V411" s="341"/>
      <c r="W411" s="342"/>
      <c r="X411" s="90"/>
      <c r="Y411" s="341"/>
      <c r="Z411" s="341" t="str">
        <f t="shared" si="11"/>
        <v/>
      </c>
      <c r="AA411" s="341"/>
      <c r="AB411" s="341"/>
      <c r="AC411" s="341"/>
      <c r="AD411" s="401"/>
      <c r="AE411" s="563"/>
      <c r="AF411" s="564"/>
      <c r="AG411" s="564"/>
      <c r="AH411" s="564"/>
      <c r="AI411" s="564"/>
      <c r="AJ411" s="564"/>
      <c r="AK411" s="564"/>
      <c r="AL411" s="565"/>
      <c r="AM411" s="564"/>
      <c r="AN411" s="564"/>
      <c r="AO411" s="564"/>
      <c r="AP411" s="564"/>
      <c r="AQ411" s="564"/>
      <c r="AR411" s="564"/>
      <c r="AS411" s="564"/>
      <c r="AT411" s="564"/>
      <c r="AU411" s="394"/>
      <c r="AV411" s="306"/>
      <c r="AW411" s="306"/>
      <c r="AX411" s="394"/>
      <c r="AY411" s="401"/>
      <c r="AZ411" s="341"/>
      <c r="BA411" s="341"/>
      <c r="BB411" s="341"/>
      <c r="BC411" s="341"/>
      <c r="BD411" s="341"/>
      <c r="BE411" s="401"/>
      <c r="BF411" s="341"/>
      <c r="BG411" s="341"/>
      <c r="BH411" s="402"/>
      <c r="BI411" s="403"/>
      <c r="BJ411" s="405"/>
      <c r="BK411" s="405"/>
      <c r="BL411" s="405"/>
      <c r="BM411" s="405"/>
      <c r="BN411" s="514"/>
    </row>
    <row r="412" ht="18.75" customHeight="1">
      <c r="A412" s="336" t="str">
        <f t="shared" si="13"/>
        <v/>
      </c>
      <c r="B412" s="341"/>
      <c r="C412" s="559"/>
      <c r="D412" s="559"/>
      <c r="E412" s="560" t="str">
        <f t="shared" si="14"/>
        <v/>
      </c>
      <c r="F412" s="401"/>
      <c r="G412" s="394"/>
      <c r="H412" s="341" t="str">
        <f t="array" ref="H412">IF(D412="","",XLOOKUP(D412,'Master Data'!K:K,'Master Data'!N:N,"Input in Master Data",0,1))</f>
        <v/>
      </c>
      <c r="I412" s="341" t="str">
        <f t="array" ref="I412">IF(D412="","",XLOOKUP(D412,'Master Data'!K:K,'Master Data'!O:O,"Input in Master Data",0,1))</f>
        <v/>
      </c>
      <c r="J412" s="341" t="str">
        <f t="array" ref="J412">if(V412="","",XLOOKUP(V412,Master[Company],Master[Blow],"Unknown",0,1))</f>
        <v/>
      </c>
      <c r="K412" s="341" t="str">
        <f t="array" ref="K412">if(V412="","",XLOOKUP(V412,Master[Company],Master[Pigging],"Unknown",0,1))</f>
        <v/>
      </c>
      <c r="L412" s="341" t="str">
        <f t="array" ref="L412">if(V412="","",XLOOKUP(V412,Master[Company],Master[Load Method],"Unknown",0,1))</f>
        <v/>
      </c>
      <c r="M412" s="341" t="str">
        <f t="array" ref="M412">if(V412="","",XLOOKUP(V412,Master[Company],Master[Line Distance],"Unknown",0,1))</f>
        <v/>
      </c>
      <c r="N412" s="394"/>
      <c r="O412" s="341"/>
      <c r="P412" s="506"/>
      <c r="Q412" s="341" t="str">
        <f t="array" ref="Q412">if(V412="","",XLOOKUP(V412,Master[Company],Master[Terms],"NA",0,1))</f>
        <v/>
      </c>
      <c r="R412" s="341" t="str">
        <f t="shared" si="9"/>
        <v/>
      </c>
      <c r="S412" s="341" t="str">
        <f t="array" ref="S412">if(V412="","",XLOOKUP(V412,Master[Company],Master[Group],"NA",0,1))</f>
        <v/>
      </c>
      <c r="T412" s="341" t="str">
        <f t="array" ref="T412">if(V412="","",XLOOKUP(V412,Master[Company],Master[Loading Location],"NA",0,1))</f>
        <v/>
      </c>
      <c r="U412" s="341" t="str">
        <f t="array" ref="U412">if(V412="","",XLOOKUP(V412,Master[Company],Master[Acronym],"NA",0,1))</f>
        <v/>
      </c>
      <c r="V412" s="341"/>
      <c r="W412" s="342"/>
      <c r="X412" s="90"/>
      <c r="Y412" s="341"/>
      <c r="Z412" s="341" t="str">
        <f t="shared" si="11"/>
        <v/>
      </c>
      <c r="AA412" s="341"/>
      <c r="AB412" s="341"/>
      <c r="AC412" s="341"/>
      <c r="AD412" s="401"/>
      <c r="AE412" s="563"/>
      <c r="AF412" s="564"/>
      <c r="AG412" s="564"/>
      <c r="AH412" s="564"/>
      <c r="AI412" s="564"/>
      <c r="AJ412" s="564"/>
      <c r="AK412" s="564"/>
      <c r="AL412" s="565"/>
      <c r="AM412" s="564"/>
      <c r="AN412" s="564"/>
      <c r="AO412" s="564"/>
      <c r="AP412" s="564"/>
      <c r="AQ412" s="564"/>
      <c r="AR412" s="564"/>
      <c r="AS412" s="564"/>
      <c r="AT412" s="564"/>
      <c r="AU412" s="394"/>
      <c r="AV412" s="306"/>
      <c r="AW412" s="306"/>
      <c r="AX412" s="394"/>
      <c r="AY412" s="401"/>
      <c r="AZ412" s="341"/>
      <c r="BA412" s="341"/>
      <c r="BB412" s="341"/>
      <c r="BC412" s="341"/>
      <c r="BD412" s="341"/>
      <c r="BE412" s="401"/>
      <c r="BF412" s="341"/>
      <c r="BG412" s="341"/>
      <c r="BH412" s="402"/>
      <c r="BI412" s="403"/>
      <c r="BJ412" s="405"/>
      <c r="BK412" s="405"/>
      <c r="BL412" s="405"/>
      <c r="BM412" s="405"/>
      <c r="BN412" s="514"/>
    </row>
    <row r="413" ht="18.75" customHeight="1">
      <c r="A413" s="336" t="str">
        <f t="shared" si="13"/>
        <v/>
      </c>
      <c r="B413" s="341"/>
      <c r="C413" s="559"/>
      <c r="D413" s="559"/>
      <c r="E413" s="560" t="str">
        <f t="shared" si="14"/>
        <v/>
      </c>
      <c r="F413" s="401"/>
      <c r="G413" s="394"/>
      <c r="H413" s="341" t="str">
        <f t="array" ref="H413">IF(D413="","",XLOOKUP(D413,'Master Data'!K:K,'Master Data'!N:N,"Input in Master Data",0,1))</f>
        <v/>
      </c>
      <c r="I413" s="341" t="str">
        <f t="array" ref="I413">IF(D413="","",XLOOKUP(D413,'Master Data'!K:K,'Master Data'!O:O,"Input in Master Data",0,1))</f>
        <v/>
      </c>
      <c r="J413" s="341" t="str">
        <f t="array" ref="J413">if(V413="","",XLOOKUP(V413,Master[Company],Master[Blow],"Unknown",0,1))</f>
        <v/>
      </c>
      <c r="K413" s="341" t="str">
        <f t="array" ref="K413">if(V413="","",XLOOKUP(V413,Master[Company],Master[Pigging],"Unknown",0,1))</f>
        <v/>
      </c>
      <c r="L413" s="341" t="str">
        <f t="array" ref="L413">if(V413="","",XLOOKUP(V413,Master[Company],Master[Load Method],"Unknown",0,1))</f>
        <v/>
      </c>
      <c r="M413" s="341" t="str">
        <f t="array" ref="M413">if(V413="","",XLOOKUP(V413,Master[Company],Master[Line Distance],"Unknown",0,1))</f>
        <v/>
      </c>
      <c r="N413" s="394"/>
      <c r="O413" s="341"/>
      <c r="P413" s="506"/>
      <c r="Q413" s="341" t="str">
        <f t="array" ref="Q413">if(V413="","",XLOOKUP(V413,Master[Company],Master[Terms],"NA",0,1))</f>
        <v/>
      </c>
      <c r="R413" s="341" t="str">
        <f t="shared" si="9"/>
        <v/>
      </c>
      <c r="S413" s="341" t="str">
        <f t="array" ref="S413">if(V413="","",XLOOKUP(V413,Master[Company],Master[Group],"NA",0,1))</f>
        <v/>
      </c>
      <c r="T413" s="341" t="str">
        <f t="array" ref="T413">if(V413="","",XLOOKUP(V413,Master[Company],Master[Loading Location],"NA",0,1))</f>
        <v/>
      </c>
      <c r="U413" s="341" t="str">
        <f t="array" ref="U413">if(V413="","",XLOOKUP(V413,Master[Company],Master[Acronym],"NA",0,1))</f>
        <v/>
      </c>
      <c r="V413" s="341"/>
      <c r="W413" s="342"/>
      <c r="X413" s="90"/>
      <c r="Y413" s="341"/>
      <c r="Z413" s="341" t="str">
        <f t="shared" si="11"/>
        <v/>
      </c>
      <c r="AA413" s="341"/>
      <c r="AB413" s="341"/>
      <c r="AC413" s="341"/>
      <c r="AD413" s="401"/>
      <c r="AE413" s="563"/>
      <c r="AF413" s="564"/>
      <c r="AG413" s="564"/>
      <c r="AH413" s="564"/>
      <c r="AI413" s="564"/>
      <c r="AJ413" s="564"/>
      <c r="AK413" s="564"/>
      <c r="AL413" s="565"/>
      <c r="AM413" s="564"/>
      <c r="AN413" s="564"/>
      <c r="AO413" s="564"/>
      <c r="AP413" s="564"/>
      <c r="AQ413" s="564"/>
      <c r="AR413" s="564"/>
      <c r="AS413" s="564"/>
      <c r="AT413" s="564"/>
      <c r="AU413" s="394"/>
      <c r="AV413" s="306"/>
      <c r="AW413" s="306"/>
      <c r="AX413" s="394"/>
      <c r="AY413" s="401"/>
      <c r="AZ413" s="341"/>
      <c r="BA413" s="341"/>
      <c r="BB413" s="341"/>
      <c r="BC413" s="341"/>
      <c r="BD413" s="341"/>
      <c r="BE413" s="401"/>
      <c r="BF413" s="341"/>
      <c r="BG413" s="341"/>
      <c r="BH413" s="402"/>
      <c r="BI413" s="403"/>
      <c r="BJ413" s="405"/>
      <c r="BK413" s="405"/>
      <c r="BL413" s="405"/>
      <c r="BM413" s="405"/>
      <c r="BN413" s="514"/>
    </row>
    <row r="414" ht="18.75" customHeight="1">
      <c r="A414" s="336" t="str">
        <f t="shared" si="13"/>
        <v/>
      </c>
      <c r="B414" s="341"/>
      <c r="C414" s="559"/>
      <c r="D414" s="559"/>
      <c r="E414" s="560" t="str">
        <f t="shared" si="14"/>
        <v/>
      </c>
      <c r="F414" s="401"/>
      <c r="G414" s="394"/>
      <c r="H414" s="341" t="str">
        <f t="array" ref="H414">IF(D414="","",XLOOKUP(D414,'Master Data'!K:K,'Master Data'!N:N,"Input in Master Data",0,1))</f>
        <v/>
      </c>
      <c r="I414" s="341" t="str">
        <f t="array" ref="I414">IF(D414="","",XLOOKUP(D414,'Master Data'!K:K,'Master Data'!O:O,"Input in Master Data",0,1))</f>
        <v/>
      </c>
      <c r="J414" s="341" t="str">
        <f t="array" ref="J414">if(V414="","",XLOOKUP(V414,Master[Company],Master[Blow],"Unknown",0,1))</f>
        <v/>
      </c>
      <c r="K414" s="341" t="str">
        <f t="array" ref="K414">if(V414="","",XLOOKUP(V414,Master[Company],Master[Pigging],"Unknown",0,1))</f>
        <v/>
      </c>
      <c r="L414" s="341" t="str">
        <f t="array" ref="L414">if(V414="","",XLOOKUP(V414,Master[Company],Master[Load Method],"Unknown",0,1))</f>
        <v/>
      </c>
      <c r="M414" s="341" t="str">
        <f t="array" ref="M414">if(V414="","",XLOOKUP(V414,Master[Company],Master[Line Distance],"Unknown",0,1))</f>
        <v/>
      </c>
      <c r="N414" s="394"/>
      <c r="O414" s="341"/>
      <c r="P414" s="506"/>
      <c r="Q414" s="341" t="str">
        <f t="array" ref="Q414">if(V414="","",XLOOKUP(V414,Master[Company],Master[Terms],"NA",0,1))</f>
        <v/>
      </c>
      <c r="R414" s="341" t="str">
        <f t="shared" si="9"/>
        <v/>
      </c>
      <c r="S414" s="341" t="str">
        <f t="array" ref="S414">if(V414="","",XLOOKUP(V414,Master[Company],Master[Group],"NA",0,1))</f>
        <v/>
      </c>
      <c r="T414" s="341" t="str">
        <f t="array" ref="T414">if(V414="","",XLOOKUP(V414,Master[Company],Master[Loading Location],"NA",0,1))</f>
        <v/>
      </c>
      <c r="U414" s="341" t="str">
        <f t="array" ref="U414">if(V414="","",XLOOKUP(V414,Master[Company],Master[Acronym],"NA",0,1))</f>
        <v/>
      </c>
      <c r="V414" s="341"/>
      <c r="W414" s="342"/>
      <c r="X414" s="90"/>
      <c r="Y414" s="341"/>
      <c r="Z414" s="341" t="str">
        <f t="shared" si="11"/>
        <v/>
      </c>
      <c r="AA414" s="341"/>
      <c r="AB414" s="341"/>
      <c r="AC414" s="341"/>
      <c r="AD414" s="401"/>
      <c r="AE414" s="563"/>
      <c r="AF414" s="564"/>
      <c r="AG414" s="564"/>
      <c r="AH414" s="564"/>
      <c r="AI414" s="564"/>
      <c r="AJ414" s="564"/>
      <c r="AK414" s="564"/>
      <c r="AL414" s="565"/>
      <c r="AM414" s="564"/>
      <c r="AN414" s="564"/>
      <c r="AO414" s="564"/>
      <c r="AP414" s="564"/>
      <c r="AQ414" s="564"/>
      <c r="AR414" s="564"/>
      <c r="AS414" s="564"/>
      <c r="AT414" s="564"/>
      <c r="AU414" s="394"/>
      <c r="AV414" s="306"/>
      <c r="AW414" s="306"/>
      <c r="AX414" s="394"/>
      <c r="AY414" s="401"/>
      <c r="AZ414" s="341"/>
      <c r="BA414" s="341"/>
      <c r="BB414" s="341"/>
      <c r="BC414" s="341"/>
      <c r="BD414" s="341"/>
      <c r="BE414" s="401"/>
      <c r="BF414" s="341"/>
      <c r="BG414" s="341"/>
      <c r="BH414" s="402"/>
      <c r="BI414" s="403"/>
      <c r="BJ414" s="405"/>
      <c r="BK414" s="405"/>
      <c r="BL414" s="405"/>
      <c r="BM414" s="405"/>
      <c r="BN414" s="514"/>
    </row>
    <row r="415" ht="18.75" customHeight="1">
      <c r="A415" s="336" t="str">
        <f t="shared" si="13"/>
        <v/>
      </c>
      <c r="B415" s="341"/>
      <c r="C415" s="559"/>
      <c r="D415" s="559"/>
      <c r="E415" s="560" t="str">
        <f t="shared" si="14"/>
        <v/>
      </c>
      <c r="F415" s="401"/>
      <c r="G415" s="394"/>
      <c r="H415" s="341" t="str">
        <f t="array" ref="H415">IF(D415="","",XLOOKUP(D415,'Master Data'!K:K,'Master Data'!N:N,"Input in Master Data",0,1))</f>
        <v/>
      </c>
      <c r="I415" s="341" t="str">
        <f t="array" ref="I415">IF(D415="","",XLOOKUP(D415,'Master Data'!K:K,'Master Data'!O:O,"Input in Master Data",0,1))</f>
        <v/>
      </c>
      <c r="J415" s="341" t="str">
        <f t="array" ref="J415">if(V415="","",XLOOKUP(V415,Master[Company],Master[Blow],"Unknown",0,1))</f>
        <v/>
      </c>
      <c r="K415" s="341" t="str">
        <f t="array" ref="K415">if(V415="","",XLOOKUP(V415,Master[Company],Master[Pigging],"Unknown",0,1))</f>
        <v/>
      </c>
      <c r="L415" s="341" t="str">
        <f t="array" ref="L415">if(V415="","",XLOOKUP(V415,Master[Company],Master[Load Method],"Unknown",0,1))</f>
        <v/>
      </c>
      <c r="M415" s="341" t="str">
        <f t="array" ref="M415">if(V415="","",XLOOKUP(V415,Master[Company],Master[Line Distance],"Unknown",0,1))</f>
        <v/>
      </c>
      <c r="N415" s="394"/>
      <c r="O415" s="341"/>
      <c r="P415" s="506"/>
      <c r="Q415" s="341" t="str">
        <f t="array" ref="Q415">if(V415="","",XLOOKUP(V415,Master[Company],Master[Terms],"NA",0,1))</f>
        <v/>
      </c>
      <c r="R415" s="341" t="str">
        <f t="shared" si="9"/>
        <v/>
      </c>
      <c r="S415" s="341" t="str">
        <f t="array" ref="S415">if(V415="","",XLOOKUP(V415,Master[Company],Master[Group],"NA",0,1))</f>
        <v/>
      </c>
      <c r="T415" s="341" t="str">
        <f t="array" ref="T415">if(V415="","",XLOOKUP(V415,Master[Company],Master[Loading Location],"NA",0,1))</f>
        <v/>
      </c>
      <c r="U415" s="341" t="str">
        <f t="array" ref="U415">if(V415="","",XLOOKUP(V415,Master[Company],Master[Acronym],"NA",0,1))</f>
        <v/>
      </c>
      <c r="V415" s="341"/>
      <c r="W415" s="342"/>
      <c r="X415" s="90"/>
      <c r="Y415" s="341"/>
      <c r="Z415" s="341" t="str">
        <f t="shared" si="11"/>
        <v/>
      </c>
      <c r="AA415" s="341"/>
      <c r="AB415" s="341"/>
      <c r="AC415" s="341"/>
      <c r="AD415" s="401"/>
      <c r="AE415" s="563"/>
      <c r="AF415" s="564"/>
      <c r="AG415" s="564"/>
      <c r="AH415" s="564"/>
      <c r="AI415" s="564"/>
      <c r="AJ415" s="564"/>
      <c r="AK415" s="564"/>
      <c r="AL415" s="565"/>
      <c r="AM415" s="564"/>
      <c r="AN415" s="564"/>
      <c r="AO415" s="564"/>
      <c r="AP415" s="564"/>
      <c r="AQ415" s="564"/>
      <c r="AR415" s="564"/>
      <c r="AS415" s="564"/>
      <c r="AT415" s="564"/>
      <c r="AU415" s="394"/>
      <c r="AV415" s="306"/>
      <c r="AW415" s="306"/>
      <c r="AX415" s="394"/>
      <c r="AY415" s="401"/>
      <c r="AZ415" s="341"/>
      <c r="BA415" s="341"/>
      <c r="BB415" s="341"/>
      <c r="BC415" s="341"/>
      <c r="BD415" s="341"/>
      <c r="BE415" s="401"/>
      <c r="BF415" s="341"/>
      <c r="BG415" s="341"/>
      <c r="BH415" s="402"/>
      <c r="BI415" s="403"/>
      <c r="BJ415" s="405"/>
      <c r="BK415" s="405"/>
      <c r="BL415" s="405"/>
      <c r="BM415" s="405"/>
      <c r="BN415" s="514"/>
    </row>
    <row r="416" ht="18.75" customHeight="1">
      <c r="A416" s="336" t="str">
        <f t="shared" si="13"/>
        <v/>
      </c>
      <c r="B416" s="341"/>
      <c r="C416" s="559"/>
      <c r="D416" s="559"/>
      <c r="E416" s="560" t="str">
        <f t="shared" si="14"/>
        <v/>
      </c>
      <c r="F416" s="401"/>
      <c r="G416" s="394"/>
      <c r="H416" s="341" t="str">
        <f t="array" ref="H416">IF(D416="","",XLOOKUP(D416,'Master Data'!K:K,'Master Data'!N:N,"Input in Master Data",0,1))</f>
        <v/>
      </c>
      <c r="I416" s="341" t="str">
        <f t="array" ref="I416">IF(D416="","",XLOOKUP(D416,'Master Data'!K:K,'Master Data'!O:O,"Input in Master Data",0,1))</f>
        <v/>
      </c>
      <c r="J416" s="341" t="str">
        <f t="array" ref="J416">if(V416="","",XLOOKUP(V416,Master[Company],Master[Blow],"Unknown",0,1))</f>
        <v/>
      </c>
      <c r="K416" s="341" t="str">
        <f t="array" ref="K416">if(V416="","",XLOOKUP(V416,Master[Company],Master[Pigging],"Unknown",0,1))</f>
        <v/>
      </c>
      <c r="L416" s="341" t="str">
        <f t="array" ref="L416">if(V416="","",XLOOKUP(V416,Master[Company],Master[Load Method],"Unknown",0,1))</f>
        <v/>
      </c>
      <c r="M416" s="341" t="str">
        <f t="array" ref="M416">if(V416="","",XLOOKUP(V416,Master[Company],Master[Line Distance],"Unknown",0,1))</f>
        <v/>
      </c>
      <c r="N416" s="394"/>
      <c r="O416" s="341"/>
      <c r="P416" s="506"/>
      <c r="Q416" s="341" t="str">
        <f t="array" ref="Q416">if(V416="","",XLOOKUP(V416,Master[Company],Master[Terms],"NA",0,1))</f>
        <v/>
      </c>
      <c r="R416" s="341" t="str">
        <f t="shared" si="9"/>
        <v/>
      </c>
      <c r="S416" s="341" t="str">
        <f t="array" ref="S416">if(V416="","",XLOOKUP(V416,Master[Company],Master[Group],"NA",0,1))</f>
        <v/>
      </c>
      <c r="T416" s="341" t="str">
        <f t="array" ref="T416">if(V416="","",XLOOKUP(V416,Master[Company],Master[Loading Location],"NA",0,1))</f>
        <v/>
      </c>
      <c r="U416" s="341" t="str">
        <f t="array" ref="U416">if(V416="","",XLOOKUP(V416,Master[Company],Master[Acronym],"NA",0,1))</f>
        <v/>
      </c>
      <c r="V416" s="341"/>
      <c r="W416" s="342"/>
      <c r="X416" s="90"/>
      <c r="Y416" s="341"/>
      <c r="Z416" s="341" t="str">
        <f t="shared" si="11"/>
        <v/>
      </c>
      <c r="AA416" s="341"/>
      <c r="AB416" s="341"/>
      <c r="AC416" s="341"/>
      <c r="AD416" s="401"/>
      <c r="AE416" s="563"/>
      <c r="AF416" s="564"/>
      <c r="AG416" s="564"/>
      <c r="AH416" s="564"/>
      <c r="AI416" s="564"/>
      <c r="AJ416" s="564"/>
      <c r="AK416" s="564"/>
      <c r="AL416" s="565"/>
      <c r="AM416" s="564"/>
      <c r="AN416" s="564"/>
      <c r="AO416" s="564"/>
      <c r="AP416" s="564"/>
      <c r="AQ416" s="564"/>
      <c r="AR416" s="564"/>
      <c r="AS416" s="564"/>
      <c r="AT416" s="564"/>
      <c r="AU416" s="394"/>
      <c r="AV416" s="306"/>
      <c r="AW416" s="306"/>
      <c r="AX416" s="394"/>
      <c r="AY416" s="401"/>
      <c r="AZ416" s="341"/>
      <c r="BA416" s="341"/>
      <c r="BB416" s="341"/>
      <c r="BC416" s="341"/>
      <c r="BD416" s="341"/>
      <c r="BE416" s="401"/>
      <c r="BF416" s="341"/>
      <c r="BG416" s="341"/>
      <c r="BH416" s="402"/>
      <c r="BI416" s="403"/>
      <c r="BJ416" s="405"/>
      <c r="BK416" s="405"/>
      <c r="BL416" s="405"/>
      <c r="BM416" s="405"/>
      <c r="BN416" s="514"/>
    </row>
    <row r="417" ht="18.75" customHeight="1">
      <c r="A417" s="336" t="str">
        <f t="shared" si="13"/>
        <v/>
      </c>
      <c r="B417" s="341"/>
      <c r="C417" s="559"/>
      <c r="D417" s="559"/>
      <c r="E417" s="560" t="str">
        <f t="shared" si="14"/>
        <v/>
      </c>
      <c r="F417" s="401"/>
      <c r="G417" s="394"/>
      <c r="H417" s="341" t="str">
        <f t="array" ref="H417">IF(D417="","",XLOOKUP(D417,'Master Data'!K:K,'Master Data'!N:N,"Input in Master Data",0,1))</f>
        <v/>
      </c>
      <c r="I417" s="341" t="str">
        <f t="array" ref="I417">IF(D417="","",XLOOKUP(D417,'Master Data'!K:K,'Master Data'!O:O,"Input in Master Data",0,1))</f>
        <v/>
      </c>
      <c r="J417" s="341" t="str">
        <f t="array" ref="J417">if(V417="","",XLOOKUP(V417,Master[Company],Master[Blow],"Unknown",0,1))</f>
        <v/>
      </c>
      <c r="K417" s="341" t="str">
        <f t="array" ref="K417">if(V417="","",XLOOKUP(V417,Master[Company],Master[Pigging],"Unknown",0,1))</f>
        <v/>
      </c>
      <c r="L417" s="341" t="str">
        <f t="array" ref="L417">if(V417="","",XLOOKUP(V417,Master[Company],Master[Load Method],"Unknown",0,1))</f>
        <v/>
      </c>
      <c r="M417" s="341" t="str">
        <f t="array" ref="M417">if(V417="","",XLOOKUP(V417,Master[Company],Master[Line Distance],"Unknown",0,1))</f>
        <v/>
      </c>
      <c r="N417" s="394"/>
      <c r="O417" s="341"/>
      <c r="P417" s="506"/>
      <c r="Q417" s="341" t="str">
        <f t="array" ref="Q417">if(V417="","",XLOOKUP(V417,Master[Company],Master[Terms],"NA",0,1))</f>
        <v/>
      </c>
      <c r="R417" s="341" t="str">
        <f t="shared" si="9"/>
        <v/>
      </c>
      <c r="S417" s="341" t="str">
        <f t="array" ref="S417">if(V417="","",XLOOKUP(V417,Master[Company],Master[Group],"NA",0,1))</f>
        <v/>
      </c>
      <c r="T417" s="341" t="str">
        <f t="array" ref="T417">if(V417="","",XLOOKUP(V417,Master[Company],Master[Loading Location],"NA",0,1))</f>
        <v/>
      </c>
      <c r="U417" s="341" t="str">
        <f t="array" ref="U417">if(V417="","",XLOOKUP(V417,Master[Company],Master[Acronym],"NA",0,1))</f>
        <v/>
      </c>
      <c r="V417" s="341"/>
      <c r="W417" s="342"/>
      <c r="X417" s="90"/>
      <c r="Y417" s="341"/>
      <c r="Z417" s="341" t="str">
        <f t="shared" si="11"/>
        <v/>
      </c>
      <c r="AA417" s="341"/>
      <c r="AB417" s="341"/>
      <c r="AC417" s="341"/>
      <c r="AD417" s="401"/>
      <c r="AE417" s="563"/>
      <c r="AF417" s="564"/>
      <c r="AG417" s="564"/>
      <c r="AH417" s="564"/>
      <c r="AI417" s="564"/>
      <c r="AJ417" s="564"/>
      <c r="AK417" s="564"/>
      <c r="AL417" s="565"/>
      <c r="AM417" s="564"/>
      <c r="AN417" s="564"/>
      <c r="AO417" s="564"/>
      <c r="AP417" s="564"/>
      <c r="AQ417" s="564"/>
      <c r="AR417" s="564"/>
      <c r="AS417" s="564"/>
      <c r="AT417" s="564"/>
      <c r="AU417" s="394"/>
      <c r="AV417" s="306"/>
      <c r="AW417" s="306"/>
      <c r="AX417" s="394"/>
      <c r="AY417" s="401"/>
      <c r="AZ417" s="341"/>
      <c r="BA417" s="341"/>
      <c r="BB417" s="341"/>
      <c r="BC417" s="341"/>
      <c r="BD417" s="341"/>
      <c r="BE417" s="401"/>
      <c r="BF417" s="341"/>
      <c r="BG417" s="341"/>
      <c r="BH417" s="402"/>
      <c r="BI417" s="403"/>
      <c r="BJ417" s="405"/>
      <c r="BK417" s="405"/>
      <c r="BL417" s="405"/>
      <c r="BM417" s="405"/>
      <c r="BN417" s="514"/>
    </row>
    <row r="418" ht="18.75" customHeight="1">
      <c r="A418" s="336" t="str">
        <f t="shared" si="13"/>
        <v/>
      </c>
      <c r="B418" s="341"/>
      <c r="C418" s="559"/>
      <c r="D418" s="559"/>
      <c r="E418" s="560" t="str">
        <f t="shared" si="14"/>
        <v/>
      </c>
      <c r="F418" s="401"/>
      <c r="G418" s="394"/>
      <c r="H418" s="341" t="str">
        <f t="array" ref="H418">IF(D418="","",XLOOKUP(D418,'Master Data'!K:K,'Master Data'!N:N,"Input in Master Data",0,1))</f>
        <v/>
      </c>
      <c r="I418" s="341" t="str">
        <f t="array" ref="I418">IF(D418="","",XLOOKUP(D418,'Master Data'!K:K,'Master Data'!O:O,"Input in Master Data",0,1))</f>
        <v/>
      </c>
      <c r="J418" s="341" t="str">
        <f t="array" ref="J418">if(V418="","",XLOOKUP(V418,Master[Company],Master[Blow],"Unknown",0,1))</f>
        <v/>
      </c>
      <c r="K418" s="341" t="str">
        <f t="array" ref="K418">if(V418="","",XLOOKUP(V418,Master[Company],Master[Pigging],"Unknown",0,1))</f>
        <v/>
      </c>
      <c r="L418" s="341" t="str">
        <f t="array" ref="L418">if(V418="","",XLOOKUP(V418,Master[Company],Master[Load Method],"Unknown",0,1))</f>
        <v/>
      </c>
      <c r="M418" s="341" t="str">
        <f t="array" ref="M418">if(V418="","",XLOOKUP(V418,Master[Company],Master[Line Distance],"Unknown",0,1))</f>
        <v/>
      </c>
      <c r="N418" s="394"/>
      <c r="O418" s="341"/>
      <c r="P418" s="506"/>
      <c r="Q418" s="341" t="str">
        <f t="array" ref="Q418">if(V418="","",XLOOKUP(V418,Master[Company],Master[Terms],"NA",0,1))</f>
        <v/>
      </c>
      <c r="R418" s="341" t="str">
        <f t="shared" si="9"/>
        <v/>
      </c>
      <c r="S418" s="341" t="str">
        <f t="array" ref="S418">if(V418="","",XLOOKUP(V418,Master[Company],Master[Group],"NA",0,1))</f>
        <v/>
      </c>
      <c r="T418" s="341" t="str">
        <f t="array" ref="T418">if(V418="","",XLOOKUP(V418,Master[Company],Master[Loading Location],"NA",0,1))</f>
        <v/>
      </c>
      <c r="U418" s="341" t="str">
        <f t="array" ref="U418">if(V418="","",XLOOKUP(V418,Master[Company],Master[Acronym],"NA",0,1))</f>
        <v/>
      </c>
      <c r="V418" s="341"/>
      <c r="W418" s="342"/>
      <c r="X418" s="90"/>
      <c r="Y418" s="341"/>
      <c r="Z418" s="341" t="str">
        <f t="shared" si="11"/>
        <v/>
      </c>
      <c r="AA418" s="341"/>
      <c r="AB418" s="341"/>
      <c r="AC418" s="341"/>
      <c r="AD418" s="401"/>
      <c r="AE418" s="563"/>
      <c r="AF418" s="564"/>
      <c r="AG418" s="564"/>
      <c r="AH418" s="564"/>
      <c r="AI418" s="564"/>
      <c r="AJ418" s="564"/>
      <c r="AK418" s="564"/>
      <c r="AL418" s="565"/>
      <c r="AM418" s="564"/>
      <c r="AN418" s="564"/>
      <c r="AO418" s="564"/>
      <c r="AP418" s="564"/>
      <c r="AQ418" s="564"/>
      <c r="AR418" s="564"/>
      <c r="AS418" s="564"/>
      <c r="AT418" s="564"/>
      <c r="AU418" s="394"/>
      <c r="AV418" s="306"/>
      <c r="AW418" s="306"/>
      <c r="AX418" s="394"/>
      <c r="AY418" s="401"/>
      <c r="AZ418" s="341"/>
      <c r="BA418" s="341"/>
      <c r="BB418" s="341"/>
      <c r="BC418" s="341"/>
      <c r="BD418" s="341"/>
      <c r="BE418" s="401"/>
      <c r="BF418" s="341"/>
      <c r="BG418" s="341"/>
      <c r="BH418" s="402"/>
      <c r="BI418" s="403"/>
      <c r="BJ418" s="405"/>
      <c r="BK418" s="405"/>
      <c r="BL418" s="405"/>
      <c r="BM418" s="405"/>
      <c r="BN418" s="514"/>
    </row>
    <row r="419" ht="18.75" customHeight="1">
      <c r="A419" s="336" t="str">
        <f t="shared" si="13"/>
        <v/>
      </c>
      <c r="B419" s="341"/>
      <c r="C419" s="559"/>
      <c r="D419" s="559"/>
      <c r="E419" s="560" t="str">
        <f t="shared" si="14"/>
        <v/>
      </c>
      <c r="F419" s="401"/>
      <c r="G419" s="394"/>
      <c r="H419" s="341" t="str">
        <f t="array" ref="H419">IF(D419="","",XLOOKUP(D419,'Master Data'!K:K,'Master Data'!N:N,"Input in Master Data",0,1))</f>
        <v/>
      </c>
      <c r="I419" s="341" t="str">
        <f t="array" ref="I419">IF(D419="","",XLOOKUP(D419,'Master Data'!K:K,'Master Data'!O:O,"Input in Master Data",0,1))</f>
        <v/>
      </c>
      <c r="J419" s="341" t="str">
        <f t="array" ref="J419">if(V419="","",XLOOKUP(V419,Master[Company],Master[Blow],"Unknown",0,1))</f>
        <v/>
      </c>
      <c r="K419" s="341" t="str">
        <f t="array" ref="K419">if(V419="","",XLOOKUP(V419,Master[Company],Master[Pigging],"Unknown",0,1))</f>
        <v/>
      </c>
      <c r="L419" s="341" t="str">
        <f t="array" ref="L419">if(V419="","",XLOOKUP(V419,Master[Company],Master[Load Method],"Unknown",0,1))</f>
        <v/>
      </c>
      <c r="M419" s="341" t="str">
        <f t="array" ref="M419">if(V419="","",XLOOKUP(V419,Master[Company],Master[Line Distance],"Unknown",0,1))</f>
        <v/>
      </c>
      <c r="N419" s="394"/>
      <c r="O419" s="341"/>
      <c r="P419" s="506"/>
      <c r="Q419" s="341" t="str">
        <f t="array" ref="Q419">if(V419="","",XLOOKUP(V419,Master[Company],Master[Terms],"NA",0,1))</f>
        <v/>
      </c>
      <c r="R419" s="341" t="str">
        <f t="shared" si="9"/>
        <v/>
      </c>
      <c r="S419" s="341" t="str">
        <f t="array" ref="S419">if(V419="","",XLOOKUP(V419,Master[Company],Master[Group],"NA",0,1))</f>
        <v/>
      </c>
      <c r="T419" s="341" t="str">
        <f t="array" ref="T419">if(V419="","",XLOOKUP(V419,Master[Company],Master[Loading Location],"NA",0,1))</f>
        <v/>
      </c>
      <c r="U419" s="341" t="str">
        <f t="array" ref="U419">if(V419="","",XLOOKUP(V419,Master[Company],Master[Acronym],"NA",0,1))</f>
        <v/>
      </c>
      <c r="V419" s="341"/>
      <c r="W419" s="342"/>
      <c r="X419" s="90"/>
      <c r="Y419" s="341"/>
      <c r="Z419" s="341" t="str">
        <f t="shared" si="11"/>
        <v/>
      </c>
      <c r="AA419" s="341"/>
      <c r="AB419" s="341"/>
      <c r="AC419" s="341"/>
      <c r="AD419" s="401"/>
      <c r="AE419" s="563"/>
      <c r="AF419" s="564"/>
      <c r="AG419" s="564"/>
      <c r="AH419" s="564"/>
      <c r="AI419" s="564"/>
      <c r="AJ419" s="564"/>
      <c r="AK419" s="564"/>
      <c r="AL419" s="565"/>
      <c r="AM419" s="564"/>
      <c r="AN419" s="564"/>
      <c r="AO419" s="564"/>
      <c r="AP419" s="564"/>
      <c r="AQ419" s="564"/>
      <c r="AR419" s="564"/>
      <c r="AS419" s="564"/>
      <c r="AT419" s="564"/>
      <c r="AU419" s="394"/>
      <c r="AV419" s="306"/>
      <c r="AW419" s="306"/>
      <c r="AX419" s="394"/>
      <c r="AY419" s="401"/>
      <c r="AZ419" s="341"/>
      <c r="BA419" s="341"/>
      <c r="BB419" s="341"/>
      <c r="BC419" s="341"/>
      <c r="BD419" s="341"/>
      <c r="BE419" s="401"/>
      <c r="BF419" s="341"/>
      <c r="BG419" s="341"/>
      <c r="BH419" s="402"/>
      <c r="BI419" s="403"/>
      <c r="BJ419" s="405"/>
      <c r="BK419" s="405"/>
      <c r="BL419" s="405"/>
      <c r="BM419" s="405"/>
      <c r="BN419" s="514"/>
    </row>
    <row r="420" ht="18.75" customHeight="1">
      <c r="A420" s="336" t="str">
        <f t="shared" si="13"/>
        <v/>
      </c>
      <c r="B420" s="341"/>
      <c r="C420" s="559"/>
      <c r="D420" s="559"/>
      <c r="E420" s="560" t="str">
        <f t="shared" si="14"/>
        <v/>
      </c>
      <c r="F420" s="401"/>
      <c r="G420" s="394"/>
      <c r="H420" s="341" t="str">
        <f t="array" ref="H420">IF(D420="","",XLOOKUP(D420,'Master Data'!K:K,'Master Data'!N:N,"Input in Master Data",0,1))</f>
        <v/>
      </c>
      <c r="I420" s="341" t="str">
        <f t="array" ref="I420">IF(D420="","",XLOOKUP(D420,'Master Data'!K:K,'Master Data'!O:O,"Input in Master Data",0,1))</f>
        <v/>
      </c>
      <c r="J420" s="341" t="str">
        <f t="array" ref="J420">if(V420="","",XLOOKUP(V420,Master[Company],Master[Blow],"Unknown",0,1))</f>
        <v/>
      </c>
      <c r="K420" s="341" t="str">
        <f t="array" ref="K420">if(V420="","",XLOOKUP(V420,Master[Company],Master[Pigging],"Unknown",0,1))</f>
        <v/>
      </c>
      <c r="L420" s="341" t="str">
        <f t="array" ref="L420">if(V420="","",XLOOKUP(V420,Master[Company],Master[Load Method],"Unknown",0,1))</f>
        <v/>
      </c>
      <c r="M420" s="341" t="str">
        <f t="array" ref="M420">if(V420="","",XLOOKUP(V420,Master[Company],Master[Line Distance],"Unknown",0,1))</f>
        <v/>
      </c>
      <c r="N420" s="394"/>
      <c r="O420" s="341"/>
      <c r="P420" s="506"/>
      <c r="Q420" s="341" t="str">
        <f t="array" ref="Q420">if(V420="","",XLOOKUP(V420,Master[Company],Master[Terms],"NA",0,1))</f>
        <v/>
      </c>
      <c r="R420" s="341" t="str">
        <f t="shared" si="9"/>
        <v/>
      </c>
      <c r="S420" s="341" t="str">
        <f t="array" ref="S420">if(V420="","",XLOOKUP(V420,Master[Company],Master[Group],"NA",0,1))</f>
        <v/>
      </c>
      <c r="T420" s="341" t="str">
        <f t="array" ref="T420">if(V420="","",XLOOKUP(V420,Master[Company],Master[Loading Location],"NA",0,1))</f>
        <v/>
      </c>
      <c r="U420" s="341" t="str">
        <f t="array" ref="U420">if(V420="","",XLOOKUP(V420,Master[Company],Master[Acronym],"NA",0,1))</f>
        <v/>
      </c>
      <c r="V420" s="341"/>
      <c r="W420" s="342"/>
      <c r="X420" s="90"/>
      <c r="Y420" s="341"/>
      <c r="Z420" s="341" t="str">
        <f t="shared" si="11"/>
        <v/>
      </c>
      <c r="AA420" s="341"/>
      <c r="AB420" s="341"/>
      <c r="AC420" s="341"/>
      <c r="AD420" s="401"/>
      <c r="AE420" s="563"/>
      <c r="AF420" s="564"/>
      <c r="AG420" s="564"/>
      <c r="AH420" s="564"/>
      <c r="AI420" s="564"/>
      <c r="AJ420" s="564"/>
      <c r="AK420" s="564"/>
      <c r="AL420" s="565"/>
      <c r="AM420" s="564"/>
      <c r="AN420" s="564"/>
      <c r="AO420" s="564"/>
      <c r="AP420" s="564"/>
      <c r="AQ420" s="564"/>
      <c r="AR420" s="564"/>
      <c r="AS420" s="564"/>
      <c r="AT420" s="564"/>
      <c r="AU420" s="394"/>
      <c r="AV420" s="306"/>
      <c r="AW420" s="306"/>
      <c r="AX420" s="394"/>
      <c r="AY420" s="401"/>
      <c r="AZ420" s="341"/>
      <c r="BA420" s="341"/>
      <c r="BB420" s="341"/>
      <c r="BC420" s="341"/>
      <c r="BD420" s="341"/>
      <c r="BE420" s="401"/>
      <c r="BF420" s="341"/>
      <c r="BG420" s="341"/>
      <c r="BH420" s="402"/>
      <c r="BI420" s="403"/>
      <c r="BJ420" s="405"/>
      <c r="BK420" s="405"/>
      <c r="BL420" s="405"/>
      <c r="BM420" s="405"/>
      <c r="BN420" s="514"/>
    </row>
    <row r="421" ht="18.75" customHeight="1">
      <c r="A421" s="336" t="str">
        <f t="shared" si="13"/>
        <v/>
      </c>
      <c r="B421" s="341"/>
      <c r="C421" s="559"/>
      <c r="D421" s="559"/>
      <c r="E421" s="560" t="str">
        <f t="shared" si="14"/>
        <v/>
      </c>
      <c r="F421" s="401"/>
      <c r="G421" s="394"/>
      <c r="H421" s="341" t="str">
        <f t="array" ref="H421">IF(D421="","",XLOOKUP(D421,'Master Data'!K:K,'Master Data'!N:N,"Input in Master Data",0,1))</f>
        <v/>
      </c>
      <c r="I421" s="341" t="str">
        <f t="array" ref="I421">IF(D421="","",XLOOKUP(D421,'Master Data'!K:K,'Master Data'!O:O,"Input in Master Data",0,1))</f>
        <v/>
      </c>
      <c r="J421" s="341" t="str">
        <f t="array" ref="J421">if(V421="","",XLOOKUP(V421,Master[Company],Master[Blow],"Unknown",0,1))</f>
        <v/>
      </c>
      <c r="K421" s="341" t="str">
        <f t="array" ref="K421">if(V421="","",XLOOKUP(V421,Master[Company],Master[Pigging],"Unknown",0,1))</f>
        <v/>
      </c>
      <c r="L421" s="341" t="str">
        <f t="array" ref="L421">if(V421="","",XLOOKUP(V421,Master[Company],Master[Load Method],"Unknown",0,1))</f>
        <v/>
      </c>
      <c r="M421" s="341" t="str">
        <f t="array" ref="M421">if(V421="","",XLOOKUP(V421,Master[Company],Master[Line Distance],"Unknown",0,1))</f>
        <v/>
      </c>
      <c r="N421" s="394"/>
      <c r="O421" s="341"/>
      <c r="P421" s="506"/>
      <c r="Q421" s="341" t="str">
        <f t="array" ref="Q421">if(V421="","",XLOOKUP(V421,Master[Company],Master[Terms],"NA",0,1))</f>
        <v/>
      </c>
      <c r="R421" s="341" t="str">
        <f t="shared" si="9"/>
        <v/>
      </c>
      <c r="S421" s="341" t="str">
        <f t="array" ref="S421">if(V421="","",XLOOKUP(V421,Master[Company],Master[Group],"NA",0,1))</f>
        <v/>
      </c>
      <c r="T421" s="341" t="str">
        <f t="array" ref="T421">if(V421="","",XLOOKUP(V421,Master[Company],Master[Loading Location],"NA",0,1))</f>
        <v/>
      </c>
      <c r="U421" s="341" t="str">
        <f t="array" ref="U421">if(V421="","",XLOOKUP(V421,Master[Company],Master[Acronym],"NA",0,1))</f>
        <v/>
      </c>
      <c r="V421" s="341"/>
      <c r="W421" s="342"/>
      <c r="X421" s="90"/>
      <c r="Y421" s="341"/>
      <c r="Z421" s="341" t="str">
        <f t="shared" si="11"/>
        <v/>
      </c>
      <c r="AA421" s="341"/>
      <c r="AB421" s="341"/>
      <c r="AC421" s="341"/>
      <c r="AD421" s="401"/>
      <c r="AE421" s="563"/>
      <c r="AF421" s="564"/>
      <c r="AG421" s="564"/>
      <c r="AH421" s="564"/>
      <c r="AI421" s="564"/>
      <c r="AJ421" s="564"/>
      <c r="AK421" s="564"/>
      <c r="AL421" s="565"/>
      <c r="AM421" s="564"/>
      <c r="AN421" s="564"/>
      <c r="AO421" s="564"/>
      <c r="AP421" s="564"/>
      <c r="AQ421" s="564"/>
      <c r="AR421" s="564"/>
      <c r="AS421" s="564"/>
      <c r="AT421" s="564"/>
      <c r="AU421" s="394"/>
      <c r="AV421" s="306"/>
      <c r="AW421" s="306"/>
      <c r="AX421" s="394"/>
      <c r="AY421" s="401"/>
      <c r="AZ421" s="341"/>
      <c r="BA421" s="341"/>
      <c r="BB421" s="341"/>
      <c r="BC421" s="341"/>
      <c r="BD421" s="341"/>
      <c r="BE421" s="401"/>
      <c r="BF421" s="341"/>
      <c r="BG421" s="341"/>
      <c r="BH421" s="402"/>
      <c r="BI421" s="403"/>
      <c r="BJ421" s="405"/>
      <c r="BK421" s="405"/>
      <c r="BL421" s="405"/>
      <c r="BM421" s="405"/>
      <c r="BN421" s="514"/>
    </row>
    <row r="422" ht="18.75" customHeight="1">
      <c r="A422" s="336" t="str">
        <f t="shared" si="13"/>
        <v/>
      </c>
      <c r="B422" s="341"/>
      <c r="C422" s="559"/>
      <c r="D422" s="559"/>
      <c r="E422" s="560" t="str">
        <f t="shared" si="14"/>
        <v/>
      </c>
      <c r="F422" s="401"/>
      <c r="G422" s="394"/>
      <c r="H422" s="341" t="str">
        <f t="array" ref="H422">IF(D422="","",XLOOKUP(D422,'Master Data'!K:K,'Master Data'!N:N,"Input in Master Data",0,1))</f>
        <v/>
      </c>
      <c r="I422" s="341" t="str">
        <f t="array" ref="I422">IF(D422="","",XLOOKUP(D422,'Master Data'!K:K,'Master Data'!O:O,"Input in Master Data",0,1))</f>
        <v/>
      </c>
      <c r="J422" s="341" t="str">
        <f t="array" ref="J422">if(V422="","",XLOOKUP(V422,Master[Company],Master[Blow],"Unknown",0,1))</f>
        <v/>
      </c>
      <c r="K422" s="341" t="str">
        <f t="array" ref="K422">if(V422="","",XLOOKUP(V422,Master[Company],Master[Pigging],"Unknown",0,1))</f>
        <v/>
      </c>
      <c r="L422" s="341" t="str">
        <f t="array" ref="L422">if(V422="","",XLOOKUP(V422,Master[Company],Master[Load Method],"Unknown",0,1))</f>
        <v/>
      </c>
      <c r="M422" s="341" t="str">
        <f t="array" ref="M422">if(V422="","",XLOOKUP(V422,Master[Company],Master[Line Distance],"Unknown",0,1))</f>
        <v/>
      </c>
      <c r="N422" s="394"/>
      <c r="O422" s="341"/>
      <c r="P422" s="506"/>
      <c r="Q422" s="341" t="str">
        <f t="array" ref="Q422">if(V422="","",XLOOKUP(V422,Master[Company],Master[Terms],"NA",0,1))</f>
        <v/>
      </c>
      <c r="R422" s="341" t="str">
        <f t="shared" si="9"/>
        <v/>
      </c>
      <c r="S422" s="341" t="str">
        <f t="array" ref="S422">if(V422="","",XLOOKUP(V422,Master[Company],Master[Group],"NA",0,1))</f>
        <v/>
      </c>
      <c r="T422" s="341" t="str">
        <f t="array" ref="T422">if(V422="","",XLOOKUP(V422,Master[Company],Master[Loading Location],"NA",0,1))</f>
        <v/>
      </c>
      <c r="U422" s="341" t="str">
        <f t="array" ref="U422">if(V422="","",XLOOKUP(V422,Master[Company],Master[Acronym],"NA",0,1))</f>
        <v/>
      </c>
      <c r="V422" s="341"/>
      <c r="W422" s="342"/>
      <c r="X422" s="90"/>
      <c r="Y422" s="341"/>
      <c r="Z422" s="341" t="str">
        <f t="shared" si="11"/>
        <v/>
      </c>
      <c r="AA422" s="341"/>
      <c r="AB422" s="341"/>
      <c r="AC422" s="341"/>
      <c r="AD422" s="401"/>
      <c r="AE422" s="563"/>
      <c r="AF422" s="564"/>
      <c r="AG422" s="564"/>
      <c r="AH422" s="564"/>
      <c r="AI422" s="564"/>
      <c r="AJ422" s="564"/>
      <c r="AK422" s="564"/>
      <c r="AL422" s="565"/>
      <c r="AM422" s="564"/>
      <c r="AN422" s="564"/>
      <c r="AO422" s="564"/>
      <c r="AP422" s="564"/>
      <c r="AQ422" s="564"/>
      <c r="AR422" s="564"/>
      <c r="AS422" s="564"/>
      <c r="AT422" s="564"/>
      <c r="AU422" s="394"/>
      <c r="AV422" s="306"/>
      <c r="AW422" s="306"/>
      <c r="AX422" s="394"/>
      <c r="AY422" s="401"/>
      <c r="AZ422" s="341"/>
      <c r="BA422" s="341"/>
      <c r="BB422" s="341"/>
      <c r="BC422" s="341"/>
      <c r="BD422" s="341"/>
      <c r="BE422" s="401"/>
      <c r="BF422" s="341"/>
      <c r="BG422" s="341"/>
      <c r="BH422" s="402"/>
      <c r="BI422" s="403"/>
      <c r="BJ422" s="405"/>
      <c r="BK422" s="405"/>
      <c r="BL422" s="405"/>
      <c r="BM422" s="405"/>
      <c r="BN422" s="514"/>
    </row>
    <row r="423" ht="18.75" customHeight="1">
      <c r="A423" s="336" t="str">
        <f t="shared" si="13"/>
        <v/>
      </c>
      <c r="B423" s="341"/>
      <c r="C423" s="559"/>
      <c r="D423" s="559"/>
      <c r="E423" s="560" t="str">
        <f t="shared" si="14"/>
        <v/>
      </c>
      <c r="F423" s="401"/>
      <c r="G423" s="394"/>
      <c r="H423" s="341" t="str">
        <f t="array" ref="H423">IF(D423="","",XLOOKUP(D423,'Master Data'!K:K,'Master Data'!N:N,"Input in Master Data",0,1))</f>
        <v/>
      </c>
      <c r="I423" s="341" t="str">
        <f t="array" ref="I423">IF(D423="","",XLOOKUP(D423,'Master Data'!K:K,'Master Data'!O:O,"Input in Master Data",0,1))</f>
        <v/>
      </c>
      <c r="J423" s="341" t="str">
        <f t="array" ref="J423">if(V423="","",XLOOKUP(V423,Master[Company],Master[Blow],"Unknown",0,1))</f>
        <v/>
      </c>
      <c r="K423" s="341" t="str">
        <f t="array" ref="K423">if(V423="","",XLOOKUP(V423,Master[Company],Master[Pigging],"Unknown",0,1))</f>
        <v/>
      </c>
      <c r="L423" s="341" t="str">
        <f t="array" ref="L423">if(V423="","",XLOOKUP(V423,Master[Company],Master[Load Method],"Unknown",0,1))</f>
        <v/>
      </c>
      <c r="M423" s="341" t="str">
        <f t="array" ref="M423">if(V423="","",XLOOKUP(V423,Master[Company],Master[Line Distance],"Unknown",0,1))</f>
        <v/>
      </c>
      <c r="N423" s="394"/>
      <c r="O423" s="341"/>
      <c r="P423" s="506"/>
      <c r="Q423" s="341" t="str">
        <f t="array" ref="Q423">if(V423="","",XLOOKUP(V423,Master[Company],Master[Terms],"NA",0,1))</f>
        <v/>
      </c>
      <c r="R423" s="341" t="str">
        <f t="shared" si="9"/>
        <v/>
      </c>
      <c r="S423" s="341" t="str">
        <f t="array" ref="S423">if(V423="","",XLOOKUP(V423,Master[Company],Master[Group],"NA",0,1))</f>
        <v/>
      </c>
      <c r="T423" s="341" t="str">
        <f t="array" ref="T423">if(V423="","",XLOOKUP(V423,Master[Company],Master[Loading Location],"NA",0,1))</f>
        <v/>
      </c>
      <c r="U423" s="341" t="str">
        <f t="array" ref="U423">if(V423="","",XLOOKUP(V423,Master[Company],Master[Acronym],"NA",0,1))</f>
        <v/>
      </c>
      <c r="V423" s="341"/>
      <c r="W423" s="342"/>
      <c r="X423" s="90"/>
      <c r="Y423" s="341"/>
      <c r="Z423" s="341" t="str">
        <f t="shared" si="11"/>
        <v/>
      </c>
      <c r="AA423" s="341"/>
      <c r="AB423" s="341"/>
      <c r="AC423" s="341"/>
      <c r="AD423" s="401"/>
      <c r="AE423" s="563"/>
      <c r="AF423" s="564"/>
      <c r="AG423" s="564"/>
      <c r="AH423" s="564"/>
      <c r="AI423" s="564"/>
      <c r="AJ423" s="564"/>
      <c r="AK423" s="564"/>
      <c r="AL423" s="565"/>
      <c r="AM423" s="564"/>
      <c r="AN423" s="564"/>
      <c r="AO423" s="564"/>
      <c r="AP423" s="564"/>
      <c r="AQ423" s="564"/>
      <c r="AR423" s="564"/>
      <c r="AS423" s="564"/>
      <c r="AT423" s="564"/>
      <c r="AU423" s="394"/>
      <c r="AV423" s="306"/>
      <c r="AW423" s="306"/>
      <c r="AX423" s="394"/>
      <c r="AY423" s="401"/>
      <c r="AZ423" s="341"/>
      <c r="BA423" s="341"/>
      <c r="BB423" s="341"/>
      <c r="BC423" s="341"/>
      <c r="BD423" s="341"/>
      <c r="BE423" s="401"/>
      <c r="BF423" s="341"/>
      <c r="BG423" s="341"/>
      <c r="BH423" s="402"/>
      <c r="BI423" s="403"/>
      <c r="BJ423" s="405"/>
      <c r="BK423" s="405"/>
      <c r="BL423" s="405"/>
      <c r="BM423" s="405"/>
      <c r="BN423" s="514"/>
    </row>
    <row r="424" ht="18.75" customHeight="1">
      <c r="A424" s="336" t="str">
        <f t="shared" si="13"/>
        <v/>
      </c>
      <c r="B424" s="341"/>
      <c r="C424" s="559"/>
      <c r="D424" s="559"/>
      <c r="E424" s="560" t="str">
        <f t="shared" si="14"/>
        <v/>
      </c>
      <c r="F424" s="401"/>
      <c r="G424" s="394"/>
      <c r="H424" s="341" t="str">
        <f t="array" ref="H424">IF(D424="","",XLOOKUP(D424,'Master Data'!K:K,'Master Data'!N:N,"Input in Master Data",0,1))</f>
        <v/>
      </c>
      <c r="I424" s="341" t="str">
        <f t="array" ref="I424">IF(D424="","",XLOOKUP(D424,'Master Data'!K:K,'Master Data'!O:O,"Input in Master Data",0,1))</f>
        <v/>
      </c>
      <c r="J424" s="341" t="str">
        <f t="array" ref="J424">if(V424="","",XLOOKUP(V424,Master[Company],Master[Blow],"Unknown",0,1))</f>
        <v/>
      </c>
      <c r="K424" s="341" t="str">
        <f t="array" ref="K424">if(V424="","",XLOOKUP(V424,Master[Company],Master[Pigging],"Unknown",0,1))</f>
        <v/>
      </c>
      <c r="L424" s="341" t="str">
        <f t="array" ref="L424">if(V424="","",XLOOKUP(V424,Master[Company],Master[Load Method],"Unknown",0,1))</f>
        <v/>
      </c>
      <c r="M424" s="341" t="str">
        <f t="array" ref="M424">if(V424="","",XLOOKUP(V424,Master[Company],Master[Line Distance],"Unknown",0,1))</f>
        <v/>
      </c>
      <c r="N424" s="394"/>
      <c r="O424" s="341"/>
      <c r="P424" s="506"/>
      <c r="Q424" s="341" t="str">
        <f t="array" ref="Q424">if(V424="","",XLOOKUP(V424,Master[Company],Master[Terms],"NA",0,1))</f>
        <v/>
      </c>
      <c r="R424" s="341" t="str">
        <f t="shared" si="9"/>
        <v/>
      </c>
      <c r="S424" s="341" t="str">
        <f t="array" ref="S424">if(V424="","",XLOOKUP(V424,Master[Company],Master[Group],"NA",0,1))</f>
        <v/>
      </c>
      <c r="T424" s="341" t="str">
        <f t="array" ref="T424">if(V424="","",XLOOKUP(V424,Master[Company],Master[Loading Location],"NA",0,1))</f>
        <v/>
      </c>
      <c r="U424" s="341" t="str">
        <f t="array" ref="U424">if(V424="","",XLOOKUP(V424,Master[Company],Master[Acronym],"NA",0,1))</f>
        <v/>
      </c>
      <c r="V424" s="341"/>
      <c r="W424" s="342"/>
      <c r="X424" s="90"/>
      <c r="Y424" s="341"/>
      <c r="Z424" s="341" t="str">
        <f t="shared" si="11"/>
        <v/>
      </c>
      <c r="AA424" s="341"/>
      <c r="AB424" s="341"/>
      <c r="AC424" s="341"/>
      <c r="AD424" s="401"/>
      <c r="AE424" s="563"/>
      <c r="AF424" s="564"/>
      <c r="AG424" s="564"/>
      <c r="AH424" s="564"/>
      <c r="AI424" s="564"/>
      <c r="AJ424" s="564"/>
      <c r="AK424" s="564"/>
      <c r="AL424" s="565"/>
      <c r="AM424" s="564"/>
      <c r="AN424" s="564"/>
      <c r="AO424" s="564"/>
      <c r="AP424" s="564"/>
      <c r="AQ424" s="564"/>
      <c r="AR424" s="564"/>
      <c r="AS424" s="564"/>
      <c r="AT424" s="564"/>
      <c r="AU424" s="394"/>
      <c r="AV424" s="306"/>
      <c r="AW424" s="306"/>
      <c r="AX424" s="394"/>
      <c r="AY424" s="401"/>
      <c r="AZ424" s="341"/>
      <c r="BA424" s="341"/>
      <c r="BB424" s="341"/>
      <c r="BC424" s="341"/>
      <c r="BD424" s="341"/>
      <c r="BE424" s="401"/>
      <c r="BF424" s="341"/>
      <c r="BG424" s="341"/>
      <c r="BH424" s="402"/>
      <c r="BI424" s="403"/>
      <c r="BJ424" s="405"/>
      <c r="BK424" s="405"/>
      <c r="BL424" s="405"/>
      <c r="BM424" s="405"/>
      <c r="BN424" s="514"/>
    </row>
    <row r="425" ht="18.75" customHeight="1">
      <c r="A425" s="336" t="str">
        <f t="shared" si="13"/>
        <v/>
      </c>
      <c r="B425" s="341"/>
      <c r="C425" s="559"/>
      <c r="D425" s="559"/>
      <c r="E425" s="560" t="str">
        <f t="shared" si="14"/>
        <v/>
      </c>
      <c r="F425" s="401"/>
      <c r="G425" s="394"/>
      <c r="H425" s="341" t="str">
        <f t="array" ref="H425">IF(D425="","",XLOOKUP(D425,'Master Data'!K:K,'Master Data'!N:N,"Input in Master Data",0,1))</f>
        <v/>
      </c>
      <c r="I425" s="341" t="str">
        <f t="array" ref="I425">IF(D425="","",XLOOKUP(D425,'Master Data'!K:K,'Master Data'!O:O,"Input in Master Data",0,1))</f>
        <v/>
      </c>
      <c r="J425" s="341" t="str">
        <f t="array" ref="J425">if(V425="","",XLOOKUP(V425,Master[Company],Master[Blow],"Unknown",0,1))</f>
        <v/>
      </c>
      <c r="K425" s="341" t="str">
        <f t="array" ref="K425">if(V425="","",XLOOKUP(V425,Master[Company],Master[Pigging],"Unknown",0,1))</f>
        <v/>
      </c>
      <c r="L425" s="341" t="str">
        <f t="array" ref="L425">if(V425="","",XLOOKUP(V425,Master[Company],Master[Load Method],"Unknown",0,1))</f>
        <v/>
      </c>
      <c r="M425" s="341" t="str">
        <f t="array" ref="M425">if(V425="","",XLOOKUP(V425,Master[Company],Master[Line Distance],"Unknown",0,1))</f>
        <v/>
      </c>
      <c r="N425" s="394"/>
      <c r="O425" s="341"/>
      <c r="P425" s="506"/>
      <c r="Q425" s="341" t="str">
        <f t="array" ref="Q425">if(V425="","",XLOOKUP(V425,Master[Company],Master[Terms],"NA",0,1))</f>
        <v/>
      </c>
      <c r="R425" s="341" t="str">
        <f t="shared" si="9"/>
        <v/>
      </c>
      <c r="S425" s="341" t="str">
        <f t="array" ref="S425">if(V425="","",XLOOKUP(V425,Master[Company],Master[Group],"NA",0,1))</f>
        <v/>
      </c>
      <c r="T425" s="341" t="str">
        <f t="array" ref="T425">if(V425="","",XLOOKUP(V425,Master[Company],Master[Loading Location],"NA",0,1))</f>
        <v/>
      </c>
      <c r="U425" s="341" t="str">
        <f t="array" ref="U425">if(V425="","",XLOOKUP(V425,Master[Company],Master[Acronym],"NA",0,1))</f>
        <v/>
      </c>
      <c r="V425" s="341"/>
      <c r="W425" s="342"/>
      <c r="X425" s="90"/>
      <c r="Y425" s="341"/>
      <c r="Z425" s="341" t="str">
        <f t="shared" si="11"/>
        <v/>
      </c>
      <c r="AA425" s="341"/>
      <c r="AB425" s="341"/>
      <c r="AC425" s="341"/>
      <c r="AD425" s="401"/>
      <c r="AE425" s="563"/>
      <c r="AF425" s="564"/>
      <c r="AG425" s="564"/>
      <c r="AH425" s="564"/>
      <c r="AI425" s="564"/>
      <c r="AJ425" s="564"/>
      <c r="AK425" s="564"/>
      <c r="AL425" s="565"/>
      <c r="AM425" s="564"/>
      <c r="AN425" s="564"/>
      <c r="AO425" s="564"/>
      <c r="AP425" s="564"/>
      <c r="AQ425" s="564"/>
      <c r="AR425" s="564"/>
      <c r="AS425" s="564"/>
      <c r="AT425" s="564"/>
      <c r="AU425" s="394"/>
      <c r="AV425" s="306"/>
      <c r="AW425" s="306"/>
      <c r="AX425" s="394"/>
      <c r="AY425" s="401"/>
      <c r="AZ425" s="341"/>
      <c r="BA425" s="341"/>
      <c r="BB425" s="341"/>
      <c r="BC425" s="341"/>
      <c r="BD425" s="341"/>
      <c r="BE425" s="401"/>
      <c r="BF425" s="341"/>
      <c r="BG425" s="341"/>
      <c r="BH425" s="402"/>
      <c r="BI425" s="403"/>
      <c r="BJ425" s="405"/>
      <c r="BK425" s="405"/>
      <c r="BL425" s="405"/>
      <c r="BM425" s="405"/>
      <c r="BN425" s="514"/>
    </row>
    <row r="426" ht="18.75" customHeight="1">
      <c r="A426" s="336" t="str">
        <f t="shared" si="13"/>
        <v/>
      </c>
      <c r="B426" s="341"/>
      <c r="C426" s="559"/>
      <c r="D426" s="559"/>
      <c r="E426" s="560" t="str">
        <f t="shared" si="14"/>
        <v/>
      </c>
      <c r="F426" s="401"/>
      <c r="G426" s="394"/>
      <c r="H426" s="341" t="str">
        <f t="array" ref="H426">IF(D426="","",XLOOKUP(D426,'Master Data'!K:K,'Master Data'!N:N,"Input in Master Data",0,1))</f>
        <v/>
      </c>
      <c r="I426" s="341" t="str">
        <f t="array" ref="I426">IF(D426="","",XLOOKUP(D426,'Master Data'!K:K,'Master Data'!O:O,"Input in Master Data",0,1))</f>
        <v/>
      </c>
      <c r="J426" s="341" t="str">
        <f t="array" ref="J426">if(V426="","",XLOOKUP(V426,Master[Company],Master[Blow],"Unknown",0,1))</f>
        <v/>
      </c>
      <c r="K426" s="341" t="str">
        <f t="array" ref="K426">if(V426="","",XLOOKUP(V426,Master[Company],Master[Pigging],"Unknown",0,1))</f>
        <v/>
      </c>
      <c r="L426" s="341" t="str">
        <f t="array" ref="L426">if(V426="","",XLOOKUP(V426,Master[Company],Master[Load Method],"Unknown",0,1))</f>
        <v/>
      </c>
      <c r="M426" s="341" t="str">
        <f t="array" ref="M426">if(V426="","",XLOOKUP(V426,Master[Company],Master[Line Distance],"Unknown",0,1))</f>
        <v/>
      </c>
      <c r="N426" s="394"/>
      <c r="O426" s="341"/>
      <c r="P426" s="506"/>
      <c r="Q426" s="341" t="str">
        <f t="array" ref="Q426">if(V426="","",XLOOKUP(V426,Master[Company],Master[Terms],"NA",0,1))</f>
        <v/>
      </c>
      <c r="R426" s="341" t="str">
        <f t="shared" si="9"/>
        <v/>
      </c>
      <c r="S426" s="341" t="str">
        <f t="array" ref="S426">if(V426="","",XLOOKUP(V426,Master[Company],Master[Group],"NA",0,1))</f>
        <v/>
      </c>
      <c r="T426" s="341" t="str">
        <f t="array" ref="T426">if(V426="","",XLOOKUP(V426,Master[Company],Master[Loading Location],"NA",0,1))</f>
        <v/>
      </c>
      <c r="U426" s="341" t="str">
        <f t="array" ref="U426">if(V426="","",XLOOKUP(V426,Master[Company],Master[Acronym],"NA",0,1))</f>
        <v/>
      </c>
      <c r="V426" s="341"/>
      <c r="W426" s="342"/>
      <c r="X426" s="90"/>
      <c r="Y426" s="341"/>
      <c r="Z426" s="341" t="str">
        <f t="shared" si="11"/>
        <v/>
      </c>
      <c r="AA426" s="341"/>
      <c r="AB426" s="341"/>
      <c r="AC426" s="341"/>
      <c r="AD426" s="401"/>
      <c r="AE426" s="563"/>
      <c r="AF426" s="564"/>
      <c r="AG426" s="564"/>
      <c r="AH426" s="564"/>
      <c r="AI426" s="564"/>
      <c r="AJ426" s="564"/>
      <c r="AK426" s="564"/>
      <c r="AL426" s="565"/>
      <c r="AM426" s="564"/>
      <c r="AN426" s="564"/>
      <c r="AO426" s="564"/>
      <c r="AP426" s="564"/>
      <c r="AQ426" s="564"/>
      <c r="AR426" s="564"/>
      <c r="AS426" s="564"/>
      <c r="AT426" s="564"/>
      <c r="AU426" s="394"/>
      <c r="AV426" s="306"/>
      <c r="AW426" s="306"/>
      <c r="AX426" s="394"/>
      <c r="AY426" s="401"/>
      <c r="AZ426" s="341"/>
      <c r="BA426" s="341"/>
      <c r="BB426" s="341"/>
      <c r="BC426" s="341"/>
      <c r="BD426" s="341"/>
      <c r="BE426" s="401"/>
      <c r="BF426" s="341"/>
      <c r="BG426" s="341"/>
      <c r="BH426" s="402"/>
      <c r="BI426" s="403"/>
      <c r="BJ426" s="405"/>
      <c r="BK426" s="405"/>
      <c r="BL426" s="405"/>
      <c r="BM426" s="405"/>
      <c r="BN426" s="514"/>
    </row>
    <row r="427" ht="18.75" customHeight="1">
      <c r="A427" s="336" t="str">
        <f t="shared" si="13"/>
        <v/>
      </c>
      <c r="B427" s="341"/>
      <c r="C427" s="559"/>
      <c r="D427" s="559"/>
      <c r="E427" s="560" t="str">
        <f t="shared" si="14"/>
        <v/>
      </c>
      <c r="F427" s="401"/>
      <c r="G427" s="394"/>
      <c r="H427" s="341" t="str">
        <f t="array" ref="H427">IF(D427="","",XLOOKUP(D427,'Master Data'!K:K,'Master Data'!N:N,"Input in Master Data",0,1))</f>
        <v/>
      </c>
      <c r="I427" s="341" t="str">
        <f t="array" ref="I427">IF(D427="","",XLOOKUP(D427,'Master Data'!K:K,'Master Data'!O:O,"Input in Master Data",0,1))</f>
        <v/>
      </c>
      <c r="J427" s="341" t="str">
        <f t="array" ref="J427">if(V427="","",XLOOKUP(V427,Master[Company],Master[Blow],"Unknown",0,1))</f>
        <v/>
      </c>
      <c r="K427" s="341" t="str">
        <f t="array" ref="K427">if(V427="","",XLOOKUP(V427,Master[Company],Master[Pigging],"Unknown",0,1))</f>
        <v/>
      </c>
      <c r="L427" s="341" t="str">
        <f t="array" ref="L427">if(V427="","",XLOOKUP(V427,Master[Company],Master[Load Method],"Unknown",0,1))</f>
        <v/>
      </c>
      <c r="M427" s="341" t="str">
        <f t="array" ref="M427">if(V427="","",XLOOKUP(V427,Master[Company],Master[Line Distance],"Unknown",0,1))</f>
        <v/>
      </c>
      <c r="N427" s="394"/>
      <c r="O427" s="341"/>
      <c r="P427" s="506"/>
      <c r="Q427" s="341" t="str">
        <f t="array" ref="Q427">if(V427="","",XLOOKUP(V427,Master[Company],Master[Terms],"NA",0,1))</f>
        <v/>
      </c>
      <c r="R427" s="341" t="str">
        <f t="shared" si="9"/>
        <v/>
      </c>
      <c r="S427" s="341" t="str">
        <f t="array" ref="S427">if(V427="","",XLOOKUP(V427,Master[Company],Master[Group],"NA",0,1))</f>
        <v/>
      </c>
      <c r="T427" s="341" t="str">
        <f t="array" ref="T427">if(V427="","",XLOOKUP(V427,Master[Company],Master[Loading Location],"NA",0,1))</f>
        <v/>
      </c>
      <c r="U427" s="341" t="str">
        <f t="array" ref="U427">if(V427="","",XLOOKUP(V427,Master[Company],Master[Acronym],"NA",0,1))</f>
        <v/>
      </c>
      <c r="V427" s="341"/>
      <c r="W427" s="342"/>
      <c r="X427" s="90"/>
      <c r="Y427" s="341"/>
      <c r="Z427" s="341" t="str">
        <f t="shared" si="11"/>
        <v/>
      </c>
      <c r="AA427" s="341"/>
      <c r="AB427" s="341"/>
      <c r="AC427" s="341"/>
      <c r="AD427" s="401"/>
      <c r="AE427" s="563"/>
      <c r="AF427" s="564"/>
      <c r="AG427" s="564"/>
      <c r="AH427" s="564"/>
      <c r="AI427" s="564"/>
      <c r="AJ427" s="564"/>
      <c r="AK427" s="564"/>
      <c r="AL427" s="565"/>
      <c r="AM427" s="564"/>
      <c r="AN427" s="564"/>
      <c r="AO427" s="564"/>
      <c r="AP427" s="564"/>
      <c r="AQ427" s="564"/>
      <c r="AR427" s="564"/>
      <c r="AS427" s="564"/>
      <c r="AT427" s="564"/>
      <c r="AU427" s="394"/>
      <c r="AV427" s="306"/>
      <c r="AW427" s="306"/>
      <c r="AX427" s="394"/>
      <c r="AY427" s="401"/>
      <c r="AZ427" s="341"/>
      <c r="BA427" s="341"/>
      <c r="BB427" s="341"/>
      <c r="BC427" s="341"/>
      <c r="BD427" s="341"/>
      <c r="BE427" s="401"/>
      <c r="BF427" s="341"/>
      <c r="BG427" s="341"/>
      <c r="BH427" s="402"/>
      <c r="BI427" s="403"/>
      <c r="BJ427" s="405"/>
      <c r="BK427" s="405"/>
      <c r="BL427" s="405"/>
      <c r="BM427" s="405"/>
      <c r="BN427" s="514"/>
    </row>
    <row r="428" ht="18.75" customHeight="1">
      <c r="A428" s="336" t="str">
        <f t="shared" si="13"/>
        <v/>
      </c>
      <c r="B428" s="341"/>
      <c r="C428" s="559"/>
      <c r="D428" s="559"/>
      <c r="E428" s="560" t="str">
        <f t="shared" si="14"/>
        <v/>
      </c>
      <c r="F428" s="401"/>
      <c r="G428" s="394"/>
      <c r="H428" s="341" t="str">
        <f t="array" ref="H428">IF(D428="","",XLOOKUP(D428,'Master Data'!K:K,'Master Data'!N:N,"Input in Master Data",0,1))</f>
        <v/>
      </c>
      <c r="I428" s="341" t="str">
        <f t="array" ref="I428">IF(D428="","",XLOOKUP(D428,'Master Data'!K:K,'Master Data'!O:O,"Input in Master Data",0,1))</f>
        <v/>
      </c>
      <c r="J428" s="341" t="str">
        <f t="array" ref="J428">if(V428="","",XLOOKUP(V428,Master[Company],Master[Blow],"Unknown",0,1))</f>
        <v/>
      </c>
      <c r="K428" s="341" t="str">
        <f t="array" ref="K428">if(V428="","",XLOOKUP(V428,Master[Company],Master[Pigging],"Unknown",0,1))</f>
        <v/>
      </c>
      <c r="L428" s="341" t="str">
        <f t="array" ref="L428">if(V428="","",XLOOKUP(V428,Master[Company],Master[Load Method],"Unknown",0,1))</f>
        <v/>
      </c>
      <c r="M428" s="341" t="str">
        <f t="array" ref="M428">if(V428="","",XLOOKUP(V428,Master[Company],Master[Line Distance],"Unknown",0,1))</f>
        <v/>
      </c>
      <c r="N428" s="394"/>
      <c r="O428" s="341"/>
      <c r="P428" s="506"/>
      <c r="Q428" s="341" t="str">
        <f t="array" ref="Q428">if(V428="","",XLOOKUP(V428,Master[Company],Master[Terms],"NA",0,1))</f>
        <v/>
      </c>
      <c r="R428" s="341" t="str">
        <f t="shared" si="9"/>
        <v/>
      </c>
      <c r="S428" s="341" t="str">
        <f t="array" ref="S428">if(V428="","",XLOOKUP(V428,Master[Company],Master[Group],"NA",0,1))</f>
        <v/>
      </c>
      <c r="T428" s="341" t="str">
        <f t="array" ref="T428">if(V428="","",XLOOKUP(V428,Master[Company],Master[Loading Location],"NA",0,1))</f>
        <v/>
      </c>
      <c r="U428" s="341" t="str">
        <f t="array" ref="U428">if(V428="","",XLOOKUP(V428,Master[Company],Master[Acronym],"NA",0,1))</f>
        <v/>
      </c>
      <c r="V428" s="341"/>
      <c r="W428" s="342"/>
      <c r="X428" s="90"/>
      <c r="Y428" s="341"/>
      <c r="Z428" s="341" t="str">
        <f t="shared" si="11"/>
        <v/>
      </c>
      <c r="AA428" s="341"/>
      <c r="AB428" s="341"/>
      <c r="AC428" s="341"/>
      <c r="AD428" s="401"/>
      <c r="AE428" s="563"/>
      <c r="AF428" s="564"/>
      <c r="AG428" s="564"/>
      <c r="AH428" s="564"/>
      <c r="AI428" s="564"/>
      <c r="AJ428" s="564"/>
      <c r="AK428" s="564"/>
      <c r="AL428" s="565"/>
      <c r="AM428" s="564"/>
      <c r="AN428" s="564"/>
      <c r="AO428" s="564"/>
      <c r="AP428" s="564"/>
      <c r="AQ428" s="564"/>
      <c r="AR428" s="564"/>
      <c r="AS428" s="564"/>
      <c r="AT428" s="564"/>
      <c r="AU428" s="394"/>
      <c r="AV428" s="306"/>
      <c r="AW428" s="306"/>
      <c r="AX428" s="394"/>
      <c r="AY428" s="401"/>
      <c r="AZ428" s="341"/>
      <c r="BA428" s="341"/>
      <c r="BB428" s="341"/>
      <c r="BC428" s="341"/>
      <c r="BD428" s="341"/>
      <c r="BE428" s="401"/>
      <c r="BF428" s="341"/>
      <c r="BG428" s="341"/>
      <c r="BH428" s="402"/>
      <c r="BI428" s="403"/>
      <c r="BJ428" s="405"/>
      <c r="BK428" s="405"/>
      <c r="BL428" s="405"/>
      <c r="BM428" s="405"/>
      <c r="BN428" s="514"/>
    </row>
    <row r="429" ht="18.75" customHeight="1">
      <c r="A429" s="336" t="str">
        <f t="shared" si="13"/>
        <v/>
      </c>
      <c r="B429" s="341"/>
      <c r="C429" s="559"/>
      <c r="D429" s="559"/>
      <c r="E429" s="560" t="str">
        <f t="shared" si="14"/>
        <v/>
      </c>
      <c r="F429" s="401"/>
      <c r="G429" s="394"/>
      <c r="H429" s="341" t="str">
        <f t="array" ref="H429">IF(D429="","",XLOOKUP(D429,'Master Data'!K:K,'Master Data'!N:N,"Input in Master Data",0,1))</f>
        <v/>
      </c>
      <c r="I429" s="341" t="str">
        <f t="array" ref="I429">IF(D429="","",XLOOKUP(D429,'Master Data'!K:K,'Master Data'!O:O,"Input in Master Data",0,1))</f>
        <v/>
      </c>
      <c r="J429" s="341" t="str">
        <f t="array" ref="J429">if(V429="","",XLOOKUP(V429,Master[Company],Master[Blow],"Unknown",0,1))</f>
        <v/>
      </c>
      <c r="K429" s="341" t="str">
        <f t="array" ref="K429">if(V429="","",XLOOKUP(V429,Master[Company],Master[Pigging],"Unknown",0,1))</f>
        <v/>
      </c>
      <c r="L429" s="341" t="str">
        <f t="array" ref="L429">if(V429="","",XLOOKUP(V429,Master[Company],Master[Load Method],"Unknown",0,1))</f>
        <v/>
      </c>
      <c r="M429" s="341" t="str">
        <f t="array" ref="M429">if(V429="","",XLOOKUP(V429,Master[Company],Master[Line Distance],"Unknown",0,1))</f>
        <v/>
      </c>
      <c r="N429" s="394"/>
      <c r="O429" s="341"/>
      <c r="P429" s="506"/>
      <c r="Q429" s="341" t="str">
        <f t="array" ref="Q429">if(V429="","",XLOOKUP(V429,Master[Company],Master[Terms],"NA",0,1))</f>
        <v/>
      </c>
      <c r="R429" s="341" t="str">
        <f t="shared" si="9"/>
        <v/>
      </c>
      <c r="S429" s="341" t="str">
        <f t="array" ref="S429">if(V429="","",XLOOKUP(V429,Master[Company],Master[Group],"NA",0,1))</f>
        <v/>
      </c>
      <c r="T429" s="341" t="str">
        <f t="array" ref="T429">if(V429="","",XLOOKUP(V429,Master[Company],Master[Loading Location],"NA",0,1))</f>
        <v/>
      </c>
      <c r="U429" s="341" t="str">
        <f t="array" ref="U429">if(V429="","",XLOOKUP(V429,Master[Company],Master[Acronym],"NA",0,1))</f>
        <v/>
      </c>
      <c r="V429" s="341"/>
      <c r="W429" s="342"/>
      <c r="X429" s="90"/>
      <c r="Y429" s="341"/>
      <c r="Z429" s="341" t="str">
        <f t="shared" si="11"/>
        <v/>
      </c>
      <c r="AA429" s="341"/>
      <c r="AB429" s="341"/>
      <c r="AC429" s="341"/>
      <c r="AD429" s="401"/>
      <c r="AE429" s="563"/>
      <c r="AF429" s="564"/>
      <c r="AG429" s="564"/>
      <c r="AH429" s="564"/>
      <c r="AI429" s="564"/>
      <c r="AJ429" s="564"/>
      <c r="AK429" s="564"/>
      <c r="AL429" s="565"/>
      <c r="AM429" s="564"/>
      <c r="AN429" s="564"/>
      <c r="AO429" s="564"/>
      <c r="AP429" s="564"/>
      <c r="AQ429" s="564"/>
      <c r="AR429" s="564"/>
      <c r="AS429" s="564"/>
      <c r="AT429" s="564"/>
      <c r="AU429" s="394"/>
      <c r="AV429" s="306"/>
      <c r="AW429" s="306"/>
      <c r="AX429" s="394"/>
      <c r="AY429" s="401"/>
      <c r="AZ429" s="341"/>
      <c r="BA429" s="341"/>
      <c r="BB429" s="341"/>
      <c r="BC429" s="341"/>
      <c r="BD429" s="341"/>
      <c r="BE429" s="401"/>
      <c r="BF429" s="341"/>
      <c r="BG429" s="341"/>
      <c r="BH429" s="402"/>
      <c r="BI429" s="403"/>
      <c r="BJ429" s="405"/>
      <c r="BK429" s="405"/>
      <c r="BL429" s="405"/>
      <c r="BM429" s="405"/>
      <c r="BN429" s="514"/>
    </row>
    <row r="430" ht="18.75" customHeight="1">
      <c r="A430" s="336" t="str">
        <f t="shared" si="13"/>
        <v/>
      </c>
      <c r="B430" s="341"/>
      <c r="C430" s="559"/>
      <c r="D430" s="559"/>
      <c r="E430" s="560" t="str">
        <f t="shared" si="14"/>
        <v/>
      </c>
      <c r="F430" s="401"/>
      <c r="G430" s="394"/>
      <c r="H430" s="341" t="str">
        <f t="array" ref="H430">IF(D430="","",XLOOKUP(D430,'Master Data'!K:K,'Master Data'!N:N,"Input in Master Data",0,1))</f>
        <v/>
      </c>
      <c r="I430" s="341" t="str">
        <f t="array" ref="I430">IF(D430="","",XLOOKUP(D430,'Master Data'!K:K,'Master Data'!O:O,"Input in Master Data",0,1))</f>
        <v/>
      </c>
      <c r="J430" s="341" t="str">
        <f t="array" ref="J430">if(V430="","",XLOOKUP(V430,Master[Company],Master[Blow],"Unknown",0,1))</f>
        <v/>
      </c>
      <c r="K430" s="341" t="str">
        <f t="array" ref="K430">if(V430="","",XLOOKUP(V430,Master[Company],Master[Pigging],"Unknown",0,1))</f>
        <v/>
      </c>
      <c r="L430" s="341" t="str">
        <f t="array" ref="L430">if(V430="","",XLOOKUP(V430,Master[Company],Master[Load Method],"Unknown",0,1))</f>
        <v/>
      </c>
      <c r="M430" s="341" t="str">
        <f t="array" ref="M430">if(V430="","",XLOOKUP(V430,Master[Company],Master[Line Distance],"Unknown",0,1))</f>
        <v/>
      </c>
      <c r="N430" s="394"/>
      <c r="O430" s="341"/>
      <c r="P430" s="506"/>
      <c r="Q430" s="341" t="str">
        <f t="array" ref="Q430">if(V430="","",XLOOKUP(V430,Master[Company],Master[Terms],"NA",0,1))</f>
        <v/>
      </c>
      <c r="R430" s="341" t="str">
        <f t="shared" si="9"/>
        <v/>
      </c>
      <c r="S430" s="341" t="str">
        <f t="array" ref="S430">if(V430="","",XLOOKUP(V430,Master[Company],Master[Group],"NA",0,1))</f>
        <v/>
      </c>
      <c r="T430" s="341" t="str">
        <f t="array" ref="T430">if(V430="","",XLOOKUP(V430,Master[Company],Master[Loading Location],"NA",0,1))</f>
        <v/>
      </c>
      <c r="U430" s="341" t="str">
        <f t="array" ref="U430">if(V430="","",XLOOKUP(V430,Master[Company],Master[Acronym],"NA",0,1))</f>
        <v/>
      </c>
      <c r="V430" s="341"/>
      <c r="W430" s="342"/>
      <c r="X430" s="90"/>
      <c r="Y430" s="341"/>
      <c r="Z430" s="341" t="str">
        <f t="shared" si="11"/>
        <v/>
      </c>
      <c r="AA430" s="341"/>
      <c r="AB430" s="341"/>
      <c r="AC430" s="341"/>
      <c r="AD430" s="401"/>
      <c r="AE430" s="563"/>
      <c r="AF430" s="564"/>
      <c r="AG430" s="564"/>
      <c r="AH430" s="564"/>
      <c r="AI430" s="564"/>
      <c r="AJ430" s="564"/>
      <c r="AK430" s="564"/>
      <c r="AL430" s="565"/>
      <c r="AM430" s="564"/>
      <c r="AN430" s="564"/>
      <c r="AO430" s="564"/>
      <c r="AP430" s="564"/>
      <c r="AQ430" s="564"/>
      <c r="AR430" s="564"/>
      <c r="AS430" s="564"/>
      <c r="AT430" s="564"/>
      <c r="AU430" s="394"/>
      <c r="AV430" s="306"/>
      <c r="AW430" s="306"/>
      <c r="AX430" s="394"/>
      <c r="AY430" s="401"/>
      <c r="AZ430" s="341"/>
      <c r="BA430" s="341"/>
      <c r="BB430" s="341"/>
      <c r="BC430" s="341"/>
      <c r="BD430" s="341"/>
      <c r="BE430" s="401"/>
      <c r="BF430" s="341"/>
      <c r="BG430" s="341"/>
      <c r="BH430" s="402"/>
      <c r="BI430" s="403"/>
      <c r="BJ430" s="405"/>
      <c r="BK430" s="405"/>
      <c r="BL430" s="405"/>
      <c r="BM430" s="405"/>
      <c r="BN430" s="514"/>
    </row>
    <row r="431" ht="18.75" customHeight="1">
      <c r="A431" s="336" t="str">
        <f t="shared" si="13"/>
        <v/>
      </c>
      <c r="B431" s="341"/>
      <c r="C431" s="559"/>
      <c r="D431" s="559"/>
      <c r="E431" s="560" t="str">
        <f t="shared" si="14"/>
        <v/>
      </c>
      <c r="F431" s="401"/>
      <c r="G431" s="394"/>
      <c r="H431" s="341" t="str">
        <f t="array" ref="H431">IF(D431="","",XLOOKUP(D431,'Master Data'!K:K,'Master Data'!N:N,"Input in Master Data",0,1))</f>
        <v/>
      </c>
      <c r="I431" s="341" t="str">
        <f t="array" ref="I431">IF(D431="","",XLOOKUP(D431,'Master Data'!K:K,'Master Data'!O:O,"Input in Master Data",0,1))</f>
        <v/>
      </c>
      <c r="J431" s="341" t="str">
        <f t="array" ref="J431">if(V431="","",XLOOKUP(V431,Master[Company],Master[Blow],"Unknown",0,1))</f>
        <v/>
      </c>
      <c r="K431" s="341" t="str">
        <f t="array" ref="K431">if(V431="","",XLOOKUP(V431,Master[Company],Master[Pigging],"Unknown",0,1))</f>
        <v/>
      </c>
      <c r="L431" s="341" t="str">
        <f t="array" ref="L431">if(V431="","",XLOOKUP(V431,Master[Company],Master[Load Method],"Unknown",0,1))</f>
        <v/>
      </c>
      <c r="M431" s="341" t="str">
        <f t="array" ref="M431">if(V431="","",XLOOKUP(V431,Master[Company],Master[Line Distance],"Unknown",0,1))</f>
        <v/>
      </c>
      <c r="N431" s="394"/>
      <c r="O431" s="341"/>
      <c r="P431" s="506"/>
      <c r="Q431" s="341" t="str">
        <f t="array" ref="Q431">if(V431="","",XLOOKUP(V431,Master[Company],Master[Terms],"NA",0,1))</f>
        <v/>
      </c>
      <c r="R431" s="341" t="str">
        <f t="shared" si="9"/>
        <v/>
      </c>
      <c r="S431" s="341" t="str">
        <f t="array" ref="S431">if(V431="","",XLOOKUP(V431,Master[Company],Master[Group],"NA",0,1))</f>
        <v/>
      </c>
      <c r="T431" s="341" t="str">
        <f t="array" ref="T431">if(V431="","",XLOOKUP(V431,Master[Company],Master[Loading Location],"NA",0,1))</f>
        <v/>
      </c>
      <c r="U431" s="341" t="str">
        <f t="array" ref="U431">if(V431="","",XLOOKUP(V431,Master[Company],Master[Acronym],"NA",0,1))</f>
        <v/>
      </c>
      <c r="V431" s="341"/>
      <c r="W431" s="342"/>
      <c r="X431" s="90"/>
      <c r="Y431" s="341"/>
      <c r="Z431" s="341" t="str">
        <f t="shared" si="11"/>
        <v/>
      </c>
      <c r="AA431" s="341"/>
      <c r="AB431" s="341"/>
      <c r="AC431" s="341"/>
      <c r="AD431" s="401"/>
      <c r="AE431" s="563"/>
      <c r="AF431" s="564"/>
      <c r="AG431" s="564"/>
      <c r="AH431" s="564"/>
      <c r="AI431" s="564"/>
      <c r="AJ431" s="564"/>
      <c r="AK431" s="564"/>
      <c r="AL431" s="565"/>
      <c r="AM431" s="564"/>
      <c r="AN431" s="564"/>
      <c r="AO431" s="564"/>
      <c r="AP431" s="564"/>
      <c r="AQ431" s="564"/>
      <c r="AR431" s="564"/>
      <c r="AS431" s="564"/>
      <c r="AT431" s="564"/>
      <c r="AU431" s="394"/>
      <c r="AV431" s="306"/>
      <c r="AW431" s="306"/>
      <c r="AX431" s="394"/>
      <c r="AY431" s="401"/>
      <c r="AZ431" s="341"/>
      <c r="BA431" s="341"/>
      <c r="BB431" s="341"/>
      <c r="BC431" s="341"/>
      <c r="BD431" s="341"/>
      <c r="BE431" s="401"/>
      <c r="BF431" s="341"/>
      <c r="BG431" s="341"/>
      <c r="BH431" s="402"/>
      <c r="BI431" s="403"/>
      <c r="BJ431" s="405"/>
      <c r="BK431" s="405"/>
      <c r="BL431" s="405"/>
      <c r="BM431" s="405"/>
      <c r="BN431" s="514"/>
    </row>
    <row r="432" ht="18.75" customHeight="1">
      <c r="A432" s="336" t="str">
        <f t="shared" si="13"/>
        <v/>
      </c>
      <c r="B432" s="341"/>
      <c r="C432" s="559"/>
      <c r="D432" s="559"/>
      <c r="E432" s="560" t="str">
        <f t="shared" si="14"/>
        <v/>
      </c>
      <c r="F432" s="401"/>
      <c r="G432" s="394"/>
      <c r="H432" s="341" t="str">
        <f t="array" ref="H432">IF(D432="","",XLOOKUP(D432,'Master Data'!K:K,'Master Data'!N:N,"Input in Master Data",0,1))</f>
        <v/>
      </c>
      <c r="I432" s="341" t="str">
        <f t="array" ref="I432">IF(D432="","",XLOOKUP(D432,'Master Data'!K:K,'Master Data'!O:O,"Input in Master Data",0,1))</f>
        <v/>
      </c>
      <c r="J432" s="341" t="str">
        <f t="array" ref="J432">if(V432="","",XLOOKUP(V432,Master[Company],Master[Blow],"Unknown",0,1))</f>
        <v/>
      </c>
      <c r="K432" s="341" t="str">
        <f t="array" ref="K432">if(V432="","",XLOOKUP(V432,Master[Company],Master[Pigging],"Unknown",0,1))</f>
        <v/>
      </c>
      <c r="L432" s="341" t="str">
        <f t="array" ref="L432">if(V432="","",XLOOKUP(V432,Master[Company],Master[Load Method],"Unknown",0,1))</f>
        <v/>
      </c>
      <c r="M432" s="341" t="str">
        <f t="array" ref="M432">if(V432="","",XLOOKUP(V432,Master[Company],Master[Line Distance],"Unknown",0,1))</f>
        <v/>
      </c>
      <c r="N432" s="394"/>
      <c r="O432" s="341"/>
      <c r="P432" s="506"/>
      <c r="Q432" s="341" t="str">
        <f t="array" ref="Q432">if(V432="","",XLOOKUP(V432,Master[Company],Master[Terms],"NA",0,1))</f>
        <v/>
      </c>
      <c r="R432" s="341" t="str">
        <f t="shared" si="9"/>
        <v/>
      </c>
      <c r="S432" s="341" t="str">
        <f t="array" ref="S432">if(V432="","",XLOOKUP(V432,Master[Company],Master[Group],"NA",0,1))</f>
        <v/>
      </c>
      <c r="T432" s="341" t="str">
        <f t="array" ref="T432">if(V432="","",XLOOKUP(V432,Master[Company],Master[Loading Location],"NA",0,1))</f>
        <v/>
      </c>
      <c r="U432" s="341" t="str">
        <f t="array" ref="U432">if(V432="","",XLOOKUP(V432,Master[Company],Master[Acronym],"NA",0,1))</f>
        <v/>
      </c>
      <c r="V432" s="341"/>
      <c r="W432" s="342"/>
      <c r="X432" s="90"/>
      <c r="Y432" s="341"/>
      <c r="Z432" s="341" t="str">
        <f t="shared" si="11"/>
        <v/>
      </c>
      <c r="AA432" s="341"/>
      <c r="AB432" s="341"/>
      <c r="AC432" s="341"/>
      <c r="AD432" s="401"/>
      <c r="AE432" s="563"/>
      <c r="AF432" s="564"/>
      <c r="AG432" s="564"/>
      <c r="AH432" s="564"/>
      <c r="AI432" s="564"/>
      <c r="AJ432" s="564"/>
      <c r="AK432" s="564"/>
      <c r="AL432" s="565"/>
      <c r="AM432" s="564"/>
      <c r="AN432" s="564"/>
      <c r="AO432" s="564"/>
      <c r="AP432" s="564"/>
      <c r="AQ432" s="564"/>
      <c r="AR432" s="564"/>
      <c r="AS432" s="564"/>
      <c r="AT432" s="564"/>
      <c r="AU432" s="394"/>
      <c r="AV432" s="306"/>
      <c r="AW432" s="306"/>
      <c r="AX432" s="394"/>
      <c r="AY432" s="401"/>
      <c r="AZ432" s="341"/>
      <c r="BA432" s="341"/>
      <c r="BB432" s="341"/>
      <c r="BC432" s="341"/>
      <c r="BD432" s="341"/>
      <c r="BE432" s="401"/>
      <c r="BF432" s="341"/>
      <c r="BG432" s="341"/>
      <c r="BH432" s="402"/>
      <c r="BI432" s="403"/>
      <c r="BJ432" s="405"/>
      <c r="BK432" s="405"/>
      <c r="BL432" s="405"/>
      <c r="BM432" s="405"/>
      <c r="BN432" s="514"/>
    </row>
    <row r="433" ht="18.75" customHeight="1">
      <c r="A433" s="336" t="str">
        <f t="shared" si="13"/>
        <v/>
      </c>
      <c r="B433" s="341"/>
      <c r="C433" s="559"/>
      <c r="D433" s="559"/>
      <c r="E433" s="560" t="str">
        <f t="shared" si="14"/>
        <v/>
      </c>
      <c r="F433" s="401"/>
      <c r="G433" s="394"/>
      <c r="H433" s="341" t="str">
        <f t="array" ref="H433">IF(D433="","",XLOOKUP(D433,'Master Data'!K:K,'Master Data'!N:N,"Input in Master Data",0,1))</f>
        <v/>
      </c>
      <c r="I433" s="341" t="str">
        <f t="array" ref="I433">IF(D433="","",XLOOKUP(D433,'Master Data'!K:K,'Master Data'!O:O,"Input in Master Data",0,1))</f>
        <v/>
      </c>
      <c r="J433" s="341" t="str">
        <f t="array" ref="J433">if(V433="","",XLOOKUP(V433,Master[Company],Master[Blow],"Unknown",0,1))</f>
        <v/>
      </c>
      <c r="K433" s="341" t="str">
        <f t="array" ref="K433">if(V433="","",XLOOKUP(V433,Master[Company],Master[Pigging],"Unknown",0,1))</f>
        <v/>
      </c>
      <c r="L433" s="341" t="str">
        <f t="array" ref="L433">if(V433="","",XLOOKUP(V433,Master[Company],Master[Load Method],"Unknown",0,1))</f>
        <v/>
      </c>
      <c r="M433" s="341" t="str">
        <f t="array" ref="M433">if(V433="","",XLOOKUP(V433,Master[Company],Master[Line Distance],"Unknown",0,1))</f>
        <v/>
      </c>
      <c r="N433" s="394"/>
      <c r="O433" s="341"/>
      <c r="P433" s="506"/>
      <c r="Q433" s="341" t="str">
        <f t="array" ref="Q433">if(V433="","",XLOOKUP(V433,Master[Company],Master[Terms],"NA",0,1))</f>
        <v/>
      </c>
      <c r="R433" s="341" t="str">
        <f t="shared" si="9"/>
        <v/>
      </c>
      <c r="S433" s="341" t="str">
        <f t="array" ref="S433">if(V433="","",XLOOKUP(V433,Master[Company],Master[Group],"NA",0,1))</f>
        <v/>
      </c>
      <c r="T433" s="341" t="str">
        <f t="array" ref="T433">if(V433="","",XLOOKUP(V433,Master[Company],Master[Loading Location],"NA",0,1))</f>
        <v/>
      </c>
      <c r="U433" s="341" t="str">
        <f t="array" ref="U433">if(V433="","",XLOOKUP(V433,Master[Company],Master[Acronym],"NA",0,1))</f>
        <v/>
      </c>
      <c r="V433" s="341"/>
      <c r="W433" s="342"/>
      <c r="X433" s="90"/>
      <c r="Y433" s="341"/>
      <c r="Z433" s="341" t="str">
        <f t="shared" si="11"/>
        <v/>
      </c>
      <c r="AA433" s="341"/>
      <c r="AB433" s="341"/>
      <c r="AC433" s="341"/>
      <c r="AD433" s="401"/>
      <c r="AE433" s="563"/>
      <c r="AF433" s="564"/>
      <c r="AG433" s="564"/>
      <c r="AH433" s="564"/>
      <c r="AI433" s="564"/>
      <c r="AJ433" s="564"/>
      <c r="AK433" s="564"/>
      <c r="AL433" s="565"/>
      <c r="AM433" s="564"/>
      <c r="AN433" s="564"/>
      <c r="AO433" s="564"/>
      <c r="AP433" s="564"/>
      <c r="AQ433" s="564"/>
      <c r="AR433" s="564"/>
      <c r="AS433" s="564"/>
      <c r="AT433" s="564"/>
      <c r="AU433" s="394"/>
      <c r="AV433" s="306"/>
      <c r="AW433" s="306"/>
      <c r="AX433" s="394"/>
      <c r="AY433" s="401"/>
      <c r="AZ433" s="341"/>
      <c r="BA433" s="341"/>
      <c r="BB433" s="341"/>
      <c r="BC433" s="341"/>
      <c r="BD433" s="341"/>
      <c r="BE433" s="401"/>
      <c r="BF433" s="341"/>
      <c r="BG433" s="341"/>
      <c r="BH433" s="402"/>
      <c r="BI433" s="403"/>
      <c r="BJ433" s="405"/>
      <c r="BK433" s="405"/>
      <c r="BL433" s="405"/>
      <c r="BM433" s="405"/>
      <c r="BN433" s="514"/>
    </row>
    <row r="434" ht="18.75" customHeight="1">
      <c r="A434" s="336" t="str">
        <f t="shared" si="13"/>
        <v/>
      </c>
      <c r="B434" s="341"/>
      <c r="C434" s="559"/>
      <c r="D434" s="559"/>
      <c r="E434" s="560" t="str">
        <f t="shared" si="14"/>
        <v/>
      </c>
      <c r="F434" s="401"/>
      <c r="G434" s="394"/>
      <c r="H434" s="341" t="str">
        <f t="array" ref="H434">IF(D434="","",XLOOKUP(D434,'Master Data'!K:K,'Master Data'!N:N,"Input in Master Data",0,1))</f>
        <v/>
      </c>
      <c r="I434" s="341" t="str">
        <f t="array" ref="I434">IF(D434="","",XLOOKUP(D434,'Master Data'!K:K,'Master Data'!O:O,"Input in Master Data",0,1))</f>
        <v/>
      </c>
      <c r="J434" s="341" t="str">
        <f t="array" ref="J434">if(V434="","",XLOOKUP(V434,Master[Company],Master[Blow],"Unknown",0,1))</f>
        <v/>
      </c>
      <c r="K434" s="341" t="str">
        <f t="array" ref="K434">if(V434="","",XLOOKUP(V434,Master[Company],Master[Pigging],"Unknown",0,1))</f>
        <v/>
      </c>
      <c r="L434" s="341" t="str">
        <f t="array" ref="L434">if(V434="","",XLOOKUP(V434,Master[Company],Master[Load Method],"Unknown",0,1))</f>
        <v/>
      </c>
      <c r="M434" s="341" t="str">
        <f t="array" ref="M434">if(V434="","",XLOOKUP(V434,Master[Company],Master[Line Distance],"Unknown",0,1))</f>
        <v/>
      </c>
      <c r="N434" s="394"/>
      <c r="O434" s="341"/>
      <c r="P434" s="506"/>
      <c r="Q434" s="341" t="str">
        <f t="array" ref="Q434">if(V434="","",XLOOKUP(V434,Master[Company],Master[Terms],"NA",0,1))</f>
        <v/>
      </c>
      <c r="R434" s="341" t="str">
        <f t="shared" si="9"/>
        <v/>
      </c>
      <c r="S434" s="341" t="str">
        <f t="array" ref="S434">if(V434="","",XLOOKUP(V434,Master[Company],Master[Group],"NA",0,1))</f>
        <v/>
      </c>
      <c r="T434" s="341" t="str">
        <f t="array" ref="T434">if(V434="","",XLOOKUP(V434,Master[Company],Master[Loading Location],"NA",0,1))</f>
        <v/>
      </c>
      <c r="U434" s="341" t="str">
        <f t="array" ref="U434">if(V434="","",XLOOKUP(V434,Master[Company],Master[Acronym],"NA",0,1))</f>
        <v/>
      </c>
      <c r="V434" s="341"/>
      <c r="W434" s="342"/>
      <c r="X434" s="90"/>
      <c r="Y434" s="341"/>
      <c r="Z434" s="341" t="str">
        <f t="shared" si="11"/>
        <v/>
      </c>
      <c r="AA434" s="341"/>
      <c r="AB434" s="341"/>
      <c r="AC434" s="341"/>
      <c r="AD434" s="401"/>
      <c r="AE434" s="563"/>
      <c r="AF434" s="564"/>
      <c r="AG434" s="564"/>
      <c r="AH434" s="564"/>
      <c r="AI434" s="564"/>
      <c r="AJ434" s="564"/>
      <c r="AK434" s="564"/>
      <c r="AL434" s="565"/>
      <c r="AM434" s="564"/>
      <c r="AN434" s="564"/>
      <c r="AO434" s="564"/>
      <c r="AP434" s="564"/>
      <c r="AQ434" s="564"/>
      <c r="AR434" s="564"/>
      <c r="AS434" s="564"/>
      <c r="AT434" s="564"/>
      <c r="AU434" s="394"/>
      <c r="AV434" s="306"/>
      <c r="AW434" s="306"/>
      <c r="AX434" s="394"/>
      <c r="AY434" s="401"/>
      <c r="AZ434" s="341"/>
      <c r="BA434" s="341"/>
      <c r="BB434" s="341"/>
      <c r="BC434" s="341"/>
      <c r="BD434" s="341"/>
      <c r="BE434" s="401"/>
      <c r="BF434" s="341"/>
      <c r="BG434" s="341"/>
      <c r="BH434" s="402"/>
      <c r="BI434" s="403"/>
      <c r="BJ434" s="405"/>
      <c r="BK434" s="405"/>
      <c r="BL434" s="405"/>
      <c r="BM434" s="405"/>
      <c r="BN434" s="514"/>
    </row>
    <row r="435" ht="18.75" customHeight="1">
      <c r="A435" s="336" t="str">
        <f t="shared" si="13"/>
        <v/>
      </c>
      <c r="B435" s="341"/>
      <c r="C435" s="559"/>
      <c r="D435" s="559"/>
      <c r="E435" s="560" t="str">
        <f t="shared" si="14"/>
        <v/>
      </c>
      <c r="F435" s="401"/>
      <c r="G435" s="394"/>
      <c r="H435" s="341" t="str">
        <f t="array" ref="H435">IF(D435="","",XLOOKUP(D435,'Master Data'!K:K,'Master Data'!N:N,"Input in Master Data",0,1))</f>
        <v/>
      </c>
      <c r="I435" s="341" t="str">
        <f t="array" ref="I435">IF(D435="","",XLOOKUP(D435,'Master Data'!K:K,'Master Data'!O:O,"Input in Master Data",0,1))</f>
        <v/>
      </c>
      <c r="J435" s="341" t="str">
        <f t="array" ref="J435">if(V435="","",XLOOKUP(V435,Master[Company],Master[Blow],"Unknown",0,1))</f>
        <v/>
      </c>
      <c r="K435" s="341" t="str">
        <f t="array" ref="K435">if(V435="","",XLOOKUP(V435,Master[Company],Master[Pigging],"Unknown",0,1))</f>
        <v/>
      </c>
      <c r="L435" s="341" t="str">
        <f t="array" ref="L435">if(V435="","",XLOOKUP(V435,Master[Company],Master[Load Method],"Unknown",0,1))</f>
        <v/>
      </c>
      <c r="M435" s="341" t="str">
        <f t="array" ref="M435">if(V435="","",XLOOKUP(V435,Master[Company],Master[Line Distance],"Unknown",0,1))</f>
        <v/>
      </c>
      <c r="N435" s="394"/>
      <c r="O435" s="341"/>
      <c r="P435" s="506"/>
      <c r="Q435" s="341" t="str">
        <f t="array" ref="Q435">if(V435="","",XLOOKUP(V435,Master[Company],Master[Terms],"NA",0,1))</f>
        <v/>
      </c>
      <c r="R435" s="341" t="str">
        <f t="shared" si="9"/>
        <v/>
      </c>
      <c r="S435" s="341" t="str">
        <f t="array" ref="S435">if(V435="","",XLOOKUP(V435,Master[Company],Master[Group],"NA",0,1))</f>
        <v/>
      </c>
      <c r="T435" s="341" t="str">
        <f t="array" ref="T435">if(V435="","",XLOOKUP(V435,Master[Company],Master[Loading Location],"NA",0,1))</f>
        <v/>
      </c>
      <c r="U435" s="341" t="str">
        <f t="array" ref="U435">if(V435="","",XLOOKUP(V435,Master[Company],Master[Acronym],"NA",0,1))</f>
        <v/>
      </c>
      <c r="V435" s="341"/>
      <c r="W435" s="342"/>
      <c r="X435" s="90"/>
      <c r="Y435" s="341"/>
      <c r="Z435" s="341" t="str">
        <f t="shared" si="11"/>
        <v/>
      </c>
      <c r="AA435" s="341"/>
      <c r="AB435" s="341"/>
      <c r="AC435" s="341"/>
      <c r="AD435" s="401"/>
      <c r="AE435" s="563"/>
      <c r="AF435" s="564"/>
      <c r="AG435" s="564"/>
      <c r="AH435" s="564"/>
      <c r="AI435" s="564"/>
      <c r="AJ435" s="564"/>
      <c r="AK435" s="564"/>
      <c r="AL435" s="565"/>
      <c r="AM435" s="564"/>
      <c r="AN435" s="564"/>
      <c r="AO435" s="564"/>
      <c r="AP435" s="564"/>
      <c r="AQ435" s="564"/>
      <c r="AR435" s="564"/>
      <c r="AS435" s="564"/>
      <c r="AT435" s="564"/>
      <c r="AU435" s="394"/>
      <c r="AV435" s="306"/>
      <c r="AW435" s="306"/>
      <c r="AX435" s="394"/>
      <c r="AY435" s="401"/>
      <c r="AZ435" s="341"/>
      <c r="BA435" s="341"/>
      <c r="BB435" s="341"/>
      <c r="BC435" s="341"/>
      <c r="BD435" s="341"/>
      <c r="BE435" s="401"/>
      <c r="BF435" s="341"/>
      <c r="BG435" s="341"/>
      <c r="BH435" s="402"/>
      <c r="BI435" s="403"/>
      <c r="BJ435" s="405"/>
      <c r="BK435" s="405"/>
      <c r="BL435" s="405"/>
      <c r="BM435" s="405"/>
      <c r="BN435" s="514"/>
    </row>
    <row r="436" ht="18.75" customHeight="1">
      <c r="A436" s="336" t="str">
        <f t="shared" si="13"/>
        <v/>
      </c>
      <c r="B436" s="341"/>
      <c r="C436" s="559"/>
      <c r="D436" s="559"/>
      <c r="E436" s="560" t="str">
        <f t="shared" si="14"/>
        <v/>
      </c>
      <c r="F436" s="401"/>
      <c r="G436" s="394"/>
      <c r="H436" s="341" t="str">
        <f t="array" ref="H436">IF(D436="","",XLOOKUP(D436,'Master Data'!K:K,'Master Data'!N:N,"Input in Master Data",0,1))</f>
        <v/>
      </c>
      <c r="I436" s="341" t="str">
        <f t="array" ref="I436">IF(D436="","",XLOOKUP(D436,'Master Data'!K:K,'Master Data'!O:O,"Input in Master Data",0,1))</f>
        <v/>
      </c>
      <c r="J436" s="341" t="str">
        <f t="array" ref="J436">if(V436="","",XLOOKUP(V436,Master[Company],Master[Blow],"Unknown",0,1))</f>
        <v/>
      </c>
      <c r="K436" s="341" t="str">
        <f t="array" ref="K436">if(V436="","",XLOOKUP(V436,Master[Company],Master[Pigging],"Unknown",0,1))</f>
        <v/>
      </c>
      <c r="L436" s="341" t="str">
        <f t="array" ref="L436">if(V436="","",XLOOKUP(V436,Master[Company],Master[Load Method],"Unknown",0,1))</f>
        <v/>
      </c>
      <c r="M436" s="341" t="str">
        <f t="array" ref="M436">if(V436="","",XLOOKUP(V436,Master[Company],Master[Line Distance],"Unknown",0,1))</f>
        <v/>
      </c>
      <c r="N436" s="394"/>
      <c r="O436" s="341"/>
      <c r="P436" s="506"/>
      <c r="Q436" s="341" t="str">
        <f t="array" ref="Q436">if(V436="","",XLOOKUP(V436,Master[Company],Master[Terms],"NA",0,1))</f>
        <v/>
      </c>
      <c r="R436" s="341" t="str">
        <f t="shared" si="9"/>
        <v/>
      </c>
      <c r="S436" s="341" t="str">
        <f t="array" ref="S436">if(V436="","",XLOOKUP(V436,Master[Company],Master[Group],"NA",0,1))</f>
        <v/>
      </c>
      <c r="T436" s="341" t="str">
        <f t="array" ref="T436">if(V436="","",XLOOKUP(V436,Master[Company],Master[Loading Location],"NA",0,1))</f>
        <v/>
      </c>
      <c r="U436" s="341" t="str">
        <f t="array" ref="U436">if(V436="","",XLOOKUP(V436,Master[Company],Master[Acronym],"NA",0,1))</f>
        <v/>
      </c>
      <c r="V436" s="341"/>
      <c r="W436" s="342"/>
      <c r="X436" s="90"/>
      <c r="Y436" s="341"/>
      <c r="Z436" s="341" t="str">
        <f t="shared" si="11"/>
        <v/>
      </c>
      <c r="AA436" s="341"/>
      <c r="AB436" s="341"/>
      <c r="AC436" s="341"/>
      <c r="AD436" s="401"/>
      <c r="AE436" s="563"/>
      <c r="AF436" s="564"/>
      <c r="AG436" s="564"/>
      <c r="AH436" s="564"/>
      <c r="AI436" s="564"/>
      <c r="AJ436" s="564"/>
      <c r="AK436" s="564"/>
      <c r="AL436" s="565"/>
      <c r="AM436" s="564"/>
      <c r="AN436" s="564"/>
      <c r="AO436" s="564"/>
      <c r="AP436" s="564"/>
      <c r="AQ436" s="564"/>
      <c r="AR436" s="564"/>
      <c r="AS436" s="564"/>
      <c r="AT436" s="564"/>
      <c r="AU436" s="394"/>
      <c r="AV436" s="306"/>
      <c r="AW436" s="306"/>
      <c r="AX436" s="394"/>
      <c r="AY436" s="401"/>
      <c r="AZ436" s="341"/>
      <c r="BA436" s="341"/>
      <c r="BB436" s="341"/>
      <c r="BC436" s="341"/>
      <c r="BD436" s="341"/>
      <c r="BE436" s="401"/>
      <c r="BF436" s="341"/>
      <c r="BG436" s="341"/>
      <c r="BH436" s="402"/>
      <c r="BI436" s="403"/>
      <c r="BJ436" s="405"/>
      <c r="BK436" s="405"/>
      <c r="BL436" s="405"/>
      <c r="BM436" s="405"/>
      <c r="BN436" s="514"/>
    </row>
    <row r="437" ht="18.75" customHeight="1">
      <c r="A437" s="336" t="str">
        <f t="shared" si="13"/>
        <v/>
      </c>
      <c r="B437" s="341"/>
      <c r="C437" s="559"/>
      <c r="D437" s="559"/>
      <c r="E437" s="560" t="str">
        <f t="shared" si="14"/>
        <v/>
      </c>
      <c r="F437" s="401"/>
      <c r="G437" s="394"/>
      <c r="H437" s="341" t="str">
        <f t="array" ref="H437">IF(D437="","",XLOOKUP(D437,'Master Data'!K:K,'Master Data'!N:N,"Input in Master Data",0,1))</f>
        <v/>
      </c>
      <c r="I437" s="341" t="str">
        <f t="array" ref="I437">IF(D437="","",XLOOKUP(D437,'Master Data'!K:K,'Master Data'!O:O,"Input in Master Data",0,1))</f>
        <v/>
      </c>
      <c r="J437" s="341" t="str">
        <f t="array" ref="J437">if(V437="","",XLOOKUP(V437,Master[Company],Master[Blow],"Unknown",0,1))</f>
        <v/>
      </c>
      <c r="K437" s="341" t="str">
        <f t="array" ref="K437">if(V437="","",XLOOKUP(V437,Master[Company],Master[Pigging],"Unknown",0,1))</f>
        <v/>
      </c>
      <c r="L437" s="341" t="str">
        <f t="array" ref="L437">if(V437="","",XLOOKUP(V437,Master[Company],Master[Load Method],"Unknown",0,1))</f>
        <v/>
      </c>
      <c r="M437" s="341" t="str">
        <f t="array" ref="M437">if(V437="","",XLOOKUP(V437,Master[Company],Master[Line Distance],"Unknown",0,1))</f>
        <v/>
      </c>
      <c r="N437" s="394"/>
      <c r="O437" s="341"/>
      <c r="P437" s="506"/>
      <c r="Q437" s="341" t="str">
        <f t="array" ref="Q437">if(V437="","",XLOOKUP(V437,Master[Company],Master[Terms],"NA",0,1))</f>
        <v/>
      </c>
      <c r="R437" s="341" t="str">
        <f t="shared" si="9"/>
        <v/>
      </c>
      <c r="S437" s="341" t="str">
        <f t="array" ref="S437">if(V437="","",XLOOKUP(V437,Master[Company],Master[Group],"NA",0,1))</f>
        <v/>
      </c>
      <c r="T437" s="341" t="str">
        <f t="array" ref="T437">if(V437="","",XLOOKUP(V437,Master[Company],Master[Loading Location],"NA",0,1))</f>
        <v/>
      </c>
      <c r="U437" s="341" t="str">
        <f t="array" ref="U437">if(V437="","",XLOOKUP(V437,Master[Company],Master[Acronym],"NA",0,1))</f>
        <v/>
      </c>
      <c r="V437" s="341"/>
      <c r="W437" s="342"/>
      <c r="X437" s="90"/>
      <c r="Y437" s="341"/>
      <c r="Z437" s="341" t="str">
        <f t="shared" si="11"/>
        <v/>
      </c>
      <c r="AA437" s="341"/>
      <c r="AB437" s="341"/>
      <c r="AC437" s="341"/>
      <c r="AD437" s="401"/>
      <c r="AE437" s="563"/>
      <c r="AF437" s="564"/>
      <c r="AG437" s="564"/>
      <c r="AH437" s="564"/>
      <c r="AI437" s="564"/>
      <c r="AJ437" s="564"/>
      <c r="AK437" s="564"/>
      <c r="AL437" s="565"/>
      <c r="AM437" s="564"/>
      <c r="AN437" s="564"/>
      <c r="AO437" s="564"/>
      <c r="AP437" s="564"/>
      <c r="AQ437" s="564"/>
      <c r="AR437" s="564"/>
      <c r="AS437" s="564"/>
      <c r="AT437" s="564"/>
      <c r="AU437" s="394"/>
      <c r="AV437" s="306"/>
      <c r="AW437" s="306"/>
      <c r="AX437" s="394"/>
      <c r="AY437" s="401"/>
      <c r="AZ437" s="341"/>
      <c r="BA437" s="341"/>
      <c r="BB437" s="341"/>
      <c r="BC437" s="341"/>
      <c r="BD437" s="341"/>
      <c r="BE437" s="401"/>
      <c r="BF437" s="341"/>
      <c r="BG437" s="341"/>
      <c r="BH437" s="402"/>
      <c r="BI437" s="403"/>
      <c r="BJ437" s="405"/>
      <c r="BK437" s="405"/>
      <c r="BL437" s="405"/>
      <c r="BM437" s="405"/>
      <c r="BN437" s="514"/>
    </row>
    <row r="438" ht="18.75" customHeight="1">
      <c r="A438" s="336" t="str">
        <f t="shared" si="13"/>
        <v/>
      </c>
      <c r="B438" s="341"/>
      <c r="C438" s="559"/>
      <c r="D438" s="559"/>
      <c r="E438" s="560" t="str">
        <f t="shared" si="14"/>
        <v/>
      </c>
      <c r="F438" s="401"/>
      <c r="G438" s="394"/>
      <c r="H438" s="341" t="str">
        <f t="array" ref="H438">IF(D438="","",XLOOKUP(D438,'Master Data'!K:K,'Master Data'!N:N,"Input in Master Data",0,1))</f>
        <v/>
      </c>
      <c r="I438" s="341" t="str">
        <f t="array" ref="I438">IF(D438="","",XLOOKUP(D438,'Master Data'!K:K,'Master Data'!O:O,"Input in Master Data",0,1))</f>
        <v/>
      </c>
      <c r="J438" s="341" t="str">
        <f t="array" ref="J438">if(V438="","",XLOOKUP(V438,Master[Company],Master[Blow],"Unknown",0,1))</f>
        <v/>
      </c>
      <c r="K438" s="341" t="str">
        <f t="array" ref="K438">if(V438="","",XLOOKUP(V438,Master[Company],Master[Pigging],"Unknown",0,1))</f>
        <v/>
      </c>
      <c r="L438" s="341" t="str">
        <f t="array" ref="L438">if(V438="","",XLOOKUP(V438,Master[Company],Master[Load Method],"Unknown",0,1))</f>
        <v/>
      </c>
      <c r="M438" s="341" t="str">
        <f t="array" ref="M438">if(V438="","",XLOOKUP(V438,Master[Company],Master[Line Distance],"Unknown",0,1))</f>
        <v/>
      </c>
      <c r="N438" s="394"/>
      <c r="O438" s="341"/>
      <c r="P438" s="506"/>
      <c r="Q438" s="341" t="str">
        <f t="array" ref="Q438">if(V438="","",XLOOKUP(V438,Master[Company],Master[Terms],"NA",0,1))</f>
        <v/>
      </c>
      <c r="R438" s="341" t="str">
        <f t="shared" si="9"/>
        <v/>
      </c>
      <c r="S438" s="341" t="str">
        <f t="array" ref="S438">if(V438="","",XLOOKUP(V438,Master[Company],Master[Group],"NA",0,1))</f>
        <v/>
      </c>
      <c r="T438" s="341" t="str">
        <f t="array" ref="T438">if(V438="","",XLOOKUP(V438,Master[Company],Master[Loading Location],"NA",0,1))</f>
        <v/>
      </c>
      <c r="U438" s="341" t="str">
        <f t="array" ref="U438">if(V438="","",XLOOKUP(V438,Master[Company],Master[Acronym],"NA",0,1))</f>
        <v/>
      </c>
      <c r="V438" s="341"/>
      <c r="W438" s="342"/>
      <c r="X438" s="90"/>
      <c r="Y438" s="341"/>
      <c r="Z438" s="341" t="str">
        <f t="shared" si="11"/>
        <v/>
      </c>
      <c r="AA438" s="341"/>
      <c r="AB438" s="341"/>
      <c r="AC438" s="341"/>
      <c r="AD438" s="401"/>
      <c r="AE438" s="563"/>
      <c r="AF438" s="564"/>
      <c r="AG438" s="564"/>
      <c r="AH438" s="564"/>
      <c r="AI438" s="564"/>
      <c r="AJ438" s="564"/>
      <c r="AK438" s="564"/>
      <c r="AL438" s="565"/>
      <c r="AM438" s="564"/>
      <c r="AN438" s="564"/>
      <c r="AO438" s="564"/>
      <c r="AP438" s="564"/>
      <c r="AQ438" s="564"/>
      <c r="AR438" s="564"/>
      <c r="AS438" s="564"/>
      <c r="AT438" s="564"/>
      <c r="AU438" s="394"/>
      <c r="AV438" s="306"/>
      <c r="AW438" s="306"/>
      <c r="AX438" s="394"/>
      <c r="AY438" s="401"/>
      <c r="AZ438" s="341"/>
      <c r="BA438" s="341"/>
      <c r="BB438" s="341"/>
      <c r="BC438" s="341"/>
      <c r="BD438" s="341"/>
      <c r="BE438" s="401"/>
      <c r="BF438" s="341"/>
      <c r="BG438" s="341"/>
      <c r="BH438" s="402"/>
      <c r="BI438" s="403"/>
      <c r="BJ438" s="405"/>
      <c r="BK438" s="405"/>
      <c r="BL438" s="405"/>
      <c r="BM438" s="405"/>
      <c r="BN438" s="514"/>
    </row>
    <row r="439" ht="18.75" customHeight="1">
      <c r="A439" s="336" t="str">
        <f t="shared" si="13"/>
        <v/>
      </c>
      <c r="B439" s="341"/>
      <c r="C439" s="559"/>
      <c r="D439" s="559"/>
      <c r="E439" s="560" t="str">
        <f t="shared" si="14"/>
        <v/>
      </c>
      <c r="F439" s="401"/>
      <c r="G439" s="394"/>
      <c r="H439" s="341" t="str">
        <f t="array" ref="H439">IF(D439="","",XLOOKUP(D439,'Master Data'!K:K,'Master Data'!N:N,"Input in Master Data",0,1))</f>
        <v/>
      </c>
      <c r="I439" s="341" t="str">
        <f t="array" ref="I439">IF(D439="","",XLOOKUP(D439,'Master Data'!K:K,'Master Data'!O:O,"Input in Master Data",0,1))</f>
        <v/>
      </c>
      <c r="J439" s="341" t="str">
        <f t="array" ref="J439">if(V439="","",XLOOKUP(V439,Master[Company],Master[Blow],"Unknown",0,1))</f>
        <v/>
      </c>
      <c r="K439" s="341" t="str">
        <f t="array" ref="K439">if(V439="","",XLOOKUP(V439,Master[Company],Master[Pigging],"Unknown",0,1))</f>
        <v/>
      </c>
      <c r="L439" s="341" t="str">
        <f t="array" ref="L439">if(V439="","",XLOOKUP(V439,Master[Company],Master[Load Method],"Unknown",0,1))</f>
        <v/>
      </c>
      <c r="M439" s="341" t="str">
        <f t="array" ref="M439">if(V439="","",XLOOKUP(V439,Master[Company],Master[Line Distance],"Unknown",0,1))</f>
        <v/>
      </c>
      <c r="N439" s="394"/>
      <c r="O439" s="341"/>
      <c r="P439" s="506"/>
      <c r="Q439" s="341" t="str">
        <f t="array" ref="Q439">if(V439="","",XLOOKUP(V439,Master[Company],Master[Terms],"NA",0,1))</f>
        <v/>
      </c>
      <c r="R439" s="341" t="str">
        <f t="shared" si="9"/>
        <v/>
      </c>
      <c r="S439" s="341" t="str">
        <f t="array" ref="S439">if(V439="","",XLOOKUP(V439,Master[Company],Master[Group],"NA",0,1))</f>
        <v/>
      </c>
      <c r="T439" s="341" t="str">
        <f t="array" ref="T439">if(V439="","",XLOOKUP(V439,Master[Company],Master[Loading Location],"NA",0,1))</f>
        <v/>
      </c>
      <c r="U439" s="341" t="str">
        <f t="array" ref="U439">if(V439="","",XLOOKUP(V439,Master[Company],Master[Acronym],"NA",0,1))</f>
        <v/>
      </c>
      <c r="V439" s="341"/>
      <c r="W439" s="342"/>
      <c r="X439" s="90"/>
      <c r="Y439" s="341"/>
      <c r="Z439" s="341" t="str">
        <f t="shared" si="11"/>
        <v/>
      </c>
      <c r="AA439" s="341"/>
      <c r="AB439" s="341"/>
      <c r="AC439" s="341"/>
      <c r="AD439" s="401"/>
      <c r="AE439" s="563"/>
      <c r="AF439" s="564"/>
      <c r="AG439" s="564"/>
      <c r="AH439" s="564"/>
      <c r="AI439" s="564"/>
      <c r="AJ439" s="564"/>
      <c r="AK439" s="564"/>
      <c r="AL439" s="565"/>
      <c r="AM439" s="564"/>
      <c r="AN439" s="564"/>
      <c r="AO439" s="564"/>
      <c r="AP439" s="564"/>
      <c r="AQ439" s="564"/>
      <c r="AR439" s="564"/>
      <c r="AS439" s="564"/>
      <c r="AT439" s="564"/>
      <c r="AU439" s="394"/>
      <c r="AV439" s="306"/>
      <c r="AW439" s="306"/>
      <c r="AX439" s="394"/>
      <c r="AY439" s="401"/>
      <c r="AZ439" s="341"/>
      <c r="BA439" s="341"/>
      <c r="BB439" s="341"/>
      <c r="BC439" s="341"/>
      <c r="BD439" s="341"/>
      <c r="BE439" s="401"/>
      <c r="BF439" s="341"/>
      <c r="BG439" s="341"/>
      <c r="BH439" s="402"/>
      <c r="BI439" s="403"/>
      <c r="BJ439" s="405"/>
      <c r="BK439" s="405"/>
      <c r="BL439" s="405"/>
      <c r="BM439" s="405"/>
      <c r="BN439" s="514"/>
    </row>
    <row r="440" ht="18.75" customHeight="1">
      <c r="A440" s="336" t="str">
        <f t="shared" si="13"/>
        <v/>
      </c>
      <c r="B440" s="341"/>
      <c r="C440" s="559"/>
      <c r="D440" s="559"/>
      <c r="E440" s="560" t="str">
        <f t="shared" si="14"/>
        <v/>
      </c>
      <c r="F440" s="401"/>
      <c r="G440" s="394"/>
      <c r="H440" s="341" t="str">
        <f t="array" ref="H440">IF(D440="","",XLOOKUP(D440,'Master Data'!K:K,'Master Data'!N:N,"Input in Master Data",0,1))</f>
        <v/>
      </c>
      <c r="I440" s="341" t="str">
        <f t="array" ref="I440">IF(D440="","",XLOOKUP(D440,'Master Data'!K:K,'Master Data'!O:O,"Input in Master Data",0,1))</f>
        <v/>
      </c>
      <c r="J440" s="341" t="str">
        <f t="array" ref="J440">if(V440="","",XLOOKUP(V440,Master[Company],Master[Blow],"Unknown",0,1))</f>
        <v/>
      </c>
      <c r="K440" s="341" t="str">
        <f t="array" ref="K440">if(V440="","",XLOOKUP(V440,Master[Company],Master[Pigging],"Unknown",0,1))</f>
        <v/>
      </c>
      <c r="L440" s="341" t="str">
        <f t="array" ref="L440">if(V440="","",XLOOKUP(V440,Master[Company],Master[Load Method],"Unknown",0,1))</f>
        <v/>
      </c>
      <c r="M440" s="341" t="str">
        <f t="array" ref="M440">if(V440="","",XLOOKUP(V440,Master[Company],Master[Line Distance],"Unknown",0,1))</f>
        <v/>
      </c>
      <c r="N440" s="394"/>
      <c r="O440" s="341"/>
      <c r="P440" s="506"/>
      <c r="Q440" s="341" t="str">
        <f t="array" ref="Q440">if(V440="","",XLOOKUP(V440,Master[Company],Master[Terms],"NA",0,1))</f>
        <v/>
      </c>
      <c r="R440" s="341" t="str">
        <f t="shared" si="9"/>
        <v/>
      </c>
      <c r="S440" s="341" t="str">
        <f t="array" ref="S440">if(V440="","",XLOOKUP(V440,Master[Company],Master[Group],"NA",0,1))</f>
        <v/>
      </c>
      <c r="T440" s="341" t="str">
        <f t="array" ref="T440">if(V440="","",XLOOKUP(V440,Master[Company],Master[Loading Location],"NA",0,1))</f>
        <v/>
      </c>
      <c r="U440" s="341" t="str">
        <f t="array" ref="U440">if(V440="","",XLOOKUP(V440,Master[Company],Master[Acronym],"NA",0,1))</f>
        <v/>
      </c>
      <c r="V440" s="341"/>
      <c r="W440" s="342"/>
      <c r="X440" s="90"/>
      <c r="Y440" s="341"/>
      <c r="Z440" s="341" t="str">
        <f t="shared" si="11"/>
        <v/>
      </c>
      <c r="AA440" s="341"/>
      <c r="AB440" s="341"/>
      <c r="AC440" s="341"/>
      <c r="AD440" s="401"/>
      <c r="AE440" s="563"/>
      <c r="AF440" s="564"/>
      <c r="AG440" s="564"/>
      <c r="AH440" s="564"/>
      <c r="AI440" s="564"/>
      <c r="AJ440" s="564"/>
      <c r="AK440" s="564"/>
      <c r="AL440" s="565"/>
      <c r="AM440" s="564"/>
      <c r="AN440" s="564"/>
      <c r="AO440" s="564"/>
      <c r="AP440" s="564"/>
      <c r="AQ440" s="564"/>
      <c r="AR440" s="564"/>
      <c r="AS440" s="564"/>
      <c r="AT440" s="564"/>
      <c r="AU440" s="394"/>
      <c r="AV440" s="306"/>
      <c r="AW440" s="306"/>
      <c r="AX440" s="394"/>
      <c r="AY440" s="401"/>
      <c r="AZ440" s="341"/>
      <c r="BA440" s="341"/>
      <c r="BB440" s="341"/>
      <c r="BC440" s="341"/>
      <c r="BD440" s="341"/>
      <c r="BE440" s="401"/>
      <c r="BF440" s="341"/>
      <c r="BG440" s="341"/>
      <c r="BH440" s="402"/>
      <c r="BI440" s="403"/>
      <c r="BJ440" s="405"/>
      <c r="BK440" s="405"/>
      <c r="BL440" s="405"/>
      <c r="BM440" s="405"/>
      <c r="BN440" s="514"/>
    </row>
    <row r="441" ht="18.75" customHeight="1">
      <c r="A441" s="336" t="str">
        <f t="shared" si="13"/>
        <v/>
      </c>
      <c r="B441" s="341"/>
      <c r="C441" s="559"/>
      <c r="D441" s="559"/>
      <c r="E441" s="560" t="str">
        <f t="shared" si="14"/>
        <v/>
      </c>
      <c r="F441" s="401"/>
      <c r="G441" s="394"/>
      <c r="H441" s="341" t="str">
        <f t="array" ref="H441">IF(D441="","",XLOOKUP(D441,'Master Data'!K:K,'Master Data'!N:N,"Input in Master Data",0,1))</f>
        <v/>
      </c>
      <c r="I441" s="341" t="str">
        <f t="array" ref="I441">IF(D441="","",XLOOKUP(D441,'Master Data'!K:K,'Master Data'!O:O,"Input in Master Data",0,1))</f>
        <v/>
      </c>
      <c r="J441" s="341" t="str">
        <f t="array" ref="J441">if(V441="","",XLOOKUP(V441,Master[Company],Master[Blow],"Unknown",0,1))</f>
        <v/>
      </c>
      <c r="K441" s="341" t="str">
        <f t="array" ref="K441">if(V441="","",XLOOKUP(V441,Master[Company],Master[Pigging],"Unknown",0,1))</f>
        <v/>
      </c>
      <c r="L441" s="341" t="str">
        <f t="array" ref="L441">if(V441="","",XLOOKUP(V441,Master[Company],Master[Load Method],"Unknown",0,1))</f>
        <v/>
      </c>
      <c r="M441" s="341" t="str">
        <f t="array" ref="M441">if(V441="","",XLOOKUP(V441,Master[Company],Master[Line Distance],"Unknown",0,1))</f>
        <v/>
      </c>
      <c r="N441" s="394"/>
      <c r="O441" s="341"/>
      <c r="P441" s="506"/>
      <c r="Q441" s="341" t="str">
        <f t="array" ref="Q441">if(V441="","",XLOOKUP(V441,Master[Company],Master[Terms],"NA",0,1))</f>
        <v/>
      </c>
      <c r="R441" s="341" t="str">
        <f t="shared" si="9"/>
        <v/>
      </c>
      <c r="S441" s="341" t="str">
        <f t="array" ref="S441">if(V441="","",XLOOKUP(V441,Master[Company],Master[Group],"NA",0,1))</f>
        <v/>
      </c>
      <c r="T441" s="341" t="str">
        <f t="array" ref="T441">if(V441="","",XLOOKUP(V441,Master[Company],Master[Loading Location],"NA",0,1))</f>
        <v/>
      </c>
      <c r="U441" s="341" t="str">
        <f t="array" ref="U441">if(V441="","",XLOOKUP(V441,Master[Company],Master[Acronym],"NA",0,1))</f>
        <v/>
      </c>
      <c r="V441" s="341"/>
      <c r="W441" s="342"/>
      <c r="X441" s="90"/>
      <c r="Y441" s="341"/>
      <c r="Z441" s="341" t="str">
        <f t="shared" si="11"/>
        <v/>
      </c>
      <c r="AA441" s="341"/>
      <c r="AB441" s="341"/>
      <c r="AC441" s="341"/>
      <c r="AD441" s="401"/>
      <c r="AE441" s="563"/>
      <c r="AF441" s="564"/>
      <c r="AG441" s="564"/>
      <c r="AH441" s="564"/>
      <c r="AI441" s="564"/>
      <c r="AJ441" s="564"/>
      <c r="AK441" s="564"/>
      <c r="AL441" s="565"/>
      <c r="AM441" s="564"/>
      <c r="AN441" s="564"/>
      <c r="AO441" s="564"/>
      <c r="AP441" s="564"/>
      <c r="AQ441" s="564"/>
      <c r="AR441" s="564"/>
      <c r="AS441" s="564"/>
      <c r="AT441" s="564"/>
      <c r="AU441" s="394"/>
      <c r="AV441" s="306"/>
      <c r="AW441" s="306"/>
      <c r="AX441" s="394"/>
      <c r="AY441" s="401"/>
      <c r="AZ441" s="341"/>
      <c r="BA441" s="341"/>
      <c r="BB441" s="341"/>
      <c r="BC441" s="341"/>
      <c r="BD441" s="341"/>
      <c r="BE441" s="401"/>
      <c r="BF441" s="341"/>
      <c r="BG441" s="341"/>
      <c r="BH441" s="402"/>
      <c r="BI441" s="403"/>
      <c r="BJ441" s="405"/>
      <c r="BK441" s="405"/>
      <c r="BL441" s="405"/>
      <c r="BM441" s="405"/>
      <c r="BN441" s="514"/>
    </row>
    <row r="442" ht="18.75" customHeight="1">
      <c r="A442" s="336" t="str">
        <f t="shared" si="13"/>
        <v/>
      </c>
      <c r="B442" s="341"/>
      <c r="C442" s="559"/>
      <c r="D442" s="559"/>
      <c r="E442" s="560" t="str">
        <f t="shared" si="14"/>
        <v/>
      </c>
      <c r="F442" s="401"/>
      <c r="G442" s="394"/>
      <c r="H442" s="341" t="str">
        <f t="array" ref="H442">IF(D442="","",XLOOKUP(D442,'Master Data'!K:K,'Master Data'!N:N,"Input in Master Data",0,1))</f>
        <v/>
      </c>
      <c r="I442" s="341" t="str">
        <f t="array" ref="I442">IF(D442="","",XLOOKUP(D442,'Master Data'!K:K,'Master Data'!O:O,"Input in Master Data",0,1))</f>
        <v/>
      </c>
      <c r="J442" s="341" t="str">
        <f t="array" ref="J442">if(V442="","",XLOOKUP(V442,Master[Company],Master[Blow],"Unknown",0,1))</f>
        <v/>
      </c>
      <c r="K442" s="341" t="str">
        <f t="array" ref="K442">if(V442="","",XLOOKUP(V442,Master[Company],Master[Pigging],"Unknown",0,1))</f>
        <v/>
      </c>
      <c r="L442" s="341" t="str">
        <f t="array" ref="L442">if(V442="","",XLOOKUP(V442,Master[Company],Master[Load Method],"Unknown",0,1))</f>
        <v/>
      </c>
      <c r="M442" s="341" t="str">
        <f t="array" ref="M442">if(V442="","",XLOOKUP(V442,Master[Company],Master[Line Distance],"Unknown",0,1))</f>
        <v/>
      </c>
      <c r="N442" s="394"/>
      <c r="O442" s="341"/>
      <c r="P442" s="506"/>
      <c r="Q442" s="341" t="str">
        <f t="array" ref="Q442">if(V442="","",XLOOKUP(V442,Master[Company],Master[Terms],"NA",0,1))</f>
        <v/>
      </c>
      <c r="R442" s="341" t="str">
        <f t="shared" si="9"/>
        <v/>
      </c>
      <c r="S442" s="341" t="str">
        <f t="array" ref="S442">if(V442="","",XLOOKUP(V442,Master[Company],Master[Group],"NA",0,1))</f>
        <v/>
      </c>
      <c r="T442" s="341" t="str">
        <f t="array" ref="T442">if(V442="","",XLOOKUP(V442,Master[Company],Master[Loading Location],"NA",0,1))</f>
        <v/>
      </c>
      <c r="U442" s="341" t="str">
        <f t="array" ref="U442">if(V442="","",XLOOKUP(V442,Master[Company],Master[Acronym],"NA",0,1))</f>
        <v/>
      </c>
      <c r="V442" s="341"/>
      <c r="W442" s="342"/>
      <c r="X442" s="90"/>
      <c r="Y442" s="341"/>
      <c r="Z442" s="341" t="str">
        <f t="shared" si="11"/>
        <v/>
      </c>
      <c r="AA442" s="341"/>
      <c r="AB442" s="341"/>
      <c r="AC442" s="341"/>
      <c r="AD442" s="401"/>
      <c r="AE442" s="563"/>
      <c r="AF442" s="564"/>
      <c r="AG442" s="564"/>
      <c r="AH442" s="564"/>
      <c r="AI442" s="564"/>
      <c r="AJ442" s="564"/>
      <c r="AK442" s="564"/>
      <c r="AL442" s="565"/>
      <c r="AM442" s="564"/>
      <c r="AN442" s="564"/>
      <c r="AO442" s="564"/>
      <c r="AP442" s="564"/>
      <c r="AQ442" s="564"/>
      <c r="AR442" s="564"/>
      <c r="AS442" s="564"/>
      <c r="AT442" s="564"/>
      <c r="AU442" s="394"/>
      <c r="AV442" s="306"/>
      <c r="AW442" s="306"/>
      <c r="AX442" s="394"/>
      <c r="AY442" s="401"/>
      <c r="AZ442" s="341"/>
      <c r="BA442" s="341"/>
      <c r="BB442" s="341"/>
      <c r="BC442" s="341"/>
      <c r="BD442" s="341"/>
      <c r="BE442" s="401"/>
      <c r="BF442" s="341"/>
      <c r="BG442" s="341"/>
      <c r="BH442" s="402"/>
      <c r="BI442" s="403"/>
      <c r="BJ442" s="405"/>
      <c r="BK442" s="405"/>
      <c r="BL442" s="405"/>
      <c r="BM442" s="405"/>
      <c r="BN442" s="514"/>
    </row>
    <row r="443" ht="18.75" customHeight="1">
      <c r="A443" s="336" t="str">
        <f t="shared" si="13"/>
        <v/>
      </c>
      <c r="B443" s="341"/>
      <c r="C443" s="559"/>
      <c r="D443" s="559"/>
      <c r="E443" s="560" t="str">
        <f t="shared" si="14"/>
        <v/>
      </c>
      <c r="F443" s="401"/>
      <c r="G443" s="394"/>
      <c r="H443" s="341" t="str">
        <f t="array" ref="H443">IF(D443="","",XLOOKUP(D443,'Master Data'!K:K,'Master Data'!N:N,"Input in Master Data",0,1))</f>
        <v/>
      </c>
      <c r="I443" s="341" t="str">
        <f t="array" ref="I443">IF(D443="","",XLOOKUP(D443,'Master Data'!K:K,'Master Data'!O:O,"Input in Master Data",0,1))</f>
        <v/>
      </c>
      <c r="J443" s="341" t="str">
        <f t="array" ref="J443">if(V443="","",XLOOKUP(V443,Master[Company],Master[Blow],"Unknown",0,1))</f>
        <v/>
      </c>
      <c r="K443" s="341" t="str">
        <f t="array" ref="K443">if(V443="","",XLOOKUP(V443,Master[Company],Master[Pigging],"Unknown",0,1))</f>
        <v/>
      </c>
      <c r="L443" s="341" t="str">
        <f t="array" ref="L443">if(V443="","",XLOOKUP(V443,Master[Company],Master[Load Method],"Unknown",0,1))</f>
        <v/>
      </c>
      <c r="M443" s="341" t="str">
        <f t="array" ref="M443">if(V443="","",XLOOKUP(V443,Master[Company],Master[Line Distance],"Unknown",0,1))</f>
        <v/>
      </c>
      <c r="N443" s="394"/>
      <c r="O443" s="341"/>
      <c r="P443" s="506"/>
      <c r="Q443" s="341" t="str">
        <f t="array" ref="Q443">if(V443="","",XLOOKUP(V443,Master[Company],Master[Terms],"NA",0,1))</f>
        <v/>
      </c>
      <c r="R443" s="341" t="str">
        <f t="shared" si="9"/>
        <v/>
      </c>
      <c r="S443" s="341" t="str">
        <f t="array" ref="S443">if(V443="","",XLOOKUP(V443,Master[Company],Master[Group],"NA",0,1))</f>
        <v/>
      </c>
      <c r="T443" s="341" t="str">
        <f t="array" ref="T443">if(V443="","",XLOOKUP(V443,Master[Company],Master[Loading Location],"NA",0,1))</f>
        <v/>
      </c>
      <c r="U443" s="341" t="str">
        <f t="array" ref="U443">if(V443="","",XLOOKUP(V443,Master[Company],Master[Acronym],"NA",0,1))</f>
        <v/>
      </c>
      <c r="V443" s="341"/>
      <c r="W443" s="342"/>
      <c r="X443" s="90"/>
      <c r="Y443" s="341"/>
      <c r="Z443" s="341" t="str">
        <f t="shared" si="11"/>
        <v/>
      </c>
      <c r="AA443" s="341"/>
      <c r="AB443" s="341"/>
      <c r="AC443" s="341"/>
      <c r="AD443" s="401"/>
      <c r="AE443" s="563"/>
      <c r="AF443" s="564"/>
      <c r="AG443" s="564"/>
      <c r="AH443" s="564"/>
      <c r="AI443" s="564"/>
      <c r="AJ443" s="564"/>
      <c r="AK443" s="564"/>
      <c r="AL443" s="565"/>
      <c r="AM443" s="564"/>
      <c r="AN443" s="564"/>
      <c r="AO443" s="564"/>
      <c r="AP443" s="564"/>
      <c r="AQ443" s="564"/>
      <c r="AR443" s="564"/>
      <c r="AS443" s="564"/>
      <c r="AT443" s="564"/>
      <c r="AU443" s="394"/>
      <c r="AV443" s="306"/>
      <c r="AW443" s="306"/>
      <c r="AX443" s="394"/>
      <c r="AY443" s="401"/>
      <c r="AZ443" s="341"/>
      <c r="BA443" s="341"/>
      <c r="BB443" s="341"/>
      <c r="BC443" s="341"/>
      <c r="BD443" s="341"/>
      <c r="BE443" s="401"/>
      <c r="BF443" s="341"/>
      <c r="BG443" s="341"/>
      <c r="BH443" s="402"/>
      <c r="BI443" s="403"/>
      <c r="BJ443" s="405"/>
      <c r="BK443" s="405"/>
      <c r="BL443" s="405"/>
      <c r="BM443" s="405"/>
      <c r="BN443" s="514"/>
    </row>
    <row r="444" ht="18.75" customHeight="1">
      <c r="A444" s="336" t="str">
        <f t="shared" si="13"/>
        <v/>
      </c>
      <c r="B444" s="341"/>
      <c r="C444" s="559"/>
      <c r="D444" s="559"/>
      <c r="E444" s="560" t="str">
        <f t="shared" si="14"/>
        <v/>
      </c>
      <c r="F444" s="401"/>
      <c r="G444" s="394"/>
      <c r="H444" s="341" t="str">
        <f t="array" ref="H444">IF(D444="","",XLOOKUP(D444,'Master Data'!K:K,'Master Data'!N:N,"Input in Master Data",0,1))</f>
        <v/>
      </c>
      <c r="I444" s="341" t="str">
        <f t="array" ref="I444">IF(D444="","",XLOOKUP(D444,'Master Data'!K:K,'Master Data'!O:O,"Input in Master Data",0,1))</f>
        <v/>
      </c>
      <c r="J444" s="341" t="str">
        <f t="array" ref="J444">if(V444="","",XLOOKUP(V444,Master[Company],Master[Blow],"Unknown",0,1))</f>
        <v/>
      </c>
      <c r="K444" s="341" t="str">
        <f t="array" ref="K444">if(V444="","",XLOOKUP(V444,Master[Company],Master[Pigging],"Unknown",0,1))</f>
        <v/>
      </c>
      <c r="L444" s="341" t="str">
        <f t="array" ref="L444">if(V444="","",XLOOKUP(V444,Master[Company],Master[Load Method],"Unknown",0,1))</f>
        <v/>
      </c>
      <c r="M444" s="341" t="str">
        <f t="array" ref="M444">if(V444="","",XLOOKUP(V444,Master[Company],Master[Line Distance],"Unknown",0,1))</f>
        <v/>
      </c>
      <c r="N444" s="394"/>
      <c r="O444" s="341"/>
      <c r="P444" s="506"/>
      <c r="Q444" s="341" t="str">
        <f t="array" ref="Q444">if(V444="","",XLOOKUP(V444,Master[Company],Master[Terms],"NA",0,1))</f>
        <v/>
      </c>
      <c r="R444" s="341" t="str">
        <f t="shared" si="9"/>
        <v/>
      </c>
      <c r="S444" s="341" t="str">
        <f t="array" ref="S444">if(V444="","",XLOOKUP(V444,Master[Company],Master[Group],"NA",0,1))</f>
        <v/>
      </c>
      <c r="T444" s="341" t="str">
        <f t="array" ref="T444">if(V444="","",XLOOKUP(V444,Master[Company],Master[Loading Location],"NA",0,1))</f>
        <v/>
      </c>
      <c r="U444" s="341" t="str">
        <f t="array" ref="U444">if(V444="","",XLOOKUP(V444,Master[Company],Master[Acronym],"NA",0,1))</f>
        <v/>
      </c>
      <c r="V444" s="341"/>
      <c r="W444" s="342"/>
      <c r="X444" s="90"/>
      <c r="Y444" s="341"/>
      <c r="Z444" s="341" t="str">
        <f t="shared" si="11"/>
        <v/>
      </c>
      <c r="AA444" s="341"/>
      <c r="AB444" s="341"/>
      <c r="AC444" s="341"/>
      <c r="AD444" s="401"/>
      <c r="AE444" s="563"/>
      <c r="AF444" s="564"/>
      <c r="AG444" s="564"/>
      <c r="AH444" s="564"/>
      <c r="AI444" s="564"/>
      <c r="AJ444" s="564"/>
      <c r="AK444" s="564"/>
      <c r="AL444" s="565"/>
      <c r="AM444" s="564"/>
      <c r="AN444" s="564"/>
      <c r="AO444" s="564"/>
      <c r="AP444" s="564"/>
      <c r="AQ444" s="564"/>
      <c r="AR444" s="564"/>
      <c r="AS444" s="564"/>
      <c r="AT444" s="564"/>
      <c r="AU444" s="394"/>
      <c r="AV444" s="306"/>
      <c r="AW444" s="306"/>
      <c r="AX444" s="394"/>
      <c r="AY444" s="401"/>
      <c r="AZ444" s="341"/>
      <c r="BA444" s="341"/>
      <c r="BB444" s="341"/>
      <c r="BC444" s="341"/>
      <c r="BD444" s="341"/>
      <c r="BE444" s="401"/>
      <c r="BF444" s="341"/>
      <c r="BG444" s="341"/>
      <c r="BH444" s="402"/>
      <c r="BI444" s="403"/>
      <c r="BJ444" s="405"/>
      <c r="BK444" s="405"/>
      <c r="BL444" s="405"/>
      <c r="BM444" s="405"/>
      <c r="BN444" s="514"/>
    </row>
    <row r="445" ht="18.75" customHeight="1">
      <c r="A445" s="336" t="str">
        <f t="shared" si="13"/>
        <v/>
      </c>
      <c r="B445" s="341"/>
      <c r="C445" s="559"/>
      <c r="D445" s="559"/>
      <c r="E445" s="560" t="str">
        <f t="shared" si="14"/>
        <v/>
      </c>
      <c r="F445" s="401"/>
      <c r="G445" s="394"/>
      <c r="H445" s="341" t="str">
        <f t="array" ref="H445">IF(D445="","",XLOOKUP(D445,'Master Data'!K:K,'Master Data'!N:N,"Input in Master Data",0,1))</f>
        <v/>
      </c>
      <c r="I445" s="341" t="str">
        <f t="array" ref="I445">IF(D445="","",XLOOKUP(D445,'Master Data'!K:K,'Master Data'!O:O,"Input in Master Data",0,1))</f>
        <v/>
      </c>
      <c r="J445" s="341" t="str">
        <f t="array" ref="J445">if(V445="","",XLOOKUP(V445,Master[Company],Master[Blow],"Unknown",0,1))</f>
        <v/>
      </c>
      <c r="K445" s="341" t="str">
        <f t="array" ref="K445">if(V445="","",XLOOKUP(V445,Master[Company],Master[Pigging],"Unknown",0,1))</f>
        <v/>
      </c>
      <c r="L445" s="341" t="str">
        <f t="array" ref="L445">if(V445="","",XLOOKUP(V445,Master[Company],Master[Load Method],"Unknown",0,1))</f>
        <v/>
      </c>
      <c r="M445" s="341" t="str">
        <f t="array" ref="M445">if(V445="","",XLOOKUP(V445,Master[Company],Master[Line Distance],"Unknown",0,1))</f>
        <v/>
      </c>
      <c r="N445" s="394"/>
      <c r="O445" s="341"/>
      <c r="P445" s="506"/>
      <c r="Q445" s="341" t="str">
        <f t="array" ref="Q445">if(V445="","",XLOOKUP(V445,Master[Company],Master[Terms],"NA",0,1))</f>
        <v/>
      </c>
      <c r="R445" s="341" t="str">
        <f t="shared" si="9"/>
        <v/>
      </c>
      <c r="S445" s="341" t="str">
        <f t="array" ref="S445">if(V445="","",XLOOKUP(V445,Master[Company],Master[Group],"NA",0,1))</f>
        <v/>
      </c>
      <c r="T445" s="341" t="str">
        <f t="array" ref="T445">if(V445="","",XLOOKUP(V445,Master[Company],Master[Loading Location],"NA",0,1))</f>
        <v/>
      </c>
      <c r="U445" s="341" t="str">
        <f t="array" ref="U445">if(V445="","",XLOOKUP(V445,Master[Company],Master[Acronym],"NA",0,1))</f>
        <v/>
      </c>
      <c r="V445" s="341"/>
      <c r="W445" s="342"/>
      <c r="X445" s="90"/>
      <c r="Y445" s="341"/>
      <c r="Z445" s="341" t="str">
        <f t="shared" si="11"/>
        <v/>
      </c>
      <c r="AA445" s="341"/>
      <c r="AB445" s="341"/>
      <c r="AC445" s="341"/>
      <c r="AD445" s="401"/>
      <c r="AE445" s="563"/>
      <c r="AF445" s="564"/>
      <c r="AG445" s="564"/>
      <c r="AH445" s="564"/>
      <c r="AI445" s="564"/>
      <c r="AJ445" s="564"/>
      <c r="AK445" s="564"/>
      <c r="AL445" s="565"/>
      <c r="AM445" s="564"/>
      <c r="AN445" s="564"/>
      <c r="AO445" s="564"/>
      <c r="AP445" s="564"/>
      <c r="AQ445" s="564"/>
      <c r="AR445" s="564"/>
      <c r="AS445" s="564"/>
      <c r="AT445" s="564"/>
      <c r="AU445" s="394"/>
      <c r="AV445" s="306"/>
      <c r="AW445" s="306"/>
      <c r="AX445" s="394"/>
      <c r="AY445" s="401"/>
      <c r="AZ445" s="341"/>
      <c r="BA445" s="341"/>
      <c r="BB445" s="341"/>
      <c r="BC445" s="341"/>
      <c r="BD445" s="341"/>
      <c r="BE445" s="401"/>
      <c r="BF445" s="341"/>
      <c r="BG445" s="341"/>
      <c r="BH445" s="402"/>
      <c r="BI445" s="403"/>
      <c r="BJ445" s="405"/>
      <c r="BK445" s="405"/>
      <c r="BL445" s="405"/>
      <c r="BM445" s="405"/>
      <c r="BN445" s="514"/>
    </row>
    <row r="446" ht="18.75" customHeight="1">
      <c r="A446" s="336" t="str">
        <f t="shared" si="13"/>
        <v/>
      </c>
      <c r="B446" s="341"/>
      <c r="C446" s="559"/>
      <c r="D446" s="559"/>
      <c r="E446" s="560" t="str">
        <f t="shared" si="14"/>
        <v/>
      </c>
      <c r="F446" s="401"/>
      <c r="G446" s="394"/>
      <c r="H446" s="341" t="str">
        <f t="array" ref="H446">IF(D446="","",XLOOKUP(D446,'Master Data'!K:K,'Master Data'!N:N,"Input in Master Data",0,1))</f>
        <v/>
      </c>
      <c r="I446" s="341" t="str">
        <f t="array" ref="I446">IF(D446="","",XLOOKUP(D446,'Master Data'!K:K,'Master Data'!O:O,"Input in Master Data",0,1))</f>
        <v/>
      </c>
      <c r="J446" s="341" t="str">
        <f t="array" ref="J446">if(V446="","",XLOOKUP(V446,Master[Company],Master[Blow],"Unknown",0,1))</f>
        <v/>
      </c>
      <c r="K446" s="341" t="str">
        <f t="array" ref="K446">if(V446="","",XLOOKUP(V446,Master[Company],Master[Pigging],"Unknown",0,1))</f>
        <v/>
      </c>
      <c r="L446" s="341" t="str">
        <f t="array" ref="L446">if(V446="","",XLOOKUP(V446,Master[Company],Master[Load Method],"Unknown",0,1))</f>
        <v/>
      </c>
      <c r="M446" s="341" t="str">
        <f t="array" ref="M446">if(V446="","",XLOOKUP(V446,Master[Company],Master[Line Distance],"Unknown",0,1))</f>
        <v/>
      </c>
      <c r="N446" s="394"/>
      <c r="O446" s="341"/>
      <c r="P446" s="506"/>
      <c r="Q446" s="341" t="str">
        <f t="array" ref="Q446">if(V446="","",XLOOKUP(V446,Master[Company],Master[Terms],"NA",0,1))</f>
        <v/>
      </c>
      <c r="R446" s="341" t="str">
        <f t="shared" si="9"/>
        <v/>
      </c>
      <c r="S446" s="341" t="str">
        <f t="array" ref="S446">if(V446="","",XLOOKUP(V446,Master[Company],Master[Group],"NA",0,1))</f>
        <v/>
      </c>
      <c r="T446" s="341" t="str">
        <f t="array" ref="T446">if(V446="","",XLOOKUP(V446,Master[Company],Master[Loading Location],"NA",0,1))</f>
        <v/>
      </c>
      <c r="U446" s="341" t="str">
        <f t="array" ref="U446">if(V446="","",XLOOKUP(V446,Master[Company],Master[Acronym],"NA",0,1))</f>
        <v/>
      </c>
      <c r="V446" s="341"/>
      <c r="W446" s="342"/>
      <c r="X446" s="90"/>
      <c r="Y446" s="341"/>
      <c r="Z446" s="341" t="str">
        <f t="shared" si="11"/>
        <v/>
      </c>
      <c r="AA446" s="341"/>
      <c r="AB446" s="341"/>
      <c r="AC446" s="341"/>
      <c r="AD446" s="401"/>
      <c r="AE446" s="563"/>
      <c r="AF446" s="564"/>
      <c r="AG446" s="564"/>
      <c r="AH446" s="564"/>
      <c r="AI446" s="564"/>
      <c r="AJ446" s="564"/>
      <c r="AK446" s="564"/>
      <c r="AL446" s="565"/>
      <c r="AM446" s="564"/>
      <c r="AN446" s="564"/>
      <c r="AO446" s="564"/>
      <c r="AP446" s="564"/>
      <c r="AQ446" s="564"/>
      <c r="AR446" s="564"/>
      <c r="AS446" s="564"/>
      <c r="AT446" s="564"/>
      <c r="AU446" s="394"/>
      <c r="AV446" s="306"/>
      <c r="AW446" s="306"/>
      <c r="AX446" s="394"/>
      <c r="AY446" s="401"/>
      <c r="AZ446" s="341"/>
      <c r="BA446" s="341"/>
      <c r="BB446" s="341"/>
      <c r="BC446" s="341"/>
      <c r="BD446" s="341"/>
      <c r="BE446" s="401"/>
      <c r="BF446" s="341"/>
      <c r="BG446" s="341"/>
      <c r="BH446" s="402"/>
      <c r="BI446" s="403"/>
      <c r="BJ446" s="405"/>
      <c r="BK446" s="405"/>
      <c r="BL446" s="405"/>
      <c r="BM446" s="405"/>
      <c r="BN446" s="514"/>
    </row>
    <row r="447" ht="18.75" customHeight="1">
      <c r="A447" s="336" t="str">
        <f t="shared" si="13"/>
        <v/>
      </c>
      <c r="B447" s="341"/>
      <c r="C447" s="559"/>
      <c r="D447" s="559"/>
      <c r="E447" s="560" t="str">
        <f t="shared" si="14"/>
        <v/>
      </c>
      <c r="F447" s="401"/>
      <c r="G447" s="394"/>
      <c r="H447" s="341" t="str">
        <f t="array" ref="H447">IF(D447="","",XLOOKUP(D447,'Master Data'!K:K,'Master Data'!N:N,"Input in Master Data",0,1))</f>
        <v/>
      </c>
      <c r="I447" s="341" t="str">
        <f t="array" ref="I447">IF(D447="","",XLOOKUP(D447,'Master Data'!K:K,'Master Data'!O:O,"Input in Master Data",0,1))</f>
        <v/>
      </c>
      <c r="J447" s="341" t="str">
        <f t="array" ref="J447">if(V447="","",XLOOKUP(V447,Master[Company],Master[Blow],"Unknown",0,1))</f>
        <v/>
      </c>
      <c r="K447" s="341" t="str">
        <f t="array" ref="K447">if(V447="","",XLOOKUP(V447,Master[Company],Master[Pigging],"Unknown",0,1))</f>
        <v/>
      </c>
      <c r="L447" s="341" t="str">
        <f t="array" ref="L447">if(V447="","",XLOOKUP(V447,Master[Company],Master[Load Method],"Unknown",0,1))</f>
        <v/>
      </c>
      <c r="M447" s="341" t="str">
        <f t="array" ref="M447">if(V447="","",XLOOKUP(V447,Master[Company],Master[Line Distance],"Unknown",0,1))</f>
        <v/>
      </c>
      <c r="N447" s="394"/>
      <c r="O447" s="341"/>
      <c r="P447" s="506"/>
      <c r="Q447" s="341" t="str">
        <f t="array" ref="Q447">if(V447="","",XLOOKUP(V447,Master[Company],Master[Terms],"NA",0,1))</f>
        <v/>
      </c>
      <c r="R447" s="341" t="str">
        <f t="shared" si="9"/>
        <v/>
      </c>
      <c r="S447" s="341" t="str">
        <f t="array" ref="S447">if(V447="","",XLOOKUP(V447,Master[Company],Master[Group],"NA",0,1))</f>
        <v/>
      </c>
      <c r="T447" s="341" t="str">
        <f t="array" ref="T447">if(V447="","",XLOOKUP(V447,Master[Company],Master[Loading Location],"NA",0,1))</f>
        <v/>
      </c>
      <c r="U447" s="341" t="str">
        <f t="array" ref="U447">if(V447="","",XLOOKUP(V447,Master[Company],Master[Acronym],"NA",0,1))</f>
        <v/>
      </c>
      <c r="V447" s="341"/>
      <c r="W447" s="342"/>
      <c r="X447" s="90"/>
      <c r="Y447" s="341"/>
      <c r="Z447" s="341" t="str">
        <f t="shared" si="11"/>
        <v/>
      </c>
      <c r="AA447" s="341"/>
      <c r="AB447" s="341"/>
      <c r="AC447" s="341"/>
      <c r="AD447" s="401"/>
      <c r="AE447" s="563"/>
      <c r="AF447" s="564"/>
      <c r="AG447" s="564"/>
      <c r="AH447" s="564"/>
      <c r="AI447" s="564"/>
      <c r="AJ447" s="564"/>
      <c r="AK447" s="564"/>
      <c r="AL447" s="565"/>
      <c r="AM447" s="564"/>
      <c r="AN447" s="564"/>
      <c r="AO447" s="564"/>
      <c r="AP447" s="564"/>
      <c r="AQ447" s="564"/>
      <c r="AR447" s="564"/>
      <c r="AS447" s="564"/>
      <c r="AT447" s="564"/>
      <c r="AU447" s="394"/>
      <c r="AV447" s="306"/>
      <c r="AW447" s="306"/>
      <c r="AX447" s="394"/>
      <c r="AY447" s="401"/>
      <c r="AZ447" s="341"/>
      <c r="BA447" s="341"/>
      <c r="BB447" s="341"/>
      <c r="BC447" s="341"/>
      <c r="BD447" s="341"/>
      <c r="BE447" s="401"/>
      <c r="BF447" s="341"/>
      <c r="BG447" s="341"/>
      <c r="BH447" s="402"/>
      <c r="BI447" s="403"/>
      <c r="BJ447" s="405"/>
      <c r="BK447" s="405"/>
      <c r="BL447" s="405"/>
      <c r="BM447" s="405"/>
      <c r="BN447" s="514"/>
    </row>
    <row r="448" ht="18.75" customHeight="1">
      <c r="A448" s="336" t="str">
        <f t="shared" si="13"/>
        <v/>
      </c>
      <c r="B448" s="341"/>
      <c r="C448" s="559"/>
      <c r="D448" s="559"/>
      <c r="E448" s="560" t="str">
        <f t="shared" si="14"/>
        <v/>
      </c>
      <c r="F448" s="401"/>
      <c r="G448" s="394"/>
      <c r="H448" s="341" t="str">
        <f t="array" ref="H448">IF(D448="","",XLOOKUP(D448,'Master Data'!K:K,'Master Data'!N:N,"Input in Master Data",0,1))</f>
        <v/>
      </c>
      <c r="I448" s="341" t="str">
        <f t="array" ref="I448">IF(D448="","",XLOOKUP(D448,'Master Data'!K:K,'Master Data'!O:O,"Input in Master Data",0,1))</f>
        <v/>
      </c>
      <c r="J448" s="341" t="str">
        <f t="array" ref="J448">if(V448="","",XLOOKUP(V448,Master[Company],Master[Blow],"Unknown",0,1))</f>
        <v/>
      </c>
      <c r="K448" s="341" t="str">
        <f t="array" ref="K448">if(V448="","",XLOOKUP(V448,Master[Company],Master[Pigging],"Unknown",0,1))</f>
        <v/>
      </c>
      <c r="L448" s="341" t="str">
        <f t="array" ref="L448">if(V448="","",XLOOKUP(V448,Master[Company],Master[Load Method],"Unknown",0,1))</f>
        <v/>
      </c>
      <c r="M448" s="341" t="str">
        <f t="array" ref="M448">if(V448="","",XLOOKUP(V448,Master[Company],Master[Line Distance],"Unknown",0,1))</f>
        <v/>
      </c>
      <c r="N448" s="394"/>
      <c r="O448" s="341"/>
      <c r="P448" s="506"/>
      <c r="Q448" s="341" t="str">
        <f t="array" ref="Q448">if(V448="","",XLOOKUP(V448,Master[Company],Master[Terms],"NA",0,1))</f>
        <v/>
      </c>
      <c r="R448" s="341" t="str">
        <f t="shared" si="9"/>
        <v/>
      </c>
      <c r="S448" s="341" t="str">
        <f t="array" ref="S448">if(V448="","",XLOOKUP(V448,Master[Company],Master[Group],"NA",0,1))</f>
        <v/>
      </c>
      <c r="T448" s="341" t="str">
        <f t="array" ref="T448">if(V448="","",XLOOKUP(V448,Master[Company],Master[Loading Location],"NA",0,1))</f>
        <v/>
      </c>
      <c r="U448" s="341" t="str">
        <f t="array" ref="U448">if(V448="","",XLOOKUP(V448,Master[Company],Master[Acronym],"NA",0,1))</f>
        <v/>
      </c>
      <c r="V448" s="341"/>
      <c r="W448" s="342"/>
      <c r="X448" s="90"/>
      <c r="Y448" s="341"/>
      <c r="Z448" s="341" t="str">
        <f t="shared" si="11"/>
        <v/>
      </c>
      <c r="AA448" s="341"/>
      <c r="AB448" s="341"/>
      <c r="AC448" s="341"/>
      <c r="AD448" s="401"/>
      <c r="AE448" s="563"/>
      <c r="AF448" s="564"/>
      <c r="AG448" s="564"/>
      <c r="AH448" s="564"/>
      <c r="AI448" s="564"/>
      <c r="AJ448" s="564"/>
      <c r="AK448" s="564"/>
      <c r="AL448" s="565"/>
      <c r="AM448" s="564"/>
      <c r="AN448" s="564"/>
      <c r="AO448" s="564"/>
      <c r="AP448" s="564"/>
      <c r="AQ448" s="564"/>
      <c r="AR448" s="564"/>
      <c r="AS448" s="564"/>
      <c r="AT448" s="564"/>
      <c r="AU448" s="394"/>
      <c r="AV448" s="306"/>
      <c r="AW448" s="306"/>
      <c r="AX448" s="394"/>
      <c r="AY448" s="401"/>
      <c r="AZ448" s="341"/>
      <c r="BA448" s="341"/>
      <c r="BB448" s="341"/>
      <c r="BC448" s="341"/>
      <c r="BD448" s="341"/>
      <c r="BE448" s="401"/>
      <c r="BF448" s="341"/>
      <c r="BG448" s="341"/>
      <c r="BH448" s="402"/>
      <c r="BI448" s="403"/>
      <c r="BJ448" s="405"/>
      <c r="BK448" s="405"/>
      <c r="BL448" s="405"/>
      <c r="BM448" s="405"/>
      <c r="BN448" s="514"/>
    </row>
    <row r="449" ht="18.75" customHeight="1">
      <c r="A449" s="336" t="str">
        <f t="shared" si="13"/>
        <v/>
      </c>
      <c r="B449" s="341"/>
      <c r="C449" s="559"/>
      <c r="D449" s="559"/>
      <c r="E449" s="560" t="str">
        <f t="shared" si="14"/>
        <v/>
      </c>
      <c r="F449" s="401"/>
      <c r="G449" s="394"/>
      <c r="H449" s="341" t="str">
        <f t="array" ref="H449">IF(D449="","",XLOOKUP(D449,'Master Data'!K:K,'Master Data'!N:N,"Input in Master Data",0,1))</f>
        <v/>
      </c>
      <c r="I449" s="341" t="str">
        <f t="array" ref="I449">IF(D449="","",XLOOKUP(D449,'Master Data'!K:K,'Master Data'!O:O,"Input in Master Data",0,1))</f>
        <v/>
      </c>
      <c r="J449" s="341" t="str">
        <f t="array" ref="J449">if(V449="","",XLOOKUP(V449,Master[Company],Master[Blow],"Unknown",0,1))</f>
        <v/>
      </c>
      <c r="K449" s="341" t="str">
        <f t="array" ref="K449">if(V449="","",XLOOKUP(V449,Master[Company],Master[Pigging],"Unknown",0,1))</f>
        <v/>
      </c>
      <c r="L449" s="341" t="str">
        <f t="array" ref="L449">if(V449="","",XLOOKUP(V449,Master[Company],Master[Load Method],"Unknown",0,1))</f>
        <v/>
      </c>
      <c r="M449" s="341" t="str">
        <f t="array" ref="M449">if(V449="","",XLOOKUP(V449,Master[Company],Master[Line Distance],"Unknown",0,1))</f>
        <v/>
      </c>
      <c r="N449" s="394"/>
      <c r="O449" s="341"/>
      <c r="P449" s="506"/>
      <c r="Q449" s="341" t="str">
        <f t="array" ref="Q449">if(V449="","",XLOOKUP(V449,Master[Company],Master[Terms],"NA",0,1))</f>
        <v/>
      </c>
      <c r="R449" s="341" t="str">
        <f t="shared" si="9"/>
        <v/>
      </c>
      <c r="S449" s="341" t="str">
        <f t="array" ref="S449">if(V449="","",XLOOKUP(V449,Master[Company],Master[Group],"NA",0,1))</f>
        <v/>
      </c>
      <c r="T449" s="341" t="str">
        <f t="array" ref="T449">if(V449="","",XLOOKUP(V449,Master[Company],Master[Loading Location],"NA",0,1))</f>
        <v/>
      </c>
      <c r="U449" s="341" t="str">
        <f t="array" ref="U449">if(V449="","",XLOOKUP(V449,Master[Company],Master[Acronym],"NA",0,1))</f>
        <v/>
      </c>
      <c r="V449" s="341"/>
      <c r="W449" s="342"/>
      <c r="X449" s="90"/>
      <c r="Y449" s="341"/>
      <c r="Z449" s="341" t="str">
        <f t="shared" si="11"/>
        <v/>
      </c>
      <c r="AA449" s="341"/>
      <c r="AB449" s="341"/>
      <c r="AC449" s="341"/>
      <c r="AD449" s="401"/>
      <c r="AE449" s="563"/>
      <c r="AF449" s="564"/>
      <c r="AG449" s="564"/>
      <c r="AH449" s="564"/>
      <c r="AI449" s="564"/>
      <c r="AJ449" s="564"/>
      <c r="AK449" s="564"/>
      <c r="AL449" s="565"/>
      <c r="AM449" s="564"/>
      <c r="AN449" s="564"/>
      <c r="AO449" s="564"/>
      <c r="AP449" s="564"/>
      <c r="AQ449" s="564"/>
      <c r="AR449" s="564"/>
      <c r="AS449" s="564"/>
      <c r="AT449" s="564"/>
      <c r="AU449" s="394"/>
      <c r="AV449" s="306"/>
      <c r="AW449" s="306"/>
      <c r="AX449" s="394"/>
      <c r="AY449" s="401"/>
      <c r="AZ449" s="341"/>
      <c r="BA449" s="341"/>
      <c r="BB449" s="341"/>
      <c r="BC449" s="341"/>
      <c r="BD449" s="341"/>
      <c r="BE449" s="401"/>
      <c r="BF449" s="341"/>
      <c r="BG449" s="341"/>
      <c r="BH449" s="402"/>
      <c r="BI449" s="403"/>
      <c r="BJ449" s="405"/>
      <c r="BK449" s="405"/>
      <c r="BL449" s="405"/>
      <c r="BM449" s="405"/>
      <c r="BN449" s="514"/>
    </row>
    <row r="450" ht="18.75" customHeight="1">
      <c r="A450" s="336" t="str">
        <f t="shared" si="13"/>
        <v/>
      </c>
      <c r="B450" s="341"/>
      <c r="C450" s="559"/>
      <c r="D450" s="559"/>
      <c r="E450" s="560" t="str">
        <f t="shared" si="14"/>
        <v/>
      </c>
      <c r="F450" s="401"/>
      <c r="G450" s="394"/>
      <c r="H450" s="341" t="str">
        <f t="array" ref="H450">IF(D450="","",XLOOKUP(D450,'Master Data'!K:K,'Master Data'!N:N,"Input in Master Data",0,1))</f>
        <v/>
      </c>
      <c r="I450" s="341" t="str">
        <f t="array" ref="I450">IF(D450="","",XLOOKUP(D450,'Master Data'!K:K,'Master Data'!O:O,"Input in Master Data",0,1))</f>
        <v/>
      </c>
      <c r="J450" s="341" t="str">
        <f t="array" ref="J450">if(V450="","",XLOOKUP(V450,Master[Company],Master[Blow],"Unknown",0,1))</f>
        <v/>
      </c>
      <c r="K450" s="341" t="str">
        <f t="array" ref="K450">if(V450="","",XLOOKUP(V450,Master[Company],Master[Pigging],"Unknown",0,1))</f>
        <v/>
      </c>
      <c r="L450" s="341" t="str">
        <f t="array" ref="L450">if(V450="","",XLOOKUP(V450,Master[Company],Master[Load Method],"Unknown",0,1))</f>
        <v/>
      </c>
      <c r="M450" s="341" t="str">
        <f t="array" ref="M450">if(V450="","",XLOOKUP(V450,Master[Company],Master[Line Distance],"Unknown",0,1))</f>
        <v/>
      </c>
      <c r="N450" s="394"/>
      <c r="O450" s="341"/>
      <c r="P450" s="506"/>
      <c r="Q450" s="341" t="str">
        <f t="array" ref="Q450">if(V450="","",XLOOKUP(V450,Master[Company],Master[Terms],"NA",0,1))</f>
        <v/>
      </c>
      <c r="R450" s="341" t="str">
        <f t="shared" si="9"/>
        <v/>
      </c>
      <c r="S450" s="341" t="str">
        <f t="array" ref="S450">if(V450="","",XLOOKUP(V450,Master[Company],Master[Group],"NA",0,1))</f>
        <v/>
      </c>
      <c r="T450" s="341" t="str">
        <f t="array" ref="T450">if(V450="","",XLOOKUP(V450,Master[Company],Master[Loading Location],"NA",0,1))</f>
        <v/>
      </c>
      <c r="U450" s="341" t="str">
        <f t="array" ref="U450">if(V450="","",XLOOKUP(V450,Master[Company],Master[Acronym],"NA",0,1))</f>
        <v/>
      </c>
      <c r="V450" s="341"/>
      <c r="W450" s="342"/>
      <c r="X450" s="90"/>
      <c r="Y450" s="341"/>
      <c r="Z450" s="341" t="str">
        <f t="shared" si="11"/>
        <v/>
      </c>
      <c r="AA450" s="341"/>
      <c r="AB450" s="341"/>
      <c r="AC450" s="341"/>
      <c r="AD450" s="401"/>
      <c r="AE450" s="563"/>
      <c r="AF450" s="564"/>
      <c r="AG450" s="564"/>
      <c r="AH450" s="564"/>
      <c r="AI450" s="564"/>
      <c r="AJ450" s="564"/>
      <c r="AK450" s="564"/>
      <c r="AL450" s="565"/>
      <c r="AM450" s="564"/>
      <c r="AN450" s="564"/>
      <c r="AO450" s="564"/>
      <c r="AP450" s="564"/>
      <c r="AQ450" s="564"/>
      <c r="AR450" s="564"/>
      <c r="AS450" s="564"/>
      <c r="AT450" s="564"/>
      <c r="AU450" s="394"/>
      <c r="AV450" s="306"/>
      <c r="AW450" s="306"/>
      <c r="AX450" s="394"/>
      <c r="AY450" s="401"/>
      <c r="AZ450" s="341"/>
      <c r="BA450" s="341"/>
      <c r="BB450" s="341"/>
      <c r="BC450" s="341"/>
      <c r="BD450" s="341"/>
      <c r="BE450" s="401"/>
      <c r="BF450" s="341"/>
      <c r="BG450" s="341"/>
      <c r="BH450" s="402"/>
      <c r="BI450" s="403"/>
      <c r="BJ450" s="405"/>
      <c r="BK450" s="405"/>
      <c r="BL450" s="405"/>
      <c r="BM450" s="405"/>
      <c r="BN450" s="514"/>
    </row>
    <row r="451" ht="18.75" customHeight="1">
      <c r="A451" s="336" t="str">
        <f t="shared" si="13"/>
        <v/>
      </c>
      <c r="B451" s="341"/>
      <c r="C451" s="559"/>
      <c r="D451" s="559"/>
      <c r="E451" s="560" t="str">
        <f t="shared" si="14"/>
        <v/>
      </c>
      <c r="F451" s="401"/>
      <c r="G451" s="394"/>
      <c r="H451" s="341" t="str">
        <f t="array" ref="H451">IF(D451="","",XLOOKUP(D451,'Master Data'!K:K,'Master Data'!N:N,"Input in Master Data",0,1))</f>
        <v/>
      </c>
      <c r="I451" s="341" t="str">
        <f t="array" ref="I451">IF(D451="","",XLOOKUP(D451,'Master Data'!K:K,'Master Data'!O:O,"Input in Master Data",0,1))</f>
        <v/>
      </c>
      <c r="J451" s="341" t="str">
        <f t="array" ref="J451">if(V451="","",XLOOKUP(V451,Master[Company],Master[Blow],"Unknown",0,1))</f>
        <v/>
      </c>
      <c r="K451" s="341" t="str">
        <f t="array" ref="K451">if(V451="","",XLOOKUP(V451,Master[Company],Master[Pigging],"Unknown",0,1))</f>
        <v/>
      </c>
      <c r="L451" s="341" t="str">
        <f t="array" ref="L451">if(V451="","",XLOOKUP(V451,Master[Company],Master[Load Method],"Unknown",0,1))</f>
        <v/>
      </c>
      <c r="M451" s="341" t="str">
        <f t="array" ref="M451">if(V451="","",XLOOKUP(V451,Master[Company],Master[Line Distance],"Unknown",0,1))</f>
        <v/>
      </c>
      <c r="N451" s="394"/>
      <c r="O451" s="341"/>
      <c r="P451" s="506"/>
      <c r="Q451" s="341" t="str">
        <f t="array" ref="Q451">if(V451="","",XLOOKUP(V451,Master[Company],Master[Terms],"NA",0,1))</f>
        <v/>
      </c>
      <c r="R451" s="341" t="str">
        <f t="shared" si="9"/>
        <v/>
      </c>
      <c r="S451" s="341" t="str">
        <f t="array" ref="S451">if(V451="","",XLOOKUP(V451,Master[Company],Master[Group],"NA",0,1))</f>
        <v/>
      </c>
      <c r="T451" s="341" t="str">
        <f t="array" ref="T451">if(V451="","",XLOOKUP(V451,Master[Company],Master[Loading Location],"NA",0,1))</f>
        <v/>
      </c>
      <c r="U451" s="341" t="str">
        <f t="array" ref="U451">if(V451="","",XLOOKUP(V451,Master[Company],Master[Acronym],"NA",0,1))</f>
        <v/>
      </c>
      <c r="V451" s="341"/>
      <c r="W451" s="342"/>
      <c r="X451" s="90"/>
      <c r="Y451" s="341"/>
      <c r="Z451" s="341" t="str">
        <f t="shared" si="11"/>
        <v/>
      </c>
      <c r="AA451" s="341"/>
      <c r="AB451" s="341"/>
      <c r="AC451" s="341"/>
      <c r="AD451" s="401"/>
      <c r="AE451" s="563"/>
      <c r="AF451" s="564"/>
      <c r="AG451" s="564"/>
      <c r="AH451" s="564"/>
      <c r="AI451" s="564"/>
      <c r="AJ451" s="564"/>
      <c r="AK451" s="564"/>
      <c r="AL451" s="565"/>
      <c r="AM451" s="564"/>
      <c r="AN451" s="564"/>
      <c r="AO451" s="564"/>
      <c r="AP451" s="564"/>
      <c r="AQ451" s="564"/>
      <c r="AR451" s="564"/>
      <c r="AS451" s="564"/>
      <c r="AT451" s="564"/>
      <c r="AU451" s="394"/>
      <c r="AV451" s="306"/>
      <c r="AW451" s="306"/>
      <c r="AX451" s="394"/>
      <c r="AY451" s="401"/>
      <c r="AZ451" s="341"/>
      <c r="BA451" s="341"/>
      <c r="BB451" s="341"/>
      <c r="BC451" s="341"/>
      <c r="BD451" s="341"/>
      <c r="BE451" s="401"/>
      <c r="BF451" s="341"/>
      <c r="BG451" s="341"/>
      <c r="BH451" s="402"/>
      <c r="BI451" s="403"/>
      <c r="BJ451" s="405"/>
      <c r="BK451" s="405"/>
      <c r="BL451" s="405"/>
      <c r="BM451" s="405"/>
      <c r="BN451" s="514"/>
    </row>
    <row r="452" ht="18.75" customHeight="1">
      <c r="A452" s="336" t="str">
        <f t="shared" si="13"/>
        <v/>
      </c>
      <c r="B452" s="341"/>
      <c r="C452" s="559"/>
      <c r="D452" s="559"/>
      <c r="E452" s="560" t="str">
        <f t="shared" si="14"/>
        <v/>
      </c>
      <c r="F452" s="401"/>
      <c r="G452" s="394"/>
      <c r="H452" s="341" t="str">
        <f t="array" ref="H452">IF(D452="","",XLOOKUP(D452,'Master Data'!K:K,'Master Data'!N:N,"Input in Master Data",0,1))</f>
        <v/>
      </c>
      <c r="I452" s="341" t="str">
        <f t="array" ref="I452">IF(D452="","",XLOOKUP(D452,'Master Data'!K:K,'Master Data'!O:O,"Input in Master Data",0,1))</f>
        <v/>
      </c>
      <c r="J452" s="341" t="str">
        <f t="array" ref="J452">if(V452="","",XLOOKUP(V452,Master[Company],Master[Blow],"Unknown",0,1))</f>
        <v/>
      </c>
      <c r="K452" s="341" t="str">
        <f t="array" ref="K452">if(V452="","",XLOOKUP(V452,Master[Company],Master[Pigging],"Unknown",0,1))</f>
        <v/>
      </c>
      <c r="L452" s="341" t="str">
        <f t="array" ref="L452">if(V452="","",XLOOKUP(V452,Master[Company],Master[Load Method],"Unknown",0,1))</f>
        <v/>
      </c>
      <c r="M452" s="341" t="str">
        <f t="array" ref="M452">if(V452="","",XLOOKUP(V452,Master[Company],Master[Line Distance],"Unknown",0,1))</f>
        <v/>
      </c>
      <c r="N452" s="394"/>
      <c r="O452" s="341"/>
      <c r="P452" s="506"/>
      <c r="Q452" s="341" t="str">
        <f t="array" ref="Q452">if(V452="","",XLOOKUP(V452,Master[Company],Master[Terms],"NA",0,1))</f>
        <v/>
      </c>
      <c r="R452" s="341" t="str">
        <f t="shared" si="9"/>
        <v/>
      </c>
      <c r="S452" s="341" t="str">
        <f t="array" ref="S452">if(V452="","",XLOOKUP(V452,Master[Company],Master[Group],"NA",0,1))</f>
        <v/>
      </c>
      <c r="T452" s="341" t="str">
        <f t="array" ref="T452">if(V452="","",XLOOKUP(V452,Master[Company],Master[Loading Location],"NA",0,1))</f>
        <v/>
      </c>
      <c r="U452" s="341" t="str">
        <f t="array" ref="U452">if(V452="","",XLOOKUP(V452,Master[Company],Master[Acronym],"NA",0,1))</f>
        <v/>
      </c>
      <c r="V452" s="341"/>
      <c r="W452" s="342"/>
      <c r="X452" s="90"/>
      <c r="Y452" s="341"/>
      <c r="Z452" s="341" t="str">
        <f t="shared" si="11"/>
        <v/>
      </c>
      <c r="AA452" s="341"/>
      <c r="AB452" s="341"/>
      <c r="AC452" s="341"/>
      <c r="AD452" s="401"/>
      <c r="AE452" s="563"/>
      <c r="AF452" s="564"/>
      <c r="AG452" s="564"/>
      <c r="AH452" s="564"/>
      <c r="AI452" s="564"/>
      <c r="AJ452" s="564"/>
      <c r="AK452" s="564"/>
      <c r="AL452" s="565"/>
      <c r="AM452" s="564"/>
      <c r="AN452" s="564"/>
      <c r="AO452" s="564"/>
      <c r="AP452" s="564"/>
      <c r="AQ452" s="564"/>
      <c r="AR452" s="564"/>
      <c r="AS452" s="564"/>
      <c r="AT452" s="564"/>
      <c r="AU452" s="394"/>
      <c r="AV452" s="306"/>
      <c r="AW452" s="306"/>
      <c r="AX452" s="394"/>
      <c r="AY452" s="401"/>
      <c r="AZ452" s="341"/>
      <c r="BA452" s="341"/>
      <c r="BB452" s="341"/>
      <c r="BC452" s="341"/>
      <c r="BD452" s="341"/>
      <c r="BE452" s="401"/>
      <c r="BF452" s="341"/>
      <c r="BG452" s="341"/>
      <c r="BH452" s="402"/>
      <c r="BI452" s="403"/>
      <c r="BJ452" s="405"/>
      <c r="BK452" s="405"/>
      <c r="BL452" s="405"/>
      <c r="BM452" s="405"/>
      <c r="BN452" s="514"/>
    </row>
    <row r="453" ht="18.75" customHeight="1">
      <c r="A453" s="336" t="str">
        <f t="shared" si="13"/>
        <v/>
      </c>
      <c r="B453" s="341"/>
      <c r="C453" s="559"/>
      <c r="D453" s="559"/>
      <c r="E453" s="560" t="str">
        <f t="shared" si="14"/>
        <v/>
      </c>
      <c r="F453" s="401"/>
      <c r="G453" s="394"/>
      <c r="H453" s="341" t="str">
        <f t="array" ref="H453">IF(D453="","",XLOOKUP(D453,'Master Data'!K:K,'Master Data'!N:N,"Input in Master Data",0,1))</f>
        <v/>
      </c>
      <c r="I453" s="341" t="str">
        <f t="array" ref="I453">IF(D453="","",XLOOKUP(D453,'Master Data'!K:K,'Master Data'!O:O,"Input in Master Data",0,1))</f>
        <v/>
      </c>
      <c r="J453" s="341" t="str">
        <f t="array" ref="J453">if(V453="","",XLOOKUP(V453,Master[Company],Master[Blow],"Unknown",0,1))</f>
        <v/>
      </c>
      <c r="K453" s="341" t="str">
        <f t="array" ref="K453">if(V453="","",XLOOKUP(V453,Master[Company],Master[Pigging],"Unknown",0,1))</f>
        <v/>
      </c>
      <c r="L453" s="341" t="str">
        <f t="array" ref="L453">if(V453="","",XLOOKUP(V453,Master[Company],Master[Load Method],"Unknown",0,1))</f>
        <v/>
      </c>
      <c r="M453" s="341" t="str">
        <f t="array" ref="M453">if(V453="","",XLOOKUP(V453,Master[Company],Master[Line Distance],"Unknown",0,1))</f>
        <v/>
      </c>
      <c r="N453" s="394"/>
      <c r="O453" s="341"/>
      <c r="P453" s="506"/>
      <c r="Q453" s="341" t="str">
        <f t="array" ref="Q453">if(V453="","",XLOOKUP(V453,Master[Company],Master[Terms],"NA",0,1))</f>
        <v/>
      </c>
      <c r="R453" s="341" t="str">
        <f t="shared" si="9"/>
        <v/>
      </c>
      <c r="S453" s="341" t="str">
        <f t="array" ref="S453">if(V453="","",XLOOKUP(V453,Master[Company],Master[Group],"NA",0,1))</f>
        <v/>
      </c>
      <c r="T453" s="341" t="str">
        <f t="array" ref="T453">if(V453="","",XLOOKUP(V453,Master[Company],Master[Loading Location],"NA",0,1))</f>
        <v/>
      </c>
      <c r="U453" s="341" t="str">
        <f t="array" ref="U453">if(V453="","",XLOOKUP(V453,Master[Company],Master[Acronym],"NA",0,1))</f>
        <v/>
      </c>
      <c r="V453" s="341"/>
      <c r="W453" s="342"/>
      <c r="X453" s="90"/>
      <c r="Y453" s="341"/>
      <c r="Z453" s="341" t="str">
        <f t="shared" si="11"/>
        <v/>
      </c>
      <c r="AA453" s="341"/>
      <c r="AB453" s="341"/>
      <c r="AC453" s="341"/>
      <c r="AD453" s="401"/>
      <c r="AE453" s="563"/>
      <c r="AF453" s="564"/>
      <c r="AG453" s="564"/>
      <c r="AH453" s="564"/>
      <c r="AI453" s="564"/>
      <c r="AJ453" s="564"/>
      <c r="AK453" s="564"/>
      <c r="AL453" s="565"/>
      <c r="AM453" s="564"/>
      <c r="AN453" s="564"/>
      <c r="AO453" s="564"/>
      <c r="AP453" s="564"/>
      <c r="AQ453" s="564"/>
      <c r="AR453" s="564"/>
      <c r="AS453" s="564"/>
      <c r="AT453" s="564"/>
      <c r="AU453" s="394"/>
      <c r="AV453" s="306"/>
      <c r="AW453" s="306"/>
      <c r="AX453" s="394"/>
      <c r="AY453" s="401"/>
      <c r="AZ453" s="341"/>
      <c r="BA453" s="341"/>
      <c r="BB453" s="341"/>
      <c r="BC453" s="341"/>
      <c r="BD453" s="341"/>
      <c r="BE453" s="401"/>
      <c r="BF453" s="341"/>
      <c r="BG453" s="341"/>
      <c r="BH453" s="402"/>
      <c r="BI453" s="403"/>
      <c r="BJ453" s="405"/>
      <c r="BK453" s="405"/>
      <c r="BL453" s="405"/>
      <c r="BM453" s="405"/>
      <c r="BN453" s="514"/>
    </row>
    <row r="454" ht="18.75" customHeight="1">
      <c r="A454" s="336" t="str">
        <f t="shared" si="13"/>
        <v/>
      </c>
      <c r="B454" s="341"/>
      <c r="C454" s="559"/>
      <c r="D454" s="559"/>
      <c r="E454" s="560" t="str">
        <f t="shared" si="14"/>
        <v/>
      </c>
      <c r="F454" s="401"/>
      <c r="G454" s="394"/>
      <c r="H454" s="341" t="str">
        <f t="array" ref="H454">IF(D454="","",XLOOKUP(D454,'Master Data'!K:K,'Master Data'!N:N,"Input in Master Data",0,1))</f>
        <v/>
      </c>
      <c r="I454" s="341" t="str">
        <f t="array" ref="I454">IF(D454="","",XLOOKUP(D454,'Master Data'!K:K,'Master Data'!O:O,"Input in Master Data",0,1))</f>
        <v/>
      </c>
      <c r="J454" s="341" t="str">
        <f t="array" ref="J454">if(V454="","",XLOOKUP(V454,Master[Company],Master[Blow],"Unknown",0,1))</f>
        <v/>
      </c>
      <c r="K454" s="341" t="str">
        <f t="array" ref="K454">if(V454="","",XLOOKUP(V454,Master[Company],Master[Pigging],"Unknown",0,1))</f>
        <v/>
      </c>
      <c r="L454" s="341" t="str">
        <f t="array" ref="L454">if(V454="","",XLOOKUP(V454,Master[Company],Master[Load Method],"Unknown",0,1))</f>
        <v/>
      </c>
      <c r="M454" s="341" t="str">
        <f t="array" ref="M454">if(V454="","",XLOOKUP(V454,Master[Company],Master[Line Distance],"Unknown",0,1))</f>
        <v/>
      </c>
      <c r="N454" s="394"/>
      <c r="O454" s="341"/>
      <c r="P454" s="506"/>
      <c r="Q454" s="341" t="str">
        <f t="array" ref="Q454">if(V454="","",XLOOKUP(V454,Master[Company],Master[Terms],"NA",0,1))</f>
        <v/>
      </c>
      <c r="R454" s="341" t="str">
        <f t="shared" si="9"/>
        <v/>
      </c>
      <c r="S454" s="341" t="str">
        <f t="array" ref="S454">if(V454="","",XLOOKUP(V454,Master[Company],Master[Group],"NA",0,1))</f>
        <v/>
      </c>
      <c r="T454" s="341" t="str">
        <f t="array" ref="T454">if(V454="","",XLOOKUP(V454,Master[Company],Master[Loading Location],"NA",0,1))</f>
        <v/>
      </c>
      <c r="U454" s="341" t="str">
        <f t="array" ref="U454">if(V454="","",XLOOKUP(V454,Master[Company],Master[Acronym],"NA",0,1))</f>
        <v/>
      </c>
      <c r="V454" s="341"/>
      <c r="W454" s="342"/>
      <c r="X454" s="90"/>
      <c r="Y454" s="341"/>
      <c r="Z454" s="341" t="str">
        <f t="shared" si="11"/>
        <v/>
      </c>
      <c r="AA454" s="341"/>
      <c r="AB454" s="341"/>
      <c r="AC454" s="341"/>
      <c r="AD454" s="401"/>
      <c r="AE454" s="563"/>
      <c r="AF454" s="564"/>
      <c r="AG454" s="564"/>
      <c r="AH454" s="564"/>
      <c r="AI454" s="564"/>
      <c r="AJ454" s="564"/>
      <c r="AK454" s="564"/>
      <c r="AL454" s="565"/>
      <c r="AM454" s="564"/>
      <c r="AN454" s="564"/>
      <c r="AO454" s="564"/>
      <c r="AP454" s="564"/>
      <c r="AQ454" s="564"/>
      <c r="AR454" s="564"/>
      <c r="AS454" s="564"/>
      <c r="AT454" s="564"/>
      <c r="AU454" s="394"/>
      <c r="AV454" s="306"/>
      <c r="AW454" s="306"/>
      <c r="AX454" s="394"/>
      <c r="AY454" s="401"/>
      <c r="AZ454" s="341"/>
      <c r="BA454" s="341"/>
      <c r="BB454" s="341"/>
      <c r="BC454" s="341"/>
      <c r="BD454" s="341"/>
      <c r="BE454" s="401"/>
      <c r="BF454" s="341"/>
      <c r="BG454" s="341"/>
      <c r="BH454" s="402"/>
      <c r="BI454" s="403"/>
      <c r="BJ454" s="405"/>
      <c r="BK454" s="405"/>
      <c r="BL454" s="405"/>
      <c r="BM454" s="405"/>
      <c r="BN454" s="514"/>
    </row>
    <row r="455" ht="18.75" customHeight="1">
      <c r="A455" s="336" t="str">
        <f t="shared" si="13"/>
        <v/>
      </c>
      <c r="B455" s="341"/>
      <c r="C455" s="559"/>
      <c r="D455" s="559"/>
      <c r="E455" s="560" t="str">
        <f t="shared" si="14"/>
        <v/>
      </c>
      <c r="F455" s="401"/>
      <c r="G455" s="394"/>
      <c r="H455" s="341" t="str">
        <f t="array" ref="H455">IF(D455="","",XLOOKUP(D455,'Master Data'!K:K,'Master Data'!N:N,"Input in Master Data",0,1))</f>
        <v/>
      </c>
      <c r="I455" s="341" t="str">
        <f t="array" ref="I455">IF(D455="","",XLOOKUP(D455,'Master Data'!K:K,'Master Data'!O:O,"Input in Master Data",0,1))</f>
        <v/>
      </c>
      <c r="J455" s="341" t="str">
        <f t="array" ref="J455">if(V455="","",XLOOKUP(V455,Master[Company],Master[Blow],"Unknown",0,1))</f>
        <v/>
      </c>
      <c r="K455" s="341" t="str">
        <f t="array" ref="K455">if(V455="","",XLOOKUP(V455,Master[Company],Master[Pigging],"Unknown",0,1))</f>
        <v/>
      </c>
      <c r="L455" s="341" t="str">
        <f t="array" ref="L455">if(V455="","",XLOOKUP(V455,Master[Company],Master[Load Method],"Unknown",0,1))</f>
        <v/>
      </c>
      <c r="M455" s="341" t="str">
        <f t="array" ref="M455">if(V455="","",XLOOKUP(V455,Master[Company],Master[Line Distance],"Unknown",0,1))</f>
        <v/>
      </c>
      <c r="N455" s="394"/>
      <c r="O455" s="341"/>
      <c r="P455" s="506"/>
      <c r="Q455" s="341" t="str">
        <f t="array" ref="Q455">if(V455="","",XLOOKUP(V455,Master[Company],Master[Terms],"NA",0,1))</f>
        <v/>
      </c>
      <c r="R455" s="341" t="str">
        <f t="shared" si="9"/>
        <v/>
      </c>
      <c r="S455" s="341" t="str">
        <f t="array" ref="S455">if(V455="","",XLOOKUP(V455,Master[Company],Master[Group],"NA",0,1))</f>
        <v/>
      </c>
      <c r="T455" s="341" t="str">
        <f t="array" ref="T455">if(V455="","",XLOOKUP(V455,Master[Company],Master[Loading Location],"NA",0,1))</f>
        <v/>
      </c>
      <c r="U455" s="341" t="str">
        <f t="array" ref="U455">if(V455="","",XLOOKUP(V455,Master[Company],Master[Acronym],"NA",0,1))</f>
        <v/>
      </c>
      <c r="V455" s="341"/>
      <c r="W455" s="342"/>
      <c r="X455" s="90"/>
      <c r="Y455" s="341"/>
      <c r="Z455" s="341" t="str">
        <f t="shared" si="11"/>
        <v/>
      </c>
      <c r="AA455" s="341"/>
      <c r="AB455" s="341"/>
      <c r="AC455" s="341"/>
      <c r="AD455" s="401"/>
      <c r="AE455" s="563"/>
      <c r="AF455" s="564"/>
      <c r="AG455" s="564"/>
      <c r="AH455" s="564"/>
      <c r="AI455" s="564"/>
      <c r="AJ455" s="564"/>
      <c r="AK455" s="564"/>
      <c r="AL455" s="565"/>
      <c r="AM455" s="564"/>
      <c r="AN455" s="564"/>
      <c r="AO455" s="564"/>
      <c r="AP455" s="564"/>
      <c r="AQ455" s="564"/>
      <c r="AR455" s="564"/>
      <c r="AS455" s="564"/>
      <c r="AT455" s="564"/>
      <c r="AU455" s="394"/>
      <c r="AV455" s="306"/>
      <c r="AW455" s="306"/>
      <c r="AX455" s="394"/>
      <c r="AY455" s="401"/>
      <c r="AZ455" s="341"/>
      <c r="BA455" s="341"/>
      <c r="BB455" s="341"/>
      <c r="BC455" s="341"/>
      <c r="BD455" s="341"/>
      <c r="BE455" s="401"/>
      <c r="BF455" s="341"/>
      <c r="BG455" s="341"/>
      <c r="BH455" s="402"/>
      <c r="BI455" s="403"/>
      <c r="BJ455" s="405"/>
      <c r="BK455" s="405"/>
      <c r="BL455" s="405"/>
      <c r="BM455" s="405"/>
      <c r="BN455" s="514"/>
    </row>
    <row r="456" ht="18.75" customHeight="1">
      <c r="A456" s="336" t="str">
        <f t="shared" si="13"/>
        <v/>
      </c>
      <c r="B456" s="341"/>
      <c r="C456" s="559"/>
      <c r="D456" s="559"/>
      <c r="E456" s="560" t="str">
        <f t="shared" si="14"/>
        <v/>
      </c>
      <c r="F456" s="401"/>
      <c r="G456" s="394"/>
      <c r="H456" s="341" t="str">
        <f t="array" ref="H456">IF(D456="","",XLOOKUP(D456,'Master Data'!K:K,'Master Data'!N:N,"Input in Master Data",0,1))</f>
        <v/>
      </c>
      <c r="I456" s="341" t="str">
        <f t="array" ref="I456">IF(D456="","",XLOOKUP(D456,'Master Data'!K:K,'Master Data'!O:O,"Input in Master Data",0,1))</f>
        <v/>
      </c>
      <c r="J456" s="341" t="str">
        <f t="array" ref="J456">if(V456="","",XLOOKUP(V456,Master[Company],Master[Blow],"Unknown",0,1))</f>
        <v/>
      </c>
      <c r="K456" s="341" t="str">
        <f t="array" ref="K456">if(V456="","",XLOOKUP(V456,Master[Company],Master[Pigging],"Unknown",0,1))</f>
        <v/>
      </c>
      <c r="L456" s="341" t="str">
        <f t="array" ref="L456">if(V456="","",XLOOKUP(V456,Master[Company],Master[Load Method],"Unknown",0,1))</f>
        <v/>
      </c>
      <c r="M456" s="341" t="str">
        <f t="array" ref="M456">if(V456="","",XLOOKUP(V456,Master[Company],Master[Line Distance],"Unknown",0,1))</f>
        <v/>
      </c>
      <c r="N456" s="394"/>
      <c r="O456" s="341"/>
      <c r="P456" s="506"/>
      <c r="Q456" s="341" t="str">
        <f t="array" ref="Q456">if(V456="","",XLOOKUP(V456,Master[Company],Master[Terms],"NA",0,1))</f>
        <v/>
      </c>
      <c r="R456" s="341" t="str">
        <f t="shared" si="9"/>
        <v/>
      </c>
      <c r="S456" s="341" t="str">
        <f t="array" ref="S456">if(V456="","",XLOOKUP(V456,Master[Company],Master[Group],"NA",0,1))</f>
        <v/>
      </c>
      <c r="T456" s="341" t="str">
        <f t="array" ref="T456">if(V456="","",XLOOKUP(V456,Master[Company],Master[Loading Location],"NA",0,1))</f>
        <v/>
      </c>
      <c r="U456" s="341" t="str">
        <f t="array" ref="U456">if(V456="","",XLOOKUP(V456,Master[Company],Master[Acronym],"NA",0,1))</f>
        <v/>
      </c>
      <c r="V456" s="341"/>
      <c r="W456" s="342"/>
      <c r="X456" s="90"/>
      <c r="Y456" s="341"/>
      <c r="Z456" s="341" t="str">
        <f t="shared" si="11"/>
        <v/>
      </c>
      <c r="AA456" s="341"/>
      <c r="AB456" s="341"/>
      <c r="AC456" s="341"/>
      <c r="AD456" s="401"/>
      <c r="AE456" s="563"/>
      <c r="AF456" s="564"/>
      <c r="AG456" s="564"/>
      <c r="AH456" s="564"/>
      <c r="AI456" s="564"/>
      <c r="AJ456" s="564"/>
      <c r="AK456" s="564"/>
      <c r="AL456" s="565"/>
      <c r="AM456" s="564"/>
      <c r="AN456" s="564"/>
      <c r="AO456" s="564"/>
      <c r="AP456" s="564"/>
      <c r="AQ456" s="564"/>
      <c r="AR456" s="564"/>
      <c r="AS456" s="564"/>
      <c r="AT456" s="564"/>
      <c r="AU456" s="394"/>
      <c r="AV456" s="306"/>
      <c r="AW456" s="306"/>
      <c r="AX456" s="394"/>
      <c r="AY456" s="401"/>
      <c r="AZ456" s="341"/>
      <c r="BA456" s="341"/>
      <c r="BB456" s="341"/>
      <c r="BC456" s="341"/>
      <c r="BD456" s="341"/>
      <c r="BE456" s="401"/>
      <c r="BF456" s="341"/>
      <c r="BG456" s="341"/>
      <c r="BH456" s="402"/>
      <c r="BI456" s="403"/>
      <c r="BJ456" s="405"/>
      <c r="BK456" s="405"/>
      <c r="BL456" s="405"/>
      <c r="BM456" s="405"/>
      <c r="BN456" s="514"/>
    </row>
    <row r="457" ht="18.75" customHeight="1">
      <c r="A457" s="336" t="str">
        <f t="shared" si="13"/>
        <v/>
      </c>
      <c r="B457" s="341"/>
      <c r="C457" s="559"/>
      <c r="D457" s="559"/>
      <c r="E457" s="560" t="str">
        <f t="shared" si="14"/>
        <v/>
      </c>
      <c r="F457" s="401"/>
      <c r="G457" s="394"/>
      <c r="H457" s="341" t="str">
        <f t="array" ref="H457">IF(D457="","",XLOOKUP(D457,'Master Data'!K:K,'Master Data'!N:N,"Input in Master Data",0,1))</f>
        <v/>
      </c>
      <c r="I457" s="341" t="str">
        <f t="array" ref="I457">IF(D457="","",XLOOKUP(D457,'Master Data'!K:K,'Master Data'!O:O,"Input in Master Data",0,1))</f>
        <v/>
      </c>
      <c r="J457" s="341" t="str">
        <f t="array" ref="J457">if(V457="","",XLOOKUP(V457,Master[Company],Master[Blow],"Unknown",0,1))</f>
        <v/>
      </c>
      <c r="K457" s="341" t="str">
        <f t="array" ref="K457">if(V457="","",XLOOKUP(V457,Master[Company],Master[Pigging],"Unknown",0,1))</f>
        <v/>
      </c>
      <c r="L457" s="341" t="str">
        <f t="array" ref="L457">if(V457="","",XLOOKUP(V457,Master[Company],Master[Load Method],"Unknown",0,1))</f>
        <v/>
      </c>
      <c r="M457" s="341" t="str">
        <f t="array" ref="M457">if(V457="","",XLOOKUP(V457,Master[Company],Master[Line Distance],"Unknown",0,1))</f>
        <v/>
      </c>
      <c r="N457" s="394"/>
      <c r="O457" s="341"/>
      <c r="P457" s="506"/>
      <c r="Q457" s="341" t="str">
        <f t="array" ref="Q457">if(V457="","",XLOOKUP(V457,Master[Company],Master[Terms],"NA",0,1))</f>
        <v/>
      </c>
      <c r="R457" s="341" t="str">
        <f t="shared" si="9"/>
        <v/>
      </c>
      <c r="S457" s="341" t="str">
        <f t="array" ref="S457">if(V457="","",XLOOKUP(V457,Master[Company],Master[Group],"NA",0,1))</f>
        <v/>
      </c>
      <c r="T457" s="341" t="str">
        <f t="array" ref="T457">if(V457="","",XLOOKUP(V457,Master[Company],Master[Loading Location],"NA",0,1))</f>
        <v/>
      </c>
      <c r="U457" s="341" t="str">
        <f t="array" ref="U457">if(V457="","",XLOOKUP(V457,Master[Company],Master[Acronym],"NA",0,1))</f>
        <v/>
      </c>
      <c r="V457" s="341"/>
      <c r="W457" s="342"/>
      <c r="X457" s="90"/>
      <c r="Y457" s="341"/>
      <c r="Z457" s="341" t="str">
        <f t="shared" si="11"/>
        <v/>
      </c>
      <c r="AA457" s="341"/>
      <c r="AB457" s="341"/>
      <c r="AC457" s="341"/>
      <c r="AD457" s="401"/>
      <c r="AE457" s="563"/>
      <c r="AF457" s="564"/>
      <c r="AG457" s="564"/>
      <c r="AH457" s="564"/>
      <c r="AI457" s="564"/>
      <c r="AJ457" s="564"/>
      <c r="AK457" s="564"/>
      <c r="AL457" s="565"/>
      <c r="AM457" s="564"/>
      <c r="AN457" s="564"/>
      <c r="AO457" s="564"/>
      <c r="AP457" s="564"/>
      <c r="AQ457" s="564"/>
      <c r="AR457" s="564"/>
      <c r="AS457" s="564"/>
      <c r="AT457" s="564"/>
      <c r="AU457" s="394"/>
      <c r="AV457" s="306"/>
      <c r="AW457" s="306"/>
      <c r="AX457" s="394"/>
      <c r="AY457" s="401"/>
      <c r="AZ457" s="341"/>
      <c r="BA457" s="341"/>
      <c r="BB457" s="341"/>
      <c r="BC457" s="341"/>
      <c r="BD457" s="341"/>
      <c r="BE457" s="401"/>
      <c r="BF457" s="341"/>
      <c r="BG457" s="341"/>
      <c r="BH457" s="402"/>
      <c r="BI457" s="403"/>
      <c r="BJ457" s="405"/>
      <c r="BK457" s="405"/>
      <c r="BL457" s="405"/>
      <c r="BM457" s="405"/>
      <c r="BN457" s="514"/>
    </row>
    <row r="458" ht="18.75" customHeight="1">
      <c r="A458" s="336" t="str">
        <f t="shared" si="13"/>
        <v/>
      </c>
      <c r="B458" s="341"/>
      <c r="C458" s="559"/>
      <c r="D458" s="559"/>
      <c r="E458" s="560" t="str">
        <f t="shared" si="14"/>
        <v/>
      </c>
      <c r="F458" s="401"/>
      <c r="G458" s="394"/>
      <c r="H458" s="341" t="str">
        <f t="array" ref="H458">IF(D458="","",XLOOKUP(D458,'Master Data'!K:K,'Master Data'!N:N,"Input in Master Data",0,1))</f>
        <v/>
      </c>
      <c r="I458" s="341" t="str">
        <f t="array" ref="I458">IF(D458="","",XLOOKUP(D458,'Master Data'!K:K,'Master Data'!O:O,"Input in Master Data",0,1))</f>
        <v/>
      </c>
      <c r="J458" s="341" t="str">
        <f t="array" ref="J458">if(V458="","",XLOOKUP(V458,Master[Company],Master[Blow],"Unknown",0,1))</f>
        <v/>
      </c>
      <c r="K458" s="341" t="str">
        <f t="array" ref="K458">if(V458="","",XLOOKUP(V458,Master[Company],Master[Pigging],"Unknown",0,1))</f>
        <v/>
      </c>
      <c r="L458" s="341" t="str">
        <f t="array" ref="L458">if(V458="","",XLOOKUP(V458,Master[Company],Master[Load Method],"Unknown",0,1))</f>
        <v/>
      </c>
      <c r="M458" s="341" t="str">
        <f t="array" ref="M458">if(V458="","",XLOOKUP(V458,Master[Company],Master[Line Distance],"Unknown",0,1))</f>
        <v/>
      </c>
      <c r="N458" s="394"/>
      <c r="O458" s="341"/>
      <c r="P458" s="506"/>
      <c r="Q458" s="341" t="str">
        <f t="array" ref="Q458">if(V458="","",XLOOKUP(V458,Master[Company],Master[Terms],"NA",0,1))</f>
        <v/>
      </c>
      <c r="R458" s="341" t="str">
        <f t="shared" si="9"/>
        <v/>
      </c>
      <c r="S458" s="341" t="str">
        <f t="array" ref="S458">if(V458="","",XLOOKUP(V458,Master[Company],Master[Group],"NA",0,1))</f>
        <v/>
      </c>
      <c r="T458" s="341" t="str">
        <f t="array" ref="T458">if(V458="","",XLOOKUP(V458,Master[Company],Master[Loading Location],"NA",0,1))</f>
        <v/>
      </c>
      <c r="U458" s="341" t="str">
        <f t="array" ref="U458">if(V458="","",XLOOKUP(V458,Master[Company],Master[Acronym],"NA",0,1))</f>
        <v/>
      </c>
      <c r="V458" s="341"/>
      <c r="W458" s="342"/>
      <c r="X458" s="90"/>
      <c r="Y458" s="341"/>
      <c r="Z458" s="341" t="str">
        <f t="shared" si="11"/>
        <v/>
      </c>
      <c r="AA458" s="341"/>
      <c r="AB458" s="341"/>
      <c r="AC458" s="341"/>
      <c r="AD458" s="401"/>
      <c r="AE458" s="563"/>
      <c r="AF458" s="564"/>
      <c r="AG458" s="564"/>
      <c r="AH458" s="564"/>
      <c r="AI458" s="564"/>
      <c r="AJ458" s="564"/>
      <c r="AK458" s="564"/>
      <c r="AL458" s="565"/>
      <c r="AM458" s="564"/>
      <c r="AN458" s="564"/>
      <c r="AO458" s="564"/>
      <c r="AP458" s="564"/>
      <c r="AQ458" s="564"/>
      <c r="AR458" s="564"/>
      <c r="AS458" s="564"/>
      <c r="AT458" s="564"/>
      <c r="AU458" s="394"/>
      <c r="AV458" s="306"/>
      <c r="AW458" s="306"/>
      <c r="AX458" s="394"/>
      <c r="AY458" s="401"/>
      <c r="AZ458" s="341"/>
      <c r="BA458" s="341"/>
      <c r="BB458" s="341"/>
      <c r="BC458" s="341"/>
      <c r="BD458" s="341"/>
      <c r="BE458" s="401"/>
      <c r="BF458" s="341"/>
      <c r="BG458" s="341"/>
      <c r="BH458" s="402"/>
      <c r="BI458" s="403"/>
      <c r="BJ458" s="405"/>
      <c r="BK458" s="405"/>
      <c r="BL458" s="405"/>
      <c r="BM458" s="405"/>
      <c r="BN458" s="514"/>
    </row>
    <row r="459" ht="18.75" customHeight="1">
      <c r="A459" s="336" t="str">
        <f t="shared" si="13"/>
        <v/>
      </c>
      <c r="B459" s="341"/>
      <c r="C459" s="559"/>
      <c r="D459" s="559"/>
      <c r="E459" s="560" t="str">
        <f t="shared" si="14"/>
        <v/>
      </c>
      <c r="F459" s="401"/>
      <c r="G459" s="394"/>
      <c r="H459" s="341" t="str">
        <f t="array" ref="H459">IF(D459="","",XLOOKUP(D459,'Master Data'!K:K,'Master Data'!N:N,"Input in Master Data",0,1))</f>
        <v/>
      </c>
      <c r="I459" s="341" t="str">
        <f t="array" ref="I459">IF(D459="","",XLOOKUP(D459,'Master Data'!K:K,'Master Data'!O:O,"Input in Master Data",0,1))</f>
        <v/>
      </c>
      <c r="J459" s="341" t="str">
        <f t="array" ref="J459">if(V459="","",XLOOKUP(V459,Master[Company],Master[Blow],"Unknown",0,1))</f>
        <v/>
      </c>
      <c r="K459" s="341" t="str">
        <f t="array" ref="K459">if(V459="","",XLOOKUP(V459,Master[Company],Master[Pigging],"Unknown",0,1))</f>
        <v/>
      </c>
      <c r="L459" s="341" t="str">
        <f t="array" ref="L459">if(V459="","",XLOOKUP(V459,Master[Company],Master[Load Method],"Unknown",0,1))</f>
        <v/>
      </c>
      <c r="M459" s="341" t="str">
        <f t="array" ref="M459">if(V459="","",XLOOKUP(V459,Master[Company],Master[Line Distance],"Unknown",0,1))</f>
        <v/>
      </c>
      <c r="N459" s="394"/>
      <c r="O459" s="341"/>
      <c r="P459" s="506"/>
      <c r="Q459" s="341" t="str">
        <f t="array" ref="Q459">if(V459="","",XLOOKUP(V459,Master[Company],Master[Terms],"NA",0,1))</f>
        <v/>
      </c>
      <c r="R459" s="341" t="str">
        <f t="shared" si="9"/>
        <v/>
      </c>
      <c r="S459" s="341" t="str">
        <f t="array" ref="S459">if(V459="","",XLOOKUP(V459,Master[Company],Master[Group],"NA",0,1))</f>
        <v/>
      </c>
      <c r="T459" s="341" t="str">
        <f t="array" ref="T459">if(V459="","",XLOOKUP(V459,Master[Company],Master[Loading Location],"NA",0,1))</f>
        <v/>
      </c>
      <c r="U459" s="341" t="str">
        <f t="array" ref="U459">if(V459="","",XLOOKUP(V459,Master[Company],Master[Acronym],"NA",0,1))</f>
        <v/>
      </c>
      <c r="V459" s="341"/>
      <c r="W459" s="342"/>
      <c r="X459" s="90"/>
      <c r="Y459" s="341"/>
      <c r="Z459" s="341" t="str">
        <f t="shared" si="11"/>
        <v/>
      </c>
      <c r="AA459" s="341"/>
      <c r="AB459" s="341"/>
      <c r="AC459" s="341"/>
      <c r="AD459" s="401"/>
      <c r="AE459" s="563"/>
      <c r="AF459" s="564"/>
      <c r="AG459" s="564"/>
      <c r="AH459" s="564"/>
      <c r="AI459" s="564"/>
      <c r="AJ459" s="564"/>
      <c r="AK459" s="564"/>
      <c r="AL459" s="565"/>
      <c r="AM459" s="564"/>
      <c r="AN459" s="564"/>
      <c r="AO459" s="564"/>
      <c r="AP459" s="564"/>
      <c r="AQ459" s="564"/>
      <c r="AR459" s="564"/>
      <c r="AS459" s="564"/>
      <c r="AT459" s="564"/>
      <c r="AU459" s="394"/>
      <c r="AV459" s="306"/>
      <c r="AW459" s="306"/>
      <c r="AX459" s="394"/>
      <c r="AY459" s="401"/>
      <c r="AZ459" s="341"/>
      <c r="BA459" s="341"/>
      <c r="BB459" s="341"/>
      <c r="BC459" s="341"/>
      <c r="BD459" s="341"/>
      <c r="BE459" s="401"/>
      <c r="BF459" s="341"/>
      <c r="BG459" s="341"/>
      <c r="BH459" s="402"/>
      <c r="BI459" s="403"/>
      <c r="BJ459" s="405"/>
      <c r="BK459" s="405"/>
      <c r="BL459" s="405"/>
      <c r="BM459" s="405"/>
      <c r="BN459" s="514"/>
    </row>
    <row r="460" ht="18.75" customHeight="1">
      <c r="A460" s="336" t="str">
        <f t="shared" si="13"/>
        <v/>
      </c>
      <c r="B460" s="341"/>
      <c r="C460" s="559"/>
      <c r="D460" s="559"/>
      <c r="E460" s="560" t="str">
        <f t="shared" si="14"/>
        <v/>
      </c>
      <c r="F460" s="401"/>
      <c r="G460" s="394"/>
      <c r="H460" s="341" t="str">
        <f t="array" ref="H460">IF(D460="","",XLOOKUP(D460,'Master Data'!K:K,'Master Data'!N:N,"Input in Master Data",0,1))</f>
        <v/>
      </c>
      <c r="I460" s="341" t="str">
        <f t="array" ref="I460">IF(D460="","",XLOOKUP(D460,'Master Data'!K:K,'Master Data'!O:O,"Input in Master Data",0,1))</f>
        <v/>
      </c>
      <c r="J460" s="341" t="str">
        <f t="array" ref="J460">if(V460="","",XLOOKUP(V460,Master[Company],Master[Blow],"Unknown",0,1))</f>
        <v/>
      </c>
      <c r="K460" s="341" t="str">
        <f t="array" ref="K460">if(V460="","",XLOOKUP(V460,Master[Company],Master[Pigging],"Unknown",0,1))</f>
        <v/>
      </c>
      <c r="L460" s="341" t="str">
        <f t="array" ref="L460">if(V460="","",XLOOKUP(V460,Master[Company],Master[Load Method],"Unknown",0,1))</f>
        <v/>
      </c>
      <c r="M460" s="341" t="str">
        <f t="array" ref="M460">if(V460="","",XLOOKUP(V460,Master[Company],Master[Line Distance],"Unknown",0,1))</f>
        <v/>
      </c>
      <c r="N460" s="394"/>
      <c r="O460" s="341"/>
      <c r="P460" s="506"/>
      <c r="Q460" s="341" t="str">
        <f t="array" ref="Q460">if(V460="","",XLOOKUP(V460,Master[Company],Master[Terms],"NA",0,1))</f>
        <v/>
      </c>
      <c r="R460" s="341" t="str">
        <f t="shared" si="9"/>
        <v/>
      </c>
      <c r="S460" s="341" t="str">
        <f t="array" ref="S460">if(V460="","",XLOOKUP(V460,Master[Company],Master[Group],"NA",0,1))</f>
        <v/>
      </c>
      <c r="T460" s="341" t="str">
        <f t="array" ref="T460">if(V460="","",XLOOKUP(V460,Master[Company],Master[Loading Location],"NA",0,1))</f>
        <v/>
      </c>
      <c r="U460" s="341" t="str">
        <f t="array" ref="U460">if(V460="","",XLOOKUP(V460,Master[Company],Master[Acronym],"NA",0,1))</f>
        <v/>
      </c>
      <c r="V460" s="341"/>
      <c r="W460" s="342"/>
      <c r="X460" s="90"/>
      <c r="Y460" s="341"/>
      <c r="Z460" s="341" t="str">
        <f t="shared" si="11"/>
        <v/>
      </c>
      <c r="AA460" s="341"/>
      <c r="AB460" s="341"/>
      <c r="AC460" s="341"/>
      <c r="AD460" s="401"/>
      <c r="AE460" s="563"/>
      <c r="AF460" s="564"/>
      <c r="AG460" s="564"/>
      <c r="AH460" s="564"/>
      <c r="AI460" s="564"/>
      <c r="AJ460" s="564"/>
      <c r="AK460" s="564"/>
      <c r="AL460" s="565"/>
      <c r="AM460" s="564"/>
      <c r="AN460" s="564"/>
      <c r="AO460" s="564"/>
      <c r="AP460" s="564"/>
      <c r="AQ460" s="564"/>
      <c r="AR460" s="564"/>
      <c r="AS460" s="564"/>
      <c r="AT460" s="564"/>
      <c r="AU460" s="394"/>
      <c r="AV460" s="306"/>
      <c r="AW460" s="306"/>
      <c r="AX460" s="394"/>
      <c r="AY460" s="401"/>
      <c r="AZ460" s="341"/>
      <c r="BA460" s="341"/>
      <c r="BB460" s="341"/>
      <c r="BC460" s="341"/>
      <c r="BD460" s="341"/>
      <c r="BE460" s="401"/>
      <c r="BF460" s="341"/>
      <c r="BG460" s="341"/>
      <c r="BH460" s="402"/>
      <c r="BI460" s="403"/>
      <c r="BJ460" s="405"/>
      <c r="BK460" s="405"/>
      <c r="BL460" s="405"/>
      <c r="BM460" s="405"/>
      <c r="BN460" s="514"/>
    </row>
    <row r="461" ht="18.75" customHeight="1">
      <c r="A461" s="336" t="str">
        <f t="shared" si="13"/>
        <v/>
      </c>
      <c r="B461" s="341"/>
      <c r="C461" s="559"/>
      <c r="D461" s="559"/>
      <c r="E461" s="560" t="str">
        <f t="shared" si="14"/>
        <v/>
      </c>
      <c r="F461" s="401"/>
      <c r="G461" s="394"/>
      <c r="H461" s="341" t="str">
        <f t="array" ref="H461">IF(D461="","",XLOOKUP(D461,'Master Data'!K:K,'Master Data'!N:N,"Input in Master Data",0,1))</f>
        <v/>
      </c>
      <c r="I461" s="341" t="str">
        <f t="array" ref="I461">IF(D461="","",XLOOKUP(D461,'Master Data'!K:K,'Master Data'!O:O,"Input in Master Data",0,1))</f>
        <v/>
      </c>
      <c r="J461" s="341" t="str">
        <f t="array" ref="J461">if(V461="","",XLOOKUP(V461,Master[Company],Master[Blow],"Unknown",0,1))</f>
        <v/>
      </c>
      <c r="K461" s="341" t="str">
        <f t="array" ref="K461">if(V461="","",XLOOKUP(V461,Master[Company],Master[Pigging],"Unknown",0,1))</f>
        <v/>
      </c>
      <c r="L461" s="341" t="str">
        <f t="array" ref="L461">if(V461="","",XLOOKUP(V461,Master[Company],Master[Load Method],"Unknown",0,1))</f>
        <v/>
      </c>
      <c r="M461" s="341" t="str">
        <f t="array" ref="M461">if(V461="","",XLOOKUP(V461,Master[Company],Master[Line Distance],"Unknown",0,1))</f>
        <v/>
      </c>
      <c r="N461" s="394"/>
      <c r="O461" s="341"/>
      <c r="P461" s="506"/>
      <c r="Q461" s="341" t="str">
        <f t="array" ref="Q461">if(V461="","",XLOOKUP(V461,Master[Company],Master[Terms],"NA",0,1))</f>
        <v/>
      </c>
      <c r="R461" s="341" t="str">
        <f t="shared" si="9"/>
        <v/>
      </c>
      <c r="S461" s="341" t="str">
        <f t="array" ref="S461">if(V461="","",XLOOKUP(V461,Master[Company],Master[Group],"NA",0,1))</f>
        <v/>
      </c>
      <c r="T461" s="341" t="str">
        <f t="array" ref="T461">if(V461="","",XLOOKUP(V461,Master[Company],Master[Loading Location],"NA",0,1))</f>
        <v/>
      </c>
      <c r="U461" s="341" t="str">
        <f t="array" ref="U461">if(V461="","",XLOOKUP(V461,Master[Company],Master[Acronym],"NA",0,1))</f>
        <v/>
      </c>
      <c r="V461" s="341"/>
      <c r="W461" s="342"/>
      <c r="X461" s="90"/>
      <c r="Y461" s="341"/>
      <c r="Z461" s="341" t="str">
        <f t="shared" si="11"/>
        <v/>
      </c>
      <c r="AA461" s="341"/>
      <c r="AB461" s="341"/>
      <c r="AC461" s="341"/>
      <c r="AD461" s="401"/>
      <c r="AE461" s="563"/>
      <c r="AF461" s="564"/>
      <c r="AG461" s="564"/>
      <c r="AH461" s="564"/>
      <c r="AI461" s="564"/>
      <c r="AJ461" s="564"/>
      <c r="AK461" s="564"/>
      <c r="AL461" s="565"/>
      <c r="AM461" s="564"/>
      <c r="AN461" s="564"/>
      <c r="AO461" s="564"/>
      <c r="AP461" s="564"/>
      <c r="AQ461" s="564"/>
      <c r="AR461" s="564"/>
      <c r="AS461" s="564"/>
      <c r="AT461" s="564"/>
      <c r="AU461" s="394"/>
      <c r="AV461" s="306"/>
      <c r="AW461" s="306"/>
      <c r="AX461" s="394"/>
      <c r="AY461" s="401"/>
      <c r="AZ461" s="341"/>
      <c r="BA461" s="341"/>
      <c r="BB461" s="341"/>
      <c r="BC461" s="341"/>
      <c r="BD461" s="341"/>
      <c r="BE461" s="401"/>
      <c r="BF461" s="341"/>
      <c r="BG461" s="341"/>
      <c r="BH461" s="402"/>
      <c r="BI461" s="403"/>
      <c r="BJ461" s="405"/>
      <c r="BK461" s="405"/>
      <c r="BL461" s="405"/>
      <c r="BM461" s="405"/>
      <c r="BN461" s="514"/>
    </row>
    <row r="462" ht="18.75" customHeight="1">
      <c r="A462" s="336" t="str">
        <f t="shared" si="13"/>
        <v/>
      </c>
      <c r="B462" s="341"/>
      <c r="C462" s="559"/>
      <c r="D462" s="559"/>
      <c r="E462" s="560" t="str">
        <f t="shared" si="14"/>
        <v/>
      </c>
      <c r="F462" s="401"/>
      <c r="G462" s="394"/>
      <c r="H462" s="341" t="str">
        <f t="array" ref="H462">IF(D462="","",XLOOKUP(D462,'Master Data'!K:K,'Master Data'!N:N,"Input in Master Data",0,1))</f>
        <v/>
      </c>
      <c r="I462" s="341" t="str">
        <f t="array" ref="I462">IF(D462="","",XLOOKUP(D462,'Master Data'!K:K,'Master Data'!O:O,"Input in Master Data",0,1))</f>
        <v/>
      </c>
      <c r="J462" s="341" t="str">
        <f t="array" ref="J462">if(V462="","",XLOOKUP(V462,Master[Company],Master[Blow],"Unknown",0,1))</f>
        <v/>
      </c>
      <c r="K462" s="341" t="str">
        <f t="array" ref="K462">if(V462="","",XLOOKUP(V462,Master[Company],Master[Pigging],"Unknown",0,1))</f>
        <v/>
      </c>
      <c r="L462" s="341" t="str">
        <f t="array" ref="L462">if(V462="","",XLOOKUP(V462,Master[Company],Master[Load Method],"Unknown",0,1))</f>
        <v/>
      </c>
      <c r="M462" s="341" t="str">
        <f t="array" ref="M462">if(V462="","",XLOOKUP(V462,Master[Company],Master[Line Distance],"Unknown",0,1))</f>
        <v/>
      </c>
      <c r="N462" s="394"/>
      <c r="O462" s="341"/>
      <c r="P462" s="506"/>
      <c r="Q462" s="341" t="str">
        <f t="array" ref="Q462">if(V462="","",XLOOKUP(V462,Master[Company],Master[Terms],"NA",0,1))</f>
        <v/>
      </c>
      <c r="R462" s="341" t="str">
        <f t="shared" si="9"/>
        <v/>
      </c>
      <c r="S462" s="341" t="str">
        <f t="array" ref="S462">if(V462="","",XLOOKUP(V462,Master[Company],Master[Group],"NA",0,1))</f>
        <v/>
      </c>
      <c r="T462" s="341" t="str">
        <f t="array" ref="T462">if(V462="","",XLOOKUP(V462,Master[Company],Master[Loading Location],"NA",0,1))</f>
        <v/>
      </c>
      <c r="U462" s="341" t="str">
        <f t="array" ref="U462">if(V462="","",XLOOKUP(V462,Master[Company],Master[Acronym],"NA",0,1))</f>
        <v/>
      </c>
      <c r="V462" s="341"/>
      <c r="W462" s="342"/>
      <c r="X462" s="90"/>
      <c r="Y462" s="341"/>
      <c r="Z462" s="341" t="str">
        <f t="shared" si="11"/>
        <v/>
      </c>
      <c r="AA462" s="341"/>
      <c r="AB462" s="341"/>
      <c r="AC462" s="341"/>
      <c r="AD462" s="401"/>
      <c r="AE462" s="563"/>
      <c r="AF462" s="564"/>
      <c r="AG462" s="564"/>
      <c r="AH462" s="564"/>
      <c r="AI462" s="564"/>
      <c r="AJ462" s="564"/>
      <c r="AK462" s="564"/>
      <c r="AL462" s="565"/>
      <c r="AM462" s="564"/>
      <c r="AN462" s="564"/>
      <c r="AO462" s="564"/>
      <c r="AP462" s="564"/>
      <c r="AQ462" s="564"/>
      <c r="AR462" s="564"/>
      <c r="AS462" s="564"/>
      <c r="AT462" s="564"/>
      <c r="AU462" s="394"/>
      <c r="AV462" s="306"/>
      <c r="AW462" s="306"/>
      <c r="AX462" s="394"/>
      <c r="AY462" s="401"/>
      <c r="AZ462" s="341"/>
      <c r="BA462" s="341"/>
      <c r="BB462" s="341"/>
      <c r="BC462" s="341"/>
      <c r="BD462" s="341"/>
      <c r="BE462" s="401"/>
      <c r="BF462" s="341"/>
      <c r="BG462" s="341"/>
      <c r="BH462" s="402"/>
      <c r="BI462" s="403"/>
      <c r="BJ462" s="405"/>
      <c r="BK462" s="405"/>
      <c r="BL462" s="405"/>
      <c r="BM462" s="405"/>
      <c r="BN462" s="514"/>
    </row>
    <row r="463" ht="18.75" customHeight="1">
      <c r="A463" s="336" t="str">
        <f t="shared" si="13"/>
        <v/>
      </c>
      <c r="B463" s="341"/>
      <c r="C463" s="559"/>
      <c r="D463" s="559"/>
      <c r="E463" s="560" t="str">
        <f t="shared" si="14"/>
        <v/>
      </c>
      <c r="F463" s="401"/>
      <c r="G463" s="394"/>
      <c r="H463" s="341" t="str">
        <f t="array" ref="H463">IF(D463="","",XLOOKUP(D463,'Master Data'!K:K,'Master Data'!N:N,"Input in Master Data",0,1))</f>
        <v/>
      </c>
      <c r="I463" s="341" t="str">
        <f t="array" ref="I463">IF(D463="","",XLOOKUP(D463,'Master Data'!K:K,'Master Data'!O:O,"Input in Master Data",0,1))</f>
        <v/>
      </c>
      <c r="J463" s="341" t="str">
        <f t="array" ref="J463">if(V463="","",XLOOKUP(V463,Master[Company],Master[Blow],"Unknown",0,1))</f>
        <v/>
      </c>
      <c r="K463" s="341" t="str">
        <f t="array" ref="K463">if(V463="","",XLOOKUP(V463,Master[Company],Master[Pigging],"Unknown",0,1))</f>
        <v/>
      </c>
      <c r="L463" s="341" t="str">
        <f t="array" ref="L463">if(V463="","",XLOOKUP(V463,Master[Company],Master[Load Method],"Unknown",0,1))</f>
        <v/>
      </c>
      <c r="M463" s="341" t="str">
        <f t="array" ref="M463">if(V463="","",XLOOKUP(V463,Master[Company],Master[Line Distance],"Unknown",0,1))</f>
        <v/>
      </c>
      <c r="N463" s="394"/>
      <c r="O463" s="341"/>
      <c r="P463" s="506"/>
      <c r="Q463" s="341" t="str">
        <f t="array" ref="Q463">if(V463="","",XLOOKUP(V463,Master[Company],Master[Terms],"NA",0,1))</f>
        <v/>
      </c>
      <c r="R463" s="341" t="str">
        <f t="shared" si="9"/>
        <v/>
      </c>
      <c r="S463" s="341" t="str">
        <f t="array" ref="S463">if(V463="","",XLOOKUP(V463,Master[Company],Master[Group],"NA",0,1))</f>
        <v/>
      </c>
      <c r="T463" s="341" t="str">
        <f t="array" ref="T463">if(V463="","",XLOOKUP(V463,Master[Company],Master[Loading Location],"NA",0,1))</f>
        <v/>
      </c>
      <c r="U463" s="341" t="str">
        <f t="array" ref="U463">if(V463="","",XLOOKUP(V463,Master[Company],Master[Acronym],"NA",0,1))</f>
        <v/>
      </c>
      <c r="V463" s="341"/>
      <c r="W463" s="342"/>
      <c r="X463" s="90"/>
      <c r="Y463" s="341"/>
      <c r="Z463" s="341" t="str">
        <f t="shared" si="11"/>
        <v/>
      </c>
      <c r="AA463" s="341"/>
      <c r="AB463" s="341"/>
      <c r="AC463" s="341"/>
      <c r="AD463" s="401"/>
      <c r="AE463" s="563"/>
      <c r="AF463" s="564"/>
      <c r="AG463" s="564"/>
      <c r="AH463" s="564"/>
      <c r="AI463" s="564"/>
      <c r="AJ463" s="564"/>
      <c r="AK463" s="564"/>
      <c r="AL463" s="565"/>
      <c r="AM463" s="564"/>
      <c r="AN463" s="564"/>
      <c r="AO463" s="564"/>
      <c r="AP463" s="564"/>
      <c r="AQ463" s="564"/>
      <c r="AR463" s="564"/>
      <c r="AS463" s="564"/>
      <c r="AT463" s="564"/>
      <c r="AU463" s="394"/>
      <c r="AV463" s="306"/>
      <c r="AW463" s="306"/>
      <c r="AX463" s="394"/>
      <c r="AY463" s="401"/>
      <c r="AZ463" s="341"/>
      <c r="BA463" s="341"/>
      <c r="BB463" s="341"/>
      <c r="BC463" s="341"/>
      <c r="BD463" s="341"/>
      <c r="BE463" s="401"/>
      <c r="BF463" s="341"/>
      <c r="BG463" s="341"/>
      <c r="BH463" s="402"/>
      <c r="BI463" s="403"/>
      <c r="BJ463" s="405"/>
      <c r="BK463" s="405"/>
      <c r="BL463" s="405"/>
      <c r="BM463" s="405"/>
      <c r="BN463" s="514"/>
    </row>
    <row r="464" ht="18.75" customHeight="1">
      <c r="A464" s="336" t="str">
        <f t="shared" si="13"/>
        <v/>
      </c>
      <c r="B464" s="341"/>
      <c r="C464" s="559"/>
      <c r="D464" s="559"/>
      <c r="E464" s="560" t="str">
        <f t="shared" si="14"/>
        <v/>
      </c>
      <c r="F464" s="401"/>
      <c r="G464" s="394"/>
      <c r="H464" s="341" t="str">
        <f t="array" ref="H464">IF(D464="","",XLOOKUP(D464,'Master Data'!K:K,'Master Data'!N:N,"Input in Master Data",0,1))</f>
        <v/>
      </c>
      <c r="I464" s="341" t="str">
        <f t="array" ref="I464">IF(D464="","",XLOOKUP(D464,'Master Data'!K:K,'Master Data'!O:O,"Input in Master Data",0,1))</f>
        <v/>
      </c>
      <c r="J464" s="341" t="str">
        <f t="array" ref="J464">if(V464="","",XLOOKUP(V464,Master[Company],Master[Blow],"Unknown",0,1))</f>
        <v/>
      </c>
      <c r="K464" s="341" t="str">
        <f t="array" ref="K464">if(V464="","",XLOOKUP(V464,Master[Company],Master[Pigging],"Unknown",0,1))</f>
        <v/>
      </c>
      <c r="L464" s="341" t="str">
        <f t="array" ref="L464">if(V464="","",XLOOKUP(V464,Master[Company],Master[Load Method],"Unknown",0,1))</f>
        <v/>
      </c>
      <c r="M464" s="341" t="str">
        <f t="array" ref="M464">if(V464="","",XLOOKUP(V464,Master[Company],Master[Line Distance],"Unknown",0,1))</f>
        <v/>
      </c>
      <c r="N464" s="394"/>
      <c r="O464" s="341"/>
      <c r="P464" s="506"/>
      <c r="Q464" s="341" t="str">
        <f t="array" ref="Q464">if(V464="","",XLOOKUP(V464,Master[Company],Master[Terms],"NA",0,1))</f>
        <v/>
      </c>
      <c r="R464" s="341" t="str">
        <f t="shared" si="9"/>
        <v/>
      </c>
      <c r="S464" s="341" t="str">
        <f t="array" ref="S464">if(V464="","",XLOOKUP(V464,Master[Company],Master[Group],"NA",0,1))</f>
        <v/>
      </c>
      <c r="T464" s="341" t="str">
        <f t="array" ref="T464">if(V464="","",XLOOKUP(V464,Master[Company],Master[Loading Location],"NA",0,1))</f>
        <v/>
      </c>
      <c r="U464" s="341" t="str">
        <f t="array" ref="U464">if(V464="","",XLOOKUP(V464,Master[Company],Master[Acronym],"NA",0,1))</f>
        <v/>
      </c>
      <c r="V464" s="341"/>
      <c r="W464" s="342"/>
      <c r="X464" s="90"/>
      <c r="Y464" s="341"/>
      <c r="Z464" s="341" t="str">
        <f t="shared" si="11"/>
        <v/>
      </c>
      <c r="AA464" s="341"/>
      <c r="AB464" s="341"/>
      <c r="AC464" s="341"/>
      <c r="AD464" s="401"/>
      <c r="AE464" s="563"/>
      <c r="AF464" s="564"/>
      <c r="AG464" s="564"/>
      <c r="AH464" s="564"/>
      <c r="AI464" s="564"/>
      <c r="AJ464" s="564"/>
      <c r="AK464" s="564"/>
      <c r="AL464" s="565"/>
      <c r="AM464" s="564"/>
      <c r="AN464" s="564"/>
      <c r="AO464" s="564"/>
      <c r="AP464" s="564"/>
      <c r="AQ464" s="564"/>
      <c r="AR464" s="564"/>
      <c r="AS464" s="564"/>
      <c r="AT464" s="564"/>
      <c r="AU464" s="394"/>
      <c r="AV464" s="306"/>
      <c r="AW464" s="306"/>
      <c r="AX464" s="394"/>
      <c r="AY464" s="401"/>
      <c r="AZ464" s="341"/>
      <c r="BA464" s="341"/>
      <c r="BB464" s="341"/>
      <c r="BC464" s="341"/>
      <c r="BD464" s="341"/>
      <c r="BE464" s="401"/>
      <c r="BF464" s="341"/>
      <c r="BG464" s="341"/>
      <c r="BH464" s="402"/>
      <c r="BI464" s="403"/>
      <c r="BJ464" s="405"/>
      <c r="BK464" s="405"/>
      <c r="BL464" s="405"/>
      <c r="BM464" s="405"/>
      <c r="BN464" s="514"/>
    </row>
    <row r="465" ht="18.75" customHeight="1">
      <c r="A465" s="336" t="str">
        <f t="shared" si="13"/>
        <v/>
      </c>
      <c r="B465" s="341"/>
      <c r="C465" s="559"/>
      <c r="D465" s="559"/>
      <c r="E465" s="560" t="str">
        <f t="shared" si="14"/>
        <v/>
      </c>
      <c r="F465" s="401"/>
      <c r="G465" s="394"/>
      <c r="H465" s="341" t="str">
        <f t="array" ref="H465">IF(D465="","",XLOOKUP(D465,'Master Data'!K:K,'Master Data'!N:N,"Input in Master Data",0,1))</f>
        <v/>
      </c>
      <c r="I465" s="341" t="str">
        <f t="array" ref="I465">IF(D465="","",XLOOKUP(D465,'Master Data'!K:K,'Master Data'!O:O,"Input in Master Data",0,1))</f>
        <v/>
      </c>
      <c r="J465" s="341" t="str">
        <f t="array" ref="J465">if(V465="","",XLOOKUP(V465,Master[Company],Master[Blow],"Unknown",0,1))</f>
        <v/>
      </c>
      <c r="K465" s="341" t="str">
        <f t="array" ref="K465">if(V465="","",XLOOKUP(V465,Master[Company],Master[Pigging],"Unknown",0,1))</f>
        <v/>
      </c>
      <c r="L465" s="341" t="str">
        <f t="array" ref="L465">if(V465="","",XLOOKUP(V465,Master[Company],Master[Load Method],"Unknown",0,1))</f>
        <v/>
      </c>
      <c r="M465" s="341" t="str">
        <f t="array" ref="M465">if(V465="","",XLOOKUP(V465,Master[Company],Master[Line Distance],"Unknown",0,1))</f>
        <v/>
      </c>
      <c r="N465" s="394"/>
      <c r="O465" s="341"/>
      <c r="P465" s="506"/>
      <c r="Q465" s="341" t="str">
        <f t="array" ref="Q465">if(V465="","",XLOOKUP(V465,Master[Company],Master[Terms],"NA",0,1))</f>
        <v/>
      </c>
      <c r="R465" s="341" t="str">
        <f t="shared" si="9"/>
        <v/>
      </c>
      <c r="S465" s="341" t="str">
        <f t="array" ref="S465">if(V465="","",XLOOKUP(V465,Master[Company],Master[Group],"NA",0,1))</f>
        <v/>
      </c>
      <c r="T465" s="341" t="str">
        <f t="array" ref="T465">if(V465="","",XLOOKUP(V465,Master[Company],Master[Loading Location],"NA",0,1))</f>
        <v/>
      </c>
      <c r="U465" s="341" t="str">
        <f t="array" ref="U465">if(V465="","",XLOOKUP(V465,Master[Company],Master[Acronym],"NA",0,1))</f>
        <v/>
      </c>
      <c r="V465" s="341"/>
      <c r="W465" s="342"/>
      <c r="X465" s="90"/>
      <c r="Y465" s="341"/>
      <c r="Z465" s="341" t="str">
        <f t="shared" si="11"/>
        <v/>
      </c>
      <c r="AA465" s="341"/>
      <c r="AB465" s="341"/>
      <c r="AC465" s="341"/>
      <c r="AD465" s="401"/>
      <c r="AE465" s="563"/>
      <c r="AF465" s="564"/>
      <c r="AG465" s="564"/>
      <c r="AH465" s="564"/>
      <c r="AI465" s="564"/>
      <c r="AJ465" s="564"/>
      <c r="AK465" s="564"/>
      <c r="AL465" s="565"/>
      <c r="AM465" s="564"/>
      <c r="AN465" s="564"/>
      <c r="AO465" s="564"/>
      <c r="AP465" s="564"/>
      <c r="AQ465" s="564"/>
      <c r="AR465" s="564"/>
      <c r="AS465" s="564"/>
      <c r="AT465" s="564"/>
      <c r="AU465" s="394"/>
      <c r="AV465" s="306"/>
      <c r="AW465" s="306"/>
      <c r="AX465" s="394"/>
      <c r="AY465" s="401"/>
      <c r="AZ465" s="341"/>
      <c r="BA465" s="341"/>
      <c r="BB465" s="341"/>
      <c r="BC465" s="341"/>
      <c r="BD465" s="341"/>
      <c r="BE465" s="401"/>
      <c r="BF465" s="341"/>
      <c r="BG465" s="341"/>
      <c r="BH465" s="402"/>
      <c r="BI465" s="403"/>
      <c r="BJ465" s="405"/>
      <c r="BK465" s="405"/>
      <c r="BL465" s="405"/>
      <c r="BM465" s="405"/>
      <c r="BN465" s="514"/>
    </row>
    <row r="466" ht="18.75" customHeight="1">
      <c r="A466" s="336" t="str">
        <f t="shared" si="13"/>
        <v/>
      </c>
      <c r="B466" s="341"/>
      <c r="C466" s="559"/>
      <c r="D466" s="559"/>
      <c r="E466" s="560" t="str">
        <f t="shared" si="14"/>
        <v/>
      </c>
      <c r="F466" s="401"/>
      <c r="G466" s="394"/>
      <c r="H466" s="341" t="str">
        <f t="array" ref="H466">IF(D466="","",XLOOKUP(D466,'Master Data'!K:K,'Master Data'!N:N,"Input in Master Data",0,1))</f>
        <v/>
      </c>
      <c r="I466" s="341" t="str">
        <f t="array" ref="I466">IF(D466="","",XLOOKUP(D466,'Master Data'!K:K,'Master Data'!O:O,"Input in Master Data",0,1))</f>
        <v/>
      </c>
      <c r="J466" s="341" t="str">
        <f t="array" ref="J466">if(V466="","",XLOOKUP(V466,Master[Company],Master[Blow],"Unknown",0,1))</f>
        <v/>
      </c>
      <c r="K466" s="341" t="str">
        <f t="array" ref="K466">if(V466="","",XLOOKUP(V466,Master[Company],Master[Pigging],"Unknown",0,1))</f>
        <v/>
      </c>
      <c r="L466" s="341" t="str">
        <f t="array" ref="L466">if(V466="","",XLOOKUP(V466,Master[Company],Master[Load Method],"Unknown",0,1))</f>
        <v/>
      </c>
      <c r="M466" s="341" t="str">
        <f t="array" ref="M466">if(V466="","",XLOOKUP(V466,Master[Company],Master[Line Distance],"Unknown",0,1))</f>
        <v/>
      </c>
      <c r="N466" s="394"/>
      <c r="O466" s="341"/>
      <c r="P466" s="506"/>
      <c r="Q466" s="341" t="str">
        <f t="array" ref="Q466">if(V466="","",XLOOKUP(V466,Master[Company],Master[Terms],"NA",0,1))</f>
        <v/>
      </c>
      <c r="R466" s="341" t="str">
        <f t="shared" si="9"/>
        <v/>
      </c>
      <c r="S466" s="341" t="str">
        <f t="array" ref="S466">if(V466="","",XLOOKUP(V466,Master[Company],Master[Group],"NA",0,1))</f>
        <v/>
      </c>
      <c r="T466" s="341" t="str">
        <f t="array" ref="T466">if(V466="","",XLOOKUP(V466,Master[Company],Master[Loading Location],"NA",0,1))</f>
        <v/>
      </c>
      <c r="U466" s="341" t="str">
        <f t="array" ref="U466">if(V466="","",XLOOKUP(V466,Master[Company],Master[Acronym],"NA",0,1))</f>
        <v/>
      </c>
      <c r="V466" s="341"/>
      <c r="W466" s="342"/>
      <c r="X466" s="90"/>
      <c r="Y466" s="341"/>
      <c r="Z466" s="341" t="str">
        <f t="shared" si="11"/>
        <v/>
      </c>
      <c r="AA466" s="341"/>
      <c r="AB466" s="341"/>
      <c r="AC466" s="341"/>
      <c r="AD466" s="401"/>
      <c r="AE466" s="563"/>
      <c r="AF466" s="564"/>
      <c r="AG466" s="564"/>
      <c r="AH466" s="564"/>
      <c r="AI466" s="564"/>
      <c r="AJ466" s="564"/>
      <c r="AK466" s="564"/>
      <c r="AL466" s="565"/>
      <c r="AM466" s="564"/>
      <c r="AN466" s="564"/>
      <c r="AO466" s="564"/>
      <c r="AP466" s="564"/>
      <c r="AQ466" s="564"/>
      <c r="AR466" s="564"/>
      <c r="AS466" s="564"/>
      <c r="AT466" s="564"/>
      <c r="AU466" s="394"/>
      <c r="AV466" s="306"/>
      <c r="AW466" s="306"/>
      <c r="AX466" s="394"/>
      <c r="AY466" s="401"/>
      <c r="AZ466" s="341"/>
      <c r="BA466" s="341"/>
      <c r="BB466" s="341"/>
      <c r="BC466" s="341"/>
      <c r="BD466" s="341"/>
      <c r="BE466" s="401"/>
      <c r="BF466" s="341"/>
      <c r="BG466" s="341"/>
      <c r="BH466" s="402"/>
      <c r="BI466" s="403"/>
      <c r="BJ466" s="405"/>
      <c r="BK466" s="405"/>
      <c r="BL466" s="405"/>
      <c r="BM466" s="405"/>
      <c r="BN466" s="514"/>
    </row>
    <row r="467" ht="18.75" customHeight="1">
      <c r="A467" s="336" t="str">
        <f t="shared" si="13"/>
        <v/>
      </c>
      <c r="B467" s="341"/>
      <c r="C467" s="559"/>
      <c r="D467" s="559"/>
      <c r="E467" s="560" t="str">
        <f t="shared" si="14"/>
        <v/>
      </c>
      <c r="F467" s="401"/>
      <c r="G467" s="394"/>
      <c r="H467" s="341" t="str">
        <f t="array" ref="H467">IF(D467="","",XLOOKUP(D467,'Master Data'!K:K,'Master Data'!N:N,"Input in Master Data",0,1))</f>
        <v/>
      </c>
      <c r="I467" s="341" t="str">
        <f t="array" ref="I467">IF(D467="","",XLOOKUP(D467,'Master Data'!K:K,'Master Data'!O:O,"Input in Master Data",0,1))</f>
        <v/>
      </c>
      <c r="J467" s="341" t="str">
        <f t="array" ref="J467">if(V467="","",XLOOKUP(V467,Master[Company],Master[Blow],"Unknown",0,1))</f>
        <v/>
      </c>
      <c r="K467" s="341" t="str">
        <f t="array" ref="K467">if(V467="","",XLOOKUP(V467,Master[Company],Master[Pigging],"Unknown",0,1))</f>
        <v/>
      </c>
      <c r="L467" s="341" t="str">
        <f t="array" ref="L467">if(V467="","",XLOOKUP(V467,Master[Company],Master[Load Method],"Unknown",0,1))</f>
        <v/>
      </c>
      <c r="M467" s="341" t="str">
        <f t="array" ref="M467">if(V467="","",XLOOKUP(V467,Master[Company],Master[Line Distance],"Unknown",0,1))</f>
        <v/>
      </c>
      <c r="N467" s="394"/>
      <c r="O467" s="341"/>
      <c r="P467" s="506"/>
      <c r="Q467" s="341" t="str">
        <f t="array" ref="Q467">if(V467="","",XLOOKUP(V467,Master[Company],Master[Terms],"NA",0,1))</f>
        <v/>
      </c>
      <c r="R467" s="341" t="str">
        <f t="shared" si="9"/>
        <v/>
      </c>
      <c r="S467" s="341" t="str">
        <f t="array" ref="S467">if(V467="","",XLOOKUP(V467,Master[Company],Master[Group],"NA",0,1))</f>
        <v/>
      </c>
      <c r="T467" s="341" t="str">
        <f t="array" ref="T467">if(V467="","",XLOOKUP(V467,Master[Company],Master[Loading Location],"NA",0,1))</f>
        <v/>
      </c>
      <c r="U467" s="341" t="str">
        <f t="array" ref="U467">if(V467="","",XLOOKUP(V467,Master[Company],Master[Acronym],"NA",0,1))</f>
        <v/>
      </c>
      <c r="V467" s="341"/>
      <c r="W467" s="342"/>
      <c r="X467" s="90"/>
      <c r="Y467" s="341"/>
      <c r="Z467" s="341" t="str">
        <f t="shared" si="11"/>
        <v/>
      </c>
      <c r="AA467" s="341"/>
      <c r="AB467" s="341"/>
      <c r="AC467" s="341"/>
      <c r="AD467" s="401"/>
      <c r="AE467" s="563"/>
      <c r="AF467" s="564"/>
      <c r="AG467" s="564"/>
      <c r="AH467" s="564"/>
      <c r="AI467" s="564"/>
      <c r="AJ467" s="564"/>
      <c r="AK467" s="564"/>
      <c r="AL467" s="565"/>
      <c r="AM467" s="564"/>
      <c r="AN467" s="564"/>
      <c r="AO467" s="564"/>
      <c r="AP467" s="564"/>
      <c r="AQ467" s="564"/>
      <c r="AR467" s="564"/>
      <c r="AS467" s="564"/>
      <c r="AT467" s="564"/>
      <c r="AU467" s="394"/>
      <c r="AV467" s="306"/>
      <c r="AW467" s="306"/>
      <c r="AX467" s="394"/>
      <c r="AY467" s="401"/>
      <c r="AZ467" s="341"/>
      <c r="BA467" s="341"/>
      <c r="BB467" s="341"/>
      <c r="BC467" s="341"/>
      <c r="BD467" s="341"/>
      <c r="BE467" s="401"/>
      <c r="BF467" s="341"/>
      <c r="BG467" s="341"/>
      <c r="BH467" s="402"/>
      <c r="BI467" s="403"/>
      <c r="BJ467" s="405"/>
      <c r="BK467" s="405"/>
      <c r="BL467" s="405"/>
      <c r="BM467" s="405"/>
      <c r="BN467" s="514"/>
    </row>
    <row r="468" ht="18.75" customHeight="1">
      <c r="A468" s="336" t="str">
        <f t="shared" si="13"/>
        <v/>
      </c>
      <c r="B468" s="341"/>
      <c r="C468" s="559"/>
      <c r="D468" s="559"/>
      <c r="E468" s="560" t="str">
        <f t="shared" si="14"/>
        <v/>
      </c>
      <c r="F468" s="401"/>
      <c r="G468" s="394"/>
      <c r="H468" s="341" t="str">
        <f t="array" ref="H468">IF(D468="","",XLOOKUP(D468,'Master Data'!K:K,'Master Data'!N:N,"Input in Master Data",0,1))</f>
        <v/>
      </c>
      <c r="I468" s="341" t="str">
        <f t="array" ref="I468">IF(D468="","",XLOOKUP(D468,'Master Data'!K:K,'Master Data'!O:O,"Input in Master Data",0,1))</f>
        <v/>
      </c>
      <c r="J468" s="341" t="str">
        <f t="array" ref="J468">if(V468="","",XLOOKUP(V468,Master[Company],Master[Blow],"Unknown",0,1))</f>
        <v/>
      </c>
      <c r="K468" s="341" t="str">
        <f t="array" ref="K468">if(V468="","",XLOOKUP(V468,Master[Company],Master[Pigging],"Unknown",0,1))</f>
        <v/>
      </c>
      <c r="L468" s="341" t="str">
        <f t="array" ref="L468">if(V468="","",XLOOKUP(V468,Master[Company],Master[Load Method],"Unknown",0,1))</f>
        <v/>
      </c>
      <c r="M468" s="341" t="str">
        <f t="array" ref="M468">if(V468="","",XLOOKUP(V468,Master[Company],Master[Line Distance],"Unknown",0,1))</f>
        <v/>
      </c>
      <c r="N468" s="394"/>
      <c r="O468" s="341"/>
      <c r="P468" s="506"/>
      <c r="Q468" s="341" t="str">
        <f t="array" ref="Q468">if(V468="","",XLOOKUP(V468,Master[Company],Master[Terms],"NA",0,1))</f>
        <v/>
      </c>
      <c r="R468" s="341" t="str">
        <f t="shared" si="9"/>
        <v/>
      </c>
      <c r="S468" s="341" t="str">
        <f t="array" ref="S468">if(V468="","",XLOOKUP(V468,Master[Company],Master[Group],"NA",0,1))</f>
        <v/>
      </c>
      <c r="T468" s="341" t="str">
        <f t="array" ref="T468">if(V468="","",XLOOKUP(V468,Master[Company],Master[Loading Location],"NA",0,1))</f>
        <v/>
      </c>
      <c r="U468" s="341" t="str">
        <f t="array" ref="U468">if(V468="","",XLOOKUP(V468,Master[Company],Master[Acronym],"NA",0,1))</f>
        <v/>
      </c>
      <c r="V468" s="341"/>
      <c r="W468" s="342"/>
      <c r="X468" s="90"/>
      <c r="Y468" s="341"/>
      <c r="Z468" s="341" t="str">
        <f t="shared" si="11"/>
        <v/>
      </c>
      <c r="AA468" s="341"/>
      <c r="AB468" s="341"/>
      <c r="AC468" s="341"/>
      <c r="AD468" s="401"/>
      <c r="AE468" s="563"/>
      <c r="AF468" s="564"/>
      <c r="AG468" s="564"/>
      <c r="AH468" s="564"/>
      <c r="AI468" s="564"/>
      <c r="AJ468" s="564"/>
      <c r="AK468" s="564"/>
      <c r="AL468" s="565"/>
      <c r="AM468" s="564"/>
      <c r="AN468" s="564"/>
      <c r="AO468" s="564"/>
      <c r="AP468" s="564"/>
      <c r="AQ468" s="564"/>
      <c r="AR468" s="564"/>
      <c r="AS468" s="564"/>
      <c r="AT468" s="564"/>
      <c r="AU468" s="394"/>
      <c r="AV468" s="306"/>
      <c r="AW468" s="306"/>
      <c r="AX468" s="394"/>
      <c r="AY468" s="401"/>
      <c r="AZ468" s="341"/>
      <c r="BA468" s="341"/>
      <c r="BB468" s="341"/>
      <c r="BC468" s="341"/>
      <c r="BD468" s="341"/>
      <c r="BE468" s="401"/>
      <c r="BF468" s="341"/>
      <c r="BG468" s="341"/>
      <c r="BH468" s="402"/>
      <c r="BI468" s="403"/>
      <c r="BJ468" s="405"/>
      <c r="BK468" s="405"/>
      <c r="BL468" s="405"/>
      <c r="BM468" s="405"/>
      <c r="BN468" s="514"/>
    </row>
    <row r="469" ht="18.75" customHeight="1">
      <c r="A469" s="336" t="str">
        <f t="shared" si="13"/>
        <v/>
      </c>
      <c r="B469" s="341"/>
      <c r="C469" s="559"/>
      <c r="D469" s="559"/>
      <c r="E469" s="560" t="str">
        <f t="shared" si="14"/>
        <v/>
      </c>
      <c r="F469" s="401"/>
      <c r="G469" s="394"/>
      <c r="H469" s="341" t="str">
        <f t="array" ref="H469">IF(D469="","",XLOOKUP(D469,'Master Data'!K:K,'Master Data'!N:N,"Input in Master Data",0,1))</f>
        <v/>
      </c>
      <c r="I469" s="341" t="str">
        <f t="array" ref="I469">IF(D469="","",XLOOKUP(D469,'Master Data'!K:K,'Master Data'!O:O,"Input in Master Data",0,1))</f>
        <v/>
      </c>
      <c r="J469" s="341" t="str">
        <f t="array" ref="J469">if(V469="","",XLOOKUP(V469,Master[Company],Master[Blow],"Unknown",0,1))</f>
        <v/>
      </c>
      <c r="K469" s="341" t="str">
        <f t="array" ref="K469">if(V469="","",XLOOKUP(V469,Master[Company],Master[Pigging],"Unknown",0,1))</f>
        <v/>
      </c>
      <c r="L469" s="341" t="str">
        <f t="array" ref="L469">if(V469="","",XLOOKUP(V469,Master[Company],Master[Load Method],"Unknown",0,1))</f>
        <v/>
      </c>
      <c r="M469" s="341" t="str">
        <f t="array" ref="M469">if(V469="","",XLOOKUP(V469,Master[Company],Master[Line Distance],"Unknown",0,1))</f>
        <v/>
      </c>
      <c r="N469" s="394"/>
      <c r="O469" s="341"/>
      <c r="P469" s="506"/>
      <c r="Q469" s="341" t="str">
        <f t="array" ref="Q469">if(V469="","",XLOOKUP(V469,Master[Company],Master[Terms],"NA",0,1))</f>
        <v/>
      </c>
      <c r="R469" s="341" t="str">
        <f t="shared" si="9"/>
        <v/>
      </c>
      <c r="S469" s="341" t="str">
        <f t="array" ref="S469">if(V469="","",XLOOKUP(V469,Master[Company],Master[Group],"NA",0,1))</f>
        <v/>
      </c>
      <c r="T469" s="341" t="str">
        <f t="array" ref="T469">if(V469="","",XLOOKUP(V469,Master[Company],Master[Loading Location],"NA",0,1))</f>
        <v/>
      </c>
      <c r="U469" s="341" t="str">
        <f t="array" ref="U469">if(V469="","",XLOOKUP(V469,Master[Company],Master[Acronym],"NA",0,1))</f>
        <v/>
      </c>
      <c r="V469" s="341"/>
      <c r="W469" s="342"/>
      <c r="X469" s="90"/>
      <c r="Y469" s="341"/>
      <c r="Z469" s="341" t="str">
        <f t="shared" si="11"/>
        <v/>
      </c>
      <c r="AA469" s="341"/>
      <c r="AB469" s="341"/>
      <c r="AC469" s="341"/>
      <c r="AD469" s="401"/>
      <c r="AE469" s="563"/>
      <c r="AF469" s="564"/>
      <c r="AG469" s="564"/>
      <c r="AH469" s="564"/>
      <c r="AI469" s="564"/>
      <c r="AJ469" s="564"/>
      <c r="AK469" s="564"/>
      <c r="AL469" s="565"/>
      <c r="AM469" s="564"/>
      <c r="AN469" s="564"/>
      <c r="AO469" s="564"/>
      <c r="AP469" s="564"/>
      <c r="AQ469" s="564"/>
      <c r="AR469" s="564"/>
      <c r="AS469" s="564"/>
      <c r="AT469" s="564"/>
      <c r="AU469" s="394"/>
      <c r="AV469" s="306"/>
      <c r="AW469" s="306"/>
      <c r="AX469" s="394"/>
      <c r="AY469" s="401"/>
      <c r="AZ469" s="341"/>
      <c r="BA469" s="341"/>
      <c r="BB469" s="341"/>
      <c r="BC469" s="341"/>
      <c r="BD469" s="341"/>
      <c r="BE469" s="401"/>
      <c r="BF469" s="341"/>
      <c r="BG469" s="341"/>
      <c r="BH469" s="402"/>
      <c r="BI469" s="403"/>
      <c r="BJ469" s="405"/>
      <c r="BK469" s="405"/>
      <c r="BL469" s="405"/>
      <c r="BM469" s="405"/>
      <c r="BN469" s="514"/>
    </row>
    <row r="470" ht="18.75" customHeight="1">
      <c r="A470" s="336" t="str">
        <f t="shared" si="13"/>
        <v/>
      </c>
      <c r="B470" s="341"/>
      <c r="C470" s="559"/>
      <c r="D470" s="559"/>
      <c r="E470" s="560" t="str">
        <f t="shared" si="14"/>
        <v/>
      </c>
      <c r="F470" s="401"/>
      <c r="G470" s="394"/>
      <c r="H470" s="341" t="str">
        <f t="array" ref="H470">IF(D470="","",XLOOKUP(D470,'Master Data'!K:K,'Master Data'!N:N,"Input in Master Data",0,1))</f>
        <v/>
      </c>
      <c r="I470" s="341" t="str">
        <f t="array" ref="I470">IF(D470="","",XLOOKUP(D470,'Master Data'!K:K,'Master Data'!O:O,"Input in Master Data",0,1))</f>
        <v/>
      </c>
      <c r="J470" s="341" t="str">
        <f t="array" ref="J470">if(V470="","",XLOOKUP(V470,Master[Company],Master[Blow],"Unknown",0,1))</f>
        <v/>
      </c>
      <c r="K470" s="341" t="str">
        <f t="array" ref="K470">if(V470="","",XLOOKUP(V470,Master[Company],Master[Pigging],"Unknown",0,1))</f>
        <v/>
      </c>
      <c r="L470" s="341" t="str">
        <f t="array" ref="L470">if(V470="","",XLOOKUP(V470,Master[Company],Master[Load Method],"Unknown",0,1))</f>
        <v/>
      </c>
      <c r="M470" s="341" t="str">
        <f t="array" ref="M470">if(V470="","",XLOOKUP(V470,Master[Company],Master[Line Distance],"Unknown",0,1))</f>
        <v/>
      </c>
      <c r="N470" s="394"/>
      <c r="O470" s="341"/>
      <c r="P470" s="506"/>
      <c r="Q470" s="341" t="str">
        <f t="array" ref="Q470">if(V470="","",XLOOKUP(V470,Master[Company],Master[Terms],"NA",0,1))</f>
        <v/>
      </c>
      <c r="R470" s="341" t="str">
        <f t="shared" si="9"/>
        <v/>
      </c>
      <c r="S470" s="341" t="str">
        <f t="array" ref="S470">if(V470="","",XLOOKUP(V470,Master[Company],Master[Group],"NA",0,1))</f>
        <v/>
      </c>
      <c r="T470" s="341" t="str">
        <f t="array" ref="T470">if(V470="","",XLOOKUP(V470,Master[Company],Master[Loading Location],"NA",0,1))</f>
        <v/>
      </c>
      <c r="U470" s="341" t="str">
        <f t="array" ref="U470">if(V470="","",XLOOKUP(V470,Master[Company],Master[Acronym],"NA",0,1))</f>
        <v/>
      </c>
      <c r="V470" s="341"/>
      <c r="W470" s="342"/>
      <c r="X470" s="90"/>
      <c r="Y470" s="341"/>
      <c r="Z470" s="341" t="str">
        <f t="shared" si="11"/>
        <v/>
      </c>
      <c r="AA470" s="341"/>
      <c r="AB470" s="341"/>
      <c r="AC470" s="341"/>
      <c r="AD470" s="401"/>
      <c r="AE470" s="563"/>
      <c r="AF470" s="564"/>
      <c r="AG470" s="564"/>
      <c r="AH470" s="564"/>
      <c r="AI470" s="564"/>
      <c r="AJ470" s="564"/>
      <c r="AK470" s="564"/>
      <c r="AL470" s="565"/>
      <c r="AM470" s="564"/>
      <c r="AN470" s="564"/>
      <c r="AO470" s="564"/>
      <c r="AP470" s="564"/>
      <c r="AQ470" s="564"/>
      <c r="AR470" s="564"/>
      <c r="AS470" s="564"/>
      <c r="AT470" s="564"/>
      <c r="AU470" s="394"/>
      <c r="AV470" s="306"/>
      <c r="AW470" s="306"/>
      <c r="AX470" s="394"/>
      <c r="AY470" s="401"/>
      <c r="AZ470" s="341"/>
      <c r="BA470" s="341"/>
      <c r="BB470" s="341"/>
      <c r="BC470" s="341"/>
      <c r="BD470" s="341"/>
      <c r="BE470" s="401"/>
      <c r="BF470" s="341"/>
      <c r="BG470" s="341"/>
      <c r="BH470" s="402"/>
      <c r="BI470" s="403"/>
      <c r="BJ470" s="405"/>
      <c r="BK470" s="405"/>
      <c r="BL470" s="405"/>
      <c r="BM470" s="405"/>
      <c r="BN470" s="514"/>
    </row>
    <row r="471" ht="18.75" customHeight="1">
      <c r="A471" s="336" t="str">
        <f t="shared" si="13"/>
        <v/>
      </c>
      <c r="B471" s="341"/>
      <c r="C471" s="559"/>
      <c r="D471" s="559"/>
      <c r="E471" s="560" t="str">
        <f t="shared" si="14"/>
        <v/>
      </c>
      <c r="F471" s="401"/>
      <c r="G471" s="394"/>
      <c r="H471" s="341" t="str">
        <f t="array" ref="H471">IF(D471="","",XLOOKUP(D471,'Master Data'!K:K,'Master Data'!N:N,"Input in Master Data",0,1))</f>
        <v/>
      </c>
      <c r="I471" s="341" t="str">
        <f t="array" ref="I471">IF(D471="","",XLOOKUP(D471,'Master Data'!K:K,'Master Data'!O:O,"Input in Master Data",0,1))</f>
        <v/>
      </c>
      <c r="J471" s="341" t="str">
        <f t="array" ref="J471">if(V471="","",XLOOKUP(V471,Master[Company],Master[Blow],"Unknown",0,1))</f>
        <v/>
      </c>
      <c r="K471" s="341" t="str">
        <f t="array" ref="K471">if(V471="","",XLOOKUP(V471,Master[Company],Master[Pigging],"Unknown",0,1))</f>
        <v/>
      </c>
      <c r="L471" s="341" t="str">
        <f t="array" ref="L471">if(V471="","",XLOOKUP(V471,Master[Company],Master[Load Method],"Unknown",0,1))</f>
        <v/>
      </c>
      <c r="M471" s="341" t="str">
        <f t="array" ref="M471">if(V471="","",XLOOKUP(V471,Master[Company],Master[Line Distance],"Unknown",0,1))</f>
        <v/>
      </c>
      <c r="N471" s="394"/>
      <c r="O471" s="341"/>
      <c r="P471" s="506"/>
      <c r="Q471" s="341" t="str">
        <f t="array" ref="Q471">if(V471="","",XLOOKUP(V471,Master[Company],Master[Terms],"NA",0,1))</f>
        <v/>
      </c>
      <c r="R471" s="341" t="str">
        <f t="shared" si="9"/>
        <v/>
      </c>
      <c r="S471" s="341" t="str">
        <f t="array" ref="S471">if(V471="","",XLOOKUP(V471,Master[Company],Master[Group],"NA",0,1))</f>
        <v/>
      </c>
      <c r="T471" s="341" t="str">
        <f t="array" ref="T471">if(V471="","",XLOOKUP(V471,Master[Company],Master[Loading Location],"NA",0,1))</f>
        <v/>
      </c>
      <c r="U471" s="341" t="str">
        <f t="array" ref="U471">if(V471="","",XLOOKUP(V471,Master[Company],Master[Acronym],"NA",0,1))</f>
        <v/>
      </c>
      <c r="V471" s="341"/>
      <c r="W471" s="342"/>
      <c r="X471" s="90"/>
      <c r="Y471" s="341"/>
      <c r="Z471" s="341" t="str">
        <f t="shared" si="11"/>
        <v/>
      </c>
      <c r="AA471" s="341"/>
      <c r="AB471" s="341"/>
      <c r="AC471" s="341"/>
      <c r="AD471" s="401"/>
      <c r="AE471" s="563"/>
      <c r="AF471" s="564"/>
      <c r="AG471" s="564"/>
      <c r="AH471" s="564"/>
      <c r="AI471" s="564"/>
      <c r="AJ471" s="564"/>
      <c r="AK471" s="564"/>
      <c r="AL471" s="565"/>
      <c r="AM471" s="564"/>
      <c r="AN471" s="564"/>
      <c r="AO471" s="564"/>
      <c r="AP471" s="564"/>
      <c r="AQ471" s="564"/>
      <c r="AR471" s="564"/>
      <c r="AS471" s="564"/>
      <c r="AT471" s="564"/>
      <c r="AU471" s="394"/>
      <c r="AV471" s="306"/>
      <c r="AW471" s="306"/>
      <c r="AX471" s="394"/>
      <c r="AY471" s="401"/>
      <c r="AZ471" s="341"/>
      <c r="BA471" s="341"/>
      <c r="BB471" s="341"/>
      <c r="BC471" s="341"/>
      <c r="BD471" s="341"/>
      <c r="BE471" s="401"/>
      <c r="BF471" s="341"/>
      <c r="BG471" s="341"/>
      <c r="BH471" s="402"/>
      <c r="BI471" s="403"/>
      <c r="BJ471" s="405"/>
      <c r="BK471" s="405"/>
      <c r="BL471" s="405"/>
      <c r="BM471" s="405"/>
      <c r="BN471" s="514"/>
    </row>
    <row r="472" ht="18.75" customHeight="1">
      <c r="A472" s="336" t="str">
        <f t="shared" si="13"/>
        <v/>
      </c>
      <c r="B472" s="341"/>
      <c r="C472" s="559"/>
      <c r="D472" s="559"/>
      <c r="E472" s="560" t="str">
        <f t="shared" si="14"/>
        <v/>
      </c>
      <c r="F472" s="401"/>
      <c r="G472" s="394"/>
      <c r="H472" s="341" t="str">
        <f t="array" ref="H472">IF(D472="","",XLOOKUP(D472,'Master Data'!K:K,'Master Data'!N:N,"Input in Master Data",0,1))</f>
        <v/>
      </c>
      <c r="I472" s="341" t="str">
        <f t="array" ref="I472">IF(D472="","",XLOOKUP(D472,'Master Data'!K:K,'Master Data'!O:O,"Input in Master Data",0,1))</f>
        <v/>
      </c>
      <c r="J472" s="341" t="str">
        <f t="array" ref="J472">if(V472="","",XLOOKUP(V472,Master[Company],Master[Blow],"Unknown",0,1))</f>
        <v/>
      </c>
      <c r="K472" s="341" t="str">
        <f t="array" ref="K472">if(V472="","",XLOOKUP(V472,Master[Company],Master[Pigging],"Unknown",0,1))</f>
        <v/>
      </c>
      <c r="L472" s="341" t="str">
        <f t="array" ref="L472">if(V472="","",XLOOKUP(V472,Master[Company],Master[Load Method],"Unknown",0,1))</f>
        <v/>
      </c>
      <c r="M472" s="341" t="str">
        <f t="array" ref="M472">if(V472="","",XLOOKUP(V472,Master[Company],Master[Line Distance],"Unknown",0,1))</f>
        <v/>
      </c>
      <c r="N472" s="394"/>
      <c r="O472" s="341"/>
      <c r="P472" s="506"/>
      <c r="Q472" s="341" t="str">
        <f t="array" ref="Q472">if(V472="","",XLOOKUP(V472,Master[Company],Master[Terms],"NA",0,1))</f>
        <v/>
      </c>
      <c r="R472" s="341" t="str">
        <f t="shared" si="9"/>
        <v/>
      </c>
      <c r="S472" s="341" t="str">
        <f t="array" ref="S472">if(V472="","",XLOOKUP(V472,Master[Company],Master[Group],"NA",0,1))</f>
        <v/>
      </c>
      <c r="T472" s="341" t="str">
        <f t="array" ref="T472">if(V472="","",XLOOKUP(V472,Master[Company],Master[Loading Location],"NA",0,1))</f>
        <v/>
      </c>
      <c r="U472" s="341" t="str">
        <f t="array" ref="U472">if(V472="","",XLOOKUP(V472,Master[Company],Master[Acronym],"NA",0,1))</f>
        <v/>
      </c>
      <c r="V472" s="341"/>
      <c r="W472" s="342"/>
      <c r="X472" s="90"/>
      <c r="Y472" s="341"/>
      <c r="Z472" s="341" t="str">
        <f t="shared" si="11"/>
        <v/>
      </c>
      <c r="AA472" s="341"/>
      <c r="AB472" s="341"/>
      <c r="AC472" s="341"/>
      <c r="AD472" s="401"/>
      <c r="AE472" s="563"/>
      <c r="AF472" s="564"/>
      <c r="AG472" s="564"/>
      <c r="AH472" s="564"/>
      <c r="AI472" s="564"/>
      <c r="AJ472" s="564"/>
      <c r="AK472" s="564"/>
      <c r="AL472" s="565"/>
      <c r="AM472" s="564"/>
      <c r="AN472" s="564"/>
      <c r="AO472" s="564"/>
      <c r="AP472" s="564"/>
      <c r="AQ472" s="564"/>
      <c r="AR472" s="564"/>
      <c r="AS472" s="564"/>
      <c r="AT472" s="564"/>
      <c r="AU472" s="394"/>
      <c r="AV472" s="306"/>
      <c r="AW472" s="306"/>
      <c r="AX472" s="394"/>
      <c r="AY472" s="401"/>
      <c r="AZ472" s="341"/>
      <c r="BA472" s="341"/>
      <c r="BB472" s="341"/>
      <c r="BC472" s="341"/>
      <c r="BD472" s="341"/>
      <c r="BE472" s="401"/>
      <c r="BF472" s="341"/>
      <c r="BG472" s="341"/>
      <c r="BH472" s="402"/>
      <c r="BI472" s="403"/>
      <c r="BJ472" s="405"/>
      <c r="BK472" s="405"/>
      <c r="BL472" s="405"/>
      <c r="BM472" s="405"/>
      <c r="BN472" s="514"/>
    </row>
    <row r="473" ht="18.75" customHeight="1">
      <c r="A473" s="336" t="str">
        <f t="shared" si="13"/>
        <v/>
      </c>
      <c r="B473" s="341"/>
      <c r="C473" s="559"/>
      <c r="D473" s="559"/>
      <c r="E473" s="560" t="str">
        <f t="shared" si="14"/>
        <v/>
      </c>
      <c r="F473" s="401"/>
      <c r="G473" s="394"/>
      <c r="H473" s="341" t="str">
        <f t="array" ref="H473">IF(D473="","",XLOOKUP(D473,'Master Data'!K:K,'Master Data'!N:N,"Input in Master Data",0,1))</f>
        <v/>
      </c>
      <c r="I473" s="341" t="str">
        <f t="array" ref="I473">IF(D473="","",XLOOKUP(D473,'Master Data'!K:K,'Master Data'!O:O,"Input in Master Data",0,1))</f>
        <v/>
      </c>
      <c r="J473" s="341" t="str">
        <f t="array" ref="J473">if(V473="","",XLOOKUP(V473,Master[Company],Master[Blow],"Unknown",0,1))</f>
        <v/>
      </c>
      <c r="K473" s="341" t="str">
        <f t="array" ref="K473">if(V473="","",XLOOKUP(V473,Master[Company],Master[Pigging],"Unknown",0,1))</f>
        <v/>
      </c>
      <c r="L473" s="341" t="str">
        <f t="array" ref="L473">if(V473="","",XLOOKUP(V473,Master[Company],Master[Load Method],"Unknown",0,1))</f>
        <v/>
      </c>
      <c r="M473" s="341" t="str">
        <f t="array" ref="M473">if(V473="","",XLOOKUP(V473,Master[Company],Master[Line Distance],"Unknown",0,1))</f>
        <v/>
      </c>
      <c r="N473" s="394"/>
      <c r="O473" s="341"/>
      <c r="P473" s="506"/>
      <c r="Q473" s="341" t="str">
        <f t="array" ref="Q473">if(V473="","",XLOOKUP(V473,Master[Company],Master[Terms],"NA",0,1))</f>
        <v/>
      </c>
      <c r="R473" s="341" t="str">
        <f t="shared" si="9"/>
        <v/>
      </c>
      <c r="S473" s="341" t="str">
        <f t="array" ref="S473">if(V473="","",XLOOKUP(V473,Master[Company],Master[Group],"NA",0,1))</f>
        <v/>
      </c>
      <c r="T473" s="341" t="str">
        <f t="array" ref="T473">if(V473="","",XLOOKUP(V473,Master[Company],Master[Loading Location],"NA",0,1))</f>
        <v/>
      </c>
      <c r="U473" s="341" t="str">
        <f t="array" ref="U473">if(V473="","",XLOOKUP(V473,Master[Company],Master[Acronym],"NA",0,1))</f>
        <v/>
      </c>
      <c r="V473" s="341"/>
      <c r="W473" s="342"/>
      <c r="X473" s="90"/>
      <c r="Y473" s="341"/>
      <c r="Z473" s="341" t="str">
        <f t="shared" si="11"/>
        <v/>
      </c>
      <c r="AA473" s="341"/>
      <c r="AB473" s="341"/>
      <c r="AC473" s="341"/>
      <c r="AD473" s="401"/>
      <c r="AE473" s="563"/>
      <c r="AF473" s="564"/>
      <c r="AG473" s="564"/>
      <c r="AH473" s="564"/>
      <c r="AI473" s="564"/>
      <c r="AJ473" s="564"/>
      <c r="AK473" s="564"/>
      <c r="AL473" s="565"/>
      <c r="AM473" s="564"/>
      <c r="AN473" s="564"/>
      <c r="AO473" s="564"/>
      <c r="AP473" s="564"/>
      <c r="AQ473" s="564"/>
      <c r="AR473" s="564"/>
      <c r="AS473" s="564"/>
      <c r="AT473" s="564"/>
      <c r="AU473" s="394"/>
      <c r="AV473" s="306"/>
      <c r="AW473" s="306"/>
      <c r="AX473" s="394"/>
      <c r="AY473" s="401"/>
      <c r="AZ473" s="341"/>
      <c r="BA473" s="341"/>
      <c r="BB473" s="341"/>
      <c r="BC473" s="341"/>
      <c r="BD473" s="341"/>
      <c r="BE473" s="401"/>
      <c r="BF473" s="341"/>
      <c r="BG473" s="341"/>
      <c r="BH473" s="402"/>
      <c r="BI473" s="403"/>
      <c r="BJ473" s="405"/>
      <c r="BK473" s="405"/>
      <c r="BL473" s="405"/>
      <c r="BM473" s="405"/>
      <c r="BN473" s="514"/>
    </row>
    <row r="474" ht="18.75" customHeight="1">
      <c r="A474" s="336" t="str">
        <f t="shared" si="13"/>
        <v/>
      </c>
      <c r="B474" s="341"/>
      <c r="C474" s="559"/>
      <c r="D474" s="559"/>
      <c r="E474" s="560" t="str">
        <f t="shared" si="14"/>
        <v/>
      </c>
      <c r="F474" s="401"/>
      <c r="G474" s="394"/>
      <c r="H474" s="341" t="str">
        <f t="array" ref="H474">IF(D474="","",XLOOKUP(D474,'Master Data'!K:K,'Master Data'!N:N,"Input in Master Data",0,1))</f>
        <v/>
      </c>
      <c r="I474" s="341" t="str">
        <f t="array" ref="I474">IF(D474="","",XLOOKUP(D474,'Master Data'!K:K,'Master Data'!O:O,"Input in Master Data",0,1))</f>
        <v/>
      </c>
      <c r="J474" s="341" t="str">
        <f t="array" ref="J474">if(V474="","",XLOOKUP(V474,Master[Company],Master[Blow],"Unknown",0,1))</f>
        <v/>
      </c>
      <c r="K474" s="341" t="str">
        <f t="array" ref="K474">if(V474="","",XLOOKUP(V474,Master[Company],Master[Pigging],"Unknown",0,1))</f>
        <v/>
      </c>
      <c r="L474" s="341" t="str">
        <f t="array" ref="L474">if(V474="","",XLOOKUP(V474,Master[Company],Master[Load Method],"Unknown",0,1))</f>
        <v/>
      </c>
      <c r="M474" s="341" t="str">
        <f t="array" ref="M474">if(V474="","",XLOOKUP(V474,Master[Company],Master[Line Distance],"Unknown",0,1))</f>
        <v/>
      </c>
      <c r="N474" s="394"/>
      <c r="O474" s="341"/>
      <c r="P474" s="506"/>
      <c r="Q474" s="341" t="str">
        <f t="array" ref="Q474">if(V474="","",XLOOKUP(V474,Master[Company],Master[Terms],"NA",0,1))</f>
        <v/>
      </c>
      <c r="R474" s="341" t="str">
        <f t="shared" si="9"/>
        <v/>
      </c>
      <c r="S474" s="341" t="str">
        <f t="array" ref="S474">if(V474="","",XLOOKUP(V474,Master[Company],Master[Group],"NA",0,1))</f>
        <v/>
      </c>
      <c r="T474" s="341" t="str">
        <f t="array" ref="T474">if(V474="","",XLOOKUP(V474,Master[Company],Master[Loading Location],"NA",0,1))</f>
        <v/>
      </c>
      <c r="U474" s="341" t="str">
        <f t="array" ref="U474">if(V474="","",XLOOKUP(V474,Master[Company],Master[Acronym],"NA",0,1))</f>
        <v/>
      </c>
      <c r="V474" s="341"/>
      <c r="W474" s="342"/>
      <c r="X474" s="90"/>
      <c r="Y474" s="341"/>
      <c r="Z474" s="341" t="str">
        <f t="shared" si="11"/>
        <v/>
      </c>
      <c r="AA474" s="341"/>
      <c r="AB474" s="341"/>
      <c r="AC474" s="341"/>
      <c r="AD474" s="401"/>
      <c r="AE474" s="563"/>
      <c r="AF474" s="564"/>
      <c r="AG474" s="564"/>
      <c r="AH474" s="564"/>
      <c r="AI474" s="564"/>
      <c r="AJ474" s="564"/>
      <c r="AK474" s="564"/>
      <c r="AL474" s="565"/>
      <c r="AM474" s="564"/>
      <c r="AN474" s="564"/>
      <c r="AO474" s="564"/>
      <c r="AP474" s="564"/>
      <c r="AQ474" s="564"/>
      <c r="AR474" s="564"/>
      <c r="AS474" s="564"/>
      <c r="AT474" s="564"/>
      <c r="AU474" s="394"/>
      <c r="AV474" s="306"/>
      <c r="AW474" s="306"/>
      <c r="AX474" s="394"/>
      <c r="AY474" s="401"/>
      <c r="AZ474" s="341"/>
      <c r="BA474" s="341"/>
      <c r="BB474" s="341"/>
      <c r="BC474" s="341"/>
      <c r="BD474" s="341"/>
      <c r="BE474" s="401"/>
      <c r="BF474" s="341"/>
      <c r="BG474" s="341"/>
      <c r="BH474" s="402"/>
      <c r="BI474" s="403"/>
      <c r="BJ474" s="405"/>
      <c r="BK474" s="405"/>
      <c r="BL474" s="405"/>
      <c r="BM474" s="405"/>
      <c r="BN474" s="514"/>
    </row>
    <row r="475" ht="18.75" customHeight="1">
      <c r="A475" s="336" t="str">
        <f t="shared" si="13"/>
        <v/>
      </c>
      <c r="B475" s="341"/>
      <c r="C475" s="559"/>
      <c r="D475" s="559"/>
      <c r="E475" s="560" t="str">
        <f t="shared" si="14"/>
        <v/>
      </c>
      <c r="F475" s="401"/>
      <c r="G475" s="394"/>
      <c r="H475" s="341" t="str">
        <f t="array" ref="H475">IF(D475="","",XLOOKUP(D475,'Master Data'!K:K,'Master Data'!N:N,"Input in Master Data",0,1))</f>
        <v/>
      </c>
      <c r="I475" s="341" t="str">
        <f t="array" ref="I475">IF(D475="","",XLOOKUP(D475,'Master Data'!K:K,'Master Data'!O:O,"Input in Master Data",0,1))</f>
        <v/>
      </c>
      <c r="J475" s="341" t="str">
        <f t="array" ref="J475">if(V475="","",XLOOKUP(V475,Master[Company],Master[Blow],"Unknown",0,1))</f>
        <v/>
      </c>
      <c r="K475" s="341" t="str">
        <f t="array" ref="K475">if(V475="","",XLOOKUP(V475,Master[Company],Master[Pigging],"Unknown",0,1))</f>
        <v/>
      </c>
      <c r="L475" s="341" t="str">
        <f t="array" ref="L475">if(V475="","",XLOOKUP(V475,Master[Company],Master[Load Method],"Unknown",0,1))</f>
        <v/>
      </c>
      <c r="M475" s="341" t="str">
        <f t="array" ref="M475">if(V475="","",XLOOKUP(V475,Master[Company],Master[Line Distance],"Unknown",0,1))</f>
        <v/>
      </c>
      <c r="N475" s="394"/>
      <c r="O475" s="341"/>
      <c r="P475" s="506"/>
      <c r="Q475" s="341" t="str">
        <f t="array" ref="Q475">if(V475="","",XLOOKUP(V475,Master[Company],Master[Terms],"NA",0,1))</f>
        <v/>
      </c>
      <c r="R475" s="341" t="str">
        <f t="shared" si="9"/>
        <v/>
      </c>
      <c r="S475" s="341" t="str">
        <f t="array" ref="S475">if(V475="","",XLOOKUP(V475,Master[Company],Master[Group],"NA",0,1))</f>
        <v/>
      </c>
      <c r="T475" s="341" t="str">
        <f t="array" ref="T475">if(V475="","",XLOOKUP(V475,Master[Company],Master[Loading Location],"NA",0,1))</f>
        <v/>
      </c>
      <c r="U475" s="341" t="str">
        <f t="array" ref="U475">if(V475="","",XLOOKUP(V475,Master[Company],Master[Acronym],"NA",0,1))</f>
        <v/>
      </c>
      <c r="V475" s="341"/>
      <c r="W475" s="342"/>
      <c r="X475" s="90"/>
      <c r="Y475" s="341"/>
      <c r="Z475" s="341" t="str">
        <f t="shared" si="11"/>
        <v/>
      </c>
      <c r="AA475" s="341"/>
      <c r="AB475" s="341"/>
      <c r="AC475" s="341"/>
      <c r="AD475" s="401"/>
      <c r="AE475" s="563"/>
      <c r="AF475" s="564"/>
      <c r="AG475" s="564"/>
      <c r="AH475" s="564"/>
      <c r="AI475" s="564"/>
      <c r="AJ475" s="564"/>
      <c r="AK475" s="564"/>
      <c r="AL475" s="565"/>
      <c r="AM475" s="564"/>
      <c r="AN475" s="564"/>
      <c r="AO475" s="564"/>
      <c r="AP475" s="564"/>
      <c r="AQ475" s="564"/>
      <c r="AR475" s="564"/>
      <c r="AS475" s="564"/>
      <c r="AT475" s="564"/>
      <c r="AU475" s="394"/>
      <c r="AV475" s="306"/>
      <c r="AW475" s="306"/>
      <c r="AX475" s="394"/>
      <c r="AY475" s="401"/>
      <c r="AZ475" s="341"/>
      <c r="BA475" s="341"/>
      <c r="BB475" s="341"/>
      <c r="BC475" s="341"/>
      <c r="BD475" s="341"/>
      <c r="BE475" s="401"/>
      <c r="BF475" s="341"/>
      <c r="BG475" s="341"/>
      <c r="BH475" s="402"/>
      <c r="BI475" s="403"/>
      <c r="BJ475" s="405"/>
      <c r="BK475" s="405"/>
      <c r="BL475" s="405"/>
      <c r="BM475" s="405"/>
      <c r="BN475" s="514"/>
    </row>
    <row r="476" ht="18.75" customHeight="1">
      <c r="A476" s="336" t="str">
        <f t="shared" si="13"/>
        <v/>
      </c>
      <c r="B476" s="341"/>
      <c r="C476" s="559"/>
      <c r="D476" s="559"/>
      <c r="E476" s="560" t="str">
        <f t="shared" si="14"/>
        <v/>
      </c>
      <c r="F476" s="401"/>
      <c r="G476" s="394"/>
      <c r="H476" s="341" t="str">
        <f t="array" ref="H476">IF(D476="","",XLOOKUP(D476,'Master Data'!K:K,'Master Data'!N:N,"Input in Master Data",0,1))</f>
        <v/>
      </c>
      <c r="I476" s="341" t="str">
        <f t="array" ref="I476">IF(D476="","",XLOOKUP(D476,'Master Data'!K:K,'Master Data'!O:O,"Input in Master Data",0,1))</f>
        <v/>
      </c>
      <c r="J476" s="341" t="str">
        <f t="array" ref="J476">if(V476="","",XLOOKUP(V476,Master[Company],Master[Blow],"Unknown",0,1))</f>
        <v/>
      </c>
      <c r="K476" s="341" t="str">
        <f t="array" ref="K476">if(V476="","",XLOOKUP(V476,Master[Company],Master[Pigging],"Unknown",0,1))</f>
        <v/>
      </c>
      <c r="L476" s="341" t="str">
        <f t="array" ref="L476">if(V476="","",XLOOKUP(V476,Master[Company],Master[Load Method],"Unknown",0,1))</f>
        <v/>
      </c>
      <c r="M476" s="341" t="str">
        <f t="array" ref="M476">if(V476="","",XLOOKUP(V476,Master[Company],Master[Line Distance],"Unknown",0,1))</f>
        <v/>
      </c>
      <c r="N476" s="394"/>
      <c r="O476" s="341"/>
      <c r="P476" s="506"/>
      <c r="Q476" s="341" t="str">
        <f t="array" ref="Q476">if(V476="","",XLOOKUP(V476,Master[Company],Master[Terms],"NA",0,1))</f>
        <v/>
      </c>
      <c r="R476" s="341" t="str">
        <f t="shared" si="9"/>
        <v/>
      </c>
      <c r="S476" s="341" t="str">
        <f t="array" ref="S476">if(V476="","",XLOOKUP(V476,Master[Company],Master[Group],"NA",0,1))</f>
        <v/>
      </c>
      <c r="T476" s="341" t="str">
        <f t="array" ref="T476">if(V476="","",XLOOKUP(V476,Master[Company],Master[Loading Location],"NA",0,1))</f>
        <v/>
      </c>
      <c r="U476" s="341" t="str">
        <f t="array" ref="U476">if(V476="","",XLOOKUP(V476,Master[Company],Master[Acronym],"NA",0,1))</f>
        <v/>
      </c>
      <c r="V476" s="341"/>
      <c r="W476" s="342"/>
      <c r="X476" s="90"/>
      <c r="Y476" s="341"/>
      <c r="Z476" s="341" t="str">
        <f t="shared" si="11"/>
        <v/>
      </c>
      <c r="AA476" s="341"/>
      <c r="AB476" s="341"/>
      <c r="AC476" s="341"/>
      <c r="AD476" s="401"/>
      <c r="AE476" s="563"/>
      <c r="AF476" s="564"/>
      <c r="AG476" s="564"/>
      <c r="AH476" s="564"/>
      <c r="AI476" s="564"/>
      <c r="AJ476" s="564"/>
      <c r="AK476" s="564"/>
      <c r="AL476" s="565"/>
      <c r="AM476" s="564"/>
      <c r="AN476" s="564"/>
      <c r="AO476" s="564"/>
      <c r="AP476" s="564"/>
      <c r="AQ476" s="564"/>
      <c r="AR476" s="564"/>
      <c r="AS476" s="564"/>
      <c r="AT476" s="564"/>
      <c r="AU476" s="394"/>
      <c r="AV476" s="306"/>
      <c r="AW476" s="306"/>
      <c r="AX476" s="394"/>
      <c r="AY476" s="401"/>
      <c r="AZ476" s="341"/>
      <c r="BA476" s="341"/>
      <c r="BB476" s="341"/>
      <c r="BC476" s="341"/>
      <c r="BD476" s="341"/>
      <c r="BE476" s="401"/>
      <c r="BF476" s="341"/>
      <c r="BG476" s="341"/>
      <c r="BH476" s="402"/>
      <c r="BI476" s="403"/>
      <c r="BJ476" s="405"/>
      <c r="BK476" s="405"/>
      <c r="BL476" s="405"/>
      <c r="BM476" s="405"/>
      <c r="BN476" s="514"/>
    </row>
    <row r="477" ht="18.75" customHeight="1">
      <c r="A477" s="336" t="str">
        <f t="shared" si="13"/>
        <v/>
      </c>
      <c r="B477" s="341"/>
      <c r="C477" s="559"/>
      <c r="D477" s="559"/>
      <c r="E477" s="560" t="str">
        <f t="shared" si="14"/>
        <v/>
      </c>
      <c r="F477" s="401"/>
      <c r="G477" s="394"/>
      <c r="H477" s="341" t="str">
        <f t="array" ref="H477">IF(D477="","",XLOOKUP(D477,'Master Data'!K:K,'Master Data'!N:N,"Input in Master Data",0,1))</f>
        <v/>
      </c>
      <c r="I477" s="341" t="str">
        <f t="array" ref="I477">IF(D477="","",XLOOKUP(D477,'Master Data'!K:K,'Master Data'!O:O,"Input in Master Data",0,1))</f>
        <v/>
      </c>
      <c r="J477" s="341" t="str">
        <f t="array" ref="J477">if(V477="","",XLOOKUP(V477,Master[Company],Master[Blow],"Unknown",0,1))</f>
        <v/>
      </c>
      <c r="K477" s="341" t="str">
        <f t="array" ref="K477">if(V477="","",XLOOKUP(V477,Master[Company],Master[Pigging],"Unknown",0,1))</f>
        <v/>
      </c>
      <c r="L477" s="341" t="str">
        <f t="array" ref="L477">if(V477="","",XLOOKUP(V477,Master[Company],Master[Load Method],"Unknown",0,1))</f>
        <v/>
      </c>
      <c r="M477" s="341" t="str">
        <f t="array" ref="M477">if(V477="","",XLOOKUP(V477,Master[Company],Master[Line Distance],"Unknown",0,1))</f>
        <v/>
      </c>
      <c r="N477" s="394"/>
      <c r="O477" s="341"/>
      <c r="P477" s="506"/>
      <c r="Q477" s="341" t="str">
        <f t="array" ref="Q477">if(V477="","",XLOOKUP(V477,Master[Company],Master[Terms],"NA",0,1))</f>
        <v/>
      </c>
      <c r="R477" s="341" t="str">
        <f t="shared" si="9"/>
        <v/>
      </c>
      <c r="S477" s="341" t="str">
        <f t="array" ref="S477">if(V477="","",XLOOKUP(V477,Master[Company],Master[Group],"NA",0,1))</f>
        <v/>
      </c>
      <c r="T477" s="341" t="str">
        <f t="array" ref="T477">if(V477="","",XLOOKUP(V477,Master[Company],Master[Loading Location],"NA",0,1))</f>
        <v/>
      </c>
      <c r="U477" s="341" t="str">
        <f t="array" ref="U477">if(V477="","",XLOOKUP(V477,Master[Company],Master[Acronym],"NA",0,1))</f>
        <v/>
      </c>
      <c r="V477" s="341"/>
      <c r="W477" s="342"/>
      <c r="X477" s="90"/>
      <c r="Y477" s="341"/>
      <c r="Z477" s="341" t="str">
        <f t="shared" si="11"/>
        <v/>
      </c>
      <c r="AA477" s="341"/>
      <c r="AB477" s="341"/>
      <c r="AC477" s="341"/>
      <c r="AD477" s="401"/>
      <c r="AE477" s="563"/>
      <c r="AF477" s="564"/>
      <c r="AG477" s="564"/>
      <c r="AH477" s="564"/>
      <c r="AI477" s="564"/>
      <c r="AJ477" s="564"/>
      <c r="AK477" s="564"/>
      <c r="AL477" s="565"/>
      <c r="AM477" s="564"/>
      <c r="AN477" s="564"/>
      <c r="AO477" s="564"/>
      <c r="AP477" s="564"/>
      <c r="AQ477" s="564"/>
      <c r="AR477" s="564"/>
      <c r="AS477" s="564"/>
      <c r="AT477" s="564"/>
      <c r="AU477" s="394"/>
      <c r="AV477" s="306"/>
      <c r="AW477" s="306"/>
      <c r="AX477" s="394"/>
      <c r="AY477" s="401"/>
      <c r="AZ477" s="341"/>
      <c r="BA477" s="341"/>
      <c r="BB477" s="341"/>
      <c r="BC477" s="341"/>
      <c r="BD477" s="341"/>
      <c r="BE477" s="401"/>
      <c r="BF477" s="341"/>
      <c r="BG477" s="341"/>
      <c r="BH477" s="402"/>
      <c r="BI477" s="403"/>
      <c r="BJ477" s="405"/>
      <c r="BK477" s="405"/>
      <c r="BL477" s="405"/>
      <c r="BM477" s="405"/>
      <c r="BN477" s="514"/>
    </row>
    <row r="478" ht="18.75" customHeight="1">
      <c r="A478" s="336" t="str">
        <f t="shared" si="13"/>
        <v/>
      </c>
      <c r="B478" s="341"/>
      <c r="C478" s="559"/>
      <c r="D478" s="559"/>
      <c r="E478" s="560" t="str">
        <f t="shared" si="14"/>
        <v/>
      </c>
      <c r="F478" s="401"/>
      <c r="G478" s="394"/>
      <c r="H478" s="341" t="str">
        <f t="array" ref="H478">IF(D478="","",XLOOKUP(D478,'Master Data'!K:K,'Master Data'!N:N,"Input in Master Data",0,1))</f>
        <v/>
      </c>
      <c r="I478" s="341" t="str">
        <f t="array" ref="I478">IF(D478="","",XLOOKUP(D478,'Master Data'!K:K,'Master Data'!O:O,"Input in Master Data",0,1))</f>
        <v/>
      </c>
      <c r="J478" s="341" t="str">
        <f t="array" ref="J478">if(V478="","",XLOOKUP(V478,Master[Company],Master[Blow],"Unknown",0,1))</f>
        <v/>
      </c>
      <c r="K478" s="341" t="str">
        <f t="array" ref="K478">if(V478="","",XLOOKUP(V478,Master[Company],Master[Pigging],"Unknown",0,1))</f>
        <v/>
      </c>
      <c r="L478" s="341" t="str">
        <f t="array" ref="L478">if(V478="","",XLOOKUP(V478,Master[Company],Master[Load Method],"Unknown",0,1))</f>
        <v/>
      </c>
      <c r="M478" s="341" t="str">
        <f t="array" ref="M478">if(V478="","",XLOOKUP(V478,Master[Company],Master[Line Distance],"Unknown",0,1))</f>
        <v/>
      </c>
      <c r="N478" s="394"/>
      <c r="O478" s="341"/>
      <c r="P478" s="506"/>
      <c r="Q478" s="341" t="str">
        <f t="array" ref="Q478">if(V478="","",XLOOKUP(V478,Master[Company],Master[Terms],"NA",0,1))</f>
        <v/>
      </c>
      <c r="R478" s="341" t="str">
        <f t="shared" si="9"/>
        <v/>
      </c>
      <c r="S478" s="341" t="str">
        <f t="array" ref="S478">if(V478="","",XLOOKUP(V478,Master[Company],Master[Group],"NA",0,1))</f>
        <v/>
      </c>
      <c r="T478" s="341" t="str">
        <f t="array" ref="T478">if(V478="","",XLOOKUP(V478,Master[Company],Master[Loading Location],"NA",0,1))</f>
        <v/>
      </c>
      <c r="U478" s="341" t="str">
        <f t="array" ref="U478">if(V478="","",XLOOKUP(V478,Master[Company],Master[Acronym],"NA",0,1))</f>
        <v/>
      </c>
      <c r="V478" s="341"/>
      <c r="W478" s="342"/>
      <c r="X478" s="90"/>
      <c r="Y478" s="341"/>
      <c r="Z478" s="341" t="str">
        <f t="shared" si="11"/>
        <v/>
      </c>
      <c r="AA478" s="341"/>
      <c r="AB478" s="341"/>
      <c r="AC478" s="341"/>
      <c r="AD478" s="401"/>
      <c r="AE478" s="563"/>
      <c r="AF478" s="564"/>
      <c r="AG478" s="564"/>
      <c r="AH478" s="564"/>
      <c r="AI478" s="564"/>
      <c r="AJ478" s="564"/>
      <c r="AK478" s="564"/>
      <c r="AL478" s="565"/>
      <c r="AM478" s="564"/>
      <c r="AN478" s="564"/>
      <c r="AO478" s="564"/>
      <c r="AP478" s="564"/>
      <c r="AQ478" s="564"/>
      <c r="AR478" s="564"/>
      <c r="AS478" s="564"/>
      <c r="AT478" s="564"/>
      <c r="AU478" s="394"/>
      <c r="AV478" s="306"/>
      <c r="AW478" s="306"/>
      <c r="AX478" s="394"/>
      <c r="AY478" s="401"/>
      <c r="AZ478" s="341"/>
      <c r="BA478" s="341"/>
      <c r="BB478" s="341"/>
      <c r="BC478" s="341"/>
      <c r="BD478" s="341"/>
      <c r="BE478" s="401"/>
      <c r="BF478" s="341"/>
      <c r="BG478" s="341"/>
      <c r="BH478" s="402"/>
      <c r="BI478" s="403"/>
      <c r="BJ478" s="405"/>
      <c r="BK478" s="405"/>
      <c r="BL478" s="405"/>
      <c r="BM478" s="405"/>
      <c r="BN478" s="514"/>
    </row>
    <row r="479" ht="18.75" customHeight="1">
      <c r="A479" s="336" t="str">
        <f t="shared" si="13"/>
        <v/>
      </c>
      <c r="B479" s="341"/>
      <c r="C479" s="559"/>
      <c r="D479" s="559"/>
      <c r="E479" s="560" t="str">
        <f t="shared" si="14"/>
        <v/>
      </c>
      <c r="F479" s="401"/>
      <c r="G479" s="394"/>
      <c r="H479" s="341" t="str">
        <f t="array" ref="H479">IF(D479="","",XLOOKUP(D479,'Master Data'!K:K,'Master Data'!N:N,"Input in Master Data",0,1))</f>
        <v/>
      </c>
      <c r="I479" s="341" t="str">
        <f t="array" ref="I479">IF(D479="","",XLOOKUP(D479,'Master Data'!K:K,'Master Data'!O:O,"Input in Master Data",0,1))</f>
        <v/>
      </c>
      <c r="J479" s="341" t="str">
        <f t="array" ref="J479">if(V479="","",XLOOKUP(V479,Master[Company],Master[Blow],"Unknown",0,1))</f>
        <v/>
      </c>
      <c r="K479" s="341" t="str">
        <f t="array" ref="K479">if(V479="","",XLOOKUP(V479,Master[Company],Master[Pigging],"Unknown",0,1))</f>
        <v/>
      </c>
      <c r="L479" s="341" t="str">
        <f t="array" ref="L479">if(V479="","",XLOOKUP(V479,Master[Company],Master[Load Method],"Unknown",0,1))</f>
        <v/>
      </c>
      <c r="M479" s="341" t="str">
        <f t="array" ref="M479">if(V479="","",XLOOKUP(V479,Master[Company],Master[Line Distance],"Unknown",0,1))</f>
        <v/>
      </c>
      <c r="N479" s="394"/>
      <c r="O479" s="341"/>
      <c r="P479" s="506"/>
      <c r="Q479" s="341" t="str">
        <f t="array" ref="Q479">if(V479="","",XLOOKUP(V479,Master[Company],Master[Terms],"NA",0,1))</f>
        <v/>
      </c>
      <c r="R479" s="341" t="str">
        <f t="shared" si="9"/>
        <v/>
      </c>
      <c r="S479" s="341" t="str">
        <f t="array" ref="S479">if(V479="","",XLOOKUP(V479,Master[Company],Master[Group],"NA",0,1))</f>
        <v/>
      </c>
      <c r="T479" s="341" t="str">
        <f t="array" ref="T479">if(V479="","",XLOOKUP(V479,Master[Company],Master[Loading Location],"NA",0,1))</f>
        <v/>
      </c>
      <c r="U479" s="341" t="str">
        <f t="array" ref="U479">if(V479="","",XLOOKUP(V479,Master[Company],Master[Acronym],"NA",0,1))</f>
        <v/>
      </c>
      <c r="V479" s="341"/>
      <c r="W479" s="342"/>
      <c r="X479" s="90"/>
      <c r="Y479" s="341"/>
      <c r="Z479" s="341" t="str">
        <f t="shared" si="11"/>
        <v/>
      </c>
      <c r="AA479" s="341"/>
      <c r="AB479" s="341"/>
      <c r="AC479" s="341"/>
      <c r="AD479" s="401"/>
      <c r="AE479" s="563"/>
      <c r="AF479" s="564"/>
      <c r="AG479" s="564"/>
      <c r="AH479" s="564"/>
      <c r="AI479" s="564"/>
      <c r="AJ479" s="564"/>
      <c r="AK479" s="564"/>
      <c r="AL479" s="565"/>
      <c r="AM479" s="564"/>
      <c r="AN479" s="564"/>
      <c r="AO479" s="564"/>
      <c r="AP479" s="564"/>
      <c r="AQ479" s="564"/>
      <c r="AR479" s="564"/>
      <c r="AS479" s="564"/>
      <c r="AT479" s="564"/>
      <c r="AU479" s="394"/>
      <c r="AV479" s="306"/>
      <c r="AW479" s="306"/>
      <c r="AX479" s="394"/>
      <c r="AY479" s="401"/>
      <c r="AZ479" s="341"/>
      <c r="BA479" s="341"/>
      <c r="BB479" s="341"/>
      <c r="BC479" s="341"/>
      <c r="BD479" s="341"/>
      <c r="BE479" s="401"/>
      <c r="BF479" s="341"/>
      <c r="BG479" s="341"/>
      <c r="BH479" s="402"/>
      <c r="BI479" s="403"/>
      <c r="BJ479" s="405"/>
      <c r="BK479" s="405"/>
      <c r="BL479" s="405"/>
      <c r="BM479" s="405"/>
      <c r="BN479" s="514"/>
    </row>
    <row r="480" ht="18.75" customHeight="1">
      <c r="A480" s="336" t="str">
        <f t="shared" si="13"/>
        <v/>
      </c>
      <c r="B480" s="341"/>
      <c r="C480" s="559"/>
      <c r="D480" s="559"/>
      <c r="E480" s="560" t="str">
        <f t="shared" si="14"/>
        <v/>
      </c>
      <c r="F480" s="401"/>
      <c r="G480" s="394"/>
      <c r="H480" s="341" t="str">
        <f t="array" ref="H480">IF(D480="","",XLOOKUP(D480,'Master Data'!K:K,'Master Data'!N:N,"Input in Master Data",0,1))</f>
        <v/>
      </c>
      <c r="I480" s="341" t="str">
        <f t="array" ref="I480">IF(D480="","",XLOOKUP(D480,'Master Data'!K:K,'Master Data'!O:O,"Input in Master Data",0,1))</f>
        <v/>
      </c>
      <c r="J480" s="341" t="str">
        <f t="array" ref="J480">if(V480="","",XLOOKUP(V480,Master[Company],Master[Blow],"Unknown",0,1))</f>
        <v/>
      </c>
      <c r="K480" s="341" t="str">
        <f t="array" ref="K480">if(V480="","",XLOOKUP(V480,Master[Company],Master[Pigging],"Unknown",0,1))</f>
        <v/>
      </c>
      <c r="L480" s="341" t="str">
        <f t="array" ref="L480">if(V480="","",XLOOKUP(V480,Master[Company],Master[Load Method],"Unknown",0,1))</f>
        <v/>
      </c>
      <c r="M480" s="341" t="str">
        <f t="array" ref="M480">if(V480="","",XLOOKUP(V480,Master[Company],Master[Line Distance],"Unknown",0,1))</f>
        <v/>
      </c>
      <c r="N480" s="394"/>
      <c r="O480" s="341"/>
      <c r="P480" s="506"/>
      <c r="Q480" s="341" t="str">
        <f t="array" ref="Q480">if(V480="","",XLOOKUP(V480,Master[Company],Master[Terms],"NA",0,1))</f>
        <v/>
      </c>
      <c r="R480" s="341" t="str">
        <f t="shared" si="9"/>
        <v/>
      </c>
      <c r="S480" s="341" t="str">
        <f t="array" ref="S480">if(V480="","",XLOOKUP(V480,Master[Company],Master[Group],"NA",0,1))</f>
        <v/>
      </c>
      <c r="T480" s="341" t="str">
        <f t="array" ref="T480">if(V480="","",XLOOKUP(V480,Master[Company],Master[Loading Location],"NA",0,1))</f>
        <v/>
      </c>
      <c r="U480" s="341" t="str">
        <f t="array" ref="U480">if(V480="","",XLOOKUP(V480,Master[Company],Master[Acronym],"NA",0,1))</f>
        <v/>
      </c>
      <c r="V480" s="341"/>
      <c r="W480" s="342"/>
      <c r="X480" s="90"/>
      <c r="Y480" s="341"/>
      <c r="Z480" s="341" t="str">
        <f t="shared" si="11"/>
        <v/>
      </c>
      <c r="AA480" s="341"/>
      <c r="AB480" s="341"/>
      <c r="AC480" s="341"/>
      <c r="AD480" s="401"/>
      <c r="AE480" s="563"/>
      <c r="AF480" s="564"/>
      <c r="AG480" s="564"/>
      <c r="AH480" s="564"/>
      <c r="AI480" s="564"/>
      <c r="AJ480" s="564"/>
      <c r="AK480" s="564"/>
      <c r="AL480" s="565"/>
      <c r="AM480" s="564"/>
      <c r="AN480" s="564"/>
      <c r="AO480" s="564"/>
      <c r="AP480" s="564"/>
      <c r="AQ480" s="564"/>
      <c r="AR480" s="564"/>
      <c r="AS480" s="564"/>
      <c r="AT480" s="564"/>
      <c r="AU480" s="394"/>
      <c r="AV480" s="306"/>
      <c r="AW480" s="306"/>
      <c r="AX480" s="394"/>
      <c r="AY480" s="401"/>
      <c r="AZ480" s="341"/>
      <c r="BA480" s="341"/>
      <c r="BB480" s="341"/>
      <c r="BC480" s="341"/>
      <c r="BD480" s="341"/>
      <c r="BE480" s="401"/>
      <c r="BF480" s="341"/>
      <c r="BG480" s="341"/>
      <c r="BH480" s="402"/>
      <c r="BI480" s="403"/>
      <c r="BJ480" s="405"/>
      <c r="BK480" s="405"/>
      <c r="BL480" s="405"/>
      <c r="BM480" s="405"/>
      <c r="BN480" s="514"/>
    </row>
    <row r="481" ht="18.75" customHeight="1">
      <c r="A481" s="336" t="str">
        <f t="shared" si="13"/>
        <v/>
      </c>
      <c r="B481" s="341"/>
      <c r="C481" s="559"/>
      <c r="D481" s="559"/>
      <c r="E481" s="560" t="str">
        <f t="shared" si="14"/>
        <v/>
      </c>
      <c r="F481" s="401"/>
      <c r="G481" s="394"/>
      <c r="H481" s="341" t="str">
        <f t="array" ref="H481">IF(D481="","",XLOOKUP(D481,'Master Data'!K:K,'Master Data'!N:N,"Input in Master Data",0,1))</f>
        <v/>
      </c>
      <c r="I481" s="341" t="str">
        <f t="array" ref="I481">IF(D481="","",XLOOKUP(D481,'Master Data'!K:K,'Master Data'!O:O,"Input in Master Data",0,1))</f>
        <v/>
      </c>
      <c r="J481" s="341" t="str">
        <f t="array" ref="J481">if(V481="","",XLOOKUP(V481,Master[Company],Master[Blow],"Unknown",0,1))</f>
        <v/>
      </c>
      <c r="K481" s="341" t="str">
        <f t="array" ref="K481">if(V481="","",XLOOKUP(V481,Master[Company],Master[Pigging],"Unknown",0,1))</f>
        <v/>
      </c>
      <c r="L481" s="341" t="str">
        <f t="array" ref="L481">if(V481="","",XLOOKUP(V481,Master[Company],Master[Load Method],"Unknown",0,1))</f>
        <v/>
      </c>
      <c r="M481" s="341" t="str">
        <f t="array" ref="M481">if(V481="","",XLOOKUP(V481,Master[Company],Master[Line Distance],"Unknown",0,1))</f>
        <v/>
      </c>
      <c r="N481" s="394"/>
      <c r="O481" s="341"/>
      <c r="P481" s="506"/>
      <c r="Q481" s="341" t="str">
        <f t="array" ref="Q481">if(V481="","",XLOOKUP(V481,Master[Company],Master[Terms],"NA",0,1))</f>
        <v/>
      </c>
      <c r="R481" s="341" t="str">
        <f t="shared" si="9"/>
        <v/>
      </c>
      <c r="S481" s="341" t="str">
        <f t="array" ref="S481">if(V481="","",XLOOKUP(V481,Master[Company],Master[Group],"NA",0,1))</f>
        <v/>
      </c>
      <c r="T481" s="341" t="str">
        <f t="array" ref="T481">if(V481="","",XLOOKUP(V481,Master[Company],Master[Loading Location],"NA",0,1))</f>
        <v/>
      </c>
      <c r="U481" s="341" t="str">
        <f t="array" ref="U481">if(V481="","",XLOOKUP(V481,Master[Company],Master[Acronym],"NA",0,1))</f>
        <v/>
      </c>
      <c r="V481" s="341"/>
      <c r="W481" s="342"/>
      <c r="X481" s="90"/>
      <c r="Y481" s="341"/>
      <c r="Z481" s="341" t="str">
        <f t="shared" si="11"/>
        <v/>
      </c>
      <c r="AA481" s="341"/>
      <c r="AB481" s="341"/>
      <c r="AC481" s="341"/>
      <c r="AD481" s="401"/>
      <c r="AE481" s="563"/>
      <c r="AF481" s="564"/>
      <c r="AG481" s="564"/>
      <c r="AH481" s="564"/>
      <c r="AI481" s="564"/>
      <c r="AJ481" s="564"/>
      <c r="AK481" s="564"/>
      <c r="AL481" s="565"/>
      <c r="AM481" s="564"/>
      <c r="AN481" s="564"/>
      <c r="AO481" s="564"/>
      <c r="AP481" s="564"/>
      <c r="AQ481" s="564"/>
      <c r="AR481" s="564"/>
      <c r="AS481" s="564"/>
      <c r="AT481" s="564"/>
      <c r="AU481" s="394"/>
      <c r="AV481" s="306"/>
      <c r="AW481" s="306"/>
      <c r="AX481" s="394"/>
      <c r="AY481" s="401"/>
      <c r="AZ481" s="341"/>
      <c r="BA481" s="341"/>
      <c r="BB481" s="341"/>
      <c r="BC481" s="341"/>
      <c r="BD481" s="341"/>
      <c r="BE481" s="401"/>
      <c r="BF481" s="341"/>
      <c r="BG481" s="341"/>
      <c r="BH481" s="402"/>
      <c r="BI481" s="403"/>
      <c r="BJ481" s="405"/>
      <c r="BK481" s="405"/>
      <c r="BL481" s="405"/>
      <c r="BM481" s="405"/>
      <c r="BN481" s="514"/>
    </row>
    <row r="482" ht="18.75" customHeight="1">
      <c r="A482" s="336" t="str">
        <f t="shared" si="13"/>
        <v/>
      </c>
      <c r="B482" s="341"/>
      <c r="C482" s="559"/>
      <c r="D482" s="559"/>
      <c r="E482" s="560" t="str">
        <f t="shared" si="14"/>
        <v/>
      </c>
      <c r="F482" s="401"/>
      <c r="G482" s="394"/>
      <c r="H482" s="341" t="str">
        <f t="array" ref="H482">IF(D482="","",XLOOKUP(D482,'Master Data'!K:K,'Master Data'!N:N,"Input in Master Data",0,1))</f>
        <v/>
      </c>
      <c r="I482" s="341" t="str">
        <f t="array" ref="I482">IF(D482="","",XLOOKUP(D482,'Master Data'!K:K,'Master Data'!O:O,"Input in Master Data",0,1))</f>
        <v/>
      </c>
      <c r="J482" s="341" t="str">
        <f t="array" ref="J482">if(V482="","",XLOOKUP(V482,Master[Company],Master[Blow],"Unknown",0,1))</f>
        <v/>
      </c>
      <c r="K482" s="341" t="str">
        <f t="array" ref="K482">if(V482="","",XLOOKUP(V482,Master[Company],Master[Pigging],"Unknown",0,1))</f>
        <v/>
      </c>
      <c r="L482" s="341" t="str">
        <f t="array" ref="L482">if(V482="","",XLOOKUP(V482,Master[Company],Master[Load Method],"Unknown",0,1))</f>
        <v/>
      </c>
      <c r="M482" s="341" t="str">
        <f t="array" ref="M482">if(V482="","",XLOOKUP(V482,Master[Company],Master[Line Distance],"Unknown",0,1))</f>
        <v/>
      </c>
      <c r="N482" s="394"/>
      <c r="O482" s="341"/>
      <c r="P482" s="506"/>
      <c r="Q482" s="341" t="str">
        <f t="array" ref="Q482">if(V482="","",XLOOKUP(V482,Master[Company],Master[Terms],"NA",0,1))</f>
        <v/>
      </c>
      <c r="R482" s="341" t="str">
        <f t="shared" si="9"/>
        <v/>
      </c>
      <c r="S482" s="341" t="str">
        <f t="array" ref="S482">if(V482="","",XLOOKUP(V482,Master[Company],Master[Group],"NA",0,1))</f>
        <v/>
      </c>
      <c r="T482" s="341" t="str">
        <f t="array" ref="T482">if(V482="","",XLOOKUP(V482,Master[Company],Master[Loading Location],"NA",0,1))</f>
        <v/>
      </c>
      <c r="U482" s="341" t="str">
        <f t="array" ref="U482">if(V482="","",XLOOKUP(V482,Master[Company],Master[Acronym],"NA",0,1))</f>
        <v/>
      </c>
      <c r="V482" s="341"/>
      <c r="W482" s="342"/>
      <c r="X482" s="90"/>
      <c r="Y482" s="341"/>
      <c r="Z482" s="341" t="str">
        <f t="shared" si="11"/>
        <v/>
      </c>
      <c r="AA482" s="341"/>
      <c r="AB482" s="341"/>
      <c r="AC482" s="341"/>
      <c r="AD482" s="401"/>
      <c r="AE482" s="563"/>
      <c r="AF482" s="564"/>
      <c r="AG482" s="564"/>
      <c r="AH482" s="564"/>
      <c r="AI482" s="564"/>
      <c r="AJ482" s="564"/>
      <c r="AK482" s="564"/>
      <c r="AL482" s="565"/>
      <c r="AM482" s="564"/>
      <c r="AN482" s="564"/>
      <c r="AO482" s="564"/>
      <c r="AP482" s="564"/>
      <c r="AQ482" s="564"/>
      <c r="AR482" s="564"/>
      <c r="AS482" s="564"/>
      <c r="AT482" s="564"/>
      <c r="AU482" s="394"/>
      <c r="AV482" s="306"/>
      <c r="AW482" s="306"/>
      <c r="AX482" s="394"/>
      <c r="AY482" s="401"/>
      <c r="AZ482" s="341"/>
      <c r="BA482" s="341"/>
      <c r="BB482" s="341"/>
      <c r="BC482" s="341"/>
      <c r="BD482" s="341"/>
      <c r="BE482" s="401"/>
      <c r="BF482" s="341"/>
      <c r="BG482" s="341"/>
      <c r="BH482" s="402"/>
      <c r="BI482" s="403"/>
      <c r="BJ482" s="405"/>
      <c r="BK482" s="405"/>
      <c r="BL482" s="405"/>
      <c r="BM482" s="405"/>
      <c r="BN482" s="514"/>
    </row>
    <row r="483" ht="18.75" customHeight="1">
      <c r="A483" s="336" t="str">
        <f t="shared" si="13"/>
        <v/>
      </c>
      <c r="B483" s="341"/>
      <c r="C483" s="559"/>
      <c r="D483" s="559"/>
      <c r="E483" s="560" t="str">
        <f t="shared" si="14"/>
        <v/>
      </c>
      <c r="F483" s="401"/>
      <c r="G483" s="394"/>
      <c r="H483" s="341" t="str">
        <f t="array" ref="H483">IF(D483="","",XLOOKUP(D483,'Master Data'!K:K,'Master Data'!N:N,"Input in Master Data",0,1))</f>
        <v/>
      </c>
      <c r="I483" s="341" t="str">
        <f t="array" ref="I483">IF(D483="","",XLOOKUP(D483,'Master Data'!K:K,'Master Data'!O:O,"Input in Master Data",0,1))</f>
        <v/>
      </c>
      <c r="J483" s="341" t="str">
        <f t="array" ref="J483">if(V483="","",XLOOKUP(V483,Master[Company],Master[Blow],"Unknown",0,1))</f>
        <v/>
      </c>
      <c r="K483" s="341" t="str">
        <f t="array" ref="K483">if(V483="","",XLOOKUP(V483,Master[Company],Master[Pigging],"Unknown",0,1))</f>
        <v/>
      </c>
      <c r="L483" s="341" t="str">
        <f t="array" ref="L483">if(V483="","",XLOOKUP(V483,Master[Company],Master[Load Method],"Unknown",0,1))</f>
        <v/>
      </c>
      <c r="M483" s="341" t="str">
        <f t="array" ref="M483">if(V483="","",XLOOKUP(V483,Master[Company],Master[Line Distance],"Unknown",0,1))</f>
        <v/>
      </c>
      <c r="N483" s="394"/>
      <c r="O483" s="341"/>
      <c r="P483" s="506"/>
      <c r="Q483" s="341" t="str">
        <f t="array" ref="Q483">if(V483="","",XLOOKUP(V483,Master[Company],Master[Terms],"NA",0,1))</f>
        <v/>
      </c>
      <c r="R483" s="341" t="str">
        <f t="shared" si="9"/>
        <v/>
      </c>
      <c r="S483" s="341" t="str">
        <f t="array" ref="S483">if(V483="","",XLOOKUP(V483,Master[Company],Master[Group],"NA",0,1))</f>
        <v/>
      </c>
      <c r="T483" s="341" t="str">
        <f t="array" ref="T483">if(V483="","",XLOOKUP(V483,Master[Company],Master[Loading Location],"NA",0,1))</f>
        <v/>
      </c>
      <c r="U483" s="341" t="str">
        <f t="array" ref="U483">if(V483="","",XLOOKUP(V483,Master[Company],Master[Acronym],"NA",0,1))</f>
        <v/>
      </c>
      <c r="V483" s="341"/>
      <c r="W483" s="342"/>
      <c r="X483" s="90"/>
      <c r="Y483" s="341"/>
      <c r="Z483" s="341" t="str">
        <f t="shared" si="11"/>
        <v/>
      </c>
      <c r="AA483" s="341"/>
      <c r="AB483" s="341"/>
      <c r="AC483" s="341"/>
      <c r="AD483" s="401"/>
      <c r="AE483" s="563"/>
      <c r="AF483" s="564"/>
      <c r="AG483" s="564"/>
      <c r="AH483" s="564"/>
      <c r="AI483" s="564"/>
      <c r="AJ483" s="564"/>
      <c r="AK483" s="564"/>
      <c r="AL483" s="565"/>
      <c r="AM483" s="564"/>
      <c r="AN483" s="564"/>
      <c r="AO483" s="564"/>
      <c r="AP483" s="564"/>
      <c r="AQ483" s="564"/>
      <c r="AR483" s="564"/>
      <c r="AS483" s="564"/>
      <c r="AT483" s="564"/>
      <c r="AU483" s="394"/>
      <c r="AV483" s="306"/>
      <c r="AW483" s="306"/>
      <c r="AX483" s="394"/>
      <c r="AY483" s="401"/>
      <c r="AZ483" s="341"/>
      <c r="BA483" s="341"/>
      <c r="BB483" s="341"/>
      <c r="BC483" s="341"/>
      <c r="BD483" s="341"/>
      <c r="BE483" s="401"/>
      <c r="BF483" s="341"/>
      <c r="BG483" s="341"/>
      <c r="BH483" s="402"/>
      <c r="BI483" s="403"/>
      <c r="BJ483" s="405"/>
      <c r="BK483" s="405"/>
      <c r="BL483" s="405"/>
      <c r="BM483" s="405"/>
      <c r="BN483" s="514"/>
    </row>
    <row r="484" ht="18.75" customHeight="1">
      <c r="A484" s="336" t="str">
        <f t="shared" si="13"/>
        <v/>
      </c>
      <c r="B484" s="341"/>
      <c r="C484" s="559"/>
      <c r="D484" s="559"/>
      <c r="E484" s="560" t="str">
        <f t="shared" si="14"/>
        <v/>
      </c>
      <c r="F484" s="401"/>
      <c r="G484" s="394"/>
      <c r="H484" s="341" t="str">
        <f t="array" ref="H484">IF(D484="","",XLOOKUP(D484,'Master Data'!K:K,'Master Data'!N:N,"Input in Master Data",0,1))</f>
        <v/>
      </c>
      <c r="I484" s="341" t="str">
        <f t="array" ref="I484">IF(D484="","",XLOOKUP(D484,'Master Data'!K:K,'Master Data'!O:O,"Input in Master Data",0,1))</f>
        <v/>
      </c>
      <c r="J484" s="341" t="str">
        <f t="array" ref="J484">if(V484="","",XLOOKUP(V484,Master[Company],Master[Blow],"Unknown",0,1))</f>
        <v/>
      </c>
      <c r="K484" s="341" t="str">
        <f t="array" ref="K484">if(V484="","",XLOOKUP(V484,Master[Company],Master[Pigging],"Unknown",0,1))</f>
        <v/>
      </c>
      <c r="L484" s="341" t="str">
        <f t="array" ref="L484">if(V484="","",XLOOKUP(V484,Master[Company],Master[Load Method],"Unknown",0,1))</f>
        <v/>
      </c>
      <c r="M484" s="341" t="str">
        <f t="array" ref="M484">if(V484="","",XLOOKUP(V484,Master[Company],Master[Line Distance],"Unknown",0,1))</f>
        <v/>
      </c>
      <c r="N484" s="394"/>
      <c r="O484" s="341"/>
      <c r="P484" s="506"/>
      <c r="Q484" s="341" t="str">
        <f t="array" ref="Q484">if(V484="","",XLOOKUP(V484,Master[Company],Master[Terms],"NA",0,1))</f>
        <v/>
      </c>
      <c r="R484" s="341" t="str">
        <f t="shared" si="9"/>
        <v/>
      </c>
      <c r="S484" s="341" t="str">
        <f t="array" ref="S484">if(V484="","",XLOOKUP(V484,Master[Company],Master[Group],"NA",0,1))</f>
        <v/>
      </c>
      <c r="T484" s="341" t="str">
        <f t="array" ref="T484">if(V484="","",XLOOKUP(V484,Master[Company],Master[Loading Location],"NA",0,1))</f>
        <v/>
      </c>
      <c r="U484" s="341" t="str">
        <f t="array" ref="U484">if(V484="","",XLOOKUP(V484,Master[Company],Master[Acronym],"NA",0,1))</f>
        <v/>
      </c>
      <c r="V484" s="341"/>
      <c r="W484" s="342"/>
      <c r="X484" s="90"/>
      <c r="Y484" s="341"/>
      <c r="Z484" s="341" t="str">
        <f t="shared" si="11"/>
        <v/>
      </c>
      <c r="AA484" s="341"/>
      <c r="AB484" s="341"/>
      <c r="AC484" s="341"/>
      <c r="AD484" s="401"/>
      <c r="AE484" s="563"/>
      <c r="AF484" s="564"/>
      <c r="AG484" s="564"/>
      <c r="AH484" s="564"/>
      <c r="AI484" s="564"/>
      <c r="AJ484" s="564"/>
      <c r="AK484" s="564"/>
      <c r="AL484" s="565"/>
      <c r="AM484" s="564"/>
      <c r="AN484" s="564"/>
      <c r="AO484" s="564"/>
      <c r="AP484" s="564"/>
      <c r="AQ484" s="564"/>
      <c r="AR484" s="564"/>
      <c r="AS484" s="564"/>
      <c r="AT484" s="564"/>
      <c r="AU484" s="394"/>
      <c r="AV484" s="306"/>
      <c r="AW484" s="306"/>
      <c r="AX484" s="394"/>
      <c r="AY484" s="401"/>
      <c r="AZ484" s="341"/>
      <c r="BA484" s="341"/>
      <c r="BB484" s="341"/>
      <c r="BC484" s="341"/>
      <c r="BD484" s="341"/>
      <c r="BE484" s="401"/>
      <c r="BF484" s="341"/>
      <c r="BG484" s="341"/>
      <c r="BH484" s="402"/>
      <c r="BI484" s="403"/>
      <c r="BJ484" s="405"/>
      <c r="BK484" s="405"/>
      <c r="BL484" s="405"/>
      <c r="BM484" s="405"/>
      <c r="BN484" s="514"/>
    </row>
    <row r="485" ht="18.75" customHeight="1">
      <c r="A485" s="336" t="str">
        <f t="shared" si="13"/>
        <v/>
      </c>
      <c r="B485" s="341"/>
      <c r="C485" s="559"/>
      <c r="D485" s="559"/>
      <c r="E485" s="560" t="str">
        <f t="shared" si="14"/>
        <v/>
      </c>
      <c r="F485" s="401"/>
      <c r="G485" s="394"/>
      <c r="H485" s="341" t="str">
        <f t="array" ref="H485">IF(D485="","",XLOOKUP(D485,'Master Data'!K:K,'Master Data'!N:N,"Input in Master Data",0,1))</f>
        <v/>
      </c>
      <c r="I485" s="341" t="str">
        <f t="array" ref="I485">IF(D485="","",XLOOKUP(D485,'Master Data'!K:K,'Master Data'!O:O,"Input in Master Data",0,1))</f>
        <v/>
      </c>
      <c r="J485" s="341" t="str">
        <f t="array" ref="J485">if(V485="","",XLOOKUP(V485,Master[Company],Master[Blow],"Unknown",0,1))</f>
        <v/>
      </c>
      <c r="K485" s="341" t="str">
        <f t="array" ref="K485">if(V485="","",XLOOKUP(V485,Master[Company],Master[Pigging],"Unknown",0,1))</f>
        <v/>
      </c>
      <c r="L485" s="341" t="str">
        <f t="array" ref="L485">if(V485="","",XLOOKUP(V485,Master[Company],Master[Load Method],"Unknown",0,1))</f>
        <v/>
      </c>
      <c r="M485" s="341" t="str">
        <f t="array" ref="M485">if(V485="","",XLOOKUP(V485,Master[Company],Master[Line Distance],"Unknown",0,1))</f>
        <v/>
      </c>
      <c r="N485" s="394"/>
      <c r="O485" s="341"/>
      <c r="P485" s="506"/>
      <c r="Q485" s="341" t="str">
        <f t="array" ref="Q485">if(V485="","",XLOOKUP(V485,Master[Company],Master[Terms],"NA",0,1))</f>
        <v/>
      </c>
      <c r="R485" s="341" t="str">
        <f t="shared" si="9"/>
        <v/>
      </c>
      <c r="S485" s="341" t="str">
        <f t="array" ref="S485">if(V485="","",XLOOKUP(V485,Master[Company],Master[Group],"NA",0,1))</f>
        <v/>
      </c>
      <c r="T485" s="341" t="str">
        <f t="array" ref="T485">if(V485="","",XLOOKUP(V485,Master[Company],Master[Loading Location],"NA",0,1))</f>
        <v/>
      </c>
      <c r="U485" s="341" t="str">
        <f t="array" ref="U485">if(V485="","",XLOOKUP(V485,Master[Company],Master[Acronym],"NA",0,1))</f>
        <v/>
      </c>
      <c r="V485" s="341"/>
      <c r="W485" s="342"/>
      <c r="X485" s="90"/>
      <c r="Y485" s="341"/>
      <c r="Z485" s="341" t="str">
        <f t="shared" si="11"/>
        <v/>
      </c>
      <c r="AA485" s="341"/>
      <c r="AB485" s="341"/>
      <c r="AC485" s="341"/>
      <c r="AD485" s="401"/>
      <c r="AE485" s="563"/>
      <c r="AF485" s="564"/>
      <c r="AG485" s="564"/>
      <c r="AH485" s="564"/>
      <c r="AI485" s="564"/>
      <c r="AJ485" s="564"/>
      <c r="AK485" s="564"/>
      <c r="AL485" s="565"/>
      <c r="AM485" s="564"/>
      <c r="AN485" s="564"/>
      <c r="AO485" s="564"/>
      <c r="AP485" s="564"/>
      <c r="AQ485" s="564"/>
      <c r="AR485" s="564"/>
      <c r="AS485" s="564"/>
      <c r="AT485" s="564"/>
      <c r="AU485" s="394"/>
      <c r="AV485" s="306"/>
      <c r="AW485" s="306"/>
      <c r="AX485" s="394"/>
      <c r="AY485" s="401"/>
      <c r="AZ485" s="341"/>
      <c r="BA485" s="341"/>
      <c r="BB485" s="341"/>
      <c r="BC485" s="341"/>
      <c r="BD485" s="341"/>
      <c r="BE485" s="401"/>
      <c r="BF485" s="341"/>
      <c r="BG485" s="341"/>
      <c r="BH485" s="402"/>
      <c r="BI485" s="403"/>
      <c r="BJ485" s="405"/>
      <c r="BK485" s="405"/>
      <c r="BL485" s="405"/>
      <c r="BM485" s="405"/>
      <c r="BN485" s="514"/>
    </row>
    <row r="486" ht="18.75" customHeight="1">
      <c r="A486" s="336" t="str">
        <f t="shared" si="13"/>
        <v/>
      </c>
      <c r="B486" s="341"/>
      <c r="C486" s="559"/>
      <c r="D486" s="559"/>
      <c r="E486" s="560" t="str">
        <f t="shared" si="14"/>
        <v/>
      </c>
      <c r="F486" s="401"/>
      <c r="G486" s="394"/>
      <c r="H486" s="341" t="str">
        <f t="array" ref="H486">IF(D486="","",XLOOKUP(D486,'Master Data'!K:K,'Master Data'!N:N,"Input in Master Data",0,1))</f>
        <v/>
      </c>
      <c r="I486" s="341" t="str">
        <f t="array" ref="I486">IF(D486="","",XLOOKUP(D486,'Master Data'!K:K,'Master Data'!O:O,"Input in Master Data",0,1))</f>
        <v/>
      </c>
      <c r="J486" s="341" t="str">
        <f t="array" ref="J486">if(V486="","",XLOOKUP(V486,Master[Company],Master[Blow],"Unknown",0,1))</f>
        <v/>
      </c>
      <c r="K486" s="341" t="str">
        <f t="array" ref="K486">if(V486="","",XLOOKUP(V486,Master[Company],Master[Pigging],"Unknown",0,1))</f>
        <v/>
      </c>
      <c r="L486" s="341" t="str">
        <f t="array" ref="L486">if(V486="","",XLOOKUP(V486,Master[Company],Master[Load Method],"Unknown",0,1))</f>
        <v/>
      </c>
      <c r="M486" s="341" t="str">
        <f t="array" ref="M486">if(V486="","",XLOOKUP(V486,Master[Company],Master[Line Distance],"Unknown",0,1))</f>
        <v/>
      </c>
      <c r="N486" s="394"/>
      <c r="O486" s="341"/>
      <c r="P486" s="506"/>
      <c r="Q486" s="341" t="str">
        <f t="array" ref="Q486">if(V486="","",XLOOKUP(V486,Master[Company],Master[Terms],"NA",0,1))</f>
        <v/>
      </c>
      <c r="R486" s="341" t="str">
        <f t="shared" si="9"/>
        <v/>
      </c>
      <c r="S486" s="341" t="str">
        <f t="array" ref="S486">if(V486="","",XLOOKUP(V486,Master[Company],Master[Group],"NA",0,1))</f>
        <v/>
      </c>
      <c r="T486" s="341" t="str">
        <f t="array" ref="T486">if(V486="","",XLOOKUP(V486,Master[Company],Master[Loading Location],"NA",0,1))</f>
        <v/>
      </c>
      <c r="U486" s="341" t="str">
        <f t="array" ref="U486">if(V486="","",XLOOKUP(V486,Master[Company],Master[Acronym],"NA",0,1))</f>
        <v/>
      </c>
      <c r="V486" s="341"/>
      <c r="W486" s="342"/>
      <c r="X486" s="90"/>
      <c r="Y486" s="341"/>
      <c r="Z486" s="341" t="str">
        <f t="shared" si="11"/>
        <v/>
      </c>
      <c r="AA486" s="341"/>
      <c r="AB486" s="341"/>
      <c r="AC486" s="341"/>
      <c r="AD486" s="401"/>
      <c r="AE486" s="563"/>
      <c r="AF486" s="564"/>
      <c r="AG486" s="564"/>
      <c r="AH486" s="564"/>
      <c r="AI486" s="564"/>
      <c r="AJ486" s="564"/>
      <c r="AK486" s="564"/>
      <c r="AL486" s="565"/>
      <c r="AM486" s="564"/>
      <c r="AN486" s="564"/>
      <c r="AO486" s="564"/>
      <c r="AP486" s="564"/>
      <c r="AQ486" s="564"/>
      <c r="AR486" s="564"/>
      <c r="AS486" s="564"/>
      <c r="AT486" s="564"/>
      <c r="AU486" s="394"/>
      <c r="AV486" s="306"/>
      <c r="AW486" s="306"/>
      <c r="AX486" s="394"/>
      <c r="AY486" s="401"/>
      <c r="AZ486" s="341"/>
      <c r="BA486" s="341"/>
      <c r="BB486" s="341"/>
      <c r="BC486" s="341"/>
      <c r="BD486" s="341"/>
      <c r="BE486" s="401"/>
      <c r="BF486" s="341"/>
      <c r="BG486" s="341"/>
      <c r="BH486" s="402"/>
      <c r="BI486" s="403"/>
      <c r="BJ486" s="405"/>
      <c r="BK486" s="405"/>
      <c r="BL486" s="405"/>
      <c r="BM486" s="405"/>
      <c r="BN486" s="514"/>
    </row>
    <row r="487" ht="18.75" customHeight="1">
      <c r="A487" s="336" t="str">
        <f t="shared" si="13"/>
        <v/>
      </c>
      <c r="B487" s="341"/>
      <c r="C487" s="559"/>
      <c r="D487" s="559"/>
      <c r="E487" s="560" t="str">
        <f t="shared" si="14"/>
        <v/>
      </c>
      <c r="F487" s="401"/>
      <c r="G487" s="394"/>
      <c r="H487" s="341" t="str">
        <f t="array" ref="H487">IF(D487="","",XLOOKUP(D487,'Master Data'!K:K,'Master Data'!N:N,"Input in Master Data",0,1))</f>
        <v/>
      </c>
      <c r="I487" s="341" t="str">
        <f t="array" ref="I487">IF(D487="","",XLOOKUP(D487,'Master Data'!K:K,'Master Data'!O:O,"Input in Master Data",0,1))</f>
        <v/>
      </c>
      <c r="J487" s="341" t="str">
        <f t="array" ref="J487">if(V487="","",XLOOKUP(V487,Master[Company],Master[Blow],"Unknown",0,1))</f>
        <v/>
      </c>
      <c r="K487" s="341" t="str">
        <f t="array" ref="K487">if(V487="","",XLOOKUP(V487,Master[Company],Master[Pigging],"Unknown",0,1))</f>
        <v/>
      </c>
      <c r="L487" s="341" t="str">
        <f t="array" ref="L487">if(V487="","",XLOOKUP(V487,Master[Company],Master[Load Method],"Unknown",0,1))</f>
        <v/>
      </c>
      <c r="M487" s="341" t="str">
        <f t="array" ref="M487">if(V487="","",XLOOKUP(V487,Master[Company],Master[Line Distance],"Unknown",0,1))</f>
        <v/>
      </c>
      <c r="N487" s="394"/>
      <c r="O487" s="341"/>
      <c r="P487" s="506"/>
      <c r="Q487" s="341" t="str">
        <f t="array" ref="Q487">if(V487="","",XLOOKUP(V487,Master[Company],Master[Terms],"NA",0,1))</f>
        <v/>
      </c>
      <c r="R487" s="341" t="str">
        <f t="shared" si="9"/>
        <v/>
      </c>
      <c r="S487" s="341" t="str">
        <f t="array" ref="S487">if(V487="","",XLOOKUP(V487,Master[Company],Master[Group],"NA",0,1))</f>
        <v/>
      </c>
      <c r="T487" s="341" t="str">
        <f t="array" ref="T487">if(V487="","",XLOOKUP(V487,Master[Company],Master[Loading Location],"NA",0,1))</f>
        <v/>
      </c>
      <c r="U487" s="341" t="str">
        <f t="array" ref="U487">if(V487="","",XLOOKUP(V487,Master[Company],Master[Acronym],"NA",0,1))</f>
        <v/>
      </c>
      <c r="V487" s="341"/>
      <c r="W487" s="342"/>
      <c r="X487" s="90"/>
      <c r="Y487" s="341"/>
      <c r="Z487" s="341" t="str">
        <f t="shared" si="11"/>
        <v/>
      </c>
      <c r="AA487" s="341"/>
      <c r="AB487" s="341"/>
      <c r="AC487" s="341"/>
      <c r="AD487" s="401"/>
      <c r="AE487" s="563"/>
      <c r="AF487" s="564"/>
      <c r="AG487" s="564"/>
      <c r="AH487" s="564"/>
      <c r="AI487" s="564"/>
      <c r="AJ487" s="564"/>
      <c r="AK487" s="564"/>
      <c r="AL487" s="565"/>
      <c r="AM487" s="564"/>
      <c r="AN487" s="564"/>
      <c r="AO487" s="564"/>
      <c r="AP487" s="564"/>
      <c r="AQ487" s="564"/>
      <c r="AR487" s="564"/>
      <c r="AS487" s="564"/>
      <c r="AT487" s="564"/>
      <c r="AU487" s="394"/>
      <c r="AV487" s="306"/>
      <c r="AW487" s="306"/>
      <c r="AX487" s="394"/>
      <c r="AY487" s="401"/>
      <c r="AZ487" s="341"/>
      <c r="BA487" s="341"/>
      <c r="BB487" s="341"/>
      <c r="BC487" s="341"/>
      <c r="BD487" s="341"/>
      <c r="BE487" s="401"/>
      <c r="BF487" s="341"/>
      <c r="BG487" s="341"/>
      <c r="BH487" s="402"/>
      <c r="BI487" s="403"/>
      <c r="BJ487" s="405"/>
      <c r="BK487" s="405"/>
      <c r="BL487" s="405"/>
      <c r="BM487" s="405"/>
      <c r="BN487" s="514"/>
    </row>
    <row r="488" ht="18.75" customHeight="1">
      <c r="A488" s="336" t="str">
        <f t="shared" si="13"/>
        <v/>
      </c>
      <c r="B488" s="341"/>
      <c r="C488" s="559"/>
      <c r="D488" s="559"/>
      <c r="E488" s="560" t="str">
        <f t="shared" si="14"/>
        <v/>
      </c>
      <c r="F488" s="401"/>
      <c r="G488" s="394"/>
      <c r="H488" s="341" t="str">
        <f t="array" ref="H488">IF(D488="","",XLOOKUP(D488,'Master Data'!K:K,'Master Data'!N:N,"Input in Master Data",0,1))</f>
        <v/>
      </c>
      <c r="I488" s="341" t="str">
        <f t="array" ref="I488">IF(D488="","",XLOOKUP(D488,'Master Data'!K:K,'Master Data'!O:O,"Input in Master Data",0,1))</f>
        <v/>
      </c>
      <c r="J488" s="341" t="str">
        <f t="array" ref="J488">if(V488="","",XLOOKUP(V488,Master[Company],Master[Blow],"Unknown",0,1))</f>
        <v/>
      </c>
      <c r="K488" s="341" t="str">
        <f t="array" ref="K488">if(V488="","",XLOOKUP(V488,Master[Company],Master[Pigging],"Unknown",0,1))</f>
        <v/>
      </c>
      <c r="L488" s="341" t="str">
        <f t="array" ref="L488">if(V488="","",XLOOKUP(V488,Master[Company],Master[Load Method],"Unknown",0,1))</f>
        <v/>
      </c>
      <c r="M488" s="341" t="str">
        <f t="array" ref="M488">if(V488="","",XLOOKUP(V488,Master[Company],Master[Line Distance],"Unknown",0,1))</f>
        <v/>
      </c>
      <c r="N488" s="394"/>
      <c r="O488" s="341"/>
      <c r="P488" s="506"/>
      <c r="Q488" s="341" t="str">
        <f t="array" ref="Q488">if(V488="","",XLOOKUP(V488,Master[Company],Master[Terms],"NA",0,1))</f>
        <v/>
      </c>
      <c r="R488" s="341" t="str">
        <f t="shared" si="9"/>
        <v/>
      </c>
      <c r="S488" s="341" t="str">
        <f t="array" ref="S488">if(V488="","",XLOOKUP(V488,Master[Company],Master[Group],"NA",0,1))</f>
        <v/>
      </c>
      <c r="T488" s="341" t="str">
        <f t="array" ref="T488">if(V488="","",XLOOKUP(V488,Master[Company],Master[Loading Location],"NA",0,1))</f>
        <v/>
      </c>
      <c r="U488" s="341" t="str">
        <f t="array" ref="U488">if(V488="","",XLOOKUP(V488,Master[Company],Master[Acronym],"NA",0,1))</f>
        <v/>
      </c>
      <c r="V488" s="341"/>
      <c r="W488" s="342"/>
      <c r="X488" s="90"/>
      <c r="Y488" s="341"/>
      <c r="Z488" s="341" t="str">
        <f t="shared" si="11"/>
        <v/>
      </c>
      <c r="AA488" s="341"/>
      <c r="AB488" s="341"/>
      <c r="AC488" s="341"/>
      <c r="AD488" s="401"/>
      <c r="AE488" s="563"/>
      <c r="AF488" s="564"/>
      <c r="AG488" s="564"/>
      <c r="AH488" s="564"/>
      <c r="AI488" s="564"/>
      <c r="AJ488" s="564"/>
      <c r="AK488" s="564"/>
      <c r="AL488" s="565"/>
      <c r="AM488" s="564"/>
      <c r="AN488" s="564"/>
      <c r="AO488" s="564"/>
      <c r="AP488" s="564"/>
      <c r="AQ488" s="564"/>
      <c r="AR488" s="564"/>
      <c r="AS488" s="564"/>
      <c r="AT488" s="564"/>
      <c r="AU488" s="394"/>
      <c r="AV488" s="306"/>
      <c r="AW488" s="306"/>
      <c r="AX488" s="394"/>
      <c r="AY488" s="401"/>
      <c r="AZ488" s="341"/>
      <c r="BA488" s="341"/>
      <c r="BB488" s="341"/>
      <c r="BC488" s="341"/>
      <c r="BD488" s="341"/>
      <c r="BE488" s="401"/>
      <c r="BF488" s="341"/>
      <c r="BG488" s="341"/>
      <c r="BH488" s="402"/>
      <c r="BI488" s="403"/>
      <c r="BJ488" s="405"/>
      <c r="BK488" s="405"/>
      <c r="BL488" s="405"/>
      <c r="BM488" s="405"/>
      <c r="BN488" s="514"/>
    </row>
    <row r="489" ht="18.75" customHeight="1">
      <c r="A489" s="336" t="str">
        <f t="shared" si="13"/>
        <v/>
      </c>
      <c r="B489" s="341"/>
      <c r="C489" s="559"/>
      <c r="D489" s="559"/>
      <c r="E489" s="560" t="str">
        <f t="shared" si="14"/>
        <v/>
      </c>
      <c r="F489" s="401"/>
      <c r="G489" s="394"/>
      <c r="H489" s="341" t="str">
        <f t="array" ref="H489">IF(D489="","",XLOOKUP(D489,'Master Data'!K:K,'Master Data'!N:N,"Input in Master Data",0,1))</f>
        <v/>
      </c>
      <c r="I489" s="341" t="str">
        <f t="array" ref="I489">IF(D489="","",XLOOKUP(D489,'Master Data'!K:K,'Master Data'!O:O,"Input in Master Data",0,1))</f>
        <v/>
      </c>
      <c r="J489" s="341" t="str">
        <f t="array" ref="J489">if(V489="","",XLOOKUP(V489,Master[Company],Master[Blow],"Unknown",0,1))</f>
        <v/>
      </c>
      <c r="K489" s="341" t="str">
        <f t="array" ref="K489">if(V489="","",XLOOKUP(V489,Master[Company],Master[Pigging],"Unknown",0,1))</f>
        <v/>
      </c>
      <c r="L489" s="341" t="str">
        <f t="array" ref="L489">if(V489="","",XLOOKUP(V489,Master[Company],Master[Load Method],"Unknown",0,1))</f>
        <v/>
      </c>
      <c r="M489" s="341" t="str">
        <f t="array" ref="M489">if(V489="","",XLOOKUP(V489,Master[Company],Master[Line Distance],"Unknown",0,1))</f>
        <v/>
      </c>
      <c r="N489" s="394"/>
      <c r="O489" s="341"/>
      <c r="P489" s="506"/>
      <c r="Q489" s="341" t="str">
        <f t="array" ref="Q489">if(V489="","",XLOOKUP(V489,Master[Company],Master[Terms],"NA",0,1))</f>
        <v/>
      </c>
      <c r="R489" s="341" t="str">
        <f t="shared" si="9"/>
        <v/>
      </c>
      <c r="S489" s="341" t="str">
        <f t="array" ref="S489">if(V489="","",XLOOKUP(V489,Master[Company],Master[Group],"NA",0,1))</f>
        <v/>
      </c>
      <c r="T489" s="341" t="str">
        <f t="array" ref="T489">if(V489="","",XLOOKUP(V489,Master[Company],Master[Loading Location],"NA",0,1))</f>
        <v/>
      </c>
      <c r="U489" s="341" t="str">
        <f t="array" ref="U489">if(V489="","",XLOOKUP(V489,Master[Company],Master[Acronym],"NA",0,1))</f>
        <v/>
      </c>
      <c r="V489" s="341"/>
      <c r="W489" s="342"/>
      <c r="X489" s="90"/>
      <c r="Y489" s="341"/>
      <c r="Z489" s="341" t="str">
        <f t="shared" si="11"/>
        <v/>
      </c>
      <c r="AA489" s="341"/>
      <c r="AB489" s="341"/>
      <c r="AC489" s="341"/>
      <c r="AD489" s="401"/>
      <c r="AE489" s="563"/>
      <c r="AF489" s="564"/>
      <c r="AG489" s="564"/>
      <c r="AH489" s="564"/>
      <c r="AI489" s="564"/>
      <c r="AJ489" s="564"/>
      <c r="AK489" s="564"/>
      <c r="AL489" s="565"/>
      <c r="AM489" s="564"/>
      <c r="AN489" s="564"/>
      <c r="AO489" s="564"/>
      <c r="AP489" s="564"/>
      <c r="AQ489" s="564"/>
      <c r="AR489" s="564"/>
      <c r="AS489" s="564"/>
      <c r="AT489" s="564"/>
      <c r="AU489" s="394"/>
      <c r="AV489" s="306"/>
      <c r="AW489" s="306"/>
      <c r="AX489" s="394"/>
      <c r="AY489" s="401"/>
      <c r="AZ489" s="341"/>
      <c r="BA489" s="341"/>
      <c r="BB489" s="341"/>
      <c r="BC489" s="341"/>
      <c r="BD489" s="341"/>
      <c r="BE489" s="401"/>
      <c r="BF489" s="341"/>
      <c r="BG489" s="341"/>
      <c r="BH489" s="402"/>
      <c r="BI489" s="403"/>
      <c r="BJ489" s="405"/>
      <c r="BK489" s="405"/>
      <c r="BL489" s="405"/>
      <c r="BM489" s="405"/>
      <c r="BN489" s="514"/>
    </row>
    <row r="490" ht="18.75" customHeight="1">
      <c r="A490" s="336" t="str">
        <f t="shared" si="13"/>
        <v/>
      </c>
      <c r="B490" s="341"/>
      <c r="C490" s="559"/>
      <c r="D490" s="559"/>
      <c r="E490" s="560" t="str">
        <f t="shared" si="14"/>
        <v/>
      </c>
      <c r="F490" s="401"/>
      <c r="G490" s="394"/>
      <c r="H490" s="341" t="str">
        <f t="array" ref="H490">IF(D490="","",XLOOKUP(D490,'Master Data'!K:K,'Master Data'!N:N,"Input in Master Data",0,1))</f>
        <v/>
      </c>
      <c r="I490" s="341" t="str">
        <f t="array" ref="I490">IF(D490="","",XLOOKUP(D490,'Master Data'!K:K,'Master Data'!O:O,"Input in Master Data",0,1))</f>
        <v/>
      </c>
      <c r="J490" s="341" t="str">
        <f t="array" ref="J490">if(V490="","",XLOOKUP(V490,Master[Company],Master[Blow],"Unknown",0,1))</f>
        <v/>
      </c>
      <c r="K490" s="341" t="str">
        <f t="array" ref="K490">if(V490="","",XLOOKUP(V490,Master[Company],Master[Pigging],"Unknown",0,1))</f>
        <v/>
      </c>
      <c r="L490" s="341" t="str">
        <f t="array" ref="L490">if(V490="","",XLOOKUP(V490,Master[Company],Master[Load Method],"Unknown",0,1))</f>
        <v/>
      </c>
      <c r="M490" s="341" t="str">
        <f t="array" ref="M490">if(V490="","",XLOOKUP(V490,Master[Company],Master[Line Distance],"Unknown",0,1))</f>
        <v/>
      </c>
      <c r="N490" s="394"/>
      <c r="O490" s="341"/>
      <c r="P490" s="506"/>
      <c r="Q490" s="341" t="str">
        <f t="array" ref="Q490">if(V490="","",XLOOKUP(V490,Master[Company],Master[Terms],"NA",0,1))</f>
        <v/>
      </c>
      <c r="R490" s="341" t="str">
        <f t="shared" si="9"/>
        <v/>
      </c>
      <c r="S490" s="341" t="str">
        <f t="array" ref="S490">if(V490="","",XLOOKUP(V490,Master[Company],Master[Group],"NA",0,1))</f>
        <v/>
      </c>
      <c r="T490" s="341" t="str">
        <f t="array" ref="T490">if(V490="","",XLOOKUP(V490,Master[Company],Master[Loading Location],"NA",0,1))</f>
        <v/>
      </c>
      <c r="U490" s="341" t="str">
        <f t="array" ref="U490">if(V490="","",XLOOKUP(V490,Master[Company],Master[Acronym],"NA",0,1))</f>
        <v/>
      </c>
      <c r="V490" s="341"/>
      <c r="W490" s="342"/>
      <c r="X490" s="90"/>
      <c r="Y490" s="341"/>
      <c r="Z490" s="341" t="str">
        <f t="shared" si="11"/>
        <v/>
      </c>
      <c r="AA490" s="341"/>
      <c r="AB490" s="341"/>
      <c r="AC490" s="341"/>
      <c r="AD490" s="401"/>
      <c r="AE490" s="563"/>
      <c r="AF490" s="564"/>
      <c r="AG490" s="564"/>
      <c r="AH490" s="564"/>
      <c r="AI490" s="564"/>
      <c r="AJ490" s="564"/>
      <c r="AK490" s="564"/>
      <c r="AL490" s="565"/>
      <c r="AM490" s="564"/>
      <c r="AN490" s="564"/>
      <c r="AO490" s="564"/>
      <c r="AP490" s="564"/>
      <c r="AQ490" s="564"/>
      <c r="AR490" s="564"/>
      <c r="AS490" s="564"/>
      <c r="AT490" s="564"/>
      <c r="AU490" s="394"/>
      <c r="AV490" s="306"/>
      <c r="AW490" s="306"/>
      <c r="AX490" s="394"/>
      <c r="AY490" s="401"/>
      <c r="AZ490" s="341"/>
      <c r="BA490" s="341"/>
      <c r="BB490" s="341"/>
      <c r="BC490" s="341"/>
      <c r="BD490" s="341"/>
      <c r="BE490" s="401"/>
      <c r="BF490" s="341"/>
      <c r="BG490" s="341"/>
      <c r="BH490" s="402"/>
      <c r="BI490" s="403"/>
      <c r="BJ490" s="405"/>
      <c r="BK490" s="405"/>
      <c r="BL490" s="405"/>
      <c r="BM490" s="405"/>
      <c r="BN490" s="514"/>
    </row>
    <row r="491" ht="18.75" customHeight="1">
      <c r="A491" s="336" t="str">
        <f t="shared" si="13"/>
        <v/>
      </c>
      <c r="B491" s="341"/>
      <c r="C491" s="559"/>
      <c r="D491" s="559"/>
      <c r="E491" s="560" t="str">
        <f t="shared" si="14"/>
        <v/>
      </c>
      <c r="F491" s="401"/>
      <c r="G491" s="394"/>
      <c r="H491" s="341" t="str">
        <f t="array" ref="H491">IF(D491="","",XLOOKUP(D491,'Master Data'!K:K,'Master Data'!N:N,"Input in Master Data",0,1))</f>
        <v/>
      </c>
      <c r="I491" s="341" t="str">
        <f t="array" ref="I491">IF(D491="","",XLOOKUP(D491,'Master Data'!K:K,'Master Data'!O:O,"Input in Master Data",0,1))</f>
        <v/>
      </c>
      <c r="J491" s="341" t="str">
        <f t="array" ref="J491">if(V491="","",XLOOKUP(V491,Master[Company],Master[Blow],"Unknown",0,1))</f>
        <v/>
      </c>
      <c r="K491" s="341" t="str">
        <f t="array" ref="K491">if(V491="","",XLOOKUP(V491,Master[Company],Master[Pigging],"Unknown",0,1))</f>
        <v/>
      </c>
      <c r="L491" s="341" t="str">
        <f t="array" ref="L491">if(V491="","",XLOOKUP(V491,Master[Company],Master[Load Method],"Unknown",0,1))</f>
        <v/>
      </c>
      <c r="M491" s="341" t="str">
        <f t="array" ref="M491">if(V491="","",XLOOKUP(V491,Master[Company],Master[Line Distance],"Unknown",0,1))</f>
        <v/>
      </c>
      <c r="N491" s="394"/>
      <c r="O491" s="341"/>
      <c r="P491" s="506"/>
      <c r="Q491" s="341" t="str">
        <f t="array" ref="Q491">if(V491="","",XLOOKUP(V491,Master[Company],Master[Terms],"NA",0,1))</f>
        <v/>
      </c>
      <c r="R491" s="341" t="str">
        <f t="shared" si="9"/>
        <v/>
      </c>
      <c r="S491" s="341" t="str">
        <f t="array" ref="S491">if(V491="","",XLOOKUP(V491,Master[Company],Master[Group],"NA",0,1))</f>
        <v/>
      </c>
      <c r="T491" s="341" t="str">
        <f t="array" ref="T491">if(V491="","",XLOOKUP(V491,Master[Company],Master[Loading Location],"NA",0,1))</f>
        <v/>
      </c>
      <c r="U491" s="341" t="str">
        <f t="array" ref="U491">if(V491="","",XLOOKUP(V491,Master[Company],Master[Acronym],"NA",0,1))</f>
        <v/>
      </c>
      <c r="V491" s="341"/>
      <c r="W491" s="342"/>
      <c r="X491" s="90"/>
      <c r="Y491" s="341"/>
      <c r="Z491" s="341" t="str">
        <f t="shared" si="11"/>
        <v/>
      </c>
      <c r="AA491" s="341"/>
      <c r="AB491" s="341"/>
      <c r="AC491" s="341"/>
      <c r="AD491" s="401"/>
      <c r="AE491" s="563"/>
      <c r="AF491" s="564"/>
      <c r="AG491" s="564"/>
      <c r="AH491" s="564"/>
      <c r="AI491" s="564"/>
      <c r="AJ491" s="564"/>
      <c r="AK491" s="564"/>
      <c r="AL491" s="565"/>
      <c r="AM491" s="564"/>
      <c r="AN491" s="564"/>
      <c r="AO491" s="564"/>
      <c r="AP491" s="564"/>
      <c r="AQ491" s="564"/>
      <c r="AR491" s="564"/>
      <c r="AS491" s="564"/>
      <c r="AT491" s="564"/>
      <c r="AU491" s="394"/>
      <c r="AV491" s="306"/>
      <c r="AW491" s="306"/>
      <c r="AX491" s="394"/>
      <c r="AY491" s="401"/>
      <c r="AZ491" s="341"/>
      <c r="BA491" s="341"/>
      <c r="BB491" s="341"/>
      <c r="BC491" s="341"/>
      <c r="BD491" s="341"/>
      <c r="BE491" s="401"/>
      <c r="BF491" s="341"/>
      <c r="BG491" s="341"/>
      <c r="BH491" s="402"/>
      <c r="BI491" s="403"/>
      <c r="BJ491" s="405"/>
      <c r="BK491" s="405"/>
      <c r="BL491" s="405"/>
      <c r="BM491" s="405"/>
      <c r="BN491" s="514"/>
    </row>
    <row r="492" ht="18.75" customHeight="1">
      <c r="A492" s="336" t="str">
        <f t="shared" si="13"/>
        <v/>
      </c>
      <c r="B492" s="341"/>
      <c r="C492" s="559"/>
      <c r="D492" s="559"/>
      <c r="E492" s="560" t="str">
        <f t="shared" si="14"/>
        <v/>
      </c>
      <c r="F492" s="401"/>
      <c r="G492" s="394"/>
      <c r="H492" s="341" t="str">
        <f t="array" ref="H492">IF(D492="","",XLOOKUP(D492,'Master Data'!K:K,'Master Data'!N:N,"Input in Master Data",0,1))</f>
        <v/>
      </c>
      <c r="I492" s="341" t="str">
        <f t="array" ref="I492">IF(D492="","",XLOOKUP(D492,'Master Data'!K:K,'Master Data'!O:O,"Input in Master Data",0,1))</f>
        <v/>
      </c>
      <c r="J492" s="341" t="str">
        <f t="array" ref="J492">if(V492="","",XLOOKUP(V492,Master[Company],Master[Blow],"Unknown",0,1))</f>
        <v/>
      </c>
      <c r="K492" s="341" t="str">
        <f t="array" ref="K492">if(V492="","",XLOOKUP(V492,Master[Company],Master[Pigging],"Unknown",0,1))</f>
        <v/>
      </c>
      <c r="L492" s="341" t="str">
        <f t="array" ref="L492">if(V492="","",XLOOKUP(V492,Master[Company],Master[Load Method],"Unknown",0,1))</f>
        <v/>
      </c>
      <c r="M492" s="341" t="str">
        <f t="array" ref="M492">if(V492="","",XLOOKUP(V492,Master[Company],Master[Line Distance],"Unknown",0,1))</f>
        <v/>
      </c>
      <c r="N492" s="394"/>
      <c r="O492" s="341"/>
      <c r="P492" s="506"/>
      <c r="Q492" s="341" t="str">
        <f t="array" ref="Q492">if(V492="","",XLOOKUP(V492,Master[Company],Master[Terms],"NA",0,1))</f>
        <v/>
      </c>
      <c r="R492" s="341" t="str">
        <f t="shared" si="9"/>
        <v/>
      </c>
      <c r="S492" s="341" t="str">
        <f t="array" ref="S492">if(V492="","",XLOOKUP(V492,Master[Company],Master[Group],"NA",0,1))</f>
        <v/>
      </c>
      <c r="T492" s="341" t="str">
        <f t="array" ref="T492">if(V492="","",XLOOKUP(V492,Master[Company],Master[Loading Location],"NA",0,1))</f>
        <v/>
      </c>
      <c r="U492" s="341" t="str">
        <f t="array" ref="U492">if(V492="","",XLOOKUP(V492,Master[Company],Master[Acronym],"NA",0,1))</f>
        <v/>
      </c>
      <c r="V492" s="341"/>
      <c r="W492" s="342"/>
      <c r="X492" s="90"/>
      <c r="Y492" s="341"/>
      <c r="Z492" s="341" t="str">
        <f t="shared" si="11"/>
        <v/>
      </c>
      <c r="AA492" s="341"/>
      <c r="AB492" s="341"/>
      <c r="AC492" s="341"/>
      <c r="AD492" s="401"/>
      <c r="AE492" s="563"/>
      <c r="AF492" s="564"/>
      <c r="AG492" s="564"/>
      <c r="AH492" s="564"/>
      <c r="AI492" s="564"/>
      <c r="AJ492" s="564"/>
      <c r="AK492" s="564"/>
      <c r="AL492" s="565"/>
      <c r="AM492" s="564"/>
      <c r="AN492" s="564"/>
      <c r="AO492" s="564"/>
      <c r="AP492" s="564"/>
      <c r="AQ492" s="564"/>
      <c r="AR492" s="564"/>
      <c r="AS492" s="564"/>
      <c r="AT492" s="564"/>
      <c r="AU492" s="394"/>
      <c r="AV492" s="306"/>
      <c r="AW492" s="306"/>
      <c r="AX492" s="394"/>
      <c r="AY492" s="401"/>
      <c r="AZ492" s="341"/>
      <c r="BA492" s="341"/>
      <c r="BB492" s="341"/>
      <c r="BC492" s="341"/>
      <c r="BD492" s="341"/>
      <c r="BE492" s="401"/>
      <c r="BF492" s="341"/>
      <c r="BG492" s="341"/>
      <c r="BH492" s="402"/>
      <c r="BI492" s="403"/>
      <c r="BJ492" s="405"/>
      <c r="BK492" s="405"/>
      <c r="BL492" s="405"/>
      <c r="BM492" s="405"/>
      <c r="BN492" s="514"/>
    </row>
    <row r="493" ht="18.75" customHeight="1">
      <c r="A493" s="336" t="str">
        <f t="shared" si="13"/>
        <v/>
      </c>
      <c r="B493" s="341"/>
      <c r="C493" s="559"/>
      <c r="D493" s="559"/>
      <c r="E493" s="560" t="str">
        <f t="shared" si="14"/>
        <v/>
      </c>
      <c r="F493" s="401"/>
      <c r="G493" s="394"/>
      <c r="H493" s="341" t="str">
        <f t="array" ref="H493">IF(D493="","",XLOOKUP(D493,'Master Data'!K:K,'Master Data'!N:N,"Input in Master Data",0,1))</f>
        <v/>
      </c>
      <c r="I493" s="341" t="str">
        <f t="array" ref="I493">IF(D493="","",XLOOKUP(D493,'Master Data'!K:K,'Master Data'!O:O,"Input in Master Data",0,1))</f>
        <v/>
      </c>
      <c r="J493" s="341" t="str">
        <f t="array" ref="J493">if(V493="","",XLOOKUP(V493,Master[Company],Master[Blow],"Unknown",0,1))</f>
        <v/>
      </c>
      <c r="K493" s="341" t="str">
        <f t="array" ref="K493">if(V493="","",XLOOKUP(V493,Master[Company],Master[Pigging],"Unknown",0,1))</f>
        <v/>
      </c>
      <c r="L493" s="341" t="str">
        <f t="array" ref="L493">if(V493="","",XLOOKUP(V493,Master[Company],Master[Load Method],"Unknown",0,1))</f>
        <v/>
      </c>
      <c r="M493" s="341" t="str">
        <f t="array" ref="M493">if(V493="","",XLOOKUP(V493,Master[Company],Master[Line Distance],"Unknown",0,1))</f>
        <v/>
      </c>
      <c r="N493" s="394"/>
      <c r="O493" s="341"/>
      <c r="P493" s="506"/>
      <c r="Q493" s="341" t="str">
        <f t="array" ref="Q493">if(V493="","",XLOOKUP(V493,Master[Company],Master[Terms],"NA",0,1))</f>
        <v/>
      </c>
      <c r="R493" s="341" t="str">
        <f t="shared" si="9"/>
        <v/>
      </c>
      <c r="S493" s="341" t="str">
        <f t="array" ref="S493">if(V493="","",XLOOKUP(V493,Master[Company],Master[Group],"NA",0,1))</f>
        <v/>
      </c>
      <c r="T493" s="341" t="str">
        <f t="array" ref="T493">if(V493="","",XLOOKUP(V493,Master[Company],Master[Loading Location],"NA",0,1))</f>
        <v/>
      </c>
      <c r="U493" s="341" t="str">
        <f t="array" ref="U493">if(V493="","",XLOOKUP(V493,Master[Company],Master[Acronym],"NA",0,1))</f>
        <v/>
      </c>
      <c r="V493" s="341"/>
      <c r="W493" s="342"/>
      <c r="X493" s="90"/>
      <c r="Y493" s="341"/>
      <c r="Z493" s="341" t="str">
        <f t="shared" si="11"/>
        <v/>
      </c>
      <c r="AA493" s="341"/>
      <c r="AB493" s="341"/>
      <c r="AC493" s="341"/>
      <c r="AD493" s="401"/>
      <c r="AE493" s="563"/>
      <c r="AF493" s="564"/>
      <c r="AG493" s="564"/>
      <c r="AH493" s="564"/>
      <c r="AI493" s="564"/>
      <c r="AJ493" s="564"/>
      <c r="AK493" s="564"/>
      <c r="AL493" s="565"/>
      <c r="AM493" s="564"/>
      <c r="AN493" s="564"/>
      <c r="AO493" s="564"/>
      <c r="AP493" s="564"/>
      <c r="AQ493" s="564"/>
      <c r="AR493" s="564"/>
      <c r="AS493" s="564"/>
      <c r="AT493" s="564"/>
      <c r="AU493" s="394"/>
      <c r="AV493" s="306"/>
      <c r="AW493" s="306"/>
      <c r="AX493" s="394"/>
      <c r="AY493" s="401"/>
      <c r="AZ493" s="341"/>
      <c r="BA493" s="341"/>
      <c r="BB493" s="341"/>
      <c r="BC493" s="341"/>
      <c r="BD493" s="341"/>
      <c r="BE493" s="401"/>
      <c r="BF493" s="341"/>
      <c r="BG493" s="341"/>
      <c r="BH493" s="402"/>
      <c r="BI493" s="403"/>
      <c r="BJ493" s="405"/>
      <c r="BK493" s="405"/>
      <c r="BL493" s="405"/>
      <c r="BM493" s="405"/>
      <c r="BN493" s="514"/>
    </row>
    <row r="494" ht="18.75" customHeight="1">
      <c r="A494" s="336" t="str">
        <f t="shared" si="13"/>
        <v/>
      </c>
      <c r="B494" s="341"/>
      <c r="C494" s="559"/>
      <c r="D494" s="559"/>
      <c r="E494" s="560" t="str">
        <f t="shared" si="14"/>
        <v/>
      </c>
      <c r="F494" s="401"/>
      <c r="G494" s="394"/>
      <c r="H494" s="341" t="str">
        <f t="array" ref="H494">IF(D494="","",XLOOKUP(D494,'Master Data'!K:K,'Master Data'!N:N,"Input in Master Data",0,1))</f>
        <v/>
      </c>
      <c r="I494" s="341" t="str">
        <f t="array" ref="I494">IF(D494="","",XLOOKUP(D494,'Master Data'!K:K,'Master Data'!O:O,"Input in Master Data",0,1))</f>
        <v/>
      </c>
      <c r="J494" s="341" t="str">
        <f t="array" ref="J494">if(V494="","",XLOOKUP(V494,Master[Company],Master[Blow],"Unknown",0,1))</f>
        <v/>
      </c>
      <c r="K494" s="341" t="str">
        <f t="array" ref="K494">if(V494="","",XLOOKUP(V494,Master[Company],Master[Pigging],"Unknown",0,1))</f>
        <v/>
      </c>
      <c r="L494" s="341" t="str">
        <f t="array" ref="L494">if(V494="","",XLOOKUP(V494,Master[Company],Master[Load Method],"Unknown",0,1))</f>
        <v/>
      </c>
      <c r="M494" s="341" t="str">
        <f t="array" ref="M494">if(V494="","",XLOOKUP(V494,Master[Company],Master[Line Distance],"Unknown",0,1))</f>
        <v/>
      </c>
      <c r="N494" s="394"/>
      <c r="O494" s="341"/>
      <c r="P494" s="506"/>
      <c r="Q494" s="341" t="str">
        <f t="array" ref="Q494">if(V494="","",XLOOKUP(V494,Master[Company],Master[Terms],"NA",0,1))</f>
        <v/>
      </c>
      <c r="R494" s="341" t="str">
        <f t="shared" si="9"/>
        <v/>
      </c>
      <c r="S494" s="341" t="str">
        <f t="array" ref="S494">if(V494="","",XLOOKUP(V494,Master[Company],Master[Group],"NA",0,1))</f>
        <v/>
      </c>
      <c r="T494" s="341" t="str">
        <f t="array" ref="T494">if(V494="","",XLOOKUP(V494,Master[Company],Master[Loading Location],"NA",0,1))</f>
        <v/>
      </c>
      <c r="U494" s="341" t="str">
        <f t="array" ref="U494">if(V494="","",XLOOKUP(V494,Master[Company],Master[Acronym],"NA",0,1))</f>
        <v/>
      </c>
      <c r="V494" s="341"/>
      <c r="W494" s="342"/>
      <c r="X494" s="90"/>
      <c r="Y494" s="341"/>
      <c r="Z494" s="341" t="str">
        <f t="shared" si="11"/>
        <v/>
      </c>
      <c r="AA494" s="341"/>
      <c r="AB494" s="341"/>
      <c r="AC494" s="341"/>
      <c r="AD494" s="401"/>
      <c r="AE494" s="563"/>
      <c r="AF494" s="564"/>
      <c r="AG494" s="564"/>
      <c r="AH494" s="564"/>
      <c r="AI494" s="564"/>
      <c r="AJ494" s="564"/>
      <c r="AK494" s="564"/>
      <c r="AL494" s="565"/>
      <c r="AM494" s="564"/>
      <c r="AN494" s="564"/>
      <c r="AO494" s="564"/>
      <c r="AP494" s="564"/>
      <c r="AQ494" s="564"/>
      <c r="AR494" s="564"/>
      <c r="AS494" s="564"/>
      <c r="AT494" s="564"/>
      <c r="AU494" s="394"/>
      <c r="AV494" s="306"/>
      <c r="AW494" s="306"/>
      <c r="AX494" s="394"/>
      <c r="AY494" s="401"/>
      <c r="AZ494" s="341"/>
      <c r="BA494" s="341"/>
      <c r="BB494" s="341"/>
      <c r="BC494" s="341"/>
      <c r="BD494" s="341"/>
      <c r="BE494" s="401"/>
      <c r="BF494" s="341"/>
      <c r="BG494" s="341"/>
      <c r="BH494" s="402"/>
      <c r="BI494" s="403"/>
      <c r="BJ494" s="405"/>
      <c r="BK494" s="405"/>
      <c r="BL494" s="405"/>
      <c r="BM494" s="405"/>
      <c r="BN494" s="514"/>
    </row>
    <row r="495" ht="18.75" customHeight="1">
      <c r="A495" s="336" t="str">
        <f t="shared" si="13"/>
        <v/>
      </c>
      <c r="B495" s="341"/>
      <c r="C495" s="559"/>
      <c r="D495" s="559"/>
      <c r="E495" s="560" t="str">
        <f t="shared" si="14"/>
        <v/>
      </c>
      <c r="F495" s="401"/>
      <c r="G495" s="394"/>
      <c r="H495" s="341" t="str">
        <f t="array" ref="H495">IF(D495="","",XLOOKUP(D495,'Master Data'!K:K,'Master Data'!N:N,"Input in Master Data",0,1))</f>
        <v/>
      </c>
      <c r="I495" s="341" t="str">
        <f t="array" ref="I495">IF(D495="","",XLOOKUP(D495,'Master Data'!K:K,'Master Data'!O:O,"Input in Master Data",0,1))</f>
        <v/>
      </c>
      <c r="J495" s="341" t="str">
        <f t="array" ref="J495">if(V495="","",XLOOKUP(V495,Master[Company],Master[Blow],"Unknown",0,1))</f>
        <v/>
      </c>
      <c r="K495" s="341" t="str">
        <f t="array" ref="K495">if(V495="","",XLOOKUP(V495,Master[Company],Master[Pigging],"Unknown",0,1))</f>
        <v/>
      </c>
      <c r="L495" s="341" t="str">
        <f t="array" ref="L495">if(V495="","",XLOOKUP(V495,Master[Company],Master[Load Method],"Unknown",0,1))</f>
        <v/>
      </c>
      <c r="M495" s="341" t="str">
        <f t="array" ref="M495">if(V495="","",XLOOKUP(V495,Master[Company],Master[Line Distance],"Unknown",0,1))</f>
        <v/>
      </c>
      <c r="N495" s="394"/>
      <c r="O495" s="341"/>
      <c r="P495" s="506"/>
      <c r="Q495" s="341" t="str">
        <f t="array" ref="Q495">if(V495="","",XLOOKUP(V495,Master[Company],Master[Terms],"NA",0,1))</f>
        <v/>
      </c>
      <c r="R495" s="341" t="str">
        <f t="shared" si="9"/>
        <v/>
      </c>
      <c r="S495" s="341" t="str">
        <f t="array" ref="S495">if(V495="","",XLOOKUP(V495,Master[Company],Master[Group],"NA",0,1))</f>
        <v/>
      </c>
      <c r="T495" s="341" t="str">
        <f t="array" ref="T495">if(V495="","",XLOOKUP(V495,Master[Company],Master[Loading Location],"NA",0,1))</f>
        <v/>
      </c>
      <c r="U495" s="341" t="str">
        <f t="array" ref="U495">if(V495="","",XLOOKUP(V495,Master[Company],Master[Acronym],"NA",0,1))</f>
        <v/>
      </c>
      <c r="V495" s="341"/>
      <c r="W495" s="342"/>
      <c r="X495" s="90"/>
      <c r="Y495" s="341"/>
      <c r="Z495" s="341" t="str">
        <f t="shared" si="11"/>
        <v/>
      </c>
      <c r="AA495" s="341"/>
      <c r="AB495" s="341"/>
      <c r="AC495" s="341"/>
      <c r="AD495" s="401"/>
      <c r="AE495" s="563"/>
      <c r="AF495" s="564"/>
      <c r="AG495" s="564"/>
      <c r="AH495" s="564"/>
      <c r="AI495" s="564"/>
      <c r="AJ495" s="564"/>
      <c r="AK495" s="564"/>
      <c r="AL495" s="565"/>
      <c r="AM495" s="564"/>
      <c r="AN495" s="564"/>
      <c r="AO495" s="564"/>
      <c r="AP495" s="564"/>
      <c r="AQ495" s="564"/>
      <c r="AR495" s="564"/>
      <c r="AS495" s="564"/>
      <c r="AT495" s="564"/>
      <c r="AU495" s="394"/>
      <c r="AV495" s="306"/>
      <c r="AW495" s="306"/>
      <c r="AX495" s="394"/>
      <c r="AY495" s="401"/>
      <c r="AZ495" s="341"/>
      <c r="BA495" s="341"/>
      <c r="BB495" s="341"/>
      <c r="BC495" s="341"/>
      <c r="BD495" s="341"/>
      <c r="BE495" s="401"/>
      <c r="BF495" s="341"/>
      <c r="BG495" s="341"/>
      <c r="BH495" s="402"/>
      <c r="BI495" s="403"/>
      <c r="BJ495" s="405"/>
      <c r="BK495" s="405"/>
      <c r="BL495" s="405"/>
      <c r="BM495" s="405"/>
      <c r="BN495" s="514"/>
    </row>
    <row r="496" ht="18.75" customHeight="1">
      <c r="A496" s="336" t="str">
        <f t="shared" si="13"/>
        <v/>
      </c>
      <c r="B496" s="341"/>
      <c r="C496" s="559"/>
      <c r="D496" s="559"/>
      <c r="E496" s="560" t="str">
        <f t="shared" si="14"/>
        <v/>
      </c>
      <c r="F496" s="401"/>
      <c r="G496" s="394"/>
      <c r="H496" s="341" t="str">
        <f t="array" ref="H496">IF(D496="","",XLOOKUP(D496,'Master Data'!K:K,'Master Data'!N:N,"Input in Master Data",0,1))</f>
        <v/>
      </c>
      <c r="I496" s="341" t="str">
        <f t="array" ref="I496">IF(D496="","",XLOOKUP(D496,'Master Data'!K:K,'Master Data'!O:O,"Input in Master Data",0,1))</f>
        <v/>
      </c>
      <c r="J496" s="341" t="str">
        <f t="array" ref="J496">if(V496="","",XLOOKUP(V496,Master[Company],Master[Blow],"Unknown",0,1))</f>
        <v/>
      </c>
      <c r="K496" s="341" t="str">
        <f t="array" ref="K496">if(V496="","",XLOOKUP(V496,Master[Company],Master[Pigging],"Unknown",0,1))</f>
        <v/>
      </c>
      <c r="L496" s="341" t="str">
        <f t="array" ref="L496">if(V496="","",XLOOKUP(V496,Master[Company],Master[Load Method],"Unknown",0,1))</f>
        <v/>
      </c>
      <c r="M496" s="341" t="str">
        <f t="array" ref="M496">if(V496="","",XLOOKUP(V496,Master[Company],Master[Line Distance],"Unknown",0,1))</f>
        <v/>
      </c>
      <c r="N496" s="394"/>
      <c r="O496" s="341"/>
      <c r="P496" s="506"/>
      <c r="Q496" s="341" t="str">
        <f t="array" ref="Q496">if(V496="","",XLOOKUP(V496,Master[Company],Master[Terms],"NA",0,1))</f>
        <v/>
      </c>
      <c r="R496" s="341" t="str">
        <f t="shared" si="9"/>
        <v/>
      </c>
      <c r="S496" s="341" t="str">
        <f t="array" ref="S496">if(V496="","",XLOOKUP(V496,Master[Company],Master[Group],"NA",0,1))</f>
        <v/>
      </c>
      <c r="T496" s="341" t="str">
        <f t="array" ref="T496">if(V496="","",XLOOKUP(V496,Master[Company],Master[Loading Location],"NA",0,1))</f>
        <v/>
      </c>
      <c r="U496" s="341" t="str">
        <f t="array" ref="U496">if(V496="","",XLOOKUP(V496,Master[Company],Master[Acronym],"NA",0,1))</f>
        <v/>
      </c>
      <c r="V496" s="341"/>
      <c r="W496" s="342"/>
      <c r="X496" s="90"/>
      <c r="Y496" s="341"/>
      <c r="Z496" s="341" t="str">
        <f t="shared" si="11"/>
        <v/>
      </c>
      <c r="AA496" s="341"/>
      <c r="AB496" s="341"/>
      <c r="AC496" s="341"/>
      <c r="AD496" s="401"/>
      <c r="AE496" s="563"/>
      <c r="AF496" s="564"/>
      <c r="AG496" s="564"/>
      <c r="AH496" s="564"/>
      <c r="AI496" s="564"/>
      <c r="AJ496" s="564"/>
      <c r="AK496" s="564"/>
      <c r="AL496" s="565"/>
      <c r="AM496" s="564"/>
      <c r="AN496" s="564"/>
      <c r="AO496" s="564"/>
      <c r="AP496" s="564"/>
      <c r="AQ496" s="564"/>
      <c r="AR496" s="564"/>
      <c r="AS496" s="564"/>
      <c r="AT496" s="564"/>
      <c r="AU496" s="394"/>
      <c r="AV496" s="306"/>
      <c r="AW496" s="306"/>
      <c r="AX496" s="394"/>
      <c r="AY496" s="401"/>
      <c r="AZ496" s="341"/>
      <c r="BA496" s="341"/>
      <c r="BB496" s="341"/>
      <c r="BC496" s="341"/>
      <c r="BD496" s="341"/>
      <c r="BE496" s="401"/>
      <c r="BF496" s="341"/>
      <c r="BG496" s="341"/>
      <c r="BH496" s="402"/>
      <c r="BI496" s="403"/>
      <c r="BJ496" s="405"/>
      <c r="BK496" s="405"/>
      <c r="BL496" s="405"/>
      <c r="BM496" s="405"/>
      <c r="BN496" s="514"/>
    </row>
    <row r="497" ht="18.75" customHeight="1">
      <c r="A497" s="336" t="str">
        <f t="shared" si="13"/>
        <v/>
      </c>
      <c r="B497" s="341"/>
      <c r="C497" s="559"/>
      <c r="D497" s="559"/>
      <c r="E497" s="560" t="str">
        <f t="shared" si="14"/>
        <v/>
      </c>
      <c r="F497" s="401"/>
      <c r="G497" s="394"/>
      <c r="H497" s="341" t="str">
        <f t="array" ref="H497">IF(D497="","",XLOOKUP(D497,'Master Data'!K:K,'Master Data'!N:N,"Input in Master Data",0,1))</f>
        <v/>
      </c>
      <c r="I497" s="341" t="str">
        <f t="array" ref="I497">IF(D497="","",XLOOKUP(D497,'Master Data'!K:K,'Master Data'!O:O,"Input in Master Data",0,1))</f>
        <v/>
      </c>
      <c r="J497" s="341" t="str">
        <f t="array" ref="J497">if(V497="","",XLOOKUP(V497,Master[Company],Master[Blow],"Unknown",0,1))</f>
        <v/>
      </c>
      <c r="K497" s="341" t="str">
        <f t="array" ref="K497">if(V497="","",XLOOKUP(V497,Master[Company],Master[Pigging],"Unknown",0,1))</f>
        <v/>
      </c>
      <c r="L497" s="341" t="str">
        <f t="array" ref="L497">if(V497="","",XLOOKUP(V497,Master[Company],Master[Load Method],"Unknown",0,1))</f>
        <v/>
      </c>
      <c r="M497" s="341" t="str">
        <f t="array" ref="M497">if(V497="","",XLOOKUP(V497,Master[Company],Master[Line Distance],"Unknown",0,1))</f>
        <v/>
      </c>
      <c r="N497" s="394"/>
      <c r="O497" s="341"/>
      <c r="P497" s="506"/>
      <c r="Q497" s="341" t="str">
        <f t="array" ref="Q497">if(V497="","",XLOOKUP(V497,Master[Company],Master[Terms],"NA",0,1))</f>
        <v/>
      </c>
      <c r="R497" s="341" t="str">
        <f t="shared" si="9"/>
        <v/>
      </c>
      <c r="S497" s="341" t="str">
        <f t="array" ref="S497">if(V497="","",XLOOKUP(V497,Master[Company],Master[Group],"NA",0,1))</f>
        <v/>
      </c>
      <c r="T497" s="341" t="str">
        <f t="array" ref="T497">if(V497="","",XLOOKUP(V497,Master[Company],Master[Loading Location],"NA",0,1))</f>
        <v/>
      </c>
      <c r="U497" s="341" t="str">
        <f t="array" ref="U497">if(V497="","",XLOOKUP(V497,Master[Company],Master[Acronym],"NA",0,1))</f>
        <v/>
      </c>
      <c r="V497" s="341"/>
      <c r="W497" s="342"/>
      <c r="X497" s="90"/>
      <c r="Y497" s="341"/>
      <c r="Z497" s="341" t="str">
        <f t="shared" si="11"/>
        <v/>
      </c>
      <c r="AA497" s="341"/>
      <c r="AB497" s="341"/>
      <c r="AC497" s="341"/>
      <c r="AD497" s="401"/>
      <c r="AE497" s="563"/>
      <c r="AF497" s="564"/>
      <c r="AG497" s="564"/>
      <c r="AH497" s="564"/>
      <c r="AI497" s="564"/>
      <c r="AJ497" s="564"/>
      <c r="AK497" s="564"/>
      <c r="AL497" s="565"/>
      <c r="AM497" s="564"/>
      <c r="AN497" s="564"/>
      <c r="AO497" s="564"/>
      <c r="AP497" s="564"/>
      <c r="AQ497" s="564"/>
      <c r="AR497" s="564"/>
      <c r="AS497" s="564"/>
      <c r="AT497" s="564"/>
      <c r="AU497" s="394"/>
      <c r="AV497" s="306"/>
      <c r="AW497" s="306"/>
      <c r="AX497" s="394"/>
      <c r="AY497" s="401"/>
      <c r="AZ497" s="341"/>
      <c r="BA497" s="341"/>
      <c r="BB497" s="341"/>
      <c r="BC497" s="341"/>
      <c r="BD497" s="341"/>
      <c r="BE497" s="401"/>
      <c r="BF497" s="341"/>
      <c r="BG497" s="341"/>
      <c r="BH497" s="402"/>
      <c r="BI497" s="403"/>
      <c r="BJ497" s="405"/>
      <c r="BK497" s="405"/>
      <c r="BL497" s="405"/>
      <c r="BM497" s="405"/>
      <c r="BN497" s="514"/>
    </row>
    <row r="498" ht="18.75" customHeight="1">
      <c r="A498" s="336" t="str">
        <f t="shared" si="13"/>
        <v/>
      </c>
      <c r="B498" s="341"/>
      <c r="C498" s="559"/>
      <c r="D498" s="559"/>
      <c r="E498" s="560" t="str">
        <f t="shared" si="14"/>
        <v/>
      </c>
      <c r="F498" s="401"/>
      <c r="G498" s="394"/>
      <c r="H498" s="341" t="str">
        <f t="array" ref="H498">IF(D498="","",XLOOKUP(D498,'Master Data'!K:K,'Master Data'!N:N,"Input in Master Data",0,1))</f>
        <v/>
      </c>
      <c r="I498" s="341" t="str">
        <f t="array" ref="I498">IF(D498="","",XLOOKUP(D498,'Master Data'!K:K,'Master Data'!O:O,"Input in Master Data",0,1))</f>
        <v/>
      </c>
      <c r="J498" s="341" t="str">
        <f t="array" ref="J498">if(V498="","",XLOOKUP(V498,Master[Company],Master[Blow],"Unknown",0,1))</f>
        <v/>
      </c>
      <c r="K498" s="341" t="str">
        <f t="array" ref="K498">if(V498="","",XLOOKUP(V498,Master[Company],Master[Pigging],"Unknown",0,1))</f>
        <v/>
      </c>
      <c r="L498" s="341" t="str">
        <f t="array" ref="L498">if(V498="","",XLOOKUP(V498,Master[Company],Master[Load Method],"Unknown",0,1))</f>
        <v/>
      </c>
      <c r="M498" s="341" t="str">
        <f t="array" ref="M498">if(V498="","",XLOOKUP(V498,Master[Company],Master[Line Distance],"Unknown",0,1))</f>
        <v/>
      </c>
      <c r="N498" s="394"/>
      <c r="O498" s="341"/>
      <c r="P498" s="506"/>
      <c r="Q498" s="341" t="str">
        <f t="array" ref="Q498">if(V498="","",XLOOKUP(V498,Master[Company],Master[Terms],"NA",0,1))</f>
        <v/>
      </c>
      <c r="R498" s="341" t="str">
        <f t="shared" si="9"/>
        <v/>
      </c>
      <c r="S498" s="341" t="str">
        <f t="array" ref="S498">if(V498="","",XLOOKUP(V498,Master[Company],Master[Group],"NA",0,1))</f>
        <v/>
      </c>
      <c r="T498" s="341" t="str">
        <f t="array" ref="T498">if(V498="","",XLOOKUP(V498,Master[Company],Master[Loading Location],"NA",0,1))</f>
        <v/>
      </c>
      <c r="U498" s="341" t="str">
        <f t="array" ref="U498">if(V498="","",XLOOKUP(V498,Master[Company],Master[Acronym],"NA",0,1))</f>
        <v/>
      </c>
      <c r="V498" s="341"/>
      <c r="W498" s="342"/>
      <c r="X498" s="90"/>
      <c r="Y498" s="341"/>
      <c r="Z498" s="341" t="str">
        <f t="shared" si="11"/>
        <v/>
      </c>
      <c r="AA498" s="341"/>
      <c r="AB498" s="341"/>
      <c r="AC498" s="341"/>
      <c r="AD498" s="401"/>
      <c r="AE498" s="563"/>
      <c r="AF498" s="564"/>
      <c r="AG498" s="564"/>
      <c r="AH498" s="564"/>
      <c r="AI498" s="564"/>
      <c r="AJ498" s="564"/>
      <c r="AK498" s="564"/>
      <c r="AL498" s="565"/>
      <c r="AM498" s="564"/>
      <c r="AN498" s="564"/>
      <c r="AO498" s="564"/>
      <c r="AP498" s="564"/>
      <c r="AQ498" s="564"/>
      <c r="AR498" s="564"/>
      <c r="AS498" s="564"/>
      <c r="AT498" s="564"/>
      <c r="AU498" s="394"/>
      <c r="AV498" s="306"/>
      <c r="AW498" s="306"/>
      <c r="AX498" s="394"/>
      <c r="AY498" s="401"/>
      <c r="AZ498" s="341"/>
      <c r="BA498" s="341"/>
      <c r="BB498" s="341"/>
      <c r="BC498" s="341"/>
      <c r="BD498" s="341"/>
      <c r="BE498" s="401"/>
      <c r="BF498" s="341"/>
      <c r="BG498" s="341"/>
      <c r="BH498" s="402"/>
      <c r="BI498" s="403"/>
      <c r="BJ498" s="405"/>
      <c r="BK498" s="405"/>
      <c r="BL498" s="405"/>
      <c r="BM498" s="405"/>
      <c r="BN498" s="514"/>
    </row>
    <row r="499" ht="18.75" customHeight="1">
      <c r="A499" s="336" t="str">
        <f t="shared" si="13"/>
        <v/>
      </c>
      <c r="B499" s="341"/>
      <c r="C499" s="559"/>
      <c r="D499" s="559"/>
      <c r="E499" s="560" t="str">
        <f t="shared" si="14"/>
        <v/>
      </c>
      <c r="F499" s="401"/>
      <c r="G499" s="394"/>
      <c r="H499" s="341" t="str">
        <f t="array" ref="H499">IF(D499="","",XLOOKUP(D499,'Master Data'!K:K,'Master Data'!N:N,"Input in Master Data",0,1))</f>
        <v/>
      </c>
      <c r="I499" s="341" t="str">
        <f t="array" ref="I499">IF(D499="","",XLOOKUP(D499,'Master Data'!K:K,'Master Data'!O:O,"Input in Master Data",0,1))</f>
        <v/>
      </c>
      <c r="J499" s="341" t="str">
        <f t="array" ref="J499">if(V499="","",XLOOKUP(V499,Master[Company],Master[Blow],"Unknown",0,1))</f>
        <v/>
      </c>
      <c r="K499" s="341" t="str">
        <f t="array" ref="K499">if(V499="","",XLOOKUP(V499,Master[Company],Master[Pigging],"Unknown",0,1))</f>
        <v/>
      </c>
      <c r="L499" s="341" t="str">
        <f t="array" ref="L499">if(V499="","",XLOOKUP(V499,Master[Company],Master[Load Method],"Unknown",0,1))</f>
        <v/>
      </c>
      <c r="M499" s="341" t="str">
        <f t="array" ref="M499">if(V499="","",XLOOKUP(V499,Master[Company],Master[Line Distance],"Unknown",0,1))</f>
        <v/>
      </c>
      <c r="N499" s="394"/>
      <c r="O499" s="341"/>
      <c r="P499" s="506"/>
      <c r="Q499" s="341" t="str">
        <f t="array" ref="Q499">if(V499="","",XLOOKUP(V499,Master[Company],Master[Terms],"NA",0,1))</f>
        <v/>
      </c>
      <c r="R499" s="341" t="str">
        <f t="shared" si="9"/>
        <v/>
      </c>
      <c r="S499" s="341" t="str">
        <f t="array" ref="S499">if(V499="","",XLOOKUP(V499,Master[Company],Master[Group],"NA",0,1))</f>
        <v/>
      </c>
      <c r="T499" s="341" t="str">
        <f t="array" ref="T499">if(V499="","",XLOOKUP(V499,Master[Company],Master[Loading Location],"NA",0,1))</f>
        <v/>
      </c>
      <c r="U499" s="341" t="str">
        <f t="array" ref="U499">if(V499="","",XLOOKUP(V499,Master[Company],Master[Acronym],"NA",0,1))</f>
        <v/>
      </c>
      <c r="V499" s="341"/>
      <c r="W499" s="342"/>
      <c r="X499" s="90"/>
      <c r="Y499" s="341"/>
      <c r="Z499" s="341" t="str">
        <f t="shared" si="11"/>
        <v/>
      </c>
      <c r="AA499" s="341"/>
      <c r="AB499" s="341"/>
      <c r="AC499" s="341"/>
      <c r="AD499" s="401"/>
      <c r="AE499" s="563"/>
      <c r="AF499" s="564"/>
      <c r="AG499" s="564"/>
      <c r="AH499" s="564"/>
      <c r="AI499" s="564"/>
      <c r="AJ499" s="564"/>
      <c r="AK499" s="564"/>
      <c r="AL499" s="565"/>
      <c r="AM499" s="564"/>
      <c r="AN499" s="564"/>
      <c r="AO499" s="564"/>
      <c r="AP499" s="564"/>
      <c r="AQ499" s="564"/>
      <c r="AR499" s="564"/>
      <c r="AS499" s="564"/>
      <c r="AT499" s="564"/>
      <c r="AU499" s="394"/>
      <c r="AV499" s="306"/>
      <c r="AW499" s="306"/>
      <c r="AX499" s="394"/>
      <c r="AY499" s="401"/>
      <c r="AZ499" s="341"/>
      <c r="BA499" s="341"/>
      <c r="BB499" s="341"/>
      <c r="BC499" s="341"/>
      <c r="BD499" s="341"/>
      <c r="BE499" s="401"/>
      <c r="BF499" s="341"/>
      <c r="BG499" s="341"/>
      <c r="BH499" s="402"/>
      <c r="BI499" s="403"/>
      <c r="BJ499" s="405"/>
      <c r="BK499" s="405"/>
      <c r="BL499" s="405"/>
      <c r="BM499" s="405"/>
      <c r="BN499" s="514"/>
    </row>
    <row r="500" ht="18.75" customHeight="1">
      <c r="A500" s="336" t="str">
        <f t="shared" si="13"/>
        <v/>
      </c>
      <c r="B500" s="341"/>
      <c r="C500" s="559"/>
      <c r="D500" s="559"/>
      <c r="E500" s="560" t="str">
        <f t="shared" si="14"/>
        <v/>
      </c>
      <c r="F500" s="401"/>
      <c r="G500" s="394"/>
      <c r="H500" s="341" t="str">
        <f t="array" ref="H500">IF(D500="","",XLOOKUP(D500,'Master Data'!K:K,'Master Data'!N:N,"Input in Master Data",0,1))</f>
        <v/>
      </c>
      <c r="I500" s="341" t="str">
        <f t="array" ref="I500">IF(D500="","",XLOOKUP(D500,'Master Data'!K:K,'Master Data'!O:O,"Input in Master Data",0,1))</f>
        <v/>
      </c>
      <c r="J500" s="341" t="str">
        <f t="array" ref="J500">if(V500="","",XLOOKUP(V500,Master[Company],Master[Blow],"Unknown",0,1))</f>
        <v/>
      </c>
      <c r="K500" s="341" t="str">
        <f t="array" ref="K500">if(V500="","",XLOOKUP(V500,Master[Company],Master[Pigging],"Unknown",0,1))</f>
        <v/>
      </c>
      <c r="L500" s="341" t="str">
        <f t="array" ref="L500">if(V500="","",XLOOKUP(V500,Master[Company],Master[Load Method],"Unknown",0,1))</f>
        <v/>
      </c>
      <c r="M500" s="341" t="str">
        <f t="array" ref="M500">if(V500="","",XLOOKUP(V500,Master[Company],Master[Line Distance],"Unknown",0,1))</f>
        <v/>
      </c>
      <c r="N500" s="394"/>
      <c r="O500" s="341"/>
      <c r="P500" s="506"/>
      <c r="Q500" s="341" t="str">
        <f t="array" ref="Q500">if(V500="","",XLOOKUP(V500,Master[Company],Master[Terms],"NA",0,1))</f>
        <v/>
      </c>
      <c r="R500" s="341" t="str">
        <f t="shared" si="9"/>
        <v/>
      </c>
      <c r="S500" s="341" t="str">
        <f t="array" ref="S500">if(V500="","",XLOOKUP(V500,Master[Company],Master[Group],"NA",0,1))</f>
        <v/>
      </c>
      <c r="T500" s="341" t="str">
        <f t="array" ref="T500">if(V500="","",XLOOKUP(V500,Master[Company],Master[Loading Location],"NA",0,1))</f>
        <v/>
      </c>
      <c r="U500" s="341" t="str">
        <f t="array" ref="U500">if(V500="","",XLOOKUP(V500,Master[Company],Master[Acronym],"NA",0,1))</f>
        <v/>
      </c>
      <c r="V500" s="341"/>
      <c r="W500" s="342"/>
      <c r="X500" s="90"/>
      <c r="Y500" s="341"/>
      <c r="Z500" s="341" t="str">
        <f t="shared" si="11"/>
        <v/>
      </c>
      <c r="AA500" s="341"/>
      <c r="AB500" s="341"/>
      <c r="AC500" s="341"/>
      <c r="AD500" s="401"/>
      <c r="AE500" s="563"/>
      <c r="AF500" s="564"/>
      <c r="AG500" s="564"/>
      <c r="AH500" s="564"/>
      <c r="AI500" s="564"/>
      <c r="AJ500" s="564"/>
      <c r="AK500" s="564"/>
      <c r="AL500" s="565"/>
      <c r="AM500" s="564"/>
      <c r="AN500" s="564"/>
      <c r="AO500" s="564"/>
      <c r="AP500" s="564"/>
      <c r="AQ500" s="564"/>
      <c r="AR500" s="564"/>
      <c r="AS500" s="564"/>
      <c r="AT500" s="564"/>
      <c r="AU500" s="394"/>
      <c r="AV500" s="306"/>
      <c r="AW500" s="306"/>
      <c r="AX500" s="394"/>
      <c r="AY500" s="401"/>
      <c r="AZ500" s="341"/>
      <c r="BA500" s="341"/>
      <c r="BB500" s="341"/>
      <c r="BC500" s="341"/>
      <c r="BD500" s="341"/>
      <c r="BE500" s="401"/>
      <c r="BF500" s="341"/>
      <c r="BG500" s="341"/>
      <c r="BH500" s="402"/>
      <c r="BI500" s="403"/>
      <c r="BJ500" s="405"/>
      <c r="BK500" s="405"/>
      <c r="BL500" s="405"/>
      <c r="BM500" s="405"/>
      <c r="BN500" s="514"/>
    </row>
    <row r="501" ht="18.75" customHeight="1">
      <c r="A501" s="336" t="str">
        <f t="shared" si="13"/>
        <v/>
      </c>
      <c r="B501" s="341"/>
      <c r="C501" s="559"/>
      <c r="D501" s="559"/>
      <c r="E501" s="560" t="str">
        <f t="shared" si="14"/>
        <v/>
      </c>
      <c r="F501" s="401"/>
      <c r="G501" s="394"/>
      <c r="H501" s="341" t="str">
        <f t="array" ref="H501">IF(D501="","",XLOOKUP(D501,'Master Data'!K:K,'Master Data'!N:N,"Input in Master Data",0,1))</f>
        <v/>
      </c>
      <c r="I501" s="341" t="str">
        <f t="array" ref="I501">IF(D501="","",XLOOKUP(D501,'Master Data'!K:K,'Master Data'!O:O,"Input in Master Data",0,1))</f>
        <v/>
      </c>
      <c r="J501" s="341" t="str">
        <f t="array" ref="J501">if(V501="","",XLOOKUP(V501,Master[Company],Master[Blow],"Unknown",0,1))</f>
        <v/>
      </c>
      <c r="K501" s="341" t="str">
        <f t="array" ref="K501">if(V501="","",XLOOKUP(V501,Master[Company],Master[Pigging],"Unknown",0,1))</f>
        <v/>
      </c>
      <c r="L501" s="341" t="str">
        <f t="array" ref="L501">if(V501="","",XLOOKUP(V501,Master[Company],Master[Load Method],"Unknown",0,1))</f>
        <v/>
      </c>
      <c r="M501" s="341" t="str">
        <f t="array" ref="M501">if(V501="","",XLOOKUP(V501,Master[Company],Master[Line Distance],"Unknown",0,1))</f>
        <v/>
      </c>
      <c r="N501" s="394"/>
      <c r="O501" s="341"/>
      <c r="P501" s="506"/>
      <c r="Q501" s="341" t="str">
        <f t="array" ref="Q501">if(V501="","",XLOOKUP(V501,Master[Company],Master[Terms],"NA",0,1))</f>
        <v/>
      </c>
      <c r="R501" s="341" t="str">
        <f t="shared" si="9"/>
        <v/>
      </c>
      <c r="S501" s="341" t="str">
        <f t="array" ref="S501">if(V501="","",XLOOKUP(V501,Master[Company],Master[Group],"NA",0,1))</f>
        <v/>
      </c>
      <c r="T501" s="341" t="str">
        <f t="array" ref="T501">if(V501="","",XLOOKUP(V501,Master[Company],Master[Loading Location],"NA",0,1))</f>
        <v/>
      </c>
      <c r="U501" s="341" t="str">
        <f t="array" ref="U501">if(V501="","",XLOOKUP(V501,Master[Company],Master[Acronym],"NA",0,1))</f>
        <v/>
      </c>
      <c r="V501" s="341"/>
      <c r="W501" s="342"/>
      <c r="X501" s="90"/>
      <c r="Y501" s="341"/>
      <c r="Z501" s="341" t="str">
        <f t="shared" si="11"/>
        <v/>
      </c>
      <c r="AA501" s="341"/>
      <c r="AB501" s="341"/>
      <c r="AC501" s="341"/>
      <c r="AD501" s="401"/>
      <c r="AE501" s="563"/>
      <c r="AF501" s="564"/>
      <c r="AG501" s="564"/>
      <c r="AH501" s="564"/>
      <c r="AI501" s="564"/>
      <c r="AJ501" s="564"/>
      <c r="AK501" s="564"/>
      <c r="AL501" s="565"/>
      <c r="AM501" s="564"/>
      <c r="AN501" s="564"/>
      <c r="AO501" s="564"/>
      <c r="AP501" s="564"/>
      <c r="AQ501" s="564"/>
      <c r="AR501" s="564"/>
      <c r="AS501" s="564"/>
      <c r="AT501" s="564"/>
      <c r="AU501" s="394"/>
      <c r="AV501" s="306"/>
      <c r="AW501" s="306"/>
      <c r="AX501" s="394"/>
      <c r="AY501" s="401"/>
      <c r="AZ501" s="341"/>
      <c r="BA501" s="341"/>
      <c r="BB501" s="341"/>
      <c r="BC501" s="341"/>
      <c r="BD501" s="341"/>
      <c r="BE501" s="401"/>
      <c r="BF501" s="341"/>
      <c r="BG501" s="341"/>
      <c r="BH501" s="402"/>
      <c r="BI501" s="403"/>
      <c r="BJ501" s="405"/>
      <c r="BK501" s="405"/>
      <c r="BL501" s="405"/>
      <c r="BM501" s="405"/>
      <c r="BN501" s="514"/>
    </row>
    <row r="502" ht="18.75" customHeight="1">
      <c r="A502" s="336" t="str">
        <f t="shared" si="13"/>
        <v/>
      </c>
      <c r="B502" s="341"/>
      <c r="C502" s="559"/>
      <c r="D502" s="559"/>
      <c r="E502" s="560" t="str">
        <f t="shared" si="14"/>
        <v/>
      </c>
      <c r="F502" s="401"/>
      <c r="G502" s="394"/>
      <c r="H502" s="341" t="str">
        <f t="array" ref="H502">IF(D502="","",XLOOKUP(D502,'Master Data'!K:K,'Master Data'!N:N,"Input in Master Data",0,1))</f>
        <v/>
      </c>
      <c r="I502" s="341" t="str">
        <f t="array" ref="I502">IF(D502="","",XLOOKUP(D502,'Master Data'!K:K,'Master Data'!O:O,"Input in Master Data",0,1))</f>
        <v/>
      </c>
      <c r="J502" s="341" t="str">
        <f t="array" ref="J502">if(V502="","",XLOOKUP(V502,Master[Company],Master[Blow],"Unknown",0,1))</f>
        <v/>
      </c>
      <c r="K502" s="341" t="str">
        <f t="array" ref="K502">if(V502="","",XLOOKUP(V502,Master[Company],Master[Pigging],"Unknown",0,1))</f>
        <v/>
      </c>
      <c r="L502" s="341" t="str">
        <f t="array" ref="L502">if(V502="","",XLOOKUP(V502,Master[Company],Master[Load Method],"Unknown",0,1))</f>
        <v/>
      </c>
      <c r="M502" s="341" t="str">
        <f t="array" ref="M502">if(V502="","",XLOOKUP(V502,Master[Company],Master[Line Distance],"Unknown",0,1))</f>
        <v/>
      </c>
      <c r="N502" s="394"/>
      <c r="O502" s="341"/>
      <c r="P502" s="506"/>
      <c r="Q502" s="341" t="str">
        <f t="array" ref="Q502">if(V502="","",XLOOKUP(V502,Master[Company],Master[Terms],"NA",0,1))</f>
        <v/>
      </c>
      <c r="R502" s="341" t="str">
        <f t="shared" si="9"/>
        <v/>
      </c>
      <c r="S502" s="341" t="str">
        <f t="array" ref="S502">if(V502="","",XLOOKUP(V502,Master[Company],Master[Group],"NA",0,1))</f>
        <v/>
      </c>
      <c r="T502" s="341" t="str">
        <f t="array" ref="T502">if(V502="","",XLOOKUP(V502,Master[Company],Master[Loading Location],"NA",0,1))</f>
        <v/>
      </c>
      <c r="U502" s="341" t="str">
        <f t="array" ref="U502">if(V502="","",XLOOKUP(V502,Master[Company],Master[Acronym],"NA",0,1))</f>
        <v/>
      </c>
      <c r="V502" s="341"/>
      <c r="W502" s="342"/>
      <c r="X502" s="90"/>
      <c r="Y502" s="341"/>
      <c r="Z502" s="341" t="str">
        <f t="shared" si="11"/>
        <v/>
      </c>
      <c r="AA502" s="341"/>
      <c r="AB502" s="341"/>
      <c r="AC502" s="341"/>
      <c r="AD502" s="401"/>
      <c r="AE502" s="563"/>
      <c r="AF502" s="564"/>
      <c r="AG502" s="564"/>
      <c r="AH502" s="564"/>
      <c r="AI502" s="564"/>
      <c r="AJ502" s="564"/>
      <c r="AK502" s="564"/>
      <c r="AL502" s="565"/>
      <c r="AM502" s="564"/>
      <c r="AN502" s="564"/>
      <c r="AO502" s="564"/>
      <c r="AP502" s="564"/>
      <c r="AQ502" s="564"/>
      <c r="AR502" s="564"/>
      <c r="AS502" s="564"/>
      <c r="AT502" s="564"/>
      <c r="AU502" s="394"/>
      <c r="AV502" s="306"/>
      <c r="AW502" s="306"/>
      <c r="AX502" s="394"/>
      <c r="AY502" s="401"/>
      <c r="AZ502" s="341"/>
      <c r="BA502" s="341"/>
      <c r="BB502" s="341"/>
      <c r="BC502" s="341"/>
      <c r="BD502" s="341"/>
      <c r="BE502" s="401"/>
      <c r="BF502" s="341"/>
      <c r="BG502" s="341"/>
      <c r="BH502" s="402"/>
      <c r="BI502" s="403"/>
      <c r="BJ502" s="405"/>
      <c r="BK502" s="405"/>
      <c r="BL502" s="405"/>
      <c r="BM502" s="405"/>
      <c r="BN502" s="514"/>
    </row>
    <row r="503" ht="18.75" customHeight="1">
      <c r="A503" s="336" t="str">
        <f t="shared" si="13"/>
        <v/>
      </c>
      <c r="B503" s="341"/>
      <c r="C503" s="559"/>
      <c r="D503" s="559"/>
      <c r="E503" s="560" t="str">
        <f t="shared" si="14"/>
        <v/>
      </c>
      <c r="F503" s="401"/>
      <c r="G503" s="394"/>
      <c r="H503" s="341" t="str">
        <f t="array" ref="H503">IF(D503="","",XLOOKUP(D503,'Master Data'!K:K,'Master Data'!N:N,"Input in Master Data",0,1))</f>
        <v/>
      </c>
      <c r="I503" s="341" t="str">
        <f t="array" ref="I503">IF(D503="","",XLOOKUP(D503,'Master Data'!K:K,'Master Data'!O:O,"Input in Master Data",0,1))</f>
        <v/>
      </c>
      <c r="J503" s="341" t="str">
        <f t="array" ref="J503">if(V503="","",XLOOKUP(V503,Master[Company],Master[Blow],"Unknown",0,1))</f>
        <v/>
      </c>
      <c r="K503" s="341" t="str">
        <f t="array" ref="K503">if(V503="","",XLOOKUP(V503,Master[Company],Master[Pigging],"Unknown",0,1))</f>
        <v/>
      </c>
      <c r="L503" s="341" t="str">
        <f t="array" ref="L503">if(V503="","",XLOOKUP(V503,Master[Company],Master[Load Method],"Unknown",0,1))</f>
        <v/>
      </c>
      <c r="M503" s="341" t="str">
        <f t="array" ref="M503">if(V503="","",XLOOKUP(V503,Master[Company],Master[Line Distance],"Unknown",0,1))</f>
        <v/>
      </c>
      <c r="N503" s="394"/>
      <c r="O503" s="341"/>
      <c r="P503" s="506"/>
      <c r="Q503" s="341" t="str">
        <f t="array" ref="Q503">if(V503="","",XLOOKUP(V503,Master[Company],Master[Terms],"NA",0,1))</f>
        <v/>
      </c>
      <c r="R503" s="341" t="str">
        <f t="shared" si="9"/>
        <v/>
      </c>
      <c r="S503" s="341" t="str">
        <f t="array" ref="S503">if(V503="","",XLOOKUP(V503,Master[Company],Master[Group],"NA",0,1))</f>
        <v/>
      </c>
      <c r="T503" s="341" t="str">
        <f t="array" ref="T503">if(V503="","",XLOOKUP(V503,Master[Company],Master[Loading Location],"NA",0,1))</f>
        <v/>
      </c>
      <c r="U503" s="341" t="str">
        <f t="array" ref="U503">if(V503="","",XLOOKUP(V503,Master[Company],Master[Acronym],"NA",0,1))</f>
        <v/>
      </c>
      <c r="V503" s="341"/>
      <c r="W503" s="342"/>
      <c r="X503" s="90"/>
      <c r="Y503" s="341"/>
      <c r="Z503" s="341" t="str">
        <f t="shared" si="11"/>
        <v/>
      </c>
      <c r="AA503" s="341"/>
      <c r="AB503" s="341"/>
      <c r="AC503" s="341"/>
      <c r="AD503" s="401"/>
      <c r="AE503" s="563"/>
      <c r="AF503" s="564"/>
      <c r="AG503" s="564"/>
      <c r="AH503" s="564"/>
      <c r="AI503" s="564"/>
      <c r="AJ503" s="564"/>
      <c r="AK503" s="564"/>
      <c r="AL503" s="565"/>
      <c r="AM503" s="564"/>
      <c r="AN503" s="564"/>
      <c r="AO503" s="564"/>
      <c r="AP503" s="564"/>
      <c r="AQ503" s="564"/>
      <c r="AR503" s="564"/>
      <c r="AS503" s="564"/>
      <c r="AT503" s="564"/>
      <c r="AU503" s="394"/>
      <c r="AV503" s="306"/>
      <c r="AW503" s="306"/>
      <c r="AX503" s="394"/>
      <c r="AY503" s="401"/>
      <c r="AZ503" s="341"/>
      <c r="BA503" s="341"/>
      <c r="BB503" s="341"/>
      <c r="BC503" s="341"/>
      <c r="BD503" s="341"/>
      <c r="BE503" s="401"/>
      <c r="BF503" s="341"/>
      <c r="BG503" s="341"/>
      <c r="BH503" s="402"/>
      <c r="BI503" s="403"/>
      <c r="BJ503" s="405"/>
      <c r="BK503" s="405"/>
      <c r="BL503" s="405"/>
      <c r="BM503" s="405"/>
      <c r="BN503" s="514"/>
    </row>
    <row r="504" ht="18.75" customHeight="1">
      <c r="A504" s="336" t="str">
        <f t="shared" si="13"/>
        <v/>
      </c>
      <c r="B504" s="341"/>
      <c r="C504" s="559"/>
      <c r="D504" s="559"/>
      <c r="E504" s="560" t="str">
        <f t="shared" si="14"/>
        <v/>
      </c>
      <c r="F504" s="401"/>
      <c r="G504" s="394"/>
      <c r="H504" s="341" t="str">
        <f t="array" ref="H504">IF(D504="","",XLOOKUP(D504,'Master Data'!K:K,'Master Data'!N:N,"Input in Master Data",0,1))</f>
        <v/>
      </c>
      <c r="I504" s="341" t="str">
        <f t="array" ref="I504">IF(D504="","",XLOOKUP(D504,'Master Data'!K:K,'Master Data'!O:O,"Input in Master Data",0,1))</f>
        <v/>
      </c>
      <c r="J504" s="341" t="str">
        <f t="array" ref="J504">if(V504="","",XLOOKUP(V504,Master[Company],Master[Blow],"Unknown",0,1))</f>
        <v/>
      </c>
      <c r="K504" s="341" t="str">
        <f t="array" ref="K504">if(V504="","",XLOOKUP(V504,Master[Company],Master[Pigging],"Unknown",0,1))</f>
        <v/>
      </c>
      <c r="L504" s="341" t="str">
        <f t="array" ref="L504">if(V504="","",XLOOKUP(V504,Master[Company],Master[Load Method],"Unknown",0,1))</f>
        <v/>
      </c>
      <c r="M504" s="341" t="str">
        <f t="array" ref="M504">if(V504="","",XLOOKUP(V504,Master[Company],Master[Line Distance],"Unknown",0,1))</f>
        <v/>
      </c>
      <c r="N504" s="394"/>
      <c r="O504" s="341"/>
      <c r="P504" s="506"/>
      <c r="Q504" s="341" t="str">
        <f t="array" ref="Q504">if(V504="","",XLOOKUP(V504,Master[Company],Master[Terms],"NA",0,1))</f>
        <v/>
      </c>
      <c r="R504" s="341" t="str">
        <f t="shared" si="9"/>
        <v/>
      </c>
      <c r="S504" s="341" t="str">
        <f t="array" ref="S504">if(V504="","",XLOOKUP(V504,Master[Company],Master[Group],"NA",0,1))</f>
        <v/>
      </c>
      <c r="T504" s="341" t="str">
        <f t="array" ref="T504">if(V504="","",XLOOKUP(V504,Master[Company],Master[Loading Location],"NA",0,1))</f>
        <v/>
      </c>
      <c r="U504" s="341" t="str">
        <f t="array" ref="U504">if(V504="","",XLOOKUP(V504,Master[Company],Master[Acronym],"NA",0,1))</f>
        <v/>
      </c>
      <c r="V504" s="341"/>
      <c r="W504" s="342"/>
      <c r="X504" s="90"/>
      <c r="Y504" s="341"/>
      <c r="Z504" s="341" t="str">
        <f t="shared" si="11"/>
        <v/>
      </c>
      <c r="AA504" s="341"/>
      <c r="AB504" s="341"/>
      <c r="AC504" s="341"/>
      <c r="AD504" s="401"/>
      <c r="AE504" s="563"/>
      <c r="AF504" s="564"/>
      <c r="AG504" s="564"/>
      <c r="AH504" s="564"/>
      <c r="AI504" s="564"/>
      <c r="AJ504" s="564"/>
      <c r="AK504" s="564"/>
      <c r="AL504" s="565"/>
      <c r="AM504" s="564"/>
      <c r="AN504" s="564"/>
      <c r="AO504" s="564"/>
      <c r="AP504" s="564"/>
      <c r="AQ504" s="564"/>
      <c r="AR504" s="564"/>
      <c r="AS504" s="564"/>
      <c r="AT504" s="564"/>
      <c r="AU504" s="394"/>
      <c r="AV504" s="306"/>
      <c r="AW504" s="306"/>
      <c r="AX504" s="394"/>
      <c r="AY504" s="401"/>
      <c r="AZ504" s="341"/>
      <c r="BA504" s="341"/>
      <c r="BB504" s="341"/>
      <c r="BC504" s="341"/>
      <c r="BD504" s="341"/>
      <c r="BE504" s="401"/>
      <c r="BF504" s="341"/>
      <c r="BG504" s="341"/>
      <c r="BH504" s="402"/>
      <c r="BI504" s="403"/>
      <c r="BJ504" s="405"/>
      <c r="BK504" s="405"/>
      <c r="BL504" s="405"/>
      <c r="BM504" s="405"/>
      <c r="BN504" s="514"/>
    </row>
    <row r="505" ht="18.75" customHeight="1">
      <c r="A505" s="336" t="str">
        <f t="shared" si="13"/>
        <v/>
      </c>
      <c r="B505" s="341"/>
      <c r="C505" s="559"/>
      <c r="D505" s="559"/>
      <c r="E505" s="560" t="str">
        <f t="shared" si="14"/>
        <v/>
      </c>
      <c r="F505" s="401"/>
      <c r="G505" s="394"/>
      <c r="H505" s="341" t="str">
        <f t="array" ref="H505">IF(D505="","",XLOOKUP(D505,'Master Data'!K:K,'Master Data'!N:N,"Input in Master Data",0,1))</f>
        <v/>
      </c>
      <c r="I505" s="341" t="str">
        <f t="array" ref="I505">IF(D505="","",XLOOKUP(D505,'Master Data'!K:K,'Master Data'!O:O,"Input in Master Data",0,1))</f>
        <v/>
      </c>
      <c r="J505" s="341" t="str">
        <f t="array" ref="J505">if(V505="","",XLOOKUP(V505,Master[Company],Master[Blow],"Unknown",0,1))</f>
        <v/>
      </c>
      <c r="K505" s="341" t="str">
        <f t="array" ref="K505">if(V505="","",XLOOKUP(V505,Master[Company],Master[Pigging],"Unknown",0,1))</f>
        <v/>
      </c>
      <c r="L505" s="341" t="str">
        <f t="array" ref="L505">if(V505="","",XLOOKUP(V505,Master[Company],Master[Load Method],"Unknown",0,1))</f>
        <v/>
      </c>
      <c r="M505" s="341" t="str">
        <f t="array" ref="M505">if(V505="","",XLOOKUP(V505,Master[Company],Master[Line Distance],"Unknown",0,1))</f>
        <v/>
      </c>
      <c r="N505" s="394"/>
      <c r="O505" s="341"/>
      <c r="P505" s="506"/>
      <c r="Q505" s="341" t="str">
        <f t="array" ref="Q505">if(V505="","",XLOOKUP(V505,Master[Company],Master[Terms],"NA",0,1))</f>
        <v/>
      </c>
      <c r="R505" s="341" t="str">
        <f t="shared" si="9"/>
        <v/>
      </c>
      <c r="S505" s="341" t="str">
        <f t="array" ref="S505">if(V505="","",XLOOKUP(V505,Master[Company],Master[Group],"NA",0,1))</f>
        <v/>
      </c>
      <c r="T505" s="341" t="str">
        <f t="array" ref="T505">if(V505="","",XLOOKUP(V505,Master[Company],Master[Loading Location],"NA",0,1))</f>
        <v/>
      </c>
      <c r="U505" s="341" t="str">
        <f t="array" ref="U505">if(V505="","",XLOOKUP(V505,Master[Company],Master[Acronym],"NA",0,1))</f>
        <v/>
      </c>
      <c r="V505" s="341"/>
      <c r="W505" s="342"/>
      <c r="X505" s="90"/>
      <c r="Y505" s="341"/>
      <c r="Z505" s="341" t="str">
        <f t="shared" si="11"/>
        <v/>
      </c>
      <c r="AA505" s="341"/>
      <c r="AB505" s="341"/>
      <c r="AC505" s="341"/>
      <c r="AD505" s="401"/>
      <c r="AE505" s="563"/>
      <c r="AF505" s="564"/>
      <c r="AG505" s="564"/>
      <c r="AH505" s="564"/>
      <c r="AI505" s="564"/>
      <c r="AJ505" s="564"/>
      <c r="AK505" s="564"/>
      <c r="AL505" s="565"/>
      <c r="AM505" s="564"/>
      <c r="AN505" s="564"/>
      <c r="AO505" s="564"/>
      <c r="AP505" s="564"/>
      <c r="AQ505" s="564"/>
      <c r="AR505" s="564"/>
      <c r="AS505" s="564"/>
      <c r="AT505" s="564"/>
      <c r="AU505" s="394"/>
      <c r="AV505" s="306"/>
      <c r="AW505" s="306"/>
      <c r="AX505" s="394"/>
      <c r="AY505" s="401"/>
      <c r="AZ505" s="341"/>
      <c r="BA505" s="341"/>
      <c r="BB505" s="341"/>
      <c r="BC505" s="341"/>
      <c r="BD505" s="341"/>
      <c r="BE505" s="401"/>
      <c r="BF505" s="341"/>
      <c r="BG505" s="341"/>
      <c r="BH505" s="402"/>
      <c r="BI505" s="403"/>
      <c r="BJ505" s="405"/>
      <c r="BK505" s="405"/>
      <c r="BL505" s="405"/>
      <c r="BM505" s="405"/>
      <c r="BN505" s="514"/>
    </row>
    <row r="506" ht="18.75" customHeight="1">
      <c r="A506" s="336" t="str">
        <f t="shared" si="13"/>
        <v/>
      </c>
      <c r="B506" s="341"/>
      <c r="C506" s="559"/>
      <c r="D506" s="559"/>
      <c r="E506" s="560" t="str">
        <f t="shared" si="14"/>
        <v/>
      </c>
      <c r="F506" s="401"/>
      <c r="G506" s="394"/>
      <c r="H506" s="341" t="str">
        <f t="array" ref="H506">IF(D506="","",XLOOKUP(D506,'Master Data'!K:K,'Master Data'!N:N,"Input in Master Data",0,1))</f>
        <v/>
      </c>
      <c r="I506" s="341" t="str">
        <f t="array" ref="I506">IF(D506="","",XLOOKUP(D506,'Master Data'!K:K,'Master Data'!O:O,"Input in Master Data",0,1))</f>
        <v/>
      </c>
      <c r="J506" s="341" t="str">
        <f t="array" ref="J506">if(V506="","",XLOOKUP(V506,Master[Company],Master[Blow],"Unknown",0,1))</f>
        <v/>
      </c>
      <c r="K506" s="341" t="str">
        <f t="array" ref="K506">if(V506="","",XLOOKUP(V506,Master[Company],Master[Pigging],"Unknown",0,1))</f>
        <v/>
      </c>
      <c r="L506" s="341" t="str">
        <f t="array" ref="L506">if(V506="","",XLOOKUP(V506,Master[Company],Master[Load Method],"Unknown",0,1))</f>
        <v/>
      </c>
      <c r="M506" s="341" t="str">
        <f t="array" ref="M506">if(V506="","",XLOOKUP(V506,Master[Company],Master[Line Distance],"Unknown",0,1))</f>
        <v/>
      </c>
      <c r="N506" s="394"/>
      <c r="O506" s="341"/>
      <c r="P506" s="506"/>
      <c r="Q506" s="341" t="str">
        <f t="array" ref="Q506">if(V506="","",XLOOKUP(V506,Master[Company],Master[Terms],"NA",0,1))</f>
        <v/>
      </c>
      <c r="R506" s="341" t="str">
        <f t="shared" si="9"/>
        <v/>
      </c>
      <c r="S506" s="341" t="str">
        <f t="array" ref="S506">if(V506="","",XLOOKUP(V506,Master[Company],Master[Group],"NA",0,1))</f>
        <v/>
      </c>
      <c r="T506" s="341" t="str">
        <f t="array" ref="T506">if(V506="","",XLOOKUP(V506,Master[Company],Master[Loading Location],"NA",0,1))</f>
        <v/>
      </c>
      <c r="U506" s="341" t="str">
        <f t="array" ref="U506">if(V506="","",XLOOKUP(V506,Master[Company],Master[Acronym],"NA",0,1))</f>
        <v/>
      </c>
      <c r="V506" s="341"/>
      <c r="W506" s="342"/>
      <c r="X506" s="90"/>
      <c r="Y506" s="341"/>
      <c r="Z506" s="341" t="str">
        <f t="shared" si="11"/>
        <v/>
      </c>
      <c r="AA506" s="341"/>
      <c r="AB506" s="341"/>
      <c r="AC506" s="341"/>
      <c r="AD506" s="401"/>
      <c r="AE506" s="563"/>
      <c r="AF506" s="564"/>
      <c r="AG506" s="564"/>
      <c r="AH506" s="564"/>
      <c r="AI506" s="564"/>
      <c r="AJ506" s="564"/>
      <c r="AK506" s="564"/>
      <c r="AL506" s="565"/>
      <c r="AM506" s="564"/>
      <c r="AN506" s="564"/>
      <c r="AO506" s="564"/>
      <c r="AP506" s="564"/>
      <c r="AQ506" s="564"/>
      <c r="AR506" s="564"/>
      <c r="AS506" s="564"/>
      <c r="AT506" s="564"/>
      <c r="AU506" s="394"/>
      <c r="AV506" s="306"/>
      <c r="AW506" s="306"/>
      <c r="AX506" s="394"/>
      <c r="AY506" s="401"/>
      <c r="AZ506" s="341"/>
      <c r="BA506" s="341"/>
      <c r="BB506" s="341"/>
      <c r="BC506" s="341"/>
      <c r="BD506" s="341"/>
      <c r="BE506" s="401"/>
      <c r="BF506" s="341"/>
      <c r="BG506" s="341"/>
      <c r="BH506" s="402"/>
      <c r="BI506" s="403"/>
      <c r="BJ506" s="405"/>
      <c r="BK506" s="405"/>
      <c r="BL506" s="405"/>
      <c r="BM506" s="405"/>
      <c r="BN506" s="514"/>
    </row>
    <row r="507" ht="18.75" customHeight="1">
      <c r="A507" s="336" t="str">
        <f t="shared" si="13"/>
        <v/>
      </c>
      <c r="B507" s="341"/>
      <c r="C507" s="559"/>
      <c r="D507" s="559"/>
      <c r="E507" s="560" t="str">
        <f t="shared" si="14"/>
        <v/>
      </c>
      <c r="F507" s="401"/>
      <c r="G507" s="394"/>
      <c r="H507" s="341" t="str">
        <f t="array" ref="H507">IF(D507="","",XLOOKUP(D507,'Master Data'!K:K,'Master Data'!N:N,"Input in Master Data",0,1))</f>
        <v/>
      </c>
      <c r="I507" s="341" t="str">
        <f t="array" ref="I507">IF(D507="","",XLOOKUP(D507,'Master Data'!K:K,'Master Data'!O:O,"Input in Master Data",0,1))</f>
        <v/>
      </c>
      <c r="J507" s="341" t="str">
        <f t="array" ref="J507">if(V507="","",XLOOKUP(V507,Master[Company],Master[Blow],"Unknown",0,1))</f>
        <v/>
      </c>
      <c r="K507" s="341" t="str">
        <f t="array" ref="K507">if(V507="","",XLOOKUP(V507,Master[Company],Master[Pigging],"Unknown",0,1))</f>
        <v/>
      </c>
      <c r="L507" s="341" t="str">
        <f t="array" ref="L507">if(V507="","",XLOOKUP(V507,Master[Company],Master[Load Method],"Unknown",0,1))</f>
        <v/>
      </c>
      <c r="M507" s="341" t="str">
        <f t="array" ref="M507">if(V507="","",XLOOKUP(V507,Master[Company],Master[Line Distance],"Unknown",0,1))</f>
        <v/>
      </c>
      <c r="N507" s="394"/>
      <c r="O507" s="341"/>
      <c r="P507" s="506"/>
      <c r="Q507" s="341" t="str">
        <f t="array" ref="Q507">if(V507="","",XLOOKUP(V507,Master[Company],Master[Terms],"NA",0,1))</f>
        <v/>
      </c>
      <c r="R507" s="341" t="str">
        <f t="shared" si="9"/>
        <v/>
      </c>
      <c r="S507" s="341" t="str">
        <f t="array" ref="S507">if(V507="","",XLOOKUP(V507,Master[Company],Master[Group],"NA",0,1))</f>
        <v/>
      </c>
      <c r="T507" s="341" t="str">
        <f t="array" ref="T507">if(V507="","",XLOOKUP(V507,Master[Company],Master[Loading Location],"NA",0,1))</f>
        <v/>
      </c>
      <c r="U507" s="341" t="str">
        <f t="array" ref="U507">if(V507="","",XLOOKUP(V507,Master[Company],Master[Acronym],"NA",0,1))</f>
        <v/>
      </c>
      <c r="V507" s="341"/>
      <c r="W507" s="342"/>
      <c r="X507" s="90"/>
      <c r="Y507" s="341"/>
      <c r="Z507" s="341" t="str">
        <f t="shared" si="11"/>
        <v/>
      </c>
      <c r="AA507" s="341"/>
      <c r="AB507" s="341"/>
      <c r="AC507" s="341"/>
      <c r="AD507" s="401"/>
      <c r="AE507" s="563"/>
      <c r="AF507" s="564"/>
      <c r="AG507" s="564"/>
      <c r="AH507" s="564"/>
      <c r="AI507" s="564"/>
      <c r="AJ507" s="564"/>
      <c r="AK507" s="564"/>
      <c r="AL507" s="565"/>
      <c r="AM507" s="564"/>
      <c r="AN507" s="564"/>
      <c r="AO507" s="564"/>
      <c r="AP507" s="564"/>
      <c r="AQ507" s="564"/>
      <c r="AR507" s="564"/>
      <c r="AS507" s="564"/>
      <c r="AT507" s="564"/>
      <c r="AU507" s="394"/>
      <c r="AV507" s="306"/>
      <c r="AW507" s="306"/>
      <c r="AX507" s="394"/>
      <c r="AY507" s="401"/>
      <c r="AZ507" s="341"/>
      <c r="BA507" s="341"/>
      <c r="BB507" s="341"/>
      <c r="BC507" s="341"/>
      <c r="BD507" s="341"/>
      <c r="BE507" s="401"/>
      <c r="BF507" s="341"/>
      <c r="BG507" s="341"/>
      <c r="BH507" s="402"/>
      <c r="BI507" s="403"/>
      <c r="BJ507" s="405"/>
      <c r="BK507" s="405"/>
      <c r="BL507" s="405"/>
      <c r="BM507" s="405"/>
      <c r="BN507" s="514"/>
    </row>
    <row r="508" ht="18.75" customHeight="1">
      <c r="A508" s="336" t="str">
        <f t="shared" si="13"/>
        <v/>
      </c>
      <c r="B508" s="341"/>
      <c r="C508" s="559"/>
      <c r="D508" s="559"/>
      <c r="E508" s="560" t="str">
        <f t="shared" si="14"/>
        <v/>
      </c>
      <c r="F508" s="401"/>
      <c r="G508" s="394"/>
      <c r="H508" s="341" t="str">
        <f t="array" ref="H508">IF(D508="","",XLOOKUP(D508,'Master Data'!K:K,'Master Data'!N:N,"Input in Master Data",0,1))</f>
        <v/>
      </c>
      <c r="I508" s="341" t="str">
        <f t="array" ref="I508">IF(D508="","",XLOOKUP(D508,'Master Data'!K:K,'Master Data'!O:O,"Input in Master Data",0,1))</f>
        <v/>
      </c>
      <c r="J508" s="341" t="str">
        <f t="array" ref="J508">if(V508="","",XLOOKUP(V508,Master[Company],Master[Blow],"Unknown",0,1))</f>
        <v/>
      </c>
      <c r="K508" s="341" t="str">
        <f t="array" ref="K508">if(V508="","",XLOOKUP(V508,Master[Company],Master[Pigging],"Unknown",0,1))</f>
        <v/>
      </c>
      <c r="L508" s="341" t="str">
        <f t="array" ref="L508">if(V508="","",XLOOKUP(V508,Master[Company],Master[Load Method],"Unknown",0,1))</f>
        <v/>
      </c>
      <c r="M508" s="341" t="str">
        <f t="array" ref="M508">if(V508="","",XLOOKUP(V508,Master[Company],Master[Line Distance],"Unknown",0,1))</f>
        <v/>
      </c>
      <c r="N508" s="394"/>
      <c r="O508" s="341"/>
      <c r="P508" s="506"/>
      <c r="Q508" s="341" t="str">
        <f t="array" ref="Q508">if(V508="","",XLOOKUP(V508,Master[Company],Master[Terms],"NA",0,1))</f>
        <v/>
      </c>
      <c r="R508" s="341" t="str">
        <f t="shared" si="9"/>
        <v/>
      </c>
      <c r="S508" s="341" t="str">
        <f t="array" ref="S508">if(V508="","",XLOOKUP(V508,Master[Company],Master[Group],"NA",0,1))</f>
        <v/>
      </c>
      <c r="T508" s="341" t="str">
        <f t="array" ref="T508">if(V508="","",XLOOKUP(V508,Master[Company],Master[Loading Location],"NA",0,1))</f>
        <v/>
      </c>
      <c r="U508" s="341" t="str">
        <f t="array" ref="U508">if(V508="","",XLOOKUP(V508,Master[Company],Master[Acronym],"NA",0,1))</f>
        <v/>
      </c>
      <c r="V508" s="341"/>
      <c r="W508" s="342"/>
      <c r="X508" s="90"/>
      <c r="Y508" s="341"/>
      <c r="Z508" s="341" t="str">
        <f t="shared" si="11"/>
        <v/>
      </c>
      <c r="AA508" s="341"/>
      <c r="AB508" s="341"/>
      <c r="AC508" s="341"/>
      <c r="AD508" s="401"/>
      <c r="AE508" s="563"/>
      <c r="AF508" s="564"/>
      <c r="AG508" s="564"/>
      <c r="AH508" s="564"/>
      <c r="AI508" s="564"/>
      <c r="AJ508" s="564"/>
      <c r="AK508" s="564"/>
      <c r="AL508" s="565"/>
      <c r="AM508" s="564"/>
      <c r="AN508" s="564"/>
      <c r="AO508" s="564"/>
      <c r="AP508" s="564"/>
      <c r="AQ508" s="564"/>
      <c r="AR508" s="564"/>
      <c r="AS508" s="564"/>
      <c r="AT508" s="564"/>
      <c r="AU508" s="394"/>
      <c r="AV508" s="306"/>
      <c r="AW508" s="306"/>
      <c r="AX508" s="394"/>
      <c r="AY508" s="401"/>
      <c r="AZ508" s="341"/>
      <c r="BA508" s="341"/>
      <c r="BB508" s="341"/>
      <c r="BC508" s="341"/>
      <c r="BD508" s="341"/>
      <c r="BE508" s="401"/>
      <c r="BF508" s="341"/>
      <c r="BG508" s="341"/>
      <c r="BH508" s="402"/>
      <c r="BI508" s="403"/>
      <c r="BJ508" s="405"/>
      <c r="BK508" s="405"/>
      <c r="BL508" s="405"/>
      <c r="BM508" s="405"/>
      <c r="BN508" s="514"/>
    </row>
    <row r="509" ht="18.75" customHeight="1">
      <c r="A509" s="336" t="str">
        <f t="shared" si="13"/>
        <v/>
      </c>
      <c r="B509" s="341"/>
      <c r="C509" s="559"/>
      <c r="D509" s="559"/>
      <c r="E509" s="560" t="str">
        <f t="shared" si="14"/>
        <v/>
      </c>
      <c r="F509" s="401"/>
      <c r="G509" s="394"/>
      <c r="H509" s="341" t="str">
        <f t="array" ref="H509">IF(D509="","",XLOOKUP(D509,'Master Data'!K:K,'Master Data'!N:N,"Input in Master Data",0,1))</f>
        <v/>
      </c>
      <c r="I509" s="341" t="str">
        <f t="array" ref="I509">IF(D509="","",XLOOKUP(D509,'Master Data'!K:K,'Master Data'!O:O,"Input in Master Data",0,1))</f>
        <v/>
      </c>
      <c r="J509" s="341" t="str">
        <f t="array" ref="J509">if(V509="","",XLOOKUP(V509,Master[Company],Master[Blow],"Unknown",0,1))</f>
        <v/>
      </c>
      <c r="K509" s="341" t="str">
        <f t="array" ref="K509">if(V509="","",XLOOKUP(V509,Master[Company],Master[Pigging],"Unknown",0,1))</f>
        <v/>
      </c>
      <c r="L509" s="341" t="str">
        <f t="array" ref="L509">if(V509="","",XLOOKUP(V509,Master[Company],Master[Load Method],"Unknown",0,1))</f>
        <v/>
      </c>
      <c r="M509" s="341" t="str">
        <f t="array" ref="M509">if(V509="","",XLOOKUP(V509,Master[Company],Master[Line Distance],"Unknown",0,1))</f>
        <v/>
      </c>
      <c r="N509" s="394"/>
      <c r="O509" s="341"/>
      <c r="P509" s="506"/>
      <c r="Q509" s="341" t="str">
        <f t="array" ref="Q509">if(V509="","",XLOOKUP(V509,Master[Company],Master[Terms],"NA",0,1))</f>
        <v/>
      </c>
      <c r="R509" s="341" t="str">
        <f t="shared" si="9"/>
        <v/>
      </c>
      <c r="S509" s="341" t="str">
        <f t="array" ref="S509">if(V509="","",XLOOKUP(V509,Master[Company],Master[Group],"NA",0,1))</f>
        <v/>
      </c>
      <c r="T509" s="341" t="str">
        <f t="array" ref="T509">if(V509="","",XLOOKUP(V509,Master[Company],Master[Loading Location],"NA",0,1))</f>
        <v/>
      </c>
      <c r="U509" s="341" t="str">
        <f t="array" ref="U509">if(V509="","",XLOOKUP(V509,Master[Company],Master[Acronym],"NA",0,1))</f>
        <v/>
      </c>
      <c r="V509" s="341"/>
      <c r="W509" s="342"/>
      <c r="X509" s="90"/>
      <c r="Y509" s="341"/>
      <c r="Z509" s="341" t="str">
        <f t="shared" si="11"/>
        <v/>
      </c>
      <c r="AA509" s="341"/>
      <c r="AB509" s="341"/>
      <c r="AC509" s="341"/>
      <c r="AD509" s="401"/>
      <c r="AE509" s="563"/>
      <c r="AF509" s="564"/>
      <c r="AG509" s="564"/>
      <c r="AH509" s="564"/>
      <c r="AI509" s="564"/>
      <c r="AJ509" s="564"/>
      <c r="AK509" s="564"/>
      <c r="AL509" s="565"/>
      <c r="AM509" s="564"/>
      <c r="AN509" s="564"/>
      <c r="AO509" s="564"/>
      <c r="AP509" s="564"/>
      <c r="AQ509" s="564"/>
      <c r="AR509" s="564"/>
      <c r="AS509" s="564"/>
      <c r="AT509" s="564"/>
      <c r="AU509" s="394"/>
      <c r="AV509" s="306"/>
      <c r="AW509" s="306"/>
      <c r="AX509" s="394"/>
      <c r="AY509" s="401"/>
      <c r="AZ509" s="341"/>
      <c r="BA509" s="341"/>
      <c r="BB509" s="341"/>
      <c r="BC509" s="341"/>
      <c r="BD509" s="341"/>
      <c r="BE509" s="401"/>
      <c r="BF509" s="341"/>
      <c r="BG509" s="341"/>
      <c r="BH509" s="402"/>
      <c r="BI509" s="403"/>
      <c r="BJ509" s="405"/>
      <c r="BK509" s="405"/>
      <c r="BL509" s="405"/>
      <c r="BM509" s="405"/>
      <c r="BN509" s="514"/>
    </row>
    <row r="510" ht="18.75" customHeight="1">
      <c r="A510" s="336" t="str">
        <f t="shared" si="13"/>
        <v/>
      </c>
      <c r="B510" s="341"/>
      <c r="C510" s="559"/>
      <c r="D510" s="559"/>
      <c r="E510" s="560" t="str">
        <f t="shared" si="14"/>
        <v/>
      </c>
      <c r="F510" s="401"/>
      <c r="G510" s="394"/>
      <c r="H510" s="341" t="str">
        <f t="array" ref="H510">IF(D510="","",XLOOKUP(D510,'Master Data'!K:K,'Master Data'!N:N,"Input in Master Data",0,1))</f>
        <v/>
      </c>
      <c r="I510" s="341" t="str">
        <f t="array" ref="I510">IF(D510="","",XLOOKUP(D510,'Master Data'!K:K,'Master Data'!O:O,"Input in Master Data",0,1))</f>
        <v/>
      </c>
      <c r="J510" s="341" t="str">
        <f t="array" ref="J510">if(V510="","",XLOOKUP(V510,Master[Company],Master[Blow],"Unknown",0,1))</f>
        <v/>
      </c>
      <c r="K510" s="341" t="str">
        <f t="array" ref="K510">if(V510="","",XLOOKUP(V510,Master[Company],Master[Pigging],"Unknown",0,1))</f>
        <v/>
      </c>
      <c r="L510" s="341" t="str">
        <f t="array" ref="L510">if(V510="","",XLOOKUP(V510,Master[Company],Master[Load Method],"Unknown",0,1))</f>
        <v/>
      </c>
      <c r="M510" s="341" t="str">
        <f t="array" ref="M510">if(V510="","",XLOOKUP(V510,Master[Company],Master[Line Distance],"Unknown",0,1))</f>
        <v/>
      </c>
      <c r="N510" s="394"/>
      <c r="O510" s="341"/>
      <c r="P510" s="506"/>
      <c r="Q510" s="341" t="str">
        <f t="array" ref="Q510">if(V510="","",XLOOKUP(V510,Master[Company],Master[Terms],"NA",0,1))</f>
        <v/>
      </c>
      <c r="R510" s="341" t="str">
        <f t="shared" si="9"/>
        <v/>
      </c>
      <c r="S510" s="341" t="str">
        <f t="array" ref="S510">if(V510="","",XLOOKUP(V510,Master[Company],Master[Group],"NA",0,1))</f>
        <v/>
      </c>
      <c r="T510" s="341" t="str">
        <f t="array" ref="T510">if(V510="","",XLOOKUP(V510,Master[Company],Master[Loading Location],"NA",0,1))</f>
        <v/>
      </c>
      <c r="U510" s="341" t="str">
        <f t="array" ref="U510">if(V510="","",XLOOKUP(V510,Master[Company],Master[Acronym],"NA",0,1))</f>
        <v/>
      </c>
      <c r="V510" s="341"/>
      <c r="W510" s="342"/>
      <c r="X510" s="90"/>
      <c r="Y510" s="341"/>
      <c r="Z510" s="341" t="str">
        <f t="shared" si="11"/>
        <v/>
      </c>
      <c r="AA510" s="341"/>
      <c r="AB510" s="341"/>
      <c r="AC510" s="341"/>
      <c r="AD510" s="401"/>
      <c r="AE510" s="563"/>
      <c r="AF510" s="564"/>
      <c r="AG510" s="564"/>
      <c r="AH510" s="564"/>
      <c r="AI510" s="564"/>
      <c r="AJ510" s="564"/>
      <c r="AK510" s="564"/>
      <c r="AL510" s="565"/>
      <c r="AM510" s="564"/>
      <c r="AN510" s="564"/>
      <c r="AO510" s="564"/>
      <c r="AP510" s="564"/>
      <c r="AQ510" s="564"/>
      <c r="AR510" s="564"/>
      <c r="AS510" s="564"/>
      <c r="AT510" s="564"/>
      <c r="AU510" s="394"/>
      <c r="AV510" s="306"/>
      <c r="AW510" s="306"/>
      <c r="AX510" s="394"/>
      <c r="AY510" s="401"/>
      <c r="AZ510" s="341"/>
      <c r="BA510" s="341"/>
      <c r="BB510" s="341"/>
      <c r="BC510" s="341"/>
      <c r="BD510" s="341"/>
      <c r="BE510" s="401"/>
      <c r="BF510" s="341"/>
      <c r="BG510" s="341"/>
      <c r="BH510" s="402"/>
      <c r="BI510" s="403"/>
      <c r="BJ510" s="405"/>
      <c r="BK510" s="405"/>
      <c r="BL510" s="405"/>
      <c r="BM510" s="405"/>
      <c r="BN510" s="514"/>
    </row>
    <row r="511" ht="18.75" customHeight="1">
      <c r="A511" s="336" t="str">
        <f t="shared" si="13"/>
        <v/>
      </c>
      <c r="B511" s="341"/>
      <c r="C511" s="559"/>
      <c r="D511" s="559"/>
      <c r="E511" s="560" t="str">
        <f t="shared" si="14"/>
        <v/>
      </c>
      <c r="F511" s="401"/>
      <c r="G511" s="394"/>
      <c r="H511" s="341" t="str">
        <f t="array" ref="H511">IF(D511="","",XLOOKUP(D511,'Master Data'!K:K,'Master Data'!N:N,"Input in Master Data",0,1))</f>
        <v/>
      </c>
      <c r="I511" s="341" t="str">
        <f t="array" ref="I511">IF(D511="","",XLOOKUP(D511,'Master Data'!K:K,'Master Data'!O:O,"Input in Master Data",0,1))</f>
        <v/>
      </c>
      <c r="J511" s="341" t="str">
        <f t="array" ref="J511">if(V511="","",XLOOKUP(V511,Master[Company],Master[Blow],"Unknown",0,1))</f>
        <v/>
      </c>
      <c r="K511" s="341" t="str">
        <f t="array" ref="K511">if(V511="","",XLOOKUP(V511,Master[Company],Master[Pigging],"Unknown",0,1))</f>
        <v/>
      </c>
      <c r="L511" s="341" t="str">
        <f t="array" ref="L511">if(V511="","",XLOOKUP(V511,Master[Company],Master[Load Method],"Unknown",0,1))</f>
        <v/>
      </c>
      <c r="M511" s="341" t="str">
        <f t="array" ref="M511">if(V511="","",XLOOKUP(V511,Master[Company],Master[Line Distance],"Unknown",0,1))</f>
        <v/>
      </c>
      <c r="N511" s="394"/>
      <c r="O511" s="341"/>
      <c r="P511" s="506"/>
      <c r="Q511" s="341" t="str">
        <f t="array" ref="Q511">if(V511="","",XLOOKUP(V511,Master[Company],Master[Terms],"NA",0,1))</f>
        <v/>
      </c>
      <c r="R511" s="341" t="str">
        <f t="shared" si="9"/>
        <v/>
      </c>
      <c r="S511" s="341" t="str">
        <f t="array" ref="S511">if(V511="","",XLOOKUP(V511,Master[Company],Master[Group],"NA",0,1))</f>
        <v/>
      </c>
      <c r="T511" s="341" t="str">
        <f t="array" ref="T511">if(V511="","",XLOOKUP(V511,Master[Company],Master[Loading Location],"NA",0,1))</f>
        <v/>
      </c>
      <c r="U511" s="341" t="str">
        <f t="array" ref="U511">if(V511="","",XLOOKUP(V511,Master[Company],Master[Acronym],"NA",0,1))</f>
        <v/>
      </c>
      <c r="V511" s="341"/>
      <c r="W511" s="342"/>
      <c r="X511" s="90"/>
      <c r="Y511" s="341"/>
      <c r="Z511" s="341" t="str">
        <f t="shared" si="11"/>
        <v/>
      </c>
      <c r="AA511" s="341"/>
      <c r="AB511" s="341"/>
      <c r="AC511" s="341"/>
      <c r="AD511" s="401"/>
      <c r="AE511" s="563"/>
      <c r="AF511" s="564"/>
      <c r="AG511" s="564"/>
      <c r="AH511" s="564"/>
      <c r="AI511" s="564"/>
      <c r="AJ511" s="564"/>
      <c r="AK511" s="564"/>
      <c r="AL511" s="565"/>
      <c r="AM511" s="564"/>
      <c r="AN511" s="564"/>
      <c r="AO511" s="564"/>
      <c r="AP511" s="564"/>
      <c r="AQ511" s="564"/>
      <c r="AR511" s="564"/>
      <c r="AS511" s="564"/>
      <c r="AT511" s="564"/>
      <c r="AU511" s="394"/>
      <c r="AV511" s="306"/>
      <c r="AW511" s="306"/>
      <c r="AX511" s="394"/>
      <c r="AY511" s="401"/>
      <c r="AZ511" s="341"/>
      <c r="BA511" s="341"/>
      <c r="BB511" s="341"/>
      <c r="BC511" s="341"/>
      <c r="BD511" s="341"/>
      <c r="BE511" s="401"/>
      <c r="BF511" s="341"/>
      <c r="BG511" s="341"/>
      <c r="BH511" s="402"/>
      <c r="BI511" s="403"/>
      <c r="BJ511" s="405"/>
      <c r="BK511" s="405"/>
      <c r="BL511" s="405"/>
      <c r="BM511" s="405"/>
      <c r="BN511" s="514"/>
    </row>
    <row r="512" ht="18.75" customHeight="1">
      <c r="A512" s="336" t="str">
        <f t="shared" si="13"/>
        <v/>
      </c>
      <c r="B512" s="341"/>
      <c r="C512" s="559"/>
      <c r="D512" s="559"/>
      <c r="E512" s="560" t="str">
        <f t="shared" si="14"/>
        <v/>
      </c>
      <c r="F512" s="401"/>
      <c r="G512" s="394"/>
      <c r="H512" s="341" t="str">
        <f t="array" ref="H512">IF(D512="","",XLOOKUP(D512,'Master Data'!K:K,'Master Data'!N:N,"Input in Master Data",0,1))</f>
        <v/>
      </c>
      <c r="I512" s="341" t="str">
        <f t="array" ref="I512">IF(D512="","",XLOOKUP(D512,'Master Data'!K:K,'Master Data'!O:O,"Input in Master Data",0,1))</f>
        <v/>
      </c>
      <c r="J512" s="341" t="str">
        <f t="array" ref="J512">if(V512="","",XLOOKUP(V512,Master[Company],Master[Blow],"Unknown",0,1))</f>
        <v/>
      </c>
      <c r="K512" s="341" t="str">
        <f t="array" ref="K512">if(V512="","",XLOOKUP(V512,Master[Company],Master[Pigging],"Unknown",0,1))</f>
        <v/>
      </c>
      <c r="L512" s="341" t="str">
        <f t="array" ref="L512">if(V512="","",XLOOKUP(V512,Master[Company],Master[Load Method],"Unknown",0,1))</f>
        <v/>
      </c>
      <c r="M512" s="341" t="str">
        <f t="array" ref="M512">if(V512="","",XLOOKUP(V512,Master[Company],Master[Line Distance],"Unknown",0,1))</f>
        <v/>
      </c>
      <c r="N512" s="394"/>
      <c r="O512" s="341"/>
      <c r="P512" s="506"/>
      <c r="Q512" s="341" t="str">
        <f t="array" ref="Q512">if(V512="","",XLOOKUP(V512,Master[Company],Master[Terms],"NA",0,1))</f>
        <v/>
      </c>
      <c r="R512" s="341" t="str">
        <f t="shared" si="9"/>
        <v/>
      </c>
      <c r="S512" s="341" t="str">
        <f t="array" ref="S512">if(V512="","",XLOOKUP(V512,Master[Company],Master[Group],"NA",0,1))</f>
        <v/>
      </c>
      <c r="T512" s="341" t="str">
        <f t="array" ref="T512">if(V512="","",XLOOKUP(V512,Master[Company],Master[Loading Location],"NA",0,1))</f>
        <v/>
      </c>
      <c r="U512" s="341" t="str">
        <f t="array" ref="U512">if(V512="","",XLOOKUP(V512,Master[Company],Master[Acronym],"NA",0,1))</f>
        <v/>
      </c>
      <c r="V512" s="341"/>
      <c r="W512" s="342"/>
      <c r="X512" s="90"/>
      <c r="Y512" s="341"/>
      <c r="Z512" s="341" t="str">
        <f t="shared" si="11"/>
        <v/>
      </c>
      <c r="AA512" s="341"/>
      <c r="AB512" s="341"/>
      <c r="AC512" s="341"/>
      <c r="AD512" s="401"/>
      <c r="AE512" s="563"/>
      <c r="AF512" s="564"/>
      <c r="AG512" s="564"/>
      <c r="AH512" s="564"/>
      <c r="AI512" s="564"/>
      <c r="AJ512" s="564"/>
      <c r="AK512" s="564"/>
      <c r="AL512" s="565"/>
      <c r="AM512" s="564"/>
      <c r="AN512" s="564"/>
      <c r="AO512" s="564"/>
      <c r="AP512" s="564"/>
      <c r="AQ512" s="564"/>
      <c r="AR512" s="564"/>
      <c r="AS512" s="564"/>
      <c r="AT512" s="564"/>
      <c r="AU512" s="394"/>
      <c r="AV512" s="306"/>
      <c r="AW512" s="306"/>
      <c r="AX512" s="394"/>
      <c r="AY512" s="401"/>
      <c r="AZ512" s="341"/>
      <c r="BA512" s="341"/>
      <c r="BB512" s="341"/>
      <c r="BC512" s="341"/>
      <c r="BD512" s="341"/>
      <c r="BE512" s="401"/>
      <c r="BF512" s="341"/>
      <c r="BG512" s="341"/>
      <c r="BH512" s="402"/>
      <c r="BI512" s="403"/>
      <c r="BJ512" s="405"/>
      <c r="BK512" s="405"/>
      <c r="BL512" s="405"/>
      <c r="BM512" s="405"/>
      <c r="BN512" s="514"/>
    </row>
    <row r="513" ht="18.75" customHeight="1">
      <c r="A513" s="336" t="str">
        <f t="shared" si="13"/>
        <v/>
      </c>
      <c r="B513" s="341"/>
      <c r="C513" s="559"/>
      <c r="D513" s="559"/>
      <c r="E513" s="560" t="str">
        <f t="shared" si="14"/>
        <v/>
      </c>
      <c r="F513" s="401"/>
      <c r="G513" s="394"/>
      <c r="H513" s="341" t="str">
        <f t="array" ref="H513">IF(D513="","",XLOOKUP(D513,'Master Data'!K:K,'Master Data'!N:N,"Input in Master Data",0,1))</f>
        <v/>
      </c>
      <c r="I513" s="341" t="str">
        <f t="array" ref="I513">IF(D513="","",XLOOKUP(D513,'Master Data'!K:K,'Master Data'!O:O,"Input in Master Data",0,1))</f>
        <v/>
      </c>
      <c r="J513" s="341" t="str">
        <f t="array" ref="J513">if(V513="","",XLOOKUP(V513,Master[Company],Master[Blow],"Unknown",0,1))</f>
        <v/>
      </c>
      <c r="K513" s="341" t="str">
        <f t="array" ref="K513">if(V513="","",XLOOKUP(V513,Master[Company],Master[Pigging],"Unknown",0,1))</f>
        <v/>
      </c>
      <c r="L513" s="341" t="str">
        <f t="array" ref="L513">if(V513="","",XLOOKUP(V513,Master[Company],Master[Load Method],"Unknown",0,1))</f>
        <v/>
      </c>
      <c r="M513" s="341" t="str">
        <f t="array" ref="M513">if(V513="","",XLOOKUP(V513,Master[Company],Master[Line Distance],"Unknown",0,1))</f>
        <v/>
      </c>
      <c r="N513" s="394"/>
      <c r="O513" s="341"/>
      <c r="P513" s="506"/>
      <c r="Q513" s="341" t="str">
        <f t="array" ref="Q513">if(V513="","",XLOOKUP(V513,Master[Company],Master[Terms],"NA",0,1))</f>
        <v/>
      </c>
      <c r="R513" s="341" t="str">
        <f t="shared" si="9"/>
        <v/>
      </c>
      <c r="S513" s="341" t="str">
        <f t="array" ref="S513">if(V513="","",XLOOKUP(V513,Master[Company],Master[Group],"NA",0,1))</f>
        <v/>
      </c>
      <c r="T513" s="341" t="str">
        <f t="array" ref="T513">if(V513="","",XLOOKUP(V513,Master[Company],Master[Loading Location],"NA",0,1))</f>
        <v/>
      </c>
      <c r="U513" s="341" t="str">
        <f t="array" ref="U513">if(V513="","",XLOOKUP(V513,Master[Company],Master[Acronym],"NA",0,1))</f>
        <v/>
      </c>
      <c r="V513" s="341"/>
      <c r="W513" s="342"/>
      <c r="X513" s="90"/>
      <c r="Y513" s="341"/>
      <c r="Z513" s="341" t="str">
        <f t="shared" si="11"/>
        <v/>
      </c>
      <c r="AA513" s="341"/>
      <c r="AB513" s="341"/>
      <c r="AC513" s="341"/>
      <c r="AD513" s="401"/>
      <c r="AE513" s="563"/>
      <c r="AF513" s="564"/>
      <c r="AG513" s="564"/>
      <c r="AH513" s="564"/>
      <c r="AI513" s="564"/>
      <c r="AJ513" s="564"/>
      <c r="AK513" s="564"/>
      <c r="AL513" s="565"/>
      <c r="AM513" s="564"/>
      <c r="AN513" s="564"/>
      <c r="AO513" s="564"/>
      <c r="AP513" s="564"/>
      <c r="AQ513" s="564"/>
      <c r="AR513" s="564"/>
      <c r="AS513" s="564"/>
      <c r="AT513" s="564"/>
      <c r="AU513" s="394"/>
      <c r="AV513" s="306"/>
      <c r="AW513" s="306"/>
      <c r="AX513" s="394"/>
      <c r="AY513" s="401"/>
      <c r="AZ513" s="341"/>
      <c r="BA513" s="341"/>
      <c r="BB513" s="341"/>
      <c r="BC513" s="341"/>
      <c r="BD513" s="341"/>
      <c r="BE513" s="401"/>
      <c r="BF513" s="341"/>
      <c r="BG513" s="341"/>
      <c r="BH513" s="402"/>
      <c r="BI513" s="403"/>
      <c r="BJ513" s="405"/>
      <c r="BK513" s="405"/>
      <c r="BL513" s="405"/>
      <c r="BM513" s="405"/>
      <c r="BN513" s="514"/>
    </row>
    <row r="514" ht="18.75" customHeight="1">
      <c r="A514" s="336" t="str">
        <f t="shared" si="13"/>
        <v/>
      </c>
      <c r="B514" s="341"/>
      <c r="C514" s="559"/>
      <c r="D514" s="559"/>
      <c r="E514" s="560" t="str">
        <f t="shared" si="14"/>
        <v/>
      </c>
      <c r="F514" s="401"/>
      <c r="G514" s="394"/>
      <c r="H514" s="341" t="str">
        <f t="array" ref="H514">IF(D514="","",XLOOKUP(D514,'Master Data'!K:K,'Master Data'!N:N,"Input in Master Data",0,1))</f>
        <v/>
      </c>
      <c r="I514" s="341" t="str">
        <f t="array" ref="I514">IF(D514="","",XLOOKUP(D514,'Master Data'!K:K,'Master Data'!O:O,"Input in Master Data",0,1))</f>
        <v/>
      </c>
      <c r="J514" s="341" t="str">
        <f t="array" ref="J514">if(V514="","",XLOOKUP(V514,Master[Company],Master[Blow],"Unknown",0,1))</f>
        <v/>
      </c>
      <c r="K514" s="341" t="str">
        <f t="array" ref="K514">if(V514="","",XLOOKUP(V514,Master[Company],Master[Pigging],"Unknown",0,1))</f>
        <v/>
      </c>
      <c r="L514" s="341" t="str">
        <f t="array" ref="L514">if(V514="","",XLOOKUP(V514,Master[Company],Master[Load Method],"Unknown",0,1))</f>
        <v/>
      </c>
      <c r="M514" s="341" t="str">
        <f t="array" ref="M514">if(V514="","",XLOOKUP(V514,Master[Company],Master[Line Distance],"Unknown",0,1))</f>
        <v/>
      </c>
      <c r="N514" s="394"/>
      <c r="O514" s="341"/>
      <c r="P514" s="506"/>
      <c r="Q514" s="341" t="str">
        <f t="array" ref="Q514">if(V514="","",XLOOKUP(V514,Master[Company],Master[Terms],"NA",0,1))</f>
        <v/>
      </c>
      <c r="R514" s="341" t="str">
        <f t="shared" si="9"/>
        <v/>
      </c>
      <c r="S514" s="341" t="str">
        <f t="array" ref="S514">if(V514="","",XLOOKUP(V514,Master[Company],Master[Group],"NA",0,1))</f>
        <v/>
      </c>
      <c r="T514" s="341" t="str">
        <f t="array" ref="T514">if(V514="","",XLOOKUP(V514,Master[Company],Master[Loading Location],"NA",0,1))</f>
        <v/>
      </c>
      <c r="U514" s="341" t="str">
        <f t="array" ref="U514">if(V514="","",XLOOKUP(V514,Master[Company],Master[Acronym],"NA",0,1))</f>
        <v/>
      </c>
      <c r="V514" s="341"/>
      <c r="W514" s="342"/>
      <c r="X514" s="90"/>
      <c r="Y514" s="341"/>
      <c r="Z514" s="341" t="str">
        <f t="shared" si="11"/>
        <v/>
      </c>
      <c r="AA514" s="341"/>
      <c r="AB514" s="341"/>
      <c r="AC514" s="341"/>
      <c r="AD514" s="401"/>
      <c r="AE514" s="563"/>
      <c r="AF514" s="564"/>
      <c r="AG514" s="564"/>
      <c r="AH514" s="564"/>
      <c r="AI514" s="564"/>
      <c r="AJ514" s="564"/>
      <c r="AK514" s="564"/>
      <c r="AL514" s="565"/>
      <c r="AM514" s="564"/>
      <c r="AN514" s="564"/>
      <c r="AO514" s="564"/>
      <c r="AP514" s="564"/>
      <c r="AQ514" s="564"/>
      <c r="AR514" s="564"/>
      <c r="AS514" s="564"/>
      <c r="AT514" s="564"/>
      <c r="AU514" s="394"/>
      <c r="AV514" s="306"/>
      <c r="AW514" s="306"/>
      <c r="AX514" s="394"/>
      <c r="AY514" s="401"/>
      <c r="AZ514" s="341"/>
      <c r="BA514" s="341"/>
      <c r="BB514" s="341"/>
      <c r="BC514" s="341"/>
      <c r="BD514" s="341"/>
      <c r="BE514" s="401"/>
      <c r="BF514" s="341"/>
      <c r="BG514" s="341"/>
      <c r="BH514" s="402"/>
      <c r="BI514" s="403"/>
      <c r="BJ514" s="405"/>
      <c r="BK514" s="405"/>
      <c r="BL514" s="405"/>
      <c r="BM514" s="405"/>
      <c r="BN514" s="514"/>
    </row>
    <row r="515" ht="18.75" customHeight="1">
      <c r="A515" s="336" t="str">
        <f t="shared" si="13"/>
        <v/>
      </c>
      <c r="B515" s="341"/>
      <c r="C515" s="559"/>
      <c r="D515" s="559"/>
      <c r="E515" s="560" t="str">
        <f t="shared" si="14"/>
        <v/>
      </c>
      <c r="F515" s="401"/>
      <c r="G515" s="394"/>
      <c r="H515" s="341" t="str">
        <f t="array" ref="H515">IF(D515="","",XLOOKUP(D515,'Master Data'!K:K,'Master Data'!N:N,"Input in Master Data",0,1))</f>
        <v/>
      </c>
      <c r="I515" s="341" t="str">
        <f t="array" ref="I515">IF(D515="","",XLOOKUP(D515,'Master Data'!K:K,'Master Data'!O:O,"Input in Master Data",0,1))</f>
        <v/>
      </c>
      <c r="J515" s="341" t="str">
        <f t="array" ref="J515">if(V515="","",XLOOKUP(V515,Master[Company],Master[Blow],"Unknown",0,1))</f>
        <v/>
      </c>
      <c r="K515" s="341" t="str">
        <f t="array" ref="K515">if(V515="","",XLOOKUP(V515,Master[Company],Master[Pigging],"Unknown",0,1))</f>
        <v/>
      </c>
      <c r="L515" s="341" t="str">
        <f t="array" ref="L515">if(V515="","",XLOOKUP(V515,Master[Company],Master[Load Method],"Unknown",0,1))</f>
        <v/>
      </c>
      <c r="M515" s="341" t="str">
        <f t="array" ref="M515">if(V515="","",XLOOKUP(V515,Master[Company],Master[Line Distance],"Unknown",0,1))</f>
        <v/>
      </c>
      <c r="N515" s="394"/>
      <c r="O515" s="341"/>
      <c r="P515" s="506"/>
      <c r="Q515" s="341" t="str">
        <f t="array" ref="Q515">if(V515="","",XLOOKUP(V515,Master[Company],Master[Terms],"NA",0,1))</f>
        <v/>
      </c>
      <c r="R515" s="341" t="str">
        <f t="shared" si="9"/>
        <v/>
      </c>
      <c r="S515" s="341" t="str">
        <f t="array" ref="S515">if(V515="","",XLOOKUP(V515,Master[Company],Master[Group],"NA",0,1))</f>
        <v/>
      </c>
      <c r="T515" s="341" t="str">
        <f t="array" ref="T515">if(V515="","",XLOOKUP(V515,Master[Company],Master[Loading Location],"NA",0,1))</f>
        <v/>
      </c>
      <c r="U515" s="341" t="str">
        <f t="array" ref="U515">if(V515="","",XLOOKUP(V515,Master[Company],Master[Acronym],"NA",0,1))</f>
        <v/>
      </c>
      <c r="V515" s="341"/>
      <c r="W515" s="342"/>
      <c r="X515" s="90"/>
      <c r="Y515" s="341"/>
      <c r="Z515" s="341" t="str">
        <f t="shared" si="11"/>
        <v/>
      </c>
      <c r="AA515" s="341"/>
      <c r="AB515" s="341"/>
      <c r="AC515" s="341"/>
      <c r="AD515" s="401"/>
      <c r="AE515" s="563"/>
      <c r="AF515" s="564"/>
      <c r="AG515" s="564"/>
      <c r="AH515" s="564"/>
      <c r="AI515" s="564"/>
      <c r="AJ515" s="564"/>
      <c r="AK515" s="564"/>
      <c r="AL515" s="565"/>
      <c r="AM515" s="564"/>
      <c r="AN515" s="564"/>
      <c r="AO515" s="564"/>
      <c r="AP515" s="564"/>
      <c r="AQ515" s="564"/>
      <c r="AR515" s="564"/>
      <c r="AS515" s="564"/>
      <c r="AT515" s="564"/>
      <c r="AU515" s="394"/>
      <c r="AV515" s="306"/>
      <c r="AW515" s="306"/>
      <c r="AX515" s="394"/>
      <c r="AY515" s="401"/>
      <c r="AZ515" s="341"/>
      <c r="BA515" s="341"/>
      <c r="BB515" s="341"/>
      <c r="BC515" s="341"/>
      <c r="BD515" s="341"/>
      <c r="BE515" s="401"/>
      <c r="BF515" s="341"/>
      <c r="BG515" s="341"/>
      <c r="BH515" s="402"/>
      <c r="BI515" s="403"/>
      <c r="BJ515" s="405"/>
      <c r="BK515" s="405"/>
      <c r="BL515" s="405"/>
      <c r="BM515" s="405"/>
      <c r="BN515" s="514"/>
    </row>
    <row r="516" ht="18.75" customHeight="1">
      <c r="A516" s="336" t="str">
        <f t="shared" si="13"/>
        <v/>
      </c>
      <c r="B516" s="341"/>
      <c r="C516" s="559"/>
      <c r="D516" s="559"/>
      <c r="E516" s="560" t="str">
        <f t="shared" si="14"/>
        <v/>
      </c>
      <c r="F516" s="401"/>
      <c r="G516" s="394"/>
      <c r="H516" s="341" t="str">
        <f t="array" ref="H516">IF(D516="","",XLOOKUP(D516,'Master Data'!K:K,'Master Data'!N:N,"Input in Master Data",0,1))</f>
        <v/>
      </c>
      <c r="I516" s="341" t="str">
        <f t="array" ref="I516">IF(D516="","",XLOOKUP(D516,'Master Data'!K:K,'Master Data'!O:O,"Input in Master Data",0,1))</f>
        <v/>
      </c>
      <c r="J516" s="341" t="str">
        <f t="array" ref="J516">if(V516="","",XLOOKUP(V516,Master[Company],Master[Blow],"Unknown",0,1))</f>
        <v/>
      </c>
      <c r="K516" s="341" t="str">
        <f t="array" ref="K516">if(V516="","",XLOOKUP(V516,Master[Company],Master[Pigging],"Unknown",0,1))</f>
        <v/>
      </c>
      <c r="L516" s="341" t="str">
        <f t="array" ref="L516">if(V516="","",XLOOKUP(V516,Master[Company],Master[Load Method],"Unknown",0,1))</f>
        <v/>
      </c>
      <c r="M516" s="341" t="str">
        <f t="array" ref="M516">if(V516="","",XLOOKUP(V516,Master[Company],Master[Line Distance],"Unknown",0,1))</f>
        <v/>
      </c>
      <c r="N516" s="394"/>
      <c r="O516" s="341"/>
      <c r="P516" s="506"/>
      <c r="Q516" s="341" t="str">
        <f t="array" ref="Q516">if(V516="","",XLOOKUP(V516,Master[Company],Master[Terms],"NA",0,1))</f>
        <v/>
      </c>
      <c r="R516" s="341" t="str">
        <f t="shared" si="9"/>
        <v/>
      </c>
      <c r="S516" s="341" t="str">
        <f t="array" ref="S516">if(V516="","",XLOOKUP(V516,Master[Company],Master[Group],"NA",0,1))</f>
        <v/>
      </c>
      <c r="T516" s="341" t="str">
        <f t="array" ref="T516">if(V516="","",XLOOKUP(V516,Master[Company],Master[Loading Location],"NA",0,1))</f>
        <v/>
      </c>
      <c r="U516" s="341" t="str">
        <f t="array" ref="U516">if(V516="","",XLOOKUP(V516,Master[Company],Master[Acronym],"NA",0,1))</f>
        <v/>
      </c>
      <c r="V516" s="341"/>
      <c r="W516" s="342"/>
      <c r="X516" s="90"/>
      <c r="Y516" s="341"/>
      <c r="Z516" s="341" t="str">
        <f t="shared" si="11"/>
        <v/>
      </c>
      <c r="AA516" s="341"/>
      <c r="AB516" s="341"/>
      <c r="AC516" s="341"/>
      <c r="AD516" s="401"/>
      <c r="AE516" s="563"/>
      <c r="AF516" s="564"/>
      <c r="AG516" s="564"/>
      <c r="AH516" s="564"/>
      <c r="AI516" s="564"/>
      <c r="AJ516" s="564"/>
      <c r="AK516" s="564"/>
      <c r="AL516" s="565"/>
      <c r="AM516" s="564"/>
      <c r="AN516" s="564"/>
      <c r="AO516" s="564"/>
      <c r="AP516" s="564"/>
      <c r="AQ516" s="564"/>
      <c r="AR516" s="564"/>
      <c r="AS516" s="564"/>
      <c r="AT516" s="564"/>
      <c r="AU516" s="394"/>
      <c r="AV516" s="306"/>
      <c r="AW516" s="306"/>
      <c r="AX516" s="394"/>
      <c r="AY516" s="401"/>
      <c r="AZ516" s="341"/>
      <c r="BA516" s="341"/>
      <c r="BB516" s="341"/>
      <c r="BC516" s="341"/>
      <c r="BD516" s="341"/>
      <c r="BE516" s="401"/>
      <c r="BF516" s="341"/>
      <c r="BG516" s="341"/>
      <c r="BH516" s="402"/>
      <c r="BI516" s="403"/>
      <c r="BJ516" s="405"/>
      <c r="BK516" s="405"/>
      <c r="BL516" s="405"/>
      <c r="BM516" s="405"/>
      <c r="BN516" s="514"/>
    </row>
    <row r="517" ht="18.75" customHeight="1">
      <c r="A517" s="336" t="str">
        <f t="shared" si="13"/>
        <v/>
      </c>
      <c r="B517" s="341"/>
      <c r="C517" s="559"/>
      <c r="D517" s="559"/>
      <c r="E517" s="560" t="str">
        <f t="shared" si="14"/>
        <v/>
      </c>
      <c r="F517" s="401"/>
      <c r="G517" s="394"/>
      <c r="H517" s="341" t="str">
        <f t="array" ref="H517">IF(D517="","",XLOOKUP(D517,'Master Data'!K:K,'Master Data'!N:N,"Input in Master Data",0,1))</f>
        <v/>
      </c>
      <c r="I517" s="341" t="str">
        <f t="array" ref="I517">IF(D517="","",XLOOKUP(D517,'Master Data'!K:K,'Master Data'!O:O,"Input in Master Data",0,1))</f>
        <v/>
      </c>
      <c r="J517" s="341" t="str">
        <f t="array" ref="J517">if(V517="","",XLOOKUP(V517,Master[Company],Master[Blow],"Unknown",0,1))</f>
        <v/>
      </c>
      <c r="K517" s="341" t="str">
        <f t="array" ref="K517">if(V517="","",XLOOKUP(V517,Master[Company],Master[Pigging],"Unknown",0,1))</f>
        <v/>
      </c>
      <c r="L517" s="341" t="str">
        <f t="array" ref="L517">if(V517="","",XLOOKUP(V517,Master[Company],Master[Load Method],"Unknown",0,1))</f>
        <v/>
      </c>
      <c r="M517" s="341" t="str">
        <f t="array" ref="M517">if(V517="","",XLOOKUP(V517,Master[Company],Master[Line Distance],"Unknown",0,1))</f>
        <v/>
      </c>
      <c r="N517" s="394"/>
      <c r="O517" s="341"/>
      <c r="P517" s="506"/>
      <c r="Q517" s="341" t="str">
        <f t="array" ref="Q517">if(V517="","",XLOOKUP(V517,Master[Company],Master[Terms],"NA",0,1))</f>
        <v/>
      </c>
      <c r="R517" s="341" t="str">
        <f t="shared" si="9"/>
        <v/>
      </c>
      <c r="S517" s="341" t="str">
        <f t="array" ref="S517">if(V517="","",XLOOKUP(V517,Master[Company],Master[Group],"NA",0,1))</f>
        <v/>
      </c>
      <c r="T517" s="341" t="str">
        <f t="array" ref="T517">if(V517="","",XLOOKUP(V517,Master[Company],Master[Loading Location],"NA",0,1))</f>
        <v/>
      </c>
      <c r="U517" s="341" t="str">
        <f t="array" ref="U517">if(V517="","",XLOOKUP(V517,Master[Company],Master[Acronym],"NA",0,1))</f>
        <v/>
      </c>
      <c r="V517" s="341"/>
      <c r="W517" s="342"/>
      <c r="X517" s="90"/>
      <c r="Y517" s="341"/>
      <c r="Z517" s="341" t="str">
        <f t="shared" si="11"/>
        <v/>
      </c>
      <c r="AA517" s="341"/>
      <c r="AB517" s="341"/>
      <c r="AC517" s="341"/>
      <c r="AD517" s="401"/>
      <c r="AE517" s="563"/>
      <c r="AF517" s="564"/>
      <c r="AG517" s="564"/>
      <c r="AH517" s="564"/>
      <c r="AI517" s="564"/>
      <c r="AJ517" s="564"/>
      <c r="AK517" s="564"/>
      <c r="AL517" s="565"/>
      <c r="AM517" s="564"/>
      <c r="AN517" s="564"/>
      <c r="AO517" s="564"/>
      <c r="AP517" s="564"/>
      <c r="AQ517" s="564"/>
      <c r="AR517" s="564"/>
      <c r="AS517" s="564"/>
      <c r="AT517" s="564"/>
      <c r="AU517" s="394"/>
      <c r="AV517" s="306"/>
      <c r="AW517" s="306"/>
      <c r="AX517" s="394"/>
      <c r="AY517" s="401"/>
      <c r="AZ517" s="341"/>
      <c r="BA517" s="341"/>
      <c r="BB517" s="341"/>
      <c r="BC517" s="341"/>
      <c r="BD517" s="341"/>
      <c r="BE517" s="401"/>
      <c r="BF517" s="341"/>
      <c r="BG517" s="341"/>
      <c r="BH517" s="402"/>
      <c r="BI517" s="403"/>
      <c r="BJ517" s="405"/>
      <c r="BK517" s="405"/>
      <c r="BL517" s="405"/>
      <c r="BM517" s="405"/>
      <c r="BN517" s="514"/>
    </row>
    <row r="518" ht="18.75" customHeight="1">
      <c r="A518" s="336" t="str">
        <f t="shared" si="13"/>
        <v/>
      </c>
      <c r="B518" s="341"/>
      <c r="C518" s="559"/>
      <c r="D518" s="559"/>
      <c r="E518" s="560" t="str">
        <f t="shared" si="14"/>
        <v/>
      </c>
      <c r="F518" s="401"/>
      <c r="G518" s="394"/>
      <c r="H518" s="341" t="str">
        <f t="array" ref="H518">IF(D518="","",XLOOKUP(D518,'Master Data'!K:K,'Master Data'!N:N,"Input in Master Data",0,1))</f>
        <v/>
      </c>
      <c r="I518" s="341" t="str">
        <f t="array" ref="I518">IF(D518="","",XLOOKUP(D518,'Master Data'!K:K,'Master Data'!O:O,"Input in Master Data",0,1))</f>
        <v/>
      </c>
      <c r="J518" s="341" t="str">
        <f t="array" ref="J518">if(V518="","",XLOOKUP(V518,Master[Company],Master[Blow],"Unknown",0,1))</f>
        <v/>
      </c>
      <c r="K518" s="341" t="str">
        <f t="array" ref="K518">if(V518="","",XLOOKUP(V518,Master[Company],Master[Pigging],"Unknown",0,1))</f>
        <v/>
      </c>
      <c r="L518" s="341" t="str">
        <f t="array" ref="L518">if(V518="","",XLOOKUP(V518,Master[Company],Master[Load Method],"Unknown",0,1))</f>
        <v/>
      </c>
      <c r="M518" s="341" t="str">
        <f t="array" ref="M518">if(V518="","",XLOOKUP(V518,Master[Company],Master[Line Distance],"Unknown",0,1))</f>
        <v/>
      </c>
      <c r="N518" s="394"/>
      <c r="O518" s="341"/>
      <c r="P518" s="506"/>
      <c r="Q518" s="341" t="str">
        <f t="array" ref="Q518">if(V518="","",XLOOKUP(V518,Master[Company],Master[Terms],"NA",0,1))</f>
        <v/>
      </c>
      <c r="R518" s="341" t="str">
        <f t="shared" si="9"/>
        <v/>
      </c>
      <c r="S518" s="341" t="str">
        <f t="array" ref="S518">if(V518="","",XLOOKUP(V518,Master[Company],Master[Group],"NA",0,1))</f>
        <v/>
      </c>
      <c r="T518" s="341" t="str">
        <f t="array" ref="T518">if(V518="","",XLOOKUP(V518,Master[Company],Master[Loading Location],"NA",0,1))</f>
        <v/>
      </c>
      <c r="U518" s="341" t="str">
        <f t="array" ref="U518">if(V518="","",XLOOKUP(V518,Master[Company],Master[Acronym],"NA",0,1))</f>
        <v/>
      </c>
      <c r="V518" s="341"/>
      <c r="W518" s="342"/>
      <c r="X518" s="90"/>
      <c r="Y518" s="341"/>
      <c r="Z518" s="341" t="str">
        <f t="shared" si="11"/>
        <v/>
      </c>
      <c r="AA518" s="341"/>
      <c r="AB518" s="341"/>
      <c r="AC518" s="341"/>
      <c r="AD518" s="401"/>
      <c r="AE518" s="563"/>
      <c r="AF518" s="564"/>
      <c r="AG518" s="564"/>
      <c r="AH518" s="564"/>
      <c r="AI518" s="564"/>
      <c r="AJ518" s="564"/>
      <c r="AK518" s="564"/>
      <c r="AL518" s="565"/>
      <c r="AM518" s="564"/>
      <c r="AN518" s="564"/>
      <c r="AO518" s="564"/>
      <c r="AP518" s="564"/>
      <c r="AQ518" s="564"/>
      <c r="AR518" s="564"/>
      <c r="AS518" s="564"/>
      <c r="AT518" s="564"/>
      <c r="AU518" s="394"/>
      <c r="AV518" s="306"/>
      <c r="AW518" s="306"/>
      <c r="AX518" s="394"/>
      <c r="AY518" s="401"/>
      <c r="AZ518" s="341"/>
      <c r="BA518" s="341"/>
      <c r="BB518" s="341"/>
      <c r="BC518" s="341"/>
      <c r="BD518" s="341"/>
      <c r="BE518" s="401"/>
      <c r="BF518" s="341"/>
      <c r="BG518" s="341"/>
      <c r="BH518" s="402"/>
      <c r="BI518" s="403"/>
      <c r="BJ518" s="405"/>
      <c r="BK518" s="405"/>
      <c r="BL518" s="405"/>
      <c r="BM518" s="405"/>
      <c r="BN518" s="514"/>
    </row>
    <row r="519" ht="18.75" customHeight="1">
      <c r="A519" s="336" t="str">
        <f t="shared" si="13"/>
        <v/>
      </c>
      <c r="B519" s="341"/>
      <c r="C519" s="559"/>
      <c r="D519" s="559"/>
      <c r="E519" s="560" t="str">
        <f t="shared" si="14"/>
        <v/>
      </c>
      <c r="F519" s="401"/>
      <c r="G519" s="394"/>
      <c r="H519" s="341" t="str">
        <f t="array" ref="H519">IF(D519="","",XLOOKUP(D519,'Master Data'!K:K,'Master Data'!N:N,"Input in Master Data",0,1))</f>
        <v/>
      </c>
      <c r="I519" s="341" t="str">
        <f t="array" ref="I519">IF(D519="","",XLOOKUP(D519,'Master Data'!K:K,'Master Data'!O:O,"Input in Master Data",0,1))</f>
        <v/>
      </c>
      <c r="J519" s="341" t="str">
        <f t="array" ref="J519">if(V519="","",XLOOKUP(V519,Master[Company],Master[Blow],"Unknown",0,1))</f>
        <v/>
      </c>
      <c r="K519" s="341" t="str">
        <f t="array" ref="K519">if(V519="","",XLOOKUP(V519,Master[Company],Master[Pigging],"Unknown",0,1))</f>
        <v/>
      </c>
      <c r="L519" s="341" t="str">
        <f t="array" ref="L519">if(V519="","",XLOOKUP(V519,Master[Company],Master[Load Method],"Unknown",0,1))</f>
        <v/>
      </c>
      <c r="M519" s="341" t="str">
        <f t="array" ref="M519">if(V519="","",XLOOKUP(V519,Master[Company],Master[Line Distance],"Unknown",0,1))</f>
        <v/>
      </c>
      <c r="N519" s="394"/>
      <c r="O519" s="341"/>
      <c r="P519" s="506"/>
      <c r="Q519" s="341" t="str">
        <f t="array" ref="Q519">if(V519="","",XLOOKUP(V519,Master[Company],Master[Terms],"NA",0,1))</f>
        <v/>
      </c>
      <c r="R519" s="341" t="str">
        <f t="shared" si="9"/>
        <v/>
      </c>
      <c r="S519" s="341" t="str">
        <f t="array" ref="S519">if(V519="","",XLOOKUP(V519,Master[Company],Master[Group],"NA",0,1))</f>
        <v/>
      </c>
      <c r="T519" s="341" t="str">
        <f t="array" ref="T519">if(V519="","",XLOOKUP(V519,Master[Company],Master[Loading Location],"NA",0,1))</f>
        <v/>
      </c>
      <c r="U519" s="341" t="str">
        <f t="array" ref="U519">if(V519="","",XLOOKUP(V519,Master[Company],Master[Acronym],"NA",0,1))</f>
        <v/>
      </c>
      <c r="V519" s="341"/>
      <c r="W519" s="342"/>
      <c r="X519" s="90"/>
      <c r="Y519" s="341"/>
      <c r="Z519" s="341" t="str">
        <f t="shared" si="11"/>
        <v/>
      </c>
      <c r="AA519" s="341"/>
      <c r="AB519" s="341"/>
      <c r="AC519" s="341"/>
      <c r="AD519" s="401"/>
      <c r="AE519" s="563"/>
      <c r="AF519" s="564"/>
      <c r="AG519" s="564"/>
      <c r="AH519" s="564"/>
      <c r="AI519" s="564"/>
      <c r="AJ519" s="564"/>
      <c r="AK519" s="564"/>
      <c r="AL519" s="565"/>
      <c r="AM519" s="564"/>
      <c r="AN519" s="564"/>
      <c r="AO519" s="564"/>
      <c r="AP519" s="564"/>
      <c r="AQ519" s="564"/>
      <c r="AR519" s="564"/>
      <c r="AS519" s="564"/>
      <c r="AT519" s="564"/>
      <c r="AU519" s="394"/>
      <c r="AV519" s="306"/>
      <c r="AW519" s="306"/>
      <c r="AX519" s="394"/>
      <c r="AY519" s="401"/>
      <c r="AZ519" s="341"/>
      <c r="BA519" s="341"/>
      <c r="BB519" s="341"/>
      <c r="BC519" s="341"/>
      <c r="BD519" s="341"/>
      <c r="BE519" s="401"/>
      <c r="BF519" s="341"/>
      <c r="BG519" s="341"/>
      <c r="BH519" s="402"/>
      <c r="BI519" s="403"/>
      <c r="BJ519" s="405"/>
      <c r="BK519" s="405"/>
      <c r="BL519" s="405"/>
      <c r="BM519" s="405"/>
      <c r="BN519" s="514"/>
    </row>
    <row r="520" ht="18.75" customHeight="1">
      <c r="A520" s="336" t="str">
        <f t="shared" si="13"/>
        <v/>
      </c>
      <c r="B520" s="341"/>
      <c r="C520" s="559"/>
      <c r="D520" s="559"/>
      <c r="E520" s="560" t="str">
        <f t="shared" si="14"/>
        <v/>
      </c>
      <c r="F520" s="401"/>
      <c r="G520" s="394"/>
      <c r="H520" s="341" t="str">
        <f t="array" ref="H520">IF(D520="","",XLOOKUP(D520,'Master Data'!K:K,'Master Data'!N:N,"Input in Master Data",0,1))</f>
        <v/>
      </c>
      <c r="I520" s="341" t="str">
        <f t="array" ref="I520">IF(D520="","",XLOOKUP(D520,'Master Data'!K:K,'Master Data'!O:O,"Input in Master Data",0,1))</f>
        <v/>
      </c>
      <c r="J520" s="341" t="str">
        <f t="array" ref="J520">if(V520="","",XLOOKUP(V520,Master[Company],Master[Blow],"Unknown",0,1))</f>
        <v/>
      </c>
      <c r="K520" s="341" t="str">
        <f t="array" ref="K520">if(V520="","",XLOOKUP(V520,Master[Company],Master[Pigging],"Unknown",0,1))</f>
        <v/>
      </c>
      <c r="L520" s="341" t="str">
        <f t="array" ref="L520">if(V520="","",XLOOKUP(V520,Master[Company],Master[Load Method],"Unknown",0,1))</f>
        <v/>
      </c>
      <c r="M520" s="341" t="str">
        <f t="array" ref="M520">if(V520="","",XLOOKUP(V520,Master[Company],Master[Line Distance],"Unknown",0,1))</f>
        <v/>
      </c>
      <c r="N520" s="394"/>
      <c r="O520" s="341"/>
      <c r="P520" s="506"/>
      <c r="Q520" s="341" t="str">
        <f t="array" ref="Q520">if(V520="","",XLOOKUP(V520,Master[Company],Master[Terms],"NA",0,1))</f>
        <v/>
      </c>
      <c r="R520" s="341" t="str">
        <f t="shared" si="9"/>
        <v/>
      </c>
      <c r="S520" s="341" t="str">
        <f t="array" ref="S520">if(V520="","",XLOOKUP(V520,Master[Company],Master[Group],"NA",0,1))</f>
        <v/>
      </c>
      <c r="T520" s="341" t="str">
        <f t="array" ref="T520">if(V520="","",XLOOKUP(V520,Master[Company],Master[Loading Location],"NA",0,1))</f>
        <v/>
      </c>
      <c r="U520" s="341" t="str">
        <f t="array" ref="U520">if(V520="","",XLOOKUP(V520,Master[Company],Master[Acronym],"NA",0,1))</f>
        <v/>
      </c>
      <c r="V520" s="341"/>
      <c r="W520" s="342"/>
      <c r="X520" s="90"/>
      <c r="Y520" s="341"/>
      <c r="Z520" s="341" t="str">
        <f t="shared" si="11"/>
        <v/>
      </c>
      <c r="AA520" s="341"/>
      <c r="AB520" s="341"/>
      <c r="AC520" s="341"/>
      <c r="AD520" s="401"/>
      <c r="AE520" s="563"/>
      <c r="AF520" s="564"/>
      <c r="AG520" s="564"/>
      <c r="AH520" s="564"/>
      <c r="AI520" s="564"/>
      <c r="AJ520" s="564"/>
      <c r="AK520" s="564"/>
      <c r="AL520" s="565"/>
      <c r="AM520" s="564"/>
      <c r="AN520" s="564"/>
      <c r="AO520" s="564"/>
      <c r="AP520" s="564"/>
      <c r="AQ520" s="564"/>
      <c r="AR520" s="564"/>
      <c r="AS520" s="564"/>
      <c r="AT520" s="564"/>
      <c r="AU520" s="394"/>
      <c r="AV520" s="306"/>
      <c r="AW520" s="306"/>
      <c r="AX520" s="394"/>
      <c r="AY520" s="401"/>
      <c r="AZ520" s="341"/>
      <c r="BA520" s="341"/>
      <c r="BB520" s="341"/>
      <c r="BC520" s="341"/>
      <c r="BD520" s="341"/>
      <c r="BE520" s="401"/>
      <c r="BF520" s="341"/>
      <c r="BG520" s="341"/>
      <c r="BH520" s="402"/>
      <c r="BI520" s="403"/>
      <c r="BJ520" s="405"/>
      <c r="BK520" s="405"/>
      <c r="BL520" s="405"/>
      <c r="BM520" s="405"/>
      <c r="BN520" s="514"/>
    </row>
    <row r="521" ht="18.75" customHeight="1">
      <c r="A521" s="336" t="str">
        <f t="shared" si="13"/>
        <v/>
      </c>
      <c r="B521" s="341"/>
      <c r="C521" s="559"/>
      <c r="D521" s="559"/>
      <c r="E521" s="560" t="str">
        <f t="shared" si="14"/>
        <v/>
      </c>
      <c r="F521" s="401"/>
      <c r="G521" s="394"/>
      <c r="H521" s="341" t="str">
        <f t="array" ref="H521">IF(D521="","",XLOOKUP(D521,'Master Data'!K:K,'Master Data'!N:N,"Input in Master Data",0,1))</f>
        <v/>
      </c>
      <c r="I521" s="341" t="str">
        <f t="array" ref="I521">IF(D521="","",XLOOKUP(D521,'Master Data'!K:K,'Master Data'!O:O,"Input in Master Data",0,1))</f>
        <v/>
      </c>
      <c r="J521" s="341" t="str">
        <f t="array" ref="J521">if(V521="","",XLOOKUP(V521,Master[Company],Master[Blow],"Unknown",0,1))</f>
        <v/>
      </c>
      <c r="K521" s="341" t="str">
        <f t="array" ref="K521">if(V521="","",XLOOKUP(V521,Master[Company],Master[Pigging],"Unknown",0,1))</f>
        <v/>
      </c>
      <c r="L521" s="341" t="str">
        <f t="array" ref="L521">if(V521="","",XLOOKUP(V521,Master[Company],Master[Load Method],"Unknown",0,1))</f>
        <v/>
      </c>
      <c r="M521" s="341" t="str">
        <f t="array" ref="M521">if(V521="","",XLOOKUP(V521,Master[Company],Master[Line Distance],"Unknown",0,1))</f>
        <v/>
      </c>
      <c r="N521" s="394"/>
      <c r="O521" s="341"/>
      <c r="P521" s="506"/>
      <c r="Q521" s="341" t="str">
        <f t="array" ref="Q521">if(V521="","",XLOOKUP(V521,Master[Company],Master[Terms],"NA",0,1))</f>
        <v/>
      </c>
      <c r="R521" s="341" t="str">
        <f t="shared" si="9"/>
        <v/>
      </c>
      <c r="S521" s="341" t="str">
        <f t="array" ref="S521">if(V521="","",XLOOKUP(V521,Master[Company],Master[Group],"NA",0,1))</f>
        <v/>
      </c>
      <c r="T521" s="341" t="str">
        <f t="array" ref="T521">if(V521="","",XLOOKUP(V521,Master[Company],Master[Loading Location],"NA",0,1))</f>
        <v/>
      </c>
      <c r="U521" s="341" t="str">
        <f t="array" ref="U521">if(V521="","",XLOOKUP(V521,Master[Company],Master[Acronym],"NA",0,1))</f>
        <v/>
      </c>
      <c r="V521" s="341"/>
      <c r="W521" s="342"/>
      <c r="X521" s="90"/>
      <c r="Y521" s="341"/>
      <c r="Z521" s="341" t="str">
        <f t="shared" si="11"/>
        <v/>
      </c>
      <c r="AA521" s="341"/>
      <c r="AB521" s="341"/>
      <c r="AC521" s="341"/>
      <c r="AD521" s="401"/>
      <c r="AE521" s="563"/>
      <c r="AF521" s="564"/>
      <c r="AG521" s="564"/>
      <c r="AH521" s="564"/>
      <c r="AI521" s="564"/>
      <c r="AJ521" s="564"/>
      <c r="AK521" s="564"/>
      <c r="AL521" s="565"/>
      <c r="AM521" s="564"/>
      <c r="AN521" s="564"/>
      <c r="AO521" s="564"/>
      <c r="AP521" s="564"/>
      <c r="AQ521" s="564"/>
      <c r="AR521" s="564"/>
      <c r="AS521" s="564"/>
      <c r="AT521" s="564"/>
      <c r="AU521" s="394"/>
      <c r="AV521" s="306"/>
      <c r="AW521" s="306"/>
      <c r="AX521" s="394"/>
      <c r="AY521" s="401"/>
      <c r="AZ521" s="341"/>
      <c r="BA521" s="341"/>
      <c r="BB521" s="341"/>
      <c r="BC521" s="341"/>
      <c r="BD521" s="341"/>
      <c r="BE521" s="401"/>
      <c r="BF521" s="341"/>
      <c r="BG521" s="341"/>
      <c r="BH521" s="402"/>
      <c r="BI521" s="403"/>
      <c r="BJ521" s="405"/>
      <c r="BK521" s="405"/>
      <c r="BL521" s="405"/>
      <c r="BM521" s="405"/>
      <c r="BN521" s="514"/>
    </row>
    <row r="522" ht="18.75" customHeight="1">
      <c r="A522" s="336" t="str">
        <f t="shared" si="13"/>
        <v/>
      </c>
      <c r="B522" s="341"/>
      <c r="C522" s="559"/>
      <c r="D522" s="559"/>
      <c r="E522" s="560" t="str">
        <f t="shared" si="14"/>
        <v/>
      </c>
      <c r="F522" s="401"/>
      <c r="G522" s="394"/>
      <c r="H522" s="341" t="str">
        <f t="array" ref="H522">IF(D522="","",XLOOKUP(D522,'Master Data'!K:K,'Master Data'!N:N,"Input in Master Data",0,1))</f>
        <v/>
      </c>
      <c r="I522" s="341" t="str">
        <f t="array" ref="I522">IF(D522="","",XLOOKUP(D522,'Master Data'!K:K,'Master Data'!O:O,"Input in Master Data",0,1))</f>
        <v/>
      </c>
      <c r="J522" s="341" t="str">
        <f t="array" ref="J522">if(V522="","",XLOOKUP(V522,Master[Company],Master[Blow],"Unknown",0,1))</f>
        <v/>
      </c>
      <c r="K522" s="341" t="str">
        <f t="array" ref="K522">if(V522="","",XLOOKUP(V522,Master[Company],Master[Pigging],"Unknown",0,1))</f>
        <v/>
      </c>
      <c r="L522" s="341" t="str">
        <f t="array" ref="L522">if(V522="","",XLOOKUP(V522,Master[Company],Master[Load Method],"Unknown",0,1))</f>
        <v/>
      </c>
      <c r="M522" s="341" t="str">
        <f t="array" ref="M522">if(V522="","",XLOOKUP(V522,Master[Company],Master[Line Distance],"Unknown",0,1))</f>
        <v/>
      </c>
      <c r="N522" s="394"/>
      <c r="O522" s="341"/>
      <c r="P522" s="506"/>
      <c r="Q522" s="341" t="str">
        <f t="array" ref="Q522">if(V522="","",XLOOKUP(V522,Master[Company],Master[Terms],"NA",0,1))</f>
        <v/>
      </c>
      <c r="R522" s="341" t="str">
        <f t="shared" si="9"/>
        <v/>
      </c>
      <c r="S522" s="341" t="str">
        <f t="array" ref="S522">if(V522="","",XLOOKUP(V522,Master[Company],Master[Group],"NA",0,1))</f>
        <v/>
      </c>
      <c r="T522" s="341" t="str">
        <f t="array" ref="T522">if(V522="","",XLOOKUP(V522,Master[Company],Master[Loading Location],"NA",0,1))</f>
        <v/>
      </c>
      <c r="U522" s="341" t="str">
        <f t="array" ref="U522">if(V522="","",XLOOKUP(V522,Master[Company],Master[Acronym],"NA",0,1))</f>
        <v/>
      </c>
      <c r="V522" s="341"/>
      <c r="W522" s="342"/>
      <c r="X522" s="90"/>
      <c r="Y522" s="341"/>
      <c r="Z522" s="341" t="str">
        <f t="shared" si="11"/>
        <v/>
      </c>
      <c r="AA522" s="341"/>
      <c r="AB522" s="341"/>
      <c r="AC522" s="341"/>
      <c r="AD522" s="401"/>
      <c r="AE522" s="563"/>
      <c r="AF522" s="564"/>
      <c r="AG522" s="564"/>
      <c r="AH522" s="564"/>
      <c r="AI522" s="564"/>
      <c r="AJ522" s="564"/>
      <c r="AK522" s="564"/>
      <c r="AL522" s="565"/>
      <c r="AM522" s="564"/>
      <c r="AN522" s="564"/>
      <c r="AO522" s="564"/>
      <c r="AP522" s="564"/>
      <c r="AQ522" s="564"/>
      <c r="AR522" s="564"/>
      <c r="AS522" s="564"/>
      <c r="AT522" s="564"/>
      <c r="AU522" s="394"/>
      <c r="AV522" s="306"/>
      <c r="AW522" s="306"/>
      <c r="AX522" s="394"/>
      <c r="AY522" s="401"/>
      <c r="AZ522" s="341"/>
      <c r="BA522" s="341"/>
      <c r="BB522" s="341"/>
      <c r="BC522" s="341"/>
      <c r="BD522" s="341"/>
      <c r="BE522" s="401"/>
      <c r="BF522" s="341"/>
      <c r="BG522" s="341"/>
      <c r="BH522" s="402"/>
      <c r="BI522" s="403"/>
      <c r="BJ522" s="405"/>
      <c r="BK522" s="405"/>
      <c r="BL522" s="405"/>
      <c r="BM522" s="405"/>
      <c r="BN522" s="514"/>
    </row>
    <row r="523" ht="18.75" customHeight="1">
      <c r="A523" s="336" t="str">
        <f t="shared" si="13"/>
        <v/>
      </c>
      <c r="B523" s="341"/>
      <c r="C523" s="559"/>
      <c r="D523" s="559"/>
      <c r="E523" s="560" t="str">
        <f t="shared" si="14"/>
        <v/>
      </c>
      <c r="F523" s="401"/>
      <c r="G523" s="394"/>
      <c r="H523" s="341" t="str">
        <f t="array" ref="H523">IF(D523="","",XLOOKUP(D523,'Master Data'!K:K,'Master Data'!N:N,"Input in Master Data",0,1))</f>
        <v/>
      </c>
      <c r="I523" s="341" t="str">
        <f t="array" ref="I523">IF(D523="","",XLOOKUP(D523,'Master Data'!K:K,'Master Data'!O:O,"Input in Master Data",0,1))</f>
        <v/>
      </c>
      <c r="J523" s="341" t="str">
        <f t="array" ref="J523">if(V523="","",XLOOKUP(V523,Master[Company],Master[Blow],"Unknown",0,1))</f>
        <v/>
      </c>
      <c r="K523" s="341" t="str">
        <f t="array" ref="K523">if(V523="","",XLOOKUP(V523,Master[Company],Master[Pigging],"Unknown",0,1))</f>
        <v/>
      </c>
      <c r="L523" s="341" t="str">
        <f t="array" ref="L523">if(V523="","",XLOOKUP(V523,Master[Company],Master[Load Method],"Unknown",0,1))</f>
        <v/>
      </c>
      <c r="M523" s="341" t="str">
        <f t="array" ref="M523">if(V523="","",XLOOKUP(V523,Master[Company],Master[Line Distance],"Unknown",0,1))</f>
        <v/>
      </c>
      <c r="N523" s="394"/>
      <c r="O523" s="341"/>
      <c r="P523" s="506"/>
      <c r="Q523" s="341" t="str">
        <f t="array" ref="Q523">if(V523="","",XLOOKUP(V523,Master[Company],Master[Terms],"NA",0,1))</f>
        <v/>
      </c>
      <c r="R523" s="341" t="str">
        <f t="shared" si="9"/>
        <v/>
      </c>
      <c r="S523" s="341" t="str">
        <f t="array" ref="S523">if(V523="","",XLOOKUP(V523,Master[Company],Master[Group],"NA",0,1))</f>
        <v/>
      </c>
      <c r="T523" s="341" t="str">
        <f t="array" ref="T523">if(V523="","",XLOOKUP(V523,Master[Company],Master[Loading Location],"NA",0,1))</f>
        <v/>
      </c>
      <c r="U523" s="341" t="str">
        <f t="array" ref="U523">if(V523="","",XLOOKUP(V523,Master[Company],Master[Acronym],"NA",0,1))</f>
        <v/>
      </c>
      <c r="V523" s="341"/>
      <c r="W523" s="342"/>
      <c r="X523" s="90"/>
      <c r="Y523" s="341"/>
      <c r="Z523" s="341" t="str">
        <f t="shared" si="11"/>
        <v/>
      </c>
      <c r="AA523" s="341"/>
      <c r="AB523" s="341"/>
      <c r="AC523" s="341"/>
      <c r="AD523" s="401"/>
      <c r="AE523" s="563"/>
      <c r="AF523" s="564"/>
      <c r="AG523" s="564"/>
      <c r="AH523" s="564"/>
      <c r="AI523" s="564"/>
      <c r="AJ523" s="564"/>
      <c r="AK523" s="564"/>
      <c r="AL523" s="565"/>
      <c r="AM523" s="564"/>
      <c r="AN523" s="564"/>
      <c r="AO523" s="564"/>
      <c r="AP523" s="564"/>
      <c r="AQ523" s="564"/>
      <c r="AR523" s="564"/>
      <c r="AS523" s="564"/>
      <c r="AT523" s="564"/>
      <c r="AU523" s="394"/>
      <c r="AV523" s="306"/>
      <c r="AW523" s="306"/>
      <c r="AX523" s="394"/>
      <c r="AY523" s="401"/>
      <c r="AZ523" s="341"/>
      <c r="BA523" s="341"/>
      <c r="BB523" s="341"/>
      <c r="BC523" s="341"/>
      <c r="BD523" s="341"/>
      <c r="BE523" s="401"/>
      <c r="BF523" s="341"/>
      <c r="BG523" s="341"/>
      <c r="BH523" s="402"/>
      <c r="BI523" s="403"/>
      <c r="BJ523" s="405"/>
      <c r="BK523" s="405"/>
      <c r="BL523" s="405"/>
      <c r="BM523" s="405"/>
      <c r="BN523" s="514"/>
    </row>
    <row r="524" ht="18.75" customHeight="1">
      <c r="A524" s="336" t="str">
        <f t="shared" si="13"/>
        <v/>
      </c>
      <c r="B524" s="341"/>
      <c r="C524" s="559"/>
      <c r="D524" s="559"/>
      <c r="E524" s="560" t="str">
        <f t="shared" si="14"/>
        <v/>
      </c>
      <c r="F524" s="401"/>
      <c r="G524" s="394"/>
      <c r="H524" s="341" t="str">
        <f t="array" ref="H524">IF(D524="","",XLOOKUP(D524,'Master Data'!K:K,'Master Data'!N:N,"Input in Master Data",0,1))</f>
        <v/>
      </c>
      <c r="I524" s="341" t="str">
        <f t="array" ref="I524">IF(D524="","",XLOOKUP(D524,'Master Data'!K:K,'Master Data'!O:O,"Input in Master Data",0,1))</f>
        <v/>
      </c>
      <c r="J524" s="341" t="str">
        <f t="array" ref="J524">if(V524="","",XLOOKUP(V524,Master[Company],Master[Blow],"Unknown",0,1))</f>
        <v/>
      </c>
      <c r="K524" s="341" t="str">
        <f t="array" ref="K524">if(V524="","",XLOOKUP(V524,Master[Company],Master[Pigging],"Unknown",0,1))</f>
        <v/>
      </c>
      <c r="L524" s="341" t="str">
        <f t="array" ref="L524">if(V524="","",XLOOKUP(V524,Master[Company],Master[Load Method],"Unknown",0,1))</f>
        <v/>
      </c>
      <c r="M524" s="341" t="str">
        <f t="array" ref="M524">if(V524="","",XLOOKUP(V524,Master[Company],Master[Line Distance],"Unknown",0,1))</f>
        <v/>
      </c>
      <c r="N524" s="394"/>
      <c r="O524" s="341"/>
      <c r="P524" s="506"/>
      <c r="Q524" s="341" t="str">
        <f t="array" ref="Q524">if(V524="","",XLOOKUP(V524,Master[Company],Master[Terms],"NA",0,1))</f>
        <v/>
      </c>
      <c r="R524" s="341" t="str">
        <f t="shared" si="9"/>
        <v/>
      </c>
      <c r="S524" s="341" t="str">
        <f t="array" ref="S524">if(V524="","",XLOOKUP(V524,Master[Company],Master[Group],"NA",0,1))</f>
        <v/>
      </c>
      <c r="T524" s="341" t="str">
        <f t="array" ref="T524">if(V524="","",XLOOKUP(V524,Master[Company],Master[Loading Location],"NA",0,1))</f>
        <v/>
      </c>
      <c r="U524" s="341" t="str">
        <f t="array" ref="U524">if(V524="","",XLOOKUP(V524,Master[Company],Master[Acronym],"NA",0,1))</f>
        <v/>
      </c>
      <c r="V524" s="341"/>
      <c r="W524" s="342"/>
      <c r="X524" s="90"/>
      <c r="Y524" s="341"/>
      <c r="Z524" s="341" t="str">
        <f t="shared" si="11"/>
        <v/>
      </c>
      <c r="AA524" s="341"/>
      <c r="AB524" s="341"/>
      <c r="AC524" s="341"/>
      <c r="AD524" s="401"/>
      <c r="AE524" s="563"/>
      <c r="AF524" s="564"/>
      <c r="AG524" s="564"/>
      <c r="AH524" s="564"/>
      <c r="AI524" s="564"/>
      <c r="AJ524" s="564"/>
      <c r="AK524" s="564"/>
      <c r="AL524" s="565"/>
      <c r="AM524" s="564"/>
      <c r="AN524" s="564"/>
      <c r="AO524" s="564"/>
      <c r="AP524" s="564"/>
      <c r="AQ524" s="564"/>
      <c r="AR524" s="564"/>
      <c r="AS524" s="564"/>
      <c r="AT524" s="564"/>
      <c r="AU524" s="394"/>
      <c r="AV524" s="306"/>
      <c r="AW524" s="306"/>
      <c r="AX524" s="394"/>
      <c r="AY524" s="401"/>
      <c r="AZ524" s="341"/>
      <c r="BA524" s="341"/>
      <c r="BB524" s="341"/>
      <c r="BC524" s="341"/>
      <c r="BD524" s="341"/>
      <c r="BE524" s="401"/>
      <c r="BF524" s="341"/>
      <c r="BG524" s="341"/>
      <c r="BH524" s="402"/>
      <c r="BI524" s="403"/>
      <c r="BJ524" s="405"/>
      <c r="BK524" s="405"/>
      <c r="BL524" s="405"/>
      <c r="BM524" s="405"/>
      <c r="BN524" s="514"/>
    </row>
    <row r="525" ht="18.75" customHeight="1">
      <c r="A525" s="336" t="str">
        <f t="shared" si="13"/>
        <v/>
      </c>
      <c r="B525" s="341"/>
      <c r="C525" s="559"/>
      <c r="D525" s="559"/>
      <c r="E525" s="560" t="str">
        <f t="shared" si="14"/>
        <v/>
      </c>
      <c r="F525" s="401"/>
      <c r="G525" s="394"/>
      <c r="H525" s="341" t="str">
        <f t="array" ref="H525">IF(D525="","",XLOOKUP(D525,'Master Data'!K:K,'Master Data'!N:N,"Input in Master Data",0,1))</f>
        <v/>
      </c>
      <c r="I525" s="341" t="str">
        <f t="array" ref="I525">IF(D525="","",XLOOKUP(D525,'Master Data'!K:K,'Master Data'!O:O,"Input in Master Data",0,1))</f>
        <v/>
      </c>
      <c r="J525" s="341" t="str">
        <f t="array" ref="J525">if(V525="","",XLOOKUP(V525,Master[Company],Master[Blow],"Unknown",0,1))</f>
        <v/>
      </c>
      <c r="K525" s="341" t="str">
        <f t="array" ref="K525">if(V525="","",XLOOKUP(V525,Master[Company],Master[Pigging],"Unknown",0,1))</f>
        <v/>
      </c>
      <c r="L525" s="341" t="str">
        <f t="array" ref="L525">if(V525="","",XLOOKUP(V525,Master[Company],Master[Load Method],"Unknown",0,1))</f>
        <v/>
      </c>
      <c r="M525" s="341" t="str">
        <f t="array" ref="M525">if(V525="","",XLOOKUP(V525,Master[Company],Master[Line Distance],"Unknown",0,1))</f>
        <v/>
      </c>
      <c r="N525" s="394"/>
      <c r="O525" s="341"/>
      <c r="P525" s="506"/>
      <c r="Q525" s="341" t="str">
        <f t="array" ref="Q525">if(V525="","",XLOOKUP(V525,Master[Company],Master[Terms],"NA",0,1))</f>
        <v/>
      </c>
      <c r="R525" s="341" t="str">
        <f t="shared" si="9"/>
        <v/>
      </c>
      <c r="S525" s="341" t="str">
        <f t="array" ref="S525">if(V525="","",XLOOKUP(V525,Master[Company],Master[Group],"NA",0,1))</f>
        <v/>
      </c>
      <c r="T525" s="341" t="str">
        <f t="array" ref="T525">if(V525="","",XLOOKUP(V525,Master[Company],Master[Loading Location],"NA",0,1))</f>
        <v/>
      </c>
      <c r="U525" s="341" t="str">
        <f t="array" ref="U525">if(V525="","",XLOOKUP(V525,Master[Company],Master[Acronym],"NA",0,1))</f>
        <v/>
      </c>
      <c r="V525" s="341"/>
      <c r="W525" s="342"/>
      <c r="X525" s="90"/>
      <c r="Y525" s="341"/>
      <c r="Z525" s="341" t="str">
        <f t="shared" si="11"/>
        <v/>
      </c>
      <c r="AA525" s="341"/>
      <c r="AB525" s="341"/>
      <c r="AC525" s="341"/>
      <c r="AD525" s="401"/>
      <c r="AE525" s="563"/>
      <c r="AF525" s="564"/>
      <c r="AG525" s="564"/>
      <c r="AH525" s="564"/>
      <c r="AI525" s="564"/>
      <c r="AJ525" s="564"/>
      <c r="AK525" s="564"/>
      <c r="AL525" s="565"/>
      <c r="AM525" s="564"/>
      <c r="AN525" s="564"/>
      <c r="AO525" s="564"/>
      <c r="AP525" s="564"/>
      <c r="AQ525" s="564"/>
      <c r="AR525" s="564"/>
      <c r="AS525" s="564"/>
      <c r="AT525" s="564"/>
      <c r="AU525" s="394"/>
      <c r="AV525" s="306"/>
      <c r="AW525" s="306"/>
      <c r="AX525" s="394"/>
      <c r="AY525" s="401"/>
      <c r="AZ525" s="341"/>
      <c r="BA525" s="341"/>
      <c r="BB525" s="341"/>
      <c r="BC525" s="341"/>
      <c r="BD525" s="341"/>
      <c r="BE525" s="401"/>
      <c r="BF525" s="341"/>
      <c r="BG525" s="341"/>
      <c r="BH525" s="402"/>
      <c r="BI525" s="403"/>
      <c r="BJ525" s="405"/>
      <c r="BK525" s="405"/>
      <c r="BL525" s="405"/>
      <c r="BM525" s="405"/>
      <c r="BN525" s="514"/>
    </row>
    <row r="526" ht="18.75" customHeight="1">
      <c r="A526" s="336" t="str">
        <f t="shared" si="13"/>
        <v/>
      </c>
      <c r="B526" s="341"/>
      <c r="C526" s="559"/>
      <c r="D526" s="559"/>
      <c r="E526" s="560" t="str">
        <f t="shared" si="14"/>
        <v/>
      </c>
      <c r="F526" s="401"/>
      <c r="G526" s="394"/>
      <c r="H526" s="341" t="str">
        <f t="array" ref="H526">IF(D526="","",XLOOKUP(D526,'Master Data'!K:K,'Master Data'!N:N,"Input in Master Data",0,1))</f>
        <v/>
      </c>
      <c r="I526" s="341" t="str">
        <f t="array" ref="I526">IF(D526="","",XLOOKUP(D526,'Master Data'!K:K,'Master Data'!O:O,"Input in Master Data",0,1))</f>
        <v/>
      </c>
      <c r="J526" s="341" t="str">
        <f t="array" ref="J526">if(V526="","",XLOOKUP(V526,Master[Company],Master[Blow],"Unknown",0,1))</f>
        <v/>
      </c>
      <c r="K526" s="341" t="str">
        <f t="array" ref="K526">if(V526="","",XLOOKUP(V526,Master[Company],Master[Pigging],"Unknown",0,1))</f>
        <v/>
      </c>
      <c r="L526" s="341" t="str">
        <f t="array" ref="L526">if(V526="","",XLOOKUP(V526,Master[Company],Master[Load Method],"Unknown",0,1))</f>
        <v/>
      </c>
      <c r="M526" s="341" t="str">
        <f t="array" ref="M526">if(V526="","",XLOOKUP(V526,Master[Company],Master[Line Distance],"Unknown",0,1))</f>
        <v/>
      </c>
      <c r="N526" s="394"/>
      <c r="O526" s="341"/>
      <c r="P526" s="506"/>
      <c r="Q526" s="341" t="str">
        <f t="array" ref="Q526">if(V526="","",XLOOKUP(V526,Master[Company],Master[Terms],"NA",0,1))</f>
        <v/>
      </c>
      <c r="R526" s="341" t="str">
        <f t="shared" si="9"/>
        <v/>
      </c>
      <c r="S526" s="341" t="str">
        <f t="array" ref="S526">if(V526="","",XLOOKUP(V526,Master[Company],Master[Group],"NA",0,1))</f>
        <v/>
      </c>
      <c r="T526" s="341" t="str">
        <f t="array" ref="T526">if(V526="","",XLOOKUP(V526,Master[Company],Master[Loading Location],"NA",0,1))</f>
        <v/>
      </c>
      <c r="U526" s="341" t="str">
        <f t="array" ref="U526">if(V526="","",XLOOKUP(V526,Master[Company],Master[Acronym],"NA",0,1))</f>
        <v/>
      </c>
      <c r="V526" s="341"/>
      <c r="W526" s="342"/>
      <c r="X526" s="90"/>
      <c r="Y526" s="341"/>
      <c r="Z526" s="341" t="str">
        <f t="shared" si="11"/>
        <v/>
      </c>
      <c r="AA526" s="341"/>
      <c r="AB526" s="341"/>
      <c r="AC526" s="341"/>
      <c r="AD526" s="401"/>
      <c r="AE526" s="563"/>
      <c r="AF526" s="564"/>
      <c r="AG526" s="564"/>
      <c r="AH526" s="564"/>
      <c r="AI526" s="564"/>
      <c r="AJ526" s="564"/>
      <c r="AK526" s="564"/>
      <c r="AL526" s="565"/>
      <c r="AM526" s="564"/>
      <c r="AN526" s="564"/>
      <c r="AO526" s="564"/>
      <c r="AP526" s="564"/>
      <c r="AQ526" s="564"/>
      <c r="AR526" s="564"/>
      <c r="AS526" s="564"/>
      <c r="AT526" s="564"/>
      <c r="AU526" s="394"/>
      <c r="AV526" s="306"/>
      <c r="AW526" s="306"/>
      <c r="AX526" s="394"/>
      <c r="AY526" s="401"/>
      <c r="AZ526" s="341"/>
      <c r="BA526" s="341"/>
      <c r="BB526" s="341"/>
      <c r="BC526" s="341"/>
      <c r="BD526" s="341"/>
      <c r="BE526" s="401"/>
      <c r="BF526" s="341"/>
      <c r="BG526" s="341"/>
      <c r="BH526" s="402"/>
      <c r="BI526" s="403"/>
      <c r="BJ526" s="405"/>
      <c r="BK526" s="405"/>
      <c r="BL526" s="405"/>
      <c r="BM526" s="405"/>
      <c r="BN526" s="514"/>
    </row>
    <row r="527" ht="18.75" customHeight="1">
      <c r="A527" s="336" t="str">
        <f t="shared" si="13"/>
        <v/>
      </c>
      <c r="B527" s="341"/>
      <c r="C527" s="559"/>
      <c r="D527" s="559"/>
      <c r="E527" s="560" t="str">
        <f t="shared" si="14"/>
        <v/>
      </c>
      <c r="F527" s="401"/>
      <c r="G527" s="394"/>
      <c r="H527" s="341" t="str">
        <f t="array" ref="H527">IF(D527="","",XLOOKUP(D527,'Master Data'!K:K,'Master Data'!N:N,"Input in Master Data",0,1))</f>
        <v/>
      </c>
      <c r="I527" s="341" t="str">
        <f t="array" ref="I527">IF(D527="","",XLOOKUP(D527,'Master Data'!K:K,'Master Data'!O:O,"Input in Master Data",0,1))</f>
        <v/>
      </c>
      <c r="J527" s="341" t="str">
        <f t="array" ref="J527">if(V527="","",XLOOKUP(V527,Master[Company],Master[Blow],"Unknown",0,1))</f>
        <v/>
      </c>
      <c r="K527" s="341" t="str">
        <f t="array" ref="K527">if(V527="","",XLOOKUP(V527,Master[Company],Master[Pigging],"Unknown",0,1))</f>
        <v/>
      </c>
      <c r="L527" s="341" t="str">
        <f t="array" ref="L527">if(V527="","",XLOOKUP(V527,Master[Company],Master[Load Method],"Unknown",0,1))</f>
        <v/>
      </c>
      <c r="M527" s="341" t="str">
        <f t="array" ref="M527">if(V527="","",XLOOKUP(V527,Master[Company],Master[Line Distance],"Unknown",0,1))</f>
        <v/>
      </c>
      <c r="N527" s="394"/>
      <c r="O527" s="341"/>
      <c r="P527" s="506"/>
      <c r="Q527" s="341" t="str">
        <f t="array" ref="Q527">if(V527="","",XLOOKUP(V527,Master[Company],Master[Terms],"NA",0,1))</f>
        <v/>
      </c>
      <c r="R527" s="341" t="str">
        <f t="shared" si="9"/>
        <v/>
      </c>
      <c r="S527" s="341" t="str">
        <f t="array" ref="S527">if(V527="","",XLOOKUP(V527,Master[Company],Master[Group],"NA",0,1))</f>
        <v/>
      </c>
      <c r="T527" s="341" t="str">
        <f t="array" ref="T527">if(V527="","",XLOOKUP(V527,Master[Company],Master[Loading Location],"NA",0,1))</f>
        <v/>
      </c>
      <c r="U527" s="341" t="str">
        <f t="array" ref="U527">if(V527="","",XLOOKUP(V527,Master[Company],Master[Acronym],"NA",0,1))</f>
        <v/>
      </c>
      <c r="V527" s="341"/>
      <c r="W527" s="342"/>
      <c r="X527" s="90"/>
      <c r="Y527" s="341"/>
      <c r="Z527" s="341" t="str">
        <f t="shared" si="11"/>
        <v/>
      </c>
      <c r="AA527" s="341"/>
      <c r="AB527" s="341"/>
      <c r="AC527" s="341"/>
      <c r="AD527" s="401"/>
      <c r="AE527" s="563"/>
      <c r="AF527" s="564"/>
      <c r="AG527" s="564"/>
      <c r="AH527" s="564"/>
      <c r="AI527" s="564"/>
      <c r="AJ527" s="564"/>
      <c r="AK527" s="564"/>
      <c r="AL527" s="565"/>
      <c r="AM527" s="564"/>
      <c r="AN527" s="564"/>
      <c r="AO527" s="564"/>
      <c r="AP527" s="564"/>
      <c r="AQ527" s="564"/>
      <c r="AR527" s="564"/>
      <c r="AS527" s="564"/>
      <c r="AT527" s="564"/>
      <c r="AU527" s="394"/>
      <c r="AV527" s="306"/>
      <c r="AW527" s="306"/>
      <c r="AX527" s="394"/>
      <c r="AY527" s="401"/>
      <c r="AZ527" s="341"/>
      <c r="BA527" s="341"/>
      <c r="BB527" s="341"/>
      <c r="BC527" s="341"/>
      <c r="BD527" s="341"/>
      <c r="BE527" s="401"/>
      <c r="BF527" s="341"/>
      <c r="BG527" s="341"/>
      <c r="BH527" s="402"/>
      <c r="BI527" s="403"/>
      <c r="BJ527" s="405"/>
      <c r="BK527" s="405"/>
      <c r="BL527" s="405"/>
      <c r="BM527" s="405"/>
      <c r="BN527" s="514"/>
    </row>
    <row r="528" ht="18.75" customHeight="1">
      <c r="A528" s="336" t="str">
        <f t="shared" si="13"/>
        <v/>
      </c>
      <c r="B528" s="341"/>
      <c r="C528" s="559"/>
      <c r="D528" s="559"/>
      <c r="E528" s="560" t="str">
        <f t="shared" si="14"/>
        <v/>
      </c>
      <c r="F528" s="401"/>
      <c r="G528" s="394"/>
      <c r="H528" s="341" t="str">
        <f t="array" ref="H528">IF(D528="","",XLOOKUP(D528,'Master Data'!K:K,'Master Data'!N:N,"Input in Master Data",0,1))</f>
        <v/>
      </c>
      <c r="I528" s="341" t="str">
        <f t="array" ref="I528">IF(D528="","",XLOOKUP(D528,'Master Data'!K:K,'Master Data'!O:O,"Input in Master Data",0,1))</f>
        <v/>
      </c>
      <c r="J528" s="341" t="str">
        <f t="array" ref="J528">if(V528="","",XLOOKUP(V528,Master[Company],Master[Blow],"Unknown",0,1))</f>
        <v/>
      </c>
      <c r="K528" s="341" t="str">
        <f t="array" ref="K528">if(V528="","",XLOOKUP(V528,Master[Company],Master[Pigging],"Unknown",0,1))</f>
        <v/>
      </c>
      <c r="L528" s="341" t="str">
        <f t="array" ref="L528">if(V528="","",XLOOKUP(V528,Master[Company],Master[Load Method],"Unknown",0,1))</f>
        <v/>
      </c>
      <c r="M528" s="341" t="str">
        <f t="array" ref="M528">if(V528="","",XLOOKUP(V528,Master[Company],Master[Line Distance],"Unknown",0,1))</f>
        <v/>
      </c>
      <c r="N528" s="394"/>
      <c r="O528" s="341"/>
      <c r="P528" s="506"/>
      <c r="Q528" s="341" t="str">
        <f t="array" ref="Q528">if(V528="","",XLOOKUP(V528,Master[Company],Master[Terms],"NA",0,1))</f>
        <v/>
      </c>
      <c r="R528" s="341" t="str">
        <f t="shared" si="9"/>
        <v/>
      </c>
      <c r="S528" s="341" t="str">
        <f t="array" ref="S528">if(V528="","",XLOOKUP(V528,Master[Company],Master[Group],"NA",0,1))</f>
        <v/>
      </c>
      <c r="T528" s="341" t="str">
        <f t="array" ref="T528">if(V528="","",XLOOKUP(V528,Master[Company],Master[Loading Location],"NA",0,1))</f>
        <v/>
      </c>
      <c r="U528" s="341" t="str">
        <f t="array" ref="U528">if(V528="","",XLOOKUP(V528,Master[Company],Master[Acronym],"NA",0,1))</f>
        <v/>
      </c>
      <c r="V528" s="341"/>
      <c r="W528" s="342"/>
      <c r="X528" s="90"/>
      <c r="Y528" s="341"/>
      <c r="Z528" s="341" t="str">
        <f t="shared" si="11"/>
        <v/>
      </c>
      <c r="AA528" s="341"/>
      <c r="AB528" s="341"/>
      <c r="AC528" s="341"/>
      <c r="AD528" s="401"/>
      <c r="AE528" s="563"/>
      <c r="AF528" s="564"/>
      <c r="AG528" s="564"/>
      <c r="AH528" s="564"/>
      <c r="AI528" s="564"/>
      <c r="AJ528" s="564"/>
      <c r="AK528" s="564"/>
      <c r="AL528" s="565"/>
      <c r="AM528" s="564"/>
      <c r="AN528" s="564"/>
      <c r="AO528" s="564"/>
      <c r="AP528" s="564"/>
      <c r="AQ528" s="564"/>
      <c r="AR528" s="564"/>
      <c r="AS528" s="564"/>
      <c r="AT528" s="564"/>
      <c r="AU528" s="394"/>
      <c r="AV528" s="306"/>
      <c r="AW528" s="306"/>
      <c r="AX528" s="394"/>
      <c r="AY528" s="401"/>
      <c r="AZ528" s="341"/>
      <c r="BA528" s="341"/>
      <c r="BB528" s="341"/>
      <c r="BC528" s="341"/>
      <c r="BD528" s="341"/>
      <c r="BE528" s="401"/>
      <c r="BF528" s="341"/>
      <c r="BG528" s="341"/>
      <c r="BH528" s="402"/>
      <c r="BI528" s="403"/>
      <c r="BJ528" s="405"/>
      <c r="BK528" s="405"/>
      <c r="BL528" s="405"/>
      <c r="BM528" s="405"/>
      <c r="BN528" s="514"/>
    </row>
    <row r="529" ht="18.75" customHeight="1">
      <c r="A529" s="336" t="str">
        <f t="shared" si="13"/>
        <v/>
      </c>
      <c r="B529" s="341"/>
      <c r="C529" s="559"/>
      <c r="D529" s="559"/>
      <c r="E529" s="560" t="str">
        <f t="shared" si="14"/>
        <v/>
      </c>
      <c r="F529" s="401"/>
      <c r="G529" s="394"/>
      <c r="H529" s="341" t="str">
        <f t="array" ref="H529">IF(D529="","",XLOOKUP(D529,'Master Data'!K:K,'Master Data'!N:N,"Input in Master Data",0,1))</f>
        <v/>
      </c>
      <c r="I529" s="341" t="str">
        <f t="array" ref="I529">IF(D529="","",XLOOKUP(D529,'Master Data'!K:K,'Master Data'!O:O,"Input in Master Data",0,1))</f>
        <v/>
      </c>
      <c r="J529" s="341" t="str">
        <f t="array" ref="J529">if(V529="","",XLOOKUP(V529,Master[Company],Master[Blow],"Unknown",0,1))</f>
        <v/>
      </c>
      <c r="K529" s="341" t="str">
        <f t="array" ref="K529">if(V529="","",XLOOKUP(V529,Master[Company],Master[Pigging],"Unknown",0,1))</f>
        <v/>
      </c>
      <c r="L529" s="341" t="str">
        <f t="array" ref="L529">if(V529="","",XLOOKUP(V529,Master[Company],Master[Load Method],"Unknown",0,1))</f>
        <v/>
      </c>
      <c r="M529" s="341" t="str">
        <f t="array" ref="M529">if(V529="","",XLOOKUP(V529,Master[Company],Master[Line Distance],"Unknown",0,1))</f>
        <v/>
      </c>
      <c r="N529" s="394"/>
      <c r="O529" s="341"/>
      <c r="P529" s="506"/>
      <c r="Q529" s="341" t="str">
        <f t="array" ref="Q529">if(V529="","",XLOOKUP(V529,Master[Company],Master[Terms],"NA",0,1))</f>
        <v/>
      </c>
      <c r="R529" s="341" t="str">
        <f t="shared" si="9"/>
        <v/>
      </c>
      <c r="S529" s="341" t="str">
        <f t="array" ref="S529">if(V529="","",XLOOKUP(V529,Master[Company],Master[Group],"NA",0,1))</f>
        <v/>
      </c>
      <c r="T529" s="341" t="str">
        <f t="array" ref="T529">if(V529="","",XLOOKUP(V529,Master[Company],Master[Loading Location],"NA",0,1))</f>
        <v/>
      </c>
      <c r="U529" s="341" t="str">
        <f t="array" ref="U529">if(V529="","",XLOOKUP(V529,Master[Company],Master[Acronym],"NA",0,1))</f>
        <v/>
      </c>
      <c r="V529" s="341"/>
      <c r="W529" s="342"/>
      <c r="X529" s="90"/>
      <c r="Y529" s="341"/>
      <c r="Z529" s="341" t="str">
        <f t="shared" si="11"/>
        <v/>
      </c>
      <c r="AA529" s="341"/>
      <c r="AB529" s="341"/>
      <c r="AC529" s="341"/>
      <c r="AD529" s="401"/>
      <c r="AE529" s="563"/>
      <c r="AF529" s="564"/>
      <c r="AG529" s="564"/>
      <c r="AH529" s="564"/>
      <c r="AI529" s="564"/>
      <c r="AJ529" s="564"/>
      <c r="AK529" s="564"/>
      <c r="AL529" s="565"/>
      <c r="AM529" s="564"/>
      <c r="AN529" s="564"/>
      <c r="AO529" s="564"/>
      <c r="AP529" s="564"/>
      <c r="AQ529" s="564"/>
      <c r="AR529" s="564"/>
      <c r="AS529" s="564"/>
      <c r="AT529" s="564"/>
      <c r="AU529" s="394"/>
      <c r="AV529" s="306"/>
      <c r="AW529" s="306"/>
      <c r="AX529" s="394"/>
      <c r="AY529" s="401"/>
      <c r="AZ529" s="341"/>
      <c r="BA529" s="341"/>
      <c r="BB529" s="341"/>
      <c r="BC529" s="341"/>
      <c r="BD529" s="341"/>
      <c r="BE529" s="401"/>
      <c r="BF529" s="341"/>
      <c r="BG529" s="341"/>
      <c r="BH529" s="402"/>
      <c r="BI529" s="403"/>
      <c r="BJ529" s="405"/>
      <c r="BK529" s="405"/>
      <c r="BL529" s="405"/>
      <c r="BM529" s="405"/>
      <c r="BN529" s="514"/>
    </row>
    <row r="530" ht="18.75" customHeight="1">
      <c r="A530" s="336" t="str">
        <f t="shared" si="13"/>
        <v/>
      </c>
      <c r="B530" s="341"/>
      <c r="C530" s="559"/>
      <c r="D530" s="559"/>
      <c r="E530" s="560" t="str">
        <f t="shared" si="14"/>
        <v/>
      </c>
      <c r="F530" s="401"/>
      <c r="G530" s="394"/>
      <c r="H530" s="341" t="str">
        <f t="array" ref="H530">IF(D530="","",XLOOKUP(D530,'Master Data'!K:K,'Master Data'!N:N,"Input in Master Data",0,1))</f>
        <v/>
      </c>
      <c r="I530" s="341" t="str">
        <f t="array" ref="I530">IF(D530="","",XLOOKUP(D530,'Master Data'!K:K,'Master Data'!O:O,"Input in Master Data",0,1))</f>
        <v/>
      </c>
      <c r="J530" s="341" t="str">
        <f t="array" ref="J530">if(V530="","",XLOOKUP(V530,Master[Company],Master[Blow],"Unknown",0,1))</f>
        <v/>
      </c>
      <c r="K530" s="341" t="str">
        <f t="array" ref="K530">if(V530="","",XLOOKUP(V530,Master[Company],Master[Pigging],"Unknown",0,1))</f>
        <v/>
      </c>
      <c r="L530" s="341" t="str">
        <f t="array" ref="L530">if(V530="","",XLOOKUP(V530,Master[Company],Master[Load Method],"Unknown",0,1))</f>
        <v/>
      </c>
      <c r="M530" s="341" t="str">
        <f t="array" ref="M530">if(V530="","",XLOOKUP(V530,Master[Company],Master[Line Distance],"Unknown",0,1))</f>
        <v/>
      </c>
      <c r="N530" s="394"/>
      <c r="O530" s="341"/>
      <c r="P530" s="506"/>
      <c r="Q530" s="341" t="str">
        <f t="array" ref="Q530">if(V530="","",XLOOKUP(V530,Master[Company],Master[Terms],"NA",0,1))</f>
        <v/>
      </c>
      <c r="R530" s="341" t="str">
        <f t="shared" si="9"/>
        <v/>
      </c>
      <c r="S530" s="341" t="str">
        <f t="array" ref="S530">if(V530="","",XLOOKUP(V530,Master[Company],Master[Group],"NA",0,1))</f>
        <v/>
      </c>
      <c r="T530" s="341" t="str">
        <f t="array" ref="T530">if(V530="","",XLOOKUP(V530,Master[Company],Master[Loading Location],"NA",0,1))</f>
        <v/>
      </c>
      <c r="U530" s="341" t="str">
        <f t="array" ref="U530">if(V530="","",XLOOKUP(V530,Master[Company],Master[Acronym],"NA",0,1))</f>
        <v/>
      </c>
      <c r="V530" s="341"/>
      <c r="W530" s="342"/>
      <c r="X530" s="90"/>
      <c r="Y530" s="341"/>
      <c r="Z530" s="341" t="str">
        <f t="shared" si="11"/>
        <v/>
      </c>
      <c r="AA530" s="341"/>
      <c r="AB530" s="341"/>
      <c r="AC530" s="341"/>
      <c r="AD530" s="401"/>
      <c r="AE530" s="563"/>
      <c r="AF530" s="564"/>
      <c r="AG530" s="564"/>
      <c r="AH530" s="564"/>
      <c r="AI530" s="564"/>
      <c r="AJ530" s="564"/>
      <c r="AK530" s="564"/>
      <c r="AL530" s="565"/>
      <c r="AM530" s="564"/>
      <c r="AN530" s="564"/>
      <c r="AO530" s="564"/>
      <c r="AP530" s="564"/>
      <c r="AQ530" s="564"/>
      <c r="AR530" s="564"/>
      <c r="AS530" s="564"/>
      <c r="AT530" s="564"/>
      <c r="AU530" s="394"/>
      <c r="AV530" s="306"/>
      <c r="AW530" s="306"/>
      <c r="AX530" s="394"/>
      <c r="AY530" s="401"/>
      <c r="AZ530" s="341"/>
      <c r="BA530" s="341"/>
      <c r="BB530" s="341"/>
      <c r="BC530" s="341"/>
      <c r="BD530" s="341"/>
      <c r="BE530" s="401"/>
      <c r="BF530" s="341"/>
      <c r="BG530" s="341"/>
      <c r="BH530" s="402"/>
      <c r="BI530" s="403"/>
      <c r="BJ530" s="405"/>
      <c r="BK530" s="405"/>
      <c r="BL530" s="405"/>
      <c r="BM530" s="405"/>
      <c r="BN530" s="514"/>
    </row>
    <row r="531" ht="18.75" customHeight="1">
      <c r="A531" s="336" t="str">
        <f t="shared" si="13"/>
        <v/>
      </c>
      <c r="B531" s="341"/>
      <c r="C531" s="559"/>
      <c r="D531" s="559"/>
      <c r="E531" s="560" t="str">
        <f t="shared" si="14"/>
        <v/>
      </c>
      <c r="F531" s="401"/>
      <c r="G531" s="394"/>
      <c r="H531" s="341" t="str">
        <f t="array" ref="H531">IF(D531="","",XLOOKUP(D531,'Master Data'!K:K,'Master Data'!N:N,"Input in Master Data",0,1))</f>
        <v/>
      </c>
      <c r="I531" s="341" t="str">
        <f t="array" ref="I531">IF(D531="","",XLOOKUP(D531,'Master Data'!K:K,'Master Data'!O:O,"Input in Master Data",0,1))</f>
        <v/>
      </c>
      <c r="J531" s="341" t="str">
        <f t="array" ref="J531">if(V531="","",XLOOKUP(V531,Master[Company],Master[Blow],"Unknown",0,1))</f>
        <v/>
      </c>
      <c r="K531" s="341" t="str">
        <f t="array" ref="K531">if(V531="","",XLOOKUP(V531,Master[Company],Master[Pigging],"Unknown",0,1))</f>
        <v/>
      </c>
      <c r="L531" s="341" t="str">
        <f t="array" ref="L531">if(V531="","",XLOOKUP(V531,Master[Company],Master[Load Method],"Unknown",0,1))</f>
        <v/>
      </c>
      <c r="M531" s="341" t="str">
        <f t="array" ref="M531">if(V531="","",XLOOKUP(V531,Master[Company],Master[Line Distance],"Unknown",0,1))</f>
        <v/>
      </c>
      <c r="N531" s="394"/>
      <c r="O531" s="341"/>
      <c r="P531" s="506"/>
      <c r="Q531" s="341" t="str">
        <f t="array" ref="Q531">if(V531="","",XLOOKUP(V531,Master[Company],Master[Terms],"NA",0,1))</f>
        <v/>
      </c>
      <c r="R531" s="341" t="str">
        <f t="shared" si="9"/>
        <v/>
      </c>
      <c r="S531" s="341" t="str">
        <f t="array" ref="S531">if(V531="","",XLOOKUP(V531,Master[Company],Master[Group],"NA",0,1))</f>
        <v/>
      </c>
      <c r="T531" s="341" t="str">
        <f t="array" ref="T531">if(V531="","",XLOOKUP(V531,Master[Company],Master[Loading Location],"NA",0,1))</f>
        <v/>
      </c>
      <c r="U531" s="341" t="str">
        <f t="array" ref="U531">if(V531="","",XLOOKUP(V531,Master[Company],Master[Acronym],"NA",0,1))</f>
        <v/>
      </c>
      <c r="V531" s="341"/>
      <c r="W531" s="342"/>
      <c r="X531" s="90"/>
      <c r="Y531" s="341"/>
      <c r="Z531" s="341" t="str">
        <f t="shared" si="11"/>
        <v/>
      </c>
      <c r="AA531" s="341"/>
      <c r="AB531" s="341"/>
      <c r="AC531" s="341"/>
      <c r="AD531" s="401"/>
      <c r="AE531" s="563"/>
      <c r="AF531" s="564"/>
      <c r="AG531" s="564"/>
      <c r="AH531" s="564"/>
      <c r="AI531" s="564"/>
      <c r="AJ531" s="564"/>
      <c r="AK531" s="564"/>
      <c r="AL531" s="565"/>
      <c r="AM531" s="564"/>
      <c r="AN531" s="564"/>
      <c r="AO531" s="564"/>
      <c r="AP531" s="564"/>
      <c r="AQ531" s="564"/>
      <c r="AR531" s="564"/>
      <c r="AS531" s="564"/>
      <c r="AT531" s="564"/>
      <c r="AU531" s="394"/>
      <c r="AV531" s="306"/>
      <c r="AW531" s="306"/>
      <c r="AX531" s="394"/>
      <c r="AY531" s="401"/>
      <c r="AZ531" s="341"/>
      <c r="BA531" s="341"/>
      <c r="BB531" s="341"/>
      <c r="BC531" s="341"/>
      <c r="BD531" s="341"/>
      <c r="BE531" s="401"/>
      <c r="BF531" s="341"/>
      <c r="BG531" s="341"/>
      <c r="BH531" s="402"/>
      <c r="BI531" s="403"/>
      <c r="BJ531" s="405"/>
      <c r="BK531" s="405"/>
      <c r="BL531" s="405"/>
      <c r="BM531" s="405"/>
      <c r="BN531" s="514"/>
    </row>
    <row r="532" ht="18.75" customHeight="1">
      <c r="A532" s="336" t="str">
        <f t="shared" si="13"/>
        <v/>
      </c>
      <c r="B532" s="341"/>
      <c r="C532" s="559"/>
      <c r="D532" s="559"/>
      <c r="E532" s="560" t="str">
        <f t="shared" si="14"/>
        <v/>
      </c>
      <c r="F532" s="401"/>
      <c r="G532" s="394"/>
      <c r="H532" s="341" t="str">
        <f t="array" ref="H532">IF(D532="","",XLOOKUP(D532,'Master Data'!K:K,'Master Data'!N:N,"Input in Master Data",0,1))</f>
        <v/>
      </c>
      <c r="I532" s="341" t="str">
        <f t="array" ref="I532">IF(D532="","",XLOOKUP(D532,'Master Data'!K:K,'Master Data'!O:O,"Input in Master Data",0,1))</f>
        <v/>
      </c>
      <c r="J532" s="341" t="str">
        <f t="array" ref="J532">if(V532="","",XLOOKUP(V532,Master[Company],Master[Blow],"Unknown",0,1))</f>
        <v/>
      </c>
      <c r="K532" s="341" t="str">
        <f t="array" ref="K532">if(V532="","",XLOOKUP(V532,Master[Company],Master[Pigging],"Unknown",0,1))</f>
        <v/>
      </c>
      <c r="L532" s="341" t="str">
        <f t="array" ref="L532">if(V532="","",XLOOKUP(V532,Master[Company],Master[Load Method],"Unknown",0,1))</f>
        <v/>
      </c>
      <c r="M532" s="341" t="str">
        <f t="array" ref="M532">if(V532="","",XLOOKUP(V532,Master[Company],Master[Line Distance],"Unknown",0,1))</f>
        <v/>
      </c>
      <c r="N532" s="394"/>
      <c r="O532" s="341"/>
      <c r="P532" s="506"/>
      <c r="Q532" s="341" t="str">
        <f t="array" ref="Q532">if(V532="","",XLOOKUP(V532,Master[Company],Master[Terms],"NA",0,1))</f>
        <v/>
      </c>
      <c r="R532" s="341" t="str">
        <f t="shared" si="9"/>
        <v/>
      </c>
      <c r="S532" s="341" t="str">
        <f t="array" ref="S532">if(V532="","",XLOOKUP(V532,Master[Company],Master[Group],"NA",0,1))</f>
        <v/>
      </c>
      <c r="T532" s="341" t="str">
        <f t="array" ref="T532">if(V532="","",XLOOKUP(V532,Master[Company],Master[Loading Location],"NA",0,1))</f>
        <v/>
      </c>
      <c r="U532" s="341" t="str">
        <f t="array" ref="U532">if(V532="","",XLOOKUP(V532,Master[Company],Master[Acronym],"NA",0,1))</f>
        <v/>
      </c>
      <c r="V532" s="341"/>
      <c r="W532" s="342"/>
      <c r="X532" s="90"/>
      <c r="Y532" s="341"/>
      <c r="Z532" s="341" t="str">
        <f t="shared" si="11"/>
        <v/>
      </c>
      <c r="AA532" s="341"/>
      <c r="AB532" s="341"/>
      <c r="AC532" s="341"/>
      <c r="AD532" s="401"/>
      <c r="AE532" s="563"/>
      <c r="AF532" s="564"/>
      <c r="AG532" s="564"/>
      <c r="AH532" s="564"/>
      <c r="AI532" s="564"/>
      <c r="AJ532" s="564"/>
      <c r="AK532" s="564"/>
      <c r="AL532" s="565"/>
      <c r="AM532" s="564"/>
      <c r="AN532" s="564"/>
      <c r="AO532" s="564"/>
      <c r="AP532" s="564"/>
      <c r="AQ532" s="564"/>
      <c r="AR532" s="564"/>
      <c r="AS532" s="564"/>
      <c r="AT532" s="564"/>
      <c r="AU532" s="394"/>
      <c r="AV532" s="306"/>
      <c r="AW532" s="306"/>
      <c r="AX532" s="394"/>
      <c r="AY532" s="401"/>
      <c r="AZ532" s="341"/>
      <c r="BA532" s="341"/>
      <c r="BB532" s="341"/>
      <c r="BC532" s="341"/>
      <c r="BD532" s="341"/>
      <c r="BE532" s="401"/>
      <c r="BF532" s="341"/>
      <c r="BG532" s="341"/>
      <c r="BH532" s="402"/>
      <c r="BI532" s="403"/>
      <c r="BJ532" s="405"/>
      <c r="BK532" s="405"/>
      <c r="BL532" s="405"/>
      <c r="BM532" s="405"/>
      <c r="BN532" s="514"/>
    </row>
    <row r="533" ht="18.75" customHeight="1">
      <c r="A533" s="336" t="str">
        <f t="shared" si="13"/>
        <v/>
      </c>
      <c r="B533" s="341"/>
      <c r="C533" s="559"/>
      <c r="D533" s="559"/>
      <c r="E533" s="560" t="str">
        <f t="shared" si="14"/>
        <v/>
      </c>
      <c r="F533" s="401"/>
      <c r="G533" s="394"/>
      <c r="H533" s="341" t="str">
        <f t="array" ref="H533">IF(D533="","",XLOOKUP(D533,'Master Data'!K:K,'Master Data'!N:N,"Input in Master Data",0,1))</f>
        <v/>
      </c>
      <c r="I533" s="341" t="str">
        <f t="array" ref="I533">IF(D533="","",XLOOKUP(D533,'Master Data'!K:K,'Master Data'!O:O,"Input in Master Data",0,1))</f>
        <v/>
      </c>
      <c r="J533" s="341" t="str">
        <f t="array" ref="J533">if(V533="","",XLOOKUP(V533,Master[Company],Master[Blow],"Unknown",0,1))</f>
        <v/>
      </c>
      <c r="K533" s="341" t="str">
        <f t="array" ref="K533">if(V533="","",XLOOKUP(V533,Master[Company],Master[Pigging],"Unknown",0,1))</f>
        <v/>
      </c>
      <c r="L533" s="341" t="str">
        <f t="array" ref="L533">if(V533="","",XLOOKUP(V533,Master[Company],Master[Load Method],"Unknown",0,1))</f>
        <v/>
      </c>
      <c r="M533" s="341" t="str">
        <f t="array" ref="M533">if(V533="","",XLOOKUP(V533,Master[Company],Master[Line Distance],"Unknown",0,1))</f>
        <v/>
      </c>
      <c r="N533" s="394"/>
      <c r="O533" s="341"/>
      <c r="P533" s="506"/>
      <c r="Q533" s="341" t="str">
        <f t="array" ref="Q533">if(V533="","",XLOOKUP(V533,Master[Company],Master[Terms],"NA",0,1))</f>
        <v/>
      </c>
      <c r="R533" s="341" t="str">
        <f t="shared" si="9"/>
        <v/>
      </c>
      <c r="S533" s="341" t="str">
        <f t="array" ref="S533">if(V533="","",XLOOKUP(V533,Master[Company],Master[Group],"NA",0,1))</f>
        <v/>
      </c>
      <c r="T533" s="341" t="str">
        <f t="array" ref="T533">if(V533="","",XLOOKUP(V533,Master[Company],Master[Loading Location],"NA",0,1))</f>
        <v/>
      </c>
      <c r="U533" s="341" t="str">
        <f t="array" ref="U533">if(V533="","",XLOOKUP(V533,Master[Company],Master[Acronym],"NA",0,1))</f>
        <v/>
      </c>
      <c r="V533" s="341"/>
      <c r="W533" s="342"/>
      <c r="X533" s="90"/>
      <c r="Y533" s="341"/>
      <c r="Z533" s="341" t="str">
        <f t="shared" si="11"/>
        <v/>
      </c>
      <c r="AA533" s="341"/>
      <c r="AB533" s="341"/>
      <c r="AC533" s="341"/>
      <c r="AD533" s="401"/>
      <c r="AE533" s="563"/>
      <c r="AF533" s="564"/>
      <c r="AG533" s="564"/>
      <c r="AH533" s="564"/>
      <c r="AI533" s="564"/>
      <c r="AJ533" s="564"/>
      <c r="AK533" s="564"/>
      <c r="AL533" s="565"/>
      <c r="AM533" s="564"/>
      <c r="AN533" s="564"/>
      <c r="AO533" s="564"/>
      <c r="AP533" s="564"/>
      <c r="AQ533" s="564"/>
      <c r="AR533" s="564"/>
      <c r="AS533" s="564"/>
      <c r="AT533" s="564"/>
      <c r="AU533" s="394"/>
      <c r="AV533" s="306"/>
      <c r="AW533" s="306"/>
      <c r="AX533" s="394"/>
      <c r="AY533" s="401"/>
      <c r="AZ533" s="341"/>
      <c r="BA533" s="341"/>
      <c r="BB533" s="341"/>
      <c r="BC533" s="341"/>
      <c r="BD533" s="341"/>
      <c r="BE533" s="401"/>
      <c r="BF533" s="341"/>
      <c r="BG533" s="341"/>
      <c r="BH533" s="402"/>
      <c r="BI533" s="403"/>
      <c r="BJ533" s="405"/>
      <c r="BK533" s="405"/>
      <c r="BL533" s="405"/>
      <c r="BM533" s="405"/>
      <c r="BN533" s="514"/>
    </row>
    <row r="534" ht="18.75" customHeight="1">
      <c r="A534" s="336" t="str">
        <f t="shared" si="13"/>
        <v/>
      </c>
      <c r="B534" s="341"/>
      <c r="C534" s="559"/>
      <c r="D534" s="559"/>
      <c r="E534" s="560" t="str">
        <f t="shared" si="14"/>
        <v/>
      </c>
      <c r="F534" s="401"/>
      <c r="G534" s="394"/>
      <c r="H534" s="341" t="str">
        <f t="array" ref="H534">IF(D534="","",XLOOKUP(D534,'Master Data'!K:K,'Master Data'!N:N,"Input in Master Data",0,1))</f>
        <v/>
      </c>
      <c r="I534" s="341" t="str">
        <f t="array" ref="I534">IF(D534="","",XLOOKUP(D534,'Master Data'!K:K,'Master Data'!O:O,"Input in Master Data",0,1))</f>
        <v/>
      </c>
      <c r="J534" s="341" t="str">
        <f t="array" ref="J534">if(V534="","",XLOOKUP(V534,Master[Company],Master[Blow],"Unknown",0,1))</f>
        <v/>
      </c>
      <c r="K534" s="341" t="str">
        <f t="array" ref="K534">if(V534="","",XLOOKUP(V534,Master[Company],Master[Pigging],"Unknown",0,1))</f>
        <v/>
      </c>
      <c r="L534" s="341" t="str">
        <f t="array" ref="L534">if(V534="","",XLOOKUP(V534,Master[Company],Master[Load Method],"Unknown",0,1))</f>
        <v/>
      </c>
      <c r="M534" s="341" t="str">
        <f t="array" ref="M534">if(V534="","",XLOOKUP(V534,Master[Company],Master[Line Distance],"Unknown",0,1))</f>
        <v/>
      </c>
      <c r="N534" s="394"/>
      <c r="O534" s="341"/>
      <c r="P534" s="506"/>
      <c r="Q534" s="341" t="str">
        <f t="array" ref="Q534">if(V534="","",XLOOKUP(V534,Master[Company],Master[Terms],"NA",0,1))</f>
        <v/>
      </c>
      <c r="R534" s="341" t="str">
        <f t="shared" si="9"/>
        <v/>
      </c>
      <c r="S534" s="341" t="str">
        <f t="array" ref="S534">if(V534="","",XLOOKUP(V534,Master[Company],Master[Group],"NA",0,1))</f>
        <v/>
      </c>
      <c r="T534" s="341" t="str">
        <f t="array" ref="T534">if(V534="","",XLOOKUP(V534,Master[Company],Master[Loading Location],"NA",0,1))</f>
        <v/>
      </c>
      <c r="U534" s="341" t="str">
        <f t="array" ref="U534">if(V534="","",XLOOKUP(V534,Master[Company],Master[Acronym],"NA",0,1))</f>
        <v/>
      </c>
      <c r="V534" s="341"/>
      <c r="W534" s="342"/>
      <c r="X534" s="90"/>
      <c r="Y534" s="341"/>
      <c r="Z534" s="341" t="str">
        <f t="shared" si="11"/>
        <v/>
      </c>
      <c r="AA534" s="341"/>
      <c r="AB534" s="341"/>
      <c r="AC534" s="341"/>
      <c r="AD534" s="401"/>
      <c r="AE534" s="563"/>
      <c r="AF534" s="564"/>
      <c r="AG534" s="564"/>
      <c r="AH534" s="564"/>
      <c r="AI534" s="564"/>
      <c r="AJ534" s="564"/>
      <c r="AK534" s="564"/>
      <c r="AL534" s="565"/>
      <c r="AM534" s="564"/>
      <c r="AN534" s="564"/>
      <c r="AO534" s="564"/>
      <c r="AP534" s="564"/>
      <c r="AQ534" s="564"/>
      <c r="AR534" s="564"/>
      <c r="AS534" s="564"/>
      <c r="AT534" s="564"/>
      <c r="AU534" s="394"/>
      <c r="AV534" s="306"/>
      <c r="AW534" s="306"/>
      <c r="AX534" s="394"/>
      <c r="AY534" s="401"/>
      <c r="AZ534" s="341"/>
      <c r="BA534" s="341"/>
      <c r="BB534" s="341"/>
      <c r="BC534" s="341"/>
      <c r="BD534" s="341"/>
      <c r="BE534" s="401"/>
      <c r="BF534" s="341"/>
      <c r="BG534" s="341"/>
      <c r="BH534" s="402"/>
      <c r="BI534" s="403"/>
      <c r="BJ534" s="405"/>
      <c r="BK534" s="405"/>
      <c r="BL534" s="405"/>
      <c r="BM534" s="405"/>
      <c r="BN534" s="514"/>
    </row>
    <row r="535" ht="18.75" customHeight="1">
      <c r="A535" s="336" t="str">
        <f t="shared" si="13"/>
        <v/>
      </c>
      <c r="B535" s="341"/>
      <c r="C535" s="559"/>
      <c r="D535" s="559"/>
      <c r="E535" s="560" t="str">
        <f t="shared" si="14"/>
        <v/>
      </c>
      <c r="F535" s="401"/>
      <c r="G535" s="394"/>
      <c r="H535" s="341" t="str">
        <f t="array" ref="H535">IF(D535="","",XLOOKUP(D535,'Master Data'!K:K,'Master Data'!N:N,"Input in Master Data",0,1))</f>
        <v/>
      </c>
      <c r="I535" s="341" t="str">
        <f t="array" ref="I535">IF(D535="","",XLOOKUP(D535,'Master Data'!K:K,'Master Data'!O:O,"Input in Master Data",0,1))</f>
        <v/>
      </c>
      <c r="J535" s="341" t="str">
        <f t="array" ref="J535">if(V535="","",XLOOKUP(V535,Master[Company],Master[Blow],"Unknown",0,1))</f>
        <v/>
      </c>
      <c r="K535" s="341" t="str">
        <f t="array" ref="K535">if(V535="","",XLOOKUP(V535,Master[Company],Master[Pigging],"Unknown",0,1))</f>
        <v/>
      </c>
      <c r="L535" s="341" t="str">
        <f t="array" ref="L535">if(V535="","",XLOOKUP(V535,Master[Company],Master[Load Method],"Unknown",0,1))</f>
        <v/>
      </c>
      <c r="M535" s="341" t="str">
        <f t="array" ref="M535">if(V535="","",XLOOKUP(V535,Master[Company],Master[Line Distance],"Unknown",0,1))</f>
        <v/>
      </c>
      <c r="N535" s="394"/>
      <c r="O535" s="341"/>
      <c r="P535" s="506"/>
      <c r="Q535" s="341" t="str">
        <f t="array" ref="Q535">if(V535="","",XLOOKUP(V535,Master[Company],Master[Terms],"NA",0,1))</f>
        <v/>
      </c>
      <c r="R535" s="341" t="str">
        <f t="shared" si="9"/>
        <v/>
      </c>
      <c r="S535" s="341" t="str">
        <f t="array" ref="S535">if(V535="","",XLOOKUP(V535,Master[Company],Master[Group],"NA",0,1))</f>
        <v/>
      </c>
      <c r="T535" s="341" t="str">
        <f t="array" ref="T535">if(V535="","",XLOOKUP(V535,Master[Company],Master[Loading Location],"NA",0,1))</f>
        <v/>
      </c>
      <c r="U535" s="341" t="str">
        <f t="array" ref="U535">if(V535="","",XLOOKUP(V535,Master[Company],Master[Acronym],"NA",0,1))</f>
        <v/>
      </c>
      <c r="V535" s="341"/>
      <c r="W535" s="342"/>
      <c r="X535" s="90"/>
      <c r="Y535" s="341"/>
      <c r="Z535" s="341" t="str">
        <f t="shared" si="11"/>
        <v/>
      </c>
      <c r="AA535" s="341"/>
      <c r="AB535" s="341"/>
      <c r="AC535" s="341"/>
      <c r="AD535" s="401"/>
      <c r="AE535" s="563"/>
      <c r="AF535" s="564"/>
      <c r="AG535" s="564"/>
      <c r="AH535" s="564"/>
      <c r="AI535" s="564"/>
      <c r="AJ535" s="564"/>
      <c r="AK535" s="564"/>
      <c r="AL535" s="565"/>
      <c r="AM535" s="564"/>
      <c r="AN535" s="564"/>
      <c r="AO535" s="564"/>
      <c r="AP535" s="564"/>
      <c r="AQ535" s="564"/>
      <c r="AR535" s="564"/>
      <c r="AS535" s="564"/>
      <c r="AT535" s="564"/>
      <c r="AU535" s="394"/>
      <c r="AV535" s="306"/>
      <c r="AW535" s="306"/>
      <c r="AX535" s="394"/>
      <c r="AY535" s="401"/>
      <c r="AZ535" s="341"/>
      <c r="BA535" s="341"/>
      <c r="BB535" s="341"/>
      <c r="BC535" s="341"/>
      <c r="BD535" s="341"/>
      <c r="BE535" s="401"/>
      <c r="BF535" s="341"/>
      <c r="BG535" s="341"/>
      <c r="BH535" s="402"/>
      <c r="BI535" s="403"/>
      <c r="BJ535" s="405"/>
      <c r="BK535" s="405"/>
      <c r="BL535" s="405"/>
      <c r="BM535" s="405"/>
      <c r="BN535" s="514"/>
    </row>
    <row r="536" ht="18.75" customHeight="1">
      <c r="A536" s="336" t="str">
        <f t="shared" si="13"/>
        <v/>
      </c>
      <c r="B536" s="341"/>
      <c r="C536" s="559"/>
      <c r="D536" s="559"/>
      <c r="E536" s="560" t="str">
        <f t="shared" si="14"/>
        <v/>
      </c>
      <c r="F536" s="401"/>
      <c r="G536" s="394"/>
      <c r="H536" s="341" t="str">
        <f t="array" ref="H536">IF(D536="","",XLOOKUP(D536,'Master Data'!K:K,'Master Data'!N:N,"Input in Master Data",0,1))</f>
        <v/>
      </c>
      <c r="I536" s="341" t="str">
        <f t="array" ref="I536">IF(D536="","",XLOOKUP(D536,'Master Data'!K:K,'Master Data'!O:O,"Input in Master Data",0,1))</f>
        <v/>
      </c>
      <c r="J536" s="341" t="str">
        <f t="array" ref="J536">if(V536="","",XLOOKUP(V536,Master[Company],Master[Blow],"Unknown",0,1))</f>
        <v/>
      </c>
      <c r="K536" s="341" t="str">
        <f t="array" ref="K536">if(V536="","",XLOOKUP(V536,Master[Company],Master[Pigging],"Unknown",0,1))</f>
        <v/>
      </c>
      <c r="L536" s="341" t="str">
        <f t="array" ref="L536">if(V536="","",XLOOKUP(V536,Master[Company],Master[Load Method],"Unknown",0,1))</f>
        <v/>
      </c>
      <c r="M536" s="341" t="str">
        <f t="array" ref="M536">if(V536="","",XLOOKUP(V536,Master[Company],Master[Line Distance],"Unknown",0,1))</f>
        <v/>
      </c>
      <c r="N536" s="394"/>
      <c r="O536" s="341"/>
      <c r="P536" s="506"/>
      <c r="Q536" s="341" t="str">
        <f t="array" ref="Q536">if(V536="","",XLOOKUP(V536,Master[Company],Master[Terms],"NA",0,1))</f>
        <v/>
      </c>
      <c r="R536" s="341" t="str">
        <f t="shared" si="9"/>
        <v/>
      </c>
      <c r="S536" s="341" t="str">
        <f t="array" ref="S536">if(V536="","",XLOOKUP(V536,Master[Company],Master[Group],"NA",0,1))</f>
        <v/>
      </c>
      <c r="T536" s="341" t="str">
        <f t="array" ref="T536">if(V536="","",XLOOKUP(V536,Master[Company],Master[Loading Location],"NA",0,1))</f>
        <v/>
      </c>
      <c r="U536" s="341" t="str">
        <f t="array" ref="U536">if(V536="","",XLOOKUP(V536,Master[Company],Master[Acronym],"NA",0,1))</f>
        <v/>
      </c>
      <c r="V536" s="341"/>
      <c r="W536" s="342"/>
      <c r="X536" s="90"/>
      <c r="Y536" s="341"/>
      <c r="Z536" s="341" t="str">
        <f t="shared" si="11"/>
        <v/>
      </c>
      <c r="AA536" s="341"/>
      <c r="AB536" s="341"/>
      <c r="AC536" s="341"/>
      <c r="AD536" s="401"/>
      <c r="AE536" s="563"/>
      <c r="AF536" s="564"/>
      <c r="AG536" s="564"/>
      <c r="AH536" s="564"/>
      <c r="AI536" s="564"/>
      <c r="AJ536" s="564"/>
      <c r="AK536" s="564"/>
      <c r="AL536" s="565"/>
      <c r="AM536" s="564"/>
      <c r="AN536" s="564"/>
      <c r="AO536" s="564"/>
      <c r="AP536" s="564"/>
      <c r="AQ536" s="564"/>
      <c r="AR536" s="564"/>
      <c r="AS536" s="564"/>
      <c r="AT536" s="564"/>
      <c r="AU536" s="394"/>
      <c r="AV536" s="306"/>
      <c r="AW536" s="306"/>
      <c r="AX536" s="394"/>
      <c r="AY536" s="401"/>
      <c r="AZ536" s="341"/>
      <c r="BA536" s="341"/>
      <c r="BB536" s="341"/>
      <c r="BC536" s="341"/>
      <c r="BD536" s="341"/>
      <c r="BE536" s="401"/>
      <c r="BF536" s="341"/>
      <c r="BG536" s="341"/>
      <c r="BH536" s="402"/>
      <c r="BI536" s="403"/>
      <c r="BJ536" s="405"/>
      <c r="BK536" s="405"/>
      <c r="BL536" s="405"/>
      <c r="BM536" s="405"/>
      <c r="BN536" s="514"/>
    </row>
    <row r="537" ht="18.75" customHeight="1">
      <c r="A537" s="336" t="str">
        <f t="shared" si="13"/>
        <v/>
      </c>
      <c r="B537" s="341"/>
      <c r="C537" s="559"/>
      <c r="D537" s="559"/>
      <c r="E537" s="560" t="str">
        <f t="shared" si="14"/>
        <v/>
      </c>
      <c r="F537" s="401"/>
      <c r="G537" s="394"/>
      <c r="H537" s="341" t="str">
        <f t="array" ref="H537">IF(D537="","",XLOOKUP(D537,'Master Data'!K:K,'Master Data'!N:N,"Input in Master Data",0,1))</f>
        <v/>
      </c>
      <c r="I537" s="341" t="str">
        <f t="array" ref="I537">IF(D537="","",XLOOKUP(D537,'Master Data'!K:K,'Master Data'!O:O,"Input in Master Data",0,1))</f>
        <v/>
      </c>
      <c r="J537" s="341" t="str">
        <f t="array" ref="J537">if(V537="","",XLOOKUP(V537,Master[Company],Master[Blow],"Unknown",0,1))</f>
        <v/>
      </c>
      <c r="K537" s="341" t="str">
        <f t="array" ref="K537">if(V537="","",XLOOKUP(V537,Master[Company],Master[Pigging],"Unknown",0,1))</f>
        <v/>
      </c>
      <c r="L537" s="341" t="str">
        <f t="array" ref="L537">if(V537="","",XLOOKUP(V537,Master[Company],Master[Load Method],"Unknown",0,1))</f>
        <v/>
      </c>
      <c r="M537" s="341" t="str">
        <f t="array" ref="M537">if(V537="","",XLOOKUP(V537,Master[Company],Master[Line Distance],"Unknown",0,1))</f>
        <v/>
      </c>
      <c r="N537" s="394"/>
      <c r="O537" s="341"/>
      <c r="P537" s="506"/>
      <c r="Q537" s="341" t="str">
        <f t="array" ref="Q537">if(V537="","",XLOOKUP(V537,Master[Company],Master[Terms],"NA",0,1))</f>
        <v/>
      </c>
      <c r="R537" s="341" t="str">
        <f t="shared" si="9"/>
        <v/>
      </c>
      <c r="S537" s="341" t="str">
        <f t="array" ref="S537">if(V537="","",XLOOKUP(V537,Master[Company],Master[Group],"NA",0,1))</f>
        <v/>
      </c>
      <c r="T537" s="341" t="str">
        <f t="array" ref="T537">if(V537="","",XLOOKUP(V537,Master[Company],Master[Loading Location],"NA",0,1))</f>
        <v/>
      </c>
      <c r="U537" s="341" t="str">
        <f t="array" ref="U537">if(V537="","",XLOOKUP(V537,Master[Company],Master[Acronym],"NA",0,1))</f>
        <v/>
      </c>
      <c r="V537" s="341"/>
      <c r="W537" s="342"/>
      <c r="X537" s="90"/>
      <c r="Y537" s="341"/>
      <c r="Z537" s="341" t="str">
        <f t="shared" si="11"/>
        <v/>
      </c>
      <c r="AA537" s="341"/>
      <c r="AB537" s="341"/>
      <c r="AC537" s="341"/>
      <c r="AD537" s="401"/>
      <c r="AE537" s="563"/>
      <c r="AF537" s="564"/>
      <c r="AG537" s="564"/>
      <c r="AH537" s="564"/>
      <c r="AI537" s="564"/>
      <c r="AJ537" s="564"/>
      <c r="AK537" s="564"/>
      <c r="AL537" s="565"/>
      <c r="AM537" s="564"/>
      <c r="AN537" s="564"/>
      <c r="AO537" s="564"/>
      <c r="AP537" s="564"/>
      <c r="AQ537" s="564"/>
      <c r="AR537" s="564"/>
      <c r="AS537" s="564"/>
      <c r="AT537" s="564"/>
      <c r="AU537" s="394"/>
      <c r="AV537" s="306"/>
      <c r="AW537" s="306"/>
      <c r="AX537" s="394"/>
      <c r="AY537" s="401"/>
      <c r="AZ537" s="341"/>
      <c r="BA537" s="341"/>
      <c r="BB537" s="341"/>
      <c r="BC537" s="341"/>
      <c r="BD537" s="341"/>
      <c r="BE537" s="401"/>
      <c r="BF537" s="341"/>
      <c r="BG537" s="341"/>
      <c r="BH537" s="402"/>
      <c r="BI537" s="403"/>
      <c r="BJ537" s="405"/>
      <c r="BK537" s="405"/>
      <c r="BL537" s="405"/>
      <c r="BM537" s="405"/>
      <c r="BN537" s="514"/>
    </row>
    <row r="538" ht="18.75" customHeight="1">
      <c r="A538" s="336" t="str">
        <f t="shared" si="13"/>
        <v/>
      </c>
      <c r="B538" s="341"/>
      <c r="C538" s="559"/>
      <c r="D538" s="559"/>
      <c r="E538" s="560" t="str">
        <f t="shared" si="14"/>
        <v/>
      </c>
      <c r="F538" s="401"/>
      <c r="G538" s="394"/>
      <c r="H538" s="341" t="str">
        <f t="array" ref="H538">IF(D538="","",XLOOKUP(D538,'Master Data'!K:K,'Master Data'!N:N,"Input in Master Data",0,1))</f>
        <v/>
      </c>
      <c r="I538" s="341" t="str">
        <f t="array" ref="I538">IF(D538="","",XLOOKUP(D538,'Master Data'!K:K,'Master Data'!O:O,"Input in Master Data",0,1))</f>
        <v/>
      </c>
      <c r="J538" s="341" t="str">
        <f t="array" ref="J538">if(V538="","",XLOOKUP(V538,Master[Company],Master[Blow],"Unknown",0,1))</f>
        <v/>
      </c>
      <c r="K538" s="341" t="str">
        <f t="array" ref="K538">if(V538="","",XLOOKUP(V538,Master[Company],Master[Pigging],"Unknown",0,1))</f>
        <v/>
      </c>
      <c r="L538" s="341" t="str">
        <f t="array" ref="L538">if(V538="","",XLOOKUP(V538,Master[Company],Master[Load Method],"Unknown",0,1))</f>
        <v/>
      </c>
      <c r="M538" s="341" t="str">
        <f t="array" ref="M538">if(V538="","",XLOOKUP(V538,Master[Company],Master[Line Distance],"Unknown",0,1))</f>
        <v/>
      </c>
      <c r="N538" s="394"/>
      <c r="O538" s="341"/>
      <c r="P538" s="506"/>
      <c r="Q538" s="341" t="str">
        <f t="array" ref="Q538">if(V538="","",XLOOKUP(V538,Master[Company],Master[Terms],"NA",0,1))</f>
        <v/>
      </c>
      <c r="R538" s="341" t="str">
        <f t="shared" si="9"/>
        <v/>
      </c>
      <c r="S538" s="341" t="str">
        <f t="array" ref="S538">if(V538="","",XLOOKUP(V538,Master[Company],Master[Group],"NA",0,1))</f>
        <v/>
      </c>
      <c r="T538" s="341" t="str">
        <f t="array" ref="T538">if(V538="","",XLOOKUP(V538,Master[Company],Master[Loading Location],"NA",0,1))</f>
        <v/>
      </c>
      <c r="U538" s="341" t="str">
        <f t="array" ref="U538">if(V538="","",XLOOKUP(V538,Master[Company],Master[Acronym],"NA",0,1))</f>
        <v/>
      </c>
      <c r="V538" s="341"/>
      <c r="W538" s="342"/>
      <c r="X538" s="90"/>
      <c r="Y538" s="341"/>
      <c r="Z538" s="341" t="str">
        <f t="shared" si="11"/>
        <v/>
      </c>
      <c r="AA538" s="341"/>
      <c r="AB538" s="341"/>
      <c r="AC538" s="341"/>
      <c r="AD538" s="401"/>
      <c r="AE538" s="563"/>
      <c r="AF538" s="564"/>
      <c r="AG538" s="564"/>
      <c r="AH538" s="564"/>
      <c r="AI538" s="564"/>
      <c r="AJ538" s="564"/>
      <c r="AK538" s="564"/>
      <c r="AL538" s="565"/>
      <c r="AM538" s="564"/>
      <c r="AN538" s="564"/>
      <c r="AO538" s="564"/>
      <c r="AP538" s="564"/>
      <c r="AQ538" s="564"/>
      <c r="AR538" s="564"/>
      <c r="AS538" s="564"/>
      <c r="AT538" s="564"/>
      <c r="AU538" s="394"/>
      <c r="AV538" s="306"/>
      <c r="AW538" s="306"/>
      <c r="AX538" s="394"/>
      <c r="AY538" s="401"/>
      <c r="AZ538" s="341"/>
      <c r="BA538" s="341"/>
      <c r="BB538" s="341"/>
      <c r="BC538" s="341"/>
      <c r="BD538" s="341"/>
      <c r="BE538" s="401"/>
      <c r="BF538" s="341"/>
      <c r="BG538" s="341"/>
      <c r="BH538" s="402"/>
      <c r="BI538" s="403"/>
      <c r="BJ538" s="405"/>
      <c r="BK538" s="405"/>
      <c r="BL538" s="405"/>
      <c r="BM538" s="405"/>
      <c r="BN538" s="514"/>
    </row>
    <row r="539" ht="18.75" customHeight="1">
      <c r="A539" s="336" t="str">
        <f t="shared" si="13"/>
        <v/>
      </c>
      <c r="B539" s="341"/>
      <c r="C539" s="559"/>
      <c r="D539" s="559"/>
      <c r="E539" s="560" t="str">
        <f t="shared" si="14"/>
        <v/>
      </c>
      <c r="F539" s="401"/>
      <c r="G539" s="394"/>
      <c r="H539" s="341" t="str">
        <f t="array" ref="H539">IF(D539="","",XLOOKUP(D539,'Master Data'!K:K,'Master Data'!N:N,"Input in Master Data",0,1))</f>
        <v/>
      </c>
      <c r="I539" s="341" t="str">
        <f t="array" ref="I539">IF(D539="","",XLOOKUP(D539,'Master Data'!K:K,'Master Data'!O:O,"Input in Master Data",0,1))</f>
        <v/>
      </c>
      <c r="J539" s="341" t="str">
        <f t="array" ref="J539">if(V539="","",XLOOKUP(V539,Master[Company],Master[Blow],"Unknown",0,1))</f>
        <v/>
      </c>
      <c r="K539" s="341" t="str">
        <f t="array" ref="K539">if(V539="","",XLOOKUP(V539,Master[Company],Master[Pigging],"Unknown",0,1))</f>
        <v/>
      </c>
      <c r="L539" s="341" t="str">
        <f t="array" ref="L539">if(V539="","",XLOOKUP(V539,Master[Company],Master[Load Method],"Unknown",0,1))</f>
        <v/>
      </c>
      <c r="M539" s="341" t="str">
        <f t="array" ref="M539">if(V539="","",XLOOKUP(V539,Master[Company],Master[Line Distance],"Unknown",0,1))</f>
        <v/>
      </c>
      <c r="N539" s="394"/>
      <c r="O539" s="341"/>
      <c r="P539" s="506"/>
      <c r="Q539" s="341" t="str">
        <f t="array" ref="Q539">if(V539="","",XLOOKUP(V539,Master[Company],Master[Terms],"NA",0,1))</f>
        <v/>
      </c>
      <c r="R539" s="341" t="str">
        <f t="shared" si="9"/>
        <v/>
      </c>
      <c r="S539" s="341" t="str">
        <f t="array" ref="S539">if(V539="","",XLOOKUP(V539,Master[Company],Master[Group],"NA",0,1))</f>
        <v/>
      </c>
      <c r="T539" s="341" t="str">
        <f t="array" ref="T539">if(V539="","",XLOOKUP(V539,Master[Company],Master[Loading Location],"NA",0,1))</f>
        <v/>
      </c>
      <c r="U539" s="341" t="str">
        <f t="array" ref="U539">if(V539="","",XLOOKUP(V539,Master[Company],Master[Acronym],"NA",0,1))</f>
        <v/>
      </c>
      <c r="V539" s="341"/>
      <c r="W539" s="342"/>
      <c r="X539" s="90"/>
      <c r="Y539" s="341"/>
      <c r="Z539" s="341" t="str">
        <f t="shared" si="11"/>
        <v/>
      </c>
      <c r="AA539" s="341"/>
      <c r="AB539" s="341"/>
      <c r="AC539" s="341"/>
      <c r="AD539" s="401"/>
      <c r="AE539" s="563"/>
      <c r="AF539" s="564"/>
      <c r="AG539" s="564"/>
      <c r="AH539" s="564"/>
      <c r="AI539" s="564"/>
      <c r="AJ539" s="564"/>
      <c r="AK539" s="564"/>
      <c r="AL539" s="565"/>
      <c r="AM539" s="564"/>
      <c r="AN539" s="564"/>
      <c r="AO539" s="564"/>
      <c r="AP539" s="564"/>
      <c r="AQ539" s="564"/>
      <c r="AR539" s="564"/>
      <c r="AS539" s="564"/>
      <c r="AT539" s="564"/>
      <c r="AU539" s="394"/>
      <c r="AV539" s="306"/>
      <c r="AW539" s="306"/>
      <c r="AX539" s="394"/>
      <c r="AY539" s="401"/>
      <c r="AZ539" s="341"/>
      <c r="BA539" s="341"/>
      <c r="BB539" s="341"/>
      <c r="BC539" s="341"/>
      <c r="BD539" s="341"/>
      <c r="BE539" s="401"/>
      <c r="BF539" s="341"/>
      <c r="BG539" s="341"/>
      <c r="BH539" s="402"/>
      <c r="BI539" s="403"/>
      <c r="BJ539" s="405"/>
      <c r="BK539" s="405"/>
      <c r="BL539" s="405"/>
      <c r="BM539" s="405"/>
      <c r="BN539" s="514"/>
    </row>
    <row r="540" ht="18.75" customHeight="1">
      <c r="A540" s="336" t="str">
        <f t="shared" si="13"/>
        <v/>
      </c>
      <c r="B540" s="341"/>
      <c r="C540" s="559"/>
      <c r="D540" s="559"/>
      <c r="E540" s="560" t="str">
        <f t="shared" si="14"/>
        <v/>
      </c>
      <c r="F540" s="401"/>
      <c r="G540" s="394"/>
      <c r="H540" s="341" t="str">
        <f t="array" ref="H540">IF(D540="","",XLOOKUP(D540,'Master Data'!K:K,'Master Data'!N:N,"Input in Master Data",0,1))</f>
        <v/>
      </c>
      <c r="I540" s="341" t="str">
        <f t="array" ref="I540">IF(D540="","",XLOOKUP(D540,'Master Data'!K:K,'Master Data'!O:O,"Input in Master Data",0,1))</f>
        <v/>
      </c>
      <c r="J540" s="341" t="str">
        <f t="array" ref="J540">if(V540="","",XLOOKUP(V540,Master[Company],Master[Blow],"Unknown",0,1))</f>
        <v/>
      </c>
      <c r="K540" s="341" t="str">
        <f t="array" ref="K540">if(V540="","",XLOOKUP(V540,Master[Company],Master[Pigging],"Unknown",0,1))</f>
        <v/>
      </c>
      <c r="L540" s="341" t="str">
        <f t="array" ref="L540">if(V540="","",XLOOKUP(V540,Master[Company],Master[Load Method],"Unknown",0,1))</f>
        <v/>
      </c>
      <c r="M540" s="341" t="str">
        <f t="array" ref="M540">if(V540="","",XLOOKUP(V540,Master[Company],Master[Line Distance],"Unknown",0,1))</f>
        <v/>
      </c>
      <c r="N540" s="394"/>
      <c r="O540" s="341"/>
      <c r="P540" s="506"/>
      <c r="Q540" s="341" t="str">
        <f t="array" ref="Q540">if(V540="","",XLOOKUP(V540,Master[Company],Master[Terms],"NA",0,1))</f>
        <v/>
      </c>
      <c r="R540" s="341" t="str">
        <f t="shared" si="9"/>
        <v/>
      </c>
      <c r="S540" s="341" t="str">
        <f t="array" ref="S540">if(V540="","",XLOOKUP(V540,Master[Company],Master[Group],"NA",0,1))</f>
        <v/>
      </c>
      <c r="T540" s="341" t="str">
        <f t="array" ref="T540">if(V540="","",XLOOKUP(V540,Master[Company],Master[Loading Location],"NA",0,1))</f>
        <v/>
      </c>
      <c r="U540" s="341" t="str">
        <f t="array" ref="U540">if(V540="","",XLOOKUP(V540,Master[Company],Master[Acronym],"NA",0,1))</f>
        <v/>
      </c>
      <c r="V540" s="341"/>
      <c r="W540" s="342"/>
      <c r="X540" s="90"/>
      <c r="Y540" s="341"/>
      <c r="Z540" s="341" t="str">
        <f t="shared" si="11"/>
        <v/>
      </c>
      <c r="AA540" s="341"/>
      <c r="AB540" s="341"/>
      <c r="AC540" s="341"/>
      <c r="AD540" s="401"/>
      <c r="AE540" s="563"/>
      <c r="AF540" s="564"/>
      <c r="AG540" s="564"/>
      <c r="AH540" s="564"/>
      <c r="AI540" s="564"/>
      <c r="AJ540" s="564"/>
      <c r="AK540" s="564"/>
      <c r="AL540" s="565"/>
      <c r="AM540" s="564"/>
      <c r="AN540" s="564"/>
      <c r="AO540" s="564"/>
      <c r="AP540" s="564"/>
      <c r="AQ540" s="564"/>
      <c r="AR540" s="564"/>
      <c r="AS540" s="564"/>
      <c r="AT540" s="564"/>
      <c r="AU540" s="394"/>
      <c r="AV540" s="306"/>
      <c r="AW540" s="306"/>
      <c r="AX540" s="394"/>
      <c r="AY540" s="401"/>
      <c r="AZ540" s="341"/>
      <c r="BA540" s="341"/>
      <c r="BB540" s="341"/>
      <c r="BC540" s="341"/>
      <c r="BD540" s="341"/>
      <c r="BE540" s="401"/>
      <c r="BF540" s="341"/>
      <c r="BG540" s="341"/>
      <c r="BH540" s="402"/>
      <c r="BI540" s="403"/>
      <c r="BJ540" s="405"/>
      <c r="BK540" s="405"/>
      <c r="BL540" s="405"/>
      <c r="BM540" s="405"/>
      <c r="BN540" s="514"/>
    </row>
    <row r="541" ht="18.75" customHeight="1">
      <c r="A541" s="336" t="str">
        <f t="shared" si="13"/>
        <v/>
      </c>
      <c r="B541" s="341"/>
      <c r="C541" s="559"/>
      <c r="D541" s="559"/>
      <c r="E541" s="560" t="str">
        <f t="shared" si="14"/>
        <v/>
      </c>
      <c r="F541" s="401"/>
      <c r="G541" s="394"/>
      <c r="H541" s="341" t="str">
        <f t="array" ref="H541">IF(D541="","",XLOOKUP(D541,'Master Data'!K:K,'Master Data'!N:N,"Input in Master Data",0,1))</f>
        <v/>
      </c>
      <c r="I541" s="341" t="str">
        <f t="array" ref="I541">IF(D541="","",XLOOKUP(D541,'Master Data'!K:K,'Master Data'!O:O,"Input in Master Data",0,1))</f>
        <v/>
      </c>
      <c r="J541" s="341" t="str">
        <f t="array" ref="J541">if(V541="","",XLOOKUP(V541,Master[Company],Master[Blow],"Unknown",0,1))</f>
        <v/>
      </c>
      <c r="K541" s="341" t="str">
        <f t="array" ref="K541">if(V541="","",XLOOKUP(V541,Master[Company],Master[Pigging],"Unknown",0,1))</f>
        <v/>
      </c>
      <c r="L541" s="341" t="str">
        <f t="array" ref="L541">if(V541="","",XLOOKUP(V541,Master[Company],Master[Load Method],"Unknown",0,1))</f>
        <v/>
      </c>
      <c r="M541" s="341" t="str">
        <f t="array" ref="M541">if(V541="","",XLOOKUP(V541,Master[Company],Master[Line Distance],"Unknown",0,1))</f>
        <v/>
      </c>
      <c r="N541" s="394"/>
      <c r="O541" s="341"/>
      <c r="P541" s="506"/>
      <c r="Q541" s="341" t="str">
        <f t="array" ref="Q541">if(V541="","",XLOOKUP(V541,Master[Company],Master[Terms],"NA",0,1))</f>
        <v/>
      </c>
      <c r="R541" s="341" t="str">
        <f t="shared" si="9"/>
        <v/>
      </c>
      <c r="S541" s="341" t="str">
        <f t="array" ref="S541">if(V541="","",XLOOKUP(V541,Master[Company],Master[Group],"NA",0,1))</f>
        <v/>
      </c>
      <c r="T541" s="341" t="str">
        <f t="array" ref="T541">if(V541="","",XLOOKUP(V541,Master[Company],Master[Loading Location],"NA",0,1))</f>
        <v/>
      </c>
      <c r="U541" s="341" t="str">
        <f t="array" ref="U541">if(V541="","",XLOOKUP(V541,Master[Company],Master[Acronym],"NA",0,1))</f>
        <v/>
      </c>
      <c r="V541" s="341"/>
      <c r="W541" s="342"/>
      <c r="X541" s="90"/>
      <c r="Y541" s="341"/>
      <c r="Z541" s="341" t="str">
        <f t="shared" si="11"/>
        <v/>
      </c>
      <c r="AA541" s="341"/>
      <c r="AB541" s="341"/>
      <c r="AC541" s="341"/>
      <c r="AD541" s="401"/>
      <c r="AE541" s="563"/>
      <c r="AF541" s="564"/>
      <c r="AG541" s="564"/>
      <c r="AH541" s="564"/>
      <c r="AI541" s="564"/>
      <c r="AJ541" s="564"/>
      <c r="AK541" s="564"/>
      <c r="AL541" s="565"/>
      <c r="AM541" s="564"/>
      <c r="AN541" s="564"/>
      <c r="AO541" s="564"/>
      <c r="AP541" s="564"/>
      <c r="AQ541" s="564"/>
      <c r="AR541" s="564"/>
      <c r="AS541" s="564"/>
      <c r="AT541" s="564"/>
      <c r="AU541" s="394"/>
      <c r="AV541" s="306"/>
      <c r="AW541" s="306"/>
      <c r="AX541" s="394"/>
      <c r="AY541" s="401"/>
      <c r="AZ541" s="341"/>
      <c r="BA541" s="341"/>
      <c r="BB541" s="341"/>
      <c r="BC541" s="341"/>
      <c r="BD541" s="341"/>
      <c r="BE541" s="401"/>
      <c r="BF541" s="341"/>
      <c r="BG541" s="341"/>
      <c r="BH541" s="402"/>
      <c r="BI541" s="403"/>
      <c r="BJ541" s="405"/>
      <c r="BK541" s="405"/>
      <c r="BL541" s="405"/>
      <c r="BM541" s="405"/>
      <c r="BN541" s="514"/>
    </row>
    <row r="542" ht="18.75" customHeight="1">
      <c r="A542" s="336" t="str">
        <f t="shared" si="13"/>
        <v/>
      </c>
      <c r="B542" s="341"/>
      <c r="C542" s="559"/>
      <c r="D542" s="559"/>
      <c r="E542" s="560" t="str">
        <f t="shared" si="14"/>
        <v/>
      </c>
      <c r="F542" s="401"/>
      <c r="G542" s="394"/>
      <c r="H542" s="341" t="str">
        <f t="array" ref="H542">IF(D542="","",XLOOKUP(D542,'Master Data'!K:K,'Master Data'!N:N,"Input in Master Data",0,1))</f>
        <v/>
      </c>
      <c r="I542" s="341" t="str">
        <f t="array" ref="I542">IF(D542="","",XLOOKUP(D542,'Master Data'!K:K,'Master Data'!O:O,"Input in Master Data",0,1))</f>
        <v/>
      </c>
      <c r="J542" s="341" t="str">
        <f t="array" ref="J542">if(V542="","",XLOOKUP(V542,Master[Company],Master[Blow],"Unknown",0,1))</f>
        <v/>
      </c>
      <c r="K542" s="341" t="str">
        <f t="array" ref="K542">if(V542="","",XLOOKUP(V542,Master[Company],Master[Pigging],"Unknown",0,1))</f>
        <v/>
      </c>
      <c r="L542" s="341" t="str">
        <f t="array" ref="L542">if(V542="","",XLOOKUP(V542,Master[Company],Master[Load Method],"Unknown",0,1))</f>
        <v/>
      </c>
      <c r="M542" s="341" t="str">
        <f t="array" ref="M542">if(V542="","",XLOOKUP(V542,Master[Company],Master[Line Distance],"Unknown",0,1))</f>
        <v/>
      </c>
      <c r="N542" s="394"/>
      <c r="O542" s="341"/>
      <c r="P542" s="506"/>
      <c r="Q542" s="341" t="str">
        <f t="array" ref="Q542">if(V542="","",XLOOKUP(V542,Master[Company],Master[Terms],"NA",0,1))</f>
        <v/>
      </c>
      <c r="R542" s="341" t="str">
        <f t="shared" si="9"/>
        <v/>
      </c>
      <c r="S542" s="341" t="str">
        <f t="array" ref="S542">if(V542="","",XLOOKUP(V542,Master[Company],Master[Group],"NA",0,1))</f>
        <v/>
      </c>
      <c r="T542" s="341" t="str">
        <f t="array" ref="T542">if(V542="","",XLOOKUP(V542,Master[Company],Master[Loading Location],"NA",0,1))</f>
        <v/>
      </c>
      <c r="U542" s="341" t="str">
        <f t="array" ref="U542">if(V542="","",XLOOKUP(V542,Master[Company],Master[Acronym],"NA",0,1))</f>
        <v/>
      </c>
      <c r="V542" s="341"/>
      <c r="W542" s="342"/>
      <c r="X542" s="90"/>
      <c r="Y542" s="341"/>
      <c r="Z542" s="341" t="str">
        <f t="shared" si="11"/>
        <v/>
      </c>
      <c r="AA542" s="341"/>
      <c r="AB542" s="341"/>
      <c r="AC542" s="341"/>
      <c r="AD542" s="401"/>
      <c r="AE542" s="563"/>
      <c r="AF542" s="564"/>
      <c r="AG542" s="564"/>
      <c r="AH542" s="564"/>
      <c r="AI542" s="564"/>
      <c r="AJ542" s="564"/>
      <c r="AK542" s="564"/>
      <c r="AL542" s="565"/>
      <c r="AM542" s="564"/>
      <c r="AN542" s="564"/>
      <c r="AO542" s="564"/>
      <c r="AP542" s="564"/>
      <c r="AQ542" s="564"/>
      <c r="AR542" s="564"/>
      <c r="AS542" s="564"/>
      <c r="AT542" s="564"/>
      <c r="AU542" s="394"/>
      <c r="AV542" s="306"/>
      <c r="AW542" s="306"/>
      <c r="AX542" s="394"/>
      <c r="AY542" s="401"/>
      <c r="AZ542" s="341"/>
      <c r="BA542" s="341"/>
      <c r="BB542" s="341"/>
      <c r="BC542" s="341"/>
      <c r="BD542" s="341"/>
      <c r="BE542" s="401"/>
      <c r="BF542" s="341"/>
      <c r="BG542" s="341"/>
      <c r="BH542" s="402"/>
      <c r="BI542" s="403"/>
      <c r="BJ542" s="405"/>
      <c r="BK542" s="405"/>
      <c r="BL542" s="405"/>
      <c r="BM542" s="405"/>
      <c r="BN542" s="514"/>
    </row>
    <row r="543" ht="18.75" customHeight="1">
      <c r="A543" s="336" t="str">
        <f t="shared" si="13"/>
        <v/>
      </c>
      <c r="B543" s="341"/>
      <c r="C543" s="559"/>
      <c r="D543" s="559"/>
      <c r="E543" s="560" t="str">
        <f t="shared" si="14"/>
        <v/>
      </c>
      <c r="F543" s="401"/>
      <c r="G543" s="394"/>
      <c r="H543" s="341" t="str">
        <f t="array" ref="H543">IF(D543="","",XLOOKUP(D543,'Master Data'!K:K,'Master Data'!N:N,"Input in Master Data",0,1))</f>
        <v/>
      </c>
      <c r="I543" s="341" t="str">
        <f t="array" ref="I543">IF(D543="","",XLOOKUP(D543,'Master Data'!K:K,'Master Data'!O:O,"Input in Master Data",0,1))</f>
        <v/>
      </c>
      <c r="J543" s="341" t="str">
        <f t="array" ref="J543">if(V543="","",XLOOKUP(V543,Master[Company],Master[Blow],"Unknown",0,1))</f>
        <v/>
      </c>
      <c r="K543" s="341" t="str">
        <f t="array" ref="K543">if(V543="","",XLOOKUP(V543,Master[Company],Master[Pigging],"Unknown",0,1))</f>
        <v/>
      </c>
      <c r="L543" s="341" t="str">
        <f t="array" ref="L543">if(V543="","",XLOOKUP(V543,Master[Company],Master[Load Method],"Unknown",0,1))</f>
        <v/>
      </c>
      <c r="M543" s="341" t="str">
        <f t="array" ref="M543">if(V543="","",XLOOKUP(V543,Master[Company],Master[Line Distance],"Unknown",0,1))</f>
        <v/>
      </c>
      <c r="N543" s="394"/>
      <c r="O543" s="341"/>
      <c r="P543" s="506"/>
      <c r="Q543" s="341" t="str">
        <f t="array" ref="Q543">if(V543="","",XLOOKUP(V543,Master[Company],Master[Terms],"NA",0,1))</f>
        <v/>
      </c>
      <c r="R543" s="341" t="str">
        <f t="shared" si="9"/>
        <v/>
      </c>
      <c r="S543" s="341" t="str">
        <f t="array" ref="S543">if(V543="","",XLOOKUP(V543,Master[Company],Master[Group],"NA",0,1))</f>
        <v/>
      </c>
      <c r="T543" s="341" t="str">
        <f t="array" ref="T543">if(V543="","",XLOOKUP(V543,Master[Company],Master[Loading Location],"NA",0,1))</f>
        <v/>
      </c>
      <c r="U543" s="341" t="str">
        <f t="array" ref="U543">if(V543="","",XLOOKUP(V543,Master[Company],Master[Acronym],"NA",0,1))</f>
        <v/>
      </c>
      <c r="V543" s="341"/>
      <c r="W543" s="342"/>
      <c r="X543" s="90"/>
      <c r="Y543" s="341"/>
      <c r="Z543" s="341" t="str">
        <f t="shared" si="11"/>
        <v/>
      </c>
      <c r="AA543" s="341"/>
      <c r="AB543" s="341"/>
      <c r="AC543" s="341"/>
      <c r="AD543" s="401"/>
      <c r="AE543" s="563"/>
      <c r="AF543" s="564"/>
      <c r="AG543" s="564"/>
      <c r="AH543" s="564"/>
      <c r="AI543" s="564"/>
      <c r="AJ543" s="564"/>
      <c r="AK543" s="564"/>
      <c r="AL543" s="565"/>
      <c r="AM543" s="564"/>
      <c r="AN543" s="564"/>
      <c r="AO543" s="564"/>
      <c r="AP543" s="564"/>
      <c r="AQ543" s="564"/>
      <c r="AR543" s="564"/>
      <c r="AS543" s="564"/>
      <c r="AT543" s="564"/>
      <c r="AU543" s="394"/>
      <c r="AV543" s="306"/>
      <c r="AW543" s="306"/>
      <c r="AX543" s="394"/>
      <c r="AY543" s="401"/>
      <c r="AZ543" s="341"/>
      <c r="BA543" s="341"/>
      <c r="BB543" s="341"/>
      <c r="BC543" s="341"/>
      <c r="BD543" s="341"/>
      <c r="BE543" s="401"/>
      <c r="BF543" s="341"/>
      <c r="BG543" s="341"/>
      <c r="BH543" s="402"/>
      <c r="BI543" s="403"/>
      <c r="BJ543" s="405"/>
      <c r="BK543" s="405"/>
      <c r="BL543" s="405"/>
      <c r="BM543" s="405"/>
      <c r="BN543" s="514"/>
    </row>
    <row r="544" ht="18.75" customHeight="1">
      <c r="A544" s="336" t="str">
        <f t="shared" si="13"/>
        <v/>
      </c>
      <c r="B544" s="341"/>
      <c r="C544" s="559"/>
      <c r="D544" s="559"/>
      <c r="E544" s="560" t="str">
        <f t="shared" si="14"/>
        <v/>
      </c>
      <c r="F544" s="401"/>
      <c r="G544" s="394"/>
      <c r="H544" s="341" t="str">
        <f t="array" ref="H544">IF(D544="","",XLOOKUP(D544,'Master Data'!K:K,'Master Data'!N:N,"Input in Master Data",0,1))</f>
        <v/>
      </c>
      <c r="I544" s="341" t="str">
        <f t="array" ref="I544">IF(D544="","",XLOOKUP(D544,'Master Data'!K:K,'Master Data'!O:O,"Input in Master Data",0,1))</f>
        <v/>
      </c>
      <c r="J544" s="341" t="str">
        <f t="array" ref="J544">if(V544="","",XLOOKUP(V544,Master[Company],Master[Blow],"Unknown",0,1))</f>
        <v/>
      </c>
      <c r="K544" s="341" t="str">
        <f t="array" ref="K544">if(V544="","",XLOOKUP(V544,Master[Company],Master[Pigging],"Unknown",0,1))</f>
        <v/>
      </c>
      <c r="L544" s="341" t="str">
        <f t="array" ref="L544">if(V544="","",XLOOKUP(V544,Master[Company],Master[Load Method],"Unknown",0,1))</f>
        <v/>
      </c>
      <c r="M544" s="341" t="str">
        <f t="array" ref="M544">if(V544="","",XLOOKUP(V544,Master[Company],Master[Line Distance],"Unknown",0,1))</f>
        <v/>
      </c>
      <c r="N544" s="394"/>
      <c r="O544" s="341"/>
      <c r="P544" s="506"/>
      <c r="Q544" s="341" t="str">
        <f t="array" ref="Q544">if(V544="","",XLOOKUP(V544,Master[Company],Master[Terms],"NA",0,1))</f>
        <v/>
      </c>
      <c r="R544" s="341" t="str">
        <f t="shared" si="9"/>
        <v/>
      </c>
      <c r="S544" s="341" t="str">
        <f t="array" ref="S544">if(V544="","",XLOOKUP(V544,Master[Company],Master[Group],"NA",0,1))</f>
        <v/>
      </c>
      <c r="T544" s="341" t="str">
        <f t="array" ref="T544">if(V544="","",XLOOKUP(V544,Master[Company],Master[Loading Location],"NA",0,1))</f>
        <v/>
      </c>
      <c r="U544" s="341" t="str">
        <f t="array" ref="U544">if(V544="","",XLOOKUP(V544,Master[Company],Master[Acronym],"NA",0,1))</f>
        <v/>
      </c>
      <c r="V544" s="341"/>
      <c r="W544" s="342"/>
      <c r="X544" s="90"/>
      <c r="Y544" s="341"/>
      <c r="Z544" s="341" t="str">
        <f t="shared" si="11"/>
        <v/>
      </c>
      <c r="AA544" s="341"/>
      <c r="AB544" s="341"/>
      <c r="AC544" s="341"/>
      <c r="AD544" s="401"/>
      <c r="AE544" s="563"/>
      <c r="AF544" s="564"/>
      <c r="AG544" s="564"/>
      <c r="AH544" s="564"/>
      <c r="AI544" s="564"/>
      <c r="AJ544" s="564"/>
      <c r="AK544" s="564"/>
      <c r="AL544" s="565"/>
      <c r="AM544" s="564"/>
      <c r="AN544" s="564"/>
      <c r="AO544" s="564"/>
      <c r="AP544" s="564"/>
      <c r="AQ544" s="564"/>
      <c r="AR544" s="564"/>
      <c r="AS544" s="564"/>
      <c r="AT544" s="564"/>
      <c r="AU544" s="394"/>
      <c r="AV544" s="306"/>
      <c r="AW544" s="306"/>
      <c r="AX544" s="394"/>
      <c r="AY544" s="401"/>
      <c r="AZ544" s="341"/>
      <c r="BA544" s="341"/>
      <c r="BB544" s="341"/>
      <c r="BC544" s="341"/>
      <c r="BD544" s="341"/>
      <c r="BE544" s="401"/>
      <c r="BF544" s="341"/>
      <c r="BG544" s="341"/>
      <c r="BH544" s="402"/>
      <c r="BI544" s="403"/>
      <c r="BJ544" s="405"/>
      <c r="BK544" s="405"/>
      <c r="BL544" s="405"/>
      <c r="BM544" s="405"/>
      <c r="BN544" s="514"/>
    </row>
    <row r="545" ht="18.75" customHeight="1">
      <c r="A545" s="336" t="str">
        <f t="shared" si="13"/>
        <v/>
      </c>
      <c r="B545" s="341"/>
      <c r="C545" s="559"/>
      <c r="D545" s="559"/>
      <c r="E545" s="560" t="str">
        <f t="shared" si="14"/>
        <v/>
      </c>
      <c r="F545" s="401"/>
      <c r="G545" s="394"/>
      <c r="H545" s="341" t="str">
        <f t="array" ref="H545">IF(D545="","",XLOOKUP(D545,'Master Data'!K:K,'Master Data'!N:N,"Input in Master Data",0,1))</f>
        <v/>
      </c>
      <c r="I545" s="341" t="str">
        <f t="array" ref="I545">IF(D545="","",XLOOKUP(D545,'Master Data'!K:K,'Master Data'!O:O,"Input in Master Data",0,1))</f>
        <v/>
      </c>
      <c r="J545" s="341" t="str">
        <f t="array" ref="J545">if(V545="","",XLOOKUP(V545,Master[Company],Master[Blow],"Unknown",0,1))</f>
        <v/>
      </c>
      <c r="K545" s="341" t="str">
        <f t="array" ref="K545">if(V545="","",XLOOKUP(V545,Master[Company],Master[Pigging],"Unknown",0,1))</f>
        <v/>
      </c>
      <c r="L545" s="341" t="str">
        <f t="array" ref="L545">if(V545="","",XLOOKUP(V545,Master[Company],Master[Load Method],"Unknown",0,1))</f>
        <v/>
      </c>
      <c r="M545" s="341" t="str">
        <f t="array" ref="M545">if(V545="","",XLOOKUP(V545,Master[Company],Master[Line Distance],"Unknown",0,1))</f>
        <v/>
      </c>
      <c r="N545" s="394"/>
      <c r="O545" s="341"/>
      <c r="P545" s="506"/>
      <c r="Q545" s="341" t="str">
        <f t="array" ref="Q545">if(V545="","",XLOOKUP(V545,Master[Company],Master[Terms],"NA",0,1))</f>
        <v/>
      </c>
      <c r="R545" s="341" t="str">
        <f t="shared" si="9"/>
        <v/>
      </c>
      <c r="S545" s="341" t="str">
        <f t="array" ref="S545">if(V545="","",XLOOKUP(V545,Master[Company],Master[Group],"NA",0,1))</f>
        <v/>
      </c>
      <c r="T545" s="341" t="str">
        <f t="array" ref="T545">if(V545="","",XLOOKUP(V545,Master[Company],Master[Loading Location],"NA",0,1))</f>
        <v/>
      </c>
      <c r="U545" s="341" t="str">
        <f t="array" ref="U545">if(V545="","",XLOOKUP(V545,Master[Company],Master[Acronym],"NA",0,1))</f>
        <v/>
      </c>
      <c r="V545" s="341"/>
      <c r="W545" s="342"/>
      <c r="X545" s="90"/>
      <c r="Y545" s="341"/>
      <c r="Z545" s="341" t="str">
        <f t="shared" si="11"/>
        <v/>
      </c>
      <c r="AA545" s="341"/>
      <c r="AB545" s="341"/>
      <c r="AC545" s="341"/>
      <c r="AD545" s="401"/>
      <c r="AE545" s="563"/>
      <c r="AF545" s="564"/>
      <c r="AG545" s="564"/>
      <c r="AH545" s="564"/>
      <c r="AI545" s="564"/>
      <c r="AJ545" s="564"/>
      <c r="AK545" s="564"/>
      <c r="AL545" s="565"/>
      <c r="AM545" s="564"/>
      <c r="AN545" s="564"/>
      <c r="AO545" s="564"/>
      <c r="AP545" s="564"/>
      <c r="AQ545" s="564"/>
      <c r="AR545" s="564"/>
      <c r="AS545" s="564"/>
      <c r="AT545" s="564"/>
      <c r="AU545" s="394"/>
      <c r="AV545" s="306"/>
      <c r="AW545" s="306"/>
      <c r="AX545" s="394"/>
      <c r="AY545" s="401"/>
      <c r="AZ545" s="341"/>
      <c r="BA545" s="341"/>
      <c r="BB545" s="341"/>
      <c r="BC545" s="341"/>
      <c r="BD545" s="341"/>
      <c r="BE545" s="401"/>
      <c r="BF545" s="341"/>
      <c r="BG545" s="341"/>
      <c r="BH545" s="402"/>
      <c r="BI545" s="403"/>
      <c r="BJ545" s="405"/>
      <c r="BK545" s="405"/>
      <c r="BL545" s="405"/>
      <c r="BM545" s="405"/>
      <c r="BN545" s="514"/>
    </row>
    <row r="546" ht="18.75" customHeight="1">
      <c r="A546" s="336" t="str">
        <f t="shared" si="13"/>
        <v/>
      </c>
      <c r="B546" s="341"/>
      <c r="C546" s="559"/>
      <c r="D546" s="559"/>
      <c r="E546" s="560" t="str">
        <f t="shared" si="14"/>
        <v/>
      </c>
      <c r="F546" s="401"/>
      <c r="G546" s="394"/>
      <c r="H546" s="341" t="str">
        <f t="array" ref="H546">IF(D546="","",XLOOKUP(D546,'Master Data'!K:K,'Master Data'!N:N,"Input in Master Data",0,1))</f>
        <v/>
      </c>
      <c r="I546" s="341" t="str">
        <f t="array" ref="I546">IF(D546="","",XLOOKUP(D546,'Master Data'!K:K,'Master Data'!O:O,"Input in Master Data",0,1))</f>
        <v/>
      </c>
      <c r="J546" s="341" t="str">
        <f t="array" ref="J546">if(V546="","",XLOOKUP(V546,Master[Company],Master[Blow],"Unknown",0,1))</f>
        <v/>
      </c>
      <c r="K546" s="341" t="str">
        <f t="array" ref="K546">if(V546="","",XLOOKUP(V546,Master[Company],Master[Pigging],"Unknown",0,1))</f>
        <v/>
      </c>
      <c r="L546" s="341" t="str">
        <f t="array" ref="L546">if(V546="","",XLOOKUP(V546,Master[Company],Master[Load Method],"Unknown",0,1))</f>
        <v/>
      </c>
      <c r="M546" s="341" t="str">
        <f t="array" ref="M546">if(V546="","",XLOOKUP(V546,Master[Company],Master[Line Distance],"Unknown",0,1))</f>
        <v/>
      </c>
      <c r="N546" s="394"/>
      <c r="O546" s="341"/>
      <c r="P546" s="506"/>
      <c r="Q546" s="341" t="str">
        <f t="array" ref="Q546">if(V546="","",XLOOKUP(V546,Master[Company],Master[Terms],"NA",0,1))</f>
        <v/>
      </c>
      <c r="R546" s="341" t="str">
        <f t="shared" si="9"/>
        <v/>
      </c>
      <c r="S546" s="341" t="str">
        <f t="array" ref="S546">if(V546="","",XLOOKUP(V546,Master[Company],Master[Group],"NA",0,1))</f>
        <v/>
      </c>
      <c r="T546" s="341" t="str">
        <f t="array" ref="T546">if(V546="","",XLOOKUP(V546,Master[Company],Master[Loading Location],"NA",0,1))</f>
        <v/>
      </c>
      <c r="U546" s="341" t="str">
        <f t="array" ref="U546">if(V546="","",XLOOKUP(V546,Master[Company],Master[Acronym],"NA",0,1))</f>
        <v/>
      </c>
      <c r="V546" s="341"/>
      <c r="W546" s="342"/>
      <c r="X546" s="90"/>
      <c r="Y546" s="341"/>
      <c r="Z546" s="341" t="str">
        <f t="shared" si="11"/>
        <v/>
      </c>
      <c r="AA546" s="341"/>
      <c r="AB546" s="341"/>
      <c r="AC546" s="341"/>
      <c r="AD546" s="401"/>
      <c r="AE546" s="563"/>
      <c r="AF546" s="564"/>
      <c r="AG546" s="564"/>
      <c r="AH546" s="564"/>
      <c r="AI546" s="564"/>
      <c r="AJ546" s="564"/>
      <c r="AK546" s="564"/>
      <c r="AL546" s="565"/>
      <c r="AM546" s="564"/>
      <c r="AN546" s="564"/>
      <c r="AO546" s="564"/>
      <c r="AP546" s="564"/>
      <c r="AQ546" s="564"/>
      <c r="AR546" s="564"/>
      <c r="AS546" s="564"/>
      <c r="AT546" s="564"/>
      <c r="AU546" s="394"/>
      <c r="AV546" s="306"/>
      <c r="AW546" s="306"/>
      <c r="AX546" s="394"/>
      <c r="AY546" s="401"/>
      <c r="AZ546" s="341"/>
      <c r="BA546" s="341"/>
      <c r="BB546" s="341"/>
      <c r="BC546" s="341"/>
      <c r="BD546" s="341"/>
      <c r="BE546" s="401"/>
      <c r="BF546" s="341"/>
      <c r="BG546" s="341"/>
      <c r="BH546" s="402"/>
      <c r="BI546" s="403"/>
      <c r="BJ546" s="405"/>
      <c r="BK546" s="405"/>
      <c r="BL546" s="405"/>
      <c r="BM546" s="405"/>
      <c r="BN546" s="514"/>
    </row>
    <row r="547" ht="18.75" customHeight="1">
      <c r="A547" s="336" t="str">
        <f t="shared" si="13"/>
        <v/>
      </c>
      <c r="B547" s="341"/>
      <c r="C547" s="559"/>
      <c r="D547" s="559"/>
      <c r="E547" s="560" t="str">
        <f t="shared" si="14"/>
        <v/>
      </c>
      <c r="F547" s="401"/>
      <c r="G547" s="394"/>
      <c r="H547" s="341" t="str">
        <f t="array" ref="H547">IF(D547="","",XLOOKUP(D547,'Master Data'!K:K,'Master Data'!N:N,"Input in Master Data",0,1))</f>
        <v/>
      </c>
      <c r="I547" s="341" t="str">
        <f t="array" ref="I547">IF(D547="","",XLOOKUP(D547,'Master Data'!K:K,'Master Data'!O:O,"Input in Master Data",0,1))</f>
        <v/>
      </c>
      <c r="J547" s="341" t="str">
        <f t="array" ref="J547">if(V547="","",XLOOKUP(V547,Master[Company],Master[Blow],"Unknown",0,1))</f>
        <v/>
      </c>
      <c r="K547" s="341" t="str">
        <f t="array" ref="K547">if(V547="","",XLOOKUP(V547,Master[Company],Master[Pigging],"Unknown",0,1))</f>
        <v/>
      </c>
      <c r="L547" s="341" t="str">
        <f t="array" ref="L547">if(V547="","",XLOOKUP(V547,Master[Company],Master[Load Method],"Unknown",0,1))</f>
        <v/>
      </c>
      <c r="M547" s="341" t="str">
        <f t="array" ref="M547">if(V547="","",XLOOKUP(V547,Master[Company],Master[Line Distance],"Unknown",0,1))</f>
        <v/>
      </c>
      <c r="N547" s="394"/>
      <c r="O547" s="341"/>
      <c r="P547" s="506"/>
      <c r="Q547" s="341" t="str">
        <f t="array" ref="Q547">if(V547="","",XLOOKUP(V547,Master[Company],Master[Terms],"NA",0,1))</f>
        <v/>
      </c>
      <c r="R547" s="341" t="str">
        <f t="shared" si="9"/>
        <v/>
      </c>
      <c r="S547" s="341" t="str">
        <f t="array" ref="S547">if(V547="","",XLOOKUP(V547,Master[Company],Master[Group],"NA",0,1))</f>
        <v/>
      </c>
      <c r="T547" s="341" t="str">
        <f t="array" ref="T547">if(V547="","",XLOOKUP(V547,Master[Company],Master[Loading Location],"NA",0,1))</f>
        <v/>
      </c>
      <c r="U547" s="341" t="str">
        <f t="array" ref="U547">if(V547="","",XLOOKUP(V547,Master[Company],Master[Acronym],"NA",0,1))</f>
        <v/>
      </c>
      <c r="V547" s="341"/>
      <c r="W547" s="342"/>
      <c r="X547" s="90"/>
      <c r="Y547" s="341"/>
      <c r="Z547" s="341" t="str">
        <f t="shared" si="11"/>
        <v/>
      </c>
      <c r="AA547" s="341"/>
      <c r="AB547" s="341"/>
      <c r="AC547" s="341"/>
      <c r="AD547" s="401"/>
      <c r="AE547" s="563"/>
      <c r="AF547" s="564"/>
      <c r="AG547" s="564"/>
      <c r="AH547" s="564"/>
      <c r="AI547" s="564"/>
      <c r="AJ547" s="564"/>
      <c r="AK547" s="564"/>
      <c r="AL547" s="565"/>
      <c r="AM547" s="564"/>
      <c r="AN547" s="564"/>
      <c r="AO547" s="564"/>
      <c r="AP547" s="564"/>
      <c r="AQ547" s="564"/>
      <c r="AR547" s="564"/>
      <c r="AS547" s="564"/>
      <c r="AT547" s="564"/>
      <c r="AU547" s="394"/>
      <c r="AV547" s="306"/>
      <c r="AW547" s="306"/>
      <c r="AX547" s="394"/>
      <c r="AY547" s="401"/>
      <c r="AZ547" s="341"/>
      <c r="BA547" s="341"/>
      <c r="BB547" s="341"/>
      <c r="BC547" s="341"/>
      <c r="BD547" s="341"/>
      <c r="BE547" s="401"/>
      <c r="BF547" s="341"/>
      <c r="BG547" s="341"/>
      <c r="BH547" s="402"/>
      <c r="BI547" s="403"/>
      <c r="BJ547" s="405"/>
      <c r="BK547" s="405"/>
      <c r="BL547" s="405"/>
      <c r="BM547" s="405"/>
      <c r="BN547" s="514"/>
    </row>
    <row r="548" ht="18.75" customHeight="1">
      <c r="A548" s="336" t="str">
        <f t="shared" si="13"/>
        <v/>
      </c>
      <c r="B548" s="341"/>
      <c r="C548" s="559"/>
      <c r="D548" s="559"/>
      <c r="E548" s="560" t="str">
        <f t="shared" si="14"/>
        <v/>
      </c>
      <c r="F548" s="401"/>
      <c r="G548" s="394"/>
      <c r="H548" s="341" t="str">
        <f t="array" ref="H548">IF(D548="","",XLOOKUP(D548,'Master Data'!K:K,'Master Data'!N:N,"Input in Master Data",0,1))</f>
        <v/>
      </c>
      <c r="I548" s="341" t="str">
        <f t="array" ref="I548">IF(D548="","",XLOOKUP(D548,'Master Data'!K:K,'Master Data'!O:O,"Input in Master Data",0,1))</f>
        <v/>
      </c>
      <c r="J548" s="341" t="str">
        <f t="array" ref="J548">if(V548="","",XLOOKUP(V548,Master[Company],Master[Blow],"Unknown",0,1))</f>
        <v/>
      </c>
      <c r="K548" s="341" t="str">
        <f t="array" ref="K548">if(V548="","",XLOOKUP(V548,Master[Company],Master[Pigging],"Unknown",0,1))</f>
        <v/>
      </c>
      <c r="L548" s="341" t="str">
        <f t="array" ref="L548">if(V548="","",XLOOKUP(V548,Master[Company],Master[Load Method],"Unknown",0,1))</f>
        <v/>
      </c>
      <c r="M548" s="341" t="str">
        <f t="array" ref="M548">if(V548="","",XLOOKUP(V548,Master[Company],Master[Line Distance],"Unknown",0,1))</f>
        <v/>
      </c>
      <c r="N548" s="394"/>
      <c r="O548" s="341"/>
      <c r="P548" s="506"/>
      <c r="Q548" s="341" t="str">
        <f t="array" ref="Q548">if(V548="","",XLOOKUP(V548,Master[Company],Master[Terms],"NA",0,1))</f>
        <v/>
      </c>
      <c r="R548" s="341" t="str">
        <f t="shared" si="9"/>
        <v/>
      </c>
      <c r="S548" s="341" t="str">
        <f t="array" ref="S548">if(V548="","",XLOOKUP(V548,Master[Company],Master[Group],"NA",0,1))</f>
        <v/>
      </c>
      <c r="T548" s="341" t="str">
        <f t="array" ref="T548">if(V548="","",XLOOKUP(V548,Master[Company],Master[Loading Location],"NA",0,1))</f>
        <v/>
      </c>
      <c r="U548" s="341" t="str">
        <f t="array" ref="U548">if(V548="","",XLOOKUP(V548,Master[Company],Master[Acronym],"NA",0,1))</f>
        <v/>
      </c>
      <c r="V548" s="341"/>
      <c r="W548" s="342"/>
      <c r="X548" s="90"/>
      <c r="Y548" s="341"/>
      <c r="Z548" s="341" t="str">
        <f t="shared" si="11"/>
        <v/>
      </c>
      <c r="AA548" s="341"/>
      <c r="AB548" s="341"/>
      <c r="AC548" s="341"/>
      <c r="AD548" s="401"/>
      <c r="AE548" s="563"/>
      <c r="AF548" s="564"/>
      <c r="AG548" s="564"/>
      <c r="AH548" s="564"/>
      <c r="AI548" s="564"/>
      <c r="AJ548" s="564"/>
      <c r="AK548" s="564"/>
      <c r="AL548" s="565"/>
      <c r="AM548" s="564"/>
      <c r="AN548" s="564"/>
      <c r="AO548" s="564"/>
      <c r="AP548" s="564"/>
      <c r="AQ548" s="564"/>
      <c r="AR548" s="564"/>
      <c r="AS548" s="564"/>
      <c r="AT548" s="564"/>
      <c r="AU548" s="394"/>
      <c r="AV548" s="306"/>
      <c r="AW548" s="306"/>
      <c r="AX548" s="394"/>
      <c r="AY548" s="401"/>
      <c r="AZ548" s="341"/>
      <c r="BA548" s="341"/>
      <c r="BB548" s="341"/>
      <c r="BC548" s="341"/>
      <c r="BD548" s="341"/>
      <c r="BE548" s="401"/>
      <c r="BF548" s="341"/>
      <c r="BG548" s="341"/>
      <c r="BH548" s="402"/>
      <c r="BI548" s="403"/>
      <c r="BJ548" s="405"/>
      <c r="BK548" s="405"/>
      <c r="BL548" s="405"/>
      <c r="BM548" s="405"/>
      <c r="BN548" s="514"/>
    </row>
    <row r="549" ht="18.75" customHeight="1">
      <c r="A549" s="336" t="str">
        <f t="shared" si="13"/>
        <v/>
      </c>
      <c r="B549" s="341"/>
      <c r="C549" s="559"/>
      <c r="D549" s="559"/>
      <c r="E549" s="560" t="str">
        <f t="shared" si="14"/>
        <v/>
      </c>
      <c r="F549" s="401"/>
      <c r="G549" s="394"/>
      <c r="H549" s="341" t="str">
        <f t="array" ref="H549">IF(D549="","",XLOOKUP(D549,'Master Data'!K:K,'Master Data'!N:N,"Input in Master Data",0,1))</f>
        <v/>
      </c>
      <c r="I549" s="341" t="str">
        <f t="array" ref="I549">IF(D549="","",XLOOKUP(D549,'Master Data'!K:K,'Master Data'!O:O,"Input in Master Data",0,1))</f>
        <v/>
      </c>
      <c r="J549" s="341" t="str">
        <f t="array" ref="J549">if(V549="","",XLOOKUP(V549,Master[Company],Master[Blow],"Unknown",0,1))</f>
        <v/>
      </c>
      <c r="K549" s="341" t="str">
        <f t="array" ref="K549">if(V549="","",XLOOKUP(V549,Master[Company],Master[Pigging],"Unknown",0,1))</f>
        <v/>
      </c>
      <c r="L549" s="341" t="str">
        <f t="array" ref="L549">if(V549="","",XLOOKUP(V549,Master[Company],Master[Load Method],"Unknown",0,1))</f>
        <v/>
      </c>
      <c r="M549" s="341" t="str">
        <f t="array" ref="M549">if(V549="","",XLOOKUP(V549,Master[Company],Master[Line Distance],"Unknown",0,1))</f>
        <v/>
      </c>
      <c r="N549" s="394"/>
      <c r="O549" s="341"/>
      <c r="P549" s="506"/>
      <c r="Q549" s="341" t="str">
        <f t="array" ref="Q549">if(V549="","",XLOOKUP(V549,Master[Company],Master[Terms],"NA",0,1))</f>
        <v/>
      </c>
      <c r="R549" s="341" t="str">
        <f t="shared" si="9"/>
        <v/>
      </c>
      <c r="S549" s="341" t="str">
        <f t="array" ref="S549">if(V549="","",XLOOKUP(V549,Master[Company],Master[Group],"NA",0,1))</f>
        <v/>
      </c>
      <c r="T549" s="341" t="str">
        <f t="array" ref="T549">if(V549="","",XLOOKUP(V549,Master[Company],Master[Loading Location],"NA",0,1))</f>
        <v/>
      </c>
      <c r="U549" s="341" t="str">
        <f t="array" ref="U549">if(V549="","",XLOOKUP(V549,Master[Company],Master[Acronym],"NA",0,1))</f>
        <v/>
      </c>
      <c r="V549" s="341"/>
      <c r="W549" s="342"/>
      <c r="X549" s="90"/>
      <c r="Y549" s="341"/>
      <c r="Z549" s="341" t="str">
        <f t="shared" si="11"/>
        <v/>
      </c>
      <c r="AA549" s="341"/>
      <c r="AB549" s="341"/>
      <c r="AC549" s="341"/>
      <c r="AD549" s="401"/>
      <c r="AE549" s="563"/>
      <c r="AF549" s="564"/>
      <c r="AG549" s="564"/>
      <c r="AH549" s="564"/>
      <c r="AI549" s="564"/>
      <c r="AJ549" s="564"/>
      <c r="AK549" s="564"/>
      <c r="AL549" s="565"/>
      <c r="AM549" s="564"/>
      <c r="AN549" s="564"/>
      <c r="AO549" s="564"/>
      <c r="AP549" s="564"/>
      <c r="AQ549" s="564"/>
      <c r="AR549" s="564"/>
      <c r="AS549" s="564"/>
      <c r="AT549" s="564"/>
      <c r="AU549" s="394"/>
      <c r="AV549" s="306"/>
      <c r="AW549" s="306"/>
      <c r="AX549" s="394"/>
      <c r="AY549" s="401"/>
      <c r="AZ549" s="341"/>
      <c r="BA549" s="341"/>
      <c r="BB549" s="341"/>
      <c r="BC549" s="341"/>
      <c r="BD549" s="341"/>
      <c r="BE549" s="401"/>
      <c r="BF549" s="341"/>
      <c r="BG549" s="341"/>
      <c r="BH549" s="402"/>
      <c r="BI549" s="403"/>
      <c r="BJ549" s="405"/>
      <c r="BK549" s="405"/>
      <c r="BL549" s="405"/>
      <c r="BM549" s="405"/>
      <c r="BN549" s="514"/>
    </row>
    <row r="550" ht="18.75" customHeight="1">
      <c r="A550" s="336" t="str">
        <f t="shared" si="13"/>
        <v/>
      </c>
      <c r="B550" s="341"/>
      <c r="C550" s="559"/>
      <c r="D550" s="559"/>
      <c r="E550" s="560" t="str">
        <f t="shared" si="14"/>
        <v/>
      </c>
      <c r="F550" s="401"/>
      <c r="G550" s="394"/>
      <c r="H550" s="341" t="str">
        <f t="array" ref="H550">IF(D550="","",XLOOKUP(D550,'Master Data'!K:K,'Master Data'!N:N,"Input in Master Data",0,1))</f>
        <v/>
      </c>
      <c r="I550" s="341" t="str">
        <f t="array" ref="I550">IF(D550="","",XLOOKUP(D550,'Master Data'!K:K,'Master Data'!O:O,"Input in Master Data",0,1))</f>
        <v/>
      </c>
      <c r="J550" s="341" t="str">
        <f t="array" ref="J550">if(V550="","",XLOOKUP(V550,Master[Company],Master[Blow],"Unknown",0,1))</f>
        <v/>
      </c>
      <c r="K550" s="341" t="str">
        <f t="array" ref="K550">if(V550="","",XLOOKUP(V550,Master[Company],Master[Pigging],"Unknown",0,1))</f>
        <v/>
      </c>
      <c r="L550" s="341" t="str">
        <f t="array" ref="L550">if(V550="","",XLOOKUP(V550,Master[Company],Master[Load Method],"Unknown",0,1))</f>
        <v/>
      </c>
      <c r="M550" s="341" t="str">
        <f t="array" ref="M550">if(V550="","",XLOOKUP(V550,Master[Company],Master[Line Distance],"Unknown",0,1))</f>
        <v/>
      </c>
      <c r="N550" s="394"/>
      <c r="O550" s="341"/>
      <c r="P550" s="506"/>
      <c r="Q550" s="341" t="str">
        <f t="array" ref="Q550">if(V550="","",XLOOKUP(V550,Master[Company],Master[Terms],"NA",0,1))</f>
        <v/>
      </c>
      <c r="R550" s="341" t="str">
        <f t="shared" si="9"/>
        <v/>
      </c>
      <c r="S550" s="341" t="str">
        <f t="array" ref="S550">if(V550="","",XLOOKUP(V550,Master[Company],Master[Group],"NA",0,1))</f>
        <v/>
      </c>
      <c r="T550" s="341" t="str">
        <f t="array" ref="T550">if(V550="","",XLOOKUP(V550,Master[Company],Master[Loading Location],"NA",0,1))</f>
        <v/>
      </c>
      <c r="U550" s="341" t="str">
        <f t="array" ref="U550">if(V550="","",XLOOKUP(V550,Master[Company],Master[Acronym],"NA",0,1))</f>
        <v/>
      </c>
      <c r="V550" s="341"/>
      <c r="W550" s="342"/>
      <c r="X550" s="90"/>
      <c r="Y550" s="341"/>
      <c r="Z550" s="341" t="str">
        <f t="shared" si="11"/>
        <v/>
      </c>
      <c r="AA550" s="341"/>
      <c r="AB550" s="341"/>
      <c r="AC550" s="341"/>
      <c r="AD550" s="401"/>
      <c r="AE550" s="563"/>
      <c r="AF550" s="564"/>
      <c r="AG550" s="564"/>
      <c r="AH550" s="564"/>
      <c r="AI550" s="564"/>
      <c r="AJ550" s="564"/>
      <c r="AK550" s="564"/>
      <c r="AL550" s="565"/>
      <c r="AM550" s="564"/>
      <c r="AN550" s="564"/>
      <c r="AO550" s="564"/>
      <c r="AP550" s="564"/>
      <c r="AQ550" s="564"/>
      <c r="AR550" s="564"/>
      <c r="AS550" s="564"/>
      <c r="AT550" s="564"/>
      <c r="AU550" s="394"/>
      <c r="AV550" s="306"/>
      <c r="AW550" s="306"/>
      <c r="AX550" s="394"/>
      <c r="AY550" s="401"/>
      <c r="AZ550" s="341"/>
      <c r="BA550" s="341"/>
      <c r="BB550" s="341"/>
      <c r="BC550" s="341"/>
      <c r="BD550" s="341"/>
      <c r="BE550" s="401"/>
      <c r="BF550" s="341"/>
      <c r="BG550" s="341"/>
      <c r="BH550" s="402"/>
      <c r="BI550" s="403"/>
      <c r="BJ550" s="405"/>
      <c r="BK550" s="405"/>
      <c r="BL550" s="405"/>
      <c r="BM550" s="405"/>
      <c r="BN550" s="514"/>
    </row>
    <row r="551" ht="18.75" customHeight="1">
      <c r="A551" s="336" t="str">
        <f t="shared" si="13"/>
        <v/>
      </c>
      <c r="B551" s="341"/>
      <c r="C551" s="559"/>
      <c r="D551" s="559"/>
      <c r="E551" s="560" t="str">
        <f t="shared" si="14"/>
        <v/>
      </c>
      <c r="F551" s="401"/>
      <c r="G551" s="394"/>
      <c r="H551" s="341" t="str">
        <f t="array" ref="H551">IF(D551="","",XLOOKUP(D551,'Master Data'!K:K,'Master Data'!N:N,"Input in Master Data",0,1))</f>
        <v/>
      </c>
      <c r="I551" s="341" t="str">
        <f t="array" ref="I551">IF(D551="","",XLOOKUP(D551,'Master Data'!K:K,'Master Data'!O:O,"Input in Master Data",0,1))</f>
        <v/>
      </c>
      <c r="J551" s="341" t="str">
        <f t="array" ref="J551">if(V551="","",XLOOKUP(V551,Master[Company],Master[Blow],"Unknown",0,1))</f>
        <v/>
      </c>
      <c r="K551" s="341" t="str">
        <f t="array" ref="K551">if(V551="","",XLOOKUP(V551,Master[Company],Master[Pigging],"Unknown",0,1))</f>
        <v/>
      </c>
      <c r="L551" s="341" t="str">
        <f t="array" ref="L551">if(V551="","",XLOOKUP(V551,Master[Company],Master[Load Method],"Unknown",0,1))</f>
        <v/>
      </c>
      <c r="M551" s="341" t="str">
        <f t="array" ref="M551">if(V551="","",XLOOKUP(V551,Master[Company],Master[Line Distance],"Unknown",0,1))</f>
        <v/>
      </c>
      <c r="N551" s="394"/>
      <c r="O551" s="341"/>
      <c r="P551" s="506"/>
      <c r="Q551" s="341" t="str">
        <f t="array" ref="Q551">if(V551="","",XLOOKUP(V551,Master[Company],Master[Terms],"NA",0,1))</f>
        <v/>
      </c>
      <c r="R551" s="341" t="str">
        <f t="shared" si="9"/>
        <v/>
      </c>
      <c r="S551" s="341" t="str">
        <f t="array" ref="S551">if(V551="","",XLOOKUP(V551,Master[Company],Master[Group],"NA",0,1))</f>
        <v/>
      </c>
      <c r="T551" s="341" t="str">
        <f t="array" ref="T551">if(V551="","",XLOOKUP(V551,Master[Company],Master[Loading Location],"NA",0,1))</f>
        <v/>
      </c>
      <c r="U551" s="341" t="str">
        <f t="array" ref="U551">if(V551="","",XLOOKUP(V551,Master[Company],Master[Acronym],"NA",0,1))</f>
        <v/>
      </c>
      <c r="V551" s="341"/>
      <c r="W551" s="342"/>
      <c r="X551" s="90"/>
      <c r="Y551" s="341"/>
      <c r="Z551" s="341" t="str">
        <f t="shared" si="11"/>
        <v/>
      </c>
      <c r="AA551" s="341"/>
      <c r="AB551" s="341"/>
      <c r="AC551" s="341"/>
      <c r="AD551" s="401"/>
      <c r="AE551" s="563"/>
      <c r="AF551" s="564"/>
      <c r="AG551" s="564"/>
      <c r="AH551" s="564"/>
      <c r="AI551" s="564"/>
      <c r="AJ551" s="564"/>
      <c r="AK551" s="564"/>
      <c r="AL551" s="565"/>
      <c r="AM551" s="564"/>
      <c r="AN551" s="564"/>
      <c r="AO551" s="564"/>
      <c r="AP551" s="564"/>
      <c r="AQ551" s="564"/>
      <c r="AR551" s="564"/>
      <c r="AS551" s="564"/>
      <c r="AT551" s="564"/>
      <c r="AU551" s="394"/>
      <c r="AV551" s="306"/>
      <c r="AW551" s="306"/>
      <c r="AX551" s="394"/>
      <c r="AY551" s="401"/>
      <c r="AZ551" s="341"/>
      <c r="BA551" s="341"/>
      <c r="BB551" s="341"/>
      <c r="BC551" s="341"/>
      <c r="BD551" s="341"/>
      <c r="BE551" s="401"/>
      <c r="BF551" s="341"/>
      <c r="BG551" s="341"/>
      <c r="BH551" s="402"/>
      <c r="BI551" s="403"/>
      <c r="BJ551" s="405"/>
      <c r="BK551" s="405"/>
      <c r="BL551" s="405"/>
      <c r="BM551" s="405"/>
      <c r="BN551" s="514"/>
    </row>
    <row r="552" ht="18.75" customHeight="1">
      <c r="A552" s="336" t="str">
        <f t="shared" si="13"/>
        <v/>
      </c>
      <c r="B552" s="341"/>
      <c r="C552" s="559"/>
      <c r="D552" s="559"/>
      <c r="E552" s="560" t="str">
        <f t="shared" si="14"/>
        <v/>
      </c>
      <c r="F552" s="401"/>
      <c r="G552" s="394"/>
      <c r="H552" s="341" t="str">
        <f t="array" ref="H552">IF(D552="","",XLOOKUP(D552,'Master Data'!K:K,'Master Data'!N:N,"Input in Master Data",0,1))</f>
        <v/>
      </c>
      <c r="I552" s="341" t="str">
        <f t="array" ref="I552">IF(D552="","",XLOOKUP(D552,'Master Data'!K:K,'Master Data'!O:O,"Input in Master Data",0,1))</f>
        <v/>
      </c>
      <c r="J552" s="341" t="str">
        <f t="array" ref="J552">if(V552="","",XLOOKUP(V552,Master[Company],Master[Blow],"Unknown",0,1))</f>
        <v/>
      </c>
      <c r="K552" s="341" t="str">
        <f t="array" ref="K552">if(V552="","",XLOOKUP(V552,Master[Company],Master[Pigging],"Unknown",0,1))</f>
        <v/>
      </c>
      <c r="L552" s="341" t="str">
        <f t="array" ref="L552">if(V552="","",XLOOKUP(V552,Master[Company],Master[Load Method],"Unknown",0,1))</f>
        <v/>
      </c>
      <c r="M552" s="341" t="str">
        <f t="array" ref="M552">if(V552="","",XLOOKUP(V552,Master[Company],Master[Line Distance],"Unknown",0,1))</f>
        <v/>
      </c>
      <c r="N552" s="394"/>
      <c r="O552" s="341"/>
      <c r="P552" s="506"/>
      <c r="Q552" s="341" t="str">
        <f t="array" ref="Q552">if(V552="","",XLOOKUP(V552,Master[Company],Master[Terms],"NA",0,1))</f>
        <v/>
      </c>
      <c r="R552" s="341" t="str">
        <f t="shared" si="9"/>
        <v/>
      </c>
      <c r="S552" s="341" t="str">
        <f t="array" ref="S552">if(V552="","",XLOOKUP(V552,Master[Company],Master[Group],"NA",0,1))</f>
        <v/>
      </c>
      <c r="T552" s="341" t="str">
        <f t="array" ref="T552">if(V552="","",XLOOKUP(V552,Master[Company],Master[Loading Location],"NA",0,1))</f>
        <v/>
      </c>
      <c r="U552" s="341" t="str">
        <f t="array" ref="U552">if(V552="","",XLOOKUP(V552,Master[Company],Master[Acronym],"NA",0,1))</f>
        <v/>
      </c>
      <c r="V552" s="341"/>
      <c r="W552" s="342"/>
      <c r="X552" s="90"/>
      <c r="Y552" s="341"/>
      <c r="Z552" s="341" t="str">
        <f t="shared" si="11"/>
        <v/>
      </c>
      <c r="AA552" s="341"/>
      <c r="AB552" s="341"/>
      <c r="AC552" s="341"/>
      <c r="AD552" s="401"/>
      <c r="AE552" s="563"/>
      <c r="AF552" s="564"/>
      <c r="AG552" s="564"/>
      <c r="AH552" s="564"/>
      <c r="AI552" s="564"/>
      <c r="AJ552" s="564"/>
      <c r="AK552" s="564"/>
      <c r="AL552" s="565"/>
      <c r="AM552" s="564"/>
      <c r="AN552" s="564"/>
      <c r="AO552" s="564"/>
      <c r="AP552" s="564"/>
      <c r="AQ552" s="564"/>
      <c r="AR552" s="564"/>
      <c r="AS552" s="564"/>
      <c r="AT552" s="564"/>
      <c r="AU552" s="394"/>
      <c r="AV552" s="306"/>
      <c r="AW552" s="306"/>
      <c r="AX552" s="394"/>
      <c r="AY552" s="401"/>
      <c r="AZ552" s="341"/>
      <c r="BA552" s="341"/>
      <c r="BB552" s="341"/>
      <c r="BC552" s="341"/>
      <c r="BD552" s="341"/>
      <c r="BE552" s="401"/>
      <c r="BF552" s="341"/>
      <c r="BG552" s="341"/>
      <c r="BH552" s="402"/>
      <c r="BI552" s="403"/>
      <c r="BJ552" s="405"/>
      <c r="BK552" s="405"/>
      <c r="BL552" s="405"/>
      <c r="BM552" s="405"/>
      <c r="BN552" s="514"/>
    </row>
    <row r="553" ht="18.75" customHeight="1">
      <c r="A553" s="336" t="str">
        <f t="shared" si="13"/>
        <v/>
      </c>
      <c r="B553" s="341"/>
      <c r="C553" s="559"/>
      <c r="D553" s="559"/>
      <c r="E553" s="560" t="str">
        <f t="shared" si="14"/>
        <v/>
      </c>
      <c r="F553" s="401"/>
      <c r="G553" s="394"/>
      <c r="H553" s="341" t="str">
        <f t="array" ref="H553">IF(D553="","",XLOOKUP(D553,'Master Data'!K:K,'Master Data'!N:N,"Input in Master Data",0,1))</f>
        <v/>
      </c>
      <c r="I553" s="341" t="str">
        <f t="array" ref="I553">IF(D553="","",XLOOKUP(D553,'Master Data'!K:K,'Master Data'!O:O,"Input in Master Data",0,1))</f>
        <v/>
      </c>
      <c r="J553" s="341" t="str">
        <f t="array" ref="J553">if(V553="","",XLOOKUP(V553,Master[Company],Master[Blow],"Unknown",0,1))</f>
        <v/>
      </c>
      <c r="K553" s="341" t="str">
        <f t="array" ref="K553">if(V553="","",XLOOKUP(V553,Master[Company],Master[Pigging],"Unknown",0,1))</f>
        <v/>
      </c>
      <c r="L553" s="341" t="str">
        <f t="array" ref="L553">if(V553="","",XLOOKUP(V553,Master[Company],Master[Load Method],"Unknown",0,1))</f>
        <v/>
      </c>
      <c r="M553" s="341" t="str">
        <f t="array" ref="M553">if(V553="","",XLOOKUP(V553,Master[Company],Master[Line Distance],"Unknown",0,1))</f>
        <v/>
      </c>
      <c r="N553" s="394"/>
      <c r="O553" s="341"/>
      <c r="P553" s="506"/>
      <c r="Q553" s="341" t="str">
        <f t="array" ref="Q553">if(V553="","",XLOOKUP(V553,Master[Company],Master[Terms],"NA",0,1))</f>
        <v/>
      </c>
      <c r="R553" s="341" t="str">
        <f t="shared" si="9"/>
        <v/>
      </c>
      <c r="S553" s="341" t="str">
        <f t="array" ref="S553">if(V553="","",XLOOKUP(V553,Master[Company],Master[Group],"NA",0,1))</f>
        <v/>
      </c>
      <c r="T553" s="341" t="str">
        <f t="array" ref="T553">if(V553="","",XLOOKUP(V553,Master[Company],Master[Loading Location],"NA",0,1))</f>
        <v/>
      </c>
      <c r="U553" s="341" t="str">
        <f t="array" ref="U553">if(V553="","",XLOOKUP(V553,Master[Company],Master[Acronym],"NA",0,1))</f>
        <v/>
      </c>
      <c r="V553" s="341"/>
      <c r="W553" s="342"/>
      <c r="X553" s="90"/>
      <c r="Y553" s="341"/>
      <c r="Z553" s="341" t="str">
        <f t="shared" si="11"/>
        <v/>
      </c>
      <c r="AA553" s="341"/>
      <c r="AB553" s="341"/>
      <c r="AC553" s="341"/>
      <c r="AD553" s="401"/>
      <c r="AE553" s="563"/>
      <c r="AF553" s="564"/>
      <c r="AG553" s="564"/>
      <c r="AH553" s="564"/>
      <c r="AI553" s="564"/>
      <c r="AJ553" s="564"/>
      <c r="AK553" s="564"/>
      <c r="AL553" s="565"/>
      <c r="AM553" s="564"/>
      <c r="AN553" s="564"/>
      <c r="AO553" s="564"/>
      <c r="AP553" s="564"/>
      <c r="AQ553" s="564"/>
      <c r="AR553" s="564"/>
      <c r="AS553" s="564"/>
      <c r="AT553" s="564"/>
      <c r="AU553" s="394"/>
      <c r="AV553" s="306"/>
      <c r="AW553" s="306"/>
      <c r="AX553" s="394"/>
      <c r="AY553" s="401"/>
      <c r="AZ553" s="341"/>
      <c r="BA553" s="341"/>
      <c r="BB553" s="341"/>
      <c r="BC553" s="341"/>
      <c r="BD553" s="341"/>
      <c r="BE553" s="401"/>
      <c r="BF553" s="341"/>
      <c r="BG553" s="341"/>
      <c r="BH553" s="402"/>
      <c r="BI553" s="403"/>
      <c r="BJ553" s="405"/>
      <c r="BK553" s="405"/>
      <c r="BL553" s="405"/>
      <c r="BM553" s="405"/>
      <c r="BN553" s="514"/>
    </row>
    <row r="554" ht="18.75" customHeight="1">
      <c r="A554" s="336" t="str">
        <f t="shared" si="13"/>
        <v/>
      </c>
      <c r="B554" s="341"/>
      <c r="C554" s="559"/>
      <c r="D554" s="559"/>
      <c r="E554" s="560" t="str">
        <f t="shared" si="14"/>
        <v/>
      </c>
      <c r="F554" s="401"/>
      <c r="G554" s="394"/>
      <c r="H554" s="341" t="str">
        <f t="array" ref="H554">IF(D554="","",XLOOKUP(D554,'Master Data'!K:K,'Master Data'!N:N,"Input in Master Data",0,1))</f>
        <v/>
      </c>
      <c r="I554" s="341" t="str">
        <f t="array" ref="I554">IF(D554="","",XLOOKUP(D554,'Master Data'!K:K,'Master Data'!O:O,"Input in Master Data",0,1))</f>
        <v/>
      </c>
      <c r="J554" s="341" t="str">
        <f t="array" ref="J554">if(V554="","",XLOOKUP(V554,Master[Company],Master[Blow],"Unknown",0,1))</f>
        <v/>
      </c>
      <c r="K554" s="341" t="str">
        <f t="array" ref="K554">if(V554="","",XLOOKUP(V554,Master[Company],Master[Pigging],"Unknown",0,1))</f>
        <v/>
      </c>
      <c r="L554" s="341" t="str">
        <f t="array" ref="L554">if(V554="","",XLOOKUP(V554,Master[Company],Master[Load Method],"Unknown",0,1))</f>
        <v/>
      </c>
      <c r="M554" s="341" t="str">
        <f t="array" ref="M554">if(V554="","",XLOOKUP(V554,Master[Company],Master[Line Distance],"Unknown",0,1))</f>
        <v/>
      </c>
      <c r="N554" s="394"/>
      <c r="O554" s="341"/>
      <c r="P554" s="506"/>
      <c r="Q554" s="341" t="str">
        <f t="array" ref="Q554">if(V554="","",XLOOKUP(V554,Master[Company],Master[Terms],"NA",0,1))</f>
        <v/>
      </c>
      <c r="R554" s="341" t="str">
        <f t="shared" si="9"/>
        <v/>
      </c>
      <c r="S554" s="341" t="str">
        <f t="array" ref="S554">if(V554="","",XLOOKUP(V554,Master[Company],Master[Group],"NA",0,1))</f>
        <v/>
      </c>
      <c r="T554" s="341" t="str">
        <f t="array" ref="T554">if(V554="","",XLOOKUP(V554,Master[Company],Master[Loading Location],"NA",0,1))</f>
        <v/>
      </c>
      <c r="U554" s="341" t="str">
        <f t="array" ref="U554">if(V554="","",XLOOKUP(V554,Master[Company],Master[Acronym],"NA",0,1))</f>
        <v/>
      </c>
      <c r="V554" s="341"/>
      <c r="W554" s="342"/>
      <c r="X554" s="90"/>
      <c r="Y554" s="341"/>
      <c r="Z554" s="341" t="str">
        <f t="shared" si="11"/>
        <v/>
      </c>
      <c r="AA554" s="341"/>
      <c r="AB554" s="341"/>
      <c r="AC554" s="341"/>
      <c r="AD554" s="401"/>
      <c r="AE554" s="563"/>
      <c r="AF554" s="564"/>
      <c r="AG554" s="564"/>
      <c r="AH554" s="564"/>
      <c r="AI554" s="564"/>
      <c r="AJ554" s="564"/>
      <c r="AK554" s="564"/>
      <c r="AL554" s="565"/>
      <c r="AM554" s="564"/>
      <c r="AN554" s="564"/>
      <c r="AO554" s="564"/>
      <c r="AP554" s="564"/>
      <c r="AQ554" s="564"/>
      <c r="AR554" s="564"/>
      <c r="AS554" s="564"/>
      <c r="AT554" s="564"/>
      <c r="AU554" s="394"/>
      <c r="AV554" s="306"/>
      <c r="AW554" s="306"/>
      <c r="AX554" s="394"/>
      <c r="AY554" s="401"/>
      <c r="AZ554" s="341"/>
      <c r="BA554" s="341"/>
      <c r="BB554" s="341"/>
      <c r="BC554" s="341"/>
      <c r="BD554" s="341"/>
      <c r="BE554" s="401"/>
      <c r="BF554" s="341"/>
      <c r="BG554" s="341"/>
      <c r="BH554" s="402"/>
      <c r="BI554" s="403"/>
      <c r="BJ554" s="405"/>
      <c r="BK554" s="405"/>
      <c r="BL554" s="405"/>
      <c r="BM554" s="405"/>
      <c r="BN554" s="514"/>
    </row>
    <row r="555" ht="18.75" customHeight="1">
      <c r="A555" s="336" t="str">
        <f t="shared" si="13"/>
        <v/>
      </c>
      <c r="B555" s="341"/>
      <c r="C555" s="559"/>
      <c r="D555" s="559"/>
      <c r="E555" s="560" t="str">
        <f t="shared" si="14"/>
        <v/>
      </c>
      <c r="F555" s="401"/>
      <c r="G555" s="394"/>
      <c r="H555" s="341" t="str">
        <f t="array" ref="H555">IF(D555="","",XLOOKUP(D555,'Master Data'!K:K,'Master Data'!N:N,"Input in Master Data",0,1))</f>
        <v/>
      </c>
      <c r="I555" s="341" t="str">
        <f t="array" ref="I555">IF(D555="","",XLOOKUP(D555,'Master Data'!K:K,'Master Data'!O:O,"Input in Master Data",0,1))</f>
        <v/>
      </c>
      <c r="J555" s="341" t="str">
        <f t="array" ref="J555">if(V555="","",XLOOKUP(V555,Master[Company],Master[Blow],"Unknown",0,1))</f>
        <v/>
      </c>
      <c r="K555" s="341" t="str">
        <f t="array" ref="K555">if(V555="","",XLOOKUP(V555,Master[Company],Master[Pigging],"Unknown",0,1))</f>
        <v/>
      </c>
      <c r="L555" s="341" t="str">
        <f t="array" ref="L555">if(V555="","",XLOOKUP(V555,Master[Company],Master[Load Method],"Unknown",0,1))</f>
        <v/>
      </c>
      <c r="M555" s="341" t="str">
        <f t="array" ref="M555">if(V555="","",XLOOKUP(V555,Master[Company],Master[Line Distance],"Unknown",0,1))</f>
        <v/>
      </c>
      <c r="N555" s="394"/>
      <c r="O555" s="341"/>
      <c r="P555" s="506"/>
      <c r="Q555" s="341" t="str">
        <f t="array" ref="Q555">if(V555="","",XLOOKUP(V555,Master[Company],Master[Terms],"NA",0,1))</f>
        <v/>
      </c>
      <c r="R555" s="341" t="str">
        <f t="shared" si="9"/>
        <v/>
      </c>
      <c r="S555" s="341" t="str">
        <f t="array" ref="S555">if(V555="","",XLOOKUP(V555,Master[Company],Master[Group],"NA",0,1))</f>
        <v/>
      </c>
      <c r="T555" s="341" t="str">
        <f t="array" ref="T555">if(V555="","",XLOOKUP(V555,Master[Company],Master[Loading Location],"NA",0,1))</f>
        <v/>
      </c>
      <c r="U555" s="341" t="str">
        <f t="array" ref="U555">if(V555="","",XLOOKUP(V555,Master[Company],Master[Acronym],"NA",0,1))</f>
        <v/>
      </c>
      <c r="V555" s="341"/>
      <c r="W555" s="342"/>
      <c r="X555" s="90"/>
      <c r="Y555" s="341"/>
      <c r="Z555" s="341" t="str">
        <f t="shared" si="11"/>
        <v/>
      </c>
      <c r="AA555" s="341"/>
      <c r="AB555" s="341"/>
      <c r="AC555" s="341"/>
      <c r="AD555" s="401"/>
      <c r="AE555" s="563"/>
      <c r="AF555" s="564"/>
      <c r="AG555" s="564"/>
      <c r="AH555" s="564"/>
      <c r="AI555" s="564"/>
      <c r="AJ555" s="564"/>
      <c r="AK555" s="564"/>
      <c r="AL555" s="565"/>
      <c r="AM555" s="564"/>
      <c r="AN555" s="564"/>
      <c r="AO555" s="564"/>
      <c r="AP555" s="564"/>
      <c r="AQ555" s="564"/>
      <c r="AR555" s="564"/>
      <c r="AS555" s="564"/>
      <c r="AT555" s="564"/>
      <c r="AU555" s="394"/>
      <c r="AV555" s="306"/>
      <c r="AW555" s="306"/>
      <c r="AX555" s="394"/>
      <c r="AY555" s="401"/>
      <c r="AZ555" s="341"/>
      <c r="BA555" s="341"/>
      <c r="BB555" s="341"/>
      <c r="BC555" s="341"/>
      <c r="BD555" s="341"/>
      <c r="BE555" s="401"/>
      <c r="BF555" s="341"/>
      <c r="BG555" s="341"/>
      <c r="BH555" s="402"/>
      <c r="BI555" s="403"/>
      <c r="BJ555" s="405"/>
      <c r="BK555" s="405"/>
      <c r="BL555" s="405"/>
      <c r="BM555" s="405"/>
      <c r="BN555" s="514"/>
    </row>
    <row r="556" ht="18.75" customHeight="1">
      <c r="A556" s="336" t="str">
        <f t="shared" si="13"/>
        <v/>
      </c>
      <c r="B556" s="341"/>
      <c r="C556" s="559"/>
      <c r="D556" s="559"/>
      <c r="E556" s="560" t="str">
        <f t="shared" si="14"/>
        <v/>
      </c>
      <c r="F556" s="401"/>
      <c r="G556" s="394"/>
      <c r="H556" s="341" t="str">
        <f t="array" ref="H556">IF(D556="","",XLOOKUP(D556,'Master Data'!K:K,'Master Data'!N:N,"Input in Master Data",0,1))</f>
        <v/>
      </c>
      <c r="I556" s="341" t="str">
        <f t="array" ref="I556">IF(D556="","",XLOOKUP(D556,'Master Data'!K:K,'Master Data'!O:O,"Input in Master Data",0,1))</f>
        <v/>
      </c>
      <c r="J556" s="341" t="str">
        <f t="array" ref="J556">if(V556="","",XLOOKUP(V556,Master[Company],Master[Blow],"Unknown",0,1))</f>
        <v/>
      </c>
      <c r="K556" s="341" t="str">
        <f t="array" ref="K556">if(V556="","",XLOOKUP(V556,Master[Company],Master[Pigging],"Unknown",0,1))</f>
        <v/>
      </c>
      <c r="L556" s="341" t="str">
        <f t="array" ref="L556">if(V556="","",XLOOKUP(V556,Master[Company],Master[Load Method],"Unknown",0,1))</f>
        <v/>
      </c>
      <c r="M556" s="341" t="str">
        <f t="array" ref="M556">if(V556="","",XLOOKUP(V556,Master[Company],Master[Line Distance],"Unknown",0,1))</f>
        <v/>
      </c>
      <c r="N556" s="394"/>
      <c r="O556" s="341"/>
      <c r="P556" s="506"/>
      <c r="Q556" s="341" t="str">
        <f t="array" ref="Q556">if(V556="","",XLOOKUP(V556,Master[Company],Master[Terms],"NA",0,1))</f>
        <v/>
      </c>
      <c r="R556" s="341" t="str">
        <f t="shared" si="9"/>
        <v/>
      </c>
      <c r="S556" s="341" t="str">
        <f t="array" ref="S556">if(V556="","",XLOOKUP(V556,Master[Company],Master[Group],"NA",0,1))</f>
        <v/>
      </c>
      <c r="T556" s="341" t="str">
        <f t="array" ref="T556">if(V556="","",XLOOKUP(V556,Master[Company],Master[Loading Location],"NA",0,1))</f>
        <v/>
      </c>
      <c r="U556" s="341" t="str">
        <f t="array" ref="U556">if(V556="","",XLOOKUP(V556,Master[Company],Master[Acronym],"NA",0,1))</f>
        <v/>
      </c>
      <c r="V556" s="341"/>
      <c r="W556" s="342"/>
      <c r="X556" s="90"/>
      <c r="Y556" s="341"/>
      <c r="Z556" s="341" t="str">
        <f t="shared" si="11"/>
        <v/>
      </c>
      <c r="AA556" s="341"/>
      <c r="AB556" s="341"/>
      <c r="AC556" s="341"/>
      <c r="AD556" s="401"/>
      <c r="AE556" s="563"/>
      <c r="AF556" s="564"/>
      <c r="AG556" s="564"/>
      <c r="AH556" s="564"/>
      <c r="AI556" s="564"/>
      <c r="AJ556" s="564"/>
      <c r="AK556" s="564"/>
      <c r="AL556" s="565"/>
      <c r="AM556" s="564"/>
      <c r="AN556" s="564"/>
      <c r="AO556" s="564"/>
      <c r="AP556" s="564"/>
      <c r="AQ556" s="564"/>
      <c r="AR556" s="564"/>
      <c r="AS556" s="564"/>
      <c r="AT556" s="564"/>
      <c r="AU556" s="394"/>
      <c r="AV556" s="306"/>
      <c r="AW556" s="306"/>
      <c r="AX556" s="394"/>
      <c r="AY556" s="401"/>
      <c r="AZ556" s="341"/>
      <c r="BA556" s="341"/>
      <c r="BB556" s="341"/>
      <c r="BC556" s="341"/>
      <c r="BD556" s="341"/>
      <c r="BE556" s="401"/>
      <c r="BF556" s="341"/>
      <c r="BG556" s="341"/>
      <c r="BH556" s="402"/>
      <c r="BI556" s="403"/>
      <c r="BJ556" s="405"/>
      <c r="BK556" s="405"/>
      <c r="BL556" s="405"/>
      <c r="BM556" s="405"/>
      <c r="BN556" s="514"/>
    </row>
    <row r="557" ht="18.75" customHeight="1">
      <c r="A557" s="336" t="str">
        <f t="shared" si="13"/>
        <v/>
      </c>
      <c r="B557" s="341"/>
      <c r="C557" s="559"/>
      <c r="D557" s="559"/>
      <c r="E557" s="560" t="str">
        <f t="shared" si="14"/>
        <v/>
      </c>
      <c r="F557" s="401"/>
      <c r="G557" s="394"/>
      <c r="H557" s="341" t="str">
        <f t="array" ref="H557">IF(D557="","",XLOOKUP(D557,'Master Data'!K:K,'Master Data'!N:N,"Input in Master Data",0,1))</f>
        <v/>
      </c>
      <c r="I557" s="341" t="str">
        <f t="array" ref="I557">IF(D557="","",XLOOKUP(D557,'Master Data'!K:K,'Master Data'!O:O,"Input in Master Data",0,1))</f>
        <v/>
      </c>
      <c r="J557" s="341" t="str">
        <f t="array" ref="J557">if(V557="","",XLOOKUP(V557,Master[Company],Master[Blow],"Unknown",0,1))</f>
        <v/>
      </c>
      <c r="K557" s="341" t="str">
        <f t="array" ref="K557">if(V557="","",XLOOKUP(V557,Master[Company],Master[Pigging],"Unknown",0,1))</f>
        <v/>
      </c>
      <c r="L557" s="341" t="str">
        <f t="array" ref="L557">if(V557="","",XLOOKUP(V557,Master[Company],Master[Load Method],"Unknown",0,1))</f>
        <v/>
      </c>
      <c r="M557" s="341" t="str">
        <f t="array" ref="M557">if(V557="","",XLOOKUP(V557,Master[Company],Master[Line Distance],"Unknown",0,1))</f>
        <v/>
      </c>
      <c r="N557" s="394"/>
      <c r="O557" s="341"/>
      <c r="P557" s="506"/>
      <c r="Q557" s="341" t="str">
        <f t="array" ref="Q557">if(V557="","",XLOOKUP(V557,Master[Company],Master[Terms],"NA",0,1))</f>
        <v/>
      </c>
      <c r="R557" s="341" t="str">
        <f t="shared" si="9"/>
        <v/>
      </c>
      <c r="S557" s="341" t="str">
        <f t="array" ref="S557">if(V557="","",XLOOKUP(V557,Master[Company],Master[Group],"NA",0,1))</f>
        <v/>
      </c>
      <c r="T557" s="341" t="str">
        <f t="array" ref="T557">if(V557="","",XLOOKUP(V557,Master[Company],Master[Loading Location],"NA",0,1))</f>
        <v/>
      </c>
      <c r="U557" s="341" t="str">
        <f t="array" ref="U557">if(V557="","",XLOOKUP(V557,Master[Company],Master[Acronym],"NA",0,1))</f>
        <v/>
      </c>
      <c r="V557" s="341"/>
      <c r="W557" s="342"/>
      <c r="X557" s="90"/>
      <c r="Y557" s="341"/>
      <c r="Z557" s="341" t="str">
        <f t="shared" si="11"/>
        <v/>
      </c>
      <c r="AA557" s="341"/>
      <c r="AB557" s="341"/>
      <c r="AC557" s="341"/>
      <c r="AD557" s="401"/>
      <c r="AE557" s="563"/>
      <c r="AF557" s="564"/>
      <c r="AG557" s="564"/>
      <c r="AH557" s="564"/>
      <c r="AI557" s="564"/>
      <c r="AJ557" s="564"/>
      <c r="AK557" s="564"/>
      <c r="AL557" s="565"/>
      <c r="AM557" s="564"/>
      <c r="AN557" s="564"/>
      <c r="AO557" s="564"/>
      <c r="AP557" s="564"/>
      <c r="AQ557" s="564"/>
      <c r="AR557" s="564"/>
      <c r="AS557" s="564"/>
      <c r="AT557" s="564"/>
      <c r="AU557" s="394"/>
      <c r="AV557" s="306"/>
      <c r="AW557" s="306"/>
      <c r="AX557" s="394"/>
      <c r="AY557" s="401"/>
      <c r="AZ557" s="341"/>
      <c r="BA557" s="341"/>
      <c r="BB557" s="341"/>
      <c r="BC557" s="341"/>
      <c r="BD557" s="341"/>
      <c r="BE557" s="401"/>
      <c r="BF557" s="341"/>
      <c r="BG557" s="341"/>
      <c r="BH557" s="402"/>
      <c r="BI557" s="403"/>
      <c r="BJ557" s="405"/>
      <c r="BK557" s="405"/>
      <c r="BL557" s="405"/>
      <c r="BM557" s="405"/>
      <c r="BN557" s="514"/>
    </row>
    <row r="558" ht="18.75" customHeight="1">
      <c r="A558" s="336" t="str">
        <f t="shared" si="13"/>
        <v/>
      </c>
      <c r="B558" s="341"/>
      <c r="C558" s="559"/>
      <c r="D558" s="559"/>
      <c r="E558" s="560" t="str">
        <f t="shared" si="14"/>
        <v/>
      </c>
      <c r="F558" s="401"/>
      <c r="G558" s="394"/>
      <c r="H558" s="341" t="str">
        <f t="array" ref="H558">IF(D558="","",XLOOKUP(D558,'Master Data'!K:K,'Master Data'!N:N,"Input in Master Data",0,1))</f>
        <v/>
      </c>
      <c r="I558" s="341" t="str">
        <f t="array" ref="I558">IF(D558="","",XLOOKUP(D558,'Master Data'!K:K,'Master Data'!O:O,"Input in Master Data",0,1))</f>
        <v/>
      </c>
      <c r="J558" s="341" t="str">
        <f t="array" ref="J558">if(V558="","",XLOOKUP(V558,Master[Company],Master[Blow],"Unknown",0,1))</f>
        <v/>
      </c>
      <c r="K558" s="341" t="str">
        <f t="array" ref="K558">if(V558="","",XLOOKUP(V558,Master[Company],Master[Pigging],"Unknown",0,1))</f>
        <v/>
      </c>
      <c r="L558" s="341" t="str">
        <f t="array" ref="L558">if(V558="","",XLOOKUP(V558,Master[Company],Master[Load Method],"Unknown",0,1))</f>
        <v/>
      </c>
      <c r="M558" s="341" t="str">
        <f t="array" ref="M558">if(V558="","",XLOOKUP(V558,Master[Company],Master[Line Distance],"Unknown",0,1))</f>
        <v/>
      </c>
      <c r="N558" s="394"/>
      <c r="O558" s="341"/>
      <c r="P558" s="506"/>
      <c r="Q558" s="341" t="str">
        <f t="array" ref="Q558">if(V558="","",XLOOKUP(V558,Master[Company],Master[Terms],"NA",0,1))</f>
        <v/>
      </c>
      <c r="R558" s="341" t="str">
        <f t="shared" si="9"/>
        <v/>
      </c>
      <c r="S558" s="341" t="str">
        <f t="array" ref="S558">if(V558="","",XLOOKUP(V558,Master[Company],Master[Group],"NA",0,1))</f>
        <v/>
      </c>
      <c r="T558" s="341" t="str">
        <f t="array" ref="T558">if(V558="","",XLOOKUP(V558,Master[Company],Master[Loading Location],"NA",0,1))</f>
        <v/>
      </c>
      <c r="U558" s="341" t="str">
        <f t="array" ref="U558">if(V558="","",XLOOKUP(V558,Master[Company],Master[Acronym],"NA",0,1))</f>
        <v/>
      </c>
      <c r="V558" s="341"/>
      <c r="W558" s="342"/>
      <c r="X558" s="90"/>
      <c r="Y558" s="341"/>
      <c r="Z558" s="341" t="str">
        <f t="shared" si="11"/>
        <v/>
      </c>
      <c r="AA558" s="341"/>
      <c r="AB558" s="341"/>
      <c r="AC558" s="341"/>
      <c r="AD558" s="401"/>
      <c r="AE558" s="563"/>
      <c r="AF558" s="564"/>
      <c r="AG558" s="564"/>
      <c r="AH558" s="564"/>
      <c r="AI558" s="564"/>
      <c r="AJ558" s="564"/>
      <c r="AK558" s="564"/>
      <c r="AL558" s="565"/>
      <c r="AM558" s="564"/>
      <c r="AN558" s="564"/>
      <c r="AO558" s="564"/>
      <c r="AP558" s="564"/>
      <c r="AQ558" s="564"/>
      <c r="AR558" s="564"/>
      <c r="AS558" s="564"/>
      <c r="AT558" s="564"/>
      <c r="AU558" s="394"/>
      <c r="AV558" s="306"/>
      <c r="AW558" s="306"/>
      <c r="AX558" s="394"/>
      <c r="AY558" s="401"/>
      <c r="AZ558" s="341"/>
      <c r="BA558" s="341"/>
      <c r="BB558" s="341"/>
      <c r="BC558" s="341"/>
      <c r="BD558" s="341"/>
      <c r="BE558" s="401"/>
      <c r="BF558" s="341"/>
      <c r="BG558" s="341"/>
      <c r="BH558" s="402"/>
      <c r="BI558" s="403"/>
      <c r="BJ558" s="405"/>
      <c r="BK558" s="405"/>
      <c r="BL558" s="405"/>
      <c r="BM558" s="405"/>
      <c r="BN558" s="514"/>
    </row>
    <row r="559" ht="18.75" customHeight="1">
      <c r="A559" s="336" t="str">
        <f t="shared" si="13"/>
        <v/>
      </c>
      <c r="B559" s="341"/>
      <c r="C559" s="559"/>
      <c r="D559" s="559"/>
      <c r="E559" s="560" t="str">
        <f t="shared" si="14"/>
        <v/>
      </c>
      <c r="F559" s="401"/>
      <c r="G559" s="394"/>
      <c r="H559" s="341" t="str">
        <f t="array" ref="H559">IF(D559="","",XLOOKUP(D559,'Master Data'!K:K,'Master Data'!N:N,"Input in Master Data",0,1))</f>
        <v/>
      </c>
      <c r="I559" s="341" t="str">
        <f t="array" ref="I559">IF(D559="","",XLOOKUP(D559,'Master Data'!K:K,'Master Data'!O:O,"Input in Master Data",0,1))</f>
        <v/>
      </c>
      <c r="J559" s="341" t="str">
        <f t="array" ref="J559">if(V559="","",XLOOKUP(V559,Master[Company],Master[Blow],"Unknown",0,1))</f>
        <v/>
      </c>
      <c r="K559" s="341" t="str">
        <f t="array" ref="K559">if(V559="","",XLOOKUP(V559,Master[Company],Master[Pigging],"Unknown",0,1))</f>
        <v/>
      </c>
      <c r="L559" s="341" t="str">
        <f t="array" ref="L559">if(V559="","",XLOOKUP(V559,Master[Company],Master[Load Method],"Unknown",0,1))</f>
        <v/>
      </c>
      <c r="M559" s="341" t="str">
        <f t="array" ref="M559">if(V559="","",XLOOKUP(V559,Master[Company],Master[Line Distance],"Unknown",0,1))</f>
        <v/>
      </c>
      <c r="N559" s="394"/>
      <c r="O559" s="341"/>
      <c r="P559" s="506"/>
      <c r="Q559" s="341" t="str">
        <f t="array" ref="Q559">if(V559="","",XLOOKUP(V559,Master[Company],Master[Terms],"NA",0,1))</f>
        <v/>
      </c>
      <c r="R559" s="341" t="str">
        <f t="shared" si="9"/>
        <v/>
      </c>
      <c r="S559" s="341" t="str">
        <f t="array" ref="S559">if(V559="","",XLOOKUP(V559,Master[Company],Master[Group],"NA",0,1))</f>
        <v/>
      </c>
      <c r="T559" s="341" t="str">
        <f t="array" ref="T559">if(V559="","",XLOOKUP(V559,Master[Company],Master[Loading Location],"NA",0,1))</f>
        <v/>
      </c>
      <c r="U559" s="341" t="str">
        <f t="array" ref="U559">if(V559="","",XLOOKUP(V559,Master[Company],Master[Acronym],"NA",0,1))</f>
        <v/>
      </c>
      <c r="V559" s="341"/>
      <c r="W559" s="342"/>
      <c r="X559" s="90"/>
      <c r="Y559" s="341"/>
      <c r="Z559" s="341" t="str">
        <f t="shared" si="11"/>
        <v/>
      </c>
      <c r="AA559" s="341"/>
      <c r="AB559" s="341"/>
      <c r="AC559" s="341"/>
      <c r="AD559" s="401"/>
      <c r="AE559" s="563"/>
      <c r="AF559" s="564"/>
      <c r="AG559" s="564"/>
      <c r="AH559" s="564"/>
      <c r="AI559" s="564"/>
      <c r="AJ559" s="564"/>
      <c r="AK559" s="564"/>
      <c r="AL559" s="565"/>
      <c r="AM559" s="564"/>
      <c r="AN559" s="564"/>
      <c r="AO559" s="564"/>
      <c r="AP559" s="564"/>
      <c r="AQ559" s="564"/>
      <c r="AR559" s="564"/>
      <c r="AS559" s="564"/>
      <c r="AT559" s="564"/>
      <c r="AU559" s="394"/>
      <c r="AV559" s="306"/>
      <c r="AW559" s="306"/>
      <c r="AX559" s="394"/>
      <c r="AY559" s="401"/>
      <c r="AZ559" s="341"/>
      <c r="BA559" s="341"/>
      <c r="BB559" s="341"/>
      <c r="BC559" s="341"/>
      <c r="BD559" s="341"/>
      <c r="BE559" s="401"/>
      <c r="BF559" s="341"/>
      <c r="BG559" s="341"/>
      <c r="BH559" s="402"/>
      <c r="BI559" s="403"/>
      <c r="BJ559" s="405"/>
      <c r="BK559" s="405"/>
      <c r="BL559" s="405"/>
      <c r="BM559" s="405"/>
      <c r="BN559" s="514"/>
    </row>
    <row r="560" ht="18.75" customHeight="1">
      <c r="A560" s="336" t="str">
        <f t="shared" si="13"/>
        <v/>
      </c>
      <c r="B560" s="341"/>
      <c r="C560" s="559"/>
      <c r="D560" s="559"/>
      <c r="E560" s="560" t="str">
        <f t="shared" si="14"/>
        <v/>
      </c>
      <c r="F560" s="401"/>
      <c r="G560" s="394"/>
      <c r="H560" s="341" t="str">
        <f t="array" ref="H560">IF(D560="","",XLOOKUP(D560,'Master Data'!K:K,'Master Data'!N:N,"Input in Master Data",0,1))</f>
        <v/>
      </c>
      <c r="I560" s="341" t="str">
        <f t="array" ref="I560">IF(D560="","",XLOOKUP(D560,'Master Data'!K:K,'Master Data'!O:O,"Input in Master Data",0,1))</f>
        <v/>
      </c>
      <c r="J560" s="341" t="str">
        <f t="array" ref="J560">if(V560="","",XLOOKUP(V560,Master[Company],Master[Blow],"Unknown",0,1))</f>
        <v/>
      </c>
      <c r="K560" s="341" t="str">
        <f t="array" ref="K560">if(V560="","",XLOOKUP(V560,Master[Company],Master[Pigging],"Unknown",0,1))</f>
        <v/>
      </c>
      <c r="L560" s="341" t="str">
        <f t="array" ref="L560">if(V560="","",XLOOKUP(V560,Master[Company],Master[Load Method],"Unknown",0,1))</f>
        <v/>
      </c>
      <c r="M560" s="341" t="str">
        <f t="array" ref="M560">if(V560="","",XLOOKUP(V560,Master[Company],Master[Line Distance],"Unknown",0,1))</f>
        <v/>
      </c>
      <c r="N560" s="394"/>
      <c r="O560" s="341"/>
      <c r="P560" s="506"/>
      <c r="Q560" s="341" t="str">
        <f t="array" ref="Q560">if(V560="","",XLOOKUP(V560,Master[Company],Master[Terms],"NA",0,1))</f>
        <v/>
      </c>
      <c r="R560" s="341" t="str">
        <f t="shared" si="9"/>
        <v/>
      </c>
      <c r="S560" s="341" t="str">
        <f t="array" ref="S560">if(V560="","",XLOOKUP(V560,Master[Company],Master[Group],"NA",0,1))</f>
        <v/>
      </c>
      <c r="T560" s="341" t="str">
        <f t="array" ref="T560">if(V560="","",XLOOKUP(V560,Master[Company],Master[Loading Location],"NA",0,1))</f>
        <v/>
      </c>
      <c r="U560" s="341" t="str">
        <f t="array" ref="U560">if(V560="","",XLOOKUP(V560,Master[Company],Master[Acronym],"NA",0,1))</f>
        <v/>
      </c>
      <c r="V560" s="341"/>
      <c r="W560" s="342"/>
      <c r="X560" s="90"/>
      <c r="Y560" s="341"/>
      <c r="Z560" s="341" t="str">
        <f t="shared" si="11"/>
        <v/>
      </c>
      <c r="AA560" s="341"/>
      <c r="AB560" s="341"/>
      <c r="AC560" s="341"/>
      <c r="AD560" s="401"/>
      <c r="AE560" s="563"/>
      <c r="AF560" s="564"/>
      <c r="AG560" s="564"/>
      <c r="AH560" s="564"/>
      <c r="AI560" s="564"/>
      <c r="AJ560" s="564"/>
      <c r="AK560" s="564"/>
      <c r="AL560" s="565"/>
      <c r="AM560" s="564"/>
      <c r="AN560" s="564"/>
      <c r="AO560" s="564"/>
      <c r="AP560" s="564"/>
      <c r="AQ560" s="564"/>
      <c r="AR560" s="564"/>
      <c r="AS560" s="564"/>
      <c r="AT560" s="564"/>
      <c r="AU560" s="394"/>
      <c r="AV560" s="306"/>
      <c r="AW560" s="306"/>
      <c r="AX560" s="394"/>
      <c r="AY560" s="401"/>
      <c r="AZ560" s="341"/>
      <c r="BA560" s="341"/>
      <c r="BB560" s="341"/>
      <c r="BC560" s="341"/>
      <c r="BD560" s="341"/>
      <c r="BE560" s="401"/>
      <c r="BF560" s="341"/>
      <c r="BG560" s="341"/>
      <c r="BH560" s="402"/>
      <c r="BI560" s="403"/>
      <c r="BJ560" s="405"/>
      <c r="BK560" s="405"/>
      <c r="BL560" s="405"/>
      <c r="BM560" s="405"/>
      <c r="BN560" s="514"/>
    </row>
    <row r="561" ht="18.75" customHeight="1">
      <c r="A561" s="336" t="str">
        <f t="shared" si="13"/>
        <v/>
      </c>
      <c r="B561" s="341"/>
      <c r="C561" s="559"/>
      <c r="D561" s="559"/>
      <c r="E561" s="560" t="str">
        <f t="shared" si="14"/>
        <v/>
      </c>
      <c r="F561" s="401"/>
      <c r="G561" s="394"/>
      <c r="H561" s="341" t="str">
        <f t="array" ref="H561">IF(D561="","",XLOOKUP(D561,'Master Data'!K:K,'Master Data'!N:N,"Input in Master Data",0,1))</f>
        <v/>
      </c>
      <c r="I561" s="341" t="str">
        <f t="array" ref="I561">IF(D561="","",XLOOKUP(D561,'Master Data'!K:K,'Master Data'!O:O,"Input in Master Data",0,1))</f>
        <v/>
      </c>
      <c r="J561" s="341" t="str">
        <f t="array" ref="J561">if(V561="","",XLOOKUP(V561,Master[Company],Master[Blow],"Unknown",0,1))</f>
        <v/>
      </c>
      <c r="K561" s="341" t="str">
        <f t="array" ref="K561">if(V561="","",XLOOKUP(V561,Master[Company],Master[Pigging],"Unknown",0,1))</f>
        <v/>
      </c>
      <c r="L561" s="341" t="str">
        <f t="array" ref="L561">if(V561="","",XLOOKUP(V561,Master[Company],Master[Load Method],"Unknown",0,1))</f>
        <v/>
      </c>
      <c r="M561" s="341" t="str">
        <f t="array" ref="M561">if(V561="","",XLOOKUP(V561,Master[Company],Master[Line Distance],"Unknown",0,1))</f>
        <v/>
      </c>
      <c r="N561" s="394"/>
      <c r="O561" s="341"/>
      <c r="P561" s="506"/>
      <c r="Q561" s="341" t="str">
        <f t="array" ref="Q561">if(V561="","",XLOOKUP(V561,Master[Company],Master[Terms],"NA",0,1))</f>
        <v/>
      </c>
      <c r="R561" s="341" t="str">
        <f t="shared" si="9"/>
        <v/>
      </c>
      <c r="S561" s="341" t="str">
        <f t="array" ref="S561">if(V561="","",XLOOKUP(V561,Master[Company],Master[Group],"NA",0,1))</f>
        <v/>
      </c>
      <c r="T561" s="341" t="str">
        <f t="array" ref="T561">if(V561="","",XLOOKUP(V561,Master[Company],Master[Loading Location],"NA",0,1))</f>
        <v/>
      </c>
      <c r="U561" s="341" t="str">
        <f t="array" ref="U561">if(V561="","",XLOOKUP(V561,Master[Company],Master[Acronym],"NA",0,1))</f>
        <v/>
      </c>
      <c r="V561" s="341"/>
      <c r="W561" s="342"/>
      <c r="X561" s="90"/>
      <c r="Y561" s="341"/>
      <c r="Z561" s="341" t="str">
        <f t="shared" si="11"/>
        <v/>
      </c>
      <c r="AA561" s="341"/>
      <c r="AB561" s="341"/>
      <c r="AC561" s="341"/>
      <c r="AD561" s="401"/>
      <c r="AE561" s="563"/>
      <c r="AF561" s="564"/>
      <c r="AG561" s="564"/>
      <c r="AH561" s="564"/>
      <c r="AI561" s="564"/>
      <c r="AJ561" s="564"/>
      <c r="AK561" s="564"/>
      <c r="AL561" s="565"/>
      <c r="AM561" s="564"/>
      <c r="AN561" s="564"/>
      <c r="AO561" s="564"/>
      <c r="AP561" s="564"/>
      <c r="AQ561" s="564"/>
      <c r="AR561" s="564"/>
      <c r="AS561" s="564"/>
      <c r="AT561" s="564"/>
      <c r="AU561" s="394"/>
      <c r="AV561" s="306"/>
      <c r="AW561" s="306"/>
      <c r="AX561" s="394"/>
      <c r="AY561" s="401"/>
      <c r="AZ561" s="341"/>
      <c r="BA561" s="341"/>
      <c r="BB561" s="341"/>
      <c r="BC561" s="341"/>
      <c r="BD561" s="341"/>
      <c r="BE561" s="401"/>
      <c r="BF561" s="341"/>
      <c r="BG561" s="341"/>
      <c r="BH561" s="402"/>
      <c r="BI561" s="403"/>
      <c r="BJ561" s="405"/>
      <c r="BK561" s="405"/>
      <c r="BL561" s="405"/>
      <c r="BM561" s="405"/>
      <c r="BN561" s="514"/>
    </row>
    <row r="562" ht="18.75" customHeight="1">
      <c r="A562" s="336" t="str">
        <f t="shared" si="13"/>
        <v/>
      </c>
      <c r="B562" s="341"/>
      <c r="C562" s="559"/>
      <c r="D562" s="559"/>
      <c r="E562" s="560" t="str">
        <f t="shared" si="14"/>
        <v/>
      </c>
      <c r="F562" s="401"/>
      <c r="G562" s="394"/>
      <c r="H562" s="341" t="str">
        <f t="array" ref="H562">IF(D562="","",XLOOKUP(D562,'Master Data'!K:K,'Master Data'!N:N,"Input in Master Data",0,1))</f>
        <v/>
      </c>
      <c r="I562" s="341" t="str">
        <f t="array" ref="I562">IF(D562="","",XLOOKUP(D562,'Master Data'!K:K,'Master Data'!O:O,"Input in Master Data",0,1))</f>
        <v/>
      </c>
      <c r="J562" s="341" t="str">
        <f t="array" ref="J562">if(V562="","",XLOOKUP(V562,Master[Company],Master[Blow],"Unknown",0,1))</f>
        <v/>
      </c>
      <c r="K562" s="341" t="str">
        <f t="array" ref="K562">if(V562="","",XLOOKUP(V562,Master[Company],Master[Pigging],"Unknown",0,1))</f>
        <v/>
      </c>
      <c r="L562" s="341" t="str">
        <f t="array" ref="L562">if(V562="","",XLOOKUP(V562,Master[Company],Master[Load Method],"Unknown",0,1))</f>
        <v/>
      </c>
      <c r="M562" s="341" t="str">
        <f t="array" ref="M562">if(V562="","",XLOOKUP(V562,Master[Company],Master[Line Distance],"Unknown",0,1))</f>
        <v/>
      </c>
      <c r="N562" s="394"/>
      <c r="O562" s="341"/>
      <c r="P562" s="506"/>
      <c r="Q562" s="341" t="str">
        <f t="array" ref="Q562">if(V562="","",XLOOKUP(V562,Master[Company],Master[Terms],"NA",0,1))</f>
        <v/>
      </c>
      <c r="R562" s="341" t="str">
        <f t="shared" si="9"/>
        <v/>
      </c>
      <c r="S562" s="341" t="str">
        <f t="array" ref="S562">if(V562="","",XLOOKUP(V562,Master[Company],Master[Group],"NA",0,1))</f>
        <v/>
      </c>
      <c r="T562" s="341" t="str">
        <f t="array" ref="T562">if(V562="","",XLOOKUP(V562,Master[Company],Master[Loading Location],"NA",0,1))</f>
        <v/>
      </c>
      <c r="U562" s="341" t="str">
        <f t="array" ref="U562">if(V562="","",XLOOKUP(V562,Master[Company],Master[Acronym],"NA",0,1))</f>
        <v/>
      </c>
      <c r="V562" s="341"/>
      <c r="W562" s="342"/>
      <c r="X562" s="90"/>
      <c r="Y562" s="341"/>
      <c r="Z562" s="341" t="str">
        <f t="shared" si="11"/>
        <v/>
      </c>
      <c r="AA562" s="341"/>
      <c r="AB562" s="341"/>
      <c r="AC562" s="341"/>
      <c r="AD562" s="401"/>
      <c r="AE562" s="563"/>
      <c r="AF562" s="564"/>
      <c r="AG562" s="564"/>
      <c r="AH562" s="564"/>
      <c r="AI562" s="564"/>
      <c r="AJ562" s="564"/>
      <c r="AK562" s="564"/>
      <c r="AL562" s="565"/>
      <c r="AM562" s="564"/>
      <c r="AN562" s="564"/>
      <c r="AO562" s="564"/>
      <c r="AP562" s="564"/>
      <c r="AQ562" s="564"/>
      <c r="AR562" s="564"/>
      <c r="AS562" s="564"/>
      <c r="AT562" s="564"/>
      <c r="AU562" s="394"/>
      <c r="AV562" s="306"/>
      <c r="AW562" s="306"/>
      <c r="AX562" s="394"/>
      <c r="AY562" s="401"/>
      <c r="AZ562" s="341"/>
      <c r="BA562" s="341"/>
      <c r="BB562" s="341"/>
      <c r="BC562" s="341"/>
      <c r="BD562" s="341"/>
      <c r="BE562" s="401"/>
      <c r="BF562" s="341"/>
      <c r="BG562" s="341"/>
      <c r="BH562" s="402"/>
      <c r="BI562" s="403"/>
      <c r="BJ562" s="405"/>
      <c r="BK562" s="405"/>
      <c r="BL562" s="405"/>
      <c r="BM562" s="405"/>
      <c r="BN562" s="514"/>
    </row>
    <row r="563" ht="18.75" customHeight="1">
      <c r="A563" s="336" t="str">
        <f t="shared" si="13"/>
        <v/>
      </c>
      <c r="B563" s="341"/>
      <c r="C563" s="559"/>
      <c r="D563" s="559"/>
      <c r="E563" s="560" t="str">
        <f t="shared" si="14"/>
        <v/>
      </c>
      <c r="F563" s="401"/>
      <c r="G563" s="394"/>
      <c r="H563" s="341" t="str">
        <f t="array" ref="H563">IF(D563="","",XLOOKUP(D563,'Master Data'!K:K,'Master Data'!N:N,"Input in Master Data",0,1))</f>
        <v/>
      </c>
      <c r="I563" s="341" t="str">
        <f t="array" ref="I563">IF(D563="","",XLOOKUP(D563,'Master Data'!K:K,'Master Data'!O:O,"Input in Master Data",0,1))</f>
        <v/>
      </c>
      <c r="J563" s="341" t="str">
        <f t="array" ref="J563">if(V563="","",XLOOKUP(V563,Master[Company],Master[Blow],"Unknown",0,1))</f>
        <v/>
      </c>
      <c r="K563" s="341" t="str">
        <f t="array" ref="K563">if(V563="","",XLOOKUP(V563,Master[Company],Master[Pigging],"Unknown",0,1))</f>
        <v/>
      </c>
      <c r="L563" s="341" t="str">
        <f t="array" ref="L563">if(V563="","",XLOOKUP(V563,Master[Company],Master[Load Method],"Unknown",0,1))</f>
        <v/>
      </c>
      <c r="M563" s="341" t="str">
        <f t="array" ref="M563">if(V563="","",XLOOKUP(V563,Master[Company],Master[Line Distance],"Unknown",0,1))</f>
        <v/>
      </c>
      <c r="N563" s="394"/>
      <c r="O563" s="341"/>
      <c r="P563" s="506"/>
      <c r="Q563" s="341" t="str">
        <f t="array" ref="Q563">if(V563="","",XLOOKUP(V563,Master[Company],Master[Terms],"NA",0,1))</f>
        <v/>
      </c>
      <c r="R563" s="341" t="str">
        <f t="shared" si="9"/>
        <v/>
      </c>
      <c r="S563" s="341" t="str">
        <f t="array" ref="S563">if(V563="","",XLOOKUP(V563,Master[Company],Master[Group],"NA",0,1))</f>
        <v/>
      </c>
      <c r="T563" s="341" t="str">
        <f t="array" ref="T563">if(V563="","",XLOOKUP(V563,Master[Company],Master[Loading Location],"NA",0,1))</f>
        <v/>
      </c>
      <c r="U563" s="341" t="str">
        <f t="array" ref="U563">if(V563="","",XLOOKUP(V563,Master[Company],Master[Acronym],"NA",0,1))</f>
        <v/>
      </c>
      <c r="V563" s="341"/>
      <c r="W563" s="342"/>
      <c r="X563" s="90"/>
      <c r="Y563" s="341"/>
      <c r="Z563" s="341" t="str">
        <f t="shared" si="11"/>
        <v/>
      </c>
      <c r="AA563" s="341"/>
      <c r="AB563" s="341"/>
      <c r="AC563" s="341"/>
      <c r="AD563" s="401"/>
      <c r="AE563" s="563"/>
      <c r="AF563" s="564"/>
      <c r="AG563" s="564"/>
      <c r="AH563" s="564"/>
      <c r="AI563" s="564"/>
      <c r="AJ563" s="564"/>
      <c r="AK563" s="564"/>
      <c r="AL563" s="565"/>
      <c r="AM563" s="564"/>
      <c r="AN563" s="564"/>
      <c r="AO563" s="564"/>
      <c r="AP563" s="564"/>
      <c r="AQ563" s="564"/>
      <c r="AR563" s="564"/>
      <c r="AS563" s="564"/>
      <c r="AT563" s="564"/>
      <c r="AU563" s="394"/>
      <c r="AV563" s="306"/>
      <c r="AW563" s="306"/>
      <c r="AX563" s="394"/>
      <c r="AY563" s="401"/>
      <c r="AZ563" s="341"/>
      <c r="BA563" s="341"/>
      <c r="BB563" s="341"/>
      <c r="BC563" s="341"/>
      <c r="BD563" s="341"/>
      <c r="BE563" s="401"/>
      <c r="BF563" s="341"/>
      <c r="BG563" s="341"/>
      <c r="BH563" s="402"/>
      <c r="BI563" s="403"/>
      <c r="BJ563" s="405"/>
      <c r="BK563" s="405"/>
      <c r="BL563" s="405"/>
      <c r="BM563" s="405"/>
      <c r="BN563" s="514"/>
    </row>
    <row r="564" ht="18.75" customHeight="1">
      <c r="A564" s="336" t="str">
        <f t="shared" si="13"/>
        <v/>
      </c>
      <c r="B564" s="341"/>
      <c r="C564" s="559"/>
      <c r="D564" s="559"/>
      <c r="E564" s="560" t="str">
        <f t="shared" si="14"/>
        <v/>
      </c>
      <c r="F564" s="401"/>
      <c r="G564" s="394"/>
      <c r="H564" s="341" t="str">
        <f t="array" ref="H564">IF(D564="","",XLOOKUP(D564,'Master Data'!K:K,'Master Data'!N:N,"Input in Master Data",0,1))</f>
        <v/>
      </c>
      <c r="I564" s="341" t="str">
        <f t="array" ref="I564">IF(D564="","",XLOOKUP(D564,'Master Data'!K:K,'Master Data'!O:O,"Input in Master Data",0,1))</f>
        <v/>
      </c>
      <c r="J564" s="341" t="str">
        <f t="array" ref="J564">if(V564="","",XLOOKUP(V564,Master[Company],Master[Blow],"Unknown",0,1))</f>
        <v/>
      </c>
      <c r="K564" s="341" t="str">
        <f t="array" ref="K564">if(V564="","",XLOOKUP(V564,Master[Company],Master[Pigging],"Unknown",0,1))</f>
        <v/>
      </c>
      <c r="L564" s="341" t="str">
        <f t="array" ref="L564">if(V564="","",XLOOKUP(V564,Master[Company],Master[Load Method],"Unknown",0,1))</f>
        <v/>
      </c>
      <c r="M564" s="341" t="str">
        <f t="array" ref="M564">if(V564="","",XLOOKUP(V564,Master[Company],Master[Line Distance],"Unknown",0,1))</f>
        <v/>
      </c>
      <c r="N564" s="394"/>
      <c r="O564" s="341"/>
      <c r="P564" s="506"/>
      <c r="Q564" s="341" t="str">
        <f t="array" ref="Q564">if(V564="","",XLOOKUP(V564,Master[Company],Master[Terms],"NA",0,1))</f>
        <v/>
      </c>
      <c r="R564" s="341" t="str">
        <f t="shared" si="9"/>
        <v/>
      </c>
      <c r="S564" s="341" t="str">
        <f t="array" ref="S564">if(V564="","",XLOOKUP(V564,Master[Company],Master[Group],"NA",0,1))</f>
        <v/>
      </c>
      <c r="T564" s="341" t="str">
        <f t="array" ref="T564">if(V564="","",XLOOKUP(V564,Master[Company],Master[Loading Location],"NA",0,1))</f>
        <v/>
      </c>
      <c r="U564" s="341" t="str">
        <f t="array" ref="U564">if(V564="","",XLOOKUP(V564,Master[Company],Master[Acronym],"NA",0,1))</f>
        <v/>
      </c>
      <c r="V564" s="341"/>
      <c r="W564" s="342"/>
      <c r="X564" s="90"/>
      <c r="Y564" s="341"/>
      <c r="Z564" s="341" t="str">
        <f t="shared" si="11"/>
        <v/>
      </c>
      <c r="AA564" s="341"/>
      <c r="AB564" s="341"/>
      <c r="AC564" s="341"/>
      <c r="AD564" s="401"/>
      <c r="AE564" s="563"/>
      <c r="AF564" s="564"/>
      <c r="AG564" s="564"/>
      <c r="AH564" s="564"/>
      <c r="AI564" s="564"/>
      <c r="AJ564" s="564"/>
      <c r="AK564" s="564"/>
      <c r="AL564" s="565"/>
      <c r="AM564" s="564"/>
      <c r="AN564" s="564"/>
      <c r="AO564" s="564"/>
      <c r="AP564" s="564"/>
      <c r="AQ564" s="564"/>
      <c r="AR564" s="564"/>
      <c r="AS564" s="564"/>
      <c r="AT564" s="564"/>
      <c r="AU564" s="394"/>
      <c r="AV564" s="306"/>
      <c r="AW564" s="306"/>
      <c r="AX564" s="394"/>
      <c r="AY564" s="401"/>
      <c r="AZ564" s="341"/>
      <c r="BA564" s="341"/>
      <c r="BB564" s="341"/>
      <c r="BC564" s="341"/>
      <c r="BD564" s="341"/>
      <c r="BE564" s="401"/>
      <c r="BF564" s="341"/>
      <c r="BG564" s="341"/>
      <c r="BH564" s="402"/>
      <c r="BI564" s="403"/>
      <c r="BJ564" s="405"/>
      <c r="BK564" s="405"/>
      <c r="BL564" s="405"/>
      <c r="BM564" s="405"/>
      <c r="BN564" s="514"/>
    </row>
    <row r="565" ht="18.75" customHeight="1">
      <c r="A565" s="336" t="str">
        <f t="shared" si="13"/>
        <v/>
      </c>
      <c r="B565" s="341"/>
      <c r="C565" s="559"/>
      <c r="D565" s="559"/>
      <c r="E565" s="560" t="str">
        <f t="shared" si="14"/>
        <v/>
      </c>
      <c r="F565" s="401"/>
      <c r="G565" s="394"/>
      <c r="H565" s="341" t="str">
        <f t="array" ref="H565">IF(D565="","",XLOOKUP(D565,'Master Data'!K:K,'Master Data'!N:N,"Input in Master Data",0,1))</f>
        <v/>
      </c>
      <c r="I565" s="341" t="str">
        <f t="array" ref="I565">IF(D565="","",XLOOKUP(D565,'Master Data'!K:K,'Master Data'!O:O,"Input in Master Data",0,1))</f>
        <v/>
      </c>
      <c r="J565" s="341" t="str">
        <f t="array" ref="J565">if(V565="","",XLOOKUP(V565,Master[Company],Master[Blow],"Unknown",0,1))</f>
        <v/>
      </c>
      <c r="K565" s="341" t="str">
        <f t="array" ref="K565">if(V565="","",XLOOKUP(V565,Master[Company],Master[Pigging],"Unknown",0,1))</f>
        <v/>
      </c>
      <c r="L565" s="341" t="str">
        <f t="array" ref="L565">if(V565="","",XLOOKUP(V565,Master[Company],Master[Load Method],"Unknown",0,1))</f>
        <v/>
      </c>
      <c r="M565" s="341" t="str">
        <f t="array" ref="M565">if(V565="","",XLOOKUP(V565,Master[Company],Master[Line Distance],"Unknown",0,1))</f>
        <v/>
      </c>
      <c r="N565" s="394"/>
      <c r="O565" s="341"/>
      <c r="P565" s="506"/>
      <c r="Q565" s="341" t="str">
        <f t="array" ref="Q565">if(V565="","",XLOOKUP(V565,Master[Company],Master[Terms],"NA",0,1))</f>
        <v/>
      </c>
      <c r="R565" s="341" t="str">
        <f t="shared" si="9"/>
        <v/>
      </c>
      <c r="S565" s="341" t="str">
        <f t="array" ref="S565">if(V565="","",XLOOKUP(V565,Master[Company],Master[Group],"NA",0,1))</f>
        <v/>
      </c>
      <c r="T565" s="341" t="str">
        <f t="array" ref="T565">if(V565="","",XLOOKUP(V565,Master[Company],Master[Loading Location],"NA",0,1))</f>
        <v/>
      </c>
      <c r="U565" s="341" t="str">
        <f t="array" ref="U565">if(V565="","",XLOOKUP(V565,Master[Company],Master[Acronym],"NA",0,1))</f>
        <v/>
      </c>
      <c r="V565" s="341"/>
      <c r="W565" s="342"/>
      <c r="X565" s="90"/>
      <c r="Y565" s="341"/>
      <c r="Z565" s="341" t="str">
        <f t="shared" si="11"/>
        <v/>
      </c>
      <c r="AA565" s="341"/>
      <c r="AB565" s="341"/>
      <c r="AC565" s="341"/>
      <c r="AD565" s="401"/>
      <c r="AE565" s="563"/>
      <c r="AF565" s="564"/>
      <c r="AG565" s="564"/>
      <c r="AH565" s="564"/>
      <c r="AI565" s="564"/>
      <c r="AJ565" s="564"/>
      <c r="AK565" s="564"/>
      <c r="AL565" s="565"/>
      <c r="AM565" s="564"/>
      <c r="AN565" s="564"/>
      <c r="AO565" s="564"/>
      <c r="AP565" s="564"/>
      <c r="AQ565" s="564"/>
      <c r="AR565" s="564"/>
      <c r="AS565" s="564"/>
      <c r="AT565" s="564"/>
      <c r="AU565" s="394"/>
      <c r="AV565" s="306"/>
      <c r="AW565" s="306"/>
      <c r="AX565" s="394"/>
      <c r="AY565" s="401"/>
      <c r="AZ565" s="341"/>
      <c r="BA565" s="341"/>
      <c r="BB565" s="341"/>
      <c r="BC565" s="341"/>
      <c r="BD565" s="341"/>
      <c r="BE565" s="401"/>
      <c r="BF565" s="341"/>
      <c r="BG565" s="341"/>
      <c r="BH565" s="402"/>
      <c r="BI565" s="403"/>
      <c r="BJ565" s="405"/>
      <c r="BK565" s="405"/>
      <c r="BL565" s="405"/>
      <c r="BM565" s="405"/>
      <c r="BN565" s="514"/>
    </row>
    <row r="566" ht="18.75" customHeight="1">
      <c r="A566" s="336" t="str">
        <f t="shared" si="13"/>
        <v/>
      </c>
      <c r="B566" s="341"/>
      <c r="C566" s="559"/>
      <c r="D566" s="559"/>
      <c r="E566" s="560" t="str">
        <f t="shared" si="14"/>
        <v/>
      </c>
      <c r="F566" s="401"/>
      <c r="G566" s="394"/>
      <c r="H566" s="341" t="str">
        <f t="array" ref="H566">IF(D566="","",XLOOKUP(D566,'Master Data'!K:K,'Master Data'!N:N,"Input in Master Data",0,1))</f>
        <v/>
      </c>
      <c r="I566" s="341" t="str">
        <f t="array" ref="I566">IF(D566="","",XLOOKUP(D566,'Master Data'!K:K,'Master Data'!O:O,"Input in Master Data",0,1))</f>
        <v/>
      </c>
      <c r="J566" s="341" t="str">
        <f t="array" ref="J566">if(V566="","",XLOOKUP(V566,Master[Company],Master[Blow],"Unknown",0,1))</f>
        <v/>
      </c>
      <c r="K566" s="341" t="str">
        <f t="array" ref="K566">if(V566="","",XLOOKUP(V566,Master[Company],Master[Pigging],"Unknown",0,1))</f>
        <v/>
      </c>
      <c r="L566" s="341" t="str">
        <f t="array" ref="L566">if(V566="","",XLOOKUP(V566,Master[Company],Master[Load Method],"Unknown",0,1))</f>
        <v/>
      </c>
      <c r="M566" s="341" t="str">
        <f t="array" ref="M566">if(V566="","",XLOOKUP(V566,Master[Company],Master[Line Distance],"Unknown",0,1))</f>
        <v/>
      </c>
      <c r="N566" s="394"/>
      <c r="O566" s="341"/>
      <c r="P566" s="506"/>
      <c r="Q566" s="341" t="str">
        <f t="array" ref="Q566">if(V566="","",XLOOKUP(V566,Master[Company],Master[Terms],"NA",0,1))</f>
        <v/>
      </c>
      <c r="R566" s="341" t="str">
        <f t="shared" si="9"/>
        <v/>
      </c>
      <c r="S566" s="341" t="str">
        <f t="array" ref="S566">if(V566="","",XLOOKUP(V566,Master[Company],Master[Group],"NA",0,1))</f>
        <v/>
      </c>
      <c r="T566" s="341" t="str">
        <f t="array" ref="T566">if(V566="","",XLOOKUP(V566,Master[Company],Master[Loading Location],"NA",0,1))</f>
        <v/>
      </c>
      <c r="U566" s="341" t="str">
        <f t="array" ref="U566">if(V566="","",XLOOKUP(V566,Master[Company],Master[Acronym],"NA",0,1))</f>
        <v/>
      </c>
      <c r="V566" s="341"/>
      <c r="W566" s="342"/>
      <c r="X566" s="90"/>
      <c r="Y566" s="341"/>
      <c r="Z566" s="341" t="str">
        <f t="shared" si="11"/>
        <v/>
      </c>
      <c r="AA566" s="341"/>
      <c r="AB566" s="341"/>
      <c r="AC566" s="341"/>
      <c r="AD566" s="401"/>
      <c r="AE566" s="563"/>
      <c r="AF566" s="564"/>
      <c r="AG566" s="564"/>
      <c r="AH566" s="564"/>
      <c r="AI566" s="564"/>
      <c r="AJ566" s="564"/>
      <c r="AK566" s="564"/>
      <c r="AL566" s="565"/>
      <c r="AM566" s="564"/>
      <c r="AN566" s="564"/>
      <c r="AO566" s="564"/>
      <c r="AP566" s="564"/>
      <c r="AQ566" s="564"/>
      <c r="AR566" s="564"/>
      <c r="AS566" s="564"/>
      <c r="AT566" s="564"/>
      <c r="AU566" s="394"/>
      <c r="AV566" s="306"/>
      <c r="AW566" s="306"/>
      <c r="AX566" s="394"/>
      <c r="AY566" s="401"/>
      <c r="AZ566" s="341"/>
      <c r="BA566" s="341"/>
      <c r="BB566" s="341"/>
      <c r="BC566" s="341"/>
      <c r="BD566" s="341"/>
      <c r="BE566" s="401"/>
      <c r="BF566" s="341"/>
      <c r="BG566" s="341"/>
      <c r="BH566" s="402"/>
      <c r="BI566" s="403"/>
      <c r="BJ566" s="405"/>
      <c r="BK566" s="405"/>
      <c r="BL566" s="405"/>
      <c r="BM566" s="405"/>
      <c r="BN566" s="514"/>
    </row>
    <row r="567" ht="18.75" customHeight="1">
      <c r="A567" s="336" t="str">
        <f t="shared" si="13"/>
        <v/>
      </c>
      <c r="B567" s="341"/>
      <c r="C567" s="559"/>
      <c r="D567" s="559"/>
      <c r="E567" s="560" t="str">
        <f t="shared" si="14"/>
        <v/>
      </c>
      <c r="F567" s="401"/>
      <c r="G567" s="394"/>
      <c r="H567" s="341" t="str">
        <f t="array" ref="H567">IF(D567="","",XLOOKUP(D567,'Master Data'!K:K,'Master Data'!N:N,"Input in Master Data",0,1))</f>
        <v/>
      </c>
      <c r="I567" s="341" t="str">
        <f t="array" ref="I567">IF(D567="","",XLOOKUP(D567,'Master Data'!K:K,'Master Data'!O:O,"Input in Master Data",0,1))</f>
        <v/>
      </c>
      <c r="J567" s="341" t="str">
        <f t="array" ref="J567">if(V567="","",XLOOKUP(V567,Master[Company],Master[Blow],"Unknown",0,1))</f>
        <v/>
      </c>
      <c r="K567" s="341" t="str">
        <f t="array" ref="K567">if(V567="","",XLOOKUP(V567,Master[Company],Master[Pigging],"Unknown",0,1))</f>
        <v/>
      </c>
      <c r="L567" s="341" t="str">
        <f t="array" ref="L567">if(V567="","",XLOOKUP(V567,Master[Company],Master[Load Method],"Unknown",0,1))</f>
        <v/>
      </c>
      <c r="M567" s="341" t="str">
        <f t="array" ref="M567">if(V567="","",XLOOKUP(V567,Master[Company],Master[Line Distance],"Unknown",0,1))</f>
        <v/>
      </c>
      <c r="N567" s="394"/>
      <c r="O567" s="341"/>
      <c r="P567" s="506"/>
      <c r="Q567" s="341" t="str">
        <f t="array" ref="Q567">if(V567="","",XLOOKUP(V567,Master[Company],Master[Terms],"NA",0,1))</f>
        <v/>
      </c>
      <c r="R567" s="341" t="str">
        <f t="shared" si="9"/>
        <v/>
      </c>
      <c r="S567" s="341" t="str">
        <f t="array" ref="S567">if(V567="","",XLOOKUP(V567,Master[Company],Master[Group],"NA",0,1))</f>
        <v/>
      </c>
      <c r="T567" s="341" t="str">
        <f t="array" ref="T567">if(V567="","",XLOOKUP(V567,Master[Company],Master[Loading Location],"NA",0,1))</f>
        <v/>
      </c>
      <c r="U567" s="341" t="str">
        <f t="array" ref="U567">if(V567="","",XLOOKUP(V567,Master[Company],Master[Acronym],"NA",0,1))</f>
        <v/>
      </c>
      <c r="V567" s="341"/>
      <c r="W567" s="342"/>
      <c r="X567" s="90"/>
      <c r="Y567" s="341"/>
      <c r="Z567" s="341" t="str">
        <f t="shared" si="11"/>
        <v/>
      </c>
      <c r="AA567" s="341"/>
      <c r="AB567" s="341"/>
      <c r="AC567" s="341"/>
      <c r="AD567" s="401"/>
      <c r="AE567" s="563"/>
      <c r="AF567" s="564"/>
      <c r="AG567" s="564"/>
      <c r="AH567" s="564"/>
      <c r="AI567" s="564"/>
      <c r="AJ567" s="564"/>
      <c r="AK567" s="564"/>
      <c r="AL567" s="565"/>
      <c r="AM567" s="564"/>
      <c r="AN567" s="564"/>
      <c r="AO567" s="564"/>
      <c r="AP567" s="564"/>
      <c r="AQ567" s="564"/>
      <c r="AR567" s="564"/>
      <c r="AS567" s="564"/>
      <c r="AT567" s="564"/>
      <c r="AU567" s="394"/>
      <c r="AV567" s="306"/>
      <c r="AW567" s="306"/>
      <c r="AX567" s="394"/>
      <c r="AY567" s="401"/>
      <c r="AZ567" s="341"/>
      <c r="BA567" s="341"/>
      <c r="BB567" s="341"/>
      <c r="BC567" s="341"/>
      <c r="BD567" s="341"/>
      <c r="BE567" s="401"/>
      <c r="BF567" s="341"/>
      <c r="BG567" s="341"/>
      <c r="BH567" s="402"/>
      <c r="BI567" s="403"/>
      <c r="BJ567" s="405"/>
      <c r="BK567" s="405"/>
      <c r="BL567" s="405"/>
      <c r="BM567" s="405"/>
      <c r="BN567" s="514"/>
    </row>
    <row r="568" ht="18.75" customHeight="1">
      <c r="A568" s="336" t="str">
        <f t="shared" si="13"/>
        <v/>
      </c>
      <c r="B568" s="341"/>
      <c r="C568" s="559"/>
      <c r="D568" s="559"/>
      <c r="E568" s="560" t="str">
        <f t="shared" si="14"/>
        <v/>
      </c>
      <c r="F568" s="401"/>
      <c r="G568" s="394"/>
      <c r="H568" s="341" t="str">
        <f t="array" ref="H568">IF(D568="","",XLOOKUP(D568,'Master Data'!K:K,'Master Data'!N:N,"Input in Master Data",0,1))</f>
        <v/>
      </c>
      <c r="I568" s="341" t="str">
        <f t="array" ref="I568">IF(D568="","",XLOOKUP(D568,'Master Data'!K:K,'Master Data'!O:O,"Input in Master Data",0,1))</f>
        <v/>
      </c>
      <c r="J568" s="341" t="str">
        <f t="array" ref="J568">if(V568="","",XLOOKUP(V568,Master[Company],Master[Blow],"Unknown",0,1))</f>
        <v/>
      </c>
      <c r="K568" s="341" t="str">
        <f t="array" ref="K568">if(V568="","",XLOOKUP(V568,Master[Company],Master[Pigging],"Unknown",0,1))</f>
        <v/>
      </c>
      <c r="L568" s="341" t="str">
        <f t="array" ref="L568">if(V568="","",XLOOKUP(V568,Master[Company],Master[Load Method],"Unknown",0,1))</f>
        <v/>
      </c>
      <c r="M568" s="341" t="str">
        <f t="array" ref="M568">if(V568="","",XLOOKUP(V568,Master[Company],Master[Line Distance],"Unknown",0,1))</f>
        <v/>
      </c>
      <c r="N568" s="394"/>
      <c r="O568" s="341"/>
      <c r="P568" s="506"/>
      <c r="Q568" s="341" t="str">
        <f t="array" ref="Q568">if(V568="","",XLOOKUP(V568,Master[Company],Master[Terms],"NA",0,1))</f>
        <v/>
      </c>
      <c r="R568" s="341" t="str">
        <f t="shared" si="9"/>
        <v/>
      </c>
      <c r="S568" s="341" t="str">
        <f t="array" ref="S568">if(V568="","",XLOOKUP(V568,Master[Company],Master[Group],"NA",0,1))</f>
        <v/>
      </c>
      <c r="T568" s="341" t="str">
        <f t="array" ref="T568">if(V568="","",XLOOKUP(V568,Master[Company],Master[Loading Location],"NA",0,1))</f>
        <v/>
      </c>
      <c r="U568" s="341" t="str">
        <f t="array" ref="U568">if(V568="","",XLOOKUP(V568,Master[Company],Master[Acronym],"NA",0,1))</f>
        <v/>
      </c>
      <c r="V568" s="341"/>
      <c r="W568" s="342"/>
      <c r="X568" s="90"/>
      <c r="Y568" s="341"/>
      <c r="Z568" s="341" t="str">
        <f t="shared" si="11"/>
        <v/>
      </c>
      <c r="AA568" s="341"/>
      <c r="AB568" s="341"/>
      <c r="AC568" s="341"/>
      <c r="AD568" s="401"/>
      <c r="AE568" s="563"/>
      <c r="AF568" s="564"/>
      <c r="AG568" s="564"/>
      <c r="AH568" s="564"/>
      <c r="AI568" s="564"/>
      <c r="AJ568" s="564"/>
      <c r="AK568" s="564"/>
      <c r="AL568" s="565"/>
      <c r="AM568" s="564"/>
      <c r="AN568" s="564"/>
      <c r="AO568" s="564"/>
      <c r="AP568" s="564"/>
      <c r="AQ568" s="564"/>
      <c r="AR568" s="564"/>
      <c r="AS568" s="564"/>
      <c r="AT568" s="564"/>
      <c r="AU568" s="394"/>
      <c r="AV568" s="306"/>
      <c r="AW568" s="306"/>
      <c r="AX568" s="394"/>
      <c r="AY568" s="401"/>
      <c r="AZ568" s="341"/>
      <c r="BA568" s="341"/>
      <c r="BB568" s="341"/>
      <c r="BC568" s="341"/>
      <c r="BD568" s="341"/>
      <c r="BE568" s="401"/>
      <c r="BF568" s="341"/>
      <c r="BG568" s="341"/>
      <c r="BH568" s="402"/>
      <c r="BI568" s="403"/>
      <c r="BJ568" s="405"/>
      <c r="BK568" s="405"/>
      <c r="BL568" s="405"/>
      <c r="BM568" s="405"/>
      <c r="BN568" s="514"/>
    </row>
    <row r="569" ht="18.75" customHeight="1">
      <c r="A569" s="336" t="str">
        <f t="shared" si="13"/>
        <v/>
      </c>
      <c r="B569" s="341"/>
      <c r="C569" s="559"/>
      <c r="D569" s="559"/>
      <c r="E569" s="560" t="str">
        <f t="shared" si="14"/>
        <v/>
      </c>
      <c r="F569" s="401"/>
      <c r="G569" s="394"/>
      <c r="H569" s="341" t="str">
        <f t="array" ref="H569">IF(D569="","",XLOOKUP(D569,'Master Data'!K:K,'Master Data'!N:N,"Input in Master Data",0,1))</f>
        <v/>
      </c>
      <c r="I569" s="341" t="str">
        <f t="array" ref="I569">IF(D569="","",XLOOKUP(D569,'Master Data'!K:K,'Master Data'!O:O,"Input in Master Data",0,1))</f>
        <v/>
      </c>
      <c r="J569" s="341" t="str">
        <f t="array" ref="J569">if(V569="","",XLOOKUP(V569,Master[Company],Master[Blow],"Unknown",0,1))</f>
        <v/>
      </c>
      <c r="K569" s="341" t="str">
        <f t="array" ref="K569">if(V569="","",XLOOKUP(V569,Master[Company],Master[Pigging],"Unknown",0,1))</f>
        <v/>
      </c>
      <c r="L569" s="341" t="str">
        <f t="array" ref="L569">if(V569="","",XLOOKUP(V569,Master[Company],Master[Load Method],"Unknown",0,1))</f>
        <v/>
      </c>
      <c r="M569" s="341" t="str">
        <f t="array" ref="M569">if(V569="","",XLOOKUP(V569,Master[Company],Master[Line Distance],"Unknown",0,1))</f>
        <v/>
      </c>
      <c r="N569" s="394"/>
      <c r="O569" s="341"/>
      <c r="P569" s="506"/>
      <c r="Q569" s="341" t="str">
        <f t="array" ref="Q569">if(V569="","",XLOOKUP(V569,Master[Company],Master[Terms],"NA",0,1))</f>
        <v/>
      </c>
      <c r="R569" s="341" t="str">
        <f t="shared" si="9"/>
        <v/>
      </c>
      <c r="S569" s="341" t="str">
        <f t="array" ref="S569">if(V569="","",XLOOKUP(V569,Master[Company],Master[Group],"NA",0,1))</f>
        <v/>
      </c>
      <c r="T569" s="341" t="str">
        <f t="array" ref="T569">if(V569="","",XLOOKUP(V569,Master[Company],Master[Loading Location],"NA",0,1))</f>
        <v/>
      </c>
      <c r="U569" s="341" t="str">
        <f t="array" ref="U569">if(V569="","",XLOOKUP(V569,Master[Company],Master[Acronym],"NA",0,1))</f>
        <v/>
      </c>
      <c r="V569" s="341"/>
      <c r="W569" s="342"/>
      <c r="X569" s="90"/>
      <c r="Y569" s="341"/>
      <c r="Z569" s="341" t="str">
        <f t="shared" si="11"/>
        <v/>
      </c>
      <c r="AA569" s="341"/>
      <c r="AB569" s="341"/>
      <c r="AC569" s="341"/>
      <c r="AD569" s="401"/>
      <c r="AE569" s="563"/>
      <c r="AF569" s="564"/>
      <c r="AG569" s="564"/>
      <c r="AH569" s="564"/>
      <c r="AI569" s="564"/>
      <c r="AJ569" s="564"/>
      <c r="AK569" s="564"/>
      <c r="AL569" s="565"/>
      <c r="AM569" s="564"/>
      <c r="AN569" s="564"/>
      <c r="AO569" s="564"/>
      <c r="AP569" s="564"/>
      <c r="AQ569" s="564"/>
      <c r="AR569" s="564"/>
      <c r="AS569" s="564"/>
      <c r="AT569" s="564"/>
      <c r="AU569" s="394"/>
      <c r="AV569" s="306"/>
      <c r="AW569" s="306"/>
      <c r="AX569" s="394"/>
      <c r="AY569" s="401"/>
      <c r="AZ569" s="341"/>
      <c r="BA569" s="341"/>
      <c r="BB569" s="341"/>
      <c r="BC569" s="341"/>
      <c r="BD569" s="341"/>
      <c r="BE569" s="401"/>
      <c r="BF569" s="341"/>
      <c r="BG569" s="341"/>
      <c r="BH569" s="402"/>
      <c r="BI569" s="403"/>
      <c r="BJ569" s="405"/>
      <c r="BK569" s="405"/>
      <c r="BL569" s="405"/>
      <c r="BM569" s="405"/>
      <c r="BN569" s="514"/>
    </row>
    <row r="570" ht="18.75" customHeight="1">
      <c r="A570" s="336" t="str">
        <f t="shared" si="13"/>
        <v/>
      </c>
      <c r="B570" s="341"/>
      <c r="C570" s="559"/>
      <c r="D570" s="559"/>
      <c r="E570" s="560" t="str">
        <f t="shared" si="14"/>
        <v/>
      </c>
      <c r="F570" s="401"/>
      <c r="G570" s="394"/>
      <c r="H570" s="341" t="str">
        <f t="array" ref="H570">IF(D570="","",XLOOKUP(D570,'Master Data'!K:K,'Master Data'!N:N,"Input in Master Data",0,1))</f>
        <v/>
      </c>
      <c r="I570" s="341" t="str">
        <f t="array" ref="I570">IF(D570="","",XLOOKUP(D570,'Master Data'!K:K,'Master Data'!O:O,"Input in Master Data",0,1))</f>
        <v/>
      </c>
      <c r="J570" s="341" t="str">
        <f t="array" ref="J570">if(V570="","",XLOOKUP(V570,Master[Company],Master[Blow],"Unknown",0,1))</f>
        <v/>
      </c>
      <c r="K570" s="341" t="str">
        <f t="array" ref="K570">if(V570="","",XLOOKUP(V570,Master[Company],Master[Pigging],"Unknown",0,1))</f>
        <v/>
      </c>
      <c r="L570" s="341" t="str">
        <f t="array" ref="L570">if(V570="","",XLOOKUP(V570,Master[Company],Master[Load Method],"Unknown",0,1))</f>
        <v/>
      </c>
      <c r="M570" s="341" t="str">
        <f t="array" ref="M570">if(V570="","",XLOOKUP(V570,Master[Company],Master[Line Distance],"Unknown",0,1))</f>
        <v/>
      </c>
      <c r="N570" s="394"/>
      <c r="O570" s="341"/>
      <c r="P570" s="506"/>
      <c r="Q570" s="341" t="str">
        <f t="array" ref="Q570">if(V570="","",XLOOKUP(V570,Master[Company],Master[Terms],"NA",0,1))</f>
        <v/>
      </c>
      <c r="R570" s="341" t="str">
        <f t="shared" si="9"/>
        <v/>
      </c>
      <c r="S570" s="341" t="str">
        <f t="array" ref="S570">if(V570="","",XLOOKUP(V570,Master[Company],Master[Group],"NA",0,1))</f>
        <v/>
      </c>
      <c r="T570" s="341" t="str">
        <f t="array" ref="T570">if(V570="","",XLOOKUP(V570,Master[Company],Master[Loading Location],"NA",0,1))</f>
        <v/>
      </c>
      <c r="U570" s="341" t="str">
        <f t="array" ref="U570">if(V570="","",XLOOKUP(V570,Master[Company],Master[Acronym],"NA",0,1))</f>
        <v/>
      </c>
      <c r="V570" s="341"/>
      <c r="W570" s="342"/>
      <c r="X570" s="90"/>
      <c r="Y570" s="341"/>
      <c r="Z570" s="341" t="str">
        <f t="shared" si="11"/>
        <v/>
      </c>
      <c r="AA570" s="341"/>
      <c r="AB570" s="341"/>
      <c r="AC570" s="341"/>
      <c r="AD570" s="401"/>
      <c r="AE570" s="563"/>
      <c r="AF570" s="564"/>
      <c r="AG570" s="564"/>
      <c r="AH570" s="564"/>
      <c r="AI570" s="564"/>
      <c r="AJ570" s="564"/>
      <c r="AK570" s="564"/>
      <c r="AL570" s="565"/>
      <c r="AM570" s="564"/>
      <c r="AN570" s="564"/>
      <c r="AO570" s="564"/>
      <c r="AP570" s="564"/>
      <c r="AQ570" s="564"/>
      <c r="AR570" s="564"/>
      <c r="AS570" s="564"/>
      <c r="AT570" s="564"/>
      <c r="AU570" s="394"/>
      <c r="AV570" s="306"/>
      <c r="AW570" s="306"/>
      <c r="AX570" s="394"/>
      <c r="AY570" s="401"/>
      <c r="AZ570" s="341"/>
      <c r="BA570" s="341"/>
      <c r="BB570" s="341"/>
      <c r="BC570" s="341"/>
      <c r="BD570" s="341"/>
      <c r="BE570" s="401"/>
      <c r="BF570" s="341"/>
      <c r="BG570" s="341"/>
      <c r="BH570" s="402"/>
      <c r="BI570" s="403"/>
      <c r="BJ570" s="405"/>
      <c r="BK570" s="405"/>
      <c r="BL570" s="405"/>
      <c r="BM570" s="405"/>
      <c r="BN570" s="514"/>
    </row>
    <row r="571" ht="18.75" customHeight="1">
      <c r="A571" s="336" t="str">
        <f t="shared" si="13"/>
        <v/>
      </c>
      <c r="B571" s="341"/>
      <c r="C571" s="559"/>
      <c r="D571" s="559"/>
      <c r="E571" s="560" t="str">
        <f t="shared" si="14"/>
        <v/>
      </c>
      <c r="F571" s="401"/>
      <c r="G571" s="394"/>
      <c r="H571" s="341" t="str">
        <f t="array" ref="H571">IF(D571="","",XLOOKUP(D571,'Master Data'!K:K,'Master Data'!N:N,"Input in Master Data",0,1))</f>
        <v/>
      </c>
      <c r="I571" s="341" t="str">
        <f t="array" ref="I571">IF(D571="","",XLOOKUP(D571,'Master Data'!K:K,'Master Data'!O:O,"Input in Master Data",0,1))</f>
        <v/>
      </c>
      <c r="J571" s="341" t="str">
        <f t="array" ref="J571">if(V571="","",XLOOKUP(V571,Master[Company],Master[Blow],"Unknown",0,1))</f>
        <v/>
      </c>
      <c r="K571" s="341" t="str">
        <f t="array" ref="K571">if(V571="","",XLOOKUP(V571,Master[Company],Master[Pigging],"Unknown",0,1))</f>
        <v/>
      </c>
      <c r="L571" s="341" t="str">
        <f t="array" ref="L571">if(V571="","",XLOOKUP(V571,Master[Company],Master[Load Method],"Unknown",0,1))</f>
        <v/>
      </c>
      <c r="M571" s="341" t="str">
        <f t="array" ref="M571">if(V571="","",XLOOKUP(V571,Master[Company],Master[Line Distance],"Unknown",0,1))</f>
        <v/>
      </c>
      <c r="N571" s="394"/>
      <c r="O571" s="341"/>
      <c r="P571" s="506"/>
      <c r="Q571" s="341" t="str">
        <f t="array" ref="Q571">if(V571="","",XLOOKUP(V571,Master[Company],Master[Terms],"NA",0,1))</f>
        <v/>
      </c>
      <c r="R571" s="341" t="str">
        <f t="shared" si="9"/>
        <v/>
      </c>
      <c r="S571" s="341" t="str">
        <f t="array" ref="S571">if(V571="","",XLOOKUP(V571,Master[Company],Master[Group],"NA",0,1))</f>
        <v/>
      </c>
      <c r="T571" s="341" t="str">
        <f t="array" ref="T571">if(V571="","",XLOOKUP(V571,Master[Company],Master[Loading Location],"NA",0,1))</f>
        <v/>
      </c>
      <c r="U571" s="341" t="str">
        <f t="array" ref="U571">if(V571="","",XLOOKUP(V571,Master[Company],Master[Acronym],"NA",0,1))</f>
        <v/>
      </c>
      <c r="V571" s="341"/>
      <c r="W571" s="342"/>
      <c r="X571" s="90"/>
      <c r="Y571" s="341"/>
      <c r="Z571" s="341" t="str">
        <f t="shared" si="11"/>
        <v/>
      </c>
      <c r="AA571" s="341"/>
      <c r="AB571" s="341"/>
      <c r="AC571" s="341"/>
      <c r="AD571" s="401"/>
      <c r="AE571" s="563"/>
      <c r="AF571" s="564"/>
      <c r="AG571" s="564"/>
      <c r="AH571" s="564"/>
      <c r="AI571" s="564"/>
      <c r="AJ571" s="564"/>
      <c r="AK571" s="564"/>
      <c r="AL571" s="565"/>
      <c r="AM571" s="564"/>
      <c r="AN571" s="564"/>
      <c r="AO571" s="564"/>
      <c r="AP571" s="564"/>
      <c r="AQ571" s="564"/>
      <c r="AR571" s="564"/>
      <c r="AS571" s="564"/>
      <c r="AT571" s="564"/>
      <c r="AU571" s="394"/>
      <c r="AV571" s="306"/>
      <c r="AW571" s="306"/>
      <c r="AX571" s="394"/>
      <c r="AY571" s="401"/>
      <c r="AZ571" s="341"/>
      <c r="BA571" s="341"/>
      <c r="BB571" s="341"/>
      <c r="BC571" s="341"/>
      <c r="BD571" s="341"/>
      <c r="BE571" s="401"/>
      <c r="BF571" s="341"/>
      <c r="BG571" s="341"/>
      <c r="BH571" s="402"/>
      <c r="BI571" s="403"/>
      <c r="BJ571" s="405"/>
      <c r="BK571" s="405"/>
      <c r="BL571" s="405"/>
      <c r="BM571" s="405"/>
      <c r="BN571" s="514"/>
    </row>
    <row r="572" ht="18.75" customHeight="1">
      <c r="A572" s="336" t="str">
        <f t="shared" si="13"/>
        <v/>
      </c>
      <c r="B572" s="341"/>
      <c r="C572" s="559"/>
      <c r="D572" s="559"/>
      <c r="E572" s="560" t="str">
        <f t="shared" si="14"/>
        <v/>
      </c>
      <c r="F572" s="401"/>
      <c r="G572" s="394"/>
      <c r="H572" s="341" t="str">
        <f t="array" ref="H572">IF(D572="","",XLOOKUP(D572,'Master Data'!K:K,'Master Data'!N:N,"Input in Master Data",0,1))</f>
        <v/>
      </c>
      <c r="I572" s="341" t="str">
        <f t="array" ref="I572">IF(D572="","",XLOOKUP(D572,'Master Data'!K:K,'Master Data'!O:O,"Input in Master Data",0,1))</f>
        <v/>
      </c>
      <c r="J572" s="341" t="str">
        <f t="array" ref="J572">if(V572="","",XLOOKUP(V572,Master[Company],Master[Blow],"Unknown",0,1))</f>
        <v/>
      </c>
      <c r="K572" s="341" t="str">
        <f t="array" ref="K572">if(V572="","",XLOOKUP(V572,Master[Company],Master[Pigging],"Unknown",0,1))</f>
        <v/>
      </c>
      <c r="L572" s="341" t="str">
        <f t="array" ref="L572">if(V572="","",XLOOKUP(V572,Master[Company],Master[Load Method],"Unknown",0,1))</f>
        <v/>
      </c>
      <c r="M572" s="341" t="str">
        <f t="array" ref="M572">if(V572="","",XLOOKUP(V572,Master[Company],Master[Line Distance],"Unknown",0,1))</f>
        <v/>
      </c>
      <c r="N572" s="394"/>
      <c r="O572" s="341"/>
      <c r="P572" s="506"/>
      <c r="Q572" s="341" t="str">
        <f t="array" ref="Q572">if(V572="","",XLOOKUP(V572,Master[Company],Master[Terms],"NA",0,1))</f>
        <v/>
      </c>
      <c r="R572" s="341" t="str">
        <f t="shared" si="9"/>
        <v/>
      </c>
      <c r="S572" s="341" t="str">
        <f t="array" ref="S572">if(V572="","",XLOOKUP(V572,Master[Company],Master[Group],"NA",0,1))</f>
        <v/>
      </c>
      <c r="T572" s="341" t="str">
        <f t="array" ref="T572">if(V572="","",XLOOKUP(V572,Master[Company],Master[Loading Location],"NA",0,1))</f>
        <v/>
      </c>
      <c r="U572" s="341" t="str">
        <f t="array" ref="U572">if(V572="","",XLOOKUP(V572,Master[Company],Master[Acronym],"NA",0,1))</f>
        <v/>
      </c>
      <c r="V572" s="341"/>
      <c r="W572" s="342"/>
      <c r="X572" s="90"/>
      <c r="Y572" s="341"/>
      <c r="Z572" s="341" t="str">
        <f t="shared" si="11"/>
        <v/>
      </c>
      <c r="AA572" s="341"/>
      <c r="AB572" s="341"/>
      <c r="AC572" s="341"/>
      <c r="AD572" s="401"/>
      <c r="AE572" s="563"/>
      <c r="AF572" s="564"/>
      <c r="AG572" s="564"/>
      <c r="AH572" s="564"/>
      <c r="AI572" s="564"/>
      <c r="AJ572" s="564"/>
      <c r="AK572" s="564"/>
      <c r="AL572" s="565"/>
      <c r="AM572" s="564"/>
      <c r="AN572" s="564"/>
      <c r="AO572" s="564"/>
      <c r="AP572" s="564"/>
      <c r="AQ572" s="564"/>
      <c r="AR572" s="564"/>
      <c r="AS572" s="564"/>
      <c r="AT572" s="564"/>
      <c r="AU572" s="394"/>
      <c r="AV572" s="306"/>
      <c r="AW572" s="306"/>
      <c r="AX572" s="394"/>
      <c r="AY572" s="401"/>
      <c r="AZ572" s="341"/>
      <c r="BA572" s="341"/>
      <c r="BB572" s="341"/>
      <c r="BC572" s="341"/>
      <c r="BD572" s="341"/>
      <c r="BE572" s="401"/>
      <c r="BF572" s="341"/>
      <c r="BG572" s="341"/>
      <c r="BH572" s="402"/>
      <c r="BI572" s="403"/>
      <c r="BJ572" s="405"/>
      <c r="BK572" s="405"/>
      <c r="BL572" s="405"/>
      <c r="BM572" s="405"/>
      <c r="BN572" s="514"/>
    </row>
    <row r="573" ht="18.75" customHeight="1">
      <c r="A573" s="336" t="str">
        <f t="shared" si="13"/>
        <v/>
      </c>
      <c r="B573" s="341"/>
      <c r="C573" s="559"/>
      <c r="D573" s="559"/>
      <c r="E573" s="560" t="str">
        <f t="shared" si="14"/>
        <v/>
      </c>
      <c r="F573" s="401"/>
      <c r="G573" s="394"/>
      <c r="H573" s="341" t="str">
        <f t="array" ref="H573">IF(D573="","",XLOOKUP(D573,'Master Data'!K:K,'Master Data'!N:N,"Input in Master Data",0,1))</f>
        <v/>
      </c>
      <c r="I573" s="341" t="str">
        <f t="array" ref="I573">IF(D573="","",XLOOKUP(D573,'Master Data'!K:K,'Master Data'!O:O,"Input in Master Data",0,1))</f>
        <v/>
      </c>
      <c r="J573" s="341" t="str">
        <f t="array" ref="J573">if(V573="","",XLOOKUP(V573,Master[Company],Master[Blow],"Unknown",0,1))</f>
        <v/>
      </c>
      <c r="K573" s="341" t="str">
        <f t="array" ref="K573">if(V573="","",XLOOKUP(V573,Master[Company],Master[Pigging],"Unknown",0,1))</f>
        <v/>
      </c>
      <c r="L573" s="341" t="str">
        <f t="array" ref="L573">if(V573="","",XLOOKUP(V573,Master[Company],Master[Load Method],"Unknown",0,1))</f>
        <v/>
      </c>
      <c r="M573" s="341" t="str">
        <f t="array" ref="M573">if(V573="","",XLOOKUP(V573,Master[Company],Master[Line Distance],"Unknown",0,1))</f>
        <v/>
      </c>
      <c r="N573" s="394"/>
      <c r="O573" s="341"/>
      <c r="P573" s="506"/>
      <c r="Q573" s="341" t="str">
        <f t="array" ref="Q573">if(V573="","",XLOOKUP(V573,Master[Company],Master[Terms],"NA",0,1))</f>
        <v/>
      </c>
      <c r="R573" s="341" t="str">
        <f t="shared" si="9"/>
        <v/>
      </c>
      <c r="S573" s="341" t="str">
        <f t="array" ref="S573">if(V573="","",XLOOKUP(V573,Master[Company],Master[Group],"NA",0,1))</f>
        <v/>
      </c>
      <c r="T573" s="341" t="str">
        <f t="array" ref="T573">if(V573="","",XLOOKUP(V573,Master[Company],Master[Loading Location],"NA",0,1))</f>
        <v/>
      </c>
      <c r="U573" s="341" t="str">
        <f t="array" ref="U573">if(V573="","",XLOOKUP(V573,Master[Company],Master[Acronym],"NA",0,1))</f>
        <v/>
      </c>
      <c r="V573" s="341"/>
      <c r="W573" s="342"/>
      <c r="X573" s="90"/>
      <c r="Y573" s="341"/>
      <c r="Z573" s="341" t="str">
        <f t="shared" si="11"/>
        <v/>
      </c>
      <c r="AA573" s="341"/>
      <c r="AB573" s="341"/>
      <c r="AC573" s="341"/>
      <c r="AD573" s="401"/>
      <c r="AE573" s="563"/>
      <c r="AF573" s="564"/>
      <c r="AG573" s="564"/>
      <c r="AH573" s="564"/>
      <c r="AI573" s="564"/>
      <c r="AJ573" s="564"/>
      <c r="AK573" s="564"/>
      <c r="AL573" s="565"/>
      <c r="AM573" s="564"/>
      <c r="AN573" s="564"/>
      <c r="AO573" s="564"/>
      <c r="AP573" s="564"/>
      <c r="AQ573" s="564"/>
      <c r="AR573" s="564"/>
      <c r="AS573" s="564"/>
      <c r="AT573" s="564"/>
      <c r="AU573" s="394"/>
      <c r="AV573" s="306"/>
      <c r="AW573" s="306"/>
      <c r="AX573" s="394"/>
      <c r="AY573" s="401"/>
      <c r="AZ573" s="341"/>
      <c r="BA573" s="341"/>
      <c r="BB573" s="341"/>
      <c r="BC573" s="341"/>
      <c r="BD573" s="341"/>
      <c r="BE573" s="401"/>
      <c r="BF573" s="341"/>
      <c r="BG573" s="341"/>
      <c r="BH573" s="402"/>
      <c r="BI573" s="403"/>
      <c r="BJ573" s="405"/>
      <c r="BK573" s="405"/>
      <c r="BL573" s="405"/>
      <c r="BM573" s="405"/>
      <c r="BN573" s="514"/>
    </row>
    <row r="574" ht="18.75" customHeight="1">
      <c r="A574" s="336" t="str">
        <f t="shared" si="13"/>
        <v/>
      </c>
      <c r="B574" s="341"/>
      <c r="C574" s="559"/>
      <c r="D574" s="559"/>
      <c r="E574" s="560" t="str">
        <f t="shared" si="14"/>
        <v/>
      </c>
      <c r="F574" s="401"/>
      <c r="G574" s="394"/>
      <c r="H574" s="341" t="str">
        <f t="array" ref="H574">IF(D574="","",XLOOKUP(D574,'Master Data'!K:K,'Master Data'!N:N,"Input in Master Data",0,1))</f>
        <v/>
      </c>
      <c r="I574" s="341" t="str">
        <f t="array" ref="I574">IF(D574="","",XLOOKUP(D574,'Master Data'!K:K,'Master Data'!O:O,"Input in Master Data",0,1))</f>
        <v/>
      </c>
      <c r="J574" s="341" t="str">
        <f t="array" ref="J574">if(V574="","",XLOOKUP(V574,Master[Company],Master[Blow],"Unknown",0,1))</f>
        <v/>
      </c>
      <c r="K574" s="341" t="str">
        <f t="array" ref="K574">if(V574="","",XLOOKUP(V574,Master[Company],Master[Pigging],"Unknown",0,1))</f>
        <v/>
      </c>
      <c r="L574" s="341" t="str">
        <f t="array" ref="L574">if(V574="","",XLOOKUP(V574,Master[Company],Master[Load Method],"Unknown",0,1))</f>
        <v/>
      </c>
      <c r="M574" s="341" t="str">
        <f t="array" ref="M574">if(V574="","",XLOOKUP(V574,Master[Company],Master[Line Distance],"Unknown",0,1))</f>
        <v/>
      </c>
      <c r="N574" s="394"/>
      <c r="O574" s="341"/>
      <c r="P574" s="506"/>
      <c r="Q574" s="341" t="str">
        <f t="array" ref="Q574">if(V574="","",XLOOKUP(V574,Master[Company],Master[Terms],"NA",0,1))</f>
        <v/>
      </c>
      <c r="R574" s="341" t="str">
        <f t="shared" si="9"/>
        <v/>
      </c>
      <c r="S574" s="341" t="str">
        <f t="array" ref="S574">if(V574="","",XLOOKUP(V574,Master[Company],Master[Group],"NA",0,1))</f>
        <v/>
      </c>
      <c r="T574" s="341" t="str">
        <f t="array" ref="T574">if(V574="","",XLOOKUP(V574,Master[Company],Master[Loading Location],"NA",0,1))</f>
        <v/>
      </c>
      <c r="U574" s="341" t="str">
        <f t="array" ref="U574">if(V574="","",XLOOKUP(V574,Master[Company],Master[Acronym],"NA",0,1))</f>
        <v/>
      </c>
      <c r="V574" s="341"/>
      <c r="W574" s="342"/>
      <c r="X574" s="90"/>
      <c r="Y574" s="341"/>
      <c r="Z574" s="341" t="str">
        <f t="shared" si="11"/>
        <v/>
      </c>
      <c r="AA574" s="341"/>
      <c r="AB574" s="341"/>
      <c r="AC574" s="341"/>
      <c r="AD574" s="401"/>
      <c r="AE574" s="563"/>
      <c r="AF574" s="564"/>
      <c r="AG574" s="564"/>
      <c r="AH574" s="564"/>
      <c r="AI574" s="564"/>
      <c r="AJ574" s="564"/>
      <c r="AK574" s="564"/>
      <c r="AL574" s="565"/>
      <c r="AM574" s="564"/>
      <c r="AN574" s="564"/>
      <c r="AO574" s="564"/>
      <c r="AP574" s="564"/>
      <c r="AQ574" s="564"/>
      <c r="AR574" s="564"/>
      <c r="AS574" s="564"/>
      <c r="AT574" s="564"/>
      <c r="AU574" s="394"/>
      <c r="AV574" s="306"/>
      <c r="AW574" s="306"/>
      <c r="AX574" s="394"/>
      <c r="AY574" s="401"/>
      <c r="AZ574" s="341"/>
      <c r="BA574" s="341"/>
      <c r="BB574" s="341"/>
      <c r="BC574" s="341"/>
      <c r="BD574" s="341"/>
      <c r="BE574" s="401"/>
      <c r="BF574" s="341"/>
      <c r="BG574" s="341"/>
      <c r="BH574" s="402"/>
      <c r="BI574" s="403"/>
      <c r="BJ574" s="405"/>
      <c r="BK574" s="405"/>
      <c r="BL574" s="405"/>
      <c r="BM574" s="405"/>
      <c r="BN574" s="514"/>
    </row>
    <row r="575" ht="18.75" customHeight="1">
      <c r="A575" s="336" t="str">
        <f t="shared" si="13"/>
        <v/>
      </c>
      <c r="B575" s="341"/>
      <c r="C575" s="559"/>
      <c r="D575" s="559"/>
      <c r="E575" s="560" t="str">
        <f t="shared" si="14"/>
        <v/>
      </c>
      <c r="F575" s="401"/>
      <c r="G575" s="394"/>
      <c r="H575" s="341" t="str">
        <f t="array" ref="H575">IF(D575="","",XLOOKUP(D575,'Master Data'!K:K,'Master Data'!N:N,"Input in Master Data",0,1))</f>
        <v/>
      </c>
      <c r="I575" s="341" t="str">
        <f t="array" ref="I575">IF(D575="","",XLOOKUP(D575,'Master Data'!K:K,'Master Data'!O:O,"Input in Master Data",0,1))</f>
        <v/>
      </c>
      <c r="J575" s="341" t="str">
        <f t="array" ref="J575">if(V575="","",XLOOKUP(V575,Master[Company],Master[Blow],"Unknown",0,1))</f>
        <v/>
      </c>
      <c r="K575" s="341" t="str">
        <f t="array" ref="K575">if(V575="","",XLOOKUP(V575,Master[Company],Master[Pigging],"Unknown",0,1))</f>
        <v/>
      </c>
      <c r="L575" s="341" t="str">
        <f t="array" ref="L575">if(V575="","",XLOOKUP(V575,Master[Company],Master[Load Method],"Unknown",0,1))</f>
        <v/>
      </c>
      <c r="M575" s="341" t="str">
        <f t="array" ref="M575">if(V575="","",XLOOKUP(V575,Master[Company],Master[Line Distance],"Unknown",0,1))</f>
        <v/>
      </c>
      <c r="N575" s="394"/>
      <c r="O575" s="341"/>
      <c r="P575" s="506"/>
      <c r="Q575" s="341" t="str">
        <f t="array" ref="Q575">if(V575="","",XLOOKUP(V575,Master[Company],Master[Terms],"NA",0,1))</f>
        <v/>
      </c>
      <c r="R575" s="341" t="str">
        <f t="shared" si="9"/>
        <v/>
      </c>
      <c r="S575" s="341" t="str">
        <f t="array" ref="S575">if(V575="","",XLOOKUP(V575,Master[Company],Master[Group],"NA",0,1))</f>
        <v/>
      </c>
      <c r="T575" s="341" t="str">
        <f t="array" ref="T575">if(V575="","",XLOOKUP(V575,Master[Company],Master[Loading Location],"NA",0,1))</f>
        <v/>
      </c>
      <c r="U575" s="341" t="str">
        <f t="array" ref="U575">if(V575="","",XLOOKUP(V575,Master[Company],Master[Acronym],"NA",0,1))</f>
        <v/>
      </c>
      <c r="V575" s="341"/>
      <c r="W575" s="342"/>
      <c r="X575" s="90"/>
      <c r="Y575" s="341"/>
      <c r="Z575" s="341" t="str">
        <f t="shared" si="11"/>
        <v/>
      </c>
      <c r="AA575" s="341"/>
      <c r="AB575" s="341"/>
      <c r="AC575" s="341"/>
      <c r="AD575" s="401"/>
      <c r="AE575" s="563"/>
      <c r="AF575" s="564"/>
      <c r="AG575" s="564"/>
      <c r="AH575" s="564"/>
      <c r="AI575" s="564"/>
      <c r="AJ575" s="564"/>
      <c r="AK575" s="564"/>
      <c r="AL575" s="565"/>
      <c r="AM575" s="564"/>
      <c r="AN575" s="564"/>
      <c r="AO575" s="564"/>
      <c r="AP575" s="564"/>
      <c r="AQ575" s="564"/>
      <c r="AR575" s="564"/>
      <c r="AS575" s="564"/>
      <c r="AT575" s="564"/>
      <c r="AU575" s="394"/>
      <c r="AV575" s="306"/>
      <c r="AW575" s="306"/>
      <c r="AX575" s="394"/>
      <c r="AY575" s="401"/>
      <c r="AZ575" s="341"/>
      <c r="BA575" s="341"/>
      <c r="BB575" s="341"/>
      <c r="BC575" s="341"/>
      <c r="BD575" s="341"/>
      <c r="BE575" s="401"/>
      <c r="BF575" s="341"/>
      <c r="BG575" s="341"/>
      <c r="BH575" s="402"/>
      <c r="BI575" s="403"/>
      <c r="BJ575" s="405"/>
      <c r="BK575" s="405"/>
      <c r="BL575" s="405"/>
      <c r="BM575" s="405"/>
      <c r="BN575" s="514"/>
    </row>
    <row r="576" ht="18.75" customHeight="1">
      <c r="A576" s="336" t="str">
        <f t="shared" si="13"/>
        <v/>
      </c>
      <c r="B576" s="341"/>
      <c r="C576" s="559"/>
      <c r="D576" s="559"/>
      <c r="E576" s="560" t="str">
        <f t="shared" si="14"/>
        <v/>
      </c>
      <c r="F576" s="401"/>
      <c r="G576" s="394"/>
      <c r="H576" s="341" t="str">
        <f t="array" ref="H576">IF(D576="","",XLOOKUP(D576,'Master Data'!K:K,'Master Data'!N:N,"Input in Master Data",0,1))</f>
        <v/>
      </c>
      <c r="I576" s="341" t="str">
        <f t="array" ref="I576">IF(D576="","",XLOOKUP(D576,'Master Data'!K:K,'Master Data'!O:O,"Input in Master Data",0,1))</f>
        <v/>
      </c>
      <c r="J576" s="341" t="str">
        <f t="array" ref="J576">if(V576="","",XLOOKUP(V576,Master[Company],Master[Blow],"Unknown",0,1))</f>
        <v/>
      </c>
      <c r="K576" s="341" t="str">
        <f t="array" ref="K576">if(V576="","",XLOOKUP(V576,Master[Company],Master[Pigging],"Unknown",0,1))</f>
        <v/>
      </c>
      <c r="L576" s="341" t="str">
        <f t="array" ref="L576">if(V576="","",XLOOKUP(V576,Master[Company],Master[Load Method],"Unknown",0,1))</f>
        <v/>
      </c>
      <c r="M576" s="341" t="str">
        <f t="array" ref="M576">if(V576="","",XLOOKUP(V576,Master[Company],Master[Line Distance],"Unknown",0,1))</f>
        <v/>
      </c>
      <c r="N576" s="394"/>
      <c r="O576" s="341"/>
      <c r="P576" s="506"/>
      <c r="Q576" s="341" t="str">
        <f t="array" ref="Q576">if(V576="","",XLOOKUP(V576,Master[Company],Master[Terms],"NA",0,1))</f>
        <v/>
      </c>
      <c r="R576" s="341" t="str">
        <f t="shared" si="9"/>
        <v/>
      </c>
      <c r="S576" s="341" t="str">
        <f t="array" ref="S576">if(V576="","",XLOOKUP(V576,Master[Company],Master[Group],"NA",0,1))</f>
        <v/>
      </c>
      <c r="T576" s="341" t="str">
        <f t="array" ref="T576">if(V576="","",XLOOKUP(V576,Master[Company],Master[Loading Location],"NA",0,1))</f>
        <v/>
      </c>
      <c r="U576" s="341" t="str">
        <f t="array" ref="U576">if(V576="","",XLOOKUP(V576,Master[Company],Master[Acronym],"NA",0,1))</f>
        <v/>
      </c>
      <c r="V576" s="341"/>
      <c r="W576" s="342"/>
      <c r="X576" s="90"/>
      <c r="Y576" s="341"/>
      <c r="Z576" s="341" t="str">
        <f t="shared" si="11"/>
        <v/>
      </c>
      <c r="AA576" s="341"/>
      <c r="AB576" s="341"/>
      <c r="AC576" s="341"/>
      <c r="AD576" s="401"/>
      <c r="AE576" s="563"/>
      <c r="AF576" s="564"/>
      <c r="AG576" s="564"/>
      <c r="AH576" s="564"/>
      <c r="AI576" s="564"/>
      <c r="AJ576" s="564"/>
      <c r="AK576" s="564"/>
      <c r="AL576" s="565"/>
      <c r="AM576" s="564"/>
      <c r="AN576" s="564"/>
      <c r="AO576" s="564"/>
      <c r="AP576" s="564"/>
      <c r="AQ576" s="564"/>
      <c r="AR576" s="564"/>
      <c r="AS576" s="564"/>
      <c r="AT576" s="564"/>
      <c r="AU576" s="394"/>
      <c r="AV576" s="306"/>
      <c r="AW576" s="306"/>
      <c r="AX576" s="394"/>
      <c r="AY576" s="401"/>
      <c r="AZ576" s="341"/>
      <c r="BA576" s="341"/>
      <c r="BB576" s="341"/>
      <c r="BC576" s="341"/>
      <c r="BD576" s="341"/>
      <c r="BE576" s="401"/>
      <c r="BF576" s="341"/>
      <c r="BG576" s="341"/>
      <c r="BH576" s="402"/>
      <c r="BI576" s="403"/>
      <c r="BJ576" s="405"/>
      <c r="BK576" s="405"/>
      <c r="BL576" s="405"/>
      <c r="BM576" s="405"/>
      <c r="BN576" s="514"/>
    </row>
    <row r="577" ht="18.75" customHeight="1">
      <c r="A577" s="336" t="str">
        <f t="shared" si="13"/>
        <v/>
      </c>
      <c r="B577" s="341"/>
      <c r="C577" s="559"/>
      <c r="D577" s="559"/>
      <c r="E577" s="560" t="str">
        <f t="shared" si="14"/>
        <v/>
      </c>
      <c r="F577" s="401"/>
      <c r="G577" s="394"/>
      <c r="H577" s="341" t="str">
        <f t="array" ref="H577">IF(D577="","",XLOOKUP(D577,'Master Data'!K:K,'Master Data'!N:N,"Input in Master Data",0,1))</f>
        <v/>
      </c>
      <c r="I577" s="341" t="str">
        <f t="array" ref="I577">IF(D577="","",XLOOKUP(D577,'Master Data'!K:K,'Master Data'!O:O,"Input in Master Data",0,1))</f>
        <v/>
      </c>
      <c r="J577" s="341" t="str">
        <f t="array" ref="J577">if(V577="","",XLOOKUP(V577,Master[Company],Master[Blow],"Unknown",0,1))</f>
        <v/>
      </c>
      <c r="K577" s="341" t="str">
        <f t="array" ref="K577">if(V577="","",XLOOKUP(V577,Master[Company],Master[Pigging],"Unknown",0,1))</f>
        <v/>
      </c>
      <c r="L577" s="341" t="str">
        <f t="array" ref="L577">if(V577="","",XLOOKUP(V577,Master[Company],Master[Load Method],"Unknown",0,1))</f>
        <v/>
      </c>
      <c r="M577" s="341" t="str">
        <f t="array" ref="M577">if(V577="","",XLOOKUP(V577,Master[Company],Master[Line Distance],"Unknown",0,1))</f>
        <v/>
      </c>
      <c r="N577" s="394"/>
      <c r="O577" s="341"/>
      <c r="P577" s="506"/>
      <c r="Q577" s="341" t="str">
        <f t="array" ref="Q577">if(V577="","",XLOOKUP(V577,Master[Company],Master[Terms],"NA",0,1))</f>
        <v/>
      </c>
      <c r="R577" s="341" t="str">
        <f t="shared" si="9"/>
        <v/>
      </c>
      <c r="S577" s="341" t="str">
        <f t="array" ref="S577">if(V577="","",XLOOKUP(V577,Master[Company],Master[Group],"NA",0,1))</f>
        <v/>
      </c>
      <c r="T577" s="341" t="str">
        <f t="array" ref="T577">if(V577="","",XLOOKUP(V577,Master[Company],Master[Loading Location],"NA",0,1))</f>
        <v/>
      </c>
      <c r="U577" s="341" t="str">
        <f t="array" ref="U577">if(V577="","",XLOOKUP(V577,Master[Company],Master[Acronym],"NA",0,1))</f>
        <v/>
      </c>
      <c r="V577" s="341"/>
      <c r="W577" s="342"/>
      <c r="X577" s="90"/>
      <c r="Y577" s="341"/>
      <c r="Z577" s="341" t="str">
        <f t="shared" si="11"/>
        <v/>
      </c>
      <c r="AA577" s="341"/>
      <c r="AB577" s="341"/>
      <c r="AC577" s="341"/>
      <c r="AD577" s="401"/>
      <c r="AE577" s="563"/>
      <c r="AF577" s="564"/>
      <c r="AG577" s="564"/>
      <c r="AH577" s="564"/>
      <c r="AI577" s="564"/>
      <c r="AJ577" s="564"/>
      <c r="AK577" s="564"/>
      <c r="AL577" s="565"/>
      <c r="AM577" s="564"/>
      <c r="AN577" s="564"/>
      <c r="AO577" s="564"/>
      <c r="AP577" s="564"/>
      <c r="AQ577" s="564"/>
      <c r="AR577" s="564"/>
      <c r="AS577" s="564"/>
      <c r="AT577" s="564"/>
      <c r="AU577" s="394"/>
      <c r="AV577" s="306"/>
      <c r="AW577" s="306"/>
      <c r="AX577" s="394"/>
      <c r="AY577" s="401"/>
      <c r="AZ577" s="341"/>
      <c r="BA577" s="341"/>
      <c r="BB577" s="341"/>
      <c r="BC577" s="341"/>
      <c r="BD577" s="341"/>
      <c r="BE577" s="401"/>
      <c r="BF577" s="341"/>
      <c r="BG577" s="341"/>
      <c r="BH577" s="402"/>
      <c r="BI577" s="403"/>
      <c r="BJ577" s="405"/>
      <c r="BK577" s="405"/>
      <c r="BL577" s="405"/>
      <c r="BM577" s="405"/>
      <c r="BN577" s="514"/>
    </row>
    <row r="578" ht="18.75" customHeight="1">
      <c r="A578" s="336" t="str">
        <f t="shared" si="13"/>
        <v/>
      </c>
      <c r="B578" s="341"/>
      <c r="C578" s="559"/>
      <c r="D578" s="559"/>
      <c r="E578" s="560" t="str">
        <f t="shared" si="14"/>
        <v/>
      </c>
      <c r="F578" s="401"/>
      <c r="G578" s="394"/>
      <c r="H578" s="341" t="str">
        <f t="array" ref="H578">IF(D578="","",XLOOKUP(D578,'Master Data'!K:K,'Master Data'!N:N,"Input in Master Data",0,1))</f>
        <v/>
      </c>
      <c r="I578" s="341" t="str">
        <f t="array" ref="I578">IF(D578="","",XLOOKUP(D578,'Master Data'!K:K,'Master Data'!O:O,"Input in Master Data",0,1))</f>
        <v/>
      </c>
      <c r="J578" s="341" t="str">
        <f t="array" ref="J578">if(V578="","",XLOOKUP(V578,Master[Company],Master[Blow],"Unknown",0,1))</f>
        <v/>
      </c>
      <c r="K578" s="341" t="str">
        <f t="array" ref="K578">if(V578="","",XLOOKUP(V578,Master[Company],Master[Pigging],"Unknown",0,1))</f>
        <v/>
      </c>
      <c r="L578" s="341" t="str">
        <f t="array" ref="L578">if(V578="","",XLOOKUP(V578,Master[Company],Master[Load Method],"Unknown",0,1))</f>
        <v/>
      </c>
      <c r="M578" s="341" t="str">
        <f t="array" ref="M578">if(V578="","",XLOOKUP(V578,Master[Company],Master[Line Distance],"Unknown",0,1))</f>
        <v/>
      </c>
      <c r="N578" s="394"/>
      <c r="O578" s="341"/>
      <c r="P578" s="506"/>
      <c r="Q578" s="341" t="str">
        <f t="array" ref="Q578">if(V578="","",XLOOKUP(V578,Master[Company],Master[Terms],"NA",0,1))</f>
        <v/>
      </c>
      <c r="R578" s="341" t="str">
        <f t="shared" si="9"/>
        <v/>
      </c>
      <c r="S578" s="341" t="str">
        <f t="array" ref="S578">if(V578="","",XLOOKUP(V578,Master[Company],Master[Group],"NA",0,1))</f>
        <v/>
      </c>
      <c r="T578" s="341" t="str">
        <f t="array" ref="T578">if(V578="","",XLOOKUP(V578,Master[Company],Master[Loading Location],"NA",0,1))</f>
        <v/>
      </c>
      <c r="U578" s="341" t="str">
        <f t="array" ref="U578">if(V578="","",XLOOKUP(V578,Master[Company],Master[Acronym],"NA",0,1))</f>
        <v/>
      </c>
      <c r="V578" s="341"/>
      <c r="W578" s="342"/>
      <c r="X578" s="90"/>
      <c r="Y578" s="341"/>
      <c r="Z578" s="341" t="str">
        <f t="shared" si="11"/>
        <v/>
      </c>
      <c r="AA578" s="341"/>
      <c r="AB578" s="341"/>
      <c r="AC578" s="341"/>
      <c r="AD578" s="401"/>
      <c r="AE578" s="563"/>
      <c r="AF578" s="564"/>
      <c r="AG578" s="564"/>
      <c r="AH578" s="564"/>
      <c r="AI578" s="564"/>
      <c r="AJ578" s="564"/>
      <c r="AK578" s="564"/>
      <c r="AL578" s="565"/>
      <c r="AM578" s="564"/>
      <c r="AN578" s="564"/>
      <c r="AO578" s="564"/>
      <c r="AP578" s="564"/>
      <c r="AQ578" s="564"/>
      <c r="AR578" s="564"/>
      <c r="AS578" s="564"/>
      <c r="AT578" s="564"/>
      <c r="AU578" s="394"/>
      <c r="AV578" s="306"/>
      <c r="AW578" s="306"/>
      <c r="AX578" s="394"/>
      <c r="AY578" s="401"/>
      <c r="AZ578" s="341"/>
      <c r="BA578" s="341"/>
      <c r="BB578" s="341"/>
      <c r="BC578" s="341"/>
      <c r="BD578" s="341"/>
      <c r="BE578" s="401"/>
      <c r="BF578" s="341"/>
      <c r="BG578" s="341"/>
      <c r="BH578" s="402"/>
      <c r="BI578" s="403"/>
      <c r="BJ578" s="405"/>
      <c r="BK578" s="405"/>
      <c r="BL578" s="405"/>
      <c r="BM578" s="405"/>
      <c r="BN578" s="514"/>
    </row>
    <row r="579" ht="18.75" customHeight="1">
      <c r="A579" s="336" t="str">
        <f t="shared" si="13"/>
        <v/>
      </c>
      <c r="B579" s="341"/>
      <c r="C579" s="559"/>
      <c r="D579" s="559"/>
      <c r="E579" s="560" t="str">
        <f t="shared" si="14"/>
        <v/>
      </c>
      <c r="F579" s="401"/>
      <c r="G579" s="394"/>
      <c r="H579" s="341" t="str">
        <f t="array" ref="H579">IF(D579="","",XLOOKUP(D579,'Master Data'!K:K,'Master Data'!N:N,"Input in Master Data",0,1))</f>
        <v/>
      </c>
      <c r="I579" s="341" t="str">
        <f t="array" ref="I579">IF(D579="","",XLOOKUP(D579,'Master Data'!K:K,'Master Data'!O:O,"Input in Master Data",0,1))</f>
        <v/>
      </c>
      <c r="J579" s="341" t="str">
        <f t="array" ref="J579">if(V579="","",XLOOKUP(V579,Master[Company],Master[Blow],"Unknown",0,1))</f>
        <v/>
      </c>
      <c r="K579" s="341" t="str">
        <f t="array" ref="K579">if(V579="","",XLOOKUP(V579,Master[Company],Master[Pigging],"Unknown",0,1))</f>
        <v/>
      </c>
      <c r="L579" s="341" t="str">
        <f t="array" ref="L579">if(V579="","",XLOOKUP(V579,Master[Company],Master[Load Method],"Unknown",0,1))</f>
        <v/>
      </c>
      <c r="M579" s="341" t="str">
        <f t="array" ref="M579">if(V579="","",XLOOKUP(V579,Master[Company],Master[Line Distance],"Unknown",0,1))</f>
        <v/>
      </c>
      <c r="N579" s="394"/>
      <c r="O579" s="341"/>
      <c r="P579" s="506"/>
      <c r="Q579" s="341" t="str">
        <f t="array" ref="Q579">if(V579="","",XLOOKUP(V579,Master[Company],Master[Terms],"NA",0,1))</f>
        <v/>
      </c>
      <c r="R579" s="341" t="str">
        <f t="shared" si="9"/>
        <v/>
      </c>
      <c r="S579" s="341" t="str">
        <f t="array" ref="S579">if(V579="","",XLOOKUP(V579,Master[Company],Master[Group],"NA",0,1))</f>
        <v/>
      </c>
      <c r="T579" s="341" t="str">
        <f t="array" ref="T579">if(V579="","",XLOOKUP(V579,Master[Company],Master[Loading Location],"NA",0,1))</f>
        <v/>
      </c>
      <c r="U579" s="341" t="str">
        <f t="array" ref="U579">if(V579="","",XLOOKUP(V579,Master[Company],Master[Acronym],"NA",0,1))</f>
        <v/>
      </c>
      <c r="V579" s="341"/>
      <c r="W579" s="342"/>
      <c r="X579" s="90"/>
      <c r="Y579" s="341"/>
      <c r="Z579" s="341" t="str">
        <f t="shared" si="11"/>
        <v/>
      </c>
      <c r="AA579" s="341"/>
      <c r="AB579" s="341"/>
      <c r="AC579" s="341"/>
      <c r="AD579" s="401"/>
      <c r="AE579" s="563"/>
      <c r="AF579" s="564"/>
      <c r="AG579" s="564"/>
      <c r="AH579" s="564"/>
      <c r="AI579" s="564"/>
      <c r="AJ579" s="564"/>
      <c r="AK579" s="564"/>
      <c r="AL579" s="565"/>
      <c r="AM579" s="564"/>
      <c r="AN579" s="564"/>
      <c r="AO579" s="564"/>
      <c r="AP579" s="564"/>
      <c r="AQ579" s="564"/>
      <c r="AR579" s="564"/>
      <c r="AS579" s="564"/>
      <c r="AT579" s="564"/>
      <c r="AU579" s="394"/>
      <c r="AV579" s="306"/>
      <c r="AW579" s="306"/>
      <c r="AX579" s="394"/>
      <c r="AY579" s="401"/>
      <c r="AZ579" s="341"/>
      <c r="BA579" s="341"/>
      <c r="BB579" s="341"/>
      <c r="BC579" s="341"/>
      <c r="BD579" s="341"/>
      <c r="BE579" s="401"/>
      <c r="BF579" s="341"/>
      <c r="BG579" s="341"/>
      <c r="BH579" s="402"/>
      <c r="BI579" s="403"/>
      <c r="BJ579" s="405"/>
      <c r="BK579" s="405"/>
      <c r="BL579" s="405"/>
      <c r="BM579" s="405"/>
      <c r="BN579" s="514"/>
    </row>
    <row r="580" ht="18.75" customHeight="1">
      <c r="A580" s="336" t="str">
        <f t="shared" si="13"/>
        <v/>
      </c>
      <c r="B580" s="341"/>
      <c r="C580" s="559"/>
      <c r="D580" s="559"/>
      <c r="E580" s="560" t="str">
        <f t="shared" si="14"/>
        <v/>
      </c>
      <c r="F580" s="401"/>
      <c r="G580" s="394"/>
      <c r="H580" s="341" t="str">
        <f t="array" ref="H580">IF(D580="","",XLOOKUP(D580,'Master Data'!K:K,'Master Data'!N:N,"Input in Master Data",0,1))</f>
        <v/>
      </c>
      <c r="I580" s="341" t="str">
        <f t="array" ref="I580">IF(D580="","",XLOOKUP(D580,'Master Data'!K:K,'Master Data'!O:O,"Input in Master Data",0,1))</f>
        <v/>
      </c>
      <c r="J580" s="341" t="str">
        <f t="array" ref="J580">if(V580="","",XLOOKUP(V580,Master[Company],Master[Blow],"Unknown",0,1))</f>
        <v/>
      </c>
      <c r="K580" s="341" t="str">
        <f t="array" ref="K580">if(V580="","",XLOOKUP(V580,Master[Company],Master[Pigging],"Unknown",0,1))</f>
        <v/>
      </c>
      <c r="L580" s="341" t="str">
        <f t="array" ref="L580">if(V580="","",XLOOKUP(V580,Master[Company],Master[Load Method],"Unknown",0,1))</f>
        <v/>
      </c>
      <c r="M580" s="341" t="str">
        <f t="array" ref="M580">if(V580="","",XLOOKUP(V580,Master[Company],Master[Line Distance],"Unknown",0,1))</f>
        <v/>
      </c>
      <c r="N580" s="394"/>
      <c r="O580" s="341"/>
      <c r="P580" s="506"/>
      <c r="Q580" s="341" t="str">
        <f t="array" ref="Q580">if(V580="","",XLOOKUP(V580,Master[Company],Master[Terms],"NA",0,1))</f>
        <v/>
      </c>
      <c r="R580" s="341" t="str">
        <f t="shared" si="9"/>
        <v/>
      </c>
      <c r="S580" s="341" t="str">
        <f t="array" ref="S580">if(V580="","",XLOOKUP(V580,Master[Company],Master[Group],"NA",0,1))</f>
        <v/>
      </c>
      <c r="T580" s="341" t="str">
        <f t="array" ref="T580">if(V580="","",XLOOKUP(V580,Master[Company],Master[Loading Location],"NA",0,1))</f>
        <v/>
      </c>
      <c r="U580" s="341" t="str">
        <f t="array" ref="U580">if(V580="","",XLOOKUP(V580,Master[Company],Master[Acronym],"NA",0,1))</f>
        <v/>
      </c>
      <c r="V580" s="341"/>
      <c r="W580" s="342"/>
      <c r="X580" s="90"/>
      <c r="Y580" s="341"/>
      <c r="Z580" s="341" t="str">
        <f t="shared" si="11"/>
        <v/>
      </c>
      <c r="AA580" s="341"/>
      <c r="AB580" s="341"/>
      <c r="AC580" s="341"/>
      <c r="AD580" s="401"/>
      <c r="AE580" s="563"/>
      <c r="AF580" s="564"/>
      <c r="AG580" s="564"/>
      <c r="AH580" s="564"/>
      <c r="AI580" s="564"/>
      <c r="AJ580" s="564"/>
      <c r="AK580" s="564"/>
      <c r="AL580" s="565"/>
      <c r="AM580" s="564"/>
      <c r="AN580" s="564"/>
      <c r="AO580" s="564"/>
      <c r="AP580" s="564"/>
      <c r="AQ580" s="564"/>
      <c r="AR580" s="564"/>
      <c r="AS580" s="564"/>
      <c r="AT580" s="564"/>
      <c r="AU580" s="394"/>
      <c r="AV580" s="306"/>
      <c r="AW580" s="306"/>
      <c r="AX580" s="394"/>
      <c r="AY580" s="401"/>
      <c r="AZ580" s="341"/>
      <c r="BA580" s="341"/>
      <c r="BB580" s="341"/>
      <c r="BC580" s="341"/>
      <c r="BD580" s="341"/>
      <c r="BE580" s="401"/>
      <c r="BF580" s="341"/>
      <c r="BG580" s="341"/>
      <c r="BH580" s="402"/>
      <c r="BI580" s="403"/>
      <c r="BJ580" s="405"/>
      <c r="BK580" s="405"/>
      <c r="BL580" s="405"/>
      <c r="BM580" s="405"/>
      <c r="BN580" s="514"/>
    </row>
    <row r="581" ht="18.75" customHeight="1">
      <c r="A581" s="336" t="str">
        <f t="shared" si="13"/>
        <v/>
      </c>
      <c r="B581" s="341"/>
      <c r="C581" s="559"/>
      <c r="D581" s="559"/>
      <c r="E581" s="560" t="str">
        <f t="shared" si="14"/>
        <v/>
      </c>
      <c r="F581" s="401"/>
      <c r="G581" s="394"/>
      <c r="H581" s="341" t="str">
        <f t="array" ref="H581">IF(D581="","",XLOOKUP(D581,'Master Data'!K:K,'Master Data'!N:N,"Input in Master Data",0,1))</f>
        <v/>
      </c>
      <c r="I581" s="341" t="str">
        <f t="array" ref="I581">IF(D581="","",XLOOKUP(D581,'Master Data'!K:K,'Master Data'!O:O,"Input in Master Data",0,1))</f>
        <v/>
      </c>
      <c r="J581" s="341" t="str">
        <f t="array" ref="J581">if(V581="","",XLOOKUP(V581,Master[Company],Master[Blow],"Unknown",0,1))</f>
        <v/>
      </c>
      <c r="K581" s="341" t="str">
        <f t="array" ref="K581">if(V581="","",XLOOKUP(V581,Master[Company],Master[Pigging],"Unknown",0,1))</f>
        <v/>
      </c>
      <c r="L581" s="341" t="str">
        <f t="array" ref="L581">if(V581="","",XLOOKUP(V581,Master[Company],Master[Load Method],"Unknown",0,1))</f>
        <v/>
      </c>
      <c r="M581" s="341" t="str">
        <f t="array" ref="M581">if(V581="","",XLOOKUP(V581,Master[Company],Master[Line Distance],"Unknown",0,1))</f>
        <v/>
      </c>
      <c r="N581" s="394"/>
      <c r="O581" s="341"/>
      <c r="P581" s="506"/>
      <c r="Q581" s="341" t="str">
        <f t="array" ref="Q581">if(V581="","",XLOOKUP(V581,Master[Company],Master[Terms],"NA",0,1))</f>
        <v/>
      </c>
      <c r="R581" s="341" t="str">
        <f t="shared" si="9"/>
        <v/>
      </c>
      <c r="S581" s="341" t="str">
        <f t="array" ref="S581">if(V581="","",XLOOKUP(V581,Master[Company],Master[Group],"NA",0,1))</f>
        <v/>
      </c>
      <c r="T581" s="341" t="str">
        <f t="array" ref="T581">if(V581="","",XLOOKUP(V581,Master[Company],Master[Loading Location],"NA",0,1))</f>
        <v/>
      </c>
      <c r="U581" s="341" t="str">
        <f t="array" ref="U581">if(V581="","",XLOOKUP(V581,Master[Company],Master[Acronym],"NA",0,1))</f>
        <v/>
      </c>
      <c r="V581" s="341"/>
      <c r="W581" s="342"/>
      <c r="X581" s="90"/>
      <c r="Y581" s="341"/>
      <c r="Z581" s="341" t="str">
        <f t="shared" si="11"/>
        <v/>
      </c>
      <c r="AA581" s="341"/>
      <c r="AB581" s="341"/>
      <c r="AC581" s="341"/>
      <c r="AD581" s="401"/>
      <c r="AE581" s="563"/>
      <c r="AF581" s="564"/>
      <c r="AG581" s="564"/>
      <c r="AH581" s="564"/>
      <c r="AI581" s="564"/>
      <c r="AJ581" s="564"/>
      <c r="AK581" s="564"/>
      <c r="AL581" s="565"/>
      <c r="AM581" s="564"/>
      <c r="AN581" s="564"/>
      <c r="AO581" s="564"/>
      <c r="AP581" s="564"/>
      <c r="AQ581" s="564"/>
      <c r="AR581" s="564"/>
      <c r="AS581" s="564"/>
      <c r="AT581" s="564"/>
      <c r="AU581" s="394"/>
      <c r="AV581" s="306"/>
      <c r="AW581" s="306"/>
      <c r="AX581" s="394"/>
      <c r="AY581" s="401"/>
      <c r="AZ581" s="341"/>
      <c r="BA581" s="341"/>
      <c r="BB581" s="341"/>
      <c r="BC581" s="341"/>
      <c r="BD581" s="341"/>
      <c r="BE581" s="401"/>
      <c r="BF581" s="341"/>
      <c r="BG581" s="341"/>
      <c r="BH581" s="402"/>
      <c r="BI581" s="403"/>
      <c r="BJ581" s="405"/>
      <c r="BK581" s="405"/>
      <c r="BL581" s="405"/>
      <c r="BM581" s="405"/>
      <c r="BN581" s="514"/>
    </row>
    <row r="582" ht="18.75" customHeight="1">
      <c r="A582" s="336" t="str">
        <f t="shared" si="13"/>
        <v/>
      </c>
      <c r="B582" s="341"/>
      <c r="C582" s="559"/>
      <c r="D582" s="559"/>
      <c r="E582" s="560" t="str">
        <f t="shared" si="14"/>
        <v/>
      </c>
      <c r="F582" s="401"/>
      <c r="G582" s="394"/>
      <c r="H582" s="341" t="str">
        <f t="array" ref="H582">IF(D582="","",XLOOKUP(D582,'Master Data'!K:K,'Master Data'!N:N,"Input in Master Data",0,1))</f>
        <v/>
      </c>
      <c r="I582" s="341" t="str">
        <f t="array" ref="I582">IF(D582="","",XLOOKUP(D582,'Master Data'!K:K,'Master Data'!O:O,"Input in Master Data",0,1))</f>
        <v/>
      </c>
      <c r="J582" s="341" t="str">
        <f t="array" ref="J582">if(V582="","",XLOOKUP(V582,Master[Company],Master[Blow],"Unknown",0,1))</f>
        <v/>
      </c>
      <c r="K582" s="341" t="str">
        <f t="array" ref="K582">if(V582="","",XLOOKUP(V582,Master[Company],Master[Pigging],"Unknown",0,1))</f>
        <v/>
      </c>
      <c r="L582" s="341" t="str">
        <f t="array" ref="L582">if(V582="","",XLOOKUP(V582,Master[Company],Master[Load Method],"Unknown",0,1))</f>
        <v/>
      </c>
      <c r="M582" s="341" t="str">
        <f t="array" ref="M582">if(V582="","",XLOOKUP(V582,Master[Company],Master[Line Distance],"Unknown",0,1))</f>
        <v/>
      </c>
      <c r="N582" s="394"/>
      <c r="O582" s="341"/>
      <c r="P582" s="506"/>
      <c r="Q582" s="341" t="str">
        <f t="array" ref="Q582">if(V582="","",XLOOKUP(V582,Master[Company],Master[Terms],"NA",0,1))</f>
        <v/>
      </c>
      <c r="R582" s="341" t="str">
        <f t="shared" si="9"/>
        <v/>
      </c>
      <c r="S582" s="341" t="str">
        <f t="array" ref="S582">if(V582="","",XLOOKUP(V582,Master[Company],Master[Group],"NA",0,1))</f>
        <v/>
      </c>
      <c r="T582" s="341" t="str">
        <f t="array" ref="T582">if(V582="","",XLOOKUP(V582,Master[Company],Master[Loading Location],"NA",0,1))</f>
        <v/>
      </c>
      <c r="U582" s="341" t="str">
        <f t="array" ref="U582">if(V582="","",XLOOKUP(V582,Master[Company],Master[Acronym],"NA",0,1))</f>
        <v/>
      </c>
      <c r="V582" s="341"/>
      <c r="W582" s="342"/>
      <c r="X582" s="90"/>
      <c r="Y582" s="341"/>
      <c r="Z582" s="341" t="str">
        <f t="shared" si="11"/>
        <v/>
      </c>
      <c r="AA582" s="341"/>
      <c r="AB582" s="341"/>
      <c r="AC582" s="341"/>
      <c r="AD582" s="401"/>
      <c r="AE582" s="563"/>
      <c r="AF582" s="564"/>
      <c r="AG582" s="564"/>
      <c r="AH582" s="564"/>
      <c r="AI582" s="564"/>
      <c r="AJ582" s="564"/>
      <c r="AK582" s="564"/>
      <c r="AL582" s="565"/>
      <c r="AM582" s="564"/>
      <c r="AN582" s="564"/>
      <c r="AO582" s="564"/>
      <c r="AP582" s="564"/>
      <c r="AQ582" s="564"/>
      <c r="AR582" s="564"/>
      <c r="AS582" s="564"/>
      <c r="AT582" s="564"/>
      <c r="AU582" s="394"/>
      <c r="AV582" s="306"/>
      <c r="AW582" s="306"/>
      <c r="AX582" s="394"/>
      <c r="AY582" s="401"/>
      <c r="AZ582" s="341"/>
      <c r="BA582" s="341"/>
      <c r="BB582" s="341"/>
      <c r="BC582" s="341"/>
      <c r="BD582" s="341"/>
      <c r="BE582" s="401"/>
      <c r="BF582" s="341"/>
      <c r="BG582" s="341"/>
      <c r="BH582" s="402"/>
      <c r="BI582" s="403"/>
      <c r="BJ582" s="405"/>
      <c r="BK582" s="405"/>
      <c r="BL582" s="405"/>
      <c r="BM582" s="405"/>
      <c r="BN582" s="514"/>
    </row>
    <row r="583" ht="18.75" customHeight="1">
      <c r="A583" s="336" t="str">
        <f t="shared" si="13"/>
        <v/>
      </c>
      <c r="B583" s="341"/>
      <c r="C583" s="559"/>
      <c r="D583" s="559"/>
      <c r="E583" s="560" t="str">
        <f t="shared" si="14"/>
        <v/>
      </c>
      <c r="F583" s="401"/>
      <c r="G583" s="394"/>
      <c r="H583" s="341" t="str">
        <f t="array" ref="H583">IF(D583="","",XLOOKUP(D583,'Master Data'!K:K,'Master Data'!N:N,"Input in Master Data",0,1))</f>
        <v/>
      </c>
      <c r="I583" s="341" t="str">
        <f t="array" ref="I583">IF(D583="","",XLOOKUP(D583,'Master Data'!K:K,'Master Data'!O:O,"Input in Master Data",0,1))</f>
        <v/>
      </c>
      <c r="J583" s="341" t="str">
        <f t="array" ref="J583">if(V583="","",XLOOKUP(V583,Master[Company],Master[Blow],"Unknown",0,1))</f>
        <v/>
      </c>
      <c r="K583" s="341" t="str">
        <f t="array" ref="K583">if(V583="","",XLOOKUP(V583,Master[Company],Master[Pigging],"Unknown",0,1))</f>
        <v/>
      </c>
      <c r="L583" s="341" t="str">
        <f t="array" ref="L583">if(V583="","",XLOOKUP(V583,Master[Company],Master[Load Method],"Unknown",0,1))</f>
        <v/>
      </c>
      <c r="M583" s="341" t="str">
        <f t="array" ref="M583">if(V583="","",XLOOKUP(V583,Master[Company],Master[Line Distance],"Unknown",0,1))</f>
        <v/>
      </c>
      <c r="N583" s="394"/>
      <c r="O583" s="341"/>
      <c r="P583" s="506"/>
      <c r="Q583" s="341" t="str">
        <f t="array" ref="Q583">if(V583="","",XLOOKUP(V583,Master[Company],Master[Terms],"NA",0,1))</f>
        <v/>
      </c>
      <c r="R583" s="341" t="str">
        <f t="shared" si="9"/>
        <v/>
      </c>
      <c r="S583" s="341" t="str">
        <f t="array" ref="S583">if(V583="","",XLOOKUP(V583,Master[Company],Master[Group],"NA",0,1))</f>
        <v/>
      </c>
      <c r="T583" s="341" t="str">
        <f t="array" ref="T583">if(V583="","",XLOOKUP(V583,Master[Company],Master[Loading Location],"NA",0,1))</f>
        <v/>
      </c>
      <c r="U583" s="341" t="str">
        <f t="array" ref="U583">if(V583="","",XLOOKUP(V583,Master[Company],Master[Acronym],"NA",0,1))</f>
        <v/>
      </c>
      <c r="V583" s="341"/>
      <c r="W583" s="342"/>
      <c r="X583" s="90"/>
      <c r="Y583" s="341"/>
      <c r="Z583" s="341" t="str">
        <f t="shared" si="11"/>
        <v/>
      </c>
      <c r="AA583" s="341"/>
      <c r="AB583" s="341"/>
      <c r="AC583" s="341"/>
      <c r="AD583" s="401"/>
      <c r="AE583" s="563"/>
      <c r="AF583" s="564"/>
      <c r="AG583" s="564"/>
      <c r="AH583" s="564"/>
      <c r="AI583" s="564"/>
      <c r="AJ583" s="564"/>
      <c r="AK583" s="564"/>
      <c r="AL583" s="565"/>
      <c r="AM583" s="564"/>
      <c r="AN583" s="564"/>
      <c r="AO583" s="564"/>
      <c r="AP583" s="564"/>
      <c r="AQ583" s="564"/>
      <c r="AR583" s="564"/>
      <c r="AS583" s="564"/>
      <c r="AT583" s="564"/>
      <c r="AU583" s="394"/>
      <c r="AV583" s="306"/>
      <c r="AW583" s="306"/>
      <c r="AX583" s="394"/>
      <c r="AY583" s="401"/>
      <c r="AZ583" s="341"/>
      <c r="BA583" s="341"/>
      <c r="BB583" s="341"/>
      <c r="BC583" s="341"/>
      <c r="BD583" s="341"/>
      <c r="BE583" s="401"/>
      <c r="BF583" s="341"/>
      <c r="BG583" s="341"/>
      <c r="BH583" s="402"/>
      <c r="BI583" s="403"/>
      <c r="BJ583" s="405"/>
      <c r="BK583" s="405"/>
      <c r="BL583" s="405"/>
      <c r="BM583" s="405"/>
      <c r="BN583" s="514"/>
    </row>
    <row r="584" ht="18.75" customHeight="1">
      <c r="A584" s="336" t="str">
        <f t="shared" si="13"/>
        <v/>
      </c>
      <c r="B584" s="341"/>
      <c r="C584" s="559"/>
      <c r="D584" s="559"/>
      <c r="E584" s="560" t="str">
        <f t="shared" si="14"/>
        <v/>
      </c>
      <c r="F584" s="401"/>
      <c r="G584" s="394"/>
      <c r="H584" s="341" t="str">
        <f t="array" ref="H584">IF(D584="","",XLOOKUP(D584,'Master Data'!K:K,'Master Data'!N:N,"Input in Master Data",0,1))</f>
        <v/>
      </c>
      <c r="I584" s="341" t="str">
        <f t="array" ref="I584">IF(D584="","",XLOOKUP(D584,'Master Data'!K:K,'Master Data'!O:O,"Input in Master Data",0,1))</f>
        <v/>
      </c>
      <c r="J584" s="341" t="str">
        <f t="array" ref="J584">if(V584="","",XLOOKUP(V584,Master[Company],Master[Blow],"Unknown",0,1))</f>
        <v/>
      </c>
      <c r="K584" s="341" t="str">
        <f t="array" ref="K584">if(V584="","",XLOOKUP(V584,Master[Company],Master[Pigging],"Unknown",0,1))</f>
        <v/>
      </c>
      <c r="L584" s="341" t="str">
        <f t="array" ref="L584">if(V584="","",XLOOKUP(V584,Master[Company],Master[Load Method],"Unknown",0,1))</f>
        <v/>
      </c>
      <c r="M584" s="341" t="str">
        <f t="array" ref="M584">if(V584="","",XLOOKUP(V584,Master[Company],Master[Line Distance],"Unknown",0,1))</f>
        <v/>
      </c>
      <c r="N584" s="394"/>
      <c r="O584" s="341"/>
      <c r="P584" s="506"/>
      <c r="Q584" s="341" t="str">
        <f t="array" ref="Q584">if(V584="","",XLOOKUP(V584,Master[Company],Master[Terms],"NA",0,1))</f>
        <v/>
      </c>
      <c r="R584" s="341" t="str">
        <f t="shared" si="9"/>
        <v/>
      </c>
      <c r="S584" s="341" t="str">
        <f t="array" ref="S584">if(V584="","",XLOOKUP(V584,Master[Company],Master[Group],"NA",0,1))</f>
        <v/>
      </c>
      <c r="T584" s="341" t="str">
        <f t="array" ref="T584">if(V584="","",XLOOKUP(V584,Master[Company],Master[Loading Location],"NA",0,1))</f>
        <v/>
      </c>
      <c r="U584" s="341" t="str">
        <f t="array" ref="U584">if(V584="","",XLOOKUP(V584,Master[Company],Master[Acronym],"NA",0,1))</f>
        <v/>
      </c>
      <c r="V584" s="341"/>
      <c r="W584" s="342"/>
      <c r="X584" s="90"/>
      <c r="Y584" s="341"/>
      <c r="Z584" s="341" t="str">
        <f t="shared" si="11"/>
        <v/>
      </c>
      <c r="AA584" s="341"/>
      <c r="AB584" s="341"/>
      <c r="AC584" s="341"/>
      <c r="AD584" s="401"/>
      <c r="AE584" s="563"/>
      <c r="AF584" s="564"/>
      <c r="AG584" s="564"/>
      <c r="AH584" s="564"/>
      <c r="AI584" s="564"/>
      <c r="AJ584" s="564"/>
      <c r="AK584" s="564"/>
      <c r="AL584" s="565"/>
      <c r="AM584" s="564"/>
      <c r="AN584" s="564"/>
      <c r="AO584" s="564"/>
      <c r="AP584" s="564"/>
      <c r="AQ584" s="564"/>
      <c r="AR584" s="564"/>
      <c r="AS584" s="564"/>
      <c r="AT584" s="564"/>
      <c r="AU584" s="394"/>
      <c r="AV584" s="306"/>
      <c r="AW584" s="306"/>
      <c r="AX584" s="394"/>
      <c r="AY584" s="401"/>
      <c r="AZ584" s="341"/>
      <c r="BA584" s="341"/>
      <c r="BB584" s="341"/>
      <c r="BC584" s="341"/>
      <c r="BD584" s="341"/>
      <c r="BE584" s="401"/>
      <c r="BF584" s="341"/>
      <c r="BG584" s="341"/>
      <c r="BH584" s="402"/>
      <c r="BI584" s="403"/>
      <c r="BJ584" s="405"/>
      <c r="BK584" s="405"/>
      <c r="BL584" s="405"/>
      <c r="BM584" s="405"/>
      <c r="BN584" s="514"/>
    </row>
    <row r="585" ht="18.75" customHeight="1">
      <c r="A585" s="336" t="str">
        <f t="shared" si="13"/>
        <v/>
      </c>
      <c r="B585" s="341"/>
      <c r="C585" s="559"/>
      <c r="D585" s="559"/>
      <c r="E585" s="560" t="str">
        <f t="shared" si="14"/>
        <v/>
      </c>
      <c r="F585" s="401"/>
      <c r="G585" s="394"/>
      <c r="H585" s="341" t="str">
        <f t="array" ref="H585">IF(D585="","",XLOOKUP(D585,'Master Data'!K:K,'Master Data'!N:N,"Input in Master Data",0,1))</f>
        <v/>
      </c>
      <c r="I585" s="341" t="str">
        <f t="array" ref="I585">IF(D585="","",XLOOKUP(D585,'Master Data'!K:K,'Master Data'!O:O,"Input in Master Data",0,1))</f>
        <v/>
      </c>
      <c r="J585" s="341" t="str">
        <f t="array" ref="J585">if(V585="","",XLOOKUP(V585,Master[Company],Master[Blow],"Unknown",0,1))</f>
        <v/>
      </c>
      <c r="K585" s="341" t="str">
        <f t="array" ref="K585">if(V585="","",XLOOKUP(V585,Master[Company],Master[Pigging],"Unknown",0,1))</f>
        <v/>
      </c>
      <c r="L585" s="341" t="str">
        <f t="array" ref="L585">if(V585="","",XLOOKUP(V585,Master[Company],Master[Load Method],"Unknown",0,1))</f>
        <v/>
      </c>
      <c r="M585" s="341" t="str">
        <f t="array" ref="M585">if(V585="","",XLOOKUP(V585,Master[Company],Master[Line Distance],"Unknown",0,1))</f>
        <v/>
      </c>
      <c r="N585" s="394"/>
      <c r="O585" s="341"/>
      <c r="P585" s="506"/>
      <c r="Q585" s="341" t="str">
        <f t="array" ref="Q585">if(V585="","",XLOOKUP(V585,Master[Company],Master[Terms],"NA",0,1))</f>
        <v/>
      </c>
      <c r="R585" s="341" t="str">
        <f t="shared" si="9"/>
        <v/>
      </c>
      <c r="S585" s="341" t="str">
        <f t="array" ref="S585">if(V585="","",XLOOKUP(V585,Master[Company],Master[Group],"NA",0,1))</f>
        <v/>
      </c>
      <c r="T585" s="341" t="str">
        <f t="array" ref="T585">if(V585="","",XLOOKUP(V585,Master[Company],Master[Loading Location],"NA",0,1))</f>
        <v/>
      </c>
      <c r="U585" s="341" t="str">
        <f t="array" ref="U585">if(V585="","",XLOOKUP(V585,Master[Company],Master[Acronym],"NA",0,1))</f>
        <v/>
      </c>
      <c r="V585" s="341"/>
      <c r="W585" s="342"/>
      <c r="X585" s="90"/>
      <c r="Y585" s="341"/>
      <c r="Z585" s="341" t="str">
        <f t="shared" si="11"/>
        <v/>
      </c>
      <c r="AA585" s="341"/>
      <c r="AB585" s="341"/>
      <c r="AC585" s="341"/>
      <c r="AD585" s="401"/>
      <c r="AE585" s="563"/>
      <c r="AF585" s="564"/>
      <c r="AG585" s="564"/>
      <c r="AH585" s="564"/>
      <c r="AI585" s="564"/>
      <c r="AJ585" s="564"/>
      <c r="AK585" s="564"/>
      <c r="AL585" s="565"/>
      <c r="AM585" s="564"/>
      <c r="AN585" s="564"/>
      <c r="AO585" s="564"/>
      <c r="AP585" s="564"/>
      <c r="AQ585" s="564"/>
      <c r="AR585" s="564"/>
      <c r="AS585" s="564"/>
      <c r="AT585" s="564"/>
      <c r="AU585" s="394"/>
      <c r="AV585" s="306"/>
      <c r="AW585" s="306"/>
      <c r="AX585" s="394"/>
      <c r="AY585" s="401"/>
      <c r="AZ585" s="341"/>
      <c r="BA585" s="341"/>
      <c r="BB585" s="341"/>
      <c r="BC585" s="341"/>
      <c r="BD585" s="341"/>
      <c r="BE585" s="401"/>
      <c r="BF585" s="341"/>
      <c r="BG585" s="341"/>
      <c r="BH585" s="402"/>
      <c r="BI585" s="403"/>
      <c r="BJ585" s="405"/>
      <c r="BK585" s="405"/>
      <c r="BL585" s="405"/>
      <c r="BM585" s="405"/>
      <c r="BN585" s="514"/>
    </row>
    <row r="586" ht="18.75" customHeight="1">
      <c r="A586" s="336" t="str">
        <f t="shared" si="13"/>
        <v/>
      </c>
      <c r="B586" s="341"/>
      <c r="C586" s="559"/>
      <c r="D586" s="559"/>
      <c r="E586" s="560" t="str">
        <f t="shared" si="14"/>
        <v/>
      </c>
      <c r="F586" s="401"/>
      <c r="G586" s="394"/>
      <c r="H586" s="341" t="str">
        <f t="array" ref="H586">IF(D586="","",XLOOKUP(D586,'Master Data'!K:K,'Master Data'!N:N,"Input in Master Data",0,1))</f>
        <v/>
      </c>
      <c r="I586" s="341" t="str">
        <f t="array" ref="I586">IF(D586="","",XLOOKUP(D586,'Master Data'!K:K,'Master Data'!O:O,"Input in Master Data",0,1))</f>
        <v/>
      </c>
      <c r="J586" s="341" t="str">
        <f t="array" ref="J586">if(V586="","",XLOOKUP(V586,Master[Company],Master[Blow],"Unknown",0,1))</f>
        <v/>
      </c>
      <c r="K586" s="341" t="str">
        <f t="array" ref="K586">if(V586="","",XLOOKUP(V586,Master[Company],Master[Pigging],"Unknown",0,1))</f>
        <v/>
      </c>
      <c r="L586" s="341" t="str">
        <f t="array" ref="L586">if(V586="","",XLOOKUP(V586,Master[Company],Master[Load Method],"Unknown",0,1))</f>
        <v/>
      </c>
      <c r="M586" s="341" t="str">
        <f t="array" ref="M586">if(V586="","",XLOOKUP(V586,Master[Company],Master[Line Distance],"Unknown",0,1))</f>
        <v/>
      </c>
      <c r="N586" s="394"/>
      <c r="O586" s="341"/>
      <c r="P586" s="506"/>
      <c r="Q586" s="341" t="str">
        <f t="array" ref="Q586">if(V586="","",XLOOKUP(V586,Master[Company],Master[Terms],"NA",0,1))</f>
        <v/>
      </c>
      <c r="R586" s="341" t="str">
        <f t="shared" si="9"/>
        <v/>
      </c>
      <c r="S586" s="341" t="str">
        <f t="array" ref="S586">if(V586="","",XLOOKUP(V586,Master[Company],Master[Group],"NA",0,1))</f>
        <v/>
      </c>
      <c r="T586" s="341" t="str">
        <f t="array" ref="T586">if(V586="","",XLOOKUP(V586,Master[Company],Master[Loading Location],"NA",0,1))</f>
        <v/>
      </c>
      <c r="U586" s="341" t="str">
        <f t="array" ref="U586">if(V586="","",XLOOKUP(V586,Master[Company],Master[Acronym],"NA",0,1))</f>
        <v/>
      </c>
      <c r="V586" s="341"/>
      <c r="W586" s="342"/>
      <c r="X586" s="90"/>
      <c r="Y586" s="341"/>
      <c r="Z586" s="341" t="str">
        <f t="shared" si="11"/>
        <v/>
      </c>
      <c r="AA586" s="341"/>
      <c r="AB586" s="341"/>
      <c r="AC586" s="341"/>
      <c r="AD586" s="401"/>
      <c r="AE586" s="563"/>
      <c r="AF586" s="564"/>
      <c r="AG586" s="564"/>
      <c r="AH586" s="564"/>
      <c r="AI586" s="564"/>
      <c r="AJ586" s="564"/>
      <c r="AK586" s="564"/>
      <c r="AL586" s="565"/>
      <c r="AM586" s="564"/>
      <c r="AN586" s="564"/>
      <c r="AO586" s="564"/>
      <c r="AP586" s="564"/>
      <c r="AQ586" s="564"/>
      <c r="AR586" s="564"/>
      <c r="AS586" s="564"/>
      <c r="AT586" s="564"/>
      <c r="AU586" s="394"/>
      <c r="AV586" s="306"/>
      <c r="AW586" s="306"/>
      <c r="AX586" s="394"/>
      <c r="AY586" s="401"/>
      <c r="AZ586" s="341"/>
      <c r="BA586" s="341"/>
      <c r="BB586" s="341"/>
      <c r="BC586" s="341"/>
      <c r="BD586" s="341"/>
      <c r="BE586" s="401"/>
      <c r="BF586" s="341"/>
      <c r="BG586" s="341"/>
      <c r="BH586" s="402"/>
      <c r="BI586" s="403"/>
      <c r="BJ586" s="405"/>
      <c r="BK586" s="405"/>
      <c r="BL586" s="405"/>
      <c r="BM586" s="405"/>
      <c r="BN586" s="514"/>
    </row>
    <row r="587" ht="18.75" customHeight="1">
      <c r="A587" s="336" t="str">
        <f t="shared" si="13"/>
        <v/>
      </c>
      <c r="B587" s="341"/>
      <c r="C587" s="559"/>
      <c r="D587" s="559"/>
      <c r="E587" s="560" t="str">
        <f t="shared" si="14"/>
        <v/>
      </c>
      <c r="F587" s="401"/>
      <c r="G587" s="394"/>
      <c r="H587" s="341" t="str">
        <f t="array" ref="H587">IF(D587="","",XLOOKUP(D587,'Master Data'!K:K,'Master Data'!N:N,"Input in Master Data",0,1))</f>
        <v/>
      </c>
      <c r="I587" s="341" t="str">
        <f t="array" ref="I587">IF(D587="","",XLOOKUP(D587,'Master Data'!K:K,'Master Data'!O:O,"Input in Master Data",0,1))</f>
        <v/>
      </c>
      <c r="J587" s="341" t="str">
        <f t="array" ref="J587">if(V587="","",XLOOKUP(V587,Master[Company],Master[Blow],"Unknown",0,1))</f>
        <v/>
      </c>
      <c r="K587" s="341" t="str">
        <f t="array" ref="K587">if(V587="","",XLOOKUP(V587,Master[Company],Master[Pigging],"Unknown",0,1))</f>
        <v/>
      </c>
      <c r="L587" s="341" t="str">
        <f t="array" ref="L587">if(V587="","",XLOOKUP(V587,Master[Company],Master[Load Method],"Unknown",0,1))</f>
        <v/>
      </c>
      <c r="M587" s="341" t="str">
        <f t="array" ref="M587">if(V587="","",XLOOKUP(V587,Master[Company],Master[Line Distance],"Unknown",0,1))</f>
        <v/>
      </c>
      <c r="N587" s="394"/>
      <c r="O587" s="341"/>
      <c r="P587" s="506"/>
      <c r="Q587" s="341" t="str">
        <f t="array" ref="Q587">if(V587="","",XLOOKUP(V587,Master[Company],Master[Terms],"NA",0,1))</f>
        <v/>
      </c>
      <c r="R587" s="341" t="str">
        <f t="shared" si="9"/>
        <v/>
      </c>
      <c r="S587" s="341" t="str">
        <f t="array" ref="S587">if(V587="","",XLOOKUP(V587,Master[Company],Master[Group],"NA",0,1))</f>
        <v/>
      </c>
      <c r="T587" s="341" t="str">
        <f t="array" ref="T587">if(V587="","",XLOOKUP(V587,Master[Company],Master[Loading Location],"NA",0,1))</f>
        <v/>
      </c>
      <c r="U587" s="341" t="str">
        <f t="array" ref="U587">if(V587="","",XLOOKUP(V587,Master[Company],Master[Acronym],"NA",0,1))</f>
        <v/>
      </c>
      <c r="V587" s="341"/>
      <c r="W587" s="342"/>
      <c r="X587" s="90"/>
      <c r="Y587" s="341"/>
      <c r="Z587" s="341" t="str">
        <f t="shared" si="11"/>
        <v/>
      </c>
      <c r="AA587" s="341"/>
      <c r="AB587" s="341"/>
      <c r="AC587" s="341"/>
      <c r="AD587" s="401"/>
      <c r="AE587" s="563"/>
      <c r="AF587" s="564"/>
      <c r="AG587" s="564"/>
      <c r="AH587" s="564"/>
      <c r="AI587" s="564"/>
      <c r="AJ587" s="564"/>
      <c r="AK587" s="564"/>
      <c r="AL587" s="565"/>
      <c r="AM587" s="564"/>
      <c r="AN587" s="564"/>
      <c r="AO587" s="564"/>
      <c r="AP587" s="564"/>
      <c r="AQ587" s="564"/>
      <c r="AR587" s="564"/>
      <c r="AS587" s="564"/>
      <c r="AT587" s="564"/>
      <c r="AU587" s="394"/>
      <c r="AV587" s="306"/>
      <c r="AW587" s="306"/>
      <c r="AX587" s="394"/>
      <c r="AY587" s="401"/>
      <c r="AZ587" s="341"/>
      <c r="BA587" s="341"/>
      <c r="BB587" s="341"/>
      <c r="BC587" s="341"/>
      <c r="BD587" s="341"/>
      <c r="BE587" s="401"/>
      <c r="BF587" s="341"/>
      <c r="BG587" s="341"/>
      <c r="BH587" s="402"/>
      <c r="BI587" s="403"/>
      <c r="BJ587" s="405"/>
      <c r="BK587" s="405"/>
      <c r="BL587" s="405"/>
      <c r="BM587" s="405"/>
      <c r="BN587" s="514"/>
    </row>
    <row r="588" ht="18.75" customHeight="1">
      <c r="A588" s="336" t="str">
        <f t="shared" si="13"/>
        <v/>
      </c>
      <c r="B588" s="341"/>
      <c r="C588" s="559"/>
      <c r="D588" s="559"/>
      <c r="E588" s="560" t="str">
        <f t="shared" si="14"/>
        <v/>
      </c>
      <c r="F588" s="401"/>
      <c r="G588" s="394"/>
      <c r="H588" s="341" t="str">
        <f t="array" ref="H588">IF(D588="","",XLOOKUP(D588,'Master Data'!K:K,'Master Data'!N:N,"Input in Master Data",0,1))</f>
        <v/>
      </c>
      <c r="I588" s="341" t="str">
        <f t="array" ref="I588">IF(D588="","",XLOOKUP(D588,'Master Data'!K:K,'Master Data'!O:O,"Input in Master Data",0,1))</f>
        <v/>
      </c>
      <c r="J588" s="341" t="str">
        <f t="array" ref="J588">if(V588="","",XLOOKUP(V588,Master[Company],Master[Blow],"Unknown",0,1))</f>
        <v/>
      </c>
      <c r="K588" s="341" t="str">
        <f t="array" ref="K588">if(V588="","",XLOOKUP(V588,Master[Company],Master[Pigging],"Unknown",0,1))</f>
        <v/>
      </c>
      <c r="L588" s="341" t="str">
        <f t="array" ref="L588">if(V588="","",XLOOKUP(V588,Master[Company],Master[Load Method],"Unknown",0,1))</f>
        <v/>
      </c>
      <c r="M588" s="341" t="str">
        <f t="array" ref="M588">if(V588="","",XLOOKUP(V588,Master[Company],Master[Line Distance],"Unknown",0,1))</f>
        <v/>
      </c>
      <c r="N588" s="394"/>
      <c r="O588" s="341"/>
      <c r="P588" s="506"/>
      <c r="Q588" s="341" t="str">
        <f t="array" ref="Q588">if(V588="","",XLOOKUP(V588,Master[Company],Master[Terms],"NA",0,1))</f>
        <v/>
      </c>
      <c r="R588" s="341" t="str">
        <f t="shared" si="9"/>
        <v/>
      </c>
      <c r="S588" s="341" t="str">
        <f t="array" ref="S588">if(V588="","",XLOOKUP(V588,Master[Company],Master[Group],"NA",0,1))</f>
        <v/>
      </c>
      <c r="T588" s="341" t="str">
        <f t="array" ref="T588">if(V588="","",XLOOKUP(V588,Master[Company],Master[Loading Location],"NA",0,1))</f>
        <v/>
      </c>
      <c r="U588" s="341" t="str">
        <f t="array" ref="U588">if(V588="","",XLOOKUP(V588,Master[Company],Master[Acronym],"NA",0,1))</f>
        <v/>
      </c>
      <c r="V588" s="341"/>
      <c r="W588" s="342"/>
      <c r="X588" s="90"/>
      <c r="Y588" s="341"/>
      <c r="Z588" s="341" t="str">
        <f t="shared" si="11"/>
        <v/>
      </c>
      <c r="AA588" s="341"/>
      <c r="AB588" s="341"/>
      <c r="AC588" s="341"/>
      <c r="AD588" s="401"/>
      <c r="AE588" s="563"/>
      <c r="AF588" s="564"/>
      <c r="AG588" s="564"/>
      <c r="AH588" s="564"/>
      <c r="AI588" s="564"/>
      <c r="AJ588" s="564"/>
      <c r="AK588" s="564"/>
      <c r="AL588" s="565"/>
      <c r="AM588" s="564"/>
      <c r="AN588" s="564"/>
      <c r="AO588" s="564"/>
      <c r="AP588" s="564"/>
      <c r="AQ588" s="564"/>
      <c r="AR588" s="564"/>
      <c r="AS588" s="564"/>
      <c r="AT588" s="564"/>
      <c r="AU588" s="394"/>
      <c r="AV588" s="306"/>
      <c r="AW588" s="306"/>
      <c r="AX588" s="394"/>
      <c r="AY588" s="401"/>
      <c r="AZ588" s="341"/>
      <c r="BA588" s="341"/>
      <c r="BB588" s="341"/>
      <c r="BC588" s="341"/>
      <c r="BD588" s="341"/>
      <c r="BE588" s="401"/>
      <c r="BF588" s="341"/>
      <c r="BG588" s="341"/>
      <c r="BH588" s="402"/>
      <c r="BI588" s="403"/>
      <c r="BJ588" s="405"/>
      <c r="BK588" s="405"/>
      <c r="BL588" s="405"/>
      <c r="BM588" s="405"/>
      <c r="BN588" s="514"/>
    </row>
    <row r="589" ht="18.75" customHeight="1">
      <c r="A589" s="336" t="str">
        <f t="shared" si="13"/>
        <v/>
      </c>
      <c r="B589" s="341"/>
      <c r="C589" s="559"/>
      <c r="D589" s="559"/>
      <c r="E589" s="560" t="str">
        <f t="shared" si="14"/>
        <v/>
      </c>
      <c r="F589" s="401"/>
      <c r="G589" s="394"/>
      <c r="H589" s="341" t="str">
        <f t="array" ref="H589">IF(D589="","",XLOOKUP(D589,'Master Data'!K:K,'Master Data'!N:N,"Input in Master Data",0,1))</f>
        <v/>
      </c>
      <c r="I589" s="341" t="str">
        <f t="array" ref="I589">IF(D589="","",XLOOKUP(D589,'Master Data'!K:K,'Master Data'!O:O,"Input in Master Data",0,1))</f>
        <v/>
      </c>
      <c r="J589" s="341" t="str">
        <f t="array" ref="J589">if(V589="","",XLOOKUP(V589,Master[Company],Master[Blow],"Unknown",0,1))</f>
        <v/>
      </c>
      <c r="K589" s="341" t="str">
        <f t="array" ref="K589">if(V589="","",XLOOKUP(V589,Master[Company],Master[Pigging],"Unknown",0,1))</f>
        <v/>
      </c>
      <c r="L589" s="341" t="str">
        <f t="array" ref="L589">if(V589="","",XLOOKUP(V589,Master[Company],Master[Load Method],"Unknown",0,1))</f>
        <v/>
      </c>
      <c r="M589" s="341" t="str">
        <f t="array" ref="M589">if(V589="","",XLOOKUP(V589,Master[Company],Master[Line Distance],"Unknown",0,1))</f>
        <v/>
      </c>
      <c r="N589" s="394"/>
      <c r="O589" s="341"/>
      <c r="P589" s="506"/>
      <c r="Q589" s="341" t="str">
        <f t="array" ref="Q589">if(V589="","",XLOOKUP(V589,Master[Company],Master[Terms],"NA",0,1))</f>
        <v/>
      </c>
      <c r="R589" s="341" t="str">
        <f t="shared" si="9"/>
        <v/>
      </c>
      <c r="S589" s="341" t="str">
        <f t="array" ref="S589">if(V589="","",XLOOKUP(V589,Master[Company],Master[Group],"NA",0,1))</f>
        <v/>
      </c>
      <c r="T589" s="341" t="str">
        <f t="array" ref="T589">if(V589="","",XLOOKUP(V589,Master[Company],Master[Loading Location],"NA",0,1))</f>
        <v/>
      </c>
      <c r="U589" s="341" t="str">
        <f t="array" ref="U589">if(V589="","",XLOOKUP(V589,Master[Company],Master[Acronym],"NA",0,1))</f>
        <v/>
      </c>
      <c r="V589" s="341"/>
      <c r="W589" s="342"/>
      <c r="X589" s="90"/>
      <c r="Y589" s="341"/>
      <c r="Z589" s="341" t="str">
        <f t="shared" si="11"/>
        <v/>
      </c>
      <c r="AA589" s="341"/>
      <c r="AB589" s="341"/>
      <c r="AC589" s="341"/>
      <c r="AD589" s="401"/>
      <c r="AE589" s="563"/>
      <c r="AF589" s="564"/>
      <c r="AG589" s="564"/>
      <c r="AH589" s="564"/>
      <c r="AI589" s="564"/>
      <c r="AJ589" s="564"/>
      <c r="AK589" s="564"/>
      <c r="AL589" s="565"/>
      <c r="AM589" s="564"/>
      <c r="AN589" s="564"/>
      <c r="AO589" s="564"/>
      <c r="AP589" s="564"/>
      <c r="AQ589" s="564"/>
      <c r="AR589" s="564"/>
      <c r="AS589" s="564"/>
      <c r="AT589" s="564"/>
      <c r="AU589" s="394"/>
      <c r="AV589" s="306"/>
      <c r="AW589" s="306"/>
      <c r="AX589" s="394"/>
      <c r="AY589" s="401"/>
      <c r="AZ589" s="341"/>
      <c r="BA589" s="341"/>
      <c r="BB589" s="341"/>
      <c r="BC589" s="341"/>
      <c r="BD589" s="341"/>
      <c r="BE589" s="401"/>
      <c r="BF589" s="341"/>
      <c r="BG589" s="341"/>
      <c r="BH589" s="402"/>
      <c r="BI589" s="403"/>
      <c r="BJ589" s="405"/>
      <c r="BK589" s="405"/>
      <c r="BL589" s="405"/>
      <c r="BM589" s="405"/>
      <c r="BN589" s="514"/>
    </row>
    <row r="590" ht="18.75" customHeight="1">
      <c r="A590" s="336" t="str">
        <f t="shared" si="13"/>
        <v/>
      </c>
      <c r="B590" s="341"/>
      <c r="C590" s="559"/>
      <c r="D590" s="559"/>
      <c r="E590" s="560" t="str">
        <f t="shared" si="14"/>
        <v/>
      </c>
      <c r="F590" s="401"/>
      <c r="G590" s="394"/>
      <c r="H590" s="341" t="str">
        <f t="array" ref="H590">IF(D590="","",XLOOKUP(D590,'Master Data'!K:K,'Master Data'!N:N,"Input in Master Data",0,1))</f>
        <v/>
      </c>
      <c r="I590" s="341" t="str">
        <f t="array" ref="I590">IF(D590="","",XLOOKUP(D590,'Master Data'!K:K,'Master Data'!O:O,"Input in Master Data",0,1))</f>
        <v/>
      </c>
      <c r="J590" s="341" t="str">
        <f t="array" ref="J590">if(V590="","",XLOOKUP(V590,Master[Company],Master[Blow],"Unknown",0,1))</f>
        <v/>
      </c>
      <c r="K590" s="341" t="str">
        <f t="array" ref="K590">if(V590="","",XLOOKUP(V590,Master[Company],Master[Pigging],"Unknown",0,1))</f>
        <v/>
      </c>
      <c r="L590" s="341" t="str">
        <f t="array" ref="L590">if(V590="","",XLOOKUP(V590,Master[Company],Master[Load Method],"Unknown",0,1))</f>
        <v/>
      </c>
      <c r="M590" s="341" t="str">
        <f t="array" ref="M590">if(V590="","",XLOOKUP(V590,Master[Company],Master[Line Distance],"Unknown",0,1))</f>
        <v/>
      </c>
      <c r="N590" s="394"/>
      <c r="O590" s="341"/>
      <c r="P590" s="506"/>
      <c r="Q590" s="341" t="str">
        <f t="array" ref="Q590">if(V590="","",XLOOKUP(V590,Master[Company],Master[Terms],"NA",0,1))</f>
        <v/>
      </c>
      <c r="R590" s="341" t="str">
        <f t="shared" si="9"/>
        <v/>
      </c>
      <c r="S590" s="341" t="str">
        <f t="array" ref="S590">if(V590="","",XLOOKUP(V590,Master[Company],Master[Group],"NA",0,1))</f>
        <v/>
      </c>
      <c r="T590" s="341" t="str">
        <f t="array" ref="T590">if(V590="","",XLOOKUP(V590,Master[Company],Master[Loading Location],"NA",0,1))</f>
        <v/>
      </c>
      <c r="U590" s="341" t="str">
        <f t="array" ref="U590">if(V590="","",XLOOKUP(V590,Master[Company],Master[Acronym],"NA",0,1))</f>
        <v/>
      </c>
      <c r="V590" s="341"/>
      <c r="W590" s="342"/>
      <c r="X590" s="90"/>
      <c r="Y590" s="341"/>
      <c r="Z590" s="341" t="str">
        <f t="shared" si="11"/>
        <v/>
      </c>
      <c r="AA590" s="341"/>
      <c r="AB590" s="341"/>
      <c r="AC590" s="341"/>
      <c r="AD590" s="401"/>
      <c r="AE590" s="563"/>
      <c r="AF590" s="564"/>
      <c r="AG590" s="564"/>
      <c r="AH590" s="564"/>
      <c r="AI590" s="564"/>
      <c r="AJ590" s="564"/>
      <c r="AK590" s="564"/>
      <c r="AL590" s="565"/>
      <c r="AM590" s="564"/>
      <c r="AN590" s="564"/>
      <c r="AO590" s="564"/>
      <c r="AP590" s="564"/>
      <c r="AQ590" s="564"/>
      <c r="AR590" s="564"/>
      <c r="AS590" s="564"/>
      <c r="AT590" s="564"/>
      <c r="AU590" s="394"/>
      <c r="AV590" s="306"/>
      <c r="AW590" s="306"/>
      <c r="AX590" s="394"/>
      <c r="AY590" s="401"/>
      <c r="AZ590" s="341"/>
      <c r="BA590" s="341"/>
      <c r="BB590" s="341"/>
      <c r="BC590" s="341"/>
      <c r="BD590" s="341"/>
      <c r="BE590" s="401"/>
      <c r="BF590" s="341"/>
      <c r="BG590" s="341"/>
      <c r="BH590" s="402"/>
      <c r="BI590" s="403"/>
      <c r="BJ590" s="405"/>
      <c r="BK590" s="405"/>
      <c r="BL590" s="405"/>
      <c r="BM590" s="405"/>
      <c r="BN590" s="514"/>
    </row>
    <row r="591" ht="18.75" customHeight="1">
      <c r="A591" s="336" t="str">
        <f t="shared" si="13"/>
        <v/>
      </c>
      <c r="B591" s="341"/>
      <c r="C591" s="559"/>
      <c r="D591" s="559"/>
      <c r="E591" s="560" t="str">
        <f t="shared" si="14"/>
        <v/>
      </c>
      <c r="F591" s="401"/>
      <c r="G591" s="394"/>
      <c r="H591" s="341" t="str">
        <f t="array" ref="H591">IF(D591="","",XLOOKUP(D591,'Master Data'!K:K,'Master Data'!N:N,"Input in Master Data",0,1))</f>
        <v/>
      </c>
      <c r="I591" s="341" t="str">
        <f t="array" ref="I591">IF(D591="","",XLOOKUP(D591,'Master Data'!K:K,'Master Data'!O:O,"Input in Master Data",0,1))</f>
        <v/>
      </c>
      <c r="J591" s="341" t="str">
        <f t="array" ref="J591">if(V591="","",XLOOKUP(V591,Master[Company],Master[Blow],"Unknown",0,1))</f>
        <v/>
      </c>
      <c r="K591" s="341" t="str">
        <f t="array" ref="K591">if(V591="","",XLOOKUP(V591,Master[Company],Master[Pigging],"Unknown",0,1))</f>
        <v/>
      </c>
      <c r="L591" s="341" t="str">
        <f t="array" ref="L591">if(V591="","",XLOOKUP(V591,Master[Company],Master[Load Method],"Unknown",0,1))</f>
        <v/>
      </c>
      <c r="M591" s="341" t="str">
        <f t="array" ref="M591">if(V591="","",XLOOKUP(V591,Master[Company],Master[Line Distance],"Unknown",0,1))</f>
        <v/>
      </c>
      <c r="N591" s="394"/>
      <c r="O591" s="341"/>
      <c r="P591" s="506"/>
      <c r="Q591" s="341" t="str">
        <f t="array" ref="Q591">if(V591="","",XLOOKUP(V591,Master[Company],Master[Terms],"NA",0,1))</f>
        <v/>
      </c>
      <c r="R591" s="341" t="str">
        <f t="shared" si="9"/>
        <v/>
      </c>
      <c r="S591" s="341" t="str">
        <f t="array" ref="S591">if(V591="","",XLOOKUP(V591,Master[Company],Master[Group],"NA",0,1))</f>
        <v/>
      </c>
      <c r="T591" s="341" t="str">
        <f t="array" ref="T591">if(V591="","",XLOOKUP(V591,Master[Company],Master[Loading Location],"NA",0,1))</f>
        <v/>
      </c>
      <c r="U591" s="341" t="str">
        <f t="array" ref="U591">if(V591="","",XLOOKUP(V591,Master[Company],Master[Acronym],"NA",0,1))</f>
        <v/>
      </c>
      <c r="V591" s="341"/>
      <c r="W591" s="342"/>
      <c r="X591" s="90"/>
      <c r="Y591" s="341"/>
      <c r="Z591" s="341" t="str">
        <f t="shared" si="11"/>
        <v/>
      </c>
      <c r="AA591" s="341"/>
      <c r="AB591" s="341"/>
      <c r="AC591" s="341"/>
      <c r="AD591" s="401"/>
      <c r="AE591" s="563"/>
      <c r="AF591" s="564"/>
      <c r="AG591" s="564"/>
      <c r="AH591" s="564"/>
      <c r="AI591" s="564"/>
      <c r="AJ591" s="564"/>
      <c r="AK591" s="564"/>
      <c r="AL591" s="565"/>
      <c r="AM591" s="564"/>
      <c r="AN591" s="564"/>
      <c r="AO591" s="564"/>
      <c r="AP591" s="564"/>
      <c r="AQ591" s="564"/>
      <c r="AR591" s="564"/>
      <c r="AS591" s="564"/>
      <c r="AT591" s="564"/>
      <c r="AU591" s="394"/>
      <c r="AV591" s="306"/>
      <c r="AW591" s="306"/>
      <c r="AX591" s="394"/>
      <c r="AY591" s="401"/>
      <c r="AZ591" s="341"/>
      <c r="BA591" s="341"/>
      <c r="BB591" s="341"/>
      <c r="BC591" s="341"/>
      <c r="BD591" s="341"/>
      <c r="BE591" s="401"/>
      <c r="BF591" s="341"/>
      <c r="BG591" s="341"/>
      <c r="BH591" s="402"/>
      <c r="BI591" s="403"/>
      <c r="BJ591" s="405"/>
      <c r="BK591" s="405"/>
      <c r="BL591" s="405"/>
      <c r="BM591" s="405"/>
      <c r="BN591" s="514"/>
    </row>
    <row r="592" ht="18.75" customHeight="1">
      <c r="A592" s="336" t="str">
        <f t="shared" si="13"/>
        <v/>
      </c>
      <c r="B592" s="341"/>
      <c r="C592" s="559"/>
      <c r="D592" s="559"/>
      <c r="E592" s="560" t="str">
        <f t="shared" si="14"/>
        <v/>
      </c>
      <c r="F592" s="401"/>
      <c r="G592" s="394"/>
      <c r="H592" s="341" t="str">
        <f t="array" ref="H592">IF(D592="","",XLOOKUP(D592,'Master Data'!K:K,'Master Data'!N:N,"Input in Master Data",0,1))</f>
        <v/>
      </c>
      <c r="I592" s="341" t="str">
        <f t="array" ref="I592">IF(D592="","",XLOOKUP(D592,'Master Data'!K:K,'Master Data'!O:O,"Input in Master Data",0,1))</f>
        <v/>
      </c>
      <c r="J592" s="341" t="str">
        <f t="array" ref="J592">if(V592="","",XLOOKUP(V592,Master[Company],Master[Blow],"Unknown",0,1))</f>
        <v/>
      </c>
      <c r="K592" s="341" t="str">
        <f t="array" ref="K592">if(V592="","",XLOOKUP(V592,Master[Company],Master[Pigging],"Unknown",0,1))</f>
        <v/>
      </c>
      <c r="L592" s="341" t="str">
        <f t="array" ref="L592">if(V592="","",XLOOKUP(V592,Master[Company],Master[Load Method],"Unknown",0,1))</f>
        <v/>
      </c>
      <c r="M592" s="341" t="str">
        <f t="array" ref="M592">if(V592="","",XLOOKUP(V592,Master[Company],Master[Line Distance],"Unknown",0,1))</f>
        <v/>
      </c>
      <c r="N592" s="394"/>
      <c r="O592" s="341"/>
      <c r="P592" s="506"/>
      <c r="Q592" s="341" t="str">
        <f t="array" ref="Q592">if(V592="","",XLOOKUP(V592,Master[Company],Master[Terms],"NA",0,1))</f>
        <v/>
      </c>
      <c r="R592" s="341" t="str">
        <f t="shared" si="9"/>
        <v/>
      </c>
      <c r="S592" s="341" t="str">
        <f t="array" ref="S592">if(V592="","",XLOOKUP(V592,Master[Company],Master[Group],"NA",0,1))</f>
        <v/>
      </c>
      <c r="T592" s="341" t="str">
        <f t="array" ref="T592">if(V592="","",XLOOKUP(V592,Master[Company],Master[Loading Location],"NA",0,1))</f>
        <v/>
      </c>
      <c r="U592" s="341" t="str">
        <f t="array" ref="U592">if(V592="","",XLOOKUP(V592,Master[Company],Master[Acronym],"NA",0,1))</f>
        <v/>
      </c>
      <c r="V592" s="341"/>
      <c r="W592" s="342"/>
      <c r="X592" s="90"/>
      <c r="Y592" s="341"/>
      <c r="Z592" s="341" t="str">
        <f t="shared" si="11"/>
        <v/>
      </c>
      <c r="AA592" s="341"/>
      <c r="AB592" s="341"/>
      <c r="AC592" s="341"/>
      <c r="AD592" s="401"/>
      <c r="AE592" s="563"/>
      <c r="AF592" s="564"/>
      <c r="AG592" s="564"/>
      <c r="AH592" s="564"/>
      <c r="AI592" s="564"/>
      <c r="AJ592" s="564"/>
      <c r="AK592" s="564"/>
      <c r="AL592" s="565"/>
      <c r="AM592" s="564"/>
      <c r="AN592" s="564"/>
      <c r="AO592" s="564"/>
      <c r="AP592" s="564"/>
      <c r="AQ592" s="564"/>
      <c r="AR592" s="564"/>
      <c r="AS592" s="564"/>
      <c r="AT592" s="564"/>
      <c r="AU592" s="394"/>
      <c r="AV592" s="306"/>
      <c r="AW592" s="306"/>
      <c r="AX592" s="394"/>
      <c r="AY592" s="401"/>
      <c r="AZ592" s="341"/>
      <c r="BA592" s="341"/>
      <c r="BB592" s="341"/>
      <c r="BC592" s="341"/>
      <c r="BD592" s="341"/>
      <c r="BE592" s="401"/>
      <c r="BF592" s="341"/>
      <c r="BG592" s="341"/>
      <c r="BH592" s="402"/>
      <c r="BI592" s="403"/>
      <c r="BJ592" s="405"/>
      <c r="BK592" s="405"/>
      <c r="BL592" s="405"/>
      <c r="BM592" s="405"/>
      <c r="BN592" s="514"/>
    </row>
    <row r="593" ht="18.75" customHeight="1">
      <c r="A593" s="336" t="str">
        <f t="shared" si="13"/>
        <v/>
      </c>
      <c r="B593" s="341"/>
      <c r="C593" s="559"/>
      <c r="D593" s="559"/>
      <c r="E593" s="560" t="str">
        <f t="shared" si="14"/>
        <v/>
      </c>
      <c r="F593" s="401"/>
      <c r="G593" s="394"/>
      <c r="H593" s="341" t="str">
        <f t="array" ref="H593">IF(D593="","",XLOOKUP(D593,'Master Data'!K:K,'Master Data'!N:N,"Input in Master Data",0,1))</f>
        <v/>
      </c>
      <c r="I593" s="341" t="str">
        <f t="array" ref="I593">IF(D593="","",XLOOKUP(D593,'Master Data'!K:K,'Master Data'!O:O,"Input in Master Data",0,1))</f>
        <v/>
      </c>
      <c r="J593" s="341" t="str">
        <f t="array" ref="J593">if(V593="","",XLOOKUP(V593,Master[Company],Master[Blow],"Unknown",0,1))</f>
        <v/>
      </c>
      <c r="K593" s="341" t="str">
        <f t="array" ref="K593">if(V593="","",XLOOKUP(V593,Master[Company],Master[Pigging],"Unknown",0,1))</f>
        <v/>
      </c>
      <c r="L593" s="341" t="str">
        <f t="array" ref="L593">if(V593="","",XLOOKUP(V593,Master[Company],Master[Load Method],"Unknown",0,1))</f>
        <v/>
      </c>
      <c r="M593" s="341" t="str">
        <f t="array" ref="M593">if(V593="","",XLOOKUP(V593,Master[Company],Master[Line Distance],"Unknown",0,1))</f>
        <v/>
      </c>
      <c r="N593" s="394"/>
      <c r="O593" s="341"/>
      <c r="P593" s="506"/>
      <c r="Q593" s="341" t="str">
        <f t="array" ref="Q593">if(V593="","",XLOOKUP(V593,Master[Company],Master[Terms],"NA",0,1))</f>
        <v/>
      </c>
      <c r="R593" s="341" t="str">
        <f t="shared" si="9"/>
        <v/>
      </c>
      <c r="S593" s="341" t="str">
        <f t="array" ref="S593">if(V593="","",XLOOKUP(V593,Master[Company],Master[Group],"NA",0,1))</f>
        <v/>
      </c>
      <c r="T593" s="341" t="str">
        <f t="array" ref="T593">if(V593="","",XLOOKUP(V593,Master[Company],Master[Loading Location],"NA",0,1))</f>
        <v/>
      </c>
      <c r="U593" s="341" t="str">
        <f t="array" ref="U593">if(V593="","",XLOOKUP(V593,Master[Company],Master[Acronym],"NA",0,1))</f>
        <v/>
      </c>
      <c r="V593" s="341"/>
      <c r="W593" s="342"/>
      <c r="X593" s="90"/>
      <c r="Y593" s="341"/>
      <c r="Z593" s="341" t="str">
        <f t="shared" si="11"/>
        <v/>
      </c>
      <c r="AA593" s="341"/>
      <c r="AB593" s="341"/>
      <c r="AC593" s="341"/>
      <c r="AD593" s="401"/>
      <c r="AE593" s="563"/>
      <c r="AF593" s="564"/>
      <c r="AG593" s="564"/>
      <c r="AH593" s="564"/>
      <c r="AI593" s="564"/>
      <c r="AJ593" s="564"/>
      <c r="AK593" s="564"/>
      <c r="AL593" s="565"/>
      <c r="AM593" s="564"/>
      <c r="AN593" s="564"/>
      <c r="AO593" s="564"/>
      <c r="AP593" s="564"/>
      <c r="AQ593" s="564"/>
      <c r="AR593" s="564"/>
      <c r="AS593" s="564"/>
      <c r="AT593" s="564"/>
      <c r="AU593" s="394"/>
      <c r="AV593" s="306"/>
      <c r="AW593" s="306"/>
      <c r="AX593" s="394"/>
      <c r="AY593" s="401"/>
      <c r="AZ593" s="341"/>
      <c r="BA593" s="341"/>
      <c r="BB593" s="341"/>
      <c r="BC593" s="341"/>
      <c r="BD593" s="341"/>
      <c r="BE593" s="401"/>
      <c r="BF593" s="341"/>
      <c r="BG593" s="341"/>
      <c r="BH593" s="402"/>
      <c r="BI593" s="403"/>
      <c r="BJ593" s="405"/>
      <c r="BK593" s="405"/>
      <c r="BL593" s="405"/>
      <c r="BM593" s="405"/>
      <c r="BN593" s="514"/>
    </row>
    <row r="594" ht="18.75" customHeight="1">
      <c r="A594" s="336" t="str">
        <f t="shared" si="13"/>
        <v/>
      </c>
      <c r="B594" s="341"/>
      <c r="C594" s="559"/>
      <c r="D594" s="559"/>
      <c r="E594" s="560" t="str">
        <f t="shared" si="14"/>
        <v/>
      </c>
      <c r="F594" s="401"/>
      <c r="G594" s="394"/>
      <c r="H594" s="341" t="str">
        <f t="array" ref="H594">IF(D594="","",XLOOKUP(D594,'Master Data'!K:K,'Master Data'!N:N,"Input in Master Data",0,1))</f>
        <v/>
      </c>
      <c r="I594" s="341" t="str">
        <f t="array" ref="I594">IF(D594="","",XLOOKUP(D594,'Master Data'!K:K,'Master Data'!O:O,"Input in Master Data",0,1))</f>
        <v/>
      </c>
      <c r="J594" s="341" t="str">
        <f t="array" ref="J594">if(V594="","",XLOOKUP(V594,Master[Company],Master[Blow],"Unknown",0,1))</f>
        <v/>
      </c>
      <c r="K594" s="341" t="str">
        <f t="array" ref="K594">if(V594="","",XLOOKUP(V594,Master[Company],Master[Pigging],"Unknown",0,1))</f>
        <v/>
      </c>
      <c r="L594" s="341" t="str">
        <f t="array" ref="L594">if(V594="","",XLOOKUP(V594,Master[Company],Master[Load Method],"Unknown",0,1))</f>
        <v/>
      </c>
      <c r="M594" s="341" t="str">
        <f t="array" ref="M594">if(V594="","",XLOOKUP(V594,Master[Company],Master[Line Distance],"Unknown",0,1))</f>
        <v/>
      </c>
      <c r="N594" s="394"/>
      <c r="O594" s="341"/>
      <c r="P594" s="506"/>
      <c r="Q594" s="341" t="str">
        <f t="array" ref="Q594">if(V594="","",XLOOKUP(V594,Master[Company],Master[Terms],"NA",0,1))</f>
        <v/>
      </c>
      <c r="R594" s="341" t="str">
        <f t="shared" si="9"/>
        <v/>
      </c>
      <c r="S594" s="341" t="str">
        <f t="array" ref="S594">if(V594="","",XLOOKUP(V594,Master[Company],Master[Group],"NA",0,1))</f>
        <v/>
      </c>
      <c r="T594" s="341" t="str">
        <f t="array" ref="T594">if(V594="","",XLOOKUP(V594,Master[Company],Master[Loading Location],"NA",0,1))</f>
        <v/>
      </c>
      <c r="U594" s="341" t="str">
        <f t="array" ref="U594">if(V594="","",XLOOKUP(V594,Master[Company],Master[Acronym],"NA",0,1))</f>
        <v/>
      </c>
      <c r="V594" s="341"/>
      <c r="W594" s="342"/>
      <c r="X594" s="90"/>
      <c r="Y594" s="341"/>
      <c r="Z594" s="341" t="str">
        <f t="shared" si="11"/>
        <v/>
      </c>
      <c r="AA594" s="341"/>
      <c r="AB594" s="341"/>
      <c r="AC594" s="341"/>
      <c r="AD594" s="401"/>
      <c r="AE594" s="563"/>
      <c r="AF594" s="564"/>
      <c r="AG594" s="564"/>
      <c r="AH594" s="564"/>
      <c r="AI594" s="564"/>
      <c r="AJ594" s="564"/>
      <c r="AK594" s="564"/>
      <c r="AL594" s="565"/>
      <c r="AM594" s="564"/>
      <c r="AN594" s="564"/>
      <c r="AO594" s="564"/>
      <c r="AP594" s="564"/>
      <c r="AQ594" s="564"/>
      <c r="AR594" s="564"/>
      <c r="AS594" s="564"/>
      <c r="AT594" s="564"/>
      <c r="AU594" s="394"/>
      <c r="AV594" s="306"/>
      <c r="AW594" s="306"/>
      <c r="AX594" s="394"/>
      <c r="AY594" s="401"/>
      <c r="AZ594" s="341"/>
      <c r="BA594" s="341"/>
      <c r="BB594" s="341"/>
      <c r="BC594" s="341"/>
      <c r="BD594" s="341"/>
      <c r="BE594" s="401"/>
      <c r="BF594" s="341"/>
      <c r="BG594" s="341"/>
      <c r="BH594" s="402"/>
      <c r="BI594" s="403"/>
      <c r="BJ594" s="405"/>
      <c r="BK594" s="405"/>
      <c r="BL594" s="405"/>
      <c r="BM594" s="405"/>
      <c r="BN594" s="514"/>
    </row>
    <row r="595" ht="18.75" customHeight="1">
      <c r="A595" s="336" t="str">
        <f t="shared" si="13"/>
        <v/>
      </c>
      <c r="B595" s="341"/>
      <c r="C595" s="559"/>
      <c r="D595" s="559"/>
      <c r="E595" s="560" t="str">
        <f t="shared" si="14"/>
        <v/>
      </c>
      <c r="F595" s="401"/>
      <c r="G595" s="394"/>
      <c r="H595" s="341" t="str">
        <f t="array" ref="H595">IF(D595="","",XLOOKUP(D595,'Master Data'!K:K,'Master Data'!N:N,"Input in Master Data",0,1))</f>
        <v/>
      </c>
      <c r="I595" s="341" t="str">
        <f t="array" ref="I595">IF(D595="","",XLOOKUP(D595,'Master Data'!K:K,'Master Data'!O:O,"Input in Master Data",0,1))</f>
        <v/>
      </c>
      <c r="J595" s="341" t="str">
        <f t="array" ref="J595">if(V595="","",XLOOKUP(V595,Master[Company],Master[Blow],"Unknown",0,1))</f>
        <v/>
      </c>
      <c r="K595" s="341" t="str">
        <f t="array" ref="K595">if(V595="","",XLOOKUP(V595,Master[Company],Master[Pigging],"Unknown",0,1))</f>
        <v/>
      </c>
      <c r="L595" s="341" t="str">
        <f t="array" ref="L595">if(V595="","",XLOOKUP(V595,Master[Company],Master[Load Method],"Unknown",0,1))</f>
        <v/>
      </c>
      <c r="M595" s="341" t="str">
        <f t="array" ref="M595">if(V595="","",XLOOKUP(V595,Master[Company],Master[Line Distance],"Unknown",0,1))</f>
        <v/>
      </c>
      <c r="N595" s="394"/>
      <c r="O595" s="341"/>
      <c r="P595" s="506"/>
      <c r="Q595" s="341" t="str">
        <f t="array" ref="Q595">if(V595="","",XLOOKUP(V595,Master[Company],Master[Terms],"NA",0,1))</f>
        <v/>
      </c>
      <c r="R595" s="341" t="str">
        <f t="shared" si="9"/>
        <v/>
      </c>
      <c r="S595" s="341" t="str">
        <f t="array" ref="S595">if(V595="","",XLOOKUP(V595,Master[Company],Master[Group],"NA",0,1))</f>
        <v/>
      </c>
      <c r="T595" s="341" t="str">
        <f t="array" ref="T595">if(V595="","",XLOOKUP(V595,Master[Company],Master[Loading Location],"NA",0,1))</f>
        <v/>
      </c>
      <c r="U595" s="341" t="str">
        <f t="array" ref="U595">if(V595="","",XLOOKUP(V595,Master[Company],Master[Acronym],"NA",0,1))</f>
        <v/>
      </c>
      <c r="V595" s="341"/>
      <c r="W595" s="342"/>
      <c r="X595" s="90"/>
      <c r="Y595" s="341"/>
      <c r="Z595" s="341" t="str">
        <f t="shared" si="11"/>
        <v/>
      </c>
      <c r="AA595" s="341"/>
      <c r="AB595" s="341"/>
      <c r="AC595" s="341"/>
      <c r="AD595" s="401"/>
      <c r="AE595" s="563"/>
      <c r="AF595" s="564"/>
      <c r="AG595" s="564"/>
      <c r="AH595" s="564"/>
      <c r="AI595" s="564"/>
      <c r="AJ595" s="564"/>
      <c r="AK595" s="564"/>
      <c r="AL595" s="565"/>
      <c r="AM595" s="564"/>
      <c r="AN595" s="564"/>
      <c r="AO595" s="564"/>
      <c r="AP595" s="564"/>
      <c r="AQ595" s="564"/>
      <c r="AR595" s="564"/>
      <c r="AS595" s="564"/>
      <c r="AT595" s="564"/>
      <c r="AU595" s="394"/>
      <c r="AV595" s="306"/>
      <c r="AW595" s="306"/>
      <c r="AX595" s="394"/>
      <c r="AY595" s="401"/>
      <c r="AZ595" s="341"/>
      <c r="BA595" s="341"/>
      <c r="BB595" s="341"/>
      <c r="BC595" s="341"/>
      <c r="BD595" s="341"/>
      <c r="BE595" s="401"/>
      <c r="BF595" s="341"/>
      <c r="BG595" s="341"/>
      <c r="BH595" s="402"/>
      <c r="BI595" s="403"/>
      <c r="BJ595" s="405"/>
      <c r="BK595" s="405"/>
      <c r="BL595" s="405"/>
      <c r="BM595" s="405"/>
      <c r="BN595" s="514"/>
    </row>
    <row r="596" ht="18.75" customHeight="1">
      <c r="A596" s="336" t="str">
        <f t="shared" si="13"/>
        <v/>
      </c>
      <c r="B596" s="341"/>
      <c r="C596" s="559"/>
      <c r="D596" s="559"/>
      <c r="E596" s="560" t="str">
        <f t="shared" si="14"/>
        <v/>
      </c>
      <c r="F596" s="401"/>
      <c r="G596" s="394"/>
      <c r="H596" s="341" t="str">
        <f t="array" ref="H596">IF(D596="","",XLOOKUP(D596,'Master Data'!K:K,'Master Data'!N:N,"Input in Master Data",0,1))</f>
        <v/>
      </c>
      <c r="I596" s="341" t="str">
        <f t="array" ref="I596">IF(D596="","",XLOOKUP(D596,'Master Data'!K:K,'Master Data'!O:O,"Input in Master Data",0,1))</f>
        <v/>
      </c>
      <c r="J596" s="341" t="str">
        <f t="array" ref="J596">if(V596="","",XLOOKUP(V596,Master[Company],Master[Blow],"Unknown",0,1))</f>
        <v/>
      </c>
      <c r="K596" s="341" t="str">
        <f t="array" ref="K596">if(V596="","",XLOOKUP(V596,Master[Company],Master[Pigging],"Unknown",0,1))</f>
        <v/>
      </c>
      <c r="L596" s="341" t="str">
        <f t="array" ref="L596">if(V596="","",XLOOKUP(V596,Master[Company],Master[Load Method],"Unknown",0,1))</f>
        <v/>
      </c>
      <c r="M596" s="341" t="str">
        <f t="array" ref="M596">if(V596="","",XLOOKUP(V596,Master[Company],Master[Line Distance],"Unknown",0,1))</f>
        <v/>
      </c>
      <c r="N596" s="394"/>
      <c r="O596" s="341"/>
      <c r="P596" s="506"/>
      <c r="Q596" s="341" t="str">
        <f t="array" ref="Q596">if(V596="","",XLOOKUP(V596,Master[Company],Master[Terms],"NA",0,1))</f>
        <v/>
      </c>
      <c r="R596" s="341" t="str">
        <f t="shared" si="9"/>
        <v/>
      </c>
      <c r="S596" s="341" t="str">
        <f t="array" ref="S596">if(V596="","",XLOOKUP(V596,Master[Company],Master[Group],"NA",0,1))</f>
        <v/>
      </c>
      <c r="T596" s="341" t="str">
        <f t="array" ref="T596">if(V596="","",XLOOKUP(V596,Master[Company],Master[Loading Location],"NA",0,1))</f>
        <v/>
      </c>
      <c r="U596" s="341" t="str">
        <f t="array" ref="U596">if(V596="","",XLOOKUP(V596,Master[Company],Master[Acronym],"NA",0,1))</f>
        <v/>
      </c>
      <c r="V596" s="341"/>
      <c r="W596" s="342"/>
      <c r="X596" s="90"/>
      <c r="Y596" s="341"/>
      <c r="Z596" s="341" t="str">
        <f t="shared" si="11"/>
        <v/>
      </c>
      <c r="AA596" s="341"/>
      <c r="AB596" s="341"/>
      <c r="AC596" s="341"/>
      <c r="AD596" s="401"/>
      <c r="AE596" s="563"/>
      <c r="AF596" s="564"/>
      <c r="AG596" s="564"/>
      <c r="AH596" s="564"/>
      <c r="AI596" s="564"/>
      <c r="AJ596" s="564"/>
      <c r="AK596" s="564"/>
      <c r="AL596" s="565"/>
      <c r="AM596" s="564"/>
      <c r="AN596" s="564"/>
      <c r="AO596" s="564"/>
      <c r="AP596" s="564"/>
      <c r="AQ596" s="564"/>
      <c r="AR596" s="564"/>
      <c r="AS596" s="564"/>
      <c r="AT596" s="564"/>
      <c r="AU596" s="394"/>
      <c r="AV596" s="306"/>
      <c r="AW596" s="306"/>
      <c r="AX596" s="394"/>
      <c r="AY596" s="401"/>
      <c r="AZ596" s="341"/>
      <c r="BA596" s="341"/>
      <c r="BB596" s="341"/>
      <c r="BC596" s="341"/>
      <c r="BD596" s="341"/>
      <c r="BE596" s="401"/>
      <c r="BF596" s="341"/>
      <c r="BG596" s="341"/>
      <c r="BH596" s="402"/>
      <c r="BI596" s="403"/>
      <c r="BJ596" s="405"/>
      <c r="BK596" s="405"/>
      <c r="BL596" s="405"/>
      <c r="BM596" s="405"/>
      <c r="BN596" s="514"/>
    </row>
    <row r="597" ht="18.75" customHeight="1">
      <c r="A597" s="336" t="str">
        <f t="shared" si="13"/>
        <v/>
      </c>
      <c r="B597" s="341"/>
      <c r="C597" s="559"/>
      <c r="D597" s="559"/>
      <c r="E597" s="560" t="str">
        <f t="shared" si="14"/>
        <v/>
      </c>
      <c r="F597" s="401"/>
      <c r="G597" s="394"/>
      <c r="H597" s="341" t="str">
        <f t="array" ref="H597">IF(D597="","",XLOOKUP(D597,'Master Data'!K:K,'Master Data'!N:N,"Input in Master Data",0,1))</f>
        <v/>
      </c>
      <c r="I597" s="341" t="str">
        <f t="array" ref="I597">IF(D597="","",XLOOKUP(D597,'Master Data'!K:K,'Master Data'!O:O,"Input in Master Data",0,1))</f>
        <v/>
      </c>
      <c r="J597" s="341" t="str">
        <f t="array" ref="J597">if(V597="","",XLOOKUP(V597,Master[Company],Master[Blow],"Unknown",0,1))</f>
        <v/>
      </c>
      <c r="K597" s="341" t="str">
        <f t="array" ref="K597">if(V597="","",XLOOKUP(V597,Master[Company],Master[Pigging],"Unknown",0,1))</f>
        <v/>
      </c>
      <c r="L597" s="341" t="str">
        <f t="array" ref="L597">if(V597="","",XLOOKUP(V597,Master[Company],Master[Load Method],"Unknown",0,1))</f>
        <v/>
      </c>
      <c r="M597" s="341" t="str">
        <f t="array" ref="M597">if(V597="","",XLOOKUP(V597,Master[Company],Master[Line Distance],"Unknown",0,1))</f>
        <v/>
      </c>
      <c r="N597" s="394"/>
      <c r="O597" s="341"/>
      <c r="P597" s="506"/>
      <c r="Q597" s="341" t="str">
        <f t="array" ref="Q597">if(V597="","",XLOOKUP(V597,Master[Company],Master[Terms],"NA",0,1))</f>
        <v/>
      </c>
      <c r="R597" s="341" t="str">
        <f t="shared" si="9"/>
        <v/>
      </c>
      <c r="S597" s="341" t="str">
        <f t="array" ref="S597">if(V597="","",XLOOKUP(V597,Master[Company],Master[Group],"NA",0,1))</f>
        <v/>
      </c>
      <c r="T597" s="341" t="str">
        <f t="array" ref="T597">if(V597="","",XLOOKUP(V597,Master[Company],Master[Loading Location],"NA",0,1))</f>
        <v/>
      </c>
      <c r="U597" s="341" t="str">
        <f t="array" ref="U597">if(V597="","",XLOOKUP(V597,Master[Company],Master[Acronym],"NA",0,1))</f>
        <v/>
      </c>
      <c r="V597" s="341"/>
      <c r="W597" s="342"/>
      <c r="X597" s="90"/>
      <c r="Y597" s="341"/>
      <c r="Z597" s="341" t="str">
        <f t="shared" si="11"/>
        <v/>
      </c>
      <c r="AA597" s="341"/>
      <c r="AB597" s="341"/>
      <c r="AC597" s="341"/>
      <c r="AD597" s="401"/>
      <c r="AE597" s="563"/>
      <c r="AF597" s="564"/>
      <c r="AG597" s="564"/>
      <c r="AH597" s="564"/>
      <c r="AI597" s="564"/>
      <c r="AJ597" s="564"/>
      <c r="AK597" s="564"/>
      <c r="AL597" s="565"/>
      <c r="AM597" s="564"/>
      <c r="AN597" s="564"/>
      <c r="AO597" s="564"/>
      <c r="AP597" s="564"/>
      <c r="AQ597" s="564"/>
      <c r="AR597" s="564"/>
      <c r="AS597" s="564"/>
      <c r="AT597" s="564"/>
      <c r="AU597" s="394"/>
      <c r="AV597" s="306"/>
      <c r="AW597" s="306"/>
      <c r="AX597" s="394"/>
      <c r="AY597" s="401"/>
      <c r="AZ597" s="341"/>
      <c r="BA597" s="341"/>
      <c r="BB597" s="341"/>
      <c r="BC597" s="341"/>
      <c r="BD597" s="341"/>
      <c r="BE597" s="401"/>
      <c r="BF597" s="341"/>
      <c r="BG597" s="341"/>
      <c r="BH597" s="402"/>
      <c r="BI597" s="403"/>
      <c r="BJ597" s="405"/>
      <c r="BK597" s="405"/>
      <c r="BL597" s="405"/>
      <c r="BM597" s="405"/>
      <c r="BN597" s="514"/>
    </row>
    <row r="598" ht="18.75" customHeight="1">
      <c r="A598" s="336" t="str">
        <f t="shared" si="13"/>
        <v/>
      </c>
      <c r="B598" s="341"/>
      <c r="C598" s="559"/>
      <c r="D598" s="559"/>
      <c r="E598" s="560" t="str">
        <f t="shared" si="14"/>
        <v/>
      </c>
      <c r="F598" s="401"/>
      <c r="G598" s="394"/>
      <c r="H598" s="341" t="str">
        <f t="array" ref="H598">IF(D598="","",XLOOKUP(D598,'Master Data'!K:K,'Master Data'!N:N,"Input in Master Data",0,1))</f>
        <v/>
      </c>
      <c r="I598" s="341" t="str">
        <f t="array" ref="I598">IF(D598="","",XLOOKUP(D598,'Master Data'!K:K,'Master Data'!O:O,"Input in Master Data",0,1))</f>
        <v/>
      </c>
      <c r="J598" s="341" t="str">
        <f t="array" ref="J598">if(V598="","",XLOOKUP(V598,Master[Company],Master[Blow],"Unknown",0,1))</f>
        <v/>
      </c>
      <c r="K598" s="341" t="str">
        <f t="array" ref="K598">if(V598="","",XLOOKUP(V598,Master[Company],Master[Pigging],"Unknown",0,1))</f>
        <v/>
      </c>
      <c r="L598" s="341" t="str">
        <f t="array" ref="L598">if(V598="","",XLOOKUP(V598,Master[Company],Master[Load Method],"Unknown",0,1))</f>
        <v/>
      </c>
      <c r="M598" s="341" t="str">
        <f t="array" ref="M598">if(V598="","",XLOOKUP(V598,Master[Company],Master[Line Distance],"Unknown",0,1))</f>
        <v/>
      </c>
      <c r="N598" s="394"/>
      <c r="O598" s="341"/>
      <c r="P598" s="506"/>
      <c r="Q598" s="341" t="str">
        <f t="array" ref="Q598">if(V598="","",XLOOKUP(V598,Master[Company],Master[Terms],"NA",0,1))</f>
        <v/>
      </c>
      <c r="R598" s="341" t="str">
        <f t="shared" si="9"/>
        <v/>
      </c>
      <c r="S598" s="341" t="str">
        <f t="array" ref="S598">if(V598="","",XLOOKUP(V598,Master[Company],Master[Group],"NA",0,1))</f>
        <v/>
      </c>
      <c r="T598" s="341" t="str">
        <f t="array" ref="T598">if(V598="","",XLOOKUP(V598,Master[Company],Master[Loading Location],"NA",0,1))</f>
        <v/>
      </c>
      <c r="U598" s="341" t="str">
        <f t="array" ref="U598">if(V598="","",XLOOKUP(V598,Master[Company],Master[Acronym],"NA",0,1))</f>
        <v/>
      </c>
      <c r="V598" s="341"/>
      <c r="W598" s="342"/>
      <c r="X598" s="90"/>
      <c r="Y598" s="341"/>
      <c r="Z598" s="341" t="str">
        <f t="shared" si="11"/>
        <v/>
      </c>
      <c r="AA598" s="341"/>
      <c r="AB598" s="341"/>
      <c r="AC598" s="341"/>
      <c r="AD598" s="401"/>
      <c r="AE598" s="563"/>
      <c r="AF598" s="564"/>
      <c r="AG598" s="564"/>
      <c r="AH598" s="564"/>
      <c r="AI598" s="564"/>
      <c r="AJ598" s="564"/>
      <c r="AK598" s="564"/>
      <c r="AL598" s="565"/>
      <c r="AM598" s="564"/>
      <c r="AN598" s="564"/>
      <c r="AO598" s="564"/>
      <c r="AP598" s="564"/>
      <c r="AQ598" s="564"/>
      <c r="AR598" s="564"/>
      <c r="AS598" s="564"/>
      <c r="AT598" s="564"/>
      <c r="AU598" s="394"/>
      <c r="AV598" s="306"/>
      <c r="AW598" s="306"/>
      <c r="AX598" s="394"/>
      <c r="AY598" s="401"/>
      <c r="AZ598" s="341"/>
      <c r="BA598" s="341"/>
      <c r="BB598" s="341"/>
      <c r="BC598" s="341"/>
      <c r="BD598" s="341"/>
      <c r="BE598" s="401"/>
      <c r="BF598" s="341"/>
      <c r="BG598" s="341"/>
      <c r="BH598" s="402"/>
      <c r="BI598" s="403"/>
      <c r="BJ598" s="405"/>
      <c r="BK598" s="405"/>
      <c r="BL598" s="405"/>
      <c r="BM598" s="405"/>
      <c r="BN598" s="514"/>
    </row>
    <row r="599" ht="18.75" customHeight="1">
      <c r="A599" s="336" t="str">
        <f t="shared" si="13"/>
        <v/>
      </c>
      <c r="B599" s="341"/>
      <c r="C599" s="559"/>
      <c r="D599" s="559"/>
      <c r="E599" s="560" t="str">
        <f t="shared" si="14"/>
        <v/>
      </c>
      <c r="F599" s="401"/>
      <c r="G599" s="394"/>
      <c r="H599" s="341" t="str">
        <f t="array" ref="H599">IF(D599="","",XLOOKUP(D599,'Master Data'!K:K,'Master Data'!N:N,"Input in Master Data",0,1))</f>
        <v/>
      </c>
      <c r="I599" s="341" t="str">
        <f t="array" ref="I599">IF(D599="","",XLOOKUP(D599,'Master Data'!K:K,'Master Data'!O:O,"Input in Master Data",0,1))</f>
        <v/>
      </c>
      <c r="J599" s="341" t="str">
        <f t="array" ref="J599">if(V599="","",XLOOKUP(V599,Master[Company],Master[Blow],"Unknown",0,1))</f>
        <v/>
      </c>
      <c r="K599" s="341" t="str">
        <f t="array" ref="K599">if(V599="","",XLOOKUP(V599,Master[Company],Master[Pigging],"Unknown",0,1))</f>
        <v/>
      </c>
      <c r="L599" s="341" t="str">
        <f t="array" ref="L599">if(V599="","",XLOOKUP(V599,Master[Company],Master[Load Method],"Unknown",0,1))</f>
        <v/>
      </c>
      <c r="M599" s="341" t="str">
        <f t="array" ref="M599">if(V599="","",XLOOKUP(V599,Master[Company],Master[Line Distance],"Unknown",0,1))</f>
        <v/>
      </c>
      <c r="N599" s="394"/>
      <c r="O599" s="341"/>
      <c r="P599" s="506"/>
      <c r="Q599" s="341" t="str">
        <f t="array" ref="Q599">if(V599="","",XLOOKUP(V599,Master[Company],Master[Terms],"NA",0,1))</f>
        <v/>
      </c>
      <c r="R599" s="341" t="str">
        <f t="shared" si="9"/>
        <v/>
      </c>
      <c r="S599" s="341" t="str">
        <f t="array" ref="S599">if(V599="","",XLOOKUP(V599,Master[Company],Master[Group],"NA",0,1))</f>
        <v/>
      </c>
      <c r="T599" s="341" t="str">
        <f t="array" ref="T599">if(V599="","",XLOOKUP(V599,Master[Company],Master[Loading Location],"NA",0,1))</f>
        <v/>
      </c>
      <c r="U599" s="341" t="str">
        <f t="array" ref="U599">if(V599="","",XLOOKUP(V599,Master[Company],Master[Acronym],"NA",0,1))</f>
        <v/>
      </c>
      <c r="V599" s="341"/>
      <c r="W599" s="342"/>
      <c r="X599" s="90"/>
      <c r="Y599" s="341"/>
      <c r="Z599" s="341" t="str">
        <f t="shared" si="11"/>
        <v/>
      </c>
      <c r="AA599" s="341"/>
      <c r="AB599" s="341"/>
      <c r="AC599" s="341"/>
      <c r="AD599" s="401"/>
      <c r="AE599" s="563"/>
      <c r="AF599" s="564"/>
      <c r="AG599" s="564"/>
      <c r="AH599" s="564"/>
      <c r="AI599" s="564"/>
      <c r="AJ599" s="564"/>
      <c r="AK599" s="564"/>
      <c r="AL599" s="565"/>
      <c r="AM599" s="564"/>
      <c r="AN599" s="564"/>
      <c r="AO599" s="564"/>
      <c r="AP599" s="564"/>
      <c r="AQ599" s="564"/>
      <c r="AR599" s="564"/>
      <c r="AS599" s="564"/>
      <c r="AT599" s="564"/>
      <c r="AU599" s="394"/>
      <c r="AV599" s="306"/>
      <c r="AW599" s="306"/>
      <c r="AX599" s="394"/>
      <c r="AY599" s="401"/>
      <c r="AZ599" s="341"/>
      <c r="BA599" s="341"/>
      <c r="BB599" s="341"/>
      <c r="BC599" s="341"/>
      <c r="BD599" s="341"/>
      <c r="BE599" s="401"/>
      <c r="BF599" s="341"/>
      <c r="BG599" s="341"/>
      <c r="BH599" s="402"/>
      <c r="BI599" s="403"/>
      <c r="BJ599" s="405"/>
      <c r="BK599" s="405"/>
      <c r="BL599" s="405"/>
      <c r="BM599" s="405"/>
      <c r="BN599" s="514"/>
    </row>
    <row r="600" ht="18.75" customHeight="1">
      <c r="A600" s="336" t="str">
        <f t="shared" si="13"/>
        <v/>
      </c>
      <c r="B600" s="341"/>
      <c r="C600" s="559"/>
      <c r="D600" s="559"/>
      <c r="E600" s="560" t="str">
        <f t="shared" si="14"/>
        <v/>
      </c>
      <c r="F600" s="401"/>
      <c r="G600" s="394"/>
      <c r="H600" s="341" t="str">
        <f t="array" ref="H600">IF(D600="","",XLOOKUP(D600,'Master Data'!K:K,'Master Data'!N:N,"Input in Master Data",0,1))</f>
        <v/>
      </c>
      <c r="I600" s="341" t="str">
        <f t="array" ref="I600">IF(D600="","",XLOOKUP(D600,'Master Data'!K:K,'Master Data'!O:O,"Input in Master Data",0,1))</f>
        <v/>
      </c>
      <c r="J600" s="341" t="str">
        <f t="array" ref="J600">if(V600="","",XLOOKUP(V600,Master[Company],Master[Blow],"Unknown",0,1))</f>
        <v/>
      </c>
      <c r="K600" s="341" t="str">
        <f t="array" ref="K600">if(V600="","",XLOOKUP(V600,Master[Company],Master[Pigging],"Unknown",0,1))</f>
        <v/>
      </c>
      <c r="L600" s="341" t="str">
        <f t="array" ref="L600">if(V600="","",XLOOKUP(V600,Master[Company],Master[Load Method],"Unknown",0,1))</f>
        <v/>
      </c>
      <c r="M600" s="341" t="str">
        <f t="array" ref="M600">if(V600="","",XLOOKUP(V600,Master[Company],Master[Line Distance],"Unknown",0,1))</f>
        <v/>
      </c>
      <c r="N600" s="394"/>
      <c r="O600" s="341"/>
      <c r="P600" s="506"/>
      <c r="Q600" s="341" t="str">
        <f t="array" ref="Q600">if(V600="","",XLOOKUP(V600,Master[Company],Master[Terms],"NA",0,1))</f>
        <v/>
      </c>
      <c r="R600" s="341" t="str">
        <f t="shared" si="9"/>
        <v/>
      </c>
      <c r="S600" s="341" t="str">
        <f t="array" ref="S600">if(V600="","",XLOOKUP(V600,Master[Company],Master[Group],"NA",0,1))</f>
        <v/>
      </c>
      <c r="T600" s="341" t="str">
        <f t="array" ref="T600">if(V600="","",XLOOKUP(V600,Master[Company],Master[Loading Location],"NA",0,1))</f>
        <v/>
      </c>
      <c r="U600" s="341" t="str">
        <f t="array" ref="U600">if(V600="","",XLOOKUP(V600,Master[Company],Master[Acronym],"NA",0,1))</f>
        <v/>
      </c>
      <c r="V600" s="341"/>
      <c r="W600" s="342"/>
      <c r="X600" s="90"/>
      <c r="Y600" s="341"/>
      <c r="Z600" s="341" t="str">
        <f t="shared" si="11"/>
        <v/>
      </c>
      <c r="AA600" s="341"/>
      <c r="AB600" s="341"/>
      <c r="AC600" s="341"/>
      <c r="AD600" s="401"/>
      <c r="AE600" s="563"/>
      <c r="AF600" s="564"/>
      <c r="AG600" s="564"/>
      <c r="AH600" s="564"/>
      <c r="AI600" s="564"/>
      <c r="AJ600" s="564"/>
      <c r="AK600" s="564"/>
      <c r="AL600" s="565"/>
      <c r="AM600" s="564"/>
      <c r="AN600" s="564"/>
      <c r="AO600" s="564"/>
      <c r="AP600" s="564"/>
      <c r="AQ600" s="564"/>
      <c r="AR600" s="564"/>
      <c r="AS600" s="564"/>
      <c r="AT600" s="564"/>
      <c r="AU600" s="394"/>
      <c r="AV600" s="306"/>
      <c r="AW600" s="306"/>
      <c r="AX600" s="394"/>
      <c r="AY600" s="401"/>
      <c r="AZ600" s="341"/>
      <c r="BA600" s="341"/>
      <c r="BB600" s="341"/>
      <c r="BC600" s="341"/>
      <c r="BD600" s="341"/>
      <c r="BE600" s="401"/>
      <c r="BF600" s="341"/>
      <c r="BG600" s="341"/>
      <c r="BH600" s="402"/>
      <c r="BI600" s="403"/>
      <c r="BJ600" s="405"/>
      <c r="BK600" s="405"/>
      <c r="BL600" s="405"/>
      <c r="BM600" s="405"/>
      <c r="BN600" s="514"/>
    </row>
    <row r="601" ht="18.75" customHeight="1">
      <c r="A601" s="336" t="str">
        <f t="shared" si="13"/>
        <v/>
      </c>
      <c r="B601" s="341"/>
      <c r="C601" s="559"/>
      <c r="D601" s="559"/>
      <c r="E601" s="560" t="str">
        <f t="shared" si="14"/>
        <v/>
      </c>
      <c r="F601" s="401"/>
      <c r="G601" s="394"/>
      <c r="H601" s="341" t="str">
        <f t="array" ref="H601">IF(D601="","",XLOOKUP(D601,'Master Data'!K:K,'Master Data'!N:N,"Input in Master Data",0,1))</f>
        <v/>
      </c>
      <c r="I601" s="341" t="str">
        <f t="array" ref="I601">IF(D601="","",XLOOKUP(D601,'Master Data'!K:K,'Master Data'!O:O,"Input in Master Data",0,1))</f>
        <v/>
      </c>
      <c r="J601" s="341" t="str">
        <f t="array" ref="J601">if(V601="","",XLOOKUP(V601,Master[Company],Master[Blow],"Unknown",0,1))</f>
        <v/>
      </c>
      <c r="K601" s="341" t="str">
        <f t="array" ref="K601">if(V601="","",XLOOKUP(V601,Master[Company],Master[Pigging],"Unknown",0,1))</f>
        <v/>
      </c>
      <c r="L601" s="341" t="str">
        <f t="array" ref="L601">if(V601="","",XLOOKUP(V601,Master[Company],Master[Load Method],"Unknown",0,1))</f>
        <v/>
      </c>
      <c r="M601" s="341" t="str">
        <f t="array" ref="M601">if(V601="","",XLOOKUP(V601,Master[Company],Master[Line Distance],"Unknown",0,1))</f>
        <v/>
      </c>
      <c r="N601" s="394"/>
      <c r="O601" s="341"/>
      <c r="P601" s="506"/>
      <c r="Q601" s="341" t="str">
        <f t="array" ref="Q601">if(V601="","",XLOOKUP(V601,Master[Company],Master[Terms],"NA",0,1))</f>
        <v/>
      </c>
      <c r="R601" s="341" t="str">
        <f t="shared" si="9"/>
        <v/>
      </c>
      <c r="S601" s="341" t="str">
        <f t="array" ref="S601">if(V601="","",XLOOKUP(V601,Master[Company],Master[Group],"NA",0,1))</f>
        <v/>
      </c>
      <c r="T601" s="341" t="str">
        <f t="array" ref="T601">if(V601="","",XLOOKUP(V601,Master[Company],Master[Loading Location],"NA",0,1))</f>
        <v/>
      </c>
      <c r="U601" s="341" t="str">
        <f t="array" ref="U601">if(V601="","",XLOOKUP(V601,Master[Company],Master[Acronym],"NA",0,1))</f>
        <v/>
      </c>
      <c r="V601" s="341"/>
      <c r="W601" s="342"/>
      <c r="X601" s="90"/>
      <c r="Y601" s="341"/>
      <c r="Z601" s="341" t="str">
        <f t="shared" si="11"/>
        <v/>
      </c>
      <c r="AA601" s="341"/>
      <c r="AB601" s="341"/>
      <c r="AC601" s="341"/>
      <c r="AD601" s="401"/>
      <c r="AE601" s="563"/>
      <c r="AF601" s="564"/>
      <c r="AG601" s="564"/>
      <c r="AH601" s="564"/>
      <c r="AI601" s="564"/>
      <c r="AJ601" s="564"/>
      <c r="AK601" s="564"/>
      <c r="AL601" s="565"/>
      <c r="AM601" s="564"/>
      <c r="AN601" s="564"/>
      <c r="AO601" s="564"/>
      <c r="AP601" s="564"/>
      <c r="AQ601" s="564"/>
      <c r="AR601" s="564"/>
      <c r="AS601" s="564"/>
      <c r="AT601" s="564"/>
      <c r="AU601" s="394"/>
      <c r="AV601" s="306"/>
      <c r="AW601" s="306"/>
      <c r="AX601" s="394"/>
      <c r="AY601" s="401"/>
      <c r="AZ601" s="341"/>
      <c r="BA601" s="341"/>
      <c r="BB601" s="341"/>
      <c r="BC601" s="341"/>
      <c r="BD601" s="341"/>
      <c r="BE601" s="401"/>
      <c r="BF601" s="341"/>
      <c r="BG601" s="341"/>
      <c r="BH601" s="402"/>
      <c r="BI601" s="403"/>
      <c r="BJ601" s="405"/>
      <c r="BK601" s="405"/>
      <c r="BL601" s="405"/>
      <c r="BM601" s="405"/>
      <c r="BN601" s="514"/>
    </row>
    <row r="602" ht="18.75" customHeight="1">
      <c r="A602" s="336" t="str">
        <f t="shared" si="13"/>
        <v/>
      </c>
      <c r="B602" s="341"/>
      <c r="C602" s="559"/>
      <c r="D602" s="559"/>
      <c r="E602" s="560" t="str">
        <f t="shared" si="14"/>
        <v/>
      </c>
      <c r="F602" s="401"/>
      <c r="G602" s="394"/>
      <c r="H602" s="341" t="str">
        <f t="array" ref="H602">IF(D602="","",XLOOKUP(D602,'Master Data'!K:K,'Master Data'!N:N,"Input in Master Data",0,1))</f>
        <v/>
      </c>
      <c r="I602" s="341" t="str">
        <f t="array" ref="I602">IF(D602="","",XLOOKUP(D602,'Master Data'!K:K,'Master Data'!O:O,"Input in Master Data",0,1))</f>
        <v/>
      </c>
      <c r="J602" s="341" t="str">
        <f t="array" ref="J602">if(V602="","",XLOOKUP(V602,Master[Company],Master[Blow],"Unknown",0,1))</f>
        <v/>
      </c>
      <c r="K602" s="341" t="str">
        <f t="array" ref="K602">if(V602="","",XLOOKUP(V602,Master[Company],Master[Pigging],"Unknown",0,1))</f>
        <v/>
      </c>
      <c r="L602" s="341" t="str">
        <f t="array" ref="L602">if(V602="","",XLOOKUP(V602,Master[Company],Master[Load Method],"Unknown",0,1))</f>
        <v/>
      </c>
      <c r="M602" s="341" t="str">
        <f t="array" ref="M602">if(V602="","",XLOOKUP(V602,Master[Company],Master[Line Distance],"Unknown",0,1))</f>
        <v/>
      </c>
      <c r="N602" s="394"/>
      <c r="O602" s="341"/>
      <c r="P602" s="506"/>
      <c r="Q602" s="341" t="str">
        <f t="array" ref="Q602">if(V602="","",XLOOKUP(V602,Master[Company],Master[Terms],"NA",0,1))</f>
        <v/>
      </c>
      <c r="R602" s="341" t="str">
        <f t="shared" si="9"/>
        <v/>
      </c>
      <c r="S602" s="341" t="str">
        <f t="array" ref="S602">if(V602="","",XLOOKUP(V602,Master[Company],Master[Group],"NA",0,1))</f>
        <v/>
      </c>
      <c r="T602" s="341" t="str">
        <f t="array" ref="T602">if(V602="","",XLOOKUP(V602,Master[Company],Master[Loading Location],"NA",0,1))</f>
        <v/>
      </c>
      <c r="U602" s="341" t="str">
        <f t="array" ref="U602">if(V602="","",XLOOKUP(V602,Master[Company],Master[Acronym],"NA",0,1))</f>
        <v/>
      </c>
      <c r="V602" s="341"/>
      <c r="W602" s="342"/>
      <c r="X602" s="90"/>
      <c r="Y602" s="341"/>
      <c r="Z602" s="341" t="str">
        <f t="shared" si="11"/>
        <v/>
      </c>
      <c r="AA602" s="341"/>
      <c r="AB602" s="341"/>
      <c r="AC602" s="341"/>
      <c r="AD602" s="401"/>
      <c r="AE602" s="563"/>
      <c r="AF602" s="564"/>
      <c r="AG602" s="564"/>
      <c r="AH602" s="564"/>
      <c r="AI602" s="564"/>
      <c r="AJ602" s="564"/>
      <c r="AK602" s="564"/>
      <c r="AL602" s="565"/>
      <c r="AM602" s="564"/>
      <c r="AN602" s="564"/>
      <c r="AO602" s="564"/>
      <c r="AP602" s="564"/>
      <c r="AQ602" s="564"/>
      <c r="AR602" s="564"/>
      <c r="AS602" s="564"/>
      <c r="AT602" s="564"/>
      <c r="AU602" s="394"/>
      <c r="AV602" s="306"/>
      <c r="AW602" s="306"/>
      <c r="AX602" s="394"/>
      <c r="AY602" s="401"/>
      <c r="AZ602" s="341"/>
      <c r="BA602" s="341"/>
      <c r="BB602" s="341"/>
      <c r="BC602" s="341"/>
      <c r="BD602" s="341"/>
      <c r="BE602" s="401"/>
      <c r="BF602" s="341"/>
      <c r="BG602" s="341"/>
      <c r="BH602" s="402"/>
      <c r="BI602" s="403"/>
      <c r="BJ602" s="405"/>
      <c r="BK602" s="405"/>
      <c r="BL602" s="405"/>
      <c r="BM602" s="405"/>
      <c r="BN602" s="514"/>
    </row>
    <row r="603" ht="18.75" customHeight="1">
      <c r="A603" s="336" t="str">
        <f t="shared" si="13"/>
        <v/>
      </c>
      <c r="B603" s="341"/>
      <c r="C603" s="559"/>
      <c r="D603" s="559"/>
      <c r="E603" s="560" t="str">
        <f t="shared" si="14"/>
        <v/>
      </c>
      <c r="F603" s="401"/>
      <c r="G603" s="394"/>
      <c r="H603" s="341" t="str">
        <f t="array" ref="H603">IF(D603="","",XLOOKUP(D603,'Master Data'!K:K,'Master Data'!N:N,"Input in Master Data",0,1))</f>
        <v/>
      </c>
      <c r="I603" s="341" t="str">
        <f t="array" ref="I603">IF(D603="","",XLOOKUP(D603,'Master Data'!K:K,'Master Data'!O:O,"Input in Master Data",0,1))</f>
        <v/>
      </c>
      <c r="J603" s="341" t="str">
        <f t="array" ref="J603">if(V603="","",XLOOKUP(V603,Master[Company],Master[Blow],"Unknown",0,1))</f>
        <v/>
      </c>
      <c r="K603" s="341" t="str">
        <f t="array" ref="K603">if(V603="","",XLOOKUP(V603,Master[Company],Master[Pigging],"Unknown",0,1))</f>
        <v/>
      </c>
      <c r="L603" s="341" t="str">
        <f t="array" ref="L603">if(V603="","",XLOOKUP(V603,Master[Company],Master[Load Method],"Unknown",0,1))</f>
        <v/>
      </c>
      <c r="M603" s="341" t="str">
        <f t="array" ref="M603">if(V603="","",XLOOKUP(V603,Master[Company],Master[Line Distance],"Unknown",0,1))</f>
        <v/>
      </c>
      <c r="N603" s="394"/>
      <c r="O603" s="341"/>
      <c r="P603" s="506"/>
      <c r="Q603" s="341" t="str">
        <f t="array" ref="Q603">if(V603="","",XLOOKUP(V603,Master[Company],Master[Terms],"NA",0,1))</f>
        <v/>
      </c>
      <c r="R603" s="341" t="str">
        <f t="shared" si="9"/>
        <v/>
      </c>
      <c r="S603" s="341" t="str">
        <f t="array" ref="S603">if(V603="","",XLOOKUP(V603,Master[Company],Master[Group],"NA",0,1))</f>
        <v/>
      </c>
      <c r="T603" s="341" t="str">
        <f t="array" ref="T603">if(V603="","",XLOOKUP(V603,Master[Company],Master[Loading Location],"NA",0,1))</f>
        <v/>
      </c>
      <c r="U603" s="341" t="str">
        <f t="array" ref="U603">if(V603="","",XLOOKUP(V603,Master[Company],Master[Acronym],"NA",0,1))</f>
        <v/>
      </c>
      <c r="V603" s="341"/>
      <c r="W603" s="342"/>
      <c r="X603" s="90"/>
      <c r="Y603" s="341"/>
      <c r="Z603" s="341" t="str">
        <f t="shared" si="11"/>
        <v/>
      </c>
      <c r="AA603" s="341"/>
      <c r="AB603" s="341"/>
      <c r="AC603" s="341"/>
      <c r="AD603" s="401"/>
      <c r="AE603" s="563"/>
      <c r="AF603" s="564"/>
      <c r="AG603" s="564"/>
      <c r="AH603" s="564"/>
      <c r="AI603" s="564"/>
      <c r="AJ603" s="564"/>
      <c r="AK603" s="564"/>
      <c r="AL603" s="565"/>
      <c r="AM603" s="564"/>
      <c r="AN603" s="564"/>
      <c r="AO603" s="564"/>
      <c r="AP603" s="564"/>
      <c r="AQ603" s="564"/>
      <c r="AR603" s="564"/>
      <c r="AS603" s="564"/>
      <c r="AT603" s="564"/>
      <c r="AU603" s="394"/>
      <c r="AV603" s="306"/>
      <c r="AW603" s="306"/>
      <c r="AX603" s="394"/>
      <c r="AY603" s="401"/>
      <c r="AZ603" s="341"/>
      <c r="BA603" s="341"/>
      <c r="BB603" s="341"/>
      <c r="BC603" s="341"/>
      <c r="BD603" s="341"/>
      <c r="BE603" s="401"/>
      <c r="BF603" s="341"/>
      <c r="BG603" s="341"/>
      <c r="BH603" s="402"/>
      <c r="BI603" s="403"/>
      <c r="BJ603" s="405"/>
      <c r="BK603" s="405"/>
      <c r="BL603" s="405"/>
      <c r="BM603" s="405"/>
      <c r="BN603" s="514"/>
    </row>
    <row r="604" ht="18.75" customHeight="1">
      <c r="A604" s="336" t="str">
        <f t="shared" si="13"/>
        <v/>
      </c>
      <c r="B604" s="341"/>
      <c r="C604" s="559"/>
      <c r="D604" s="559"/>
      <c r="E604" s="560" t="str">
        <f t="shared" si="14"/>
        <v/>
      </c>
      <c r="F604" s="401"/>
      <c r="G604" s="394"/>
      <c r="H604" s="341" t="str">
        <f t="array" ref="H604">IF(D604="","",XLOOKUP(D604,'Master Data'!K:K,'Master Data'!N:N,"Input in Master Data",0,1))</f>
        <v/>
      </c>
      <c r="I604" s="341" t="str">
        <f t="array" ref="I604">IF(D604="","",XLOOKUP(D604,'Master Data'!K:K,'Master Data'!O:O,"Input in Master Data",0,1))</f>
        <v/>
      </c>
      <c r="J604" s="341" t="str">
        <f t="array" ref="J604">if(V604="","",XLOOKUP(V604,Master[Company],Master[Blow],"Unknown",0,1))</f>
        <v/>
      </c>
      <c r="K604" s="341" t="str">
        <f t="array" ref="K604">if(V604="","",XLOOKUP(V604,Master[Company],Master[Pigging],"Unknown",0,1))</f>
        <v/>
      </c>
      <c r="L604" s="341" t="str">
        <f t="array" ref="L604">if(V604="","",XLOOKUP(V604,Master[Company],Master[Load Method],"Unknown",0,1))</f>
        <v/>
      </c>
      <c r="M604" s="341" t="str">
        <f t="array" ref="M604">if(V604="","",XLOOKUP(V604,Master[Company],Master[Line Distance],"Unknown",0,1))</f>
        <v/>
      </c>
      <c r="N604" s="394"/>
      <c r="O604" s="341"/>
      <c r="P604" s="506"/>
      <c r="Q604" s="341" t="str">
        <f t="array" ref="Q604">if(V604="","",XLOOKUP(V604,Master[Company],Master[Terms],"NA",0,1))</f>
        <v/>
      </c>
      <c r="R604" s="341" t="str">
        <f t="shared" si="9"/>
        <v/>
      </c>
      <c r="S604" s="341" t="str">
        <f t="array" ref="S604">if(V604="","",XLOOKUP(V604,Master[Company],Master[Group],"NA",0,1))</f>
        <v/>
      </c>
      <c r="T604" s="341" t="str">
        <f t="array" ref="T604">if(V604="","",XLOOKUP(V604,Master[Company],Master[Loading Location],"NA",0,1))</f>
        <v/>
      </c>
      <c r="U604" s="341" t="str">
        <f t="array" ref="U604">if(V604="","",XLOOKUP(V604,Master[Company],Master[Acronym],"NA",0,1))</f>
        <v/>
      </c>
      <c r="V604" s="341"/>
      <c r="W604" s="342"/>
      <c r="X604" s="90"/>
      <c r="Y604" s="341"/>
      <c r="Z604" s="341" t="str">
        <f t="shared" si="11"/>
        <v/>
      </c>
      <c r="AA604" s="341"/>
      <c r="AB604" s="341"/>
      <c r="AC604" s="341"/>
      <c r="AD604" s="401"/>
      <c r="AE604" s="563"/>
      <c r="AF604" s="564"/>
      <c r="AG604" s="564"/>
      <c r="AH604" s="564"/>
      <c r="AI604" s="564"/>
      <c r="AJ604" s="564"/>
      <c r="AK604" s="564"/>
      <c r="AL604" s="565"/>
      <c r="AM604" s="564"/>
      <c r="AN604" s="564"/>
      <c r="AO604" s="564"/>
      <c r="AP604" s="564"/>
      <c r="AQ604" s="564"/>
      <c r="AR604" s="564"/>
      <c r="AS604" s="564"/>
      <c r="AT604" s="564"/>
      <c r="AU604" s="394"/>
      <c r="AV604" s="306"/>
      <c r="AW604" s="306"/>
      <c r="AX604" s="394"/>
      <c r="AY604" s="401"/>
      <c r="AZ604" s="341"/>
      <c r="BA604" s="341"/>
      <c r="BB604" s="341"/>
      <c r="BC604" s="341"/>
      <c r="BD604" s="341"/>
      <c r="BE604" s="401"/>
      <c r="BF604" s="341"/>
      <c r="BG604" s="341"/>
      <c r="BH604" s="402"/>
      <c r="BI604" s="403"/>
      <c r="BJ604" s="405"/>
      <c r="BK604" s="405"/>
      <c r="BL604" s="405"/>
      <c r="BM604" s="405"/>
      <c r="BN604" s="514"/>
    </row>
    <row r="605" ht="18.75" customHeight="1">
      <c r="A605" s="336" t="str">
        <f t="shared" si="13"/>
        <v/>
      </c>
      <c r="B605" s="341"/>
      <c r="C605" s="559"/>
      <c r="D605" s="559"/>
      <c r="E605" s="560" t="str">
        <f t="shared" si="14"/>
        <v/>
      </c>
      <c r="F605" s="401"/>
      <c r="G605" s="394"/>
      <c r="H605" s="341" t="str">
        <f t="array" ref="H605">IF(D605="","",XLOOKUP(D605,'Master Data'!K:K,'Master Data'!N:N,"Input in Master Data",0,1))</f>
        <v/>
      </c>
      <c r="I605" s="341" t="str">
        <f t="array" ref="I605">IF(D605="","",XLOOKUP(D605,'Master Data'!K:K,'Master Data'!O:O,"Input in Master Data",0,1))</f>
        <v/>
      </c>
      <c r="J605" s="341" t="str">
        <f t="array" ref="J605">if(V605="","",XLOOKUP(V605,Master[Company],Master[Blow],"Unknown",0,1))</f>
        <v/>
      </c>
      <c r="K605" s="341" t="str">
        <f t="array" ref="K605">if(V605="","",XLOOKUP(V605,Master[Company],Master[Pigging],"Unknown",0,1))</f>
        <v/>
      </c>
      <c r="L605" s="341" t="str">
        <f t="array" ref="L605">if(V605="","",XLOOKUP(V605,Master[Company],Master[Load Method],"Unknown",0,1))</f>
        <v/>
      </c>
      <c r="M605" s="341" t="str">
        <f t="array" ref="M605">if(V605="","",XLOOKUP(V605,Master[Company],Master[Line Distance],"Unknown",0,1))</f>
        <v/>
      </c>
      <c r="N605" s="394"/>
      <c r="O605" s="341"/>
      <c r="P605" s="506"/>
      <c r="Q605" s="341" t="str">
        <f t="array" ref="Q605">if(V605="","",XLOOKUP(V605,Master[Company],Master[Terms],"NA",0,1))</f>
        <v/>
      </c>
      <c r="R605" s="341" t="str">
        <f t="shared" si="9"/>
        <v/>
      </c>
      <c r="S605" s="341" t="str">
        <f t="array" ref="S605">if(V605="","",XLOOKUP(V605,Master[Company],Master[Group],"NA",0,1))</f>
        <v/>
      </c>
      <c r="T605" s="341" t="str">
        <f t="array" ref="T605">if(V605="","",XLOOKUP(V605,Master[Company],Master[Loading Location],"NA",0,1))</f>
        <v/>
      </c>
      <c r="U605" s="341" t="str">
        <f t="array" ref="U605">if(V605="","",XLOOKUP(V605,Master[Company],Master[Acronym],"NA",0,1))</f>
        <v/>
      </c>
      <c r="V605" s="341"/>
      <c r="W605" s="342"/>
      <c r="X605" s="90"/>
      <c r="Y605" s="341"/>
      <c r="Z605" s="341" t="str">
        <f t="shared" si="11"/>
        <v/>
      </c>
      <c r="AA605" s="341"/>
      <c r="AB605" s="341"/>
      <c r="AC605" s="341"/>
      <c r="AD605" s="401"/>
      <c r="AE605" s="563"/>
      <c r="AF605" s="564"/>
      <c r="AG605" s="564"/>
      <c r="AH605" s="564"/>
      <c r="AI605" s="564"/>
      <c r="AJ605" s="564"/>
      <c r="AK605" s="564"/>
      <c r="AL605" s="565"/>
      <c r="AM605" s="564"/>
      <c r="AN605" s="564"/>
      <c r="AO605" s="564"/>
      <c r="AP605" s="564"/>
      <c r="AQ605" s="564"/>
      <c r="AR605" s="564"/>
      <c r="AS605" s="564"/>
      <c r="AT605" s="564"/>
      <c r="AU605" s="394"/>
      <c r="AV605" s="306"/>
      <c r="AW605" s="306"/>
      <c r="AX605" s="394"/>
      <c r="AY605" s="401"/>
      <c r="AZ605" s="341"/>
      <c r="BA605" s="341"/>
      <c r="BB605" s="341"/>
      <c r="BC605" s="341"/>
      <c r="BD605" s="341"/>
      <c r="BE605" s="401"/>
      <c r="BF605" s="341"/>
      <c r="BG605" s="341"/>
      <c r="BH605" s="402"/>
      <c r="BI605" s="403"/>
      <c r="BJ605" s="405"/>
      <c r="BK605" s="405"/>
      <c r="BL605" s="405"/>
      <c r="BM605" s="405"/>
      <c r="BN605" s="514"/>
    </row>
    <row r="606" ht="18.75" customHeight="1">
      <c r="A606" s="336" t="str">
        <f t="shared" si="13"/>
        <v/>
      </c>
      <c r="B606" s="341"/>
      <c r="C606" s="559"/>
      <c r="D606" s="559"/>
      <c r="E606" s="560" t="str">
        <f t="shared" si="14"/>
        <v/>
      </c>
      <c r="F606" s="401"/>
      <c r="G606" s="394"/>
      <c r="H606" s="341" t="str">
        <f t="array" ref="H606">IF(D606="","",XLOOKUP(D606,'Master Data'!K:K,'Master Data'!N:N,"Input in Master Data",0,1))</f>
        <v/>
      </c>
      <c r="I606" s="341" t="str">
        <f t="array" ref="I606">IF(D606="","",XLOOKUP(D606,'Master Data'!K:K,'Master Data'!O:O,"Input in Master Data",0,1))</f>
        <v/>
      </c>
      <c r="J606" s="341" t="str">
        <f t="array" ref="J606">if(V606="","",XLOOKUP(V606,Master[Company],Master[Blow],"Unknown",0,1))</f>
        <v/>
      </c>
      <c r="K606" s="341" t="str">
        <f t="array" ref="K606">if(V606="","",XLOOKUP(V606,Master[Company],Master[Pigging],"Unknown",0,1))</f>
        <v/>
      </c>
      <c r="L606" s="341" t="str">
        <f t="array" ref="L606">if(V606="","",XLOOKUP(V606,Master[Company],Master[Load Method],"Unknown",0,1))</f>
        <v/>
      </c>
      <c r="M606" s="341" t="str">
        <f t="array" ref="M606">if(V606="","",XLOOKUP(V606,Master[Company],Master[Line Distance],"Unknown",0,1))</f>
        <v/>
      </c>
      <c r="N606" s="394"/>
      <c r="O606" s="341"/>
      <c r="P606" s="506"/>
      <c r="Q606" s="341" t="str">
        <f t="array" ref="Q606">if(V606="","",XLOOKUP(V606,Master[Company],Master[Terms],"NA",0,1))</f>
        <v/>
      </c>
      <c r="R606" s="341" t="str">
        <f t="shared" si="9"/>
        <v/>
      </c>
      <c r="S606" s="341" t="str">
        <f t="array" ref="S606">if(V606="","",XLOOKUP(V606,Master[Company],Master[Group],"NA",0,1))</f>
        <v/>
      </c>
      <c r="T606" s="341" t="str">
        <f t="array" ref="T606">if(V606="","",XLOOKUP(V606,Master[Company],Master[Loading Location],"NA",0,1))</f>
        <v/>
      </c>
      <c r="U606" s="341" t="str">
        <f t="array" ref="U606">if(V606="","",XLOOKUP(V606,Master[Company],Master[Acronym],"NA",0,1))</f>
        <v/>
      </c>
      <c r="V606" s="341"/>
      <c r="W606" s="342"/>
      <c r="X606" s="90"/>
      <c r="Y606" s="341"/>
      <c r="Z606" s="341" t="str">
        <f t="shared" si="11"/>
        <v/>
      </c>
      <c r="AA606" s="341"/>
      <c r="AB606" s="341"/>
      <c r="AC606" s="341"/>
      <c r="AD606" s="401"/>
      <c r="AE606" s="563"/>
      <c r="AF606" s="564"/>
      <c r="AG606" s="564"/>
      <c r="AH606" s="564"/>
      <c r="AI606" s="564"/>
      <c r="AJ606" s="564"/>
      <c r="AK606" s="564"/>
      <c r="AL606" s="565"/>
      <c r="AM606" s="564"/>
      <c r="AN606" s="564"/>
      <c r="AO606" s="564"/>
      <c r="AP606" s="564"/>
      <c r="AQ606" s="564"/>
      <c r="AR606" s="564"/>
      <c r="AS606" s="564"/>
      <c r="AT606" s="564"/>
      <c r="AU606" s="394"/>
      <c r="AV606" s="306"/>
      <c r="AW606" s="306"/>
      <c r="AX606" s="394"/>
      <c r="AY606" s="401"/>
      <c r="AZ606" s="341"/>
      <c r="BA606" s="341"/>
      <c r="BB606" s="341"/>
      <c r="BC606" s="341"/>
      <c r="BD606" s="341"/>
      <c r="BE606" s="401"/>
      <c r="BF606" s="341"/>
      <c r="BG606" s="341"/>
      <c r="BH606" s="402"/>
      <c r="BI606" s="403"/>
      <c r="BJ606" s="405"/>
      <c r="BK606" s="405"/>
      <c r="BL606" s="405"/>
      <c r="BM606" s="405"/>
      <c r="BN606" s="514"/>
    </row>
    <row r="607" ht="18.75" customHeight="1">
      <c r="A607" s="336" t="str">
        <f t="shared" si="13"/>
        <v/>
      </c>
      <c r="B607" s="341"/>
      <c r="C607" s="559"/>
      <c r="D607" s="559"/>
      <c r="E607" s="560" t="str">
        <f t="shared" si="14"/>
        <v/>
      </c>
      <c r="F607" s="401"/>
      <c r="G607" s="394"/>
      <c r="H607" s="341" t="str">
        <f t="array" ref="H607">IF(D607="","",XLOOKUP(D607,'Master Data'!K:K,'Master Data'!N:N,"Input in Master Data",0,1))</f>
        <v/>
      </c>
      <c r="I607" s="341" t="str">
        <f t="array" ref="I607">IF(D607="","",XLOOKUP(D607,'Master Data'!K:K,'Master Data'!O:O,"Input in Master Data",0,1))</f>
        <v/>
      </c>
      <c r="J607" s="341" t="str">
        <f t="array" ref="J607">if(V607="","",XLOOKUP(V607,Master[Company],Master[Blow],"Unknown",0,1))</f>
        <v/>
      </c>
      <c r="K607" s="341" t="str">
        <f t="array" ref="K607">if(V607="","",XLOOKUP(V607,Master[Company],Master[Pigging],"Unknown",0,1))</f>
        <v/>
      </c>
      <c r="L607" s="341" t="str">
        <f t="array" ref="L607">if(V607="","",XLOOKUP(V607,Master[Company],Master[Load Method],"Unknown",0,1))</f>
        <v/>
      </c>
      <c r="M607" s="341" t="str">
        <f t="array" ref="M607">if(V607="","",XLOOKUP(V607,Master[Company],Master[Line Distance],"Unknown",0,1))</f>
        <v/>
      </c>
      <c r="N607" s="394"/>
      <c r="O607" s="341"/>
      <c r="P607" s="506"/>
      <c r="Q607" s="341" t="str">
        <f t="array" ref="Q607">if(V607="","",XLOOKUP(V607,Master[Company],Master[Terms],"NA",0,1))</f>
        <v/>
      </c>
      <c r="R607" s="341" t="str">
        <f t="shared" si="9"/>
        <v/>
      </c>
      <c r="S607" s="341" t="str">
        <f t="array" ref="S607">if(V607="","",XLOOKUP(V607,Master[Company],Master[Group],"NA",0,1))</f>
        <v/>
      </c>
      <c r="T607" s="341" t="str">
        <f t="array" ref="T607">if(V607="","",XLOOKUP(V607,Master[Company],Master[Loading Location],"NA",0,1))</f>
        <v/>
      </c>
      <c r="U607" s="341" t="str">
        <f t="array" ref="U607">if(V607="","",XLOOKUP(V607,Master[Company],Master[Acronym],"NA",0,1))</f>
        <v/>
      </c>
      <c r="V607" s="341"/>
      <c r="W607" s="342"/>
      <c r="X607" s="90"/>
      <c r="Y607" s="341"/>
      <c r="Z607" s="341" t="str">
        <f t="shared" si="11"/>
        <v/>
      </c>
      <c r="AA607" s="341"/>
      <c r="AB607" s="341"/>
      <c r="AC607" s="341"/>
      <c r="AD607" s="401"/>
      <c r="AE607" s="563"/>
      <c r="AF607" s="564"/>
      <c r="AG607" s="564"/>
      <c r="AH607" s="564"/>
      <c r="AI607" s="564"/>
      <c r="AJ607" s="564"/>
      <c r="AK607" s="564"/>
      <c r="AL607" s="565"/>
      <c r="AM607" s="564"/>
      <c r="AN607" s="564"/>
      <c r="AO607" s="564"/>
      <c r="AP607" s="564"/>
      <c r="AQ607" s="564"/>
      <c r="AR607" s="564"/>
      <c r="AS607" s="564"/>
      <c r="AT607" s="564"/>
      <c r="AU607" s="394"/>
      <c r="AV607" s="306"/>
      <c r="AW607" s="306"/>
      <c r="AX607" s="394"/>
      <c r="AY607" s="401"/>
      <c r="AZ607" s="341"/>
      <c r="BA607" s="341"/>
      <c r="BB607" s="341"/>
      <c r="BC607" s="341"/>
      <c r="BD607" s="341"/>
      <c r="BE607" s="401"/>
      <c r="BF607" s="341"/>
      <c r="BG607" s="341"/>
      <c r="BH607" s="402"/>
      <c r="BI607" s="403"/>
      <c r="BJ607" s="405"/>
      <c r="BK607" s="405"/>
      <c r="BL607" s="405"/>
      <c r="BM607" s="405"/>
      <c r="BN607" s="514"/>
    </row>
    <row r="608" ht="18.75" customHeight="1">
      <c r="A608" s="336" t="str">
        <f t="shared" si="13"/>
        <v/>
      </c>
      <c r="B608" s="341"/>
      <c r="C608" s="559"/>
      <c r="D608" s="559"/>
      <c r="E608" s="560" t="str">
        <f t="shared" si="14"/>
        <v/>
      </c>
      <c r="F608" s="401"/>
      <c r="G608" s="394"/>
      <c r="H608" s="341" t="str">
        <f t="array" ref="H608">IF(D608="","",XLOOKUP(D608,'Master Data'!K:K,'Master Data'!N:N,"Input in Master Data",0,1))</f>
        <v/>
      </c>
      <c r="I608" s="341" t="str">
        <f t="array" ref="I608">IF(D608="","",XLOOKUP(D608,'Master Data'!K:K,'Master Data'!O:O,"Input in Master Data",0,1))</f>
        <v/>
      </c>
      <c r="J608" s="341" t="str">
        <f t="array" ref="J608">if(V608="","",XLOOKUP(V608,Master[Company],Master[Blow],"Unknown",0,1))</f>
        <v/>
      </c>
      <c r="K608" s="341" t="str">
        <f t="array" ref="K608">if(V608="","",XLOOKUP(V608,Master[Company],Master[Pigging],"Unknown",0,1))</f>
        <v/>
      </c>
      <c r="L608" s="341" t="str">
        <f t="array" ref="L608">if(V608="","",XLOOKUP(V608,Master[Company],Master[Load Method],"Unknown",0,1))</f>
        <v/>
      </c>
      <c r="M608" s="341" t="str">
        <f t="array" ref="M608">if(V608="","",XLOOKUP(V608,Master[Company],Master[Line Distance],"Unknown",0,1))</f>
        <v/>
      </c>
      <c r="N608" s="394"/>
      <c r="O608" s="341"/>
      <c r="P608" s="506"/>
      <c r="Q608" s="341" t="str">
        <f t="array" ref="Q608">if(V608="","",XLOOKUP(V608,Master[Company],Master[Terms],"NA",0,1))</f>
        <v/>
      </c>
      <c r="R608" s="341" t="str">
        <f t="shared" si="9"/>
        <v/>
      </c>
      <c r="S608" s="341" t="str">
        <f t="array" ref="S608">if(V608="","",XLOOKUP(V608,Master[Company],Master[Group],"NA",0,1))</f>
        <v/>
      </c>
      <c r="T608" s="341" t="str">
        <f t="array" ref="T608">if(V608="","",XLOOKUP(V608,Master[Company],Master[Loading Location],"NA",0,1))</f>
        <v/>
      </c>
      <c r="U608" s="341" t="str">
        <f t="array" ref="U608">if(V608="","",XLOOKUP(V608,Master[Company],Master[Acronym],"NA",0,1))</f>
        <v/>
      </c>
      <c r="V608" s="341"/>
      <c r="W608" s="342"/>
      <c r="X608" s="90"/>
      <c r="Y608" s="341"/>
      <c r="Z608" s="341" t="str">
        <f t="shared" si="11"/>
        <v/>
      </c>
      <c r="AA608" s="341"/>
      <c r="AB608" s="341"/>
      <c r="AC608" s="341"/>
      <c r="AD608" s="401"/>
      <c r="AE608" s="563"/>
      <c r="AF608" s="564"/>
      <c r="AG608" s="564"/>
      <c r="AH608" s="564"/>
      <c r="AI608" s="564"/>
      <c r="AJ608" s="564"/>
      <c r="AK608" s="564"/>
      <c r="AL608" s="565"/>
      <c r="AM608" s="564"/>
      <c r="AN608" s="564"/>
      <c r="AO608" s="564"/>
      <c r="AP608" s="564"/>
      <c r="AQ608" s="564"/>
      <c r="AR608" s="564"/>
      <c r="AS608" s="564"/>
      <c r="AT608" s="564"/>
      <c r="AU608" s="394"/>
      <c r="AV608" s="306"/>
      <c r="AW608" s="306"/>
      <c r="AX608" s="394"/>
      <c r="AY608" s="401"/>
      <c r="AZ608" s="341"/>
      <c r="BA608" s="341"/>
      <c r="BB608" s="341"/>
      <c r="BC608" s="341"/>
      <c r="BD608" s="341"/>
      <c r="BE608" s="401"/>
      <c r="BF608" s="341"/>
      <c r="BG608" s="341"/>
      <c r="BH608" s="402"/>
      <c r="BI608" s="403"/>
      <c r="BJ608" s="405"/>
      <c r="BK608" s="405"/>
      <c r="BL608" s="405"/>
      <c r="BM608" s="405"/>
      <c r="BN608" s="514"/>
    </row>
    <row r="609" ht="18.75" customHeight="1">
      <c r="A609" s="336" t="str">
        <f t="shared" si="13"/>
        <v/>
      </c>
      <c r="B609" s="341"/>
      <c r="C609" s="559"/>
      <c r="D609" s="559"/>
      <c r="E609" s="560" t="str">
        <f t="shared" si="14"/>
        <v/>
      </c>
      <c r="F609" s="401"/>
      <c r="G609" s="394"/>
      <c r="H609" s="341" t="str">
        <f t="array" ref="H609">IF(D609="","",XLOOKUP(D609,'Master Data'!K:K,'Master Data'!N:N,"Input in Master Data",0,1))</f>
        <v/>
      </c>
      <c r="I609" s="341" t="str">
        <f t="array" ref="I609">IF(D609="","",XLOOKUP(D609,'Master Data'!K:K,'Master Data'!O:O,"Input in Master Data",0,1))</f>
        <v/>
      </c>
      <c r="J609" s="341" t="str">
        <f t="array" ref="J609">if(V609="","",XLOOKUP(V609,Master[Company],Master[Blow],"Unknown",0,1))</f>
        <v/>
      </c>
      <c r="K609" s="341" t="str">
        <f t="array" ref="K609">if(V609="","",XLOOKUP(V609,Master[Company],Master[Pigging],"Unknown",0,1))</f>
        <v/>
      </c>
      <c r="L609" s="341" t="str">
        <f t="array" ref="L609">if(V609="","",XLOOKUP(V609,Master[Company],Master[Load Method],"Unknown",0,1))</f>
        <v/>
      </c>
      <c r="M609" s="341" t="str">
        <f t="array" ref="M609">if(V609="","",XLOOKUP(V609,Master[Company],Master[Line Distance],"Unknown",0,1))</f>
        <v/>
      </c>
      <c r="N609" s="394"/>
      <c r="O609" s="341"/>
      <c r="P609" s="506"/>
      <c r="Q609" s="341" t="str">
        <f t="array" ref="Q609">if(V609="","",XLOOKUP(V609,Master[Company],Master[Terms],"NA",0,1))</f>
        <v/>
      </c>
      <c r="R609" s="341" t="str">
        <f t="shared" si="9"/>
        <v/>
      </c>
      <c r="S609" s="341" t="str">
        <f t="array" ref="S609">if(V609="","",XLOOKUP(V609,Master[Company],Master[Group],"NA",0,1))</f>
        <v/>
      </c>
      <c r="T609" s="341" t="str">
        <f t="array" ref="T609">if(V609="","",XLOOKUP(V609,Master[Company],Master[Loading Location],"NA",0,1))</f>
        <v/>
      </c>
      <c r="U609" s="341" t="str">
        <f t="array" ref="U609">if(V609="","",XLOOKUP(V609,Master[Company],Master[Acronym],"NA",0,1))</f>
        <v/>
      </c>
      <c r="V609" s="341"/>
      <c r="W609" s="342"/>
      <c r="X609" s="90"/>
      <c r="Y609" s="341"/>
      <c r="Z609" s="341" t="str">
        <f t="shared" si="11"/>
        <v/>
      </c>
      <c r="AA609" s="341"/>
      <c r="AB609" s="341"/>
      <c r="AC609" s="341"/>
      <c r="AD609" s="401"/>
      <c r="AE609" s="563"/>
      <c r="AF609" s="564"/>
      <c r="AG609" s="564"/>
      <c r="AH609" s="564"/>
      <c r="AI609" s="564"/>
      <c r="AJ609" s="564"/>
      <c r="AK609" s="564"/>
      <c r="AL609" s="565"/>
      <c r="AM609" s="564"/>
      <c r="AN609" s="564"/>
      <c r="AO609" s="564"/>
      <c r="AP609" s="564"/>
      <c r="AQ609" s="564"/>
      <c r="AR609" s="564"/>
      <c r="AS609" s="564"/>
      <c r="AT609" s="564"/>
      <c r="AU609" s="394"/>
      <c r="AV609" s="306"/>
      <c r="AW609" s="306"/>
      <c r="AX609" s="394"/>
      <c r="AY609" s="401"/>
      <c r="AZ609" s="341"/>
      <c r="BA609" s="341"/>
      <c r="BB609" s="341"/>
      <c r="BC609" s="341"/>
      <c r="BD609" s="341"/>
      <c r="BE609" s="401"/>
      <c r="BF609" s="341"/>
      <c r="BG609" s="341"/>
      <c r="BH609" s="402"/>
      <c r="BI609" s="403"/>
      <c r="BJ609" s="405"/>
      <c r="BK609" s="405"/>
      <c r="BL609" s="405"/>
      <c r="BM609" s="405"/>
      <c r="BN609" s="514"/>
    </row>
    <row r="610" ht="18.75" customHeight="1">
      <c r="A610" s="336" t="str">
        <f t="shared" si="13"/>
        <v/>
      </c>
      <c r="B610" s="341"/>
      <c r="C610" s="559"/>
      <c r="D610" s="559"/>
      <c r="E610" s="560" t="str">
        <f t="shared" si="14"/>
        <v/>
      </c>
      <c r="F610" s="401"/>
      <c r="G610" s="394"/>
      <c r="H610" s="341" t="str">
        <f t="array" ref="H610">IF(D610="","",XLOOKUP(D610,'Master Data'!K:K,'Master Data'!N:N,"Input in Master Data",0,1))</f>
        <v/>
      </c>
      <c r="I610" s="341" t="str">
        <f t="array" ref="I610">IF(D610="","",XLOOKUP(D610,'Master Data'!K:K,'Master Data'!O:O,"Input in Master Data",0,1))</f>
        <v/>
      </c>
      <c r="J610" s="341" t="str">
        <f t="array" ref="J610">if(V610="","",XLOOKUP(V610,Master[Company],Master[Blow],"Unknown",0,1))</f>
        <v/>
      </c>
      <c r="K610" s="341" t="str">
        <f t="array" ref="K610">if(V610="","",XLOOKUP(V610,Master[Company],Master[Pigging],"Unknown",0,1))</f>
        <v/>
      </c>
      <c r="L610" s="341" t="str">
        <f t="array" ref="L610">if(V610="","",XLOOKUP(V610,Master[Company],Master[Load Method],"Unknown",0,1))</f>
        <v/>
      </c>
      <c r="M610" s="341" t="str">
        <f t="array" ref="M610">if(V610="","",XLOOKUP(V610,Master[Company],Master[Line Distance],"Unknown",0,1))</f>
        <v/>
      </c>
      <c r="N610" s="394"/>
      <c r="O610" s="341"/>
      <c r="P610" s="506"/>
      <c r="Q610" s="341" t="str">
        <f t="array" ref="Q610">if(V610="","",XLOOKUP(V610,Master[Company],Master[Terms],"NA",0,1))</f>
        <v/>
      </c>
      <c r="R610" s="341" t="str">
        <f t="shared" si="9"/>
        <v/>
      </c>
      <c r="S610" s="341" t="str">
        <f t="array" ref="S610">if(V610="","",XLOOKUP(V610,Master[Company],Master[Group],"NA",0,1))</f>
        <v/>
      </c>
      <c r="T610" s="341" t="str">
        <f t="array" ref="T610">if(V610="","",XLOOKUP(V610,Master[Company],Master[Loading Location],"NA",0,1))</f>
        <v/>
      </c>
      <c r="U610" s="341" t="str">
        <f t="array" ref="U610">if(V610="","",XLOOKUP(V610,Master[Company],Master[Acronym],"NA",0,1))</f>
        <v/>
      </c>
      <c r="V610" s="341"/>
      <c r="W610" s="342"/>
      <c r="X610" s="90"/>
      <c r="Y610" s="341"/>
      <c r="Z610" s="341" t="str">
        <f t="shared" si="11"/>
        <v/>
      </c>
      <c r="AA610" s="341"/>
      <c r="AB610" s="341"/>
      <c r="AC610" s="341"/>
      <c r="AD610" s="401"/>
      <c r="AE610" s="563"/>
      <c r="AF610" s="564"/>
      <c r="AG610" s="564"/>
      <c r="AH610" s="564"/>
      <c r="AI610" s="564"/>
      <c r="AJ610" s="564"/>
      <c r="AK610" s="564"/>
      <c r="AL610" s="565"/>
      <c r="AM610" s="564"/>
      <c r="AN610" s="564"/>
      <c r="AO610" s="564"/>
      <c r="AP610" s="564"/>
      <c r="AQ610" s="564"/>
      <c r="AR610" s="564"/>
      <c r="AS610" s="564"/>
      <c r="AT610" s="564"/>
      <c r="AU610" s="394"/>
      <c r="AV610" s="306"/>
      <c r="AW610" s="306"/>
      <c r="AX610" s="394"/>
      <c r="AY610" s="401"/>
      <c r="AZ610" s="341"/>
      <c r="BA610" s="341"/>
      <c r="BB610" s="341"/>
      <c r="BC610" s="341"/>
      <c r="BD610" s="341"/>
      <c r="BE610" s="401"/>
      <c r="BF610" s="341"/>
      <c r="BG610" s="341"/>
      <c r="BH610" s="402"/>
      <c r="BI610" s="403"/>
      <c r="BJ610" s="405"/>
      <c r="BK610" s="405"/>
      <c r="BL610" s="405"/>
      <c r="BM610" s="405"/>
      <c r="BN610" s="514"/>
    </row>
    <row r="611" ht="18.75" customHeight="1">
      <c r="A611" s="336" t="str">
        <f t="shared" si="13"/>
        <v/>
      </c>
      <c r="B611" s="341"/>
      <c r="C611" s="559"/>
      <c r="D611" s="559"/>
      <c r="E611" s="560" t="str">
        <f t="shared" si="14"/>
        <v/>
      </c>
      <c r="F611" s="401"/>
      <c r="G611" s="394"/>
      <c r="H611" s="341" t="str">
        <f t="array" ref="H611">IF(D611="","",XLOOKUP(D611,'Master Data'!K:K,'Master Data'!N:N,"Input in Master Data",0,1))</f>
        <v/>
      </c>
      <c r="I611" s="341" t="str">
        <f t="array" ref="I611">IF(D611="","",XLOOKUP(D611,'Master Data'!K:K,'Master Data'!O:O,"Input in Master Data",0,1))</f>
        <v/>
      </c>
      <c r="J611" s="341" t="str">
        <f t="array" ref="J611">if(V611="","",XLOOKUP(V611,Master[Company],Master[Blow],"Unknown",0,1))</f>
        <v/>
      </c>
      <c r="K611" s="341" t="str">
        <f t="array" ref="K611">if(V611="","",XLOOKUP(V611,Master[Company],Master[Pigging],"Unknown",0,1))</f>
        <v/>
      </c>
      <c r="L611" s="341" t="str">
        <f t="array" ref="L611">if(V611="","",XLOOKUP(V611,Master[Company],Master[Load Method],"Unknown",0,1))</f>
        <v/>
      </c>
      <c r="M611" s="341" t="str">
        <f t="array" ref="M611">if(V611="","",XLOOKUP(V611,Master[Company],Master[Line Distance],"Unknown",0,1))</f>
        <v/>
      </c>
      <c r="N611" s="394"/>
      <c r="O611" s="341"/>
      <c r="P611" s="506"/>
      <c r="Q611" s="341" t="str">
        <f t="array" ref="Q611">if(V611="","",XLOOKUP(V611,Master[Company],Master[Terms],"NA",0,1))</f>
        <v/>
      </c>
      <c r="R611" s="341" t="str">
        <f t="shared" si="9"/>
        <v/>
      </c>
      <c r="S611" s="341" t="str">
        <f t="array" ref="S611">if(V611="","",XLOOKUP(V611,Master[Company],Master[Group],"NA",0,1))</f>
        <v/>
      </c>
      <c r="T611" s="341" t="str">
        <f t="array" ref="T611">if(V611="","",XLOOKUP(V611,Master[Company],Master[Loading Location],"NA",0,1))</f>
        <v/>
      </c>
      <c r="U611" s="341" t="str">
        <f t="array" ref="U611">if(V611="","",XLOOKUP(V611,Master[Company],Master[Acronym],"NA",0,1))</f>
        <v/>
      </c>
      <c r="V611" s="341"/>
      <c r="W611" s="342"/>
      <c r="X611" s="90"/>
      <c r="Y611" s="341"/>
      <c r="Z611" s="341" t="str">
        <f t="shared" si="11"/>
        <v/>
      </c>
      <c r="AA611" s="341"/>
      <c r="AB611" s="341"/>
      <c r="AC611" s="341"/>
      <c r="AD611" s="401"/>
      <c r="AE611" s="563"/>
      <c r="AF611" s="564"/>
      <c r="AG611" s="564"/>
      <c r="AH611" s="564"/>
      <c r="AI611" s="564"/>
      <c r="AJ611" s="564"/>
      <c r="AK611" s="564"/>
      <c r="AL611" s="565"/>
      <c r="AM611" s="564"/>
      <c r="AN611" s="564"/>
      <c r="AO611" s="564"/>
      <c r="AP611" s="564"/>
      <c r="AQ611" s="564"/>
      <c r="AR611" s="564"/>
      <c r="AS611" s="564"/>
      <c r="AT611" s="564"/>
      <c r="AU611" s="394"/>
      <c r="AV611" s="306"/>
      <c r="AW611" s="306"/>
      <c r="AX611" s="394"/>
      <c r="AY611" s="401"/>
      <c r="AZ611" s="341"/>
      <c r="BA611" s="341"/>
      <c r="BB611" s="341"/>
      <c r="BC611" s="341"/>
      <c r="BD611" s="341"/>
      <c r="BE611" s="401"/>
      <c r="BF611" s="341"/>
      <c r="BG611" s="341"/>
      <c r="BH611" s="402"/>
      <c r="BI611" s="403"/>
      <c r="BJ611" s="405"/>
      <c r="BK611" s="405"/>
      <c r="BL611" s="405"/>
      <c r="BM611" s="405"/>
      <c r="BN611" s="514"/>
    </row>
    <row r="612" ht="18.75" customHeight="1">
      <c r="A612" s="336" t="str">
        <f t="shared" si="13"/>
        <v/>
      </c>
      <c r="B612" s="341"/>
      <c r="C612" s="559"/>
      <c r="D612" s="559"/>
      <c r="E612" s="560" t="str">
        <f t="shared" si="14"/>
        <v/>
      </c>
      <c r="F612" s="401"/>
      <c r="G612" s="394"/>
      <c r="H612" s="341" t="str">
        <f t="array" ref="H612">IF(D612="","",XLOOKUP(D612,'Master Data'!K:K,'Master Data'!N:N,"Input in Master Data",0,1))</f>
        <v/>
      </c>
      <c r="I612" s="341" t="str">
        <f t="array" ref="I612">IF(D612="","",XLOOKUP(D612,'Master Data'!K:K,'Master Data'!O:O,"Input in Master Data",0,1))</f>
        <v/>
      </c>
      <c r="J612" s="341" t="str">
        <f t="array" ref="J612">if(V612="","",XLOOKUP(V612,Master[Company],Master[Blow],"Unknown",0,1))</f>
        <v/>
      </c>
      <c r="K612" s="341" t="str">
        <f t="array" ref="K612">if(V612="","",XLOOKUP(V612,Master[Company],Master[Pigging],"Unknown",0,1))</f>
        <v/>
      </c>
      <c r="L612" s="341" t="str">
        <f t="array" ref="L612">if(V612="","",XLOOKUP(V612,Master[Company],Master[Load Method],"Unknown",0,1))</f>
        <v/>
      </c>
      <c r="M612" s="341" t="str">
        <f t="array" ref="M612">if(V612="","",XLOOKUP(V612,Master[Company],Master[Line Distance],"Unknown",0,1))</f>
        <v/>
      </c>
      <c r="N612" s="394"/>
      <c r="O612" s="341"/>
      <c r="P612" s="506"/>
      <c r="Q612" s="341" t="str">
        <f t="array" ref="Q612">if(V612="","",XLOOKUP(V612,Master[Company],Master[Terms],"NA",0,1))</f>
        <v/>
      </c>
      <c r="R612" s="341" t="str">
        <f t="shared" si="9"/>
        <v/>
      </c>
      <c r="S612" s="341" t="str">
        <f t="array" ref="S612">if(V612="","",XLOOKUP(V612,Master[Company],Master[Group],"NA",0,1))</f>
        <v/>
      </c>
      <c r="T612" s="341" t="str">
        <f t="array" ref="T612">if(V612="","",XLOOKUP(V612,Master[Company],Master[Loading Location],"NA",0,1))</f>
        <v/>
      </c>
      <c r="U612" s="341" t="str">
        <f t="array" ref="U612">if(V612="","",XLOOKUP(V612,Master[Company],Master[Acronym],"NA",0,1))</f>
        <v/>
      </c>
      <c r="V612" s="341"/>
      <c r="W612" s="342"/>
      <c r="X612" s="90"/>
      <c r="Y612" s="341"/>
      <c r="Z612" s="341" t="str">
        <f t="shared" si="11"/>
        <v/>
      </c>
      <c r="AA612" s="341"/>
      <c r="AB612" s="341"/>
      <c r="AC612" s="341"/>
      <c r="AD612" s="401"/>
      <c r="AE612" s="563"/>
      <c r="AF612" s="564"/>
      <c r="AG612" s="564"/>
      <c r="AH612" s="564"/>
      <c r="AI612" s="564"/>
      <c r="AJ612" s="564"/>
      <c r="AK612" s="564"/>
      <c r="AL612" s="565"/>
      <c r="AM612" s="564"/>
      <c r="AN612" s="564"/>
      <c r="AO612" s="564"/>
      <c r="AP612" s="564"/>
      <c r="AQ612" s="564"/>
      <c r="AR612" s="564"/>
      <c r="AS612" s="564"/>
      <c r="AT612" s="564"/>
      <c r="AU612" s="394"/>
      <c r="AV612" s="306"/>
      <c r="AW612" s="306"/>
      <c r="AX612" s="394"/>
      <c r="AY612" s="401"/>
      <c r="AZ612" s="341"/>
      <c r="BA612" s="341"/>
      <c r="BB612" s="341"/>
      <c r="BC612" s="341"/>
      <c r="BD612" s="341"/>
      <c r="BE612" s="401"/>
      <c r="BF612" s="341"/>
      <c r="BG612" s="341"/>
      <c r="BH612" s="402"/>
      <c r="BI612" s="403"/>
      <c r="BJ612" s="405"/>
      <c r="BK612" s="405"/>
      <c r="BL612" s="405"/>
      <c r="BM612" s="405"/>
      <c r="BN612" s="514"/>
    </row>
    <row r="613" ht="18.75" customHeight="1">
      <c r="A613" s="336" t="str">
        <f t="shared" si="13"/>
        <v/>
      </c>
      <c r="B613" s="341"/>
      <c r="C613" s="559"/>
      <c r="D613" s="559"/>
      <c r="E613" s="560" t="str">
        <f t="shared" si="14"/>
        <v/>
      </c>
      <c r="F613" s="401"/>
      <c r="G613" s="394"/>
      <c r="H613" s="341" t="str">
        <f t="array" ref="H613">IF(D613="","",XLOOKUP(D613,'Master Data'!K:K,'Master Data'!N:N,"Input in Master Data",0,1))</f>
        <v/>
      </c>
      <c r="I613" s="341" t="str">
        <f t="array" ref="I613">IF(D613="","",XLOOKUP(D613,'Master Data'!K:K,'Master Data'!O:O,"Input in Master Data",0,1))</f>
        <v/>
      </c>
      <c r="J613" s="341" t="str">
        <f t="array" ref="J613">if(V613="","",XLOOKUP(V613,Master[Company],Master[Blow],"Unknown",0,1))</f>
        <v/>
      </c>
      <c r="K613" s="341" t="str">
        <f t="array" ref="K613">if(V613="","",XLOOKUP(V613,Master[Company],Master[Pigging],"Unknown",0,1))</f>
        <v/>
      </c>
      <c r="L613" s="341" t="str">
        <f t="array" ref="L613">if(V613="","",XLOOKUP(V613,Master[Company],Master[Load Method],"Unknown",0,1))</f>
        <v/>
      </c>
      <c r="M613" s="341" t="str">
        <f t="array" ref="M613">if(V613="","",XLOOKUP(V613,Master[Company],Master[Line Distance],"Unknown",0,1))</f>
        <v/>
      </c>
      <c r="N613" s="394"/>
      <c r="O613" s="341"/>
      <c r="P613" s="506"/>
      <c r="Q613" s="341" t="str">
        <f t="array" ref="Q613">if(V613="","",XLOOKUP(V613,Master[Company],Master[Terms],"NA",0,1))</f>
        <v/>
      </c>
      <c r="R613" s="341" t="str">
        <f t="shared" si="9"/>
        <v/>
      </c>
      <c r="S613" s="341" t="str">
        <f t="array" ref="S613">if(V613="","",XLOOKUP(V613,Master[Company],Master[Group],"NA",0,1))</f>
        <v/>
      </c>
      <c r="T613" s="341" t="str">
        <f t="array" ref="T613">if(V613="","",XLOOKUP(V613,Master[Company],Master[Loading Location],"NA",0,1))</f>
        <v/>
      </c>
      <c r="U613" s="341" t="str">
        <f t="array" ref="U613">if(V613="","",XLOOKUP(V613,Master[Company],Master[Acronym],"NA",0,1))</f>
        <v/>
      </c>
      <c r="V613" s="341"/>
      <c r="W613" s="342"/>
      <c r="X613" s="90"/>
      <c r="Y613" s="341"/>
      <c r="Z613" s="341" t="str">
        <f t="shared" si="11"/>
        <v/>
      </c>
      <c r="AA613" s="341"/>
      <c r="AB613" s="341"/>
      <c r="AC613" s="341"/>
      <c r="AD613" s="401"/>
      <c r="AE613" s="563"/>
      <c r="AF613" s="564"/>
      <c r="AG613" s="564"/>
      <c r="AH613" s="564"/>
      <c r="AI613" s="564"/>
      <c r="AJ613" s="564"/>
      <c r="AK613" s="564"/>
      <c r="AL613" s="565"/>
      <c r="AM613" s="564"/>
      <c r="AN613" s="564"/>
      <c r="AO613" s="564"/>
      <c r="AP613" s="564"/>
      <c r="AQ613" s="564"/>
      <c r="AR613" s="564"/>
      <c r="AS613" s="564"/>
      <c r="AT613" s="564"/>
      <c r="AU613" s="394"/>
      <c r="AV613" s="306"/>
      <c r="AW613" s="306"/>
      <c r="AX613" s="394"/>
      <c r="AY613" s="401"/>
      <c r="AZ613" s="341"/>
      <c r="BA613" s="341"/>
      <c r="BB613" s="341"/>
      <c r="BC613" s="341"/>
      <c r="BD613" s="341"/>
      <c r="BE613" s="401"/>
      <c r="BF613" s="341"/>
      <c r="BG613" s="341"/>
      <c r="BH613" s="402"/>
      <c r="BI613" s="403"/>
      <c r="BJ613" s="405"/>
      <c r="BK613" s="405"/>
      <c r="BL613" s="405"/>
      <c r="BM613" s="405"/>
      <c r="BN613" s="514"/>
    </row>
    <row r="614" ht="18.75" customHeight="1">
      <c r="A614" s="336" t="str">
        <f t="shared" si="13"/>
        <v/>
      </c>
      <c r="B614" s="341"/>
      <c r="C614" s="559"/>
      <c r="D614" s="559"/>
      <c r="E614" s="560" t="str">
        <f t="shared" si="14"/>
        <v/>
      </c>
      <c r="F614" s="401"/>
      <c r="G614" s="394"/>
      <c r="H614" s="341" t="str">
        <f t="array" ref="H614">IF(D614="","",XLOOKUP(D614,'Master Data'!K:K,'Master Data'!N:N,"Input in Master Data",0,1))</f>
        <v/>
      </c>
      <c r="I614" s="341" t="str">
        <f t="array" ref="I614">IF(D614="","",XLOOKUP(D614,'Master Data'!K:K,'Master Data'!O:O,"Input in Master Data",0,1))</f>
        <v/>
      </c>
      <c r="J614" s="341" t="str">
        <f t="array" ref="J614">if(V614="","",XLOOKUP(V614,Master[Company],Master[Blow],"Unknown",0,1))</f>
        <v/>
      </c>
      <c r="K614" s="341" t="str">
        <f t="array" ref="K614">if(V614="","",XLOOKUP(V614,Master[Company],Master[Pigging],"Unknown",0,1))</f>
        <v/>
      </c>
      <c r="L614" s="341" t="str">
        <f t="array" ref="L614">if(V614="","",XLOOKUP(V614,Master[Company],Master[Load Method],"Unknown",0,1))</f>
        <v/>
      </c>
      <c r="M614" s="341" t="str">
        <f t="array" ref="M614">if(V614="","",XLOOKUP(V614,Master[Company],Master[Line Distance],"Unknown",0,1))</f>
        <v/>
      </c>
      <c r="N614" s="394"/>
      <c r="O614" s="341"/>
      <c r="P614" s="506"/>
      <c r="Q614" s="341" t="str">
        <f t="array" ref="Q614">if(V614="","",XLOOKUP(V614,Master[Company],Master[Terms],"NA",0,1))</f>
        <v/>
      </c>
      <c r="R614" s="341" t="str">
        <f t="shared" si="9"/>
        <v/>
      </c>
      <c r="S614" s="341" t="str">
        <f t="array" ref="S614">if(V614="","",XLOOKUP(V614,Master[Company],Master[Group],"NA",0,1))</f>
        <v/>
      </c>
      <c r="T614" s="341" t="str">
        <f t="array" ref="T614">if(V614="","",XLOOKUP(V614,Master[Company],Master[Loading Location],"NA",0,1))</f>
        <v/>
      </c>
      <c r="U614" s="341" t="str">
        <f t="array" ref="U614">if(V614="","",XLOOKUP(V614,Master[Company],Master[Acronym],"NA",0,1))</f>
        <v/>
      </c>
      <c r="V614" s="341"/>
      <c r="W614" s="342"/>
      <c r="X614" s="90"/>
      <c r="Y614" s="341"/>
      <c r="Z614" s="341" t="str">
        <f t="shared" si="11"/>
        <v/>
      </c>
      <c r="AA614" s="341"/>
      <c r="AB614" s="341"/>
      <c r="AC614" s="341"/>
      <c r="AD614" s="401"/>
      <c r="AE614" s="563"/>
      <c r="AF614" s="564"/>
      <c r="AG614" s="564"/>
      <c r="AH614" s="564"/>
      <c r="AI614" s="564"/>
      <c r="AJ614" s="564"/>
      <c r="AK614" s="564"/>
      <c r="AL614" s="565"/>
      <c r="AM614" s="564"/>
      <c r="AN614" s="564"/>
      <c r="AO614" s="564"/>
      <c r="AP614" s="564"/>
      <c r="AQ614" s="564"/>
      <c r="AR614" s="564"/>
      <c r="AS614" s="564"/>
      <c r="AT614" s="564"/>
      <c r="AU614" s="394"/>
      <c r="AV614" s="306"/>
      <c r="AW614" s="306"/>
      <c r="AX614" s="394"/>
      <c r="AY614" s="401"/>
      <c r="AZ614" s="341"/>
      <c r="BA614" s="341"/>
      <c r="BB614" s="341"/>
      <c r="BC614" s="341"/>
      <c r="BD614" s="341"/>
      <c r="BE614" s="401"/>
      <c r="BF614" s="341"/>
      <c r="BG614" s="341"/>
      <c r="BH614" s="402"/>
      <c r="BI614" s="403"/>
      <c r="BJ614" s="405"/>
      <c r="BK614" s="405"/>
      <c r="BL614" s="405"/>
      <c r="BM614" s="405"/>
      <c r="BN614" s="514"/>
    </row>
    <row r="615" ht="18.75" customHeight="1">
      <c r="A615" s="336" t="str">
        <f t="shared" si="13"/>
        <v/>
      </c>
      <c r="B615" s="341"/>
      <c r="C615" s="559"/>
      <c r="D615" s="559"/>
      <c r="E615" s="560" t="str">
        <f t="shared" si="14"/>
        <v/>
      </c>
      <c r="F615" s="401"/>
      <c r="G615" s="394"/>
      <c r="H615" s="341" t="str">
        <f t="array" ref="H615">IF(D615="","",XLOOKUP(D615,'Master Data'!K:K,'Master Data'!N:N,"Input in Master Data",0,1))</f>
        <v/>
      </c>
      <c r="I615" s="341" t="str">
        <f t="array" ref="I615">IF(D615="","",XLOOKUP(D615,'Master Data'!K:K,'Master Data'!O:O,"Input in Master Data",0,1))</f>
        <v/>
      </c>
      <c r="J615" s="341" t="str">
        <f t="array" ref="J615">if(V615="","",XLOOKUP(V615,Master[Company],Master[Blow],"Unknown",0,1))</f>
        <v/>
      </c>
      <c r="K615" s="341" t="str">
        <f t="array" ref="K615">if(V615="","",XLOOKUP(V615,Master[Company],Master[Pigging],"Unknown",0,1))</f>
        <v/>
      </c>
      <c r="L615" s="341" t="str">
        <f t="array" ref="L615">if(V615="","",XLOOKUP(V615,Master[Company],Master[Load Method],"Unknown",0,1))</f>
        <v/>
      </c>
      <c r="M615" s="341" t="str">
        <f t="array" ref="M615">if(V615="","",XLOOKUP(V615,Master[Company],Master[Line Distance],"Unknown",0,1))</f>
        <v/>
      </c>
      <c r="N615" s="394"/>
      <c r="O615" s="341"/>
      <c r="P615" s="506"/>
      <c r="Q615" s="341" t="str">
        <f t="array" ref="Q615">if(V615="","",XLOOKUP(V615,Master[Company],Master[Terms],"NA",0,1))</f>
        <v/>
      </c>
      <c r="R615" s="341" t="str">
        <f t="shared" si="9"/>
        <v/>
      </c>
      <c r="S615" s="341" t="str">
        <f t="array" ref="S615">if(V615="","",XLOOKUP(V615,Master[Company],Master[Group],"NA",0,1))</f>
        <v/>
      </c>
      <c r="T615" s="341" t="str">
        <f t="array" ref="T615">if(V615="","",XLOOKUP(V615,Master[Company],Master[Loading Location],"NA",0,1))</f>
        <v/>
      </c>
      <c r="U615" s="341" t="str">
        <f t="array" ref="U615">if(V615="","",XLOOKUP(V615,Master[Company],Master[Acronym],"NA",0,1))</f>
        <v/>
      </c>
      <c r="V615" s="341"/>
      <c r="W615" s="342"/>
      <c r="X615" s="90"/>
      <c r="Y615" s="341"/>
      <c r="Z615" s="341" t="str">
        <f t="shared" si="11"/>
        <v/>
      </c>
      <c r="AA615" s="341"/>
      <c r="AB615" s="341"/>
      <c r="AC615" s="341"/>
      <c r="AD615" s="401"/>
      <c r="AE615" s="563"/>
      <c r="AF615" s="564"/>
      <c r="AG615" s="564"/>
      <c r="AH615" s="564"/>
      <c r="AI615" s="564"/>
      <c r="AJ615" s="564"/>
      <c r="AK615" s="564"/>
      <c r="AL615" s="565"/>
      <c r="AM615" s="564"/>
      <c r="AN615" s="564"/>
      <c r="AO615" s="564"/>
      <c r="AP615" s="564"/>
      <c r="AQ615" s="564"/>
      <c r="AR615" s="564"/>
      <c r="AS615" s="564"/>
      <c r="AT615" s="564"/>
      <c r="AU615" s="394"/>
      <c r="AV615" s="306"/>
      <c r="AW615" s="306"/>
      <c r="AX615" s="394"/>
      <c r="AY615" s="401"/>
      <c r="AZ615" s="341"/>
      <c r="BA615" s="341"/>
      <c r="BB615" s="341"/>
      <c r="BC615" s="341"/>
      <c r="BD615" s="341"/>
      <c r="BE615" s="401"/>
      <c r="BF615" s="341"/>
      <c r="BG615" s="341"/>
      <c r="BH615" s="402"/>
      <c r="BI615" s="403"/>
      <c r="BJ615" s="405"/>
      <c r="BK615" s="405"/>
      <c r="BL615" s="405"/>
      <c r="BM615" s="405"/>
      <c r="BN615" s="514"/>
    </row>
    <row r="616" ht="18.75" customHeight="1">
      <c r="A616" s="336" t="str">
        <f t="shared" si="13"/>
        <v/>
      </c>
      <c r="B616" s="341"/>
      <c r="C616" s="559"/>
      <c r="D616" s="559"/>
      <c r="E616" s="560" t="str">
        <f t="shared" si="14"/>
        <v/>
      </c>
      <c r="F616" s="401"/>
      <c r="G616" s="394"/>
      <c r="H616" s="341" t="str">
        <f t="array" ref="H616">IF(D616="","",XLOOKUP(D616,'Master Data'!K:K,'Master Data'!N:N,"Input in Master Data",0,1))</f>
        <v/>
      </c>
      <c r="I616" s="341" t="str">
        <f t="array" ref="I616">IF(D616="","",XLOOKUP(D616,'Master Data'!K:K,'Master Data'!O:O,"Input in Master Data",0,1))</f>
        <v/>
      </c>
      <c r="J616" s="341" t="str">
        <f t="array" ref="J616">if(V616="","",XLOOKUP(V616,Master[Company],Master[Blow],"Unknown",0,1))</f>
        <v/>
      </c>
      <c r="K616" s="341" t="str">
        <f t="array" ref="K616">if(V616="","",XLOOKUP(V616,Master[Company],Master[Pigging],"Unknown",0,1))</f>
        <v/>
      </c>
      <c r="L616" s="341" t="str">
        <f t="array" ref="L616">if(V616="","",XLOOKUP(V616,Master[Company],Master[Load Method],"Unknown",0,1))</f>
        <v/>
      </c>
      <c r="M616" s="341" t="str">
        <f t="array" ref="M616">if(V616="","",XLOOKUP(V616,Master[Company],Master[Line Distance],"Unknown",0,1))</f>
        <v/>
      </c>
      <c r="N616" s="394"/>
      <c r="O616" s="341"/>
      <c r="P616" s="506"/>
      <c r="Q616" s="341" t="str">
        <f t="array" ref="Q616">if(V616="","",XLOOKUP(V616,Master[Company],Master[Terms],"NA",0,1))</f>
        <v/>
      </c>
      <c r="R616" s="341" t="str">
        <f t="shared" si="9"/>
        <v/>
      </c>
      <c r="S616" s="341" t="str">
        <f t="array" ref="S616">if(V616="","",XLOOKUP(V616,Master[Company],Master[Group],"NA",0,1))</f>
        <v/>
      </c>
      <c r="T616" s="341" t="str">
        <f t="array" ref="T616">if(V616="","",XLOOKUP(V616,Master[Company],Master[Loading Location],"NA",0,1))</f>
        <v/>
      </c>
      <c r="U616" s="341" t="str">
        <f t="array" ref="U616">if(V616="","",XLOOKUP(V616,Master[Company],Master[Acronym],"NA",0,1))</f>
        <v/>
      </c>
      <c r="V616" s="341"/>
      <c r="W616" s="342"/>
      <c r="X616" s="90"/>
      <c r="Y616" s="341"/>
      <c r="Z616" s="341" t="str">
        <f t="shared" si="11"/>
        <v/>
      </c>
      <c r="AA616" s="341"/>
      <c r="AB616" s="341"/>
      <c r="AC616" s="341"/>
      <c r="AD616" s="401"/>
      <c r="AE616" s="563"/>
      <c r="AF616" s="564"/>
      <c r="AG616" s="564"/>
      <c r="AH616" s="564"/>
      <c r="AI616" s="564"/>
      <c r="AJ616" s="564"/>
      <c r="AK616" s="564"/>
      <c r="AL616" s="565"/>
      <c r="AM616" s="564"/>
      <c r="AN616" s="564"/>
      <c r="AO616" s="564"/>
      <c r="AP616" s="564"/>
      <c r="AQ616" s="564"/>
      <c r="AR616" s="564"/>
      <c r="AS616" s="564"/>
      <c r="AT616" s="564"/>
      <c r="AU616" s="394"/>
      <c r="AV616" s="306"/>
      <c r="AW616" s="306"/>
      <c r="AX616" s="394"/>
      <c r="AY616" s="401"/>
      <c r="AZ616" s="341"/>
      <c r="BA616" s="341"/>
      <c r="BB616" s="341"/>
      <c r="BC616" s="341"/>
      <c r="BD616" s="341"/>
      <c r="BE616" s="401"/>
      <c r="BF616" s="341"/>
      <c r="BG616" s="341"/>
      <c r="BH616" s="402"/>
      <c r="BI616" s="403"/>
      <c r="BJ616" s="405"/>
      <c r="BK616" s="405"/>
      <c r="BL616" s="405"/>
      <c r="BM616" s="405"/>
      <c r="BN616" s="514"/>
    </row>
    <row r="617" ht="18.75" customHeight="1">
      <c r="A617" s="336" t="str">
        <f t="shared" si="13"/>
        <v/>
      </c>
      <c r="B617" s="341"/>
      <c r="C617" s="559"/>
      <c r="D617" s="559"/>
      <c r="E617" s="560" t="str">
        <f t="shared" si="14"/>
        <v/>
      </c>
      <c r="F617" s="401"/>
      <c r="G617" s="394"/>
      <c r="H617" s="341" t="str">
        <f t="array" ref="H617">IF(D617="","",XLOOKUP(D617,'Master Data'!K:K,'Master Data'!N:N,"Input in Master Data",0,1))</f>
        <v/>
      </c>
      <c r="I617" s="341" t="str">
        <f t="array" ref="I617">IF(D617="","",XLOOKUP(D617,'Master Data'!K:K,'Master Data'!O:O,"Input in Master Data",0,1))</f>
        <v/>
      </c>
      <c r="J617" s="341" t="str">
        <f t="array" ref="J617">if(V617="","",XLOOKUP(V617,Master[Company],Master[Blow],"Unknown",0,1))</f>
        <v/>
      </c>
      <c r="K617" s="341" t="str">
        <f t="array" ref="K617">if(V617="","",XLOOKUP(V617,Master[Company],Master[Pigging],"Unknown",0,1))</f>
        <v/>
      </c>
      <c r="L617" s="341" t="str">
        <f t="array" ref="L617">if(V617="","",XLOOKUP(V617,Master[Company],Master[Load Method],"Unknown",0,1))</f>
        <v/>
      </c>
      <c r="M617" s="341" t="str">
        <f t="array" ref="M617">if(V617="","",XLOOKUP(V617,Master[Company],Master[Line Distance],"Unknown",0,1))</f>
        <v/>
      </c>
      <c r="N617" s="394"/>
      <c r="O617" s="341"/>
      <c r="P617" s="506"/>
      <c r="Q617" s="341" t="str">
        <f t="array" ref="Q617">if(V617="","",XLOOKUP(V617,Master[Company],Master[Terms],"NA",0,1))</f>
        <v/>
      </c>
      <c r="R617" s="341" t="str">
        <f t="shared" si="9"/>
        <v/>
      </c>
      <c r="S617" s="341" t="str">
        <f t="array" ref="S617">if(V617="","",XLOOKUP(V617,Master[Company],Master[Group],"NA",0,1))</f>
        <v/>
      </c>
      <c r="T617" s="341" t="str">
        <f t="array" ref="T617">if(V617="","",XLOOKUP(V617,Master[Company],Master[Loading Location],"NA",0,1))</f>
        <v/>
      </c>
      <c r="U617" s="341" t="str">
        <f t="array" ref="U617">if(V617="","",XLOOKUP(V617,Master[Company],Master[Acronym],"NA",0,1))</f>
        <v/>
      </c>
      <c r="V617" s="341"/>
      <c r="W617" s="342"/>
      <c r="X617" s="90"/>
      <c r="Y617" s="341"/>
      <c r="Z617" s="341" t="str">
        <f t="shared" si="11"/>
        <v/>
      </c>
      <c r="AA617" s="341"/>
      <c r="AB617" s="341"/>
      <c r="AC617" s="341"/>
      <c r="AD617" s="401"/>
      <c r="AE617" s="563"/>
      <c r="AF617" s="564"/>
      <c r="AG617" s="564"/>
      <c r="AH617" s="564"/>
      <c r="AI617" s="564"/>
      <c r="AJ617" s="564"/>
      <c r="AK617" s="564"/>
      <c r="AL617" s="565"/>
      <c r="AM617" s="564"/>
      <c r="AN617" s="564"/>
      <c r="AO617" s="564"/>
      <c r="AP617" s="564"/>
      <c r="AQ617" s="564"/>
      <c r="AR617" s="564"/>
      <c r="AS617" s="564"/>
      <c r="AT617" s="564"/>
      <c r="AU617" s="394"/>
      <c r="AV617" s="306"/>
      <c r="AW617" s="306"/>
      <c r="AX617" s="394"/>
      <c r="AY617" s="401"/>
      <c r="AZ617" s="341"/>
      <c r="BA617" s="341"/>
      <c r="BB617" s="341"/>
      <c r="BC617" s="341"/>
      <c r="BD617" s="341"/>
      <c r="BE617" s="401"/>
      <c r="BF617" s="341"/>
      <c r="BG617" s="341"/>
      <c r="BH617" s="402"/>
      <c r="BI617" s="403"/>
      <c r="BJ617" s="405"/>
      <c r="BK617" s="405"/>
      <c r="BL617" s="405"/>
      <c r="BM617" s="405"/>
      <c r="BN617" s="514"/>
    </row>
    <row r="618" ht="18.75" customHeight="1">
      <c r="A618" s="336" t="str">
        <f t="shared" si="13"/>
        <v/>
      </c>
      <c r="B618" s="341"/>
      <c r="C618" s="559"/>
      <c r="D618" s="559"/>
      <c r="E618" s="560" t="str">
        <f t="shared" si="14"/>
        <v/>
      </c>
      <c r="F618" s="401"/>
      <c r="G618" s="394"/>
      <c r="H618" s="341" t="str">
        <f t="array" ref="H618">IF(D618="","",XLOOKUP(D618,'Master Data'!K:K,'Master Data'!N:N,"Input in Master Data",0,1))</f>
        <v/>
      </c>
      <c r="I618" s="341" t="str">
        <f t="array" ref="I618">IF(D618="","",XLOOKUP(D618,'Master Data'!K:K,'Master Data'!O:O,"Input in Master Data",0,1))</f>
        <v/>
      </c>
      <c r="J618" s="341" t="str">
        <f t="array" ref="J618">if(V618="","",XLOOKUP(V618,Master[Company],Master[Blow],"Unknown",0,1))</f>
        <v/>
      </c>
      <c r="K618" s="341" t="str">
        <f t="array" ref="K618">if(V618="","",XLOOKUP(V618,Master[Company],Master[Pigging],"Unknown",0,1))</f>
        <v/>
      </c>
      <c r="L618" s="341" t="str">
        <f t="array" ref="L618">if(V618="","",XLOOKUP(V618,Master[Company],Master[Load Method],"Unknown",0,1))</f>
        <v/>
      </c>
      <c r="M618" s="341" t="str">
        <f t="array" ref="M618">if(V618="","",XLOOKUP(V618,Master[Company],Master[Line Distance],"Unknown",0,1))</f>
        <v/>
      </c>
      <c r="N618" s="394"/>
      <c r="O618" s="341"/>
      <c r="P618" s="506"/>
      <c r="Q618" s="341" t="str">
        <f t="array" ref="Q618">if(V618="","",XLOOKUP(V618,Master[Company],Master[Terms],"NA",0,1))</f>
        <v/>
      </c>
      <c r="R618" s="341" t="str">
        <f t="shared" si="9"/>
        <v/>
      </c>
      <c r="S618" s="341" t="str">
        <f t="array" ref="S618">if(V618="","",XLOOKUP(V618,Master[Company],Master[Group],"NA",0,1))</f>
        <v/>
      </c>
      <c r="T618" s="341" t="str">
        <f t="array" ref="T618">if(V618="","",XLOOKUP(V618,Master[Company],Master[Loading Location],"NA",0,1))</f>
        <v/>
      </c>
      <c r="U618" s="341" t="str">
        <f t="array" ref="U618">if(V618="","",XLOOKUP(V618,Master[Company],Master[Acronym],"NA",0,1))</f>
        <v/>
      </c>
      <c r="V618" s="341"/>
      <c r="W618" s="342"/>
      <c r="X618" s="90"/>
      <c r="Y618" s="341"/>
      <c r="Z618" s="341" t="str">
        <f t="shared" si="11"/>
        <v/>
      </c>
      <c r="AA618" s="341"/>
      <c r="AB618" s="341"/>
      <c r="AC618" s="341"/>
      <c r="AD618" s="401"/>
      <c r="AE618" s="563"/>
      <c r="AF618" s="564"/>
      <c r="AG618" s="564"/>
      <c r="AH618" s="564"/>
      <c r="AI618" s="564"/>
      <c r="AJ618" s="564"/>
      <c r="AK618" s="564"/>
      <c r="AL618" s="565"/>
      <c r="AM618" s="564"/>
      <c r="AN618" s="564"/>
      <c r="AO618" s="564"/>
      <c r="AP618" s="564"/>
      <c r="AQ618" s="564"/>
      <c r="AR618" s="564"/>
      <c r="AS618" s="564"/>
      <c r="AT618" s="564"/>
      <c r="AU618" s="394"/>
      <c r="AV618" s="306"/>
      <c r="AW618" s="306"/>
      <c r="AX618" s="394"/>
      <c r="AY618" s="401"/>
      <c r="AZ618" s="341"/>
      <c r="BA618" s="341"/>
      <c r="BB618" s="341"/>
      <c r="BC618" s="341"/>
      <c r="BD618" s="341"/>
      <c r="BE618" s="401"/>
      <c r="BF618" s="341"/>
      <c r="BG618" s="341"/>
      <c r="BH618" s="402"/>
      <c r="BI618" s="403"/>
      <c r="BJ618" s="405"/>
      <c r="BK618" s="405"/>
      <c r="BL618" s="405"/>
      <c r="BM618" s="405"/>
      <c r="BN618" s="514"/>
    </row>
    <row r="619" ht="18.75" customHeight="1">
      <c r="A619" s="336" t="str">
        <f t="shared" si="13"/>
        <v/>
      </c>
      <c r="B619" s="341"/>
      <c r="C619" s="559"/>
      <c r="D619" s="559"/>
      <c r="E619" s="560" t="str">
        <f t="shared" si="14"/>
        <v/>
      </c>
      <c r="F619" s="401"/>
      <c r="G619" s="394"/>
      <c r="H619" s="341" t="str">
        <f t="array" ref="H619">IF(D619="","",XLOOKUP(D619,'Master Data'!K:K,'Master Data'!N:N,"Input in Master Data",0,1))</f>
        <v/>
      </c>
      <c r="I619" s="341" t="str">
        <f t="array" ref="I619">IF(D619="","",XLOOKUP(D619,'Master Data'!K:K,'Master Data'!O:O,"Input in Master Data",0,1))</f>
        <v/>
      </c>
      <c r="J619" s="341" t="str">
        <f t="array" ref="J619">if(V619="","",XLOOKUP(V619,Master[Company],Master[Blow],"Unknown",0,1))</f>
        <v/>
      </c>
      <c r="K619" s="341" t="str">
        <f t="array" ref="K619">if(V619="","",XLOOKUP(V619,Master[Company],Master[Pigging],"Unknown",0,1))</f>
        <v/>
      </c>
      <c r="L619" s="341" t="str">
        <f t="array" ref="L619">if(V619="","",XLOOKUP(V619,Master[Company],Master[Load Method],"Unknown",0,1))</f>
        <v/>
      </c>
      <c r="M619" s="341" t="str">
        <f t="array" ref="M619">if(V619="","",XLOOKUP(V619,Master[Company],Master[Line Distance],"Unknown",0,1))</f>
        <v/>
      </c>
      <c r="N619" s="394"/>
      <c r="O619" s="341"/>
      <c r="P619" s="506"/>
      <c r="Q619" s="341" t="str">
        <f t="array" ref="Q619">if(V619="","",XLOOKUP(V619,Master[Company],Master[Terms],"NA",0,1))</f>
        <v/>
      </c>
      <c r="R619" s="341" t="str">
        <f t="shared" si="9"/>
        <v/>
      </c>
      <c r="S619" s="341" t="str">
        <f t="array" ref="S619">if(V619="","",XLOOKUP(V619,Master[Company],Master[Group],"NA",0,1))</f>
        <v/>
      </c>
      <c r="T619" s="341" t="str">
        <f t="array" ref="T619">if(V619="","",XLOOKUP(V619,Master[Company],Master[Loading Location],"NA",0,1))</f>
        <v/>
      </c>
      <c r="U619" s="341" t="str">
        <f t="array" ref="U619">if(V619="","",XLOOKUP(V619,Master[Company],Master[Acronym],"NA",0,1))</f>
        <v/>
      </c>
      <c r="V619" s="341"/>
      <c r="W619" s="342"/>
      <c r="X619" s="90"/>
      <c r="Y619" s="341"/>
      <c r="Z619" s="341" t="str">
        <f t="shared" si="11"/>
        <v/>
      </c>
      <c r="AA619" s="341"/>
      <c r="AB619" s="341"/>
      <c r="AC619" s="341"/>
      <c r="AD619" s="401"/>
      <c r="AE619" s="563"/>
      <c r="AF619" s="564"/>
      <c r="AG619" s="564"/>
      <c r="AH619" s="564"/>
      <c r="AI619" s="564"/>
      <c r="AJ619" s="564"/>
      <c r="AK619" s="564"/>
      <c r="AL619" s="565"/>
      <c r="AM619" s="564"/>
      <c r="AN619" s="564"/>
      <c r="AO619" s="564"/>
      <c r="AP619" s="564"/>
      <c r="AQ619" s="564"/>
      <c r="AR619" s="564"/>
      <c r="AS619" s="564"/>
      <c r="AT619" s="564"/>
      <c r="AU619" s="394"/>
      <c r="AV619" s="306"/>
      <c r="AW619" s="306"/>
      <c r="AX619" s="394"/>
      <c r="AY619" s="401"/>
      <c r="AZ619" s="341"/>
      <c r="BA619" s="341"/>
      <c r="BB619" s="341"/>
      <c r="BC619" s="341"/>
      <c r="BD619" s="341"/>
      <c r="BE619" s="401"/>
      <c r="BF619" s="341"/>
      <c r="BG619" s="341"/>
      <c r="BH619" s="402"/>
      <c r="BI619" s="403"/>
      <c r="BJ619" s="405"/>
      <c r="BK619" s="405"/>
      <c r="BL619" s="405"/>
      <c r="BM619" s="405"/>
      <c r="BN619" s="514"/>
    </row>
    <row r="620" ht="18.75" customHeight="1">
      <c r="A620" s="336" t="str">
        <f t="shared" si="13"/>
        <v/>
      </c>
      <c r="B620" s="341"/>
      <c r="C620" s="559"/>
      <c r="D620" s="559"/>
      <c r="E620" s="560" t="str">
        <f t="shared" si="14"/>
        <v/>
      </c>
      <c r="F620" s="401"/>
      <c r="G620" s="394"/>
      <c r="H620" s="341" t="str">
        <f t="array" ref="H620">IF(D620="","",XLOOKUP(D620,'Master Data'!K:K,'Master Data'!N:N,"Input in Master Data",0,1))</f>
        <v/>
      </c>
      <c r="I620" s="341" t="str">
        <f t="array" ref="I620">IF(D620="","",XLOOKUP(D620,'Master Data'!K:K,'Master Data'!O:O,"Input in Master Data",0,1))</f>
        <v/>
      </c>
      <c r="J620" s="341" t="str">
        <f t="array" ref="J620">if(V620="","",XLOOKUP(V620,Master[Company],Master[Blow],"Unknown",0,1))</f>
        <v/>
      </c>
      <c r="K620" s="341" t="str">
        <f t="array" ref="K620">if(V620="","",XLOOKUP(V620,Master[Company],Master[Pigging],"Unknown",0,1))</f>
        <v/>
      </c>
      <c r="L620" s="341" t="str">
        <f t="array" ref="L620">if(V620="","",XLOOKUP(V620,Master[Company],Master[Load Method],"Unknown",0,1))</f>
        <v/>
      </c>
      <c r="M620" s="341" t="str">
        <f t="array" ref="M620">if(V620="","",XLOOKUP(V620,Master[Company],Master[Line Distance],"Unknown",0,1))</f>
        <v/>
      </c>
      <c r="N620" s="394"/>
      <c r="O620" s="341"/>
      <c r="P620" s="506"/>
      <c r="Q620" s="341" t="str">
        <f t="array" ref="Q620">if(V620="","",XLOOKUP(V620,Master[Company],Master[Terms],"NA",0,1))</f>
        <v/>
      </c>
      <c r="R620" s="341" t="str">
        <f t="shared" si="9"/>
        <v/>
      </c>
      <c r="S620" s="341" t="str">
        <f t="array" ref="S620">if(V620="","",XLOOKUP(V620,Master[Company],Master[Group],"NA",0,1))</f>
        <v/>
      </c>
      <c r="T620" s="341" t="str">
        <f t="array" ref="T620">if(V620="","",XLOOKUP(V620,Master[Company],Master[Loading Location],"NA",0,1))</f>
        <v/>
      </c>
      <c r="U620" s="341" t="str">
        <f t="array" ref="U620">if(V620="","",XLOOKUP(V620,Master[Company],Master[Acronym],"NA",0,1))</f>
        <v/>
      </c>
      <c r="V620" s="341"/>
      <c r="W620" s="342"/>
      <c r="X620" s="90"/>
      <c r="Y620" s="341"/>
      <c r="Z620" s="341" t="str">
        <f t="shared" si="11"/>
        <v/>
      </c>
      <c r="AA620" s="341"/>
      <c r="AB620" s="341"/>
      <c r="AC620" s="341"/>
      <c r="AD620" s="401"/>
      <c r="AE620" s="563"/>
      <c r="AF620" s="564"/>
      <c r="AG620" s="564"/>
      <c r="AH620" s="564"/>
      <c r="AI620" s="564"/>
      <c r="AJ620" s="564"/>
      <c r="AK620" s="564"/>
      <c r="AL620" s="565"/>
      <c r="AM620" s="564"/>
      <c r="AN620" s="564"/>
      <c r="AO620" s="564"/>
      <c r="AP620" s="564"/>
      <c r="AQ620" s="564"/>
      <c r="AR620" s="564"/>
      <c r="AS620" s="564"/>
      <c r="AT620" s="564"/>
      <c r="AU620" s="394"/>
      <c r="AV620" s="306"/>
      <c r="AW620" s="306"/>
      <c r="AX620" s="394"/>
      <c r="AY620" s="401"/>
      <c r="AZ620" s="341"/>
      <c r="BA620" s="341"/>
      <c r="BB620" s="341"/>
      <c r="BC620" s="341"/>
      <c r="BD620" s="341"/>
      <c r="BE620" s="401"/>
      <c r="BF620" s="341"/>
      <c r="BG620" s="341"/>
      <c r="BH620" s="402"/>
      <c r="BI620" s="403"/>
      <c r="BJ620" s="405"/>
      <c r="BK620" s="405"/>
      <c r="BL620" s="405"/>
      <c r="BM620" s="405"/>
      <c r="BN620" s="514"/>
    </row>
    <row r="621" ht="18.75" customHeight="1">
      <c r="A621" s="336" t="str">
        <f t="shared" si="13"/>
        <v/>
      </c>
      <c r="B621" s="341"/>
      <c r="C621" s="559"/>
      <c r="D621" s="559"/>
      <c r="E621" s="560" t="str">
        <f t="shared" si="14"/>
        <v/>
      </c>
      <c r="F621" s="401"/>
      <c r="G621" s="394"/>
      <c r="H621" s="341" t="str">
        <f t="array" ref="H621">IF(D621="","",XLOOKUP(D621,'Master Data'!K:K,'Master Data'!N:N,"Input in Master Data",0,1))</f>
        <v/>
      </c>
      <c r="I621" s="341" t="str">
        <f t="array" ref="I621">IF(D621="","",XLOOKUP(D621,'Master Data'!K:K,'Master Data'!O:O,"Input in Master Data",0,1))</f>
        <v/>
      </c>
      <c r="J621" s="341" t="str">
        <f t="array" ref="J621">if(V621="","",XLOOKUP(V621,Master[Company],Master[Blow],"Unknown",0,1))</f>
        <v/>
      </c>
      <c r="K621" s="341" t="str">
        <f t="array" ref="K621">if(V621="","",XLOOKUP(V621,Master[Company],Master[Pigging],"Unknown",0,1))</f>
        <v/>
      </c>
      <c r="L621" s="341" t="str">
        <f t="array" ref="L621">if(V621="","",XLOOKUP(V621,Master[Company],Master[Load Method],"Unknown",0,1))</f>
        <v/>
      </c>
      <c r="M621" s="341" t="str">
        <f t="array" ref="M621">if(V621="","",XLOOKUP(V621,Master[Company],Master[Line Distance],"Unknown",0,1))</f>
        <v/>
      </c>
      <c r="N621" s="394"/>
      <c r="O621" s="341"/>
      <c r="P621" s="506"/>
      <c r="Q621" s="341" t="str">
        <f t="array" ref="Q621">if(V621="","",XLOOKUP(V621,Master[Company],Master[Terms],"NA",0,1))</f>
        <v/>
      </c>
      <c r="R621" s="341" t="str">
        <f t="shared" si="9"/>
        <v/>
      </c>
      <c r="S621" s="341" t="str">
        <f t="array" ref="S621">if(V621="","",XLOOKUP(V621,Master[Company],Master[Group],"NA",0,1))</f>
        <v/>
      </c>
      <c r="T621" s="341" t="str">
        <f t="array" ref="T621">if(V621="","",XLOOKUP(V621,Master[Company],Master[Loading Location],"NA",0,1))</f>
        <v/>
      </c>
      <c r="U621" s="341" t="str">
        <f t="array" ref="U621">if(V621="","",XLOOKUP(V621,Master[Company],Master[Acronym],"NA",0,1))</f>
        <v/>
      </c>
      <c r="V621" s="341"/>
      <c r="W621" s="342"/>
      <c r="X621" s="90"/>
      <c r="Y621" s="341"/>
      <c r="Z621" s="341" t="str">
        <f t="shared" si="11"/>
        <v/>
      </c>
      <c r="AA621" s="341"/>
      <c r="AB621" s="341"/>
      <c r="AC621" s="341"/>
      <c r="AD621" s="401"/>
      <c r="AE621" s="563"/>
      <c r="AF621" s="564"/>
      <c r="AG621" s="564"/>
      <c r="AH621" s="564"/>
      <c r="AI621" s="564"/>
      <c r="AJ621" s="564"/>
      <c r="AK621" s="564"/>
      <c r="AL621" s="565"/>
      <c r="AM621" s="564"/>
      <c r="AN621" s="564"/>
      <c r="AO621" s="564"/>
      <c r="AP621" s="564"/>
      <c r="AQ621" s="564"/>
      <c r="AR621" s="564"/>
      <c r="AS621" s="564"/>
      <c r="AT621" s="564"/>
      <c r="AU621" s="394"/>
      <c r="AV621" s="306"/>
      <c r="AW621" s="306"/>
      <c r="AX621" s="394"/>
      <c r="AY621" s="401"/>
      <c r="AZ621" s="341"/>
      <c r="BA621" s="341"/>
      <c r="BB621" s="341"/>
      <c r="BC621" s="341"/>
      <c r="BD621" s="341"/>
      <c r="BE621" s="401"/>
      <c r="BF621" s="341"/>
      <c r="BG621" s="341"/>
      <c r="BH621" s="402"/>
      <c r="BI621" s="403"/>
      <c r="BJ621" s="405"/>
      <c r="BK621" s="405"/>
      <c r="BL621" s="405"/>
      <c r="BM621" s="405"/>
      <c r="BN621" s="514"/>
    </row>
    <row r="622" ht="18.75" customHeight="1">
      <c r="A622" s="336" t="str">
        <f t="shared" si="13"/>
        <v/>
      </c>
      <c r="B622" s="341"/>
      <c r="C622" s="559"/>
      <c r="D622" s="559"/>
      <c r="E622" s="560" t="str">
        <f t="shared" si="14"/>
        <v/>
      </c>
      <c r="F622" s="401"/>
      <c r="G622" s="394"/>
      <c r="H622" s="341" t="str">
        <f t="array" ref="H622">IF(D622="","",XLOOKUP(D622,'Master Data'!K:K,'Master Data'!N:N,"Input in Master Data",0,1))</f>
        <v/>
      </c>
      <c r="I622" s="341" t="str">
        <f t="array" ref="I622">IF(D622="","",XLOOKUP(D622,'Master Data'!K:K,'Master Data'!O:O,"Input in Master Data",0,1))</f>
        <v/>
      </c>
      <c r="J622" s="341" t="str">
        <f t="array" ref="J622">if(V622="","",XLOOKUP(V622,Master[Company],Master[Blow],"Unknown",0,1))</f>
        <v/>
      </c>
      <c r="K622" s="341" t="str">
        <f t="array" ref="K622">if(V622="","",XLOOKUP(V622,Master[Company],Master[Pigging],"Unknown",0,1))</f>
        <v/>
      </c>
      <c r="L622" s="341" t="str">
        <f t="array" ref="L622">if(V622="","",XLOOKUP(V622,Master[Company],Master[Load Method],"Unknown",0,1))</f>
        <v/>
      </c>
      <c r="M622" s="341" t="str">
        <f t="array" ref="M622">if(V622="","",XLOOKUP(V622,Master[Company],Master[Line Distance],"Unknown",0,1))</f>
        <v/>
      </c>
      <c r="N622" s="394"/>
      <c r="O622" s="341"/>
      <c r="P622" s="506"/>
      <c r="Q622" s="341" t="str">
        <f t="array" ref="Q622">if(V622="","",XLOOKUP(V622,Master[Company],Master[Terms],"NA",0,1))</f>
        <v/>
      </c>
      <c r="R622" s="341" t="str">
        <f t="shared" si="9"/>
        <v/>
      </c>
      <c r="S622" s="341" t="str">
        <f t="array" ref="S622">if(V622="","",XLOOKUP(V622,Master[Company],Master[Group],"NA",0,1))</f>
        <v/>
      </c>
      <c r="T622" s="341" t="str">
        <f t="array" ref="T622">if(V622="","",XLOOKUP(V622,Master[Company],Master[Loading Location],"NA",0,1))</f>
        <v/>
      </c>
      <c r="U622" s="341" t="str">
        <f t="array" ref="U622">if(V622="","",XLOOKUP(V622,Master[Company],Master[Acronym],"NA",0,1))</f>
        <v/>
      </c>
      <c r="V622" s="341"/>
      <c r="W622" s="342"/>
      <c r="X622" s="90"/>
      <c r="Y622" s="341"/>
      <c r="Z622" s="341" t="str">
        <f t="shared" si="11"/>
        <v/>
      </c>
      <c r="AA622" s="341"/>
      <c r="AB622" s="341"/>
      <c r="AC622" s="341"/>
      <c r="AD622" s="401"/>
      <c r="AE622" s="563"/>
      <c r="AF622" s="564"/>
      <c r="AG622" s="564"/>
      <c r="AH622" s="564"/>
      <c r="AI622" s="564"/>
      <c r="AJ622" s="564"/>
      <c r="AK622" s="564"/>
      <c r="AL622" s="565"/>
      <c r="AM622" s="564"/>
      <c r="AN622" s="564"/>
      <c r="AO622" s="564"/>
      <c r="AP622" s="564"/>
      <c r="AQ622" s="564"/>
      <c r="AR622" s="564"/>
      <c r="AS622" s="564"/>
      <c r="AT622" s="564"/>
      <c r="AU622" s="394"/>
      <c r="AV622" s="306"/>
      <c r="AW622" s="306"/>
      <c r="AX622" s="394"/>
      <c r="AY622" s="401"/>
      <c r="AZ622" s="341"/>
      <c r="BA622" s="341"/>
      <c r="BB622" s="341"/>
      <c r="BC622" s="341"/>
      <c r="BD622" s="341"/>
      <c r="BE622" s="401"/>
      <c r="BF622" s="341"/>
      <c r="BG622" s="341"/>
      <c r="BH622" s="402"/>
      <c r="BI622" s="403"/>
      <c r="BJ622" s="405"/>
      <c r="BK622" s="405"/>
      <c r="BL622" s="405"/>
      <c r="BM622" s="405"/>
      <c r="BN622" s="514"/>
    </row>
    <row r="623" ht="18.75" customHeight="1">
      <c r="A623" s="336" t="str">
        <f t="shared" si="13"/>
        <v/>
      </c>
      <c r="B623" s="341"/>
      <c r="C623" s="559"/>
      <c r="D623" s="559"/>
      <c r="E623" s="560" t="str">
        <f t="shared" si="14"/>
        <v/>
      </c>
      <c r="F623" s="401"/>
      <c r="G623" s="394"/>
      <c r="H623" s="341" t="str">
        <f t="array" ref="H623">IF(D623="","",XLOOKUP(D623,'Master Data'!K:K,'Master Data'!N:N,"Input in Master Data",0,1))</f>
        <v/>
      </c>
      <c r="I623" s="341" t="str">
        <f t="array" ref="I623">IF(D623="","",XLOOKUP(D623,'Master Data'!K:K,'Master Data'!O:O,"Input in Master Data",0,1))</f>
        <v/>
      </c>
      <c r="J623" s="341" t="str">
        <f t="array" ref="J623">if(V623="","",XLOOKUP(V623,Master[Company],Master[Blow],"Unknown",0,1))</f>
        <v/>
      </c>
      <c r="K623" s="341" t="str">
        <f t="array" ref="K623">if(V623="","",XLOOKUP(V623,Master[Company],Master[Pigging],"Unknown",0,1))</f>
        <v/>
      </c>
      <c r="L623" s="341" t="str">
        <f t="array" ref="L623">if(V623="","",XLOOKUP(V623,Master[Company],Master[Load Method],"Unknown",0,1))</f>
        <v/>
      </c>
      <c r="M623" s="341" t="str">
        <f t="array" ref="M623">if(V623="","",XLOOKUP(V623,Master[Company],Master[Line Distance],"Unknown",0,1))</f>
        <v/>
      </c>
      <c r="N623" s="394"/>
      <c r="O623" s="341"/>
      <c r="P623" s="506"/>
      <c r="Q623" s="341" t="str">
        <f t="array" ref="Q623">if(V623="","",XLOOKUP(V623,Master[Company],Master[Terms],"NA",0,1))</f>
        <v/>
      </c>
      <c r="R623" s="341" t="str">
        <f t="shared" si="9"/>
        <v/>
      </c>
      <c r="S623" s="341" t="str">
        <f t="array" ref="S623">if(V623="","",XLOOKUP(V623,Master[Company],Master[Group],"NA",0,1))</f>
        <v/>
      </c>
      <c r="T623" s="341" t="str">
        <f t="array" ref="T623">if(V623="","",XLOOKUP(V623,Master[Company],Master[Loading Location],"NA",0,1))</f>
        <v/>
      </c>
      <c r="U623" s="341" t="str">
        <f t="array" ref="U623">if(V623="","",XLOOKUP(V623,Master[Company],Master[Acronym],"NA",0,1))</f>
        <v/>
      </c>
      <c r="V623" s="341"/>
      <c r="W623" s="342"/>
      <c r="X623" s="90"/>
      <c r="Y623" s="341"/>
      <c r="Z623" s="341" t="str">
        <f t="shared" si="11"/>
        <v/>
      </c>
      <c r="AA623" s="341"/>
      <c r="AB623" s="341"/>
      <c r="AC623" s="341"/>
      <c r="AD623" s="401"/>
      <c r="AE623" s="563"/>
      <c r="AF623" s="564"/>
      <c r="AG623" s="564"/>
      <c r="AH623" s="564"/>
      <c r="AI623" s="564"/>
      <c r="AJ623" s="564"/>
      <c r="AK623" s="564"/>
      <c r="AL623" s="565"/>
      <c r="AM623" s="564"/>
      <c r="AN623" s="564"/>
      <c r="AO623" s="564"/>
      <c r="AP623" s="564"/>
      <c r="AQ623" s="564"/>
      <c r="AR623" s="564"/>
      <c r="AS623" s="564"/>
      <c r="AT623" s="564"/>
      <c r="AU623" s="394"/>
      <c r="AV623" s="306"/>
      <c r="AW623" s="306"/>
      <c r="AX623" s="394"/>
      <c r="AY623" s="401"/>
      <c r="AZ623" s="341"/>
      <c r="BA623" s="341"/>
      <c r="BB623" s="341"/>
      <c r="BC623" s="341"/>
      <c r="BD623" s="341"/>
      <c r="BE623" s="401"/>
      <c r="BF623" s="341"/>
      <c r="BG623" s="341"/>
      <c r="BH623" s="402"/>
      <c r="BI623" s="403"/>
      <c r="BJ623" s="405"/>
      <c r="BK623" s="405"/>
      <c r="BL623" s="405"/>
      <c r="BM623" s="405"/>
      <c r="BN623" s="514"/>
    </row>
    <row r="624" ht="18.75" customHeight="1">
      <c r="A624" s="336" t="str">
        <f t="shared" si="13"/>
        <v/>
      </c>
      <c r="B624" s="341"/>
      <c r="C624" s="559"/>
      <c r="D624" s="559"/>
      <c r="E624" s="560" t="str">
        <f t="shared" si="14"/>
        <v/>
      </c>
      <c r="F624" s="401"/>
      <c r="G624" s="394"/>
      <c r="H624" s="341" t="str">
        <f t="array" ref="H624">IF(D624="","",XLOOKUP(D624,'Master Data'!K:K,'Master Data'!N:N,"Input in Master Data",0,1))</f>
        <v/>
      </c>
      <c r="I624" s="341" t="str">
        <f t="array" ref="I624">IF(D624="","",XLOOKUP(D624,'Master Data'!K:K,'Master Data'!O:O,"Input in Master Data",0,1))</f>
        <v/>
      </c>
      <c r="J624" s="341" t="str">
        <f t="array" ref="J624">if(V624="","",XLOOKUP(V624,Master[Company],Master[Blow],"Unknown",0,1))</f>
        <v/>
      </c>
      <c r="K624" s="341" t="str">
        <f t="array" ref="K624">if(V624="","",XLOOKUP(V624,Master[Company],Master[Pigging],"Unknown",0,1))</f>
        <v/>
      </c>
      <c r="L624" s="341" t="str">
        <f t="array" ref="L624">if(V624="","",XLOOKUP(V624,Master[Company],Master[Load Method],"Unknown",0,1))</f>
        <v/>
      </c>
      <c r="M624" s="341" t="str">
        <f t="array" ref="M624">if(V624="","",XLOOKUP(V624,Master[Company],Master[Line Distance],"Unknown",0,1))</f>
        <v/>
      </c>
      <c r="N624" s="394"/>
      <c r="O624" s="341"/>
      <c r="P624" s="506"/>
      <c r="Q624" s="341" t="str">
        <f t="array" ref="Q624">if(V624="","",XLOOKUP(V624,Master[Company],Master[Terms],"NA",0,1))</f>
        <v/>
      </c>
      <c r="R624" s="341" t="str">
        <f t="shared" si="9"/>
        <v/>
      </c>
      <c r="S624" s="341" t="str">
        <f t="array" ref="S624">if(V624="","",XLOOKUP(V624,Master[Company],Master[Group],"NA",0,1))</f>
        <v/>
      </c>
      <c r="T624" s="341" t="str">
        <f t="array" ref="T624">if(V624="","",XLOOKUP(V624,Master[Company],Master[Loading Location],"NA",0,1))</f>
        <v/>
      </c>
      <c r="U624" s="341" t="str">
        <f t="array" ref="U624">if(V624="","",XLOOKUP(V624,Master[Company],Master[Acronym],"NA",0,1))</f>
        <v/>
      </c>
      <c r="V624" s="341"/>
      <c r="W624" s="342"/>
      <c r="X624" s="90"/>
      <c r="Y624" s="341"/>
      <c r="Z624" s="341" t="str">
        <f t="shared" si="11"/>
        <v/>
      </c>
      <c r="AA624" s="341"/>
      <c r="AB624" s="341"/>
      <c r="AC624" s="341"/>
      <c r="AD624" s="401"/>
      <c r="AE624" s="563"/>
      <c r="AF624" s="564"/>
      <c r="AG624" s="564"/>
      <c r="AH624" s="564"/>
      <c r="AI624" s="564"/>
      <c r="AJ624" s="564"/>
      <c r="AK624" s="564"/>
      <c r="AL624" s="565"/>
      <c r="AM624" s="564"/>
      <c r="AN624" s="564"/>
      <c r="AO624" s="564"/>
      <c r="AP624" s="564"/>
      <c r="AQ624" s="564"/>
      <c r="AR624" s="564"/>
      <c r="AS624" s="564"/>
      <c r="AT624" s="564"/>
      <c r="AU624" s="394"/>
      <c r="AV624" s="306"/>
      <c r="AW624" s="306"/>
      <c r="AX624" s="394"/>
      <c r="AY624" s="401"/>
      <c r="AZ624" s="341"/>
      <c r="BA624" s="341"/>
      <c r="BB624" s="341"/>
      <c r="BC624" s="341"/>
      <c r="BD624" s="341"/>
      <c r="BE624" s="401"/>
      <c r="BF624" s="341"/>
      <c r="BG624" s="341"/>
      <c r="BH624" s="402"/>
      <c r="BI624" s="403"/>
      <c r="BJ624" s="405"/>
      <c r="BK624" s="405"/>
      <c r="BL624" s="405"/>
      <c r="BM624" s="405"/>
      <c r="BN624" s="514"/>
    </row>
    <row r="625" ht="18.75" customHeight="1">
      <c r="A625" s="336" t="str">
        <f t="shared" si="13"/>
        <v/>
      </c>
      <c r="B625" s="341"/>
      <c r="C625" s="559"/>
      <c r="D625" s="559"/>
      <c r="E625" s="560" t="str">
        <f t="shared" si="14"/>
        <v/>
      </c>
      <c r="F625" s="401"/>
      <c r="G625" s="394"/>
      <c r="H625" s="341" t="str">
        <f t="array" ref="H625">IF(D625="","",XLOOKUP(D625,'Master Data'!K:K,'Master Data'!N:N,"Input in Master Data",0,1))</f>
        <v/>
      </c>
      <c r="I625" s="341" t="str">
        <f t="array" ref="I625">IF(D625="","",XLOOKUP(D625,'Master Data'!K:K,'Master Data'!O:O,"Input in Master Data",0,1))</f>
        <v/>
      </c>
      <c r="J625" s="341" t="str">
        <f t="array" ref="J625">if(V625="","",XLOOKUP(V625,Master[Company],Master[Blow],"Unknown",0,1))</f>
        <v/>
      </c>
      <c r="K625" s="341" t="str">
        <f t="array" ref="K625">if(V625="","",XLOOKUP(V625,Master[Company],Master[Pigging],"Unknown",0,1))</f>
        <v/>
      </c>
      <c r="L625" s="341" t="str">
        <f t="array" ref="L625">if(V625="","",XLOOKUP(V625,Master[Company],Master[Load Method],"Unknown",0,1))</f>
        <v/>
      </c>
      <c r="M625" s="341" t="str">
        <f t="array" ref="M625">if(V625="","",XLOOKUP(V625,Master[Company],Master[Line Distance],"Unknown",0,1))</f>
        <v/>
      </c>
      <c r="N625" s="394"/>
      <c r="O625" s="341"/>
      <c r="P625" s="506"/>
      <c r="Q625" s="341" t="str">
        <f t="array" ref="Q625">if(V625="","",XLOOKUP(V625,Master[Company],Master[Terms],"NA",0,1))</f>
        <v/>
      </c>
      <c r="R625" s="341" t="str">
        <f t="shared" si="9"/>
        <v/>
      </c>
      <c r="S625" s="341" t="str">
        <f t="array" ref="S625">if(V625="","",XLOOKUP(V625,Master[Company],Master[Group],"NA",0,1))</f>
        <v/>
      </c>
      <c r="T625" s="341" t="str">
        <f t="array" ref="T625">if(V625="","",XLOOKUP(V625,Master[Company],Master[Loading Location],"NA",0,1))</f>
        <v/>
      </c>
      <c r="U625" s="341" t="str">
        <f t="array" ref="U625">if(V625="","",XLOOKUP(V625,Master[Company],Master[Acronym],"NA",0,1))</f>
        <v/>
      </c>
      <c r="V625" s="341"/>
      <c r="W625" s="342"/>
      <c r="X625" s="90"/>
      <c r="Y625" s="341"/>
      <c r="Z625" s="341" t="str">
        <f t="shared" si="11"/>
        <v/>
      </c>
      <c r="AA625" s="341"/>
      <c r="AB625" s="341"/>
      <c r="AC625" s="341"/>
      <c r="AD625" s="401"/>
      <c r="AE625" s="563"/>
      <c r="AF625" s="564"/>
      <c r="AG625" s="564"/>
      <c r="AH625" s="564"/>
      <c r="AI625" s="564"/>
      <c r="AJ625" s="564"/>
      <c r="AK625" s="564"/>
      <c r="AL625" s="565"/>
      <c r="AM625" s="564"/>
      <c r="AN625" s="564"/>
      <c r="AO625" s="564"/>
      <c r="AP625" s="564"/>
      <c r="AQ625" s="564"/>
      <c r="AR625" s="564"/>
      <c r="AS625" s="564"/>
      <c r="AT625" s="564"/>
      <c r="AU625" s="394"/>
      <c r="AV625" s="306"/>
      <c r="AW625" s="306"/>
      <c r="AX625" s="394"/>
      <c r="AY625" s="401"/>
      <c r="AZ625" s="341"/>
      <c r="BA625" s="341"/>
      <c r="BB625" s="341"/>
      <c r="BC625" s="341"/>
      <c r="BD625" s="341"/>
      <c r="BE625" s="401"/>
      <c r="BF625" s="341"/>
      <c r="BG625" s="341"/>
      <c r="BH625" s="402"/>
      <c r="BI625" s="403"/>
      <c r="BJ625" s="405"/>
      <c r="BK625" s="405"/>
      <c r="BL625" s="405"/>
      <c r="BM625" s="405"/>
      <c r="BN625" s="514"/>
    </row>
    <row r="626" ht="18.75" customHeight="1">
      <c r="A626" s="336" t="str">
        <f t="shared" si="13"/>
        <v/>
      </c>
      <c r="B626" s="341"/>
      <c r="C626" s="559"/>
      <c r="D626" s="559"/>
      <c r="E626" s="560" t="str">
        <f t="shared" si="14"/>
        <v/>
      </c>
      <c r="F626" s="401"/>
      <c r="G626" s="394"/>
      <c r="H626" s="341" t="str">
        <f t="array" ref="H626">IF(D626="","",XLOOKUP(D626,'Master Data'!K:K,'Master Data'!N:N,"Input in Master Data",0,1))</f>
        <v/>
      </c>
      <c r="I626" s="341" t="str">
        <f t="array" ref="I626">IF(D626="","",XLOOKUP(D626,'Master Data'!K:K,'Master Data'!O:O,"Input in Master Data",0,1))</f>
        <v/>
      </c>
      <c r="J626" s="341" t="str">
        <f t="array" ref="J626">if(V626="","",XLOOKUP(V626,Master[Company],Master[Blow],"Unknown",0,1))</f>
        <v/>
      </c>
      <c r="K626" s="341" t="str">
        <f t="array" ref="K626">if(V626="","",XLOOKUP(V626,Master[Company],Master[Pigging],"Unknown",0,1))</f>
        <v/>
      </c>
      <c r="L626" s="341" t="str">
        <f t="array" ref="L626">if(V626="","",XLOOKUP(V626,Master[Company],Master[Load Method],"Unknown",0,1))</f>
        <v/>
      </c>
      <c r="M626" s="341" t="str">
        <f t="array" ref="M626">if(V626="","",XLOOKUP(V626,Master[Company],Master[Line Distance],"Unknown",0,1))</f>
        <v/>
      </c>
      <c r="N626" s="394"/>
      <c r="O626" s="341"/>
      <c r="P626" s="506"/>
      <c r="Q626" s="341" t="str">
        <f t="array" ref="Q626">if(V626="","",XLOOKUP(V626,Master[Company],Master[Terms],"NA",0,1))</f>
        <v/>
      </c>
      <c r="R626" s="341" t="str">
        <f t="shared" si="9"/>
        <v/>
      </c>
      <c r="S626" s="341" t="str">
        <f t="array" ref="S626">if(V626="","",XLOOKUP(V626,Master[Company],Master[Group],"NA",0,1))</f>
        <v/>
      </c>
      <c r="T626" s="341" t="str">
        <f t="array" ref="T626">if(V626="","",XLOOKUP(V626,Master[Company],Master[Loading Location],"NA",0,1))</f>
        <v/>
      </c>
      <c r="U626" s="341" t="str">
        <f t="array" ref="U626">if(V626="","",XLOOKUP(V626,Master[Company],Master[Acronym],"NA",0,1))</f>
        <v/>
      </c>
      <c r="V626" s="341"/>
      <c r="W626" s="342"/>
      <c r="X626" s="90"/>
      <c r="Y626" s="341"/>
      <c r="Z626" s="341" t="str">
        <f t="shared" si="11"/>
        <v/>
      </c>
      <c r="AA626" s="341"/>
      <c r="AB626" s="341"/>
      <c r="AC626" s="341"/>
      <c r="AD626" s="401"/>
      <c r="AE626" s="563"/>
      <c r="AF626" s="564"/>
      <c r="AG626" s="564"/>
      <c r="AH626" s="564"/>
      <c r="AI626" s="564"/>
      <c r="AJ626" s="564"/>
      <c r="AK626" s="564"/>
      <c r="AL626" s="565"/>
      <c r="AM626" s="564"/>
      <c r="AN626" s="564"/>
      <c r="AO626" s="564"/>
      <c r="AP626" s="564"/>
      <c r="AQ626" s="564"/>
      <c r="AR626" s="564"/>
      <c r="AS626" s="564"/>
      <c r="AT626" s="564"/>
      <c r="AU626" s="394"/>
      <c r="AV626" s="306"/>
      <c r="AW626" s="306"/>
      <c r="AX626" s="394"/>
      <c r="AY626" s="401"/>
      <c r="AZ626" s="341"/>
      <c r="BA626" s="341"/>
      <c r="BB626" s="341"/>
      <c r="BC626" s="341"/>
      <c r="BD626" s="341"/>
      <c r="BE626" s="401"/>
      <c r="BF626" s="341"/>
      <c r="BG626" s="341"/>
      <c r="BH626" s="402"/>
      <c r="BI626" s="403"/>
      <c r="BJ626" s="405"/>
      <c r="BK626" s="405"/>
      <c r="BL626" s="405"/>
      <c r="BM626" s="405"/>
      <c r="BN626" s="514"/>
    </row>
    <row r="627" ht="18.75" customHeight="1">
      <c r="A627" s="336" t="str">
        <f t="shared" si="13"/>
        <v/>
      </c>
      <c r="B627" s="341"/>
      <c r="C627" s="559"/>
      <c r="D627" s="559"/>
      <c r="E627" s="560" t="str">
        <f t="shared" si="14"/>
        <v/>
      </c>
      <c r="F627" s="401"/>
      <c r="G627" s="394"/>
      <c r="H627" s="341" t="str">
        <f t="array" ref="H627">IF(D627="","",XLOOKUP(D627,'Master Data'!K:K,'Master Data'!N:N,"Input in Master Data",0,1))</f>
        <v/>
      </c>
      <c r="I627" s="341" t="str">
        <f t="array" ref="I627">IF(D627="","",XLOOKUP(D627,'Master Data'!K:K,'Master Data'!O:O,"Input in Master Data",0,1))</f>
        <v/>
      </c>
      <c r="J627" s="341" t="str">
        <f t="array" ref="J627">if(V627="","",XLOOKUP(V627,Master[Company],Master[Blow],"Unknown",0,1))</f>
        <v/>
      </c>
      <c r="K627" s="341" t="str">
        <f t="array" ref="K627">if(V627="","",XLOOKUP(V627,Master[Company],Master[Pigging],"Unknown",0,1))</f>
        <v/>
      </c>
      <c r="L627" s="341" t="str">
        <f t="array" ref="L627">if(V627="","",XLOOKUP(V627,Master[Company],Master[Load Method],"Unknown",0,1))</f>
        <v/>
      </c>
      <c r="M627" s="341" t="str">
        <f t="array" ref="M627">if(V627="","",XLOOKUP(V627,Master[Company],Master[Line Distance],"Unknown",0,1))</f>
        <v/>
      </c>
      <c r="N627" s="394"/>
      <c r="O627" s="341"/>
      <c r="P627" s="506"/>
      <c r="Q627" s="341" t="str">
        <f t="array" ref="Q627">if(V627="","",XLOOKUP(V627,Master[Company],Master[Terms],"NA",0,1))</f>
        <v/>
      </c>
      <c r="R627" s="341" t="str">
        <f t="shared" si="9"/>
        <v/>
      </c>
      <c r="S627" s="341" t="str">
        <f t="array" ref="S627">if(V627="","",XLOOKUP(V627,Master[Company],Master[Group],"NA",0,1))</f>
        <v/>
      </c>
      <c r="T627" s="341" t="str">
        <f t="array" ref="T627">if(V627="","",XLOOKUP(V627,Master[Company],Master[Loading Location],"NA",0,1))</f>
        <v/>
      </c>
      <c r="U627" s="341" t="str">
        <f t="array" ref="U627">if(V627="","",XLOOKUP(V627,Master[Company],Master[Acronym],"NA",0,1))</f>
        <v/>
      </c>
      <c r="V627" s="341"/>
      <c r="W627" s="342"/>
      <c r="X627" s="90"/>
      <c r="Y627" s="341"/>
      <c r="Z627" s="341" t="str">
        <f t="shared" si="11"/>
        <v/>
      </c>
      <c r="AA627" s="341"/>
      <c r="AB627" s="341"/>
      <c r="AC627" s="341"/>
      <c r="AD627" s="401"/>
      <c r="AE627" s="563"/>
      <c r="AF627" s="564"/>
      <c r="AG627" s="564"/>
      <c r="AH627" s="564"/>
      <c r="AI627" s="564"/>
      <c r="AJ627" s="564"/>
      <c r="AK627" s="564"/>
      <c r="AL627" s="565"/>
      <c r="AM627" s="564"/>
      <c r="AN627" s="564"/>
      <c r="AO627" s="564"/>
      <c r="AP627" s="564"/>
      <c r="AQ627" s="564"/>
      <c r="AR627" s="564"/>
      <c r="AS627" s="564"/>
      <c r="AT627" s="564"/>
      <c r="AU627" s="394"/>
      <c r="AV627" s="306"/>
      <c r="AW627" s="306"/>
      <c r="AX627" s="394"/>
      <c r="AY627" s="401"/>
      <c r="AZ627" s="341"/>
      <c r="BA627" s="341"/>
      <c r="BB627" s="341"/>
      <c r="BC627" s="341"/>
      <c r="BD627" s="341"/>
      <c r="BE627" s="401"/>
      <c r="BF627" s="341"/>
      <c r="BG627" s="341"/>
      <c r="BH627" s="402"/>
      <c r="BI627" s="403"/>
      <c r="BJ627" s="405"/>
      <c r="BK627" s="405"/>
      <c r="BL627" s="405"/>
      <c r="BM627" s="405"/>
      <c r="BN627" s="514"/>
    </row>
    <row r="628" ht="18.75" customHeight="1">
      <c r="A628" s="336" t="str">
        <f t="shared" si="13"/>
        <v/>
      </c>
      <c r="B628" s="341"/>
      <c r="C628" s="559"/>
      <c r="D628" s="559"/>
      <c r="E628" s="560" t="str">
        <f t="shared" si="14"/>
        <v/>
      </c>
      <c r="F628" s="401"/>
      <c r="G628" s="394"/>
      <c r="H628" s="341" t="str">
        <f t="array" ref="H628">IF(D628="","",XLOOKUP(D628,'Master Data'!K:K,'Master Data'!N:N,"Input in Master Data",0,1))</f>
        <v/>
      </c>
      <c r="I628" s="341" t="str">
        <f t="array" ref="I628">IF(D628="","",XLOOKUP(D628,'Master Data'!K:K,'Master Data'!O:O,"Input in Master Data",0,1))</f>
        <v/>
      </c>
      <c r="J628" s="341" t="str">
        <f t="array" ref="J628">if(V628="","",XLOOKUP(V628,Master[Company],Master[Blow],"Unknown",0,1))</f>
        <v/>
      </c>
      <c r="K628" s="341" t="str">
        <f t="array" ref="K628">if(V628="","",XLOOKUP(V628,Master[Company],Master[Pigging],"Unknown",0,1))</f>
        <v/>
      </c>
      <c r="L628" s="341" t="str">
        <f t="array" ref="L628">if(V628="","",XLOOKUP(V628,Master[Company],Master[Load Method],"Unknown",0,1))</f>
        <v/>
      </c>
      <c r="M628" s="341" t="str">
        <f t="array" ref="M628">if(V628="","",XLOOKUP(V628,Master[Company],Master[Line Distance],"Unknown",0,1))</f>
        <v/>
      </c>
      <c r="N628" s="394"/>
      <c r="O628" s="341"/>
      <c r="P628" s="506"/>
      <c r="Q628" s="341" t="str">
        <f t="array" ref="Q628">if(V628="","",XLOOKUP(V628,Master[Company],Master[Terms],"NA",0,1))</f>
        <v/>
      </c>
      <c r="R628" s="341" t="str">
        <f t="shared" si="9"/>
        <v/>
      </c>
      <c r="S628" s="341" t="str">
        <f t="array" ref="S628">if(V628="","",XLOOKUP(V628,Master[Company],Master[Group],"NA",0,1))</f>
        <v/>
      </c>
      <c r="T628" s="341" t="str">
        <f t="array" ref="T628">if(V628="","",XLOOKUP(V628,Master[Company],Master[Loading Location],"NA",0,1))</f>
        <v/>
      </c>
      <c r="U628" s="341" t="str">
        <f t="array" ref="U628">if(V628="","",XLOOKUP(V628,Master[Company],Master[Acronym],"NA",0,1))</f>
        <v/>
      </c>
      <c r="V628" s="341"/>
      <c r="W628" s="342"/>
      <c r="X628" s="90"/>
      <c r="Y628" s="341"/>
      <c r="Z628" s="341" t="str">
        <f t="shared" si="11"/>
        <v/>
      </c>
      <c r="AA628" s="341"/>
      <c r="AB628" s="341"/>
      <c r="AC628" s="341"/>
      <c r="AD628" s="401"/>
      <c r="AE628" s="563"/>
      <c r="AF628" s="564"/>
      <c r="AG628" s="564"/>
      <c r="AH628" s="564"/>
      <c r="AI628" s="564"/>
      <c r="AJ628" s="564"/>
      <c r="AK628" s="564"/>
      <c r="AL628" s="565"/>
      <c r="AM628" s="564"/>
      <c r="AN628" s="564"/>
      <c r="AO628" s="564"/>
      <c r="AP628" s="564"/>
      <c r="AQ628" s="564"/>
      <c r="AR628" s="564"/>
      <c r="AS628" s="564"/>
      <c r="AT628" s="564"/>
      <c r="AU628" s="394"/>
      <c r="AV628" s="306"/>
      <c r="AW628" s="306"/>
      <c r="AX628" s="394"/>
      <c r="AY628" s="401"/>
      <c r="AZ628" s="341"/>
      <c r="BA628" s="341"/>
      <c r="BB628" s="341"/>
      <c r="BC628" s="341"/>
      <c r="BD628" s="341"/>
      <c r="BE628" s="401"/>
      <c r="BF628" s="341"/>
      <c r="BG628" s="341"/>
      <c r="BH628" s="402"/>
      <c r="BI628" s="403"/>
      <c r="BJ628" s="405"/>
      <c r="BK628" s="405"/>
      <c r="BL628" s="405"/>
      <c r="BM628" s="405"/>
      <c r="BN628" s="514"/>
    </row>
    <row r="629" ht="18.75" customHeight="1">
      <c r="A629" s="336" t="str">
        <f t="shared" si="13"/>
        <v/>
      </c>
      <c r="B629" s="341"/>
      <c r="C629" s="559"/>
      <c r="D629" s="559"/>
      <c r="E629" s="560" t="str">
        <f t="shared" si="14"/>
        <v/>
      </c>
      <c r="F629" s="401"/>
      <c r="G629" s="394"/>
      <c r="H629" s="341" t="str">
        <f t="array" ref="H629">IF(D629="","",XLOOKUP(D629,'Master Data'!K:K,'Master Data'!N:N,"Input in Master Data",0,1))</f>
        <v/>
      </c>
      <c r="I629" s="341" t="str">
        <f t="array" ref="I629">IF(D629="","",XLOOKUP(D629,'Master Data'!K:K,'Master Data'!O:O,"Input in Master Data",0,1))</f>
        <v/>
      </c>
      <c r="J629" s="341" t="str">
        <f t="array" ref="J629">if(V629="","",XLOOKUP(V629,Master[Company],Master[Blow],"Unknown",0,1))</f>
        <v/>
      </c>
      <c r="K629" s="341" t="str">
        <f t="array" ref="K629">if(V629="","",XLOOKUP(V629,Master[Company],Master[Pigging],"Unknown",0,1))</f>
        <v/>
      </c>
      <c r="L629" s="341" t="str">
        <f t="array" ref="L629">if(V629="","",XLOOKUP(V629,Master[Company],Master[Load Method],"Unknown",0,1))</f>
        <v/>
      </c>
      <c r="M629" s="341" t="str">
        <f t="array" ref="M629">if(V629="","",XLOOKUP(V629,Master[Company],Master[Line Distance],"Unknown",0,1))</f>
        <v/>
      </c>
      <c r="N629" s="394"/>
      <c r="O629" s="341"/>
      <c r="P629" s="506"/>
      <c r="Q629" s="341" t="str">
        <f t="array" ref="Q629">if(V629="","",XLOOKUP(V629,Master[Company],Master[Terms],"NA",0,1))</f>
        <v/>
      </c>
      <c r="R629" s="341" t="str">
        <f t="shared" si="9"/>
        <v/>
      </c>
      <c r="S629" s="341" t="str">
        <f t="array" ref="S629">if(V629="","",XLOOKUP(V629,Master[Company],Master[Group],"NA",0,1))</f>
        <v/>
      </c>
      <c r="T629" s="341" t="str">
        <f t="array" ref="T629">if(V629="","",XLOOKUP(V629,Master[Company],Master[Loading Location],"NA",0,1))</f>
        <v/>
      </c>
      <c r="U629" s="341" t="str">
        <f t="array" ref="U629">if(V629="","",XLOOKUP(V629,Master[Company],Master[Acronym],"NA",0,1))</f>
        <v/>
      </c>
      <c r="V629" s="341"/>
      <c r="W629" s="342"/>
      <c r="X629" s="90"/>
      <c r="Y629" s="341"/>
      <c r="Z629" s="341" t="str">
        <f t="shared" si="11"/>
        <v/>
      </c>
      <c r="AA629" s="341"/>
      <c r="AB629" s="341"/>
      <c r="AC629" s="341"/>
      <c r="AD629" s="401"/>
      <c r="AE629" s="563"/>
      <c r="AF629" s="564"/>
      <c r="AG629" s="564"/>
      <c r="AH629" s="564"/>
      <c r="AI629" s="564"/>
      <c r="AJ629" s="564"/>
      <c r="AK629" s="564"/>
      <c r="AL629" s="565"/>
      <c r="AM629" s="564"/>
      <c r="AN629" s="564"/>
      <c r="AO629" s="564"/>
      <c r="AP629" s="564"/>
      <c r="AQ629" s="564"/>
      <c r="AR629" s="564"/>
      <c r="AS629" s="564"/>
      <c r="AT629" s="564"/>
      <c r="AU629" s="394"/>
      <c r="AV629" s="306"/>
      <c r="AW629" s="306"/>
      <c r="AX629" s="394"/>
      <c r="AY629" s="401"/>
      <c r="AZ629" s="341"/>
      <c r="BA629" s="341"/>
      <c r="BB629" s="341"/>
      <c r="BC629" s="341"/>
      <c r="BD629" s="341"/>
      <c r="BE629" s="401"/>
      <c r="BF629" s="341"/>
      <c r="BG629" s="341"/>
      <c r="BH629" s="402"/>
      <c r="BI629" s="403"/>
      <c r="BJ629" s="405"/>
      <c r="BK629" s="405"/>
      <c r="BL629" s="405"/>
      <c r="BM629" s="405"/>
      <c r="BN629" s="514"/>
    </row>
    <row r="630" ht="18.75" customHeight="1">
      <c r="A630" s="336" t="str">
        <f t="shared" si="13"/>
        <v/>
      </c>
      <c r="B630" s="341"/>
      <c r="C630" s="559"/>
      <c r="D630" s="559"/>
      <c r="E630" s="560" t="str">
        <f t="shared" si="14"/>
        <v/>
      </c>
      <c r="F630" s="401"/>
      <c r="G630" s="394"/>
      <c r="H630" s="341" t="str">
        <f t="array" ref="H630">IF(D630="","",XLOOKUP(D630,'Master Data'!K:K,'Master Data'!N:N,"Input in Master Data",0,1))</f>
        <v/>
      </c>
      <c r="I630" s="341" t="str">
        <f t="array" ref="I630">IF(D630="","",XLOOKUP(D630,'Master Data'!K:K,'Master Data'!O:O,"Input in Master Data",0,1))</f>
        <v/>
      </c>
      <c r="J630" s="341" t="str">
        <f t="array" ref="J630">if(V630="","",XLOOKUP(V630,Master[Company],Master[Blow],"Unknown",0,1))</f>
        <v/>
      </c>
      <c r="K630" s="341" t="str">
        <f t="array" ref="K630">if(V630="","",XLOOKUP(V630,Master[Company],Master[Pigging],"Unknown",0,1))</f>
        <v/>
      </c>
      <c r="L630" s="341" t="str">
        <f t="array" ref="L630">if(V630="","",XLOOKUP(V630,Master[Company],Master[Load Method],"Unknown",0,1))</f>
        <v/>
      </c>
      <c r="M630" s="341" t="str">
        <f t="array" ref="M630">if(V630="","",XLOOKUP(V630,Master[Company],Master[Line Distance],"Unknown",0,1))</f>
        <v/>
      </c>
      <c r="N630" s="394"/>
      <c r="O630" s="341"/>
      <c r="P630" s="506"/>
      <c r="Q630" s="341" t="str">
        <f t="array" ref="Q630">if(V630="","",XLOOKUP(V630,Master[Company],Master[Terms],"NA",0,1))</f>
        <v/>
      </c>
      <c r="R630" s="341" t="str">
        <f t="shared" si="9"/>
        <v/>
      </c>
      <c r="S630" s="341" t="str">
        <f t="array" ref="S630">if(V630="","",XLOOKUP(V630,Master[Company],Master[Group],"NA",0,1))</f>
        <v/>
      </c>
      <c r="T630" s="341" t="str">
        <f t="array" ref="T630">if(V630="","",XLOOKUP(V630,Master[Company],Master[Loading Location],"NA",0,1))</f>
        <v/>
      </c>
      <c r="U630" s="341" t="str">
        <f t="array" ref="U630">if(V630="","",XLOOKUP(V630,Master[Company],Master[Acronym],"NA",0,1))</f>
        <v/>
      </c>
      <c r="V630" s="341"/>
      <c r="W630" s="342"/>
      <c r="X630" s="90"/>
      <c r="Y630" s="341"/>
      <c r="Z630" s="341" t="str">
        <f t="shared" si="11"/>
        <v/>
      </c>
      <c r="AA630" s="341"/>
      <c r="AB630" s="341"/>
      <c r="AC630" s="341"/>
      <c r="AD630" s="401"/>
      <c r="AE630" s="563"/>
      <c r="AF630" s="564"/>
      <c r="AG630" s="564"/>
      <c r="AH630" s="564"/>
      <c r="AI630" s="564"/>
      <c r="AJ630" s="564"/>
      <c r="AK630" s="564"/>
      <c r="AL630" s="565"/>
      <c r="AM630" s="564"/>
      <c r="AN630" s="564"/>
      <c r="AO630" s="564"/>
      <c r="AP630" s="564"/>
      <c r="AQ630" s="564"/>
      <c r="AR630" s="564"/>
      <c r="AS630" s="564"/>
      <c r="AT630" s="564"/>
      <c r="AU630" s="394"/>
      <c r="AV630" s="306"/>
      <c r="AW630" s="306"/>
      <c r="AX630" s="394"/>
      <c r="AY630" s="401"/>
      <c r="AZ630" s="341"/>
      <c r="BA630" s="341"/>
      <c r="BB630" s="341"/>
      <c r="BC630" s="341"/>
      <c r="BD630" s="341"/>
      <c r="BE630" s="401"/>
      <c r="BF630" s="341"/>
      <c r="BG630" s="341"/>
      <c r="BH630" s="402"/>
      <c r="BI630" s="403"/>
      <c r="BJ630" s="405"/>
      <c r="BK630" s="405"/>
      <c r="BL630" s="405"/>
      <c r="BM630" s="405"/>
      <c r="BN630" s="514"/>
    </row>
    <row r="631" ht="18.75" customHeight="1">
      <c r="A631" s="336" t="str">
        <f t="shared" si="13"/>
        <v/>
      </c>
      <c r="B631" s="341"/>
      <c r="C631" s="559"/>
      <c r="D631" s="559"/>
      <c r="E631" s="560" t="str">
        <f t="shared" si="14"/>
        <v/>
      </c>
      <c r="F631" s="401"/>
      <c r="G631" s="394"/>
      <c r="H631" s="341" t="str">
        <f t="array" ref="H631">IF(D631="","",XLOOKUP(D631,'Master Data'!K:K,'Master Data'!N:N,"Input in Master Data",0,1))</f>
        <v/>
      </c>
      <c r="I631" s="341" t="str">
        <f t="array" ref="I631">IF(D631="","",XLOOKUP(D631,'Master Data'!K:K,'Master Data'!O:O,"Input in Master Data",0,1))</f>
        <v/>
      </c>
      <c r="J631" s="341" t="str">
        <f t="array" ref="J631">if(V631="","",XLOOKUP(V631,Master[Company],Master[Blow],"Unknown",0,1))</f>
        <v/>
      </c>
      <c r="K631" s="341" t="str">
        <f t="array" ref="K631">if(V631="","",XLOOKUP(V631,Master[Company],Master[Pigging],"Unknown",0,1))</f>
        <v/>
      </c>
      <c r="L631" s="341" t="str">
        <f t="array" ref="L631">if(V631="","",XLOOKUP(V631,Master[Company],Master[Load Method],"Unknown",0,1))</f>
        <v/>
      </c>
      <c r="M631" s="341" t="str">
        <f t="array" ref="M631">if(V631="","",XLOOKUP(V631,Master[Company],Master[Line Distance],"Unknown",0,1))</f>
        <v/>
      </c>
      <c r="N631" s="394"/>
      <c r="O631" s="341"/>
      <c r="P631" s="506"/>
      <c r="Q631" s="341" t="str">
        <f t="array" ref="Q631">if(V631="","",XLOOKUP(V631,Master[Company],Master[Terms],"NA",0,1))</f>
        <v/>
      </c>
      <c r="R631" s="341" t="str">
        <f t="shared" si="9"/>
        <v/>
      </c>
      <c r="S631" s="341" t="str">
        <f t="array" ref="S631">if(V631="","",XLOOKUP(V631,Master[Company],Master[Group],"NA",0,1))</f>
        <v/>
      </c>
      <c r="T631" s="341" t="str">
        <f t="array" ref="T631">if(V631="","",XLOOKUP(V631,Master[Company],Master[Loading Location],"NA",0,1))</f>
        <v/>
      </c>
      <c r="U631" s="341" t="str">
        <f t="array" ref="U631">if(V631="","",XLOOKUP(V631,Master[Company],Master[Acronym],"NA",0,1))</f>
        <v/>
      </c>
      <c r="V631" s="341"/>
      <c r="W631" s="342"/>
      <c r="X631" s="90"/>
      <c r="Y631" s="341"/>
      <c r="Z631" s="341" t="str">
        <f t="shared" si="11"/>
        <v/>
      </c>
      <c r="AA631" s="341"/>
      <c r="AB631" s="341"/>
      <c r="AC631" s="341"/>
      <c r="AD631" s="401"/>
      <c r="AE631" s="563"/>
      <c r="AF631" s="564"/>
      <c r="AG631" s="564"/>
      <c r="AH631" s="564"/>
      <c r="AI631" s="564"/>
      <c r="AJ631" s="564"/>
      <c r="AK631" s="564"/>
      <c r="AL631" s="565"/>
      <c r="AM631" s="564"/>
      <c r="AN631" s="564"/>
      <c r="AO631" s="564"/>
      <c r="AP631" s="564"/>
      <c r="AQ631" s="564"/>
      <c r="AR631" s="564"/>
      <c r="AS631" s="564"/>
      <c r="AT631" s="564"/>
      <c r="AU631" s="394"/>
      <c r="AV631" s="306"/>
      <c r="AW631" s="306"/>
      <c r="AX631" s="394"/>
      <c r="AY631" s="401"/>
      <c r="AZ631" s="341"/>
      <c r="BA631" s="341"/>
      <c r="BB631" s="341"/>
      <c r="BC631" s="341"/>
      <c r="BD631" s="341"/>
      <c r="BE631" s="401"/>
      <c r="BF631" s="341"/>
      <c r="BG631" s="341"/>
      <c r="BH631" s="402"/>
      <c r="BI631" s="403"/>
      <c r="BJ631" s="405"/>
      <c r="BK631" s="405"/>
      <c r="BL631" s="405"/>
      <c r="BM631" s="405"/>
      <c r="BN631" s="514"/>
    </row>
    <row r="632" ht="18.75" customHeight="1">
      <c r="A632" s="336" t="str">
        <f t="shared" si="13"/>
        <v/>
      </c>
      <c r="B632" s="341"/>
      <c r="C632" s="559"/>
      <c r="D632" s="559"/>
      <c r="E632" s="560" t="str">
        <f t="shared" si="14"/>
        <v/>
      </c>
      <c r="F632" s="401"/>
      <c r="G632" s="394"/>
      <c r="H632" s="341" t="str">
        <f t="array" ref="H632">IF(D632="","",XLOOKUP(D632,'Master Data'!K:K,'Master Data'!N:N,"Input in Master Data",0,1))</f>
        <v/>
      </c>
      <c r="I632" s="341" t="str">
        <f t="array" ref="I632">IF(D632="","",XLOOKUP(D632,'Master Data'!K:K,'Master Data'!O:O,"Input in Master Data",0,1))</f>
        <v/>
      </c>
      <c r="J632" s="341" t="str">
        <f t="array" ref="J632">if(V632="","",XLOOKUP(V632,Master[Company],Master[Blow],"Unknown",0,1))</f>
        <v/>
      </c>
      <c r="K632" s="341" t="str">
        <f t="array" ref="K632">if(V632="","",XLOOKUP(V632,Master[Company],Master[Pigging],"Unknown",0,1))</f>
        <v/>
      </c>
      <c r="L632" s="341" t="str">
        <f t="array" ref="L632">if(V632="","",XLOOKUP(V632,Master[Company],Master[Load Method],"Unknown",0,1))</f>
        <v/>
      </c>
      <c r="M632" s="341" t="str">
        <f t="array" ref="M632">if(V632="","",XLOOKUP(V632,Master[Company],Master[Line Distance],"Unknown",0,1))</f>
        <v/>
      </c>
      <c r="N632" s="394"/>
      <c r="O632" s="341"/>
      <c r="P632" s="506"/>
      <c r="Q632" s="341" t="str">
        <f t="array" ref="Q632">if(V632="","",XLOOKUP(V632,Master[Company],Master[Terms],"NA",0,1))</f>
        <v/>
      </c>
      <c r="R632" s="341" t="str">
        <f t="shared" si="9"/>
        <v/>
      </c>
      <c r="S632" s="341" t="str">
        <f t="array" ref="S632">if(V632="","",XLOOKUP(V632,Master[Company],Master[Group],"NA",0,1))</f>
        <v/>
      </c>
      <c r="T632" s="341" t="str">
        <f t="array" ref="T632">if(V632="","",XLOOKUP(V632,Master[Company],Master[Loading Location],"NA",0,1))</f>
        <v/>
      </c>
      <c r="U632" s="341" t="str">
        <f t="array" ref="U632">if(V632="","",XLOOKUP(V632,Master[Company],Master[Acronym],"NA",0,1))</f>
        <v/>
      </c>
      <c r="V632" s="341"/>
      <c r="W632" s="342"/>
      <c r="X632" s="90"/>
      <c r="Y632" s="341"/>
      <c r="Z632" s="341" t="str">
        <f t="shared" si="11"/>
        <v/>
      </c>
      <c r="AA632" s="341"/>
      <c r="AB632" s="341"/>
      <c r="AC632" s="341"/>
      <c r="AD632" s="401"/>
      <c r="AE632" s="563"/>
      <c r="AF632" s="564"/>
      <c r="AG632" s="564"/>
      <c r="AH632" s="564"/>
      <c r="AI632" s="564"/>
      <c r="AJ632" s="564"/>
      <c r="AK632" s="564"/>
      <c r="AL632" s="565"/>
      <c r="AM632" s="564"/>
      <c r="AN632" s="564"/>
      <c r="AO632" s="564"/>
      <c r="AP632" s="564"/>
      <c r="AQ632" s="564"/>
      <c r="AR632" s="564"/>
      <c r="AS632" s="564"/>
      <c r="AT632" s="564"/>
      <c r="AU632" s="394"/>
      <c r="AV632" s="306"/>
      <c r="AW632" s="306"/>
      <c r="AX632" s="394"/>
      <c r="AY632" s="401"/>
      <c r="AZ632" s="341"/>
      <c r="BA632" s="341"/>
      <c r="BB632" s="341"/>
      <c r="BC632" s="341"/>
      <c r="BD632" s="341"/>
      <c r="BE632" s="401"/>
      <c r="BF632" s="341"/>
      <c r="BG632" s="341"/>
      <c r="BH632" s="402"/>
      <c r="BI632" s="403"/>
      <c r="BJ632" s="405"/>
      <c r="BK632" s="405"/>
      <c r="BL632" s="405"/>
      <c r="BM632" s="405"/>
      <c r="BN632" s="514"/>
    </row>
    <row r="633" ht="18.75" customHeight="1">
      <c r="A633" s="336" t="str">
        <f t="shared" si="13"/>
        <v/>
      </c>
      <c r="B633" s="341"/>
      <c r="C633" s="559"/>
      <c r="D633" s="559"/>
      <c r="E633" s="560" t="str">
        <f t="shared" si="14"/>
        <v/>
      </c>
      <c r="F633" s="401"/>
      <c r="G633" s="394"/>
      <c r="H633" s="341" t="str">
        <f t="array" ref="H633">IF(D633="","",XLOOKUP(D633,'Master Data'!K:K,'Master Data'!N:N,"Input in Master Data",0,1))</f>
        <v/>
      </c>
      <c r="I633" s="341" t="str">
        <f t="array" ref="I633">IF(D633="","",XLOOKUP(D633,'Master Data'!K:K,'Master Data'!O:O,"Input in Master Data",0,1))</f>
        <v/>
      </c>
      <c r="J633" s="341" t="str">
        <f t="array" ref="J633">if(V633="","",XLOOKUP(V633,Master[Company],Master[Blow],"Unknown",0,1))</f>
        <v/>
      </c>
      <c r="K633" s="341" t="str">
        <f t="array" ref="K633">if(V633="","",XLOOKUP(V633,Master[Company],Master[Pigging],"Unknown",0,1))</f>
        <v/>
      </c>
      <c r="L633" s="341" t="str">
        <f t="array" ref="L633">if(V633="","",XLOOKUP(V633,Master[Company],Master[Load Method],"Unknown",0,1))</f>
        <v/>
      </c>
      <c r="M633" s="341" t="str">
        <f t="array" ref="M633">if(V633="","",XLOOKUP(V633,Master[Company],Master[Line Distance],"Unknown",0,1))</f>
        <v/>
      </c>
      <c r="N633" s="394"/>
      <c r="O633" s="341"/>
      <c r="P633" s="506"/>
      <c r="Q633" s="341" t="str">
        <f t="array" ref="Q633">if(V633="","",XLOOKUP(V633,Master[Company],Master[Terms],"NA",0,1))</f>
        <v/>
      </c>
      <c r="R633" s="341" t="str">
        <f t="shared" si="9"/>
        <v/>
      </c>
      <c r="S633" s="341" t="str">
        <f t="array" ref="S633">if(V633="","",XLOOKUP(V633,Master[Company],Master[Group],"NA",0,1))</f>
        <v/>
      </c>
      <c r="T633" s="341" t="str">
        <f t="array" ref="T633">if(V633="","",XLOOKUP(V633,Master[Company],Master[Loading Location],"NA",0,1))</f>
        <v/>
      </c>
      <c r="U633" s="341" t="str">
        <f t="array" ref="U633">if(V633="","",XLOOKUP(V633,Master[Company],Master[Acronym],"NA",0,1))</f>
        <v/>
      </c>
      <c r="V633" s="341"/>
      <c r="W633" s="342"/>
      <c r="X633" s="90"/>
      <c r="Y633" s="341"/>
      <c r="Z633" s="341" t="str">
        <f t="shared" si="11"/>
        <v/>
      </c>
      <c r="AA633" s="341"/>
      <c r="AB633" s="341"/>
      <c r="AC633" s="341"/>
      <c r="AD633" s="401"/>
      <c r="AE633" s="563"/>
      <c r="AF633" s="564"/>
      <c r="AG633" s="564"/>
      <c r="AH633" s="564"/>
      <c r="AI633" s="564"/>
      <c r="AJ633" s="564"/>
      <c r="AK633" s="564"/>
      <c r="AL633" s="565"/>
      <c r="AM633" s="564"/>
      <c r="AN633" s="564"/>
      <c r="AO633" s="564"/>
      <c r="AP633" s="564"/>
      <c r="AQ633" s="564"/>
      <c r="AR633" s="564"/>
      <c r="AS633" s="564"/>
      <c r="AT633" s="564"/>
      <c r="AU633" s="394"/>
      <c r="AV633" s="306"/>
      <c r="AW633" s="306"/>
      <c r="AX633" s="394"/>
      <c r="AY633" s="401"/>
      <c r="AZ633" s="341"/>
      <c r="BA633" s="341"/>
      <c r="BB633" s="341"/>
      <c r="BC633" s="341"/>
      <c r="BD633" s="341"/>
      <c r="BE633" s="401"/>
      <c r="BF633" s="341"/>
      <c r="BG633" s="341"/>
      <c r="BH633" s="402"/>
      <c r="BI633" s="403"/>
      <c r="BJ633" s="405"/>
      <c r="BK633" s="405"/>
      <c r="BL633" s="405"/>
      <c r="BM633" s="405"/>
      <c r="BN633" s="514"/>
    </row>
    <row r="634" ht="18.75" customHeight="1">
      <c r="A634" s="336" t="str">
        <f t="shared" si="13"/>
        <v/>
      </c>
      <c r="B634" s="341"/>
      <c r="C634" s="559"/>
      <c r="D634" s="559"/>
      <c r="E634" s="560" t="str">
        <f t="shared" si="14"/>
        <v/>
      </c>
      <c r="F634" s="401"/>
      <c r="G634" s="394"/>
      <c r="H634" s="341" t="str">
        <f t="array" ref="H634">IF(D634="","",XLOOKUP(D634,'Master Data'!K:K,'Master Data'!N:N,"Input in Master Data",0,1))</f>
        <v/>
      </c>
      <c r="I634" s="341" t="str">
        <f t="array" ref="I634">IF(D634="","",XLOOKUP(D634,'Master Data'!K:K,'Master Data'!O:O,"Input in Master Data",0,1))</f>
        <v/>
      </c>
      <c r="J634" s="341" t="str">
        <f t="array" ref="J634">if(V634="","",XLOOKUP(V634,Master[Company],Master[Blow],"Unknown",0,1))</f>
        <v/>
      </c>
      <c r="K634" s="341" t="str">
        <f t="array" ref="K634">if(V634="","",XLOOKUP(V634,Master[Company],Master[Pigging],"Unknown",0,1))</f>
        <v/>
      </c>
      <c r="L634" s="341" t="str">
        <f t="array" ref="L634">if(V634="","",XLOOKUP(V634,Master[Company],Master[Load Method],"Unknown",0,1))</f>
        <v/>
      </c>
      <c r="M634" s="341" t="str">
        <f t="array" ref="M634">if(V634="","",XLOOKUP(V634,Master[Company],Master[Line Distance],"Unknown",0,1))</f>
        <v/>
      </c>
      <c r="N634" s="394"/>
      <c r="O634" s="341"/>
      <c r="P634" s="506"/>
      <c r="Q634" s="341" t="str">
        <f t="array" ref="Q634">if(V634="","",XLOOKUP(V634,Master[Company],Master[Terms],"NA",0,1))</f>
        <v/>
      </c>
      <c r="R634" s="341" t="str">
        <f t="shared" si="9"/>
        <v/>
      </c>
      <c r="S634" s="341" t="str">
        <f t="array" ref="S634">if(V634="","",XLOOKUP(V634,Master[Company],Master[Group],"NA",0,1))</f>
        <v/>
      </c>
      <c r="T634" s="341" t="str">
        <f t="array" ref="T634">if(V634="","",XLOOKUP(V634,Master[Company],Master[Loading Location],"NA",0,1))</f>
        <v/>
      </c>
      <c r="U634" s="341" t="str">
        <f t="array" ref="U634">if(V634="","",XLOOKUP(V634,Master[Company],Master[Acronym],"NA",0,1))</f>
        <v/>
      </c>
      <c r="V634" s="341"/>
      <c r="W634" s="342"/>
      <c r="X634" s="90"/>
      <c r="Y634" s="341"/>
      <c r="Z634" s="341" t="str">
        <f t="shared" si="11"/>
        <v/>
      </c>
      <c r="AA634" s="341"/>
      <c r="AB634" s="341"/>
      <c r="AC634" s="341"/>
      <c r="AD634" s="401"/>
      <c r="AE634" s="563"/>
      <c r="AF634" s="564"/>
      <c r="AG634" s="564"/>
      <c r="AH634" s="564"/>
      <c r="AI634" s="564"/>
      <c r="AJ634" s="564"/>
      <c r="AK634" s="564"/>
      <c r="AL634" s="565"/>
      <c r="AM634" s="564"/>
      <c r="AN634" s="564"/>
      <c r="AO634" s="564"/>
      <c r="AP634" s="564"/>
      <c r="AQ634" s="564"/>
      <c r="AR634" s="564"/>
      <c r="AS634" s="564"/>
      <c r="AT634" s="564"/>
      <c r="AU634" s="394"/>
      <c r="AV634" s="306"/>
      <c r="AW634" s="306"/>
      <c r="AX634" s="394"/>
      <c r="AY634" s="401"/>
      <c r="AZ634" s="341"/>
      <c r="BA634" s="341"/>
      <c r="BB634" s="341"/>
      <c r="BC634" s="341"/>
      <c r="BD634" s="341"/>
      <c r="BE634" s="401"/>
      <c r="BF634" s="341"/>
      <c r="BG634" s="341"/>
      <c r="BH634" s="402"/>
      <c r="BI634" s="403"/>
      <c r="BJ634" s="405"/>
      <c r="BK634" s="405"/>
      <c r="BL634" s="405"/>
      <c r="BM634" s="405"/>
      <c r="BN634" s="514"/>
    </row>
    <row r="635" ht="18.75" customHeight="1">
      <c r="A635" s="336" t="str">
        <f t="shared" si="13"/>
        <v/>
      </c>
      <c r="B635" s="341"/>
      <c r="C635" s="559"/>
      <c r="D635" s="559"/>
      <c r="E635" s="560" t="str">
        <f t="shared" si="14"/>
        <v/>
      </c>
      <c r="F635" s="401"/>
      <c r="G635" s="394"/>
      <c r="H635" s="341" t="str">
        <f t="array" ref="H635">IF(D635="","",XLOOKUP(D635,'Master Data'!K:K,'Master Data'!N:N,"Input in Master Data",0,1))</f>
        <v/>
      </c>
      <c r="I635" s="341" t="str">
        <f t="array" ref="I635">IF(D635="","",XLOOKUP(D635,'Master Data'!K:K,'Master Data'!O:O,"Input in Master Data",0,1))</f>
        <v/>
      </c>
      <c r="J635" s="341" t="str">
        <f t="array" ref="J635">if(V635="","",XLOOKUP(V635,Master[Company],Master[Blow],"Unknown",0,1))</f>
        <v/>
      </c>
      <c r="K635" s="341" t="str">
        <f t="array" ref="K635">if(V635="","",XLOOKUP(V635,Master[Company],Master[Pigging],"Unknown",0,1))</f>
        <v/>
      </c>
      <c r="L635" s="341" t="str">
        <f t="array" ref="L635">if(V635="","",XLOOKUP(V635,Master[Company],Master[Load Method],"Unknown",0,1))</f>
        <v/>
      </c>
      <c r="M635" s="341" t="str">
        <f t="array" ref="M635">if(V635="","",XLOOKUP(V635,Master[Company],Master[Line Distance],"Unknown",0,1))</f>
        <v/>
      </c>
      <c r="N635" s="394"/>
      <c r="O635" s="341"/>
      <c r="P635" s="506"/>
      <c r="Q635" s="341" t="str">
        <f t="array" ref="Q635">if(V635="","",XLOOKUP(V635,Master[Company],Master[Terms],"NA",0,1))</f>
        <v/>
      </c>
      <c r="R635" s="341" t="str">
        <f t="shared" si="9"/>
        <v/>
      </c>
      <c r="S635" s="341" t="str">
        <f t="array" ref="S635">if(V635="","",XLOOKUP(V635,Master[Company],Master[Group],"NA",0,1))</f>
        <v/>
      </c>
      <c r="T635" s="341" t="str">
        <f t="array" ref="T635">if(V635="","",XLOOKUP(V635,Master[Company],Master[Loading Location],"NA",0,1))</f>
        <v/>
      </c>
      <c r="U635" s="341" t="str">
        <f t="array" ref="U635">if(V635="","",XLOOKUP(V635,Master[Company],Master[Acronym],"NA",0,1))</f>
        <v/>
      </c>
      <c r="V635" s="341"/>
      <c r="W635" s="342"/>
      <c r="X635" s="90"/>
      <c r="Y635" s="341"/>
      <c r="Z635" s="341" t="str">
        <f t="shared" si="11"/>
        <v/>
      </c>
      <c r="AA635" s="341"/>
      <c r="AB635" s="341"/>
      <c r="AC635" s="341"/>
      <c r="AD635" s="401"/>
      <c r="AE635" s="563"/>
      <c r="AF635" s="564"/>
      <c r="AG635" s="564"/>
      <c r="AH635" s="564"/>
      <c r="AI635" s="564"/>
      <c r="AJ635" s="564"/>
      <c r="AK635" s="564"/>
      <c r="AL635" s="565"/>
      <c r="AM635" s="564"/>
      <c r="AN635" s="564"/>
      <c r="AO635" s="564"/>
      <c r="AP635" s="564"/>
      <c r="AQ635" s="564"/>
      <c r="AR635" s="564"/>
      <c r="AS635" s="564"/>
      <c r="AT635" s="564"/>
      <c r="AU635" s="394"/>
      <c r="AV635" s="306"/>
      <c r="AW635" s="306"/>
      <c r="AX635" s="394"/>
      <c r="AY635" s="401"/>
      <c r="AZ635" s="341"/>
      <c r="BA635" s="341"/>
      <c r="BB635" s="341"/>
      <c r="BC635" s="341"/>
      <c r="BD635" s="341"/>
      <c r="BE635" s="401"/>
      <c r="BF635" s="341"/>
      <c r="BG635" s="341"/>
      <c r="BH635" s="402"/>
      <c r="BI635" s="403"/>
      <c r="BJ635" s="405"/>
      <c r="BK635" s="405"/>
      <c r="BL635" s="405"/>
      <c r="BM635" s="405"/>
      <c r="BN635" s="514"/>
    </row>
    <row r="636" ht="18.75" customHeight="1">
      <c r="A636" s="336" t="str">
        <f t="shared" si="13"/>
        <v/>
      </c>
      <c r="B636" s="341"/>
      <c r="C636" s="559"/>
      <c r="D636" s="559"/>
      <c r="E636" s="560" t="str">
        <f t="shared" si="14"/>
        <v/>
      </c>
      <c r="F636" s="401"/>
      <c r="G636" s="394"/>
      <c r="H636" s="341" t="str">
        <f t="array" ref="H636">IF(D636="","",XLOOKUP(D636,'Master Data'!K:K,'Master Data'!N:N,"Input in Master Data",0,1))</f>
        <v/>
      </c>
      <c r="I636" s="341" t="str">
        <f t="array" ref="I636">IF(D636="","",XLOOKUP(D636,'Master Data'!K:K,'Master Data'!O:O,"Input in Master Data",0,1))</f>
        <v/>
      </c>
      <c r="J636" s="341" t="str">
        <f t="array" ref="J636">if(V636="","",XLOOKUP(V636,Master[Company],Master[Blow],"Unknown",0,1))</f>
        <v/>
      </c>
      <c r="K636" s="341" t="str">
        <f t="array" ref="K636">if(V636="","",XLOOKUP(V636,Master[Company],Master[Pigging],"Unknown",0,1))</f>
        <v/>
      </c>
      <c r="L636" s="341" t="str">
        <f t="array" ref="L636">if(V636="","",XLOOKUP(V636,Master[Company],Master[Load Method],"Unknown",0,1))</f>
        <v/>
      </c>
      <c r="M636" s="341" t="str">
        <f t="array" ref="M636">if(V636="","",XLOOKUP(V636,Master[Company],Master[Line Distance],"Unknown",0,1))</f>
        <v/>
      </c>
      <c r="N636" s="394"/>
      <c r="O636" s="341"/>
      <c r="P636" s="506"/>
      <c r="Q636" s="341" t="str">
        <f t="array" ref="Q636">if(V636="","",XLOOKUP(V636,Master[Company],Master[Terms],"NA",0,1))</f>
        <v/>
      </c>
      <c r="R636" s="341" t="str">
        <f t="shared" si="9"/>
        <v/>
      </c>
      <c r="S636" s="341" t="str">
        <f t="array" ref="S636">if(V636="","",XLOOKUP(V636,Master[Company],Master[Group],"NA",0,1))</f>
        <v/>
      </c>
      <c r="T636" s="341" t="str">
        <f t="array" ref="T636">if(V636="","",XLOOKUP(V636,Master[Company],Master[Loading Location],"NA",0,1))</f>
        <v/>
      </c>
      <c r="U636" s="341" t="str">
        <f t="array" ref="U636">if(V636="","",XLOOKUP(V636,Master[Company],Master[Acronym],"NA",0,1))</f>
        <v/>
      </c>
      <c r="V636" s="341"/>
      <c r="W636" s="342"/>
      <c r="X636" s="90"/>
      <c r="Y636" s="341"/>
      <c r="Z636" s="341" t="str">
        <f t="shared" si="11"/>
        <v/>
      </c>
      <c r="AA636" s="341"/>
      <c r="AB636" s="341"/>
      <c r="AC636" s="341"/>
      <c r="AD636" s="401"/>
      <c r="AE636" s="563"/>
      <c r="AF636" s="564"/>
      <c r="AG636" s="564"/>
      <c r="AH636" s="564"/>
      <c r="AI636" s="564"/>
      <c r="AJ636" s="564"/>
      <c r="AK636" s="564"/>
      <c r="AL636" s="565"/>
      <c r="AM636" s="564"/>
      <c r="AN636" s="564"/>
      <c r="AO636" s="564"/>
      <c r="AP636" s="564"/>
      <c r="AQ636" s="564"/>
      <c r="AR636" s="564"/>
      <c r="AS636" s="564"/>
      <c r="AT636" s="564"/>
      <c r="AU636" s="394"/>
      <c r="AV636" s="306"/>
      <c r="AW636" s="306"/>
      <c r="AX636" s="394"/>
      <c r="AY636" s="401"/>
      <c r="AZ636" s="341"/>
      <c r="BA636" s="341"/>
      <c r="BB636" s="341"/>
      <c r="BC636" s="341"/>
      <c r="BD636" s="341"/>
      <c r="BE636" s="401"/>
      <c r="BF636" s="341"/>
      <c r="BG636" s="341"/>
      <c r="BH636" s="402"/>
      <c r="BI636" s="403"/>
      <c r="BJ636" s="405"/>
      <c r="BK636" s="405"/>
      <c r="BL636" s="405"/>
      <c r="BM636" s="405"/>
      <c r="BN636" s="514"/>
    </row>
    <row r="637" ht="18.75" customHeight="1">
      <c r="A637" s="336" t="str">
        <f t="shared" si="13"/>
        <v/>
      </c>
      <c r="B637" s="341"/>
      <c r="C637" s="559"/>
      <c r="D637" s="559"/>
      <c r="E637" s="560" t="str">
        <f t="shared" si="14"/>
        <v/>
      </c>
      <c r="F637" s="401"/>
      <c r="G637" s="394"/>
      <c r="H637" s="341" t="str">
        <f t="array" ref="H637">IF(D637="","",XLOOKUP(D637,'Master Data'!K:K,'Master Data'!N:N,"Input in Master Data",0,1))</f>
        <v/>
      </c>
      <c r="I637" s="341" t="str">
        <f t="array" ref="I637">IF(D637="","",XLOOKUP(D637,'Master Data'!K:K,'Master Data'!O:O,"Input in Master Data",0,1))</f>
        <v/>
      </c>
      <c r="J637" s="341" t="str">
        <f t="array" ref="J637">if(V637="","",XLOOKUP(V637,Master[Company],Master[Blow],"Unknown",0,1))</f>
        <v/>
      </c>
      <c r="K637" s="341" t="str">
        <f t="array" ref="K637">if(V637="","",XLOOKUP(V637,Master[Company],Master[Pigging],"Unknown",0,1))</f>
        <v/>
      </c>
      <c r="L637" s="341" t="str">
        <f t="array" ref="L637">if(V637="","",XLOOKUP(V637,Master[Company],Master[Load Method],"Unknown",0,1))</f>
        <v/>
      </c>
      <c r="M637" s="341" t="str">
        <f t="array" ref="M637">if(V637="","",XLOOKUP(V637,Master[Company],Master[Line Distance],"Unknown",0,1))</f>
        <v/>
      </c>
      <c r="N637" s="394"/>
      <c r="O637" s="341"/>
      <c r="P637" s="506"/>
      <c r="Q637" s="341" t="str">
        <f t="array" ref="Q637">if(V637="","",XLOOKUP(V637,Master[Company],Master[Terms],"NA",0,1))</f>
        <v/>
      </c>
      <c r="R637" s="341" t="str">
        <f t="shared" si="9"/>
        <v/>
      </c>
      <c r="S637" s="341" t="str">
        <f t="array" ref="S637">if(V637="","",XLOOKUP(V637,Master[Company],Master[Group],"NA",0,1))</f>
        <v/>
      </c>
      <c r="T637" s="341" t="str">
        <f t="array" ref="T637">if(V637="","",XLOOKUP(V637,Master[Company],Master[Loading Location],"NA",0,1))</f>
        <v/>
      </c>
      <c r="U637" s="341" t="str">
        <f t="array" ref="U637">if(V637="","",XLOOKUP(V637,Master[Company],Master[Acronym],"NA",0,1))</f>
        <v/>
      </c>
      <c r="V637" s="341"/>
      <c r="W637" s="342"/>
      <c r="X637" s="90"/>
      <c r="Y637" s="341"/>
      <c r="Z637" s="341" t="str">
        <f t="shared" si="11"/>
        <v/>
      </c>
      <c r="AA637" s="341"/>
      <c r="AB637" s="341"/>
      <c r="AC637" s="341"/>
      <c r="AD637" s="401"/>
      <c r="AE637" s="563"/>
      <c r="AF637" s="564"/>
      <c r="AG637" s="564"/>
      <c r="AH637" s="564"/>
      <c r="AI637" s="564"/>
      <c r="AJ637" s="564"/>
      <c r="AK637" s="564"/>
      <c r="AL637" s="565"/>
      <c r="AM637" s="564"/>
      <c r="AN637" s="564"/>
      <c r="AO637" s="564"/>
      <c r="AP637" s="564"/>
      <c r="AQ637" s="564"/>
      <c r="AR637" s="564"/>
      <c r="AS637" s="564"/>
      <c r="AT637" s="564"/>
      <c r="AU637" s="394"/>
      <c r="AV637" s="306"/>
      <c r="AW637" s="306"/>
      <c r="AX637" s="394"/>
      <c r="AY637" s="401"/>
      <c r="AZ637" s="341"/>
      <c r="BA637" s="341"/>
      <c r="BB637" s="341"/>
      <c r="BC637" s="341"/>
      <c r="BD637" s="341"/>
      <c r="BE637" s="401"/>
      <c r="BF637" s="341"/>
      <c r="BG637" s="341"/>
      <c r="BH637" s="402"/>
      <c r="BI637" s="403"/>
      <c r="BJ637" s="405"/>
      <c r="BK637" s="405"/>
      <c r="BL637" s="405"/>
      <c r="BM637" s="405"/>
      <c r="BN637" s="514"/>
    </row>
    <row r="638" ht="18.75" customHeight="1">
      <c r="A638" s="336" t="str">
        <f t="shared" si="13"/>
        <v/>
      </c>
      <c r="B638" s="341"/>
      <c r="C638" s="559"/>
      <c r="D638" s="559"/>
      <c r="E638" s="560" t="str">
        <f t="shared" si="14"/>
        <v/>
      </c>
      <c r="F638" s="401"/>
      <c r="G638" s="394"/>
      <c r="H638" s="341" t="str">
        <f t="array" ref="H638">IF(D638="","",XLOOKUP(D638,'Master Data'!K:K,'Master Data'!N:N,"Input in Master Data",0,1))</f>
        <v/>
      </c>
      <c r="I638" s="341" t="str">
        <f t="array" ref="I638">IF(D638="","",XLOOKUP(D638,'Master Data'!K:K,'Master Data'!O:O,"Input in Master Data",0,1))</f>
        <v/>
      </c>
      <c r="J638" s="341" t="str">
        <f t="array" ref="J638">if(V638="","",XLOOKUP(V638,Master[Company],Master[Blow],"Unknown",0,1))</f>
        <v/>
      </c>
      <c r="K638" s="341" t="str">
        <f t="array" ref="K638">if(V638="","",XLOOKUP(V638,Master[Company],Master[Pigging],"Unknown",0,1))</f>
        <v/>
      </c>
      <c r="L638" s="341" t="str">
        <f t="array" ref="L638">if(V638="","",XLOOKUP(V638,Master[Company],Master[Load Method],"Unknown",0,1))</f>
        <v/>
      </c>
      <c r="M638" s="341" t="str">
        <f t="array" ref="M638">if(V638="","",XLOOKUP(V638,Master[Company],Master[Line Distance],"Unknown",0,1))</f>
        <v/>
      </c>
      <c r="N638" s="394"/>
      <c r="O638" s="341"/>
      <c r="P638" s="506"/>
      <c r="Q638" s="341" t="str">
        <f t="array" ref="Q638">if(V638="","",XLOOKUP(V638,Master[Company],Master[Terms],"NA",0,1))</f>
        <v/>
      </c>
      <c r="R638" s="341" t="str">
        <f t="shared" si="9"/>
        <v/>
      </c>
      <c r="S638" s="341" t="str">
        <f t="array" ref="S638">if(V638="","",XLOOKUP(V638,Master[Company],Master[Group],"NA",0,1))</f>
        <v/>
      </c>
      <c r="T638" s="341" t="str">
        <f t="array" ref="T638">if(V638="","",XLOOKUP(V638,Master[Company],Master[Loading Location],"NA",0,1))</f>
        <v/>
      </c>
      <c r="U638" s="341" t="str">
        <f t="array" ref="U638">if(V638="","",XLOOKUP(V638,Master[Company],Master[Acronym],"NA",0,1))</f>
        <v/>
      </c>
      <c r="V638" s="341"/>
      <c r="W638" s="342"/>
      <c r="X638" s="90"/>
      <c r="Y638" s="341"/>
      <c r="Z638" s="341" t="str">
        <f t="shared" si="11"/>
        <v/>
      </c>
      <c r="AA638" s="341"/>
      <c r="AB638" s="341"/>
      <c r="AC638" s="341"/>
      <c r="AD638" s="401"/>
      <c r="AE638" s="563"/>
      <c r="AF638" s="564"/>
      <c r="AG638" s="564"/>
      <c r="AH638" s="564"/>
      <c r="AI638" s="564"/>
      <c r="AJ638" s="564"/>
      <c r="AK638" s="564"/>
      <c r="AL638" s="565"/>
      <c r="AM638" s="564"/>
      <c r="AN638" s="564"/>
      <c r="AO638" s="564"/>
      <c r="AP638" s="564"/>
      <c r="AQ638" s="564"/>
      <c r="AR638" s="564"/>
      <c r="AS638" s="564"/>
      <c r="AT638" s="564"/>
      <c r="AU638" s="394"/>
      <c r="AV638" s="306"/>
      <c r="AW638" s="306"/>
      <c r="AX638" s="394"/>
      <c r="AY638" s="401"/>
      <c r="AZ638" s="341"/>
      <c r="BA638" s="341"/>
      <c r="BB638" s="341"/>
      <c r="BC638" s="341"/>
      <c r="BD638" s="341"/>
      <c r="BE638" s="401"/>
      <c r="BF638" s="341"/>
      <c r="BG638" s="341"/>
      <c r="BH638" s="402"/>
      <c r="BI638" s="403"/>
      <c r="BJ638" s="405"/>
      <c r="BK638" s="405"/>
      <c r="BL638" s="405"/>
      <c r="BM638" s="405"/>
      <c r="BN638" s="514"/>
    </row>
    <row r="639" ht="18.75" customHeight="1">
      <c r="A639" s="336" t="str">
        <f t="shared" si="13"/>
        <v/>
      </c>
      <c r="B639" s="341"/>
      <c r="C639" s="559"/>
      <c r="D639" s="559"/>
      <c r="E639" s="560" t="str">
        <f t="shared" si="14"/>
        <v/>
      </c>
      <c r="F639" s="401"/>
      <c r="G639" s="394"/>
      <c r="H639" s="341" t="str">
        <f t="array" ref="H639">IF(D639="","",XLOOKUP(D639,'Master Data'!K:K,'Master Data'!N:N,"Input in Master Data",0,1))</f>
        <v/>
      </c>
      <c r="I639" s="341" t="str">
        <f t="array" ref="I639">IF(D639="","",XLOOKUP(D639,'Master Data'!K:K,'Master Data'!O:O,"Input in Master Data",0,1))</f>
        <v/>
      </c>
      <c r="J639" s="341" t="str">
        <f t="array" ref="J639">if(V639="","",XLOOKUP(V639,Master[Company],Master[Blow],"Unknown",0,1))</f>
        <v/>
      </c>
      <c r="K639" s="341" t="str">
        <f t="array" ref="K639">if(V639="","",XLOOKUP(V639,Master[Company],Master[Pigging],"Unknown",0,1))</f>
        <v/>
      </c>
      <c r="L639" s="341" t="str">
        <f t="array" ref="L639">if(V639="","",XLOOKUP(V639,Master[Company],Master[Load Method],"Unknown",0,1))</f>
        <v/>
      </c>
      <c r="M639" s="341" t="str">
        <f t="array" ref="M639">if(V639="","",XLOOKUP(V639,Master[Company],Master[Line Distance],"Unknown",0,1))</f>
        <v/>
      </c>
      <c r="N639" s="394"/>
      <c r="O639" s="341"/>
      <c r="P639" s="506"/>
      <c r="Q639" s="341" t="str">
        <f t="array" ref="Q639">if(V639="","",XLOOKUP(V639,Master[Company],Master[Terms],"NA",0,1))</f>
        <v/>
      </c>
      <c r="R639" s="341" t="str">
        <f t="shared" si="9"/>
        <v/>
      </c>
      <c r="S639" s="341" t="str">
        <f t="array" ref="S639">if(V639="","",XLOOKUP(V639,Master[Company],Master[Group],"NA",0,1))</f>
        <v/>
      </c>
      <c r="T639" s="341" t="str">
        <f t="array" ref="T639">if(V639="","",XLOOKUP(V639,Master[Company],Master[Loading Location],"NA",0,1))</f>
        <v/>
      </c>
      <c r="U639" s="341" t="str">
        <f t="array" ref="U639">if(V639="","",XLOOKUP(V639,Master[Company],Master[Acronym],"NA",0,1))</f>
        <v/>
      </c>
      <c r="V639" s="341"/>
      <c r="W639" s="342"/>
      <c r="X639" s="90"/>
      <c r="Y639" s="341"/>
      <c r="Z639" s="341" t="str">
        <f t="shared" si="11"/>
        <v/>
      </c>
      <c r="AA639" s="341"/>
      <c r="AB639" s="341"/>
      <c r="AC639" s="341"/>
      <c r="AD639" s="401"/>
      <c r="AE639" s="563"/>
      <c r="AF639" s="564"/>
      <c r="AG639" s="564"/>
      <c r="AH639" s="564"/>
      <c r="AI639" s="564"/>
      <c r="AJ639" s="564"/>
      <c r="AK639" s="564"/>
      <c r="AL639" s="565"/>
      <c r="AM639" s="564"/>
      <c r="AN639" s="564"/>
      <c r="AO639" s="564"/>
      <c r="AP639" s="564"/>
      <c r="AQ639" s="564"/>
      <c r="AR639" s="564"/>
      <c r="AS639" s="564"/>
      <c r="AT639" s="564"/>
      <c r="AU639" s="394"/>
      <c r="AV639" s="306"/>
      <c r="AW639" s="306"/>
      <c r="AX639" s="394"/>
      <c r="AY639" s="401"/>
      <c r="AZ639" s="341"/>
      <c r="BA639" s="341"/>
      <c r="BB639" s="341"/>
      <c r="BC639" s="341"/>
      <c r="BD639" s="341"/>
      <c r="BE639" s="401"/>
      <c r="BF639" s="341"/>
      <c r="BG639" s="341"/>
      <c r="BH639" s="402"/>
      <c r="BI639" s="403"/>
      <c r="BJ639" s="405"/>
      <c r="BK639" s="405"/>
      <c r="BL639" s="405"/>
      <c r="BM639" s="405"/>
      <c r="BN639" s="514"/>
    </row>
    <row r="640" ht="18.75" customHeight="1">
      <c r="A640" s="336" t="str">
        <f t="shared" si="13"/>
        <v/>
      </c>
      <c r="B640" s="341"/>
      <c r="C640" s="559"/>
      <c r="D640" s="559"/>
      <c r="E640" s="560" t="str">
        <f t="shared" si="14"/>
        <v/>
      </c>
      <c r="F640" s="401"/>
      <c r="G640" s="394"/>
      <c r="H640" s="341" t="str">
        <f t="array" ref="H640">IF(D640="","",XLOOKUP(D640,'Master Data'!K:K,'Master Data'!N:N,"Input in Master Data",0,1))</f>
        <v/>
      </c>
      <c r="I640" s="341" t="str">
        <f t="array" ref="I640">IF(D640="","",XLOOKUP(D640,'Master Data'!K:K,'Master Data'!O:O,"Input in Master Data",0,1))</f>
        <v/>
      </c>
      <c r="J640" s="341" t="str">
        <f t="array" ref="J640">if(V640="","",XLOOKUP(V640,Master[Company],Master[Blow],"Unknown",0,1))</f>
        <v/>
      </c>
      <c r="K640" s="341" t="str">
        <f t="array" ref="K640">if(V640="","",XLOOKUP(V640,Master[Company],Master[Pigging],"Unknown",0,1))</f>
        <v/>
      </c>
      <c r="L640" s="341" t="str">
        <f t="array" ref="L640">if(V640="","",XLOOKUP(V640,Master[Company],Master[Load Method],"Unknown",0,1))</f>
        <v/>
      </c>
      <c r="M640" s="341" t="str">
        <f t="array" ref="M640">if(V640="","",XLOOKUP(V640,Master[Company],Master[Line Distance],"Unknown",0,1))</f>
        <v/>
      </c>
      <c r="N640" s="394"/>
      <c r="O640" s="341"/>
      <c r="P640" s="506"/>
      <c r="Q640" s="341" t="str">
        <f t="array" ref="Q640">if(V640="","",XLOOKUP(V640,Master[Company],Master[Terms],"NA",0,1))</f>
        <v/>
      </c>
      <c r="R640" s="341" t="str">
        <f t="shared" si="9"/>
        <v/>
      </c>
      <c r="S640" s="341" t="str">
        <f t="array" ref="S640">if(V640="","",XLOOKUP(V640,Master[Company],Master[Group],"NA",0,1))</f>
        <v/>
      </c>
      <c r="T640" s="341" t="str">
        <f t="array" ref="T640">if(V640="","",XLOOKUP(V640,Master[Company],Master[Loading Location],"NA",0,1))</f>
        <v/>
      </c>
      <c r="U640" s="341" t="str">
        <f t="array" ref="U640">if(V640="","",XLOOKUP(V640,Master[Company],Master[Acronym],"NA",0,1))</f>
        <v/>
      </c>
      <c r="V640" s="341"/>
      <c r="W640" s="342"/>
      <c r="X640" s="90"/>
      <c r="Y640" s="341"/>
      <c r="Z640" s="341" t="str">
        <f t="shared" si="11"/>
        <v/>
      </c>
      <c r="AA640" s="341"/>
      <c r="AB640" s="341"/>
      <c r="AC640" s="341"/>
      <c r="AD640" s="401"/>
      <c r="AE640" s="563"/>
      <c r="AF640" s="564"/>
      <c r="AG640" s="564"/>
      <c r="AH640" s="564"/>
      <c r="AI640" s="564"/>
      <c r="AJ640" s="564"/>
      <c r="AK640" s="564"/>
      <c r="AL640" s="565"/>
      <c r="AM640" s="564"/>
      <c r="AN640" s="564"/>
      <c r="AO640" s="564"/>
      <c r="AP640" s="564"/>
      <c r="AQ640" s="564"/>
      <c r="AR640" s="564"/>
      <c r="AS640" s="564"/>
      <c r="AT640" s="564"/>
      <c r="AU640" s="394"/>
      <c r="AV640" s="306"/>
      <c r="AW640" s="306"/>
      <c r="AX640" s="394"/>
      <c r="AY640" s="401"/>
      <c r="AZ640" s="341"/>
      <c r="BA640" s="341"/>
      <c r="BB640" s="341"/>
      <c r="BC640" s="341"/>
      <c r="BD640" s="341"/>
      <c r="BE640" s="401"/>
      <c r="BF640" s="341"/>
      <c r="BG640" s="341"/>
      <c r="BH640" s="402"/>
      <c r="BI640" s="403"/>
      <c r="BJ640" s="405"/>
      <c r="BK640" s="405"/>
      <c r="BL640" s="405"/>
      <c r="BM640" s="405"/>
      <c r="BN640" s="514"/>
    </row>
    <row r="641" ht="18.75" customHeight="1">
      <c r="A641" s="336" t="str">
        <f t="shared" si="13"/>
        <v/>
      </c>
      <c r="B641" s="341"/>
      <c r="C641" s="559"/>
      <c r="D641" s="559"/>
      <c r="E641" s="560" t="str">
        <f t="shared" si="14"/>
        <v/>
      </c>
      <c r="F641" s="401"/>
      <c r="G641" s="394"/>
      <c r="H641" s="341" t="str">
        <f t="array" ref="H641">IF(D641="","",XLOOKUP(D641,'Master Data'!K:K,'Master Data'!N:N,"Input in Master Data",0,1))</f>
        <v/>
      </c>
      <c r="I641" s="341" t="str">
        <f t="array" ref="I641">IF(D641="","",XLOOKUP(D641,'Master Data'!K:K,'Master Data'!O:O,"Input in Master Data",0,1))</f>
        <v/>
      </c>
      <c r="J641" s="341" t="str">
        <f t="array" ref="J641">if(V641="","",XLOOKUP(V641,Master[Company],Master[Blow],"Unknown",0,1))</f>
        <v/>
      </c>
      <c r="K641" s="341" t="str">
        <f t="array" ref="K641">if(V641="","",XLOOKUP(V641,Master[Company],Master[Pigging],"Unknown",0,1))</f>
        <v/>
      </c>
      <c r="L641" s="341" t="str">
        <f t="array" ref="L641">if(V641="","",XLOOKUP(V641,Master[Company],Master[Load Method],"Unknown",0,1))</f>
        <v/>
      </c>
      <c r="M641" s="341" t="str">
        <f t="array" ref="M641">if(V641="","",XLOOKUP(V641,Master[Company],Master[Line Distance],"Unknown",0,1))</f>
        <v/>
      </c>
      <c r="N641" s="394"/>
      <c r="O641" s="341"/>
      <c r="P641" s="506"/>
      <c r="Q641" s="341" t="str">
        <f t="array" ref="Q641">if(V641="","",XLOOKUP(V641,Master[Company],Master[Terms],"NA",0,1))</f>
        <v/>
      </c>
      <c r="R641" s="341" t="str">
        <f t="shared" si="9"/>
        <v/>
      </c>
      <c r="S641" s="341" t="str">
        <f t="array" ref="S641">if(V641="","",XLOOKUP(V641,Master[Company],Master[Group],"NA",0,1))</f>
        <v/>
      </c>
      <c r="T641" s="341" t="str">
        <f t="array" ref="T641">if(V641="","",XLOOKUP(V641,Master[Company],Master[Loading Location],"NA",0,1))</f>
        <v/>
      </c>
      <c r="U641" s="341" t="str">
        <f t="array" ref="U641">if(V641="","",XLOOKUP(V641,Master[Company],Master[Acronym],"NA",0,1))</f>
        <v/>
      </c>
      <c r="V641" s="341"/>
      <c r="W641" s="342"/>
      <c r="X641" s="90"/>
      <c r="Y641" s="341"/>
      <c r="Z641" s="341" t="str">
        <f t="shared" si="11"/>
        <v/>
      </c>
      <c r="AA641" s="341"/>
      <c r="AB641" s="341"/>
      <c r="AC641" s="341"/>
      <c r="AD641" s="401"/>
      <c r="AE641" s="563"/>
      <c r="AF641" s="564"/>
      <c r="AG641" s="564"/>
      <c r="AH641" s="564"/>
      <c r="AI641" s="564"/>
      <c r="AJ641" s="564"/>
      <c r="AK641" s="564"/>
      <c r="AL641" s="565"/>
      <c r="AM641" s="564"/>
      <c r="AN641" s="564"/>
      <c r="AO641" s="564"/>
      <c r="AP641" s="564"/>
      <c r="AQ641" s="564"/>
      <c r="AR641" s="564"/>
      <c r="AS641" s="564"/>
      <c r="AT641" s="564"/>
      <c r="AU641" s="394"/>
      <c r="AV641" s="306"/>
      <c r="AW641" s="306"/>
      <c r="AX641" s="394"/>
      <c r="AY641" s="401"/>
      <c r="AZ641" s="341"/>
      <c r="BA641" s="341"/>
      <c r="BB641" s="341"/>
      <c r="BC641" s="341"/>
      <c r="BD641" s="341"/>
      <c r="BE641" s="401"/>
      <c r="BF641" s="341"/>
      <c r="BG641" s="341"/>
      <c r="BH641" s="402"/>
      <c r="BI641" s="403"/>
      <c r="BJ641" s="405"/>
      <c r="BK641" s="405"/>
      <c r="BL641" s="405"/>
      <c r="BM641" s="405"/>
      <c r="BN641" s="514"/>
    </row>
    <row r="642" ht="18.75" customHeight="1">
      <c r="A642" s="336" t="str">
        <f t="shared" si="13"/>
        <v/>
      </c>
      <c r="B642" s="341"/>
      <c r="C642" s="559"/>
      <c r="D642" s="559"/>
      <c r="E642" s="560" t="str">
        <f t="shared" si="14"/>
        <v/>
      </c>
      <c r="F642" s="401"/>
      <c r="G642" s="394"/>
      <c r="H642" s="341" t="str">
        <f t="array" ref="H642">IF(D642="","",XLOOKUP(D642,'Master Data'!K:K,'Master Data'!N:N,"Input in Master Data",0,1))</f>
        <v/>
      </c>
      <c r="I642" s="341" t="str">
        <f t="array" ref="I642">IF(D642="","",XLOOKUP(D642,'Master Data'!K:K,'Master Data'!O:O,"Input in Master Data",0,1))</f>
        <v/>
      </c>
      <c r="J642" s="341" t="str">
        <f t="array" ref="J642">if(V642="","",XLOOKUP(V642,Master[Company],Master[Blow],"Unknown",0,1))</f>
        <v/>
      </c>
      <c r="K642" s="341" t="str">
        <f t="array" ref="K642">if(V642="","",XLOOKUP(V642,Master[Company],Master[Pigging],"Unknown",0,1))</f>
        <v/>
      </c>
      <c r="L642" s="341" t="str">
        <f t="array" ref="L642">if(V642="","",XLOOKUP(V642,Master[Company],Master[Load Method],"Unknown",0,1))</f>
        <v/>
      </c>
      <c r="M642" s="341" t="str">
        <f t="array" ref="M642">if(V642="","",XLOOKUP(V642,Master[Company],Master[Line Distance],"Unknown",0,1))</f>
        <v/>
      </c>
      <c r="N642" s="394"/>
      <c r="O642" s="341"/>
      <c r="P642" s="506"/>
      <c r="Q642" s="341" t="str">
        <f t="array" ref="Q642">if(V642="","",XLOOKUP(V642,Master[Company],Master[Terms],"NA",0,1))</f>
        <v/>
      </c>
      <c r="R642" s="341" t="str">
        <f t="shared" si="9"/>
        <v/>
      </c>
      <c r="S642" s="341" t="str">
        <f t="array" ref="S642">if(V642="","",XLOOKUP(V642,Master[Company],Master[Group],"NA",0,1))</f>
        <v/>
      </c>
      <c r="T642" s="341" t="str">
        <f t="array" ref="T642">if(V642="","",XLOOKUP(V642,Master[Company],Master[Loading Location],"NA",0,1))</f>
        <v/>
      </c>
      <c r="U642" s="341" t="str">
        <f t="array" ref="U642">if(V642="","",XLOOKUP(V642,Master[Company],Master[Acronym],"NA",0,1))</f>
        <v/>
      </c>
      <c r="V642" s="341"/>
      <c r="W642" s="342"/>
      <c r="X642" s="90"/>
      <c r="Y642" s="341"/>
      <c r="Z642" s="341" t="str">
        <f t="shared" si="11"/>
        <v/>
      </c>
      <c r="AA642" s="341"/>
      <c r="AB642" s="341"/>
      <c r="AC642" s="341"/>
      <c r="AD642" s="401"/>
      <c r="AE642" s="563"/>
      <c r="AF642" s="564"/>
      <c r="AG642" s="564"/>
      <c r="AH642" s="564"/>
      <c r="AI642" s="564"/>
      <c r="AJ642" s="564"/>
      <c r="AK642" s="564"/>
      <c r="AL642" s="565"/>
      <c r="AM642" s="564"/>
      <c r="AN642" s="564"/>
      <c r="AO642" s="564"/>
      <c r="AP642" s="564"/>
      <c r="AQ642" s="564"/>
      <c r="AR642" s="564"/>
      <c r="AS642" s="564"/>
      <c r="AT642" s="564"/>
      <c r="AU642" s="394"/>
      <c r="AV642" s="306"/>
      <c r="AW642" s="306"/>
      <c r="AX642" s="394"/>
      <c r="AY642" s="401"/>
      <c r="AZ642" s="341"/>
      <c r="BA642" s="341"/>
      <c r="BB642" s="341"/>
      <c r="BC642" s="341"/>
      <c r="BD642" s="341"/>
      <c r="BE642" s="401"/>
      <c r="BF642" s="341"/>
      <c r="BG642" s="341"/>
      <c r="BH642" s="402"/>
      <c r="BI642" s="403"/>
      <c r="BJ642" s="405"/>
      <c r="BK642" s="405"/>
      <c r="BL642" s="405"/>
      <c r="BM642" s="405"/>
      <c r="BN642" s="514"/>
    </row>
    <row r="643" ht="18.75" customHeight="1">
      <c r="A643" s="336" t="str">
        <f t="shared" si="13"/>
        <v/>
      </c>
      <c r="B643" s="341"/>
      <c r="C643" s="559"/>
      <c r="D643" s="559"/>
      <c r="E643" s="560" t="str">
        <f t="shared" si="14"/>
        <v/>
      </c>
      <c r="F643" s="401"/>
      <c r="G643" s="394"/>
      <c r="H643" s="341" t="str">
        <f t="array" ref="H643">IF(D643="","",XLOOKUP(D643,'Master Data'!K:K,'Master Data'!N:N,"Input in Master Data",0,1))</f>
        <v/>
      </c>
      <c r="I643" s="341" t="str">
        <f t="array" ref="I643">IF(D643="","",XLOOKUP(D643,'Master Data'!K:K,'Master Data'!O:O,"Input in Master Data",0,1))</f>
        <v/>
      </c>
      <c r="J643" s="341" t="str">
        <f t="array" ref="J643">if(V643="","",XLOOKUP(V643,Master[Company],Master[Blow],"Unknown",0,1))</f>
        <v/>
      </c>
      <c r="K643" s="341" t="str">
        <f t="array" ref="K643">if(V643="","",XLOOKUP(V643,Master[Company],Master[Pigging],"Unknown",0,1))</f>
        <v/>
      </c>
      <c r="L643" s="341" t="str">
        <f t="array" ref="L643">if(V643="","",XLOOKUP(V643,Master[Company],Master[Load Method],"Unknown",0,1))</f>
        <v/>
      </c>
      <c r="M643" s="341" t="str">
        <f t="array" ref="M643">if(V643="","",XLOOKUP(V643,Master[Company],Master[Line Distance],"Unknown",0,1))</f>
        <v/>
      </c>
      <c r="N643" s="394"/>
      <c r="O643" s="341"/>
      <c r="P643" s="506"/>
      <c r="Q643" s="341" t="str">
        <f t="array" ref="Q643">if(V643="","",XLOOKUP(V643,Master[Company],Master[Terms],"NA",0,1))</f>
        <v/>
      </c>
      <c r="R643" s="341" t="str">
        <f t="shared" si="9"/>
        <v/>
      </c>
      <c r="S643" s="341" t="str">
        <f t="array" ref="S643">if(V643="","",XLOOKUP(V643,Master[Company],Master[Group],"NA",0,1))</f>
        <v/>
      </c>
      <c r="T643" s="341" t="str">
        <f t="array" ref="T643">if(V643="","",XLOOKUP(V643,Master[Company],Master[Loading Location],"NA",0,1))</f>
        <v/>
      </c>
      <c r="U643" s="341" t="str">
        <f t="array" ref="U643">if(V643="","",XLOOKUP(V643,Master[Company],Master[Acronym],"NA",0,1))</f>
        <v/>
      </c>
      <c r="V643" s="341"/>
      <c r="W643" s="342"/>
      <c r="X643" s="90"/>
      <c r="Y643" s="341"/>
      <c r="Z643" s="341" t="str">
        <f t="shared" si="11"/>
        <v/>
      </c>
      <c r="AA643" s="341"/>
      <c r="AB643" s="341"/>
      <c r="AC643" s="341"/>
      <c r="AD643" s="401"/>
      <c r="AE643" s="563"/>
      <c r="AF643" s="564"/>
      <c r="AG643" s="564"/>
      <c r="AH643" s="564"/>
      <c r="AI643" s="564"/>
      <c r="AJ643" s="564"/>
      <c r="AK643" s="564"/>
      <c r="AL643" s="565"/>
      <c r="AM643" s="564"/>
      <c r="AN643" s="564"/>
      <c r="AO643" s="564"/>
      <c r="AP643" s="564"/>
      <c r="AQ643" s="564"/>
      <c r="AR643" s="564"/>
      <c r="AS643" s="564"/>
      <c r="AT643" s="564"/>
      <c r="AU643" s="394"/>
      <c r="AV643" s="306"/>
      <c r="AW643" s="306"/>
      <c r="AX643" s="394"/>
      <c r="AY643" s="401"/>
      <c r="AZ643" s="341"/>
      <c r="BA643" s="341"/>
      <c r="BB643" s="341"/>
      <c r="BC643" s="341"/>
      <c r="BD643" s="341"/>
      <c r="BE643" s="401"/>
      <c r="BF643" s="341"/>
      <c r="BG643" s="341"/>
      <c r="BH643" s="402"/>
      <c r="BI643" s="403"/>
      <c r="BJ643" s="405"/>
      <c r="BK643" s="405"/>
      <c r="BL643" s="405"/>
      <c r="BM643" s="405"/>
      <c r="BN643" s="514"/>
    </row>
    <row r="644" ht="18.75" customHeight="1">
      <c r="A644" s="336" t="str">
        <f t="shared" si="13"/>
        <v/>
      </c>
      <c r="B644" s="341"/>
      <c r="C644" s="559"/>
      <c r="D644" s="559"/>
      <c r="E644" s="560" t="str">
        <f t="shared" si="14"/>
        <v/>
      </c>
      <c r="F644" s="401"/>
      <c r="G644" s="394"/>
      <c r="H644" s="341" t="str">
        <f t="array" ref="H644">IF(D644="","",XLOOKUP(D644,'Master Data'!K:K,'Master Data'!N:N,"Input in Master Data",0,1))</f>
        <v/>
      </c>
      <c r="I644" s="341" t="str">
        <f t="array" ref="I644">IF(D644="","",XLOOKUP(D644,'Master Data'!K:K,'Master Data'!O:O,"Input in Master Data",0,1))</f>
        <v/>
      </c>
      <c r="J644" s="341" t="str">
        <f t="array" ref="J644">if(V644="","",XLOOKUP(V644,Master[Company],Master[Blow],"Unknown",0,1))</f>
        <v/>
      </c>
      <c r="K644" s="341" t="str">
        <f t="array" ref="K644">if(V644="","",XLOOKUP(V644,Master[Company],Master[Pigging],"Unknown",0,1))</f>
        <v/>
      </c>
      <c r="L644" s="341" t="str">
        <f t="array" ref="L644">if(V644="","",XLOOKUP(V644,Master[Company],Master[Load Method],"Unknown",0,1))</f>
        <v/>
      </c>
      <c r="M644" s="341" t="str">
        <f t="array" ref="M644">if(V644="","",XLOOKUP(V644,Master[Company],Master[Line Distance],"Unknown",0,1))</f>
        <v/>
      </c>
      <c r="N644" s="394"/>
      <c r="O644" s="341"/>
      <c r="P644" s="506"/>
      <c r="Q644" s="341" t="str">
        <f t="array" ref="Q644">if(V644="","",XLOOKUP(V644,Master[Company],Master[Terms],"NA",0,1))</f>
        <v/>
      </c>
      <c r="R644" s="341" t="str">
        <f t="shared" si="9"/>
        <v/>
      </c>
      <c r="S644" s="341" t="str">
        <f t="array" ref="S644">if(V644="","",XLOOKUP(V644,Master[Company],Master[Group],"NA",0,1))</f>
        <v/>
      </c>
      <c r="T644" s="341" t="str">
        <f t="array" ref="T644">if(V644="","",XLOOKUP(V644,Master[Company],Master[Loading Location],"NA",0,1))</f>
        <v/>
      </c>
      <c r="U644" s="341" t="str">
        <f t="array" ref="U644">if(V644="","",XLOOKUP(V644,Master[Company],Master[Acronym],"NA",0,1))</f>
        <v/>
      </c>
      <c r="V644" s="341"/>
      <c r="W644" s="342"/>
      <c r="X644" s="90"/>
      <c r="Y644" s="341"/>
      <c r="Z644" s="341" t="str">
        <f t="shared" si="11"/>
        <v/>
      </c>
      <c r="AA644" s="341"/>
      <c r="AB644" s="341"/>
      <c r="AC644" s="341"/>
      <c r="AD644" s="401"/>
      <c r="AE644" s="563"/>
      <c r="AF644" s="564"/>
      <c r="AG644" s="564"/>
      <c r="AH644" s="564"/>
      <c r="AI644" s="564"/>
      <c r="AJ644" s="564"/>
      <c r="AK644" s="564"/>
      <c r="AL644" s="565"/>
      <c r="AM644" s="564"/>
      <c r="AN644" s="564"/>
      <c r="AO644" s="564"/>
      <c r="AP644" s="564"/>
      <c r="AQ644" s="564"/>
      <c r="AR644" s="564"/>
      <c r="AS644" s="564"/>
      <c r="AT644" s="564"/>
      <c r="AU644" s="394"/>
      <c r="AV644" s="306"/>
      <c r="AW644" s="306"/>
      <c r="AX644" s="394"/>
      <c r="AY644" s="401"/>
      <c r="AZ644" s="341"/>
      <c r="BA644" s="341"/>
      <c r="BB644" s="341"/>
      <c r="BC644" s="341"/>
      <c r="BD644" s="341"/>
      <c r="BE644" s="401"/>
      <c r="BF644" s="341"/>
      <c r="BG644" s="341"/>
      <c r="BH644" s="402"/>
      <c r="BI644" s="403"/>
      <c r="BJ644" s="405"/>
      <c r="BK644" s="405"/>
      <c r="BL644" s="405"/>
      <c r="BM644" s="405"/>
      <c r="BN644" s="514"/>
    </row>
    <row r="645" ht="18.75" customHeight="1">
      <c r="A645" s="336" t="str">
        <f t="shared" si="13"/>
        <v/>
      </c>
      <c r="B645" s="341"/>
      <c r="C645" s="559"/>
      <c r="D645" s="559"/>
      <c r="E645" s="560" t="str">
        <f t="shared" si="14"/>
        <v/>
      </c>
      <c r="F645" s="401"/>
      <c r="G645" s="394"/>
      <c r="H645" s="341" t="str">
        <f t="array" ref="H645">IF(D645="","",XLOOKUP(D645,'Master Data'!K:K,'Master Data'!N:N,"Input in Master Data",0,1))</f>
        <v/>
      </c>
      <c r="I645" s="341" t="str">
        <f t="array" ref="I645">IF(D645="","",XLOOKUP(D645,'Master Data'!K:K,'Master Data'!O:O,"Input in Master Data",0,1))</f>
        <v/>
      </c>
      <c r="J645" s="341" t="str">
        <f t="array" ref="J645">if(V645="","",XLOOKUP(V645,Master[Company],Master[Blow],"Unknown",0,1))</f>
        <v/>
      </c>
      <c r="K645" s="341" t="str">
        <f t="array" ref="K645">if(V645="","",XLOOKUP(V645,Master[Company],Master[Pigging],"Unknown",0,1))</f>
        <v/>
      </c>
      <c r="L645" s="341" t="str">
        <f t="array" ref="L645">if(V645="","",XLOOKUP(V645,Master[Company],Master[Load Method],"Unknown",0,1))</f>
        <v/>
      </c>
      <c r="M645" s="341" t="str">
        <f t="array" ref="M645">if(V645="","",XLOOKUP(V645,Master[Company],Master[Line Distance],"Unknown",0,1))</f>
        <v/>
      </c>
      <c r="N645" s="394"/>
      <c r="O645" s="341"/>
      <c r="P645" s="506"/>
      <c r="Q645" s="341" t="str">
        <f t="array" ref="Q645">if(V645="","",XLOOKUP(V645,Master[Company],Master[Terms],"NA",0,1))</f>
        <v/>
      </c>
      <c r="R645" s="341" t="str">
        <f t="shared" si="9"/>
        <v/>
      </c>
      <c r="S645" s="341" t="str">
        <f t="array" ref="S645">if(V645="","",XLOOKUP(V645,Master[Company],Master[Group],"NA",0,1))</f>
        <v/>
      </c>
      <c r="T645" s="341" t="str">
        <f t="array" ref="T645">if(V645="","",XLOOKUP(V645,Master[Company],Master[Loading Location],"NA",0,1))</f>
        <v/>
      </c>
      <c r="U645" s="341" t="str">
        <f t="array" ref="U645">if(V645="","",XLOOKUP(V645,Master[Company],Master[Acronym],"NA",0,1))</f>
        <v/>
      </c>
      <c r="V645" s="341"/>
      <c r="W645" s="342"/>
      <c r="X645" s="90"/>
      <c r="Y645" s="341"/>
      <c r="Z645" s="341" t="str">
        <f t="shared" si="11"/>
        <v/>
      </c>
      <c r="AA645" s="341"/>
      <c r="AB645" s="341"/>
      <c r="AC645" s="341"/>
      <c r="AD645" s="401"/>
      <c r="AE645" s="563"/>
      <c r="AF645" s="564"/>
      <c r="AG645" s="564"/>
      <c r="AH645" s="564"/>
      <c r="AI645" s="564"/>
      <c r="AJ645" s="564"/>
      <c r="AK645" s="564"/>
      <c r="AL645" s="565"/>
      <c r="AM645" s="564"/>
      <c r="AN645" s="564"/>
      <c r="AO645" s="564"/>
      <c r="AP645" s="564"/>
      <c r="AQ645" s="564"/>
      <c r="AR645" s="564"/>
      <c r="AS645" s="564"/>
      <c r="AT645" s="564"/>
      <c r="AU645" s="394"/>
      <c r="AV645" s="306"/>
      <c r="AW645" s="306"/>
      <c r="AX645" s="394"/>
      <c r="AY645" s="401"/>
      <c r="AZ645" s="341"/>
      <c r="BA645" s="341"/>
      <c r="BB645" s="341"/>
      <c r="BC645" s="341"/>
      <c r="BD645" s="341"/>
      <c r="BE645" s="401"/>
      <c r="BF645" s="341"/>
      <c r="BG645" s="341"/>
      <c r="BH645" s="402"/>
      <c r="BI645" s="403"/>
      <c r="BJ645" s="405"/>
      <c r="BK645" s="405"/>
      <c r="BL645" s="405"/>
      <c r="BM645" s="405"/>
      <c r="BN645" s="514"/>
    </row>
    <row r="646" ht="18.75" customHeight="1">
      <c r="A646" s="336" t="str">
        <f t="shared" si="13"/>
        <v/>
      </c>
      <c r="B646" s="341"/>
      <c r="C646" s="559"/>
      <c r="D646" s="559"/>
      <c r="E646" s="560" t="str">
        <f t="shared" si="14"/>
        <v/>
      </c>
      <c r="F646" s="401"/>
      <c r="G646" s="394"/>
      <c r="H646" s="341" t="str">
        <f t="array" ref="H646">IF(D646="","",XLOOKUP(D646,'Master Data'!K:K,'Master Data'!N:N,"Input in Master Data",0,1))</f>
        <v/>
      </c>
      <c r="I646" s="341" t="str">
        <f t="array" ref="I646">IF(D646="","",XLOOKUP(D646,'Master Data'!K:K,'Master Data'!O:O,"Input in Master Data",0,1))</f>
        <v/>
      </c>
      <c r="J646" s="341" t="str">
        <f t="array" ref="J646">if(V646="","",XLOOKUP(V646,Master[Company],Master[Blow],"Unknown",0,1))</f>
        <v/>
      </c>
      <c r="K646" s="341" t="str">
        <f t="array" ref="K646">if(V646="","",XLOOKUP(V646,Master[Company],Master[Pigging],"Unknown",0,1))</f>
        <v/>
      </c>
      <c r="L646" s="341" t="str">
        <f t="array" ref="L646">if(V646="","",XLOOKUP(V646,Master[Company],Master[Load Method],"Unknown",0,1))</f>
        <v/>
      </c>
      <c r="M646" s="341" t="str">
        <f t="array" ref="M646">if(V646="","",XLOOKUP(V646,Master[Company],Master[Line Distance],"Unknown",0,1))</f>
        <v/>
      </c>
      <c r="N646" s="394"/>
      <c r="O646" s="341"/>
      <c r="P646" s="506"/>
      <c r="Q646" s="341" t="str">
        <f t="array" ref="Q646">if(V646="","",XLOOKUP(V646,Master[Company],Master[Terms],"NA",0,1))</f>
        <v/>
      </c>
      <c r="R646" s="341" t="str">
        <f t="shared" si="9"/>
        <v/>
      </c>
      <c r="S646" s="341" t="str">
        <f t="array" ref="S646">if(V646="","",XLOOKUP(V646,Master[Company],Master[Group],"NA",0,1))</f>
        <v/>
      </c>
      <c r="T646" s="341" t="str">
        <f t="array" ref="T646">if(V646="","",XLOOKUP(V646,Master[Company],Master[Loading Location],"NA",0,1))</f>
        <v/>
      </c>
      <c r="U646" s="341" t="str">
        <f t="array" ref="U646">if(V646="","",XLOOKUP(V646,Master[Company],Master[Acronym],"NA",0,1))</f>
        <v/>
      </c>
      <c r="V646" s="341"/>
      <c r="W646" s="342"/>
      <c r="X646" s="90"/>
      <c r="Y646" s="341"/>
      <c r="Z646" s="341" t="str">
        <f t="shared" si="11"/>
        <v/>
      </c>
      <c r="AA646" s="341"/>
      <c r="AB646" s="341"/>
      <c r="AC646" s="341"/>
      <c r="AD646" s="401"/>
      <c r="AE646" s="563"/>
      <c r="AF646" s="564"/>
      <c r="AG646" s="564"/>
      <c r="AH646" s="564"/>
      <c r="AI646" s="564"/>
      <c r="AJ646" s="564"/>
      <c r="AK646" s="564"/>
      <c r="AL646" s="565"/>
      <c r="AM646" s="564"/>
      <c r="AN646" s="564"/>
      <c r="AO646" s="564"/>
      <c r="AP646" s="564"/>
      <c r="AQ646" s="564"/>
      <c r="AR646" s="564"/>
      <c r="AS646" s="564"/>
      <c r="AT646" s="564"/>
      <c r="AU646" s="394"/>
      <c r="AV646" s="306"/>
      <c r="AW646" s="306"/>
      <c r="AX646" s="394"/>
      <c r="AY646" s="401"/>
      <c r="AZ646" s="341"/>
      <c r="BA646" s="341"/>
      <c r="BB646" s="341"/>
      <c r="BC646" s="341"/>
      <c r="BD646" s="341"/>
      <c r="BE646" s="401"/>
      <c r="BF646" s="341"/>
      <c r="BG646" s="341"/>
      <c r="BH646" s="402"/>
      <c r="BI646" s="403"/>
      <c r="BJ646" s="405"/>
      <c r="BK646" s="405"/>
      <c r="BL646" s="405"/>
      <c r="BM646" s="405"/>
      <c r="BN646" s="514"/>
    </row>
    <row r="647" ht="18.75" customHeight="1">
      <c r="A647" s="336" t="str">
        <f t="shared" si="13"/>
        <v/>
      </c>
      <c r="B647" s="341"/>
      <c r="C647" s="559"/>
      <c r="D647" s="559"/>
      <c r="E647" s="560" t="str">
        <f t="shared" si="14"/>
        <v/>
      </c>
      <c r="F647" s="401"/>
      <c r="G647" s="394"/>
      <c r="H647" s="341" t="str">
        <f t="array" ref="H647">IF(D647="","",XLOOKUP(D647,'Master Data'!K:K,'Master Data'!N:N,"Input in Master Data",0,1))</f>
        <v/>
      </c>
      <c r="I647" s="341" t="str">
        <f t="array" ref="I647">IF(D647="","",XLOOKUP(D647,'Master Data'!K:K,'Master Data'!O:O,"Input in Master Data",0,1))</f>
        <v/>
      </c>
      <c r="J647" s="341" t="str">
        <f t="array" ref="J647">if(V647="","",XLOOKUP(V647,Master[Company],Master[Blow],"Unknown",0,1))</f>
        <v/>
      </c>
      <c r="K647" s="341" t="str">
        <f t="array" ref="K647">if(V647="","",XLOOKUP(V647,Master[Company],Master[Pigging],"Unknown",0,1))</f>
        <v/>
      </c>
      <c r="L647" s="341" t="str">
        <f t="array" ref="L647">if(V647="","",XLOOKUP(V647,Master[Company],Master[Load Method],"Unknown",0,1))</f>
        <v/>
      </c>
      <c r="M647" s="341" t="str">
        <f t="array" ref="M647">if(V647="","",XLOOKUP(V647,Master[Company],Master[Line Distance],"Unknown",0,1))</f>
        <v/>
      </c>
      <c r="N647" s="394"/>
      <c r="O647" s="341"/>
      <c r="P647" s="506"/>
      <c r="Q647" s="341" t="str">
        <f t="array" ref="Q647">if(V647="","",XLOOKUP(V647,Master[Company],Master[Terms],"NA",0,1))</f>
        <v/>
      </c>
      <c r="R647" s="341" t="str">
        <f t="shared" si="9"/>
        <v/>
      </c>
      <c r="S647" s="341" t="str">
        <f t="array" ref="S647">if(V647="","",XLOOKUP(V647,Master[Company],Master[Group],"NA",0,1))</f>
        <v/>
      </c>
      <c r="T647" s="341" t="str">
        <f t="array" ref="T647">if(V647="","",XLOOKUP(V647,Master[Company],Master[Loading Location],"NA",0,1))</f>
        <v/>
      </c>
      <c r="U647" s="341" t="str">
        <f t="array" ref="U647">if(V647="","",XLOOKUP(V647,Master[Company],Master[Acronym],"NA",0,1))</f>
        <v/>
      </c>
      <c r="V647" s="341"/>
      <c r="W647" s="342"/>
      <c r="X647" s="90"/>
      <c r="Y647" s="341"/>
      <c r="Z647" s="341" t="str">
        <f t="shared" si="11"/>
        <v/>
      </c>
      <c r="AA647" s="341"/>
      <c r="AB647" s="341"/>
      <c r="AC647" s="341"/>
      <c r="AD647" s="401"/>
      <c r="AE647" s="563"/>
      <c r="AF647" s="564"/>
      <c r="AG647" s="564"/>
      <c r="AH647" s="564"/>
      <c r="AI647" s="564"/>
      <c r="AJ647" s="564"/>
      <c r="AK647" s="564"/>
      <c r="AL647" s="565"/>
      <c r="AM647" s="564"/>
      <c r="AN647" s="564"/>
      <c r="AO647" s="564"/>
      <c r="AP647" s="564"/>
      <c r="AQ647" s="564"/>
      <c r="AR647" s="564"/>
      <c r="AS647" s="564"/>
      <c r="AT647" s="564"/>
      <c r="AU647" s="394"/>
      <c r="AV647" s="306"/>
      <c r="AW647" s="306"/>
      <c r="AX647" s="394"/>
      <c r="AY647" s="401"/>
      <c r="AZ647" s="341"/>
      <c r="BA647" s="341"/>
      <c r="BB647" s="341"/>
      <c r="BC647" s="341"/>
      <c r="BD647" s="341"/>
      <c r="BE647" s="401"/>
      <c r="BF647" s="341"/>
      <c r="BG647" s="341"/>
      <c r="BH647" s="402"/>
      <c r="BI647" s="403"/>
      <c r="BJ647" s="405"/>
      <c r="BK647" s="405"/>
      <c r="BL647" s="405"/>
      <c r="BM647" s="405"/>
      <c r="BN647" s="514"/>
    </row>
    <row r="648" ht="18.75" customHeight="1">
      <c r="A648" s="336" t="str">
        <f t="shared" si="13"/>
        <v/>
      </c>
      <c r="B648" s="341"/>
      <c r="C648" s="559"/>
      <c r="D648" s="559"/>
      <c r="E648" s="560" t="str">
        <f t="shared" si="14"/>
        <v/>
      </c>
      <c r="F648" s="401"/>
      <c r="G648" s="394"/>
      <c r="H648" s="341" t="str">
        <f t="array" ref="H648">IF(D648="","",XLOOKUP(D648,'Master Data'!K:K,'Master Data'!N:N,"Input in Master Data",0,1))</f>
        <v/>
      </c>
      <c r="I648" s="341" t="str">
        <f t="array" ref="I648">IF(D648="","",XLOOKUP(D648,'Master Data'!K:K,'Master Data'!O:O,"Input in Master Data",0,1))</f>
        <v/>
      </c>
      <c r="J648" s="341" t="str">
        <f t="array" ref="J648">if(V648="","",XLOOKUP(V648,Master[Company],Master[Blow],"Unknown",0,1))</f>
        <v/>
      </c>
      <c r="K648" s="341" t="str">
        <f t="array" ref="K648">if(V648="","",XLOOKUP(V648,Master[Company],Master[Pigging],"Unknown",0,1))</f>
        <v/>
      </c>
      <c r="L648" s="341" t="str">
        <f t="array" ref="L648">if(V648="","",XLOOKUP(V648,Master[Company],Master[Load Method],"Unknown",0,1))</f>
        <v/>
      </c>
      <c r="M648" s="341" t="str">
        <f t="array" ref="M648">if(V648="","",XLOOKUP(V648,Master[Company],Master[Line Distance],"Unknown",0,1))</f>
        <v/>
      </c>
      <c r="N648" s="394"/>
      <c r="O648" s="341"/>
      <c r="P648" s="506"/>
      <c r="Q648" s="341" t="str">
        <f t="array" ref="Q648">if(V648="","",XLOOKUP(V648,Master[Company],Master[Terms],"NA",0,1))</f>
        <v/>
      </c>
      <c r="R648" s="341" t="str">
        <f t="shared" si="9"/>
        <v/>
      </c>
      <c r="S648" s="341" t="str">
        <f t="array" ref="S648">if(V648="","",XLOOKUP(V648,Master[Company],Master[Group],"NA",0,1))</f>
        <v/>
      </c>
      <c r="T648" s="341" t="str">
        <f t="array" ref="T648">if(V648="","",XLOOKUP(V648,Master[Company],Master[Loading Location],"NA",0,1))</f>
        <v/>
      </c>
      <c r="U648" s="341" t="str">
        <f t="array" ref="U648">if(V648="","",XLOOKUP(V648,Master[Company],Master[Acronym],"NA",0,1))</f>
        <v/>
      </c>
      <c r="V648" s="341"/>
      <c r="W648" s="342"/>
      <c r="X648" s="90"/>
      <c r="Y648" s="341"/>
      <c r="Z648" s="341" t="str">
        <f t="shared" si="11"/>
        <v/>
      </c>
      <c r="AA648" s="341"/>
      <c r="AB648" s="341"/>
      <c r="AC648" s="341"/>
      <c r="AD648" s="401"/>
      <c r="AE648" s="563"/>
      <c r="AF648" s="564"/>
      <c r="AG648" s="564"/>
      <c r="AH648" s="564"/>
      <c r="AI648" s="564"/>
      <c r="AJ648" s="564"/>
      <c r="AK648" s="564"/>
      <c r="AL648" s="565"/>
      <c r="AM648" s="564"/>
      <c r="AN648" s="564"/>
      <c r="AO648" s="564"/>
      <c r="AP648" s="564"/>
      <c r="AQ648" s="564"/>
      <c r="AR648" s="564"/>
      <c r="AS648" s="564"/>
      <c r="AT648" s="564"/>
      <c r="AU648" s="394"/>
      <c r="AV648" s="306"/>
      <c r="AW648" s="306"/>
      <c r="AX648" s="394"/>
      <c r="AY648" s="401"/>
      <c r="AZ648" s="341"/>
      <c r="BA648" s="341"/>
      <c r="BB648" s="341"/>
      <c r="BC648" s="341"/>
      <c r="BD648" s="341"/>
      <c r="BE648" s="401"/>
      <c r="BF648" s="341"/>
      <c r="BG648" s="341"/>
      <c r="BH648" s="402"/>
      <c r="BI648" s="403"/>
      <c r="BJ648" s="405"/>
      <c r="BK648" s="405"/>
      <c r="BL648" s="405"/>
      <c r="BM648" s="405"/>
      <c r="BN648" s="514"/>
    </row>
    <row r="649" ht="18.75" customHeight="1">
      <c r="A649" s="336" t="str">
        <f t="shared" si="13"/>
        <v/>
      </c>
      <c r="B649" s="341"/>
      <c r="C649" s="559"/>
      <c r="D649" s="559"/>
      <c r="E649" s="560" t="str">
        <f t="shared" si="14"/>
        <v/>
      </c>
      <c r="F649" s="401"/>
      <c r="G649" s="394"/>
      <c r="H649" s="341" t="str">
        <f t="array" ref="H649">IF(D649="","",XLOOKUP(D649,'Master Data'!K:K,'Master Data'!N:N,"Input in Master Data",0,1))</f>
        <v/>
      </c>
      <c r="I649" s="341" t="str">
        <f t="array" ref="I649">IF(D649="","",XLOOKUP(D649,'Master Data'!K:K,'Master Data'!O:O,"Input in Master Data",0,1))</f>
        <v/>
      </c>
      <c r="J649" s="341" t="str">
        <f t="array" ref="J649">if(V649="","",XLOOKUP(V649,Master[Company],Master[Blow],"Unknown",0,1))</f>
        <v/>
      </c>
      <c r="K649" s="341" t="str">
        <f t="array" ref="K649">if(V649="","",XLOOKUP(V649,Master[Company],Master[Pigging],"Unknown",0,1))</f>
        <v/>
      </c>
      <c r="L649" s="341" t="str">
        <f t="array" ref="L649">if(V649="","",XLOOKUP(V649,Master[Company],Master[Load Method],"Unknown",0,1))</f>
        <v/>
      </c>
      <c r="M649" s="341" t="str">
        <f t="array" ref="M649">if(V649="","",XLOOKUP(V649,Master[Company],Master[Line Distance],"Unknown",0,1))</f>
        <v/>
      </c>
      <c r="N649" s="394"/>
      <c r="O649" s="341"/>
      <c r="P649" s="506"/>
      <c r="Q649" s="341" t="str">
        <f t="array" ref="Q649">if(V649="","",XLOOKUP(V649,Master[Company],Master[Terms],"NA",0,1))</f>
        <v/>
      </c>
      <c r="R649" s="341" t="str">
        <f t="shared" si="9"/>
        <v/>
      </c>
      <c r="S649" s="341" t="str">
        <f t="array" ref="S649">if(V649="","",XLOOKUP(V649,Master[Company],Master[Group],"NA",0,1))</f>
        <v/>
      </c>
      <c r="T649" s="341" t="str">
        <f t="array" ref="T649">if(V649="","",XLOOKUP(V649,Master[Company],Master[Loading Location],"NA",0,1))</f>
        <v/>
      </c>
      <c r="U649" s="341" t="str">
        <f t="array" ref="U649">if(V649="","",XLOOKUP(V649,Master[Company],Master[Acronym],"NA",0,1))</f>
        <v/>
      </c>
      <c r="V649" s="341"/>
      <c r="W649" s="342"/>
      <c r="X649" s="90"/>
      <c r="Y649" s="341"/>
      <c r="Z649" s="341" t="str">
        <f t="shared" si="11"/>
        <v/>
      </c>
      <c r="AA649" s="341"/>
      <c r="AB649" s="341"/>
      <c r="AC649" s="341"/>
      <c r="AD649" s="401"/>
      <c r="AE649" s="563"/>
      <c r="AF649" s="564"/>
      <c r="AG649" s="564"/>
      <c r="AH649" s="564"/>
      <c r="AI649" s="564"/>
      <c r="AJ649" s="564"/>
      <c r="AK649" s="564"/>
      <c r="AL649" s="565"/>
      <c r="AM649" s="564"/>
      <c r="AN649" s="564"/>
      <c r="AO649" s="564"/>
      <c r="AP649" s="564"/>
      <c r="AQ649" s="564"/>
      <c r="AR649" s="564"/>
      <c r="AS649" s="564"/>
      <c r="AT649" s="564"/>
      <c r="AU649" s="394"/>
      <c r="AV649" s="306"/>
      <c r="AW649" s="306"/>
      <c r="AX649" s="394"/>
      <c r="AY649" s="401"/>
      <c r="AZ649" s="341"/>
      <c r="BA649" s="341"/>
      <c r="BB649" s="341"/>
      <c r="BC649" s="341"/>
      <c r="BD649" s="341"/>
      <c r="BE649" s="401"/>
      <c r="BF649" s="341"/>
      <c r="BG649" s="341"/>
      <c r="BH649" s="402"/>
      <c r="BI649" s="403"/>
      <c r="BJ649" s="405"/>
      <c r="BK649" s="405"/>
      <c r="BL649" s="405"/>
      <c r="BM649" s="405"/>
      <c r="BN649" s="514"/>
    </row>
    <row r="650" ht="18.75" customHeight="1">
      <c r="A650" s="336" t="str">
        <f t="shared" si="13"/>
        <v/>
      </c>
      <c r="B650" s="341"/>
      <c r="C650" s="559"/>
      <c r="D650" s="559"/>
      <c r="E650" s="560" t="str">
        <f t="shared" si="14"/>
        <v/>
      </c>
      <c r="F650" s="401"/>
      <c r="G650" s="394"/>
      <c r="H650" s="341" t="str">
        <f t="array" ref="H650">IF(D650="","",XLOOKUP(D650,'Master Data'!K:K,'Master Data'!N:N,"Input in Master Data",0,1))</f>
        <v/>
      </c>
      <c r="I650" s="341" t="str">
        <f t="array" ref="I650">IF(D650="","",XLOOKUP(D650,'Master Data'!K:K,'Master Data'!O:O,"Input in Master Data",0,1))</f>
        <v/>
      </c>
      <c r="J650" s="341" t="str">
        <f t="array" ref="J650">if(V650="","",XLOOKUP(V650,Master[Company],Master[Blow],"Unknown",0,1))</f>
        <v/>
      </c>
      <c r="K650" s="341" t="str">
        <f t="array" ref="K650">if(V650="","",XLOOKUP(V650,Master[Company],Master[Pigging],"Unknown",0,1))</f>
        <v/>
      </c>
      <c r="L650" s="341" t="str">
        <f t="array" ref="L650">if(V650="","",XLOOKUP(V650,Master[Company],Master[Load Method],"Unknown",0,1))</f>
        <v/>
      </c>
      <c r="M650" s="341" t="str">
        <f t="array" ref="M650">if(V650="","",XLOOKUP(V650,Master[Company],Master[Line Distance],"Unknown",0,1))</f>
        <v/>
      </c>
      <c r="N650" s="394"/>
      <c r="O650" s="341"/>
      <c r="P650" s="506"/>
      <c r="Q650" s="341" t="str">
        <f t="array" ref="Q650">if(V650="","",XLOOKUP(V650,Master[Company],Master[Terms],"NA",0,1))</f>
        <v/>
      </c>
      <c r="R650" s="341" t="str">
        <f t="shared" si="9"/>
        <v/>
      </c>
      <c r="S650" s="341" t="str">
        <f t="array" ref="S650">if(V650="","",XLOOKUP(V650,Master[Company],Master[Group],"NA",0,1))</f>
        <v/>
      </c>
      <c r="T650" s="341" t="str">
        <f t="array" ref="T650">if(V650="","",XLOOKUP(V650,Master[Company],Master[Loading Location],"NA",0,1))</f>
        <v/>
      </c>
      <c r="U650" s="341" t="str">
        <f t="array" ref="U650">if(V650="","",XLOOKUP(V650,Master[Company],Master[Acronym],"NA",0,1))</f>
        <v/>
      </c>
      <c r="V650" s="341"/>
      <c r="W650" s="342"/>
      <c r="X650" s="90"/>
      <c r="Y650" s="341"/>
      <c r="Z650" s="341" t="str">
        <f t="shared" si="11"/>
        <v/>
      </c>
      <c r="AA650" s="341"/>
      <c r="AB650" s="341"/>
      <c r="AC650" s="341"/>
      <c r="AD650" s="401"/>
      <c r="AE650" s="563"/>
      <c r="AF650" s="564"/>
      <c r="AG650" s="564"/>
      <c r="AH650" s="564"/>
      <c r="AI650" s="564"/>
      <c r="AJ650" s="564"/>
      <c r="AK650" s="564"/>
      <c r="AL650" s="565"/>
      <c r="AM650" s="564"/>
      <c r="AN650" s="564"/>
      <c r="AO650" s="564"/>
      <c r="AP650" s="564"/>
      <c r="AQ650" s="564"/>
      <c r="AR650" s="564"/>
      <c r="AS650" s="564"/>
      <c r="AT650" s="564"/>
      <c r="AU650" s="394"/>
      <c r="AV650" s="306"/>
      <c r="AW650" s="306"/>
      <c r="AX650" s="394"/>
      <c r="AY650" s="401"/>
      <c r="AZ650" s="341"/>
      <c r="BA650" s="341"/>
      <c r="BB650" s="341"/>
      <c r="BC650" s="341"/>
      <c r="BD650" s="341"/>
      <c r="BE650" s="401"/>
      <c r="BF650" s="341"/>
      <c r="BG650" s="341"/>
      <c r="BH650" s="402"/>
      <c r="BI650" s="403"/>
      <c r="BJ650" s="405"/>
      <c r="BK650" s="405"/>
      <c r="BL650" s="405"/>
      <c r="BM650" s="405"/>
      <c r="BN650" s="514"/>
    </row>
    <row r="651" ht="18.75" customHeight="1">
      <c r="A651" s="336" t="str">
        <f t="shared" si="13"/>
        <v/>
      </c>
      <c r="B651" s="341"/>
      <c r="C651" s="559"/>
      <c r="D651" s="559"/>
      <c r="E651" s="560" t="str">
        <f t="shared" si="14"/>
        <v/>
      </c>
      <c r="F651" s="401"/>
      <c r="G651" s="394"/>
      <c r="H651" s="341" t="str">
        <f t="array" ref="H651">IF(D651="","",XLOOKUP(D651,'Master Data'!K:K,'Master Data'!N:N,"Input in Master Data",0,1))</f>
        <v/>
      </c>
      <c r="I651" s="341" t="str">
        <f t="array" ref="I651">IF(D651="","",XLOOKUP(D651,'Master Data'!K:K,'Master Data'!O:O,"Input in Master Data",0,1))</f>
        <v/>
      </c>
      <c r="J651" s="341" t="str">
        <f t="array" ref="J651">if(V651="","",XLOOKUP(V651,Master[Company],Master[Blow],"Unknown",0,1))</f>
        <v/>
      </c>
      <c r="K651" s="341" t="str">
        <f t="array" ref="K651">if(V651="","",XLOOKUP(V651,Master[Company],Master[Pigging],"Unknown",0,1))</f>
        <v/>
      </c>
      <c r="L651" s="341" t="str">
        <f t="array" ref="L651">if(V651="","",XLOOKUP(V651,Master[Company],Master[Load Method],"Unknown",0,1))</f>
        <v/>
      </c>
      <c r="M651" s="341" t="str">
        <f t="array" ref="M651">if(V651="","",XLOOKUP(V651,Master[Company],Master[Line Distance],"Unknown",0,1))</f>
        <v/>
      </c>
      <c r="N651" s="394"/>
      <c r="O651" s="341"/>
      <c r="P651" s="506"/>
      <c r="Q651" s="341" t="str">
        <f t="array" ref="Q651">if(V651="","",XLOOKUP(V651,Master[Company],Master[Terms],"NA",0,1))</f>
        <v/>
      </c>
      <c r="R651" s="341" t="str">
        <f t="shared" si="9"/>
        <v/>
      </c>
      <c r="S651" s="341" t="str">
        <f t="array" ref="S651">if(V651="","",XLOOKUP(V651,Master[Company],Master[Group],"NA",0,1))</f>
        <v/>
      </c>
      <c r="T651" s="341" t="str">
        <f t="array" ref="T651">if(V651="","",XLOOKUP(V651,Master[Company],Master[Loading Location],"NA",0,1))</f>
        <v/>
      </c>
      <c r="U651" s="341" t="str">
        <f t="array" ref="U651">if(V651="","",XLOOKUP(V651,Master[Company],Master[Acronym],"NA",0,1))</f>
        <v/>
      </c>
      <c r="V651" s="341"/>
      <c r="W651" s="342"/>
      <c r="X651" s="90"/>
      <c r="Y651" s="341"/>
      <c r="Z651" s="341" t="str">
        <f t="shared" si="11"/>
        <v/>
      </c>
      <c r="AA651" s="341"/>
      <c r="AB651" s="341"/>
      <c r="AC651" s="341"/>
      <c r="AD651" s="401"/>
      <c r="AE651" s="563"/>
      <c r="AF651" s="564"/>
      <c r="AG651" s="564"/>
      <c r="AH651" s="564"/>
      <c r="AI651" s="564"/>
      <c r="AJ651" s="564"/>
      <c r="AK651" s="564"/>
      <c r="AL651" s="565"/>
      <c r="AM651" s="564"/>
      <c r="AN651" s="564"/>
      <c r="AO651" s="564"/>
      <c r="AP651" s="564"/>
      <c r="AQ651" s="564"/>
      <c r="AR651" s="564"/>
      <c r="AS651" s="564"/>
      <c r="AT651" s="564"/>
      <c r="AU651" s="394"/>
      <c r="AV651" s="306"/>
      <c r="AW651" s="306"/>
      <c r="AX651" s="394"/>
      <c r="AY651" s="401"/>
      <c r="AZ651" s="341"/>
      <c r="BA651" s="341"/>
      <c r="BB651" s="341"/>
      <c r="BC651" s="341"/>
      <c r="BD651" s="341"/>
      <c r="BE651" s="401"/>
      <c r="BF651" s="341"/>
      <c r="BG651" s="341"/>
      <c r="BH651" s="402"/>
      <c r="BI651" s="403"/>
      <c r="BJ651" s="405"/>
      <c r="BK651" s="405"/>
      <c r="BL651" s="405"/>
      <c r="BM651" s="405"/>
      <c r="BN651" s="514"/>
    </row>
    <row r="652" ht="18.75" customHeight="1">
      <c r="A652" s="336" t="str">
        <f t="shared" si="13"/>
        <v/>
      </c>
      <c r="B652" s="341"/>
      <c r="C652" s="559"/>
      <c r="D652" s="559"/>
      <c r="E652" s="560" t="str">
        <f t="shared" si="14"/>
        <v/>
      </c>
      <c r="F652" s="401"/>
      <c r="G652" s="394"/>
      <c r="H652" s="341" t="str">
        <f t="array" ref="H652">IF(D652="","",XLOOKUP(D652,'Master Data'!K:K,'Master Data'!N:N,"Input in Master Data",0,1))</f>
        <v/>
      </c>
      <c r="I652" s="341" t="str">
        <f t="array" ref="I652">IF(D652="","",XLOOKUP(D652,'Master Data'!K:K,'Master Data'!O:O,"Input in Master Data",0,1))</f>
        <v/>
      </c>
      <c r="J652" s="341" t="str">
        <f t="array" ref="J652">if(V652="","",XLOOKUP(V652,Master[Company],Master[Blow],"Unknown",0,1))</f>
        <v/>
      </c>
      <c r="K652" s="341" t="str">
        <f t="array" ref="K652">if(V652="","",XLOOKUP(V652,Master[Company],Master[Pigging],"Unknown",0,1))</f>
        <v/>
      </c>
      <c r="L652" s="341" t="str">
        <f t="array" ref="L652">if(V652="","",XLOOKUP(V652,Master[Company],Master[Load Method],"Unknown",0,1))</f>
        <v/>
      </c>
      <c r="M652" s="341" t="str">
        <f t="array" ref="M652">if(V652="","",XLOOKUP(V652,Master[Company],Master[Line Distance],"Unknown",0,1))</f>
        <v/>
      </c>
      <c r="N652" s="394"/>
      <c r="O652" s="341"/>
      <c r="P652" s="506"/>
      <c r="Q652" s="341" t="str">
        <f t="array" ref="Q652">if(V652="","",XLOOKUP(V652,Master[Company],Master[Terms],"NA",0,1))</f>
        <v/>
      </c>
      <c r="R652" s="341" t="str">
        <f t="shared" si="9"/>
        <v/>
      </c>
      <c r="S652" s="341" t="str">
        <f t="array" ref="S652">if(V652="","",XLOOKUP(V652,Master[Company],Master[Group],"NA",0,1))</f>
        <v/>
      </c>
      <c r="T652" s="341" t="str">
        <f t="array" ref="T652">if(V652="","",XLOOKUP(V652,Master[Company],Master[Loading Location],"NA",0,1))</f>
        <v/>
      </c>
      <c r="U652" s="341" t="str">
        <f t="array" ref="U652">if(V652="","",XLOOKUP(V652,Master[Company],Master[Acronym],"NA",0,1))</f>
        <v/>
      </c>
      <c r="V652" s="341"/>
      <c r="W652" s="342"/>
      <c r="X652" s="90"/>
      <c r="Y652" s="341"/>
      <c r="Z652" s="341" t="str">
        <f t="shared" si="11"/>
        <v/>
      </c>
      <c r="AA652" s="341"/>
      <c r="AB652" s="341"/>
      <c r="AC652" s="341"/>
      <c r="AD652" s="401"/>
      <c r="AE652" s="563"/>
      <c r="AF652" s="564"/>
      <c r="AG652" s="564"/>
      <c r="AH652" s="564"/>
      <c r="AI652" s="564"/>
      <c r="AJ652" s="564"/>
      <c r="AK652" s="564"/>
      <c r="AL652" s="565"/>
      <c r="AM652" s="564"/>
      <c r="AN652" s="564"/>
      <c r="AO652" s="564"/>
      <c r="AP652" s="564"/>
      <c r="AQ652" s="564"/>
      <c r="AR652" s="564"/>
      <c r="AS652" s="564"/>
      <c r="AT652" s="564"/>
      <c r="AU652" s="394"/>
      <c r="AV652" s="306"/>
      <c r="AW652" s="306"/>
      <c r="AX652" s="394"/>
      <c r="AY652" s="401"/>
      <c r="AZ652" s="341"/>
      <c r="BA652" s="341"/>
      <c r="BB652" s="341"/>
      <c r="BC652" s="341"/>
      <c r="BD652" s="341"/>
      <c r="BE652" s="401"/>
      <c r="BF652" s="341"/>
      <c r="BG652" s="341"/>
      <c r="BH652" s="402"/>
      <c r="BI652" s="403"/>
      <c r="BJ652" s="405"/>
      <c r="BK652" s="405"/>
      <c r="BL652" s="405"/>
      <c r="BM652" s="405"/>
      <c r="BN652" s="514"/>
    </row>
    <row r="653" ht="18.75" customHeight="1">
      <c r="A653" s="336" t="str">
        <f t="shared" si="13"/>
        <v/>
      </c>
      <c r="B653" s="341"/>
      <c r="C653" s="559"/>
      <c r="D653" s="559"/>
      <c r="E653" s="560" t="str">
        <f t="shared" si="14"/>
        <v/>
      </c>
      <c r="F653" s="401"/>
      <c r="G653" s="394"/>
      <c r="H653" s="341" t="str">
        <f t="array" ref="H653">IF(D653="","",XLOOKUP(D653,'Master Data'!K:K,'Master Data'!N:N,"Input in Master Data",0,1))</f>
        <v/>
      </c>
      <c r="I653" s="341" t="str">
        <f t="array" ref="I653">IF(D653="","",XLOOKUP(D653,'Master Data'!K:K,'Master Data'!O:O,"Input in Master Data",0,1))</f>
        <v/>
      </c>
      <c r="J653" s="341" t="str">
        <f t="array" ref="J653">if(V653="","",XLOOKUP(V653,Master[Company],Master[Blow],"Unknown",0,1))</f>
        <v/>
      </c>
      <c r="K653" s="341" t="str">
        <f t="array" ref="K653">if(V653="","",XLOOKUP(V653,Master[Company],Master[Pigging],"Unknown",0,1))</f>
        <v/>
      </c>
      <c r="L653" s="341" t="str">
        <f t="array" ref="L653">if(V653="","",XLOOKUP(V653,Master[Company],Master[Load Method],"Unknown",0,1))</f>
        <v/>
      </c>
      <c r="M653" s="341" t="str">
        <f t="array" ref="M653">if(V653="","",XLOOKUP(V653,Master[Company],Master[Line Distance],"Unknown",0,1))</f>
        <v/>
      </c>
      <c r="N653" s="394"/>
      <c r="O653" s="341"/>
      <c r="P653" s="506"/>
      <c r="Q653" s="341" t="str">
        <f t="array" ref="Q653">if(V653="","",XLOOKUP(V653,Master[Company],Master[Terms],"NA",0,1))</f>
        <v/>
      </c>
      <c r="R653" s="341" t="str">
        <f t="shared" si="9"/>
        <v/>
      </c>
      <c r="S653" s="341" t="str">
        <f t="array" ref="S653">if(V653="","",XLOOKUP(V653,Master[Company],Master[Group],"NA",0,1))</f>
        <v/>
      </c>
      <c r="T653" s="341" t="str">
        <f t="array" ref="T653">if(V653="","",XLOOKUP(V653,Master[Company],Master[Loading Location],"NA",0,1))</f>
        <v/>
      </c>
      <c r="U653" s="341" t="str">
        <f t="array" ref="U653">if(V653="","",XLOOKUP(V653,Master[Company],Master[Acronym],"NA",0,1))</f>
        <v/>
      </c>
      <c r="V653" s="341"/>
      <c r="W653" s="342"/>
      <c r="X653" s="90"/>
      <c r="Y653" s="341"/>
      <c r="Z653" s="341" t="str">
        <f t="shared" si="11"/>
        <v/>
      </c>
      <c r="AA653" s="341"/>
      <c r="AB653" s="341"/>
      <c r="AC653" s="341"/>
      <c r="AD653" s="401"/>
      <c r="AE653" s="563"/>
      <c r="AF653" s="564"/>
      <c r="AG653" s="564"/>
      <c r="AH653" s="564"/>
      <c r="AI653" s="564"/>
      <c r="AJ653" s="564"/>
      <c r="AK653" s="564"/>
      <c r="AL653" s="565"/>
      <c r="AM653" s="564"/>
      <c r="AN653" s="564"/>
      <c r="AO653" s="564"/>
      <c r="AP653" s="564"/>
      <c r="AQ653" s="564"/>
      <c r="AR653" s="564"/>
      <c r="AS653" s="564"/>
      <c r="AT653" s="564"/>
      <c r="AU653" s="394"/>
      <c r="AV653" s="306"/>
      <c r="AW653" s="306"/>
      <c r="AX653" s="394"/>
      <c r="AY653" s="401"/>
      <c r="AZ653" s="341"/>
      <c r="BA653" s="341"/>
      <c r="BB653" s="341"/>
      <c r="BC653" s="341"/>
      <c r="BD653" s="341"/>
      <c r="BE653" s="401"/>
      <c r="BF653" s="341"/>
      <c r="BG653" s="341"/>
      <c r="BH653" s="402"/>
      <c r="BI653" s="403"/>
      <c r="BJ653" s="405"/>
      <c r="BK653" s="405"/>
      <c r="BL653" s="405"/>
      <c r="BM653" s="405"/>
      <c r="BN653" s="514"/>
    </row>
    <row r="654" ht="18.75" customHeight="1">
      <c r="A654" s="336" t="str">
        <f t="shared" si="13"/>
        <v/>
      </c>
      <c r="B654" s="341"/>
      <c r="C654" s="559"/>
      <c r="D654" s="559"/>
      <c r="E654" s="560" t="str">
        <f t="shared" si="14"/>
        <v/>
      </c>
      <c r="F654" s="401"/>
      <c r="G654" s="394"/>
      <c r="H654" s="341" t="str">
        <f t="array" ref="H654">IF(D654="","",XLOOKUP(D654,'Master Data'!K:K,'Master Data'!N:N,"Input in Master Data",0,1))</f>
        <v/>
      </c>
      <c r="I654" s="341" t="str">
        <f t="array" ref="I654">IF(D654="","",XLOOKUP(D654,'Master Data'!K:K,'Master Data'!O:O,"Input in Master Data",0,1))</f>
        <v/>
      </c>
      <c r="J654" s="341" t="str">
        <f t="array" ref="J654">if(V654="","",XLOOKUP(V654,Master[Company],Master[Blow],"Unknown",0,1))</f>
        <v/>
      </c>
      <c r="K654" s="341" t="str">
        <f t="array" ref="K654">if(V654="","",XLOOKUP(V654,Master[Company],Master[Pigging],"Unknown",0,1))</f>
        <v/>
      </c>
      <c r="L654" s="341" t="str">
        <f t="array" ref="L654">if(V654="","",XLOOKUP(V654,Master[Company],Master[Load Method],"Unknown",0,1))</f>
        <v/>
      </c>
      <c r="M654" s="341" t="str">
        <f t="array" ref="M654">if(V654="","",XLOOKUP(V654,Master[Company],Master[Line Distance],"Unknown",0,1))</f>
        <v/>
      </c>
      <c r="N654" s="394"/>
      <c r="O654" s="341"/>
      <c r="P654" s="506"/>
      <c r="Q654" s="341" t="str">
        <f t="array" ref="Q654">if(V654="","",XLOOKUP(V654,Master[Company],Master[Terms],"NA",0,1))</f>
        <v/>
      </c>
      <c r="R654" s="341" t="str">
        <f t="shared" si="9"/>
        <v/>
      </c>
      <c r="S654" s="341" t="str">
        <f t="array" ref="S654">if(V654="","",XLOOKUP(V654,Master[Company],Master[Group],"NA",0,1))</f>
        <v/>
      </c>
      <c r="T654" s="341" t="str">
        <f t="array" ref="T654">if(V654="","",XLOOKUP(V654,Master[Company],Master[Loading Location],"NA",0,1))</f>
        <v/>
      </c>
      <c r="U654" s="341" t="str">
        <f t="array" ref="U654">if(V654="","",XLOOKUP(V654,Master[Company],Master[Acronym],"NA",0,1))</f>
        <v/>
      </c>
      <c r="V654" s="341"/>
      <c r="W654" s="342"/>
      <c r="X654" s="90"/>
      <c r="Y654" s="341"/>
      <c r="Z654" s="341" t="str">
        <f t="shared" si="11"/>
        <v/>
      </c>
      <c r="AA654" s="341"/>
      <c r="AB654" s="341"/>
      <c r="AC654" s="341"/>
      <c r="AD654" s="401"/>
      <c r="AE654" s="563"/>
      <c r="AF654" s="564"/>
      <c r="AG654" s="564"/>
      <c r="AH654" s="564"/>
      <c r="AI654" s="564"/>
      <c r="AJ654" s="564"/>
      <c r="AK654" s="564"/>
      <c r="AL654" s="565"/>
      <c r="AM654" s="564"/>
      <c r="AN654" s="564"/>
      <c r="AO654" s="564"/>
      <c r="AP654" s="564"/>
      <c r="AQ654" s="564"/>
      <c r="AR654" s="564"/>
      <c r="AS654" s="564"/>
      <c r="AT654" s="564"/>
      <c r="AU654" s="394"/>
      <c r="AV654" s="306"/>
      <c r="AW654" s="306"/>
      <c r="AX654" s="394"/>
      <c r="AY654" s="401"/>
      <c r="AZ654" s="341"/>
      <c r="BA654" s="341"/>
      <c r="BB654" s="341"/>
      <c r="BC654" s="341"/>
      <c r="BD654" s="341"/>
      <c r="BE654" s="401"/>
      <c r="BF654" s="341"/>
      <c r="BG654" s="341"/>
      <c r="BH654" s="402"/>
      <c r="BI654" s="403"/>
      <c r="BJ654" s="405"/>
      <c r="BK654" s="405"/>
      <c r="BL654" s="405"/>
      <c r="BM654" s="405"/>
      <c r="BN654" s="514"/>
    </row>
    <row r="655" ht="18.75" customHeight="1">
      <c r="A655" s="336" t="str">
        <f t="shared" si="13"/>
        <v/>
      </c>
      <c r="B655" s="341"/>
      <c r="C655" s="559"/>
      <c r="D655" s="559"/>
      <c r="E655" s="560" t="str">
        <f t="shared" si="14"/>
        <v/>
      </c>
      <c r="F655" s="401"/>
      <c r="G655" s="394"/>
      <c r="H655" s="341" t="str">
        <f t="array" ref="H655">IF(D655="","",XLOOKUP(D655,'Master Data'!K:K,'Master Data'!N:N,"Input in Master Data",0,1))</f>
        <v/>
      </c>
      <c r="I655" s="341" t="str">
        <f t="array" ref="I655">IF(D655="","",XLOOKUP(D655,'Master Data'!K:K,'Master Data'!O:O,"Input in Master Data",0,1))</f>
        <v/>
      </c>
      <c r="J655" s="341" t="str">
        <f t="array" ref="J655">if(V655="","",XLOOKUP(V655,Master[Company],Master[Blow],"Unknown",0,1))</f>
        <v/>
      </c>
      <c r="K655" s="341" t="str">
        <f t="array" ref="K655">if(V655="","",XLOOKUP(V655,Master[Company],Master[Pigging],"Unknown",0,1))</f>
        <v/>
      </c>
      <c r="L655" s="341" t="str">
        <f t="array" ref="L655">if(V655="","",XLOOKUP(V655,Master[Company],Master[Load Method],"Unknown",0,1))</f>
        <v/>
      </c>
      <c r="M655" s="341" t="str">
        <f t="array" ref="M655">if(V655="","",XLOOKUP(V655,Master[Company],Master[Line Distance],"Unknown",0,1))</f>
        <v/>
      </c>
      <c r="N655" s="394"/>
      <c r="O655" s="341"/>
      <c r="P655" s="506"/>
      <c r="Q655" s="341" t="str">
        <f t="array" ref="Q655">if(V655="","",XLOOKUP(V655,Master[Company],Master[Terms],"NA",0,1))</f>
        <v/>
      </c>
      <c r="R655" s="341" t="str">
        <f t="shared" si="9"/>
        <v/>
      </c>
      <c r="S655" s="341" t="str">
        <f t="array" ref="S655">if(V655="","",XLOOKUP(V655,Master[Company],Master[Group],"NA",0,1))</f>
        <v/>
      </c>
      <c r="T655" s="341" t="str">
        <f t="array" ref="T655">if(V655="","",XLOOKUP(V655,Master[Company],Master[Loading Location],"NA",0,1))</f>
        <v/>
      </c>
      <c r="U655" s="341" t="str">
        <f t="array" ref="U655">if(V655="","",XLOOKUP(V655,Master[Company],Master[Acronym],"NA",0,1))</f>
        <v/>
      </c>
      <c r="V655" s="341"/>
      <c r="W655" s="342"/>
      <c r="X655" s="90"/>
      <c r="Y655" s="341"/>
      <c r="Z655" s="341" t="str">
        <f t="shared" si="11"/>
        <v/>
      </c>
      <c r="AA655" s="341"/>
      <c r="AB655" s="341"/>
      <c r="AC655" s="341"/>
      <c r="AD655" s="401"/>
      <c r="AE655" s="563"/>
      <c r="AF655" s="564"/>
      <c r="AG655" s="564"/>
      <c r="AH655" s="564"/>
      <c r="AI655" s="564"/>
      <c r="AJ655" s="564"/>
      <c r="AK655" s="564"/>
      <c r="AL655" s="565"/>
      <c r="AM655" s="564"/>
      <c r="AN655" s="564"/>
      <c r="AO655" s="564"/>
      <c r="AP655" s="564"/>
      <c r="AQ655" s="564"/>
      <c r="AR655" s="564"/>
      <c r="AS655" s="564"/>
      <c r="AT655" s="564"/>
      <c r="AU655" s="394"/>
      <c r="AV655" s="306"/>
      <c r="AW655" s="306"/>
      <c r="AX655" s="394"/>
      <c r="AY655" s="401"/>
      <c r="AZ655" s="341"/>
      <c r="BA655" s="341"/>
      <c r="BB655" s="341"/>
      <c r="BC655" s="341"/>
      <c r="BD655" s="341"/>
      <c r="BE655" s="401"/>
      <c r="BF655" s="341"/>
      <c r="BG655" s="341"/>
      <c r="BH655" s="402"/>
      <c r="BI655" s="403"/>
      <c r="BJ655" s="405"/>
      <c r="BK655" s="405"/>
      <c r="BL655" s="405"/>
      <c r="BM655" s="405"/>
      <c r="BN655" s="514"/>
    </row>
    <row r="656" ht="18.75" customHeight="1">
      <c r="A656" s="336" t="str">
        <f t="shared" si="13"/>
        <v/>
      </c>
      <c r="B656" s="341"/>
      <c r="C656" s="559"/>
      <c r="D656" s="559"/>
      <c r="E656" s="560" t="str">
        <f t="shared" si="14"/>
        <v/>
      </c>
      <c r="F656" s="401"/>
      <c r="G656" s="394"/>
      <c r="H656" s="341" t="str">
        <f t="array" ref="H656">IF(D656="","",XLOOKUP(D656,'Master Data'!K:K,'Master Data'!N:N,"Input in Master Data",0,1))</f>
        <v/>
      </c>
      <c r="I656" s="341" t="str">
        <f t="array" ref="I656">IF(D656="","",XLOOKUP(D656,'Master Data'!K:K,'Master Data'!O:O,"Input in Master Data",0,1))</f>
        <v/>
      </c>
      <c r="J656" s="341" t="str">
        <f t="array" ref="J656">if(V656="","",XLOOKUP(V656,Master[Company],Master[Blow],"Unknown",0,1))</f>
        <v/>
      </c>
      <c r="K656" s="341" t="str">
        <f t="array" ref="K656">if(V656="","",XLOOKUP(V656,Master[Company],Master[Pigging],"Unknown",0,1))</f>
        <v/>
      </c>
      <c r="L656" s="341" t="str">
        <f t="array" ref="L656">if(V656="","",XLOOKUP(V656,Master[Company],Master[Load Method],"Unknown",0,1))</f>
        <v/>
      </c>
      <c r="M656" s="341" t="str">
        <f t="array" ref="M656">if(V656="","",XLOOKUP(V656,Master[Company],Master[Line Distance],"Unknown",0,1))</f>
        <v/>
      </c>
      <c r="N656" s="394"/>
      <c r="O656" s="341"/>
      <c r="P656" s="506"/>
      <c r="Q656" s="341" t="str">
        <f t="array" ref="Q656">if(V656="","",XLOOKUP(V656,Master[Company],Master[Terms],"NA",0,1))</f>
        <v/>
      </c>
      <c r="R656" s="341" t="str">
        <f t="shared" si="9"/>
        <v/>
      </c>
      <c r="S656" s="341" t="str">
        <f t="array" ref="S656">if(V656="","",XLOOKUP(V656,Master[Company],Master[Group],"NA",0,1))</f>
        <v/>
      </c>
      <c r="T656" s="341" t="str">
        <f t="array" ref="T656">if(V656="","",XLOOKUP(V656,Master[Company],Master[Loading Location],"NA",0,1))</f>
        <v/>
      </c>
      <c r="U656" s="341" t="str">
        <f t="array" ref="U656">if(V656="","",XLOOKUP(V656,Master[Company],Master[Acronym],"NA",0,1))</f>
        <v/>
      </c>
      <c r="V656" s="341"/>
      <c r="W656" s="342"/>
      <c r="X656" s="90"/>
      <c r="Y656" s="341"/>
      <c r="Z656" s="341" t="str">
        <f t="shared" si="11"/>
        <v/>
      </c>
      <c r="AA656" s="341"/>
      <c r="AB656" s="341"/>
      <c r="AC656" s="341"/>
      <c r="AD656" s="401"/>
      <c r="AE656" s="563"/>
      <c r="AF656" s="564"/>
      <c r="AG656" s="564"/>
      <c r="AH656" s="564"/>
      <c r="AI656" s="564"/>
      <c r="AJ656" s="564"/>
      <c r="AK656" s="564"/>
      <c r="AL656" s="565"/>
      <c r="AM656" s="564"/>
      <c r="AN656" s="564"/>
      <c r="AO656" s="564"/>
      <c r="AP656" s="564"/>
      <c r="AQ656" s="564"/>
      <c r="AR656" s="564"/>
      <c r="AS656" s="564"/>
      <c r="AT656" s="564"/>
      <c r="AU656" s="394"/>
      <c r="AV656" s="306"/>
      <c r="AW656" s="306"/>
      <c r="AX656" s="394"/>
      <c r="AY656" s="401"/>
      <c r="AZ656" s="341"/>
      <c r="BA656" s="341"/>
      <c r="BB656" s="341"/>
      <c r="BC656" s="341"/>
      <c r="BD656" s="341"/>
      <c r="BE656" s="401"/>
      <c r="BF656" s="341"/>
      <c r="BG656" s="341"/>
      <c r="BH656" s="402"/>
      <c r="BI656" s="403"/>
      <c r="BJ656" s="405"/>
      <c r="BK656" s="405"/>
      <c r="BL656" s="405"/>
      <c r="BM656" s="405"/>
      <c r="BN656" s="514"/>
    </row>
    <row r="657" ht="18.75" customHeight="1">
      <c r="A657" s="336" t="str">
        <f t="shared" si="13"/>
        <v/>
      </c>
      <c r="B657" s="341"/>
      <c r="C657" s="559"/>
      <c r="D657" s="559"/>
      <c r="E657" s="560" t="str">
        <f t="shared" si="14"/>
        <v/>
      </c>
      <c r="F657" s="401"/>
      <c r="G657" s="394"/>
      <c r="H657" s="341" t="str">
        <f t="array" ref="H657">IF(D657="","",XLOOKUP(D657,'Master Data'!K:K,'Master Data'!N:N,"Input in Master Data",0,1))</f>
        <v/>
      </c>
      <c r="I657" s="341" t="str">
        <f t="array" ref="I657">IF(D657="","",XLOOKUP(D657,'Master Data'!K:K,'Master Data'!O:O,"Input in Master Data",0,1))</f>
        <v/>
      </c>
      <c r="J657" s="341" t="str">
        <f t="array" ref="J657">if(V657="","",XLOOKUP(V657,Master[Company],Master[Blow],"Unknown",0,1))</f>
        <v/>
      </c>
      <c r="K657" s="341" t="str">
        <f t="array" ref="K657">if(V657="","",XLOOKUP(V657,Master[Company],Master[Pigging],"Unknown",0,1))</f>
        <v/>
      </c>
      <c r="L657" s="341" t="str">
        <f t="array" ref="L657">if(V657="","",XLOOKUP(V657,Master[Company],Master[Load Method],"Unknown",0,1))</f>
        <v/>
      </c>
      <c r="M657" s="341" t="str">
        <f t="array" ref="M657">if(V657="","",XLOOKUP(V657,Master[Company],Master[Line Distance],"Unknown",0,1))</f>
        <v/>
      </c>
      <c r="N657" s="394"/>
      <c r="O657" s="341"/>
      <c r="P657" s="506"/>
      <c r="Q657" s="341" t="str">
        <f t="array" ref="Q657">if(V657="","",XLOOKUP(V657,Master[Company],Master[Terms],"NA",0,1))</f>
        <v/>
      </c>
      <c r="R657" s="341" t="str">
        <f t="shared" si="9"/>
        <v/>
      </c>
      <c r="S657" s="341" t="str">
        <f t="array" ref="S657">if(V657="","",XLOOKUP(V657,Master[Company],Master[Group],"NA",0,1))</f>
        <v/>
      </c>
      <c r="T657" s="341" t="str">
        <f t="array" ref="T657">if(V657="","",XLOOKUP(V657,Master[Company],Master[Loading Location],"NA",0,1))</f>
        <v/>
      </c>
      <c r="U657" s="341" t="str">
        <f t="array" ref="U657">if(V657="","",XLOOKUP(V657,Master[Company],Master[Acronym],"NA",0,1))</f>
        <v/>
      </c>
      <c r="V657" s="341"/>
      <c r="W657" s="342"/>
      <c r="X657" s="90"/>
      <c r="Y657" s="341"/>
      <c r="Z657" s="341" t="str">
        <f t="shared" si="11"/>
        <v/>
      </c>
      <c r="AA657" s="341"/>
      <c r="AB657" s="341"/>
      <c r="AC657" s="341"/>
      <c r="AD657" s="401"/>
      <c r="AE657" s="563"/>
      <c r="AF657" s="564"/>
      <c r="AG657" s="564"/>
      <c r="AH657" s="564"/>
      <c r="AI657" s="564"/>
      <c r="AJ657" s="564"/>
      <c r="AK657" s="564"/>
      <c r="AL657" s="565"/>
      <c r="AM657" s="564"/>
      <c r="AN657" s="564"/>
      <c r="AO657" s="564"/>
      <c r="AP657" s="564"/>
      <c r="AQ657" s="564"/>
      <c r="AR657" s="564"/>
      <c r="AS657" s="564"/>
      <c r="AT657" s="564"/>
      <c r="AU657" s="394"/>
      <c r="AV657" s="306"/>
      <c r="AW657" s="306"/>
      <c r="AX657" s="394"/>
      <c r="AY657" s="401"/>
      <c r="AZ657" s="341"/>
      <c r="BA657" s="341"/>
      <c r="BB657" s="341"/>
      <c r="BC657" s="341"/>
      <c r="BD657" s="341"/>
      <c r="BE657" s="401"/>
      <c r="BF657" s="341"/>
      <c r="BG657" s="341"/>
      <c r="BH657" s="402"/>
      <c r="BI657" s="403"/>
      <c r="BJ657" s="405"/>
      <c r="BK657" s="405"/>
      <c r="BL657" s="405"/>
      <c r="BM657" s="405"/>
      <c r="BN657" s="514"/>
    </row>
    <row r="658" ht="18.75" customHeight="1">
      <c r="A658" s="336" t="str">
        <f t="shared" si="13"/>
        <v/>
      </c>
      <c r="B658" s="341"/>
      <c r="C658" s="559"/>
      <c r="D658" s="559"/>
      <c r="E658" s="560" t="str">
        <f t="shared" si="14"/>
        <v/>
      </c>
      <c r="F658" s="401"/>
      <c r="G658" s="394"/>
      <c r="H658" s="341" t="str">
        <f t="array" ref="H658">IF(D658="","",XLOOKUP(D658,'Master Data'!K:K,'Master Data'!N:N,"Input in Master Data",0,1))</f>
        <v/>
      </c>
      <c r="I658" s="341" t="str">
        <f t="array" ref="I658">IF(D658="","",XLOOKUP(D658,'Master Data'!K:K,'Master Data'!O:O,"Input in Master Data",0,1))</f>
        <v/>
      </c>
      <c r="J658" s="341" t="str">
        <f t="array" ref="J658">if(V658="","",XLOOKUP(V658,Master[Company],Master[Blow],"Unknown",0,1))</f>
        <v/>
      </c>
      <c r="K658" s="341" t="str">
        <f t="array" ref="K658">if(V658="","",XLOOKUP(V658,Master[Company],Master[Pigging],"Unknown",0,1))</f>
        <v/>
      </c>
      <c r="L658" s="341" t="str">
        <f t="array" ref="L658">if(V658="","",XLOOKUP(V658,Master[Company],Master[Load Method],"Unknown",0,1))</f>
        <v/>
      </c>
      <c r="M658" s="341" t="str">
        <f t="array" ref="M658">if(V658="","",XLOOKUP(V658,Master[Company],Master[Line Distance],"Unknown",0,1))</f>
        <v/>
      </c>
      <c r="N658" s="394"/>
      <c r="O658" s="341"/>
      <c r="P658" s="506"/>
      <c r="Q658" s="341" t="str">
        <f t="array" ref="Q658">if(V658="","",XLOOKUP(V658,Master[Company],Master[Terms],"NA",0,1))</f>
        <v/>
      </c>
      <c r="R658" s="341" t="str">
        <f t="shared" si="9"/>
        <v/>
      </c>
      <c r="S658" s="341" t="str">
        <f t="array" ref="S658">if(V658="","",XLOOKUP(V658,Master[Company],Master[Group],"NA",0,1))</f>
        <v/>
      </c>
      <c r="T658" s="341" t="str">
        <f t="array" ref="T658">if(V658="","",XLOOKUP(V658,Master[Company],Master[Loading Location],"NA",0,1))</f>
        <v/>
      </c>
      <c r="U658" s="341" t="str">
        <f t="array" ref="U658">if(V658="","",XLOOKUP(V658,Master[Company],Master[Acronym],"NA",0,1))</f>
        <v/>
      </c>
      <c r="V658" s="341"/>
      <c r="W658" s="342"/>
      <c r="X658" s="90"/>
      <c r="Y658" s="341"/>
      <c r="Z658" s="341" t="str">
        <f t="shared" si="11"/>
        <v/>
      </c>
      <c r="AA658" s="341"/>
      <c r="AB658" s="341"/>
      <c r="AC658" s="341"/>
      <c r="AD658" s="401"/>
      <c r="AE658" s="563"/>
      <c r="AF658" s="564"/>
      <c r="AG658" s="564"/>
      <c r="AH658" s="564"/>
      <c r="AI658" s="564"/>
      <c r="AJ658" s="564"/>
      <c r="AK658" s="564"/>
      <c r="AL658" s="565"/>
      <c r="AM658" s="564"/>
      <c r="AN658" s="564"/>
      <c r="AO658" s="564"/>
      <c r="AP658" s="564"/>
      <c r="AQ658" s="564"/>
      <c r="AR658" s="564"/>
      <c r="AS658" s="564"/>
      <c r="AT658" s="564"/>
      <c r="AU658" s="394"/>
      <c r="AV658" s="306"/>
      <c r="AW658" s="306"/>
      <c r="AX658" s="394"/>
      <c r="AY658" s="401"/>
      <c r="AZ658" s="341"/>
      <c r="BA658" s="341"/>
      <c r="BB658" s="341"/>
      <c r="BC658" s="341"/>
      <c r="BD658" s="341"/>
      <c r="BE658" s="401"/>
      <c r="BF658" s="341"/>
      <c r="BG658" s="341"/>
      <c r="BH658" s="402"/>
      <c r="BI658" s="403"/>
      <c r="BJ658" s="405"/>
      <c r="BK658" s="405"/>
      <c r="BL658" s="405"/>
      <c r="BM658" s="405"/>
      <c r="BN658" s="514"/>
    </row>
    <row r="659" ht="18.75" customHeight="1">
      <c r="A659" s="336" t="str">
        <f t="shared" si="13"/>
        <v/>
      </c>
      <c r="B659" s="341"/>
      <c r="C659" s="559"/>
      <c r="D659" s="559"/>
      <c r="E659" s="560" t="str">
        <f t="shared" si="14"/>
        <v/>
      </c>
      <c r="F659" s="401"/>
      <c r="G659" s="394"/>
      <c r="H659" s="341" t="str">
        <f t="array" ref="H659">IF(D659="","",XLOOKUP(D659,'Master Data'!K:K,'Master Data'!N:N,"Input in Master Data",0,1))</f>
        <v/>
      </c>
      <c r="I659" s="341" t="str">
        <f t="array" ref="I659">IF(D659="","",XLOOKUP(D659,'Master Data'!K:K,'Master Data'!O:O,"Input in Master Data",0,1))</f>
        <v/>
      </c>
      <c r="J659" s="341" t="str">
        <f t="array" ref="J659">if(V659="","",XLOOKUP(V659,Master[Company],Master[Blow],"Unknown",0,1))</f>
        <v/>
      </c>
      <c r="K659" s="341" t="str">
        <f t="array" ref="K659">if(V659="","",XLOOKUP(V659,Master[Company],Master[Pigging],"Unknown",0,1))</f>
        <v/>
      </c>
      <c r="L659" s="341" t="str">
        <f t="array" ref="L659">if(V659="","",XLOOKUP(V659,Master[Company],Master[Load Method],"Unknown",0,1))</f>
        <v/>
      </c>
      <c r="M659" s="341" t="str">
        <f t="array" ref="M659">if(V659="","",XLOOKUP(V659,Master[Company],Master[Line Distance],"Unknown",0,1))</f>
        <v/>
      </c>
      <c r="N659" s="394"/>
      <c r="O659" s="341"/>
      <c r="P659" s="506"/>
      <c r="Q659" s="341" t="str">
        <f t="array" ref="Q659">if(V659="","",XLOOKUP(V659,Master[Company],Master[Terms],"NA",0,1))</f>
        <v/>
      </c>
      <c r="R659" s="341" t="str">
        <f t="shared" si="9"/>
        <v/>
      </c>
      <c r="S659" s="341" t="str">
        <f t="array" ref="S659">if(V659="","",XLOOKUP(V659,Master[Company],Master[Group],"NA",0,1))</f>
        <v/>
      </c>
      <c r="T659" s="341" t="str">
        <f t="array" ref="T659">if(V659="","",XLOOKUP(V659,Master[Company],Master[Loading Location],"NA",0,1))</f>
        <v/>
      </c>
      <c r="U659" s="341" t="str">
        <f t="array" ref="U659">if(V659="","",XLOOKUP(V659,Master[Company],Master[Acronym],"NA",0,1))</f>
        <v/>
      </c>
      <c r="V659" s="341"/>
      <c r="W659" s="342"/>
      <c r="X659" s="90"/>
      <c r="Y659" s="341"/>
      <c r="Z659" s="341" t="str">
        <f t="shared" si="11"/>
        <v/>
      </c>
      <c r="AA659" s="341"/>
      <c r="AB659" s="341"/>
      <c r="AC659" s="341"/>
      <c r="AD659" s="401"/>
      <c r="AE659" s="563"/>
      <c r="AF659" s="564"/>
      <c r="AG659" s="564"/>
      <c r="AH659" s="564"/>
      <c r="AI659" s="564"/>
      <c r="AJ659" s="564"/>
      <c r="AK659" s="564"/>
      <c r="AL659" s="565"/>
      <c r="AM659" s="564"/>
      <c r="AN659" s="564"/>
      <c r="AO659" s="564"/>
      <c r="AP659" s="564"/>
      <c r="AQ659" s="564"/>
      <c r="AR659" s="564"/>
      <c r="AS659" s="564"/>
      <c r="AT659" s="564"/>
      <c r="AU659" s="394"/>
      <c r="AV659" s="306"/>
      <c r="AW659" s="306"/>
      <c r="AX659" s="394"/>
      <c r="AY659" s="401"/>
      <c r="AZ659" s="341"/>
      <c r="BA659" s="341"/>
      <c r="BB659" s="341"/>
      <c r="BC659" s="341"/>
      <c r="BD659" s="341"/>
      <c r="BE659" s="401"/>
      <c r="BF659" s="341"/>
      <c r="BG659" s="341"/>
      <c r="BH659" s="402"/>
      <c r="BI659" s="403"/>
      <c r="BJ659" s="405"/>
      <c r="BK659" s="405"/>
      <c r="BL659" s="405"/>
      <c r="BM659" s="405"/>
      <c r="BN659" s="514"/>
    </row>
    <row r="660" ht="18.75" customHeight="1">
      <c r="A660" s="336" t="str">
        <f t="shared" si="13"/>
        <v/>
      </c>
      <c r="B660" s="341"/>
      <c r="C660" s="559"/>
      <c r="D660" s="559"/>
      <c r="E660" s="560" t="str">
        <f t="shared" si="14"/>
        <v/>
      </c>
      <c r="F660" s="401"/>
      <c r="G660" s="394"/>
      <c r="H660" s="341" t="str">
        <f t="array" ref="H660">IF(D660="","",XLOOKUP(D660,'Master Data'!K:K,'Master Data'!N:N,"Input in Master Data",0,1))</f>
        <v/>
      </c>
      <c r="I660" s="341" t="str">
        <f t="array" ref="I660">IF(D660="","",XLOOKUP(D660,'Master Data'!K:K,'Master Data'!O:O,"Input in Master Data",0,1))</f>
        <v/>
      </c>
      <c r="J660" s="341" t="str">
        <f t="array" ref="J660">if(V660="","",XLOOKUP(V660,Master[Company],Master[Blow],"Unknown",0,1))</f>
        <v/>
      </c>
      <c r="K660" s="341" t="str">
        <f t="array" ref="K660">if(V660="","",XLOOKUP(V660,Master[Company],Master[Pigging],"Unknown",0,1))</f>
        <v/>
      </c>
      <c r="L660" s="341" t="str">
        <f t="array" ref="L660">if(V660="","",XLOOKUP(V660,Master[Company],Master[Load Method],"Unknown",0,1))</f>
        <v/>
      </c>
      <c r="M660" s="341" t="str">
        <f t="array" ref="M660">if(V660="","",XLOOKUP(V660,Master[Company],Master[Line Distance],"Unknown",0,1))</f>
        <v/>
      </c>
      <c r="N660" s="394"/>
      <c r="O660" s="341"/>
      <c r="P660" s="506"/>
      <c r="Q660" s="341" t="str">
        <f t="array" ref="Q660">if(V660="","",XLOOKUP(V660,Master[Company],Master[Terms],"NA",0,1))</f>
        <v/>
      </c>
      <c r="R660" s="341" t="str">
        <f t="shared" si="9"/>
        <v/>
      </c>
      <c r="S660" s="341" t="str">
        <f t="array" ref="S660">if(V660="","",XLOOKUP(V660,Master[Company],Master[Group],"NA",0,1))</f>
        <v/>
      </c>
      <c r="T660" s="341" t="str">
        <f t="array" ref="T660">if(V660="","",XLOOKUP(V660,Master[Company],Master[Loading Location],"NA",0,1))</f>
        <v/>
      </c>
      <c r="U660" s="341" t="str">
        <f t="array" ref="U660">if(V660="","",XLOOKUP(V660,Master[Company],Master[Acronym],"NA",0,1))</f>
        <v/>
      </c>
      <c r="V660" s="341"/>
      <c r="W660" s="342"/>
      <c r="X660" s="90"/>
      <c r="Y660" s="341"/>
      <c r="Z660" s="341" t="str">
        <f t="shared" si="11"/>
        <v/>
      </c>
      <c r="AA660" s="341"/>
      <c r="AB660" s="341"/>
      <c r="AC660" s="341"/>
      <c r="AD660" s="401"/>
      <c r="AE660" s="563"/>
      <c r="AF660" s="564"/>
      <c r="AG660" s="564"/>
      <c r="AH660" s="564"/>
      <c r="AI660" s="564"/>
      <c r="AJ660" s="564"/>
      <c r="AK660" s="564"/>
      <c r="AL660" s="565"/>
      <c r="AM660" s="564"/>
      <c r="AN660" s="564"/>
      <c r="AO660" s="564"/>
      <c r="AP660" s="564"/>
      <c r="AQ660" s="564"/>
      <c r="AR660" s="564"/>
      <c r="AS660" s="564"/>
      <c r="AT660" s="564"/>
      <c r="AU660" s="394"/>
      <c r="AV660" s="306"/>
      <c r="AW660" s="306"/>
      <c r="AX660" s="394"/>
      <c r="AY660" s="401"/>
      <c r="AZ660" s="341"/>
      <c r="BA660" s="341"/>
      <c r="BB660" s="341"/>
      <c r="BC660" s="341"/>
      <c r="BD660" s="341"/>
      <c r="BE660" s="401"/>
      <c r="BF660" s="341"/>
      <c r="BG660" s="341"/>
      <c r="BH660" s="402"/>
      <c r="BI660" s="403"/>
      <c r="BJ660" s="405"/>
      <c r="BK660" s="405"/>
      <c r="BL660" s="405"/>
      <c r="BM660" s="405"/>
      <c r="BN660" s="514"/>
    </row>
    <row r="661" ht="18.75" customHeight="1">
      <c r="A661" s="336" t="str">
        <f t="shared" si="13"/>
        <v/>
      </c>
      <c r="B661" s="341"/>
      <c r="C661" s="559"/>
      <c r="D661" s="559"/>
      <c r="E661" s="560" t="str">
        <f t="shared" si="14"/>
        <v/>
      </c>
      <c r="F661" s="401"/>
      <c r="G661" s="394"/>
      <c r="H661" s="341" t="str">
        <f t="array" ref="H661">IF(D661="","",XLOOKUP(D661,'Master Data'!K:K,'Master Data'!N:N,"Input in Master Data",0,1))</f>
        <v/>
      </c>
      <c r="I661" s="341" t="str">
        <f t="array" ref="I661">IF(D661="","",XLOOKUP(D661,'Master Data'!K:K,'Master Data'!O:O,"Input in Master Data",0,1))</f>
        <v/>
      </c>
      <c r="J661" s="341" t="str">
        <f t="array" ref="J661">if(V661="","",XLOOKUP(V661,Master[Company],Master[Blow],"Unknown",0,1))</f>
        <v/>
      </c>
      <c r="K661" s="341" t="str">
        <f t="array" ref="K661">if(V661="","",XLOOKUP(V661,Master[Company],Master[Pigging],"Unknown",0,1))</f>
        <v/>
      </c>
      <c r="L661" s="341" t="str">
        <f t="array" ref="L661">if(V661="","",XLOOKUP(V661,Master[Company],Master[Load Method],"Unknown",0,1))</f>
        <v/>
      </c>
      <c r="M661" s="341" t="str">
        <f t="array" ref="M661">if(V661="","",XLOOKUP(V661,Master[Company],Master[Line Distance],"Unknown",0,1))</f>
        <v/>
      </c>
      <c r="N661" s="394"/>
      <c r="O661" s="341"/>
      <c r="P661" s="506"/>
      <c r="Q661" s="341" t="str">
        <f t="array" ref="Q661">if(V661="","",XLOOKUP(V661,Master[Company],Master[Terms],"NA",0,1))</f>
        <v/>
      </c>
      <c r="R661" s="341" t="str">
        <f t="shared" si="9"/>
        <v/>
      </c>
      <c r="S661" s="341" t="str">
        <f t="array" ref="S661">if(V661="","",XLOOKUP(V661,Master[Company],Master[Group],"NA",0,1))</f>
        <v/>
      </c>
      <c r="T661" s="341" t="str">
        <f t="array" ref="T661">if(V661="","",XLOOKUP(V661,Master[Company],Master[Loading Location],"NA",0,1))</f>
        <v/>
      </c>
      <c r="U661" s="341" t="str">
        <f t="array" ref="U661">if(V661="","",XLOOKUP(V661,Master[Company],Master[Acronym],"NA",0,1))</f>
        <v/>
      </c>
      <c r="V661" s="341"/>
      <c r="W661" s="342"/>
      <c r="X661" s="90"/>
      <c r="Y661" s="341"/>
      <c r="Z661" s="341" t="str">
        <f t="shared" si="11"/>
        <v/>
      </c>
      <c r="AA661" s="341"/>
      <c r="AB661" s="341"/>
      <c r="AC661" s="341"/>
      <c r="AD661" s="401"/>
      <c r="AE661" s="563"/>
      <c r="AF661" s="564"/>
      <c r="AG661" s="564"/>
      <c r="AH661" s="564"/>
      <c r="AI661" s="564"/>
      <c r="AJ661" s="564"/>
      <c r="AK661" s="564"/>
      <c r="AL661" s="565"/>
      <c r="AM661" s="564"/>
      <c r="AN661" s="564"/>
      <c r="AO661" s="564"/>
      <c r="AP661" s="564"/>
      <c r="AQ661" s="564"/>
      <c r="AR661" s="564"/>
      <c r="AS661" s="564"/>
      <c r="AT661" s="564"/>
      <c r="AU661" s="394"/>
      <c r="AV661" s="306"/>
      <c r="AW661" s="306"/>
      <c r="AX661" s="394"/>
      <c r="AY661" s="401"/>
      <c r="AZ661" s="341"/>
      <c r="BA661" s="341"/>
      <c r="BB661" s="341"/>
      <c r="BC661" s="341"/>
      <c r="BD661" s="341"/>
      <c r="BE661" s="401"/>
      <c r="BF661" s="341"/>
      <c r="BG661" s="341"/>
      <c r="BH661" s="402"/>
      <c r="BI661" s="403"/>
      <c r="BJ661" s="405"/>
      <c r="BK661" s="405"/>
      <c r="BL661" s="405"/>
      <c r="BM661" s="405"/>
      <c r="BN661" s="514"/>
    </row>
    <row r="662" ht="18.75" customHeight="1">
      <c r="A662" s="336" t="str">
        <f t="shared" si="13"/>
        <v/>
      </c>
      <c r="B662" s="341"/>
      <c r="C662" s="559"/>
      <c r="D662" s="559"/>
      <c r="E662" s="560" t="str">
        <f t="shared" si="14"/>
        <v/>
      </c>
      <c r="F662" s="401"/>
      <c r="G662" s="394"/>
      <c r="H662" s="341" t="str">
        <f t="array" ref="H662">IF(D662="","",XLOOKUP(D662,'Master Data'!K:K,'Master Data'!N:N,"Input in Master Data",0,1))</f>
        <v/>
      </c>
      <c r="I662" s="341" t="str">
        <f t="array" ref="I662">IF(D662="","",XLOOKUP(D662,'Master Data'!K:K,'Master Data'!O:O,"Input in Master Data",0,1))</f>
        <v/>
      </c>
      <c r="J662" s="341" t="str">
        <f t="array" ref="J662">if(V662="","",XLOOKUP(V662,Master[Company],Master[Blow],"Unknown",0,1))</f>
        <v/>
      </c>
      <c r="K662" s="341" t="str">
        <f t="array" ref="K662">if(V662="","",XLOOKUP(V662,Master[Company],Master[Pigging],"Unknown",0,1))</f>
        <v/>
      </c>
      <c r="L662" s="341" t="str">
        <f t="array" ref="L662">if(V662="","",XLOOKUP(V662,Master[Company],Master[Load Method],"Unknown",0,1))</f>
        <v/>
      </c>
      <c r="M662" s="341" t="str">
        <f t="array" ref="M662">if(V662="","",XLOOKUP(V662,Master[Company],Master[Line Distance],"Unknown",0,1))</f>
        <v/>
      </c>
      <c r="N662" s="394"/>
      <c r="O662" s="341"/>
      <c r="P662" s="506"/>
      <c r="Q662" s="341" t="str">
        <f t="array" ref="Q662">if(V662="","",XLOOKUP(V662,Master[Company],Master[Terms],"NA",0,1))</f>
        <v/>
      </c>
      <c r="R662" s="341" t="str">
        <f t="shared" si="9"/>
        <v/>
      </c>
      <c r="S662" s="341" t="str">
        <f t="array" ref="S662">if(V662="","",XLOOKUP(V662,Master[Company],Master[Group],"NA",0,1))</f>
        <v/>
      </c>
      <c r="T662" s="341" t="str">
        <f t="array" ref="T662">if(V662="","",XLOOKUP(V662,Master[Company],Master[Loading Location],"NA",0,1))</f>
        <v/>
      </c>
      <c r="U662" s="341" t="str">
        <f t="array" ref="U662">if(V662="","",XLOOKUP(V662,Master[Company],Master[Acronym],"NA",0,1))</f>
        <v/>
      </c>
      <c r="V662" s="341"/>
      <c r="W662" s="342"/>
      <c r="X662" s="90"/>
      <c r="Y662" s="341"/>
      <c r="Z662" s="341" t="str">
        <f t="shared" si="11"/>
        <v/>
      </c>
      <c r="AA662" s="341"/>
      <c r="AB662" s="341"/>
      <c r="AC662" s="341"/>
      <c r="AD662" s="401"/>
      <c r="AE662" s="563"/>
      <c r="AF662" s="564"/>
      <c r="AG662" s="564"/>
      <c r="AH662" s="564"/>
      <c r="AI662" s="564"/>
      <c r="AJ662" s="564"/>
      <c r="AK662" s="564"/>
      <c r="AL662" s="565"/>
      <c r="AM662" s="564"/>
      <c r="AN662" s="564"/>
      <c r="AO662" s="564"/>
      <c r="AP662" s="564"/>
      <c r="AQ662" s="564"/>
      <c r="AR662" s="564"/>
      <c r="AS662" s="564"/>
      <c r="AT662" s="564"/>
      <c r="AU662" s="394"/>
      <c r="AV662" s="306"/>
      <c r="AW662" s="306"/>
      <c r="AX662" s="394"/>
      <c r="AY662" s="401"/>
      <c r="AZ662" s="341"/>
      <c r="BA662" s="341"/>
      <c r="BB662" s="341"/>
      <c r="BC662" s="341"/>
      <c r="BD662" s="341"/>
      <c r="BE662" s="401"/>
      <c r="BF662" s="341"/>
      <c r="BG662" s="341"/>
      <c r="BH662" s="402"/>
      <c r="BI662" s="403"/>
      <c r="BJ662" s="405"/>
      <c r="BK662" s="405"/>
      <c r="BL662" s="405"/>
      <c r="BM662" s="405"/>
      <c r="BN662" s="514"/>
    </row>
    <row r="663" ht="18.75" customHeight="1">
      <c r="A663" s="336" t="str">
        <f t="shared" si="13"/>
        <v/>
      </c>
      <c r="B663" s="341"/>
      <c r="C663" s="559"/>
      <c r="D663" s="559"/>
      <c r="E663" s="560" t="str">
        <f t="shared" si="14"/>
        <v/>
      </c>
      <c r="F663" s="401"/>
      <c r="G663" s="394"/>
      <c r="H663" s="341" t="str">
        <f t="array" ref="H663">IF(D663="","",XLOOKUP(D663,'Master Data'!K:K,'Master Data'!N:N,"Input in Master Data",0,1))</f>
        <v/>
      </c>
      <c r="I663" s="341" t="str">
        <f t="array" ref="I663">IF(D663="","",XLOOKUP(D663,'Master Data'!K:K,'Master Data'!O:O,"Input in Master Data",0,1))</f>
        <v/>
      </c>
      <c r="J663" s="341" t="str">
        <f t="array" ref="J663">if(V663="","",XLOOKUP(V663,Master[Company],Master[Blow],"Unknown",0,1))</f>
        <v/>
      </c>
      <c r="K663" s="341" t="str">
        <f t="array" ref="K663">if(V663="","",XLOOKUP(V663,Master[Company],Master[Pigging],"Unknown",0,1))</f>
        <v/>
      </c>
      <c r="L663" s="341" t="str">
        <f t="array" ref="L663">if(V663="","",XLOOKUP(V663,Master[Company],Master[Load Method],"Unknown",0,1))</f>
        <v/>
      </c>
      <c r="M663" s="341" t="str">
        <f t="array" ref="M663">if(V663="","",XLOOKUP(V663,Master[Company],Master[Line Distance],"Unknown",0,1))</f>
        <v/>
      </c>
      <c r="N663" s="394"/>
      <c r="O663" s="341"/>
      <c r="P663" s="506"/>
      <c r="Q663" s="341" t="str">
        <f t="array" ref="Q663">if(V663="","",XLOOKUP(V663,Master[Company],Master[Terms],"NA",0,1))</f>
        <v/>
      </c>
      <c r="R663" s="341" t="str">
        <f t="shared" si="9"/>
        <v/>
      </c>
      <c r="S663" s="341" t="str">
        <f t="array" ref="S663">if(V663="","",XLOOKUP(V663,Master[Company],Master[Group],"NA",0,1))</f>
        <v/>
      </c>
      <c r="T663" s="341" t="str">
        <f t="array" ref="T663">if(V663="","",XLOOKUP(V663,Master[Company],Master[Loading Location],"NA",0,1))</f>
        <v/>
      </c>
      <c r="U663" s="341" t="str">
        <f t="array" ref="U663">if(V663="","",XLOOKUP(V663,Master[Company],Master[Acronym],"NA",0,1))</f>
        <v/>
      </c>
      <c r="V663" s="341"/>
      <c r="W663" s="342"/>
      <c r="X663" s="90"/>
      <c r="Y663" s="341"/>
      <c r="Z663" s="341" t="str">
        <f t="shared" si="11"/>
        <v/>
      </c>
      <c r="AA663" s="341"/>
      <c r="AB663" s="341"/>
      <c r="AC663" s="341"/>
      <c r="AD663" s="401"/>
      <c r="AE663" s="563"/>
      <c r="AF663" s="564"/>
      <c r="AG663" s="564"/>
      <c r="AH663" s="564"/>
      <c r="AI663" s="564"/>
      <c r="AJ663" s="564"/>
      <c r="AK663" s="564"/>
      <c r="AL663" s="565"/>
      <c r="AM663" s="564"/>
      <c r="AN663" s="564"/>
      <c r="AO663" s="564"/>
      <c r="AP663" s="564"/>
      <c r="AQ663" s="564"/>
      <c r="AR663" s="564"/>
      <c r="AS663" s="564"/>
      <c r="AT663" s="564"/>
      <c r="AU663" s="394"/>
      <c r="AV663" s="306"/>
      <c r="AW663" s="306"/>
      <c r="AX663" s="394"/>
      <c r="AY663" s="401"/>
      <c r="AZ663" s="341"/>
      <c r="BA663" s="341"/>
      <c r="BB663" s="341"/>
      <c r="BC663" s="341"/>
      <c r="BD663" s="341"/>
      <c r="BE663" s="401"/>
      <c r="BF663" s="341"/>
      <c r="BG663" s="341"/>
      <c r="BH663" s="402"/>
      <c r="BI663" s="403"/>
      <c r="BJ663" s="405"/>
      <c r="BK663" s="405"/>
      <c r="BL663" s="405"/>
      <c r="BM663" s="405"/>
      <c r="BN663" s="514"/>
    </row>
    <row r="664" ht="18.75" customHeight="1">
      <c r="A664" s="336" t="str">
        <f t="shared" si="13"/>
        <v/>
      </c>
      <c r="B664" s="341"/>
      <c r="C664" s="559"/>
      <c r="D664" s="559"/>
      <c r="E664" s="560" t="str">
        <f t="shared" si="14"/>
        <v/>
      </c>
      <c r="F664" s="401"/>
      <c r="G664" s="394"/>
      <c r="H664" s="341" t="str">
        <f t="array" ref="H664">IF(D664="","",XLOOKUP(D664,'Master Data'!K:K,'Master Data'!N:N,"Input in Master Data",0,1))</f>
        <v/>
      </c>
      <c r="I664" s="341" t="str">
        <f t="array" ref="I664">IF(D664="","",XLOOKUP(D664,'Master Data'!K:K,'Master Data'!O:O,"Input in Master Data",0,1))</f>
        <v/>
      </c>
      <c r="J664" s="341" t="str">
        <f t="array" ref="J664">if(V664="","",XLOOKUP(V664,Master[Company],Master[Blow],"Unknown",0,1))</f>
        <v/>
      </c>
      <c r="K664" s="341" t="str">
        <f t="array" ref="K664">if(V664="","",XLOOKUP(V664,Master[Company],Master[Pigging],"Unknown",0,1))</f>
        <v/>
      </c>
      <c r="L664" s="341" t="str">
        <f t="array" ref="L664">if(V664="","",XLOOKUP(V664,Master[Company],Master[Load Method],"Unknown",0,1))</f>
        <v/>
      </c>
      <c r="M664" s="341" t="str">
        <f t="array" ref="M664">if(V664="","",XLOOKUP(V664,Master[Company],Master[Line Distance],"Unknown",0,1))</f>
        <v/>
      </c>
      <c r="N664" s="394"/>
      <c r="O664" s="341"/>
      <c r="P664" s="506"/>
      <c r="Q664" s="341" t="str">
        <f t="array" ref="Q664">if(V664="","",XLOOKUP(V664,Master[Company],Master[Terms],"NA",0,1))</f>
        <v/>
      </c>
      <c r="R664" s="341" t="str">
        <f t="shared" si="9"/>
        <v/>
      </c>
      <c r="S664" s="341" t="str">
        <f t="array" ref="S664">if(V664="","",XLOOKUP(V664,Master[Company],Master[Group],"NA",0,1))</f>
        <v/>
      </c>
      <c r="T664" s="341" t="str">
        <f t="array" ref="T664">if(V664="","",XLOOKUP(V664,Master[Company],Master[Loading Location],"NA",0,1))</f>
        <v/>
      </c>
      <c r="U664" s="341" t="str">
        <f t="array" ref="U664">if(V664="","",XLOOKUP(V664,Master[Company],Master[Acronym],"NA",0,1))</f>
        <v/>
      </c>
      <c r="V664" s="341"/>
      <c r="W664" s="342"/>
      <c r="X664" s="90"/>
      <c r="Y664" s="341"/>
      <c r="Z664" s="341" t="str">
        <f t="shared" si="11"/>
        <v/>
      </c>
      <c r="AA664" s="341"/>
      <c r="AB664" s="341"/>
      <c r="AC664" s="341"/>
      <c r="AD664" s="401"/>
      <c r="AE664" s="563"/>
      <c r="AF664" s="564"/>
      <c r="AG664" s="564"/>
      <c r="AH664" s="564"/>
      <c r="AI664" s="564"/>
      <c r="AJ664" s="564"/>
      <c r="AK664" s="564"/>
      <c r="AL664" s="565"/>
      <c r="AM664" s="564"/>
      <c r="AN664" s="564"/>
      <c r="AO664" s="564"/>
      <c r="AP664" s="564"/>
      <c r="AQ664" s="564"/>
      <c r="AR664" s="564"/>
      <c r="AS664" s="564"/>
      <c r="AT664" s="564"/>
      <c r="AU664" s="394"/>
      <c r="AV664" s="306"/>
      <c r="AW664" s="306"/>
      <c r="AX664" s="394"/>
      <c r="AY664" s="401"/>
      <c r="AZ664" s="341"/>
      <c r="BA664" s="341"/>
      <c r="BB664" s="341"/>
      <c r="BC664" s="341"/>
      <c r="BD664" s="341"/>
      <c r="BE664" s="401"/>
      <c r="BF664" s="341"/>
      <c r="BG664" s="341"/>
      <c r="BH664" s="402"/>
      <c r="BI664" s="403"/>
      <c r="BJ664" s="405"/>
      <c r="BK664" s="405"/>
      <c r="BL664" s="405"/>
      <c r="BM664" s="405"/>
      <c r="BN664" s="514"/>
    </row>
    <row r="665" ht="18.75" customHeight="1">
      <c r="A665" s="336" t="str">
        <f t="shared" si="13"/>
        <v/>
      </c>
      <c r="B665" s="341"/>
      <c r="C665" s="559"/>
      <c r="D665" s="559"/>
      <c r="E665" s="560" t="str">
        <f t="shared" si="14"/>
        <v/>
      </c>
      <c r="F665" s="401"/>
      <c r="G665" s="394"/>
      <c r="H665" s="341" t="str">
        <f t="array" ref="H665">IF(D665="","",XLOOKUP(D665,'Master Data'!K:K,'Master Data'!N:N,"Input in Master Data",0,1))</f>
        <v/>
      </c>
      <c r="I665" s="341" t="str">
        <f t="array" ref="I665">IF(D665="","",XLOOKUP(D665,'Master Data'!K:K,'Master Data'!O:O,"Input in Master Data",0,1))</f>
        <v/>
      </c>
      <c r="J665" s="341" t="str">
        <f t="array" ref="J665">if(V665="","",XLOOKUP(V665,Master[Company],Master[Blow],"Unknown",0,1))</f>
        <v/>
      </c>
      <c r="K665" s="341" t="str">
        <f t="array" ref="K665">if(V665="","",XLOOKUP(V665,Master[Company],Master[Pigging],"Unknown",0,1))</f>
        <v/>
      </c>
      <c r="L665" s="341" t="str">
        <f t="array" ref="L665">if(V665="","",XLOOKUP(V665,Master[Company],Master[Load Method],"Unknown",0,1))</f>
        <v/>
      </c>
      <c r="M665" s="341" t="str">
        <f t="array" ref="M665">if(V665="","",XLOOKUP(V665,Master[Company],Master[Line Distance],"Unknown",0,1))</f>
        <v/>
      </c>
      <c r="N665" s="394"/>
      <c r="O665" s="341"/>
      <c r="P665" s="506"/>
      <c r="Q665" s="341" t="str">
        <f t="array" ref="Q665">if(V665="","",XLOOKUP(V665,Master[Company],Master[Terms],"NA",0,1))</f>
        <v/>
      </c>
      <c r="R665" s="341" t="str">
        <f t="shared" si="9"/>
        <v/>
      </c>
      <c r="S665" s="341" t="str">
        <f t="array" ref="S665">if(V665="","",XLOOKUP(V665,Master[Company],Master[Group],"NA",0,1))</f>
        <v/>
      </c>
      <c r="T665" s="341" t="str">
        <f t="array" ref="T665">if(V665="","",XLOOKUP(V665,Master[Company],Master[Loading Location],"NA",0,1))</f>
        <v/>
      </c>
      <c r="U665" s="341" t="str">
        <f t="array" ref="U665">if(V665="","",XLOOKUP(V665,Master[Company],Master[Acronym],"NA",0,1))</f>
        <v/>
      </c>
      <c r="V665" s="341"/>
      <c r="W665" s="342"/>
      <c r="X665" s="90"/>
      <c r="Y665" s="341"/>
      <c r="Z665" s="341" t="str">
        <f t="shared" si="11"/>
        <v/>
      </c>
      <c r="AA665" s="341"/>
      <c r="AB665" s="341"/>
      <c r="AC665" s="341"/>
      <c r="AD665" s="401"/>
      <c r="AE665" s="563"/>
      <c r="AF665" s="564"/>
      <c r="AG665" s="564"/>
      <c r="AH665" s="564"/>
      <c r="AI665" s="564"/>
      <c r="AJ665" s="564"/>
      <c r="AK665" s="564"/>
      <c r="AL665" s="565"/>
      <c r="AM665" s="564"/>
      <c r="AN665" s="564"/>
      <c r="AO665" s="564"/>
      <c r="AP665" s="564"/>
      <c r="AQ665" s="564"/>
      <c r="AR665" s="564"/>
      <c r="AS665" s="564"/>
      <c r="AT665" s="564"/>
      <c r="AU665" s="394"/>
      <c r="AV665" s="306"/>
      <c r="AW665" s="306"/>
      <c r="AX665" s="394"/>
      <c r="AY665" s="401"/>
      <c r="AZ665" s="341"/>
      <c r="BA665" s="341"/>
      <c r="BB665" s="341"/>
      <c r="BC665" s="341"/>
      <c r="BD665" s="341"/>
      <c r="BE665" s="401"/>
      <c r="BF665" s="341"/>
      <c r="BG665" s="341"/>
      <c r="BH665" s="402"/>
      <c r="BI665" s="403"/>
      <c r="BJ665" s="405"/>
      <c r="BK665" s="405"/>
      <c r="BL665" s="405"/>
      <c r="BM665" s="405"/>
      <c r="BN665" s="514"/>
    </row>
    <row r="666" ht="18.75" customHeight="1">
      <c r="A666" s="336" t="str">
        <f t="shared" si="13"/>
        <v/>
      </c>
      <c r="B666" s="341"/>
      <c r="C666" s="559"/>
      <c r="D666" s="559"/>
      <c r="E666" s="560" t="str">
        <f t="shared" si="14"/>
        <v/>
      </c>
      <c r="F666" s="401"/>
      <c r="G666" s="394"/>
      <c r="H666" s="341" t="str">
        <f t="array" ref="H666">IF(D666="","",XLOOKUP(D666,'Master Data'!K:K,'Master Data'!N:N,"Input in Master Data",0,1))</f>
        <v/>
      </c>
      <c r="I666" s="341" t="str">
        <f t="array" ref="I666">IF(D666="","",XLOOKUP(D666,'Master Data'!K:K,'Master Data'!O:O,"Input in Master Data",0,1))</f>
        <v/>
      </c>
      <c r="J666" s="341" t="str">
        <f t="array" ref="J666">if(V666="","",XLOOKUP(V666,Master[Company],Master[Blow],"Unknown",0,1))</f>
        <v/>
      </c>
      <c r="K666" s="341" t="str">
        <f t="array" ref="K666">if(V666="","",XLOOKUP(V666,Master[Company],Master[Pigging],"Unknown",0,1))</f>
        <v/>
      </c>
      <c r="L666" s="341" t="str">
        <f t="array" ref="L666">if(V666="","",XLOOKUP(V666,Master[Company],Master[Load Method],"Unknown",0,1))</f>
        <v/>
      </c>
      <c r="M666" s="341" t="str">
        <f t="array" ref="M666">if(V666="","",XLOOKUP(V666,Master[Company],Master[Line Distance],"Unknown",0,1))</f>
        <v/>
      </c>
      <c r="N666" s="394"/>
      <c r="O666" s="341"/>
      <c r="P666" s="506"/>
      <c r="Q666" s="341" t="str">
        <f t="array" ref="Q666">if(V666="","",XLOOKUP(V666,Master[Company],Master[Terms],"NA",0,1))</f>
        <v/>
      </c>
      <c r="R666" s="341" t="str">
        <f t="shared" si="9"/>
        <v/>
      </c>
      <c r="S666" s="341" t="str">
        <f t="array" ref="S666">if(V666="","",XLOOKUP(V666,Master[Company],Master[Group],"NA",0,1))</f>
        <v/>
      </c>
      <c r="T666" s="341" t="str">
        <f t="array" ref="T666">if(V666="","",XLOOKUP(V666,Master[Company],Master[Loading Location],"NA",0,1))</f>
        <v/>
      </c>
      <c r="U666" s="341" t="str">
        <f t="array" ref="U666">if(V666="","",XLOOKUP(V666,Master[Company],Master[Acronym],"NA",0,1))</f>
        <v/>
      </c>
      <c r="V666" s="341"/>
      <c r="W666" s="342"/>
      <c r="X666" s="90"/>
      <c r="Y666" s="341"/>
      <c r="Z666" s="341" t="str">
        <f t="shared" si="11"/>
        <v/>
      </c>
      <c r="AA666" s="341"/>
      <c r="AB666" s="341"/>
      <c r="AC666" s="341"/>
      <c r="AD666" s="401"/>
      <c r="AE666" s="563"/>
      <c r="AF666" s="564"/>
      <c r="AG666" s="564"/>
      <c r="AH666" s="564"/>
      <c r="AI666" s="564"/>
      <c r="AJ666" s="564"/>
      <c r="AK666" s="564"/>
      <c r="AL666" s="565"/>
      <c r="AM666" s="564"/>
      <c r="AN666" s="564"/>
      <c r="AO666" s="564"/>
      <c r="AP666" s="564"/>
      <c r="AQ666" s="564"/>
      <c r="AR666" s="564"/>
      <c r="AS666" s="564"/>
      <c r="AT666" s="564"/>
      <c r="AU666" s="394"/>
      <c r="AV666" s="306"/>
      <c r="AW666" s="306"/>
      <c r="AX666" s="394"/>
      <c r="AY666" s="401"/>
      <c r="AZ666" s="341"/>
      <c r="BA666" s="341"/>
      <c r="BB666" s="341"/>
      <c r="BC666" s="341"/>
      <c r="BD666" s="341"/>
      <c r="BE666" s="401"/>
      <c r="BF666" s="341"/>
      <c r="BG666" s="341"/>
      <c r="BH666" s="402"/>
      <c r="BI666" s="403"/>
      <c r="BJ666" s="405"/>
      <c r="BK666" s="405"/>
      <c r="BL666" s="405"/>
      <c r="BM666" s="405"/>
      <c r="BN666" s="514"/>
    </row>
    <row r="667" ht="18.75" customHeight="1">
      <c r="A667" s="336" t="str">
        <f t="shared" si="13"/>
        <v/>
      </c>
      <c r="B667" s="341"/>
      <c r="C667" s="559"/>
      <c r="D667" s="559"/>
      <c r="E667" s="560" t="str">
        <f t="shared" si="14"/>
        <v/>
      </c>
      <c r="F667" s="401"/>
      <c r="G667" s="394"/>
      <c r="H667" s="341" t="str">
        <f t="array" ref="H667">IF(D667="","",XLOOKUP(D667,'Master Data'!K:K,'Master Data'!N:N,"Input in Master Data",0,1))</f>
        <v/>
      </c>
      <c r="I667" s="341" t="str">
        <f t="array" ref="I667">IF(D667="","",XLOOKUP(D667,'Master Data'!K:K,'Master Data'!O:O,"Input in Master Data",0,1))</f>
        <v/>
      </c>
      <c r="J667" s="341" t="str">
        <f t="array" ref="J667">if(V667="","",XLOOKUP(V667,Master[Company],Master[Blow],"Unknown",0,1))</f>
        <v/>
      </c>
      <c r="K667" s="341" t="str">
        <f t="array" ref="K667">if(V667="","",XLOOKUP(V667,Master[Company],Master[Pigging],"Unknown",0,1))</f>
        <v/>
      </c>
      <c r="L667" s="341" t="str">
        <f t="array" ref="L667">if(V667="","",XLOOKUP(V667,Master[Company],Master[Load Method],"Unknown",0,1))</f>
        <v/>
      </c>
      <c r="M667" s="341" t="str">
        <f t="array" ref="M667">if(V667="","",XLOOKUP(V667,Master[Company],Master[Line Distance],"Unknown",0,1))</f>
        <v/>
      </c>
      <c r="N667" s="394"/>
      <c r="O667" s="341"/>
      <c r="P667" s="506"/>
      <c r="Q667" s="341" t="str">
        <f t="array" ref="Q667">if(V667="","",XLOOKUP(V667,Master[Company],Master[Terms],"NA",0,1))</f>
        <v/>
      </c>
      <c r="R667" s="341" t="str">
        <f t="shared" si="9"/>
        <v/>
      </c>
      <c r="S667" s="341" t="str">
        <f t="array" ref="S667">if(V667="","",XLOOKUP(V667,Master[Company],Master[Group],"NA",0,1))</f>
        <v/>
      </c>
      <c r="T667" s="341" t="str">
        <f t="array" ref="T667">if(V667="","",XLOOKUP(V667,Master[Company],Master[Loading Location],"NA",0,1))</f>
        <v/>
      </c>
      <c r="U667" s="341" t="str">
        <f t="array" ref="U667">if(V667="","",XLOOKUP(V667,Master[Company],Master[Acronym],"NA",0,1))</f>
        <v/>
      </c>
      <c r="V667" s="341"/>
      <c r="W667" s="342"/>
      <c r="X667" s="90"/>
      <c r="Y667" s="341"/>
      <c r="Z667" s="341" t="str">
        <f t="shared" si="11"/>
        <v/>
      </c>
      <c r="AA667" s="341"/>
      <c r="AB667" s="341"/>
      <c r="AC667" s="341"/>
      <c r="AD667" s="401"/>
      <c r="AE667" s="563"/>
      <c r="AF667" s="564"/>
      <c r="AG667" s="564"/>
      <c r="AH667" s="564"/>
      <c r="AI667" s="564"/>
      <c r="AJ667" s="564"/>
      <c r="AK667" s="564"/>
      <c r="AL667" s="565"/>
      <c r="AM667" s="564"/>
      <c r="AN667" s="564"/>
      <c r="AO667" s="564"/>
      <c r="AP667" s="564"/>
      <c r="AQ667" s="564"/>
      <c r="AR667" s="564"/>
      <c r="AS667" s="564"/>
      <c r="AT667" s="564"/>
      <c r="AU667" s="394"/>
      <c r="AV667" s="306"/>
      <c r="AW667" s="306"/>
      <c r="AX667" s="394"/>
      <c r="AY667" s="401"/>
      <c r="AZ667" s="341"/>
      <c r="BA667" s="341"/>
      <c r="BB667" s="341"/>
      <c r="BC667" s="341"/>
      <c r="BD667" s="341"/>
      <c r="BE667" s="401"/>
      <c r="BF667" s="341"/>
      <c r="BG667" s="341"/>
      <c r="BH667" s="402"/>
      <c r="BI667" s="403"/>
      <c r="BJ667" s="405"/>
      <c r="BK667" s="405"/>
      <c r="BL667" s="405"/>
      <c r="BM667" s="405"/>
      <c r="BN667" s="514"/>
    </row>
    <row r="668" ht="18.75" customHeight="1">
      <c r="A668" s="336" t="str">
        <f t="shared" si="13"/>
        <v/>
      </c>
      <c r="B668" s="341"/>
      <c r="C668" s="559"/>
      <c r="D668" s="559"/>
      <c r="E668" s="560" t="str">
        <f t="shared" si="14"/>
        <v/>
      </c>
      <c r="F668" s="401"/>
      <c r="G668" s="394"/>
      <c r="H668" s="341" t="str">
        <f t="array" ref="H668">IF(D668="","",XLOOKUP(D668,'Master Data'!K:K,'Master Data'!N:N,"Input in Master Data",0,1))</f>
        <v/>
      </c>
      <c r="I668" s="341" t="str">
        <f t="array" ref="I668">IF(D668="","",XLOOKUP(D668,'Master Data'!K:K,'Master Data'!O:O,"Input in Master Data",0,1))</f>
        <v/>
      </c>
      <c r="J668" s="341" t="str">
        <f t="array" ref="J668">if(V668="","",XLOOKUP(V668,Master[Company],Master[Blow],"Unknown",0,1))</f>
        <v/>
      </c>
      <c r="K668" s="341" t="str">
        <f t="array" ref="K668">if(V668="","",XLOOKUP(V668,Master[Company],Master[Pigging],"Unknown",0,1))</f>
        <v/>
      </c>
      <c r="L668" s="341" t="str">
        <f t="array" ref="L668">if(V668="","",XLOOKUP(V668,Master[Company],Master[Load Method],"Unknown",0,1))</f>
        <v/>
      </c>
      <c r="M668" s="341" t="str">
        <f t="array" ref="M668">if(V668="","",XLOOKUP(V668,Master[Company],Master[Line Distance],"Unknown",0,1))</f>
        <v/>
      </c>
      <c r="N668" s="394"/>
      <c r="O668" s="341"/>
      <c r="P668" s="506"/>
      <c r="Q668" s="341" t="str">
        <f t="array" ref="Q668">if(V668="","",XLOOKUP(V668,Master[Company],Master[Terms],"NA",0,1))</f>
        <v/>
      </c>
      <c r="R668" s="341" t="str">
        <f t="shared" si="9"/>
        <v/>
      </c>
      <c r="S668" s="341" t="str">
        <f t="array" ref="S668">if(V668="","",XLOOKUP(V668,Master[Company],Master[Group],"NA",0,1))</f>
        <v/>
      </c>
      <c r="T668" s="341" t="str">
        <f t="array" ref="T668">if(V668="","",XLOOKUP(V668,Master[Company],Master[Loading Location],"NA",0,1))</f>
        <v/>
      </c>
      <c r="U668" s="341" t="str">
        <f t="array" ref="U668">if(V668="","",XLOOKUP(V668,Master[Company],Master[Acronym],"NA",0,1))</f>
        <v/>
      </c>
      <c r="V668" s="341"/>
      <c r="W668" s="342"/>
      <c r="X668" s="90"/>
      <c r="Y668" s="341"/>
      <c r="Z668" s="341" t="str">
        <f t="shared" si="11"/>
        <v/>
      </c>
      <c r="AA668" s="341"/>
      <c r="AB668" s="341"/>
      <c r="AC668" s="341"/>
      <c r="AD668" s="401"/>
      <c r="AE668" s="563"/>
      <c r="AF668" s="564"/>
      <c r="AG668" s="564"/>
      <c r="AH668" s="564"/>
      <c r="AI668" s="564"/>
      <c r="AJ668" s="564"/>
      <c r="AK668" s="564"/>
      <c r="AL668" s="565"/>
      <c r="AM668" s="564"/>
      <c r="AN668" s="564"/>
      <c r="AO668" s="564"/>
      <c r="AP668" s="564"/>
      <c r="AQ668" s="564"/>
      <c r="AR668" s="564"/>
      <c r="AS668" s="564"/>
      <c r="AT668" s="564"/>
      <c r="AU668" s="394"/>
      <c r="AV668" s="306"/>
      <c r="AW668" s="306"/>
      <c r="AX668" s="394"/>
      <c r="AY668" s="401"/>
      <c r="AZ668" s="341"/>
      <c r="BA668" s="341"/>
      <c r="BB668" s="341"/>
      <c r="BC668" s="341"/>
      <c r="BD668" s="341"/>
      <c r="BE668" s="401"/>
      <c r="BF668" s="341"/>
      <c r="BG668" s="341"/>
      <c r="BH668" s="402"/>
      <c r="BI668" s="403"/>
      <c r="BJ668" s="405"/>
      <c r="BK668" s="405"/>
      <c r="BL668" s="405"/>
      <c r="BM668" s="405"/>
      <c r="BN668" s="514"/>
    </row>
    <row r="669" ht="18.75" customHeight="1">
      <c r="A669" s="336" t="str">
        <f t="shared" si="13"/>
        <v/>
      </c>
      <c r="B669" s="341"/>
      <c r="C669" s="559"/>
      <c r="D669" s="559"/>
      <c r="E669" s="560" t="str">
        <f t="shared" si="14"/>
        <v/>
      </c>
      <c r="F669" s="401"/>
      <c r="G669" s="394"/>
      <c r="H669" s="341" t="str">
        <f t="array" ref="H669">IF(D669="","",XLOOKUP(D669,'Master Data'!K:K,'Master Data'!N:N,"Input in Master Data",0,1))</f>
        <v/>
      </c>
      <c r="I669" s="341" t="str">
        <f t="array" ref="I669">IF(D669="","",XLOOKUP(D669,'Master Data'!K:K,'Master Data'!O:O,"Input in Master Data",0,1))</f>
        <v/>
      </c>
      <c r="J669" s="341" t="str">
        <f t="array" ref="J669">if(V669="","",XLOOKUP(V669,Master[Company],Master[Blow],"Unknown",0,1))</f>
        <v/>
      </c>
      <c r="K669" s="341" t="str">
        <f t="array" ref="K669">if(V669="","",XLOOKUP(V669,Master[Company],Master[Pigging],"Unknown",0,1))</f>
        <v/>
      </c>
      <c r="L669" s="341" t="str">
        <f t="array" ref="L669">if(V669="","",XLOOKUP(V669,Master[Company],Master[Load Method],"Unknown",0,1))</f>
        <v/>
      </c>
      <c r="M669" s="341" t="str">
        <f t="array" ref="M669">if(V669="","",XLOOKUP(V669,Master[Company],Master[Line Distance],"Unknown",0,1))</f>
        <v/>
      </c>
      <c r="N669" s="394"/>
      <c r="O669" s="341"/>
      <c r="P669" s="506"/>
      <c r="Q669" s="341" t="str">
        <f t="array" ref="Q669">if(V669="","",XLOOKUP(V669,Master[Company],Master[Terms],"NA",0,1))</f>
        <v/>
      </c>
      <c r="R669" s="341" t="str">
        <f t="shared" si="9"/>
        <v/>
      </c>
      <c r="S669" s="341" t="str">
        <f t="array" ref="S669">if(V669="","",XLOOKUP(V669,Master[Company],Master[Group],"NA",0,1))</f>
        <v/>
      </c>
      <c r="T669" s="341" t="str">
        <f t="array" ref="T669">if(V669="","",XLOOKUP(V669,Master[Company],Master[Loading Location],"NA",0,1))</f>
        <v/>
      </c>
      <c r="U669" s="341" t="str">
        <f t="array" ref="U669">if(V669="","",XLOOKUP(V669,Master[Company],Master[Acronym],"NA",0,1))</f>
        <v/>
      </c>
      <c r="V669" s="341"/>
      <c r="W669" s="342"/>
      <c r="X669" s="90"/>
      <c r="Y669" s="341"/>
      <c r="Z669" s="341" t="str">
        <f t="shared" si="11"/>
        <v/>
      </c>
      <c r="AA669" s="341"/>
      <c r="AB669" s="341"/>
      <c r="AC669" s="341"/>
      <c r="AD669" s="401"/>
      <c r="AE669" s="563"/>
      <c r="AF669" s="564"/>
      <c r="AG669" s="564"/>
      <c r="AH669" s="564"/>
      <c r="AI669" s="564"/>
      <c r="AJ669" s="564"/>
      <c r="AK669" s="564"/>
      <c r="AL669" s="565"/>
      <c r="AM669" s="564"/>
      <c r="AN669" s="564"/>
      <c r="AO669" s="564"/>
      <c r="AP669" s="564"/>
      <c r="AQ669" s="564"/>
      <c r="AR669" s="564"/>
      <c r="AS669" s="564"/>
      <c r="AT669" s="564"/>
      <c r="AU669" s="394"/>
      <c r="AV669" s="306"/>
      <c r="AW669" s="306"/>
      <c r="AX669" s="394"/>
      <c r="AY669" s="401"/>
      <c r="AZ669" s="341"/>
      <c r="BA669" s="341"/>
      <c r="BB669" s="341"/>
      <c r="BC669" s="341"/>
      <c r="BD669" s="341"/>
      <c r="BE669" s="401"/>
      <c r="BF669" s="341"/>
      <c r="BG669" s="341"/>
      <c r="BH669" s="402"/>
      <c r="BI669" s="403"/>
      <c r="BJ669" s="405"/>
      <c r="BK669" s="405"/>
      <c r="BL669" s="405"/>
      <c r="BM669" s="405"/>
      <c r="BN669" s="514"/>
    </row>
    <row r="670" ht="18.75" customHeight="1">
      <c r="A670" s="336" t="str">
        <f t="shared" si="13"/>
        <v/>
      </c>
      <c r="B670" s="341"/>
      <c r="C670" s="559"/>
      <c r="D670" s="559"/>
      <c r="E670" s="560" t="str">
        <f t="shared" si="14"/>
        <v/>
      </c>
      <c r="F670" s="401"/>
      <c r="G670" s="394"/>
      <c r="H670" s="341" t="str">
        <f t="array" ref="H670">IF(D670="","",XLOOKUP(D670,'Master Data'!K:K,'Master Data'!N:N,"Input in Master Data",0,1))</f>
        <v/>
      </c>
      <c r="I670" s="341" t="str">
        <f t="array" ref="I670">IF(D670="","",XLOOKUP(D670,'Master Data'!K:K,'Master Data'!O:O,"Input in Master Data",0,1))</f>
        <v/>
      </c>
      <c r="J670" s="341" t="str">
        <f t="array" ref="J670">if(V670="","",XLOOKUP(V670,Master[Company],Master[Blow],"Unknown",0,1))</f>
        <v/>
      </c>
      <c r="K670" s="341" t="str">
        <f t="array" ref="K670">if(V670="","",XLOOKUP(V670,Master[Company],Master[Pigging],"Unknown",0,1))</f>
        <v/>
      </c>
      <c r="L670" s="341" t="str">
        <f t="array" ref="L670">if(V670="","",XLOOKUP(V670,Master[Company],Master[Load Method],"Unknown",0,1))</f>
        <v/>
      </c>
      <c r="M670" s="341" t="str">
        <f t="array" ref="M670">if(V670="","",XLOOKUP(V670,Master[Company],Master[Line Distance],"Unknown",0,1))</f>
        <v/>
      </c>
      <c r="N670" s="394"/>
      <c r="O670" s="341"/>
      <c r="P670" s="506"/>
      <c r="Q670" s="341" t="str">
        <f t="array" ref="Q670">if(V670="","",XLOOKUP(V670,Master[Company],Master[Terms],"NA",0,1))</f>
        <v/>
      </c>
      <c r="R670" s="341" t="str">
        <f t="shared" si="9"/>
        <v/>
      </c>
      <c r="S670" s="341" t="str">
        <f t="array" ref="S670">if(V670="","",XLOOKUP(V670,Master[Company],Master[Group],"NA",0,1))</f>
        <v/>
      </c>
      <c r="T670" s="341" t="str">
        <f t="array" ref="T670">if(V670="","",XLOOKUP(V670,Master[Company],Master[Loading Location],"NA",0,1))</f>
        <v/>
      </c>
      <c r="U670" s="341" t="str">
        <f t="array" ref="U670">if(V670="","",XLOOKUP(V670,Master[Company],Master[Acronym],"NA",0,1))</f>
        <v/>
      </c>
      <c r="V670" s="341"/>
      <c r="W670" s="342"/>
      <c r="X670" s="90"/>
      <c r="Y670" s="341"/>
      <c r="Z670" s="341" t="str">
        <f t="shared" si="11"/>
        <v/>
      </c>
      <c r="AA670" s="341"/>
      <c r="AB670" s="341"/>
      <c r="AC670" s="341"/>
      <c r="AD670" s="401"/>
      <c r="AE670" s="563"/>
      <c r="AF670" s="564"/>
      <c r="AG670" s="564"/>
      <c r="AH670" s="564"/>
      <c r="AI670" s="564"/>
      <c r="AJ670" s="564"/>
      <c r="AK670" s="564"/>
      <c r="AL670" s="565"/>
      <c r="AM670" s="564"/>
      <c r="AN670" s="564"/>
      <c r="AO670" s="564"/>
      <c r="AP670" s="564"/>
      <c r="AQ670" s="564"/>
      <c r="AR670" s="564"/>
      <c r="AS670" s="564"/>
      <c r="AT670" s="564"/>
      <c r="AU670" s="394"/>
      <c r="AV670" s="306"/>
      <c r="AW670" s="306"/>
      <c r="AX670" s="394"/>
      <c r="AY670" s="401"/>
      <c r="AZ670" s="341"/>
      <c r="BA670" s="341"/>
      <c r="BB670" s="341"/>
      <c r="BC670" s="341"/>
      <c r="BD670" s="341"/>
      <c r="BE670" s="401"/>
      <c r="BF670" s="341"/>
      <c r="BG670" s="341"/>
      <c r="BH670" s="402"/>
      <c r="BI670" s="403"/>
      <c r="BJ670" s="405"/>
      <c r="BK670" s="405"/>
      <c r="BL670" s="405"/>
      <c r="BM670" s="405"/>
      <c r="BN670" s="514"/>
    </row>
    <row r="671" ht="18.75" customHeight="1">
      <c r="A671" s="336" t="str">
        <f t="shared" si="13"/>
        <v/>
      </c>
      <c r="B671" s="341"/>
      <c r="C671" s="559"/>
      <c r="D671" s="559"/>
      <c r="E671" s="560" t="str">
        <f t="shared" si="14"/>
        <v/>
      </c>
      <c r="F671" s="401"/>
      <c r="G671" s="394"/>
      <c r="H671" s="341" t="str">
        <f t="array" ref="H671">IF(D671="","",XLOOKUP(D671,'Master Data'!K:K,'Master Data'!N:N,"Input in Master Data",0,1))</f>
        <v/>
      </c>
      <c r="I671" s="341" t="str">
        <f t="array" ref="I671">IF(D671="","",XLOOKUP(D671,'Master Data'!K:K,'Master Data'!O:O,"Input in Master Data",0,1))</f>
        <v/>
      </c>
      <c r="J671" s="341" t="str">
        <f t="array" ref="J671">if(V671="","",XLOOKUP(V671,Master[Company],Master[Blow],"Unknown",0,1))</f>
        <v/>
      </c>
      <c r="K671" s="341" t="str">
        <f t="array" ref="K671">if(V671="","",XLOOKUP(V671,Master[Company],Master[Pigging],"Unknown",0,1))</f>
        <v/>
      </c>
      <c r="L671" s="341" t="str">
        <f t="array" ref="L671">if(V671="","",XLOOKUP(V671,Master[Company],Master[Load Method],"Unknown",0,1))</f>
        <v/>
      </c>
      <c r="M671" s="341" t="str">
        <f t="array" ref="M671">if(V671="","",XLOOKUP(V671,Master[Company],Master[Line Distance],"Unknown",0,1))</f>
        <v/>
      </c>
      <c r="N671" s="394"/>
      <c r="O671" s="341"/>
      <c r="P671" s="506"/>
      <c r="Q671" s="341" t="str">
        <f t="array" ref="Q671">if(V671="","",XLOOKUP(V671,Master[Company],Master[Terms],"NA",0,1))</f>
        <v/>
      </c>
      <c r="R671" s="341" t="str">
        <f t="shared" si="9"/>
        <v/>
      </c>
      <c r="S671" s="341" t="str">
        <f t="array" ref="S671">if(V671="","",XLOOKUP(V671,Master[Company],Master[Group],"NA",0,1))</f>
        <v/>
      </c>
      <c r="T671" s="341" t="str">
        <f t="array" ref="T671">if(V671="","",XLOOKUP(V671,Master[Company],Master[Loading Location],"NA",0,1))</f>
        <v/>
      </c>
      <c r="U671" s="341" t="str">
        <f t="array" ref="U671">if(V671="","",XLOOKUP(V671,Master[Company],Master[Acronym],"NA",0,1))</f>
        <v/>
      </c>
      <c r="V671" s="341"/>
      <c r="W671" s="342"/>
      <c r="X671" s="90"/>
      <c r="Y671" s="341"/>
      <c r="Z671" s="341" t="str">
        <f t="shared" si="11"/>
        <v/>
      </c>
      <c r="AA671" s="341"/>
      <c r="AB671" s="341"/>
      <c r="AC671" s="341"/>
      <c r="AD671" s="401"/>
      <c r="AE671" s="563"/>
      <c r="AF671" s="564"/>
      <c r="AG671" s="564"/>
      <c r="AH671" s="564"/>
      <c r="AI671" s="564"/>
      <c r="AJ671" s="564"/>
      <c r="AK671" s="564"/>
      <c r="AL671" s="565"/>
      <c r="AM671" s="564"/>
      <c r="AN671" s="564"/>
      <c r="AO671" s="564"/>
      <c r="AP671" s="564"/>
      <c r="AQ671" s="564"/>
      <c r="AR671" s="564"/>
      <c r="AS671" s="564"/>
      <c r="AT671" s="564"/>
      <c r="AU671" s="394"/>
      <c r="AV671" s="306"/>
      <c r="AW671" s="306"/>
      <c r="AX671" s="394"/>
      <c r="AY671" s="401"/>
      <c r="AZ671" s="341"/>
      <c r="BA671" s="341"/>
      <c r="BB671" s="341"/>
      <c r="BC671" s="341"/>
      <c r="BD671" s="341"/>
      <c r="BE671" s="401"/>
      <c r="BF671" s="341"/>
      <c r="BG671" s="341"/>
      <c r="BH671" s="402"/>
      <c r="BI671" s="403"/>
      <c r="BJ671" s="405"/>
      <c r="BK671" s="405"/>
      <c r="BL671" s="405"/>
      <c r="BM671" s="405"/>
      <c r="BN671" s="514"/>
    </row>
    <row r="672" ht="18.75" customHeight="1">
      <c r="A672" s="336" t="str">
        <f t="shared" si="13"/>
        <v/>
      </c>
      <c r="B672" s="341"/>
      <c r="C672" s="559"/>
      <c r="D672" s="559"/>
      <c r="E672" s="560" t="str">
        <f t="shared" si="14"/>
        <v/>
      </c>
      <c r="F672" s="401"/>
      <c r="G672" s="394"/>
      <c r="H672" s="341" t="str">
        <f t="array" ref="H672">IF(D672="","",XLOOKUP(D672,'Master Data'!K:K,'Master Data'!N:N,"Input in Master Data",0,1))</f>
        <v/>
      </c>
      <c r="I672" s="341" t="str">
        <f t="array" ref="I672">IF(D672="","",XLOOKUP(D672,'Master Data'!K:K,'Master Data'!O:O,"Input in Master Data",0,1))</f>
        <v/>
      </c>
      <c r="J672" s="341" t="str">
        <f t="array" ref="J672">if(V672="","",XLOOKUP(V672,Master[Company],Master[Blow],"Unknown",0,1))</f>
        <v/>
      </c>
      <c r="K672" s="341" t="str">
        <f t="array" ref="K672">if(V672="","",XLOOKUP(V672,Master[Company],Master[Pigging],"Unknown",0,1))</f>
        <v/>
      </c>
      <c r="L672" s="341" t="str">
        <f t="array" ref="L672">if(V672="","",XLOOKUP(V672,Master[Company],Master[Load Method],"Unknown",0,1))</f>
        <v/>
      </c>
      <c r="M672" s="341" t="str">
        <f t="array" ref="M672">if(V672="","",XLOOKUP(V672,Master[Company],Master[Line Distance],"Unknown",0,1))</f>
        <v/>
      </c>
      <c r="N672" s="394"/>
      <c r="O672" s="341"/>
      <c r="P672" s="506"/>
      <c r="Q672" s="341" t="str">
        <f t="array" ref="Q672">if(V672="","",XLOOKUP(V672,Master[Company],Master[Terms],"NA",0,1))</f>
        <v/>
      </c>
      <c r="R672" s="341" t="str">
        <f t="shared" si="9"/>
        <v/>
      </c>
      <c r="S672" s="341" t="str">
        <f t="array" ref="S672">if(V672="","",XLOOKUP(V672,Master[Company],Master[Group],"NA",0,1))</f>
        <v/>
      </c>
      <c r="T672" s="341" t="str">
        <f t="array" ref="T672">if(V672="","",XLOOKUP(V672,Master[Company],Master[Loading Location],"NA",0,1))</f>
        <v/>
      </c>
      <c r="U672" s="341" t="str">
        <f t="array" ref="U672">if(V672="","",XLOOKUP(V672,Master[Company],Master[Acronym],"NA",0,1))</f>
        <v/>
      </c>
      <c r="V672" s="341"/>
      <c r="W672" s="342"/>
      <c r="X672" s="90"/>
      <c r="Y672" s="341"/>
      <c r="Z672" s="341" t="str">
        <f t="shared" si="11"/>
        <v/>
      </c>
      <c r="AA672" s="341"/>
      <c r="AB672" s="341"/>
      <c r="AC672" s="341"/>
      <c r="AD672" s="401"/>
      <c r="AE672" s="563"/>
      <c r="AF672" s="564"/>
      <c r="AG672" s="564"/>
      <c r="AH672" s="564"/>
      <c r="AI672" s="564"/>
      <c r="AJ672" s="564"/>
      <c r="AK672" s="564"/>
      <c r="AL672" s="565"/>
      <c r="AM672" s="564"/>
      <c r="AN672" s="564"/>
      <c r="AO672" s="564"/>
      <c r="AP672" s="564"/>
      <c r="AQ672" s="564"/>
      <c r="AR672" s="564"/>
      <c r="AS672" s="564"/>
      <c r="AT672" s="564"/>
      <c r="AU672" s="394"/>
      <c r="AV672" s="306"/>
      <c r="AW672" s="306"/>
      <c r="AX672" s="394"/>
      <c r="AY672" s="401"/>
      <c r="AZ672" s="341"/>
      <c r="BA672" s="341"/>
      <c r="BB672" s="341"/>
      <c r="BC672" s="341"/>
      <c r="BD672" s="341"/>
      <c r="BE672" s="401"/>
      <c r="BF672" s="341"/>
      <c r="BG672" s="341"/>
      <c r="BH672" s="402"/>
      <c r="BI672" s="403"/>
      <c r="BJ672" s="405"/>
      <c r="BK672" s="405"/>
      <c r="BL672" s="405"/>
      <c r="BM672" s="405"/>
      <c r="BN672" s="514"/>
    </row>
    <row r="673" ht="18.75" customHeight="1">
      <c r="A673" s="336" t="str">
        <f t="shared" si="13"/>
        <v/>
      </c>
      <c r="B673" s="341"/>
      <c r="C673" s="559"/>
      <c r="D673" s="559"/>
      <c r="E673" s="560" t="str">
        <f t="shared" si="14"/>
        <v/>
      </c>
      <c r="F673" s="401"/>
      <c r="G673" s="394"/>
      <c r="H673" s="341" t="str">
        <f t="array" ref="H673">IF(D673="","",XLOOKUP(D673,'Master Data'!K:K,'Master Data'!N:N,"Input in Master Data",0,1))</f>
        <v/>
      </c>
      <c r="I673" s="341" t="str">
        <f t="array" ref="I673">IF(D673="","",XLOOKUP(D673,'Master Data'!K:K,'Master Data'!O:O,"Input in Master Data",0,1))</f>
        <v/>
      </c>
      <c r="J673" s="341" t="str">
        <f t="array" ref="J673">if(V673="","",XLOOKUP(V673,Master[Company],Master[Blow],"Unknown",0,1))</f>
        <v/>
      </c>
      <c r="K673" s="341" t="str">
        <f t="array" ref="K673">if(V673="","",XLOOKUP(V673,Master[Company],Master[Pigging],"Unknown",0,1))</f>
        <v/>
      </c>
      <c r="L673" s="341" t="str">
        <f t="array" ref="L673">if(V673="","",XLOOKUP(V673,Master[Company],Master[Load Method],"Unknown",0,1))</f>
        <v/>
      </c>
      <c r="M673" s="341" t="str">
        <f t="array" ref="M673">if(V673="","",XLOOKUP(V673,Master[Company],Master[Line Distance],"Unknown",0,1))</f>
        <v/>
      </c>
      <c r="N673" s="394"/>
      <c r="O673" s="341"/>
      <c r="P673" s="506"/>
      <c r="Q673" s="341" t="str">
        <f t="array" ref="Q673">if(V673="","",XLOOKUP(V673,Master[Company],Master[Terms],"NA",0,1))</f>
        <v/>
      </c>
      <c r="R673" s="341" t="str">
        <f t="shared" si="9"/>
        <v/>
      </c>
      <c r="S673" s="341" t="str">
        <f t="array" ref="S673">if(V673="","",XLOOKUP(V673,Master[Company],Master[Group],"NA",0,1))</f>
        <v/>
      </c>
      <c r="T673" s="341" t="str">
        <f t="array" ref="T673">if(V673="","",XLOOKUP(V673,Master[Company],Master[Loading Location],"NA",0,1))</f>
        <v/>
      </c>
      <c r="U673" s="341" t="str">
        <f t="array" ref="U673">if(V673="","",XLOOKUP(V673,Master[Company],Master[Acronym],"NA",0,1))</f>
        <v/>
      </c>
      <c r="V673" s="341"/>
      <c r="W673" s="342"/>
      <c r="X673" s="90"/>
      <c r="Y673" s="341"/>
      <c r="Z673" s="341" t="str">
        <f t="shared" si="11"/>
        <v/>
      </c>
      <c r="AA673" s="341"/>
      <c r="AB673" s="341"/>
      <c r="AC673" s="341"/>
      <c r="AD673" s="401"/>
      <c r="AE673" s="563"/>
      <c r="AF673" s="564"/>
      <c r="AG673" s="564"/>
      <c r="AH673" s="564"/>
      <c r="AI673" s="564"/>
      <c r="AJ673" s="564"/>
      <c r="AK673" s="564"/>
      <c r="AL673" s="565"/>
      <c r="AM673" s="564"/>
      <c r="AN673" s="564"/>
      <c r="AO673" s="564"/>
      <c r="AP673" s="564"/>
      <c r="AQ673" s="564"/>
      <c r="AR673" s="564"/>
      <c r="AS673" s="564"/>
      <c r="AT673" s="564"/>
      <c r="AU673" s="394"/>
      <c r="AV673" s="306"/>
      <c r="AW673" s="306"/>
      <c r="AX673" s="394"/>
      <c r="AY673" s="401"/>
      <c r="AZ673" s="341"/>
      <c r="BA673" s="341"/>
      <c r="BB673" s="341"/>
      <c r="BC673" s="341"/>
      <c r="BD673" s="341"/>
      <c r="BE673" s="401"/>
      <c r="BF673" s="341"/>
      <c r="BG673" s="341"/>
      <c r="BH673" s="402"/>
      <c r="BI673" s="403"/>
      <c r="BJ673" s="405"/>
      <c r="BK673" s="405"/>
      <c r="BL673" s="405"/>
      <c r="BM673" s="405"/>
      <c r="BN673" s="514"/>
    </row>
    <row r="674" ht="18.75" customHeight="1">
      <c r="A674" s="336" t="str">
        <f t="shared" si="13"/>
        <v/>
      </c>
      <c r="B674" s="341"/>
      <c r="C674" s="559"/>
      <c r="D674" s="559"/>
      <c r="E674" s="560" t="str">
        <f t="shared" si="14"/>
        <v/>
      </c>
      <c r="F674" s="401"/>
      <c r="G674" s="394"/>
      <c r="H674" s="341" t="str">
        <f t="array" ref="H674">IF(D674="","",XLOOKUP(D674,'Master Data'!K:K,'Master Data'!N:N,"Input in Master Data",0,1))</f>
        <v/>
      </c>
      <c r="I674" s="341" t="str">
        <f t="array" ref="I674">IF(D674="","",XLOOKUP(D674,'Master Data'!K:K,'Master Data'!O:O,"Input in Master Data",0,1))</f>
        <v/>
      </c>
      <c r="J674" s="341" t="str">
        <f t="array" ref="J674">if(V674="","",XLOOKUP(V674,Master[Company],Master[Blow],"Unknown",0,1))</f>
        <v/>
      </c>
      <c r="K674" s="341" t="str">
        <f t="array" ref="K674">if(V674="","",XLOOKUP(V674,Master[Company],Master[Pigging],"Unknown",0,1))</f>
        <v/>
      </c>
      <c r="L674" s="341" t="str">
        <f t="array" ref="L674">if(V674="","",XLOOKUP(V674,Master[Company],Master[Load Method],"Unknown",0,1))</f>
        <v/>
      </c>
      <c r="M674" s="341" t="str">
        <f t="array" ref="M674">if(V674="","",XLOOKUP(V674,Master[Company],Master[Line Distance],"Unknown",0,1))</f>
        <v/>
      </c>
      <c r="N674" s="394"/>
      <c r="O674" s="341"/>
      <c r="P674" s="506"/>
      <c r="Q674" s="341" t="str">
        <f t="array" ref="Q674">if(V674="","",XLOOKUP(V674,Master[Company],Master[Terms],"NA",0,1))</f>
        <v/>
      </c>
      <c r="R674" s="341" t="str">
        <f t="shared" si="9"/>
        <v/>
      </c>
      <c r="S674" s="341" t="str">
        <f t="array" ref="S674">if(V674="","",XLOOKUP(V674,Master[Company],Master[Group],"NA",0,1))</f>
        <v/>
      </c>
      <c r="T674" s="341" t="str">
        <f t="array" ref="T674">if(V674="","",XLOOKUP(V674,Master[Company],Master[Loading Location],"NA",0,1))</f>
        <v/>
      </c>
      <c r="U674" s="341" t="str">
        <f t="array" ref="U674">if(V674="","",XLOOKUP(V674,Master[Company],Master[Acronym],"NA",0,1))</f>
        <v/>
      </c>
      <c r="V674" s="341"/>
      <c r="W674" s="342"/>
      <c r="X674" s="90"/>
      <c r="Y674" s="341"/>
      <c r="Z674" s="341" t="str">
        <f t="shared" si="11"/>
        <v/>
      </c>
      <c r="AA674" s="341"/>
      <c r="AB674" s="341"/>
      <c r="AC674" s="341"/>
      <c r="AD674" s="401"/>
      <c r="AE674" s="563"/>
      <c r="AF674" s="564"/>
      <c r="AG674" s="564"/>
      <c r="AH674" s="564"/>
      <c r="AI674" s="564"/>
      <c r="AJ674" s="564"/>
      <c r="AK674" s="564"/>
      <c r="AL674" s="565"/>
      <c r="AM674" s="564"/>
      <c r="AN674" s="564"/>
      <c r="AO674" s="564"/>
      <c r="AP674" s="564"/>
      <c r="AQ674" s="564"/>
      <c r="AR674" s="564"/>
      <c r="AS674" s="564"/>
      <c r="AT674" s="564"/>
      <c r="AU674" s="394"/>
      <c r="AV674" s="306"/>
      <c r="AW674" s="306"/>
      <c r="AX674" s="394"/>
      <c r="AY674" s="401"/>
      <c r="AZ674" s="341"/>
      <c r="BA674" s="341"/>
      <c r="BB674" s="341"/>
      <c r="BC674" s="341"/>
      <c r="BD674" s="341"/>
      <c r="BE674" s="401"/>
      <c r="BF674" s="341"/>
      <c r="BG674" s="341"/>
      <c r="BH674" s="402"/>
      <c r="BI674" s="403"/>
      <c r="BJ674" s="405"/>
      <c r="BK674" s="405"/>
      <c r="BL674" s="405"/>
      <c r="BM674" s="405"/>
      <c r="BN674" s="514"/>
    </row>
    <row r="675" ht="18.75" customHeight="1">
      <c r="A675" s="336" t="str">
        <f t="shared" si="13"/>
        <v/>
      </c>
      <c r="B675" s="341"/>
      <c r="C675" s="559"/>
      <c r="D675" s="559"/>
      <c r="E675" s="560" t="str">
        <f t="shared" si="14"/>
        <v/>
      </c>
      <c r="F675" s="401"/>
      <c r="G675" s="394"/>
      <c r="H675" s="341" t="str">
        <f t="array" ref="H675">IF(D675="","",XLOOKUP(D675,'Master Data'!K:K,'Master Data'!N:N,"Input in Master Data",0,1))</f>
        <v/>
      </c>
      <c r="I675" s="341" t="str">
        <f t="array" ref="I675">IF(D675="","",XLOOKUP(D675,'Master Data'!K:K,'Master Data'!O:O,"Input in Master Data",0,1))</f>
        <v/>
      </c>
      <c r="J675" s="341" t="str">
        <f t="array" ref="J675">if(V675="","",XLOOKUP(V675,Master[Company],Master[Blow],"Unknown",0,1))</f>
        <v/>
      </c>
      <c r="K675" s="341" t="str">
        <f t="array" ref="K675">if(V675="","",XLOOKUP(V675,Master[Company],Master[Pigging],"Unknown",0,1))</f>
        <v/>
      </c>
      <c r="L675" s="341" t="str">
        <f t="array" ref="L675">if(V675="","",XLOOKUP(V675,Master[Company],Master[Load Method],"Unknown",0,1))</f>
        <v/>
      </c>
      <c r="M675" s="341" t="str">
        <f t="array" ref="M675">if(V675="","",XLOOKUP(V675,Master[Company],Master[Line Distance],"Unknown",0,1))</f>
        <v/>
      </c>
      <c r="N675" s="394"/>
      <c r="O675" s="341"/>
      <c r="P675" s="506"/>
      <c r="Q675" s="341" t="str">
        <f t="array" ref="Q675">if(V675="","",XLOOKUP(V675,Master[Company],Master[Terms],"NA",0,1))</f>
        <v/>
      </c>
      <c r="R675" s="341" t="str">
        <f t="shared" si="9"/>
        <v/>
      </c>
      <c r="S675" s="341" t="str">
        <f t="array" ref="S675">if(V675="","",XLOOKUP(V675,Master[Company],Master[Group],"NA",0,1))</f>
        <v/>
      </c>
      <c r="T675" s="341" t="str">
        <f t="array" ref="T675">if(V675="","",XLOOKUP(V675,Master[Company],Master[Loading Location],"NA",0,1))</f>
        <v/>
      </c>
      <c r="U675" s="341" t="str">
        <f t="array" ref="U675">if(V675="","",XLOOKUP(V675,Master[Company],Master[Acronym],"NA",0,1))</f>
        <v/>
      </c>
      <c r="V675" s="341"/>
      <c r="W675" s="342"/>
      <c r="X675" s="90"/>
      <c r="Y675" s="341"/>
      <c r="Z675" s="341" t="str">
        <f t="shared" si="11"/>
        <v/>
      </c>
      <c r="AA675" s="341"/>
      <c r="AB675" s="341"/>
      <c r="AC675" s="341"/>
      <c r="AD675" s="401"/>
      <c r="AE675" s="563"/>
      <c r="AF675" s="564"/>
      <c r="AG675" s="564"/>
      <c r="AH675" s="564"/>
      <c r="AI675" s="564"/>
      <c r="AJ675" s="564"/>
      <c r="AK675" s="564"/>
      <c r="AL675" s="565"/>
      <c r="AM675" s="564"/>
      <c r="AN675" s="564"/>
      <c r="AO675" s="564"/>
      <c r="AP675" s="564"/>
      <c r="AQ675" s="564"/>
      <c r="AR675" s="564"/>
      <c r="AS675" s="564"/>
      <c r="AT675" s="564"/>
      <c r="AU675" s="394"/>
      <c r="AV675" s="306"/>
      <c r="AW675" s="306"/>
      <c r="AX675" s="394"/>
      <c r="AY675" s="401"/>
      <c r="AZ675" s="341"/>
      <c r="BA675" s="341"/>
      <c r="BB675" s="341"/>
      <c r="BC675" s="341"/>
      <c r="BD675" s="341"/>
      <c r="BE675" s="401"/>
      <c r="BF675" s="341"/>
      <c r="BG675" s="341"/>
      <c r="BH675" s="402"/>
      <c r="BI675" s="403"/>
      <c r="BJ675" s="405"/>
      <c r="BK675" s="405"/>
      <c r="BL675" s="405"/>
      <c r="BM675" s="405"/>
      <c r="BN675" s="514"/>
    </row>
    <row r="676" ht="18.75" customHeight="1">
      <c r="A676" s="336" t="str">
        <f t="shared" si="13"/>
        <v/>
      </c>
      <c r="B676" s="341"/>
      <c r="C676" s="559"/>
      <c r="D676" s="559"/>
      <c r="E676" s="560" t="str">
        <f t="shared" si="14"/>
        <v/>
      </c>
      <c r="F676" s="401"/>
      <c r="G676" s="394"/>
      <c r="H676" s="341" t="str">
        <f t="array" ref="H676">IF(D676="","",XLOOKUP(D676,'Master Data'!K:K,'Master Data'!N:N,"Input in Master Data",0,1))</f>
        <v/>
      </c>
      <c r="I676" s="341" t="str">
        <f t="array" ref="I676">IF(D676="","",XLOOKUP(D676,'Master Data'!K:K,'Master Data'!O:O,"Input in Master Data",0,1))</f>
        <v/>
      </c>
      <c r="J676" s="341" t="str">
        <f t="array" ref="J676">if(V676="","",XLOOKUP(V676,Master[Company],Master[Blow],"Unknown",0,1))</f>
        <v/>
      </c>
      <c r="K676" s="341" t="str">
        <f t="array" ref="K676">if(V676="","",XLOOKUP(V676,Master[Company],Master[Pigging],"Unknown",0,1))</f>
        <v/>
      </c>
      <c r="L676" s="341" t="str">
        <f t="array" ref="L676">if(V676="","",XLOOKUP(V676,Master[Company],Master[Load Method],"Unknown",0,1))</f>
        <v/>
      </c>
      <c r="M676" s="341" t="str">
        <f t="array" ref="M676">if(V676="","",XLOOKUP(V676,Master[Company],Master[Line Distance],"Unknown",0,1))</f>
        <v/>
      </c>
      <c r="N676" s="394"/>
      <c r="O676" s="341"/>
      <c r="P676" s="506"/>
      <c r="Q676" s="341" t="str">
        <f t="array" ref="Q676">if(V676="","",XLOOKUP(V676,Master[Company],Master[Terms],"NA",0,1))</f>
        <v/>
      </c>
      <c r="R676" s="341" t="str">
        <f t="shared" si="9"/>
        <v/>
      </c>
      <c r="S676" s="341" t="str">
        <f t="array" ref="S676">if(V676="","",XLOOKUP(V676,Master[Company],Master[Group],"NA",0,1))</f>
        <v/>
      </c>
      <c r="T676" s="341" t="str">
        <f t="array" ref="T676">if(V676="","",XLOOKUP(V676,Master[Company],Master[Loading Location],"NA",0,1))</f>
        <v/>
      </c>
      <c r="U676" s="341" t="str">
        <f t="array" ref="U676">if(V676="","",XLOOKUP(V676,Master[Company],Master[Acronym],"NA",0,1))</f>
        <v/>
      </c>
      <c r="V676" s="341"/>
      <c r="W676" s="342"/>
      <c r="X676" s="90"/>
      <c r="Y676" s="341"/>
      <c r="Z676" s="341" t="str">
        <f t="shared" si="11"/>
        <v/>
      </c>
      <c r="AA676" s="341"/>
      <c r="AB676" s="341"/>
      <c r="AC676" s="341"/>
      <c r="AD676" s="401"/>
      <c r="AE676" s="563"/>
      <c r="AF676" s="564"/>
      <c r="AG676" s="564"/>
      <c r="AH676" s="564"/>
      <c r="AI676" s="564"/>
      <c r="AJ676" s="564"/>
      <c r="AK676" s="564"/>
      <c r="AL676" s="565"/>
      <c r="AM676" s="564"/>
      <c r="AN676" s="564"/>
      <c r="AO676" s="564"/>
      <c r="AP676" s="564"/>
      <c r="AQ676" s="564"/>
      <c r="AR676" s="564"/>
      <c r="AS676" s="564"/>
      <c r="AT676" s="564"/>
      <c r="AU676" s="394"/>
      <c r="AV676" s="306"/>
      <c r="AW676" s="306"/>
      <c r="AX676" s="394"/>
      <c r="AY676" s="401"/>
      <c r="AZ676" s="341"/>
      <c r="BA676" s="341"/>
      <c r="BB676" s="341"/>
      <c r="BC676" s="341"/>
      <c r="BD676" s="341"/>
      <c r="BE676" s="401"/>
      <c r="BF676" s="341"/>
      <c r="BG676" s="341"/>
      <c r="BH676" s="402"/>
      <c r="BI676" s="403"/>
      <c r="BJ676" s="405"/>
      <c r="BK676" s="405"/>
      <c r="BL676" s="405"/>
      <c r="BM676" s="405"/>
      <c r="BN676" s="514"/>
    </row>
    <row r="677" ht="18.75" customHeight="1">
      <c r="A677" s="336" t="str">
        <f t="shared" si="13"/>
        <v/>
      </c>
      <c r="B677" s="341"/>
      <c r="C677" s="559"/>
      <c r="D677" s="559"/>
      <c r="E677" s="560" t="str">
        <f t="shared" si="14"/>
        <v/>
      </c>
      <c r="F677" s="401"/>
      <c r="G677" s="394"/>
      <c r="H677" s="341" t="str">
        <f t="array" ref="H677">IF(D677="","",XLOOKUP(D677,'Master Data'!K:K,'Master Data'!N:N,"Input in Master Data",0,1))</f>
        <v/>
      </c>
      <c r="I677" s="341" t="str">
        <f t="array" ref="I677">IF(D677="","",XLOOKUP(D677,'Master Data'!K:K,'Master Data'!O:O,"Input in Master Data",0,1))</f>
        <v/>
      </c>
      <c r="J677" s="341" t="str">
        <f t="array" ref="J677">if(V677="","",XLOOKUP(V677,Master[Company],Master[Blow],"Unknown",0,1))</f>
        <v/>
      </c>
      <c r="K677" s="341" t="str">
        <f t="array" ref="K677">if(V677="","",XLOOKUP(V677,Master[Company],Master[Pigging],"Unknown",0,1))</f>
        <v/>
      </c>
      <c r="L677" s="341" t="str">
        <f t="array" ref="L677">if(V677="","",XLOOKUP(V677,Master[Company],Master[Load Method],"Unknown",0,1))</f>
        <v/>
      </c>
      <c r="M677" s="341" t="str">
        <f t="array" ref="M677">if(V677="","",XLOOKUP(V677,Master[Company],Master[Line Distance],"Unknown",0,1))</f>
        <v/>
      </c>
      <c r="N677" s="394"/>
      <c r="O677" s="341"/>
      <c r="P677" s="506"/>
      <c r="Q677" s="341" t="str">
        <f t="array" ref="Q677">if(V677="","",XLOOKUP(V677,Master[Company],Master[Terms],"NA",0,1))</f>
        <v/>
      </c>
      <c r="R677" s="341" t="str">
        <f t="shared" si="9"/>
        <v/>
      </c>
      <c r="S677" s="341" t="str">
        <f t="array" ref="S677">if(V677="","",XLOOKUP(V677,Master[Company],Master[Group],"NA",0,1))</f>
        <v/>
      </c>
      <c r="T677" s="341" t="str">
        <f t="array" ref="T677">if(V677="","",XLOOKUP(V677,Master[Company],Master[Loading Location],"NA",0,1))</f>
        <v/>
      </c>
      <c r="U677" s="341" t="str">
        <f t="array" ref="U677">if(V677="","",XLOOKUP(V677,Master[Company],Master[Acronym],"NA",0,1))</f>
        <v/>
      </c>
      <c r="V677" s="341"/>
      <c r="W677" s="342"/>
      <c r="X677" s="90"/>
      <c r="Y677" s="341"/>
      <c r="Z677" s="341" t="str">
        <f t="shared" si="11"/>
        <v/>
      </c>
      <c r="AA677" s="341"/>
      <c r="AB677" s="341"/>
      <c r="AC677" s="341"/>
      <c r="AD677" s="401"/>
      <c r="AE677" s="563"/>
      <c r="AF677" s="564"/>
      <c r="AG677" s="564"/>
      <c r="AH677" s="564"/>
      <c r="AI677" s="564"/>
      <c r="AJ677" s="564"/>
      <c r="AK677" s="564"/>
      <c r="AL677" s="565"/>
      <c r="AM677" s="564"/>
      <c r="AN677" s="564"/>
      <c r="AO677" s="564"/>
      <c r="AP677" s="564"/>
      <c r="AQ677" s="564"/>
      <c r="AR677" s="564"/>
      <c r="AS677" s="564"/>
      <c r="AT677" s="564"/>
      <c r="AU677" s="394"/>
      <c r="AV677" s="306"/>
      <c r="AW677" s="306"/>
      <c r="AX677" s="394"/>
      <c r="AY677" s="401"/>
      <c r="AZ677" s="341"/>
      <c r="BA677" s="341"/>
      <c r="BB677" s="341"/>
      <c r="BC677" s="341"/>
      <c r="BD677" s="341"/>
      <c r="BE677" s="401"/>
      <c r="BF677" s="341"/>
      <c r="BG677" s="341"/>
      <c r="BH677" s="402"/>
      <c r="BI677" s="403"/>
      <c r="BJ677" s="405"/>
      <c r="BK677" s="405"/>
      <c r="BL677" s="405"/>
      <c r="BM677" s="405"/>
      <c r="BN677" s="514"/>
    </row>
    <row r="678" ht="18.75" customHeight="1">
      <c r="A678" s="336" t="str">
        <f t="shared" si="13"/>
        <v/>
      </c>
      <c r="B678" s="341"/>
      <c r="C678" s="559"/>
      <c r="D678" s="559"/>
      <c r="E678" s="560" t="str">
        <f t="shared" si="14"/>
        <v/>
      </c>
      <c r="F678" s="401"/>
      <c r="G678" s="394"/>
      <c r="H678" s="341" t="str">
        <f t="array" ref="H678">IF(D678="","",XLOOKUP(D678,'Master Data'!K:K,'Master Data'!N:N,"Input in Master Data",0,1))</f>
        <v/>
      </c>
      <c r="I678" s="341" t="str">
        <f t="array" ref="I678">IF(D678="","",XLOOKUP(D678,'Master Data'!K:K,'Master Data'!O:O,"Input in Master Data",0,1))</f>
        <v/>
      </c>
      <c r="J678" s="341" t="str">
        <f t="array" ref="J678">if(V678="","",XLOOKUP(V678,Master[Company],Master[Blow],"Unknown",0,1))</f>
        <v/>
      </c>
      <c r="K678" s="341" t="str">
        <f t="array" ref="K678">if(V678="","",XLOOKUP(V678,Master[Company],Master[Pigging],"Unknown",0,1))</f>
        <v/>
      </c>
      <c r="L678" s="341" t="str">
        <f t="array" ref="L678">if(V678="","",XLOOKUP(V678,Master[Company],Master[Load Method],"Unknown",0,1))</f>
        <v/>
      </c>
      <c r="M678" s="341" t="str">
        <f t="array" ref="M678">if(V678="","",XLOOKUP(V678,Master[Company],Master[Line Distance],"Unknown",0,1))</f>
        <v/>
      </c>
      <c r="N678" s="394"/>
      <c r="O678" s="341"/>
      <c r="P678" s="506"/>
      <c r="Q678" s="341" t="str">
        <f t="array" ref="Q678">if(V678="","",XLOOKUP(V678,Master[Company],Master[Terms],"NA",0,1))</f>
        <v/>
      </c>
      <c r="R678" s="341" t="str">
        <f t="shared" si="9"/>
        <v/>
      </c>
      <c r="S678" s="341" t="str">
        <f t="array" ref="S678">if(V678="","",XLOOKUP(V678,Master[Company],Master[Group],"NA",0,1))</f>
        <v/>
      </c>
      <c r="T678" s="341" t="str">
        <f t="array" ref="T678">if(V678="","",XLOOKUP(V678,Master[Company],Master[Loading Location],"NA",0,1))</f>
        <v/>
      </c>
      <c r="U678" s="341" t="str">
        <f t="array" ref="U678">if(V678="","",XLOOKUP(V678,Master[Company],Master[Acronym],"NA",0,1))</f>
        <v/>
      </c>
      <c r="V678" s="341"/>
      <c r="W678" s="342"/>
      <c r="X678" s="90"/>
      <c r="Y678" s="341"/>
      <c r="Z678" s="341" t="str">
        <f t="shared" si="11"/>
        <v/>
      </c>
      <c r="AA678" s="341"/>
      <c r="AB678" s="341"/>
      <c r="AC678" s="341"/>
      <c r="AD678" s="401"/>
      <c r="AE678" s="563"/>
      <c r="AF678" s="564"/>
      <c r="AG678" s="564"/>
      <c r="AH678" s="564"/>
      <c r="AI678" s="564"/>
      <c r="AJ678" s="564"/>
      <c r="AK678" s="564"/>
      <c r="AL678" s="565"/>
      <c r="AM678" s="564"/>
      <c r="AN678" s="564"/>
      <c r="AO678" s="564"/>
      <c r="AP678" s="564"/>
      <c r="AQ678" s="564"/>
      <c r="AR678" s="564"/>
      <c r="AS678" s="564"/>
      <c r="AT678" s="564"/>
      <c r="AU678" s="394"/>
      <c r="AV678" s="306"/>
      <c r="AW678" s="306"/>
      <c r="AX678" s="394"/>
      <c r="AY678" s="401"/>
      <c r="AZ678" s="341"/>
      <c r="BA678" s="341"/>
      <c r="BB678" s="341"/>
      <c r="BC678" s="341"/>
      <c r="BD678" s="341"/>
      <c r="BE678" s="401"/>
      <c r="BF678" s="341"/>
      <c r="BG678" s="341"/>
      <c r="BH678" s="402"/>
      <c r="BI678" s="403"/>
      <c r="BJ678" s="405"/>
      <c r="BK678" s="405"/>
      <c r="BL678" s="405"/>
      <c r="BM678" s="405"/>
      <c r="BN678" s="514"/>
    </row>
    <row r="679" ht="18.75" customHeight="1">
      <c r="A679" s="336" t="str">
        <f t="shared" si="13"/>
        <v/>
      </c>
      <c r="B679" s="341"/>
      <c r="C679" s="559"/>
      <c r="D679" s="559"/>
      <c r="E679" s="560" t="str">
        <f t="shared" si="14"/>
        <v/>
      </c>
      <c r="F679" s="401"/>
      <c r="G679" s="394"/>
      <c r="H679" s="341" t="str">
        <f t="array" ref="H679">IF(D679="","",XLOOKUP(D679,'Master Data'!K:K,'Master Data'!N:N,"Input in Master Data",0,1))</f>
        <v/>
      </c>
      <c r="I679" s="341" t="str">
        <f t="array" ref="I679">IF(D679="","",XLOOKUP(D679,'Master Data'!K:K,'Master Data'!O:O,"Input in Master Data",0,1))</f>
        <v/>
      </c>
      <c r="J679" s="341" t="str">
        <f t="array" ref="J679">if(V679="","",XLOOKUP(V679,Master[Company],Master[Blow],"Unknown",0,1))</f>
        <v/>
      </c>
      <c r="K679" s="341" t="str">
        <f t="array" ref="K679">if(V679="","",XLOOKUP(V679,Master[Company],Master[Pigging],"Unknown",0,1))</f>
        <v/>
      </c>
      <c r="L679" s="341" t="str">
        <f t="array" ref="L679">if(V679="","",XLOOKUP(V679,Master[Company],Master[Load Method],"Unknown",0,1))</f>
        <v/>
      </c>
      <c r="M679" s="341" t="str">
        <f t="array" ref="M679">if(V679="","",XLOOKUP(V679,Master[Company],Master[Line Distance],"Unknown",0,1))</f>
        <v/>
      </c>
      <c r="N679" s="394"/>
      <c r="O679" s="341"/>
      <c r="P679" s="506"/>
      <c r="Q679" s="341" t="str">
        <f t="array" ref="Q679">if(V679="","",XLOOKUP(V679,Master[Company],Master[Terms],"NA",0,1))</f>
        <v/>
      </c>
      <c r="R679" s="341" t="str">
        <f t="shared" si="9"/>
        <v/>
      </c>
      <c r="S679" s="341" t="str">
        <f t="array" ref="S679">if(V679="","",XLOOKUP(V679,Master[Company],Master[Group],"NA",0,1))</f>
        <v/>
      </c>
      <c r="T679" s="341" t="str">
        <f t="array" ref="T679">if(V679="","",XLOOKUP(V679,Master[Company],Master[Loading Location],"NA",0,1))</f>
        <v/>
      </c>
      <c r="U679" s="341" t="str">
        <f t="array" ref="U679">if(V679="","",XLOOKUP(V679,Master[Company],Master[Acronym],"NA",0,1))</f>
        <v/>
      </c>
      <c r="V679" s="341"/>
      <c r="W679" s="342"/>
      <c r="X679" s="90"/>
      <c r="Y679" s="341"/>
      <c r="Z679" s="341" t="str">
        <f t="shared" si="11"/>
        <v/>
      </c>
      <c r="AA679" s="341"/>
      <c r="AB679" s="341"/>
      <c r="AC679" s="341"/>
      <c r="AD679" s="401"/>
      <c r="AE679" s="563"/>
      <c r="AF679" s="564"/>
      <c r="AG679" s="564"/>
      <c r="AH679" s="564"/>
      <c r="AI679" s="564"/>
      <c r="AJ679" s="564"/>
      <c r="AK679" s="564"/>
      <c r="AL679" s="565"/>
      <c r="AM679" s="564"/>
      <c r="AN679" s="564"/>
      <c r="AO679" s="564"/>
      <c r="AP679" s="564"/>
      <c r="AQ679" s="564"/>
      <c r="AR679" s="564"/>
      <c r="AS679" s="564"/>
      <c r="AT679" s="564"/>
      <c r="AU679" s="394"/>
      <c r="AV679" s="306"/>
      <c r="AW679" s="306"/>
      <c r="AX679" s="394"/>
      <c r="AY679" s="401"/>
      <c r="AZ679" s="341"/>
      <c r="BA679" s="341"/>
      <c r="BB679" s="341"/>
      <c r="BC679" s="341"/>
      <c r="BD679" s="341"/>
      <c r="BE679" s="401"/>
      <c r="BF679" s="341"/>
      <c r="BG679" s="341"/>
      <c r="BH679" s="402"/>
      <c r="BI679" s="403"/>
      <c r="BJ679" s="405"/>
      <c r="BK679" s="405"/>
      <c r="BL679" s="405"/>
      <c r="BM679" s="405"/>
      <c r="BN679" s="514"/>
    </row>
    <row r="680" ht="18.75" customHeight="1">
      <c r="A680" s="336" t="str">
        <f t="shared" si="13"/>
        <v/>
      </c>
      <c r="B680" s="341"/>
      <c r="C680" s="559"/>
      <c r="D680" s="559"/>
      <c r="E680" s="560" t="str">
        <f t="shared" si="14"/>
        <v/>
      </c>
      <c r="F680" s="401"/>
      <c r="G680" s="394"/>
      <c r="H680" s="341" t="str">
        <f t="array" ref="H680">IF(D680="","",XLOOKUP(D680,'Master Data'!K:K,'Master Data'!N:N,"Input in Master Data",0,1))</f>
        <v/>
      </c>
      <c r="I680" s="341" t="str">
        <f t="array" ref="I680">IF(D680="","",XLOOKUP(D680,'Master Data'!K:K,'Master Data'!O:O,"Input in Master Data",0,1))</f>
        <v/>
      </c>
      <c r="J680" s="341" t="str">
        <f t="array" ref="J680">if(V680="","",XLOOKUP(V680,Master[Company],Master[Blow],"Unknown",0,1))</f>
        <v/>
      </c>
      <c r="K680" s="341" t="str">
        <f t="array" ref="K680">if(V680="","",XLOOKUP(V680,Master[Company],Master[Pigging],"Unknown",0,1))</f>
        <v/>
      </c>
      <c r="L680" s="341" t="str">
        <f t="array" ref="L680">if(V680="","",XLOOKUP(V680,Master[Company],Master[Load Method],"Unknown",0,1))</f>
        <v/>
      </c>
      <c r="M680" s="341" t="str">
        <f t="array" ref="M680">if(V680="","",XLOOKUP(V680,Master[Company],Master[Line Distance],"Unknown",0,1))</f>
        <v/>
      </c>
      <c r="N680" s="394"/>
      <c r="O680" s="341"/>
      <c r="P680" s="506"/>
      <c r="Q680" s="341" t="str">
        <f t="array" ref="Q680">if(V680="","",XLOOKUP(V680,Master[Company],Master[Terms],"NA",0,1))</f>
        <v/>
      </c>
      <c r="R680" s="341" t="str">
        <f t="shared" si="9"/>
        <v/>
      </c>
      <c r="S680" s="341" t="str">
        <f t="array" ref="S680">if(V680="","",XLOOKUP(V680,Master[Company],Master[Group],"NA",0,1))</f>
        <v/>
      </c>
      <c r="T680" s="341" t="str">
        <f t="array" ref="T680">if(V680="","",XLOOKUP(V680,Master[Company],Master[Loading Location],"NA",0,1))</f>
        <v/>
      </c>
      <c r="U680" s="341" t="str">
        <f t="array" ref="U680">if(V680="","",XLOOKUP(V680,Master[Company],Master[Acronym],"NA",0,1))</f>
        <v/>
      </c>
      <c r="V680" s="341"/>
      <c r="W680" s="342"/>
      <c r="X680" s="90"/>
      <c r="Y680" s="341"/>
      <c r="Z680" s="341" t="str">
        <f t="shared" si="11"/>
        <v/>
      </c>
      <c r="AA680" s="341"/>
      <c r="AB680" s="341"/>
      <c r="AC680" s="341"/>
      <c r="AD680" s="401"/>
      <c r="AE680" s="563"/>
      <c r="AF680" s="564"/>
      <c r="AG680" s="564"/>
      <c r="AH680" s="564"/>
      <c r="AI680" s="564"/>
      <c r="AJ680" s="564"/>
      <c r="AK680" s="564"/>
      <c r="AL680" s="565"/>
      <c r="AM680" s="564"/>
      <c r="AN680" s="564"/>
      <c r="AO680" s="564"/>
      <c r="AP680" s="564"/>
      <c r="AQ680" s="564"/>
      <c r="AR680" s="564"/>
      <c r="AS680" s="564"/>
      <c r="AT680" s="564"/>
      <c r="AU680" s="394"/>
      <c r="AV680" s="306"/>
      <c r="AW680" s="306"/>
      <c r="AX680" s="394"/>
      <c r="AY680" s="401"/>
      <c r="AZ680" s="341"/>
      <c r="BA680" s="341"/>
      <c r="BB680" s="341"/>
      <c r="BC680" s="341"/>
      <c r="BD680" s="341"/>
      <c r="BE680" s="401"/>
      <c r="BF680" s="341"/>
      <c r="BG680" s="341"/>
      <c r="BH680" s="402"/>
      <c r="BI680" s="403"/>
      <c r="BJ680" s="405"/>
      <c r="BK680" s="405"/>
      <c r="BL680" s="405"/>
      <c r="BM680" s="405"/>
      <c r="BN680" s="514"/>
    </row>
    <row r="681" ht="18.75" customHeight="1">
      <c r="A681" s="336" t="str">
        <f t="shared" si="13"/>
        <v/>
      </c>
      <c r="B681" s="341"/>
      <c r="C681" s="559"/>
      <c r="D681" s="559"/>
      <c r="E681" s="560" t="str">
        <f t="shared" si="14"/>
        <v/>
      </c>
      <c r="F681" s="401"/>
      <c r="G681" s="394"/>
      <c r="H681" s="341" t="str">
        <f t="array" ref="H681">IF(D681="","",XLOOKUP(D681,'Master Data'!K:K,'Master Data'!N:N,"Input in Master Data",0,1))</f>
        <v/>
      </c>
      <c r="I681" s="341" t="str">
        <f t="array" ref="I681">IF(D681="","",XLOOKUP(D681,'Master Data'!K:K,'Master Data'!O:O,"Input in Master Data",0,1))</f>
        <v/>
      </c>
      <c r="J681" s="341" t="str">
        <f t="array" ref="J681">if(V681="","",XLOOKUP(V681,Master[Company],Master[Blow],"Unknown",0,1))</f>
        <v/>
      </c>
      <c r="K681" s="341" t="str">
        <f t="array" ref="K681">if(V681="","",XLOOKUP(V681,Master[Company],Master[Pigging],"Unknown",0,1))</f>
        <v/>
      </c>
      <c r="L681" s="341" t="str">
        <f t="array" ref="L681">if(V681="","",XLOOKUP(V681,Master[Company],Master[Load Method],"Unknown",0,1))</f>
        <v/>
      </c>
      <c r="M681" s="341" t="str">
        <f t="array" ref="M681">if(V681="","",XLOOKUP(V681,Master[Company],Master[Line Distance],"Unknown",0,1))</f>
        <v/>
      </c>
      <c r="N681" s="394"/>
      <c r="O681" s="341"/>
      <c r="P681" s="506"/>
      <c r="Q681" s="341" t="str">
        <f t="array" ref="Q681">if(V681="","",XLOOKUP(V681,Master[Company],Master[Terms],"NA",0,1))</f>
        <v/>
      </c>
      <c r="R681" s="341" t="str">
        <f t="shared" si="9"/>
        <v/>
      </c>
      <c r="S681" s="341" t="str">
        <f t="array" ref="S681">if(V681="","",XLOOKUP(V681,Master[Company],Master[Group],"NA",0,1))</f>
        <v/>
      </c>
      <c r="T681" s="341" t="str">
        <f t="array" ref="T681">if(V681="","",XLOOKUP(V681,Master[Company],Master[Loading Location],"NA",0,1))</f>
        <v/>
      </c>
      <c r="U681" s="341" t="str">
        <f t="array" ref="U681">if(V681="","",XLOOKUP(V681,Master[Company],Master[Acronym],"NA",0,1))</f>
        <v/>
      </c>
      <c r="V681" s="341"/>
      <c r="W681" s="342"/>
      <c r="X681" s="90"/>
      <c r="Y681" s="341"/>
      <c r="Z681" s="341" t="str">
        <f t="shared" si="11"/>
        <v/>
      </c>
      <c r="AA681" s="341"/>
      <c r="AB681" s="341"/>
      <c r="AC681" s="341"/>
      <c r="AD681" s="401"/>
      <c r="AE681" s="563"/>
      <c r="AF681" s="564"/>
      <c r="AG681" s="564"/>
      <c r="AH681" s="564"/>
      <c r="AI681" s="564"/>
      <c r="AJ681" s="564"/>
      <c r="AK681" s="564"/>
      <c r="AL681" s="565"/>
      <c r="AM681" s="564"/>
      <c r="AN681" s="564"/>
      <c r="AO681" s="564"/>
      <c r="AP681" s="564"/>
      <c r="AQ681" s="564"/>
      <c r="AR681" s="564"/>
      <c r="AS681" s="564"/>
      <c r="AT681" s="564"/>
      <c r="AU681" s="394"/>
      <c r="AV681" s="306"/>
      <c r="AW681" s="306"/>
      <c r="AX681" s="394"/>
      <c r="AY681" s="401"/>
      <c r="AZ681" s="341"/>
      <c r="BA681" s="341"/>
      <c r="BB681" s="341"/>
      <c r="BC681" s="341"/>
      <c r="BD681" s="341"/>
      <c r="BE681" s="401"/>
      <c r="BF681" s="341"/>
      <c r="BG681" s="341"/>
      <c r="BH681" s="402"/>
      <c r="BI681" s="403"/>
      <c r="BJ681" s="405"/>
      <c r="BK681" s="405"/>
      <c r="BL681" s="405"/>
      <c r="BM681" s="405"/>
      <c r="BN681" s="514"/>
    </row>
    <row r="682" ht="18.75" customHeight="1">
      <c r="A682" s="336" t="str">
        <f t="shared" si="13"/>
        <v/>
      </c>
      <c r="B682" s="341"/>
      <c r="C682" s="559"/>
      <c r="D682" s="559"/>
      <c r="E682" s="560" t="str">
        <f t="shared" si="14"/>
        <v/>
      </c>
      <c r="F682" s="401"/>
      <c r="G682" s="394"/>
      <c r="H682" s="341" t="str">
        <f t="array" ref="H682">IF(D682="","",XLOOKUP(D682,'Master Data'!K:K,'Master Data'!N:N,"Input in Master Data",0,1))</f>
        <v/>
      </c>
      <c r="I682" s="341" t="str">
        <f t="array" ref="I682">IF(D682="","",XLOOKUP(D682,'Master Data'!K:K,'Master Data'!O:O,"Input in Master Data",0,1))</f>
        <v/>
      </c>
      <c r="J682" s="341" t="str">
        <f t="array" ref="J682">if(V682="","",XLOOKUP(V682,Master[Company],Master[Blow],"Unknown",0,1))</f>
        <v/>
      </c>
      <c r="K682" s="341" t="str">
        <f t="array" ref="K682">if(V682="","",XLOOKUP(V682,Master[Company],Master[Pigging],"Unknown",0,1))</f>
        <v/>
      </c>
      <c r="L682" s="341" t="str">
        <f t="array" ref="L682">if(V682="","",XLOOKUP(V682,Master[Company],Master[Load Method],"Unknown",0,1))</f>
        <v/>
      </c>
      <c r="M682" s="341" t="str">
        <f t="array" ref="M682">if(V682="","",XLOOKUP(V682,Master[Company],Master[Line Distance],"Unknown",0,1))</f>
        <v/>
      </c>
      <c r="N682" s="394"/>
      <c r="O682" s="341"/>
      <c r="P682" s="506"/>
      <c r="Q682" s="341" t="str">
        <f t="array" ref="Q682">if(V682="","",XLOOKUP(V682,Master[Company],Master[Terms],"NA",0,1))</f>
        <v/>
      </c>
      <c r="R682" s="341" t="str">
        <f t="shared" si="9"/>
        <v/>
      </c>
      <c r="S682" s="341" t="str">
        <f t="array" ref="S682">if(V682="","",XLOOKUP(V682,Master[Company],Master[Group],"NA",0,1))</f>
        <v/>
      </c>
      <c r="T682" s="341" t="str">
        <f t="array" ref="T682">if(V682="","",XLOOKUP(V682,Master[Company],Master[Loading Location],"NA",0,1))</f>
        <v/>
      </c>
      <c r="U682" s="341" t="str">
        <f t="array" ref="U682">if(V682="","",XLOOKUP(V682,Master[Company],Master[Acronym],"NA",0,1))</f>
        <v/>
      </c>
      <c r="V682" s="341"/>
      <c r="W682" s="342"/>
      <c r="X682" s="90"/>
      <c r="Y682" s="341"/>
      <c r="Z682" s="341" t="str">
        <f t="shared" si="11"/>
        <v/>
      </c>
      <c r="AA682" s="341"/>
      <c r="AB682" s="341"/>
      <c r="AC682" s="341"/>
      <c r="AD682" s="401"/>
      <c r="AE682" s="563"/>
      <c r="AF682" s="564"/>
      <c r="AG682" s="564"/>
      <c r="AH682" s="564"/>
      <c r="AI682" s="564"/>
      <c r="AJ682" s="564"/>
      <c r="AK682" s="564"/>
      <c r="AL682" s="565"/>
      <c r="AM682" s="564"/>
      <c r="AN682" s="564"/>
      <c r="AO682" s="564"/>
      <c r="AP682" s="564"/>
      <c r="AQ682" s="564"/>
      <c r="AR682" s="564"/>
      <c r="AS682" s="564"/>
      <c r="AT682" s="564"/>
      <c r="AU682" s="394"/>
      <c r="AV682" s="306"/>
      <c r="AW682" s="306"/>
      <c r="AX682" s="394"/>
      <c r="AY682" s="401"/>
      <c r="AZ682" s="341"/>
      <c r="BA682" s="341"/>
      <c r="BB682" s="341"/>
      <c r="BC682" s="341"/>
      <c r="BD682" s="341"/>
      <c r="BE682" s="401"/>
      <c r="BF682" s="341"/>
      <c r="BG682" s="341"/>
      <c r="BH682" s="402"/>
      <c r="BI682" s="403"/>
      <c r="BJ682" s="405"/>
      <c r="BK682" s="405"/>
      <c r="BL682" s="405"/>
      <c r="BM682" s="405"/>
      <c r="BN682" s="514"/>
    </row>
    <row r="683" ht="18.75" customHeight="1">
      <c r="A683" s="336" t="str">
        <f t="shared" si="13"/>
        <v/>
      </c>
      <c r="B683" s="341"/>
      <c r="C683" s="559"/>
      <c r="D683" s="559"/>
      <c r="E683" s="560" t="str">
        <f t="shared" si="14"/>
        <v/>
      </c>
      <c r="F683" s="401"/>
      <c r="G683" s="394"/>
      <c r="H683" s="341" t="str">
        <f t="array" ref="H683">IF(D683="","",XLOOKUP(D683,'Master Data'!K:K,'Master Data'!N:N,"Input in Master Data",0,1))</f>
        <v/>
      </c>
      <c r="I683" s="341" t="str">
        <f t="array" ref="I683">IF(D683="","",XLOOKUP(D683,'Master Data'!K:K,'Master Data'!O:O,"Input in Master Data",0,1))</f>
        <v/>
      </c>
      <c r="J683" s="341" t="str">
        <f t="array" ref="J683">if(V683="","",XLOOKUP(V683,Master[Company],Master[Blow],"Unknown",0,1))</f>
        <v/>
      </c>
      <c r="K683" s="341" t="str">
        <f t="array" ref="K683">if(V683="","",XLOOKUP(V683,Master[Company],Master[Pigging],"Unknown",0,1))</f>
        <v/>
      </c>
      <c r="L683" s="341" t="str">
        <f t="array" ref="L683">if(V683="","",XLOOKUP(V683,Master[Company],Master[Load Method],"Unknown",0,1))</f>
        <v/>
      </c>
      <c r="M683" s="341" t="str">
        <f t="array" ref="M683">if(V683="","",XLOOKUP(V683,Master[Company],Master[Line Distance],"Unknown",0,1))</f>
        <v/>
      </c>
      <c r="N683" s="394"/>
      <c r="O683" s="341"/>
      <c r="P683" s="506"/>
      <c r="Q683" s="341" t="str">
        <f t="array" ref="Q683">if(V683="","",XLOOKUP(V683,Master[Company],Master[Terms],"NA",0,1))</f>
        <v/>
      </c>
      <c r="R683" s="341" t="str">
        <f t="shared" si="9"/>
        <v/>
      </c>
      <c r="S683" s="341" t="str">
        <f t="array" ref="S683">if(V683="","",XLOOKUP(V683,Master[Company],Master[Group],"NA",0,1))</f>
        <v/>
      </c>
      <c r="T683" s="341" t="str">
        <f t="array" ref="T683">if(V683="","",XLOOKUP(V683,Master[Company],Master[Loading Location],"NA",0,1))</f>
        <v/>
      </c>
      <c r="U683" s="341" t="str">
        <f t="array" ref="U683">if(V683="","",XLOOKUP(V683,Master[Company],Master[Acronym],"NA",0,1))</f>
        <v/>
      </c>
      <c r="V683" s="341"/>
      <c r="W683" s="342"/>
      <c r="X683" s="90"/>
      <c r="Y683" s="341"/>
      <c r="Z683" s="341" t="str">
        <f t="shared" si="11"/>
        <v/>
      </c>
      <c r="AA683" s="341"/>
      <c r="AB683" s="341"/>
      <c r="AC683" s="341"/>
      <c r="AD683" s="401"/>
      <c r="AE683" s="563"/>
      <c r="AF683" s="564"/>
      <c r="AG683" s="564"/>
      <c r="AH683" s="564"/>
      <c r="AI683" s="564"/>
      <c r="AJ683" s="564"/>
      <c r="AK683" s="564"/>
      <c r="AL683" s="565"/>
      <c r="AM683" s="564"/>
      <c r="AN683" s="564"/>
      <c r="AO683" s="564"/>
      <c r="AP683" s="564"/>
      <c r="AQ683" s="564"/>
      <c r="AR683" s="564"/>
      <c r="AS683" s="564"/>
      <c r="AT683" s="564"/>
      <c r="AU683" s="394"/>
      <c r="AV683" s="306"/>
      <c r="AW683" s="306"/>
      <c r="AX683" s="394"/>
      <c r="AY683" s="401"/>
      <c r="AZ683" s="341"/>
      <c r="BA683" s="341"/>
      <c r="BB683" s="341"/>
      <c r="BC683" s="341"/>
      <c r="BD683" s="341"/>
      <c r="BE683" s="401"/>
      <c r="BF683" s="341"/>
      <c r="BG683" s="341"/>
      <c r="BH683" s="402"/>
      <c r="BI683" s="403"/>
      <c r="BJ683" s="405"/>
      <c r="BK683" s="405"/>
      <c r="BL683" s="405"/>
      <c r="BM683" s="405"/>
      <c r="BN683" s="514"/>
    </row>
    <row r="684" ht="18.75" customHeight="1">
      <c r="A684" s="336" t="str">
        <f t="shared" si="13"/>
        <v/>
      </c>
      <c r="B684" s="341"/>
      <c r="C684" s="559"/>
      <c r="D684" s="559"/>
      <c r="E684" s="560" t="str">
        <f t="shared" si="14"/>
        <v/>
      </c>
      <c r="F684" s="401"/>
      <c r="G684" s="394"/>
      <c r="H684" s="341" t="str">
        <f t="array" ref="H684">IF(D684="","",XLOOKUP(D684,'Master Data'!K:K,'Master Data'!N:N,"Input in Master Data",0,1))</f>
        <v/>
      </c>
      <c r="I684" s="341" t="str">
        <f t="array" ref="I684">IF(D684="","",XLOOKUP(D684,'Master Data'!K:K,'Master Data'!O:O,"Input in Master Data",0,1))</f>
        <v/>
      </c>
      <c r="J684" s="341" t="str">
        <f t="array" ref="J684">if(V684="","",XLOOKUP(V684,Master[Company],Master[Blow],"Unknown",0,1))</f>
        <v/>
      </c>
      <c r="K684" s="341" t="str">
        <f t="array" ref="K684">if(V684="","",XLOOKUP(V684,Master[Company],Master[Pigging],"Unknown",0,1))</f>
        <v/>
      </c>
      <c r="L684" s="341" t="str">
        <f t="array" ref="L684">if(V684="","",XLOOKUP(V684,Master[Company],Master[Load Method],"Unknown",0,1))</f>
        <v/>
      </c>
      <c r="M684" s="341" t="str">
        <f t="array" ref="M684">if(V684="","",XLOOKUP(V684,Master[Company],Master[Line Distance],"Unknown",0,1))</f>
        <v/>
      </c>
      <c r="N684" s="394"/>
      <c r="O684" s="341"/>
      <c r="P684" s="506"/>
      <c r="Q684" s="341" t="str">
        <f t="array" ref="Q684">if(V684="","",XLOOKUP(V684,Master[Company],Master[Terms],"NA",0,1))</f>
        <v/>
      </c>
      <c r="R684" s="341" t="str">
        <f t="shared" si="9"/>
        <v/>
      </c>
      <c r="S684" s="341" t="str">
        <f t="array" ref="S684">if(V684="","",XLOOKUP(V684,Master[Company],Master[Group],"NA",0,1))</f>
        <v/>
      </c>
      <c r="T684" s="341" t="str">
        <f t="array" ref="T684">if(V684="","",XLOOKUP(V684,Master[Company],Master[Loading Location],"NA",0,1))</f>
        <v/>
      </c>
      <c r="U684" s="341" t="str">
        <f t="array" ref="U684">if(V684="","",XLOOKUP(V684,Master[Company],Master[Acronym],"NA",0,1))</f>
        <v/>
      </c>
      <c r="V684" s="341"/>
      <c r="W684" s="342"/>
      <c r="X684" s="90"/>
      <c r="Y684" s="341"/>
      <c r="Z684" s="341" t="str">
        <f t="shared" si="11"/>
        <v/>
      </c>
      <c r="AA684" s="341"/>
      <c r="AB684" s="341"/>
      <c r="AC684" s="341"/>
      <c r="AD684" s="401"/>
      <c r="AE684" s="563"/>
      <c r="AF684" s="564"/>
      <c r="AG684" s="564"/>
      <c r="AH684" s="564"/>
      <c r="AI684" s="564"/>
      <c r="AJ684" s="564"/>
      <c r="AK684" s="564"/>
      <c r="AL684" s="565"/>
      <c r="AM684" s="564"/>
      <c r="AN684" s="564"/>
      <c r="AO684" s="564"/>
      <c r="AP684" s="564"/>
      <c r="AQ684" s="564"/>
      <c r="AR684" s="564"/>
      <c r="AS684" s="564"/>
      <c r="AT684" s="564"/>
      <c r="AU684" s="394"/>
      <c r="AV684" s="306"/>
      <c r="AW684" s="306"/>
      <c r="AX684" s="394"/>
      <c r="AY684" s="401"/>
      <c r="AZ684" s="341"/>
      <c r="BA684" s="341"/>
      <c r="BB684" s="341"/>
      <c r="BC684" s="341"/>
      <c r="BD684" s="341"/>
      <c r="BE684" s="401"/>
      <c r="BF684" s="341"/>
      <c r="BG684" s="341"/>
      <c r="BH684" s="402"/>
      <c r="BI684" s="403"/>
      <c r="BJ684" s="405"/>
      <c r="BK684" s="405"/>
      <c r="BL684" s="405"/>
      <c r="BM684" s="405"/>
      <c r="BN684" s="514"/>
    </row>
    <row r="685" ht="18.75" customHeight="1">
      <c r="A685" s="336" t="str">
        <f t="shared" si="13"/>
        <v/>
      </c>
      <c r="B685" s="341"/>
      <c r="C685" s="559"/>
      <c r="D685" s="559"/>
      <c r="E685" s="560" t="str">
        <f t="shared" si="14"/>
        <v/>
      </c>
      <c r="F685" s="401"/>
      <c r="G685" s="394"/>
      <c r="H685" s="341" t="str">
        <f t="array" ref="H685">IF(D685="","",XLOOKUP(D685,'Master Data'!K:K,'Master Data'!N:N,"Input in Master Data",0,1))</f>
        <v/>
      </c>
      <c r="I685" s="341" t="str">
        <f t="array" ref="I685">IF(D685="","",XLOOKUP(D685,'Master Data'!K:K,'Master Data'!O:O,"Input in Master Data",0,1))</f>
        <v/>
      </c>
      <c r="J685" s="341" t="str">
        <f t="array" ref="J685">if(V685="","",XLOOKUP(V685,Master[Company],Master[Blow],"Unknown",0,1))</f>
        <v/>
      </c>
      <c r="K685" s="341" t="str">
        <f t="array" ref="K685">if(V685="","",XLOOKUP(V685,Master[Company],Master[Pigging],"Unknown",0,1))</f>
        <v/>
      </c>
      <c r="L685" s="341" t="str">
        <f t="array" ref="L685">if(V685="","",XLOOKUP(V685,Master[Company],Master[Load Method],"Unknown",0,1))</f>
        <v/>
      </c>
      <c r="M685" s="341" t="str">
        <f t="array" ref="M685">if(V685="","",XLOOKUP(V685,Master[Company],Master[Line Distance],"Unknown",0,1))</f>
        <v/>
      </c>
      <c r="N685" s="394"/>
      <c r="O685" s="341"/>
      <c r="P685" s="506"/>
      <c r="Q685" s="341" t="str">
        <f t="array" ref="Q685">if(V685="","",XLOOKUP(V685,Master[Company],Master[Terms],"NA",0,1))</f>
        <v/>
      </c>
      <c r="R685" s="341" t="str">
        <f t="shared" si="9"/>
        <v/>
      </c>
      <c r="S685" s="341" t="str">
        <f t="array" ref="S685">if(V685="","",XLOOKUP(V685,Master[Company],Master[Group],"NA",0,1))</f>
        <v/>
      </c>
      <c r="T685" s="341" t="str">
        <f t="array" ref="T685">if(V685="","",XLOOKUP(V685,Master[Company],Master[Loading Location],"NA",0,1))</f>
        <v/>
      </c>
      <c r="U685" s="341" t="str">
        <f t="array" ref="U685">if(V685="","",XLOOKUP(V685,Master[Company],Master[Acronym],"NA",0,1))</f>
        <v/>
      </c>
      <c r="V685" s="341"/>
      <c r="W685" s="342"/>
      <c r="X685" s="90"/>
      <c r="Y685" s="341"/>
      <c r="Z685" s="341" t="str">
        <f t="shared" si="11"/>
        <v/>
      </c>
      <c r="AA685" s="341"/>
      <c r="AB685" s="341"/>
      <c r="AC685" s="341"/>
      <c r="AD685" s="401"/>
      <c r="AE685" s="563"/>
      <c r="AF685" s="564"/>
      <c r="AG685" s="564"/>
      <c r="AH685" s="564"/>
      <c r="AI685" s="564"/>
      <c r="AJ685" s="564"/>
      <c r="AK685" s="564"/>
      <c r="AL685" s="565"/>
      <c r="AM685" s="564"/>
      <c r="AN685" s="564"/>
      <c r="AO685" s="564"/>
      <c r="AP685" s="564"/>
      <c r="AQ685" s="564"/>
      <c r="AR685" s="564"/>
      <c r="AS685" s="564"/>
      <c r="AT685" s="564"/>
      <c r="AU685" s="394"/>
      <c r="AV685" s="306"/>
      <c r="AW685" s="306"/>
      <c r="AX685" s="394"/>
      <c r="AY685" s="401"/>
      <c r="AZ685" s="341"/>
      <c r="BA685" s="341"/>
      <c r="BB685" s="341"/>
      <c r="BC685" s="341"/>
      <c r="BD685" s="341"/>
      <c r="BE685" s="401"/>
      <c r="BF685" s="341"/>
      <c r="BG685" s="341"/>
      <c r="BH685" s="402"/>
      <c r="BI685" s="403"/>
      <c r="BJ685" s="405"/>
      <c r="BK685" s="405"/>
      <c r="BL685" s="405"/>
      <c r="BM685" s="405"/>
      <c r="BN685" s="514"/>
    </row>
    <row r="686" ht="18.75" customHeight="1">
      <c r="A686" s="336" t="str">
        <f t="shared" si="13"/>
        <v/>
      </c>
      <c r="B686" s="341"/>
      <c r="C686" s="559"/>
      <c r="D686" s="559"/>
      <c r="E686" s="560" t="str">
        <f t="shared" si="14"/>
        <v/>
      </c>
      <c r="F686" s="401"/>
      <c r="G686" s="394"/>
      <c r="H686" s="341" t="str">
        <f t="array" ref="H686">IF(D686="","",XLOOKUP(D686,'Master Data'!K:K,'Master Data'!N:N,"Input in Master Data",0,1))</f>
        <v/>
      </c>
      <c r="I686" s="341" t="str">
        <f t="array" ref="I686">IF(D686="","",XLOOKUP(D686,'Master Data'!K:K,'Master Data'!O:O,"Input in Master Data",0,1))</f>
        <v/>
      </c>
      <c r="J686" s="341" t="str">
        <f t="array" ref="J686">if(V686="","",XLOOKUP(V686,Master[Company],Master[Blow],"Unknown",0,1))</f>
        <v/>
      </c>
      <c r="K686" s="341" t="str">
        <f t="array" ref="K686">if(V686="","",XLOOKUP(V686,Master[Company],Master[Pigging],"Unknown",0,1))</f>
        <v/>
      </c>
      <c r="L686" s="341" t="str">
        <f t="array" ref="L686">if(V686="","",XLOOKUP(V686,Master[Company],Master[Load Method],"Unknown",0,1))</f>
        <v/>
      </c>
      <c r="M686" s="341" t="str">
        <f t="array" ref="M686">if(V686="","",XLOOKUP(V686,Master[Company],Master[Line Distance],"Unknown",0,1))</f>
        <v/>
      </c>
      <c r="N686" s="394"/>
      <c r="O686" s="341"/>
      <c r="P686" s="506"/>
      <c r="Q686" s="341" t="str">
        <f t="array" ref="Q686">if(V686="","",XLOOKUP(V686,Master[Company],Master[Terms],"NA",0,1))</f>
        <v/>
      </c>
      <c r="R686" s="341" t="str">
        <f t="shared" si="9"/>
        <v/>
      </c>
      <c r="S686" s="341" t="str">
        <f t="array" ref="S686">if(V686="","",XLOOKUP(V686,Master[Company],Master[Group],"NA",0,1))</f>
        <v/>
      </c>
      <c r="T686" s="341" t="str">
        <f t="array" ref="T686">if(V686="","",XLOOKUP(V686,Master[Company],Master[Loading Location],"NA",0,1))</f>
        <v/>
      </c>
      <c r="U686" s="341" t="str">
        <f t="array" ref="U686">if(V686="","",XLOOKUP(V686,Master[Company],Master[Acronym],"NA",0,1))</f>
        <v/>
      </c>
      <c r="V686" s="341"/>
      <c r="W686" s="342"/>
      <c r="X686" s="90"/>
      <c r="Y686" s="341"/>
      <c r="Z686" s="341" t="str">
        <f t="shared" si="11"/>
        <v/>
      </c>
      <c r="AA686" s="341"/>
      <c r="AB686" s="341"/>
      <c r="AC686" s="341"/>
      <c r="AD686" s="401"/>
      <c r="AE686" s="563"/>
      <c r="AF686" s="564"/>
      <c r="AG686" s="564"/>
      <c r="AH686" s="564"/>
      <c r="AI686" s="564"/>
      <c r="AJ686" s="564"/>
      <c r="AK686" s="564"/>
      <c r="AL686" s="565"/>
      <c r="AM686" s="564"/>
      <c r="AN686" s="564"/>
      <c r="AO686" s="564"/>
      <c r="AP686" s="564"/>
      <c r="AQ686" s="564"/>
      <c r="AR686" s="564"/>
      <c r="AS686" s="564"/>
      <c r="AT686" s="564"/>
      <c r="AU686" s="394"/>
      <c r="AV686" s="306"/>
      <c r="AW686" s="306"/>
      <c r="AX686" s="394"/>
      <c r="AY686" s="401"/>
      <c r="AZ686" s="341"/>
      <c r="BA686" s="341"/>
      <c r="BB686" s="341"/>
      <c r="BC686" s="341"/>
      <c r="BD686" s="341"/>
      <c r="BE686" s="401"/>
      <c r="BF686" s="341"/>
      <c r="BG686" s="341"/>
      <c r="BH686" s="402"/>
      <c r="BI686" s="403"/>
      <c r="BJ686" s="405"/>
      <c r="BK686" s="405"/>
      <c r="BL686" s="405"/>
      <c r="BM686" s="405"/>
      <c r="BN686" s="514"/>
    </row>
    <row r="687" ht="18.75" customHeight="1">
      <c r="A687" s="336" t="str">
        <f t="shared" si="13"/>
        <v/>
      </c>
      <c r="B687" s="341"/>
      <c r="C687" s="559"/>
      <c r="D687" s="559"/>
      <c r="E687" s="560" t="str">
        <f t="shared" si="14"/>
        <v/>
      </c>
      <c r="F687" s="401"/>
      <c r="G687" s="394"/>
      <c r="H687" s="341" t="str">
        <f t="array" ref="H687">IF(D687="","",XLOOKUP(D687,'Master Data'!K:K,'Master Data'!N:N,"Input in Master Data",0,1))</f>
        <v/>
      </c>
      <c r="I687" s="341" t="str">
        <f t="array" ref="I687">IF(D687="","",XLOOKUP(D687,'Master Data'!K:K,'Master Data'!O:O,"Input in Master Data",0,1))</f>
        <v/>
      </c>
      <c r="J687" s="341" t="str">
        <f t="array" ref="J687">if(V687="","",XLOOKUP(V687,Master[Company],Master[Blow],"Unknown",0,1))</f>
        <v/>
      </c>
      <c r="K687" s="341" t="str">
        <f t="array" ref="K687">if(V687="","",XLOOKUP(V687,Master[Company],Master[Pigging],"Unknown",0,1))</f>
        <v/>
      </c>
      <c r="L687" s="341" t="str">
        <f t="array" ref="L687">if(V687="","",XLOOKUP(V687,Master[Company],Master[Load Method],"Unknown",0,1))</f>
        <v/>
      </c>
      <c r="M687" s="341" t="str">
        <f t="array" ref="M687">if(V687="","",XLOOKUP(V687,Master[Company],Master[Line Distance],"Unknown",0,1))</f>
        <v/>
      </c>
      <c r="N687" s="394"/>
      <c r="O687" s="341"/>
      <c r="P687" s="506"/>
      <c r="Q687" s="341" t="str">
        <f t="array" ref="Q687">if(V687="","",XLOOKUP(V687,Master[Company],Master[Terms],"NA",0,1))</f>
        <v/>
      </c>
      <c r="R687" s="341" t="str">
        <f t="shared" si="9"/>
        <v/>
      </c>
      <c r="S687" s="341" t="str">
        <f t="array" ref="S687">if(V687="","",XLOOKUP(V687,Master[Company],Master[Group],"NA",0,1))</f>
        <v/>
      </c>
      <c r="T687" s="341" t="str">
        <f t="array" ref="T687">if(V687="","",XLOOKUP(V687,Master[Company],Master[Loading Location],"NA",0,1))</f>
        <v/>
      </c>
      <c r="U687" s="341" t="str">
        <f t="array" ref="U687">if(V687="","",XLOOKUP(V687,Master[Company],Master[Acronym],"NA",0,1))</f>
        <v/>
      </c>
      <c r="V687" s="341"/>
      <c r="W687" s="342"/>
      <c r="X687" s="90"/>
      <c r="Y687" s="341"/>
      <c r="Z687" s="341" t="str">
        <f t="shared" si="11"/>
        <v/>
      </c>
      <c r="AA687" s="341"/>
      <c r="AB687" s="341"/>
      <c r="AC687" s="341"/>
      <c r="AD687" s="401"/>
      <c r="AE687" s="563"/>
      <c r="AF687" s="564"/>
      <c r="AG687" s="564"/>
      <c r="AH687" s="564"/>
      <c r="AI687" s="564"/>
      <c r="AJ687" s="564"/>
      <c r="AK687" s="564"/>
      <c r="AL687" s="565"/>
      <c r="AM687" s="564"/>
      <c r="AN687" s="564"/>
      <c r="AO687" s="564"/>
      <c r="AP687" s="564"/>
      <c r="AQ687" s="564"/>
      <c r="AR687" s="564"/>
      <c r="AS687" s="564"/>
      <c r="AT687" s="564"/>
      <c r="AU687" s="394"/>
      <c r="AV687" s="306"/>
      <c r="AW687" s="306"/>
      <c r="AX687" s="394"/>
      <c r="AY687" s="401"/>
      <c r="AZ687" s="341"/>
      <c r="BA687" s="341"/>
      <c r="BB687" s="341"/>
      <c r="BC687" s="341"/>
      <c r="BD687" s="341"/>
      <c r="BE687" s="401"/>
      <c r="BF687" s="341"/>
      <c r="BG687" s="341"/>
      <c r="BH687" s="402"/>
      <c r="BI687" s="403"/>
      <c r="BJ687" s="405"/>
      <c r="BK687" s="405"/>
      <c r="BL687" s="405"/>
      <c r="BM687" s="405"/>
      <c r="BN687" s="514"/>
    </row>
    <row r="688" ht="18.75" customHeight="1">
      <c r="A688" s="336" t="str">
        <f t="shared" si="13"/>
        <v/>
      </c>
      <c r="B688" s="341"/>
      <c r="C688" s="559"/>
      <c r="D688" s="559"/>
      <c r="E688" s="560" t="str">
        <f t="shared" si="14"/>
        <v/>
      </c>
      <c r="F688" s="401"/>
      <c r="G688" s="394"/>
      <c r="H688" s="341" t="str">
        <f t="array" ref="H688">IF(D688="","",XLOOKUP(D688,'Master Data'!K:K,'Master Data'!N:N,"Input in Master Data",0,1))</f>
        <v/>
      </c>
      <c r="I688" s="341" t="str">
        <f t="array" ref="I688">IF(D688="","",XLOOKUP(D688,'Master Data'!K:K,'Master Data'!O:O,"Input in Master Data",0,1))</f>
        <v/>
      </c>
      <c r="J688" s="341" t="str">
        <f t="array" ref="J688">if(V688="","",XLOOKUP(V688,Master[Company],Master[Blow],"Unknown",0,1))</f>
        <v/>
      </c>
      <c r="K688" s="341" t="str">
        <f t="array" ref="K688">if(V688="","",XLOOKUP(V688,Master[Company],Master[Pigging],"Unknown",0,1))</f>
        <v/>
      </c>
      <c r="L688" s="341" t="str">
        <f t="array" ref="L688">if(V688="","",XLOOKUP(V688,Master[Company],Master[Load Method],"Unknown",0,1))</f>
        <v/>
      </c>
      <c r="M688" s="341" t="str">
        <f t="array" ref="M688">if(V688="","",XLOOKUP(V688,Master[Company],Master[Line Distance],"Unknown",0,1))</f>
        <v/>
      </c>
      <c r="N688" s="394"/>
      <c r="O688" s="341"/>
      <c r="P688" s="506"/>
      <c r="Q688" s="341" t="str">
        <f t="array" ref="Q688">if(V688="","",XLOOKUP(V688,Master[Company],Master[Terms],"NA",0,1))</f>
        <v/>
      </c>
      <c r="R688" s="341" t="str">
        <f t="shared" si="9"/>
        <v/>
      </c>
      <c r="S688" s="341" t="str">
        <f t="array" ref="S688">if(V688="","",XLOOKUP(V688,Master[Company],Master[Group],"NA",0,1))</f>
        <v/>
      </c>
      <c r="T688" s="341" t="str">
        <f t="array" ref="T688">if(V688="","",XLOOKUP(V688,Master[Company],Master[Loading Location],"NA",0,1))</f>
        <v/>
      </c>
      <c r="U688" s="341" t="str">
        <f t="array" ref="U688">if(V688="","",XLOOKUP(V688,Master[Company],Master[Acronym],"NA",0,1))</f>
        <v/>
      </c>
      <c r="V688" s="341"/>
      <c r="W688" s="342"/>
      <c r="X688" s="90"/>
      <c r="Y688" s="341"/>
      <c r="Z688" s="341" t="str">
        <f t="shared" si="11"/>
        <v/>
      </c>
      <c r="AA688" s="341"/>
      <c r="AB688" s="341"/>
      <c r="AC688" s="341"/>
      <c r="AD688" s="401"/>
      <c r="AE688" s="563"/>
      <c r="AF688" s="564"/>
      <c r="AG688" s="564"/>
      <c r="AH688" s="564"/>
      <c r="AI688" s="564"/>
      <c r="AJ688" s="564"/>
      <c r="AK688" s="564"/>
      <c r="AL688" s="565"/>
      <c r="AM688" s="564"/>
      <c r="AN688" s="564"/>
      <c r="AO688" s="564"/>
      <c r="AP688" s="564"/>
      <c r="AQ688" s="564"/>
      <c r="AR688" s="564"/>
      <c r="AS688" s="564"/>
      <c r="AT688" s="564"/>
      <c r="AU688" s="394"/>
      <c r="AV688" s="306"/>
      <c r="AW688" s="306"/>
      <c r="AX688" s="394"/>
      <c r="AY688" s="401"/>
      <c r="AZ688" s="341"/>
      <c r="BA688" s="341"/>
      <c r="BB688" s="341"/>
      <c r="BC688" s="341"/>
      <c r="BD688" s="341"/>
      <c r="BE688" s="401"/>
      <c r="BF688" s="341"/>
      <c r="BG688" s="341"/>
      <c r="BH688" s="402"/>
      <c r="BI688" s="403"/>
      <c r="BJ688" s="405"/>
      <c r="BK688" s="405"/>
      <c r="BL688" s="405"/>
      <c r="BM688" s="405"/>
      <c r="BN688" s="514"/>
    </row>
    <row r="689" ht="18.75" customHeight="1">
      <c r="A689" s="336" t="str">
        <f t="shared" si="13"/>
        <v/>
      </c>
      <c r="B689" s="341"/>
      <c r="C689" s="559"/>
      <c r="D689" s="559"/>
      <c r="E689" s="560" t="str">
        <f t="shared" si="14"/>
        <v/>
      </c>
      <c r="F689" s="401"/>
      <c r="G689" s="394"/>
      <c r="H689" s="341" t="str">
        <f t="array" ref="H689">IF(D689="","",XLOOKUP(D689,'Master Data'!K:K,'Master Data'!N:N,"Input in Master Data",0,1))</f>
        <v/>
      </c>
      <c r="I689" s="341" t="str">
        <f t="array" ref="I689">IF(D689="","",XLOOKUP(D689,'Master Data'!K:K,'Master Data'!O:O,"Input in Master Data",0,1))</f>
        <v/>
      </c>
      <c r="J689" s="341" t="str">
        <f t="array" ref="J689">if(V689="","",XLOOKUP(V689,Master[Company],Master[Blow],"Unknown",0,1))</f>
        <v/>
      </c>
      <c r="K689" s="341" t="str">
        <f t="array" ref="K689">if(V689="","",XLOOKUP(V689,Master[Company],Master[Pigging],"Unknown",0,1))</f>
        <v/>
      </c>
      <c r="L689" s="341" t="str">
        <f t="array" ref="L689">if(V689="","",XLOOKUP(V689,Master[Company],Master[Load Method],"Unknown",0,1))</f>
        <v/>
      </c>
      <c r="M689" s="341" t="str">
        <f t="array" ref="M689">if(V689="","",XLOOKUP(V689,Master[Company],Master[Line Distance],"Unknown",0,1))</f>
        <v/>
      </c>
      <c r="N689" s="394"/>
      <c r="O689" s="341"/>
      <c r="P689" s="506"/>
      <c r="Q689" s="341" t="str">
        <f t="array" ref="Q689">if(V689="","",XLOOKUP(V689,Master[Company],Master[Terms],"NA",0,1))</f>
        <v/>
      </c>
      <c r="R689" s="341" t="str">
        <f t="shared" si="9"/>
        <v/>
      </c>
      <c r="S689" s="341" t="str">
        <f t="array" ref="S689">if(V689="","",XLOOKUP(V689,Master[Company],Master[Group],"NA",0,1))</f>
        <v/>
      </c>
      <c r="T689" s="341" t="str">
        <f t="array" ref="T689">if(V689="","",XLOOKUP(V689,Master[Company],Master[Loading Location],"NA",0,1))</f>
        <v/>
      </c>
      <c r="U689" s="341" t="str">
        <f t="array" ref="U689">if(V689="","",XLOOKUP(V689,Master[Company],Master[Acronym],"NA",0,1))</f>
        <v/>
      </c>
      <c r="V689" s="341"/>
      <c r="W689" s="342"/>
      <c r="X689" s="90"/>
      <c r="Y689" s="341"/>
      <c r="Z689" s="341" t="str">
        <f t="shared" si="11"/>
        <v/>
      </c>
      <c r="AA689" s="341"/>
      <c r="AB689" s="341"/>
      <c r="AC689" s="341"/>
      <c r="AD689" s="401"/>
      <c r="AE689" s="563"/>
      <c r="AF689" s="564"/>
      <c r="AG689" s="564"/>
      <c r="AH689" s="564"/>
      <c r="AI689" s="564"/>
      <c r="AJ689" s="564"/>
      <c r="AK689" s="564"/>
      <c r="AL689" s="565"/>
      <c r="AM689" s="564"/>
      <c r="AN689" s="564"/>
      <c r="AO689" s="564"/>
      <c r="AP689" s="564"/>
      <c r="AQ689" s="564"/>
      <c r="AR689" s="564"/>
      <c r="AS689" s="564"/>
      <c r="AT689" s="564"/>
      <c r="AU689" s="394"/>
      <c r="AV689" s="306"/>
      <c r="AW689" s="306"/>
      <c r="AX689" s="394"/>
      <c r="AY689" s="401"/>
      <c r="AZ689" s="341"/>
      <c r="BA689" s="341"/>
      <c r="BB689" s="341"/>
      <c r="BC689" s="341"/>
      <c r="BD689" s="341"/>
      <c r="BE689" s="401"/>
      <c r="BF689" s="341"/>
      <c r="BG689" s="341"/>
      <c r="BH689" s="402"/>
      <c r="BI689" s="403"/>
      <c r="BJ689" s="405"/>
      <c r="BK689" s="405"/>
      <c r="BL689" s="405"/>
      <c r="BM689" s="405"/>
      <c r="BN689" s="514"/>
    </row>
    <row r="690" ht="18.75" customHeight="1">
      <c r="A690" s="336" t="str">
        <f t="shared" si="13"/>
        <v/>
      </c>
      <c r="B690" s="341"/>
      <c r="C690" s="559"/>
      <c r="D690" s="559"/>
      <c r="E690" s="560" t="str">
        <f t="shared" si="14"/>
        <v/>
      </c>
      <c r="F690" s="401"/>
      <c r="G690" s="394"/>
      <c r="H690" s="341" t="str">
        <f t="array" ref="H690">IF(D690="","",XLOOKUP(D690,'Master Data'!K:K,'Master Data'!N:N,"Input in Master Data",0,1))</f>
        <v/>
      </c>
      <c r="I690" s="341" t="str">
        <f t="array" ref="I690">IF(D690="","",XLOOKUP(D690,'Master Data'!K:K,'Master Data'!O:O,"Input in Master Data",0,1))</f>
        <v/>
      </c>
      <c r="J690" s="341" t="str">
        <f t="array" ref="J690">if(V690="","",XLOOKUP(V690,Master[Company],Master[Blow],"Unknown",0,1))</f>
        <v/>
      </c>
      <c r="K690" s="341" t="str">
        <f t="array" ref="K690">if(V690="","",XLOOKUP(V690,Master[Company],Master[Pigging],"Unknown",0,1))</f>
        <v/>
      </c>
      <c r="L690" s="341" t="str">
        <f t="array" ref="L690">if(V690="","",XLOOKUP(V690,Master[Company],Master[Load Method],"Unknown",0,1))</f>
        <v/>
      </c>
      <c r="M690" s="341" t="str">
        <f t="array" ref="M690">if(V690="","",XLOOKUP(V690,Master[Company],Master[Line Distance],"Unknown",0,1))</f>
        <v/>
      </c>
      <c r="N690" s="394"/>
      <c r="O690" s="341"/>
      <c r="P690" s="506"/>
      <c r="Q690" s="341" t="str">
        <f t="array" ref="Q690">if(V690="","",XLOOKUP(V690,Master[Company],Master[Terms],"NA",0,1))</f>
        <v/>
      </c>
      <c r="R690" s="341" t="str">
        <f t="shared" si="9"/>
        <v/>
      </c>
      <c r="S690" s="341" t="str">
        <f t="array" ref="S690">if(V690="","",XLOOKUP(V690,Master[Company],Master[Group],"NA",0,1))</f>
        <v/>
      </c>
      <c r="T690" s="341" t="str">
        <f t="array" ref="T690">if(V690="","",XLOOKUP(V690,Master[Company],Master[Loading Location],"NA",0,1))</f>
        <v/>
      </c>
      <c r="U690" s="341" t="str">
        <f t="array" ref="U690">if(V690="","",XLOOKUP(V690,Master[Company],Master[Acronym],"NA",0,1))</f>
        <v/>
      </c>
      <c r="V690" s="341"/>
      <c r="W690" s="342"/>
      <c r="X690" s="90"/>
      <c r="Y690" s="341"/>
      <c r="Z690" s="341" t="str">
        <f t="shared" si="11"/>
        <v/>
      </c>
      <c r="AA690" s="341"/>
      <c r="AB690" s="341"/>
      <c r="AC690" s="341"/>
      <c r="AD690" s="401"/>
      <c r="AE690" s="563"/>
      <c r="AF690" s="564"/>
      <c r="AG690" s="564"/>
      <c r="AH690" s="564"/>
      <c r="AI690" s="564"/>
      <c r="AJ690" s="564"/>
      <c r="AK690" s="564"/>
      <c r="AL690" s="565"/>
      <c r="AM690" s="564"/>
      <c r="AN690" s="564"/>
      <c r="AO690" s="564"/>
      <c r="AP690" s="564"/>
      <c r="AQ690" s="564"/>
      <c r="AR690" s="564"/>
      <c r="AS690" s="564"/>
      <c r="AT690" s="564"/>
      <c r="AU690" s="394"/>
      <c r="AV690" s="306"/>
      <c r="AW690" s="306"/>
      <c r="AX690" s="394"/>
      <c r="AY690" s="401"/>
      <c r="AZ690" s="341"/>
      <c r="BA690" s="341"/>
      <c r="BB690" s="341"/>
      <c r="BC690" s="341"/>
      <c r="BD690" s="341"/>
      <c r="BE690" s="401"/>
      <c r="BF690" s="341"/>
      <c r="BG690" s="341"/>
      <c r="BH690" s="402"/>
      <c r="BI690" s="403"/>
      <c r="BJ690" s="405"/>
      <c r="BK690" s="405"/>
      <c r="BL690" s="405"/>
      <c r="BM690" s="405"/>
      <c r="BN690" s="514"/>
    </row>
    <row r="691" ht="18.75" customHeight="1">
      <c r="A691" s="336" t="str">
        <f t="shared" si="13"/>
        <v/>
      </c>
      <c r="B691" s="341"/>
      <c r="C691" s="559"/>
      <c r="D691" s="559"/>
      <c r="E691" s="560" t="str">
        <f t="shared" si="14"/>
        <v/>
      </c>
      <c r="F691" s="401"/>
      <c r="G691" s="394"/>
      <c r="H691" s="341" t="str">
        <f t="array" ref="H691">IF(D691="","",XLOOKUP(D691,'Master Data'!K:K,'Master Data'!N:N,"Input in Master Data",0,1))</f>
        <v/>
      </c>
      <c r="I691" s="341" t="str">
        <f t="array" ref="I691">IF(D691="","",XLOOKUP(D691,'Master Data'!K:K,'Master Data'!O:O,"Input in Master Data",0,1))</f>
        <v/>
      </c>
      <c r="J691" s="341" t="str">
        <f t="array" ref="J691">if(V691="","",XLOOKUP(V691,Master[Company],Master[Blow],"Unknown",0,1))</f>
        <v/>
      </c>
      <c r="K691" s="341" t="str">
        <f t="array" ref="K691">if(V691="","",XLOOKUP(V691,Master[Company],Master[Pigging],"Unknown",0,1))</f>
        <v/>
      </c>
      <c r="L691" s="341" t="str">
        <f t="array" ref="L691">if(V691="","",XLOOKUP(V691,Master[Company],Master[Load Method],"Unknown",0,1))</f>
        <v/>
      </c>
      <c r="M691" s="341" t="str">
        <f t="array" ref="M691">if(V691="","",XLOOKUP(V691,Master[Company],Master[Line Distance],"Unknown",0,1))</f>
        <v/>
      </c>
      <c r="N691" s="394"/>
      <c r="O691" s="341"/>
      <c r="P691" s="506"/>
      <c r="Q691" s="341" t="str">
        <f t="array" ref="Q691">if(V691="","",XLOOKUP(V691,Master[Company],Master[Terms],"NA",0,1))</f>
        <v/>
      </c>
      <c r="R691" s="341" t="str">
        <f t="shared" si="9"/>
        <v/>
      </c>
      <c r="S691" s="341" t="str">
        <f t="array" ref="S691">if(V691="","",XLOOKUP(V691,Master[Company],Master[Group],"NA",0,1))</f>
        <v/>
      </c>
      <c r="T691" s="341" t="str">
        <f t="array" ref="T691">if(V691="","",XLOOKUP(V691,Master[Company],Master[Loading Location],"NA",0,1))</f>
        <v/>
      </c>
      <c r="U691" s="341" t="str">
        <f t="array" ref="U691">if(V691="","",XLOOKUP(V691,Master[Company],Master[Acronym],"NA",0,1))</f>
        <v/>
      </c>
      <c r="V691" s="341"/>
      <c r="W691" s="342"/>
      <c r="X691" s="90"/>
      <c r="Y691" s="341"/>
      <c r="Z691" s="341" t="str">
        <f t="shared" si="11"/>
        <v/>
      </c>
      <c r="AA691" s="341"/>
      <c r="AB691" s="341"/>
      <c r="AC691" s="341"/>
      <c r="AD691" s="401"/>
      <c r="AE691" s="563"/>
      <c r="AF691" s="564"/>
      <c r="AG691" s="564"/>
      <c r="AH691" s="564"/>
      <c r="AI691" s="564"/>
      <c r="AJ691" s="564"/>
      <c r="AK691" s="564"/>
      <c r="AL691" s="565"/>
      <c r="AM691" s="564"/>
      <c r="AN691" s="564"/>
      <c r="AO691" s="564"/>
      <c r="AP691" s="564"/>
      <c r="AQ691" s="564"/>
      <c r="AR691" s="564"/>
      <c r="AS691" s="564"/>
      <c r="AT691" s="564"/>
      <c r="AU691" s="394"/>
      <c r="AV691" s="306"/>
      <c r="AW691" s="306"/>
      <c r="AX691" s="394"/>
      <c r="AY691" s="401"/>
      <c r="AZ691" s="341"/>
      <c r="BA691" s="341"/>
      <c r="BB691" s="341"/>
      <c r="BC691" s="341"/>
      <c r="BD691" s="341"/>
      <c r="BE691" s="401"/>
      <c r="BF691" s="341"/>
      <c r="BG691" s="341"/>
      <c r="BH691" s="402"/>
      <c r="BI691" s="403"/>
      <c r="BJ691" s="405"/>
      <c r="BK691" s="405"/>
      <c r="BL691" s="405"/>
      <c r="BM691" s="405"/>
      <c r="BN691" s="514"/>
    </row>
    <row r="692" ht="18.75" customHeight="1">
      <c r="A692" s="336" t="str">
        <f t="shared" si="13"/>
        <v/>
      </c>
      <c r="B692" s="341"/>
      <c r="C692" s="559"/>
      <c r="D692" s="559"/>
      <c r="E692" s="560" t="str">
        <f t="shared" si="14"/>
        <v/>
      </c>
      <c r="F692" s="401"/>
      <c r="G692" s="394"/>
      <c r="H692" s="341" t="str">
        <f t="array" ref="H692">IF(D692="","",XLOOKUP(D692,'Master Data'!K:K,'Master Data'!N:N,"Input in Master Data",0,1))</f>
        <v/>
      </c>
      <c r="I692" s="341" t="str">
        <f t="array" ref="I692">IF(D692="","",XLOOKUP(D692,'Master Data'!K:K,'Master Data'!O:O,"Input in Master Data",0,1))</f>
        <v/>
      </c>
      <c r="J692" s="341" t="str">
        <f t="array" ref="J692">if(V692="","",XLOOKUP(V692,Master[Company],Master[Blow],"Unknown",0,1))</f>
        <v/>
      </c>
      <c r="K692" s="341" t="str">
        <f t="array" ref="K692">if(V692="","",XLOOKUP(V692,Master[Company],Master[Pigging],"Unknown",0,1))</f>
        <v/>
      </c>
      <c r="L692" s="341" t="str">
        <f t="array" ref="L692">if(V692="","",XLOOKUP(V692,Master[Company],Master[Load Method],"Unknown",0,1))</f>
        <v/>
      </c>
      <c r="M692" s="341" t="str">
        <f t="array" ref="M692">if(V692="","",XLOOKUP(V692,Master[Company],Master[Line Distance],"Unknown",0,1))</f>
        <v/>
      </c>
      <c r="N692" s="394"/>
      <c r="O692" s="341"/>
      <c r="P692" s="506"/>
      <c r="Q692" s="341" t="str">
        <f t="array" ref="Q692">if(V692="","",XLOOKUP(V692,Master[Company],Master[Terms],"NA",0,1))</f>
        <v/>
      </c>
      <c r="R692" s="341" t="str">
        <f t="shared" si="9"/>
        <v/>
      </c>
      <c r="S692" s="341" t="str">
        <f t="array" ref="S692">if(V692="","",XLOOKUP(V692,Master[Company],Master[Group],"NA",0,1))</f>
        <v/>
      </c>
      <c r="T692" s="341" t="str">
        <f t="array" ref="T692">if(V692="","",XLOOKUP(V692,Master[Company],Master[Loading Location],"NA",0,1))</f>
        <v/>
      </c>
      <c r="U692" s="341" t="str">
        <f t="array" ref="U692">if(V692="","",XLOOKUP(V692,Master[Company],Master[Acronym],"NA",0,1))</f>
        <v/>
      </c>
      <c r="V692" s="341"/>
      <c r="W692" s="342"/>
      <c r="X692" s="90"/>
      <c r="Y692" s="341"/>
      <c r="Z692" s="341" t="str">
        <f t="shared" si="11"/>
        <v/>
      </c>
      <c r="AA692" s="341"/>
      <c r="AB692" s="341"/>
      <c r="AC692" s="341"/>
      <c r="AD692" s="401"/>
      <c r="AE692" s="563"/>
      <c r="AF692" s="564"/>
      <c r="AG692" s="564"/>
      <c r="AH692" s="564"/>
      <c r="AI692" s="564"/>
      <c r="AJ692" s="564"/>
      <c r="AK692" s="564"/>
      <c r="AL692" s="565"/>
      <c r="AM692" s="564"/>
      <c r="AN692" s="564"/>
      <c r="AO692" s="564"/>
      <c r="AP692" s="564"/>
      <c r="AQ692" s="564"/>
      <c r="AR692" s="564"/>
      <c r="AS692" s="564"/>
      <c r="AT692" s="564"/>
      <c r="AU692" s="394"/>
      <c r="AV692" s="306"/>
      <c r="AW692" s="306"/>
      <c r="AX692" s="394"/>
      <c r="AY692" s="401"/>
      <c r="AZ692" s="341"/>
      <c r="BA692" s="341"/>
      <c r="BB692" s="341"/>
      <c r="BC692" s="341"/>
      <c r="BD692" s="341"/>
      <c r="BE692" s="401"/>
      <c r="BF692" s="341"/>
      <c r="BG692" s="341"/>
      <c r="BH692" s="402"/>
      <c r="BI692" s="403"/>
      <c r="BJ692" s="405"/>
      <c r="BK692" s="405"/>
      <c r="BL692" s="405"/>
      <c r="BM692" s="405"/>
      <c r="BN692" s="514"/>
    </row>
    <row r="693" ht="18.75" customHeight="1">
      <c r="A693" s="336" t="str">
        <f t="shared" si="13"/>
        <v/>
      </c>
      <c r="B693" s="341"/>
      <c r="C693" s="559"/>
      <c r="D693" s="559"/>
      <c r="E693" s="560" t="str">
        <f t="shared" si="14"/>
        <v/>
      </c>
      <c r="F693" s="401"/>
      <c r="G693" s="394"/>
      <c r="H693" s="341" t="str">
        <f t="array" ref="H693">IF(D693="","",XLOOKUP(D693,'Master Data'!K:K,'Master Data'!N:N,"Input in Master Data",0,1))</f>
        <v/>
      </c>
      <c r="I693" s="341" t="str">
        <f t="array" ref="I693">IF(D693="","",XLOOKUP(D693,'Master Data'!K:K,'Master Data'!O:O,"Input in Master Data",0,1))</f>
        <v/>
      </c>
      <c r="J693" s="341" t="str">
        <f t="array" ref="J693">if(V693="","",XLOOKUP(V693,Master[Company],Master[Blow],"Unknown",0,1))</f>
        <v/>
      </c>
      <c r="K693" s="341" t="str">
        <f t="array" ref="K693">if(V693="","",XLOOKUP(V693,Master[Company],Master[Pigging],"Unknown",0,1))</f>
        <v/>
      </c>
      <c r="L693" s="341" t="str">
        <f t="array" ref="L693">if(V693="","",XLOOKUP(V693,Master[Company],Master[Load Method],"Unknown",0,1))</f>
        <v/>
      </c>
      <c r="M693" s="341" t="str">
        <f t="array" ref="M693">if(V693="","",XLOOKUP(V693,Master[Company],Master[Line Distance],"Unknown",0,1))</f>
        <v/>
      </c>
      <c r="N693" s="394"/>
      <c r="O693" s="341"/>
      <c r="P693" s="506"/>
      <c r="Q693" s="341" t="str">
        <f t="array" ref="Q693">if(V693="","",XLOOKUP(V693,Master[Company],Master[Terms],"NA",0,1))</f>
        <v/>
      </c>
      <c r="R693" s="341" t="str">
        <f t="shared" si="9"/>
        <v/>
      </c>
      <c r="S693" s="341" t="str">
        <f t="array" ref="S693">if(V693="","",XLOOKUP(V693,Master[Company],Master[Group],"NA",0,1))</f>
        <v/>
      </c>
      <c r="T693" s="341" t="str">
        <f t="array" ref="T693">if(V693="","",XLOOKUP(V693,Master[Company],Master[Loading Location],"NA",0,1))</f>
        <v/>
      </c>
      <c r="U693" s="341" t="str">
        <f t="array" ref="U693">if(V693="","",XLOOKUP(V693,Master[Company],Master[Acronym],"NA",0,1))</f>
        <v/>
      </c>
      <c r="V693" s="341"/>
      <c r="W693" s="342"/>
      <c r="X693" s="90"/>
      <c r="Y693" s="341"/>
      <c r="Z693" s="341" t="str">
        <f t="shared" si="11"/>
        <v/>
      </c>
      <c r="AA693" s="341"/>
      <c r="AB693" s="341"/>
      <c r="AC693" s="341"/>
      <c r="AD693" s="401"/>
      <c r="AE693" s="563"/>
      <c r="AF693" s="564"/>
      <c r="AG693" s="564"/>
      <c r="AH693" s="564"/>
      <c r="AI693" s="564"/>
      <c r="AJ693" s="564"/>
      <c r="AK693" s="564"/>
      <c r="AL693" s="565"/>
      <c r="AM693" s="564"/>
      <c r="AN693" s="564"/>
      <c r="AO693" s="564"/>
      <c r="AP693" s="564"/>
      <c r="AQ693" s="564"/>
      <c r="AR693" s="564"/>
      <c r="AS693" s="564"/>
      <c r="AT693" s="564"/>
      <c r="AU693" s="394"/>
      <c r="AV693" s="306"/>
      <c r="AW693" s="306"/>
      <c r="AX693" s="394"/>
      <c r="AY693" s="401"/>
      <c r="AZ693" s="341"/>
      <c r="BA693" s="341"/>
      <c r="BB693" s="341"/>
      <c r="BC693" s="341"/>
      <c r="BD693" s="341"/>
      <c r="BE693" s="401"/>
      <c r="BF693" s="341"/>
      <c r="BG693" s="341"/>
      <c r="BH693" s="402"/>
      <c r="BI693" s="403"/>
      <c r="BJ693" s="405"/>
      <c r="BK693" s="405"/>
      <c r="BL693" s="405"/>
      <c r="BM693" s="405"/>
      <c r="BN693" s="514"/>
    </row>
    <row r="694" ht="18.75" customHeight="1">
      <c r="A694" s="336" t="str">
        <f t="shared" si="13"/>
        <v/>
      </c>
      <c r="B694" s="341"/>
      <c r="C694" s="559"/>
      <c r="D694" s="559"/>
      <c r="E694" s="560" t="str">
        <f t="shared" si="14"/>
        <v/>
      </c>
      <c r="F694" s="401"/>
      <c r="G694" s="394"/>
      <c r="H694" s="341" t="str">
        <f t="array" ref="H694">IF(D694="","",XLOOKUP(D694,'Master Data'!K:K,'Master Data'!N:N,"Input in Master Data",0,1))</f>
        <v/>
      </c>
      <c r="I694" s="341" t="str">
        <f t="array" ref="I694">IF(D694="","",XLOOKUP(D694,'Master Data'!K:K,'Master Data'!O:O,"Input in Master Data",0,1))</f>
        <v/>
      </c>
      <c r="J694" s="341" t="str">
        <f t="array" ref="J694">if(V694="","",XLOOKUP(V694,Master[Company],Master[Blow],"Unknown",0,1))</f>
        <v/>
      </c>
      <c r="K694" s="341" t="str">
        <f t="array" ref="K694">if(V694="","",XLOOKUP(V694,Master[Company],Master[Pigging],"Unknown",0,1))</f>
        <v/>
      </c>
      <c r="L694" s="341" t="str">
        <f t="array" ref="L694">if(V694="","",XLOOKUP(V694,Master[Company],Master[Load Method],"Unknown",0,1))</f>
        <v/>
      </c>
      <c r="M694" s="341" t="str">
        <f t="array" ref="M694">if(V694="","",XLOOKUP(V694,Master[Company],Master[Line Distance],"Unknown",0,1))</f>
        <v/>
      </c>
      <c r="N694" s="394"/>
      <c r="O694" s="341"/>
      <c r="P694" s="506"/>
      <c r="Q694" s="341" t="str">
        <f t="array" ref="Q694">if(V694="","",XLOOKUP(V694,Master[Company],Master[Terms],"NA",0,1))</f>
        <v/>
      </c>
      <c r="R694" s="341" t="str">
        <f t="shared" si="9"/>
        <v/>
      </c>
      <c r="S694" s="341" t="str">
        <f t="array" ref="S694">if(V694="","",XLOOKUP(V694,Master[Company],Master[Group],"NA",0,1))</f>
        <v/>
      </c>
      <c r="T694" s="341" t="str">
        <f t="array" ref="T694">if(V694="","",XLOOKUP(V694,Master[Company],Master[Loading Location],"NA",0,1))</f>
        <v/>
      </c>
      <c r="U694" s="341" t="str">
        <f t="array" ref="U694">if(V694="","",XLOOKUP(V694,Master[Company],Master[Acronym],"NA",0,1))</f>
        <v/>
      </c>
      <c r="V694" s="341"/>
      <c r="W694" s="342"/>
      <c r="X694" s="90"/>
      <c r="Y694" s="341"/>
      <c r="Z694" s="341" t="str">
        <f t="shared" si="11"/>
        <v/>
      </c>
      <c r="AA694" s="341"/>
      <c r="AB694" s="341"/>
      <c r="AC694" s="341"/>
      <c r="AD694" s="401"/>
      <c r="AE694" s="563"/>
      <c r="AF694" s="564"/>
      <c r="AG694" s="564"/>
      <c r="AH694" s="564"/>
      <c r="AI694" s="564"/>
      <c r="AJ694" s="564"/>
      <c r="AK694" s="564"/>
      <c r="AL694" s="565"/>
      <c r="AM694" s="564"/>
      <c r="AN694" s="564"/>
      <c r="AO694" s="564"/>
      <c r="AP694" s="564"/>
      <c r="AQ694" s="564"/>
      <c r="AR694" s="564"/>
      <c r="AS694" s="564"/>
      <c r="AT694" s="564"/>
      <c r="AU694" s="394"/>
      <c r="AV694" s="306"/>
      <c r="AW694" s="306"/>
      <c r="AX694" s="394"/>
      <c r="AY694" s="401"/>
      <c r="AZ694" s="341"/>
      <c r="BA694" s="341"/>
      <c r="BB694" s="341"/>
      <c r="BC694" s="341"/>
      <c r="BD694" s="341"/>
      <c r="BE694" s="401"/>
      <c r="BF694" s="341"/>
      <c r="BG694" s="341"/>
      <c r="BH694" s="402"/>
      <c r="BI694" s="403"/>
      <c r="BJ694" s="405"/>
      <c r="BK694" s="405"/>
      <c r="BL694" s="405"/>
      <c r="BM694" s="405"/>
      <c r="BN694" s="514"/>
    </row>
    <row r="695" ht="18.75" customHeight="1">
      <c r="A695" s="336" t="str">
        <f t="shared" si="13"/>
        <v/>
      </c>
      <c r="B695" s="341"/>
      <c r="C695" s="559"/>
      <c r="D695" s="559"/>
      <c r="E695" s="560" t="str">
        <f t="shared" si="14"/>
        <v/>
      </c>
      <c r="F695" s="401"/>
      <c r="G695" s="394"/>
      <c r="H695" s="341" t="str">
        <f t="array" ref="H695">IF(D695="","",XLOOKUP(D695,'Master Data'!K:K,'Master Data'!N:N,"Input in Master Data",0,1))</f>
        <v/>
      </c>
      <c r="I695" s="341" t="str">
        <f t="array" ref="I695">IF(D695="","",XLOOKUP(D695,'Master Data'!K:K,'Master Data'!O:O,"Input in Master Data",0,1))</f>
        <v/>
      </c>
      <c r="J695" s="341" t="str">
        <f t="array" ref="J695">if(V695="","",XLOOKUP(V695,Master[Company],Master[Blow],"Unknown",0,1))</f>
        <v/>
      </c>
      <c r="K695" s="341" t="str">
        <f t="array" ref="K695">if(V695="","",XLOOKUP(V695,Master[Company],Master[Pigging],"Unknown",0,1))</f>
        <v/>
      </c>
      <c r="L695" s="341" t="str">
        <f t="array" ref="L695">if(V695="","",XLOOKUP(V695,Master[Company],Master[Load Method],"Unknown",0,1))</f>
        <v/>
      </c>
      <c r="M695" s="341" t="str">
        <f t="array" ref="M695">if(V695="","",XLOOKUP(V695,Master[Company],Master[Line Distance],"Unknown",0,1))</f>
        <v/>
      </c>
      <c r="N695" s="394"/>
      <c r="O695" s="341"/>
      <c r="P695" s="506"/>
      <c r="Q695" s="341" t="str">
        <f t="array" ref="Q695">if(V695="","",XLOOKUP(V695,Master[Company],Master[Terms],"NA",0,1))</f>
        <v/>
      </c>
      <c r="R695" s="341" t="str">
        <f t="shared" si="9"/>
        <v/>
      </c>
      <c r="S695" s="341" t="str">
        <f t="array" ref="S695">if(V695="","",XLOOKUP(V695,Master[Company],Master[Group],"NA",0,1))</f>
        <v/>
      </c>
      <c r="T695" s="341" t="str">
        <f t="array" ref="T695">if(V695="","",XLOOKUP(V695,Master[Company],Master[Loading Location],"NA",0,1))</f>
        <v/>
      </c>
      <c r="U695" s="341" t="str">
        <f t="array" ref="U695">if(V695="","",XLOOKUP(V695,Master[Company],Master[Acronym],"NA",0,1))</f>
        <v/>
      </c>
      <c r="V695" s="341"/>
      <c r="W695" s="342"/>
      <c r="X695" s="90"/>
      <c r="Y695" s="341"/>
      <c r="Z695" s="341" t="str">
        <f t="shared" si="11"/>
        <v/>
      </c>
      <c r="AA695" s="341"/>
      <c r="AB695" s="341"/>
      <c r="AC695" s="341"/>
      <c r="AD695" s="401"/>
      <c r="AE695" s="563"/>
      <c r="AF695" s="564"/>
      <c r="AG695" s="564"/>
      <c r="AH695" s="564"/>
      <c r="AI695" s="564"/>
      <c r="AJ695" s="564"/>
      <c r="AK695" s="564"/>
      <c r="AL695" s="565"/>
      <c r="AM695" s="564"/>
      <c r="AN695" s="564"/>
      <c r="AO695" s="564"/>
      <c r="AP695" s="564"/>
      <c r="AQ695" s="564"/>
      <c r="AR695" s="564"/>
      <c r="AS695" s="564"/>
      <c r="AT695" s="564"/>
      <c r="AU695" s="394"/>
      <c r="AV695" s="306"/>
      <c r="AW695" s="306"/>
      <c r="AX695" s="394"/>
      <c r="AY695" s="401"/>
      <c r="AZ695" s="341"/>
      <c r="BA695" s="341"/>
      <c r="BB695" s="341"/>
      <c r="BC695" s="341"/>
      <c r="BD695" s="341"/>
      <c r="BE695" s="401"/>
      <c r="BF695" s="341"/>
      <c r="BG695" s="341"/>
      <c r="BH695" s="402"/>
      <c r="BI695" s="403"/>
      <c r="BJ695" s="405"/>
      <c r="BK695" s="405"/>
      <c r="BL695" s="405"/>
      <c r="BM695" s="405"/>
      <c r="BN695" s="514"/>
    </row>
    <row r="696" ht="18.75" customHeight="1">
      <c r="A696" s="336" t="str">
        <f t="shared" si="13"/>
        <v/>
      </c>
      <c r="B696" s="341"/>
      <c r="C696" s="559"/>
      <c r="D696" s="559"/>
      <c r="E696" s="560" t="str">
        <f t="shared" si="14"/>
        <v/>
      </c>
      <c r="F696" s="401"/>
      <c r="G696" s="394"/>
      <c r="H696" s="341" t="str">
        <f t="array" ref="H696">IF(D696="","",XLOOKUP(D696,'Master Data'!K:K,'Master Data'!N:N,"Input in Master Data",0,1))</f>
        <v/>
      </c>
      <c r="I696" s="341" t="str">
        <f t="array" ref="I696">IF(D696="","",XLOOKUP(D696,'Master Data'!K:K,'Master Data'!O:O,"Input in Master Data",0,1))</f>
        <v/>
      </c>
      <c r="J696" s="341" t="str">
        <f t="array" ref="J696">if(V696="","",XLOOKUP(V696,Master[Company],Master[Blow],"Unknown",0,1))</f>
        <v/>
      </c>
      <c r="K696" s="341" t="str">
        <f t="array" ref="K696">if(V696="","",XLOOKUP(V696,Master[Company],Master[Pigging],"Unknown",0,1))</f>
        <v/>
      </c>
      <c r="L696" s="341" t="str">
        <f t="array" ref="L696">if(V696="","",XLOOKUP(V696,Master[Company],Master[Load Method],"Unknown",0,1))</f>
        <v/>
      </c>
      <c r="M696" s="341" t="str">
        <f t="array" ref="M696">if(V696="","",XLOOKUP(V696,Master[Company],Master[Line Distance],"Unknown",0,1))</f>
        <v/>
      </c>
      <c r="N696" s="394"/>
      <c r="O696" s="341"/>
      <c r="P696" s="506"/>
      <c r="Q696" s="341" t="str">
        <f t="array" ref="Q696">if(V696="","",XLOOKUP(V696,Master[Company],Master[Terms],"NA",0,1))</f>
        <v/>
      </c>
      <c r="R696" s="341" t="str">
        <f t="shared" si="9"/>
        <v/>
      </c>
      <c r="S696" s="341" t="str">
        <f t="array" ref="S696">if(V696="","",XLOOKUP(V696,Master[Company],Master[Group],"NA",0,1))</f>
        <v/>
      </c>
      <c r="T696" s="341" t="str">
        <f t="array" ref="T696">if(V696="","",XLOOKUP(V696,Master[Company],Master[Loading Location],"NA",0,1))</f>
        <v/>
      </c>
      <c r="U696" s="341" t="str">
        <f t="array" ref="U696">if(V696="","",XLOOKUP(V696,Master[Company],Master[Acronym],"NA",0,1))</f>
        <v/>
      </c>
      <c r="V696" s="341"/>
      <c r="W696" s="342"/>
      <c r="X696" s="90"/>
      <c r="Y696" s="341"/>
      <c r="Z696" s="341" t="str">
        <f t="shared" si="11"/>
        <v/>
      </c>
      <c r="AA696" s="341"/>
      <c r="AB696" s="341"/>
      <c r="AC696" s="341"/>
      <c r="AD696" s="401"/>
      <c r="AE696" s="563"/>
      <c r="AF696" s="564"/>
      <c r="AG696" s="564"/>
      <c r="AH696" s="564"/>
      <c r="AI696" s="564"/>
      <c r="AJ696" s="564"/>
      <c r="AK696" s="564"/>
      <c r="AL696" s="565"/>
      <c r="AM696" s="564"/>
      <c r="AN696" s="564"/>
      <c r="AO696" s="564"/>
      <c r="AP696" s="564"/>
      <c r="AQ696" s="564"/>
      <c r="AR696" s="564"/>
      <c r="AS696" s="564"/>
      <c r="AT696" s="564"/>
      <c r="AU696" s="394"/>
      <c r="AV696" s="306"/>
      <c r="AW696" s="306"/>
      <c r="AX696" s="394"/>
      <c r="AY696" s="401"/>
      <c r="AZ696" s="341"/>
      <c r="BA696" s="341"/>
      <c r="BB696" s="341"/>
      <c r="BC696" s="341"/>
      <c r="BD696" s="341"/>
      <c r="BE696" s="401"/>
      <c r="BF696" s="341"/>
      <c r="BG696" s="341"/>
      <c r="BH696" s="402"/>
      <c r="BI696" s="403"/>
      <c r="BJ696" s="405"/>
      <c r="BK696" s="405"/>
      <c r="BL696" s="405"/>
      <c r="BM696" s="405"/>
      <c r="BN696" s="514"/>
    </row>
    <row r="697" ht="18.75" customHeight="1">
      <c r="A697" s="336" t="str">
        <f t="shared" si="13"/>
        <v/>
      </c>
      <c r="B697" s="341"/>
      <c r="C697" s="559"/>
      <c r="D697" s="559"/>
      <c r="E697" s="560" t="str">
        <f t="shared" si="14"/>
        <v/>
      </c>
      <c r="F697" s="401"/>
      <c r="G697" s="394"/>
      <c r="H697" s="341" t="str">
        <f t="array" ref="H697">IF(D697="","",XLOOKUP(D697,'Master Data'!K:K,'Master Data'!N:N,"Input in Master Data",0,1))</f>
        <v/>
      </c>
      <c r="I697" s="341" t="str">
        <f t="array" ref="I697">IF(D697="","",XLOOKUP(D697,'Master Data'!K:K,'Master Data'!O:O,"Input in Master Data",0,1))</f>
        <v/>
      </c>
      <c r="J697" s="341" t="str">
        <f t="array" ref="J697">if(V697="","",XLOOKUP(V697,Master[Company],Master[Blow],"Unknown",0,1))</f>
        <v/>
      </c>
      <c r="K697" s="341" t="str">
        <f t="array" ref="K697">if(V697="","",XLOOKUP(V697,Master[Company],Master[Pigging],"Unknown",0,1))</f>
        <v/>
      </c>
      <c r="L697" s="341" t="str">
        <f t="array" ref="L697">if(V697="","",XLOOKUP(V697,Master[Company],Master[Load Method],"Unknown",0,1))</f>
        <v/>
      </c>
      <c r="M697" s="341" t="str">
        <f t="array" ref="M697">if(V697="","",XLOOKUP(V697,Master[Company],Master[Line Distance],"Unknown",0,1))</f>
        <v/>
      </c>
      <c r="N697" s="394"/>
      <c r="O697" s="341"/>
      <c r="P697" s="506"/>
      <c r="Q697" s="341" t="str">
        <f t="array" ref="Q697">if(V697="","",XLOOKUP(V697,Master[Company],Master[Terms],"NA",0,1))</f>
        <v/>
      </c>
      <c r="R697" s="341" t="str">
        <f t="shared" si="9"/>
        <v/>
      </c>
      <c r="S697" s="341" t="str">
        <f t="array" ref="S697">if(V697="","",XLOOKUP(V697,Master[Company],Master[Group],"NA",0,1))</f>
        <v/>
      </c>
      <c r="T697" s="341" t="str">
        <f t="array" ref="T697">if(V697="","",XLOOKUP(V697,Master[Company],Master[Loading Location],"NA",0,1))</f>
        <v/>
      </c>
      <c r="U697" s="341" t="str">
        <f t="array" ref="U697">if(V697="","",XLOOKUP(V697,Master[Company],Master[Acronym],"NA",0,1))</f>
        <v/>
      </c>
      <c r="V697" s="341"/>
      <c r="W697" s="342"/>
      <c r="X697" s="90"/>
      <c r="Y697" s="341"/>
      <c r="Z697" s="341" t="str">
        <f t="shared" si="11"/>
        <v/>
      </c>
      <c r="AA697" s="341"/>
      <c r="AB697" s="341"/>
      <c r="AC697" s="341"/>
      <c r="AD697" s="401"/>
      <c r="AE697" s="563"/>
      <c r="AF697" s="564"/>
      <c r="AG697" s="564"/>
      <c r="AH697" s="564"/>
      <c r="AI697" s="564"/>
      <c r="AJ697" s="564"/>
      <c r="AK697" s="564"/>
      <c r="AL697" s="565"/>
      <c r="AM697" s="564"/>
      <c r="AN697" s="564"/>
      <c r="AO697" s="564"/>
      <c r="AP697" s="564"/>
      <c r="AQ697" s="564"/>
      <c r="AR697" s="564"/>
      <c r="AS697" s="564"/>
      <c r="AT697" s="564"/>
      <c r="AU697" s="394"/>
      <c r="AV697" s="306"/>
      <c r="AW697" s="306"/>
      <c r="AX697" s="394"/>
      <c r="AY697" s="401"/>
      <c r="AZ697" s="341"/>
      <c r="BA697" s="341"/>
      <c r="BB697" s="341"/>
      <c r="BC697" s="341"/>
      <c r="BD697" s="341"/>
      <c r="BE697" s="401"/>
      <c r="BF697" s="341"/>
      <c r="BG697" s="341"/>
      <c r="BH697" s="402"/>
      <c r="BI697" s="403"/>
      <c r="BJ697" s="405"/>
      <c r="BK697" s="405"/>
      <c r="BL697" s="405"/>
      <c r="BM697" s="405"/>
      <c r="BN697" s="514"/>
    </row>
    <row r="698" ht="18.75" customHeight="1">
      <c r="A698" s="336" t="str">
        <f t="shared" si="13"/>
        <v/>
      </c>
      <c r="B698" s="341"/>
      <c r="C698" s="559"/>
      <c r="D698" s="559"/>
      <c r="E698" s="560" t="str">
        <f t="shared" si="14"/>
        <v/>
      </c>
      <c r="F698" s="401"/>
      <c r="G698" s="394"/>
      <c r="H698" s="341" t="str">
        <f t="array" ref="H698">IF(D698="","",XLOOKUP(D698,'Master Data'!K:K,'Master Data'!N:N,"Input in Master Data",0,1))</f>
        <v/>
      </c>
      <c r="I698" s="341" t="str">
        <f t="array" ref="I698">IF(D698="","",XLOOKUP(D698,'Master Data'!K:K,'Master Data'!O:O,"Input in Master Data",0,1))</f>
        <v/>
      </c>
      <c r="J698" s="341" t="str">
        <f t="array" ref="J698">if(V698="","",XLOOKUP(V698,Master[Company],Master[Blow],"Unknown",0,1))</f>
        <v/>
      </c>
      <c r="K698" s="341" t="str">
        <f t="array" ref="K698">if(V698="","",XLOOKUP(V698,Master[Company],Master[Pigging],"Unknown",0,1))</f>
        <v/>
      </c>
      <c r="L698" s="341" t="str">
        <f t="array" ref="L698">if(V698="","",XLOOKUP(V698,Master[Company],Master[Load Method],"Unknown",0,1))</f>
        <v/>
      </c>
      <c r="M698" s="341" t="str">
        <f t="array" ref="M698">if(V698="","",XLOOKUP(V698,Master[Company],Master[Line Distance],"Unknown",0,1))</f>
        <v/>
      </c>
      <c r="N698" s="394"/>
      <c r="O698" s="341"/>
      <c r="P698" s="506"/>
      <c r="Q698" s="341" t="str">
        <f t="array" ref="Q698">if(V698="","",XLOOKUP(V698,Master[Company],Master[Terms],"NA",0,1))</f>
        <v/>
      </c>
      <c r="R698" s="341" t="str">
        <f t="shared" si="9"/>
        <v/>
      </c>
      <c r="S698" s="341" t="str">
        <f t="array" ref="S698">if(V698="","",XLOOKUP(V698,Master[Company],Master[Group],"NA",0,1))</f>
        <v/>
      </c>
      <c r="T698" s="341" t="str">
        <f t="array" ref="T698">if(V698="","",XLOOKUP(V698,Master[Company],Master[Loading Location],"NA",0,1))</f>
        <v/>
      </c>
      <c r="U698" s="341" t="str">
        <f t="array" ref="U698">if(V698="","",XLOOKUP(V698,Master[Company],Master[Acronym],"NA",0,1))</f>
        <v/>
      </c>
      <c r="V698" s="341"/>
      <c r="W698" s="342"/>
      <c r="X698" s="90"/>
      <c r="Y698" s="341"/>
      <c r="Z698" s="341" t="str">
        <f t="shared" si="11"/>
        <v/>
      </c>
      <c r="AA698" s="341"/>
      <c r="AB698" s="341"/>
      <c r="AC698" s="341"/>
      <c r="AD698" s="401"/>
      <c r="AE698" s="563"/>
      <c r="AF698" s="564"/>
      <c r="AG698" s="564"/>
      <c r="AH698" s="564"/>
      <c r="AI698" s="564"/>
      <c r="AJ698" s="564"/>
      <c r="AK698" s="564"/>
      <c r="AL698" s="565"/>
      <c r="AM698" s="564"/>
      <c r="AN698" s="564"/>
      <c r="AO698" s="564"/>
      <c r="AP698" s="564"/>
      <c r="AQ698" s="564"/>
      <c r="AR698" s="564"/>
      <c r="AS698" s="564"/>
      <c r="AT698" s="564"/>
      <c r="AU698" s="394"/>
      <c r="AV698" s="306"/>
      <c r="AW698" s="306"/>
      <c r="AX698" s="394"/>
      <c r="AY698" s="401"/>
      <c r="AZ698" s="341"/>
      <c r="BA698" s="341"/>
      <c r="BB698" s="341"/>
      <c r="BC698" s="341"/>
      <c r="BD698" s="341"/>
      <c r="BE698" s="401"/>
      <c r="BF698" s="341"/>
      <c r="BG698" s="341"/>
      <c r="BH698" s="402"/>
      <c r="BI698" s="403"/>
      <c r="BJ698" s="405"/>
      <c r="BK698" s="405"/>
      <c r="BL698" s="405"/>
      <c r="BM698" s="405"/>
      <c r="BN698" s="514"/>
    </row>
    <row r="699" ht="18.75" customHeight="1">
      <c r="A699" s="336" t="str">
        <f t="shared" si="13"/>
        <v/>
      </c>
      <c r="B699" s="341"/>
      <c r="C699" s="559"/>
      <c r="D699" s="559"/>
      <c r="E699" s="560" t="str">
        <f t="shared" si="14"/>
        <v/>
      </c>
      <c r="F699" s="401"/>
      <c r="G699" s="394"/>
      <c r="H699" s="341" t="str">
        <f t="array" ref="H699">IF(D699="","",XLOOKUP(D699,'Master Data'!K:K,'Master Data'!N:N,"Input in Master Data",0,1))</f>
        <v/>
      </c>
      <c r="I699" s="341" t="str">
        <f t="array" ref="I699">IF(D699="","",XLOOKUP(D699,'Master Data'!K:K,'Master Data'!O:O,"Input in Master Data",0,1))</f>
        <v/>
      </c>
      <c r="J699" s="341" t="str">
        <f t="array" ref="J699">if(V699="","",XLOOKUP(V699,Master[Company],Master[Blow],"Unknown",0,1))</f>
        <v/>
      </c>
      <c r="K699" s="341" t="str">
        <f t="array" ref="K699">if(V699="","",XLOOKUP(V699,Master[Company],Master[Pigging],"Unknown",0,1))</f>
        <v/>
      </c>
      <c r="L699" s="341" t="str">
        <f t="array" ref="L699">if(V699="","",XLOOKUP(V699,Master[Company],Master[Load Method],"Unknown",0,1))</f>
        <v/>
      </c>
      <c r="M699" s="341" t="str">
        <f t="array" ref="M699">if(V699="","",XLOOKUP(V699,Master[Company],Master[Line Distance],"Unknown",0,1))</f>
        <v/>
      </c>
      <c r="N699" s="394"/>
      <c r="O699" s="341"/>
      <c r="P699" s="506"/>
      <c r="Q699" s="341" t="str">
        <f t="array" ref="Q699">if(V699="","",XLOOKUP(V699,Master[Company],Master[Terms],"NA",0,1))</f>
        <v/>
      </c>
      <c r="R699" s="341" t="str">
        <f t="shared" si="9"/>
        <v/>
      </c>
      <c r="S699" s="341" t="str">
        <f t="array" ref="S699">if(V699="","",XLOOKUP(V699,Master[Company],Master[Group],"NA",0,1))</f>
        <v/>
      </c>
      <c r="T699" s="341" t="str">
        <f t="array" ref="T699">if(V699="","",XLOOKUP(V699,Master[Company],Master[Loading Location],"NA",0,1))</f>
        <v/>
      </c>
      <c r="U699" s="341" t="str">
        <f t="array" ref="U699">if(V699="","",XLOOKUP(V699,Master[Company],Master[Acronym],"NA",0,1))</f>
        <v/>
      </c>
      <c r="V699" s="341"/>
      <c r="W699" s="342"/>
      <c r="X699" s="90"/>
      <c r="Y699" s="341"/>
      <c r="Z699" s="341" t="str">
        <f t="shared" si="11"/>
        <v/>
      </c>
      <c r="AA699" s="341"/>
      <c r="AB699" s="341"/>
      <c r="AC699" s="341"/>
      <c r="AD699" s="401"/>
      <c r="AE699" s="563"/>
      <c r="AF699" s="564"/>
      <c r="AG699" s="564"/>
      <c r="AH699" s="564"/>
      <c r="AI699" s="564"/>
      <c r="AJ699" s="564"/>
      <c r="AK699" s="564"/>
      <c r="AL699" s="565"/>
      <c r="AM699" s="564"/>
      <c r="AN699" s="564"/>
      <c r="AO699" s="564"/>
      <c r="AP699" s="564"/>
      <c r="AQ699" s="564"/>
      <c r="AR699" s="564"/>
      <c r="AS699" s="564"/>
      <c r="AT699" s="564"/>
      <c r="AU699" s="394"/>
      <c r="AV699" s="306"/>
      <c r="AW699" s="306"/>
      <c r="AX699" s="394"/>
      <c r="AY699" s="401"/>
      <c r="AZ699" s="341"/>
      <c r="BA699" s="341"/>
      <c r="BB699" s="341"/>
      <c r="BC699" s="341"/>
      <c r="BD699" s="341"/>
      <c r="BE699" s="401"/>
      <c r="BF699" s="341"/>
      <c r="BG699" s="341"/>
      <c r="BH699" s="402"/>
      <c r="BI699" s="403"/>
      <c r="BJ699" s="405"/>
      <c r="BK699" s="405"/>
      <c r="BL699" s="405"/>
      <c r="BM699" s="405"/>
      <c r="BN699" s="514"/>
    </row>
    <row r="700" ht="18.75" customHeight="1">
      <c r="A700" s="336" t="str">
        <f t="shared" si="13"/>
        <v/>
      </c>
      <c r="B700" s="341"/>
      <c r="C700" s="559"/>
      <c r="D700" s="559"/>
      <c r="E700" s="560" t="str">
        <f t="shared" si="14"/>
        <v/>
      </c>
      <c r="F700" s="401"/>
      <c r="G700" s="394"/>
      <c r="H700" s="341" t="str">
        <f t="array" ref="H700">IF(D700="","",XLOOKUP(D700,'Master Data'!K:K,'Master Data'!N:N,"Input in Master Data",0,1))</f>
        <v/>
      </c>
      <c r="I700" s="341" t="str">
        <f t="array" ref="I700">IF(D700="","",XLOOKUP(D700,'Master Data'!K:K,'Master Data'!O:O,"Input in Master Data",0,1))</f>
        <v/>
      </c>
      <c r="J700" s="341" t="str">
        <f t="array" ref="J700">if(V700="","",XLOOKUP(V700,Master[Company],Master[Blow],"Unknown",0,1))</f>
        <v/>
      </c>
      <c r="K700" s="341" t="str">
        <f t="array" ref="K700">if(V700="","",XLOOKUP(V700,Master[Company],Master[Pigging],"Unknown",0,1))</f>
        <v/>
      </c>
      <c r="L700" s="341" t="str">
        <f t="array" ref="L700">if(V700="","",XLOOKUP(V700,Master[Company],Master[Load Method],"Unknown",0,1))</f>
        <v/>
      </c>
      <c r="M700" s="341" t="str">
        <f t="array" ref="M700">if(V700="","",XLOOKUP(V700,Master[Company],Master[Line Distance],"Unknown",0,1))</f>
        <v/>
      </c>
      <c r="N700" s="394"/>
      <c r="O700" s="341"/>
      <c r="P700" s="506"/>
      <c r="Q700" s="341" t="str">
        <f t="array" ref="Q700">if(V700="","",XLOOKUP(V700,Master[Company],Master[Terms],"NA",0,1))</f>
        <v/>
      </c>
      <c r="R700" s="341" t="str">
        <f t="shared" si="9"/>
        <v/>
      </c>
      <c r="S700" s="341" t="str">
        <f t="array" ref="S700">if(V700="","",XLOOKUP(V700,Master[Company],Master[Group],"NA",0,1))</f>
        <v/>
      </c>
      <c r="T700" s="341" t="str">
        <f t="array" ref="T700">if(V700="","",XLOOKUP(V700,Master[Company],Master[Loading Location],"NA",0,1))</f>
        <v/>
      </c>
      <c r="U700" s="341" t="str">
        <f t="array" ref="U700">if(V700="","",XLOOKUP(V700,Master[Company],Master[Acronym],"NA",0,1))</f>
        <v/>
      </c>
      <c r="V700" s="341"/>
      <c r="W700" s="342"/>
      <c r="X700" s="90"/>
      <c r="Y700" s="341"/>
      <c r="Z700" s="341" t="str">
        <f t="shared" si="11"/>
        <v/>
      </c>
      <c r="AA700" s="341"/>
      <c r="AB700" s="341"/>
      <c r="AC700" s="341"/>
      <c r="AD700" s="401"/>
      <c r="AE700" s="563"/>
      <c r="AF700" s="564"/>
      <c r="AG700" s="564"/>
      <c r="AH700" s="564"/>
      <c r="AI700" s="564"/>
      <c r="AJ700" s="564"/>
      <c r="AK700" s="564"/>
      <c r="AL700" s="565"/>
      <c r="AM700" s="564"/>
      <c r="AN700" s="564"/>
      <c r="AO700" s="564"/>
      <c r="AP700" s="564"/>
      <c r="AQ700" s="564"/>
      <c r="AR700" s="564"/>
      <c r="AS700" s="564"/>
      <c r="AT700" s="564"/>
      <c r="AU700" s="394"/>
      <c r="AV700" s="306"/>
      <c r="AW700" s="306"/>
      <c r="AX700" s="394"/>
      <c r="AY700" s="401"/>
      <c r="AZ700" s="341"/>
      <c r="BA700" s="341"/>
      <c r="BB700" s="341"/>
      <c r="BC700" s="341"/>
      <c r="BD700" s="341"/>
      <c r="BE700" s="401"/>
      <c r="BF700" s="341"/>
      <c r="BG700" s="341"/>
      <c r="BH700" s="402"/>
      <c r="BI700" s="403"/>
      <c r="BJ700" s="405"/>
      <c r="BK700" s="405"/>
      <c r="BL700" s="405"/>
      <c r="BM700" s="405"/>
      <c r="BN700" s="514"/>
    </row>
    <row r="701" ht="18.75" customHeight="1">
      <c r="A701" s="336" t="str">
        <f t="shared" si="13"/>
        <v/>
      </c>
      <c r="B701" s="341"/>
      <c r="C701" s="559"/>
      <c r="D701" s="559"/>
      <c r="E701" s="560" t="str">
        <f t="shared" si="14"/>
        <v/>
      </c>
      <c r="F701" s="401"/>
      <c r="G701" s="394"/>
      <c r="H701" s="341" t="str">
        <f t="array" ref="H701">IF(D701="","",XLOOKUP(D701,'Master Data'!K:K,'Master Data'!N:N,"Input in Master Data",0,1))</f>
        <v/>
      </c>
      <c r="I701" s="341" t="str">
        <f t="array" ref="I701">IF(D701="","",XLOOKUP(D701,'Master Data'!K:K,'Master Data'!O:O,"Input in Master Data",0,1))</f>
        <v/>
      </c>
      <c r="J701" s="341" t="str">
        <f t="array" ref="J701">if(V701="","",XLOOKUP(V701,Master[Company],Master[Blow],"Unknown",0,1))</f>
        <v/>
      </c>
      <c r="K701" s="341" t="str">
        <f t="array" ref="K701">if(V701="","",XLOOKUP(V701,Master[Company],Master[Pigging],"Unknown",0,1))</f>
        <v/>
      </c>
      <c r="L701" s="341" t="str">
        <f t="array" ref="L701">if(V701="","",XLOOKUP(V701,Master[Company],Master[Load Method],"Unknown",0,1))</f>
        <v/>
      </c>
      <c r="M701" s="341" t="str">
        <f t="array" ref="M701">if(V701="","",XLOOKUP(V701,Master[Company],Master[Line Distance],"Unknown",0,1))</f>
        <v/>
      </c>
      <c r="N701" s="394"/>
      <c r="O701" s="341"/>
      <c r="P701" s="506"/>
      <c r="Q701" s="341" t="str">
        <f t="array" ref="Q701">if(V701="","",XLOOKUP(V701,Master[Company],Master[Terms],"NA",0,1))</f>
        <v/>
      </c>
      <c r="R701" s="341" t="str">
        <f t="shared" si="9"/>
        <v/>
      </c>
      <c r="S701" s="341" t="str">
        <f t="array" ref="S701">if(V701="","",XLOOKUP(V701,Master[Company],Master[Group],"NA",0,1))</f>
        <v/>
      </c>
      <c r="T701" s="341" t="str">
        <f t="array" ref="T701">if(V701="","",XLOOKUP(V701,Master[Company],Master[Loading Location],"NA",0,1))</f>
        <v/>
      </c>
      <c r="U701" s="341" t="str">
        <f t="array" ref="U701">if(V701="","",XLOOKUP(V701,Master[Company],Master[Acronym],"NA",0,1))</f>
        <v/>
      </c>
      <c r="V701" s="341"/>
      <c r="W701" s="342"/>
      <c r="X701" s="90"/>
      <c r="Y701" s="341"/>
      <c r="Z701" s="341" t="str">
        <f t="shared" si="11"/>
        <v/>
      </c>
      <c r="AA701" s="341"/>
      <c r="AB701" s="341"/>
      <c r="AC701" s="341"/>
      <c r="AD701" s="401"/>
      <c r="AE701" s="563"/>
      <c r="AF701" s="564"/>
      <c r="AG701" s="564"/>
      <c r="AH701" s="564"/>
      <c r="AI701" s="564"/>
      <c r="AJ701" s="564"/>
      <c r="AK701" s="564"/>
      <c r="AL701" s="565"/>
      <c r="AM701" s="564"/>
      <c r="AN701" s="564"/>
      <c r="AO701" s="564"/>
      <c r="AP701" s="564"/>
      <c r="AQ701" s="564"/>
      <c r="AR701" s="564"/>
      <c r="AS701" s="564"/>
      <c r="AT701" s="564"/>
      <c r="AU701" s="394"/>
      <c r="AV701" s="306"/>
      <c r="AW701" s="306"/>
      <c r="AX701" s="394"/>
      <c r="AY701" s="401"/>
      <c r="AZ701" s="341"/>
      <c r="BA701" s="341"/>
      <c r="BB701" s="341"/>
      <c r="BC701" s="341"/>
      <c r="BD701" s="341"/>
      <c r="BE701" s="401"/>
      <c r="BF701" s="341"/>
      <c r="BG701" s="341"/>
      <c r="BH701" s="402"/>
      <c r="BI701" s="403"/>
      <c r="BJ701" s="405"/>
      <c r="BK701" s="405"/>
      <c r="BL701" s="405"/>
      <c r="BM701" s="405"/>
      <c r="BN701" s="514"/>
    </row>
    <row r="702" ht="18.75" customHeight="1">
      <c r="A702" s="336" t="str">
        <f t="shared" si="13"/>
        <v/>
      </c>
      <c r="B702" s="341"/>
      <c r="C702" s="559"/>
      <c r="D702" s="559"/>
      <c r="E702" s="560" t="str">
        <f t="shared" si="14"/>
        <v/>
      </c>
      <c r="F702" s="401"/>
      <c r="G702" s="394"/>
      <c r="H702" s="341" t="str">
        <f t="array" ref="H702">IF(D702="","",XLOOKUP(D702,'Master Data'!K:K,'Master Data'!N:N,"Input in Master Data",0,1))</f>
        <v/>
      </c>
      <c r="I702" s="341" t="str">
        <f t="array" ref="I702">IF(D702="","",XLOOKUP(D702,'Master Data'!K:K,'Master Data'!O:O,"Input in Master Data",0,1))</f>
        <v/>
      </c>
      <c r="J702" s="341" t="str">
        <f t="array" ref="J702">if(V702="","",XLOOKUP(V702,Master[Company],Master[Blow],"Unknown",0,1))</f>
        <v/>
      </c>
      <c r="K702" s="341" t="str">
        <f t="array" ref="K702">if(V702="","",XLOOKUP(V702,Master[Company],Master[Pigging],"Unknown",0,1))</f>
        <v/>
      </c>
      <c r="L702" s="341" t="str">
        <f t="array" ref="L702">if(V702="","",XLOOKUP(V702,Master[Company],Master[Load Method],"Unknown",0,1))</f>
        <v/>
      </c>
      <c r="M702" s="341" t="str">
        <f t="array" ref="M702">if(V702="","",XLOOKUP(V702,Master[Company],Master[Line Distance],"Unknown",0,1))</f>
        <v/>
      </c>
      <c r="N702" s="394"/>
      <c r="O702" s="341"/>
      <c r="P702" s="506"/>
      <c r="Q702" s="341" t="str">
        <f t="array" ref="Q702">if(V702="","",XLOOKUP(V702,Master[Company],Master[Terms],"NA",0,1))</f>
        <v/>
      </c>
      <c r="R702" s="341" t="str">
        <f t="shared" si="9"/>
        <v/>
      </c>
      <c r="S702" s="341" t="str">
        <f t="array" ref="S702">if(V702="","",XLOOKUP(V702,Master[Company],Master[Group],"NA",0,1))</f>
        <v/>
      </c>
      <c r="T702" s="341" t="str">
        <f t="array" ref="T702">if(V702="","",XLOOKUP(V702,Master[Company],Master[Loading Location],"NA",0,1))</f>
        <v/>
      </c>
      <c r="U702" s="341" t="str">
        <f t="array" ref="U702">if(V702="","",XLOOKUP(V702,Master[Company],Master[Acronym],"NA",0,1))</f>
        <v/>
      </c>
      <c r="V702" s="341"/>
      <c r="W702" s="342"/>
      <c r="X702" s="90"/>
      <c r="Y702" s="341"/>
      <c r="Z702" s="341" t="str">
        <f t="shared" si="11"/>
        <v/>
      </c>
      <c r="AA702" s="341"/>
      <c r="AB702" s="341"/>
      <c r="AC702" s="341"/>
      <c r="AD702" s="401"/>
      <c r="AE702" s="563"/>
      <c r="AF702" s="564"/>
      <c r="AG702" s="564"/>
      <c r="AH702" s="564"/>
      <c r="AI702" s="564"/>
      <c r="AJ702" s="564"/>
      <c r="AK702" s="564"/>
      <c r="AL702" s="565"/>
      <c r="AM702" s="564"/>
      <c r="AN702" s="564"/>
      <c r="AO702" s="564"/>
      <c r="AP702" s="564"/>
      <c r="AQ702" s="564"/>
      <c r="AR702" s="564"/>
      <c r="AS702" s="564"/>
      <c r="AT702" s="564"/>
      <c r="AU702" s="394"/>
      <c r="AV702" s="306"/>
      <c r="AW702" s="306"/>
      <c r="AX702" s="394"/>
      <c r="AY702" s="401"/>
      <c r="AZ702" s="341"/>
      <c r="BA702" s="341"/>
      <c r="BB702" s="341"/>
      <c r="BC702" s="341"/>
      <c r="BD702" s="341"/>
      <c r="BE702" s="401"/>
      <c r="BF702" s="341"/>
      <c r="BG702" s="341"/>
      <c r="BH702" s="402"/>
      <c r="BI702" s="403"/>
      <c r="BJ702" s="405"/>
      <c r="BK702" s="405"/>
      <c r="BL702" s="405"/>
      <c r="BM702" s="405"/>
      <c r="BN702" s="514"/>
    </row>
    <row r="703" ht="18.75" customHeight="1">
      <c r="A703" s="336" t="str">
        <f t="shared" si="13"/>
        <v/>
      </c>
      <c r="B703" s="341"/>
      <c r="C703" s="559"/>
      <c r="D703" s="559"/>
      <c r="E703" s="560" t="str">
        <f t="shared" si="14"/>
        <v/>
      </c>
      <c r="F703" s="401"/>
      <c r="G703" s="394"/>
      <c r="H703" s="341" t="str">
        <f t="array" ref="H703">IF(D703="","",XLOOKUP(D703,'Master Data'!K:K,'Master Data'!N:N,"Input in Master Data",0,1))</f>
        <v/>
      </c>
      <c r="I703" s="341" t="str">
        <f t="array" ref="I703">IF(D703="","",XLOOKUP(D703,'Master Data'!K:K,'Master Data'!O:O,"Input in Master Data",0,1))</f>
        <v/>
      </c>
      <c r="J703" s="341" t="str">
        <f t="array" ref="J703">if(V703="","",XLOOKUP(V703,Master[Company],Master[Blow],"Unknown",0,1))</f>
        <v/>
      </c>
      <c r="K703" s="341" t="str">
        <f t="array" ref="K703">if(V703="","",XLOOKUP(V703,Master[Company],Master[Pigging],"Unknown",0,1))</f>
        <v/>
      </c>
      <c r="L703" s="341" t="str">
        <f t="array" ref="L703">if(V703="","",XLOOKUP(V703,Master[Company],Master[Load Method],"Unknown",0,1))</f>
        <v/>
      </c>
      <c r="M703" s="341" t="str">
        <f t="array" ref="M703">if(V703="","",XLOOKUP(V703,Master[Company],Master[Line Distance],"Unknown",0,1))</f>
        <v/>
      </c>
      <c r="N703" s="394"/>
      <c r="O703" s="341"/>
      <c r="P703" s="506"/>
      <c r="Q703" s="341" t="str">
        <f t="array" ref="Q703">if(V703="","",XLOOKUP(V703,Master[Company],Master[Terms],"NA",0,1))</f>
        <v/>
      </c>
      <c r="R703" s="341" t="str">
        <f t="shared" si="9"/>
        <v/>
      </c>
      <c r="S703" s="341" t="str">
        <f t="array" ref="S703">if(V703="","",XLOOKUP(V703,Master[Company],Master[Group],"NA",0,1))</f>
        <v/>
      </c>
      <c r="T703" s="341" t="str">
        <f t="array" ref="T703">if(V703="","",XLOOKUP(V703,Master[Company],Master[Loading Location],"NA",0,1))</f>
        <v/>
      </c>
      <c r="U703" s="341" t="str">
        <f t="array" ref="U703">if(V703="","",XLOOKUP(V703,Master[Company],Master[Acronym],"NA",0,1))</f>
        <v/>
      </c>
      <c r="V703" s="341"/>
      <c r="W703" s="342"/>
      <c r="X703" s="90"/>
      <c r="Y703" s="341"/>
      <c r="Z703" s="341" t="str">
        <f t="shared" si="11"/>
        <v/>
      </c>
      <c r="AA703" s="341"/>
      <c r="AB703" s="341"/>
      <c r="AC703" s="341"/>
      <c r="AD703" s="401"/>
      <c r="AE703" s="563"/>
      <c r="AF703" s="564"/>
      <c r="AG703" s="564"/>
      <c r="AH703" s="564"/>
      <c r="AI703" s="564"/>
      <c r="AJ703" s="564"/>
      <c r="AK703" s="564"/>
      <c r="AL703" s="565"/>
      <c r="AM703" s="564"/>
      <c r="AN703" s="564"/>
      <c r="AO703" s="564"/>
      <c r="AP703" s="564"/>
      <c r="AQ703" s="564"/>
      <c r="AR703" s="564"/>
      <c r="AS703" s="564"/>
      <c r="AT703" s="564"/>
      <c r="AU703" s="394"/>
      <c r="AV703" s="306"/>
      <c r="AW703" s="306"/>
      <c r="AX703" s="394"/>
      <c r="AY703" s="401"/>
      <c r="AZ703" s="341"/>
      <c r="BA703" s="341"/>
      <c r="BB703" s="341"/>
      <c r="BC703" s="341"/>
      <c r="BD703" s="341"/>
      <c r="BE703" s="401"/>
      <c r="BF703" s="341"/>
      <c r="BG703" s="341"/>
      <c r="BH703" s="402"/>
      <c r="BI703" s="403"/>
      <c r="BJ703" s="405"/>
      <c r="BK703" s="405"/>
      <c r="BL703" s="405"/>
      <c r="BM703" s="405"/>
      <c r="BN703" s="514"/>
    </row>
    <row r="704" ht="18.75" customHeight="1">
      <c r="A704" s="336" t="str">
        <f t="shared" si="13"/>
        <v/>
      </c>
      <c r="B704" s="341"/>
      <c r="C704" s="559"/>
      <c r="D704" s="559"/>
      <c r="E704" s="560" t="str">
        <f t="shared" si="14"/>
        <v/>
      </c>
      <c r="F704" s="401"/>
      <c r="G704" s="394"/>
      <c r="H704" s="341" t="str">
        <f t="array" ref="H704">IF(D704="","",XLOOKUP(D704,'Master Data'!K:K,'Master Data'!N:N,"Input in Master Data",0,1))</f>
        <v/>
      </c>
      <c r="I704" s="341" t="str">
        <f t="array" ref="I704">IF(D704="","",XLOOKUP(D704,'Master Data'!K:K,'Master Data'!O:O,"Input in Master Data",0,1))</f>
        <v/>
      </c>
      <c r="J704" s="341" t="str">
        <f t="array" ref="J704">if(V704="","",XLOOKUP(V704,Master[Company],Master[Blow],"Unknown",0,1))</f>
        <v/>
      </c>
      <c r="K704" s="341" t="str">
        <f t="array" ref="K704">if(V704="","",XLOOKUP(V704,Master[Company],Master[Pigging],"Unknown",0,1))</f>
        <v/>
      </c>
      <c r="L704" s="341" t="str">
        <f t="array" ref="L704">if(V704="","",XLOOKUP(V704,Master[Company],Master[Load Method],"Unknown",0,1))</f>
        <v/>
      </c>
      <c r="M704" s="341" t="str">
        <f t="array" ref="M704">if(V704="","",XLOOKUP(V704,Master[Company],Master[Line Distance],"Unknown",0,1))</f>
        <v/>
      </c>
      <c r="N704" s="394"/>
      <c r="O704" s="341"/>
      <c r="P704" s="506"/>
      <c r="Q704" s="341" t="str">
        <f t="array" ref="Q704">if(V704="","",XLOOKUP(V704,Master[Company],Master[Terms],"NA",0,1))</f>
        <v/>
      </c>
      <c r="R704" s="341" t="str">
        <f t="shared" si="9"/>
        <v/>
      </c>
      <c r="S704" s="341" t="str">
        <f t="array" ref="S704">if(V704="","",XLOOKUP(V704,Master[Company],Master[Group],"NA",0,1))</f>
        <v/>
      </c>
      <c r="T704" s="341" t="str">
        <f t="array" ref="T704">if(V704="","",XLOOKUP(V704,Master[Company],Master[Loading Location],"NA",0,1))</f>
        <v/>
      </c>
      <c r="U704" s="341" t="str">
        <f t="array" ref="U704">if(V704="","",XLOOKUP(V704,Master[Company],Master[Acronym],"NA",0,1))</f>
        <v/>
      </c>
      <c r="V704" s="341"/>
      <c r="W704" s="342"/>
      <c r="X704" s="90"/>
      <c r="Y704" s="341"/>
      <c r="Z704" s="341" t="str">
        <f t="shared" si="11"/>
        <v/>
      </c>
      <c r="AA704" s="341"/>
      <c r="AB704" s="341"/>
      <c r="AC704" s="341"/>
      <c r="AD704" s="401"/>
      <c r="AE704" s="563"/>
      <c r="AF704" s="564"/>
      <c r="AG704" s="564"/>
      <c r="AH704" s="564"/>
      <c r="AI704" s="564"/>
      <c r="AJ704" s="564"/>
      <c r="AK704" s="564"/>
      <c r="AL704" s="565"/>
      <c r="AM704" s="564"/>
      <c r="AN704" s="564"/>
      <c r="AO704" s="564"/>
      <c r="AP704" s="564"/>
      <c r="AQ704" s="564"/>
      <c r="AR704" s="564"/>
      <c r="AS704" s="564"/>
      <c r="AT704" s="564"/>
      <c r="AU704" s="394"/>
      <c r="AV704" s="306"/>
      <c r="AW704" s="306"/>
      <c r="AX704" s="394"/>
      <c r="AY704" s="401"/>
      <c r="AZ704" s="341"/>
      <c r="BA704" s="341"/>
      <c r="BB704" s="341"/>
      <c r="BC704" s="341"/>
      <c r="BD704" s="341"/>
      <c r="BE704" s="401"/>
      <c r="BF704" s="341"/>
      <c r="BG704" s="341"/>
      <c r="BH704" s="402"/>
      <c r="BI704" s="403"/>
      <c r="BJ704" s="405"/>
      <c r="BK704" s="405"/>
      <c r="BL704" s="405"/>
      <c r="BM704" s="405"/>
      <c r="BN704" s="514"/>
    </row>
    <row r="705" ht="18.75" customHeight="1">
      <c r="A705" s="336" t="str">
        <f t="shared" si="13"/>
        <v/>
      </c>
      <c r="B705" s="341"/>
      <c r="C705" s="559"/>
      <c r="D705" s="559"/>
      <c r="E705" s="560" t="str">
        <f t="shared" si="14"/>
        <v/>
      </c>
      <c r="F705" s="401"/>
      <c r="G705" s="394"/>
      <c r="H705" s="341" t="str">
        <f t="array" ref="H705">IF(D705="","",XLOOKUP(D705,'Master Data'!K:K,'Master Data'!N:N,"Input in Master Data",0,1))</f>
        <v/>
      </c>
      <c r="I705" s="341" t="str">
        <f t="array" ref="I705">IF(D705="","",XLOOKUP(D705,'Master Data'!K:K,'Master Data'!O:O,"Input in Master Data",0,1))</f>
        <v/>
      </c>
      <c r="J705" s="341" t="str">
        <f t="array" ref="J705">if(V705="","",XLOOKUP(V705,Master[Company],Master[Blow],"Unknown",0,1))</f>
        <v/>
      </c>
      <c r="K705" s="341" t="str">
        <f t="array" ref="K705">if(V705="","",XLOOKUP(V705,Master[Company],Master[Pigging],"Unknown",0,1))</f>
        <v/>
      </c>
      <c r="L705" s="341" t="str">
        <f t="array" ref="L705">if(V705="","",XLOOKUP(V705,Master[Company],Master[Load Method],"Unknown",0,1))</f>
        <v/>
      </c>
      <c r="M705" s="341" t="str">
        <f t="array" ref="M705">if(V705="","",XLOOKUP(V705,Master[Company],Master[Line Distance],"Unknown",0,1))</f>
        <v/>
      </c>
      <c r="N705" s="394"/>
      <c r="O705" s="341"/>
      <c r="P705" s="506"/>
      <c r="Q705" s="341" t="str">
        <f t="array" ref="Q705">if(V705="","",XLOOKUP(V705,Master[Company],Master[Terms],"NA",0,1))</f>
        <v/>
      </c>
      <c r="R705" s="341" t="str">
        <f t="shared" si="9"/>
        <v/>
      </c>
      <c r="S705" s="341" t="str">
        <f t="array" ref="S705">if(V705="","",XLOOKUP(V705,Master[Company],Master[Group],"NA",0,1))</f>
        <v/>
      </c>
      <c r="T705" s="341" t="str">
        <f t="array" ref="T705">if(V705="","",XLOOKUP(V705,Master[Company],Master[Loading Location],"NA",0,1))</f>
        <v/>
      </c>
      <c r="U705" s="341" t="str">
        <f t="array" ref="U705">if(V705="","",XLOOKUP(V705,Master[Company],Master[Acronym],"NA",0,1))</f>
        <v/>
      </c>
      <c r="V705" s="341"/>
      <c r="W705" s="342"/>
      <c r="X705" s="90"/>
      <c r="Y705" s="341"/>
      <c r="Z705" s="341" t="str">
        <f t="shared" si="11"/>
        <v/>
      </c>
      <c r="AA705" s="341"/>
      <c r="AB705" s="341"/>
      <c r="AC705" s="341"/>
      <c r="AD705" s="401"/>
      <c r="AE705" s="563"/>
      <c r="AF705" s="564"/>
      <c r="AG705" s="564"/>
      <c r="AH705" s="564"/>
      <c r="AI705" s="564"/>
      <c r="AJ705" s="564"/>
      <c r="AK705" s="564"/>
      <c r="AL705" s="565"/>
      <c r="AM705" s="564"/>
      <c r="AN705" s="564"/>
      <c r="AO705" s="564"/>
      <c r="AP705" s="564"/>
      <c r="AQ705" s="564"/>
      <c r="AR705" s="564"/>
      <c r="AS705" s="564"/>
      <c r="AT705" s="564"/>
      <c r="AU705" s="394"/>
      <c r="AV705" s="306"/>
      <c r="AW705" s="306"/>
      <c r="AX705" s="394"/>
      <c r="AY705" s="401"/>
      <c r="AZ705" s="341"/>
      <c r="BA705" s="341"/>
      <c r="BB705" s="341"/>
      <c r="BC705" s="341"/>
      <c r="BD705" s="341"/>
      <c r="BE705" s="401"/>
      <c r="BF705" s="341"/>
      <c r="BG705" s="341"/>
      <c r="BH705" s="402"/>
      <c r="BI705" s="403"/>
      <c r="BJ705" s="405"/>
      <c r="BK705" s="405"/>
      <c r="BL705" s="405"/>
      <c r="BM705" s="405"/>
      <c r="BN705" s="514"/>
    </row>
    <row r="706" ht="18.75" customHeight="1">
      <c r="A706" s="336" t="str">
        <f t="shared" si="13"/>
        <v/>
      </c>
      <c r="B706" s="341"/>
      <c r="C706" s="559"/>
      <c r="D706" s="559"/>
      <c r="E706" s="560" t="str">
        <f t="shared" si="14"/>
        <v/>
      </c>
      <c r="F706" s="401"/>
      <c r="G706" s="394"/>
      <c r="H706" s="341" t="str">
        <f t="array" ref="H706">IF(D706="","",XLOOKUP(D706,'Master Data'!K:K,'Master Data'!N:N,"Input in Master Data",0,1))</f>
        <v/>
      </c>
      <c r="I706" s="341" t="str">
        <f t="array" ref="I706">IF(D706="","",XLOOKUP(D706,'Master Data'!K:K,'Master Data'!O:O,"Input in Master Data",0,1))</f>
        <v/>
      </c>
      <c r="J706" s="341" t="str">
        <f t="array" ref="J706">if(V706="","",XLOOKUP(V706,Master[Company],Master[Blow],"Unknown",0,1))</f>
        <v/>
      </c>
      <c r="K706" s="341" t="str">
        <f t="array" ref="K706">if(V706="","",XLOOKUP(V706,Master[Company],Master[Pigging],"Unknown",0,1))</f>
        <v/>
      </c>
      <c r="L706" s="341" t="str">
        <f t="array" ref="L706">if(V706="","",XLOOKUP(V706,Master[Company],Master[Load Method],"Unknown",0,1))</f>
        <v/>
      </c>
      <c r="M706" s="341" t="str">
        <f t="array" ref="M706">if(V706="","",XLOOKUP(V706,Master[Company],Master[Line Distance],"Unknown",0,1))</f>
        <v/>
      </c>
      <c r="N706" s="394"/>
      <c r="O706" s="341"/>
      <c r="P706" s="506"/>
      <c r="Q706" s="341" t="str">
        <f t="array" ref="Q706">if(V706="","",XLOOKUP(V706,Master[Company],Master[Terms],"NA",0,1))</f>
        <v/>
      </c>
      <c r="R706" s="341" t="str">
        <f t="shared" si="9"/>
        <v/>
      </c>
      <c r="S706" s="341" t="str">
        <f t="array" ref="S706">if(V706="","",XLOOKUP(V706,Master[Company],Master[Group],"NA",0,1))</f>
        <v/>
      </c>
      <c r="T706" s="341" t="str">
        <f t="array" ref="T706">if(V706="","",XLOOKUP(V706,Master[Company],Master[Loading Location],"NA",0,1))</f>
        <v/>
      </c>
      <c r="U706" s="341" t="str">
        <f t="array" ref="U706">if(V706="","",XLOOKUP(V706,Master[Company],Master[Acronym],"NA",0,1))</f>
        <v/>
      </c>
      <c r="V706" s="341"/>
      <c r="W706" s="342"/>
      <c r="X706" s="90"/>
      <c r="Y706" s="341"/>
      <c r="Z706" s="341" t="str">
        <f t="shared" si="11"/>
        <v/>
      </c>
      <c r="AA706" s="341"/>
      <c r="AB706" s="341"/>
      <c r="AC706" s="341"/>
      <c r="AD706" s="401"/>
      <c r="AE706" s="563"/>
      <c r="AF706" s="564"/>
      <c r="AG706" s="564"/>
      <c r="AH706" s="564"/>
      <c r="AI706" s="564"/>
      <c r="AJ706" s="564"/>
      <c r="AK706" s="564"/>
      <c r="AL706" s="565"/>
      <c r="AM706" s="564"/>
      <c r="AN706" s="564"/>
      <c r="AO706" s="564"/>
      <c r="AP706" s="564"/>
      <c r="AQ706" s="564"/>
      <c r="AR706" s="564"/>
      <c r="AS706" s="564"/>
      <c r="AT706" s="564"/>
      <c r="AU706" s="394"/>
      <c r="AV706" s="306"/>
      <c r="AW706" s="306"/>
      <c r="AX706" s="394"/>
      <c r="AY706" s="401"/>
      <c r="AZ706" s="341"/>
      <c r="BA706" s="341"/>
      <c r="BB706" s="341"/>
      <c r="BC706" s="341"/>
      <c r="BD706" s="341"/>
      <c r="BE706" s="401"/>
      <c r="BF706" s="341"/>
      <c r="BG706" s="341"/>
      <c r="BH706" s="402"/>
      <c r="BI706" s="403"/>
      <c r="BJ706" s="405"/>
      <c r="BK706" s="405"/>
      <c r="BL706" s="405"/>
      <c r="BM706" s="405"/>
      <c r="BN706" s="514"/>
    </row>
    <row r="707" ht="18.75" customHeight="1">
      <c r="A707" s="336" t="str">
        <f t="shared" si="13"/>
        <v/>
      </c>
      <c r="B707" s="341"/>
      <c r="C707" s="559"/>
      <c r="D707" s="559"/>
      <c r="E707" s="560" t="str">
        <f t="shared" si="14"/>
        <v/>
      </c>
      <c r="F707" s="401"/>
      <c r="G707" s="394"/>
      <c r="H707" s="341" t="str">
        <f t="array" ref="H707">IF(D707="","",XLOOKUP(D707,'Master Data'!K:K,'Master Data'!N:N,"Input in Master Data",0,1))</f>
        <v/>
      </c>
      <c r="I707" s="341" t="str">
        <f t="array" ref="I707">IF(D707="","",XLOOKUP(D707,'Master Data'!K:K,'Master Data'!O:O,"Input in Master Data",0,1))</f>
        <v/>
      </c>
      <c r="J707" s="341" t="str">
        <f t="array" ref="J707">if(V707="","",XLOOKUP(V707,Master[Company],Master[Blow],"Unknown",0,1))</f>
        <v/>
      </c>
      <c r="K707" s="341" t="str">
        <f t="array" ref="K707">if(V707="","",XLOOKUP(V707,Master[Company],Master[Pigging],"Unknown",0,1))</f>
        <v/>
      </c>
      <c r="L707" s="341" t="str">
        <f t="array" ref="L707">if(V707="","",XLOOKUP(V707,Master[Company],Master[Load Method],"Unknown",0,1))</f>
        <v/>
      </c>
      <c r="M707" s="341" t="str">
        <f t="array" ref="M707">if(V707="","",XLOOKUP(V707,Master[Company],Master[Line Distance],"Unknown",0,1))</f>
        <v/>
      </c>
      <c r="N707" s="394"/>
      <c r="O707" s="341"/>
      <c r="P707" s="506"/>
      <c r="Q707" s="341" t="str">
        <f t="array" ref="Q707">if(V707="","",XLOOKUP(V707,Master[Company],Master[Terms],"NA",0,1))</f>
        <v/>
      </c>
      <c r="R707" s="341" t="str">
        <f t="shared" si="9"/>
        <v/>
      </c>
      <c r="S707" s="341" t="str">
        <f t="array" ref="S707">if(V707="","",XLOOKUP(V707,Master[Company],Master[Group],"NA",0,1))</f>
        <v/>
      </c>
      <c r="T707" s="341" t="str">
        <f t="array" ref="T707">if(V707="","",XLOOKUP(V707,Master[Company],Master[Loading Location],"NA",0,1))</f>
        <v/>
      </c>
      <c r="U707" s="341" t="str">
        <f t="array" ref="U707">if(V707="","",XLOOKUP(V707,Master[Company],Master[Acronym],"NA",0,1))</f>
        <v/>
      </c>
      <c r="V707" s="341"/>
      <c r="W707" s="342"/>
      <c r="X707" s="90"/>
      <c r="Y707" s="341"/>
      <c r="Z707" s="341" t="str">
        <f t="shared" si="11"/>
        <v/>
      </c>
      <c r="AA707" s="341"/>
      <c r="AB707" s="341"/>
      <c r="AC707" s="341"/>
      <c r="AD707" s="401"/>
      <c r="AE707" s="563"/>
      <c r="AF707" s="564"/>
      <c r="AG707" s="564"/>
      <c r="AH707" s="564"/>
      <c r="AI707" s="564"/>
      <c r="AJ707" s="564"/>
      <c r="AK707" s="564"/>
      <c r="AL707" s="565"/>
      <c r="AM707" s="564"/>
      <c r="AN707" s="564"/>
      <c r="AO707" s="564"/>
      <c r="AP707" s="564"/>
      <c r="AQ707" s="564"/>
      <c r="AR707" s="564"/>
      <c r="AS707" s="564"/>
      <c r="AT707" s="564"/>
      <c r="AU707" s="394"/>
      <c r="AV707" s="306"/>
      <c r="AW707" s="306"/>
      <c r="AX707" s="394"/>
      <c r="AY707" s="401"/>
      <c r="AZ707" s="341"/>
      <c r="BA707" s="341"/>
      <c r="BB707" s="341"/>
      <c r="BC707" s="341"/>
      <c r="BD707" s="341"/>
      <c r="BE707" s="401"/>
      <c r="BF707" s="341"/>
      <c r="BG707" s="341"/>
      <c r="BH707" s="402"/>
      <c r="BI707" s="403"/>
      <c r="BJ707" s="405"/>
      <c r="BK707" s="405"/>
      <c r="BL707" s="405"/>
      <c r="BM707" s="405"/>
      <c r="BN707" s="514"/>
    </row>
    <row r="708" ht="18.75" customHeight="1">
      <c r="A708" s="336" t="str">
        <f t="shared" si="13"/>
        <v/>
      </c>
      <c r="B708" s="341"/>
      <c r="C708" s="559"/>
      <c r="D708" s="559"/>
      <c r="E708" s="560" t="str">
        <f t="shared" si="14"/>
        <v/>
      </c>
      <c r="F708" s="401"/>
      <c r="G708" s="394"/>
      <c r="H708" s="341" t="str">
        <f t="array" ref="H708">IF(D708="","",XLOOKUP(D708,'Master Data'!K:K,'Master Data'!N:N,"Input in Master Data",0,1))</f>
        <v/>
      </c>
      <c r="I708" s="341" t="str">
        <f t="array" ref="I708">IF(D708="","",XLOOKUP(D708,'Master Data'!K:K,'Master Data'!O:O,"Input in Master Data",0,1))</f>
        <v/>
      </c>
      <c r="J708" s="341" t="str">
        <f t="array" ref="J708">if(V708="","",XLOOKUP(V708,Master[Company],Master[Blow],"Unknown",0,1))</f>
        <v/>
      </c>
      <c r="K708" s="341" t="str">
        <f t="array" ref="K708">if(V708="","",XLOOKUP(V708,Master[Company],Master[Pigging],"Unknown",0,1))</f>
        <v/>
      </c>
      <c r="L708" s="341" t="str">
        <f t="array" ref="L708">if(V708="","",XLOOKUP(V708,Master[Company],Master[Load Method],"Unknown",0,1))</f>
        <v/>
      </c>
      <c r="M708" s="341" t="str">
        <f t="array" ref="M708">if(V708="","",XLOOKUP(V708,Master[Company],Master[Line Distance],"Unknown",0,1))</f>
        <v/>
      </c>
      <c r="N708" s="394"/>
      <c r="O708" s="341"/>
      <c r="P708" s="506"/>
      <c r="Q708" s="341" t="str">
        <f t="array" ref="Q708">if(V708="","",XLOOKUP(V708,Master[Company],Master[Terms],"NA",0,1))</f>
        <v/>
      </c>
      <c r="R708" s="341" t="str">
        <f t="shared" si="9"/>
        <v/>
      </c>
      <c r="S708" s="341" t="str">
        <f t="array" ref="S708">if(V708="","",XLOOKUP(V708,Master[Company],Master[Group],"NA",0,1))</f>
        <v/>
      </c>
      <c r="T708" s="341" t="str">
        <f t="array" ref="T708">if(V708="","",XLOOKUP(V708,Master[Company],Master[Loading Location],"NA",0,1))</f>
        <v/>
      </c>
      <c r="U708" s="341" t="str">
        <f t="array" ref="U708">if(V708="","",XLOOKUP(V708,Master[Company],Master[Acronym],"NA",0,1))</f>
        <v/>
      </c>
      <c r="V708" s="341"/>
      <c r="W708" s="342"/>
      <c r="X708" s="90"/>
      <c r="Y708" s="341"/>
      <c r="Z708" s="341" t="str">
        <f t="shared" si="11"/>
        <v/>
      </c>
      <c r="AA708" s="341"/>
      <c r="AB708" s="341"/>
      <c r="AC708" s="341"/>
      <c r="AD708" s="401"/>
      <c r="AE708" s="563"/>
      <c r="AF708" s="564"/>
      <c r="AG708" s="564"/>
      <c r="AH708" s="564"/>
      <c r="AI708" s="564"/>
      <c r="AJ708" s="564"/>
      <c r="AK708" s="564"/>
      <c r="AL708" s="565"/>
      <c r="AM708" s="564"/>
      <c r="AN708" s="564"/>
      <c r="AO708" s="564"/>
      <c r="AP708" s="564"/>
      <c r="AQ708" s="564"/>
      <c r="AR708" s="564"/>
      <c r="AS708" s="564"/>
      <c r="AT708" s="564"/>
      <c r="AU708" s="394"/>
      <c r="AV708" s="306"/>
      <c r="AW708" s="306"/>
      <c r="AX708" s="394"/>
      <c r="AY708" s="401"/>
      <c r="AZ708" s="341"/>
      <c r="BA708" s="341"/>
      <c r="BB708" s="341"/>
      <c r="BC708" s="341"/>
      <c r="BD708" s="341"/>
      <c r="BE708" s="401"/>
      <c r="BF708" s="341"/>
      <c r="BG708" s="341"/>
      <c r="BH708" s="402"/>
      <c r="BI708" s="403"/>
      <c r="BJ708" s="405"/>
      <c r="BK708" s="405"/>
      <c r="BL708" s="405"/>
      <c r="BM708" s="405"/>
      <c r="BN708" s="514"/>
    </row>
    <row r="709" ht="18.75" customHeight="1">
      <c r="A709" s="336" t="str">
        <f t="shared" si="13"/>
        <v/>
      </c>
      <c r="B709" s="341"/>
      <c r="C709" s="559"/>
      <c r="D709" s="559"/>
      <c r="E709" s="560" t="str">
        <f t="shared" si="14"/>
        <v/>
      </c>
      <c r="F709" s="401"/>
      <c r="G709" s="394"/>
      <c r="H709" s="341" t="str">
        <f t="array" ref="H709">IF(D709="","",XLOOKUP(D709,'Master Data'!K:K,'Master Data'!N:N,"Input in Master Data",0,1))</f>
        <v/>
      </c>
      <c r="I709" s="341" t="str">
        <f t="array" ref="I709">IF(D709="","",XLOOKUP(D709,'Master Data'!K:K,'Master Data'!O:O,"Input in Master Data",0,1))</f>
        <v/>
      </c>
      <c r="J709" s="341" t="str">
        <f t="array" ref="J709">if(V709="","",XLOOKUP(V709,Master[Company],Master[Blow],"Unknown",0,1))</f>
        <v/>
      </c>
      <c r="K709" s="341" t="str">
        <f t="array" ref="K709">if(V709="","",XLOOKUP(V709,Master[Company],Master[Pigging],"Unknown",0,1))</f>
        <v/>
      </c>
      <c r="L709" s="341" t="str">
        <f t="array" ref="L709">if(V709="","",XLOOKUP(V709,Master[Company],Master[Load Method],"Unknown",0,1))</f>
        <v/>
      </c>
      <c r="M709" s="341" t="str">
        <f t="array" ref="M709">if(V709="","",XLOOKUP(V709,Master[Company],Master[Line Distance],"Unknown",0,1))</f>
        <v/>
      </c>
      <c r="N709" s="394"/>
      <c r="O709" s="341"/>
      <c r="P709" s="506"/>
      <c r="Q709" s="341" t="str">
        <f t="array" ref="Q709">if(V709="","",XLOOKUP(V709,Master[Company],Master[Terms],"NA",0,1))</f>
        <v/>
      </c>
      <c r="R709" s="341" t="str">
        <f t="shared" si="9"/>
        <v/>
      </c>
      <c r="S709" s="341" t="str">
        <f t="array" ref="S709">if(V709="","",XLOOKUP(V709,Master[Company],Master[Group],"NA",0,1))</f>
        <v/>
      </c>
      <c r="T709" s="341" t="str">
        <f t="array" ref="T709">if(V709="","",XLOOKUP(V709,Master[Company],Master[Loading Location],"NA",0,1))</f>
        <v/>
      </c>
      <c r="U709" s="341" t="str">
        <f t="array" ref="U709">if(V709="","",XLOOKUP(V709,Master[Company],Master[Acronym],"NA",0,1))</f>
        <v/>
      </c>
      <c r="V709" s="341"/>
      <c r="W709" s="342"/>
      <c r="X709" s="90"/>
      <c r="Y709" s="341"/>
      <c r="Z709" s="341" t="str">
        <f t="shared" si="11"/>
        <v/>
      </c>
      <c r="AA709" s="341"/>
      <c r="AB709" s="341"/>
      <c r="AC709" s="341"/>
      <c r="AD709" s="401"/>
      <c r="AE709" s="563"/>
      <c r="AF709" s="564"/>
      <c r="AG709" s="564"/>
      <c r="AH709" s="564"/>
      <c r="AI709" s="564"/>
      <c r="AJ709" s="564"/>
      <c r="AK709" s="564"/>
      <c r="AL709" s="565"/>
      <c r="AM709" s="564"/>
      <c r="AN709" s="564"/>
      <c r="AO709" s="564"/>
      <c r="AP709" s="564"/>
      <c r="AQ709" s="564"/>
      <c r="AR709" s="564"/>
      <c r="AS709" s="564"/>
      <c r="AT709" s="564"/>
      <c r="AU709" s="394"/>
      <c r="AV709" s="306"/>
      <c r="AW709" s="306"/>
      <c r="AX709" s="394"/>
      <c r="AY709" s="401"/>
      <c r="AZ709" s="341"/>
      <c r="BA709" s="341"/>
      <c r="BB709" s="341"/>
      <c r="BC709" s="341"/>
      <c r="BD709" s="341"/>
      <c r="BE709" s="401"/>
      <c r="BF709" s="341"/>
      <c r="BG709" s="341"/>
      <c r="BH709" s="402"/>
      <c r="BI709" s="403"/>
      <c r="BJ709" s="405"/>
      <c r="BK709" s="405"/>
      <c r="BL709" s="405"/>
      <c r="BM709" s="405"/>
      <c r="BN709" s="514"/>
    </row>
    <row r="710" ht="18.75" customHeight="1">
      <c r="A710" s="336" t="str">
        <f t="shared" si="13"/>
        <v/>
      </c>
      <c r="B710" s="341"/>
      <c r="C710" s="559"/>
      <c r="D710" s="559"/>
      <c r="E710" s="560" t="str">
        <f t="shared" si="14"/>
        <v/>
      </c>
      <c r="F710" s="401"/>
      <c r="G710" s="394"/>
      <c r="H710" s="341" t="str">
        <f t="array" ref="H710">IF(D710="","",XLOOKUP(D710,'Master Data'!K:K,'Master Data'!N:N,"Input in Master Data",0,1))</f>
        <v/>
      </c>
      <c r="I710" s="341" t="str">
        <f t="array" ref="I710">IF(D710="","",XLOOKUP(D710,'Master Data'!K:K,'Master Data'!O:O,"Input in Master Data",0,1))</f>
        <v/>
      </c>
      <c r="J710" s="341" t="str">
        <f t="array" ref="J710">if(V710="","",XLOOKUP(V710,Master[Company],Master[Blow],"Unknown",0,1))</f>
        <v/>
      </c>
      <c r="K710" s="341" t="str">
        <f t="array" ref="K710">if(V710="","",XLOOKUP(V710,Master[Company],Master[Pigging],"Unknown",0,1))</f>
        <v/>
      </c>
      <c r="L710" s="341" t="str">
        <f t="array" ref="L710">if(V710="","",XLOOKUP(V710,Master[Company],Master[Load Method],"Unknown",0,1))</f>
        <v/>
      </c>
      <c r="M710" s="341" t="str">
        <f t="array" ref="M710">if(V710="","",XLOOKUP(V710,Master[Company],Master[Line Distance],"Unknown",0,1))</f>
        <v/>
      </c>
      <c r="N710" s="394"/>
      <c r="O710" s="341"/>
      <c r="P710" s="506"/>
      <c r="Q710" s="341" t="str">
        <f t="array" ref="Q710">if(V710="","",XLOOKUP(V710,Master[Company],Master[Terms],"NA",0,1))</f>
        <v/>
      </c>
      <c r="R710" s="341" t="str">
        <f t="shared" si="9"/>
        <v/>
      </c>
      <c r="S710" s="341" t="str">
        <f t="array" ref="S710">if(V710="","",XLOOKUP(V710,Master[Company],Master[Group],"NA",0,1))</f>
        <v/>
      </c>
      <c r="T710" s="341" t="str">
        <f t="array" ref="T710">if(V710="","",XLOOKUP(V710,Master[Company],Master[Loading Location],"NA",0,1))</f>
        <v/>
      </c>
      <c r="U710" s="341" t="str">
        <f t="array" ref="U710">if(V710="","",XLOOKUP(V710,Master[Company],Master[Acronym],"NA",0,1))</f>
        <v/>
      </c>
      <c r="V710" s="341"/>
      <c r="W710" s="342"/>
      <c r="X710" s="90"/>
      <c r="Y710" s="341"/>
      <c r="Z710" s="341" t="str">
        <f t="shared" si="11"/>
        <v/>
      </c>
      <c r="AA710" s="341"/>
      <c r="AB710" s="341"/>
      <c r="AC710" s="341"/>
      <c r="AD710" s="401"/>
      <c r="AE710" s="563"/>
      <c r="AF710" s="564"/>
      <c r="AG710" s="564"/>
      <c r="AH710" s="564"/>
      <c r="AI710" s="564"/>
      <c r="AJ710" s="564"/>
      <c r="AK710" s="564"/>
      <c r="AL710" s="565"/>
      <c r="AM710" s="564"/>
      <c r="AN710" s="564"/>
      <c r="AO710" s="564"/>
      <c r="AP710" s="564"/>
      <c r="AQ710" s="564"/>
      <c r="AR710" s="564"/>
      <c r="AS710" s="564"/>
      <c r="AT710" s="564"/>
      <c r="AU710" s="394"/>
      <c r="AV710" s="306"/>
      <c r="AW710" s="306"/>
      <c r="AX710" s="394"/>
      <c r="AY710" s="401"/>
      <c r="AZ710" s="341"/>
      <c r="BA710" s="341"/>
      <c r="BB710" s="341"/>
      <c r="BC710" s="341"/>
      <c r="BD710" s="341"/>
      <c r="BE710" s="401"/>
      <c r="BF710" s="341"/>
      <c r="BG710" s="341"/>
      <c r="BH710" s="402"/>
      <c r="BI710" s="403"/>
      <c r="BJ710" s="405"/>
      <c r="BK710" s="405"/>
      <c r="BL710" s="405"/>
      <c r="BM710" s="405"/>
      <c r="BN710" s="514"/>
    </row>
    <row r="711" ht="18.75" customHeight="1">
      <c r="A711" s="336" t="str">
        <f t="shared" si="13"/>
        <v/>
      </c>
      <c r="B711" s="341"/>
      <c r="C711" s="559"/>
      <c r="D711" s="559"/>
      <c r="E711" s="560" t="str">
        <f t="shared" si="14"/>
        <v/>
      </c>
      <c r="F711" s="401"/>
      <c r="G711" s="394"/>
      <c r="H711" s="341" t="str">
        <f t="array" ref="H711">IF(D711="","",XLOOKUP(D711,'Master Data'!K:K,'Master Data'!N:N,"Input in Master Data",0,1))</f>
        <v/>
      </c>
      <c r="I711" s="341" t="str">
        <f t="array" ref="I711">IF(D711="","",XLOOKUP(D711,'Master Data'!K:K,'Master Data'!O:O,"Input in Master Data",0,1))</f>
        <v/>
      </c>
      <c r="J711" s="341" t="str">
        <f t="array" ref="J711">if(V711="","",XLOOKUP(V711,Master[Company],Master[Blow],"Unknown",0,1))</f>
        <v/>
      </c>
      <c r="K711" s="341" t="str">
        <f t="array" ref="K711">if(V711="","",XLOOKUP(V711,Master[Company],Master[Pigging],"Unknown",0,1))</f>
        <v/>
      </c>
      <c r="L711" s="341" t="str">
        <f t="array" ref="L711">if(V711="","",XLOOKUP(V711,Master[Company],Master[Load Method],"Unknown",0,1))</f>
        <v/>
      </c>
      <c r="M711" s="341" t="str">
        <f t="array" ref="M711">if(V711="","",XLOOKUP(V711,Master[Company],Master[Line Distance],"Unknown",0,1))</f>
        <v/>
      </c>
      <c r="N711" s="394"/>
      <c r="O711" s="341"/>
      <c r="P711" s="506"/>
      <c r="Q711" s="341" t="str">
        <f t="array" ref="Q711">if(V711="","",XLOOKUP(V711,Master[Company],Master[Terms],"NA",0,1))</f>
        <v/>
      </c>
      <c r="R711" s="341" t="str">
        <f t="shared" si="9"/>
        <v/>
      </c>
      <c r="S711" s="341" t="str">
        <f t="array" ref="S711">if(V711="","",XLOOKUP(V711,Master[Company],Master[Group],"NA",0,1))</f>
        <v/>
      </c>
      <c r="T711" s="341" t="str">
        <f t="array" ref="T711">if(V711="","",XLOOKUP(V711,Master[Company],Master[Loading Location],"NA",0,1))</f>
        <v/>
      </c>
      <c r="U711" s="341" t="str">
        <f t="array" ref="U711">if(V711="","",XLOOKUP(V711,Master[Company],Master[Acronym],"NA",0,1))</f>
        <v/>
      </c>
      <c r="V711" s="341"/>
      <c r="W711" s="342"/>
      <c r="X711" s="90"/>
      <c r="Y711" s="341"/>
      <c r="Z711" s="341" t="str">
        <f t="shared" si="11"/>
        <v/>
      </c>
      <c r="AA711" s="341"/>
      <c r="AB711" s="341"/>
      <c r="AC711" s="341"/>
      <c r="AD711" s="401"/>
      <c r="AE711" s="563"/>
      <c r="AF711" s="564"/>
      <c r="AG711" s="564"/>
      <c r="AH711" s="564"/>
      <c r="AI711" s="564"/>
      <c r="AJ711" s="564"/>
      <c r="AK711" s="564"/>
      <c r="AL711" s="565"/>
      <c r="AM711" s="564"/>
      <c r="AN711" s="564"/>
      <c r="AO711" s="564"/>
      <c r="AP711" s="564"/>
      <c r="AQ711" s="564"/>
      <c r="AR711" s="564"/>
      <c r="AS711" s="564"/>
      <c r="AT711" s="564"/>
      <c r="AU711" s="394"/>
      <c r="AV711" s="306"/>
      <c r="AW711" s="306"/>
      <c r="AX711" s="394"/>
      <c r="AY711" s="401"/>
      <c r="AZ711" s="341"/>
      <c r="BA711" s="341"/>
      <c r="BB711" s="341"/>
      <c r="BC711" s="341"/>
      <c r="BD711" s="341"/>
      <c r="BE711" s="401"/>
      <c r="BF711" s="341"/>
      <c r="BG711" s="341"/>
      <c r="BH711" s="402"/>
      <c r="BI711" s="403"/>
      <c r="BJ711" s="405"/>
      <c r="BK711" s="405"/>
      <c r="BL711" s="405"/>
      <c r="BM711" s="405"/>
      <c r="BN711" s="514"/>
    </row>
    <row r="712" ht="18.75" customHeight="1">
      <c r="A712" s="336" t="str">
        <f t="shared" si="13"/>
        <v/>
      </c>
      <c r="B712" s="341"/>
      <c r="C712" s="559"/>
      <c r="D712" s="559"/>
      <c r="E712" s="560" t="str">
        <f t="shared" si="14"/>
        <v/>
      </c>
      <c r="F712" s="401"/>
      <c r="G712" s="394"/>
      <c r="H712" s="341" t="str">
        <f t="array" ref="H712">IF(D712="","",XLOOKUP(D712,'Master Data'!K:K,'Master Data'!N:N,"Input in Master Data",0,1))</f>
        <v/>
      </c>
      <c r="I712" s="341" t="str">
        <f t="array" ref="I712">IF(D712="","",XLOOKUP(D712,'Master Data'!K:K,'Master Data'!O:O,"Input in Master Data",0,1))</f>
        <v/>
      </c>
      <c r="J712" s="341" t="str">
        <f t="array" ref="J712">if(V712="","",XLOOKUP(V712,Master[Company],Master[Blow],"Unknown",0,1))</f>
        <v/>
      </c>
      <c r="K712" s="341" t="str">
        <f t="array" ref="K712">if(V712="","",XLOOKUP(V712,Master[Company],Master[Pigging],"Unknown",0,1))</f>
        <v/>
      </c>
      <c r="L712" s="341" t="str">
        <f t="array" ref="L712">if(V712="","",XLOOKUP(V712,Master[Company],Master[Load Method],"Unknown",0,1))</f>
        <v/>
      </c>
      <c r="M712" s="341" t="str">
        <f t="array" ref="M712">if(V712="","",XLOOKUP(V712,Master[Company],Master[Line Distance],"Unknown",0,1))</f>
        <v/>
      </c>
      <c r="N712" s="394"/>
      <c r="O712" s="341"/>
      <c r="P712" s="506"/>
      <c r="Q712" s="341" t="str">
        <f t="array" ref="Q712">if(V712="","",XLOOKUP(V712,Master[Company],Master[Terms],"NA",0,1))</f>
        <v/>
      </c>
      <c r="R712" s="341" t="str">
        <f t="shared" si="9"/>
        <v/>
      </c>
      <c r="S712" s="341" t="str">
        <f t="array" ref="S712">if(V712="","",XLOOKUP(V712,Master[Company],Master[Group],"NA",0,1))</f>
        <v/>
      </c>
      <c r="T712" s="341" t="str">
        <f t="array" ref="T712">if(V712="","",XLOOKUP(V712,Master[Company],Master[Loading Location],"NA",0,1))</f>
        <v/>
      </c>
      <c r="U712" s="341" t="str">
        <f t="array" ref="U712">if(V712="","",XLOOKUP(V712,Master[Company],Master[Acronym],"NA",0,1))</f>
        <v/>
      </c>
      <c r="V712" s="341"/>
      <c r="W712" s="342"/>
      <c r="X712" s="90"/>
      <c r="Y712" s="341"/>
      <c r="Z712" s="341" t="str">
        <f t="shared" si="11"/>
        <v/>
      </c>
      <c r="AA712" s="341"/>
      <c r="AB712" s="341"/>
      <c r="AC712" s="341"/>
      <c r="AD712" s="401"/>
      <c r="AE712" s="563"/>
      <c r="AF712" s="564"/>
      <c r="AG712" s="564"/>
      <c r="AH712" s="564"/>
      <c r="AI712" s="564"/>
      <c r="AJ712" s="564"/>
      <c r="AK712" s="564"/>
      <c r="AL712" s="565"/>
      <c r="AM712" s="564"/>
      <c r="AN712" s="564"/>
      <c r="AO712" s="564"/>
      <c r="AP712" s="564"/>
      <c r="AQ712" s="564"/>
      <c r="AR712" s="564"/>
      <c r="AS712" s="564"/>
      <c r="AT712" s="564"/>
      <c r="AU712" s="394"/>
      <c r="AV712" s="306"/>
      <c r="AW712" s="306"/>
      <c r="AX712" s="394"/>
      <c r="AY712" s="401"/>
      <c r="AZ712" s="341"/>
      <c r="BA712" s="341"/>
      <c r="BB712" s="341"/>
      <c r="BC712" s="341"/>
      <c r="BD712" s="341"/>
      <c r="BE712" s="401"/>
      <c r="BF712" s="341"/>
      <c r="BG712" s="341"/>
      <c r="BH712" s="402"/>
      <c r="BI712" s="403"/>
      <c r="BJ712" s="405"/>
      <c r="BK712" s="405"/>
      <c r="BL712" s="405"/>
      <c r="BM712" s="405"/>
      <c r="BN712" s="514"/>
    </row>
    <row r="713" ht="18.75" customHeight="1">
      <c r="A713" s="336" t="str">
        <f t="shared" si="13"/>
        <v/>
      </c>
      <c r="B713" s="341"/>
      <c r="C713" s="559"/>
      <c r="D713" s="559"/>
      <c r="E713" s="560" t="str">
        <f t="shared" si="14"/>
        <v/>
      </c>
      <c r="F713" s="401"/>
      <c r="G713" s="394"/>
      <c r="H713" s="341" t="str">
        <f t="array" ref="H713">IF(D713="","",XLOOKUP(D713,'Master Data'!K:K,'Master Data'!N:N,"Input in Master Data",0,1))</f>
        <v/>
      </c>
      <c r="I713" s="341" t="str">
        <f t="array" ref="I713">IF(D713="","",XLOOKUP(D713,'Master Data'!K:K,'Master Data'!O:O,"Input in Master Data",0,1))</f>
        <v/>
      </c>
      <c r="J713" s="341" t="str">
        <f t="array" ref="J713">if(V713="","",XLOOKUP(V713,Master[Company],Master[Blow],"Unknown",0,1))</f>
        <v/>
      </c>
      <c r="K713" s="341" t="str">
        <f t="array" ref="K713">if(V713="","",XLOOKUP(V713,Master[Company],Master[Pigging],"Unknown",0,1))</f>
        <v/>
      </c>
      <c r="L713" s="341" t="str">
        <f t="array" ref="L713">if(V713="","",XLOOKUP(V713,Master[Company],Master[Load Method],"Unknown",0,1))</f>
        <v/>
      </c>
      <c r="M713" s="341" t="str">
        <f t="array" ref="M713">if(V713="","",XLOOKUP(V713,Master[Company],Master[Line Distance],"Unknown",0,1))</f>
        <v/>
      </c>
      <c r="N713" s="394"/>
      <c r="O713" s="341"/>
      <c r="P713" s="506"/>
      <c r="Q713" s="341" t="str">
        <f t="array" ref="Q713">if(V713="","",XLOOKUP(V713,Master[Company],Master[Terms],"NA",0,1))</f>
        <v/>
      </c>
      <c r="R713" s="341" t="str">
        <f t="shared" si="9"/>
        <v/>
      </c>
      <c r="S713" s="341" t="str">
        <f t="array" ref="S713">if(V713="","",XLOOKUP(V713,Master[Company],Master[Group],"NA",0,1))</f>
        <v/>
      </c>
      <c r="T713" s="341" t="str">
        <f t="array" ref="T713">if(V713="","",XLOOKUP(V713,Master[Company],Master[Loading Location],"NA",0,1))</f>
        <v/>
      </c>
      <c r="U713" s="341" t="str">
        <f t="array" ref="U713">if(V713="","",XLOOKUP(V713,Master[Company],Master[Acronym],"NA",0,1))</f>
        <v/>
      </c>
      <c r="V713" s="341"/>
      <c r="W713" s="342"/>
      <c r="X713" s="90"/>
      <c r="Y713" s="341"/>
      <c r="Z713" s="341" t="str">
        <f t="shared" si="11"/>
        <v/>
      </c>
      <c r="AA713" s="341"/>
      <c r="AB713" s="341"/>
      <c r="AC713" s="341"/>
      <c r="AD713" s="401"/>
      <c r="AE713" s="563"/>
      <c r="AF713" s="564"/>
      <c r="AG713" s="564"/>
      <c r="AH713" s="564"/>
      <c r="AI713" s="564"/>
      <c r="AJ713" s="564"/>
      <c r="AK713" s="564"/>
      <c r="AL713" s="565"/>
      <c r="AM713" s="564"/>
      <c r="AN713" s="564"/>
      <c r="AO713" s="564"/>
      <c r="AP713" s="564"/>
      <c r="AQ713" s="564"/>
      <c r="AR713" s="564"/>
      <c r="AS713" s="564"/>
      <c r="AT713" s="564"/>
      <c r="AU713" s="394"/>
      <c r="AV713" s="306"/>
      <c r="AW713" s="306"/>
      <c r="AX713" s="394"/>
      <c r="AY713" s="401"/>
      <c r="AZ713" s="341"/>
      <c r="BA713" s="341"/>
      <c r="BB713" s="341"/>
      <c r="BC713" s="341"/>
      <c r="BD713" s="341"/>
      <c r="BE713" s="401"/>
      <c r="BF713" s="341"/>
      <c r="BG713" s="341"/>
      <c r="BH713" s="402"/>
      <c r="BI713" s="403"/>
      <c r="BJ713" s="405"/>
      <c r="BK713" s="405"/>
      <c r="BL713" s="405"/>
      <c r="BM713" s="405"/>
      <c r="BN713" s="514"/>
    </row>
    <row r="714" ht="18.75" customHeight="1">
      <c r="A714" s="336" t="str">
        <f t="shared" si="13"/>
        <v/>
      </c>
      <c r="B714" s="341"/>
      <c r="C714" s="559"/>
      <c r="D714" s="559"/>
      <c r="E714" s="560" t="str">
        <f t="shared" si="14"/>
        <v/>
      </c>
      <c r="F714" s="401"/>
      <c r="G714" s="394"/>
      <c r="H714" s="341" t="str">
        <f t="array" ref="H714">IF(D714="","",XLOOKUP(D714,'Master Data'!K:K,'Master Data'!N:N,"Input in Master Data",0,1))</f>
        <v/>
      </c>
      <c r="I714" s="341" t="str">
        <f t="array" ref="I714">IF(D714="","",XLOOKUP(D714,'Master Data'!K:K,'Master Data'!O:O,"Input in Master Data",0,1))</f>
        <v/>
      </c>
      <c r="J714" s="341" t="str">
        <f t="array" ref="J714">if(V714="","",XLOOKUP(V714,Master[Company],Master[Blow],"Unknown",0,1))</f>
        <v/>
      </c>
      <c r="K714" s="341" t="str">
        <f t="array" ref="K714">if(V714="","",XLOOKUP(V714,Master[Company],Master[Pigging],"Unknown",0,1))</f>
        <v/>
      </c>
      <c r="L714" s="341" t="str">
        <f t="array" ref="L714">if(V714="","",XLOOKUP(V714,Master[Company],Master[Load Method],"Unknown",0,1))</f>
        <v/>
      </c>
      <c r="M714" s="341" t="str">
        <f t="array" ref="M714">if(V714="","",XLOOKUP(V714,Master[Company],Master[Line Distance],"Unknown",0,1))</f>
        <v/>
      </c>
      <c r="N714" s="394"/>
      <c r="O714" s="341"/>
      <c r="P714" s="506"/>
      <c r="Q714" s="341" t="str">
        <f t="array" ref="Q714">if(V714="","",XLOOKUP(V714,Master[Company],Master[Terms],"NA",0,1))</f>
        <v/>
      </c>
      <c r="R714" s="341" t="str">
        <f t="shared" si="9"/>
        <v/>
      </c>
      <c r="S714" s="341" t="str">
        <f t="array" ref="S714">if(V714="","",XLOOKUP(V714,Master[Company],Master[Group],"NA",0,1))</f>
        <v/>
      </c>
      <c r="T714" s="341" t="str">
        <f t="array" ref="T714">if(V714="","",XLOOKUP(V714,Master[Company],Master[Loading Location],"NA",0,1))</f>
        <v/>
      </c>
      <c r="U714" s="341" t="str">
        <f t="array" ref="U714">if(V714="","",XLOOKUP(V714,Master[Company],Master[Acronym],"NA",0,1))</f>
        <v/>
      </c>
      <c r="V714" s="341"/>
      <c r="W714" s="342"/>
      <c r="X714" s="90"/>
      <c r="Y714" s="341"/>
      <c r="Z714" s="341" t="str">
        <f t="shared" si="11"/>
        <v/>
      </c>
      <c r="AA714" s="341"/>
      <c r="AB714" s="341"/>
      <c r="AC714" s="341"/>
      <c r="AD714" s="401"/>
      <c r="AE714" s="563"/>
      <c r="AF714" s="564"/>
      <c r="AG714" s="564"/>
      <c r="AH714" s="564"/>
      <c r="AI714" s="564"/>
      <c r="AJ714" s="564"/>
      <c r="AK714" s="564"/>
      <c r="AL714" s="565"/>
      <c r="AM714" s="564"/>
      <c r="AN714" s="564"/>
      <c r="AO714" s="564"/>
      <c r="AP714" s="564"/>
      <c r="AQ714" s="564"/>
      <c r="AR714" s="564"/>
      <c r="AS714" s="564"/>
      <c r="AT714" s="564"/>
      <c r="AU714" s="394"/>
      <c r="AV714" s="306"/>
      <c r="AW714" s="306"/>
      <c r="AX714" s="394"/>
      <c r="AY714" s="401"/>
      <c r="AZ714" s="341"/>
      <c r="BA714" s="341"/>
      <c r="BB714" s="341"/>
      <c r="BC714" s="341"/>
      <c r="BD714" s="341"/>
      <c r="BE714" s="401"/>
      <c r="BF714" s="341"/>
      <c r="BG714" s="341"/>
      <c r="BH714" s="402"/>
      <c r="BI714" s="403"/>
      <c r="BJ714" s="405"/>
      <c r="BK714" s="405"/>
      <c r="BL714" s="405"/>
      <c r="BM714" s="405"/>
      <c r="BN714" s="514"/>
    </row>
    <row r="715" ht="18.75" customHeight="1">
      <c r="A715" s="336" t="str">
        <f t="shared" si="13"/>
        <v/>
      </c>
      <c r="B715" s="341"/>
      <c r="C715" s="559"/>
      <c r="D715" s="559"/>
      <c r="E715" s="560" t="str">
        <f t="shared" si="14"/>
        <v/>
      </c>
      <c r="F715" s="401"/>
      <c r="G715" s="394"/>
      <c r="H715" s="341" t="str">
        <f t="array" ref="H715">IF(D715="","",XLOOKUP(D715,'Master Data'!K:K,'Master Data'!N:N,"Input in Master Data",0,1))</f>
        <v/>
      </c>
      <c r="I715" s="341" t="str">
        <f t="array" ref="I715">IF(D715="","",XLOOKUP(D715,'Master Data'!K:K,'Master Data'!O:O,"Input in Master Data",0,1))</f>
        <v/>
      </c>
      <c r="J715" s="341" t="str">
        <f t="array" ref="J715">if(V715="","",XLOOKUP(V715,Master[Company],Master[Blow],"Unknown",0,1))</f>
        <v/>
      </c>
      <c r="K715" s="341" t="str">
        <f t="array" ref="K715">if(V715="","",XLOOKUP(V715,Master[Company],Master[Pigging],"Unknown",0,1))</f>
        <v/>
      </c>
      <c r="L715" s="341" t="str">
        <f t="array" ref="L715">if(V715="","",XLOOKUP(V715,Master[Company],Master[Load Method],"Unknown",0,1))</f>
        <v/>
      </c>
      <c r="M715" s="341" t="str">
        <f t="array" ref="M715">if(V715="","",XLOOKUP(V715,Master[Company],Master[Line Distance],"Unknown",0,1))</f>
        <v/>
      </c>
      <c r="N715" s="394"/>
      <c r="O715" s="341"/>
      <c r="P715" s="506"/>
      <c r="Q715" s="341" t="str">
        <f t="array" ref="Q715">if(V715="","",XLOOKUP(V715,Master[Company],Master[Terms],"NA",0,1))</f>
        <v/>
      </c>
      <c r="R715" s="341" t="str">
        <f t="shared" si="9"/>
        <v/>
      </c>
      <c r="S715" s="341" t="str">
        <f t="array" ref="S715">if(V715="","",XLOOKUP(V715,Master[Company],Master[Group],"NA",0,1))</f>
        <v/>
      </c>
      <c r="T715" s="341" t="str">
        <f t="array" ref="T715">if(V715="","",XLOOKUP(V715,Master[Company],Master[Loading Location],"NA",0,1))</f>
        <v/>
      </c>
      <c r="U715" s="341" t="str">
        <f t="array" ref="U715">if(V715="","",XLOOKUP(V715,Master[Company],Master[Acronym],"NA",0,1))</f>
        <v/>
      </c>
      <c r="V715" s="341"/>
      <c r="W715" s="342"/>
      <c r="X715" s="90"/>
      <c r="Y715" s="341"/>
      <c r="Z715" s="341" t="str">
        <f t="shared" si="11"/>
        <v/>
      </c>
      <c r="AA715" s="341"/>
      <c r="AB715" s="341"/>
      <c r="AC715" s="341"/>
      <c r="AD715" s="401"/>
      <c r="AE715" s="563"/>
      <c r="AF715" s="564"/>
      <c r="AG715" s="564"/>
      <c r="AH715" s="564"/>
      <c r="AI715" s="564"/>
      <c r="AJ715" s="564"/>
      <c r="AK715" s="564"/>
      <c r="AL715" s="565"/>
      <c r="AM715" s="564"/>
      <c r="AN715" s="564"/>
      <c r="AO715" s="564"/>
      <c r="AP715" s="564"/>
      <c r="AQ715" s="564"/>
      <c r="AR715" s="564"/>
      <c r="AS715" s="564"/>
      <c r="AT715" s="564"/>
      <c r="AU715" s="394"/>
      <c r="AV715" s="306"/>
      <c r="AW715" s="306"/>
      <c r="AX715" s="394"/>
      <c r="AY715" s="401"/>
      <c r="AZ715" s="341"/>
      <c r="BA715" s="341"/>
      <c r="BB715" s="341"/>
      <c r="BC715" s="341"/>
      <c r="BD715" s="341"/>
      <c r="BE715" s="401"/>
      <c r="BF715" s="341"/>
      <c r="BG715" s="341"/>
      <c r="BH715" s="402"/>
      <c r="BI715" s="403"/>
      <c r="BJ715" s="405"/>
      <c r="BK715" s="405"/>
      <c r="BL715" s="405"/>
      <c r="BM715" s="405"/>
      <c r="BN715" s="514"/>
    </row>
    <row r="716" ht="18.75" customHeight="1">
      <c r="A716" s="336" t="str">
        <f t="shared" si="13"/>
        <v/>
      </c>
      <c r="B716" s="341"/>
      <c r="C716" s="559"/>
      <c r="D716" s="559"/>
      <c r="E716" s="560" t="str">
        <f t="shared" si="14"/>
        <v/>
      </c>
      <c r="F716" s="401"/>
      <c r="G716" s="394"/>
      <c r="H716" s="341" t="str">
        <f t="array" ref="H716">IF(D716="","",XLOOKUP(D716,'Master Data'!K:K,'Master Data'!N:N,"Input in Master Data",0,1))</f>
        <v/>
      </c>
      <c r="I716" s="341" t="str">
        <f t="array" ref="I716">IF(D716="","",XLOOKUP(D716,'Master Data'!K:K,'Master Data'!O:O,"Input in Master Data",0,1))</f>
        <v/>
      </c>
      <c r="J716" s="341" t="str">
        <f t="array" ref="J716">if(V716="","",XLOOKUP(V716,Master[Company],Master[Blow],"Unknown",0,1))</f>
        <v/>
      </c>
      <c r="K716" s="341" t="str">
        <f t="array" ref="K716">if(V716="","",XLOOKUP(V716,Master[Company],Master[Pigging],"Unknown",0,1))</f>
        <v/>
      </c>
      <c r="L716" s="341" t="str">
        <f t="array" ref="L716">if(V716="","",XLOOKUP(V716,Master[Company],Master[Load Method],"Unknown",0,1))</f>
        <v/>
      </c>
      <c r="M716" s="341" t="str">
        <f t="array" ref="M716">if(V716="","",XLOOKUP(V716,Master[Company],Master[Line Distance],"Unknown",0,1))</f>
        <v/>
      </c>
      <c r="N716" s="394"/>
      <c r="O716" s="341"/>
      <c r="P716" s="506"/>
      <c r="Q716" s="341" t="str">
        <f t="array" ref="Q716">if(V716="","",XLOOKUP(V716,Master[Company],Master[Terms],"NA",0,1))</f>
        <v/>
      </c>
      <c r="R716" s="341" t="str">
        <f t="shared" si="9"/>
        <v/>
      </c>
      <c r="S716" s="341" t="str">
        <f t="array" ref="S716">if(V716="","",XLOOKUP(V716,Master[Company],Master[Group],"NA",0,1))</f>
        <v/>
      </c>
      <c r="T716" s="341" t="str">
        <f t="array" ref="T716">if(V716="","",XLOOKUP(V716,Master[Company],Master[Loading Location],"NA",0,1))</f>
        <v/>
      </c>
      <c r="U716" s="341" t="str">
        <f t="array" ref="U716">if(V716="","",XLOOKUP(V716,Master[Company],Master[Acronym],"NA",0,1))</f>
        <v/>
      </c>
      <c r="V716" s="341"/>
      <c r="W716" s="342"/>
      <c r="X716" s="90"/>
      <c r="Y716" s="341"/>
      <c r="Z716" s="341" t="str">
        <f t="shared" si="11"/>
        <v/>
      </c>
      <c r="AA716" s="341"/>
      <c r="AB716" s="341"/>
      <c r="AC716" s="341"/>
      <c r="AD716" s="401"/>
      <c r="AE716" s="563"/>
      <c r="AF716" s="564"/>
      <c r="AG716" s="564"/>
      <c r="AH716" s="564"/>
      <c r="AI716" s="564"/>
      <c r="AJ716" s="564"/>
      <c r="AK716" s="564"/>
      <c r="AL716" s="565"/>
      <c r="AM716" s="564"/>
      <c r="AN716" s="564"/>
      <c r="AO716" s="564"/>
      <c r="AP716" s="564"/>
      <c r="AQ716" s="564"/>
      <c r="AR716" s="564"/>
      <c r="AS716" s="564"/>
      <c r="AT716" s="564"/>
      <c r="AU716" s="394"/>
      <c r="AV716" s="306"/>
      <c r="AW716" s="306"/>
      <c r="AX716" s="394"/>
      <c r="AY716" s="401"/>
      <c r="AZ716" s="341"/>
      <c r="BA716" s="341"/>
      <c r="BB716" s="341"/>
      <c r="BC716" s="341"/>
      <c r="BD716" s="341"/>
      <c r="BE716" s="401"/>
      <c r="BF716" s="341"/>
      <c r="BG716" s="341"/>
      <c r="BH716" s="402"/>
      <c r="BI716" s="403"/>
      <c r="BJ716" s="405"/>
      <c r="BK716" s="405"/>
      <c r="BL716" s="405"/>
      <c r="BM716" s="405"/>
      <c r="BN716" s="514"/>
    </row>
    <row r="717" ht="18.75" customHeight="1">
      <c r="A717" s="336" t="str">
        <f t="shared" si="13"/>
        <v/>
      </c>
      <c r="B717" s="341"/>
      <c r="C717" s="559"/>
      <c r="D717" s="559"/>
      <c r="E717" s="560" t="str">
        <f t="shared" si="14"/>
        <v/>
      </c>
      <c r="F717" s="401"/>
      <c r="G717" s="394"/>
      <c r="H717" s="341" t="str">
        <f t="array" ref="H717">IF(D717="","",XLOOKUP(D717,'Master Data'!K:K,'Master Data'!N:N,"Input in Master Data",0,1))</f>
        <v/>
      </c>
      <c r="I717" s="341" t="str">
        <f t="array" ref="I717">IF(D717="","",XLOOKUP(D717,'Master Data'!K:K,'Master Data'!O:O,"Input in Master Data",0,1))</f>
        <v/>
      </c>
      <c r="J717" s="341" t="str">
        <f t="array" ref="J717">if(V717="","",XLOOKUP(V717,Master[Company],Master[Blow],"Unknown",0,1))</f>
        <v/>
      </c>
      <c r="K717" s="341" t="str">
        <f t="array" ref="K717">if(V717="","",XLOOKUP(V717,Master[Company],Master[Pigging],"Unknown",0,1))</f>
        <v/>
      </c>
      <c r="L717" s="341" t="str">
        <f t="array" ref="L717">if(V717="","",XLOOKUP(V717,Master[Company],Master[Load Method],"Unknown",0,1))</f>
        <v/>
      </c>
      <c r="M717" s="341" t="str">
        <f t="array" ref="M717">if(V717="","",XLOOKUP(V717,Master[Company],Master[Line Distance],"Unknown",0,1))</f>
        <v/>
      </c>
      <c r="N717" s="394"/>
      <c r="O717" s="341"/>
      <c r="P717" s="506"/>
      <c r="Q717" s="341" t="str">
        <f t="array" ref="Q717">if(V717="","",XLOOKUP(V717,Master[Company],Master[Terms],"NA",0,1))</f>
        <v/>
      </c>
      <c r="R717" s="341" t="str">
        <f t="shared" si="9"/>
        <v/>
      </c>
      <c r="S717" s="341" t="str">
        <f t="array" ref="S717">if(V717="","",XLOOKUP(V717,Master[Company],Master[Group],"NA",0,1))</f>
        <v/>
      </c>
      <c r="T717" s="341" t="str">
        <f t="array" ref="T717">if(V717="","",XLOOKUP(V717,Master[Company],Master[Loading Location],"NA",0,1))</f>
        <v/>
      </c>
      <c r="U717" s="341" t="str">
        <f t="array" ref="U717">if(V717="","",XLOOKUP(V717,Master[Company],Master[Acronym],"NA",0,1))</f>
        <v/>
      </c>
      <c r="V717" s="341"/>
      <c r="W717" s="342"/>
      <c r="X717" s="90"/>
      <c r="Y717" s="341"/>
      <c r="Z717" s="341" t="str">
        <f t="shared" si="11"/>
        <v/>
      </c>
      <c r="AA717" s="341"/>
      <c r="AB717" s="341"/>
      <c r="AC717" s="341"/>
      <c r="AD717" s="401"/>
      <c r="AE717" s="563"/>
      <c r="AF717" s="564"/>
      <c r="AG717" s="564"/>
      <c r="AH717" s="564"/>
      <c r="AI717" s="564"/>
      <c r="AJ717" s="564"/>
      <c r="AK717" s="564"/>
      <c r="AL717" s="565"/>
      <c r="AM717" s="564"/>
      <c r="AN717" s="564"/>
      <c r="AO717" s="564"/>
      <c r="AP717" s="564"/>
      <c r="AQ717" s="564"/>
      <c r="AR717" s="564"/>
      <c r="AS717" s="564"/>
      <c r="AT717" s="564"/>
      <c r="AU717" s="394"/>
      <c r="AV717" s="306"/>
      <c r="AW717" s="306"/>
      <c r="AX717" s="394"/>
      <c r="AY717" s="401"/>
      <c r="AZ717" s="341"/>
      <c r="BA717" s="341"/>
      <c r="BB717" s="341"/>
      <c r="BC717" s="341"/>
      <c r="BD717" s="341"/>
      <c r="BE717" s="401"/>
      <c r="BF717" s="341"/>
      <c r="BG717" s="341"/>
      <c r="BH717" s="402"/>
      <c r="BI717" s="403"/>
      <c r="BJ717" s="405"/>
      <c r="BK717" s="405"/>
      <c r="BL717" s="405"/>
      <c r="BM717" s="405"/>
      <c r="BN717" s="514"/>
    </row>
    <row r="718" ht="18.75" customHeight="1">
      <c r="A718" s="336" t="str">
        <f t="shared" si="13"/>
        <v/>
      </c>
      <c r="B718" s="341"/>
      <c r="C718" s="559"/>
      <c r="D718" s="559"/>
      <c r="E718" s="560" t="str">
        <f t="shared" si="14"/>
        <v/>
      </c>
      <c r="F718" s="401"/>
      <c r="G718" s="394"/>
      <c r="H718" s="341" t="str">
        <f t="array" ref="H718">IF(D718="","",XLOOKUP(D718,'Master Data'!K:K,'Master Data'!N:N,"Input in Master Data",0,1))</f>
        <v/>
      </c>
      <c r="I718" s="341" t="str">
        <f t="array" ref="I718">IF(D718="","",XLOOKUP(D718,'Master Data'!K:K,'Master Data'!O:O,"Input in Master Data",0,1))</f>
        <v/>
      </c>
      <c r="J718" s="341" t="str">
        <f t="array" ref="J718">if(V718="","",XLOOKUP(V718,Master[Company],Master[Blow],"Unknown",0,1))</f>
        <v/>
      </c>
      <c r="K718" s="341" t="str">
        <f t="array" ref="K718">if(V718="","",XLOOKUP(V718,Master[Company],Master[Pigging],"Unknown",0,1))</f>
        <v/>
      </c>
      <c r="L718" s="341" t="str">
        <f t="array" ref="L718">if(V718="","",XLOOKUP(V718,Master[Company],Master[Load Method],"Unknown",0,1))</f>
        <v/>
      </c>
      <c r="M718" s="341" t="str">
        <f t="array" ref="M718">if(V718="","",XLOOKUP(V718,Master[Company],Master[Line Distance],"Unknown",0,1))</f>
        <v/>
      </c>
      <c r="N718" s="394"/>
      <c r="O718" s="341"/>
      <c r="P718" s="506"/>
      <c r="Q718" s="341" t="str">
        <f t="array" ref="Q718">if(V718="","",XLOOKUP(V718,Master[Company],Master[Terms],"NA",0,1))</f>
        <v/>
      </c>
      <c r="R718" s="341" t="str">
        <f t="shared" si="9"/>
        <v/>
      </c>
      <c r="S718" s="341" t="str">
        <f t="array" ref="S718">if(V718="","",XLOOKUP(V718,Master[Company],Master[Group],"NA",0,1))</f>
        <v/>
      </c>
      <c r="T718" s="341" t="str">
        <f t="array" ref="T718">if(V718="","",XLOOKUP(V718,Master[Company],Master[Loading Location],"NA",0,1))</f>
        <v/>
      </c>
      <c r="U718" s="341" t="str">
        <f t="array" ref="U718">if(V718="","",XLOOKUP(V718,Master[Company],Master[Acronym],"NA",0,1))</f>
        <v/>
      </c>
      <c r="V718" s="341"/>
      <c r="W718" s="342"/>
      <c r="X718" s="90"/>
      <c r="Y718" s="341"/>
      <c r="Z718" s="341" t="str">
        <f t="shared" si="11"/>
        <v/>
      </c>
      <c r="AA718" s="341"/>
      <c r="AB718" s="341"/>
      <c r="AC718" s="341"/>
      <c r="AD718" s="401"/>
      <c r="AE718" s="563"/>
      <c r="AF718" s="564"/>
      <c r="AG718" s="564"/>
      <c r="AH718" s="564"/>
      <c r="AI718" s="564"/>
      <c r="AJ718" s="564"/>
      <c r="AK718" s="564"/>
      <c r="AL718" s="565"/>
      <c r="AM718" s="564"/>
      <c r="AN718" s="564"/>
      <c r="AO718" s="564"/>
      <c r="AP718" s="564"/>
      <c r="AQ718" s="564"/>
      <c r="AR718" s="564"/>
      <c r="AS718" s="564"/>
      <c r="AT718" s="564"/>
      <c r="AU718" s="394"/>
      <c r="AV718" s="306"/>
      <c r="AW718" s="306"/>
      <c r="AX718" s="394"/>
      <c r="AY718" s="401"/>
      <c r="AZ718" s="341"/>
      <c r="BA718" s="341"/>
      <c r="BB718" s="341"/>
      <c r="BC718" s="341"/>
      <c r="BD718" s="341"/>
      <c r="BE718" s="401"/>
      <c r="BF718" s="341"/>
      <c r="BG718" s="341"/>
      <c r="BH718" s="402"/>
      <c r="BI718" s="403"/>
      <c r="BJ718" s="405"/>
      <c r="BK718" s="405"/>
      <c r="BL718" s="405"/>
      <c r="BM718" s="405"/>
      <c r="BN718" s="514"/>
    </row>
    <row r="719" ht="18.75" customHeight="1">
      <c r="A719" s="336" t="str">
        <f t="shared" si="13"/>
        <v/>
      </c>
      <c r="B719" s="341"/>
      <c r="C719" s="559"/>
      <c r="D719" s="559"/>
      <c r="E719" s="560" t="str">
        <f t="shared" si="14"/>
        <v/>
      </c>
      <c r="F719" s="401"/>
      <c r="G719" s="394"/>
      <c r="H719" s="341" t="str">
        <f t="array" ref="H719">IF(D719="","",XLOOKUP(D719,'Master Data'!K:K,'Master Data'!N:N,"Input in Master Data",0,1))</f>
        <v/>
      </c>
      <c r="I719" s="341" t="str">
        <f t="array" ref="I719">IF(D719="","",XLOOKUP(D719,'Master Data'!K:K,'Master Data'!O:O,"Input in Master Data",0,1))</f>
        <v/>
      </c>
      <c r="J719" s="341" t="str">
        <f t="array" ref="J719">if(V719="","",XLOOKUP(V719,Master[Company],Master[Blow],"Unknown",0,1))</f>
        <v/>
      </c>
      <c r="K719" s="341" t="str">
        <f t="array" ref="K719">if(V719="","",XLOOKUP(V719,Master[Company],Master[Pigging],"Unknown",0,1))</f>
        <v/>
      </c>
      <c r="L719" s="341" t="str">
        <f t="array" ref="L719">if(V719="","",XLOOKUP(V719,Master[Company],Master[Load Method],"Unknown",0,1))</f>
        <v/>
      </c>
      <c r="M719" s="341" t="str">
        <f t="array" ref="M719">if(V719="","",XLOOKUP(V719,Master[Company],Master[Line Distance],"Unknown",0,1))</f>
        <v/>
      </c>
      <c r="N719" s="394"/>
      <c r="O719" s="341"/>
      <c r="P719" s="506"/>
      <c r="Q719" s="341" t="str">
        <f t="array" ref="Q719">if(V719="","",XLOOKUP(V719,Master[Company],Master[Terms],"NA",0,1))</f>
        <v/>
      </c>
      <c r="R719" s="341" t="str">
        <f t="shared" si="9"/>
        <v/>
      </c>
      <c r="S719" s="341" t="str">
        <f t="array" ref="S719">if(V719="","",XLOOKUP(V719,Master[Company],Master[Group],"NA",0,1))</f>
        <v/>
      </c>
      <c r="T719" s="341" t="str">
        <f t="array" ref="T719">if(V719="","",XLOOKUP(V719,Master[Company],Master[Loading Location],"NA",0,1))</f>
        <v/>
      </c>
      <c r="U719" s="341" t="str">
        <f t="array" ref="U719">if(V719="","",XLOOKUP(V719,Master[Company],Master[Acronym],"NA",0,1))</f>
        <v/>
      </c>
      <c r="V719" s="341"/>
      <c r="W719" s="342"/>
      <c r="X719" s="90"/>
      <c r="Y719" s="341"/>
      <c r="Z719" s="341" t="str">
        <f t="shared" si="11"/>
        <v/>
      </c>
      <c r="AA719" s="341"/>
      <c r="AB719" s="341"/>
      <c r="AC719" s="341"/>
      <c r="AD719" s="401"/>
      <c r="AE719" s="563"/>
      <c r="AF719" s="564"/>
      <c r="AG719" s="564"/>
      <c r="AH719" s="564"/>
      <c r="AI719" s="564"/>
      <c r="AJ719" s="564"/>
      <c r="AK719" s="564"/>
      <c r="AL719" s="565"/>
      <c r="AM719" s="564"/>
      <c r="AN719" s="564"/>
      <c r="AO719" s="564"/>
      <c r="AP719" s="564"/>
      <c r="AQ719" s="564"/>
      <c r="AR719" s="564"/>
      <c r="AS719" s="564"/>
      <c r="AT719" s="564"/>
      <c r="AU719" s="394"/>
      <c r="AV719" s="306"/>
      <c r="AW719" s="306"/>
      <c r="AX719" s="394"/>
      <c r="AY719" s="401"/>
      <c r="AZ719" s="341"/>
      <c r="BA719" s="341"/>
      <c r="BB719" s="341"/>
      <c r="BC719" s="341"/>
      <c r="BD719" s="341"/>
      <c r="BE719" s="401"/>
      <c r="BF719" s="341"/>
      <c r="BG719" s="341"/>
      <c r="BH719" s="402"/>
      <c r="BI719" s="403"/>
      <c r="BJ719" s="405"/>
      <c r="BK719" s="405"/>
      <c r="BL719" s="405"/>
      <c r="BM719" s="405"/>
      <c r="BN719" s="514"/>
    </row>
    <row r="720" ht="18.75" customHeight="1">
      <c r="A720" s="336" t="str">
        <f t="shared" si="13"/>
        <v/>
      </c>
      <c r="B720" s="341"/>
      <c r="C720" s="559"/>
      <c r="D720" s="559"/>
      <c r="E720" s="560" t="str">
        <f t="shared" si="14"/>
        <v/>
      </c>
      <c r="F720" s="401"/>
      <c r="G720" s="394"/>
      <c r="H720" s="341" t="str">
        <f t="array" ref="H720">IF(D720="","",XLOOKUP(D720,'Master Data'!K:K,'Master Data'!N:N,"Input in Master Data",0,1))</f>
        <v/>
      </c>
      <c r="I720" s="341" t="str">
        <f t="array" ref="I720">IF(D720="","",XLOOKUP(D720,'Master Data'!K:K,'Master Data'!O:O,"Input in Master Data",0,1))</f>
        <v/>
      </c>
      <c r="J720" s="341" t="str">
        <f t="array" ref="J720">if(V720="","",XLOOKUP(V720,Master[Company],Master[Blow],"Unknown",0,1))</f>
        <v/>
      </c>
      <c r="K720" s="341" t="str">
        <f t="array" ref="K720">if(V720="","",XLOOKUP(V720,Master[Company],Master[Pigging],"Unknown",0,1))</f>
        <v/>
      </c>
      <c r="L720" s="341" t="str">
        <f t="array" ref="L720">if(V720="","",XLOOKUP(V720,Master[Company],Master[Load Method],"Unknown",0,1))</f>
        <v/>
      </c>
      <c r="M720" s="341" t="str">
        <f t="array" ref="M720">if(V720="","",XLOOKUP(V720,Master[Company],Master[Line Distance],"Unknown",0,1))</f>
        <v/>
      </c>
      <c r="N720" s="394"/>
      <c r="O720" s="341"/>
      <c r="P720" s="506"/>
      <c r="Q720" s="341" t="str">
        <f t="array" ref="Q720">if(V720="","",XLOOKUP(V720,Master[Company],Master[Terms],"NA",0,1))</f>
        <v/>
      </c>
      <c r="R720" s="341" t="str">
        <f t="shared" si="9"/>
        <v/>
      </c>
      <c r="S720" s="341" t="str">
        <f t="array" ref="S720">if(V720="","",XLOOKUP(V720,Master[Company],Master[Group],"NA",0,1))</f>
        <v/>
      </c>
      <c r="T720" s="341" t="str">
        <f t="array" ref="T720">if(V720="","",XLOOKUP(V720,Master[Company],Master[Loading Location],"NA",0,1))</f>
        <v/>
      </c>
      <c r="U720" s="341" t="str">
        <f t="array" ref="U720">if(V720="","",XLOOKUP(V720,Master[Company],Master[Acronym],"NA",0,1))</f>
        <v/>
      </c>
      <c r="V720" s="341"/>
      <c r="W720" s="342"/>
      <c r="X720" s="90"/>
      <c r="Y720" s="341"/>
      <c r="Z720" s="341" t="str">
        <f t="shared" si="11"/>
        <v/>
      </c>
      <c r="AA720" s="341"/>
      <c r="AB720" s="341"/>
      <c r="AC720" s="341"/>
      <c r="AD720" s="401"/>
      <c r="AE720" s="563"/>
      <c r="AF720" s="564"/>
      <c r="AG720" s="564"/>
      <c r="AH720" s="564"/>
      <c r="AI720" s="564"/>
      <c r="AJ720" s="564"/>
      <c r="AK720" s="564"/>
      <c r="AL720" s="565"/>
      <c r="AM720" s="564"/>
      <c r="AN720" s="564"/>
      <c r="AO720" s="564"/>
      <c r="AP720" s="564"/>
      <c r="AQ720" s="564"/>
      <c r="AR720" s="564"/>
      <c r="AS720" s="564"/>
      <c r="AT720" s="564"/>
      <c r="AU720" s="394"/>
      <c r="AV720" s="306"/>
      <c r="AW720" s="306"/>
      <c r="AX720" s="394"/>
      <c r="AY720" s="401"/>
      <c r="AZ720" s="341"/>
      <c r="BA720" s="341"/>
      <c r="BB720" s="341"/>
      <c r="BC720" s="341"/>
      <c r="BD720" s="341"/>
      <c r="BE720" s="401"/>
      <c r="BF720" s="341"/>
      <c r="BG720" s="341"/>
      <c r="BH720" s="402"/>
      <c r="BI720" s="403"/>
      <c r="BJ720" s="405"/>
      <c r="BK720" s="405"/>
      <c r="BL720" s="405"/>
      <c r="BM720" s="405"/>
      <c r="BN720" s="514"/>
    </row>
    <row r="721" ht="18.75" customHeight="1">
      <c r="A721" s="336" t="str">
        <f t="shared" si="13"/>
        <v/>
      </c>
      <c r="B721" s="341"/>
      <c r="C721" s="559"/>
      <c r="D721" s="559"/>
      <c r="E721" s="560" t="str">
        <f t="shared" si="14"/>
        <v/>
      </c>
      <c r="F721" s="401"/>
      <c r="G721" s="394"/>
      <c r="H721" s="341" t="str">
        <f t="array" ref="H721">IF(D721="","",XLOOKUP(D721,'Master Data'!K:K,'Master Data'!N:N,"Input in Master Data",0,1))</f>
        <v/>
      </c>
      <c r="I721" s="341" t="str">
        <f t="array" ref="I721">IF(D721="","",XLOOKUP(D721,'Master Data'!K:K,'Master Data'!O:O,"Input in Master Data",0,1))</f>
        <v/>
      </c>
      <c r="J721" s="341" t="str">
        <f t="array" ref="J721">if(V721="","",XLOOKUP(V721,Master[Company],Master[Blow],"Unknown",0,1))</f>
        <v/>
      </c>
      <c r="K721" s="341" t="str">
        <f t="array" ref="K721">if(V721="","",XLOOKUP(V721,Master[Company],Master[Pigging],"Unknown",0,1))</f>
        <v/>
      </c>
      <c r="L721" s="341" t="str">
        <f t="array" ref="L721">if(V721="","",XLOOKUP(V721,Master[Company],Master[Load Method],"Unknown",0,1))</f>
        <v/>
      </c>
      <c r="M721" s="341" t="str">
        <f t="array" ref="M721">if(V721="","",XLOOKUP(V721,Master[Company],Master[Line Distance],"Unknown",0,1))</f>
        <v/>
      </c>
      <c r="N721" s="394"/>
      <c r="O721" s="341"/>
      <c r="P721" s="506"/>
      <c r="Q721" s="341" t="str">
        <f t="array" ref="Q721">if(V721="","",XLOOKUP(V721,Master[Company],Master[Terms],"NA",0,1))</f>
        <v/>
      </c>
      <c r="R721" s="341" t="str">
        <f t="shared" si="9"/>
        <v/>
      </c>
      <c r="S721" s="341" t="str">
        <f t="array" ref="S721">if(V721="","",XLOOKUP(V721,Master[Company],Master[Group],"NA",0,1))</f>
        <v/>
      </c>
      <c r="T721" s="341" t="str">
        <f t="array" ref="T721">if(V721="","",XLOOKUP(V721,Master[Company],Master[Loading Location],"NA",0,1))</f>
        <v/>
      </c>
      <c r="U721" s="341" t="str">
        <f t="array" ref="U721">if(V721="","",XLOOKUP(V721,Master[Company],Master[Acronym],"NA",0,1))</f>
        <v/>
      </c>
      <c r="V721" s="341"/>
      <c r="W721" s="342"/>
      <c r="X721" s="90"/>
      <c r="Y721" s="341"/>
      <c r="Z721" s="341" t="str">
        <f t="shared" si="11"/>
        <v/>
      </c>
      <c r="AA721" s="341"/>
      <c r="AB721" s="341"/>
      <c r="AC721" s="341"/>
      <c r="AD721" s="401"/>
      <c r="AE721" s="563"/>
      <c r="AF721" s="564"/>
      <c r="AG721" s="564"/>
      <c r="AH721" s="564"/>
      <c r="AI721" s="564"/>
      <c r="AJ721" s="564"/>
      <c r="AK721" s="564"/>
      <c r="AL721" s="565"/>
      <c r="AM721" s="564"/>
      <c r="AN721" s="564"/>
      <c r="AO721" s="564"/>
      <c r="AP721" s="564"/>
      <c r="AQ721" s="564"/>
      <c r="AR721" s="564"/>
      <c r="AS721" s="564"/>
      <c r="AT721" s="564"/>
      <c r="AU721" s="394"/>
      <c r="AV721" s="306"/>
      <c r="AW721" s="306"/>
      <c r="AX721" s="394"/>
      <c r="AY721" s="401"/>
      <c r="AZ721" s="341"/>
      <c r="BA721" s="341"/>
      <c r="BB721" s="341"/>
      <c r="BC721" s="341"/>
      <c r="BD721" s="341"/>
      <c r="BE721" s="401"/>
      <c r="BF721" s="341"/>
      <c r="BG721" s="341"/>
      <c r="BH721" s="402"/>
      <c r="BI721" s="403"/>
      <c r="BJ721" s="405"/>
      <c r="BK721" s="405"/>
      <c r="BL721" s="405"/>
      <c r="BM721" s="405"/>
      <c r="BN721" s="514"/>
    </row>
    <row r="722" ht="18.75" customHeight="1">
      <c r="A722" s="336" t="str">
        <f t="shared" si="13"/>
        <v/>
      </c>
      <c r="B722" s="341"/>
      <c r="C722" s="559"/>
      <c r="D722" s="559"/>
      <c r="E722" s="560" t="str">
        <f t="shared" si="14"/>
        <v/>
      </c>
      <c r="F722" s="401"/>
      <c r="G722" s="394"/>
      <c r="H722" s="341" t="str">
        <f t="array" ref="H722">IF(D722="","",XLOOKUP(D722,'Master Data'!K:K,'Master Data'!N:N,"Input in Master Data",0,1))</f>
        <v/>
      </c>
      <c r="I722" s="341" t="str">
        <f t="array" ref="I722">IF(D722="","",XLOOKUP(D722,'Master Data'!K:K,'Master Data'!O:O,"Input in Master Data",0,1))</f>
        <v/>
      </c>
      <c r="J722" s="341" t="str">
        <f t="array" ref="J722">if(V722="","",XLOOKUP(V722,Master[Company],Master[Blow],"Unknown",0,1))</f>
        <v/>
      </c>
      <c r="K722" s="341" t="str">
        <f t="array" ref="K722">if(V722="","",XLOOKUP(V722,Master[Company],Master[Pigging],"Unknown",0,1))</f>
        <v/>
      </c>
      <c r="L722" s="341" t="str">
        <f t="array" ref="L722">if(V722="","",XLOOKUP(V722,Master[Company],Master[Load Method],"Unknown",0,1))</f>
        <v/>
      </c>
      <c r="M722" s="341" t="str">
        <f t="array" ref="M722">if(V722="","",XLOOKUP(V722,Master[Company],Master[Line Distance],"Unknown",0,1))</f>
        <v/>
      </c>
      <c r="N722" s="394"/>
      <c r="O722" s="341"/>
      <c r="P722" s="506"/>
      <c r="Q722" s="341" t="str">
        <f t="array" ref="Q722">if(V722="","",XLOOKUP(V722,Master[Company],Master[Terms],"NA",0,1))</f>
        <v/>
      </c>
      <c r="R722" s="341" t="str">
        <f t="shared" si="9"/>
        <v/>
      </c>
      <c r="S722" s="341" t="str">
        <f t="array" ref="S722">if(V722="","",XLOOKUP(V722,Master[Company],Master[Group],"NA",0,1))</f>
        <v/>
      </c>
      <c r="T722" s="341" t="str">
        <f t="array" ref="T722">if(V722="","",XLOOKUP(V722,Master[Company],Master[Loading Location],"NA",0,1))</f>
        <v/>
      </c>
      <c r="U722" s="341" t="str">
        <f t="array" ref="U722">if(V722="","",XLOOKUP(V722,Master[Company],Master[Acronym],"NA",0,1))</f>
        <v/>
      </c>
      <c r="V722" s="341"/>
      <c r="W722" s="342"/>
      <c r="X722" s="90"/>
      <c r="Y722" s="341"/>
      <c r="Z722" s="341" t="str">
        <f t="shared" si="11"/>
        <v/>
      </c>
      <c r="AA722" s="341"/>
      <c r="AB722" s="341"/>
      <c r="AC722" s="341"/>
      <c r="AD722" s="401"/>
      <c r="AE722" s="563"/>
      <c r="AF722" s="564"/>
      <c r="AG722" s="564"/>
      <c r="AH722" s="564"/>
      <c r="AI722" s="564"/>
      <c r="AJ722" s="564"/>
      <c r="AK722" s="564"/>
      <c r="AL722" s="565"/>
      <c r="AM722" s="564"/>
      <c r="AN722" s="564"/>
      <c r="AO722" s="564"/>
      <c r="AP722" s="564"/>
      <c r="AQ722" s="564"/>
      <c r="AR722" s="564"/>
      <c r="AS722" s="564"/>
      <c r="AT722" s="564"/>
      <c r="AU722" s="394"/>
      <c r="AV722" s="306"/>
      <c r="AW722" s="306"/>
      <c r="AX722" s="394"/>
      <c r="AY722" s="401"/>
      <c r="AZ722" s="341"/>
      <c r="BA722" s="341"/>
      <c r="BB722" s="341"/>
      <c r="BC722" s="341"/>
      <c r="BD722" s="341"/>
      <c r="BE722" s="401"/>
      <c r="BF722" s="341"/>
      <c r="BG722" s="341"/>
      <c r="BH722" s="402"/>
      <c r="BI722" s="403"/>
      <c r="BJ722" s="405"/>
      <c r="BK722" s="405"/>
      <c r="BL722" s="405"/>
      <c r="BM722" s="405"/>
      <c r="BN722" s="514"/>
    </row>
    <row r="723" ht="18.75" customHeight="1">
      <c r="A723" s="336" t="str">
        <f t="shared" si="13"/>
        <v/>
      </c>
      <c r="B723" s="341"/>
      <c r="C723" s="559"/>
      <c r="D723" s="559"/>
      <c r="E723" s="560" t="str">
        <f t="shared" si="14"/>
        <v/>
      </c>
      <c r="F723" s="401"/>
      <c r="G723" s="394"/>
      <c r="H723" s="341" t="str">
        <f t="array" ref="H723">IF(D723="","",XLOOKUP(D723,'Master Data'!K:K,'Master Data'!N:N,"Input in Master Data",0,1))</f>
        <v/>
      </c>
      <c r="I723" s="341" t="str">
        <f t="array" ref="I723">IF(D723="","",XLOOKUP(D723,'Master Data'!K:K,'Master Data'!O:O,"Input in Master Data",0,1))</f>
        <v/>
      </c>
      <c r="J723" s="341" t="str">
        <f t="array" ref="J723">if(V723="","",XLOOKUP(V723,Master[Company],Master[Blow],"Unknown",0,1))</f>
        <v/>
      </c>
      <c r="K723" s="341" t="str">
        <f t="array" ref="K723">if(V723="","",XLOOKUP(V723,Master[Company],Master[Pigging],"Unknown",0,1))</f>
        <v/>
      </c>
      <c r="L723" s="341" t="str">
        <f t="array" ref="L723">if(V723="","",XLOOKUP(V723,Master[Company],Master[Load Method],"Unknown",0,1))</f>
        <v/>
      </c>
      <c r="M723" s="341" t="str">
        <f t="array" ref="M723">if(V723="","",XLOOKUP(V723,Master[Company],Master[Line Distance],"Unknown",0,1))</f>
        <v/>
      </c>
      <c r="N723" s="394"/>
      <c r="O723" s="341"/>
      <c r="P723" s="506"/>
      <c r="Q723" s="341" t="str">
        <f t="array" ref="Q723">if(V723="","",XLOOKUP(V723,Master[Company],Master[Terms],"NA",0,1))</f>
        <v/>
      </c>
      <c r="R723" s="341" t="str">
        <f t="shared" si="9"/>
        <v/>
      </c>
      <c r="S723" s="341" t="str">
        <f t="array" ref="S723">if(V723="","",XLOOKUP(V723,Master[Company],Master[Group],"NA",0,1))</f>
        <v/>
      </c>
      <c r="T723" s="341" t="str">
        <f t="array" ref="T723">if(V723="","",XLOOKUP(V723,Master[Company],Master[Loading Location],"NA",0,1))</f>
        <v/>
      </c>
      <c r="U723" s="341" t="str">
        <f t="array" ref="U723">if(V723="","",XLOOKUP(V723,Master[Company],Master[Acronym],"NA",0,1))</f>
        <v/>
      </c>
      <c r="V723" s="341"/>
      <c r="W723" s="342"/>
      <c r="X723" s="90"/>
      <c r="Y723" s="341"/>
      <c r="Z723" s="341" t="str">
        <f t="shared" si="11"/>
        <v/>
      </c>
      <c r="AA723" s="341"/>
      <c r="AB723" s="341"/>
      <c r="AC723" s="341"/>
      <c r="AD723" s="401"/>
      <c r="AE723" s="563"/>
      <c r="AF723" s="564"/>
      <c r="AG723" s="564"/>
      <c r="AH723" s="564"/>
      <c r="AI723" s="564"/>
      <c r="AJ723" s="564"/>
      <c r="AK723" s="564"/>
      <c r="AL723" s="565"/>
      <c r="AM723" s="564"/>
      <c r="AN723" s="564"/>
      <c r="AO723" s="564"/>
      <c r="AP723" s="564"/>
      <c r="AQ723" s="564"/>
      <c r="AR723" s="564"/>
      <c r="AS723" s="564"/>
      <c r="AT723" s="564"/>
      <c r="AU723" s="394"/>
      <c r="AV723" s="306"/>
      <c r="AW723" s="306"/>
      <c r="AX723" s="394"/>
      <c r="AY723" s="401"/>
      <c r="AZ723" s="341"/>
      <c r="BA723" s="341"/>
      <c r="BB723" s="341"/>
      <c r="BC723" s="341"/>
      <c r="BD723" s="341"/>
      <c r="BE723" s="401"/>
      <c r="BF723" s="341"/>
      <c r="BG723" s="341"/>
      <c r="BH723" s="402"/>
      <c r="BI723" s="403"/>
      <c r="BJ723" s="405"/>
      <c r="BK723" s="405"/>
      <c r="BL723" s="405"/>
      <c r="BM723" s="405"/>
      <c r="BN723" s="514"/>
    </row>
    <row r="724" ht="18.75" customHeight="1">
      <c r="A724" s="336" t="str">
        <f t="shared" si="13"/>
        <v/>
      </c>
      <c r="B724" s="341"/>
      <c r="C724" s="559"/>
      <c r="D724" s="559"/>
      <c r="E724" s="560" t="str">
        <f t="shared" si="14"/>
        <v/>
      </c>
      <c r="F724" s="401"/>
      <c r="G724" s="394"/>
      <c r="H724" s="341" t="str">
        <f t="array" ref="H724">IF(D724="","",XLOOKUP(D724,'Master Data'!K:K,'Master Data'!N:N,"Input in Master Data",0,1))</f>
        <v/>
      </c>
      <c r="I724" s="341" t="str">
        <f t="array" ref="I724">IF(D724="","",XLOOKUP(D724,'Master Data'!K:K,'Master Data'!O:O,"Input in Master Data",0,1))</f>
        <v/>
      </c>
      <c r="J724" s="341" t="str">
        <f t="array" ref="J724">if(V724="","",XLOOKUP(V724,Master[Company],Master[Blow],"Unknown",0,1))</f>
        <v/>
      </c>
      <c r="K724" s="341" t="str">
        <f t="array" ref="K724">if(V724="","",XLOOKUP(V724,Master[Company],Master[Pigging],"Unknown",0,1))</f>
        <v/>
      </c>
      <c r="L724" s="341" t="str">
        <f t="array" ref="L724">if(V724="","",XLOOKUP(V724,Master[Company],Master[Load Method],"Unknown",0,1))</f>
        <v/>
      </c>
      <c r="M724" s="341" t="str">
        <f t="array" ref="M724">if(V724="","",XLOOKUP(V724,Master[Company],Master[Line Distance],"Unknown",0,1))</f>
        <v/>
      </c>
      <c r="N724" s="394"/>
      <c r="O724" s="341"/>
      <c r="P724" s="506"/>
      <c r="Q724" s="341" t="str">
        <f t="array" ref="Q724">if(V724="","",XLOOKUP(V724,Master[Company],Master[Terms],"NA",0,1))</f>
        <v/>
      </c>
      <c r="R724" s="341" t="str">
        <f t="shared" si="9"/>
        <v/>
      </c>
      <c r="S724" s="341" t="str">
        <f t="array" ref="S724">if(V724="","",XLOOKUP(V724,Master[Company],Master[Group],"NA",0,1))</f>
        <v/>
      </c>
      <c r="T724" s="341" t="str">
        <f t="array" ref="T724">if(V724="","",XLOOKUP(V724,Master[Company],Master[Loading Location],"NA",0,1))</f>
        <v/>
      </c>
      <c r="U724" s="341" t="str">
        <f t="array" ref="U724">if(V724="","",XLOOKUP(V724,Master[Company],Master[Acronym],"NA",0,1))</f>
        <v/>
      </c>
      <c r="V724" s="341"/>
      <c r="W724" s="342"/>
      <c r="X724" s="90"/>
      <c r="Y724" s="341"/>
      <c r="Z724" s="341" t="str">
        <f t="shared" si="11"/>
        <v/>
      </c>
      <c r="AA724" s="341"/>
      <c r="AB724" s="341"/>
      <c r="AC724" s="341"/>
      <c r="AD724" s="401"/>
      <c r="AE724" s="563"/>
      <c r="AF724" s="564"/>
      <c r="AG724" s="564"/>
      <c r="AH724" s="564"/>
      <c r="AI724" s="564"/>
      <c r="AJ724" s="564"/>
      <c r="AK724" s="564"/>
      <c r="AL724" s="565"/>
      <c r="AM724" s="564"/>
      <c r="AN724" s="564"/>
      <c r="AO724" s="564"/>
      <c r="AP724" s="564"/>
      <c r="AQ724" s="564"/>
      <c r="AR724" s="564"/>
      <c r="AS724" s="564"/>
      <c r="AT724" s="564"/>
      <c r="AU724" s="394"/>
      <c r="AV724" s="306"/>
      <c r="AW724" s="306"/>
      <c r="AX724" s="394"/>
      <c r="AY724" s="401"/>
      <c r="AZ724" s="341"/>
      <c r="BA724" s="341"/>
      <c r="BB724" s="341"/>
      <c r="BC724" s="341"/>
      <c r="BD724" s="341"/>
      <c r="BE724" s="401"/>
      <c r="BF724" s="341"/>
      <c r="BG724" s="341"/>
      <c r="BH724" s="402"/>
      <c r="BI724" s="403"/>
      <c r="BJ724" s="405"/>
      <c r="BK724" s="405"/>
      <c r="BL724" s="405"/>
      <c r="BM724" s="405"/>
      <c r="BN724" s="514"/>
    </row>
    <row r="725" ht="18.75" customHeight="1">
      <c r="A725" s="336" t="str">
        <f t="shared" si="13"/>
        <v/>
      </c>
      <c r="B725" s="341"/>
      <c r="C725" s="559"/>
      <c r="D725" s="559"/>
      <c r="E725" s="560" t="str">
        <f t="shared" si="14"/>
        <v/>
      </c>
      <c r="F725" s="401"/>
      <c r="G725" s="394"/>
      <c r="H725" s="341" t="str">
        <f t="array" ref="H725">IF(D725="","",XLOOKUP(D725,'Master Data'!K:K,'Master Data'!N:N,"Input in Master Data",0,1))</f>
        <v/>
      </c>
      <c r="I725" s="341" t="str">
        <f t="array" ref="I725">IF(D725="","",XLOOKUP(D725,'Master Data'!K:K,'Master Data'!O:O,"Input in Master Data",0,1))</f>
        <v/>
      </c>
      <c r="J725" s="341" t="str">
        <f t="array" ref="J725">if(V725="","",XLOOKUP(V725,Master[Company],Master[Blow],"Unknown",0,1))</f>
        <v/>
      </c>
      <c r="K725" s="341" t="str">
        <f t="array" ref="K725">if(V725="","",XLOOKUP(V725,Master[Company],Master[Pigging],"Unknown",0,1))</f>
        <v/>
      </c>
      <c r="L725" s="341" t="str">
        <f t="array" ref="L725">if(V725="","",XLOOKUP(V725,Master[Company],Master[Load Method],"Unknown",0,1))</f>
        <v/>
      </c>
      <c r="M725" s="341" t="str">
        <f t="array" ref="M725">if(V725="","",XLOOKUP(V725,Master[Company],Master[Line Distance],"Unknown",0,1))</f>
        <v/>
      </c>
      <c r="N725" s="394"/>
      <c r="O725" s="341"/>
      <c r="P725" s="506"/>
      <c r="Q725" s="341" t="str">
        <f t="array" ref="Q725">if(V725="","",XLOOKUP(V725,Master[Company],Master[Terms],"NA",0,1))</f>
        <v/>
      </c>
      <c r="R725" s="341" t="str">
        <f t="shared" si="9"/>
        <v/>
      </c>
      <c r="S725" s="341" t="str">
        <f t="array" ref="S725">if(V725="","",XLOOKUP(V725,Master[Company],Master[Group],"NA",0,1))</f>
        <v/>
      </c>
      <c r="T725" s="341" t="str">
        <f t="array" ref="T725">if(V725="","",XLOOKUP(V725,Master[Company],Master[Loading Location],"NA",0,1))</f>
        <v/>
      </c>
      <c r="U725" s="341" t="str">
        <f t="array" ref="U725">if(V725="","",XLOOKUP(V725,Master[Company],Master[Acronym],"NA",0,1))</f>
        <v/>
      </c>
      <c r="V725" s="341"/>
      <c r="W725" s="342"/>
      <c r="X725" s="90"/>
      <c r="Y725" s="341"/>
      <c r="Z725" s="341" t="str">
        <f t="shared" si="11"/>
        <v/>
      </c>
      <c r="AA725" s="341"/>
      <c r="AB725" s="341"/>
      <c r="AC725" s="341"/>
      <c r="AD725" s="401"/>
      <c r="AE725" s="563"/>
      <c r="AF725" s="564"/>
      <c r="AG725" s="564"/>
      <c r="AH725" s="564"/>
      <c r="AI725" s="564"/>
      <c r="AJ725" s="564"/>
      <c r="AK725" s="564"/>
      <c r="AL725" s="565"/>
      <c r="AM725" s="564"/>
      <c r="AN725" s="564"/>
      <c r="AO725" s="564"/>
      <c r="AP725" s="564"/>
      <c r="AQ725" s="564"/>
      <c r="AR725" s="564"/>
      <c r="AS725" s="564"/>
      <c r="AT725" s="564"/>
      <c r="AU725" s="394"/>
      <c r="AV725" s="306"/>
      <c r="AW725" s="306"/>
      <c r="AX725" s="394"/>
      <c r="AY725" s="401"/>
      <c r="AZ725" s="341"/>
      <c r="BA725" s="341"/>
      <c r="BB725" s="341"/>
      <c r="BC725" s="341"/>
      <c r="BD725" s="341"/>
      <c r="BE725" s="401"/>
      <c r="BF725" s="341"/>
      <c r="BG725" s="341"/>
      <c r="BH725" s="402"/>
      <c r="BI725" s="403"/>
      <c r="BJ725" s="405"/>
      <c r="BK725" s="405"/>
      <c r="BL725" s="405"/>
      <c r="BM725" s="405"/>
      <c r="BN725" s="514"/>
    </row>
    <row r="726" ht="18.75" customHeight="1">
      <c r="A726" s="336" t="str">
        <f t="shared" si="13"/>
        <v/>
      </c>
      <c r="B726" s="341"/>
      <c r="C726" s="559"/>
      <c r="D726" s="559"/>
      <c r="E726" s="560" t="str">
        <f t="shared" si="14"/>
        <v/>
      </c>
      <c r="F726" s="401"/>
      <c r="G726" s="394"/>
      <c r="H726" s="341" t="str">
        <f t="array" ref="H726">IF(D726="","",XLOOKUP(D726,'Master Data'!K:K,'Master Data'!N:N,"Input in Master Data",0,1))</f>
        <v/>
      </c>
      <c r="I726" s="341" t="str">
        <f t="array" ref="I726">IF(D726="","",XLOOKUP(D726,'Master Data'!K:K,'Master Data'!O:O,"Input in Master Data",0,1))</f>
        <v/>
      </c>
      <c r="J726" s="341" t="str">
        <f t="array" ref="J726">if(V726="","",XLOOKUP(V726,Master[Company],Master[Blow],"Unknown",0,1))</f>
        <v/>
      </c>
      <c r="K726" s="341" t="str">
        <f t="array" ref="K726">if(V726="","",XLOOKUP(V726,Master[Company],Master[Pigging],"Unknown",0,1))</f>
        <v/>
      </c>
      <c r="L726" s="341" t="str">
        <f t="array" ref="L726">if(V726="","",XLOOKUP(V726,Master[Company],Master[Load Method],"Unknown",0,1))</f>
        <v/>
      </c>
      <c r="M726" s="341" t="str">
        <f t="array" ref="M726">if(V726="","",XLOOKUP(V726,Master[Company],Master[Line Distance],"Unknown",0,1))</f>
        <v/>
      </c>
      <c r="N726" s="394"/>
      <c r="O726" s="341"/>
      <c r="P726" s="506"/>
      <c r="Q726" s="341" t="str">
        <f t="array" ref="Q726">if(V726="","",XLOOKUP(V726,Master[Company],Master[Terms],"NA",0,1))</f>
        <v/>
      </c>
      <c r="R726" s="341" t="str">
        <f t="shared" si="9"/>
        <v/>
      </c>
      <c r="S726" s="341" t="str">
        <f t="array" ref="S726">if(V726="","",XLOOKUP(V726,Master[Company],Master[Group],"NA",0,1))</f>
        <v/>
      </c>
      <c r="T726" s="341" t="str">
        <f t="array" ref="T726">if(V726="","",XLOOKUP(V726,Master[Company],Master[Loading Location],"NA",0,1))</f>
        <v/>
      </c>
      <c r="U726" s="341" t="str">
        <f t="array" ref="U726">if(V726="","",XLOOKUP(V726,Master[Company],Master[Acronym],"NA",0,1))</f>
        <v/>
      </c>
      <c r="V726" s="341"/>
      <c r="W726" s="342"/>
      <c r="X726" s="90"/>
      <c r="Y726" s="341"/>
      <c r="Z726" s="341" t="str">
        <f t="shared" si="11"/>
        <v/>
      </c>
      <c r="AA726" s="341"/>
      <c r="AB726" s="341"/>
      <c r="AC726" s="341"/>
      <c r="AD726" s="401"/>
      <c r="AE726" s="563"/>
      <c r="AF726" s="564"/>
      <c r="AG726" s="564"/>
      <c r="AH726" s="564"/>
      <c r="AI726" s="564"/>
      <c r="AJ726" s="564"/>
      <c r="AK726" s="564"/>
      <c r="AL726" s="565"/>
      <c r="AM726" s="564"/>
      <c r="AN726" s="564"/>
      <c r="AO726" s="564"/>
      <c r="AP726" s="564"/>
      <c r="AQ726" s="564"/>
      <c r="AR726" s="564"/>
      <c r="AS726" s="564"/>
      <c r="AT726" s="564"/>
      <c r="AU726" s="394"/>
      <c r="AV726" s="306"/>
      <c r="AW726" s="306"/>
      <c r="AX726" s="394"/>
      <c r="AY726" s="401"/>
      <c r="AZ726" s="341"/>
      <c r="BA726" s="341"/>
      <c r="BB726" s="341"/>
      <c r="BC726" s="341"/>
      <c r="BD726" s="341"/>
      <c r="BE726" s="401"/>
      <c r="BF726" s="341"/>
      <c r="BG726" s="341"/>
      <c r="BH726" s="402"/>
      <c r="BI726" s="403"/>
      <c r="BJ726" s="405"/>
      <c r="BK726" s="405"/>
      <c r="BL726" s="405"/>
      <c r="BM726" s="405"/>
      <c r="BN726" s="514"/>
    </row>
    <row r="727" ht="18.75" customHeight="1">
      <c r="A727" s="336" t="str">
        <f t="shared" si="13"/>
        <v/>
      </c>
      <c r="B727" s="341"/>
      <c r="C727" s="559"/>
      <c r="D727" s="559"/>
      <c r="E727" s="560" t="str">
        <f t="shared" si="14"/>
        <v/>
      </c>
      <c r="F727" s="401"/>
      <c r="G727" s="394"/>
      <c r="H727" s="341" t="str">
        <f t="array" ref="H727">IF(D727="","",XLOOKUP(D727,'Master Data'!K:K,'Master Data'!N:N,"Input in Master Data",0,1))</f>
        <v/>
      </c>
      <c r="I727" s="341" t="str">
        <f t="array" ref="I727">IF(D727="","",XLOOKUP(D727,'Master Data'!K:K,'Master Data'!O:O,"Input in Master Data",0,1))</f>
        <v/>
      </c>
      <c r="J727" s="341" t="str">
        <f t="array" ref="J727">if(V727="","",XLOOKUP(V727,Master[Company],Master[Blow],"Unknown",0,1))</f>
        <v/>
      </c>
      <c r="K727" s="341" t="str">
        <f t="array" ref="K727">if(V727="","",XLOOKUP(V727,Master[Company],Master[Pigging],"Unknown",0,1))</f>
        <v/>
      </c>
      <c r="L727" s="341" t="str">
        <f t="array" ref="L727">if(V727="","",XLOOKUP(V727,Master[Company],Master[Load Method],"Unknown",0,1))</f>
        <v/>
      </c>
      <c r="M727" s="341" t="str">
        <f t="array" ref="M727">if(V727="","",XLOOKUP(V727,Master[Company],Master[Line Distance],"Unknown",0,1))</f>
        <v/>
      </c>
      <c r="N727" s="394"/>
      <c r="O727" s="341"/>
      <c r="P727" s="506"/>
      <c r="Q727" s="341" t="str">
        <f t="array" ref="Q727">if(V727="","",XLOOKUP(V727,Master[Company],Master[Terms],"NA",0,1))</f>
        <v/>
      </c>
      <c r="R727" s="341" t="str">
        <f t="shared" si="9"/>
        <v/>
      </c>
      <c r="S727" s="341" t="str">
        <f t="array" ref="S727">if(V727="","",XLOOKUP(V727,Master[Company],Master[Group],"NA",0,1))</f>
        <v/>
      </c>
      <c r="T727" s="341" t="str">
        <f t="array" ref="T727">if(V727="","",XLOOKUP(V727,Master[Company],Master[Loading Location],"NA",0,1))</f>
        <v/>
      </c>
      <c r="U727" s="341" t="str">
        <f t="array" ref="U727">if(V727="","",XLOOKUP(V727,Master[Company],Master[Acronym],"NA",0,1))</f>
        <v/>
      </c>
      <c r="V727" s="341"/>
      <c r="W727" s="342"/>
      <c r="X727" s="90"/>
      <c r="Y727" s="341"/>
      <c r="Z727" s="341" t="str">
        <f t="shared" si="11"/>
        <v/>
      </c>
      <c r="AA727" s="341"/>
      <c r="AB727" s="341"/>
      <c r="AC727" s="341"/>
      <c r="AD727" s="401"/>
      <c r="AE727" s="563"/>
      <c r="AF727" s="564"/>
      <c r="AG727" s="564"/>
      <c r="AH727" s="564"/>
      <c r="AI727" s="564"/>
      <c r="AJ727" s="564"/>
      <c r="AK727" s="564"/>
      <c r="AL727" s="565"/>
      <c r="AM727" s="564"/>
      <c r="AN727" s="564"/>
      <c r="AO727" s="564"/>
      <c r="AP727" s="564"/>
      <c r="AQ727" s="564"/>
      <c r="AR727" s="564"/>
      <c r="AS727" s="564"/>
      <c r="AT727" s="564"/>
      <c r="AU727" s="394"/>
      <c r="AV727" s="306"/>
      <c r="AW727" s="306"/>
      <c r="AX727" s="394"/>
      <c r="AY727" s="401"/>
      <c r="AZ727" s="341"/>
      <c r="BA727" s="341"/>
      <c r="BB727" s="341"/>
      <c r="BC727" s="341"/>
      <c r="BD727" s="341"/>
      <c r="BE727" s="401"/>
      <c r="BF727" s="341"/>
      <c r="BG727" s="341"/>
      <c r="BH727" s="402"/>
      <c r="BI727" s="403"/>
      <c r="BJ727" s="405"/>
      <c r="BK727" s="405"/>
      <c r="BL727" s="405"/>
      <c r="BM727" s="405"/>
      <c r="BN727" s="514"/>
    </row>
    <row r="728" ht="18.75" customHeight="1">
      <c r="A728" s="336" t="str">
        <f t="shared" si="13"/>
        <v/>
      </c>
      <c r="B728" s="341"/>
      <c r="C728" s="559"/>
      <c r="D728" s="559"/>
      <c r="E728" s="560" t="str">
        <f t="shared" si="14"/>
        <v/>
      </c>
      <c r="F728" s="401"/>
      <c r="G728" s="394"/>
      <c r="H728" s="341" t="str">
        <f t="array" ref="H728">IF(D728="","",XLOOKUP(D728,'Master Data'!K:K,'Master Data'!N:N,"Input in Master Data",0,1))</f>
        <v/>
      </c>
      <c r="I728" s="341" t="str">
        <f t="array" ref="I728">IF(D728="","",XLOOKUP(D728,'Master Data'!K:K,'Master Data'!O:O,"Input in Master Data",0,1))</f>
        <v/>
      </c>
      <c r="J728" s="341" t="str">
        <f t="array" ref="J728">if(V728="","",XLOOKUP(V728,Master[Company],Master[Blow],"Unknown",0,1))</f>
        <v/>
      </c>
      <c r="K728" s="341" t="str">
        <f t="array" ref="K728">if(V728="","",XLOOKUP(V728,Master[Company],Master[Pigging],"Unknown",0,1))</f>
        <v/>
      </c>
      <c r="L728" s="341" t="str">
        <f t="array" ref="L728">if(V728="","",XLOOKUP(V728,Master[Company],Master[Load Method],"Unknown",0,1))</f>
        <v/>
      </c>
      <c r="M728" s="341" t="str">
        <f t="array" ref="M728">if(V728="","",XLOOKUP(V728,Master[Company],Master[Line Distance],"Unknown",0,1))</f>
        <v/>
      </c>
      <c r="N728" s="394"/>
      <c r="O728" s="341"/>
      <c r="P728" s="506"/>
      <c r="Q728" s="341" t="str">
        <f t="array" ref="Q728">if(V728="","",XLOOKUP(V728,Master[Company],Master[Terms],"NA",0,1))</f>
        <v/>
      </c>
      <c r="R728" s="341" t="str">
        <f t="shared" si="9"/>
        <v/>
      </c>
      <c r="S728" s="341" t="str">
        <f t="array" ref="S728">if(V728="","",XLOOKUP(V728,Master[Company],Master[Group],"NA",0,1))</f>
        <v/>
      </c>
      <c r="T728" s="341" t="str">
        <f t="array" ref="T728">if(V728="","",XLOOKUP(V728,Master[Company],Master[Loading Location],"NA",0,1))</f>
        <v/>
      </c>
      <c r="U728" s="341" t="str">
        <f t="array" ref="U728">if(V728="","",XLOOKUP(V728,Master[Company],Master[Acronym],"NA",0,1))</f>
        <v/>
      </c>
      <c r="V728" s="341"/>
      <c r="W728" s="342"/>
      <c r="X728" s="90"/>
      <c r="Y728" s="341"/>
      <c r="Z728" s="341" t="str">
        <f t="shared" si="11"/>
        <v/>
      </c>
      <c r="AA728" s="341"/>
      <c r="AB728" s="341"/>
      <c r="AC728" s="341"/>
      <c r="AD728" s="401"/>
      <c r="AE728" s="563"/>
      <c r="AF728" s="564"/>
      <c r="AG728" s="564"/>
      <c r="AH728" s="564"/>
      <c r="AI728" s="564"/>
      <c r="AJ728" s="564"/>
      <c r="AK728" s="564"/>
      <c r="AL728" s="565"/>
      <c r="AM728" s="564"/>
      <c r="AN728" s="564"/>
      <c r="AO728" s="564"/>
      <c r="AP728" s="564"/>
      <c r="AQ728" s="564"/>
      <c r="AR728" s="564"/>
      <c r="AS728" s="564"/>
      <c r="AT728" s="564"/>
      <c r="AU728" s="394"/>
      <c r="AV728" s="306"/>
      <c r="AW728" s="306"/>
      <c r="AX728" s="394"/>
      <c r="AY728" s="401"/>
      <c r="AZ728" s="341"/>
      <c r="BA728" s="341"/>
      <c r="BB728" s="341"/>
      <c r="BC728" s="341"/>
      <c r="BD728" s="341"/>
      <c r="BE728" s="401"/>
      <c r="BF728" s="341"/>
      <c r="BG728" s="341"/>
      <c r="BH728" s="402"/>
      <c r="BI728" s="403"/>
      <c r="BJ728" s="405"/>
      <c r="BK728" s="405"/>
      <c r="BL728" s="405"/>
      <c r="BM728" s="405"/>
      <c r="BN728" s="514"/>
    </row>
    <row r="729" ht="18.75" customHeight="1">
      <c r="A729" s="336" t="str">
        <f t="shared" si="13"/>
        <v/>
      </c>
      <c r="B729" s="341"/>
      <c r="C729" s="559"/>
      <c r="D729" s="559"/>
      <c r="E729" s="560" t="str">
        <f t="shared" si="14"/>
        <v/>
      </c>
      <c r="F729" s="401"/>
      <c r="G729" s="394"/>
      <c r="H729" s="341" t="str">
        <f t="array" ref="H729">IF(D729="","",XLOOKUP(D729,'Master Data'!K:K,'Master Data'!N:N,"Input in Master Data",0,1))</f>
        <v/>
      </c>
      <c r="I729" s="341" t="str">
        <f t="array" ref="I729">IF(D729="","",XLOOKUP(D729,'Master Data'!K:K,'Master Data'!O:O,"Input in Master Data",0,1))</f>
        <v/>
      </c>
      <c r="J729" s="341" t="str">
        <f t="array" ref="J729">if(V729="","",XLOOKUP(V729,Master[Company],Master[Blow],"Unknown",0,1))</f>
        <v/>
      </c>
      <c r="K729" s="341" t="str">
        <f t="array" ref="K729">if(V729="","",XLOOKUP(V729,Master[Company],Master[Pigging],"Unknown",0,1))</f>
        <v/>
      </c>
      <c r="L729" s="341" t="str">
        <f t="array" ref="L729">if(V729="","",XLOOKUP(V729,Master[Company],Master[Load Method],"Unknown",0,1))</f>
        <v/>
      </c>
      <c r="M729" s="341" t="str">
        <f t="array" ref="M729">if(V729="","",XLOOKUP(V729,Master[Company],Master[Line Distance],"Unknown",0,1))</f>
        <v/>
      </c>
      <c r="N729" s="394"/>
      <c r="O729" s="341"/>
      <c r="P729" s="506"/>
      <c r="Q729" s="341" t="str">
        <f t="array" ref="Q729">if(V729="","",XLOOKUP(V729,Master[Company],Master[Terms],"NA",0,1))</f>
        <v/>
      </c>
      <c r="R729" s="341" t="str">
        <f t="shared" si="9"/>
        <v/>
      </c>
      <c r="S729" s="341" t="str">
        <f t="array" ref="S729">if(V729="","",XLOOKUP(V729,Master[Company],Master[Group],"NA",0,1))</f>
        <v/>
      </c>
      <c r="T729" s="341" t="str">
        <f t="array" ref="T729">if(V729="","",XLOOKUP(V729,Master[Company],Master[Loading Location],"NA",0,1))</f>
        <v/>
      </c>
      <c r="U729" s="341" t="str">
        <f t="array" ref="U729">if(V729="","",XLOOKUP(V729,Master[Company],Master[Acronym],"NA",0,1))</f>
        <v/>
      </c>
      <c r="V729" s="341"/>
      <c r="W729" s="342"/>
      <c r="X729" s="90"/>
      <c r="Y729" s="341"/>
      <c r="Z729" s="341" t="str">
        <f t="shared" si="11"/>
        <v/>
      </c>
      <c r="AA729" s="341"/>
      <c r="AB729" s="341"/>
      <c r="AC729" s="341"/>
      <c r="AD729" s="401"/>
      <c r="AE729" s="563"/>
      <c r="AF729" s="564"/>
      <c r="AG729" s="564"/>
      <c r="AH729" s="564"/>
      <c r="AI729" s="564"/>
      <c r="AJ729" s="564"/>
      <c r="AK729" s="564"/>
      <c r="AL729" s="565"/>
      <c r="AM729" s="564"/>
      <c r="AN729" s="564"/>
      <c r="AO729" s="564"/>
      <c r="AP729" s="564"/>
      <c r="AQ729" s="564"/>
      <c r="AR729" s="564"/>
      <c r="AS729" s="564"/>
      <c r="AT729" s="564"/>
      <c r="AU729" s="394"/>
      <c r="AV729" s="306"/>
      <c r="AW729" s="306"/>
      <c r="AX729" s="394"/>
      <c r="AY729" s="401"/>
      <c r="AZ729" s="341"/>
      <c r="BA729" s="341"/>
      <c r="BB729" s="341"/>
      <c r="BC729" s="341"/>
      <c r="BD729" s="341"/>
      <c r="BE729" s="401"/>
      <c r="BF729" s="341"/>
      <c r="BG729" s="341"/>
      <c r="BH729" s="402"/>
      <c r="BI729" s="403"/>
      <c r="BJ729" s="405"/>
      <c r="BK729" s="405"/>
      <c r="BL729" s="405"/>
      <c r="BM729" s="405"/>
      <c r="BN729" s="514"/>
    </row>
    <row r="730" ht="18.75" customHeight="1">
      <c r="A730" s="336" t="str">
        <f t="shared" si="13"/>
        <v/>
      </c>
      <c r="B730" s="341"/>
      <c r="C730" s="559"/>
      <c r="D730" s="559"/>
      <c r="E730" s="560" t="str">
        <f t="shared" si="14"/>
        <v/>
      </c>
      <c r="F730" s="401"/>
      <c r="G730" s="394"/>
      <c r="H730" s="341" t="str">
        <f t="array" ref="H730">IF(D730="","",XLOOKUP(D730,'Master Data'!K:K,'Master Data'!N:N,"Input in Master Data",0,1))</f>
        <v/>
      </c>
      <c r="I730" s="341" t="str">
        <f t="array" ref="I730">IF(D730="","",XLOOKUP(D730,'Master Data'!K:K,'Master Data'!O:O,"Input in Master Data",0,1))</f>
        <v/>
      </c>
      <c r="J730" s="341" t="str">
        <f t="array" ref="J730">if(V730="","",XLOOKUP(V730,Master[Company],Master[Blow],"Unknown",0,1))</f>
        <v/>
      </c>
      <c r="K730" s="341" t="str">
        <f t="array" ref="K730">if(V730="","",XLOOKUP(V730,Master[Company],Master[Pigging],"Unknown",0,1))</f>
        <v/>
      </c>
      <c r="L730" s="341" t="str">
        <f t="array" ref="L730">if(V730="","",XLOOKUP(V730,Master[Company],Master[Load Method],"Unknown",0,1))</f>
        <v/>
      </c>
      <c r="M730" s="341" t="str">
        <f t="array" ref="M730">if(V730="","",XLOOKUP(V730,Master[Company],Master[Line Distance],"Unknown",0,1))</f>
        <v/>
      </c>
      <c r="N730" s="394"/>
      <c r="O730" s="341"/>
      <c r="P730" s="506"/>
      <c r="Q730" s="341" t="str">
        <f t="array" ref="Q730">if(V730="","",XLOOKUP(V730,Master[Company],Master[Terms],"NA",0,1))</f>
        <v/>
      </c>
      <c r="R730" s="341" t="str">
        <f t="shared" si="9"/>
        <v/>
      </c>
      <c r="S730" s="341" t="str">
        <f t="array" ref="S730">if(V730="","",XLOOKUP(V730,Master[Company],Master[Group],"NA",0,1))</f>
        <v/>
      </c>
      <c r="T730" s="341" t="str">
        <f t="array" ref="T730">if(V730="","",XLOOKUP(V730,Master[Company],Master[Loading Location],"NA",0,1))</f>
        <v/>
      </c>
      <c r="U730" s="341" t="str">
        <f t="array" ref="U730">if(V730="","",XLOOKUP(V730,Master[Company],Master[Acronym],"NA",0,1))</f>
        <v/>
      </c>
      <c r="V730" s="341"/>
      <c r="W730" s="342"/>
      <c r="X730" s="90"/>
      <c r="Y730" s="341"/>
      <c r="Z730" s="341" t="str">
        <f t="shared" si="11"/>
        <v/>
      </c>
      <c r="AA730" s="341"/>
      <c r="AB730" s="341"/>
      <c r="AC730" s="341"/>
      <c r="AD730" s="401"/>
      <c r="AE730" s="563"/>
      <c r="AF730" s="564"/>
      <c r="AG730" s="564"/>
      <c r="AH730" s="564"/>
      <c r="AI730" s="564"/>
      <c r="AJ730" s="564"/>
      <c r="AK730" s="564"/>
      <c r="AL730" s="565"/>
      <c r="AM730" s="564"/>
      <c r="AN730" s="564"/>
      <c r="AO730" s="564"/>
      <c r="AP730" s="564"/>
      <c r="AQ730" s="564"/>
      <c r="AR730" s="564"/>
      <c r="AS730" s="564"/>
      <c r="AT730" s="564"/>
      <c r="AU730" s="394"/>
      <c r="AV730" s="306"/>
      <c r="AW730" s="306"/>
      <c r="AX730" s="394"/>
      <c r="AY730" s="401"/>
      <c r="AZ730" s="341"/>
      <c r="BA730" s="341"/>
      <c r="BB730" s="341"/>
      <c r="BC730" s="341"/>
      <c r="BD730" s="341"/>
      <c r="BE730" s="401"/>
      <c r="BF730" s="341"/>
      <c r="BG730" s="341"/>
      <c r="BH730" s="402"/>
      <c r="BI730" s="403"/>
      <c r="BJ730" s="405"/>
      <c r="BK730" s="405"/>
      <c r="BL730" s="405"/>
      <c r="BM730" s="405"/>
      <c r="BN730" s="514"/>
    </row>
    <row r="731" ht="18.75" customHeight="1">
      <c r="A731" s="336" t="str">
        <f t="shared" si="13"/>
        <v/>
      </c>
      <c r="B731" s="341"/>
      <c r="C731" s="559"/>
      <c r="D731" s="559"/>
      <c r="E731" s="560" t="str">
        <f t="shared" si="14"/>
        <v/>
      </c>
      <c r="F731" s="401"/>
      <c r="G731" s="394"/>
      <c r="H731" s="341" t="str">
        <f t="array" ref="H731">IF(D731="","",XLOOKUP(D731,'Master Data'!K:K,'Master Data'!N:N,"Input in Master Data",0,1))</f>
        <v/>
      </c>
      <c r="I731" s="341" t="str">
        <f t="array" ref="I731">IF(D731="","",XLOOKUP(D731,'Master Data'!K:K,'Master Data'!O:O,"Input in Master Data",0,1))</f>
        <v/>
      </c>
      <c r="J731" s="341" t="str">
        <f t="array" ref="J731">if(V731="","",XLOOKUP(V731,Master[Company],Master[Blow],"Unknown",0,1))</f>
        <v/>
      </c>
      <c r="K731" s="341" t="str">
        <f t="array" ref="K731">if(V731="","",XLOOKUP(V731,Master[Company],Master[Pigging],"Unknown",0,1))</f>
        <v/>
      </c>
      <c r="L731" s="341" t="str">
        <f t="array" ref="L731">if(V731="","",XLOOKUP(V731,Master[Company],Master[Load Method],"Unknown",0,1))</f>
        <v/>
      </c>
      <c r="M731" s="341" t="str">
        <f t="array" ref="M731">if(V731="","",XLOOKUP(V731,Master[Company],Master[Line Distance],"Unknown",0,1))</f>
        <v/>
      </c>
      <c r="N731" s="394"/>
      <c r="O731" s="341"/>
      <c r="P731" s="506"/>
      <c r="Q731" s="341" t="str">
        <f t="array" ref="Q731">if(V731="","",XLOOKUP(V731,Master[Company],Master[Terms],"NA",0,1))</f>
        <v/>
      </c>
      <c r="R731" s="341" t="str">
        <f t="shared" si="9"/>
        <v/>
      </c>
      <c r="S731" s="341" t="str">
        <f t="array" ref="S731">if(V731="","",XLOOKUP(V731,Master[Company],Master[Group],"NA",0,1))</f>
        <v/>
      </c>
      <c r="T731" s="341" t="str">
        <f t="array" ref="T731">if(V731="","",XLOOKUP(V731,Master[Company],Master[Loading Location],"NA",0,1))</f>
        <v/>
      </c>
      <c r="U731" s="341" t="str">
        <f t="array" ref="U731">if(V731="","",XLOOKUP(V731,Master[Company],Master[Acronym],"NA",0,1))</f>
        <v/>
      </c>
      <c r="V731" s="341"/>
      <c r="W731" s="342"/>
      <c r="X731" s="90"/>
      <c r="Y731" s="341"/>
      <c r="Z731" s="341" t="str">
        <f t="shared" si="11"/>
        <v/>
      </c>
      <c r="AA731" s="341"/>
      <c r="AB731" s="341"/>
      <c r="AC731" s="341"/>
      <c r="AD731" s="401"/>
      <c r="AE731" s="563"/>
      <c r="AF731" s="564"/>
      <c r="AG731" s="564"/>
      <c r="AH731" s="564"/>
      <c r="AI731" s="564"/>
      <c r="AJ731" s="564"/>
      <c r="AK731" s="564"/>
      <c r="AL731" s="565"/>
      <c r="AM731" s="564"/>
      <c r="AN731" s="564"/>
      <c r="AO731" s="564"/>
      <c r="AP731" s="564"/>
      <c r="AQ731" s="564"/>
      <c r="AR731" s="564"/>
      <c r="AS731" s="564"/>
      <c r="AT731" s="564"/>
      <c r="AU731" s="394"/>
      <c r="AV731" s="306"/>
      <c r="AW731" s="306"/>
      <c r="AX731" s="394"/>
      <c r="AY731" s="401"/>
      <c r="AZ731" s="341"/>
      <c r="BA731" s="341"/>
      <c r="BB731" s="341"/>
      <c r="BC731" s="341"/>
      <c r="BD731" s="341"/>
      <c r="BE731" s="401"/>
      <c r="BF731" s="341"/>
      <c r="BG731" s="341"/>
      <c r="BH731" s="402"/>
      <c r="BI731" s="403"/>
      <c r="BJ731" s="405"/>
      <c r="BK731" s="405"/>
      <c r="BL731" s="405"/>
      <c r="BM731" s="405"/>
      <c r="BN731" s="514"/>
    </row>
    <row r="732" ht="18.75" customHeight="1">
      <c r="A732" s="336" t="str">
        <f t="shared" si="13"/>
        <v/>
      </c>
      <c r="B732" s="341"/>
      <c r="C732" s="559"/>
      <c r="D732" s="559"/>
      <c r="E732" s="560" t="str">
        <f t="shared" si="14"/>
        <v/>
      </c>
      <c r="F732" s="401"/>
      <c r="G732" s="394"/>
      <c r="H732" s="341" t="str">
        <f t="array" ref="H732">IF(D732="","",XLOOKUP(D732,'Master Data'!K:K,'Master Data'!N:N,"Input in Master Data",0,1))</f>
        <v/>
      </c>
      <c r="I732" s="341" t="str">
        <f t="array" ref="I732">IF(D732="","",XLOOKUP(D732,'Master Data'!K:K,'Master Data'!O:O,"Input in Master Data",0,1))</f>
        <v/>
      </c>
      <c r="J732" s="341" t="str">
        <f t="array" ref="J732">if(V732="","",XLOOKUP(V732,Master[Company],Master[Blow],"Unknown",0,1))</f>
        <v/>
      </c>
      <c r="K732" s="341" t="str">
        <f t="array" ref="K732">if(V732="","",XLOOKUP(V732,Master[Company],Master[Pigging],"Unknown",0,1))</f>
        <v/>
      </c>
      <c r="L732" s="341" t="str">
        <f t="array" ref="L732">if(V732="","",XLOOKUP(V732,Master[Company],Master[Load Method],"Unknown",0,1))</f>
        <v/>
      </c>
      <c r="M732" s="341" t="str">
        <f t="array" ref="M732">if(V732="","",XLOOKUP(V732,Master[Company],Master[Line Distance],"Unknown",0,1))</f>
        <v/>
      </c>
      <c r="N732" s="394"/>
      <c r="O732" s="341"/>
      <c r="P732" s="506"/>
      <c r="Q732" s="341" t="str">
        <f t="array" ref="Q732">if(V732="","",XLOOKUP(V732,Master[Company],Master[Terms],"NA",0,1))</f>
        <v/>
      </c>
      <c r="R732" s="341" t="str">
        <f t="shared" si="9"/>
        <v/>
      </c>
      <c r="S732" s="341" t="str">
        <f t="array" ref="S732">if(V732="","",XLOOKUP(V732,Master[Company],Master[Group],"NA",0,1))</f>
        <v/>
      </c>
      <c r="T732" s="341" t="str">
        <f t="array" ref="T732">if(V732="","",XLOOKUP(V732,Master[Company],Master[Loading Location],"NA",0,1))</f>
        <v/>
      </c>
      <c r="U732" s="341" t="str">
        <f t="array" ref="U732">if(V732="","",XLOOKUP(V732,Master[Company],Master[Acronym],"NA",0,1))</f>
        <v/>
      </c>
      <c r="V732" s="341"/>
      <c r="W732" s="342"/>
      <c r="X732" s="90"/>
      <c r="Y732" s="341"/>
      <c r="Z732" s="341" t="str">
        <f t="shared" si="11"/>
        <v/>
      </c>
      <c r="AA732" s="341"/>
      <c r="AB732" s="341"/>
      <c r="AC732" s="341"/>
      <c r="AD732" s="401"/>
      <c r="AE732" s="563"/>
      <c r="AF732" s="564"/>
      <c r="AG732" s="564"/>
      <c r="AH732" s="564"/>
      <c r="AI732" s="564"/>
      <c r="AJ732" s="564"/>
      <c r="AK732" s="564"/>
      <c r="AL732" s="565"/>
      <c r="AM732" s="564"/>
      <c r="AN732" s="564"/>
      <c r="AO732" s="564"/>
      <c r="AP732" s="564"/>
      <c r="AQ732" s="564"/>
      <c r="AR732" s="564"/>
      <c r="AS732" s="564"/>
      <c r="AT732" s="564"/>
      <c r="AU732" s="394"/>
      <c r="AV732" s="306"/>
      <c r="AW732" s="306"/>
      <c r="AX732" s="394"/>
      <c r="AY732" s="401"/>
      <c r="AZ732" s="341"/>
      <c r="BA732" s="341"/>
      <c r="BB732" s="341"/>
      <c r="BC732" s="341"/>
      <c r="BD732" s="341"/>
      <c r="BE732" s="401"/>
      <c r="BF732" s="341"/>
      <c r="BG732" s="341"/>
      <c r="BH732" s="402"/>
      <c r="BI732" s="403"/>
      <c r="BJ732" s="405"/>
      <c r="BK732" s="405"/>
      <c r="BL732" s="405"/>
      <c r="BM732" s="405"/>
      <c r="BN732" s="514"/>
    </row>
    <row r="733" ht="18.75" customHeight="1">
      <c r="A733" s="336" t="str">
        <f t="shared" si="13"/>
        <v/>
      </c>
      <c r="B733" s="341"/>
      <c r="C733" s="559"/>
      <c r="D733" s="559"/>
      <c r="E733" s="560" t="str">
        <f t="shared" si="14"/>
        <v/>
      </c>
      <c r="F733" s="401"/>
      <c r="G733" s="394"/>
      <c r="H733" s="341" t="str">
        <f t="array" ref="H733">IF(D733="","",XLOOKUP(D733,'Master Data'!K:K,'Master Data'!N:N,"Input in Master Data",0,1))</f>
        <v/>
      </c>
      <c r="I733" s="341" t="str">
        <f t="array" ref="I733">IF(D733="","",XLOOKUP(D733,'Master Data'!K:K,'Master Data'!O:O,"Input in Master Data",0,1))</f>
        <v/>
      </c>
      <c r="J733" s="341" t="str">
        <f t="array" ref="J733">if(V733="","",XLOOKUP(V733,Master[Company],Master[Blow],"Unknown",0,1))</f>
        <v/>
      </c>
      <c r="K733" s="341" t="str">
        <f t="array" ref="K733">if(V733="","",XLOOKUP(V733,Master[Company],Master[Pigging],"Unknown",0,1))</f>
        <v/>
      </c>
      <c r="L733" s="341" t="str">
        <f t="array" ref="L733">if(V733="","",XLOOKUP(V733,Master[Company],Master[Load Method],"Unknown",0,1))</f>
        <v/>
      </c>
      <c r="M733" s="341" t="str">
        <f t="array" ref="M733">if(V733="","",XLOOKUP(V733,Master[Company],Master[Line Distance],"Unknown",0,1))</f>
        <v/>
      </c>
      <c r="N733" s="394"/>
      <c r="O733" s="341"/>
      <c r="P733" s="506"/>
      <c r="Q733" s="341" t="str">
        <f t="array" ref="Q733">if(V733="","",XLOOKUP(V733,Master[Company],Master[Terms],"NA",0,1))</f>
        <v/>
      </c>
      <c r="R733" s="341" t="str">
        <f t="shared" si="9"/>
        <v/>
      </c>
      <c r="S733" s="341" t="str">
        <f t="array" ref="S733">if(V733="","",XLOOKUP(V733,Master[Company],Master[Group],"NA",0,1))</f>
        <v/>
      </c>
      <c r="T733" s="341" t="str">
        <f t="array" ref="T733">if(V733="","",XLOOKUP(V733,Master[Company],Master[Loading Location],"NA",0,1))</f>
        <v/>
      </c>
      <c r="U733" s="341" t="str">
        <f t="array" ref="U733">if(V733="","",XLOOKUP(V733,Master[Company],Master[Acronym],"NA",0,1))</f>
        <v/>
      </c>
      <c r="V733" s="341"/>
      <c r="W733" s="342"/>
      <c r="X733" s="90"/>
      <c r="Y733" s="341"/>
      <c r="Z733" s="341" t="str">
        <f t="shared" si="11"/>
        <v/>
      </c>
      <c r="AA733" s="341"/>
      <c r="AB733" s="341"/>
      <c r="AC733" s="341"/>
      <c r="AD733" s="401"/>
      <c r="AE733" s="563"/>
      <c r="AF733" s="564"/>
      <c r="AG733" s="564"/>
      <c r="AH733" s="564"/>
      <c r="AI733" s="564"/>
      <c r="AJ733" s="564"/>
      <c r="AK733" s="564"/>
      <c r="AL733" s="565"/>
      <c r="AM733" s="564"/>
      <c r="AN733" s="564"/>
      <c r="AO733" s="564"/>
      <c r="AP733" s="564"/>
      <c r="AQ733" s="564"/>
      <c r="AR733" s="564"/>
      <c r="AS733" s="564"/>
      <c r="AT733" s="564"/>
      <c r="AU733" s="394"/>
      <c r="AV733" s="306"/>
      <c r="AW733" s="306"/>
      <c r="AX733" s="394"/>
      <c r="AY733" s="401"/>
      <c r="AZ733" s="341"/>
      <c r="BA733" s="341"/>
      <c r="BB733" s="341"/>
      <c r="BC733" s="341"/>
      <c r="BD733" s="341"/>
      <c r="BE733" s="401"/>
      <c r="BF733" s="341"/>
      <c r="BG733" s="341"/>
      <c r="BH733" s="402"/>
      <c r="BI733" s="403"/>
      <c r="BJ733" s="405"/>
      <c r="BK733" s="405"/>
      <c r="BL733" s="405"/>
      <c r="BM733" s="405"/>
      <c r="BN733" s="514"/>
    </row>
    <row r="734" ht="18.75" customHeight="1">
      <c r="A734" s="336" t="str">
        <f t="shared" si="13"/>
        <v/>
      </c>
      <c r="B734" s="341"/>
      <c r="C734" s="559"/>
      <c r="D734" s="559"/>
      <c r="E734" s="560" t="str">
        <f t="shared" si="14"/>
        <v/>
      </c>
      <c r="F734" s="401"/>
      <c r="G734" s="394"/>
      <c r="H734" s="341" t="str">
        <f t="array" ref="H734">IF(D734="","",XLOOKUP(D734,'Master Data'!K:K,'Master Data'!N:N,"Input in Master Data",0,1))</f>
        <v/>
      </c>
      <c r="I734" s="341" t="str">
        <f t="array" ref="I734">IF(D734="","",XLOOKUP(D734,'Master Data'!K:K,'Master Data'!O:O,"Input in Master Data",0,1))</f>
        <v/>
      </c>
      <c r="J734" s="341" t="str">
        <f t="array" ref="J734">if(V734="","",XLOOKUP(V734,Master[Company],Master[Blow],"Unknown",0,1))</f>
        <v/>
      </c>
      <c r="K734" s="341" t="str">
        <f t="array" ref="K734">if(V734="","",XLOOKUP(V734,Master[Company],Master[Pigging],"Unknown",0,1))</f>
        <v/>
      </c>
      <c r="L734" s="341" t="str">
        <f t="array" ref="L734">if(V734="","",XLOOKUP(V734,Master[Company],Master[Load Method],"Unknown",0,1))</f>
        <v/>
      </c>
      <c r="M734" s="341" t="str">
        <f t="array" ref="M734">if(V734="","",XLOOKUP(V734,Master[Company],Master[Line Distance],"Unknown",0,1))</f>
        <v/>
      </c>
      <c r="N734" s="394"/>
      <c r="O734" s="341"/>
      <c r="P734" s="506"/>
      <c r="Q734" s="341" t="str">
        <f t="array" ref="Q734">if(V734="","",XLOOKUP(V734,Master[Company],Master[Terms],"NA",0,1))</f>
        <v/>
      </c>
      <c r="R734" s="341" t="str">
        <f t="shared" si="9"/>
        <v/>
      </c>
      <c r="S734" s="341" t="str">
        <f t="array" ref="S734">if(V734="","",XLOOKUP(V734,Master[Company],Master[Group],"NA",0,1))</f>
        <v/>
      </c>
      <c r="T734" s="341" t="str">
        <f t="array" ref="T734">if(V734="","",XLOOKUP(V734,Master[Company],Master[Loading Location],"NA",0,1))</f>
        <v/>
      </c>
      <c r="U734" s="341" t="str">
        <f t="array" ref="U734">if(V734="","",XLOOKUP(V734,Master[Company],Master[Acronym],"NA",0,1))</f>
        <v/>
      </c>
      <c r="V734" s="341"/>
      <c r="W734" s="342"/>
      <c r="X734" s="90"/>
      <c r="Y734" s="341"/>
      <c r="Z734" s="341" t="str">
        <f t="shared" si="11"/>
        <v/>
      </c>
      <c r="AA734" s="341"/>
      <c r="AB734" s="341"/>
      <c r="AC734" s="341"/>
      <c r="AD734" s="401"/>
      <c r="AE734" s="563"/>
      <c r="AF734" s="564"/>
      <c r="AG734" s="564"/>
      <c r="AH734" s="564"/>
      <c r="AI734" s="564"/>
      <c r="AJ734" s="564"/>
      <c r="AK734" s="564"/>
      <c r="AL734" s="565"/>
      <c r="AM734" s="564"/>
      <c r="AN734" s="564"/>
      <c r="AO734" s="564"/>
      <c r="AP734" s="564"/>
      <c r="AQ734" s="564"/>
      <c r="AR734" s="564"/>
      <c r="AS734" s="564"/>
      <c r="AT734" s="564"/>
      <c r="AU734" s="394"/>
      <c r="AV734" s="306"/>
      <c r="AW734" s="306"/>
      <c r="AX734" s="394"/>
      <c r="AY734" s="401"/>
      <c r="AZ734" s="341"/>
      <c r="BA734" s="341"/>
      <c r="BB734" s="341"/>
      <c r="BC734" s="341"/>
      <c r="BD734" s="341"/>
      <c r="BE734" s="401"/>
      <c r="BF734" s="341"/>
      <c r="BG734" s="341"/>
      <c r="BH734" s="402"/>
      <c r="BI734" s="403"/>
      <c r="BJ734" s="405"/>
      <c r="BK734" s="405"/>
      <c r="BL734" s="405"/>
      <c r="BM734" s="405"/>
      <c r="BN734" s="514"/>
    </row>
    <row r="735" ht="18.75" customHeight="1">
      <c r="A735" s="336" t="str">
        <f t="shared" si="13"/>
        <v/>
      </c>
      <c r="B735" s="341"/>
      <c r="C735" s="559"/>
      <c r="D735" s="559"/>
      <c r="E735" s="560" t="str">
        <f t="shared" si="14"/>
        <v/>
      </c>
      <c r="F735" s="401"/>
      <c r="G735" s="394"/>
      <c r="H735" s="341" t="str">
        <f t="array" ref="H735">IF(D735="","",XLOOKUP(D735,'Master Data'!K:K,'Master Data'!N:N,"Input in Master Data",0,1))</f>
        <v/>
      </c>
      <c r="I735" s="341" t="str">
        <f t="array" ref="I735">IF(D735="","",XLOOKUP(D735,'Master Data'!K:K,'Master Data'!O:O,"Input in Master Data",0,1))</f>
        <v/>
      </c>
      <c r="J735" s="341" t="str">
        <f t="array" ref="J735">if(V735="","",XLOOKUP(V735,Master[Company],Master[Blow],"Unknown",0,1))</f>
        <v/>
      </c>
      <c r="K735" s="341" t="str">
        <f t="array" ref="K735">if(V735="","",XLOOKUP(V735,Master[Company],Master[Pigging],"Unknown",0,1))</f>
        <v/>
      </c>
      <c r="L735" s="341" t="str">
        <f t="array" ref="L735">if(V735="","",XLOOKUP(V735,Master[Company],Master[Load Method],"Unknown",0,1))</f>
        <v/>
      </c>
      <c r="M735" s="341" t="str">
        <f t="array" ref="M735">if(V735="","",XLOOKUP(V735,Master[Company],Master[Line Distance],"Unknown",0,1))</f>
        <v/>
      </c>
      <c r="N735" s="394"/>
      <c r="O735" s="341"/>
      <c r="P735" s="506"/>
      <c r="Q735" s="341" t="str">
        <f t="array" ref="Q735">if(V735="","",XLOOKUP(V735,Master[Company],Master[Terms],"NA",0,1))</f>
        <v/>
      </c>
      <c r="R735" s="341" t="str">
        <f t="shared" si="9"/>
        <v/>
      </c>
      <c r="S735" s="341" t="str">
        <f t="array" ref="S735">if(V735="","",XLOOKUP(V735,Master[Company],Master[Group],"NA",0,1))</f>
        <v/>
      </c>
      <c r="T735" s="341" t="str">
        <f t="array" ref="T735">if(V735="","",XLOOKUP(V735,Master[Company],Master[Loading Location],"NA",0,1))</f>
        <v/>
      </c>
      <c r="U735" s="341" t="str">
        <f t="array" ref="U735">if(V735="","",XLOOKUP(V735,Master[Company],Master[Acronym],"NA",0,1))</f>
        <v/>
      </c>
      <c r="V735" s="341"/>
      <c r="W735" s="342"/>
      <c r="X735" s="90"/>
      <c r="Y735" s="341"/>
      <c r="Z735" s="341" t="str">
        <f t="shared" si="11"/>
        <v/>
      </c>
      <c r="AA735" s="341"/>
      <c r="AB735" s="341"/>
      <c r="AC735" s="341"/>
      <c r="AD735" s="401"/>
      <c r="AE735" s="563"/>
      <c r="AF735" s="564"/>
      <c r="AG735" s="564"/>
      <c r="AH735" s="564"/>
      <c r="AI735" s="564"/>
      <c r="AJ735" s="564"/>
      <c r="AK735" s="564"/>
      <c r="AL735" s="565"/>
      <c r="AM735" s="564"/>
      <c r="AN735" s="564"/>
      <c r="AO735" s="564"/>
      <c r="AP735" s="564"/>
      <c r="AQ735" s="564"/>
      <c r="AR735" s="564"/>
      <c r="AS735" s="564"/>
      <c r="AT735" s="564"/>
      <c r="AU735" s="394"/>
      <c r="AV735" s="306"/>
      <c r="AW735" s="306"/>
      <c r="AX735" s="394"/>
      <c r="AY735" s="401"/>
      <c r="AZ735" s="341"/>
      <c r="BA735" s="341"/>
      <c r="BB735" s="341"/>
      <c r="BC735" s="341"/>
      <c r="BD735" s="341"/>
      <c r="BE735" s="401"/>
      <c r="BF735" s="341"/>
      <c r="BG735" s="341"/>
      <c r="BH735" s="402"/>
      <c r="BI735" s="403"/>
      <c r="BJ735" s="405"/>
      <c r="BK735" s="405"/>
      <c r="BL735" s="405"/>
      <c r="BM735" s="405"/>
      <c r="BN735" s="514"/>
    </row>
    <row r="736" ht="18.75" customHeight="1">
      <c r="A736" s="336" t="str">
        <f t="shared" si="13"/>
        <v/>
      </c>
      <c r="B736" s="341"/>
      <c r="C736" s="559"/>
      <c r="D736" s="559"/>
      <c r="E736" s="560" t="str">
        <f t="shared" si="14"/>
        <v/>
      </c>
      <c r="F736" s="401"/>
      <c r="G736" s="394"/>
      <c r="H736" s="341" t="str">
        <f t="array" ref="H736">IF(D736="","",XLOOKUP(D736,'Master Data'!K:K,'Master Data'!N:N,"Input in Master Data",0,1))</f>
        <v/>
      </c>
      <c r="I736" s="341" t="str">
        <f t="array" ref="I736">IF(D736="","",XLOOKUP(D736,'Master Data'!K:K,'Master Data'!O:O,"Input in Master Data",0,1))</f>
        <v/>
      </c>
      <c r="J736" s="341" t="str">
        <f t="array" ref="J736">if(V736="","",XLOOKUP(V736,Master[Company],Master[Blow],"Unknown",0,1))</f>
        <v/>
      </c>
      <c r="K736" s="341" t="str">
        <f t="array" ref="K736">if(V736="","",XLOOKUP(V736,Master[Company],Master[Pigging],"Unknown",0,1))</f>
        <v/>
      </c>
      <c r="L736" s="341" t="str">
        <f t="array" ref="L736">if(V736="","",XLOOKUP(V736,Master[Company],Master[Load Method],"Unknown",0,1))</f>
        <v/>
      </c>
      <c r="M736" s="341" t="str">
        <f t="array" ref="M736">if(V736="","",XLOOKUP(V736,Master[Company],Master[Line Distance],"Unknown",0,1))</f>
        <v/>
      </c>
      <c r="N736" s="394"/>
      <c r="O736" s="341"/>
      <c r="P736" s="506"/>
      <c r="Q736" s="341" t="str">
        <f t="array" ref="Q736">if(V736="","",XLOOKUP(V736,Master[Company],Master[Terms],"NA",0,1))</f>
        <v/>
      </c>
      <c r="R736" s="341" t="str">
        <f t="shared" si="9"/>
        <v/>
      </c>
      <c r="S736" s="341" t="str">
        <f t="array" ref="S736">if(V736="","",XLOOKUP(V736,Master[Company],Master[Group],"NA",0,1))</f>
        <v/>
      </c>
      <c r="T736" s="341" t="str">
        <f t="array" ref="T736">if(V736="","",XLOOKUP(V736,Master[Company],Master[Loading Location],"NA",0,1))</f>
        <v/>
      </c>
      <c r="U736" s="341" t="str">
        <f t="array" ref="U736">if(V736="","",XLOOKUP(V736,Master[Company],Master[Acronym],"NA",0,1))</f>
        <v/>
      </c>
      <c r="V736" s="341"/>
      <c r="W736" s="342"/>
      <c r="X736" s="90"/>
      <c r="Y736" s="341"/>
      <c r="Z736" s="341" t="str">
        <f t="shared" si="11"/>
        <v/>
      </c>
      <c r="AA736" s="341"/>
      <c r="AB736" s="341"/>
      <c r="AC736" s="341"/>
      <c r="AD736" s="401"/>
      <c r="AE736" s="563"/>
      <c r="AF736" s="564"/>
      <c r="AG736" s="564"/>
      <c r="AH736" s="564"/>
      <c r="AI736" s="564"/>
      <c r="AJ736" s="564"/>
      <c r="AK736" s="564"/>
      <c r="AL736" s="565"/>
      <c r="AM736" s="564"/>
      <c r="AN736" s="564"/>
      <c r="AO736" s="564"/>
      <c r="AP736" s="564"/>
      <c r="AQ736" s="564"/>
      <c r="AR736" s="564"/>
      <c r="AS736" s="564"/>
      <c r="AT736" s="564"/>
      <c r="AU736" s="394"/>
      <c r="AV736" s="306"/>
      <c r="AW736" s="306"/>
      <c r="AX736" s="394"/>
      <c r="AY736" s="401"/>
      <c r="AZ736" s="341"/>
      <c r="BA736" s="341"/>
      <c r="BB736" s="341"/>
      <c r="BC736" s="341"/>
      <c r="BD736" s="341"/>
      <c r="BE736" s="401"/>
      <c r="BF736" s="341"/>
      <c r="BG736" s="341"/>
      <c r="BH736" s="402"/>
      <c r="BI736" s="403"/>
      <c r="BJ736" s="405"/>
      <c r="BK736" s="405"/>
      <c r="BL736" s="405"/>
      <c r="BM736" s="405"/>
      <c r="BN736" s="514"/>
    </row>
    <row r="737" ht="18.75" customHeight="1">
      <c r="A737" s="336" t="str">
        <f t="shared" si="13"/>
        <v/>
      </c>
      <c r="B737" s="341"/>
      <c r="C737" s="559"/>
      <c r="D737" s="559"/>
      <c r="E737" s="560" t="str">
        <f t="shared" si="14"/>
        <v/>
      </c>
      <c r="F737" s="401"/>
      <c r="G737" s="394"/>
      <c r="H737" s="341" t="str">
        <f t="array" ref="H737">IF(D737="","",XLOOKUP(D737,'Master Data'!K:K,'Master Data'!N:N,"Input in Master Data",0,1))</f>
        <v/>
      </c>
      <c r="I737" s="341" t="str">
        <f t="array" ref="I737">IF(D737="","",XLOOKUP(D737,'Master Data'!K:K,'Master Data'!O:O,"Input in Master Data",0,1))</f>
        <v/>
      </c>
      <c r="J737" s="341" t="str">
        <f t="array" ref="J737">if(V737="","",XLOOKUP(V737,Master[Company],Master[Blow],"Unknown",0,1))</f>
        <v/>
      </c>
      <c r="K737" s="341" t="str">
        <f t="array" ref="K737">if(V737="","",XLOOKUP(V737,Master[Company],Master[Pigging],"Unknown",0,1))</f>
        <v/>
      </c>
      <c r="L737" s="341" t="str">
        <f t="array" ref="L737">if(V737="","",XLOOKUP(V737,Master[Company],Master[Load Method],"Unknown",0,1))</f>
        <v/>
      </c>
      <c r="M737" s="341" t="str">
        <f t="array" ref="M737">if(V737="","",XLOOKUP(V737,Master[Company],Master[Line Distance],"Unknown",0,1))</f>
        <v/>
      </c>
      <c r="N737" s="394"/>
      <c r="O737" s="341"/>
      <c r="P737" s="506"/>
      <c r="Q737" s="341" t="str">
        <f t="array" ref="Q737">if(V737="","",XLOOKUP(V737,Master[Company],Master[Terms],"NA",0,1))</f>
        <v/>
      </c>
      <c r="R737" s="341" t="str">
        <f t="shared" si="9"/>
        <v/>
      </c>
      <c r="S737" s="341" t="str">
        <f t="array" ref="S737">if(V737="","",XLOOKUP(V737,Master[Company],Master[Group],"NA",0,1))</f>
        <v/>
      </c>
      <c r="T737" s="341" t="str">
        <f t="array" ref="T737">if(V737="","",XLOOKUP(V737,Master[Company],Master[Loading Location],"NA",0,1))</f>
        <v/>
      </c>
      <c r="U737" s="341" t="str">
        <f t="array" ref="U737">if(V737="","",XLOOKUP(V737,Master[Company],Master[Acronym],"NA",0,1))</f>
        <v/>
      </c>
      <c r="V737" s="341"/>
      <c r="W737" s="342"/>
      <c r="X737" s="90"/>
      <c r="Y737" s="341"/>
      <c r="Z737" s="341" t="str">
        <f t="shared" si="11"/>
        <v/>
      </c>
      <c r="AA737" s="341"/>
      <c r="AB737" s="341"/>
      <c r="AC737" s="341"/>
      <c r="AD737" s="401"/>
      <c r="AE737" s="563"/>
      <c r="AF737" s="564"/>
      <c r="AG737" s="564"/>
      <c r="AH737" s="564"/>
      <c r="AI737" s="564"/>
      <c r="AJ737" s="564"/>
      <c r="AK737" s="564"/>
      <c r="AL737" s="565"/>
      <c r="AM737" s="564"/>
      <c r="AN737" s="564"/>
      <c r="AO737" s="564"/>
      <c r="AP737" s="564"/>
      <c r="AQ737" s="564"/>
      <c r="AR737" s="564"/>
      <c r="AS737" s="564"/>
      <c r="AT737" s="564"/>
      <c r="AU737" s="394"/>
      <c r="AV737" s="306"/>
      <c r="AW737" s="306"/>
      <c r="AX737" s="394"/>
      <c r="AY737" s="401"/>
      <c r="AZ737" s="341"/>
      <c r="BA737" s="341"/>
      <c r="BB737" s="341"/>
      <c r="BC737" s="341"/>
      <c r="BD737" s="341"/>
      <c r="BE737" s="401"/>
      <c r="BF737" s="341"/>
      <c r="BG737" s="341"/>
      <c r="BH737" s="402"/>
      <c r="BI737" s="403"/>
      <c r="BJ737" s="405"/>
      <c r="BK737" s="405"/>
      <c r="BL737" s="405"/>
      <c r="BM737" s="405"/>
      <c r="BN737" s="514"/>
    </row>
    <row r="738" ht="18.75" customHeight="1">
      <c r="A738" s="336" t="str">
        <f t="shared" si="13"/>
        <v/>
      </c>
      <c r="B738" s="341"/>
      <c r="C738" s="559"/>
      <c r="D738" s="559"/>
      <c r="E738" s="560" t="str">
        <f t="shared" si="14"/>
        <v/>
      </c>
      <c r="F738" s="401"/>
      <c r="G738" s="394"/>
      <c r="H738" s="341" t="str">
        <f t="array" ref="H738">IF(D738="","",XLOOKUP(D738,'Master Data'!K:K,'Master Data'!N:N,"Input in Master Data",0,1))</f>
        <v/>
      </c>
      <c r="I738" s="341" t="str">
        <f t="array" ref="I738">IF(D738="","",XLOOKUP(D738,'Master Data'!K:K,'Master Data'!O:O,"Input in Master Data",0,1))</f>
        <v/>
      </c>
      <c r="J738" s="341" t="str">
        <f t="array" ref="J738">if(V738="","",XLOOKUP(V738,Master[Company],Master[Blow],"Unknown",0,1))</f>
        <v/>
      </c>
      <c r="K738" s="341" t="str">
        <f t="array" ref="K738">if(V738="","",XLOOKUP(V738,Master[Company],Master[Pigging],"Unknown",0,1))</f>
        <v/>
      </c>
      <c r="L738" s="341" t="str">
        <f t="array" ref="L738">if(V738="","",XLOOKUP(V738,Master[Company],Master[Load Method],"Unknown",0,1))</f>
        <v/>
      </c>
      <c r="M738" s="341" t="str">
        <f t="array" ref="M738">if(V738="","",XLOOKUP(V738,Master[Company],Master[Line Distance],"Unknown",0,1))</f>
        <v/>
      </c>
      <c r="N738" s="394"/>
      <c r="O738" s="341"/>
      <c r="P738" s="506"/>
      <c r="Q738" s="341" t="str">
        <f t="array" ref="Q738">if(V738="","",XLOOKUP(V738,Master[Company],Master[Terms],"NA",0,1))</f>
        <v/>
      </c>
      <c r="R738" s="341" t="str">
        <f t="shared" si="9"/>
        <v/>
      </c>
      <c r="S738" s="341" t="str">
        <f t="array" ref="S738">if(V738="","",XLOOKUP(V738,Master[Company],Master[Group],"NA",0,1))</f>
        <v/>
      </c>
      <c r="T738" s="341" t="str">
        <f t="array" ref="T738">if(V738="","",XLOOKUP(V738,Master[Company],Master[Loading Location],"NA",0,1))</f>
        <v/>
      </c>
      <c r="U738" s="341" t="str">
        <f t="array" ref="U738">if(V738="","",XLOOKUP(V738,Master[Company],Master[Acronym],"NA",0,1))</f>
        <v/>
      </c>
      <c r="V738" s="341"/>
      <c r="W738" s="342"/>
      <c r="X738" s="90"/>
      <c r="Y738" s="341"/>
      <c r="Z738" s="341" t="str">
        <f t="shared" si="11"/>
        <v/>
      </c>
      <c r="AA738" s="341"/>
      <c r="AB738" s="341"/>
      <c r="AC738" s="341"/>
      <c r="AD738" s="401"/>
      <c r="AE738" s="563"/>
      <c r="AF738" s="564"/>
      <c r="AG738" s="564"/>
      <c r="AH738" s="564"/>
      <c r="AI738" s="564"/>
      <c r="AJ738" s="564"/>
      <c r="AK738" s="564"/>
      <c r="AL738" s="565"/>
      <c r="AM738" s="564"/>
      <c r="AN738" s="564"/>
      <c r="AO738" s="564"/>
      <c r="AP738" s="564"/>
      <c r="AQ738" s="564"/>
      <c r="AR738" s="564"/>
      <c r="AS738" s="564"/>
      <c r="AT738" s="564"/>
      <c r="AU738" s="394"/>
      <c r="AV738" s="306"/>
      <c r="AW738" s="306"/>
      <c r="AX738" s="394"/>
      <c r="AY738" s="401"/>
      <c r="AZ738" s="341"/>
      <c r="BA738" s="341"/>
      <c r="BB738" s="341"/>
      <c r="BC738" s="341"/>
      <c r="BD738" s="341"/>
      <c r="BE738" s="401"/>
      <c r="BF738" s="341"/>
      <c r="BG738" s="341"/>
      <c r="BH738" s="402"/>
      <c r="BI738" s="403"/>
      <c r="BJ738" s="405"/>
      <c r="BK738" s="405"/>
      <c r="BL738" s="405"/>
      <c r="BM738" s="405"/>
      <c r="BN738" s="514"/>
    </row>
    <row r="739" ht="18.75" customHeight="1">
      <c r="A739" s="336" t="str">
        <f t="shared" si="13"/>
        <v/>
      </c>
      <c r="B739" s="341"/>
      <c r="C739" s="559"/>
      <c r="D739" s="559"/>
      <c r="E739" s="560" t="str">
        <f t="shared" si="14"/>
        <v/>
      </c>
      <c r="F739" s="401"/>
      <c r="G739" s="394"/>
      <c r="H739" s="341" t="str">
        <f t="array" ref="H739">IF(D739="","",XLOOKUP(D739,'Master Data'!K:K,'Master Data'!N:N,"Input in Master Data",0,1))</f>
        <v/>
      </c>
      <c r="I739" s="341" t="str">
        <f t="array" ref="I739">IF(D739="","",XLOOKUP(D739,'Master Data'!K:K,'Master Data'!O:O,"Input in Master Data",0,1))</f>
        <v/>
      </c>
      <c r="J739" s="341" t="str">
        <f t="array" ref="J739">if(V739="","",XLOOKUP(V739,Master[Company],Master[Blow],"Unknown",0,1))</f>
        <v/>
      </c>
      <c r="K739" s="341" t="str">
        <f t="array" ref="K739">if(V739="","",XLOOKUP(V739,Master[Company],Master[Pigging],"Unknown",0,1))</f>
        <v/>
      </c>
      <c r="L739" s="341" t="str">
        <f t="array" ref="L739">if(V739="","",XLOOKUP(V739,Master[Company],Master[Load Method],"Unknown",0,1))</f>
        <v/>
      </c>
      <c r="M739" s="341" t="str">
        <f t="array" ref="M739">if(V739="","",XLOOKUP(V739,Master[Company],Master[Line Distance],"Unknown",0,1))</f>
        <v/>
      </c>
      <c r="N739" s="394"/>
      <c r="O739" s="341"/>
      <c r="P739" s="506"/>
      <c r="Q739" s="341" t="str">
        <f t="array" ref="Q739">if(V739="","",XLOOKUP(V739,Master[Company],Master[Terms],"NA",0,1))</f>
        <v/>
      </c>
      <c r="R739" s="341" t="str">
        <f t="shared" si="9"/>
        <v/>
      </c>
      <c r="S739" s="341" t="str">
        <f t="array" ref="S739">if(V739="","",XLOOKUP(V739,Master[Company],Master[Group],"NA",0,1))</f>
        <v/>
      </c>
      <c r="T739" s="341" t="str">
        <f t="array" ref="T739">if(V739="","",XLOOKUP(V739,Master[Company],Master[Loading Location],"NA",0,1))</f>
        <v/>
      </c>
      <c r="U739" s="341" t="str">
        <f t="array" ref="U739">if(V739="","",XLOOKUP(V739,Master[Company],Master[Acronym],"NA",0,1))</f>
        <v/>
      </c>
      <c r="V739" s="341"/>
      <c r="W739" s="342"/>
      <c r="X739" s="90"/>
      <c r="Y739" s="341"/>
      <c r="Z739" s="341" t="str">
        <f t="shared" si="11"/>
        <v/>
      </c>
      <c r="AA739" s="341"/>
      <c r="AB739" s="341"/>
      <c r="AC739" s="341"/>
      <c r="AD739" s="401"/>
      <c r="AE739" s="563"/>
      <c r="AF739" s="564"/>
      <c r="AG739" s="564"/>
      <c r="AH739" s="564"/>
      <c r="AI739" s="564"/>
      <c r="AJ739" s="564"/>
      <c r="AK739" s="564"/>
      <c r="AL739" s="565"/>
      <c r="AM739" s="564"/>
      <c r="AN739" s="564"/>
      <c r="AO739" s="564"/>
      <c r="AP739" s="564"/>
      <c r="AQ739" s="564"/>
      <c r="AR739" s="564"/>
      <c r="AS739" s="564"/>
      <c r="AT739" s="564"/>
      <c r="AU739" s="394"/>
      <c r="AV739" s="306"/>
      <c r="AW739" s="306"/>
      <c r="AX739" s="394"/>
      <c r="AY739" s="401"/>
      <c r="AZ739" s="341"/>
      <c r="BA739" s="341"/>
      <c r="BB739" s="341"/>
      <c r="BC739" s="341"/>
      <c r="BD739" s="341"/>
      <c r="BE739" s="401"/>
      <c r="BF739" s="341"/>
      <c r="BG739" s="341"/>
      <c r="BH739" s="402"/>
      <c r="BI739" s="403"/>
      <c r="BJ739" s="405"/>
      <c r="BK739" s="405"/>
      <c r="BL739" s="405"/>
      <c r="BM739" s="405"/>
      <c r="BN739" s="514"/>
    </row>
    <row r="740" ht="18.75" customHeight="1">
      <c r="A740" s="336" t="str">
        <f t="shared" si="13"/>
        <v/>
      </c>
      <c r="B740" s="341"/>
      <c r="C740" s="559"/>
      <c r="D740" s="559"/>
      <c r="E740" s="560" t="str">
        <f t="shared" si="14"/>
        <v/>
      </c>
      <c r="F740" s="401"/>
      <c r="G740" s="394"/>
      <c r="H740" s="341" t="str">
        <f t="array" ref="H740">IF(D740="","",XLOOKUP(D740,'Master Data'!K:K,'Master Data'!N:N,"Input in Master Data",0,1))</f>
        <v/>
      </c>
      <c r="I740" s="341" t="str">
        <f t="array" ref="I740">IF(D740="","",XLOOKUP(D740,'Master Data'!K:K,'Master Data'!O:O,"Input in Master Data",0,1))</f>
        <v/>
      </c>
      <c r="J740" s="341" t="str">
        <f t="array" ref="J740">if(V740="","",XLOOKUP(V740,Master[Company],Master[Blow],"Unknown",0,1))</f>
        <v/>
      </c>
      <c r="K740" s="341" t="str">
        <f t="array" ref="K740">if(V740="","",XLOOKUP(V740,Master[Company],Master[Pigging],"Unknown",0,1))</f>
        <v/>
      </c>
      <c r="L740" s="341" t="str">
        <f t="array" ref="L740">if(V740="","",XLOOKUP(V740,Master[Company],Master[Load Method],"Unknown",0,1))</f>
        <v/>
      </c>
      <c r="M740" s="341" t="str">
        <f t="array" ref="M740">if(V740="","",XLOOKUP(V740,Master[Company],Master[Line Distance],"Unknown",0,1))</f>
        <v/>
      </c>
      <c r="N740" s="394"/>
      <c r="O740" s="341"/>
      <c r="P740" s="506"/>
      <c r="Q740" s="341" t="str">
        <f t="array" ref="Q740">if(V740="","",XLOOKUP(V740,Master[Company],Master[Terms],"NA",0,1))</f>
        <v/>
      </c>
      <c r="R740" s="341" t="str">
        <f t="shared" si="9"/>
        <v/>
      </c>
      <c r="S740" s="341" t="str">
        <f t="array" ref="S740">if(V740="","",XLOOKUP(V740,Master[Company],Master[Group],"NA",0,1))</f>
        <v/>
      </c>
      <c r="T740" s="341" t="str">
        <f t="array" ref="T740">if(V740="","",XLOOKUP(V740,Master[Company],Master[Loading Location],"NA",0,1))</f>
        <v/>
      </c>
      <c r="U740" s="341" t="str">
        <f t="array" ref="U740">if(V740="","",XLOOKUP(V740,Master[Company],Master[Acronym],"NA",0,1))</f>
        <v/>
      </c>
      <c r="V740" s="341"/>
      <c r="W740" s="342"/>
      <c r="X740" s="90"/>
      <c r="Y740" s="341"/>
      <c r="Z740" s="341" t="str">
        <f t="shared" si="11"/>
        <v/>
      </c>
      <c r="AA740" s="341"/>
      <c r="AB740" s="341"/>
      <c r="AC740" s="341"/>
      <c r="AD740" s="401"/>
      <c r="AE740" s="563"/>
      <c r="AF740" s="564"/>
      <c r="AG740" s="564"/>
      <c r="AH740" s="564"/>
      <c r="AI740" s="564"/>
      <c r="AJ740" s="564"/>
      <c r="AK740" s="564"/>
      <c r="AL740" s="565"/>
      <c r="AM740" s="564"/>
      <c r="AN740" s="564"/>
      <c r="AO740" s="564"/>
      <c r="AP740" s="564"/>
      <c r="AQ740" s="564"/>
      <c r="AR740" s="564"/>
      <c r="AS740" s="564"/>
      <c r="AT740" s="564"/>
      <c r="AU740" s="394"/>
      <c r="AV740" s="306"/>
      <c r="AW740" s="306"/>
      <c r="AX740" s="394"/>
      <c r="AY740" s="401"/>
      <c r="AZ740" s="341"/>
      <c r="BA740" s="341"/>
      <c r="BB740" s="341"/>
      <c r="BC740" s="341"/>
      <c r="BD740" s="341"/>
      <c r="BE740" s="401"/>
      <c r="BF740" s="341"/>
      <c r="BG740" s="341"/>
      <c r="BH740" s="402"/>
      <c r="BI740" s="403"/>
      <c r="BJ740" s="405"/>
      <c r="BK740" s="405"/>
      <c r="BL740" s="405"/>
      <c r="BM740" s="405"/>
      <c r="BN740" s="514"/>
    </row>
    <row r="741" ht="18.75" customHeight="1">
      <c r="A741" s="336" t="str">
        <f t="shared" si="13"/>
        <v/>
      </c>
      <c r="B741" s="341"/>
      <c r="C741" s="559"/>
      <c r="D741" s="559"/>
      <c r="E741" s="560" t="str">
        <f t="shared" si="14"/>
        <v/>
      </c>
      <c r="F741" s="401"/>
      <c r="G741" s="394"/>
      <c r="H741" s="341" t="str">
        <f t="array" ref="H741">IF(D741="","",XLOOKUP(D741,'Master Data'!K:K,'Master Data'!N:N,"Input in Master Data",0,1))</f>
        <v/>
      </c>
      <c r="I741" s="341" t="str">
        <f t="array" ref="I741">IF(D741="","",XLOOKUP(D741,'Master Data'!K:K,'Master Data'!O:O,"Input in Master Data",0,1))</f>
        <v/>
      </c>
      <c r="J741" s="341" t="str">
        <f t="array" ref="J741">if(V741="","",XLOOKUP(V741,Master[Company],Master[Blow],"Unknown",0,1))</f>
        <v/>
      </c>
      <c r="K741" s="341" t="str">
        <f t="array" ref="K741">if(V741="","",XLOOKUP(V741,Master[Company],Master[Pigging],"Unknown",0,1))</f>
        <v/>
      </c>
      <c r="L741" s="341" t="str">
        <f t="array" ref="L741">if(V741="","",XLOOKUP(V741,Master[Company],Master[Load Method],"Unknown",0,1))</f>
        <v/>
      </c>
      <c r="M741" s="341" t="str">
        <f t="array" ref="M741">if(V741="","",XLOOKUP(V741,Master[Company],Master[Line Distance],"Unknown",0,1))</f>
        <v/>
      </c>
      <c r="N741" s="394"/>
      <c r="O741" s="341"/>
      <c r="P741" s="506"/>
      <c r="Q741" s="341" t="str">
        <f t="array" ref="Q741">if(V741="","",XLOOKUP(V741,Master[Company],Master[Terms],"NA",0,1))</f>
        <v/>
      </c>
      <c r="R741" s="341" t="str">
        <f t="shared" si="9"/>
        <v/>
      </c>
      <c r="S741" s="341" t="str">
        <f t="array" ref="S741">if(V741="","",XLOOKUP(V741,Master[Company],Master[Group],"NA",0,1))</f>
        <v/>
      </c>
      <c r="T741" s="341" t="str">
        <f t="array" ref="T741">if(V741="","",XLOOKUP(V741,Master[Company],Master[Loading Location],"NA",0,1))</f>
        <v/>
      </c>
      <c r="U741" s="341" t="str">
        <f t="array" ref="U741">if(V741="","",XLOOKUP(V741,Master[Company],Master[Acronym],"NA",0,1))</f>
        <v/>
      </c>
      <c r="V741" s="341"/>
      <c r="W741" s="342"/>
      <c r="X741" s="90"/>
      <c r="Y741" s="341"/>
      <c r="Z741" s="341" t="str">
        <f t="shared" si="11"/>
        <v/>
      </c>
      <c r="AA741" s="341"/>
      <c r="AB741" s="341"/>
      <c r="AC741" s="341"/>
      <c r="AD741" s="401"/>
      <c r="AE741" s="563"/>
      <c r="AF741" s="564"/>
      <c r="AG741" s="564"/>
      <c r="AH741" s="564"/>
      <c r="AI741" s="564"/>
      <c r="AJ741" s="564"/>
      <c r="AK741" s="564"/>
      <c r="AL741" s="565"/>
      <c r="AM741" s="564"/>
      <c r="AN741" s="564"/>
      <c r="AO741" s="564"/>
      <c r="AP741" s="564"/>
      <c r="AQ741" s="564"/>
      <c r="AR741" s="564"/>
      <c r="AS741" s="564"/>
      <c r="AT741" s="564"/>
      <c r="AU741" s="394"/>
      <c r="AV741" s="306"/>
      <c r="AW741" s="306"/>
      <c r="AX741" s="394"/>
      <c r="AY741" s="401"/>
      <c r="AZ741" s="341"/>
      <c r="BA741" s="341"/>
      <c r="BB741" s="341"/>
      <c r="BC741" s="341"/>
      <c r="BD741" s="341"/>
      <c r="BE741" s="401"/>
      <c r="BF741" s="341"/>
      <c r="BG741" s="341"/>
      <c r="BH741" s="402"/>
      <c r="BI741" s="403"/>
      <c r="BJ741" s="405"/>
      <c r="BK741" s="405"/>
      <c r="BL741" s="405"/>
      <c r="BM741" s="405"/>
      <c r="BN741" s="514"/>
    </row>
    <row r="742" ht="18.75" customHeight="1">
      <c r="A742" s="336" t="str">
        <f t="shared" si="13"/>
        <v/>
      </c>
      <c r="B742" s="341"/>
      <c r="C742" s="559"/>
      <c r="D742" s="559"/>
      <c r="E742" s="560" t="str">
        <f t="shared" si="14"/>
        <v/>
      </c>
      <c r="F742" s="401"/>
      <c r="G742" s="394"/>
      <c r="H742" s="341" t="str">
        <f t="array" ref="H742">IF(D742="","",XLOOKUP(D742,'Master Data'!K:K,'Master Data'!N:N,"Input in Master Data",0,1))</f>
        <v/>
      </c>
      <c r="I742" s="341" t="str">
        <f t="array" ref="I742">IF(D742="","",XLOOKUP(D742,'Master Data'!K:K,'Master Data'!O:O,"Input in Master Data",0,1))</f>
        <v/>
      </c>
      <c r="J742" s="341" t="str">
        <f t="array" ref="J742">if(V742="","",XLOOKUP(V742,Master[Company],Master[Blow],"Unknown",0,1))</f>
        <v/>
      </c>
      <c r="K742" s="341" t="str">
        <f t="array" ref="K742">if(V742="","",XLOOKUP(V742,Master[Company],Master[Pigging],"Unknown",0,1))</f>
        <v/>
      </c>
      <c r="L742" s="341" t="str">
        <f t="array" ref="L742">if(V742="","",XLOOKUP(V742,Master[Company],Master[Load Method],"Unknown",0,1))</f>
        <v/>
      </c>
      <c r="M742" s="341" t="str">
        <f t="array" ref="M742">if(V742="","",XLOOKUP(V742,Master[Company],Master[Line Distance],"Unknown",0,1))</f>
        <v/>
      </c>
      <c r="N742" s="394"/>
      <c r="O742" s="341"/>
      <c r="P742" s="506"/>
      <c r="Q742" s="341" t="str">
        <f t="array" ref="Q742">if(V742="","",XLOOKUP(V742,Master[Company],Master[Terms],"NA",0,1))</f>
        <v/>
      </c>
      <c r="R742" s="341" t="str">
        <f t="shared" si="9"/>
        <v/>
      </c>
      <c r="S742" s="341" t="str">
        <f t="array" ref="S742">if(V742="","",XLOOKUP(V742,Master[Company],Master[Group],"NA",0,1))</f>
        <v/>
      </c>
      <c r="T742" s="341" t="str">
        <f t="array" ref="T742">if(V742="","",XLOOKUP(V742,Master[Company],Master[Loading Location],"NA",0,1))</f>
        <v/>
      </c>
      <c r="U742" s="341" t="str">
        <f t="array" ref="U742">if(V742="","",XLOOKUP(V742,Master[Company],Master[Acronym],"NA",0,1))</f>
        <v/>
      </c>
      <c r="V742" s="341"/>
      <c r="W742" s="342"/>
      <c r="X742" s="90"/>
      <c r="Y742" s="341"/>
      <c r="Z742" s="341" t="str">
        <f t="shared" si="11"/>
        <v/>
      </c>
      <c r="AA742" s="341"/>
      <c r="AB742" s="341"/>
      <c r="AC742" s="341"/>
      <c r="AD742" s="401"/>
      <c r="AE742" s="563"/>
      <c r="AF742" s="564"/>
      <c r="AG742" s="564"/>
      <c r="AH742" s="564"/>
      <c r="AI742" s="564"/>
      <c r="AJ742" s="564"/>
      <c r="AK742" s="564"/>
      <c r="AL742" s="565"/>
      <c r="AM742" s="564"/>
      <c r="AN742" s="564"/>
      <c r="AO742" s="564"/>
      <c r="AP742" s="564"/>
      <c r="AQ742" s="564"/>
      <c r="AR742" s="564"/>
      <c r="AS742" s="564"/>
      <c r="AT742" s="564"/>
      <c r="AU742" s="394"/>
      <c r="AV742" s="306"/>
      <c r="AW742" s="306"/>
      <c r="AX742" s="394"/>
      <c r="AY742" s="401"/>
      <c r="AZ742" s="341"/>
      <c r="BA742" s="341"/>
      <c r="BB742" s="341"/>
      <c r="BC742" s="341"/>
      <c r="BD742" s="341"/>
      <c r="BE742" s="401"/>
      <c r="BF742" s="341"/>
      <c r="BG742" s="341"/>
      <c r="BH742" s="402"/>
      <c r="BI742" s="403"/>
      <c r="BJ742" s="405"/>
      <c r="BK742" s="405"/>
      <c r="BL742" s="405"/>
      <c r="BM742" s="405"/>
      <c r="BN742" s="514"/>
    </row>
    <row r="743" ht="18.75" customHeight="1">
      <c r="A743" s="336" t="str">
        <f t="shared" si="13"/>
        <v/>
      </c>
      <c r="B743" s="341"/>
      <c r="C743" s="559"/>
      <c r="D743" s="559"/>
      <c r="E743" s="560" t="str">
        <f t="shared" si="14"/>
        <v/>
      </c>
      <c r="F743" s="401"/>
      <c r="G743" s="394"/>
      <c r="H743" s="341" t="str">
        <f t="array" ref="H743">IF(D743="","",XLOOKUP(D743,'Master Data'!K:K,'Master Data'!N:N,"Input in Master Data",0,1))</f>
        <v/>
      </c>
      <c r="I743" s="341" t="str">
        <f t="array" ref="I743">IF(D743="","",XLOOKUP(D743,'Master Data'!K:K,'Master Data'!O:O,"Input in Master Data",0,1))</f>
        <v/>
      </c>
      <c r="J743" s="341" t="str">
        <f t="array" ref="J743">if(V743="","",XLOOKUP(V743,Master[Company],Master[Blow],"Unknown",0,1))</f>
        <v/>
      </c>
      <c r="K743" s="341" t="str">
        <f t="array" ref="K743">if(V743="","",XLOOKUP(V743,Master[Company],Master[Pigging],"Unknown",0,1))</f>
        <v/>
      </c>
      <c r="L743" s="341" t="str">
        <f t="array" ref="L743">if(V743="","",XLOOKUP(V743,Master[Company],Master[Load Method],"Unknown",0,1))</f>
        <v/>
      </c>
      <c r="M743" s="341" t="str">
        <f t="array" ref="M743">if(V743="","",XLOOKUP(V743,Master[Company],Master[Line Distance],"Unknown",0,1))</f>
        <v/>
      </c>
      <c r="N743" s="394"/>
      <c r="O743" s="341"/>
      <c r="P743" s="506"/>
      <c r="Q743" s="341" t="str">
        <f t="array" ref="Q743">if(V743="","",XLOOKUP(V743,Master[Company],Master[Terms],"NA",0,1))</f>
        <v/>
      </c>
      <c r="R743" s="341" t="str">
        <f t="shared" si="9"/>
        <v/>
      </c>
      <c r="S743" s="341" t="str">
        <f t="array" ref="S743">if(V743="","",XLOOKUP(V743,Master[Company],Master[Group],"NA",0,1))</f>
        <v/>
      </c>
      <c r="T743" s="341" t="str">
        <f t="array" ref="T743">if(V743="","",XLOOKUP(V743,Master[Company],Master[Loading Location],"NA",0,1))</f>
        <v/>
      </c>
      <c r="U743" s="341" t="str">
        <f t="array" ref="U743">if(V743="","",XLOOKUP(V743,Master[Company],Master[Acronym],"NA",0,1))</f>
        <v/>
      </c>
      <c r="V743" s="341"/>
      <c r="W743" s="342"/>
      <c r="X743" s="90"/>
      <c r="Y743" s="341"/>
      <c r="Z743" s="341" t="str">
        <f t="shared" si="11"/>
        <v/>
      </c>
      <c r="AA743" s="341"/>
      <c r="AB743" s="341"/>
      <c r="AC743" s="341"/>
      <c r="AD743" s="401"/>
      <c r="AE743" s="563"/>
      <c r="AF743" s="564"/>
      <c r="AG743" s="564"/>
      <c r="AH743" s="564"/>
      <c r="AI743" s="564"/>
      <c r="AJ743" s="564"/>
      <c r="AK743" s="564"/>
      <c r="AL743" s="565"/>
      <c r="AM743" s="564"/>
      <c r="AN743" s="564"/>
      <c r="AO743" s="564"/>
      <c r="AP743" s="564"/>
      <c r="AQ743" s="564"/>
      <c r="AR743" s="564"/>
      <c r="AS743" s="564"/>
      <c r="AT743" s="564"/>
      <c r="AU743" s="394"/>
      <c r="AV743" s="306"/>
      <c r="AW743" s="306"/>
      <c r="AX743" s="394"/>
      <c r="AY743" s="401"/>
      <c r="AZ743" s="341"/>
      <c r="BA743" s="341"/>
      <c r="BB743" s="341"/>
      <c r="BC743" s="341"/>
      <c r="BD743" s="341"/>
      <c r="BE743" s="401"/>
      <c r="BF743" s="341"/>
      <c r="BG743" s="341"/>
      <c r="BH743" s="402"/>
      <c r="BI743" s="403"/>
      <c r="BJ743" s="405"/>
      <c r="BK743" s="405"/>
      <c r="BL743" s="405"/>
      <c r="BM743" s="405"/>
      <c r="BN743" s="514"/>
    </row>
    <row r="744" ht="18.75" customHeight="1">
      <c r="A744" s="336" t="str">
        <f t="shared" si="13"/>
        <v/>
      </c>
      <c r="B744" s="341"/>
      <c r="C744" s="559"/>
      <c r="D744" s="559"/>
      <c r="E744" s="560" t="str">
        <f t="shared" si="14"/>
        <v/>
      </c>
      <c r="F744" s="401"/>
      <c r="G744" s="394"/>
      <c r="H744" s="341" t="str">
        <f t="array" ref="H744">IF(D744="","",XLOOKUP(D744,'Master Data'!K:K,'Master Data'!N:N,"Input in Master Data",0,1))</f>
        <v/>
      </c>
      <c r="I744" s="341" t="str">
        <f t="array" ref="I744">IF(D744="","",XLOOKUP(D744,'Master Data'!K:K,'Master Data'!O:O,"Input in Master Data",0,1))</f>
        <v/>
      </c>
      <c r="J744" s="341" t="str">
        <f t="array" ref="J744">if(V744="","",XLOOKUP(V744,Master[Company],Master[Blow],"Unknown",0,1))</f>
        <v/>
      </c>
      <c r="K744" s="341" t="str">
        <f t="array" ref="K744">if(V744="","",XLOOKUP(V744,Master[Company],Master[Pigging],"Unknown",0,1))</f>
        <v/>
      </c>
      <c r="L744" s="341" t="str">
        <f t="array" ref="L744">if(V744="","",XLOOKUP(V744,Master[Company],Master[Load Method],"Unknown",0,1))</f>
        <v/>
      </c>
      <c r="M744" s="341" t="str">
        <f t="array" ref="M744">if(V744="","",XLOOKUP(V744,Master[Company],Master[Line Distance],"Unknown",0,1))</f>
        <v/>
      </c>
      <c r="N744" s="394"/>
      <c r="O744" s="341"/>
      <c r="P744" s="506"/>
      <c r="Q744" s="341" t="str">
        <f t="array" ref="Q744">if(V744="","",XLOOKUP(V744,Master[Company],Master[Terms],"NA",0,1))</f>
        <v/>
      </c>
      <c r="R744" s="341" t="str">
        <f t="shared" si="9"/>
        <v/>
      </c>
      <c r="S744" s="341" t="str">
        <f t="array" ref="S744">if(V744="","",XLOOKUP(V744,Master[Company],Master[Group],"NA",0,1))</f>
        <v/>
      </c>
      <c r="T744" s="341" t="str">
        <f t="array" ref="T744">if(V744="","",XLOOKUP(V744,Master[Company],Master[Loading Location],"NA",0,1))</f>
        <v/>
      </c>
      <c r="U744" s="341" t="str">
        <f t="array" ref="U744">if(V744="","",XLOOKUP(V744,Master[Company],Master[Acronym],"NA",0,1))</f>
        <v/>
      </c>
      <c r="V744" s="341"/>
      <c r="W744" s="342"/>
      <c r="X744" s="90"/>
      <c r="Y744" s="341"/>
      <c r="Z744" s="341" t="str">
        <f t="shared" si="11"/>
        <v/>
      </c>
      <c r="AA744" s="341"/>
      <c r="AB744" s="341"/>
      <c r="AC744" s="341"/>
      <c r="AD744" s="401"/>
      <c r="AE744" s="563"/>
      <c r="AF744" s="564"/>
      <c r="AG744" s="564"/>
      <c r="AH744" s="564"/>
      <c r="AI744" s="564"/>
      <c r="AJ744" s="564"/>
      <c r="AK744" s="564"/>
      <c r="AL744" s="565"/>
      <c r="AM744" s="564"/>
      <c r="AN744" s="564"/>
      <c r="AO744" s="564"/>
      <c r="AP744" s="564"/>
      <c r="AQ744" s="564"/>
      <c r="AR744" s="564"/>
      <c r="AS744" s="564"/>
      <c r="AT744" s="564"/>
      <c r="AU744" s="394"/>
      <c r="AV744" s="306"/>
      <c r="AW744" s="306"/>
      <c r="AX744" s="394"/>
      <c r="AY744" s="401"/>
      <c r="AZ744" s="341"/>
      <c r="BA744" s="341"/>
      <c r="BB744" s="341"/>
      <c r="BC744" s="341"/>
      <c r="BD744" s="341"/>
      <c r="BE744" s="401"/>
      <c r="BF744" s="341"/>
      <c r="BG744" s="341"/>
      <c r="BH744" s="402"/>
      <c r="BI744" s="403"/>
      <c r="BJ744" s="405"/>
      <c r="BK744" s="405"/>
      <c r="BL744" s="405"/>
      <c r="BM744" s="405"/>
      <c r="BN744" s="514"/>
    </row>
    <row r="745" ht="18.75" customHeight="1">
      <c r="A745" s="336" t="str">
        <f t="shared" si="13"/>
        <v/>
      </c>
      <c r="B745" s="341"/>
      <c r="C745" s="559"/>
      <c r="D745" s="559"/>
      <c r="E745" s="560" t="str">
        <f t="shared" si="14"/>
        <v/>
      </c>
      <c r="F745" s="401"/>
      <c r="G745" s="394"/>
      <c r="H745" s="341" t="str">
        <f t="array" ref="H745">IF(D745="","",XLOOKUP(D745,'Master Data'!K:K,'Master Data'!N:N,"Input in Master Data",0,1))</f>
        <v/>
      </c>
      <c r="I745" s="341" t="str">
        <f t="array" ref="I745">IF(D745="","",XLOOKUP(D745,'Master Data'!K:K,'Master Data'!O:O,"Input in Master Data",0,1))</f>
        <v/>
      </c>
      <c r="J745" s="341" t="str">
        <f t="array" ref="J745">if(V745="","",XLOOKUP(V745,Master[Company],Master[Blow],"Unknown",0,1))</f>
        <v/>
      </c>
      <c r="K745" s="341" t="str">
        <f t="array" ref="K745">if(V745="","",XLOOKUP(V745,Master[Company],Master[Pigging],"Unknown",0,1))</f>
        <v/>
      </c>
      <c r="L745" s="341" t="str">
        <f t="array" ref="L745">if(V745="","",XLOOKUP(V745,Master[Company],Master[Load Method],"Unknown",0,1))</f>
        <v/>
      </c>
      <c r="M745" s="341" t="str">
        <f t="array" ref="M745">if(V745="","",XLOOKUP(V745,Master[Company],Master[Line Distance],"Unknown",0,1))</f>
        <v/>
      </c>
      <c r="N745" s="394"/>
      <c r="O745" s="341"/>
      <c r="P745" s="506"/>
      <c r="Q745" s="341" t="str">
        <f t="array" ref="Q745">if(V745="","",XLOOKUP(V745,Master[Company],Master[Terms],"NA",0,1))</f>
        <v/>
      </c>
      <c r="R745" s="341" t="str">
        <f t="shared" si="9"/>
        <v/>
      </c>
      <c r="S745" s="341" t="str">
        <f t="array" ref="S745">if(V745="","",XLOOKUP(V745,Master[Company],Master[Group],"NA",0,1))</f>
        <v/>
      </c>
      <c r="T745" s="341" t="str">
        <f t="array" ref="T745">if(V745="","",XLOOKUP(V745,Master[Company],Master[Loading Location],"NA",0,1))</f>
        <v/>
      </c>
      <c r="U745" s="341" t="str">
        <f t="array" ref="U745">if(V745="","",XLOOKUP(V745,Master[Company],Master[Acronym],"NA",0,1))</f>
        <v/>
      </c>
      <c r="V745" s="341"/>
      <c r="W745" s="342"/>
      <c r="X745" s="90"/>
      <c r="Y745" s="341"/>
      <c r="Z745" s="341" t="str">
        <f t="shared" si="11"/>
        <v/>
      </c>
      <c r="AA745" s="341"/>
      <c r="AB745" s="341"/>
      <c r="AC745" s="341"/>
      <c r="AD745" s="401"/>
      <c r="AE745" s="563"/>
      <c r="AF745" s="564"/>
      <c r="AG745" s="564"/>
      <c r="AH745" s="564"/>
      <c r="AI745" s="564"/>
      <c r="AJ745" s="564"/>
      <c r="AK745" s="564"/>
      <c r="AL745" s="565"/>
      <c r="AM745" s="564"/>
      <c r="AN745" s="564"/>
      <c r="AO745" s="564"/>
      <c r="AP745" s="564"/>
      <c r="AQ745" s="564"/>
      <c r="AR745" s="564"/>
      <c r="AS745" s="564"/>
      <c r="AT745" s="564"/>
      <c r="AU745" s="394"/>
      <c r="AV745" s="306"/>
      <c r="AW745" s="306"/>
      <c r="AX745" s="394"/>
      <c r="AY745" s="401"/>
      <c r="AZ745" s="341"/>
      <c r="BA745" s="341"/>
      <c r="BB745" s="341"/>
      <c r="BC745" s="341"/>
      <c r="BD745" s="341"/>
      <c r="BE745" s="401"/>
      <c r="BF745" s="341"/>
      <c r="BG745" s="341"/>
      <c r="BH745" s="402"/>
      <c r="BI745" s="403"/>
      <c r="BJ745" s="405"/>
      <c r="BK745" s="405"/>
      <c r="BL745" s="405"/>
      <c r="BM745" s="405"/>
      <c r="BN745" s="514"/>
    </row>
    <row r="746" ht="18.75" customHeight="1">
      <c r="A746" s="336" t="str">
        <f t="shared" si="13"/>
        <v/>
      </c>
      <c r="B746" s="341"/>
      <c r="C746" s="559"/>
      <c r="D746" s="559"/>
      <c r="E746" s="560" t="str">
        <f t="shared" si="14"/>
        <v/>
      </c>
      <c r="F746" s="401"/>
      <c r="G746" s="394"/>
      <c r="H746" s="341" t="str">
        <f t="array" ref="H746">IF(D746="","",XLOOKUP(D746,'Master Data'!K:K,'Master Data'!N:N,"Input in Master Data",0,1))</f>
        <v/>
      </c>
      <c r="I746" s="341" t="str">
        <f t="array" ref="I746">IF(D746="","",XLOOKUP(D746,'Master Data'!K:K,'Master Data'!O:O,"Input in Master Data",0,1))</f>
        <v/>
      </c>
      <c r="J746" s="341" t="str">
        <f t="array" ref="J746">if(V746="","",XLOOKUP(V746,Master[Company],Master[Blow],"Unknown",0,1))</f>
        <v/>
      </c>
      <c r="K746" s="341" t="str">
        <f t="array" ref="K746">if(V746="","",XLOOKUP(V746,Master[Company],Master[Pigging],"Unknown",0,1))</f>
        <v/>
      </c>
      <c r="L746" s="341" t="str">
        <f t="array" ref="L746">if(V746="","",XLOOKUP(V746,Master[Company],Master[Load Method],"Unknown",0,1))</f>
        <v/>
      </c>
      <c r="M746" s="341" t="str">
        <f t="array" ref="M746">if(V746="","",XLOOKUP(V746,Master[Company],Master[Line Distance],"Unknown",0,1))</f>
        <v/>
      </c>
      <c r="N746" s="394"/>
      <c r="O746" s="341"/>
      <c r="P746" s="506"/>
      <c r="Q746" s="341" t="str">
        <f t="array" ref="Q746">if(V746="","",XLOOKUP(V746,Master[Company],Master[Terms],"NA",0,1))</f>
        <v/>
      </c>
      <c r="R746" s="341" t="str">
        <f t="shared" si="9"/>
        <v/>
      </c>
      <c r="S746" s="341" t="str">
        <f t="array" ref="S746">if(V746="","",XLOOKUP(V746,Master[Company],Master[Group],"NA",0,1))</f>
        <v/>
      </c>
      <c r="T746" s="341" t="str">
        <f t="array" ref="T746">if(V746="","",XLOOKUP(V746,Master[Company],Master[Loading Location],"NA",0,1))</f>
        <v/>
      </c>
      <c r="U746" s="341" t="str">
        <f t="array" ref="U746">if(V746="","",XLOOKUP(V746,Master[Company],Master[Acronym],"NA",0,1))</f>
        <v/>
      </c>
      <c r="V746" s="341"/>
      <c r="W746" s="342"/>
      <c r="X746" s="90"/>
      <c r="Y746" s="341"/>
      <c r="Z746" s="341" t="str">
        <f t="shared" si="11"/>
        <v/>
      </c>
      <c r="AA746" s="341"/>
      <c r="AB746" s="341"/>
      <c r="AC746" s="341"/>
      <c r="AD746" s="401"/>
      <c r="AE746" s="563"/>
      <c r="AF746" s="564"/>
      <c r="AG746" s="564"/>
      <c r="AH746" s="564"/>
      <c r="AI746" s="564"/>
      <c r="AJ746" s="564"/>
      <c r="AK746" s="564"/>
      <c r="AL746" s="565"/>
      <c r="AM746" s="564"/>
      <c r="AN746" s="564"/>
      <c r="AO746" s="564"/>
      <c r="AP746" s="564"/>
      <c r="AQ746" s="564"/>
      <c r="AR746" s="564"/>
      <c r="AS746" s="564"/>
      <c r="AT746" s="564"/>
      <c r="AU746" s="394"/>
      <c r="AV746" s="306"/>
      <c r="AW746" s="306"/>
      <c r="AX746" s="394"/>
      <c r="AY746" s="401"/>
      <c r="AZ746" s="341"/>
      <c r="BA746" s="341"/>
      <c r="BB746" s="341"/>
      <c r="BC746" s="341"/>
      <c r="BD746" s="341"/>
      <c r="BE746" s="401"/>
      <c r="BF746" s="341"/>
      <c r="BG746" s="341"/>
      <c r="BH746" s="402"/>
      <c r="BI746" s="403"/>
      <c r="BJ746" s="405"/>
      <c r="BK746" s="405"/>
      <c r="BL746" s="405"/>
      <c r="BM746" s="405"/>
      <c r="BN746" s="514"/>
    </row>
    <row r="747" ht="18.75" customHeight="1">
      <c r="A747" s="336" t="str">
        <f t="shared" si="13"/>
        <v/>
      </c>
      <c r="B747" s="341"/>
      <c r="C747" s="559"/>
      <c r="D747" s="559"/>
      <c r="E747" s="560" t="str">
        <f t="shared" si="14"/>
        <v/>
      </c>
      <c r="F747" s="401"/>
      <c r="G747" s="394"/>
      <c r="H747" s="341" t="str">
        <f t="array" ref="H747">IF(D747="","",XLOOKUP(D747,'Master Data'!K:K,'Master Data'!N:N,"Input in Master Data",0,1))</f>
        <v/>
      </c>
      <c r="I747" s="341" t="str">
        <f t="array" ref="I747">IF(D747="","",XLOOKUP(D747,'Master Data'!K:K,'Master Data'!O:O,"Input in Master Data",0,1))</f>
        <v/>
      </c>
      <c r="J747" s="341" t="str">
        <f t="array" ref="J747">if(V747="","",XLOOKUP(V747,Master[Company],Master[Blow],"Unknown",0,1))</f>
        <v/>
      </c>
      <c r="K747" s="341" t="str">
        <f t="array" ref="K747">if(V747="","",XLOOKUP(V747,Master[Company],Master[Pigging],"Unknown",0,1))</f>
        <v/>
      </c>
      <c r="L747" s="341" t="str">
        <f t="array" ref="L747">if(V747="","",XLOOKUP(V747,Master[Company],Master[Load Method],"Unknown",0,1))</f>
        <v/>
      </c>
      <c r="M747" s="341" t="str">
        <f t="array" ref="M747">if(V747="","",XLOOKUP(V747,Master[Company],Master[Line Distance],"Unknown",0,1))</f>
        <v/>
      </c>
      <c r="N747" s="394"/>
      <c r="O747" s="341"/>
      <c r="P747" s="506"/>
      <c r="Q747" s="341" t="str">
        <f t="array" ref="Q747">if(V747="","",XLOOKUP(V747,Master[Company],Master[Terms],"NA",0,1))</f>
        <v/>
      </c>
      <c r="R747" s="341" t="str">
        <f t="shared" si="9"/>
        <v/>
      </c>
      <c r="S747" s="341" t="str">
        <f t="array" ref="S747">if(V747="","",XLOOKUP(V747,Master[Company],Master[Group],"NA",0,1))</f>
        <v/>
      </c>
      <c r="T747" s="341" t="str">
        <f t="array" ref="T747">if(V747="","",XLOOKUP(V747,Master[Company],Master[Loading Location],"NA",0,1))</f>
        <v/>
      </c>
      <c r="U747" s="341" t="str">
        <f t="array" ref="U747">if(V747="","",XLOOKUP(V747,Master[Company],Master[Acronym],"NA",0,1))</f>
        <v/>
      </c>
      <c r="V747" s="341"/>
      <c r="W747" s="342"/>
      <c r="X747" s="90"/>
      <c r="Y747" s="341"/>
      <c r="Z747" s="341" t="str">
        <f t="shared" si="11"/>
        <v/>
      </c>
      <c r="AA747" s="341"/>
      <c r="AB747" s="341"/>
      <c r="AC747" s="341"/>
      <c r="AD747" s="401"/>
      <c r="AE747" s="563"/>
      <c r="AF747" s="564"/>
      <c r="AG747" s="564"/>
      <c r="AH747" s="564"/>
      <c r="AI747" s="564"/>
      <c r="AJ747" s="564"/>
      <c r="AK747" s="564"/>
      <c r="AL747" s="565"/>
      <c r="AM747" s="564"/>
      <c r="AN747" s="564"/>
      <c r="AO747" s="564"/>
      <c r="AP747" s="564"/>
      <c r="AQ747" s="564"/>
      <c r="AR747" s="564"/>
      <c r="AS747" s="564"/>
      <c r="AT747" s="564"/>
      <c r="AU747" s="394"/>
      <c r="AV747" s="306"/>
      <c r="AW747" s="306"/>
      <c r="AX747" s="394"/>
      <c r="AY747" s="401"/>
      <c r="AZ747" s="341"/>
      <c r="BA747" s="341"/>
      <c r="BB747" s="341"/>
      <c r="BC747" s="341"/>
      <c r="BD747" s="341"/>
      <c r="BE747" s="401"/>
      <c r="BF747" s="341"/>
      <c r="BG747" s="341"/>
      <c r="BH747" s="402"/>
      <c r="BI747" s="403"/>
      <c r="BJ747" s="405"/>
      <c r="BK747" s="405"/>
      <c r="BL747" s="405"/>
      <c r="BM747" s="405"/>
      <c r="BN747" s="514"/>
    </row>
    <row r="748" ht="18.75" customHeight="1">
      <c r="A748" s="336" t="str">
        <f t="shared" si="13"/>
        <v/>
      </c>
      <c r="B748" s="341"/>
      <c r="C748" s="559"/>
      <c r="D748" s="559"/>
      <c r="E748" s="560" t="str">
        <f t="shared" si="14"/>
        <v/>
      </c>
      <c r="F748" s="401"/>
      <c r="G748" s="394"/>
      <c r="H748" s="341" t="str">
        <f t="array" ref="H748">IF(D748="","",XLOOKUP(D748,'Master Data'!K:K,'Master Data'!N:N,"Input in Master Data",0,1))</f>
        <v/>
      </c>
      <c r="I748" s="341" t="str">
        <f t="array" ref="I748">IF(D748="","",XLOOKUP(D748,'Master Data'!K:K,'Master Data'!O:O,"Input in Master Data",0,1))</f>
        <v/>
      </c>
      <c r="J748" s="341" t="str">
        <f t="array" ref="J748">if(V748="","",XLOOKUP(V748,Master[Company],Master[Blow],"Unknown",0,1))</f>
        <v/>
      </c>
      <c r="K748" s="341" t="str">
        <f t="array" ref="K748">if(V748="","",XLOOKUP(V748,Master[Company],Master[Pigging],"Unknown",0,1))</f>
        <v/>
      </c>
      <c r="L748" s="341" t="str">
        <f t="array" ref="L748">if(V748="","",XLOOKUP(V748,Master[Company],Master[Load Method],"Unknown",0,1))</f>
        <v/>
      </c>
      <c r="M748" s="341" t="str">
        <f t="array" ref="M748">if(V748="","",XLOOKUP(V748,Master[Company],Master[Line Distance],"Unknown",0,1))</f>
        <v/>
      </c>
      <c r="N748" s="394"/>
      <c r="O748" s="341"/>
      <c r="P748" s="506"/>
      <c r="Q748" s="341" t="str">
        <f t="array" ref="Q748">if(V748="","",XLOOKUP(V748,Master[Company],Master[Terms],"NA",0,1))</f>
        <v/>
      </c>
      <c r="R748" s="341" t="str">
        <f t="shared" si="9"/>
        <v/>
      </c>
      <c r="S748" s="341" t="str">
        <f t="array" ref="S748">if(V748="","",XLOOKUP(V748,Master[Company],Master[Group],"NA",0,1))</f>
        <v/>
      </c>
      <c r="T748" s="341" t="str">
        <f t="array" ref="T748">if(V748="","",XLOOKUP(V748,Master[Company],Master[Loading Location],"NA",0,1))</f>
        <v/>
      </c>
      <c r="U748" s="341" t="str">
        <f t="array" ref="U748">if(V748="","",XLOOKUP(V748,Master[Company],Master[Acronym],"NA",0,1))</f>
        <v/>
      </c>
      <c r="V748" s="341"/>
      <c r="W748" s="342"/>
      <c r="X748" s="90"/>
      <c r="Y748" s="341"/>
      <c r="Z748" s="341" t="str">
        <f t="shared" si="11"/>
        <v/>
      </c>
      <c r="AA748" s="341"/>
      <c r="AB748" s="341"/>
      <c r="AC748" s="341"/>
      <c r="AD748" s="401"/>
      <c r="AE748" s="563"/>
      <c r="AF748" s="564"/>
      <c r="AG748" s="564"/>
      <c r="AH748" s="564"/>
      <c r="AI748" s="564"/>
      <c r="AJ748" s="564"/>
      <c r="AK748" s="564"/>
      <c r="AL748" s="565"/>
      <c r="AM748" s="564"/>
      <c r="AN748" s="564"/>
      <c r="AO748" s="564"/>
      <c r="AP748" s="564"/>
      <c r="AQ748" s="564"/>
      <c r="AR748" s="564"/>
      <c r="AS748" s="564"/>
      <c r="AT748" s="564"/>
      <c r="AU748" s="394"/>
      <c r="AV748" s="306"/>
      <c r="AW748" s="306"/>
      <c r="AX748" s="394"/>
      <c r="AY748" s="401"/>
      <c r="AZ748" s="341"/>
      <c r="BA748" s="341"/>
      <c r="BB748" s="341"/>
      <c r="BC748" s="341"/>
      <c r="BD748" s="341"/>
      <c r="BE748" s="401"/>
      <c r="BF748" s="341"/>
      <c r="BG748" s="341"/>
      <c r="BH748" s="402"/>
      <c r="BI748" s="403"/>
      <c r="BJ748" s="405"/>
      <c r="BK748" s="405"/>
      <c r="BL748" s="405"/>
      <c r="BM748" s="405"/>
      <c r="BN748" s="514"/>
    </row>
    <row r="749" ht="18.75" customHeight="1">
      <c r="A749" s="336" t="str">
        <f t="shared" si="13"/>
        <v/>
      </c>
      <c r="B749" s="341"/>
      <c r="C749" s="559"/>
      <c r="D749" s="559"/>
      <c r="E749" s="560" t="str">
        <f t="shared" si="14"/>
        <v/>
      </c>
      <c r="F749" s="401"/>
      <c r="G749" s="394"/>
      <c r="H749" s="341" t="str">
        <f t="array" ref="H749">IF(D749="","",XLOOKUP(D749,'Master Data'!K:K,'Master Data'!N:N,"Input in Master Data",0,1))</f>
        <v/>
      </c>
      <c r="I749" s="341" t="str">
        <f t="array" ref="I749">IF(D749="","",XLOOKUP(D749,'Master Data'!K:K,'Master Data'!O:O,"Input in Master Data",0,1))</f>
        <v/>
      </c>
      <c r="J749" s="341" t="str">
        <f t="array" ref="J749">if(V749="","",XLOOKUP(V749,Master[Company],Master[Blow],"Unknown",0,1))</f>
        <v/>
      </c>
      <c r="K749" s="341" t="str">
        <f t="array" ref="K749">if(V749="","",XLOOKUP(V749,Master[Company],Master[Pigging],"Unknown",0,1))</f>
        <v/>
      </c>
      <c r="L749" s="341" t="str">
        <f t="array" ref="L749">if(V749="","",XLOOKUP(V749,Master[Company],Master[Load Method],"Unknown",0,1))</f>
        <v/>
      </c>
      <c r="M749" s="341" t="str">
        <f t="array" ref="M749">if(V749="","",XLOOKUP(V749,Master[Company],Master[Line Distance],"Unknown",0,1))</f>
        <v/>
      </c>
      <c r="N749" s="394"/>
      <c r="O749" s="341"/>
      <c r="P749" s="506"/>
      <c r="Q749" s="341" t="str">
        <f t="array" ref="Q749">if(V749="","",XLOOKUP(V749,Master[Company],Master[Terms],"NA",0,1))</f>
        <v/>
      </c>
      <c r="R749" s="341" t="str">
        <f t="shared" si="9"/>
        <v/>
      </c>
      <c r="S749" s="341" t="str">
        <f t="array" ref="S749">if(V749="","",XLOOKUP(V749,Master[Company],Master[Group],"NA",0,1))</f>
        <v/>
      </c>
      <c r="T749" s="341" t="str">
        <f t="array" ref="T749">if(V749="","",XLOOKUP(V749,Master[Company],Master[Loading Location],"NA",0,1))</f>
        <v/>
      </c>
      <c r="U749" s="341" t="str">
        <f t="array" ref="U749">if(V749="","",XLOOKUP(V749,Master[Company],Master[Acronym],"NA",0,1))</f>
        <v/>
      </c>
      <c r="V749" s="341"/>
      <c r="W749" s="342"/>
      <c r="X749" s="90"/>
      <c r="Y749" s="341"/>
      <c r="Z749" s="341" t="str">
        <f t="shared" si="11"/>
        <v/>
      </c>
      <c r="AA749" s="341"/>
      <c r="AB749" s="341"/>
      <c r="AC749" s="341"/>
      <c r="AD749" s="401"/>
      <c r="AE749" s="563"/>
      <c r="AF749" s="564"/>
      <c r="AG749" s="564"/>
      <c r="AH749" s="564"/>
      <c r="AI749" s="564"/>
      <c r="AJ749" s="564"/>
      <c r="AK749" s="564"/>
      <c r="AL749" s="565"/>
      <c r="AM749" s="564"/>
      <c r="AN749" s="564"/>
      <c r="AO749" s="564"/>
      <c r="AP749" s="564"/>
      <c r="AQ749" s="564"/>
      <c r="AR749" s="564"/>
      <c r="AS749" s="564"/>
      <c r="AT749" s="564"/>
      <c r="AU749" s="394"/>
      <c r="AV749" s="306"/>
      <c r="AW749" s="306"/>
      <c r="AX749" s="394"/>
      <c r="AY749" s="401"/>
      <c r="AZ749" s="341"/>
      <c r="BA749" s="341"/>
      <c r="BB749" s="341"/>
      <c r="BC749" s="341"/>
      <c r="BD749" s="341"/>
      <c r="BE749" s="401"/>
      <c r="BF749" s="341"/>
      <c r="BG749" s="341"/>
      <c r="BH749" s="402"/>
      <c r="BI749" s="403"/>
      <c r="BJ749" s="405"/>
      <c r="BK749" s="405"/>
      <c r="BL749" s="405"/>
      <c r="BM749" s="405"/>
      <c r="BN749" s="514"/>
    </row>
    <row r="750" ht="18.75" customHeight="1">
      <c r="A750" s="336" t="str">
        <f t="shared" si="13"/>
        <v/>
      </c>
      <c r="B750" s="341"/>
      <c r="C750" s="559"/>
      <c r="D750" s="559"/>
      <c r="E750" s="560" t="str">
        <f t="shared" si="14"/>
        <v/>
      </c>
      <c r="F750" s="401"/>
      <c r="G750" s="394"/>
      <c r="H750" s="341" t="str">
        <f t="array" ref="H750">IF(D750="","",XLOOKUP(D750,'Master Data'!K:K,'Master Data'!N:N,"Input in Master Data",0,1))</f>
        <v/>
      </c>
      <c r="I750" s="341" t="str">
        <f t="array" ref="I750">IF(D750="","",XLOOKUP(D750,'Master Data'!K:K,'Master Data'!O:O,"Input in Master Data",0,1))</f>
        <v/>
      </c>
      <c r="J750" s="341" t="str">
        <f t="array" ref="J750">if(V750="","",XLOOKUP(V750,Master[Company],Master[Blow],"Unknown",0,1))</f>
        <v/>
      </c>
      <c r="K750" s="341" t="str">
        <f t="array" ref="K750">if(V750="","",XLOOKUP(V750,Master[Company],Master[Pigging],"Unknown",0,1))</f>
        <v/>
      </c>
      <c r="L750" s="341" t="str">
        <f t="array" ref="L750">if(V750="","",XLOOKUP(V750,Master[Company],Master[Load Method],"Unknown",0,1))</f>
        <v/>
      </c>
      <c r="M750" s="341" t="str">
        <f t="array" ref="M750">if(V750="","",XLOOKUP(V750,Master[Company],Master[Line Distance],"Unknown",0,1))</f>
        <v/>
      </c>
      <c r="N750" s="394"/>
      <c r="O750" s="341"/>
      <c r="P750" s="506"/>
      <c r="Q750" s="341" t="str">
        <f t="array" ref="Q750">if(V750="","",XLOOKUP(V750,Master[Company],Master[Terms],"NA",0,1))</f>
        <v/>
      </c>
      <c r="R750" s="341" t="str">
        <f t="shared" si="9"/>
        <v/>
      </c>
      <c r="S750" s="341" t="str">
        <f t="array" ref="S750">if(V750="","",XLOOKUP(V750,Master[Company],Master[Group],"NA",0,1))</f>
        <v/>
      </c>
      <c r="T750" s="341" t="str">
        <f t="array" ref="T750">if(V750="","",XLOOKUP(V750,Master[Company],Master[Loading Location],"NA",0,1))</f>
        <v/>
      </c>
      <c r="U750" s="341" t="str">
        <f t="array" ref="U750">if(V750="","",XLOOKUP(V750,Master[Company],Master[Acronym],"NA",0,1))</f>
        <v/>
      </c>
      <c r="V750" s="341"/>
      <c r="W750" s="342"/>
      <c r="X750" s="90"/>
      <c r="Y750" s="341"/>
      <c r="Z750" s="341" t="str">
        <f t="shared" si="11"/>
        <v/>
      </c>
      <c r="AA750" s="341"/>
      <c r="AB750" s="341"/>
      <c r="AC750" s="341"/>
      <c r="AD750" s="401"/>
      <c r="AE750" s="563"/>
      <c r="AF750" s="564"/>
      <c r="AG750" s="564"/>
      <c r="AH750" s="564"/>
      <c r="AI750" s="564"/>
      <c r="AJ750" s="564"/>
      <c r="AK750" s="564"/>
      <c r="AL750" s="565"/>
      <c r="AM750" s="564"/>
      <c r="AN750" s="564"/>
      <c r="AO750" s="564"/>
      <c r="AP750" s="564"/>
      <c r="AQ750" s="564"/>
      <c r="AR750" s="564"/>
      <c r="AS750" s="564"/>
      <c r="AT750" s="564"/>
      <c r="AU750" s="394"/>
      <c r="AV750" s="306"/>
      <c r="AW750" s="306"/>
      <c r="AX750" s="394"/>
      <c r="AY750" s="401"/>
      <c r="AZ750" s="341"/>
      <c r="BA750" s="341"/>
      <c r="BB750" s="341"/>
      <c r="BC750" s="341"/>
      <c r="BD750" s="341"/>
      <c r="BE750" s="401"/>
      <c r="BF750" s="341"/>
      <c r="BG750" s="341"/>
      <c r="BH750" s="402"/>
      <c r="BI750" s="403"/>
      <c r="BJ750" s="405"/>
      <c r="BK750" s="405"/>
      <c r="BL750" s="405"/>
      <c r="BM750" s="405"/>
      <c r="BN750" s="514"/>
    </row>
    <row r="751" ht="18.75" customHeight="1">
      <c r="A751" s="336" t="str">
        <f t="shared" si="13"/>
        <v/>
      </c>
      <c r="B751" s="341"/>
      <c r="C751" s="559"/>
      <c r="D751" s="559"/>
      <c r="E751" s="560" t="str">
        <f t="shared" si="14"/>
        <v/>
      </c>
      <c r="F751" s="401"/>
      <c r="G751" s="394"/>
      <c r="H751" s="341" t="str">
        <f t="array" ref="H751">IF(D751="","",XLOOKUP(D751,'Master Data'!K:K,'Master Data'!N:N,"Input in Master Data",0,1))</f>
        <v/>
      </c>
      <c r="I751" s="341" t="str">
        <f t="array" ref="I751">IF(D751="","",XLOOKUP(D751,'Master Data'!K:K,'Master Data'!O:O,"Input in Master Data",0,1))</f>
        <v/>
      </c>
      <c r="J751" s="341" t="str">
        <f t="array" ref="J751">if(V751="","",XLOOKUP(V751,Master[Company],Master[Blow],"Unknown",0,1))</f>
        <v/>
      </c>
      <c r="K751" s="341" t="str">
        <f t="array" ref="K751">if(V751="","",XLOOKUP(V751,Master[Company],Master[Pigging],"Unknown",0,1))</f>
        <v/>
      </c>
      <c r="L751" s="341" t="str">
        <f t="array" ref="L751">if(V751="","",XLOOKUP(V751,Master[Company],Master[Load Method],"Unknown",0,1))</f>
        <v/>
      </c>
      <c r="M751" s="341" t="str">
        <f t="array" ref="M751">if(V751="","",XLOOKUP(V751,Master[Company],Master[Line Distance],"Unknown",0,1))</f>
        <v/>
      </c>
      <c r="N751" s="394"/>
      <c r="O751" s="341"/>
      <c r="P751" s="506"/>
      <c r="Q751" s="341" t="str">
        <f t="array" ref="Q751">if(V751="","",XLOOKUP(V751,Master[Company],Master[Terms],"NA",0,1))</f>
        <v/>
      </c>
      <c r="R751" s="341" t="str">
        <f t="shared" si="9"/>
        <v/>
      </c>
      <c r="S751" s="341" t="str">
        <f t="array" ref="S751">if(V751="","",XLOOKUP(V751,Master[Company],Master[Group],"NA",0,1))</f>
        <v/>
      </c>
      <c r="T751" s="341" t="str">
        <f t="array" ref="T751">if(V751="","",XLOOKUP(V751,Master[Company],Master[Loading Location],"NA",0,1))</f>
        <v/>
      </c>
      <c r="U751" s="341" t="str">
        <f t="array" ref="U751">if(V751="","",XLOOKUP(V751,Master[Company],Master[Acronym],"NA",0,1))</f>
        <v/>
      </c>
      <c r="V751" s="341"/>
      <c r="W751" s="342"/>
      <c r="X751" s="90"/>
      <c r="Y751" s="341"/>
      <c r="Z751" s="341" t="str">
        <f t="shared" si="11"/>
        <v/>
      </c>
      <c r="AA751" s="341"/>
      <c r="AB751" s="341"/>
      <c r="AC751" s="341"/>
      <c r="AD751" s="401"/>
      <c r="AE751" s="563"/>
      <c r="AF751" s="564"/>
      <c r="AG751" s="564"/>
      <c r="AH751" s="564"/>
      <c r="AI751" s="564"/>
      <c r="AJ751" s="564"/>
      <c r="AK751" s="564"/>
      <c r="AL751" s="565"/>
      <c r="AM751" s="564"/>
      <c r="AN751" s="564"/>
      <c r="AO751" s="564"/>
      <c r="AP751" s="564"/>
      <c r="AQ751" s="564"/>
      <c r="AR751" s="564"/>
      <c r="AS751" s="564"/>
      <c r="AT751" s="564"/>
      <c r="AU751" s="394"/>
      <c r="AV751" s="306"/>
      <c r="AW751" s="306"/>
      <c r="AX751" s="394"/>
      <c r="AY751" s="401"/>
      <c r="AZ751" s="341"/>
      <c r="BA751" s="341"/>
      <c r="BB751" s="341"/>
      <c r="BC751" s="341"/>
      <c r="BD751" s="341"/>
      <c r="BE751" s="401"/>
      <c r="BF751" s="341"/>
      <c r="BG751" s="341"/>
      <c r="BH751" s="402"/>
      <c r="BI751" s="403"/>
      <c r="BJ751" s="405"/>
      <c r="BK751" s="405"/>
      <c r="BL751" s="405"/>
      <c r="BM751" s="405"/>
      <c r="BN751" s="514"/>
    </row>
    <row r="752" ht="18.75" customHeight="1">
      <c r="A752" s="336" t="str">
        <f t="shared" si="13"/>
        <v/>
      </c>
      <c r="B752" s="341"/>
      <c r="C752" s="559"/>
      <c r="D752" s="559"/>
      <c r="E752" s="560" t="str">
        <f t="shared" si="14"/>
        <v/>
      </c>
      <c r="F752" s="401"/>
      <c r="G752" s="394"/>
      <c r="H752" s="341" t="str">
        <f t="array" ref="H752">IF(D752="","",XLOOKUP(D752,'Master Data'!K:K,'Master Data'!N:N,"Input in Master Data",0,1))</f>
        <v/>
      </c>
      <c r="I752" s="341" t="str">
        <f t="array" ref="I752">IF(D752="","",XLOOKUP(D752,'Master Data'!K:K,'Master Data'!O:O,"Input in Master Data",0,1))</f>
        <v/>
      </c>
      <c r="J752" s="341" t="str">
        <f t="array" ref="J752">if(V752="","",XLOOKUP(V752,Master[Company],Master[Blow],"Unknown",0,1))</f>
        <v/>
      </c>
      <c r="K752" s="341" t="str">
        <f t="array" ref="K752">if(V752="","",XLOOKUP(V752,Master[Company],Master[Pigging],"Unknown",0,1))</f>
        <v/>
      </c>
      <c r="L752" s="341" t="str">
        <f t="array" ref="L752">if(V752="","",XLOOKUP(V752,Master[Company],Master[Load Method],"Unknown",0,1))</f>
        <v/>
      </c>
      <c r="M752" s="341" t="str">
        <f t="array" ref="M752">if(V752="","",XLOOKUP(V752,Master[Company],Master[Line Distance],"Unknown",0,1))</f>
        <v/>
      </c>
      <c r="N752" s="394"/>
      <c r="O752" s="341"/>
      <c r="P752" s="506"/>
      <c r="Q752" s="341" t="str">
        <f t="array" ref="Q752">if(V752="","",XLOOKUP(V752,Master[Company],Master[Terms],"NA",0,1))</f>
        <v/>
      </c>
      <c r="R752" s="341" t="str">
        <f t="shared" si="9"/>
        <v/>
      </c>
      <c r="S752" s="341" t="str">
        <f t="array" ref="S752">if(V752="","",XLOOKUP(V752,Master[Company],Master[Group],"NA",0,1))</f>
        <v/>
      </c>
      <c r="T752" s="341" t="str">
        <f t="array" ref="T752">if(V752="","",XLOOKUP(V752,Master[Company],Master[Loading Location],"NA",0,1))</f>
        <v/>
      </c>
      <c r="U752" s="341" t="str">
        <f t="array" ref="U752">if(V752="","",XLOOKUP(V752,Master[Company],Master[Acronym],"NA",0,1))</f>
        <v/>
      </c>
      <c r="V752" s="341"/>
      <c r="W752" s="342"/>
      <c r="X752" s="90"/>
      <c r="Y752" s="341"/>
      <c r="Z752" s="341" t="str">
        <f t="shared" si="11"/>
        <v/>
      </c>
      <c r="AA752" s="341"/>
      <c r="AB752" s="341"/>
      <c r="AC752" s="341"/>
      <c r="AD752" s="401"/>
      <c r="AE752" s="563"/>
      <c r="AF752" s="564"/>
      <c r="AG752" s="564"/>
      <c r="AH752" s="564"/>
      <c r="AI752" s="564"/>
      <c r="AJ752" s="564"/>
      <c r="AK752" s="564"/>
      <c r="AL752" s="565"/>
      <c r="AM752" s="564"/>
      <c r="AN752" s="564"/>
      <c r="AO752" s="564"/>
      <c r="AP752" s="564"/>
      <c r="AQ752" s="564"/>
      <c r="AR752" s="564"/>
      <c r="AS752" s="564"/>
      <c r="AT752" s="564"/>
      <c r="AU752" s="394"/>
      <c r="AV752" s="306"/>
      <c r="AW752" s="306"/>
      <c r="AX752" s="394"/>
      <c r="AY752" s="401"/>
      <c r="AZ752" s="341"/>
      <c r="BA752" s="341"/>
      <c r="BB752" s="341"/>
      <c r="BC752" s="341"/>
      <c r="BD752" s="341"/>
      <c r="BE752" s="401"/>
      <c r="BF752" s="341"/>
      <c r="BG752" s="341"/>
      <c r="BH752" s="402"/>
      <c r="BI752" s="403"/>
      <c r="BJ752" s="405"/>
      <c r="BK752" s="405"/>
      <c r="BL752" s="405"/>
      <c r="BM752" s="405"/>
      <c r="BN752" s="514"/>
    </row>
    <row r="753" ht="18.75" customHeight="1">
      <c r="A753" s="336" t="str">
        <f t="shared" si="13"/>
        <v/>
      </c>
      <c r="B753" s="341"/>
      <c r="C753" s="559"/>
      <c r="D753" s="559"/>
      <c r="E753" s="560" t="str">
        <f t="shared" si="14"/>
        <v/>
      </c>
      <c r="F753" s="401"/>
      <c r="G753" s="394"/>
      <c r="H753" s="341" t="str">
        <f t="array" ref="H753">IF(D753="","",XLOOKUP(D753,'Master Data'!K:K,'Master Data'!N:N,"Input in Master Data",0,1))</f>
        <v/>
      </c>
      <c r="I753" s="341" t="str">
        <f t="array" ref="I753">IF(D753="","",XLOOKUP(D753,'Master Data'!K:K,'Master Data'!O:O,"Input in Master Data",0,1))</f>
        <v/>
      </c>
      <c r="J753" s="341" t="str">
        <f t="array" ref="J753">if(V753="","",XLOOKUP(V753,Master[Company],Master[Blow],"Unknown",0,1))</f>
        <v/>
      </c>
      <c r="K753" s="341" t="str">
        <f t="array" ref="K753">if(V753="","",XLOOKUP(V753,Master[Company],Master[Pigging],"Unknown",0,1))</f>
        <v/>
      </c>
      <c r="L753" s="341" t="str">
        <f t="array" ref="L753">if(V753="","",XLOOKUP(V753,Master[Company],Master[Load Method],"Unknown",0,1))</f>
        <v/>
      </c>
      <c r="M753" s="341" t="str">
        <f t="array" ref="M753">if(V753="","",XLOOKUP(V753,Master[Company],Master[Line Distance],"Unknown",0,1))</f>
        <v/>
      </c>
      <c r="N753" s="394"/>
      <c r="O753" s="341"/>
      <c r="P753" s="506"/>
      <c r="Q753" s="341" t="str">
        <f t="array" ref="Q753">if(V753="","",XLOOKUP(V753,Master[Company],Master[Terms],"NA",0,1))</f>
        <v/>
      </c>
      <c r="R753" s="341" t="str">
        <f t="shared" si="9"/>
        <v/>
      </c>
      <c r="S753" s="341" t="str">
        <f t="array" ref="S753">if(V753="","",XLOOKUP(V753,Master[Company],Master[Group],"NA",0,1))</f>
        <v/>
      </c>
      <c r="T753" s="341" t="str">
        <f t="array" ref="T753">if(V753="","",XLOOKUP(V753,Master[Company],Master[Loading Location],"NA",0,1))</f>
        <v/>
      </c>
      <c r="U753" s="341" t="str">
        <f t="array" ref="U753">if(V753="","",XLOOKUP(V753,Master[Company],Master[Acronym],"NA",0,1))</f>
        <v/>
      </c>
      <c r="V753" s="341"/>
      <c r="W753" s="342"/>
      <c r="X753" s="90"/>
      <c r="Y753" s="341"/>
      <c r="Z753" s="341" t="str">
        <f t="shared" si="11"/>
        <v/>
      </c>
      <c r="AA753" s="341"/>
      <c r="AB753" s="341"/>
      <c r="AC753" s="341"/>
      <c r="AD753" s="401"/>
      <c r="AE753" s="563"/>
      <c r="AF753" s="564"/>
      <c r="AG753" s="564"/>
      <c r="AH753" s="564"/>
      <c r="AI753" s="564"/>
      <c r="AJ753" s="564"/>
      <c r="AK753" s="564"/>
      <c r="AL753" s="565"/>
      <c r="AM753" s="564"/>
      <c r="AN753" s="564"/>
      <c r="AO753" s="564"/>
      <c r="AP753" s="564"/>
      <c r="AQ753" s="564"/>
      <c r="AR753" s="564"/>
      <c r="AS753" s="564"/>
      <c r="AT753" s="564"/>
      <c r="AU753" s="394"/>
      <c r="AV753" s="306"/>
      <c r="AW753" s="306"/>
      <c r="AX753" s="394"/>
      <c r="AY753" s="401"/>
      <c r="AZ753" s="341"/>
      <c r="BA753" s="341"/>
      <c r="BB753" s="341"/>
      <c r="BC753" s="341"/>
      <c r="BD753" s="341"/>
      <c r="BE753" s="401"/>
      <c r="BF753" s="341"/>
      <c r="BG753" s="341"/>
      <c r="BH753" s="402"/>
      <c r="BI753" s="403"/>
      <c r="BJ753" s="405"/>
      <c r="BK753" s="405"/>
      <c r="BL753" s="405"/>
      <c r="BM753" s="405"/>
      <c r="BN753" s="514"/>
    </row>
    <row r="754" ht="18.75" customHeight="1">
      <c r="A754" s="336" t="str">
        <f t="shared" si="13"/>
        <v/>
      </c>
      <c r="B754" s="341"/>
      <c r="C754" s="559"/>
      <c r="D754" s="559"/>
      <c r="E754" s="560" t="str">
        <f t="shared" si="14"/>
        <v/>
      </c>
      <c r="F754" s="401"/>
      <c r="G754" s="394"/>
      <c r="H754" s="341" t="str">
        <f t="array" ref="H754">IF(D754="","",XLOOKUP(D754,'Master Data'!K:K,'Master Data'!N:N,"Input in Master Data",0,1))</f>
        <v/>
      </c>
      <c r="I754" s="341" t="str">
        <f t="array" ref="I754">IF(D754="","",XLOOKUP(D754,'Master Data'!K:K,'Master Data'!O:O,"Input in Master Data",0,1))</f>
        <v/>
      </c>
      <c r="J754" s="341" t="str">
        <f t="array" ref="J754">if(V754="","",XLOOKUP(V754,Master[Company],Master[Blow],"Unknown",0,1))</f>
        <v/>
      </c>
      <c r="K754" s="341" t="str">
        <f t="array" ref="K754">if(V754="","",XLOOKUP(V754,Master[Company],Master[Pigging],"Unknown",0,1))</f>
        <v/>
      </c>
      <c r="L754" s="341" t="str">
        <f t="array" ref="L754">if(V754="","",XLOOKUP(V754,Master[Company],Master[Load Method],"Unknown",0,1))</f>
        <v/>
      </c>
      <c r="M754" s="341" t="str">
        <f t="array" ref="M754">if(V754="","",XLOOKUP(V754,Master[Company],Master[Line Distance],"Unknown",0,1))</f>
        <v/>
      </c>
      <c r="N754" s="394"/>
      <c r="O754" s="341"/>
      <c r="P754" s="506"/>
      <c r="Q754" s="341" t="str">
        <f t="array" ref="Q754">if(V754="","",XLOOKUP(V754,Master[Company],Master[Terms],"NA",0,1))</f>
        <v/>
      </c>
      <c r="R754" s="341" t="str">
        <f t="shared" si="9"/>
        <v/>
      </c>
      <c r="S754" s="341" t="str">
        <f t="array" ref="S754">if(V754="","",XLOOKUP(V754,Master[Company],Master[Group],"NA",0,1))</f>
        <v/>
      </c>
      <c r="T754" s="341" t="str">
        <f t="array" ref="T754">if(V754="","",XLOOKUP(V754,Master[Company],Master[Loading Location],"NA",0,1))</f>
        <v/>
      </c>
      <c r="U754" s="341" t="str">
        <f t="array" ref="U754">if(V754="","",XLOOKUP(V754,Master[Company],Master[Acronym],"NA",0,1))</f>
        <v/>
      </c>
      <c r="V754" s="341"/>
      <c r="W754" s="342"/>
      <c r="X754" s="90"/>
      <c r="Y754" s="341"/>
      <c r="Z754" s="341" t="str">
        <f t="shared" si="11"/>
        <v/>
      </c>
      <c r="AA754" s="341"/>
      <c r="AB754" s="341"/>
      <c r="AC754" s="341"/>
      <c r="AD754" s="401"/>
      <c r="AE754" s="563"/>
      <c r="AF754" s="564"/>
      <c r="AG754" s="564"/>
      <c r="AH754" s="564"/>
      <c r="AI754" s="564"/>
      <c r="AJ754" s="564"/>
      <c r="AK754" s="564"/>
      <c r="AL754" s="565"/>
      <c r="AM754" s="564"/>
      <c r="AN754" s="564"/>
      <c r="AO754" s="564"/>
      <c r="AP754" s="564"/>
      <c r="AQ754" s="564"/>
      <c r="AR754" s="564"/>
      <c r="AS754" s="564"/>
      <c r="AT754" s="564"/>
      <c r="AU754" s="394"/>
      <c r="AV754" s="306"/>
      <c r="AW754" s="306"/>
      <c r="AX754" s="394"/>
      <c r="AY754" s="401"/>
      <c r="AZ754" s="341"/>
      <c r="BA754" s="341"/>
      <c r="BB754" s="341"/>
      <c r="BC754" s="341"/>
      <c r="BD754" s="341"/>
      <c r="BE754" s="401"/>
      <c r="BF754" s="341"/>
      <c r="BG754" s="341"/>
      <c r="BH754" s="402"/>
      <c r="BI754" s="403"/>
      <c r="BJ754" s="405"/>
      <c r="BK754" s="405"/>
      <c r="BL754" s="405"/>
      <c r="BM754" s="405"/>
      <c r="BN754" s="514"/>
    </row>
    <row r="755" ht="18.75" customHeight="1">
      <c r="A755" s="336" t="str">
        <f t="shared" si="13"/>
        <v/>
      </c>
      <c r="B755" s="341"/>
      <c r="C755" s="559"/>
      <c r="D755" s="559"/>
      <c r="E755" s="560" t="str">
        <f t="shared" si="14"/>
        <v/>
      </c>
      <c r="F755" s="401"/>
      <c r="G755" s="394"/>
      <c r="H755" s="341" t="str">
        <f t="array" ref="H755">IF(D755="","",XLOOKUP(D755,'Master Data'!K:K,'Master Data'!N:N,"Input in Master Data",0,1))</f>
        <v/>
      </c>
      <c r="I755" s="341" t="str">
        <f t="array" ref="I755">IF(D755="","",XLOOKUP(D755,'Master Data'!K:K,'Master Data'!O:O,"Input in Master Data",0,1))</f>
        <v/>
      </c>
      <c r="J755" s="341" t="str">
        <f t="array" ref="J755">if(V755="","",XLOOKUP(V755,Master[Company],Master[Blow],"Unknown",0,1))</f>
        <v/>
      </c>
      <c r="K755" s="341" t="str">
        <f t="array" ref="K755">if(V755="","",XLOOKUP(V755,Master[Company],Master[Pigging],"Unknown",0,1))</f>
        <v/>
      </c>
      <c r="L755" s="341" t="str">
        <f t="array" ref="L755">if(V755="","",XLOOKUP(V755,Master[Company],Master[Load Method],"Unknown",0,1))</f>
        <v/>
      </c>
      <c r="M755" s="341" t="str">
        <f t="array" ref="M755">if(V755="","",XLOOKUP(V755,Master[Company],Master[Line Distance],"Unknown",0,1))</f>
        <v/>
      </c>
      <c r="N755" s="394"/>
      <c r="O755" s="341"/>
      <c r="P755" s="506"/>
      <c r="Q755" s="341" t="str">
        <f t="array" ref="Q755">if(V755="","",XLOOKUP(V755,Master[Company],Master[Terms],"NA",0,1))</f>
        <v/>
      </c>
      <c r="R755" s="341" t="str">
        <f t="shared" si="9"/>
        <v/>
      </c>
      <c r="S755" s="341" t="str">
        <f t="array" ref="S755">if(V755="","",XLOOKUP(V755,Master[Company],Master[Group],"NA",0,1))</f>
        <v/>
      </c>
      <c r="T755" s="341" t="str">
        <f t="array" ref="T755">if(V755="","",XLOOKUP(V755,Master[Company],Master[Loading Location],"NA",0,1))</f>
        <v/>
      </c>
      <c r="U755" s="341" t="str">
        <f t="array" ref="U755">if(V755="","",XLOOKUP(V755,Master[Company],Master[Acronym],"NA",0,1))</f>
        <v/>
      </c>
      <c r="V755" s="341"/>
      <c r="W755" s="342"/>
      <c r="X755" s="90"/>
      <c r="Y755" s="341"/>
      <c r="Z755" s="341" t="str">
        <f t="shared" si="11"/>
        <v/>
      </c>
      <c r="AA755" s="341"/>
      <c r="AB755" s="341"/>
      <c r="AC755" s="341"/>
      <c r="AD755" s="401"/>
      <c r="AE755" s="563"/>
      <c r="AF755" s="564"/>
      <c r="AG755" s="564"/>
      <c r="AH755" s="564"/>
      <c r="AI755" s="564"/>
      <c r="AJ755" s="564"/>
      <c r="AK755" s="564"/>
      <c r="AL755" s="565"/>
      <c r="AM755" s="564"/>
      <c r="AN755" s="564"/>
      <c r="AO755" s="564"/>
      <c r="AP755" s="564"/>
      <c r="AQ755" s="564"/>
      <c r="AR755" s="564"/>
      <c r="AS755" s="564"/>
      <c r="AT755" s="564"/>
      <c r="AU755" s="394"/>
      <c r="AV755" s="306"/>
      <c r="AW755" s="306"/>
      <c r="AX755" s="394"/>
      <c r="AY755" s="401"/>
      <c r="AZ755" s="341"/>
      <c r="BA755" s="341"/>
      <c r="BB755" s="341"/>
      <c r="BC755" s="341"/>
      <c r="BD755" s="341"/>
      <c r="BE755" s="401"/>
      <c r="BF755" s="341"/>
      <c r="BG755" s="341"/>
      <c r="BH755" s="402"/>
      <c r="BI755" s="403"/>
      <c r="BJ755" s="405"/>
      <c r="BK755" s="405"/>
      <c r="BL755" s="405"/>
      <c r="BM755" s="405"/>
      <c r="BN755" s="514"/>
    </row>
    <row r="756" ht="18.75" customHeight="1">
      <c r="A756" s="336" t="str">
        <f t="shared" si="13"/>
        <v/>
      </c>
      <c r="B756" s="341"/>
      <c r="C756" s="559"/>
      <c r="D756" s="559"/>
      <c r="E756" s="560" t="str">
        <f t="shared" si="14"/>
        <v/>
      </c>
      <c r="F756" s="401"/>
      <c r="G756" s="394"/>
      <c r="H756" s="341" t="str">
        <f t="array" ref="H756">IF(D756="","",XLOOKUP(D756,'Master Data'!K:K,'Master Data'!N:N,"Input in Master Data",0,1))</f>
        <v/>
      </c>
      <c r="I756" s="341" t="str">
        <f t="array" ref="I756">IF(D756="","",XLOOKUP(D756,'Master Data'!K:K,'Master Data'!O:O,"Input in Master Data",0,1))</f>
        <v/>
      </c>
      <c r="J756" s="341" t="str">
        <f t="array" ref="J756">if(V756="","",XLOOKUP(V756,Master[Company],Master[Blow],"Unknown",0,1))</f>
        <v/>
      </c>
      <c r="K756" s="341" t="str">
        <f t="array" ref="K756">if(V756="","",XLOOKUP(V756,Master[Company],Master[Pigging],"Unknown",0,1))</f>
        <v/>
      </c>
      <c r="L756" s="341" t="str">
        <f t="array" ref="L756">if(V756="","",XLOOKUP(V756,Master[Company],Master[Load Method],"Unknown",0,1))</f>
        <v/>
      </c>
      <c r="M756" s="341" t="str">
        <f t="array" ref="M756">if(V756="","",XLOOKUP(V756,Master[Company],Master[Line Distance],"Unknown",0,1))</f>
        <v/>
      </c>
      <c r="N756" s="394"/>
      <c r="O756" s="341"/>
      <c r="P756" s="506"/>
      <c r="Q756" s="341" t="str">
        <f t="array" ref="Q756">if(V756="","",XLOOKUP(V756,Master[Company],Master[Terms],"NA",0,1))</f>
        <v/>
      </c>
      <c r="R756" s="341" t="str">
        <f t="shared" si="9"/>
        <v/>
      </c>
      <c r="S756" s="341" t="str">
        <f t="array" ref="S756">if(V756="","",XLOOKUP(V756,Master[Company],Master[Group],"NA",0,1))</f>
        <v/>
      </c>
      <c r="T756" s="341" t="str">
        <f t="array" ref="T756">if(V756="","",XLOOKUP(V756,Master[Company],Master[Loading Location],"NA",0,1))</f>
        <v/>
      </c>
      <c r="U756" s="341" t="str">
        <f t="array" ref="U756">if(V756="","",XLOOKUP(V756,Master[Company],Master[Acronym],"NA",0,1))</f>
        <v/>
      </c>
      <c r="V756" s="341"/>
      <c r="W756" s="342"/>
      <c r="X756" s="90"/>
      <c r="Y756" s="341"/>
      <c r="Z756" s="341" t="str">
        <f t="shared" si="11"/>
        <v/>
      </c>
      <c r="AA756" s="341"/>
      <c r="AB756" s="341"/>
      <c r="AC756" s="341"/>
      <c r="AD756" s="401"/>
      <c r="AE756" s="563"/>
      <c r="AF756" s="564"/>
      <c r="AG756" s="564"/>
      <c r="AH756" s="564"/>
      <c r="AI756" s="564"/>
      <c r="AJ756" s="564"/>
      <c r="AK756" s="564"/>
      <c r="AL756" s="565"/>
      <c r="AM756" s="564"/>
      <c r="AN756" s="564"/>
      <c r="AO756" s="564"/>
      <c r="AP756" s="564"/>
      <c r="AQ756" s="564"/>
      <c r="AR756" s="564"/>
      <c r="AS756" s="564"/>
      <c r="AT756" s="564"/>
      <c r="AU756" s="394"/>
      <c r="AV756" s="306"/>
      <c r="AW756" s="306"/>
      <c r="AX756" s="394"/>
      <c r="AY756" s="401"/>
      <c r="AZ756" s="341"/>
      <c r="BA756" s="341"/>
      <c r="BB756" s="341"/>
      <c r="BC756" s="341"/>
      <c r="BD756" s="341"/>
      <c r="BE756" s="401"/>
      <c r="BF756" s="341"/>
      <c r="BG756" s="341"/>
      <c r="BH756" s="402"/>
      <c r="BI756" s="403"/>
      <c r="BJ756" s="405"/>
      <c r="BK756" s="405"/>
      <c r="BL756" s="405"/>
      <c r="BM756" s="405"/>
      <c r="BN756" s="514"/>
    </row>
    <row r="757" ht="18.75" customHeight="1">
      <c r="A757" s="336" t="str">
        <f t="shared" si="13"/>
        <v/>
      </c>
      <c r="B757" s="341"/>
      <c r="C757" s="559"/>
      <c r="D757" s="559"/>
      <c r="E757" s="560" t="str">
        <f t="shared" si="14"/>
        <v/>
      </c>
      <c r="F757" s="401"/>
      <c r="G757" s="394"/>
      <c r="H757" s="341" t="str">
        <f t="array" ref="H757">IF(D757="","",XLOOKUP(D757,'Master Data'!K:K,'Master Data'!N:N,"Input in Master Data",0,1))</f>
        <v/>
      </c>
      <c r="I757" s="341" t="str">
        <f t="array" ref="I757">IF(D757="","",XLOOKUP(D757,'Master Data'!K:K,'Master Data'!O:O,"Input in Master Data",0,1))</f>
        <v/>
      </c>
      <c r="J757" s="341" t="str">
        <f t="array" ref="J757">if(V757="","",XLOOKUP(V757,Master[Company],Master[Blow],"Unknown",0,1))</f>
        <v/>
      </c>
      <c r="K757" s="341" t="str">
        <f t="array" ref="K757">if(V757="","",XLOOKUP(V757,Master[Company],Master[Pigging],"Unknown",0,1))</f>
        <v/>
      </c>
      <c r="L757" s="341" t="str">
        <f t="array" ref="L757">if(V757="","",XLOOKUP(V757,Master[Company],Master[Load Method],"Unknown",0,1))</f>
        <v/>
      </c>
      <c r="M757" s="341" t="str">
        <f t="array" ref="M757">if(V757="","",XLOOKUP(V757,Master[Company],Master[Line Distance],"Unknown",0,1))</f>
        <v/>
      </c>
      <c r="N757" s="394"/>
      <c r="O757" s="341"/>
      <c r="P757" s="506"/>
      <c r="Q757" s="341" t="str">
        <f t="array" ref="Q757">if(V757="","",XLOOKUP(V757,Master[Company],Master[Terms],"NA",0,1))</f>
        <v/>
      </c>
      <c r="R757" s="341" t="str">
        <f t="shared" si="9"/>
        <v/>
      </c>
      <c r="S757" s="341" t="str">
        <f t="array" ref="S757">if(V757="","",XLOOKUP(V757,Master[Company],Master[Group],"NA",0,1))</f>
        <v/>
      </c>
      <c r="T757" s="341" t="str">
        <f t="array" ref="T757">if(V757="","",XLOOKUP(V757,Master[Company],Master[Loading Location],"NA",0,1))</f>
        <v/>
      </c>
      <c r="U757" s="341" t="str">
        <f t="array" ref="U757">if(V757="","",XLOOKUP(V757,Master[Company],Master[Acronym],"NA",0,1))</f>
        <v/>
      </c>
      <c r="V757" s="341"/>
      <c r="W757" s="342"/>
      <c r="X757" s="90"/>
      <c r="Y757" s="341"/>
      <c r="Z757" s="341" t="str">
        <f t="shared" si="11"/>
        <v/>
      </c>
      <c r="AA757" s="341"/>
      <c r="AB757" s="341"/>
      <c r="AC757" s="341"/>
      <c r="AD757" s="401"/>
      <c r="AE757" s="563"/>
      <c r="AF757" s="564"/>
      <c r="AG757" s="564"/>
      <c r="AH757" s="564"/>
      <c r="AI757" s="564"/>
      <c r="AJ757" s="564"/>
      <c r="AK757" s="564"/>
      <c r="AL757" s="565"/>
      <c r="AM757" s="564"/>
      <c r="AN757" s="564"/>
      <c r="AO757" s="564"/>
      <c r="AP757" s="564"/>
      <c r="AQ757" s="564"/>
      <c r="AR757" s="564"/>
      <c r="AS757" s="564"/>
      <c r="AT757" s="564"/>
      <c r="AU757" s="394"/>
      <c r="AV757" s="306"/>
      <c r="AW757" s="306"/>
      <c r="AX757" s="394"/>
      <c r="AY757" s="401"/>
      <c r="AZ757" s="341"/>
      <c r="BA757" s="341"/>
      <c r="BB757" s="341"/>
      <c r="BC757" s="341"/>
      <c r="BD757" s="341"/>
      <c r="BE757" s="401"/>
      <c r="BF757" s="341"/>
      <c r="BG757" s="341"/>
      <c r="BH757" s="402"/>
      <c r="BI757" s="403"/>
      <c r="BJ757" s="405"/>
      <c r="BK757" s="405"/>
      <c r="BL757" s="405"/>
      <c r="BM757" s="405"/>
      <c r="BN757" s="514"/>
    </row>
    <row r="758" ht="18.75" customHeight="1">
      <c r="A758" s="336" t="str">
        <f t="shared" si="13"/>
        <v/>
      </c>
      <c r="B758" s="341"/>
      <c r="C758" s="559"/>
      <c r="D758" s="559"/>
      <c r="E758" s="560" t="str">
        <f t="shared" si="14"/>
        <v/>
      </c>
      <c r="F758" s="401"/>
      <c r="G758" s="394"/>
      <c r="H758" s="341" t="str">
        <f t="array" ref="H758">IF(D758="","",XLOOKUP(D758,'Master Data'!K:K,'Master Data'!N:N,"Input in Master Data",0,1))</f>
        <v/>
      </c>
      <c r="I758" s="341" t="str">
        <f t="array" ref="I758">IF(D758="","",XLOOKUP(D758,'Master Data'!K:K,'Master Data'!O:O,"Input in Master Data",0,1))</f>
        <v/>
      </c>
      <c r="J758" s="341" t="str">
        <f t="array" ref="J758">if(V758="","",XLOOKUP(V758,Master[Company],Master[Blow],"Unknown",0,1))</f>
        <v/>
      </c>
      <c r="K758" s="341" t="str">
        <f t="array" ref="K758">if(V758="","",XLOOKUP(V758,Master[Company],Master[Pigging],"Unknown",0,1))</f>
        <v/>
      </c>
      <c r="L758" s="341" t="str">
        <f t="array" ref="L758">if(V758="","",XLOOKUP(V758,Master[Company],Master[Load Method],"Unknown",0,1))</f>
        <v/>
      </c>
      <c r="M758" s="341" t="str">
        <f t="array" ref="M758">if(V758="","",XLOOKUP(V758,Master[Company],Master[Line Distance],"Unknown",0,1))</f>
        <v/>
      </c>
      <c r="N758" s="394"/>
      <c r="O758" s="341"/>
      <c r="P758" s="506"/>
      <c r="Q758" s="341" t="str">
        <f t="array" ref="Q758">if(V758="","",XLOOKUP(V758,Master[Company],Master[Terms],"NA",0,1))</f>
        <v/>
      </c>
      <c r="R758" s="341" t="str">
        <f t="shared" si="9"/>
        <v/>
      </c>
      <c r="S758" s="341" t="str">
        <f t="array" ref="S758">if(V758="","",XLOOKUP(V758,Master[Company],Master[Group],"NA",0,1))</f>
        <v/>
      </c>
      <c r="T758" s="341" t="str">
        <f t="array" ref="T758">if(V758="","",XLOOKUP(V758,Master[Company],Master[Loading Location],"NA",0,1))</f>
        <v/>
      </c>
      <c r="U758" s="341" t="str">
        <f t="array" ref="U758">if(V758="","",XLOOKUP(V758,Master[Company],Master[Acronym],"NA",0,1))</f>
        <v/>
      </c>
      <c r="V758" s="341"/>
      <c r="W758" s="342"/>
      <c r="X758" s="90"/>
      <c r="Y758" s="341"/>
      <c r="Z758" s="341" t="str">
        <f t="shared" si="11"/>
        <v/>
      </c>
      <c r="AA758" s="341"/>
      <c r="AB758" s="341"/>
      <c r="AC758" s="341"/>
      <c r="AD758" s="401"/>
      <c r="AE758" s="563"/>
      <c r="AF758" s="564"/>
      <c r="AG758" s="564"/>
      <c r="AH758" s="564"/>
      <c r="AI758" s="564"/>
      <c r="AJ758" s="564"/>
      <c r="AK758" s="564"/>
      <c r="AL758" s="565"/>
      <c r="AM758" s="564"/>
      <c r="AN758" s="564"/>
      <c r="AO758" s="564"/>
      <c r="AP758" s="564"/>
      <c r="AQ758" s="564"/>
      <c r="AR758" s="564"/>
      <c r="AS758" s="564"/>
      <c r="AT758" s="564"/>
      <c r="AU758" s="394"/>
      <c r="AV758" s="306"/>
      <c r="AW758" s="306"/>
      <c r="AX758" s="394"/>
      <c r="AY758" s="401"/>
      <c r="AZ758" s="341"/>
      <c r="BA758" s="341"/>
      <c r="BB758" s="341"/>
      <c r="BC758" s="341"/>
      <c r="BD758" s="341"/>
      <c r="BE758" s="401"/>
      <c r="BF758" s="341"/>
      <c r="BG758" s="341"/>
      <c r="BH758" s="402"/>
      <c r="BI758" s="403"/>
      <c r="BJ758" s="405"/>
      <c r="BK758" s="405"/>
      <c r="BL758" s="405"/>
      <c r="BM758" s="405"/>
      <c r="BN758" s="514"/>
    </row>
    <row r="759" ht="18.75" customHeight="1">
      <c r="A759" s="336" t="str">
        <f t="shared" si="13"/>
        <v/>
      </c>
      <c r="B759" s="341"/>
      <c r="C759" s="559"/>
      <c r="D759" s="559"/>
      <c r="E759" s="560" t="str">
        <f t="shared" si="14"/>
        <v/>
      </c>
      <c r="F759" s="401"/>
      <c r="G759" s="394"/>
      <c r="H759" s="341" t="str">
        <f t="array" ref="H759">IF(D759="","",XLOOKUP(D759,'Master Data'!K:K,'Master Data'!N:N,"Input in Master Data",0,1))</f>
        <v/>
      </c>
      <c r="I759" s="341" t="str">
        <f t="array" ref="I759">IF(D759="","",XLOOKUP(D759,'Master Data'!K:K,'Master Data'!O:O,"Input in Master Data",0,1))</f>
        <v/>
      </c>
      <c r="J759" s="341" t="str">
        <f t="array" ref="J759">if(V759="","",XLOOKUP(V759,Master[Company],Master[Blow],"Unknown",0,1))</f>
        <v/>
      </c>
      <c r="K759" s="341" t="str">
        <f t="array" ref="K759">if(V759="","",XLOOKUP(V759,Master[Company],Master[Pigging],"Unknown",0,1))</f>
        <v/>
      </c>
      <c r="L759" s="341" t="str">
        <f t="array" ref="L759">if(V759="","",XLOOKUP(V759,Master[Company],Master[Load Method],"Unknown",0,1))</f>
        <v/>
      </c>
      <c r="M759" s="341" t="str">
        <f t="array" ref="M759">if(V759="","",XLOOKUP(V759,Master[Company],Master[Line Distance],"Unknown",0,1))</f>
        <v/>
      </c>
      <c r="N759" s="394"/>
      <c r="O759" s="341"/>
      <c r="P759" s="506"/>
      <c r="Q759" s="341" t="str">
        <f t="array" ref="Q759">if(V759="","",XLOOKUP(V759,Master[Company],Master[Terms],"NA",0,1))</f>
        <v/>
      </c>
      <c r="R759" s="341" t="str">
        <f t="shared" si="9"/>
        <v/>
      </c>
      <c r="S759" s="341" t="str">
        <f t="array" ref="S759">if(V759="","",XLOOKUP(V759,Master[Company],Master[Group],"NA",0,1))</f>
        <v/>
      </c>
      <c r="T759" s="341" t="str">
        <f t="array" ref="T759">if(V759="","",XLOOKUP(V759,Master[Company],Master[Loading Location],"NA",0,1))</f>
        <v/>
      </c>
      <c r="U759" s="341" t="str">
        <f t="array" ref="U759">if(V759="","",XLOOKUP(V759,Master[Company],Master[Acronym],"NA",0,1))</f>
        <v/>
      </c>
      <c r="V759" s="341"/>
      <c r="W759" s="342"/>
      <c r="X759" s="90"/>
      <c r="Y759" s="341"/>
      <c r="Z759" s="341" t="str">
        <f t="shared" si="11"/>
        <v/>
      </c>
      <c r="AA759" s="341"/>
      <c r="AB759" s="341"/>
      <c r="AC759" s="341"/>
      <c r="AD759" s="401"/>
      <c r="AE759" s="563"/>
      <c r="AF759" s="564"/>
      <c r="AG759" s="564"/>
      <c r="AH759" s="564"/>
      <c r="AI759" s="564"/>
      <c r="AJ759" s="564"/>
      <c r="AK759" s="564"/>
      <c r="AL759" s="565"/>
      <c r="AM759" s="564"/>
      <c r="AN759" s="564"/>
      <c r="AO759" s="564"/>
      <c r="AP759" s="564"/>
      <c r="AQ759" s="564"/>
      <c r="AR759" s="564"/>
      <c r="AS759" s="564"/>
      <c r="AT759" s="564"/>
      <c r="AU759" s="394"/>
      <c r="AV759" s="306"/>
      <c r="AW759" s="306"/>
      <c r="AX759" s="394"/>
      <c r="AY759" s="401"/>
      <c r="AZ759" s="341"/>
      <c r="BA759" s="341"/>
      <c r="BB759" s="341"/>
      <c r="BC759" s="341"/>
      <c r="BD759" s="341"/>
      <c r="BE759" s="401"/>
      <c r="BF759" s="341"/>
      <c r="BG759" s="341"/>
      <c r="BH759" s="402"/>
      <c r="BI759" s="403"/>
      <c r="BJ759" s="405"/>
      <c r="BK759" s="405"/>
      <c r="BL759" s="405"/>
      <c r="BM759" s="405"/>
      <c r="BN759" s="514"/>
    </row>
    <row r="760" ht="18.75" customHeight="1">
      <c r="A760" s="336" t="str">
        <f t="shared" si="13"/>
        <v/>
      </c>
      <c r="B760" s="341"/>
      <c r="C760" s="559"/>
      <c r="D760" s="559"/>
      <c r="E760" s="560" t="str">
        <f t="shared" si="14"/>
        <v/>
      </c>
      <c r="F760" s="401"/>
      <c r="G760" s="394"/>
      <c r="H760" s="341" t="str">
        <f t="array" ref="H760">IF(D760="","",XLOOKUP(D760,'Master Data'!K:K,'Master Data'!N:N,"Input in Master Data",0,1))</f>
        <v/>
      </c>
      <c r="I760" s="341" t="str">
        <f t="array" ref="I760">IF(D760="","",XLOOKUP(D760,'Master Data'!K:K,'Master Data'!O:O,"Input in Master Data",0,1))</f>
        <v/>
      </c>
      <c r="J760" s="341" t="str">
        <f t="array" ref="J760">if(V760="","",XLOOKUP(V760,Master[Company],Master[Blow],"Unknown",0,1))</f>
        <v/>
      </c>
      <c r="K760" s="341" t="str">
        <f t="array" ref="K760">if(V760="","",XLOOKUP(V760,Master[Company],Master[Pigging],"Unknown",0,1))</f>
        <v/>
      </c>
      <c r="L760" s="341" t="str">
        <f t="array" ref="L760">if(V760="","",XLOOKUP(V760,Master[Company],Master[Load Method],"Unknown",0,1))</f>
        <v/>
      </c>
      <c r="M760" s="341" t="str">
        <f t="array" ref="M760">if(V760="","",XLOOKUP(V760,Master[Company],Master[Line Distance],"Unknown",0,1))</f>
        <v/>
      </c>
      <c r="N760" s="394"/>
      <c r="O760" s="341"/>
      <c r="P760" s="506"/>
      <c r="Q760" s="341" t="str">
        <f t="array" ref="Q760">if(V760="","",XLOOKUP(V760,Master[Company],Master[Terms],"NA",0,1))</f>
        <v/>
      </c>
      <c r="R760" s="341" t="str">
        <f t="shared" si="9"/>
        <v/>
      </c>
      <c r="S760" s="341" t="str">
        <f t="array" ref="S760">if(V760="","",XLOOKUP(V760,Master[Company],Master[Group],"NA",0,1))</f>
        <v/>
      </c>
      <c r="T760" s="341" t="str">
        <f t="array" ref="T760">if(V760="","",XLOOKUP(V760,Master[Company],Master[Loading Location],"NA",0,1))</f>
        <v/>
      </c>
      <c r="U760" s="341" t="str">
        <f t="array" ref="U760">if(V760="","",XLOOKUP(V760,Master[Company],Master[Acronym],"NA",0,1))</f>
        <v/>
      </c>
      <c r="V760" s="341"/>
      <c r="W760" s="342"/>
      <c r="X760" s="90"/>
      <c r="Y760" s="341"/>
      <c r="Z760" s="341" t="str">
        <f t="shared" si="11"/>
        <v/>
      </c>
      <c r="AA760" s="341"/>
      <c r="AB760" s="341"/>
      <c r="AC760" s="341"/>
      <c r="AD760" s="401"/>
      <c r="AE760" s="563"/>
      <c r="AF760" s="564"/>
      <c r="AG760" s="564"/>
      <c r="AH760" s="564"/>
      <c r="AI760" s="564"/>
      <c r="AJ760" s="564"/>
      <c r="AK760" s="564"/>
      <c r="AL760" s="565"/>
      <c r="AM760" s="564"/>
      <c r="AN760" s="564"/>
      <c r="AO760" s="564"/>
      <c r="AP760" s="564"/>
      <c r="AQ760" s="564"/>
      <c r="AR760" s="564"/>
      <c r="AS760" s="564"/>
      <c r="AT760" s="564"/>
      <c r="AU760" s="394"/>
      <c r="AV760" s="306"/>
      <c r="AW760" s="306"/>
      <c r="AX760" s="394"/>
      <c r="AY760" s="401"/>
      <c r="AZ760" s="341"/>
      <c r="BA760" s="341"/>
      <c r="BB760" s="341"/>
      <c r="BC760" s="341"/>
      <c r="BD760" s="341"/>
      <c r="BE760" s="401"/>
      <c r="BF760" s="341"/>
      <c r="BG760" s="341"/>
      <c r="BH760" s="402"/>
      <c r="BI760" s="403"/>
      <c r="BJ760" s="405"/>
      <c r="BK760" s="405"/>
      <c r="BL760" s="405"/>
      <c r="BM760" s="405"/>
      <c r="BN760" s="514"/>
    </row>
    <row r="761" ht="18.75" customHeight="1">
      <c r="A761" s="336" t="str">
        <f t="shared" si="13"/>
        <v/>
      </c>
      <c r="B761" s="341"/>
      <c r="C761" s="559"/>
      <c r="D761" s="559"/>
      <c r="E761" s="560" t="str">
        <f t="shared" si="14"/>
        <v/>
      </c>
      <c r="F761" s="401"/>
      <c r="G761" s="394"/>
      <c r="H761" s="341" t="str">
        <f t="array" ref="H761">IF(D761="","",XLOOKUP(D761,'Master Data'!K:K,'Master Data'!N:N,"Input in Master Data",0,1))</f>
        <v/>
      </c>
      <c r="I761" s="341" t="str">
        <f t="array" ref="I761">IF(D761="","",XLOOKUP(D761,'Master Data'!K:K,'Master Data'!O:O,"Input in Master Data",0,1))</f>
        <v/>
      </c>
      <c r="J761" s="341" t="str">
        <f t="array" ref="J761">if(V761="","",XLOOKUP(V761,Master[Company],Master[Blow],"Unknown",0,1))</f>
        <v/>
      </c>
      <c r="K761" s="341" t="str">
        <f t="array" ref="K761">if(V761="","",XLOOKUP(V761,Master[Company],Master[Pigging],"Unknown",0,1))</f>
        <v/>
      </c>
      <c r="L761" s="341" t="str">
        <f t="array" ref="L761">if(V761="","",XLOOKUP(V761,Master[Company],Master[Load Method],"Unknown",0,1))</f>
        <v/>
      </c>
      <c r="M761" s="341" t="str">
        <f t="array" ref="M761">if(V761="","",XLOOKUP(V761,Master[Company],Master[Line Distance],"Unknown",0,1))</f>
        <v/>
      </c>
      <c r="N761" s="394"/>
      <c r="O761" s="341"/>
      <c r="P761" s="506"/>
      <c r="Q761" s="341" t="str">
        <f t="array" ref="Q761">if(V761="","",XLOOKUP(V761,Master[Company],Master[Terms],"NA",0,1))</f>
        <v/>
      </c>
      <c r="R761" s="341" t="str">
        <f t="shared" si="9"/>
        <v/>
      </c>
      <c r="S761" s="341" t="str">
        <f t="array" ref="S761">if(V761="","",XLOOKUP(V761,Master[Company],Master[Group],"NA",0,1))</f>
        <v/>
      </c>
      <c r="T761" s="341" t="str">
        <f t="array" ref="T761">if(V761="","",XLOOKUP(V761,Master[Company],Master[Loading Location],"NA",0,1))</f>
        <v/>
      </c>
      <c r="U761" s="341" t="str">
        <f t="array" ref="U761">if(V761="","",XLOOKUP(V761,Master[Company],Master[Acronym],"NA",0,1))</f>
        <v/>
      </c>
      <c r="V761" s="341"/>
      <c r="W761" s="342"/>
      <c r="X761" s="90"/>
      <c r="Y761" s="341"/>
      <c r="Z761" s="341" t="str">
        <f t="shared" si="11"/>
        <v/>
      </c>
      <c r="AA761" s="341"/>
      <c r="AB761" s="341"/>
      <c r="AC761" s="341"/>
      <c r="AD761" s="401"/>
      <c r="AE761" s="563"/>
      <c r="AF761" s="564"/>
      <c r="AG761" s="564"/>
      <c r="AH761" s="564"/>
      <c r="AI761" s="564"/>
      <c r="AJ761" s="564"/>
      <c r="AK761" s="564"/>
      <c r="AL761" s="565"/>
      <c r="AM761" s="564"/>
      <c r="AN761" s="564"/>
      <c r="AO761" s="564"/>
      <c r="AP761" s="564"/>
      <c r="AQ761" s="564"/>
      <c r="AR761" s="564"/>
      <c r="AS761" s="564"/>
      <c r="AT761" s="564"/>
      <c r="AU761" s="394"/>
      <c r="AV761" s="306"/>
      <c r="AW761" s="306"/>
      <c r="AX761" s="394"/>
      <c r="AY761" s="401"/>
      <c r="AZ761" s="341"/>
      <c r="BA761" s="341"/>
      <c r="BB761" s="341"/>
      <c r="BC761" s="341"/>
      <c r="BD761" s="341"/>
      <c r="BE761" s="401"/>
      <c r="BF761" s="341"/>
      <c r="BG761" s="341"/>
      <c r="BH761" s="402"/>
      <c r="BI761" s="403"/>
      <c r="BJ761" s="405"/>
      <c r="BK761" s="405"/>
      <c r="BL761" s="405"/>
      <c r="BM761" s="405"/>
      <c r="BN761" s="514"/>
    </row>
    <row r="762" ht="18.75" customHeight="1">
      <c r="A762" s="336" t="str">
        <f t="shared" si="13"/>
        <v/>
      </c>
      <c r="B762" s="341"/>
      <c r="C762" s="559"/>
      <c r="D762" s="559"/>
      <c r="E762" s="560" t="str">
        <f t="shared" si="14"/>
        <v/>
      </c>
      <c r="F762" s="401"/>
      <c r="G762" s="394"/>
      <c r="H762" s="341" t="str">
        <f t="array" ref="H762">IF(D762="","",XLOOKUP(D762,'Master Data'!K:K,'Master Data'!N:N,"Input in Master Data",0,1))</f>
        <v/>
      </c>
      <c r="I762" s="341" t="str">
        <f t="array" ref="I762">IF(D762="","",XLOOKUP(D762,'Master Data'!K:K,'Master Data'!O:O,"Input in Master Data",0,1))</f>
        <v/>
      </c>
      <c r="J762" s="341" t="str">
        <f t="array" ref="J762">if(V762="","",XLOOKUP(V762,Master[Company],Master[Blow],"Unknown",0,1))</f>
        <v/>
      </c>
      <c r="K762" s="341" t="str">
        <f t="array" ref="K762">if(V762="","",XLOOKUP(V762,Master[Company],Master[Pigging],"Unknown",0,1))</f>
        <v/>
      </c>
      <c r="L762" s="341" t="str">
        <f t="array" ref="L762">if(V762="","",XLOOKUP(V762,Master[Company],Master[Load Method],"Unknown",0,1))</f>
        <v/>
      </c>
      <c r="M762" s="341" t="str">
        <f t="array" ref="M762">if(V762="","",XLOOKUP(V762,Master[Company],Master[Line Distance],"Unknown",0,1))</f>
        <v/>
      </c>
      <c r="N762" s="394"/>
      <c r="O762" s="341"/>
      <c r="P762" s="506"/>
      <c r="Q762" s="341" t="str">
        <f t="array" ref="Q762">if(V762="","",XLOOKUP(V762,Master[Company],Master[Terms],"NA",0,1))</f>
        <v/>
      </c>
      <c r="R762" s="341" t="str">
        <f t="shared" si="9"/>
        <v/>
      </c>
      <c r="S762" s="341" t="str">
        <f t="array" ref="S762">if(V762="","",XLOOKUP(V762,Master[Company],Master[Group],"NA",0,1))</f>
        <v/>
      </c>
      <c r="T762" s="341" t="str">
        <f t="array" ref="T762">if(V762="","",XLOOKUP(V762,Master[Company],Master[Loading Location],"NA",0,1))</f>
        <v/>
      </c>
      <c r="U762" s="341" t="str">
        <f t="array" ref="U762">if(V762="","",XLOOKUP(V762,Master[Company],Master[Acronym],"NA",0,1))</f>
        <v/>
      </c>
      <c r="V762" s="341"/>
      <c r="W762" s="342"/>
      <c r="X762" s="90"/>
      <c r="Y762" s="341"/>
      <c r="Z762" s="341" t="str">
        <f t="shared" si="11"/>
        <v/>
      </c>
      <c r="AA762" s="341"/>
      <c r="AB762" s="341"/>
      <c r="AC762" s="341"/>
      <c r="AD762" s="401"/>
      <c r="AE762" s="563"/>
      <c r="AF762" s="564"/>
      <c r="AG762" s="564"/>
      <c r="AH762" s="564"/>
      <c r="AI762" s="564"/>
      <c r="AJ762" s="564"/>
      <c r="AK762" s="564"/>
      <c r="AL762" s="565"/>
      <c r="AM762" s="564"/>
      <c r="AN762" s="564"/>
      <c r="AO762" s="564"/>
      <c r="AP762" s="564"/>
      <c r="AQ762" s="564"/>
      <c r="AR762" s="564"/>
      <c r="AS762" s="564"/>
      <c r="AT762" s="564"/>
      <c r="AU762" s="394"/>
      <c r="AV762" s="306"/>
      <c r="AW762" s="306"/>
      <c r="AX762" s="394"/>
      <c r="AY762" s="401"/>
      <c r="AZ762" s="341"/>
      <c r="BA762" s="341"/>
      <c r="BB762" s="341"/>
      <c r="BC762" s="341"/>
      <c r="BD762" s="341"/>
      <c r="BE762" s="401"/>
      <c r="BF762" s="341"/>
      <c r="BG762" s="341"/>
      <c r="BH762" s="402"/>
      <c r="BI762" s="403"/>
      <c r="BJ762" s="405"/>
      <c r="BK762" s="405"/>
      <c r="BL762" s="405"/>
      <c r="BM762" s="405"/>
      <c r="BN762" s="514"/>
    </row>
    <row r="763" ht="18.75" customHeight="1">
      <c r="A763" s="336" t="str">
        <f t="shared" si="13"/>
        <v/>
      </c>
      <c r="B763" s="341"/>
      <c r="C763" s="559"/>
      <c r="D763" s="559"/>
      <c r="E763" s="560" t="str">
        <f t="shared" si="14"/>
        <v/>
      </c>
      <c r="F763" s="401"/>
      <c r="G763" s="394"/>
      <c r="H763" s="341" t="str">
        <f t="array" ref="H763">IF(D763="","",XLOOKUP(D763,'Master Data'!K:K,'Master Data'!N:N,"Input in Master Data",0,1))</f>
        <v/>
      </c>
      <c r="I763" s="341" t="str">
        <f t="array" ref="I763">IF(D763="","",XLOOKUP(D763,'Master Data'!K:K,'Master Data'!O:O,"Input in Master Data",0,1))</f>
        <v/>
      </c>
      <c r="J763" s="341" t="str">
        <f t="array" ref="J763">if(V763="","",XLOOKUP(V763,Master[Company],Master[Blow],"Unknown",0,1))</f>
        <v/>
      </c>
      <c r="K763" s="341" t="str">
        <f t="array" ref="K763">if(V763="","",XLOOKUP(V763,Master[Company],Master[Pigging],"Unknown",0,1))</f>
        <v/>
      </c>
      <c r="L763" s="341" t="str">
        <f t="array" ref="L763">if(V763="","",XLOOKUP(V763,Master[Company],Master[Load Method],"Unknown",0,1))</f>
        <v/>
      </c>
      <c r="M763" s="341" t="str">
        <f t="array" ref="M763">if(V763="","",XLOOKUP(V763,Master[Company],Master[Line Distance],"Unknown",0,1))</f>
        <v/>
      </c>
      <c r="N763" s="394"/>
      <c r="O763" s="341"/>
      <c r="P763" s="506"/>
      <c r="Q763" s="341" t="str">
        <f t="array" ref="Q763">if(V763="","",XLOOKUP(V763,Master[Company],Master[Terms],"NA",0,1))</f>
        <v/>
      </c>
      <c r="R763" s="341" t="str">
        <f t="shared" si="9"/>
        <v/>
      </c>
      <c r="S763" s="341" t="str">
        <f t="array" ref="S763">if(V763="","",XLOOKUP(V763,Master[Company],Master[Group],"NA",0,1))</f>
        <v/>
      </c>
      <c r="T763" s="341" t="str">
        <f t="array" ref="T763">if(V763="","",XLOOKUP(V763,Master[Company],Master[Loading Location],"NA",0,1))</f>
        <v/>
      </c>
      <c r="U763" s="341" t="str">
        <f t="array" ref="U763">if(V763="","",XLOOKUP(V763,Master[Company],Master[Acronym],"NA",0,1))</f>
        <v/>
      </c>
      <c r="V763" s="341"/>
      <c r="W763" s="342"/>
      <c r="X763" s="90"/>
      <c r="Y763" s="341"/>
      <c r="Z763" s="341" t="str">
        <f t="shared" si="11"/>
        <v/>
      </c>
      <c r="AA763" s="341"/>
      <c r="AB763" s="341"/>
      <c r="AC763" s="341"/>
      <c r="AD763" s="401"/>
      <c r="AE763" s="563"/>
      <c r="AF763" s="564"/>
      <c r="AG763" s="564"/>
      <c r="AH763" s="564"/>
      <c r="AI763" s="564"/>
      <c r="AJ763" s="564"/>
      <c r="AK763" s="564"/>
      <c r="AL763" s="565"/>
      <c r="AM763" s="564"/>
      <c r="AN763" s="564"/>
      <c r="AO763" s="564"/>
      <c r="AP763" s="564"/>
      <c r="AQ763" s="564"/>
      <c r="AR763" s="564"/>
      <c r="AS763" s="564"/>
      <c r="AT763" s="564"/>
      <c r="AU763" s="394"/>
      <c r="AV763" s="306"/>
      <c r="AW763" s="306"/>
      <c r="AX763" s="394"/>
      <c r="AY763" s="401"/>
      <c r="AZ763" s="341"/>
      <c r="BA763" s="341"/>
      <c r="BB763" s="341"/>
      <c r="BC763" s="341"/>
      <c r="BD763" s="341"/>
      <c r="BE763" s="401"/>
      <c r="BF763" s="341"/>
      <c r="BG763" s="341"/>
      <c r="BH763" s="402"/>
      <c r="BI763" s="403"/>
      <c r="BJ763" s="405"/>
      <c r="BK763" s="405"/>
      <c r="BL763" s="405"/>
      <c r="BM763" s="405"/>
      <c r="BN763" s="514"/>
    </row>
    <row r="764" ht="18.75" customHeight="1">
      <c r="A764" s="336" t="str">
        <f t="shared" si="13"/>
        <v/>
      </c>
      <c r="B764" s="341"/>
      <c r="C764" s="559"/>
      <c r="D764" s="559"/>
      <c r="E764" s="560" t="str">
        <f t="shared" si="14"/>
        <v/>
      </c>
      <c r="F764" s="401"/>
      <c r="G764" s="394"/>
      <c r="H764" s="341" t="str">
        <f t="array" ref="H764">IF(D764="","",XLOOKUP(D764,'Master Data'!K:K,'Master Data'!N:N,"Input in Master Data",0,1))</f>
        <v/>
      </c>
      <c r="I764" s="341" t="str">
        <f t="array" ref="I764">IF(D764="","",XLOOKUP(D764,'Master Data'!K:K,'Master Data'!O:O,"Input in Master Data",0,1))</f>
        <v/>
      </c>
      <c r="J764" s="341" t="str">
        <f t="array" ref="J764">if(V764="","",XLOOKUP(V764,Master[Company],Master[Blow],"Unknown",0,1))</f>
        <v/>
      </c>
      <c r="K764" s="341" t="str">
        <f t="array" ref="K764">if(V764="","",XLOOKUP(V764,Master[Company],Master[Pigging],"Unknown",0,1))</f>
        <v/>
      </c>
      <c r="L764" s="341" t="str">
        <f t="array" ref="L764">if(V764="","",XLOOKUP(V764,Master[Company],Master[Load Method],"Unknown",0,1))</f>
        <v/>
      </c>
      <c r="M764" s="341" t="str">
        <f t="array" ref="M764">if(V764="","",XLOOKUP(V764,Master[Company],Master[Line Distance],"Unknown",0,1))</f>
        <v/>
      </c>
      <c r="N764" s="394"/>
      <c r="O764" s="341"/>
      <c r="P764" s="506"/>
      <c r="Q764" s="341" t="str">
        <f t="array" ref="Q764">if(V764="","",XLOOKUP(V764,Master[Company],Master[Terms],"NA",0,1))</f>
        <v/>
      </c>
      <c r="R764" s="341" t="str">
        <f t="shared" si="9"/>
        <v/>
      </c>
      <c r="S764" s="341" t="str">
        <f t="array" ref="S764">if(V764="","",XLOOKUP(V764,Master[Company],Master[Group],"NA",0,1))</f>
        <v/>
      </c>
      <c r="T764" s="341" t="str">
        <f t="array" ref="T764">if(V764="","",XLOOKUP(V764,Master[Company],Master[Loading Location],"NA",0,1))</f>
        <v/>
      </c>
      <c r="U764" s="341" t="str">
        <f t="array" ref="U764">if(V764="","",XLOOKUP(V764,Master[Company],Master[Acronym],"NA",0,1))</f>
        <v/>
      </c>
      <c r="V764" s="341"/>
      <c r="W764" s="342"/>
      <c r="X764" s="90"/>
      <c r="Y764" s="341"/>
      <c r="Z764" s="341" t="str">
        <f t="shared" si="11"/>
        <v/>
      </c>
      <c r="AA764" s="341"/>
      <c r="AB764" s="341"/>
      <c r="AC764" s="341"/>
      <c r="AD764" s="401"/>
      <c r="AE764" s="563"/>
      <c r="AF764" s="564"/>
      <c r="AG764" s="564"/>
      <c r="AH764" s="564"/>
      <c r="AI764" s="564"/>
      <c r="AJ764" s="564"/>
      <c r="AK764" s="564"/>
      <c r="AL764" s="565"/>
      <c r="AM764" s="564"/>
      <c r="AN764" s="564"/>
      <c r="AO764" s="564"/>
      <c r="AP764" s="564"/>
      <c r="AQ764" s="564"/>
      <c r="AR764" s="564"/>
      <c r="AS764" s="564"/>
      <c r="AT764" s="564"/>
      <c r="AU764" s="394"/>
      <c r="AV764" s="306"/>
      <c r="AW764" s="306"/>
      <c r="AX764" s="394"/>
      <c r="AY764" s="401"/>
      <c r="AZ764" s="341"/>
      <c r="BA764" s="341"/>
      <c r="BB764" s="341"/>
      <c r="BC764" s="341"/>
      <c r="BD764" s="341"/>
      <c r="BE764" s="401"/>
      <c r="BF764" s="341"/>
      <c r="BG764" s="341"/>
      <c r="BH764" s="402"/>
      <c r="BI764" s="403"/>
      <c r="BJ764" s="405"/>
      <c r="BK764" s="405"/>
      <c r="BL764" s="405"/>
      <c r="BM764" s="405"/>
      <c r="BN764" s="514"/>
    </row>
    <row r="765" ht="18.75" customHeight="1">
      <c r="A765" s="336" t="str">
        <f t="shared" si="13"/>
        <v/>
      </c>
      <c r="B765" s="341"/>
      <c r="C765" s="559"/>
      <c r="D765" s="559"/>
      <c r="E765" s="560" t="str">
        <f t="shared" si="14"/>
        <v/>
      </c>
      <c r="F765" s="401"/>
      <c r="G765" s="394"/>
      <c r="H765" s="341" t="str">
        <f t="array" ref="H765">IF(D765="","",XLOOKUP(D765,'Master Data'!K:K,'Master Data'!N:N,"Input in Master Data",0,1))</f>
        <v/>
      </c>
      <c r="I765" s="341" t="str">
        <f t="array" ref="I765">IF(D765="","",XLOOKUP(D765,'Master Data'!K:K,'Master Data'!O:O,"Input in Master Data",0,1))</f>
        <v/>
      </c>
      <c r="J765" s="341" t="str">
        <f t="array" ref="J765">if(V765="","",XLOOKUP(V765,Master[Company],Master[Blow],"Unknown",0,1))</f>
        <v/>
      </c>
      <c r="K765" s="341" t="str">
        <f t="array" ref="K765">if(V765="","",XLOOKUP(V765,Master[Company],Master[Pigging],"Unknown",0,1))</f>
        <v/>
      </c>
      <c r="L765" s="341" t="str">
        <f t="array" ref="L765">if(V765="","",XLOOKUP(V765,Master[Company],Master[Load Method],"Unknown",0,1))</f>
        <v/>
      </c>
      <c r="M765" s="341" t="str">
        <f t="array" ref="M765">if(V765="","",XLOOKUP(V765,Master[Company],Master[Line Distance],"Unknown",0,1))</f>
        <v/>
      </c>
      <c r="N765" s="394"/>
      <c r="O765" s="341"/>
      <c r="P765" s="506"/>
      <c r="Q765" s="341" t="str">
        <f t="array" ref="Q765">if(V765="","",XLOOKUP(V765,Master[Company],Master[Terms],"NA",0,1))</f>
        <v/>
      </c>
      <c r="R765" s="341" t="str">
        <f t="shared" si="9"/>
        <v/>
      </c>
      <c r="S765" s="341" t="str">
        <f t="array" ref="S765">if(V765="","",XLOOKUP(V765,Master[Company],Master[Group],"NA",0,1))</f>
        <v/>
      </c>
      <c r="T765" s="341" t="str">
        <f t="array" ref="T765">if(V765="","",XLOOKUP(V765,Master[Company],Master[Loading Location],"NA",0,1))</f>
        <v/>
      </c>
      <c r="U765" s="341" t="str">
        <f t="array" ref="U765">if(V765="","",XLOOKUP(V765,Master[Company],Master[Acronym],"NA",0,1))</f>
        <v/>
      </c>
      <c r="V765" s="341"/>
      <c r="W765" s="342"/>
      <c r="X765" s="90"/>
      <c r="Y765" s="341"/>
      <c r="Z765" s="341" t="str">
        <f t="shared" si="11"/>
        <v/>
      </c>
      <c r="AA765" s="341"/>
      <c r="AB765" s="341"/>
      <c r="AC765" s="341"/>
      <c r="AD765" s="401"/>
      <c r="AE765" s="563"/>
      <c r="AF765" s="564"/>
      <c r="AG765" s="564"/>
      <c r="AH765" s="564"/>
      <c r="AI765" s="564"/>
      <c r="AJ765" s="564"/>
      <c r="AK765" s="564"/>
      <c r="AL765" s="565"/>
      <c r="AM765" s="564"/>
      <c r="AN765" s="564"/>
      <c r="AO765" s="564"/>
      <c r="AP765" s="564"/>
      <c r="AQ765" s="564"/>
      <c r="AR765" s="564"/>
      <c r="AS765" s="564"/>
      <c r="AT765" s="564"/>
      <c r="AU765" s="394"/>
      <c r="AV765" s="306"/>
      <c r="AW765" s="306"/>
      <c r="AX765" s="394"/>
      <c r="AY765" s="401"/>
      <c r="AZ765" s="341"/>
      <c r="BA765" s="341"/>
      <c r="BB765" s="341"/>
      <c r="BC765" s="341"/>
      <c r="BD765" s="341"/>
      <c r="BE765" s="401"/>
      <c r="BF765" s="341"/>
      <c r="BG765" s="341"/>
      <c r="BH765" s="402"/>
      <c r="BI765" s="403"/>
      <c r="BJ765" s="405"/>
      <c r="BK765" s="405"/>
      <c r="BL765" s="405"/>
      <c r="BM765" s="405"/>
      <c r="BN765" s="514"/>
    </row>
    <row r="766" ht="18.75" customHeight="1">
      <c r="A766" s="336" t="str">
        <f t="shared" si="13"/>
        <v/>
      </c>
      <c r="B766" s="341"/>
      <c r="C766" s="559"/>
      <c r="D766" s="559"/>
      <c r="E766" s="560" t="str">
        <f t="shared" si="14"/>
        <v/>
      </c>
      <c r="F766" s="401"/>
      <c r="G766" s="394"/>
      <c r="H766" s="341" t="str">
        <f t="array" ref="H766">IF(D766="","",XLOOKUP(D766,'Master Data'!K:K,'Master Data'!N:N,"Input in Master Data",0,1))</f>
        <v/>
      </c>
      <c r="I766" s="341" t="str">
        <f t="array" ref="I766">IF(D766="","",XLOOKUP(D766,'Master Data'!K:K,'Master Data'!O:O,"Input in Master Data",0,1))</f>
        <v/>
      </c>
      <c r="J766" s="341" t="str">
        <f t="array" ref="J766">if(V766="","",XLOOKUP(V766,Master[Company],Master[Blow],"Unknown",0,1))</f>
        <v/>
      </c>
      <c r="K766" s="341" t="str">
        <f t="array" ref="K766">if(V766="","",XLOOKUP(V766,Master[Company],Master[Pigging],"Unknown",0,1))</f>
        <v/>
      </c>
      <c r="L766" s="341" t="str">
        <f t="array" ref="L766">if(V766="","",XLOOKUP(V766,Master[Company],Master[Load Method],"Unknown",0,1))</f>
        <v/>
      </c>
      <c r="M766" s="341" t="str">
        <f t="array" ref="M766">if(V766="","",XLOOKUP(V766,Master[Company],Master[Line Distance],"Unknown",0,1))</f>
        <v/>
      </c>
      <c r="N766" s="394"/>
      <c r="O766" s="341"/>
      <c r="P766" s="506"/>
      <c r="Q766" s="341" t="str">
        <f t="array" ref="Q766">if(V766="","",XLOOKUP(V766,Master[Company],Master[Terms],"NA",0,1))</f>
        <v/>
      </c>
      <c r="R766" s="341" t="str">
        <f t="shared" si="9"/>
        <v/>
      </c>
      <c r="S766" s="341" t="str">
        <f t="array" ref="S766">if(V766="","",XLOOKUP(V766,Master[Company],Master[Group],"NA",0,1))</f>
        <v/>
      </c>
      <c r="T766" s="341" t="str">
        <f t="array" ref="T766">if(V766="","",XLOOKUP(V766,Master[Company],Master[Loading Location],"NA",0,1))</f>
        <v/>
      </c>
      <c r="U766" s="341" t="str">
        <f t="array" ref="U766">if(V766="","",XLOOKUP(V766,Master[Company],Master[Acronym],"NA",0,1))</f>
        <v/>
      </c>
      <c r="V766" s="341"/>
      <c r="W766" s="342"/>
      <c r="X766" s="90"/>
      <c r="Y766" s="341"/>
      <c r="Z766" s="341" t="str">
        <f t="shared" si="11"/>
        <v/>
      </c>
      <c r="AA766" s="341"/>
      <c r="AB766" s="341"/>
      <c r="AC766" s="341"/>
      <c r="AD766" s="401"/>
      <c r="AE766" s="563"/>
      <c r="AF766" s="564"/>
      <c r="AG766" s="564"/>
      <c r="AH766" s="564"/>
      <c r="AI766" s="564"/>
      <c r="AJ766" s="564"/>
      <c r="AK766" s="564"/>
      <c r="AL766" s="565"/>
      <c r="AM766" s="564"/>
      <c r="AN766" s="564"/>
      <c r="AO766" s="564"/>
      <c r="AP766" s="564"/>
      <c r="AQ766" s="564"/>
      <c r="AR766" s="564"/>
      <c r="AS766" s="564"/>
      <c r="AT766" s="564"/>
      <c r="AU766" s="394"/>
      <c r="AV766" s="306"/>
      <c r="AW766" s="306"/>
      <c r="AX766" s="394"/>
      <c r="AY766" s="401"/>
      <c r="AZ766" s="341"/>
      <c r="BA766" s="341"/>
      <c r="BB766" s="341"/>
      <c r="BC766" s="341"/>
      <c r="BD766" s="341"/>
      <c r="BE766" s="401"/>
      <c r="BF766" s="341"/>
      <c r="BG766" s="341"/>
      <c r="BH766" s="402"/>
      <c r="BI766" s="403"/>
      <c r="BJ766" s="405"/>
      <c r="BK766" s="405"/>
      <c r="BL766" s="405"/>
      <c r="BM766" s="405"/>
      <c r="BN766" s="514"/>
    </row>
    <row r="767" ht="18.75" customHeight="1">
      <c r="A767" s="336" t="str">
        <f t="shared" si="13"/>
        <v/>
      </c>
      <c r="B767" s="341"/>
      <c r="C767" s="559"/>
      <c r="D767" s="559"/>
      <c r="E767" s="560" t="str">
        <f t="shared" si="14"/>
        <v/>
      </c>
      <c r="F767" s="401"/>
      <c r="G767" s="394"/>
      <c r="H767" s="341" t="str">
        <f t="array" ref="H767">IF(D767="","",XLOOKUP(D767,'Master Data'!K:K,'Master Data'!N:N,"Input in Master Data",0,1))</f>
        <v/>
      </c>
      <c r="I767" s="341" t="str">
        <f t="array" ref="I767">IF(D767="","",XLOOKUP(D767,'Master Data'!K:K,'Master Data'!O:O,"Input in Master Data",0,1))</f>
        <v/>
      </c>
      <c r="J767" s="341" t="str">
        <f t="array" ref="J767">if(V767="","",XLOOKUP(V767,Master[Company],Master[Blow],"Unknown",0,1))</f>
        <v/>
      </c>
      <c r="K767" s="341" t="str">
        <f t="array" ref="K767">if(V767="","",XLOOKUP(V767,Master[Company],Master[Pigging],"Unknown",0,1))</f>
        <v/>
      </c>
      <c r="L767" s="341" t="str">
        <f t="array" ref="L767">if(V767="","",XLOOKUP(V767,Master[Company],Master[Load Method],"Unknown",0,1))</f>
        <v/>
      </c>
      <c r="M767" s="341" t="str">
        <f t="array" ref="M767">if(V767="","",XLOOKUP(V767,Master[Company],Master[Line Distance],"Unknown",0,1))</f>
        <v/>
      </c>
      <c r="N767" s="394"/>
      <c r="O767" s="341"/>
      <c r="P767" s="506"/>
      <c r="Q767" s="341" t="str">
        <f t="array" ref="Q767">if(V767="","",XLOOKUP(V767,Master[Company],Master[Terms],"NA",0,1))</f>
        <v/>
      </c>
      <c r="R767" s="341" t="str">
        <f t="shared" si="9"/>
        <v/>
      </c>
      <c r="S767" s="341" t="str">
        <f t="array" ref="S767">if(V767="","",XLOOKUP(V767,Master[Company],Master[Group],"NA",0,1))</f>
        <v/>
      </c>
      <c r="T767" s="341" t="str">
        <f t="array" ref="T767">if(V767="","",XLOOKUP(V767,Master[Company],Master[Loading Location],"NA",0,1))</f>
        <v/>
      </c>
      <c r="U767" s="341" t="str">
        <f t="array" ref="U767">if(V767="","",XLOOKUP(V767,Master[Company],Master[Acronym],"NA",0,1))</f>
        <v/>
      </c>
      <c r="V767" s="341"/>
      <c r="W767" s="342"/>
      <c r="X767" s="90"/>
      <c r="Y767" s="341"/>
      <c r="Z767" s="341" t="str">
        <f t="shared" si="11"/>
        <v/>
      </c>
      <c r="AA767" s="341"/>
      <c r="AB767" s="341"/>
      <c r="AC767" s="341"/>
      <c r="AD767" s="401"/>
      <c r="AE767" s="563"/>
      <c r="AF767" s="564"/>
      <c r="AG767" s="564"/>
      <c r="AH767" s="564"/>
      <c r="AI767" s="564"/>
      <c r="AJ767" s="564"/>
      <c r="AK767" s="564"/>
      <c r="AL767" s="565"/>
      <c r="AM767" s="564"/>
      <c r="AN767" s="564"/>
      <c r="AO767" s="564"/>
      <c r="AP767" s="564"/>
      <c r="AQ767" s="564"/>
      <c r="AR767" s="564"/>
      <c r="AS767" s="564"/>
      <c r="AT767" s="564"/>
      <c r="AU767" s="394"/>
      <c r="AV767" s="306"/>
      <c r="AW767" s="306"/>
      <c r="AX767" s="394"/>
      <c r="AY767" s="401"/>
      <c r="AZ767" s="341"/>
      <c r="BA767" s="341"/>
      <c r="BB767" s="341"/>
      <c r="BC767" s="341"/>
      <c r="BD767" s="341"/>
      <c r="BE767" s="401"/>
      <c r="BF767" s="341"/>
      <c r="BG767" s="341"/>
      <c r="BH767" s="402"/>
      <c r="BI767" s="403"/>
      <c r="BJ767" s="405"/>
      <c r="BK767" s="405"/>
      <c r="BL767" s="405"/>
      <c r="BM767" s="405"/>
      <c r="BN767" s="514"/>
    </row>
    <row r="768" ht="18.75" customHeight="1">
      <c r="A768" s="336" t="str">
        <f t="shared" si="13"/>
        <v/>
      </c>
      <c r="B768" s="341"/>
      <c r="C768" s="559"/>
      <c r="D768" s="559"/>
      <c r="E768" s="560" t="str">
        <f t="shared" si="14"/>
        <v/>
      </c>
      <c r="F768" s="401"/>
      <c r="G768" s="394"/>
      <c r="H768" s="341" t="str">
        <f t="array" ref="H768">IF(D768="","",XLOOKUP(D768,'Master Data'!K:K,'Master Data'!N:N,"Input in Master Data",0,1))</f>
        <v/>
      </c>
      <c r="I768" s="341" t="str">
        <f t="array" ref="I768">IF(D768="","",XLOOKUP(D768,'Master Data'!K:K,'Master Data'!O:O,"Input in Master Data",0,1))</f>
        <v/>
      </c>
      <c r="J768" s="341" t="str">
        <f t="array" ref="J768">if(V768="","",XLOOKUP(V768,Master[Company],Master[Blow],"Unknown",0,1))</f>
        <v/>
      </c>
      <c r="K768" s="341" t="str">
        <f t="array" ref="K768">if(V768="","",XLOOKUP(V768,Master[Company],Master[Pigging],"Unknown",0,1))</f>
        <v/>
      </c>
      <c r="L768" s="341" t="str">
        <f t="array" ref="L768">if(V768="","",XLOOKUP(V768,Master[Company],Master[Load Method],"Unknown",0,1))</f>
        <v/>
      </c>
      <c r="M768" s="341" t="str">
        <f t="array" ref="M768">if(V768="","",XLOOKUP(V768,Master[Company],Master[Line Distance],"Unknown",0,1))</f>
        <v/>
      </c>
      <c r="N768" s="394"/>
      <c r="O768" s="341"/>
      <c r="P768" s="506"/>
      <c r="Q768" s="341" t="str">
        <f t="array" ref="Q768">if(V768="","",XLOOKUP(V768,Master[Company],Master[Terms],"NA",0,1))</f>
        <v/>
      </c>
      <c r="R768" s="341" t="str">
        <f t="shared" si="9"/>
        <v/>
      </c>
      <c r="S768" s="341" t="str">
        <f t="array" ref="S768">if(V768="","",XLOOKUP(V768,Master[Company],Master[Group],"NA",0,1))</f>
        <v/>
      </c>
      <c r="T768" s="341" t="str">
        <f t="array" ref="T768">if(V768="","",XLOOKUP(V768,Master[Company],Master[Loading Location],"NA",0,1))</f>
        <v/>
      </c>
      <c r="U768" s="341" t="str">
        <f t="array" ref="U768">if(V768="","",XLOOKUP(V768,Master[Company],Master[Acronym],"NA",0,1))</f>
        <v/>
      </c>
      <c r="V768" s="341"/>
      <c r="W768" s="342"/>
      <c r="X768" s="90"/>
      <c r="Y768" s="341"/>
      <c r="Z768" s="341" t="str">
        <f t="shared" si="11"/>
        <v/>
      </c>
      <c r="AA768" s="341"/>
      <c r="AB768" s="341"/>
      <c r="AC768" s="341"/>
      <c r="AD768" s="401"/>
      <c r="AE768" s="563"/>
      <c r="AF768" s="564"/>
      <c r="AG768" s="564"/>
      <c r="AH768" s="564"/>
      <c r="AI768" s="564"/>
      <c r="AJ768" s="564"/>
      <c r="AK768" s="564"/>
      <c r="AL768" s="565"/>
      <c r="AM768" s="564"/>
      <c r="AN768" s="564"/>
      <c r="AO768" s="564"/>
      <c r="AP768" s="564"/>
      <c r="AQ768" s="564"/>
      <c r="AR768" s="564"/>
      <c r="AS768" s="564"/>
      <c r="AT768" s="564"/>
      <c r="AU768" s="394"/>
      <c r="AV768" s="306"/>
      <c r="AW768" s="306"/>
      <c r="AX768" s="394"/>
      <c r="AY768" s="401"/>
      <c r="AZ768" s="341"/>
      <c r="BA768" s="341"/>
      <c r="BB768" s="341"/>
      <c r="BC768" s="341"/>
      <c r="BD768" s="341"/>
      <c r="BE768" s="401"/>
      <c r="BF768" s="341"/>
      <c r="BG768" s="341"/>
      <c r="BH768" s="402"/>
      <c r="BI768" s="403"/>
      <c r="BJ768" s="405"/>
      <c r="BK768" s="405"/>
      <c r="BL768" s="405"/>
      <c r="BM768" s="405"/>
      <c r="BN768" s="514"/>
    </row>
    <row r="769" ht="18.75" customHeight="1">
      <c r="A769" s="336" t="str">
        <f t="shared" si="13"/>
        <v/>
      </c>
      <c r="B769" s="341"/>
      <c r="C769" s="559"/>
      <c r="D769" s="559"/>
      <c r="E769" s="560" t="str">
        <f t="shared" si="14"/>
        <v/>
      </c>
      <c r="F769" s="401"/>
      <c r="G769" s="394"/>
      <c r="H769" s="341" t="str">
        <f t="array" ref="H769">IF(D769="","",XLOOKUP(D769,'Master Data'!K:K,'Master Data'!N:N,"Input in Master Data",0,1))</f>
        <v/>
      </c>
      <c r="I769" s="341" t="str">
        <f t="array" ref="I769">IF(D769="","",XLOOKUP(D769,'Master Data'!K:K,'Master Data'!O:O,"Input in Master Data",0,1))</f>
        <v/>
      </c>
      <c r="J769" s="341" t="str">
        <f t="array" ref="J769">if(V769="","",XLOOKUP(V769,Master[Company],Master[Blow],"Unknown",0,1))</f>
        <v/>
      </c>
      <c r="K769" s="341" t="str">
        <f t="array" ref="K769">if(V769="","",XLOOKUP(V769,Master[Company],Master[Pigging],"Unknown",0,1))</f>
        <v/>
      </c>
      <c r="L769" s="341" t="str">
        <f t="array" ref="L769">if(V769="","",XLOOKUP(V769,Master[Company],Master[Load Method],"Unknown",0,1))</f>
        <v/>
      </c>
      <c r="M769" s="341" t="str">
        <f t="array" ref="M769">if(V769="","",XLOOKUP(V769,Master[Company],Master[Line Distance],"Unknown",0,1))</f>
        <v/>
      </c>
      <c r="N769" s="394"/>
      <c r="O769" s="341"/>
      <c r="P769" s="506"/>
      <c r="Q769" s="341" t="str">
        <f t="array" ref="Q769">if(V769="","",XLOOKUP(V769,Master[Company],Master[Terms],"NA",0,1))</f>
        <v/>
      </c>
      <c r="R769" s="341" t="str">
        <f t="shared" si="9"/>
        <v/>
      </c>
      <c r="S769" s="341" t="str">
        <f t="array" ref="S769">if(V769="","",XLOOKUP(V769,Master[Company],Master[Group],"NA",0,1))</f>
        <v/>
      </c>
      <c r="T769" s="341" t="str">
        <f t="array" ref="T769">if(V769="","",XLOOKUP(V769,Master[Company],Master[Loading Location],"NA",0,1))</f>
        <v/>
      </c>
      <c r="U769" s="341" t="str">
        <f t="array" ref="U769">if(V769="","",XLOOKUP(V769,Master[Company],Master[Acronym],"NA",0,1))</f>
        <v/>
      </c>
      <c r="V769" s="341"/>
      <c r="W769" s="342"/>
      <c r="X769" s="90"/>
      <c r="Y769" s="341"/>
      <c r="Z769" s="341" t="str">
        <f t="shared" si="11"/>
        <v/>
      </c>
      <c r="AA769" s="341"/>
      <c r="AB769" s="341"/>
      <c r="AC769" s="341"/>
      <c r="AD769" s="401"/>
      <c r="AE769" s="563"/>
      <c r="AF769" s="564"/>
      <c r="AG769" s="564"/>
      <c r="AH769" s="564"/>
      <c r="AI769" s="564"/>
      <c r="AJ769" s="564"/>
      <c r="AK769" s="564"/>
      <c r="AL769" s="565"/>
      <c r="AM769" s="564"/>
      <c r="AN769" s="564"/>
      <c r="AO769" s="564"/>
      <c r="AP769" s="564"/>
      <c r="AQ769" s="564"/>
      <c r="AR769" s="564"/>
      <c r="AS769" s="564"/>
      <c r="AT769" s="564"/>
      <c r="AU769" s="394"/>
      <c r="AV769" s="306"/>
      <c r="AW769" s="306"/>
      <c r="AX769" s="394"/>
      <c r="AY769" s="401"/>
      <c r="AZ769" s="341"/>
      <c r="BA769" s="341"/>
      <c r="BB769" s="341"/>
      <c r="BC769" s="341"/>
      <c r="BD769" s="341"/>
      <c r="BE769" s="401"/>
      <c r="BF769" s="341"/>
      <c r="BG769" s="341"/>
      <c r="BH769" s="402"/>
      <c r="BI769" s="403"/>
      <c r="BJ769" s="405"/>
      <c r="BK769" s="405"/>
      <c r="BL769" s="405"/>
      <c r="BM769" s="405"/>
      <c r="BN769" s="514"/>
    </row>
    <row r="770" ht="18.75" customHeight="1">
      <c r="A770" s="336" t="str">
        <f t="shared" si="13"/>
        <v/>
      </c>
      <c r="B770" s="341"/>
      <c r="C770" s="559"/>
      <c r="D770" s="559"/>
      <c r="E770" s="560" t="str">
        <f t="shared" si="14"/>
        <v/>
      </c>
      <c r="F770" s="401"/>
      <c r="G770" s="394"/>
      <c r="H770" s="341" t="str">
        <f t="array" ref="H770">IF(D770="","",XLOOKUP(D770,'Master Data'!K:K,'Master Data'!N:N,"Input in Master Data",0,1))</f>
        <v/>
      </c>
      <c r="I770" s="341" t="str">
        <f t="array" ref="I770">IF(D770="","",XLOOKUP(D770,'Master Data'!K:K,'Master Data'!O:O,"Input in Master Data",0,1))</f>
        <v/>
      </c>
      <c r="J770" s="341" t="str">
        <f t="array" ref="J770">if(V770="","",XLOOKUP(V770,Master[Company],Master[Blow],"Unknown",0,1))</f>
        <v/>
      </c>
      <c r="K770" s="341" t="str">
        <f t="array" ref="K770">if(V770="","",XLOOKUP(V770,Master[Company],Master[Pigging],"Unknown",0,1))</f>
        <v/>
      </c>
      <c r="L770" s="341" t="str">
        <f t="array" ref="L770">if(V770="","",XLOOKUP(V770,Master[Company],Master[Load Method],"Unknown",0,1))</f>
        <v/>
      </c>
      <c r="M770" s="341" t="str">
        <f t="array" ref="M770">if(V770="","",XLOOKUP(V770,Master[Company],Master[Line Distance],"Unknown",0,1))</f>
        <v/>
      </c>
      <c r="N770" s="394"/>
      <c r="O770" s="341"/>
      <c r="P770" s="506"/>
      <c r="Q770" s="341" t="str">
        <f t="array" ref="Q770">if(V770="","",XLOOKUP(V770,Master[Company],Master[Terms],"NA",0,1))</f>
        <v/>
      </c>
      <c r="R770" s="341" t="str">
        <f t="shared" si="9"/>
        <v/>
      </c>
      <c r="S770" s="341" t="str">
        <f t="array" ref="S770">if(V770="","",XLOOKUP(V770,Master[Company],Master[Group],"NA",0,1))</f>
        <v/>
      </c>
      <c r="T770" s="341" t="str">
        <f t="array" ref="T770">if(V770="","",XLOOKUP(V770,Master[Company],Master[Loading Location],"NA",0,1))</f>
        <v/>
      </c>
      <c r="U770" s="341" t="str">
        <f t="array" ref="U770">if(V770="","",XLOOKUP(V770,Master[Company],Master[Acronym],"NA",0,1))</f>
        <v/>
      </c>
      <c r="V770" s="341"/>
      <c r="W770" s="342"/>
      <c r="X770" s="90"/>
      <c r="Y770" s="341"/>
      <c r="Z770" s="341" t="str">
        <f t="shared" si="11"/>
        <v/>
      </c>
      <c r="AA770" s="341"/>
      <c r="AB770" s="341"/>
      <c r="AC770" s="341"/>
      <c r="AD770" s="401"/>
      <c r="AE770" s="563"/>
      <c r="AF770" s="564"/>
      <c r="AG770" s="564"/>
      <c r="AH770" s="564"/>
      <c r="AI770" s="564"/>
      <c r="AJ770" s="564"/>
      <c r="AK770" s="564"/>
      <c r="AL770" s="565"/>
      <c r="AM770" s="564"/>
      <c r="AN770" s="564"/>
      <c r="AO770" s="564"/>
      <c r="AP770" s="564"/>
      <c r="AQ770" s="564"/>
      <c r="AR770" s="564"/>
      <c r="AS770" s="564"/>
      <c r="AT770" s="564"/>
      <c r="AU770" s="394"/>
      <c r="AV770" s="306"/>
      <c r="AW770" s="306"/>
      <c r="AX770" s="394"/>
      <c r="AY770" s="401"/>
      <c r="AZ770" s="341"/>
      <c r="BA770" s="341"/>
      <c r="BB770" s="341"/>
      <c r="BC770" s="341"/>
      <c r="BD770" s="341"/>
      <c r="BE770" s="401"/>
      <c r="BF770" s="341"/>
      <c r="BG770" s="341"/>
      <c r="BH770" s="402"/>
      <c r="BI770" s="403"/>
      <c r="BJ770" s="405"/>
      <c r="BK770" s="405"/>
      <c r="BL770" s="405"/>
      <c r="BM770" s="405"/>
      <c r="BN770" s="514"/>
    </row>
    <row r="771" ht="18.75" customHeight="1">
      <c r="A771" s="336" t="str">
        <f t="shared" si="13"/>
        <v/>
      </c>
      <c r="B771" s="341"/>
      <c r="C771" s="559"/>
      <c r="D771" s="559"/>
      <c r="E771" s="560" t="str">
        <f t="shared" si="14"/>
        <v/>
      </c>
      <c r="F771" s="401"/>
      <c r="G771" s="394"/>
      <c r="H771" s="341" t="str">
        <f t="array" ref="H771">IF(D771="","",XLOOKUP(D771,'Master Data'!K:K,'Master Data'!N:N,"Input in Master Data",0,1))</f>
        <v/>
      </c>
      <c r="I771" s="341" t="str">
        <f t="array" ref="I771">IF(D771="","",XLOOKUP(D771,'Master Data'!K:K,'Master Data'!O:O,"Input in Master Data",0,1))</f>
        <v/>
      </c>
      <c r="J771" s="341" t="str">
        <f t="array" ref="J771">if(V771="","",XLOOKUP(V771,Master[Company],Master[Blow],"Unknown",0,1))</f>
        <v/>
      </c>
      <c r="K771" s="341" t="str">
        <f t="array" ref="K771">if(V771="","",XLOOKUP(V771,Master[Company],Master[Pigging],"Unknown",0,1))</f>
        <v/>
      </c>
      <c r="L771" s="341" t="str">
        <f t="array" ref="L771">if(V771="","",XLOOKUP(V771,Master[Company],Master[Load Method],"Unknown",0,1))</f>
        <v/>
      </c>
      <c r="M771" s="341" t="str">
        <f t="array" ref="M771">if(V771="","",XLOOKUP(V771,Master[Company],Master[Line Distance],"Unknown",0,1))</f>
        <v/>
      </c>
      <c r="N771" s="394"/>
      <c r="O771" s="341"/>
      <c r="P771" s="506"/>
      <c r="Q771" s="341" t="str">
        <f t="array" ref="Q771">if(V771="","",XLOOKUP(V771,Master[Company],Master[Terms],"NA",0,1))</f>
        <v/>
      </c>
      <c r="R771" s="341" t="str">
        <f t="shared" si="9"/>
        <v/>
      </c>
      <c r="S771" s="341" t="str">
        <f t="array" ref="S771">if(V771="","",XLOOKUP(V771,Master[Company],Master[Group],"NA",0,1))</f>
        <v/>
      </c>
      <c r="T771" s="341" t="str">
        <f t="array" ref="T771">if(V771="","",XLOOKUP(V771,Master[Company],Master[Loading Location],"NA",0,1))</f>
        <v/>
      </c>
      <c r="U771" s="341" t="str">
        <f t="array" ref="U771">if(V771="","",XLOOKUP(V771,Master[Company],Master[Acronym],"NA",0,1))</f>
        <v/>
      </c>
      <c r="V771" s="341"/>
      <c r="W771" s="342"/>
      <c r="X771" s="90"/>
      <c r="Y771" s="341"/>
      <c r="Z771" s="341" t="str">
        <f t="shared" si="11"/>
        <v/>
      </c>
      <c r="AA771" s="341"/>
      <c r="AB771" s="341"/>
      <c r="AC771" s="341"/>
      <c r="AD771" s="401"/>
      <c r="AE771" s="563"/>
      <c r="AF771" s="564"/>
      <c r="AG771" s="564"/>
      <c r="AH771" s="564"/>
      <c r="AI771" s="564"/>
      <c r="AJ771" s="564"/>
      <c r="AK771" s="564"/>
      <c r="AL771" s="565"/>
      <c r="AM771" s="564"/>
      <c r="AN771" s="564"/>
      <c r="AO771" s="564"/>
      <c r="AP771" s="564"/>
      <c r="AQ771" s="564"/>
      <c r="AR771" s="564"/>
      <c r="AS771" s="564"/>
      <c r="AT771" s="564"/>
      <c r="AU771" s="394"/>
      <c r="AV771" s="306"/>
      <c r="AW771" s="306"/>
      <c r="AX771" s="394"/>
      <c r="AY771" s="401"/>
      <c r="AZ771" s="341"/>
      <c r="BA771" s="341"/>
      <c r="BB771" s="341"/>
      <c r="BC771" s="341"/>
      <c r="BD771" s="341"/>
      <c r="BE771" s="401"/>
      <c r="BF771" s="341"/>
      <c r="BG771" s="341"/>
      <c r="BH771" s="402"/>
      <c r="BI771" s="403"/>
      <c r="BJ771" s="405"/>
      <c r="BK771" s="405"/>
      <c r="BL771" s="405"/>
      <c r="BM771" s="405"/>
      <c r="BN771" s="514"/>
    </row>
    <row r="772" ht="18.75" customHeight="1">
      <c r="A772" s="336" t="str">
        <f t="shared" si="13"/>
        <v/>
      </c>
      <c r="B772" s="341"/>
      <c r="C772" s="559"/>
      <c r="D772" s="559"/>
      <c r="E772" s="560" t="str">
        <f t="shared" si="14"/>
        <v/>
      </c>
      <c r="F772" s="401"/>
      <c r="G772" s="394"/>
      <c r="H772" s="341" t="str">
        <f t="array" ref="H772">IF(D772="","",XLOOKUP(D772,'Master Data'!K:K,'Master Data'!N:N,"Input in Master Data",0,1))</f>
        <v/>
      </c>
      <c r="I772" s="341" t="str">
        <f t="array" ref="I772">IF(D772="","",XLOOKUP(D772,'Master Data'!K:K,'Master Data'!O:O,"Input in Master Data",0,1))</f>
        <v/>
      </c>
      <c r="J772" s="341" t="str">
        <f t="array" ref="J772">if(V772="","",XLOOKUP(V772,Master[Company],Master[Blow],"Unknown",0,1))</f>
        <v/>
      </c>
      <c r="K772" s="341" t="str">
        <f t="array" ref="K772">if(V772="","",XLOOKUP(V772,Master[Company],Master[Pigging],"Unknown",0,1))</f>
        <v/>
      </c>
      <c r="L772" s="341" t="str">
        <f t="array" ref="L772">if(V772="","",XLOOKUP(V772,Master[Company],Master[Load Method],"Unknown",0,1))</f>
        <v/>
      </c>
      <c r="M772" s="341" t="str">
        <f t="array" ref="M772">if(V772="","",XLOOKUP(V772,Master[Company],Master[Line Distance],"Unknown",0,1))</f>
        <v/>
      </c>
      <c r="N772" s="394"/>
      <c r="O772" s="341"/>
      <c r="P772" s="506"/>
      <c r="Q772" s="341" t="str">
        <f t="array" ref="Q772">if(V772="","",XLOOKUP(V772,Master[Company],Master[Terms],"NA",0,1))</f>
        <v/>
      </c>
      <c r="R772" s="341" t="str">
        <f t="shared" si="9"/>
        <v/>
      </c>
      <c r="S772" s="341" t="str">
        <f t="array" ref="S772">if(V772="","",XLOOKUP(V772,Master[Company],Master[Group],"NA",0,1))</f>
        <v/>
      </c>
      <c r="T772" s="341" t="str">
        <f t="array" ref="T772">if(V772="","",XLOOKUP(V772,Master[Company],Master[Loading Location],"NA",0,1))</f>
        <v/>
      </c>
      <c r="U772" s="341" t="str">
        <f t="array" ref="U772">if(V772="","",XLOOKUP(V772,Master[Company],Master[Acronym],"NA",0,1))</f>
        <v/>
      </c>
      <c r="V772" s="341"/>
      <c r="W772" s="342"/>
      <c r="X772" s="90"/>
      <c r="Y772" s="341"/>
      <c r="Z772" s="341" t="str">
        <f t="shared" si="11"/>
        <v/>
      </c>
      <c r="AA772" s="341"/>
      <c r="AB772" s="341"/>
      <c r="AC772" s="341"/>
      <c r="AD772" s="401"/>
      <c r="AE772" s="563"/>
      <c r="AF772" s="564"/>
      <c r="AG772" s="564"/>
      <c r="AH772" s="564"/>
      <c r="AI772" s="564"/>
      <c r="AJ772" s="564"/>
      <c r="AK772" s="564"/>
      <c r="AL772" s="565"/>
      <c r="AM772" s="564"/>
      <c r="AN772" s="564"/>
      <c r="AO772" s="564"/>
      <c r="AP772" s="564"/>
      <c r="AQ772" s="564"/>
      <c r="AR772" s="564"/>
      <c r="AS772" s="564"/>
      <c r="AT772" s="564"/>
      <c r="AU772" s="394"/>
      <c r="AV772" s="306"/>
      <c r="AW772" s="306"/>
      <c r="AX772" s="394"/>
      <c r="AY772" s="401"/>
      <c r="AZ772" s="341"/>
      <c r="BA772" s="341"/>
      <c r="BB772" s="341"/>
      <c r="BC772" s="341"/>
      <c r="BD772" s="341"/>
      <c r="BE772" s="401"/>
      <c r="BF772" s="341"/>
      <c r="BG772" s="341"/>
      <c r="BH772" s="402"/>
      <c r="BI772" s="403"/>
      <c r="BJ772" s="405"/>
      <c r="BK772" s="405"/>
      <c r="BL772" s="405"/>
      <c r="BM772" s="405"/>
      <c r="BN772" s="514"/>
    </row>
    <row r="773" ht="18.75" customHeight="1">
      <c r="A773" s="336" t="str">
        <f t="shared" si="13"/>
        <v/>
      </c>
      <c r="B773" s="341"/>
      <c r="C773" s="559"/>
      <c r="D773" s="559"/>
      <c r="E773" s="560" t="str">
        <f t="shared" si="14"/>
        <v/>
      </c>
      <c r="F773" s="401"/>
      <c r="G773" s="394"/>
      <c r="H773" s="341" t="str">
        <f t="array" ref="H773">IF(D773="","",XLOOKUP(D773,'Master Data'!K:K,'Master Data'!N:N,"Input in Master Data",0,1))</f>
        <v/>
      </c>
      <c r="I773" s="341" t="str">
        <f t="array" ref="I773">IF(D773="","",XLOOKUP(D773,'Master Data'!K:K,'Master Data'!O:O,"Input in Master Data",0,1))</f>
        <v/>
      </c>
      <c r="J773" s="341" t="str">
        <f t="array" ref="J773">if(V773="","",XLOOKUP(V773,Master[Company],Master[Blow],"Unknown",0,1))</f>
        <v/>
      </c>
      <c r="K773" s="341" t="str">
        <f t="array" ref="K773">if(V773="","",XLOOKUP(V773,Master[Company],Master[Pigging],"Unknown",0,1))</f>
        <v/>
      </c>
      <c r="L773" s="341" t="str">
        <f t="array" ref="L773">if(V773="","",XLOOKUP(V773,Master[Company],Master[Load Method],"Unknown",0,1))</f>
        <v/>
      </c>
      <c r="M773" s="341" t="str">
        <f t="array" ref="M773">if(V773="","",XLOOKUP(V773,Master[Company],Master[Line Distance],"Unknown",0,1))</f>
        <v/>
      </c>
      <c r="N773" s="394"/>
      <c r="O773" s="341"/>
      <c r="P773" s="506"/>
      <c r="Q773" s="341" t="str">
        <f t="array" ref="Q773">if(V773="","",XLOOKUP(V773,Master[Company],Master[Terms],"NA",0,1))</f>
        <v/>
      </c>
      <c r="R773" s="341" t="str">
        <f t="shared" si="9"/>
        <v/>
      </c>
      <c r="S773" s="341" t="str">
        <f t="array" ref="S773">if(V773="","",XLOOKUP(V773,Master[Company],Master[Group],"NA",0,1))</f>
        <v/>
      </c>
      <c r="T773" s="341" t="str">
        <f t="array" ref="T773">if(V773="","",XLOOKUP(V773,Master[Company],Master[Loading Location],"NA",0,1))</f>
        <v/>
      </c>
      <c r="U773" s="341" t="str">
        <f t="array" ref="U773">if(V773="","",XLOOKUP(V773,Master[Company],Master[Acronym],"NA",0,1))</f>
        <v/>
      </c>
      <c r="V773" s="341"/>
      <c r="W773" s="342"/>
      <c r="X773" s="90"/>
      <c r="Y773" s="341"/>
      <c r="Z773" s="341" t="str">
        <f t="shared" si="11"/>
        <v/>
      </c>
      <c r="AA773" s="341"/>
      <c r="AB773" s="341"/>
      <c r="AC773" s="341"/>
      <c r="AD773" s="401"/>
      <c r="AE773" s="563"/>
      <c r="AF773" s="564"/>
      <c r="AG773" s="564"/>
      <c r="AH773" s="564"/>
      <c r="AI773" s="564"/>
      <c r="AJ773" s="564"/>
      <c r="AK773" s="564"/>
      <c r="AL773" s="565"/>
      <c r="AM773" s="564"/>
      <c r="AN773" s="564"/>
      <c r="AO773" s="564"/>
      <c r="AP773" s="564"/>
      <c r="AQ773" s="564"/>
      <c r="AR773" s="564"/>
      <c r="AS773" s="564"/>
      <c r="AT773" s="564"/>
      <c r="AU773" s="394"/>
      <c r="AV773" s="306"/>
      <c r="AW773" s="306"/>
      <c r="AX773" s="394"/>
      <c r="AY773" s="401"/>
      <c r="AZ773" s="341"/>
      <c r="BA773" s="341"/>
      <c r="BB773" s="341"/>
      <c r="BC773" s="341"/>
      <c r="BD773" s="341"/>
      <c r="BE773" s="401"/>
      <c r="BF773" s="341"/>
      <c r="BG773" s="341"/>
      <c r="BH773" s="402"/>
      <c r="BI773" s="403"/>
      <c r="BJ773" s="405"/>
      <c r="BK773" s="405"/>
      <c r="BL773" s="405"/>
      <c r="BM773" s="405"/>
      <c r="BN773" s="514"/>
    </row>
    <row r="774" ht="18.75" customHeight="1">
      <c r="A774" s="336" t="str">
        <f t="shared" si="13"/>
        <v/>
      </c>
      <c r="B774" s="341"/>
      <c r="C774" s="559"/>
      <c r="D774" s="559"/>
      <c r="E774" s="560" t="str">
        <f t="shared" si="14"/>
        <v/>
      </c>
      <c r="F774" s="401"/>
      <c r="G774" s="394"/>
      <c r="H774" s="341" t="str">
        <f t="array" ref="H774">IF(D774="","",XLOOKUP(D774,'Master Data'!K:K,'Master Data'!N:N,"Input in Master Data",0,1))</f>
        <v/>
      </c>
      <c r="I774" s="341" t="str">
        <f t="array" ref="I774">IF(D774="","",XLOOKUP(D774,'Master Data'!K:K,'Master Data'!O:O,"Input in Master Data",0,1))</f>
        <v/>
      </c>
      <c r="J774" s="341" t="str">
        <f t="array" ref="J774">if(V774="","",XLOOKUP(V774,Master[Company],Master[Blow],"Unknown",0,1))</f>
        <v/>
      </c>
      <c r="K774" s="341" t="str">
        <f t="array" ref="K774">if(V774="","",XLOOKUP(V774,Master[Company],Master[Pigging],"Unknown",0,1))</f>
        <v/>
      </c>
      <c r="L774" s="341" t="str">
        <f t="array" ref="L774">if(V774="","",XLOOKUP(V774,Master[Company],Master[Load Method],"Unknown",0,1))</f>
        <v/>
      </c>
      <c r="M774" s="341" t="str">
        <f t="array" ref="M774">if(V774="","",XLOOKUP(V774,Master[Company],Master[Line Distance],"Unknown",0,1))</f>
        <v/>
      </c>
      <c r="N774" s="394"/>
      <c r="O774" s="341"/>
      <c r="P774" s="506"/>
      <c r="Q774" s="341" t="str">
        <f t="array" ref="Q774">if(V774="","",XLOOKUP(V774,Master[Company],Master[Terms],"NA",0,1))</f>
        <v/>
      </c>
      <c r="R774" s="341" t="str">
        <f t="shared" si="9"/>
        <v/>
      </c>
      <c r="S774" s="341" t="str">
        <f t="array" ref="S774">if(V774="","",XLOOKUP(V774,Master[Company],Master[Group],"NA",0,1))</f>
        <v/>
      </c>
      <c r="T774" s="341" t="str">
        <f t="array" ref="T774">if(V774="","",XLOOKUP(V774,Master[Company],Master[Loading Location],"NA",0,1))</f>
        <v/>
      </c>
      <c r="U774" s="341" t="str">
        <f t="array" ref="U774">if(V774="","",XLOOKUP(V774,Master[Company],Master[Acronym],"NA",0,1))</f>
        <v/>
      </c>
      <c r="V774" s="341"/>
      <c r="W774" s="342"/>
      <c r="X774" s="90"/>
      <c r="Y774" s="341"/>
      <c r="Z774" s="341" t="str">
        <f t="shared" si="11"/>
        <v/>
      </c>
      <c r="AA774" s="341"/>
      <c r="AB774" s="341"/>
      <c r="AC774" s="341"/>
      <c r="AD774" s="401"/>
      <c r="AE774" s="563"/>
      <c r="AF774" s="564"/>
      <c r="AG774" s="564"/>
      <c r="AH774" s="564"/>
      <c r="AI774" s="564"/>
      <c r="AJ774" s="564"/>
      <c r="AK774" s="564"/>
      <c r="AL774" s="565"/>
      <c r="AM774" s="564"/>
      <c r="AN774" s="564"/>
      <c r="AO774" s="564"/>
      <c r="AP774" s="564"/>
      <c r="AQ774" s="564"/>
      <c r="AR774" s="564"/>
      <c r="AS774" s="564"/>
      <c r="AT774" s="564"/>
      <c r="AU774" s="394"/>
      <c r="AV774" s="306"/>
      <c r="AW774" s="306"/>
      <c r="AX774" s="394"/>
      <c r="AY774" s="401"/>
      <c r="AZ774" s="341"/>
      <c r="BA774" s="341"/>
      <c r="BB774" s="341"/>
      <c r="BC774" s="341"/>
      <c r="BD774" s="341"/>
      <c r="BE774" s="401"/>
      <c r="BF774" s="341"/>
      <c r="BG774" s="341"/>
      <c r="BH774" s="402"/>
      <c r="BI774" s="403"/>
      <c r="BJ774" s="405"/>
      <c r="BK774" s="405"/>
      <c r="BL774" s="405"/>
      <c r="BM774" s="405"/>
      <c r="BN774" s="514"/>
    </row>
    <row r="775" ht="18.75" customHeight="1">
      <c r="A775" s="336" t="str">
        <f t="shared" si="13"/>
        <v/>
      </c>
      <c r="B775" s="341"/>
      <c r="C775" s="559"/>
      <c r="D775" s="559"/>
      <c r="E775" s="560" t="str">
        <f t="shared" si="14"/>
        <v/>
      </c>
      <c r="F775" s="401"/>
      <c r="G775" s="394"/>
      <c r="H775" s="341" t="str">
        <f t="array" ref="H775">IF(D775="","",XLOOKUP(D775,'Master Data'!K:K,'Master Data'!N:N,"Input in Master Data",0,1))</f>
        <v/>
      </c>
      <c r="I775" s="341" t="str">
        <f t="array" ref="I775">IF(D775="","",XLOOKUP(D775,'Master Data'!K:K,'Master Data'!O:O,"Input in Master Data",0,1))</f>
        <v/>
      </c>
      <c r="J775" s="341" t="str">
        <f t="array" ref="J775">if(V775="","",XLOOKUP(V775,Master[Company],Master[Blow],"Unknown",0,1))</f>
        <v/>
      </c>
      <c r="K775" s="341" t="str">
        <f t="array" ref="K775">if(V775="","",XLOOKUP(V775,Master[Company],Master[Pigging],"Unknown",0,1))</f>
        <v/>
      </c>
      <c r="L775" s="341" t="str">
        <f t="array" ref="L775">if(V775="","",XLOOKUP(V775,Master[Company],Master[Load Method],"Unknown",0,1))</f>
        <v/>
      </c>
      <c r="M775" s="341" t="str">
        <f t="array" ref="M775">if(V775="","",XLOOKUP(V775,Master[Company],Master[Line Distance],"Unknown",0,1))</f>
        <v/>
      </c>
      <c r="N775" s="394"/>
      <c r="O775" s="341"/>
      <c r="P775" s="506"/>
      <c r="Q775" s="341" t="str">
        <f t="array" ref="Q775">if(V775="","",XLOOKUP(V775,Master[Company],Master[Terms],"NA",0,1))</f>
        <v/>
      </c>
      <c r="R775" s="341" t="str">
        <f t="shared" si="9"/>
        <v/>
      </c>
      <c r="S775" s="341" t="str">
        <f t="array" ref="S775">if(V775="","",XLOOKUP(V775,Master[Company],Master[Group],"NA",0,1))</f>
        <v/>
      </c>
      <c r="T775" s="341" t="str">
        <f t="array" ref="T775">if(V775="","",XLOOKUP(V775,Master[Company],Master[Loading Location],"NA",0,1))</f>
        <v/>
      </c>
      <c r="U775" s="341" t="str">
        <f t="array" ref="U775">if(V775="","",XLOOKUP(V775,Master[Company],Master[Acronym],"NA",0,1))</f>
        <v/>
      </c>
      <c r="V775" s="341"/>
      <c r="W775" s="342"/>
      <c r="X775" s="90"/>
      <c r="Y775" s="341"/>
      <c r="Z775" s="341" t="str">
        <f t="shared" si="11"/>
        <v/>
      </c>
      <c r="AA775" s="341"/>
      <c r="AB775" s="341"/>
      <c r="AC775" s="341"/>
      <c r="AD775" s="401"/>
      <c r="AE775" s="563"/>
      <c r="AF775" s="564"/>
      <c r="AG775" s="564"/>
      <c r="AH775" s="564"/>
      <c r="AI775" s="564"/>
      <c r="AJ775" s="564"/>
      <c r="AK775" s="564"/>
      <c r="AL775" s="565"/>
      <c r="AM775" s="564"/>
      <c r="AN775" s="564"/>
      <c r="AO775" s="564"/>
      <c r="AP775" s="564"/>
      <c r="AQ775" s="564"/>
      <c r="AR775" s="564"/>
      <c r="AS775" s="564"/>
      <c r="AT775" s="564"/>
      <c r="AU775" s="394"/>
      <c r="AV775" s="306"/>
      <c r="AW775" s="306"/>
      <c r="AX775" s="394"/>
      <c r="AY775" s="401"/>
      <c r="AZ775" s="341"/>
      <c r="BA775" s="341"/>
      <c r="BB775" s="341"/>
      <c r="BC775" s="341"/>
      <c r="BD775" s="341"/>
      <c r="BE775" s="401"/>
      <c r="BF775" s="341"/>
      <c r="BG775" s="341"/>
      <c r="BH775" s="402"/>
      <c r="BI775" s="403"/>
      <c r="BJ775" s="405"/>
      <c r="BK775" s="405"/>
      <c r="BL775" s="405"/>
      <c r="BM775" s="405"/>
      <c r="BN775" s="514"/>
    </row>
    <row r="776" ht="18.75" customHeight="1">
      <c r="A776" s="336" t="str">
        <f t="shared" si="13"/>
        <v/>
      </c>
      <c r="B776" s="341"/>
      <c r="C776" s="559"/>
      <c r="D776" s="559"/>
      <c r="E776" s="560" t="str">
        <f t="shared" si="14"/>
        <v/>
      </c>
      <c r="F776" s="401"/>
      <c r="G776" s="394"/>
      <c r="H776" s="341" t="str">
        <f t="array" ref="H776">IF(D776="","",XLOOKUP(D776,'Master Data'!K:K,'Master Data'!N:N,"Input in Master Data",0,1))</f>
        <v/>
      </c>
      <c r="I776" s="341" t="str">
        <f t="array" ref="I776">IF(D776="","",XLOOKUP(D776,'Master Data'!K:K,'Master Data'!O:O,"Input in Master Data",0,1))</f>
        <v/>
      </c>
      <c r="J776" s="341" t="str">
        <f t="array" ref="J776">if(V776="","",XLOOKUP(V776,Master[Company],Master[Blow],"Unknown",0,1))</f>
        <v/>
      </c>
      <c r="K776" s="341" t="str">
        <f t="array" ref="K776">if(V776="","",XLOOKUP(V776,Master[Company],Master[Pigging],"Unknown",0,1))</f>
        <v/>
      </c>
      <c r="L776" s="341" t="str">
        <f t="array" ref="L776">if(V776="","",XLOOKUP(V776,Master[Company],Master[Load Method],"Unknown",0,1))</f>
        <v/>
      </c>
      <c r="M776" s="341" t="str">
        <f t="array" ref="M776">if(V776="","",XLOOKUP(V776,Master[Company],Master[Line Distance],"Unknown",0,1))</f>
        <v/>
      </c>
      <c r="N776" s="394"/>
      <c r="O776" s="341"/>
      <c r="P776" s="506"/>
      <c r="Q776" s="341" t="str">
        <f t="array" ref="Q776">if(V776="","",XLOOKUP(V776,Master[Company],Master[Terms],"NA",0,1))</f>
        <v/>
      </c>
      <c r="R776" s="341" t="str">
        <f t="shared" si="9"/>
        <v/>
      </c>
      <c r="S776" s="341" t="str">
        <f t="array" ref="S776">if(V776="","",XLOOKUP(V776,Master[Company],Master[Group],"NA",0,1))</f>
        <v/>
      </c>
      <c r="T776" s="341" t="str">
        <f t="array" ref="T776">if(V776="","",XLOOKUP(V776,Master[Company],Master[Loading Location],"NA",0,1))</f>
        <v/>
      </c>
      <c r="U776" s="341" t="str">
        <f t="array" ref="U776">if(V776="","",XLOOKUP(V776,Master[Company],Master[Acronym],"NA",0,1))</f>
        <v/>
      </c>
      <c r="V776" s="341"/>
      <c r="W776" s="342"/>
      <c r="X776" s="90"/>
      <c r="Y776" s="341"/>
      <c r="Z776" s="341" t="str">
        <f t="shared" si="11"/>
        <v/>
      </c>
      <c r="AA776" s="341"/>
      <c r="AB776" s="341"/>
      <c r="AC776" s="341"/>
      <c r="AD776" s="401"/>
      <c r="AE776" s="563"/>
      <c r="AF776" s="564"/>
      <c r="AG776" s="564"/>
      <c r="AH776" s="564"/>
      <c r="AI776" s="564"/>
      <c r="AJ776" s="564"/>
      <c r="AK776" s="564"/>
      <c r="AL776" s="565"/>
      <c r="AM776" s="564"/>
      <c r="AN776" s="564"/>
      <c r="AO776" s="564"/>
      <c r="AP776" s="564"/>
      <c r="AQ776" s="564"/>
      <c r="AR776" s="564"/>
      <c r="AS776" s="564"/>
      <c r="AT776" s="564"/>
      <c r="AU776" s="394"/>
      <c r="AV776" s="306"/>
      <c r="AW776" s="306"/>
      <c r="AX776" s="394"/>
      <c r="AY776" s="401"/>
      <c r="AZ776" s="341"/>
      <c r="BA776" s="341"/>
      <c r="BB776" s="341"/>
      <c r="BC776" s="341"/>
      <c r="BD776" s="341"/>
      <c r="BE776" s="401"/>
      <c r="BF776" s="341"/>
      <c r="BG776" s="341"/>
      <c r="BH776" s="402"/>
      <c r="BI776" s="403"/>
      <c r="BJ776" s="405"/>
      <c r="BK776" s="405"/>
      <c r="BL776" s="405"/>
      <c r="BM776" s="405"/>
      <c r="BN776" s="514"/>
    </row>
    <row r="777" ht="18.75" customHeight="1">
      <c r="A777" s="336" t="str">
        <f t="shared" si="13"/>
        <v/>
      </c>
      <c r="B777" s="341"/>
      <c r="C777" s="559"/>
      <c r="D777" s="559"/>
      <c r="E777" s="560" t="str">
        <f t="shared" si="14"/>
        <v/>
      </c>
      <c r="F777" s="401"/>
      <c r="G777" s="394"/>
      <c r="H777" s="341" t="str">
        <f t="array" ref="H777">IF(D777="","",XLOOKUP(D777,'Master Data'!K:K,'Master Data'!N:N,"Input in Master Data",0,1))</f>
        <v/>
      </c>
      <c r="I777" s="341" t="str">
        <f t="array" ref="I777">IF(D777="","",XLOOKUP(D777,'Master Data'!K:K,'Master Data'!O:O,"Input in Master Data",0,1))</f>
        <v/>
      </c>
      <c r="J777" s="341" t="str">
        <f t="array" ref="J777">if(V777="","",XLOOKUP(V777,Master[Company],Master[Blow],"Unknown",0,1))</f>
        <v/>
      </c>
      <c r="K777" s="341" t="str">
        <f t="array" ref="K777">if(V777="","",XLOOKUP(V777,Master[Company],Master[Pigging],"Unknown",0,1))</f>
        <v/>
      </c>
      <c r="L777" s="341" t="str">
        <f t="array" ref="L777">if(V777="","",XLOOKUP(V777,Master[Company],Master[Load Method],"Unknown",0,1))</f>
        <v/>
      </c>
      <c r="M777" s="341" t="str">
        <f t="array" ref="M777">if(V777="","",XLOOKUP(V777,Master[Company],Master[Line Distance],"Unknown",0,1))</f>
        <v/>
      </c>
      <c r="N777" s="394"/>
      <c r="O777" s="341"/>
      <c r="P777" s="506"/>
      <c r="Q777" s="341" t="str">
        <f t="array" ref="Q777">if(V777="","",XLOOKUP(V777,Master[Company],Master[Terms],"NA",0,1))</f>
        <v/>
      </c>
      <c r="R777" s="341" t="str">
        <f t="shared" si="9"/>
        <v/>
      </c>
      <c r="S777" s="341" t="str">
        <f t="array" ref="S777">if(V777="","",XLOOKUP(V777,Master[Company],Master[Group],"NA",0,1))</f>
        <v/>
      </c>
      <c r="T777" s="341" t="str">
        <f t="array" ref="T777">if(V777="","",XLOOKUP(V777,Master[Company],Master[Loading Location],"NA",0,1))</f>
        <v/>
      </c>
      <c r="U777" s="341" t="str">
        <f t="array" ref="U777">if(V777="","",XLOOKUP(V777,Master[Company],Master[Acronym],"NA",0,1))</f>
        <v/>
      </c>
      <c r="V777" s="341"/>
      <c r="W777" s="342"/>
      <c r="X777" s="90"/>
      <c r="Y777" s="341"/>
      <c r="Z777" s="341" t="str">
        <f t="shared" si="11"/>
        <v/>
      </c>
      <c r="AA777" s="341"/>
      <c r="AB777" s="341"/>
      <c r="AC777" s="341"/>
      <c r="AD777" s="401"/>
      <c r="AE777" s="563"/>
      <c r="AF777" s="564"/>
      <c r="AG777" s="564"/>
      <c r="AH777" s="564"/>
      <c r="AI777" s="564"/>
      <c r="AJ777" s="564"/>
      <c r="AK777" s="564"/>
      <c r="AL777" s="565"/>
      <c r="AM777" s="564"/>
      <c r="AN777" s="564"/>
      <c r="AO777" s="564"/>
      <c r="AP777" s="564"/>
      <c r="AQ777" s="564"/>
      <c r="AR777" s="564"/>
      <c r="AS777" s="564"/>
      <c r="AT777" s="564"/>
      <c r="AU777" s="394"/>
      <c r="AV777" s="306"/>
      <c r="AW777" s="306"/>
      <c r="AX777" s="394"/>
      <c r="AY777" s="401"/>
      <c r="AZ777" s="341"/>
      <c r="BA777" s="341"/>
      <c r="BB777" s="341"/>
      <c r="BC777" s="341"/>
      <c r="BD777" s="341"/>
      <c r="BE777" s="401"/>
      <c r="BF777" s="341"/>
      <c r="BG777" s="341"/>
      <c r="BH777" s="402"/>
      <c r="BI777" s="403"/>
      <c r="BJ777" s="405"/>
      <c r="BK777" s="405"/>
      <c r="BL777" s="405"/>
      <c r="BM777" s="405"/>
      <c r="BN777" s="514"/>
    </row>
    <row r="778" ht="18.75" customHeight="1">
      <c r="A778" s="336" t="str">
        <f t="shared" si="13"/>
        <v/>
      </c>
      <c r="B778" s="341"/>
      <c r="C778" s="559"/>
      <c r="D778" s="559"/>
      <c r="E778" s="560" t="str">
        <f t="shared" si="14"/>
        <v/>
      </c>
      <c r="F778" s="401"/>
      <c r="G778" s="394"/>
      <c r="H778" s="341" t="str">
        <f t="array" ref="H778">IF(D778="","",XLOOKUP(D778,'Master Data'!K:K,'Master Data'!N:N,"Input in Master Data",0,1))</f>
        <v/>
      </c>
      <c r="I778" s="341" t="str">
        <f t="array" ref="I778">IF(D778="","",XLOOKUP(D778,'Master Data'!K:K,'Master Data'!O:O,"Input in Master Data",0,1))</f>
        <v/>
      </c>
      <c r="J778" s="341" t="str">
        <f t="array" ref="J778">if(V778="","",XLOOKUP(V778,Master[Company],Master[Blow],"Unknown",0,1))</f>
        <v/>
      </c>
      <c r="K778" s="341" t="str">
        <f t="array" ref="K778">if(V778="","",XLOOKUP(V778,Master[Company],Master[Pigging],"Unknown",0,1))</f>
        <v/>
      </c>
      <c r="L778" s="341" t="str">
        <f t="array" ref="L778">if(V778="","",XLOOKUP(V778,Master[Company],Master[Load Method],"Unknown",0,1))</f>
        <v/>
      </c>
      <c r="M778" s="341" t="str">
        <f t="array" ref="M778">if(V778="","",XLOOKUP(V778,Master[Company],Master[Line Distance],"Unknown",0,1))</f>
        <v/>
      </c>
      <c r="N778" s="394"/>
      <c r="O778" s="341"/>
      <c r="P778" s="506"/>
      <c r="Q778" s="341" t="str">
        <f t="array" ref="Q778">if(V778="","",XLOOKUP(V778,Master[Company],Master[Terms],"NA",0,1))</f>
        <v/>
      </c>
      <c r="R778" s="341" t="str">
        <f t="shared" si="9"/>
        <v/>
      </c>
      <c r="S778" s="341" t="str">
        <f t="array" ref="S778">if(V778="","",XLOOKUP(V778,Master[Company],Master[Group],"NA",0,1))</f>
        <v/>
      </c>
      <c r="T778" s="341" t="str">
        <f t="array" ref="T778">if(V778="","",XLOOKUP(V778,Master[Company],Master[Loading Location],"NA",0,1))</f>
        <v/>
      </c>
      <c r="U778" s="341" t="str">
        <f t="array" ref="U778">if(V778="","",XLOOKUP(V778,Master[Company],Master[Acronym],"NA",0,1))</f>
        <v/>
      </c>
      <c r="V778" s="341"/>
      <c r="W778" s="342"/>
      <c r="X778" s="90"/>
      <c r="Y778" s="341"/>
      <c r="Z778" s="341" t="str">
        <f t="shared" si="11"/>
        <v/>
      </c>
      <c r="AA778" s="341"/>
      <c r="AB778" s="341"/>
      <c r="AC778" s="341"/>
      <c r="AD778" s="401"/>
      <c r="AE778" s="563"/>
      <c r="AF778" s="564"/>
      <c r="AG778" s="564"/>
      <c r="AH778" s="564"/>
      <c r="AI778" s="564"/>
      <c r="AJ778" s="564"/>
      <c r="AK778" s="564"/>
      <c r="AL778" s="565"/>
      <c r="AM778" s="564"/>
      <c r="AN778" s="564"/>
      <c r="AO778" s="564"/>
      <c r="AP778" s="564"/>
      <c r="AQ778" s="564"/>
      <c r="AR778" s="564"/>
      <c r="AS778" s="564"/>
      <c r="AT778" s="564"/>
      <c r="AU778" s="394"/>
      <c r="AV778" s="306"/>
      <c r="AW778" s="306"/>
      <c r="AX778" s="394"/>
      <c r="AY778" s="401"/>
      <c r="AZ778" s="341"/>
      <c r="BA778" s="341"/>
      <c r="BB778" s="341"/>
      <c r="BC778" s="341"/>
      <c r="BD778" s="341"/>
      <c r="BE778" s="401"/>
      <c r="BF778" s="341"/>
      <c r="BG778" s="341"/>
      <c r="BH778" s="402"/>
      <c r="BI778" s="403"/>
      <c r="BJ778" s="405"/>
      <c r="BK778" s="405"/>
      <c r="BL778" s="405"/>
      <c r="BM778" s="405"/>
      <c r="BN778" s="514"/>
    </row>
    <row r="779" ht="18.75" customHeight="1">
      <c r="A779" s="336" t="str">
        <f t="shared" si="13"/>
        <v/>
      </c>
      <c r="B779" s="341"/>
      <c r="C779" s="559"/>
      <c r="D779" s="559"/>
      <c r="E779" s="560" t="str">
        <f t="shared" si="14"/>
        <v/>
      </c>
      <c r="F779" s="401"/>
      <c r="G779" s="394"/>
      <c r="H779" s="341" t="str">
        <f t="array" ref="H779">IF(D779="","",XLOOKUP(D779,'Master Data'!K:K,'Master Data'!N:N,"Input in Master Data",0,1))</f>
        <v/>
      </c>
      <c r="I779" s="341" t="str">
        <f t="array" ref="I779">IF(D779="","",XLOOKUP(D779,'Master Data'!K:K,'Master Data'!O:O,"Input in Master Data",0,1))</f>
        <v/>
      </c>
      <c r="J779" s="341" t="str">
        <f t="array" ref="J779">if(V779="","",XLOOKUP(V779,Master[Company],Master[Blow],"Unknown",0,1))</f>
        <v/>
      </c>
      <c r="K779" s="341" t="str">
        <f t="array" ref="K779">if(V779="","",XLOOKUP(V779,Master[Company],Master[Pigging],"Unknown",0,1))</f>
        <v/>
      </c>
      <c r="L779" s="341" t="str">
        <f t="array" ref="L779">if(V779="","",XLOOKUP(V779,Master[Company],Master[Load Method],"Unknown",0,1))</f>
        <v/>
      </c>
      <c r="M779" s="341" t="str">
        <f t="array" ref="M779">if(V779="","",XLOOKUP(V779,Master[Company],Master[Line Distance],"Unknown",0,1))</f>
        <v/>
      </c>
      <c r="N779" s="394"/>
      <c r="O779" s="341"/>
      <c r="P779" s="506"/>
      <c r="Q779" s="341" t="str">
        <f t="array" ref="Q779">if(V779="","",XLOOKUP(V779,Master[Company],Master[Terms],"NA",0,1))</f>
        <v/>
      </c>
      <c r="R779" s="341" t="str">
        <f t="shared" si="9"/>
        <v/>
      </c>
      <c r="S779" s="341" t="str">
        <f t="array" ref="S779">if(V779="","",XLOOKUP(V779,Master[Company],Master[Group],"NA",0,1))</f>
        <v/>
      </c>
      <c r="T779" s="341" t="str">
        <f t="array" ref="T779">if(V779="","",XLOOKUP(V779,Master[Company],Master[Loading Location],"NA",0,1))</f>
        <v/>
      </c>
      <c r="U779" s="341" t="str">
        <f t="array" ref="U779">if(V779="","",XLOOKUP(V779,Master[Company],Master[Acronym],"NA",0,1))</f>
        <v/>
      </c>
      <c r="V779" s="341"/>
      <c r="W779" s="342"/>
      <c r="X779" s="90"/>
      <c r="Y779" s="341"/>
      <c r="Z779" s="341" t="str">
        <f t="shared" si="11"/>
        <v/>
      </c>
      <c r="AA779" s="341"/>
      <c r="AB779" s="341"/>
      <c r="AC779" s="341"/>
      <c r="AD779" s="401"/>
      <c r="AE779" s="563"/>
      <c r="AF779" s="564"/>
      <c r="AG779" s="564"/>
      <c r="AH779" s="564"/>
      <c r="AI779" s="564"/>
      <c r="AJ779" s="564"/>
      <c r="AK779" s="564"/>
      <c r="AL779" s="565"/>
      <c r="AM779" s="564"/>
      <c r="AN779" s="564"/>
      <c r="AO779" s="564"/>
      <c r="AP779" s="564"/>
      <c r="AQ779" s="564"/>
      <c r="AR779" s="564"/>
      <c r="AS779" s="564"/>
      <c r="AT779" s="564"/>
      <c r="AU779" s="394"/>
      <c r="AV779" s="306"/>
      <c r="AW779" s="306"/>
      <c r="AX779" s="394"/>
      <c r="AY779" s="401"/>
      <c r="AZ779" s="341"/>
      <c r="BA779" s="341"/>
      <c r="BB779" s="341"/>
      <c r="BC779" s="341"/>
      <c r="BD779" s="341"/>
      <c r="BE779" s="401"/>
      <c r="BF779" s="341"/>
      <c r="BG779" s="341"/>
      <c r="BH779" s="402"/>
      <c r="BI779" s="403"/>
      <c r="BJ779" s="405"/>
      <c r="BK779" s="405"/>
      <c r="BL779" s="405"/>
      <c r="BM779" s="405"/>
      <c r="BN779" s="514"/>
    </row>
    <row r="780" ht="18.75" customHeight="1">
      <c r="A780" s="336" t="str">
        <f t="shared" si="13"/>
        <v/>
      </c>
      <c r="B780" s="341"/>
      <c r="C780" s="559"/>
      <c r="D780" s="559"/>
      <c r="E780" s="560" t="str">
        <f t="shared" si="14"/>
        <v/>
      </c>
      <c r="F780" s="401"/>
      <c r="G780" s="394"/>
      <c r="H780" s="341" t="str">
        <f t="array" ref="H780">IF(D780="","",XLOOKUP(D780,'Master Data'!K:K,'Master Data'!N:N,"Input in Master Data",0,1))</f>
        <v/>
      </c>
      <c r="I780" s="341" t="str">
        <f t="array" ref="I780">IF(D780="","",XLOOKUP(D780,'Master Data'!K:K,'Master Data'!O:O,"Input in Master Data",0,1))</f>
        <v/>
      </c>
      <c r="J780" s="341" t="str">
        <f t="array" ref="J780">if(V780="","",XLOOKUP(V780,Master[Company],Master[Blow],"Unknown",0,1))</f>
        <v/>
      </c>
      <c r="K780" s="341" t="str">
        <f t="array" ref="K780">if(V780="","",XLOOKUP(V780,Master[Company],Master[Pigging],"Unknown",0,1))</f>
        <v/>
      </c>
      <c r="L780" s="341" t="str">
        <f t="array" ref="L780">if(V780="","",XLOOKUP(V780,Master[Company],Master[Load Method],"Unknown",0,1))</f>
        <v/>
      </c>
      <c r="M780" s="341" t="str">
        <f t="array" ref="M780">if(V780="","",XLOOKUP(V780,Master[Company],Master[Line Distance],"Unknown",0,1))</f>
        <v/>
      </c>
      <c r="N780" s="394"/>
      <c r="O780" s="341"/>
      <c r="P780" s="506"/>
      <c r="Q780" s="341" t="str">
        <f t="array" ref="Q780">if(V780="","",XLOOKUP(V780,Master[Company],Master[Terms],"NA",0,1))</f>
        <v/>
      </c>
      <c r="R780" s="341" t="str">
        <f t="shared" si="9"/>
        <v/>
      </c>
      <c r="S780" s="341" t="str">
        <f t="array" ref="S780">if(V780="","",XLOOKUP(V780,Master[Company],Master[Group],"NA",0,1))</f>
        <v/>
      </c>
      <c r="T780" s="341" t="str">
        <f t="array" ref="T780">if(V780="","",XLOOKUP(V780,Master[Company],Master[Loading Location],"NA",0,1))</f>
        <v/>
      </c>
      <c r="U780" s="341" t="str">
        <f t="array" ref="U780">if(V780="","",XLOOKUP(V780,Master[Company],Master[Acronym],"NA",0,1))</f>
        <v/>
      </c>
      <c r="V780" s="341"/>
      <c r="W780" s="342"/>
      <c r="X780" s="90"/>
      <c r="Y780" s="341"/>
      <c r="Z780" s="341" t="str">
        <f t="shared" si="11"/>
        <v/>
      </c>
      <c r="AA780" s="341"/>
      <c r="AB780" s="341"/>
      <c r="AC780" s="341"/>
      <c r="AD780" s="401"/>
      <c r="AE780" s="563"/>
      <c r="AF780" s="564"/>
      <c r="AG780" s="564"/>
      <c r="AH780" s="564"/>
      <c r="AI780" s="564"/>
      <c r="AJ780" s="564"/>
      <c r="AK780" s="564"/>
      <c r="AL780" s="565"/>
      <c r="AM780" s="564"/>
      <c r="AN780" s="564"/>
      <c r="AO780" s="564"/>
      <c r="AP780" s="564"/>
      <c r="AQ780" s="564"/>
      <c r="AR780" s="564"/>
      <c r="AS780" s="564"/>
      <c r="AT780" s="564"/>
      <c r="AU780" s="394"/>
      <c r="AV780" s="306"/>
      <c r="AW780" s="306"/>
      <c r="AX780" s="394"/>
      <c r="AY780" s="401"/>
      <c r="AZ780" s="341"/>
      <c r="BA780" s="341"/>
      <c r="BB780" s="341"/>
      <c r="BC780" s="341"/>
      <c r="BD780" s="341"/>
      <c r="BE780" s="401"/>
      <c r="BF780" s="341"/>
      <c r="BG780" s="341"/>
      <c r="BH780" s="402"/>
      <c r="BI780" s="403"/>
      <c r="BJ780" s="405"/>
      <c r="BK780" s="405"/>
      <c r="BL780" s="405"/>
      <c r="BM780" s="405"/>
      <c r="BN780" s="514"/>
    </row>
    <row r="781" ht="18.75" customHeight="1">
      <c r="A781" s="336" t="str">
        <f t="shared" si="13"/>
        <v/>
      </c>
      <c r="B781" s="341"/>
      <c r="C781" s="559"/>
      <c r="D781" s="559"/>
      <c r="E781" s="560" t="str">
        <f t="shared" si="14"/>
        <v/>
      </c>
      <c r="F781" s="401"/>
      <c r="G781" s="394"/>
      <c r="H781" s="341" t="str">
        <f t="array" ref="H781">IF(D781="","",XLOOKUP(D781,'Master Data'!K:K,'Master Data'!N:N,"Input in Master Data",0,1))</f>
        <v/>
      </c>
      <c r="I781" s="341" t="str">
        <f t="array" ref="I781">IF(D781="","",XLOOKUP(D781,'Master Data'!K:K,'Master Data'!O:O,"Input in Master Data",0,1))</f>
        <v/>
      </c>
      <c r="J781" s="341" t="str">
        <f t="array" ref="J781">if(V781="","",XLOOKUP(V781,Master[Company],Master[Blow],"Unknown",0,1))</f>
        <v/>
      </c>
      <c r="K781" s="341" t="str">
        <f t="array" ref="K781">if(V781="","",XLOOKUP(V781,Master[Company],Master[Pigging],"Unknown",0,1))</f>
        <v/>
      </c>
      <c r="L781" s="341" t="str">
        <f t="array" ref="L781">if(V781="","",XLOOKUP(V781,Master[Company],Master[Load Method],"Unknown",0,1))</f>
        <v/>
      </c>
      <c r="M781" s="341" t="str">
        <f t="array" ref="M781">if(V781="","",XLOOKUP(V781,Master[Company],Master[Line Distance],"Unknown",0,1))</f>
        <v/>
      </c>
      <c r="N781" s="394"/>
      <c r="O781" s="341"/>
      <c r="P781" s="506"/>
      <c r="Q781" s="341" t="str">
        <f t="array" ref="Q781">if(V781="","",XLOOKUP(V781,Master[Company],Master[Terms],"NA",0,1))</f>
        <v/>
      </c>
      <c r="R781" s="341" t="str">
        <f t="shared" si="9"/>
        <v/>
      </c>
      <c r="S781" s="341" t="str">
        <f t="array" ref="S781">if(V781="","",XLOOKUP(V781,Master[Company],Master[Group],"NA",0,1))</f>
        <v/>
      </c>
      <c r="T781" s="341" t="str">
        <f t="array" ref="T781">if(V781="","",XLOOKUP(V781,Master[Company],Master[Loading Location],"NA",0,1))</f>
        <v/>
      </c>
      <c r="U781" s="341" t="str">
        <f t="array" ref="U781">if(V781="","",XLOOKUP(V781,Master[Company],Master[Acronym],"NA",0,1))</f>
        <v/>
      </c>
      <c r="V781" s="341"/>
      <c r="W781" s="342"/>
      <c r="X781" s="90"/>
      <c r="Y781" s="341"/>
      <c r="Z781" s="341" t="str">
        <f t="shared" si="11"/>
        <v/>
      </c>
      <c r="AA781" s="341"/>
      <c r="AB781" s="341"/>
      <c r="AC781" s="341"/>
      <c r="AD781" s="401"/>
      <c r="AE781" s="563"/>
      <c r="AF781" s="564"/>
      <c r="AG781" s="564"/>
      <c r="AH781" s="564"/>
      <c r="AI781" s="564"/>
      <c r="AJ781" s="564"/>
      <c r="AK781" s="564"/>
      <c r="AL781" s="565"/>
      <c r="AM781" s="564"/>
      <c r="AN781" s="564"/>
      <c r="AO781" s="564"/>
      <c r="AP781" s="564"/>
      <c r="AQ781" s="564"/>
      <c r="AR781" s="564"/>
      <c r="AS781" s="564"/>
      <c r="AT781" s="564"/>
      <c r="AU781" s="394"/>
      <c r="AV781" s="306"/>
      <c r="AW781" s="306"/>
      <c r="AX781" s="394"/>
      <c r="AY781" s="401"/>
      <c r="AZ781" s="341"/>
      <c r="BA781" s="341"/>
      <c r="BB781" s="341"/>
      <c r="BC781" s="341"/>
      <c r="BD781" s="341"/>
      <c r="BE781" s="401"/>
      <c r="BF781" s="341"/>
      <c r="BG781" s="341"/>
      <c r="BH781" s="402"/>
      <c r="BI781" s="403"/>
      <c r="BJ781" s="405"/>
      <c r="BK781" s="405"/>
      <c r="BL781" s="405"/>
      <c r="BM781" s="405"/>
      <c r="BN781" s="514"/>
    </row>
    <row r="782" ht="18.75" customHeight="1">
      <c r="A782" s="336" t="str">
        <f t="shared" si="13"/>
        <v/>
      </c>
      <c r="B782" s="341"/>
      <c r="C782" s="559"/>
      <c r="D782" s="559"/>
      <c r="E782" s="560" t="str">
        <f t="shared" si="14"/>
        <v/>
      </c>
      <c r="F782" s="401"/>
      <c r="G782" s="394"/>
      <c r="H782" s="341" t="str">
        <f t="array" ref="H782">IF(D782="","",XLOOKUP(D782,'Master Data'!K:K,'Master Data'!N:N,"Input in Master Data",0,1))</f>
        <v/>
      </c>
      <c r="I782" s="341" t="str">
        <f t="array" ref="I782">IF(D782="","",XLOOKUP(D782,'Master Data'!K:K,'Master Data'!O:O,"Input in Master Data",0,1))</f>
        <v/>
      </c>
      <c r="J782" s="341" t="str">
        <f t="array" ref="J782">if(V782="","",XLOOKUP(V782,Master[Company],Master[Blow],"Unknown",0,1))</f>
        <v/>
      </c>
      <c r="K782" s="341" t="str">
        <f t="array" ref="K782">if(V782="","",XLOOKUP(V782,Master[Company],Master[Pigging],"Unknown",0,1))</f>
        <v/>
      </c>
      <c r="L782" s="341" t="str">
        <f t="array" ref="L782">if(V782="","",XLOOKUP(V782,Master[Company],Master[Load Method],"Unknown",0,1))</f>
        <v/>
      </c>
      <c r="M782" s="341" t="str">
        <f t="array" ref="M782">if(V782="","",XLOOKUP(V782,Master[Company],Master[Line Distance],"Unknown",0,1))</f>
        <v/>
      </c>
      <c r="N782" s="394"/>
      <c r="O782" s="341"/>
      <c r="P782" s="506"/>
      <c r="Q782" s="341" t="str">
        <f t="array" ref="Q782">if(V782="","",XLOOKUP(V782,Master[Company],Master[Terms],"NA",0,1))</f>
        <v/>
      </c>
      <c r="R782" s="341" t="str">
        <f t="shared" si="9"/>
        <v/>
      </c>
      <c r="S782" s="341" t="str">
        <f t="array" ref="S782">if(V782="","",XLOOKUP(V782,Master[Company],Master[Group],"NA",0,1))</f>
        <v/>
      </c>
      <c r="T782" s="341" t="str">
        <f t="array" ref="T782">if(V782="","",XLOOKUP(V782,Master[Company],Master[Loading Location],"NA",0,1))</f>
        <v/>
      </c>
      <c r="U782" s="341" t="str">
        <f t="array" ref="U782">if(V782="","",XLOOKUP(V782,Master[Company],Master[Acronym],"NA",0,1))</f>
        <v/>
      </c>
      <c r="V782" s="341"/>
      <c r="W782" s="342"/>
      <c r="X782" s="90"/>
      <c r="Y782" s="341"/>
      <c r="Z782" s="341" t="str">
        <f t="shared" si="11"/>
        <v/>
      </c>
      <c r="AA782" s="341"/>
      <c r="AB782" s="341"/>
      <c r="AC782" s="341"/>
      <c r="AD782" s="401"/>
      <c r="AE782" s="563"/>
      <c r="AF782" s="564"/>
      <c r="AG782" s="564"/>
      <c r="AH782" s="564"/>
      <c r="AI782" s="564"/>
      <c r="AJ782" s="564"/>
      <c r="AK782" s="564"/>
      <c r="AL782" s="565"/>
      <c r="AM782" s="564"/>
      <c r="AN782" s="564"/>
      <c r="AO782" s="564"/>
      <c r="AP782" s="564"/>
      <c r="AQ782" s="564"/>
      <c r="AR782" s="564"/>
      <c r="AS782" s="564"/>
      <c r="AT782" s="564"/>
      <c r="AU782" s="394"/>
      <c r="AV782" s="306"/>
      <c r="AW782" s="306"/>
      <c r="AX782" s="394"/>
      <c r="AY782" s="401"/>
      <c r="AZ782" s="341"/>
      <c r="BA782" s="341"/>
      <c r="BB782" s="341"/>
      <c r="BC782" s="341"/>
      <c r="BD782" s="341"/>
      <c r="BE782" s="401"/>
      <c r="BF782" s="341"/>
      <c r="BG782" s="341"/>
      <c r="BH782" s="402"/>
      <c r="BI782" s="403"/>
      <c r="BJ782" s="405"/>
      <c r="BK782" s="405"/>
      <c r="BL782" s="405"/>
      <c r="BM782" s="405"/>
      <c r="BN782" s="514"/>
    </row>
    <row r="783" ht="18.75" customHeight="1">
      <c r="A783" s="336" t="str">
        <f t="shared" si="13"/>
        <v/>
      </c>
      <c r="B783" s="341"/>
      <c r="C783" s="559"/>
      <c r="D783" s="559"/>
      <c r="E783" s="560" t="str">
        <f t="shared" si="14"/>
        <v/>
      </c>
      <c r="F783" s="401"/>
      <c r="G783" s="394"/>
      <c r="H783" s="341" t="str">
        <f t="array" ref="H783">IF(D783="","",XLOOKUP(D783,'Master Data'!K:K,'Master Data'!N:N,"Input in Master Data",0,1))</f>
        <v/>
      </c>
      <c r="I783" s="341" t="str">
        <f t="array" ref="I783">IF(D783="","",XLOOKUP(D783,'Master Data'!K:K,'Master Data'!O:O,"Input in Master Data",0,1))</f>
        <v/>
      </c>
      <c r="J783" s="341" t="str">
        <f t="array" ref="J783">if(V783="","",XLOOKUP(V783,Master[Company],Master[Blow],"Unknown",0,1))</f>
        <v/>
      </c>
      <c r="K783" s="341" t="str">
        <f t="array" ref="K783">if(V783="","",XLOOKUP(V783,Master[Company],Master[Pigging],"Unknown",0,1))</f>
        <v/>
      </c>
      <c r="L783" s="341" t="str">
        <f t="array" ref="L783">if(V783="","",XLOOKUP(V783,Master[Company],Master[Load Method],"Unknown",0,1))</f>
        <v/>
      </c>
      <c r="M783" s="341" t="str">
        <f t="array" ref="M783">if(V783="","",XLOOKUP(V783,Master[Company],Master[Line Distance],"Unknown",0,1))</f>
        <v/>
      </c>
      <c r="N783" s="394"/>
      <c r="O783" s="341"/>
      <c r="P783" s="506"/>
      <c r="Q783" s="341" t="str">
        <f t="array" ref="Q783">if(V783="","",XLOOKUP(V783,Master[Company],Master[Terms],"NA",0,1))</f>
        <v/>
      </c>
      <c r="R783" s="341" t="str">
        <f t="shared" si="9"/>
        <v/>
      </c>
      <c r="S783" s="341" t="str">
        <f t="array" ref="S783">if(V783="","",XLOOKUP(V783,Master[Company],Master[Group],"NA",0,1))</f>
        <v/>
      </c>
      <c r="T783" s="341" t="str">
        <f t="array" ref="T783">if(V783="","",XLOOKUP(V783,Master[Company],Master[Loading Location],"NA",0,1))</f>
        <v/>
      </c>
      <c r="U783" s="341" t="str">
        <f t="array" ref="U783">if(V783="","",XLOOKUP(V783,Master[Company],Master[Acronym],"NA",0,1))</f>
        <v/>
      </c>
      <c r="V783" s="341"/>
      <c r="W783" s="342"/>
      <c r="X783" s="90"/>
      <c r="Y783" s="341"/>
      <c r="Z783" s="341" t="str">
        <f t="shared" si="11"/>
        <v/>
      </c>
      <c r="AA783" s="341"/>
      <c r="AB783" s="341"/>
      <c r="AC783" s="341"/>
      <c r="AD783" s="401"/>
      <c r="AE783" s="563"/>
      <c r="AF783" s="564"/>
      <c r="AG783" s="564"/>
      <c r="AH783" s="564"/>
      <c r="AI783" s="564"/>
      <c r="AJ783" s="564"/>
      <c r="AK783" s="564"/>
      <c r="AL783" s="565"/>
      <c r="AM783" s="564"/>
      <c r="AN783" s="564"/>
      <c r="AO783" s="564"/>
      <c r="AP783" s="564"/>
      <c r="AQ783" s="564"/>
      <c r="AR783" s="564"/>
      <c r="AS783" s="564"/>
      <c r="AT783" s="564"/>
      <c r="AU783" s="394"/>
      <c r="AV783" s="306"/>
      <c r="AW783" s="306"/>
      <c r="AX783" s="394"/>
      <c r="AY783" s="401"/>
      <c r="AZ783" s="341"/>
      <c r="BA783" s="341"/>
      <c r="BB783" s="341"/>
      <c r="BC783" s="341"/>
      <c r="BD783" s="341"/>
      <c r="BE783" s="401"/>
      <c r="BF783" s="341"/>
      <c r="BG783" s="341"/>
      <c r="BH783" s="402"/>
      <c r="BI783" s="403"/>
      <c r="BJ783" s="405"/>
      <c r="BK783" s="405"/>
      <c r="BL783" s="405"/>
      <c r="BM783" s="405"/>
      <c r="BN783" s="514"/>
    </row>
    <row r="784" ht="18.75" customHeight="1">
      <c r="A784" s="336" t="str">
        <f t="shared" si="13"/>
        <v/>
      </c>
      <c r="B784" s="341"/>
      <c r="C784" s="559"/>
      <c r="D784" s="559"/>
      <c r="E784" s="560" t="str">
        <f t="shared" si="14"/>
        <v/>
      </c>
      <c r="F784" s="401"/>
      <c r="G784" s="394"/>
      <c r="H784" s="341" t="str">
        <f t="array" ref="H784">IF(D784="","",XLOOKUP(D784,'Master Data'!K:K,'Master Data'!N:N,"Input in Master Data",0,1))</f>
        <v/>
      </c>
      <c r="I784" s="341" t="str">
        <f t="array" ref="I784">IF(D784="","",XLOOKUP(D784,'Master Data'!K:K,'Master Data'!O:O,"Input in Master Data",0,1))</f>
        <v/>
      </c>
      <c r="J784" s="341" t="str">
        <f t="array" ref="J784">if(V784="","",XLOOKUP(V784,Master[Company],Master[Blow],"Unknown",0,1))</f>
        <v/>
      </c>
      <c r="K784" s="341" t="str">
        <f t="array" ref="K784">if(V784="","",XLOOKUP(V784,Master[Company],Master[Pigging],"Unknown",0,1))</f>
        <v/>
      </c>
      <c r="L784" s="341" t="str">
        <f t="array" ref="L784">if(V784="","",XLOOKUP(V784,Master[Company],Master[Load Method],"Unknown",0,1))</f>
        <v/>
      </c>
      <c r="M784" s="341" t="str">
        <f t="array" ref="M784">if(V784="","",XLOOKUP(V784,Master[Company],Master[Line Distance],"Unknown",0,1))</f>
        <v/>
      </c>
      <c r="N784" s="394"/>
      <c r="O784" s="341"/>
      <c r="P784" s="506"/>
      <c r="Q784" s="341" t="str">
        <f t="array" ref="Q784">if(V784="","",XLOOKUP(V784,Master[Company],Master[Terms],"NA",0,1))</f>
        <v/>
      </c>
      <c r="R784" s="341" t="str">
        <f t="shared" si="9"/>
        <v/>
      </c>
      <c r="S784" s="341" t="str">
        <f t="array" ref="S784">if(V784="","",XLOOKUP(V784,Master[Company],Master[Group],"NA",0,1))</f>
        <v/>
      </c>
      <c r="T784" s="341" t="str">
        <f t="array" ref="T784">if(V784="","",XLOOKUP(V784,Master[Company],Master[Loading Location],"NA",0,1))</f>
        <v/>
      </c>
      <c r="U784" s="341" t="str">
        <f t="array" ref="U784">if(V784="","",XLOOKUP(V784,Master[Company],Master[Acronym],"NA",0,1))</f>
        <v/>
      </c>
      <c r="V784" s="341"/>
      <c r="W784" s="342"/>
      <c r="X784" s="90"/>
      <c r="Y784" s="341"/>
      <c r="Z784" s="341" t="str">
        <f t="shared" si="11"/>
        <v/>
      </c>
      <c r="AA784" s="341"/>
      <c r="AB784" s="341"/>
      <c r="AC784" s="341"/>
      <c r="AD784" s="401"/>
      <c r="AE784" s="563"/>
      <c r="AF784" s="564"/>
      <c r="AG784" s="564"/>
      <c r="AH784" s="564"/>
      <c r="AI784" s="564"/>
      <c r="AJ784" s="564"/>
      <c r="AK784" s="564"/>
      <c r="AL784" s="565"/>
      <c r="AM784" s="564"/>
      <c r="AN784" s="564"/>
      <c r="AO784" s="564"/>
      <c r="AP784" s="564"/>
      <c r="AQ784" s="564"/>
      <c r="AR784" s="564"/>
      <c r="AS784" s="564"/>
      <c r="AT784" s="564"/>
      <c r="AU784" s="394"/>
      <c r="AV784" s="306"/>
      <c r="AW784" s="306"/>
      <c r="AX784" s="394"/>
      <c r="AY784" s="401"/>
      <c r="AZ784" s="341"/>
      <c r="BA784" s="341"/>
      <c r="BB784" s="341"/>
      <c r="BC784" s="341"/>
      <c r="BD784" s="341"/>
      <c r="BE784" s="401"/>
      <c r="BF784" s="341"/>
      <c r="BG784" s="341"/>
      <c r="BH784" s="402"/>
      <c r="BI784" s="403"/>
      <c r="BJ784" s="405"/>
      <c r="BK784" s="405"/>
      <c r="BL784" s="405"/>
      <c r="BM784" s="405"/>
      <c r="BN784" s="514"/>
    </row>
    <row r="785" ht="18.75" customHeight="1">
      <c r="A785" s="336" t="str">
        <f t="shared" si="13"/>
        <v/>
      </c>
      <c r="B785" s="341"/>
      <c r="C785" s="559"/>
      <c r="D785" s="559"/>
      <c r="E785" s="560" t="str">
        <f t="shared" si="14"/>
        <v/>
      </c>
      <c r="F785" s="401"/>
      <c r="G785" s="394"/>
      <c r="H785" s="341" t="str">
        <f t="array" ref="H785">IF(D785="","",XLOOKUP(D785,'Master Data'!K:K,'Master Data'!N:N,"Input in Master Data",0,1))</f>
        <v/>
      </c>
      <c r="I785" s="341" t="str">
        <f t="array" ref="I785">IF(D785="","",XLOOKUP(D785,'Master Data'!K:K,'Master Data'!O:O,"Input in Master Data",0,1))</f>
        <v/>
      </c>
      <c r="J785" s="341" t="str">
        <f t="array" ref="J785">if(V785="","",XLOOKUP(V785,Master[Company],Master[Blow],"Unknown",0,1))</f>
        <v/>
      </c>
      <c r="K785" s="341" t="str">
        <f t="array" ref="K785">if(V785="","",XLOOKUP(V785,Master[Company],Master[Pigging],"Unknown",0,1))</f>
        <v/>
      </c>
      <c r="L785" s="341" t="str">
        <f t="array" ref="L785">if(V785="","",XLOOKUP(V785,Master[Company],Master[Load Method],"Unknown",0,1))</f>
        <v/>
      </c>
      <c r="M785" s="341" t="str">
        <f t="array" ref="M785">if(V785="","",XLOOKUP(V785,Master[Company],Master[Line Distance],"Unknown",0,1))</f>
        <v/>
      </c>
      <c r="N785" s="394"/>
      <c r="O785" s="341"/>
      <c r="P785" s="506"/>
      <c r="Q785" s="341" t="str">
        <f t="array" ref="Q785">if(V785="","",XLOOKUP(V785,Master[Company],Master[Terms],"NA",0,1))</f>
        <v/>
      </c>
      <c r="R785" s="341" t="str">
        <f t="shared" si="9"/>
        <v/>
      </c>
      <c r="S785" s="341" t="str">
        <f t="array" ref="S785">if(V785="","",XLOOKUP(V785,Master[Company],Master[Group],"NA",0,1))</f>
        <v/>
      </c>
      <c r="T785" s="341" t="str">
        <f t="array" ref="T785">if(V785="","",XLOOKUP(V785,Master[Company],Master[Loading Location],"NA",0,1))</f>
        <v/>
      </c>
      <c r="U785" s="341" t="str">
        <f t="array" ref="U785">if(V785="","",XLOOKUP(V785,Master[Company],Master[Acronym],"NA",0,1))</f>
        <v/>
      </c>
      <c r="V785" s="341"/>
      <c r="W785" s="342"/>
      <c r="X785" s="90"/>
      <c r="Y785" s="341"/>
      <c r="Z785" s="341" t="str">
        <f t="shared" si="11"/>
        <v/>
      </c>
      <c r="AA785" s="341"/>
      <c r="AB785" s="341"/>
      <c r="AC785" s="341"/>
      <c r="AD785" s="401"/>
      <c r="AE785" s="563"/>
      <c r="AF785" s="564"/>
      <c r="AG785" s="564"/>
      <c r="AH785" s="564"/>
      <c r="AI785" s="564"/>
      <c r="AJ785" s="564"/>
      <c r="AK785" s="564"/>
      <c r="AL785" s="565"/>
      <c r="AM785" s="564"/>
      <c r="AN785" s="564"/>
      <c r="AO785" s="564"/>
      <c r="AP785" s="564"/>
      <c r="AQ785" s="564"/>
      <c r="AR785" s="564"/>
      <c r="AS785" s="564"/>
      <c r="AT785" s="564"/>
      <c r="AU785" s="394"/>
      <c r="AV785" s="306"/>
      <c r="AW785" s="306"/>
      <c r="AX785" s="394"/>
      <c r="AY785" s="401"/>
      <c r="AZ785" s="341"/>
      <c r="BA785" s="341"/>
      <c r="BB785" s="341"/>
      <c r="BC785" s="341"/>
      <c r="BD785" s="341"/>
      <c r="BE785" s="401"/>
      <c r="BF785" s="341"/>
      <c r="BG785" s="341"/>
      <c r="BH785" s="402"/>
      <c r="BI785" s="403"/>
      <c r="BJ785" s="405"/>
      <c r="BK785" s="405"/>
      <c r="BL785" s="405"/>
      <c r="BM785" s="405"/>
      <c r="BN785" s="514"/>
    </row>
    <row r="786" ht="18.75" customHeight="1">
      <c r="A786" s="336" t="str">
        <f t="shared" si="13"/>
        <v/>
      </c>
      <c r="B786" s="341"/>
      <c r="C786" s="559"/>
      <c r="D786" s="559"/>
      <c r="E786" s="560" t="str">
        <f t="shared" si="14"/>
        <v/>
      </c>
      <c r="F786" s="401"/>
      <c r="G786" s="394"/>
      <c r="H786" s="341" t="str">
        <f t="array" ref="H786">IF(D786="","",XLOOKUP(D786,'Master Data'!K:K,'Master Data'!N:N,"Input in Master Data",0,1))</f>
        <v/>
      </c>
      <c r="I786" s="341" t="str">
        <f t="array" ref="I786">IF(D786="","",XLOOKUP(D786,'Master Data'!K:K,'Master Data'!O:O,"Input in Master Data",0,1))</f>
        <v/>
      </c>
      <c r="J786" s="341" t="str">
        <f t="array" ref="J786">if(V786="","",XLOOKUP(V786,Master[Company],Master[Blow],"Unknown",0,1))</f>
        <v/>
      </c>
      <c r="K786" s="341" t="str">
        <f t="array" ref="K786">if(V786="","",XLOOKUP(V786,Master[Company],Master[Pigging],"Unknown",0,1))</f>
        <v/>
      </c>
      <c r="L786" s="341" t="str">
        <f t="array" ref="L786">if(V786="","",XLOOKUP(V786,Master[Company],Master[Load Method],"Unknown",0,1))</f>
        <v/>
      </c>
      <c r="M786" s="341" t="str">
        <f t="array" ref="M786">if(V786="","",XLOOKUP(V786,Master[Company],Master[Line Distance],"Unknown",0,1))</f>
        <v/>
      </c>
      <c r="N786" s="394"/>
      <c r="O786" s="341"/>
      <c r="P786" s="506"/>
      <c r="Q786" s="341" t="str">
        <f t="array" ref="Q786">if(V786="","",XLOOKUP(V786,Master[Company],Master[Terms],"NA",0,1))</f>
        <v/>
      </c>
      <c r="R786" s="341" t="str">
        <f t="shared" si="9"/>
        <v/>
      </c>
      <c r="S786" s="341" t="str">
        <f t="array" ref="S786">if(V786="","",XLOOKUP(V786,Master[Company],Master[Group],"NA",0,1))</f>
        <v/>
      </c>
      <c r="T786" s="341" t="str">
        <f t="array" ref="T786">if(V786="","",XLOOKUP(V786,Master[Company],Master[Loading Location],"NA",0,1))</f>
        <v/>
      </c>
      <c r="U786" s="341" t="str">
        <f t="array" ref="U786">if(V786="","",XLOOKUP(V786,Master[Company],Master[Acronym],"NA",0,1))</f>
        <v/>
      </c>
      <c r="V786" s="341"/>
      <c r="W786" s="342"/>
      <c r="X786" s="90"/>
      <c r="Y786" s="341"/>
      <c r="Z786" s="341" t="str">
        <f t="shared" si="11"/>
        <v/>
      </c>
      <c r="AA786" s="341"/>
      <c r="AB786" s="341"/>
      <c r="AC786" s="341"/>
      <c r="AD786" s="401"/>
      <c r="AE786" s="563"/>
      <c r="AF786" s="564"/>
      <c r="AG786" s="564"/>
      <c r="AH786" s="564"/>
      <c r="AI786" s="564"/>
      <c r="AJ786" s="564"/>
      <c r="AK786" s="564"/>
      <c r="AL786" s="565"/>
      <c r="AM786" s="564"/>
      <c r="AN786" s="564"/>
      <c r="AO786" s="564"/>
      <c r="AP786" s="564"/>
      <c r="AQ786" s="564"/>
      <c r="AR786" s="564"/>
      <c r="AS786" s="564"/>
      <c r="AT786" s="564"/>
      <c r="AU786" s="394"/>
      <c r="AV786" s="306"/>
      <c r="AW786" s="306"/>
      <c r="AX786" s="394"/>
      <c r="AY786" s="401"/>
      <c r="AZ786" s="341"/>
      <c r="BA786" s="341"/>
      <c r="BB786" s="341"/>
      <c r="BC786" s="341"/>
      <c r="BD786" s="341"/>
      <c r="BE786" s="401"/>
      <c r="BF786" s="341"/>
      <c r="BG786" s="341"/>
      <c r="BH786" s="402"/>
      <c r="BI786" s="403"/>
      <c r="BJ786" s="405"/>
      <c r="BK786" s="405"/>
      <c r="BL786" s="405"/>
      <c r="BM786" s="405"/>
      <c r="BN786" s="514"/>
    </row>
    <row r="787" ht="18.75" customHeight="1">
      <c r="A787" s="336" t="str">
        <f t="shared" si="13"/>
        <v/>
      </c>
      <c r="B787" s="341"/>
      <c r="C787" s="559"/>
      <c r="D787" s="559"/>
      <c r="E787" s="560" t="str">
        <f t="shared" si="14"/>
        <v/>
      </c>
      <c r="F787" s="401"/>
      <c r="G787" s="394"/>
      <c r="H787" s="341" t="str">
        <f t="array" ref="H787">IF(D787="","",XLOOKUP(D787,'Master Data'!K:K,'Master Data'!N:N,"Input in Master Data",0,1))</f>
        <v/>
      </c>
      <c r="I787" s="341" t="str">
        <f t="array" ref="I787">IF(D787="","",XLOOKUP(D787,'Master Data'!K:K,'Master Data'!O:O,"Input in Master Data",0,1))</f>
        <v/>
      </c>
      <c r="J787" s="341" t="str">
        <f t="array" ref="J787">if(V787="","",XLOOKUP(V787,Master[Company],Master[Blow],"Unknown",0,1))</f>
        <v/>
      </c>
      <c r="K787" s="341" t="str">
        <f t="array" ref="K787">if(V787="","",XLOOKUP(V787,Master[Company],Master[Pigging],"Unknown",0,1))</f>
        <v/>
      </c>
      <c r="L787" s="341" t="str">
        <f t="array" ref="L787">if(V787="","",XLOOKUP(V787,Master[Company],Master[Load Method],"Unknown",0,1))</f>
        <v/>
      </c>
      <c r="M787" s="341" t="str">
        <f t="array" ref="M787">if(V787="","",XLOOKUP(V787,Master[Company],Master[Line Distance],"Unknown",0,1))</f>
        <v/>
      </c>
      <c r="N787" s="394"/>
      <c r="O787" s="341"/>
      <c r="P787" s="506"/>
      <c r="Q787" s="341" t="str">
        <f t="array" ref="Q787">if(V787="","",XLOOKUP(V787,Master[Company],Master[Terms],"NA",0,1))</f>
        <v/>
      </c>
      <c r="R787" s="341" t="str">
        <f t="shared" si="9"/>
        <v/>
      </c>
      <c r="S787" s="341" t="str">
        <f t="array" ref="S787">if(V787="","",XLOOKUP(V787,Master[Company],Master[Group],"NA",0,1))</f>
        <v/>
      </c>
      <c r="T787" s="341" t="str">
        <f t="array" ref="T787">if(V787="","",XLOOKUP(V787,Master[Company],Master[Loading Location],"NA",0,1))</f>
        <v/>
      </c>
      <c r="U787" s="341" t="str">
        <f t="array" ref="U787">if(V787="","",XLOOKUP(V787,Master[Company],Master[Acronym],"NA",0,1))</f>
        <v/>
      </c>
      <c r="V787" s="341"/>
      <c r="W787" s="342"/>
      <c r="X787" s="90"/>
      <c r="Y787" s="341"/>
      <c r="Z787" s="341" t="str">
        <f t="shared" si="11"/>
        <v/>
      </c>
      <c r="AA787" s="341"/>
      <c r="AB787" s="341"/>
      <c r="AC787" s="341"/>
      <c r="AD787" s="401"/>
      <c r="AE787" s="563"/>
      <c r="AF787" s="564"/>
      <c r="AG787" s="564"/>
      <c r="AH787" s="564"/>
      <c r="AI787" s="564"/>
      <c r="AJ787" s="564"/>
      <c r="AK787" s="564"/>
      <c r="AL787" s="565"/>
      <c r="AM787" s="564"/>
      <c r="AN787" s="564"/>
      <c r="AO787" s="564"/>
      <c r="AP787" s="564"/>
      <c r="AQ787" s="564"/>
      <c r="AR787" s="564"/>
      <c r="AS787" s="564"/>
      <c r="AT787" s="564"/>
      <c r="AU787" s="394"/>
      <c r="AV787" s="306"/>
      <c r="AW787" s="306"/>
      <c r="AX787" s="394"/>
      <c r="AY787" s="401"/>
      <c r="AZ787" s="341"/>
      <c r="BA787" s="341"/>
      <c r="BB787" s="341"/>
      <c r="BC787" s="341"/>
      <c r="BD787" s="341"/>
      <c r="BE787" s="401"/>
      <c r="BF787" s="341"/>
      <c r="BG787" s="341"/>
      <c r="BH787" s="402"/>
      <c r="BI787" s="403"/>
      <c r="BJ787" s="405"/>
      <c r="BK787" s="405"/>
      <c r="BL787" s="405"/>
      <c r="BM787" s="405"/>
      <c r="BN787" s="514"/>
    </row>
    <row r="788" ht="18.75" customHeight="1">
      <c r="A788" s="336" t="str">
        <f t="shared" si="13"/>
        <v/>
      </c>
      <c r="B788" s="341"/>
      <c r="C788" s="559"/>
      <c r="D788" s="559"/>
      <c r="E788" s="560" t="str">
        <f t="shared" si="14"/>
        <v/>
      </c>
      <c r="F788" s="401"/>
      <c r="G788" s="394"/>
      <c r="H788" s="341" t="str">
        <f t="array" ref="H788">IF(D788="","",XLOOKUP(D788,'Master Data'!K:K,'Master Data'!N:N,"Input in Master Data",0,1))</f>
        <v/>
      </c>
      <c r="I788" s="341" t="str">
        <f t="array" ref="I788">IF(D788="","",XLOOKUP(D788,'Master Data'!K:K,'Master Data'!O:O,"Input in Master Data",0,1))</f>
        <v/>
      </c>
      <c r="J788" s="341" t="str">
        <f t="array" ref="J788">if(V788="","",XLOOKUP(V788,Master[Company],Master[Blow],"Unknown",0,1))</f>
        <v/>
      </c>
      <c r="K788" s="341" t="str">
        <f t="array" ref="K788">if(V788="","",XLOOKUP(V788,Master[Company],Master[Pigging],"Unknown",0,1))</f>
        <v/>
      </c>
      <c r="L788" s="341" t="str">
        <f t="array" ref="L788">if(V788="","",XLOOKUP(V788,Master[Company],Master[Load Method],"Unknown",0,1))</f>
        <v/>
      </c>
      <c r="M788" s="341" t="str">
        <f t="array" ref="M788">if(V788="","",XLOOKUP(V788,Master[Company],Master[Line Distance],"Unknown",0,1))</f>
        <v/>
      </c>
      <c r="N788" s="394"/>
      <c r="O788" s="341"/>
      <c r="P788" s="506"/>
      <c r="Q788" s="341" t="str">
        <f t="array" ref="Q788">if(V788="","",XLOOKUP(V788,Master[Company],Master[Terms],"NA",0,1))</f>
        <v/>
      </c>
      <c r="R788" s="341" t="str">
        <f t="shared" si="9"/>
        <v/>
      </c>
      <c r="S788" s="341" t="str">
        <f t="array" ref="S788">if(V788="","",XLOOKUP(V788,Master[Company],Master[Group],"NA",0,1))</f>
        <v/>
      </c>
      <c r="T788" s="341" t="str">
        <f t="array" ref="T788">if(V788="","",XLOOKUP(V788,Master[Company],Master[Loading Location],"NA",0,1))</f>
        <v/>
      </c>
      <c r="U788" s="341" t="str">
        <f t="array" ref="U788">if(V788="","",XLOOKUP(V788,Master[Company],Master[Acronym],"NA",0,1))</f>
        <v/>
      </c>
      <c r="V788" s="341"/>
      <c r="W788" s="342"/>
      <c r="X788" s="90"/>
      <c r="Y788" s="341"/>
      <c r="Z788" s="341" t="str">
        <f t="shared" si="11"/>
        <v/>
      </c>
      <c r="AA788" s="341"/>
      <c r="AB788" s="341"/>
      <c r="AC788" s="341"/>
      <c r="AD788" s="401"/>
      <c r="AE788" s="563"/>
      <c r="AF788" s="564"/>
      <c r="AG788" s="564"/>
      <c r="AH788" s="564"/>
      <c r="AI788" s="564"/>
      <c r="AJ788" s="564"/>
      <c r="AK788" s="564"/>
      <c r="AL788" s="565"/>
      <c r="AM788" s="564"/>
      <c r="AN788" s="564"/>
      <c r="AO788" s="564"/>
      <c r="AP788" s="564"/>
      <c r="AQ788" s="564"/>
      <c r="AR788" s="564"/>
      <c r="AS788" s="564"/>
      <c r="AT788" s="564"/>
      <c r="AU788" s="394"/>
      <c r="AV788" s="306"/>
      <c r="AW788" s="306"/>
      <c r="AX788" s="394"/>
      <c r="AY788" s="401"/>
      <c r="AZ788" s="341"/>
      <c r="BA788" s="341"/>
      <c r="BB788" s="341"/>
      <c r="BC788" s="341"/>
      <c r="BD788" s="341"/>
      <c r="BE788" s="401"/>
      <c r="BF788" s="341"/>
      <c r="BG788" s="341"/>
      <c r="BH788" s="402"/>
      <c r="BI788" s="403"/>
      <c r="BJ788" s="405"/>
      <c r="BK788" s="405"/>
      <c r="BL788" s="405"/>
      <c r="BM788" s="405"/>
      <c r="BN788" s="514"/>
    </row>
    <row r="789" ht="18.75" customHeight="1">
      <c r="A789" s="336" t="str">
        <f t="shared" si="13"/>
        <v/>
      </c>
      <c r="B789" s="341"/>
      <c r="C789" s="559"/>
      <c r="D789" s="559"/>
      <c r="E789" s="560" t="str">
        <f t="shared" si="14"/>
        <v/>
      </c>
      <c r="F789" s="401"/>
      <c r="G789" s="394"/>
      <c r="H789" s="341" t="str">
        <f t="array" ref="H789">IF(D789="","",XLOOKUP(D789,'Master Data'!K:K,'Master Data'!N:N,"Input in Master Data",0,1))</f>
        <v/>
      </c>
      <c r="I789" s="341" t="str">
        <f t="array" ref="I789">IF(D789="","",XLOOKUP(D789,'Master Data'!K:K,'Master Data'!O:O,"Input in Master Data",0,1))</f>
        <v/>
      </c>
      <c r="J789" s="341" t="str">
        <f t="array" ref="J789">if(V789="","",XLOOKUP(V789,Master[Company],Master[Blow],"Unknown",0,1))</f>
        <v/>
      </c>
      <c r="K789" s="341" t="str">
        <f t="array" ref="K789">if(V789="","",XLOOKUP(V789,Master[Company],Master[Pigging],"Unknown",0,1))</f>
        <v/>
      </c>
      <c r="L789" s="341" t="str">
        <f t="array" ref="L789">if(V789="","",XLOOKUP(V789,Master[Company],Master[Load Method],"Unknown",0,1))</f>
        <v/>
      </c>
      <c r="M789" s="341" t="str">
        <f t="array" ref="M789">if(V789="","",XLOOKUP(V789,Master[Company],Master[Line Distance],"Unknown",0,1))</f>
        <v/>
      </c>
      <c r="N789" s="394"/>
      <c r="O789" s="341"/>
      <c r="P789" s="506"/>
      <c r="Q789" s="341" t="str">
        <f t="array" ref="Q789">if(V789="","",XLOOKUP(V789,Master[Company],Master[Terms],"NA",0,1))</f>
        <v/>
      </c>
      <c r="R789" s="341" t="str">
        <f t="shared" si="9"/>
        <v/>
      </c>
      <c r="S789" s="341" t="str">
        <f t="array" ref="S789">if(V789="","",XLOOKUP(V789,Master[Company],Master[Group],"NA",0,1))</f>
        <v/>
      </c>
      <c r="T789" s="341" t="str">
        <f t="array" ref="T789">if(V789="","",XLOOKUP(V789,Master[Company],Master[Loading Location],"NA",0,1))</f>
        <v/>
      </c>
      <c r="U789" s="341" t="str">
        <f t="array" ref="U789">if(V789="","",XLOOKUP(V789,Master[Company],Master[Acronym],"NA",0,1))</f>
        <v/>
      </c>
      <c r="V789" s="341"/>
      <c r="W789" s="342"/>
      <c r="X789" s="90"/>
      <c r="Y789" s="341"/>
      <c r="Z789" s="341" t="str">
        <f t="shared" si="11"/>
        <v/>
      </c>
      <c r="AA789" s="341"/>
      <c r="AB789" s="341"/>
      <c r="AC789" s="341"/>
      <c r="AD789" s="401"/>
      <c r="AE789" s="563"/>
      <c r="AF789" s="564"/>
      <c r="AG789" s="564"/>
      <c r="AH789" s="564"/>
      <c r="AI789" s="564"/>
      <c r="AJ789" s="564"/>
      <c r="AK789" s="564"/>
      <c r="AL789" s="565"/>
      <c r="AM789" s="564"/>
      <c r="AN789" s="564"/>
      <c r="AO789" s="564"/>
      <c r="AP789" s="564"/>
      <c r="AQ789" s="564"/>
      <c r="AR789" s="564"/>
      <c r="AS789" s="564"/>
      <c r="AT789" s="564"/>
      <c r="AU789" s="394"/>
      <c r="AV789" s="306"/>
      <c r="AW789" s="306"/>
      <c r="AX789" s="394"/>
      <c r="AY789" s="401"/>
      <c r="AZ789" s="341"/>
      <c r="BA789" s="341"/>
      <c r="BB789" s="341"/>
      <c r="BC789" s="341"/>
      <c r="BD789" s="341"/>
      <c r="BE789" s="401"/>
      <c r="BF789" s="341"/>
      <c r="BG789" s="341"/>
      <c r="BH789" s="402"/>
      <c r="BI789" s="403"/>
      <c r="BJ789" s="405"/>
      <c r="BK789" s="405"/>
      <c r="BL789" s="405"/>
      <c r="BM789" s="405"/>
      <c r="BN789" s="514"/>
    </row>
    <row r="790" ht="18.75" customHeight="1">
      <c r="A790" s="336" t="str">
        <f t="shared" si="13"/>
        <v/>
      </c>
      <c r="B790" s="341"/>
      <c r="C790" s="559"/>
      <c r="D790" s="559"/>
      <c r="E790" s="560" t="str">
        <f t="shared" si="14"/>
        <v/>
      </c>
      <c r="F790" s="401"/>
      <c r="G790" s="394"/>
      <c r="H790" s="341" t="str">
        <f t="array" ref="H790">IF(D790="","",XLOOKUP(D790,'Master Data'!K:K,'Master Data'!N:N,"Input in Master Data",0,1))</f>
        <v/>
      </c>
      <c r="I790" s="341" t="str">
        <f t="array" ref="I790">IF(D790="","",XLOOKUP(D790,'Master Data'!K:K,'Master Data'!O:O,"Input in Master Data",0,1))</f>
        <v/>
      </c>
      <c r="J790" s="341" t="str">
        <f t="array" ref="J790">if(V790="","",XLOOKUP(V790,Master[Company],Master[Blow],"Unknown",0,1))</f>
        <v/>
      </c>
      <c r="K790" s="341" t="str">
        <f t="array" ref="K790">if(V790="","",XLOOKUP(V790,Master[Company],Master[Pigging],"Unknown",0,1))</f>
        <v/>
      </c>
      <c r="L790" s="341" t="str">
        <f t="array" ref="L790">if(V790="","",XLOOKUP(V790,Master[Company],Master[Load Method],"Unknown",0,1))</f>
        <v/>
      </c>
      <c r="M790" s="341" t="str">
        <f t="array" ref="M790">if(V790="","",XLOOKUP(V790,Master[Company],Master[Line Distance],"Unknown",0,1))</f>
        <v/>
      </c>
      <c r="N790" s="394"/>
      <c r="O790" s="341"/>
      <c r="P790" s="506"/>
      <c r="Q790" s="341" t="str">
        <f t="array" ref="Q790">if(V790="","",XLOOKUP(V790,Master[Company],Master[Terms],"NA",0,1))</f>
        <v/>
      </c>
      <c r="R790" s="341" t="str">
        <f t="shared" si="9"/>
        <v/>
      </c>
      <c r="S790" s="341" t="str">
        <f t="array" ref="S790">if(V790="","",XLOOKUP(V790,Master[Company],Master[Group],"NA",0,1))</f>
        <v/>
      </c>
      <c r="T790" s="341" t="str">
        <f t="array" ref="T790">if(V790="","",XLOOKUP(V790,Master[Company],Master[Loading Location],"NA",0,1))</f>
        <v/>
      </c>
      <c r="U790" s="341" t="str">
        <f t="array" ref="U790">if(V790="","",XLOOKUP(V790,Master[Company],Master[Acronym],"NA",0,1))</f>
        <v/>
      </c>
      <c r="V790" s="341"/>
      <c r="W790" s="342"/>
      <c r="X790" s="90"/>
      <c r="Y790" s="341"/>
      <c r="Z790" s="341" t="str">
        <f t="shared" si="11"/>
        <v/>
      </c>
      <c r="AA790" s="341"/>
      <c r="AB790" s="341"/>
      <c r="AC790" s="341"/>
      <c r="AD790" s="401"/>
      <c r="AE790" s="563"/>
      <c r="AF790" s="564"/>
      <c r="AG790" s="564"/>
      <c r="AH790" s="564"/>
      <c r="AI790" s="564"/>
      <c r="AJ790" s="564"/>
      <c r="AK790" s="564"/>
      <c r="AL790" s="565"/>
      <c r="AM790" s="564"/>
      <c r="AN790" s="564"/>
      <c r="AO790" s="564"/>
      <c r="AP790" s="564"/>
      <c r="AQ790" s="564"/>
      <c r="AR790" s="564"/>
      <c r="AS790" s="564"/>
      <c r="AT790" s="564"/>
      <c r="AU790" s="394"/>
      <c r="AV790" s="306"/>
      <c r="AW790" s="306"/>
      <c r="AX790" s="394"/>
      <c r="AY790" s="401"/>
      <c r="AZ790" s="341"/>
      <c r="BA790" s="341"/>
      <c r="BB790" s="341"/>
      <c r="BC790" s="341"/>
      <c r="BD790" s="341"/>
      <c r="BE790" s="401"/>
      <c r="BF790" s="341"/>
      <c r="BG790" s="341"/>
      <c r="BH790" s="402"/>
      <c r="BI790" s="403"/>
      <c r="BJ790" s="405"/>
      <c r="BK790" s="405"/>
      <c r="BL790" s="405"/>
      <c r="BM790" s="405"/>
      <c r="BN790" s="514"/>
    </row>
    <row r="791" ht="18.75" customHeight="1">
      <c r="A791" s="336" t="str">
        <f t="shared" si="13"/>
        <v/>
      </c>
      <c r="B791" s="341"/>
      <c r="C791" s="559"/>
      <c r="D791" s="559"/>
      <c r="E791" s="560" t="str">
        <f t="shared" si="14"/>
        <v/>
      </c>
      <c r="F791" s="401"/>
      <c r="G791" s="394"/>
      <c r="H791" s="341" t="str">
        <f t="array" ref="H791">IF(D791="","",XLOOKUP(D791,'Master Data'!K:K,'Master Data'!N:N,"Input in Master Data",0,1))</f>
        <v/>
      </c>
      <c r="I791" s="341" t="str">
        <f t="array" ref="I791">IF(D791="","",XLOOKUP(D791,'Master Data'!K:K,'Master Data'!O:O,"Input in Master Data",0,1))</f>
        <v/>
      </c>
      <c r="J791" s="341" t="str">
        <f t="array" ref="J791">if(V791="","",XLOOKUP(V791,Master[Company],Master[Blow],"Unknown",0,1))</f>
        <v/>
      </c>
      <c r="K791" s="341" t="str">
        <f t="array" ref="K791">if(V791="","",XLOOKUP(V791,Master[Company],Master[Pigging],"Unknown",0,1))</f>
        <v/>
      </c>
      <c r="L791" s="341" t="str">
        <f t="array" ref="L791">if(V791="","",XLOOKUP(V791,Master[Company],Master[Load Method],"Unknown",0,1))</f>
        <v/>
      </c>
      <c r="M791" s="341" t="str">
        <f t="array" ref="M791">if(V791="","",XLOOKUP(V791,Master[Company],Master[Line Distance],"Unknown",0,1))</f>
        <v/>
      </c>
      <c r="N791" s="394"/>
      <c r="O791" s="341"/>
      <c r="P791" s="506"/>
      <c r="Q791" s="341" t="str">
        <f t="array" ref="Q791">if(V791="","",XLOOKUP(V791,Master[Company],Master[Terms],"NA",0,1))</f>
        <v/>
      </c>
      <c r="R791" s="341" t="str">
        <f t="shared" si="9"/>
        <v/>
      </c>
      <c r="S791" s="341" t="str">
        <f t="array" ref="S791">if(V791="","",XLOOKUP(V791,Master[Company],Master[Group],"NA",0,1))</f>
        <v/>
      </c>
      <c r="T791" s="341" t="str">
        <f t="array" ref="T791">if(V791="","",XLOOKUP(V791,Master[Company],Master[Loading Location],"NA",0,1))</f>
        <v/>
      </c>
      <c r="U791" s="341" t="str">
        <f t="array" ref="U791">if(V791="","",XLOOKUP(V791,Master[Company],Master[Acronym],"NA",0,1))</f>
        <v/>
      </c>
      <c r="V791" s="341"/>
      <c r="W791" s="342"/>
      <c r="X791" s="90"/>
      <c r="Y791" s="341"/>
      <c r="Z791" s="341" t="str">
        <f t="shared" si="11"/>
        <v/>
      </c>
      <c r="AA791" s="341"/>
      <c r="AB791" s="341"/>
      <c r="AC791" s="341"/>
      <c r="AD791" s="401"/>
      <c r="AE791" s="563"/>
      <c r="AF791" s="564"/>
      <c r="AG791" s="564"/>
      <c r="AH791" s="564"/>
      <c r="AI791" s="564"/>
      <c r="AJ791" s="564"/>
      <c r="AK791" s="564"/>
      <c r="AL791" s="565"/>
      <c r="AM791" s="564"/>
      <c r="AN791" s="564"/>
      <c r="AO791" s="564"/>
      <c r="AP791" s="564"/>
      <c r="AQ791" s="564"/>
      <c r="AR791" s="564"/>
      <c r="AS791" s="564"/>
      <c r="AT791" s="564"/>
      <c r="AU791" s="394"/>
      <c r="AV791" s="306"/>
      <c r="AW791" s="306"/>
      <c r="AX791" s="394"/>
      <c r="AY791" s="401"/>
      <c r="AZ791" s="341"/>
      <c r="BA791" s="341"/>
      <c r="BB791" s="341"/>
      <c r="BC791" s="341"/>
      <c r="BD791" s="341"/>
      <c r="BE791" s="401"/>
      <c r="BF791" s="341"/>
      <c r="BG791" s="341"/>
      <c r="BH791" s="402"/>
      <c r="BI791" s="403"/>
      <c r="BJ791" s="405"/>
      <c r="BK791" s="405"/>
      <c r="BL791" s="405"/>
      <c r="BM791" s="405"/>
      <c r="BN791" s="514"/>
    </row>
    <row r="792" ht="18.75" customHeight="1">
      <c r="A792" s="336" t="str">
        <f t="shared" si="13"/>
        <v/>
      </c>
      <c r="B792" s="341"/>
      <c r="C792" s="559"/>
      <c r="D792" s="559"/>
      <c r="E792" s="560" t="str">
        <f t="shared" si="14"/>
        <v/>
      </c>
      <c r="F792" s="401"/>
      <c r="G792" s="394"/>
      <c r="H792" s="341" t="str">
        <f t="array" ref="H792">IF(D792="","",XLOOKUP(D792,'Master Data'!K:K,'Master Data'!N:N,"Input in Master Data",0,1))</f>
        <v/>
      </c>
      <c r="I792" s="341" t="str">
        <f t="array" ref="I792">IF(D792="","",XLOOKUP(D792,'Master Data'!K:K,'Master Data'!O:O,"Input in Master Data",0,1))</f>
        <v/>
      </c>
      <c r="J792" s="341" t="str">
        <f t="array" ref="J792">if(V792="","",XLOOKUP(V792,Master[Company],Master[Blow],"Unknown",0,1))</f>
        <v/>
      </c>
      <c r="K792" s="341" t="str">
        <f t="array" ref="K792">if(V792="","",XLOOKUP(V792,Master[Company],Master[Pigging],"Unknown",0,1))</f>
        <v/>
      </c>
      <c r="L792" s="341" t="str">
        <f t="array" ref="L792">if(V792="","",XLOOKUP(V792,Master[Company],Master[Load Method],"Unknown",0,1))</f>
        <v/>
      </c>
      <c r="M792" s="341" t="str">
        <f t="array" ref="M792">if(V792="","",XLOOKUP(V792,Master[Company],Master[Line Distance],"Unknown",0,1))</f>
        <v/>
      </c>
      <c r="N792" s="394"/>
      <c r="O792" s="341"/>
      <c r="P792" s="506"/>
      <c r="Q792" s="341" t="str">
        <f t="array" ref="Q792">if(V792="","",XLOOKUP(V792,Master[Company],Master[Terms],"NA",0,1))</f>
        <v/>
      </c>
      <c r="R792" s="341" t="str">
        <f t="shared" si="9"/>
        <v/>
      </c>
      <c r="S792" s="341" t="str">
        <f t="array" ref="S792">if(V792="","",XLOOKUP(V792,Master[Company],Master[Group],"NA",0,1))</f>
        <v/>
      </c>
      <c r="T792" s="341" t="str">
        <f t="array" ref="T792">if(V792="","",XLOOKUP(V792,Master[Company],Master[Loading Location],"NA",0,1))</f>
        <v/>
      </c>
      <c r="U792" s="341" t="str">
        <f t="array" ref="U792">if(V792="","",XLOOKUP(V792,Master[Company],Master[Acronym],"NA",0,1))</f>
        <v/>
      </c>
      <c r="V792" s="341"/>
      <c r="W792" s="342"/>
      <c r="X792" s="90"/>
      <c r="Y792" s="341"/>
      <c r="Z792" s="341" t="str">
        <f t="shared" si="11"/>
        <v/>
      </c>
      <c r="AA792" s="341"/>
      <c r="AB792" s="341"/>
      <c r="AC792" s="341"/>
      <c r="AD792" s="401"/>
      <c r="AE792" s="563"/>
      <c r="AF792" s="564"/>
      <c r="AG792" s="564"/>
      <c r="AH792" s="564"/>
      <c r="AI792" s="564"/>
      <c r="AJ792" s="564"/>
      <c r="AK792" s="564"/>
      <c r="AL792" s="565"/>
      <c r="AM792" s="564"/>
      <c r="AN792" s="564"/>
      <c r="AO792" s="564"/>
      <c r="AP792" s="564"/>
      <c r="AQ792" s="564"/>
      <c r="AR792" s="564"/>
      <c r="AS792" s="564"/>
      <c r="AT792" s="564"/>
      <c r="AU792" s="394"/>
      <c r="AV792" s="306"/>
      <c r="AW792" s="306"/>
      <c r="AX792" s="394"/>
      <c r="AY792" s="401"/>
      <c r="AZ792" s="341"/>
      <c r="BA792" s="341"/>
      <c r="BB792" s="341"/>
      <c r="BC792" s="341"/>
      <c r="BD792" s="341"/>
      <c r="BE792" s="401"/>
      <c r="BF792" s="341"/>
      <c r="BG792" s="341"/>
      <c r="BH792" s="402"/>
      <c r="BI792" s="403"/>
      <c r="BJ792" s="405"/>
      <c r="BK792" s="405"/>
      <c r="BL792" s="405"/>
      <c r="BM792" s="405"/>
      <c r="BN792" s="514"/>
    </row>
    <row r="793" ht="18.75" customHeight="1">
      <c r="A793" s="336" t="str">
        <f t="shared" si="13"/>
        <v/>
      </c>
      <c r="B793" s="341"/>
      <c r="C793" s="559"/>
      <c r="D793" s="559"/>
      <c r="E793" s="560" t="str">
        <f t="shared" si="14"/>
        <v/>
      </c>
      <c r="F793" s="401"/>
      <c r="G793" s="394"/>
      <c r="H793" s="341" t="str">
        <f t="array" ref="H793">IF(D793="","",XLOOKUP(D793,'Master Data'!K:K,'Master Data'!N:N,"Input in Master Data",0,1))</f>
        <v/>
      </c>
      <c r="I793" s="341" t="str">
        <f t="array" ref="I793">IF(D793="","",XLOOKUP(D793,'Master Data'!K:K,'Master Data'!O:O,"Input in Master Data",0,1))</f>
        <v/>
      </c>
      <c r="J793" s="341" t="str">
        <f t="array" ref="J793">if(V793="","",XLOOKUP(V793,Master[Company],Master[Blow],"Unknown",0,1))</f>
        <v/>
      </c>
      <c r="K793" s="341" t="str">
        <f t="array" ref="K793">if(V793="","",XLOOKUP(V793,Master[Company],Master[Pigging],"Unknown",0,1))</f>
        <v/>
      </c>
      <c r="L793" s="341" t="str">
        <f t="array" ref="L793">if(V793="","",XLOOKUP(V793,Master[Company],Master[Load Method],"Unknown",0,1))</f>
        <v/>
      </c>
      <c r="M793" s="341" t="str">
        <f t="array" ref="M793">if(V793="","",XLOOKUP(V793,Master[Company],Master[Line Distance],"Unknown",0,1))</f>
        <v/>
      </c>
      <c r="N793" s="394"/>
      <c r="O793" s="341"/>
      <c r="P793" s="506"/>
      <c r="Q793" s="341" t="str">
        <f t="array" ref="Q793">if(V793="","",XLOOKUP(V793,Master[Company],Master[Terms],"NA",0,1))</f>
        <v/>
      </c>
      <c r="R793" s="341" t="str">
        <f t="shared" si="9"/>
        <v/>
      </c>
      <c r="S793" s="341" t="str">
        <f t="array" ref="S793">if(V793="","",XLOOKUP(V793,Master[Company],Master[Group],"NA",0,1))</f>
        <v/>
      </c>
      <c r="T793" s="341" t="str">
        <f t="array" ref="T793">if(V793="","",XLOOKUP(V793,Master[Company],Master[Loading Location],"NA",0,1))</f>
        <v/>
      </c>
      <c r="U793" s="341" t="str">
        <f t="array" ref="U793">if(V793="","",XLOOKUP(V793,Master[Company],Master[Acronym],"NA",0,1))</f>
        <v/>
      </c>
      <c r="V793" s="341"/>
      <c r="W793" s="342"/>
      <c r="X793" s="90"/>
      <c r="Y793" s="341"/>
      <c r="Z793" s="341" t="str">
        <f t="shared" si="11"/>
        <v/>
      </c>
      <c r="AA793" s="341"/>
      <c r="AB793" s="341"/>
      <c r="AC793" s="341"/>
      <c r="AD793" s="401"/>
      <c r="AE793" s="563"/>
      <c r="AF793" s="564"/>
      <c r="AG793" s="564"/>
      <c r="AH793" s="564"/>
      <c r="AI793" s="564"/>
      <c r="AJ793" s="564"/>
      <c r="AK793" s="564"/>
      <c r="AL793" s="565"/>
      <c r="AM793" s="564"/>
      <c r="AN793" s="564"/>
      <c r="AO793" s="564"/>
      <c r="AP793" s="564"/>
      <c r="AQ793" s="564"/>
      <c r="AR793" s="564"/>
      <c r="AS793" s="564"/>
      <c r="AT793" s="564"/>
      <c r="AU793" s="394"/>
      <c r="AV793" s="306"/>
      <c r="AW793" s="306"/>
      <c r="AX793" s="394"/>
      <c r="AY793" s="401"/>
      <c r="AZ793" s="341"/>
      <c r="BA793" s="341"/>
      <c r="BB793" s="341"/>
      <c r="BC793" s="341"/>
      <c r="BD793" s="341"/>
      <c r="BE793" s="401"/>
      <c r="BF793" s="341"/>
      <c r="BG793" s="341"/>
      <c r="BH793" s="402"/>
      <c r="BI793" s="403"/>
      <c r="BJ793" s="405"/>
      <c r="BK793" s="405"/>
      <c r="BL793" s="405"/>
      <c r="BM793" s="405"/>
      <c r="BN793" s="514"/>
    </row>
    <row r="794" ht="18.75" customHeight="1">
      <c r="A794" s="336" t="str">
        <f t="shared" si="13"/>
        <v/>
      </c>
      <c r="B794" s="341"/>
      <c r="C794" s="559"/>
      <c r="D794" s="559"/>
      <c r="E794" s="560" t="str">
        <f t="shared" si="14"/>
        <v/>
      </c>
      <c r="F794" s="401"/>
      <c r="G794" s="394"/>
      <c r="H794" s="341" t="str">
        <f t="array" ref="H794">IF(D794="","",XLOOKUP(D794,'Master Data'!K:K,'Master Data'!N:N,"Input in Master Data",0,1))</f>
        <v/>
      </c>
      <c r="I794" s="341" t="str">
        <f t="array" ref="I794">IF(D794="","",XLOOKUP(D794,'Master Data'!K:K,'Master Data'!O:O,"Input in Master Data",0,1))</f>
        <v/>
      </c>
      <c r="J794" s="341" t="str">
        <f t="array" ref="J794">if(V794="","",XLOOKUP(V794,Master[Company],Master[Blow],"Unknown",0,1))</f>
        <v/>
      </c>
      <c r="K794" s="341" t="str">
        <f t="array" ref="K794">if(V794="","",XLOOKUP(V794,Master[Company],Master[Pigging],"Unknown",0,1))</f>
        <v/>
      </c>
      <c r="L794" s="341" t="str">
        <f t="array" ref="L794">if(V794="","",XLOOKUP(V794,Master[Company],Master[Load Method],"Unknown",0,1))</f>
        <v/>
      </c>
      <c r="M794" s="341" t="str">
        <f t="array" ref="M794">if(V794="","",XLOOKUP(V794,Master[Company],Master[Line Distance],"Unknown",0,1))</f>
        <v/>
      </c>
      <c r="N794" s="394"/>
      <c r="O794" s="341"/>
      <c r="P794" s="506"/>
      <c r="Q794" s="341" t="str">
        <f t="array" ref="Q794">if(V794="","",XLOOKUP(V794,Master[Company],Master[Terms],"NA",0,1))</f>
        <v/>
      </c>
      <c r="R794" s="341" t="str">
        <f t="shared" si="9"/>
        <v/>
      </c>
      <c r="S794" s="341" t="str">
        <f t="array" ref="S794">if(V794="","",XLOOKUP(V794,Master[Company],Master[Group],"NA",0,1))</f>
        <v/>
      </c>
      <c r="T794" s="341" t="str">
        <f t="array" ref="T794">if(V794="","",XLOOKUP(V794,Master[Company],Master[Loading Location],"NA",0,1))</f>
        <v/>
      </c>
      <c r="U794" s="341" t="str">
        <f t="array" ref="U794">if(V794="","",XLOOKUP(V794,Master[Company],Master[Acronym],"NA",0,1))</f>
        <v/>
      </c>
      <c r="V794" s="341"/>
      <c r="W794" s="342"/>
      <c r="X794" s="90"/>
      <c r="Y794" s="341"/>
      <c r="Z794" s="341" t="str">
        <f t="shared" si="11"/>
        <v/>
      </c>
      <c r="AA794" s="341"/>
      <c r="AB794" s="341"/>
      <c r="AC794" s="341"/>
      <c r="AD794" s="401"/>
      <c r="AE794" s="563"/>
      <c r="AF794" s="564"/>
      <c r="AG794" s="564"/>
      <c r="AH794" s="564"/>
      <c r="AI794" s="564"/>
      <c r="AJ794" s="564"/>
      <c r="AK794" s="564"/>
      <c r="AL794" s="565"/>
      <c r="AM794" s="564"/>
      <c r="AN794" s="564"/>
      <c r="AO794" s="564"/>
      <c r="AP794" s="564"/>
      <c r="AQ794" s="564"/>
      <c r="AR794" s="564"/>
      <c r="AS794" s="564"/>
      <c r="AT794" s="564"/>
      <c r="AU794" s="394"/>
      <c r="AV794" s="306"/>
      <c r="AW794" s="306"/>
      <c r="AX794" s="394"/>
      <c r="AY794" s="401"/>
      <c r="AZ794" s="341"/>
      <c r="BA794" s="341"/>
      <c r="BB794" s="341"/>
      <c r="BC794" s="341"/>
      <c r="BD794" s="341"/>
      <c r="BE794" s="401"/>
      <c r="BF794" s="341"/>
      <c r="BG794" s="341"/>
      <c r="BH794" s="402"/>
      <c r="BI794" s="403"/>
      <c r="BJ794" s="405"/>
      <c r="BK794" s="405"/>
      <c r="BL794" s="405"/>
      <c r="BM794" s="405"/>
      <c r="BN794" s="514"/>
    </row>
    <row r="795" ht="18.75" customHeight="1">
      <c r="A795" s="336" t="str">
        <f t="shared" si="13"/>
        <v/>
      </c>
      <c r="B795" s="341"/>
      <c r="C795" s="559"/>
      <c r="D795" s="559"/>
      <c r="E795" s="560" t="str">
        <f t="shared" si="14"/>
        <v/>
      </c>
      <c r="F795" s="401"/>
      <c r="G795" s="394"/>
      <c r="H795" s="341" t="str">
        <f t="array" ref="H795">IF(D795="","",XLOOKUP(D795,'Master Data'!K:K,'Master Data'!N:N,"Input in Master Data",0,1))</f>
        <v/>
      </c>
      <c r="I795" s="341" t="str">
        <f t="array" ref="I795">IF(D795="","",XLOOKUP(D795,'Master Data'!K:K,'Master Data'!O:O,"Input in Master Data",0,1))</f>
        <v/>
      </c>
      <c r="J795" s="341" t="str">
        <f t="array" ref="J795">if(V795="","",XLOOKUP(V795,Master[Company],Master[Blow],"Unknown",0,1))</f>
        <v/>
      </c>
      <c r="K795" s="341" t="str">
        <f t="array" ref="K795">if(V795="","",XLOOKUP(V795,Master[Company],Master[Pigging],"Unknown",0,1))</f>
        <v/>
      </c>
      <c r="L795" s="341" t="str">
        <f t="array" ref="L795">if(V795="","",XLOOKUP(V795,Master[Company],Master[Load Method],"Unknown",0,1))</f>
        <v/>
      </c>
      <c r="M795" s="341" t="str">
        <f t="array" ref="M795">if(V795="","",XLOOKUP(V795,Master[Company],Master[Line Distance],"Unknown",0,1))</f>
        <v/>
      </c>
      <c r="N795" s="394"/>
      <c r="O795" s="341"/>
      <c r="P795" s="506"/>
      <c r="Q795" s="341" t="str">
        <f t="array" ref="Q795">if(V795="","",XLOOKUP(V795,Master[Company],Master[Terms],"NA",0,1))</f>
        <v/>
      </c>
      <c r="R795" s="341" t="str">
        <f t="shared" si="9"/>
        <v/>
      </c>
      <c r="S795" s="341" t="str">
        <f t="array" ref="S795">if(V795="","",XLOOKUP(V795,Master[Company],Master[Group],"NA",0,1))</f>
        <v/>
      </c>
      <c r="T795" s="341" t="str">
        <f t="array" ref="T795">if(V795="","",XLOOKUP(V795,Master[Company],Master[Loading Location],"NA",0,1))</f>
        <v/>
      </c>
      <c r="U795" s="341" t="str">
        <f t="array" ref="U795">if(V795="","",XLOOKUP(V795,Master[Company],Master[Acronym],"NA",0,1))</f>
        <v/>
      </c>
      <c r="V795" s="341"/>
      <c r="W795" s="342"/>
      <c r="X795" s="90"/>
      <c r="Y795" s="341"/>
      <c r="Z795" s="341" t="str">
        <f t="shared" si="11"/>
        <v/>
      </c>
      <c r="AA795" s="341"/>
      <c r="AB795" s="341"/>
      <c r="AC795" s="341"/>
      <c r="AD795" s="401"/>
      <c r="AE795" s="563"/>
      <c r="AF795" s="564"/>
      <c r="AG795" s="564"/>
      <c r="AH795" s="564"/>
      <c r="AI795" s="564"/>
      <c r="AJ795" s="564"/>
      <c r="AK795" s="564"/>
      <c r="AL795" s="565"/>
      <c r="AM795" s="564"/>
      <c r="AN795" s="564"/>
      <c r="AO795" s="564"/>
      <c r="AP795" s="564"/>
      <c r="AQ795" s="564"/>
      <c r="AR795" s="564"/>
      <c r="AS795" s="564"/>
      <c r="AT795" s="564"/>
      <c r="AU795" s="394"/>
      <c r="AV795" s="306"/>
      <c r="AW795" s="306"/>
      <c r="AX795" s="394"/>
      <c r="AY795" s="401"/>
      <c r="AZ795" s="341"/>
      <c r="BA795" s="341"/>
      <c r="BB795" s="341"/>
      <c r="BC795" s="341"/>
      <c r="BD795" s="341"/>
      <c r="BE795" s="401"/>
      <c r="BF795" s="341"/>
      <c r="BG795" s="341"/>
      <c r="BH795" s="402"/>
      <c r="BI795" s="403"/>
      <c r="BJ795" s="405"/>
      <c r="BK795" s="405"/>
      <c r="BL795" s="405"/>
      <c r="BM795" s="405"/>
      <c r="BN795" s="514"/>
    </row>
    <row r="796" ht="18.75" customHeight="1">
      <c r="A796" s="336" t="str">
        <f t="shared" si="13"/>
        <v/>
      </c>
      <c r="B796" s="341"/>
      <c r="C796" s="559"/>
      <c r="D796" s="559"/>
      <c r="E796" s="560" t="str">
        <f t="shared" si="14"/>
        <v/>
      </c>
      <c r="F796" s="401"/>
      <c r="G796" s="394"/>
      <c r="H796" s="341" t="str">
        <f t="array" ref="H796">IF(D796="","",XLOOKUP(D796,'Master Data'!K:K,'Master Data'!N:N,"Input in Master Data",0,1))</f>
        <v/>
      </c>
      <c r="I796" s="341" t="str">
        <f t="array" ref="I796">IF(D796="","",XLOOKUP(D796,'Master Data'!K:K,'Master Data'!O:O,"Input in Master Data",0,1))</f>
        <v/>
      </c>
      <c r="J796" s="341" t="str">
        <f t="array" ref="J796">if(V796="","",XLOOKUP(V796,Master[Company],Master[Blow],"Unknown",0,1))</f>
        <v/>
      </c>
      <c r="K796" s="341" t="str">
        <f t="array" ref="K796">if(V796="","",XLOOKUP(V796,Master[Company],Master[Pigging],"Unknown",0,1))</f>
        <v/>
      </c>
      <c r="L796" s="341" t="str">
        <f t="array" ref="L796">if(V796="","",XLOOKUP(V796,Master[Company],Master[Load Method],"Unknown",0,1))</f>
        <v/>
      </c>
      <c r="M796" s="341" t="str">
        <f t="array" ref="M796">if(V796="","",XLOOKUP(V796,Master[Company],Master[Line Distance],"Unknown",0,1))</f>
        <v/>
      </c>
      <c r="N796" s="394"/>
      <c r="O796" s="341"/>
      <c r="P796" s="506"/>
      <c r="Q796" s="341" t="str">
        <f t="array" ref="Q796">if(V796="","",XLOOKUP(V796,Master[Company],Master[Terms],"NA",0,1))</f>
        <v/>
      </c>
      <c r="R796" s="341" t="str">
        <f t="shared" si="9"/>
        <v/>
      </c>
      <c r="S796" s="341" t="str">
        <f t="array" ref="S796">if(V796="","",XLOOKUP(V796,Master[Company],Master[Group],"NA",0,1))</f>
        <v/>
      </c>
      <c r="T796" s="341" t="str">
        <f t="array" ref="T796">if(V796="","",XLOOKUP(V796,Master[Company],Master[Loading Location],"NA",0,1))</f>
        <v/>
      </c>
      <c r="U796" s="341" t="str">
        <f t="array" ref="U796">if(V796="","",XLOOKUP(V796,Master[Company],Master[Acronym],"NA",0,1))</f>
        <v/>
      </c>
      <c r="V796" s="341"/>
      <c r="W796" s="342"/>
      <c r="X796" s="90"/>
      <c r="Y796" s="341"/>
      <c r="Z796" s="341" t="str">
        <f t="shared" si="11"/>
        <v/>
      </c>
      <c r="AA796" s="341"/>
      <c r="AB796" s="341"/>
      <c r="AC796" s="341"/>
      <c r="AD796" s="401"/>
      <c r="AE796" s="563"/>
      <c r="AF796" s="564"/>
      <c r="AG796" s="564"/>
      <c r="AH796" s="564"/>
      <c r="AI796" s="564"/>
      <c r="AJ796" s="564"/>
      <c r="AK796" s="564"/>
      <c r="AL796" s="565"/>
      <c r="AM796" s="564"/>
      <c r="AN796" s="564"/>
      <c r="AO796" s="564"/>
      <c r="AP796" s="564"/>
      <c r="AQ796" s="564"/>
      <c r="AR796" s="564"/>
      <c r="AS796" s="564"/>
      <c r="AT796" s="564"/>
      <c r="AU796" s="394"/>
      <c r="AV796" s="306"/>
      <c r="AW796" s="306"/>
      <c r="AX796" s="394"/>
      <c r="AY796" s="401"/>
      <c r="AZ796" s="341"/>
      <c r="BA796" s="341"/>
      <c r="BB796" s="341"/>
      <c r="BC796" s="341"/>
      <c r="BD796" s="341"/>
      <c r="BE796" s="401"/>
      <c r="BF796" s="341"/>
      <c r="BG796" s="341"/>
      <c r="BH796" s="402"/>
      <c r="BI796" s="403"/>
      <c r="BJ796" s="405"/>
      <c r="BK796" s="405"/>
      <c r="BL796" s="405"/>
      <c r="BM796" s="405"/>
      <c r="BN796" s="514"/>
    </row>
    <row r="797" ht="18.75" customHeight="1">
      <c r="A797" s="336" t="str">
        <f t="shared" si="13"/>
        <v/>
      </c>
      <c r="B797" s="341"/>
      <c r="C797" s="559"/>
      <c r="D797" s="559"/>
      <c r="E797" s="560" t="str">
        <f t="shared" si="14"/>
        <v/>
      </c>
      <c r="F797" s="401"/>
      <c r="G797" s="394"/>
      <c r="H797" s="341" t="str">
        <f t="array" ref="H797">IF(D797="","",XLOOKUP(D797,'Master Data'!K:K,'Master Data'!N:N,"Input in Master Data",0,1))</f>
        <v/>
      </c>
      <c r="I797" s="341" t="str">
        <f t="array" ref="I797">IF(D797="","",XLOOKUP(D797,'Master Data'!K:K,'Master Data'!O:O,"Input in Master Data",0,1))</f>
        <v/>
      </c>
      <c r="J797" s="341" t="str">
        <f t="array" ref="J797">if(V797="","",XLOOKUP(V797,Master[Company],Master[Blow],"Unknown",0,1))</f>
        <v/>
      </c>
      <c r="K797" s="341" t="str">
        <f t="array" ref="K797">if(V797="","",XLOOKUP(V797,Master[Company],Master[Pigging],"Unknown",0,1))</f>
        <v/>
      </c>
      <c r="L797" s="341" t="str">
        <f t="array" ref="L797">if(V797="","",XLOOKUP(V797,Master[Company],Master[Load Method],"Unknown",0,1))</f>
        <v/>
      </c>
      <c r="M797" s="341" t="str">
        <f t="array" ref="M797">if(V797="","",XLOOKUP(V797,Master[Company],Master[Line Distance],"Unknown",0,1))</f>
        <v/>
      </c>
      <c r="N797" s="394"/>
      <c r="O797" s="341"/>
      <c r="P797" s="506"/>
      <c r="Q797" s="341" t="str">
        <f t="array" ref="Q797">if(V797="","",XLOOKUP(V797,Master[Company],Master[Terms],"NA",0,1))</f>
        <v/>
      </c>
      <c r="R797" s="341" t="str">
        <f t="shared" si="9"/>
        <v/>
      </c>
      <c r="S797" s="341" t="str">
        <f t="array" ref="S797">if(V797="","",XLOOKUP(V797,Master[Company],Master[Group],"NA",0,1))</f>
        <v/>
      </c>
      <c r="T797" s="341" t="str">
        <f t="array" ref="T797">if(V797="","",XLOOKUP(V797,Master[Company],Master[Loading Location],"NA",0,1))</f>
        <v/>
      </c>
      <c r="U797" s="341" t="str">
        <f t="array" ref="U797">if(V797="","",XLOOKUP(V797,Master[Company],Master[Acronym],"NA",0,1))</f>
        <v/>
      </c>
      <c r="V797" s="341"/>
      <c r="W797" s="342"/>
      <c r="X797" s="90"/>
      <c r="Y797" s="341"/>
      <c r="Z797" s="341" t="str">
        <f t="shared" si="11"/>
        <v/>
      </c>
      <c r="AA797" s="341"/>
      <c r="AB797" s="341"/>
      <c r="AC797" s="341"/>
      <c r="AD797" s="401"/>
      <c r="AE797" s="563"/>
      <c r="AF797" s="564"/>
      <c r="AG797" s="564"/>
      <c r="AH797" s="564"/>
      <c r="AI797" s="564"/>
      <c r="AJ797" s="564"/>
      <c r="AK797" s="564"/>
      <c r="AL797" s="565"/>
      <c r="AM797" s="564"/>
      <c r="AN797" s="564"/>
      <c r="AO797" s="564"/>
      <c r="AP797" s="564"/>
      <c r="AQ797" s="564"/>
      <c r="AR797" s="564"/>
      <c r="AS797" s="564"/>
      <c r="AT797" s="564"/>
      <c r="AU797" s="394"/>
      <c r="AV797" s="306"/>
      <c r="AW797" s="306"/>
      <c r="AX797" s="394"/>
      <c r="AY797" s="401"/>
      <c r="AZ797" s="341"/>
      <c r="BA797" s="341"/>
      <c r="BB797" s="341"/>
      <c r="BC797" s="341"/>
      <c r="BD797" s="341"/>
      <c r="BE797" s="401"/>
      <c r="BF797" s="341"/>
      <c r="BG797" s="341"/>
      <c r="BH797" s="402"/>
      <c r="BI797" s="403"/>
      <c r="BJ797" s="405"/>
      <c r="BK797" s="405"/>
      <c r="BL797" s="405"/>
      <c r="BM797" s="405"/>
      <c r="BN797" s="514"/>
    </row>
    <row r="798" ht="18.75" customHeight="1">
      <c r="A798" s="336" t="str">
        <f t="shared" si="13"/>
        <v/>
      </c>
      <c r="B798" s="341"/>
      <c r="C798" s="559"/>
      <c r="D798" s="559"/>
      <c r="E798" s="560" t="str">
        <f t="shared" si="14"/>
        <v/>
      </c>
      <c r="F798" s="401"/>
      <c r="G798" s="394"/>
      <c r="H798" s="341" t="str">
        <f t="array" ref="H798">IF(D798="","",XLOOKUP(D798,'Master Data'!K:K,'Master Data'!N:N,"Input in Master Data",0,1))</f>
        <v/>
      </c>
      <c r="I798" s="341" t="str">
        <f t="array" ref="I798">IF(D798="","",XLOOKUP(D798,'Master Data'!K:K,'Master Data'!O:O,"Input in Master Data",0,1))</f>
        <v/>
      </c>
      <c r="J798" s="341" t="str">
        <f t="array" ref="J798">if(V798="","",XLOOKUP(V798,Master[Company],Master[Blow],"Unknown",0,1))</f>
        <v/>
      </c>
      <c r="K798" s="341" t="str">
        <f t="array" ref="K798">if(V798="","",XLOOKUP(V798,Master[Company],Master[Pigging],"Unknown",0,1))</f>
        <v/>
      </c>
      <c r="L798" s="341" t="str">
        <f t="array" ref="L798">if(V798="","",XLOOKUP(V798,Master[Company],Master[Load Method],"Unknown",0,1))</f>
        <v/>
      </c>
      <c r="M798" s="341" t="str">
        <f t="array" ref="M798">if(V798="","",XLOOKUP(V798,Master[Company],Master[Line Distance],"Unknown",0,1))</f>
        <v/>
      </c>
      <c r="N798" s="394"/>
      <c r="O798" s="341"/>
      <c r="P798" s="506"/>
      <c r="Q798" s="341" t="str">
        <f t="array" ref="Q798">if(V798="","",XLOOKUP(V798,Master[Company],Master[Terms],"NA",0,1))</f>
        <v/>
      </c>
      <c r="R798" s="341" t="str">
        <f t="shared" si="9"/>
        <v/>
      </c>
      <c r="S798" s="341" t="str">
        <f t="array" ref="S798">if(V798="","",XLOOKUP(V798,Master[Company],Master[Group],"NA",0,1))</f>
        <v/>
      </c>
      <c r="T798" s="341" t="str">
        <f t="array" ref="T798">if(V798="","",XLOOKUP(V798,Master[Company],Master[Loading Location],"NA",0,1))</f>
        <v/>
      </c>
      <c r="U798" s="341" t="str">
        <f t="array" ref="U798">if(V798="","",XLOOKUP(V798,Master[Company],Master[Acronym],"NA",0,1))</f>
        <v/>
      </c>
      <c r="V798" s="341"/>
      <c r="W798" s="342"/>
      <c r="X798" s="90"/>
      <c r="Y798" s="341"/>
      <c r="Z798" s="341" t="str">
        <f t="shared" si="11"/>
        <v/>
      </c>
      <c r="AA798" s="341"/>
      <c r="AB798" s="341"/>
      <c r="AC798" s="341"/>
      <c r="AD798" s="401"/>
      <c r="AE798" s="563"/>
      <c r="AF798" s="564"/>
      <c r="AG798" s="564"/>
      <c r="AH798" s="564"/>
      <c r="AI798" s="564"/>
      <c r="AJ798" s="564"/>
      <c r="AK798" s="564"/>
      <c r="AL798" s="565"/>
      <c r="AM798" s="564"/>
      <c r="AN798" s="564"/>
      <c r="AO798" s="564"/>
      <c r="AP798" s="564"/>
      <c r="AQ798" s="564"/>
      <c r="AR798" s="564"/>
      <c r="AS798" s="564"/>
      <c r="AT798" s="564"/>
      <c r="AU798" s="394"/>
      <c r="AV798" s="306"/>
      <c r="AW798" s="306"/>
      <c r="AX798" s="394"/>
      <c r="AY798" s="401"/>
      <c r="AZ798" s="341"/>
      <c r="BA798" s="341"/>
      <c r="BB798" s="341"/>
      <c r="BC798" s="341"/>
      <c r="BD798" s="341"/>
      <c r="BE798" s="401"/>
      <c r="BF798" s="341"/>
      <c r="BG798" s="341"/>
      <c r="BH798" s="402"/>
      <c r="BI798" s="403"/>
      <c r="BJ798" s="405"/>
      <c r="BK798" s="405"/>
      <c r="BL798" s="405"/>
      <c r="BM798" s="405"/>
      <c r="BN798" s="514"/>
    </row>
    <row r="799" ht="18.75" customHeight="1">
      <c r="A799" s="336" t="str">
        <f t="shared" si="13"/>
        <v/>
      </c>
      <c r="B799" s="341"/>
      <c r="C799" s="559"/>
      <c r="D799" s="559"/>
      <c r="E799" s="560" t="str">
        <f t="shared" si="14"/>
        <v/>
      </c>
      <c r="F799" s="401"/>
      <c r="G799" s="394"/>
      <c r="H799" s="341" t="str">
        <f t="array" ref="H799">IF(D799="","",XLOOKUP(D799,'Master Data'!K:K,'Master Data'!N:N,"Input in Master Data",0,1))</f>
        <v/>
      </c>
      <c r="I799" s="341" t="str">
        <f t="array" ref="I799">IF(D799="","",XLOOKUP(D799,'Master Data'!K:K,'Master Data'!O:O,"Input in Master Data",0,1))</f>
        <v/>
      </c>
      <c r="J799" s="341" t="str">
        <f t="array" ref="J799">if(V799="","",XLOOKUP(V799,Master[Company],Master[Blow],"Unknown",0,1))</f>
        <v/>
      </c>
      <c r="K799" s="341" t="str">
        <f t="array" ref="K799">if(V799="","",XLOOKUP(V799,Master[Company],Master[Pigging],"Unknown",0,1))</f>
        <v/>
      </c>
      <c r="L799" s="341" t="str">
        <f t="array" ref="L799">if(V799="","",XLOOKUP(V799,Master[Company],Master[Load Method],"Unknown",0,1))</f>
        <v/>
      </c>
      <c r="M799" s="341" t="str">
        <f t="array" ref="M799">if(V799="","",XLOOKUP(V799,Master[Company],Master[Line Distance],"Unknown",0,1))</f>
        <v/>
      </c>
      <c r="N799" s="394"/>
      <c r="O799" s="341"/>
      <c r="P799" s="506"/>
      <c r="Q799" s="341" t="str">
        <f t="array" ref="Q799">if(V799="","",XLOOKUP(V799,Master[Company],Master[Terms],"NA",0,1))</f>
        <v/>
      </c>
      <c r="R799" s="341" t="str">
        <f t="shared" si="9"/>
        <v/>
      </c>
      <c r="S799" s="341" t="str">
        <f t="array" ref="S799">if(V799="","",XLOOKUP(V799,Master[Company],Master[Group],"NA",0,1))</f>
        <v/>
      </c>
      <c r="T799" s="341" t="str">
        <f t="array" ref="T799">if(V799="","",XLOOKUP(V799,Master[Company],Master[Loading Location],"NA",0,1))</f>
        <v/>
      </c>
      <c r="U799" s="341" t="str">
        <f t="array" ref="U799">if(V799="","",XLOOKUP(V799,Master[Company],Master[Acronym],"NA",0,1))</f>
        <v/>
      </c>
      <c r="V799" s="341"/>
      <c r="W799" s="342"/>
      <c r="X799" s="90"/>
      <c r="Y799" s="341"/>
      <c r="Z799" s="341" t="str">
        <f t="shared" si="11"/>
        <v/>
      </c>
      <c r="AA799" s="341"/>
      <c r="AB799" s="341"/>
      <c r="AC799" s="341"/>
      <c r="AD799" s="401"/>
      <c r="AE799" s="563"/>
      <c r="AF799" s="564"/>
      <c r="AG799" s="564"/>
      <c r="AH799" s="564"/>
      <c r="AI799" s="564"/>
      <c r="AJ799" s="564"/>
      <c r="AK799" s="564"/>
      <c r="AL799" s="565"/>
      <c r="AM799" s="564"/>
      <c r="AN799" s="564"/>
      <c r="AO799" s="564"/>
      <c r="AP799" s="564"/>
      <c r="AQ799" s="564"/>
      <c r="AR799" s="564"/>
      <c r="AS799" s="564"/>
      <c r="AT799" s="564"/>
      <c r="AU799" s="394"/>
      <c r="AV799" s="306"/>
      <c r="AW799" s="306"/>
      <c r="AX799" s="394"/>
      <c r="AY799" s="401"/>
      <c r="AZ799" s="341"/>
      <c r="BA799" s="341"/>
      <c r="BB799" s="341"/>
      <c r="BC799" s="341"/>
      <c r="BD799" s="341"/>
      <c r="BE799" s="401"/>
      <c r="BF799" s="341"/>
      <c r="BG799" s="341"/>
      <c r="BH799" s="402"/>
      <c r="BI799" s="403"/>
      <c r="BJ799" s="405"/>
      <c r="BK799" s="405"/>
      <c r="BL799" s="405"/>
      <c r="BM799" s="405"/>
      <c r="BN799" s="514"/>
    </row>
    <row r="800" ht="18.75" customHeight="1">
      <c r="A800" s="336" t="str">
        <f t="shared" si="13"/>
        <v/>
      </c>
      <c r="B800" s="341"/>
      <c r="C800" s="559"/>
      <c r="D800" s="559"/>
      <c r="E800" s="560" t="str">
        <f t="shared" si="14"/>
        <v/>
      </c>
      <c r="F800" s="401"/>
      <c r="G800" s="394"/>
      <c r="H800" s="341" t="str">
        <f t="array" ref="H800">IF(D800="","",XLOOKUP(D800,'Master Data'!K:K,'Master Data'!N:N,"Input in Master Data",0,1))</f>
        <v/>
      </c>
      <c r="I800" s="341" t="str">
        <f t="array" ref="I800">IF(D800="","",XLOOKUP(D800,'Master Data'!K:K,'Master Data'!O:O,"Input in Master Data",0,1))</f>
        <v/>
      </c>
      <c r="J800" s="341" t="str">
        <f t="array" ref="J800">if(V800="","",XLOOKUP(V800,Master[Company],Master[Blow],"Unknown",0,1))</f>
        <v/>
      </c>
      <c r="K800" s="341" t="str">
        <f t="array" ref="K800">if(V800="","",XLOOKUP(V800,Master[Company],Master[Pigging],"Unknown",0,1))</f>
        <v/>
      </c>
      <c r="L800" s="341" t="str">
        <f t="array" ref="L800">if(V800="","",XLOOKUP(V800,Master[Company],Master[Load Method],"Unknown",0,1))</f>
        <v/>
      </c>
      <c r="M800" s="341" t="str">
        <f t="array" ref="M800">if(V800="","",XLOOKUP(V800,Master[Company],Master[Line Distance],"Unknown",0,1))</f>
        <v/>
      </c>
      <c r="N800" s="394"/>
      <c r="O800" s="341"/>
      <c r="P800" s="506"/>
      <c r="Q800" s="341" t="str">
        <f t="array" ref="Q800">if(V800="","",XLOOKUP(V800,Master[Company],Master[Terms],"NA",0,1))</f>
        <v/>
      </c>
      <c r="R800" s="341" t="str">
        <f t="shared" si="9"/>
        <v/>
      </c>
      <c r="S800" s="341" t="str">
        <f t="array" ref="S800">if(V800="","",XLOOKUP(V800,Master[Company],Master[Group],"NA",0,1))</f>
        <v/>
      </c>
      <c r="T800" s="341" t="str">
        <f t="array" ref="T800">if(V800="","",XLOOKUP(V800,Master[Company],Master[Loading Location],"NA",0,1))</f>
        <v/>
      </c>
      <c r="U800" s="341" t="str">
        <f t="array" ref="U800">if(V800="","",XLOOKUP(V800,Master[Company],Master[Acronym],"NA",0,1))</f>
        <v/>
      </c>
      <c r="V800" s="341"/>
      <c r="W800" s="342"/>
      <c r="X800" s="90"/>
      <c r="Y800" s="341"/>
      <c r="Z800" s="341" t="str">
        <f t="shared" si="11"/>
        <v/>
      </c>
      <c r="AA800" s="341"/>
      <c r="AB800" s="341"/>
      <c r="AC800" s="341"/>
      <c r="AD800" s="401"/>
      <c r="AE800" s="563"/>
      <c r="AF800" s="564"/>
      <c r="AG800" s="564"/>
      <c r="AH800" s="564"/>
      <c r="AI800" s="564"/>
      <c r="AJ800" s="564"/>
      <c r="AK800" s="564"/>
      <c r="AL800" s="565"/>
      <c r="AM800" s="564"/>
      <c r="AN800" s="564"/>
      <c r="AO800" s="564"/>
      <c r="AP800" s="564"/>
      <c r="AQ800" s="564"/>
      <c r="AR800" s="564"/>
      <c r="AS800" s="564"/>
      <c r="AT800" s="564"/>
      <c r="AU800" s="394"/>
      <c r="AV800" s="306"/>
      <c r="AW800" s="306"/>
      <c r="AX800" s="394"/>
      <c r="AY800" s="401"/>
      <c r="AZ800" s="341"/>
      <c r="BA800" s="341"/>
      <c r="BB800" s="341"/>
      <c r="BC800" s="341"/>
      <c r="BD800" s="341"/>
      <c r="BE800" s="401"/>
      <c r="BF800" s="341"/>
      <c r="BG800" s="341"/>
      <c r="BH800" s="402"/>
      <c r="BI800" s="403"/>
      <c r="BJ800" s="405"/>
      <c r="BK800" s="405"/>
      <c r="BL800" s="405"/>
      <c r="BM800" s="405"/>
      <c r="BN800" s="514"/>
    </row>
    <row r="801" ht="18.75" customHeight="1">
      <c r="A801" s="336" t="str">
        <f t="shared" si="13"/>
        <v/>
      </c>
      <c r="B801" s="341"/>
      <c r="C801" s="559"/>
      <c r="D801" s="559"/>
      <c r="E801" s="560" t="str">
        <f t="shared" si="14"/>
        <v/>
      </c>
      <c r="F801" s="401"/>
      <c r="G801" s="394"/>
      <c r="H801" s="341" t="str">
        <f t="array" ref="H801">IF(D801="","",XLOOKUP(D801,'Master Data'!K:K,'Master Data'!N:N,"Input in Master Data",0,1))</f>
        <v/>
      </c>
      <c r="I801" s="341" t="str">
        <f t="array" ref="I801">IF(D801="","",XLOOKUP(D801,'Master Data'!K:K,'Master Data'!O:O,"Input in Master Data",0,1))</f>
        <v/>
      </c>
      <c r="J801" s="341" t="str">
        <f t="array" ref="J801">if(V801="","",XLOOKUP(V801,Master[Company],Master[Blow],"Unknown",0,1))</f>
        <v/>
      </c>
      <c r="K801" s="341" t="str">
        <f t="array" ref="K801">if(V801="","",XLOOKUP(V801,Master[Company],Master[Pigging],"Unknown",0,1))</f>
        <v/>
      </c>
      <c r="L801" s="341" t="str">
        <f t="array" ref="L801">if(V801="","",XLOOKUP(V801,Master[Company],Master[Load Method],"Unknown",0,1))</f>
        <v/>
      </c>
      <c r="M801" s="341" t="str">
        <f t="array" ref="M801">if(V801="","",XLOOKUP(V801,Master[Company],Master[Line Distance],"Unknown",0,1))</f>
        <v/>
      </c>
      <c r="N801" s="394"/>
      <c r="O801" s="341"/>
      <c r="P801" s="506"/>
      <c r="Q801" s="341" t="str">
        <f t="array" ref="Q801">if(V801="","",XLOOKUP(V801,Master[Company],Master[Terms],"NA",0,1))</f>
        <v/>
      </c>
      <c r="R801" s="341" t="str">
        <f t="shared" si="9"/>
        <v/>
      </c>
      <c r="S801" s="341" t="str">
        <f t="array" ref="S801">if(V801="","",XLOOKUP(V801,Master[Company],Master[Group],"NA",0,1))</f>
        <v/>
      </c>
      <c r="T801" s="341" t="str">
        <f t="array" ref="T801">if(V801="","",XLOOKUP(V801,Master[Company],Master[Loading Location],"NA",0,1))</f>
        <v/>
      </c>
      <c r="U801" s="341" t="str">
        <f t="array" ref="U801">if(V801="","",XLOOKUP(V801,Master[Company],Master[Acronym],"NA",0,1))</f>
        <v/>
      </c>
      <c r="V801" s="341"/>
      <c r="W801" s="342"/>
      <c r="X801" s="90"/>
      <c r="Y801" s="341"/>
      <c r="Z801" s="341" t="str">
        <f t="shared" si="11"/>
        <v/>
      </c>
      <c r="AA801" s="341"/>
      <c r="AB801" s="341"/>
      <c r="AC801" s="341"/>
      <c r="AD801" s="401"/>
      <c r="AE801" s="563"/>
      <c r="AF801" s="564"/>
      <c r="AG801" s="564"/>
      <c r="AH801" s="564"/>
      <c r="AI801" s="564"/>
      <c r="AJ801" s="564"/>
      <c r="AK801" s="564"/>
      <c r="AL801" s="565"/>
      <c r="AM801" s="564"/>
      <c r="AN801" s="564"/>
      <c r="AO801" s="564"/>
      <c r="AP801" s="564"/>
      <c r="AQ801" s="564"/>
      <c r="AR801" s="564"/>
      <c r="AS801" s="564"/>
      <c r="AT801" s="564"/>
      <c r="AU801" s="394"/>
      <c r="AV801" s="306"/>
      <c r="AW801" s="306"/>
      <c r="AX801" s="394"/>
      <c r="AY801" s="401"/>
      <c r="AZ801" s="341"/>
      <c r="BA801" s="341"/>
      <c r="BB801" s="341"/>
      <c r="BC801" s="341"/>
      <c r="BD801" s="341"/>
      <c r="BE801" s="401"/>
      <c r="BF801" s="341"/>
      <c r="BG801" s="341"/>
      <c r="BH801" s="402"/>
      <c r="BI801" s="403"/>
      <c r="BJ801" s="405"/>
      <c r="BK801" s="405"/>
      <c r="BL801" s="405"/>
      <c r="BM801" s="405"/>
      <c r="BN801" s="514"/>
    </row>
    <row r="802" ht="18.75" customHeight="1">
      <c r="A802" s="336" t="str">
        <f t="shared" si="13"/>
        <v/>
      </c>
      <c r="B802" s="341"/>
      <c r="C802" s="559"/>
      <c r="D802" s="559"/>
      <c r="E802" s="560" t="str">
        <f t="shared" si="14"/>
        <v/>
      </c>
      <c r="F802" s="401"/>
      <c r="G802" s="394"/>
      <c r="H802" s="341" t="str">
        <f t="array" ref="H802">IF(D802="","",XLOOKUP(D802,'Master Data'!K:K,'Master Data'!N:N,"Input in Master Data",0,1))</f>
        <v/>
      </c>
      <c r="I802" s="341" t="str">
        <f t="array" ref="I802">IF(D802="","",XLOOKUP(D802,'Master Data'!K:K,'Master Data'!O:O,"Input in Master Data",0,1))</f>
        <v/>
      </c>
      <c r="J802" s="341" t="str">
        <f t="array" ref="J802">if(V802="","",XLOOKUP(V802,Master[Company],Master[Blow],"Unknown",0,1))</f>
        <v/>
      </c>
      <c r="K802" s="341" t="str">
        <f t="array" ref="K802">if(V802="","",XLOOKUP(V802,Master[Company],Master[Pigging],"Unknown",0,1))</f>
        <v/>
      </c>
      <c r="L802" s="341" t="str">
        <f t="array" ref="L802">if(V802="","",XLOOKUP(V802,Master[Company],Master[Load Method],"Unknown",0,1))</f>
        <v/>
      </c>
      <c r="M802" s="341" t="str">
        <f t="array" ref="M802">if(V802="","",XLOOKUP(V802,Master[Company],Master[Line Distance],"Unknown",0,1))</f>
        <v/>
      </c>
      <c r="N802" s="394"/>
      <c r="O802" s="341"/>
      <c r="P802" s="506"/>
      <c r="Q802" s="341" t="str">
        <f t="array" ref="Q802">if(V802="","",XLOOKUP(V802,Master[Company],Master[Terms],"NA",0,1))</f>
        <v/>
      </c>
      <c r="R802" s="341" t="str">
        <f t="shared" si="9"/>
        <v/>
      </c>
      <c r="S802" s="341" t="str">
        <f t="array" ref="S802">if(V802="","",XLOOKUP(V802,Master[Company],Master[Group],"NA",0,1))</f>
        <v/>
      </c>
      <c r="T802" s="341" t="str">
        <f t="array" ref="T802">if(V802="","",XLOOKUP(V802,Master[Company],Master[Loading Location],"NA",0,1))</f>
        <v/>
      </c>
      <c r="U802" s="341" t="str">
        <f t="array" ref="U802">if(V802="","",XLOOKUP(V802,Master[Company],Master[Acronym],"NA",0,1))</f>
        <v/>
      </c>
      <c r="V802" s="341"/>
      <c r="W802" s="342"/>
      <c r="X802" s="90"/>
      <c r="Y802" s="341"/>
      <c r="Z802" s="341" t="str">
        <f t="shared" si="11"/>
        <v/>
      </c>
      <c r="AA802" s="341"/>
      <c r="AB802" s="341"/>
      <c r="AC802" s="341"/>
      <c r="AD802" s="401"/>
      <c r="AE802" s="563"/>
      <c r="AF802" s="564"/>
      <c r="AG802" s="564"/>
      <c r="AH802" s="564"/>
      <c r="AI802" s="564"/>
      <c r="AJ802" s="564"/>
      <c r="AK802" s="564"/>
      <c r="AL802" s="565"/>
      <c r="AM802" s="564"/>
      <c r="AN802" s="564"/>
      <c r="AO802" s="564"/>
      <c r="AP802" s="564"/>
      <c r="AQ802" s="564"/>
      <c r="AR802" s="564"/>
      <c r="AS802" s="564"/>
      <c r="AT802" s="564"/>
      <c r="AU802" s="394"/>
      <c r="AV802" s="306"/>
      <c r="AW802" s="306"/>
      <c r="AX802" s="394"/>
      <c r="AY802" s="401"/>
      <c r="AZ802" s="341"/>
      <c r="BA802" s="341"/>
      <c r="BB802" s="341"/>
      <c r="BC802" s="341"/>
      <c r="BD802" s="341"/>
      <c r="BE802" s="401"/>
      <c r="BF802" s="341"/>
      <c r="BG802" s="341"/>
      <c r="BH802" s="402"/>
      <c r="BI802" s="403"/>
      <c r="BJ802" s="405"/>
      <c r="BK802" s="405"/>
      <c r="BL802" s="405"/>
      <c r="BM802" s="405"/>
      <c r="BN802" s="514"/>
    </row>
    <row r="803" ht="18.75" customHeight="1">
      <c r="A803" s="336" t="str">
        <f t="shared" si="13"/>
        <v/>
      </c>
      <c r="B803" s="341"/>
      <c r="C803" s="559"/>
      <c r="D803" s="559"/>
      <c r="E803" s="560" t="str">
        <f t="shared" si="14"/>
        <v/>
      </c>
      <c r="F803" s="401"/>
      <c r="G803" s="394"/>
      <c r="H803" s="341" t="str">
        <f t="array" ref="H803">IF(D803="","",XLOOKUP(D803,'Master Data'!K:K,'Master Data'!N:N,"Input in Master Data",0,1))</f>
        <v/>
      </c>
      <c r="I803" s="341" t="str">
        <f t="array" ref="I803">IF(D803="","",XLOOKUP(D803,'Master Data'!K:K,'Master Data'!O:O,"Input in Master Data",0,1))</f>
        <v/>
      </c>
      <c r="J803" s="341" t="str">
        <f t="array" ref="J803">if(V803="","",XLOOKUP(V803,Master[Company],Master[Blow],"Unknown",0,1))</f>
        <v/>
      </c>
      <c r="K803" s="341" t="str">
        <f t="array" ref="K803">if(V803="","",XLOOKUP(V803,Master[Company],Master[Pigging],"Unknown",0,1))</f>
        <v/>
      </c>
      <c r="L803" s="341" t="str">
        <f t="array" ref="L803">if(V803="","",XLOOKUP(V803,Master[Company],Master[Load Method],"Unknown",0,1))</f>
        <v/>
      </c>
      <c r="M803" s="341" t="str">
        <f t="array" ref="M803">if(V803="","",XLOOKUP(V803,Master[Company],Master[Line Distance],"Unknown",0,1))</f>
        <v/>
      </c>
      <c r="N803" s="394"/>
      <c r="O803" s="341"/>
      <c r="P803" s="506"/>
      <c r="Q803" s="341" t="str">
        <f t="array" ref="Q803">if(V803="","",XLOOKUP(V803,Master[Company],Master[Terms],"NA",0,1))</f>
        <v/>
      </c>
      <c r="R803" s="341" t="str">
        <f t="shared" si="9"/>
        <v/>
      </c>
      <c r="S803" s="341" t="str">
        <f t="array" ref="S803">if(V803="","",XLOOKUP(V803,Master[Company],Master[Group],"NA",0,1))</f>
        <v/>
      </c>
      <c r="T803" s="341" t="str">
        <f t="array" ref="T803">if(V803="","",XLOOKUP(V803,Master[Company],Master[Loading Location],"NA",0,1))</f>
        <v/>
      </c>
      <c r="U803" s="341" t="str">
        <f t="array" ref="U803">if(V803="","",XLOOKUP(V803,Master[Company],Master[Acronym],"NA",0,1))</f>
        <v/>
      </c>
      <c r="V803" s="341"/>
      <c r="W803" s="342"/>
      <c r="X803" s="90"/>
      <c r="Y803" s="341"/>
      <c r="Z803" s="341" t="str">
        <f t="shared" si="11"/>
        <v/>
      </c>
      <c r="AA803" s="341"/>
      <c r="AB803" s="341"/>
      <c r="AC803" s="341"/>
      <c r="AD803" s="401"/>
      <c r="AE803" s="563"/>
      <c r="AF803" s="564"/>
      <c r="AG803" s="564"/>
      <c r="AH803" s="564"/>
      <c r="AI803" s="564"/>
      <c r="AJ803" s="564"/>
      <c r="AK803" s="564"/>
      <c r="AL803" s="565"/>
      <c r="AM803" s="564"/>
      <c r="AN803" s="564"/>
      <c r="AO803" s="564"/>
      <c r="AP803" s="564"/>
      <c r="AQ803" s="564"/>
      <c r="AR803" s="564"/>
      <c r="AS803" s="564"/>
      <c r="AT803" s="564"/>
      <c r="AU803" s="394"/>
      <c r="AV803" s="306"/>
      <c r="AW803" s="306"/>
      <c r="AX803" s="394"/>
      <c r="AY803" s="401"/>
      <c r="AZ803" s="341"/>
      <c r="BA803" s="341"/>
      <c r="BB803" s="341"/>
      <c r="BC803" s="341"/>
      <c r="BD803" s="341"/>
      <c r="BE803" s="401"/>
      <c r="BF803" s="341"/>
      <c r="BG803" s="341"/>
      <c r="BH803" s="402"/>
      <c r="BI803" s="403"/>
      <c r="BJ803" s="405"/>
      <c r="BK803" s="405"/>
      <c r="BL803" s="405"/>
      <c r="BM803" s="405"/>
      <c r="BN803" s="514"/>
    </row>
    <row r="804" ht="18.75" customHeight="1">
      <c r="A804" s="336" t="str">
        <f t="shared" si="13"/>
        <v/>
      </c>
      <c r="B804" s="341"/>
      <c r="C804" s="559"/>
      <c r="D804" s="559"/>
      <c r="E804" s="560" t="str">
        <f t="shared" si="14"/>
        <v/>
      </c>
      <c r="F804" s="401"/>
      <c r="G804" s="394"/>
      <c r="H804" s="341" t="str">
        <f t="array" ref="H804">IF(D804="","",XLOOKUP(D804,'Master Data'!K:K,'Master Data'!N:N,"Input in Master Data",0,1))</f>
        <v/>
      </c>
      <c r="I804" s="341" t="str">
        <f t="array" ref="I804">IF(D804="","",XLOOKUP(D804,'Master Data'!K:K,'Master Data'!O:O,"Input in Master Data",0,1))</f>
        <v/>
      </c>
      <c r="J804" s="341" t="str">
        <f t="array" ref="J804">if(V804="","",XLOOKUP(V804,Master[Company],Master[Blow],"Unknown",0,1))</f>
        <v/>
      </c>
      <c r="K804" s="341" t="str">
        <f t="array" ref="K804">if(V804="","",XLOOKUP(V804,Master[Company],Master[Pigging],"Unknown",0,1))</f>
        <v/>
      </c>
      <c r="L804" s="341" t="str">
        <f t="array" ref="L804">if(V804="","",XLOOKUP(V804,Master[Company],Master[Load Method],"Unknown",0,1))</f>
        <v/>
      </c>
      <c r="M804" s="341" t="str">
        <f t="array" ref="M804">if(V804="","",XLOOKUP(V804,Master[Company],Master[Line Distance],"Unknown",0,1))</f>
        <v/>
      </c>
      <c r="N804" s="394"/>
      <c r="O804" s="341"/>
      <c r="P804" s="506"/>
      <c r="Q804" s="341" t="str">
        <f t="array" ref="Q804">if(V804="","",XLOOKUP(V804,Master[Company],Master[Terms],"NA",0,1))</f>
        <v/>
      </c>
      <c r="R804" s="341" t="str">
        <f t="shared" si="9"/>
        <v/>
      </c>
      <c r="S804" s="341" t="str">
        <f t="array" ref="S804">if(V804="","",XLOOKUP(V804,Master[Company],Master[Group],"NA",0,1))</f>
        <v/>
      </c>
      <c r="T804" s="341" t="str">
        <f t="array" ref="T804">if(V804="","",XLOOKUP(V804,Master[Company],Master[Loading Location],"NA",0,1))</f>
        <v/>
      </c>
      <c r="U804" s="341" t="str">
        <f t="array" ref="U804">if(V804="","",XLOOKUP(V804,Master[Company],Master[Acronym],"NA",0,1))</f>
        <v/>
      </c>
      <c r="V804" s="341"/>
      <c r="W804" s="342"/>
      <c r="X804" s="90"/>
      <c r="Y804" s="341"/>
      <c r="Z804" s="341" t="str">
        <f t="shared" si="11"/>
        <v/>
      </c>
      <c r="AA804" s="341"/>
      <c r="AB804" s="341"/>
      <c r="AC804" s="341"/>
      <c r="AD804" s="401"/>
      <c r="AE804" s="563"/>
      <c r="AF804" s="564"/>
      <c r="AG804" s="564"/>
      <c r="AH804" s="564"/>
      <c r="AI804" s="564"/>
      <c r="AJ804" s="564"/>
      <c r="AK804" s="564"/>
      <c r="AL804" s="565"/>
      <c r="AM804" s="564"/>
      <c r="AN804" s="564"/>
      <c r="AO804" s="564"/>
      <c r="AP804" s="564"/>
      <c r="AQ804" s="564"/>
      <c r="AR804" s="564"/>
      <c r="AS804" s="564"/>
      <c r="AT804" s="564"/>
      <c r="AU804" s="394"/>
      <c r="AV804" s="306"/>
      <c r="AW804" s="306"/>
      <c r="AX804" s="394"/>
      <c r="AY804" s="401"/>
      <c r="AZ804" s="341"/>
      <c r="BA804" s="341"/>
      <c r="BB804" s="341"/>
      <c r="BC804" s="341"/>
      <c r="BD804" s="341"/>
      <c r="BE804" s="401"/>
      <c r="BF804" s="341"/>
      <c r="BG804" s="341"/>
      <c r="BH804" s="402"/>
      <c r="BI804" s="403"/>
      <c r="BJ804" s="405"/>
      <c r="BK804" s="405"/>
      <c r="BL804" s="405"/>
      <c r="BM804" s="405"/>
      <c r="BN804" s="514"/>
    </row>
    <row r="805" ht="18.75" customHeight="1">
      <c r="A805" s="336" t="str">
        <f t="shared" si="13"/>
        <v/>
      </c>
      <c r="B805" s="341"/>
      <c r="C805" s="559"/>
      <c r="D805" s="559"/>
      <c r="E805" s="560" t="str">
        <f t="shared" si="14"/>
        <v/>
      </c>
      <c r="F805" s="401"/>
      <c r="G805" s="394"/>
      <c r="H805" s="341" t="str">
        <f t="array" ref="H805">IF(D805="","",XLOOKUP(D805,'Master Data'!K:K,'Master Data'!N:N,"Input in Master Data",0,1))</f>
        <v/>
      </c>
      <c r="I805" s="341" t="str">
        <f t="array" ref="I805">IF(D805="","",XLOOKUP(D805,'Master Data'!K:K,'Master Data'!O:O,"Input in Master Data",0,1))</f>
        <v/>
      </c>
      <c r="J805" s="341" t="str">
        <f t="array" ref="J805">if(V805="","",XLOOKUP(V805,Master[Company],Master[Blow],"Unknown",0,1))</f>
        <v/>
      </c>
      <c r="K805" s="341" t="str">
        <f t="array" ref="K805">if(V805="","",XLOOKUP(V805,Master[Company],Master[Pigging],"Unknown",0,1))</f>
        <v/>
      </c>
      <c r="L805" s="341" t="str">
        <f t="array" ref="L805">if(V805="","",XLOOKUP(V805,Master[Company],Master[Load Method],"Unknown",0,1))</f>
        <v/>
      </c>
      <c r="M805" s="341" t="str">
        <f t="array" ref="M805">if(V805="","",XLOOKUP(V805,Master[Company],Master[Line Distance],"Unknown",0,1))</f>
        <v/>
      </c>
      <c r="N805" s="394"/>
      <c r="O805" s="341"/>
      <c r="P805" s="506"/>
      <c r="Q805" s="341" t="str">
        <f t="array" ref="Q805">if(V805="","",XLOOKUP(V805,Master[Company],Master[Terms],"NA",0,1))</f>
        <v/>
      </c>
      <c r="R805" s="341" t="str">
        <f t="shared" si="9"/>
        <v/>
      </c>
      <c r="S805" s="341" t="str">
        <f t="array" ref="S805">if(V805="","",XLOOKUP(V805,Master[Company],Master[Group],"NA",0,1))</f>
        <v/>
      </c>
      <c r="T805" s="341" t="str">
        <f t="array" ref="T805">if(V805="","",XLOOKUP(V805,Master[Company],Master[Loading Location],"NA",0,1))</f>
        <v/>
      </c>
      <c r="U805" s="341" t="str">
        <f t="array" ref="U805">if(V805="","",XLOOKUP(V805,Master[Company],Master[Acronym],"NA",0,1))</f>
        <v/>
      </c>
      <c r="V805" s="341"/>
      <c r="W805" s="342"/>
      <c r="X805" s="90"/>
      <c r="Y805" s="341"/>
      <c r="Z805" s="341" t="str">
        <f t="shared" si="11"/>
        <v/>
      </c>
      <c r="AA805" s="341"/>
      <c r="AB805" s="341"/>
      <c r="AC805" s="341"/>
      <c r="AD805" s="401"/>
      <c r="AE805" s="563"/>
      <c r="AF805" s="564"/>
      <c r="AG805" s="564"/>
      <c r="AH805" s="564"/>
      <c r="AI805" s="564"/>
      <c r="AJ805" s="564"/>
      <c r="AK805" s="564"/>
      <c r="AL805" s="565"/>
      <c r="AM805" s="564"/>
      <c r="AN805" s="564"/>
      <c r="AO805" s="564"/>
      <c r="AP805" s="564"/>
      <c r="AQ805" s="564"/>
      <c r="AR805" s="564"/>
      <c r="AS805" s="564"/>
      <c r="AT805" s="564"/>
      <c r="AU805" s="394"/>
      <c r="AV805" s="306"/>
      <c r="AW805" s="306"/>
      <c r="AX805" s="394"/>
      <c r="AY805" s="401"/>
      <c r="AZ805" s="341"/>
      <c r="BA805" s="341"/>
      <c r="BB805" s="341"/>
      <c r="BC805" s="341"/>
      <c r="BD805" s="341"/>
      <c r="BE805" s="401"/>
      <c r="BF805" s="341"/>
      <c r="BG805" s="341"/>
      <c r="BH805" s="402"/>
      <c r="BI805" s="403"/>
      <c r="BJ805" s="405"/>
      <c r="BK805" s="405"/>
      <c r="BL805" s="405"/>
      <c r="BM805" s="405"/>
      <c r="BN805" s="514"/>
    </row>
    <row r="806" ht="18.75" customHeight="1">
      <c r="A806" s="336" t="str">
        <f t="shared" si="13"/>
        <v/>
      </c>
      <c r="B806" s="341"/>
      <c r="C806" s="559"/>
      <c r="D806" s="559"/>
      <c r="E806" s="560" t="str">
        <f t="shared" si="14"/>
        <v/>
      </c>
      <c r="F806" s="401"/>
      <c r="G806" s="394"/>
      <c r="H806" s="341" t="str">
        <f t="array" ref="H806">IF(D806="","",XLOOKUP(D806,'Master Data'!K:K,'Master Data'!N:N,"Input in Master Data",0,1))</f>
        <v/>
      </c>
      <c r="I806" s="341" t="str">
        <f t="array" ref="I806">IF(D806="","",XLOOKUP(D806,'Master Data'!K:K,'Master Data'!O:O,"Input in Master Data",0,1))</f>
        <v/>
      </c>
      <c r="J806" s="341" t="str">
        <f t="array" ref="J806">if(V806="","",XLOOKUP(V806,Master[Company],Master[Blow],"Unknown",0,1))</f>
        <v/>
      </c>
      <c r="K806" s="341" t="str">
        <f t="array" ref="K806">if(V806="","",XLOOKUP(V806,Master[Company],Master[Pigging],"Unknown",0,1))</f>
        <v/>
      </c>
      <c r="L806" s="341" t="str">
        <f t="array" ref="L806">if(V806="","",XLOOKUP(V806,Master[Company],Master[Load Method],"Unknown",0,1))</f>
        <v/>
      </c>
      <c r="M806" s="341" t="str">
        <f t="array" ref="M806">if(V806="","",XLOOKUP(V806,Master[Company],Master[Line Distance],"Unknown",0,1))</f>
        <v/>
      </c>
      <c r="N806" s="394"/>
      <c r="O806" s="341"/>
      <c r="P806" s="506"/>
      <c r="Q806" s="341" t="str">
        <f t="array" ref="Q806">if(V806="","",XLOOKUP(V806,Master[Company],Master[Terms],"NA",0,1))</f>
        <v/>
      </c>
      <c r="R806" s="341" t="str">
        <f t="shared" si="9"/>
        <v/>
      </c>
      <c r="S806" s="341" t="str">
        <f t="array" ref="S806">if(V806="","",XLOOKUP(V806,Master[Company],Master[Group],"NA",0,1))</f>
        <v/>
      </c>
      <c r="T806" s="341" t="str">
        <f t="array" ref="T806">if(V806="","",XLOOKUP(V806,Master[Company],Master[Loading Location],"NA",0,1))</f>
        <v/>
      </c>
      <c r="U806" s="341" t="str">
        <f t="array" ref="U806">if(V806="","",XLOOKUP(V806,Master[Company],Master[Acronym],"NA",0,1))</f>
        <v/>
      </c>
      <c r="V806" s="341"/>
      <c r="W806" s="342"/>
      <c r="X806" s="90"/>
      <c r="Y806" s="341"/>
      <c r="Z806" s="341" t="str">
        <f t="shared" si="11"/>
        <v/>
      </c>
      <c r="AA806" s="341"/>
      <c r="AB806" s="341"/>
      <c r="AC806" s="341"/>
      <c r="AD806" s="401"/>
      <c r="AE806" s="563"/>
      <c r="AF806" s="564"/>
      <c r="AG806" s="564"/>
      <c r="AH806" s="564"/>
      <c r="AI806" s="564"/>
      <c r="AJ806" s="564"/>
      <c r="AK806" s="564"/>
      <c r="AL806" s="565"/>
      <c r="AM806" s="564"/>
      <c r="AN806" s="564"/>
      <c r="AO806" s="564"/>
      <c r="AP806" s="564"/>
      <c r="AQ806" s="564"/>
      <c r="AR806" s="564"/>
      <c r="AS806" s="564"/>
      <c r="AT806" s="564"/>
      <c r="AU806" s="394"/>
      <c r="AV806" s="306"/>
      <c r="AW806" s="306"/>
      <c r="AX806" s="394"/>
      <c r="AY806" s="401"/>
      <c r="AZ806" s="341"/>
      <c r="BA806" s="341"/>
      <c r="BB806" s="341"/>
      <c r="BC806" s="341"/>
      <c r="BD806" s="341"/>
      <c r="BE806" s="401"/>
      <c r="BF806" s="341"/>
      <c r="BG806" s="341"/>
      <c r="BH806" s="402"/>
      <c r="BI806" s="403"/>
      <c r="BJ806" s="405"/>
      <c r="BK806" s="405"/>
      <c r="BL806" s="405"/>
      <c r="BM806" s="405"/>
      <c r="BN806" s="514"/>
    </row>
    <row r="807" ht="18.75" customHeight="1">
      <c r="A807" s="336" t="str">
        <f t="shared" si="13"/>
        <v/>
      </c>
      <c r="B807" s="341"/>
      <c r="C807" s="559"/>
      <c r="D807" s="559"/>
      <c r="E807" s="560" t="str">
        <f t="shared" si="14"/>
        <v/>
      </c>
      <c r="F807" s="401"/>
      <c r="G807" s="394"/>
      <c r="H807" s="341" t="str">
        <f t="array" ref="H807">IF(D807="","",XLOOKUP(D807,'Master Data'!K:K,'Master Data'!N:N,"Input in Master Data",0,1))</f>
        <v/>
      </c>
      <c r="I807" s="341" t="str">
        <f t="array" ref="I807">IF(D807="","",XLOOKUP(D807,'Master Data'!K:K,'Master Data'!O:O,"Input in Master Data",0,1))</f>
        <v/>
      </c>
      <c r="J807" s="341" t="str">
        <f t="array" ref="J807">if(V807="","",XLOOKUP(V807,Master[Company],Master[Blow],"Unknown",0,1))</f>
        <v/>
      </c>
      <c r="K807" s="341" t="str">
        <f t="array" ref="K807">if(V807="","",XLOOKUP(V807,Master[Company],Master[Pigging],"Unknown",0,1))</f>
        <v/>
      </c>
      <c r="L807" s="341" t="str">
        <f t="array" ref="L807">if(V807="","",XLOOKUP(V807,Master[Company],Master[Load Method],"Unknown",0,1))</f>
        <v/>
      </c>
      <c r="M807" s="341" t="str">
        <f t="array" ref="M807">if(V807="","",XLOOKUP(V807,Master[Company],Master[Line Distance],"Unknown",0,1))</f>
        <v/>
      </c>
      <c r="N807" s="394"/>
      <c r="O807" s="341"/>
      <c r="P807" s="506"/>
      <c r="Q807" s="341" t="str">
        <f t="array" ref="Q807">if(V807="","",XLOOKUP(V807,Master[Company],Master[Terms],"NA",0,1))</f>
        <v/>
      </c>
      <c r="R807" s="341" t="str">
        <f t="shared" si="9"/>
        <v/>
      </c>
      <c r="S807" s="341" t="str">
        <f t="array" ref="S807">if(V807="","",XLOOKUP(V807,Master[Company],Master[Group],"NA",0,1))</f>
        <v/>
      </c>
      <c r="T807" s="341" t="str">
        <f t="array" ref="T807">if(V807="","",XLOOKUP(V807,Master[Company],Master[Loading Location],"NA",0,1))</f>
        <v/>
      </c>
      <c r="U807" s="341" t="str">
        <f t="array" ref="U807">if(V807="","",XLOOKUP(V807,Master[Company],Master[Acronym],"NA",0,1))</f>
        <v/>
      </c>
      <c r="V807" s="341"/>
      <c r="W807" s="342"/>
      <c r="X807" s="90"/>
      <c r="Y807" s="341"/>
      <c r="Z807" s="341" t="str">
        <f t="shared" si="11"/>
        <v/>
      </c>
      <c r="AA807" s="341"/>
      <c r="AB807" s="341"/>
      <c r="AC807" s="341"/>
      <c r="AD807" s="401"/>
      <c r="AE807" s="563"/>
      <c r="AF807" s="564"/>
      <c r="AG807" s="564"/>
      <c r="AH807" s="564"/>
      <c r="AI807" s="564"/>
      <c r="AJ807" s="564"/>
      <c r="AK807" s="564"/>
      <c r="AL807" s="565"/>
      <c r="AM807" s="564"/>
      <c r="AN807" s="564"/>
      <c r="AO807" s="564"/>
      <c r="AP807" s="564"/>
      <c r="AQ807" s="564"/>
      <c r="AR807" s="564"/>
      <c r="AS807" s="564"/>
      <c r="AT807" s="564"/>
      <c r="AU807" s="394"/>
      <c r="AV807" s="306"/>
      <c r="AW807" s="306"/>
      <c r="AX807" s="394"/>
      <c r="AY807" s="401"/>
      <c r="AZ807" s="341"/>
      <c r="BA807" s="341"/>
      <c r="BB807" s="341"/>
      <c r="BC807" s="341"/>
      <c r="BD807" s="341"/>
      <c r="BE807" s="401"/>
      <c r="BF807" s="341"/>
      <c r="BG807" s="341"/>
      <c r="BH807" s="402"/>
      <c r="BI807" s="403"/>
      <c r="BJ807" s="405"/>
      <c r="BK807" s="405"/>
      <c r="BL807" s="405"/>
      <c r="BM807" s="405"/>
      <c r="BN807" s="514"/>
    </row>
    <row r="808" ht="18.75" customHeight="1">
      <c r="A808" s="336" t="str">
        <f t="shared" si="13"/>
        <v/>
      </c>
      <c r="B808" s="341"/>
      <c r="C808" s="559"/>
      <c r="D808" s="559"/>
      <c r="E808" s="560" t="str">
        <f t="shared" si="14"/>
        <v/>
      </c>
      <c r="F808" s="401"/>
      <c r="G808" s="394"/>
      <c r="H808" s="341" t="str">
        <f t="array" ref="H808">IF(D808="","",XLOOKUP(D808,'Master Data'!K:K,'Master Data'!N:N,"Input in Master Data",0,1))</f>
        <v/>
      </c>
      <c r="I808" s="341" t="str">
        <f t="array" ref="I808">IF(D808="","",XLOOKUP(D808,'Master Data'!K:K,'Master Data'!O:O,"Input in Master Data",0,1))</f>
        <v/>
      </c>
      <c r="J808" s="341" t="str">
        <f t="array" ref="J808">if(V808="","",XLOOKUP(V808,Master[Company],Master[Blow],"Unknown",0,1))</f>
        <v/>
      </c>
      <c r="K808" s="341" t="str">
        <f t="array" ref="K808">if(V808="","",XLOOKUP(V808,Master[Company],Master[Pigging],"Unknown",0,1))</f>
        <v/>
      </c>
      <c r="L808" s="341" t="str">
        <f t="array" ref="L808">if(V808="","",XLOOKUP(V808,Master[Company],Master[Load Method],"Unknown",0,1))</f>
        <v/>
      </c>
      <c r="M808" s="341" t="str">
        <f t="array" ref="M808">if(V808="","",XLOOKUP(V808,Master[Company],Master[Line Distance],"Unknown",0,1))</f>
        <v/>
      </c>
      <c r="N808" s="394"/>
      <c r="O808" s="341"/>
      <c r="P808" s="506"/>
      <c r="Q808" s="341" t="str">
        <f t="array" ref="Q808">if(V808="","",XLOOKUP(V808,Master[Company],Master[Terms],"NA",0,1))</f>
        <v/>
      </c>
      <c r="R808" s="341" t="str">
        <f t="shared" si="9"/>
        <v/>
      </c>
      <c r="S808" s="341" t="str">
        <f t="array" ref="S808">if(V808="","",XLOOKUP(V808,Master[Company],Master[Group],"NA",0,1))</f>
        <v/>
      </c>
      <c r="T808" s="341" t="str">
        <f t="array" ref="T808">if(V808="","",XLOOKUP(V808,Master[Company],Master[Loading Location],"NA",0,1))</f>
        <v/>
      </c>
      <c r="U808" s="341" t="str">
        <f t="array" ref="U808">if(V808="","",XLOOKUP(V808,Master[Company],Master[Acronym],"NA",0,1))</f>
        <v/>
      </c>
      <c r="V808" s="341"/>
      <c r="W808" s="342"/>
      <c r="X808" s="90"/>
      <c r="Y808" s="341"/>
      <c r="Z808" s="341" t="str">
        <f t="shared" si="11"/>
        <v/>
      </c>
      <c r="AA808" s="341"/>
      <c r="AB808" s="341"/>
      <c r="AC808" s="341"/>
      <c r="AD808" s="401"/>
      <c r="AE808" s="563"/>
      <c r="AF808" s="564"/>
      <c r="AG808" s="564"/>
      <c r="AH808" s="564"/>
      <c r="AI808" s="564"/>
      <c r="AJ808" s="564"/>
      <c r="AK808" s="564"/>
      <c r="AL808" s="565"/>
      <c r="AM808" s="564"/>
      <c r="AN808" s="564"/>
      <c r="AO808" s="564"/>
      <c r="AP808" s="564"/>
      <c r="AQ808" s="564"/>
      <c r="AR808" s="564"/>
      <c r="AS808" s="564"/>
      <c r="AT808" s="564"/>
      <c r="AU808" s="394"/>
      <c r="AV808" s="306"/>
      <c r="AW808" s="306"/>
      <c r="AX808" s="394"/>
      <c r="AY808" s="401"/>
      <c r="AZ808" s="341"/>
      <c r="BA808" s="341"/>
      <c r="BB808" s="341"/>
      <c r="BC808" s="341"/>
      <c r="BD808" s="341"/>
      <c r="BE808" s="401"/>
      <c r="BF808" s="341"/>
      <c r="BG808" s="341"/>
      <c r="BH808" s="402"/>
      <c r="BI808" s="403"/>
      <c r="BJ808" s="405"/>
      <c r="BK808" s="405"/>
      <c r="BL808" s="405"/>
      <c r="BM808" s="405"/>
      <c r="BN808" s="514"/>
    </row>
    <row r="809" ht="18.75" customHeight="1">
      <c r="A809" s="336" t="str">
        <f t="shared" si="13"/>
        <v/>
      </c>
      <c r="B809" s="341"/>
      <c r="C809" s="559"/>
      <c r="D809" s="559"/>
      <c r="E809" s="560" t="str">
        <f t="shared" si="14"/>
        <v/>
      </c>
      <c r="F809" s="401"/>
      <c r="G809" s="394"/>
      <c r="H809" s="341" t="str">
        <f t="array" ref="H809">IF(D809="","",XLOOKUP(D809,'Master Data'!K:K,'Master Data'!N:N,"Input in Master Data",0,1))</f>
        <v/>
      </c>
      <c r="I809" s="341" t="str">
        <f t="array" ref="I809">IF(D809="","",XLOOKUP(D809,'Master Data'!K:K,'Master Data'!O:O,"Input in Master Data",0,1))</f>
        <v/>
      </c>
      <c r="J809" s="341" t="str">
        <f t="array" ref="J809">if(V809="","",XLOOKUP(V809,Master[Company],Master[Blow],"Unknown",0,1))</f>
        <v/>
      </c>
      <c r="K809" s="341" t="str">
        <f t="array" ref="K809">if(V809="","",XLOOKUP(V809,Master[Company],Master[Pigging],"Unknown",0,1))</f>
        <v/>
      </c>
      <c r="L809" s="341" t="str">
        <f t="array" ref="L809">if(V809="","",XLOOKUP(V809,Master[Company],Master[Load Method],"Unknown",0,1))</f>
        <v/>
      </c>
      <c r="M809" s="341" t="str">
        <f t="array" ref="M809">if(V809="","",XLOOKUP(V809,Master[Company],Master[Line Distance],"Unknown",0,1))</f>
        <v/>
      </c>
      <c r="N809" s="394"/>
      <c r="O809" s="341"/>
      <c r="P809" s="506"/>
      <c r="Q809" s="341" t="str">
        <f t="array" ref="Q809">if(V809="","",XLOOKUP(V809,Master[Company],Master[Terms],"NA",0,1))</f>
        <v/>
      </c>
      <c r="R809" s="341" t="str">
        <f t="shared" si="9"/>
        <v/>
      </c>
      <c r="S809" s="341" t="str">
        <f t="array" ref="S809">if(V809="","",XLOOKUP(V809,Master[Company],Master[Group],"NA",0,1))</f>
        <v/>
      </c>
      <c r="T809" s="341" t="str">
        <f t="array" ref="T809">if(V809="","",XLOOKUP(V809,Master[Company],Master[Loading Location],"NA",0,1))</f>
        <v/>
      </c>
      <c r="U809" s="341" t="str">
        <f t="array" ref="U809">if(V809="","",XLOOKUP(V809,Master[Company],Master[Acronym],"NA",0,1))</f>
        <v/>
      </c>
      <c r="V809" s="341"/>
      <c r="W809" s="342"/>
      <c r="X809" s="90"/>
      <c r="Y809" s="341"/>
      <c r="Z809" s="341" t="str">
        <f t="shared" si="11"/>
        <v/>
      </c>
      <c r="AA809" s="341"/>
      <c r="AB809" s="341"/>
      <c r="AC809" s="341"/>
      <c r="AD809" s="401"/>
      <c r="AE809" s="563"/>
      <c r="AF809" s="564"/>
      <c r="AG809" s="564"/>
      <c r="AH809" s="564"/>
      <c r="AI809" s="564"/>
      <c r="AJ809" s="564"/>
      <c r="AK809" s="564"/>
      <c r="AL809" s="565"/>
      <c r="AM809" s="564"/>
      <c r="AN809" s="564"/>
      <c r="AO809" s="564"/>
      <c r="AP809" s="564"/>
      <c r="AQ809" s="564"/>
      <c r="AR809" s="564"/>
      <c r="AS809" s="564"/>
      <c r="AT809" s="564"/>
      <c r="AU809" s="394"/>
      <c r="AV809" s="306"/>
      <c r="AW809" s="306"/>
      <c r="AX809" s="394"/>
      <c r="AY809" s="401"/>
      <c r="AZ809" s="341"/>
      <c r="BA809" s="341"/>
      <c r="BB809" s="341"/>
      <c r="BC809" s="341"/>
      <c r="BD809" s="341"/>
      <c r="BE809" s="401"/>
      <c r="BF809" s="341"/>
      <c r="BG809" s="341"/>
      <c r="BH809" s="402"/>
      <c r="BI809" s="403"/>
      <c r="BJ809" s="405"/>
      <c r="BK809" s="405"/>
      <c r="BL809" s="405"/>
      <c r="BM809" s="405"/>
      <c r="BN809" s="514"/>
    </row>
    <row r="810" ht="18.75" customHeight="1">
      <c r="A810" s="336" t="str">
        <f t="shared" si="13"/>
        <v/>
      </c>
      <c r="B810" s="341"/>
      <c r="C810" s="559"/>
      <c r="D810" s="559"/>
      <c r="E810" s="560" t="str">
        <f t="shared" si="14"/>
        <v/>
      </c>
      <c r="F810" s="401"/>
      <c r="G810" s="394"/>
      <c r="H810" s="341" t="str">
        <f t="array" ref="H810">IF(D810="","",XLOOKUP(D810,'Master Data'!K:K,'Master Data'!N:N,"Input in Master Data",0,1))</f>
        <v/>
      </c>
      <c r="I810" s="341" t="str">
        <f t="array" ref="I810">IF(D810="","",XLOOKUP(D810,'Master Data'!K:K,'Master Data'!O:O,"Input in Master Data",0,1))</f>
        <v/>
      </c>
      <c r="J810" s="341" t="str">
        <f t="array" ref="J810">if(V810="","",XLOOKUP(V810,Master[Company],Master[Blow],"Unknown",0,1))</f>
        <v/>
      </c>
      <c r="K810" s="341" t="str">
        <f t="array" ref="K810">if(V810="","",XLOOKUP(V810,Master[Company],Master[Pigging],"Unknown",0,1))</f>
        <v/>
      </c>
      <c r="L810" s="341" t="str">
        <f t="array" ref="L810">if(V810="","",XLOOKUP(V810,Master[Company],Master[Load Method],"Unknown",0,1))</f>
        <v/>
      </c>
      <c r="M810" s="341" t="str">
        <f t="array" ref="M810">if(V810="","",XLOOKUP(V810,Master[Company],Master[Line Distance],"Unknown",0,1))</f>
        <v/>
      </c>
      <c r="N810" s="394"/>
      <c r="O810" s="341"/>
      <c r="P810" s="506"/>
      <c r="Q810" s="341" t="str">
        <f t="array" ref="Q810">if(V810="","",XLOOKUP(V810,Master[Company],Master[Terms],"NA",0,1))</f>
        <v/>
      </c>
      <c r="R810" s="341" t="str">
        <f t="shared" si="9"/>
        <v/>
      </c>
      <c r="S810" s="341" t="str">
        <f t="array" ref="S810">if(V810="","",XLOOKUP(V810,Master[Company],Master[Group],"NA",0,1))</f>
        <v/>
      </c>
      <c r="T810" s="341" t="str">
        <f t="array" ref="T810">if(V810="","",XLOOKUP(V810,Master[Company],Master[Loading Location],"NA",0,1))</f>
        <v/>
      </c>
      <c r="U810" s="341" t="str">
        <f t="array" ref="U810">if(V810="","",XLOOKUP(V810,Master[Company],Master[Acronym],"NA",0,1))</f>
        <v/>
      </c>
      <c r="V810" s="341"/>
      <c r="W810" s="342"/>
      <c r="X810" s="90"/>
      <c r="Y810" s="341"/>
      <c r="Z810" s="341" t="str">
        <f t="shared" si="11"/>
        <v/>
      </c>
      <c r="AA810" s="341"/>
      <c r="AB810" s="341"/>
      <c r="AC810" s="341"/>
      <c r="AD810" s="401"/>
      <c r="AE810" s="563"/>
      <c r="AF810" s="564"/>
      <c r="AG810" s="564"/>
      <c r="AH810" s="564"/>
      <c r="AI810" s="564"/>
      <c r="AJ810" s="564"/>
      <c r="AK810" s="564"/>
      <c r="AL810" s="565"/>
      <c r="AM810" s="564"/>
      <c r="AN810" s="564"/>
      <c r="AO810" s="564"/>
      <c r="AP810" s="564"/>
      <c r="AQ810" s="564"/>
      <c r="AR810" s="564"/>
      <c r="AS810" s="564"/>
      <c r="AT810" s="564"/>
      <c r="AU810" s="394"/>
      <c r="AV810" s="306"/>
      <c r="AW810" s="306"/>
      <c r="AX810" s="394"/>
      <c r="AY810" s="401"/>
      <c r="AZ810" s="341"/>
      <c r="BA810" s="341"/>
      <c r="BB810" s="341"/>
      <c r="BC810" s="341"/>
      <c r="BD810" s="341"/>
      <c r="BE810" s="401"/>
      <c r="BF810" s="341"/>
      <c r="BG810" s="341"/>
      <c r="BH810" s="402"/>
      <c r="BI810" s="403"/>
      <c r="BJ810" s="405"/>
      <c r="BK810" s="405"/>
      <c r="BL810" s="405"/>
      <c r="BM810" s="405"/>
      <c r="BN810" s="514"/>
    </row>
    <row r="811" ht="18.75" customHeight="1">
      <c r="A811" s="336" t="str">
        <f t="shared" si="13"/>
        <v/>
      </c>
      <c r="B811" s="341"/>
      <c r="C811" s="559"/>
      <c r="D811" s="559"/>
      <c r="E811" s="560" t="str">
        <f t="shared" si="14"/>
        <v/>
      </c>
      <c r="F811" s="401"/>
      <c r="G811" s="394"/>
      <c r="H811" s="341" t="str">
        <f t="array" ref="H811">IF(D811="","",XLOOKUP(D811,'Master Data'!K:K,'Master Data'!N:N,"Input in Master Data",0,1))</f>
        <v/>
      </c>
      <c r="I811" s="341" t="str">
        <f t="array" ref="I811">IF(D811="","",XLOOKUP(D811,'Master Data'!K:K,'Master Data'!O:O,"Input in Master Data",0,1))</f>
        <v/>
      </c>
      <c r="J811" s="341" t="str">
        <f t="array" ref="J811">if(V811="","",XLOOKUP(V811,Master[Company],Master[Blow],"Unknown",0,1))</f>
        <v/>
      </c>
      <c r="K811" s="341" t="str">
        <f t="array" ref="K811">if(V811="","",XLOOKUP(V811,Master[Company],Master[Pigging],"Unknown",0,1))</f>
        <v/>
      </c>
      <c r="L811" s="341" t="str">
        <f t="array" ref="L811">if(V811="","",XLOOKUP(V811,Master[Company],Master[Load Method],"Unknown",0,1))</f>
        <v/>
      </c>
      <c r="M811" s="341" t="str">
        <f t="array" ref="M811">if(V811="","",XLOOKUP(V811,Master[Company],Master[Line Distance],"Unknown",0,1))</f>
        <v/>
      </c>
      <c r="N811" s="394"/>
      <c r="O811" s="341"/>
      <c r="P811" s="506"/>
      <c r="Q811" s="341" t="str">
        <f t="array" ref="Q811">if(V811="","",XLOOKUP(V811,Master[Company],Master[Terms],"NA",0,1))</f>
        <v/>
      </c>
      <c r="R811" s="341" t="str">
        <f t="shared" si="9"/>
        <v/>
      </c>
      <c r="S811" s="341" t="str">
        <f t="array" ref="S811">if(V811="","",XLOOKUP(V811,Master[Company],Master[Group],"NA",0,1))</f>
        <v/>
      </c>
      <c r="T811" s="341" t="str">
        <f t="array" ref="T811">if(V811="","",XLOOKUP(V811,Master[Company],Master[Loading Location],"NA",0,1))</f>
        <v/>
      </c>
      <c r="U811" s="341" t="str">
        <f t="array" ref="U811">if(V811="","",XLOOKUP(V811,Master[Company],Master[Acronym],"NA",0,1))</f>
        <v/>
      </c>
      <c r="V811" s="341"/>
      <c r="W811" s="342"/>
      <c r="X811" s="90"/>
      <c r="Y811" s="341"/>
      <c r="Z811" s="341" t="str">
        <f t="shared" si="11"/>
        <v/>
      </c>
      <c r="AA811" s="341"/>
      <c r="AB811" s="341"/>
      <c r="AC811" s="341"/>
      <c r="AD811" s="401"/>
      <c r="AE811" s="563"/>
      <c r="AF811" s="564"/>
      <c r="AG811" s="564"/>
      <c r="AH811" s="564"/>
      <c r="AI811" s="564"/>
      <c r="AJ811" s="564"/>
      <c r="AK811" s="564"/>
      <c r="AL811" s="565"/>
      <c r="AM811" s="564"/>
      <c r="AN811" s="564"/>
      <c r="AO811" s="564"/>
      <c r="AP811" s="564"/>
      <c r="AQ811" s="564"/>
      <c r="AR811" s="564"/>
      <c r="AS811" s="564"/>
      <c r="AT811" s="564"/>
      <c r="AU811" s="394"/>
      <c r="AV811" s="306"/>
      <c r="AW811" s="306"/>
      <c r="AX811" s="394"/>
      <c r="AY811" s="401"/>
      <c r="AZ811" s="341"/>
      <c r="BA811" s="341"/>
      <c r="BB811" s="341"/>
      <c r="BC811" s="341"/>
      <c r="BD811" s="341"/>
      <c r="BE811" s="401"/>
      <c r="BF811" s="341"/>
      <c r="BG811" s="341"/>
      <c r="BH811" s="402"/>
      <c r="BI811" s="403"/>
      <c r="BJ811" s="405"/>
      <c r="BK811" s="405"/>
      <c r="BL811" s="405"/>
      <c r="BM811" s="405"/>
      <c r="BN811" s="514"/>
    </row>
    <row r="812" ht="18.75" customHeight="1">
      <c r="A812" s="336" t="str">
        <f t="shared" si="13"/>
        <v/>
      </c>
      <c r="B812" s="341"/>
      <c r="C812" s="559"/>
      <c r="D812" s="559"/>
      <c r="E812" s="560" t="str">
        <f t="shared" si="14"/>
        <v/>
      </c>
      <c r="F812" s="401"/>
      <c r="G812" s="394"/>
      <c r="H812" s="341" t="str">
        <f t="array" ref="H812">IF(D812="","",XLOOKUP(D812,'Master Data'!K:K,'Master Data'!N:N,"Input in Master Data",0,1))</f>
        <v/>
      </c>
      <c r="I812" s="341" t="str">
        <f t="array" ref="I812">IF(D812="","",XLOOKUP(D812,'Master Data'!K:K,'Master Data'!O:O,"Input in Master Data",0,1))</f>
        <v/>
      </c>
      <c r="J812" s="341" t="str">
        <f t="array" ref="J812">if(V812="","",XLOOKUP(V812,Master[Company],Master[Blow],"Unknown",0,1))</f>
        <v/>
      </c>
      <c r="K812" s="341" t="str">
        <f t="array" ref="K812">if(V812="","",XLOOKUP(V812,Master[Company],Master[Pigging],"Unknown",0,1))</f>
        <v/>
      </c>
      <c r="L812" s="341" t="str">
        <f t="array" ref="L812">if(V812="","",XLOOKUP(V812,Master[Company],Master[Load Method],"Unknown",0,1))</f>
        <v/>
      </c>
      <c r="M812" s="341" t="str">
        <f t="array" ref="M812">if(V812="","",XLOOKUP(V812,Master[Company],Master[Line Distance],"Unknown",0,1))</f>
        <v/>
      </c>
      <c r="N812" s="394"/>
      <c r="O812" s="341"/>
      <c r="P812" s="506"/>
      <c r="Q812" s="341" t="str">
        <f t="array" ref="Q812">if(V812="","",XLOOKUP(V812,Master[Company],Master[Terms],"NA",0,1))</f>
        <v/>
      </c>
      <c r="R812" s="341" t="str">
        <f t="shared" si="9"/>
        <v/>
      </c>
      <c r="S812" s="341" t="str">
        <f t="array" ref="S812">if(V812="","",XLOOKUP(V812,Master[Company],Master[Group],"NA",0,1))</f>
        <v/>
      </c>
      <c r="T812" s="341" t="str">
        <f t="array" ref="T812">if(V812="","",XLOOKUP(V812,Master[Company],Master[Loading Location],"NA",0,1))</f>
        <v/>
      </c>
      <c r="U812" s="341" t="str">
        <f t="array" ref="U812">if(V812="","",XLOOKUP(V812,Master[Company],Master[Acronym],"NA",0,1))</f>
        <v/>
      </c>
      <c r="V812" s="341"/>
      <c r="W812" s="342"/>
      <c r="X812" s="90"/>
      <c r="Y812" s="341"/>
      <c r="Z812" s="341" t="str">
        <f t="shared" si="11"/>
        <v/>
      </c>
      <c r="AA812" s="341"/>
      <c r="AB812" s="341"/>
      <c r="AC812" s="341"/>
      <c r="AD812" s="401"/>
      <c r="AE812" s="563"/>
      <c r="AF812" s="564"/>
      <c r="AG812" s="564"/>
      <c r="AH812" s="564"/>
      <c r="AI812" s="564"/>
      <c r="AJ812" s="564"/>
      <c r="AK812" s="564"/>
      <c r="AL812" s="565"/>
      <c r="AM812" s="564"/>
      <c r="AN812" s="564"/>
      <c r="AO812" s="564"/>
      <c r="AP812" s="564"/>
      <c r="AQ812" s="564"/>
      <c r="AR812" s="564"/>
      <c r="AS812" s="564"/>
      <c r="AT812" s="564"/>
      <c r="AU812" s="394"/>
      <c r="AV812" s="306"/>
      <c r="AW812" s="306"/>
      <c r="AX812" s="394"/>
      <c r="AY812" s="401"/>
      <c r="AZ812" s="341"/>
      <c r="BA812" s="341"/>
      <c r="BB812" s="341"/>
      <c r="BC812" s="341"/>
      <c r="BD812" s="341"/>
      <c r="BE812" s="401"/>
      <c r="BF812" s="341"/>
      <c r="BG812" s="341"/>
      <c r="BH812" s="402"/>
      <c r="BI812" s="403"/>
      <c r="BJ812" s="405"/>
      <c r="BK812" s="405"/>
      <c r="BL812" s="405"/>
      <c r="BM812" s="405"/>
      <c r="BN812" s="514"/>
    </row>
    <row r="813" ht="18.75" customHeight="1">
      <c r="A813" s="336" t="str">
        <f t="shared" si="13"/>
        <v/>
      </c>
      <c r="B813" s="341"/>
      <c r="C813" s="559"/>
      <c r="D813" s="559"/>
      <c r="E813" s="560" t="str">
        <f t="shared" si="14"/>
        <v/>
      </c>
      <c r="F813" s="401"/>
      <c r="G813" s="394"/>
      <c r="H813" s="341" t="str">
        <f t="array" ref="H813">IF(D813="","",XLOOKUP(D813,'Master Data'!K:K,'Master Data'!N:N,"Input in Master Data",0,1))</f>
        <v/>
      </c>
      <c r="I813" s="341" t="str">
        <f t="array" ref="I813">IF(D813="","",XLOOKUP(D813,'Master Data'!K:K,'Master Data'!O:O,"Input in Master Data",0,1))</f>
        <v/>
      </c>
      <c r="J813" s="341" t="str">
        <f t="array" ref="J813">if(V813="","",XLOOKUP(V813,Master[Company],Master[Blow],"Unknown",0,1))</f>
        <v/>
      </c>
      <c r="K813" s="341" t="str">
        <f t="array" ref="K813">if(V813="","",XLOOKUP(V813,Master[Company],Master[Pigging],"Unknown",0,1))</f>
        <v/>
      </c>
      <c r="L813" s="341" t="str">
        <f t="array" ref="L813">if(V813="","",XLOOKUP(V813,Master[Company],Master[Load Method],"Unknown",0,1))</f>
        <v/>
      </c>
      <c r="M813" s="341" t="str">
        <f t="array" ref="M813">if(V813="","",XLOOKUP(V813,Master[Company],Master[Line Distance],"Unknown",0,1))</f>
        <v/>
      </c>
      <c r="N813" s="394"/>
      <c r="O813" s="341"/>
      <c r="P813" s="506"/>
      <c r="Q813" s="341" t="str">
        <f t="array" ref="Q813">if(V813="","",XLOOKUP(V813,Master[Company],Master[Terms],"NA",0,1))</f>
        <v/>
      </c>
      <c r="R813" s="341" t="str">
        <f t="shared" si="9"/>
        <v/>
      </c>
      <c r="S813" s="341" t="str">
        <f t="array" ref="S813">if(V813="","",XLOOKUP(V813,Master[Company],Master[Group],"NA",0,1))</f>
        <v/>
      </c>
      <c r="T813" s="341" t="str">
        <f t="array" ref="T813">if(V813="","",XLOOKUP(V813,Master[Company],Master[Loading Location],"NA",0,1))</f>
        <v/>
      </c>
      <c r="U813" s="341" t="str">
        <f t="array" ref="U813">if(V813="","",XLOOKUP(V813,Master[Company],Master[Acronym],"NA",0,1))</f>
        <v/>
      </c>
      <c r="V813" s="341"/>
      <c r="W813" s="342"/>
      <c r="X813" s="90"/>
      <c r="Y813" s="341"/>
      <c r="Z813" s="341" t="str">
        <f t="shared" si="11"/>
        <v/>
      </c>
      <c r="AA813" s="341"/>
      <c r="AB813" s="341"/>
      <c r="AC813" s="341"/>
      <c r="AD813" s="401"/>
      <c r="AE813" s="563"/>
      <c r="AF813" s="564"/>
      <c r="AG813" s="564"/>
      <c r="AH813" s="564"/>
      <c r="AI813" s="564"/>
      <c r="AJ813" s="564"/>
      <c r="AK813" s="564"/>
      <c r="AL813" s="565"/>
      <c r="AM813" s="564"/>
      <c r="AN813" s="564"/>
      <c r="AO813" s="564"/>
      <c r="AP813" s="564"/>
      <c r="AQ813" s="564"/>
      <c r="AR813" s="564"/>
      <c r="AS813" s="564"/>
      <c r="AT813" s="564"/>
      <c r="AU813" s="394"/>
      <c r="AV813" s="306"/>
      <c r="AW813" s="306"/>
      <c r="AX813" s="394"/>
      <c r="AY813" s="401"/>
      <c r="AZ813" s="341"/>
      <c r="BA813" s="341"/>
      <c r="BB813" s="341"/>
      <c r="BC813" s="341"/>
      <c r="BD813" s="341"/>
      <c r="BE813" s="401"/>
      <c r="BF813" s="341"/>
      <c r="BG813" s="341"/>
      <c r="BH813" s="402"/>
      <c r="BI813" s="403"/>
      <c r="BJ813" s="405"/>
      <c r="BK813" s="405"/>
      <c r="BL813" s="405"/>
      <c r="BM813" s="405"/>
      <c r="BN813" s="514"/>
    </row>
    <row r="814" ht="18.75" customHeight="1">
      <c r="A814" s="336" t="str">
        <f t="shared" si="13"/>
        <v/>
      </c>
      <c r="B814" s="341"/>
      <c r="C814" s="559"/>
      <c r="D814" s="559"/>
      <c r="E814" s="560" t="str">
        <f t="shared" si="14"/>
        <v/>
      </c>
      <c r="F814" s="401"/>
      <c r="G814" s="394"/>
      <c r="H814" s="341" t="str">
        <f t="array" ref="H814">IF(D814="","",XLOOKUP(D814,'Master Data'!K:K,'Master Data'!N:N,"Input in Master Data",0,1))</f>
        <v/>
      </c>
      <c r="I814" s="341" t="str">
        <f t="array" ref="I814">IF(D814="","",XLOOKUP(D814,'Master Data'!K:K,'Master Data'!O:O,"Input in Master Data",0,1))</f>
        <v/>
      </c>
      <c r="J814" s="341" t="str">
        <f t="array" ref="J814">if(V814="","",XLOOKUP(V814,Master[Company],Master[Blow],"Unknown",0,1))</f>
        <v/>
      </c>
      <c r="K814" s="341" t="str">
        <f t="array" ref="K814">if(V814="","",XLOOKUP(V814,Master[Company],Master[Pigging],"Unknown",0,1))</f>
        <v/>
      </c>
      <c r="L814" s="341" t="str">
        <f t="array" ref="L814">if(V814="","",XLOOKUP(V814,Master[Company],Master[Load Method],"Unknown",0,1))</f>
        <v/>
      </c>
      <c r="M814" s="341" t="str">
        <f t="array" ref="M814">if(V814="","",XLOOKUP(V814,Master[Company],Master[Line Distance],"Unknown",0,1))</f>
        <v/>
      </c>
      <c r="N814" s="394"/>
      <c r="O814" s="341"/>
      <c r="P814" s="506"/>
      <c r="Q814" s="341" t="str">
        <f t="array" ref="Q814">if(V814="","",XLOOKUP(V814,Master[Company],Master[Terms],"NA",0,1))</f>
        <v/>
      </c>
      <c r="R814" s="341" t="str">
        <f t="shared" si="9"/>
        <v/>
      </c>
      <c r="S814" s="341" t="str">
        <f t="array" ref="S814">if(V814="","",XLOOKUP(V814,Master[Company],Master[Group],"NA",0,1))</f>
        <v/>
      </c>
      <c r="T814" s="341" t="str">
        <f t="array" ref="T814">if(V814="","",XLOOKUP(V814,Master[Company],Master[Loading Location],"NA",0,1))</f>
        <v/>
      </c>
      <c r="U814" s="341" t="str">
        <f t="array" ref="U814">if(V814="","",XLOOKUP(V814,Master[Company],Master[Acronym],"NA",0,1))</f>
        <v/>
      </c>
      <c r="V814" s="341"/>
      <c r="W814" s="342"/>
      <c r="X814" s="90"/>
      <c r="Y814" s="341"/>
      <c r="Z814" s="341" t="str">
        <f t="shared" si="11"/>
        <v/>
      </c>
      <c r="AA814" s="341"/>
      <c r="AB814" s="341"/>
      <c r="AC814" s="341"/>
      <c r="AD814" s="401"/>
      <c r="AE814" s="563"/>
      <c r="AF814" s="564"/>
      <c r="AG814" s="564"/>
      <c r="AH814" s="564"/>
      <c r="AI814" s="564"/>
      <c r="AJ814" s="564"/>
      <c r="AK814" s="564"/>
      <c r="AL814" s="565"/>
      <c r="AM814" s="564"/>
      <c r="AN814" s="564"/>
      <c r="AO814" s="564"/>
      <c r="AP814" s="564"/>
      <c r="AQ814" s="564"/>
      <c r="AR814" s="564"/>
      <c r="AS814" s="564"/>
      <c r="AT814" s="564"/>
      <c r="AU814" s="394"/>
      <c r="AV814" s="306"/>
      <c r="AW814" s="306"/>
      <c r="AX814" s="394"/>
      <c r="AY814" s="401"/>
      <c r="AZ814" s="341"/>
      <c r="BA814" s="341"/>
      <c r="BB814" s="341"/>
      <c r="BC814" s="341"/>
      <c r="BD814" s="341"/>
      <c r="BE814" s="401"/>
      <c r="BF814" s="341"/>
      <c r="BG814" s="341"/>
      <c r="BH814" s="402"/>
      <c r="BI814" s="403"/>
      <c r="BJ814" s="405"/>
      <c r="BK814" s="405"/>
      <c r="BL814" s="405"/>
      <c r="BM814" s="405"/>
      <c r="BN814" s="514"/>
    </row>
    <row r="815" ht="18.75" customHeight="1">
      <c r="A815" s="336" t="str">
        <f t="shared" si="13"/>
        <v/>
      </c>
      <c r="B815" s="341"/>
      <c r="C815" s="559"/>
      <c r="D815" s="559"/>
      <c r="E815" s="560" t="str">
        <f t="shared" si="14"/>
        <v/>
      </c>
      <c r="F815" s="401"/>
      <c r="G815" s="394"/>
      <c r="H815" s="341" t="str">
        <f t="array" ref="H815">IF(D815="","",XLOOKUP(D815,'Master Data'!K:K,'Master Data'!N:N,"Input in Master Data",0,1))</f>
        <v/>
      </c>
      <c r="I815" s="341" t="str">
        <f t="array" ref="I815">IF(D815="","",XLOOKUP(D815,'Master Data'!K:K,'Master Data'!O:O,"Input in Master Data",0,1))</f>
        <v/>
      </c>
      <c r="J815" s="341" t="str">
        <f t="array" ref="J815">if(V815="","",XLOOKUP(V815,Master[Company],Master[Blow],"Unknown",0,1))</f>
        <v/>
      </c>
      <c r="K815" s="341" t="str">
        <f t="array" ref="K815">if(V815="","",XLOOKUP(V815,Master[Company],Master[Pigging],"Unknown",0,1))</f>
        <v/>
      </c>
      <c r="L815" s="341" t="str">
        <f t="array" ref="L815">if(V815="","",XLOOKUP(V815,Master[Company],Master[Load Method],"Unknown",0,1))</f>
        <v/>
      </c>
      <c r="M815" s="341" t="str">
        <f t="array" ref="M815">if(V815="","",XLOOKUP(V815,Master[Company],Master[Line Distance],"Unknown",0,1))</f>
        <v/>
      </c>
      <c r="N815" s="394"/>
      <c r="O815" s="341"/>
      <c r="P815" s="506"/>
      <c r="Q815" s="341" t="str">
        <f t="array" ref="Q815">if(V815="","",XLOOKUP(V815,Master[Company],Master[Terms],"NA",0,1))</f>
        <v/>
      </c>
      <c r="R815" s="341" t="str">
        <f t="shared" si="9"/>
        <v/>
      </c>
      <c r="S815" s="341" t="str">
        <f t="array" ref="S815">if(V815="","",XLOOKUP(V815,Master[Company],Master[Group],"NA",0,1))</f>
        <v/>
      </c>
      <c r="T815" s="341" t="str">
        <f t="array" ref="T815">if(V815="","",XLOOKUP(V815,Master[Company],Master[Loading Location],"NA",0,1))</f>
        <v/>
      </c>
      <c r="U815" s="341" t="str">
        <f t="array" ref="U815">if(V815="","",XLOOKUP(V815,Master[Company],Master[Acronym],"NA",0,1))</f>
        <v/>
      </c>
      <c r="V815" s="341"/>
      <c r="W815" s="342"/>
      <c r="X815" s="90"/>
      <c r="Y815" s="341"/>
      <c r="Z815" s="341" t="str">
        <f t="shared" si="11"/>
        <v/>
      </c>
      <c r="AA815" s="341"/>
      <c r="AB815" s="341"/>
      <c r="AC815" s="341"/>
      <c r="AD815" s="401"/>
      <c r="AE815" s="563"/>
      <c r="AF815" s="564"/>
      <c r="AG815" s="564"/>
      <c r="AH815" s="564"/>
      <c r="AI815" s="564"/>
      <c r="AJ815" s="564"/>
      <c r="AK815" s="564"/>
      <c r="AL815" s="565"/>
      <c r="AM815" s="564"/>
      <c r="AN815" s="564"/>
      <c r="AO815" s="564"/>
      <c r="AP815" s="564"/>
      <c r="AQ815" s="564"/>
      <c r="AR815" s="564"/>
      <c r="AS815" s="564"/>
      <c r="AT815" s="564"/>
      <c r="AU815" s="394"/>
      <c r="AV815" s="306"/>
      <c r="AW815" s="306"/>
      <c r="AX815" s="394"/>
      <c r="AY815" s="401"/>
      <c r="AZ815" s="341"/>
      <c r="BA815" s="341"/>
      <c r="BB815" s="341"/>
      <c r="BC815" s="341"/>
      <c r="BD815" s="341"/>
      <c r="BE815" s="401"/>
      <c r="BF815" s="341"/>
      <c r="BG815" s="341"/>
      <c r="BH815" s="402"/>
      <c r="BI815" s="403"/>
      <c r="BJ815" s="405"/>
      <c r="BK815" s="405"/>
      <c r="BL815" s="405"/>
      <c r="BM815" s="405"/>
      <c r="BN815" s="514"/>
    </row>
    <row r="816" ht="18.75" customHeight="1">
      <c r="A816" s="336" t="str">
        <f t="shared" si="13"/>
        <v/>
      </c>
      <c r="B816" s="341"/>
      <c r="C816" s="559"/>
      <c r="D816" s="559"/>
      <c r="E816" s="560" t="str">
        <f t="shared" si="14"/>
        <v/>
      </c>
      <c r="F816" s="401"/>
      <c r="G816" s="394"/>
      <c r="H816" s="341" t="str">
        <f t="array" ref="H816">IF(D816="","",XLOOKUP(D816,'Master Data'!K:K,'Master Data'!N:N,"Input in Master Data",0,1))</f>
        <v/>
      </c>
      <c r="I816" s="341" t="str">
        <f t="array" ref="I816">IF(D816="","",XLOOKUP(D816,'Master Data'!K:K,'Master Data'!O:O,"Input in Master Data",0,1))</f>
        <v/>
      </c>
      <c r="J816" s="341" t="str">
        <f t="array" ref="J816">if(V816="","",XLOOKUP(V816,Master[Company],Master[Blow],"Unknown",0,1))</f>
        <v/>
      </c>
      <c r="K816" s="341" t="str">
        <f t="array" ref="K816">if(V816="","",XLOOKUP(V816,Master[Company],Master[Pigging],"Unknown",0,1))</f>
        <v/>
      </c>
      <c r="L816" s="341" t="str">
        <f t="array" ref="L816">if(V816="","",XLOOKUP(V816,Master[Company],Master[Load Method],"Unknown",0,1))</f>
        <v/>
      </c>
      <c r="M816" s="341" t="str">
        <f t="array" ref="M816">if(V816="","",XLOOKUP(V816,Master[Company],Master[Line Distance],"Unknown",0,1))</f>
        <v/>
      </c>
      <c r="N816" s="394"/>
      <c r="O816" s="341"/>
      <c r="P816" s="506"/>
      <c r="Q816" s="341" t="str">
        <f t="array" ref="Q816">if(V816="","",XLOOKUP(V816,Master[Company],Master[Terms],"NA",0,1))</f>
        <v/>
      </c>
      <c r="R816" s="341" t="str">
        <f t="shared" si="9"/>
        <v/>
      </c>
      <c r="S816" s="341" t="str">
        <f t="array" ref="S816">if(V816="","",XLOOKUP(V816,Master[Company],Master[Group],"NA",0,1))</f>
        <v/>
      </c>
      <c r="T816" s="341" t="str">
        <f t="array" ref="T816">if(V816="","",XLOOKUP(V816,Master[Company],Master[Loading Location],"NA",0,1))</f>
        <v/>
      </c>
      <c r="U816" s="341" t="str">
        <f t="array" ref="U816">if(V816="","",XLOOKUP(V816,Master[Company],Master[Acronym],"NA",0,1))</f>
        <v/>
      </c>
      <c r="V816" s="341"/>
      <c r="W816" s="342"/>
      <c r="X816" s="90"/>
      <c r="Y816" s="341"/>
      <c r="Z816" s="341" t="str">
        <f t="shared" si="11"/>
        <v/>
      </c>
      <c r="AA816" s="341"/>
      <c r="AB816" s="341"/>
      <c r="AC816" s="341"/>
      <c r="AD816" s="401"/>
      <c r="AE816" s="563"/>
      <c r="AF816" s="564"/>
      <c r="AG816" s="564"/>
      <c r="AH816" s="564"/>
      <c r="AI816" s="564"/>
      <c r="AJ816" s="564"/>
      <c r="AK816" s="564"/>
      <c r="AL816" s="565"/>
      <c r="AM816" s="564"/>
      <c r="AN816" s="564"/>
      <c r="AO816" s="564"/>
      <c r="AP816" s="564"/>
      <c r="AQ816" s="564"/>
      <c r="AR816" s="564"/>
      <c r="AS816" s="564"/>
      <c r="AT816" s="564"/>
      <c r="AU816" s="394"/>
      <c r="AV816" s="306"/>
      <c r="AW816" s="306"/>
      <c r="AX816" s="394"/>
      <c r="AY816" s="401"/>
      <c r="AZ816" s="341"/>
      <c r="BA816" s="341"/>
      <c r="BB816" s="341"/>
      <c r="BC816" s="341"/>
      <c r="BD816" s="341"/>
      <c r="BE816" s="401"/>
      <c r="BF816" s="341"/>
      <c r="BG816" s="341"/>
      <c r="BH816" s="402"/>
      <c r="BI816" s="403"/>
      <c r="BJ816" s="405"/>
      <c r="BK816" s="405"/>
      <c r="BL816" s="405"/>
      <c r="BM816" s="405"/>
      <c r="BN816" s="514"/>
    </row>
    <row r="817" ht="18.75" customHeight="1">
      <c r="A817" s="336" t="str">
        <f t="shared" si="13"/>
        <v/>
      </c>
      <c r="B817" s="341"/>
      <c r="C817" s="559"/>
      <c r="D817" s="559"/>
      <c r="E817" s="560" t="str">
        <f t="shared" si="14"/>
        <v/>
      </c>
      <c r="F817" s="401"/>
      <c r="G817" s="394"/>
      <c r="H817" s="341" t="str">
        <f t="array" ref="H817">IF(D817="","",XLOOKUP(D817,'Master Data'!K:K,'Master Data'!N:N,"Input in Master Data",0,1))</f>
        <v/>
      </c>
      <c r="I817" s="341" t="str">
        <f t="array" ref="I817">IF(D817="","",XLOOKUP(D817,'Master Data'!K:K,'Master Data'!O:O,"Input in Master Data",0,1))</f>
        <v/>
      </c>
      <c r="J817" s="341" t="str">
        <f t="array" ref="J817">if(V817="","",XLOOKUP(V817,Master[Company],Master[Blow],"Unknown",0,1))</f>
        <v/>
      </c>
      <c r="K817" s="341" t="str">
        <f t="array" ref="K817">if(V817="","",XLOOKUP(V817,Master[Company],Master[Pigging],"Unknown",0,1))</f>
        <v/>
      </c>
      <c r="L817" s="341" t="str">
        <f t="array" ref="L817">if(V817="","",XLOOKUP(V817,Master[Company],Master[Load Method],"Unknown",0,1))</f>
        <v/>
      </c>
      <c r="M817" s="341" t="str">
        <f t="array" ref="M817">if(V817="","",XLOOKUP(V817,Master[Company],Master[Line Distance],"Unknown",0,1))</f>
        <v/>
      </c>
      <c r="N817" s="394"/>
      <c r="O817" s="341"/>
      <c r="P817" s="506"/>
      <c r="Q817" s="341" t="str">
        <f t="array" ref="Q817">if(V817="","",XLOOKUP(V817,Master[Company],Master[Terms],"NA",0,1))</f>
        <v/>
      </c>
      <c r="R817" s="341" t="str">
        <f t="shared" si="9"/>
        <v/>
      </c>
      <c r="S817" s="341" t="str">
        <f t="array" ref="S817">if(V817="","",XLOOKUP(V817,Master[Company],Master[Group],"NA",0,1))</f>
        <v/>
      </c>
      <c r="T817" s="341" t="str">
        <f t="array" ref="T817">if(V817="","",XLOOKUP(V817,Master[Company],Master[Loading Location],"NA",0,1))</f>
        <v/>
      </c>
      <c r="U817" s="341" t="str">
        <f t="array" ref="U817">if(V817="","",XLOOKUP(V817,Master[Company],Master[Acronym],"NA",0,1))</f>
        <v/>
      </c>
      <c r="V817" s="341"/>
      <c r="W817" s="342"/>
      <c r="X817" s="90"/>
      <c r="Y817" s="341"/>
      <c r="Z817" s="341" t="str">
        <f t="shared" si="11"/>
        <v/>
      </c>
      <c r="AA817" s="341"/>
      <c r="AB817" s="341"/>
      <c r="AC817" s="341"/>
      <c r="AD817" s="401"/>
      <c r="AE817" s="563"/>
      <c r="AF817" s="564"/>
      <c r="AG817" s="564"/>
      <c r="AH817" s="564"/>
      <c r="AI817" s="564"/>
      <c r="AJ817" s="564"/>
      <c r="AK817" s="564"/>
      <c r="AL817" s="565"/>
      <c r="AM817" s="564"/>
      <c r="AN817" s="564"/>
      <c r="AO817" s="564"/>
      <c r="AP817" s="564"/>
      <c r="AQ817" s="564"/>
      <c r="AR817" s="564"/>
      <c r="AS817" s="564"/>
      <c r="AT817" s="564"/>
      <c r="AU817" s="394"/>
      <c r="AV817" s="306"/>
      <c r="AW817" s="306"/>
      <c r="AX817" s="394"/>
      <c r="AY817" s="401"/>
      <c r="AZ817" s="341"/>
      <c r="BA817" s="341"/>
      <c r="BB817" s="341"/>
      <c r="BC817" s="341"/>
      <c r="BD817" s="341"/>
      <c r="BE817" s="401"/>
      <c r="BF817" s="341"/>
      <c r="BG817" s="341"/>
      <c r="BH817" s="402"/>
      <c r="BI817" s="403"/>
      <c r="BJ817" s="405"/>
      <c r="BK817" s="405"/>
      <c r="BL817" s="405"/>
      <c r="BM817" s="405"/>
      <c r="BN817" s="514"/>
    </row>
    <row r="818" ht="18.75" customHeight="1">
      <c r="A818" s="336" t="str">
        <f t="shared" si="13"/>
        <v/>
      </c>
      <c r="B818" s="341"/>
      <c r="C818" s="559"/>
      <c r="D818" s="559"/>
      <c r="E818" s="560" t="str">
        <f t="shared" si="14"/>
        <v/>
      </c>
      <c r="F818" s="401"/>
      <c r="G818" s="394"/>
      <c r="H818" s="341" t="str">
        <f t="array" ref="H818">IF(D818="","",XLOOKUP(D818,'Master Data'!K:K,'Master Data'!N:N,"Input in Master Data",0,1))</f>
        <v/>
      </c>
      <c r="I818" s="341" t="str">
        <f t="array" ref="I818">IF(D818="","",XLOOKUP(D818,'Master Data'!K:K,'Master Data'!O:O,"Input in Master Data",0,1))</f>
        <v/>
      </c>
      <c r="J818" s="341" t="str">
        <f t="array" ref="J818">if(V818="","",XLOOKUP(V818,Master[Company],Master[Blow],"Unknown",0,1))</f>
        <v/>
      </c>
      <c r="K818" s="341" t="str">
        <f t="array" ref="K818">if(V818="","",XLOOKUP(V818,Master[Company],Master[Pigging],"Unknown",0,1))</f>
        <v/>
      </c>
      <c r="L818" s="341" t="str">
        <f t="array" ref="L818">if(V818="","",XLOOKUP(V818,Master[Company],Master[Load Method],"Unknown",0,1))</f>
        <v/>
      </c>
      <c r="M818" s="341" t="str">
        <f t="array" ref="M818">if(V818="","",XLOOKUP(V818,Master[Company],Master[Line Distance],"Unknown",0,1))</f>
        <v/>
      </c>
      <c r="N818" s="394"/>
      <c r="O818" s="341"/>
      <c r="P818" s="506"/>
      <c r="Q818" s="341" t="str">
        <f t="array" ref="Q818">if(V818="","",XLOOKUP(V818,Master[Company],Master[Terms],"NA",0,1))</f>
        <v/>
      </c>
      <c r="R818" s="341" t="str">
        <f t="shared" si="9"/>
        <v/>
      </c>
      <c r="S818" s="341" t="str">
        <f t="array" ref="S818">if(V818="","",XLOOKUP(V818,Master[Company],Master[Group],"NA",0,1))</f>
        <v/>
      </c>
      <c r="T818" s="341" t="str">
        <f t="array" ref="T818">if(V818="","",XLOOKUP(V818,Master[Company],Master[Loading Location],"NA",0,1))</f>
        <v/>
      </c>
      <c r="U818" s="341" t="str">
        <f t="array" ref="U818">if(V818="","",XLOOKUP(V818,Master[Company],Master[Acronym],"NA",0,1))</f>
        <v/>
      </c>
      <c r="V818" s="341"/>
      <c r="W818" s="342"/>
      <c r="X818" s="90"/>
      <c r="Y818" s="341"/>
      <c r="Z818" s="341" t="str">
        <f t="shared" si="11"/>
        <v/>
      </c>
      <c r="AA818" s="341"/>
      <c r="AB818" s="341"/>
      <c r="AC818" s="341"/>
      <c r="AD818" s="401"/>
      <c r="AE818" s="563"/>
      <c r="AF818" s="564"/>
      <c r="AG818" s="564"/>
      <c r="AH818" s="564"/>
      <c r="AI818" s="564"/>
      <c r="AJ818" s="564"/>
      <c r="AK818" s="564"/>
      <c r="AL818" s="565"/>
      <c r="AM818" s="564"/>
      <c r="AN818" s="564"/>
      <c r="AO818" s="564"/>
      <c r="AP818" s="564"/>
      <c r="AQ818" s="564"/>
      <c r="AR818" s="564"/>
      <c r="AS818" s="564"/>
      <c r="AT818" s="564"/>
      <c r="AU818" s="394"/>
      <c r="AV818" s="306"/>
      <c r="AW818" s="306"/>
      <c r="AX818" s="394"/>
      <c r="AY818" s="401"/>
      <c r="AZ818" s="341"/>
      <c r="BA818" s="341"/>
      <c r="BB818" s="341"/>
      <c r="BC818" s="341"/>
      <c r="BD818" s="341"/>
      <c r="BE818" s="401"/>
      <c r="BF818" s="341"/>
      <c r="BG818" s="341"/>
      <c r="BH818" s="402"/>
      <c r="BI818" s="403"/>
      <c r="BJ818" s="405"/>
      <c r="BK818" s="405"/>
      <c r="BL818" s="405"/>
      <c r="BM818" s="405"/>
      <c r="BN818" s="514"/>
    </row>
    <row r="819" ht="18.75" customHeight="1">
      <c r="A819" s="336" t="str">
        <f t="shared" si="13"/>
        <v/>
      </c>
      <c r="B819" s="341"/>
      <c r="C819" s="559"/>
      <c r="D819" s="559"/>
      <c r="E819" s="560" t="str">
        <f t="shared" si="14"/>
        <v/>
      </c>
      <c r="F819" s="401"/>
      <c r="G819" s="394"/>
      <c r="H819" s="341" t="str">
        <f t="array" ref="H819">IF(D819="","",XLOOKUP(D819,'Master Data'!K:K,'Master Data'!N:N,"Input in Master Data",0,1))</f>
        <v/>
      </c>
      <c r="I819" s="341" t="str">
        <f t="array" ref="I819">IF(D819="","",XLOOKUP(D819,'Master Data'!K:K,'Master Data'!O:O,"Input in Master Data",0,1))</f>
        <v/>
      </c>
      <c r="J819" s="341" t="str">
        <f t="array" ref="J819">if(V819="","",XLOOKUP(V819,Master[Company],Master[Blow],"Unknown",0,1))</f>
        <v/>
      </c>
      <c r="K819" s="341" t="str">
        <f t="array" ref="K819">if(V819="","",XLOOKUP(V819,Master[Company],Master[Pigging],"Unknown",0,1))</f>
        <v/>
      </c>
      <c r="L819" s="341" t="str">
        <f t="array" ref="L819">if(V819="","",XLOOKUP(V819,Master[Company],Master[Load Method],"Unknown",0,1))</f>
        <v/>
      </c>
      <c r="M819" s="341" t="str">
        <f t="array" ref="M819">if(V819="","",XLOOKUP(V819,Master[Company],Master[Line Distance],"Unknown",0,1))</f>
        <v/>
      </c>
      <c r="N819" s="394"/>
      <c r="O819" s="341"/>
      <c r="P819" s="506"/>
      <c r="Q819" s="341" t="str">
        <f t="array" ref="Q819">if(V819="","",XLOOKUP(V819,Master[Company],Master[Terms],"NA",0,1))</f>
        <v/>
      </c>
      <c r="R819" s="341" t="str">
        <f t="shared" si="9"/>
        <v/>
      </c>
      <c r="S819" s="341" t="str">
        <f t="array" ref="S819">if(V819="","",XLOOKUP(V819,Master[Company],Master[Group],"NA",0,1))</f>
        <v/>
      </c>
      <c r="T819" s="341" t="str">
        <f t="array" ref="T819">if(V819="","",XLOOKUP(V819,Master[Company],Master[Loading Location],"NA",0,1))</f>
        <v/>
      </c>
      <c r="U819" s="341" t="str">
        <f t="array" ref="U819">if(V819="","",XLOOKUP(V819,Master[Company],Master[Acronym],"NA",0,1))</f>
        <v/>
      </c>
      <c r="V819" s="341"/>
      <c r="W819" s="342"/>
      <c r="X819" s="90"/>
      <c r="Y819" s="341"/>
      <c r="Z819" s="341" t="str">
        <f t="shared" si="11"/>
        <v/>
      </c>
      <c r="AA819" s="341"/>
      <c r="AB819" s="341"/>
      <c r="AC819" s="341"/>
      <c r="AD819" s="401"/>
      <c r="AE819" s="563"/>
      <c r="AF819" s="564"/>
      <c r="AG819" s="564"/>
      <c r="AH819" s="564"/>
      <c r="AI819" s="564"/>
      <c r="AJ819" s="564"/>
      <c r="AK819" s="564"/>
      <c r="AL819" s="565"/>
      <c r="AM819" s="564"/>
      <c r="AN819" s="564"/>
      <c r="AO819" s="564"/>
      <c r="AP819" s="564"/>
      <c r="AQ819" s="564"/>
      <c r="AR819" s="564"/>
      <c r="AS819" s="564"/>
      <c r="AT819" s="564"/>
      <c r="AU819" s="394"/>
      <c r="AV819" s="306"/>
      <c r="AW819" s="306"/>
      <c r="AX819" s="394"/>
      <c r="AY819" s="401"/>
      <c r="AZ819" s="341"/>
      <c r="BA819" s="341"/>
      <c r="BB819" s="341"/>
      <c r="BC819" s="341"/>
      <c r="BD819" s="341"/>
      <c r="BE819" s="401"/>
      <c r="BF819" s="341"/>
      <c r="BG819" s="341"/>
      <c r="BH819" s="402"/>
      <c r="BI819" s="403"/>
      <c r="BJ819" s="405"/>
      <c r="BK819" s="405"/>
      <c r="BL819" s="405"/>
      <c r="BM819" s="405"/>
      <c r="BN819" s="514"/>
    </row>
    <row r="820" ht="18.75" customHeight="1">
      <c r="A820" s="336" t="str">
        <f t="shared" si="13"/>
        <v/>
      </c>
      <c r="B820" s="341"/>
      <c r="C820" s="559"/>
      <c r="D820" s="559"/>
      <c r="E820" s="560" t="str">
        <f t="shared" si="14"/>
        <v/>
      </c>
      <c r="F820" s="401"/>
      <c r="G820" s="394"/>
      <c r="H820" s="341" t="str">
        <f t="array" ref="H820">IF(D820="","",XLOOKUP(D820,'Master Data'!K:K,'Master Data'!N:N,"Input in Master Data",0,1))</f>
        <v/>
      </c>
      <c r="I820" s="341" t="str">
        <f t="array" ref="I820">IF(D820="","",XLOOKUP(D820,'Master Data'!K:K,'Master Data'!O:O,"Input in Master Data",0,1))</f>
        <v/>
      </c>
      <c r="J820" s="341" t="str">
        <f t="array" ref="J820">if(V820="","",XLOOKUP(V820,Master[Company],Master[Blow],"Unknown",0,1))</f>
        <v/>
      </c>
      <c r="K820" s="341" t="str">
        <f t="array" ref="K820">if(V820="","",XLOOKUP(V820,Master[Company],Master[Pigging],"Unknown",0,1))</f>
        <v/>
      </c>
      <c r="L820" s="341" t="str">
        <f t="array" ref="L820">if(V820="","",XLOOKUP(V820,Master[Company],Master[Load Method],"Unknown",0,1))</f>
        <v/>
      </c>
      <c r="M820" s="341" t="str">
        <f t="array" ref="M820">if(V820="","",XLOOKUP(V820,Master[Company],Master[Line Distance],"Unknown",0,1))</f>
        <v/>
      </c>
      <c r="N820" s="394"/>
      <c r="O820" s="341"/>
      <c r="P820" s="506"/>
      <c r="Q820" s="341" t="str">
        <f t="array" ref="Q820">if(V820="","",XLOOKUP(V820,Master[Company],Master[Terms],"NA",0,1))</f>
        <v/>
      </c>
      <c r="R820" s="341" t="str">
        <f t="shared" si="9"/>
        <v/>
      </c>
      <c r="S820" s="341" t="str">
        <f t="array" ref="S820">if(V820="","",XLOOKUP(V820,Master[Company],Master[Group],"NA",0,1))</f>
        <v/>
      </c>
      <c r="T820" s="341" t="str">
        <f t="array" ref="T820">if(V820="","",XLOOKUP(V820,Master[Company],Master[Loading Location],"NA",0,1))</f>
        <v/>
      </c>
      <c r="U820" s="341" t="str">
        <f t="array" ref="U820">if(V820="","",XLOOKUP(V820,Master[Company],Master[Acronym],"NA",0,1))</f>
        <v/>
      </c>
      <c r="V820" s="341"/>
      <c r="W820" s="342"/>
      <c r="X820" s="90"/>
      <c r="Y820" s="341"/>
      <c r="Z820" s="341" t="str">
        <f t="shared" si="11"/>
        <v/>
      </c>
      <c r="AA820" s="341"/>
      <c r="AB820" s="341"/>
      <c r="AC820" s="341"/>
      <c r="AD820" s="401"/>
      <c r="AE820" s="563"/>
      <c r="AF820" s="564"/>
      <c r="AG820" s="564"/>
      <c r="AH820" s="564"/>
      <c r="AI820" s="564"/>
      <c r="AJ820" s="564"/>
      <c r="AK820" s="564"/>
      <c r="AL820" s="565"/>
      <c r="AM820" s="564"/>
      <c r="AN820" s="564"/>
      <c r="AO820" s="564"/>
      <c r="AP820" s="564"/>
      <c r="AQ820" s="564"/>
      <c r="AR820" s="564"/>
      <c r="AS820" s="564"/>
      <c r="AT820" s="564"/>
      <c r="AU820" s="394"/>
      <c r="AV820" s="306"/>
      <c r="AW820" s="306"/>
      <c r="AX820" s="394"/>
      <c r="AY820" s="401"/>
      <c r="AZ820" s="341"/>
      <c r="BA820" s="341"/>
      <c r="BB820" s="341"/>
      <c r="BC820" s="341"/>
      <c r="BD820" s="341"/>
      <c r="BE820" s="401"/>
      <c r="BF820" s="341"/>
      <c r="BG820" s="341"/>
      <c r="BH820" s="402"/>
      <c r="BI820" s="403"/>
      <c r="BJ820" s="405"/>
      <c r="BK820" s="405"/>
      <c r="BL820" s="405"/>
      <c r="BM820" s="405"/>
      <c r="BN820" s="514"/>
    </row>
    <row r="821" ht="18.75" customHeight="1">
      <c r="A821" s="336" t="str">
        <f t="shared" si="13"/>
        <v/>
      </c>
      <c r="B821" s="341"/>
      <c r="C821" s="559"/>
      <c r="D821" s="559"/>
      <c r="E821" s="560" t="str">
        <f t="shared" si="14"/>
        <v/>
      </c>
      <c r="F821" s="401"/>
      <c r="G821" s="394"/>
      <c r="H821" s="341" t="str">
        <f t="array" ref="H821">IF(D821="","",XLOOKUP(D821,'Master Data'!K:K,'Master Data'!N:N,"Input in Master Data",0,1))</f>
        <v/>
      </c>
      <c r="I821" s="341" t="str">
        <f t="array" ref="I821">IF(D821="","",XLOOKUP(D821,'Master Data'!K:K,'Master Data'!O:O,"Input in Master Data",0,1))</f>
        <v/>
      </c>
      <c r="J821" s="341" t="str">
        <f t="array" ref="J821">if(V821="","",XLOOKUP(V821,Master[Company],Master[Blow],"Unknown",0,1))</f>
        <v/>
      </c>
      <c r="K821" s="341" t="str">
        <f t="array" ref="K821">if(V821="","",XLOOKUP(V821,Master[Company],Master[Pigging],"Unknown",0,1))</f>
        <v/>
      </c>
      <c r="L821" s="341" t="str">
        <f t="array" ref="L821">if(V821="","",XLOOKUP(V821,Master[Company],Master[Load Method],"Unknown",0,1))</f>
        <v/>
      </c>
      <c r="M821" s="341" t="str">
        <f t="array" ref="M821">if(V821="","",XLOOKUP(V821,Master[Company],Master[Line Distance],"Unknown",0,1))</f>
        <v/>
      </c>
      <c r="N821" s="394"/>
      <c r="O821" s="341"/>
      <c r="P821" s="506"/>
      <c r="Q821" s="341" t="str">
        <f t="array" ref="Q821">if(V821="","",XLOOKUP(V821,Master[Company],Master[Terms],"NA",0,1))</f>
        <v/>
      </c>
      <c r="R821" s="341" t="str">
        <f t="shared" si="9"/>
        <v/>
      </c>
      <c r="S821" s="341" t="str">
        <f t="array" ref="S821">if(V821="","",XLOOKUP(V821,Master[Company],Master[Group],"NA",0,1))</f>
        <v/>
      </c>
      <c r="T821" s="341" t="str">
        <f t="array" ref="T821">if(V821="","",XLOOKUP(V821,Master[Company],Master[Loading Location],"NA",0,1))</f>
        <v/>
      </c>
      <c r="U821" s="341" t="str">
        <f t="array" ref="U821">if(V821="","",XLOOKUP(V821,Master[Company],Master[Acronym],"NA",0,1))</f>
        <v/>
      </c>
      <c r="V821" s="341"/>
      <c r="W821" s="342"/>
      <c r="X821" s="90"/>
      <c r="Y821" s="341"/>
      <c r="Z821" s="341" t="str">
        <f t="shared" si="11"/>
        <v/>
      </c>
      <c r="AA821" s="341"/>
      <c r="AB821" s="341"/>
      <c r="AC821" s="341"/>
      <c r="AD821" s="401"/>
      <c r="AE821" s="563"/>
      <c r="AF821" s="564"/>
      <c r="AG821" s="564"/>
      <c r="AH821" s="564"/>
      <c r="AI821" s="564"/>
      <c r="AJ821" s="564"/>
      <c r="AK821" s="564"/>
      <c r="AL821" s="565"/>
      <c r="AM821" s="564"/>
      <c r="AN821" s="564"/>
      <c r="AO821" s="564"/>
      <c r="AP821" s="564"/>
      <c r="AQ821" s="564"/>
      <c r="AR821" s="564"/>
      <c r="AS821" s="564"/>
      <c r="AT821" s="564"/>
      <c r="AU821" s="394"/>
      <c r="AV821" s="306"/>
      <c r="AW821" s="306"/>
      <c r="AX821" s="394"/>
      <c r="AY821" s="401"/>
      <c r="AZ821" s="341"/>
      <c r="BA821" s="341"/>
      <c r="BB821" s="341"/>
      <c r="BC821" s="341"/>
      <c r="BD821" s="341"/>
      <c r="BE821" s="401"/>
      <c r="BF821" s="341"/>
      <c r="BG821" s="341"/>
      <c r="BH821" s="402"/>
      <c r="BI821" s="403"/>
      <c r="BJ821" s="405"/>
      <c r="BK821" s="405"/>
      <c r="BL821" s="405"/>
      <c r="BM821" s="405"/>
      <c r="BN821" s="514"/>
    </row>
    <row r="822" ht="18.75" customHeight="1">
      <c r="A822" s="336" t="str">
        <f t="shared" si="13"/>
        <v/>
      </c>
      <c r="B822" s="341"/>
      <c r="C822" s="559"/>
      <c r="D822" s="559"/>
      <c r="E822" s="560" t="str">
        <f t="shared" si="14"/>
        <v/>
      </c>
      <c r="F822" s="401"/>
      <c r="G822" s="394"/>
      <c r="H822" s="341" t="str">
        <f t="array" ref="H822">IF(D822="","",XLOOKUP(D822,'Master Data'!K:K,'Master Data'!N:N,"Input in Master Data",0,1))</f>
        <v/>
      </c>
      <c r="I822" s="341" t="str">
        <f t="array" ref="I822">IF(D822="","",XLOOKUP(D822,'Master Data'!K:K,'Master Data'!O:O,"Input in Master Data",0,1))</f>
        <v/>
      </c>
      <c r="J822" s="341" t="str">
        <f t="array" ref="J822">if(V822="","",XLOOKUP(V822,Master[Company],Master[Blow],"Unknown",0,1))</f>
        <v/>
      </c>
      <c r="K822" s="341" t="str">
        <f t="array" ref="K822">if(V822="","",XLOOKUP(V822,Master[Company],Master[Pigging],"Unknown",0,1))</f>
        <v/>
      </c>
      <c r="L822" s="341" t="str">
        <f t="array" ref="L822">if(V822="","",XLOOKUP(V822,Master[Company],Master[Load Method],"Unknown",0,1))</f>
        <v/>
      </c>
      <c r="M822" s="341" t="str">
        <f t="array" ref="M822">if(V822="","",XLOOKUP(V822,Master[Company],Master[Line Distance],"Unknown",0,1))</f>
        <v/>
      </c>
      <c r="N822" s="394"/>
      <c r="O822" s="341"/>
      <c r="P822" s="506"/>
      <c r="Q822" s="341" t="str">
        <f t="array" ref="Q822">if(V822="","",XLOOKUP(V822,Master[Company],Master[Terms],"NA",0,1))</f>
        <v/>
      </c>
      <c r="R822" s="341" t="str">
        <f t="shared" si="9"/>
        <v/>
      </c>
      <c r="S822" s="341" t="str">
        <f t="array" ref="S822">if(V822="","",XLOOKUP(V822,Master[Company],Master[Group],"NA",0,1))</f>
        <v/>
      </c>
      <c r="T822" s="341" t="str">
        <f t="array" ref="T822">if(V822="","",XLOOKUP(V822,Master[Company],Master[Loading Location],"NA",0,1))</f>
        <v/>
      </c>
      <c r="U822" s="341" t="str">
        <f t="array" ref="U822">if(V822="","",XLOOKUP(V822,Master[Company],Master[Acronym],"NA",0,1))</f>
        <v/>
      </c>
      <c r="V822" s="341"/>
      <c r="W822" s="342"/>
      <c r="X822" s="90"/>
      <c r="Y822" s="341"/>
      <c r="Z822" s="341" t="str">
        <f t="shared" si="11"/>
        <v/>
      </c>
      <c r="AA822" s="341"/>
      <c r="AB822" s="341"/>
      <c r="AC822" s="341"/>
      <c r="AD822" s="401"/>
      <c r="AE822" s="563"/>
      <c r="AF822" s="564"/>
      <c r="AG822" s="564"/>
      <c r="AH822" s="564"/>
      <c r="AI822" s="564"/>
      <c r="AJ822" s="564"/>
      <c r="AK822" s="564"/>
      <c r="AL822" s="565"/>
      <c r="AM822" s="564"/>
      <c r="AN822" s="564"/>
      <c r="AO822" s="564"/>
      <c r="AP822" s="564"/>
      <c r="AQ822" s="564"/>
      <c r="AR822" s="564"/>
      <c r="AS822" s="564"/>
      <c r="AT822" s="564"/>
      <c r="AU822" s="394"/>
      <c r="AV822" s="306"/>
      <c r="AW822" s="306"/>
      <c r="AX822" s="394"/>
      <c r="AY822" s="401"/>
      <c r="AZ822" s="341"/>
      <c r="BA822" s="341"/>
      <c r="BB822" s="341"/>
      <c r="BC822" s="341"/>
      <c r="BD822" s="341"/>
      <c r="BE822" s="401"/>
      <c r="BF822" s="341"/>
      <c r="BG822" s="341"/>
      <c r="BH822" s="402"/>
      <c r="BI822" s="403"/>
      <c r="BJ822" s="405"/>
      <c r="BK822" s="405"/>
      <c r="BL822" s="405"/>
      <c r="BM822" s="405"/>
      <c r="BN822" s="514"/>
    </row>
    <row r="823" ht="18.75" customHeight="1">
      <c r="A823" s="336" t="str">
        <f t="shared" si="13"/>
        <v/>
      </c>
      <c r="B823" s="341"/>
      <c r="C823" s="559"/>
      <c r="D823" s="559"/>
      <c r="E823" s="560" t="str">
        <f t="shared" si="14"/>
        <v/>
      </c>
      <c r="F823" s="401"/>
      <c r="G823" s="394"/>
      <c r="H823" s="341" t="str">
        <f t="array" ref="H823">IF(D823="","",XLOOKUP(D823,'Master Data'!K:K,'Master Data'!N:N,"Input in Master Data",0,1))</f>
        <v/>
      </c>
      <c r="I823" s="341" t="str">
        <f t="array" ref="I823">IF(D823="","",XLOOKUP(D823,'Master Data'!K:K,'Master Data'!O:O,"Input in Master Data",0,1))</f>
        <v/>
      </c>
      <c r="J823" s="341" t="str">
        <f t="array" ref="J823">if(V823="","",XLOOKUP(V823,Master[Company],Master[Blow],"Unknown",0,1))</f>
        <v/>
      </c>
      <c r="K823" s="341" t="str">
        <f t="array" ref="K823">if(V823="","",XLOOKUP(V823,Master[Company],Master[Pigging],"Unknown",0,1))</f>
        <v/>
      </c>
      <c r="L823" s="341" t="str">
        <f t="array" ref="L823">if(V823="","",XLOOKUP(V823,Master[Company],Master[Load Method],"Unknown",0,1))</f>
        <v/>
      </c>
      <c r="M823" s="341" t="str">
        <f t="array" ref="M823">if(V823="","",XLOOKUP(V823,Master[Company],Master[Line Distance],"Unknown",0,1))</f>
        <v/>
      </c>
      <c r="N823" s="394"/>
      <c r="O823" s="341"/>
      <c r="P823" s="506"/>
      <c r="Q823" s="341" t="str">
        <f t="array" ref="Q823">if(V823="","",XLOOKUP(V823,Master[Company],Master[Terms],"NA",0,1))</f>
        <v/>
      </c>
      <c r="R823" s="341" t="str">
        <f t="shared" si="9"/>
        <v/>
      </c>
      <c r="S823" s="341" t="str">
        <f t="array" ref="S823">if(V823="","",XLOOKUP(V823,Master[Company],Master[Group],"NA",0,1))</f>
        <v/>
      </c>
      <c r="T823" s="341" t="str">
        <f t="array" ref="T823">if(V823="","",XLOOKUP(V823,Master[Company],Master[Loading Location],"NA",0,1))</f>
        <v/>
      </c>
      <c r="U823" s="341" t="str">
        <f t="array" ref="U823">if(V823="","",XLOOKUP(V823,Master[Company],Master[Acronym],"NA",0,1))</f>
        <v/>
      </c>
      <c r="V823" s="341"/>
      <c r="W823" s="342"/>
      <c r="X823" s="90"/>
      <c r="Y823" s="341"/>
      <c r="Z823" s="341" t="str">
        <f t="shared" si="11"/>
        <v/>
      </c>
      <c r="AA823" s="341"/>
      <c r="AB823" s="341"/>
      <c r="AC823" s="341"/>
      <c r="AD823" s="401"/>
      <c r="AE823" s="563"/>
      <c r="AF823" s="564"/>
      <c r="AG823" s="564"/>
      <c r="AH823" s="564"/>
      <c r="AI823" s="564"/>
      <c r="AJ823" s="564"/>
      <c r="AK823" s="564"/>
      <c r="AL823" s="565"/>
      <c r="AM823" s="564"/>
      <c r="AN823" s="564"/>
      <c r="AO823" s="564"/>
      <c r="AP823" s="564"/>
      <c r="AQ823" s="564"/>
      <c r="AR823" s="564"/>
      <c r="AS823" s="564"/>
      <c r="AT823" s="564"/>
      <c r="AU823" s="394"/>
      <c r="AV823" s="306"/>
      <c r="AW823" s="306"/>
      <c r="AX823" s="394"/>
      <c r="AY823" s="401"/>
      <c r="AZ823" s="341"/>
      <c r="BA823" s="341"/>
      <c r="BB823" s="341"/>
      <c r="BC823" s="341"/>
      <c r="BD823" s="341"/>
      <c r="BE823" s="401"/>
      <c r="BF823" s="341"/>
      <c r="BG823" s="341"/>
      <c r="BH823" s="402"/>
      <c r="BI823" s="403"/>
      <c r="BJ823" s="405"/>
      <c r="BK823" s="405"/>
      <c r="BL823" s="405"/>
      <c r="BM823" s="405"/>
      <c r="BN823" s="514"/>
    </row>
    <row r="824" ht="18.75" customHeight="1">
      <c r="A824" s="336" t="str">
        <f t="shared" si="13"/>
        <v/>
      </c>
      <c r="B824" s="341"/>
      <c r="C824" s="559"/>
      <c r="D824" s="559"/>
      <c r="E824" s="560" t="str">
        <f t="shared" si="14"/>
        <v/>
      </c>
      <c r="F824" s="401"/>
      <c r="G824" s="394"/>
      <c r="H824" s="341" t="str">
        <f t="array" ref="H824">IF(D824="","",XLOOKUP(D824,'Master Data'!K:K,'Master Data'!N:N,"Input in Master Data",0,1))</f>
        <v/>
      </c>
      <c r="I824" s="341" t="str">
        <f t="array" ref="I824">IF(D824="","",XLOOKUP(D824,'Master Data'!K:K,'Master Data'!O:O,"Input in Master Data",0,1))</f>
        <v/>
      </c>
      <c r="J824" s="341" t="str">
        <f t="array" ref="J824">if(V824="","",XLOOKUP(V824,Master[Company],Master[Blow],"Unknown",0,1))</f>
        <v/>
      </c>
      <c r="K824" s="341" t="str">
        <f t="array" ref="K824">if(V824="","",XLOOKUP(V824,Master[Company],Master[Pigging],"Unknown",0,1))</f>
        <v/>
      </c>
      <c r="L824" s="341" t="str">
        <f t="array" ref="L824">if(V824="","",XLOOKUP(V824,Master[Company],Master[Load Method],"Unknown",0,1))</f>
        <v/>
      </c>
      <c r="M824" s="341" t="str">
        <f t="array" ref="M824">if(V824="","",XLOOKUP(V824,Master[Company],Master[Line Distance],"Unknown",0,1))</f>
        <v/>
      </c>
      <c r="N824" s="394"/>
      <c r="O824" s="341"/>
      <c r="P824" s="506"/>
      <c r="Q824" s="341" t="str">
        <f t="array" ref="Q824">if(V824="","",XLOOKUP(V824,Master[Company],Master[Terms],"NA",0,1))</f>
        <v/>
      </c>
      <c r="R824" s="341" t="str">
        <f t="shared" si="9"/>
        <v/>
      </c>
      <c r="S824" s="341" t="str">
        <f t="array" ref="S824">if(V824="","",XLOOKUP(V824,Master[Company],Master[Group],"NA",0,1))</f>
        <v/>
      </c>
      <c r="T824" s="341" t="str">
        <f t="array" ref="T824">if(V824="","",XLOOKUP(V824,Master[Company],Master[Loading Location],"NA",0,1))</f>
        <v/>
      </c>
      <c r="U824" s="341" t="str">
        <f t="array" ref="U824">if(V824="","",XLOOKUP(V824,Master[Company],Master[Acronym],"NA",0,1))</f>
        <v/>
      </c>
      <c r="V824" s="341"/>
      <c r="W824" s="342"/>
      <c r="X824" s="90"/>
      <c r="Y824" s="341"/>
      <c r="Z824" s="341" t="str">
        <f t="shared" si="11"/>
        <v/>
      </c>
      <c r="AA824" s="341"/>
      <c r="AB824" s="341"/>
      <c r="AC824" s="341"/>
      <c r="AD824" s="401"/>
      <c r="AE824" s="563"/>
      <c r="AF824" s="564"/>
      <c r="AG824" s="564"/>
      <c r="AH824" s="564"/>
      <c r="AI824" s="564"/>
      <c r="AJ824" s="564"/>
      <c r="AK824" s="564"/>
      <c r="AL824" s="565"/>
      <c r="AM824" s="564"/>
      <c r="AN824" s="564"/>
      <c r="AO824" s="564"/>
      <c r="AP824" s="564"/>
      <c r="AQ824" s="564"/>
      <c r="AR824" s="564"/>
      <c r="AS824" s="564"/>
      <c r="AT824" s="564"/>
      <c r="AU824" s="394"/>
      <c r="AV824" s="306"/>
      <c r="AW824" s="306"/>
      <c r="AX824" s="394"/>
      <c r="AY824" s="401"/>
      <c r="AZ824" s="341"/>
      <c r="BA824" s="341"/>
      <c r="BB824" s="341"/>
      <c r="BC824" s="341"/>
      <c r="BD824" s="341"/>
      <c r="BE824" s="401"/>
      <c r="BF824" s="341"/>
      <c r="BG824" s="341"/>
      <c r="BH824" s="402"/>
      <c r="BI824" s="403"/>
      <c r="BJ824" s="405"/>
      <c r="BK824" s="405"/>
      <c r="BL824" s="405"/>
      <c r="BM824" s="405"/>
      <c r="BN824" s="514"/>
    </row>
    <row r="825" ht="18.75" customHeight="1">
      <c r="A825" s="336" t="str">
        <f t="shared" si="13"/>
        <v/>
      </c>
      <c r="B825" s="341"/>
      <c r="C825" s="559"/>
      <c r="D825" s="559"/>
      <c r="E825" s="560" t="str">
        <f t="shared" si="14"/>
        <v/>
      </c>
      <c r="F825" s="401"/>
      <c r="G825" s="394"/>
      <c r="H825" s="341" t="str">
        <f t="array" ref="H825">IF(D825="","",XLOOKUP(D825,'Master Data'!K:K,'Master Data'!N:N,"Input in Master Data",0,1))</f>
        <v/>
      </c>
      <c r="I825" s="341" t="str">
        <f t="array" ref="I825">IF(D825="","",XLOOKUP(D825,'Master Data'!K:K,'Master Data'!O:O,"Input in Master Data",0,1))</f>
        <v/>
      </c>
      <c r="J825" s="341" t="str">
        <f t="array" ref="J825">if(V825="","",XLOOKUP(V825,Master[Company],Master[Blow],"Unknown",0,1))</f>
        <v/>
      </c>
      <c r="K825" s="341" t="str">
        <f t="array" ref="K825">if(V825="","",XLOOKUP(V825,Master[Company],Master[Pigging],"Unknown",0,1))</f>
        <v/>
      </c>
      <c r="L825" s="341" t="str">
        <f t="array" ref="L825">if(V825="","",XLOOKUP(V825,Master[Company],Master[Load Method],"Unknown",0,1))</f>
        <v/>
      </c>
      <c r="M825" s="341" t="str">
        <f t="array" ref="M825">if(V825="","",XLOOKUP(V825,Master[Company],Master[Line Distance],"Unknown",0,1))</f>
        <v/>
      </c>
      <c r="N825" s="394"/>
      <c r="O825" s="341"/>
      <c r="P825" s="506"/>
      <c r="Q825" s="341" t="str">
        <f t="array" ref="Q825">if(V825="","",XLOOKUP(V825,Master[Company],Master[Terms],"NA",0,1))</f>
        <v/>
      </c>
      <c r="R825" s="341" t="str">
        <f t="shared" si="9"/>
        <v/>
      </c>
      <c r="S825" s="341" t="str">
        <f t="array" ref="S825">if(V825="","",XLOOKUP(V825,Master[Company],Master[Group],"NA",0,1))</f>
        <v/>
      </c>
      <c r="T825" s="341" t="str">
        <f t="array" ref="T825">if(V825="","",XLOOKUP(V825,Master[Company],Master[Loading Location],"NA",0,1))</f>
        <v/>
      </c>
      <c r="U825" s="341" t="str">
        <f t="array" ref="U825">if(V825="","",XLOOKUP(V825,Master[Company],Master[Acronym],"NA",0,1))</f>
        <v/>
      </c>
      <c r="V825" s="341"/>
      <c r="W825" s="342"/>
      <c r="X825" s="90"/>
      <c r="Y825" s="341"/>
      <c r="Z825" s="341" t="str">
        <f t="shared" si="11"/>
        <v/>
      </c>
      <c r="AA825" s="341"/>
      <c r="AB825" s="341"/>
      <c r="AC825" s="341"/>
      <c r="AD825" s="401"/>
      <c r="AE825" s="563"/>
      <c r="AF825" s="564"/>
      <c r="AG825" s="564"/>
      <c r="AH825" s="564"/>
      <c r="AI825" s="564"/>
      <c r="AJ825" s="564"/>
      <c r="AK825" s="564"/>
      <c r="AL825" s="565"/>
      <c r="AM825" s="564"/>
      <c r="AN825" s="564"/>
      <c r="AO825" s="564"/>
      <c r="AP825" s="564"/>
      <c r="AQ825" s="564"/>
      <c r="AR825" s="564"/>
      <c r="AS825" s="564"/>
      <c r="AT825" s="564"/>
      <c r="AU825" s="394"/>
      <c r="AV825" s="306"/>
      <c r="AW825" s="306"/>
      <c r="AX825" s="394"/>
      <c r="AY825" s="401"/>
      <c r="AZ825" s="341"/>
      <c r="BA825" s="341"/>
      <c r="BB825" s="341"/>
      <c r="BC825" s="341"/>
      <c r="BD825" s="341"/>
      <c r="BE825" s="401"/>
      <c r="BF825" s="341"/>
      <c r="BG825" s="341"/>
      <c r="BH825" s="402"/>
      <c r="BI825" s="403"/>
      <c r="BJ825" s="405"/>
      <c r="BK825" s="405"/>
      <c r="BL825" s="405"/>
      <c r="BM825" s="405"/>
      <c r="BN825" s="514"/>
    </row>
    <row r="826" ht="18.75" customHeight="1">
      <c r="A826" s="336" t="str">
        <f t="shared" si="13"/>
        <v/>
      </c>
      <c r="B826" s="341"/>
      <c r="C826" s="559"/>
      <c r="D826" s="559"/>
      <c r="E826" s="560" t="str">
        <f t="shared" si="14"/>
        <v/>
      </c>
      <c r="F826" s="401"/>
      <c r="G826" s="394"/>
      <c r="H826" s="341" t="str">
        <f t="array" ref="H826">IF(D826="","",XLOOKUP(D826,'Master Data'!K:K,'Master Data'!N:N,"Input in Master Data",0,1))</f>
        <v/>
      </c>
      <c r="I826" s="341" t="str">
        <f t="array" ref="I826">IF(D826="","",XLOOKUP(D826,'Master Data'!K:K,'Master Data'!O:O,"Input in Master Data",0,1))</f>
        <v/>
      </c>
      <c r="J826" s="341" t="str">
        <f t="array" ref="J826">if(V826="","",XLOOKUP(V826,Master[Company],Master[Blow],"Unknown",0,1))</f>
        <v/>
      </c>
      <c r="K826" s="341" t="str">
        <f t="array" ref="K826">if(V826="","",XLOOKUP(V826,Master[Company],Master[Pigging],"Unknown",0,1))</f>
        <v/>
      </c>
      <c r="L826" s="341" t="str">
        <f t="array" ref="L826">if(V826="","",XLOOKUP(V826,Master[Company],Master[Load Method],"Unknown",0,1))</f>
        <v/>
      </c>
      <c r="M826" s="341" t="str">
        <f t="array" ref="M826">if(V826="","",XLOOKUP(V826,Master[Company],Master[Line Distance],"Unknown",0,1))</f>
        <v/>
      </c>
      <c r="N826" s="394"/>
      <c r="O826" s="341"/>
      <c r="P826" s="506"/>
      <c r="Q826" s="341" t="str">
        <f t="array" ref="Q826">if(V826="","",XLOOKUP(V826,Master[Company],Master[Terms],"NA",0,1))</f>
        <v/>
      </c>
      <c r="R826" s="341" t="str">
        <f t="shared" si="9"/>
        <v/>
      </c>
      <c r="S826" s="341" t="str">
        <f t="array" ref="S826">if(V826="","",XLOOKUP(V826,Master[Company],Master[Group],"NA",0,1))</f>
        <v/>
      </c>
      <c r="T826" s="341" t="str">
        <f t="array" ref="T826">if(V826="","",XLOOKUP(V826,Master[Company],Master[Loading Location],"NA",0,1))</f>
        <v/>
      </c>
      <c r="U826" s="341" t="str">
        <f t="array" ref="U826">if(V826="","",XLOOKUP(V826,Master[Company],Master[Acronym],"NA",0,1))</f>
        <v/>
      </c>
      <c r="V826" s="341"/>
      <c r="W826" s="342"/>
      <c r="X826" s="90"/>
      <c r="Y826" s="341"/>
      <c r="Z826" s="341" t="str">
        <f t="shared" si="11"/>
        <v/>
      </c>
      <c r="AA826" s="341"/>
      <c r="AB826" s="341"/>
      <c r="AC826" s="341"/>
      <c r="AD826" s="401"/>
      <c r="AE826" s="563"/>
      <c r="AF826" s="564"/>
      <c r="AG826" s="564"/>
      <c r="AH826" s="564"/>
      <c r="AI826" s="564"/>
      <c r="AJ826" s="564"/>
      <c r="AK826" s="564"/>
      <c r="AL826" s="565"/>
      <c r="AM826" s="564"/>
      <c r="AN826" s="564"/>
      <c r="AO826" s="564"/>
      <c r="AP826" s="564"/>
      <c r="AQ826" s="564"/>
      <c r="AR826" s="564"/>
      <c r="AS826" s="564"/>
      <c r="AT826" s="564"/>
      <c r="AU826" s="394"/>
      <c r="AV826" s="306"/>
      <c r="AW826" s="306"/>
      <c r="AX826" s="394"/>
      <c r="AY826" s="401"/>
      <c r="AZ826" s="341"/>
      <c r="BA826" s="341"/>
      <c r="BB826" s="341"/>
      <c r="BC826" s="341"/>
      <c r="BD826" s="341"/>
      <c r="BE826" s="401"/>
      <c r="BF826" s="341"/>
      <c r="BG826" s="341"/>
      <c r="BH826" s="402"/>
      <c r="BI826" s="403"/>
      <c r="BJ826" s="405"/>
      <c r="BK826" s="405"/>
      <c r="BL826" s="405"/>
      <c r="BM826" s="405"/>
      <c r="BN826" s="514"/>
    </row>
    <row r="827" ht="18.75" customHeight="1">
      <c r="A827" s="336" t="str">
        <f t="shared" si="13"/>
        <v/>
      </c>
      <c r="B827" s="341"/>
      <c r="C827" s="559"/>
      <c r="D827" s="559"/>
      <c r="E827" s="560" t="str">
        <f t="shared" si="14"/>
        <v/>
      </c>
      <c r="F827" s="401"/>
      <c r="G827" s="394"/>
      <c r="H827" s="341" t="str">
        <f t="array" ref="H827">IF(D827="","",XLOOKUP(D827,'Master Data'!K:K,'Master Data'!N:N,"Input in Master Data",0,1))</f>
        <v/>
      </c>
      <c r="I827" s="341" t="str">
        <f t="array" ref="I827">IF(D827="","",XLOOKUP(D827,'Master Data'!K:K,'Master Data'!O:O,"Input in Master Data",0,1))</f>
        <v/>
      </c>
      <c r="J827" s="341" t="str">
        <f t="array" ref="J827">if(V827="","",XLOOKUP(V827,Master[Company],Master[Blow],"Unknown",0,1))</f>
        <v/>
      </c>
      <c r="K827" s="341" t="str">
        <f t="array" ref="K827">if(V827="","",XLOOKUP(V827,Master[Company],Master[Pigging],"Unknown",0,1))</f>
        <v/>
      </c>
      <c r="L827" s="341" t="str">
        <f t="array" ref="L827">if(V827="","",XLOOKUP(V827,Master[Company],Master[Load Method],"Unknown",0,1))</f>
        <v/>
      </c>
      <c r="M827" s="341" t="str">
        <f t="array" ref="M827">if(V827="","",XLOOKUP(V827,Master[Company],Master[Line Distance],"Unknown",0,1))</f>
        <v/>
      </c>
      <c r="N827" s="394"/>
      <c r="O827" s="341"/>
      <c r="P827" s="506"/>
      <c r="Q827" s="341" t="str">
        <f t="array" ref="Q827">if(V827="","",XLOOKUP(V827,Master[Company],Master[Terms],"NA",0,1))</f>
        <v/>
      </c>
      <c r="R827" s="341" t="str">
        <f t="shared" si="9"/>
        <v/>
      </c>
      <c r="S827" s="341" t="str">
        <f t="array" ref="S827">if(V827="","",XLOOKUP(V827,Master[Company],Master[Group],"NA",0,1))</f>
        <v/>
      </c>
      <c r="T827" s="341" t="str">
        <f t="array" ref="T827">if(V827="","",XLOOKUP(V827,Master[Company],Master[Loading Location],"NA",0,1))</f>
        <v/>
      </c>
      <c r="U827" s="341" t="str">
        <f t="array" ref="U827">if(V827="","",XLOOKUP(V827,Master[Company],Master[Acronym],"NA",0,1))</f>
        <v/>
      </c>
      <c r="V827" s="341"/>
      <c r="W827" s="342"/>
      <c r="X827" s="90"/>
      <c r="Y827" s="341"/>
      <c r="Z827" s="341" t="str">
        <f t="shared" si="11"/>
        <v/>
      </c>
      <c r="AA827" s="341"/>
      <c r="AB827" s="341"/>
      <c r="AC827" s="341"/>
      <c r="AD827" s="401"/>
      <c r="AE827" s="563"/>
      <c r="AF827" s="564"/>
      <c r="AG827" s="564"/>
      <c r="AH827" s="564"/>
      <c r="AI827" s="564"/>
      <c r="AJ827" s="564"/>
      <c r="AK827" s="564"/>
      <c r="AL827" s="565"/>
      <c r="AM827" s="564"/>
      <c r="AN827" s="564"/>
      <c r="AO827" s="564"/>
      <c r="AP827" s="564"/>
      <c r="AQ827" s="564"/>
      <c r="AR827" s="564"/>
      <c r="AS827" s="564"/>
      <c r="AT827" s="564"/>
      <c r="AU827" s="394"/>
      <c r="AV827" s="306"/>
      <c r="AW827" s="306"/>
      <c r="AX827" s="394"/>
      <c r="AY827" s="401"/>
      <c r="AZ827" s="341"/>
      <c r="BA827" s="341"/>
      <c r="BB827" s="341"/>
      <c r="BC827" s="341"/>
      <c r="BD827" s="341"/>
      <c r="BE827" s="401"/>
      <c r="BF827" s="341"/>
      <c r="BG827" s="341"/>
      <c r="BH827" s="402"/>
      <c r="BI827" s="403"/>
      <c r="BJ827" s="405"/>
      <c r="BK827" s="405"/>
      <c r="BL827" s="405"/>
      <c r="BM827" s="405"/>
      <c r="BN827" s="514"/>
    </row>
    <row r="828" ht="18.75" customHeight="1">
      <c r="A828" s="336" t="str">
        <f t="shared" si="13"/>
        <v/>
      </c>
      <c r="B828" s="341"/>
      <c r="C828" s="559"/>
      <c r="D828" s="559"/>
      <c r="E828" s="560" t="str">
        <f t="shared" si="14"/>
        <v/>
      </c>
      <c r="F828" s="401"/>
      <c r="G828" s="394"/>
      <c r="H828" s="341" t="str">
        <f t="array" ref="H828">IF(D828="","",XLOOKUP(D828,'Master Data'!K:K,'Master Data'!N:N,"Input in Master Data",0,1))</f>
        <v/>
      </c>
      <c r="I828" s="341" t="str">
        <f t="array" ref="I828">IF(D828="","",XLOOKUP(D828,'Master Data'!K:K,'Master Data'!O:O,"Input in Master Data",0,1))</f>
        <v/>
      </c>
      <c r="J828" s="341" t="str">
        <f t="array" ref="J828">if(V828="","",XLOOKUP(V828,Master[Company],Master[Blow],"Unknown",0,1))</f>
        <v/>
      </c>
      <c r="K828" s="341" t="str">
        <f t="array" ref="K828">if(V828="","",XLOOKUP(V828,Master[Company],Master[Pigging],"Unknown",0,1))</f>
        <v/>
      </c>
      <c r="L828" s="341" t="str">
        <f t="array" ref="L828">if(V828="","",XLOOKUP(V828,Master[Company],Master[Load Method],"Unknown",0,1))</f>
        <v/>
      </c>
      <c r="M828" s="341" t="str">
        <f t="array" ref="M828">if(V828="","",XLOOKUP(V828,Master[Company],Master[Line Distance],"Unknown",0,1))</f>
        <v/>
      </c>
      <c r="N828" s="394"/>
      <c r="O828" s="341"/>
      <c r="P828" s="506"/>
      <c r="Q828" s="341" t="str">
        <f t="array" ref="Q828">if(V828="","",XLOOKUP(V828,Master[Company],Master[Terms],"NA",0,1))</f>
        <v/>
      </c>
      <c r="R828" s="341" t="str">
        <f t="shared" si="9"/>
        <v/>
      </c>
      <c r="S828" s="341" t="str">
        <f t="array" ref="S828">if(V828="","",XLOOKUP(V828,Master[Company],Master[Group],"NA",0,1))</f>
        <v/>
      </c>
      <c r="T828" s="341" t="str">
        <f t="array" ref="T828">if(V828="","",XLOOKUP(V828,Master[Company],Master[Loading Location],"NA",0,1))</f>
        <v/>
      </c>
      <c r="U828" s="341" t="str">
        <f t="array" ref="U828">if(V828="","",XLOOKUP(V828,Master[Company],Master[Acronym],"NA",0,1))</f>
        <v/>
      </c>
      <c r="V828" s="341"/>
      <c r="W828" s="342"/>
      <c r="X828" s="90"/>
      <c r="Y828" s="341"/>
      <c r="Z828" s="341" t="str">
        <f t="shared" si="11"/>
        <v/>
      </c>
      <c r="AA828" s="341"/>
      <c r="AB828" s="341"/>
      <c r="AC828" s="341"/>
      <c r="AD828" s="401"/>
      <c r="AE828" s="563"/>
      <c r="AF828" s="564"/>
      <c r="AG828" s="564"/>
      <c r="AH828" s="564"/>
      <c r="AI828" s="564"/>
      <c r="AJ828" s="564"/>
      <c r="AK828" s="564"/>
      <c r="AL828" s="565"/>
      <c r="AM828" s="564"/>
      <c r="AN828" s="564"/>
      <c r="AO828" s="564"/>
      <c r="AP828" s="564"/>
      <c r="AQ828" s="564"/>
      <c r="AR828" s="564"/>
      <c r="AS828" s="564"/>
      <c r="AT828" s="564"/>
      <c r="AU828" s="394"/>
      <c r="AV828" s="306"/>
      <c r="AW828" s="306"/>
      <c r="AX828" s="394"/>
      <c r="AY828" s="401"/>
      <c r="AZ828" s="341"/>
      <c r="BA828" s="341"/>
      <c r="BB828" s="341"/>
      <c r="BC828" s="341"/>
      <c r="BD828" s="341"/>
      <c r="BE828" s="401"/>
      <c r="BF828" s="341"/>
      <c r="BG828" s="341"/>
      <c r="BH828" s="402"/>
      <c r="BI828" s="403"/>
      <c r="BJ828" s="405"/>
      <c r="BK828" s="405"/>
      <c r="BL828" s="405"/>
      <c r="BM828" s="405"/>
      <c r="BN828" s="514"/>
    </row>
    <row r="829" ht="18.75" customHeight="1">
      <c r="A829" s="336" t="str">
        <f t="shared" si="13"/>
        <v/>
      </c>
      <c r="B829" s="341"/>
      <c r="C829" s="559"/>
      <c r="D829" s="559"/>
      <c r="E829" s="560" t="str">
        <f t="shared" si="14"/>
        <v/>
      </c>
      <c r="F829" s="401"/>
      <c r="G829" s="394"/>
      <c r="H829" s="341" t="str">
        <f t="array" ref="H829">IF(D829="","",XLOOKUP(D829,'Master Data'!K:K,'Master Data'!N:N,"Input in Master Data",0,1))</f>
        <v/>
      </c>
      <c r="I829" s="341" t="str">
        <f t="array" ref="I829">IF(D829="","",XLOOKUP(D829,'Master Data'!K:K,'Master Data'!O:O,"Input in Master Data",0,1))</f>
        <v/>
      </c>
      <c r="J829" s="341" t="str">
        <f t="array" ref="J829">if(V829="","",XLOOKUP(V829,Master[Company],Master[Blow],"Unknown",0,1))</f>
        <v/>
      </c>
      <c r="K829" s="341" t="str">
        <f t="array" ref="K829">if(V829="","",XLOOKUP(V829,Master[Company],Master[Pigging],"Unknown",0,1))</f>
        <v/>
      </c>
      <c r="L829" s="341" t="str">
        <f t="array" ref="L829">if(V829="","",XLOOKUP(V829,Master[Company],Master[Load Method],"Unknown",0,1))</f>
        <v/>
      </c>
      <c r="M829" s="341" t="str">
        <f t="array" ref="M829">if(V829="","",XLOOKUP(V829,Master[Company],Master[Line Distance],"Unknown",0,1))</f>
        <v/>
      </c>
      <c r="N829" s="394"/>
      <c r="O829" s="341"/>
      <c r="P829" s="506"/>
      <c r="Q829" s="341" t="str">
        <f t="array" ref="Q829">if(V829="","",XLOOKUP(V829,Master[Company],Master[Terms],"NA",0,1))</f>
        <v/>
      </c>
      <c r="R829" s="341" t="str">
        <f t="shared" si="9"/>
        <v/>
      </c>
      <c r="S829" s="341" t="str">
        <f t="array" ref="S829">if(V829="","",XLOOKUP(V829,Master[Company],Master[Group],"NA",0,1))</f>
        <v/>
      </c>
      <c r="T829" s="341" t="str">
        <f t="array" ref="T829">if(V829="","",XLOOKUP(V829,Master[Company],Master[Loading Location],"NA",0,1))</f>
        <v/>
      </c>
      <c r="U829" s="341" t="str">
        <f t="array" ref="U829">if(V829="","",XLOOKUP(V829,Master[Company],Master[Acronym],"NA",0,1))</f>
        <v/>
      </c>
      <c r="V829" s="341"/>
      <c r="W829" s="342"/>
      <c r="X829" s="90"/>
      <c r="Y829" s="341"/>
      <c r="Z829" s="341" t="str">
        <f t="shared" si="11"/>
        <v/>
      </c>
      <c r="AA829" s="341"/>
      <c r="AB829" s="341"/>
      <c r="AC829" s="341"/>
      <c r="AD829" s="401"/>
      <c r="AE829" s="563"/>
      <c r="AF829" s="564"/>
      <c r="AG829" s="564"/>
      <c r="AH829" s="564"/>
      <c r="AI829" s="564"/>
      <c r="AJ829" s="564"/>
      <c r="AK829" s="564"/>
      <c r="AL829" s="565"/>
      <c r="AM829" s="564"/>
      <c r="AN829" s="564"/>
      <c r="AO829" s="564"/>
      <c r="AP829" s="564"/>
      <c r="AQ829" s="564"/>
      <c r="AR829" s="564"/>
      <c r="AS829" s="564"/>
      <c r="AT829" s="564"/>
      <c r="AU829" s="394"/>
      <c r="AV829" s="306"/>
      <c r="AW829" s="306"/>
      <c r="AX829" s="394"/>
      <c r="AY829" s="401"/>
      <c r="AZ829" s="341"/>
      <c r="BA829" s="341"/>
      <c r="BB829" s="341"/>
      <c r="BC829" s="341"/>
      <c r="BD829" s="341"/>
      <c r="BE829" s="401"/>
      <c r="BF829" s="341"/>
      <c r="BG829" s="341"/>
      <c r="BH829" s="402"/>
      <c r="BI829" s="403"/>
      <c r="BJ829" s="405"/>
      <c r="BK829" s="405"/>
      <c r="BL829" s="405"/>
      <c r="BM829" s="405"/>
      <c r="BN829" s="514"/>
    </row>
    <row r="830" ht="18.75" customHeight="1">
      <c r="A830" s="336" t="str">
        <f t="shared" si="13"/>
        <v/>
      </c>
      <c r="B830" s="341"/>
      <c r="C830" s="559"/>
      <c r="D830" s="559"/>
      <c r="E830" s="560" t="str">
        <f t="shared" si="14"/>
        <v/>
      </c>
      <c r="F830" s="401"/>
      <c r="G830" s="394"/>
      <c r="H830" s="341" t="str">
        <f t="array" ref="H830">IF(D830="","",XLOOKUP(D830,'Master Data'!K:K,'Master Data'!N:N,"Input in Master Data",0,1))</f>
        <v/>
      </c>
      <c r="I830" s="341" t="str">
        <f t="array" ref="I830">IF(D830="","",XLOOKUP(D830,'Master Data'!K:K,'Master Data'!O:O,"Input in Master Data",0,1))</f>
        <v/>
      </c>
      <c r="J830" s="341" t="str">
        <f t="array" ref="J830">if(V830="","",XLOOKUP(V830,Master[Company],Master[Blow],"Unknown",0,1))</f>
        <v/>
      </c>
      <c r="K830" s="341" t="str">
        <f t="array" ref="K830">if(V830="","",XLOOKUP(V830,Master[Company],Master[Pigging],"Unknown",0,1))</f>
        <v/>
      </c>
      <c r="L830" s="341" t="str">
        <f t="array" ref="L830">if(V830="","",XLOOKUP(V830,Master[Company],Master[Load Method],"Unknown",0,1))</f>
        <v/>
      </c>
      <c r="M830" s="341" t="str">
        <f t="array" ref="M830">if(V830="","",XLOOKUP(V830,Master[Company],Master[Line Distance],"Unknown",0,1))</f>
        <v/>
      </c>
      <c r="N830" s="394"/>
      <c r="O830" s="341"/>
      <c r="P830" s="506"/>
      <c r="Q830" s="341" t="str">
        <f t="array" ref="Q830">if(V830="","",XLOOKUP(V830,Master[Company],Master[Terms],"NA",0,1))</f>
        <v/>
      </c>
      <c r="R830" s="341" t="str">
        <f t="shared" si="9"/>
        <v/>
      </c>
      <c r="S830" s="341" t="str">
        <f t="array" ref="S830">if(V830="","",XLOOKUP(V830,Master[Company],Master[Group],"NA",0,1))</f>
        <v/>
      </c>
      <c r="T830" s="341" t="str">
        <f t="array" ref="T830">if(V830="","",XLOOKUP(V830,Master[Company],Master[Loading Location],"NA",0,1))</f>
        <v/>
      </c>
      <c r="U830" s="341" t="str">
        <f t="array" ref="U830">if(V830="","",XLOOKUP(V830,Master[Company],Master[Acronym],"NA",0,1))</f>
        <v/>
      </c>
      <c r="V830" s="341"/>
      <c r="W830" s="342"/>
      <c r="X830" s="90"/>
      <c r="Y830" s="341"/>
      <c r="Z830" s="341" t="str">
        <f t="shared" si="11"/>
        <v/>
      </c>
      <c r="AA830" s="341"/>
      <c r="AB830" s="341"/>
      <c r="AC830" s="341"/>
      <c r="AD830" s="401"/>
      <c r="AE830" s="563"/>
      <c r="AF830" s="564"/>
      <c r="AG830" s="564"/>
      <c r="AH830" s="564"/>
      <c r="AI830" s="564"/>
      <c r="AJ830" s="564"/>
      <c r="AK830" s="564"/>
      <c r="AL830" s="565"/>
      <c r="AM830" s="564"/>
      <c r="AN830" s="564"/>
      <c r="AO830" s="564"/>
      <c r="AP830" s="564"/>
      <c r="AQ830" s="564"/>
      <c r="AR830" s="564"/>
      <c r="AS830" s="564"/>
      <c r="AT830" s="564"/>
      <c r="AU830" s="394"/>
      <c r="AV830" s="306"/>
      <c r="AW830" s="306"/>
      <c r="AX830" s="394"/>
      <c r="AY830" s="401"/>
      <c r="AZ830" s="341"/>
      <c r="BA830" s="341"/>
      <c r="BB830" s="341"/>
      <c r="BC830" s="341"/>
      <c r="BD830" s="341"/>
      <c r="BE830" s="401"/>
      <c r="BF830" s="341"/>
      <c r="BG830" s="341"/>
      <c r="BH830" s="402"/>
      <c r="BI830" s="403"/>
      <c r="BJ830" s="405"/>
      <c r="BK830" s="405"/>
      <c r="BL830" s="405"/>
      <c r="BM830" s="405"/>
      <c r="BN830" s="514"/>
    </row>
    <row r="831" ht="18.75" customHeight="1">
      <c r="A831" s="336" t="str">
        <f t="shared" si="13"/>
        <v/>
      </c>
      <c r="B831" s="341"/>
      <c r="C831" s="559"/>
      <c r="D831" s="559"/>
      <c r="E831" s="560" t="str">
        <f t="shared" si="14"/>
        <v/>
      </c>
      <c r="F831" s="401"/>
      <c r="G831" s="394"/>
      <c r="H831" s="341" t="str">
        <f t="array" ref="H831">IF(D831="","",XLOOKUP(D831,'Master Data'!K:K,'Master Data'!N:N,"Input in Master Data",0,1))</f>
        <v/>
      </c>
      <c r="I831" s="341" t="str">
        <f t="array" ref="I831">IF(D831="","",XLOOKUP(D831,'Master Data'!K:K,'Master Data'!O:O,"Input in Master Data",0,1))</f>
        <v/>
      </c>
      <c r="J831" s="341" t="str">
        <f t="array" ref="J831">if(V831="","",XLOOKUP(V831,Master[Company],Master[Blow],"Unknown",0,1))</f>
        <v/>
      </c>
      <c r="K831" s="341" t="str">
        <f t="array" ref="K831">if(V831="","",XLOOKUP(V831,Master[Company],Master[Pigging],"Unknown",0,1))</f>
        <v/>
      </c>
      <c r="L831" s="341" t="str">
        <f t="array" ref="L831">if(V831="","",XLOOKUP(V831,Master[Company],Master[Load Method],"Unknown",0,1))</f>
        <v/>
      </c>
      <c r="M831" s="341" t="str">
        <f t="array" ref="M831">if(V831="","",XLOOKUP(V831,Master[Company],Master[Line Distance],"Unknown",0,1))</f>
        <v/>
      </c>
      <c r="N831" s="394"/>
      <c r="O831" s="341"/>
      <c r="P831" s="506"/>
      <c r="Q831" s="341" t="str">
        <f t="array" ref="Q831">if(V831="","",XLOOKUP(V831,Master[Company],Master[Terms],"NA",0,1))</f>
        <v/>
      </c>
      <c r="R831" s="341" t="str">
        <f t="shared" si="9"/>
        <v/>
      </c>
      <c r="S831" s="341" t="str">
        <f t="array" ref="S831">if(V831="","",XLOOKUP(V831,Master[Company],Master[Group],"NA",0,1))</f>
        <v/>
      </c>
      <c r="T831" s="341" t="str">
        <f t="array" ref="T831">if(V831="","",XLOOKUP(V831,Master[Company],Master[Loading Location],"NA",0,1))</f>
        <v/>
      </c>
      <c r="U831" s="341" t="str">
        <f t="array" ref="U831">if(V831="","",XLOOKUP(V831,Master[Company],Master[Acronym],"NA",0,1))</f>
        <v/>
      </c>
      <c r="V831" s="341"/>
      <c r="W831" s="342"/>
      <c r="X831" s="90"/>
      <c r="Y831" s="341"/>
      <c r="Z831" s="341" t="str">
        <f t="shared" si="11"/>
        <v/>
      </c>
      <c r="AA831" s="341"/>
      <c r="AB831" s="341"/>
      <c r="AC831" s="341"/>
      <c r="AD831" s="401"/>
      <c r="AE831" s="563"/>
      <c r="AF831" s="564"/>
      <c r="AG831" s="564"/>
      <c r="AH831" s="564"/>
      <c r="AI831" s="564"/>
      <c r="AJ831" s="564"/>
      <c r="AK831" s="564"/>
      <c r="AL831" s="565"/>
      <c r="AM831" s="564"/>
      <c r="AN831" s="564"/>
      <c r="AO831" s="564"/>
      <c r="AP831" s="564"/>
      <c r="AQ831" s="564"/>
      <c r="AR831" s="564"/>
      <c r="AS831" s="564"/>
      <c r="AT831" s="564"/>
      <c r="AU831" s="394"/>
      <c r="AV831" s="306"/>
      <c r="AW831" s="306"/>
      <c r="AX831" s="394"/>
      <c r="AY831" s="401"/>
      <c r="AZ831" s="341"/>
      <c r="BA831" s="341"/>
      <c r="BB831" s="341"/>
      <c r="BC831" s="341"/>
      <c r="BD831" s="341"/>
      <c r="BE831" s="401"/>
      <c r="BF831" s="341"/>
      <c r="BG831" s="341"/>
      <c r="BH831" s="402"/>
      <c r="BI831" s="403"/>
      <c r="BJ831" s="405"/>
      <c r="BK831" s="405"/>
      <c r="BL831" s="405"/>
      <c r="BM831" s="405"/>
      <c r="BN831" s="514"/>
    </row>
    <row r="832" ht="18.75" customHeight="1">
      <c r="A832" s="336" t="str">
        <f t="shared" si="13"/>
        <v/>
      </c>
      <c r="B832" s="341"/>
      <c r="C832" s="559"/>
      <c r="D832" s="559"/>
      <c r="E832" s="560" t="str">
        <f t="shared" si="14"/>
        <v/>
      </c>
      <c r="F832" s="401"/>
      <c r="G832" s="394"/>
      <c r="H832" s="341" t="str">
        <f t="array" ref="H832">IF(D832="","",XLOOKUP(D832,'Master Data'!K:K,'Master Data'!N:N,"Input in Master Data",0,1))</f>
        <v/>
      </c>
      <c r="I832" s="341" t="str">
        <f t="array" ref="I832">IF(D832="","",XLOOKUP(D832,'Master Data'!K:K,'Master Data'!O:O,"Input in Master Data",0,1))</f>
        <v/>
      </c>
      <c r="J832" s="341" t="str">
        <f t="array" ref="J832">if(V832="","",XLOOKUP(V832,Master[Company],Master[Blow],"Unknown",0,1))</f>
        <v/>
      </c>
      <c r="K832" s="341" t="str">
        <f t="array" ref="K832">if(V832="","",XLOOKUP(V832,Master[Company],Master[Pigging],"Unknown",0,1))</f>
        <v/>
      </c>
      <c r="L832" s="341" t="str">
        <f t="array" ref="L832">if(V832="","",XLOOKUP(V832,Master[Company],Master[Load Method],"Unknown",0,1))</f>
        <v/>
      </c>
      <c r="M832" s="341" t="str">
        <f t="array" ref="M832">if(V832="","",XLOOKUP(V832,Master[Company],Master[Line Distance],"Unknown",0,1))</f>
        <v/>
      </c>
      <c r="N832" s="394"/>
      <c r="O832" s="341"/>
      <c r="P832" s="506"/>
      <c r="Q832" s="341" t="str">
        <f t="array" ref="Q832">if(V832="","",XLOOKUP(V832,Master[Company],Master[Terms],"NA",0,1))</f>
        <v/>
      </c>
      <c r="R832" s="341" t="str">
        <f t="shared" si="9"/>
        <v/>
      </c>
      <c r="S832" s="341" t="str">
        <f t="array" ref="S832">if(V832="","",XLOOKUP(V832,Master[Company],Master[Group],"NA",0,1))</f>
        <v/>
      </c>
      <c r="T832" s="341" t="str">
        <f t="array" ref="T832">if(V832="","",XLOOKUP(V832,Master[Company],Master[Loading Location],"NA",0,1))</f>
        <v/>
      </c>
      <c r="U832" s="341" t="str">
        <f t="array" ref="U832">if(V832="","",XLOOKUP(V832,Master[Company],Master[Acronym],"NA",0,1))</f>
        <v/>
      </c>
      <c r="V832" s="341"/>
      <c r="W832" s="342"/>
      <c r="X832" s="90"/>
      <c r="Y832" s="341"/>
      <c r="Z832" s="341" t="str">
        <f t="shared" si="11"/>
        <v/>
      </c>
      <c r="AA832" s="341"/>
      <c r="AB832" s="341"/>
      <c r="AC832" s="341"/>
      <c r="AD832" s="401"/>
      <c r="AE832" s="563"/>
      <c r="AF832" s="564"/>
      <c r="AG832" s="564"/>
      <c r="AH832" s="564"/>
      <c r="AI832" s="564"/>
      <c r="AJ832" s="564"/>
      <c r="AK832" s="564"/>
      <c r="AL832" s="565"/>
      <c r="AM832" s="564"/>
      <c r="AN832" s="564"/>
      <c r="AO832" s="564"/>
      <c r="AP832" s="564"/>
      <c r="AQ832" s="564"/>
      <c r="AR832" s="564"/>
      <c r="AS832" s="564"/>
      <c r="AT832" s="564"/>
      <c r="AU832" s="394"/>
      <c r="AV832" s="306"/>
      <c r="AW832" s="306"/>
      <c r="AX832" s="394"/>
      <c r="AY832" s="401"/>
      <c r="AZ832" s="341"/>
      <c r="BA832" s="341"/>
      <c r="BB832" s="341"/>
      <c r="BC832" s="341"/>
      <c r="BD832" s="341"/>
      <c r="BE832" s="401"/>
      <c r="BF832" s="341"/>
      <c r="BG832" s="341"/>
      <c r="BH832" s="402"/>
      <c r="BI832" s="403"/>
      <c r="BJ832" s="405"/>
      <c r="BK832" s="405"/>
      <c r="BL832" s="405"/>
      <c r="BM832" s="405"/>
      <c r="BN832" s="514"/>
    </row>
    <row r="833" ht="18.75" customHeight="1">
      <c r="A833" s="336" t="str">
        <f t="shared" si="13"/>
        <v/>
      </c>
      <c r="B833" s="341"/>
      <c r="C833" s="559"/>
      <c r="D833" s="559"/>
      <c r="E833" s="560" t="str">
        <f t="shared" si="14"/>
        <v/>
      </c>
      <c r="F833" s="401"/>
      <c r="G833" s="394"/>
      <c r="H833" s="341" t="str">
        <f t="array" ref="H833">IF(D833="","",XLOOKUP(D833,'Master Data'!K:K,'Master Data'!N:N,"Input in Master Data",0,1))</f>
        <v/>
      </c>
      <c r="I833" s="341" t="str">
        <f t="array" ref="I833">IF(D833="","",XLOOKUP(D833,'Master Data'!K:K,'Master Data'!O:O,"Input in Master Data",0,1))</f>
        <v/>
      </c>
      <c r="J833" s="341" t="str">
        <f t="array" ref="J833">if(V833="","",XLOOKUP(V833,Master[Company],Master[Blow],"Unknown",0,1))</f>
        <v/>
      </c>
      <c r="K833" s="341" t="str">
        <f t="array" ref="K833">if(V833="","",XLOOKUP(V833,Master[Company],Master[Pigging],"Unknown",0,1))</f>
        <v/>
      </c>
      <c r="L833" s="341" t="str">
        <f t="array" ref="L833">if(V833="","",XLOOKUP(V833,Master[Company],Master[Load Method],"Unknown",0,1))</f>
        <v/>
      </c>
      <c r="M833" s="341" t="str">
        <f t="array" ref="M833">if(V833="","",XLOOKUP(V833,Master[Company],Master[Line Distance],"Unknown",0,1))</f>
        <v/>
      </c>
      <c r="N833" s="394"/>
      <c r="O833" s="341"/>
      <c r="P833" s="506"/>
      <c r="Q833" s="341" t="str">
        <f t="array" ref="Q833">if(V833="","",XLOOKUP(V833,Master[Company],Master[Terms],"NA",0,1))</f>
        <v/>
      </c>
      <c r="R833" s="341" t="str">
        <f t="shared" si="9"/>
        <v/>
      </c>
      <c r="S833" s="341" t="str">
        <f t="array" ref="S833">if(V833="","",XLOOKUP(V833,Master[Company],Master[Group],"NA",0,1))</f>
        <v/>
      </c>
      <c r="T833" s="341" t="str">
        <f t="array" ref="T833">if(V833="","",XLOOKUP(V833,Master[Company],Master[Loading Location],"NA",0,1))</f>
        <v/>
      </c>
      <c r="U833" s="341" t="str">
        <f t="array" ref="U833">if(V833="","",XLOOKUP(V833,Master[Company],Master[Acronym],"NA",0,1))</f>
        <v/>
      </c>
      <c r="V833" s="341"/>
      <c r="W833" s="342"/>
      <c r="X833" s="90"/>
      <c r="Y833" s="341"/>
      <c r="Z833" s="341" t="str">
        <f t="shared" si="11"/>
        <v/>
      </c>
      <c r="AA833" s="341"/>
      <c r="AB833" s="341"/>
      <c r="AC833" s="341"/>
      <c r="AD833" s="401"/>
      <c r="AE833" s="563"/>
      <c r="AF833" s="564"/>
      <c r="AG833" s="564"/>
      <c r="AH833" s="564"/>
      <c r="AI833" s="564"/>
      <c r="AJ833" s="564"/>
      <c r="AK833" s="564"/>
      <c r="AL833" s="565"/>
      <c r="AM833" s="564"/>
      <c r="AN833" s="564"/>
      <c r="AO833" s="564"/>
      <c r="AP833" s="564"/>
      <c r="AQ833" s="564"/>
      <c r="AR833" s="564"/>
      <c r="AS833" s="564"/>
      <c r="AT833" s="564"/>
      <c r="AU833" s="394"/>
      <c r="AV833" s="306"/>
      <c r="AW833" s="306"/>
      <c r="AX833" s="394"/>
      <c r="AY833" s="401"/>
      <c r="AZ833" s="341"/>
      <c r="BA833" s="341"/>
      <c r="BB833" s="341"/>
      <c r="BC833" s="341"/>
      <c r="BD833" s="341"/>
      <c r="BE833" s="401"/>
      <c r="BF833" s="341"/>
      <c r="BG833" s="341"/>
      <c r="BH833" s="402"/>
      <c r="BI833" s="403"/>
      <c r="BJ833" s="405"/>
      <c r="BK833" s="405"/>
      <c r="BL833" s="405"/>
      <c r="BM833" s="405"/>
      <c r="BN833" s="514"/>
    </row>
    <row r="834" ht="18.75" customHeight="1">
      <c r="A834" s="336" t="str">
        <f t="shared" si="13"/>
        <v/>
      </c>
      <c r="B834" s="341"/>
      <c r="C834" s="559"/>
      <c r="D834" s="559"/>
      <c r="E834" s="560" t="str">
        <f t="shared" si="14"/>
        <v/>
      </c>
      <c r="F834" s="401"/>
      <c r="G834" s="394"/>
      <c r="H834" s="341" t="str">
        <f t="array" ref="H834">IF(D834="","",XLOOKUP(D834,'Master Data'!K:K,'Master Data'!N:N,"Input in Master Data",0,1))</f>
        <v/>
      </c>
      <c r="I834" s="341" t="str">
        <f t="array" ref="I834">IF(D834="","",XLOOKUP(D834,'Master Data'!K:K,'Master Data'!O:O,"Input in Master Data",0,1))</f>
        <v/>
      </c>
      <c r="J834" s="341" t="str">
        <f t="array" ref="J834">if(V834="","",XLOOKUP(V834,Master[Company],Master[Blow],"Unknown",0,1))</f>
        <v/>
      </c>
      <c r="K834" s="341" t="str">
        <f t="array" ref="K834">if(V834="","",XLOOKUP(V834,Master[Company],Master[Pigging],"Unknown",0,1))</f>
        <v/>
      </c>
      <c r="L834" s="341" t="str">
        <f t="array" ref="L834">if(V834="","",XLOOKUP(V834,Master[Company],Master[Load Method],"Unknown",0,1))</f>
        <v/>
      </c>
      <c r="M834" s="341" t="str">
        <f t="array" ref="M834">if(V834="","",XLOOKUP(V834,Master[Company],Master[Line Distance],"Unknown",0,1))</f>
        <v/>
      </c>
      <c r="N834" s="394"/>
      <c r="O834" s="341"/>
      <c r="P834" s="506"/>
      <c r="Q834" s="341" t="str">
        <f t="array" ref="Q834">if(V834="","",XLOOKUP(V834,Master[Company],Master[Terms],"NA",0,1))</f>
        <v/>
      </c>
      <c r="R834" s="341" t="str">
        <f t="shared" si="9"/>
        <v/>
      </c>
      <c r="S834" s="341" t="str">
        <f t="array" ref="S834">if(V834="","",XLOOKUP(V834,Master[Company],Master[Group],"NA",0,1))</f>
        <v/>
      </c>
      <c r="T834" s="341" t="str">
        <f t="array" ref="T834">if(V834="","",XLOOKUP(V834,Master[Company],Master[Loading Location],"NA",0,1))</f>
        <v/>
      </c>
      <c r="U834" s="341" t="str">
        <f t="array" ref="U834">if(V834="","",XLOOKUP(V834,Master[Company],Master[Acronym],"NA",0,1))</f>
        <v/>
      </c>
      <c r="V834" s="341"/>
      <c r="W834" s="342"/>
      <c r="X834" s="90"/>
      <c r="Y834" s="341"/>
      <c r="Z834" s="341" t="str">
        <f t="shared" si="11"/>
        <v/>
      </c>
      <c r="AA834" s="341"/>
      <c r="AB834" s="341"/>
      <c r="AC834" s="341"/>
      <c r="AD834" s="401"/>
      <c r="AE834" s="563"/>
      <c r="AF834" s="564"/>
      <c r="AG834" s="564"/>
      <c r="AH834" s="564"/>
      <c r="AI834" s="564"/>
      <c r="AJ834" s="564"/>
      <c r="AK834" s="564"/>
      <c r="AL834" s="565"/>
      <c r="AM834" s="564"/>
      <c r="AN834" s="564"/>
      <c r="AO834" s="564"/>
      <c r="AP834" s="564"/>
      <c r="AQ834" s="564"/>
      <c r="AR834" s="564"/>
      <c r="AS834" s="564"/>
      <c r="AT834" s="564"/>
      <c r="AU834" s="394"/>
      <c r="AV834" s="306"/>
      <c r="AW834" s="306"/>
      <c r="AX834" s="394"/>
      <c r="AY834" s="401"/>
      <c r="AZ834" s="341"/>
      <c r="BA834" s="341"/>
      <c r="BB834" s="341"/>
      <c r="BC834" s="341"/>
      <c r="BD834" s="341"/>
      <c r="BE834" s="401"/>
      <c r="BF834" s="341"/>
      <c r="BG834" s="341"/>
      <c r="BH834" s="402"/>
      <c r="BI834" s="403"/>
      <c r="BJ834" s="405"/>
      <c r="BK834" s="405"/>
      <c r="BL834" s="405"/>
      <c r="BM834" s="405"/>
      <c r="BN834" s="514"/>
    </row>
    <row r="835" ht="18.75" customHeight="1">
      <c r="A835" s="336" t="str">
        <f t="shared" si="13"/>
        <v/>
      </c>
      <c r="B835" s="341"/>
      <c r="C835" s="559"/>
      <c r="D835" s="559"/>
      <c r="E835" s="560" t="str">
        <f t="shared" si="14"/>
        <v/>
      </c>
      <c r="F835" s="401"/>
      <c r="G835" s="394"/>
      <c r="H835" s="341" t="str">
        <f t="array" ref="H835">IF(D835="","",XLOOKUP(D835,'Master Data'!K:K,'Master Data'!N:N,"Input in Master Data",0,1))</f>
        <v/>
      </c>
      <c r="I835" s="341" t="str">
        <f t="array" ref="I835">IF(D835="","",XLOOKUP(D835,'Master Data'!K:K,'Master Data'!O:O,"Input in Master Data",0,1))</f>
        <v/>
      </c>
      <c r="J835" s="341" t="str">
        <f t="array" ref="J835">if(V835="","",XLOOKUP(V835,Master[Company],Master[Blow],"Unknown",0,1))</f>
        <v/>
      </c>
      <c r="K835" s="341" t="str">
        <f t="array" ref="K835">if(V835="","",XLOOKUP(V835,Master[Company],Master[Pigging],"Unknown",0,1))</f>
        <v/>
      </c>
      <c r="L835" s="341" t="str">
        <f t="array" ref="L835">if(V835="","",XLOOKUP(V835,Master[Company],Master[Load Method],"Unknown",0,1))</f>
        <v/>
      </c>
      <c r="M835" s="341" t="str">
        <f t="array" ref="M835">if(V835="","",XLOOKUP(V835,Master[Company],Master[Line Distance],"Unknown",0,1))</f>
        <v/>
      </c>
      <c r="N835" s="394"/>
      <c r="O835" s="341"/>
      <c r="P835" s="506"/>
      <c r="Q835" s="341" t="str">
        <f t="array" ref="Q835">if(V835="","",XLOOKUP(V835,Master[Company],Master[Terms],"NA",0,1))</f>
        <v/>
      </c>
      <c r="R835" s="341" t="str">
        <f t="shared" si="9"/>
        <v/>
      </c>
      <c r="S835" s="341" t="str">
        <f t="array" ref="S835">if(V835="","",XLOOKUP(V835,Master[Company],Master[Group],"NA",0,1))</f>
        <v/>
      </c>
      <c r="T835" s="341" t="str">
        <f t="array" ref="T835">if(V835="","",XLOOKUP(V835,Master[Company],Master[Loading Location],"NA",0,1))</f>
        <v/>
      </c>
      <c r="U835" s="341" t="str">
        <f t="array" ref="U835">if(V835="","",XLOOKUP(V835,Master[Company],Master[Acronym],"NA",0,1))</f>
        <v/>
      </c>
      <c r="V835" s="341"/>
      <c r="W835" s="342"/>
      <c r="X835" s="90"/>
      <c r="Y835" s="341"/>
      <c r="Z835" s="341" t="str">
        <f t="shared" si="11"/>
        <v/>
      </c>
      <c r="AA835" s="341"/>
      <c r="AB835" s="341"/>
      <c r="AC835" s="341"/>
      <c r="AD835" s="401"/>
      <c r="AE835" s="563"/>
      <c r="AF835" s="564"/>
      <c r="AG835" s="564"/>
      <c r="AH835" s="564"/>
      <c r="AI835" s="564"/>
      <c r="AJ835" s="564"/>
      <c r="AK835" s="564"/>
      <c r="AL835" s="565"/>
      <c r="AM835" s="564"/>
      <c r="AN835" s="564"/>
      <c r="AO835" s="564"/>
      <c r="AP835" s="564"/>
      <c r="AQ835" s="564"/>
      <c r="AR835" s="564"/>
      <c r="AS835" s="564"/>
      <c r="AT835" s="564"/>
      <c r="AU835" s="394"/>
      <c r="AV835" s="306"/>
      <c r="AW835" s="306"/>
      <c r="AX835" s="394"/>
      <c r="AY835" s="401"/>
      <c r="AZ835" s="341"/>
      <c r="BA835" s="341"/>
      <c r="BB835" s="341"/>
      <c r="BC835" s="341"/>
      <c r="BD835" s="341"/>
      <c r="BE835" s="401"/>
      <c r="BF835" s="341"/>
      <c r="BG835" s="341"/>
      <c r="BH835" s="402"/>
      <c r="BI835" s="403"/>
      <c r="BJ835" s="405"/>
      <c r="BK835" s="405"/>
      <c r="BL835" s="405"/>
      <c r="BM835" s="405"/>
      <c r="BN835" s="514"/>
    </row>
    <row r="836" ht="18.75" customHeight="1">
      <c r="A836" s="336" t="str">
        <f t="shared" si="13"/>
        <v/>
      </c>
      <c r="B836" s="341"/>
      <c r="C836" s="559"/>
      <c r="D836" s="559"/>
      <c r="E836" s="560" t="str">
        <f t="shared" si="14"/>
        <v/>
      </c>
      <c r="F836" s="401"/>
      <c r="G836" s="394"/>
      <c r="H836" s="341" t="str">
        <f t="array" ref="H836">IF(D836="","",XLOOKUP(D836,'Master Data'!K:K,'Master Data'!N:N,"Input in Master Data",0,1))</f>
        <v/>
      </c>
      <c r="I836" s="341" t="str">
        <f t="array" ref="I836">IF(D836="","",XLOOKUP(D836,'Master Data'!K:K,'Master Data'!O:O,"Input in Master Data",0,1))</f>
        <v/>
      </c>
      <c r="J836" s="341" t="str">
        <f t="array" ref="J836">if(V836="","",XLOOKUP(V836,Master[Company],Master[Blow],"Unknown",0,1))</f>
        <v/>
      </c>
      <c r="K836" s="341" t="str">
        <f t="array" ref="K836">if(V836="","",XLOOKUP(V836,Master[Company],Master[Pigging],"Unknown",0,1))</f>
        <v/>
      </c>
      <c r="L836" s="341" t="str">
        <f t="array" ref="L836">if(V836="","",XLOOKUP(V836,Master[Company],Master[Load Method],"Unknown",0,1))</f>
        <v/>
      </c>
      <c r="M836" s="341" t="str">
        <f t="array" ref="M836">if(V836="","",XLOOKUP(V836,Master[Company],Master[Line Distance],"Unknown",0,1))</f>
        <v/>
      </c>
      <c r="N836" s="394"/>
      <c r="O836" s="341"/>
      <c r="P836" s="506"/>
      <c r="Q836" s="341" t="str">
        <f t="array" ref="Q836">if(V836="","",XLOOKUP(V836,Master[Company],Master[Terms],"NA",0,1))</f>
        <v/>
      </c>
      <c r="R836" s="341" t="str">
        <f t="shared" si="9"/>
        <v/>
      </c>
      <c r="S836" s="341" t="str">
        <f t="array" ref="S836">if(V836="","",XLOOKUP(V836,Master[Company],Master[Group],"NA",0,1))</f>
        <v/>
      </c>
      <c r="T836" s="341" t="str">
        <f t="array" ref="T836">if(V836="","",XLOOKUP(V836,Master[Company],Master[Loading Location],"NA",0,1))</f>
        <v/>
      </c>
      <c r="U836" s="341" t="str">
        <f t="array" ref="U836">if(V836="","",XLOOKUP(V836,Master[Company],Master[Acronym],"NA",0,1))</f>
        <v/>
      </c>
      <c r="V836" s="341"/>
      <c r="W836" s="342"/>
      <c r="X836" s="90"/>
      <c r="Y836" s="341"/>
      <c r="Z836" s="341" t="str">
        <f t="shared" si="11"/>
        <v/>
      </c>
      <c r="AA836" s="341"/>
      <c r="AB836" s="341"/>
      <c r="AC836" s="341"/>
      <c r="AD836" s="401"/>
      <c r="AE836" s="563"/>
      <c r="AF836" s="564"/>
      <c r="AG836" s="564"/>
      <c r="AH836" s="564"/>
      <c r="AI836" s="564"/>
      <c r="AJ836" s="564"/>
      <c r="AK836" s="564"/>
      <c r="AL836" s="565"/>
      <c r="AM836" s="564"/>
      <c r="AN836" s="564"/>
      <c r="AO836" s="564"/>
      <c r="AP836" s="564"/>
      <c r="AQ836" s="564"/>
      <c r="AR836" s="564"/>
      <c r="AS836" s="564"/>
      <c r="AT836" s="564"/>
      <c r="AU836" s="394"/>
      <c r="AV836" s="306"/>
      <c r="AW836" s="306"/>
      <c r="AX836" s="394"/>
      <c r="AY836" s="401"/>
      <c r="AZ836" s="341"/>
      <c r="BA836" s="341"/>
      <c r="BB836" s="341"/>
      <c r="BC836" s="341"/>
      <c r="BD836" s="341"/>
      <c r="BE836" s="401"/>
      <c r="BF836" s="341"/>
      <c r="BG836" s="341"/>
      <c r="BH836" s="402"/>
      <c r="BI836" s="403"/>
      <c r="BJ836" s="405"/>
      <c r="BK836" s="405"/>
      <c r="BL836" s="405"/>
      <c r="BM836" s="405"/>
      <c r="BN836" s="514"/>
    </row>
    <row r="837" ht="18.75" customHeight="1">
      <c r="A837" s="336" t="str">
        <f t="shared" si="13"/>
        <v/>
      </c>
      <c r="B837" s="341"/>
      <c r="C837" s="559"/>
      <c r="D837" s="559"/>
      <c r="E837" s="560" t="str">
        <f t="shared" si="14"/>
        <v/>
      </c>
      <c r="F837" s="401"/>
      <c r="G837" s="394"/>
      <c r="H837" s="341" t="str">
        <f t="array" ref="H837">IF(D837="","",XLOOKUP(D837,'Master Data'!K:K,'Master Data'!N:N,"Input in Master Data",0,1))</f>
        <v/>
      </c>
      <c r="I837" s="341" t="str">
        <f t="array" ref="I837">IF(D837="","",XLOOKUP(D837,'Master Data'!K:K,'Master Data'!O:O,"Input in Master Data",0,1))</f>
        <v/>
      </c>
      <c r="J837" s="341" t="str">
        <f t="array" ref="J837">if(V837="","",XLOOKUP(V837,Master[Company],Master[Blow],"Unknown",0,1))</f>
        <v/>
      </c>
      <c r="K837" s="341" t="str">
        <f t="array" ref="K837">if(V837="","",XLOOKUP(V837,Master[Company],Master[Pigging],"Unknown",0,1))</f>
        <v/>
      </c>
      <c r="L837" s="341" t="str">
        <f t="array" ref="L837">if(V837="","",XLOOKUP(V837,Master[Company],Master[Load Method],"Unknown",0,1))</f>
        <v/>
      </c>
      <c r="M837" s="341" t="str">
        <f t="array" ref="M837">if(V837="","",XLOOKUP(V837,Master[Company],Master[Line Distance],"Unknown",0,1))</f>
        <v/>
      </c>
      <c r="N837" s="394"/>
      <c r="O837" s="341"/>
      <c r="P837" s="506"/>
      <c r="Q837" s="341" t="str">
        <f t="array" ref="Q837">if(V837="","",XLOOKUP(V837,Master[Company],Master[Terms],"NA",0,1))</f>
        <v/>
      </c>
      <c r="R837" s="341" t="str">
        <f t="shared" si="9"/>
        <v/>
      </c>
      <c r="S837" s="341" t="str">
        <f t="array" ref="S837">if(V837="","",XLOOKUP(V837,Master[Company],Master[Group],"NA",0,1))</f>
        <v/>
      </c>
      <c r="T837" s="341" t="str">
        <f t="array" ref="T837">if(V837="","",XLOOKUP(V837,Master[Company],Master[Loading Location],"NA",0,1))</f>
        <v/>
      </c>
      <c r="U837" s="341" t="str">
        <f t="array" ref="U837">if(V837="","",XLOOKUP(V837,Master[Company],Master[Acronym],"NA",0,1))</f>
        <v/>
      </c>
      <c r="V837" s="341"/>
      <c r="W837" s="342"/>
      <c r="X837" s="90"/>
      <c r="Y837" s="341"/>
      <c r="Z837" s="341" t="str">
        <f t="shared" si="11"/>
        <v/>
      </c>
      <c r="AA837" s="341"/>
      <c r="AB837" s="341"/>
      <c r="AC837" s="341"/>
      <c r="AD837" s="401"/>
      <c r="AE837" s="563"/>
      <c r="AF837" s="564"/>
      <c r="AG837" s="564"/>
      <c r="AH837" s="564"/>
      <c r="AI837" s="564"/>
      <c r="AJ837" s="564"/>
      <c r="AK837" s="564"/>
      <c r="AL837" s="565"/>
      <c r="AM837" s="564"/>
      <c r="AN837" s="564"/>
      <c r="AO837" s="564"/>
      <c r="AP837" s="564"/>
      <c r="AQ837" s="564"/>
      <c r="AR837" s="564"/>
      <c r="AS837" s="564"/>
      <c r="AT837" s="564"/>
      <c r="AU837" s="394"/>
      <c r="AV837" s="306"/>
      <c r="AW837" s="306"/>
      <c r="AX837" s="394"/>
      <c r="AY837" s="401"/>
      <c r="AZ837" s="341"/>
      <c r="BA837" s="341"/>
      <c r="BB837" s="341"/>
      <c r="BC837" s="341"/>
      <c r="BD837" s="341"/>
      <c r="BE837" s="401"/>
      <c r="BF837" s="341"/>
      <c r="BG837" s="341"/>
      <c r="BH837" s="402"/>
      <c r="BI837" s="403"/>
      <c r="BJ837" s="405"/>
      <c r="BK837" s="405"/>
      <c r="BL837" s="405"/>
      <c r="BM837" s="405"/>
      <c r="BN837" s="514"/>
    </row>
    <row r="838" ht="18.75" customHeight="1">
      <c r="A838" s="336" t="str">
        <f t="shared" si="13"/>
        <v/>
      </c>
      <c r="B838" s="341"/>
      <c r="C838" s="559"/>
      <c r="D838" s="559"/>
      <c r="E838" s="560" t="str">
        <f t="shared" si="14"/>
        <v/>
      </c>
      <c r="F838" s="401"/>
      <c r="G838" s="394"/>
      <c r="H838" s="341" t="str">
        <f t="array" ref="H838">IF(D838="","",XLOOKUP(D838,'Master Data'!K:K,'Master Data'!N:N,"Input in Master Data",0,1))</f>
        <v/>
      </c>
      <c r="I838" s="341" t="str">
        <f t="array" ref="I838">IF(D838="","",XLOOKUP(D838,'Master Data'!K:K,'Master Data'!O:O,"Input in Master Data",0,1))</f>
        <v/>
      </c>
      <c r="J838" s="341" t="str">
        <f t="array" ref="J838">if(V838="","",XLOOKUP(V838,Master[Company],Master[Blow],"Unknown",0,1))</f>
        <v/>
      </c>
      <c r="K838" s="341" t="str">
        <f t="array" ref="K838">if(V838="","",XLOOKUP(V838,Master[Company],Master[Pigging],"Unknown",0,1))</f>
        <v/>
      </c>
      <c r="L838" s="341" t="str">
        <f t="array" ref="L838">if(V838="","",XLOOKUP(V838,Master[Company],Master[Load Method],"Unknown",0,1))</f>
        <v/>
      </c>
      <c r="M838" s="341" t="str">
        <f t="array" ref="M838">if(V838="","",XLOOKUP(V838,Master[Company],Master[Line Distance],"Unknown",0,1))</f>
        <v/>
      </c>
      <c r="N838" s="394"/>
      <c r="O838" s="341"/>
      <c r="P838" s="506"/>
      <c r="Q838" s="341" t="str">
        <f t="array" ref="Q838">if(V838="","",XLOOKUP(V838,Master[Company],Master[Terms],"NA",0,1))</f>
        <v/>
      </c>
      <c r="R838" s="341" t="str">
        <f t="shared" si="9"/>
        <v/>
      </c>
      <c r="S838" s="341" t="str">
        <f t="array" ref="S838">if(V838="","",XLOOKUP(V838,Master[Company],Master[Group],"NA",0,1))</f>
        <v/>
      </c>
      <c r="T838" s="341" t="str">
        <f t="array" ref="T838">if(V838="","",XLOOKUP(V838,Master[Company],Master[Loading Location],"NA",0,1))</f>
        <v/>
      </c>
      <c r="U838" s="341" t="str">
        <f t="array" ref="U838">if(V838="","",XLOOKUP(V838,Master[Company],Master[Acronym],"NA",0,1))</f>
        <v/>
      </c>
      <c r="V838" s="341"/>
      <c r="W838" s="342"/>
      <c r="X838" s="90"/>
      <c r="Y838" s="341"/>
      <c r="Z838" s="341" t="str">
        <f t="shared" si="11"/>
        <v/>
      </c>
      <c r="AA838" s="341"/>
      <c r="AB838" s="341"/>
      <c r="AC838" s="341"/>
      <c r="AD838" s="401"/>
      <c r="AE838" s="563"/>
      <c r="AF838" s="564"/>
      <c r="AG838" s="564"/>
      <c r="AH838" s="564"/>
      <c r="AI838" s="564"/>
      <c r="AJ838" s="564"/>
      <c r="AK838" s="564"/>
      <c r="AL838" s="565"/>
      <c r="AM838" s="564"/>
      <c r="AN838" s="564"/>
      <c r="AO838" s="564"/>
      <c r="AP838" s="564"/>
      <c r="AQ838" s="564"/>
      <c r="AR838" s="564"/>
      <c r="AS838" s="564"/>
      <c r="AT838" s="564"/>
      <c r="AU838" s="394"/>
      <c r="AV838" s="306"/>
      <c r="AW838" s="306"/>
      <c r="AX838" s="394"/>
      <c r="AY838" s="401"/>
      <c r="AZ838" s="341"/>
      <c r="BA838" s="341"/>
      <c r="BB838" s="341"/>
      <c r="BC838" s="341"/>
      <c r="BD838" s="341"/>
      <c r="BE838" s="401"/>
      <c r="BF838" s="341"/>
      <c r="BG838" s="341"/>
      <c r="BH838" s="402"/>
      <c r="BI838" s="403"/>
      <c r="BJ838" s="405"/>
      <c r="BK838" s="405"/>
      <c r="BL838" s="405"/>
      <c r="BM838" s="405"/>
      <c r="BN838" s="514"/>
    </row>
    <row r="839" ht="18.75" customHeight="1">
      <c r="A839" s="336" t="str">
        <f t="shared" si="13"/>
        <v/>
      </c>
      <c r="B839" s="341"/>
      <c r="C839" s="559"/>
      <c r="D839" s="559"/>
      <c r="E839" s="560" t="str">
        <f t="shared" si="14"/>
        <v/>
      </c>
      <c r="F839" s="401"/>
      <c r="G839" s="394"/>
      <c r="H839" s="341" t="str">
        <f t="array" ref="H839">IF(D839="","",XLOOKUP(D839,'Master Data'!K:K,'Master Data'!N:N,"Input in Master Data",0,1))</f>
        <v/>
      </c>
      <c r="I839" s="341" t="str">
        <f t="array" ref="I839">IF(D839="","",XLOOKUP(D839,'Master Data'!K:K,'Master Data'!O:O,"Input in Master Data",0,1))</f>
        <v/>
      </c>
      <c r="J839" s="341" t="str">
        <f t="array" ref="J839">if(V839="","",XLOOKUP(V839,Master[Company],Master[Blow],"Unknown",0,1))</f>
        <v/>
      </c>
      <c r="K839" s="341" t="str">
        <f t="array" ref="K839">if(V839="","",XLOOKUP(V839,Master[Company],Master[Pigging],"Unknown",0,1))</f>
        <v/>
      </c>
      <c r="L839" s="341" t="str">
        <f t="array" ref="L839">if(V839="","",XLOOKUP(V839,Master[Company],Master[Load Method],"Unknown",0,1))</f>
        <v/>
      </c>
      <c r="M839" s="341" t="str">
        <f t="array" ref="M839">if(V839="","",XLOOKUP(V839,Master[Company],Master[Line Distance],"Unknown",0,1))</f>
        <v/>
      </c>
      <c r="N839" s="394"/>
      <c r="O839" s="341"/>
      <c r="P839" s="506"/>
      <c r="Q839" s="341" t="str">
        <f t="array" ref="Q839">if(V839="","",XLOOKUP(V839,Master[Company],Master[Terms],"NA",0,1))</f>
        <v/>
      </c>
      <c r="R839" s="341" t="str">
        <f t="shared" si="9"/>
        <v/>
      </c>
      <c r="S839" s="341" t="str">
        <f t="array" ref="S839">if(V839="","",XLOOKUP(V839,Master[Company],Master[Group],"NA",0,1))</f>
        <v/>
      </c>
      <c r="T839" s="341" t="str">
        <f t="array" ref="T839">if(V839="","",XLOOKUP(V839,Master[Company],Master[Loading Location],"NA",0,1))</f>
        <v/>
      </c>
      <c r="U839" s="341" t="str">
        <f t="array" ref="U839">if(V839="","",XLOOKUP(V839,Master[Company],Master[Acronym],"NA",0,1))</f>
        <v/>
      </c>
      <c r="V839" s="341"/>
      <c r="W839" s="342"/>
      <c r="X839" s="90"/>
      <c r="Y839" s="341"/>
      <c r="Z839" s="341" t="str">
        <f t="shared" si="11"/>
        <v/>
      </c>
      <c r="AA839" s="341"/>
      <c r="AB839" s="341"/>
      <c r="AC839" s="341"/>
      <c r="AD839" s="401"/>
      <c r="AE839" s="563"/>
      <c r="AF839" s="564"/>
      <c r="AG839" s="564"/>
      <c r="AH839" s="564"/>
      <c r="AI839" s="564"/>
      <c r="AJ839" s="564"/>
      <c r="AK839" s="564"/>
      <c r="AL839" s="565"/>
      <c r="AM839" s="564"/>
      <c r="AN839" s="564"/>
      <c r="AO839" s="564"/>
      <c r="AP839" s="564"/>
      <c r="AQ839" s="564"/>
      <c r="AR839" s="564"/>
      <c r="AS839" s="564"/>
      <c r="AT839" s="564"/>
      <c r="AU839" s="394"/>
      <c r="AV839" s="306"/>
      <c r="AW839" s="306"/>
      <c r="AX839" s="394"/>
      <c r="AY839" s="401"/>
      <c r="AZ839" s="341"/>
      <c r="BA839" s="341"/>
      <c r="BB839" s="341"/>
      <c r="BC839" s="341"/>
      <c r="BD839" s="341"/>
      <c r="BE839" s="401"/>
      <c r="BF839" s="341"/>
      <c r="BG839" s="341"/>
      <c r="BH839" s="402"/>
      <c r="BI839" s="403"/>
      <c r="BJ839" s="405"/>
      <c r="BK839" s="405"/>
      <c r="BL839" s="405"/>
      <c r="BM839" s="405"/>
      <c r="BN839" s="514"/>
    </row>
    <row r="840" ht="18.75" customHeight="1">
      <c r="A840" s="336" t="str">
        <f t="shared" si="13"/>
        <v/>
      </c>
      <c r="B840" s="341"/>
      <c r="C840" s="559"/>
      <c r="D840" s="559"/>
      <c r="E840" s="560" t="str">
        <f t="shared" si="14"/>
        <v/>
      </c>
      <c r="F840" s="401"/>
      <c r="G840" s="394"/>
      <c r="H840" s="341" t="str">
        <f t="array" ref="H840">IF(D840="","",XLOOKUP(D840,'Master Data'!K:K,'Master Data'!N:N,"Input in Master Data",0,1))</f>
        <v/>
      </c>
      <c r="I840" s="341" t="str">
        <f t="array" ref="I840">IF(D840="","",XLOOKUP(D840,'Master Data'!K:K,'Master Data'!O:O,"Input in Master Data",0,1))</f>
        <v/>
      </c>
      <c r="J840" s="341" t="str">
        <f t="array" ref="J840">if(V840="","",XLOOKUP(V840,Master[Company],Master[Blow],"Unknown",0,1))</f>
        <v/>
      </c>
      <c r="K840" s="341" t="str">
        <f t="array" ref="K840">if(V840="","",XLOOKUP(V840,Master[Company],Master[Pigging],"Unknown",0,1))</f>
        <v/>
      </c>
      <c r="L840" s="341" t="str">
        <f t="array" ref="L840">if(V840="","",XLOOKUP(V840,Master[Company],Master[Load Method],"Unknown",0,1))</f>
        <v/>
      </c>
      <c r="M840" s="341" t="str">
        <f t="array" ref="M840">if(V840="","",XLOOKUP(V840,Master[Company],Master[Line Distance],"Unknown",0,1))</f>
        <v/>
      </c>
      <c r="N840" s="394"/>
      <c r="O840" s="341"/>
      <c r="P840" s="506"/>
      <c r="Q840" s="341" t="str">
        <f t="array" ref="Q840">if(V840="","",XLOOKUP(V840,Master[Company],Master[Terms],"NA",0,1))</f>
        <v/>
      </c>
      <c r="R840" s="341" t="str">
        <f t="shared" si="9"/>
        <v/>
      </c>
      <c r="S840" s="341" t="str">
        <f t="array" ref="S840">if(V840="","",XLOOKUP(V840,Master[Company],Master[Group],"NA",0,1))</f>
        <v/>
      </c>
      <c r="T840" s="341" t="str">
        <f t="array" ref="T840">if(V840="","",XLOOKUP(V840,Master[Company],Master[Loading Location],"NA",0,1))</f>
        <v/>
      </c>
      <c r="U840" s="341" t="str">
        <f t="array" ref="U840">if(V840="","",XLOOKUP(V840,Master[Company],Master[Acronym],"NA",0,1))</f>
        <v/>
      </c>
      <c r="V840" s="341"/>
      <c r="W840" s="342"/>
      <c r="X840" s="90"/>
      <c r="Y840" s="341"/>
      <c r="Z840" s="341" t="str">
        <f t="shared" si="11"/>
        <v/>
      </c>
      <c r="AA840" s="341"/>
      <c r="AB840" s="341"/>
      <c r="AC840" s="341"/>
      <c r="AD840" s="401"/>
      <c r="AE840" s="563"/>
      <c r="AF840" s="564"/>
      <c r="AG840" s="564"/>
      <c r="AH840" s="564"/>
      <c r="AI840" s="564"/>
      <c r="AJ840" s="564"/>
      <c r="AK840" s="564"/>
      <c r="AL840" s="565"/>
      <c r="AM840" s="564"/>
      <c r="AN840" s="564"/>
      <c r="AO840" s="564"/>
      <c r="AP840" s="564"/>
      <c r="AQ840" s="564"/>
      <c r="AR840" s="564"/>
      <c r="AS840" s="564"/>
      <c r="AT840" s="564"/>
      <c r="AU840" s="394"/>
      <c r="AV840" s="306"/>
      <c r="AW840" s="306"/>
      <c r="AX840" s="394"/>
      <c r="AY840" s="401"/>
      <c r="AZ840" s="341"/>
      <c r="BA840" s="341"/>
      <c r="BB840" s="341"/>
      <c r="BC840" s="341"/>
      <c r="BD840" s="341"/>
      <c r="BE840" s="401"/>
      <c r="BF840" s="341"/>
      <c r="BG840" s="341"/>
      <c r="BH840" s="402"/>
      <c r="BI840" s="403"/>
      <c r="BJ840" s="405"/>
      <c r="BK840" s="405"/>
      <c r="BL840" s="405"/>
      <c r="BM840" s="405"/>
      <c r="BN840" s="514"/>
    </row>
    <row r="841" ht="18.75" customHeight="1">
      <c r="A841" s="336" t="str">
        <f t="shared" si="13"/>
        <v/>
      </c>
      <c r="B841" s="341"/>
      <c r="C841" s="559"/>
      <c r="D841" s="559"/>
      <c r="E841" s="560" t="str">
        <f t="shared" si="14"/>
        <v/>
      </c>
      <c r="F841" s="401"/>
      <c r="G841" s="394"/>
      <c r="H841" s="341" t="str">
        <f t="array" ref="H841">IF(D841="","",XLOOKUP(D841,'Master Data'!K:K,'Master Data'!N:N,"Input in Master Data",0,1))</f>
        <v/>
      </c>
      <c r="I841" s="341" t="str">
        <f t="array" ref="I841">IF(D841="","",XLOOKUP(D841,'Master Data'!K:K,'Master Data'!O:O,"Input in Master Data",0,1))</f>
        <v/>
      </c>
      <c r="J841" s="341" t="str">
        <f t="array" ref="J841">if(V841="","",XLOOKUP(V841,Master[Company],Master[Blow],"Unknown",0,1))</f>
        <v/>
      </c>
      <c r="K841" s="341" t="str">
        <f t="array" ref="K841">if(V841="","",XLOOKUP(V841,Master[Company],Master[Pigging],"Unknown",0,1))</f>
        <v/>
      </c>
      <c r="L841" s="341" t="str">
        <f t="array" ref="L841">if(V841="","",XLOOKUP(V841,Master[Company],Master[Load Method],"Unknown",0,1))</f>
        <v/>
      </c>
      <c r="M841" s="341" t="str">
        <f t="array" ref="M841">if(V841="","",XLOOKUP(V841,Master[Company],Master[Line Distance],"Unknown",0,1))</f>
        <v/>
      </c>
      <c r="N841" s="394"/>
      <c r="O841" s="341"/>
      <c r="P841" s="506"/>
      <c r="Q841" s="341" t="str">
        <f t="array" ref="Q841">if(V841="","",XLOOKUP(V841,Master[Company],Master[Terms],"NA",0,1))</f>
        <v/>
      </c>
      <c r="R841" s="341" t="str">
        <f t="shared" si="9"/>
        <v/>
      </c>
      <c r="S841" s="341" t="str">
        <f t="array" ref="S841">if(V841="","",XLOOKUP(V841,Master[Company],Master[Group],"NA",0,1))</f>
        <v/>
      </c>
      <c r="T841" s="341" t="str">
        <f t="array" ref="T841">if(V841="","",XLOOKUP(V841,Master[Company],Master[Loading Location],"NA",0,1))</f>
        <v/>
      </c>
      <c r="U841" s="341" t="str">
        <f t="array" ref="U841">if(V841="","",XLOOKUP(V841,Master[Company],Master[Acronym],"NA",0,1))</f>
        <v/>
      </c>
      <c r="V841" s="341"/>
      <c r="W841" s="342"/>
      <c r="X841" s="90"/>
      <c r="Y841" s="341"/>
      <c r="Z841" s="341" t="str">
        <f t="shared" si="11"/>
        <v/>
      </c>
      <c r="AA841" s="341"/>
      <c r="AB841" s="341"/>
      <c r="AC841" s="341"/>
      <c r="AD841" s="401"/>
      <c r="AE841" s="563"/>
      <c r="AF841" s="564"/>
      <c r="AG841" s="564"/>
      <c r="AH841" s="564"/>
      <c r="AI841" s="564"/>
      <c r="AJ841" s="564"/>
      <c r="AK841" s="564"/>
      <c r="AL841" s="565"/>
      <c r="AM841" s="564"/>
      <c r="AN841" s="564"/>
      <c r="AO841" s="564"/>
      <c r="AP841" s="564"/>
      <c r="AQ841" s="564"/>
      <c r="AR841" s="564"/>
      <c r="AS841" s="564"/>
      <c r="AT841" s="564"/>
      <c r="AU841" s="394"/>
      <c r="AV841" s="306"/>
      <c r="AW841" s="306"/>
      <c r="AX841" s="394"/>
      <c r="AY841" s="401"/>
      <c r="AZ841" s="341"/>
      <c r="BA841" s="341"/>
      <c r="BB841" s="341"/>
      <c r="BC841" s="341"/>
      <c r="BD841" s="341"/>
      <c r="BE841" s="401"/>
      <c r="BF841" s="341"/>
      <c r="BG841" s="341"/>
      <c r="BH841" s="402"/>
      <c r="BI841" s="403"/>
      <c r="BJ841" s="405"/>
      <c r="BK841" s="405"/>
      <c r="BL841" s="405"/>
      <c r="BM841" s="405"/>
      <c r="BN841" s="514"/>
    </row>
    <row r="842" ht="18.75" customHeight="1">
      <c r="A842" s="336" t="str">
        <f t="shared" si="13"/>
        <v/>
      </c>
      <c r="B842" s="341"/>
      <c r="C842" s="559"/>
      <c r="D842" s="559"/>
      <c r="E842" s="560" t="str">
        <f t="shared" si="14"/>
        <v/>
      </c>
      <c r="F842" s="401"/>
      <c r="G842" s="394"/>
      <c r="H842" s="341" t="str">
        <f t="array" ref="H842">IF(D842="","",XLOOKUP(D842,'Master Data'!K:K,'Master Data'!N:N,"Input in Master Data",0,1))</f>
        <v/>
      </c>
      <c r="I842" s="341" t="str">
        <f t="array" ref="I842">IF(D842="","",XLOOKUP(D842,'Master Data'!K:K,'Master Data'!O:O,"Input in Master Data",0,1))</f>
        <v/>
      </c>
      <c r="J842" s="341" t="str">
        <f t="array" ref="J842">if(V842="","",XLOOKUP(V842,Master[Company],Master[Blow],"Unknown",0,1))</f>
        <v/>
      </c>
      <c r="K842" s="341" t="str">
        <f t="array" ref="K842">if(V842="","",XLOOKUP(V842,Master[Company],Master[Pigging],"Unknown",0,1))</f>
        <v/>
      </c>
      <c r="L842" s="341" t="str">
        <f t="array" ref="L842">if(V842="","",XLOOKUP(V842,Master[Company],Master[Load Method],"Unknown",0,1))</f>
        <v/>
      </c>
      <c r="M842" s="341" t="str">
        <f t="array" ref="M842">if(V842="","",XLOOKUP(V842,Master[Company],Master[Line Distance],"Unknown",0,1))</f>
        <v/>
      </c>
      <c r="N842" s="394"/>
      <c r="O842" s="341"/>
      <c r="P842" s="506"/>
      <c r="Q842" s="341" t="str">
        <f t="array" ref="Q842">if(V842="","",XLOOKUP(V842,Master[Company],Master[Terms],"NA",0,1))</f>
        <v/>
      </c>
      <c r="R842" s="341" t="str">
        <f t="shared" si="9"/>
        <v/>
      </c>
      <c r="S842" s="341" t="str">
        <f t="array" ref="S842">if(V842="","",XLOOKUP(V842,Master[Company],Master[Group],"NA",0,1))</f>
        <v/>
      </c>
      <c r="T842" s="341" t="str">
        <f t="array" ref="T842">if(V842="","",XLOOKUP(V842,Master[Company],Master[Loading Location],"NA",0,1))</f>
        <v/>
      </c>
      <c r="U842" s="341" t="str">
        <f t="array" ref="U842">if(V842="","",XLOOKUP(V842,Master[Company],Master[Acronym],"NA",0,1))</f>
        <v/>
      </c>
      <c r="V842" s="341"/>
      <c r="W842" s="342"/>
      <c r="X842" s="90"/>
      <c r="Y842" s="341"/>
      <c r="Z842" s="341" t="str">
        <f t="shared" si="11"/>
        <v/>
      </c>
      <c r="AA842" s="341"/>
      <c r="AB842" s="341"/>
      <c r="AC842" s="341"/>
      <c r="AD842" s="401"/>
      <c r="AE842" s="563"/>
      <c r="AF842" s="564"/>
      <c r="AG842" s="564"/>
      <c r="AH842" s="564"/>
      <c r="AI842" s="564"/>
      <c r="AJ842" s="564"/>
      <c r="AK842" s="564"/>
      <c r="AL842" s="565"/>
      <c r="AM842" s="564"/>
      <c r="AN842" s="564"/>
      <c r="AO842" s="564"/>
      <c r="AP842" s="564"/>
      <c r="AQ842" s="564"/>
      <c r="AR842" s="564"/>
      <c r="AS842" s="564"/>
      <c r="AT842" s="564"/>
      <c r="AU842" s="394"/>
      <c r="AV842" s="306"/>
      <c r="AW842" s="306"/>
      <c r="AX842" s="394"/>
      <c r="AY842" s="401"/>
      <c r="AZ842" s="341"/>
      <c r="BA842" s="341"/>
      <c r="BB842" s="341"/>
      <c r="BC842" s="341"/>
      <c r="BD842" s="341"/>
      <c r="BE842" s="401"/>
      <c r="BF842" s="341"/>
      <c r="BG842" s="341"/>
      <c r="BH842" s="402"/>
      <c r="BI842" s="403"/>
      <c r="BJ842" s="405"/>
      <c r="BK842" s="405"/>
      <c r="BL842" s="405"/>
      <c r="BM842" s="405"/>
      <c r="BN842" s="514"/>
    </row>
    <row r="843" ht="18.75" customHeight="1">
      <c r="A843" s="336" t="str">
        <f t="shared" si="13"/>
        <v/>
      </c>
      <c r="B843" s="341"/>
      <c r="C843" s="559"/>
      <c r="D843" s="559"/>
      <c r="E843" s="560" t="str">
        <f t="shared" si="14"/>
        <v/>
      </c>
      <c r="F843" s="401"/>
      <c r="G843" s="394"/>
      <c r="H843" s="341" t="str">
        <f t="array" ref="H843">IF(D843="","",XLOOKUP(D843,'Master Data'!K:K,'Master Data'!N:N,"Input in Master Data",0,1))</f>
        <v/>
      </c>
      <c r="I843" s="341" t="str">
        <f t="array" ref="I843">IF(D843="","",XLOOKUP(D843,'Master Data'!K:K,'Master Data'!O:O,"Input in Master Data",0,1))</f>
        <v/>
      </c>
      <c r="J843" s="341" t="str">
        <f t="array" ref="J843">if(V843="","",XLOOKUP(V843,Master[Company],Master[Blow],"Unknown",0,1))</f>
        <v/>
      </c>
      <c r="K843" s="341" t="str">
        <f t="array" ref="K843">if(V843="","",XLOOKUP(V843,Master[Company],Master[Pigging],"Unknown",0,1))</f>
        <v/>
      </c>
      <c r="L843" s="341" t="str">
        <f t="array" ref="L843">if(V843="","",XLOOKUP(V843,Master[Company],Master[Load Method],"Unknown",0,1))</f>
        <v/>
      </c>
      <c r="M843" s="341" t="str">
        <f t="array" ref="M843">if(V843="","",XLOOKUP(V843,Master[Company],Master[Line Distance],"Unknown",0,1))</f>
        <v/>
      </c>
      <c r="N843" s="394"/>
      <c r="O843" s="341"/>
      <c r="P843" s="506"/>
      <c r="Q843" s="341" t="str">
        <f t="array" ref="Q843">if(V843="","",XLOOKUP(V843,Master[Company],Master[Terms],"NA",0,1))</f>
        <v/>
      </c>
      <c r="R843" s="341" t="str">
        <f t="shared" si="9"/>
        <v/>
      </c>
      <c r="S843" s="341" t="str">
        <f t="array" ref="S843">if(V843="","",XLOOKUP(V843,Master[Company],Master[Group],"NA",0,1))</f>
        <v/>
      </c>
      <c r="T843" s="341" t="str">
        <f t="array" ref="T843">if(V843="","",XLOOKUP(V843,Master[Company],Master[Loading Location],"NA",0,1))</f>
        <v/>
      </c>
      <c r="U843" s="341" t="str">
        <f t="array" ref="U843">if(V843="","",XLOOKUP(V843,Master[Company],Master[Acronym],"NA",0,1))</f>
        <v/>
      </c>
      <c r="V843" s="341"/>
      <c r="W843" s="342"/>
      <c r="X843" s="90"/>
      <c r="Y843" s="341"/>
      <c r="Z843" s="341" t="str">
        <f t="shared" si="11"/>
        <v/>
      </c>
      <c r="AA843" s="341"/>
      <c r="AB843" s="341"/>
      <c r="AC843" s="341"/>
      <c r="AD843" s="401"/>
      <c r="AE843" s="563"/>
      <c r="AF843" s="564"/>
      <c r="AG843" s="564"/>
      <c r="AH843" s="564"/>
      <c r="AI843" s="564"/>
      <c r="AJ843" s="564"/>
      <c r="AK843" s="564"/>
      <c r="AL843" s="565"/>
      <c r="AM843" s="564"/>
      <c r="AN843" s="564"/>
      <c r="AO843" s="564"/>
      <c r="AP843" s="564"/>
      <c r="AQ843" s="564"/>
      <c r="AR843" s="564"/>
      <c r="AS843" s="564"/>
      <c r="AT843" s="564"/>
      <c r="AU843" s="394"/>
      <c r="AV843" s="306"/>
      <c r="AW843" s="306"/>
      <c r="AX843" s="394"/>
      <c r="AY843" s="401"/>
      <c r="AZ843" s="341"/>
      <c r="BA843" s="341"/>
      <c r="BB843" s="341"/>
      <c r="BC843" s="341"/>
      <c r="BD843" s="341"/>
      <c r="BE843" s="401"/>
      <c r="BF843" s="341"/>
      <c r="BG843" s="341"/>
      <c r="BH843" s="402"/>
      <c r="BI843" s="403"/>
      <c r="BJ843" s="405"/>
      <c r="BK843" s="405"/>
      <c r="BL843" s="405"/>
      <c r="BM843" s="405"/>
      <c r="BN843" s="514"/>
    </row>
    <row r="844" ht="18.75" customHeight="1">
      <c r="A844" s="336" t="str">
        <f t="shared" si="13"/>
        <v/>
      </c>
      <c r="B844" s="341"/>
      <c r="C844" s="559"/>
      <c r="D844" s="559"/>
      <c r="E844" s="560" t="str">
        <f t="shared" si="14"/>
        <v/>
      </c>
      <c r="F844" s="401"/>
      <c r="G844" s="394"/>
      <c r="H844" s="341" t="str">
        <f t="array" ref="H844">IF(D844="","",XLOOKUP(D844,'Master Data'!K:K,'Master Data'!N:N,"Input in Master Data",0,1))</f>
        <v/>
      </c>
      <c r="I844" s="341" t="str">
        <f t="array" ref="I844">IF(D844="","",XLOOKUP(D844,'Master Data'!K:K,'Master Data'!O:O,"Input in Master Data",0,1))</f>
        <v/>
      </c>
      <c r="J844" s="341" t="str">
        <f t="array" ref="J844">if(V844="","",XLOOKUP(V844,Master[Company],Master[Blow],"Unknown",0,1))</f>
        <v/>
      </c>
      <c r="K844" s="341" t="str">
        <f t="array" ref="K844">if(V844="","",XLOOKUP(V844,Master[Company],Master[Pigging],"Unknown",0,1))</f>
        <v/>
      </c>
      <c r="L844" s="341" t="str">
        <f t="array" ref="L844">if(V844="","",XLOOKUP(V844,Master[Company],Master[Load Method],"Unknown",0,1))</f>
        <v/>
      </c>
      <c r="M844" s="341" t="str">
        <f t="array" ref="M844">if(V844="","",XLOOKUP(V844,Master[Company],Master[Line Distance],"Unknown",0,1))</f>
        <v/>
      </c>
      <c r="N844" s="394"/>
      <c r="O844" s="341"/>
      <c r="P844" s="506"/>
      <c r="Q844" s="341" t="str">
        <f t="array" ref="Q844">if(V844="","",XLOOKUP(V844,Master[Company],Master[Terms],"NA",0,1))</f>
        <v/>
      </c>
      <c r="R844" s="341" t="str">
        <f t="shared" si="9"/>
        <v/>
      </c>
      <c r="S844" s="341" t="str">
        <f t="array" ref="S844">if(V844="","",XLOOKUP(V844,Master[Company],Master[Group],"NA",0,1))</f>
        <v/>
      </c>
      <c r="T844" s="341" t="str">
        <f t="array" ref="T844">if(V844="","",XLOOKUP(V844,Master[Company],Master[Loading Location],"NA",0,1))</f>
        <v/>
      </c>
      <c r="U844" s="341" t="str">
        <f t="array" ref="U844">if(V844="","",XLOOKUP(V844,Master[Company],Master[Acronym],"NA",0,1))</f>
        <v/>
      </c>
      <c r="V844" s="341"/>
      <c r="W844" s="342"/>
      <c r="X844" s="90"/>
      <c r="Y844" s="341"/>
      <c r="Z844" s="341" t="str">
        <f t="shared" si="11"/>
        <v/>
      </c>
      <c r="AA844" s="341"/>
      <c r="AB844" s="341"/>
      <c r="AC844" s="341"/>
      <c r="AD844" s="401"/>
      <c r="AE844" s="563"/>
      <c r="AF844" s="564"/>
      <c r="AG844" s="564"/>
      <c r="AH844" s="564"/>
      <c r="AI844" s="564"/>
      <c r="AJ844" s="564"/>
      <c r="AK844" s="564"/>
      <c r="AL844" s="565"/>
      <c r="AM844" s="564"/>
      <c r="AN844" s="564"/>
      <c r="AO844" s="564"/>
      <c r="AP844" s="564"/>
      <c r="AQ844" s="564"/>
      <c r="AR844" s="564"/>
      <c r="AS844" s="564"/>
      <c r="AT844" s="564"/>
      <c r="AU844" s="394"/>
      <c r="AV844" s="306"/>
      <c r="AW844" s="306"/>
      <c r="AX844" s="394"/>
      <c r="AY844" s="401"/>
      <c r="AZ844" s="341"/>
      <c r="BA844" s="341"/>
      <c r="BB844" s="341"/>
      <c r="BC844" s="341"/>
      <c r="BD844" s="341"/>
      <c r="BE844" s="401"/>
      <c r="BF844" s="341"/>
      <c r="BG844" s="341"/>
      <c r="BH844" s="402"/>
      <c r="BI844" s="403"/>
      <c r="BJ844" s="405"/>
      <c r="BK844" s="405"/>
      <c r="BL844" s="405"/>
      <c r="BM844" s="405"/>
      <c r="BN844" s="514"/>
    </row>
    <row r="845" ht="18.75" customHeight="1">
      <c r="A845" s="336" t="str">
        <f t="shared" si="13"/>
        <v/>
      </c>
      <c r="B845" s="341"/>
      <c r="C845" s="559"/>
      <c r="D845" s="559"/>
      <c r="E845" s="560" t="str">
        <f t="shared" si="14"/>
        <v/>
      </c>
      <c r="F845" s="401"/>
      <c r="G845" s="394"/>
      <c r="H845" s="341" t="str">
        <f t="array" ref="H845">IF(D845="","",XLOOKUP(D845,'Master Data'!K:K,'Master Data'!N:N,"Input in Master Data",0,1))</f>
        <v/>
      </c>
      <c r="I845" s="341" t="str">
        <f t="array" ref="I845">IF(D845="","",XLOOKUP(D845,'Master Data'!K:K,'Master Data'!O:O,"Input in Master Data",0,1))</f>
        <v/>
      </c>
      <c r="J845" s="341" t="str">
        <f t="array" ref="J845">if(V845="","",XLOOKUP(V845,Master[Company],Master[Blow],"Unknown",0,1))</f>
        <v/>
      </c>
      <c r="K845" s="341" t="str">
        <f t="array" ref="K845">if(V845="","",XLOOKUP(V845,Master[Company],Master[Pigging],"Unknown",0,1))</f>
        <v/>
      </c>
      <c r="L845" s="341" t="str">
        <f t="array" ref="L845">if(V845="","",XLOOKUP(V845,Master[Company],Master[Load Method],"Unknown",0,1))</f>
        <v/>
      </c>
      <c r="M845" s="341" t="str">
        <f t="array" ref="M845">if(V845="","",XLOOKUP(V845,Master[Company],Master[Line Distance],"Unknown",0,1))</f>
        <v/>
      </c>
      <c r="N845" s="394"/>
      <c r="O845" s="341"/>
      <c r="P845" s="506"/>
      <c r="Q845" s="341" t="str">
        <f t="array" ref="Q845">if(V845="","",XLOOKUP(V845,Master[Company],Master[Terms],"NA",0,1))</f>
        <v/>
      </c>
      <c r="R845" s="341" t="str">
        <f t="shared" si="9"/>
        <v/>
      </c>
      <c r="S845" s="341" t="str">
        <f t="array" ref="S845">if(V845="","",XLOOKUP(V845,Master[Company],Master[Group],"NA",0,1))</f>
        <v/>
      </c>
      <c r="T845" s="341" t="str">
        <f t="array" ref="T845">if(V845="","",XLOOKUP(V845,Master[Company],Master[Loading Location],"NA",0,1))</f>
        <v/>
      </c>
      <c r="U845" s="341" t="str">
        <f t="array" ref="U845">if(V845="","",XLOOKUP(V845,Master[Company],Master[Acronym],"NA",0,1))</f>
        <v/>
      </c>
      <c r="V845" s="341"/>
      <c r="W845" s="342"/>
      <c r="X845" s="90"/>
      <c r="Y845" s="341"/>
      <c r="Z845" s="341" t="str">
        <f t="shared" si="11"/>
        <v/>
      </c>
      <c r="AA845" s="341"/>
      <c r="AB845" s="341"/>
      <c r="AC845" s="341"/>
      <c r="AD845" s="401"/>
      <c r="AE845" s="563"/>
      <c r="AF845" s="564"/>
      <c r="AG845" s="564"/>
      <c r="AH845" s="564"/>
      <c r="AI845" s="564"/>
      <c r="AJ845" s="564"/>
      <c r="AK845" s="564"/>
      <c r="AL845" s="565"/>
      <c r="AM845" s="564"/>
      <c r="AN845" s="564"/>
      <c r="AO845" s="564"/>
      <c r="AP845" s="564"/>
      <c r="AQ845" s="564"/>
      <c r="AR845" s="564"/>
      <c r="AS845" s="564"/>
      <c r="AT845" s="564"/>
      <c r="AU845" s="394"/>
      <c r="AV845" s="306"/>
      <c r="AW845" s="306"/>
      <c r="AX845" s="394"/>
      <c r="AY845" s="401"/>
      <c r="AZ845" s="341"/>
      <c r="BA845" s="341"/>
      <c r="BB845" s="341"/>
      <c r="BC845" s="341"/>
      <c r="BD845" s="341"/>
      <c r="BE845" s="401"/>
      <c r="BF845" s="341"/>
      <c r="BG845" s="341"/>
      <c r="BH845" s="402"/>
      <c r="BI845" s="403"/>
      <c r="BJ845" s="405"/>
      <c r="BK845" s="405"/>
      <c r="BL845" s="405"/>
      <c r="BM845" s="405"/>
      <c r="BN845" s="514"/>
    </row>
    <row r="846" ht="18.75" customHeight="1">
      <c r="A846" s="336" t="str">
        <f t="shared" si="13"/>
        <v/>
      </c>
      <c r="B846" s="341"/>
      <c r="C846" s="559"/>
      <c r="D846" s="559"/>
      <c r="E846" s="560" t="str">
        <f t="shared" si="14"/>
        <v/>
      </c>
      <c r="F846" s="401"/>
      <c r="G846" s="394"/>
      <c r="H846" s="341" t="str">
        <f t="array" ref="H846">IF(D846="","",XLOOKUP(D846,'Master Data'!K:K,'Master Data'!N:N,"Input in Master Data",0,1))</f>
        <v/>
      </c>
      <c r="I846" s="341" t="str">
        <f t="array" ref="I846">IF(D846="","",XLOOKUP(D846,'Master Data'!K:K,'Master Data'!O:O,"Input in Master Data",0,1))</f>
        <v/>
      </c>
      <c r="J846" s="341" t="str">
        <f t="array" ref="J846">if(V846="","",XLOOKUP(V846,Master[Company],Master[Blow],"Unknown",0,1))</f>
        <v/>
      </c>
      <c r="K846" s="341" t="str">
        <f t="array" ref="K846">if(V846="","",XLOOKUP(V846,Master[Company],Master[Pigging],"Unknown",0,1))</f>
        <v/>
      </c>
      <c r="L846" s="341" t="str">
        <f t="array" ref="L846">if(V846="","",XLOOKUP(V846,Master[Company],Master[Load Method],"Unknown",0,1))</f>
        <v/>
      </c>
      <c r="M846" s="341" t="str">
        <f t="array" ref="M846">if(V846="","",XLOOKUP(V846,Master[Company],Master[Line Distance],"Unknown",0,1))</f>
        <v/>
      </c>
      <c r="N846" s="394"/>
      <c r="O846" s="341"/>
      <c r="P846" s="506"/>
      <c r="Q846" s="341" t="str">
        <f t="array" ref="Q846">if(V846="","",XLOOKUP(V846,Master[Company],Master[Terms],"NA",0,1))</f>
        <v/>
      </c>
      <c r="R846" s="341" t="str">
        <f t="shared" si="9"/>
        <v/>
      </c>
      <c r="S846" s="341" t="str">
        <f t="array" ref="S846">if(V846="","",XLOOKUP(V846,Master[Company],Master[Group],"NA",0,1))</f>
        <v/>
      </c>
      <c r="T846" s="341" t="str">
        <f t="array" ref="T846">if(V846="","",XLOOKUP(V846,Master[Company],Master[Loading Location],"NA",0,1))</f>
        <v/>
      </c>
      <c r="U846" s="341" t="str">
        <f t="array" ref="U846">if(V846="","",XLOOKUP(V846,Master[Company],Master[Acronym],"NA",0,1))</f>
        <v/>
      </c>
      <c r="V846" s="341"/>
      <c r="W846" s="342"/>
      <c r="X846" s="90"/>
      <c r="Y846" s="341"/>
      <c r="Z846" s="341" t="str">
        <f t="shared" si="11"/>
        <v/>
      </c>
      <c r="AA846" s="341"/>
      <c r="AB846" s="341"/>
      <c r="AC846" s="341"/>
      <c r="AD846" s="401"/>
      <c r="AE846" s="563"/>
      <c r="AF846" s="564"/>
      <c r="AG846" s="564"/>
      <c r="AH846" s="564"/>
      <c r="AI846" s="564"/>
      <c r="AJ846" s="564"/>
      <c r="AK846" s="564"/>
      <c r="AL846" s="565"/>
      <c r="AM846" s="564"/>
      <c r="AN846" s="564"/>
      <c r="AO846" s="564"/>
      <c r="AP846" s="564"/>
      <c r="AQ846" s="564"/>
      <c r="AR846" s="564"/>
      <c r="AS846" s="564"/>
      <c r="AT846" s="564"/>
      <c r="AU846" s="394"/>
      <c r="AV846" s="306"/>
      <c r="AW846" s="306"/>
      <c r="AX846" s="394"/>
      <c r="AY846" s="401"/>
      <c r="AZ846" s="341"/>
      <c r="BA846" s="341"/>
      <c r="BB846" s="341"/>
      <c r="BC846" s="341"/>
      <c r="BD846" s="341"/>
      <c r="BE846" s="401"/>
      <c r="BF846" s="341"/>
      <c r="BG846" s="341"/>
      <c r="BH846" s="402"/>
      <c r="BI846" s="403"/>
      <c r="BJ846" s="405"/>
      <c r="BK846" s="405"/>
      <c r="BL846" s="405"/>
      <c r="BM846" s="405"/>
      <c r="BN846" s="514"/>
    </row>
    <row r="847" ht="18.75" customHeight="1">
      <c r="A847" s="336" t="str">
        <f t="shared" si="13"/>
        <v/>
      </c>
      <c r="B847" s="341"/>
      <c r="C847" s="559"/>
      <c r="D847" s="559"/>
      <c r="E847" s="560" t="str">
        <f t="shared" si="14"/>
        <v/>
      </c>
      <c r="F847" s="401"/>
      <c r="G847" s="394"/>
      <c r="H847" s="341" t="str">
        <f t="array" ref="H847">IF(D847="","",XLOOKUP(D847,'Master Data'!K:K,'Master Data'!N:N,"Input in Master Data",0,1))</f>
        <v/>
      </c>
      <c r="I847" s="341" t="str">
        <f t="array" ref="I847">IF(D847="","",XLOOKUP(D847,'Master Data'!K:K,'Master Data'!O:O,"Input in Master Data",0,1))</f>
        <v/>
      </c>
      <c r="J847" s="341" t="str">
        <f t="array" ref="J847">if(V847="","",XLOOKUP(V847,Master[Company],Master[Blow],"Unknown",0,1))</f>
        <v/>
      </c>
      <c r="K847" s="341" t="str">
        <f t="array" ref="K847">if(V847="","",XLOOKUP(V847,Master[Company],Master[Pigging],"Unknown",0,1))</f>
        <v/>
      </c>
      <c r="L847" s="341" t="str">
        <f t="array" ref="L847">if(V847="","",XLOOKUP(V847,Master[Company],Master[Load Method],"Unknown",0,1))</f>
        <v/>
      </c>
      <c r="M847" s="341" t="str">
        <f t="array" ref="M847">if(V847="","",XLOOKUP(V847,Master[Company],Master[Line Distance],"Unknown",0,1))</f>
        <v/>
      </c>
      <c r="N847" s="394"/>
      <c r="O847" s="341"/>
      <c r="P847" s="506"/>
      <c r="Q847" s="341" t="str">
        <f t="array" ref="Q847">if(V847="","",XLOOKUP(V847,Master[Company],Master[Terms],"NA",0,1))</f>
        <v/>
      </c>
      <c r="R847" s="341" t="str">
        <f t="shared" si="9"/>
        <v/>
      </c>
      <c r="S847" s="341" t="str">
        <f t="array" ref="S847">if(V847="","",XLOOKUP(V847,Master[Company],Master[Group],"NA",0,1))</f>
        <v/>
      </c>
      <c r="T847" s="341" t="str">
        <f t="array" ref="T847">if(V847="","",XLOOKUP(V847,Master[Company],Master[Loading Location],"NA",0,1))</f>
        <v/>
      </c>
      <c r="U847" s="341" t="str">
        <f t="array" ref="U847">if(V847="","",XLOOKUP(V847,Master[Company],Master[Acronym],"NA",0,1))</f>
        <v/>
      </c>
      <c r="V847" s="341"/>
      <c r="W847" s="342"/>
      <c r="X847" s="90"/>
      <c r="Y847" s="341"/>
      <c r="Z847" s="341" t="str">
        <f t="shared" si="11"/>
        <v/>
      </c>
      <c r="AA847" s="341"/>
      <c r="AB847" s="341"/>
      <c r="AC847" s="341"/>
      <c r="AD847" s="401"/>
      <c r="AE847" s="563"/>
      <c r="AF847" s="564"/>
      <c r="AG847" s="564"/>
      <c r="AH847" s="564"/>
      <c r="AI847" s="564"/>
      <c r="AJ847" s="564"/>
      <c r="AK847" s="564"/>
      <c r="AL847" s="565"/>
      <c r="AM847" s="564"/>
      <c r="AN847" s="564"/>
      <c r="AO847" s="564"/>
      <c r="AP847" s="564"/>
      <c r="AQ847" s="564"/>
      <c r="AR847" s="564"/>
      <c r="AS847" s="564"/>
      <c r="AT847" s="564"/>
      <c r="AU847" s="394"/>
      <c r="AV847" s="306"/>
      <c r="AW847" s="306"/>
      <c r="AX847" s="394"/>
      <c r="AY847" s="401"/>
      <c r="AZ847" s="341"/>
      <c r="BA847" s="341"/>
      <c r="BB847" s="341"/>
      <c r="BC847" s="341"/>
      <c r="BD847" s="341"/>
      <c r="BE847" s="401"/>
      <c r="BF847" s="341"/>
      <c r="BG847" s="341"/>
      <c r="BH847" s="402"/>
      <c r="BI847" s="403"/>
      <c r="BJ847" s="405"/>
      <c r="BK847" s="405"/>
      <c r="BL847" s="405"/>
      <c r="BM847" s="405"/>
      <c r="BN847" s="514"/>
    </row>
    <row r="848" ht="18.75" customHeight="1">
      <c r="A848" s="336" t="str">
        <f t="shared" si="13"/>
        <v/>
      </c>
      <c r="B848" s="341"/>
      <c r="C848" s="559"/>
      <c r="D848" s="559"/>
      <c r="E848" s="560" t="str">
        <f t="shared" si="14"/>
        <v/>
      </c>
      <c r="F848" s="401"/>
      <c r="G848" s="394"/>
      <c r="H848" s="341" t="str">
        <f t="array" ref="H848">IF(D848="","",XLOOKUP(D848,'Master Data'!K:K,'Master Data'!N:N,"Input in Master Data",0,1))</f>
        <v/>
      </c>
      <c r="I848" s="341" t="str">
        <f t="array" ref="I848">IF(D848="","",XLOOKUP(D848,'Master Data'!K:K,'Master Data'!O:O,"Input in Master Data",0,1))</f>
        <v/>
      </c>
      <c r="J848" s="341" t="str">
        <f t="array" ref="J848">if(V848="","",XLOOKUP(V848,Master[Company],Master[Blow],"Unknown",0,1))</f>
        <v/>
      </c>
      <c r="K848" s="341" t="str">
        <f t="array" ref="K848">if(V848="","",XLOOKUP(V848,Master[Company],Master[Pigging],"Unknown",0,1))</f>
        <v/>
      </c>
      <c r="L848" s="341" t="str">
        <f t="array" ref="L848">if(V848="","",XLOOKUP(V848,Master[Company],Master[Load Method],"Unknown",0,1))</f>
        <v/>
      </c>
      <c r="M848" s="341" t="str">
        <f t="array" ref="M848">if(V848="","",XLOOKUP(V848,Master[Company],Master[Line Distance],"Unknown",0,1))</f>
        <v/>
      </c>
      <c r="N848" s="394"/>
      <c r="O848" s="341"/>
      <c r="P848" s="506"/>
      <c r="Q848" s="341" t="str">
        <f t="array" ref="Q848">if(V848="","",XLOOKUP(V848,Master[Company],Master[Terms],"NA",0,1))</f>
        <v/>
      </c>
      <c r="R848" s="341" t="str">
        <f t="shared" si="9"/>
        <v/>
      </c>
      <c r="S848" s="341" t="str">
        <f t="array" ref="S848">if(V848="","",XLOOKUP(V848,Master[Company],Master[Group],"NA",0,1))</f>
        <v/>
      </c>
      <c r="T848" s="341" t="str">
        <f t="array" ref="T848">if(V848="","",XLOOKUP(V848,Master[Company],Master[Loading Location],"NA",0,1))</f>
        <v/>
      </c>
      <c r="U848" s="341" t="str">
        <f t="array" ref="U848">if(V848="","",XLOOKUP(V848,Master[Company],Master[Acronym],"NA",0,1))</f>
        <v/>
      </c>
      <c r="V848" s="341"/>
      <c r="W848" s="342"/>
      <c r="X848" s="90"/>
      <c r="Y848" s="341"/>
      <c r="Z848" s="341" t="str">
        <f t="shared" si="11"/>
        <v/>
      </c>
      <c r="AA848" s="341"/>
      <c r="AB848" s="341"/>
      <c r="AC848" s="341"/>
      <c r="AD848" s="401"/>
      <c r="AE848" s="563"/>
      <c r="AF848" s="564"/>
      <c r="AG848" s="564"/>
      <c r="AH848" s="564"/>
      <c r="AI848" s="564"/>
      <c r="AJ848" s="564"/>
      <c r="AK848" s="564"/>
      <c r="AL848" s="565"/>
      <c r="AM848" s="564"/>
      <c r="AN848" s="564"/>
      <c r="AO848" s="564"/>
      <c r="AP848" s="564"/>
      <c r="AQ848" s="564"/>
      <c r="AR848" s="564"/>
      <c r="AS848" s="564"/>
      <c r="AT848" s="564"/>
      <c r="AU848" s="394"/>
      <c r="AV848" s="306"/>
      <c r="AW848" s="306"/>
      <c r="AX848" s="394"/>
      <c r="AY848" s="401"/>
      <c r="AZ848" s="341"/>
      <c r="BA848" s="341"/>
      <c r="BB848" s="341"/>
      <c r="BC848" s="341"/>
      <c r="BD848" s="341"/>
      <c r="BE848" s="401"/>
      <c r="BF848" s="341"/>
      <c r="BG848" s="341"/>
      <c r="BH848" s="402"/>
      <c r="BI848" s="403"/>
      <c r="BJ848" s="405"/>
      <c r="BK848" s="405"/>
      <c r="BL848" s="405"/>
      <c r="BM848" s="405"/>
      <c r="BN848" s="514"/>
    </row>
    <row r="849" ht="18.75" customHeight="1">
      <c r="A849" s="336" t="str">
        <f t="shared" si="13"/>
        <v/>
      </c>
      <c r="B849" s="341"/>
      <c r="C849" s="559"/>
      <c r="D849" s="559"/>
      <c r="E849" s="560" t="str">
        <f t="shared" si="14"/>
        <v/>
      </c>
      <c r="F849" s="401"/>
      <c r="G849" s="394"/>
      <c r="H849" s="341" t="str">
        <f t="array" ref="H849">IF(D849="","",XLOOKUP(D849,'Master Data'!K:K,'Master Data'!N:N,"Input in Master Data",0,1))</f>
        <v/>
      </c>
      <c r="I849" s="341" t="str">
        <f t="array" ref="I849">IF(D849="","",XLOOKUP(D849,'Master Data'!K:K,'Master Data'!O:O,"Input in Master Data",0,1))</f>
        <v/>
      </c>
      <c r="J849" s="341" t="str">
        <f t="array" ref="J849">if(V849="","",XLOOKUP(V849,Master[Company],Master[Blow],"Unknown",0,1))</f>
        <v/>
      </c>
      <c r="K849" s="341" t="str">
        <f t="array" ref="K849">if(V849="","",XLOOKUP(V849,Master[Company],Master[Pigging],"Unknown",0,1))</f>
        <v/>
      </c>
      <c r="L849" s="341" t="str">
        <f t="array" ref="L849">if(V849="","",XLOOKUP(V849,Master[Company],Master[Load Method],"Unknown",0,1))</f>
        <v/>
      </c>
      <c r="M849" s="341" t="str">
        <f t="array" ref="M849">if(V849="","",XLOOKUP(V849,Master[Company],Master[Line Distance],"Unknown",0,1))</f>
        <v/>
      </c>
      <c r="N849" s="394"/>
      <c r="O849" s="341"/>
      <c r="P849" s="506"/>
      <c r="Q849" s="341" t="str">
        <f t="array" ref="Q849">if(V849="","",XLOOKUP(V849,Master[Company],Master[Terms],"NA",0,1))</f>
        <v/>
      </c>
      <c r="R849" s="341" t="str">
        <f t="shared" si="9"/>
        <v/>
      </c>
      <c r="S849" s="341" t="str">
        <f t="array" ref="S849">if(V849="","",XLOOKUP(V849,Master[Company],Master[Group],"NA",0,1))</f>
        <v/>
      </c>
      <c r="T849" s="341" t="str">
        <f t="array" ref="T849">if(V849="","",XLOOKUP(V849,Master[Company],Master[Loading Location],"NA",0,1))</f>
        <v/>
      </c>
      <c r="U849" s="341" t="str">
        <f t="array" ref="U849">if(V849="","",XLOOKUP(V849,Master[Company],Master[Acronym],"NA",0,1))</f>
        <v/>
      </c>
      <c r="V849" s="341"/>
      <c r="W849" s="342"/>
      <c r="X849" s="90"/>
      <c r="Y849" s="341"/>
      <c r="Z849" s="341" t="str">
        <f t="shared" si="11"/>
        <v/>
      </c>
      <c r="AA849" s="341"/>
      <c r="AB849" s="341"/>
      <c r="AC849" s="341"/>
      <c r="AD849" s="401"/>
      <c r="AE849" s="563"/>
      <c r="AF849" s="564"/>
      <c r="AG849" s="564"/>
      <c r="AH849" s="564"/>
      <c r="AI849" s="564"/>
      <c r="AJ849" s="564"/>
      <c r="AK849" s="564"/>
      <c r="AL849" s="565"/>
      <c r="AM849" s="564"/>
      <c r="AN849" s="564"/>
      <c r="AO849" s="564"/>
      <c r="AP849" s="564"/>
      <c r="AQ849" s="564"/>
      <c r="AR849" s="564"/>
      <c r="AS849" s="564"/>
      <c r="AT849" s="564"/>
      <c r="AU849" s="394"/>
      <c r="AV849" s="306"/>
      <c r="AW849" s="306"/>
      <c r="AX849" s="394"/>
      <c r="AY849" s="401"/>
      <c r="AZ849" s="341"/>
      <c r="BA849" s="341"/>
      <c r="BB849" s="341"/>
      <c r="BC849" s="341"/>
      <c r="BD849" s="341"/>
      <c r="BE849" s="401"/>
      <c r="BF849" s="341"/>
      <c r="BG849" s="341"/>
      <c r="BH849" s="402"/>
      <c r="BI849" s="403"/>
      <c r="BJ849" s="405"/>
      <c r="BK849" s="405"/>
      <c r="BL849" s="405"/>
      <c r="BM849" s="405"/>
      <c r="BN849" s="514"/>
    </row>
    <row r="850" ht="18.75" customHeight="1">
      <c r="A850" s="336" t="str">
        <f t="shared" si="13"/>
        <v/>
      </c>
      <c r="B850" s="341"/>
      <c r="C850" s="559"/>
      <c r="D850" s="559"/>
      <c r="E850" s="560" t="str">
        <f t="shared" si="14"/>
        <v/>
      </c>
      <c r="F850" s="401"/>
      <c r="G850" s="394"/>
      <c r="H850" s="341" t="str">
        <f t="array" ref="H850">IF(D850="","",XLOOKUP(D850,'Master Data'!K:K,'Master Data'!N:N,"Input in Master Data",0,1))</f>
        <v/>
      </c>
      <c r="I850" s="341" t="str">
        <f t="array" ref="I850">IF(D850="","",XLOOKUP(D850,'Master Data'!K:K,'Master Data'!O:O,"Input in Master Data",0,1))</f>
        <v/>
      </c>
      <c r="J850" s="341" t="str">
        <f t="array" ref="J850">if(V850="","",XLOOKUP(V850,Master[Company],Master[Blow],"Unknown",0,1))</f>
        <v/>
      </c>
      <c r="K850" s="341" t="str">
        <f t="array" ref="K850">if(V850="","",XLOOKUP(V850,Master[Company],Master[Pigging],"Unknown",0,1))</f>
        <v/>
      </c>
      <c r="L850" s="341" t="str">
        <f t="array" ref="L850">if(V850="","",XLOOKUP(V850,Master[Company],Master[Load Method],"Unknown",0,1))</f>
        <v/>
      </c>
      <c r="M850" s="341" t="str">
        <f t="array" ref="M850">if(V850="","",XLOOKUP(V850,Master[Company],Master[Line Distance],"Unknown",0,1))</f>
        <v/>
      </c>
      <c r="N850" s="394"/>
      <c r="O850" s="341"/>
      <c r="P850" s="506"/>
      <c r="Q850" s="341" t="str">
        <f t="array" ref="Q850">if(V850="","",XLOOKUP(V850,Master[Company],Master[Terms],"NA",0,1))</f>
        <v/>
      </c>
      <c r="R850" s="341" t="str">
        <f t="shared" si="9"/>
        <v/>
      </c>
      <c r="S850" s="341" t="str">
        <f t="array" ref="S850">if(V850="","",XLOOKUP(V850,Master[Company],Master[Group],"NA",0,1))</f>
        <v/>
      </c>
      <c r="T850" s="341" t="str">
        <f t="array" ref="T850">if(V850="","",XLOOKUP(V850,Master[Company],Master[Loading Location],"NA",0,1))</f>
        <v/>
      </c>
      <c r="U850" s="341" t="str">
        <f t="array" ref="U850">if(V850="","",XLOOKUP(V850,Master[Company],Master[Acronym],"NA",0,1))</f>
        <v/>
      </c>
      <c r="V850" s="341"/>
      <c r="W850" s="342"/>
      <c r="X850" s="90"/>
      <c r="Y850" s="341"/>
      <c r="Z850" s="341" t="str">
        <f t="shared" si="11"/>
        <v/>
      </c>
      <c r="AA850" s="341"/>
      <c r="AB850" s="341"/>
      <c r="AC850" s="341"/>
      <c r="AD850" s="401"/>
      <c r="AE850" s="563"/>
      <c r="AF850" s="564"/>
      <c r="AG850" s="564"/>
      <c r="AH850" s="564"/>
      <c r="AI850" s="564"/>
      <c r="AJ850" s="564"/>
      <c r="AK850" s="564"/>
      <c r="AL850" s="565"/>
      <c r="AM850" s="564"/>
      <c r="AN850" s="564"/>
      <c r="AO850" s="564"/>
      <c r="AP850" s="564"/>
      <c r="AQ850" s="564"/>
      <c r="AR850" s="564"/>
      <c r="AS850" s="564"/>
      <c r="AT850" s="564"/>
      <c r="AU850" s="394"/>
      <c r="AV850" s="306"/>
      <c r="AW850" s="306"/>
      <c r="AX850" s="394"/>
      <c r="AY850" s="401"/>
      <c r="AZ850" s="341"/>
      <c r="BA850" s="341"/>
      <c r="BB850" s="341"/>
      <c r="BC850" s="341"/>
      <c r="BD850" s="341"/>
      <c r="BE850" s="401"/>
      <c r="BF850" s="341"/>
      <c r="BG850" s="341"/>
      <c r="BH850" s="402"/>
      <c r="BI850" s="403"/>
      <c r="BJ850" s="405"/>
      <c r="BK850" s="405"/>
      <c r="BL850" s="405"/>
      <c r="BM850" s="405"/>
      <c r="BN850" s="514"/>
    </row>
    <row r="851" ht="18.75" customHeight="1">
      <c r="A851" s="336" t="str">
        <f t="shared" si="13"/>
        <v/>
      </c>
      <c r="B851" s="341"/>
      <c r="C851" s="559"/>
      <c r="D851" s="559"/>
      <c r="E851" s="560" t="str">
        <f t="shared" si="14"/>
        <v/>
      </c>
      <c r="F851" s="401"/>
      <c r="G851" s="394"/>
      <c r="H851" s="341" t="str">
        <f t="array" ref="H851">IF(D851="","",XLOOKUP(D851,'Master Data'!K:K,'Master Data'!N:N,"Input in Master Data",0,1))</f>
        <v/>
      </c>
      <c r="I851" s="341" t="str">
        <f t="array" ref="I851">IF(D851="","",XLOOKUP(D851,'Master Data'!K:K,'Master Data'!O:O,"Input in Master Data",0,1))</f>
        <v/>
      </c>
      <c r="J851" s="341" t="str">
        <f t="array" ref="J851">if(V851="","",XLOOKUP(V851,Master[Company],Master[Blow],"Unknown",0,1))</f>
        <v/>
      </c>
      <c r="K851" s="341" t="str">
        <f t="array" ref="K851">if(V851="","",XLOOKUP(V851,Master[Company],Master[Pigging],"Unknown",0,1))</f>
        <v/>
      </c>
      <c r="L851" s="341" t="str">
        <f t="array" ref="L851">if(V851="","",XLOOKUP(V851,Master[Company],Master[Load Method],"Unknown",0,1))</f>
        <v/>
      </c>
      <c r="M851" s="341" t="str">
        <f t="array" ref="M851">if(V851="","",XLOOKUP(V851,Master[Company],Master[Line Distance],"Unknown",0,1))</f>
        <v/>
      </c>
      <c r="N851" s="394"/>
      <c r="O851" s="341"/>
      <c r="P851" s="506"/>
      <c r="Q851" s="341" t="str">
        <f t="array" ref="Q851">if(V851="","",XLOOKUP(V851,Master[Company],Master[Terms],"NA",0,1))</f>
        <v/>
      </c>
      <c r="R851" s="341" t="str">
        <f t="shared" si="9"/>
        <v/>
      </c>
      <c r="S851" s="341" t="str">
        <f t="array" ref="S851">if(V851="","",XLOOKUP(V851,Master[Company],Master[Group],"NA",0,1))</f>
        <v/>
      </c>
      <c r="T851" s="341" t="str">
        <f t="array" ref="T851">if(V851="","",XLOOKUP(V851,Master[Company],Master[Loading Location],"NA",0,1))</f>
        <v/>
      </c>
      <c r="U851" s="341" t="str">
        <f t="array" ref="U851">if(V851="","",XLOOKUP(V851,Master[Company],Master[Acronym],"NA",0,1))</f>
        <v/>
      </c>
      <c r="V851" s="341"/>
      <c r="W851" s="342"/>
      <c r="X851" s="90"/>
      <c r="Y851" s="341"/>
      <c r="Z851" s="341" t="str">
        <f t="shared" si="11"/>
        <v/>
      </c>
      <c r="AA851" s="341"/>
      <c r="AB851" s="341"/>
      <c r="AC851" s="341"/>
      <c r="AD851" s="401"/>
      <c r="AE851" s="563"/>
      <c r="AF851" s="564"/>
      <c r="AG851" s="564"/>
      <c r="AH851" s="564"/>
      <c r="AI851" s="564"/>
      <c r="AJ851" s="564"/>
      <c r="AK851" s="564"/>
      <c r="AL851" s="565"/>
      <c r="AM851" s="564"/>
      <c r="AN851" s="564"/>
      <c r="AO851" s="564"/>
      <c r="AP851" s="564"/>
      <c r="AQ851" s="564"/>
      <c r="AR851" s="564"/>
      <c r="AS851" s="564"/>
      <c r="AT851" s="564"/>
      <c r="AU851" s="394"/>
      <c r="AV851" s="306"/>
      <c r="AW851" s="306"/>
      <c r="AX851" s="394"/>
      <c r="AY851" s="401"/>
      <c r="AZ851" s="341"/>
      <c r="BA851" s="341"/>
      <c r="BB851" s="341"/>
      <c r="BC851" s="341"/>
      <c r="BD851" s="341"/>
      <c r="BE851" s="401"/>
      <c r="BF851" s="341"/>
      <c r="BG851" s="341"/>
      <c r="BH851" s="402"/>
      <c r="BI851" s="403"/>
      <c r="BJ851" s="405"/>
      <c r="BK851" s="405"/>
      <c r="BL851" s="405"/>
      <c r="BM851" s="405"/>
      <c r="BN851" s="514"/>
    </row>
    <row r="852" ht="18.75" customHeight="1">
      <c r="A852" s="336" t="str">
        <f t="shared" si="13"/>
        <v/>
      </c>
      <c r="B852" s="341"/>
      <c r="C852" s="559"/>
      <c r="D852" s="559"/>
      <c r="E852" s="560" t="str">
        <f t="shared" si="14"/>
        <v/>
      </c>
      <c r="F852" s="401"/>
      <c r="G852" s="394"/>
      <c r="H852" s="341" t="str">
        <f t="array" ref="H852">IF(D852="","",XLOOKUP(D852,'Master Data'!K:K,'Master Data'!N:N,"Input in Master Data",0,1))</f>
        <v/>
      </c>
      <c r="I852" s="341" t="str">
        <f t="array" ref="I852">IF(D852="","",XLOOKUP(D852,'Master Data'!K:K,'Master Data'!O:O,"Input in Master Data",0,1))</f>
        <v/>
      </c>
      <c r="J852" s="341" t="str">
        <f t="array" ref="J852">if(V852="","",XLOOKUP(V852,Master[Company],Master[Blow],"Unknown",0,1))</f>
        <v/>
      </c>
      <c r="K852" s="341" t="str">
        <f t="array" ref="K852">if(V852="","",XLOOKUP(V852,Master[Company],Master[Pigging],"Unknown",0,1))</f>
        <v/>
      </c>
      <c r="L852" s="341" t="str">
        <f t="array" ref="L852">if(V852="","",XLOOKUP(V852,Master[Company],Master[Load Method],"Unknown",0,1))</f>
        <v/>
      </c>
      <c r="M852" s="341" t="str">
        <f t="array" ref="M852">if(V852="","",XLOOKUP(V852,Master[Company],Master[Line Distance],"Unknown",0,1))</f>
        <v/>
      </c>
      <c r="N852" s="394"/>
      <c r="O852" s="341"/>
      <c r="P852" s="506"/>
      <c r="Q852" s="341" t="str">
        <f t="array" ref="Q852">if(V852="","",XLOOKUP(V852,Master[Company],Master[Terms],"NA",0,1))</f>
        <v/>
      </c>
      <c r="R852" s="341" t="str">
        <f t="shared" si="9"/>
        <v/>
      </c>
      <c r="S852" s="341" t="str">
        <f t="array" ref="S852">if(V852="","",XLOOKUP(V852,Master[Company],Master[Group],"NA",0,1))</f>
        <v/>
      </c>
      <c r="T852" s="341" t="str">
        <f t="array" ref="T852">if(V852="","",XLOOKUP(V852,Master[Company],Master[Loading Location],"NA",0,1))</f>
        <v/>
      </c>
      <c r="U852" s="341" t="str">
        <f t="array" ref="U852">if(V852="","",XLOOKUP(V852,Master[Company],Master[Acronym],"NA",0,1))</f>
        <v/>
      </c>
      <c r="V852" s="341"/>
      <c r="W852" s="342"/>
      <c r="X852" s="90"/>
      <c r="Y852" s="341"/>
      <c r="Z852" s="341" t="str">
        <f t="shared" si="11"/>
        <v/>
      </c>
      <c r="AA852" s="341"/>
      <c r="AB852" s="341"/>
      <c r="AC852" s="341"/>
      <c r="AD852" s="401"/>
      <c r="AE852" s="563"/>
      <c r="AF852" s="564"/>
      <c r="AG852" s="564"/>
      <c r="AH852" s="564"/>
      <c r="AI852" s="564"/>
      <c r="AJ852" s="564"/>
      <c r="AK852" s="564"/>
      <c r="AL852" s="565"/>
      <c r="AM852" s="564"/>
      <c r="AN852" s="564"/>
      <c r="AO852" s="564"/>
      <c r="AP852" s="564"/>
      <c r="AQ852" s="564"/>
      <c r="AR852" s="564"/>
      <c r="AS852" s="564"/>
      <c r="AT852" s="564"/>
      <c r="AU852" s="394"/>
      <c r="AV852" s="306"/>
      <c r="AW852" s="306"/>
      <c r="AX852" s="394"/>
      <c r="AY852" s="401"/>
      <c r="AZ852" s="341"/>
      <c r="BA852" s="341"/>
      <c r="BB852" s="341"/>
      <c r="BC852" s="341"/>
      <c r="BD852" s="341"/>
      <c r="BE852" s="401"/>
      <c r="BF852" s="341"/>
      <c r="BG852" s="341"/>
      <c r="BH852" s="402"/>
      <c r="BI852" s="403"/>
      <c r="BJ852" s="405"/>
      <c r="BK852" s="405"/>
      <c r="BL852" s="405"/>
      <c r="BM852" s="405"/>
      <c r="BN852" s="514"/>
    </row>
    <row r="853" ht="18.75" customHeight="1">
      <c r="A853" s="336" t="str">
        <f t="shared" si="13"/>
        <v/>
      </c>
      <c r="B853" s="341"/>
      <c r="C853" s="559"/>
      <c r="D853" s="559"/>
      <c r="E853" s="560" t="str">
        <f t="shared" si="14"/>
        <v/>
      </c>
      <c r="F853" s="401"/>
      <c r="G853" s="394"/>
      <c r="H853" s="341" t="str">
        <f t="array" ref="H853">IF(D853="","",XLOOKUP(D853,'Master Data'!K:K,'Master Data'!N:N,"Input in Master Data",0,1))</f>
        <v/>
      </c>
      <c r="I853" s="341" t="str">
        <f t="array" ref="I853">IF(D853="","",XLOOKUP(D853,'Master Data'!K:K,'Master Data'!O:O,"Input in Master Data",0,1))</f>
        <v/>
      </c>
      <c r="J853" s="341" t="str">
        <f t="array" ref="J853">if(V853="","",XLOOKUP(V853,Master[Company],Master[Blow],"Unknown",0,1))</f>
        <v/>
      </c>
      <c r="K853" s="341" t="str">
        <f t="array" ref="K853">if(V853="","",XLOOKUP(V853,Master[Company],Master[Pigging],"Unknown",0,1))</f>
        <v/>
      </c>
      <c r="L853" s="341" t="str">
        <f t="array" ref="L853">if(V853="","",XLOOKUP(V853,Master[Company],Master[Load Method],"Unknown",0,1))</f>
        <v/>
      </c>
      <c r="M853" s="341" t="str">
        <f t="array" ref="M853">if(V853="","",XLOOKUP(V853,Master[Company],Master[Line Distance],"Unknown",0,1))</f>
        <v/>
      </c>
      <c r="N853" s="394"/>
      <c r="O853" s="341"/>
      <c r="P853" s="506"/>
      <c r="Q853" s="341" t="str">
        <f t="array" ref="Q853">if(V853="","",XLOOKUP(V853,Master[Company],Master[Terms],"NA",0,1))</f>
        <v/>
      </c>
      <c r="R853" s="341" t="str">
        <f t="shared" si="9"/>
        <v/>
      </c>
      <c r="S853" s="341" t="str">
        <f t="array" ref="S853">if(V853="","",XLOOKUP(V853,Master[Company],Master[Group],"NA",0,1))</f>
        <v/>
      </c>
      <c r="T853" s="341" t="str">
        <f t="array" ref="T853">if(V853="","",XLOOKUP(V853,Master[Company],Master[Loading Location],"NA",0,1))</f>
        <v/>
      </c>
      <c r="U853" s="341" t="str">
        <f t="array" ref="U853">if(V853="","",XLOOKUP(V853,Master[Company],Master[Acronym],"NA",0,1))</f>
        <v/>
      </c>
      <c r="V853" s="341"/>
      <c r="W853" s="342"/>
      <c r="X853" s="90"/>
      <c r="Y853" s="341"/>
      <c r="Z853" s="341" t="str">
        <f t="shared" si="11"/>
        <v/>
      </c>
      <c r="AA853" s="341"/>
      <c r="AB853" s="341"/>
      <c r="AC853" s="341"/>
      <c r="AD853" s="401"/>
      <c r="AE853" s="563"/>
      <c r="AF853" s="564"/>
      <c r="AG853" s="564"/>
      <c r="AH853" s="564"/>
      <c r="AI853" s="564"/>
      <c r="AJ853" s="564"/>
      <c r="AK853" s="564"/>
      <c r="AL853" s="565"/>
      <c r="AM853" s="564"/>
      <c r="AN853" s="564"/>
      <c r="AO853" s="564"/>
      <c r="AP853" s="564"/>
      <c r="AQ853" s="564"/>
      <c r="AR853" s="564"/>
      <c r="AS853" s="564"/>
      <c r="AT853" s="564"/>
      <c r="AU853" s="394"/>
      <c r="AV853" s="306"/>
      <c r="AW853" s="306"/>
      <c r="AX853" s="394"/>
      <c r="AY853" s="401"/>
      <c r="AZ853" s="341"/>
      <c r="BA853" s="341"/>
      <c r="BB853" s="341"/>
      <c r="BC853" s="341"/>
      <c r="BD853" s="341"/>
      <c r="BE853" s="401"/>
      <c r="BF853" s="341"/>
      <c r="BG853" s="341"/>
      <c r="BH853" s="402"/>
      <c r="BI853" s="403"/>
      <c r="BJ853" s="405"/>
      <c r="BK853" s="405"/>
      <c r="BL853" s="405"/>
      <c r="BM853" s="405"/>
      <c r="BN853" s="514"/>
    </row>
    <row r="854" ht="18.75" customHeight="1">
      <c r="A854" s="336" t="str">
        <f t="shared" si="13"/>
        <v/>
      </c>
      <c r="B854" s="341"/>
      <c r="C854" s="559"/>
      <c r="D854" s="559"/>
      <c r="E854" s="560" t="str">
        <f t="shared" si="14"/>
        <v/>
      </c>
      <c r="F854" s="401"/>
      <c r="G854" s="394"/>
      <c r="H854" s="341" t="str">
        <f t="array" ref="H854">IF(D854="","",XLOOKUP(D854,'Master Data'!K:K,'Master Data'!N:N,"Input in Master Data",0,1))</f>
        <v/>
      </c>
      <c r="I854" s="341" t="str">
        <f t="array" ref="I854">IF(D854="","",XLOOKUP(D854,'Master Data'!K:K,'Master Data'!O:O,"Input in Master Data",0,1))</f>
        <v/>
      </c>
      <c r="J854" s="341" t="str">
        <f t="array" ref="J854">if(V854="","",XLOOKUP(V854,Master[Company],Master[Blow],"Unknown",0,1))</f>
        <v/>
      </c>
      <c r="K854" s="341" t="str">
        <f t="array" ref="K854">if(V854="","",XLOOKUP(V854,Master[Company],Master[Pigging],"Unknown",0,1))</f>
        <v/>
      </c>
      <c r="L854" s="341" t="str">
        <f t="array" ref="L854">if(V854="","",XLOOKUP(V854,Master[Company],Master[Load Method],"Unknown",0,1))</f>
        <v/>
      </c>
      <c r="M854" s="341" t="str">
        <f t="array" ref="M854">if(V854="","",XLOOKUP(V854,Master[Company],Master[Line Distance],"Unknown",0,1))</f>
        <v/>
      </c>
      <c r="N854" s="394"/>
      <c r="O854" s="341"/>
      <c r="P854" s="506"/>
      <c r="Q854" s="341" t="str">
        <f t="array" ref="Q854">if(V854="","",XLOOKUP(V854,Master[Company],Master[Terms],"NA",0,1))</f>
        <v/>
      </c>
      <c r="R854" s="341" t="str">
        <f t="shared" si="9"/>
        <v/>
      </c>
      <c r="S854" s="341" t="str">
        <f t="array" ref="S854">if(V854="","",XLOOKUP(V854,Master[Company],Master[Group],"NA",0,1))</f>
        <v/>
      </c>
      <c r="T854" s="341" t="str">
        <f t="array" ref="T854">if(V854="","",XLOOKUP(V854,Master[Company],Master[Loading Location],"NA",0,1))</f>
        <v/>
      </c>
      <c r="U854" s="341" t="str">
        <f t="array" ref="U854">if(V854="","",XLOOKUP(V854,Master[Company],Master[Acronym],"NA",0,1))</f>
        <v/>
      </c>
      <c r="V854" s="341"/>
      <c r="W854" s="342"/>
      <c r="X854" s="90"/>
      <c r="Y854" s="341"/>
      <c r="Z854" s="341" t="str">
        <f t="shared" si="11"/>
        <v/>
      </c>
      <c r="AA854" s="341"/>
      <c r="AB854" s="341"/>
      <c r="AC854" s="341"/>
      <c r="AD854" s="401"/>
      <c r="AE854" s="563"/>
      <c r="AF854" s="564"/>
      <c r="AG854" s="564"/>
      <c r="AH854" s="564"/>
      <c r="AI854" s="564"/>
      <c r="AJ854" s="564"/>
      <c r="AK854" s="564"/>
      <c r="AL854" s="565"/>
      <c r="AM854" s="564"/>
      <c r="AN854" s="564"/>
      <c r="AO854" s="564"/>
      <c r="AP854" s="564"/>
      <c r="AQ854" s="564"/>
      <c r="AR854" s="564"/>
      <c r="AS854" s="564"/>
      <c r="AT854" s="564"/>
      <c r="AU854" s="394"/>
      <c r="AV854" s="306"/>
      <c r="AW854" s="306"/>
      <c r="AX854" s="394"/>
      <c r="AY854" s="401"/>
      <c r="AZ854" s="341"/>
      <c r="BA854" s="341"/>
      <c r="BB854" s="341"/>
      <c r="BC854" s="341"/>
      <c r="BD854" s="341"/>
      <c r="BE854" s="401"/>
      <c r="BF854" s="341"/>
      <c r="BG854" s="341"/>
      <c r="BH854" s="402"/>
      <c r="BI854" s="403"/>
      <c r="BJ854" s="405"/>
      <c r="BK854" s="405"/>
      <c r="BL854" s="405"/>
      <c r="BM854" s="405"/>
      <c r="BN854" s="514"/>
    </row>
    <row r="855" ht="18.75" customHeight="1">
      <c r="A855" s="336" t="str">
        <f t="shared" si="13"/>
        <v/>
      </c>
      <c r="B855" s="341"/>
      <c r="C855" s="559"/>
      <c r="D855" s="559"/>
      <c r="E855" s="560" t="str">
        <f t="shared" si="14"/>
        <v/>
      </c>
      <c r="F855" s="401"/>
      <c r="G855" s="394"/>
      <c r="H855" s="341" t="str">
        <f t="array" ref="H855">IF(D855="","",XLOOKUP(D855,'Master Data'!K:K,'Master Data'!N:N,"Input in Master Data",0,1))</f>
        <v/>
      </c>
      <c r="I855" s="341" t="str">
        <f t="array" ref="I855">IF(D855="","",XLOOKUP(D855,'Master Data'!K:K,'Master Data'!O:O,"Input in Master Data",0,1))</f>
        <v/>
      </c>
      <c r="J855" s="341" t="str">
        <f t="array" ref="J855">if(V855="","",XLOOKUP(V855,Master[Company],Master[Blow],"Unknown",0,1))</f>
        <v/>
      </c>
      <c r="K855" s="341" t="str">
        <f t="array" ref="K855">if(V855="","",XLOOKUP(V855,Master[Company],Master[Pigging],"Unknown",0,1))</f>
        <v/>
      </c>
      <c r="L855" s="341" t="str">
        <f t="array" ref="L855">if(V855="","",XLOOKUP(V855,Master[Company],Master[Load Method],"Unknown",0,1))</f>
        <v/>
      </c>
      <c r="M855" s="341" t="str">
        <f t="array" ref="M855">if(V855="","",XLOOKUP(V855,Master[Company],Master[Line Distance],"Unknown",0,1))</f>
        <v/>
      </c>
      <c r="N855" s="394"/>
      <c r="O855" s="341"/>
      <c r="P855" s="506"/>
      <c r="Q855" s="341" t="str">
        <f t="array" ref="Q855">if(V855="","",XLOOKUP(V855,Master[Company],Master[Terms],"NA",0,1))</f>
        <v/>
      </c>
      <c r="R855" s="341" t="str">
        <f t="shared" si="9"/>
        <v/>
      </c>
      <c r="S855" s="341" t="str">
        <f t="array" ref="S855">if(V855="","",XLOOKUP(V855,Master[Company],Master[Group],"NA",0,1))</f>
        <v/>
      </c>
      <c r="T855" s="341" t="str">
        <f t="array" ref="T855">if(V855="","",XLOOKUP(V855,Master[Company],Master[Loading Location],"NA",0,1))</f>
        <v/>
      </c>
      <c r="U855" s="341" t="str">
        <f t="array" ref="U855">if(V855="","",XLOOKUP(V855,Master[Company],Master[Acronym],"NA",0,1))</f>
        <v/>
      </c>
      <c r="V855" s="341"/>
      <c r="W855" s="342"/>
      <c r="X855" s="90"/>
      <c r="Y855" s="341"/>
      <c r="Z855" s="341" t="str">
        <f t="shared" si="11"/>
        <v/>
      </c>
      <c r="AA855" s="341"/>
      <c r="AB855" s="341"/>
      <c r="AC855" s="341"/>
      <c r="AD855" s="401"/>
      <c r="AE855" s="563"/>
      <c r="AF855" s="564"/>
      <c r="AG855" s="564"/>
      <c r="AH855" s="564"/>
      <c r="AI855" s="564"/>
      <c r="AJ855" s="564"/>
      <c r="AK855" s="564"/>
      <c r="AL855" s="565"/>
      <c r="AM855" s="564"/>
      <c r="AN855" s="564"/>
      <c r="AO855" s="564"/>
      <c r="AP855" s="564"/>
      <c r="AQ855" s="564"/>
      <c r="AR855" s="564"/>
      <c r="AS855" s="564"/>
      <c r="AT855" s="564"/>
      <c r="AU855" s="394"/>
      <c r="AV855" s="306"/>
      <c r="AW855" s="306"/>
      <c r="AX855" s="394"/>
      <c r="AY855" s="401"/>
      <c r="AZ855" s="341"/>
      <c r="BA855" s="341"/>
      <c r="BB855" s="341"/>
      <c r="BC855" s="341"/>
      <c r="BD855" s="341"/>
      <c r="BE855" s="401"/>
      <c r="BF855" s="341"/>
      <c r="BG855" s="341"/>
      <c r="BH855" s="402"/>
      <c r="BI855" s="403"/>
      <c r="BJ855" s="405"/>
      <c r="BK855" s="405"/>
      <c r="BL855" s="405"/>
      <c r="BM855" s="405"/>
      <c r="BN855" s="514"/>
    </row>
    <row r="856" ht="18.75" customHeight="1">
      <c r="A856" s="336" t="str">
        <f t="shared" si="13"/>
        <v/>
      </c>
      <c r="B856" s="341"/>
      <c r="C856" s="559"/>
      <c r="D856" s="559"/>
      <c r="E856" s="560" t="str">
        <f t="shared" si="14"/>
        <v/>
      </c>
      <c r="F856" s="401"/>
      <c r="G856" s="394"/>
      <c r="H856" s="341" t="str">
        <f t="array" ref="H856">IF(D856="","",XLOOKUP(D856,'Master Data'!K:K,'Master Data'!N:N,"Input in Master Data",0,1))</f>
        <v/>
      </c>
      <c r="I856" s="341" t="str">
        <f t="array" ref="I856">IF(D856="","",XLOOKUP(D856,'Master Data'!K:K,'Master Data'!O:O,"Input in Master Data",0,1))</f>
        <v/>
      </c>
      <c r="J856" s="341" t="str">
        <f t="array" ref="J856">if(V856="","",XLOOKUP(V856,Master[Company],Master[Blow],"Unknown",0,1))</f>
        <v/>
      </c>
      <c r="K856" s="341" t="str">
        <f t="array" ref="K856">if(V856="","",XLOOKUP(V856,Master[Company],Master[Pigging],"Unknown",0,1))</f>
        <v/>
      </c>
      <c r="L856" s="341" t="str">
        <f t="array" ref="L856">if(V856="","",XLOOKUP(V856,Master[Company],Master[Load Method],"Unknown",0,1))</f>
        <v/>
      </c>
      <c r="M856" s="341" t="str">
        <f t="array" ref="M856">if(V856="","",XLOOKUP(V856,Master[Company],Master[Line Distance],"Unknown",0,1))</f>
        <v/>
      </c>
      <c r="N856" s="394"/>
      <c r="O856" s="341"/>
      <c r="P856" s="506"/>
      <c r="Q856" s="341" t="str">
        <f t="array" ref="Q856">if(V856="","",XLOOKUP(V856,Master[Company],Master[Terms],"NA",0,1))</f>
        <v/>
      </c>
      <c r="R856" s="341" t="str">
        <f t="shared" si="9"/>
        <v/>
      </c>
      <c r="S856" s="341" t="str">
        <f t="array" ref="S856">if(V856="","",XLOOKUP(V856,Master[Company],Master[Group],"NA",0,1))</f>
        <v/>
      </c>
      <c r="T856" s="341" t="str">
        <f t="array" ref="T856">if(V856="","",XLOOKUP(V856,Master[Company],Master[Loading Location],"NA",0,1))</f>
        <v/>
      </c>
      <c r="U856" s="341" t="str">
        <f t="array" ref="U856">if(V856="","",XLOOKUP(V856,Master[Company],Master[Acronym],"NA",0,1))</f>
        <v/>
      </c>
      <c r="V856" s="341"/>
      <c r="W856" s="342"/>
      <c r="X856" s="90"/>
      <c r="Y856" s="341"/>
      <c r="Z856" s="341" t="str">
        <f t="shared" si="11"/>
        <v/>
      </c>
      <c r="AA856" s="341"/>
      <c r="AB856" s="341"/>
      <c r="AC856" s="341"/>
      <c r="AD856" s="401"/>
      <c r="AE856" s="563"/>
      <c r="AF856" s="564"/>
      <c r="AG856" s="564"/>
      <c r="AH856" s="564"/>
      <c r="AI856" s="564"/>
      <c r="AJ856" s="564"/>
      <c r="AK856" s="564"/>
      <c r="AL856" s="565"/>
      <c r="AM856" s="564"/>
      <c r="AN856" s="564"/>
      <c r="AO856" s="564"/>
      <c r="AP856" s="564"/>
      <c r="AQ856" s="564"/>
      <c r="AR856" s="564"/>
      <c r="AS856" s="564"/>
      <c r="AT856" s="564"/>
      <c r="AU856" s="394"/>
      <c r="AV856" s="306"/>
      <c r="AW856" s="306"/>
      <c r="AX856" s="394"/>
      <c r="AY856" s="401"/>
      <c r="AZ856" s="341"/>
      <c r="BA856" s="341"/>
      <c r="BB856" s="341"/>
      <c r="BC856" s="341"/>
      <c r="BD856" s="341"/>
      <c r="BE856" s="401"/>
      <c r="BF856" s="341"/>
      <c r="BG856" s="341"/>
      <c r="BH856" s="402"/>
      <c r="BI856" s="403"/>
      <c r="BJ856" s="405"/>
      <c r="BK856" s="405"/>
      <c r="BL856" s="405"/>
      <c r="BM856" s="405"/>
      <c r="BN856" s="514"/>
    </row>
    <row r="857" ht="18.75" customHeight="1">
      <c r="A857" s="336" t="str">
        <f t="shared" si="13"/>
        <v/>
      </c>
      <c r="B857" s="341"/>
      <c r="C857" s="559"/>
      <c r="D857" s="559"/>
      <c r="E857" s="560" t="str">
        <f t="shared" si="14"/>
        <v/>
      </c>
      <c r="F857" s="401"/>
      <c r="G857" s="394"/>
      <c r="H857" s="341" t="str">
        <f t="array" ref="H857">IF(D857="","",XLOOKUP(D857,'Master Data'!K:K,'Master Data'!N:N,"Input in Master Data",0,1))</f>
        <v/>
      </c>
      <c r="I857" s="341" t="str">
        <f t="array" ref="I857">IF(D857="","",XLOOKUP(D857,'Master Data'!K:K,'Master Data'!O:O,"Input in Master Data",0,1))</f>
        <v/>
      </c>
      <c r="J857" s="341" t="str">
        <f t="array" ref="J857">if(V857="","",XLOOKUP(V857,Master[Company],Master[Blow],"Unknown",0,1))</f>
        <v/>
      </c>
      <c r="K857" s="341" t="str">
        <f t="array" ref="K857">if(V857="","",XLOOKUP(V857,Master[Company],Master[Pigging],"Unknown",0,1))</f>
        <v/>
      </c>
      <c r="L857" s="341" t="str">
        <f t="array" ref="L857">if(V857="","",XLOOKUP(V857,Master[Company],Master[Load Method],"Unknown",0,1))</f>
        <v/>
      </c>
      <c r="M857" s="341" t="str">
        <f t="array" ref="M857">if(V857="","",XLOOKUP(V857,Master[Company],Master[Line Distance],"Unknown",0,1))</f>
        <v/>
      </c>
      <c r="N857" s="394"/>
      <c r="O857" s="341"/>
      <c r="P857" s="506"/>
      <c r="Q857" s="341" t="str">
        <f t="array" ref="Q857">if(V857="","",XLOOKUP(V857,Master[Company],Master[Terms],"NA",0,1))</f>
        <v/>
      </c>
      <c r="R857" s="341" t="str">
        <f t="shared" si="9"/>
        <v/>
      </c>
      <c r="S857" s="341" t="str">
        <f t="array" ref="S857">if(V857="","",XLOOKUP(V857,Master[Company],Master[Group],"NA",0,1))</f>
        <v/>
      </c>
      <c r="T857" s="341" t="str">
        <f t="array" ref="T857">if(V857="","",XLOOKUP(V857,Master[Company],Master[Loading Location],"NA",0,1))</f>
        <v/>
      </c>
      <c r="U857" s="341" t="str">
        <f t="array" ref="U857">if(V857="","",XLOOKUP(V857,Master[Company],Master[Acronym],"NA",0,1))</f>
        <v/>
      </c>
      <c r="V857" s="341"/>
      <c r="W857" s="342"/>
      <c r="X857" s="90"/>
      <c r="Y857" s="341"/>
      <c r="Z857" s="341" t="str">
        <f t="shared" si="11"/>
        <v/>
      </c>
      <c r="AA857" s="341"/>
      <c r="AB857" s="341"/>
      <c r="AC857" s="341"/>
      <c r="AD857" s="401"/>
      <c r="AE857" s="563"/>
      <c r="AF857" s="564"/>
      <c r="AG857" s="564"/>
      <c r="AH857" s="564"/>
      <c r="AI857" s="564"/>
      <c r="AJ857" s="564"/>
      <c r="AK857" s="564"/>
      <c r="AL857" s="565"/>
      <c r="AM857" s="564"/>
      <c r="AN857" s="564"/>
      <c r="AO857" s="564"/>
      <c r="AP857" s="564"/>
      <c r="AQ857" s="564"/>
      <c r="AR857" s="564"/>
      <c r="AS857" s="564"/>
      <c r="AT857" s="564"/>
      <c r="AU857" s="394"/>
      <c r="AV857" s="306"/>
      <c r="AW857" s="306"/>
      <c r="AX857" s="394"/>
      <c r="AY857" s="401"/>
      <c r="AZ857" s="341"/>
      <c r="BA857" s="341"/>
      <c r="BB857" s="341"/>
      <c r="BC857" s="341"/>
      <c r="BD857" s="341"/>
      <c r="BE857" s="401"/>
      <c r="BF857" s="341"/>
      <c r="BG857" s="341"/>
      <c r="BH857" s="402"/>
      <c r="BI857" s="403"/>
      <c r="BJ857" s="405"/>
      <c r="BK857" s="405"/>
      <c r="BL857" s="405"/>
      <c r="BM857" s="405"/>
      <c r="BN857" s="514"/>
    </row>
    <row r="858" ht="18.75" customHeight="1">
      <c r="A858" s="336" t="str">
        <f t="shared" si="13"/>
        <v/>
      </c>
      <c r="B858" s="341"/>
      <c r="C858" s="559"/>
      <c r="D858" s="559"/>
      <c r="E858" s="560" t="str">
        <f t="shared" si="14"/>
        <v/>
      </c>
      <c r="F858" s="401"/>
      <c r="G858" s="394"/>
      <c r="H858" s="341" t="str">
        <f t="array" ref="H858">IF(D858="","",XLOOKUP(D858,'Master Data'!K:K,'Master Data'!N:N,"Input in Master Data",0,1))</f>
        <v/>
      </c>
      <c r="I858" s="341" t="str">
        <f t="array" ref="I858">IF(D858="","",XLOOKUP(D858,'Master Data'!K:K,'Master Data'!O:O,"Input in Master Data",0,1))</f>
        <v/>
      </c>
      <c r="J858" s="341" t="str">
        <f t="array" ref="J858">if(V858="","",XLOOKUP(V858,Master[Company],Master[Blow],"Unknown",0,1))</f>
        <v/>
      </c>
      <c r="K858" s="341" t="str">
        <f t="array" ref="K858">if(V858="","",XLOOKUP(V858,Master[Company],Master[Pigging],"Unknown",0,1))</f>
        <v/>
      </c>
      <c r="L858" s="341" t="str">
        <f t="array" ref="L858">if(V858="","",XLOOKUP(V858,Master[Company],Master[Load Method],"Unknown",0,1))</f>
        <v/>
      </c>
      <c r="M858" s="341" t="str">
        <f t="array" ref="M858">if(V858="","",XLOOKUP(V858,Master[Company],Master[Line Distance],"Unknown",0,1))</f>
        <v/>
      </c>
      <c r="N858" s="394"/>
      <c r="O858" s="341"/>
      <c r="P858" s="506"/>
      <c r="Q858" s="341" t="str">
        <f t="array" ref="Q858">if(V858="","",XLOOKUP(V858,Master[Company],Master[Terms],"NA",0,1))</f>
        <v/>
      </c>
      <c r="R858" s="341" t="str">
        <f t="shared" si="9"/>
        <v/>
      </c>
      <c r="S858" s="341" t="str">
        <f t="array" ref="S858">if(V858="","",XLOOKUP(V858,Master[Company],Master[Group],"NA",0,1))</f>
        <v/>
      </c>
      <c r="T858" s="341" t="str">
        <f t="array" ref="T858">if(V858="","",XLOOKUP(V858,Master[Company],Master[Loading Location],"NA",0,1))</f>
        <v/>
      </c>
      <c r="U858" s="341" t="str">
        <f t="array" ref="U858">if(V858="","",XLOOKUP(V858,Master[Company],Master[Acronym],"NA",0,1))</f>
        <v/>
      </c>
      <c r="V858" s="341"/>
      <c r="W858" s="342"/>
      <c r="X858" s="90"/>
      <c r="Y858" s="341"/>
      <c r="Z858" s="341" t="str">
        <f t="shared" si="11"/>
        <v/>
      </c>
      <c r="AA858" s="341"/>
      <c r="AB858" s="341"/>
      <c r="AC858" s="341"/>
      <c r="AD858" s="401"/>
      <c r="AE858" s="563"/>
      <c r="AF858" s="564"/>
      <c r="AG858" s="564"/>
      <c r="AH858" s="564"/>
      <c r="AI858" s="564"/>
      <c r="AJ858" s="564"/>
      <c r="AK858" s="564"/>
      <c r="AL858" s="565"/>
      <c r="AM858" s="564"/>
      <c r="AN858" s="564"/>
      <c r="AO858" s="564"/>
      <c r="AP858" s="564"/>
      <c r="AQ858" s="564"/>
      <c r="AR858" s="564"/>
      <c r="AS858" s="564"/>
      <c r="AT858" s="564"/>
      <c r="AU858" s="394"/>
      <c r="AV858" s="306"/>
      <c r="AW858" s="306"/>
      <c r="AX858" s="394"/>
      <c r="AY858" s="401"/>
      <c r="AZ858" s="341"/>
      <c r="BA858" s="341"/>
      <c r="BB858" s="341"/>
      <c r="BC858" s="341"/>
      <c r="BD858" s="341"/>
      <c r="BE858" s="401"/>
      <c r="BF858" s="341"/>
      <c r="BG858" s="341"/>
      <c r="BH858" s="402"/>
      <c r="BI858" s="403"/>
      <c r="BJ858" s="405"/>
      <c r="BK858" s="405"/>
      <c r="BL858" s="405"/>
      <c r="BM858" s="405"/>
      <c r="BN858" s="514"/>
    </row>
    <row r="859" ht="18.75" customHeight="1">
      <c r="A859" s="336" t="str">
        <f t="shared" si="13"/>
        <v/>
      </c>
      <c r="B859" s="341"/>
      <c r="C859" s="559"/>
      <c r="D859" s="559"/>
      <c r="E859" s="560" t="str">
        <f t="shared" si="14"/>
        <v/>
      </c>
      <c r="F859" s="401"/>
      <c r="G859" s="394"/>
      <c r="H859" s="341" t="str">
        <f t="array" ref="H859">IF(D859="","",XLOOKUP(D859,'Master Data'!K:K,'Master Data'!N:N,"Input in Master Data",0,1))</f>
        <v/>
      </c>
      <c r="I859" s="341" t="str">
        <f t="array" ref="I859">IF(D859="","",XLOOKUP(D859,'Master Data'!K:K,'Master Data'!O:O,"Input in Master Data",0,1))</f>
        <v/>
      </c>
      <c r="J859" s="341" t="str">
        <f t="array" ref="J859">if(V859="","",XLOOKUP(V859,Master[Company],Master[Blow],"Unknown",0,1))</f>
        <v/>
      </c>
      <c r="K859" s="341" t="str">
        <f t="array" ref="K859">if(V859="","",XLOOKUP(V859,Master[Company],Master[Pigging],"Unknown",0,1))</f>
        <v/>
      </c>
      <c r="L859" s="341" t="str">
        <f t="array" ref="L859">if(V859="","",XLOOKUP(V859,Master[Company],Master[Load Method],"Unknown",0,1))</f>
        <v/>
      </c>
      <c r="M859" s="341" t="str">
        <f t="array" ref="M859">if(V859="","",XLOOKUP(V859,Master[Company],Master[Line Distance],"Unknown",0,1))</f>
        <v/>
      </c>
      <c r="N859" s="394"/>
      <c r="O859" s="341"/>
      <c r="P859" s="506"/>
      <c r="Q859" s="341" t="str">
        <f t="array" ref="Q859">if(V859="","",XLOOKUP(V859,Master[Company],Master[Terms],"NA",0,1))</f>
        <v/>
      </c>
      <c r="R859" s="341" t="str">
        <f t="shared" si="9"/>
        <v/>
      </c>
      <c r="S859" s="341" t="str">
        <f t="array" ref="S859">if(V859="","",XLOOKUP(V859,Master[Company],Master[Group],"NA",0,1))</f>
        <v/>
      </c>
      <c r="T859" s="341" t="str">
        <f t="array" ref="T859">if(V859="","",XLOOKUP(V859,Master[Company],Master[Loading Location],"NA",0,1))</f>
        <v/>
      </c>
      <c r="U859" s="341" t="str">
        <f t="array" ref="U859">if(V859="","",XLOOKUP(V859,Master[Company],Master[Acronym],"NA",0,1))</f>
        <v/>
      </c>
      <c r="V859" s="341"/>
      <c r="W859" s="342"/>
      <c r="X859" s="90"/>
      <c r="Y859" s="341"/>
      <c r="Z859" s="341" t="str">
        <f t="shared" si="11"/>
        <v/>
      </c>
      <c r="AA859" s="341"/>
      <c r="AB859" s="341"/>
      <c r="AC859" s="341"/>
      <c r="AD859" s="401"/>
      <c r="AE859" s="563"/>
      <c r="AF859" s="564"/>
      <c r="AG859" s="564"/>
      <c r="AH859" s="564"/>
      <c r="AI859" s="564"/>
      <c r="AJ859" s="564"/>
      <c r="AK859" s="564"/>
      <c r="AL859" s="565"/>
      <c r="AM859" s="564"/>
      <c r="AN859" s="564"/>
      <c r="AO859" s="564"/>
      <c r="AP859" s="564"/>
      <c r="AQ859" s="564"/>
      <c r="AR859" s="564"/>
      <c r="AS859" s="564"/>
      <c r="AT859" s="564"/>
      <c r="AU859" s="394"/>
      <c r="AV859" s="306"/>
      <c r="AW859" s="306"/>
      <c r="AX859" s="394"/>
      <c r="AY859" s="401"/>
      <c r="AZ859" s="341"/>
      <c r="BA859" s="341"/>
      <c r="BB859" s="341"/>
      <c r="BC859" s="341"/>
      <c r="BD859" s="341"/>
      <c r="BE859" s="401"/>
      <c r="BF859" s="341"/>
      <c r="BG859" s="341"/>
      <c r="BH859" s="402"/>
      <c r="BI859" s="403"/>
      <c r="BJ859" s="405"/>
      <c r="BK859" s="405"/>
      <c r="BL859" s="405"/>
      <c r="BM859" s="405"/>
      <c r="BN859" s="514"/>
    </row>
    <row r="860" ht="18.75" customHeight="1">
      <c r="A860" s="336" t="str">
        <f t="shared" si="13"/>
        <v/>
      </c>
      <c r="B860" s="341"/>
      <c r="C860" s="559"/>
      <c r="D860" s="559"/>
      <c r="E860" s="560" t="str">
        <f t="shared" si="14"/>
        <v/>
      </c>
      <c r="F860" s="401"/>
      <c r="G860" s="394"/>
      <c r="H860" s="341" t="str">
        <f t="array" ref="H860">IF(D860="","",XLOOKUP(D860,'Master Data'!K:K,'Master Data'!N:N,"Input in Master Data",0,1))</f>
        <v/>
      </c>
      <c r="I860" s="341" t="str">
        <f t="array" ref="I860">IF(D860="","",XLOOKUP(D860,'Master Data'!K:K,'Master Data'!O:O,"Input in Master Data",0,1))</f>
        <v/>
      </c>
      <c r="J860" s="341" t="str">
        <f t="array" ref="J860">if(V860="","",XLOOKUP(V860,Master[Company],Master[Blow],"Unknown",0,1))</f>
        <v/>
      </c>
      <c r="K860" s="341" t="str">
        <f t="array" ref="K860">if(V860="","",XLOOKUP(V860,Master[Company],Master[Pigging],"Unknown",0,1))</f>
        <v/>
      </c>
      <c r="L860" s="341" t="str">
        <f t="array" ref="L860">if(V860="","",XLOOKUP(V860,Master[Company],Master[Load Method],"Unknown",0,1))</f>
        <v/>
      </c>
      <c r="M860" s="341" t="str">
        <f t="array" ref="M860">if(V860="","",XLOOKUP(V860,Master[Company],Master[Line Distance],"Unknown",0,1))</f>
        <v/>
      </c>
      <c r="N860" s="394"/>
      <c r="O860" s="341"/>
      <c r="P860" s="506"/>
      <c r="Q860" s="341" t="str">
        <f t="array" ref="Q860">if(V860="","",XLOOKUP(V860,Master[Company],Master[Terms],"NA",0,1))</f>
        <v/>
      </c>
      <c r="R860" s="341" t="str">
        <f t="shared" si="9"/>
        <v/>
      </c>
      <c r="S860" s="341" t="str">
        <f t="array" ref="S860">if(V860="","",XLOOKUP(V860,Master[Company],Master[Group],"NA",0,1))</f>
        <v/>
      </c>
      <c r="T860" s="341" t="str">
        <f t="array" ref="T860">if(V860="","",XLOOKUP(V860,Master[Company],Master[Loading Location],"NA",0,1))</f>
        <v/>
      </c>
      <c r="U860" s="341" t="str">
        <f t="array" ref="U860">if(V860="","",XLOOKUP(V860,Master[Company],Master[Acronym],"NA",0,1))</f>
        <v/>
      </c>
      <c r="V860" s="341"/>
      <c r="W860" s="342"/>
      <c r="X860" s="90"/>
      <c r="Y860" s="341"/>
      <c r="Z860" s="341" t="str">
        <f t="shared" si="11"/>
        <v/>
      </c>
      <c r="AA860" s="341"/>
      <c r="AB860" s="341"/>
      <c r="AC860" s="341"/>
      <c r="AD860" s="401"/>
      <c r="AE860" s="563"/>
      <c r="AF860" s="564"/>
      <c r="AG860" s="564"/>
      <c r="AH860" s="564"/>
      <c r="AI860" s="564"/>
      <c r="AJ860" s="564"/>
      <c r="AK860" s="564"/>
      <c r="AL860" s="565"/>
      <c r="AM860" s="564"/>
      <c r="AN860" s="564"/>
      <c r="AO860" s="564"/>
      <c r="AP860" s="564"/>
      <c r="AQ860" s="564"/>
      <c r="AR860" s="564"/>
      <c r="AS860" s="564"/>
      <c r="AT860" s="564"/>
      <c r="AU860" s="394"/>
      <c r="AV860" s="306"/>
      <c r="AW860" s="306"/>
      <c r="AX860" s="394"/>
      <c r="AY860" s="401"/>
      <c r="AZ860" s="341"/>
      <c r="BA860" s="341"/>
      <c r="BB860" s="341"/>
      <c r="BC860" s="341"/>
      <c r="BD860" s="341"/>
      <c r="BE860" s="401"/>
      <c r="BF860" s="341"/>
      <c r="BG860" s="341"/>
      <c r="BH860" s="402"/>
      <c r="BI860" s="403"/>
      <c r="BJ860" s="405"/>
      <c r="BK860" s="405"/>
      <c r="BL860" s="405"/>
      <c r="BM860" s="405"/>
      <c r="BN860" s="514"/>
    </row>
    <row r="861" ht="18.75" customHeight="1">
      <c r="A861" s="336" t="str">
        <f t="shared" si="13"/>
        <v/>
      </c>
      <c r="B861" s="341"/>
      <c r="C861" s="559"/>
      <c r="D861" s="559"/>
      <c r="E861" s="560" t="str">
        <f t="shared" si="14"/>
        <v/>
      </c>
      <c r="F861" s="401"/>
      <c r="G861" s="394"/>
      <c r="H861" s="341" t="str">
        <f t="array" ref="H861">IF(D861="","",XLOOKUP(D861,'Master Data'!K:K,'Master Data'!N:N,"Input in Master Data",0,1))</f>
        <v/>
      </c>
      <c r="I861" s="341" t="str">
        <f t="array" ref="I861">IF(D861="","",XLOOKUP(D861,'Master Data'!K:K,'Master Data'!O:O,"Input in Master Data",0,1))</f>
        <v/>
      </c>
      <c r="J861" s="341" t="str">
        <f t="array" ref="J861">if(V861="","",XLOOKUP(V861,Master[Company],Master[Blow],"Unknown",0,1))</f>
        <v/>
      </c>
      <c r="K861" s="341" t="str">
        <f t="array" ref="K861">if(V861="","",XLOOKUP(V861,Master[Company],Master[Pigging],"Unknown",0,1))</f>
        <v/>
      </c>
      <c r="L861" s="341" t="str">
        <f t="array" ref="L861">if(V861="","",XLOOKUP(V861,Master[Company],Master[Load Method],"Unknown",0,1))</f>
        <v/>
      </c>
      <c r="M861" s="341" t="str">
        <f t="array" ref="M861">if(V861="","",XLOOKUP(V861,Master[Company],Master[Line Distance],"Unknown",0,1))</f>
        <v/>
      </c>
      <c r="N861" s="394"/>
      <c r="O861" s="341"/>
      <c r="P861" s="506"/>
      <c r="Q861" s="341" t="str">
        <f t="array" ref="Q861">if(V861="","",XLOOKUP(V861,Master[Company],Master[Terms],"NA",0,1))</f>
        <v/>
      </c>
      <c r="R861" s="341" t="str">
        <f t="shared" si="9"/>
        <v/>
      </c>
      <c r="S861" s="341" t="str">
        <f t="array" ref="S861">if(V861="","",XLOOKUP(V861,Master[Company],Master[Group],"NA",0,1))</f>
        <v/>
      </c>
      <c r="T861" s="341" t="str">
        <f t="array" ref="T861">if(V861="","",XLOOKUP(V861,Master[Company],Master[Loading Location],"NA",0,1))</f>
        <v/>
      </c>
      <c r="U861" s="341" t="str">
        <f t="array" ref="U861">if(V861="","",XLOOKUP(V861,Master[Company],Master[Acronym],"NA",0,1))</f>
        <v/>
      </c>
      <c r="V861" s="341"/>
      <c r="W861" s="342"/>
      <c r="X861" s="90"/>
      <c r="Y861" s="341"/>
      <c r="Z861" s="341" t="str">
        <f t="shared" si="11"/>
        <v/>
      </c>
      <c r="AA861" s="341"/>
      <c r="AB861" s="341"/>
      <c r="AC861" s="341"/>
      <c r="AD861" s="401"/>
      <c r="AE861" s="563"/>
      <c r="AF861" s="564"/>
      <c r="AG861" s="564"/>
      <c r="AH861" s="564"/>
      <c r="AI861" s="564"/>
      <c r="AJ861" s="564"/>
      <c r="AK861" s="564"/>
      <c r="AL861" s="565"/>
      <c r="AM861" s="564"/>
      <c r="AN861" s="564"/>
      <c r="AO861" s="564"/>
      <c r="AP861" s="564"/>
      <c r="AQ861" s="564"/>
      <c r="AR861" s="564"/>
      <c r="AS861" s="564"/>
      <c r="AT861" s="564"/>
      <c r="AU861" s="394"/>
      <c r="AV861" s="306"/>
      <c r="AW861" s="306"/>
      <c r="AX861" s="394"/>
      <c r="AY861" s="401"/>
      <c r="AZ861" s="341"/>
      <c r="BA861" s="341"/>
      <c r="BB861" s="341"/>
      <c r="BC861" s="341"/>
      <c r="BD861" s="341"/>
      <c r="BE861" s="401"/>
      <c r="BF861" s="341"/>
      <c r="BG861" s="341"/>
      <c r="BH861" s="402"/>
      <c r="BI861" s="403"/>
      <c r="BJ861" s="405"/>
      <c r="BK861" s="405"/>
      <c r="BL861" s="405"/>
      <c r="BM861" s="405"/>
      <c r="BN861" s="514"/>
    </row>
    <row r="862" ht="18.75" customHeight="1">
      <c r="A862" s="336" t="str">
        <f t="shared" si="13"/>
        <v/>
      </c>
      <c r="B862" s="341"/>
      <c r="C862" s="559"/>
      <c r="D862" s="559"/>
      <c r="E862" s="560" t="str">
        <f t="shared" si="14"/>
        <v/>
      </c>
      <c r="F862" s="401"/>
      <c r="G862" s="394"/>
      <c r="H862" s="341" t="str">
        <f t="array" ref="H862">IF(D862="","",XLOOKUP(D862,'Master Data'!K:K,'Master Data'!N:N,"Input in Master Data",0,1))</f>
        <v/>
      </c>
      <c r="I862" s="341" t="str">
        <f t="array" ref="I862">IF(D862="","",XLOOKUP(D862,'Master Data'!K:K,'Master Data'!O:O,"Input in Master Data",0,1))</f>
        <v/>
      </c>
      <c r="J862" s="341" t="str">
        <f t="array" ref="J862">if(V862="","",XLOOKUP(V862,Master[Company],Master[Blow],"Unknown",0,1))</f>
        <v/>
      </c>
      <c r="K862" s="341" t="str">
        <f t="array" ref="K862">if(V862="","",XLOOKUP(V862,Master[Company],Master[Pigging],"Unknown",0,1))</f>
        <v/>
      </c>
      <c r="L862" s="341" t="str">
        <f t="array" ref="L862">if(V862="","",XLOOKUP(V862,Master[Company],Master[Load Method],"Unknown",0,1))</f>
        <v/>
      </c>
      <c r="M862" s="341" t="str">
        <f t="array" ref="M862">if(V862="","",XLOOKUP(V862,Master[Company],Master[Line Distance],"Unknown",0,1))</f>
        <v/>
      </c>
      <c r="N862" s="394"/>
      <c r="O862" s="341"/>
      <c r="P862" s="506"/>
      <c r="Q862" s="341" t="str">
        <f t="array" ref="Q862">if(V862="","",XLOOKUP(V862,Master[Company],Master[Terms],"NA",0,1))</f>
        <v/>
      </c>
      <c r="R862" s="341" t="str">
        <f t="shared" si="9"/>
        <v/>
      </c>
      <c r="S862" s="341" t="str">
        <f t="array" ref="S862">if(V862="","",XLOOKUP(V862,Master[Company],Master[Group],"NA",0,1))</f>
        <v/>
      </c>
      <c r="T862" s="341" t="str">
        <f t="array" ref="T862">if(V862="","",XLOOKUP(V862,Master[Company],Master[Loading Location],"NA",0,1))</f>
        <v/>
      </c>
      <c r="U862" s="341" t="str">
        <f t="array" ref="U862">if(V862="","",XLOOKUP(V862,Master[Company],Master[Acronym],"NA",0,1))</f>
        <v/>
      </c>
      <c r="V862" s="341"/>
      <c r="W862" s="342"/>
      <c r="X862" s="90"/>
      <c r="Y862" s="341"/>
      <c r="Z862" s="341" t="str">
        <f t="shared" si="11"/>
        <v/>
      </c>
      <c r="AA862" s="341"/>
      <c r="AB862" s="341"/>
      <c r="AC862" s="341"/>
      <c r="AD862" s="401"/>
      <c r="AE862" s="563"/>
      <c r="AF862" s="564"/>
      <c r="AG862" s="564"/>
      <c r="AH862" s="564"/>
      <c r="AI862" s="564"/>
      <c r="AJ862" s="564"/>
      <c r="AK862" s="564"/>
      <c r="AL862" s="565"/>
      <c r="AM862" s="564"/>
      <c r="AN862" s="564"/>
      <c r="AO862" s="564"/>
      <c r="AP862" s="564"/>
      <c r="AQ862" s="564"/>
      <c r="AR862" s="564"/>
      <c r="AS862" s="564"/>
      <c r="AT862" s="564"/>
      <c r="AU862" s="394"/>
      <c r="AV862" s="306"/>
      <c r="AW862" s="306"/>
      <c r="AX862" s="394"/>
      <c r="AY862" s="401"/>
      <c r="AZ862" s="341"/>
      <c r="BA862" s="341"/>
      <c r="BB862" s="341"/>
      <c r="BC862" s="341"/>
      <c r="BD862" s="341"/>
      <c r="BE862" s="401"/>
      <c r="BF862" s="341"/>
      <c r="BG862" s="341"/>
      <c r="BH862" s="402"/>
      <c r="BI862" s="403"/>
      <c r="BJ862" s="405"/>
      <c r="BK862" s="405"/>
      <c r="BL862" s="405"/>
      <c r="BM862" s="405"/>
      <c r="BN862" s="514"/>
    </row>
    <row r="863" ht="18.75" customHeight="1">
      <c r="A863" s="336" t="str">
        <f t="shared" si="13"/>
        <v/>
      </c>
      <c r="B863" s="341"/>
      <c r="C863" s="559"/>
      <c r="D863" s="559"/>
      <c r="E863" s="560" t="str">
        <f t="shared" si="14"/>
        <v/>
      </c>
      <c r="F863" s="401"/>
      <c r="G863" s="394"/>
      <c r="H863" s="341" t="str">
        <f t="array" ref="H863">IF(D863="","",XLOOKUP(D863,'Master Data'!K:K,'Master Data'!N:N,"Input in Master Data",0,1))</f>
        <v/>
      </c>
      <c r="I863" s="341" t="str">
        <f t="array" ref="I863">IF(D863="","",XLOOKUP(D863,'Master Data'!K:K,'Master Data'!O:O,"Input in Master Data",0,1))</f>
        <v/>
      </c>
      <c r="J863" s="341" t="str">
        <f t="array" ref="J863">if(V863="","",XLOOKUP(V863,Master[Company],Master[Blow],"Unknown",0,1))</f>
        <v/>
      </c>
      <c r="K863" s="341" t="str">
        <f t="array" ref="K863">if(V863="","",XLOOKUP(V863,Master[Company],Master[Pigging],"Unknown",0,1))</f>
        <v/>
      </c>
      <c r="L863" s="341" t="str">
        <f t="array" ref="L863">if(V863="","",XLOOKUP(V863,Master[Company],Master[Load Method],"Unknown",0,1))</f>
        <v/>
      </c>
      <c r="M863" s="341" t="str">
        <f t="array" ref="M863">if(V863="","",XLOOKUP(V863,Master[Company],Master[Line Distance],"Unknown",0,1))</f>
        <v/>
      </c>
      <c r="N863" s="394"/>
      <c r="O863" s="341"/>
      <c r="P863" s="506"/>
      <c r="Q863" s="341" t="str">
        <f t="array" ref="Q863">if(V863="","",XLOOKUP(V863,Master[Company],Master[Terms],"NA",0,1))</f>
        <v/>
      </c>
      <c r="R863" s="341" t="str">
        <f t="shared" si="9"/>
        <v/>
      </c>
      <c r="S863" s="341" t="str">
        <f t="array" ref="S863">if(V863="","",XLOOKUP(V863,Master[Company],Master[Group],"NA",0,1))</f>
        <v/>
      </c>
      <c r="T863" s="341" t="str">
        <f t="array" ref="T863">if(V863="","",XLOOKUP(V863,Master[Company],Master[Loading Location],"NA",0,1))</f>
        <v/>
      </c>
      <c r="U863" s="341" t="str">
        <f t="array" ref="U863">if(V863="","",XLOOKUP(V863,Master[Company],Master[Acronym],"NA",0,1))</f>
        <v/>
      </c>
      <c r="V863" s="341"/>
      <c r="W863" s="342"/>
      <c r="X863" s="90"/>
      <c r="Y863" s="341"/>
      <c r="Z863" s="341" t="str">
        <f t="shared" si="11"/>
        <v/>
      </c>
      <c r="AA863" s="341"/>
      <c r="AB863" s="341"/>
      <c r="AC863" s="341"/>
      <c r="AD863" s="401"/>
      <c r="AE863" s="563"/>
      <c r="AF863" s="564"/>
      <c r="AG863" s="564"/>
      <c r="AH863" s="564"/>
      <c r="AI863" s="564"/>
      <c r="AJ863" s="564"/>
      <c r="AK863" s="564"/>
      <c r="AL863" s="565"/>
      <c r="AM863" s="564"/>
      <c r="AN863" s="564"/>
      <c r="AO863" s="564"/>
      <c r="AP863" s="564"/>
      <c r="AQ863" s="564"/>
      <c r="AR863" s="564"/>
      <c r="AS863" s="564"/>
      <c r="AT863" s="564"/>
      <c r="AU863" s="394"/>
      <c r="AV863" s="306"/>
      <c r="AW863" s="306"/>
      <c r="AX863" s="394"/>
      <c r="AY863" s="401"/>
      <c r="AZ863" s="341"/>
      <c r="BA863" s="341"/>
      <c r="BB863" s="341"/>
      <c r="BC863" s="341"/>
      <c r="BD863" s="341"/>
      <c r="BE863" s="401"/>
      <c r="BF863" s="341"/>
      <c r="BG863" s="341"/>
      <c r="BH863" s="402"/>
      <c r="BI863" s="403"/>
      <c r="BJ863" s="405"/>
      <c r="BK863" s="405"/>
      <c r="BL863" s="405"/>
      <c r="BM863" s="405"/>
      <c r="BN863" s="514"/>
    </row>
    <row r="864" ht="18.75" customHeight="1">
      <c r="A864" s="336" t="str">
        <f t="shared" si="13"/>
        <v/>
      </c>
      <c r="B864" s="341"/>
      <c r="C864" s="559"/>
      <c r="D864" s="559"/>
      <c r="E864" s="560" t="str">
        <f t="shared" si="14"/>
        <v/>
      </c>
      <c r="F864" s="401"/>
      <c r="G864" s="394"/>
      <c r="H864" s="341" t="str">
        <f t="array" ref="H864">IF(D864="","",XLOOKUP(D864,'Master Data'!K:K,'Master Data'!N:N,"Input in Master Data",0,1))</f>
        <v/>
      </c>
      <c r="I864" s="341" t="str">
        <f t="array" ref="I864">IF(D864="","",XLOOKUP(D864,'Master Data'!K:K,'Master Data'!O:O,"Input in Master Data",0,1))</f>
        <v/>
      </c>
      <c r="J864" s="341" t="str">
        <f t="array" ref="J864">if(V864="","",XLOOKUP(V864,Master[Company],Master[Blow],"Unknown",0,1))</f>
        <v/>
      </c>
      <c r="K864" s="341" t="str">
        <f t="array" ref="K864">if(V864="","",XLOOKUP(V864,Master[Company],Master[Pigging],"Unknown",0,1))</f>
        <v/>
      </c>
      <c r="L864" s="341" t="str">
        <f t="array" ref="L864">if(V864="","",XLOOKUP(V864,Master[Company],Master[Load Method],"Unknown",0,1))</f>
        <v/>
      </c>
      <c r="M864" s="341" t="str">
        <f t="array" ref="M864">if(V864="","",XLOOKUP(V864,Master[Company],Master[Line Distance],"Unknown",0,1))</f>
        <v/>
      </c>
      <c r="N864" s="394"/>
      <c r="O864" s="341"/>
      <c r="P864" s="506"/>
      <c r="Q864" s="341" t="str">
        <f t="array" ref="Q864">if(V864="","",XLOOKUP(V864,Master[Company],Master[Terms],"NA",0,1))</f>
        <v/>
      </c>
      <c r="R864" s="341" t="str">
        <f t="shared" si="9"/>
        <v/>
      </c>
      <c r="S864" s="341" t="str">
        <f t="array" ref="S864">if(V864="","",XLOOKUP(V864,Master[Company],Master[Group],"NA",0,1))</f>
        <v/>
      </c>
      <c r="T864" s="341" t="str">
        <f t="array" ref="T864">if(V864="","",XLOOKUP(V864,Master[Company],Master[Loading Location],"NA",0,1))</f>
        <v/>
      </c>
      <c r="U864" s="341" t="str">
        <f t="array" ref="U864">if(V864="","",XLOOKUP(V864,Master[Company],Master[Acronym],"NA",0,1))</f>
        <v/>
      </c>
      <c r="V864" s="341"/>
      <c r="W864" s="342"/>
      <c r="X864" s="90"/>
      <c r="Y864" s="341"/>
      <c r="Z864" s="341" t="str">
        <f t="shared" si="11"/>
        <v/>
      </c>
      <c r="AA864" s="341"/>
      <c r="AB864" s="341"/>
      <c r="AC864" s="341"/>
      <c r="AD864" s="401"/>
      <c r="AE864" s="563"/>
      <c r="AF864" s="564"/>
      <c r="AG864" s="564"/>
      <c r="AH864" s="564"/>
      <c r="AI864" s="564"/>
      <c r="AJ864" s="564"/>
      <c r="AK864" s="564"/>
      <c r="AL864" s="565"/>
      <c r="AM864" s="564"/>
      <c r="AN864" s="564"/>
      <c r="AO864" s="564"/>
      <c r="AP864" s="564"/>
      <c r="AQ864" s="564"/>
      <c r="AR864" s="564"/>
      <c r="AS864" s="564"/>
      <c r="AT864" s="564"/>
      <c r="AU864" s="394"/>
      <c r="AV864" s="306"/>
      <c r="AW864" s="306"/>
      <c r="AX864" s="394"/>
      <c r="AY864" s="401"/>
      <c r="AZ864" s="341"/>
      <c r="BA864" s="341"/>
      <c r="BB864" s="341"/>
      <c r="BC864" s="341"/>
      <c r="BD864" s="341"/>
      <c r="BE864" s="401"/>
      <c r="BF864" s="341"/>
      <c r="BG864" s="341"/>
      <c r="BH864" s="402"/>
      <c r="BI864" s="403"/>
      <c r="BJ864" s="405"/>
      <c r="BK864" s="405"/>
      <c r="BL864" s="405"/>
      <c r="BM864" s="405"/>
      <c r="BN864" s="514"/>
    </row>
    <row r="865" ht="18.75" customHeight="1">
      <c r="A865" s="336" t="str">
        <f t="shared" si="13"/>
        <v/>
      </c>
      <c r="B865" s="341"/>
      <c r="C865" s="559"/>
      <c r="D865" s="559"/>
      <c r="E865" s="560" t="str">
        <f t="shared" si="14"/>
        <v/>
      </c>
      <c r="F865" s="401"/>
      <c r="G865" s="394"/>
      <c r="H865" s="341" t="str">
        <f t="array" ref="H865">IF(D865="","",XLOOKUP(D865,'Master Data'!K:K,'Master Data'!N:N,"Input in Master Data",0,1))</f>
        <v/>
      </c>
      <c r="I865" s="341" t="str">
        <f t="array" ref="I865">IF(D865="","",XLOOKUP(D865,'Master Data'!K:K,'Master Data'!O:O,"Input in Master Data",0,1))</f>
        <v/>
      </c>
      <c r="J865" s="341" t="str">
        <f t="array" ref="J865">if(V865="","",XLOOKUP(V865,Master[Company],Master[Blow],"Unknown",0,1))</f>
        <v/>
      </c>
      <c r="K865" s="341" t="str">
        <f t="array" ref="K865">if(V865="","",XLOOKUP(V865,Master[Company],Master[Pigging],"Unknown",0,1))</f>
        <v/>
      </c>
      <c r="L865" s="341" t="str">
        <f t="array" ref="L865">if(V865="","",XLOOKUP(V865,Master[Company],Master[Load Method],"Unknown",0,1))</f>
        <v/>
      </c>
      <c r="M865" s="341" t="str">
        <f t="array" ref="M865">if(V865="","",XLOOKUP(V865,Master[Company],Master[Line Distance],"Unknown",0,1))</f>
        <v/>
      </c>
      <c r="N865" s="394"/>
      <c r="O865" s="341"/>
      <c r="P865" s="506"/>
      <c r="Q865" s="341" t="str">
        <f t="array" ref="Q865">if(V865="","",XLOOKUP(V865,Master[Company],Master[Terms],"NA",0,1))</f>
        <v/>
      </c>
      <c r="R865" s="341" t="str">
        <f t="shared" si="9"/>
        <v/>
      </c>
      <c r="S865" s="341" t="str">
        <f t="array" ref="S865">if(V865="","",XLOOKUP(V865,Master[Company],Master[Group],"NA",0,1))</f>
        <v/>
      </c>
      <c r="T865" s="341" t="str">
        <f t="array" ref="T865">if(V865="","",XLOOKUP(V865,Master[Company],Master[Loading Location],"NA",0,1))</f>
        <v/>
      </c>
      <c r="U865" s="341" t="str">
        <f t="array" ref="U865">if(V865="","",XLOOKUP(V865,Master[Company],Master[Acronym],"NA",0,1))</f>
        <v/>
      </c>
      <c r="V865" s="341"/>
      <c r="W865" s="342"/>
      <c r="X865" s="90"/>
      <c r="Y865" s="341"/>
      <c r="Z865" s="341" t="str">
        <f t="shared" si="11"/>
        <v/>
      </c>
      <c r="AA865" s="341"/>
      <c r="AB865" s="341"/>
      <c r="AC865" s="341"/>
      <c r="AD865" s="401"/>
      <c r="AE865" s="563"/>
      <c r="AF865" s="564"/>
      <c r="AG865" s="564"/>
      <c r="AH865" s="564"/>
      <c r="AI865" s="564"/>
      <c r="AJ865" s="564"/>
      <c r="AK865" s="564"/>
      <c r="AL865" s="565"/>
      <c r="AM865" s="564"/>
      <c r="AN865" s="564"/>
      <c r="AO865" s="564"/>
      <c r="AP865" s="564"/>
      <c r="AQ865" s="564"/>
      <c r="AR865" s="564"/>
      <c r="AS865" s="564"/>
      <c r="AT865" s="564"/>
      <c r="AU865" s="394"/>
      <c r="AV865" s="306"/>
      <c r="AW865" s="306"/>
      <c r="AX865" s="394"/>
      <c r="AY865" s="401"/>
      <c r="AZ865" s="341"/>
      <c r="BA865" s="341"/>
      <c r="BB865" s="341"/>
      <c r="BC865" s="341"/>
      <c r="BD865" s="341"/>
      <c r="BE865" s="401"/>
      <c r="BF865" s="341"/>
      <c r="BG865" s="341"/>
      <c r="BH865" s="402"/>
      <c r="BI865" s="403"/>
      <c r="BJ865" s="405"/>
      <c r="BK865" s="405"/>
      <c r="BL865" s="405"/>
      <c r="BM865" s="405"/>
      <c r="BN865" s="514"/>
    </row>
    <row r="866" ht="18.75" customHeight="1">
      <c r="A866" s="336" t="str">
        <f t="shared" si="13"/>
        <v/>
      </c>
      <c r="B866" s="341"/>
      <c r="C866" s="559"/>
      <c r="D866" s="559"/>
      <c r="E866" s="560" t="str">
        <f t="shared" si="14"/>
        <v/>
      </c>
      <c r="F866" s="401"/>
      <c r="G866" s="394"/>
      <c r="H866" s="341" t="str">
        <f t="array" ref="H866">IF(D866="","",XLOOKUP(D866,'Master Data'!K:K,'Master Data'!N:N,"Input in Master Data",0,1))</f>
        <v/>
      </c>
      <c r="I866" s="341" t="str">
        <f t="array" ref="I866">IF(D866="","",XLOOKUP(D866,'Master Data'!K:K,'Master Data'!O:O,"Input in Master Data",0,1))</f>
        <v/>
      </c>
      <c r="J866" s="341" t="str">
        <f t="array" ref="J866">if(V866="","",XLOOKUP(V866,Master[Company],Master[Blow],"Unknown",0,1))</f>
        <v/>
      </c>
      <c r="K866" s="341" t="str">
        <f t="array" ref="K866">if(V866="","",XLOOKUP(V866,Master[Company],Master[Pigging],"Unknown",0,1))</f>
        <v/>
      </c>
      <c r="L866" s="341" t="str">
        <f t="array" ref="L866">if(V866="","",XLOOKUP(V866,Master[Company],Master[Load Method],"Unknown",0,1))</f>
        <v/>
      </c>
      <c r="M866" s="341" t="str">
        <f t="array" ref="M866">if(V866="","",XLOOKUP(V866,Master[Company],Master[Line Distance],"Unknown",0,1))</f>
        <v/>
      </c>
      <c r="N866" s="394"/>
      <c r="O866" s="341"/>
      <c r="P866" s="506"/>
      <c r="Q866" s="341" t="str">
        <f t="array" ref="Q866">if(V866="","",XLOOKUP(V866,Master[Company],Master[Terms],"NA",0,1))</f>
        <v/>
      </c>
      <c r="R866" s="341" t="str">
        <f t="shared" si="9"/>
        <v/>
      </c>
      <c r="S866" s="341" t="str">
        <f t="array" ref="S866">if(V866="","",XLOOKUP(V866,Master[Company],Master[Group],"NA",0,1))</f>
        <v/>
      </c>
      <c r="T866" s="341" t="str">
        <f t="array" ref="T866">if(V866="","",XLOOKUP(V866,Master[Company],Master[Loading Location],"NA",0,1))</f>
        <v/>
      </c>
      <c r="U866" s="341" t="str">
        <f t="array" ref="U866">if(V866="","",XLOOKUP(V866,Master[Company],Master[Acronym],"NA",0,1))</f>
        <v/>
      </c>
      <c r="V866" s="341"/>
      <c r="W866" s="342"/>
      <c r="X866" s="90"/>
      <c r="Y866" s="341"/>
      <c r="Z866" s="341" t="str">
        <f t="shared" si="11"/>
        <v/>
      </c>
      <c r="AA866" s="341"/>
      <c r="AB866" s="341"/>
      <c r="AC866" s="341"/>
      <c r="AD866" s="401"/>
      <c r="AE866" s="563"/>
      <c r="AF866" s="564"/>
      <c r="AG866" s="564"/>
      <c r="AH866" s="564"/>
      <c r="AI866" s="564"/>
      <c r="AJ866" s="564"/>
      <c r="AK866" s="564"/>
      <c r="AL866" s="565"/>
      <c r="AM866" s="564"/>
      <c r="AN866" s="564"/>
      <c r="AO866" s="564"/>
      <c r="AP866" s="564"/>
      <c r="AQ866" s="564"/>
      <c r="AR866" s="564"/>
      <c r="AS866" s="564"/>
      <c r="AT866" s="564"/>
      <c r="AU866" s="394"/>
      <c r="AV866" s="306"/>
      <c r="AW866" s="306"/>
      <c r="AX866" s="394"/>
      <c r="AY866" s="401"/>
      <c r="AZ866" s="341"/>
      <c r="BA866" s="341"/>
      <c r="BB866" s="341"/>
      <c r="BC866" s="341"/>
      <c r="BD866" s="341"/>
      <c r="BE866" s="401"/>
      <c r="BF866" s="341"/>
      <c r="BG866" s="341"/>
      <c r="BH866" s="402"/>
      <c r="BI866" s="403"/>
      <c r="BJ866" s="405"/>
      <c r="BK866" s="405"/>
      <c r="BL866" s="405"/>
      <c r="BM866" s="405"/>
      <c r="BN866" s="514"/>
    </row>
    <row r="867" ht="18.75" customHeight="1">
      <c r="A867" s="336" t="str">
        <f t="shared" si="13"/>
        <v/>
      </c>
      <c r="B867" s="341"/>
      <c r="C867" s="559"/>
      <c r="D867" s="559"/>
      <c r="E867" s="560" t="str">
        <f t="shared" si="14"/>
        <v/>
      </c>
      <c r="F867" s="401"/>
      <c r="G867" s="394"/>
      <c r="H867" s="341" t="str">
        <f t="array" ref="H867">IF(D867="","",XLOOKUP(D867,'Master Data'!K:K,'Master Data'!N:N,"Input in Master Data",0,1))</f>
        <v/>
      </c>
      <c r="I867" s="341" t="str">
        <f t="array" ref="I867">IF(D867="","",XLOOKUP(D867,'Master Data'!K:K,'Master Data'!O:O,"Input in Master Data",0,1))</f>
        <v/>
      </c>
      <c r="J867" s="341" t="str">
        <f t="array" ref="J867">if(V867="","",XLOOKUP(V867,Master[Company],Master[Blow],"Unknown",0,1))</f>
        <v/>
      </c>
      <c r="K867" s="341" t="str">
        <f t="array" ref="K867">if(V867="","",XLOOKUP(V867,Master[Company],Master[Pigging],"Unknown",0,1))</f>
        <v/>
      </c>
      <c r="L867" s="341" t="str">
        <f t="array" ref="L867">if(V867="","",XLOOKUP(V867,Master[Company],Master[Load Method],"Unknown",0,1))</f>
        <v/>
      </c>
      <c r="M867" s="341" t="str">
        <f t="array" ref="M867">if(V867="","",XLOOKUP(V867,Master[Company],Master[Line Distance],"Unknown",0,1))</f>
        <v/>
      </c>
      <c r="N867" s="394"/>
      <c r="O867" s="341"/>
      <c r="P867" s="506"/>
      <c r="Q867" s="341" t="str">
        <f t="array" ref="Q867">if(V867="","",XLOOKUP(V867,Master[Company],Master[Terms],"NA",0,1))</f>
        <v/>
      </c>
      <c r="R867" s="341" t="str">
        <f t="shared" si="9"/>
        <v/>
      </c>
      <c r="S867" s="341" t="str">
        <f t="array" ref="S867">if(V867="","",XLOOKUP(V867,Master[Company],Master[Group],"NA",0,1))</f>
        <v/>
      </c>
      <c r="T867" s="341" t="str">
        <f t="array" ref="T867">if(V867="","",XLOOKUP(V867,Master[Company],Master[Loading Location],"NA",0,1))</f>
        <v/>
      </c>
      <c r="U867" s="341" t="str">
        <f t="array" ref="U867">if(V867="","",XLOOKUP(V867,Master[Company],Master[Acronym],"NA",0,1))</f>
        <v/>
      </c>
      <c r="V867" s="341"/>
      <c r="W867" s="342"/>
      <c r="X867" s="90"/>
      <c r="Y867" s="341"/>
      <c r="Z867" s="341" t="str">
        <f t="shared" si="11"/>
        <v/>
      </c>
      <c r="AA867" s="341"/>
      <c r="AB867" s="341"/>
      <c r="AC867" s="341"/>
      <c r="AD867" s="401"/>
      <c r="AE867" s="563"/>
      <c r="AF867" s="564"/>
      <c r="AG867" s="564"/>
      <c r="AH867" s="564"/>
      <c r="AI867" s="564"/>
      <c r="AJ867" s="564"/>
      <c r="AK867" s="564"/>
      <c r="AL867" s="565"/>
      <c r="AM867" s="564"/>
      <c r="AN867" s="564"/>
      <c r="AO867" s="564"/>
      <c r="AP867" s="564"/>
      <c r="AQ867" s="564"/>
      <c r="AR867" s="564"/>
      <c r="AS867" s="564"/>
      <c r="AT867" s="564"/>
      <c r="AU867" s="394"/>
      <c r="AV867" s="306"/>
      <c r="AW867" s="306"/>
      <c r="AX867" s="394"/>
      <c r="AY867" s="401"/>
      <c r="AZ867" s="341"/>
      <c r="BA867" s="341"/>
      <c r="BB867" s="341"/>
      <c r="BC867" s="341"/>
      <c r="BD867" s="341"/>
      <c r="BE867" s="401"/>
      <c r="BF867" s="341"/>
      <c r="BG867" s="341"/>
      <c r="BH867" s="402"/>
      <c r="BI867" s="403"/>
      <c r="BJ867" s="405"/>
      <c r="BK867" s="405"/>
      <c r="BL867" s="405"/>
      <c r="BM867" s="405"/>
      <c r="BN867" s="514"/>
    </row>
    <row r="868" ht="18.75" customHeight="1">
      <c r="A868" s="336" t="str">
        <f t="shared" si="13"/>
        <v/>
      </c>
      <c r="B868" s="341"/>
      <c r="C868" s="559"/>
      <c r="D868" s="559"/>
      <c r="E868" s="560" t="str">
        <f t="shared" si="14"/>
        <v/>
      </c>
      <c r="F868" s="401"/>
      <c r="G868" s="394"/>
      <c r="H868" s="341" t="str">
        <f t="array" ref="H868">IF(D868="","",XLOOKUP(D868,'Master Data'!K:K,'Master Data'!N:N,"Input in Master Data",0,1))</f>
        <v/>
      </c>
      <c r="I868" s="341" t="str">
        <f t="array" ref="I868">IF(D868="","",XLOOKUP(D868,'Master Data'!K:K,'Master Data'!O:O,"Input in Master Data",0,1))</f>
        <v/>
      </c>
      <c r="J868" s="341" t="str">
        <f t="array" ref="J868">if(V868="","",XLOOKUP(V868,Master[Company],Master[Blow],"Unknown",0,1))</f>
        <v/>
      </c>
      <c r="K868" s="341" t="str">
        <f t="array" ref="K868">if(V868="","",XLOOKUP(V868,Master[Company],Master[Pigging],"Unknown",0,1))</f>
        <v/>
      </c>
      <c r="L868" s="341" t="str">
        <f t="array" ref="L868">if(V868="","",XLOOKUP(V868,Master[Company],Master[Load Method],"Unknown",0,1))</f>
        <v/>
      </c>
      <c r="M868" s="341" t="str">
        <f t="array" ref="M868">if(V868="","",XLOOKUP(V868,Master[Company],Master[Line Distance],"Unknown",0,1))</f>
        <v/>
      </c>
      <c r="N868" s="394"/>
      <c r="O868" s="341"/>
      <c r="P868" s="506"/>
      <c r="Q868" s="341" t="str">
        <f t="array" ref="Q868">if(V868="","",XLOOKUP(V868,Master[Company],Master[Terms],"NA",0,1))</f>
        <v/>
      </c>
      <c r="R868" s="341" t="str">
        <f t="shared" si="9"/>
        <v/>
      </c>
      <c r="S868" s="341" t="str">
        <f t="array" ref="S868">if(V868="","",XLOOKUP(V868,Master[Company],Master[Group],"NA",0,1))</f>
        <v/>
      </c>
      <c r="T868" s="341" t="str">
        <f t="array" ref="T868">if(V868="","",XLOOKUP(V868,Master[Company],Master[Loading Location],"NA",0,1))</f>
        <v/>
      </c>
      <c r="U868" s="341" t="str">
        <f t="array" ref="U868">if(V868="","",XLOOKUP(V868,Master[Company],Master[Acronym],"NA",0,1))</f>
        <v/>
      </c>
      <c r="V868" s="341"/>
      <c r="W868" s="342"/>
      <c r="X868" s="90"/>
      <c r="Y868" s="341"/>
      <c r="Z868" s="341" t="str">
        <f t="shared" si="11"/>
        <v/>
      </c>
      <c r="AA868" s="341"/>
      <c r="AB868" s="341"/>
      <c r="AC868" s="341"/>
      <c r="AD868" s="401"/>
      <c r="AE868" s="563"/>
      <c r="AF868" s="564"/>
      <c r="AG868" s="564"/>
      <c r="AH868" s="564"/>
      <c r="AI868" s="564"/>
      <c r="AJ868" s="564"/>
      <c r="AK868" s="564"/>
      <c r="AL868" s="565"/>
      <c r="AM868" s="564"/>
      <c r="AN868" s="564"/>
      <c r="AO868" s="564"/>
      <c r="AP868" s="564"/>
      <c r="AQ868" s="564"/>
      <c r="AR868" s="564"/>
      <c r="AS868" s="564"/>
      <c r="AT868" s="564"/>
      <c r="AU868" s="394"/>
      <c r="AV868" s="306"/>
      <c r="AW868" s="306"/>
      <c r="AX868" s="394"/>
      <c r="AY868" s="401"/>
      <c r="AZ868" s="341"/>
      <c r="BA868" s="341"/>
      <c r="BB868" s="341"/>
      <c r="BC868" s="341"/>
      <c r="BD868" s="341"/>
      <c r="BE868" s="401"/>
      <c r="BF868" s="341"/>
      <c r="BG868" s="341"/>
      <c r="BH868" s="402"/>
      <c r="BI868" s="403"/>
      <c r="BJ868" s="405"/>
      <c r="BK868" s="405"/>
      <c r="BL868" s="405"/>
      <c r="BM868" s="405"/>
      <c r="BN868" s="514"/>
    </row>
    <row r="869" ht="18.75" customHeight="1">
      <c r="A869" s="336" t="str">
        <f t="shared" si="13"/>
        <v/>
      </c>
      <c r="B869" s="341"/>
      <c r="C869" s="559"/>
      <c r="D869" s="559"/>
      <c r="E869" s="560" t="str">
        <f t="shared" si="14"/>
        <v/>
      </c>
      <c r="F869" s="401"/>
      <c r="G869" s="394"/>
      <c r="H869" s="341" t="str">
        <f t="array" ref="H869">IF(D869="","",XLOOKUP(D869,'Master Data'!K:K,'Master Data'!N:N,"Input in Master Data",0,1))</f>
        <v/>
      </c>
      <c r="I869" s="341" t="str">
        <f t="array" ref="I869">IF(D869="","",XLOOKUP(D869,'Master Data'!K:K,'Master Data'!O:O,"Input in Master Data",0,1))</f>
        <v/>
      </c>
      <c r="J869" s="341" t="str">
        <f t="array" ref="J869">if(V869="","",XLOOKUP(V869,Master[Company],Master[Blow],"Unknown",0,1))</f>
        <v/>
      </c>
      <c r="K869" s="341" t="str">
        <f t="array" ref="K869">if(V869="","",XLOOKUP(V869,Master[Company],Master[Pigging],"Unknown",0,1))</f>
        <v/>
      </c>
      <c r="L869" s="341" t="str">
        <f t="array" ref="L869">if(V869="","",XLOOKUP(V869,Master[Company],Master[Load Method],"Unknown",0,1))</f>
        <v/>
      </c>
      <c r="M869" s="341" t="str">
        <f t="array" ref="M869">if(V869="","",XLOOKUP(V869,Master[Company],Master[Line Distance],"Unknown",0,1))</f>
        <v/>
      </c>
      <c r="N869" s="394"/>
      <c r="O869" s="341"/>
      <c r="P869" s="506"/>
      <c r="Q869" s="341" t="str">
        <f t="array" ref="Q869">if(V869="","",XLOOKUP(V869,Master[Company],Master[Terms],"NA",0,1))</f>
        <v/>
      </c>
      <c r="R869" s="341" t="str">
        <f t="shared" si="9"/>
        <v/>
      </c>
      <c r="S869" s="341" t="str">
        <f t="array" ref="S869">if(V869="","",XLOOKUP(V869,Master[Company],Master[Group],"NA",0,1))</f>
        <v/>
      </c>
      <c r="T869" s="341" t="str">
        <f t="array" ref="T869">if(V869="","",XLOOKUP(V869,Master[Company],Master[Loading Location],"NA",0,1))</f>
        <v/>
      </c>
      <c r="U869" s="341" t="str">
        <f t="array" ref="U869">if(V869="","",XLOOKUP(V869,Master[Company],Master[Acronym],"NA",0,1))</f>
        <v/>
      </c>
      <c r="V869" s="341"/>
      <c r="W869" s="342"/>
      <c r="X869" s="90"/>
      <c r="Y869" s="341"/>
      <c r="Z869" s="341" t="str">
        <f t="shared" si="11"/>
        <v/>
      </c>
      <c r="AA869" s="341"/>
      <c r="AB869" s="341"/>
      <c r="AC869" s="341"/>
      <c r="AD869" s="401"/>
      <c r="AE869" s="563"/>
      <c r="AF869" s="564"/>
      <c r="AG869" s="564"/>
      <c r="AH869" s="564"/>
      <c r="AI869" s="564"/>
      <c r="AJ869" s="564"/>
      <c r="AK869" s="564"/>
      <c r="AL869" s="565"/>
      <c r="AM869" s="564"/>
      <c r="AN869" s="564"/>
      <c r="AO869" s="564"/>
      <c r="AP869" s="564"/>
      <c r="AQ869" s="564"/>
      <c r="AR869" s="564"/>
      <c r="AS869" s="564"/>
      <c r="AT869" s="564"/>
      <c r="AU869" s="394"/>
      <c r="AV869" s="306"/>
      <c r="AW869" s="306"/>
      <c r="AX869" s="394"/>
      <c r="AY869" s="401"/>
      <c r="AZ869" s="341"/>
      <c r="BA869" s="341"/>
      <c r="BB869" s="341"/>
      <c r="BC869" s="341"/>
      <c r="BD869" s="341"/>
      <c r="BE869" s="401"/>
      <c r="BF869" s="341"/>
      <c r="BG869" s="341"/>
      <c r="BH869" s="402"/>
      <c r="BI869" s="403"/>
      <c r="BJ869" s="405"/>
      <c r="BK869" s="405"/>
      <c r="BL869" s="405"/>
      <c r="BM869" s="405"/>
      <c r="BN869" s="514"/>
    </row>
    <row r="870" ht="18.75" customHeight="1">
      <c r="A870" s="336" t="str">
        <f t="shared" si="13"/>
        <v/>
      </c>
      <c r="B870" s="341"/>
      <c r="C870" s="559"/>
      <c r="D870" s="559"/>
      <c r="E870" s="560" t="str">
        <f t="shared" si="14"/>
        <v/>
      </c>
      <c r="F870" s="401"/>
      <c r="G870" s="394"/>
      <c r="H870" s="341" t="str">
        <f t="array" ref="H870">IF(D870="","",XLOOKUP(D870,'Master Data'!K:K,'Master Data'!N:N,"Input in Master Data",0,1))</f>
        <v/>
      </c>
      <c r="I870" s="341" t="str">
        <f t="array" ref="I870">IF(D870="","",XLOOKUP(D870,'Master Data'!K:K,'Master Data'!O:O,"Input in Master Data",0,1))</f>
        <v/>
      </c>
      <c r="J870" s="341" t="str">
        <f t="array" ref="J870">if(V870="","",XLOOKUP(V870,Master[Company],Master[Blow],"Unknown",0,1))</f>
        <v/>
      </c>
      <c r="K870" s="341" t="str">
        <f t="array" ref="K870">if(V870="","",XLOOKUP(V870,Master[Company],Master[Pigging],"Unknown",0,1))</f>
        <v/>
      </c>
      <c r="L870" s="341" t="str">
        <f t="array" ref="L870">if(V870="","",XLOOKUP(V870,Master[Company],Master[Load Method],"Unknown",0,1))</f>
        <v/>
      </c>
      <c r="M870" s="341" t="str">
        <f t="array" ref="M870">if(V870="","",XLOOKUP(V870,Master[Company],Master[Line Distance],"Unknown",0,1))</f>
        <v/>
      </c>
      <c r="N870" s="394"/>
      <c r="O870" s="341"/>
      <c r="P870" s="506"/>
      <c r="Q870" s="341" t="str">
        <f t="array" ref="Q870">if(V870="","",XLOOKUP(V870,Master[Company],Master[Terms],"NA",0,1))</f>
        <v/>
      </c>
      <c r="R870" s="341" t="str">
        <f t="shared" si="9"/>
        <v/>
      </c>
      <c r="S870" s="341" t="str">
        <f t="array" ref="S870">if(V870="","",XLOOKUP(V870,Master[Company],Master[Group],"NA",0,1))</f>
        <v/>
      </c>
      <c r="T870" s="341" t="str">
        <f t="array" ref="T870">if(V870="","",XLOOKUP(V870,Master[Company],Master[Loading Location],"NA",0,1))</f>
        <v/>
      </c>
      <c r="U870" s="341" t="str">
        <f t="array" ref="U870">if(V870="","",XLOOKUP(V870,Master[Company],Master[Acronym],"NA",0,1))</f>
        <v/>
      </c>
      <c r="V870" s="341"/>
      <c r="W870" s="342"/>
      <c r="X870" s="90"/>
      <c r="Y870" s="341"/>
      <c r="Z870" s="341" t="str">
        <f t="shared" si="11"/>
        <v/>
      </c>
      <c r="AA870" s="341"/>
      <c r="AB870" s="341"/>
      <c r="AC870" s="341"/>
      <c r="AD870" s="401"/>
      <c r="AE870" s="563"/>
      <c r="AF870" s="564"/>
      <c r="AG870" s="564"/>
      <c r="AH870" s="564"/>
      <c r="AI870" s="564"/>
      <c r="AJ870" s="564"/>
      <c r="AK870" s="564"/>
      <c r="AL870" s="565"/>
      <c r="AM870" s="564"/>
      <c r="AN870" s="564"/>
      <c r="AO870" s="564"/>
      <c r="AP870" s="564"/>
      <c r="AQ870" s="564"/>
      <c r="AR870" s="564"/>
      <c r="AS870" s="564"/>
      <c r="AT870" s="564"/>
      <c r="AU870" s="394"/>
      <c r="AV870" s="306"/>
      <c r="AW870" s="306"/>
      <c r="AX870" s="394"/>
      <c r="AY870" s="401"/>
      <c r="AZ870" s="341"/>
      <c r="BA870" s="341"/>
      <c r="BB870" s="341"/>
      <c r="BC870" s="341"/>
      <c r="BD870" s="341"/>
      <c r="BE870" s="401"/>
      <c r="BF870" s="341"/>
      <c r="BG870" s="341"/>
      <c r="BH870" s="402"/>
      <c r="BI870" s="403"/>
      <c r="BJ870" s="405"/>
      <c r="BK870" s="405"/>
      <c r="BL870" s="405"/>
      <c r="BM870" s="405"/>
      <c r="BN870" s="514"/>
    </row>
    <row r="871" ht="18.75" customHeight="1">
      <c r="A871" s="336" t="str">
        <f t="shared" si="13"/>
        <v/>
      </c>
      <c r="B871" s="341"/>
      <c r="C871" s="559"/>
      <c r="D871" s="559"/>
      <c r="E871" s="560" t="str">
        <f t="shared" si="14"/>
        <v/>
      </c>
      <c r="F871" s="401"/>
      <c r="G871" s="394"/>
      <c r="H871" s="341" t="str">
        <f t="array" ref="H871">IF(D871="","",XLOOKUP(D871,'Master Data'!K:K,'Master Data'!N:N,"Input in Master Data",0,1))</f>
        <v/>
      </c>
      <c r="I871" s="341" t="str">
        <f t="array" ref="I871">IF(D871="","",XLOOKUP(D871,'Master Data'!K:K,'Master Data'!O:O,"Input in Master Data",0,1))</f>
        <v/>
      </c>
      <c r="J871" s="341" t="str">
        <f t="array" ref="J871">if(V871="","",XLOOKUP(V871,Master[Company],Master[Blow],"Unknown",0,1))</f>
        <v/>
      </c>
      <c r="K871" s="341" t="str">
        <f t="array" ref="K871">if(V871="","",XLOOKUP(V871,Master[Company],Master[Pigging],"Unknown",0,1))</f>
        <v/>
      </c>
      <c r="L871" s="341" t="str">
        <f t="array" ref="L871">if(V871="","",XLOOKUP(V871,Master[Company],Master[Load Method],"Unknown",0,1))</f>
        <v/>
      </c>
      <c r="M871" s="341" t="str">
        <f t="array" ref="M871">if(V871="","",XLOOKUP(V871,Master[Company],Master[Line Distance],"Unknown",0,1))</f>
        <v/>
      </c>
      <c r="N871" s="394"/>
      <c r="O871" s="341"/>
      <c r="P871" s="506"/>
      <c r="Q871" s="341" t="str">
        <f t="array" ref="Q871">if(V871="","",XLOOKUP(V871,Master[Company],Master[Terms],"NA",0,1))</f>
        <v/>
      </c>
      <c r="R871" s="341" t="str">
        <f t="shared" si="9"/>
        <v/>
      </c>
      <c r="S871" s="341" t="str">
        <f t="array" ref="S871">if(V871="","",XLOOKUP(V871,Master[Company],Master[Group],"NA",0,1))</f>
        <v/>
      </c>
      <c r="T871" s="341" t="str">
        <f t="array" ref="T871">if(V871="","",XLOOKUP(V871,Master[Company],Master[Loading Location],"NA",0,1))</f>
        <v/>
      </c>
      <c r="U871" s="341" t="str">
        <f t="array" ref="U871">if(V871="","",XLOOKUP(V871,Master[Company],Master[Acronym],"NA",0,1))</f>
        <v/>
      </c>
      <c r="V871" s="341"/>
      <c r="W871" s="342"/>
      <c r="X871" s="90"/>
      <c r="Y871" s="341"/>
      <c r="Z871" s="341" t="str">
        <f t="shared" si="11"/>
        <v/>
      </c>
      <c r="AA871" s="341"/>
      <c r="AB871" s="341"/>
      <c r="AC871" s="341"/>
      <c r="AD871" s="401"/>
      <c r="AE871" s="563"/>
      <c r="AF871" s="564"/>
      <c r="AG871" s="564"/>
      <c r="AH871" s="564"/>
      <c r="AI871" s="564"/>
      <c r="AJ871" s="564"/>
      <c r="AK871" s="564"/>
      <c r="AL871" s="565"/>
      <c r="AM871" s="564"/>
      <c r="AN871" s="564"/>
      <c r="AO871" s="564"/>
      <c r="AP871" s="564"/>
      <c r="AQ871" s="564"/>
      <c r="AR871" s="564"/>
      <c r="AS871" s="564"/>
      <c r="AT871" s="564"/>
      <c r="AU871" s="394"/>
      <c r="AV871" s="306"/>
      <c r="AW871" s="306"/>
      <c r="AX871" s="394"/>
      <c r="AY871" s="401"/>
      <c r="AZ871" s="341"/>
      <c r="BA871" s="341"/>
      <c r="BB871" s="341"/>
      <c r="BC871" s="341"/>
      <c r="BD871" s="341"/>
      <c r="BE871" s="401"/>
      <c r="BF871" s="341"/>
      <c r="BG871" s="341"/>
      <c r="BH871" s="402"/>
      <c r="BI871" s="403"/>
      <c r="BJ871" s="405"/>
      <c r="BK871" s="405"/>
      <c r="BL871" s="405"/>
      <c r="BM871" s="405"/>
      <c r="BN871" s="514"/>
    </row>
    <row r="872" ht="18.75" customHeight="1">
      <c r="A872" s="336" t="str">
        <f t="shared" si="13"/>
        <v/>
      </c>
      <c r="B872" s="341"/>
      <c r="C872" s="559"/>
      <c r="D872" s="559"/>
      <c r="E872" s="560" t="str">
        <f t="shared" si="14"/>
        <v/>
      </c>
      <c r="F872" s="401"/>
      <c r="G872" s="394"/>
      <c r="H872" s="341" t="str">
        <f t="array" ref="H872">IF(D872="","",XLOOKUP(D872,'Master Data'!K:K,'Master Data'!N:N,"Input in Master Data",0,1))</f>
        <v/>
      </c>
      <c r="I872" s="341" t="str">
        <f t="array" ref="I872">IF(D872="","",XLOOKUP(D872,'Master Data'!K:K,'Master Data'!O:O,"Input in Master Data",0,1))</f>
        <v/>
      </c>
      <c r="J872" s="341" t="str">
        <f t="array" ref="J872">if(V872="","",XLOOKUP(V872,Master[Company],Master[Blow],"Unknown",0,1))</f>
        <v/>
      </c>
      <c r="K872" s="341" t="str">
        <f t="array" ref="K872">if(V872="","",XLOOKUP(V872,Master[Company],Master[Pigging],"Unknown",0,1))</f>
        <v/>
      </c>
      <c r="L872" s="341" t="str">
        <f t="array" ref="L872">if(V872="","",XLOOKUP(V872,Master[Company],Master[Load Method],"Unknown",0,1))</f>
        <v/>
      </c>
      <c r="M872" s="341" t="str">
        <f t="array" ref="M872">if(V872="","",XLOOKUP(V872,Master[Company],Master[Line Distance],"Unknown",0,1))</f>
        <v/>
      </c>
      <c r="N872" s="394"/>
      <c r="O872" s="341"/>
      <c r="P872" s="506"/>
      <c r="Q872" s="341" t="str">
        <f t="array" ref="Q872">if(V872="","",XLOOKUP(V872,Master[Company],Master[Terms],"NA",0,1))</f>
        <v/>
      </c>
      <c r="R872" s="341" t="str">
        <f t="shared" si="9"/>
        <v/>
      </c>
      <c r="S872" s="341" t="str">
        <f t="array" ref="S872">if(V872="","",XLOOKUP(V872,Master[Company],Master[Group],"NA",0,1))</f>
        <v/>
      </c>
      <c r="T872" s="341" t="str">
        <f t="array" ref="T872">if(V872="","",XLOOKUP(V872,Master[Company],Master[Loading Location],"NA",0,1))</f>
        <v/>
      </c>
      <c r="U872" s="341" t="str">
        <f t="array" ref="U872">if(V872="","",XLOOKUP(V872,Master[Company],Master[Acronym],"NA",0,1))</f>
        <v/>
      </c>
      <c r="V872" s="341"/>
      <c r="W872" s="342"/>
      <c r="X872" s="90"/>
      <c r="Y872" s="341"/>
      <c r="Z872" s="341" t="str">
        <f t="shared" si="11"/>
        <v/>
      </c>
      <c r="AA872" s="341"/>
      <c r="AB872" s="341"/>
      <c r="AC872" s="341"/>
      <c r="AD872" s="401"/>
      <c r="AE872" s="563"/>
      <c r="AF872" s="564"/>
      <c r="AG872" s="564"/>
      <c r="AH872" s="564"/>
      <c r="AI872" s="564"/>
      <c r="AJ872" s="564"/>
      <c r="AK872" s="564"/>
      <c r="AL872" s="565"/>
      <c r="AM872" s="564"/>
      <c r="AN872" s="564"/>
      <c r="AO872" s="564"/>
      <c r="AP872" s="564"/>
      <c r="AQ872" s="564"/>
      <c r="AR872" s="564"/>
      <c r="AS872" s="564"/>
      <c r="AT872" s="564"/>
      <c r="AU872" s="394"/>
      <c r="AV872" s="306"/>
      <c r="AW872" s="306"/>
      <c r="AX872" s="394"/>
      <c r="AY872" s="401"/>
      <c r="AZ872" s="341"/>
      <c r="BA872" s="341"/>
      <c r="BB872" s="341"/>
      <c r="BC872" s="341"/>
      <c r="BD872" s="341"/>
      <c r="BE872" s="401"/>
      <c r="BF872" s="341"/>
      <c r="BG872" s="341"/>
      <c r="BH872" s="402"/>
      <c r="BI872" s="403"/>
      <c r="BJ872" s="405"/>
      <c r="BK872" s="405"/>
      <c r="BL872" s="405"/>
      <c r="BM872" s="405"/>
      <c r="BN872" s="514"/>
    </row>
    <row r="873" ht="18.75" customHeight="1">
      <c r="A873" s="336" t="str">
        <f t="shared" si="13"/>
        <v/>
      </c>
      <c r="B873" s="341"/>
      <c r="C873" s="559"/>
      <c r="D873" s="559"/>
      <c r="E873" s="560" t="str">
        <f t="shared" si="14"/>
        <v/>
      </c>
      <c r="F873" s="577"/>
      <c r="G873" s="504"/>
      <c r="H873" s="341" t="str">
        <f t="array" ref="H873">IF(D873="","",XLOOKUP(D873,'Master Data'!K:K,'Master Data'!N:N,"Input in Master Data",0,1))</f>
        <v/>
      </c>
      <c r="I873" s="341" t="str">
        <f t="array" ref="I873">IF(D873="","",XLOOKUP(D873,'Master Data'!K:K,'Master Data'!O:O,"Input in Master Data",0,1))</f>
        <v/>
      </c>
      <c r="J873" s="341" t="str">
        <f t="array" ref="J873">if(V873="","",XLOOKUP(V873,Master[Company],Master[Blow],"Unknown",0,1))</f>
        <v/>
      </c>
      <c r="K873" s="341" t="str">
        <f t="array" ref="K873">if(V873="","",XLOOKUP(V873,Master[Company],Master[Pigging],"Unknown",0,1))</f>
        <v/>
      </c>
      <c r="L873" s="341" t="str">
        <f t="array" ref="L873">if(V873="","",XLOOKUP(V873,Master[Company],Master[Load Method],"Unknown",0,1))</f>
        <v/>
      </c>
      <c r="M873" s="341" t="str">
        <f t="array" ref="M873">if(V873="","",XLOOKUP(V873,Master[Company],Master[Line Distance],"Unknown",0,1))</f>
        <v/>
      </c>
      <c r="N873" s="504"/>
      <c r="O873" s="341"/>
      <c r="P873" s="506"/>
      <c r="Q873" s="341" t="str">
        <f t="array" ref="Q873">if(V873="","",XLOOKUP(V873,Master[Company],Master[Terms],"NA",0,1))</f>
        <v/>
      </c>
      <c r="R873" s="341" t="str">
        <f t="shared" si="9"/>
        <v/>
      </c>
      <c r="S873" s="341" t="str">
        <f t="array" ref="S873">if(V873="","",XLOOKUP(V873,Master[Company],Master[Group],"NA",0,1))</f>
        <v/>
      </c>
      <c r="T873" s="341" t="str">
        <f t="array" ref="T873">if(V873="","",XLOOKUP(V873,Master[Company],Master[Loading Location],"NA",0,1))</f>
        <v/>
      </c>
      <c r="U873" s="341" t="str">
        <f t="array" ref="U873">if(V873="","",XLOOKUP(V873,Master[Company],Master[Acronym],"NA",0,1))</f>
        <v/>
      </c>
      <c r="V873" s="341"/>
      <c r="W873" s="342"/>
      <c r="X873" s="90"/>
      <c r="Y873" s="341"/>
      <c r="Z873" s="341" t="str">
        <f t="shared" si="11"/>
        <v/>
      </c>
      <c r="AA873" s="341"/>
      <c r="AB873" s="341"/>
      <c r="AC873" s="341"/>
      <c r="AD873" s="577"/>
      <c r="AE873" s="578"/>
      <c r="AF873" s="579"/>
      <c r="AG873" s="579"/>
      <c r="AH873" s="579"/>
      <c r="AI873" s="579"/>
      <c r="AJ873" s="579"/>
      <c r="AK873" s="579"/>
      <c r="AL873" s="580"/>
      <c r="AM873" s="564"/>
      <c r="AN873" s="564"/>
      <c r="AO873" s="564"/>
      <c r="AP873" s="564"/>
      <c r="AQ873" s="564"/>
      <c r="AR873" s="564"/>
      <c r="AS873" s="564"/>
      <c r="AT873" s="564"/>
      <c r="AU873" s="504"/>
      <c r="AV873" s="306"/>
      <c r="AW873" s="306"/>
      <c r="AX873" s="504"/>
      <c r="AY873" s="577"/>
      <c r="AZ873" s="581"/>
      <c r="BA873" s="581"/>
      <c r="BB873" s="581"/>
      <c r="BC873" s="581"/>
      <c r="BD873" s="581"/>
      <c r="BE873" s="577"/>
      <c r="BF873" s="581"/>
      <c r="BG873" s="581"/>
      <c r="BH873" s="582"/>
      <c r="BI873" s="583"/>
      <c r="BJ873" s="584"/>
      <c r="BK873" s="584"/>
      <c r="BL873" s="584"/>
      <c r="BM873" s="584"/>
      <c r="BN873" s="585"/>
    </row>
    <row r="874" ht="18.75" customHeight="1">
      <c r="A874" s="336" t="str">
        <f t="shared" si="13"/>
        <v/>
      </c>
      <c r="B874" s="341"/>
      <c r="C874" s="559"/>
      <c r="D874" s="559"/>
      <c r="E874" s="560" t="str">
        <f t="shared" si="14"/>
        <v/>
      </c>
      <c r="F874" s="341"/>
      <c r="G874" s="341"/>
      <c r="H874" s="341"/>
      <c r="I874" s="341"/>
      <c r="J874" s="341"/>
      <c r="K874" s="341"/>
      <c r="L874" s="341"/>
      <c r="M874" s="341"/>
      <c r="N874" s="341"/>
      <c r="O874" s="341"/>
      <c r="P874" s="506"/>
      <c r="Q874" s="341"/>
      <c r="R874" s="341"/>
      <c r="S874" s="341"/>
      <c r="T874" s="341"/>
      <c r="U874" s="341"/>
      <c r="V874" s="341"/>
      <c r="W874" s="342"/>
      <c r="X874" s="90"/>
      <c r="Y874" s="341"/>
      <c r="Z874" s="341"/>
      <c r="AA874" s="341"/>
      <c r="AB874" s="341"/>
      <c r="AC874" s="341"/>
      <c r="AD874" s="341"/>
      <c r="AE874" s="564"/>
      <c r="AF874" s="564"/>
      <c r="AG874" s="564"/>
      <c r="AH874" s="564"/>
      <c r="AI874" s="564"/>
      <c r="AJ874" s="564"/>
      <c r="AK874" s="564"/>
      <c r="AL874" s="564"/>
      <c r="AM874" s="564"/>
      <c r="AN874" s="564"/>
      <c r="AO874" s="564"/>
      <c r="AP874" s="564"/>
      <c r="AQ874" s="564"/>
      <c r="AR874" s="564"/>
      <c r="AS874" s="564"/>
      <c r="AT874" s="564"/>
      <c r="AU874" s="341"/>
      <c r="AV874" s="306"/>
      <c r="AW874" s="306"/>
      <c r="AX874" s="341"/>
      <c r="AY874" s="341"/>
      <c r="AZ874" s="341"/>
      <c r="BA874" s="341"/>
      <c r="BB874" s="341"/>
      <c r="BC874" s="341"/>
      <c r="BD874" s="341"/>
      <c r="BE874" s="401"/>
      <c r="BF874" s="341"/>
      <c r="BG874" s="341"/>
      <c r="BH874" s="402"/>
      <c r="BI874" s="403"/>
      <c r="BJ874" s="405"/>
      <c r="BK874" s="405"/>
      <c r="BL874" s="405"/>
      <c r="BM874" s="405"/>
      <c r="BN874" s="514"/>
    </row>
    <row r="875" ht="18.75" customHeight="1">
      <c r="A875" s="336" t="str">
        <f t="shared" si="13"/>
        <v/>
      </c>
      <c r="B875" s="341"/>
      <c r="C875" s="559"/>
      <c r="D875" s="559"/>
      <c r="E875" s="560" t="str">
        <f t="shared" si="14"/>
        <v/>
      </c>
      <c r="F875" s="341"/>
      <c r="G875" s="341"/>
      <c r="H875" s="341"/>
      <c r="I875" s="341"/>
      <c r="J875" s="341"/>
      <c r="K875" s="341"/>
      <c r="L875" s="341"/>
      <c r="M875" s="341"/>
      <c r="N875" s="341"/>
      <c r="O875" s="341"/>
      <c r="P875" s="506"/>
      <c r="Q875" s="341"/>
      <c r="R875" s="341"/>
      <c r="S875" s="341"/>
      <c r="T875" s="341"/>
      <c r="U875" s="341"/>
      <c r="V875" s="341"/>
      <c r="W875" s="342"/>
      <c r="X875" s="90"/>
      <c r="Y875" s="341"/>
      <c r="Z875" s="341"/>
      <c r="AA875" s="341"/>
      <c r="AB875" s="341"/>
      <c r="AC875" s="341"/>
      <c r="AD875" s="341"/>
      <c r="AE875" s="564"/>
      <c r="AF875" s="564"/>
      <c r="AG875" s="564"/>
      <c r="AH875" s="564"/>
      <c r="AI875" s="564"/>
      <c r="AJ875" s="564"/>
      <c r="AK875" s="564"/>
      <c r="AL875" s="564"/>
      <c r="AM875" s="564"/>
      <c r="AN875" s="564"/>
      <c r="AO875" s="564"/>
      <c r="AP875" s="564"/>
      <c r="AQ875" s="564"/>
      <c r="AR875" s="564"/>
      <c r="AS875" s="564"/>
      <c r="AT875" s="564"/>
      <c r="AU875" s="341"/>
      <c r="AV875" s="306"/>
      <c r="AW875" s="306"/>
      <c r="AX875" s="341"/>
      <c r="AY875" s="341"/>
      <c r="AZ875" s="341"/>
      <c r="BA875" s="341"/>
      <c r="BB875" s="341"/>
      <c r="BC875" s="341"/>
      <c r="BD875" s="341"/>
      <c r="BE875" s="401"/>
      <c r="BF875" s="341"/>
      <c r="BG875" s="341"/>
      <c r="BH875" s="402"/>
      <c r="BI875" s="403"/>
      <c r="BJ875" s="405"/>
      <c r="BK875" s="405"/>
      <c r="BL875" s="405"/>
      <c r="BM875" s="405"/>
      <c r="BN875" s="514"/>
    </row>
    <row r="876" ht="18.75" customHeight="1">
      <c r="A876" s="336" t="str">
        <f t="shared" si="13"/>
        <v/>
      </c>
      <c r="B876" s="341"/>
      <c r="C876" s="559"/>
      <c r="D876" s="559"/>
      <c r="E876" s="560" t="str">
        <f t="shared" si="14"/>
        <v/>
      </c>
      <c r="F876" s="341"/>
      <c r="G876" s="341"/>
      <c r="H876" s="341"/>
      <c r="I876" s="341"/>
      <c r="J876" s="341"/>
      <c r="K876" s="341"/>
      <c r="L876" s="341"/>
      <c r="M876" s="341"/>
      <c r="N876" s="341"/>
      <c r="O876" s="341"/>
      <c r="P876" s="506"/>
      <c r="Q876" s="341"/>
      <c r="R876" s="341"/>
      <c r="S876" s="341"/>
      <c r="T876" s="341"/>
      <c r="U876" s="341"/>
      <c r="V876" s="341"/>
      <c r="W876" s="342"/>
      <c r="X876" s="90"/>
      <c r="Y876" s="341"/>
      <c r="Z876" s="341"/>
      <c r="AA876" s="341"/>
      <c r="AB876" s="341"/>
      <c r="AC876" s="341"/>
      <c r="AD876" s="341"/>
      <c r="AE876" s="564"/>
      <c r="AF876" s="564"/>
      <c r="AG876" s="564"/>
      <c r="AH876" s="564"/>
      <c r="AI876" s="564"/>
      <c r="AJ876" s="564"/>
      <c r="AK876" s="564"/>
      <c r="AL876" s="564"/>
      <c r="AM876" s="564"/>
      <c r="AN876" s="564"/>
      <c r="AO876" s="564"/>
      <c r="AP876" s="564"/>
      <c r="AQ876" s="564"/>
      <c r="AR876" s="564"/>
      <c r="AS876" s="564"/>
      <c r="AT876" s="564"/>
      <c r="AU876" s="341"/>
      <c r="AV876" s="306"/>
      <c r="AW876" s="306"/>
      <c r="AX876" s="341"/>
      <c r="AY876" s="341"/>
      <c r="AZ876" s="341"/>
      <c r="BA876" s="341"/>
      <c r="BB876" s="341"/>
      <c r="BC876" s="341"/>
      <c r="BD876" s="341"/>
      <c r="BE876" s="401"/>
      <c r="BF876" s="341"/>
      <c r="BG876" s="341"/>
      <c r="BH876" s="402"/>
      <c r="BI876" s="403"/>
      <c r="BJ876" s="405"/>
      <c r="BK876" s="405"/>
      <c r="BL876" s="405"/>
      <c r="BM876" s="405"/>
      <c r="BN876" s="514"/>
    </row>
    <row r="877" ht="18.75" customHeight="1">
      <c r="A877" s="336" t="str">
        <f t="shared" si="13"/>
        <v/>
      </c>
      <c r="B877" s="341"/>
      <c r="C877" s="559"/>
      <c r="D877" s="559"/>
      <c r="E877" s="560" t="str">
        <f t="shared" si="14"/>
        <v/>
      </c>
      <c r="F877" s="341"/>
      <c r="G877" s="341"/>
      <c r="H877" s="341"/>
      <c r="I877" s="341"/>
      <c r="J877" s="341"/>
      <c r="K877" s="341"/>
      <c r="L877" s="341"/>
      <c r="M877" s="341"/>
      <c r="N877" s="341"/>
      <c r="O877" s="341"/>
      <c r="P877" s="506"/>
      <c r="Q877" s="341"/>
      <c r="R877" s="341"/>
      <c r="S877" s="341"/>
      <c r="T877" s="341"/>
      <c r="U877" s="341"/>
      <c r="V877" s="341"/>
      <c r="W877" s="342"/>
      <c r="X877" s="90"/>
      <c r="Y877" s="341"/>
      <c r="Z877" s="341"/>
      <c r="AA877" s="341"/>
      <c r="AB877" s="341"/>
      <c r="AC877" s="341"/>
      <c r="AD877" s="341"/>
      <c r="AE877" s="564"/>
      <c r="AF877" s="564"/>
      <c r="AG877" s="564"/>
      <c r="AH877" s="564"/>
      <c r="AI877" s="564"/>
      <c r="AJ877" s="564"/>
      <c r="AK877" s="564"/>
      <c r="AL877" s="564"/>
      <c r="AM877" s="564"/>
      <c r="AN877" s="564"/>
      <c r="AO877" s="564"/>
      <c r="AP877" s="564"/>
      <c r="AQ877" s="564"/>
      <c r="AR877" s="564"/>
      <c r="AS877" s="564"/>
      <c r="AT877" s="564"/>
      <c r="AU877" s="341"/>
      <c r="AV877" s="306"/>
      <c r="AW877" s="306"/>
      <c r="AX877" s="341"/>
      <c r="AY877" s="341"/>
      <c r="AZ877" s="341"/>
      <c r="BA877" s="341"/>
      <c r="BB877" s="341"/>
      <c r="BC877" s="341"/>
      <c r="BD877" s="341"/>
      <c r="BE877" s="401"/>
      <c r="BF877" s="341"/>
      <c r="BG877" s="341"/>
      <c r="BH877" s="402"/>
      <c r="BI877" s="403"/>
      <c r="BJ877" s="405"/>
      <c r="BK877" s="405"/>
      <c r="BL877" s="405"/>
      <c r="BM877" s="405"/>
      <c r="BN877" s="514"/>
    </row>
    <row r="878" ht="18.75" customHeight="1">
      <c r="A878" s="336" t="str">
        <f t="shared" si="13"/>
        <v/>
      </c>
      <c r="B878" s="341"/>
      <c r="C878" s="559"/>
      <c r="D878" s="559"/>
      <c r="E878" s="560" t="str">
        <f t="shared" si="14"/>
        <v/>
      </c>
      <c r="F878" s="341"/>
      <c r="G878" s="341"/>
      <c r="H878" s="341"/>
      <c r="I878" s="341"/>
      <c r="J878" s="341"/>
      <c r="K878" s="341"/>
      <c r="L878" s="341"/>
      <c r="M878" s="341"/>
      <c r="N878" s="341"/>
      <c r="O878" s="341"/>
      <c r="P878" s="506"/>
      <c r="Q878" s="341"/>
      <c r="R878" s="341"/>
      <c r="S878" s="341"/>
      <c r="T878" s="341"/>
      <c r="U878" s="341"/>
      <c r="V878" s="341"/>
      <c r="W878" s="342"/>
      <c r="X878" s="90"/>
      <c r="Y878" s="341"/>
      <c r="Z878" s="341"/>
      <c r="AA878" s="341"/>
      <c r="AB878" s="341"/>
      <c r="AC878" s="341"/>
      <c r="AD878" s="341"/>
      <c r="AE878" s="564"/>
      <c r="AF878" s="564"/>
      <c r="AG878" s="564"/>
      <c r="AH878" s="564"/>
      <c r="AI878" s="564"/>
      <c r="AJ878" s="564"/>
      <c r="AK878" s="564"/>
      <c r="AL878" s="564"/>
      <c r="AM878" s="564"/>
      <c r="AN878" s="564"/>
      <c r="AO878" s="564"/>
      <c r="AP878" s="564"/>
      <c r="AQ878" s="564"/>
      <c r="AR878" s="564"/>
      <c r="AS878" s="564"/>
      <c r="AT878" s="564"/>
      <c r="AU878" s="341"/>
      <c r="AV878" s="306"/>
      <c r="AW878" s="306"/>
      <c r="AX878" s="341"/>
      <c r="AY878" s="341"/>
      <c r="AZ878" s="341"/>
      <c r="BA878" s="341"/>
      <c r="BB878" s="341"/>
      <c r="BC878" s="341"/>
      <c r="BD878" s="341"/>
      <c r="BE878" s="401"/>
      <c r="BF878" s="341"/>
      <c r="BG878" s="341"/>
      <c r="BH878" s="402"/>
      <c r="BI878" s="403"/>
      <c r="BJ878" s="405"/>
      <c r="BK878" s="405"/>
      <c r="BL878" s="405"/>
      <c r="BM878" s="405"/>
      <c r="BN878" s="514"/>
    </row>
    <row r="879" ht="18.75" customHeight="1">
      <c r="A879" s="336" t="str">
        <f t="shared" si="13"/>
        <v/>
      </c>
      <c r="B879" s="341"/>
      <c r="C879" s="559"/>
      <c r="D879" s="559"/>
      <c r="E879" s="560" t="str">
        <f t="shared" si="14"/>
        <v/>
      </c>
      <c r="F879" s="341"/>
      <c r="G879" s="341"/>
      <c r="H879" s="341"/>
      <c r="I879" s="341"/>
      <c r="J879" s="341"/>
      <c r="K879" s="341"/>
      <c r="L879" s="341"/>
      <c r="M879" s="341"/>
      <c r="N879" s="341"/>
      <c r="O879" s="341"/>
      <c r="P879" s="506"/>
      <c r="Q879" s="341"/>
      <c r="R879" s="341"/>
      <c r="S879" s="341"/>
      <c r="T879" s="341"/>
      <c r="U879" s="341"/>
      <c r="V879" s="341"/>
      <c r="W879" s="342"/>
      <c r="X879" s="90"/>
      <c r="Y879" s="341"/>
      <c r="Z879" s="341"/>
      <c r="AA879" s="341"/>
      <c r="AB879" s="341"/>
      <c r="AC879" s="341"/>
      <c r="AD879" s="341"/>
      <c r="AE879" s="564"/>
      <c r="AF879" s="564"/>
      <c r="AG879" s="564"/>
      <c r="AH879" s="564"/>
      <c r="AI879" s="564"/>
      <c r="AJ879" s="564"/>
      <c r="AK879" s="564"/>
      <c r="AL879" s="564"/>
      <c r="AM879" s="564"/>
      <c r="AN879" s="564"/>
      <c r="AO879" s="564"/>
      <c r="AP879" s="564"/>
      <c r="AQ879" s="564"/>
      <c r="AR879" s="564"/>
      <c r="AS879" s="564"/>
      <c r="AT879" s="564"/>
      <c r="AU879" s="341"/>
      <c r="AV879" s="306"/>
      <c r="AW879" s="306"/>
      <c r="AX879" s="341"/>
      <c r="AY879" s="341"/>
      <c r="AZ879" s="341"/>
      <c r="BA879" s="341"/>
      <c r="BB879" s="341"/>
      <c r="BC879" s="341"/>
      <c r="BD879" s="341"/>
      <c r="BE879" s="401"/>
      <c r="BF879" s="341"/>
      <c r="BG879" s="341"/>
      <c r="BH879" s="402"/>
      <c r="BI879" s="403"/>
      <c r="BJ879" s="405"/>
      <c r="BK879" s="405"/>
      <c r="BL879" s="405"/>
      <c r="BM879" s="405"/>
      <c r="BN879" s="514"/>
    </row>
    <row r="880" ht="18.75" customHeight="1">
      <c r="A880" s="336" t="str">
        <f t="shared" si="13"/>
        <v/>
      </c>
      <c r="B880" s="341"/>
      <c r="C880" s="559"/>
      <c r="D880" s="559"/>
      <c r="E880" s="560" t="str">
        <f t="shared" si="14"/>
        <v/>
      </c>
      <c r="F880" s="341"/>
      <c r="G880" s="341"/>
      <c r="H880" s="341"/>
      <c r="I880" s="341"/>
      <c r="J880" s="341"/>
      <c r="K880" s="341"/>
      <c r="L880" s="341"/>
      <c r="M880" s="341"/>
      <c r="N880" s="341"/>
      <c r="O880" s="341"/>
      <c r="P880" s="506"/>
      <c r="Q880" s="341"/>
      <c r="R880" s="341"/>
      <c r="S880" s="341"/>
      <c r="T880" s="341"/>
      <c r="U880" s="341"/>
      <c r="V880" s="341"/>
      <c r="W880" s="342"/>
      <c r="X880" s="90"/>
      <c r="Y880" s="341"/>
      <c r="Z880" s="341"/>
      <c r="AA880" s="341"/>
      <c r="AB880" s="341"/>
      <c r="AC880" s="341"/>
      <c r="AD880" s="341"/>
      <c r="AE880" s="564"/>
      <c r="AF880" s="564"/>
      <c r="AG880" s="564"/>
      <c r="AH880" s="564"/>
      <c r="AI880" s="564"/>
      <c r="AJ880" s="564"/>
      <c r="AK880" s="564"/>
      <c r="AL880" s="564"/>
      <c r="AM880" s="564"/>
      <c r="AN880" s="564"/>
      <c r="AO880" s="564"/>
      <c r="AP880" s="564"/>
      <c r="AQ880" s="564"/>
      <c r="AR880" s="564"/>
      <c r="AS880" s="564"/>
      <c r="AT880" s="564"/>
      <c r="AU880" s="341"/>
      <c r="AV880" s="306"/>
      <c r="AW880" s="306"/>
      <c r="AX880" s="341"/>
      <c r="AY880" s="341"/>
      <c r="AZ880" s="341"/>
      <c r="BA880" s="341"/>
      <c r="BB880" s="341"/>
      <c r="BC880" s="341"/>
      <c r="BD880" s="341"/>
      <c r="BE880" s="401"/>
      <c r="BF880" s="341"/>
      <c r="BG880" s="341"/>
      <c r="BH880" s="402"/>
      <c r="BI880" s="403"/>
      <c r="BJ880" s="405"/>
      <c r="BK880" s="405"/>
      <c r="BL880" s="405"/>
      <c r="BM880" s="405"/>
      <c r="BN880" s="514"/>
    </row>
    <row r="881" ht="18.75" customHeight="1">
      <c r="A881" s="336" t="str">
        <f t="shared" si="13"/>
        <v/>
      </c>
      <c r="B881" s="341"/>
      <c r="C881" s="559"/>
      <c r="D881" s="559"/>
      <c r="E881" s="560" t="str">
        <f t="shared" si="14"/>
        <v/>
      </c>
      <c r="F881" s="341"/>
      <c r="G881" s="341"/>
      <c r="H881" s="341"/>
      <c r="I881" s="341"/>
      <c r="J881" s="341"/>
      <c r="K881" s="341"/>
      <c r="L881" s="341"/>
      <c r="M881" s="341"/>
      <c r="N881" s="341"/>
      <c r="O881" s="341"/>
      <c r="P881" s="506"/>
      <c r="Q881" s="341"/>
      <c r="R881" s="341"/>
      <c r="S881" s="341"/>
      <c r="T881" s="341"/>
      <c r="U881" s="341"/>
      <c r="V881" s="341"/>
      <c r="W881" s="342"/>
      <c r="X881" s="90"/>
      <c r="Y881" s="341"/>
      <c r="Z881" s="341"/>
      <c r="AA881" s="341"/>
      <c r="AB881" s="341"/>
      <c r="AC881" s="341"/>
      <c r="AD881" s="341"/>
      <c r="AE881" s="564"/>
      <c r="AF881" s="564"/>
      <c r="AG881" s="564"/>
      <c r="AH881" s="564"/>
      <c r="AI881" s="564"/>
      <c r="AJ881" s="564"/>
      <c r="AK881" s="564"/>
      <c r="AL881" s="564"/>
      <c r="AM881" s="564"/>
      <c r="AN881" s="564"/>
      <c r="AO881" s="564"/>
      <c r="AP881" s="564"/>
      <c r="AQ881" s="564"/>
      <c r="AR881" s="564"/>
      <c r="AS881" s="564"/>
      <c r="AT881" s="564"/>
      <c r="AU881" s="341"/>
      <c r="AV881" s="306"/>
      <c r="AW881" s="306"/>
      <c r="AX881" s="341"/>
      <c r="AY881" s="341"/>
      <c r="AZ881" s="341"/>
      <c r="BA881" s="341"/>
      <c r="BB881" s="341"/>
      <c r="BC881" s="341"/>
      <c r="BD881" s="341"/>
      <c r="BE881" s="401"/>
      <c r="BF881" s="341"/>
      <c r="BG881" s="341"/>
      <c r="BH881" s="402"/>
      <c r="BI881" s="403"/>
      <c r="BJ881" s="405"/>
      <c r="BK881" s="405"/>
      <c r="BL881" s="405"/>
      <c r="BM881" s="405"/>
      <c r="BN881" s="514"/>
    </row>
    <row r="882" ht="18.75" customHeight="1">
      <c r="A882" s="336" t="str">
        <f t="shared" si="13"/>
        <v/>
      </c>
      <c r="B882" s="341"/>
      <c r="C882" s="559"/>
      <c r="D882" s="559"/>
      <c r="E882" s="560" t="str">
        <f t="shared" si="14"/>
        <v/>
      </c>
      <c r="F882" s="341"/>
      <c r="G882" s="341"/>
      <c r="H882" s="341"/>
      <c r="I882" s="341"/>
      <c r="J882" s="341"/>
      <c r="K882" s="341"/>
      <c r="L882" s="341"/>
      <c r="M882" s="341"/>
      <c r="N882" s="341"/>
      <c r="O882" s="341"/>
      <c r="P882" s="506"/>
      <c r="Q882" s="341"/>
      <c r="R882" s="341"/>
      <c r="S882" s="341"/>
      <c r="T882" s="341"/>
      <c r="U882" s="341"/>
      <c r="V882" s="341"/>
      <c r="W882" s="342"/>
      <c r="X882" s="90"/>
      <c r="Y882" s="341"/>
      <c r="Z882" s="341"/>
      <c r="AA882" s="341"/>
      <c r="AB882" s="341"/>
      <c r="AC882" s="341"/>
      <c r="AD882" s="341"/>
      <c r="AE882" s="564"/>
      <c r="AF882" s="564"/>
      <c r="AG882" s="564"/>
      <c r="AH882" s="564"/>
      <c r="AI882" s="564"/>
      <c r="AJ882" s="564"/>
      <c r="AK882" s="564"/>
      <c r="AL882" s="564"/>
      <c r="AM882" s="564"/>
      <c r="AN882" s="564"/>
      <c r="AO882" s="564"/>
      <c r="AP882" s="564"/>
      <c r="AQ882" s="564"/>
      <c r="AR882" s="564"/>
      <c r="AS882" s="564"/>
      <c r="AT882" s="564"/>
      <c r="AU882" s="341"/>
      <c r="AV882" s="306"/>
      <c r="AW882" s="306"/>
      <c r="AX882" s="341"/>
      <c r="AY882" s="341"/>
      <c r="AZ882" s="341"/>
      <c r="BA882" s="341"/>
      <c r="BB882" s="341"/>
      <c r="BC882" s="341"/>
      <c r="BD882" s="341"/>
      <c r="BE882" s="401"/>
      <c r="BF882" s="341"/>
      <c r="BG882" s="341"/>
      <c r="BH882" s="402"/>
      <c r="BI882" s="403"/>
      <c r="BJ882" s="405"/>
      <c r="BK882" s="405"/>
      <c r="BL882" s="405"/>
      <c r="BM882" s="405"/>
      <c r="BN882" s="514"/>
    </row>
    <row r="883" ht="18.75" customHeight="1">
      <c r="A883" s="336" t="str">
        <f t="shared" si="13"/>
        <v/>
      </c>
      <c r="B883" s="341"/>
      <c r="C883" s="559"/>
      <c r="D883" s="559"/>
      <c r="E883" s="560" t="str">
        <f t="shared" si="14"/>
        <v/>
      </c>
      <c r="F883" s="341"/>
      <c r="G883" s="341"/>
      <c r="H883" s="341"/>
      <c r="I883" s="341"/>
      <c r="J883" s="341"/>
      <c r="K883" s="341"/>
      <c r="L883" s="341"/>
      <c r="M883" s="341"/>
      <c r="N883" s="341"/>
      <c r="O883" s="341"/>
      <c r="P883" s="506"/>
      <c r="Q883" s="341"/>
      <c r="R883" s="341"/>
      <c r="S883" s="341"/>
      <c r="T883" s="341"/>
      <c r="U883" s="341"/>
      <c r="V883" s="341"/>
      <c r="W883" s="342"/>
      <c r="X883" s="90"/>
      <c r="Y883" s="341"/>
      <c r="Z883" s="341"/>
      <c r="AA883" s="341"/>
      <c r="AB883" s="341"/>
      <c r="AC883" s="341"/>
      <c r="AD883" s="341"/>
      <c r="AE883" s="564"/>
      <c r="AF883" s="564"/>
      <c r="AG883" s="564"/>
      <c r="AH883" s="564"/>
      <c r="AI883" s="564"/>
      <c r="AJ883" s="564"/>
      <c r="AK883" s="564"/>
      <c r="AL883" s="564"/>
      <c r="AM883" s="564"/>
      <c r="AN883" s="564"/>
      <c r="AO883" s="564"/>
      <c r="AP883" s="564"/>
      <c r="AQ883" s="564"/>
      <c r="AR883" s="564"/>
      <c r="AS883" s="564"/>
      <c r="AT883" s="564"/>
      <c r="AU883" s="341"/>
      <c r="AV883" s="306"/>
      <c r="AW883" s="306"/>
      <c r="AX883" s="341"/>
      <c r="AY883" s="341"/>
      <c r="AZ883" s="341"/>
      <c r="BA883" s="341"/>
      <c r="BB883" s="341"/>
      <c r="BC883" s="341"/>
      <c r="BD883" s="341"/>
      <c r="BE883" s="401"/>
      <c r="BF883" s="341"/>
      <c r="BG883" s="341"/>
      <c r="BH883" s="402"/>
      <c r="BI883" s="403"/>
      <c r="BJ883" s="405"/>
      <c r="BK883" s="405"/>
      <c r="BL883" s="405"/>
      <c r="BM883" s="405"/>
      <c r="BN883" s="514"/>
    </row>
    <row r="884" ht="18.75" customHeight="1">
      <c r="A884" s="336" t="str">
        <f t="shared" si="13"/>
        <v/>
      </c>
      <c r="B884" s="341"/>
      <c r="C884" s="559"/>
      <c r="D884" s="559"/>
      <c r="E884" s="560" t="str">
        <f t="shared" si="14"/>
        <v/>
      </c>
      <c r="F884" s="341"/>
      <c r="G884" s="341"/>
      <c r="H884" s="341"/>
      <c r="I884" s="341"/>
      <c r="J884" s="341"/>
      <c r="K884" s="341"/>
      <c r="L884" s="341"/>
      <c r="M884" s="341"/>
      <c r="N884" s="341"/>
      <c r="O884" s="341"/>
      <c r="P884" s="506"/>
      <c r="Q884" s="341"/>
      <c r="R884" s="341"/>
      <c r="S884" s="341"/>
      <c r="T884" s="341"/>
      <c r="U884" s="341"/>
      <c r="V884" s="341"/>
      <c r="W884" s="342"/>
      <c r="X884" s="90"/>
      <c r="Y884" s="341"/>
      <c r="Z884" s="341"/>
      <c r="AA884" s="341"/>
      <c r="AB884" s="341"/>
      <c r="AC884" s="341"/>
      <c r="AD884" s="341"/>
      <c r="AE884" s="564"/>
      <c r="AF884" s="564"/>
      <c r="AG884" s="564"/>
      <c r="AH884" s="564"/>
      <c r="AI884" s="564"/>
      <c r="AJ884" s="564"/>
      <c r="AK884" s="564"/>
      <c r="AL884" s="564"/>
      <c r="AM884" s="564"/>
      <c r="AN884" s="564"/>
      <c r="AO884" s="564"/>
      <c r="AP884" s="564"/>
      <c r="AQ884" s="564"/>
      <c r="AR884" s="564"/>
      <c r="AS884" s="564"/>
      <c r="AT884" s="564"/>
      <c r="AU884" s="341"/>
      <c r="AV884" s="306"/>
      <c r="AW884" s="306"/>
      <c r="AX884" s="341"/>
      <c r="AY884" s="341"/>
      <c r="AZ884" s="341"/>
      <c r="BA884" s="341"/>
      <c r="BB884" s="341"/>
      <c r="BC884" s="341"/>
      <c r="BD884" s="341"/>
      <c r="BE884" s="401"/>
      <c r="BF884" s="341"/>
      <c r="BG884" s="341"/>
      <c r="BH884" s="402"/>
      <c r="BI884" s="403"/>
      <c r="BJ884" s="405"/>
      <c r="BK884" s="405"/>
      <c r="BL884" s="405"/>
      <c r="BM884" s="405"/>
      <c r="BN884" s="514"/>
    </row>
    <row r="885" ht="18.75" customHeight="1">
      <c r="A885" s="336" t="str">
        <f t="shared" si="13"/>
        <v/>
      </c>
      <c r="B885" s="341"/>
      <c r="C885" s="559"/>
      <c r="D885" s="559"/>
      <c r="E885" s="560" t="str">
        <f t="shared" si="14"/>
        <v/>
      </c>
      <c r="F885" s="341"/>
      <c r="G885" s="341"/>
      <c r="H885" s="341"/>
      <c r="I885" s="341"/>
      <c r="J885" s="341"/>
      <c r="K885" s="341"/>
      <c r="L885" s="341"/>
      <c r="M885" s="341"/>
      <c r="N885" s="341"/>
      <c r="O885" s="341"/>
      <c r="P885" s="506"/>
      <c r="Q885" s="341"/>
      <c r="R885" s="341"/>
      <c r="S885" s="341"/>
      <c r="T885" s="341"/>
      <c r="U885" s="341"/>
      <c r="V885" s="341"/>
      <c r="W885" s="342"/>
      <c r="X885" s="90"/>
      <c r="Y885" s="341"/>
      <c r="Z885" s="341"/>
      <c r="AA885" s="341"/>
      <c r="AB885" s="341"/>
      <c r="AC885" s="341"/>
      <c r="AD885" s="341"/>
      <c r="AE885" s="564"/>
      <c r="AF885" s="564"/>
      <c r="AG885" s="564"/>
      <c r="AH885" s="564"/>
      <c r="AI885" s="564"/>
      <c r="AJ885" s="564"/>
      <c r="AK885" s="564"/>
      <c r="AL885" s="564"/>
      <c r="AM885" s="564"/>
      <c r="AN885" s="564"/>
      <c r="AO885" s="564"/>
      <c r="AP885" s="564"/>
      <c r="AQ885" s="564"/>
      <c r="AR885" s="564"/>
      <c r="AS885" s="564"/>
      <c r="AT885" s="564"/>
      <c r="AU885" s="341"/>
      <c r="AV885" s="306"/>
      <c r="AW885" s="306"/>
      <c r="AX885" s="341"/>
      <c r="AY885" s="341"/>
      <c r="AZ885" s="341"/>
      <c r="BA885" s="341"/>
      <c r="BB885" s="341"/>
      <c r="BC885" s="341"/>
      <c r="BD885" s="341"/>
      <c r="BE885" s="401"/>
      <c r="BF885" s="341"/>
      <c r="BG885" s="341"/>
      <c r="BH885" s="402"/>
      <c r="BI885" s="403"/>
      <c r="BJ885" s="405"/>
      <c r="BK885" s="405"/>
      <c r="BL885" s="405"/>
      <c r="BM885" s="405"/>
      <c r="BN885" s="514"/>
    </row>
    <row r="886" ht="18.75" customHeight="1">
      <c r="A886" s="336" t="str">
        <f t="shared" si="13"/>
        <v/>
      </c>
      <c r="B886" s="341"/>
      <c r="C886" s="559"/>
      <c r="D886" s="559"/>
      <c r="E886" s="560" t="str">
        <f t="shared" si="14"/>
        <v/>
      </c>
      <c r="F886" s="341"/>
      <c r="G886" s="341"/>
      <c r="H886" s="341"/>
      <c r="I886" s="341"/>
      <c r="J886" s="341"/>
      <c r="K886" s="341"/>
      <c r="L886" s="341"/>
      <c r="M886" s="341"/>
      <c r="N886" s="341"/>
      <c r="O886" s="341"/>
      <c r="P886" s="506"/>
      <c r="Q886" s="341"/>
      <c r="R886" s="341"/>
      <c r="S886" s="341"/>
      <c r="T886" s="341"/>
      <c r="U886" s="341"/>
      <c r="V886" s="341"/>
      <c r="W886" s="342"/>
      <c r="X886" s="90"/>
      <c r="Y886" s="341"/>
      <c r="Z886" s="341"/>
      <c r="AA886" s="341"/>
      <c r="AB886" s="341"/>
      <c r="AC886" s="341"/>
      <c r="AD886" s="341"/>
      <c r="AE886" s="564"/>
      <c r="AF886" s="564"/>
      <c r="AG886" s="564"/>
      <c r="AH886" s="564"/>
      <c r="AI886" s="564"/>
      <c r="AJ886" s="564"/>
      <c r="AK886" s="564"/>
      <c r="AL886" s="564"/>
      <c r="AM886" s="564"/>
      <c r="AN886" s="564"/>
      <c r="AO886" s="564"/>
      <c r="AP886" s="564"/>
      <c r="AQ886" s="564"/>
      <c r="AR886" s="564"/>
      <c r="AS886" s="564"/>
      <c r="AT886" s="564"/>
      <c r="AU886" s="341"/>
      <c r="AV886" s="306"/>
      <c r="AW886" s="306"/>
      <c r="AX886" s="341"/>
      <c r="AY886" s="341"/>
      <c r="AZ886" s="341"/>
      <c r="BA886" s="341"/>
      <c r="BB886" s="341"/>
      <c r="BC886" s="341"/>
      <c r="BD886" s="341"/>
      <c r="BE886" s="401"/>
      <c r="BF886" s="341"/>
      <c r="BG886" s="341"/>
      <c r="BH886" s="402"/>
      <c r="BI886" s="403"/>
      <c r="BJ886" s="405"/>
      <c r="BK886" s="405"/>
      <c r="BL886" s="405"/>
      <c r="BM886" s="405"/>
      <c r="BN886" s="514"/>
    </row>
    <row r="887" ht="18.75" customHeight="1">
      <c r="A887" s="336" t="str">
        <f t="shared" si="13"/>
        <v/>
      </c>
      <c r="B887" s="341"/>
      <c r="C887" s="559"/>
      <c r="D887" s="559"/>
      <c r="E887" s="560" t="str">
        <f t="shared" si="14"/>
        <v/>
      </c>
      <c r="F887" s="341"/>
      <c r="G887" s="341"/>
      <c r="H887" s="341"/>
      <c r="I887" s="341"/>
      <c r="J887" s="341"/>
      <c r="K887" s="341"/>
      <c r="L887" s="341"/>
      <c r="M887" s="341"/>
      <c r="N887" s="341"/>
      <c r="O887" s="341"/>
      <c r="P887" s="506"/>
      <c r="Q887" s="341"/>
      <c r="R887" s="341"/>
      <c r="S887" s="341"/>
      <c r="T887" s="341"/>
      <c r="U887" s="341"/>
      <c r="V887" s="341"/>
      <c r="W887" s="342"/>
      <c r="X887" s="90"/>
      <c r="Y887" s="341"/>
      <c r="Z887" s="341"/>
      <c r="AA887" s="341"/>
      <c r="AB887" s="341"/>
      <c r="AC887" s="341"/>
      <c r="AD887" s="341"/>
      <c r="AE887" s="564"/>
      <c r="AF887" s="564"/>
      <c r="AG887" s="564"/>
      <c r="AH887" s="564"/>
      <c r="AI887" s="564"/>
      <c r="AJ887" s="564"/>
      <c r="AK887" s="564"/>
      <c r="AL887" s="564"/>
      <c r="AM887" s="564"/>
      <c r="AN887" s="564"/>
      <c r="AO887" s="564"/>
      <c r="AP887" s="564"/>
      <c r="AQ887" s="564"/>
      <c r="AR887" s="564"/>
      <c r="AS887" s="564"/>
      <c r="AT887" s="564"/>
      <c r="AU887" s="341"/>
      <c r="AV887" s="306"/>
      <c r="AW887" s="306"/>
      <c r="AX887" s="341"/>
      <c r="AY887" s="341"/>
      <c r="AZ887" s="341"/>
      <c r="BA887" s="341"/>
      <c r="BB887" s="341"/>
      <c r="BC887" s="341"/>
      <c r="BD887" s="341"/>
      <c r="BE887" s="401"/>
      <c r="BF887" s="341"/>
      <c r="BG887" s="341"/>
      <c r="BH887" s="402"/>
      <c r="BI887" s="403"/>
      <c r="BJ887" s="405"/>
      <c r="BK887" s="405"/>
      <c r="BL887" s="405"/>
      <c r="BM887" s="405"/>
      <c r="BN887" s="514"/>
    </row>
    <row r="888" ht="18.75" customHeight="1">
      <c r="A888" s="336" t="str">
        <f t="shared" si="13"/>
        <v/>
      </c>
      <c r="B888" s="341"/>
      <c r="C888" s="559"/>
      <c r="D888" s="559"/>
      <c r="E888" s="560" t="str">
        <f t="shared" si="14"/>
        <v/>
      </c>
      <c r="F888" s="341"/>
      <c r="G888" s="341"/>
      <c r="H888" s="341"/>
      <c r="I888" s="341"/>
      <c r="J888" s="341"/>
      <c r="K888" s="341"/>
      <c r="L888" s="341"/>
      <c r="M888" s="341"/>
      <c r="N888" s="341"/>
      <c r="O888" s="341"/>
      <c r="P888" s="506"/>
      <c r="Q888" s="341"/>
      <c r="R888" s="341"/>
      <c r="S888" s="341"/>
      <c r="T888" s="341"/>
      <c r="U888" s="341"/>
      <c r="V888" s="341"/>
      <c r="W888" s="342"/>
      <c r="X888" s="90"/>
      <c r="Y888" s="341"/>
      <c r="Z888" s="341"/>
      <c r="AA888" s="341"/>
      <c r="AB888" s="341"/>
      <c r="AC888" s="341"/>
      <c r="AD888" s="341"/>
      <c r="AE888" s="564"/>
      <c r="AF888" s="564"/>
      <c r="AG888" s="564"/>
      <c r="AH888" s="564"/>
      <c r="AI888" s="564"/>
      <c r="AJ888" s="564"/>
      <c r="AK888" s="564"/>
      <c r="AL888" s="564"/>
      <c r="AM888" s="564"/>
      <c r="AN888" s="564"/>
      <c r="AO888" s="564"/>
      <c r="AP888" s="564"/>
      <c r="AQ888" s="564"/>
      <c r="AR888" s="564"/>
      <c r="AS888" s="564"/>
      <c r="AT888" s="564"/>
      <c r="AU888" s="341"/>
      <c r="AV888" s="306"/>
      <c r="AW888" s="306"/>
      <c r="AX888" s="341"/>
      <c r="AY888" s="341"/>
      <c r="AZ888" s="341"/>
      <c r="BA888" s="341"/>
      <c r="BB888" s="341"/>
      <c r="BC888" s="341"/>
      <c r="BD888" s="341"/>
      <c r="BE888" s="401"/>
      <c r="BF888" s="341"/>
      <c r="BG888" s="341"/>
      <c r="BH888" s="402"/>
      <c r="BI888" s="403"/>
      <c r="BJ888" s="405"/>
      <c r="BK888" s="405"/>
      <c r="BL888" s="405"/>
      <c r="BM888" s="405"/>
      <c r="BN888" s="514"/>
    </row>
    <row r="889" ht="18.75" customHeight="1">
      <c r="A889" s="336" t="str">
        <f t="shared" si="13"/>
        <v/>
      </c>
      <c r="B889" s="341"/>
      <c r="C889" s="559"/>
      <c r="D889" s="559"/>
      <c r="E889" s="560" t="str">
        <f t="shared" si="14"/>
        <v/>
      </c>
      <c r="F889" s="341"/>
      <c r="G889" s="341"/>
      <c r="H889" s="341"/>
      <c r="I889" s="341"/>
      <c r="J889" s="341"/>
      <c r="K889" s="341"/>
      <c r="L889" s="341"/>
      <c r="M889" s="341"/>
      <c r="N889" s="341"/>
      <c r="O889" s="341"/>
      <c r="P889" s="506"/>
      <c r="Q889" s="341"/>
      <c r="R889" s="341"/>
      <c r="S889" s="341"/>
      <c r="T889" s="341"/>
      <c r="U889" s="341"/>
      <c r="V889" s="341"/>
      <c r="W889" s="342"/>
      <c r="X889" s="90"/>
      <c r="Y889" s="341"/>
      <c r="Z889" s="341"/>
      <c r="AA889" s="341"/>
      <c r="AB889" s="341"/>
      <c r="AC889" s="341"/>
      <c r="AD889" s="341"/>
      <c r="AE889" s="564"/>
      <c r="AF889" s="564"/>
      <c r="AG889" s="564"/>
      <c r="AH889" s="564"/>
      <c r="AI889" s="564"/>
      <c r="AJ889" s="564"/>
      <c r="AK889" s="564"/>
      <c r="AL889" s="564"/>
      <c r="AM889" s="564"/>
      <c r="AN889" s="564"/>
      <c r="AO889" s="564"/>
      <c r="AP889" s="564"/>
      <c r="AQ889" s="564"/>
      <c r="AR889" s="564"/>
      <c r="AS889" s="564"/>
      <c r="AT889" s="564"/>
      <c r="AU889" s="341"/>
      <c r="AV889" s="306"/>
      <c r="AW889" s="306"/>
      <c r="AX889" s="341"/>
      <c r="AY889" s="341"/>
      <c r="AZ889" s="341"/>
      <c r="BA889" s="341"/>
      <c r="BB889" s="341"/>
      <c r="BC889" s="341"/>
      <c r="BD889" s="341"/>
      <c r="BE889" s="401"/>
      <c r="BF889" s="341"/>
      <c r="BG889" s="341"/>
      <c r="BH889" s="402"/>
      <c r="BI889" s="403"/>
      <c r="BJ889" s="405"/>
      <c r="BK889" s="405"/>
      <c r="BL889" s="405"/>
      <c r="BM889" s="405"/>
      <c r="BN889" s="514"/>
    </row>
    <row r="890" ht="18.75" customHeight="1">
      <c r="A890" s="336" t="str">
        <f t="shared" si="13"/>
        <v/>
      </c>
      <c r="B890" s="341"/>
      <c r="C890" s="559"/>
      <c r="D890" s="559"/>
      <c r="E890" s="560" t="str">
        <f t="shared" si="14"/>
        <v/>
      </c>
      <c r="F890" s="341"/>
      <c r="G890" s="341"/>
      <c r="H890" s="341"/>
      <c r="I890" s="341"/>
      <c r="J890" s="341"/>
      <c r="K890" s="341"/>
      <c r="L890" s="341"/>
      <c r="M890" s="341"/>
      <c r="N890" s="341"/>
      <c r="O890" s="341"/>
      <c r="P890" s="506"/>
      <c r="Q890" s="341"/>
      <c r="R890" s="341"/>
      <c r="S890" s="341"/>
      <c r="T890" s="341"/>
      <c r="U890" s="341"/>
      <c r="V890" s="341"/>
      <c r="W890" s="342"/>
      <c r="X890" s="90"/>
      <c r="Y890" s="341"/>
      <c r="Z890" s="341"/>
      <c r="AA890" s="341"/>
      <c r="AB890" s="341"/>
      <c r="AC890" s="341"/>
      <c r="AD890" s="341"/>
      <c r="AE890" s="564"/>
      <c r="AF890" s="564"/>
      <c r="AG890" s="564"/>
      <c r="AH890" s="564"/>
      <c r="AI890" s="564"/>
      <c r="AJ890" s="564"/>
      <c r="AK890" s="564"/>
      <c r="AL890" s="564"/>
      <c r="AM890" s="564"/>
      <c r="AN890" s="564"/>
      <c r="AO890" s="564"/>
      <c r="AP890" s="564"/>
      <c r="AQ890" s="564"/>
      <c r="AR890" s="564"/>
      <c r="AS890" s="564"/>
      <c r="AT890" s="564"/>
      <c r="AU890" s="341"/>
      <c r="AV890" s="306"/>
      <c r="AW890" s="306"/>
      <c r="AX890" s="341"/>
      <c r="AY890" s="341"/>
      <c r="AZ890" s="341"/>
      <c r="BA890" s="341"/>
      <c r="BB890" s="341"/>
      <c r="BC890" s="341"/>
      <c r="BD890" s="341"/>
      <c r="BE890" s="401"/>
      <c r="BF890" s="341"/>
      <c r="BG890" s="341"/>
      <c r="BH890" s="402"/>
      <c r="BI890" s="403"/>
      <c r="BJ890" s="405"/>
      <c r="BK890" s="405"/>
      <c r="BL890" s="405"/>
      <c r="BM890" s="405"/>
      <c r="BN890" s="514"/>
    </row>
    <row r="891" ht="18.75" customHeight="1">
      <c r="A891" s="336" t="str">
        <f t="shared" si="13"/>
        <v/>
      </c>
      <c r="B891" s="341"/>
      <c r="C891" s="559"/>
      <c r="D891" s="559"/>
      <c r="E891" s="560" t="str">
        <f t="shared" si="14"/>
        <v/>
      </c>
      <c r="F891" s="341"/>
      <c r="G891" s="341"/>
      <c r="H891" s="341"/>
      <c r="I891" s="341"/>
      <c r="J891" s="341"/>
      <c r="K891" s="341"/>
      <c r="L891" s="341"/>
      <c r="M891" s="341"/>
      <c r="N891" s="341"/>
      <c r="O891" s="341"/>
      <c r="P891" s="506"/>
      <c r="Q891" s="341"/>
      <c r="R891" s="341"/>
      <c r="S891" s="341"/>
      <c r="T891" s="341"/>
      <c r="U891" s="341"/>
      <c r="V891" s="341"/>
      <c r="W891" s="342"/>
      <c r="X891" s="90"/>
      <c r="Y891" s="341"/>
      <c r="Z891" s="341"/>
      <c r="AA891" s="341"/>
      <c r="AB891" s="341"/>
      <c r="AC891" s="341"/>
      <c r="AD891" s="341"/>
      <c r="AE891" s="564"/>
      <c r="AF891" s="564"/>
      <c r="AG891" s="564"/>
      <c r="AH891" s="564"/>
      <c r="AI891" s="564"/>
      <c r="AJ891" s="564"/>
      <c r="AK891" s="564"/>
      <c r="AL891" s="564"/>
      <c r="AM891" s="564"/>
      <c r="AN891" s="564"/>
      <c r="AO891" s="564"/>
      <c r="AP891" s="564"/>
      <c r="AQ891" s="564"/>
      <c r="AR891" s="564"/>
      <c r="AS891" s="564"/>
      <c r="AT891" s="564"/>
      <c r="AU891" s="341"/>
      <c r="AV891" s="306"/>
      <c r="AW891" s="306"/>
      <c r="AX891" s="341"/>
      <c r="AY891" s="341"/>
      <c r="AZ891" s="341"/>
      <c r="BA891" s="341"/>
      <c r="BB891" s="341"/>
      <c r="BC891" s="341"/>
      <c r="BD891" s="341"/>
      <c r="BE891" s="401"/>
      <c r="BF891" s="341"/>
      <c r="BG891" s="341"/>
      <c r="BH891" s="402"/>
      <c r="BI891" s="403"/>
      <c r="BJ891" s="405"/>
      <c r="BK891" s="405"/>
      <c r="BL891" s="405"/>
      <c r="BM891" s="405"/>
      <c r="BN891" s="514"/>
    </row>
    <row r="892" ht="18.75" customHeight="1">
      <c r="A892" s="336" t="str">
        <f t="shared" si="13"/>
        <v/>
      </c>
      <c r="B892" s="341"/>
      <c r="C892" s="559"/>
      <c r="D892" s="559"/>
      <c r="E892" s="560" t="str">
        <f t="shared" si="14"/>
        <v/>
      </c>
      <c r="F892" s="341"/>
      <c r="G892" s="341"/>
      <c r="H892" s="341"/>
      <c r="I892" s="341"/>
      <c r="J892" s="341"/>
      <c r="K892" s="341"/>
      <c r="L892" s="341"/>
      <c r="M892" s="341"/>
      <c r="N892" s="341"/>
      <c r="O892" s="341"/>
      <c r="P892" s="506"/>
      <c r="Q892" s="341"/>
      <c r="R892" s="341"/>
      <c r="S892" s="341"/>
      <c r="T892" s="341"/>
      <c r="U892" s="341"/>
      <c r="V892" s="341"/>
      <c r="W892" s="342"/>
      <c r="X892" s="90"/>
      <c r="Y892" s="341"/>
      <c r="Z892" s="341"/>
      <c r="AA892" s="341"/>
      <c r="AB892" s="341"/>
      <c r="AC892" s="341"/>
      <c r="AD892" s="341"/>
      <c r="AE892" s="564"/>
      <c r="AF892" s="564"/>
      <c r="AG892" s="564"/>
      <c r="AH892" s="564"/>
      <c r="AI892" s="564"/>
      <c r="AJ892" s="564"/>
      <c r="AK892" s="564"/>
      <c r="AL892" s="564"/>
      <c r="AM892" s="564"/>
      <c r="AN892" s="564"/>
      <c r="AO892" s="564"/>
      <c r="AP892" s="564"/>
      <c r="AQ892" s="564"/>
      <c r="AR892" s="564"/>
      <c r="AS892" s="564"/>
      <c r="AT892" s="564"/>
      <c r="AU892" s="341"/>
      <c r="AV892" s="306"/>
      <c r="AW892" s="306"/>
      <c r="AX892" s="341"/>
      <c r="AY892" s="341"/>
      <c r="AZ892" s="341"/>
      <c r="BA892" s="341"/>
      <c r="BB892" s="341"/>
      <c r="BC892" s="341"/>
      <c r="BD892" s="341"/>
      <c r="BE892" s="401"/>
      <c r="BF892" s="341"/>
      <c r="BG892" s="341"/>
      <c r="BH892" s="402"/>
      <c r="BI892" s="403"/>
      <c r="BJ892" s="405"/>
      <c r="BK892" s="405"/>
      <c r="BL892" s="405"/>
      <c r="BM892" s="405"/>
      <c r="BN892" s="514"/>
    </row>
    <row r="893" ht="18.75" customHeight="1">
      <c r="A893" s="336" t="str">
        <f t="shared" si="13"/>
        <v/>
      </c>
      <c r="B893" s="341"/>
      <c r="C893" s="559"/>
      <c r="D893" s="559"/>
      <c r="E893" s="560" t="str">
        <f t="shared" si="14"/>
        <v/>
      </c>
      <c r="F893" s="341"/>
      <c r="G893" s="341"/>
      <c r="H893" s="341"/>
      <c r="I893" s="341"/>
      <c r="J893" s="341"/>
      <c r="K893" s="341"/>
      <c r="L893" s="341"/>
      <c r="M893" s="341"/>
      <c r="N893" s="341"/>
      <c r="O893" s="341"/>
      <c r="P893" s="506"/>
      <c r="Q893" s="341"/>
      <c r="R893" s="341"/>
      <c r="S893" s="341"/>
      <c r="T893" s="341"/>
      <c r="U893" s="341"/>
      <c r="V893" s="341"/>
      <c r="W893" s="342"/>
      <c r="X893" s="90"/>
      <c r="Y893" s="341"/>
      <c r="Z893" s="341"/>
      <c r="AA893" s="341"/>
      <c r="AB893" s="341"/>
      <c r="AC893" s="341"/>
      <c r="AD893" s="341"/>
      <c r="AE893" s="564"/>
      <c r="AF893" s="564"/>
      <c r="AG893" s="564"/>
      <c r="AH893" s="564"/>
      <c r="AI893" s="564"/>
      <c r="AJ893" s="564"/>
      <c r="AK893" s="564"/>
      <c r="AL893" s="564"/>
      <c r="AM893" s="564"/>
      <c r="AN893" s="564"/>
      <c r="AO893" s="564"/>
      <c r="AP893" s="564"/>
      <c r="AQ893" s="564"/>
      <c r="AR893" s="564"/>
      <c r="AS893" s="564"/>
      <c r="AT893" s="564"/>
      <c r="AU893" s="341"/>
      <c r="AV893" s="306"/>
      <c r="AW893" s="306"/>
      <c r="AX893" s="341"/>
      <c r="AY893" s="341"/>
      <c r="AZ893" s="341"/>
      <c r="BA893" s="341"/>
      <c r="BB893" s="341"/>
      <c r="BC893" s="341"/>
      <c r="BD893" s="341"/>
      <c r="BE893" s="401"/>
      <c r="BF893" s="341"/>
      <c r="BG893" s="341"/>
      <c r="BH893" s="402"/>
      <c r="BI893" s="403"/>
      <c r="BJ893" s="405"/>
      <c r="BK893" s="405"/>
      <c r="BL893" s="405"/>
      <c r="BM893" s="405"/>
      <c r="BN893" s="514"/>
    </row>
    <row r="894" ht="18.75" customHeight="1">
      <c r="A894" s="336" t="str">
        <f t="shared" si="13"/>
        <v/>
      </c>
      <c r="B894" s="341"/>
      <c r="C894" s="559"/>
      <c r="D894" s="559"/>
      <c r="E894" s="560" t="str">
        <f t="shared" si="14"/>
        <v/>
      </c>
      <c r="F894" s="341"/>
      <c r="G894" s="341"/>
      <c r="H894" s="341"/>
      <c r="I894" s="341"/>
      <c r="J894" s="341"/>
      <c r="K894" s="341"/>
      <c r="L894" s="341"/>
      <c r="M894" s="341"/>
      <c r="N894" s="341"/>
      <c r="O894" s="341"/>
      <c r="P894" s="506"/>
      <c r="Q894" s="341"/>
      <c r="R894" s="341"/>
      <c r="S894" s="341"/>
      <c r="T894" s="341"/>
      <c r="U894" s="341"/>
      <c r="V894" s="341"/>
      <c r="W894" s="342"/>
      <c r="X894" s="90"/>
      <c r="Y894" s="341"/>
      <c r="Z894" s="341"/>
      <c r="AA894" s="341"/>
      <c r="AB894" s="341"/>
      <c r="AC894" s="341"/>
      <c r="AD894" s="341"/>
      <c r="AE894" s="564"/>
      <c r="AF894" s="564"/>
      <c r="AG894" s="564"/>
      <c r="AH894" s="564"/>
      <c r="AI894" s="564"/>
      <c r="AJ894" s="564"/>
      <c r="AK894" s="564"/>
      <c r="AL894" s="564"/>
      <c r="AM894" s="564"/>
      <c r="AN894" s="564"/>
      <c r="AO894" s="564"/>
      <c r="AP894" s="564"/>
      <c r="AQ894" s="564"/>
      <c r="AR894" s="564"/>
      <c r="AS894" s="564"/>
      <c r="AT894" s="564"/>
      <c r="AU894" s="341"/>
      <c r="AV894" s="306"/>
      <c r="AW894" s="306"/>
      <c r="AX894" s="341"/>
      <c r="AY894" s="341"/>
      <c r="AZ894" s="341"/>
      <c r="BA894" s="341"/>
      <c r="BB894" s="341"/>
      <c r="BC894" s="341"/>
      <c r="BD894" s="341"/>
      <c r="BE894" s="401"/>
      <c r="BF894" s="341"/>
      <c r="BG894" s="341"/>
      <c r="BH894" s="402"/>
      <c r="BI894" s="403"/>
      <c r="BJ894" s="405"/>
      <c r="BK894" s="405"/>
      <c r="BL894" s="405"/>
      <c r="BM894" s="405"/>
      <c r="BN894" s="514"/>
    </row>
    <row r="895" ht="18.75" customHeight="1">
      <c r="A895" s="336" t="str">
        <f t="shared" si="13"/>
        <v/>
      </c>
      <c r="B895" s="341"/>
      <c r="C895" s="559"/>
      <c r="D895" s="559"/>
      <c r="E895" s="560" t="str">
        <f t="shared" si="14"/>
        <v/>
      </c>
      <c r="F895" s="341"/>
      <c r="G895" s="341"/>
      <c r="H895" s="341"/>
      <c r="I895" s="341"/>
      <c r="J895" s="341"/>
      <c r="K895" s="341"/>
      <c r="L895" s="341"/>
      <c r="M895" s="341"/>
      <c r="N895" s="341"/>
      <c r="O895" s="341"/>
      <c r="P895" s="506"/>
      <c r="Q895" s="341"/>
      <c r="R895" s="341"/>
      <c r="S895" s="341"/>
      <c r="T895" s="341"/>
      <c r="U895" s="341"/>
      <c r="V895" s="341"/>
      <c r="W895" s="342"/>
      <c r="X895" s="90"/>
      <c r="Y895" s="341"/>
      <c r="Z895" s="341"/>
      <c r="AA895" s="341"/>
      <c r="AB895" s="341"/>
      <c r="AC895" s="341"/>
      <c r="AD895" s="341"/>
      <c r="AE895" s="564"/>
      <c r="AF895" s="564"/>
      <c r="AG895" s="564"/>
      <c r="AH895" s="564"/>
      <c r="AI895" s="564"/>
      <c r="AJ895" s="564"/>
      <c r="AK895" s="564"/>
      <c r="AL895" s="564"/>
      <c r="AM895" s="564"/>
      <c r="AN895" s="564"/>
      <c r="AO895" s="564"/>
      <c r="AP895" s="564"/>
      <c r="AQ895" s="564"/>
      <c r="AR895" s="564"/>
      <c r="AS895" s="564"/>
      <c r="AT895" s="564"/>
      <c r="AU895" s="341"/>
      <c r="AV895" s="306"/>
      <c r="AW895" s="306"/>
      <c r="AX895" s="341"/>
      <c r="AY895" s="341"/>
      <c r="AZ895" s="341"/>
      <c r="BA895" s="341"/>
      <c r="BB895" s="341"/>
      <c r="BC895" s="341"/>
      <c r="BD895" s="341"/>
      <c r="BE895" s="401"/>
      <c r="BF895" s="341"/>
      <c r="BG895" s="341"/>
      <c r="BH895" s="402"/>
      <c r="BI895" s="403"/>
      <c r="BJ895" s="405"/>
      <c r="BK895" s="405"/>
      <c r="BL895" s="405"/>
      <c r="BM895" s="405"/>
      <c r="BN895" s="514"/>
    </row>
    <row r="896" ht="18.75" customHeight="1">
      <c r="A896" s="336" t="str">
        <f t="shared" si="13"/>
        <v/>
      </c>
      <c r="B896" s="341"/>
      <c r="C896" s="559"/>
      <c r="D896" s="559"/>
      <c r="E896" s="560" t="str">
        <f t="shared" si="14"/>
        <v/>
      </c>
      <c r="F896" s="341"/>
      <c r="G896" s="341"/>
      <c r="H896" s="341"/>
      <c r="I896" s="341"/>
      <c r="J896" s="341"/>
      <c r="K896" s="341"/>
      <c r="L896" s="341"/>
      <c r="M896" s="341"/>
      <c r="N896" s="341"/>
      <c r="O896" s="341"/>
      <c r="P896" s="506"/>
      <c r="Q896" s="341"/>
      <c r="R896" s="341"/>
      <c r="S896" s="341"/>
      <c r="T896" s="341"/>
      <c r="U896" s="341"/>
      <c r="V896" s="341"/>
      <c r="W896" s="342"/>
      <c r="X896" s="90"/>
      <c r="Y896" s="341"/>
      <c r="Z896" s="341"/>
      <c r="AA896" s="341"/>
      <c r="AB896" s="341"/>
      <c r="AC896" s="341"/>
      <c r="AD896" s="341"/>
      <c r="AE896" s="564"/>
      <c r="AF896" s="564"/>
      <c r="AG896" s="564"/>
      <c r="AH896" s="564"/>
      <c r="AI896" s="564"/>
      <c r="AJ896" s="564"/>
      <c r="AK896" s="564"/>
      <c r="AL896" s="564"/>
      <c r="AM896" s="564"/>
      <c r="AN896" s="564"/>
      <c r="AO896" s="564"/>
      <c r="AP896" s="564"/>
      <c r="AQ896" s="564"/>
      <c r="AR896" s="564"/>
      <c r="AS896" s="564"/>
      <c r="AT896" s="564"/>
      <c r="AU896" s="341"/>
      <c r="AV896" s="306"/>
      <c r="AW896" s="306"/>
      <c r="AX896" s="341"/>
      <c r="AY896" s="341"/>
      <c r="AZ896" s="341"/>
      <c r="BA896" s="341"/>
      <c r="BB896" s="341"/>
      <c r="BC896" s="341"/>
      <c r="BD896" s="341"/>
      <c r="BE896" s="401"/>
      <c r="BF896" s="341"/>
      <c r="BG896" s="341"/>
      <c r="BH896" s="402"/>
      <c r="BI896" s="403"/>
      <c r="BJ896" s="405"/>
      <c r="BK896" s="405"/>
      <c r="BL896" s="405"/>
      <c r="BM896" s="405"/>
      <c r="BN896" s="514"/>
    </row>
    <row r="897" ht="18.75" customHeight="1">
      <c r="A897" s="336" t="str">
        <f t="shared" si="13"/>
        <v/>
      </c>
      <c r="B897" s="341"/>
      <c r="C897" s="559"/>
      <c r="D897" s="559"/>
      <c r="E897" s="560" t="str">
        <f t="shared" si="14"/>
        <v/>
      </c>
      <c r="F897" s="341"/>
      <c r="G897" s="341"/>
      <c r="H897" s="341"/>
      <c r="I897" s="341"/>
      <c r="J897" s="341"/>
      <c r="K897" s="341"/>
      <c r="L897" s="341"/>
      <c r="M897" s="341"/>
      <c r="N897" s="341"/>
      <c r="O897" s="341"/>
      <c r="P897" s="506"/>
      <c r="Q897" s="341"/>
      <c r="R897" s="341"/>
      <c r="S897" s="341"/>
      <c r="T897" s="341"/>
      <c r="U897" s="341"/>
      <c r="V897" s="341"/>
      <c r="W897" s="342"/>
      <c r="X897" s="90"/>
      <c r="Y897" s="341"/>
      <c r="Z897" s="341"/>
      <c r="AA897" s="341"/>
      <c r="AB897" s="341"/>
      <c r="AC897" s="341"/>
      <c r="AD897" s="341"/>
      <c r="AE897" s="564"/>
      <c r="AF897" s="564"/>
      <c r="AG897" s="564"/>
      <c r="AH897" s="564"/>
      <c r="AI897" s="564"/>
      <c r="AJ897" s="564"/>
      <c r="AK897" s="564"/>
      <c r="AL897" s="564"/>
      <c r="AM897" s="564"/>
      <c r="AN897" s="564"/>
      <c r="AO897" s="564"/>
      <c r="AP897" s="564"/>
      <c r="AQ897" s="564"/>
      <c r="AR897" s="564"/>
      <c r="AS897" s="564"/>
      <c r="AT897" s="564"/>
      <c r="AU897" s="341"/>
      <c r="AV897" s="306"/>
      <c r="AW897" s="306"/>
      <c r="AX897" s="341"/>
      <c r="AY897" s="341"/>
      <c r="AZ897" s="341"/>
      <c r="BA897" s="341"/>
      <c r="BB897" s="341"/>
      <c r="BC897" s="341"/>
      <c r="BD897" s="341"/>
      <c r="BE897" s="401"/>
      <c r="BF897" s="341"/>
      <c r="BG897" s="341"/>
      <c r="BH897" s="402"/>
      <c r="BI897" s="403"/>
      <c r="BJ897" s="405"/>
      <c r="BK897" s="405"/>
      <c r="BL897" s="405"/>
      <c r="BM897" s="405"/>
      <c r="BN897" s="514"/>
    </row>
    <row r="898" ht="18.75" customHeight="1">
      <c r="A898" s="336" t="str">
        <f t="shared" si="13"/>
        <v/>
      </c>
      <c r="B898" s="341"/>
      <c r="C898" s="559"/>
      <c r="D898" s="559"/>
      <c r="E898" s="560" t="str">
        <f t="shared" si="14"/>
        <v/>
      </c>
      <c r="F898" s="341"/>
      <c r="G898" s="341"/>
      <c r="H898" s="341"/>
      <c r="I898" s="341"/>
      <c r="J898" s="341"/>
      <c r="K898" s="341"/>
      <c r="L898" s="341"/>
      <c r="M898" s="341"/>
      <c r="N898" s="341"/>
      <c r="O898" s="341"/>
      <c r="P898" s="506"/>
      <c r="Q898" s="341"/>
      <c r="R898" s="341"/>
      <c r="S898" s="341"/>
      <c r="T898" s="341"/>
      <c r="U898" s="341"/>
      <c r="V898" s="341"/>
      <c r="W898" s="342"/>
      <c r="X898" s="90"/>
      <c r="Y898" s="341"/>
      <c r="Z898" s="341"/>
      <c r="AA898" s="341"/>
      <c r="AB898" s="341"/>
      <c r="AC898" s="341"/>
      <c r="AD898" s="341"/>
      <c r="AE898" s="564"/>
      <c r="AF898" s="564"/>
      <c r="AG898" s="564"/>
      <c r="AH898" s="564"/>
      <c r="AI898" s="564"/>
      <c r="AJ898" s="564"/>
      <c r="AK898" s="564"/>
      <c r="AL898" s="564"/>
      <c r="AM898" s="564"/>
      <c r="AN898" s="564"/>
      <c r="AO898" s="564"/>
      <c r="AP898" s="564"/>
      <c r="AQ898" s="564"/>
      <c r="AR898" s="564"/>
      <c r="AS898" s="564"/>
      <c r="AT898" s="564"/>
      <c r="AU898" s="341"/>
      <c r="AV898" s="306"/>
      <c r="AW898" s="306"/>
      <c r="AX898" s="341"/>
      <c r="AY898" s="341"/>
      <c r="AZ898" s="341"/>
      <c r="BA898" s="341"/>
      <c r="BB898" s="341"/>
      <c r="BC898" s="341"/>
      <c r="BD898" s="341"/>
      <c r="BE898" s="401"/>
      <c r="BF898" s="341"/>
      <c r="BG898" s="341"/>
      <c r="BH898" s="402"/>
      <c r="BI898" s="403"/>
      <c r="BJ898" s="405"/>
      <c r="BK898" s="405"/>
      <c r="BL898" s="405"/>
      <c r="BM898" s="405"/>
      <c r="BN898" s="514"/>
    </row>
    <row r="899" ht="18.75" customHeight="1">
      <c r="A899" s="336" t="str">
        <f t="shared" si="13"/>
        <v/>
      </c>
      <c r="B899" s="341"/>
      <c r="C899" s="559"/>
      <c r="D899" s="559"/>
      <c r="E899" s="560" t="str">
        <f t="shared" si="14"/>
        <v/>
      </c>
      <c r="F899" s="341"/>
      <c r="G899" s="341"/>
      <c r="H899" s="341"/>
      <c r="I899" s="341"/>
      <c r="J899" s="341"/>
      <c r="K899" s="341"/>
      <c r="L899" s="341"/>
      <c r="M899" s="341"/>
      <c r="N899" s="341"/>
      <c r="O899" s="341"/>
      <c r="P899" s="506"/>
      <c r="Q899" s="341"/>
      <c r="R899" s="341"/>
      <c r="S899" s="341"/>
      <c r="T899" s="341"/>
      <c r="U899" s="341"/>
      <c r="V899" s="341"/>
      <c r="W899" s="342"/>
      <c r="X899" s="90"/>
      <c r="Y899" s="341"/>
      <c r="Z899" s="341"/>
      <c r="AA899" s="341"/>
      <c r="AB899" s="341"/>
      <c r="AC899" s="341"/>
      <c r="AD899" s="341"/>
      <c r="AE899" s="564"/>
      <c r="AF899" s="564"/>
      <c r="AG899" s="564"/>
      <c r="AH899" s="564"/>
      <c r="AI899" s="564"/>
      <c r="AJ899" s="564"/>
      <c r="AK899" s="564"/>
      <c r="AL899" s="564"/>
      <c r="AM899" s="564"/>
      <c r="AN899" s="564"/>
      <c r="AO899" s="564"/>
      <c r="AP899" s="564"/>
      <c r="AQ899" s="564"/>
      <c r="AR899" s="564"/>
      <c r="AS899" s="564"/>
      <c r="AT899" s="564"/>
      <c r="AU899" s="341"/>
      <c r="AV899" s="306"/>
      <c r="AW899" s="306"/>
      <c r="AX899" s="341"/>
      <c r="AY899" s="341"/>
      <c r="AZ899" s="341"/>
      <c r="BA899" s="341"/>
      <c r="BB899" s="341"/>
      <c r="BC899" s="341"/>
      <c r="BD899" s="341"/>
      <c r="BE899" s="401"/>
      <c r="BF899" s="341"/>
      <c r="BG899" s="341"/>
      <c r="BH899" s="402"/>
      <c r="BI899" s="403"/>
      <c r="BJ899" s="405"/>
      <c r="BK899" s="405"/>
      <c r="BL899" s="405"/>
      <c r="BM899" s="405"/>
      <c r="BN899" s="514"/>
    </row>
    <row r="900" ht="18.75" customHeight="1">
      <c r="A900" s="336" t="str">
        <f t="shared" si="13"/>
        <v/>
      </c>
      <c r="B900" s="341"/>
      <c r="C900" s="559"/>
      <c r="D900" s="559"/>
      <c r="E900" s="560" t="str">
        <f t="shared" si="14"/>
        <v/>
      </c>
      <c r="F900" s="341"/>
      <c r="G900" s="341"/>
      <c r="H900" s="341"/>
      <c r="I900" s="341"/>
      <c r="J900" s="341"/>
      <c r="K900" s="341"/>
      <c r="L900" s="341"/>
      <c r="M900" s="341"/>
      <c r="N900" s="341"/>
      <c r="O900" s="341"/>
      <c r="P900" s="506"/>
      <c r="Q900" s="341"/>
      <c r="R900" s="341"/>
      <c r="S900" s="341"/>
      <c r="T900" s="341"/>
      <c r="U900" s="341"/>
      <c r="V900" s="341"/>
      <c r="W900" s="342"/>
      <c r="X900" s="90"/>
      <c r="Y900" s="341"/>
      <c r="Z900" s="341"/>
      <c r="AA900" s="341"/>
      <c r="AB900" s="341"/>
      <c r="AC900" s="341"/>
      <c r="AD900" s="341"/>
      <c r="AE900" s="564"/>
      <c r="AF900" s="564"/>
      <c r="AG900" s="564"/>
      <c r="AH900" s="564"/>
      <c r="AI900" s="564"/>
      <c r="AJ900" s="564"/>
      <c r="AK900" s="564"/>
      <c r="AL900" s="564"/>
      <c r="AM900" s="564"/>
      <c r="AN900" s="564"/>
      <c r="AO900" s="564"/>
      <c r="AP900" s="564"/>
      <c r="AQ900" s="564"/>
      <c r="AR900" s="564"/>
      <c r="AS900" s="564"/>
      <c r="AT900" s="564"/>
      <c r="AU900" s="341"/>
      <c r="AV900" s="306"/>
      <c r="AW900" s="306"/>
      <c r="AX900" s="341"/>
      <c r="AY900" s="341"/>
      <c r="AZ900" s="341"/>
      <c r="BA900" s="341"/>
      <c r="BB900" s="341"/>
      <c r="BC900" s="341"/>
      <c r="BD900" s="341"/>
      <c r="BE900" s="401"/>
      <c r="BF900" s="341"/>
      <c r="BG900" s="341"/>
      <c r="BH900" s="402"/>
      <c r="BI900" s="403"/>
      <c r="BJ900" s="405"/>
      <c r="BK900" s="405"/>
      <c r="BL900" s="405"/>
      <c r="BM900" s="405"/>
      <c r="BN900" s="514"/>
    </row>
    <row r="901" ht="18.75" customHeight="1">
      <c r="A901" s="336" t="str">
        <f t="shared" si="13"/>
        <v/>
      </c>
      <c r="B901" s="341"/>
      <c r="C901" s="559"/>
      <c r="D901" s="559"/>
      <c r="E901" s="560" t="str">
        <f t="shared" si="14"/>
        <v/>
      </c>
      <c r="F901" s="341"/>
      <c r="G901" s="341"/>
      <c r="H901" s="341"/>
      <c r="I901" s="341"/>
      <c r="J901" s="341"/>
      <c r="K901" s="341"/>
      <c r="L901" s="341"/>
      <c r="M901" s="341"/>
      <c r="N901" s="341"/>
      <c r="O901" s="341"/>
      <c r="P901" s="506"/>
      <c r="Q901" s="341"/>
      <c r="R901" s="341"/>
      <c r="S901" s="341"/>
      <c r="T901" s="341"/>
      <c r="U901" s="341"/>
      <c r="V901" s="341"/>
      <c r="W901" s="342"/>
      <c r="X901" s="90"/>
      <c r="Y901" s="341"/>
      <c r="Z901" s="341"/>
      <c r="AA901" s="341"/>
      <c r="AB901" s="341"/>
      <c r="AC901" s="341"/>
      <c r="AD901" s="341"/>
      <c r="AE901" s="564"/>
      <c r="AF901" s="564"/>
      <c r="AG901" s="564"/>
      <c r="AH901" s="564"/>
      <c r="AI901" s="564"/>
      <c r="AJ901" s="564"/>
      <c r="AK901" s="564"/>
      <c r="AL901" s="564"/>
      <c r="AM901" s="564"/>
      <c r="AN901" s="564"/>
      <c r="AO901" s="564"/>
      <c r="AP901" s="564"/>
      <c r="AQ901" s="564"/>
      <c r="AR901" s="564"/>
      <c r="AS901" s="564"/>
      <c r="AT901" s="564"/>
      <c r="AU901" s="341"/>
      <c r="AV901" s="306"/>
      <c r="AW901" s="306"/>
      <c r="AX901" s="341"/>
      <c r="AY901" s="341"/>
      <c r="AZ901" s="341"/>
      <c r="BA901" s="341"/>
      <c r="BB901" s="341"/>
      <c r="BC901" s="341"/>
      <c r="BD901" s="341"/>
      <c r="BE901" s="401"/>
      <c r="BF901" s="341"/>
      <c r="BG901" s="341"/>
      <c r="BH901" s="402"/>
      <c r="BI901" s="403"/>
      <c r="BJ901" s="405"/>
      <c r="BK901" s="405"/>
      <c r="BL901" s="405"/>
      <c r="BM901" s="405"/>
      <c r="BN901" s="514"/>
    </row>
    <row r="902" ht="18.75" customHeight="1">
      <c r="A902" s="336" t="str">
        <f t="shared" si="13"/>
        <v/>
      </c>
      <c r="B902" s="341"/>
      <c r="C902" s="559"/>
      <c r="D902" s="559"/>
      <c r="E902" s="560" t="str">
        <f t="shared" si="14"/>
        <v/>
      </c>
      <c r="F902" s="341"/>
      <c r="G902" s="341"/>
      <c r="H902" s="341"/>
      <c r="I902" s="341"/>
      <c r="J902" s="341"/>
      <c r="K902" s="341"/>
      <c r="L902" s="341"/>
      <c r="M902" s="341"/>
      <c r="N902" s="341"/>
      <c r="O902" s="341"/>
      <c r="P902" s="506"/>
      <c r="Q902" s="341"/>
      <c r="R902" s="341"/>
      <c r="S902" s="341"/>
      <c r="T902" s="341"/>
      <c r="U902" s="341"/>
      <c r="V902" s="341"/>
      <c r="W902" s="342"/>
      <c r="X902" s="90"/>
      <c r="Y902" s="341"/>
      <c r="Z902" s="341"/>
      <c r="AA902" s="341"/>
      <c r="AB902" s="341"/>
      <c r="AC902" s="341"/>
      <c r="AD902" s="341"/>
      <c r="AE902" s="564"/>
      <c r="AF902" s="564"/>
      <c r="AG902" s="564"/>
      <c r="AH902" s="564"/>
      <c r="AI902" s="564"/>
      <c r="AJ902" s="564"/>
      <c r="AK902" s="564"/>
      <c r="AL902" s="564"/>
      <c r="AM902" s="564"/>
      <c r="AN902" s="564"/>
      <c r="AO902" s="564"/>
      <c r="AP902" s="564"/>
      <c r="AQ902" s="564"/>
      <c r="AR902" s="564"/>
      <c r="AS902" s="564"/>
      <c r="AT902" s="564"/>
      <c r="AU902" s="341"/>
      <c r="AV902" s="306"/>
      <c r="AW902" s="306"/>
      <c r="AX902" s="341"/>
      <c r="AY902" s="341"/>
      <c r="AZ902" s="341"/>
      <c r="BA902" s="341"/>
      <c r="BB902" s="341"/>
      <c r="BC902" s="341"/>
      <c r="BD902" s="341"/>
      <c r="BE902" s="401"/>
      <c r="BF902" s="341"/>
      <c r="BG902" s="341"/>
      <c r="BH902" s="402"/>
      <c r="BI902" s="403"/>
      <c r="BJ902" s="405"/>
      <c r="BK902" s="405"/>
      <c r="BL902" s="405"/>
      <c r="BM902" s="405"/>
      <c r="BN902" s="514"/>
    </row>
    <row r="903" ht="18.75" customHeight="1">
      <c r="A903" s="336" t="str">
        <f t="shared" si="13"/>
        <v/>
      </c>
      <c r="B903" s="341"/>
      <c r="C903" s="559"/>
      <c r="D903" s="559"/>
      <c r="E903" s="560" t="str">
        <f t="shared" si="14"/>
        <v/>
      </c>
      <c r="F903" s="341"/>
      <c r="G903" s="341"/>
      <c r="H903" s="341"/>
      <c r="I903" s="341"/>
      <c r="J903" s="341"/>
      <c r="K903" s="341"/>
      <c r="L903" s="341"/>
      <c r="M903" s="341"/>
      <c r="N903" s="341"/>
      <c r="O903" s="341"/>
      <c r="P903" s="506"/>
      <c r="Q903" s="341"/>
      <c r="R903" s="341"/>
      <c r="S903" s="341"/>
      <c r="T903" s="341"/>
      <c r="U903" s="341"/>
      <c r="V903" s="341"/>
      <c r="W903" s="342"/>
      <c r="X903" s="90"/>
      <c r="Y903" s="341"/>
      <c r="Z903" s="341"/>
      <c r="AA903" s="341"/>
      <c r="AB903" s="341"/>
      <c r="AC903" s="341"/>
      <c r="AD903" s="341"/>
      <c r="AE903" s="564"/>
      <c r="AF903" s="564"/>
      <c r="AG903" s="564"/>
      <c r="AH903" s="564"/>
      <c r="AI903" s="564"/>
      <c r="AJ903" s="564"/>
      <c r="AK903" s="564"/>
      <c r="AL903" s="564"/>
      <c r="AM903" s="564"/>
      <c r="AN903" s="564"/>
      <c r="AO903" s="564"/>
      <c r="AP903" s="564"/>
      <c r="AQ903" s="564"/>
      <c r="AR903" s="564"/>
      <c r="AS903" s="564"/>
      <c r="AT903" s="564"/>
      <c r="AU903" s="341"/>
      <c r="AV903" s="306"/>
      <c r="AW903" s="306"/>
      <c r="AX903" s="341"/>
      <c r="AY903" s="341"/>
      <c r="AZ903" s="341"/>
      <c r="BA903" s="341"/>
      <c r="BB903" s="341"/>
      <c r="BC903" s="341"/>
      <c r="BD903" s="341"/>
      <c r="BE903" s="401"/>
      <c r="BF903" s="341"/>
      <c r="BG903" s="341"/>
      <c r="BH903" s="402"/>
      <c r="BI903" s="403"/>
      <c r="BJ903" s="405"/>
      <c r="BK903" s="405"/>
      <c r="BL903" s="405"/>
      <c r="BM903" s="405"/>
      <c r="BN903" s="514"/>
    </row>
    <row r="904" ht="18.75" customHeight="1">
      <c r="A904" s="336" t="str">
        <f t="shared" si="13"/>
        <v/>
      </c>
      <c r="B904" s="341"/>
      <c r="C904" s="559"/>
      <c r="D904" s="559"/>
      <c r="E904" s="560" t="str">
        <f t="shared" si="14"/>
        <v/>
      </c>
      <c r="F904" s="341"/>
      <c r="G904" s="341"/>
      <c r="H904" s="341"/>
      <c r="I904" s="341"/>
      <c r="J904" s="341"/>
      <c r="K904" s="341"/>
      <c r="L904" s="341"/>
      <c r="M904" s="341"/>
      <c r="N904" s="341"/>
      <c r="O904" s="341"/>
      <c r="P904" s="506"/>
      <c r="Q904" s="341"/>
      <c r="R904" s="341"/>
      <c r="S904" s="341"/>
      <c r="T904" s="341"/>
      <c r="U904" s="341"/>
      <c r="V904" s="341"/>
      <c r="W904" s="342"/>
      <c r="X904" s="90"/>
      <c r="Y904" s="341"/>
      <c r="Z904" s="341"/>
      <c r="AA904" s="341"/>
      <c r="AB904" s="341"/>
      <c r="AC904" s="341"/>
      <c r="AD904" s="341"/>
      <c r="AE904" s="564"/>
      <c r="AF904" s="564"/>
      <c r="AG904" s="564"/>
      <c r="AH904" s="564"/>
      <c r="AI904" s="564"/>
      <c r="AJ904" s="564"/>
      <c r="AK904" s="564"/>
      <c r="AL904" s="564"/>
      <c r="AM904" s="564"/>
      <c r="AN904" s="564"/>
      <c r="AO904" s="564"/>
      <c r="AP904" s="564"/>
      <c r="AQ904" s="564"/>
      <c r="AR904" s="564"/>
      <c r="AS904" s="564"/>
      <c r="AT904" s="564"/>
      <c r="AU904" s="341"/>
      <c r="AV904" s="306"/>
      <c r="AW904" s="306"/>
      <c r="AX904" s="341"/>
      <c r="AY904" s="341"/>
      <c r="AZ904" s="341"/>
      <c r="BA904" s="341"/>
      <c r="BB904" s="341"/>
      <c r="BC904" s="341"/>
      <c r="BD904" s="341"/>
      <c r="BE904" s="401"/>
      <c r="BF904" s="341"/>
      <c r="BG904" s="341"/>
      <c r="BH904" s="402"/>
      <c r="BI904" s="403"/>
      <c r="BJ904" s="405"/>
      <c r="BK904" s="405"/>
      <c r="BL904" s="405"/>
      <c r="BM904" s="405"/>
      <c r="BN904" s="514"/>
    </row>
    <row r="905" ht="18.75" customHeight="1">
      <c r="A905" s="336" t="str">
        <f t="shared" si="13"/>
        <v/>
      </c>
      <c r="B905" s="341"/>
      <c r="C905" s="559"/>
      <c r="D905" s="559"/>
      <c r="E905" s="560" t="str">
        <f t="shared" si="14"/>
        <v/>
      </c>
      <c r="F905" s="341"/>
      <c r="G905" s="341"/>
      <c r="H905" s="341"/>
      <c r="I905" s="341"/>
      <c r="J905" s="341"/>
      <c r="K905" s="341"/>
      <c r="L905" s="341"/>
      <c r="M905" s="341"/>
      <c r="N905" s="341"/>
      <c r="O905" s="341"/>
      <c r="P905" s="506"/>
      <c r="Q905" s="341"/>
      <c r="R905" s="341"/>
      <c r="S905" s="341"/>
      <c r="T905" s="341"/>
      <c r="U905" s="341"/>
      <c r="V905" s="341"/>
      <c r="W905" s="342"/>
      <c r="X905" s="90"/>
      <c r="Y905" s="341"/>
      <c r="Z905" s="341"/>
      <c r="AA905" s="341"/>
      <c r="AB905" s="341"/>
      <c r="AC905" s="341"/>
      <c r="AD905" s="341"/>
      <c r="AE905" s="564"/>
      <c r="AF905" s="564"/>
      <c r="AG905" s="564"/>
      <c r="AH905" s="564"/>
      <c r="AI905" s="564"/>
      <c r="AJ905" s="564"/>
      <c r="AK905" s="564"/>
      <c r="AL905" s="564"/>
      <c r="AM905" s="564"/>
      <c r="AN905" s="564"/>
      <c r="AO905" s="564"/>
      <c r="AP905" s="564"/>
      <c r="AQ905" s="564"/>
      <c r="AR905" s="564"/>
      <c r="AS905" s="564"/>
      <c r="AT905" s="564"/>
      <c r="AU905" s="341"/>
      <c r="AV905" s="306"/>
      <c r="AW905" s="306"/>
      <c r="AX905" s="341"/>
      <c r="AY905" s="341"/>
      <c r="AZ905" s="341"/>
      <c r="BA905" s="341"/>
      <c r="BB905" s="341"/>
      <c r="BC905" s="341"/>
      <c r="BD905" s="341"/>
      <c r="BE905" s="401"/>
      <c r="BF905" s="341"/>
      <c r="BG905" s="341"/>
      <c r="BH905" s="402"/>
      <c r="BI905" s="403"/>
      <c r="BJ905" s="405"/>
      <c r="BK905" s="405"/>
      <c r="BL905" s="405"/>
      <c r="BM905" s="405"/>
      <c r="BN905" s="514"/>
    </row>
    <row r="906" ht="18.75" customHeight="1">
      <c r="A906" s="336" t="str">
        <f t="shared" si="13"/>
        <v/>
      </c>
      <c r="B906" s="341"/>
      <c r="C906" s="559"/>
      <c r="D906" s="559"/>
      <c r="E906" s="560" t="str">
        <f t="shared" si="14"/>
        <v/>
      </c>
      <c r="F906" s="341"/>
      <c r="G906" s="341"/>
      <c r="H906" s="341"/>
      <c r="I906" s="341"/>
      <c r="J906" s="341"/>
      <c r="K906" s="341"/>
      <c r="L906" s="341"/>
      <c r="M906" s="341"/>
      <c r="N906" s="341"/>
      <c r="O906" s="341"/>
      <c r="P906" s="506"/>
      <c r="Q906" s="341"/>
      <c r="R906" s="341"/>
      <c r="S906" s="341"/>
      <c r="T906" s="341"/>
      <c r="U906" s="341"/>
      <c r="V906" s="341"/>
      <c r="W906" s="342"/>
      <c r="X906" s="90"/>
      <c r="Y906" s="341"/>
      <c r="Z906" s="341"/>
      <c r="AA906" s="341"/>
      <c r="AB906" s="341"/>
      <c r="AC906" s="341"/>
      <c r="AD906" s="341"/>
      <c r="AE906" s="564"/>
      <c r="AF906" s="564"/>
      <c r="AG906" s="564"/>
      <c r="AH906" s="564"/>
      <c r="AI906" s="564"/>
      <c r="AJ906" s="564"/>
      <c r="AK906" s="564"/>
      <c r="AL906" s="564"/>
      <c r="AM906" s="564"/>
      <c r="AN906" s="564"/>
      <c r="AO906" s="564"/>
      <c r="AP906" s="564"/>
      <c r="AQ906" s="564"/>
      <c r="AR906" s="564"/>
      <c r="AS906" s="564"/>
      <c r="AT906" s="564"/>
      <c r="AU906" s="341"/>
      <c r="AV906" s="306"/>
      <c r="AW906" s="306"/>
      <c r="AX906" s="341"/>
      <c r="AY906" s="341"/>
      <c r="AZ906" s="341"/>
      <c r="BA906" s="341"/>
      <c r="BB906" s="341"/>
      <c r="BC906" s="341"/>
      <c r="BD906" s="341"/>
      <c r="BE906" s="401"/>
      <c r="BF906" s="341"/>
      <c r="BG906" s="341"/>
      <c r="BH906" s="402"/>
      <c r="BI906" s="403"/>
      <c r="BJ906" s="405"/>
      <c r="BK906" s="405"/>
      <c r="BL906" s="405"/>
      <c r="BM906" s="405"/>
      <c r="BN906" s="514"/>
    </row>
    <row r="907" ht="18.75" customHeight="1">
      <c r="A907" s="336" t="str">
        <f t="shared" si="13"/>
        <v/>
      </c>
      <c r="B907" s="341"/>
      <c r="C907" s="559"/>
      <c r="D907" s="559"/>
      <c r="E907" s="560" t="str">
        <f t="shared" si="14"/>
        <v/>
      </c>
      <c r="F907" s="341"/>
      <c r="G907" s="341"/>
      <c r="H907" s="341"/>
      <c r="I907" s="341"/>
      <c r="J907" s="341"/>
      <c r="K907" s="341"/>
      <c r="L907" s="341"/>
      <c r="M907" s="341"/>
      <c r="N907" s="341"/>
      <c r="O907" s="341"/>
      <c r="P907" s="506"/>
      <c r="Q907" s="341"/>
      <c r="R907" s="341"/>
      <c r="S907" s="341"/>
      <c r="T907" s="341"/>
      <c r="U907" s="341"/>
      <c r="V907" s="341"/>
      <c r="W907" s="342"/>
      <c r="X907" s="90"/>
      <c r="Y907" s="341"/>
      <c r="Z907" s="341"/>
      <c r="AA907" s="341"/>
      <c r="AB907" s="341"/>
      <c r="AC907" s="341"/>
      <c r="AD907" s="341"/>
      <c r="AE907" s="564"/>
      <c r="AF907" s="564"/>
      <c r="AG907" s="564"/>
      <c r="AH907" s="564"/>
      <c r="AI907" s="564"/>
      <c r="AJ907" s="564"/>
      <c r="AK907" s="564"/>
      <c r="AL907" s="564"/>
      <c r="AM907" s="564"/>
      <c r="AN907" s="564"/>
      <c r="AO907" s="564"/>
      <c r="AP907" s="564"/>
      <c r="AQ907" s="564"/>
      <c r="AR907" s="564"/>
      <c r="AS907" s="564"/>
      <c r="AT907" s="564"/>
      <c r="AU907" s="341"/>
      <c r="AV907" s="306"/>
      <c r="AW907" s="306"/>
      <c r="AX907" s="341"/>
      <c r="AY907" s="341"/>
      <c r="AZ907" s="341"/>
      <c r="BA907" s="341"/>
      <c r="BB907" s="341"/>
      <c r="BC907" s="341"/>
      <c r="BD907" s="341"/>
      <c r="BE907" s="401"/>
      <c r="BF907" s="341"/>
      <c r="BG907" s="341"/>
      <c r="BH907" s="402"/>
      <c r="BI907" s="403"/>
      <c r="BJ907" s="405"/>
      <c r="BK907" s="405"/>
      <c r="BL907" s="405"/>
      <c r="BM907" s="405"/>
      <c r="BN907" s="514"/>
    </row>
    <row r="908" ht="18.75" customHeight="1">
      <c r="A908" s="336" t="str">
        <f t="shared" si="13"/>
        <v/>
      </c>
      <c r="B908" s="341"/>
      <c r="C908" s="559"/>
      <c r="D908" s="559"/>
      <c r="E908" s="560" t="str">
        <f t="shared" si="14"/>
        <v/>
      </c>
      <c r="F908" s="341"/>
      <c r="G908" s="341"/>
      <c r="H908" s="341"/>
      <c r="I908" s="341"/>
      <c r="J908" s="341"/>
      <c r="K908" s="341"/>
      <c r="L908" s="341"/>
      <c r="M908" s="341"/>
      <c r="N908" s="341"/>
      <c r="O908" s="341"/>
      <c r="P908" s="506"/>
      <c r="Q908" s="341"/>
      <c r="R908" s="341"/>
      <c r="S908" s="341"/>
      <c r="T908" s="341"/>
      <c r="U908" s="341"/>
      <c r="V908" s="341"/>
      <c r="W908" s="342"/>
      <c r="X908" s="90"/>
      <c r="Y908" s="341"/>
      <c r="Z908" s="341"/>
      <c r="AA908" s="341"/>
      <c r="AB908" s="341"/>
      <c r="AC908" s="341"/>
      <c r="AD908" s="341"/>
      <c r="AE908" s="564"/>
      <c r="AF908" s="564"/>
      <c r="AG908" s="564"/>
      <c r="AH908" s="564"/>
      <c r="AI908" s="564"/>
      <c r="AJ908" s="564"/>
      <c r="AK908" s="564"/>
      <c r="AL908" s="564"/>
      <c r="AM908" s="564"/>
      <c r="AN908" s="564"/>
      <c r="AO908" s="564"/>
      <c r="AP908" s="564"/>
      <c r="AQ908" s="564"/>
      <c r="AR908" s="564"/>
      <c r="AS908" s="564"/>
      <c r="AT908" s="564"/>
      <c r="AU908" s="341"/>
      <c r="AV908" s="306"/>
      <c r="AW908" s="306"/>
      <c r="AX908" s="341"/>
      <c r="AY908" s="341"/>
      <c r="AZ908" s="341"/>
      <c r="BA908" s="341"/>
      <c r="BB908" s="341"/>
      <c r="BC908" s="341"/>
      <c r="BD908" s="341"/>
      <c r="BE908" s="401"/>
      <c r="BF908" s="341"/>
      <c r="BG908" s="341"/>
      <c r="BH908" s="402"/>
      <c r="BI908" s="403"/>
      <c r="BJ908" s="405"/>
      <c r="BK908" s="405"/>
      <c r="BL908" s="405"/>
      <c r="BM908" s="405"/>
      <c r="BN908" s="514"/>
    </row>
    <row r="909" ht="18.75" customHeight="1">
      <c r="A909" s="336" t="str">
        <f t="shared" si="13"/>
        <v/>
      </c>
      <c r="B909" s="341"/>
      <c r="C909" s="559"/>
      <c r="D909" s="559"/>
      <c r="E909" s="560" t="str">
        <f t="shared" si="14"/>
        <v/>
      </c>
      <c r="F909" s="341"/>
      <c r="G909" s="341"/>
      <c r="H909" s="341"/>
      <c r="I909" s="341"/>
      <c r="J909" s="341"/>
      <c r="K909" s="341"/>
      <c r="L909" s="341"/>
      <c r="M909" s="341"/>
      <c r="N909" s="341"/>
      <c r="O909" s="341"/>
      <c r="P909" s="506"/>
      <c r="Q909" s="341"/>
      <c r="R909" s="341"/>
      <c r="S909" s="341"/>
      <c r="T909" s="341"/>
      <c r="U909" s="341"/>
      <c r="V909" s="341"/>
      <c r="W909" s="342"/>
      <c r="X909" s="90"/>
      <c r="Y909" s="341"/>
      <c r="Z909" s="341"/>
      <c r="AA909" s="341"/>
      <c r="AB909" s="341"/>
      <c r="AC909" s="341"/>
      <c r="AD909" s="341"/>
      <c r="AE909" s="564"/>
      <c r="AF909" s="564"/>
      <c r="AG909" s="564"/>
      <c r="AH909" s="564"/>
      <c r="AI909" s="564"/>
      <c r="AJ909" s="564"/>
      <c r="AK909" s="564"/>
      <c r="AL909" s="564"/>
      <c r="AM909" s="564"/>
      <c r="AN909" s="564"/>
      <c r="AO909" s="564"/>
      <c r="AP909" s="564"/>
      <c r="AQ909" s="564"/>
      <c r="AR909" s="564"/>
      <c r="AS909" s="564"/>
      <c r="AT909" s="564"/>
      <c r="AU909" s="341"/>
      <c r="AV909" s="306"/>
      <c r="AW909" s="306"/>
      <c r="AX909" s="341"/>
      <c r="AY909" s="341"/>
      <c r="AZ909" s="341"/>
      <c r="BA909" s="341"/>
      <c r="BB909" s="341"/>
      <c r="BC909" s="341"/>
      <c r="BD909" s="341"/>
      <c r="BE909" s="401"/>
      <c r="BF909" s="341"/>
      <c r="BG909" s="341"/>
      <c r="BH909" s="402"/>
      <c r="BI909" s="403"/>
      <c r="BJ909" s="405"/>
      <c r="BK909" s="405"/>
      <c r="BL909" s="405"/>
      <c r="BM909" s="405"/>
      <c r="BN909" s="514"/>
    </row>
    <row r="910" ht="18.75" customHeight="1">
      <c r="A910" s="336" t="str">
        <f t="shared" si="13"/>
        <v/>
      </c>
      <c r="B910" s="341"/>
      <c r="C910" s="559"/>
      <c r="D910" s="559"/>
      <c r="E910" s="560" t="str">
        <f t="shared" si="14"/>
        <v/>
      </c>
      <c r="F910" s="341"/>
      <c r="G910" s="341"/>
      <c r="H910" s="341"/>
      <c r="I910" s="341"/>
      <c r="J910" s="341"/>
      <c r="K910" s="341"/>
      <c r="L910" s="341"/>
      <c r="M910" s="341"/>
      <c r="N910" s="341"/>
      <c r="O910" s="341"/>
      <c r="P910" s="506"/>
      <c r="Q910" s="341"/>
      <c r="R910" s="341"/>
      <c r="S910" s="341"/>
      <c r="T910" s="341"/>
      <c r="U910" s="341"/>
      <c r="V910" s="341"/>
      <c r="W910" s="342"/>
      <c r="X910" s="90"/>
      <c r="Y910" s="341"/>
      <c r="Z910" s="341"/>
      <c r="AA910" s="341"/>
      <c r="AB910" s="341"/>
      <c r="AC910" s="341"/>
      <c r="AD910" s="341"/>
      <c r="AE910" s="564"/>
      <c r="AF910" s="564"/>
      <c r="AG910" s="564"/>
      <c r="AH910" s="564"/>
      <c r="AI910" s="564"/>
      <c r="AJ910" s="564"/>
      <c r="AK910" s="564"/>
      <c r="AL910" s="564"/>
      <c r="AM910" s="564"/>
      <c r="AN910" s="564"/>
      <c r="AO910" s="564"/>
      <c r="AP910" s="564"/>
      <c r="AQ910" s="564"/>
      <c r="AR910" s="564"/>
      <c r="AS910" s="564"/>
      <c r="AT910" s="564"/>
      <c r="AU910" s="341"/>
      <c r="AV910" s="306"/>
      <c r="AW910" s="306"/>
      <c r="AX910" s="341"/>
      <c r="AY910" s="341"/>
      <c r="AZ910" s="341"/>
      <c r="BA910" s="341"/>
      <c r="BB910" s="341"/>
      <c r="BC910" s="341"/>
      <c r="BD910" s="341"/>
      <c r="BE910" s="401"/>
      <c r="BF910" s="341"/>
      <c r="BG910" s="341"/>
      <c r="BH910" s="402"/>
      <c r="BI910" s="403"/>
      <c r="BJ910" s="405"/>
      <c r="BK910" s="405"/>
      <c r="BL910" s="405"/>
      <c r="BM910" s="405"/>
      <c r="BN910" s="514"/>
    </row>
    <row r="911" ht="18.75" customHeight="1">
      <c r="A911" s="336" t="str">
        <f t="shared" si="13"/>
        <v/>
      </c>
      <c r="B911" s="341"/>
      <c r="C911" s="559"/>
      <c r="D911" s="559"/>
      <c r="E911" s="560" t="str">
        <f t="shared" si="14"/>
        <v/>
      </c>
      <c r="F911" s="341"/>
      <c r="G911" s="341"/>
      <c r="H911" s="341"/>
      <c r="I911" s="341"/>
      <c r="J911" s="341"/>
      <c r="K911" s="341"/>
      <c r="L911" s="341"/>
      <c r="M911" s="341"/>
      <c r="N911" s="341"/>
      <c r="O911" s="341"/>
      <c r="P911" s="506"/>
      <c r="Q911" s="341"/>
      <c r="R911" s="341"/>
      <c r="S911" s="341"/>
      <c r="T911" s="341"/>
      <c r="U911" s="341"/>
      <c r="V911" s="341"/>
      <c r="W911" s="342"/>
      <c r="X911" s="90"/>
      <c r="Y911" s="341"/>
      <c r="Z911" s="341"/>
      <c r="AA911" s="341"/>
      <c r="AB911" s="341"/>
      <c r="AC911" s="341"/>
      <c r="AD911" s="341"/>
      <c r="AE911" s="564"/>
      <c r="AF911" s="564"/>
      <c r="AG911" s="564"/>
      <c r="AH911" s="564"/>
      <c r="AI911" s="564"/>
      <c r="AJ911" s="564"/>
      <c r="AK911" s="564"/>
      <c r="AL911" s="564"/>
      <c r="AM911" s="564"/>
      <c r="AN911" s="564"/>
      <c r="AO911" s="564"/>
      <c r="AP911" s="564"/>
      <c r="AQ911" s="564"/>
      <c r="AR911" s="564"/>
      <c r="AS911" s="564"/>
      <c r="AT911" s="564"/>
      <c r="AU911" s="341"/>
      <c r="AV911" s="306"/>
      <c r="AW911" s="306"/>
      <c r="AX911" s="341"/>
      <c r="AY911" s="341"/>
      <c r="AZ911" s="341"/>
      <c r="BA911" s="341"/>
      <c r="BB911" s="341"/>
      <c r="BC911" s="341"/>
      <c r="BD911" s="341"/>
      <c r="BE911" s="401"/>
      <c r="BF911" s="341"/>
      <c r="BG911" s="341"/>
      <c r="BH911" s="402"/>
      <c r="BI911" s="403"/>
      <c r="BJ911" s="405"/>
      <c r="BK911" s="405"/>
      <c r="BL911" s="405"/>
      <c r="BM911" s="405"/>
      <c r="BN911" s="514"/>
    </row>
    <row r="912" ht="18.75" customHeight="1">
      <c r="A912" s="336" t="str">
        <f t="shared" si="13"/>
        <v/>
      </c>
      <c r="B912" s="341"/>
      <c r="C912" s="559"/>
      <c r="D912" s="559"/>
      <c r="E912" s="560" t="str">
        <f t="shared" si="14"/>
        <v/>
      </c>
      <c r="F912" s="341"/>
      <c r="G912" s="341"/>
      <c r="H912" s="341"/>
      <c r="I912" s="341"/>
      <c r="J912" s="341"/>
      <c r="K912" s="341"/>
      <c r="L912" s="341"/>
      <c r="M912" s="341"/>
      <c r="N912" s="341"/>
      <c r="O912" s="341"/>
      <c r="P912" s="506"/>
      <c r="Q912" s="341"/>
      <c r="R912" s="341"/>
      <c r="S912" s="341"/>
      <c r="T912" s="341"/>
      <c r="U912" s="341"/>
      <c r="V912" s="341"/>
      <c r="W912" s="342"/>
      <c r="X912" s="90"/>
      <c r="Y912" s="341"/>
      <c r="Z912" s="341"/>
      <c r="AA912" s="341"/>
      <c r="AB912" s="341"/>
      <c r="AC912" s="341"/>
      <c r="AD912" s="341"/>
      <c r="AE912" s="564"/>
      <c r="AF912" s="564"/>
      <c r="AG912" s="564"/>
      <c r="AH912" s="564"/>
      <c r="AI912" s="564"/>
      <c r="AJ912" s="564"/>
      <c r="AK912" s="564"/>
      <c r="AL912" s="564"/>
      <c r="AM912" s="564"/>
      <c r="AN912" s="564"/>
      <c r="AO912" s="564"/>
      <c r="AP912" s="564"/>
      <c r="AQ912" s="564"/>
      <c r="AR912" s="564"/>
      <c r="AS912" s="564"/>
      <c r="AT912" s="564"/>
      <c r="AU912" s="341"/>
      <c r="AV912" s="306"/>
      <c r="AW912" s="306"/>
      <c r="AX912" s="341"/>
      <c r="AY912" s="341"/>
      <c r="AZ912" s="341"/>
      <c r="BA912" s="341"/>
      <c r="BB912" s="341"/>
      <c r="BC912" s="341"/>
      <c r="BD912" s="341"/>
      <c r="BE912" s="401"/>
      <c r="BF912" s="341"/>
      <c r="BG912" s="341"/>
      <c r="BH912" s="402"/>
      <c r="BI912" s="403"/>
      <c r="BJ912" s="405"/>
      <c r="BK912" s="405"/>
      <c r="BL912" s="405"/>
      <c r="BM912" s="405"/>
      <c r="BN912" s="514"/>
    </row>
    <row r="913" ht="18.75" customHeight="1">
      <c r="A913" s="336" t="str">
        <f t="shared" si="13"/>
        <v/>
      </c>
      <c r="B913" s="341"/>
      <c r="C913" s="559"/>
      <c r="D913" s="559"/>
      <c r="E913" s="560" t="str">
        <f t="shared" si="14"/>
        <v/>
      </c>
      <c r="F913" s="341"/>
      <c r="G913" s="341"/>
      <c r="H913" s="341"/>
      <c r="I913" s="341"/>
      <c r="J913" s="341"/>
      <c r="K913" s="341"/>
      <c r="L913" s="341"/>
      <c r="M913" s="341"/>
      <c r="N913" s="341"/>
      <c r="O913" s="341"/>
      <c r="P913" s="506"/>
      <c r="Q913" s="341"/>
      <c r="R913" s="341"/>
      <c r="S913" s="341"/>
      <c r="T913" s="341"/>
      <c r="U913" s="341"/>
      <c r="V913" s="341"/>
      <c r="W913" s="342"/>
      <c r="X913" s="90"/>
      <c r="Y913" s="341"/>
      <c r="Z913" s="341"/>
      <c r="AA913" s="341"/>
      <c r="AB913" s="341"/>
      <c r="AC913" s="341"/>
      <c r="AD913" s="341"/>
      <c r="AE913" s="564"/>
      <c r="AF913" s="564"/>
      <c r="AG913" s="564"/>
      <c r="AH913" s="564"/>
      <c r="AI913" s="564"/>
      <c r="AJ913" s="564"/>
      <c r="AK913" s="564"/>
      <c r="AL913" s="564"/>
      <c r="AM913" s="564"/>
      <c r="AN913" s="564"/>
      <c r="AO913" s="564"/>
      <c r="AP913" s="564"/>
      <c r="AQ913" s="564"/>
      <c r="AR913" s="564"/>
      <c r="AS913" s="564"/>
      <c r="AT913" s="564"/>
      <c r="AU913" s="341"/>
      <c r="AV913" s="306"/>
      <c r="AW913" s="306"/>
      <c r="AX913" s="341"/>
      <c r="AY913" s="341"/>
      <c r="AZ913" s="341"/>
      <c r="BA913" s="341"/>
      <c r="BB913" s="341"/>
      <c r="BC913" s="341"/>
      <c r="BD913" s="341"/>
      <c r="BE913" s="401"/>
      <c r="BF913" s="341"/>
      <c r="BG913" s="341"/>
      <c r="BH913" s="402"/>
      <c r="BI913" s="403"/>
      <c r="BJ913" s="405"/>
      <c r="BK913" s="405"/>
      <c r="BL913" s="405"/>
      <c r="BM913" s="405"/>
      <c r="BN913" s="514"/>
    </row>
    <row r="914" ht="18.75" customHeight="1">
      <c r="A914" s="336" t="str">
        <f t="shared" si="13"/>
        <v/>
      </c>
      <c r="B914" s="341"/>
      <c r="C914" s="559"/>
      <c r="D914" s="559"/>
      <c r="E914" s="560" t="str">
        <f t="shared" si="14"/>
        <v/>
      </c>
      <c r="F914" s="341"/>
      <c r="G914" s="341"/>
      <c r="H914" s="341"/>
      <c r="I914" s="341"/>
      <c r="J914" s="341"/>
      <c r="K914" s="341"/>
      <c r="L914" s="341"/>
      <c r="M914" s="341"/>
      <c r="N914" s="341"/>
      <c r="O914" s="341"/>
      <c r="P914" s="506"/>
      <c r="Q914" s="341"/>
      <c r="R914" s="341"/>
      <c r="S914" s="341"/>
      <c r="T914" s="341"/>
      <c r="U914" s="341"/>
      <c r="V914" s="341"/>
      <c r="W914" s="342"/>
      <c r="X914" s="90"/>
      <c r="Y914" s="341"/>
      <c r="Z914" s="341"/>
      <c r="AA914" s="341"/>
      <c r="AB914" s="341"/>
      <c r="AC914" s="341"/>
      <c r="AD914" s="341"/>
      <c r="AE914" s="564"/>
      <c r="AF914" s="564"/>
      <c r="AG914" s="564"/>
      <c r="AH914" s="564"/>
      <c r="AI914" s="564"/>
      <c r="AJ914" s="564"/>
      <c r="AK914" s="564"/>
      <c r="AL914" s="564"/>
      <c r="AM914" s="564"/>
      <c r="AN914" s="564"/>
      <c r="AO914" s="564"/>
      <c r="AP914" s="564"/>
      <c r="AQ914" s="564"/>
      <c r="AR914" s="564"/>
      <c r="AS914" s="564"/>
      <c r="AT914" s="564"/>
      <c r="AU914" s="341"/>
      <c r="AV914" s="306"/>
      <c r="AW914" s="306"/>
      <c r="AX914" s="341"/>
      <c r="AY914" s="341"/>
      <c r="AZ914" s="341"/>
      <c r="BA914" s="341"/>
      <c r="BB914" s="341"/>
      <c r="BC914" s="341"/>
      <c r="BD914" s="341"/>
      <c r="BE914" s="401"/>
      <c r="BF914" s="341"/>
      <c r="BG914" s="341"/>
      <c r="BH914" s="402"/>
      <c r="BI914" s="403"/>
      <c r="BJ914" s="405"/>
      <c r="BK914" s="405"/>
      <c r="BL914" s="405"/>
      <c r="BM914" s="405"/>
      <c r="BN914" s="514"/>
    </row>
    <row r="915" ht="18.75" customHeight="1">
      <c r="A915" s="336" t="str">
        <f t="shared" si="13"/>
        <v/>
      </c>
      <c r="B915" s="341"/>
      <c r="C915" s="559"/>
      <c r="D915" s="559"/>
      <c r="E915" s="560" t="str">
        <f t="shared" si="14"/>
        <v/>
      </c>
      <c r="F915" s="341"/>
      <c r="G915" s="341"/>
      <c r="H915" s="341"/>
      <c r="I915" s="341"/>
      <c r="J915" s="341"/>
      <c r="K915" s="341"/>
      <c r="L915" s="341"/>
      <c r="M915" s="341"/>
      <c r="N915" s="341"/>
      <c r="O915" s="341"/>
      <c r="P915" s="506"/>
      <c r="Q915" s="341"/>
      <c r="R915" s="341"/>
      <c r="S915" s="341"/>
      <c r="T915" s="341"/>
      <c r="U915" s="341"/>
      <c r="V915" s="341"/>
      <c r="W915" s="342"/>
      <c r="X915" s="90"/>
      <c r="Y915" s="341"/>
      <c r="Z915" s="341"/>
      <c r="AA915" s="341"/>
      <c r="AB915" s="341"/>
      <c r="AC915" s="341"/>
      <c r="AD915" s="341"/>
      <c r="AE915" s="564"/>
      <c r="AF915" s="564"/>
      <c r="AG915" s="564"/>
      <c r="AH915" s="564"/>
      <c r="AI915" s="564"/>
      <c r="AJ915" s="564"/>
      <c r="AK915" s="564"/>
      <c r="AL915" s="564"/>
      <c r="AM915" s="564"/>
      <c r="AN915" s="564"/>
      <c r="AO915" s="564"/>
      <c r="AP915" s="564"/>
      <c r="AQ915" s="564"/>
      <c r="AR915" s="564"/>
      <c r="AS915" s="564"/>
      <c r="AT915" s="564"/>
      <c r="AU915" s="341"/>
      <c r="AV915" s="306"/>
      <c r="AW915" s="306"/>
      <c r="AX915" s="341"/>
      <c r="AY915" s="341"/>
      <c r="AZ915" s="341"/>
      <c r="BA915" s="341"/>
      <c r="BB915" s="341"/>
      <c r="BC915" s="341"/>
      <c r="BD915" s="341"/>
      <c r="BE915" s="401"/>
      <c r="BF915" s="341"/>
      <c r="BG915" s="341"/>
      <c r="BH915" s="402"/>
      <c r="BI915" s="403"/>
      <c r="BJ915" s="405"/>
      <c r="BK915" s="405"/>
      <c r="BL915" s="405"/>
      <c r="BM915" s="405"/>
      <c r="BN915" s="514"/>
    </row>
    <row r="916" ht="18.75" customHeight="1">
      <c r="A916" s="336" t="str">
        <f t="shared" si="13"/>
        <v/>
      </c>
      <c r="B916" s="341"/>
      <c r="C916" s="559"/>
      <c r="D916" s="559"/>
      <c r="E916" s="560" t="str">
        <f t="shared" si="14"/>
        <v/>
      </c>
      <c r="F916" s="341"/>
      <c r="G916" s="341"/>
      <c r="H916" s="341"/>
      <c r="I916" s="341"/>
      <c r="J916" s="341"/>
      <c r="K916" s="341"/>
      <c r="L916" s="341"/>
      <c r="M916" s="341"/>
      <c r="N916" s="341"/>
      <c r="O916" s="341"/>
      <c r="P916" s="506"/>
      <c r="Q916" s="341"/>
      <c r="R916" s="341"/>
      <c r="S916" s="341"/>
      <c r="T916" s="341"/>
      <c r="U916" s="341"/>
      <c r="V916" s="341"/>
      <c r="W916" s="342"/>
      <c r="X916" s="90"/>
      <c r="Y916" s="341"/>
      <c r="Z916" s="341"/>
      <c r="AA916" s="341"/>
      <c r="AB916" s="341"/>
      <c r="AC916" s="341"/>
      <c r="AD916" s="341"/>
      <c r="AE916" s="564"/>
      <c r="AF916" s="564"/>
      <c r="AG916" s="564"/>
      <c r="AH916" s="564"/>
      <c r="AI916" s="564"/>
      <c r="AJ916" s="564"/>
      <c r="AK916" s="564"/>
      <c r="AL916" s="564"/>
      <c r="AM916" s="564"/>
      <c r="AN916" s="564"/>
      <c r="AO916" s="564"/>
      <c r="AP916" s="564"/>
      <c r="AQ916" s="564"/>
      <c r="AR916" s="564"/>
      <c r="AS916" s="564"/>
      <c r="AT916" s="564"/>
      <c r="AU916" s="341"/>
      <c r="AV916" s="306"/>
      <c r="AW916" s="306"/>
      <c r="AX916" s="341"/>
      <c r="AY916" s="341"/>
      <c r="AZ916" s="341"/>
      <c r="BA916" s="341"/>
      <c r="BB916" s="341"/>
      <c r="BC916" s="341"/>
      <c r="BD916" s="341"/>
      <c r="BE916" s="401"/>
      <c r="BF916" s="341"/>
      <c r="BG916" s="341"/>
      <c r="BH916" s="402"/>
      <c r="BI916" s="403"/>
      <c r="BJ916" s="405"/>
      <c r="BK916" s="405"/>
      <c r="BL916" s="405"/>
      <c r="BM916" s="405"/>
      <c r="BN916" s="514"/>
    </row>
    <row r="917" ht="18.75" customHeight="1">
      <c r="A917" s="336" t="str">
        <f t="shared" si="13"/>
        <v/>
      </c>
      <c r="B917" s="341"/>
      <c r="C917" s="559"/>
      <c r="D917" s="559"/>
      <c r="E917" s="560" t="str">
        <f t="shared" si="14"/>
        <v/>
      </c>
      <c r="F917" s="341"/>
      <c r="G917" s="341"/>
      <c r="H917" s="341"/>
      <c r="I917" s="341"/>
      <c r="J917" s="341"/>
      <c r="K917" s="341"/>
      <c r="L917" s="341"/>
      <c r="M917" s="341"/>
      <c r="N917" s="341"/>
      <c r="O917" s="341"/>
      <c r="P917" s="506"/>
      <c r="Q917" s="341"/>
      <c r="R917" s="341"/>
      <c r="S917" s="341"/>
      <c r="T917" s="341"/>
      <c r="U917" s="341"/>
      <c r="V917" s="341"/>
      <c r="W917" s="342"/>
      <c r="X917" s="90"/>
      <c r="Y917" s="341"/>
      <c r="Z917" s="341"/>
      <c r="AA917" s="341"/>
      <c r="AB917" s="341"/>
      <c r="AC917" s="341"/>
      <c r="AD917" s="341"/>
      <c r="AE917" s="564"/>
      <c r="AF917" s="564"/>
      <c r="AG917" s="564"/>
      <c r="AH917" s="564"/>
      <c r="AI917" s="564"/>
      <c r="AJ917" s="564"/>
      <c r="AK917" s="564"/>
      <c r="AL917" s="564"/>
      <c r="AM917" s="564"/>
      <c r="AN917" s="564"/>
      <c r="AO917" s="564"/>
      <c r="AP917" s="564"/>
      <c r="AQ917" s="564"/>
      <c r="AR917" s="564"/>
      <c r="AS917" s="564"/>
      <c r="AT917" s="564"/>
      <c r="AU917" s="341"/>
      <c r="AV917" s="306"/>
      <c r="AW917" s="306"/>
      <c r="AX917" s="341"/>
      <c r="AY917" s="341"/>
      <c r="AZ917" s="341"/>
      <c r="BA917" s="341"/>
      <c r="BB917" s="341"/>
      <c r="BC917" s="341"/>
      <c r="BD917" s="341"/>
      <c r="BE917" s="401"/>
      <c r="BF917" s="341"/>
      <c r="BG917" s="341"/>
      <c r="BH917" s="402"/>
      <c r="BI917" s="403"/>
      <c r="BJ917" s="405"/>
      <c r="BK917" s="405"/>
      <c r="BL917" s="405"/>
      <c r="BM917" s="405"/>
      <c r="BN917" s="514"/>
    </row>
    <row r="918" ht="18.75" customHeight="1">
      <c r="A918" s="336" t="str">
        <f t="shared" si="13"/>
        <v/>
      </c>
      <c r="B918" s="341"/>
      <c r="C918" s="559"/>
      <c r="D918" s="559"/>
      <c r="E918" s="560" t="str">
        <f t="shared" si="14"/>
        <v/>
      </c>
      <c r="F918" s="341"/>
      <c r="G918" s="341"/>
      <c r="H918" s="341"/>
      <c r="I918" s="341"/>
      <c r="J918" s="341"/>
      <c r="K918" s="341"/>
      <c r="L918" s="341"/>
      <c r="M918" s="341"/>
      <c r="N918" s="341"/>
      <c r="O918" s="341"/>
      <c r="P918" s="506"/>
      <c r="Q918" s="341"/>
      <c r="R918" s="341"/>
      <c r="S918" s="341"/>
      <c r="T918" s="341"/>
      <c r="U918" s="341"/>
      <c r="V918" s="341"/>
      <c r="W918" s="342"/>
      <c r="X918" s="90"/>
      <c r="Y918" s="341"/>
      <c r="Z918" s="341"/>
      <c r="AA918" s="341"/>
      <c r="AB918" s="341"/>
      <c r="AC918" s="341"/>
      <c r="AD918" s="341"/>
      <c r="AE918" s="564"/>
      <c r="AF918" s="564"/>
      <c r="AG918" s="564"/>
      <c r="AH918" s="564"/>
      <c r="AI918" s="564"/>
      <c r="AJ918" s="564"/>
      <c r="AK918" s="564"/>
      <c r="AL918" s="564"/>
      <c r="AM918" s="564"/>
      <c r="AN918" s="564"/>
      <c r="AO918" s="564"/>
      <c r="AP918" s="564"/>
      <c r="AQ918" s="564"/>
      <c r="AR918" s="564"/>
      <c r="AS918" s="564"/>
      <c r="AT918" s="564"/>
      <c r="AU918" s="341"/>
      <c r="AV918" s="306"/>
      <c r="AW918" s="306"/>
      <c r="AX918" s="341"/>
      <c r="AY918" s="341"/>
      <c r="AZ918" s="341"/>
      <c r="BA918" s="341"/>
      <c r="BB918" s="341"/>
      <c r="BC918" s="341"/>
      <c r="BD918" s="341"/>
      <c r="BE918" s="401"/>
      <c r="BF918" s="341"/>
      <c r="BG918" s="341"/>
      <c r="BH918" s="402"/>
      <c r="BI918" s="403"/>
      <c r="BJ918" s="405"/>
      <c r="BK918" s="405"/>
      <c r="BL918" s="405"/>
      <c r="BM918" s="405"/>
      <c r="BN918" s="514"/>
    </row>
    <row r="919" ht="18.75" customHeight="1">
      <c r="A919" s="336" t="str">
        <f t="shared" si="13"/>
        <v/>
      </c>
      <c r="B919" s="341"/>
      <c r="C919" s="559"/>
      <c r="D919" s="559"/>
      <c r="E919" s="560" t="str">
        <f t="shared" si="14"/>
        <v/>
      </c>
      <c r="F919" s="341"/>
      <c r="G919" s="341"/>
      <c r="H919" s="341"/>
      <c r="I919" s="341"/>
      <c r="J919" s="341"/>
      <c r="K919" s="341"/>
      <c r="L919" s="341"/>
      <c r="M919" s="341"/>
      <c r="N919" s="341"/>
      <c r="O919" s="341"/>
      <c r="P919" s="506"/>
      <c r="Q919" s="341"/>
      <c r="R919" s="341"/>
      <c r="S919" s="341"/>
      <c r="T919" s="341"/>
      <c r="U919" s="341"/>
      <c r="V919" s="341"/>
      <c r="W919" s="342"/>
      <c r="X919" s="90"/>
      <c r="Y919" s="341"/>
      <c r="Z919" s="341"/>
      <c r="AA919" s="341"/>
      <c r="AB919" s="341"/>
      <c r="AC919" s="341"/>
      <c r="AD919" s="341"/>
      <c r="AE919" s="564"/>
      <c r="AF919" s="564"/>
      <c r="AG919" s="564"/>
      <c r="AH919" s="564"/>
      <c r="AI919" s="564"/>
      <c r="AJ919" s="564"/>
      <c r="AK919" s="564"/>
      <c r="AL919" s="564"/>
      <c r="AM919" s="564"/>
      <c r="AN919" s="564"/>
      <c r="AO919" s="564"/>
      <c r="AP919" s="564"/>
      <c r="AQ919" s="564"/>
      <c r="AR919" s="564"/>
      <c r="AS919" s="564"/>
      <c r="AT919" s="564"/>
      <c r="AU919" s="341"/>
      <c r="AV919" s="306"/>
      <c r="AW919" s="306"/>
      <c r="AX919" s="341"/>
      <c r="AY919" s="341"/>
      <c r="AZ919" s="341"/>
      <c r="BA919" s="341"/>
      <c r="BB919" s="341"/>
      <c r="BC919" s="341"/>
      <c r="BD919" s="341"/>
      <c r="BE919" s="401"/>
      <c r="BF919" s="341"/>
      <c r="BG919" s="341"/>
      <c r="BH919" s="402"/>
      <c r="BI919" s="403"/>
      <c r="BJ919" s="405"/>
      <c r="BK919" s="405"/>
      <c r="BL919" s="405"/>
      <c r="BM919" s="405"/>
      <c r="BN919" s="514"/>
    </row>
    <row r="920" ht="18.75" customHeight="1">
      <c r="A920" s="336" t="str">
        <f t="shared" si="13"/>
        <v/>
      </c>
      <c r="B920" s="341"/>
      <c r="C920" s="559"/>
      <c r="D920" s="559"/>
      <c r="E920" s="560" t="str">
        <f t="shared" si="14"/>
        <v/>
      </c>
      <c r="F920" s="341"/>
      <c r="G920" s="341"/>
      <c r="H920" s="341"/>
      <c r="I920" s="341"/>
      <c r="J920" s="341"/>
      <c r="K920" s="341"/>
      <c r="L920" s="341"/>
      <c r="M920" s="341"/>
      <c r="N920" s="341"/>
      <c r="O920" s="341"/>
      <c r="P920" s="506"/>
      <c r="Q920" s="341"/>
      <c r="R920" s="341"/>
      <c r="S920" s="341"/>
      <c r="T920" s="341"/>
      <c r="U920" s="341"/>
      <c r="V920" s="341"/>
      <c r="W920" s="342"/>
      <c r="X920" s="90"/>
      <c r="Y920" s="341"/>
      <c r="Z920" s="341"/>
      <c r="AA920" s="341"/>
      <c r="AB920" s="341"/>
      <c r="AC920" s="341"/>
      <c r="AD920" s="341"/>
      <c r="AE920" s="564"/>
      <c r="AF920" s="564"/>
      <c r="AG920" s="564"/>
      <c r="AH920" s="564"/>
      <c r="AI920" s="564"/>
      <c r="AJ920" s="564"/>
      <c r="AK920" s="564"/>
      <c r="AL920" s="564"/>
      <c r="AM920" s="564"/>
      <c r="AN920" s="564"/>
      <c r="AO920" s="564"/>
      <c r="AP920" s="564"/>
      <c r="AQ920" s="564"/>
      <c r="AR920" s="564"/>
      <c r="AS920" s="564"/>
      <c r="AT920" s="564"/>
      <c r="AU920" s="341"/>
      <c r="AV920" s="306"/>
      <c r="AW920" s="306"/>
      <c r="AX920" s="341"/>
      <c r="AY920" s="341"/>
      <c r="AZ920" s="341"/>
      <c r="BA920" s="341"/>
      <c r="BB920" s="341"/>
      <c r="BC920" s="341"/>
      <c r="BD920" s="341"/>
      <c r="BE920" s="401"/>
      <c r="BF920" s="341"/>
      <c r="BG920" s="341"/>
      <c r="BH920" s="402"/>
      <c r="BI920" s="403"/>
      <c r="BJ920" s="405"/>
      <c r="BK920" s="405"/>
      <c r="BL920" s="405"/>
      <c r="BM920" s="405"/>
      <c r="BN920" s="514"/>
    </row>
    <row r="921" ht="18.75" customHeight="1">
      <c r="A921" s="336" t="str">
        <f t="shared" si="13"/>
        <v/>
      </c>
      <c r="B921" s="341"/>
      <c r="C921" s="559"/>
      <c r="D921" s="559"/>
      <c r="E921" s="560" t="str">
        <f t="shared" si="14"/>
        <v/>
      </c>
      <c r="F921" s="341"/>
      <c r="G921" s="341"/>
      <c r="H921" s="341"/>
      <c r="I921" s="341"/>
      <c r="J921" s="341"/>
      <c r="K921" s="341"/>
      <c r="L921" s="341"/>
      <c r="M921" s="341"/>
      <c r="N921" s="341"/>
      <c r="O921" s="341"/>
      <c r="P921" s="506"/>
      <c r="Q921" s="341"/>
      <c r="R921" s="341"/>
      <c r="S921" s="341"/>
      <c r="T921" s="341"/>
      <c r="U921" s="341"/>
      <c r="V921" s="341"/>
      <c r="W921" s="342"/>
      <c r="X921" s="90"/>
      <c r="Y921" s="341"/>
      <c r="Z921" s="341"/>
      <c r="AA921" s="341"/>
      <c r="AB921" s="341"/>
      <c r="AC921" s="341"/>
      <c r="AD921" s="341"/>
      <c r="AE921" s="564"/>
      <c r="AF921" s="564"/>
      <c r="AG921" s="564"/>
      <c r="AH921" s="564"/>
      <c r="AI921" s="564"/>
      <c r="AJ921" s="564"/>
      <c r="AK921" s="564"/>
      <c r="AL921" s="564"/>
      <c r="AM921" s="564"/>
      <c r="AN921" s="564"/>
      <c r="AO921" s="564"/>
      <c r="AP921" s="564"/>
      <c r="AQ921" s="564"/>
      <c r="AR921" s="564"/>
      <c r="AS921" s="564"/>
      <c r="AT921" s="564"/>
      <c r="AU921" s="341"/>
      <c r="AV921" s="306"/>
      <c r="AW921" s="306"/>
      <c r="AX921" s="341"/>
      <c r="AY921" s="341"/>
      <c r="AZ921" s="341"/>
      <c r="BA921" s="341"/>
      <c r="BB921" s="341"/>
      <c r="BC921" s="341"/>
      <c r="BD921" s="341"/>
      <c r="BE921" s="401"/>
      <c r="BF921" s="341"/>
      <c r="BG921" s="341"/>
      <c r="BH921" s="402"/>
      <c r="BI921" s="403"/>
      <c r="BJ921" s="405"/>
      <c r="BK921" s="405"/>
      <c r="BL921" s="405"/>
      <c r="BM921" s="405"/>
      <c r="BN921" s="514"/>
    </row>
    <row r="922" ht="18.75" customHeight="1">
      <c r="A922" s="336" t="str">
        <f t="shared" si="13"/>
        <v/>
      </c>
      <c r="B922" s="341"/>
      <c r="C922" s="559"/>
      <c r="D922" s="559"/>
      <c r="E922" s="560" t="str">
        <f t="shared" si="14"/>
        <v/>
      </c>
      <c r="F922" s="341"/>
      <c r="G922" s="341"/>
      <c r="H922" s="341"/>
      <c r="I922" s="341"/>
      <c r="J922" s="341"/>
      <c r="K922" s="341"/>
      <c r="L922" s="341"/>
      <c r="M922" s="341"/>
      <c r="N922" s="341"/>
      <c r="O922" s="341"/>
      <c r="P922" s="506"/>
      <c r="Q922" s="341"/>
      <c r="R922" s="341"/>
      <c r="S922" s="341"/>
      <c r="T922" s="341"/>
      <c r="U922" s="341"/>
      <c r="V922" s="341"/>
      <c r="W922" s="342"/>
      <c r="X922" s="90"/>
      <c r="Y922" s="341"/>
      <c r="Z922" s="341"/>
      <c r="AA922" s="341"/>
      <c r="AB922" s="341"/>
      <c r="AC922" s="341"/>
      <c r="AD922" s="341"/>
      <c r="AE922" s="564"/>
      <c r="AF922" s="564"/>
      <c r="AG922" s="564"/>
      <c r="AH922" s="564"/>
      <c r="AI922" s="564"/>
      <c r="AJ922" s="564"/>
      <c r="AK922" s="564"/>
      <c r="AL922" s="564"/>
      <c r="AM922" s="564"/>
      <c r="AN922" s="564"/>
      <c r="AO922" s="564"/>
      <c r="AP922" s="564"/>
      <c r="AQ922" s="564"/>
      <c r="AR922" s="564"/>
      <c r="AS922" s="564"/>
      <c r="AT922" s="564"/>
      <c r="AU922" s="341"/>
      <c r="AV922" s="306"/>
      <c r="AW922" s="306"/>
      <c r="AX922" s="341"/>
      <c r="AY922" s="341"/>
      <c r="AZ922" s="341"/>
      <c r="BA922" s="341"/>
      <c r="BB922" s="341"/>
      <c r="BC922" s="341"/>
      <c r="BD922" s="341"/>
      <c r="BE922" s="401"/>
      <c r="BF922" s="341"/>
      <c r="BG922" s="341"/>
      <c r="BH922" s="402"/>
      <c r="BI922" s="403"/>
      <c r="BJ922" s="405"/>
      <c r="BK922" s="405"/>
      <c r="BL922" s="405"/>
      <c r="BM922" s="405"/>
      <c r="BN922" s="514"/>
    </row>
    <row r="923" ht="18.75" customHeight="1">
      <c r="A923" s="336" t="str">
        <f t="shared" si="13"/>
        <v/>
      </c>
      <c r="B923" s="341"/>
      <c r="C923" s="559"/>
      <c r="D923" s="559"/>
      <c r="E923" s="560" t="str">
        <f t="shared" si="14"/>
        <v/>
      </c>
      <c r="F923" s="341"/>
      <c r="G923" s="341"/>
      <c r="H923" s="341"/>
      <c r="I923" s="341"/>
      <c r="J923" s="341"/>
      <c r="K923" s="341"/>
      <c r="L923" s="341"/>
      <c r="M923" s="341"/>
      <c r="N923" s="341"/>
      <c r="O923" s="341"/>
      <c r="P923" s="506"/>
      <c r="Q923" s="341"/>
      <c r="R923" s="341"/>
      <c r="S923" s="341"/>
      <c r="T923" s="341"/>
      <c r="U923" s="341"/>
      <c r="V923" s="341"/>
      <c r="W923" s="342"/>
      <c r="X923" s="90"/>
      <c r="Y923" s="341"/>
      <c r="Z923" s="341"/>
      <c r="AA923" s="341"/>
      <c r="AB923" s="341"/>
      <c r="AC923" s="341"/>
      <c r="AD923" s="341"/>
      <c r="AE923" s="564"/>
      <c r="AF923" s="564"/>
      <c r="AG923" s="564"/>
      <c r="AH923" s="564"/>
      <c r="AI923" s="564"/>
      <c r="AJ923" s="564"/>
      <c r="AK923" s="564"/>
      <c r="AL923" s="564"/>
      <c r="AM923" s="564"/>
      <c r="AN923" s="564"/>
      <c r="AO923" s="564"/>
      <c r="AP923" s="564"/>
      <c r="AQ923" s="564"/>
      <c r="AR923" s="564"/>
      <c r="AS923" s="564"/>
      <c r="AT923" s="564"/>
      <c r="AU923" s="341"/>
      <c r="AV923" s="306"/>
      <c r="AW923" s="306"/>
      <c r="AX923" s="341"/>
      <c r="AY923" s="341"/>
      <c r="AZ923" s="341"/>
      <c r="BA923" s="341"/>
      <c r="BB923" s="341"/>
      <c r="BC923" s="341"/>
      <c r="BD923" s="341"/>
      <c r="BE923" s="401"/>
      <c r="BF923" s="341"/>
      <c r="BG923" s="341"/>
      <c r="BH923" s="402"/>
      <c r="BI923" s="403"/>
      <c r="BJ923" s="405"/>
      <c r="BK923" s="405"/>
      <c r="BL923" s="405"/>
      <c r="BM923" s="405"/>
      <c r="BN923" s="514"/>
    </row>
    <row r="924" ht="18.75" customHeight="1">
      <c r="A924" s="336" t="str">
        <f t="shared" si="13"/>
        <v/>
      </c>
      <c r="B924" s="341"/>
      <c r="C924" s="559"/>
      <c r="D924" s="559"/>
      <c r="E924" s="560" t="str">
        <f t="shared" si="14"/>
        <v/>
      </c>
      <c r="F924" s="341"/>
      <c r="G924" s="341"/>
      <c r="H924" s="341"/>
      <c r="I924" s="341"/>
      <c r="J924" s="341"/>
      <c r="K924" s="341"/>
      <c r="L924" s="341"/>
      <c r="M924" s="341"/>
      <c r="N924" s="341"/>
      <c r="O924" s="341"/>
      <c r="P924" s="506"/>
      <c r="Q924" s="341"/>
      <c r="R924" s="341"/>
      <c r="S924" s="341"/>
      <c r="T924" s="341"/>
      <c r="U924" s="341"/>
      <c r="V924" s="341"/>
      <c r="W924" s="342"/>
      <c r="X924" s="90"/>
      <c r="Y924" s="341"/>
      <c r="Z924" s="341"/>
      <c r="AA924" s="341"/>
      <c r="AB924" s="341"/>
      <c r="AC924" s="341"/>
      <c r="AD924" s="341"/>
      <c r="AE924" s="564"/>
      <c r="AF924" s="564"/>
      <c r="AG924" s="564"/>
      <c r="AH924" s="564"/>
      <c r="AI924" s="564"/>
      <c r="AJ924" s="564"/>
      <c r="AK924" s="564"/>
      <c r="AL924" s="564"/>
      <c r="AM924" s="564"/>
      <c r="AN924" s="564"/>
      <c r="AO924" s="564"/>
      <c r="AP924" s="564"/>
      <c r="AQ924" s="564"/>
      <c r="AR924" s="564"/>
      <c r="AS924" s="564"/>
      <c r="AT924" s="564"/>
      <c r="AU924" s="341"/>
      <c r="AV924" s="306"/>
      <c r="AW924" s="306"/>
      <c r="AX924" s="341"/>
      <c r="AY924" s="341"/>
      <c r="AZ924" s="341"/>
      <c r="BA924" s="341"/>
      <c r="BB924" s="341"/>
      <c r="BC924" s="341"/>
      <c r="BD924" s="341"/>
      <c r="BE924" s="401"/>
      <c r="BF924" s="341"/>
      <c r="BG924" s="341"/>
      <c r="BH924" s="402"/>
      <c r="BI924" s="403"/>
      <c r="BJ924" s="405"/>
      <c r="BK924" s="405"/>
      <c r="BL924" s="405"/>
      <c r="BM924" s="405"/>
      <c r="BN924" s="514"/>
    </row>
    <row r="925" ht="18.75" customHeight="1">
      <c r="A925" s="336" t="str">
        <f t="shared" si="13"/>
        <v/>
      </c>
      <c r="B925" s="341"/>
      <c r="C925" s="559"/>
      <c r="D925" s="559"/>
      <c r="E925" s="560" t="str">
        <f t="shared" si="14"/>
        <v/>
      </c>
      <c r="F925" s="341"/>
      <c r="G925" s="341"/>
      <c r="H925" s="341"/>
      <c r="I925" s="341"/>
      <c r="J925" s="341"/>
      <c r="K925" s="341"/>
      <c r="L925" s="341"/>
      <c r="M925" s="341"/>
      <c r="N925" s="341"/>
      <c r="O925" s="341"/>
      <c r="P925" s="506"/>
      <c r="Q925" s="341"/>
      <c r="R925" s="341"/>
      <c r="S925" s="341"/>
      <c r="T925" s="341"/>
      <c r="U925" s="341"/>
      <c r="V925" s="341"/>
      <c r="W925" s="342"/>
      <c r="X925" s="90"/>
      <c r="Y925" s="341"/>
      <c r="Z925" s="341"/>
      <c r="AA925" s="341"/>
      <c r="AB925" s="341"/>
      <c r="AC925" s="341"/>
      <c r="AD925" s="341"/>
      <c r="AE925" s="564"/>
      <c r="AF925" s="564"/>
      <c r="AG925" s="564"/>
      <c r="AH925" s="564"/>
      <c r="AI925" s="564"/>
      <c r="AJ925" s="564"/>
      <c r="AK925" s="564"/>
      <c r="AL925" s="564"/>
      <c r="AM925" s="564"/>
      <c r="AN925" s="564"/>
      <c r="AO925" s="564"/>
      <c r="AP925" s="564"/>
      <c r="AQ925" s="564"/>
      <c r="AR925" s="564"/>
      <c r="AS925" s="564"/>
      <c r="AT925" s="564"/>
      <c r="AU925" s="341"/>
      <c r="AV925" s="306"/>
      <c r="AW925" s="306"/>
      <c r="AX925" s="341"/>
      <c r="AY925" s="341"/>
      <c r="AZ925" s="341"/>
      <c r="BA925" s="341"/>
      <c r="BB925" s="341"/>
      <c r="BC925" s="341"/>
      <c r="BD925" s="341"/>
      <c r="BE925" s="401"/>
      <c r="BF925" s="341"/>
      <c r="BG925" s="341"/>
      <c r="BH925" s="402"/>
      <c r="BI925" s="403"/>
      <c r="BJ925" s="405"/>
      <c r="BK925" s="405"/>
      <c r="BL925" s="405"/>
      <c r="BM925" s="405"/>
      <c r="BN925" s="514"/>
    </row>
    <row r="926" ht="18.75" customHeight="1">
      <c r="A926" s="336" t="str">
        <f t="shared" si="13"/>
        <v/>
      </c>
      <c r="B926" s="341"/>
      <c r="C926" s="559"/>
      <c r="D926" s="559"/>
      <c r="E926" s="560" t="str">
        <f t="shared" si="14"/>
        <v/>
      </c>
      <c r="F926" s="341"/>
      <c r="G926" s="341"/>
      <c r="H926" s="341"/>
      <c r="I926" s="341"/>
      <c r="J926" s="341"/>
      <c r="K926" s="341"/>
      <c r="L926" s="341"/>
      <c r="M926" s="341"/>
      <c r="N926" s="341"/>
      <c r="O926" s="341"/>
      <c r="P926" s="506"/>
      <c r="Q926" s="341"/>
      <c r="R926" s="341"/>
      <c r="S926" s="341"/>
      <c r="T926" s="341"/>
      <c r="U926" s="341"/>
      <c r="V926" s="341"/>
      <c r="W926" s="342"/>
      <c r="X926" s="90"/>
      <c r="Y926" s="341"/>
      <c r="Z926" s="341"/>
      <c r="AA926" s="341"/>
      <c r="AB926" s="341"/>
      <c r="AC926" s="341"/>
      <c r="AD926" s="341"/>
      <c r="AE926" s="564"/>
      <c r="AF926" s="564"/>
      <c r="AG926" s="564"/>
      <c r="AH926" s="564"/>
      <c r="AI926" s="564"/>
      <c r="AJ926" s="564"/>
      <c r="AK926" s="564"/>
      <c r="AL926" s="564"/>
      <c r="AM926" s="564"/>
      <c r="AN926" s="564"/>
      <c r="AO926" s="564"/>
      <c r="AP926" s="564"/>
      <c r="AQ926" s="564"/>
      <c r="AR926" s="564"/>
      <c r="AS926" s="564"/>
      <c r="AT926" s="564"/>
      <c r="AU926" s="341"/>
      <c r="AV926" s="306"/>
      <c r="AW926" s="306"/>
      <c r="AX926" s="341"/>
      <c r="AY926" s="341"/>
      <c r="AZ926" s="341"/>
      <c r="BA926" s="341"/>
      <c r="BB926" s="341"/>
      <c r="BC926" s="341"/>
      <c r="BD926" s="341"/>
      <c r="BE926" s="401"/>
      <c r="BF926" s="341"/>
      <c r="BG926" s="341"/>
      <c r="BH926" s="402"/>
      <c r="BI926" s="403"/>
      <c r="BJ926" s="405"/>
      <c r="BK926" s="405"/>
      <c r="BL926" s="405"/>
      <c r="BM926" s="405"/>
      <c r="BN926" s="514"/>
    </row>
    <row r="927" ht="18.75" customHeight="1">
      <c r="A927" s="336" t="str">
        <f t="shared" si="13"/>
        <v/>
      </c>
      <c r="B927" s="341"/>
      <c r="C927" s="559"/>
      <c r="D927" s="559"/>
      <c r="E927" s="560" t="str">
        <f t="shared" si="14"/>
        <v/>
      </c>
      <c r="F927" s="341"/>
      <c r="G927" s="341"/>
      <c r="H927" s="341"/>
      <c r="I927" s="341"/>
      <c r="J927" s="341"/>
      <c r="K927" s="341"/>
      <c r="L927" s="341"/>
      <c r="M927" s="341"/>
      <c r="N927" s="341"/>
      <c r="O927" s="341"/>
      <c r="P927" s="506"/>
      <c r="Q927" s="341"/>
      <c r="R927" s="341"/>
      <c r="S927" s="341"/>
      <c r="T927" s="341"/>
      <c r="U927" s="341"/>
      <c r="V927" s="341"/>
      <c r="W927" s="342"/>
      <c r="X927" s="90"/>
      <c r="Y927" s="341"/>
      <c r="Z927" s="341"/>
      <c r="AA927" s="341"/>
      <c r="AB927" s="341"/>
      <c r="AC927" s="341"/>
      <c r="AD927" s="341"/>
      <c r="AE927" s="564"/>
      <c r="AF927" s="564"/>
      <c r="AG927" s="564"/>
      <c r="AH927" s="564"/>
      <c r="AI927" s="564"/>
      <c r="AJ927" s="564"/>
      <c r="AK927" s="564"/>
      <c r="AL927" s="564"/>
      <c r="AM927" s="564"/>
      <c r="AN927" s="564"/>
      <c r="AO927" s="564"/>
      <c r="AP927" s="564"/>
      <c r="AQ927" s="564"/>
      <c r="AR927" s="564"/>
      <c r="AS927" s="564"/>
      <c r="AT927" s="564"/>
      <c r="AU927" s="341"/>
      <c r="AV927" s="306"/>
      <c r="AW927" s="306"/>
      <c r="AX927" s="341"/>
      <c r="AY927" s="341"/>
      <c r="AZ927" s="341"/>
      <c r="BA927" s="341"/>
      <c r="BB927" s="341"/>
      <c r="BC927" s="341"/>
      <c r="BD927" s="341"/>
      <c r="BE927" s="401"/>
      <c r="BF927" s="341"/>
      <c r="BG927" s="341"/>
      <c r="BH927" s="402"/>
      <c r="BI927" s="403"/>
      <c r="BJ927" s="405"/>
      <c r="BK927" s="405"/>
      <c r="BL927" s="405"/>
      <c r="BM927" s="405"/>
      <c r="BN927" s="514"/>
    </row>
    <row r="928" ht="18.75" customHeight="1">
      <c r="A928" s="336" t="str">
        <f t="shared" si="13"/>
        <v/>
      </c>
      <c r="B928" s="341"/>
      <c r="C928" s="559"/>
      <c r="D928" s="559"/>
      <c r="E928" s="560" t="str">
        <f t="shared" si="14"/>
        <v/>
      </c>
      <c r="F928" s="341"/>
      <c r="G928" s="341"/>
      <c r="H928" s="341"/>
      <c r="I928" s="341"/>
      <c r="J928" s="341"/>
      <c r="K928" s="341"/>
      <c r="L928" s="341"/>
      <c r="M928" s="341"/>
      <c r="N928" s="341"/>
      <c r="O928" s="341"/>
      <c r="P928" s="506"/>
      <c r="Q928" s="341"/>
      <c r="R928" s="341"/>
      <c r="S928" s="341"/>
      <c r="T928" s="341"/>
      <c r="U928" s="341"/>
      <c r="V928" s="341"/>
      <c r="W928" s="342"/>
      <c r="X928" s="90"/>
      <c r="Y928" s="341"/>
      <c r="Z928" s="341"/>
      <c r="AA928" s="341"/>
      <c r="AB928" s="341"/>
      <c r="AC928" s="341"/>
      <c r="AD928" s="341"/>
      <c r="AE928" s="564"/>
      <c r="AF928" s="564"/>
      <c r="AG928" s="564"/>
      <c r="AH928" s="564"/>
      <c r="AI928" s="564"/>
      <c r="AJ928" s="564"/>
      <c r="AK928" s="564"/>
      <c r="AL928" s="564"/>
      <c r="AM928" s="564"/>
      <c r="AN928" s="564"/>
      <c r="AO928" s="564"/>
      <c r="AP928" s="564"/>
      <c r="AQ928" s="564"/>
      <c r="AR928" s="564"/>
      <c r="AS928" s="564"/>
      <c r="AT928" s="564"/>
      <c r="AU928" s="341"/>
      <c r="AV928" s="306"/>
      <c r="AW928" s="306"/>
      <c r="AX928" s="341"/>
      <c r="AY928" s="341"/>
      <c r="AZ928" s="341"/>
      <c r="BA928" s="341"/>
      <c r="BB928" s="341"/>
      <c r="BC928" s="341"/>
      <c r="BD928" s="341"/>
      <c r="BE928" s="401"/>
      <c r="BF928" s="341"/>
      <c r="BG928" s="341"/>
      <c r="BH928" s="402"/>
      <c r="BI928" s="403"/>
      <c r="BJ928" s="405"/>
      <c r="BK928" s="405"/>
      <c r="BL928" s="405"/>
      <c r="BM928" s="405"/>
      <c r="BN928" s="514"/>
    </row>
    <row r="929" ht="18.75" customHeight="1">
      <c r="A929" s="336" t="str">
        <f t="shared" si="13"/>
        <v/>
      </c>
      <c r="B929" s="341"/>
      <c r="C929" s="559"/>
      <c r="D929" s="559"/>
      <c r="E929" s="560" t="str">
        <f t="shared" si="14"/>
        <v/>
      </c>
      <c r="F929" s="341"/>
      <c r="G929" s="341"/>
      <c r="H929" s="341"/>
      <c r="I929" s="341"/>
      <c r="J929" s="341"/>
      <c r="K929" s="341"/>
      <c r="L929" s="341"/>
      <c r="M929" s="341"/>
      <c r="N929" s="341"/>
      <c r="O929" s="341"/>
      <c r="P929" s="506"/>
      <c r="Q929" s="341"/>
      <c r="R929" s="341"/>
      <c r="S929" s="341"/>
      <c r="T929" s="341"/>
      <c r="U929" s="341"/>
      <c r="V929" s="341"/>
      <c r="W929" s="342"/>
      <c r="X929" s="90"/>
      <c r="Y929" s="341"/>
      <c r="Z929" s="341"/>
      <c r="AA929" s="341"/>
      <c r="AB929" s="341"/>
      <c r="AC929" s="341"/>
      <c r="AD929" s="341"/>
      <c r="AE929" s="564"/>
      <c r="AF929" s="564"/>
      <c r="AG929" s="564"/>
      <c r="AH929" s="564"/>
      <c r="AI929" s="564"/>
      <c r="AJ929" s="564"/>
      <c r="AK929" s="564"/>
      <c r="AL929" s="564"/>
      <c r="AM929" s="564"/>
      <c r="AN929" s="564"/>
      <c r="AO929" s="564"/>
      <c r="AP929" s="564"/>
      <c r="AQ929" s="564"/>
      <c r="AR929" s="564"/>
      <c r="AS929" s="564"/>
      <c r="AT929" s="564"/>
      <c r="AU929" s="341"/>
      <c r="AV929" s="306"/>
      <c r="AW929" s="306"/>
      <c r="AX929" s="341"/>
      <c r="AY929" s="341"/>
      <c r="AZ929" s="341"/>
      <c r="BA929" s="341"/>
      <c r="BB929" s="341"/>
      <c r="BC929" s="341"/>
      <c r="BD929" s="341"/>
      <c r="BE929" s="401"/>
      <c r="BF929" s="341"/>
      <c r="BG929" s="341"/>
      <c r="BH929" s="402"/>
      <c r="BI929" s="403"/>
      <c r="BJ929" s="405"/>
      <c r="BK929" s="405"/>
      <c r="BL929" s="405"/>
      <c r="BM929" s="405"/>
      <c r="BN929" s="514"/>
    </row>
    <row r="930" ht="18.75" customHeight="1">
      <c r="A930" s="336" t="str">
        <f t="shared" si="13"/>
        <v/>
      </c>
      <c r="B930" s="341"/>
      <c r="C930" s="559"/>
      <c r="D930" s="559"/>
      <c r="E930" s="560" t="str">
        <f t="shared" si="14"/>
        <v/>
      </c>
      <c r="F930" s="341"/>
      <c r="G930" s="341"/>
      <c r="H930" s="341"/>
      <c r="I930" s="341"/>
      <c r="J930" s="341"/>
      <c r="K930" s="341"/>
      <c r="L930" s="341"/>
      <c r="M930" s="341"/>
      <c r="N930" s="341"/>
      <c r="O930" s="341"/>
      <c r="P930" s="506"/>
      <c r="Q930" s="341"/>
      <c r="R930" s="341"/>
      <c r="S930" s="341"/>
      <c r="T930" s="341"/>
      <c r="U930" s="341"/>
      <c r="V930" s="341"/>
      <c r="W930" s="342"/>
      <c r="X930" s="90"/>
      <c r="Y930" s="341"/>
      <c r="Z930" s="341"/>
      <c r="AA930" s="341"/>
      <c r="AB930" s="341"/>
      <c r="AC930" s="341"/>
      <c r="AD930" s="341"/>
      <c r="AE930" s="564"/>
      <c r="AF930" s="564"/>
      <c r="AG930" s="564"/>
      <c r="AH930" s="564"/>
      <c r="AI930" s="564"/>
      <c r="AJ930" s="564"/>
      <c r="AK930" s="564"/>
      <c r="AL930" s="564"/>
      <c r="AM930" s="564"/>
      <c r="AN930" s="564"/>
      <c r="AO930" s="564"/>
      <c r="AP930" s="564"/>
      <c r="AQ930" s="564"/>
      <c r="AR930" s="564"/>
      <c r="AS930" s="564"/>
      <c r="AT930" s="564"/>
      <c r="AU930" s="341"/>
      <c r="AV930" s="306"/>
      <c r="AW930" s="306"/>
      <c r="AX930" s="341"/>
      <c r="AY930" s="341"/>
      <c r="AZ930" s="341"/>
      <c r="BA930" s="341"/>
      <c r="BB930" s="341"/>
      <c r="BC930" s="341"/>
      <c r="BD930" s="341"/>
      <c r="BE930" s="401"/>
      <c r="BF930" s="341"/>
      <c r="BG930" s="341"/>
      <c r="BH930" s="402"/>
      <c r="BI930" s="403"/>
      <c r="BJ930" s="405"/>
      <c r="BK930" s="405"/>
      <c r="BL930" s="405"/>
      <c r="BM930" s="405"/>
      <c r="BN930" s="514"/>
    </row>
    <row r="931" ht="18.75" customHeight="1">
      <c r="A931" s="336" t="str">
        <f t="shared" si="13"/>
        <v/>
      </c>
      <c r="B931" s="341"/>
      <c r="C931" s="559"/>
      <c r="D931" s="559"/>
      <c r="E931" s="560" t="str">
        <f t="shared" si="14"/>
        <v/>
      </c>
      <c r="F931" s="341"/>
      <c r="G931" s="341"/>
      <c r="H931" s="341"/>
      <c r="I931" s="341"/>
      <c r="J931" s="341"/>
      <c r="K931" s="341"/>
      <c r="L931" s="341"/>
      <c r="M931" s="341"/>
      <c r="N931" s="341"/>
      <c r="O931" s="341"/>
      <c r="P931" s="506"/>
      <c r="Q931" s="341"/>
      <c r="R931" s="341"/>
      <c r="S931" s="341"/>
      <c r="T931" s="341"/>
      <c r="U931" s="341"/>
      <c r="V931" s="341"/>
      <c r="W931" s="342"/>
      <c r="X931" s="90"/>
      <c r="Y931" s="341"/>
      <c r="Z931" s="341"/>
      <c r="AA931" s="341"/>
      <c r="AB931" s="341"/>
      <c r="AC931" s="341"/>
      <c r="AD931" s="341"/>
      <c r="AE931" s="564"/>
      <c r="AF931" s="564"/>
      <c r="AG931" s="564"/>
      <c r="AH931" s="564"/>
      <c r="AI931" s="564"/>
      <c r="AJ931" s="564"/>
      <c r="AK931" s="564"/>
      <c r="AL931" s="564"/>
      <c r="AM931" s="564"/>
      <c r="AN931" s="564"/>
      <c r="AO931" s="564"/>
      <c r="AP931" s="564"/>
      <c r="AQ931" s="564"/>
      <c r="AR931" s="564"/>
      <c r="AS931" s="564"/>
      <c r="AT931" s="564"/>
      <c r="AU931" s="341"/>
      <c r="AV931" s="306"/>
      <c r="AW931" s="306"/>
      <c r="AX931" s="341"/>
      <c r="AY931" s="341"/>
      <c r="AZ931" s="341"/>
      <c r="BA931" s="341"/>
      <c r="BB931" s="341"/>
      <c r="BC931" s="341"/>
      <c r="BD931" s="341"/>
      <c r="BE931" s="401"/>
      <c r="BF931" s="341"/>
      <c r="BG931" s="341"/>
      <c r="BH931" s="402"/>
      <c r="BI931" s="403"/>
      <c r="BJ931" s="405"/>
      <c r="BK931" s="405"/>
      <c r="BL931" s="405"/>
      <c r="BM931" s="405"/>
      <c r="BN931" s="514"/>
    </row>
    <row r="932" ht="18.75" customHeight="1">
      <c r="A932" s="336" t="str">
        <f t="shared" si="13"/>
        <v/>
      </c>
      <c r="B932" s="341"/>
      <c r="C932" s="559"/>
      <c r="D932" s="559"/>
      <c r="E932" s="560" t="str">
        <f t="shared" si="14"/>
        <v/>
      </c>
      <c r="F932" s="341"/>
      <c r="G932" s="341"/>
      <c r="H932" s="341"/>
      <c r="I932" s="341"/>
      <c r="J932" s="341"/>
      <c r="K932" s="341"/>
      <c r="L932" s="341"/>
      <c r="M932" s="341"/>
      <c r="N932" s="341"/>
      <c r="O932" s="341"/>
      <c r="P932" s="506"/>
      <c r="Q932" s="341"/>
      <c r="R932" s="341"/>
      <c r="S932" s="341"/>
      <c r="T932" s="341"/>
      <c r="U932" s="341"/>
      <c r="V932" s="341"/>
      <c r="W932" s="342"/>
      <c r="X932" s="90"/>
      <c r="Y932" s="341"/>
      <c r="Z932" s="341"/>
      <c r="AA932" s="341"/>
      <c r="AB932" s="341"/>
      <c r="AC932" s="341"/>
      <c r="AD932" s="341"/>
      <c r="AE932" s="564"/>
      <c r="AF932" s="564"/>
      <c r="AG932" s="564"/>
      <c r="AH932" s="564"/>
      <c r="AI932" s="564"/>
      <c r="AJ932" s="564"/>
      <c r="AK932" s="564"/>
      <c r="AL932" s="564"/>
      <c r="AM932" s="564"/>
      <c r="AN932" s="564"/>
      <c r="AO932" s="564"/>
      <c r="AP932" s="564"/>
      <c r="AQ932" s="564"/>
      <c r="AR932" s="564"/>
      <c r="AS932" s="564"/>
      <c r="AT932" s="564"/>
      <c r="AU932" s="341"/>
      <c r="AV932" s="306"/>
      <c r="AW932" s="306"/>
      <c r="AX932" s="341"/>
      <c r="AY932" s="341"/>
      <c r="AZ932" s="341"/>
      <c r="BA932" s="341"/>
      <c r="BB932" s="341"/>
      <c r="BC932" s="341"/>
      <c r="BD932" s="341"/>
      <c r="BE932" s="401"/>
      <c r="BF932" s="341"/>
      <c r="BG932" s="341"/>
      <c r="BH932" s="402"/>
      <c r="BI932" s="403"/>
      <c r="BJ932" s="405"/>
      <c r="BK932" s="405"/>
      <c r="BL932" s="405"/>
      <c r="BM932" s="405"/>
      <c r="BN932" s="514"/>
    </row>
    <row r="933" ht="18.75" customHeight="1">
      <c r="A933" s="336" t="str">
        <f t="shared" si="13"/>
        <v/>
      </c>
      <c r="B933" s="341"/>
      <c r="C933" s="559"/>
      <c r="D933" s="559"/>
      <c r="E933" s="560" t="str">
        <f t="shared" si="14"/>
        <v/>
      </c>
      <c r="F933" s="341"/>
      <c r="G933" s="341"/>
      <c r="H933" s="341"/>
      <c r="I933" s="341"/>
      <c r="J933" s="341"/>
      <c r="K933" s="341"/>
      <c r="L933" s="341"/>
      <c r="M933" s="341"/>
      <c r="N933" s="341"/>
      <c r="O933" s="341"/>
      <c r="P933" s="506"/>
      <c r="Q933" s="341"/>
      <c r="R933" s="341"/>
      <c r="S933" s="341"/>
      <c r="T933" s="341"/>
      <c r="U933" s="341"/>
      <c r="V933" s="341"/>
      <c r="W933" s="342"/>
      <c r="X933" s="90"/>
      <c r="Y933" s="341"/>
      <c r="Z933" s="341"/>
      <c r="AA933" s="341"/>
      <c r="AB933" s="341"/>
      <c r="AC933" s="341"/>
      <c r="AD933" s="341"/>
      <c r="AE933" s="564"/>
      <c r="AF933" s="564"/>
      <c r="AG933" s="564"/>
      <c r="AH933" s="564"/>
      <c r="AI933" s="564"/>
      <c r="AJ933" s="564"/>
      <c r="AK933" s="564"/>
      <c r="AL933" s="564"/>
      <c r="AM933" s="564"/>
      <c r="AN933" s="564"/>
      <c r="AO933" s="564"/>
      <c r="AP933" s="564"/>
      <c r="AQ933" s="564"/>
      <c r="AR933" s="564"/>
      <c r="AS933" s="564"/>
      <c r="AT933" s="564"/>
      <c r="AU933" s="341"/>
      <c r="AV933" s="306"/>
      <c r="AW933" s="306"/>
      <c r="AX933" s="341"/>
      <c r="AY933" s="341"/>
      <c r="AZ933" s="341"/>
      <c r="BA933" s="341"/>
      <c r="BB933" s="341"/>
      <c r="BC933" s="341"/>
      <c r="BD933" s="341"/>
      <c r="BE933" s="401"/>
      <c r="BF933" s="341"/>
      <c r="BG933" s="341"/>
      <c r="BH933" s="402"/>
      <c r="BI933" s="403"/>
      <c r="BJ933" s="405"/>
      <c r="BK933" s="405"/>
      <c r="BL933" s="405"/>
      <c r="BM933" s="405"/>
      <c r="BN933" s="514"/>
    </row>
    <row r="934" ht="18.75" customHeight="1">
      <c r="A934" s="336" t="str">
        <f t="shared" si="13"/>
        <v/>
      </c>
      <c r="B934" s="341"/>
      <c r="C934" s="559"/>
      <c r="D934" s="559"/>
      <c r="E934" s="560" t="str">
        <f t="shared" si="14"/>
        <v/>
      </c>
      <c r="F934" s="341"/>
      <c r="G934" s="341"/>
      <c r="H934" s="341"/>
      <c r="I934" s="341"/>
      <c r="J934" s="341"/>
      <c r="K934" s="341"/>
      <c r="L934" s="341"/>
      <c r="M934" s="341"/>
      <c r="N934" s="341"/>
      <c r="O934" s="341"/>
      <c r="P934" s="506"/>
      <c r="Q934" s="341"/>
      <c r="R934" s="341"/>
      <c r="S934" s="341"/>
      <c r="T934" s="341"/>
      <c r="U934" s="341"/>
      <c r="V934" s="341"/>
      <c r="W934" s="342"/>
      <c r="X934" s="90"/>
      <c r="Y934" s="341"/>
      <c r="Z934" s="341"/>
      <c r="AA934" s="341"/>
      <c r="AB934" s="341"/>
      <c r="AC934" s="341"/>
      <c r="AD934" s="341"/>
      <c r="AE934" s="564"/>
      <c r="AF934" s="564"/>
      <c r="AG934" s="564"/>
      <c r="AH934" s="564"/>
      <c r="AI934" s="564"/>
      <c r="AJ934" s="564"/>
      <c r="AK934" s="564"/>
      <c r="AL934" s="564"/>
      <c r="AM934" s="564"/>
      <c r="AN934" s="564"/>
      <c r="AO934" s="564"/>
      <c r="AP934" s="564"/>
      <c r="AQ934" s="564"/>
      <c r="AR934" s="564"/>
      <c r="AS934" s="564"/>
      <c r="AT934" s="564"/>
      <c r="AU934" s="341"/>
      <c r="AV934" s="306"/>
      <c r="AW934" s="306"/>
      <c r="AX934" s="341"/>
      <c r="AY934" s="341"/>
      <c r="AZ934" s="341"/>
      <c r="BA934" s="341"/>
      <c r="BB934" s="341"/>
      <c r="BC934" s="341"/>
      <c r="BD934" s="341"/>
      <c r="BE934" s="401"/>
      <c r="BF934" s="341"/>
      <c r="BG934" s="341"/>
      <c r="BH934" s="402"/>
      <c r="BI934" s="403"/>
      <c r="BJ934" s="405"/>
      <c r="BK934" s="405"/>
      <c r="BL934" s="405"/>
      <c r="BM934" s="405"/>
      <c r="BN934" s="514"/>
    </row>
    <row r="935" ht="18.75" customHeight="1">
      <c r="A935" s="336" t="str">
        <f t="shared" si="13"/>
        <v/>
      </c>
      <c r="B935" s="341"/>
      <c r="C935" s="559"/>
      <c r="D935" s="559"/>
      <c r="E935" s="560" t="str">
        <f t="shared" si="14"/>
        <v/>
      </c>
      <c r="F935" s="341"/>
      <c r="G935" s="341"/>
      <c r="H935" s="341"/>
      <c r="I935" s="341"/>
      <c r="J935" s="341"/>
      <c r="K935" s="341"/>
      <c r="L935" s="341"/>
      <c r="M935" s="341"/>
      <c r="N935" s="341"/>
      <c r="O935" s="341"/>
      <c r="P935" s="506"/>
      <c r="Q935" s="341"/>
      <c r="R935" s="341"/>
      <c r="S935" s="341"/>
      <c r="T935" s="341"/>
      <c r="U935" s="341"/>
      <c r="V935" s="341"/>
      <c r="W935" s="342"/>
      <c r="X935" s="90"/>
      <c r="Y935" s="341"/>
      <c r="Z935" s="341"/>
      <c r="AA935" s="341"/>
      <c r="AB935" s="341"/>
      <c r="AC935" s="341"/>
      <c r="AD935" s="341"/>
      <c r="AE935" s="564"/>
      <c r="AF935" s="564"/>
      <c r="AG935" s="564"/>
      <c r="AH935" s="564"/>
      <c r="AI935" s="564"/>
      <c r="AJ935" s="564"/>
      <c r="AK935" s="564"/>
      <c r="AL935" s="564"/>
      <c r="AM935" s="564"/>
      <c r="AN935" s="564"/>
      <c r="AO935" s="564"/>
      <c r="AP935" s="564"/>
      <c r="AQ935" s="564"/>
      <c r="AR935" s="564"/>
      <c r="AS935" s="564"/>
      <c r="AT935" s="564"/>
      <c r="AU935" s="341"/>
      <c r="AV935" s="306"/>
      <c r="AW935" s="306"/>
      <c r="AX935" s="341"/>
      <c r="AY935" s="341"/>
      <c r="AZ935" s="341"/>
      <c r="BA935" s="341"/>
      <c r="BB935" s="341"/>
      <c r="BC935" s="341"/>
      <c r="BD935" s="341"/>
      <c r="BE935" s="401"/>
      <c r="BF935" s="341"/>
      <c r="BG935" s="341"/>
      <c r="BH935" s="402"/>
      <c r="BI935" s="403"/>
      <c r="BJ935" s="405"/>
      <c r="BK935" s="405"/>
      <c r="BL935" s="405"/>
      <c r="BM935" s="405"/>
      <c r="BN935" s="514"/>
    </row>
    <row r="936" ht="18.75" customHeight="1">
      <c r="A936" s="336" t="str">
        <f t="shared" si="13"/>
        <v/>
      </c>
      <c r="B936" s="341"/>
      <c r="C936" s="559"/>
      <c r="D936" s="559"/>
      <c r="E936" s="560" t="str">
        <f t="shared" si="14"/>
        <v/>
      </c>
      <c r="F936" s="341"/>
      <c r="G936" s="341"/>
      <c r="H936" s="341"/>
      <c r="I936" s="341"/>
      <c r="J936" s="341"/>
      <c r="K936" s="341"/>
      <c r="L936" s="341"/>
      <c r="M936" s="341"/>
      <c r="N936" s="341"/>
      <c r="O936" s="341"/>
      <c r="P936" s="506"/>
      <c r="Q936" s="341"/>
      <c r="R936" s="341"/>
      <c r="S936" s="341"/>
      <c r="T936" s="341"/>
      <c r="U936" s="341"/>
      <c r="V936" s="341"/>
      <c r="W936" s="342"/>
      <c r="X936" s="90"/>
      <c r="Y936" s="341"/>
      <c r="Z936" s="341"/>
      <c r="AA936" s="341"/>
      <c r="AB936" s="341"/>
      <c r="AC936" s="341"/>
      <c r="AD936" s="341"/>
      <c r="AE936" s="564"/>
      <c r="AF936" s="564"/>
      <c r="AG936" s="564"/>
      <c r="AH936" s="564"/>
      <c r="AI936" s="564"/>
      <c r="AJ936" s="564"/>
      <c r="AK936" s="564"/>
      <c r="AL936" s="564"/>
      <c r="AM936" s="564"/>
      <c r="AN936" s="564"/>
      <c r="AO936" s="564"/>
      <c r="AP936" s="564"/>
      <c r="AQ936" s="564"/>
      <c r="AR936" s="564"/>
      <c r="AS936" s="564"/>
      <c r="AT936" s="564"/>
      <c r="AU936" s="341"/>
      <c r="AV936" s="306"/>
      <c r="AW936" s="306"/>
      <c r="AX936" s="341"/>
      <c r="AY936" s="341"/>
      <c r="AZ936" s="341"/>
      <c r="BA936" s="341"/>
      <c r="BB936" s="341"/>
      <c r="BC936" s="341"/>
      <c r="BD936" s="341"/>
      <c r="BE936" s="401"/>
      <c r="BF936" s="341"/>
      <c r="BG936" s="341"/>
      <c r="BH936" s="402"/>
      <c r="BI936" s="403"/>
      <c r="BJ936" s="405"/>
      <c r="BK936" s="405"/>
      <c r="BL936" s="405"/>
      <c r="BM936" s="405"/>
      <c r="BN936" s="514"/>
    </row>
    <row r="937" ht="18.75" customHeight="1">
      <c r="A937" s="336" t="str">
        <f t="shared" si="13"/>
        <v/>
      </c>
      <c r="B937" s="341"/>
      <c r="C937" s="559"/>
      <c r="D937" s="559"/>
      <c r="E937" s="560" t="str">
        <f t="shared" si="14"/>
        <v/>
      </c>
      <c r="F937" s="341"/>
      <c r="G937" s="341"/>
      <c r="H937" s="341"/>
      <c r="I937" s="341"/>
      <c r="J937" s="341"/>
      <c r="K937" s="341"/>
      <c r="L937" s="341"/>
      <c r="M937" s="341"/>
      <c r="N937" s="341"/>
      <c r="O937" s="341"/>
      <c r="P937" s="506"/>
      <c r="Q937" s="341"/>
      <c r="R937" s="341"/>
      <c r="S937" s="341"/>
      <c r="T937" s="341"/>
      <c r="U937" s="341"/>
      <c r="V937" s="341"/>
      <c r="W937" s="342"/>
      <c r="X937" s="90"/>
      <c r="Y937" s="341"/>
      <c r="Z937" s="341"/>
      <c r="AA937" s="341"/>
      <c r="AB937" s="341"/>
      <c r="AC937" s="341"/>
      <c r="AD937" s="341"/>
      <c r="AE937" s="564"/>
      <c r="AF937" s="564"/>
      <c r="AG937" s="564"/>
      <c r="AH937" s="564"/>
      <c r="AI937" s="564"/>
      <c r="AJ937" s="564"/>
      <c r="AK937" s="564"/>
      <c r="AL937" s="564"/>
      <c r="AM937" s="564"/>
      <c r="AN937" s="564"/>
      <c r="AO937" s="564"/>
      <c r="AP937" s="564"/>
      <c r="AQ937" s="564"/>
      <c r="AR937" s="564"/>
      <c r="AS937" s="564"/>
      <c r="AT937" s="564"/>
      <c r="AU937" s="341"/>
      <c r="AV937" s="306"/>
      <c r="AW937" s="306"/>
      <c r="AX937" s="341"/>
      <c r="AY937" s="341"/>
      <c r="AZ937" s="341"/>
      <c r="BA937" s="341"/>
      <c r="BB937" s="341"/>
      <c r="BC937" s="341"/>
      <c r="BD937" s="341"/>
      <c r="BE937" s="401"/>
      <c r="BF937" s="341"/>
      <c r="BG937" s="341"/>
      <c r="BH937" s="402"/>
      <c r="BI937" s="403"/>
      <c r="BJ937" s="405"/>
      <c r="BK937" s="405"/>
      <c r="BL937" s="405"/>
      <c r="BM937" s="405"/>
      <c r="BN937" s="514"/>
    </row>
    <row r="938" ht="18.75" customHeight="1">
      <c r="A938" s="336" t="str">
        <f t="shared" si="13"/>
        <v/>
      </c>
      <c r="B938" s="341"/>
      <c r="C938" s="559"/>
      <c r="D938" s="559"/>
      <c r="E938" s="560" t="str">
        <f t="shared" si="14"/>
        <v/>
      </c>
      <c r="F938" s="341"/>
      <c r="G938" s="341"/>
      <c r="H938" s="341"/>
      <c r="I938" s="341"/>
      <c r="J938" s="341"/>
      <c r="K938" s="341"/>
      <c r="L938" s="341"/>
      <c r="M938" s="341"/>
      <c r="N938" s="341"/>
      <c r="O938" s="341"/>
      <c r="P938" s="506"/>
      <c r="Q938" s="341"/>
      <c r="R938" s="341"/>
      <c r="S938" s="341"/>
      <c r="T938" s="341"/>
      <c r="U938" s="341"/>
      <c r="V938" s="341"/>
      <c r="W938" s="342"/>
      <c r="X938" s="90"/>
      <c r="Y938" s="341"/>
      <c r="Z938" s="341"/>
      <c r="AA938" s="341"/>
      <c r="AB938" s="341"/>
      <c r="AC938" s="341"/>
      <c r="AD938" s="341"/>
      <c r="AE938" s="564"/>
      <c r="AF938" s="564"/>
      <c r="AG938" s="564"/>
      <c r="AH938" s="564"/>
      <c r="AI938" s="564"/>
      <c r="AJ938" s="564"/>
      <c r="AK938" s="564"/>
      <c r="AL938" s="564"/>
      <c r="AM938" s="564"/>
      <c r="AN938" s="564"/>
      <c r="AO938" s="564"/>
      <c r="AP938" s="564"/>
      <c r="AQ938" s="564"/>
      <c r="AR938" s="564"/>
      <c r="AS938" s="564"/>
      <c r="AT938" s="564"/>
      <c r="AU938" s="341"/>
      <c r="AV938" s="306"/>
      <c r="AW938" s="306"/>
      <c r="AX938" s="341"/>
      <c r="AY938" s="341"/>
      <c r="AZ938" s="341"/>
      <c r="BA938" s="341"/>
      <c r="BB938" s="341"/>
      <c r="BC938" s="341"/>
      <c r="BD938" s="341"/>
      <c r="BE938" s="401"/>
      <c r="BF938" s="341"/>
      <c r="BG938" s="341"/>
      <c r="BH938" s="402"/>
      <c r="BI938" s="403"/>
      <c r="BJ938" s="405"/>
      <c r="BK938" s="405"/>
      <c r="BL938" s="405"/>
      <c r="BM938" s="405"/>
      <c r="BN938" s="514"/>
    </row>
    <row r="939" ht="18.75" customHeight="1">
      <c r="A939" s="336" t="str">
        <f t="shared" si="13"/>
        <v/>
      </c>
      <c r="B939" s="341"/>
      <c r="C939" s="559"/>
      <c r="D939" s="559"/>
      <c r="E939" s="560" t="str">
        <f t="shared" si="14"/>
        <v/>
      </c>
      <c r="F939" s="341"/>
      <c r="G939" s="341"/>
      <c r="H939" s="341"/>
      <c r="I939" s="341"/>
      <c r="J939" s="341"/>
      <c r="K939" s="341"/>
      <c r="L939" s="341"/>
      <c r="M939" s="341"/>
      <c r="N939" s="341"/>
      <c r="O939" s="341"/>
      <c r="P939" s="506"/>
      <c r="Q939" s="341"/>
      <c r="R939" s="341"/>
      <c r="S939" s="341"/>
      <c r="T939" s="341"/>
      <c r="U939" s="341"/>
      <c r="V939" s="341"/>
      <c r="W939" s="342"/>
      <c r="X939" s="90"/>
      <c r="Y939" s="341"/>
      <c r="Z939" s="341"/>
      <c r="AA939" s="341"/>
      <c r="AB939" s="341"/>
      <c r="AC939" s="341"/>
      <c r="AD939" s="341"/>
      <c r="AE939" s="564"/>
      <c r="AF939" s="564"/>
      <c r="AG939" s="564"/>
      <c r="AH939" s="564"/>
      <c r="AI939" s="564"/>
      <c r="AJ939" s="564"/>
      <c r="AK939" s="564"/>
      <c r="AL939" s="564"/>
      <c r="AM939" s="564"/>
      <c r="AN939" s="564"/>
      <c r="AO939" s="564"/>
      <c r="AP939" s="564"/>
      <c r="AQ939" s="564"/>
      <c r="AR939" s="564"/>
      <c r="AS939" s="564"/>
      <c r="AT939" s="564"/>
      <c r="AU939" s="341"/>
      <c r="AV939" s="306"/>
      <c r="AW939" s="306"/>
      <c r="AX939" s="341"/>
      <c r="AY939" s="341"/>
      <c r="AZ939" s="341"/>
      <c r="BA939" s="341"/>
      <c r="BB939" s="341"/>
      <c r="BC939" s="341"/>
      <c r="BD939" s="341"/>
      <c r="BE939" s="401"/>
      <c r="BF939" s="341"/>
      <c r="BG939" s="341"/>
      <c r="BH939" s="402"/>
      <c r="BI939" s="403"/>
      <c r="BJ939" s="405"/>
      <c r="BK939" s="405"/>
      <c r="BL939" s="405"/>
      <c r="BM939" s="405"/>
      <c r="BN939" s="514"/>
    </row>
    <row r="940" ht="18.75" customHeight="1">
      <c r="A940" s="336" t="str">
        <f t="shared" si="13"/>
        <v/>
      </c>
      <c r="B940" s="341"/>
      <c r="C940" s="559"/>
      <c r="D940" s="559"/>
      <c r="E940" s="560" t="str">
        <f t="shared" si="14"/>
        <v/>
      </c>
      <c r="F940" s="341"/>
      <c r="G940" s="341"/>
      <c r="H940" s="341"/>
      <c r="I940" s="341"/>
      <c r="J940" s="341"/>
      <c r="K940" s="341"/>
      <c r="L940" s="341"/>
      <c r="M940" s="341"/>
      <c r="N940" s="341"/>
      <c r="O940" s="341"/>
      <c r="P940" s="506"/>
      <c r="Q940" s="341"/>
      <c r="R940" s="341"/>
      <c r="S940" s="341"/>
      <c r="T940" s="341"/>
      <c r="U940" s="341"/>
      <c r="V940" s="341"/>
      <c r="W940" s="342"/>
      <c r="X940" s="90"/>
      <c r="Y940" s="341"/>
      <c r="Z940" s="341"/>
      <c r="AA940" s="341"/>
      <c r="AB940" s="341"/>
      <c r="AC940" s="341"/>
      <c r="AD940" s="341"/>
      <c r="AE940" s="564"/>
      <c r="AF940" s="564"/>
      <c r="AG940" s="564"/>
      <c r="AH940" s="564"/>
      <c r="AI940" s="564"/>
      <c r="AJ940" s="564"/>
      <c r="AK940" s="564"/>
      <c r="AL940" s="564"/>
      <c r="AM940" s="564"/>
      <c r="AN940" s="564"/>
      <c r="AO940" s="564"/>
      <c r="AP940" s="564"/>
      <c r="AQ940" s="564"/>
      <c r="AR940" s="564"/>
      <c r="AS940" s="564"/>
      <c r="AT940" s="564"/>
      <c r="AU940" s="341"/>
      <c r="AV940" s="306"/>
      <c r="AW940" s="306"/>
      <c r="AX940" s="341"/>
      <c r="AY940" s="341"/>
      <c r="AZ940" s="341"/>
      <c r="BA940" s="341"/>
      <c r="BB940" s="341"/>
      <c r="BC940" s="341"/>
      <c r="BD940" s="341"/>
      <c r="BE940" s="401"/>
      <c r="BF940" s="341"/>
      <c r="BG940" s="341"/>
      <c r="BH940" s="402"/>
      <c r="BI940" s="403"/>
      <c r="BJ940" s="405"/>
      <c r="BK940" s="405"/>
      <c r="BL940" s="405"/>
      <c r="BM940" s="405"/>
      <c r="BN940" s="514"/>
    </row>
    <row r="941" ht="18.75" customHeight="1">
      <c r="A941" s="336" t="str">
        <f t="shared" si="13"/>
        <v/>
      </c>
      <c r="B941" s="341"/>
      <c r="C941" s="559"/>
      <c r="D941" s="559"/>
      <c r="E941" s="560" t="str">
        <f t="shared" si="14"/>
        <v/>
      </c>
      <c r="F941" s="341"/>
      <c r="G941" s="341"/>
      <c r="H941" s="341"/>
      <c r="I941" s="341"/>
      <c r="J941" s="341"/>
      <c r="K941" s="341"/>
      <c r="L941" s="341"/>
      <c r="M941" s="341"/>
      <c r="N941" s="341"/>
      <c r="O941" s="341"/>
      <c r="P941" s="506"/>
      <c r="Q941" s="341"/>
      <c r="R941" s="341"/>
      <c r="S941" s="341"/>
      <c r="T941" s="341"/>
      <c r="U941" s="341"/>
      <c r="V941" s="341"/>
      <c r="W941" s="342"/>
      <c r="X941" s="90"/>
      <c r="Y941" s="341"/>
      <c r="Z941" s="341"/>
      <c r="AA941" s="341"/>
      <c r="AB941" s="341"/>
      <c r="AC941" s="341"/>
      <c r="AD941" s="341"/>
      <c r="AE941" s="564"/>
      <c r="AF941" s="564"/>
      <c r="AG941" s="564"/>
      <c r="AH941" s="564"/>
      <c r="AI941" s="564"/>
      <c r="AJ941" s="564"/>
      <c r="AK941" s="564"/>
      <c r="AL941" s="564"/>
      <c r="AM941" s="564"/>
      <c r="AN941" s="564"/>
      <c r="AO941" s="564"/>
      <c r="AP941" s="564"/>
      <c r="AQ941" s="564"/>
      <c r="AR941" s="564"/>
      <c r="AS941" s="564"/>
      <c r="AT941" s="564"/>
      <c r="AU941" s="341"/>
      <c r="AV941" s="306"/>
      <c r="AW941" s="306"/>
      <c r="AX941" s="341"/>
      <c r="AY941" s="341"/>
      <c r="AZ941" s="341"/>
      <c r="BA941" s="341"/>
      <c r="BB941" s="341"/>
      <c r="BC941" s="341"/>
      <c r="BD941" s="341"/>
      <c r="BE941" s="401"/>
      <c r="BF941" s="341"/>
      <c r="BG941" s="341"/>
      <c r="BH941" s="402"/>
      <c r="BI941" s="403"/>
      <c r="BJ941" s="405"/>
      <c r="BK941" s="405"/>
      <c r="BL941" s="405"/>
      <c r="BM941" s="405"/>
      <c r="BN941" s="514"/>
    </row>
    <row r="942" ht="18.75" customHeight="1">
      <c r="A942" s="336" t="str">
        <f t="shared" si="13"/>
        <v/>
      </c>
      <c r="B942" s="341"/>
      <c r="C942" s="559"/>
      <c r="D942" s="559"/>
      <c r="E942" s="560" t="str">
        <f t="shared" si="14"/>
        <v/>
      </c>
      <c r="F942" s="341"/>
      <c r="G942" s="341"/>
      <c r="H942" s="341"/>
      <c r="I942" s="341"/>
      <c r="J942" s="341"/>
      <c r="K942" s="341"/>
      <c r="L942" s="341"/>
      <c r="M942" s="341"/>
      <c r="N942" s="341"/>
      <c r="O942" s="341"/>
      <c r="P942" s="506"/>
      <c r="Q942" s="341"/>
      <c r="R942" s="341"/>
      <c r="S942" s="341"/>
      <c r="T942" s="341"/>
      <c r="U942" s="341"/>
      <c r="V942" s="341"/>
      <c r="W942" s="342"/>
      <c r="X942" s="90"/>
      <c r="Y942" s="341"/>
      <c r="Z942" s="341"/>
      <c r="AA942" s="341"/>
      <c r="AB942" s="341"/>
      <c r="AC942" s="341"/>
      <c r="AD942" s="341"/>
      <c r="AE942" s="564"/>
      <c r="AF942" s="564"/>
      <c r="AG942" s="564"/>
      <c r="AH942" s="564"/>
      <c r="AI942" s="564"/>
      <c r="AJ942" s="564"/>
      <c r="AK942" s="564"/>
      <c r="AL942" s="564"/>
      <c r="AM942" s="564"/>
      <c r="AN942" s="564"/>
      <c r="AO942" s="564"/>
      <c r="AP942" s="564"/>
      <c r="AQ942" s="564"/>
      <c r="AR942" s="564"/>
      <c r="AS942" s="564"/>
      <c r="AT942" s="564"/>
      <c r="AU942" s="341"/>
      <c r="AV942" s="306"/>
      <c r="AW942" s="306"/>
      <c r="AX942" s="341"/>
      <c r="AY942" s="341"/>
      <c r="AZ942" s="341"/>
      <c r="BA942" s="341"/>
      <c r="BB942" s="341"/>
      <c r="BC942" s="341"/>
      <c r="BD942" s="341"/>
      <c r="BE942" s="401"/>
      <c r="BF942" s="341"/>
      <c r="BG942" s="341"/>
      <c r="BH942" s="402"/>
      <c r="BI942" s="403"/>
      <c r="BJ942" s="405"/>
      <c r="BK942" s="405"/>
      <c r="BL942" s="405"/>
      <c r="BM942" s="405"/>
      <c r="BN942" s="514"/>
    </row>
    <row r="943" ht="18.75" customHeight="1">
      <c r="A943" s="336" t="str">
        <f t="shared" si="13"/>
        <v/>
      </c>
      <c r="B943" s="341"/>
      <c r="C943" s="559"/>
      <c r="D943" s="559"/>
      <c r="E943" s="560" t="str">
        <f t="shared" si="14"/>
        <v/>
      </c>
      <c r="F943" s="341"/>
      <c r="G943" s="341"/>
      <c r="H943" s="341"/>
      <c r="I943" s="341"/>
      <c r="J943" s="341"/>
      <c r="K943" s="341"/>
      <c r="L943" s="341"/>
      <c r="M943" s="341"/>
      <c r="N943" s="341"/>
      <c r="O943" s="341"/>
      <c r="P943" s="506"/>
      <c r="Q943" s="341"/>
      <c r="R943" s="341"/>
      <c r="S943" s="341"/>
      <c r="T943" s="341"/>
      <c r="U943" s="341"/>
      <c r="V943" s="341"/>
      <c r="W943" s="342"/>
      <c r="X943" s="90"/>
      <c r="Y943" s="341"/>
      <c r="Z943" s="341"/>
      <c r="AA943" s="341"/>
      <c r="AB943" s="341"/>
      <c r="AC943" s="341"/>
      <c r="AD943" s="341"/>
      <c r="AE943" s="564"/>
      <c r="AF943" s="564"/>
      <c r="AG943" s="564"/>
      <c r="AH943" s="564"/>
      <c r="AI943" s="564"/>
      <c r="AJ943" s="564"/>
      <c r="AK943" s="564"/>
      <c r="AL943" s="564"/>
      <c r="AM943" s="564"/>
      <c r="AN943" s="564"/>
      <c r="AO943" s="564"/>
      <c r="AP943" s="564"/>
      <c r="AQ943" s="564"/>
      <c r="AR943" s="564"/>
      <c r="AS943" s="564"/>
      <c r="AT943" s="564"/>
      <c r="AU943" s="341"/>
      <c r="AV943" s="306"/>
      <c r="AW943" s="306"/>
      <c r="AX943" s="341"/>
      <c r="AY943" s="341"/>
      <c r="AZ943" s="341"/>
      <c r="BA943" s="341"/>
      <c r="BB943" s="341"/>
      <c r="BC943" s="341"/>
      <c r="BD943" s="341"/>
      <c r="BE943" s="401"/>
      <c r="BF943" s="341"/>
      <c r="BG943" s="341"/>
      <c r="BH943" s="402"/>
      <c r="BI943" s="403"/>
      <c r="BJ943" s="405"/>
      <c r="BK943" s="405"/>
      <c r="BL943" s="405"/>
      <c r="BM943" s="405"/>
      <c r="BN943" s="514"/>
    </row>
    <row r="944" ht="18.75" customHeight="1">
      <c r="A944" s="336" t="str">
        <f t="shared" si="13"/>
        <v/>
      </c>
      <c r="B944" s="341"/>
      <c r="C944" s="559"/>
      <c r="D944" s="559"/>
      <c r="E944" s="560" t="str">
        <f t="shared" si="14"/>
        <v/>
      </c>
      <c r="F944" s="341"/>
      <c r="G944" s="341"/>
      <c r="H944" s="341"/>
      <c r="I944" s="341"/>
      <c r="J944" s="341"/>
      <c r="K944" s="341"/>
      <c r="L944" s="341"/>
      <c r="M944" s="341"/>
      <c r="N944" s="341"/>
      <c r="O944" s="341"/>
      <c r="P944" s="506"/>
      <c r="Q944" s="341"/>
      <c r="R944" s="341"/>
      <c r="S944" s="341"/>
      <c r="T944" s="341"/>
      <c r="U944" s="341"/>
      <c r="V944" s="341"/>
      <c r="W944" s="342"/>
      <c r="X944" s="90"/>
      <c r="Y944" s="341"/>
      <c r="Z944" s="341"/>
      <c r="AA944" s="341"/>
      <c r="AB944" s="341"/>
      <c r="AC944" s="341"/>
      <c r="AD944" s="341"/>
      <c r="AE944" s="564"/>
      <c r="AF944" s="564"/>
      <c r="AG944" s="564"/>
      <c r="AH944" s="564"/>
      <c r="AI944" s="564"/>
      <c r="AJ944" s="564"/>
      <c r="AK944" s="564"/>
      <c r="AL944" s="564"/>
      <c r="AM944" s="564"/>
      <c r="AN944" s="564"/>
      <c r="AO944" s="564"/>
      <c r="AP944" s="564"/>
      <c r="AQ944" s="564"/>
      <c r="AR944" s="564"/>
      <c r="AS944" s="564"/>
      <c r="AT944" s="564"/>
      <c r="AU944" s="341"/>
      <c r="AV944" s="306"/>
      <c r="AW944" s="306"/>
      <c r="AX944" s="341"/>
      <c r="AY944" s="341"/>
      <c r="AZ944" s="341"/>
      <c r="BA944" s="341"/>
      <c r="BB944" s="341"/>
      <c r="BC944" s="341"/>
      <c r="BD944" s="341"/>
      <c r="BE944" s="401"/>
      <c r="BF944" s="341"/>
      <c r="BG944" s="341"/>
      <c r="BH944" s="402"/>
      <c r="BI944" s="403"/>
      <c r="BJ944" s="405"/>
      <c r="BK944" s="405"/>
      <c r="BL944" s="405"/>
      <c r="BM944" s="405"/>
      <c r="BN944" s="514"/>
    </row>
    <row r="945" ht="18.75" customHeight="1">
      <c r="A945" s="336" t="str">
        <f t="shared" si="13"/>
        <v/>
      </c>
      <c r="B945" s="341"/>
      <c r="C945" s="559"/>
      <c r="D945" s="559"/>
      <c r="E945" s="560" t="str">
        <f t="shared" si="14"/>
        <v/>
      </c>
      <c r="F945" s="341"/>
      <c r="G945" s="341"/>
      <c r="H945" s="341"/>
      <c r="I945" s="341"/>
      <c r="J945" s="341"/>
      <c r="K945" s="341"/>
      <c r="L945" s="341"/>
      <c r="M945" s="341"/>
      <c r="N945" s="341"/>
      <c r="O945" s="341"/>
      <c r="P945" s="506"/>
      <c r="Q945" s="341"/>
      <c r="R945" s="341"/>
      <c r="S945" s="341"/>
      <c r="T945" s="341"/>
      <c r="U945" s="341"/>
      <c r="V945" s="341"/>
      <c r="W945" s="342"/>
      <c r="X945" s="90"/>
      <c r="Y945" s="341"/>
      <c r="Z945" s="341"/>
      <c r="AA945" s="341"/>
      <c r="AB945" s="341"/>
      <c r="AC945" s="341"/>
      <c r="AD945" s="341"/>
      <c r="AE945" s="564"/>
      <c r="AF945" s="564"/>
      <c r="AG945" s="564"/>
      <c r="AH945" s="564"/>
      <c r="AI945" s="564"/>
      <c r="AJ945" s="564"/>
      <c r="AK945" s="564"/>
      <c r="AL945" s="564"/>
      <c r="AM945" s="564"/>
      <c r="AN945" s="564"/>
      <c r="AO945" s="564"/>
      <c r="AP945" s="564"/>
      <c r="AQ945" s="564"/>
      <c r="AR945" s="564"/>
      <c r="AS945" s="564"/>
      <c r="AT945" s="564"/>
      <c r="AU945" s="341"/>
      <c r="AV945" s="306"/>
      <c r="AW945" s="306"/>
      <c r="AX945" s="341"/>
      <c r="AY945" s="341"/>
      <c r="AZ945" s="341"/>
      <c r="BA945" s="341"/>
      <c r="BB945" s="341"/>
      <c r="BC945" s="341"/>
      <c r="BD945" s="341"/>
      <c r="BE945" s="401"/>
      <c r="BF945" s="341"/>
      <c r="BG945" s="341"/>
      <c r="BH945" s="402"/>
      <c r="BI945" s="403"/>
      <c r="BJ945" s="405"/>
      <c r="BK945" s="405"/>
      <c r="BL945" s="405"/>
      <c r="BM945" s="405"/>
      <c r="BN945" s="514"/>
    </row>
    <row r="946" ht="18.75" customHeight="1">
      <c r="A946" s="336" t="str">
        <f t="shared" si="13"/>
        <v/>
      </c>
      <c r="B946" s="341"/>
      <c r="C946" s="559"/>
      <c r="D946" s="559"/>
      <c r="E946" s="560" t="str">
        <f t="shared" si="14"/>
        <v/>
      </c>
      <c r="F946" s="341"/>
      <c r="G946" s="341"/>
      <c r="H946" s="341"/>
      <c r="I946" s="341"/>
      <c r="J946" s="341"/>
      <c r="K946" s="341"/>
      <c r="L946" s="341"/>
      <c r="M946" s="341"/>
      <c r="N946" s="341"/>
      <c r="O946" s="341"/>
      <c r="P946" s="506"/>
      <c r="Q946" s="341"/>
      <c r="R946" s="341"/>
      <c r="S946" s="341"/>
      <c r="T946" s="341"/>
      <c r="U946" s="341"/>
      <c r="V946" s="341"/>
      <c r="W946" s="342"/>
      <c r="X946" s="90"/>
      <c r="Y946" s="341"/>
      <c r="Z946" s="341"/>
      <c r="AA946" s="341"/>
      <c r="AB946" s="341"/>
      <c r="AC946" s="341"/>
      <c r="AD946" s="341"/>
      <c r="AE946" s="564"/>
      <c r="AF946" s="564"/>
      <c r="AG946" s="564"/>
      <c r="AH946" s="564"/>
      <c r="AI946" s="564"/>
      <c r="AJ946" s="564"/>
      <c r="AK946" s="564"/>
      <c r="AL946" s="564"/>
      <c r="AM946" s="564"/>
      <c r="AN946" s="564"/>
      <c r="AO946" s="564"/>
      <c r="AP946" s="564"/>
      <c r="AQ946" s="564"/>
      <c r="AR946" s="564"/>
      <c r="AS946" s="564"/>
      <c r="AT946" s="564"/>
      <c r="AU946" s="341"/>
      <c r="AV946" s="306"/>
      <c r="AW946" s="306"/>
      <c r="AX946" s="341"/>
      <c r="AY946" s="341"/>
      <c r="AZ946" s="341"/>
      <c r="BA946" s="341"/>
      <c r="BB946" s="341"/>
      <c r="BC946" s="341"/>
      <c r="BD946" s="341"/>
      <c r="BE946" s="401"/>
      <c r="BF946" s="341"/>
      <c r="BG946" s="341"/>
      <c r="BH946" s="402"/>
      <c r="BI946" s="403"/>
      <c r="BJ946" s="405"/>
      <c r="BK946" s="405"/>
      <c r="BL946" s="405"/>
      <c r="BM946" s="405"/>
      <c r="BN946" s="514"/>
    </row>
    <row r="947" ht="18.75" customHeight="1">
      <c r="A947" s="336" t="str">
        <f t="shared" si="13"/>
        <v/>
      </c>
      <c r="B947" s="341"/>
      <c r="C947" s="559"/>
      <c r="D947" s="559"/>
      <c r="E947" s="560" t="str">
        <f t="shared" si="14"/>
        <v/>
      </c>
      <c r="F947" s="341"/>
      <c r="G947" s="341"/>
      <c r="H947" s="341"/>
      <c r="I947" s="341"/>
      <c r="J947" s="341"/>
      <c r="K947" s="341"/>
      <c r="L947" s="341"/>
      <c r="M947" s="341"/>
      <c r="N947" s="341"/>
      <c r="O947" s="341"/>
      <c r="P947" s="506"/>
      <c r="Q947" s="341"/>
      <c r="R947" s="341"/>
      <c r="S947" s="341"/>
      <c r="T947" s="341"/>
      <c r="U947" s="341"/>
      <c r="V947" s="341"/>
      <c r="W947" s="342"/>
      <c r="X947" s="90"/>
      <c r="Y947" s="341"/>
      <c r="Z947" s="341"/>
      <c r="AA947" s="341"/>
      <c r="AB947" s="341"/>
      <c r="AC947" s="341"/>
      <c r="AD947" s="341"/>
      <c r="AE947" s="564"/>
      <c r="AF947" s="564"/>
      <c r="AG947" s="564"/>
      <c r="AH947" s="564"/>
      <c r="AI947" s="564"/>
      <c r="AJ947" s="564"/>
      <c r="AK947" s="564"/>
      <c r="AL947" s="564"/>
      <c r="AM947" s="564"/>
      <c r="AN947" s="564"/>
      <c r="AO947" s="564"/>
      <c r="AP947" s="564"/>
      <c r="AQ947" s="564"/>
      <c r="AR947" s="564"/>
      <c r="AS947" s="564"/>
      <c r="AT947" s="564"/>
      <c r="AU947" s="341"/>
      <c r="AV947" s="306"/>
      <c r="AW947" s="306"/>
      <c r="AX947" s="341"/>
      <c r="AY947" s="341"/>
      <c r="AZ947" s="341"/>
      <c r="BA947" s="341"/>
      <c r="BB947" s="341"/>
      <c r="BC947" s="341"/>
      <c r="BD947" s="341"/>
      <c r="BE947" s="401"/>
      <c r="BF947" s="341"/>
      <c r="BG947" s="341"/>
      <c r="BH947" s="402"/>
      <c r="BI947" s="403"/>
      <c r="BJ947" s="405"/>
      <c r="BK947" s="405"/>
      <c r="BL947" s="405"/>
      <c r="BM947" s="405"/>
      <c r="BN947" s="514"/>
    </row>
    <row r="948" ht="18.75" customHeight="1">
      <c r="A948" s="336" t="str">
        <f t="shared" si="13"/>
        <v/>
      </c>
      <c r="B948" s="341"/>
      <c r="C948" s="559"/>
      <c r="D948" s="559"/>
      <c r="E948" s="560" t="str">
        <f t="shared" si="14"/>
        <v/>
      </c>
      <c r="F948" s="341"/>
      <c r="G948" s="341"/>
      <c r="H948" s="341"/>
      <c r="I948" s="341"/>
      <c r="J948" s="341"/>
      <c r="K948" s="341"/>
      <c r="L948" s="341"/>
      <c r="M948" s="341"/>
      <c r="N948" s="341"/>
      <c r="O948" s="341"/>
      <c r="P948" s="506"/>
      <c r="Q948" s="341"/>
      <c r="R948" s="341"/>
      <c r="S948" s="341"/>
      <c r="T948" s="341"/>
      <c r="U948" s="341"/>
      <c r="V948" s="341"/>
      <c r="W948" s="342"/>
      <c r="X948" s="90"/>
      <c r="Y948" s="341"/>
      <c r="Z948" s="341"/>
      <c r="AA948" s="341"/>
      <c r="AB948" s="341"/>
      <c r="AC948" s="341"/>
      <c r="AD948" s="341"/>
      <c r="AE948" s="564"/>
      <c r="AF948" s="564"/>
      <c r="AG948" s="564"/>
      <c r="AH948" s="564"/>
      <c r="AI948" s="564"/>
      <c r="AJ948" s="564"/>
      <c r="AK948" s="564"/>
      <c r="AL948" s="564"/>
      <c r="AM948" s="564"/>
      <c r="AN948" s="564"/>
      <c r="AO948" s="564"/>
      <c r="AP948" s="564"/>
      <c r="AQ948" s="564"/>
      <c r="AR948" s="564"/>
      <c r="AS948" s="564"/>
      <c r="AT948" s="564"/>
      <c r="AU948" s="341"/>
      <c r="AV948" s="306"/>
      <c r="AW948" s="306"/>
      <c r="AX948" s="341"/>
      <c r="AY948" s="341"/>
      <c r="AZ948" s="341"/>
      <c r="BA948" s="341"/>
      <c r="BB948" s="341"/>
      <c r="BC948" s="341"/>
      <c r="BD948" s="341"/>
      <c r="BE948" s="401"/>
      <c r="BF948" s="341"/>
      <c r="BG948" s="341"/>
      <c r="BH948" s="402"/>
      <c r="BI948" s="403"/>
      <c r="BJ948" s="405"/>
      <c r="BK948" s="405"/>
      <c r="BL948" s="405"/>
      <c r="BM948" s="405"/>
      <c r="BN948" s="514"/>
    </row>
    <row r="949" ht="18.75" customHeight="1">
      <c r="A949" s="336" t="str">
        <f t="shared" si="13"/>
        <v/>
      </c>
      <c r="B949" s="341"/>
      <c r="C949" s="559"/>
      <c r="D949" s="559"/>
      <c r="E949" s="560" t="str">
        <f t="shared" si="14"/>
        <v/>
      </c>
      <c r="F949" s="341"/>
      <c r="G949" s="341"/>
      <c r="H949" s="341"/>
      <c r="I949" s="341"/>
      <c r="J949" s="341"/>
      <c r="K949" s="341"/>
      <c r="L949" s="341"/>
      <c r="M949" s="341"/>
      <c r="N949" s="341"/>
      <c r="O949" s="341"/>
      <c r="P949" s="506"/>
      <c r="Q949" s="341"/>
      <c r="R949" s="341"/>
      <c r="S949" s="341"/>
      <c r="T949" s="341"/>
      <c r="U949" s="341"/>
      <c r="V949" s="341"/>
      <c r="W949" s="342"/>
      <c r="X949" s="90"/>
      <c r="Y949" s="341"/>
      <c r="Z949" s="341"/>
      <c r="AA949" s="341"/>
      <c r="AB949" s="341"/>
      <c r="AC949" s="341"/>
      <c r="AD949" s="341"/>
      <c r="AE949" s="564"/>
      <c r="AF949" s="564"/>
      <c r="AG949" s="564"/>
      <c r="AH949" s="564"/>
      <c r="AI949" s="564"/>
      <c r="AJ949" s="564"/>
      <c r="AK949" s="564"/>
      <c r="AL949" s="564"/>
      <c r="AM949" s="564"/>
      <c r="AN949" s="564"/>
      <c r="AO949" s="564"/>
      <c r="AP949" s="564"/>
      <c r="AQ949" s="564"/>
      <c r="AR949" s="564"/>
      <c r="AS949" s="564"/>
      <c r="AT949" s="564"/>
      <c r="AU949" s="341"/>
      <c r="AV949" s="306"/>
      <c r="AW949" s="306"/>
      <c r="AX949" s="341"/>
      <c r="AY949" s="341"/>
      <c r="AZ949" s="341"/>
      <c r="BA949" s="341"/>
      <c r="BB949" s="341"/>
      <c r="BC949" s="341"/>
      <c r="BD949" s="341"/>
      <c r="BE949" s="401"/>
      <c r="BF949" s="341"/>
      <c r="BG949" s="341"/>
      <c r="BH949" s="402"/>
      <c r="BI949" s="403"/>
      <c r="BJ949" s="405"/>
      <c r="BK949" s="405"/>
      <c r="BL949" s="405"/>
      <c r="BM949" s="405"/>
      <c r="BN949" s="514"/>
    </row>
    <row r="950" ht="18.75" customHeight="1">
      <c r="A950" s="336" t="str">
        <f t="shared" si="13"/>
        <v/>
      </c>
      <c r="B950" s="341"/>
      <c r="C950" s="559"/>
      <c r="D950" s="559"/>
      <c r="E950" s="560" t="str">
        <f t="shared" si="14"/>
        <v/>
      </c>
      <c r="F950" s="341"/>
      <c r="G950" s="341"/>
      <c r="H950" s="341"/>
      <c r="I950" s="341"/>
      <c r="J950" s="341"/>
      <c r="K950" s="341"/>
      <c r="L950" s="341"/>
      <c r="M950" s="341"/>
      <c r="N950" s="341"/>
      <c r="O950" s="341"/>
      <c r="P950" s="506"/>
      <c r="Q950" s="341"/>
      <c r="R950" s="341"/>
      <c r="S950" s="341"/>
      <c r="T950" s="341"/>
      <c r="U950" s="341"/>
      <c r="V950" s="341"/>
      <c r="W950" s="342"/>
      <c r="X950" s="90"/>
      <c r="Y950" s="341"/>
      <c r="Z950" s="341"/>
      <c r="AA950" s="341"/>
      <c r="AB950" s="341"/>
      <c r="AC950" s="341"/>
      <c r="AD950" s="341"/>
      <c r="AE950" s="564"/>
      <c r="AF950" s="564"/>
      <c r="AG950" s="564"/>
      <c r="AH950" s="564"/>
      <c r="AI950" s="564"/>
      <c r="AJ950" s="564"/>
      <c r="AK950" s="564"/>
      <c r="AL950" s="564"/>
      <c r="AM950" s="564"/>
      <c r="AN950" s="564"/>
      <c r="AO950" s="564"/>
      <c r="AP950" s="564"/>
      <c r="AQ950" s="564"/>
      <c r="AR950" s="564"/>
      <c r="AS950" s="564"/>
      <c r="AT950" s="564"/>
      <c r="AU950" s="341"/>
      <c r="AV950" s="306"/>
      <c r="AW950" s="306"/>
      <c r="AX950" s="341"/>
      <c r="AY950" s="341"/>
      <c r="AZ950" s="341"/>
      <c r="BA950" s="341"/>
      <c r="BB950" s="341"/>
      <c r="BC950" s="341"/>
      <c r="BD950" s="341"/>
      <c r="BE950" s="401"/>
      <c r="BF950" s="341"/>
      <c r="BG950" s="341"/>
      <c r="BH950" s="402"/>
      <c r="BI950" s="403"/>
      <c r="BJ950" s="405"/>
      <c r="BK950" s="405"/>
      <c r="BL950" s="405"/>
      <c r="BM950" s="405"/>
      <c r="BN950" s="514"/>
    </row>
    <row r="951" ht="18.75" customHeight="1">
      <c r="A951" s="336" t="str">
        <f t="shared" si="13"/>
        <v/>
      </c>
      <c r="B951" s="341"/>
      <c r="C951" s="559"/>
      <c r="D951" s="559"/>
      <c r="E951" s="560" t="str">
        <f t="shared" si="14"/>
        <v/>
      </c>
      <c r="F951" s="341"/>
      <c r="G951" s="341"/>
      <c r="H951" s="341"/>
      <c r="I951" s="341"/>
      <c r="J951" s="341"/>
      <c r="K951" s="341"/>
      <c r="L951" s="341"/>
      <c r="M951" s="341"/>
      <c r="N951" s="341"/>
      <c r="O951" s="341"/>
      <c r="P951" s="506"/>
      <c r="Q951" s="341"/>
      <c r="R951" s="341"/>
      <c r="S951" s="341"/>
      <c r="T951" s="341"/>
      <c r="U951" s="341"/>
      <c r="V951" s="341"/>
      <c r="W951" s="342"/>
      <c r="X951" s="90"/>
      <c r="Y951" s="341"/>
      <c r="Z951" s="341"/>
      <c r="AA951" s="341"/>
      <c r="AB951" s="341"/>
      <c r="AC951" s="341"/>
      <c r="AD951" s="341"/>
      <c r="AE951" s="564"/>
      <c r="AF951" s="564"/>
      <c r="AG951" s="564"/>
      <c r="AH951" s="564"/>
      <c r="AI951" s="564"/>
      <c r="AJ951" s="564"/>
      <c r="AK951" s="564"/>
      <c r="AL951" s="564"/>
      <c r="AM951" s="564"/>
      <c r="AN951" s="564"/>
      <c r="AO951" s="564"/>
      <c r="AP951" s="564"/>
      <c r="AQ951" s="564"/>
      <c r="AR951" s="564"/>
      <c r="AS951" s="564"/>
      <c r="AT951" s="564"/>
      <c r="AU951" s="341"/>
      <c r="AV951" s="306"/>
      <c r="AW951" s="306"/>
      <c r="AX951" s="341"/>
      <c r="AY951" s="341"/>
      <c r="AZ951" s="341"/>
      <c r="BA951" s="341"/>
      <c r="BB951" s="341"/>
      <c r="BC951" s="341"/>
      <c r="BD951" s="341"/>
      <c r="BE951" s="401"/>
      <c r="BF951" s="341"/>
      <c r="BG951" s="341"/>
      <c r="BH951" s="402"/>
      <c r="BI951" s="403"/>
      <c r="BJ951" s="405"/>
      <c r="BK951" s="405"/>
      <c r="BL951" s="405"/>
      <c r="BM951" s="405"/>
      <c r="BN951" s="514"/>
    </row>
    <row r="952" ht="18.75" customHeight="1">
      <c r="A952" s="336" t="str">
        <f t="shared" si="13"/>
        <v/>
      </c>
      <c r="B952" s="341"/>
      <c r="C952" s="559"/>
      <c r="D952" s="559"/>
      <c r="E952" s="560" t="str">
        <f t="shared" si="14"/>
        <v/>
      </c>
      <c r="F952" s="341"/>
      <c r="G952" s="341"/>
      <c r="H952" s="341"/>
      <c r="I952" s="341"/>
      <c r="J952" s="341"/>
      <c r="K952" s="341"/>
      <c r="L952" s="341"/>
      <c r="M952" s="341"/>
      <c r="N952" s="341"/>
      <c r="O952" s="341"/>
      <c r="P952" s="506"/>
      <c r="Q952" s="341"/>
      <c r="R952" s="341"/>
      <c r="S952" s="341"/>
      <c r="T952" s="341"/>
      <c r="U952" s="341"/>
      <c r="V952" s="341"/>
      <c r="W952" s="342"/>
      <c r="X952" s="90"/>
      <c r="Y952" s="341"/>
      <c r="Z952" s="341"/>
      <c r="AA952" s="341"/>
      <c r="AB952" s="341"/>
      <c r="AC952" s="341"/>
      <c r="AD952" s="341"/>
      <c r="AE952" s="564"/>
      <c r="AF952" s="564"/>
      <c r="AG952" s="564"/>
      <c r="AH952" s="564"/>
      <c r="AI952" s="564"/>
      <c r="AJ952" s="564"/>
      <c r="AK952" s="564"/>
      <c r="AL952" s="564"/>
      <c r="AM952" s="564"/>
      <c r="AN952" s="564"/>
      <c r="AO952" s="564"/>
      <c r="AP952" s="564"/>
      <c r="AQ952" s="564"/>
      <c r="AR952" s="564"/>
      <c r="AS952" s="564"/>
      <c r="AT952" s="564"/>
      <c r="AU952" s="341"/>
      <c r="AV952" s="306"/>
      <c r="AW952" s="306"/>
      <c r="AX952" s="341"/>
      <c r="AY952" s="341"/>
      <c r="AZ952" s="341"/>
      <c r="BA952" s="341"/>
      <c r="BB952" s="341"/>
      <c r="BC952" s="341"/>
      <c r="BD952" s="341"/>
      <c r="BE952" s="401"/>
      <c r="BF952" s="341"/>
      <c r="BG952" s="341"/>
      <c r="BH952" s="402"/>
      <c r="BI952" s="403"/>
      <c r="BJ952" s="405"/>
      <c r="BK952" s="405"/>
      <c r="BL952" s="405"/>
      <c r="BM952" s="405"/>
      <c r="BN952" s="514"/>
    </row>
    <row r="953" ht="18.75" customHeight="1">
      <c r="A953" s="336" t="str">
        <f t="shared" si="13"/>
        <v/>
      </c>
      <c r="B953" s="341"/>
      <c r="C953" s="559"/>
      <c r="D953" s="559"/>
      <c r="E953" s="560" t="str">
        <f t="shared" si="14"/>
        <v/>
      </c>
      <c r="F953" s="341"/>
      <c r="G953" s="341"/>
      <c r="H953" s="341"/>
      <c r="I953" s="341"/>
      <c r="J953" s="341"/>
      <c r="K953" s="341"/>
      <c r="L953" s="341"/>
      <c r="M953" s="341"/>
      <c r="N953" s="341"/>
      <c r="O953" s="341"/>
      <c r="P953" s="506"/>
      <c r="Q953" s="341"/>
      <c r="R953" s="341"/>
      <c r="S953" s="341"/>
      <c r="T953" s="341"/>
      <c r="U953" s="341"/>
      <c r="V953" s="341"/>
      <c r="W953" s="342"/>
      <c r="X953" s="90"/>
      <c r="Y953" s="341"/>
      <c r="Z953" s="341"/>
      <c r="AA953" s="341"/>
      <c r="AB953" s="341"/>
      <c r="AC953" s="341"/>
      <c r="AD953" s="341"/>
      <c r="AE953" s="564"/>
      <c r="AF953" s="564"/>
      <c r="AG953" s="564"/>
      <c r="AH953" s="564"/>
      <c r="AI953" s="564"/>
      <c r="AJ953" s="564"/>
      <c r="AK953" s="564"/>
      <c r="AL953" s="564"/>
      <c r="AM953" s="564"/>
      <c r="AN953" s="564"/>
      <c r="AO953" s="564"/>
      <c r="AP953" s="564"/>
      <c r="AQ953" s="564"/>
      <c r="AR953" s="564"/>
      <c r="AS953" s="564"/>
      <c r="AT953" s="564"/>
      <c r="AU953" s="341"/>
      <c r="AV953" s="306"/>
      <c r="AW953" s="306"/>
      <c r="AX953" s="341"/>
      <c r="AY953" s="341"/>
      <c r="AZ953" s="341"/>
      <c r="BA953" s="341"/>
      <c r="BB953" s="341"/>
      <c r="BC953" s="341"/>
      <c r="BD953" s="341"/>
      <c r="BE953" s="401"/>
      <c r="BF953" s="341"/>
      <c r="BG953" s="341"/>
      <c r="BH953" s="402"/>
      <c r="BI953" s="403"/>
      <c r="BJ953" s="405"/>
      <c r="BK953" s="405"/>
      <c r="BL953" s="405"/>
      <c r="BM953" s="405"/>
      <c r="BN953" s="514"/>
    </row>
    <row r="954" ht="18.75" customHeight="1">
      <c r="A954" s="336" t="str">
        <f t="shared" si="13"/>
        <v/>
      </c>
      <c r="B954" s="341"/>
      <c r="C954" s="559"/>
      <c r="D954" s="559"/>
      <c r="E954" s="560" t="str">
        <f t="shared" si="14"/>
        <v/>
      </c>
      <c r="F954" s="341"/>
      <c r="G954" s="341"/>
      <c r="H954" s="341"/>
      <c r="I954" s="341"/>
      <c r="J954" s="341"/>
      <c r="K954" s="341"/>
      <c r="L954" s="341"/>
      <c r="M954" s="341"/>
      <c r="N954" s="341"/>
      <c r="O954" s="341"/>
      <c r="P954" s="506"/>
      <c r="Q954" s="341"/>
      <c r="R954" s="341"/>
      <c r="S954" s="341"/>
      <c r="T954" s="341"/>
      <c r="U954" s="341"/>
      <c r="V954" s="341"/>
      <c r="W954" s="342"/>
      <c r="X954" s="90"/>
      <c r="Y954" s="341"/>
      <c r="Z954" s="341"/>
      <c r="AA954" s="341"/>
      <c r="AB954" s="341"/>
      <c r="AC954" s="341"/>
      <c r="AD954" s="341"/>
      <c r="AE954" s="564"/>
      <c r="AF954" s="564"/>
      <c r="AG954" s="564"/>
      <c r="AH954" s="564"/>
      <c r="AI954" s="564"/>
      <c r="AJ954" s="564"/>
      <c r="AK954" s="564"/>
      <c r="AL954" s="564"/>
      <c r="AM954" s="564"/>
      <c r="AN954" s="564"/>
      <c r="AO954" s="564"/>
      <c r="AP954" s="564"/>
      <c r="AQ954" s="564"/>
      <c r="AR954" s="564"/>
      <c r="AS954" s="564"/>
      <c r="AT954" s="564"/>
      <c r="AU954" s="341"/>
      <c r="AV954" s="306"/>
      <c r="AW954" s="306"/>
      <c r="AX954" s="341"/>
      <c r="AY954" s="341"/>
      <c r="AZ954" s="341"/>
      <c r="BA954" s="341"/>
      <c r="BB954" s="341"/>
      <c r="BC954" s="341"/>
      <c r="BD954" s="341"/>
      <c r="BE954" s="577"/>
      <c r="BF954" s="581"/>
      <c r="BG954" s="581"/>
      <c r="BH954" s="582"/>
      <c r="BI954" s="583"/>
      <c r="BJ954" s="584"/>
      <c r="BK954" s="584"/>
      <c r="BL954" s="584"/>
      <c r="BM954" s="584"/>
      <c r="BN954" s="585"/>
    </row>
  </sheetData>
  <mergeCells count="24">
    <mergeCell ref="AE1:AL1"/>
    <mergeCell ref="AM1:AT1"/>
    <mergeCell ref="AY1:BD1"/>
    <mergeCell ref="BE1:BN1"/>
    <mergeCell ref="AV64:AV66"/>
    <mergeCell ref="AW64:AW66"/>
    <mergeCell ref="AW67:AW71"/>
    <mergeCell ref="AV67:AV71"/>
    <mergeCell ref="AV72:AV74"/>
    <mergeCell ref="AW72:AW74"/>
    <mergeCell ref="AV75:AV77"/>
    <mergeCell ref="AW75:AW77"/>
    <mergeCell ref="AV78:AV80"/>
    <mergeCell ref="AW78:AW80"/>
    <mergeCell ref="AV92:AV96"/>
    <mergeCell ref="AV97:AV101"/>
    <mergeCell ref="AV81:AV84"/>
    <mergeCell ref="AW81:AW84"/>
    <mergeCell ref="AV85:AV87"/>
    <mergeCell ref="AW85:AW87"/>
    <mergeCell ref="AV88:AV91"/>
    <mergeCell ref="AW88:AW91"/>
    <mergeCell ref="AW92:AW96"/>
    <mergeCell ref="AW97:AW101"/>
  </mergeCells>
  <conditionalFormatting sqref="B3:F954">
    <cfRule type="expression" dxfId="5" priority="1">
      <formula>$F3 = "Done"</formula>
    </cfRule>
  </conditionalFormatting>
  <conditionalFormatting sqref="A3:AX954">
    <cfRule type="expression" dxfId="6" priority="2">
      <formula>$A3=1</formula>
    </cfRule>
  </conditionalFormatting>
  <conditionalFormatting sqref="A3:AX954">
    <cfRule type="expression" dxfId="7" priority="3">
      <formula>$A3 = 2</formula>
    </cfRule>
  </conditionalFormatting>
  <conditionalFormatting sqref="A3:AX954">
    <cfRule type="expression" dxfId="8" priority="4">
      <formula>$A3 = 3</formula>
    </cfRule>
  </conditionalFormatting>
  <conditionalFormatting sqref="AY3:BD954">
    <cfRule type="containsBlanks" dxfId="12" priority="5">
      <formula>LEN(TRIM(AY3))=0</formula>
    </cfRule>
  </conditionalFormatting>
  <conditionalFormatting sqref="AY3:BD954">
    <cfRule type="containsText" dxfId="9" priority="6" operator="containsText" text="Done">
      <formula>NOT(ISERROR(SEARCH(("Done"),(AY3))))</formula>
    </cfRule>
  </conditionalFormatting>
  <conditionalFormatting sqref="AY3:BD954">
    <cfRule type="containsText" dxfId="10" priority="7" operator="containsText" text="TBN">
      <formula>NOT(ISERROR(SEARCH(("TBN"),(AY3))))</formula>
    </cfRule>
  </conditionalFormatting>
  <dataValidations>
    <dataValidation type="list" allowBlank="1" showDropDown="1" sqref="V3:V954">
      <formula1>Master[Company]</formula1>
    </dataValidation>
    <dataValidation type="custom" allowBlank="1" showDropDown="1" showErrorMessage="1" sqref="AE3:AT954">
      <formula1>OR(NOT(ISERROR(DATEVALUE(AE3))), AND(ISNUMBER(AE3), LEFT(CELL("format", AE3))="D"))</formula1>
    </dataValidation>
    <dataValidation type="list" allowBlank="1" showDropDown="1" showErrorMessage="1" sqref="F3:F954">
      <formula1>"Next Shipment,Sailing to Load Port,At Load Port,Sailing to Disc Port,At Disc Port,Done,Planning"</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outlineLevelCol="1"/>
  <cols>
    <col customWidth="1" hidden="1" min="1" max="1" width="4.5"/>
    <col customWidth="1" min="3" max="3" width="20.38"/>
    <col customWidth="1" min="4" max="4" width="31.13"/>
    <col customWidth="1" min="5" max="5" width="20.63"/>
    <col collapsed="1" customWidth="1" min="6" max="6" width="19.75"/>
    <col hidden="1" min="7" max="12" width="12.63" outlineLevel="1"/>
    <col customWidth="1" min="13" max="13" width="13.63"/>
    <col customWidth="1" min="14" max="14" width="8.38" outlineLevel="1"/>
    <col customWidth="1" min="15" max="15" width="9.13" outlineLevel="1"/>
    <col customWidth="1" min="16" max="16" width="8.38" outlineLevel="1"/>
    <col customWidth="1" min="17" max="17" width="9.38" outlineLevel="1"/>
    <col customWidth="1" min="18" max="18" width="9.13" outlineLevel="1"/>
    <col customWidth="1" min="19" max="19" width="17.5" outlineLevel="1"/>
    <col customWidth="1" min="20" max="20" width="14.75" outlineLevel="1"/>
    <col customWidth="1" min="21" max="21" width="33.88" outlineLevel="1"/>
    <col min="22" max="23" width="12.63" outlineLevel="1"/>
    <col customWidth="1" min="24" max="24" width="32.25" outlineLevel="1"/>
    <col min="25" max="28" width="12.63" outlineLevel="1"/>
    <col min="30" max="45" width="12.63" outlineLevel="1"/>
    <col customWidth="1" min="47" max="48" width="52.88" outlineLevel="1"/>
    <col customWidth="1" min="49" max="49" width="14.13"/>
    <col min="50" max="55" width="12.63" outlineLevel="1"/>
    <col customWidth="1" min="56" max="57" width="17.38" outlineLevel="1"/>
    <col min="58" max="65" width="12.63" outlineLevel="1"/>
  </cols>
  <sheetData>
    <row r="1">
      <c r="A1" s="336"/>
      <c r="B1" s="531"/>
      <c r="C1" s="337"/>
      <c r="D1" s="338"/>
      <c r="E1" s="505"/>
      <c r="F1" s="339"/>
      <c r="G1" s="341"/>
      <c r="H1" s="341"/>
      <c r="I1" s="341"/>
      <c r="J1" s="341"/>
      <c r="K1" s="341"/>
      <c r="L1" s="341"/>
      <c r="M1" s="339"/>
      <c r="N1" s="341"/>
      <c r="O1" s="341"/>
      <c r="P1" s="341"/>
      <c r="Q1" s="341"/>
      <c r="R1" s="341"/>
      <c r="S1" s="341"/>
      <c r="T1" s="341"/>
      <c r="U1" s="341"/>
      <c r="V1" s="342"/>
      <c r="W1" s="342"/>
      <c r="X1" s="341"/>
      <c r="Y1" s="341"/>
      <c r="Z1" s="341"/>
      <c r="AA1" s="341"/>
      <c r="AB1" s="341"/>
      <c r="AC1" s="505"/>
      <c r="AD1" s="507" t="s">
        <v>336</v>
      </c>
      <c r="AE1" s="93"/>
      <c r="AF1" s="93"/>
      <c r="AG1" s="93"/>
      <c r="AH1" s="93"/>
      <c r="AI1" s="93"/>
      <c r="AJ1" s="93"/>
      <c r="AK1" s="94"/>
      <c r="AL1" s="344" t="s">
        <v>337</v>
      </c>
      <c r="AT1" s="345"/>
      <c r="AU1" s="97"/>
      <c r="AV1" s="97"/>
      <c r="AW1" s="345"/>
      <c r="AX1" s="347" t="s">
        <v>338</v>
      </c>
      <c r="AY1" s="93"/>
      <c r="AZ1" s="93"/>
      <c r="BA1" s="93"/>
      <c r="BB1" s="93"/>
      <c r="BC1" s="94"/>
      <c r="BD1" s="347"/>
      <c r="BE1" s="93"/>
      <c r="BF1" s="93"/>
      <c r="BG1" s="93"/>
      <c r="BH1" s="93"/>
      <c r="BI1" s="93"/>
      <c r="BJ1" s="93"/>
      <c r="BK1" s="93"/>
      <c r="BL1" s="93"/>
      <c r="BM1" s="94"/>
    </row>
    <row r="2">
      <c r="A2" s="183" t="s">
        <v>339</v>
      </c>
      <c r="B2" s="586" t="s">
        <v>340</v>
      </c>
      <c r="C2" s="587" t="s">
        <v>342</v>
      </c>
      <c r="D2" s="191" t="s">
        <v>343</v>
      </c>
      <c r="E2" s="199" t="s">
        <v>344</v>
      </c>
      <c r="F2" s="588" t="s">
        <v>345</v>
      </c>
      <c r="G2" s="191" t="s">
        <v>4</v>
      </c>
      <c r="H2" s="191" t="s">
        <v>12</v>
      </c>
      <c r="I2" s="191" t="s">
        <v>6</v>
      </c>
      <c r="J2" s="191" t="s">
        <v>5</v>
      </c>
      <c r="K2" s="191" t="s">
        <v>7</v>
      </c>
      <c r="L2" s="191" t="s">
        <v>8</v>
      </c>
      <c r="M2" s="588" t="s">
        <v>346</v>
      </c>
      <c r="N2" s="109" t="s">
        <v>347</v>
      </c>
      <c r="O2" s="191" t="s">
        <v>348</v>
      </c>
      <c r="P2" s="191" t="s">
        <v>349</v>
      </c>
      <c r="Q2" s="191" t="s">
        <v>350</v>
      </c>
      <c r="R2" s="191" t="s">
        <v>2</v>
      </c>
      <c r="S2" s="191" t="s">
        <v>351</v>
      </c>
      <c r="T2" s="191" t="s">
        <v>352</v>
      </c>
      <c r="U2" s="191" t="s">
        <v>0</v>
      </c>
      <c r="V2" s="295" t="s">
        <v>353</v>
      </c>
      <c r="W2" s="295" t="s">
        <v>354</v>
      </c>
      <c r="X2" s="191" t="s">
        <v>355</v>
      </c>
      <c r="Y2" s="589" t="s">
        <v>356</v>
      </c>
      <c r="Z2" s="191" t="s">
        <v>357</v>
      </c>
      <c r="AA2" s="191" t="s">
        <v>358</v>
      </c>
      <c r="AB2" s="191" t="s">
        <v>359</v>
      </c>
      <c r="AC2" s="199" t="s">
        <v>507</v>
      </c>
      <c r="AD2" s="195" t="s">
        <v>361</v>
      </c>
      <c r="AE2" s="196" t="s">
        <v>362</v>
      </c>
      <c r="AF2" s="196" t="s">
        <v>363</v>
      </c>
      <c r="AG2" s="196" t="s">
        <v>364</v>
      </c>
      <c r="AH2" s="196" t="s">
        <v>365</v>
      </c>
      <c r="AI2" s="196" t="s">
        <v>362</v>
      </c>
      <c r="AJ2" s="196" t="s">
        <v>363</v>
      </c>
      <c r="AK2" s="197" t="s">
        <v>366</v>
      </c>
      <c r="AL2" s="196" t="s">
        <v>361</v>
      </c>
      <c r="AM2" s="196" t="s">
        <v>362</v>
      </c>
      <c r="AN2" s="196" t="s">
        <v>363</v>
      </c>
      <c r="AO2" s="196" t="s">
        <v>364</v>
      </c>
      <c r="AP2" s="196" t="s">
        <v>365</v>
      </c>
      <c r="AQ2" s="196" t="s">
        <v>362</v>
      </c>
      <c r="AR2" s="196" t="s">
        <v>363</v>
      </c>
      <c r="AS2" s="196" t="s">
        <v>366</v>
      </c>
      <c r="AT2" s="588" t="s">
        <v>367</v>
      </c>
      <c r="AU2" s="590" t="s">
        <v>368</v>
      </c>
      <c r="AV2" s="590" t="s">
        <v>369</v>
      </c>
      <c r="AW2" s="588" t="s">
        <v>370</v>
      </c>
      <c r="AX2" s="199" t="s">
        <v>371</v>
      </c>
      <c r="AY2" s="191" t="s">
        <v>372</v>
      </c>
      <c r="AZ2" s="191" t="s">
        <v>373</v>
      </c>
      <c r="BA2" s="191" t="s">
        <v>374</v>
      </c>
      <c r="BB2" s="191" t="s">
        <v>375</v>
      </c>
      <c r="BC2" s="200" t="s">
        <v>376</v>
      </c>
      <c r="BD2" s="191" t="s">
        <v>377</v>
      </c>
      <c r="BE2" s="191" t="s">
        <v>378</v>
      </c>
      <c r="BF2" s="191" t="s">
        <v>379</v>
      </c>
      <c r="BG2" s="201" t="s">
        <v>380</v>
      </c>
      <c r="BH2" s="202" t="s">
        <v>381</v>
      </c>
      <c r="BI2" s="203" t="s">
        <v>382</v>
      </c>
      <c r="BJ2" s="203" t="s">
        <v>383</v>
      </c>
      <c r="BK2" s="203" t="s">
        <v>384</v>
      </c>
      <c r="BL2" s="203" t="s">
        <v>385</v>
      </c>
      <c r="BM2" s="591" t="s">
        <v>386</v>
      </c>
    </row>
    <row r="3" ht="18.75" customHeight="1">
      <c r="A3" s="369">
        <v>1.0</v>
      </c>
      <c r="B3" s="460" t="s">
        <v>634</v>
      </c>
      <c r="C3" s="371" t="s">
        <v>159</v>
      </c>
      <c r="D3" s="372">
        <f t="shared" ref="D3:D19" si="1">X3</f>
        <v>1182000000326</v>
      </c>
      <c r="E3" s="383" t="s">
        <v>475</v>
      </c>
      <c r="F3" s="376"/>
      <c r="G3" s="375" t="str">
        <f t="array" ref="G3">IF(C3="","",XLOOKUP(C3,'Master Data'!K:K,'Master Data'!N:N,"Input in Master Data",0,1))</f>
        <v>V/C</v>
      </c>
      <c r="H3" s="375" t="str">
        <f t="array" ref="H3">IF(C3="","",XLOOKUP(C3,'Master Data'!K:K,'Master Data'!O:O,"Input in Master Data",0,1))</f>
        <v>ABS</v>
      </c>
      <c r="I3" s="375" t="str">
        <f t="array" ref="I3">if(U3="","",XLOOKUP(U3,Master[Company],Master[Blow],"Unknown",0,1))</f>
        <v/>
      </c>
      <c r="J3" s="375" t="str">
        <f t="array" ref="J3">if(U3="","",XLOOKUP(U3,Master[Company],Master[Pigging],"Unknown",0,1))</f>
        <v/>
      </c>
      <c r="K3" s="375" t="str">
        <f t="array" ref="K3">if(U3="","",XLOOKUP(U3,Master[Company],Master[Load Method],"Unknown",0,1))</f>
        <v/>
      </c>
      <c r="L3" s="375" t="str">
        <f t="array" ref="L3">if(U3="","",XLOOKUP(U3,Master[Company],Master[Line Distance],"Unknown",0,1))</f>
        <v/>
      </c>
      <c r="M3" s="376"/>
      <c r="N3" s="375"/>
      <c r="O3" s="377" t="s">
        <v>389</v>
      </c>
      <c r="P3" s="375" t="str">
        <f t="array" ref="P3">if(U3="","",XLOOKUP(U3,Master[Company],Master[Terms],"NA",0,1))</f>
        <v>FOB</v>
      </c>
      <c r="Q3" s="375" t="str">
        <f t="shared" ref="Q3:Q70" si="2">IF(X3="","","CPO")</f>
        <v>CPO</v>
      </c>
      <c r="R3" s="375" t="str">
        <f t="array" ref="R3">if(U3="","",XLOOKUP(U3,Master[Company],Master[Group],"NA",0,1))</f>
        <v>KPN Corp</v>
      </c>
      <c r="S3" s="375" t="str">
        <f t="array" ref="S3">if(U3="","",XLOOKUP(U3,Master[Company],Master[Loading Location],"NA",0,1))</f>
        <v>Merauke</v>
      </c>
      <c r="T3" s="375" t="str">
        <f t="array" ref="T3">if(U3="","",XLOOKUP(U3,Master[Company],Master[Acronym],"NA",0,1))</f>
        <v>PT. ACP</v>
      </c>
      <c r="U3" s="377" t="s">
        <v>206</v>
      </c>
      <c r="V3" s="592">
        <v>2000000.0</v>
      </c>
      <c r="W3" s="592">
        <v>1956540.0</v>
      </c>
      <c r="X3" s="377">
        <v>1.182000000326E12</v>
      </c>
      <c r="Y3" s="375" t="str">
        <f t="shared" ref="Y3:Y19" si="3">IF(AB3="",Z3,AB3)</f>
        <v/>
      </c>
      <c r="Z3" s="377"/>
      <c r="AA3" s="375"/>
      <c r="AB3" s="375"/>
      <c r="AC3" s="384"/>
      <c r="AD3" s="520">
        <v>45996.0</v>
      </c>
      <c r="AE3" s="381">
        <v>46006.0</v>
      </c>
      <c r="AF3" s="381">
        <v>46021.0</v>
      </c>
      <c r="AG3" s="381">
        <v>46023.0</v>
      </c>
      <c r="AH3" s="381">
        <v>46042.0</v>
      </c>
      <c r="AI3" s="381">
        <v>46069.0</v>
      </c>
      <c r="AJ3" s="381">
        <v>46072.0</v>
      </c>
      <c r="AK3" s="432">
        <v>46073.0</v>
      </c>
      <c r="AL3" s="381">
        <v>45996.0</v>
      </c>
      <c r="AM3" s="381">
        <v>46006.0</v>
      </c>
      <c r="AN3" s="381">
        <v>46024.0</v>
      </c>
      <c r="AO3" s="381">
        <v>46025.0</v>
      </c>
      <c r="AP3" s="381">
        <v>46055.0</v>
      </c>
      <c r="AQ3" s="381"/>
      <c r="AR3" s="381"/>
      <c r="AS3" s="381"/>
      <c r="AT3" s="376"/>
      <c r="AU3" s="230"/>
      <c r="AV3" s="230"/>
      <c r="AW3" s="376"/>
      <c r="AX3" s="459" t="s">
        <v>388</v>
      </c>
      <c r="AY3" s="377" t="s">
        <v>388</v>
      </c>
      <c r="AZ3" s="377" t="s">
        <v>388</v>
      </c>
      <c r="BA3" s="377" t="s">
        <v>388</v>
      </c>
      <c r="BB3" s="377" t="s">
        <v>388</v>
      </c>
      <c r="BC3" s="593" t="s">
        <v>388</v>
      </c>
      <c r="BD3" s="370" t="s">
        <v>635</v>
      </c>
      <c r="BE3" s="375"/>
      <c r="BF3" s="375"/>
      <c r="BG3" s="385"/>
      <c r="BH3" s="386"/>
      <c r="BI3" s="388"/>
      <c r="BJ3" s="388"/>
      <c r="BK3" s="388"/>
      <c r="BL3" s="388"/>
      <c r="BM3" s="389"/>
    </row>
    <row r="4" ht="18.75" customHeight="1">
      <c r="A4" s="407">
        <f t="shared" ref="A4:A42" si="4">if(B4="","",IF(B4=B3,A3,if(A3=3,1,A3+1)))</f>
        <v>1</v>
      </c>
      <c r="B4" s="469" t="s">
        <v>634</v>
      </c>
      <c r="C4" s="409" t="s">
        <v>159</v>
      </c>
      <c r="D4" s="410">
        <f t="shared" si="1"/>
        <v>1192000000114</v>
      </c>
      <c r="E4" s="421" t="s">
        <v>475</v>
      </c>
      <c r="F4" s="414"/>
      <c r="G4" s="413" t="str">
        <f t="array" ref="G4">IF(C4="","",XLOOKUP(C4,'Master Data'!K:K,'Master Data'!N:N,"Input in Master Data",0,1))</f>
        <v>V/C</v>
      </c>
      <c r="H4" s="413" t="str">
        <f t="array" ref="H4">IF(C4="","",XLOOKUP(C4,'Master Data'!K:K,'Master Data'!O:O,"Input in Master Data",0,1))</f>
        <v>ABS</v>
      </c>
      <c r="I4" s="413" t="str">
        <f t="array" ref="I4">if(U4="","",XLOOKUP(U4,Master[Company],Master[Blow],"Unknown",0,1))</f>
        <v/>
      </c>
      <c r="J4" s="413" t="str">
        <f t="array" ref="J4">if(U4="","",XLOOKUP(U4,Master[Company],Master[Pigging],"Unknown",0,1))</f>
        <v/>
      </c>
      <c r="K4" s="413" t="str">
        <f t="array" ref="K4">if(U4="","",XLOOKUP(U4,Master[Company],Master[Load Method],"Unknown",0,1))</f>
        <v/>
      </c>
      <c r="L4" s="413" t="str">
        <f t="array" ref="L4">if(U4="","",XLOOKUP(U4,Master[Company],Master[Line Distance],"Unknown",0,1))</f>
        <v/>
      </c>
      <c r="M4" s="414"/>
      <c r="N4" s="413"/>
      <c r="O4" s="415" t="s">
        <v>389</v>
      </c>
      <c r="P4" s="413" t="str">
        <f t="array" ref="P4">if(U4="","",XLOOKUP(U4,Master[Company],Master[Terms],"NA",0,1))</f>
        <v>FOB</v>
      </c>
      <c r="Q4" s="413" t="str">
        <f t="shared" si="2"/>
        <v>CPO</v>
      </c>
      <c r="R4" s="413" t="str">
        <f t="array" ref="R4">if(U4="","",XLOOKUP(U4,Master[Company],Master[Group],"NA",0,1))</f>
        <v>KPN Corp</v>
      </c>
      <c r="S4" s="413" t="str">
        <f t="array" ref="S4">if(U4="","",XLOOKUP(U4,Master[Company],Master[Loading Location],"NA",0,1))</f>
        <v>Merauke</v>
      </c>
      <c r="T4" s="413" t="str">
        <f t="array" ref="T4">if(U4="","",XLOOKUP(U4,Master[Company],Master[Acronym],"NA",0,1))</f>
        <v>PT. APM</v>
      </c>
      <c r="U4" s="415" t="s">
        <v>211</v>
      </c>
      <c r="V4" s="594">
        <v>1000000.0</v>
      </c>
      <c r="W4" s="594">
        <v>995880.0</v>
      </c>
      <c r="X4" s="415">
        <v>1.192000000114E12</v>
      </c>
      <c r="Y4" s="413" t="str">
        <f t="shared" si="3"/>
        <v/>
      </c>
      <c r="Z4" s="415"/>
      <c r="AA4" s="413"/>
      <c r="AB4" s="413"/>
      <c r="AC4" s="422"/>
      <c r="AD4" s="517">
        <v>45996.0</v>
      </c>
      <c r="AE4" s="419">
        <v>46006.0</v>
      </c>
      <c r="AF4" s="419">
        <v>46021.0</v>
      </c>
      <c r="AG4" s="419">
        <v>46023.0</v>
      </c>
      <c r="AH4" s="419">
        <v>46042.0</v>
      </c>
      <c r="AI4" s="419">
        <v>46069.0</v>
      </c>
      <c r="AJ4" s="419">
        <v>46072.0</v>
      </c>
      <c r="AK4" s="518">
        <v>46073.0</v>
      </c>
      <c r="AL4" s="419">
        <v>45996.0</v>
      </c>
      <c r="AM4" s="419">
        <v>46006.0</v>
      </c>
      <c r="AN4" s="419">
        <v>46024.0</v>
      </c>
      <c r="AO4" s="419">
        <v>46025.0</v>
      </c>
      <c r="AP4" s="419">
        <v>46055.0</v>
      </c>
      <c r="AQ4" s="480"/>
      <c r="AR4" s="480"/>
      <c r="AS4" s="480"/>
      <c r="AT4" s="414"/>
      <c r="AU4" s="313"/>
      <c r="AV4" s="313"/>
      <c r="AW4" s="414"/>
      <c r="AX4" s="421" t="s">
        <v>388</v>
      </c>
      <c r="AY4" s="415" t="s">
        <v>388</v>
      </c>
      <c r="AZ4" s="415" t="s">
        <v>388</v>
      </c>
      <c r="BA4" s="415" t="s">
        <v>388</v>
      </c>
      <c r="BB4" s="415" t="s">
        <v>388</v>
      </c>
      <c r="BC4" s="595" t="s">
        <v>388</v>
      </c>
      <c r="BD4" s="415" t="s">
        <v>635</v>
      </c>
      <c r="BE4" s="413"/>
      <c r="BF4" s="413"/>
      <c r="BG4" s="423"/>
      <c r="BH4" s="424"/>
      <c r="BI4" s="426"/>
      <c r="BJ4" s="426"/>
      <c r="BK4" s="426"/>
      <c r="BL4" s="426"/>
      <c r="BM4" s="427"/>
    </row>
    <row r="5" ht="18.75" customHeight="1">
      <c r="A5" s="369">
        <f t="shared" si="4"/>
        <v>2</v>
      </c>
      <c r="B5" s="460" t="s">
        <v>636</v>
      </c>
      <c r="C5" s="371" t="s">
        <v>166</v>
      </c>
      <c r="D5" s="372">
        <f t="shared" si="1"/>
        <v>1182000000307</v>
      </c>
      <c r="E5" s="383" t="s">
        <v>475</v>
      </c>
      <c r="F5" s="376"/>
      <c r="G5" s="375" t="str">
        <f t="array" ref="G5">IF(C5="","",XLOOKUP(C5,'Master Data'!K:K,'Master Data'!N:N,"Input in Master Data",0,1))</f>
        <v>V/C</v>
      </c>
      <c r="H5" s="453" t="str">
        <f t="array" ref="H5">IF(C5="","",XLOOKUP(C5,'Master Data'!K:K,'Master Data'!O:O,"Input in Master Data",0,1))</f>
        <v>MK</v>
      </c>
      <c r="I5" s="375" t="str">
        <f t="array" ref="I5">if(U5="","",XLOOKUP(U5,Master[Company],Master[Blow],"Unknown",0,1))</f>
        <v/>
      </c>
      <c r="J5" s="375" t="str">
        <f t="array" ref="J5">if(U5="","",XLOOKUP(U5,Master[Company],Master[Pigging],"Unknown",0,1))</f>
        <v/>
      </c>
      <c r="K5" s="375" t="str">
        <f t="array" ref="K5">if(U5="","",XLOOKUP(U5,Master[Company],Master[Load Method],"Unknown",0,1))</f>
        <v/>
      </c>
      <c r="L5" s="375" t="str">
        <f t="array" ref="L5">if(U5="","",XLOOKUP(U5,Master[Company],Master[Line Distance],"Unknown",0,1))</f>
        <v/>
      </c>
      <c r="M5" s="376"/>
      <c r="N5" s="375"/>
      <c r="O5" s="377" t="s">
        <v>389</v>
      </c>
      <c r="P5" s="375" t="str">
        <f t="array" ref="P5">if(U5="","",XLOOKUP(U5,Master[Company],Master[Terms],"NA",0,1))</f>
        <v>FOB</v>
      </c>
      <c r="Q5" s="375" t="str">
        <f t="shared" si="2"/>
        <v>CPO</v>
      </c>
      <c r="R5" s="375" t="str">
        <f t="array" ref="R5">if(U5="","",XLOOKUP(U5,Master[Company],Master[Group],"NA",0,1))</f>
        <v>KPN Corp</v>
      </c>
      <c r="S5" s="375" t="str">
        <f t="array" ref="S5">if(U5="","",XLOOKUP(U5,Master[Company],Master[Loading Location],"NA",0,1))</f>
        <v>Merauke</v>
      </c>
      <c r="T5" s="375" t="str">
        <f t="array" ref="T5">if(U5="","",XLOOKUP(U5,Master[Company],Master[Acronym],"NA",0,1))</f>
        <v>PT. ACP</v>
      </c>
      <c r="U5" s="377" t="s">
        <v>206</v>
      </c>
      <c r="V5" s="592">
        <v>11490.0</v>
      </c>
      <c r="W5" s="592">
        <v>11490.0</v>
      </c>
      <c r="X5" s="377">
        <v>1.182000000307E12</v>
      </c>
      <c r="Y5" s="375" t="str">
        <f t="shared" si="3"/>
        <v/>
      </c>
      <c r="Z5" s="377"/>
      <c r="AA5" s="375"/>
      <c r="AB5" s="375"/>
      <c r="AC5" s="384"/>
      <c r="AD5" s="520">
        <v>46024.0</v>
      </c>
      <c r="AE5" s="474">
        <v>46025.0</v>
      </c>
      <c r="AF5" s="381">
        <v>46040.0</v>
      </c>
      <c r="AG5" s="474">
        <v>46041.0</v>
      </c>
      <c r="AH5" s="381">
        <v>46055.0</v>
      </c>
      <c r="AI5" s="381">
        <v>46071.0</v>
      </c>
      <c r="AJ5" s="381">
        <v>46074.0</v>
      </c>
      <c r="AK5" s="432">
        <v>46075.0</v>
      </c>
      <c r="AL5" s="381">
        <v>46029.0</v>
      </c>
      <c r="AM5" s="381">
        <v>46033.0</v>
      </c>
      <c r="AN5" s="381">
        <v>46041.0</v>
      </c>
      <c r="AO5" s="381">
        <v>46042.0</v>
      </c>
      <c r="AP5" s="381">
        <v>46056.0</v>
      </c>
      <c r="AQ5" s="474"/>
      <c r="AR5" s="474"/>
      <c r="AS5" s="474"/>
      <c r="AT5" s="376"/>
      <c r="AU5" s="230"/>
      <c r="AV5" s="130" t="s">
        <v>637</v>
      </c>
      <c r="AW5" s="376"/>
      <c r="AX5" s="383" t="s">
        <v>388</v>
      </c>
      <c r="AY5" s="377" t="s">
        <v>388</v>
      </c>
      <c r="AZ5" s="377" t="s">
        <v>388</v>
      </c>
      <c r="BA5" s="377" t="s">
        <v>388</v>
      </c>
      <c r="BB5" s="377" t="s">
        <v>388</v>
      </c>
      <c r="BC5" s="593" t="s">
        <v>388</v>
      </c>
      <c r="BD5" s="377" t="s">
        <v>635</v>
      </c>
      <c r="BE5" s="375"/>
      <c r="BF5" s="375"/>
      <c r="BG5" s="385"/>
      <c r="BH5" s="386"/>
      <c r="BI5" s="388"/>
      <c r="BJ5" s="388"/>
      <c r="BK5" s="388"/>
      <c r="BL5" s="388"/>
      <c r="BM5" s="389"/>
    </row>
    <row r="6" ht="18.75" customHeight="1">
      <c r="A6" s="390">
        <f t="shared" si="4"/>
        <v>2</v>
      </c>
      <c r="B6" s="531" t="s">
        <v>636</v>
      </c>
      <c r="C6" s="337" t="s">
        <v>166</v>
      </c>
      <c r="D6" s="338">
        <f t="shared" si="1"/>
        <v>1182000000329</v>
      </c>
      <c r="E6" s="400" t="s">
        <v>475</v>
      </c>
      <c r="F6" s="394"/>
      <c r="G6" s="341" t="str">
        <f t="array" ref="G6">IF(C6="","",XLOOKUP(C6,'Master Data'!K:K,'Master Data'!N:N,"Input in Master Data",0,1))</f>
        <v>V/C</v>
      </c>
      <c r="H6" s="342" t="str">
        <f t="array" ref="H6">IF(C6="","",XLOOKUP(C6,'Master Data'!K:K,'Master Data'!O:O,"Input in Master Data",0,1))</f>
        <v>MK</v>
      </c>
      <c r="I6" s="341" t="str">
        <f t="array" ref="I6">if(U6="","",XLOOKUP(U6,Master[Company],Master[Blow],"Unknown",0,1))</f>
        <v/>
      </c>
      <c r="J6" s="341" t="str">
        <f t="array" ref="J6">if(U6="","",XLOOKUP(U6,Master[Company],Master[Pigging],"Unknown",0,1))</f>
        <v/>
      </c>
      <c r="K6" s="341" t="str">
        <f t="array" ref="K6">if(U6="","",XLOOKUP(U6,Master[Company],Master[Load Method],"Unknown",0,1))</f>
        <v/>
      </c>
      <c r="L6" s="341" t="str">
        <f t="array" ref="L6">if(U6="","",XLOOKUP(U6,Master[Company],Master[Line Distance],"Unknown",0,1))</f>
        <v/>
      </c>
      <c r="M6" s="394"/>
      <c r="N6" s="341"/>
      <c r="O6" s="336" t="s">
        <v>389</v>
      </c>
      <c r="P6" s="341" t="str">
        <f t="array" ref="P6">if(U6="","",XLOOKUP(U6,Master[Company],Master[Terms],"NA",0,1))</f>
        <v>FOB</v>
      </c>
      <c r="Q6" s="341" t="str">
        <f t="shared" si="2"/>
        <v>CPO</v>
      </c>
      <c r="R6" s="341" t="str">
        <f t="array" ref="R6">if(U6="","",XLOOKUP(U6,Master[Company],Master[Group],"NA",0,1))</f>
        <v>KPN Corp</v>
      </c>
      <c r="S6" s="341" t="str">
        <f t="array" ref="S6">if(U6="","",XLOOKUP(U6,Master[Company],Master[Loading Location],"NA",0,1))</f>
        <v>Merauke</v>
      </c>
      <c r="T6" s="341" t="str">
        <f t="array" ref="T6">if(U6="","",XLOOKUP(U6,Master[Company],Master[Acronym],"NA",0,1))</f>
        <v>PT. ACP</v>
      </c>
      <c r="U6" s="336" t="s">
        <v>206</v>
      </c>
      <c r="V6" s="596">
        <v>527100.0</v>
      </c>
      <c r="W6" s="596">
        <v>527100.0</v>
      </c>
      <c r="X6" s="336">
        <v>1.182000000329E12</v>
      </c>
      <c r="Y6" s="341" t="str">
        <f t="shared" si="3"/>
        <v/>
      </c>
      <c r="Z6" s="336"/>
      <c r="AA6" s="341"/>
      <c r="AB6" s="341"/>
      <c r="AC6" s="401"/>
      <c r="AD6" s="515">
        <v>46024.0</v>
      </c>
      <c r="AE6" s="499">
        <v>46025.0</v>
      </c>
      <c r="AF6" s="398">
        <v>46040.0</v>
      </c>
      <c r="AG6" s="499">
        <v>46041.0</v>
      </c>
      <c r="AH6" s="398">
        <v>46055.0</v>
      </c>
      <c r="AI6" s="398">
        <v>46071.0</v>
      </c>
      <c r="AJ6" s="398">
        <v>46074.0</v>
      </c>
      <c r="AK6" s="436">
        <v>46075.0</v>
      </c>
      <c r="AL6" s="398">
        <v>46029.0</v>
      </c>
      <c r="AM6" s="398">
        <v>46033.0</v>
      </c>
      <c r="AN6" s="398">
        <v>46041.0</v>
      </c>
      <c r="AO6" s="398">
        <v>46042.0</v>
      </c>
      <c r="AP6" s="398">
        <v>46056.0</v>
      </c>
      <c r="AQ6" s="499"/>
      <c r="AR6" s="499"/>
      <c r="AS6" s="499"/>
      <c r="AT6" s="394"/>
      <c r="AU6" s="306"/>
      <c r="AW6" s="394"/>
      <c r="AX6" s="400" t="s">
        <v>388</v>
      </c>
      <c r="AY6" s="336" t="s">
        <v>388</v>
      </c>
      <c r="AZ6" s="336" t="s">
        <v>388</v>
      </c>
      <c r="BA6" s="336" t="s">
        <v>388</v>
      </c>
      <c r="BB6" s="336" t="s">
        <v>388</v>
      </c>
      <c r="BC6" s="597" t="s">
        <v>388</v>
      </c>
      <c r="BD6" s="336" t="s">
        <v>635</v>
      </c>
      <c r="BE6" s="341"/>
      <c r="BF6" s="341"/>
      <c r="BG6" s="402"/>
      <c r="BH6" s="403"/>
      <c r="BI6" s="405"/>
      <c r="BJ6" s="405"/>
      <c r="BK6" s="405"/>
      <c r="BL6" s="405"/>
      <c r="BM6" s="406"/>
    </row>
    <row r="7" ht="18.75" customHeight="1">
      <c r="A7" s="390">
        <f t="shared" si="4"/>
        <v>2</v>
      </c>
      <c r="B7" s="531" t="s">
        <v>636</v>
      </c>
      <c r="C7" s="337" t="s">
        <v>166</v>
      </c>
      <c r="D7" s="338">
        <f t="shared" si="1"/>
        <v>1182000000325</v>
      </c>
      <c r="E7" s="400" t="s">
        <v>475</v>
      </c>
      <c r="F7" s="394"/>
      <c r="G7" s="341" t="str">
        <f t="array" ref="G7">IF(C7="","",XLOOKUP(C7,'Master Data'!K:K,'Master Data'!N:N,"Input in Master Data",0,1))</f>
        <v>V/C</v>
      </c>
      <c r="H7" s="342" t="str">
        <f t="array" ref="H7">IF(C7="","",XLOOKUP(C7,'Master Data'!K:K,'Master Data'!O:O,"Input in Master Data",0,1))</f>
        <v>MK</v>
      </c>
      <c r="I7" s="341" t="str">
        <f t="array" ref="I7">if(U7="","",XLOOKUP(U7,Master[Company],Master[Blow],"Unknown",0,1))</f>
        <v/>
      </c>
      <c r="J7" s="341" t="str">
        <f t="array" ref="J7">if(U7="","",XLOOKUP(U7,Master[Company],Master[Pigging],"Unknown",0,1))</f>
        <v/>
      </c>
      <c r="K7" s="341" t="str">
        <f t="array" ref="K7">if(U7="","",XLOOKUP(U7,Master[Company],Master[Load Method],"Unknown",0,1))</f>
        <v/>
      </c>
      <c r="L7" s="341" t="str">
        <f t="array" ref="L7">if(U7="","",XLOOKUP(U7,Master[Company],Master[Line Distance],"Unknown",0,1))</f>
        <v/>
      </c>
      <c r="M7" s="394"/>
      <c r="N7" s="341"/>
      <c r="O7" s="336" t="s">
        <v>389</v>
      </c>
      <c r="P7" s="341" t="str">
        <f t="array" ref="P7">if(U7="","",XLOOKUP(U7,Master[Company],Master[Terms],"NA",0,1))</f>
        <v>FOB</v>
      </c>
      <c r="Q7" s="341" t="str">
        <f t="shared" si="2"/>
        <v>CPO</v>
      </c>
      <c r="R7" s="341" t="str">
        <f t="array" ref="R7">if(U7="","",XLOOKUP(U7,Master[Company],Master[Group],"NA",0,1))</f>
        <v>KPN Corp</v>
      </c>
      <c r="S7" s="341" t="str">
        <f t="array" ref="S7">if(U7="","",XLOOKUP(U7,Master[Company],Master[Loading Location],"NA",0,1))</f>
        <v>Merauke</v>
      </c>
      <c r="T7" s="341" t="str">
        <f t="array" ref="T7">if(U7="","",XLOOKUP(U7,Master[Company],Master[Acronym],"NA",0,1))</f>
        <v>PT. ACP</v>
      </c>
      <c r="U7" s="336" t="s">
        <v>206</v>
      </c>
      <c r="V7" s="596">
        <v>6080.0</v>
      </c>
      <c r="W7" s="596">
        <v>6080.0</v>
      </c>
      <c r="X7" s="336">
        <v>1.182000000325E12</v>
      </c>
      <c r="Y7" s="341" t="str">
        <f t="shared" si="3"/>
        <v/>
      </c>
      <c r="Z7" s="336"/>
      <c r="AA7" s="341"/>
      <c r="AB7" s="341"/>
      <c r="AC7" s="401"/>
      <c r="AD7" s="515">
        <v>46024.0</v>
      </c>
      <c r="AE7" s="499">
        <v>46025.0</v>
      </c>
      <c r="AF7" s="398">
        <v>46040.0</v>
      </c>
      <c r="AG7" s="499">
        <v>46041.0</v>
      </c>
      <c r="AH7" s="398">
        <v>46055.0</v>
      </c>
      <c r="AI7" s="398">
        <v>46071.0</v>
      </c>
      <c r="AJ7" s="398">
        <v>46074.0</v>
      </c>
      <c r="AK7" s="436">
        <v>46075.0</v>
      </c>
      <c r="AL7" s="398">
        <v>46029.0</v>
      </c>
      <c r="AM7" s="398">
        <v>46033.0</v>
      </c>
      <c r="AN7" s="398">
        <v>46041.0</v>
      </c>
      <c r="AO7" s="398">
        <v>46042.0</v>
      </c>
      <c r="AP7" s="398">
        <v>46056.0</v>
      </c>
      <c r="AQ7" s="499"/>
      <c r="AR7" s="499"/>
      <c r="AS7" s="499"/>
      <c r="AT7" s="394"/>
      <c r="AU7" s="306"/>
      <c r="AW7" s="394"/>
      <c r="AX7" s="400" t="s">
        <v>388</v>
      </c>
      <c r="AY7" s="336" t="s">
        <v>388</v>
      </c>
      <c r="AZ7" s="336" t="s">
        <v>388</v>
      </c>
      <c r="BA7" s="336" t="s">
        <v>388</v>
      </c>
      <c r="BB7" s="336" t="s">
        <v>388</v>
      </c>
      <c r="BC7" s="597" t="s">
        <v>388</v>
      </c>
      <c r="BD7" s="336" t="s">
        <v>635</v>
      </c>
      <c r="BE7" s="341"/>
      <c r="BF7" s="341"/>
      <c r="BG7" s="402"/>
      <c r="BH7" s="403"/>
      <c r="BI7" s="405"/>
      <c r="BJ7" s="405"/>
      <c r="BK7" s="405"/>
      <c r="BL7" s="405"/>
      <c r="BM7" s="406"/>
    </row>
    <row r="8" ht="18.75" customHeight="1">
      <c r="A8" s="390">
        <f t="shared" si="4"/>
        <v>2</v>
      </c>
      <c r="B8" s="531" t="s">
        <v>636</v>
      </c>
      <c r="C8" s="337" t="s">
        <v>166</v>
      </c>
      <c r="D8" s="338">
        <f t="shared" si="1"/>
        <v>1182000000326</v>
      </c>
      <c r="E8" s="400" t="s">
        <v>475</v>
      </c>
      <c r="F8" s="394"/>
      <c r="G8" s="341" t="str">
        <f t="array" ref="G8">IF(C8="","",XLOOKUP(C8,'Master Data'!K:K,'Master Data'!N:N,"Input in Master Data",0,1))</f>
        <v>V/C</v>
      </c>
      <c r="H8" s="342" t="str">
        <f t="array" ref="H8">IF(C8="","",XLOOKUP(C8,'Master Data'!K:K,'Master Data'!O:O,"Input in Master Data",0,1))</f>
        <v>MK</v>
      </c>
      <c r="I8" s="341" t="str">
        <f t="array" ref="I8">if(U8="","",XLOOKUP(U8,Master[Company],Master[Blow],"Unknown",0,1))</f>
        <v/>
      </c>
      <c r="J8" s="341" t="str">
        <f t="array" ref="J8">if(U8="","",XLOOKUP(U8,Master[Company],Master[Pigging],"Unknown",0,1))</f>
        <v/>
      </c>
      <c r="K8" s="341" t="str">
        <f t="array" ref="K8">if(U8="","",XLOOKUP(U8,Master[Company],Master[Load Method],"Unknown",0,1))</f>
        <v/>
      </c>
      <c r="L8" s="341" t="str">
        <f t="array" ref="L8">if(U8="","",XLOOKUP(U8,Master[Company],Master[Line Distance],"Unknown",0,1))</f>
        <v/>
      </c>
      <c r="M8" s="394"/>
      <c r="N8" s="341"/>
      <c r="O8" s="336" t="s">
        <v>389</v>
      </c>
      <c r="P8" s="341" t="str">
        <f t="array" ref="P8">if(U8="","",XLOOKUP(U8,Master[Company],Master[Terms],"NA",0,1))</f>
        <v>FOB</v>
      </c>
      <c r="Q8" s="341" t="str">
        <f t="shared" si="2"/>
        <v>CPO</v>
      </c>
      <c r="R8" s="341" t="str">
        <f t="array" ref="R8">if(U8="","",XLOOKUP(U8,Master[Company],Master[Group],"NA",0,1))</f>
        <v>KPN Corp</v>
      </c>
      <c r="S8" s="341" t="str">
        <f t="array" ref="S8">if(U8="","",XLOOKUP(U8,Master[Company],Master[Loading Location],"NA",0,1))</f>
        <v>Merauke</v>
      </c>
      <c r="T8" s="341" t="str">
        <f t="array" ref="T8">if(U8="","",XLOOKUP(U8,Master[Company],Master[Acronym],"NA",0,1))</f>
        <v>PT. ACP</v>
      </c>
      <c r="U8" s="336" t="s">
        <v>206</v>
      </c>
      <c r="V8" s="596">
        <v>543460.0</v>
      </c>
      <c r="W8" s="596">
        <v>543460.0</v>
      </c>
      <c r="X8" s="336">
        <v>1.182000000326E12</v>
      </c>
      <c r="Y8" s="341" t="str">
        <f t="shared" si="3"/>
        <v/>
      </c>
      <c r="Z8" s="336"/>
      <c r="AA8" s="341"/>
      <c r="AB8" s="341"/>
      <c r="AC8" s="401"/>
      <c r="AD8" s="515">
        <v>46024.0</v>
      </c>
      <c r="AE8" s="499">
        <v>46025.0</v>
      </c>
      <c r="AF8" s="398">
        <v>46040.0</v>
      </c>
      <c r="AG8" s="499">
        <v>46041.0</v>
      </c>
      <c r="AH8" s="398">
        <v>46055.0</v>
      </c>
      <c r="AI8" s="398">
        <v>46071.0</v>
      </c>
      <c r="AJ8" s="398">
        <v>46074.0</v>
      </c>
      <c r="AK8" s="436">
        <v>46075.0</v>
      </c>
      <c r="AL8" s="398">
        <v>46029.0</v>
      </c>
      <c r="AM8" s="398">
        <v>46033.0</v>
      </c>
      <c r="AN8" s="398">
        <v>46041.0</v>
      </c>
      <c r="AO8" s="398">
        <v>46042.0</v>
      </c>
      <c r="AP8" s="398">
        <v>46056.0</v>
      </c>
      <c r="AQ8" s="499"/>
      <c r="AR8" s="499"/>
      <c r="AS8" s="499"/>
      <c r="AT8" s="394"/>
      <c r="AU8" s="306"/>
      <c r="AW8" s="394"/>
      <c r="AX8" s="400" t="s">
        <v>388</v>
      </c>
      <c r="AY8" s="336" t="s">
        <v>388</v>
      </c>
      <c r="AZ8" s="336" t="s">
        <v>388</v>
      </c>
      <c r="BA8" s="336" t="s">
        <v>388</v>
      </c>
      <c r="BB8" s="336" t="s">
        <v>388</v>
      </c>
      <c r="BC8" s="597" t="s">
        <v>388</v>
      </c>
      <c r="BD8" s="336" t="s">
        <v>635</v>
      </c>
      <c r="BE8" s="341"/>
      <c r="BF8" s="341"/>
      <c r="BG8" s="402"/>
      <c r="BH8" s="403"/>
      <c r="BI8" s="405"/>
      <c r="BJ8" s="405"/>
      <c r="BK8" s="405"/>
      <c r="BL8" s="405"/>
      <c r="BM8" s="406"/>
    </row>
    <row r="9" ht="18.75" customHeight="1">
      <c r="A9" s="390">
        <f t="shared" si="4"/>
        <v>2</v>
      </c>
      <c r="B9" s="531" t="s">
        <v>636</v>
      </c>
      <c r="C9" s="337" t="s">
        <v>166</v>
      </c>
      <c r="D9" s="338">
        <f t="shared" si="1"/>
        <v>1182000000327</v>
      </c>
      <c r="E9" s="400" t="s">
        <v>475</v>
      </c>
      <c r="F9" s="394"/>
      <c r="G9" s="341" t="str">
        <f t="array" ref="G9">IF(C9="","",XLOOKUP(C9,'Master Data'!K:K,'Master Data'!N:N,"Input in Master Data",0,1))</f>
        <v>V/C</v>
      </c>
      <c r="H9" s="342" t="str">
        <f t="array" ref="H9">IF(C9="","",XLOOKUP(C9,'Master Data'!K:K,'Master Data'!O:O,"Input in Master Data",0,1))</f>
        <v>MK</v>
      </c>
      <c r="I9" s="341" t="str">
        <f t="array" ref="I9">if(U9="","",XLOOKUP(U9,Master[Company],Master[Blow],"Unknown",0,1))</f>
        <v/>
      </c>
      <c r="J9" s="341" t="str">
        <f t="array" ref="J9">if(U9="","",XLOOKUP(U9,Master[Company],Master[Pigging],"Unknown",0,1))</f>
        <v/>
      </c>
      <c r="K9" s="341" t="str">
        <f t="array" ref="K9">if(U9="","",XLOOKUP(U9,Master[Company],Master[Load Method],"Unknown",0,1))</f>
        <v/>
      </c>
      <c r="L9" s="341" t="str">
        <f t="array" ref="L9">if(U9="","",XLOOKUP(U9,Master[Company],Master[Line Distance],"Unknown",0,1))</f>
        <v/>
      </c>
      <c r="M9" s="394"/>
      <c r="N9" s="341"/>
      <c r="O9" s="336" t="s">
        <v>389</v>
      </c>
      <c r="P9" s="341" t="str">
        <f t="array" ref="P9">if(U9="","",XLOOKUP(U9,Master[Company],Master[Terms],"NA",0,1))</f>
        <v>FOB</v>
      </c>
      <c r="Q9" s="341" t="str">
        <f t="shared" si="2"/>
        <v>CPO</v>
      </c>
      <c r="R9" s="341" t="str">
        <f t="array" ref="R9">if(U9="","",XLOOKUP(U9,Master[Company],Master[Group],"NA",0,1))</f>
        <v>KPN Corp</v>
      </c>
      <c r="S9" s="341" t="str">
        <f t="array" ref="S9">if(U9="","",XLOOKUP(U9,Master[Company],Master[Loading Location],"NA",0,1))</f>
        <v>Merauke</v>
      </c>
      <c r="T9" s="341" t="str">
        <f t="array" ref="T9">if(U9="","",XLOOKUP(U9,Master[Company],Master[Acronym],"NA",0,1))</f>
        <v>PT. ACP</v>
      </c>
      <c r="U9" s="336" t="s">
        <v>206</v>
      </c>
      <c r="V9" s="596">
        <v>500000.0</v>
      </c>
      <c r="W9" s="596">
        <v>500000.0</v>
      </c>
      <c r="X9" s="336">
        <v>1.182000000327E12</v>
      </c>
      <c r="Y9" s="341" t="str">
        <f t="shared" si="3"/>
        <v/>
      </c>
      <c r="Z9" s="336"/>
      <c r="AA9" s="341"/>
      <c r="AB9" s="341"/>
      <c r="AC9" s="401"/>
      <c r="AD9" s="515">
        <v>46024.0</v>
      </c>
      <c r="AE9" s="499">
        <v>46025.0</v>
      </c>
      <c r="AF9" s="398">
        <v>46040.0</v>
      </c>
      <c r="AG9" s="499">
        <v>46041.0</v>
      </c>
      <c r="AH9" s="398">
        <v>46055.0</v>
      </c>
      <c r="AI9" s="398">
        <v>46071.0</v>
      </c>
      <c r="AJ9" s="398">
        <v>46074.0</v>
      </c>
      <c r="AK9" s="436">
        <v>46075.0</v>
      </c>
      <c r="AL9" s="398">
        <v>46029.0</v>
      </c>
      <c r="AM9" s="398">
        <v>46033.0</v>
      </c>
      <c r="AN9" s="398">
        <v>46041.0</v>
      </c>
      <c r="AO9" s="398">
        <v>46042.0</v>
      </c>
      <c r="AP9" s="398">
        <v>46056.0</v>
      </c>
      <c r="AQ9" s="499"/>
      <c r="AR9" s="499"/>
      <c r="AS9" s="499"/>
      <c r="AT9" s="394"/>
      <c r="AU9" s="306"/>
      <c r="AW9" s="394"/>
      <c r="AX9" s="400" t="s">
        <v>388</v>
      </c>
      <c r="AY9" s="336" t="s">
        <v>388</v>
      </c>
      <c r="AZ9" s="336" t="s">
        <v>388</v>
      </c>
      <c r="BA9" s="336" t="s">
        <v>388</v>
      </c>
      <c r="BB9" s="336" t="s">
        <v>388</v>
      </c>
      <c r="BC9" s="597" t="s">
        <v>388</v>
      </c>
      <c r="BD9" s="336" t="s">
        <v>635</v>
      </c>
      <c r="BE9" s="341"/>
      <c r="BF9" s="341"/>
      <c r="BG9" s="402"/>
      <c r="BH9" s="403"/>
      <c r="BI9" s="405"/>
      <c r="BJ9" s="405"/>
      <c r="BK9" s="405"/>
      <c r="BL9" s="405"/>
      <c r="BM9" s="406"/>
    </row>
    <row r="10" ht="18.75" customHeight="1">
      <c r="A10" s="390">
        <f t="shared" si="4"/>
        <v>2</v>
      </c>
      <c r="B10" s="531" t="s">
        <v>636</v>
      </c>
      <c r="C10" s="337" t="s">
        <v>166</v>
      </c>
      <c r="D10" s="338">
        <f t="shared" si="1"/>
        <v>1182000000328</v>
      </c>
      <c r="E10" s="400" t="s">
        <v>475</v>
      </c>
      <c r="F10" s="394"/>
      <c r="G10" s="341" t="str">
        <f t="array" ref="G10">IF(C10="","",XLOOKUP(C10,'Master Data'!K:K,'Master Data'!N:N,"Input in Master Data",0,1))</f>
        <v>V/C</v>
      </c>
      <c r="H10" s="342" t="str">
        <f t="array" ref="H10">IF(C10="","",XLOOKUP(C10,'Master Data'!K:K,'Master Data'!O:O,"Input in Master Data",0,1))</f>
        <v>MK</v>
      </c>
      <c r="I10" s="341" t="str">
        <f t="array" ref="I10">if(U10="","",XLOOKUP(U10,Master[Company],Master[Blow],"Unknown",0,1))</f>
        <v/>
      </c>
      <c r="J10" s="341" t="str">
        <f t="array" ref="J10">if(U10="","",XLOOKUP(U10,Master[Company],Master[Pigging],"Unknown",0,1))</f>
        <v/>
      </c>
      <c r="K10" s="341" t="str">
        <f t="array" ref="K10">if(U10="","",XLOOKUP(U10,Master[Company],Master[Load Method],"Unknown",0,1))</f>
        <v/>
      </c>
      <c r="L10" s="341" t="str">
        <f t="array" ref="L10">if(U10="","",XLOOKUP(U10,Master[Company],Master[Line Distance],"Unknown",0,1))</f>
        <v/>
      </c>
      <c r="M10" s="394"/>
      <c r="N10" s="341"/>
      <c r="O10" s="336" t="s">
        <v>389</v>
      </c>
      <c r="P10" s="341" t="str">
        <f t="array" ref="P10">if(U10="","",XLOOKUP(U10,Master[Company],Master[Terms],"NA",0,1))</f>
        <v>FOB</v>
      </c>
      <c r="Q10" s="341" t="str">
        <f t="shared" si="2"/>
        <v>CPO</v>
      </c>
      <c r="R10" s="341" t="str">
        <f t="array" ref="R10">if(U10="","",XLOOKUP(U10,Master[Company],Master[Group],"NA",0,1))</f>
        <v>KPN Corp</v>
      </c>
      <c r="S10" s="341" t="str">
        <f t="array" ref="S10">if(U10="","",XLOOKUP(U10,Master[Company],Master[Loading Location],"NA",0,1))</f>
        <v>Merauke</v>
      </c>
      <c r="T10" s="341" t="str">
        <f t="array" ref="T10">if(U10="","",XLOOKUP(U10,Master[Company],Master[Acronym],"NA",0,1))</f>
        <v>PT. ACP</v>
      </c>
      <c r="U10" s="336" t="s">
        <v>206</v>
      </c>
      <c r="V10" s="596">
        <v>142940.0</v>
      </c>
      <c r="W10" s="596">
        <v>142940.0</v>
      </c>
      <c r="X10" s="336">
        <v>1.182000000328E12</v>
      </c>
      <c r="Y10" s="341" t="str">
        <f t="shared" si="3"/>
        <v/>
      </c>
      <c r="Z10" s="336"/>
      <c r="AA10" s="341"/>
      <c r="AB10" s="341"/>
      <c r="AC10" s="401"/>
      <c r="AD10" s="515">
        <v>46024.0</v>
      </c>
      <c r="AE10" s="499">
        <v>46025.0</v>
      </c>
      <c r="AF10" s="398">
        <v>46040.0</v>
      </c>
      <c r="AG10" s="499">
        <v>46041.0</v>
      </c>
      <c r="AH10" s="398">
        <v>46055.0</v>
      </c>
      <c r="AI10" s="398">
        <v>46071.0</v>
      </c>
      <c r="AJ10" s="398">
        <v>46074.0</v>
      </c>
      <c r="AK10" s="436">
        <v>46075.0</v>
      </c>
      <c r="AL10" s="398">
        <v>46029.0</v>
      </c>
      <c r="AM10" s="398">
        <v>46033.0</v>
      </c>
      <c r="AN10" s="398">
        <v>46041.0</v>
      </c>
      <c r="AO10" s="398">
        <v>46042.0</v>
      </c>
      <c r="AP10" s="398">
        <v>46056.0</v>
      </c>
      <c r="AQ10" s="499"/>
      <c r="AR10" s="499"/>
      <c r="AS10" s="499"/>
      <c r="AT10" s="394"/>
      <c r="AU10" s="306"/>
      <c r="AW10" s="394"/>
      <c r="AX10" s="400" t="s">
        <v>388</v>
      </c>
      <c r="AY10" s="336" t="s">
        <v>388</v>
      </c>
      <c r="AZ10" s="336" t="s">
        <v>388</v>
      </c>
      <c r="BA10" s="336" t="s">
        <v>388</v>
      </c>
      <c r="BB10" s="336" t="s">
        <v>388</v>
      </c>
      <c r="BC10" s="597" t="s">
        <v>388</v>
      </c>
      <c r="BD10" s="336" t="s">
        <v>635</v>
      </c>
      <c r="BE10" s="341"/>
      <c r="BF10" s="341"/>
      <c r="BG10" s="402"/>
      <c r="BH10" s="403"/>
      <c r="BI10" s="405"/>
      <c r="BJ10" s="405"/>
      <c r="BK10" s="405"/>
      <c r="BL10" s="405"/>
      <c r="BM10" s="406"/>
    </row>
    <row r="11" ht="18.75" customHeight="1">
      <c r="A11" s="390">
        <f t="shared" si="4"/>
        <v>2</v>
      </c>
      <c r="B11" s="531" t="s">
        <v>636</v>
      </c>
      <c r="C11" s="337" t="s">
        <v>166</v>
      </c>
      <c r="D11" s="338">
        <f t="shared" si="1"/>
        <v>1192000000114</v>
      </c>
      <c r="E11" s="400" t="s">
        <v>475</v>
      </c>
      <c r="F11" s="394"/>
      <c r="G11" s="341" t="str">
        <f t="array" ref="G11">IF(C11="","",XLOOKUP(C11,'Master Data'!K:K,'Master Data'!N:N,"Input in Master Data",0,1))</f>
        <v>V/C</v>
      </c>
      <c r="H11" s="342" t="str">
        <f t="array" ref="H11">IF(C11="","",XLOOKUP(C11,'Master Data'!K:K,'Master Data'!O:O,"Input in Master Data",0,1))</f>
        <v>MK</v>
      </c>
      <c r="I11" s="341" t="str">
        <f t="array" ref="I11">if(U11="","",XLOOKUP(U11,Master[Company],Master[Blow],"Unknown",0,1))</f>
        <v/>
      </c>
      <c r="J11" s="341" t="str">
        <f t="array" ref="J11">if(U11="","",XLOOKUP(U11,Master[Company],Master[Pigging],"Unknown",0,1))</f>
        <v/>
      </c>
      <c r="K11" s="341" t="str">
        <f t="array" ref="K11">if(U11="","",XLOOKUP(U11,Master[Company],Master[Load Method],"Unknown",0,1))</f>
        <v/>
      </c>
      <c r="L11" s="341" t="str">
        <f t="array" ref="L11">if(U11="","",XLOOKUP(U11,Master[Company],Master[Line Distance],"Unknown",0,1))</f>
        <v/>
      </c>
      <c r="M11" s="394"/>
      <c r="N11" s="341"/>
      <c r="O11" s="336" t="s">
        <v>389</v>
      </c>
      <c r="P11" s="341" t="str">
        <f t="array" ref="P11">if(U11="","",XLOOKUP(U11,Master[Company],Master[Terms],"NA",0,1))</f>
        <v>FOB</v>
      </c>
      <c r="Q11" s="341" t="str">
        <f t="shared" si="2"/>
        <v>CPO</v>
      </c>
      <c r="R11" s="341" t="str">
        <f t="array" ref="R11">if(U11="","",XLOOKUP(U11,Master[Company],Master[Group],"NA",0,1))</f>
        <v>KPN Corp</v>
      </c>
      <c r="S11" s="341" t="str">
        <f t="array" ref="S11">if(U11="","",XLOOKUP(U11,Master[Company],Master[Loading Location],"NA",0,1))</f>
        <v>Merauke</v>
      </c>
      <c r="T11" s="341" t="str">
        <f t="array" ref="T11">if(U11="","",XLOOKUP(U11,Master[Company],Master[Acronym],"NA",0,1))</f>
        <v>PT. APM</v>
      </c>
      <c r="U11" s="336" t="s">
        <v>211</v>
      </c>
      <c r="V11" s="596">
        <v>554800.0</v>
      </c>
      <c r="W11" s="596">
        <v>554800.0</v>
      </c>
      <c r="X11" s="336">
        <v>1.192000000114E12</v>
      </c>
      <c r="Y11" s="341" t="str">
        <f t="shared" si="3"/>
        <v/>
      </c>
      <c r="Z11" s="336"/>
      <c r="AA11" s="341"/>
      <c r="AB11" s="341"/>
      <c r="AC11" s="401"/>
      <c r="AD11" s="515">
        <v>46024.0</v>
      </c>
      <c r="AE11" s="499">
        <v>46025.0</v>
      </c>
      <c r="AF11" s="398">
        <v>46040.0</v>
      </c>
      <c r="AG11" s="499">
        <v>46041.0</v>
      </c>
      <c r="AH11" s="398">
        <v>46055.0</v>
      </c>
      <c r="AI11" s="398">
        <v>46071.0</v>
      </c>
      <c r="AJ11" s="398">
        <v>46074.0</v>
      </c>
      <c r="AK11" s="436">
        <v>46075.0</v>
      </c>
      <c r="AL11" s="398">
        <v>46029.0</v>
      </c>
      <c r="AM11" s="398">
        <v>46033.0</v>
      </c>
      <c r="AN11" s="398">
        <v>46041.0</v>
      </c>
      <c r="AO11" s="398">
        <v>46042.0</v>
      </c>
      <c r="AP11" s="398">
        <v>46056.0</v>
      </c>
      <c r="AQ11" s="499"/>
      <c r="AR11" s="499"/>
      <c r="AS11" s="499"/>
      <c r="AT11" s="394"/>
      <c r="AU11" s="306"/>
      <c r="AW11" s="394"/>
      <c r="AX11" s="400" t="s">
        <v>388</v>
      </c>
      <c r="AY11" s="336" t="s">
        <v>388</v>
      </c>
      <c r="AZ11" s="336" t="s">
        <v>388</v>
      </c>
      <c r="BA11" s="336" t="s">
        <v>388</v>
      </c>
      <c r="BB11" s="336" t="s">
        <v>388</v>
      </c>
      <c r="BC11" s="597" t="s">
        <v>388</v>
      </c>
      <c r="BD11" s="336" t="s">
        <v>635</v>
      </c>
      <c r="BE11" s="341"/>
      <c r="BF11" s="341"/>
      <c r="BG11" s="402"/>
      <c r="BH11" s="403"/>
      <c r="BI11" s="405"/>
      <c r="BJ11" s="405"/>
      <c r="BK11" s="405"/>
      <c r="BL11" s="405"/>
      <c r="BM11" s="406"/>
    </row>
    <row r="12" ht="18.75" customHeight="1">
      <c r="A12" s="390">
        <f t="shared" si="4"/>
        <v>2</v>
      </c>
      <c r="B12" s="531" t="s">
        <v>636</v>
      </c>
      <c r="C12" s="337" t="s">
        <v>166</v>
      </c>
      <c r="D12" s="338">
        <f t="shared" si="1"/>
        <v>1192000000180</v>
      </c>
      <c r="E12" s="400" t="s">
        <v>475</v>
      </c>
      <c r="F12" s="394"/>
      <c r="G12" s="341" t="str">
        <f t="array" ref="G12">IF(C12="","",XLOOKUP(C12,'Master Data'!K:K,'Master Data'!N:N,"Input in Master Data",0,1))</f>
        <v>V/C</v>
      </c>
      <c r="H12" s="342" t="str">
        <f t="array" ref="H12">IF(C12="","",XLOOKUP(C12,'Master Data'!K:K,'Master Data'!O:O,"Input in Master Data",0,1))</f>
        <v>MK</v>
      </c>
      <c r="I12" s="341" t="str">
        <f t="array" ref="I12">if(U12="","",XLOOKUP(U12,Master[Company],Master[Blow],"Unknown",0,1))</f>
        <v/>
      </c>
      <c r="J12" s="341" t="str">
        <f t="array" ref="J12">if(U12="","",XLOOKUP(U12,Master[Company],Master[Pigging],"Unknown",0,1))</f>
        <v/>
      </c>
      <c r="K12" s="341" t="str">
        <f t="array" ref="K12">if(U12="","",XLOOKUP(U12,Master[Company],Master[Load Method],"Unknown",0,1))</f>
        <v/>
      </c>
      <c r="L12" s="341" t="str">
        <f t="array" ref="L12">if(U12="","",XLOOKUP(U12,Master[Company],Master[Line Distance],"Unknown",0,1))</f>
        <v/>
      </c>
      <c r="M12" s="394"/>
      <c r="N12" s="341"/>
      <c r="O12" s="336" t="s">
        <v>389</v>
      </c>
      <c r="P12" s="341" t="str">
        <f t="array" ref="P12">if(U12="","",XLOOKUP(U12,Master[Company],Master[Terms],"NA",0,1))</f>
        <v>FOB</v>
      </c>
      <c r="Q12" s="341" t="str">
        <f t="shared" si="2"/>
        <v>CPO</v>
      </c>
      <c r="R12" s="341" t="str">
        <f t="array" ref="R12">if(U12="","",XLOOKUP(U12,Master[Company],Master[Group],"NA",0,1))</f>
        <v>KPN Corp</v>
      </c>
      <c r="S12" s="341" t="str">
        <f t="array" ref="S12">if(U12="","",XLOOKUP(U12,Master[Company],Master[Loading Location],"NA",0,1))</f>
        <v>Merauke</v>
      </c>
      <c r="T12" s="341" t="str">
        <f t="array" ref="T12">if(U12="","",XLOOKUP(U12,Master[Company],Master[Acronym],"NA",0,1))</f>
        <v>PT. APM</v>
      </c>
      <c r="U12" s="336" t="s">
        <v>211</v>
      </c>
      <c r="V12" s="596">
        <v>500000.0</v>
      </c>
      <c r="W12" s="596">
        <v>500000.0</v>
      </c>
      <c r="X12" s="336">
        <v>1.19200000018E12</v>
      </c>
      <c r="Y12" s="341" t="str">
        <f t="shared" si="3"/>
        <v/>
      </c>
      <c r="Z12" s="336"/>
      <c r="AA12" s="341"/>
      <c r="AB12" s="341"/>
      <c r="AC12" s="401"/>
      <c r="AD12" s="515">
        <v>46024.0</v>
      </c>
      <c r="AE12" s="499">
        <v>46025.0</v>
      </c>
      <c r="AF12" s="398">
        <v>46040.0</v>
      </c>
      <c r="AG12" s="499">
        <v>46041.0</v>
      </c>
      <c r="AH12" s="398">
        <v>46055.0</v>
      </c>
      <c r="AI12" s="398">
        <v>46071.0</v>
      </c>
      <c r="AJ12" s="398">
        <v>46074.0</v>
      </c>
      <c r="AK12" s="436">
        <v>46075.0</v>
      </c>
      <c r="AL12" s="398">
        <v>46029.0</v>
      </c>
      <c r="AM12" s="398">
        <v>46033.0</v>
      </c>
      <c r="AN12" s="398">
        <v>46041.0</v>
      </c>
      <c r="AO12" s="398">
        <v>46042.0</v>
      </c>
      <c r="AP12" s="398">
        <v>46056.0</v>
      </c>
      <c r="AQ12" s="499"/>
      <c r="AR12" s="499"/>
      <c r="AS12" s="499"/>
      <c r="AT12" s="394"/>
      <c r="AU12" s="306"/>
      <c r="AW12" s="394"/>
      <c r="AX12" s="400" t="s">
        <v>388</v>
      </c>
      <c r="AY12" s="336" t="s">
        <v>388</v>
      </c>
      <c r="AZ12" s="336" t="s">
        <v>388</v>
      </c>
      <c r="BA12" s="336" t="s">
        <v>388</v>
      </c>
      <c r="BB12" s="336" t="s">
        <v>388</v>
      </c>
      <c r="BC12" s="597" t="s">
        <v>388</v>
      </c>
      <c r="BD12" s="336" t="s">
        <v>635</v>
      </c>
      <c r="BE12" s="341"/>
      <c r="BF12" s="341"/>
      <c r="BG12" s="402"/>
      <c r="BH12" s="403"/>
      <c r="BI12" s="405"/>
      <c r="BJ12" s="405"/>
      <c r="BK12" s="405"/>
      <c r="BL12" s="405"/>
      <c r="BM12" s="406"/>
    </row>
    <row r="13" ht="18.75" customHeight="1">
      <c r="A13" s="407">
        <f t="shared" si="4"/>
        <v>2</v>
      </c>
      <c r="B13" s="469" t="s">
        <v>636</v>
      </c>
      <c r="C13" s="409" t="s">
        <v>166</v>
      </c>
      <c r="D13" s="410">
        <f t="shared" si="1"/>
        <v>1192000000181</v>
      </c>
      <c r="E13" s="421" t="s">
        <v>475</v>
      </c>
      <c r="F13" s="414"/>
      <c r="G13" s="413" t="str">
        <f t="array" ref="G13">IF(C13="","",XLOOKUP(C13,'Master Data'!K:K,'Master Data'!N:N,"Input in Master Data",0,1))</f>
        <v>V/C</v>
      </c>
      <c r="H13" s="478" t="str">
        <f t="array" ref="H13">IF(C13="","",XLOOKUP(C13,'Master Data'!K:K,'Master Data'!O:O,"Input in Master Data",0,1))</f>
        <v>MK</v>
      </c>
      <c r="I13" s="413" t="str">
        <f t="array" ref="I13">if(U13="","",XLOOKUP(U13,Master[Company],Master[Blow],"Unknown",0,1))</f>
        <v/>
      </c>
      <c r="J13" s="413" t="str">
        <f t="array" ref="J13">if(U13="","",XLOOKUP(U13,Master[Company],Master[Pigging],"Unknown",0,1))</f>
        <v/>
      </c>
      <c r="K13" s="413" t="str">
        <f t="array" ref="K13">if(U13="","",XLOOKUP(U13,Master[Company],Master[Load Method],"Unknown",0,1))</f>
        <v/>
      </c>
      <c r="L13" s="413" t="str">
        <f t="array" ref="L13">if(U13="","",XLOOKUP(U13,Master[Company],Master[Line Distance],"Unknown",0,1))</f>
        <v/>
      </c>
      <c r="M13" s="414"/>
      <c r="N13" s="413"/>
      <c r="O13" s="415" t="s">
        <v>389</v>
      </c>
      <c r="P13" s="413" t="str">
        <f t="array" ref="P13">if(U13="","",XLOOKUP(U13,Master[Company],Master[Terms],"NA",0,1))</f>
        <v>FOB</v>
      </c>
      <c r="Q13" s="413" t="str">
        <f t="shared" si="2"/>
        <v>CPO</v>
      </c>
      <c r="R13" s="413" t="str">
        <f t="array" ref="R13">if(U13="","",XLOOKUP(U13,Master[Company],Master[Group],"NA",0,1))</f>
        <v>KPN Corp</v>
      </c>
      <c r="S13" s="413" t="str">
        <f t="array" ref="S13">if(U13="","",XLOOKUP(U13,Master[Company],Master[Loading Location],"NA",0,1))</f>
        <v>Merauke</v>
      </c>
      <c r="T13" s="413" t="str">
        <f t="array" ref="T13">if(U13="","",XLOOKUP(U13,Master[Company],Master[Acronym],"NA",0,1))</f>
        <v>PT. APM</v>
      </c>
      <c r="U13" s="415" t="s">
        <v>211</v>
      </c>
      <c r="V13" s="594">
        <v>145200.0</v>
      </c>
      <c r="W13" s="594">
        <v>145200.0</v>
      </c>
      <c r="X13" s="415">
        <v>1.192000000181E12</v>
      </c>
      <c r="Y13" s="413" t="str">
        <f t="shared" si="3"/>
        <v/>
      </c>
      <c r="Z13" s="415"/>
      <c r="AA13" s="413"/>
      <c r="AB13" s="413"/>
      <c r="AC13" s="422"/>
      <c r="AD13" s="517">
        <v>46024.0</v>
      </c>
      <c r="AE13" s="480">
        <v>46025.0</v>
      </c>
      <c r="AF13" s="419">
        <v>46040.0</v>
      </c>
      <c r="AG13" s="480">
        <v>46041.0</v>
      </c>
      <c r="AH13" s="419">
        <v>46055.0</v>
      </c>
      <c r="AI13" s="419">
        <v>46071.0</v>
      </c>
      <c r="AJ13" s="419">
        <v>46074.0</v>
      </c>
      <c r="AK13" s="518">
        <v>46075.0</v>
      </c>
      <c r="AL13" s="419">
        <v>46029.0</v>
      </c>
      <c r="AM13" s="419">
        <v>46033.0</v>
      </c>
      <c r="AN13" s="419">
        <v>46041.0</v>
      </c>
      <c r="AO13" s="419">
        <v>46042.0</v>
      </c>
      <c r="AP13" s="419">
        <v>46056.0</v>
      </c>
      <c r="AQ13" s="480"/>
      <c r="AR13" s="480"/>
      <c r="AS13" s="480"/>
      <c r="AT13" s="414"/>
      <c r="AU13" s="313"/>
      <c r="AV13" s="152"/>
      <c r="AW13" s="414"/>
      <c r="AX13" s="421" t="s">
        <v>388</v>
      </c>
      <c r="AY13" s="415" t="s">
        <v>388</v>
      </c>
      <c r="AZ13" s="415" t="s">
        <v>388</v>
      </c>
      <c r="BA13" s="415" t="s">
        <v>388</v>
      </c>
      <c r="BB13" s="415" t="s">
        <v>388</v>
      </c>
      <c r="BC13" s="595" t="s">
        <v>388</v>
      </c>
      <c r="BD13" s="415" t="s">
        <v>635</v>
      </c>
      <c r="BE13" s="413"/>
      <c r="BF13" s="413"/>
      <c r="BG13" s="423"/>
      <c r="BH13" s="424"/>
      <c r="BI13" s="426"/>
      <c r="BJ13" s="426"/>
      <c r="BK13" s="426"/>
      <c r="BL13" s="426"/>
      <c r="BM13" s="427"/>
    </row>
    <row r="14" ht="18.75" customHeight="1">
      <c r="A14" s="369">
        <f t="shared" si="4"/>
        <v>3</v>
      </c>
      <c r="B14" s="460" t="s">
        <v>638</v>
      </c>
      <c r="C14" s="371" t="s">
        <v>174</v>
      </c>
      <c r="D14" s="372" t="str">
        <f t="shared" si="1"/>
        <v>001/CPO/EUP-PSL/XI/2025</v>
      </c>
      <c r="E14" s="383" t="s">
        <v>388</v>
      </c>
      <c r="F14" s="376"/>
      <c r="G14" s="375" t="str">
        <f t="array" ref="G14">IF(C14="","",XLOOKUP(C14,'Master Data'!K:K,'Master Data'!N:N,"Input in Master Data",0,1))</f>
        <v>V/C</v>
      </c>
      <c r="H14" s="453" t="str">
        <f t="array" ref="H14">IF(C14="","",XLOOKUP(C14,'Master Data'!K:K,'Master Data'!O:O,"Input in Master Data",0,1))</f>
        <v/>
      </c>
      <c r="I14" s="375" t="str">
        <f t="array" ref="I14">if(U14="","",XLOOKUP(U14,Master[Company],Master[Blow],"Unknown",0,1))</f>
        <v/>
      </c>
      <c r="J14" s="375" t="str">
        <f t="array" ref="J14">if(U14="","",XLOOKUP(U14,Master[Company],Master[Pigging],"Unknown",0,1))</f>
        <v/>
      </c>
      <c r="K14" s="375" t="str">
        <f t="array" ref="K14">if(U14="","",XLOOKUP(U14,Master[Company],Master[Load Method],"Unknown",0,1))</f>
        <v/>
      </c>
      <c r="L14" s="375" t="str">
        <f t="array" ref="L14">if(U14="","",XLOOKUP(U14,Master[Company],Master[Line Distance],"Unknown",0,1))</f>
        <v/>
      </c>
      <c r="M14" s="376"/>
      <c r="N14" s="375"/>
      <c r="O14" s="377" t="s">
        <v>389</v>
      </c>
      <c r="P14" s="375" t="str">
        <f t="array" ref="P14">if(U14="","",XLOOKUP(U14,Master[Company],Master[Terms],"NA",0,1))</f>
        <v>FOB</v>
      </c>
      <c r="Q14" s="375" t="str">
        <f t="shared" si="2"/>
        <v>CPO</v>
      </c>
      <c r="R14" s="375" t="str">
        <f t="array" ref="R14">if(U14="","",XLOOKUP(U14,Master[Company],Master[Group],"NA",0,1))</f>
        <v>-</v>
      </c>
      <c r="S14" s="375" t="str">
        <f t="array" ref="S14">if(U14="","",XLOOKUP(U14,Master[Company],Master[Loading Location],"NA",0,1))</f>
        <v>Sesayap</v>
      </c>
      <c r="T14" s="375" t="str">
        <f t="array" ref="T14">if(U14="","",XLOOKUP(U14,Master[Company],Master[Acronym],"NA",0,1))</f>
        <v>PT. PSL</v>
      </c>
      <c r="U14" s="377" t="s">
        <v>249</v>
      </c>
      <c r="V14" s="592">
        <v>1000007.0</v>
      </c>
      <c r="W14" s="592">
        <v>1000007.0</v>
      </c>
      <c r="X14" s="377" t="s">
        <v>639</v>
      </c>
      <c r="Y14" s="375">
        <f t="shared" si="3"/>
        <v>1001026139</v>
      </c>
      <c r="Z14" s="377">
        <v>1.001026139E9</v>
      </c>
      <c r="AA14" s="375"/>
      <c r="AB14" s="375"/>
      <c r="AC14" s="384"/>
      <c r="AD14" s="520">
        <v>46020.0</v>
      </c>
      <c r="AE14" s="381">
        <v>46021.0</v>
      </c>
      <c r="AF14" s="381">
        <v>46022.0</v>
      </c>
      <c r="AG14" s="381">
        <v>46022.0</v>
      </c>
      <c r="AH14" s="381">
        <v>46031.0</v>
      </c>
      <c r="AI14" s="381">
        <v>46041.0</v>
      </c>
      <c r="AJ14" s="381">
        <v>46044.0</v>
      </c>
      <c r="AK14" s="432">
        <v>46046.0</v>
      </c>
      <c r="AL14" s="381">
        <v>46020.0</v>
      </c>
      <c r="AM14" s="381">
        <v>46021.0</v>
      </c>
      <c r="AN14" s="381">
        <v>46022.0</v>
      </c>
      <c r="AO14" s="381">
        <v>46022.0</v>
      </c>
      <c r="AP14" s="381">
        <v>46031.0</v>
      </c>
      <c r="AQ14" s="381">
        <v>46041.0</v>
      </c>
      <c r="AR14" s="381">
        <v>46044.0</v>
      </c>
      <c r="AS14" s="381">
        <v>46046.0</v>
      </c>
      <c r="AT14" s="376"/>
      <c r="AU14" s="230"/>
      <c r="AV14" s="230"/>
      <c r="AW14" s="376"/>
      <c r="AX14" s="384"/>
      <c r="AY14" s="375"/>
      <c r="AZ14" s="375"/>
      <c r="BA14" s="375"/>
      <c r="BB14" s="375"/>
      <c r="BC14" s="374"/>
      <c r="BD14" s="375"/>
      <c r="BE14" s="375"/>
      <c r="BF14" s="375"/>
      <c r="BG14" s="385"/>
      <c r="BH14" s="386"/>
      <c r="BI14" s="388"/>
      <c r="BJ14" s="388"/>
      <c r="BK14" s="388"/>
      <c r="BL14" s="388"/>
      <c r="BM14" s="389"/>
    </row>
    <row r="15" ht="18.75" customHeight="1">
      <c r="A15" s="390">
        <f t="shared" si="4"/>
        <v>3</v>
      </c>
      <c r="B15" s="531" t="s">
        <v>638</v>
      </c>
      <c r="C15" s="337" t="s">
        <v>174</v>
      </c>
      <c r="D15" s="338" t="str">
        <f t="shared" si="1"/>
        <v>002/CPO/EUP-PSL/XI/2025</v>
      </c>
      <c r="E15" s="400" t="s">
        <v>388</v>
      </c>
      <c r="F15" s="394"/>
      <c r="G15" s="341" t="str">
        <f t="array" ref="G15">IF(C15="","",XLOOKUP(C15,'Master Data'!K:K,'Master Data'!N:N,"Input in Master Data",0,1))</f>
        <v>V/C</v>
      </c>
      <c r="H15" s="342" t="str">
        <f t="array" ref="H15">IF(C15="","",XLOOKUP(C15,'Master Data'!K:K,'Master Data'!O:O,"Input in Master Data",0,1))</f>
        <v/>
      </c>
      <c r="I15" s="341" t="str">
        <f t="array" ref="I15">if(U15="","",XLOOKUP(U15,Master[Company],Master[Blow],"Unknown",0,1))</f>
        <v/>
      </c>
      <c r="J15" s="341" t="str">
        <f t="array" ref="J15">if(U15="","",XLOOKUP(U15,Master[Company],Master[Pigging],"Unknown",0,1))</f>
        <v/>
      </c>
      <c r="K15" s="341" t="str">
        <f t="array" ref="K15">if(U15="","",XLOOKUP(U15,Master[Company],Master[Load Method],"Unknown",0,1))</f>
        <v/>
      </c>
      <c r="L15" s="341" t="str">
        <f t="array" ref="L15">if(U15="","",XLOOKUP(U15,Master[Company],Master[Line Distance],"Unknown",0,1))</f>
        <v/>
      </c>
      <c r="M15" s="394"/>
      <c r="N15" s="341"/>
      <c r="O15" s="336" t="s">
        <v>389</v>
      </c>
      <c r="P15" s="341" t="str">
        <f t="array" ref="P15">if(U15="","",XLOOKUP(U15,Master[Company],Master[Terms],"NA",0,1))</f>
        <v>FOB</v>
      </c>
      <c r="Q15" s="341" t="str">
        <f t="shared" si="2"/>
        <v>CPO</v>
      </c>
      <c r="R15" s="341" t="str">
        <f t="array" ref="R15">if(U15="","",XLOOKUP(U15,Master[Company],Master[Group],"NA",0,1))</f>
        <v>-</v>
      </c>
      <c r="S15" s="341" t="str">
        <f t="array" ref="S15">if(U15="","",XLOOKUP(U15,Master[Company],Master[Loading Location],"NA",0,1))</f>
        <v>Sesayap</v>
      </c>
      <c r="T15" s="341" t="str">
        <f t="array" ref="T15">if(U15="","",XLOOKUP(U15,Master[Company],Master[Acronym],"NA",0,1))</f>
        <v>PT. PSL</v>
      </c>
      <c r="U15" s="336" t="s">
        <v>249</v>
      </c>
      <c r="V15" s="596">
        <v>500004.0</v>
      </c>
      <c r="W15" s="596">
        <v>500004.0</v>
      </c>
      <c r="X15" s="336" t="s">
        <v>640</v>
      </c>
      <c r="Y15" s="341">
        <f t="shared" si="3"/>
        <v>1001026295</v>
      </c>
      <c r="Z15" s="336">
        <v>1.001026295E9</v>
      </c>
      <c r="AA15" s="341"/>
      <c r="AB15" s="341"/>
      <c r="AC15" s="401"/>
      <c r="AD15" s="523">
        <v>46020.0</v>
      </c>
      <c r="AE15" s="499">
        <v>46021.0</v>
      </c>
      <c r="AF15" s="499">
        <v>46022.0</v>
      </c>
      <c r="AG15" s="499">
        <v>46022.0</v>
      </c>
      <c r="AH15" s="398">
        <v>46031.0</v>
      </c>
      <c r="AI15" s="398">
        <v>46041.0</v>
      </c>
      <c r="AJ15" s="398">
        <v>46044.0</v>
      </c>
      <c r="AK15" s="436">
        <v>46046.0</v>
      </c>
      <c r="AL15" s="499">
        <v>46020.0</v>
      </c>
      <c r="AM15" s="499">
        <v>46021.0</v>
      </c>
      <c r="AN15" s="499">
        <v>46022.0</v>
      </c>
      <c r="AO15" s="499">
        <v>46022.0</v>
      </c>
      <c r="AP15" s="398">
        <v>46031.0</v>
      </c>
      <c r="AQ15" s="398">
        <v>46041.0</v>
      </c>
      <c r="AR15" s="398">
        <v>46044.0</v>
      </c>
      <c r="AS15" s="398">
        <v>46046.0</v>
      </c>
      <c r="AT15" s="394"/>
      <c r="AU15" s="306"/>
      <c r="AV15" s="306"/>
      <c r="AW15" s="394"/>
      <c r="AX15" s="401"/>
      <c r="AY15" s="341"/>
      <c r="AZ15" s="341"/>
      <c r="BA15" s="341"/>
      <c r="BB15" s="341"/>
      <c r="BC15" s="393"/>
      <c r="BD15" s="341"/>
      <c r="BE15" s="341"/>
      <c r="BF15" s="341"/>
      <c r="BG15" s="402"/>
      <c r="BH15" s="403"/>
      <c r="BI15" s="405"/>
      <c r="BJ15" s="405"/>
      <c r="BK15" s="405"/>
      <c r="BL15" s="405"/>
      <c r="BM15" s="406"/>
    </row>
    <row r="16" ht="18.75" customHeight="1">
      <c r="A16" s="407">
        <f t="shared" si="4"/>
        <v>3</v>
      </c>
      <c r="B16" s="469" t="s">
        <v>638</v>
      </c>
      <c r="C16" s="409" t="s">
        <v>174</v>
      </c>
      <c r="D16" s="410" t="str">
        <f t="shared" si="1"/>
        <v>010/SC/TUM-CPO/XII/2025</v>
      </c>
      <c r="E16" s="421" t="s">
        <v>388</v>
      </c>
      <c r="F16" s="414"/>
      <c r="G16" s="413" t="str">
        <f t="array" ref="G16">IF(C16="","",XLOOKUP(C16,'Master Data'!K:K,'Master Data'!N:N,"Input in Master Data",0,1))</f>
        <v>V/C</v>
      </c>
      <c r="H16" s="478" t="str">
        <f t="array" ref="H16">IF(C16="","",XLOOKUP(C16,'Master Data'!K:K,'Master Data'!O:O,"Input in Master Data",0,1))</f>
        <v/>
      </c>
      <c r="I16" s="413" t="str">
        <f t="array" ref="I16">if(U16="","",XLOOKUP(U16,Master[Company],Master[Blow],"Unknown",0,1))</f>
        <v/>
      </c>
      <c r="J16" s="413" t="str">
        <f t="array" ref="J16">if(U16="","",XLOOKUP(U16,Master[Company],Master[Pigging],"Unknown",0,1))</f>
        <v/>
      </c>
      <c r="K16" s="413" t="str">
        <f t="array" ref="K16">if(U16="","",XLOOKUP(U16,Master[Company],Master[Load Method],"Unknown",0,1))</f>
        <v/>
      </c>
      <c r="L16" s="413" t="str">
        <f t="array" ref="L16">if(U16="","",XLOOKUP(U16,Master[Company],Master[Line Distance],"Unknown",0,1))</f>
        <v/>
      </c>
      <c r="M16" s="414"/>
      <c r="N16" s="413"/>
      <c r="O16" s="415" t="s">
        <v>389</v>
      </c>
      <c r="P16" s="413" t="str">
        <f t="array" ref="P16">if(U16="","",XLOOKUP(U16,Master[Company],Master[Terms],"NA",0,1))</f>
        <v>FOB</v>
      </c>
      <c r="Q16" s="413" t="str">
        <f t="shared" si="2"/>
        <v>CPO</v>
      </c>
      <c r="R16" s="413" t="str">
        <f t="array" ref="R16">if(U16="","",XLOOKUP(U16,Master[Company],Master[Group],"NA",0,1))</f>
        <v>Karya Teknik</v>
      </c>
      <c r="S16" s="413" t="str">
        <f t="array" ref="S16">if(U16="","",XLOOKUP(U16,Master[Company],Master[Loading Location],"NA",0,1))</f>
        <v>Sesayap</v>
      </c>
      <c r="T16" s="413" t="str">
        <f t="array" ref="T16">if(U16="","",XLOOKUP(U16,Master[Company],Master[Acronym],"NA",0,1))</f>
        <v>PT. TUM</v>
      </c>
      <c r="U16" s="415" t="s">
        <v>252</v>
      </c>
      <c r="V16" s="594">
        <v>1526075.0</v>
      </c>
      <c r="W16" s="594">
        <v>1526075.0</v>
      </c>
      <c r="X16" s="415" t="s">
        <v>641</v>
      </c>
      <c r="Y16" s="413">
        <f t="shared" si="3"/>
        <v>1001026602</v>
      </c>
      <c r="Z16" s="415">
        <v>1.001026602E9</v>
      </c>
      <c r="AA16" s="413"/>
      <c r="AB16" s="413"/>
      <c r="AC16" s="422"/>
      <c r="AD16" s="517">
        <v>46023.0</v>
      </c>
      <c r="AE16" s="419">
        <v>46024.0</v>
      </c>
      <c r="AF16" s="419">
        <v>46025.0</v>
      </c>
      <c r="AG16" s="419">
        <v>46026.0</v>
      </c>
      <c r="AH16" s="419">
        <v>46031.0</v>
      </c>
      <c r="AI16" s="419">
        <v>46041.0</v>
      </c>
      <c r="AJ16" s="419">
        <v>46044.0</v>
      </c>
      <c r="AK16" s="518">
        <v>46046.0</v>
      </c>
      <c r="AL16" s="419">
        <v>46023.0</v>
      </c>
      <c r="AM16" s="419">
        <v>46024.0</v>
      </c>
      <c r="AN16" s="419">
        <v>46025.0</v>
      </c>
      <c r="AO16" s="419">
        <v>46026.0</v>
      </c>
      <c r="AP16" s="419">
        <v>46031.0</v>
      </c>
      <c r="AQ16" s="419">
        <v>46041.0</v>
      </c>
      <c r="AR16" s="419">
        <v>46044.0</v>
      </c>
      <c r="AS16" s="419">
        <v>46046.0</v>
      </c>
      <c r="AT16" s="414"/>
      <c r="AU16" s="313"/>
      <c r="AV16" s="313"/>
      <c r="AW16" s="414"/>
      <c r="AX16" s="422"/>
      <c r="AY16" s="413"/>
      <c r="AZ16" s="413"/>
      <c r="BA16" s="413"/>
      <c r="BB16" s="413"/>
      <c r="BC16" s="412"/>
      <c r="BD16" s="413"/>
      <c r="BE16" s="413"/>
      <c r="BF16" s="413"/>
      <c r="BG16" s="423"/>
      <c r="BH16" s="424"/>
      <c r="BI16" s="426"/>
      <c r="BJ16" s="426"/>
      <c r="BK16" s="426"/>
      <c r="BL16" s="426"/>
      <c r="BM16" s="427"/>
    </row>
    <row r="17" ht="18.75" customHeight="1">
      <c r="A17" s="428">
        <f t="shared" si="4"/>
        <v>1</v>
      </c>
      <c r="B17" s="598" t="s">
        <v>642</v>
      </c>
      <c r="C17" s="352" t="s">
        <v>176</v>
      </c>
      <c r="D17" s="353" t="str">
        <f t="shared" si="1"/>
        <v>013/TJIM-EUP/CPO/XII/2025</v>
      </c>
      <c r="E17" s="421" t="s">
        <v>388</v>
      </c>
      <c r="F17" s="357"/>
      <c r="G17" s="356" t="str">
        <f t="array" ref="G17">IF(C17="","",XLOOKUP(C17,'Master Data'!K:K,'Master Data'!N:N,"Input in Master Data",0,1))</f>
        <v>V/C</v>
      </c>
      <c r="H17" s="599" t="str">
        <f t="array" ref="H17">IF(C17="","",XLOOKUP(C17,'Master Data'!K:K,'Master Data'!O:O,"Input in Master Data",0,1))</f>
        <v/>
      </c>
      <c r="I17" s="356" t="str">
        <f t="array" ref="I17">if(U17="","",XLOOKUP(U17,Master[Company],Master[Blow],"Unknown",0,1))</f>
        <v/>
      </c>
      <c r="J17" s="356" t="str">
        <f t="array" ref="J17">if(U17="","",XLOOKUP(U17,Master[Company],Master[Pigging],"Unknown",0,1))</f>
        <v/>
      </c>
      <c r="K17" s="356" t="str">
        <f t="array" ref="K17">if(U17="","",XLOOKUP(U17,Master[Company],Master[Load Method],"Unknown",0,1))</f>
        <v/>
      </c>
      <c r="L17" s="356" t="str">
        <f t="array" ref="L17">if(U17="","",XLOOKUP(U17,Master[Company],Master[Line Distance],"Unknown",0,1))</f>
        <v/>
      </c>
      <c r="M17" s="357"/>
      <c r="N17" s="356"/>
      <c r="O17" s="358" t="s">
        <v>389</v>
      </c>
      <c r="P17" s="356" t="str">
        <f t="array" ref="P17">if(U17="","",XLOOKUP(U17,Master[Company],Master[Terms],"NA",0,1))</f>
        <v>CIF</v>
      </c>
      <c r="Q17" s="356" t="str">
        <f t="shared" si="2"/>
        <v>CPO</v>
      </c>
      <c r="R17" s="356" t="str">
        <f t="array" ref="R17">if(U17="","",XLOOKUP(U17,Master[Company],Master[Group],"NA",0,1))</f>
        <v>Timor Jaya</v>
      </c>
      <c r="S17" s="356" t="str">
        <f t="array" ref="S17">if(U17="","",XLOOKUP(U17,Master[Company],Master[Loading Location],"NA",0,1))</f>
        <v>Poso</v>
      </c>
      <c r="T17" s="356" t="str">
        <f t="array" ref="T17">if(U17="","",XLOOKUP(U17,Master[Company],Master[Acronym],"NA",0,1))</f>
        <v>PT. TJIM</v>
      </c>
      <c r="U17" s="358" t="s">
        <v>259</v>
      </c>
      <c r="V17" s="600">
        <v>4017066.0</v>
      </c>
      <c r="W17" s="600">
        <v>4017066.0</v>
      </c>
      <c r="X17" s="358" t="s">
        <v>643</v>
      </c>
      <c r="Y17" s="356">
        <f t="shared" si="3"/>
        <v>1001026509</v>
      </c>
      <c r="Z17" s="358">
        <v>1.001026509E9</v>
      </c>
      <c r="AA17" s="356"/>
      <c r="AB17" s="356"/>
      <c r="AC17" s="364"/>
      <c r="AD17" s="601">
        <v>46372.0</v>
      </c>
      <c r="AE17" s="488">
        <v>46372.0</v>
      </c>
      <c r="AF17" s="488">
        <v>46379.0</v>
      </c>
      <c r="AG17" s="488">
        <v>46380.0</v>
      </c>
      <c r="AH17" s="488">
        <v>46033.0</v>
      </c>
      <c r="AI17" s="488">
        <v>46026.0</v>
      </c>
      <c r="AJ17" s="488">
        <v>46030.0</v>
      </c>
      <c r="AK17" s="602">
        <v>46031.0</v>
      </c>
      <c r="AL17" s="488">
        <v>46372.0</v>
      </c>
      <c r="AM17" s="488">
        <v>46372.0</v>
      </c>
      <c r="AN17" s="488">
        <v>46379.0</v>
      </c>
      <c r="AO17" s="488">
        <v>46380.0</v>
      </c>
      <c r="AP17" s="488">
        <v>46033.0</v>
      </c>
      <c r="AQ17" s="488">
        <v>46056.0</v>
      </c>
      <c r="AR17" s="488">
        <v>46060.0</v>
      </c>
      <c r="AS17" s="488">
        <v>46061.0</v>
      </c>
      <c r="AT17" s="357"/>
      <c r="AU17" s="238"/>
      <c r="AV17" s="238"/>
      <c r="AW17" s="357"/>
      <c r="AX17" s="364"/>
      <c r="AY17" s="356"/>
      <c r="AZ17" s="356"/>
      <c r="BA17" s="356"/>
      <c r="BB17" s="356"/>
      <c r="BC17" s="355"/>
      <c r="BD17" s="356"/>
      <c r="BE17" s="356"/>
      <c r="BF17" s="356"/>
      <c r="BG17" s="365"/>
      <c r="BH17" s="366"/>
      <c r="BI17" s="367"/>
      <c r="BJ17" s="367"/>
      <c r="BK17" s="367"/>
      <c r="BL17" s="367"/>
      <c r="BM17" s="368"/>
    </row>
    <row r="18" ht="18.75" customHeight="1">
      <c r="A18" s="428">
        <f t="shared" si="4"/>
        <v>2</v>
      </c>
      <c r="B18" s="598" t="s">
        <v>644</v>
      </c>
      <c r="C18" s="352" t="s">
        <v>181</v>
      </c>
      <c r="D18" s="353" t="str">
        <f t="shared" si="1"/>
        <v>044/TBP-EUP/FOB-CPO/12/25</v>
      </c>
      <c r="E18" s="421" t="s">
        <v>475</v>
      </c>
      <c r="F18" s="357"/>
      <c r="G18" s="356" t="str">
        <f t="array" ref="G18">IF(C18="","",XLOOKUP(C18,'Master Data'!K:K,'Master Data'!N:N,"Input in Master Data",0,1))</f>
        <v>V/C</v>
      </c>
      <c r="H18" s="599" t="str">
        <f t="array" ref="H18">IF(C18="","",XLOOKUP(C18,'Master Data'!K:K,'Master Data'!O:O,"Input in Master Data",0,1))</f>
        <v/>
      </c>
      <c r="I18" s="356" t="str">
        <f t="array" ref="I18">if(U18="","",XLOOKUP(U18,Master[Company],Master[Blow],"Unknown",0,1))</f>
        <v/>
      </c>
      <c r="J18" s="356" t="str">
        <f t="array" ref="J18">if(U18="","",XLOOKUP(U18,Master[Company],Master[Pigging],"Unknown",0,1))</f>
        <v/>
      </c>
      <c r="K18" s="356" t="str">
        <f t="array" ref="K18">if(U18="","",XLOOKUP(U18,Master[Company],Master[Load Method],"Unknown",0,1))</f>
        <v/>
      </c>
      <c r="L18" s="356" t="str">
        <f t="array" ref="L18">if(U18="","",XLOOKUP(U18,Master[Company],Master[Line Distance],"Unknown",0,1))</f>
        <v/>
      </c>
      <c r="M18" s="357"/>
      <c r="N18" s="356"/>
      <c r="O18" s="358" t="s">
        <v>389</v>
      </c>
      <c r="P18" s="356" t="str">
        <f t="array" ref="P18">if(U18="","",XLOOKUP(U18,Master[Company],Master[Terms],"NA",0,1))</f>
        <v>FOB</v>
      </c>
      <c r="Q18" s="356" t="str">
        <f t="shared" si="2"/>
        <v>CPO</v>
      </c>
      <c r="R18" s="356" t="str">
        <f t="array" ref="R18">if(U18="","",XLOOKUP(U18,Master[Company],Master[Group],"NA",0,1))</f>
        <v>Teladan Prima</v>
      </c>
      <c r="S18" s="356" t="str">
        <f t="array" ref="S18">if(U18="","",XLOOKUP(U18,Master[Company],Master[Loading Location],"NA",0,1))</f>
        <v>Lempake</v>
      </c>
      <c r="T18" s="356" t="str">
        <f t="array" ref="T18">if(U18="","",XLOOKUP(U18,Master[Company],Master[Acronym],"NA",0,1))</f>
        <v>PT. TBP</v>
      </c>
      <c r="U18" s="358" t="s">
        <v>263</v>
      </c>
      <c r="V18" s="600">
        <v>3006871.0</v>
      </c>
      <c r="W18" s="600">
        <v>3006871.0</v>
      </c>
      <c r="X18" s="358" t="s">
        <v>645</v>
      </c>
      <c r="Y18" s="356">
        <f t="shared" si="3"/>
        <v>1001026603</v>
      </c>
      <c r="Z18" s="358">
        <v>1.001026603E9</v>
      </c>
      <c r="AA18" s="356"/>
      <c r="AB18" s="356"/>
      <c r="AC18" s="364"/>
      <c r="AD18" s="601">
        <v>46030.0</v>
      </c>
      <c r="AE18" s="488">
        <v>46032.0</v>
      </c>
      <c r="AF18" s="488">
        <v>46033.0</v>
      </c>
      <c r="AG18" s="488">
        <v>46034.0</v>
      </c>
      <c r="AH18" s="488">
        <v>46043.0</v>
      </c>
      <c r="AI18" s="488">
        <v>46063.0</v>
      </c>
      <c r="AJ18" s="488">
        <v>46067.0</v>
      </c>
      <c r="AK18" s="602">
        <v>46068.0</v>
      </c>
      <c r="AL18" s="488">
        <v>46030.0</v>
      </c>
      <c r="AM18" s="488">
        <v>46032.0</v>
      </c>
      <c r="AN18" s="488">
        <v>46033.0</v>
      </c>
      <c r="AO18" s="488">
        <v>46034.0</v>
      </c>
      <c r="AP18" s="488">
        <v>46043.0</v>
      </c>
      <c r="AQ18" s="488"/>
      <c r="AR18" s="488"/>
      <c r="AS18" s="488"/>
      <c r="AT18" s="357"/>
      <c r="AU18" s="238"/>
      <c r="AV18" s="238" t="s">
        <v>646</v>
      </c>
      <c r="AW18" s="357"/>
      <c r="AX18" s="364"/>
      <c r="AY18" s="356"/>
      <c r="AZ18" s="356"/>
      <c r="BA18" s="356"/>
      <c r="BB18" s="356"/>
      <c r="BC18" s="355"/>
      <c r="BD18" s="356"/>
      <c r="BE18" s="356"/>
      <c r="BF18" s="356"/>
      <c r="BG18" s="365"/>
      <c r="BH18" s="366"/>
      <c r="BI18" s="367"/>
      <c r="BJ18" s="367"/>
      <c r="BK18" s="367"/>
      <c r="BL18" s="367"/>
      <c r="BM18" s="368"/>
    </row>
    <row r="19" ht="18.75" customHeight="1">
      <c r="A19" s="428">
        <f t="shared" si="4"/>
        <v>3</v>
      </c>
      <c r="B19" s="598" t="s">
        <v>647</v>
      </c>
      <c r="C19" s="352" t="s">
        <v>184</v>
      </c>
      <c r="D19" s="353" t="str">
        <f t="shared" si="1"/>
        <v>014/TJIM-EUP/CPO/XII/2025</v>
      </c>
      <c r="E19" s="421" t="s">
        <v>388</v>
      </c>
      <c r="F19" s="357"/>
      <c r="G19" s="356" t="str">
        <f t="array" ref="G19">IF(C19="","",XLOOKUP(C19,'Master Data'!K:K,'Master Data'!N:N,"Input in Master Data",0,1))</f>
        <v>V/C</v>
      </c>
      <c r="H19" s="599" t="str">
        <f t="array" ref="H19">IF(C19="","",XLOOKUP(C19,'Master Data'!K:K,'Master Data'!O:O,"Input in Master Data",0,1))</f>
        <v/>
      </c>
      <c r="I19" s="356" t="str">
        <f t="array" ref="I19">if(U19="","",XLOOKUP(U19,Master[Company],Master[Blow],"Unknown",0,1))</f>
        <v/>
      </c>
      <c r="J19" s="356" t="str">
        <f t="array" ref="J19">if(U19="","",XLOOKUP(U19,Master[Company],Master[Pigging],"Unknown",0,1))</f>
        <v/>
      </c>
      <c r="K19" s="356" t="str">
        <f t="array" ref="K19">if(U19="","",XLOOKUP(U19,Master[Company],Master[Load Method],"Unknown",0,1))</f>
        <v/>
      </c>
      <c r="L19" s="356" t="str">
        <f t="array" ref="L19">if(U19="","",XLOOKUP(U19,Master[Company],Master[Line Distance],"Unknown",0,1))</f>
        <v/>
      </c>
      <c r="M19" s="357"/>
      <c r="N19" s="356"/>
      <c r="O19" s="358" t="s">
        <v>389</v>
      </c>
      <c r="P19" s="356" t="str">
        <f t="array" ref="P19">if(U19="","",XLOOKUP(U19,Master[Company],Master[Terms],"NA",0,1))</f>
        <v>CIF</v>
      </c>
      <c r="Q19" s="356" t="str">
        <f t="shared" si="2"/>
        <v>CPO</v>
      </c>
      <c r="R19" s="356" t="str">
        <f t="array" ref="R19">if(U19="","",XLOOKUP(U19,Master[Company],Master[Group],"NA",0,1))</f>
        <v>Timor Jaya</v>
      </c>
      <c r="S19" s="356" t="str">
        <f t="array" ref="S19">if(U19="","",XLOOKUP(U19,Master[Company],Master[Loading Location],"NA",0,1))</f>
        <v>Poso</v>
      </c>
      <c r="T19" s="356" t="str">
        <f t="array" ref="T19">if(U19="","",XLOOKUP(U19,Master[Company],Master[Acronym],"NA",0,1))</f>
        <v>PT. TJIM</v>
      </c>
      <c r="U19" s="358" t="s">
        <v>259</v>
      </c>
      <c r="V19" s="600" t="s">
        <v>648</v>
      </c>
      <c r="W19" s="600" t="s">
        <v>648</v>
      </c>
      <c r="X19" s="358" t="s">
        <v>649</v>
      </c>
      <c r="Y19" s="356">
        <f t="shared" si="3"/>
        <v>1001026628</v>
      </c>
      <c r="Z19" s="358">
        <v>1.001026628E9</v>
      </c>
      <c r="AA19" s="356"/>
      <c r="AB19" s="356"/>
      <c r="AC19" s="364"/>
      <c r="AD19" s="601"/>
      <c r="AE19" s="488"/>
      <c r="AF19" s="488"/>
      <c r="AG19" s="488"/>
      <c r="AH19" s="488">
        <v>46034.0</v>
      </c>
      <c r="AI19" s="488">
        <v>46048.0</v>
      </c>
      <c r="AJ19" s="488">
        <v>46053.0</v>
      </c>
      <c r="AK19" s="602">
        <v>46054.0</v>
      </c>
      <c r="AL19" s="488"/>
      <c r="AM19" s="488"/>
      <c r="AN19" s="488"/>
      <c r="AO19" s="488"/>
      <c r="AP19" s="488">
        <v>46034.0</v>
      </c>
      <c r="AQ19" s="488">
        <v>46048.0</v>
      </c>
      <c r="AR19" s="488">
        <v>46053.0</v>
      </c>
      <c r="AS19" s="488">
        <v>46054.0</v>
      </c>
      <c r="AT19" s="357"/>
      <c r="AU19" s="238"/>
      <c r="AV19" s="238"/>
      <c r="AW19" s="357"/>
      <c r="AX19" s="364"/>
      <c r="AY19" s="356"/>
      <c r="AZ19" s="356"/>
      <c r="BA19" s="356"/>
      <c r="BB19" s="356"/>
      <c r="BC19" s="355"/>
      <c r="BD19" s="356"/>
      <c r="BE19" s="356"/>
      <c r="BF19" s="356"/>
      <c r="BG19" s="365"/>
      <c r="BH19" s="366"/>
      <c r="BI19" s="367"/>
      <c r="BJ19" s="367"/>
      <c r="BK19" s="367"/>
      <c r="BL19" s="367"/>
      <c r="BM19" s="368"/>
    </row>
    <row r="20" ht="18.75" customHeight="1">
      <c r="A20" s="390">
        <f t="shared" si="4"/>
        <v>1</v>
      </c>
      <c r="B20" s="531" t="s">
        <v>650</v>
      </c>
      <c r="C20" s="337" t="s">
        <v>233</v>
      </c>
      <c r="D20" s="338">
        <v>1.17200000048E12</v>
      </c>
      <c r="E20" s="383" t="s">
        <v>475</v>
      </c>
      <c r="F20" s="394"/>
      <c r="G20" s="341" t="str">
        <f t="array" ref="G20">IF(C20="","",XLOOKUP(C20,'Master Data'!K:K,'Master Data'!N:N,"Input in Master Data",0,1))</f>
        <v>T/C</v>
      </c>
      <c r="H20" s="341" t="str">
        <f t="array" ref="H20">IF(C20="","",XLOOKUP(C20,'Master Data'!K:K,'Master Data'!O:O,"Input in Master Data",0,1))</f>
        <v>LMI</v>
      </c>
      <c r="I20" s="341" t="str">
        <f t="array" ref="I20">if(U20="","",XLOOKUP(U20,Master[Company],Master[Blow],"Unknown",0,1))</f>
        <v/>
      </c>
      <c r="J20" s="341" t="str">
        <f t="array" ref="J20">if(U20="","",XLOOKUP(U20,Master[Company],Master[Pigging],"Unknown",0,1))</f>
        <v/>
      </c>
      <c r="K20" s="341" t="str">
        <f t="array" ref="K20">if(U20="","",XLOOKUP(U20,Master[Company],Master[Load Method],"Unknown",0,1))</f>
        <v/>
      </c>
      <c r="L20" s="341" t="str">
        <f t="array" ref="L20">if(U20="","",XLOOKUP(U20,Master[Company],Master[Line Distance],"Unknown",0,1))</f>
        <v/>
      </c>
      <c r="M20" s="394"/>
      <c r="N20" s="341"/>
      <c r="O20" s="336" t="s">
        <v>389</v>
      </c>
      <c r="P20" s="341" t="str">
        <f t="array" ref="P20">if(U20="","",XLOOKUP(U20,Master[Company],Master[Terms],"NA",0,1))</f>
        <v>FOB</v>
      </c>
      <c r="Q20" s="341" t="str">
        <f t="shared" si="2"/>
        <v>CPO</v>
      </c>
      <c r="R20" s="341" t="str">
        <f t="array" ref="R20">if(U20="","",XLOOKUP(U20,Master[Company],Master[Group],"NA",0,1))</f>
        <v>KPN Corp</v>
      </c>
      <c r="S20" s="341" t="str">
        <f t="array" ref="S20">if(U20="","",XLOOKUP(U20,Master[Company],Master[Loading Location],"NA",0,1))</f>
        <v>Mamuju</v>
      </c>
      <c r="T20" s="341" t="str">
        <f t="array" ref="T20">if(U20="","",XLOOKUP(U20,Master[Company],Master[Acronym],"NA",0,1))</f>
        <v>PT. WKSM</v>
      </c>
      <c r="U20" s="336" t="s">
        <v>291</v>
      </c>
      <c r="V20" s="596">
        <v>250200.0</v>
      </c>
      <c r="W20" s="596">
        <v>250200.0</v>
      </c>
      <c r="X20" s="336">
        <v>1.17200000048E12</v>
      </c>
      <c r="Y20" s="336">
        <v>1.001026034E9</v>
      </c>
      <c r="Z20" s="336">
        <v>1.001026034E9</v>
      </c>
      <c r="AA20" s="341"/>
      <c r="AB20" s="341"/>
      <c r="AC20" s="401"/>
      <c r="AD20" s="515">
        <v>46029.0</v>
      </c>
      <c r="AE20" s="398">
        <v>46037.0</v>
      </c>
      <c r="AF20" s="398">
        <v>46040.0</v>
      </c>
      <c r="AG20" s="398">
        <v>46043.0</v>
      </c>
      <c r="AH20" s="398">
        <v>46046.0</v>
      </c>
      <c r="AI20" s="398">
        <v>46066.0</v>
      </c>
      <c r="AJ20" s="398">
        <v>46069.0</v>
      </c>
      <c r="AK20" s="436">
        <v>46070.0</v>
      </c>
      <c r="AL20" s="398">
        <v>46029.0</v>
      </c>
      <c r="AM20" s="398">
        <v>46037.0</v>
      </c>
      <c r="AN20" s="398">
        <v>46040.0</v>
      </c>
      <c r="AO20" s="398">
        <v>46043.0</v>
      </c>
      <c r="AP20" s="398">
        <v>46046.0</v>
      </c>
      <c r="AQ20" s="398"/>
      <c r="AR20" s="398"/>
      <c r="AS20" s="398"/>
      <c r="AT20" s="394"/>
      <c r="AU20" s="306"/>
      <c r="AV20" s="306" t="s">
        <v>646</v>
      </c>
      <c r="AW20" s="394"/>
      <c r="AX20" s="401"/>
      <c r="AY20" s="341"/>
      <c r="AZ20" s="341"/>
      <c r="BA20" s="341"/>
      <c r="BB20" s="341"/>
      <c r="BC20" s="393"/>
      <c r="BD20" s="341"/>
      <c r="BE20" s="341"/>
      <c r="BF20" s="341"/>
      <c r="BG20" s="402"/>
      <c r="BH20" s="403"/>
      <c r="BI20" s="405"/>
      <c r="BJ20" s="405"/>
      <c r="BK20" s="405"/>
      <c r="BL20" s="405"/>
      <c r="BM20" s="406"/>
    </row>
    <row r="21" ht="18.75" customHeight="1">
      <c r="A21" s="390">
        <f t="shared" si="4"/>
        <v>1</v>
      </c>
      <c r="B21" s="531" t="s">
        <v>650</v>
      </c>
      <c r="C21" s="337" t="s">
        <v>233</v>
      </c>
      <c r="D21" s="338">
        <v>1.172000000482E12</v>
      </c>
      <c r="E21" s="400" t="s">
        <v>475</v>
      </c>
      <c r="F21" s="394"/>
      <c r="G21" s="341" t="str">
        <f t="array" ref="G21">IF(C21="","",XLOOKUP(C21,'Master Data'!K:K,'Master Data'!N:N,"Input in Master Data",0,1))</f>
        <v>T/C</v>
      </c>
      <c r="H21" s="341" t="str">
        <f t="array" ref="H21">IF(C21="","",XLOOKUP(C21,'Master Data'!K:K,'Master Data'!O:O,"Input in Master Data",0,1))</f>
        <v>LMI</v>
      </c>
      <c r="I21" s="341" t="str">
        <f t="array" ref="I21">if(U21="","",XLOOKUP(U21,Master[Company],Master[Blow],"Unknown",0,1))</f>
        <v/>
      </c>
      <c r="J21" s="341" t="str">
        <f t="array" ref="J21">if(U21="","",XLOOKUP(U21,Master[Company],Master[Pigging],"Unknown",0,1))</f>
        <v/>
      </c>
      <c r="K21" s="341" t="str">
        <f t="array" ref="K21">if(U21="","",XLOOKUP(U21,Master[Company],Master[Load Method],"Unknown",0,1))</f>
        <v/>
      </c>
      <c r="L21" s="341" t="str">
        <f t="array" ref="L21">if(U21="","",XLOOKUP(U21,Master[Company],Master[Line Distance],"Unknown",0,1))</f>
        <v/>
      </c>
      <c r="M21" s="394"/>
      <c r="N21" s="341"/>
      <c r="O21" s="336" t="s">
        <v>389</v>
      </c>
      <c r="P21" s="341" t="str">
        <f t="array" ref="P21">if(U21="","",XLOOKUP(U21,Master[Company],Master[Terms],"NA",0,1))</f>
        <v>FOB</v>
      </c>
      <c r="Q21" s="341" t="str">
        <f t="shared" si="2"/>
        <v>CPO</v>
      </c>
      <c r="R21" s="341" t="str">
        <f t="array" ref="R21">if(U21="","",XLOOKUP(U21,Master[Company],Master[Group],"NA",0,1))</f>
        <v>KPN Corp</v>
      </c>
      <c r="S21" s="341" t="str">
        <f t="array" ref="S21">if(U21="","",XLOOKUP(U21,Master[Company],Master[Loading Location],"NA",0,1))</f>
        <v>Mamuju</v>
      </c>
      <c r="T21" s="341" t="str">
        <f t="array" ref="T21">if(U21="","",XLOOKUP(U21,Master[Company],Master[Acronym],"NA",0,1))</f>
        <v>PT. WKSM</v>
      </c>
      <c r="U21" s="336" t="s">
        <v>291</v>
      </c>
      <c r="V21" s="596">
        <v>350000.0</v>
      </c>
      <c r="W21" s="596">
        <v>350000.0</v>
      </c>
      <c r="X21" s="336">
        <v>1.172000000482E12</v>
      </c>
      <c r="Y21" s="336">
        <v>1.001026152E9</v>
      </c>
      <c r="Z21" s="336">
        <v>1.001026152E9</v>
      </c>
      <c r="AA21" s="341"/>
      <c r="AB21" s="341"/>
      <c r="AC21" s="401"/>
      <c r="AD21" s="515">
        <v>46029.0</v>
      </c>
      <c r="AE21" s="398">
        <v>46037.0</v>
      </c>
      <c r="AF21" s="398">
        <v>46040.0</v>
      </c>
      <c r="AG21" s="398">
        <v>46043.0</v>
      </c>
      <c r="AH21" s="398">
        <v>46046.0</v>
      </c>
      <c r="AI21" s="398">
        <v>46066.0</v>
      </c>
      <c r="AJ21" s="398">
        <v>46069.0</v>
      </c>
      <c r="AK21" s="436">
        <v>46070.0</v>
      </c>
      <c r="AL21" s="398">
        <v>46029.0</v>
      </c>
      <c r="AM21" s="398">
        <v>46037.0</v>
      </c>
      <c r="AN21" s="398">
        <v>46040.0</v>
      </c>
      <c r="AO21" s="398">
        <v>46043.0</v>
      </c>
      <c r="AP21" s="398">
        <v>46046.0</v>
      </c>
      <c r="AQ21" s="398"/>
      <c r="AR21" s="398"/>
      <c r="AS21" s="398"/>
      <c r="AT21" s="394"/>
      <c r="AU21" s="306"/>
      <c r="AW21" s="394"/>
      <c r="AX21" s="401"/>
      <c r="AY21" s="341"/>
      <c r="AZ21" s="341"/>
      <c r="BA21" s="341"/>
      <c r="BB21" s="341"/>
      <c r="BC21" s="393"/>
      <c r="BD21" s="341"/>
      <c r="BE21" s="341"/>
      <c r="BF21" s="341"/>
      <c r="BG21" s="402"/>
      <c r="BH21" s="403"/>
      <c r="BI21" s="405"/>
      <c r="BJ21" s="405"/>
      <c r="BK21" s="405"/>
      <c r="BL21" s="405"/>
      <c r="BM21" s="406"/>
    </row>
    <row r="22" ht="18.75" customHeight="1">
      <c r="A22" s="390">
        <f t="shared" si="4"/>
        <v>1</v>
      </c>
      <c r="B22" s="531" t="s">
        <v>650</v>
      </c>
      <c r="C22" s="337" t="s">
        <v>233</v>
      </c>
      <c r="D22" s="338">
        <v>1.172000000483E12</v>
      </c>
      <c r="E22" s="400" t="s">
        <v>475</v>
      </c>
      <c r="F22" s="394"/>
      <c r="G22" s="341" t="str">
        <f t="array" ref="G22">IF(C22="","",XLOOKUP(C22,'Master Data'!K:K,'Master Data'!N:N,"Input in Master Data",0,1))</f>
        <v>T/C</v>
      </c>
      <c r="H22" s="341" t="str">
        <f t="array" ref="H22">IF(C22="","",XLOOKUP(C22,'Master Data'!K:K,'Master Data'!O:O,"Input in Master Data",0,1))</f>
        <v>LMI</v>
      </c>
      <c r="I22" s="341" t="str">
        <f t="array" ref="I22">if(U22="","",XLOOKUP(U22,Master[Company],Master[Blow],"Unknown",0,1))</f>
        <v/>
      </c>
      <c r="J22" s="341" t="str">
        <f t="array" ref="J22">if(U22="","",XLOOKUP(U22,Master[Company],Master[Pigging],"Unknown",0,1))</f>
        <v/>
      </c>
      <c r="K22" s="341" t="str">
        <f t="array" ref="K22">if(U22="","",XLOOKUP(U22,Master[Company],Master[Load Method],"Unknown",0,1))</f>
        <v/>
      </c>
      <c r="L22" s="341" t="str">
        <f t="array" ref="L22">if(U22="","",XLOOKUP(U22,Master[Company],Master[Line Distance],"Unknown",0,1))</f>
        <v/>
      </c>
      <c r="M22" s="394"/>
      <c r="N22" s="341"/>
      <c r="O22" s="336" t="s">
        <v>389</v>
      </c>
      <c r="P22" s="341" t="str">
        <f t="array" ref="P22">if(U22="","",XLOOKUP(U22,Master[Company],Master[Terms],"NA",0,1))</f>
        <v>FOB</v>
      </c>
      <c r="Q22" s="341" t="str">
        <f t="shared" si="2"/>
        <v>CPO</v>
      </c>
      <c r="R22" s="341" t="str">
        <f t="array" ref="R22">if(U22="","",XLOOKUP(U22,Master[Company],Master[Group],"NA",0,1))</f>
        <v>KPN Corp</v>
      </c>
      <c r="S22" s="341" t="str">
        <f t="array" ref="S22">if(U22="","",XLOOKUP(U22,Master[Company],Master[Loading Location],"NA",0,1))</f>
        <v>Mamuju</v>
      </c>
      <c r="T22" s="341" t="str">
        <f t="array" ref="T22">if(U22="","",XLOOKUP(U22,Master[Company],Master[Acronym],"NA",0,1))</f>
        <v>PT. WKSM</v>
      </c>
      <c r="U22" s="336" t="s">
        <v>291</v>
      </c>
      <c r="V22" s="596">
        <v>300000.0</v>
      </c>
      <c r="W22" s="596">
        <v>300000.0</v>
      </c>
      <c r="X22" s="336">
        <v>1.172000000483E12</v>
      </c>
      <c r="Y22" s="336">
        <v>1.001026265E9</v>
      </c>
      <c r="Z22" s="336">
        <v>1.001026265E9</v>
      </c>
      <c r="AA22" s="341"/>
      <c r="AB22" s="341"/>
      <c r="AC22" s="401"/>
      <c r="AD22" s="515">
        <v>46029.0</v>
      </c>
      <c r="AE22" s="398">
        <v>46037.0</v>
      </c>
      <c r="AF22" s="398">
        <v>46040.0</v>
      </c>
      <c r="AG22" s="398">
        <v>46043.0</v>
      </c>
      <c r="AH22" s="398">
        <v>46046.0</v>
      </c>
      <c r="AI22" s="398">
        <v>46066.0</v>
      </c>
      <c r="AJ22" s="398">
        <v>46069.0</v>
      </c>
      <c r="AK22" s="436">
        <v>46070.0</v>
      </c>
      <c r="AL22" s="398">
        <v>46029.0</v>
      </c>
      <c r="AM22" s="398">
        <v>46037.0</v>
      </c>
      <c r="AN22" s="398">
        <v>46040.0</v>
      </c>
      <c r="AO22" s="398">
        <v>46043.0</v>
      </c>
      <c r="AP22" s="398">
        <v>46046.0</v>
      </c>
      <c r="AQ22" s="398"/>
      <c r="AR22" s="398"/>
      <c r="AS22" s="398"/>
      <c r="AT22" s="394"/>
      <c r="AU22" s="306"/>
      <c r="AW22" s="394"/>
      <c r="AX22" s="401"/>
      <c r="AY22" s="341"/>
      <c r="AZ22" s="341"/>
      <c r="BA22" s="341"/>
      <c r="BB22" s="341"/>
      <c r="BC22" s="393"/>
      <c r="BD22" s="341"/>
      <c r="BE22" s="341"/>
      <c r="BF22" s="341"/>
      <c r="BG22" s="402"/>
      <c r="BH22" s="403"/>
      <c r="BI22" s="405"/>
      <c r="BJ22" s="405"/>
      <c r="BK22" s="405"/>
      <c r="BL22" s="405"/>
      <c r="BM22" s="406"/>
    </row>
    <row r="23" ht="18.75" customHeight="1">
      <c r="A23" s="390">
        <f t="shared" si="4"/>
        <v>1</v>
      </c>
      <c r="B23" s="531" t="s">
        <v>650</v>
      </c>
      <c r="C23" s="337" t="s">
        <v>233</v>
      </c>
      <c r="D23" s="338">
        <v>1.172000000484E12</v>
      </c>
      <c r="E23" s="400" t="s">
        <v>475</v>
      </c>
      <c r="F23" s="394"/>
      <c r="G23" s="341" t="str">
        <f t="array" ref="G23">IF(C23="","",XLOOKUP(C23,'Master Data'!K:K,'Master Data'!N:N,"Input in Master Data",0,1))</f>
        <v>T/C</v>
      </c>
      <c r="H23" s="341" t="str">
        <f t="array" ref="H23">IF(C23="","",XLOOKUP(C23,'Master Data'!K:K,'Master Data'!O:O,"Input in Master Data",0,1))</f>
        <v>LMI</v>
      </c>
      <c r="I23" s="341" t="str">
        <f t="array" ref="I23">if(U23="","",XLOOKUP(U23,Master[Company],Master[Blow],"Unknown",0,1))</f>
        <v/>
      </c>
      <c r="J23" s="341" t="str">
        <f t="array" ref="J23">if(U23="","",XLOOKUP(U23,Master[Company],Master[Pigging],"Unknown",0,1))</f>
        <v/>
      </c>
      <c r="K23" s="341" t="str">
        <f t="array" ref="K23">if(U23="","",XLOOKUP(U23,Master[Company],Master[Load Method],"Unknown",0,1))</f>
        <v/>
      </c>
      <c r="L23" s="341" t="str">
        <f t="array" ref="L23">if(U23="","",XLOOKUP(U23,Master[Company],Master[Line Distance],"Unknown",0,1))</f>
        <v/>
      </c>
      <c r="M23" s="394"/>
      <c r="N23" s="341"/>
      <c r="O23" s="336" t="s">
        <v>389</v>
      </c>
      <c r="P23" s="341" t="str">
        <f t="array" ref="P23">if(U23="","",XLOOKUP(U23,Master[Company],Master[Terms],"NA",0,1))</f>
        <v>FOB</v>
      </c>
      <c r="Q23" s="341" t="str">
        <f t="shared" si="2"/>
        <v>CPO</v>
      </c>
      <c r="R23" s="341" t="str">
        <f t="array" ref="R23">if(U23="","",XLOOKUP(U23,Master[Company],Master[Group],"NA",0,1))</f>
        <v>KPN Corp</v>
      </c>
      <c r="S23" s="341" t="str">
        <f t="array" ref="S23">if(U23="","",XLOOKUP(U23,Master[Company],Master[Loading Location],"NA",0,1))</f>
        <v>Mamuju</v>
      </c>
      <c r="T23" s="341" t="str">
        <f t="array" ref="T23">if(U23="","",XLOOKUP(U23,Master[Company],Master[Acronym],"NA",0,1))</f>
        <v>PT. WKSM</v>
      </c>
      <c r="U23" s="336" t="s">
        <v>291</v>
      </c>
      <c r="V23" s="596">
        <v>50000.0</v>
      </c>
      <c r="W23" s="596">
        <v>50000.0</v>
      </c>
      <c r="X23" s="336">
        <v>1.172000000484E12</v>
      </c>
      <c r="Y23" s="336">
        <v>1.001026268E9</v>
      </c>
      <c r="Z23" s="336">
        <v>1.001026268E9</v>
      </c>
      <c r="AA23" s="341"/>
      <c r="AB23" s="341"/>
      <c r="AC23" s="401"/>
      <c r="AD23" s="515">
        <v>46029.0</v>
      </c>
      <c r="AE23" s="398">
        <v>46037.0</v>
      </c>
      <c r="AF23" s="398">
        <v>46040.0</v>
      </c>
      <c r="AG23" s="398">
        <v>46043.0</v>
      </c>
      <c r="AH23" s="398">
        <v>46046.0</v>
      </c>
      <c r="AI23" s="398">
        <v>46066.0</v>
      </c>
      <c r="AJ23" s="398">
        <v>46069.0</v>
      </c>
      <c r="AK23" s="436">
        <v>46070.0</v>
      </c>
      <c r="AL23" s="398">
        <v>46029.0</v>
      </c>
      <c r="AM23" s="398">
        <v>46037.0</v>
      </c>
      <c r="AN23" s="398">
        <v>46040.0</v>
      </c>
      <c r="AO23" s="398">
        <v>46043.0</v>
      </c>
      <c r="AP23" s="398">
        <v>46046.0</v>
      </c>
      <c r="AQ23" s="398"/>
      <c r="AR23" s="398"/>
      <c r="AS23" s="398"/>
      <c r="AT23" s="394"/>
      <c r="AU23" s="306"/>
      <c r="AW23" s="394"/>
      <c r="AX23" s="401"/>
      <c r="AY23" s="341"/>
      <c r="AZ23" s="341"/>
      <c r="BA23" s="341"/>
      <c r="BB23" s="341"/>
      <c r="BC23" s="393"/>
      <c r="BD23" s="341"/>
      <c r="BE23" s="341"/>
      <c r="BF23" s="341"/>
      <c r="BG23" s="402"/>
      <c r="BH23" s="403"/>
      <c r="BI23" s="405"/>
      <c r="BJ23" s="405"/>
      <c r="BK23" s="405"/>
      <c r="BL23" s="405"/>
      <c r="BM23" s="406"/>
    </row>
    <row r="24" ht="18.75" customHeight="1">
      <c r="A24" s="390">
        <f t="shared" si="4"/>
        <v>1</v>
      </c>
      <c r="B24" s="531" t="s">
        <v>650</v>
      </c>
      <c r="C24" s="337" t="s">
        <v>233</v>
      </c>
      <c r="D24" s="338">
        <v>1.172000000485E12</v>
      </c>
      <c r="E24" s="400" t="s">
        <v>475</v>
      </c>
      <c r="F24" s="394"/>
      <c r="G24" s="341" t="str">
        <f t="array" ref="G24">IF(C24="","",XLOOKUP(C24,'Master Data'!K:K,'Master Data'!N:N,"Input in Master Data",0,1))</f>
        <v>T/C</v>
      </c>
      <c r="H24" s="341" t="str">
        <f t="array" ref="H24">IF(C24="","",XLOOKUP(C24,'Master Data'!K:K,'Master Data'!O:O,"Input in Master Data",0,1))</f>
        <v>LMI</v>
      </c>
      <c r="I24" s="341" t="str">
        <f t="array" ref="I24">if(U24="","",XLOOKUP(U24,Master[Company],Master[Blow],"Unknown",0,1))</f>
        <v/>
      </c>
      <c r="J24" s="341" t="str">
        <f t="array" ref="J24">if(U24="","",XLOOKUP(U24,Master[Company],Master[Pigging],"Unknown",0,1))</f>
        <v/>
      </c>
      <c r="K24" s="341" t="str">
        <f t="array" ref="K24">if(U24="","",XLOOKUP(U24,Master[Company],Master[Load Method],"Unknown",0,1))</f>
        <v/>
      </c>
      <c r="L24" s="341" t="str">
        <f t="array" ref="L24">if(U24="","",XLOOKUP(U24,Master[Company],Master[Line Distance],"Unknown",0,1))</f>
        <v/>
      </c>
      <c r="M24" s="394"/>
      <c r="N24" s="341"/>
      <c r="O24" s="336" t="s">
        <v>389</v>
      </c>
      <c r="P24" s="341" t="str">
        <f t="array" ref="P24">if(U24="","",XLOOKUP(U24,Master[Company],Master[Terms],"NA",0,1))</f>
        <v>FOB</v>
      </c>
      <c r="Q24" s="341" t="str">
        <f t="shared" si="2"/>
        <v>CPO</v>
      </c>
      <c r="R24" s="341" t="str">
        <f t="array" ref="R24">if(U24="","",XLOOKUP(U24,Master[Company],Master[Group],"NA",0,1))</f>
        <v>KPN Corp</v>
      </c>
      <c r="S24" s="341" t="str">
        <f t="array" ref="S24">if(U24="","",XLOOKUP(U24,Master[Company],Master[Loading Location],"NA",0,1))</f>
        <v>Mamuju</v>
      </c>
      <c r="T24" s="341" t="str">
        <f t="array" ref="T24">if(U24="","",XLOOKUP(U24,Master[Company],Master[Acronym],"NA",0,1))</f>
        <v>PT. WKSM</v>
      </c>
      <c r="U24" s="336" t="s">
        <v>291</v>
      </c>
      <c r="V24" s="596">
        <v>350000.0</v>
      </c>
      <c r="W24" s="596">
        <v>350000.0</v>
      </c>
      <c r="X24" s="336">
        <v>1.172000000485E12</v>
      </c>
      <c r="Y24" s="336">
        <v>1.001026334E9</v>
      </c>
      <c r="Z24" s="336">
        <v>1.001026334E9</v>
      </c>
      <c r="AA24" s="341"/>
      <c r="AB24" s="341"/>
      <c r="AC24" s="401"/>
      <c r="AD24" s="515">
        <v>46029.0</v>
      </c>
      <c r="AE24" s="398">
        <v>46037.0</v>
      </c>
      <c r="AF24" s="398">
        <v>46040.0</v>
      </c>
      <c r="AG24" s="398">
        <v>46043.0</v>
      </c>
      <c r="AH24" s="398">
        <v>46046.0</v>
      </c>
      <c r="AI24" s="398">
        <v>46066.0</v>
      </c>
      <c r="AJ24" s="398">
        <v>46069.0</v>
      </c>
      <c r="AK24" s="436">
        <v>46070.0</v>
      </c>
      <c r="AL24" s="398">
        <v>46029.0</v>
      </c>
      <c r="AM24" s="398">
        <v>46037.0</v>
      </c>
      <c r="AN24" s="398">
        <v>46040.0</v>
      </c>
      <c r="AO24" s="398">
        <v>46043.0</v>
      </c>
      <c r="AP24" s="398">
        <v>46046.0</v>
      </c>
      <c r="AQ24" s="398"/>
      <c r="AR24" s="398"/>
      <c r="AS24" s="398"/>
      <c r="AT24" s="394"/>
      <c r="AU24" s="306"/>
      <c r="AW24" s="394"/>
      <c r="AX24" s="401"/>
      <c r="AY24" s="341"/>
      <c r="AZ24" s="341"/>
      <c r="BA24" s="341"/>
      <c r="BB24" s="341"/>
      <c r="BC24" s="393"/>
      <c r="BD24" s="341"/>
      <c r="BE24" s="341"/>
      <c r="BF24" s="341"/>
      <c r="BG24" s="402"/>
      <c r="BH24" s="403"/>
      <c r="BI24" s="405"/>
      <c r="BJ24" s="405"/>
      <c r="BK24" s="405"/>
      <c r="BL24" s="405"/>
      <c r="BM24" s="406"/>
    </row>
    <row r="25" ht="18.75" customHeight="1">
      <c r="A25" s="390">
        <f t="shared" si="4"/>
        <v>1</v>
      </c>
      <c r="B25" s="531" t="s">
        <v>650</v>
      </c>
      <c r="C25" s="337" t="s">
        <v>233</v>
      </c>
      <c r="D25" s="338">
        <v>1.172000000487E12</v>
      </c>
      <c r="E25" s="400" t="s">
        <v>475</v>
      </c>
      <c r="F25" s="394"/>
      <c r="G25" s="341" t="str">
        <f t="array" ref="G25">IF(C25="","",XLOOKUP(C25,'Master Data'!K:K,'Master Data'!N:N,"Input in Master Data",0,1))</f>
        <v>T/C</v>
      </c>
      <c r="H25" s="341" t="str">
        <f t="array" ref="H25">IF(C25="","",XLOOKUP(C25,'Master Data'!K:K,'Master Data'!O:O,"Input in Master Data",0,1))</f>
        <v>LMI</v>
      </c>
      <c r="I25" s="341" t="str">
        <f t="array" ref="I25">if(U25="","",XLOOKUP(U25,Master[Company],Master[Blow],"Unknown",0,1))</f>
        <v/>
      </c>
      <c r="J25" s="341" t="str">
        <f t="array" ref="J25">if(U25="","",XLOOKUP(U25,Master[Company],Master[Pigging],"Unknown",0,1))</f>
        <v/>
      </c>
      <c r="K25" s="341" t="str">
        <f t="array" ref="K25">if(U25="","",XLOOKUP(U25,Master[Company],Master[Load Method],"Unknown",0,1))</f>
        <v/>
      </c>
      <c r="L25" s="341" t="str">
        <f t="array" ref="L25">if(U25="","",XLOOKUP(U25,Master[Company],Master[Line Distance],"Unknown",0,1))</f>
        <v/>
      </c>
      <c r="M25" s="394"/>
      <c r="N25" s="341"/>
      <c r="O25" s="336" t="s">
        <v>389</v>
      </c>
      <c r="P25" s="341" t="str">
        <f t="array" ref="P25">if(U25="","",XLOOKUP(U25,Master[Company],Master[Terms],"NA",0,1))</f>
        <v>FOB</v>
      </c>
      <c r="Q25" s="341" t="str">
        <f t="shared" si="2"/>
        <v>CPO</v>
      </c>
      <c r="R25" s="341" t="str">
        <f t="array" ref="R25">if(U25="","",XLOOKUP(U25,Master[Company],Master[Group],"NA",0,1))</f>
        <v>KPN Corp</v>
      </c>
      <c r="S25" s="341" t="str">
        <f t="array" ref="S25">if(U25="","",XLOOKUP(U25,Master[Company],Master[Loading Location],"NA",0,1))</f>
        <v>Mamuju</v>
      </c>
      <c r="T25" s="341" t="str">
        <f t="array" ref="T25">if(U25="","",XLOOKUP(U25,Master[Company],Master[Acronym],"NA",0,1))</f>
        <v>PT. WKSM</v>
      </c>
      <c r="U25" s="336" t="s">
        <v>291</v>
      </c>
      <c r="V25" s="596">
        <v>250000.0</v>
      </c>
      <c r="W25" s="596">
        <v>250000.0</v>
      </c>
      <c r="X25" s="336">
        <v>1.172000000487E12</v>
      </c>
      <c r="Y25" s="336">
        <v>1.001026505E9</v>
      </c>
      <c r="Z25" s="336">
        <v>1.001026505E9</v>
      </c>
      <c r="AA25" s="341"/>
      <c r="AB25" s="341"/>
      <c r="AC25" s="401"/>
      <c r="AD25" s="515">
        <v>46029.0</v>
      </c>
      <c r="AE25" s="398">
        <v>46037.0</v>
      </c>
      <c r="AF25" s="398">
        <v>46040.0</v>
      </c>
      <c r="AG25" s="398">
        <v>46043.0</v>
      </c>
      <c r="AH25" s="398">
        <v>46046.0</v>
      </c>
      <c r="AI25" s="398">
        <v>46066.0</v>
      </c>
      <c r="AJ25" s="398">
        <v>46069.0</v>
      </c>
      <c r="AK25" s="436">
        <v>46070.0</v>
      </c>
      <c r="AL25" s="398">
        <v>46029.0</v>
      </c>
      <c r="AM25" s="398">
        <v>46037.0</v>
      </c>
      <c r="AN25" s="398">
        <v>46040.0</v>
      </c>
      <c r="AO25" s="398">
        <v>46043.0</v>
      </c>
      <c r="AP25" s="398">
        <v>46046.0</v>
      </c>
      <c r="AQ25" s="398"/>
      <c r="AR25" s="398"/>
      <c r="AS25" s="398"/>
      <c r="AT25" s="394"/>
      <c r="AU25" s="306"/>
      <c r="AW25" s="394"/>
      <c r="AX25" s="401"/>
      <c r="AY25" s="341"/>
      <c r="AZ25" s="341"/>
      <c r="BA25" s="341"/>
      <c r="BB25" s="341"/>
      <c r="BC25" s="393"/>
      <c r="BD25" s="341"/>
      <c r="BE25" s="341"/>
      <c r="BF25" s="341"/>
      <c r="BG25" s="402"/>
      <c r="BH25" s="403"/>
      <c r="BI25" s="405"/>
      <c r="BJ25" s="405"/>
      <c r="BK25" s="405"/>
      <c r="BL25" s="405"/>
      <c r="BM25" s="406"/>
    </row>
    <row r="26" ht="18.75" customHeight="1">
      <c r="A26" s="390">
        <f t="shared" si="4"/>
        <v>1</v>
      </c>
      <c r="B26" s="531" t="s">
        <v>650</v>
      </c>
      <c r="C26" s="337" t="s">
        <v>233</v>
      </c>
      <c r="D26" s="338">
        <v>1.172000000488E12</v>
      </c>
      <c r="E26" s="400" t="s">
        <v>475</v>
      </c>
      <c r="F26" s="394"/>
      <c r="G26" s="341" t="str">
        <f t="array" ref="G26">IF(C26="","",XLOOKUP(C26,'Master Data'!K:K,'Master Data'!N:N,"Input in Master Data",0,1))</f>
        <v>T/C</v>
      </c>
      <c r="H26" s="341" t="str">
        <f t="array" ref="H26">IF(C26="","",XLOOKUP(C26,'Master Data'!K:K,'Master Data'!O:O,"Input in Master Data",0,1))</f>
        <v>LMI</v>
      </c>
      <c r="I26" s="341" t="str">
        <f t="array" ref="I26">if(U26="","",XLOOKUP(U26,Master[Company],Master[Blow],"Unknown",0,1))</f>
        <v/>
      </c>
      <c r="J26" s="341" t="str">
        <f t="array" ref="J26">if(U26="","",XLOOKUP(U26,Master[Company],Master[Pigging],"Unknown",0,1))</f>
        <v/>
      </c>
      <c r="K26" s="341" t="str">
        <f t="array" ref="K26">if(U26="","",XLOOKUP(U26,Master[Company],Master[Load Method],"Unknown",0,1))</f>
        <v/>
      </c>
      <c r="L26" s="341" t="str">
        <f t="array" ref="L26">if(U26="","",XLOOKUP(U26,Master[Company],Master[Line Distance],"Unknown",0,1))</f>
        <v/>
      </c>
      <c r="M26" s="394"/>
      <c r="N26" s="341"/>
      <c r="O26" s="336" t="s">
        <v>389</v>
      </c>
      <c r="P26" s="341" t="str">
        <f t="array" ref="P26">if(U26="","",XLOOKUP(U26,Master[Company],Master[Terms],"NA",0,1))</f>
        <v>FOB</v>
      </c>
      <c r="Q26" s="341" t="str">
        <f t="shared" si="2"/>
        <v>CPO</v>
      </c>
      <c r="R26" s="341" t="str">
        <f t="array" ref="R26">if(U26="","",XLOOKUP(U26,Master[Company],Master[Group],"NA",0,1))</f>
        <v>KPN Corp</v>
      </c>
      <c r="S26" s="341" t="str">
        <f t="array" ref="S26">if(U26="","",XLOOKUP(U26,Master[Company],Master[Loading Location],"NA",0,1))</f>
        <v>Mamuju</v>
      </c>
      <c r="T26" s="341" t="str">
        <f t="array" ref="T26">if(U26="","",XLOOKUP(U26,Master[Company],Master[Acronym],"NA",0,1))</f>
        <v>PT. WKSM</v>
      </c>
      <c r="U26" s="336" t="s">
        <v>291</v>
      </c>
      <c r="V26" s="596">
        <v>250000.0</v>
      </c>
      <c r="W26" s="596">
        <v>250000.0</v>
      </c>
      <c r="X26" s="336">
        <v>1.172000000488E12</v>
      </c>
      <c r="Y26" s="336">
        <v>1.001026533E9</v>
      </c>
      <c r="Z26" s="336">
        <v>1.001026533E9</v>
      </c>
      <c r="AA26" s="341"/>
      <c r="AB26" s="341"/>
      <c r="AC26" s="401"/>
      <c r="AD26" s="515">
        <v>46029.0</v>
      </c>
      <c r="AE26" s="398">
        <v>46037.0</v>
      </c>
      <c r="AF26" s="398">
        <v>46040.0</v>
      </c>
      <c r="AG26" s="398">
        <v>46043.0</v>
      </c>
      <c r="AH26" s="398">
        <v>46046.0</v>
      </c>
      <c r="AI26" s="398">
        <v>46066.0</v>
      </c>
      <c r="AJ26" s="398">
        <v>46069.0</v>
      </c>
      <c r="AK26" s="436">
        <v>46070.0</v>
      </c>
      <c r="AL26" s="398">
        <v>46029.0</v>
      </c>
      <c r="AM26" s="398">
        <v>46037.0</v>
      </c>
      <c r="AN26" s="398">
        <v>46040.0</v>
      </c>
      <c r="AO26" s="398">
        <v>46043.0</v>
      </c>
      <c r="AP26" s="398">
        <v>46046.0</v>
      </c>
      <c r="AQ26" s="398"/>
      <c r="AR26" s="398"/>
      <c r="AS26" s="398"/>
      <c r="AT26" s="394"/>
      <c r="AU26" s="306"/>
      <c r="AW26" s="394"/>
      <c r="AX26" s="401"/>
      <c r="AY26" s="341"/>
      <c r="AZ26" s="341"/>
      <c r="BA26" s="341"/>
      <c r="BB26" s="341"/>
      <c r="BC26" s="393"/>
      <c r="BD26" s="341"/>
      <c r="BE26" s="341"/>
      <c r="BF26" s="341"/>
      <c r="BG26" s="402"/>
      <c r="BH26" s="403"/>
      <c r="BI26" s="405"/>
      <c r="BJ26" s="405"/>
      <c r="BK26" s="405"/>
      <c r="BL26" s="405"/>
      <c r="BM26" s="406"/>
    </row>
    <row r="27" ht="18.75" customHeight="1">
      <c r="A27" s="390">
        <f t="shared" si="4"/>
        <v>1</v>
      </c>
      <c r="B27" s="531" t="s">
        <v>650</v>
      </c>
      <c r="C27" s="337" t="s">
        <v>233</v>
      </c>
      <c r="D27" s="338">
        <v>1.17200000049E12</v>
      </c>
      <c r="E27" s="400" t="s">
        <v>475</v>
      </c>
      <c r="F27" s="394"/>
      <c r="G27" s="341" t="str">
        <f t="array" ref="G27">IF(C27="","",XLOOKUP(C27,'Master Data'!K:K,'Master Data'!N:N,"Input in Master Data",0,1))</f>
        <v>T/C</v>
      </c>
      <c r="H27" s="341" t="str">
        <f t="array" ref="H27">IF(C27="","",XLOOKUP(C27,'Master Data'!K:K,'Master Data'!O:O,"Input in Master Data",0,1))</f>
        <v>LMI</v>
      </c>
      <c r="I27" s="341" t="str">
        <f t="array" ref="I27">if(U27="","",XLOOKUP(U27,Master[Company],Master[Blow],"Unknown",0,1))</f>
        <v/>
      </c>
      <c r="J27" s="341" t="str">
        <f t="array" ref="J27">if(U27="","",XLOOKUP(U27,Master[Company],Master[Pigging],"Unknown",0,1))</f>
        <v/>
      </c>
      <c r="K27" s="341" t="str">
        <f t="array" ref="K27">if(U27="","",XLOOKUP(U27,Master[Company],Master[Load Method],"Unknown",0,1))</f>
        <v/>
      </c>
      <c r="L27" s="341" t="str">
        <f t="array" ref="L27">if(U27="","",XLOOKUP(U27,Master[Company],Master[Line Distance],"Unknown",0,1))</f>
        <v/>
      </c>
      <c r="M27" s="394"/>
      <c r="N27" s="341"/>
      <c r="O27" s="336" t="s">
        <v>389</v>
      </c>
      <c r="P27" s="341" t="str">
        <f t="array" ref="P27">if(U27="","",XLOOKUP(U27,Master[Company],Master[Terms],"NA",0,1))</f>
        <v>FOB</v>
      </c>
      <c r="Q27" s="341" t="str">
        <f t="shared" si="2"/>
        <v>CPO</v>
      </c>
      <c r="R27" s="341" t="str">
        <f t="array" ref="R27">if(U27="","",XLOOKUP(U27,Master[Company],Master[Group],"NA",0,1))</f>
        <v>KPN Corp</v>
      </c>
      <c r="S27" s="341" t="str">
        <f t="array" ref="S27">if(U27="","",XLOOKUP(U27,Master[Company],Master[Loading Location],"NA",0,1))</f>
        <v>Mamuju</v>
      </c>
      <c r="T27" s="341" t="str">
        <f t="array" ref="T27">if(U27="","",XLOOKUP(U27,Master[Company],Master[Acronym],"NA",0,1))</f>
        <v>PT. WKSM</v>
      </c>
      <c r="U27" s="336" t="s">
        <v>291</v>
      </c>
      <c r="V27" s="596">
        <v>300000.0</v>
      </c>
      <c r="W27" s="596">
        <v>300000.0</v>
      </c>
      <c r="X27" s="336">
        <v>1.17200000049E12</v>
      </c>
      <c r="Y27" s="336">
        <v>1.001026678E9</v>
      </c>
      <c r="Z27" s="336">
        <v>1.001026678E9</v>
      </c>
      <c r="AA27" s="341"/>
      <c r="AB27" s="341"/>
      <c r="AC27" s="401"/>
      <c r="AD27" s="515">
        <v>46029.0</v>
      </c>
      <c r="AE27" s="398">
        <v>46037.0</v>
      </c>
      <c r="AF27" s="398">
        <v>46040.0</v>
      </c>
      <c r="AG27" s="398">
        <v>46043.0</v>
      </c>
      <c r="AH27" s="398">
        <v>46046.0</v>
      </c>
      <c r="AI27" s="398">
        <v>46066.0</v>
      </c>
      <c r="AJ27" s="398">
        <v>46069.0</v>
      </c>
      <c r="AK27" s="436">
        <v>46070.0</v>
      </c>
      <c r="AL27" s="398">
        <v>46029.0</v>
      </c>
      <c r="AM27" s="398">
        <v>46037.0</v>
      </c>
      <c r="AN27" s="398">
        <v>46040.0</v>
      </c>
      <c r="AO27" s="398">
        <v>46043.0</v>
      </c>
      <c r="AP27" s="398">
        <v>46046.0</v>
      </c>
      <c r="AQ27" s="398"/>
      <c r="AR27" s="398"/>
      <c r="AS27" s="398"/>
      <c r="AT27" s="394"/>
      <c r="AU27" s="306"/>
      <c r="AW27" s="394"/>
      <c r="AX27" s="401"/>
      <c r="AY27" s="341"/>
      <c r="AZ27" s="341"/>
      <c r="BA27" s="341"/>
      <c r="BB27" s="341"/>
      <c r="BC27" s="393"/>
      <c r="BD27" s="341"/>
      <c r="BE27" s="341"/>
      <c r="BF27" s="341"/>
      <c r="BG27" s="402"/>
      <c r="BH27" s="403"/>
      <c r="BI27" s="405"/>
      <c r="BJ27" s="405"/>
      <c r="BK27" s="405"/>
      <c r="BL27" s="405"/>
      <c r="BM27" s="406"/>
    </row>
    <row r="28" ht="18.75" customHeight="1">
      <c r="A28" s="390">
        <f t="shared" si="4"/>
        <v>1</v>
      </c>
      <c r="B28" s="531" t="s">
        <v>650</v>
      </c>
      <c r="C28" s="337" t="s">
        <v>233</v>
      </c>
      <c r="D28" s="338">
        <v>1.172000000491E12</v>
      </c>
      <c r="E28" s="400" t="s">
        <v>475</v>
      </c>
      <c r="F28" s="394"/>
      <c r="G28" s="341" t="str">
        <f t="array" ref="G28">IF(C28="","",XLOOKUP(C28,'Master Data'!K:K,'Master Data'!N:N,"Input in Master Data",0,1))</f>
        <v>T/C</v>
      </c>
      <c r="H28" s="341" t="str">
        <f t="array" ref="H28">IF(C28="","",XLOOKUP(C28,'Master Data'!K:K,'Master Data'!O:O,"Input in Master Data",0,1))</f>
        <v>LMI</v>
      </c>
      <c r="I28" s="341" t="str">
        <f t="array" ref="I28">if(U28="","",XLOOKUP(U28,Master[Company],Master[Blow],"Unknown",0,1))</f>
        <v/>
      </c>
      <c r="J28" s="341" t="str">
        <f t="array" ref="J28">if(U28="","",XLOOKUP(U28,Master[Company],Master[Pigging],"Unknown",0,1))</f>
        <v/>
      </c>
      <c r="K28" s="341" t="str">
        <f t="array" ref="K28">if(U28="","",XLOOKUP(U28,Master[Company],Master[Load Method],"Unknown",0,1))</f>
        <v/>
      </c>
      <c r="L28" s="341" t="str">
        <f t="array" ref="L28">if(U28="","",XLOOKUP(U28,Master[Company],Master[Line Distance],"Unknown",0,1))</f>
        <v/>
      </c>
      <c r="M28" s="394"/>
      <c r="N28" s="341"/>
      <c r="O28" s="336" t="s">
        <v>389</v>
      </c>
      <c r="P28" s="341" t="str">
        <f t="array" ref="P28">if(U28="","",XLOOKUP(U28,Master[Company],Master[Terms],"NA",0,1))</f>
        <v>FOB</v>
      </c>
      <c r="Q28" s="341" t="str">
        <f t="shared" si="2"/>
        <v>CPO</v>
      </c>
      <c r="R28" s="341" t="str">
        <f t="array" ref="R28">if(U28="","",XLOOKUP(U28,Master[Company],Master[Group],"NA",0,1))</f>
        <v>KPN Corp</v>
      </c>
      <c r="S28" s="341" t="str">
        <f t="array" ref="S28">if(U28="","",XLOOKUP(U28,Master[Company],Master[Loading Location],"NA",0,1))</f>
        <v>Mamuju</v>
      </c>
      <c r="T28" s="341" t="str">
        <f t="array" ref="T28">if(U28="","",XLOOKUP(U28,Master[Company],Master[Acronym],"NA",0,1))</f>
        <v>PT. WKSM</v>
      </c>
      <c r="U28" s="336" t="s">
        <v>291</v>
      </c>
      <c r="V28" s="596">
        <v>300000.0</v>
      </c>
      <c r="W28" s="596">
        <v>300000.0</v>
      </c>
      <c r="X28" s="336">
        <v>1.172000000491E12</v>
      </c>
      <c r="Y28" s="336">
        <v>1.001026757E9</v>
      </c>
      <c r="Z28" s="336">
        <v>1.001026757E9</v>
      </c>
      <c r="AA28" s="341"/>
      <c r="AB28" s="341"/>
      <c r="AC28" s="401"/>
      <c r="AD28" s="515">
        <v>46029.0</v>
      </c>
      <c r="AE28" s="398">
        <v>46037.0</v>
      </c>
      <c r="AF28" s="398">
        <v>46040.0</v>
      </c>
      <c r="AG28" s="398">
        <v>46043.0</v>
      </c>
      <c r="AH28" s="398">
        <v>46046.0</v>
      </c>
      <c r="AI28" s="398">
        <v>46066.0</v>
      </c>
      <c r="AJ28" s="398">
        <v>46069.0</v>
      </c>
      <c r="AK28" s="436">
        <v>46070.0</v>
      </c>
      <c r="AL28" s="398">
        <v>46029.0</v>
      </c>
      <c r="AM28" s="398">
        <v>46037.0</v>
      </c>
      <c r="AN28" s="398">
        <v>46040.0</v>
      </c>
      <c r="AO28" s="398">
        <v>46043.0</v>
      </c>
      <c r="AP28" s="398">
        <v>46046.0</v>
      </c>
      <c r="AQ28" s="398"/>
      <c r="AR28" s="398"/>
      <c r="AS28" s="398"/>
      <c r="AT28" s="394"/>
      <c r="AU28" s="306"/>
      <c r="AW28" s="394"/>
      <c r="AX28" s="401"/>
      <c r="AY28" s="341"/>
      <c r="AZ28" s="341"/>
      <c r="BA28" s="341"/>
      <c r="BB28" s="341"/>
      <c r="BC28" s="393"/>
      <c r="BD28" s="341"/>
      <c r="BE28" s="341"/>
      <c r="BF28" s="341"/>
      <c r="BG28" s="402"/>
      <c r="BH28" s="403"/>
      <c r="BI28" s="405"/>
      <c r="BJ28" s="405"/>
      <c r="BK28" s="405"/>
      <c r="BL28" s="405"/>
      <c r="BM28" s="406"/>
    </row>
    <row r="29" ht="18.75" customHeight="1">
      <c r="A29" s="390">
        <f t="shared" si="4"/>
        <v>1</v>
      </c>
      <c r="B29" s="469" t="s">
        <v>650</v>
      </c>
      <c r="C29" s="409" t="s">
        <v>233</v>
      </c>
      <c r="D29" s="410">
        <v>1.172000000492E12</v>
      </c>
      <c r="E29" s="400" t="s">
        <v>475</v>
      </c>
      <c r="F29" s="414"/>
      <c r="G29" s="413" t="str">
        <f t="array" ref="G29">IF(C29="","",XLOOKUP(C29,'Master Data'!K:K,'Master Data'!N:N,"Input in Master Data",0,1))</f>
        <v>T/C</v>
      </c>
      <c r="H29" s="413" t="str">
        <f t="array" ref="H29">IF(C29="","",XLOOKUP(C29,'Master Data'!K:K,'Master Data'!O:O,"Input in Master Data",0,1))</f>
        <v>LMI</v>
      </c>
      <c r="I29" s="413" t="str">
        <f t="array" ref="I29">if(U29="","",XLOOKUP(U29,Master[Company],Master[Blow],"Unknown",0,1))</f>
        <v/>
      </c>
      <c r="J29" s="413" t="str">
        <f t="array" ref="J29">if(U29="","",XLOOKUP(U29,Master[Company],Master[Pigging],"Unknown",0,1))</f>
        <v/>
      </c>
      <c r="K29" s="413" t="str">
        <f t="array" ref="K29">if(U29="","",XLOOKUP(U29,Master[Company],Master[Load Method],"Unknown",0,1))</f>
        <v/>
      </c>
      <c r="L29" s="413" t="str">
        <f t="array" ref="L29">if(U29="","",XLOOKUP(U29,Master[Company],Master[Line Distance],"Unknown",0,1))</f>
        <v/>
      </c>
      <c r="M29" s="414"/>
      <c r="N29" s="413"/>
      <c r="O29" s="415" t="s">
        <v>389</v>
      </c>
      <c r="P29" s="413" t="str">
        <f t="array" ref="P29">if(U29="","",XLOOKUP(U29,Master[Company],Master[Terms],"NA",0,1))</f>
        <v>FOB</v>
      </c>
      <c r="Q29" s="413" t="str">
        <f t="shared" si="2"/>
        <v>CPO</v>
      </c>
      <c r="R29" s="413" t="str">
        <f t="array" ref="R29">if(U29="","",XLOOKUP(U29,Master[Company],Master[Group],"NA",0,1))</f>
        <v>KPN Corp</v>
      </c>
      <c r="S29" s="413" t="str">
        <f t="array" ref="S29">if(U29="","",XLOOKUP(U29,Master[Company],Master[Loading Location],"NA",0,1))</f>
        <v>Mamuju</v>
      </c>
      <c r="T29" s="413" t="str">
        <f t="array" ref="T29">if(U29="","",XLOOKUP(U29,Master[Company],Master[Acronym],"NA",0,1))</f>
        <v>PT. WKSM</v>
      </c>
      <c r="U29" s="415" t="s">
        <v>291</v>
      </c>
      <c r="V29" s="594">
        <v>249800.0</v>
      </c>
      <c r="W29" s="594">
        <v>249800.0</v>
      </c>
      <c r="X29" s="415">
        <v>1.172000000492E12</v>
      </c>
      <c r="Y29" s="415">
        <v>1.001026827E9</v>
      </c>
      <c r="Z29" s="415">
        <v>1.001026827E9</v>
      </c>
      <c r="AA29" s="413"/>
      <c r="AB29" s="413"/>
      <c r="AC29" s="422"/>
      <c r="AD29" s="517">
        <v>46029.0</v>
      </c>
      <c r="AE29" s="419">
        <v>46037.0</v>
      </c>
      <c r="AF29" s="419">
        <v>46040.0</v>
      </c>
      <c r="AG29" s="419">
        <v>46043.0</v>
      </c>
      <c r="AH29" s="419">
        <v>46046.0</v>
      </c>
      <c r="AI29" s="419">
        <v>46066.0</v>
      </c>
      <c r="AJ29" s="419">
        <v>46069.0</v>
      </c>
      <c r="AK29" s="518">
        <v>46070.0</v>
      </c>
      <c r="AL29" s="419">
        <v>46029.0</v>
      </c>
      <c r="AM29" s="419">
        <v>46037.0</v>
      </c>
      <c r="AN29" s="419">
        <v>46040.0</v>
      </c>
      <c r="AO29" s="419">
        <v>46043.0</v>
      </c>
      <c r="AP29" s="419">
        <v>46046.0</v>
      </c>
      <c r="AQ29" s="419"/>
      <c r="AR29" s="419"/>
      <c r="AS29" s="419"/>
      <c r="AT29" s="414"/>
      <c r="AU29" s="313"/>
      <c r="AV29" s="152"/>
      <c r="AW29" s="414"/>
      <c r="AX29" s="422"/>
      <c r="AY29" s="413"/>
      <c r="AZ29" s="413"/>
      <c r="BA29" s="413"/>
      <c r="BB29" s="413"/>
      <c r="BC29" s="412"/>
      <c r="BD29" s="413"/>
      <c r="BE29" s="413"/>
      <c r="BF29" s="413"/>
      <c r="BG29" s="423"/>
      <c r="BH29" s="424"/>
      <c r="BI29" s="426"/>
      <c r="BJ29" s="426"/>
      <c r="BK29" s="426"/>
      <c r="BL29" s="426"/>
      <c r="BM29" s="427"/>
    </row>
    <row r="30" ht="18.75" customHeight="1">
      <c r="A30" s="369">
        <f t="shared" si="4"/>
        <v>2</v>
      </c>
      <c r="B30" s="460" t="s">
        <v>651</v>
      </c>
      <c r="C30" s="371" t="s">
        <v>187</v>
      </c>
      <c r="D30" s="372" t="str">
        <f t="shared" ref="D30:D64" si="5">X30</f>
        <v>1134/PALMCO/CPO-L/N-IV/XI/2025</v>
      </c>
      <c r="E30" s="383" t="s">
        <v>475</v>
      </c>
      <c r="F30" s="376"/>
      <c r="G30" s="375" t="str">
        <f t="array" ref="G30">IF(C30="","",XLOOKUP(C30,'Master Data'!K:K,'Master Data'!N:N,"Input in Master Data",0,1))</f>
        <v>V/C</v>
      </c>
      <c r="H30" s="453" t="str">
        <f t="array" ref="H30">IF(C30="","",XLOOKUP(C30,'Master Data'!K:K,'Master Data'!O:O,"Input in Master Data",0,1))</f>
        <v/>
      </c>
      <c r="I30" s="375" t="str">
        <f t="array" ref="I30">if(U30="","",XLOOKUP(U30,Master[Company],Master[Blow],"Unknown",0,1))</f>
        <v/>
      </c>
      <c r="J30" s="375" t="str">
        <f t="array" ref="J30">if(U30="","",XLOOKUP(U30,Master[Company],Master[Pigging],"Unknown",0,1))</f>
        <v/>
      </c>
      <c r="K30" s="375" t="str">
        <f t="array" ref="K30">if(U30="","",XLOOKUP(U30,Master[Company],Master[Load Method],"Unknown",0,1))</f>
        <v/>
      </c>
      <c r="L30" s="375" t="str">
        <f t="array" ref="L30">if(U30="","",XLOOKUP(U30,Master[Company],Master[Line Distance],"Unknown",0,1))</f>
        <v/>
      </c>
      <c r="M30" s="376"/>
      <c r="N30" s="375"/>
      <c r="O30" s="377" t="s">
        <v>389</v>
      </c>
      <c r="P30" s="375" t="str">
        <f t="array" ref="P30">if(U30="","",XLOOKUP(U30,Master[Company],Master[Terms],"NA",0,1))</f>
        <v>FOB</v>
      </c>
      <c r="Q30" s="375" t="str">
        <f t="shared" si="2"/>
        <v>CPO</v>
      </c>
      <c r="R30" s="375" t="str">
        <f t="array" ref="R30">if(U30="","",XLOOKUP(U30,Master[Company],Master[Group],"NA",0,1))</f>
        <v>PTPN</v>
      </c>
      <c r="S30" s="375" t="str">
        <f t="array" ref="S30">if(U30="","",XLOOKUP(U30,Master[Company],Master[Loading Location],"NA",0,1))</f>
        <v>Banjarmasin</v>
      </c>
      <c r="T30" s="375" t="str">
        <f t="array" ref="T30">if(U30="","",XLOOKUP(U30,Master[Company],Master[Acronym],"NA",0,1))</f>
        <v>PT. PN IV</v>
      </c>
      <c r="U30" s="377" t="s">
        <v>273</v>
      </c>
      <c r="V30" s="592">
        <v>2000000.0</v>
      </c>
      <c r="W30" s="592">
        <v>2000000.0</v>
      </c>
      <c r="X30" s="377" t="s">
        <v>652</v>
      </c>
      <c r="Y30" s="375">
        <f t="shared" ref="Y30:Y70" si="6">IF(AB30="",Z30,AB30)</f>
        <v>1001026195</v>
      </c>
      <c r="Z30" s="377">
        <v>1.001026195E9</v>
      </c>
      <c r="AA30" s="375"/>
      <c r="AB30" s="375"/>
      <c r="AC30" s="384"/>
      <c r="AD30" s="520">
        <v>46004.0</v>
      </c>
      <c r="AE30" s="381">
        <v>46017.0</v>
      </c>
      <c r="AF30" s="381">
        <v>46022.0</v>
      </c>
      <c r="AG30" s="381">
        <v>46022.0</v>
      </c>
      <c r="AH30" s="381">
        <v>46043.0</v>
      </c>
      <c r="AI30" s="381">
        <v>46062.0</v>
      </c>
      <c r="AJ30" s="381">
        <v>46064.0</v>
      </c>
      <c r="AK30" s="432">
        <v>46065.0</v>
      </c>
      <c r="AL30" s="381">
        <v>46004.0</v>
      </c>
      <c r="AM30" s="381">
        <v>46017.0</v>
      </c>
      <c r="AN30" s="381">
        <v>46022.0</v>
      </c>
      <c r="AO30" s="381">
        <v>46022.0</v>
      </c>
      <c r="AP30" s="381">
        <v>46043.0</v>
      </c>
      <c r="AQ30" s="381">
        <v>46062.0</v>
      </c>
      <c r="AR30" s="381"/>
      <c r="AS30" s="381"/>
      <c r="AT30" s="376"/>
      <c r="AU30" s="230"/>
      <c r="AV30" s="130" t="s">
        <v>653</v>
      </c>
      <c r="AW30" s="376"/>
      <c r="AX30" s="384"/>
      <c r="AY30" s="375"/>
      <c r="AZ30" s="375"/>
      <c r="BA30" s="375"/>
      <c r="BB30" s="375"/>
      <c r="BC30" s="374"/>
      <c r="BD30" s="375"/>
      <c r="BE30" s="375"/>
      <c r="BF30" s="375"/>
      <c r="BG30" s="385"/>
      <c r="BH30" s="386"/>
      <c r="BI30" s="388"/>
      <c r="BJ30" s="388"/>
      <c r="BK30" s="388"/>
      <c r="BL30" s="388"/>
      <c r="BM30" s="389"/>
    </row>
    <row r="31" ht="18.75" customHeight="1">
      <c r="A31" s="407">
        <f t="shared" si="4"/>
        <v>2</v>
      </c>
      <c r="B31" s="469" t="s">
        <v>651</v>
      </c>
      <c r="C31" s="409" t="s">
        <v>187</v>
      </c>
      <c r="D31" s="410" t="str">
        <f t="shared" si="5"/>
        <v>1135/PALMCO/CPO-L/N-IV/XI/2025</v>
      </c>
      <c r="E31" s="421" t="s">
        <v>475</v>
      </c>
      <c r="F31" s="414"/>
      <c r="G31" s="413" t="str">
        <f t="array" ref="G31">IF(C31="","",XLOOKUP(C31,'Master Data'!K:K,'Master Data'!N:N,"Input in Master Data",0,1))</f>
        <v>V/C</v>
      </c>
      <c r="H31" s="478" t="str">
        <f t="array" ref="H31">IF(C31="","",XLOOKUP(C31,'Master Data'!K:K,'Master Data'!O:O,"Input in Master Data",0,1))</f>
        <v/>
      </c>
      <c r="I31" s="413" t="str">
        <f t="array" ref="I31">if(U31="","",XLOOKUP(U31,Master[Company],Master[Blow],"Unknown",0,1))</f>
        <v/>
      </c>
      <c r="J31" s="413" t="str">
        <f t="array" ref="J31">if(U31="","",XLOOKUP(U31,Master[Company],Master[Pigging],"Unknown",0,1))</f>
        <v/>
      </c>
      <c r="K31" s="413" t="str">
        <f t="array" ref="K31">if(U31="","",XLOOKUP(U31,Master[Company],Master[Load Method],"Unknown",0,1))</f>
        <v/>
      </c>
      <c r="L31" s="413" t="str">
        <f t="array" ref="L31">if(U31="","",XLOOKUP(U31,Master[Company],Master[Line Distance],"Unknown",0,1))</f>
        <v/>
      </c>
      <c r="M31" s="414"/>
      <c r="N31" s="413"/>
      <c r="O31" s="415" t="s">
        <v>389</v>
      </c>
      <c r="P31" s="413" t="str">
        <f t="array" ref="P31">if(U31="","",XLOOKUP(U31,Master[Company],Master[Terms],"NA",0,1))</f>
        <v>FOB</v>
      </c>
      <c r="Q31" s="413" t="str">
        <f t="shared" si="2"/>
        <v>CPO</v>
      </c>
      <c r="R31" s="413" t="str">
        <f t="array" ref="R31">if(U31="","",XLOOKUP(U31,Master[Company],Master[Group],"NA",0,1))</f>
        <v>PTPN</v>
      </c>
      <c r="S31" s="413" t="str">
        <f t="array" ref="S31">if(U31="","",XLOOKUP(U31,Master[Company],Master[Loading Location],"NA",0,1))</f>
        <v>Pondong</v>
      </c>
      <c r="T31" s="413" t="str">
        <f t="array" ref="T31">if(U31="","",XLOOKUP(U31,Master[Company],Master[Acronym],"NA",0,1))</f>
        <v>PT. PN IV</v>
      </c>
      <c r="U31" s="415" t="s">
        <v>275</v>
      </c>
      <c r="V31" s="594">
        <v>2000000.0</v>
      </c>
      <c r="W31" s="594">
        <v>2000000.0</v>
      </c>
      <c r="X31" s="415" t="s">
        <v>654</v>
      </c>
      <c r="Y31" s="413">
        <f t="shared" si="6"/>
        <v>1001026196</v>
      </c>
      <c r="Z31" s="415">
        <v>1.001026196E9</v>
      </c>
      <c r="AA31" s="413"/>
      <c r="AB31" s="413"/>
      <c r="AC31" s="422"/>
      <c r="AD31" s="517">
        <v>46025.0</v>
      </c>
      <c r="AE31" s="419">
        <v>46033.0</v>
      </c>
      <c r="AF31" s="419">
        <v>46035.0</v>
      </c>
      <c r="AG31" s="419">
        <v>46036.0</v>
      </c>
      <c r="AH31" s="419">
        <v>46043.0</v>
      </c>
      <c r="AI31" s="419">
        <v>46062.0</v>
      </c>
      <c r="AJ31" s="419">
        <v>46064.0</v>
      </c>
      <c r="AK31" s="518">
        <v>46065.0</v>
      </c>
      <c r="AL31" s="419">
        <v>46025.0</v>
      </c>
      <c r="AM31" s="419">
        <v>46033.0</v>
      </c>
      <c r="AN31" s="419">
        <v>46035.0</v>
      </c>
      <c r="AO31" s="419">
        <v>46036.0</v>
      </c>
      <c r="AP31" s="419">
        <v>46043.0</v>
      </c>
      <c r="AQ31" s="419">
        <v>46062.0</v>
      </c>
      <c r="AR31" s="419"/>
      <c r="AS31" s="419"/>
      <c r="AT31" s="414"/>
      <c r="AU31" s="313"/>
      <c r="AV31" s="152"/>
      <c r="AW31" s="414"/>
      <c r="AX31" s="422"/>
      <c r="AY31" s="413"/>
      <c r="AZ31" s="413"/>
      <c r="BA31" s="413"/>
      <c r="BB31" s="413"/>
      <c r="BC31" s="412"/>
      <c r="BD31" s="413"/>
      <c r="BE31" s="413"/>
      <c r="BF31" s="413"/>
      <c r="BG31" s="423"/>
      <c r="BH31" s="424"/>
      <c r="BI31" s="426"/>
      <c r="BJ31" s="426"/>
      <c r="BK31" s="426"/>
      <c r="BL31" s="426"/>
      <c r="BM31" s="427"/>
    </row>
    <row r="32" ht="18.75" customHeight="1">
      <c r="A32" s="428">
        <f t="shared" si="4"/>
        <v>3</v>
      </c>
      <c r="B32" s="598" t="s">
        <v>655</v>
      </c>
      <c r="C32" s="352" t="s">
        <v>191</v>
      </c>
      <c r="D32" s="353" t="str">
        <f t="shared" si="5"/>
        <v>S-042/CPO/RKP/11/2025</v>
      </c>
      <c r="E32" s="421" t="s">
        <v>388</v>
      </c>
      <c r="F32" s="357"/>
      <c r="G32" s="356" t="str">
        <f t="array" ref="G32">IF(C32="","",XLOOKUP(C32,'Master Data'!K:K,'Master Data'!N:N,"Input in Master Data",0,1))</f>
        <v>V/C</v>
      </c>
      <c r="H32" s="599" t="str">
        <f t="array" ref="H32">IF(C32="","",XLOOKUP(C32,'Master Data'!K:K,'Master Data'!O:O,"Input in Master Data",0,1))</f>
        <v/>
      </c>
      <c r="I32" s="356" t="str">
        <f t="array" ref="I32">if(U32="","",XLOOKUP(U32,Master[Company],Master[Blow],"Unknown",0,1))</f>
        <v/>
      </c>
      <c r="J32" s="356" t="str">
        <f t="array" ref="J32">if(U32="","",XLOOKUP(U32,Master[Company],Master[Pigging],"Unknown",0,1))</f>
        <v/>
      </c>
      <c r="K32" s="356" t="str">
        <f t="array" ref="K32">if(U32="","",XLOOKUP(U32,Master[Company],Master[Load Method],"Unknown",0,1))</f>
        <v/>
      </c>
      <c r="L32" s="356" t="str">
        <f t="array" ref="L32">if(U32="","",XLOOKUP(U32,Master[Company],Master[Line Distance],"Unknown",0,1))</f>
        <v/>
      </c>
      <c r="M32" s="357"/>
      <c r="N32" s="358"/>
      <c r="O32" s="358" t="s">
        <v>389</v>
      </c>
      <c r="P32" s="358" t="s">
        <v>59</v>
      </c>
      <c r="Q32" s="356" t="str">
        <f t="shared" si="2"/>
        <v>CPO</v>
      </c>
      <c r="R32" s="356" t="str">
        <f t="array" ref="R32">if(U32="","",XLOOKUP(U32,Master[Company],Master[Group],"NA",0,1))</f>
        <v>REA</v>
      </c>
      <c r="S32" s="356" t="str">
        <f t="array" ref="S32">if(U32="","",XLOOKUP(U32,Master[Company],Master[Loading Location],"NA",0,1))</f>
        <v>Samarinda</v>
      </c>
      <c r="T32" s="356" t="str">
        <f t="array" ref="T32">if(U32="","",XLOOKUP(U32,Master[Company],Master[Acronym],"NA",0,1))</f>
        <v>PT. RKP</v>
      </c>
      <c r="U32" s="358" t="s">
        <v>276</v>
      </c>
      <c r="V32" s="600">
        <v>4000158.0</v>
      </c>
      <c r="W32" s="600">
        <v>4000158.0</v>
      </c>
      <c r="X32" s="358" t="s">
        <v>656</v>
      </c>
      <c r="Y32" s="356">
        <f t="shared" si="6"/>
        <v>1001026453</v>
      </c>
      <c r="Z32" s="358">
        <v>1.001026453E9</v>
      </c>
      <c r="AA32" s="356"/>
      <c r="AB32" s="356"/>
      <c r="AC32" s="364"/>
      <c r="AD32" s="601">
        <v>46037.0</v>
      </c>
      <c r="AE32" s="488">
        <v>46037.0</v>
      </c>
      <c r="AF32" s="488">
        <v>46038.0</v>
      </c>
      <c r="AG32" s="488">
        <v>46039.0</v>
      </c>
      <c r="AH32" s="488">
        <v>46040.0</v>
      </c>
      <c r="AI32" s="488">
        <v>46053.0</v>
      </c>
      <c r="AJ32" s="488">
        <v>46057.0</v>
      </c>
      <c r="AK32" s="602">
        <v>46058.0</v>
      </c>
      <c r="AL32" s="488">
        <v>46037.0</v>
      </c>
      <c r="AM32" s="488">
        <v>46037.0</v>
      </c>
      <c r="AN32" s="488">
        <v>46038.0</v>
      </c>
      <c r="AO32" s="488">
        <v>46039.0</v>
      </c>
      <c r="AP32" s="488">
        <v>46040.0</v>
      </c>
      <c r="AQ32" s="488">
        <v>46053.0</v>
      </c>
      <c r="AR32" s="488">
        <v>46058.0</v>
      </c>
      <c r="AS32" s="488">
        <v>46059.0</v>
      </c>
      <c r="AT32" s="357"/>
      <c r="AU32" s="238"/>
      <c r="AV32" s="238"/>
      <c r="AW32" s="357"/>
      <c r="AX32" s="364"/>
      <c r="AY32" s="356"/>
      <c r="AZ32" s="356"/>
      <c r="BA32" s="356"/>
      <c r="BB32" s="356"/>
      <c r="BC32" s="355"/>
      <c r="BD32" s="356"/>
      <c r="BE32" s="356"/>
      <c r="BF32" s="356"/>
      <c r="BG32" s="365"/>
      <c r="BH32" s="366"/>
      <c r="BI32" s="367"/>
      <c r="BJ32" s="367"/>
      <c r="BK32" s="367"/>
      <c r="BL32" s="367"/>
      <c r="BM32" s="368"/>
    </row>
    <row r="33" ht="18.75" customHeight="1">
      <c r="A33" s="390">
        <f t="shared" si="4"/>
        <v>1</v>
      </c>
      <c r="B33" s="531" t="s">
        <v>657</v>
      </c>
      <c r="C33" s="337" t="s">
        <v>186</v>
      </c>
      <c r="D33" s="338" t="str">
        <f t="shared" si="5"/>
        <v>038/KP-CPO/XII/2025</v>
      </c>
      <c r="E33" s="400" t="s">
        <v>388</v>
      </c>
      <c r="F33" s="394"/>
      <c r="G33" s="341" t="str">
        <f t="array" ref="G33">IF(C33="","",XLOOKUP(C33,'Master Data'!K:K,'Master Data'!N:N,"Input in Master Data",0,1))</f>
        <v>V/C</v>
      </c>
      <c r="H33" s="342" t="str">
        <f t="array" ref="H33">IF(C33="","",XLOOKUP(C33,'Master Data'!K:K,'Master Data'!O:O,"Input in Master Data",0,1))</f>
        <v/>
      </c>
      <c r="I33" s="341" t="str">
        <f t="array" ref="I33">if(U33="","",XLOOKUP(U33,Master[Company],Master[Blow],"Unknown",0,1))</f>
        <v/>
      </c>
      <c r="J33" s="341" t="str">
        <f t="array" ref="J33">if(U33="","",XLOOKUP(U33,Master[Company],Master[Pigging],"Unknown",0,1))</f>
        <v/>
      </c>
      <c r="K33" s="341" t="str">
        <f t="array" ref="K33">if(U33="","",XLOOKUP(U33,Master[Company],Master[Load Method],"Unknown",0,1))</f>
        <v/>
      </c>
      <c r="L33" s="341" t="str">
        <f t="array" ref="L33">if(U33="","",XLOOKUP(U33,Master[Company],Master[Line Distance],"Unknown",0,1))</f>
        <v/>
      </c>
      <c r="M33" s="394"/>
      <c r="N33" s="341"/>
      <c r="O33" s="336" t="s">
        <v>389</v>
      </c>
      <c r="P33" s="341" t="str">
        <f t="array" ref="P33">if(U33="","",XLOOKUP(U33,Master[Company],Master[Terms],"NA",0,1))</f>
        <v>FOB</v>
      </c>
      <c r="Q33" s="341" t="str">
        <f t="shared" si="2"/>
        <v>CPO</v>
      </c>
      <c r="R33" s="341" t="str">
        <f t="array" ref="R33">if(U33="","",XLOOKUP(U33,Master[Company],Master[Group],"NA",0,1))</f>
        <v>Saraswanti</v>
      </c>
      <c r="S33" s="341" t="str">
        <f t="array" ref="S33">if(U33="","",XLOOKUP(U33,Master[Company],Master[Loading Location],"NA",0,1))</f>
        <v>Pondong</v>
      </c>
      <c r="T33" s="341" t="str">
        <f t="array" ref="T33">if(U33="","",XLOOKUP(U33,Master[Company],Master[Acronym],"NA",0,1))</f>
        <v>PT. SSM</v>
      </c>
      <c r="U33" s="336" t="s">
        <v>270</v>
      </c>
      <c r="V33" s="596">
        <v>1000000.0</v>
      </c>
      <c r="W33" s="596">
        <v>1000000.0</v>
      </c>
      <c r="X33" s="336" t="s">
        <v>658</v>
      </c>
      <c r="Y33" s="341">
        <f t="shared" si="6"/>
        <v>1001026661</v>
      </c>
      <c r="Z33" s="336">
        <v>1.001026661E9</v>
      </c>
      <c r="AA33" s="341"/>
      <c r="AB33" s="341"/>
      <c r="AC33" s="401"/>
      <c r="AD33" s="515">
        <v>46021.0</v>
      </c>
      <c r="AE33" s="398">
        <v>46027.0</v>
      </c>
      <c r="AF33" s="398">
        <v>46028.0</v>
      </c>
      <c r="AG33" s="398">
        <v>46033.0</v>
      </c>
      <c r="AH33" s="398">
        <v>46036.0</v>
      </c>
      <c r="AI33" s="398">
        <v>46042.0</v>
      </c>
      <c r="AJ33" s="398"/>
      <c r="AK33" s="500"/>
      <c r="AL33" s="398">
        <v>46021.0</v>
      </c>
      <c r="AM33" s="398">
        <v>46027.0</v>
      </c>
      <c r="AN33" s="398">
        <v>46028.0</v>
      </c>
      <c r="AO33" s="398">
        <v>46033.0</v>
      </c>
      <c r="AP33" s="398">
        <v>46036.0</v>
      </c>
      <c r="AQ33" s="398">
        <v>46042.0</v>
      </c>
      <c r="AR33" s="398">
        <v>46049.0</v>
      </c>
      <c r="AS33" s="398">
        <v>46050.0</v>
      </c>
      <c r="AT33" s="394"/>
      <c r="AU33" s="306"/>
      <c r="AV33" s="306"/>
      <c r="AW33" s="394"/>
      <c r="AX33" s="401"/>
      <c r="AY33" s="341"/>
      <c r="AZ33" s="341"/>
      <c r="BA33" s="341"/>
      <c r="BB33" s="341"/>
      <c r="BC33" s="393"/>
      <c r="BD33" s="341"/>
      <c r="BE33" s="341"/>
      <c r="BF33" s="341"/>
      <c r="BG33" s="402"/>
      <c r="BH33" s="403"/>
      <c r="BI33" s="405"/>
      <c r="BJ33" s="405"/>
      <c r="BK33" s="405"/>
      <c r="BL33" s="405"/>
      <c r="BM33" s="406"/>
    </row>
    <row r="34" ht="18.75" customHeight="1">
      <c r="A34" s="390">
        <f t="shared" si="4"/>
        <v>1</v>
      </c>
      <c r="B34" s="531" t="s">
        <v>657</v>
      </c>
      <c r="C34" s="337" t="s">
        <v>186</v>
      </c>
      <c r="D34" s="338" t="str">
        <f t="shared" si="5"/>
        <v>039/KP-CPO/XII/2025</v>
      </c>
      <c r="E34" s="400" t="s">
        <v>388</v>
      </c>
      <c r="F34" s="394"/>
      <c r="G34" s="341" t="str">
        <f t="array" ref="G34">IF(C34="","",XLOOKUP(C34,'Master Data'!K:K,'Master Data'!N:N,"Input in Master Data",0,1))</f>
        <v>V/C</v>
      </c>
      <c r="H34" s="342" t="str">
        <f t="array" ref="H34">IF(C34="","",XLOOKUP(C34,'Master Data'!K:K,'Master Data'!O:O,"Input in Master Data",0,1))</f>
        <v/>
      </c>
      <c r="I34" s="341" t="str">
        <f t="array" ref="I34">if(U34="","",XLOOKUP(U34,Master[Company],Master[Blow],"Unknown",0,1))</f>
        <v/>
      </c>
      <c r="J34" s="341" t="str">
        <f t="array" ref="J34">if(U34="","",XLOOKUP(U34,Master[Company],Master[Pigging],"Unknown",0,1))</f>
        <v/>
      </c>
      <c r="K34" s="341" t="str">
        <f t="array" ref="K34">if(U34="","",XLOOKUP(U34,Master[Company],Master[Load Method],"Unknown",0,1))</f>
        <v/>
      </c>
      <c r="L34" s="341" t="str">
        <f t="array" ref="L34">if(U34="","",XLOOKUP(U34,Master[Company],Master[Line Distance],"Unknown",0,1))</f>
        <v/>
      </c>
      <c r="M34" s="394"/>
      <c r="N34" s="341"/>
      <c r="O34" s="336" t="s">
        <v>389</v>
      </c>
      <c r="P34" s="341" t="str">
        <f t="array" ref="P34">if(U34="","",XLOOKUP(U34,Master[Company],Master[Terms],"NA",0,1))</f>
        <v>FOB</v>
      </c>
      <c r="Q34" s="341" t="str">
        <f t="shared" si="2"/>
        <v>CPO</v>
      </c>
      <c r="R34" s="341" t="str">
        <f t="array" ref="R34">if(U34="","",XLOOKUP(U34,Master[Company],Master[Group],"NA",0,1))</f>
        <v>Saraswanti</v>
      </c>
      <c r="S34" s="341" t="str">
        <f t="array" ref="S34">if(U34="","",XLOOKUP(U34,Master[Company],Master[Loading Location],"NA",0,1))</f>
        <v>Pondong</v>
      </c>
      <c r="T34" s="341" t="str">
        <f t="array" ref="T34">if(U34="","",XLOOKUP(U34,Master[Company],Master[Acronym],"NA",0,1))</f>
        <v>PT. SSM</v>
      </c>
      <c r="U34" s="336" t="s">
        <v>270</v>
      </c>
      <c r="V34" s="596">
        <v>500000.0</v>
      </c>
      <c r="W34" s="596">
        <v>500000.0</v>
      </c>
      <c r="X34" s="336" t="s">
        <v>659</v>
      </c>
      <c r="Y34" s="341">
        <f t="shared" si="6"/>
        <v>1001026886</v>
      </c>
      <c r="Z34" s="336">
        <v>1.001026886E9</v>
      </c>
      <c r="AA34" s="341"/>
      <c r="AB34" s="341"/>
      <c r="AC34" s="401"/>
      <c r="AD34" s="515">
        <v>46021.0</v>
      </c>
      <c r="AE34" s="398">
        <v>46027.0</v>
      </c>
      <c r="AF34" s="398">
        <v>46028.0</v>
      </c>
      <c r="AG34" s="398">
        <v>46033.0</v>
      </c>
      <c r="AH34" s="398">
        <v>46036.0</v>
      </c>
      <c r="AI34" s="398">
        <v>46042.0</v>
      </c>
      <c r="AJ34" s="398"/>
      <c r="AK34" s="500"/>
      <c r="AL34" s="398">
        <v>46021.0</v>
      </c>
      <c r="AM34" s="398">
        <v>46027.0</v>
      </c>
      <c r="AN34" s="398">
        <v>46028.0</v>
      </c>
      <c r="AO34" s="398">
        <v>46033.0</v>
      </c>
      <c r="AP34" s="398">
        <v>46036.0</v>
      </c>
      <c r="AQ34" s="398">
        <v>46042.0</v>
      </c>
      <c r="AR34" s="398">
        <v>46049.0</v>
      </c>
      <c r="AS34" s="398">
        <v>46050.0</v>
      </c>
      <c r="AT34" s="394"/>
      <c r="AU34" s="306"/>
      <c r="AV34" s="306"/>
      <c r="AW34" s="394"/>
      <c r="AX34" s="401"/>
      <c r="AY34" s="341"/>
      <c r="AZ34" s="341"/>
      <c r="BA34" s="341"/>
      <c r="BB34" s="341"/>
      <c r="BC34" s="393"/>
      <c r="BD34" s="341"/>
      <c r="BE34" s="341"/>
      <c r="BF34" s="341"/>
      <c r="BG34" s="402"/>
      <c r="BH34" s="403"/>
      <c r="BI34" s="405"/>
      <c r="BJ34" s="405"/>
      <c r="BK34" s="405"/>
      <c r="BL34" s="405"/>
      <c r="BM34" s="406"/>
    </row>
    <row r="35" ht="18.75" customHeight="1">
      <c r="A35" s="390">
        <f t="shared" si="4"/>
        <v>1</v>
      </c>
      <c r="B35" s="531" t="s">
        <v>657</v>
      </c>
      <c r="C35" s="337" t="s">
        <v>186</v>
      </c>
      <c r="D35" s="338">
        <f t="shared" si="5"/>
        <v>1162000000354</v>
      </c>
      <c r="E35" s="400" t="s">
        <v>388</v>
      </c>
      <c r="F35" s="394"/>
      <c r="G35" s="341" t="str">
        <f t="array" ref="G35">IF(C35="","",XLOOKUP(C35,'Master Data'!K:K,'Master Data'!N:N,"Input in Master Data",0,1))</f>
        <v>V/C</v>
      </c>
      <c r="H35" s="342" t="str">
        <f t="array" ref="H35">IF(C35="","",XLOOKUP(C35,'Master Data'!K:K,'Master Data'!O:O,"Input in Master Data",0,1))</f>
        <v/>
      </c>
      <c r="I35" s="341" t="str">
        <f t="array" ref="I35">if(U35="","",XLOOKUP(U35,Master[Company],Master[Blow],"Unknown",0,1))</f>
        <v/>
      </c>
      <c r="J35" s="341" t="str">
        <f t="array" ref="J35">if(U35="","",XLOOKUP(U35,Master[Company],Master[Pigging],"Unknown",0,1))</f>
        <v/>
      </c>
      <c r="K35" s="341" t="str">
        <f t="array" ref="K35">if(U35="","",XLOOKUP(U35,Master[Company],Master[Load Method],"Unknown",0,1))</f>
        <v/>
      </c>
      <c r="L35" s="341" t="str">
        <f t="array" ref="L35">if(U35="","",XLOOKUP(U35,Master[Company],Master[Line Distance],"Unknown",0,1))</f>
        <v/>
      </c>
      <c r="M35" s="394"/>
      <c r="N35" s="341"/>
      <c r="O35" s="336" t="s">
        <v>389</v>
      </c>
      <c r="P35" s="341" t="str">
        <f t="array" ref="P35">if(U35="","",XLOOKUP(U35,Master[Company],Master[Terms],"NA",0,1))</f>
        <v>FOB</v>
      </c>
      <c r="Q35" s="341" t="str">
        <f t="shared" si="2"/>
        <v>CPO</v>
      </c>
      <c r="R35" s="341" t="str">
        <f t="array" ref="R35">if(U35="","",XLOOKUP(U35,Master[Company],Master[Group],"NA",0,1))</f>
        <v>KPN Corp</v>
      </c>
      <c r="S35" s="341" t="str">
        <f t="array" ref="S35">if(U35="","",XLOOKUP(U35,Master[Company],Master[Loading Location],"NA",0,1))</f>
        <v>Pondong</v>
      </c>
      <c r="T35" s="341" t="str">
        <f t="array" ref="T35">if(U35="","",XLOOKUP(U35,Master[Company],Master[Acronym],"NA",0,1))</f>
        <v>PT. HSS</v>
      </c>
      <c r="U35" s="336" t="s">
        <v>267</v>
      </c>
      <c r="V35" s="596">
        <v>360.0</v>
      </c>
      <c r="W35" s="596">
        <v>360.0</v>
      </c>
      <c r="X35" s="336">
        <v>1.162000000354E12</v>
      </c>
      <c r="Y35" s="341">
        <f t="shared" si="6"/>
        <v>1001026027</v>
      </c>
      <c r="Z35" s="336">
        <v>1.001026027E9</v>
      </c>
      <c r="AA35" s="341"/>
      <c r="AB35" s="341"/>
      <c r="AC35" s="401"/>
      <c r="AD35" s="515">
        <v>46021.0</v>
      </c>
      <c r="AE35" s="398">
        <v>46029.0</v>
      </c>
      <c r="AF35" s="398">
        <v>46032.0</v>
      </c>
      <c r="AG35" s="398">
        <v>46033.0</v>
      </c>
      <c r="AH35" s="398">
        <v>46036.0</v>
      </c>
      <c r="AI35" s="398">
        <v>46042.0</v>
      </c>
      <c r="AJ35" s="398"/>
      <c r="AK35" s="500"/>
      <c r="AL35" s="398">
        <v>46021.0</v>
      </c>
      <c r="AM35" s="398">
        <v>46029.0</v>
      </c>
      <c r="AN35" s="398">
        <v>46032.0</v>
      </c>
      <c r="AO35" s="398">
        <v>46033.0</v>
      </c>
      <c r="AP35" s="398">
        <v>46036.0</v>
      </c>
      <c r="AQ35" s="398">
        <v>46042.0</v>
      </c>
      <c r="AR35" s="398">
        <v>46049.0</v>
      </c>
      <c r="AS35" s="398">
        <v>46050.0</v>
      </c>
      <c r="AT35" s="394"/>
      <c r="AU35" s="306"/>
      <c r="AV35" s="306"/>
      <c r="AW35" s="394"/>
      <c r="AX35" s="401"/>
      <c r="AY35" s="341"/>
      <c r="AZ35" s="341"/>
      <c r="BA35" s="341"/>
      <c r="BB35" s="341"/>
      <c r="BC35" s="393"/>
      <c r="BD35" s="341"/>
      <c r="BE35" s="341"/>
      <c r="BF35" s="341"/>
      <c r="BG35" s="402"/>
      <c r="BH35" s="403"/>
      <c r="BI35" s="405"/>
      <c r="BJ35" s="405"/>
      <c r="BK35" s="405"/>
      <c r="BL35" s="405"/>
      <c r="BM35" s="406"/>
    </row>
    <row r="36" ht="18.75" customHeight="1">
      <c r="A36" s="390">
        <f t="shared" si="4"/>
        <v>1</v>
      </c>
      <c r="B36" s="531" t="s">
        <v>657</v>
      </c>
      <c r="C36" s="337" t="s">
        <v>186</v>
      </c>
      <c r="D36" s="338">
        <f t="shared" si="5"/>
        <v>1162000000355</v>
      </c>
      <c r="E36" s="400" t="s">
        <v>388</v>
      </c>
      <c r="F36" s="394"/>
      <c r="G36" s="341" t="str">
        <f t="array" ref="G36">IF(C36="","",XLOOKUP(C36,'Master Data'!K:K,'Master Data'!N:N,"Input in Master Data",0,1))</f>
        <v>V/C</v>
      </c>
      <c r="H36" s="342" t="str">
        <f t="array" ref="H36">IF(C36="","",XLOOKUP(C36,'Master Data'!K:K,'Master Data'!O:O,"Input in Master Data",0,1))</f>
        <v/>
      </c>
      <c r="I36" s="341" t="str">
        <f t="array" ref="I36">if(U36="","",XLOOKUP(U36,Master[Company],Master[Blow],"Unknown",0,1))</f>
        <v/>
      </c>
      <c r="J36" s="341" t="str">
        <f t="array" ref="J36">if(U36="","",XLOOKUP(U36,Master[Company],Master[Pigging],"Unknown",0,1))</f>
        <v/>
      </c>
      <c r="K36" s="341" t="str">
        <f t="array" ref="K36">if(U36="","",XLOOKUP(U36,Master[Company],Master[Load Method],"Unknown",0,1))</f>
        <v/>
      </c>
      <c r="L36" s="341" t="str">
        <f t="array" ref="L36">if(U36="","",XLOOKUP(U36,Master[Company],Master[Line Distance],"Unknown",0,1))</f>
        <v/>
      </c>
      <c r="M36" s="394"/>
      <c r="N36" s="341"/>
      <c r="O36" s="336" t="s">
        <v>389</v>
      </c>
      <c r="P36" s="341" t="str">
        <f t="array" ref="P36">if(U36="","",XLOOKUP(U36,Master[Company],Master[Terms],"NA",0,1))</f>
        <v>FOB</v>
      </c>
      <c r="Q36" s="341" t="str">
        <f t="shared" si="2"/>
        <v>CPO</v>
      </c>
      <c r="R36" s="341" t="str">
        <f t="array" ref="R36">if(U36="","",XLOOKUP(U36,Master[Company],Master[Group],"NA",0,1))</f>
        <v>KPN Corp</v>
      </c>
      <c r="S36" s="341" t="str">
        <f t="array" ref="S36">if(U36="","",XLOOKUP(U36,Master[Company],Master[Loading Location],"NA",0,1))</f>
        <v>Pondong</v>
      </c>
      <c r="T36" s="341" t="str">
        <f t="array" ref="T36">if(U36="","",XLOOKUP(U36,Master[Company],Master[Acronym],"NA",0,1))</f>
        <v>PT. HSS</v>
      </c>
      <c r="U36" s="336" t="s">
        <v>267</v>
      </c>
      <c r="V36" s="596">
        <v>182370.0</v>
      </c>
      <c r="W36" s="596">
        <v>182370.0</v>
      </c>
      <c r="X36" s="336">
        <v>1.162000000355E12</v>
      </c>
      <c r="Y36" s="341">
        <f t="shared" si="6"/>
        <v>1001026151</v>
      </c>
      <c r="Z36" s="336">
        <v>1.001026151E9</v>
      </c>
      <c r="AA36" s="341"/>
      <c r="AB36" s="341"/>
      <c r="AC36" s="401"/>
      <c r="AD36" s="515">
        <v>46021.0</v>
      </c>
      <c r="AE36" s="398">
        <v>46029.0</v>
      </c>
      <c r="AF36" s="398">
        <v>46032.0</v>
      </c>
      <c r="AG36" s="398">
        <v>46033.0</v>
      </c>
      <c r="AH36" s="398">
        <v>46036.0</v>
      </c>
      <c r="AI36" s="398">
        <v>46042.0</v>
      </c>
      <c r="AJ36" s="398"/>
      <c r="AK36" s="500"/>
      <c r="AL36" s="398">
        <v>46021.0</v>
      </c>
      <c r="AM36" s="398">
        <v>46029.0</v>
      </c>
      <c r="AN36" s="398">
        <v>46032.0</v>
      </c>
      <c r="AO36" s="398">
        <v>46033.0</v>
      </c>
      <c r="AP36" s="398">
        <v>46036.0</v>
      </c>
      <c r="AQ36" s="398">
        <v>46042.0</v>
      </c>
      <c r="AR36" s="398">
        <v>46049.0</v>
      </c>
      <c r="AS36" s="398">
        <v>46050.0</v>
      </c>
      <c r="AT36" s="394"/>
      <c r="AU36" s="306"/>
      <c r="AV36" s="306"/>
      <c r="AW36" s="394"/>
      <c r="AX36" s="401"/>
      <c r="AY36" s="341"/>
      <c r="AZ36" s="341"/>
      <c r="BA36" s="341"/>
      <c r="BB36" s="341"/>
      <c r="BC36" s="393"/>
      <c r="BD36" s="341"/>
      <c r="BE36" s="341"/>
      <c r="BF36" s="341"/>
      <c r="BG36" s="402"/>
      <c r="BH36" s="403"/>
      <c r="BI36" s="405"/>
      <c r="BJ36" s="405"/>
      <c r="BK36" s="405"/>
      <c r="BL36" s="405"/>
      <c r="BM36" s="406"/>
    </row>
    <row r="37" ht="18.75" customHeight="1">
      <c r="A37" s="390">
        <f t="shared" si="4"/>
        <v>1</v>
      </c>
      <c r="B37" s="531" t="s">
        <v>657</v>
      </c>
      <c r="C37" s="337" t="s">
        <v>186</v>
      </c>
      <c r="D37" s="338">
        <f t="shared" si="5"/>
        <v>1162000000358</v>
      </c>
      <c r="E37" s="400" t="s">
        <v>388</v>
      </c>
      <c r="F37" s="394"/>
      <c r="G37" s="341" t="str">
        <f t="array" ref="G37">IF(C37="","",XLOOKUP(C37,'Master Data'!K:K,'Master Data'!N:N,"Input in Master Data",0,1))</f>
        <v>V/C</v>
      </c>
      <c r="H37" s="342" t="str">
        <f t="array" ref="H37">IF(C37="","",XLOOKUP(C37,'Master Data'!K:K,'Master Data'!O:O,"Input in Master Data",0,1))</f>
        <v/>
      </c>
      <c r="I37" s="341" t="str">
        <f t="array" ref="I37">if(U37="","",XLOOKUP(U37,Master[Company],Master[Blow],"Unknown",0,1))</f>
        <v/>
      </c>
      <c r="J37" s="341" t="str">
        <f t="array" ref="J37">if(U37="","",XLOOKUP(U37,Master[Company],Master[Pigging],"Unknown",0,1))</f>
        <v/>
      </c>
      <c r="K37" s="341" t="str">
        <f t="array" ref="K37">if(U37="","",XLOOKUP(U37,Master[Company],Master[Load Method],"Unknown",0,1))</f>
        <v/>
      </c>
      <c r="L37" s="341" t="str">
        <f t="array" ref="L37">if(U37="","",XLOOKUP(U37,Master[Company],Master[Line Distance],"Unknown",0,1))</f>
        <v/>
      </c>
      <c r="M37" s="394"/>
      <c r="N37" s="341"/>
      <c r="O37" s="336" t="s">
        <v>389</v>
      </c>
      <c r="P37" s="341" t="str">
        <f t="array" ref="P37">if(U37="","",XLOOKUP(U37,Master[Company],Master[Terms],"NA",0,1))</f>
        <v>FOB</v>
      </c>
      <c r="Q37" s="341" t="str">
        <f t="shared" si="2"/>
        <v>CPO</v>
      </c>
      <c r="R37" s="341" t="str">
        <f t="array" ref="R37">if(U37="","",XLOOKUP(U37,Master[Company],Master[Group],"NA",0,1))</f>
        <v>KPN Corp</v>
      </c>
      <c r="S37" s="341" t="str">
        <f t="array" ref="S37">if(U37="","",XLOOKUP(U37,Master[Company],Master[Loading Location],"NA",0,1))</f>
        <v>Pondong</v>
      </c>
      <c r="T37" s="341" t="str">
        <f t="array" ref="T37">if(U37="","",XLOOKUP(U37,Master[Company],Master[Acronym],"NA",0,1))</f>
        <v>PT. HSS</v>
      </c>
      <c r="U37" s="336" t="s">
        <v>267</v>
      </c>
      <c r="V37" s="596">
        <v>250000.0</v>
      </c>
      <c r="W37" s="596">
        <v>250000.0</v>
      </c>
      <c r="X37" s="336">
        <v>1.162000000358E12</v>
      </c>
      <c r="Y37" s="341">
        <f t="shared" si="6"/>
        <v>1001026328</v>
      </c>
      <c r="Z37" s="336">
        <v>1.001026328E9</v>
      </c>
      <c r="AA37" s="341"/>
      <c r="AB37" s="341"/>
      <c r="AC37" s="401"/>
      <c r="AD37" s="515">
        <v>46021.0</v>
      </c>
      <c r="AE37" s="398">
        <v>46029.0</v>
      </c>
      <c r="AF37" s="398">
        <v>46032.0</v>
      </c>
      <c r="AG37" s="398">
        <v>46033.0</v>
      </c>
      <c r="AH37" s="398">
        <v>46036.0</v>
      </c>
      <c r="AI37" s="398">
        <v>46042.0</v>
      </c>
      <c r="AJ37" s="398"/>
      <c r="AK37" s="500"/>
      <c r="AL37" s="398">
        <v>46021.0</v>
      </c>
      <c r="AM37" s="398">
        <v>46029.0</v>
      </c>
      <c r="AN37" s="398">
        <v>46032.0</v>
      </c>
      <c r="AO37" s="398">
        <v>46033.0</v>
      </c>
      <c r="AP37" s="398">
        <v>46036.0</v>
      </c>
      <c r="AQ37" s="398">
        <v>46042.0</v>
      </c>
      <c r="AR37" s="398">
        <v>46049.0</v>
      </c>
      <c r="AS37" s="398">
        <v>46050.0</v>
      </c>
      <c r="AT37" s="394"/>
      <c r="AU37" s="306"/>
      <c r="AV37" s="306"/>
      <c r="AW37" s="394"/>
      <c r="AX37" s="401"/>
      <c r="AY37" s="341"/>
      <c r="AZ37" s="341"/>
      <c r="BA37" s="341"/>
      <c r="BB37" s="341"/>
      <c r="BC37" s="393"/>
      <c r="BD37" s="341"/>
      <c r="BE37" s="341"/>
      <c r="BF37" s="341"/>
      <c r="BG37" s="402"/>
      <c r="BH37" s="403"/>
      <c r="BI37" s="405"/>
      <c r="BJ37" s="405"/>
      <c r="BK37" s="405"/>
      <c r="BL37" s="405"/>
      <c r="BM37" s="406"/>
    </row>
    <row r="38" ht="18.75" customHeight="1">
      <c r="A38" s="390">
        <f t="shared" si="4"/>
        <v>1</v>
      </c>
      <c r="B38" s="531" t="s">
        <v>657</v>
      </c>
      <c r="C38" s="337" t="s">
        <v>186</v>
      </c>
      <c r="D38" s="338">
        <f t="shared" si="5"/>
        <v>1162000000359</v>
      </c>
      <c r="E38" s="400" t="s">
        <v>388</v>
      </c>
      <c r="F38" s="394"/>
      <c r="G38" s="341" t="str">
        <f t="array" ref="G38">IF(C38="","",XLOOKUP(C38,'Master Data'!K:K,'Master Data'!N:N,"Input in Master Data",0,1))</f>
        <v>V/C</v>
      </c>
      <c r="H38" s="342" t="str">
        <f t="array" ref="H38">IF(C38="","",XLOOKUP(C38,'Master Data'!K:K,'Master Data'!O:O,"Input in Master Data",0,1))</f>
        <v/>
      </c>
      <c r="I38" s="341" t="str">
        <f t="array" ref="I38">if(U38="","",XLOOKUP(U38,Master[Company],Master[Blow],"Unknown",0,1))</f>
        <v/>
      </c>
      <c r="J38" s="341" t="str">
        <f t="array" ref="J38">if(U38="","",XLOOKUP(U38,Master[Company],Master[Pigging],"Unknown",0,1))</f>
        <v/>
      </c>
      <c r="K38" s="341" t="str">
        <f t="array" ref="K38">if(U38="","",XLOOKUP(U38,Master[Company],Master[Load Method],"Unknown",0,1))</f>
        <v/>
      </c>
      <c r="L38" s="341" t="str">
        <f t="array" ref="L38">if(U38="","",XLOOKUP(U38,Master[Company],Master[Line Distance],"Unknown",0,1))</f>
        <v/>
      </c>
      <c r="M38" s="394"/>
      <c r="N38" s="341"/>
      <c r="O38" s="336" t="s">
        <v>389</v>
      </c>
      <c r="P38" s="341" t="str">
        <f t="array" ref="P38">if(U38="","",XLOOKUP(U38,Master[Company],Master[Terms],"NA",0,1))</f>
        <v>FOB</v>
      </c>
      <c r="Q38" s="341" t="str">
        <f t="shared" si="2"/>
        <v>CPO</v>
      </c>
      <c r="R38" s="341" t="str">
        <f t="array" ref="R38">if(U38="","",XLOOKUP(U38,Master[Company],Master[Group],"NA",0,1))</f>
        <v>KPN Corp</v>
      </c>
      <c r="S38" s="341" t="str">
        <f t="array" ref="S38">if(U38="","",XLOOKUP(U38,Master[Company],Master[Loading Location],"NA",0,1))</f>
        <v>Pondong</v>
      </c>
      <c r="T38" s="341" t="str">
        <f t="array" ref="T38">if(U38="","",XLOOKUP(U38,Master[Company],Master[Acronym],"NA",0,1))</f>
        <v>PT. HSS</v>
      </c>
      <c r="U38" s="336" t="s">
        <v>267</v>
      </c>
      <c r="V38" s="596">
        <v>250000.0</v>
      </c>
      <c r="W38" s="596">
        <v>250000.0</v>
      </c>
      <c r="X38" s="336">
        <v>1.162000000359E12</v>
      </c>
      <c r="Y38" s="341">
        <f t="shared" si="6"/>
        <v>1001026504</v>
      </c>
      <c r="Z38" s="336">
        <v>1.001026504E9</v>
      </c>
      <c r="AA38" s="341"/>
      <c r="AB38" s="341"/>
      <c r="AC38" s="401"/>
      <c r="AD38" s="515">
        <v>46021.0</v>
      </c>
      <c r="AE38" s="398">
        <v>46029.0</v>
      </c>
      <c r="AF38" s="398">
        <v>46032.0</v>
      </c>
      <c r="AG38" s="398">
        <v>46033.0</v>
      </c>
      <c r="AH38" s="398">
        <v>46036.0</v>
      </c>
      <c r="AI38" s="398">
        <v>46042.0</v>
      </c>
      <c r="AJ38" s="398"/>
      <c r="AK38" s="500"/>
      <c r="AL38" s="398">
        <v>46021.0</v>
      </c>
      <c r="AM38" s="398">
        <v>46029.0</v>
      </c>
      <c r="AN38" s="398">
        <v>46032.0</v>
      </c>
      <c r="AO38" s="398">
        <v>46033.0</v>
      </c>
      <c r="AP38" s="398">
        <v>46036.0</v>
      </c>
      <c r="AQ38" s="398">
        <v>46042.0</v>
      </c>
      <c r="AR38" s="398">
        <v>46049.0</v>
      </c>
      <c r="AS38" s="398">
        <v>46050.0</v>
      </c>
      <c r="AT38" s="394"/>
      <c r="AU38" s="306"/>
      <c r="AV38" s="306"/>
      <c r="AW38" s="394"/>
      <c r="AX38" s="401"/>
      <c r="AY38" s="341"/>
      <c r="AZ38" s="341"/>
      <c r="BA38" s="341"/>
      <c r="BB38" s="341"/>
      <c r="BC38" s="393"/>
      <c r="BD38" s="341"/>
      <c r="BE38" s="341"/>
      <c r="BF38" s="341"/>
      <c r="BG38" s="402"/>
      <c r="BH38" s="403"/>
      <c r="BI38" s="405"/>
      <c r="BJ38" s="405"/>
      <c r="BK38" s="405"/>
      <c r="BL38" s="405"/>
      <c r="BM38" s="406"/>
    </row>
    <row r="39" ht="18.75" customHeight="1">
      <c r="A39" s="390">
        <f t="shared" si="4"/>
        <v>1</v>
      </c>
      <c r="B39" s="531" t="s">
        <v>657</v>
      </c>
      <c r="C39" s="337" t="s">
        <v>186</v>
      </c>
      <c r="D39" s="338">
        <f t="shared" si="5"/>
        <v>1162000000360</v>
      </c>
      <c r="E39" s="400" t="s">
        <v>388</v>
      </c>
      <c r="F39" s="394"/>
      <c r="G39" s="341" t="str">
        <f t="array" ref="G39">IF(C39="","",XLOOKUP(C39,'Master Data'!K:K,'Master Data'!N:N,"Input in Master Data",0,1))</f>
        <v>V/C</v>
      </c>
      <c r="H39" s="342" t="str">
        <f t="array" ref="H39">IF(C39="","",XLOOKUP(C39,'Master Data'!K:K,'Master Data'!O:O,"Input in Master Data",0,1))</f>
        <v/>
      </c>
      <c r="I39" s="341" t="str">
        <f t="array" ref="I39">if(U39="","",XLOOKUP(U39,Master[Company],Master[Blow],"Unknown",0,1))</f>
        <v/>
      </c>
      <c r="J39" s="341" t="str">
        <f t="array" ref="J39">if(U39="","",XLOOKUP(U39,Master[Company],Master[Pigging],"Unknown",0,1))</f>
        <v/>
      </c>
      <c r="K39" s="341" t="str">
        <f t="array" ref="K39">if(U39="","",XLOOKUP(U39,Master[Company],Master[Load Method],"Unknown",0,1))</f>
        <v/>
      </c>
      <c r="L39" s="341" t="str">
        <f t="array" ref="L39">if(U39="","",XLOOKUP(U39,Master[Company],Master[Line Distance],"Unknown",0,1))</f>
        <v/>
      </c>
      <c r="M39" s="394"/>
      <c r="N39" s="341"/>
      <c r="O39" s="336" t="s">
        <v>389</v>
      </c>
      <c r="P39" s="341" t="str">
        <f t="array" ref="P39">if(U39="","",XLOOKUP(U39,Master[Company],Master[Terms],"NA",0,1))</f>
        <v>FOB</v>
      </c>
      <c r="Q39" s="341" t="str">
        <f t="shared" si="2"/>
        <v>CPO</v>
      </c>
      <c r="R39" s="341" t="str">
        <f t="array" ref="R39">if(U39="","",XLOOKUP(U39,Master[Company],Master[Group],"NA",0,1))</f>
        <v>KPN Corp</v>
      </c>
      <c r="S39" s="341" t="str">
        <f t="array" ref="S39">if(U39="","",XLOOKUP(U39,Master[Company],Master[Loading Location],"NA",0,1))</f>
        <v>Pondong</v>
      </c>
      <c r="T39" s="341" t="str">
        <f t="array" ref="T39">if(U39="","",XLOOKUP(U39,Master[Company],Master[Acronym],"NA",0,1))</f>
        <v>PT. HSS</v>
      </c>
      <c r="U39" s="336" t="s">
        <v>267</v>
      </c>
      <c r="V39" s="596">
        <v>250000.0</v>
      </c>
      <c r="W39" s="596">
        <v>250000.0</v>
      </c>
      <c r="X39" s="336">
        <v>1.16200000036E12</v>
      </c>
      <c r="Y39" s="341">
        <f t="shared" si="6"/>
        <v>1001026532</v>
      </c>
      <c r="Z39" s="336">
        <v>1.001026532E9</v>
      </c>
      <c r="AA39" s="341"/>
      <c r="AB39" s="341"/>
      <c r="AC39" s="401"/>
      <c r="AD39" s="515">
        <v>46021.0</v>
      </c>
      <c r="AE39" s="398">
        <v>46029.0</v>
      </c>
      <c r="AF39" s="398">
        <v>46032.0</v>
      </c>
      <c r="AG39" s="398">
        <v>46033.0</v>
      </c>
      <c r="AH39" s="398">
        <v>46036.0</v>
      </c>
      <c r="AI39" s="398">
        <v>46042.0</v>
      </c>
      <c r="AJ39" s="398"/>
      <c r="AK39" s="500"/>
      <c r="AL39" s="398">
        <v>46021.0</v>
      </c>
      <c r="AM39" s="398">
        <v>46029.0</v>
      </c>
      <c r="AN39" s="398">
        <v>46032.0</v>
      </c>
      <c r="AO39" s="398">
        <v>46033.0</v>
      </c>
      <c r="AP39" s="398">
        <v>46036.0</v>
      </c>
      <c r="AQ39" s="398">
        <v>46042.0</v>
      </c>
      <c r="AR39" s="398">
        <v>46049.0</v>
      </c>
      <c r="AS39" s="398">
        <v>46050.0</v>
      </c>
      <c r="AT39" s="394"/>
      <c r="AU39" s="306"/>
      <c r="AV39" s="306"/>
      <c r="AW39" s="394"/>
      <c r="AX39" s="401"/>
      <c r="AY39" s="341"/>
      <c r="AZ39" s="341"/>
      <c r="BA39" s="341"/>
      <c r="BB39" s="341"/>
      <c r="BC39" s="393"/>
      <c r="BD39" s="341"/>
      <c r="BE39" s="341"/>
      <c r="BF39" s="341"/>
      <c r="BG39" s="402"/>
      <c r="BH39" s="403"/>
      <c r="BI39" s="405"/>
      <c r="BJ39" s="405"/>
      <c r="BK39" s="405"/>
      <c r="BL39" s="405"/>
      <c r="BM39" s="406"/>
    </row>
    <row r="40" ht="18.75" customHeight="1">
      <c r="A40" s="390">
        <f t="shared" si="4"/>
        <v>1</v>
      </c>
      <c r="B40" s="531" t="s">
        <v>657</v>
      </c>
      <c r="C40" s="337" t="s">
        <v>186</v>
      </c>
      <c r="D40" s="338">
        <f t="shared" si="5"/>
        <v>1162000000361</v>
      </c>
      <c r="E40" s="400" t="s">
        <v>388</v>
      </c>
      <c r="F40" s="394"/>
      <c r="G40" s="341" t="str">
        <f t="array" ref="G40">IF(C40="","",XLOOKUP(C40,'Master Data'!K:K,'Master Data'!N:N,"Input in Master Data",0,1))</f>
        <v>V/C</v>
      </c>
      <c r="H40" s="342" t="str">
        <f t="array" ref="H40">IF(C40="","",XLOOKUP(C40,'Master Data'!K:K,'Master Data'!O:O,"Input in Master Data",0,1))</f>
        <v/>
      </c>
      <c r="I40" s="341" t="str">
        <f t="array" ref="I40">if(U40="","",XLOOKUP(U40,Master[Company],Master[Blow],"Unknown",0,1))</f>
        <v/>
      </c>
      <c r="J40" s="341" t="str">
        <f t="array" ref="J40">if(U40="","",XLOOKUP(U40,Master[Company],Master[Pigging],"Unknown",0,1))</f>
        <v/>
      </c>
      <c r="K40" s="341" t="str">
        <f t="array" ref="K40">if(U40="","",XLOOKUP(U40,Master[Company],Master[Load Method],"Unknown",0,1))</f>
        <v/>
      </c>
      <c r="L40" s="341" t="str">
        <f t="array" ref="L40">if(U40="","",XLOOKUP(U40,Master[Company],Master[Line Distance],"Unknown",0,1))</f>
        <v/>
      </c>
      <c r="M40" s="394"/>
      <c r="N40" s="341"/>
      <c r="O40" s="336" t="s">
        <v>389</v>
      </c>
      <c r="P40" s="341" t="str">
        <f t="array" ref="P40">if(U40="","",XLOOKUP(U40,Master[Company],Master[Terms],"NA",0,1))</f>
        <v>FOB</v>
      </c>
      <c r="Q40" s="341" t="str">
        <f t="shared" si="2"/>
        <v>CPO</v>
      </c>
      <c r="R40" s="341" t="str">
        <f t="array" ref="R40">if(U40="","",XLOOKUP(U40,Master[Company],Master[Group],"NA",0,1))</f>
        <v>KPN Corp</v>
      </c>
      <c r="S40" s="341" t="str">
        <f t="array" ref="S40">if(U40="","",XLOOKUP(U40,Master[Company],Master[Loading Location],"NA",0,1))</f>
        <v>Pondong</v>
      </c>
      <c r="T40" s="341" t="str">
        <f t="array" ref="T40">if(U40="","",XLOOKUP(U40,Master[Company],Master[Acronym],"NA",0,1))</f>
        <v>PT. HSS</v>
      </c>
      <c r="U40" s="336" t="s">
        <v>267</v>
      </c>
      <c r="V40" s="596">
        <v>299440.0</v>
      </c>
      <c r="W40" s="596">
        <v>299440.0</v>
      </c>
      <c r="X40" s="336">
        <v>1.162000000361E12</v>
      </c>
      <c r="Y40" s="341">
        <f t="shared" si="6"/>
        <v>1001026654</v>
      </c>
      <c r="Z40" s="336">
        <v>1.001026654E9</v>
      </c>
      <c r="AA40" s="341"/>
      <c r="AB40" s="341"/>
      <c r="AC40" s="401"/>
      <c r="AD40" s="515">
        <v>46021.0</v>
      </c>
      <c r="AE40" s="398">
        <v>46029.0</v>
      </c>
      <c r="AF40" s="398">
        <v>46032.0</v>
      </c>
      <c r="AG40" s="398">
        <v>46033.0</v>
      </c>
      <c r="AH40" s="398">
        <v>46036.0</v>
      </c>
      <c r="AI40" s="398">
        <v>46042.0</v>
      </c>
      <c r="AJ40" s="398"/>
      <c r="AK40" s="500"/>
      <c r="AL40" s="398">
        <v>46021.0</v>
      </c>
      <c r="AM40" s="398">
        <v>46029.0</v>
      </c>
      <c r="AN40" s="398">
        <v>46032.0</v>
      </c>
      <c r="AO40" s="398">
        <v>46033.0</v>
      </c>
      <c r="AP40" s="398">
        <v>46036.0</v>
      </c>
      <c r="AQ40" s="398">
        <v>46042.0</v>
      </c>
      <c r="AR40" s="398">
        <v>46049.0</v>
      </c>
      <c r="AS40" s="398">
        <v>46050.0</v>
      </c>
      <c r="AT40" s="394"/>
      <c r="AU40" s="306"/>
      <c r="AV40" s="306"/>
      <c r="AW40" s="394"/>
      <c r="AX40" s="401"/>
      <c r="AY40" s="341"/>
      <c r="AZ40" s="341"/>
      <c r="BA40" s="341"/>
      <c r="BB40" s="341"/>
      <c r="BC40" s="393"/>
      <c r="BD40" s="341"/>
      <c r="BE40" s="341"/>
      <c r="BF40" s="341"/>
      <c r="BG40" s="402"/>
      <c r="BH40" s="403"/>
      <c r="BI40" s="405"/>
      <c r="BJ40" s="405"/>
      <c r="BK40" s="405"/>
      <c r="BL40" s="405"/>
      <c r="BM40" s="406"/>
    </row>
    <row r="41" ht="18.75" customHeight="1">
      <c r="A41" s="390">
        <f t="shared" si="4"/>
        <v>1</v>
      </c>
      <c r="B41" s="531" t="s">
        <v>657</v>
      </c>
      <c r="C41" s="337" t="s">
        <v>186</v>
      </c>
      <c r="D41" s="338">
        <f t="shared" si="5"/>
        <v>1162000000363</v>
      </c>
      <c r="E41" s="400" t="s">
        <v>388</v>
      </c>
      <c r="F41" s="394"/>
      <c r="G41" s="341" t="str">
        <f t="array" ref="G41">IF(C41="","",XLOOKUP(C41,'Master Data'!K:K,'Master Data'!N:N,"Input in Master Data",0,1))</f>
        <v>V/C</v>
      </c>
      <c r="H41" s="342" t="str">
        <f t="array" ref="H41">IF(C41="","",XLOOKUP(C41,'Master Data'!K:K,'Master Data'!O:O,"Input in Master Data",0,1))</f>
        <v/>
      </c>
      <c r="I41" s="341" t="str">
        <f t="array" ref="I41">if(U41="","",XLOOKUP(U41,Master[Company],Master[Blow],"Unknown",0,1))</f>
        <v/>
      </c>
      <c r="J41" s="341" t="str">
        <f t="array" ref="J41">if(U41="","",XLOOKUP(U41,Master[Company],Master[Pigging],"Unknown",0,1))</f>
        <v/>
      </c>
      <c r="K41" s="341" t="str">
        <f t="array" ref="K41">if(U41="","",XLOOKUP(U41,Master[Company],Master[Load Method],"Unknown",0,1))</f>
        <v/>
      </c>
      <c r="L41" s="341" t="str">
        <f t="array" ref="L41">if(U41="","",XLOOKUP(U41,Master[Company],Master[Line Distance],"Unknown",0,1))</f>
        <v/>
      </c>
      <c r="M41" s="394"/>
      <c r="N41" s="341"/>
      <c r="O41" s="336" t="s">
        <v>389</v>
      </c>
      <c r="P41" s="341" t="str">
        <f t="array" ref="P41">if(U41="","",XLOOKUP(U41,Master[Company],Master[Terms],"NA",0,1))</f>
        <v>FOB</v>
      </c>
      <c r="Q41" s="341" t="str">
        <f t="shared" si="2"/>
        <v>CPO</v>
      </c>
      <c r="R41" s="341" t="str">
        <f t="array" ref="R41">if(U41="","",XLOOKUP(U41,Master[Company],Master[Group],"NA",0,1))</f>
        <v>KPN Corp</v>
      </c>
      <c r="S41" s="341" t="str">
        <f t="array" ref="S41">if(U41="","",XLOOKUP(U41,Master[Company],Master[Loading Location],"NA",0,1))</f>
        <v>Pondong</v>
      </c>
      <c r="T41" s="341" t="str">
        <f t="array" ref="T41">if(U41="","",XLOOKUP(U41,Master[Company],Master[Acronym],"NA",0,1))</f>
        <v>PT. HSS</v>
      </c>
      <c r="U41" s="336" t="s">
        <v>267</v>
      </c>
      <c r="V41" s="596">
        <v>300000.0</v>
      </c>
      <c r="W41" s="596">
        <v>300000.0</v>
      </c>
      <c r="X41" s="336">
        <v>1.162000000363E12</v>
      </c>
      <c r="Y41" s="341">
        <f t="shared" si="6"/>
        <v>1001026763</v>
      </c>
      <c r="Z41" s="336">
        <v>1.001026763E9</v>
      </c>
      <c r="AA41" s="341"/>
      <c r="AB41" s="341"/>
      <c r="AC41" s="401"/>
      <c r="AD41" s="515">
        <v>46021.0</v>
      </c>
      <c r="AE41" s="398">
        <v>46029.0</v>
      </c>
      <c r="AF41" s="398">
        <v>46032.0</v>
      </c>
      <c r="AG41" s="398">
        <v>46033.0</v>
      </c>
      <c r="AH41" s="398">
        <v>46036.0</v>
      </c>
      <c r="AI41" s="398">
        <v>46042.0</v>
      </c>
      <c r="AJ41" s="398"/>
      <c r="AK41" s="500"/>
      <c r="AL41" s="398">
        <v>46021.0</v>
      </c>
      <c r="AM41" s="398">
        <v>46029.0</v>
      </c>
      <c r="AN41" s="398">
        <v>46032.0</v>
      </c>
      <c r="AO41" s="398">
        <v>46033.0</v>
      </c>
      <c r="AP41" s="398">
        <v>46036.0</v>
      </c>
      <c r="AQ41" s="398">
        <v>46042.0</v>
      </c>
      <c r="AR41" s="398">
        <v>46049.0</v>
      </c>
      <c r="AS41" s="398">
        <v>46050.0</v>
      </c>
      <c r="AT41" s="394"/>
      <c r="AU41" s="306"/>
      <c r="AV41" s="306"/>
      <c r="AW41" s="394"/>
      <c r="AX41" s="401"/>
      <c r="AY41" s="341"/>
      <c r="AZ41" s="341"/>
      <c r="BA41" s="341"/>
      <c r="BB41" s="341"/>
      <c r="BC41" s="393"/>
      <c r="BD41" s="341"/>
      <c r="BE41" s="341"/>
      <c r="BF41" s="341"/>
      <c r="BG41" s="402"/>
      <c r="BH41" s="403"/>
      <c r="BI41" s="405"/>
      <c r="BJ41" s="405"/>
      <c r="BK41" s="405"/>
      <c r="BL41" s="405"/>
      <c r="BM41" s="406"/>
    </row>
    <row r="42" ht="18.75" customHeight="1">
      <c r="A42" s="390">
        <f t="shared" si="4"/>
        <v>1</v>
      </c>
      <c r="B42" s="469" t="s">
        <v>657</v>
      </c>
      <c r="C42" s="409" t="s">
        <v>186</v>
      </c>
      <c r="D42" s="410">
        <f t="shared" si="5"/>
        <v>1162000000365</v>
      </c>
      <c r="E42" s="421" t="s">
        <v>388</v>
      </c>
      <c r="F42" s="414"/>
      <c r="G42" s="413" t="str">
        <f t="array" ref="G42">IF(C42="","",XLOOKUP(C42,'Master Data'!K:K,'Master Data'!N:N,"Input in Master Data",0,1))</f>
        <v>V/C</v>
      </c>
      <c r="H42" s="478" t="str">
        <f t="array" ref="H42">IF(C42="","",XLOOKUP(C42,'Master Data'!K:K,'Master Data'!O:O,"Input in Master Data",0,1))</f>
        <v/>
      </c>
      <c r="I42" s="413" t="str">
        <f t="array" ref="I42">if(U42="","",XLOOKUP(U42,Master[Company],Master[Blow],"Unknown",0,1))</f>
        <v/>
      </c>
      <c r="J42" s="413" t="str">
        <f t="array" ref="J42">if(U42="","",XLOOKUP(U42,Master[Company],Master[Pigging],"Unknown",0,1))</f>
        <v/>
      </c>
      <c r="K42" s="413" t="str">
        <f t="array" ref="K42">if(U42="","",XLOOKUP(U42,Master[Company],Master[Load Method],"Unknown",0,1))</f>
        <v/>
      </c>
      <c r="L42" s="413" t="str">
        <f t="array" ref="L42">if(U42="","",XLOOKUP(U42,Master[Company],Master[Line Distance],"Unknown",0,1))</f>
        <v/>
      </c>
      <c r="M42" s="414"/>
      <c r="N42" s="413"/>
      <c r="O42" s="415" t="s">
        <v>389</v>
      </c>
      <c r="P42" s="413" t="str">
        <f t="array" ref="P42">if(U42="","",XLOOKUP(U42,Master[Company],Master[Terms],"NA",0,1))</f>
        <v>FOB</v>
      </c>
      <c r="Q42" s="413" t="str">
        <f t="shared" si="2"/>
        <v>CPO</v>
      </c>
      <c r="R42" s="413" t="str">
        <f t="array" ref="R42">if(U42="","",XLOOKUP(U42,Master[Company],Master[Group],"NA",0,1))</f>
        <v>KPN Corp</v>
      </c>
      <c r="S42" s="413" t="str">
        <f t="array" ref="S42">if(U42="","",XLOOKUP(U42,Master[Company],Master[Loading Location],"NA",0,1))</f>
        <v>Pondong</v>
      </c>
      <c r="T42" s="413" t="str">
        <f t="array" ref="T42">if(U42="","",XLOOKUP(U42,Master[Company],Master[Acronym],"NA",0,1))</f>
        <v>PT. HSS</v>
      </c>
      <c r="U42" s="415" t="s">
        <v>267</v>
      </c>
      <c r="V42" s="594">
        <v>216720.0</v>
      </c>
      <c r="W42" s="594">
        <v>216720.0</v>
      </c>
      <c r="X42" s="415">
        <v>1.162000000365E12</v>
      </c>
      <c r="Y42" s="413">
        <f t="shared" si="6"/>
        <v>1001026825</v>
      </c>
      <c r="Z42" s="415">
        <v>1.001026825E9</v>
      </c>
      <c r="AA42" s="413"/>
      <c r="AB42" s="413"/>
      <c r="AC42" s="422"/>
      <c r="AD42" s="517">
        <v>46021.0</v>
      </c>
      <c r="AE42" s="419">
        <v>46029.0</v>
      </c>
      <c r="AF42" s="419">
        <v>46032.0</v>
      </c>
      <c r="AG42" s="419">
        <v>46033.0</v>
      </c>
      <c r="AH42" s="419">
        <v>46036.0</v>
      </c>
      <c r="AI42" s="419">
        <v>46042.0</v>
      </c>
      <c r="AJ42" s="419"/>
      <c r="AK42" s="481"/>
      <c r="AL42" s="419">
        <v>46021.0</v>
      </c>
      <c r="AM42" s="419">
        <v>46029.0</v>
      </c>
      <c r="AN42" s="419">
        <v>46032.0</v>
      </c>
      <c r="AO42" s="419">
        <v>46033.0</v>
      </c>
      <c r="AP42" s="419">
        <v>46036.0</v>
      </c>
      <c r="AQ42" s="419">
        <v>46042.0</v>
      </c>
      <c r="AR42" s="419">
        <v>46049.0</v>
      </c>
      <c r="AS42" s="419">
        <v>46050.0</v>
      </c>
      <c r="AT42" s="414"/>
      <c r="AU42" s="313"/>
      <c r="AV42" s="313"/>
      <c r="AW42" s="414"/>
      <c r="AX42" s="422"/>
      <c r="AY42" s="413"/>
      <c r="AZ42" s="413"/>
      <c r="BA42" s="413"/>
      <c r="BB42" s="413"/>
      <c r="BC42" s="412"/>
      <c r="BD42" s="413"/>
      <c r="BE42" s="413"/>
      <c r="BF42" s="413"/>
      <c r="BG42" s="423"/>
      <c r="BH42" s="424"/>
      <c r="BI42" s="426"/>
      <c r="BJ42" s="426"/>
      <c r="BK42" s="426"/>
      <c r="BL42" s="426"/>
      <c r="BM42" s="427"/>
    </row>
    <row r="43" ht="18.75" customHeight="1">
      <c r="A43" s="428">
        <f>if(B43="","",IF(B43=B32,A32,if(A32=3,1,A32+1)))</f>
        <v>1</v>
      </c>
      <c r="B43" s="598" t="s">
        <v>660</v>
      </c>
      <c r="C43" s="352" t="s">
        <v>174</v>
      </c>
      <c r="D43" s="353" t="str">
        <f t="shared" si="5"/>
        <v>015/HIP-CPO/PJB–EUP/XII/25</v>
      </c>
      <c r="E43" s="421" t="s">
        <v>475</v>
      </c>
      <c r="F43" s="357"/>
      <c r="G43" s="356" t="str">
        <f t="array" ref="G43">IF(C43="","",XLOOKUP(C43,'Master Data'!K:K,'Master Data'!N:N,"Input in Master Data",0,1))</f>
        <v>V/C</v>
      </c>
      <c r="H43" s="599" t="str">
        <f t="array" ref="H43">IF(C43="","",XLOOKUP(C43,'Master Data'!K:K,'Master Data'!O:O,"Input in Master Data",0,1))</f>
        <v/>
      </c>
      <c r="I43" s="356" t="str">
        <f t="array" ref="I43">if(U43="","",XLOOKUP(U43,Master[Company],Master[Blow],"Unknown",0,1))</f>
        <v/>
      </c>
      <c r="J43" s="356" t="str">
        <f t="array" ref="J43">if(U43="","",XLOOKUP(U43,Master[Company],Master[Pigging],"Unknown",0,1))</f>
        <v/>
      </c>
      <c r="K43" s="356" t="str">
        <f t="array" ref="K43">if(U43="","",XLOOKUP(U43,Master[Company],Master[Load Method],"Unknown",0,1))</f>
        <v/>
      </c>
      <c r="L43" s="356" t="str">
        <f t="array" ref="L43">if(U43="","",XLOOKUP(U43,Master[Company],Master[Line Distance],"Unknown",0,1))</f>
        <v/>
      </c>
      <c r="M43" s="357"/>
      <c r="N43" s="356"/>
      <c r="O43" s="358" t="s">
        <v>389</v>
      </c>
      <c r="P43" s="356" t="str">
        <f t="array" ref="P43">if(U43="","",XLOOKUP(U43,Master[Company],Master[Terms],"NA",0,1))</f>
        <v>FOB</v>
      </c>
      <c r="Q43" s="356" t="str">
        <f t="shared" si="2"/>
        <v>CPO</v>
      </c>
      <c r="R43" s="356" t="str">
        <f t="array" ref="R43">if(U43="","",XLOOKUP(U43,Master[Company],Master[Group],"NA",0,1))</f>
        <v>Hardaya</v>
      </c>
      <c r="S43" s="356" t="str">
        <f t="array" ref="S43">if(U43="","",XLOOKUP(U43,Master[Company],Master[Loading Location],"NA",0,1))</f>
        <v>Kumaligon</v>
      </c>
      <c r="T43" s="356" t="str">
        <f t="array" ref="T43">if(U43="","",XLOOKUP(U43,Master[Company],Master[Acronym],"NA",0,1))</f>
        <v>PT. HIP</v>
      </c>
      <c r="U43" s="358" t="s">
        <v>255</v>
      </c>
      <c r="V43" s="600">
        <v>3000000.0</v>
      </c>
      <c r="W43" s="600">
        <v>3000000.0</v>
      </c>
      <c r="X43" s="358" t="s">
        <v>661</v>
      </c>
      <c r="Y43" s="356">
        <f t="shared" si="6"/>
        <v>1001026625</v>
      </c>
      <c r="Z43" s="358">
        <v>1.001026625E9</v>
      </c>
      <c r="AA43" s="356"/>
      <c r="AB43" s="356"/>
      <c r="AC43" s="364"/>
      <c r="AD43" s="601">
        <v>46049.0</v>
      </c>
      <c r="AE43" s="488">
        <v>46050.0</v>
      </c>
      <c r="AF43" s="488">
        <v>46051.0</v>
      </c>
      <c r="AG43" s="488">
        <v>46052.0</v>
      </c>
      <c r="AH43" s="488">
        <v>46055.0</v>
      </c>
      <c r="AI43" s="488">
        <v>46074.0</v>
      </c>
      <c r="AJ43" s="488">
        <v>46077.0</v>
      </c>
      <c r="AK43" s="602">
        <v>46078.0</v>
      </c>
      <c r="AL43" s="488">
        <v>46049.0</v>
      </c>
      <c r="AM43" s="488">
        <v>46051.0</v>
      </c>
      <c r="AN43" s="488">
        <v>46051.0</v>
      </c>
      <c r="AO43" s="488">
        <v>46053.0</v>
      </c>
      <c r="AP43" s="488">
        <v>46056.0</v>
      </c>
      <c r="AQ43" s="488"/>
      <c r="AR43" s="488"/>
      <c r="AS43" s="488"/>
      <c r="AT43" s="357"/>
      <c r="AU43" s="238"/>
      <c r="AV43" s="238"/>
      <c r="AW43" s="357"/>
      <c r="AX43" s="364"/>
      <c r="AY43" s="356"/>
      <c r="AZ43" s="356"/>
      <c r="BA43" s="356"/>
      <c r="BB43" s="356"/>
      <c r="BC43" s="355"/>
      <c r="BD43" s="356"/>
      <c r="BE43" s="356"/>
      <c r="BF43" s="356"/>
      <c r="BG43" s="365"/>
      <c r="BH43" s="366"/>
      <c r="BI43" s="367"/>
      <c r="BJ43" s="367"/>
      <c r="BK43" s="367"/>
      <c r="BL43" s="367"/>
      <c r="BM43" s="368"/>
    </row>
    <row r="44">
      <c r="A44" s="183">
        <f t="shared" ref="A44:A71" si="7">if(B44="","",IF(B44=B43,A43,if(A43=3,1,A43+1)))</f>
        <v>2</v>
      </c>
      <c r="B44" s="586" t="s">
        <v>662</v>
      </c>
      <c r="C44" s="587" t="s">
        <v>200</v>
      </c>
      <c r="D44" s="603">
        <f t="shared" si="5"/>
        <v>5010100586</v>
      </c>
      <c r="E44" s="199" t="s">
        <v>464</v>
      </c>
      <c r="F44" s="188"/>
      <c r="G44" s="192" t="str">
        <f t="array" ref="G44">IF(C44="","",XLOOKUP(C44,'Master Data'!K:K,'Master Data'!N:N,"Input in Master Data",0,1))</f>
        <v>V/C</v>
      </c>
      <c r="H44" s="192" t="str">
        <f t="array" ref="H44">IF(C44="","",XLOOKUP(C44,'Master Data'!K:K,'Master Data'!O:O,"Input in Master Data",0,1))</f>
        <v>PTJ</v>
      </c>
      <c r="I44" s="189" t="str">
        <f t="array" ref="I44">if(U44="","",XLOOKUP(U44,Master[Company],Master[Blow],"Unknown",0,1))</f>
        <v/>
      </c>
      <c r="J44" s="189" t="str">
        <f t="array" ref="J44">if(U44="","",XLOOKUP(U44,Master[Company],Master[Pigging],"Unknown",0,1))</f>
        <v/>
      </c>
      <c r="K44" s="189" t="str">
        <f t="array" ref="K44">if(U44="","",XLOOKUP(U44,Master[Company],Master[Load Method],"Unknown",0,1))</f>
        <v/>
      </c>
      <c r="L44" s="189" t="str">
        <f t="array" ref="L44">if(U44="","",XLOOKUP(U44,Master[Company],Master[Line Distance],"Unknown",0,1))</f>
        <v/>
      </c>
      <c r="M44" s="188"/>
      <c r="N44" s="189"/>
      <c r="O44" s="191" t="s">
        <v>389</v>
      </c>
      <c r="P44" s="189" t="str">
        <f t="array" ref="P44">if(U44="","",XLOOKUP(U44,Master[Company],Master[Terms],"NA",0,1))</f>
        <v>FOB</v>
      </c>
      <c r="Q44" s="189" t="str">
        <f t="shared" si="2"/>
        <v>CPO</v>
      </c>
      <c r="R44" s="189" t="str">
        <f t="array" ref="R44">if(U44="","",XLOOKUP(U44,Master[Company],Master[Group],"NA",0,1))</f>
        <v>TAP</v>
      </c>
      <c r="S44" s="189" t="str">
        <f t="array" ref="S44">if(U44="","",XLOOKUP(U44,Master[Company],Master[Loading Location],"NA",0,1))</f>
        <v>Sangkulirang</v>
      </c>
      <c r="T44" s="189" t="str">
        <f t="array" ref="T44">if(U44="","",XLOOKUP(U44,Master[Company],Master[Acronym],"NA",0,1))</f>
        <v>PT. EBL</v>
      </c>
      <c r="U44" s="191" t="s">
        <v>283</v>
      </c>
      <c r="V44" s="604">
        <v>2500000.0</v>
      </c>
      <c r="W44" s="604">
        <v>2500000.0</v>
      </c>
      <c r="X44" s="189">
        <v>5.010100586E9</v>
      </c>
      <c r="Y44" s="189">
        <f t="shared" si="6"/>
        <v>1001027300</v>
      </c>
      <c r="Z44" s="191">
        <v>1.0010273E9</v>
      </c>
      <c r="AA44" s="189"/>
      <c r="AB44" s="189"/>
      <c r="AC44" s="194"/>
      <c r="AD44" s="195">
        <v>46043.0</v>
      </c>
      <c r="AE44" s="196">
        <v>46049.0</v>
      </c>
      <c r="AF44" s="196">
        <v>46052.0</v>
      </c>
      <c r="AG44" s="196">
        <v>46053.0</v>
      </c>
      <c r="AH44" s="196">
        <v>46056.0</v>
      </c>
      <c r="AI44" s="237"/>
      <c r="AJ44" s="237"/>
      <c r="AK44" s="243"/>
      <c r="AL44" s="196">
        <v>46043.0</v>
      </c>
      <c r="AM44" s="196">
        <v>46049.0</v>
      </c>
      <c r="AN44" s="196">
        <v>46052.0</v>
      </c>
      <c r="AO44" s="196">
        <v>46053.0</v>
      </c>
      <c r="AP44" s="196">
        <v>46063.0</v>
      </c>
      <c r="AQ44" s="237"/>
      <c r="AR44" s="237"/>
      <c r="AS44" s="237"/>
      <c r="AT44" s="188"/>
      <c r="AU44" s="605" t="s">
        <v>663</v>
      </c>
      <c r="AV44" s="606"/>
      <c r="AW44" s="188"/>
      <c r="AX44" s="194"/>
      <c r="AY44" s="189"/>
      <c r="AZ44" s="189"/>
      <c r="BA44" s="189"/>
      <c r="BB44" s="189"/>
      <c r="BC44" s="244"/>
      <c r="BD44" s="189"/>
      <c r="BE44" s="189"/>
      <c r="BF44" s="189"/>
      <c r="BG44" s="245"/>
      <c r="BH44" s="246"/>
      <c r="BI44" s="247"/>
      <c r="BJ44" s="247"/>
      <c r="BK44" s="247"/>
      <c r="BL44" s="247"/>
      <c r="BM44" s="607"/>
    </row>
    <row r="45">
      <c r="A45" s="183">
        <f t="shared" si="7"/>
        <v>3</v>
      </c>
      <c r="B45" s="586" t="s">
        <v>664</v>
      </c>
      <c r="C45" s="587" t="s">
        <v>204</v>
      </c>
      <c r="D45" s="603" t="str">
        <f t="shared" si="5"/>
        <v>WTL/HOJ/KTR-CPO/25/12/00059</v>
      </c>
      <c r="E45" s="199" t="s">
        <v>464</v>
      </c>
      <c r="F45" s="188"/>
      <c r="G45" s="192" t="str">
        <f t="array" ref="G45">IF(C45="","",XLOOKUP(C45,'Master Data'!K:K,'Master Data'!N:N,"Input in Master Data",0,1))</f>
        <v>V/C</v>
      </c>
      <c r="H45" s="192" t="str">
        <f t="array" ref="H45">IF(C45="","",XLOOKUP(C45,'Master Data'!K:K,'Master Data'!O:O,"Input in Master Data",0,1))</f>
        <v>Quadra</v>
      </c>
      <c r="I45" s="189" t="str">
        <f t="array" ref="I45">if(U45="","",XLOOKUP(U45,Master[Company],Master[Blow],"Unknown",0,1))</f>
        <v/>
      </c>
      <c r="J45" s="189" t="str">
        <f t="array" ref="J45">if(U45="","",XLOOKUP(U45,Master[Company],Master[Pigging],"Unknown",0,1))</f>
        <v/>
      </c>
      <c r="K45" s="189" t="str">
        <f t="array" ref="K45">if(U45="","",XLOOKUP(U45,Master[Company],Master[Load Method],"Unknown",0,1))</f>
        <v/>
      </c>
      <c r="L45" s="189" t="str">
        <f t="array" ref="L45">if(U45="","",XLOOKUP(U45,Master[Company],Master[Line Distance],"Unknown",0,1))</f>
        <v/>
      </c>
      <c r="M45" s="188"/>
      <c r="N45" s="189"/>
      <c r="O45" s="191" t="s">
        <v>389</v>
      </c>
      <c r="P45" s="189" t="s">
        <v>21</v>
      </c>
      <c r="Q45" s="189" t="str">
        <f t="shared" si="2"/>
        <v>CPO</v>
      </c>
      <c r="R45" s="189" t="str">
        <f t="array" ref="R45">if(U45="","",XLOOKUP(U45,Master[Company],Master[Group],"NA",0,1))</f>
        <v>Unggul Widya</v>
      </c>
      <c r="S45" s="189" t="str">
        <f t="array" ref="S45">if(U45="","",XLOOKUP(U45,Master[Company],Master[Loading Location],"NA",0,1))</f>
        <v>Bonemanjing</v>
      </c>
      <c r="T45" s="189" t="str">
        <f t="array" ref="T45">if(U45="","",XLOOKUP(U45,Master[Company],Master[Acronym],"NA",0,1))</f>
        <v>PT. UWTL</v>
      </c>
      <c r="U45" s="191" t="s">
        <v>287</v>
      </c>
      <c r="V45" s="604">
        <v>4000000.0</v>
      </c>
      <c r="W45" s="604">
        <v>3406800.0</v>
      </c>
      <c r="X45" s="189" t="s">
        <v>665</v>
      </c>
      <c r="Y45" s="189">
        <f t="shared" si="6"/>
        <v>1001026885</v>
      </c>
      <c r="Z45" s="191">
        <v>1.001026885E9</v>
      </c>
      <c r="AA45" s="189"/>
      <c r="AB45" s="189"/>
      <c r="AC45" s="194"/>
      <c r="AD45" s="195">
        <v>46058.0</v>
      </c>
      <c r="AE45" s="196">
        <v>46059.0</v>
      </c>
      <c r="AF45" s="196">
        <v>46061.0</v>
      </c>
      <c r="AG45" s="196">
        <v>46062.0</v>
      </c>
      <c r="AH45" s="196">
        <v>46064.0</v>
      </c>
      <c r="AI45" s="237"/>
      <c r="AJ45" s="237"/>
      <c r="AK45" s="243"/>
      <c r="AL45" s="196">
        <v>46059.0</v>
      </c>
      <c r="AM45" s="196">
        <v>46060.0</v>
      </c>
      <c r="AN45" s="196">
        <v>46061.0</v>
      </c>
      <c r="AO45" s="196">
        <v>46062.0</v>
      </c>
      <c r="AP45" s="196"/>
      <c r="AQ45" s="237"/>
      <c r="AR45" s="237"/>
      <c r="AS45" s="237"/>
      <c r="AT45" s="188"/>
      <c r="AU45" s="605" t="s">
        <v>666</v>
      </c>
      <c r="AV45" s="606"/>
      <c r="AW45" s="188"/>
      <c r="AX45" s="194"/>
      <c r="AY45" s="189"/>
      <c r="AZ45" s="189"/>
      <c r="BA45" s="189"/>
      <c r="BB45" s="189"/>
      <c r="BC45" s="244"/>
      <c r="BD45" s="189"/>
      <c r="BE45" s="189"/>
      <c r="BF45" s="189"/>
      <c r="BG45" s="245"/>
      <c r="BH45" s="246"/>
      <c r="BI45" s="247"/>
      <c r="BJ45" s="247"/>
      <c r="BK45" s="247"/>
      <c r="BL45" s="247"/>
      <c r="BM45" s="607"/>
    </row>
    <row r="46" ht="18.75" customHeight="1">
      <c r="A46" s="369">
        <f t="shared" si="7"/>
        <v>1</v>
      </c>
      <c r="B46" s="460" t="s">
        <v>667</v>
      </c>
      <c r="C46" s="371" t="s">
        <v>209</v>
      </c>
      <c r="D46" s="372" t="str">
        <f t="shared" si="5"/>
        <v>0012/PALMCO/CPO-L/N-IV/I/2026</v>
      </c>
      <c r="E46" s="383" t="s">
        <v>483</v>
      </c>
      <c r="F46" s="376"/>
      <c r="G46" s="453" t="str">
        <f t="array" ref="G46">IF(C46="","",XLOOKUP(C46,'Master Data'!K:K,'Master Data'!N:N,"Input in Master Data",0,1))</f>
        <v>V/C</v>
      </c>
      <c r="H46" s="453" t="str">
        <f t="array" ref="H46">IF(C46="","",XLOOKUP(C46,'Master Data'!K:K,'Master Data'!O:O,"Input in Master Data",0,1))</f>
        <v>SSKI</v>
      </c>
      <c r="I46" s="375" t="str">
        <f t="array" ref="I46">if(U46="","",XLOOKUP(U46,Master[Company],Master[Blow],"Unknown",0,1))</f>
        <v/>
      </c>
      <c r="J46" s="375" t="str">
        <f t="array" ref="J46">if(U46="","",XLOOKUP(U46,Master[Company],Master[Pigging],"Unknown",0,1))</f>
        <v/>
      </c>
      <c r="K46" s="375" t="str">
        <f t="array" ref="K46">if(U46="","",XLOOKUP(U46,Master[Company],Master[Load Method],"Unknown",0,1))</f>
        <v/>
      </c>
      <c r="L46" s="375" t="str">
        <f t="array" ref="L46">if(U46="","",XLOOKUP(U46,Master[Company],Master[Line Distance],"Unknown",0,1))</f>
        <v/>
      </c>
      <c r="M46" s="376"/>
      <c r="N46" s="375"/>
      <c r="O46" s="377" t="s">
        <v>389</v>
      </c>
      <c r="P46" s="375" t="str">
        <f t="array" ref="P46">if(U46="","",XLOOKUP(U46,Master[Company],Master[Terms],"NA",0,1))</f>
        <v>FOB</v>
      </c>
      <c r="Q46" s="375" t="str">
        <f t="shared" si="2"/>
        <v>CPO</v>
      </c>
      <c r="R46" s="375" t="str">
        <f t="array" ref="R46">if(U46="","",XLOOKUP(U46,Master[Company],Master[Group],"NA",0,1))</f>
        <v>PTPN</v>
      </c>
      <c r="S46" s="375" t="str">
        <f t="array" ref="S46">if(U46="","",XLOOKUP(U46,Master[Company],Master[Loading Location],"NA",0,1))</f>
        <v>Pondong</v>
      </c>
      <c r="T46" s="375" t="str">
        <f t="array" ref="T46">if(U46="","",XLOOKUP(U46,Master[Company],Master[Acronym],"NA",0,1))</f>
        <v>PT. PN IV</v>
      </c>
      <c r="U46" s="377" t="s">
        <v>275</v>
      </c>
      <c r="V46" s="378">
        <v>2000000.0</v>
      </c>
      <c r="W46" s="378">
        <v>2000000.0</v>
      </c>
      <c r="X46" s="375" t="s">
        <v>668</v>
      </c>
      <c r="Y46" s="375">
        <f t="shared" si="6"/>
        <v>1001027059</v>
      </c>
      <c r="Z46" s="377">
        <v>1.001027059E9</v>
      </c>
      <c r="AA46" s="375"/>
      <c r="AB46" s="375"/>
      <c r="AC46" s="384"/>
      <c r="AD46" s="510">
        <v>46054.0</v>
      </c>
      <c r="AE46" s="454">
        <v>46057.0</v>
      </c>
      <c r="AF46" s="454">
        <v>46064.0</v>
      </c>
      <c r="AG46" s="454">
        <v>46065.0</v>
      </c>
      <c r="AH46" s="454">
        <v>46068.0</v>
      </c>
      <c r="AI46" s="455"/>
      <c r="AJ46" s="455"/>
      <c r="AK46" s="571"/>
      <c r="AL46" s="454">
        <v>46054.0</v>
      </c>
      <c r="AM46" s="455"/>
      <c r="AN46" s="455"/>
      <c r="AO46" s="455"/>
      <c r="AP46" s="455"/>
      <c r="AQ46" s="455"/>
      <c r="AR46" s="455"/>
      <c r="AS46" s="455"/>
      <c r="AT46" s="376"/>
      <c r="AU46" s="130" t="s">
        <v>669</v>
      </c>
      <c r="AV46" s="230"/>
      <c r="AW46" s="376"/>
      <c r="AX46" s="384"/>
      <c r="AY46" s="375"/>
      <c r="AZ46" s="375"/>
      <c r="BA46" s="375"/>
      <c r="BB46" s="375"/>
      <c r="BC46" s="374"/>
      <c r="BD46" s="375"/>
      <c r="BE46" s="375"/>
      <c r="BF46" s="375"/>
      <c r="BG46" s="385"/>
      <c r="BH46" s="386"/>
      <c r="BI46" s="388"/>
      <c r="BJ46" s="388"/>
      <c r="BK46" s="388"/>
      <c r="BL46" s="388"/>
      <c r="BM46" s="389"/>
    </row>
    <row r="47" ht="18.75" customHeight="1">
      <c r="A47" s="390">
        <f t="shared" si="7"/>
        <v>1</v>
      </c>
      <c r="B47" s="531" t="s">
        <v>667</v>
      </c>
      <c r="C47" s="337" t="s">
        <v>209</v>
      </c>
      <c r="D47" s="338" t="str">
        <f t="shared" si="5"/>
        <v>0064/PALMCO/CPO-L/N-IV/I/2026</v>
      </c>
      <c r="E47" s="400" t="s">
        <v>483</v>
      </c>
      <c r="F47" s="394"/>
      <c r="G47" s="342" t="str">
        <f t="array" ref="G47">IF(C47="","",XLOOKUP(C47,'Master Data'!K:K,'Master Data'!N:N,"Input in Master Data",0,1))</f>
        <v>V/C</v>
      </c>
      <c r="H47" s="342" t="str">
        <f t="array" ref="H47">IF(C47="","",XLOOKUP(C47,'Master Data'!K:K,'Master Data'!O:O,"Input in Master Data",0,1))</f>
        <v>SSKI</v>
      </c>
      <c r="I47" s="341" t="str">
        <f t="array" ref="I47">if(U47="","",XLOOKUP(U47,Master[Company],Master[Blow],"Unknown",0,1))</f>
        <v/>
      </c>
      <c r="J47" s="341" t="str">
        <f t="array" ref="J47">if(U47="","",XLOOKUP(U47,Master[Company],Master[Pigging],"Unknown",0,1))</f>
        <v/>
      </c>
      <c r="K47" s="341" t="str">
        <f t="array" ref="K47">if(U47="","",XLOOKUP(U47,Master[Company],Master[Load Method],"Unknown",0,1))</f>
        <v/>
      </c>
      <c r="L47" s="341" t="str">
        <f t="array" ref="L47">if(U47="","",XLOOKUP(U47,Master[Company],Master[Line Distance],"Unknown",0,1))</f>
        <v/>
      </c>
      <c r="M47" s="394"/>
      <c r="N47" s="341"/>
      <c r="O47" s="336" t="s">
        <v>389</v>
      </c>
      <c r="P47" s="341" t="str">
        <f t="array" ref="P47">if(U47="","",XLOOKUP(U47,Master[Company],Master[Terms],"NA",0,1))</f>
        <v>FOB</v>
      </c>
      <c r="Q47" s="341" t="str">
        <f t="shared" si="2"/>
        <v>CPO</v>
      </c>
      <c r="R47" s="341" t="str">
        <f t="array" ref="R47">if(U47="","",XLOOKUP(U47,Master[Company],Master[Group],"NA",0,1))</f>
        <v>PTPN</v>
      </c>
      <c r="S47" s="341" t="str">
        <f t="array" ref="S47">if(U47="","",XLOOKUP(U47,Master[Company],Master[Loading Location],"NA",0,1))</f>
        <v>Pondong</v>
      </c>
      <c r="T47" s="341" t="str">
        <f t="array" ref="T47">if(U47="","",XLOOKUP(U47,Master[Company],Master[Acronym],"NA",0,1))</f>
        <v>PT. PN IV</v>
      </c>
      <c r="U47" s="336" t="s">
        <v>275</v>
      </c>
      <c r="V47" s="395">
        <v>500000.0</v>
      </c>
      <c r="W47" s="395">
        <v>500000.0</v>
      </c>
      <c r="X47" s="341" t="s">
        <v>670</v>
      </c>
      <c r="Y47" s="341">
        <f t="shared" si="6"/>
        <v>1001027382</v>
      </c>
      <c r="Z47" s="336">
        <v>1.001027382E9</v>
      </c>
      <c r="AA47" s="341"/>
      <c r="AB47" s="341"/>
      <c r="AC47" s="401"/>
      <c r="AD47" s="512">
        <v>46054.0</v>
      </c>
      <c r="AE47" s="344">
        <v>46057.0</v>
      </c>
      <c r="AF47" s="344">
        <v>46064.0</v>
      </c>
      <c r="AG47" s="344">
        <v>46065.0</v>
      </c>
      <c r="AH47" s="344">
        <v>46068.0</v>
      </c>
      <c r="AI47" s="564"/>
      <c r="AJ47" s="564"/>
      <c r="AK47" s="565"/>
      <c r="AL47" s="344">
        <v>46054.0</v>
      </c>
      <c r="AM47" s="564"/>
      <c r="AN47" s="564"/>
      <c r="AO47" s="564"/>
      <c r="AP47" s="564"/>
      <c r="AQ47" s="564"/>
      <c r="AR47" s="564"/>
      <c r="AS47" s="564"/>
      <c r="AT47" s="394"/>
      <c r="AV47" s="306"/>
      <c r="AW47" s="394"/>
      <c r="AX47" s="401"/>
      <c r="AY47" s="341"/>
      <c r="AZ47" s="341"/>
      <c r="BA47" s="341"/>
      <c r="BB47" s="341"/>
      <c r="BC47" s="393"/>
      <c r="BD47" s="341"/>
      <c r="BE47" s="341"/>
      <c r="BF47" s="341"/>
      <c r="BG47" s="402"/>
      <c r="BH47" s="403"/>
      <c r="BI47" s="405"/>
      <c r="BJ47" s="405"/>
      <c r="BK47" s="405"/>
      <c r="BL47" s="405"/>
      <c r="BM47" s="406"/>
    </row>
    <row r="48" ht="18.75" customHeight="1">
      <c r="A48" s="390">
        <f t="shared" si="7"/>
        <v>1</v>
      </c>
      <c r="B48" s="531" t="s">
        <v>667</v>
      </c>
      <c r="C48" s="337" t="s">
        <v>209</v>
      </c>
      <c r="D48" s="338">
        <f t="shared" si="5"/>
        <v>1162000000361</v>
      </c>
      <c r="E48" s="400" t="s">
        <v>483</v>
      </c>
      <c r="F48" s="394"/>
      <c r="G48" s="342" t="str">
        <f t="array" ref="G48">IF(C48="","",XLOOKUP(C48,'Master Data'!K:K,'Master Data'!N:N,"Input in Master Data",0,1))</f>
        <v>V/C</v>
      </c>
      <c r="H48" s="342" t="str">
        <f t="array" ref="H48">IF(C48="","",XLOOKUP(C48,'Master Data'!K:K,'Master Data'!O:O,"Input in Master Data",0,1))</f>
        <v>SSKI</v>
      </c>
      <c r="I48" s="341" t="str">
        <f t="array" ref="I48">if(U48="","",XLOOKUP(U48,Master[Company],Master[Blow],"Unknown",0,1))</f>
        <v/>
      </c>
      <c r="J48" s="341" t="str">
        <f t="array" ref="J48">if(U48="","",XLOOKUP(U48,Master[Company],Master[Pigging],"Unknown",0,1))</f>
        <v/>
      </c>
      <c r="K48" s="341" t="str">
        <f t="array" ref="K48">if(U48="","",XLOOKUP(U48,Master[Company],Master[Load Method],"Unknown",0,1))</f>
        <v/>
      </c>
      <c r="L48" s="341" t="str">
        <f t="array" ref="L48">if(U48="","",XLOOKUP(U48,Master[Company],Master[Line Distance],"Unknown",0,1))</f>
        <v/>
      </c>
      <c r="M48" s="394"/>
      <c r="N48" s="341"/>
      <c r="O48" s="336" t="s">
        <v>389</v>
      </c>
      <c r="P48" s="341" t="str">
        <f t="array" ref="P48">if(U48="","",XLOOKUP(U48,Master[Company],Master[Terms],"NA",0,1))</f>
        <v>FOB</v>
      </c>
      <c r="Q48" s="341" t="str">
        <f t="shared" si="2"/>
        <v>CPO</v>
      </c>
      <c r="R48" s="341" t="str">
        <f t="array" ref="R48">if(U48="","",XLOOKUP(U48,Master[Company],Master[Group],"NA",0,1))</f>
        <v>KPN Corp</v>
      </c>
      <c r="S48" s="341" t="str">
        <f t="array" ref="S48">if(U48="","",XLOOKUP(U48,Master[Company],Master[Loading Location],"NA",0,1))</f>
        <v>Pondong</v>
      </c>
      <c r="T48" s="341" t="str">
        <f t="array" ref="T48">if(U48="","",XLOOKUP(U48,Master[Company],Master[Acronym],"NA",0,1))</f>
        <v>PT. HSS</v>
      </c>
      <c r="U48" s="336" t="s">
        <v>267</v>
      </c>
      <c r="V48" s="395">
        <v>560.0</v>
      </c>
      <c r="W48" s="395">
        <v>560.0</v>
      </c>
      <c r="X48" s="341">
        <v>1.162000000361E12</v>
      </c>
      <c r="Y48" s="341">
        <f t="shared" si="6"/>
        <v>1001026654</v>
      </c>
      <c r="Z48" s="336">
        <v>1.001026654E9</v>
      </c>
      <c r="AA48" s="341"/>
      <c r="AB48" s="341"/>
      <c r="AC48" s="401"/>
      <c r="AD48" s="512">
        <v>46054.0</v>
      </c>
      <c r="AE48" s="344">
        <v>46057.0</v>
      </c>
      <c r="AF48" s="344">
        <v>46064.0</v>
      </c>
      <c r="AG48" s="344">
        <v>46065.0</v>
      </c>
      <c r="AH48" s="344">
        <v>46068.0</v>
      </c>
      <c r="AI48" s="564"/>
      <c r="AJ48" s="564"/>
      <c r="AK48" s="565"/>
      <c r="AL48" s="344">
        <v>46054.0</v>
      </c>
      <c r="AM48" s="564"/>
      <c r="AN48" s="564"/>
      <c r="AO48" s="564"/>
      <c r="AP48" s="564"/>
      <c r="AQ48" s="564"/>
      <c r="AR48" s="564"/>
      <c r="AS48" s="564"/>
      <c r="AT48" s="394"/>
      <c r="AV48" s="306"/>
      <c r="AW48" s="394"/>
      <c r="AX48" s="401"/>
      <c r="AY48" s="341"/>
      <c r="AZ48" s="341"/>
      <c r="BA48" s="341"/>
      <c r="BB48" s="341"/>
      <c r="BC48" s="393"/>
      <c r="BD48" s="341"/>
      <c r="BE48" s="341"/>
      <c r="BF48" s="341"/>
      <c r="BG48" s="402"/>
      <c r="BH48" s="403"/>
      <c r="BI48" s="405"/>
      <c r="BJ48" s="405"/>
      <c r="BK48" s="405"/>
      <c r="BL48" s="405"/>
      <c r="BM48" s="406"/>
    </row>
    <row r="49" ht="18.75" customHeight="1">
      <c r="A49" s="390">
        <f t="shared" si="7"/>
        <v>1</v>
      </c>
      <c r="B49" s="531" t="s">
        <v>667</v>
      </c>
      <c r="C49" s="337" t="s">
        <v>209</v>
      </c>
      <c r="D49" s="338">
        <f t="shared" si="5"/>
        <v>1162000000365</v>
      </c>
      <c r="E49" s="400" t="s">
        <v>483</v>
      </c>
      <c r="F49" s="394"/>
      <c r="G49" s="342" t="str">
        <f t="array" ref="G49">IF(C49="","",XLOOKUP(C49,'Master Data'!K:K,'Master Data'!N:N,"Input in Master Data",0,1))</f>
        <v>V/C</v>
      </c>
      <c r="H49" s="342" t="str">
        <f t="array" ref="H49">IF(C49="","",XLOOKUP(C49,'Master Data'!K:K,'Master Data'!O:O,"Input in Master Data",0,1))</f>
        <v>SSKI</v>
      </c>
      <c r="I49" s="341" t="str">
        <f t="array" ref="I49">if(U49="","",XLOOKUP(U49,Master[Company],Master[Blow],"Unknown",0,1))</f>
        <v/>
      </c>
      <c r="J49" s="341" t="str">
        <f t="array" ref="J49">if(U49="","",XLOOKUP(U49,Master[Company],Master[Pigging],"Unknown",0,1))</f>
        <v/>
      </c>
      <c r="K49" s="341" t="str">
        <f t="array" ref="K49">if(U49="","",XLOOKUP(U49,Master[Company],Master[Load Method],"Unknown",0,1))</f>
        <v/>
      </c>
      <c r="L49" s="341" t="str">
        <f t="array" ref="L49">if(U49="","",XLOOKUP(U49,Master[Company],Master[Line Distance],"Unknown",0,1))</f>
        <v/>
      </c>
      <c r="M49" s="394"/>
      <c r="N49" s="341"/>
      <c r="O49" s="336" t="s">
        <v>389</v>
      </c>
      <c r="P49" s="341" t="str">
        <f t="array" ref="P49">if(U49="","",XLOOKUP(U49,Master[Company],Master[Terms],"NA",0,1))</f>
        <v>FOB</v>
      </c>
      <c r="Q49" s="341" t="str">
        <f t="shared" si="2"/>
        <v>CPO</v>
      </c>
      <c r="R49" s="341" t="str">
        <f t="array" ref="R49">if(U49="","",XLOOKUP(U49,Master[Company],Master[Group],"NA",0,1))</f>
        <v>KPN Corp</v>
      </c>
      <c r="S49" s="341" t="str">
        <f t="array" ref="S49">if(U49="","",XLOOKUP(U49,Master[Company],Master[Loading Location],"NA",0,1))</f>
        <v>Pondong</v>
      </c>
      <c r="T49" s="341" t="str">
        <f t="array" ref="T49">if(U49="","",XLOOKUP(U49,Master[Company],Master[Acronym],"NA",0,1))</f>
        <v>PT. HSS</v>
      </c>
      <c r="U49" s="336" t="s">
        <v>267</v>
      </c>
      <c r="V49" s="395">
        <v>33280.0</v>
      </c>
      <c r="W49" s="395">
        <v>33280.0</v>
      </c>
      <c r="X49" s="341">
        <v>1.162000000365E12</v>
      </c>
      <c r="Y49" s="341">
        <f t="shared" si="6"/>
        <v>1001026825</v>
      </c>
      <c r="Z49" s="336">
        <v>1.001026825E9</v>
      </c>
      <c r="AA49" s="341"/>
      <c r="AB49" s="341"/>
      <c r="AC49" s="401"/>
      <c r="AD49" s="512">
        <v>46054.0</v>
      </c>
      <c r="AE49" s="344">
        <v>46057.0</v>
      </c>
      <c r="AF49" s="344">
        <v>46064.0</v>
      </c>
      <c r="AG49" s="344">
        <v>46065.0</v>
      </c>
      <c r="AH49" s="344">
        <v>46068.0</v>
      </c>
      <c r="AI49" s="564"/>
      <c r="AJ49" s="564"/>
      <c r="AK49" s="565"/>
      <c r="AL49" s="344">
        <v>46054.0</v>
      </c>
      <c r="AM49" s="564"/>
      <c r="AN49" s="564"/>
      <c r="AO49" s="564"/>
      <c r="AP49" s="564"/>
      <c r="AQ49" s="564"/>
      <c r="AR49" s="564"/>
      <c r="AS49" s="564"/>
      <c r="AT49" s="394"/>
      <c r="AV49" s="306"/>
      <c r="AW49" s="394"/>
      <c r="AX49" s="401"/>
      <c r="AY49" s="341"/>
      <c r="AZ49" s="341"/>
      <c r="BA49" s="341"/>
      <c r="BB49" s="341"/>
      <c r="BC49" s="393"/>
      <c r="BD49" s="341"/>
      <c r="BE49" s="341"/>
      <c r="BF49" s="341"/>
      <c r="BG49" s="402"/>
      <c r="BH49" s="403"/>
      <c r="BI49" s="405"/>
      <c r="BJ49" s="405"/>
      <c r="BK49" s="405"/>
      <c r="BL49" s="405"/>
      <c r="BM49" s="406"/>
    </row>
    <row r="50" ht="18.75" customHeight="1">
      <c r="A50" s="390">
        <f t="shared" si="7"/>
        <v>1</v>
      </c>
      <c r="B50" s="531" t="s">
        <v>667</v>
      </c>
      <c r="C50" s="337" t="s">
        <v>209</v>
      </c>
      <c r="D50" s="338">
        <f t="shared" si="5"/>
        <v>1162000000366</v>
      </c>
      <c r="E50" s="400" t="s">
        <v>483</v>
      </c>
      <c r="F50" s="394"/>
      <c r="G50" s="342" t="str">
        <f t="array" ref="G50">IF(C50="","",XLOOKUP(C50,'Master Data'!K:K,'Master Data'!N:N,"Input in Master Data",0,1))</f>
        <v>V/C</v>
      </c>
      <c r="H50" s="342" t="str">
        <f t="array" ref="H50">IF(C50="","",XLOOKUP(C50,'Master Data'!K:K,'Master Data'!O:O,"Input in Master Data",0,1))</f>
        <v>SSKI</v>
      </c>
      <c r="I50" s="341" t="str">
        <f t="array" ref="I50">if(U50="","",XLOOKUP(U50,Master[Company],Master[Blow],"Unknown",0,1))</f>
        <v/>
      </c>
      <c r="J50" s="341" t="str">
        <f t="array" ref="J50">if(U50="","",XLOOKUP(U50,Master[Company],Master[Pigging],"Unknown",0,1))</f>
        <v/>
      </c>
      <c r="K50" s="341" t="str">
        <f t="array" ref="K50">if(U50="","",XLOOKUP(U50,Master[Company],Master[Load Method],"Unknown",0,1))</f>
        <v/>
      </c>
      <c r="L50" s="341" t="str">
        <f t="array" ref="L50">if(U50="","",XLOOKUP(U50,Master[Company],Master[Line Distance],"Unknown",0,1))</f>
        <v/>
      </c>
      <c r="M50" s="394"/>
      <c r="N50" s="341"/>
      <c r="O50" s="336" t="s">
        <v>389</v>
      </c>
      <c r="P50" s="341" t="str">
        <f t="array" ref="P50">if(U50="","",XLOOKUP(U50,Master[Company],Master[Terms],"NA",0,1))</f>
        <v>FOB</v>
      </c>
      <c r="Q50" s="341" t="str">
        <f t="shared" si="2"/>
        <v>CPO</v>
      </c>
      <c r="R50" s="341" t="str">
        <f t="array" ref="R50">if(U50="","",XLOOKUP(U50,Master[Company],Master[Group],"NA",0,1))</f>
        <v>KPN Corp</v>
      </c>
      <c r="S50" s="341" t="str">
        <f t="array" ref="S50">if(U50="","",XLOOKUP(U50,Master[Company],Master[Loading Location],"NA",0,1))</f>
        <v>Pondong</v>
      </c>
      <c r="T50" s="341" t="str">
        <f t="array" ref="T50">if(U50="","",XLOOKUP(U50,Master[Company],Master[Acronym],"NA",0,1))</f>
        <v>PT. HSS</v>
      </c>
      <c r="U50" s="336" t="s">
        <v>267</v>
      </c>
      <c r="V50" s="395">
        <v>250000.0</v>
      </c>
      <c r="W50" s="395">
        <v>250000.0</v>
      </c>
      <c r="X50" s="341">
        <v>1.162000000366E12</v>
      </c>
      <c r="Y50" s="341">
        <f t="shared" si="6"/>
        <v>1001026908</v>
      </c>
      <c r="Z50" s="336">
        <v>1.001026908E9</v>
      </c>
      <c r="AA50" s="341"/>
      <c r="AB50" s="341"/>
      <c r="AC50" s="401"/>
      <c r="AD50" s="512">
        <v>46054.0</v>
      </c>
      <c r="AE50" s="344">
        <v>46057.0</v>
      </c>
      <c r="AF50" s="344">
        <v>46064.0</v>
      </c>
      <c r="AG50" s="344">
        <v>46065.0</v>
      </c>
      <c r="AH50" s="344">
        <v>46068.0</v>
      </c>
      <c r="AI50" s="564"/>
      <c r="AJ50" s="564"/>
      <c r="AK50" s="565"/>
      <c r="AL50" s="344">
        <v>46054.0</v>
      </c>
      <c r="AM50" s="564"/>
      <c r="AN50" s="564"/>
      <c r="AO50" s="564"/>
      <c r="AP50" s="564"/>
      <c r="AQ50" s="564"/>
      <c r="AR50" s="564"/>
      <c r="AS50" s="564"/>
      <c r="AT50" s="394"/>
      <c r="AV50" s="306"/>
      <c r="AW50" s="394"/>
      <c r="AX50" s="401"/>
      <c r="AY50" s="341"/>
      <c r="AZ50" s="341"/>
      <c r="BA50" s="341"/>
      <c r="BB50" s="341"/>
      <c r="BC50" s="393"/>
      <c r="BD50" s="341"/>
      <c r="BE50" s="341"/>
      <c r="BF50" s="341"/>
      <c r="BG50" s="402"/>
      <c r="BH50" s="403"/>
      <c r="BI50" s="405"/>
      <c r="BJ50" s="405"/>
      <c r="BK50" s="405"/>
      <c r="BL50" s="405"/>
      <c r="BM50" s="406"/>
    </row>
    <row r="51" ht="18.75" customHeight="1">
      <c r="A51" s="390">
        <f t="shared" si="7"/>
        <v>1</v>
      </c>
      <c r="B51" s="531" t="s">
        <v>667</v>
      </c>
      <c r="C51" s="337" t="s">
        <v>209</v>
      </c>
      <c r="D51" s="338">
        <f t="shared" si="5"/>
        <v>1162000000367</v>
      </c>
      <c r="E51" s="400" t="s">
        <v>483</v>
      </c>
      <c r="F51" s="394"/>
      <c r="G51" s="342" t="str">
        <f t="array" ref="G51">IF(C51="","",XLOOKUP(C51,'Master Data'!K:K,'Master Data'!N:N,"Input in Master Data",0,1))</f>
        <v>V/C</v>
      </c>
      <c r="H51" s="342" t="str">
        <f t="array" ref="H51">IF(C51="","",XLOOKUP(C51,'Master Data'!K:K,'Master Data'!O:O,"Input in Master Data",0,1))</f>
        <v>SSKI</v>
      </c>
      <c r="I51" s="341" t="str">
        <f t="array" ref="I51">if(U51="","",XLOOKUP(U51,Master[Company],Master[Blow],"Unknown",0,1))</f>
        <v/>
      </c>
      <c r="J51" s="341" t="str">
        <f t="array" ref="J51">if(U51="","",XLOOKUP(U51,Master[Company],Master[Pigging],"Unknown",0,1))</f>
        <v/>
      </c>
      <c r="K51" s="341" t="str">
        <f t="array" ref="K51">if(U51="","",XLOOKUP(U51,Master[Company],Master[Load Method],"Unknown",0,1))</f>
        <v/>
      </c>
      <c r="L51" s="341" t="str">
        <f t="array" ref="L51">if(U51="","",XLOOKUP(U51,Master[Company],Master[Line Distance],"Unknown",0,1))</f>
        <v/>
      </c>
      <c r="M51" s="394"/>
      <c r="N51" s="341"/>
      <c r="O51" s="336" t="s">
        <v>389</v>
      </c>
      <c r="P51" s="341" t="str">
        <f t="array" ref="P51">if(U51="","",XLOOKUP(U51,Master[Company],Master[Terms],"NA",0,1))</f>
        <v>FOB</v>
      </c>
      <c r="Q51" s="341" t="str">
        <f t="shared" si="2"/>
        <v>CPO</v>
      </c>
      <c r="R51" s="341" t="str">
        <f t="array" ref="R51">if(U51="","",XLOOKUP(U51,Master[Company],Master[Group],"NA",0,1))</f>
        <v>KPN Corp</v>
      </c>
      <c r="S51" s="341" t="str">
        <f t="array" ref="S51">if(U51="","",XLOOKUP(U51,Master[Company],Master[Loading Location],"NA",0,1))</f>
        <v>Pondong</v>
      </c>
      <c r="T51" s="341" t="str">
        <f t="array" ref="T51">if(U51="","",XLOOKUP(U51,Master[Company],Master[Acronym],"NA",0,1))</f>
        <v>PT. HSS</v>
      </c>
      <c r="U51" s="336" t="s">
        <v>267</v>
      </c>
      <c r="V51" s="395">
        <v>300000.0</v>
      </c>
      <c r="W51" s="395">
        <v>300000.0</v>
      </c>
      <c r="X51" s="341">
        <v>1.162000000367E12</v>
      </c>
      <c r="Y51" s="341">
        <f t="shared" si="6"/>
        <v>1001027039</v>
      </c>
      <c r="Z51" s="336">
        <v>1.001027039E9</v>
      </c>
      <c r="AA51" s="341"/>
      <c r="AB51" s="341"/>
      <c r="AC51" s="401"/>
      <c r="AD51" s="512">
        <v>46054.0</v>
      </c>
      <c r="AE51" s="344">
        <v>46057.0</v>
      </c>
      <c r="AF51" s="344">
        <v>46064.0</v>
      </c>
      <c r="AG51" s="344">
        <v>46065.0</v>
      </c>
      <c r="AH51" s="344">
        <v>46068.0</v>
      </c>
      <c r="AI51" s="564"/>
      <c r="AJ51" s="564"/>
      <c r="AK51" s="565"/>
      <c r="AL51" s="344">
        <v>46054.0</v>
      </c>
      <c r="AM51" s="564"/>
      <c r="AN51" s="564"/>
      <c r="AO51" s="564"/>
      <c r="AP51" s="564"/>
      <c r="AQ51" s="564"/>
      <c r="AR51" s="564"/>
      <c r="AS51" s="564"/>
      <c r="AT51" s="394"/>
      <c r="AV51" s="306"/>
      <c r="AW51" s="394"/>
      <c r="AX51" s="401"/>
      <c r="AY51" s="341"/>
      <c r="AZ51" s="341"/>
      <c r="BA51" s="341"/>
      <c r="BB51" s="341"/>
      <c r="BC51" s="393"/>
      <c r="BD51" s="341"/>
      <c r="BE51" s="341"/>
      <c r="BF51" s="341"/>
      <c r="BG51" s="402"/>
      <c r="BH51" s="403"/>
      <c r="BI51" s="405"/>
      <c r="BJ51" s="405"/>
      <c r="BK51" s="405"/>
      <c r="BL51" s="405"/>
      <c r="BM51" s="406"/>
    </row>
    <row r="52" ht="18.75" customHeight="1">
      <c r="A52" s="390">
        <f t="shared" si="7"/>
        <v>1</v>
      </c>
      <c r="B52" s="531" t="s">
        <v>667</v>
      </c>
      <c r="C52" s="337" t="s">
        <v>209</v>
      </c>
      <c r="D52" s="338">
        <f t="shared" si="5"/>
        <v>1162000000368</v>
      </c>
      <c r="E52" s="400" t="s">
        <v>483</v>
      </c>
      <c r="F52" s="394"/>
      <c r="G52" s="342" t="str">
        <f t="array" ref="G52">IF(C52="","",XLOOKUP(C52,'Master Data'!K:K,'Master Data'!N:N,"Input in Master Data",0,1))</f>
        <v>V/C</v>
      </c>
      <c r="H52" s="342" t="str">
        <f t="array" ref="H52">IF(C52="","",XLOOKUP(C52,'Master Data'!K:K,'Master Data'!O:O,"Input in Master Data",0,1))</f>
        <v>SSKI</v>
      </c>
      <c r="I52" s="341" t="str">
        <f t="array" ref="I52">if(U52="","",XLOOKUP(U52,Master[Company],Master[Blow],"Unknown",0,1))</f>
        <v/>
      </c>
      <c r="J52" s="341" t="str">
        <f t="array" ref="J52">if(U52="","",XLOOKUP(U52,Master[Company],Master[Pigging],"Unknown",0,1))</f>
        <v/>
      </c>
      <c r="K52" s="341" t="str">
        <f t="array" ref="K52">if(U52="","",XLOOKUP(U52,Master[Company],Master[Load Method],"Unknown",0,1))</f>
        <v/>
      </c>
      <c r="L52" s="341" t="str">
        <f t="array" ref="L52">if(U52="","",XLOOKUP(U52,Master[Company],Master[Line Distance],"Unknown",0,1))</f>
        <v/>
      </c>
      <c r="M52" s="394"/>
      <c r="N52" s="341"/>
      <c r="O52" s="336" t="s">
        <v>389</v>
      </c>
      <c r="P52" s="341" t="str">
        <f t="array" ref="P52">if(U52="","",XLOOKUP(U52,Master[Company],Master[Terms],"NA",0,1))</f>
        <v>FOB</v>
      </c>
      <c r="Q52" s="341" t="str">
        <f t="shared" si="2"/>
        <v>CPO</v>
      </c>
      <c r="R52" s="341" t="str">
        <f t="array" ref="R52">if(U52="","",XLOOKUP(U52,Master[Company],Master[Group],"NA",0,1))</f>
        <v>KPN Corp</v>
      </c>
      <c r="S52" s="341" t="str">
        <f t="array" ref="S52">if(U52="","",XLOOKUP(U52,Master[Company],Master[Loading Location],"NA",0,1))</f>
        <v>Pondong</v>
      </c>
      <c r="T52" s="341" t="str">
        <f t="array" ref="T52">if(U52="","",XLOOKUP(U52,Master[Company],Master[Acronym],"NA",0,1))</f>
        <v>PT. HSS</v>
      </c>
      <c r="U52" s="336" t="s">
        <v>267</v>
      </c>
      <c r="V52" s="395">
        <v>200000.0</v>
      </c>
      <c r="W52" s="395">
        <v>200000.0</v>
      </c>
      <c r="X52" s="341">
        <v>1.162000000368E12</v>
      </c>
      <c r="Y52" s="341">
        <f t="shared" si="6"/>
        <v>1001027112</v>
      </c>
      <c r="Z52" s="336">
        <v>1.001027112E9</v>
      </c>
      <c r="AA52" s="341"/>
      <c r="AB52" s="341"/>
      <c r="AC52" s="401"/>
      <c r="AD52" s="512">
        <v>46054.0</v>
      </c>
      <c r="AE52" s="344">
        <v>46057.0</v>
      </c>
      <c r="AF52" s="344">
        <v>46064.0</v>
      </c>
      <c r="AG52" s="344">
        <v>46065.0</v>
      </c>
      <c r="AH52" s="344">
        <v>46068.0</v>
      </c>
      <c r="AI52" s="564"/>
      <c r="AJ52" s="564"/>
      <c r="AK52" s="565"/>
      <c r="AL52" s="344">
        <v>46054.0</v>
      </c>
      <c r="AM52" s="564"/>
      <c r="AN52" s="564"/>
      <c r="AO52" s="564"/>
      <c r="AP52" s="564"/>
      <c r="AQ52" s="564"/>
      <c r="AR52" s="564"/>
      <c r="AS52" s="564"/>
      <c r="AT52" s="394"/>
      <c r="AV52" s="306"/>
      <c r="AW52" s="394"/>
      <c r="AX52" s="401"/>
      <c r="AY52" s="341"/>
      <c r="AZ52" s="341"/>
      <c r="BA52" s="341"/>
      <c r="BB52" s="341"/>
      <c r="BC52" s="393"/>
      <c r="BD52" s="341"/>
      <c r="BE52" s="341"/>
      <c r="BF52" s="341"/>
      <c r="BG52" s="402"/>
      <c r="BH52" s="403"/>
      <c r="BI52" s="405"/>
      <c r="BJ52" s="405"/>
      <c r="BK52" s="405"/>
      <c r="BL52" s="405"/>
      <c r="BM52" s="406"/>
    </row>
    <row r="53" ht="18.75" customHeight="1">
      <c r="A53" s="390">
        <f t="shared" si="7"/>
        <v>1</v>
      </c>
      <c r="B53" s="531" t="s">
        <v>667</v>
      </c>
      <c r="C53" s="337" t="s">
        <v>209</v>
      </c>
      <c r="D53" s="338">
        <f t="shared" si="5"/>
        <v>1162000000369</v>
      </c>
      <c r="E53" s="400" t="s">
        <v>483</v>
      </c>
      <c r="F53" s="394"/>
      <c r="G53" s="342" t="str">
        <f t="array" ref="G53">IF(C53="","",XLOOKUP(C53,'Master Data'!K:K,'Master Data'!N:N,"Input in Master Data",0,1))</f>
        <v>V/C</v>
      </c>
      <c r="H53" s="342" t="str">
        <f t="array" ref="H53">IF(C53="","",XLOOKUP(C53,'Master Data'!K:K,'Master Data'!O:O,"Input in Master Data",0,1))</f>
        <v>SSKI</v>
      </c>
      <c r="I53" s="341" t="str">
        <f t="array" ref="I53">if(U53="","",XLOOKUP(U53,Master[Company],Master[Blow],"Unknown",0,1))</f>
        <v/>
      </c>
      <c r="J53" s="341" t="str">
        <f t="array" ref="J53">if(U53="","",XLOOKUP(U53,Master[Company],Master[Pigging],"Unknown",0,1))</f>
        <v/>
      </c>
      <c r="K53" s="341" t="str">
        <f t="array" ref="K53">if(U53="","",XLOOKUP(U53,Master[Company],Master[Load Method],"Unknown",0,1))</f>
        <v/>
      </c>
      <c r="L53" s="341" t="str">
        <f t="array" ref="L53">if(U53="","",XLOOKUP(U53,Master[Company],Master[Line Distance],"Unknown",0,1))</f>
        <v/>
      </c>
      <c r="M53" s="394"/>
      <c r="N53" s="341"/>
      <c r="O53" s="336" t="s">
        <v>389</v>
      </c>
      <c r="P53" s="341" t="str">
        <f t="array" ref="P53">if(U53="","",XLOOKUP(U53,Master[Company],Master[Terms],"NA",0,1))</f>
        <v>FOB</v>
      </c>
      <c r="Q53" s="341" t="str">
        <f t="shared" si="2"/>
        <v>CPO</v>
      </c>
      <c r="R53" s="341" t="str">
        <f t="array" ref="R53">if(U53="","",XLOOKUP(U53,Master[Company],Master[Group],"NA",0,1))</f>
        <v>KPN Corp</v>
      </c>
      <c r="S53" s="341" t="str">
        <f t="array" ref="S53">if(U53="","",XLOOKUP(U53,Master[Company],Master[Loading Location],"NA",0,1))</f>
        <v>Pondong</v>
      </c>
      <c r="T53" s="341" t="str">
        <f t="array" ref="T53">if(U53="","",XLOOKUP(U53,Master[Company],Master[Acronym],"NA",0,1))</f>
        <v>PT. HSS</v>
      </c>
      <c r="U53" s="336" t="s">
        <v>267</v>
      </c>
      <c r="V53" s="395">
        <v>200000.0</v>
      </c>
      <c r="W53" s="395">
        <v>200000.0</v>
      </c>
      <c r="X53" s="341">
        <v>1.162000000369E12</v>
      </c>
      <c r="Y53" s="341">
        <f t="shared" si="6"/>
        <v>1001027231</v>
      </c>
      <c r="Z53" s="336">
        <v>1.001027231E9</v>
      </c>
      <c r="AA53" s="341"/>
      <c r="AB53" s="341"/>
      <c r="AC53" s="401"/>
      <c r="AD53" s="512">
        <v>46054.0</v>
      </c>
      <c r="AE53" s="344">
        <v>46057.0</v>
      </c>
      <c r="AF53" s="344">
        <v>46064.0</v>
      </c>
      <c r="AG53" s="344">
        <v>46065.0</v>
      </c>
      <c r="AH53" s="344">
        <v>46068.0</v>
      </c>
      <c r="AI53" s="564"/>
      <c r="AJ53" s="564"/>
      <c r="AK53" s="565"/>
      <c r="AL53" s="344">
        <v>46054.0</v>
      </c>
      <c r="AM53" s="564"/>
      <c r="AN53" s="564"/>
      <c r="AO53" s="564"/>
      <c r="AP53" s="564"/>
      <c r="AQ53" s="564"/>
      <c r="AR53" s="564"/>
      <c r="AS53" s="564"/>
      <c r="AT53" s="394"/>
      <c r="AV53" s="306"/>
      <c r="AW53" s="394"/>
      <c r="AX53" s="401"/>
      <c r="AY53" s="341"/>
      <c r="AZ53" s="341"/>
      <c r="BA53" s="341"/>
      <c r="BB53" s="341"/>
      <c r="BC53" s="393"/>
      <c r="BD53" s="341"/>
      <c r="BE53" s="341"/>
      <c r="BF53" s="341"/>
      <c r="BG53" s="402"/>
      <c r="BH53" s="403"/>
      <c r="BI53" s="405"/>
      <c r="BJ53" s="405"/>
      <c r="BK53" s="405"/>
      <c r="BL53" s="405"/>
      <c r="BM53" s="406"/>
    </row>
    <row r="54" ht="18.75" customHeight="1">
      <c r="A54" s="390">
        <f t="shared" si="7"/>
        <v>1</v>
      </c>
      <c r="B54" s="531" t="s">
        <v>667</v>
      </c>
      <c r="C54" s="337" t="s">
        <v>209</v>
      </c>
      <c r="D54" s="338">
        <f t="shared" si="5"/>
        <v>1162000000371</v>
      </c>
      <c r="E54" s="400" t="s">
        <v>483</v>
      </c>
      <c r="F54" s="394"/>
      <c r="G54" s="342" t="str">
        <f t="array" ref="G54">IF(C54="","",XLOOKUP(C54,'Master Data'!K:K,'Master Data'!N:N,"Input in Master Data",0,1))</f>
        <v>V/C</v>
      </c>
      <c r="H54" s="342" t="str">
        <f t="array" ref="H54">IF(C54="","",XLOOKUP(C54,'Master Data'!K:K,'Master Data'!O:O,"Input in Master Data",0,1))</f>
        <v>SSKI</v>
      </c>
      <c r="I54" s="341" t="str">
        <f t="array" ref="I54">if(U54="","",XLOOKUP(U54,Master[Company],Master[Blow],"Unknown",0,1))</f>
        <v/>
      </c>
      <c r="J54" s="341" t="str">
        <f t="array" ref="J54">if(U54="","",XLOOKUP(U54,Master[Company],Master[Pigging],"Unknown",0,1))</f>
        <v/>
      </c>
      <c r="K54" s="341" t="str">
        <f t="array" ref="K54">if(U54="","",XLOOKUP(U54,Master[Company],Master[Load Method],"Unknown",0,1))</f>
        <v/>
      </c>
      <c r="L54" s="341" t="str">
        <f t="array" ref="L54">if(U54="","",XLOOKUP(U54,Master[Company],Master[Line Distance],"Unknown",0,1))</f>
        <v/>
      </c>
      <c r="M54" s="394"/>
      <c r="N54" s="341"/>
      <c r="O54" s="336" t="s">
        <v>389</v>
      </c>
      <c r="P54" s="341" t="str">
        <f t="array" ref="P54">if(U54="","",XLOOKUP(U54,Master[Company],Master[Terms],"NA",0,1))</f>
        <v>FOB</v>
      </c>
      <c r="Q54" s="341" t="str">
        <f t="shared" si="2"/>
        <v>CPO</v>
      </c>
      <c r="R54" s="341" t="str">
        <f t="array" ref="R54">if(U54="","",XLOOKUP(U54,Master[Company],Master[Group],"NA",0,1))</f>
        <v>KPN Corp</v>
      </c>
      <c r="S54" s="341" t="str">
        <f t="array" ref="S54">if(U54="","",XLOOKUP(U54,Master[Company],Master[Loading Location],"NA",0,1))</f>
        <v>Pondong</v>
      </c>
      <c r="T54" s="341" t="str">
        <f t="array" ref="T54">if(U54="","",XLOOKUP(U54,Master[Company],Master[Acronym],"NA",0,1))</f>
        <v>PT. HSS</v>
      </c>
      <c r="U54" s="336" t="s">
        <v>267</v>
      </c>
      <c r="V54" s="395">
        <v>200000.0</v>
      </c>
      <c r="W54" s="395">
        <v>200000.0</v>
      </c>
      <c r="X54" s="341">
        <v>1.162000000371E12</v>
      </c>
      <c r="Y54" s="341">
        <f t="shared" si="6"/>
        <v>1001027365</v>
      </c>
      <c r="Z54" s="336">
        <v>1.001027365E9</v>
      </c>
      <c r="AA54" s="341"/>
      <c r="AB54" s="341"/>
      <c r="AC54" s="401"/>
      <c r="AD54" s="512">
        <v>46054.0</v>
      </c>
      <c r="AE54" s="344">
        <v>46057.0</v>
      </c>
      <c r="AF54" s="344">
        <v>46064.0</v>
      </c>
      <c r="AG54" s="344">
        <v>46065.0</v>
      </c>
      <c r="AH54" s="344">
        <v>46068.0</v>
      </c>
      <c r="AI54" s="564"/>
      <c r="AJ54" s="564"/>
      <c r="AK54" s="565"/>
      <c r="AL54" s="344">
        <v>46054.0</v>
      </c>
      <c r="AM54" s="564"/>
      <c r="AN54" s="564"/>
      <c r="AO54" s="564"/>
      <c r="AP54" s="564"/>
      <c r="AQ54" s="564"/>
      <c r="AR54" s="564"/>
      <c r="AS54" s="564"/>
      <c r="AT54" s="394"/>
      <c r="AV54" s="306"/>
      <c r="AW54" s="394"/>
      <c r="AX54" s="401"/>
      <c r="AY54" s="341"/>
      <c r="AZ54" s="341"/>
      <c r="BA54" s="341"/>
      <c r="BB54" s="341"/>
      <c r="BC54" s="393"/>
      <c r="BD54" s="341"/>
      <c r="BE54" s="341"/>
      <c r="BF54" s="341"/>
      <c r="BG54" s="402"/>
      <c r="BH54" s="403"/>
      <c r="BI54" s="405"/>
      <c r="BJ54" s="405"/>
      <c r="BK54" s="405"/>
      <c r="BL54" s="405"/>
      <c r="BM54" s="406"/>
    </row>
    <row r="55" ht="18.75" customHeight="1">
      <c r="A55" s="407">
        <f t="shared" si="7"/>
        <v>1</v>
      </c>
      <c r="B55" s="469" t="s">
        <v>667</v>
      </c>
      <c r="C55" s="409" t="s">
        <v>209</v>
      </c>
      <c r="D55" s="410" t="str">
        <f t="shared" si="5"/>
        <v>TBA</v>
      </c>
      <c r="E55" s="421" t="s">
        <v>483</v>
      </c>
      <c r="F55" s="414"/>
      <c r="G55" s="478" t="str">
        <f t="array" ref="G55">IF(C55="","",XLOOKUP(C55,'Master Data'!K:K,'Master Data'!N:N,"Input in Master Data",0,1))</f>
        <v>V/C</v>
      </c>
      <c r="H55" s="478" t="str">
        <f t="array" ref="H55">IF(C55="","",XLOOKUP(C55,'Master Data'!K:K,'Master Data'!O:O,"Input in Master Data",0,1))</f>
        <v>SSKI</v>
      </c>
      <c r="I55" s="413" t="str">
        <f t="array" ref="I55">if(U55="","",XLOOKUP(U55,Master[Company],Master[Blow],"Unknown",0,1))</f>
        <v/>
      </c>
      <c r="J55" s="413" t="str">
        <f t="array" ref="J55">if(U55="","",XLOOKUP(U55,Master[Company],Master[Pigging],"Unknown",0,1))</f>
        <v/>
      </c>
      <c r="K55" s="413" t="str">
        <f t="array" ref="K55">if(U55="","",XLOOKUP(U55,Master[Company],Master[Load Method],"Unknown",0,1))</f>
        <v/>
      </c>
      <c r="L55" s="413" t="str">
        <f t="array" ref="L55">if(U55="","",XLOOKUP(U55,Master[Company],Master[Line Distance],"Unknown",0,1))</f>
        <v/>
      </c>
      <c r="M55" s="414"/>
      <c r="N55" s="413"/>
      <c r="O55" s="415" t="s">
        <v>389</v>
      </c>
      <c r="P55" s="413" t="str">
        <f t="array" ref="P55">if(U55="","",XLOOKUP(U55,Master[Company],Master[Terms],"NA",0,1))</f>
        <v>FOB</v>
      </c>
      <c r="Q55" s="413" t="str">
        <f t="shared" si="2"/>
        <v>CPO</v>
      </c>
      <c r="R55" s="413" t="str">
        <f t="array" ref="R55">if(U55="","",XLOOKUP(U55,Master[Company],Master[Group],"NA",0,1))</f>
        <v>KPN Corp</v>
      </c>
      <c r="S55" s="413" t="str">
        <f t="array" ref="S55">if(U55="","",XLOOKUP(U55,Master[Company],Master[Loading Location],"NA",0,1))</f>
        <v>Pondong</v>
      </c>
      <c r="T55" s="413" t="str">
        <f t="array" ref="T55">if(U55="","",XLOOKUP(U55,Master[Company],Master[Acronym],"NA",0,1))</f>
        <v>PT. HSS</v>
      </c>
      <c r="U55" s="415" t="s">
        <v>267</v>
      </c>
      <c r="V55" s="416">
        <v>316160.0</v>
      </c>
      <c r="W55" s="416">
        <v>316160.0</v>
      </c>
      <c r="X55" s="413" t="s">
        <v>593</v>
      </c>
      <c r="Y55" s="413" t="str">
        <f t="shared" si="6"/>
        <v>TBA</v>
      </c>
      <c r="Z55" s="415" t="s">
        <v>593</v>
      </c>
      <c r="AA55" s="413"/>
      <c r="AB55" s="413"/>
      <c r="AC55" s="422"/>
      <c r="AD55" s="572">
        <v>46054.0</v>
      </c>
      <c r="AE55" s="465">
        <v>46057.0</v>
      </c>
      <c r="AF55" s="465">
        <v>46064.0</v>
      </c>
      <c r="AG55" s="465">
        <v>46065.0</v>
      </c>
      <c r="AH55" s="465">
        <v>46068.0</v>
      </c>
      <c r="AI55" s="466"/>
      <c r="AJ55" s="466"/>
      <c r="AK55" s="573"/>
      <c r="AL55" s="465">
        <v>46054.0</v>
      </c>
      <c r="AM55" s="466"/>
      <c r="AN55" s="466"/>
      <c r="AO55" s="466"/>
      <c r="AP55" s="466"/>
      <c r="AQ55" s="466"/>
      <c r="AR55" s="466"/>
      <c r="AS55" s="466"/>
      <c r="AT55" s="414"/>
      <c r="AU55" s="152"/>
      <c r="AV55" s="313"/>
      <c r="AW55" s="414"/>
      <c r="AX55" s="422"/>
      <c r="AY55" s="413"/>
      <c r="AZ55" s="413"/>
      <c r="BA55" s="413"/>
      <c r="BB55" s="413"/>
      <c r="BC55" s="412"/>
      <c r="BD55" s="413"/>
      <c r="BE55" s="413"/>
      <c r="BF55" s="413"/>
      <c r="BG55" s="423"/>
      <c r="BH55" s="424"/>
      <c r="BI55" s="426"/>
      <c r="BJ55" s="426"/>
      <c r="BK55" s="426"/>
      <c r="BL55" s="426"/>
      <c r="BM55" s="427"/>
    </row>
    <row r="56">
      <c r="A56" s="183">
        <f t="shared" si="7"/>
        <v>2</v>
      </c>
      <c r="B56" s="586" t="s">
        <v>671</v>
      </c>
      <c r="C56" s="587" t="s">
        <v>213</v>
      </c>
      <c r="D56" s="603">
        <f t="shared" si="5"/>
        <v>5010100580</v>
      </c>
      <c r="E56" s="199" t="s">
        <v>464</v>
      </c>
      <c r="F56" s="188"/>
      <c r="G56" s="192" t="str">
        <f t="array" ref="G56">IF(C56="","",XLOOKUP(C56,'Master Data'!K:K,'Master Data'!N:N,"Input in Master Data",0,1))</f>
        <v>V/C</v>
      </c>
      <c r="H56" s="192" t="str">
        <f t="array" ref="H56">IF(C56="","",XLOOKUP(C56,'Master Data'!K:K,'Master Data'!O:O,"Input in Master Data",0,1))</f>
        <v>PTJ</v>
      </c>
      <c r="I56" s="189" t="str">
        <f t="array" ref="I56">if(U56="","",XLOOKUP(U56,Master[Company],Master[Blow],"Unknown",0,1))</f>
        <v/>
      </c>
      <c r="J56" s="189" t="str">
        <f t="array" ref="J56">if(U56="","",XLOOKUP(U56,Master[Company],Master[Pigging],"Unknown",0,1))</f>
        <v/>
      </c>
      <c r="K56" s="189" t="str">
        <f t="array" ref="K56">if(U56="","",XLOOKUP(U56,Master[Company],Master[Load Method],"Unknown",0,1))</f>
        <v/>
      </c>
      <c r="L56" s="189" t="str">
        <f t="array" ref="L56">if(U56="","",XLOOKUP(U56,Master[Company],Master[Line Distance],"Unknown",0,1))</f>
        <v/>
      </c>
      <c r="M56" s="188"/>
      <c r="N56" s="189"/>
      <c r="O56" s="191" t="s">
        <v>389</v>
      </c>
      <c r="P56" s="189" t="str">
        <f t="array" ref="P56">if(U56="","",XLOOKUP(U56,Master[Company],Master[Terms],"NA",0,1))</f>
        <v>FOB</v>
      </c>
      <c r="Q56" s="189" t="str">
        <f t="shared" si="2"/>
        <v>CPO</v>
      </c>
      <c r="R56" s="189" t="str">
        <f t="array" ref="R56">if(U56="","",XLOOKUP(U56,Master[Company],Master[Group],"NA",0,1))</f>
        <v>TAP</v>
      </c>
      <c r="S56" s="189" t="str">
        <f t="array" ref="S56">if(U56="","",XLOOKUP(U56,Master[Company],Master[Loading Location],"NA",0,1))</f>
        <v>Sangkulirang</v>
      </c>
      <c r="T56" s="189" t="str">
        <f t="array" ref="T56">if(U56="","",XLOOKUP(U56,Master[Company],Master[Acronym],"NA",0,1))</f>
        <v>PT. EBL</v>
      </c>
      <c r="U56" s="191" t="s">
        <v>283</v>
      </c>
      <c r="V56" s="295">
        <v>3000000.0</v>
      </c>
      <c r="W56" s="295">
        <v>3001887.0</v>
      </c>
      <c r="X56" s="191">
        <v>5.01010058E9</v>
      </c>
      <c r="Y56" s="189">
        <f t="shared" si="6"/>
        <v>1001026737</v>
      </c>
      <c r="Z56" s="191">
        <v>1.001026737E9</v>
      </c>
      <c r="AA56" s="189"/>
      <c r="AB56" s="189"/>
      <c r="AC56" s="194"/>
      <c r="AD56" s="195">
        <v>46052.0</v>
      </c>
      <c r="AE56" s="196">
        <v>46053.0</v>
      </c>
      <c r="AF56" s="196">
        <v>46054.0</v>
      </c>
      <c r="AG56" s="196">
        <v>46056.0</v>
      </c>
      <c r="AH56" s="196">
        <v>46058.0</v>
      </c>
      <c r="AI56" s="237"/>
      <c r="AJ56" s="237"/>
      <c r="AK56" s="243"/>
      <c r="AL56" s="196">
        <v>46052.0</v>
      </c>
      <c r="AM56" s="196">
        <v>46053.0</v>
      </c>
      <c r="AN56" s="196">
        <v>46054.0</v>
      </c>
      <c r="AO56" s="196">
        <v>46056.0</v>
      </c>
      <c r="AP56" s="237"/>
      <c r="AQ56" s="237"/>
      <c r="AR56" s="237"/>
      <c r="AS56" s="237"/>
      <c r="AT56" s="188"/>
      <c r="AU56" s="605" t="s">
        <v>672</v>
      </c>
      <c r="AV56" s="606"/>
      <c r="AW56" s="188"/>
      <c r="AX56" s="194"/>
      <c r="AY56" s="189"/>
      <c r="AZ56" s="189"/>
      <c r="BA56" s="189"/>
      <c r="BB56" s="189"/>
      <c r="BC56" s="244"/>
      <c r="BD56" s="189"/>
      <c r="BE56" s="189"/>
      <c r="BF56" s="189"/>
      <c r="BG56" s="245"/>
      <c r="BH56" s="246"/>
      <c r="BI56" s="247"/>
      <c r="BJ56" s="247"/>
      <c r="BK56" s="247"/>
      <c r="BL56" s="247"/>
      <c r="BM56" s="607"/>
    </row>
    <row r="57" ht="18.75" customHeight="1">
      <c r="A57" s="369">
        <f t="shared" si="7"/>
        <v>3</v>
      </c>
      <c r="B57" s="460" t="s">
        <v>673</v>
      </c>
      <c r="C57" s="371" t="s">
        <v>219</v>
      </c>
      <c r="D57" s="451">
        <f t="shared" si="5"/>
        <v>1182000000328</v>
      </c>
      <c r="E57" s="383" t="s">
        <v>492</v>
      </c>
      <c r="F57" s="376"/>
      <c r="G57" s="453" t="str">
        <f t="array" ref="G57">IF(C57="","",XLOOKUP(C57,'Master Data'!K:K,'Master Data'!N:N,"Input in Master Data",0,1))</f>
        <v>V/C</v>
      </c>
      <c r="H57" s="453" t="str">
        <f t="array" ref="H57">IF(C57="","",XLOOKUP(C57,'Master Data'!K:K,'Master Data'!O:O,"Input in Master Data",0,1))</f>
        <v>GAB</v>
      </c>
      <c r="I57" s="375" t="str">
        <f t="array" ref="I57">if(U57="","",XLOOKUP(U57,Master[Company],Master[Blow],"Unknown",0,1))</f>
        <v/>
      </c>
      <c r="J57" s="375" t="str">
        <f t="array" ref="J57">if(U57="","",XLOOKUP(U57,Master[Company],Master[Pigging],"Unknown",0,1))</f>
        <v/>
      </c>
      <c r="K57" s="375" t="str">
        <f t="array" ref="K57">if(U57="","",XLOOKUP(U57,Master[Company],Master[Load Method],"Unknown",0,1))</f>
        <v/>
      </c>
      <c r="L57" s="375" t="str">
        <f t="array" ref="L57">if(U57="","",XLOOKUP(U57,Master[Company],Master[Line Distance],"Unknown",0,1))</f>
        <v/>
      </c>
      <c r="M57" s="376"/>
      <c r="N57" s="375"/>
      <c r="O57" s="377" t="s">
        <v>389</v>
      </c>
      <c r="P57" s="375" t="str">
        <f t="array" ref="P57">if(U57="","",XLOOKUP(U57,Master[Company],Master[Terms],"NA",0,1))</f>
        <v>FOB</v>
      </c>
      <c r="Q57" s="375" t="str">
        <f t="shared" si="2"/>
        <v>CPO</v>
      </c>
      <c r="R57" s="375" t="str">
        <f t="array" ref="R57">if(U57="","",XLOOKUP(U57,Master[Company],Master[Group],"NA",0,1))</f>
        <v>KPN Corp</v>
      </c>
      <c r="S57" s="375" t="str">
        <f t="array" ref="S57">if(U57="","",XLOOKUP(U57,Master[Company],Master[Loading Location],"NA",0,1))</f>
        <v>Merauke</v>
      </c>
      <c r="T57" s="375" t="str">
        <f t="array" ref="T57">if(U57="","",XLOOKUP(U57,Master[Company],Master[Acronym],"NA",0,1))</f>
        <v>PT. ACP</v>
      </c>
      <c r="U57" s="377" t="s">
        <v>206</v>
      </c>
      <c r="V57" s="378">
        <v>357060.0</v>
      </c>
      <c r="W57" s="378">
        <v>357060.0</v>
      </c>
      <c r="X57" s="377">
        <v>1.182000000328E12</v>
      </c>
      <c r="Y57" s="375">
        <f t="shared" si="6"/>
        <v>1001026828</v>
      </c>
      <c r="Z57" s="377">
        <v>1.001026828E9</v>
      </c>
      <c r="AA57" s="375"/>
      <c r="AB57" s="375"/>
      <c r="AC57" s="384"/>
      <c r="AD57" s="510">
        <v>46061.0</v>
      </c>
      <c r="AE57" s="454">
        <v>46062.0</v>
      </c>
      <c r="AF57" s="454">
        <v>46073.0</v>
      </c>
      <c r="AG57" s="454">
        <v>46074.0</v>
      </c>
      <c r="AH57" s="455">
        <v>46088.0</v>
      </c>
      <c r="AI57" s="455"/>
      <c r="AJ57" s="455"/>
      <c r="AK57" s="571"/>
      <c r="AL57" s="455"/>
      <c r="AM57" s="455"/>
      <c r="AN57" s="455"/>
      <c r="AO57" s="455"/>
      <c r="AP57" s="455"/>
      <c r="AQ57" s="455"/>
      <c r="AR57" s="455"/>
      <c r="AS57" s="455"/>
      <c r="AT57" s="376"/>
      <c r="AU57" s="230"/>
      <c r="AV57" s="230"/>
      <c r="AW57" s="376"/>
      <c r="AX57" s="384"/>
      <c r="AY57" s="375"/>
      <c r="AZ57" s="375"/>
      <c r="BA57" s="375"/>
      <c r="BB57" s="375"/>
      <c r="BC57" s="374"/>
      <c r="BD57" s="375"/>
      <c r="BE57" s="375"/>
      <c r="BF57" s="375"/>
      <c r="BG57" s="385"/>
      <c r="BH57" s="386"/>
      <c r="BI57" s="388"/>
      <c r="BJ57" s="388"/>
      <c r="BK57" s="388"/>
      <c r="BL57" s="388"/>
      <c r="BM57" s="389"/>
    </row>
    <row r="58" ht="18.75" customHeight="1">
      <c r="A58" s="390">
        <f t="shared" si="7"/>
        <v>3</v>
      </c>
      <c r="B58" s="531" t="s">
        <v>673</v>
      </c>
      <c r="C58" s="337" t="s">
        <v>219</v>
      </c>
      <c r="D58" s="560">
        <f t="shared" si="5"/>
        <v>1182000000330</v>
      </c>
      <c r="E58" s="400" t="s">
        <v>492</v>
      </c>
      <c r="F58" s="394"/>
      <c r="G58" s="342" t="str">
        <f t="array" ref="G58">IF(C58="","",XLOOKUP(C58,'Master Data'!K:K,'Master Data'!N:N,"Input in Master Data",0,1))</f>
        <v>V/C</v>
      </c>
      <c r="H58" s="342" t="str">
        <f t="array" ref="H58">IF(C58="","",XLOOKUP(C58,'Master Data'!K:K,'Master Data'!O:O,"Input in Master Data",0,1))</f>
        <v>GAB</v>
      </c>
      <c r="I58" s="341" t="str">
        <f t="array" ref="I58">if(U58="","",XLOOKUP(U58,Master[Company],Master[Blow],"Unknown",0,1))</f>
        <v/>
      </c>
      <c r="J58" s="341" t="str">
        <f t="array" ref="J58">if(U58="","",XLOOKUP(U58,Master[Company],Master[Pigging],"Unknown",0,1))</f>
        <v/>
      </c>
      <c r="K58" s="341" t="str">
        <f t="array" ref="K58">if(U58="","",XLOOKUP(U58,Master[Company],Master[Load Method],"Unknown",0,1))</f>
        <v/>
      </c>
      <c r="L58" s="341" t="str">
        <f t="array" ref="L58">if(U58="","",XLOOKUP(U58,Master[Company],Master[Line Distance],"Unknown",0,1))</f>
        <v/>
      </c>
      <c r="M58" s="394"/>
      <c r="N58" s="341"/>
      <c r="O58" s="336" t="s">
        <v>389</v>
      </c>
      <c r="P58" s="341" t="str">
        <f t="array" ref="P58">if(U58="","",XLOOKUP(U58,Master[Company],Master[Terms],"NA",0,1))</f>
        <v>FOB</v>
      </c>
      <c r="Q58" s="341" t="str">
        <f t="shared" si="2"/>
        <v>CPO</v>
      </c>
      <c r="R58" s="341" t="str">
        <f t="array" ref="R58">if(U58="","",XLOOKUP(U58,Master[Company],Master[Group],"NA",0,1))</f>
        <v>KPN Corp</v>
      </c>
      <c r="S58" s="341" t="str">
        <f t="array" ref="S58">if(U58="","",XLOOKUP(U58,Master[Company],Master[Loading Location],"NA",0,1))</f>
        <v>Merauke</v>
      </c>
      <c r="T58" s="341" t="str">
        <f t="array" ref="T58">if(U58="","",XLOOKUP(U58,Master[Company],Master[Acronym],"NA",0,1))</f>
        <v>PT. ACP</v>
      </c>
      <c r="U58" s="336" t="s">
        <v>206</v>
      </c>
      <c r="V58" s="395">
        <v>500000.0</v>
      </c>
      <c r="W58" s="395">
        <v>500000.0</v>
      </c>
      <c r="X58" s="336">
        <v>1.18200000033E12</v>
      </c>
      <c r="Y58" s="341">
        <f t="shared" si="6"/>
        <v>1001027063</v>
      </c>
      <c r="Z58" s="336">
        <v>1.001027063E9</v>
      </c>
      <c r="AA58" s="341"/>
      <c r="AB58" s="341"/>
      <c r="AC58" s="401"/>
      <c r="AD58" s="512">
        <v>46061.0</v>
      </c>
      <c r="AE58" s="344">
        <v>46062.0</v>
      </c>
      <c r="AF58" s="344">
        <v>46073.0</v>
      </c>
      <c r="AG58" s="344">
        <v>46074.0</v>
      </c>
      <c r="AH58" s="564">
        <v>46088.0</v>
      </c>
      <c r="AI58" s="564"/>
      <c r="AJ58" s="564"/>
      <c r="AK58" s="565"/>
      <c r="AL58" s="564"/>
      <c r="AM58" s="564"/>
      <c r="AN58" s="564"/>
      <c r="AO58" s="564"/>
      <c r="AP58" s="564"/>
      <c r="AQ58" s="564"/>
      <c r="AR58" s="564"/>
      <c r="AS58" s="564"/>
      <c r="AT58" s="394"/>
      <c r="AU58" s="306"/>
      <c r="AV58" s="306"/>
      <c r="AW58" s="394"/>
      <c r="AX58" s="401"/>
      <c r="AY58" s="341"/>
      <c r="AZ58" s="341"/>
      <c r="BA58" s="341"/>
      <c r="BB58" s="341"/>
      <c r="BC58" s="393"/>
      <c r="BD58" s="341"/>
      <c r="BE58" s="341"/>
      <c r="BF58" s="341"/>
      <c r="BG58" s="402"/>
      <c r="BH58" s="403"/>
      <c r="BI58" s="405"/>
      <c r="BJ58" s="405"/>
      <c r="BK58" s="405"/>
      <c r="BL58" s="405"/>
      <c r="BM58" s="406"/>
    </row>
    <row r="59" ht="18.75" customHeight="1">
      <c r="A59" s="390">
        <f t="shared" si="7"/>
        <v>3</v>
      </c>
      <c r="B59" s="531" t="s">
        <v>673</v>
      </c>
      <c r="C59" s="337" t="s">
        <v>219</v>
      </c>
      <c r="D59" s="560">
        <f t="shared" si="5"/>
        <v>1182000000331</v>
      </c>
      <c r="E59" s="400" t="s">
        <v>492</v>
      </c>
      <c r="F59" s="394"/>
      <c r="G59" s="342" t="str">
        <f t="array" ref="G59">IF(C59="","",XLOOKUP(C59,'Master Data'!K:K,'Master Data'!N:N,"Input in Master Data",0,1))</f>
        <v>V/C</v>
      </c>
      <c r="H59" s="342" t="str">
        <f t="array" ref="H59">IF(C59="","",XLOOKUP(C59,'Master Data'!K:K,'Master Data'!O:O,"Input in Master Data",0,1))</f>
        <v>GAB</v>
      </c>
      <c r="I59" s="341" t="str">
        <f t="array" ref="I59">if(U59="","",XLOOKUP(U59,Master[Company],Master[Blow],"Unknown",0,1))</f>
        <v/>
      </c>
      <c r="J59" s="341" t="str">
        <f t="array" ref="J59">if(U59="","",XLOOKUP(U59,Master[Company],Master[Pigging],"Unknown",0,1))</f>
        <v/>
      </c>
      <c r="K59" s="341" t="str">
        <f t="array" ref="K59">if(U59="","",XLOOKUP(U59,Master[Company],Master[Load Method],"Unknown",0,1))</f>
        <v/>
      </c>
      <c r="L59" s="341" t="str">
        <f t="array" ref="L59">if(U59="","",XLOOKUP(U59,Master[Company],Master[Line Distance],"Unknown",0,1))</f>
        <v/>
      </c>
      <c r="M59" s="394"/>
      <c r="N59" s="341"/>
      <c r="O59" s="336" t="s">
        <v>389</v>
      </c>
      <c r="P59" s="341" t="str">
        <f t="array" ref="P59">if(U59="","",XLOOKUP(U59,Master[Company],Master[Terms],"NA",0,1))</f>
        <v>FOB</v>
      </c>
      <c r="Q59" s="341" t="str">
        <f t="shared" si="2"/>
        <v>CPO</v>
      </c>
      <c r="R59" s="341" t="str">
        <f t="array" ref="R59">if(U59="","",XLOOKUP(U59,Master[Company],Master[Group],"NA",0,1))</f>
        <v>KPN Corp</v>
      </c>
      <c r="S59" s="341" t="str">
        <f t="array" ref="S59">if(U59="","",XLOOKUP(U59,Master[Company],Master[Loading Location],"NA",0,1))</f>
        <v>Merauke</v>
      </c>
      <c r="T59" s="341" t="str">
        <f t="array" ref="T59">if(U59="","",XLOOKUP(U59,Master[Company],Master[Acronym],"NA",0,1))</f>
        <v>PT. ACP</v>
      </c>
      <c r="U59" s="336" t="s">
        <v>206</v>
      </c>
      <c r="V59" s="395">
        <v>500000.0</v>
      </c>
      <c r="W59" s="395">
        <v>500000.0</v>
      </c>
      <c r="X59" s="336">
        <v>1.182000000331E12</v>
      </c>
      <c r="Y59" s="341">
        <f t="shared" si="6"/>
        <v>1001027600</v>
      </c>
      <c r="Z59" s="336">
        <v>1.0010276E9</v>
      </c>
      <c r="AA59" s="341"/>
      <c r="AB59" s="341"/>
      <c r="AC59" s="401"/>
      <c r="AD59" s="512">
        <v>46061.0</v>
      </c>
      <c r="AE59" s="344">
        <v>46062.0</v>
      </c>
      <c r="AF59" s="344">
        <v>46073.0</v>
      </c>
      <c r="AG59" s="344">
        <v>46074.0</v>
      </c>
      <c r="AH59" s="564">
        <v>46088.0</v>
      </c>
      <c r="AI59" s="564"/>
      <c r="AJ59" s="564"/>
      <c r="AK59" s="565"/>
      <c r="AL59" s="564"/>
      <c r="AM59" s="564"/>
      <c r="AN59" s="564"/>
      <c r="AO59" s="564"/>
      <c r="AP59" s="564"/>
      <c r="AQ59" s="564"/>
      <c r="AR59" s="564"/>
      <c r="AS59" s="564"/>
      <c r="AT59" s="394"/>
      <c r="AU59" s="306"/>
      <c r="AV59" s="306"/>
      <c r="AW59" s="394"/>
      <c r="AX59" s="401"/>
      <c r="AY59" s="341"/>
      <c r="AZ59" s="341"/>
      <c r="BA59" s="341"/>
      <c r="BB59" s="341"/>
      <c r="BC59" s="393"/>
      <c r="BD59" s="341"/>
      <c r="BE59" s="341"/>
      <c r="BF59" s="341"/>
      <c r="BG59" s="402"/>
      <c r="BH59" s="403"/>
      <c r="BI59" s="405"/>
      <c r="BJ59" s="405"/>
      <c r="BK59" s="405"/>
      <c r="BL59" s="405"/>
      <c r="BM59" s="406"/>
    </row>
    <row r="60" ht="18.75" customHeight="1">
      <c r="A60" s="390">
        <f t="shared" si="7"/>
        <v>3</v>
      </c>
      <c r="B60" s="531" t="s">
        <v>673</v>
      </c>
      <c r="C60" s="337" t="s">
        <v>219</v>
      </c>
      <c r="D60" s="560" t="str">
        <f t="shared" si="5"/>
        <v>TBN</v>
      </c>
      <c r="E60" s="400" t="s">
        <v>492</v>
      </c>
      <c r="F60" s="394"/>
      <c r="G60" s="342" t="str">
        <f t="array" ref="G60">IF(C60="","",XLOOKUP(C60,'Master Data'!K:K,'Master Data'!N:N,"Input in Master Data",0,1))</f>
        <v>V/C</v>
      </c>
      <c r="H60" s="342" t="str">
        <f t="array" ref="H60">IF(C60="","",XLOOKUP(C60,'Master Data'!K:K,'Master Data'!O:O,"Input in Master Data",0,1))</f>
        <v>GAB</v>
      </c>
      <c r="I60" s="341" t="str">
        <f t="array" ref="I60">if(U60="","",XLOOKUP(U60,Master[Company],Master[Blow],"Unknown",0,1))</f>
        <v/>
      </c>
      <c r="J60" s="341" t="str">
        <f t="array" ref="J60">if(U60="","",XLOOKUP(U60,Master[Company],Master[Pigging],"Unknown",0,1))</f>
        <v/>
      </c>
      <c r="K60" s="341" t="str">
        <f t="array" ref="K60">if(U60="","",XLOOKUP(U60,Master[Company],Master[Load Method],"Unknown",0,1))</f>
        <v/>
      </c>
      <c r="L60" s="341" t="str">
        <f t="array" ref="L60">if(U60="","",XLOOKUP(U60,Master[Company],Master[Line Distance],"Unknown",0,1))</f>
        <v/>
      </c>
      <c r="M60" s="394"/>
      <c r="N60" s="341"/>
      <c r="O60" s="336" t="s">
        <v>389</v>
      </c>
      <c r="P60" s="341" t="str">
        <f t="array" ref="P60">if(U60="","",XLOOKUP(U60,Master[Company],Master[Terms],"NA",0,1))</f>
        <v>FOB</v>
      </c>
      <c r="Q60" s="341" t="str">
        <f t="shared" si="2"/>
        <v>CPO</v>
      </c>
      <c r="R60" s="341" t="str">
        <f t="array" ref="R60">if(U60="","",XLOOKUP(U60,Master[Company],Master[Group],"NA",0,1))</f>
        <v>KPN Corp</v>
      </c>
      <c r="S60" s="341" t="str">
        <f t="array" ref="S60">if(U60="","",XLOOKUP(U60,Master[Company],Master[Loading Location],"NA",0,1))</f>
        <v>Merauke</v>
      </c>
      <c r="T60" s="341" t="str">
        <f t="array" ref="T60">if(U60="","",XLOOKUP(U60,Master[Company],Master[Acronym],"NA",0,1))</f>
        <v>PT. ACP</v>
      </c>
      <c r="U60" s="336" t="s">
        <v>206</v>
      </c>
      <c r="V60" s="395">
        <v>442940.0</v>
      </c>
      <c r="W60" s="395">
        <v>442940.0</v>
      </c>
      <c r="X60" s="336" t="s">
        <v>241</v>
      </c>
      <c r="Y60" s="341" t="str">
        <f t="shared" si="6"/>
        <v>TBN</v>
      </c>
      <c r="Z60" s="336" t="s">
        <v>241</v>
      </c>
      <c r="AA60" s="341"/>
      <c r="AB60" s="341"/>
      <c r="AC60" s="401"/>
      <c r="AD60" s="512">
        <v>46061.0</v>
      </c>
      <c r="AE60" s="344">
        <v>46062.0</v>
      </c>
      <c r="AF60" s="344">
        <v>46073.0</v>
      </c>
      <c r="AG60" s="344">
        <v>46074.0</v>
      </c>
      <c r="AH60" s="564">
        <v>46088.0</v>
      </c>
      <c r="AI60" s="564"/>
      <c r="AJ60" s="564"/>
      <c r="AK60" s="565"/>
      <c r="AL60" s="564"/>
      <c r="AM60" s="564"/>
      <c r="AN60" s="564"/>
      <c r="AO60" s="564"/>
      <c r="AP60" s="564"/>
      <c r="AQ60" s="564"/>
      <c r="AR60" s="564"/>
      <c r="AS60" s="564"/>
      <c r="AT60" s="394"/>
      <c r="AU60" s="306"/>
      <c r="AV60" s="306"/>
      <c r="AW60" s="394"/>
      <c r="AX60" s="401"/>
      <c r="AY60" s="341"/>
      <c r="AZ60" s="341"/>
      <c r="BA60" s="341"/>
      <c r="BB60" s="341"/>
      <c r="BC60" s="393"/>
      <c r="BD60" s="341"/>
      <c r="BE60" s="341"/>
      <c r="BF60" s="341"/>
      <c r="BG60" s="402"/>
      <c r="BH60" s="403"/>
      <c r="BI60" s="405"/>
      <c r="BJ60" s="405"/>
      <c r="BK60" s="405"/>
      <c r="BL60" s="405"/>
      <c r="BM60" s="406"/>
    </row>
    <row r="61" ht="18.75" customHeight="1">
      <c r="A61" s="390">
        <f t="shared" si="7"/>
        <v>3</v>
      </c>
      <c r="B61" s="531" t="s">
        <v>673</v>
      </c>
      <c r="C61" s="337" t="s">
        <v>219</v>
      </c>
      <c r="D61" s="560">
        <f t="shared" si="5"/>
        <v>1192000000181</v>
      </c>
      <c r="E61" s="400" t="s">
        <v>492</v>
      </c>
      <c r="F61" s="394"/>
      <c r="G61" s="342" t="str">
        <f t="array" ref="G61">IF(C61="","",XLOOKUP(C61,'Master Data'!K:K,'Master Data'!N:N,"Input in Master Data",0,1))</f>
        <v>V/C</v>
      </c>
      <c r="H61" s="342" t="str">
        <f t="array" ref="H61">IF(C61="","",XLOOKUP(C61,'Master Data'!K:K,'Master Data'!O:O,"Input in Master Data",0,1))</f>
        <v>GAB</v>
      </c>
      <c r="I61" s="341" t="str">
        <f t="array" ref="I61">if(U61="","",XLOOKUP(U61,Master[Company],Master[Blow],"Unknown",0,1))</f>
        <v/>
      </c>
      <c r="J61" s="341" t="str">
        <f t="array" ref="J61">if(U61="","",XLOOKUP(U61,Master[Company],Master[Pigging],"Unknown",0,1))</f>
        <v/>
      </c>
      <c r="K61" s="341" t="str">
        <f t="array" ref="K61">if(U61="","",XLOOKUP(U61,Master[Company],Master[Load Method],"Unknown",0,1))</f>
        <v/>
      </c>
      <c r="L61" s="341" t="str">
        <f t="array" ref="L61">if(U61="","",XLOOKUP(U61,Master[Company],Master[Line Distance],"Unknown",0,1))</f>
        <v/>
      </c>
      <c r="M61" s="394"/>
      <c r="N61" s="341"/>
      <c r="O61" s="336" t="s">
        <v>389</v>
      </c>
      <c r="P61" s="341" t="str">
        <f t="array" ref="P61">if(U61="","",XLOOKUP(U61,Master[Company],Master[Terms],"NA",0,1))</f>
        <v>FOB</v>
      </c>
      <c r="Q61" s="341" t="str">
        <f t="shared" si="2"/>
        <v>CPO</v>
      </c>
      <c r="R61" s="341" t="str">
        <f t="array" ref="R61">if(U61="","",XLOOKUP(U61,Master[Company],Master[Group],"NA",0,1))</f>
        <v>KPN Corp</v>
      </c>
      <c r="S61" s="341" t="str">
        <f t="array" ref="S61">if(U61="","",XLOOKUP(U61,Master[Company],Master[Loading Location],"NA",0,1))</f>
        <v>Merauke</v>
      </c>
      <c r="T61" s="341" t="str">
        <f t="array" ref="T61">if(U61="","",XLOOKUP(U61,Master[Company],Master[Acronym],"NA",0,1))</f>
        <v>PT. APM</v>
      </c>
      <c r="U61" s="336" t="s">
        <v>211</v>
      </c>
      <c r="V61" s="395">
        <v>500000.0</v>
      </c>
      <c r="W61" s="395">
        <v>354800.0</v>
      </c>
      <c r="X61" s="336">
        <v>1.192000000181E12</v>
      </c>
      <c r="Y61" s="341">
        <f t="shared" si="6"/>
        <v>1001026829</v>
      </c>
      <c r="Z61" s="336">
        <v>1.001026829E9</v>
      </c>
      <c r="AA61" s="341"/>
      <c r="AB61" s="341"/>
      <c r="AC61" s="401"/>
      <c r="AD61" s="512">
        <v>46061.0</v>
      </c>
      <c r="AE61" s="344">
        <v>46062.0</v>
      </c>
      <c r="AF61" s="344">
        <v>46073.0</v>
      </c>
      <c r="AG61" s="344">
        <v>46074.0</v>
      </c>
      <c r="AH61" s="564">
        <v>46088.0</v>
      </c>
      <c r="AI61" s="564"/>
      <c r="AJ61" s="564"/>
      <c r="AK61" s="565"/>
      <c r="AL61" s="564"/>
      <c r="AM61" s="564"/>
      <c r="AN61" s="564"/>
      <c r="AO61" s="564"/>
      <c r="AP61" s="564"/>
      <c r="AQ61" s="564"/>
      <c r="AR61" s="564"/>
      <c r="AS61" s="564"/>
      <c r="AT61" s="394"/>
      <c r="AU61" s="306"/>
      <c r="AV61" s="306"/>
      <c r="AW61" s="394"/>
      <c r="AX61" s="401"/>
      <c r="AY61" s="341"/>
      <c r="AZ61" s="341"/>
      <c r="BA61" s="341"/>
      <c r="BB61" s="341"/>
      <c r="BC61" s="393"/>
      <c r="BD61" s="341"/>
      <c r="BE61" s="341"/>
      <c r="BF61" s="341"/>
      <c r="BG61" s="402"/>
      <c r="BH61" s="403"/>
      <c r="BI61" s="405"/>
      <c r="BJ61" s="405"/>
      <c r="BK61" s="405"/>
      <c r="BL61" s="405"/>
      <c r="BM61" s="406"/>
    </row>
    <row r="62" ht="18.75" customHeight="1">
      <c r="A62" s="390">
        <f t="shared" si="7"/>
        <v>3</v>
      </c>
      <c r="B62" s="531" t="s">
        <v>673</v>
      </c>
      <c r="C62" s="337" t="s">
        <v>219</v>
      </c>
      <c r="D62" s="560">
        <f t="shared" si="5"/>
        <v>1192000000183</v>
      </c>
      <c r="E62" s="400" t="s">
        <v>492</v>
      </c>
      <c r="F62" s="394"/>
      <c r="G62" s="342" t="str">
        <f t="array" ref="G62">IF(C62="","",XLOOKUP(C62,'Master Data'!K:K,'Master Data'!N:N,"Input in Master Data",0,1))</f>
        <v>V/C</v>
      </c>
      <c r="H62" s="342" t="str">
        <f t="array" ref="H62">IF(C62="","",XLOOKUP(C62,'Master Data'!K:K,'Master Data'!O:O,"Input in Master Data",0,1))</f>
        <v>GAB</v>
      </c>
      <c r="I62" s="341" t="str">
        <f t="array" ref="I62">if(U62="","",XLOOKUP(U62,Master[Company],Master[Blow],"Unknown",0,1))</f>
        <v/>
      </c>
      <c r="J62" s="341" t="str">
        <f t="array" ref="J62">if(U62="","",XLOOKUP(U62,Master[Company],Master[Pigging],"Unknown",0,1))</f>
        <v/>
      </c>
      <c r="K62" s="341" t="str">
        <f t="array" ref="K62">if(U62="","",XLOOKUP(U62,Master[Company],Master[Load Method],"Unknown",0,1))</f>
        <v/>
      </c>
      <c r="L62" s="341" t="str">
        <f t="array" ref="L62">if(U62="","",XLOOKUP(U62,Master[Company],Master[Line Distance],"Unknown",0,1))</f>
        <v/>
      </c>
      <c r="M62" s="394"/>
      <c r="N62" s="341"/>
      <c r="O62" s="336" t="s">
        <v>389</v>
      </c>
      <c r="P62" s="341" t="str">
        <f t="array" ref="P62">if(U62="","",XLOOKUP(U62,Master[Company],Master[Terms],"NA",0,1))</f>
        <v>FOB</v>
      </c>
      <c r="Q62" s="341" t="str">
        <f t="shared" si="2"/>
        <v>CPO</v>
      </c>
      <c r="R62" s="341" t="str">
        <f t="array" ref="R62">if(U62="","",XLOOKUP(U62,Master[Company],Master[Group],"NA",0,1))</f>
        <v>KPN Corp</v>
      </c>
      <c r="S62" s="341" t="str">
        <f t="array" ref="S62">if(U62="","",XLOOKUP(U62,Master[Company],Master[Loading Location],"NA",0,1))</f>
        <v>Merauke</v>
      </c>
      <c r="T62" s="341" t="str">
        <f t="array" ref="T62">if(U62="","",XLOOKUP(U62,Master[Company],Master[Acronym],"NA",0,1))</f>
        <v>PT. APM</v>
      </c>
      <c r="U62" s="336" t="s">
        <v>211</v>
      </c>
      <c r="V62" s="395">
        <v>350000.0</v>
      </c>
      <c r="W62" s="395">
        <v>350000.0</v>
      </c>
      <c r="X62" s="336">
        <v>1.192000000183E12</v>
      </c>
      <c r="Y62" s="341">
        <f t="shared" si="6"/>
        <v>1001027064</v>
      </c>
      <c r="Z62" s="336">
        <v>1.001027064E9</v>
      </c>
      <c r="AA62" s="341"/>
      <c r="AB62" s="341"/>
      <c r="AC62" s="401"/>
      <c r="AD62" s="512">
        <v>46061.0</v>
      </c>
      <c r="AE62" s="344">
        <v>46062.0</v>
      </c>
      <c r="AF62" s="344">
        <v>46073.0</v>
      </c>
      <c r="AG62" s="344">
        <v>46074.0</v>
      </c>
      <c r="AH62" s="564">
        <v>46088.0</v>
      </c>
      <c r="AI62" s="564"/>
      <c r="AJ62" s="564"/>
      <c r="AK62" s="565"/>
      <c r="AL62" s="564"/>
      <c r="AM62" s="564"/>
      <c r="AN62" s="564"/>
      <c r="AO62" s="564"/>
      <c r="AP62" s="564"/>
      <c r="AQ62" s="564"/>
      <c r="AR62" s="564"/>
      <c r="AS62" s="564"/>
      <c r="AT62" s="394"/>
      <c r="AU62" s="306"/>
      <c r="AV62" s="306"/>
      <c r="AW62" s="394"/>
      <c r="AX62" s="401"/>
      <c r="AY62" s="341"/>
      <c r="AZ62" s="341"/>
      <c r="BA62" s="341"/>
      <c r="BB62" s="341"/>
      <c r="BC62" s="393"/>
      <c r="BD62" s="341"/>
      <c r="BE62" s="341"/>
      <c r="BF62" s="341"/>
      <c r="BG62" s="402"/>
      <c r="BH62" s="403"/>
      <c r="BI62" s="405"/>
      <c r="BJ62" s="405"/>
      <c r="BK62" s="405"/>
      <c r="BL62" s="405"/>
      <c r="BM62" s="406"/>
    </row>
    <row r="63" ht="18.75" customHeight="1">
      <c r="A63" s="390">
        <f t="shared" si="7"/>
        <v>3</v>
      </c>
      <c r="B63" s="531" t="s">
        <v>673</v>
      </c>
      <c r="C63" s="337" t="s">
        <v>219</v>
      </c>
      <c r="D63" s="560">
        <f t="shared" si="5"/>
        <v>1192000000184</v>
      </c>
      <c r="E63" s="400" t="s">
        <v>492</v>
      </c>
      <c r="F63" s="394"/>
      <c r="G63" s="342" t="str">
        <f t="array" ref="G63">IF(C63="","",XLOOKUP(C63,'Master Data'!K:K,'Master Data'!N:N,"Input in Master Data",0,1))</f>
        <v>V/C</v>
      </c>
      <c r="H63" s="342" t="str">
        <f t="array" ref="H63">IF(C63="","",XLOOKUP(C63,'Master Data'!K:K,'Master Data'!O:O,"Input in Master Data",0,1))</f>
        <v>GAB</v>
      </c>
      <c r="I63" s="341" t="str">
        <f t="array" ref="I63">if(U63="","",XLOOKUP(U63,Master[Company],Master[Blow],"Unknown",0,1))</f>
        <v/>
      </c>
      <c r="J63" s="341" t="str">
        <f t="array" ref="J63">if(U63="","",XLOOKUP(U63,Master[Company],Master[Pigging],"Unknown",0,1))</f>
        <v/>
      </c>
      <c r="K63" s="341" t="str">
        <f t="array" ref="K63">if(U63="","",XLOOKUP(U63,Master[Company],Master[Load Method],"Unknown",0,1))</f>
        <v/>
      </c>
      <c r="L63" s="341" t="str">
        <f t="array" ref="L63">if(U63="","",XLOOKUP(U63,Master[Company],Master[Line Distance],"Unknown",0,1))</f>
        <v/>
      </c>
      <c r="M63" s="394"/>
      <c r="N63" s="341"/>
      <c r="O63" s="336" t="s">
        <v>389</v>
      </c>
      <c r="P63" s="341" t="str">
        <f t="array" ref="P63">if(U63="","",XLOOKUP(U63,Master[Company],Master[Terms],"NA",0,1))</f>
        <v>FOB</v>
      </c>
      <c r="Q63" s="341" t="str">
        <f t="shared" si="2"/>
        <v>CPO</v>
      </c>
      <c r="R63" s="341" t="str">
        <f t="array" ref="R63">if(U63="","",XLOOKUP(U63,Master[Company],Master[Group],"NA",0,1))</f>
        <v>KPN Corp</v>
      </c>
      <c r="S63" s="341" t="str">
        <f t="array" ref="S63">if(U63="","",XLOOKUP(U63,Master[Company],Master[Loading Location],"NA",0,1))</f>
        <v>Merauke</v>
      </c>
      <c r="T63" s="341" t="str">
        <f t="array" ref="T63">if(U63="","",XLOOKUP(U63,Master[Company],Master[Acronym],"NA",0,1))</f>
        <v>PT. APM</v>
      </c>
      <c r="U63" s="336" t="s">
        <v>211</v>
      </c>
      <c r="V63" s="395">
        <v>250000.0</v>
      </c>
      <c r="W63" s="395">
        <v>250000.0</v>
      </c>
      <c r="X63" s="336">
        <v>1.192000000184E12</v>
      </c>
      <c r="Y63" s="341">
        <f t="shared" si="6"/>
        <v>1001027116</v>
      </c>
      <c r="Z63" s="336">
        <v>1.001027116E9</v>
      </c>
      <c r="AA63" s="341"/>
      <c r="AB63" s="341"/>
      <c r="AC63" s="401"/>
      <c r="AD63" s="512">
        <v>46061.0</v>
      </c>
      <c r="AE63" s="344">
        <v>46062.0</v>
      </c>
      <c r="AF63" s="344">
        <v>46073.0</v>
      </c>
      <c r="AG63" s="344">
        <v>46074.0</v>
      </c>
      <c r="AH63" s="564">
        <v>46088.0</v>
      </c>
      <c r="AI63" s="564"/>
      <c r="AJ63" s="564"/>
      <c r="AK63" s="565"/>
      <c r="AL63" s="564"/>
      <c r="AM63" s="564"/>
      <c r="AN63" s="564"/>
      <c r="AO63" s="564"/>
      <c r="AP63" s="564"/>
      <c r="AQ63" s="564"/>
      <c r="AR63" s="564"/>
      <c r="AS63" s="564"/>
      <c r="AT63" s="394"/>
      <c r="AU63" s="306"/>
      <c r="AV63" s="306"/>
      <c r="AW63" s="394"/>
      <c r="AX63" s="401"/>
      <c r="AY63" s="341"/>
      <c r="AZ63" s="341"/>
      <c r="BA63" s="341"/>
      <c r="BB63" s="341"/>
      <c r="BC63" s="393"/>
      <c r="BD63" s="341"/>
      <c r="BE63" s="341"/>
      <c r="BF63" s="341"/>
      <c r="BG63" s="402"/>
      <c r="BH63" s="403"/>
      <c r="BI63" s="405"/>
      <c r="BJ63" s="405"/>
      <c r="BK63" s="405"/>
      <c r="BL63" s="405"/>
      <c r="BM63" s="406"/>
    </row>
    <row r="64" ht="18.75" customHeight="1">
      <c r="A64" s="407">
        <f t="shared" si="7"/>
        <v>3</v>
      </c>
      <c r="B64" s="469" t="s">
        <v>673</v>
      </c>
      <c r="C64" s="409" t="s">
        <v>219</v>
      </c>
      <c r="D64" s="477" t="str">
        <f t="shared" si="5"/>
        <v>TBN</v>
      </c>
      <c r="E64" s="421" t="s">
        <v>492</v>
      </c>
      <c r="F64" s="414"/>
      <c r="G64" s="478" t="str">
        <f t="array" ref="G64">IF(C64="","",XLOOKUP(C64,'Master Data'!K:K,'Master Data'!N:N,"Input in Master Data",0,1))</f>
        <v>V/C</v>
      </c>
      <c r="H64" s="478" t="str">
        <f t="array" ref="H64">IF(C64="","",XLOOKUP(C64,'Master Data'!K:K,'Master Data'!O:O,"Input in Master Data",0,1))</f>
        <v>GAB</v>
      </c>
      <c r="I64" s="413" t="str">
        <f t="array" ref="I64">if(U64="","",XLOOKUP(U64,Master[Company],Master[Blow],"Unknown",0,1))</f>
        <v/>
      </c>
      <c r="J64" s="413" t="str">
        <f t="array" ref="J64">if(U64="","",XLOOKUP(U64,Master[Company],Master[Pigging],"Unknown",0,1))</f>
        <v/>
      </c>
      <c r="K64" s="413" t="str">
        <f t="array" ref="K64">if(U64="","",XLOOKUP(U64,Master[Company],Master[Load Method],"Unknown",0,1))</f>
        <v/>
      </c>
      <c r="L64" s="413" t="str">
        <f t="array" ref="L64">if(U64="","",XLOOKUP(U64,Master[Company],Master[Line Distance],"Unknown",0,1))</f>
        <v/>
      </c>
      <c r="M64" s="414"/>
      <c r="N64" s="413"/>
      <c r="O64" s="415" t="s">
        <v>389</v>
      </c>
      <c r="P64" s="413" t="str">
        <f t="array" ref="P64">if(U64="","",XLOOKUP(U64,Master[Company],Master[Terms],"NA",0,1))</f>
        <v>FOB</v>
      </c>
      <c r="Q64" s="413" t="str">
        <f t="shared" si="2"/>
        <v>CPO</v>
      </c>
      <c r="R64" s="413" t="str">
        <f t="array" ref="R64">if(U64="","",XLOOKUP(U64,Master[Company],Master[Group],"NA",0,1))</f>
        <v>KPN Corp</v>
      </c>
      <c r="S64" s="413" t="str">
        <f t="array" ref="S64">if(U64="","",XLOOKUP(U64,Master[Company],Master[Loading Location],"NA",0,1))</f>
        <v>Merauke</v>
      </c>
      <c r="T64" s="413" t="str">
        <f t="array" ref="T64">if(U64="","",XLOOKUP(U64,Master[Company],Master[Acronym],"NA",0,1))</f>
        <v>PT. APM</v>
      </c>
      <c r="U64" s="415" t="s">
        <v>211</v>
      </c>
      <c r="V64" s="478">
        <v>445200.0</v>
      </c>
      <c r="W64" s="478">
        <v>445200.0</v>
      </c>
      <c r="X64" s="415" t="s">
        <v>241</v>
      </c>
      <c r="Y64" s="413" t="str">
        <f t="shared" si="6"/>
        <v>TBN</v>
      </c>
      <c r="Z64" s="415" t="s">
        <v>241</v>
      </c>
      <c r="AA64" s="413"/>
      <c r="AB64" s="413"/>
      <c r="AC64" s="422"/>
      <c r="AD64" s="572">
        <v>46061.0</v>
      </c>
      <c r="AE64" s="465">
        <v>46062.0</v>
      </c>
      <c r="AF64" s="465">
        <v>46073.0</v>
      </c>
      <c r="AG64" s="465">
        <v>46074.0</v>
      </c>
      <c r="AH64" s="466">
        <v>46088.0</v>
      </c>
      <c r="AI64" s="466"/>
      <c r="AJ64" s="466"/>
      <c r="AK64" s="573"/>
      <c r="AL64" s="466"/>
      <c r="AM64" s="466"/>
      <c r="AN64" s="466"/>
      <c r="AO64" s="466"/>
      <c r="AP64" s="466"/>
      <c r="AQ64" s="466"/>
      <c r="AR64" s="466"/>
      <c r="AS64" s="466"/>
      <c r="AT64" s="414"/>
      <c r="AU64" s="313"/>
      <c r="AV64" s="313"/>
      <c r="AW64" s="414"/>
      <c r="AX64" s="422"/>
      <c r="AY64" s="413"/>
      <c r="AZ64" s="413"/>
      <c r="BA64" s="413"/>
      <c r="BB64" s="413"/>
      <c r="BC64" s="412"/>
      <c r="BD64" s="413"/>
      <c r="BE64" s="413"/>
      <c r="BF64" s="413"/>
      <c r="BG64" s="423"/>
      <c r="BH64" s="424"/>
      <c r="BI64" s="426"/>
      <c r="BJ64" s="426"/>
      <c r="BK64" s="426"/>
      <c r="BL64" s="426"/>
      <c r="BM64" s="427"/>
    </row>
    <row r="65" ht="18.75" customHeight="1">
      <c r="A65" s="369">
        <f t="shared" si="7"/>
        <v>1</v>
      </c>
      <c r="B65" s="460" t="s">
        <v>674</v>
      </c>
      <c r="C65" s="371" t="s">
        <v>181</v>
      </c>
      <c r="D65" s="372">
        <v>1.172000000492E12</v>
      </c>
      <c r="E65" s="383" t="s">
        <v>319</v>
      </c>
      <c r="F65" s="376"/>
      <c r="G65" s="453" t="str">
        <f t="array" ref="G65">IF(C65="","",XLOOKUP(C65,'Master Data'!K:K,'Master Data'!N:N,"Input in Master Data",0,1))</f>
        <v>V/C</v>
      </c>
      <c r="H65" s="453" t="str">
        <f t="array" ref="H65">IF(C65="","",XLOOKUP(C65,'Master Data'!K:K,'Master Data'!O:O,"Input in Master Data",0,1))</f>
        <v/>
      </c>
      <c r="I65" s="375" t="str">
        <f t="array" ref="I65">if(U65="","",XLOOKUP(U65,Master[Company],Master[Blow],"Unknown",0,1))</f>
        <v/>
      </c>
      <c r="J65" s="375" t="str">
        <f t="array" ref="J65">if(U65="","",XLOOKUP(U65,Master[Company],Master[Pigging],"Unknown",0,1))</f>
        <v/>
      </c>
      <c r="K65" s="375" t="str">
        <f t="array" ref="K65">if(U65="","",XLOOKUP(U65,Master[Company],Master[Load Method],"Unknown",0,1))</f>
        <v/>
      </c>
      <c r="L65" s="375" t="str">
        <f t="array" ref="L65">if(U65="","",XLOOKUP(U65,Master[Company],Master[Line Distance],"Unknown",0,1))</f>
        <v/>
      </c>
      <c r="M65" s="376"/>
      <c r="N65" s="375"/>
      <c r="O65" s="377" t="s">
        <v>389</v>
      </c>
      <c r="P65" s="375" t="str">
        <f t="array" ref="P65">if(U65="","",XLOOKUP(U65,Master[Company],Master[Terms],"NA",0,1))</f>
        <v>FOB</v>
      </c>
      <c r="Q65" s="375" t="str">
        <f t="shared" si="2"/>
        <v>CPO</v>
      </c>
      <c r="R65" s="375" t="str">
        <f t="array" ref="R65">if(U65="","",XLOOKUP(U65,Master[Company],Master[Group],"NA",0,1))</f>
        <v>KPN Corp</v>
      </c>
      <c r="S65" s="375" t="str">
        <f t="array" ref="S65">if(U65="","",XLOOKUP(U65,Master[Company],Master[Loading Location],"NA",0,1))</f>
        <v>Mamuju</v>
      </c>
      <c r="T65" s="375" t="str">
        <f t="array" ref="T65">if(U65="","",XLOOKUP(U65,Master[Company],Master[Acronym],"NA",0,1))</f>
        <v>PT. WKSM</v>
      </c>
      <c r="U65" s="377" t="s">
        <v>291</v>
      </c>
      <c r="V65" s="378">
        <v>350000.0</v>
      </c>
      <c r="W65" s="378">
        <v>100200.0</v>
      </c>
      <c r="X65" s="377">
        <v>1.172000000492E12</v>
      </c>
      <c r="Y65" s="375">
        <f t="shared" si="6"/>
        <v>1001026827</v>
      </c>
      <c r="Z65" s="377">
        <v>1.001026827E9</v>
      </c>
      <c r="AA65" s="375"/>
      <c r="AB65" s="375"/>
      <c r="AC65" s="384"/>
      <c r="AD65" s="510"/>
      <c r="AE65" s="454"/>
      <c r="AF65" s="454"/>
      <c r="AG65" s="454"/>
      <c r="AH65" s="455"/>
      <c r="AI65" s="455"/>
      <c r="AJ65" s="455"/>
      <c r="AK65" s="571"/>
      <c r="AL65" s="455"/>
      <c r="AM65" s="455"/>
      <c r="AN65" s="455"/>
      <c r="AO65" s="455"/>
      <c r="AP65" s="455"/>
      <c r="AQ65" s="455"/>
      <c r="AR65" s="455"/>
      <c r="AS65" s="455"/>
      <c r="AT65" s="376"/>
      <c r="AU65" s="230"/>
      <c r="AV65" s="230"/>
      <c r="AW65" s="376"/>
      <c r="AX65" s="384"/>
      <c r="AY65" s="375"/>
      <c r="AZ65" s="375"/>
      <c r="BA65" s="375"/>
      <c r="BB65" s="375"/>
      <c r="BC65" s="374"/>
      <c r="BD65" s="375"/>
      <c r="BE65" s="375"/>
      <c r="BF65" s="375"/>
      <c r="BG65" s="385"/>
      <c r="BH65" s="386"/>
      <c r="BI65" s="388"/>
      <c r="BJ65" s="388"/>
      <c r="BK65" s="388"/>
      <c r="BL65" s="388"/>
      <c r="BM65" s="389"/>
    </row>
    <row r="66" ht="18.75" customHeight="1">
      <c r="A66" s="390">
        <f t="shared" si="7"/>
        <v>1</v>
      </c>
      <c r="B66" s="531" t="s">
        <v>674</v>
      </c>
      <c r="C66" s="337" t="s">
        <v>181</v>
      </c>
      <c r="D66" s="338">
        <v>1.172000000493E12</v>
      </c>
      <c r="E66" s="400" t="s">
        <v>319</v>
      </c>
      <c r="F66" s="394"/>
      <c r="G66" s="342" t="str">
        <f t="array" ref="G66">IF(C66="","",XLOOKUP(C66,'Master Data'!K:K,'Master Data'!N:N,"Input in Master Data",0,1))</f>
        <v>V/C</v>
      </c>
      <c r="H66" s="342" t="str">
        <f t="array" ref="H66">IF(C66="","",XLOOKUP(C66,'Master Data'!K:K,'Master Data'!O:O,"Input in Master Data",0,1))</f>
        <v/>
      </c>
      <c r="I66" s="341" t="str">
        <f t="array" ref="I66">if(U66="","",XLOOKUP(U66,Master[Company],Master[Blow],"Unknown",0,1))</f>
        <v/>
      </c>
      <c r="J66" s="341" t="str">
        <f t="array" ref="J66">if(U66="","",XLOOKUP(U66,Master[Company],Master[Pigging],"Unknown",0,1))</f>
        <v/>
      </c>
      <c r="K66" s="341" t="str">
        <f t="array" ref="K66">if(U66="","",XLOOKUP(U66,Master[Company],Master[Load Method],"Unknown",0,1))</f>
        <v/>
      </c>
      <c r="L66" s="341" t="str">
        <f t="array" ref="L66">if(U66="","",XLOOKUP(U66,Master[Company],Master[Line Distance],"Unknown",0,1))</f>
        <v/>
      </c>
      <c r="M66" s="394"/>
      <c r="N66" s="341"/>
      <c r="O66" s="336" t="s">
        <v>389</v>
      </c>
      <c r="P66" s="341" t="str">
        <f t="array" ref="P66">if(U66="","",XLOOKUP(U66,Master[Company],Master[Terms],"NA",0,1))</f>
        <v>FOB</v>
      </c>
      <c r="Q66" s="341" t="str">
        <f t="shared" si="2"/>
        <v>CPO</v>
      </c>
      <c r="R66" s="341" t="str">
        <f t="array" ref="R66">if(U66="","",XLOOKUP(U66,Master[Company],Master[Group],"NA",0,1))</f>
        <v>KPN Corp</v>
      </c>
      <c r="S66" s="341" t="str">
        <f t="array" ref="S66">if(U66="","",XLOOKUP(U66,Master[Company],Master[Loading Location],"NA",0,1))</f>
        <v>Mamuju</v>
      </c>
      <c r="T66" s="341" t="str">
        <f t="array" ref="T66">if(U66="","",XLOOKUP(U66,Master[Company],Master[Acronym],"NA",0,1))</f>
        <v>PT. WKSM</v>
      </c>
      <c r="U66" s="336" t="s">
        <v>291</v>
      </c>
      <c r="V66" s="395">
        <v>300000.0</v>
      </c>
      <c r="W66" s="395">
        <v>300000.0</v>
      </c>
      <c r="X66" s="336">
        <v>1.172000000493E12</v>
      </c>
      <c r="Y66" s="341">
        <f t="shared" si="6"/>
        <v>1001026950</v>
      </c>
      <c r="Z66" s="336">
        <v>1.00102695E9</v>
      </c>
      <c r="AA66" s="341"/>
      <c r="AB66" s="341"/>
      <c r="AC66" s="401"/>
      <c r="AD66" s="512"/>
      <c r="AE66" s="344"/>
      <c r="AF66" s="344"/>
      <c r="AG66" s="344"/>
      <c r="AH66" s="564"/>
      <c r="AI66" s="564"/>
      <c r="AJ66" s="564"/>
      <c r="AK66" s="565"/>
      <c r="AL66" s="564"/>
      <c r="AM66" s="564"/>
      <c r="AN66" s="564"/>
      <c r="AO66" s="564"/>
      <c r="AP66" s="564"/>
      <c r="AQ66" s="564"/>
      <c r="AR66" s="564"/>
      <c r="AS66" s="564"/>
      <c r="AT66" s="394"/>
      <c r="AU66" s="306"/>
      <c r="AV66" s="306"/>
      <c r="AW66" s="394"/>
      <c r="AX66" s="401"/>
      <c r="AY66" s="341"/>
      <c r="AZ66" s="341"/>
      <c r="BA66" s="341"/>
      <c r="BB66" s="341"/>
      <c r="BC66" s="393"/>
      <c r="BD66" s="341"/>
      <c r="BE66" s="341"/>
      <c r="BF66" s="341"/>
      <c r="BG66" s="402"/>
      <c r="BH66" s="403"/>
      <c r="BI66" s="405"/>
      <c r="BJ66" s="405"/>
      <c r="BK66" s="405"/>
      <c r="BL66" s="405"/>
      <c r="BM66" s="406"/>
    </row>
    <row r="67" ht="18.75" customHeight="1">
      <c r="A67" s="390">
        <f t="shared" si="7"/>
        <v>1</v>
      </c>
      <c r="B67" s="531" t="s">
        <v>674</v>
      </c>
      <c r="C67" s="337" t="s">
        <v>181</v>
      </c>
      <c r="D67" s="338">
        <v>1.172000000495E12</v>
      </c>
      <c r="E67" s="400" t="s">
        <v>319</v>
      </c>
      <c r="F67" s="394"/>
      <c r="G67" s="342" t="str">
        <f t="array" ref="G67">IF(C67="","",XLOOKUP(C67,'Master Data'!K:K,'Master Data'!N:N,"Input in Master Data",0,1))</f>
        <v>V/C</v>
      </c>
      <c r="H67" s="342" t="str">
        <f t="array" ref="H67">IF(C67="","",XLOOKUP(C67,'Master Data'!K:K,'Master Data'!O:O,"Input in Master Data",0,1))</f>
        <v/>
      </c>
      <c r="I67" s="341" t="str">
        <f t="array" ref="I67">if(U67="","",XLOOKUP(U67,Master[Company],Master[Blow],"Unknown",0,1))</f>
        <v/>
      </c>
      <c r="J67" s="341" t="str">
        <f t="array" ref="J67">if(U67="","",XLOOKUP(U67,Master[Company],Master[Pigging],"Unknown",0,1))</f>
        <v/>
      </c>
      <c r="K67" s="341" t="str">
        <f t="array" ref="K67">if(U67="","",XLOOKUP(U67,Master[Company],Master[Load Method],"Unknown",0,1))</f>
        <v/>
      </c>
      <c r="L67" s="341" t="str">
        <f t="array" ref="L67">if(U67="","",XLOOKUP(U67,Master[Company],Master[Line Distance],"Unknown",0,1))</f>
        <v/>
      </c>
      <c r="M67" s="394"/>
      <c r="N67" s="341"/>
      <c r="O67" s="336" t="s">
        <v>389</v>
      </c>
      <c r="P67" s="341" t="str">
        <f t="array" ref="P67">if(U67="","",XLOOKUP(U67,Master[Company],Master[Terms],"NA",0,1))</f>
        <v>FOB</v>
      </c>
      <c r="Q67" s="341" t="str">
        <f t="shared" si="2"/>
        <v>CPO</v>
      </c>
      <c r="R67" s="341" t="str">
        <f t="array" ref="R67">if(U67="","",XLOOKUP(U67,Master[Company],Master[Group],"NA",0,1))</f>
        <v>KPN Corp</v>
      </c>
      <c r="S67" s="341" t="str">
        <f t="array" ref="S67">if(U67="","",XLOOKUP(U67,Master[Company],Master[Loading Location],"NA",0,1))</f>
        <v>Mamuju</v>
      </c>
      <c r="T67" s="341" t="str">
        <f t="array" ref="T67">if(U67="","",XLOOKUP(U67,Master[Company],Master[Acronym],"NA",0,1))</f>
        <v>PT. WKSM</v>
      </c>
      <c r="U67" s="336" t="s">
        <v>291</v>
      </c>
      <c r="V67" s="395">
        <v>750000.0</v>
      </c>
      <c r="W67" s="395">
        <v>750000.0</v>
      </c>
      <c r="X67" s="336">
        <v>1.172000000495E12</v>
      </c>
      <c r="Y67" s="341">
        <f t="shared" si="6"/>
        <v>1001027042</v>
      </c>
      <c r="Z67" s="336">
        <v>1.001027042E9</v>
      </c>
      <c r="AA67" s="341"/>
      <c r="AB67" s="341"/>
      <c r="AC67" s="401"/>
      <c r="AD67" s="512"/>
      <c r="AE67" s="344"/>
      <c r="AF67" s="344"/>
      <c r="AG67" s="344"/>
      <c r="AH67" s="564"/>
      <c r="AI67" s="564"/>
      <c r="AJ67" s="564"/>
      <c r="AK67" s="565"/>
      <c r="AL67" s="564"/>
      <c r="AM67" s="564"/>
      <c r="AN67" s="564"/>
      <c r="AO67" s="564"/>
      <c r="AP67" s="564"/>
      <c r="AQ67" s="564"/>
      <c r="AR67" s="564"/>
      <c r="AS67" s="564"/>
      <c r="AT67" s="394"/>
      <c r="AU67" s="306"/>
      <c r="AV67" s="306"/>
      <c r="AW67" s="394"/>
      <c r="AX67" s="401"/>
      <c r="AY67" s="341"/>
      <c r="AZ67" s="341"/>
      <c r="BA67" s="341"/>
      <c r="BB67" s="341"/>
      <c r="BC67" s="393"/>
      <c r="BD67" s="341"/>
      <c r="BE67" s="341"/>
      <c r="BF67" s="341"/>
      <c r="BG67" s="402"/>
      <c r="BH67" s="403"/>
      <c r="BI67" s="405"/>
      <c r="BJ67" s="405"/>
      <c r="BK67" s="405"/>
      <c r="BL67" s="405"/>
      <c r="BM67" s="406"/>
    </row>
    <row r="68" ht="18.75" customHeight="1">
      <c r="A68" s="390">
        <f t="shared" si="7"/>
        <v>1</v>
      </c>
      <c r="B68" s="531" t="s">
        <v>674</v>
      </c>
      <c r="C68" s="337" t="s">
        <v>181</v>
      </c>
      <c r="D68" s="338">
        <v>1.172000000496E12</v>
      </c>
      <c r="E68" s="400" t="s">
        <v>319</v>
      </c>
      <c r="F68" s="394"/>
      <c r="G68" s="342" t="str">
        <f t="array" ref="G68">IF(C68="","",XLOOKUP(C68,'Master Data'!K:K,'Master Data'!N:N,"Input in Master Data",0,1))</f>
        <v>V/C</v>
      </c>
      <c r="H68" s="342" t="str">
        <f t="array" ref="H68">IF(C68="","",XLOOKUP(C68,'Master Data'!K:K,'Master Data'!O:O,"Input in Master Data",0,1))</f>
        <v/>
      </c>
      <c r="I68" s="341" t="str">
        <f t="array" ref="I68">if(U68="","",XLOOKUP(U68,Master[Company],Master[Blow],"Unknown",0,1))</f>
        <v/>
      </c>
      <c r="J68" s="341" t="str">
        <f t="array" ref="J68">if(U68="","",XLOOKUP(U68,Master[Company],Master[Pigging],"Unknown",0,1))</f>
        <v/>
      </c>
      <c r="K68" s="341" t="str">
        <f t="array" ref="K68">if(U68="","",XLOOKUP(U68,Master[Company],Master[Load Method],"Unknown",0,1))</f>
        <v/>
      </c>
      <c r="L68" s="341" t="str">
        <f t="array" ref="L68">if(U68="","",XLOOKUP(U68,Master[Company],Master[Line Distance],"Unknown",0,1))</f>
        <v/>
      </c>
      <c r="M68" s="394"/>
      <c r="N68" s="341"/>
      <c r="O68" s="336" t="s">
        <v>389</v>
      </c>
      <c r="P68" s="341" t="str">
        <f t="array" ref="P68">if(U68="","",XLOOKUP(U68,Master[Company],Master[Terms],"NA",0,1))</f>
        <v>FOB</v>
      </c>
      <c r="Q68" s="341" t="str">
        <f t="shared" si="2"/>
        <v>CPO</v>
      </c>
      <c r="R68" s="341" t="str">
        <f t="array" ref="R68">if(U68="","",XLOOKUP(U68,Master[Company],Master[Group],"NA",0,1))</f>
        <v>KPN Corp</v>
      </c>
      <c r="S68" s="341" t="str">
        <f t="array" ref="S68">if(U68="","",XLOOKUP(U68,Master[Company],Master[Loading Location],"NA",0,1))</f>
        <v>Mamuju</v>
      </c>
      <c r="T68" s="341" t="str">
        <f t="array" ref="T68">if(U68="","",XLOOKUP(U68,Master[Company],Master[Acronym],"NA",0,1))</f>
        <v>PT. WKSM</v>
      </c>
      <c r="U68" s="336" t="s">
        <v>291</v>
      </c>
      <c r="V68" s="395">
        <v>350000.0</v>
      </c>
      <c r="W68" s="395">
        <v>350000.0</v>
      </c>
      <c r="X68" s="336">
        <v>1.172000000496E12</v>
      </c>
      <c r="Y68" s="341">
        <f t="shared" si="6"/>
        <v>1001027113</v>
      </c>
      <c r="Z68" s="336">
        <v>1.001027113E9</v>
      </c>
      <c r="AA68" s="341"/>
      <c r="AB68" s="341"/>
      <c r="AC68" s="401"/>
      <c r="AD68" s="512"/>
      <c r="AE68" s="344"/>
      <c r="AF68" s="344"/>
      <c r="AG68" s="344"/>
      <c r="AH68" s="564"/>
      <c r="AI68" s="564"/>
      <c r="AJ68" s="564"/>
      <c r="AK68" s="565"/>
      <c r="AL68" s="564"/>
      <c r="AM68" s="564"/>
      <c r="AN68" s="564"/>
      <c r="AO68" s="564"/>
      <c r="AP68" s="564"/>
      <c r="AQ68" s="564"/>
      <c r="AR68" s="564"/>
      <c r="AS68" s="564"/>
      <c r="AT68" s="394"/>
      <c r="AU68" s="306"/>
      <c r="AV68" s="306"/>
      <c r="AW68" s="394"/>
      <c r="AX68" s="401"/>
      <c r="AY68" s="341"/>
      <c r="AZ68" s="341"/>
      <c r="BA68" s="341"/>
      <c r="BB68" s="341"/>
      <c r="BC68" s="393"/>
      <c r="BD68" s="341"/>
      <c r="BE68" s="341"/>
      <c r="BF68" s="341"/>
      <c r="BG68" s="402"/>
      <c r="BH68" s="403"/>
      <c r="BI68" s="405"/>
      <c r="BJ68" s="405"/>
      <c r="BK68" s="405"/>
      <c r="BL68" s="405"/>
      <c r="BM68" s="406"/>
    </row>
    <row r="69" ht="18.75" customHeight="1">
      <c r="A69" s="390">
        <f t="shared" si="7"/>
        <v>1</v>
      </c>
      <c r="B69" s="531" t="s">
        <v>674</v>
      </c>
      <c r="C69" s="337" t="s">
        <v>181</v>
      </c>
      <c r="D69" s="338">
        <v>1.172000000497E12</v>
      </c>
      <c r="E69" s="400" t="s">
        <v>319</v>
      </c>
      <c r="F69" s="394"/>
      <c r="G69" s="342" t="str">
        <f t="array" ref="G69">IF(C69="","",XLOOKUP(C69,'Master Data'!K:K,'Master Data'!N:N,"Input in Master Data",0,1))</f>
        <v>V/C</v>
      </c>
      <c r="H69" s="342" t="str">
        <f t="array" ref="H69">IF(C69="","",XLOOKUP(C69,'Master Data'!K:K,'Master Data'!O:O,"Input in Master Data",0,1))</f>
        <v/>
      </c>
      <c r="I69" s="341" t="str">
        <f t="array" ref="I69">if(U69="","",XLOOKUP(U69,Master[Company],Master[Blow],"Unknown",0,1))</f>
        <v/>
      </c>
      <c r="J69" s="341" t="str">
        <f t="array" ref="J69">if(U69="","",XLOOKUP(U69,Master[Company],Master[Pigging],"Unknown",0,1))</f>
        <v/>
      </c>
      <c r="K69" s="341" t="str">
        <f t="array" ref="K69">if(U69="","",XLOOKUP(U69,Master[Company],Master[Load Method],"Unknown",0,1))</f>
        <v/>
      </c>
      <c r="L69" s="341" t="str">
        <f t="array" ref="L69">if(U69="","",XLOOKUP(U69,Master[Company],Master[Line Distance],"Unknown",0,1))</f>
        <v/>
      </c>
      <c r="M69" s="394"/>
      <c r="N69" s="341"/>
      <c r="O69" s="336" t="s">
        <v>389</v>
      </c>
      <c r="P69" s="341" t="str">
        <f t="array" ref="P69">if(U69="","",XLOOKUP(U69,Master[Company],Master[Terms],"NA",0,1))</f>
        <v>FOB</v>
      </c>
      <c r="Q69" s="341" t="str">
        <f t="shared" si="2"/>
        <v>CPO</v>
      </c>
      <c r="R69" s="341" t="str">
        <f t="array" ref="R69">if(U69="","",XLOOKUP(U69,Master[Company],Master[Group],"NA",0,1))</f>
        <v>KPN Corp</v>
      </c>
      <c r="S69" s="341" t="str">
        <f t="array" ref="S69">if(U69="","",XLOOKUP(U69,Master[Company],Master[Loading Location],"NA",0,1))</f>
        <v>Mamuju</v>
      </c>
      <c r="T69" s="341" t="str">
        <f t="array" ref="T69">if(U69="","",XLOOKUP(U69,Master[Company],Master[Acronym],"NA",0,1))</f>
        <v>PT. WKSM</v>
      </c>
      <c r="U69" s="336" t="s">
        <v>291</v>
      </c>
      <c r="V69" s="395">
        <v>500000.0</v>
      </c>
      <c r="W69" s="395">
        <v>500000.0</v>
      </c>
      <c r="X69" s="336">
        <v>1.172000000497E12</v>
      </c>
      <c r="Y69" s="341">
        <f t="shared" si="6"/>
        <v>1001027238</v>
      </c>
      <c r="Z69" s="336">
        <v>1.001027238E9</v>
      </c>
      <c r="AA69" s="341"/>
      <c r="AB69" s="341"/>
      <c r="AC69" s="401"/>
      <c r="AD69" s="512"/>
      <c r="AE69" s="344"/>
      <c r="AF69" s="344"/>
      <c r="AG69" s="344"/>
      <c r="AH69" s="564"/>
      <c r="AI69" s="564"/>
      <c r="AJ69" s="564"/>
      <c r="AK69" s="565"/>
      <c r="AL69" s="564"/>
      <c r="AM69" s="564"/>
      <c r="AN69" s="564"/>
      <c r="AO69" s="564"/>
      <c r="AP69" s="564"/>
      <c r="AQ69" s="564"/>
      <c r="AR69" s="564"/>
      <c r="AS69" s="564"/>
      <c r="AT69" s="394"/>
      <c r="AU69" s="306"/>
      <c r="AV69" s="306"/>
      <c r="AW69" s="394"/>
      <c r="AX69" s="401"/>
      <c r="AY69" s="341"/>
      <c r="AZ69" s="341"/>
      <c r="BA69" s="341"/>
      <c r="BB69" s="341"/>
      <c r="BC69" s="393"/>
      <c r="BD69" s="341"/>
      <c r="BE69" s="341"/>
      <c r="BF69" s="341"/>
      <c r="BG69" s="402"/>
      <c r="BH69" s="403"/>
      <c r="BI69" s="405"/>
      <c r="BJ69" s="405"/>
      <c r="BK69" s="405"/>
      <c r="BL69" s="405"/>
      <c r="BM69" s="406"/>
    </row>
    <row r="70" ht="18.75" customHeight="1">
      <c r="A70" s="390">
        <f t="shared" si="7"/>
        <v>1</v>
      </c>
      <c r="B70" s="531" t="s">
        <v>674</v>
      </c>
      <c r="C70" s="337" t="s">
        <v>181</v>
      </c>
      <c r="D70" s="338">
        <v>1.172000000498E12</v>
      </c>
      <c r="E70" s="400" t="s">
        <v>319</v>
      </c>
      <c r="F70" s="394"/>
      <c r="G70" s="342" t="str">
        <f t="array" ref="G70">IF(C70="","",XLOOKUP(C70,'Master Data'!K:K,'Master Data'!N:N,"Input in Master Data",0,1))</f>
        <v>V/C</v>
      </c>
      <c r="H70" s="342" t="str">
        <f t="array" ref="H70">IF(C70="","",XLOOKUP(C70,'Master Data'!K:K,'Master Data'!O:O,"Input in Master Data",0,1))</f>
        <v/>
      </c>
      <c r="I70" s="341" t="str">
        <f t="array" ref="I70">if(U70="","",XLOOKUP(U70,Master[Company],Master[Blow],"Unknown",0,1))</f>
        <v/>
      </c>
      <c r="J70" s="341" t="str">
        <f t="array" ref="J70">if(U70="","",XLOOKUP(U70,Master[Company],Master[Pigging],"Unknown",0,1))</f>
        <v/>
      </c>
      <c r="K70" s="341" t="str">
        <f t="array" ref="K70">if(U70="","",XLOOKUP(U70,Master[Company],Master[Load Method],"Unknown",0,1))</f>
        <v/>
      </c>
      <c r="L70" s="341" t="str">
        <f t="array" ref="L70">if(U70="","",XLOOKUP(U70,Master[Company],Master[Line Distance],"Unknown",0,1))</f>
        <v/>
      </c>
      <c r="M70" s="394"/>
      <c r="N70" s="341"/>
      <c r="O70" s="336" t="s">
        <v>389</v>
      </c>
      <c r="P70" s="341" t="str">
        <f t="array" ref="P70">if(U70="","",XLOOKUP(U70,Master[Company],Master[Terms],"NA",0,1))</f>
        <v>FOB</v>
      </c>
      <c r="Q70" s="341" t="str">
        <f t="shared" si="2"/>
        <v>CPO</v>
      </c>
      <c r="R70" s="341" t="str">
        <f t="array" ref="R70">if(U70="","",XLOOKUP(U70,Master[Company],Master[Group],"NA",0,1))</f>
        <v>KPN Corp</v>
      </c>
      <c r="S70" s="341" t="str">
        <f t="array" ref="S70">if(U70="","",XLOOKUP(U70,Master[Company],Master[Loading Location],"NA",0,1))</f>
        <v>Mamuju</v>
      </c>
      <c r="T70" s="341" t="str">
        <f t="array" ref="T70">if(U70="","",XLOOKUP(U70,Master[Company],Master[Acronym],"NA",0,1))</f>
        <v>PT. WKSM</v>
      </c>
      <c r="U70" s="336" t="s">
        <v>291</v>
      </c>
      <c r="V70" s="395">
        <v>500000.0</v>
      </c>
      <c r="W70" s="395">
        <v>500000.0</v>
      </c>
      <c r="X70" s="336">
        <v>1.172000000498E12</v>
      </c>
      <c r="Y70" s="341">
        <f t="shared" si="6"/>
        <v>1001027366</v>
      </c>
      <c r="Z70" s="336">
        <v>1.001027366E9</v>
      </c>
      <c r="AA70" s="341"/>
      <c r="AB70" s="341"/>
      <c r="AC70" s="401"/>
      <c r="AD70" s="512"/>
      <c r="AE70" s="344"/>
      <c r="AF70" s="344"/>
      <c r="AG70" s="344"/>
      <c r="AH70" s="564"/>
      <c r="AI70" s="564"/>
      <c r="AJ70" s="564"/>
      <c r="AK70" s="565"/>
      <c r="AL70" s="564"/>
      <c r="AM70" s="564"/>
      <c r="AN70" s="564"/>
      <c r="AO70" s="564"/>
      <c r="AP70" s="564"/>
      <c r="AQ70" s="564"/>
      <c r="AR70" s="564"/>
      <c r="AS70" s="564"/>
      <c r="AT70" s="394"/>
      <c r="AU70" s="306"/>
      <c r="AV70" s="306"/>
      <c r="AW70" s="394"/>
      <c r="AX70" s="401"/>
      <c r="AY70" s="341"/>
      <c r="AZ70" s="341"/>
      <c r="BA70" s="341"/>
      <c r="BB70" s="341"/>
      <c r="BC70" s="393"/>
      <c r="BD70" s="341"/>
      <c r="BE70" s="341"/>
      <c r="BF70" s="341"/>
      <c r="BG70" s="402"/>
      <c r="BH70" s="403"/>
      <c r="BI70" s="405"/>
      <c r="BJ70" s="405"/>
      <c r="BK70" s="405"/>
      <c r="BL70" s="405"/>
      <c r="BM70" s="406"/>
    </row>
    <row r="71" ht="18.75" customHeight="1">
      <c r="A71" s="390">
        <f t="shared" si="7"/>
        <v>1</v>
      </c>
      <c r="B71" s="531" t="s">
        <v>674</v>
      </c>
      <c r="C71" s="337" t="s">
        <v>181</v>
      </c>
      <c r="D71" s="338" t="s">
        <v>593</v>
      </c>
      <c r="E71" s="400" t="s">
        <v>319</v>
      </c>
      <c r="F71" s="394"/>
      <c r="G71" s="342" t="s">
        <v>64</v>
      </c>
      <c r="H71" s="342"/>
      <c r="I71" s="341"/>
      <c r="J71" s="341"/>
      <c r="K71" s="341"/>
      <c r="L71" s="341"/>
      <c r="M71" s="394"/>
      <c r="N71" s="341"/>
      <c r="O71" s="336" t="s">
        <v>389</v>
      </c>
      <c r="P71" s="341" t="s">
        <v>21</v>
      </c>
      <c r="Q71" s="341" t="s">
        <v>549</v>
      </c>
      <c r="R71" s="341" t="s">
        <v>48</v>
      </c>
      <c r="S71" s="341" t="s">
        <v>293</v>
      </c>
      <c r="T71" s="341" t="s">
        <v>292</v>
      </c>
      <c r="U71" s="336" t="s">
        <v>291</v>
      </c>
      <c r="V71" s="395">
        <v>500000.0</v>
      </c>
      <c r="W71" s="395">
        <v>500000.0</v>
      </c>
      <c r="X71" s="336" t="s">
        <v>593</v>
      </c>
      <c r="Y71" s="341" t="s">
        <v>593</v>
      </c>
      <c r="Z71" s="336" t="s">
        <v>593</v>
      </c>
      <c r="AA71" s="341"/>
      <c r="AB71" s="341"/>
      <c r="AC71" s="401"/>
      <c r="AD71" s="512"/>
      <c r="AE71" s="344"/>
      <c r="AF71" s="344"/>
      <c r="AG71" s="344"/>
      <c r="AH71" s="564"/>
      <c r="AI71" s="564"/>
      <c r="AJ71" s="564"/>
      <c r="AK71" s="565"/>
      <c r="AL71" s="564"/>
      <c r="AM71" s="564"/>
      <c r="AN71" s="564"/>
      <c r="AO71" s="564"/>
      <c r="AP71" s="564"/>
      <c r="AQ71" s="564"/>
      <c r="AR71" s="564"/>
      <c r="AS71" s="564"/>
      <c r="AT71" s="394"/>
      <c r="AU71" s="306"/>
      <c r="AV71" s="306"/>
      <c r="AW71" s="394"/>
      <c r="AX71" s="401"/>
      <c r="AY71" s="341"/>
      <c r="AZ71" s="341"/>
      <c r="BA71" s="341"/>
      <c r="BB71" s="341"/>
      <c r="BC71" s="393"/>
      <c r="BD71" s="341"/>
      <c r="BE71" s="341"/>
      <c r="BF71" s="341"/>
      <c r="BG71" s="402"/>
      <c r="BH71" s="403"/>
      <c r="BI71" s="405"/>
      <c r="BJ71" s="405"/>
      <c r="BK71" s="405"/>
      <c r="BL71" s="405"/>
      <c r="BM71" s="406"/>
    </row>
    <row r="72" ht="18.75" customHeight="1">
      <c r="A72" s="407">
        <f>if(B72="","",IF(B72=B70,A70,if(A70=3,1,A70+1)))</f>
        <v>1</v>
      </c>
      <c r="B72" s="469" t="s">
        <v>674</v>
      </c>
      <c r="C72" s="409" t="s">
        <v>181</v>
      </c>
      <c r="D72" s="410" t="s">
        <v>593</v>
      </c>
      <c r="E72" s="421" t="s">
        <v>319</v>
      </c>
      <c r="F72" s="414"/>
      <c r="G72" s="478" t="str">
        <f t="array" ref="G72">IF(C72="","",XLOOKUP(C72,'Master Data'!K:K,'Master Data'!N:N,"Input in Master Data",0,1))</f>
        <v>V/C</v>
      </c>
      <c r="H72" s="478" t="str">
        <f t="array" ref="H72">IF(C72="","",XLOOKUP(C72,'Master Data'!K:K,'Master Data'!O:O,"Input in Master Data",0,1))</f>
        <v/>
      </c>
      <c r="I72" s="413" t="str">
        <f t="array" ref="I72">if(U72="","",XLOOKUP(U72,Master[Company],Master[Blow],"Unknown",0,1))</f>
        <v/>
      </c>
      <c r="J72" s="413" t="str">
        <f t="array" ref="J72">if(U72="","",XLOOKUP(U72,Master[Company],Master[Pigging],"Unknown",0,1))</f>
        <v/>
      </c>
      <c r="K72" s="413" t="str">
        <f t="array" ref="K72">if(U72="","",XLOOKUP(U72,Master[Company],Master[Load Method],"Unknown",0,1))</f>
        <v/>
      </c>
      <c r="L72" s="413" t="str">
        <f t="array" ref="L72">if(U72="","",XLOOKUP(U72,Master[Company],Master[Line Distance],"Unknown",0,1))</f>
        <v/>
      </c>
      <c r="M72" s="414"/>
      <c r="N72" s="413"/>
      <c r="O72" s="415" t="s">
        <v>389</v>
      </c>
      <c r="P72" s="413" t="str">
        <f t="array" ref="P72">if(U72="","",XLOOKUP(U72,Master[Company],Master[Terms],"NA",0,1))</f>
        <v>FOB</v>
      </c>
      <c r="Q72" s="413" t="str">
        <f t="shared" ref="Q72:Q76" si="8">IF(X72="","","CPO")</f>
        <v>CPO</v>
      </c>
      <c r="R72" s="413" t="str">
        <f t="array" ref="R72">if(U72="","",XLOOKUP(U72,Master[Company],Master[Group],"NA",0,1))</f>
        <v>KPN Corp</v>
      </c>
      <c r="S72" s="413" t="str">
        <f t="array" ref="S72">if(U72="","",XLOOKUP(U72,Master[Company],Master[Loading Location],"NA",0,1))</f>
        <v>Mamuju</v>
      </c>
      <c r="T72" s="413" t="str">
        <f t="array" ref="T72">if(U72="","",XLOOKUP(U72,Master[Company],Master[Acronym],"NA",0,1))</f>
        <v>PT. WKSM</v>
      </c>
      <c r="U72" s="415" t="s">
        <v>291</v>
      </c>
      <c r="V72" s="416">
        <v>200000.0</v>
      </c>
      <c r="W72" s="416">
        <v>200000.0</v>
      </c>
      <c r="X72" s="415" t="s">
        <v>593</v>
      </c>
      <c r="Y72" s="413" t="str">
        <f t="shared" ref="Y72:Y75" si="9">IF(AB72="",Z72,AB72)</f>
        <v>TBA</v>
      </c>
      <c r="Z72" s="415" t="s">
        <v>593</v>
      </c>
      <c r="AA72" s="413"/>
      <c r="AB72" s="413"/>
      <c r="AC72" s="422"/>
      <c r="AD72" s="572"/>
      <c r="AE72" s="465"/>
      <c r="AF72" s="465"/>
      <c r="AG72" s="465"/>
      <c r="AH72" s="466"/>
      <c r="AI72" s="466"/>
      <c r="AJ72" s="466"/>
      <c r="AK72" s="573"/>
      <c r="AL72" s="466"/>
      <c r="AM72" s="466"/>
      <c r="AN72" s="466"/>
      <c r="AO72" s="466"/>
      <c r="AP72" s="466"/>
      <c r="AQ72" s="466"/>
      <c r="AR72" s="466"/>
      <c r="AS72" s="466"/>
      <c r="AT72" s="414"/>
      <c r="AU72" s="313"/>
      <c r="AV72" s="313"/>
      <c r="AW72" s="414"/>
      <c r="AX72" s="422"/>
      <c r="AY72" s="413"/>
      <c r="AZ72" s="413"/>
      <c r="BA72" s="413"/>
      <c r="BB72" s="413"/>
      <c r="BC72" s="412"/>
      <c r="BD72" s="413"/>
      <c r="BE72" s="413"/>
      <c r="BF72" s="413"/>
      <c r="BG72" s="423"/>
      <c r="BH72" s="424"/>
      <c r="BI72" s="426"/>
      <c r="BJ72" s="426"/>
      <c r="BK72" s="426"/>
      <c r="BL72" s="426"/>
      <c r="BM72" s="427"/>
    </row>
    <row r="73">
      <c r="A73" s="183">
        <f t="shared" ref="A73:A78" si="10">if(B73="","",IF(B73=B72,A72,if(A72=3,1,A72+1)))</f>
        <v>2</v>
      </c>
      <c r="B73" s="586" t="s">
        <v>675</v>
      </c>
      <c r="C73" s="587" t="s">
        <v>186</v>
      </c>
      <c r="D73" s="603" t="s">
        <v>676</v>
      </c>
      <c r="E73" s="199" t="s">
        <v>319</v>
      </c>
      <c r="F73" s="188"/>
      <c r="G73" s="192" t="str">
        <f t="array" ref="G73">IF(C73="","",XLOOKUP(C73,'Master Data'!K:K,'Master Data'!N:N,"Input in Master Data",0,1))</f>
        <v>V/C</v>
      </c>
      <c r="H73" s="192" t="str">
        <f t="array" ref="H73">IF(C73="","",XLOOKUP(C73,'Master Data'!K:K,'Master Data'!O:O,"Input in Master Data",0,1))</f>
        <v/>
      </c>
      <c r="I73" s="189" t="str">
        <f t="array" ref="I73">if(U73="","",XLOOKUP(U73,Master[Company],Master[Blow],"Unknown",0,1))</f>
        <v/>
      </c>
      <c r="J73" s="189" t="str">
        <f t="array" ref="J73">if(U73="","",XLOOKUP(U73,Master[Company],Master[Pigging],"Unknown",0,1))</f>
        <v/>
      </c>
      <c r="K73" s="189" t="str">
        <f t="array" ref="K73">if(U73="","",XLOOKUP(U73,Master[Company],Master[Load Method],"Unknown",0,1))</f>
        <v/>
      </c>
      <c r="L73" s="189" t="str">
        <f t="array" ref="L73">if(U73="","",XLOOKUP(U73,Master[Company],Master[Line Distance],"Unknown",0,1))</f>
        <v/>
      </c>
      <c r="M73" s="188"/>
      <c r="N73" s="189"/>
      <c r="O73" s="191" t="s">
        <v>389</v>
      </c>
      <c r="P73" s="189" t="str">
        <f t="array" ref="P73">if(U73="","",XLOOKUP(U73,Master[Company],Master[Terms],"NA",0,1))</f>
        <v>CIF</v>
      </c>
      <c r="Q73" s="189" t="str">
        <f t="shared" si="8"/>
        <v>CPO</v>
      </c>
      <c r="R73" s="189" t="str">
        <f t="array" ref="R73">if(U73="","",XLOOKUP(U73,Master[Company],Master[Group],"NA",0,1))</f>
        <v>Timor Jaya</v>
      </c>
      <c r="S73" s="189" t="str">
        <f t="array" ref="S73">if(U73="","",XLOOKUP(U73,Master[Company],Master[Loading Location],"NA",0,1))</f>
        <v>Poso</v>
      </c>
      <c r="T73" s="189" t="str">
        <f t="array" ref="T73">if(U73="","",XLOOKUP(U73,Master[Company],Master[Acronym],"NA",0,1))</f>
        <v>PT. TJIM</v>
      </c>
      <c r="U73" s="191" t="s">
        <v>259</v>
      </c>
      <c r="V73" s="604" t="s">
        <v>677</v>
      </c>
      <c r="W73" s="604" t="s">
        <v>677</v>
      </c>
      <c r="X73" s="189" t="s">
        <v>676</v>
      </c>
      <c r="Y73" s="189">
        <f t="shared" si="9"/>
        <v>1001027379</v>
      </c>
      <c r="Z73" s="191">
        <v>1.001027379E9</v>
      </c>
      <c r="AA73" s="189"/>
      <c r="AB73" s="189"/>
      <c r="AC73" s="194"/>
      <c r="AD73" s="195"/>
      <c r="AE73" s="196"/>
      <c r="AF73" s="196"/>
      <c r="AG73" s="196"/>
      <c r="AH73" s="196"/>
      <c r="AI73" s="237"/>
      <c r="AJ73" s="237"/>
      <c r="AK73" s="243"/>
      <c r="AL73" s="196"/>
      <c r="AM73" s="196"/>
      <c r="AN73" s="196"/>
      <c r="AO73" s="196"/>
      <c r="AP73" s="196"/>
      <c r="AQ73" s="237"/>
      <c r="AR73" s="237"/>
      <c r="AS73" s="237"/>
      <c r="AT73" s="188"/>
      <c r="AU73" s="605"/>
      <c r="AV73" s="606"/>
      <c r="AW73" s="188"/>
      <c r="AX73" s="194"/>
      <c r="AY73" s="189"/>
      <c r="AZ73" s="189"/>
      <c r="BA73" s="189"/>
      <c r="BB73" s="189"/>
      <c r="BC73" s="244"/>
      <c r="BD73" s="189"/>
      <c r="BE73" s="189"/>
      <c r="BF73" s="189"/>
      <c r="BG73" s="245"/>
      <c r="BH73" s="246"/>
      <c r="BI73" s="247"/>
      <c r="BJ73" s="247"/>
      <c r="BK73" s="247"/>
      <c r="BL73" s="247"/>
      <c r="BM73" s="607"/>
    </row>
    <row r="74" ht="18.75" customHeight="1">
      <c r="A74" s="369">
        <f t="shared" si="10"/>
        <v>3</v>
      </c>
      <c r="B74" s="460" t="s">
        <v>678</v>
      </c>
      <c r="C74" s="371" t="s">
        <v>233</v>
      </c>
      <c r="D74" s="372" t="s">
        <v>679</v>
      </c>
      <c r="E74" s="383" t="s">
        <v>319</v>
      </c>
      <c r="F74" s="376"/>
      <c r="G74" s="453" t="str">
        <f t="array" ref="G74">IF(C74="","",XLOOKUP(C74,'Master Data'!K:K,'Master Data'!N:N,"Input in Master Data",0,1))</f>
        <v>T/C</v>
      </c>
      <c r="H74" s="453" t="str">
        <f t="array" ref="H74">IF(C74="","",XLOOKUP(C74,'Master Data'!K:K,'Master Data'!O:O,"Input in Master Data",0,1))</f>
        <v>LMI</v>
      </c>
      <c r="I74" s="375" t="str">
        <f t="array" ref="I74">if(U74="","",XLOOKUP(U74,Master[Company],Master[Blow],"Unknown",0,1))</f>
        <v/>
      </c>
      <c r="J74" s="375" t="str">
        <f t="array" ref="J74">if(U74="","",XLOOKUP(U74,Master[Company],Master[Pigging],"Unknown",0,1))</f>
        <v/>
      </c>
      <c r="K74" s="375" t="str">
        <f t="array" ref="K74">if(U74="","",XLOOKUP(U74,Master[Company],Master[Load Method],"Unknown",0,1))</f>
        <v/>
      </c>
      <c r="L74" s="375" t="str">
        <f t="array" ref="L74">if(U74="","",XLOOKUP(U74,Master[Company],Master[Line Distance],"Unknown",0,1))</f>
        <v/>
      </c>
      <c r="M74" s="376"/>
      <c r="N74" s="375"/>
      <c r="O74" s="377" t="s">
        <v>389</v>
      </c>
      <c r="P74" s="375" t="str">
        <f t="array" ref="P74">if(U74="","",XLOOKUP(U74,Master[Company],Master[Terms],"NA",0,1))</f>
        <v>FOB</v>
      </c>
      <c r="Q74" s="375" t="str">
        <f t="shared" si="8"/>
        <v>CPO</v>
      </c>
      <c r="R74" s="375" t="str">
        <f t="array" ref="R74">if(U74="","",XLOOKUP(U74,Master[Company],Master[Group],"NA",0,1))</f>
        <v>Samling</v>
      </c>
      <c r="S74" s="375" t="str">
        <f t="array" ref="S74">if(U74="","",XLOOKUP(U74,Master[Company],Master[Loading Location],"NA",0,1))</f>
        <v>Bulungan</v>
      </c>
      <c r="T74" s="375" t="str">
        <f t="array" ref="T74">if(U74="","",XLOOKUP(U74,Master[Company],Master[Acronym],"NA",0,1))</f>
        <v>PT. ABP</v>
      </c>
      <c r="U74" s="377" t="s">
        <v>294</v>
      </c>
      <c r="V74" s="378" t="s">
        <v>680</v>
      </c>
      <c r="W74" s="378" t="s">
        <v>680</v>
      </c>
      <c r="X74" s="377" t="s">
        <v>679</v>
      </c>
      <c r="Y74" s="375">
        <f t="shared" si="9"/>
        <v>1001027761</v>
      </c>
      <c r="Z74" s="377">
        <v>1.001027761E9</v>
      </c>
      <c r="AA74" s="375"/>
      <c r="AB74" s="375"/>
      <c r="AC74" s="384"/>
      <c r="AD74" s="510"/>
      <c r="AE74" s="454"/>
      <c r="AF74" s="454"/>
      <c r="AG74" s="454"/>
      <c r="AH74" s="455"/>
      <c r="AI74" s="455"/>
      <c r="AJ74" s="455"/>
      <c r="AK74" s="571"/>
      <c r="AL74" s="455"/>
      <c r="AM74" s="455"/>
      <c r="AN74" s="455"/>
      <c r="AO74" s="455"/>
      <c r="AP74" s="455"/>
      <c r="AQ74" s="455"/>
      <c r="AR74" s="455"/>
      <c r="AS74" s="455"/>
      <c r="AT74" s="376"/>
      <c r="AU74" s="230"/>
      <c r="AV74" s="230"/>
      <c r="AW74" s="376"/>
      <c r="AX74" s="384"/>
      <c r="AY74" s="375"/>
      <c r="AZ74" s="375"/>
      <c r="BA74" s="375"/>
      <c r="BB74" s="375"/>
      <c r="BC74" s="374"/>
      <c r="BD74" s="375"/>
      <c r="BE74" s="375"/>
      <c r="BF74" s="375"/>
      <c r="BG74" s="385"/>
      <c r="BH74" s="386"/>
      <c r="BI74" s="388"/>
      <c r="BJ74" s="388"/>
      <c r="BK74" s="388"/>
      <c r="BL74" s="388"/>
      <c r="BM74" s="389"/>
    </row>
    <row r="75" ht="18.75" customHeight="1">
      <c r="A75" s="407">
        <f t="shared" si="10"/>
        <v>3</v>
      </c>
      <c r="B75" s="469" t="s">
        <v>678</v>
      </c>
      <c r="C75" s="409" t="s">
        <v>233</v>
      </c>
      <c r="D75" s="410" t="s">
        <v>681</v>
      </c>
      <c r="E75" s="421" t="s">
        <v>319</v>
      </c>
      <c r="F75" s="414"/>
      <c r="G75" s="478" t="str">
        <f t="array" ref="G75">IF(C75="","",XLOOKUP(C75,'Master Data'!K:K,'Master Data'!N:N,"Input in Master Data",0,1))</f>
        <v>T/C</v>
      </c>
      <c r="H75" s="478" t="str">
        <f t="array" ref="H75">IF(C75="","",XLOOKUP(C75,'Master Data'!K:K,'Master Data'!O:O,"Input in Master Data",0,1))</f>
        <v>LMI</v>
      </c>
      <c r="I75" s="413" t="str">
        <f t="array" ref="I75">if(U75="","",XLOOKUP(U75,Master[Company],Master[Blow],"Unknown",0,1))</f>
        <v/>
      </c>
      <c r="J75" s="413" t="str">
        <f t="array" ref="J75">if(U75="","",XLOOKUP(U75,Master[Company],Master[Pigging],"Unknown",0,1))</f>
        <v/>
      </c>
      <c r="K75" s="413" t="str">
        <f t="array" ref="K75">if(U75="","",XLOOKUP(U75,Master[Company],Master[Load Method],"Unknown",0,1))</f>
        <v/>
      </c>
      <c r="L75" s="413" t="str">
        <f t="array" ref="L75">if(U75="","",XLOOKUP(U75,Master[Company],Master[Line Distance],"Unknown",0,1))</f>
        <v/>
      </c>
      <c r="M75" s="414"/>
      <c r="N75" s="413"/>
      <c r="O75" s="415" t="s">
        <v>389</v>
      </c>
      <c r="P75" s="413" t="str">
        <f t="array" ref="P75">if(U75="","",XLOOKUP(U75,Master[Company],Master[Terms],"NA",0,1))</f>
        <v>FOB</v>
      </c>
      <c r="Q75" s="413" t="str">
        <f t="shared" si="8"/>
        <v>CPO</v>
      </c>
      <c r="R75" s="413" t="str">
        <f t="array" ref="R75">if(U75="","",XLOOKUP(U75,Master[Company],Master[Group],"NA",0,1))</f>
        <v>Samling</v>
      </c>
      <c r="S75" s="413" t="str">
        <f t="array" ref="S75">if(U75="","",XLOOKUP(U75,Master[Company],Master[Loading Location],"NA",0,1))</f>
        <v>Bulungan</v>
      </c>
      <c r="T75" s="413" t="str">
        <f t="array" ref="T75">if(U75="","",XLOOKUP(U75,Master[Company],Master[Acronym],"NA",0,1))</f>
        <v>PT. TBP</v>
      </c>
      <c r="U75" s="415" t="s">
        <v>298</v>
      </c>
      <c r="V75" s="416">
        <v>800000.0</v>
      </c>
      <c r="W75" s="416">
        <v>800000.0</v>
      </c>
      <c r="X75" s="415" t="s">
        <v>681</v>
      </c>
      <c r="Y75" s="413">
        <f t="shared" si="9"/>
        <v>1001027762</v>
      </c>
      <c r="Z75" s="415">
        <v>1.001027762E9</v>
      </c>
      <c r="AA75" s="413"/>
      <c r="AB75" s="413"/>
      <c r="AC75" s="422"/>
      <c r="AD75" s="572"/>
      <c r="AE75" s="465"/>
      <c r="AF75" s="465"/>
      <c r="AG75" s="465"/>
      <c r="AH75" s="466"/>
      <c r="AI75" s="466"/>
      <c r="AJ75" s="466"/>
      <c r="AK75" s="573"/>
      <c r="AL75" s="466"/>
      <c r="AM75" s="466"/>
      <c r="AN75" s="466"/>
      <c r="AO75" s="466"/>
      <c r="AP75" s="466"/>
      <c r="AQ75" s="466"/>
      <c r="AR75" s="466"/>
      <c r="AS75" s="466"/>
      <c r="AT75" s="414"/>
      <c r="AU75" s="313"/>
      <c r="AV75" s="313"/>
      <c r="AW75" s="414"/>
      <c r="AX75" s="422"/>
      <c r="AY75" s="413"/>
      <c r="AZ75" s="413"/>
      <c r="BA75" s="413"/>
      <c r="BB75" s="413"/>
      <c r="BC75" s="412"/>
      <c r="BD75" s="413"/>
      <c r="BE75" s="413"/>
      <c r="BF75" s="413"/>
      <c r="BG75" s="423"/>
      <c r="BH75" s="424"/>
      <c r="BI75" s="426"/>
      <c r="BJ75" s="426"/>
      <c r="BK75" s="426"/>
      <c r="BL75" s="426"/>
      <c r="BM75" s="427"/>
    </row>
    <row r="76">
      <c r="A76" s="183">
        <f t="shared" si="10"/>
        <v>1</v>
      </c>
      <c r="B76" s="586" t="s">
        <v>682</v>
      </c>
      <c r="C76" s="587" t="s">
        <v>683</v>
      </c>
      <c r="D76" s="603" t="s">
        <v>684</v>
      </c>
      <c r="E76" s="199" t="s">
        <v>319</v>
      </c>
      <c r="F76" s="188"/>
      <c r="G76" s="192" t="str">
        <f t="array" ref="G76">IF(C76="","",XLOOKUP(C76,'Master Data'!K:K,'Master Data'!N:N,"Input in Master Data",0,1))</f>
        <v>Input in Master Data</v>
      </c>
      <c r="H76" s="192" t="str">
        <f t="array" ref="H76">IF(C76="","",XLOOKUP(C76,'Master Data'!K:K,'Master Data'!O:O,"Input in Master Data",0,1))</f>
        <v>Input in Master Data</v>
      </c>
      <c r="I76" s="189" t="str">
        <f t="array" ref="I76">if(U76="","",XLOOKUP(U76,Master[Company],Master[Blow],"Unknown",0,1))</f>
        <v/>
      </c>
      <c r="J76" s="189" t="str">
        <f t="array" ref="J76">if(U76="","",XLOOKUP(U76,Master[Company],Master[Pigging],"Unknown",0,1))</f>
        <v/>
      </c>
      <c r="K76" s="189" t="str">
        <f t="array" ref="K76">if(U76="","",XLOOKUP(U76,Master[Company],Master[Load Method],"Unknown",0,1))</f>
        <v/>
      </c>
      <c r="L76" s="189" t="str">
        <f t="array" ref="L76">if(U76="","",XLOOKUP(U76,Master[Company],Master[Line Distance],"Unknown",0,1))</f>
        <v/>
      </c>
      <c r="M76" s="188"/>
      <c r="N76" s="189"/>
      <c r="O76" s="191" t="s">
        <v>389</v>
      </c>
      <c r="P76" s="189" t="str">
        <f t="array" ref="P76">if(U76="","",XLOOKUP(U76,Master[Company],Master[Terms],"NA",0,1))</f>
        <v>FOB</v>
      </c>
      <c r="Q76" s="189" t="str">
        <f t="shared" si="8"/>
        <v>CPO</v>
      </c>
      <c r="R76" s="189" t="str">
        <f t="array" ref="R76">if(U76="","",XLOOKUP(U76,Master[Company],Master[Group],"NA",0,1))</f>
        <v>Karya Teknik</v>
      </c>
      <c r="S76" s="189" t="str">
        <f t="array" ref="S76">if(U76="","",XLOOKUP(U76,Master[Company],Master[Loading Location],"NA",0,1))</f>
        <v>Sesayap</v>
      </c>
      <c r="T76" s="189" t="str">
        <f t="array" ref="T76">if(U76="","",XLOOKUP(U76,Master[Company],Master[Acronym],"NA",0,1))</f>
        <v>PT. TUM</v>
      </c>
      <c r="U76" s="191" t="s">
        <v>252</v>
      </c>
      <c r="V76" s="604">
        <v>1500000.0</v>
      </c>
      <c r="W76" s="604">
        <v>1500000.0</v>
      </c>
      <c r="X76" s="191" t="s">
        <v>684</v>
      </c>
      <c r="Y76" s="191">
        <v>1.001027277E9</v>
      </c>
      <c r="Z76" s="191">
        <v>1.001027277E9</v>
      </c>
      <c r="AA76" s="189"/>
      <c r="AB76" s="189"/>
      <c r="AC76" s="194"/>
      <c r="AD76" s="195"/>
      <c r="AE76" s="196"/>
      <c r="AF76" s="196"/>
      <c r="AG76" s="196"/>
      <c r="AH76" s="196"/>
      <c r="AI76" s="237"/>
      <c r="AJ76" s="237"/>
      <c r="AK76" s="243"/>
      <c r="AL76" s="196"/>
      <c r="AM76" s="196"/>
      <c r="AN76" s="196"/>
      <c r="AO76" s="196"/>
      <c r="AP76" s="196"/>
      <c r="AQ76" s="237"/>
      <c r="AR76" s="237"/>
      <c r="AS76" s="237"/>
      <c r="AT76" s="188"/>
      <c r="AU76" s="605"/>
      <c r="AV76" s="606"/>
      <c r="AW76" s="188"/>
      <c r="AX76" s="194"/>
      <c r="AY76" s="189"/>
      <c r="AZ76" s="189"/>
      <c r="BA76" s="189"/>
      <c r="BB76" s="189"/>
      <c r="BC76" s="244"/>
      <c r="BD76" s="189"/>
      <c r="BE76" s="189"/>
      <c r="BF76" s="189"/>
      <c r="BG76" s="245"/>
      <c r="BH76" s="246"/>
      <c r="BI76" s="247"/>
      <c r="BJ76" s="247"/>
      <c r="BK76" s="247"/>
      <c r="BL76" s="247"/>
      <c r="BM76" s="607"/>
    </row>
    <row r="77" ht="18.75" customHeight="1">
      <c r="A77" s="369">
        <f t="shared" si="10"/>
        <v>2</v>
      </c>
      <c r="B77" s="460" t="s">
        <v>685</v>
      </c>
      <c r="C77" s="371" t="s">
        <v>593</v>
      </c>
      <c r="D77" s="372" t="s">
        <v>686</v>
      </c>
      <c r="E77" s="383" t="s">
        <v>319</v>
      </c>
      <c r="F77" s="376"/>
      <c r="G77" s="453" t="str">
        <f t="array" ref="G77">IF(C77="","",XLOOKUP(C77,'Master Data'!K:K,'Master Data'!N:N,"Input in Master Data",0,1))</f>
        <v>Input in Master Data</v>
      </c>
      <c r="H77" s="453" t="str">
        <f t="array" ref="H77">IF(C77="","",XLOOKUP(C77,'Master Data'!K:K,'Master Data'!O:O,"Input in Master Data",0,1))</f>
        <v>Input in Master Data</v>
      </c>
      <c r="I77" s="375" t="str">
        <f t="array" ref="I77">if(U77="","",XLOOKUP(U77,Master[Company],Master[Blow],"Unknown",0,1))</f>
        <v/>
      </c>
      <c r="J77" s="375" t="str">
        <f t="array" ref="J77">if(U77="","",XLOOKUP(U77,Master[Company],Master[Pigging],"Unknown",0,1))</f>
        <v/>
      </c>
      <c r="K77" s="375" t="str">
        <f t="array" ref="K77">if(U77="","",XLOOKUP(U77,Master[Company],Master[Load Method],"Unknown",0,1))</f>
        <v/>
      </c>
      <c r="L77" s="375" t="str">
        <f t="array" ref="L77">if(U77="","",XLOOKUP(U77,Master[Company],Master[Line Distance],"Unknown",0,1))</f>
        <v/>
      </c>
      <c r="M77" s="376"/>
      <c r="N77" s="375"/>
      <c r="O77" s="377" t="s">
        <v>389</v>
      </c>
      <c r="P77" s="375" t="str">
        <f t="array" ref="P77">if(U77="","",XLOOKUP(U77,Master[Company],Master[Terms],"NA",0,1))</f>
        <v>FOB</v>
      </c>
      <c r="Q77" s="375" t="s">
        <v>549</v>
      </c>
      <c r="R77" s="375" t="str">
        <f t="array" ref="R77">if(U77="","",XLOOKUP(U77,Master[Company],Master[Group],"NA",0,1))</f>
        <v>Metro</v>
      </c>
      <c r="S77" s="375" t="str">
        <f t="array" ref="S77">if(U77="","",XLOOKUP(U77,Master[Company],Master[Loading Location],"NA",0,1))</f>
        <v>Sebulu</v>
      </c>
      <c r="T77" s="375" t="str">
        <f t="array" ref="T77">if(U77="","",XLOOKUP(U77,Master[Company],Master[Acronym],"NA",0,1))</f>
        <v>PT. MKH</v>
      </c>
      <c r="U77" s="377" t="s">
        <v>299</v>
      </c>
      <c r="V77" s="378">
        <v>1000000.0</v>
      </c>
      <c r="W77" s="378">
        <v>1000000.0</v>
      </c>
      <c r="X77" s="377" t="s">
        <v>686</v>
      </c>
      <c r="Y77" s="375">
        <f>IF(AB77="",Z77,AB77)</f>
        <v>1001027817</v>
      </c>
      <c r="Z77" s="377">
        <v>1.001027817E9</v>
      </c>
      <c r="AA77" s="375"/>
      <c r="AB77" s="375"/>
      <c r="AC77" s="384"/>
      <c r="AD77" s="510"/>
      <c r="AE77" s="454"/>
      <c r="AF77" s="454"/>
      <c r="AG77" s="454"/>
      <c r="AH77" s="455"/>
      <c r="AI77" s="455"/>
      <c r="AJ77" s="455"/>
      <c r="AK77" s="571"/>
      <c r="AL77" s="455"/>
      <c r="AM77" s="455"/>
      <c r="AN77" s="455"/>
      <c r="AO77" s="455"/>
      <c r="AP77" s="455"/>
      <c r="AQ77" s="455"/>
      <c r="AR77" s="455"/>
      <c r="AS77" s="455"/>
      <c r="AT77" s="376"/>
      <c r="AU77" s="230"/>
      <c r="AV77" s="230"/>
      <c r="AW77" s="376"/>
      <c r="AX77" s="384"/>
      <c r="AY77" s="375"/>
      <c r="AZ77" s="375"/>
      <c r="BA77" s="375"/>
      <c r="BB77" s="375"/>
      <c r="BC77" s="374"/>
      <c r="BD77" s="375"/>
      <c r="BE77" s="375"/>
      <c r="BF77" s="375"/>
      <c r="BG77" s="385"/>
      <c r="BH77" s="386"/>
      <c r="BI77" s="388"/>
      <c r="BJ77" s="388"/>
      <c r="BK77" s="388"/>
      <c r="BL77" s="388"/>
      <c r="BM77" s="389"/>
    </row>
    <row r="78" ht="18.75" customHeight="1">
      <c r="A78" s="390">
        <f t="shared" si="10"/>
        <v>2</v>
      </c>
      <c r="B78" s="531" t="s">
        <v>685</v>
      </c>
      <c r="C78" s="337" t="s">
        <v>593</v>
      </c>
      <c r="D78" s="338" t="s">
        <v>686</v>
      </c>
      <c r="E78" s="400" t="s">
        <v>319</v>
      </c>
      <c r="F78" s="394"/>
      <c r="G78" s="342"/>
      <c r="H78" s="342"/>
      <c r="I78" s="341"/>
      <c r="J78" s="341"/>
      <c r="K78" s="341"/>
      <c r="L78" s="341"/>
      <c r="M78" s="394"/>
      <c r="N78" s="341"/>
      <c r="O78" s="336" t="s">
        <v>389</v>
      </c>
      <c r="P78" s="341" t="s">
        <v>21</v>
      </c>
      <c r="Q78" s="341" t="s">
        <v>549</v>
      </c>
      <c r="R78" s="341" t="s">
        <v>301</v>
      </c>
      <c r="S78" s="341" t="s">
        <v>302</v>
      </c>
      <c r="T78" s="341" t="s">
        <v>300</v>
      </c>
      <c r="U78" s="336" t="s">
        <v>299</v>
      </c>
      <c r="V78" s="395">
        <v>1000000.0</v>
      </c>
      <c r="W78" s="395">
        <v>1000000.0</v>
      </c>
      <c r="X78" s="336" t="s">
        <v>686</v>
      </c>
      <c r="Y78" s="341"/>
      <c r="Z78" s="336" t="s">
        <v>593</v>
      </c>
      <c r="AA78" s="341"/>
      <c r="AB78" s="341"/>
      <c r="AC78" s="401"/>
      <c r="AD78" s="512"/>
      <c r="AE78" s="344"/>
      <c r="AF78" s="344"/>
      <c r="AG78" s="344"/>
      <c r="AH78" s="564"/>
      <c r="AI78" s="564"/>
      <c r="AJ78" s="564"/>
      <c r="AK78" s="565"/>
      <c r="AL78" s="564"/>
      <c r="AM78" s="564"/>
      <c r="AN78" s="564"/>
      <c r="AO78" s="564"/>
      <c r="AP78" s="564"/>
      <c r="AQ78" s="564"/>
      <c r="AR78" s="564"/>
      <c r="AS78" s="564"/>
      <c r="AT78" s="394"/>
      <c r="AU78" s="306"/>
      <c r="AV78" s="306"/>
      <c r="AW78" s="394"/>
      <c r="AX78" s="401"/>
      <c r="AY78" s="341"/>
      <c r="AZ78" s="341"/>
      <c r="BA78" s="341"/>
      <c r="BB78" s="341"/>
      <c r="BC78" s="393"/>
      <c r="BD78" s="341"/>
      <c r="BE78" s="341"/>
      <c r="BF78" s="341"/>
      <c r="BG78" s="402"/>
      <c r="BH78" s="403"/>
      <c r="BI78" s="405"/>
      <c r="BJ78" s="405"/>
      <c r="BK78" s="405"/>
      <c r="BL78" s="405"/>
      <c r="BM78" s="406"/>
    </row>
    <row r="79" ht="18.75" customHeight="1">
      <c r="A79" s="407">
        <f>if(B79="","",IF(B79=B77,A77,if(A77=3,1,A77+1)))</f>
        <v>2</v>
      </c>
      <c r="B79" s="469" t="s">
        <v>685</v>
      </c>
      <c r="C79" s="409" t="s">
        <v>593</v>
      </c>
      <c r="D79" s="410" t="s">
        <v>686</v>
      </c>
      <c r="E79" s="421" t="s">
        <v>319</v>
      </c>
      <c r="F79" s="414"/>
      <c r="G79" s="478" t="str">
        <f t="array" ref="G79">IF(C79="","",XLOOKUP(C79,'Master Data'!K:K,'Master Data'!N:N,"Input in Master Data",0,1))</f>
        <v>Input in Master Data</v>
      </c>
      <c r="H79" s="478" t="str">
        <f t="array" ref="H79">IF(C79="","",XLOOKUP(C79,'Master Data'!K:K,'Master Data'!O:O,"Input in Master Data",0,1))</f>
        <v>Input in Master Data</v>
      </c>
      <c r="I79" s="413" t="str">
        <f t="array" ref="I79">if(U79="","",XLOOKUP(U79,Master[Company],Master[Blow],"Unknown",0,1))</f>
        <v/>
      </c>
      <c r="J79" s="413" t="str">
        <f t="array" ref="J79">if(U79="","",XLOOKUP(U79,Master[Company],Master[Pigging],"Unknown",0,1))</f>
        <v/>
      </c>
      <c r="K79" s="413" t="str">
        <f t="array" ref="K79">if(U79="","",XLOOKUP(U79,Master[Company],Master[Load Method],"Unknown",0,1))</f>
        <v/>
      </c>
      <c r="L79" s="413" t="str">
        <f t="array" ref="L79">if(U79="","",XLOOKUP(U79,Master[Company],Master[Line Distance],"Unknown",0,1))</f>
        <v/>
      </c>
      <c r="M79" s="414"/>
      <c r="N79" s="413"/>
      <c r="O79" s="415" t="s">
        <v>389</v>
      </c>
      <c r="P79" s="413" t="s">
        <v>21</v>
      </c>
      <c r="Q79" s="413" t="s">
        <v>549</v>
      </c>
      <c r="R79" s="413" t="s">
        <v>301</v>
      </c>
      <c r="S79" s="413" t="s">
        <v>302</v>
      </c>
      <c r="T79" s="413" t="s">
        <v>300</v>
      </c>
      <c r="U79" s="415" t="s">
        <v>299</v>
      </c>
      <c r="V79" s="416">
        <v>1000000.0</v>
      </c>
      <c r="W79" s="416">
        <v>1000000.0</v>
      </c>
      <c r="X79" s="415" t="s">
        <v>686</v>
      </c>
      <c r="Y79" s="413" t="str">
        <f t="shared" ref="Y79:Y943" si="11">IF(AB79="",Z79,AB79)</f>
        <v>TBA</v>
      </c>
      <c r="Z79" s="415" t="s">
        <v>593</v>
      </c>
      <c r="AA79" s="413"/>
      <c r="AB79" s="413"/>
      <c r="AC79" s="422"/>
      <c r="AD79" s="572"/>
      <c r="AE79" s="465"/>
      <c r="AF79" s="465"/>
      <c r="AG79" s="465"/>
      <c r="AH79" s="466"/>
      <c r="AI79" s="466"/>
      <c r="AJ79" s="466"/>
      <c r="AK79" s="573"/>
      <c r="AL79" s="466"/>
      <c r="AM79" s="466"/>
      <c r="AN79" s="466"/>
      <c r="AO79" s="466"/>
      <c r="AP79" s="466"/>
      <c r="AQ79" s="466"/>
      <c r="AR79" s="466"/>
      <c r="AS79" s="466"/>
      <c r="AT79" s="414"/>
      <c r="AU79" s="313"/>
      <c r="AV79" s="313"/>
      <c r="AW79" s="414"/>
      <c r="AX79" s="422"/>
      <c r="AY79" s="413"/>
      <c r="AZ79" s="413"/>
      <c r="BA79" s="413"/>
      <c r="BB79" s="413"/>
      <c r="BC79" s="412"/>
      <c r="BD79" s="413"/>
      <c r="BE79" s="413"/>
      <c r="BF79" s="413"/>
      <c r="BG79" s="423"/>
      <c r="BH79" s="424"/>
      <c r="BI79" s="426"/>
      <c r="BJ79" s="426"/>
      <c r="BK79" s="426"/>
      <c r="BL79" s="426"/>
      <c r="BM79" s="427"/>
    </row>
    <row r="80" ht="18.75" customHeight="1">
      <c r="A80" s="336" t="str">
        <f t="shared" ref="A80:A943" si="12">if(B80="","",IF(B80=B79,A79,if(A79=3,1,A79+1)))</f>
        <v/>
      </c>
      <c r="B80" s="506"/>
      <c r="C80" s="559"/>
      <c r="D80" s="560" t="str">
        <f t="shared" ref="D80:D943" si="13">X80</f>
        <v/>
      </c>
      <c r="E80" s="401"/>
      <c r="F80" s="394"/>
      <c r="G80" s="341" t="str">
        <f t="array" ref="G80">IF(C80="","",XLOOKUP(C80,'Master Data'!K:K,'Master Data'!N:N,"Input in Master Data",0,1))</f>
        <v/>
      </c>
      <c r="H80" s="341" t="str">
        <f t="array" ref="H80">IF(C80="","",XLOOKUP(C80,'Master Data'!K:K,'Master Data'!O:O,"Input in Master Data",0,1))</f>
        <v/>
      </c>
      <c r="I80" s="341" t="str">
        <f t="array" ref="I80">if(U80="","",XLOOKUP(U80,Master[Company],Master[Blow],"Unknown",0,1))</f>
        <v/>
      </c>
      <c r="J80" s="341" t="str">
        <f t="array" ref="J80">if(U80="","",XLOOKUP(U80,Master[Company],Master[Pigging],"Unknown",0,1))</f>
        <v/>
      </c>
      <c r="K80" s="341" t="str">
        <f t="array" ref="K80">if(U80="","",XLOOKUP(U80,Master[Company],Master[Load Method],"Unknown",0,1))</f>
        <v/>
      </c>
      <c r="L80" s="341" t="str">
        <f t="array" ref="L80">if(U80="","",XLOOKUP(U80,Master[Company],Master[Line Distance],"Unknown",0,1))</f>
        <v/>
      </c>
      <c r="M80" s="394"/>
      <c r="N80" s="341"/>
      <c r="O80" s="341"/>
      <c r="P80" s="341" t="str">
        <f t="array" ref="P80">if(U80="","",XLOOKUP(U80,Master[Company],Master[Terms],"NA",0,1))</f>
        <v/>
      </c>
      <c r="Q80" s="341" t="str">
        <f t="shared" ref="Q80:Q862" si="14">IF(X80="","","CPO")</f>
        <v/>
      </c>
      <c r="R80" s="341" t="str">
        <f t="array" ref="R80">if(U80="","",XLOOKUP(U80,Master[Company],Master[Group],"NA",0,1))</f>
        <v/>
      </c>
      <c r="S80" s="341" t="str">
        <f t="array" ref="S80">if(U80="","",XLOOKUP(U80,Master[Company],Master[Loading Location],"NA",0,1))</f>
        <v/>
      </c>
      <c r="T80" s="341" t="str">
        <f t="array" ref="T80">if(U80="","",XLOOKUP(U80,Master[Company],Master[Acronym],"NA",0,1))</f>
        <v/>
      </c>
      <c r="U80" s="341"/>
      <c r="V80" s="342"/>
      <c r="W80" s="342"/>
      <c r="X80" s="341"/>
      <c r="Y80" s="341" t="str">
        <f t="shared" si="11"/>
        <v/>
      </c>
      <c r="Z80" s="341"/>
      <c r="AA80" s="341"/>
      <c r="AB80" s="341"/>
      <c r="AC80" s="401"/>
      <c r="AD80" s="563"/>
      <c r="AE80" s="564"/>
      <c r="AF80" s="564"/>
      <c r="AG80" s="564"/>
      <c r="AH80" s="564"/>
      <c r="AI80" s="564"/>
      <c r="AJ80" s="564"/>
      <c r="AK80" s="565"/>
      <c r="AL80" s="564"/>
      <c r="AM80" s="564"/>
      <c r="AN80" s="564"/>
      <c r="AO80" s="564"/>
      <c r="AP80" s="564"/>
      <c r="AQ80" s="564"/>
      <c r="AR80" s="564"/>
      <c r="AS80" s="564"/>
      <c r="AT80" s="394"/>
      <c r="AU80" s="306"/>
      <c r="AV80" s="306"/>
      <c r="AW80" s="394"/>
      <c r="AX80" s="401"/>
      <c r="AY80" s="341"/>
      <c r="AZ80" s="341"/>
      <c r="BA80" s="341"/>
      <c r="BB80" s="341"/>
      <c r="BC80" s="393"/>
      <c r="BD80" s="341"/>
      <c r="BE80" s="341"/>
      <c r="BF80" s="341"/>
      <c r="BG80" s="402"/>
      <c r="BH80" s="403"/>
      <c r="BI80" s="405"/>
      <c r="BJ80" s="405"/>
      <c r="BK80" s="405"/>
      <c r="BL80" s="405"/>
      <c r="BM80" s="514"/>
    </row>
    <row r="81" ht="18.75" customHeight="1">
      <c r="A81" s="336" t="str">
        <f t="shared" si="12"/>
        <v/>
      </c>
      <c r="B81" s="506"/>
      <c r="C81" s="559"/>
      <c r="D81" s="560" t="str">
        <f t="shared" si="13"/>
        <v/>
      </c>
      <c r="E81" s="401"/>
      <c r="F81" s="394"/>
      <c r="G81" s="341" t="str">
        <f t="array" ref="G81">IF(C81="","",XLOOKUP(C81,'Master Data'!K:K,'Master Data'!N:N,"Input in Master Data",0,1))</f>
        <v/>
      </c>
      <c r="H81" s="341" t="str">
        <f t="array" ref="H81">IF(C81="","",XLOOKUP(C81,'Master Data'!K:K,'Master Data'!O:O,"Input in Master Data",0,1))</f>
        <v/>
      </c>
      <c r="I81" s="341" t="str">
        <f t="array" ref="I81">if(U81="","",XLOOKUP(U81,Master[Company],Master[Blow],"Unknown",0,1))</f>
        <v/>
      </c>
      <c r="J81" s="341" t="str">
        <f t="array" ref="J81">if(U81="","",XLOOKUP(U81,Master[Company],Master[Pigging],"Unknown",0,1))</f>
        <v/>
      </c>
      <c r="K81" s="341" t="str">
        <f t="array" ref="K81">if(U81="","",XLOOKUP(U81,Master[Company],Master[Load Method],"Unknown",0,1))</f>
        <v/>
      </c>
      <c r="L81" s="341" t="str">
        <f t="array" ref="L81">if(U81="","",XLOOKUP(U81,Master[Company],Master[Line Distance],"Unknown",0,1))</f>
        <v/>
      </c>
      <c r="M81" s="394"/>
      <c r="N81" s="341"/>
      <c r="O81" s="341"/>
      <c r="P81" s="341" t="str">
        <f t="array" ref="P81">if(U81="","",XLOOKUP(U81,Master[Company],Master[Terms],"NA",0,1))</f>
        <v/>
      </c>
      <c r="Q81" s="341" t="str">
        <f t="shared" si="14"/>
        <v/>
      </c>
      <c r="R81" s="341" t="str">
        <f t="array" ref="R81">if(U81="","",XLOOKUP(U81,Master[Company],Master[Group],"NA",0,1))</f>
        <v/>
      </c>
      <c r="S81" s="341" t="str">
        <f t="array" ref="S81">if(U81="","",XLOOKUP(U81,Master[Company],Master[Loading Location],"NA",0,1))</f>
        <v/>
      </c>
      <c r="T81" s="341" t="str">
        <f t="array" ref="T81">if(U81="","",XLOOKUP(U81,Master[Company],Master[Acronym],"NA",0,1))</f>
        <v/>
      </c>
      <c r="U81" s="341"/>
      <c r="V81" s="342"/>
      <c r="W81" s="342"/>
      <c r="X81" s="341"/>
      <c r="Y81" s="341" t="str">
        <f t="shared" si="11"/>
        <v/>
      </c>
      <c r="Z81" s="341"/>
      <c r="AA81" s="341"/>
      <c r="AB81" s="341"/>
      <c r="AC81" s="401"/>
      <c r="AD81" s="563"/>
      <c r="AE81" s="564"/>
      <c r="AF81" s="564"/>
      <c r="AG81" s="564"/>
      <c r="AH81" s="564"/>
      <c r="AI81" s="564"/>
      <c r="AJ81" s="564"/>
      <c r="AK81" s="565"/>
      <c r="AL81" s="564"/>
      <c r="AM81" s="564"/>
      <c r="AN81" s="564"/>
      <c r="AO81" s="564"/>
      <c r="AP81" s="564"/>
      <c r="AQ81" s="564"/>
      <c r="AR81" s="564"/>
      <c r="AS81" s="564"/>
      <c r="AT81" s="394"/>
      <c r="AU81" s="306"/>
      <c r="AV81" s="306"/>
      <c r="AW81" s="394"/>
      <c r="AX81" s="401"/>
      <c r="AY81" s="341"/>
      <c r="AZ81" s="341"/>
      <c r="BA81" s="341"/>
      <c r="BB81" s="341"/>
      <c r="BC81" s="393"/>
      <c r="BD81" s="341"/>
      <c r="BE81" s="341"/>
      <c r="BF81" s="341"/>
      <c r="BG81" s="402"/>
      <c r="BH81" s="403"/>
      <c r="BI81" s="405"/>
      <c r="BJ81" s="405"/>
      <c r="BK81" s="405"/>
      <c r="BL81" s="405"/>
      <c r="BM81" s="514"/>
    </row>
    <row r="82" ht="18.75" customHeight="1">
      <c r="A82" s="336" t="str">
        <f t="shared" si="12"/>
        <v/>
      </c>
      <c r="B82" s="506"/>
      <c r="C82" s="559"/>
      <c r="D82" s="560" t="str">
        <f t="shared" si="13"/>
        <v/>
      </c>
      <c r="E82" s="401"/>
      <c r="F82" s="394"/>
      <c r="G82" s="341" t="str">
        <f t="array" ref="G82">IF(C82="","",XLOOKUP(C82,'Master Data'!K:K,'Master Data'!N:N,"Input in Master Data",0,1))</f>
        <v/>
      </c>
      <c r="H82" s="341" t="str">
        <f t="array" ref="H82">IF(C82="","",XLOOKUP(C82,'Master Data'!K:K,'Master Data'!O:O,"Input in Master Data",0,1))</f>
        <v/>
      </c>
      <c r="I82" s="341" t="str">
        <f t="array" ref="I82">if(U82="","",XLOOKUP(U82,Master[Company],Master[Blow],"Unknown",0,1))</f>
        <v/>
      </c>
      <c r="J82" s="341" t="str">
        <f t="array" ref="J82">if(U82="","",XLOOKUP(U82,Master[Company],Master[Pigging],"Unknown",0,1))</f>
        <v/>
      </c>
      <c r="K82" s="341" t="str">
        <f t="array" ref="K82">if(U82="","",XLOOKUP(U82,Master[Company],Master[Load Method],"Unknown",0,1))</f>
        <v/>
      </c>
      <c r="L82" s="341" t="str">
        <f t="array" ref="L82">if(U82="","",XLOOKUP(U82,Master[Company],Master[Line Distance],"Unknown",0,1))</f>
        <v/>
      </c>
      <c r="M82" s="394"/>
      <c r="N82" s="341"/>
      <c r="O82" s="341"/>
      <c r="P82" s="341" t="str">
        <f t="array" ref="P82">if(U82="","",XLOOKUP(U82,Master[Company],Master[Terms],"NA",0,1))</f>
        <v/>
      </c>
      <c r="Q82" s="341" t="str">
        <f t="shared" si="14"/>
        <v/>
      </c>
      <c r="R82" s="341" t="str">
        <f t="array" ref="R82">if(U82="","",XLOOKUP(U82,Master[Company],Master[Group],"NA",0,1))</f>
        <v/>
      </c>
      <c r="S82" s="341" t="str">
        <f t="array" ref="S82">if(U82="","",XLOOKUP(U82,Master[Company],Master[Loading Location],"NA",0,1))</f>
        <v/>
      </c>
      <c r="T82" s="341" t="str">
        <f t="array" ref="T82">if(U82="","",XLOOKUP(U82,Master[Company],Master[Acronym],"NA",0,1))</f>
        <v/>
      </c>
      <c r="U82" s="341"/>
      <c r="V82" s="342"/>
      <c r="W82" s="342"/>
      <c r="X82" s="341"/>
      <c r="Y82" s="341" t="str">
        <f t="shared" si="11"/>
        <v/>
      </c>
      <c r="Z82" s="341"/>
      <c r="AA82" s="341"/>
      <c r="AB82" s="341"/>
      <c r="AC82" s="401"/>
      <c r="AD82" s="563"/>
      <c r="AE82" s="564"/>
      <c r="AF82" s="564"/>
      <c r="AG82" s="564"/>
      <c r="AH82" s="564"/>
      <c r="AI82" s="564"/>
      <c r="AJ82" s="564"/>
      <c r="AK82" s="565"/>
      <c r="AL82" s="564"/>
      <c r="AM82" s="564"/>
      <c r="AN82" s="564"/>
      <c r="AO82" s="564"/>
      <c r="AP82" s="564"/>
      <c r="AQ82" s="564"/>
      <c r="AR82" s="564"/>
      <c r="AS82" s="564"/>
      <c r="AT82" s="394"/>
      <c r="AU82" s="306"/>
      <c r="AV82" s="306"/>
      <c r="AW82" s="394"/>
      <c r="AX82" s="401"/>
      <c r="AY82" s="341"/>
      <c r="AZ82" s="341"/>
      <c r="BA82" s="341"/>
      <c r="BB82" s="341"/>
      <c r="BC82" s="393"/>
      <c r="BD82" s="341"/>
      <c r="BE82" s="341"/>
      <c r="BF82" s="341"/>
      <c r="BG82" s="402"/>
      <c r="BH82" s="403"/>
      <c r="BI82" s="405"/>
      <c r="BJ82" s="405"/>
      <c r="BK82" s="405"/>
      <c r="BL82" s="405"/>
      <c r="BM82" s="514"/>
    </row>
    <row r="83" ht="18.75" customHeight="1">
      <c r="A83" s="336" t="str">
        <f t="shared" si="12"/>
        <v/>
      </c>
      <c r="B83" s="506"/>
      <c r="C83" s="559"/>
      <c r="D83" s="560" t="str">
        <f t="shared" si="13"/>
        <v/>
      </c>
      <c r="E83" s="401"/>
      <c r="F83" s="394"/>
      <c r="G83" s="341" t="str">
        <f t="array" ref="G83">IF(C83="","",XLOOKUP(C83,'Master Data'!K:K,'Master Data'!N:N,"Input in Master Data",0,1))</f>
        <v/>
      </c>
      <c r="H83" s="341" t="str">
        <f t="array" ref="H83">IF(C83="","",XLOOKUP(C83,'Master Data'!K:K,'Master Data'!O:O,"Input in Master Data",0,1))</f>
        <v/>
      </c>
      <c r="I83" s="341" t="str">
        <f t="array" ref="I83">if(U83="","",XLOOKUP(U83,Master[Company],Master[Blow],"Unknown",0,1))</f>
        <v/>
      </c>
      <c r="J83" s="341" t="str">
        <f t="array" ref="J83">if(U83="","",XLOOKUP(U83,Master[Company],Master[Pigging],"Unknown",0,1))</f>
        <v/>
      </c>
      <c r="K83" s="341" t="str">
        <f t="array" ref="K83">if(U83="","",XLOOKUP(U83,Master[Company],Master[Load Method],"Unknown",0,1))</f>
        <v/>
      </c>
      <c r="L83" s="341" t="str">
        <f t="array" ref="L83">if(U83="","",XLOOKUP(U83,Master[Company],Master[Line Distance],"Unknown",0,1))</f>
        <v/>
      </c>
      <c r="M83" s="394"/>
      <c r="N83" s="341"/>
      <c r="O83" s="341"/>
      <c r="P83" s="341" t="str">
        <f t="array" ref="P83">if(U83="","",XLOOKUP(U83,Master[Company],Master[Terms],"NA",0,1))</f>
        <v/>
      </c>
      <c r="Q83" s="341" t="str">
        <f t="shared" si="14"/>
        <v/>
      </c>
      <c r="R83" s="341" t="str">
        <f t="array" ref="R83">if(U83="","",XLOOKUP(U83,Master[Company],Master[Group],"NA",0,1))</f>
        <v/>
      </c>
      <c r="S83" s="341" t="str">
        <f t="array" ref="S83">if(U83="","",XLOOKUP(U83,Master[Company],Master[Loading Location],"NA",0,1))</f>
        <v/>
      </c>
      <c r="T83" s="341" t="str">
        <f t="array" ref="T83">if(U83="","",XLOOKUP(U83,Master[Company],Master[Acronym],"NA",0,1))</f>
        <v/>
      </c>
      <c r="U83" s="341"/>
      <c r="V83" s="342"/>
      <c r="W83" s="342"/>
      <c r="X83" s="341"/>
      <c r="Y83" s="341" t="str">
        <f t="shared" si="11"/>
        <v/>
      </c>
      <c r="Z83" s="341"/>
      <c r="AA83" s="341"/>
      <c r="AB83" s="341"/>
      <c r="AC83" s="401"/>
      <c r="AD83" s="563"/>
      <c r="AE83" s="564"/>
      <c r="AF83" s="564"/>
      <c r="AG83" s="564"/>
      <c r="AH83" s="564"/>
      <c r="AI83" s="564"/>
      <c r="AJ83" s="564"/>
      <c r="AK83" s="565"/>
      <c r="AL83" s="564"/>
      <c r="AM83" s="564"/>
      <c r="AN83" s="564"/>
      <c r="AO83" s="564"/>
      <c r="AP83" s="564"/>
      <c r="AQ83" s="564"/>
      <c r="AR83" s="564"/>
      <c r="AS83" s="564"/>
      <c r="AT83" s="394"/>
      <c r="AU83" s="306"/>
      <c r="AV83" s="306"/>
      <c r="AW83" s="394"/>
      <c r="AX83" s="401"/>
      <c r="AY83" s="341"/>
      <c r="AZ83" s="341"/>
      <c r="BA83" s="341"/>
      <c r="BB83" s="341"/>
      <c r="BC83" s="393"/>
      <c r="BD83" s="341"/>
      <c r="BE83" s="341"/>
      <c r="BF83" s="341"/>
      <c r="BG83" s="402"/>
      <c r="BH83" s="403"/>
      <c r="BI83" s="405"/>
      <c r="BJ83" s="405"/>
      <c r="BK83" s="405"/>
      <c r="BL83" s="405"/>
      <c r="BM83" s="514"/>
    </row>
    <row r="84" ht="18.75" customHeight="1">
      <c r="A84" s="336" t="str">
        <f t="shared" si="12"/>
        <v/>
      </c>
      <c r="B84" s="506"/>
      <c r="C84" s="559"/>
      <c r="D84" s="560" t="str">
        <f t="shared" si="13"/>
        <v/>
      </c>
      <c r="E84" s="401"/>
      <c r="F84" s="394"/>
      <c r="G84" s="341" t="str">
        <f t="array" ref="G84">IF(C84="","",XLOOKUP(C84,'Master Data'!K:K,'Master Data'!N:N,"Input in Master Data",0,1))</f>
        <v/>
      </c>
      <c r="H84" s="341" t="str">
        <f t="array" ref="H84">IF(C84="","",XLOOKUP(C84,'Master Data'!K:K,'Master Data'!O:O,"Input in Master Data",0,1))</f>
        <v/>
      </c>
      <c r="I84" s="341" t="str">
        <f t="array" ref="I84">if(U84="","",XLOOKUP(U84,Master[Company],Master[Blow],"Unknown",0,1))</f>
        <v/>
      </c>
      <c r="J84" s="341" t="str">
        <f t="array" ref="J84">if(U84="","",XLOOKUP(U84,Master[Company],Master[Pigging],"Unknown",0,1))</f>
        <v/>
      </c>
      <c r="K84" s="341" t="str">
        <f t="array" ref="K84">if(U84="","",XLOOKUP(U84,Master[Company],Master[Load Method],"Unknown",0,1))</f>
        <v/>
      </c>
      <c r="L84" s="341" t="str">
        <f t="array" ref="L84">if(U84="","",XLOOKUP(U84,Master[Company],Master[Line Distance],"Unknown",0,1))</f>
        <v/>
      </c>
      <c r="M84" s="394"/>
      <c r="N84" s="341"/>
      <c r="O84" s="341"/>
      <c r="P84" s="341" t="str">
        <f t="array" ref="P84">if(U84="","",XLOOKUP(U84,Master[Company],Master[Terms],"NA",0,1))</f>
        <v/>
      </c>
      <c r="Q84" s="341" t="str">
        <f t="shared" si="14"/>
        <v/>
      </c>
      <c r="R84" s="341" t="str">
        <f t="array" ref="R84">if(U84="","",XLOOKUP(U84,Master[Company],Master[Group],"NA",0,1))</f>
        <v/>
      </c>
      <c r="S84" s="341" t="str">
        <f t="array" ref="S84">if(U84="","",XLOOKUP(U84,Master[Company],Master[Loading Location],"NA",0,1))</f>
        <v/>
      </c>
      <c r="T84" s="341" t="str">
        <f t="array" ref="T84">if(U84="","",XLOOKUP(U84,Master[Company],Master[Acronym],"NA",0,1))</f>
        <v/>
      </c>
      <c r="U84" s="341"/>
      <c r="V84" s="342"/>
      <c r="W84" s="342"/>
      <c r="X84" s="341"/>
      <c r="Y84" s="341" t="str">
        <f t="shared" si="11"/>
        <v/>
      </c>
      <c r="Z84" s="341"/>
      <c r="AA84" s="341"/>
      <c r="AB84" s="341"/>
      <c r="AC84" s="401"/>
      <c r="AD84" s="563"/>
      <c r="AE84" s="564"/>
      <c r="AF84" s="564"/>
      <c r="AG84" s="564"/>
      <c r="AH84" s="564"/>
      <c r="AI84" s="564"/>
      <c r="AJ84" s="564"/>
      <c r="AK84" s="565"/>
      <c r="AL84" s="564"/>
      <c r="AM84" s="564"/>
      <c r="AN84" s="564"/>
      <c r="AO84" s="564"/>
      <c r="AP84" s="564"/>
      <c r="AQ84" s="564"/>
      <c r="AR84" s="564"/>
      <c r="AS84" s="564"/>
      <c r="AT84" s="394"/>
      <c r="AU84" s="306"/>
      <c r="AV84" s="306"/>
      <c r="AW84" s="394"/>
      <c r="AX84" s="401"/>
      <c r="AY84" s="341"/>
      <c r="AZ84" s="341"/>
      <c r="BA84" s="341"/>
      <c r="BB84" s="341"/>
      <c r="BC84" s="393"/>
      <c r="BD84" s="341"/>
      <c r="BE84" s="341"/>
      <c r="BF84" s="341"/>
      <c r="BG84" s="402"/>
      <c r="BH84" s="403"/>
      <c r="BI84" s="405"/>
      <c r="BJ84" s="405"/>
      <c r="BK84" s="405"/>
      <c r="BL84" s="405"/>
      <c r="BM84" s="514"/>
    </row>
    <row r="85" ht="18.75" customHeight="1">
      <c r="A85" s="336" t="str">
        <f t="shared" si="12"/>
        <v/>
      </c>
      <c r="B85" s="506"/>
      <c r="C85" s="559"/>
      <c r="D85" s="560" t="str">
        <f t="shared" si="13"/>
        <v/>
      </c>
      <c r="E85" s="401"/>
      <c r="F85" s="394"/>
      <c r="G85" s="341" t="str">
        <f t="array" ref="G85">IF(C85="","",XLOOKUP(C85,'Master Data'!K:K,'Master Data'!N:N,"Input in Master Data",0,1))</f>
        <v/>
      </c>
      <c r="H85" s="341" t="str">
        <f t="array" ref="H85">IF(C85="","",XLOOKUP(C85,'Master Data'!K:K,'Master Data'!O:O,"Input in Master Data",0,1))</f>
        <v/>
      </c>
      <c r="I85" s="341" t="str">
        <f t="array" ref="I85">if(U85="","",XLOOKUP(U85,Master[Company],Master[Blow],"Unknown",0,1))</f>
        <v/>
      </c>
      <c r="J85" s="341" t="str">
        <f t="array" ref="J85">if(U85="","",XLOOKUP(U85,Master[Company],Master[Pigging],"Unknown",0,1))</f>
        <v/>
      </c>
      <c r="K85" s="341" t="str">
        <f t="array" ref="K85">if(U85="","",XLOOKUP(U85,Master[Company],Master[Load Method],"Unknown",0,1))</f>
        <v/>
      </c>
      <c r="L85" s="341" t="str">
        <f t="array" ref="L85">if(U85="","",XLOOKUP(U85,Master[Company],Master[Line Distance],"Unknown",0,1))</f>
        <v/>
      </c>
      <c r="M85" s="394"/>
      <c r="N85" s="341"/>
      <c r="O85" s="341"/>
      <c r="P85" s="341" t="str">
        <f t="array" ref="P85">if(U85="","",XLOOKUP(U85,Master[Company],Master[Terms],"NA",0,1))</f>
        <v/>
      </c>
      <c r="Q85" s="341" t="str">
        <f t="shared" si="14"/>
        <v/>
      </c>
      <c r="R85" s="341" t="str">
        <f t="array" ref="R85">if(U85="","",XLOOKUP(U85,Master[Company],Master[Group],"NA",0,1))</f>
        <v/>
      </c>
      <c r="S85" s="341" t="str">
        <f t="array" ref="S85">if(U85="","",XLOOKUP(U85,Master[Company],Master[Loading Location],"NA",0,1))</f>
        <v/>
      </c>
      <c r="T85" s="341" t="str">
        <f t="array" ref="T85">if(U85="","",XLOOKUP(U85,Master[Company],Master[Acronym],"NA",0,1))</f>
        <v/>
      </c>
      <c r="U85" s="341"/>
      <c r="V85" s="342"/>
      <c r="W85" s="342"/>
      <c r="X85" s="341"/>
      <c r="Y85" s="341" t="str">
        <f t="shared" si="11"/>
        <v/>
      </c>
      <c r="Z85" s="341"/>
      <c r="AA85" s="341"/>
      <c r="AB85" s="341"/>
      <c r="AC85" s="401"/>
      <c r="AD85" s="563"/>
      <c r="AE85" s="564"/>
      <c r="AF85" s="564"/>
      <c r="AG85" s="564"/>
      <c r="AH85" s="564"/>
      <c r="AI85" s="564"/>
      <c r="AJ85" s="564"/>
      <c r="AK85" s="565"/>
      <c r="AL85" s="564"/>
      <c r="AM85" s="564"/>
      <c r="AN85" s="564"/>
      <c r="AO85" s="564"/>
      <c r="AP85" s="564"/>
      <c r="AQ85" s="564"/>
      <c r="AR85" s="564"/>
      <c r="AS85" s="564"/>
      <c r="AT85" s="394"/>
      <c r="AU85" s="306"/>
      <c r="AV85" s="306"/>
      <c r="AW85" s="394"/>
      <c r="AX85" s="401"/>
      <c r="AY85" s="341"/>
      <c r="AZ85" s="341"/>
      <c r="BA85" s="341"/>
      <c r="BB85" s="341"/>
      <c r="BC85" s="393"/>
      <c r="BD85" s="341"/>
      <c r="BE85" s="341"/>
      <c r="BF85" s="341"/>
      <c r="BG85" s="402"/>
      <c r="BH85" s="403"/>
      <c r="BI85" s="405"/>
      <c r="BJ85" s="405"/>
      <c r="BK85" s="405"/>
      <c r="BL85" s="405"/>
      <c r="BM85" s="514"/>
    </row>
    <row r="86" ht="18.75" customHeight="1">
      <c r="A86" s="336" t="str">
        <f t="shared" si="12"/>
        <v/>
      </c>
      <c r="B86" s="506"/>
      <c r="C86" s="559"/>
      <c r="D86" s="560" t="str">
        <f t="shared" si="13"/>
        <v/>
      </c>
      <c r="E86" s="401"/>
      <c r="F86" s="394"/>
      <c r="G86" s="341" t="str">
        <f t="array" ref="G86">IF(C86="","",XLOOKUP(C86,'Master Data'!K:K,'Master Data'!N:N,"Input in Master Data",0,1))</f>
        <v/>
      </c>
      <c r="H86" s="341" t="str">
        <f t="array" ref="H86">IF(C86="","",XLOOKUP(C86,'Master Data'!K:K,'Master Data'!O:O,"Input in Master Data",0,1))</f>
        <v/>
      </c>
      <c r="I86" s="341" t="str">
        <f t="array" ref="I86">if(U86="","",XLOOKUP(U86,Master[Company],Master[Blow],"Unknown",0,1))</f>
        <v/>
      </c>
      <c r="J86" s="341" t="str">
        <f t="array" ref="J86">if(U86="","",XLOOKUP(U86,Master[Company],Master[Pigging],"Unknown",0,1))</f>
        <v/>
      </c>
      <c r="K86" s="341" t="str">
        <f t="array" ref="K86">if(U86="","",XLOOKUP(U86,Master[Company],Master[Load Method],"Unknown",0,1))</f>
        <v/>
      </c>
      <c r="L86" s="341" t="str">
        <f t="array" ref="L86">if(U86="","",XLOOKUP(U86,Master[Company],Master[Line Distance],"Unknown",0,1))</f>
        <v/>
      </c>
      <c r="M86" s="394"/>
      <c r="N86" s="341"/>
      <c r="O86" s="341"/>
      <c r="P86" s="341" t="str">
        <f t="array" ref="P86">if(U86="","",XLOOKUP(U86,Master[Company],Master[Terms],"NA",0,1))</f>
        <v/>
      </c>
      <c r="Q86" s="341" t="str">
        <f t="shared" si="14"/>
        <v/>
      </c>
      <c r="R86" s="341" t="str">
        <f t="array" ref="R86">if(U86="","",XLOOKUP(U86,Master[Company],Master[Group],"NA",0,1))</f>
        <v/>
      </c>
      <c r="S86" s="341" t="str">
        <f t="array" ref="S86">if(U86="","",XLOOKUP(U86,Master[Company],Master[Loading Location],"NA",0,1))</f>
        <v/>
      </c>
      <c r="T86" s="341" t="str">
        <f t="array" ref="T86">if(U86="","",XLOOKUP(U86,Master[Company],Master[Acronym],"NA",0,1))</f>
        <v/>
      </c>
      <c r="U86" s="341"/>
      <c r="V86" s="342"/>
      <c r="W86" s="342"/>
      <c r="X86" s="341"/>
      <c r="Y86" s="341" t="str">
        <f t="shared" si="11"/>
        <v/>
      </c>
      <c r="Z86" s="341"/>
      <c r="AA86" s="341"/>
      <c r="AB86" s="341"/>
      <c r="AC86" s="401"/>
      <c r="AD86" s="563"/>
      <c r="AE86" s="564"/>
      <c r="AF86" s="564"/>
      <c r="AG86" s="564"/>
      <c r="AH86" s="564"/>
      <c r="AI86" s="564"/>
      <c r="AJ86" s="564"/>
      <c r="AK86" s="565"/>
      <c r="AL86" s="564"/>
      <c r="AM86" s="564"/>
      <c r="AN86" s="564"/>
      <c r="AO86" s="564"/>
      <c r="AP86" s="564"/>
      <c r="AQ86" s="564"/>
      <c r="AR86" s="564"/>
      <c r="AS86" s="564"/>
      <c r="AT86" s="394"/>
      <c r="AU86" s="306"/>
      <c r="AV86" s="306"/>
      <c r="AW86" s="394"/>
      <c r="AX86" s="401"/>
      <c r="AY86" s="341"/>
      <c r="AZ86" s="341"/>
      <c r="BA86" s="341"/>
      <c r="BB86" s="341"/>
      <c r="BC86" s="393"/>
      <c r="BD86" s="341"/>
      <c r="BE86" s="341"/>
      <c r="BF86" s="341"/>
      <c r="BG86" s="402"/>
      <c r="BH86" s="403"/>
      <c r="BI86" s="405"/>
      <c r="BJ86" s="405"/>
      <c r="BK86" s="405"/>
      <c r="BL86" s="405"/>
      <c r="BM86" s="514"/>
    </row>
    <row r="87" ht="18.75" customHeight="1">
      <c r="A87" s="336" t="str">
        <f t="shared" si="12"/>
        <v/>
      </c>
      <c r="B87" s="506"/>
      <c r="C87" s="559"/>
      <c r="D87" s="560" t="str">
        <f t="shared" si="13"/>
        <v/>
      </c>
      <c r="E87" s="401"/>
      <c r="F87" s="394"/>
      <c r="G87" s="341" t="str">
        <f t="array" ref="G87">IF(C87="","",XLOOKUP(C87,'Master Data'!K:K,'Master Data'!N:N,"Input in Master Data",0,1))</f>
        <v/>
      </c>
      <c r="H87" s="341" t="str">
        <f t="array" ref="H87">IF(C87="","",XLOOKUP(C87,'Master Data'!K:K,'Master Data'!O:O,"Input in Master Data",0,1))</f>
        <v/>
      </c>
      <c r="I87" s="341" t="str">
        <f t="array" ref="I87">if(U87="","",XLOOKUP(U87,Master[Company],Master[Blow],"Unknown",0,1))</f>
        <v/>
      </c>
      <c r="J87" s="341" t="str">
        <f t="array" ref="J87">if(U87="","",XLOOKUP(U87,Master[Company],Master[Pigging],"Unknown",0,1))</f>
        <v/>
      </c>
      <c r="K87" s="341" t="str">
        <f t="array" ref="K87">if(U87="","",XLOOKUP(U87,Master[Company],Master[Load Method],"Unknown",0,1))</f>
        <v/>
      </c>
      <c r="L87" s="341" t="str">
        <f t="array" ref="L87">if(U87="","",XLOOKUP(U87,Master[Company],Master[Line Distance],"Unknown",0,1))</f>
        <v/>
      </c>
      <c r="M87" s="394"/>
      <c r="N87" s="341"/>
      <c r="O87" s="341"/>
      <c r="P87" s="341" t="str">
        <f t="array" ref="P87">if(U87="","",XLOOKUP(U87,Master[Company],Master[Terms],"NA",0,1))</f>
        <v/>
      </c>
      <c r="Q87" s="341" t="str">
        <f t="shared" si="14"/>
        <v/>
      </c>
      <c r="R87" s="341" t="str">
        <f t="array" ref="R87">if(U87="","",XLOOKUP(U87,Master[Company],Master[Group],"NA",0,1))</f>
        <v/>
      </c>
      <c r="S87" s="341" t="str">
        <f t="array" ref="S87">if(U87="","",XLOOKUP(U87,Master[Company],Master[Loading Location],"NA",0,1))</f>
        <v/>
      </c>
      <c r="T87" s="341" t="str">
        <f t="array" ref="T87">if(U87="","",XLOOKUP(U87,Master[Company],Master[Acronym],"NA",0,1))</f>
        <v/>
      </c>
      <c r="U87" s="341"/>
      <c r="V87" s="342"/>
      <c r="W87" s="342"/>
      <c r="X87" s="341"/>
      <c r="Y87" s="341" t="str">
        <f t="shared" si="11"/>
        <v/>
      </c>
      <c r="Z87" s="341"/>
      <c r="AA87" s="341"/>
      <c r="AB87" s="341"/>
      <c r="AC87" s="401"/>
      <c r="AD87" s="563"/>
      <c r="AE87" s="564"/>
      <c r="AF87" s="564"/>
      <c r="AG87" s="564"/>
      <c r="AH87" s="564"/>
      <c r="AI87" s="564"/>
      <c r="AJ87" s="564"/>
      <c r="AK87" s="565"/>
      <c r="AL87" s="564"/>
      <c r="AM87" s="564"/>
      <c r="AN87" s="564"/>
      <c r="AO87" s="564"/>
      <c r="AP87" s="564"/>
      <c r="AQ87" s="564"/>
      <c r="AR87" s="564"/>
      <c r="AS87" s="564"/>
      <c r="AT87" s="394"/>
      <c r="AU87" s="306"/>
      <c r="AV87" s="306"/>
      <c r="AW87" s="394"/>
      <c r="AX87" s="401"/>
      <c r="AY87" s="341"/>
      <c r="AZ87" s="341"/>
      <c r="BA87" s="341"/>
      <c r="BB87" s="341"/>
      <c r="BC87" s="393"/>
      <c r="BD87" s="341"/>
      <c r="BE87" s="341"/>
      <c r="BF87" s="341"/>
      <c r="BG87" s="402"/>
      <c r="BH87" s="403"/>
      <c r="BI87" s="405"/>
      <c r="BJ87" s="405"/>
      <c r="BK87" s="405"/>
      <c r="BL87" s="405"/>
      <c r="BM87" s="514"/>
    </row>
    <row r="88" ht="18.75" customHeight="1">
      <c r="A88" s="336" t="str">
        <f t="shared" si="12"/>
        <v/>
      </c>
      <c r="B88" s="506"/>
      <c r="C88" s="559"/>
      <c r="D88" s="560" t="str">
        <f t="shared" si="13"/>
        <v/>
      </c>
      <c r="E88" s="401"/>
      <c r="F88" s="394"/>
      <c r="G88" s="341" t="str">
        <f t="array" ref="G88">IF(C88="","",XLOOKUP(C88,'Master Data'!K:K,'Master Data'!N:N,"Input in Master Data",0,1))</f>
        <v/>
      </c>
      <c r="H88" s="341" t="str">
        <f t="array" ref="H88">IF(C88="","",XLOOKUP(C88,'Master Data'!K:K,'Master Data'!O:O,"Input in Master Data",0,1))</f>
        <v/>
      </c>
      <c r="I88" s="341" t="str">
        <f t="array" ref="I88">if(U88="","",XLOOKUP(U88,Master[Company],Master[Blow],"Unknown",0,1))</f>
        <v/>
      </c>
      <c r="J88" s="341" t="str">
        <f t="array" ref="J88">if(U88="","",XLOOKUP(U88,Master[Company],Master[Pigging],"Unknown",0,1))</f>
        <v/>
      </c>
      <c r="K88" s="341" t="str">
        <f t="array" ref="K88">if(U88="","",XLOOKUP(U88,Master[Company],Master[Load Method],"Unknown",0,1))</f>
        <v/>
      </c>
      <c r="L88" s="341" t="str">
        <f t="array" ref="L88">if(U88="","",XLOOKUP(U88,Master[Company],Master[Line Distance],"Unknown",0,1))</f>
        <v/>
      </c>
      <c r="M88" s="394"/>
      <c r="N88" s="341"/>
      <c r="O88" s="341"/>
      <c r="P88" s="341" t="str">
        <f t="array" ref="P88">if(U88="","",XLOOKUP(U88,Master[Company],Master[Terms],"NA",0,1))</f>
        <v/>
      </c>
      <c r="Q88" s="341" t="str">
        <f t="shared" si="14"/>
        <v/>
      </c>
      <c r="R88" s="341" t="str">
        <f t="array" ref="R88">if(U88="","",XLOOKUP(U88,Master[Company],Master[Group],"NA",0,1))</f>
        <v/>
      </c>
      <c r="S88" s="341" t="str">
        <f t="array" ref="S88">if(U88="","",XLOOKUP(U88,Master[Company],Master[Loading Location],"NA",0,1))</f>
        <v/>
      </c>
      <c r="T88" s="341" t="str">
        <f t="array" ref="T88">if(U88="","",XLOOKUP(U88,Master[Company],Master[Acronym],"NA",0,1))</f>
        <v/>
      </c>
      <c r="U88" s="341"/>
      <c r="V88" s="342"/>
      <c r="W88" s="342"/>
      <c r="X88" s="341"/>
      <c r="Y88" s="341" t="str">
        <f t="shared" si="11"/>
        <v/>
      </c>
      <c r="Z88" s="341"/>
      <c r="AA88" s="341"/>
      <c r="AB88" s="341"/>
      <c r="AC88" s="401"/>
      <c r="AD88" s="563"/>
      <c r="AE88" s="564"/>
      <c r="AF88" s="564"/>
      <c r="AG88" s="564"/>
      <c r="AH88" s="564"/>
      <c r="AI88" s="564"/>
      <c r="AJ88" s="564"/>
      <c r="AK88" s="565"/>
      <c r="AL88" s="564"/>
      <c r="AM88" s="564"/>
      <c r="AN88" s="564"/>
      <c r="AO88" s="564"/>
      <c r="AP88" s="564"/>
      <c r="AQ88" s="564"/>
      <c r="AR88" s="564"/>
      <c r="AS88" s="564"/>
      <c r="AT88" s="394"/>
      <c r="AU88" s="306"/>
      <c r="AV88" s="306"/>
      <c r="AW88" s="394"/>
      <c r="AX88" s="401"/>
      <c r="AY88" s="341"/>
      <c r="AZ88" s="341"/>
      <c r="BA88" s="341"/>
      <c r="BB88" s="341"/>
      <c r="BC88" s="393"/>
      <c r="BD88" s="341"/>
      <c r="BE88" s="341"/>
      <c r="BF88" s="341"/>
      <c r="BG88" s="402"/>
      <c r="BH88" s="403"/>
      <c r="BI88" s="405"/>
      <c r="BJ88" s="405"/>
      <c r="BK88" s="405"/>
      <c r="BL88" s="405"/>
      <c r="BM88" s="514"/>
    </row>
    <row r="89" ht="18.75" customHeight="1">
      <c r="A89" s="336" t="str">
        <f t="shared" si="12"/>
        <v/>
      </c>
      <c r="B89" s="506"/>
      <c r="C89" s="559"/>
      <c r="D89" s="560" t="str">
        <f t="shared" si="13"/>
        <v/>
      </c>
      <c r="E89" s="401"/>
      <c r="F89" s="394"/>
      <c r="G89" s="341" t="str">
        <f t="array" ref="G89">IF(C89="","",XLOOKUP(C89,'Master Data'!K:K,'Master Data'!N:N,"Input in Master Data",0,1))</f>
        <v/>
      </c>
      <c r="H89" s="341" t="str">
        <f t="array" ref="H89">IF(C89="","",XLOOKUP(C89,'Master Data'!K:K,'Master Data'!O:O,"Input in Master Data",0,1))</f>
        <v/>
      </c>
      <c r="I89" s="341" t="str">
        <f t="array" ref="I89">if(U89="","",XLOOKUP(U89,Master[Company],Master[Blow],"Unknown",0,1))</f>
        <v/>
      </c>
      <c r="J89" s="341" t="str">
        <f t="array" ref="J89">if(U89="","",XLOOKUP(U89,Master[Company],Master[Pigging],"Unknown",0,1))</f>
        <v/>
      </c>
      <c r="K89" s="341" t="str">
        <f t="array" ref="K89">if(U89="","",XLOOKUP(U89,Master[Company],Master[Load Method],"Unknown",0,1))</f>
        <v/>
      </c>
      <c r="L89" s="341" t="str">
        <f t="array" ref="L89">if(U89="","",XLOOKUP(U89,Master[Company],Master[Line Distance],"Unknown",0,1))</f>
        <v/>
      </c>
      <c r="M89" s="394"/>
      <c r="N89" s="341"/>
      <c r="O89" s="341"/>
      <c r="P89" s="341" t="str">
        <f t="array" ref="P89">if(U89="","",XLOOKUP(U89,Master[Company],Master[Terms],"NA",0,1))</f>
        <v/>
      </c>
      <c r="Q89" s="341" t="str">
        <f t="shared" si="14"/>
        <v/>
      </c>
      <c r="R89" s="341" t="str">
        <f t="array" ref="R89">if(U89="","",XLOOKUP(U89,Master[Company],Master[Group],"NA",0,1))</f>
        <v/>
      </c>
      <c r="S89" s="341" t="str">
        <f t="array" ref="S89">if(U89="","",XLOOKUP(U89,Master[Company],Master[Loading Location],"NA",0,1))</f>
        <v/>
      </c>
      <c r="T89" s="341" t="str">
        <f t="array" ref="T89">if(U89="","",XLOOKUP(U89,Master[Company],Master[Acronym],"NA",0,1))</f>
        <v/>
      </c>
      <c r="U89" s="341"/>
      <c r="V89" s="342"/>
      <c r="W89" s="342"/>
      <c r="X89" s="341"/>
      <c r="Y89" s="341" t="str">
        <f t="shared" si="11"/>
        <v/>
      </c>
      <c r="Z89" s="341"/>
      <c r="AA89" s="341"/>
      <c r="AB89" s="341"/>
      <c r="AC89" s="401"/>
      <c r="AD89" s="563"/>
      <c r="AE89" s="564"/>
      <c r="AF89" s="564"/>
      <c r="AG89" s="564"/>
      <c r="AH89" s="564"/>
      <c r="AI89" s="564"/>
      <c r="AJ89" s="564"/>
      <c r="AK89" s="565"/>
      <c r="AL89" s="564"/>
      <c r="AM89" s="564"/>
      <c r="AN89" s="564"/>
      <c r="AO89" s="564"/>
      <c r="AP89" s="564"/>
      <c r="AQ89" s="564"/>
      <c r="AR89" s="564"/>
      <c r="AS89" s="564"/>
      <c r="AT89" s="394"/>
      <c r="AU89" s="306"/>
      <c r="AV89" s="306"/>
      <c r="AW89" s="394"/>
      <c r="AX89" s="401"/>
      <c r="AY89" s="341"/>
      <c r="AZ89" s="341"/>
      <c r="BA89" s="341"/>
      <c r="BB89" s="341"/>
      <c r="BC89" s="393"/>
      <c r="BD89" s="341"/>
      <c r="BE89" s="341"/>
      <c r="BF89" s="341"/>
      <c r="BG89" s="402"/>
      <c r="BH89" s="403"/>
      <c r="BI89" s="405"/>
      <c r="BJ89" s="405"/>
      <c r="BK89" s="405"/>
      <c r="BL89" s="405"/>
      <c r="BM89" s="514"/>
    </row>
    <row r="90" ht="18.75" customHeight="1">
      <c r="A90" s="336" t="str">
        <f t="shared" si="12"/>
        <v/>
      </c>
      <c r="B90" s="506"/>
      <c r="C90" s="559"/>
      <c r="D90" s="560" t="str">
        <f t="shared" si="13"/>
        <v/>
      </c>
      <c r="E90" s="401"/>
      <c r="F90" s="394"/>
      <c r="G90" s="341" t="str">
        <f t="array" ref="G90">IF(C90="","",XLOOKUP(C90,'Master Data'!K:K,'Master Data'!N:N,"Input in Master Data",0,1))</f>
        <v/>
      </c>
      <c r="H90" s="341" t="str">
        <f t="array" ref="H90">IF(C90="","",XLOOKUP(C90,'Master Data'!K:K,'Master Data'!O:O,"Input in Master Data",0,1))</f>
        <v/>
      </c>
      <c r="I90" s="341" t="str">
        <f t="array" ref="I90">if(U90="","",XLOOKUP(U90,Master[Company],Master[Blow],"Unknown",0,1))</f>
        <v/>
      </c>
      <c r="J90" s="341" t="str">
        <f t="array" ref="J90">if(U90="","",XLOOKUP(U90,Master[Company],Master[Pigging],"Unknown",0,1))</f>
        <v/>
      </c>
      <c r="K90" s="341" t="str">
        <f t="array" ref="K90">if(U90="","",XLOOKUP(U90,Master[Company],Master[Load Method],"Unknown",0,1))</f>
        <v/>
      </c>
      <c r="L90" s="341" t="str">
        <f t="array" ref="L90">if(U90="","",XLOOKUP(U90,Master[Company],Master[Line Distance],"Unknown",0,1))</f>
        <v/>
      </c>
      <c r="M90" s="394"/>
      <c r="N90" s="341"/>
      <c r="O90" s="341"/>
      <c r="P90" s="341" t="str">
        <f t="array" ref="P90">if(U90="","",XLOOKUP(U90,Master[Company],Master[Terms],"NA",0,1))</f>
        <v/>
      </c>
      <c r="Q90" s="341" t="str">
        <f t="shared" si="14"/>
        <v/>
      </c>
      <c r="R90" s="341" t="str">
        <f t="array" ref="R90">if(U90="","",XLOOKUP(U90,Master[Company],Master[Group],"NA",0,1))</f>
        <v/>
      </c>
      <c r="S90" s="341" t="str">
        <f t="array" ref="S90">if(U90="","",XLOOKUP(U90,Master[Company],Master[Loading Location],"NA",0,1))</f>
        <v/>
      </c>
      <c r="T90" s="341" t="str">
        <f t="array" ref="T90">if(U90="","",XLOOKUP(U90,Master[Company],Master[Acronym],"NA",0,1))</f>
        <v/>
      </c>
      <c r="U90" s="341"/>
      <c r="V90" s="342"/>
      <c r="W90" s="342"/>
      <c r="X90" s="341"/>
      <c r="Y90" s="341" t="str">
        <f t="shared" si="11"/>
        <v/>
      </c>
      <c r="Z90" s="341"/>
      <c r="AA90" s="341"/>
      <c r="AB90" s="341"/>
      <c r="AC90" s="401"/>
      <c r="AD90" s="563"/>
      <c r="AE90" s="564"/>
      <c r="AF90" s="564"/>
      <c r="AG90" s="564"/>
      <c r="AH90" s="564"/>
      <c r="AI90" s="564"/>
      <c r="AJ90" s="564"/>
      <c r="AK90" s="565"/>
      <c r="AL90" s="564"/>
      <c r="AM90" s="564"/>
      <c r="AN90" s="564"/>
      <c r="AO90" s="564"/>
      <c r="AP90" s="564"/>
      <c r="AQ90" s="564"/>
      <c r="AR90" s="564"/>
      <c r="AS90" s="564"/>
      <c r="AT90" s="394"/>
      <c r="AU90" s="306"/>
      <c r="AV90" s="306"/>
      <c r="AW90" s="394"/>
      <c r="AX90" s="401"/>
      <c r="AY90" s="341"/>
      <c r="AZ90" s="341"/>
      <c r="BA90" s="341"/>
      <c r="BB90" s="341"/>
      <c r="BC90" s="393"/>
      <c r="BD90" s="341"/>
      <c r="BE90" s="341"/>
      <c r="BF90" s="341"/>
      <c r="BG90" s="402"/>
      <c r="BH90" s="403"/>
      <c r="BI90" s="405"/>
      <c r="BJ90" s="405"/>
      <c r="BK90" s="405"/>
      <c r="BL90" s="405"/>
      <c r="BM90" s="514"/>
    </row>
    <row r="91" ht="18.75" customHeight="1">
      <c r="A91" s="336" t="str">
        <f t="shared" si="12"/>
        <v/>
      </c>
      <c r="B91" s="506"/>
      <c r="C91" s="559"/>
      <c r="D91" s="560" t="str">
        <f t="shared" si="13"/>
        <v/>
      </c>
      <c r="E91" s="401"/>
      <c r="F91" s="394"/>
      <c r="G91" s="341" t="str">
        <f t="array" ref="G91">IF(C91="","",XLOOKUP(C91,'Master Data'!K:K,'Master Data'!N:N,"Input in Master Data",0,1))</f>
        <v/>
      </c>
      <c r="H91" s="341" t="str">
        <f t="array" ref="H91">IF(C91="","",XLOOKUP(C91,'Master Data'!K:K,'Master Data'!O:O,"Input in Master Data",0,1))</f>
        <v/>
      </c>
      <c r="I91" s="341" t="str">
        <f t="array" ref="I91">if(U91="","",XLOOKUP(U91,Master[Company],Master[Blow],"Unknown",0,1))</f>
        <v/>
      </c>
      <c r="J91" s="341" t="str">
        <f t="array" ref="J91">if(U91="","",XLOOKUP(U91,Master[Company],Master[Pigging],"Unknown",0,1))</f>
        <v/>
      </c>
      <c r="K91" s="341" t="str">
        <f t="array" ref="K91">if(U91="","",XLOOKUP(U91,Master[Company],Master[Load Method],"Unknown",0,1))</f>
        <v/>
      </c>
      <c r="L91" s="341" t="str">
        <f t="array" ref="L91">if(U91="","",XLOOKUP(U91,Master[Company],Master[Line Distance],"Unknown",0,1))</f>
        <v/>
      </c>
      <c r="M91" s="394"/>
      <c r="N91" s="341"/>
      <c r="O91" s="341"/>
      <c r="P91" s="341" t="str">
        <f t="array" ref="P91">if(U91="","",XLOOKUP(U91,Master[Company],Master[Terms],"NA",0,1))</f>
        <v/>
      </c>
      <c r="Q91" s="341" t="str">
        <f t="shared" si="14"/>
        <v/>
      </c>
      <c r="R91" s="341" t="str">
        <f t="array" ref="R91">if(U91="","",XLOOKUP(U91,Master[Company],Master[Group],"NA",0,1))</f>
        <v/>
      </c>
      <c r="S91" s="341" t="str">
        <f t="array" ref="S91">if(U91="","",XLOOKUP(U91,Master[Company],Master[Loading Location],"NA",0,1))</f>
        <v/>
      </c>
      <c r="T91" s="341" t="str">
        <f t="array" ref="T91">if(U91="","",XLOOKUP(U91,Master[Company],Master[Acronym],"NA",0,1))</f>
        <v/>
      </c>
      <c r="U91" s="341"/>
      <c r="V91" s="342"/>
      <c r="W91" s="342"/>
      <c r="X91" s="341"/>
      <c r="Y91" s="341" t="str">
        <f t="shared" si="11"/>
        <v/>
      </c>
      <c r="Z91" s="341"/>
      <c r="AA91" s="341"/>
      <c r="AB91" s="341"/>
      <c r="AC91" s="401"/>
      <c r="AD91" s="563"/>
      <c r="AE91" s="564"/>
      <c r="AF91" s="564"/>
      <c r="AG91" s="564"/>
      <c r="AH91" s="564"/>
      <c r="AI91" s="564"/>
      <c r="AJ91" s="564"/>
      <c r="AK91" s="565"/>
      <c r="AL91" s="564"/>
      <c r="AM91" s="564"/>
      <c r="AN91" s="564"/>
      <c r="AO91" s="564"/>
      <c r="AP91" s="564"/>
      <c r="AQ91" s="564"/>
      <c r="AR91" s="564"/>
      <c r="AS91" s="564"/>
      <c r="AT91" s="394"/>
      <c r="AU91" s="306"/>
      <c r="AV91" s="306"/>
      <c r="AW91" s="394"/>
      <c r="AX91" s="401"/>
      <c r="AY91" s="341"/>
      <c r="AZ91" s="341"/>
      <c r="BA91" s="341"/>
      <c r="BB91" s="341"/>
      <c r="BC91" s="393"/>
      <c r="BD91" s="341"/>
      <c r="BE91" s="341"/>
      <c r="BF91" s="341"/>
      <c r="BG91" s="402"/>
      <c r="BH91" s="403"/>
      <c r="BI91" s="405"/>
      <c r="BJ91" s="405"/>
      <c r="BK91" s="405"/>
      <c r="BL91" s="405"/>
      <c r="BM91" s="514"/>
    </row>
    <row r="92" ht="18.75" customHeight="1">
      <c r="A92" s="336" t="str">
        <f t="shared" si="12"/>
        <v/>
      </c>
      <c r="B92" s="506"/>
      <c r="C92" s="559"/>
      <c r="D92" s="560" t="str">
        <f t="shared" si="13"/>
        <v/>
      </c>
      <c r="E92" s="401"/>
      <c r="F92" s="394"/>
      <c r="G92" s="341" t="str">
        <f t="array" ref="G92">IF(C92="","",XLOOKUP(C92,'Master Data'!K:K,'Master Data'!N:N,"Input in Master Data",0,1))</f>
        <v/>
      </c>
      <c r="H92" s="341" t="str">
        <f t="array" ref="H92">IF(C92="","",XLOOKUP(C92,'Master Data'!K:K,'Master Data'!O:O,"Input in Master Data",0,1))</f>
        <v/>
      </c>
      <c r="I92" s="341" t="str">
        <f t="array" ref="I92">if(U92="","",XLOOKUP(U92,Master[Company],Master[Blow],"Unknown",0,1))</f>
        <v/>
      </c>
      <c r="J92" s="341" t="str">
        <f t="array" ref="J92">if(U92="","",XLOOKUP(U92,Master[Company],Master[Pigging],"Unknown",0,1))</f>
        <v/>
      </c>
      <c r="K92" s="341" t="str">
        <f t="array" ref="K92">if(U92="","",XLOOKUP(U92,Master[Company],Master[Load Method],"Unknown",0,1))</f>
        <v/>
      </c>
      <c r="L92" s="341" t="str">
        <f t="array" ref="L92">if(U92="","",XLOOKUP(U92,Master[Company],Master[Line Distance],"Unknown",0,1))</f>
        <v/>
      </c>
      <c r="M92" s="394"/>
      <c r="N92" s="341"/>
      <c r="O92" s="341"/>
      <c r="P92" s="341" t="str">
        <f t="array" ref="P92">if(U92="","",XLOOKUP(U92,Master[Company],Master[Terms],"NA",0,1))</f>
        <v/>
      </c>
      <c r="Q92" s="341" t="str">
        <f t="shared" si="14"/>
        <v/>
      </c>
      <c r="R92" s="341" t="str">
        <f t="array" ref="R92">if(U92="","",XLOOKUP(U92,Master[Company],Master[Group],"NA",0,1))</f>
        <v/>
      </c>
      <c r="S92" s="341" t="str">
        <f t="array" ref="S92">if(U92="","",XLOOKUP(U92,Master[Company],Master[Loading Location],"NA",0,1))</f>
        <v/>
      </c>
      <c r="T92" s="341" t="str">
        <f t="array" ref="T92">if(U92="","",XLOOKUP(U92,Master[Company],Master[Acronym],"NA",0,1))</f>
        <v/>
      </c>
      <c r="U92" s="341"/>
      <c r="V92" s="342"/>
      <c r="W92" s="342"/>
      <c r="X92" s="341"/>
      <c r="Y92" s="341" t="str">
        <f t="shared" si="11"/>
        <v/>
      </c>
      <c r="Z92" s="341"/>
      <c r="AA92" s="341"/>
      <c r="AB92" s="341"/>
      <c r="AC92" s="401"/>
      <c r="AD92" s="563"/>
      <c r="AE92" s="564"/>
      <c r="AF92" s="564"/>
      <c r="AG92" s="564"/>
      <c r="AH92" s="564"/>
      <c r="AI92" s="564"/>
      <c r="AJ92" s="564"/>
      <c r="AK92" s="565"/>
      <c r="AL92" s="564"/>
      <c r="AM92" s="564"/>
      <c r="AN92" s="564"/>
      <c r="AO92" s="564"/>
      <c r="AP92" s="564"/>
      <c r="AQ92" s="564"/>
      <c r="AR92" s="564"/>
      <c r="AS92" s="564"/>
      <c r="AT92" s="394"/>
      <c r="AU92" s="306"/>
      <c r="AV92" s="306"/>
      <c r="AW92" s="394"/>
      <c r="AX92" s="401"/>
      <c r="AY92" s="341"/>
      <c r="AZ92" s="341"/>
      <c r="BA92" s="341"/>
      <c r="BB92" s="341"/>
      <c r="BC92" s="393"/>
      <c r="BD92" s="341"/>
      <c r="BE92" s="341"/>
      <c r="BF92" s="341"/>
      <c r="BG92" s="402"/>
      <c r="BH92" s="403"/>
      <c r="BI92" s="405"/>
      <c r="BJ92" s="405"/>
      <c r="BK92" s="405"/>
      <c r="BL92" s="405"/>
      <c r="BM92" s="514"/>
    </row>
    <row r="93" ht="18.75" customHeight="1">
      <c r="A93" s="336" t="str">
        <f t="shared" si="12"/>
        <v/>
      </c>
      <c r="B93" s="506"/>
      <c r="C93" s="559"/>
      <c r="D93" s="560" t="str">
        <f t="shared" si="13"/>
        <v/>
      </c>
      <c r="E93" s="401"/>
      <c r="F93" s="394"/>
      <c r="G93" s="341" t="str">
        <f t="array" ref="G93">IF(C93="","",XLOOKUP(C93,'Master Data'!K:K,'Master Data'!N:N,"Input in Master Data",0,1))</f>
        <v/>
      </c>
      <c r="H93" s="341" t="str">
        <f t="array" ref="H93">IF(C93="","",XLOOKUP(C93,'Master Data'!K:K,'Master Data'!O:O,"Input in Master Data",0,1))</f>
        <v/>
      </c>
      <c r="I93" s="341" t="str">
        <f t="array" ref="I93">if(U93="","",XLOOKUP(U93,Master[Company],Master[Blow],"Unknown",0,1))</f>
        <v/>
      </c>
      <c r="J93" s="341" t="str">
        <f t="array" ref="J93">if(U93="","",XLOOKUP(U93,Master[Company],Master[Pigging],"Unknown",0,1))</f>
        <v/>
      </c>
      <c r="K93" s="341" t="str">
        <f t="array" ref="K93">if(U93="","",XLOOKUP(U93,Master[Company],Master[Load Method],"Unknown",0,1))</f>
        <v/>
      </c>
      <c r="L93" s="341" t="str">
        <f t="array" ref="L93">if(U93="","",XLOOKUP(U93,Master[Company],Master[Line Distance],"Unknown",0,1))</f>
        <v/>
      </c>
      <c r="M93" s="394"/>
      <c r="N93" s="341"/>
      <c r="O93" s="341"/>
      <c r="P93" s="341" t="str">
        <f t="array" ref="P93">if(U93="","",XLOOKUP(U93,Master[Company],Master[Terms],"NA",0,1))</f>
        <v/>
      </c>
      <c r="Q93" s="341" t="str">
        <f t="shared" si="14"/>
        <v/>
      </c>
      <c r="R93" s="341" t="str">
        <f t="array" ref="R93">if(U93="","",XLOOKUP(U93,Master[Company],Master[Group],"NA",0,1))</f>
        <v/>
      </c>
      <c r="S93" s="341" t="str">
        <f t="array" ref="S93">if(U93="","",XLOOKUP(U93,Master[Company],Master[Loading Location],"NA",0,1))</f>
        <v/>
      </c>
      <c r="T93" s="341" t="str">
        <f t="array" ref="T93">if(U93="","",XLOOKUP(U93,Master[Company],Master[Acronym],"NA",0,1))</f>
        <v/>
      </c>
      <c r="U93" s="341"/>
      <c r="V93" s="342"/>
      <c r="W93" s="342"/>
      <c r="X93" s="341"/>
      <c r="Y93" s="341" t="str">
        <f t="shared" si="11"/>
        <v/>
      </c>
      <c r="Z93" s="341"/>
      <c r="AA93" s="341"/>
      <c r="AB93" s="341"/>
      <c r="AC93" s="401"/>
      <c r="AD93" s="563"/>
      <c r="AE93" s="564"/>
      <c r="AF93" s="564"/>
      <c r="AG93" s="564"/>
      <c r="AH93" s="564"/>
      <c r="AI93" s="564"/>
      <c r="AJ93" s="564"/>
      <c r="AK93" s="565"/>
      <c r="AL93" s="564"/>
      <c r="AM93" s="564"/>
      <c r="AN93" s="564"/>
      <c r="AO93" s="564"/>
      <c r="AP93" s="564"/>
      <c r="AQ93" s="564"/>
      <c r="AR93" s="564"/>
      <c r="AS93" s="564"/>
      <c r="AT93" s="394"/>
      <c r="AU93" s="306"/>
      <c r="AV93" s="306"/>
      <c r="AW93" s="394"/>
      <c r="AX93" s="401"/>
      <c r="AY93" s="341"/>
      <c r="AZ93" s="341"/>
      <c r="BA93" s="341"/>
      <c r="BB93" s="341"/>
      <c r="BC93" s="393"/>
      <c r="BD93" s="341"/>
      <c r="BE93" s="341"/>
      <c r="BF93" s="341"/>
      <c r="BG93" s="402"/>
      <c r="BH93" s="403"/>
      <c r="BI93" s="405"/>
      <c r="BJ93" s="405"/>
      <c r="BK93" s="405"/>
      <c r="BL93" s="405"/>
      <c r="BM93" s="514"/>
    </row>
    <row r="94" ht="18.75" customHeight="1">
      <c r="A94" s="336" t="str">
        <f t="shared" si="12"/>
        <v/>
      </c>
      <c r="B94" s="506"/>
      <c r="C94" s="559"/>
      <c r="D94" s="560" t="str">
        <f t="shared" si="13"/>
        <v/>
      </c>
      <c r="E94" s="401"/>
      <c r="F94" s="394"/>
      <c r="G94" s="341" t="str">
        <f t="array" ref="G94">IF(C94="","",XLOOKUP(C94,'Master Data'!K:K,'Master Data'!N:N,"Input in Master Data",0,1))</f>
        <v/>
      </c>
      <c r="H94" s="341" t="str">
        <f t="array" ref="H94">IF(C94="","",XLOOKUP(C94,'Master Data'!K:K,'Master Data'!O:O,"Input in Master Data",0,1))</f>
        <v/>
      </c>
      <c r="I94" s="341" t="str">
        <f t="array" ref="I94">if(U94="","",XLOOKUP(U94,Master[Company],Master[Blow],"Unknown",0,1))</f>
        <v/>
      </c>
      <c r="J94" s="341" t="str">
        <f t="array" ref="J94">if(U94="","",XLOOKUP(U94,Master[Company],Master[Pigging],"Unknown",0,1))</f>
        <v/>
      </c>
      <c r="K94" s="341" t="str">
        <f t="array" ref="K94">if(U94="","",XLOOKUP(U94,Master[Company],Master[Load Method],"Unknown",0,1))</f>
        <v/>
      </c>
      <c r="L94" s="341" t="str">
        <f t="array" ref="L94">if(U94="","",XLOOKUP(U94,Master[Company],Master[Line Distance],"Unknown",0,1))</f>
        <v/>
      </c>
      <c r="M94" s="394"/>
      <c r="N94" s="341"/>
      <c r="O94" s="341"/>
      <c r="P94" s="341" t="str">
        <f t="array" ref="P94">if(U94="","",XLOOKUP(U94,Master[Company],Master[Terms],"NA",0,1))</f>
        <v/>
      </c>
      <c r="Q94" s="341" t="str">
        <f t="shared" si="14"/>
        <v/>
      </c>
      <c r="R94" s="341" t="str">
        <f t="array" ref="R94">if(U94="","",XLOOKUP(U94,Master[Company],Master[Group],"NA",0,1))</f>
        <v/>
      </c>
      <c r="S94" s="341" t="str">
        <f t="array" ref="S94">if(U94="","",XLOOKUP(U94,Master[Company],Master[Loading Location],"NA",0,1))</f>
        <v/>
      </c>
      <c r="T94" s="341" t="str">
        <f t="array" ref="T94">if(U94="","",XLOOKUP(U94,Master[Company],Master[Acronym],"NA",0,1))</f>
        <v/>
      </c>
      <c r="U94" s="341"/>
      <c r="V94" s="342"/>
      <c r="W94" s="342"/>
      <c r="X94" s="341"/>
      <c r="Y94" s="341" t="str">
        <f t="shared" si="11"/>
        <v/>
      </c>
      <c r="Z94" s="341"/>
      <c r="AA94" s="341"/>
      <c r="AB94" s="341"/>
      <c r="AC94" s="401"/>
      <c r="AD94" s="563"/>
      <c r="AE94" s="564"/>
      <c r="AF94" s="564"/>
      <c r="AG94" s="564"/>
      <c r="AH94" s="564"/>
      <c r="AI94" s="564"/>
      <c r="AJ94" s="564"/>
      <c r="AK94" s="565"/>
      <c r="AL94" s="564"/>
      <c r="AM94" s="564"/>
      <c r="AN94" s="564"/>
      <c r="AO94" s="564"/>
      <c r="AP94" s="564"/>
      <c r="AQ94" s="564"/>
      <c r="AR94" s="564"/>
      <c r="AS94" s="564"/>
      <c r="AT94" s="394"/>
      <c r="AU94" s="306"/>
      <c r="AV94" s="306"/>
      <c r="AW94" s="394"/>
      <c r="AX94" s="401"/>
      <c r="AY94" s="341"/>
      <c r="AZ94" s="341"/>
      <c r="BA94" s="341"/>
      <c r="BB94" s="341"/>
      <c r="BC94" s="393"/>
      <c r="BD94" s="341"/>
      <c r="BE94" s="341"/>
      <c r="BF94" s="341"/>
      <c r="BG94" s="402"/>
      <c r="BH94" s="403"/>
      <c r="BI94" s="405"/>
      <c r="BJ94" s="405"/>
      <c r="BK94" s="405"/>
      <c r="BL94" s="405"/>
      <c r="BM94" s="514"/>
    </row>
    <row r="95" ht="18.75" customHeight="1">
      <c r="A95" s="336" t="str">
        <f t="shared" si="12"/>
        <v/>
      </c>
      <c r="B95" s="506"/>
      <c r="C95" s="559"/>
      <c r="D95" s="560" t="str">
        <f t="shared" si="13"/>
        <v/>
      </c>
      <c r="E95" s="401"/>
      <c r="F95" s="394"/>
      <c r="G95" s="341" t="str">
        <f t="array" ref="G95">IF(C95="","",XLOOKUP(C95,'Master Data'!K:K,'Master Data'!N:N,"Input in Master Data",0,1))</f>
        <v/>
      </c>
      <c r="H95" s="341" t="str">
        <f t="array" ref="H95">IF(C95="","",XLOOKUP(C95,'Master Data'!K:K,'Master Data'!O:O,"Input in Master Data",0,1))</f>
        <v/>
      </c>
      <c r="I95" s="341" t="str">
        <f t="array" ref="I95">if(U95="","",XLOOKUP(U95,Master[Company],Master[Blow],"Unknown",0,1))</f>
        <v/>
      </c>
      <c r="J95" s="341" t="str">
        <f t="array" ref="J95">if(U95="","",XLOOKUP(U95,Master[Company],Master[Pigging],"Unknown",0,1))</f>
        <v/>
      </c>
      <c r="K95" s="341" t="str">
        <f t="array" ref="K95">if(U95="","",XLOOKUP(U95,Master[Company],Master[Load Method],"Unknown",0,1))</f>
        <v/>
      </c>
      <c r="L95" s="341" t="str">
        <f t="array" ref="L95">if(U95="","",XLOOKUP(U95,Master[Company],Master[Line Distance],"Unknown",0,1))</f>
        <v/>
      </c>
      <c r="M95" s="394"/>
      <c r="N95" s="341"/>
      <c r="O95" s="341"/>
      <c r="P95" s="341" t="str">
        <f t="array" ref="P95">if(U95="","",XLOOKUP(U95,Master[Company],Master[Terms],"NA",0,1))</f>
        <v/>
      </c>
      <c r="Q95" s="341" t="str">
        <f t="shared" si="14"/>
        <v/>
      </c>
      <c r="R95" s="341" t="str">
        <f t="array" ref="R95">if(U95="","",XLOOKUP(U95,Master[Company],Master[Group],"NA",0,1))</f>
        <v/>
      </c>
      <c r="S95" s="341" t="str">
        <f t="array" ref="S95">if(U95="","",XLOOKUP(U95,Master[Company],Master[Loading Location],"NA",0,1))</f>
        <v/>
      </c>
      <c r="T95" s="341" t="str">
        <f t="array" ref="T95">if(U95="","",XLOOKUP(U95,Master[Company],Master[Acronym],"NA",0,1))</f>
        <v/>
      </c>
      <c r="U95" s="341"/>
      <c r="V95" s="342"/>
      <c r="W95" s="342"/>
      <c r="X95" s="341"/>
      <c r="Y95" s="341" t="str">
        <f t="shared" si="11"/>
        <v/>
      </c>
      <c r="Z95" s="341"/>
      <c r="AA95" s="341"/>
      <c r="AB95" s="341"/>
      <c r="AC95" s="401"/>
      <c r="AD95" s="563"/>
      <c r="AE95" s="564"/>
      <c r="AF95" s="564"/>
      <c r="AG95" s="564"/>
      <c r="AH95" s="564"/>
      <c r="AI95" s="564"/>
      <c r="AJ95" s="564"/>
      <c r="AK95" s="565"/>
      <c r="AL95" s="564"/>
      <c r="AM95" s="564"/>
      <c r="AN95" s="564"/>
      <c r="AO95" s="564"/>
      <c r="AP95" s="564"/>
      <c r="AQ95" s="564"/>
      <c r="AR95" s="564"/>
      <c r="AS95" s="564"/>
      <c r="AT95" s="394"/>
      <c r="AU95" s="306"/>
      <c r="AV95" s="306"/>
      <c r="AW95" s="394"/>
      <c r="AX95" s="401"/>
      <c r="AY95" s="341"/>
      <c r="AZ95" s="341"/>
      <c r="BA95" s="341"/>
      <c r="BB95" s="341"/>
      <c r="BC95" s="393"/>
      <c r="BD95" s="341"/>
      <c r="BE95" s="341"/>
      <c r="BF95" s="341"/>
      <c r="BG95" s="402"/>
      <c r="BH95" s="403"/>
      <c r="BI95" s="405"/>
      <c r="BJ95" s="405"/>
      <c r="BK95" s="405"/>
      <c r="BL95" s="405"/>
      <c r="BM95" s="514"/>
    </row>
    <row r="96" ht="18.75" customHeight="1">
      <c r="A96" s="336" t="str">
        <f t="shared" si="12"/>
        <v/>
      </c>
      <c r="B96" s="506"/>
      <c r="C96" s="559"/>
      <c r="D96" s="560" t="str">
        <f t="shared" si="13"/>
        <v/>
      </c>
      <c r="E96" s="401"/>
      <c r="F96" s="394"/>
      <c r="G96" s="341" t="str">
        <f t="array" ref="G96">IF(C96="","",XLOOKUP(C96,'Master Data'!K:K,'Master Data'!N:N,"Input in Master Data",0,1))</f>
        <v/>
      </c>
      <c r="H96" s="341" t="str">
        <f t="array" ref="H96">IF(C96="","",XLOOKUP(C96,'Master Data'!K:K,'Master Data'!O:O,"Input in Master Data",0,1))</f>
        <v/>
      </c>
      <c r="I96" s="341" t="str">
        <f t="array" ref="I96">if(U96="","",XLOOKUP(U96,Master[Company],Master[Blow],"Unknown",0,1))</f>
        <v/>
      </c>
      <c r="J96" s="341" t="str">
        <f t="array" ref="J96">if(U96="","",XLOOKUP(U96,Master[Company],Master[Pigging],"Unknown",0,1))</f>
        <v/>
      </c>
      <c r="K96" s="341" t="str">
        <f t="array" ref="K96">if(U96="","",XLOOKUP(U96,Master[Company],Master[Load Method],"Unknown",0,1))</f>
        <v/>
      </c>
      <c r="L96" s="341" t="str">
        <f t="array" ref="L96">if(U96="","",XLOOKUP(U96,Master[Company],Master[Line Distance],"Unknown",0,1))</f>
        <v/>
      </c>
      <c r="M96" s="394"/>
      <c r="N96" s="341"/>
      <c r="O96" s="341"/>
      <c r="P96" s="341" t="str">
        <f t="array" ref="P96">if(U96="","",XLOOKUP(U96,Master[Company],Master[Terms],"NA",0,1))</f>
        <v/>
      </c>
      <c r="Q96" s="341" t="str">
        <f t="shared" si="14"/>
        <v/>
      </c>
      <c r="R96" s="341" t="str">
        <f t="array" ref="R96">if(U96="","",XLOOKUP(U96,Master[Company],Master[Group],"NA",0,1))</f>
        <v/>
      </c>
      <c r="S96" s="341" t="str">
        <f t="array" ref="S96">if(U96="","",XLOOKUP(U96,Master[Company],Master[Loading Location],"NA",0,1))</f>
        <v/>
      </c>
      <c r="T96" s="341" t="str">
        <f t="array" ref="T96">if(U96="","",XLOOKUP(U96,Master[Company],Master[Acronym],"NA",0,1))</f>
        <v/>
      </c>
      <c r="U96" s="341"/>
      <c r="V96" s="342"/>
      <c r="W96" s="342"/>
      <c r="X96" s="341"/>
      <c r="Y96" s="341" t="str">
        <f t="shared" si="11"/>
        <v/>
      </c>
      <c r="Z96" s="341"/>
      <c r="AA96" s="341"/>
      <c r="AB96" s="341"/>
      <c r="AC96" s="401"/>
      <c r="AD96" s="563"/>
      <c r="AE96" s="564"/>
      <c r="AF96" s="564"/>
      <c r="AG96" s="564"/>
      <c r="AH96" s="564"/>
      <c r="AI96" s="564"/>
      <c r="AJ96" s="564"/>
      <c r="AK96" s="565"/>
      <c r="AL96" s="564"/>
      <c r="AM96" s="564"/>
      <c r="AN96" s="564"/>
      <c r="AO96" s="564"/>
      <c r="AP96" s="564"/>
      <c r="AQ96" s="564"/>
      <c r="AR96" s="564"/>
      <c r="AS96" s="564"/>
      <c r="AT96" s="394"/>
      <c r="AU96" s="306"/>
      <c r="AV96" s="306"/>
      <c r="AW96" s="394"/>
      <c r="AX96" s="401"/>
      <c r="AY96" s="341"/>
      <c r="AZ96" s="341"/>
      <c r="BA96" s="341"/>
      <c r="BB96" s="341"/>
      <c r="BC96" s="393"/>
      <c r="BD96" s="341"/>
      <c r="BE96" s="341"/>
      <c r="BF96" s="341"/>
      <c r="BG96" s="402"/>
      <c r="BH96" s="403"/>
      <c r="BI96" s="405"/>
      <c r="BJ96" s="405"/>
      <c r="BK96" s="405"/>
      <c r="BL96" s="405"/>
      <c r="BM96" s="514"/>
    </row>
    <row r="97" ht="18.75" customHeight="1">
      <c r="A97" s="336" t="str">
        <f t="shared" si="12"/>
        <v/>
      </c>
      <c r="B97" s="506"/>
      <c r="C97" s="559"/>
      <c r="D97" s="560" t="str">
        <f t="shared" si="13"/>
        <v/>
      </c>
      <c r="E97" s="401"/>
      <c r="F97" s="394"/>
      <c r="G97" s="341" t="str">
        <f t="array" ref="G97">IF(C97="","",XLOOKUP(C97,'Master Data'!K:K,'Master Data'!N:N,"Input in Master Data",0,1))</f>
        <v/>
      </c>
      <c r="H97" s="341" t="str">
        <f t="array" ref="H97">IF(C97="","",XLOOKUP(C97,'Master Data'!K:K,'Master Data'!O:O,"Input in Master Data",0,1))</f>
        <v/>
      </c>
      <c r="I97" s="341" t="str">
        <f t="array" ref="I97">if(U97="","",XLOOKUP(U97,Master[Company],Master[Blow],"Unknown",0,1))</f>
        <v/>
      </c>
      <c r="J97" s="341" t="str">
        <f t="array" ref="J97">if(U97="","",XLOOKUP(U97,Master[Company],Master[Pigging],"Unknown",0,1))</f>
        <v/>
      </c>
      <c r="K97" s="341" t="str">
        <f t="array" ref="K97">if(U97="","",XLOOKUP(U97,Master[Company],Master[Load Method],"Unknown",0,1))</f>
        <v/>
      </c>
      <c r="L97" s="341" t="str">
        <f t="array" ref="L97">if(U97="","",XLOOKUP(U97,Master[Company],Master[Line Distance],"Unknown",0,1))</f>
        <v/>
      </c>
      <c r="M97" s="394"/>
      <c r="N97" s="341"/>
      <c r="O97" s="341"/>
      <c r="P97" s="341" t="str">
        <f t="array" ref="P97">if(U97="","",XLOOKUP(U97,Master[Company],Master[Terms],"NA",0,1))</f>
        <v/>
      </c>
      <c r="Q97" s="341" t="str">
        <f t="shared" si="14"/>
        <v/>
      </c>
      <c r="R97" s="341" t="str">
        <f t="array" ref="R97">if(U97="","",XLOOKUP(U97,Master[Company],Master[Group],"NA",0,1))</f>
        <v/>
      </c>
      <c r="S97" s="341" t="str">
        <f t="array" ref="S97">if(U97="","",XLOOKUP(U97,Master[Company],Master[Loading Location],"NA",0,1))</f>
        <v/>
      </c>
      <c r="T97" s="341" t="str">
        <f t="array" ref="T97">if(U97="","",XLOOKUP(U97,Master[Company],Master[Acronym],"NA",0,1))</f>
        <v/>
      </c>
      <c r="U97" s="341"/>
      <c r="V97" s="342"/>
      <c r="W97" s="342"/>
      <c r="X97" s="341"/>
      <c r="Y97" s="341" t="str">
        <f t="shared" si="11"/>
        <v/>
      </c>
      <c r="Z97" s="341"/>
      <c r="AA97" s="341"/>
      <c r="AB97" s="341"/>
      <c r="AC97" s="401"/>
      <c r="AD97" s="563"/>
      <c r="AE97" s="564"/>
      <c r="AF97" s="564"/>
      <c r="AG97" s="564"/>
      <c r="AH97" s="564"/>
      <c r="AI97" s="564"/>
      <c r="AJ97" s="564"/>
      <c r="AK97" s="565"/>
      <c r="AL97" s="564"/>
      <c r="AM97" s="564"/>
      <c r="AN97" s="564"/>
      <c r="AO97" s="564"/>
      <c r="AP97" s="564"/>
      <c r="AQ97" s="564"/>
      <c r="AR97" s="564"/>
      <c r="AS97" s="564"/>
      <c r="AT97" s="394"/>
      <c r="AU97" s="306"/>
      <c r="AV97" s="306"/>
      <c r="AW97" s="394"/>
      <c r="AX97" s="401"/>
      <c r="AY97" s="341"/>
      <c r="AZ97" s="341"/>
      <c r="BA97" s="341"/>
      <c r="BB97" s="341"/>
      <c r="BC97" s="393"/>
      <c r="BD97" s="341"/>
      <c r="BE97" s="341"/>
      <c r="BF97" s="341"/>
      <c r="BG97" s="402"/>
      <c r="BH97" s="403"/>
      <c r="BI97" s="405"/>
      <c r="BJ97" s="405"/>
      <c r="BK97" s="405"/>
      <c r="BL97" s="405"/>
      <c r="BM97" s="514"/>
    </row>
    <row r="98" ht="18.75" customHeight="1">
      <c r="A98" s="336" t="str">
        <f t="shared" si="12"/>
        <v/>
      </c>
      <c r="B98" s="506"/>
      <c r="C98" s="559"/>
      <c r="D98" s="560" t="str">
        <f t="shared" si="13"/>
        <v/>
      </c>
      <c r="E98" s="401"/>
      <c r="F98" s="394"/>
      <c r="G98" s="341" t="str">
        <f t="array" ref="G98">IF(C98="","",XLOOKUP(C98,'Master Data'!K:K,'Master Data'!N:N,"Input in Master Data",0,1))</f>
        <v/>
      </c>
      <c r="H98" s="341" t="str">
        <f t="array" ref="H98">IF(C98="","",XLOOKUP(C98,'Master Data'!K:K,'Master Data'!O:O,"Input in Master Data",0,1))</f>
        <v/>
      </c>
      <c r="I98" s="341" t="str">
        <f t="array" ref="I98">if(U98="","",XLOOKUP(U98,Master[Company],Master[Blow],"Unknown",0,1))</f>
        <v/>
      </c>
      <c r="J98" s="341" t="str">
        <f t="array" ref="J98">if(U98="","",XLOOKUP(U98,Master[Company],Master[Pigging],"Unknown",0,1))</f>
        <v/>
      </c>
      <c r="K98" s="341" t="str">
        <f t="array" ref="K98">if(U98="","",XLOOKUP(U98,Master[Company],Master[Load Method],"Unknown",0,1))</f>
        <v/>
      </c>
      <c r="L98" s="341" t="str">
        <f t="array" ref="L98">if(U98="","",XLOOKUP(U98,Master[Company],Master[Line Distance],"Unknown",0,1))</f>
        <v/>
      </c>
      <c r="M98" s="394"/>
      <c r="N98" s="341"/>
      <c r="O98" s="341"/>
      <c r="P98" s="341" t="str">
        <f t="array" ref="P98">if(U98="","",XLOOKUP(U98,Master[Company],Master[Terms],"NA",0,1))</f>
        <v/>
      </c>
      <c r="Q98" s="341" t="str">
        <f t="shared" si="14"/>
        <v/>
      </c>
      <c r="R98" s="341" t="str">
        <f t="array" ref="R98">if(U98="","",XLOOKUP(U98,Master[Company],Master[Group],"NA",0,1))</f>
        <v/>
      </c>
      <c r="S98" s="341" t="str">
        <f t="array" ref="S98">if(U98="","",XLOOKUP(U98,Master[Company],Master[Loading Location],"NA",0,1))</f>
        <v/>
      </c>
      <c r="T98" s="341" t="str">
        <f t="array" ref="T98">if(U98="","",XLOOKUP(U98,Master[Company],Master[Acronym],"NA",0,1))</f>
        <v/>
      </c>
      <c r="U98" s="341"/>
      <c r="V98" s="342"/>
      <c r="W98" s="342"/>
      <c r="X98" s="341"/>
      <c r="Y98" s="341" t="str">
        <f t="shared" si="11"/>
        <v/>
      </c>
      <c r="Z98" s="341"/>
      <c r="AA98" s="341"/>
      <c r="AB98" s="341"/>
      <c r="AC98" s="401"/>
      <c r="AD98" s="563"/>
      <c r="AE98" s="564"/>
      <c r="AF98" s="564"/>
      <c r="AG98" s="564"/>
      <c r="AH98" s="564"/>
      <c r="AI98" s="564"/>
      <c r="AJ98" s="564"/>
      <c r="AK98" s="565"/>
      <c r="AL98" s="564"/>
      <c r="AM98" s="564"/>
      <c r="AN98" s="564"/>
      <c r="AO98" s="564"/>
      <c r="AP98" s="564"/>
      <c r="AQ98" s="564"/>
      <c r="AR98" s="564"/>
      <c r="AS98" s="564"/>
      <c r="AT98" s="394"/>
      <c r="AU98" s="306"/>
      <c r="AV98" s="306"/>
      <c r="AW98" s="394"/>
      <c r="AX98" s="401"/>
      <c r="AY98" s="341"/>
      <c r="AZ98" s="341"/>
      <c r="BA98" s="341"/>
      <c r="BB98" s="341"/>
      <c r="BC98" s="393"/>
      <c r="BD98" s="341"/>
      <c r="BE98" s="341"/>
      <c r="BF98" s="341"/>
      <c r="BG98" s="402"/>
      <c r="BH98" s="403"/>
      <c r="BI98" s="405"/>
      <c r="BJ98" s="405"/>
      <c r="BK98" s="405"/>
      <c r="BL98" s="405"/>
      <c r="BM98" s="514"/>
    </row>
    <row r="99" ht="18.75" customHeight="1">
      <c r="A99" s="336" t="str">
        <f t="shared" si="12"/>
        <v/>
      </c>
      <c r="B99" s="506"/>
      <c r="C99" s="559"/>
      <c r="D99" s="560" t="str">
        <f t="shared" si="13"/>
        <v/>
      </c>
      <c r="E99" s="401"/>
      <c r="F99" s="394"/>
      <c r="G99" s="341" t="str">
        <f t="array" ref="G99">IF(C99="","",XLOOKUP(C99,'Master Data'!K:K,'Master Data'!N:N,"Input in Master Data",0,1))</f>
        <v/>
      </c>
      <c r="H99" s="341" t="str">
        <f t="array" ref="H99">IF(C99="","",XLOOKUP(C99,'Master Data'!K:K,'Master Data'!O:O,"Input in Master Data",0,1))</f>
        <v/>
      </c>
      <c r="I99" s="341" t="str">
        <f t="array" ref="I99">if(U99="","",XLOOKUP(U99,Master[Company],Master[Blow],"Unknown",0,1))</f>
        <v/>
      </c>
      <c r="J99" s="341" t="str">
        <f t="array" ref="J99">if(U99="","",XLOOKUP(U99,Master[Company],Master[Pigging],"Unknown",0,1))</f>
        <v/>
      </c>
      <c r="K99" s="341" t="str">
        <f t="array" ref="K99">if(U99="","",XLOOKUP(U99,Master[Company],Master[Load Method],"Unknown",0,1))</f>
        <v/>
      </c>
      <c r="L99" s="341" t="str">
        <f t="array" ref="L99">if(U99="","",XLOOKUP(U99,Master[Company],Master[Line Distance],"Unknown",0,1))</f>
        <v/>
      </c>
      <c r="M99" s="394"/>
      <c r="N99" s="341"/>
      <c r="O99" s="341"/>
      <c r="P99" s="341" t="str">
        <f t="array" ref="P99">if(U99="","",XLOOKUP(U99,Master[Company],Master[Terms],"NA",0,1))</f>
        <v/>
      </c>
      <c r="Q99" s="341" t="str">
        <f t="shared" si="14"/>
        <v/>
      </c>
      <c r="R99" s="341" t="str">
        <f t="array" ref="R99">if(U99="","",XLOOKUP(U99,Master[Company],Master[Group],"NA",0,1))</f>
        <v/>
      </c>
      <c r="S99" s="341" t="str">
        <f t="array" ref="S99">if(U99="","",XLOOKUP(U99,Master[Company],Master[Loading Location],"NA",0,1))</f>
        <v/>
      </c>
      <c r="T99" s="341" t="str">
        <f t="array" ref="T99">if(U99="","",XLOOKUP(U99,Master[Company],Master[Acronym],"NA",0,1))</f>
        <v/>
      </c>
      <c r="U99" s="341"/>
      <c r="V99" s="342"/>
      <c r="W99" s="342"/>
      <c r="X99" s="341"/>
      <c r="Y99" s="341" t="str">
        <f t="shared" si="11"/>
        <v/>
      </c>
      <c r="Z99" s="341"/>
      <c r="AA99" s="341"/>
      <c r="AB99" s="341"/>
      <c r="AC99" s="401"/>
      <c r="AD99" s="563"/>
      <c r="AE99" s="564"/>
      <c r="AF99" s="564"/>
      <c r="AG99" s="564"/>
      <c r="AH99" s="564"/>
      <c r="AI99" s="564"/>
      <c r="AJ99" s="564"/>
      <c r="AK99" s="565"/>
      <c r="AL99" s="564"/>
      <c r="AM99" s="564"/>
      <c r="AN99" s="564"/>
      <c r="AO99" s="564"/>
      <c r="AP99" s="564"/>
      <c r="AQ99" s="564"/>
      <c r="AR99" s="564"/>
      <c r="AS99" s="564"/>
      <c r="AT99" s="394"/>
      <c r="AU99" s="306"/>
      <c r="AV99" s="306"/>
      <c r="AW99" s="394"/>
      <c r="AX99" s="401"/>
      <c r="AY99" s="341"/>
      <c r="AZ99" s="341"/>
      <c r="BA99" s="341"/>
      <c r="BB99" s="341"/>
      <c r="BC99" s="393"/>
      <c r="BD99" s="341"/>
      <c r="BE99" s="341"/>
      <c r="BF99" s="341"/>
      <c r="BG99" s="402"/>
      <c r="BH99" s="403"/>
      <c r="BI99" s="405"/>
      <c r="BJ99" s="405"/>
      <c r="BK99" s="405"/>
      <c r="BL99" s="405"/>
      <c r="BM99" s="514"/>
    </row>
    <row r="100" ht="18.75" customHeight="1">
      <c r="A100" s="336" t="str">
        <f t="shared" si="12"/>
        <v/>
      </c>
      <c r="B100" s="506"/>
      <c r="C100" s="559"/>
      <c r="D100" s="560" t="str">
        <f t="shared" si="13"/>
        <v/>
      </c>
      <c r="E100" s="401"/>
      <c r="F100" s="394"/>
      <c r="G100" s="341" t="str">
        <f t="array" ref="G100">IF(C100="","",XLOOKUP(C100,'Master Data'!K:K,'Master Data'!N:N,"Input in Master Data",0,1))</f>
        <v/>
      </c>
      <c r="H100" s="341" t="str">
        <f t="array" ref="H100">IF(C100="","",XLOOKUP(C100,'Master Data'!K:K,'Master Data'!O:O,"Input in Master Data",0,1))</f>
        <v/>
      </c>
      <c r="I100" s="341" t="str">
        <f t="array" ref="I100">if(U100="","",XLOOKUP(U100,Master[Company],Master[Blow],"Unknown",0,1))</f>
        <v/>
      </c>
      <c r="J100" s="341" t="str">
        <f t="array" ref="J100">if(U100="","",XLOOKUP(U100,Master[Company],Master[Pigging],"Unknown",0,1))</f>
        <v/>
      </c>
      <c r="K100" s="341" t="str">
        <f t="array" ref="K100">if(U100="","",XLOOKUP(U100,Master[Company],Master[Load Method],"Unknown",0,1))</f>
        <v/>
      </c>
      <c r="L100" s="341" t="str">
        <f t="array" ref="L100">if(U100="","",XLOOKUP(U100,Master[Company],Master[Line Distance],"Unknown",0,1))</f>
        <v/>
      </c>
      <c r="M100" s="394"/>
      <c r="N100" s="341"/>
      <c r="O100" s="341"/>
      <c r="P100" s="341" t="str">
        <f t="array" ref="P100">if(U100="","",XLOOKUP(U100,Master[Company],Master[Terms],"NA",0,1))</f>
        <v/>
      </c>
      <c r="Q100" s="341" t="str">
        <f t="shared" si="14"/>
        <v/>
      </c>
      <c r="R100" s="341" t="str">
        <f t="array" ref="R100">if(U100="","",XLOOKUP(U100,Master[Company],Master[Group],"NA",0,1))</f>
        <v/>
      </c>
      <c r="S100" s="341" t="str">
        <f t="array" ref="S100">if(U100="","",XLOOKUP(U100,Master[Company],Master[Loading Location],"NA",0,1))</f>
        <v/>
      </c>
      <c r="T100" s="341" t="str">
        <f t="array" ref="T100">if(U100="","",XLOOKUP(U100,Master[Company],Master[Acronym],"NA",0,1))</f>
        <v/>
      </c>
      <c r="U100" s="341"/>
      <c r="V100" s="342"/>
      <c r="W100" s="342"/>
      <c r="X100" s="341"/>
      <c r="Y100" s="341" t="str">
        <f t="shared" si="11"/>
        <v/>
      </c>
      <c r="Z100" s="341"/>
      <c r="AA100" s="341"/>
      <c r="AB100" s="341"/>
      <c r="AC100" s="401"/>
      <c r="AD100" s="563"/>
      <c r="AE100" s="564"/>
      <c r="AF100" s="564"/>
      <c r="AG100" s="564"/>
      <c r="AH100" s="564"/>
      <c r="AI100" s="564"/>
      <c r="AJ100" s="564"/>
      <c r="AK100" s="565"/>
      <c r="AL100" s="564"/>
      <c r="AM100" s="564"/>
      <c r="AN100" s="564"/>
      <c r="AO100" s="564"/>
      <c r="AP100" s="564"/>
      <c r="AQ100" s="564"/>
      <c r="AR100" s="564"/>
      <c r="AS100" s="564"/>
      <c r="AT100" s="394"/>
      <c r="AU100" s="306"/>
      <c r="AV100" s="306"/>
      <c r="AW100" s="394"/>
      <c r="AX100" s="401"/>
      <c r="AY100" s="341"/>
      <c r="AZ100" s="341"/>
      <c r="BA100" s="341"/>
      <c r="BB100" s="341"/>
      <c r="BC100" s="393"/>
      <c r="BD100" s="341"/>
      <c r="BE100" s="341"/>
      <c r="BF100" s="341"/>
      <c r="BG100" s="402"/>
      <c r="BH100" s="403"/>
      <c r="BI100" s="405"/>
      <c r="BJ100" s="405"/>
      <c r="BK100" s="405"/>
      <c r="BL100" s="405"/>
      <c r="BM100" s="514"/>
    </row>
    <row r="101" ht="18.75" customHeight="1">
      <c r="A101" s="336" t="str">
        <f t="shared" si="12"/>
        <v/>
      </c>
      <c r="B101" s="506"/>
      <c r="C101" s="559"/>
      <c r="D101" s="560" t="str">
        <f t="shared" si="13"/>
        <v/>
      </c>
      <c r="E101" s="401"/>
      <c r="F101" s="394"/>
      <c r="G101" s="341" t="str">
        <f t="array" ref="G101">IF(C101="","",XLOOKUP(C101,'Master Data'!K:K,'Master Data'!N:N,"Input in Master Data",0,1))</f>
        <v/>
      </c>
      <c r="H101" s="341" t="str">
        <f t="array" ref="H101">IF(C101="","",XLOOKUP(C101,'Master Data'!K:K,'Master Data'!O:O,"Input in Master Data",0,1))</f>
        <v/>
      </c>
      <c r="I101" s="341" t="str">
        <f t="array" ref="I101">if(U101="","",XLOOKUP(U101,Master[Company],Master[Blow],"Unknown",0,1))</f>
        <v/>
      </c>
      <c r="J101" s="341" t="str">
        <f t="array" ref="J101">if(U101="","",XLOOKUP(U101,Master[Company],Master[Pigging],"Unknown",0,1))</f>
        <v/>
      </c>
      <c r="K101" s="341" t="str">
        <f t="array" ref="K101">if(U101="","",XLOOKUP(U101,Master[Company],Master[Load Method],"Unknown",0,1))</f>
        <v/>
      </c>
      <c r="L101" s="341" t="str">
        <f t="array" ref="L101">if(U101="","",XLOOKUP(U101,Master[Company],Master[Line Distance],"Unknown",0,1))</f>
        <v/>
      </c>
      <c r="M101" s="394"/>
      <c r="N101" s="341"/>
      <c r="O101" s="341"/>
      <c r="P101" s="341" t="str">
        <f t="array" ref="P101">if(U101="","",XLOOKUP(U101,Master[Company],Master[Terms],"NA",0,1))</f>
        <v/>
      </c>
      <c r="Q101" s="341" t="str">
        <f t="shared" si="14"/>
        <v/>
      </c>
      <c r="R101" s="341" t="str">
        <f t="array" ref="R101">if(U101="","",XLOOKUP(U101,Master[Company],Master[Group],"NA",0,1))</f>
        <v/>
      </c>
      <c r="S101" s="341" t="str">
        <f t="array" ref="S101">if(U101="","",XLOOKUP(U101,Master[Company],Master[Loading Location],"NA",0,1))</f>
        <v/>
      </c>
      <c r="T101" s="341" t="str">
        <f t="array" ref="T101">if(U101="","",XLOOKUP(U101,Master[Company],Master[Acronym],"NA",0,1))</f>
        <v/>
      </c>
      <c r="U101" s="341"/>
      <c r="V101" s="342"/>
      <c r="W101" s="342"/>
      <c r="X101" s="341"/>
      <c r="Y101" s="341" t="str">
        <f t="shared" si="11"/>
        <v/>
      </c>
      <c r="Z101" s="341"/>
      <c r="AA101" s="341"/>
      <c r="AB101" s="341"/>
      <c r="AC101" s="401"/>
      <c r="AD101" s="563"/>
      <c r="AE101" s="564"/>
      <c r="AF101" s="564"/>
      <c r="AG101" s="564"/>
      <c r="AH101" s="564"/>
      <c r="AI101" s="564"/>
      <c r="AJ101" s="564"/>
      <c r="AK101" s="565"/>
      <c r="AL101" s="564"/>
      <c r="AM101" s="564"/>
      <c r="AN101" s="564"/>
      <c r="AO101" s="564"/>
      <c r="AP101" s="564"/>
      <c r="AQ101" s="564"/>
      <c r="AR101" s="564"/>
      <c r="AS101" s="564"/>
      <c r="AT101" s="394"/>
      <c r="AU101" s="306"/>
      <c r="AV101" s="306"/>
      <c r="AW101" s="394"/>
      <c r="AX101" s="401"/>
      <c r="AY101" s="341"/>
      <c r="AZ101" s="341"/>
      <c r="BA101" s="341"/>
      <c r="BB101" s="341"/>
      <c r="BC101" s="393"/>
      <c r="BD101" s="341"/>
      <c r="BE101" s="341"/>
      <c r="BF101" s="341"/>
      <c r="BG101" s="402"/>
      <c r="BH101" s="403"/>
      <c r="BI101" s="405"/>
      <c r="BJ101" s="405"/>
      <c r="BK101" s="405"/>
      <c r="BL101" s="405"/>
      <c r="BM101" s="514"/>
    </row>
    <row r="102" ht="18.75" customHeight="1">
      <c r="A102" s="336" t="str">
        <f t="shared" si="12"/>
        <v/>
      </c>
      <c r="B102" s="506"/>
      <c r="C102" s="559"/>
      <c r="D102" s="560" t="str">
        <f t="shared" si="13"/>
        <v/>
      </c>
      <c r="E102" s="401"/>
      <c r="F102" s="394"/>
      <c r="G102" s="341" t="str">
        <f t="array" ref="G102">IF(C102="","",XLOOKUP(C102,'Master Data'!K:K,'Master Data'!N:N,"Input in Master Data",0,1))</f>
        <v/>
      </c>
      <c r="H102" s="341" t="str">
        <f t="array" ref="H102">IF(C102="","",XLOOKUP(C102,'Master Data'!K:K,'Master Data'!O:O,"Input in Master Data",0,1))</f>
        <v/>
      </c>
      <c r="I102" s="341" t="str">
        <f t="array" ref="I102">if(U102="","",XLOOKUP(U102,Master[Company],Master[Blow],"Unknown",0,1))</f>
        <v/>
      </c>
      <c r="J102" s="341" t="str">
        <f t="array" ref="J102">if(U102="","",XLOOKUP(U102,Master[Company],Master[Pigging],"Unknown",0,1))</f>
        <v/>
      </c>
      <c r="K102" s="341" t="str">
        <f t="array" ref="K102">if(U102="","",XLOOKUP(U102,Master[Company],Master[Load Method],"Unknown",0,1))</f>
        <v/>
      </c>
      <c r="L102" s="341" t="str">
        <f t="array" ref="L102">if(U102="","",XLOOKUP(U102,Master[Company],Master[Line Distance],"Unknown",0,1))</f>
        <v/>
      </c>
      <c r="M102" s="394"/>
      <c r="N102" s="341"/>
      <c r="O102" s="341"/>
      <c r="P102" s="341" t="str">
        <f t="array" ref="P102">if(U102="","",XLOOKUP(U102,Master[Company],Master[Terms],"NA",0,1))</f>
        <v/>
      </c>
      <c r="Q102" s="341" t="str">
        <f t="shared" si="14"/>
        <v/>
      </c>
      <c r="R102" s="341" t="str">
        <f t="array" ref="R102">if(U102="","",XLOOKUP(U102,Master[Company],Master[Group],"NA",0,1))</f>
        <v/>
      </c>
      <c r="S102" s="341" t="str">
        <f t="array" ref="S102">if(U102="","",XLOOKUP(U102,Master[Company],Master[Loading Location],"NA",0,1))</f>
        <v/>
      </c>
      <c r="T102" s="341" t="str">
        <f t="array" ref="T102">if(U102="","",XLOOKUP(U102,Master[Company],Master[Acronym],"NA",0,1))</f>
        <v/>
      </c>
      <c r="U102" s="341"/>
      <c r="V102" s="342"/>
      <c r="W102" s="342"/>
      <c r="X102" s="341"/>
      <c r="Y102" s="341" t="str">
        <f t="shared" si="11"/>
        <v/>
      </c>
      <c r="Z102" s="341"/>
      <c r="AA102" s="341"/>
      <c r="AB102" s="341"/>
      <c r="AC102" s="401"/>
      <c r="AD102" s="563"/>
      <c r="AE102" s="564"/>
      <c r="AF102" s="564"/>
      <c r="AG102" s="564"/>
      <c r="AH102" s="564"/>
      <c r="AI102" s="564"/>
      <c r="AJ102" s="564"/>
      <c r="AK102" s="565"/>
      <c r="AL102" s="564"/>
      <c r="AM102" s="564"/>
      <c r="AN102" s="564"/>
      <c r="AO102" s="564"/>
      <c r="AP102" s="564"/>
      <c r="AQ102" s="564"/>
      <c r="AR102" s="564"/>
      <c r="AS102" s="564"/>
      <c r="AT102" s="394"/>
      <c r="AU102" s="306"/>
      <c r="AV102" s="306"/>
      <c r="AW102" s="394"/>
      <c r="AX102" s="401"/>
      <c r="AY102" s="341"/>
      <c r="AZ102" s="341"/>
      <c r="BA102" s="341"/>
      <c r="BB102" s="341"/>
      <c r="BC102" s="393"/>
      <c r="BD102" s="341"/>
      <c r="BE102" s="341"/>
      <c r="BF102" s="341"/>
      <c r="BG102" s="402"/>
      <c r="BH102" s="403"/>
      <c r="BI102" s="405"/>
      <c r="BJ102" s="405"/>
      <c r="BK102" s="405"/>
      <c r="BL102" s="405"/>
      <c r="BM102" s="514"/>
    </row>
    <row r="103" ht="18.75" customHeight="1">
      <c r="A103" s="336" t="str">
        <f t="shared" si="12"/>
        <v/>
      </c>
      <c r="B103" s="506"/>
      <c r="C103" s="559"/>
      <c r="D103" s="560" t="str">
        <f t="shared" si="13"/>
        <v/>
      </c>
      <c r="E103" s="401"/>
      <c r="F103" s="394"/>
      <c r="G103" s="341" t="str">
        <f t="array" ref="G103">IF(C103="","",XLOOKUP(C103,'Master Data'!K:K,'Master Data'!N:N,"Input in Master Data",0,1))</f>
        <v/>
      </c>
      <c r="H103" s="341" t="str">
        <f t="array" ref="H103">IF(C103="","",XLOOKUP(C103,'Master Data'!K:K,'Master Data'!O:O,"Input in Master Data",0,1))</f>
        <v/>
      </c>
      <c r="I103" s="341" t="str">
        <f t="array" ref="I103">if(U103="","",XLOOKUP(U103,Master[Company],Master[Blow],"Unknown",0,1))</f>
        <v/>
      </c>
      <c r="J103" s="341" t="str">
        <f t="array" ref="J103">if(U103="","",XLOOKUP(U103,Master[Company],Master[Pigging],"Unknown",0,1))</f>
        <v/>
      </c>
      <c r="K103" s="341" t="str">
        <f t="array" ref="K103">if(U103="","",XLOOKUP(U103,Master[Company],Master[Load Method],"Unknown",0,1))</f>
        <v/>
      </c>
      <c r="L103" s="341" t="str">
        <f t="array" ref="L103">if(U103="","",XLOOKUP(U103,Master[Company],Master[Line Distance],"Unknown",0,1))</f>
        <v/>
      </c>
      <c r="M103" s="394"/>
      <c r="N103" s="341"/>
      <c r="O103" s="341"/>
      <c r="P103" s="341" t="str">
        <f t="array" ref="P103">if(U103="","",XLOOKUP(U103,Master[Company],Master[Terms],"NA",0,1))</f>
        <v/>
      </c>
      <c r="Q103" s="341" t="str">
        <f t="shared" si="14"/>
        <v/>
      </c>
      <c r="R103" s="341" t="str">
        <f t="array" ref="R103">if(U103="","",XLOOKUP(U103,Master[Company],Master[Group],"NA",0,1))</f>
        <v/>
      </c>
      <c r="S103" s="341" t="str">
        <f t="array" ref="S103">if(U103="","",XLOOKUP(U103,Master[Company],Master[Loading Location],"NA",0,1))</f>
        <v/>
      </c>
      <c r="T103" s="341" t="str">
        <f t="array" ref="T103">if(U103="","",XLOOKUP(U103,Master[Company],Master[Acronym],"NA",0,1))</f>
        <v/>
      </c>
      <c r="U103" s="341"/>
      <c r="V103" s="342"/>
      <c r="W103" s="342"/>
      <c r="X103" s="341"/>
      <c r="Y103" s="341" t="str">
        <f t="shared" si="11"/>
        <v/>
      </c>
      <c r="Z103" s="341"/>
      <c r="AA103" s="341"/>
      <c r="AB103" s="341"/>
      <c r="AC103" s="401"/>
      <c r="AD103" s="563"/>
      <c r="AE103" s="564"/>
      <c r="AF103" s="564"/>
      <c r="AG103" s="564"/>
      <c r="AH103" s="564"/>
      <c r="AI103" s="564"/>
      <c r="AJ103" s="564"/>
      <c r="AK103" s="565"/>
      <c r="AL103" s="564"/>
      <c r="AM103" s="564"/>
      <c r="AN103" s="564"/>
      <c r="AO103" s="564"/>
      <c r="AP103" s="564"/>
      <c r="AQ103" s="564"/>
      <c r="AR103" s="564"/>
      <c r="AS103" s="564"/>
      <c r="AT103" s="394"/>
      <c r="AU103" s="306"/>
      <c r="AV103" s="306"/>
      <c r="AW103" s="394"/>
      <c r="AX103" s="401"/>
      <c r="AY103" s="341"/>
      <c r="AZ103" s="341"/>
      <c r="BA103" s="341"/>
      <c r="BB103" s="341"/>
      <c r="BC103" s="393"/>
      <c r="BD103" s="341"/>
      <c r="BE103" s="341"/>
      <c r="BF103" s="341"/>
      <c r="BG103" s="402"/>
      <c r="BH103" s="403"/>
      <c r="BI103" s="405"/>
      <c r="BJ103" s="405"/>
      <c r="BK103" s="405"/>
      <c r="BL103" s="405"/>
      <c r="BM103" s="514"/>
    </row>
    <row r="104" ht="18.75" customHeight="1">
      <c r="A104" s="336" t="str">
        <f t="shared" si="12"/>
        <v/>
      </c>
      <c r="B104" s="506"/>
      <c r="C104" s="559"/>
      <c r="D104" s="560" t="str">
        <f t="shared" si="13"/>
        <v/>
      </c>
      <c r="E104" s="401"/>
      <c r="F104" s="394"/>
      <c r="G104" s="341" t="str">
        <f t="array" ref="G104">IF(C104="","",XLOOKUP(C104,'Master Data'!K:K,'Master Data'!N:N,"Input in Master Data",0,1))</f>
        <v/>
      </c>
      <c r="H104" s="341" t="str">
        <f t="array" ref="H104">IF(C104="","",XLOOKUP(C104,'Master Data'!K:K,'Master Data'!O:O,"Input in Master Data",0,1))</f>
        <v/>
      </c>
      <c r="I104" s="341" t="str">
        <f t="array" ref="I104">if(U104="","",XLOOKUP(U104,Master[Company],Master[Blow],"Unknown",0,1))</f>
        <v/>
      </c>
      <c r="J104" s="341" t="str">
        <f t="array" ref="J104">if(U104="","",XLOOKUP(U104,Master[Company],Master[Pigging],"Unknown",0,1))</f>
        <v/>
      </c>
      <c r="K104" s="341" t="str">
        <f t="array" ref="K104">if(U104="","",XLOOKUP(U104,Master[Company],Master[Load Method],"Unknown",0,1))</f>
        <v/>
      </c>
      <c r="L104" s="341" t="str">
        <f t="array" ref="L104">if(U104="","",XLOOKUP(U104,Master[Company],Master[Line Distance],"Unknown",0,1))</f>
        <v/>
      </c>
      <c r="M104" s="394"/>
      <c r="N104" s="341"/>
      <c r="O104" s="341"/>
      <c r="P104" s="341" t="str">
        <f t="array" ref="P104">if(U104="","",XLOOKUP(U104,Master[Company],Master[Terms],"NA",0,1))</f>
        <v/>
      </c>
      <c r="Q104" s="341" t="str">
        <f t="shared" si="14"/>
        <v/>
      </c>
      <c r="R104" s="341" t="str">
        <f t="array" ref="R104">if(U104="","",XLOOKUP(U104,Master[Company],Master[Group],"NA",0,1))</f>
        <v/>
      </c>
      <c r="S104" s="341" t="str">
        <f t="array" ref="S104">if(U104="","",XLOOKUP(U104,Master[Company],Master[Loading Location],"NA",0,1))</f>
        <v/>
      </c>
      <c r="T104" s="341" t="str">
        <f t="array" ref="T104">if(U104="","",XLOOKUP(U104,Master[Company],Master[Acronym],"NA",0,1))</f>
        <v/>
      </c>
      <c r="U104" s="341"/>
      <c r="V104" s="342"/>
      <c r="W104" s="342"/>
      <c r="X104" s="341"/>
      <c r="Y104" s="341" t="str">
        <f t="shared" si="11"/>
        <v/>
      </c>
      <c r="Z104" s="341"/>
      <c r="AA104" s="341"/>
      <c r="AB104" s="341"/>
      <c r="AC104" s="401"/>
      <c r="AD104" s="563"/>
      <c r="AE104" s="564"/>
      <c r="AF104" s="564"/>
      <c r="AG104" s="564"/>
      <c r="AH104" s="564"/>
      <c r="AI104" s="564"/>
      <c r="AJ104" s="564"/>
      <c r="AK104" s="565"/>
      <c r="AL104" s="564"/>
      <c r="AM104" s="564"/>
      <c r="AN104" s="564"/>
      <c r="AO104" s="564"/>
      <c r="AP104" s="564"/>
      <c r="AQ104" s="564"/>
      <c r="AR104" s="564"/>
      <c r="AS104" s="564"/>
      <c r="AT104" s="394"/>
      <c r="AU104" s="306"/>
      <c r="AV104" s="306"/>
      <c r="AW104" s="394"/>
      <c r="AX104" s="401"/>
      <c r="AY104" s="341"/>
      <c r="AZ104" s="341"/>
      <c r="BA104" s="341"/>
      <c r="BB104" s="341"/>
      <c r="BC104" s="393"/>
      <c r="BD104" s="341"/>
      <c r="BE104" s="341"/>
      <c r="BF104" s="341"/>
      <c r="BG104" s="402"/>
      <c r="BH104" s="403"/>
      <c r="BI104" s="405"/>
      <c r="BJ104" s="405"/>
      <c r="BK104" s="405"/>
      <c r="BL104" s="405"/>
      <c r="BM104" s="514"/>
    </row>
    <row r="105" ht="18.75" customHeight="1">
      <c r="A105" s="336" t="str">
        <f t="shared" si="12"/>
        <v/>
      </c>
      <c r="B105" s="506"/>
      <c r="C105" s="559"/>
      <c r="D105" s="560" t="str">
        <f t="shared" si="13"/>
        <v/>
      </c>
      <c r="E105" s="401"/>
      <c r="F105" s="394"/>
      <c r="G105" s="341" t="str">
        <f t="array" ref="G105">IF(C105="","",XLOOKUP(C105,'Master Data'!K:K,'Master Data'!N:N,"Input in Master Data",0,1))</f>
        <v/>
      </c>
      <c r="H105" s="341" t="str">
        <f t="array" ref="H105">IF(C105="","",XLOOKUP(C105,'Master Data'!K:K,'Master Data'!O:O,"Input in Master Data",0,1))</f>
        <v/>
      </c>
      <c r="I105" s="341" t="str">
        <f t="array" ref="I105">if(U105="","",XLOOKUP(U105,Master[Company],Master[Blow],"Unknown",0,1))</f>
        <v/>
      </c>
      <c r="J105" s="341" t="str">
        <f t="array" ref="J105">if(U105="","",XLOOKUP(U105,Master[Company],Master[Pigging],"Unknown",0,1))</f>
        <v/>
      </c>
      <c r="K105" s="341" t="str">
        <f t="array" ref="K105">if(U105="","",XLOOKUP(U105,Master[Company],Master[Load Method],"Unknown",0,1))</f>
        <v/>
      </c>
      <c r="L105" s="341" t="str">
        <f t="array" ref="L105">if(U105="","",XLOOKUP(U105,Master[Company],Master[Line Distance],"Unknown",0,1))</f>
        <v/>
      </c>
      <c r="M105" s="394"/>
      <c r="N105" s="341"/>
      <c r="O105" s="341"/>
      <c r="P105" s="341" t="str">
        <f t="array" ref="P105">if(U105="","",XLOOKUP(U105,Master[Company],Master[Terms],"NA",0,1))</f>
        <v/>
      </c>
      <c r="Q105" s="341" t="str">
        <f t="shared" si="14"/>
        <v/>
      </c>
      <c r="R105" s="341" t="str">
        <f t="array" ref="R105">if(U105="","",XLOOKUP(U105,Master[Company],Master[Group],"NA",0,1))</f>
        <v/>
      </c>
      <c r="S105" s="341" t="str">
        <f t="array" ref="S105">if(U105="","",XLOOKUP(U105,Master[Company],Master[Loading Location],"NA",0,1))</f>
        <v/>
      </c>
      <c r="T105" s="341" t="str">
        <f t="array" ref="T105">if(U105="","",XLOOKUP(U105,Master[Company],Master[Acronym],"NA",0,1))</f>
        <v/>
      </c>
      <c r="U105" s="341"/>
      <c r="V105" s="342"/>
      <c r="W105" s="342"/>
      <c r="X105" s="341"/>
      <c r="Y105" s="341" t="str">
        <f t="shared" si="11"/>
        <v/>
      </c>
      <c r="Z105" s="341"/>
      <c r="AA105" s="341"/>
      <c r="AB105" s="341"/>
      <c r="AC105" s="401"/>
      <c r="AD105" s="563"/>
      <c r="AE105" s="564"/>
      <c r="AF105" s="564"/>
      <c r="AG105" s="564"/>
      <c r="AH105" s="564"/>
      <c r="AI105" s="564"/>
      <c r="AJ105" s="564"/>
      <c r="AK105" s="565"/>
      <c r="AL105" s="564"/>
      <c r="AM105" s="564"/>
      <c r="AN105" s="564"/>
      <c r="AO105" s="564"/>
      <c r="AP105" s="564"/>
      <c r="AQ105" s="564"/>
      <c r="AR105" s="564"/>
      <c r="AS105" s="564"/>
      <c r="AT105" s="394"/>
      <c r="AU105" s="306"/>
      <c r="AV105" s="306"/>
      <c r="AW105" s="394"/>
      <c r="AX105" s="401"/>
      <c r="AY105" s="341"/>
      <c r="AZ105" s="341"/>
      <c r="BA105" s="341"/>
      <c r="BB105" s="341"/>
      <c r="BC105" s="393"/>
      <c r="BD105" s="341"/>
      <c r="BE105" s="341"/>
      <c r="BF105" s="341"/>
      <c r="BG105" s="402"/>
      <c r="BH105" s="403"/>
      <c r="BI105" s="405"/>
      <c r="BJ105" s="405"/>
      <c r="BK105" s="405"/>
      <c r="BL105" s="405"/>
      <c r="BM105" s="514"/>
    </row>
    <row r="106" ht="18.75" customHeight="1">
      <c r="A106" s="336" t="str">
        <f t="shared" si="12"/>
        <v/>
      </c>
      <c r="B106" s="506"/>
      <c r="C106" s="559"/>
      <c r="D106" s="560" t="str">
        <f t="shared" si="13"/>
        <v/>
      </c>
      <c r="E106" s="401"/>
      <c r="F106" s="394"/>
      <c r="G106" s="341" t="str">
        <f t="array" ref="G106">IF(C106="","",XLOOKUP(C106,'Master Data'!K:K,'Master Data'!N:N,"Input in Master Data",0,1))</f>
        <v/>
      </c>
      <c r="H106" s="341" t="str">
        <f t="array" ref="H106">IF(C106="","",XLOOKUP(C106,'Master Data'!K:K,'Master Data'!O:O,"Input in Master Data",0,1))</f>
        <v/>
      </c>
      <c r="I106" s="341" t="str">
        <f t="array" ref="I106">if(U106="","",XLOOKUP(U106,Master[Company],Master[Blow],"Unknown",0,1))</f>
        <v/>
      </c>
      <c r="J106" s="341" t="str">
        <f t="array" ref="J106">if(U106="","",XLOOKUP(U106,Master[Company],Master[Pigging],"Unknown",0,1))</f>
        <v/>
      </c>
      <c r="K106" s="341" t="str">
        <f t="array" ref="K106">if(U106="","",XLOOKUP(U106,Master[Company],Master[Load Method],"Unknown",0,1))</f>
        <v/>
      </c>
      <c r="L106" s="341" t="str">
        <f t="array" ref="L106">if(U106="","",XLOOKUP(U106,Master[Company],Master[Line Distance],"Unknown",0,1))</f>
        <v/>
      </c>
      <c r="M106" s="394"/>
      <c r="N106" s="341"/>
      <c r="O106" s="341"/>
      <c r="P106" s="341" t="str">
        <f t="array" ref="P106">if(U106="","",XLOOKUP(U106,Master[Company],Master[Terms],"NA",0,1))</f>
        <v/>
      </c>
      <c r="Q106" s="341" t="str">
        <f t="shared" si="14"/>
        <v/>
      </c>
      <c r="R106" s="341" t="str">
        <f t="array" ref="R106">if(U106="","",XLOOKUP(U106,Master[Company],Master[Group],"NA",0,1))</f>
        <v/>
      </c>
      <c r="S106" s="341" t="str">
        <f t="array" ref="S106">if(U106="","",XLOOKUP(U106,Master[Company],Master[Loading Location],"NA",0,1))</f>
        <v/>
      </c>
      <c r="T106" s="341" t="str">
        <f t="array" ref="T106">if(U106="","",XLOOKUP(U106,Master[Company],Master[Acronym],"NA",0,1))</f>
        <v/>
      </c>
      <c r="U106" s="341"/>
      <c r="V106" s="342"/>
      <c r="W106" s="342"/>
      <c r="X106" s="341"/>
      <c r="Y106" s="341" t="str">
        <f t="shared" si="11"/>
        <v/>
      </c>
      <c r="Z106" s="341"/>
      <c r="AA106" s="341"/>
      <c r="AB106" s="341"/>
      <c r="AC106" s="401"/>
      <c r="AD106" s="563"/>
      <c r="AE106" s="564"/>
      <c r="AF106" s="564"/>
      <c r="AG106" s="564"/>
      <c r="AH106" s="564"/>
      <c r="AI106" s="564"/>
      <c r="AJ106" s="564"/>
      <c r="AK106" s="565"/>
      <c r="AL106" s="564"/>
      <c r="AM106" s="564"/>
      <c r="AN106" s="564"/>
      <c r="AO106" s="564"/>
      <c r="AP106" s="564"/>
      <c r="AQ106" s="564"/>
      <c r="AR106" s="564"/>
      <c r="AS106" s="564"/>
      <c r="AT106" s="394"/>
      <c r="AU106" s="306"/>
      <c r="AV106" s="306"/>
      <c r="AW106" s="394"/>
      <c r="AX106" s="401"/>
      <c r="AY106" s="341"/>
      <c r="AZ106" s="341"/>
      <c r="BA106" s="341"/>
      <c r="BB106" s="341"/>
      <c r="BC106" s="393"/>
      <c r="BD106" s="341"/>
      <c r="BE106" s="341"/>
      <c r="BF106" s="341"/>
      <c r="BG106" s="402"/>
      <c r="BH106" s="403"/>
      <c r="BI106" s="405"/>
      <c r="BJ106" s="405"/>
      <c r="BK106" s="405"/>
      <c r="BL106" s="405"/>
      <c r="BM106" s="514"/>
    </row>
    <row r="107" ht="18.75" customHeight="1">
      <c r="A107" s="336" t="str">
        <f t="shared" si="12"/>
        <v/>
      </c>
      <c r="B107" s="506"/>
      <c r="C107" s="559"/>
      <c r="D107" s="560" t="str">
        <f t="shared" si="13"/>
        <v/>
      </c>
      <c r="E107" s="401"/>
      <c r="F107" s="394"/>
      <c r="G107" s="341" t="str">
        <f t="array" ref="G107">IF(C107="","",XLOOKUP(C107,'Master Data'!K:K,'Master Data'!N:N,"Input in Master Data",0,1))</f>
        <v/>
      </c>
      <c r="H107" s="341" t="str">
        <f t="array" ref="H107">IF(C107="","",XLOOKUP(C107,'Master Data'!K:K,'Master Data'!O:O,"Input in Master Data",0,1))</f>
        <v/>
      </c>
      <c r="I107" s="341" t="str">
        <f t="array" ref="I107">if(U107="","",XLOOKUP(U107,Master[Company],Master[Blow],"Unknown",0,1))</f>
        <v/>
      </c>
      <c r="J107" s="341" t="str">
        <f t="array" ref="J107">if(U107="","",XLOOKUP(U107,Master[Company],Master[Pigging],"Unknown",0,1))</f>
        <v/>
      </c>
      <c r="K107" s="341" t="str">
        <f t="array" ref="K107">if(U107="","",XLOOKUP(U107,Master[Company],Master[Load Method],"Unknown",0,1))</f>
        <v/>
      </c>
      <c r="L107" s="341" t="str">
        <f t="array" ref="L107">if(U107="","",XLOOKUP(U107,Master[Company],Master[Line Distance],"Unknown",0,1))</f>
        <v/>
      </c>
      <c r="M107" s="394"/>
      <c r="N107" s="341"/>
      <c r="O107" s="341"/>
      <c r="P107" s="341" t="str">
        <f t="array" ref="P107">if(U107="","",XLOOKUP(U107,Master[Company],Master[Terms],"NA",0,1))</f>
        <v/>
      </c>
      <c r="Q107" s="341" t="str">
        <f t="shared" si="14"/>
        <v/>
      </c>
      <c r="R107" s="341" t="str">
        <f t="array" ref="R107">if(U107="","",XLOOKUP(U107,Master[Company],Master[Group],"NA",0,1))</f>
        <v/>
      </c>
      <c r="S107" s="341" t="str">
        <f t="array" ref="S107">if(U107="","",XLOOKUP(U107,Master[Company],Master[Loading Location],"NA",0,1))</f>
        <v/>
      </c>
      <c r="T107" s="341" t="str">
        <f t="array" ref="T107">if(U107="","",XLOOKUP(U107,Master[Company],Master[Acronym],"NA",0,1))</f>
        <v/>
      </c>
      <c r="U107" s="341"/>
      <c r="V107" s="342"/>
      <c r="W107" s="342"/>
      <c r="X107" s="341"/>
      <c r="Y107" s="341" t="str">
        <f t="shared" si="11"/>
        <v/>
      </c>
      <c r="Z107" s="341"/>
      <c r="AA107" s="341"/>
      <c r="AB107" s="341"/>
      <c r="AC107" s="401"/>
      <c r="AD107" s="563"/>
      <c r="AE107" s="564"/>
      <c r="AF107" s="564"/>
      <c r="AG107" s="564"/>
      <c r="AH107" s="564"/>
      <c r="AI107" s="564"/>
      <c r="AJ107" s="564"/>
      <c r="AK107" s="565"/>
      <c r="AL107" s="564"/>
      <c r="AM107" s="564"/>
      <c r="AN107" s="564"/>
      <c r="AO107" s="564"/>
      <c r="AP107" s="564"/>
      <c r="AQ107" s="564"/>
      <c r="AR107" s="564"/>
      <c r="AS107" s="564"/>
      <c r="AT107" s="394"/>
      <c r="AU107" s="306"/>
      <c r="AV107" s="306"/>
      <c r="AW107" s="394"/>
      <c r="AX107" s="401"/>
      <c r="AY107" s="341"/>
      <c r="AZ107" s="341"/>
      <c r="BA107" s="341"/>
      <c r="BB107" s="341"/>
      <c r="BC107" s="393"/>
      <c r="BD107" s="341"/>
      <c r="BE107" s="341"/>
      <c r="BF107" s="341"/>
      <c r="BG107" s="402"/>
      <c r="BH107" s="403"/>
      <c r="BI107" s="405"/>
      <c r="BJ107" s="405"/>
      <c r="BK107" s="405"/>
      <c r="BL107" s="405"/>
      <c r="BM107" s="514"/>
    </row>
    <row r="108" ht="18.75" customHeight="1">
      <c r="A108" s="336" t="str">
        <f t="shared" si="12"/>
        <v/>
      </c>
      <c r="B108" s="506"/>
      <c r="C108" s="559"/>
      <c r="D108" s="560" t="str">
        <f t="shared" si="13"/>
        <v/>
      </c>
      <c r="E108" s="401"/>
      <c r="F108" s="394"/>
      <c r="G108" s="341" t="str">
        <f t="array" ref="G108">IF(C108="","",XLOOKUP(C108,'Master Data'!K:K,'Master Data'!N:N,"Input in Master Data",0,1))</f>
        <v/>
      </c>
      <c r="H108" s="341" t="str">
        <f t="array" ref="H108">IF(C108="","",XLOOKUP(C108,'Master Data'!K:K,'Master Data'!O:O,"Input in Master Data",0,1))</f>
        <v/>
      </c>
      <c r="I108" s="341" t="str">
        <f t="array" ref="I108">if(U108="","",XLOOKUP(U108,Master[Company],Master[Blow],"Unknown",0,1))</f>
        <v/>
      </c>
      <c r="J108" s="341" t="str">
        <f t="array" ref="J108">if(U108="","",XLOOKUP(U108,Master[Company],Master[Pigging],"Unknown",0,1))</f>
        <v/>
      </c>
      <c r="K108" s="341" t="str">
        <f t="array" ref="K108">if(U108="","",XLOOKUP(U108,Master[Company],Master[Load Method],"Unknown",0,1))</f>
        <v/>
      </c>
      <c r="L108" s="341" t="str">
        <f t="array" ref="L108">if(U108="","",XLOOKUP(U108,Master[Company],Master[Line Distance],"Unknown",0,1))</f>
        <v/>
      </c>
      <c r="M108" s="394"/>
      <c r="N108" s="341"/>
      <c r="O108" s="341"/>
      <c r="P108" s="341" t="str">
        <f t="array" ref="P108">if(U108="","",XLOOKUP(U108,Master[Company],Master[Terms],"NA",0,1))</f>
        <v/>
      </c>
      <c r="Q108" s="341" t="str">
        <f t="shared" si="14"/>
        <v/>
      </c>
      <c r="R108" s="341" t="str">
        <f t="array" ref="R108">if(U108="","",XLOOKUP(U108,Master[Company],Master[Group],"NA",0,1))</f>
        <v/>
      </c>
      <c r="S108" s="341" t="str">
        <f t="array" ref="S108">if(U108="","",XLOOKUP(U108,Master[Company],Master[Loading Location],"NA",0,1))</f>
        <v/>
      </c>
      <c r="T108" s="341" t="str">
        <f t="array" ref="T108">if(U108="","",XLOOKUP(U108,Master[Company],Master[Acronym],"NA",0,1))</f>
        <v/>
      </c>
      <c r="U108" s="341"/>
      <c r="V108" s="342"/>
      <c r="W108" s="342"/>
      <c r="X108" s="341"/>
      <c r="Y108" s="341" t="str">
        <f t="shared" si="11"/>
        <v/>
      </c>
      <c r="Z108" s="341"/>
      <c r="AA108" s="341"/>
      <c r="AB108" s="341"/>
      <c r="AC108" s="401"/>
      <c r="AD108" s="563"/>
      <c r="AE108" s="564"/>
      <c r="AF108" s="564"/>
      <c r="AG108" s="564"/>
      <c r="AH108" s="564"/>
      <c r="AI108" s="564"/>
      <c r="AJ108" s="564"/>
      <c r="AK108" s="565"/>
      <c r="AL108" s="564"/>
      <c r="AM108" s="564"/>
      <c r="AN108" s="564"/>
      <c r="AO108" s="564"/>
      <c r="AP108" s="564"/>
      <c r="AQ108" s="564"/>
      <c r="AR108" s="564"/>
      <c r="AS108" s="564"/>
      <c r="AT108" s="394"/>
      <c r="AU108" s="306"/>
      <c r="AV108" s="306"/>
      <c r="AW108" s="394"/>
      <c r="AX108" s="401"/>
      <c r="AY108" s="341"/>
      <c r="AZ108" s="341"/>
      <c r="BA108" s="341"/>
      <c r="BB108" s="341"/>
      <c r="BC108" s="393"/>
      <c r="BD108" s="341"/>
      <c r="BE108" s="341"/>
      <c r="BF108" s="341"/>
      <c r="BG108" s="402"/>
      <c r="BH108" s="403"/>
      <c r="BI108" s="405"/>
      <c r="BJ108" s="405"/>
      <c r="BK108" s="405"/>
      <c r="BL108" s="405"/>
      <c r="BM108" s="514"/>
    </row>
    <row r="109" ht="18.75" customHeight="1">
      <c r="A109" s="336" t="str">
        <f t="shared" si="12"/>
        <v/>
      </c>
      <c r="B109" s="506"/>
      <c r="C109" s="559"/>
      <c r="D109" s="560" t="str">
        <f t="shared" si="13"/>
        <v/>
      </c>
      <c r="E109" s="401"/>
      <c r="F109" s="394"/>
      <c r="G109" s="341" t="str">
        <f t="array" ref="G109">IF(C109="","",XLOOKUP(C109,'Master Data'!K:K,'Master Data'!N:N,"Input in Master Data",0,1))</f>
        <v/>
      </c>
      <c r="H109" s="341" t="str">
        <f t="array" ref="H109">IF(C109="","",XLOOKUP(C109,'Master Data'!K:K,'Master Data'!O:O,"Input in Master Data",0,1))</f>
        <v/>
      </c>
      <c r="I109" s="341" t="str">
        <f t="array" ref="I109">if(U109="","",XLOOKUP(U109,Master[Company],Master[Blow],"Unknown",0,1))</f>
        <v/>
      </c>
      <c r="J109" s="341" t="str">
        <f t="array" ref="J109">if(U109="","",XLOOKUP(U109,Master[Company],Master[Pigging],"Unknown",0,1))</f>
        <v/>
      </c>
      <c r="K109" s="341" t="str">
        <f t="array" ref="K109">if(U109="","",XLOOKUP(U109,Master[Company],Master[Load Method],"Unknown",0,1))</f>
        <v/>
      </c>
      <c r="L109" s="341" t="str">
        <f t="array" ref="L109">if(U109="","",XLOOKUP(U109,Master[Company],Master[Line Distance],"Unknown",0,1))</f>
        <v/>
      </c>
      <c r="M109" s="394"/>
      <c r="N109" s="341"/>
      <c r="O109" s="341"/>
      <c r="P109" s="341" t="str">
        <f t="array" ref="P109">if(U109="","",XLOOKUP(U109,Master[Company],Master[Terms],"NA",0,1))</f>
        <v/>
      </c>
      <c r="Q109" s="341" t="str">
        <f t="shared" si="14"/>
        <v/>
      </c>
      <c r="R109" s="341" t="str">
        <f t="array" ref="R109">if(U109="","",XLOOKUP(U109,Master[Company],Master[Group],"NA",0,1))</f>
        <v/>
      </c>
      <c r="S109" s="341" t="str">
        <f t="array" ref="S109">if(U109="","",XLOOKUP(U109,Master[Company],Master[Loading Location],"NA",0,1))</f>
        <v/>
      </c>
      <c r="T109" s="341" t="str">
        <f t="array" ref="T109">if(U109="","",XLOOKUP(U109,Master[Company],Master[Acronym],"NA",0,1))</f>
        <v/>
      </c>
      <c r="U109" s="341"/>
      <c r="V109" s="342"/>
      <c r="W109" s="342"/>
      <c r="X109" s="341"/>
      <c r="Y109" s="341" t="str">
        <f t="shared" si="11"/>
        <v/>
      </c>
      <c r="Z109" s="341"/>
      <c r="AA109" s="341"/>
      <c r="AB109" s="341"/>
      <c r="AC109" s="401"/>
      <c r="AD109" s="563"/>
      <c r="AE109" s="564"/>
      <c r="AF109" s="564"/>
      <c r="AG109" s="564"/>
      <c r="AH109" s="564"/>
      <c r="AI109" s="564"/>
      <c r="AJ109" s="564"/>
      <c r="AK109" s="565"/>
      <c r="AL109" s="564"/>
      <c r="AM109" s="564"/>
      <c r="AN109" s="564"/>
      <c r="AO109" s="564"/>
      <c r="AP109" s="564"/>
      <c r="AQ109" s="564"/>
      <c r="AR109" s="564"/>
      <c r="AS109" s="564"/>
      <c r="AT109" s="394"/>
      <c r="AU109" s="306"/>
      <c r="AV109" s="306"/>
      <c r="AW109" s="394"/>
      <c r="AX109" s="401"/>
      <c r="AY109" s="341"/>
      <c r="AZ109" s="341"/>
      <c r="BA109" s="341"/>
      <c r="BB109" s="341"/>
      <c r="BC109" s="393"/>
      <c r="BD109" s="341"/>
      <c r="BE109" s="341"/>
      <c r="BF109" s="341"/>
      <c r="BG109" s="402"/>
      <c r="BH109" s="403"/>
      <c r="BI109" s="405"/>
      <c r="BJ109" s="405"/>
      <c r="BK109" s="405"/>
      <c r="BL109" s="405"/>
      <c r="BM109" s="514"/>
    </row>
    <row r="110" ht="18.75" customHeight="1">
      <c r="A110" s="336" t="str">
        <f t="shared" si="12"/>
        <v/>
      </c>
      <c r="B110" s="506"/>
      <c r="C110" s="559"/>
      <c r="D110" s="560" t="str">
        <f t="shared" si="13"/>
        <v/>
      </c>
      <c r="E110" s="401"/>
      <c r="F110" s="394"/>
      <c r="G110" s="341" t="str">
        <f t="array" ref="G110">IF(C110="","",XLOOKUP(C110,'Master Data'!K:K,'Master Data'!N:N,"Input in Master Data",0,1))</f>
        <v/>
      </c>
      <c r="H110" s="341" t="str">
        <f t="array" ref="H110">IF(C110="","",XLOOKUP(C110,'Master Data'!K:K,'Master Data'!O:O,"Input in Master Data",0,1))</f>
        <v/>
      </c>
      <c r="I110" s="341" t="str">
        <f t="array" ref="I110">if(U110="","",XLOOKUP(U110,Master[Company],Master[Blow],"Unknown",0,1))</f>
        <v/>
      </c>
      <c r="J110" s="341" t="str">
        <f t="array" ref="J110">if(U110="","",XLOOKUP(U110,Master[Company],Master[Pigging],"Unknown",0,1))</f>
        <v/>
      </c>
      <c r="K110" s="341" t="str">
        <f t="array" ref="K110">if(U110="","",XLOOKUP(U110,Master[Company],Master[Load Method],"Unknown",0,1))</f>
        <v/>
      </c>
      <c r="L110" s="341" t="str">
        <f t="array" ref="L110">if(U110="","",XLOOKUP(U110,Master[Company],Master[Line Distance],"Unknown",0,1))</f>
        <v/>
      </c>
      <c r="M110" s="394"/>
      <c r="N110" s="341"/>
      <c r="O110" s="341"/>
      <c r="P110" s="341" t="str">
        <f t="array" ref="P110">if(U110="","",XLOOKUP(U110,Master[Company],Master[Terms],"NA",0,1))</f>
        <v/>
      </c>
      <c r="Q110" s="341" t="str">
        <f t="shared" si="14"/>
        <v/>
      </c>
      <c r="R110" s="341" t="str">
        <f t="array" ref="R110">if(U110="","",XLOOKUP(U110,Master[Company],Master[Group],"NA",0,1))</f>
        <v/>
      </c>
      <c r="S110" s="341" t="str">
        <f t="array" ref="S110">if(U110="","",XLOOKUP(U110,Master[Company],Master[Loading Location],"NA",0,1))</f>
        <v/>
      </c>
      <c r="T110" s="341" t="str">
        <f t="array" ref="T110">if(U110="","",XLOOKUP(U110,Master[Company],Master[Acronym],"NA",0,1))</f>
        <v/>
      </c>
      <c r="U110" s="341"/>
      <c r="V110" s="342"/>
      <c r="W110" s="342"/>
      <c r="X110" s="341"/>
      <c r="Y110" s="341" t="str">
        <f t="shared" si="11"/>
        <v/>
      </c>
      <c r="Z110" s="341"/>
      <c r="AA110" s="341"/>
      <c r="AB110" s="341"/>
      <c r="AC110" s="401"/>
      <c r="AD110" s="563"/>
      <c r="AE110" s="564"/>
      <c r="AF110" s="564"/>
      <c r="AG110" s="564"/>
      <c r="AH110" s="564"/>
      <c r="AI110" s="564"/>
      <c r="AJ110" s="564"/>
      <c r="AK110" s="565"/>
      <c r="AL110" s="564"/>
      <c r="AM110" s="564"/>
      <c r="AN110" s="564"/>
      <c r="AO110" s="564"/>
      <c r="AP110" s="564"/>
      <c r="AQ110" s="564"/>
      <c r="AR110" s="564"/>
      <c r="AS110" s="564"/>
      <c r="AT110" s="394"/>
      <c r="AU110" s="306"/>
      <c r="AV110" s="306"/>
      <c r="AW110" s="394"/>
      <c r="AX110" s="401"/>
      <c r="AY110" s="341"/>
      <c r="AZ110" s="341"/>
      <c r="BA110" s="341"/>
      <c r="BB110" s="341"/>
      <c r="BC110" s="393"/>
      <c r="BD110" s="341"/>
      <c r="BE110" s="341"/>
      <c r="BF110" s="341"/>
      <c r="BG110" s="402"/>
      <c r="BH110" s="403"/>
      <c r="BI110" s="405"/>
      <c r="BJ110" s="405"/>
      <c r="BK110" s="405"/>
      <c r="BL110" s="405"/>
      <c r="BM110" s="514"/>
    </row>
    <row r="111" ht="18.75" customHeight="1">
      <c r="A111" s="336" t="str">
        <f t="shared" si="12"/>
        <v/>
      </c>
      <c r="B111" s="506"/>
      <c r="C111" s="559"/>
      <c r="D111" s="560" t="str">
        <f t="shared" si="13"/>
        <v/>
      </c>
      <c r="E111" s="401"/>
      <c r="F111" s="394"/>
      <c r="G111" s="341" t="str">
        <f t="array" ref="G111">IF(C111="","",XLOOKUP(C111,'Master Data'!K:K,'Master Data'!N:N,"Input in Master Data",0,1))</f>
        <v/>
      </c>
      <c r="H111" s="341" t="str">
        <f t="array" ref="H111">IF(C111="","",XLOOKUP(C111,'Master Data'!K:K,'Master Data'!O:O,"Input in Master Data",0,1))</f>
        <v/>
      </c>
      <c r="I111" s="341" t="str">
        <f t="array" ref="I111">if(U111="","",XLOOKUP(U111,Master[Company],Master[Blow],"Unknown",0,1))</f>
        <v/>
      </c>
      <c r="J111" s="341" t="str">
        <f t="array" ref="J111">if(U111="","",XLOOKUP(U111,Master[Company],Master[Pigging],"Unknown",0,1))</f>
        <v/>
      </c>
      <c r="K111" s="341" t="str">
        <f t="array" ref="K111">if(U111="","",XLOOKUP(U111,Master[Company],Master[Load Method],"Unknown",0,1))</f>
        <v/>
      </c>
      <c r="L111" s="341" t="str">
        <f t="array" ref="L111">if(U111="","",XLOOKUP(U111,Master[Company],Master[Line Distance],"Unknown",0,1))</f>
        <v/>
      </c>
      <c r="M111" s="394"/>
      <c r="N111" s="341"/>
      <c r="O111" s="341"/>
      <c r="P111" s="341" t="str">
        <f t="array" ref="P111">if(U111="","",XLOOKUP(U111,Master[Company],Master[Terms],"NA",0,1))</f>
        <v/>
      </c>
      <c r="Q111" s="341" t="str">
        <f t="shared" si="14"/>
        <v/>
      </c>
      <c r="R111" s="341" t="str">
        <f t="array" ref="R111">if(U111="","",XLOOKUP(U111,Master[Company],Master[Group],"NA",0,1))</f>
        <v/>
      </c>
      <c r="S111" s="341" t="str">
        <f t="array" ref="S111">if(U111="","",XLOOKUP(U111,Master[Company],Master[Loading Location],"NA",0,1))</f>
        <v/>
      </c>
      <c r="T111" s="341" t="str">
        <f t="array" ref="T111">if(U111="","",XLOOKUP(U111,Master[Company],Master[Acronym],"NA",0,1))</f>
        <v/>
      </c>
      <c r="U111" s="341"/>
      <c r="V111" s="342"/>
      <c r="W111" s="342"/>
      <c r="X111" s="341"/>
      <c r="Y111" s="341" t="str">
        <f t="shared" si="11"/>
        <v/>
      </c>
      <c r="Z111" s="341"/>
      <c r="AA111" s="341"/>
      <c r="AB111" s="341"/>
      <c r="AC111" s="401"/>
      <c r="AD111" s="563"/>
      <c r="AE111" s="564"/>
      <c r="AF111" s="564"/>
      <c r="AG111" s="564"/>
      <c r="AH111" s="564"/>
      <c r="AI111" s="564"/>
      <c r="AJ111" s="564"/>
      <c r="AK111" s="565"/>
      <c r="AL111" s="564"/>
      <c r="AM111" s="564"/>
      <c r="AN111" s="564"/>
      <c r="AO111" s="564"/>
      <c r="AP111" s="564"/>
      <c r="AQ111" s="564"/>
      <c r="AR111" s="564"/>
      <c r="AS111" s="564"/>
      <c r="AT111" s="394"/>
      <c r="AU111" s="306"/>
      <c r="AV111" s="306"/>
      <c r="AW111" s="394"/>
      <c r="AX111" s="401"/>
      <c r="AY111" s="341"/>
      <c r="AZ111" s="341"/>
      <c r="BA111" s="341"/>
      <c r="BB111" s="341"/>
      <c r="BC111" s="393"/>
      <c r="BD111" s="341"/>
      <c r="BE111" s="341"/>
      <c r="BF111" s="341"/>
      <c r="BG111" s="402"/>
      <c r="BH111" s="403"/>
      <c r="BI111" s="405"/>
      <c r="BJ111" s="405"/>
      <c r="BK111" s="405"/>
      <c r="BL111" s="405"/>
      <c r="BM111" s="514"/>
    </row>
    <row r="112" ht="18.75" customHeight="1">
      <c r="A112" s="336" t="str">
        <f t="shared" si="12"/>
        <v/>
      </c>
      <c r="B112" s="506"/>
      <c r="C112" s="559"/>
      <c r="D112" s="560" t="str">
        <f t="shared" si="13"/>
        <v/>
      </c>
      <c r="E112" s="401"/>
      <c r="F112" s="394"/>
      <c r="G112" s="341" t="str">
        <f t="array" ref="G112">IF(C112="","",XLOOKUP(C112,'Master Data'!K:K,'Master Data'!N:N,"Input in Master Data",0,1))</f>
        <v/>
      </c>
      <c r="H112" s="341" t="str">
        <f t="array" ref="H112">IF(C112="","",XLOOKUP(C112,'Master Data'!K:K,'Master Data'!O:O,"Input in Master Data",0,1))</f>
        <v/>
      </c>
      <c r="I112" s="341" t="str">
        <f t="array" ref="I112">if(U112="","",XLOOKUP(U112,Master[Company],Master[Blow],"Unknown",0,1))</f>
        <v/>
      </c>
      <c r="J112" s="341" t="str">
        <f t="array" ref="J112">if(U112="","",XLOOKUP(U112,Master[Company],Master[Pigging],"Unknown",0,1))</f>
        <v/>
      </c>
      <c r="K112" s="341" t="str">
        <f t="array" ref="K112">if(U112="","",XLOOKUP(U112,Master[Company],Master[Load Method],"Unknown",0,1))</f>
        <v/>
      </c>
      <c r="L112" s="341" t="str">
        <f t="array" ref="L112">if(U112="","",XLOOKUP(U112,Master[Company],Master[Line Distance],"Unknown",0,1))</f>
        <v/>
      </c>
      <c r="M112" s="394"/>
      <c r="N112" s="341"/>
      <c r="O112" s="341"/>
      <c r="P112" s="341" t="str">
        <f t="array" ref="P112">if(U112="","",XLOOKUP(U112,Master[Company],Master[Terms],"NA",0,1))</f>
        <v/>
      </c>
      <c r="Q112" s="341" t="str">
        <f t="shared" si="14"/>
        <v/>
      </c>
      <c r="R112" s="341" t="str">
        <f t="array" ref="R112">if(U112="","",XLOOKUP(U112,Master[Company],Master[Group],"NA",0,1))</f>
        <v/>
      </c>
      <c r="S112" s="341" t="str">
        <f t="array" ref="S112">if(U112="","",XLOOKUP(U112,Master[Company],Master[Loading Location],"NA",0,1))</f>
        <v/>
      </c>
      <c r="T112" s="341" t="str">
        <f t="array" ref="T112">if(U112="","",XLOOKUP(U112,Master[Company],Master[Acronym],"NA",0,1))</f>
        <v/>
      </c>
      <c r="U112" s="341"/>
      <c r="V112" s="342"/>
      <c r="W112" s="342"/>
      <c r="X112" s="341"/>
      <c r="Y112" s="341" t="str">
        <f t="shared" si="11"/>
        <v/>
      </c>
      <c r="Z112" s="341"/>
      <c r="AA112" s="341"/>
      <c r="AB112" s="341"/>
      <c r="AC112" s="401"/>
      <c r="AD112" s="563"/>
      <c r="AE112" s="564"/>
      <c r="AF112" s="564"/>
      <c r="AG112" s="564"/>
      <c r="AH112" s="564"/>
      <c r="AI112" s="564"/>
      <c r="AJ112" s="564"/>
      <c r="AK112" s="565"/>
      <c r="AL112" s="564"/>
      <c r="AM112" s="564"/>
      <c r="AN112" s="564"/>
      <c r="AO112" s="564"/>
      <c r="AP112" s="564"/>
      <c r="AQ112" s="564"/>
      <c r="AR112" s="564"/>
      <c r="AS112" s="564"/>
      <c r="AT112" s="394"/>
      <c r="AU112" s="306"/>
      <c r="AV112" s="306"/>
      <c r="AW112" s="394"/>
      <c r="AX112" s="401"/>
      <c r="AY112" s="341"/>
      <c r="AZ112" s="341"/>
      <c r="BA112" s="341"/>
      <c r="BB112" s="341"/>
      <c r="BC112" s="393"/>
      <c r="BD112" s="341"/>
      <c r="BE112" s="341"/>
      <c r="BF112" s="341"/>
      <c r="BG112" s="402"/>
      <c r="BH112" s="403"/>
      <c r="BI112" s="405"/>
      <c r="BJ112" s="405"/>
      <c r="BK112" s="405"/>
      <c r="BL112" s="405"/>
      <c r="BM112" s="514"/>
    </row>
    <row r="113" ht="18.75" customHeight="1">
      <c r="A113" s="336" t="str">
        <f t="shared" si="12"/>
        <v/>
      </c>
      <c r="B113" s="506"/>
      <c r="C113" s="559"/>
      <c r="D113" s="560" t="str">
        <f t="shared" si="13"/>
        <v/>
      </c>
      <c r="E113" s="401"/>
      <c r="F113" s="394"/>
      <c r="G113" s="341" t="str">
        <f t="array" ref="G113">IF(C113="","",XLOOKUP(C113,'Master Data'!K:K,'Master Data'!N:N,"Input in Master Data",0,1))</f>
        <v/>
      </c>
      <c r="H113" s="341" t="str">
        <f t="array" ref="H113">IF(C113="","",XLOOKUP(C113,'Master Data'!K:K,'Master Data'!O:O,"Input in Master Data",0,1))</f>
        <v/>
      </c>
      <c r="I113" s="341" t="str">
        <f t="array" ref="I113">if(U113="","",XLOOKUP(U113,Master[Company],Master[Blow],"Unknown",0,1))</f>
        <v/>
      </c>
      <c r="J113" s="341" t="str">
        <f t="array" ref="J113">if(U113="","",XLOOKUP(U113,Master[Company],Master[Pigging],"Unknown",0,1))</f>
        <v/>
      </c>
      <c r="K113" s="341" t="str">
        <f t="array" ref="K113">if(U113="","",XLOOKUP(U113,Master[Company],Master[Load Method],"Unknown",0,1))</f>
        <v/>
      </c>
      <c r="L113" s="341" t="str">
        <f t="array" ref="L113">if(U113="","",XLOOKUP(U113,Master[Company],Master[Line Distance],"Unknown",0,1))</f>
        <v/>
      </c>
      <c r="M113" s="394"/>
      <c r="N113" s="341"/>
      <c r="O113" s="341"/>
      <c r="P113" s="341" t="str">
        <f t="array" ref="P113">if(U113="","",XLOOKUP(U113,Master[Company],Master[Terms],"NA",0,1))</f>
        <v/>
      </c>
      <c r="Q113" s="341" t="str">
        <f t="shared" si="14"/>
        <v/>
      </c>
      <c r="R113" s="341" t="str">
        <f t="array" ref="R113">if(U113="","",XLOOKUP(U113,Master[Company],Master[Group],"NA",0,1))</f>
        <v/>
      </c>
      <c r="S113" s="341" t="str">
        <f t="array" ref="S113">if(U113="","",XLOOKUP(U113,Master[Company],Master[Loading Location],"NA",0,1))</f>
        <v/>
      </c>
      <c r="T113" s="341" t="str">
        <f t="array" ref="T113">if(U113="","",XLOOKUP(U113,Master[Company],Master[Acronym],"NA",0,1))</f>
        <v/>
      </c>
      <c r="U113" s="341"/>
      <c r="V113" s="342"/>
      <c r="W113" s="342"/>
      <c r="X113" s="341"/>
      <c r="Y113" s="341" t="str">
        <f t="shared" si="11"/>
        <v/>
      </c>
      <c r="Z113" s="341"/>
      <c r="AA113" s="341"/>
      <c r="AB113" s="341"/>
      <c r="AC113" s="401"/>
      <c r="AD113" s="563"/>
      <c r="AE113" s="564"/>
      <c r="AF113" s="564"/>
      <c r="AG113" s="564"/>
      <c r="AH113" s="564"/>
      <c r="AI113" s="564"/>
      <c r="AJ113" s="564"/>
      <c r="AK113" s="565"/>
      <c r="AL113" s="564"/>
      <c r="AM113" s="564"/>
      <c r="AN113" s="564"/>
      <c r="AO113" s="564"/>
      <c r="AP113" s="564"/>
      <c r="AQ113" s="564"/>
      <c r="AR113" s="564"/>
      <c r="AS113" s="564"/>
      <c r="AT113" s="394"/>
      <c r="AU113" s="306"/>
      <c r="AV113" s="306"/>
      <c r="AW113" s="394"/>
      <c r="AX113" s="401"/>
      <c r="AY113" s="341"/>
      <c r="AZ113" s="341"/>
      <c r="BA113" s="341"/>
      <c r="BB113" s="341"/>
      <c r="BC113" s="393"/>
      <c r="BD113" s="341"/>
      <c r="BE113" s="341"/>
      <c r="BF113" s="341"/>
      <c r="BG113" s="402"/>
      <c r="BH113" s="403"/>
      <c r="BI113" s="405"/>
      <c r="BJ113" s="405"/>
      <c r="BK113" s="405"/>
      <c r="BL113" s="405"/>
      <c r="BM113" s="514"/>
    </row>
    <row r="114" ht="18.75" customHeight="1">
      <c r="A114" s="336" t="str">
        <f t="shared" si="12"/>
        <v/>
      </c>
      <c r="B114" s="506"/>
      <c r="C114" s="559"/>
      <c r="D114" s="560" t="str">
        <f t="shared" si="13"/>
        <v/>
      </c>
      <c r="E114" s="401"/>
      <c r="F114" s="394"/>
      <c r="G114" s="341" t="str">
        <f t="array" ref="G114">IF(C114="","",XLOOKUP(C114,'Master Data'!K:K,'Master Data'!N:N,"Input in Master Data",0,1))</f>
        <v/>
      </c>
      <c r="H114" s="341" t="str">
        <f t="array" ref="H114">IF(C114="","",XLOOKUP(C114,'Master Data'!K:K,'Master Data'!O:O,"Input in Master Data",0,1))</f>
        <v/>
      </c>
      <c r="I114" s="341" t="str">
        <f t="array" ref="I114">if(U114="","",XLOOKUP(U114,Master[Company],Master[Blow],"Unknown",0,1))</f>
        <v/>
      </c>
      <c r="J114" s="341" t="str">
        <f t="array" ref="J114">if(U114="","",XLOOKUP(U114,Master[Company],Master[Pigging],"Unknown",0,1))</f>
        <v/>
      </c>
      <c r="K114" s="341" t="str">
        <f t="array" ref="K114">if(U114="","",XLOOKUP(U114,Master[Company],Master[Load Method],"Unknown",0,1))</f>
        <v/>
      </c>
      <c r="L114" s="341" t="str">
        <f t="array" ref="L114">if(U114="","",XLOOKUP(U114,Master[Company],Master[Line Distance],"Unknown",0,1))</f>
        <v/>
      </c>
      <c r="M114" s="394"/>
      <c r="N114" s="341"/>
      <c r="O114" s="341"/>
      <c r="P114" s="341" t="str">
        <f t="array" ref="P114">if(U114="","",XLOOKUP(U114,Master[Company],Master[Terms],"NA",0,1))</f>
        <v/>
      </c>
      <c r="Q114" s="341" t="str">
        <f t="shared" si="14"/>
        <v/>
      </c>
      <c r="R114" s="341" t="str">
        <f t="array" ref="R114">if(U114="","",XLOOKUP(U114,Master[Company],Master[Group],"NA",0,1))</f>
        <v/>
      </c>
      <c r="S114" s="341" t="str">
        <f t="array" ref="S114">if(U114="","",XLOOKUP(U114,Master[Company],Master[Loading Location],"NA",0,1))</f>
        <v/>
      </c>
      <c r="T114" s="341" t="str">
        <f t="array" ref="T114">if(U114="","",XLOOKUP(U114,Master[Company],Master[Acronym],"NA",0,1))</f>
        <v/>
      </c>
      <c r="U114" s="341"/>
      <c r="V114" s="342"/>
      <c r="W114" s="342"/>
      <c r="X114" s="341"/>
      <c r="Y114" s="341" t="str">
        <f t="shared" si="11"/>
        <v/>
      </c>
      <c r="Z114" s="341"/>
      <c r="AA114" s="341"/>
      <c r="AB114" s="341"/>
      <c r="AC114" s="401"/>
      <c r="AD114" s="563"/>
      <c r="AE114" s="564"/>
      <c r="AF114" s="564"/>
      <c r="AG114" s="564"/>
      <c r="AH114" s="564"/>
      <c r="AI114" s="564"/>
      <c r="AJ114" s="564"/>
      <c r="AK114" s="565"/>
      <c r="AL114" s="564"/>
      <c r="AM114" s="564"/>
      <c r="AN114" s="564"/>
      <c r="AO114" s="564"/>
      <c r="AP114" s="564"/>
      <c r="AQ114" s="564"/>
      <c r="AR114" s="564"/>
      <c r="AS114" s="564"/>
      <c r="AT114" s="394"/>
      <c r="AU114" s="306"/>
      <c r="AV114" s="306"/>
      <c r="AW114" s="394"/>
      <c r="AX114" s="401"/>
      <c r="AY114" s="341"/>
      <c r="AZ114" s="341"/>
      <c r="BA114" s="341"/>
      <c r="BB114" s="341"/>
      <c r="BC114" s="393"/>
      <c r="BD114" s="341"/>
      <c r="BE114" s="341"/>
      <c r="BF114" s="341"/>
      <c r="BG114" s="402"/>
      <c r="BH114" s="403"/>
      <c r="BI114" s="405"/>
      <c r="BJ114" s="405"/>
      <c r="BK114" s="405"/>
      <c r="BL114" s="405"/>
      <c r="BM114" s="514"/>
    </row>
    <row r="115" ht="18.75" customHeight="1">
      <c r="A115" s="336" t="str">
        <f t="shared" si="12"/>
        <v/>
      </c>
      <c r="B115" s="506"/>
      <c r="C115" s="559"/>
      <c r="D115" s="560" t="str">
        <f t="shared" si="13"/>
        <v/>
      </c>
      <c r="E115" s="401"/>
      <c r="F115" s="394"/>
      <c r="G115" s="341" t="str">
        <f t="array" ref="G115">IF(C115="","",XLOOKUP(C115,'Master Data'!K:K,'Master Data'!N:N,"Input in Master Data",0,1))</f>
        <v/>
      </c>
      <c r="H115" s="341" t="str">
        <f t="array" ref="H115">IF(C115="","",XLOOKUP(C115,'Master Data'!K:K,'Master Data'!O:O,"Input in Master Data",0,1))</f>
        <v/>
      </c>
      <c r="I115" s="341" t="str">
        <f t="array" ref="I115">if(U115="","",XLOOKUP(U115,Master[Company],Master[Blow],"Unknown",0,1))</f>
        <v/>
      </c>
      <c r="J115" s="341" t="str">
        <f t="array" ref="J115">if(U115="","",XLOOKUP(U115,Master[Company],Master[Pigging],"Unknown",0,1))</f>
        <v/>
      </c>
      <c r="K115" s="341" t="str">
        <f t="array" ref="K115">if(U115="","",XLOOKUP(U115,Master[Company],Master[Load Method],"Unknown",0,1))</f>
        <v/>
      </c>
      <c r="L115" s="341" t="str">
        <f t="array" ref="L115">if(U115="","",XLOOKUP(U115,Master[Company],Master[Line Distance],"Unknown",0,1))</f>
        <v/>
      </c>
      <c r="M115" s="394"/>
      <c r="N115" s="341"/>
      <c r="O115" s="341"/>
      <c r="P115" s="341" t="str">
        <f t="array" ref="P115">if(U115="","",XLOOKUP(U115,Master[Company],Master[Terms],"NA",0,1))</f>
        <v/>
      </c>
      <c r="Q115" s="341" t="str">
        <f t="shared" si="14"/>
        <v/>
      </c>
      <c r="R115" s="341" t="str">
        <f t="array" ref="R115">if(U115="","",XLOOKUP(U115,Master[Company],Master[Group],"NA",0,1))</f>
        <v/>
      </c>
      <c r="S115" s="341" t="str">
        <f t="array" ref="S115">if(U115="","",XLOOKUP(U115,Master[Company],Master[Loading Location],"NA",0,1))</f>
        <v/>
      </c>
      <c r="T115" s="341" t="str">
        <f t="array" ref="T115">if(U115="","",XLOOKUP(U115,Master[Company],Master[Acronym],"NA",0,1))</f>
        <v/>
      </c>
      <c r="U115" s="341"/>
      <c r="V115" s="342"/>
      <c r="W115" s="342"/>
      <c r="X115" s="341"/>
      <c r="Y115" s="341" t="str">
        <f t="shared" si="11"/>
        <v/>
      </c>
      <c r="Z115" s="341"/>
      <c r="AA115" s="341"/>
      <c r="AB115" s="341"/>
      <c r="AC115" s="401"/>
      <c r="AD115" s="563"/>
      <c r="AE115" s="564"/>
      <c r="AF115" s="564"/>
      <c r="AG115" s="564"/>
      <c r="AH115" s="564"/>
      <c r="AI115" s="564"/>
      <c r="AJ115" s="564"/>
      <c r="AK115" s="565"/>
      <c r="AL115" s="564"/>
      <c r="AM115" s="564"/>
      <c r="AN115" s="564"/>
      <c r="AO115" s="564"/>
      <c r="AP115" s="564"/>
      <c r="AQ115" s="564"/>
      <c r="AR115" s="564"/>
      <c r="AS115" s="564"/>
      <c r="AT115" s="394"/>
      <c r="AU115" s="306"/>
      <c r="AV115" s="306"/>
      <c r="AW115" s="394"/>
      <c r="AX115" s="401"/>
      <c r="AY115" s="341"/>
      <c r="AZ115" s="341"/>
      <c r="BA115" s="341"/>
      <c r="BB115" s="341"/>
      <c r="BC115" s="393"/>
      <c r="BD115" s="341"/>
      <c r="BE115" s="341"/>
      <c r="BF115" s="341"/>
      <c r="BG115" s="402"/>
      <c r="BH115" s="403"/>
      <c r="BI115" s="405"/>
      <c r="BJ115" s="405"/>
      <c r="BK115" s="405"/>
      <c r="BL115" s="405"/>
      <c r="BM115" s="514"/>
    </row>
    <row r="116" ht="18.75" customHeight="1">
      <c r="A116" s="336" t="str">
        <f t="shared" si="12"/>
        <v/>
      </c>
      <c r="B116" s="506"/>
      <c r="C116" s="559"/>
      <c r="D116" s="560" t="str">
        <f t="shared" si="13"/>
        <v/>
      </c>
      <c r="E116" s="401"/>
      <c r="F116" s="394"/>
      <c r="G116" s="341" t="str">
        <f t="array" ref="G116">IF(C116="","",XLOOKUP(C116,'Master Data'!K:K,'Master Data'!N:N,"Input in Master Data",0,1))</f>
        <v/>
      </c>
      <c r="H116" s="341" t="str">
        <f t="array" ref="H116">IF(C116="","",XLOOKUP(C116,'Master Data'!K:K,'Master Data'!O:O,"Input in Master Data",0,1))</f>
        <v/>
      </c>
      <c r="I116" s="341" t="str">
        <f t="array" ref="I116">if(U116="","",XLOOKUP(U116,Master[Company],Master[Blow],"Unknown",0,1))</f>
        <v/>
      </c>
      <c r="J116" s="341" t="str">
        <f t="array" ref="J116">if(U116="","",XLOOKUP(U116,Master[Company],Master[Pigging],"Unknown",0,1))</f>
        <v/>
      </c>
      <c r="K116" s="341" t="str">
        <f t="array" ref="K116">if(U116="","",XLOOKUP(U116,Master[Company],Master[Load Method],"Unknown",0,1))</f>
        <v/>
      </c>
      <c r="L116" s="341" t="str">
        <f t="array" ref="L116">if(U116="","",XLOOKUP(U116,Master[Company],Master[Line Distance],"Unknown",0,1))</f>
        <v/>
      </c>
      <c r="M116" s="394"/>
      <c r="N116" s="341"/>
      <c r="O116" s="341"/>
      <c r="P116" s="341" t="str">
        <f t="array" ref="P116">if(U116="","",XLOOKUP(U116,Master[Company],Master[Terms],"NA",0,1))</f>
        <v/>
      </c>
      <c r="Q116" s="341" t="str">
        <f t="shared" si="14"/>
        <v/>
      </c>
      <c r="R116" s="341" t="str">
        <f t="array" ref="R116">if(U116="","",XLOOKUP(U116,Master[Company],Master[Group],"NA",0,1))</f>
        <v/>
      </c>
      <c r="S116" s="341" t="str">
        <f t="array" ref="S116">if(U116="","",XLOOKUP(U116,Master[Company],Master[Loading Location],"NA",0,1))</f>
        <v/>
      </c>
      <c r="T116" s="341" t="str">
        <f t="array" ref="T116">if(U116="","",XLOOKUP(U116,Master[Company],Master[Acronym],"NA",0,1))</f>
        <v/>
      </c>
      <c r="U116" s="341"/>
      <c r="V116" s="342"/>
      <c r="W116" s="342"/>
      <c r="X116" s="341"/>
      <c r="Y116" s="341" t="str">
        <f t="shared" si="11"/>
        <v/>
      </c>
      <c r="Z116" s="341"/>
      <c r="AA116" s="341"/>
      <c r="AB116" s="341"/>
      <c r="AC116" s="401"/>
      <c r="AD116" s="563"/>
      <c r="AE116" s="564"/>
      <c r="AF116" s="564"/>
      <c r="AG116" s="564"/>
      <c r="AH116" s="564"/>
      <c r="AI116" s="564"/>
      <c r="AJ116" s="564"/>
      <c r="AK116" s="565"/>
      <c r="AL116" s="564"/>
      <c r="AM116" s="564"/>
      <c r="AN116" s="564"/>
      <c r="AO116" s="564"/>
      <c r="AP116" s="564"/>
      <c r="AQ116" s="564"/>
      <c r="AR116" s="564"/>
      <c r="AS116" s="564"/>
      <c r="AT116" s="394"/>
      <c r="AU116" s="306"/>
      <c r="AV116" s="306"/>
      <c r="AW116" s="394"/>
      <c r="AX116" s="401"/>
      <c r="AY116" s="341"/>
      <c r="AZ116" s="341"/>
      <c r="BA116" s="341"/>
      <c r="BB116" s="341"/>
      <c r="BC116" s="393"/>
      <c r="BD116" s="341"/>
      <c r="BE116" s="341"/>
      <c r="BF116" s="341"/>
      <c r="BG116" s="402"/>
      <c r="BH116" s="403"/>
      <c r="BI116" s="405"/>
      <c r="BJ116" s="405"/>
      <c r="BK116" s="405"/>
      <c r="BL116" s="405"/>
      <c r="BM116" s="514"/>
    </row>
    <row r="117" ht="18.75" customHeight="1">
      <c r="A117" s="336" t="str">
        <f t="shared" si="12"/>
        <v/>
      </c>
      <c r="B117" s="506"/>
      <c r="C117" s="559"/>
      <c r="D117" s="560" t="str">
        <f t="shared" si="13"/>
        <v/>
      </c>
      <c r="E117" s="401"/>
      <c r="F117" s="394"/>
      <c r="G117" s="341" t="str">
        <f t="array" ref="G117">IF(C117="","",XLOOKUP(C117,'Master Data'!K:K,'Master Data'!N:N,"Input in Master Data",0,1))</f>
        <v/>
      </c>
      <c r="H117" s="341" t="str">
        <f t="array" ref="H117">IF(C117="","",XLOOKUP(C117,'Master Data'!K:K,'Master Data'!O:O,"Input in Master Data",0,1))</f>
        <v/>
      </c>
      <c r="I117" s="341" t="str">
        <f t="array" ref="I117">if(U117="","",XLOOKUP(U117,Master[Company],Master[Blow],"Unknown",0,1))</f>
        <v/>
      </c>
      <c r="J117" s="341" t="str">
        <f t="array" ref="J117">if(U117="","",XLOOKUP(U117,Master[Company],Master[Pigging],"Unknown",0,1))</f>
        <v/>
      </c>
      <c r="K117" s="341" t="str">
        <f t="array" ref="K117">if(U117="","",XLOOKUP(U117,Master[Company],Master[Load Method],"Unknown",0,1))</f>
        <v/>
      </c>
      <c r="L117" s="341" t="str">
        <f t="array" ref="L117">if(U117="","",XLOOKUP(U117,Master[Company],Master[Line Distance],"Unknown",0,1))</f>
        <v/>
      </c>
      <c r="M117" s="394"/>
      <c r="N117" s="341"/>
      <c r="O117" s="341"/>
      <c r="P117" s="341" t="str">
        <f t="array" ref="P117">if(U117="","",XLOOKUP(U117,Master[Company],Master[Terms],"NA",0,1))</f>
        <v/>
      </c>
      <c r="Q117" s="341" t="str">
        <f t="shared" si="14"/>
        <v/>
      </c>
      <c r="R117" s="341" t="str">
        <f t="array" ref="R117">if(U117="","",XLOOKUP(U117,Master[Company],Master[Group],"NA",0,1))</f>
        <v/>
      </c>
      <c r="S117" s="341" t="str">
        <f t="array" ref="S117">if(U117="","",XLOOKUP(U117,Master[Company],Master[Loading Location],"NA",0,1))</f>
        <v/>
      </c>
      <c r="T117" s="341" t="str">
        <f t="array" ref="T117">if(U117="","",XLOOKUP(U117,Master[Company],Master[Acronym],"NA",0,1))</f>
        <v/>
      </c>
      <c r="U117" s="341"/>
      <c r="V117" s="342"/>
      <c r="W117" s="342"/>
      <c r="X117" s="341"/>
      <c r="Y117" s="341" t="str">
        <f t="shared" si="11"/>
        <v/>
      </c>
      <c r="Z117" s="341"/>
      <c r="AA117" s="341"/>
      <c r="AB117" s="341"/>
      <c r="AC117" s="401"/>
      <c r="AD117" s="563"/>
      <c r="AE117" s="564"/>
      <c r="AF117" s="564"/>
      <c r="AG117" s="564"/>
      <c r="AH117" s="564"/>
      <c r="AI117" s="564"/>
      <c r="AJ117" s="564"/>
      <c r="AK117" s="565"/>
      <c r="AL117" s="564"/>
      <c r="AM117" s="564"/>
      <c r="AN117" s="564"/>
      <c r="AO117" s="564"/>
      <c r="AP117" s="564"/>
      <c r="AQ117" s="564"/>
      <c r="AR117" s="564"/>
      <c r="AS117" s="564"/>
      <c r="AT117" s="394"/>
      <c r="AU117" s="306"/>
      <c r="AV117" s="306"/>
      <c r="AW117" s="394"/>
      <c r="AX117" s="401"/>
      <c r="AY117" s="341"/>
      <c r="AZ117" s="341"/>
      <c r="BA117" s="341"/>
      <c r="BB117" s="341"/>
      <c r="BC117" s="393"/>
      <c r="BD117" s="341"/>
      <c r="BE117" s="341"/>
      <c r="BF117" s="341"/>
      <c r="BG117" s="402"/>
      <c r="BH117" s="403"/>
      <c r="BI117" s="405"/>
      <c r="BJ117" s="405"/>
      <c r="BK117" s="405"/>
      <c r="BL117" s="405"/>
      <c r="BM117" s="514"/>
    </row>
    <row r="118" ht="18.75" customHeight="1">
      <c r="A118" s="336" t="str">
        <f t="shared" si="12"/>
        <v/>
      </c>
      <c r="B118" s="506"/>
      <c r="C118" s="559"/>
      <c r="D118" s="560" t="str">
        <f t="shared" si="13"/>
        <v/>
      </c>
      <c r="E118" s="401"/>
      <c r="F118" s="394"/>
      <c r="G118" s="341" t="str">
        <f t="array" ref="G118">IF(C118="","",XLOOKUP(C118,'Master Data'!K:K,'Master Data'!N:N,"Input in Master Data",0,1))</f>
        <v/>
      </c>
      <c r="H118" s="341" t="str">
        <f t="array" ref="H118">IF(C118="","",XLOOKUP(C118,'Master Data'!K:K,'Master Data'!O:O,"Input in Master Data",0,1))</f>
        <v/>
      </c>
      <c r="I118" s="341" t="str">
        <f t="array" ref="I118">if(U118="","",XLOOKUP(U118,Master[Company],Master[Blow],"Unknown",0,1))</f>
        <v/>
      </c>
      <c r="J118" s="341" t="str">
        <f t="array" ref="J118">if(U118="","",XLOOKUP(U118,Master[Company],Master[Pigging],"Unknown",0,1))</f>
        <v/>
      </c>
      <c r="K118" s="341" t="str">
        <f t="array" ref="K118">if(U118="","",XLOOKUP(U118,Master[Company],Master[Load Method],"Unknown",0,1))</f>
        <v/>
      </c>
      <c r="L118" s="341" t="str">
        <f t="array" ref="L118">if(U118="","",XLOOKUP(U118,Master[Company],Master[Line Distance],"Unknown",0,1))</f>
        <v/>
      </c>
      <c r="M118" s="394"/>
      <c r="N118" s="341"/>
      <c r="O118" s="341"/>
      <c r="P118" s="341" t="str">
        <f t="array" ref="P118">if(U118="","",XLOOKUP(U118,Master[Company],Master[Terms],"NA",0,1))</f>
        <v/>
      </c>
      <c r="Q118" s="341" t="str">
        <f t="shared" si="14"/>
        <v/>
      </c>
      <c r="R118" s="341" t="str">
        <f t="array" ref="R118">if(U118="","",XLOOKUP(U118,Master[Company],Master[Group],"NA",0,1))</f>
        <v/>
      </c>
      <c r="S118" s="341" t="str">
        <f t="array" ref="S118">if(U118="","",XLOOKUP(U118,Master[Company],Master[Loading Location],"NA",0,1))</f>
        <v/>
      </c>
      <c r="T118" s="341" t="str">
        <f t="array" ref="T118">if(U118="","",XLOOKUP(U118,Master[Company],Master[Acronym],"NA",0,1))</f>
        <v/>
      </c>
      <c r="U118" s="341"/>
      <c r="V118" s="342"/>
      <c r="W118" s="342"/>
      <c r="X118" s="341"/>
      <c r="Y118" s="341" t="str">
        <f t="shared" si="11"/>
        <v/>
      </c>
      <c r="Z118" s="341"/>
      <c r="AA118" s="341"/>
      <c r="AB118" s="341"/>
      <c r="AC118" s="401"/>
      <c r="AD118" s="563"/>
      <c r="AE118" s="564"/>
      <c r="AF118" s="564"/>
      <c r="AG118" s="564"/>
      <c r="AH118" s="564"/>
      <c r="AI118" s="564"/>
      <c r="AJ118" s="564"/>
      <c r="AK118" s="565"/>
      <c r="AL118" s="564"/>
      <c r="AM118" s="564"/>
      <c r="AN118" s="564"/>
      <c r="AO118" s="564"/>
      <c r="AP118" s="564"/>
      <c r="AQ118" s="564"/>
      <c r="AR118" s="564"/>
      <c r="AS118" s="564"/>
      <c r="AT118" s="394"/>
      <c r="AU118" s="306"/>
      <c r="AV118" s="306"/>
      <c r="AW118" s="394"/>
      <c r="AX118" s="401"/>
      <c r="AY118" s="341"/>
      <c r="AZ118" s="341"/>
      <c r="BA118" s="341"/>
      <c r="BB118" s="341"/>
      <c r="BC118" s="393"/>
      <c r="BD118" s="341"/>
      <c r="BE118" s="341"/>
      <c r="BF118" s="341"/>
      <c r="BG118" s="402"/>
      <c r="BH118" s="403"/>
      <c r="BI118" s="405"/>
      <c r="BJ118" s="405"/>
      <c r="BK118" s="405"/>
      <c r="BL118" s="405"/>
      <c r="BM118" s="514"/>
    </row>
    <row r="119" ht="18.75" customHeight="1">
      <c r="A119" s="336" t="str">
        <f t="shared" si="12"/>
        <v/>
      </c>
      <c r="B119" s="506"/>
      <c r="C119" s="559"/>
      <c r="D119" s="560" t="str">
        <f t="shared" si="13"/>
        <v/>
      </c>
      <c r="E119" s="401"/>
      <c r="F119" s="394"/>
      <c r="G119" s="341" t="str">
        <f t="array" ref="G119">IF(C119="","",XLOOKUP(C119,'Master Data'!K:K,'Master Data'!N:N,"Input in Master Data",0,1))</f>
        <v/>
      </c>
      <c r="H119" s="341" t="str">
        <f t="array" ref="H119">IF(C119="","",XLOOKUP(C119,'Master Data'!K:K,'Master Data'!O:O,"Input in Master Data",0,1))</f>
        <v/>
      </c>
      <c r="I119" s="341" t="str">
        <f t="array" ref="I119">if(U119="","",XLOOKUP(U119,Master[Company],Master[Blow],"Unknown",0,1))</f>
        <v/>
      </c>
      <c r="J119" s="341" t="str">
        <f t="array" ref="J119">if(U119="","",XLOOKUP(U119,Master[Company],Master[Pigging],"Unknown",0,1))</f>
        <v/>
      </c>
      <c r="K119" s="341" t="str">
        <f t="array" ref="K119">if(U119="","",XLOOKUP(U119,Master[Company],Master[Load Method],"Unknown",0,1))</f>
        <v/>
      </c>
      <c r="L119" s="341" t="str">
        <f t="array" ref="L119">if(U119="","",XLOOKUP(U119,Master[Company],Master[Line Distance],"Unknown",0,1))</f>
        <v/>
      </c>
      <c r="M119" s="394"/>
      <c r="N119" s="341"/>
      <c r="O119" s="341"/>
      <c r="P119" s="341" t="str">
        <f t="array" ref="P119">if(U119="","",XLOOKUP(U119,Master[Company],Master[Terms],"NA",0,1))</f>
        <v/>
      </c>
      <c r="Q119" s="341" t="str">
        <f t="shared" si="14"/>
        <v/>
      </c>
      <c r="R119" s="341" t="str">
        <f t="array" ref="R119">if(U119="","",XLOOKUP(U119,Master[Company],Master[Group],"NA",0,1))</f>
        <v/>
      </c>
      <c r="S119" s="341" t="str">
        <f t="array" ref="S119">if(U119="","",XLOOKUP(U119,Master[Company],Master[Loading Location],"NA",0,1))</f>
        <v/>
      </c>
      <c r="T119" s="341" t="str">
        <f t="array" ref="T119">if(U119="","",XLOOKUP(U119,Master[Company],Master[Acronym],"NA",0,1))</f>
        <v/>
      </c>
      <c r="U119" s="341"/>
      <c r="V119" s="342"/>
      <c r="W119" s="342"/>
      <c r="X119" s="341"/>
      <c r="Y119" s="341" t="str">
        <f t="shared" si="11"/>
        <v/>
      </c>
      <c r="Z119" s="341"/>
      <c r="AA119" s="341"/>
      <c r="AB119" s="341"/>
      <c r="AC119" s="401"/>
      <c r="AD119" s="563"/>
      <c r="AE119" s="564"/>
      <c r="AF119" s="564"/>
      <c r="AG119" s="564"/>
      <c r="AH119" s="564"/>
      <c r="AI119" s="564"/>
      <c r="AJ119" s="564"/>
      <c r="AK119" s="565"/>
      <c r="AL119" s="564"/>
      <c r="AM119" s="564"/>
      <c r="AN119" s="564"/>
      <c r="AO119" s="564"/>
      <c r="AP119" s="564"/>
      <c r="AQ119" s="564"/>
      <c r="AR119" s="564"/>
      <c r="AS119" s="564"/>
      <c r="AT119" s="394"/>
      <c r="AU119" s="306"/>
      <c r="AV119" s="306"/>
      <c r="AW119" s="394"/>
      <c r="AX119" s="401"/>
      <c r="AY119" s="341"/>
      <c r="AZ119" s="341"/>
      <c r="BA119" s="341"/>
      <c r="BB119" s="341"/>
      <c r="BC119" s="393"/>
      <c r="BD119" s="341"/>
      <c r="BE119" s="341"/>
      <c r="BF119" s="341"/>
      <c r="BG119" s="402"/>
      <c r="BH119" s="403"/>
      <c r="BI119" s="405"/>
      <c r="BJ119" s="405"/>
      <c r="BK119" s="405"/>
      <c r="BL119" s="405"/>
      <c r="BM119" s="514"/>
    </row>
    <row r="120" ht="18.75" customHeight="1">
      <c r="A120" s="336" t="str">
        <f t="shared" si="12"/>
        <v/>
      </c>
      <c r="B120" s="506"/>
      <c r="C120" s="559"/>
      <c r="D120" s="560" t="str">
        <f t="shared" si="13"/>
        <v/>
      </c>
      <c r="E120" s="401"/>
      <c r="F120" s="394"/>
      <c r="G120" s="341" t="str">
        <f t="array" ref="G120">IF(C120="","",XLOOKUP(C120,'Master Data'!K:K,'Master Data'!N:N,"Input in Master Data",0,1))</f>
        <v/>
      </c>
      <c r="H120" s="341" t="str">
        <f t="array" ref="H120">IF(C120="","",XLOOKUP(C120,'Master Data'!K:K,'Master Data'!O:O,"Input in Master Data",0,1))</f>
        <v/>
      </c>
      <c r="I120" s="341" t="str">
        <f t="array" ref="I120">if(U120="","",XLOOKUP(U120,Master[Company],Master[Blow],"Unknown",0,1))</f>
        <v/>
      </c>
      <c r="J120" s="341" t="str">
        <f t="array" ref="J120">if(U120="","",XLOOKUP(U120,Master[Company],Master[Pigging],"Unknown",0,1))</f>
        <v/>
      </c>
      <c r="K120" s="341" t="str">
        <f t="array" ref="K120">if(U120="","",XLOOKUP(U120,Master[Company],Master[Load Method],"Unknown",0,1))</f>
        <v/>
      </c>
      <c r="L120" s="341" t="str">
        <f t="array" ref="L120">if(U120="","",XLOOKUP(U120,Master[Company],Master[Line Distance],"Unknown",0,1))</f>
        <v/>
      </c>
      <c r="M120" s="394"/>
      <c r="N120" s="341"/>
      <c r="O120" s="341"/>
      <c r="P120" s="341" t="str">
        <f t="array" ref="P120">if(U120="","",XLOOKUP(U120,Master[Company],Master[Terms],"NA",0,1))</f>
        <v/>
      </c>
      <c r="Q120" s="341" t="str">
        <f t="shared" si="14"/>
        <v/>
      </c>
      <c r="R120" s="341" t="str">
        <f t="array" ref="R120">if(U120="","",XLOOKUP(U120,Master[Company],Master[Group],"NA",0,1))</f>
        <v/>
      </c>
      <c r="S120" s="341" t="str">
        <f t="array" ref="S120">if(U120="","",XLOOKUP(U120,Master[Company],Master[Loading Location],"NA",0,1))</f>
        <v/>
      </c>
      <c r="T120" s="341" t="str">
        <f t="array" ref="T120">if(U120="","",XLOOKUP(U120,Master[Company],Master[Acronym],"NA",0,1))</f>
        <v/>
      </c>
      <c r="U120" s="341"/>
      <c r="V120" s="342"/>
      <c r="W120" s="342"/>
      <c r="X120" s="341"/>
      <c r="Y120" s="341" t="str">
        <f t="shared" si="11"/>
        <v/>
      </c>
      <c r="Z120" s="341"/>
      <c r="AA120" s="341"/>
      <c r="AB120" s="341"/>
      <c r="AC120" s="401"/>
      <c r="AD120" s="563"/>
      <c r="AE120" s="564"/>
      <c r="AF120" s="564"/>
      <c r="AG120" s="564"/>
      <c r="AH120" s="564"/>
      <c r="AI120" s="564"/>
      <c r="AJ120" s="564"/>
      <c r="AK120" s="565"/>
      <c r="AL120" s="564"/>
      <c r="AM120" s="564"/>
      <c r="AN120" s="564"/>
      <c r="AO120" s="564"/>
      <c r="AP120" s="564"/>
      <c r="AQ120" s="564"/>
      <c r="AR120" s="564"/>
      <c r="AS120" s="564"/>
      <c r="AT120" s="394"/>
      <c r="AU120" s="306"/>
      <c r="AV120" s="306"/>
      <c r="AW120" s="394"/>
      <c r="AX120" s="401"/>
      <c r="AY120" s="341"/>
      <c r="AZ120" s="341"/>
      <c r="BA120" s="341"/>
      <c r="BB120" s="341"/>
      <c r="BC120" s="393"/>
      <c r="BD120" s="341"/>
      <c r="BE120" s="341"/>
      <c r="BF120" s="341"/>
      <c r="BG120" s="402"/>
      <c r="BH120" s="403"/>
      <c r="BI120" s="405"/>
      <c r="BJ120" s="405"/>
      <c r="BK120" s="405"/>
      <c r="BL120" s="405"/>
      <c r="BM120" s="514"/>
    </row>
    <row r="121" ht="18.75" customHeight="1">
      <c r="A121" s="336" t="str">
        <f t="shared" si="12"/>
        <v/>
      </c>
      <c r="B121" s="506"/>
      <c r="C121" s="559"/>
      <c r="D121" s="560" t="str">
        <f t="shared" si="13"/>
        <v/>
      </c>
      <c r="E121" s="401"/>
      <c r="F121" s="394"/>
      <c r="G121" s="341" t="str">
        <f t="array" ref="G121">IF(C121="","",XLOOKUP(C121,'Master Data'!K:K,'Master Data'!N:N,"Input in Master Data",0,1))</f>
        <v/>
      </c>
      <c r="H121" s="341" t="str">
        <f t="array" ref="H121">IF(C121="","",XLOOKUP(C121,'Master Data'!K:K,'Master Data'!O:O,"Input in Master Data",0,1))</f>
        <v/>
      </c>
      <c r="I121" s="341" t="str">
        <f t="array" ref="I121">if(U121="","",XLOOKUP(U121,Master[Company],Master[Blow],"Unknown",0,1))</f>
        <v/>
      </c>
      <c r="J121" s="341" t="str">
        <f t="array" ref="J121">if(U121="","",XLOOKUP(U121,Master[Company],Master[Pigging],"Unknown",0,1))</f>
        <v/>
      </c>
      <c r="K121" s="341" t="str">
        <f t="array" ref="K121">if(U121="","",XLOOKUP(U121,Master[Company],Master[Load Method],"Unknown",0,1))</f>
        <v/>
      </c>
      <c r="L121" s="341" t="str">
        <f t="array" ref="L121">if(U121="","",XLOOKUP(U121,Master[Company],Master[Line Distance],"Unknown",0,1))</f>
        <v/>
      </c>
      <c r="M121" s="394"/>
      <c r="N121" s="341"/>
      <c r="O121" s="341"/>
      <c r="P121" s="341" t="str">
        <f t="array" ref="P121">if(U121="","",XLOOKUP(U121,Master[Company],Master[Terms],"NA",0,1))</f>
        <v/>
      </c>
      <c r="Q121" s="341" t="str">
        <f t="shared" si="14"/>
        <v/>
      </c>
      <c r="R121" s="341" t="str">
        <f t="array" ref="R121">if(U121="","",XLOOKUP(U121,Master[Company],Master[Group],"NA",0,1))</f>
        <v/>
      </c>
      <c r="S121" s="341" t="str">
        <f t="array" ref="S121">if(U121="","",XLOOKUP(U121,Master[Company],Master[Loading Location],"NA",0,1))</f>
        <v/>
      </c>
      <c r="T121" s="341" t="str">
        <f t="array" ref="T121">if(U121="","",XLOOKUP(U121,Master[Company],Master[Acronym],"NA",0,1))</f>
        <v/>
      </c>
      <c r="U121" s="341"/>
      <c r="V121" s="342"/>
      <c r="W121" s="342"/>
      <c r="X121" s="341"/>
      <c r="Y121" s="341" t="str">
        <f t="shared" si="11"/>
        <v/>
      </c>
      <c r="Z121" s="341"/>
      <c r="AA121" s="341"/>
      <c r="AB121" s="341"/>
      <c r="AC121" s="401"/>
      <c r="AD121" s="563"/>
      <c r="AE121" s="564"/>
      <c r="AF121" s="564"/>
      <c r="AG121" s="564"/>
      <c r="AH121" s="564"/>
      <c r="AI121" s="564"/>
      <c r="AJ121" s="564"/>
      <c r="AK121" s="565"/>
      <c r="AL121" s="564"/>
      <c r="AM121" s="564"/>
      <c r="AN121" s="564"/>
      <c r="AO121" s="564"/>
      <c r="AP121" s="564"/>
      <c r="AQ121" s="564"/>
      <c r="AR121" s="564"/>
      <c r="AS121" s="564"/>
      <c r="AT121" s="394"/>
      <c r="AU121" s="306"/>
      <c r="AV121" s="306"/>
      <c r="AW121" s="394"/>
      <c r="AX121" s="401"/>
      <c r="AY121" s="341"/>
      <c r="AZ121" s="341"/>
      <c r="BA121" s="341"/>
      <c r="BB121" s="341"/>
      <c r="BC121" s="393"/>
      <c r="BD121" s="341"/>
      <c r="BE121" s="341"/>
      <c r="BF121" s="341"/>
      <c r="BG121" s="402"/>
      <c r="BH121" s="403"/>
      <c r="BI121" s="405"/>
      <c r="BJ121" s="405"/>
      <c r="BK121" s="405"/>
      <c r="BL121" s="405"/>
      <c r="BM121" s="514"/>
    </row>
    <row r="122" ht="18.75" customHeight="1">
      <c r="A122" s="336" t="str">
        <f t="shared" si="12"/>
        <v/>
      </c>
      <c r="B122" s="506"/>
      <c r="C122" s="559"/>
      <c r="D122" s="560" t="str">
        <f t="shared" si="13"/>
        <v/>
      </c>
      <c r="E122" s="401"/>
      <c r="F122" s="394"/>
      <c r="G122" s="341" t="str">
        <f t="array" ref="G122">IF(C122="","",XLOOKUP(C122,'Master Data'!K:K,'Master Data'!N:N,"Input in Master Data",0,1))</f>
        <v/>
      </c>
      <c r="H122" s="341" t="str">
        <f t="array" ref="H122">IF(C122="","",XLOOKUP(C122,'Master Data'!K:K,'Master Data'!O:O,"Input in Master Data",0,1))</f>
        <v/>
      </c>
      <c r="I122" s="341" t="str">
        <f t="array" ref="I122">if(U122="","",XLOOKUP(U122,Master[Company],Master[Blow],"Unknown",0,1))</f>
        <v/>
      </c>
      <c r="J122" s="341" t="str">
        <f t="array" ref="J122">if(U122="","",XLOOKUP(U122,Master[Company],Master[Pigging],"Unknown",0,1))</f>
        <v/>
      </c>
      <c r="K122" s="341" t="str">
        <f t="array" ref="K122">if(U122="","",XLOOKUP(U122,Master[Company],Master[Load Method],"Unknown",0,1))</f>
        <v/>
      </c>
      <c r="L122" s="341" t="str">
        <f t="array" ref="L122">if(U122="","",XLOOKUP(U122,Master[Company],Master[Line Distance],"Unknown",0,1))</f>
        <v/>
      </c>
      <c r="M122" s="394"/>
      <c r="N122" s="341"/>
      <c r="O122" s="341"/>
      <c r="P122" s="341" t="str">
        <f t="array" ref="P122">if(U122="","",XLOOKUP(U122,Master[Company],Master[Terms],"NA",0,1))</f>
        <v/>
      </c>
      <c r="Q122" s="341" t="str">
        <f t="shared" si="14"/>
        <v/>
      </c>
      <c r="R122" s="341" t="str">
        <f t="array" ref="R122">if(U122="","",XLOOKUP(U122,Master[Company],Master[Group],"NA",0,1))</f>
        <v/>
      </c>
      <c r="S122" s="341" t="str">
        <f t="array" ref="S122">if(U122="","",XLOOKUP(U122,Master[Company],Master[Loading Location],"NA",0,1))</f>
        <v/>
      </c>
      <c r="T122" s="341" t="str">
        <f t="array" ref="T122">if(U122="","",XLOOKUP(U122,Master[Company],Master[Acronym],"NA",0,1))</f>
        <v/>
      </c>
      <c r="U122" s="341"/>
      <c r="V122" s="342"/>
      <c r="W122" s="342"/>
      <c r="X122" s="341"/>
      <c r="Y122" s="341" t="str">
        <f t="shared" si="11"/>
        <v/>
      </c>
      <c r="Z122" s="341"/>
      <c r="AA122" s="341"/>
      <c r="AB122" s="341"/>
      <c r="AC122" s="401"/>
      <c r="AD122" s="563"/>
      <c r="AE122" s="564"/>
      <c r="AF122" s="564"/>
      <c r="AG122" s="564"/>
      <c r="AH122" s="564"/>
      <c r="AI122" s="564"/>
      <c r="AJ122" s="564"/>
      <c r="AK122" s="565"/>
      <c r="AL122" s="564"/>
      <c r="AM122" s="564"/>
      <c r="AN122" s="564"/>
      <c r="AO122" s="564"/>
      <c r="AP122" s="564"/>
      <c r="AQ122" s="564"/>
      <c r="AR122" s="564"/>
      <c r="AS122" s="564"/>
      <c r="AT122" s="394"/>
      <c r="AU122" s="306"/>
      <c r="AV122" s="306"/>
      <c r="AW122" s="394"/>
      <c r="AX122" s="401"/>
      <c r="AY122" s="341"/>
      <c r="AZ122" s="341"/>
      <c r="BA122" s="341"/>
      <c r="BB122" s="341"/>
      <c r="BC122" s="393"/>
      <c r="BD122" s="341"/>
      <c r="BE122" s="341"/>
      <c r="BF122" s="341"/>
      <c r="BG122" s="402"/>
      <c r="BH122" s="403"/>
      <c r="BI122" s="405"/>
      <c r="BJ122" s="405"/>
      <c r="BK122" s="405"/>
      <c r="BL122" s="405"/>
      <c r="BM122" s="514"/>
    </row>
    <row r="123" ht="18.75" customHeight="1">
      <c r="A123" s="336" t="str">
        <f t="shared" si="12"/>
        <v/>
      </c>
      <c r="B123" s="506"/>
      <c r="C123" s="559"/>
      <c r="D123" s="560" t="str">
        <f t="shared" si="13"/>
        <v/>
      </c>
      <c r="E123" s="401"/>
      <c r="F123" s="394"/>
      <c r="G123" s="341" t="str">
        <f t="array" ref="G123">IF(C123="","",XLOOKUP(C123,'Master Data'!K:K,'Master Data'!N:N,"Input in Master Data",0,1))</f>
        <v/>
      </c>
      <c r="H123" s="341" t="str">
        <f t="array" ref="H123">IF(C123="","",XLOOKUP(C123,'Master Data'!K:K,'Master Data'!O:O,"Input in Master Data",0,1))</f>
        <v/>
      </c>
      <c r="I123" s="341" t="str">
        <f t="array" ref="I123">if(U123="","",XLOOKUP(U123,Master[Company],Master[Blow],"Unknown",0,1))</f>
        <v/>
      </c>
      <c r="J123" s="341" t="str">
        <f t="array" ref="J123">if(U123="","",XLOOKUP(U123,Master[Company],Master[Pigging],"Unknown",0,1))</f>
        <v/>
      </c>
      <c r="K123" s="341" t="str">
        <f t="array" ref="K123">if(U123="","",XLOOKUP(U123,Master[Company],Master[Load Method],"Unknown",0,1))</f>
        <v/>
      </c>
      <c r="L123" s="341" t="str">
        <f t="array" ref="L123">if(U123="","",XLOOKUP(U123,Master[Company],Master[Line Distance],"Unknown",0,1))</f>
        <v/>
      </c>
      <c r="M123" s="394"/>
      <c r="N123" s="341"/>
      <c r="O123" s="341"/>
      <c r="P123" s="341" t="str">
        <f t="array" ref="P123">if(U123="","",XLOOKUP(U123,Master[Company],Master[Terms],"NA",0,1))</f>
        <v/>
      </c>
      <c r="Q123" s="341" t="str">
        <f t="shared" si="14"/>
        <v/>
      </c>
      <c r="R123" s="341" t="str">
        <f t="array" ref="R123">if(U123="","",XLOOKUP(U123,Master[Company],Master[Group],"NA",0,1))</f>
        <v/>
      </c>
      <c r="S123" s="341" t="str">
        <f t="array" ref="S123">if(U123="","",XLOOKUP(U123,Master[Company],Master[Loading Location],"NA",0,1))</f>
        <v/>
      </c>
      <c r="T123" s="341" t="str">
        <f t="array" ref="T123">if(U123="","",XLOOKUP(U123,Master[Company],Master[Acronym],"NA",0,1))</f>
        <v/>
      </c>
      <c r="U123" s="341"/>
      <c r="V123" s="342"/>
      <c r="W123" s="342"/>
      <c r="X123" s="341"/>
      <c r="Y123" s="341" t="str">
        <f t="shared" si="11"/>
        <v/>
      </c>
      <c r="Z123" s="341"/>
      <c r="AA123" s="341"/>
      <c r="AB123" s="341"/>
      <c r="AC123" s="401"/>
      <c r="AD123" s="563"/>
      <c r="AE123" s="564"/>
      <c r="AF123" s="564"/>
      <c r="AG123" s="564"/>
      <c r="AH123" s="564"/>
      <c r="AI123" s="564"/>
      <c r="AJ123" s="564"/>
      <c r="AK123" s="565"/>
      <c r="AL123" s="564"/>
      <c r="AM123" s="564"/>
      <c r="AN123" s="564"/>
      <c r="AO123" s="564"/>
      <c r="AP123" s="564"/>
      <c r="AQ123" s="564"/>
      <c r="AR123" s="564"/>
      <c r="AS123" s="564"/>
      <c r="AT123" s="394"/>
      <c r="AU123" s="306"/>
      <c r="AV123" s="306"/>
      <c r="AW123" s="394"/>
      <c r="AX123" s="401"/>
      <c r="AY123" s="341"/>
      <c r="AZ123" s="341"/>
      <c r="BA123" s="341"/>
      <c r="BB123" s="341"/>
      <c r="BC123" s="393"/>
      <c r="BD123" s="341"/>
      <c r="BE123" s="341"/>
      <c r="BF123" s="341"/>
      <c r="BG123" s="402"/>
      <c r="BH123" s="403"/>
      <c r="BI123" s="405"/>
      <c r="BJ123" s="405"/>
      <c r="BK123" s="405"/>
      <c r="BL123" s="405"/>
      <c r="BM123" s="514"/>
    </row>
    <row r="124" ht="18.75" customHeight="1">
      <c r="A124" s="336" t="str">
        <f t="shared" si="12"/>
        <v/>
      </c>
      <c r="B124" s="506"/>
      <c r="C124" s="559"/>
      <c r="D124" s="560" t="str">
        <f t="shared" si="13"/>
        <v/>
      </c>
      <c r="E124" s="401"/>
      <c r="F124" s="394"/>
      <c r="G124" s="341" t="str">
        <f t="array" ref="G124">IF(C124="","",XLOOKUP(C124,'Master Data'!K:K,'Master Data'!N:N,"Input in Master Data",0,1))</f>
        <v/>
      </c>
      <c r="H124" s="341" t="str">
        <f t="array" ref="H124">IF(C124="","",XLOOKUP(C124,'Master Data'!K:K,'Master Data'!O:O,"Input in Master Data",0,1))</f>
        <v/>
      </c>
      <c r="I124" s="341" t="str">
        <f t="array" ref="I124">if(U124="","",XLOOKUP(U124,Master[Company],Master[Blow],"Unknown",0,1))</f>
        <v/>
      </c>
      <c r="J124" s="341" t="str">
        <f t="array" ref="J124">if(U124="","",XLOOKUP(U124,Master[Company],Master[Pigging],"Unknown",0,1))</f>
        <v/>
      </c>
      <c r="K124" s="341" t="str">
        <f t="array" ref="K124">if(U124="","",XLOOKUP(U124,Master[Company],Master[Load Method],"Unknown",0,1))</f>
        <v/>
      </c>
      <c r="L124" s="341" t="str">
        <f t="array" ref="L124">if(U124="","",XLOOKUP(U124,Master[Company],Master[Line Distance],"Unknown",0,1))</f>
        <v/>
      </c>
      <c r="M124" s="394"/>
      <c r="N124" s="341"/>
      <c r="O124" s="341"/>
      <c r="P124" s="341" t="str">
        <f t="array" ref="P124">if(U124="","",XLOOKUP(U124,Master[Company],Master[Terms],"NA",0,1))</f>
        <v/>
      </c>
      <c r="Q124" s="341" t="str">
        <f t="shared" si="14"/>
        <v/>
      </c>
      <c r="R124" s="341" t="str">
        <f t="array" ref="R124">if(U124="","",XLOOKUP(U124,Master[Company],Master[Group],"NA",0,1))</f>
        <v/>
      </c>
      <c r="S124" s="341" t="str">
        <f t="array" ref="S124">if(U124="","",XLOOKUP(U124,Master[Company],Master[Loading Location],"NA",0,1))</f>
        <v/>
      </c>
      <c r="T124" s="341" t="str">
        <f t="array" ref="T124">if(U124="","",XLOOKUP(U124,Master[Company],Master[Acronym],"NA",0,1))</f>
        <v/>
      </c>
      <c r="U124" s="341"/>
      <c r="V124" s="342"/>
      <c r="W124" s="342"/>
      <c r="X124" s="341"/>
      <c r="Y124" s="341" t="str">
        <f t="shared" si="11"/>
        <v/>
      </c>
      <c r="Z124" s="341"/>
      <c r="AA124" s="341"/>
      <c r="AB124" s="341"/>
      <c r="AC124" s="401"/>
      <c r="AD124" s="563"/>
      <c r="AE124" s="564"/>
      <c r="AF124" s="564"/>
      <c r="AG124" s="564"/>
      <c r="AH124" s="564"/>
      <c r="AI124" s="564"/>
      <c r="AJ124" s="564"/>
      <c r="AK124" s="565"/>
      <c r="AL124" s="564"/>
      <c r="AM124" s="564"/>
      <c r="AN124" s="564"/>
      <c r="AO124" s="564"/>
      <c r="AP124" s="564"/>
      <c r="AQ124" s="564"/>
      <c r="AR124" s="564"/>
      <c r="AS124" s="564"/>
      <c r="AT124" s="394"/>
      <c r="AU124" s="306"/>
      <c r="AV124" s="306"/>
      <c r="AW124" s="394"/>
      <c r="AX124" s="401"/>
      <c r="AY124" s="341"/>
      <c r="AZ124" s="341"/>
      <c r="BA124" s="341"/>
      <c r="BB124" s="341"/>
      <c r="BC124" s="393"/>
      <c r="BD124" s="341"/>
      <c r="BE124" s="341"/>
      <c r="BF124" s="341"/>
      <c r="BG124" s="402"/>
      <c r="BH124" s="403"/>
      <c r="BI124" s="405"/>
      <c r="BJ124" s="405"/>
      <c r="BK124" s="405"/>
      <c r="BL124" s="405"/>
      <c r="BM124" s="514"/>
    </row>
    <row r="125" ht="18.75" customHeight="1">
      <c r="A125" s="336" t="str">
        <f t="shared" si="12"/>
        <v/>
      </c>
      <c r="B125" s="506"/>
      <c r="C125" s="559"/>
      <c r="D125" s="560" t="str">
        <f t="shared" si="13"/>
        <v/>
      </c>
      <c r="E125" s="401"/>
      <c r="F125" s="394"/>
      <c r="G125" s="341" t="str">
        <f t="array" ref="G125">IF(C125="","",XLOOKUP(C125,'Master Data'!K:K,'Master Data'!N:N,"Input in Master Data",0,1))</f>
        <v/>
      </c>
      <c r="H125" s="341" t="str">
        <f t="array" ref="H125">IF(C125="","",XLOOKUP(C125,'Master Data'!K:K,'Master Data'!O:O,"Input in Master Data",0,1))</f>
        <v/>
      </c>
      <c r="I125" s="341" t="str">
        <f t="array" ref="I125">if(U125="","",XLOOKUP(U125,Master[Company],Master[Blow],"Unknown",0,1))</f>
        <v/>
      </c>
      <c r="J125" s="341" t="str">
        <f t="array" ref="J125">if(U125="","",XLOOKUP(U125,Master[Company],Master[Pigging],"Unknown",0,1))</f>
        <v/>
      </c>
      <c r="K125" s="341" t="str">
        <f t="array" ref="K125">if(U125="","",XLOOKUP(U125,Master[Company],Master[Load Method],"Unknown",0,1))</f>
        <v/>
      </c>
      <c r="L125" s="341" t="str">
        <f t="array" ref="L125">if(U125="","",XLOOKUP(U125,Master[Company],Master[Line Distance],"Unknown",0,1))</f>
        <v/>
      </c>
      <c r="M125" s="394"/>
      <c r="N125" s="341"/>
      <c r="O125" s="341"/>
      <c r="P125" s="341" t="str">
        <f t="array" ref="P125">if(U125="","",XLOOKUP(U125,Master[Company],Master[Terms],"NA",0,1))</f>
        <v/>
      </c>
      <c r="Q125" s="341" t="str">
        <f t="shared" si="14"/>
        <v/>
      </c>
      <c r="R125" s="341" t="str">
        <f t="array" ref="R125">if(U125="","",XLOOKUP(U125,Master[Company],Master[Group],"NA",0,1))</f>
        <v/>
      </c>
      <c r="S125" s="341" t="str">
        <f t="array" ref="S125">if(U125="","",XLOOKUP(U125,Master[Company],Master[Loading Location],"NA",0,1))</f>
        <v/>
      </c>
      <c r="T125" s="341" t="str">
        <f t="array" ref="T125">if(U125="","",XLOOKUP(U125,Master[Company],Master[Acronym],"NA",0,1))</f>
        <v/>
      </c>
      <c r="U125" s="341"/>
      <c r="V125" s="342"/>
      <c r="W125" s="342"/>
      <c r="X125" s="341"/>
      <c r="Y125" s="341" t="str">
        <f t="shared" si="11"/>
        <v/>
      </c>
      <c r="Z125" s="341"/>
      <c r="AA125" s="341"/>
      <c r="AB125" s="341"/>
      <c r="AC125" s="401"/>
      <c r="AD125" s="563"/>
      <c r="AE125" s="564"/>
      <c r="AF125" s="564"/>
      <c r="AG125" s="564"/>
      <c r="AH125" s="564"/>
      <c r="AI125" s="564"/>
      <c r="AJ125" s="564"/>
      <c r="AK125" s="565"/>
      <c r="AL125" s="564"/>
      <c r="AM125" s="564"/>
      <c r="AN125" s="564"/>
      <c r="AO125" s="564"/>
      <c r="AP125" s="564"/>
      <c r="AQ125" s="564"/>
      <c r="AR125" s="564"/>
      <c r="AS125" s="564"/>
      <c r="AT125" s="394"/>
      <c r="AU125" s="306"/>
      <c r="AV125" s="306"/>
      <c r="AW125" s="394"/>
      <c r="AX125" s="401"/>
      <c r="AY125" s="341"/>
      <c r="AZ125" s="341"/>
      <c r="BA125" s="341"/>
      <c r="BB125" s="341"/>
      <c r="BC125" s="393"/>
      <c r="BD125" s="341"/>
      <c r="BE125" s="341"/>
      <c r="BF125" s="341"/>
      <c r="BG125" s="402"/>
      <c r="BH125" s="403"/>
      <c r="BI125" s="405"/>
      <c r="BJ125" s="405"/>
      <c r="BK125" s="405"/>
      <c r="BL125" s="405"/>
      <c r="BM125" s="514"/>
    </row>
    <row r="126" ht="18.75" customHeight="1">
      <c r="A126" s="336" t="str">
        <f t="shared" si="12"/>
        <v/>
      </c>
      <c r="B126" s="506"/>
      <c r="C126" s="559"/>
      <c r="D126" s="560" t="str">
        <f t="shared" si="13"/>
        <v/>
      </c>
      <c r="E126" s="401"/>
      <c r="F126" s="394"/>
      <c r="G126" s="341" t="str">
        <f t="array" ref="G126">IF(C126="","",XLOOKUP(C126,'Master Data'!K:K,'Master Data'!N:N,"Input in Master Data",0,1))</f>
        <v/>
      </c>
      <c r="H126" s="341" t="str">
        <f t="array" ref="H126">IF(C126="","",XLOOKUP(C126,'Master Data'!K:K,'Master Data'!O:O,"Input in Master Data",0,1))</f>
        <v/>
      </c>
      <c r="I126" s="341" t="str">
        <f t="array" ref="I126">if(U126="","",XLOOKUP(U126,Master[Company],Master[Blow],"Unknown",0,1))</f>
        <v/>
      </c>
      <c r="J126" s="341" t="str">
        <f t="array" ref="J126">if(U126="","",XLOOKUP(U126,Master[Company],Master[Pigging],"Unknown",0,1))</f>
        <v/>
      </c>
      <c r="K126" s="341" t="str">
        <f t="array" ref="K126">if(U126="","",XLOOKUP(U126,Master[Company],Master[Load Method],"Unknown",0,1))</f>
        <v/>
      </c>
      <c r="L126" s="341" t="str">
        <f t="array" ref="L126">if(U126="","",XLOOKUP(U126,Master[Company],Master[Line Distance],"Unknown",0,1))</f>
        <v/>
      </c>
      <c r="M126" s="394"/>
      <c r="N126" s="341"/>
      <c r="O126" s="341"/>
      <c r="P126" s="341" t="str">
        <f t="array" ref="P126">if(U126="","",XLOOKUP(U126,Master[Company],Master[Terms],"NA",0,1))</f>
        <v/>
      </c>
      <c r="Q126" s="341" t="str">
        <f t="shared" si="14"/>
        <v/>
      </c>
      <c r="R126" s="341" t="str">
        <f t="array" ref="R126">if(U126="","",XLOOKUP(U126,Master[Company],Master[Group],"NA",0,1))</f>
        <v/>
      </c>
      <c r="S126" s="341" t="str">
        <f t="array" ref="S126">if(U126="","",XLOOKUP(U126,Master[Company],Master[Loading Location],"NA",0,1))</f>
        <v/>
      </c>
      <c r="T126" s="341" t="str">
        <f t="array" ref="T126">if(U126="","",XLOOKUP(U126,Master[Company],Master[Acronym],"NA",0,1))</f>
        <v/>
      </c>
      <c r="U126" s="341"/>
      <c r="V126" s="342"/>
      <c r="W126" s="342"/>
      <c r="X126" s="341"/>
      <c r="Y126" s="341" t="str">
        <f t="shared" si="11"/>
        <v/>
      </c>
      <c r="Z126" s="341"/>
      <c r="AA126" s="341"/>
      <c r="AB126" s="341"/>
      <c r="AC126" s="401"/>
      <c r="AD126" s="563"/>
      <c r="AE126" s="564"/>
      <c r="AF126" s="564"/>
      <c r="AG126" s="564"/>
      <c r="AH126" s="564"/>
      <c r="AI126" s="564"/>
      <c r="AJ126" s="564"/>
      <c r="AK126" s="565"/>
      <c r="AL126" s="564"/>
      <c r="AM126" s="564"/>
      <c r="AN126" s="564"/>
      <c r="AO126" s="564"/>
      <c r="AP126" s="564"/>
      <c r="AQ126" s="564"/>
      <c r="AR126" s="564"/>
      <c r="AS126" s="564"/>
      <c r="AT126" s="394"/>
      <c r="AU126" s="306"/>
      <c r="AV126" s="306"/>
      <c r="AW126" s="394"/>
      <c r="AX126" s="401"/>
      <c r="AY126" s="341"/>
      <c r="AZ126" s="341"/>
      <c r="BA126" s="341"/>
      <c r="BB126" s="341"/>
      <c r="BC126" s="393"/>
      <c r="BD126" s="341"/>
      <c r="BE126" s="341"/>
      <c r="BF126" s="341"/>
      <c r="BG126" s="402"/>
      <c r="BH126" s="403"/>
      <c r="BI126" s="405"/>
      <c r="BJ126" s="405"/>
      <c r="BK126" s="405"/>
      <c r="BL126" s="405"/>
      <c r="BM126" s="514"/>
    </row>
    <row r="127" ht="18.75" customHeight="1">
      <c r="A127" s="336" t="str">
        <f t="shared" si="12"/>
        <v/>
      </c>
      <c r="B127" s="506"/>
      <c r="C127" s="559"/>
      <c r="D127" s="560" t="str">
        <f t="shared" si="13"/>
        <v/>
      </c>
      <c r="E127" s="401"/>
      <c r="F127" s="394"/>
      <c r="G127" s="341" t="str">
        <f t="array" ref="G127">IF(C127="","",XLOOKUP(C127,'Master Data'!K:K,'Master Data'!N:N,"Input in Master Data",0,1))</f>
        <v/>
      </c>
      <c r="H127" s="341" t="str">
        <f t="array" ref="H127">IF(C127="","",XLOOKUP(C127,'Master Data'!K:K,'Master Data'!O:O,"Input in Master Data",0,1))</f>
        <v/>
      </c>
      <c r="I127" s="341" t="str">
        <f t="array" ref="I127">if(U127="","",XLOOKUP(U127,Master[Company],Master[Blow],"Unknown",0,1))</f>
        <v/>
      </c>
      <c r="J127" s="341" t="str">
        <f t="array" ref="J127">if(U127="","",XLOOKUP(U127,Master[Company],Master[Pigging],"Unknown",0,1))</f>
        <v/>
      </c>
      <c r="K127" s="341" t="str">
        <f t="array" ref="K127">if(U127="","",XLOOKUP(U127,Master[Company],Master[Load Method],"Unknown",0,1))</f>
        <v/>
      </c>
      <c r="L127" s="341" t="str">
        <f t="array" ref="L127">if(U127="","",XLOOKUP(U127,Master[Company],Master[Line Distance],"Unknown",0,1))</f>
        <v/>
      </c>
      <c r="M127" s="394"/>
      <c r="N127" s="341"/>
      <c r="O127" s="341"/>
      <c r="P127" s="341" t="str">
        <f t="array" ref="P127">if(U127="","",XLOOKUP(U127,Master[Company],Master[Terms],"NA",0,1))</f>
        <v/>
      </c>
      <c r="Q127" s="341" t="str">
        <f t="shared" si="14"/>
        <v/>
      </c>
      <c r="R127" s="341" t="str">
        <f t="array" ref="R127">if(U127="","",XLOOKUP(U127,Master[Company],Master[Group],"NA",0,1))</f>
        <v/>
      </c>
      <c r="S127" s="341" t="str">
        <f t="array" ref="S127">if(U127="","",XLOOKUP(U127,Master[Company],Master[Loading Location],"NA",0,1))</f>
        <v/>
      </c>
      <c r="T127" s="341" t="str">
        <f t="array" ref="T127">if(U127="","",XLOOKUP(U127,Master[Company],Master[Acronym],"NA",0,1))</f>
        <v/>
      </c>
      <c r="U127" s="341"/>
      <c r="V127" s="342"/>
      <c r="W127" s="342"/>
      <c r="X127" s="341"/>
      <c r="Y127" s="341" t="str">
        <f t="shared" si="11"/>
        <v/>
      </c>
      <c r="Z127" s="341"/>
      <c r="AA127" s="341"/>
      <c r="AB127" s="341"/>
      <c r="AC127" s="401"/>
      <c r="AD127" s="563"/>
      <c r="AE127" s="564"/>
      <c r="AF127" s="564"/>
      <c r="AG127" s="564"/>
      <c r="AH127" s="564"/>
      <c r="AI127" s="564"/>
      <c r="AJ127" s="564"/>
      <c r="AK127" s="565"/>
      <c r="AL127" s="564"/>
      <c r="AM127" s="564"/>
      <c r="AN127" s="564"/>
      <c r="AO127" s="564"/>
      <c r="AP127" s="564"/>
      <c r="AQ127" s="564"/>
      <c r="AR127" s="564"/>
      <c r="AS127" s="564"/>
      <c r="AT127" s="394"/>
      <c r="AU127" s="306"/>
      <c r="AV127" s="306"/>
      <c r="AW127" s="394"/>
      <c r="AX127" s="401"/>
      <c r="AY127" s="341"/>
      <c r="AZ127" s="341"/>
      <c r="BA127" s="341"/>
      <c r="BB127" s="341"/>
      <c r="BC127" s="393"/>
      <c r="BD127" s="341"/>
      <c r="BE127" s="341"/>
      <c r="BF127" s="341"/>
      <c r="BG127" s="402"/>
      <c r="BH127" s="403"/>
      <c r="BI127" s="405"/>
      <c r="BJ127" s="405"/>
      <c r="BK127" s="405"/>
      <c r="BL127" s="405"/>
      <c r="BM127" s="514"/>
    </row>
    <row r="128" ht="18.75" customHeight="1">
      <c r="A128" s="336" t="str">
        <f t="shared" si="12"/>
        <v/>
      </c>
      <c r="B128" s="506"/>
      <c r="C128" s="559"/>
      <c r="D128" s="560" t="str">
        <f t="shared" si="13"/>
        <v/>
      </c>
      <c r="E128" s="401"/>
      <c r="F128" s="394"/>
      <c r="G128" s="341" t="str">
        <f t="array" ref="G128">IF(C128="","",XLOOKUP(C128,'Master Data'!K:K,'Master Data'!N:N,"Input in Master Data",0,1))</f>
        <v/>
      </c>
      <c r="H128" s="341" t="str">
        <f t="array" ref="H128">IF(C128="","",XLOOKUP(C128,'Master Data'!K:K,'Master Data'!O:O,"Input in Master Data",0,1))</f>
        <v/>
      </c>
      <c r="I128" s="341" t="str">
        <f t="array" ref="I128">if(U128="","",XLOOKUP(U128,Master[Company],Master[Blow],"Unknown",0,1))</f>
        <v/>
      </c>
      <c r="J128" s="341" t="str">
        <f t="array" ref="J128">if(U128="","",XLOOKUP(U128,Master[Company],Master[Pigging],"Unknown",0,1))</f>
        <v/>
      </c>
      <c r="K128" s="341" t="str">
        <f t="array" ref="K128">if(U128="","",XLOOKUP(U128,Master[Company],Master[Load Method],"Unknown",0,1))</f>
        <v/>
      </c>
      <c r="L128" s="341" t="str">
        <f t="array" ref="L128">if(U128="","",XLOOKUP(U128,Master[Company],Master[Line Distance],"Unknown",0,1))</f>
        <v/>
      </c>
      <c r="M128" s="394"/>
      <c r="N128" s="341"/>
      <c r="O128" s="341"/>
      <c r="P128" s="341" t="str">
        <f t="array" ref="P128">if(U128="","",XLOOKUP(U128,Master[Company],Master[Terms],"NA",0,1))</f>
        <v/>
      </c>
      <c r="Q128" s="341" t="str">
        <f t="shared" si="14"/>
        <v/>
      </c>
      <c r="R128" s="341" t="str">
        <f t="array" ref="R128">if(U128="","",XLOOKUP(U128,Master[Company],Master[Group],"NA",0,1))</f>
        <v/>
      </c>
      <c r="S128" s="341" t="str">
        <f t="array" ref="S128">if(U128="","",XLOOKUP(U128,Master[Company],Master[Loading Location],"NA",0,1))</f>
        <v/>
      </c>
      <c r="T128" s="341" t="str">
        <f t="array" ref="T128">if(U128="","",XLOOKUP(U128,Master[Company],Master[Acronym],"NA",0,1))</f>
        <v/>
      </c>
      <c r="U128" s="341"/>
      <c r="V128" s="342"/>
      <c r="W128" s="342"/>
      <c r="X128" s="341"/>
      <c r="Y128" s="341" t="str">
        <f t="shared" si="11"/>
        <v/>
      </c>
      <c r="Z128" s="341"/>
      <c r="AA128" s="341"/>
      <c r="AB128" s="341"/>
      <c r="AC128" s="401"/>
      <c r="AD128" s="563"/>
      <c r="AE128" s="564"/>
      <c r="AF128" s="564"/>
      <c r="AG128" s="564"/>
      <c r="AH128" s="564"/>
      <c r="AI128" s="564"/>
      <c r="AJ128" s="564"/>
      <c r="AK128" s="565"/>
      <c r="AL128" s="564"/>
      <c r="AM128" s="564"/>
      <c r="AN128" s="564"/>
      <c r="AO128" s="564"/>
      <c r="AP128" s="564"/>
      <c r="AQ128" s="564"/>
      <c r="AR128" s="564"/>
      <c r="AS128" s="564"/>
      <c r="AT128" s="394"/>
      <c r="AU128" s="306"/>
      <c r="AV128" s="306"/>
      <c r="AW128" s="394"/>
      <c r="AX128" s="401"/>
      <c r="AY128" s="341"/>
      <c r="AZ128" s="341"/>
      <c r="BA128" s="341"/>
      <c r="BB128" s="341"/>
      <c r="BC128" s="393"/>
      <c r="BD128" s="341"/>
      <c r="BE128" s="341"/>
      <c r="BF128" s="341"/>
      <c r="BG128" s="402"/>
      <c r="BH128" s="403"/>
      <c r="BI128" s="405"/>
      <c r="BJ128" s="405"/>
      <c r="BK128" s="405"/>
      <c r="BL128" s="405"/>
      <c r="BM128" s="514"/>
    </row>
    <row r="129" ht="18.75" customHeight="1">
      <c r="A129" s="336" t="str">
        <f t="shared" si="12"/>
        <v/>
      </c>
      <c r="B129" s="506"/>
      <c r="C129" s="559"/>
      <c r="D129" s="560" t="str">
        <f t="shared" si="13"/>
        <v/>
      </c>
      <c r="E129" s="401"/>
      <c r="F129" s="394"/>
      <c r="G129" s="341" t="str">
        <f t="array" ref="G129">IF(C129="","",XLOOKUP(C129,'Master Data'!K:K,'Master Data'!N:N,"Input in Master Data",0,1))</f>
        <v/>
      </c>
      <c r="H129" s="341" t="str">
        <f t="array" ref="H129">IF(C129="","",XLOOKUP(C129,'Master Data'!K:K,'Master Data'!O:O,"Input in Master Data",0,1))</f>
        <v/>
      </c>
      <c r="I129" s="341" t="str">
        <f t="array" ref="I129">if(U129="","",XLOOKUP(U129,Master[Company],Master[Blow],"Unknown",0,1))</f>
        <v/>
      </c>
      <c r="J129" s="341" t="str">
        <f t="array" ref="J129">if(U129="","",XLOOKUP(U129,Master[Company],Master[Pigging],"Unknown",0,1))</f>
        <v/>
      </c>
      <c r="K129" s="341" t="str">
        <f t="array" ref="K129">if(U129="","",XLOOKUP(U129,Master[Company],Master[Load Method],"Unknown",0,1))</f>
        <v/>
      </c>
      <c r="L129" s="341" t="str">
        <f t="array" ref="L129">if(U129="","",XLOOKUP(U129,Master[Company],Master[Line Distance],"Unknown",0,1))</f>
        <v/>
      </c>
      <c r="M129" s="394"/>
      <c r="N129" s="341"/>
      <c r="O129" s="341"/>
      <c r="P129" s="341" t="str">
        <f t="array" ref="P129">if(U129="","",XLOOKUP(U129,Master[Company],Master[Terms],"NA",0,1))</f>
        <v/>
      </c>
      <c r="Q129" s="341" t="str">
        <f t="shared" si="14"/>
        <v/>
      </c>
      <c r="R129" s="341" t="str">
        <f t="array" ref="R129">if(U129="","",XLOOKUP(U129,Master[Company],Master[Group],"NA",0,1))</f>
        <v/>
      </c>
      <c r="S129" s="341" t="str">
        <f t="array" ref="S129">if(U129="","",XLOOKUP(U129,Master[Company],Master[Loading Location],"NA",0,1))</f>
        <v/>
      </c>
      <c r="T129" s="341" t="str">
        <f t="array" ref="T129">if(U129="","",XLOOKUP(U129,Master[Company],Master[Acronym],"NA",0,1))</f>
        <v/>
      </c>
      <c r="U129" s="341"/>
      <c r="V129" s="342"/>
      <c r="W129" s="342"/>
      <c r="X129" s="341"/>
      <c r="Y129" s="341" t="str">
        <f t="shared" si="11"/>
        <v/>
      </c>
      <c r="Z129" s="341"/>
      <c r="AA129" s="341"/>
      <c r="AB129" s="341"/>
      <c r="AC129" s="401"/>
      <c r="AD129" s="563"/>
      <c r="AE129" s="564"/>
      <c r="AF129" s="564"/>
      <c r="AG129" s="564"/>
      <c r="AH129" s="564"/>
      <c r="AI129" s="564"/>
      <c r="AJ129" s="564"/>
      <c r="AK129" s="565"/>
      <c r="AL129" s="564"/>
      <c r="AM129" s="564"/>
      <c r="AN129" s="564"/>
      <c r="AO129" s="564"/>
      <c r="AP129" s="564"/>
      <c r="AQ129" s="564"/>
      <c r="AR129" s="564"/>
      <c r="AS129" s="564"/>
      <c r="AT129" s="394"/>
      <c r="AU129" s="306"/>
      <c r="AV129" s="306"/>
      <c r="AW129" s="394"/>
      <c r="AX129" s="401"/>
      <c r="AY129" s="341"/>
      <c r="AZ129" s="341"/>
      <c r="BA129" s="341"/>
      <c r="BB129" s="341"/>
      <c r="BC129" s="393"/>
      <c r="BD129" s="341"/>
      <c r="BE129" s="341"/>
      <c r="BF129" s="341"/>
      <c r="BG129" s="402"/>
      <c r="BH129" s="403"/>
      <c r="BI129" s="405"/>
      <c r="BJ129" s="405"/>
      <c r="BK129" s="405"/>
      <c r="BL129" s="405"/>
      <c r="BM129" s="514"/>
    </row>
    <row r="130" ht="18.75" customHeight="1">
      <c r="A130" s="336" t="str">
        <f t="shared" si="12"/>
        <v/>
      </c>
      <c r="B130" s="506"/>
      <c r="C130" s="559"/>
      <c r="D130" s="560" t="str">
        <f t="shared" si="13"/>
        <v/>
      </c>
      <c r="E130" s="401"/>
      <c r="F130" s="394"/>
      <c r="G130" s="341" t="str">
        <f t="array" ref="G130">IF(C130="","",XLOOKUP(C130,'Master Data'!K:K,'Master Data'!N:N,"Input in Master Data",0,1))</f>
        <v/>
      </c>
      <c r="H130" s="341" t="str">
        <f t="array" ref="H130">IF(C130="","",XLOOKUP(C130,'Master Data'!K:K,'Master Data'!O:O,"Input in Master Data",0,1))</f>
        <v/>
      </c>
      <c r="I130" s="341" t="str">
        <f t="array" ref="I130">if(U130="","",XLOOKUP(U130,Master[Company],Master[Blow],"Unknown",0,1))</f>
        <v/>
      </c>
      <c r="J130" s="341" t="str">
        <f t="array" ref="J130">if(U130="","",XLOOKUP(U130,Master[Company],Master[Pigging],"Unknown",0,1))</f>
        <v/>
      </c>
      <c r="K130" s="341" t="str">
        <f t="array" ref="K130">if(U130="","",XLOOKUP(U130,Master[Company],Master[Load Method],"Unknown",0,1))</f>
        <v/>
      </c>
      <c r="L130" s="341" t="str">
        <f t="array" ref="L130">if(U130="","",XLOOKUP(U130,Master[Company],Master[Line Distance],"Unknown",0,1))</f>
        <v/>
      </c>
      <c r="M130" s="394"/>
      <c r="N130" s="341"/>
      <c r="O130" s="341"/>
      <c r="P130" s="341" t="str">
        <f t="array" ref="P130">if(U130="","",XLOOKUP(U130,Master[Company],Master[Terms],"NA",0,1))</f>
        <v/>
      </c>
      <c r="Q130" s="341" t="str">
        <f t="shared" si="14"/>
        <v/>
      </c>
      <c r="R130" s="341" t="str">
        <f t="array" ref="R130">if(U130="","",XLOOKUP(U130,Master[Company],Master[Group],"NA",0,1))</f>
        <v/>
      </c>
      <c r="S130" s="341" t="str">
        <f t="array" ref="S130">if(U130="","",XLOOKUP(U130,Master[Company],Master[Loading Location],"NA",0,1))</f>
        <v/>
      </c>
      <c r="T130" s="341" t="str">
        <f t="array" ref="T130">if(U130="","",XLOOKUP(U130,Master[Company],Master[Acronym],"NA",0,1))</f>
        <v/>
      </c>
      <c r="U130" s="341"/>
      <c r="V130" s="342"/>
      <c r="W130" s="342"/>
      <c r="X130" s="341"/>
      <c r="Y130" s="341" t="str">
        <f t="shared" si="11"/>
        <v/>
      </c>
      <c r="Z130" s="341"/>
      <c r="AA130" s="341"/>
      <c r="AB130" s="341"/>
      <c r="AC130" s="401"/>
      <c r="AD130" s="563"/>
      <c r="AE130" s="564"/>
      <c r="AF130" s="564"/>
      <c r="AG130" s="564"/>
      <c r="AH130" s="564"/>
      <c r="AI130" s="564"/>
      <c r="AJ130" s="564"/>
      <c r="AK130" s="565"/>
      <c r="AL130" s="564"/>
      <c r="AM130" s="564"/>
      <c r="AN130" s="564"/>
      <c r="AO130" s="564"/>
      <c r="AP130" s="564"/>
      <c r="AQ130" s="564"/>
      <c r="AR130" s="564"/>
      <c r="AS130" s="564"/>
      <c r="AT130" s="394"/>
      <c r="AU130" s="306"/>
      <c r="AV130" s="306"/>
      <c r="AW130" s="394"/>
      <c r="AX130" s="401"/>
      <c r="AY130" s="341"/>
      <c r="AZ130" s="341"/>
      <c r="BA130" s="341"/>
      <c r="BB130" s="341"/>
      <c r="BC130" s="393"/>
      <c r="BD130" s="341"/>
      <c r="BE130" s="341"/>
      <c r="BF130" s="341"/>
      <c r="BG130" s="402"/>
      <c r="BH130" s="403"/>
      <c r="BI130" s="405"/>
      <c r="BJ130" s="405"/>
      <c r="BK130" s="405"/>
      <c r="BL130" s="405"/>
      <c r="BM130" s="514"/>
    </row>
    <row r="131" ht="18.75" customHeight="1">
      <c r="A131" s="336" t="str">
        <f t="shared" si="12"/>
        <v/>
      </c>
      <c r="B131" s="506"/>
      <c r="C131" s="559"/>
      <c r="D131" s="560" t="str">
        <f t="shared" si="13"/>
        <v/>
      </c>
      <c r="E131" s="401"/>
      <c r="F131" s="394"/>
      <c r="G131" s="341" t="str">
        <f t="array" ref="G131">IF(C131="","",XLOOKUP(C131,'Master Data'!K:K,'Master Data'!N:N,"Input in Master Data",0,1))</f>
        <v/>
      </c>
      <c r="H131" s="341" t="str">
        <f t="array" ref="H131">IF(C131="","",XLOOKUP(C131,'Master Data'!K:K,'Master Data'!O:O,"Input in Master Data",0,1))</f>
        <v/>
      </c>
      <c r="I131" s="341" t="str">
        <f t="array" ref="I131">if(U131="","",XLOOKUP(U131,Master[Company],Master[Blow],"Unknown",0,1))</f>
        <v/>
      </c>
      <c r="J131" s="341" t="str">
        <f t="array" ref="J131">if(U131="","",XLOOKUP(U131,Master[Company],Master[Pigging],"Unknown",0,1))</f>
        <v/>
      </c>
      <c r="K131" s="341" t="str">
        <f t="array" ref="K131">if(U131="","",XLOOKUP(U131,Master[Company],Master[Load Method],"Unknown",0,1))</f>
        <v/>
      </c>
      <c r="L131" s="341" t="str">
        <f t="array" ref="L131">if(U131="","",XLOOKUP(U131,Master[Company],Master[Line Distance],"Unknown",0,1))</f>
        <v/>
      </c>
      <c r="M131" s="394"/>
      <c r="N131" s="341"/>
      <c r="O131" s="341"/>
      <c r="P131" s="341" t="str">
        <f t="array" ref="P131">if(U131="","",XLOOKUP(U131,Master[Company],Master[Terms],"NA",0,1))</f>
        <v/>
      </c>
      <c r="Q131" s="341" t="str">
        <f t="shared" si="14"/>
        <v/>
      </c>
      <c r="R131" s="341" t="str">
        <f t="array" ref="R131">if(U131="","",XLOOKUP(U131,Master[Company],Master[Group],"NA",0,1))</f>
        <v/>
      </c>
      <c r="S131" s="341" t="str">
        <f t="array" ref="S131">if(U131="","",XLOOKUP(U131,Master[Company],Master[Loading Location],"NA",0,1))</f>
        <v/>
      </c>
      <c r="T131" s="341" t="str">
        <f t="array" ref="T131">if(U131="","",XLOOKUP(U131,Master[Company],Master[Acronym],"NA",0,1))</f>
        <v/>
      </c>
      <c r="U131" s="341"/>
      <c r="V131" s="342"/>
      <c r="W131" s="342"/>
      <c r="X131" s="341"/>
      <c r="Y131" s="341" t="str">
        <f t="shared" si="11"/>
        <v/>
      </c>
      <c r="Z131" s="341"/>
      <c r="AA131" s="341"/>
      <c r="AB131" s="341"/>
      <c r="AC131" s="401"/>
      <c r="AD131" s="563"/>
      <c r="AE131" s="564"/>
      <c r="AF131" s="564"/>
      <c r="AG131" s="564"/>
      <c r="AH131" s="564"/>
      <c r="AI131" s="564"/>
      <c r="AJ131" s="564"/>
      <c r="AK131" s="565"/>
      <c r="AL131" s="564"/>
      <c r="AM131" s="564"/>
      <c r="AN131" s="564"/>
      <c r="AO131" s="564"/>
      <c r="AP131" s="564"/>
      <c r="AQ131" s="564"/>
      <c r="AR131" s="564"/>
      <c r="AS131" s="564"/>
      <c r="AT131" s="394"/>
      <c r="AU131" s="306"/>
      <c r="AV131" s="306"/>
      <c r="AW131" s="394"/>
      <c r="AX131" s="401"/>
      <c r="AY131" s="341"/>
      <c r="AZ131" s="341"/>
      <c r="BA131" s="341"/>
      <c r="BB131" s="341"/>
      <c r="BC131" s="393"/>
      <c r="BD131" s="341"/>
      <c r="BE131" s="341"/>
      <c r="BF131" s="341"/>
      <c r="BG131" s="402"/>
      <c r="BH131" s="403"/>
      <c r="BI131" s="405"/>
      <c r="BJ131" s="405"/>
      <c r="BK131" s="405"/>
      <c r="BL131" s="405"/>
      <c r="BM131" s="514"/>
    </row>
    <row r="132" ht="18.75" customHeight="1">
      <c r="A132" s="336" t="str">
        <f t="shared" si="12"/>
        <v/>
      </c>
      <c r="B132" s="506"/>
      <c r="C132" s="559"/>
      <c r="D132" s="560" t="str">
        <f t="shared" si="13"/>
        <v/>
      </c>
      <c r="E132" s="401"/>
      <c r="F132" s="394"/>
      <c r="G132" s="341" t="str">
        <f t="array" ref="G132">IF(C132="","",XLOOKUP(C132,'Master Data'!K:K,'Master Data'!N:N,"Input in Master Data",0,1))</f>
        <v/>
      </c>
      <c r="H132" s="341" t="str">
        <f t="array" ref="H132">IF(C132="","",XLOOKUP(C132,'Master Data'!K:K,'Master Data'!O:O,"Input in Master Data",0,1))</f>
        <v/>
      </c>
      <c r="I132" s="341" t="str">
        <f t="array" ref="I132">if(U132="","",XLOOKUP(U132,Master[Company],Master[Blow],"Unknown",0,1))</f>
        <v/>
      </c>
      <c r="J132" s="341" t="str">
        <f t="array" ref="J132">if(U132="","",XLOOKUP(U132,Master[Company],Master[Pigging],"Unknown",0,1))</f>
        <v/>
      </c>
      <c r="K132" s="341" t="str">
        <f t="array" ref="K132">if(U132="","",XLOOKUP(U132,Master[Company],Master[Load Method],"Unknown",0,1))</f>
        <v/>
      </c>
      <c r="L132" s="341" t="str">
        <f t="array" ref="L132">if(U132="","",XLOOKUP(U132,Master[Company],Master[Line Distance],"Unknown",0,1))</f>
        <v/>
      </c>
      <c r="M132" s="394"/>
      <c r="N132" s="341"/>
      <c r="O132" s="341"/>
      <c r="P132" s="341" t="str">
        <f t="array" ref="P132">if(U132="","",XLOOKUP(U132,Master[Company],Master[Terms],"NA",0,1))</f>
        <v/>
      </c>
      <c r="Q132" s="341" t="str">
        <f t="shared" si="14"/>
        <v/>
      </c>
      <c r="R132" s="341" t="str">
        <f t="array" ref="R132">if(U132="","",XLOOKUP(U132,Master[Company],Master[Group],"NA",0,1))</f>
        <v/>
      </c>
      <c r="S132" s="341" t="str">
        <f t="array" ref="S132">if(U132="","",XLOOKUP(U132,Master[Company],Master[Loading Location],"NA",0,1))</f>
        <v/>
      </c>
      <c r="T132" s="341" t="str">
        <f t="array" ref="T132">if(U132="","",XLOOKUP(U132,Master[Company],Master[Acronym],"NA",0,1))</f>
        <v/>
      </c>
      <c r="U132" s="341"/>
      <c r="V132" s="342"/>
      <c r="W132" s="342"/>
      <c r="X132" s="341"/>
      <c r="Y132" s="341" t="str">
        <f t="shared" si="11"/>
        <v/>
      </c>
      <c r="Z132" s="341"/>
      <c r="AA132" s="341"/>
      <c r="AB132" s="341"/>
      <c r="AC132" s="401"/>
      <c r="AD132" s="563"/>
      <c r="AE132" s="564"/>
      <c r="AF132" s="564"/>
      <c r="AG132" s="564"/>
      <c r="AH132" s="564"/>
      <c r="AI132" s="564"/>
      <c r="AJ132" s="564"/>
      <c r="AK132" s="565"/>
      <c r="AL132" s="564"/>
      <c r="AM132" s="564"/>
      <c r="AN132" s="564"/>
      <c r="AO132" s="564"/>
      <c r="AP132" s="564"/>
      <c r="AQ132" s="564"/>
      <c r="AR132" s="564"/>
      <c r="AS132" s="564"/>
      <c r="AT132" s="394"/>
      <c r="AU132" s="306"/>
      <c r="AV132" s="306"/>
      <c r="AW132" s="394"/>
      <c r="AX132" s="401"/>
      <c r="AY132" s="341"/>
      <c r="AZ132" s="341"/>
      <c r="BA132" s="341"/>
      <c r="BB132" s="341"/>
      <c r="BC132" s="393"/>
      <c r="BD132" s="341"/>
      <c r="BE132" s="341"/>
      <c r="BF132" s="341"/>
      <c r="BG132" s="402"/>
      <c r="BH132" s="403"/>
      <c r="BI132" s="405"/>
      <c r="BJ132" s="405"/>
      <c r="BK132" s="405"/>
      <c r="BL132" s="405"/>
      <c r="BM132" s="514"/>
    </row>
    <row r="133" ht="18.75" customHeight="1">
      <c r="A133" s="336" t="str">
        <f t="shared" si="12"/>
        <v/>
      </c>
      <c r="B133" s="506"/>
      <c r="C133" s="559"/>
      <c r="D133" s="560" t="str">
        <f t="shared" si="13"/>
        <v/>
      </c>
      <c r="E133" s="401"/>
      <c r="F133" s="394"/>
      <c r="G133" s="341" t="str">
        <f t="array" ref="G133">IF(C133="","",XLOOKUP(C133,'Master Data'!K:K,'Master Data'!N:N,"Input in Master Data",0,1))</f>
        <v/>
      </c>
      <c r="H133" s="341" t="str">
        <f t="array" ref="H133">IF(C133="","",XLOOKUP(C133,'Master Data'!K:K,'Master Data'!O:O,"Input in Master Data",0,1))</f>
        <v/>
      </c>
      <c r="I133" s="341" t="str">
        <f t="array" ref="I133">if(U133="","",XLOOKUP(U133,Master[Company],Master[Blow],"Unknown",0,1))</f>
        <v/>
      </c>
      <c r="J133" s="341" t="str">
        <f t="array" ref="J133">if(U133="","",XLOOKUP(U133,Master[Company],Master[Pigging],"Unknown",0,1))</f>
        <v/>
      </c>
      <c r="K133" s="341" t="str">
        <f t="array" ref="K133">if(U133="","",XLOOKUP(U133,Master[Company],Master[Load Method],"Unknown",0,1))</f>
        <v/>
      </c>
      <c r="L133" s="341" t="str">
        <f t="array" ref="L133">if(U133="","",XLOOKUP(U133,Master[Company],Master[Line Distance],"Unknown",0,1))</f>
        <v/>
      </c>
      <c r="M133" s="394"/>
      <c r="N133" s="341"/>
      <c r="O133" s="341"/>
      <c r="P133" s="341" t="str">
        <f t="array" ref="P133">if(U133="","",XLOOKUP(U133,Master[Company],Master[Terms],"NA",0,1))</f>
        <v/>
      </c>
      <c r="Q133" s="341" t="str">
        <f t="shared" si="14"/>
        <v/>
      </c>
      <c r="R133" s="341" t="str">
        <f t="array" ref="R133">if(U133="","",XLOOKUP(U133,Master[Company],Master[Group],"NA",0,1))</f>
        <v/>
      </c>
      <c r="S133" s="341" t="str">
        <f t="array" ref="S133">if(U133="","",XLOOKUP(U133,Master[Company],Master[Loading Location],"NA",0,1))</f>
        <v/>
      </c>
      <c r="T133" s="341" t="str">
        <f t="array" ref="T133">if(U133="","",XLOOKUP(U133,Master[Company],Master[Acronym],"NA",0,1))</f>
        <v/>
      </c>
      <c r="U133" s="341"/>
      <c r="V133" s="342"/>
      <c r="W133" s="342"/>
      <c r="X133" s="341"/>
      <c r="Y133" s="341" t="str">
        <f t="shared" si="11"/>
        <v/>
      </c>
      <c r="Z133" s="341"/>
      <c r="AA133" s="341"/>
      <c r="AB133" s="341"/>
      <c r="AC133" s="401"/>
      <c r="AD133" s="563"/>
      <c r="AE133" s="564"/>
      <c r="AF133" s="564"/>
      <c r="AG133" s="564"/>
      <c r="AH133" s="564"/>
      <c r="AI133" s="564"/>
      <c r="AJ133" s="564"/>
      <c r="AK133" s="565"/>
      <c r="AL133" s="564"/>
      <c r="AM133" s="564"/>
      <c r="AN133" s="564"/>
      <c r="AO133" s="564"/>
      <c r="AP133" s="564"/>
      <c r="AQ133" s="564"/>
      <c r="AR133" s="564"/>
      <c r="AS133" s="564"/>
      <c r="AT133" s="394"/>
      <c r="AU133" s="306"/>
      <c r="AV133" s="306"/>
      <c r="AW133" s="394"/>
      <c r="AX133" s="401"/>
      <c r="AY133" s="341"/>
      <c r="AZ133" s="341"/>
      <c r="BA133" s="341"/>
      <c r="BB133" s="341"/>
      <c r="BC133" s="393"/>
      <c r="BD133" s="341"/>
      <c r="BE133" s="341"/>
      <c r="BF133" s="341"/>
      <c r="BG133" s="402"/>
      <c r="BH133" s="403"/>
      <c r="BI133" s="405"/>
      <c r="BJ133" s="405"/>
      <c r="BK133" s="405"/>
      <c r="BL133" s="405"/>
      <c r="BM133" s="514"/>
    </row>
    <row r="134" ht="18.75" customHeight="1">
      <c r="A134" s="336" t="str">
        <f t="shared" si="12"/>
        <v/>
      </c>
      <c r="B134" s="506"/>
      <c r="C134" s="559"/>
      <c r="D134" s="560" t="str">
        <f t="shared" si="13"/>
        <v/>
      </c>
      <c r="E134" s="401"/>
      <c r="F134" s="394"/>
      <c r="G134" s="341" t="str">
        <f t="array" ref="G134">IF(C134="","",XLOOKUP(C134,'Master Data'!K:K,'Master Data'!N:N,"Input in Master Data",0,1))</f>
        <v/>
      </c>
      <c r="H134" s="341" t="str">
        <f t="array" ref="H134">IF(C134="","",XLOOKUP(C134,'Master Data'!K:K,'Master Data'!O:O,"Input in Master Data",0,1))</f>
        <v/>
      </c>
      <c r="I134" s="341" t="str">
        <f t="array" ref="I134">if(U134="","",XLOOKUP(U134,Master[Company],Master[Blow],"Unknown",0,1))</f>
        <v/>
      </c>
      <c r="J134" s="341" t="str">
        <f t="array" ref="J134">if(U134="","",XLOOKUP(U134,Master[Company],Master[Pigging],"Unknown",0,1))</f>
        <v/>
      </c>
      <c r="K134" s="341" t="str">
        <f t="array" ref="K134">if(U134="","",XLOOKUP(U134,Master[Company],Master[Load Method],"Unknown",0,1))</f>
        <v/>
      </c>
      <c r="L134" s="341" t="str">
        <f t="array" ref="L134">if(U134="","",XLOOKUP(U134,Master[Company],Master[Line Distance],"Unknown",0,1))</f>
        <v/>
      </c>
      <c r="M134" s="394"/>
      <c r="N134" s="341"/>
      <c r="O134" s="341"/>
      <c r="P134" s="341" t="str">
        <f t="array" ref="P134">if(U134="","",XLOOKUP(U134,Master[Company],Master[Terms],"NA",0,1))</f>
        <v/>
      </c>
      <c r="Q134" s="341" t="str">
        <f t="shared" si="14"/>
        <v/>
      </c>
      <c r="R134" s="341" t="str">
        <f t="array" ref="R134">if(U134="","",XLOOKUP(U134,Master[Company],Master[Group],"NA",0,1))</f>
        <v/>
      </c>
      <c r="S134" s="341" t="str">
        <f t="array" ref="S134">if(U134="","",XLOOKUP(U134,Master[Company],Master[Loading Location],"NA",0,1))</f>
        <v/>
      </c>
      <c r="T134" s="341" t="str">
        <f t="array" ref="T134">if(U134="","",XLOOKUP(U134,Master[Company],Master[Acronym],"NA",0,1))</f>
        <v/>
      </c>
      <c r="U134" s="341"/>
      <c r="V134" s="342"/>
      <c r="W134" s="342"/>
      <c r="X134" s="341"/>
      <c r="Y134" s="341" t="str">
        <f t="shared" si="11"/>
        <v/>
      </c>
      <c r="Z134" s="341"/>
      <c r="AA134" s="341"/>
      <c r="AB134" s="341"/>
      <c r="AC134" s="401"/>
      <c r="AD134" s="563"/>
      <c r="AE134" s="564"/>
      <c r="AF134" s="564"/>
      <c r="AG134" s="564"/>
      <c r="AH134" s="564"/>
      <c r="AI134" s="564"/>
      <c r="AJ134" s="564"/>
      <c r="AK134" s="565"/>
      <c r="AL134" s="564"/>
      <c r="AM134" s="564"/>
      <c r="AN134" s="564"/>
      <c r="AO134" s="564"/>
      <c r="AP134" s="564"/>
      <c r="AQ134" s="564"/>
      <c r="AR134" s="564"/>
      <c r="AS134" s="564"/>
      <c r="AT134" s="394"/>
      <c r="AU134" s="306"/>
      <c r="AV134" s="306"/>
      <c r="AW134" s="394"/>
      <c r="AX134" s="401"/>
      <c r="AY134" s="341"/>
      <c r="AZ134" s="341"/>
      <c r="BA134" s="341"/>
      <c r="BB134" s="341"/>
      <c r="BC134" s="393"/>
      <c r="BD134" s="341"/>
      <c r="BE134" s="341"/>
      <c r="BF134" s="341"/>
      <c r="BG134" s="402"/>
      <c r="BH134" s="403"/>
      <c r="BI134" s="405"/>
      <c r="BJ134" s="405"/>
      <c r="BK134" s="405"/>
      <c r="BL134" s="405"/>
      <c r="BM134" s="514"/>
    </row>
    <row r="135" ht="18.75" customHeight="1">
      <c r="A135" s="336" t="str">
        <f t="shared" si="12"/>
        <v/>
      </c>
      <c r="B135" s="506"/>
      <c r="C135" s="559"/>
      <c r="D135" s="560" t="str">
        <f t="shared" si="13"/>
        <v/>
      </c>
      <c r="E135" s="401"/>
      <c r="F135" s="394"/>
      <c r="G135" s="341" t="str">
        <f t="array" ref="G135">IF(C135="","",XLOOKUP(C135,'Master Data'!K:K,'Master Data'!N:N,"Input in Master Data",0,1))</f>
        <v/>
      </c>
      <c r="H135" s="341" t="str">
        <f t="array" ref="H135">IF(C135="","",XLOOKUP(C135,'Master Data'!K:K,'Master Data'!O:O,"Input in Master Data",0,1))</f>
        <v/>
      </c>
      <c r="I135" s="341" t="str">
        <f t="array" ref="I135">if(U135="","",XLOOKUP(U135,Master[Company],Master[Blow],"Unknown",0,1))</f>
        <v/>
      </c>
      <c r="J135" s="341" t="str">
        <f t="array" ref="J135">if(U135="","",XLOOKUP(U135,Master[Company],Master[Pigging],"Unknown",0,1))</f>
        <v/>
      </c>
      <c r="K135" s="341" t="str">
        <f t="array" ref="K135">if(U135="","",XLOOKUP(U135,Master[Company],Master[Load Method],"Unknown",0,1))</f>
        <v/>
      </c>
      <c r="L135" s="341" t="str">
        <f t="array" ref="L135">if(U135="","",XLOOKUP(U135,Master[Company],Master[Line Distance],"Unknown",0,1))</f>
        <v/>
      </c>
      <c r="M135" s="394"/>
      <c r="N135" s="341"/>
      <c r="O135" s="341"/>
      <c r="P135" s="341" t="str">
        <f t="array" ref="P135">if(U135="","",XLOOKUP(U135,Master[Company],Master[Terms],"NA",0,1))</f>
        <v/>
      </c>
      <c r="Q135" s="341" t="str">
        <f t="shared" si="14"/>
        <v/>
      </c>
      <c r="R135" s="341" t="str">
        <f t="array" ref="R135">if(U135="","",XLOOKUP(U135,Master[Company],Master[Group],"NA",0,1))</f>
        <v/>
      </c>
      <c r="S135" s="341" t="str">
        <f t="array" ref="S135">if(U135="","",XLOOKUP(U135,Master[Company],Master[Loading Location],"NA",0,1))</f>
        <v/>
      </c>
      <c r="T135" s="341" t="str">
        <f t="array" ref="T135">if(U135="","",XLOOKUP(U135,Master[Company],Master[Acronym],"NA",0,1))</f>
        <v/>
      </c>
      <c r="U135" s="341"/>
      <c r="V135" s="342"/>
      <c r="W135" s="342"/>
      <c r="X135" s="341"/>
      <c r="Y135" s="341" t="str">
        <f t="shared" si="11"/>
        <v/>
      </c>
      <c r="Z135" s="341"/>
      <c r="AA135" s="341"/>
      <c r="AB135" s="341"/>
      <c r="AC135" s="401"/>
      <c r="AD135" s="563"/>
      <c r="AE135" s="564"/>
      <c r="AF135" s="564"/>
      <c r="AG135" s="564"/>
      <c r="AH135" s="564"/>
      <c r="AI135" s="564"/>
      <c r="AJ135" s="564"/>
      <c r="AK135" s="565"/>
      <c r="AL135" s="564"/>
      <c r="AM135" s="564"/>
      <c r="AN135" s="564"/>
      <c r="AO135" s="564"/>
      <c r="AP135" s="564"/>
      <c r="AQ135" s="564"/>
      <c r="AR135" s="564"/>
      <c r="AS135" s="564"/>
      <c r="AT135" s="394"/>
      <c r="AU135" s="306"/>
      <c r="AV135" s="306"/>
      <c r="AW135" s="394"/>
      <c r="AX135" s="401"/>
      <c r="AY135" s="341"/>
      <c r="AZ135" s="341"/>
      <c r="BA135" s="341"/>
      <c r="BB135" s="341"/>
      <c r="BC135" s="393"/>
      <c r="BD135" s="341"/>
      <c r="BE135" s="341"/>
      <c r="BF135" s="341"/>
      <c r="BG135" s="402"/>
      <c r="BH135" s="403"/>
      <c r="BI135" s="405"/>
      <c r="BJ135" s="405"/>
      <c r="BK135" s="405"/>
      <c r="BL135" s="405"/>
      <c r="BM135" s="514"/>
    </row>
    <row r="136" ht="18.75" customHeight="1">
      <c r="A136" s="336" t="str">
        <f t="shared" si="12"/>
        <v/>
      </c>
      <c r="B136" s="506"/>
      <c r="C136" s="559"/>
      <c r="D136" s="560" t="str">
        <f t="shared" si="13"/>
        <v/>
      </c>
      <c r="E136" s="401"/>
      <c r="F136" s="394"/>
      <c r="G136" s="341" t="str">
        <f t="array" ref="G136">IF(C136="","",XLOOKUP(C136,'Master Data'!K:K,'Master Data'!N:N,"Input in Master Data",0,1))</f>
        <v/>
      </c>
      <c r="H136" s="341" t="str">
        <f t="array" ref="H136">IF(C136="","",XLOOKUP(C136,'Master Data'!K:K,'Master Data'!O:O,"Input in Master Data",0,1))</f>
        <v/>
      </c>
      <c r="I136" s="341" t="str">
        <f t="array" ref="I136">if(U136="","",XLOOKUP(U136,Master[Company],Master[Blow],"Unknown",0,1))</f>
        <v/>
      </c>
      <c r="J136" s="341" t="str">
        <f t="array" ref="J136">if(U136="","",XLOOKUP(U136,Master[Company],Master[Pigging],"Unknown",0,1))</f>
        <v/>
      </c>
      <c r="K136" s="341" t="str">
        <f t="array" ref="K136">if(U136="","",XLOOKUP(U136,Master[Company],Master[Load Method],"Unknown",0,1))</f>
        <v/>
      </c>
      <c r="L136" s="341" t="str">
        <f t="array" ref="L136">if(U136="","",XLOOKUP(U136,Master[Company],Master[Line Distance],"Unknown",0,1))</f>
        <v/>
      </c>
      <c r="M136" s="394"/>
      <c r="N136" s="341"/>
      <c r="O136" s="341"/>
      <c r="P136" s="341" t="str">
        <f t="array" ref="P136">if(U136="","",XLOOKUP(U136,Master[Company],Master[Terms],"NA",0,1))</f>
        <v/>
      </c>
      <c r="Q136" s="341" t="str">
        <f t="shared" si="14"/>
        <v/>
      </c>
      <c r="R136" s="341" t="str">
        <f t="array" ref="R136">if(U136="","",XLOOKUP(U136,Master[Company],Master[Group],"NA",0,1))</f>
        <v/>
      </c>
      <c r="S136" s="341" t="str">
        <f t="array" ref="S136">if(U136="","",XLOOKUP(U136,Master[Company],Master[Loading Location],"NA",0,1))</f>
        <v/>
      </c>
      <c r="T136" s="341" t="str">
        <f t="array" ref="T136">if(U136="","",XLOOKUP(U136,Master[Company],Master[Acronym],"NA",0,1))</f>
        <v/>
      </c>
      <c r="U136" s="341"/>
      <c r="V136" s="342"/>
      <c r="W136" s="342"/>
      <c r="X136" s="341"/>
      <c r="Y136" s="341" t="str">
        <f t="shared" si="11"/>
        <v/>
      </c>
      <c r="Z136" s="341"/>
      <c r="AA136" s="341"/>
      <c r="AB136" s="341"/>
      <c r="AC136" s="401"/>
      <c r="AD136" s="563"/>
      <c r="AE136" s="564"/>
      <c r="AF136" s="564"/>
      <c r="AG136" s="564"/>
      <c r="AH136" s="564"/>
      <c r="AI136" s="564"/>
      <c r="AJ136" s="564"/>
      <c r="AK136" s="565"/>
      <c r="AL136" s="564"/>
      <c r="AM136" s="564"/>
      <c r="AN136" s="564"/>
      <c r="AO136" s="564"/>
      <c r="AP136" s="564"/>
      <c r="AQ136" s="564"/>
      <c r="AR136" s="564"/>
      <c r="AS136" s="564"/>
      <c r="AT136" s="394"/>
      <c r="AU136" s="306"/>
      <c r="AV136" s="306"/>
      <c r="AW136" s="394"/>
      <c r="AX136" s="401"/>
      <c r="AY136" s="341"/>
      <c r="AZ136" s="341"/>
      <c r="BA136" s="341"/>
      <c r="BB136" s="341"/>
      <c r="BC136" s="393"/>
      <c r="BD136" s="341"/>
      <c r="BE136" s="341"/>
      <c r="BF136" s="341"/>
      <c r="BG136" s="402"/>
      <c r="BH136" s="403"/>
      <c r="BI136" s="405"/>
      <c r="BJ136" s="405"/>
      <c r="BK136" s="405"/>
      <c r="BL136" s="405"/>
      <c r="BM136" s="514"/>
    </row>
    <row r="137" ht="18.75" customHeight="1">
      <c r="A137" s="336" t="str">
        <f t="shared" si="12"/>
        <v/>
      </c>
      <c r="B137" s="506"/>
      <c r="C137" s="559"/>
      <c r="D137" s="560" t="str">
        <f t="shared" si="13"/>
        <v/>
      </c>
      <c r="E137" s="401"/>
      <c r="F137" s="394"/>
      <c r="G137" s="341" t="str">
        <f t="array" ref="G137">IF(C137="","",XLOOKUP(C137,'Master Data'!K:K,'Master Data'!N:N,"Input in Master Data",0,1))</f>
        <v/>
      </c>
      <c r="H137" s="341" t="str">
        <f t="array" ref="H137">IF(C137="","",XLOOKUP(C137,'Master Data'!K:K,'Master Data'!O:O,"Input in Master Data",0,1))</f>
        <v/>
      </c>
      <c r="I137" s="341" t="str">
        <f t="array" ref="I137">if(U137="","",XLOOKUP(U137,Master[Company],Master[Blow],"Unknown",0,1))</f>
        <v/>
      </c>
      <c r="J137" s="341" t="str">
        <f t="array" ref="J137">if(U137="","",XLOOKUP(U137,Master[Company],Master[Pigging],"Unknown",0,1))</f>
        <v/>
      </c>
      <c r="K137" s="341" t="str">
        <f t="array" ref="K137">if(U137="","",XLOOKUP(U137,Master[Company],Master[Load Method],"Unknown",0,1))</f>
        <v/>
      </c>
      <c r="L137" s="341" t="str">
        <f t="array" ref="L137">if(U137="","",XLOOKUP(U137,Master[Company],Master[Line Distance],"Unknown",0,1))</f>
        <v/>
      </c>
      <c r="M137" s="394"/>
      <c r="N137" s="341"/>
      <c r="O137" s="341"/>
      <c r="P137" s="341" t="str">
        <f t="array" ref="P137">if(U137="","",XLOOKUP(U137,Master[Company],Master[Terms],"NA",0,1))</f>
        <v/>
      </c>
      <c r="Q137" s="341" t="str">
        <f t="shared" si="14"/>
        <v/>
      </c>
      <c r="R137" s="341" t="str">
        <f t="array" ref="R137">if(U137="","",XLOOKUP(U137,Master[Company],Master[Group],"NA",0,1))</f>
        <v/>
      </c>
      <c r="S137" s="341" t="str">
        <f t="array" ref="S137">if(U137="","",XLOOKUP(U137,Master[Company],Master[Loading Location],"NA",0,1))</f>
        <v/>
      </c>
      <c r="T137" s="341" t="str">
        <f t="array" ref="T137">if(U137="","",XLOOKUP(U137,Master[Company],Master[Acronym],"NA",0,1))</f>
        <v/>
      </c>
      <c r="U137" s="341"/>
      <c r="V137" s="342"/>
      <c r="W137" s="342"/>
      <c r="X137" s="341"/>
      <c r="Y137" s="341" t="str">
        <f t="shared" si="11"/>
        <v/>
      </c>
      <c r="Z137" s="341"/>
      <c r="AA137" s="341"/>
      <c r="AB137" s="341"/>
      <c r="AC137" s="401"/>
      <c r="AD137" s="563"/>
      <c r="AE137" s="564"/>
      <c r="AF137" s="564"/>
      <c r="AG137" s="564"/>
      <c r="AH137" s="564"/>
      <c r="AI137" s="564"/>
      <c r="AJ137" s="564"/>
      <c r="AK137" s="565"/>
      <c r="AL137" s="564"/>
      <c r="AM137" s="564"/>
      <c r="AN137" s="564"/>
      <c r="AO137" s="564"/>
      <c r="AP137" s="564"/>
      <c r="AQ137" s="564"/>
      <c r="AR137" s="564"/>
      <c r="AS137" s="564"/>
      <c r="AT137" s="394"/>
      <c r="AU137" s="306"/>
      <c r="AV137" s="306"/>
      <c r="AW137" s="394"/>
      <c r="AX137" s="401"/>
      <c r="AY137" s="341"/>
      <c r="AZ137" s="341"/>
      <c r="BA137" s="341"/>
      <c r="BB137" s="341"/>
      <c r="BC137" s="393"/>
      <c r="BD137" s="341"/>
      <c r="BE137" s="341"/>
      <c r="BF137" s="341"/>
      <c r="BG137" s="402"/>
      <c r="BH137" s="403"/>
      <c r="BI137" s="405"/>
      <c r="BJ137" s="405"/>
      <c r="BK137" s="405"/>
      <c r="BL137" s="405"/>
      <c r="BM137" s="514"/>
    </row>
    <row r="138" ht="18.75" customHeight="1">
      <c r="A138" s="336" t="str">
        <f t="shared" si="12"/>
        <v/>
      </c>
      <c r="B138" s="506"/>
      <c r="C138" s="559"/>
      <c r="D138" s="560" t="str">
        <f t="shared" si="13"/>
        <v/>
      </c>
      <c r="E138" s="401"/>
      <c r="F138" s="394"/>
      <c r="G138" s="341" t="str">
        <f t="array" ref="G138">IF(C138="","",XLOOKUP(C138,'Master Data'!K:K,'Master Data'!N:N,"Input in Master Data",0,1))</f>
        <v/>
      </c>
      <c r="H138" s="341" t="str">
        <f t="array" ref="H138">IF(C138="","",XLOOKUP(C138,'Master Data'!K:K,'Master Data'!O:O,"Input in Master Data",0,1))</f>
        <v/>
      </c>
      <c r="I138" s="341" t="str">
        <f t="array" ref="I138">if(U138="","",XLOOKUP(U138,Master[Company],Master[Blow],"Unknown",0,1))</f>
        <v/>
      </c>
      <c r="J138" s="341" t="str">
        <f t="array" ref="J138">if(U138="","",XLOOKUP(U138,Master[Company],Master[Pigging],"Unknown",0,1))</f>
        <v/>
      </c>
      <c r="K138" s="341" t="str">
        <f t="array" ref="K138">if(U138="","",XLOOKUP(U138,Master[Company],Master[Load Method],"Unknown",0,1))</f>
        <v/>
      </c>
      <c r="L138" s="341" t="str">
        <f t="array" ref="L138">if(U138="","",XLOOKUP(U138,Master[Company],Master[Line Distance],"Unknown",0,1))</f>
        <v/>
      </c>
      <c r="M138" s="394"/>
      <c r="N138" s="341"/>
      <c r="O138" s="341"/>
      <c r="P138" s="341" t="str">
        <f t="array" ref="P138">if(U138="","",XLOOKUP(U138,Master[Company],Master[Terms],"NA",0,1))</f>
        <v/>
      </c>
      <c r="Q138" s="341" t="str">
        <f t="shared" si="14"/>
        <v/>
      </c>
      <c r="R138" s="341" t="str">
        <f t="array" ref="R138">if(U138="","",XLOOKUP(U138,Master[Company],Master[Group],"NA",0,1))</f>
        <v/>
      </c>
      <c r="S138" s="341" t="str">
        <f t="array" ref="S138">if(U138="","",XLOOKUP(U138,Master[Company],Master[Loading Location],"NA",0,1))</f>
        <v/>
      </c>
      <c r="T138" s="341" t="str">
        <f t="array" ref="T138">if(U138="","",XLOOKUP(U138,Master[Company],Master[Acronym],"NA",0,1))</f>
        <v/>
      </c>
      <c r="U138" s="341"/>
      <c r="V138" s="342"/>
      <c r="W138" s="342"/>
      <c r="X138" s="341"/>
      <c r="Y138" s="341" t="str">
        <f t="shared" si="11"/>
        <v/>
      </c>
      <c r="Z138" s="341"/>
      <c r="AA138" s="341"/>
      <c r="AB138" s="341"/>
      <c r="AC138" s="401"/>
      <c r="AD138" s="563"/>
      <c r="AE138" s="564"/>
      <c r="AF138" s="564"/>
      <c r="AG138" s="564"/>
      <c r="AH138" s="564"/>
      <c r="AI138" s="564"/>
      <c r="AJ138" s="564"/>
      <c r="AK138" s="565"/>
      <c r="AL138" s="564"/>
      <c r="AM138" s="564"/>
      <c r="AN138" s="564"/>
      <c r="AO138" s="564"/>
      <c r="AP138" s="564"/>
      <c r="AQ138" s="564"/>
      <c r="AR138" s="564"/>
      <c r="AS138" s="564"/>
      <c r="AT138" s="394"/>
      <c r="AU138" s="306"/>
      <c r="AV138" s="306"/>
      <c r="AW138" s="394"/>
      <c r="AX138" s="401"/>
      <c r="AY138" s="341"/>
      <c r="AZ138" s="341"/>
      <c r="BA138" s="341"/>
      <c r="BB138" s="341"/>
      <c r="BC138" s="393"/>
      <c r="BD138" s="341"/>
      <c r="BE138" s="341"/>
      <c r="BF138" s="341"/>
      <c r="BG138" s="402"/>
      <c r="BH138" s="403"/>
      <c r="BI138" s="405"/>
      <c r="BJ138" s="405"/>
      <c r="BK138" s="405"/>
      <c r="BL138" s="405"/>
      <c r="BM138" s="514"/>
    </row>
    <row r="139" ht="18.75" customHeight="1">
      <c r="A139" s="336" t="str">
        <f t="shared" si="12"/>
        <v/>
      </c>
      <c r="B139" s="506"/>
      <c r="C139" s="559"/>
      <c r="D139" s="560" t="str">
        <f t="shared" si="13"/>
        <v/>
      </c>
      <c r="E139" s="401"/>
      <c r="F139" s="394"/>
      <c r="G139" s="341" t="str">
        <f t="array" ref="G139">IF(C139="","",XLOOKUP(C139,'Master Data'!K:K,'Master Data'!N:N,"Input in Master Data",0,1))</f>
        <v/>
      </c>
      <c r="H139" s="341" t="str">
        <f t="array" ref="H139">IF(C139="","",XLOOKUP(C139,'Master Data'!K:K,'Master Data'!O:O,"Input in Master Data",0,1))</f>
        <v/>
      </c>
      <c r="I139" s="341" t="str">
        <f t="array" ref="I139">if(U139="","",XLOOKUP(U139,Master[Company],Master[Blow],"Unknown",0,1))</f>
        <v/>
      </c>
      <c r="J139" s="341" t="str">
        <f t="array" ref="J139">if(U139="","",XLOOKUP(U139,Master[Company],Master[Pigging],"Unknown",0,1))</f>
        <v/>
      </c>
      <c r="K139" s="341" t="str">
        <f t="array" ref="K139">if(U139="","",XLOOKUP(U139,Master[Company],Master[Load Method],"Unknown",0,1))</f>
        <v/>
      </c>
      <c r="L139" s="341" t="str">
        <f t="array" ref="L139">if(U139="","",XLOOKUP(U139,Master[Company],Master[Line Distance],"Unknown",0,1))</f>
        <v/>
      </c>
      <c r="M139" s="394"/>
      <c r="N139" s="341"/>
      <c r="O139" s="341"/>
      <c r="P139" s="341" t="str">
        <f t="array" ref="P139">if(U139="","",XLOOKUP(U139,Master[Company],Master[Terms],"NA",0,1))</f>
        <v/>
      </c>
      <c r="Q139" s="341" t="str">
        <f t="shared" si="14"/>
        <v/>
      </c>
      <c r="R139" s="341" t="str">
        <f t="array" ref="R139">if(U139="","",XLOOKUP(U139,Master[Company],Master[Group],"NA",0,1))</f>
        <v/>
      </c>
      <c r="S139" s="341" t="str">
        <f t="array" ref="S139">if(U139="","",XLOOKUP(U139,Master[Company],Master[Loading Location],"NA",0,1))</f>
        <v/>
      </c>
      <c r="T139" s="341" t="str">
        <f t="array" ref="T139">if(U139="","",XLOOKUP(U139,Master[Company],Master[Acronym],"NA",0,1))</f>
        <v/>
      </c>
      <c r="U139" s="341"/>
      <c r="V139" s="342"/>
      <c r="W139" s="342"/>
      <c r="X139" s="341"/>
      <c r="Y139" s="341" t="str">
        <f t="shared" si="11"/>
        <v/>
      </c>
      <c r="Z139" s="341"/>
      <c r="AA139" s="341"/>
      <c r="AB139" s="341"/>
      <c r="AC139" s="401"/>
      <c r="AD139" s="563"/>
      <c r="AE139" s="564"/>
      <c r="AF139" s="564"/>
      <c r="AG139" s="564"/>
      <c r="AH139" s="564"/>
      <c r="AI139" s="564"/>
      <c r="AJ139" s="564"/>
      <c r="AK139" s="565"/>
      <c r="AL139" s="564"/>
      <c r="AM139" s="564"/>
      <c r="AN139" s="564"/>
      <c r="AO139" s="564"/>
      <c r="AP139" s="564"/>
      <c r="AQ139" s="564"/>
      <c r="AR139" s="564"/>
      <c r="AS139" s="564"/>
      <c r="AT139" s="394"/>
      <c r="AU139" s="306"/>
      <c r="AV139" s="306"/>
      <c r="AW139" s="394"/>
      <c r="AX139" s="401"/>
      <c r="AY139" s="341"/>
      <c r="AZ139" s="341"/>
      <c r="BA139" s="341"/>
      <c r="BB139" s="341"/>
      <c r="BC139" s="393"/>
      <c r="BD139" s="341"/>
      <c r="BE139" s="341"/>
      <c r="BF139" s="341"/>
      <c r="BG139" s="402"/>
      <c r="BH139" s="403"/>
      <c r="BI139" s="405"/>
      <c r="BJ139" s="405"/>
      <c r="BK139" s="405"/>
      <c r="BL139" s="405"/>
      <c r="BM139" s="514"/>
    </row>
    <row r="140" ht="18.75" customHeight="1">
      <c r="A140" s="336" t="str">
        <f t="shared" si="12"/>
        <v/>
      </c>
      <c r="B140" s="506"/>
      <c r="C140" s="559"/>
      <c r="D140" s="560" t="str">
        <f t="shared" si="13"/>
        <v/>
      </c>
      <c r="E140" s="401"/>
      <c r="F140" s="394"/>
      <c r="G140" s="341" t="str">
        <f t="array" ref="G140">IF(C140="","",XLOOKUP(C140,'Master Data'!K:K,'Master Data'!N:N,"Input in Master Data",0,1))</f>
        <v/>
      </c>
      <c r="H140" s="341" t="str">
        <f t="array" ref="H140">IF(C140="","",XLOOKUP(C140,'Master Data'!K:K,'Master Data'!O:O,"Input in Master Data",0,1))</f>
        <v/>
      </c>
      <c r="I140" s="341" t="str">
        <f t="array" ref="I140">if(U140="","",XLOOKUP(U140,Master[Company],Master[Blow],"Unknown",0,1))</f>
        <v/>
      </c>
      <c r="J140" s="341" t="str">
        <f t="array" ref="J140">if(U140="","",XLOOKUP(U140,Master[Company],Master[Pigging],"Unknown",0,1))</f>
        <v/>
      </c>
      <c r="K140" s="341" t="str">
        <f t="array" ref="K140">if(U140="","",XLOOKUP(U140,Master[Company],Master[Load Method],"Unknown",0,1))</f>
        <v/>
      </c>
      <c r="L140" s="341" t="str">
        <f t="array" ref="L140">if(U140="","",XLOOKUP(U140,Master[Company],Master[Line Distance],"Unknown",0,1))</f>
        <v/>
      </c>
      <c r="M140" s="394"/>
      <c r="N140" s="341"/>
      <c r="O140" s="341"/>
      <c r="P140" s="341" t="str">
        <f t="array" ref="P140">if(U140="","",XLOOKUP(U140,Master[Company],Master[Terms],"NA",0,1))</f>
        <v/>
      </c>
      <c r="Q140" s="341" t="str">
        <f t="shared" si="14"/>
        <v/>
      </c>
      <c r="R140" s="341" t="str">
        <f t="array" ref="R140">if(U140="","",XLOOKUP(U140,Master[Company],Master[Group],"NA",0,1))</f>
        <v/>
      </c>
      <c r="S140" s="341" t="str">
        <f t="array" ref="S140">if(U140="","",XLOOKUP(U140,Master[Company],Master[Loading Location],"NA",0,1))</f>
        <v/>
      </c>
      <c r="T140" s="341" t="str">
        <f t="array" ref="T140">if(U140="","",XLOOKUP(U140,Master[Company],Master[Acronym],"NA",0,1))</f>
        <v/>
      </c>
      <c r="U140" s="341"/>
      <c r="V140" s="342"/>
      <c r="W140" s="342"/>
      <c r="X140" s="341"/>
      <c r="Y140" s="341" t="str">
        <f t="shared" si="11"/>
        <v/>
      </c>
      <c r="Z140" s="341"/>
      <c r="AA140" s="341"/>
      <c r="AB140" s="341"/>
      <c r="AC140" s="401"/>
      <c r="AD140" s="563"/>
      <c r="AE140" s="564"/>
      <c r="AF140" s="564"/>
      <c r="AG140" s="564"/>
      <c r="AH140" s="564"/>
      <c r="AI140" s="564"/>
      <c r="AJ140" s="564"/>
      <c r="AK140" s="565"/>
      <c r="AL140" s="564"/>
      <c r="AM140" s="564"/>
      <c r="AN140" s="564"/>
      <c r="AO140" s="564"/>
      <c r="AP140" s="564"/>
      <c r="AQ140" s="564"/>
      <c r="AR140" s="564"/>
      <c r="AS140" s="564"/>
      <c r="AT140" s="394"/>
      <c r="AU140" s="306"/>
      <c r="AV140" s="306"/>
      <c r="AW140" s="394"/>
      <c r="AX140" s="401"/>
      <c r="AY140" s="341"/>
      <c r="AZ140" s="341"/>
      <c r="BA140" s="341"/>
      <c r="BB140" s="341"/>
      <c r="BC140" s="393"/>
      <c r="BD140" s="341"/>
      <c r="BE140" s="341"/>
      <c r="BF140" s="341"/>
      <c r="BG140" s="402"/>
      <c r="BH140" s="403"/>
      <c r="BI140" s="405"/>
      <c r="BJ140" s="405"/>
      <c r="BK140" s="405"/>
      <c r="BL140" s="405"/>
      <c r="BM140" s="514"/>
    </row>
    <row r="141" ht="18.75" customHeight="1">
      <c r="A141" s="336" t="str">
        <f t="shared" si="12"/>
        <v/>
      </c>
      <c r="B141" s="506"/>
      <c r="C141" s="559"/>
      <c r="D141" s="560" t="str">
        <f t="shared" si="13"/>
        <v/>
      </c>
      <c r="E141" s="401"/>
      <c r="F141" s="394"/>
      <c r="G141" s="341" t="str">
        <f t="array" ref="G141">IF(C141="","",XLOOKUP(C141,'Master Data'!K:K,'Master Data'!N:N,"Input in Master Data",0,1))</f>
        <v/>
      </c>
      <c r="H141" s="341" t="str">
        <f t="array" ref="H141">IF(C141="","",XLOOKUP(C141,'Master Data'!K:K,'Master Data'!O:O,"Input in Master Data",0,1))</f>
        <v/>
      </c>
      <c r="I141" s="341" t="str">
        <f t="array" ref="I141">if(U141="","",XLOOKUP(U141,Master[Company],Master[Blow],"Unknown",0,1))</f>
        <v/>
      </c>
      <c r="J141" s="341" t="str">
        <f t="array" ref="J141">if(U141="","",XLOOKUP(U141,Master[Company],Master[Pigging],"Unknown",0,1))</f>
        <v/>
      </c>
      <c r="K141" s="341" t="str">
        <f t="array" ref="K141">if(U141="","",XLOOKUP(U141,Master[Company],Master[Load Method],"Unknown",0,1))</f>
        <v/>
      </c>
      <c r="L141" s="341" t="str">
        <f t="array" ref="L141">if(U141="","",XLOOKUP(U141,Master[Company],Master[Line Distance],"Unknown",0,1))</f>
        <v/>
      </c>
      <c r="M141" s="394"/>
      <c r="N141" s="341"/>
      <c r="O141" s="341"/>
      <c r="P141" s="341" t="str">
        <f t="array" ref="P141">if(U141="","",XLOOKUP(U141,Master[Company],Master[Terms],"NA",0,1))</f>
        <v/>
      </c>
      <c r="Q141" s="341" t="str">
        <f t="shared" si="14"/>
        <v/>
      </c>
      <c r="R141" s="341" t="str">
        <f t="array" ref="R141">if(U141="","",XLOOKUP(U141,Master[Company],Master[Group],"NA",0,1))</f>
        <v/>
      </c>
      <c r="S141" s="341" t="str">
        <f t="array" ref="S141">if(U141="","",XLOOKUP(U141,Master[Company],Master[Loading Location],"NA",0,1))</f>
        <v/>
      </c>
      <c r="T141" s="341" t="str">
        <f t="array" ref="T141">if(U141="","",XLOOKUP(U141,Master[Company],Master[Acronym],"NA",0,1))</f>
        <v/>
      </c>
      <c r="U141" s="341"/>
      <c r="V141" s="342"/>
      <c r="W141" s="342"/>
      <c r="X141" s="341"/>
      <c r="Y141" s="341" t="str">
        <f t="shared" si="11"/>
        <v/>
      </c>
      <c r="Z141" s="341"/>
      <c r="AA141" s="341"/>
      <c r="AB141" s="341"/>
      <c r="AC141" s="401"/>
      <c r="AD141" s="563"/>
      <c r="AE141" s="564"/>
      <c r="AF141" s="564"/>
      <c r="AG141" s="564"/>
      <c r="AH141" s="564"/>
      <c r="AI141" s="564"/>
      <c r="AJ141" s="564"/>
      <c r="AK141" s="565"/>
      <c r="AL141" s="564"/>
      <c r="AM141" s="564"/>
      <c r="AN141" s="564"/>
      <c r="AO141" s="564"/>
      <c r="AP141" s="564"/>
      <c r="AQ141" s="564"/>
      <c r="AR141" s="564"/>
      <c r="AS141" s="564"/>
      <c r="AT141" s="394"/>
      <c r="AU141" s="306"/>
      <c r="AV141" s="306"/>
      <c r="AW141" s="394"/>
      <c r="AX141" s="401"/>
      <c r="AY141" s="341"/>
      <c r="AZ141" s="341"/>
      <c r="BA141" s="341"/>
      <c r="BB141" s="341"/>
      <c r="BC141" s="393"/>
      <c r="BD141" s="341"/>
      <c r="BE141" s="341"/>
      <c r="BF141" s="341"/>
      <c r="BG141" s="402"/>
      <c r="BH141" s="403"/>
      <c r="BI141" s="405"/>
      <c r="BJ141" s="405"/>
      <c r="BK141" s="405"/>
      <c r="BL141" s="405"/>
      <c r="BM141" s="514"/>
    </row>
    <row r="142" ht="18.75" customHeight="1">
      <c r="A142" s="336" t="str">
        <f t="shared" si="12"/>
        <v/>
      </c>
      <c r="B142" s="506"/>
      <c r="C142" s="559"/>
      <c r="D142" s="560" t="str">
        <f t="shared" si="13"/>
        <v/>
      </c>
      <c r="E142" s="401"/>
      <c r="F142" s="394"/>
      <c r="G142" s="341" t="str">
        <f t="array" ref="G142">IF(C142="","",XLOOKUP(C142,'Master Data'!K:K,'Master Data'!N:N,"Input in Master Data",0,1))</f>
        <v/>
      </c>
      <c r="H142" s="341" t="str">
        <f t="array" ref="H142">IF(C142="","",XLOOKUP(C142,'Master Data'!K:K,'Master Data'!O:O,"Input in Master Data",0,1))</f>
        <v/>
      </c>
      <c r="I142" s="341" t="str">
        <f t="array" ref="I142">if(U142="","",XLOOKUP(U142,Master[Company],Master[Blow],"Unknown",0,1))</f>
        <v/>
      </c>
      <c r="J142" s="341" t="str">
        <f t="array" ref="J142">if(U142="","",XLOOKUP(U142,Master[Company],Master[Pigging],"Unknown",0,1))</f>
        <v/>
      </c>
      <c r="K142" s="341" t="str">
        <f t="array" ref="K142">if(U142="","",XLOOKUP(U142,Master[Company],Master[Load Method],"Unknown",0,1))</f>
        <v/>
      </c>
      <c r="L142" s="341" t="str">
        <f t="array" ref="L142">if(U142="","",XLOOKUP(U142,Master[Company],Master[Line Distance],"Unknown",0,1))</f>
        <v/>
      </c>
      <c r="M142" s="394"/>
      <c r="N142" s="341"/>
      <c r="O142" s="341"/>
      <c r="P142" s="341" t="str">
        <f t="array" ref="P142">if(U142="","",XLOOKUP(U142,Master[Company],Master[Terms],"NA",0,1))</f>
        <v/>
      </c>
      <c r="Q142" s="341" t="str">
        <f t="shared" si="14"/>
        <v/>
      </c>
      <c r="R142" s="341" t="str">
        <f t="array" ref="R142">if(U142="","",XLOOKUP(U142,Master[Company],Master[Group],"NA",0,1))</f>
        <v/>
      </c>
      <c r="S142" s="341" t="str">
        <f t="array" ref="S142">if(U142="","",XLOOKUP(U142,Master[Company],Master[Loading Location],"NA",0,1))</f>
        <v/>
      </c>
      <c r="T142" s="341" t="str">
        <f t="array" ref="T142">if(U142="","",XLOOKUP(U142,Master[Company],Master[Acronym],"NA",0,1))</f>
        <v/>
      </c>
      <c r="U142" s="341"/>
      <c r="V142" s="342"/>
      <c r="W142" s="342"/>
      <c r="X142" s="341"/>
      <c r="Y142" s="341" t="str">
        <f t="shared" si="11"/>
        <v/>
      </c>
      <c r="Z142" s="341"/>
      <c r="AA142" s="341"/>
      <c r="AB142" s="341"/>
      <c r="AC142" s="401"/>
      <c r="AD142" s="563"/>
      <c r="AE142" s="564"/>
      <c r="AF142" s="564"/>
      <c r="AG142" s="564"/>
      <c r="AH142" s="564"/>
      <c r="AI142" s="564"/>
      <c r="AJ142" s="564"/>
      <c r="AK142" s="565"/>
      <c r="AL142" s="564"/>
      <c r="AM142" s="564"/>
      <c r="AN142" s="564"/>
      <c r="AO142" s="564"/>
      <c r="AP142" s="564"/>
      <c r="AQ142" s="564"/>
      <c r="AR142" s="564"/>
      <c r="AS142" s="564"/>
      <c r="AT142" s="394"/>
      <c r="AU142" s="306"/>
      <c r="AV142" s="306"/>
      <c r="AW142" s="394"/>
      <c r="AX142" s="401"/>
      <c r="AY142" s="341"/>
      <c r="AZ142" s="341"/>
      <c r="BA142" s="341"/>
      <c r="BB142" s="341"/>
      <c r="BC142" s="393"/>
      <c r="BD142" s="341"/>
      <c r="BE142" s="341"/>
      <c r="BF142" s="341"/>
      <c r="BG142" s="402"/>
      <c r="BH142" s="403"/>
      <c r="BI142" s="405"/>
      <c r="BJ142" s="405"/>
      <c r="BK142" s="405"/>
      <c r="BL142" s="405"/>
      <c r="BM142" s="514"/>
    </row>
    <row r="143" ht="18.75" customHeight="1">
      <c r="A143" s="336" t="str">
        <f t="shared" si="12"/>
        <v/>
      </c>
      <c r="B143" s="506"/>
      <c r="C143" s="559"/>
      <c r="D143" s="560" t="str">
        <f t="shared" si="13"/>
        <v/>
      </c>
      <c r="E143" s="401"/>
      <c r="F143" s="394"/>
      <c r="G143" s="341" t="str">
        <f t="array" ref="G143">IF(C143="","",XLOOKUP(C143,'Master Data'!K:K,'Master Data'!N:N,"Input in Master Data",0,1))</f>
        <v/>
      </c>
      <c r="H143" s="341" t="str">
        <f t="array" ref="H143">IF(C143="","",XLOOKUP(C143,'Master Data'!K:K,'Master Data'!O:O,"Input in Master Data",0,1))</f>
        <v/>
      </c>
      <c r="I143" s="341" t="str">
        <f t="array" ref="I143">if(U143="","",XLOOKUP(U143,Master[Company],Master[Blow],"Unknown",0,1))</f>
        <v/>
      </c>
      <c r="J143" s="341" t="str">
        <f t="array" ref="J143">if(U143="","",XLOOKUP(U143,Master[Company],Master[Pigging],"Unknown",0,1))</f>
        <v/>
      </c>
      <c r="K143" s="341" t="str">
        <f t="array" ref="K143">if(U143="","",XLOOKUP(U143,Master[Company],Master[Load Method],"Unknown",0,1))</f>
        <v/>
      </c>
      <c r="L143" s="341" t="str">
        <f t="array" ref="L143">if(U143="","",XLOOKUP(U143,Master[Company],Master[Line Distance],"Unknown",0,1))</f>
        <v/>
      </c>
      <c r="M143" s="394"/>
      <c r="N143" s="341"/>
      <c r="O143" s="341"/>
      <c r="P143" s="341" t="str">
        <f t="array" ref="P143">if(U143="","",XLOOKUP(U143,Master[Company],Master[Terms],"NA",0,1))</f>
        <v/>
      </c>
      <c r="Q143" s="341" t="str">
        <f t="shared" si="14"/>
        <v/>
      </c>
      <c r="R143" s="341" t="str">
        <f t="array" ref="R143">if(U143="","",XLOOKUP(U143,Master[Company],Master[Group],"NA",0,1))</f>
        <v/>
      </c>
      <c r="S143" s="341" t="str">
        <f t="array" ref="S143">if(U143="","",XLOOKUP(U143,Master[Company],Master[Loading Location],"NA",0,1))</f>
        <v/>
      </c>
      <c r="T143" s="341" t="str">
        <f t="array" ref="T143">if(U143="","",XLOOKUP(U143,Master[Company],Master[Acronym],"NA",0,1))</f>
        <v/>
      </c>
      <c r="U143" s="341"/>
      <c r="V143" s="342"/>
      <c r="W143" s="342"/>
      <c r="X143" s="341"/>
      <c r="Y143" s="341" t="str">
        <f t="shared" si="11"/>
        <v/>
      </c>
      <c r="Z143" s="341"/>
      <c r="AA143" s="341"/>
      <c r="AB143" s="341"/>
      <c r="AC143" s="401"/>
      <c r="AD143" s="563"/>
      <c r="AE143" s="564"/>
      <c r="AF143" s="564"/>
      <c r="AG143" s="564"/>
      <c r="AH143" s="564"/>
      <c r="AI143" s="564"/>
      <c r="AJ143" s="564"/>
      <c r="AK143" s="565"/>
      <c r="AL143" s="564"/>
      <c r="AM143" s="564"/>
      <c r="AN143" s="564"/>
      <c r="AO143" s="564"/>
      <c r="AP143" s="564"/>
      <c r="AQ143" s="564"/>
      <c r="AR143" s="564"/>
      <c r="AS143" s="564"/>
      <c r="AT143" s="394"/>
      <c r="AU143" s="306"/>
      <c r="AV143" s="306"/>
      <c r="AW143" s="394"/>
      <c r="AX143" s="401"/>
      <c r="AY143" s="341"/>
      <c r="AZ143" s="341"/>
      <c r="BA143" s="341"/>
      <c r="BB143" s="341"/>
      <c r="BC143" s="393"/>
      <c r="BD143" s="341"/>
      <c r="BE143" s="341"/>
      <c r="BF143" s="341"/>
      <c r="BG143" s="402"/>
      <c r="BH143" s="403"/>
      <c r="BI143" s="405"/>
      <c r="BJ143" s="405"/>
      <c r="BK143" s="405"/>
      <c r="BL143" s="405"/>
      <c r="BM143" s="514"/>
    </row>
    <row r="144" ht="18.75" customHeight="1">
      <c r="A144" s="336" t="str">
        <f t="shared" si="12"/>
        <v/>
      </c>
      <c r="B144" s="506"/>
      <c r="C144" s="559"/>
      <c r="D144" s="560" t="str">
        <f t="shared" si="13"/>
        <v/>
      </c>
      <c r="E144" s="401"/>
      <c r="F144" s="394"/>
      <c r="G144" s="341" t="str">
        <f t="array" ref="G144">IF(C144="","",XLOOKUP(C144,'Master Data'!K:K,'Master Data'!N:N,"Input in Master Data",0,1))</f>
        <v/>
      </c>
      <c r="H144" s="341" t="str">
        <f t="array" ref="H144">IF(C144="","",XLOOKUP(C144,'Master Data'!K:K,'Master Data'!O:O,"Input in Master Data",0,1))</f>
        <v/>
      </c>
      <c r="I144" s="341" t="str">
        <f t="array" ref="I144">if(U144="","",XLOOKUP(U144,Master[Company],Master[Blow],"Unknown",0,1))</f>
        <v/>
      </c>
      <c r="J144" s="341" t="str">
        <f t="array" ref="J144">if(U144="","",XLOOKUP(U144,Master[Company],Master[Pigging],"Unknown",0,1))</f>
        <v/>
      </c>
      <c r="K144" s="341" t="str">
        <f t="array" ref="K144">if(U144="","",XLOOKUP(U144,Master[Company],Master[Load Method],"Unknown",0,1))</f>
        <v/>
      </c>
      <c r="L144" s="341" t="str">
        <f t="array" ref="L144">if(U144="","",XLOOKUP(U144,Master[Company],Master[Line Distance],"Unknown",0,1))</f>
        <v/>
      </c>
      <c r="M144" s="394"/>
      <c r="N144" s="341"/>
      <c r="O144" s="341"/>
      <c r="P144" s="341" t="str">
        <f t="array" ref="P144">if(U144="","",XLOOKUP(U144,Master[Company],Master[Terms],"NA",0,1))</f>
        <v/>
      </c>
      <c r="Q144" s="341" t="str">
        <f t="shared" si="14"/>
        <v/>
      </c>
      <c r="R144" s="341" t="str">
        <f t="array" ref="R144">if(U144="","",XLOOKUP(U144,Master[Company],Master[Group],"NA",0,1))</f>
        <v/>
      </c>
      <c r="S144" s="341" t="str">
        <f t="array" ref="S144">if(U144="","",XLOOKUP(U144,Master[Company],Master[Loading Location],"NA",0,1))</f>
        <v/>
      </c>
      <c r="T144" s="341" t="str">
        <f t="array" ref="T144">if(U144="","",XLOOKUP(U144,Master[Company],Master[Acronym],"NA",0,1))</f>
        <v/>
      </c>
      <c r="U144" s="341"/>
      <c r="V144" s="342"/>
      <c r="W144" s="342"/>
      <c r="X144" s="341"/>
      <c r="Y144" s="341" t="str">
        <f t="shared" si="11"/>
        <v/>
      </c>
      <c r="Z144" s="341"/>
      <c r="AA144" s="341"/>
      <c r="AB144" s="341"/>
      <c r="AC144" s="401"/>
      <c r="AD144" s="563"/>
      <c r="AE144" s="564"/>
      <c r="AF144" s="564"/>
      <c r="AG144" s="564"/>
      <c r="AH144" s="564"/>
      <c r="AI144" s="564"/>
      <c r="AJ144" s="564"/>
      <c r="AK144" s="565"/>
      <c r="AL144" s="564"/>
      <c r="AM144" s="564"/>
      <c r="AN144" s="564"/>
      <c r="AO144" s="564"/>
      <c r="AP144" s="564"/>
      <c r="AQ144" s="564"/>
      <c r="AR144" s="564"/>
      <c r="AS144" s="564"/>
      <c r="AT144" s="394"/>
      <c r="AU144" s="306"/>
      <c r="AV144" s="306"/>
      <c r="AW144" s="394"/>
      <c r="AX144" s="401"/>
      <c r="AY144" s="341"/>
      <c r="AZ144" s="341"/>
      <c r="BA144" s="341"/>
      <c r="BB144" s="341"/>
      <c r="BC144" s="393"/>
      <c r="BD144" s="341"/>
      <c r="BE144" s="341"/>
      <c r="BF144" s="341"/>
      <c r="BG144" s="402"/>
      <c r="BH144" s="403"/>
      <c r="BI144" s="405"/>
      <c r="BJ144" s="405"/>
      <c r="BK144" s="405"/>
      <c r="BL144" s="405"/>
      <c r="BM144" s="514"/>
    </row>
    <row r="145" ht="18.75" customHeight="1">
      <c r="A145" s="336" t="str">
        <f t="shared" si="12"/>
        <v/>
      </c>
      <c r="B145" s="506"/>
      <c r="C145" s="559"/>
      <c r="D145" s="560" t="str">
        <f t="shared" si="13"/>
        <v/>
      </c>
      <c r="E145" s="401"/>
      <c r="F145" s="394"/>
      <c r="G145" s="341" t="str">
        <f t="array" ref="G145">IF(C145="","",XLOOKUP(C145,'Master Data'!K:K,'Master Data'!N:N,"Input in Master Data",0,1))</f>
        <v/>
      </c>
      <c r="H145" s="341" t="str">
        <f t="array" ref="H145">IF(C145="","",XLOOKUP(C145,'Master Data'!K:K,'Master Data'!O:O,"Input in Master Data",0,1))</f>
        <v/>
      </c>
      <c r="I145" s="341" t="str">
        <f t="array" ref="I145">if(U145="","",XLOOKUP(U145,Master[Company],Master[Blow],"Unknown",0,1))</f>
        <v/>
      </c>
      <c r="J145" s="341" t="str">
        <f t="array" ref="J145">if(U145="","",XLOOKUP(U145,Master[Company],Master[Pigging],"Unknown",0,1))</f>
        <v/>
      </c>
      <c r="K145" s="341" t="str">
        <f t="array" ref="K145">if(U145="","",XLOOKUP(U145,Master[Company],Master[Load Method],"Unknown",0,1))</f>
        <v/>
      </c>
      <c r="L145" s="341" t="str">
        <f t="array" ref="L145">if(U145="","",XLOOKUP(U145,Master[Company],Master[Line Distance],"Unknown",0,1))</f>
        <v/>
      </c>
      <c r="M145" s="394"/>
      <c r="N145" s="341"/>
      <c r="O145" s="341"/>
      <c r="P145" s="341" t="str">
        <f t="array" ref="P145">if(U145="","",XLOOKUP(U145,Master[Company],Master[Terms],"NA",0,1))</f>
        <v/>
      </c>
      <c r="Q145" s="341" t="str">
        <f t="shared" si="14"/>
        <v/>
      </c>
      <c r="R145" s="341" t="str">
        <f t="array" ref="R145">if(U145="","",XLOOKUP(U145,Master[Company],Master[Group],"NA",0,1))</f>
        <v/>
      </c>
      <c r="S145" s="341" t="str">
        <f t="array" ref="S145">if(U145="","",XLOOKUP(U145,Master[Company],Master[Loading Location],"NA",0,1))</f>
        <v/>
      </c>
      <c r="T145" s="341" t="str">
        <f t="array" ref="T145">if(U145="","",XLOOKUP(U145,Master[Company],Master[Acronym],"NA",0,1))</f>
        <v/>
      </c>
      <c r="U145" s="341"/>
      <c r="V145" s="342"/>
      <c r="W145" s="342"/>
      <c r="X145" s="341"/>
      <c r="Y145" s="341" t="str">
        <f t="shared" si="11"/>
        <v/>
      </c>
      <c r="Z145" s="341"/>
      <c r="AA145" s="341"/>
      <c r="AB145" s="341"/>
      <c r="AC145" s="401"/>
      <c r="AD145" s="563"/>
      <c r="AE145" s="564"/>
      <c r="AF145" s="564"/>
      <c r="AG145" s="564"/>
      <c r="AH145" s="564"/>
      <c r="AI145" s="564"/>
      <c r="AJ145" s="564"/>
      <c r="AK145" s="565"/>
      <c r="AL145" s="564"/>
      <c r="AM145" s="564"/>
      <c r="AN145" s="564"/>
      <c r="AO145" s="564"/>
      <c r="AP145" s="564"/>
      <c r="AQ145" s="564"/>
      <c r="AR145" s="564"/>
      <c r="AS145" s="564"/>
      <c r="AT145" s="394"/>
      <c r="AU145" s="306"/>
      <c r="AV145" s="306"/>
      <c r="AW145" s="394"/>
      <c r="AX145" s="401"/>
      <c r="AY145" s="341"/>
      <c r="AZ145" s="341"/>
      <c r="BA145" s="341"/>
      <c r="BB145" s="341"/>
      <c r="BC145" s="393"/>
      <c r="BD145" s="341"/>
      <c r="BE145" s="341"/>
      <c r="BF145" s="341"/>
      <c r="BG145" s="402"/>
      <c r="BH145" s="403"/>
      <c r="BI145" s="405"/>
      <c r="BJ145" s="405"/>
      <c r="BK145" s="405"/>
      <c r="BL145" s="405"/>
      <c r="BM145" s="514"/>
    </row>
    <row r="146" ht="18.75" customHeight="1">
      <c r="A146" s="336" t="str">
        <f t="shared" si="12"/>
        <v/>
      </c>
      <c r="B146" s="506"/>
      <c r="C146" s="559"/>
      <c r="D146" s="560" t="str">
        <f t="shared" si="13"/>
        <v/>
      </c>
      <c r="E146" s="401"/>
      <c r="F146" s="394"/>
      <c r="G146" s="341" t="str">
        <f t="array" ref="G146">IF(C146="","",XLOOKUP(C146,'Master Data'!K:K,'Master Data'!N:N,"Input in Master Data",0,1))</f>
        <v/>
      </c>
      <c r="H146" s="341" t="str">
        <f t="array" ref="H146">IF(C146="","",XLOOKUP(C146,'Master Data'!K:K,'Master Data'!O:O,"Input in Master Data",0,1))</f>
        <v/>
      </c>
      <c r="I146" s="341" t="str">
        <f t="array" ref="I146">if(U146="","",XLOOKUP(U146,Master[Company],Master[Blow],"Unknown",0,1))</f>
        <v/>
      </c>
      <c r="J146" s="341" t="str">
        <f t="array" ref="J146">if(U146="","",XLOOKUP(U146,Master[Company],Master[Pigging],"Unknown",0,1))</f>
        <v/>
      </c>
      <c r="K146" s="341" t="str">
        <f t="array" ref="K146">if(U146="","",XLOOKUP(U146,Master[Company],Master[Load Method],"Unknown",0,1))</f>
        <v/>
      </c>
      <c r="L146" s="341" t="str">
        <f t="array" ref="L146">if(U146="","",XLOOKUP(U146,Master[Company],Master[Line Distance],"Unknown",0,1))</f>
        <v/>
      </c>
      <c r="M146" s="394"/>
      <c r="N146" s="341"/>
      <c r="O146" s="341"/>
      <c r="P146" s="341" t="str">
        <f t="array" ref="P146">if(U146="","",XLOOKUP(U146,Master[Company],Master[Terms],"NA",0,1))</f>
        <v/>
      </c>
      <c r="Q146" s="341" t="str">
        <f t="shared" si="14"/>
        <v/>
      </c>
      <c r="R146" s="341" t="str">
        <f t="array" ref="R146">if(U146="","",XLOOKUP(U146,Master[Company],Master[Group],"NA",0,1))</f>
        <v/>
      </c>
      <c r="S146" s="341" t="str">
        <f t="array" ref="S146">if(U146="","",XLOOKUP(U146,Master[Company],Master[Loading Location],"NA",0,1))</f>
        <v/>
      </c>
      <c r="T146" s="341" t="str">
        <f t="array" ref="T146">if(U146="","",XLOOKUP(U146,Master[Company],Master[Acronym],"NA",0,1))</f>
        <v/>
      </c>
      <c r="U146" s="341"/>
      <c r="V146" s="342"/>
      <c r="W146" s="342"/>
      <c r="X146" s="341"/>
      <c r="Y146" s="341" t="str">
        <f t="shared" si="11"/>
        <v/>
      </c>
      <c r="Z146" s="341"/>
      <c r="AA146" s="341"/>
      <c r="AB146" s="341"/>
      <c r="AC146" s="401"/>
      <c r="AD146" s="563"/>
      <c r="AE146" s="564"/>
      <c r="AF146" s="564"/>
      <c r="AG146" s="564"/>
      <c r="AH146" s="564"/>
      <c r="AI146" s="564"/>
      <c r="AJ146" s="564"/>
      <c r="AK146" s="565"/>
      <c r="AL146" s="564"/>
      <c r="AM146" s="564"/>
      <c r="AN146" s="564"/>
      <c r="AO146" s="564"/>
      <c r="AP146" s="564"/>
      <c r="AQ146" s="564"/>
      <c r="AR146" s="564"/>
      <c r="AS146" s="564"/>
      <c r="AT146" s="394"/>
      <c r="AU146" s="306"/>
      <c r="AV146" s="306"/>
      <c r="AW146" s="394"/>
      <c r="AX146" s="401"/>
      <c r="AY146" s="341"/>
      <c r="AZ146" s="341"/>
      <c r="BA146" s="341"/>
      <c r="BB146" s="341"/>
      <c r="BC146" s="393"/>
      <c r="BD146" s="341"/>
      <c r="BE146" s="341"/>
      <c r="BF146" s="341"/>
      <c r="BG146" s="402"/>
      <c r="BH146" s="403"/>
      <c r="BI146" s="405"/>
      <c r="BJ146" s="405"/>
      <c r="BK146" s="405"/>
      <c r="BL146" s="405"/>
      <c r="BM146" s="514"/>
    </row>
    <row r="147" ht="18.75" customHeight="1">
      <c r="A147" s="336" t="str">
        <f t="shared" si="12"/>
        <v/>
      </c>
      <c r="B147" s="506"/>
      <c r="C147" s="559"/>
      <c r="D147" s="560" t="str">
        <f t="shared" si="13"/>
        <v/>
      </c>
      <c r="E147" s="401"/>
      <c r="F147" s="394"/>
      <c r="G147" s="341" t="str">
        <f t="array" ref="G147">IF(C147="","",XLOOKUP(C147,'Master Data'!K:K,'Master Data'!N:N,"Input in Master Data",0,1))</f>
        <v/>
      </c>
      <c r="H147" s="341" t="str">
        <f t="array" ref="H147">IF(C147="","",XLOOKUP(C147,'Master Data'!K:K,'Master Data'!O:O,"Input in Master Data",0,1))</f>
        <v/>
      </c>
      <c r="I147" s="341" t="str">
        <f t="array" ref="I147">if(U147="","",XLOOKUP(U147,Master[Company],Master[Blow],"Unknown",0,1))</f>
        <v/>
      </c>
      <c r="J147" s="341" t="str">
        <f t="array" ref="J147">if(U147="","",XLOOKUP(U147,Master[Company],Master[Pigging],"Unknown",0,1))</f>
        <v/>
      </c>
      <c r="K147" s="341" t="str">
        <f t="array" ref="K147">if(U147="","",XLOOKUP(U147,Master[Company],Master[Load Method],"Unknown",0,1))</f>
        <v/>
      </c>
      <c r="L147" s="341" t="str">
        <f t="array" ref="L147">if(U147="","",XLOOKUP(U147,Master[Company],Master[Line Distance],"Unknown",0,1))</f>
        <v/>
      </c>
      <c r="M147" s="394"/>
      <c r="N147" s="341"/>
      <c r="O147" s="341"/>
      <c r="P147" s="341" t="str">
        <f t="array" ref="P147">if(U147="","",XLOOKUP(U147,Master[Company],Master[Terms],"NA",0,1))</f>
        <v/>
      </c>
      <c r="Q147" s="341" t="str">
        <f t="shared" si="14"/>
        <v/>
      </c>
      <c r="R147" s="341" t="str">
        <f t="array" ref="R147">if(U147="","",XLOOKUP(U147,Master[Company],Master[Group],"NA",0,1))</f>
        <v/>
      </c>
      <c r="S147" s="341" t="str">
        <f t="array" ref="S147">if(U147="","",XLOOKUP(U147,Master[Company],Master[Loading Location],"NA",0,1))</f>
        <v/>
      </c>
      <c r="T147" s="341" t="str">
        <f t="array" ref="T147">if(U147="","",XLOOKUP(U147,Master[Company],Master[Acronym],"NA",0,1))</f>
        <v/>
      </c>
      <c r="U147" s="341"/>
      <c r="V147" s="342"/>
      <c r="W147" s="342"/>
      <c r="X147" s="341"/>
      <c r="Y147" s="341" t="str">
        <f t="shared" si="11"/>
        <v/>
      </c>
      <c r="Z147" s="341"/>
      <c r="AA147" s="341"/>
      <c r="AB147" s="341"/>
      <c r="AC147" s="401"/>
      <c r="AD147" s="563"/>
      <c r="AE147" s="564"/>
      <c r="AF147" s="564"/>
      <c r="AG147" s="564"/>
      <c r="AH147" s="564"/>
      <c r="AI147" s="564"/>
      <c r="AJ147" s="564"/>
      <c r="AK147" s="565"/>
      <c r="AL147" s="564"/>
      <c r="AM147" s="564"/>
      <c r="AN147" s="564"/>
      <c r="AO147" s="564"/>
      <c r="AP147" s="564"/>
      <c r="AQ147" s="564"/>
      <c r="AR147" s="564"/>
      <c r="AS147" s="564"/>
      <c r="AT147" s="394"/>
      <c r="AU147" s="306"/>
      <c r="AV147" s="306"/>
      <c r="AW147" s="394"/>
      <c r="AX147" s="401"/>
      <c r="AY147" s="341"/>
      <c r="AZ147" s="341"/>
      <c r="BA147" s="341"/>
      <c r="BB147" s="341"/>
      <c r="BC147" s="393"/>
      <c r="BD147" s="341"/>
      <c r="BE147" s="341"/>
      <c r="BF147" s="341"/>
      <c r="BG147" s="402"/>
      <c r="BH147" s="403"/>
      <c r="BI147" s="405"/>
      <c r="BJ147" s="405"/>
      <c r="BK147" s="405"/>
      <c r="BL147" s="405"/>
      <c r="BM147" s="514"/>
    </row>
    <row r="148" ht="18.75" customHeight="1">
      <c r="A148" s="336" t="str">
        <f t="shared" si="12"/>
        <v/>
      </c>
      <c r="B148" s="506"/>
      <c r="C148" s="559"/>
      <c r="D148" s="560" t="str">
        <f t="shared" si="13"/>
        <v/>
      </c>
      <c r="E148" s="401"/>
      <c r="F148" s="394"/>
      <c r="G148" s="341" t="str">
        <f t="array" ref="G148">IF(C148="","",XLOOKUP(C148,'Master Data'!K:K,'Master Data'!N:N,"Input in Master Data",0,1))</f>
        <v/>
      </c>
      <c r="H148" s="341" t="str">
        <f t="array" ref="H148">IF(C148="","",XLOOKUP(C148,'Master Data'!K:K,'Master Data'!O:O,"Input in Master Data",0,1))</f>
        <v/>
      </c>
      <c r="I148" s="341" t="str">
        <f t="array" ref="I148">if(U148="","",XLOOKUP(U148,Master[Company],Master[Blow],"Unknown",0,1))</f>
        <v/>
      </c>
      <c r="J148" s="341" t="str">
        <f t="array" ref="J148">if(U148="","",XLOOKUP(U148,Master[Company],Master[Pigging],"Unknown",0,1))</f>
        <v/>
      </c>
      <c r="K148" s="341" t="str">
        <f t="array" ref="K148">if(U148="","",XLOOKUP(U148,Master[Company],Master[Load Method],"Unknown",0,1))</f>
        <v/>
      </c>
      <c r="L148" s="341" t="str">
        <f t="array" ref="L148">if(U148="","",XLOOKUP(U148,Master[Company],Master[Line Distance],"Unknown",0,1))</f>
        <v/>
      </c>
      <c r="M148" s="394"/>
      <c r="N148" s="341"/>
      <c r="O148" s="341"/>
      <c r="P148" s="341" t="str">
        <f t="array" ref="P148">if(U148="","",XLOOKUP(U148,Master[Company],Master[Terms],"NA",0,1))</f>
        <v/>
      </c>
      <c r="Q148" s="341" t="str">
        <f t="shared" si="14"/>
        <v/>
      </c>
      <c r="R148" s="341" t="str">
        <f t="array" ref="R148">if(U148="","",XLOOKUP(U148,Master[Company],Master[Group],"NA",0,1))</f>
        <v/>
      </c>
      <c r="S148" s="341" t="str">
        <f t="array" ref="S148">if(U148="","",XLOOKUP(U148,Master[Company],Master[Loading Location],"NA",0,1))</f>
        <v/>
      </c>
      <c r="T148" s="341" t="str">
        <f t="array" ref="T148">if(U148="","",XLOOKUP(U148,Master[Company],Master[Acronym],"NA",0,1))</f>
        <v/>
      </c>
      <c r="U148" s="341"/>
      <c r="V148" s="342"/>
      <c r="W148" s="342"/>
      <c r="X148" s="341"/>
      <c r="Y148" s="341" t="str">
        <f t="shared" si="11"/>
        <v/>
      </c>
      <c r="Z148" s="341"/>
      <c r="AA148" s="341"/>
      <c r="AB148" s="341"/>
      <c r="AC148" s="401"/>
      <c r="AD148" s="563"/>
      <c r="AE148" s="564"/>
      <c r="AF148" s="564"/>
      <c r="AG148" s="564"/>
      <c r="AH148" s="564"/>
      <c r="AI148" s="564"/>
      <c r="AJ148" s="564"/>
      <c r="AK148" s="565"/>
      <c r="AL148" s="564"/>
      <c r="AM148" s="564"/>
      <c r="AN148" s="564"/>
      <c r="AO148" s="564"/>
      <c r="AP148" s="564"/>
      <c r="AQ148" s="564"/>
      <c r="AR148" s="564"/>
      <c r="AS148" s="564"/>
      <c r="AT148" s="394"/>
      <c r="AU148" s="306"/>
      <c r="AV148" s="306"/>
      <c r="AW148" s="394"/>
      <c r="AX148" s="401"/>
      <c r="AY148" s="341"/>
      <c r="AZ148" s="341"/>
      <c r="BA148" s="341"/>
      <c r="BB148" s="341"/>
      <c r="BC148" s="393"/>
      <c r="BD148" s="341"/>
      <c r="BE148" s="341"/>
      <c r="BF148" s="341"/>
      <c r="BG148" s="402"/>
      <c r="BH148" s="403"/>
      <c r="BI148" s="405"/>
      <c r="BJ148" s="405"/>
      <c r="BK148" s="405"/>
      <c r="BL148" s="405"/>
      <c r="BM148" s="514"/>
    </row>
    <row r="149" ht="18.75" customHeight="1">
      <c r="A149" s="336" t="str">
        <f t="shared" si="12"/>
        <v/>
      </c>
      <c r="B149" s="506"/>
      <c r="C149" s="559"/>
      <c r="D149" s="560" t="str">
        <f t="shared" si="13"/>
        <v/>
      </c>
      <c r="E149" s="401"/>
      <c r="F149" s="394"/>
      <c r="G149" s="341" t="str">
        <f t="array" ref="G149">IF(C149="","",XLOOKUP(C149,'Master Data'!K:K,'Master Data'!N:N,"Input in Master Data",0,1))</f>
        <v/>
      </c>
      <c r="H149" s="341" t="str">
        <f t="array" ref="H149">IF(C149="","",XLOOKUP(C149,'Master Data'!K:K,'Master Data'!O:O,"Input in Master Data",0,1))</f>
        <v/>
      </c>
      <c r="I149" s="341" t="str">
        <f t="array" ref="I149">if(U149="","",XLOOKUP(U149,Master[Company],Master[Blow],"Unknown",0,1))</f>
        <v/>
      </c>
      <c r="J149" s="341" t="str">
        <f t="array" ref="J149">if(U149="","",XLOOKUP(U149,Master[Company],Master[Pigging],"Unknown",0,1))</f>
        <v/>
      </c>
      <c r="K149" s="341" t="str">
        <f t="array" ref="K149">if(U149="","",XLOOKUP(U149,Master[Company],Master[Load Method],"Unknown",0,1))</f>
        <v/>
      </c>
      <c r="L149" s="341" t="str">
        <f t="array" ref="L149">if(U149="","",XLOOKUP(U149,Master[Company],Master[Line Distance],"Unknown",0,1))</f>
        <v/>
      </c>
      <c r="M149" s="394"/>
      <c r="N149" s="341"/>
      <c r="O149" s="341"/>
      <c r="P149" s="341" t="str">
        <f t="array" ref="P149">if(U149="","",XLOOKUP(U149,Master[Company],Master[Terms],"NA",0,1))</f>
        <v/>
      </c>
      <c r="Q149" s="341" t="str">
        <f t="shared" si="14"/>
        <v/>
      </c>
      <c r="R149" s="341" t="str">
        <f t="array" ref="R149">if(U149="","",XLOOKUP(U149,Master[Company],Master[Group],"NA",0,1))</f>
        <v/>
      </c>
      <c r="S149" s="341" t="str">
        <f t="array" ref="S149">if(U149="","",XLOOKUP(U149,Master[Company],Master[Loading Location],"NA",0,1))</f>
        <v/>
      </c>
      <c r="T149" s="341" t="str">
        <f t="array" ref="T149">if(U149="","",XLOOKUP(U149,Master[Company],Master[Acronym],"NA",0,1))</f>
        <v/>
      </c>
      <c r="U149" s="341"/>
      <c r="V149" s="342"/>
      <c r="W149" s="342"/>
      <c r="X149" s="341"/>
      <c r="Y149" s="341" t="str">
        <f t="shared" si="11"/>
        <v/>
      </c>
      <c r="Z149" s="341"/>
      <c r="AA149" s="341"/>
      <c r="AB149" s="341"/>
      <c r="AC149" s="401"/>
      <c r="AD149" s="563"/>
      <c r="AE149" s="564"/>
      <c r="AF149" s="564"/>
      <c r="AG149" s="564"/>
      <c r="AH149" s="564"/>
      <c r="AI149" s="564"/>
      <c r="AJ149" s="564"/>
      <c r="AK149" s="565"/>
      <c r="AL149" s="564"/>
      <c r="AM149" s="564"/>
      <c r="AN149" s="564"/>
      <c r="AO149" s="564"/>
      <c r="AP149" s="564"/>
      <c r="AQ149" s="564"/>
      <c r="AR149" s="564"/>
      <c r="AS149" s="564"/>
      <c r="AT149" s="394"/>
      <c r="AU149" s="306"/>
      <c r="AV149" s="306"/>
      <c r="AW149" s="394"/>
      <c r="AX149" s="401"/>
      <c r="AY149" s="341"/>
      <c r="AZ149" s="341"/>
      <c r="BA149" s="341"/>
      <c r="BB149" s="341"/>
      <c r="BC149" s="393"/>
      <c r="BD149" s="341"/>
      <c r="BE149" s="341"/>
      <c r="BF149" s="341"/>
      <c r="BG149" s="402"/>
      <c r="BH149" s="403"/>
      <c r="BI149" s="405"/>
      <c r="BJ149" s="405"/>
      <c r="BK149" s="405"/>
      <c r="BL149" s="405"/>
      <c r="BM149" s="514"/>
    </row>
    <row r="150" ht="18.75" customHeight="1">
      <c r="A150" s="336" t="str">
        <f t="shared" si="12"/>
        <v/>
      </c>
      <c r="B150" s="506"/>
      <c r="C150" s="559"/>
      <c r="D150" s="560" t="str">
        <f t="shared" si="13"/>
        <v/>
      </c>
      <c r="E150" s="401"/>
      <c r="F150" s="394"/>
      <c r="G150" s="341" t="str">
        <f t="array" ref="G150">IF(C150="","",XLOOKUP(C150,'Master Data'!K:K,'Master Data'!N:N,"Input in Master Data",0,1))</f>
        <v/>
      </c>
      <c r="H150" s="341" t="str">
        <f t="array" ref="H150">IF(C150="","",XLOOKUP(C150,'Master Data'!K:K,'Master Data'!O:O,"Input in Master Data",0,1))</f>
        <v/>
      </c>
      <c r="I150" s="341" t="str">
        <f t="array" ref="I150">if(U150="","",XLOOKUP(U150,Master[Company],Master[Blow],"Unknown",0,1))</f>
        <v/>
      </c>
      <c r="J150" s="341" t="str">
        <f t="array" ref="J150">if(U150="","",XLOOKUP(U150,Master[Company],Master[Pigging],"Unknown",0,1))</f>
        <v/>
      </c>
      <c r="K150" s="341" t="str">
        <f t="array" ref="K150">if(U150="","",XLOOKUP(U150,Master[Company],Master[Load Method],"Unknown",0,1))</f>
        <v/>
      </c>
      <c r="L150" s="341" t="str">
        <f t="array" ref="L150">if(U150="","",XLOOKUP(U150,Master[Company],Master[Line Distance],"Unknown",0,1))</f>
        <v/>
      </c>
      <c r="M150" s="394"/>
      <c r="N150" s="341"/>
      <c r="O150" s="341"/>
      <c r="P150" s="341" t="str">
        <f t="array" ref="P150">if(U150="","",XLOOKUP(U150,Master[Company],Master[Terms],"NA",0,1))</f>
        <v/>
      </c>
      <c r="Q150" s="341" t="str">
        <f t="shared" si="14"/>
        <v/>
      </c>
      <c r="R150" s="341" t="str">
        <f t="array" ref="R150">if(U150="","",XLOOKUP(U150,Master[Company],Master[Group],"NA",0,1))</f>
        <v/>
      </c>
      <c r="S150" s="341" t="str">
        <f t="array" ref="S150">if(U150="","",XLOOKUP(U150,Master[Company],Master[Loading Location],"NA",0,1))</f>
        <v/>
      </c>
      <c r="T150" s="341" t="str">
        <f t="array" ref="T150">if(U150="","",XLOOKUP(U150,Master[Company],Master[Acronym],"NA",0,1))</f>
        <v/>
      </c>
      <c r="U150" s="341"/>
      <c r="V150" s="342"/>
      <c r="W150" s="342"/>
      <c r="X150" s="341"/>
      <c r="Y150" s="341" t="str">
        <f t="shared" si="11"/>
        <v/>
      </c>
      <c r="Z150" s="341"/>
      <c r="AA150" s="341"/>
      <c r="AB150" s="341"/>
      <c r="AC150" s="401"/>
      <c r="AD150" s="563"/>
      <c r="AE150" s="564"/>
      <c r="AF150" s="564"/>
      <c r="AG150" s="564"/>
      <c r="AH150" s="564"/>
      <c r="AI150" s="564"/>
      <c r="AJ150" s="564"/>
      <c r="AK150" s="565"/>
      <c r="AL150" s="564"/>
      <c r="AM150" s="564"/>
      <c r="AN150" s="564"/>
      <c r="AO150" s="564"/>
      <c r="AP150" s="564"/>
      <c r="AQ150" s="564"/>
      <c r="AR150" s="564"/>
      <c r="AS150" s="564"/>
      <c r="AT150" s="394"/>
      <c r="AU150" s="306"/>
      <c r="AV150" s="306"/>
      <c r="AW150" s="394"/>
      <c r="AX150" s="401"/>
      <c r="AY150" s="341"/>
      <c r="AZ150" s="341"/>
      <c r="BA150" s="341"/>
      <c r="BB150" s="341"/>
      <c r="BC150" s="393"/>
      <c r="BD150" s="341"/>
      <c r="BE150" s="341"/>
      <c r="BF150" s="341"/>
      <c r="BG150" s="402"/>
      <c r="BH150" s="403"/>
      <c r="BI150" s="405"/>
      <c r="BJ150" s="405"/>
      <c r="BK150" s="405"/>
      <c r="BL150" s="405"/>
      <c r="BM150" s="514"/>
    </row>
    <row r="151" ht="18.75" customHeight="1">
      <c r="A151" s="336" t="str">
        <f t="shared" si="12"/>
        <v/>
      </c>
      <c r="B151" s="506"/>
      <c r="C151" s="559"/>
      <c r="D151" s="560" t="str">
        <f t="shared" si="13"/>
        <v/>
      </c>
      <c r="E151" s="401"/>
      <c r="F151" s="394"/>
      <c r="G151" s="341" t="str">
        <f t="array" ref="G151">IF(C151="","",XLOOKUP(C151,'Master Data'!K:K,'Master Data'!N:N,"Input in Master Data",0,1))</f>
        <v/>
      </c>
      <c r="H151" s="341" t="str">
        <f t="array" ref="H151">IF(C151="","",XLOOKUP(C151,'Master Data'!K:K,'Master Data'!O:O,"Input in Master Data",0,1))</f>
        <v/>
      </c>
      <c r="I151" s="341" t="str">
        <f t="array" ref="I151">if(U151="","",XLOOKUP(U151,Master[Company],Master[Blow],"Unknown",0,1))</f>
        <v/>
      </c>
      <c r="J151" s="341" t="str">
        <f t="array" ref="J151">if(U151="","",XLOOKUP(U151,Master[Company],Master[Pigging],"Unknown",0,1))</f>
        <v/>
      </c>
      <c r="K151" s="341" t="str">
        <f t="array" ref="K151">if(U151="","",XLOOKUP(U151,Master[Company],Master[Load Method],"Unknown",0,1))</f>
        <v/>
      </c>
      <c r="L151" s="341" t="str">
        <f t="array" ref="L151">if(U151="","",XLOOKUP(U151,Master[Company],Master[Line Distance],"Unknown",0,1))</f>
        <v/>
      </c>
      <c r="M151" s="394"/>
      <c r="N151" s="341"/>
      <c r="O151" s="341"/>
      <c r="P151" s="341" t="str">
        <f t="array" ref="P151">if(U151="","",XLOOKUP(U151,Master[Company],Master[Terms],"NA",0,1))</f>
        <v/>
      </c>
      <c r="Q151" s="341" t="str">
        <f t="shared" si="14"/>
        <v/>
      </c>
      <c r="R151" s="341" t="str">
        <f t="array" ref="R151">if(U151="","",XLOOKUP(U151,Master[Company],Master[Group],"NA",0,1))</f>
        <v/>
      </c>
      <c r="S151" s="341" t="str">
        <f t="array" ref="S151">if(U151="","",XLOOKUP(U151,Master[Company],Master[Loading Location],"NA",0,1))</f>
        <v/>
      </c>
      <c r="T151" s="341" t="str">
        <f t="array" ref="T151">if(U151="","",XLOOKUP(U151,Master[Company],Master[Acronym],"NA",0,1))</f>
        <v/>
      </c>
      <c r="U151" s="341"/>
      <c r="V151" s="342"/>
      <c r="W151" s="342"/>
      <c r="X151" s="341"/>
      <c r="Y151" s="341" t="str">
        <f t="shared" si="11"/>
        <v/>
      </c>
      <c r="Z151" s="341"/>
      <c r="AA151" s="341"/>
      <c r="AB151" s="341"/>
      <c r="AC151" s="401"/>
      <c r="AD151" s="563"/>
      <c r="AE151" s="564"/>
      <c r="AF151" s="564"/>
      <c r="AG151" s="564"/>
      <c r="AH151" s="564"/>
      <c r="AI151" s="564"/>
      <c r="AJ151" s="564"/>
      <c r="AK151" s="565"/>
      <c r="AL151" s="564"/>
      <c r="AM151" s="564"/>
      <c r="AN151" s="564"/>
      <c r="AO151" s="564"/>
      <c r="AP151" s="564"/>
      <c r="AQ151" s="564"/>
      <c r="AR151" s="564"/>
      <c r="AS151" s="564"/>
      <c r="AT151" s="394"/>
      <c r="AU151" s="306"/>
      <c r="AV151" s="306"/>
      <c r="AW151" s="394"/>
      <c r="AX151" s="401"/>
      <c r="AY151" s="341"/>
      <c r="AZ151" s="341"/>
      <c r="BA151" s="341"/>
      <c r="BB151" s="341"/>
      <c r="BC151" s="393"/>
      <c r="BD151" s="341"/>
      <c r="BE151" s="341"/>
      <c r="BF151" s="341"/>
      <c r="BG151" s="402"/>
      <c r="BH151" s="403"/>
      <c r="BI151" s="405"/>
      <c r="BJ151" s="405"/>
      <c r="BK151" s="405"/>
      <c r="BL151" s="405"/>
      <c r="BM151" s="514"/>
    </row>
    <row r="152" ht="18.75" customHeight="1">
      <c r="A152" s="336" t="str">
        <f t="shared" si="12"/>
        <v/>
      </c>
      <c r="B152" s="506"/>
      <c r="C152" s="559"/>
      <c r="D152" s="560" t="str">
        <f t="shared" si="13"/>
        <v/>
      </c>
      <c r="E152" s="401"/>
      <c r="F152" s="394"/>
      <c r="G152" s="341" t="str">
        <f t="array" ref="G152">IF(C152="","",XLOOKUP(C152,'Master Data'!K:K,'Master Data'!N:N,"Input in Master Data",0,1))</f>
        <v/>
      </c>
      <c r="H152" s="341" t="str">
        <f t="array" ref="H152">IF(C152="","",XLOOKUP(C152,'Master Data'!K:K,'Master Data'!O:O,"Input in Master Data",0,1))</f>
        <v/>
      </c>
      <c r="I152" s="341" t="str">
        <f t="array" ref="I152">if(U152="","",XLOOKUP(U152,Master[Company],Master[Blow],"Unknown",0,1))</f>
        <v/>
      </c>
      <c r="J152" s="341" t="str">
        <f t="array" ref="J152">if(U152="","",XLOOKUP(U152,Master[Company],Master[Pigging],"Unknown",0,1))</f>
        <v/>
      </c>
      <c r="K152" s="341" t="str">
        <f t="array" ref="K152">if(U152="","",XLOOKUP(U152,Master[Company],Master[Load Method],"Unknown",0,1))</f>
        <v/>
      </c>
      <c r="L152" s="341" t="str">
        <f t="array" ref="L152">if(U152="","",XLOOKUP(U152,Master[Company],Master[Line Distance],"Unknown",0,1))</f>
        <v/>
      </c>
      <c r="M152" s="394"/>
      <c r="N152" s="341"/>
      <c r="O152" s="341"/>
      <c r="P152" s="341" t="str">
        <f t="array" ref="P152">if(U152="","",XLOOKUP(U152,Master[Company],Master[Terms],"NA",0,1))</f>
        <v/>
      </c>
      <c r="Q152" s="341" t="str">
        <f t="shared" si="14"/>
        <v/>
      </c>
      <c r="R152" s="341" t="str">
        <f t="array" ref="R152">if(U152="","",XLOOKUP(U152,Master[Company],Master[Group],"NA",0,1))</f>
        <v/>
      </c>
      <c r="S152" s="341" t="str">
        <f t="array" ref="S152">if(U152="","",XLOOKUP(U152,Master[Company],Master[Loading Location],"NA",0,1))</f>
        <v/>
      </c>
      <c r="T152" s="341" t="str">
        <f t="array" ref="T152">if(U152="","",XLOOKUP(U152,Master[Company],Master[Acronym],"NA",0,1))</f>
        <v/>
      </c>
      <c r="U152" s="341"/>
      <c r="V152" s="342"/>
      <c r="W152" s="342"/>
      <c r="X152" s="341"/>
      <c r="Y152" s="341" t="str">
        <f t="shared" si="11"/>
        <v/>
      </c>
      <c r="Z152" s="341"/>
      <c r="AA152" s="341"/>
      <c r="AB152" s="341"/>
      <c r="AC152" s="401"/>
      <c r="AD152" s="563"/>
      <c r="AE152" s="564"/>
      <c r="AF152" s="564"/>
      <c r="AG152" s="564"/>
      <c r="AH152" s="564"/>
      <c r="AI152" s="564"/>
      <c r="AJ152" s="564"/>
      <c r="AK152" s="565"/>
      <c r="AL152" s="564"/>
      <c r="AM152" s="564"/>
      <c r="AN152" s="564"/>
      <c r="AO152" s="564"/>
      <c r="AP152" s="564"/>
      <c r="AQ152" s="564"/>
      <c r="AR152" s="564"/>
      <c r="AS152" s="564"/>
      <c r="AT152" s="394"/>
      <c r="AU152" s="306"/>
      <c r="AV152" s="306"/>
      <c r="AW152" s="394"/>
      <c r="AX152" s="401"/>
      <c r="AY152" s="341"/>
      <c r="AZ152" s="341"/>
      <c r="BA152" s="341"/>
      <c r="BB152" s="341"/>
      <c r="BC152" s="393"/>
      <c r="BD152" s="341"/>
      <c r="BE152" s="341"/>
      <c r="BF152" s="341"/>
      <c r="BG152" s="402"/>
      <c r="BH152" s="403"/>
      <c r="BI152" s="405"/>
      <c r="BJ152" s="405"/>
      <c r="BK152" s="405"/>
      <c r="BL152" s="405"/>
      <c r="BM152" s="514"/>
    </row>
    <row r="153" ht="18.75" customHeight="1">
      <c r="A153" s="336" t="str">
        <f t="shared" si="12"/>
        <v/>
      </c>
      <c r="B153" s="506"/>
      <c r="C153" s="559"/>
      <c r="D153" s="560" t="str">
        <f t="shared" si="13"/>
        <v/>
      </c>
      <c r="E153" s="401"/>
      <c r="F153" s="394"/>
      <c r="G153" s="341" t="str">
        <f t="array" ref="G153">IF(C153="","",XLOOKUP(C153,'Master Data'!K:K,'Master Data'!N:N,"Input in Master Data",0,1))</f>
        <v/>
      </c>
      <c r="H153" s="341" t="str">
        <f t="array" ref="H153">IF(C153="","",XLOOKUP(C153,'Master Data'!K:K,'Master Data'!O:O,"Input in Master Data",0,1))</f>
        <v/>
      </c>
      <c r="I153" s="341" t="str">
        <f t="array" ref="I153">if(U153="","",XLOOKUP(U153,Master[Company],Master[Blow],"Unknown",0,1))</f>
        <v/>
      </c>
      <c r="J153" s="341" t="str">
        <f t="array" ref="J153">if(U153="","",XLOOKUP(U153,Master[Company],Master[Pigging],"Unknown",0,1))</f>
        <v/>
      </c>
      <c r="K153" s="341" t="str">
        <f t="array" ref="K153">if(U153="","",XLOOKUP(U153,Master[Company],Master[Load Method],"Unknown",0,1))</f>
        <v/>
      </c>
      <c r="L153" s="341" t="str">
        <f t="array" ref="L153">if(U153="","",XLOOKUP(U153,Master[Company],Master[Line Distance],"Unknown",0,1))</f>
        <v/>
      </c>
      <c r="M153" s="394"/>
      <c r="N153" s="341"/>
      <c r="O153" s="341"/>
      <c r="P153" s="341" t="str">
        <f t="array" ref="P153">if(U153="","",XLOOKUP(U153,Master[Company],Master[Terms],"NA",0,1))</f>
        <v/>
      </c>
      <c r="Q153" s="341" t="str">
        <f t="shared" si="14"/>
        <v/>
      </c>
      <c r="R153" s="341" t="str">
        <f t="array" ref="R153">if(U153="","",XLOOKUP(U153,Master[Company],Master[Group],"NA",0,1))</f>
        <v/>
      </c>
      <c r="S153" s="341" t="str">
        <f t="array" ref="S153">if(U153="","",XLOOKUP(U153,Master[Company],Master[Loading Location],"NA",0,1))</f>
        <v/>
      </c>
      <c r="T153" s="341" t="str">
        <f t="array" ref="T153">if(U153="","",XLOOKUP(U153,Master[Company],Master[Acronym],"NA",0,1))</f>
        <v/>
      </c>
      <c r="U153" s="341"/>
      <c r="V153" s="342"/>
      <c r="W153" s="342"/>
      <c r="X153" s="341"/>
      <c r="Y153" s="341" t="str">
        <f t="shared" si="11"/>
        <v/>
      </c>
      <c r="Z153" s="341"/>
      <c r="AA153" s="341"/>
      <c r="AB153" s="341"/>
      <c r="AC153" s="401"/>
      <c r="AD153" s="563"/>
      <c r="AE153" s="564"/>
      <c r="AF153" s="564"/>
      <c r="AG153" s="564"/>
      <c r="AH153" s="564"/>
      <c r="AI153" s="564"/>
      <c r="AJ153" s="564"/>
      <c r="AK153" s="565"/>
      <c r="AL153" s="564"/>
      <c r="AM153" s="564"/>
      <c r="AN153" s="564"/>
      <c r="AO153" s="564"/>
      <c r="AP153" s="564"/>
      <c r="AQ153" s="564"/>
      <c r="AR153" s="564"/>
      <c r="AS153" s="564"/>
      <c r="AT153" s="394"/>
      <c r="AU153" s="306"/>
      <c r="AV153" s="306"/>
      <c r="AW153" s="394"/>
      <c r="AX153" s="401"/>
      <c r="AY153" s="341"/>
      <c r="AZ153" s="341"/>
      <c r="BA153" s="341"/>
      <c r="BB153" s="341"/>
      <c r="BC153" s="393"/>
      <c r="BD153" s="341"/>
      <c r="BE153" s="341"/>
      <c r="BF153" s="341"/>
      <c r="BG153" s="402"/>
      <c r="BH153" s="403"/>
      <c r="BI153" s="405"/>
      <c r="BJ153" s="405"/>
      <c r="BK153" s="405"/>
      <c r="BL153" s="405"/>
      <c r="BM153" s="514"/>
    </row>
    <row r="154" ht="18.75" customHeight="1">
      <c r="A154" s="336" t="str">
        <f t="shared" si="12"/>
        <v/>
      </c>
      <c r="B154" s="506"/>
      <c r="C154" s="559"/>
      <c r="D154" s="560" t="str">
        <f t="shared" si="13"/>
        <v/>
      </c>
      <c r="E154" s="401"/>
      <c r="F154" s="394"/>
      <c r="G154" s="341" t="str">
        <f t="array" ref="G154">IF(C154="","",XLOOKUP(C154,'Master Data'!K:K,'Master Data'!N:N,"Input in Master Data",0,1))</f>
        <v/>
      </c>
      <c r="H154" s="341" t="str">
        <f t="array" ref="H154">IF(C154="","",XLOOKUP(C154,'Master Data'!K:K,'Master Data'!O:O,"Input in Master Data",0,1))</f>
        <v/>
      </c>
      <c r="I154" s="341" t="str">
        <f t="array" ref="I154">if(U154="","",XLOOKUP(U154,Master[Company],Master[Blow],"Unknown",0,1))</f>
        <v/>
      </c>
      <c r="J154" s="341" t="str">
        <f t="array" ref="J154">if(U154="","",XLOOKUP(U154,Master[Company],Master[Pigging],"Unknown",0,1))</f>
        <v/>
      </c>
      <c r="K154" s="341" t="str">
        <f t="array" ref="K154">if(U154="","",XLOOKUP(U154,Master[Company],Master[Load Method],"Unknown",0,1))</f>
        <v/>
      </c>
      <c r="L154" s="341" t="str">
        <f t="array" ref="L154">if(U154="","",XLOOKUP(U154,Master[Company],Master[Line Distance],"Unknown",0,1))</f>
        <v/>
      </c>
      <c r="M154" s="394"/>
      <c r="N154" s="341"/>
      <c r="O154" s="341"/>
      <c r="P154" s="341" t="str">
        <f t="array" ref="P154">if(U154="","",XLOOKUP(U154,Master[Company],Master[Terms],"NA",0,1))</f>
        <v/>
      </c>
      <c r="Q154" s="341" t="str">
        <f t="shared" si="14"/>
        <v/>
      </c>
      <c r="R154" s="341" t="str">
        <f t="array" ref="R154">if(U154="","",XLOOKUP(U154,Master[Company],Master[Group],"NA",0,1))</f>
        <v/>
      </c>
      <c r="S154" s="341" t="str">
        <f t="array" ref="S154">if(U154="","",XLOOKUP(U154,Master[Company],Master[Loading Location],"NA",0,1))</f>
        <v/>
      </c>
      <c r="T154" s="341" t="str">
        <f t="array" ref="T154">if(U154="","",XLOOKUP(U154,Master[Company],Master[Acronym],"NA",0,1))</f>
        <v/>
      </c>
      <c r="U154" s="341"/>
      <c r="V154" s="342"/>
      <c r="W154" s="342"/>
      <c r="X154" s="341"/>
      <c r="Y154" s="341" t="str">
        <f t="shared" si="11"/>
        <v/>
      </c>
      <c r="Z154" s="341"/>
      <c r="AA154" s="341"/>
      <c r="AB154" s="341"/>
      <c r="AC154" s="401"/>
      <c r="AD154" s="563"/>
      <c r="AE154" s="564"/>
      <c r="AF154" s="564"/>
      <c r="AG154" s="564"/>
      <c r="AH154" s="564"/>
      <c r="AI154" s="564"/>
      <c r="AJ154" s="564"/>
      <c r="AK154" s="565"/>
      <c r="AL154" s="564"/>
      <c r="AM154" s="564"/>
      <c r="AN154" s="564"/>
      <c r="AO154" s="564"/>
      <c r="AP154" s="564"/>
      <c r="AQ154" s="564"/>
      <c r="AR154" s="564"/>
      <c r="AS154" s="564"/>
      <c r="AT154" s="394"/>
      <c r="AU154" s="306"/>
      <c r="AV154" s="306"/>
      <c r="AW154" s="394"/>
      <c r="AX154" s="401"/>
      <c r="AY154" s="341"/>
      <c r="AZ154" s="341"/>
      <c r="BA154" s="341"/>
      <c r="BB154" s="341"/>
      <c r="BC154" s="393"/>
      <c r="BD154" s="341"/>
      <c r="BE154" s="341"/>
      <c r="BF154" s="341"/>
      <c r="BG154" s="402"/>
      <c r="BH154" s="403"/>
      <c r="BI154" s="405"/>
      <c r="BJ154" s="405"/>
      <c r="BK154" s="405"/>
      <c r="BL154" s="405"/>
      <c r="BM154" s="514"/>
    </row>
    <row r="155" ht="18.75" customHeight="1">
      <c r="A155" s="336" t="str">
        <f t="shared" si="12"/>
        <v/>
      </c>
      <c r="B155" s="506"/>
      <c r="C155" s="559"/>
      <c r="D155" s="560" t="str">
        <f t="shared" si="13"/>
        <v/>
      </c>
      <c r="E155" s="401"/>
      <c r="F155" s="394"/>
      <c r="G155" s="341" t="str">
        <f t="array" ref="G155">IF(C155="","",XLOOKUP(C155,'Master Data'!K:K,'Master Data'!N:N,"Input in Master Data",0,1))</f>
        <v/>
      </c>
      <c r="H155" s="341" t="str">
        <f t="array" ref="H155">IF(C155="","",XLOOKUP(C155,'Master Data'!K:K,'Master Data'!O:O,"Input in Master Data",0,1))</f>
        <v/>
      </c>
      <c r="I155" s="341" t="str">
        <f t="array" ref="I155">if(U155="","",XLOOKUP(U155,Master[Company],Master[Blow],"Unknown",0,1))</f>
        <v/>
      </c>
      <c r="J155" s="341" t="str">
        <f t="array" ref="J155">if(U155="","",XLOOKUP(U155,Master[Company],Master[Pigging],"Unknown",0,1))</f>
        <v/>
      </c>
      <c r="K155" s="341" t="str">
        <f t="array" ref="K155">if(U155="","",XLOOKUP(U155,Master[Company],Master[Load Method],"Unknown",0,1))</f>
        <v/>
      </c>
      <c r="L155" s="341" t="str">
        <f t="array" ref="L155">if(U155="","",XLOOKUP(U155,Master[Company],Master[Line Distance],"Unknown",0,1))</f>
        <v/>
      </c>
      <c r="M155" s="394"/>
      <c r="N155" s="341"/>
      <c r="O155" s="341"/>
      <c r="P155" s="341" t="str">
        <f t="array" ref="P155">if(U155="","",XLOOKUP(U155,Master[Company],Master[Terms],"NA",0,1))</f>
        <v/>
      </c>
      <c r="Q155" s="341" t="str">
        <f t="shared" si="14"/>
        <v/>
      </c>
      <c r="R155" s="341" t="str">
        <f t="array" ref="R155">if(U155="","",XLOOKUP(U155,Master[Company],Master[Group],"NA",0,1))</f>
        <v/>
      </c>
      <c r="S155" s="341" t="str">
        <f t="array" ref="S155">if(U155="","",XLOOKUP(U155,Master[Company],Master[Loading Location],"NA",0,1))</f>
        <v/>
      </c>
      <c r="T155" s="341" t="str">
        <f t="array" ref="T155">if(U155="","",XLOOKUP(U155,Master[Company],Master[Acronym],"NA",0,1))</f>
        <v/>
      </c>
      <c r="U155" s="341"/>
      <c r="V155" s="342"/>
      <c r="W155" s="342"/>
      <c r="X155" s="341"/>
      <c r="Y155" s="341" t="str">
        <f t="shared" si="11"/>
        <v/>
      </c>
      <c r="Z155" s="341"/>
      <c r="AA155" s="341"/>
      <c r="AB155" s="341"/>
      <c r="AC155" s="401"/>
      <c r="AD155" s="563"/>
      <c r="AE155" s="564"/>
      <c r="AF155" s="564"/>
      <c r="AG155" s="564"/>
      <c r="AH155" s="564"/>
      <c r="AI155" s="564"/>
      <c r="AJ155" s="564"/>
      <c r="AK155" s="565"/>
      <c r="AL155" s="564"/>
      <c r="AM155" s="564"/>
      <c r="AN155" s="564"/>
      <c r="AO155" s="564"/>
      <c r="AP155" s="564"/>
      <c r="AQ155" s="564"/>
      <c r="AR155" s="564"/>
      <c r="AS155" s="564"/>
      <c r="AT155" s="394"/>
      <c r="AU155" s="306"/>
      <c r="AV155" s="306"/>
      <c r="AW155" s="394"/>
      <c r="AX155" s="401"/>
      <c r="AY155" s="341"/>
      <c r="AZ155" s="341"/>
      <c r="BA155" s="341"/>
      <c r="BB155" s="341"/>
      <c r="BC155" s="393"/>
      <c r="BD155" s="341"/>
      <c r="BE155" s="341"/>
      <c r="BF155" s="341"/>
      <c r="BG155" s="402"/>
      <c r="BH155" s="403"/>
      <c r="BI155" s="405"/>
      <c r="BJ155" s="405"/>
      <c r="BK155" s="405"/>
      <c r="BL155" s="405"/>
      <c r="BM155" s="514"/>
    </row>
    <row r="156" ht="18.75" customHeight="1">
      <c r="A156" s="336" t="str">
        <f t="shared" si="12"/>
        <v/>
      </c>
      <c r="B156" s="506"/>
      <c r="C156" s="559"/>
      <c r="D156" s="560" t="str">
        <f t="shared" si="13"/>
        <v/>
      </c>
      <c r="E156" s="401"/>
      <c r="F156" s="394"/>
      <c r="G156" s="341" t="str">
        <f t="array" ref="G156">IF(C156="","",XLOOKUP(C156,'Master Data'!K:K,'Master Data'!N:N,"Input in Master Data",0,1))</f>
        <v/>
      </c>
      <c r="H156" s="341" t="str">
        <f t="array" ref="H156">IF(C156="","",XLOOKUP(C156,'Master Data'!K:K,'Master Data'!O:O,"Input in Master Data",0,1))</f>
        <v/>
      </c>
      <c r="I156" s="341" t="str">
        <f t="array" ref="I156">if(U156="","",XLOOKUP(U156,Master[Company],Master[Blow],"Unknown",0,1))</f>
        <v/>
      </c>
      <c r="J156" s="341" t="str">
        <f t="array" ref="J156">if(U156="","",XLOOKUP(U156,Master[Company],Master[Pigging],"Unknown",0,1))</f>
        <v/>
      </c>
      <c r="K156" s="341" t="str">
        <f t="array" ref="K156">if(U156="","",XLOOKUP(U156,Master[Company],Master[Load Method],"Unknown",0,1))</f>
        <v/>
      </c>
      <c r="L156" s="341" t="str">
        <f t="array" ref="L156">if(U156="","",XLOOKUP(U156,Master[Company],Master[Line Distance],"Unknown",0,1))</f>
        <v/>
      </c>
      <c r="M156" s="394"/>
      <c r="N156" s="341"/>
      <c r="O156" s="341"/>
      <c r="P156" s="341" t="str">
        <f t="array" ref="P156">if(U156="","",XLOOKUP(U156,Master[Company],Master[Terms],"NA",0,1))</f>
        <v/>
      </c>
      <c r="Q156" s="341" t="str">
        <f t="shared" si="14"/>
        <v/>
      </c>
      <c r="R156" s="341" t="str">
        <f t="array" ref="R156">if(U156="","",XLOOKUP(U156,Master[Company],Master[Group],"NA",0,1))</f>
        <v/>
      </c>
      <c r="S156" s="341" t="str">
        <f t="array" ref="S156">if(U156="","",XLOOKUP(U156,Master[Company],Master[Loading Location],"NA",0,1))</f>
        <v/>
      </c>
      <c r="T156" s="341" t="str">
        <f t="array" ref="T156">if(U156="","",XLOOKUP(U156,Master[Company],Master[Acronym],"NA",0,1))</f>
        <v/>
      </c>
      <c r="U156" s="341"/>
      <c r="V156" s="342"/>
      <c r="W156" s="342"/>
      <c r="X156" s="341"/>
      <c r="Y156" s="341" t="str">
        <f t="shared" si="11"/>
        <v/>
      </c>
      <c r="Z156" s="341"/>
      <c r="AA156" s="341"/>
      <c r="AB156" s="341"/>
      <c r="AC156" s="401"/>
      <c r="AD156" s="563"/>
      <c r="AE156" s="564"/>
      <c r="AF156" s="564"/>
      <c r="AG156" s="564"/>
      <c r="AH156" s="564"/>
      <c r="AI156" s="564"/>
      <c r="AJ156" s="564"/>
      <c r="AK156" s="565"/>
      <c r="AL156" s="564"/>
      <c r="AM156" s="564"/>
      <c r="AN156" s="564"/>
      <c r="AO156" s="564"/>
      <c r="AP156" s="564"/>
      <c r="AQ156" s="564"/>
      <c r="AR156" s="564"/>
      <c r="AS156" s="564"/>
      <c r="AT156" s="394"/>
      <c r="AU156" s="306"/>
      <c r="AV156" s="306"/>
      <c r="AW156" s="394"/>
      <c r="AX156" s="401"/>
      <c r="AY156" s="341"/>
      <c r="AZ156" s="341"/>
      <c r="BA156" s="341"/>
      <c r="BB156" s="341"/>
      <c r="BC156" s="393"/>
      <c r="BD156" s="341"/>
      <c r="BE156" s="341"/>
      <c r="BF156" s="341"/>
      <c r="BG156" s="402"/>
      <c r="BH156" s="403"/>
      <c r="BI156" s="405"/>
      <c r="BJ156" s="405"/>
      <c r="BK156" s="405"/>
      <c r="BL156" s="405"/>
      <c r="BM156" s="514"/>
    </row>
    <row r="157" ht="18.75" customHeight="1">
      <c r="A157" s="336" t="str">
        <f t="shared" si="12"/>
        <v/>
      </c>
      <c r="B157" s="506"/>
      <c r="C157" s="559"/>
      <c r="D157" s="560" t="str">
        <f t="shared" si="13"/>
        <v/>
      </c>
      <c r="E157" s="401"/>
      <c r="F157" s="394"/>
      <c r="G157" s="341" t="str">
        <f t="array" ref="G157">IF(C157="","",XLOOKUP(C157,'Master Data'!K:K,'Master Data'!N:N,"Input in Master Data",0,1))</f>
        <v/>
      </c>
      <c r="H157" s="341" t="str">
        <f t="array" ref="H157">IF(C157="","",XLOOKUP(C157,'Master Data'!K:K,'Master Data'!O:O,"Input in Master Data",0,1))</f>
        <v/>
      </c>
      <c r="I157" s="341" t="str">
        <f t="array" ref="I157">if(U157="","",XLOOKUP(U157,Master[Company],Master[Blow],"Unknown",0,1))</f>
        <v/>
      </c>
      <c r="J157" s="341" t="str">
        <f t="array" ref="J157">if(U157="","",XLOOKUP(U157,Master[Company],Master[Pigging],"Unknown",0,1))</f>
        <v/>
      </c>
      <c r="K157" s="341" t="str">
        <f t="array" ref="K157">if(U157="","",XLOOKUP(U157,Master[Company],Master[Load Method],"Unknown",0,1))</f>
        <v/>
      </c>
      <c r="L157" s="341" t="str">
        <f t="array" ref="L157">if(U157="","",XLOOKUP(U157,Master[Company],Master[Line Distance],"Unknown",0,1))</f>
        <v/>
      </c>
      <c r="M157" s="394"/>
      <c r="N157" s="341"/>
      <c r="O157" s="341"/>
      <c r="P157" s="341" t="str">
        <f t="array" ref="P157">if(U157="","",XLOOKUP(U157,Master[Company],Master[Terms],"NA",0,1))</f>
        <v/>
      </c>
      <c r="Q157" s="341" t="str">
        <f t="shared" si="14"/>
        <v/>
      </c>
      <c r="R157" s="341" t="str">
        <f t="array" ref="R157">if(U157="","",XLOOKUP(U157,Master[Company],Master[Group],"NA",0,1))</f>
        <v/>
      </c>
      <c r="S157" s="341" t="str">
        <f t="array" ref="S157">if(U157="","",XLOOKUP(U157,Master[Company],Master[Loading Location],"NA",0,1))</f>
        <v/>
      </c>
      <c r="T157" s="341" t="str">
        <f t="array" ref="T157">if(U157="","",XLOOKUP(U157,Master[Company],Master[Acronym],"NA",0,1))</f>
        <v/>
      </c>
      <c r="U157" s="341"/>
      <c r="V157" s="342"/>
      <c r="W157" s="342"/>
      <c r="X157" s="341"/>
      <c r="Y157" s="341" t="str">
        <f t="shared" si="11"/>
        <v/>
      </c>
      <c r="Z157" s="341"/>
      <c r="AA157" s="341"/>
      <c r="AB157" s="341"/>
      <c r="AC157" s="401"/>
      <c r="AD157" s="563"/>
      <c r="AE157" s="564"/>
      <c r="AF157" s="564"/>
      <c r="AG157" s="564"/>
      <c r="AH157" s="564"/>
      <c r="AI157" s="564"/>
      <c r="AJ157" s="564"/>
      <c r="AK157" s="565"/>
      <c r="AL157" s="564"/>
      <c r="AM157" s="564"/>
      <c r="AN157" s="564"/>
      <c r="AO157" s="564"/>
      <c r="AP157" s="564"/>
      <c r="AQ157" s="564"/>
      <c r="AR157" s="564"/>
      <c r="AS157" s="564"/>
      <c r="AT157" s="394"/>
      <c r="AU157" s="306"/>
      <c r="AV157" s="306"/>
      <c r="AW157" s="394"/>
      <c r="AX157" s="401"/>
      <c r="AY157" s="341"/>
      <c r="AZ157" s="341"/>
      <c r="BA157" s="341"/>
      <c r="BB157" s="341"/>
      <c r="BC157" s="393"/>
      <c r="BD157" s="341"/>
      <c r="BE157" s="341"/>
      <c r="BF157" s="341"/>
      <c r="BG157" s="402"/>
      <c r="BH157" s="403"/>
      <c r="BI157" s="405"/>
      <c r="BJ157" s="405"/>
      <c r="BK157" s="405"/>
      <c r="BL157" s="405"/>
      <c r="BM157" s="514"/>
    </row>
    <row r="158" ht="18.75" customHeight="1">
      <c r="A158" s="336" t="str">
        <f t="shared" si="12"/>
        <v/>
      </c>
      <c r="B158" s="506"/>
      <c r="C158" s="559"/>
      <c r="D158" s="560" t="str">
        <f t="shared" si="13"/>
        <v/>
      </c>
      <c r="E158" s="401"/>
      <c r="F158" s="394"/>
      <c r="G158" s="341" t="str">
        <f t="array" ref="G158">IF(C158="","",XLOOKUP(C158,'Master Data'!K:K,'Master Data'!N:N,"Input in Master Data",0,1))</f>
        <v/>
      </c>
      <c r="H158" s="341" t="str">
        <f t="array" ref="H158">IF(C158="","",XLOOKUP(C158,'Master Data'!K:K,'Master Data'!O:O,"Input in Master Data",0,1))</f>
        <v/>
      </c>
      <c r="I158" s="341" t="str">
        <f t="array" ref="I158">if(U158="","",XLOOKUP(U158,Master[Company],Master[Blow],"Unknown",0,1))</f>
        <v/>
      </c>
      <c r="J158" s="341" t="str">
        <f t="array" ref="J158">if(U158="","",XLOOKUP(U158,Master[Company],Master[Pigging],"Unknown",0,1))</f>
        <v/>
      </c>
      <c r="K158" s="341" t="str">
        <f t="array" ref="K158">if(U158="","",XLOOKUP(U158,Master[Company],Master[Load Method],"Unknown",0,1))</f>
        <v/>
      </c>
      <c r="L158" s="341" t="str">
        <f t="array" ref="L158">if(U158="","",XLOOKUP(U158,Master[Company],Master[Line Distance],"Unknown",0,1))</f>
        <v/>
      </c>
      <c r="M158" s="394"/>
      <c r="N158" s="341"/>
      <c r="O158" s="341"/>
      <c r="P158" s="341" t="str">
        <f t="array" ref="P158">if(U158="","",XLOOKUP(U158,Master[Company],Master[Terms],"NA",0,1))</f>
        <v/>
      </c>
      <c r="Q158" s="341" t="str">
        <f t="shared" si="14"/>
        <v/>
      </c>
      <c r="R158" s="341" t="str">
        <f t="array" ref="R158">if(U158="","",XLOOKUP(U158,Master[Company],Master[Group],"NA",0,1))</f>
        <v/>
      </c>
      <c r="S158" s="341" t="str">
        <f t="array" ref="S158">if(U158="","",XLOOKUP(U158,Master[Company],Master[Loading Location],"NA",0,1))</f>
        <v/>
      </c>
      <c r="T158" s="341" t="str">
        <f t="array" ref="T158">if(U158="","",XLOOKUP(U158,Master[Company],Master[Acronym],"NA",0,1))</f>
        <v/>
      </c>
      <c r="U158" s="341"/>
      <c r="V158" s="342"/>
      <c r="W158" s="342"/>
      <c r="X158" s="341"/>
      <c r="Y158" s="341" t="str">
        <f t="shared" si="11"/>
        <v/>
      </c>
      <c r="Z158" s="341"/>
      <c r="AA158" s="341"/>
      <c r="AB158" s="341"/>
      <c r="AC158" s="401"/>
      <c r="AD158" s="563"/>
      <c r="AE158" s="564"/>
      <c r="AF158" s="564"/>
      <c r="AG158" s="564"/>
      <c r="AH158" s="564"/>
      <c r="AI158" s="564"/>
      <c r="AJ158" s="564"/>
      <c r="AK158" s="565"/>
      <c r="AL158" s="564"/>
      <c r="AM158" s="564"/>
      <c r="AN158" s="564"/>
      <c r="AO158" s="564"/>
      <c r="AP158" s="564"/>
      <c r="AQ158" s="564"/>
      <c r="AR158" s="564"/>
      <c r="AS158" s="564"/>
      <c r="AT158" s="394"/>
      <c r="AU158" s="306"/>
      <c r="AV158" s="306"/>
      <c r="AW158" s="394"/>
      <c r="AX158" s="401"/>
      <c r="AY158" s="341"/>
      <c r="AZ158" s="341"/>
      <c r="BA158" s="341"/>
      <c r="BB158" s="341"/>
      <c r="BC158" s="393"/>
      <c r="BD158" s="341"/>
      <c r="BE158" s="341"/>
      <c r="BF158" s="341"/>
      <c r="BG158" s="402"/>
      <c r="BH158" s="403"/>
      <c r="BI158" s="405"/>
      <c r="BJ158" s="405"/>
      <c r="BK158" s="405"/>
      <c r="BL158" s="405"/>
      <c r="BM158" s="514"/>
    </row>
    <row r="159" ht="18.75" customHeight="1">
      <c r="A159" s="336" t="str">
        <f t="shared" si="12"/>
        <v/>
      </c>
      <c r="B159" s="506"/>
      <c r="C159" s="559"/>
      <c r="D159" s="560" t="str">
        <f t="shared" si="13"/>
        <v/>
      </c>
      <c r="E159" s="401"/>
      <c r="F159" s="394"/>
      <c r="G159" s="341" t="str">
        <f t="array" ref="G159">IF(C159="","",XLOOKUP(C159,'Master Data'!K:K,'Master Data'!N:N,"Input in Master Data",0,1))</f>
        <v/>
      </c>
      <c r="H159" s="341" t="str">
        <f t="array" ref="H159">IF(C159="","",XLOOKUP(C159,'Master Data'!K:K,'Master Data'!O:O,"Input in Master Data",0,1))</f>
        <v/>
      </c>
      <c r="I159" s="341" t="str">
        <f t="array" ref="I159">if(U159="","",XLOOKUP(U159,Master[Company],Master[Blow],"Unknown",0,1))</f>
        <v/>
      </c>
      <c r="J159" s="341" t="str">
        <f t="array" ref="J159">if(U159="","",XLOOKUP(U159,Master[Company],Master[Pigging],"Unknown",0,1))</f>
        <v/>
      </c>
      <c r="K159" s="341" t="str">
        <f t="array" ref="K159">if(U159="","",XLOOKUP(U159,Master[Company],Master[Load Method],"Unknown",0,1))</f>
        <v/>
      </c>
      <c r="L159" s="341" t="str">
        <f t="array" ref="L159">if(U159="","",XLOOKUP(U159,Master[Company],Master[Line Distance],"Unknown",0,1))</f>
        <v/>
      </c>
      <c r="M159" s="394"/>
      <c r="N159" s="341"/>
      <c r="O159" s="341"/>
      <c r="P159" s="341" t="str">
        <f t="array" ref="P159">if(U159="","",XLOOKUP(U159,Master[Company],Master[Terms],"NA",0,1))</f>
        <v/>
      </c>
      <c r="Q159" s="341" t="str">
        <f t="shared" si="14"/>
        <v/>
      </c>
      <c r="R159" s="341" t="str">
        <f t="array" ref="R159">if(U159="","",XLOOKUP(U159,Master[Company],Master[Group],"NA",0,1))</f>
        <v/>
      </c>
      <c r="S159" s="341" t="str">
        <f t="array" ref="S159">if(U159="","",XLOOKUP(U159,Master[Company],Master[Loading Location],"NA",0,1))</f>
        <v/>
      </c>
      <c r="T159" s="341" t="str">
        <f t="array" ref="T159">if(U159="","",XLOOKUP(U159,Master[Company],Master[Acronym],"NA",0,1))</f>
        <v/>
      </c>
      <c r="U159" s="341"/>
      <c r="V159" s="342"/>
      <c r="W159" s="342"/>
      <c r="X159" s="341"/>
      <c r="Y159" s="341" t="str">
        <f t="shared" si="11"/>
        <v/>
      </c>
      <c r="Z159" s="341"/>
      <c r="AA159" s="341"/>
      <c r="AB159" s="341"/>
      <c r="AC159" s="401"/>
      <c r="AD159" s="563"/>
      <c r="AE159" s="564"/>
      <c r="AF159" s="564"/>
      <c r="AG159" s="564"/>
      <c r="AH159" s="564"/>
      <c r="AI159" s="564"/>
      <c r="AJ159" s="564"/>
      <c r="AK159" s="565"/>
      <c r="AL159" s="564"/>
      <c r="AM159" s="564"/>
      <c r="AN159" s="564"/>
      <c r="AO159" s="564"/>
      <c r="AP159" s="564"/>
      <c r="AQ159" s="564"/>
      <c r="AR159" s="564"/>
      <c r="AS159" s="564"/>
      <c r="AT159" s="394"/>
      <c r="AU159" s="306"/>
      <c r="AV159" s="306"/>
      <c r="AW159" s="394"/>
      <c r="AX159" s="401"/>
      <c r="AY159" s="341"/>
      <c r="AZ159" s="341"/>
      <c r="BA159" s="341"/>
      <c r="BB159" s="341"/>
      <c r="BC159" s="393"/>
      <c r="BD159" s="341"/>
      <c r="BE159" s="341"/>
      <c r="BF159" s="341"/>
      <c r="BG159" s="402"/>
      <c r="BH159" s="403"/>
      <c r="BI159" s="405"/>
      <c r="BJ159" s="405"/>
      <c r="BK159" s="405"/>
      <c r="BL159" s="405"/>
      <c r="BM159" s="514"/>
    </row>
    <row r="160" ht="18.75" customHeight="1">
      <c r="A160" s="336" t="str">
        <f t="shared" si="12"/>
        <v/>
      </c>
      <c r="B160" s="506"/>
      <c r="C160" s="559"/>
      <c r="D160" s="560" t="str">
        <f t="shared" si="13"/>
        <v/>
      </c>
      <c r="E160" s="401"/>
      <c r="F160" s="394"/>
      <c r="G160" s="341" t="str">
        <f t="array" ref="G160">IF(C160="","",XLOOKUP(C160,'Master Data'!K:K,'Master Data'!N:N,"Input in Master Data",0,1))</f>
        <v/>
      </c>
      <c r="H160" s="341" t="str">
        <f t="array" ref="H160">IF(C160="","",XLOOKUP(C160,'Master Data'!K:K,'Master Data'!O:O,"Input in Master Data",0,1))</f>
        <v/>
      </c>
      <c r="I160" s="341" t="str">
        <f t="array" ref="I160">if(U160="","",XLOOKUP(U160,Master[Company],Master[Blow],"Unknown",0,1))</f>
        <v/>
      </c>
      <c r="J160" s="341" t="str">
        <f t="array" ref="J160">if(U160="","",XLOOKUP(U160,Master[Company],Master[Pigging],"Unknown",0,1))</f>
        <v/>
      </c>
      <c r="K160" s="341" t="str">
        <f t="array" ref="K160">if(U160="","",XLOOKUP(U160,Master[Company],Master[Load Method],"Unknown",0,1))</f>
        <v/>
      </c>
      <c r="L160" s="341" t="str">
        <f t="array" ref="L160">if(U160="","",XLOOKUP(U160,Master[Company],Master[Line Distance],"Unknown",0,1))</f>
        <v/>
      </c>
      <c r="M160" s="394"/>
      <c r="N160" s="341"/>
      <c r="O160" s="341"/>
      <c r="P160" s="341" t="str">
        <f t="array" ref="P160">if(U160="","",XLOOKUP(U160,Master[Company],Master[Terms],"NA",0,1))</f>
        <v/>
      </c>
      <c r="Q160" s="341" t="str">
        <f t="shared" si="14"/>
        <v/>
      </c>
      <c r="R160" s="341" t="str">
        <f t="array" ref="R160">if(U160="","",XLOOKUP(U160,Master[Company],Master[Group],"NA",0,1))</f>
        <v/>
      </c>
      <c r="S160" s="341" t="str">
        <f t="array" ref="S160">if(U160="","",XLOOKUP(U160,Master[Company],Master[Loading Location],"NA",0,1))</f>
        <v/>
      </c>
      <c r="T160" s="341" t="str">
        <f t="array" ref="T160">if(U160="","",XLOOKUP(U160,Master[Company],Master[Acronym],"NA",0,1))</f>
        <v/>
      </c>
      <c r="U160" s="341"/>
      <c r="V160" s="342"/>
      <c r="W160" s="342"/>
      <c r="X160" s="341"/>
      <c r="Y160" s="341" t="str">
        <f t="shared" si="11"/>
        <v/>
      </c>
      <c r="Z160" s="341"/>
      <c r="AA160" s="341"/>
      <c r="AB160" s="341"/>
      <c r="AC160" s="401"/>
      <c r="AD160" s="563"/>
      <c r="AE160" s="564"/>
      <c r="AF160" s="564"/>
      <c r="AG160" s="564"/>
      <c r="AH160" s="564"/>
      <c r="AI160" s="564"/>
      <c r="AJ160" s="564"/>
      <c r="AK160" s="565"/>
      <c r="AL160" s="564"/>
      <c r="AM160" s="564"/>
      <c r="AN160" s="564"/>
      <c r="AO160" s="564"/>
      <c r="AP160" s="564"/>
      <c r="AQ160" s="564"/>
      <c r="AR160" s="564"/>
      <c r="AS160" s="564"/>
      <c r="AT160" s="394"/>
      <c r="AU160" s="306"/>
      <c r="AV160" s="306"/>
      <c r="AW160" s="394"/>
      <c r="AX160" s="401"/>
      <c r="AY160" s="341"/>
      <c r="AZ160" s="341"/>
      <c r="BA160" s="341"/>
      <c r="BB160" s="341"/>
      <c r="BC160" s="393"/>
      <c r="BD160" s="341"/>
      <c r="BE160" s="341"/>
      <c r="BF160" s="341"/>
      <c r="BG160" s="402"/>
      <c r="BH160" s="403"/>
      <c r="BI160" s="405"/>
      <c r="BJ160" s="405"/>
      <c r="BK160" s="405"/>
      <c r="BL160" s="405"/>
      <c r="BM160" s="514"/>
    </row>
    <row r="161" ht="18.75" customHeight="1">
      <c r="A161" s="336" t="str">
        <f t="shared" si="12"/>
        <v/>
      </c>
      <c r="B161" s="506"/>
      <c r="C161" s="559"/>
      <c r="D161" s="560" t="str">
        <f t="shared" si="13"/>
        <v/>
      </c>
      <c r="E161" s="401"/>
      <c r="F161" s="394"/>
      <c r="G161" s="341" t="str">
        <f t="array" ref="G161">IF(C161="","",XLOOKUP(C161,'Master Data'!K:K,'Master Data'!N:N,"Input in Master Data",0,1))</f>
        <v/>
      </c>
      <c r="H161" s="341" t="str">
        <f t="array" ref="H161">IF(C161="","",XLOOKUP(C161,'Master Data'!K:K,'Master Data'!O:O,"Input in Master Data",0,1))</f>
        <v/>
      </c>
      <c r="I161" s="341" t="str">
        <f t="array" ref="I161">if(U161="","",XLOOKUP(U161,Master[Company],Master[Blow],"Unknown",0,1))</f>
        <v/>
      </c>
      <c r="J161" s="341" t="str">
        <f t="array" ref="J161">if(U161="","",XLOOKUP(U161,Master[Company],Master[Pigging],"Unknown",0,1))</f>
        <v/>
      </c>
      <c r="K161" s="341" t="str">
        <f t="array" ref="K161">if(U161="","",XLOOKUP(U161,Master[Company],Master[Load Method],"Unknown",0,1))</f>
        <v/>
      </c>
      <c r="L161" s="341" t="str">
        <f t="array" ref="L161">if(U161="","",XLOOKUP(U161,Master[Company],Master[Line Distance],"Unknown",0,1))</f>
        <v/>
      </c>
      <c r="M161" s="394"/>
      <c r="N161" s="341"/>
      <c r="O161" s="341"/>
      <c r="P161" s="341" t="str">
        <f t="array" ref="P161">if(U161="","",XLOOKUP(U161,Master[Company],Master[Terms],"NA",0,1))</f>
        <v/>
      </c>
      <c r="Q161" s="341" t="str">
        <f t="shared" si="14"/>
        <v/>
      </c>
      <c r="R161" s="341" t="str">
        <f t="array" ref="R161">if(U161="","",XLOOKUP(U161,Master[Company],Master[Group],"NA",0,1))</f>
        <v/>
      </c>
      <c r="S161" s="341" t="str">
        <f t="array" ref="S161">if(U161="","",XLOOKUP(U161,Master[Company],Master[Loading Location],"NA",0,1))</f>
        <v/>
      </c>
      <c r="T161" s="341" t="str">
        <f t="array" ref="T161">if(U161="","",XLOOKUP(U161,Master[Company],Master[Acronym],"NA",0,1))</f>
        <v/>
      </c>
      <c r="U161" s="341"/>
      <c r="V161" s="342"/>
      <c r="W161" s="342"/>
      <c r="X161" s="341"/>
      <c r="Y161" s="341" t="str">
        <f t="shared" si="11"/>
        <v/>
      </c>
      <c r="Z161" s="341"/>
      <c r="AA161" s="341"/>
      <c r="AB161" s="341"/>
      <c r="AC161" s="401"/>
      <c r="AD161" s="563"/>
      <c r="AE161" s="564"/>
      <c r="AF161" s="564"/>
      <c r="AG161" s="564"/>
      <c r="AH161" s="564"/>
      <c r="AI161" s="564"/>
      <c r="AJ161" s="564"/>
      <c r="AK161" s="565"/>
      <c r="AL161" s="564"/>
      <c r="AM161" s="564"/>
      <c r="AN161" s="564"/>
      <c r="AO161" s="564"/>
      <c r="AP161" s="564"/>
      <c r="AQ161" s="564"/>
      <c r="AR161" s="564"/>
      <c r="AS161" s="564"/>
      <c r="AT161" s="394"/>
      <c r="AU161" s="306"/>
      <c r="AV161" s="306"/>
      <c r="AW161" s="394"/>
      <c r="AX161" s="401"/>
      <c r="AY161" s="341"/>
      <c r="AZ161" s="341"/>
      <c r="BA161" s="341"/>
      <c r="BB161" s="341"/>
      <c r="BC161" s="393"/>
      <c r="BD161" s="341"/>
      <c r="BE161" s="341"/>
      <c r="BF161" s="341"/>
      <c r="BG161" s="402"/>
      <c r="BH161" s="403"/>
      <c r="BI161" s="405"/>
      <c r="BJ161" s="405"/>
      <c r="BK161" s="405"/>
      <c r="BL161" s="405"/>
      <c r="BM161" s="514"/>
    </row>
    <row r="162" ht="18.75" customHeight="1">
      <c r="A162" s="336" t="str">
        <f t="shared" si="12"/>
        <v/>
      </c>
      <c r="B162" s="506"/>
      <c r="C162" s="559"/>
      <c r="D162" s="560" t="str">
        <f t="shared" si="13"/>
        <v/>
      </c>
      <c r="E162" s="401"/>
      <c r="F162" s="394"/>
      <c r="G162" s="341" t="str">
        <f t="array" ref="G162">IF(C162="","",XLOOKUP(C162,'Master Data'!K:K,'Master Data'!N:N,"Input in Master Data",0,1))</f>
        <v/>
      </c>
      <c r="H162" s="341" t="str">
        <f t="array" ref="H162">IF(C162="","",XLOOKUP(C162,'Master Data'!K:K,'Master Data'!O:O,"Input in Master Data",0,1))</f>
        <v/>
      </c>
      <c r="I162" s="341" t="str">
        <f t="array" ref="I162">if(U162="","",XLOOKUP(U162,Master[Company],Master[Blow],"Unknown",0,1))</f>
        <v/>
      </c>
      <c r="J162" s="341" t="str">
        <f t="array" ref="J162">if(U162="","",XLOOKUP(U162,Master[Company],Master[Pigging],"Unknown",0,1))</f>
        <v/>
      </c>
      <c r="K162" s="341" t="str">
        <f t="array" ref="K162">if(U162="","",XLOOKUP(U162,Master[Company],Master[Load Method],"Unknown",0,1))</f>
        <v/>
      </c>
      <c r="L162" s="341" t="str">
        <f t="array" ref="L162">if(U162="","",XLOOKUP(U162,Master[Company],Master[Line Distance],"Unknown",0,1))</f>
        <v/>
      </c>
      <c r="M162" s="394"/>
      <c r="N162" s="341"/>
      <c r="O162" s="341"/>
      <c r="P162" s="341" t="str">
        <f t="array" ref="P162">if(U162="","",XLOOKUP(U162,Master[Company],Master[Terms],"NA",0,1))</f>
        <v/>
      </c>
      <c r="Q162" s="341" t="str">
        <f t="shared" si="14"/>
        <v/>
      </c>
      <c r="R162" s="341" t="str">
        <f t="array" ref="R162">if(U162="","",XLOOKUP(U162,Master[Company],Master[Group],"NA",0,1))</f>
        <v/>
      </c>
      <c r="S162" s="341" t="str">
        <f t="array" ref="S162">if(U162="","",XLOOKUP(U162,Master[Company],Master[Loading Location],"NA",0,1))</f>
        <v/>
      </c>
      <c r="T162" s="341" t="str">
        <f t="array" ref="T162">if(U162="","",XLOOKUP(U162,Master[Company],Master[Acronym],"NA",0,1))</f>
        <v/>
      </c>
      <c r="U162" s="341"/>
      <c r="V162" s="342"/>
      <c r="W162" s="342"/>
      <c r="X162" s="341"/>
      <c r="Y162" s="341" t="str">
        <f t="shared" si="11"/>
        <v/>
      </c>
      <c r="Z162" s="341"/>
      <c r="AA162" s="341"/>
      <c r="AB162" s="341"/>
      <c r="AC162" s="401"/>
      <c r="AD162" s="563"/>
      <c r="AE162" s="564"/>
      <c r="AF162" s="564"/>
      <c r="AG162" s="564"/>
      <c r="AH162" s="564"/>
      <c r="AI162" s="564"/>
      <c r="AJ162" s="564"/>
      <c r="AK162" s="565"/>
      <c r="AL162" s="564"/>
      <c r="AM162" s="564"/>
      <c r="AN162" s="564"/>
      <c r="AO162" s="564"/>
      <c r="AP162" s="564"/>
      <c r="AQ162" s="564"/>
      <c r="AR162" s="564"/>
      <c r="AS162" s="564"/>
      <c r="AT162" s="394"/>
      <c r="AU162" s="306"/>
      <c r="AV162" s="306"/>
      <c r="AW162" s="394"/>
      <c r="AX162" s="401"/>
      <c r="AY162" s="341"/>
      <c r="AZ162" s="341"/>
      <c r="BA162" s="341"/>
      <c r="BB162" s="341"/>
      <c r="BC162" s="393"/>
      <c r="BD162" s="341"/>
      <c r="BE162" s="341"/>
      <c r="BF162" s="341"/>
      <c r="BG162" s="402"/>
      <c r="BH162" s="403"/>
      <c r="BI162" s="405"/>
      <c r="BJ162" s="405"/>
      <c r="BK162" s="405"/>
      <c r="BL162" s="405"/>
      <c r="BM162" s="514"/>
    </row>
    <row r="163" ht="18.75" customHeight="1">
      <c r="A163" s="336" t="str">
        <f t="shared" si="12"/>
        <v/>
      </c>
      <c r="B163" s="506"/>
      <c r="C163" s="559"/>
      <c r="D163" s="560" t="str">
        <f t="shared" si="13"/>
        <v/>
      </c>
      <c r="E163" s="401"/>
      <c r="F163" s="394"/>
      <c r="G163" s="341" t="str">
        <f t="array" ref="G163">IF(C163="","",XLOOKUP(C163,'Master Data'!K:K,'Master Data'!N:N,"Input in Master Data",0,1))</f>
        <v/>
      </c>
      <c r="H163" s="341" t="str">
        <f t="array" ref="H163">IF(C163="","",XLOOKUP(C163,'Master Data'!K:K,'Master Data'!O:O,"Input in Master Data",0,1))</f>
        <v/>
      </c>
      <c r="I163" s="341" t="str">
        <f t="array" ref="I163">if(U163="","",XLOOKUP(U163,Master[Company],Master[Blow],"Unknown",0,1))</f>
        <v/>
      </c>
      <c r="J163" s="341" t="str">
        <f t="array" ref="J163">if(U163="","",XLOOKUP(U163,Master[Company],Master[Pigging],"Unknown",0,1))</f>
        <v/>
      </c>
      <c r="K163" s="341" t="str">
        <f t="array" ref="K163">if(U163="","",XLOOKUP(U163,Master[Company],Master[Load Method],"Unknown",0,1))</f>
        <v/>
      </c>
      <c r="L163" s="341" t="str">
        <f t="array" ref="L163">if(U163="","",XLOOKUP(U163,Master[Company],Master[Line Distance],"Unknown",0,1))</f>
        <v/>
      </c>
      <c r="M163" s="394"/>
      <c r="N163" s="341"/>
      <c r="O163" s="341"/>
      <c r="P163" s="341" t="str">
        <f t="array" ref="P163">if(U163="","",XLOOKUP(U163,Master[Company],Master[Terms],"NA",0,1))</f>
        <v/>
      </c>
      <c r="Q163" s="341" t="str">
        <f t="shared" si="14"/>
        <v/>
      </c>
      <c r="R163" s="341" t="str">
        <f t="array" ref="R163">if(U163="","",XLOOKUP(U163,Master[Company],Master[Group],"NA",0,1))</f>
        <v/>
      </c>
      <c r="S163" s="341" t="str">
        <f t="array" ref="S163">if(U163="","",XLOOKUP(U163,Master[Company],Master[Loading Location],"NA",0,1))</f>
        <v/>
      </c>
      <c r="T163" s="341" t="str">
        <f t="array" ref="T163">if(U163="","",XLOOKUP(U163,Master[Company],Master[Acronym],"NA",0,1))</f>
        <v/>
      </c>
      <c r="U163" s="341"/>
      <c r="V163" s="342"/>
      <c r="W163" s="342"/>
      <c r="X163" s="341"/>
      <c r="Y163" s="341" t="str">
        <f t="shared" si="11"/>
        <v/>
      </c>
      <c r="Z163" s="341"/>
      <c r="AA163" s="341"/>
      <c r="AB163" s="341"/>
      <c r="AC163" s="401"/>
      <c r="AD163" s="563"/>
      <c r="AE163" s="564"/>
      <c r="AF163" s="564"/>
      <c r="AG163" s="564"/>
      <c r="AH163" s="564"/>
      <c r="AI163" s="564"/>
      <c r="AJ163" s="564"/>
      <c r="AK163" s="565"/>
      <c r="AL163" s="564"/>
      <c r="AM163" s="564"/>
      <c r="AN163" s="564"/>
      <c r="AO163" s="564"/>
      <c r="AP163" s="564"/>
      <c r="AQ163" s="564"/>
      <c r="AR163" s="564"/>
      <c r="AS163" s="564"/>
      <c r="AT163" s="394"/>
      <c r="AU163" s="306"/>
      <c r="AV163" s="306"/>
      <c r="AW163" s="394"/>
      <c r="AX163" s="401"/>
      <c r="AY163" s="341"/>
      <c r="AZ163" s="341"/>
      <c r="BA163" s="341"/>
      <c r="BB163" s="341"/>
      <c r="BC163" s="393"/>
      <c r="BD163" s="341"/>
      <c r="BE163" s="341"/>
      <c r="BF163" s="341"/>
      <c r="BG163" s="402"/>
      <c r="BH163" s="403"/>
      <c r="BI163" s="405"/>
      <c r="BJ163" s="405"/>
      <c r="BK163" s="405"/>
      <c r="BL163" s="405"/>
      <c r="BM163" s="514"/>
    </row>
    <row r="164" ht="18.75" customHeight="1">
      <c r="A164" s="336" t="str">
        <f t="shared" si="12"/>
        <v/>
      </c>
      <c r="B164" s="506"/>
      <c r="C164" s="559"/>
      <c r="D164" s="560" t="str">
        <f t="shared" si="13"/>
        <v/>
      </c>
      <c r="E164" s="401"/>
      <c r="F164" s="394"/>
      <c r="G164" s="341" t="str">
        <f t="array" ref="G164">IF(C164="","",XLOOKUP(C164,'Master Data'!K:K,'Master Data'!N:N,"Input in Master Data",0,1))</f>
        <v/>
      </c>
      <c r="H164" s="341" t="str">
        <f t="array" ref="H164">IF(C164="","",XLOOKUP(C164,'Master Data'!K:K,'Master Data'!O:O,"Input in Master Data",0,1))</f>
        <v/>
      </c>
      <c r="I164" s="341" t="str">
        <f t="array" ref="I164">if(U164="","",XLOOKUP(U164,Master[Company],Master[Blow],"Unknown",0,1))</f>
        <v/>
      </c>
      <c r="J164" s="341" t="str">
        <f t="array" ref="J164">if(U164="","",XLOOKUP(U164,Master[Company],Master[Pigging],"Unknown",0,1))</f>
        <v/>
      </c>
      <c r="K164" s="341" t="str">
        <f t="array" ref="K164">if(U164="","",XLOOKUP(U164,Master[Company],Master[Load Method],"Unknown",0,1))</f>
        <v/>
      </c>
      <c r="L164" s="341" t="str">
        <f t="array" ref="L164">if(U164="","",XLOOKUP(U164,Master[Company],Master[Line Distance],"Unknown",0,1))</f>
        <v/>
      </c>
      <c r="M164" s="394"/>
      <c r="N164" s="341"/>
      <c r="O164" s="341"/>
      <c r="P164" s="341" t="str">
        <f t="array" ref="P164">if(U164="","",XLOOKUP(U164,Master[Company],Master[Terms],"NA",0,1))</f>
        <v/>
      </c>
      <c r="Q164" s="341" t="str">
        <f t="shared" si="14"/>
        <v/>
      </c>
      <c r="R164" s="341" t="str">
        <f t="array" ref="R164">if(U164="","",XLOOKUP(U164,Master[Company],Master[Group],"NA",0,1))</f>
        <v/>
      </c>
      <c r="S164" s="341" t="str">
        <f t="array" ref="S164">if(U164="","",XLOOKUP(U164,Master[Company],Master[Loading Location],"NA",0,1))</f>
        <v/>
      </c>
      <c r="T164" s="341" t="str">
        <f t="array" ref="T164">if(U164="","",XLOOKUP(U164,Master[Company],Master[Acronym],"NA",0,1))</f>
        <v/>
      </c>
      <c r="U164" s="341"/>
      <c r="V164" s="342"/>
      <c r="W164" s="342"/>
      <c r="X164" s="341"/>
      <c r="Y164" s="341" t="str">
        <f t="shared" si="11"/>
        <v/>
      </c>
      <c r="Z164" s="341"/>
      <c r="AA164" s="341"/>
      <c r="AB164" s="341"/>
      <c r="AC164" s="401"/>
      <c r="AD164" s="563"/>
      <c r="AE164" s="564"/>
      <c r="AF164" s="564"/>
      <c r="AG164" s="564"/>
      <c r="AH164" s="564"/>
      <c r="AI164" s="564"/>
      <c r="AJ164" s="564"/>
      <c r="AK164" s="565"/>
      <c r="AL164" s="564"/>
      <c r="AM164" s="564"/>
      <c r="AN164" s="564"/>
      <c r="AO164" s="564"/>
      <c r="AP164" s="564"/>
      <c r="AQ164" s="564"/>
      <c r="AR164" s="564"/>
      <c r="AS164" s="564"/>
      <c r="AT164" s="394"/>
      <c r="AU164" s="306"/>
      <c r="AV164" s="306"/>
      <c r="AW164" s="394"/>
      <c r="AX164" s="401"/>
      <c r="AY164" s="341"/>
      <c r="AZ164" s="341"/>
      <c r="BA164" s="341"/>
      <c r="BB164" s="341"/>
      <c r="BC164" s="393"/>
      <c r="BD164" s="341"/>
      <c r="BE164" s="341"/>
      <c r="BF164" s="341"/>
      <c r="BG164" s="402"/>
      <c r="BH164" s="403"/>
      <c r="BI164" s="405"/>
      <c r="BJ164" s="405"/>
      <c r="BK164" s="405"/>
      <c r="BL164" s="405"/>
      <c r="BM164" s="514"/>
    </row>
    <row r="165" ht="18.75" customHeight="1">
      <c r="A165" s="336" t="str">
        <f t="shared" si="12"/>
        <v/>
      </c>
      <c r="B165" s="506"/>
      <c r="C165" s="559"/>
      <c r="D165" s="560" t="str">
        <f t="shared" si="13"/>
        <v/>
      </c>
      <c r="E165" s="401"/>
      <c r="F165" s="394"/>
      <c r="G165" s="341" t="str">
        <f t="array" ref="G165">IF(C165="","",XLOOKUP(C165,'Master Data'!K:K,'Master Data'!N:N,"Input in Master Data",0,1))</f>
        <v/>
      </c>
      <c r="H165" s="341" t="str">
        <f t="array" ref="H165">IF(C165="","",XLOOKUP(C165,'Master Data'!K:K,'Master Data'!O:O,"Input in Master Data",0,1))</f>
        <v/>
      </c>
      <c r="I165" s="341" t="str">
        <f t="array" ref="I165">if(U165="","",XLOOKUP(U165,Master[Company],Master[Blow],"Unknown",0,1))</f>
        <v/>
      </c>
      <c r="J165" s="341" t="str">
        <f t="array" ref="J165">if(U165="","",XLOOKUP(U165,Master[Company],Master[Pigging],"Unknown",0,1))</f>
        <v/>
      </c>
      <c r="K165" s="341" t="str">
        <f t="array" ref="K165">if(U165="","",XLOOKUP(U165,Master[Company],Master[Load Method],"Unknown",0,1))</f>
        <v/>
      </c>
      <c r="L165" s="341" t="str">
        <f t="array" ref="L165">if(U165="","",XLOOKUP(U165,Master[Company],Master[Line Distance],"Unknown",0,1))</f>
        <v/>
      </c>
      <c r="M165" s="394"/>
      <c r="N165" s="341"/>
      <c r="O165" s="341"/>
      <c r="P165" s="341" t="str">
        <f t="array" ref="P165">if(U165="","",XLOOKUP(U165,Master[Company],Master[Terms],"NA",0,1))</f>
        <v/>
      </c>
      <c r="Q165" s="341" t="str">
        <f t="shared" si="14"/>
        <v/>
      </c>
      <c r="R165" s="341" t="str">
        <f t="array" ref="R165">if(U165="","",XLOOKUP(U165,Master[Company],Master[Group],"NA",0,1))</f>
        <v/>
      </c>
      <c r="S165" s="341" t="str">
        <f t="array" ref="S165">if(U165="","",XLOOKUP(U165,Master[Company],Master[Loading Location],"NA",0,1))</f>
        <v/>
      </c>
      <c r="T165" s="341" t="str">
        <f t="array" ref="T165">if(U165="","",XLOOKUP(U165,Master[Company],Master[Acronym],"NA",0,1))</f>
        <v/>
      </c>
      <c r="U165" s="341"/>
      <c r="V165" s="342"/>
      <c r="W165" s="342"/>
      <c r="X165" s="341"/>
      <c r="Y165" s="341" t="str">
        <f t="shared" si="11"/>
        <v/>
      </c>
      <c r="Z165" s="341"/>
      <c r="AA165" s="341"/>
      <c r="AB165" s="341"/>
      <c r="AC165" s="401"/>
      <c r="AD165" s="563"/>
      <c r="AE165" s="564"/>
      <c r="AF165" s="564"/>
      <c r="AG165" s="564"/>
      <c r="AH165" s="564"/>
      <c r="AI165" s="564"/>
      <c r="AJ165" s="564"/>
      <c r="AK165" s="565"/>
      <c r="AL165" s="564"/>
      <c r="AM165" s="564"/>
      <c r="AN165" s="564"/>
      <c r="AO165" s="564"/>
      <c r="AP165" s="564"/>
      <c r="AQ165" s="564"/>
      <c r="AR165" s="564"/>
      <c r="AS165" s="564"/>
      <c r="AT165" s="394"/>
      <c r="AU165" s="306"/>
      <c r="AV165" s="306"/>
      <c r="AW165" s="394"/>
      <c r="AX165" s="401"/>
      <c r="AY165" s="341"/>
      <c r="AZ165" s="341"/>
      <c r="BA165" s="341"/>
      <c r="BB165" s="341"/>
      <c r="BC165" s="393"/>
      <c r="BD165" s="341"/>
      <c r="BE165" s="341"/>
      <c r="BF165" s="341"/>
      <c r="BG165" s="402"/>
      <c r="BH165" s="403"/>
      <c r="BI165" s="405"/>
      <c r="BJ165" s="405"/>
      <c r="BK165" s="405"/>
      <c r="BL165" s="405"/>
      <c r="BM165" s="514"/>
    </row>
    <row r="166" ht="18.75" customHeight="1">
      <c r="A166" s="336" t="str">
        <f t="shared" si="12"/>
        <v/>
      </c>
      <c r="B166" s="506"/>
      <c r="C166" s="559"/>
      <c r="D166" s="560" t="str">
        <f t="shared" si="13"/>
        <v/>
      </c>
      <c r="E166" s="401"/>
      <c r="F166" s="394"/>
      <c r="G166" s="341" t="str">
        <f t="array" ref="G166">IF(C166="","",XLOOKUP(C166,'Master Data'!K:K,'Master Data'!N:N,"Input in Master Data",0,1))</f>
        <v/>
      </c>
      <c r="H166" s="341" t="str">
        <f t="array" ref="H166">IF(C166="","",XLOOKUP(C166,'Master Data'!K:K,'Master Data'!O:O,"Input in Master Data",0,1))</f>
        <v/>
      </c>
      <c r="I166" s="341" t="str">
        <f t="array" ref="I166">if(U166="","",XLOOKUP(U166,Master[Company],Master[Blow],"Unknown",0,1))</f>
        <v/>
      </c>
      <c r="J166" s="341" t="str">
        <f t="array" ref="J166">if(U166="","",XLOOKUP(U166,Master[Company],Master[Pigging],"Unknown",0,1))</f>
        <v/>
      </c>
      <c r="K166" s="341" t="str">
        <f t="array" ref="K166">if(U166="","",XLOOKUP(U166,Master[Company],Master[Load Method],"Unknown",0,1))</f>
        <v/>
      </c>
      <c r="L166" s="341" t="str">
        <f t="array" ref="L166">if(U166="","",XLOOKUP(U166,Master[Company],Master[Line Distance],"Unknown",0,1))</f>
        <v/>
      </c>
      <c r="M166" s="394"/>
      <c r="N166" s="341"/>
      <c r="O166" s="341"/>
      <c r="P166" s="341" t="str">
        <f t="array" ref="P166">if(U166="","",XLOOKUP(U166,Master[Company],Master[Terms],"NA",0,1))</f>
        <v/>
      </c>
      <c r="Q166" s="341" t="str">
        <f t="shared" si="14"/>
        <v/>
      </c>
      <c r="R166" s="341" t="str">
        <f t="array" ref="R166">if(U166="","",XLOOKUP(U166,Master[Company],Master[Group],"NA",0,1))</f>
        <v/>
      </c>
      <c r="S166" s="341" t="str">
        <f t="array" ref="S166">if(U166="","",XLOOKUP(U166,Master[Company],Master[Loading Location],"NA",0,1))</f>
        <v/>
      </c>
      <c r="T166" s="341" t="str">
        <f t="array" ref="T166">if(U166="","",XLOOKUP(U166,Master[Company],Master[Acronym],"NA",0,1))</f>
        <v/>
      </c>
      <c r="U166" s="341"/>
      <c r="V166" s="342"/>
      <c r="W166" s="342"/>
      <c r="X166" s="341"/>
      <c r="Y166" s="341" t="str">
        <f t="shared" si="11"/>
        <v/>
      </c>
      <c r="Z166" s="341"/>
      <c r="AA166" s="341"/>
      <c r="AB166" s="341"/>
      <c r="AC166" s="401"/>
      <c r="AD166" s="563"/>
      <c r="AE166" s="564"/>
      <c r="AF166" s="564"/>
      <c r="AG166" s="564"/>
      <c r="AH166" s="564"/>
      <c r="AI166" s="564"/>
      <c r="AJ166" s="564"/>
      <c r="AK166" s="565"/>
      <c r="AL166" s="564"/>
      <c r="AM166" s="564"/>
      <c r="AN166" s="564"/>
      <c r="AO166" s="564"/>
      <c r="AP166" s="564"/>
      <c r="AQ166" s="564"/>
      <c r="AR166" s="564"/>
      <c r="AS166" s="564"/>
      <c r="AT166" s="394"/>
      <c r="AU166" s="306"/>
      <c r="AV166" s="306"/>
      <c r="AW166" s="394"/>
      <c r="AX166" s="401"/>
      <c r="AY166" s="341"/>
      <c r="AZ166" s="341"/>
      <c r="BA166" s="341"/>
      <c r="BB166" s="341"/>
      <c r="BC166" s="393"/>
      <c r="BD166" s="341"/>
      <c r="BE166" s="341"/>
      <c r="BF166" s="341"/>
      <c r="BG166" s="402"/>
      <c r="BH166" s="403"/>
      <c r="BI166" s="405"/>
      <c r="BJ166" s="405"/>
      <c r="BK166" s="405"/>
      <c r="BL166" s="405"/>
      <c r="BM166" s="514"/>
    </row>
    <row r="167" ht="18.75" customHeight="1">
      <c r="A167" s="336" t="str">
        <f t="shared" si="12"/>
        <v/>
      </c>
      <c r="B167" s="506"/>
      <c r="C167" s="559"/>
      <c r="D167" s="560" t="str">
        <f t="shared" si="13"/>
        <v/>
      </c>
      <c r="E167" s="401"/>
      <c r="F167" s="394"/>
      <c r="G167" s="341" t="str">
        <f t="array" ref="G167">IF(C167="","",XLOOKUP(C167,'Master Data'!K:K,'Master Data'!N:N,"Input in Master Data",0,1))</f>
        <v/>
      </c>
      <c r="H167" s="341" t="str">
        <f t="array" ref="H167">IF(C167="","",XLOOKUP(C167,'Master Data'!K:K,'Master Data'!O:O,"Input in Master Data",0,1))</f>
        <v/>
      </c>
      <c r="I167" s="341" t="str">
        <f t="array" ref="I167">if(U167="","",XLOOKUP(U167,Master[Company],Master[Blow],"Unknown",0,1))</f>
        <v/>
      </c>
      <c r="J167" s="341" t="str">
        <f t="array" ref="J167">if(U167="","",XLOOKUP(U167,Master[Company],Master[Pigging],"Unknown",0,1))</f>
        <v/>
      </c>
      <c r="K167" s="341" t="str">
        <f t="array" ref="K167">if(U167="","",XLOOKUP(U167,Master[Company],Master[Load Method],"Unknown",0,1))</f>
        <v/>
      </c>
      <c r="L167" s="341" t="str">
        <f t="array" ref="L167">if(U167="","",XLOOKUP(U167,Master[Company],Master[Line Distance],"Unknown",0,1))</f>
        <v/>
      </c>
      <c r="M167" s="394"/>
      <c r="N167" s="341"/>
      <c r="O167" s="341"/>
      <c r="P167" s="341" t="str">
        <f t="array" ref="P167">if(U167="","",XLOOKUP(U167,Master[Company],Master[Terms],"NA",0,1))</f>
        <v/>
      </c>
      <c r="Q167" s="341" t="str">
        <f t="shared" si="14"/>
        <v/>
      </c>
      <c r="R167" s="341" t="str">
        <f t="array" ref="R167">if(U167="","",XLOOKUP(U167,Master[Company],Master[Group],"NA",0,1))</f>
        <v/>
      </c>
      <c r="S167" s="341" t="str">
        <f t="array" ref="S167">if(U167="","",XLOOKUP(U167,Master[Company],Master[Loading Location],"NA",0,1))</f>
        <v/>
      </c>
      <c r="T167" s="341" t="str">
        <f t="array" ref="T167">if(U167="","",XLOOKUP(U167,Master[Company],Master[Acronym],"NA",0,1))</f>
        <v/>
      </c>
      <c r="U167" s="341"/>
      <c r="V167" s="342"/>
      <c r="W167" s="342"/>
      <c r="X167" s="341"/>
      <c r="Y167" s="341" t="str">
        <f t="shared" si="11"/>
        <v/>
      </c>
      <c r="Z167" s="341"/>
      <c r="AA167" s="341"/>
      <c r="AB167" s="341"/>
      <c r="AC167" s="401"/>
      <c r="AD167" s="563"/>
      <c r="AE167" s="564"/>
      <c r="AF167" s="564"/>
      <c r="AG167" s="564"/>
      <c r="AH167" s="564"/>
      <c r="AI167" s="564"/>
      <c r="AJ167" s="564"/>
      <c r="AK167" s="565"/>
      <c r="AL167" s="564"/>
      <c r="AM167" s="564"/>
      <c r="AN167" s="564"/>
      <c r="AO167" s="564"/>
      <c r="AP167" s="564"/>
      <c r="AQ167" s="564"/>
      <c r="AR167" s="564"/>
      <c r="AS167" s="564"/>
      <c r="AT167" s="394"/>
      <c r="AU167" s="306"/>
      <c r="AV167" s="306"/>
      <c r="AW167" s="394"/>
      <c r="AX167" s="401"/>
      <c r="AY167" s="341"/>
      <c r="AZ167" s="341"/>
      <c r="BA167" s="341"/>
      <c r="BB167" s="341"/>
      <c r="BC167" s="393"/>
      <c r="BD167" s="341"/>
      <c r="BE167" s="341"/>
      <c r="BF167" s="341"/>
      <c r="BG167" s="402"/>
      <c r="BH167" s="403"/>
      <c r="BI167" s="405"/>
      <c r="BJ167" s="405"/>
      <c r="BK167" s="405"/>
      <c r="BL167" s="405"/>
      <c r="BM167" s="514"/>
    </row>
    <row r="168" ht="18.75" customHeight="1">
      <c r="A168" s="336" t="str">
        <f t="shared" si="12"/>
        <v/>
      </c>
      <c r="B168" s="506"/>
      <c r="C168" s="559"/>
      <c r="D168" s="560" t="str">
        <f t="shared" si="13"/>
        <v/>
      </c>
      <c r="E168" s="401"/>
      <c r="F168" s="394"/>
      <c r="G168" s="341" t="str">
        <f t="array" ref="G168">IF(C168="","",XLOOKUP(C168,'Master Data'!K:K,'Master Data'!N:N,"Input in Master Data",0,1))</f>
        <v/>
      </c>
      <c r="H168" s="341" t="str">
        <f t="array" ref="H168">IF(C168="","",XLOOKUP(C168,'Master Data'!K:K,'Master Data'!O:O,"Input in Master Data",0,1))</f>
        <v/>
      </c>
      <c r="I168" s="341" t="str">
        <f t="array" ref="I168">if(U168="","",XLOOKUP(U168,Master[Company],Master[Blow],"Unknown",0,1))</f>
        <v/>
      </c>
      <c r="J168" s="341" t="str">
        <f t="array" ref="J168">if(U168="","",XLOOKUP(U168,Master[Company],Master[Pigging],"Unknown",0,1))</f>
        <v/>
      </c>
      <c r="K168" s="341" t="str">
        <f t="array" ref="K168">if(U168="","",XLOOKUP(U168,Master[Company],Master[Load Method],"Unknown",0,1))</f>
        <v/>
      </c>
      <c r="L168" s="341" t="str">
        <f t="array" ref="L168">if(U168="","",XLOOKUP(U168,Master[Company],Master[Line Distance],"Unknown",0,1))</f>
        <v/>
      </c>
      <c r="M168" s="394"/>
      <c r="N168" s="341"/>
      <c r="O168" s="341"/>
      <c r="P168" s="341" t="str">
        <f t="array" ref="P168">if(U168="","",XLOOKUP(U168,Master[Company],Master[Terms],"NA",0,1))</f>
        <v/>
      </c>
      <c r="Q168" s="341" t="str">
        <f t="shared" si="14"/>
        <v/>
      </c>
      <c r="R168" s="341" t="str">
        <f t="array" ref="R168">if(U168="","",XLOOKUP(U168,Master[Company],Master[Group],"NA",0,1))</f>
        <v/>
      </c>
      <c r="S168" s="341" t="str">
        <f t="array" ref="S168">if(U168="","",XLOOKUP(U168,Master[Company],Master[Loading Location],"NA",0,1))</f>
        <v/>
      </c>
      <c r="T168" s="341" t="str">
        <f t="array" ref="T168">if(U168="","",XLOOKUP(U168,Master[Company],Master[Acronym],"NA",0,1))</f>
        <v/>
      </c>
      <c r="U168" s="341"/>
      <c r="V168" s="342"/>
      <c r="W168" s="342"/>
      <c r="X168" s="341"/>
      <c r="Y168" s="341" t="str">
        <f t="shared" si="11"/>
        <v/>
      </c>
      <c r="Z168" s="341"/>
      <c r="AA168" s="341"/>
      <c r="AB168" s="341"/>
      <c r="AC168" s="401"/>
      <c r="AD168" s="563"/>
      <c r="AE168" s="564"/>
      <c r="AF168" s="564"/>
      <c r="AG168" s="564"/>
      <c r="AH168" s="564"/>
      <c r="AI168" s="564"/>
      <c r="AJ168" s="564"/>
      <c r="AK168" s="565"/>
      <c r="AL168" s="564"/>
      <c r="AM168" s="564"/>
      <c r="AN168" s="564"/>
      <c r="AO168" s="564"/>
      <c r="AP168" s="564"/>
      <c r="AQ168" s="564"/>
      <c r="AR168" s="564"/>
      <c r="AS168" s="564"/>
      <c r="AT168" s="394"/>
      <c r="AU168" s="306"/>
      <c r="AV168" s="306"/>
      <c r="AW168" s="394"/>
      <c r="AX168" s="401"/>
      <c r="AY168" s="341"/>
      <c r="AZ168" s="341"/>
      <c r="BA168" s="341"/>
      <c r="BB168" s="341"/>
      <c r="BC168" s="393"/>
      <c r="BD168" s="341"/>
      <c r="BE168" s="341"/>
      <c r="BF168" s="341"/>
      <c r="BG168" s="402"/>
      <c r="BH168" s="403"/>
      <c r="BI168" s="405"/>
      <c r="BJ168" s="405"/>
      <c r="BK168" s="405"/>
      <c r="BL168" s="405"/>
      <c r="BM168" s="514"/>
    </row>
    <row r="169" ht="18.75" customHeight="1">
      <c r="A169" s="336" t="str">
        <f t="shared" si="12"/>
        <v/>
      </c>
      <c r="B169" s="506"/>
      <c r="C169" s="559"/>
      <c r="D169" s="560" t="str">
        <f t="shared" si="13"/>
        <v/>
      </c>
      <c r="E169" s="401"/>
      <c r="F169" s="394"/>
      <c r="G169" s="341" t="str">
        <f t="array" ref="G169">IF(C169="","",XLOOKUP(C169,'Master Data'!K:K,'Master Data'!N:N,"Input in Master Data",0,1))</f>
        <v/>
      </c>
      <c r="H169" s="341" t="str">
        <f t="array" ref="H169">IF(C169="","",XLOOKUP(C169,'Master Data'!K:K,'Master Data'!O:O,"Input in Master Data",0,1))</f>
        <v/>
      </c>
      <c r="I169" s="341" t="str">
        <f t="array" ref="I169">if(U169="","",XLOOKUP(U169,Master[Company],Master[Blow],"Unknown",0,1))</f>
        <v/>
      </c>
      <c r="J169" s="341" t="str">
        <f t="array" ref="J169">if(U169="","",XLOOKUP(U169,Master[Company],Master[Pigging],"Unknown",0,1))</f>
        <v/>
      </c>
      <c r="K169" s="341" t="str">
        <f t="array" ref="K169">if(U169="","",XLOOKUP(U169,Master[Company],Master[Load Method],"Unknown",0,1))</f>
        <v/>
      </c>
      <c r="L169" s="341" t="str">
        <f t="array" ref="L169">if(U169="","",XLOOKUP(U169,Master[Company],Master[Line Distance],"Unknown",0,1))</f>
        <v/>
      </c>
      <c r="M169" s="394"/>
      <c r="N169" s="341"/>
      <c r="O169" s="341"/>
      <c r="P169" s="341" t="str">
        <f t="array" ref="P169">if(U169="","",XLOOKUP(U169,Master[Company],Master[Terms],"NA",0,1))</f>
        <v/>
      </c>
      <c r="Q169" s="341" t="str">
        <f t="shared" si="14"/>
        <v/>
      </c>
      <c r="R169" s="341" t="str">
        <f t="array" ref="R169">if(U169="","",XLOOKUP(U169,Master[Company],Master[Group],"NA",0,1))</f>
        <v/>
      </c>
      <c r="S169" s="341" t="str">
        <f t="array" ref="S169">if(U169="","",XLOOKUP(U169,Master[Company],Master[Loading Location],"NA",0,1))</f>
        <v/>
      </c>
      <c r="T169" s="341" t="str">
        <f t="array" ref="T169">if(U169="","",XLOOKUP(U169,Master[Company],Master[Acronym],"NA",0,1))</f>
        <v/>
      </c>
      <c r="U169" s="341"/>
      <c r="V169" s="342"/>
      <c r="W169" s="342"/>
      <c r="X169" s="341"/>
      <c r="Y169" s="341" t="str">
        <f t="shared" si="11"/>
        <v/>
      </c>
      <c r="Z169" s="341"/>
      <c r="AA169" s="341"/>
      <c r="AB169" s="341"/>
      <c r="AC169" s="401"/>
      <c r="AD169" s="563"/>
      <c r="AE169" s="564"/>
      <c r="AF169" s="564"/>
      <c r="AG169" s="564"/>
      <c r="AH169" s="564"/>
      <c r="AI169" s="564"/>
      <c r="AJ169" s="564"/>
      <c r="AK169" s="565"/>
      <c r="AL169" s="564"/>
      <c r="AM169" s="564"/>
      <c r="AN169" s="564"/>
      <c r="AO169" s="564"/>
      <c r="AP169" s="564"/>
      <c r="AQ169" s="564"/>
      <c r="AR169" s="564"/>
      <c r="AS169" s="564"/>
      <c r="AT169" s="394"/>
      <c r="AU169" s="306"/>
      <c r="AV169" s="306"/>
      <c r="AW169" s="394"/>
      <c r="AX169" s="401"/>
      <c r="AY169" s="341"/>
      <c r="AZ169" s="341"/>
      <c r="BA169" s="341"/>
      <c r="BB169" s="341"/>
      <c r="BC169" s="393"/>
      <c r="BD169" s="341"/>
      <c r="BE169" s="341"/>
      <c r="BF169" s="341"/>
      <c r="BG169" s="402"/>
      <c r="BH169" s="403"/>
      <c r="BI169" s="405"/>
      <c r="BJ169" s="405"/>
      <c r="BK169" s="405"/>
      <c r="BL169" s="405"/>
      <c r="BM169" s="514"/>
    </row>
    <row r="170" ht="18.75" customHeight="1">
      <c r="A170" s="336" t="str">
        <f t="shared" si="12"/>
        <v/>
      </c>
      <c r="B170" s="506"/>
      <c r="C170" s="559"/>
      <c r="D170" s="560" t="str">
        <f t="shared" si="13"/>
        <v/>
      </c>
      <c r="E170" s="401"/>
      <c r="F170" s="394"/>
      <c r="G170" s="341" t="str">
        <f t="array" ref="G170">IF(C170="","",XLOOKUP(C170,'Master Data'!K:K,'Master Data'!N:N,"Input in Master Data",0,1))</f>
        <v/>
      </c>
      <c r="H170" s="341" t="str">
        <f t="array" ref="H170">IF(C170="","",XLOOKUP(C170,'Master Data'!K:K,'Master Data'!O:O,"Input in Master Data",0,1))</f>
        <v/>
      </c>
      <c r="I170" s="341" t="str">
        <f t="array" ref="I170">if(U170="","",XLOOKUP(U170,Master[Company],Master[Blow],"Unknown",0,1))</f>
        <v/>
      </c>
      <c r="J170" s="341" t="str">
        <f t="array" ref="J170">if(U170="","",XLOOKUP(U170,Master[Company],Master[Pigging],"Unknown",0,1))</f>
        <v/>
      </c>
      <c r="K170" s="341" t="str">
        <f t="array" ref="K170">if(U170="","",XLOOKUP(U170,Master[Company],Master[Load Method],"Unknown",0,1))</f>
        <v/>
      </c>
      <c r="L170" s="341" t="str">
        <f t="array" ref="L170">if(U170="","",XLOOKUP(U170,Master[Company],Master[Line Distance],"Unknown",0,1))</f>
        <v/>
      </c>
      <c r="M170" s="394"/>
      <c r="N170" s="341"/>
      <c r="O170" s="341"/>
      <c r="P170" s="341" t="str">
        <f t="array" ref="P170">if(U170="","",XLOOKUP(U170,Master[Company],Master[Terms],"NA",0,1))</f>
        <v/>
      </c>
      <c r="Q170" s="341" t="str">
        <f t="shared" si="14"/>
        <v/>
      </c>
      <c r="R170" s="341" t="str">
        <f t="array" ref="R170">if(U170="","",XLOOKUP(U170,Master[Company],Master[Group],"NA",0,1))</f>
        <v/>
      </c>
      <c r="S170" s="341" t="str">
        <f t="array" ref="S170">if(U170="","",XLOOKUP(U170,Master[Company],Master[Loading Location],"NA",0,1))</f>
        <v/>
      </c>
      <c r="T170" s="341" t="str">
        <f t="array" ref="T170">if(U170="","",XLOOKUP(U170,Master[Company],Master[Acronym],"NA",0,1))</f>
        <v/>
      </c>
      <c r="U170" s="341"/>
      <c r="V170" s="342"/>
      <c r="W170" s="342"/>
      <c r="X170" s="341"/>
      <c r="Y170" s="341" t="str">
        <f t="shared" si="11"/>
        <v/>
      </c>
      <c r="Z170" s="341"/>
      <c r="AA170" s="341"/>
      <c r="AB170" s="341"/>
      <c r="AC170" s="401"/>
      <c r="AD170" s="563"/>
      <c r="AE170" s="564"/>
      <c r="AF170" s="564"/>
      <c r="AG170" s="564"/>
      <c r="AH170" s="564"/>
      <c r="AI170" s="564"/>
      <c r="AJ170" s="564"/>
      <c r="AK170" s="565"/>
      <c r="AL170" s="564"/>
      <c r="AM170" s="564"/>
      <c r="AN170" s="564"/>
      <c r="AO170" s="564"/>
      <c r="AP170" s="564"/>
      <c r="AQ170" s="564"/>
      <c r="AR170" s="564"/>
      <c r="AS170" s="564"/>
      <c r="AT170" s="394"/>
      <c r="AU170" s="306"/>
      <c r="AV170" s="306"/>
      <c r="AW170" s="394"/>
      <c r="AX170" s="401"/>
      <c r="AY170" s="341"/>
      <c r="AZ170" s="341"/>
      <c r="BA170" s="341"/>
      <c r="BB170" s="341"/>
      <c r="BC170" s="393"/>
      <c r="BD170" s="341"/>
      <c r="BE170" s="341"/>
      <c r="BF170" s="341"/>
      <c r="BG170" s="402"/>
      <c r="BH170" s="403"/>
      <c r="BI170" s="405"/>
      <c r="BJ170" s="405"/>
      <c r="BK170" s="405"/>
      <c r="BL170" s="405"/>
      <c r="BM170" s="514"/>
    </row>
    <row r="171" ht="18.75" customHeight="1">
      <c r="A171" s="336" t="str">
        <f t="shared" si="12"/>
        <v/>
      </c>
      <c r="B171" s="506"/>
      <c r="C171" s="559"/>
      <c r="D171" s="560" t="str">
        <f t="shared" si="13"/>
        <v/>
      </c>
      <c r="E171" s="401"/>
      <c r="F171" s="394"/>
      <c r="G171" s="341" t="str">
        <f t="array" ref="G171">IF(C171="","",XLOOKUP(C171,'Master Data'!K:K,'Master Data'!N:N,"Input in Master Data",0,1))</f>
        <v/>
      </c>
      <c r="H171" s="341" t="str">
        <f t="array" ref="H171">IF(C171="","",XLOOKUP(C171,'Master Data'!K:K,'Master Data'!O:O,"Input in Master Data",0,1))</f>
        <v/>
      </c>
      <c r="I171" s="341" t="str">
        <f t="array" ref="I171">if(U171="","",XLOOKUP(U171,Master[Company],Master[Blow],"Unknown",0,1))</f>
        <v/>
      </c>
      <c r="J171" s="341" t="str">
        <f t="array" ref="J171">if(U171="","",XLOOKUP(U171,Master[Company],Master[Pigging],"Unknown",0,1))</f>
        <v/>
      </c>
      <c r="K171" s="341" t="str">
        <f t="array" ref="K171">if(U171="","",XLOOKUP(U171,Master[Company],Master[Load Method],"Unknown",0,1))</f>
        <v/>
      </c>
      <c r="L171" s="341" t="str">
        <f t="array" ref="L171">if(U171="","",XLOOKUP(U171,Master[Company],Master[Line Distance],"Unknown",0,1))</f>
        <v/>
      </c>
      <c r="M171" s="394"/>
      <c r="N171" s="341"/>
      <c r="O171" s="341"/>
      <c r="P171" s="341" t="str">
        <f t="array" ref="P171">if(U171="","",XLOOKUP(U171,Master[Company],Master[Terms],"NA",0,1))</f>
        <v/>
      </c>
      <c r="Q171" s="341" t="str">
        <f t="shared" si="14"/>
        <v/>
      </c>
      <c r="R171" s="341" t="str">
        <f t="array" ref="R171">if(U171="","",XLOOKUP(U171,Master[Company],Master[Group],"NA",0,1))</f>
        <v/>
      </c>
      <c r="S171" s="341" t="str">
        <f t="array" ref="S171">if(U171="","",XLOOKUP(U171,Master[Company],Master[Loading Location],"NA",0,1))</f>
        <v/>
      </c>
      <c r="T171" s="341" t="str">
        <f t="array" ref="T171">if(U171="","",XLOOKUP(U171,Master[Company],Master[Acronym],"NA",0,1))</f>
        <v/>
      </c>
      <c r="U171" s="341"/>
      <c r="V171" s="342"/>
      <c r="W171" s="342"/>
      <c r="X171" s="341"/>
      <c r="Y171" s="341" t="str">
        <f t="shared" si="11"/>
        <v/>
      </c>
      <c r="Z171" s="341"/>
      <c r="AA171" s="341"/>
      <c r="AB171" s="341"/>
      <c r="AC171" s="401"/>
      <c r="AD171" s="563"/>
      <c r="AE171" s="564"/>
      <c r="AF171" s="564"/>
      <c r="AG171" s="564"/>
      <c r="AH171" s="564"/>
      <c r="AI171" s="564"/>
      <c r="AJ171" s="564"/>
      <c r="AK171" s="565"/>
      <c r="AL171" s="564"/>
      <c r="AM171" s="564"/>
      <c r="AN171" s="564"/>
      <c r="AO171" s="564"/>
      <c r="AP171" s="564"/>
      <c r="AQ171" s="564"/>
      <c r="AR171" s="564"/>
      <c r="AS171" s="564"/>
      <c r="AT171" s="394"/>
      <c r="AU171" s="306"/>
      <c r="AV171" s="306"/>
      <c r="AW171" s="394"/>
      <c r="AX171" s="401"/>
      <c r="AY171" s="341"/>
      <c r="AZ171" s="341"/>
      <c r="BA171" s="341"/>
      <c r="BB171" s="341"/>
      <c r="BC171" s="393"/>
      <c r="BD171" s="341"/>
      <c r="BE171" s="341"/>
      <c r="BF171" s="341"/>
      <c r="BG171" s="402"/>
      <c r="BH171" s="403"/>
      <c r="BI171" s="405"/>
      <c r="BJ171" s="405"/>
      <c r="BK171" s="405"/>
      <c r="BL171" s="405"/>
      <c r="BM171" s="514"/>
    </row>
    <row r="172" ht="18.75" customHeight="1">
      <c r="A172" s="336" t="str">
        <f t="shared" si="12"/>
        <v/>
      </c>
      <c r="B172" s="506"/>
      <c r="C172" s="559"/>
      <c r="D172" s="560" t="str">
        <f t="shared" si="13"/>
        <v/>
      </c>
      <c r="E172" s="401"/>
      <c r="F172" s="394"/>
      <c r="G172" s="341" t="str">
        <f t="array" ref="G172">IF(C172="","",XLOOKUP(C172,'Master Data'!K:K,'Master Data'!N:N,"Input in Master Data",0,1))</f>
        <v/>
      </c>
      <c r="H172" s="341" t="str">
        <f t="array" ref="H172">IF(C172="","",XLOOKUP(C172,'Master Data'!K:K,'Master Data'!O:O,"Input in Master Data",0,1))</f>
        <v/>
      </c>
      <c r="I172" s="341" t="str">
        <f t="array" ref="I172">if(U172="","",XLOOKUP(U172,Master[Company],Master[Blow],"Unknown",0,1))</f>
        <v/>
      </c>
      <c r="J172" s="341" t="str">
        <f t="array" ref="J172">if(U172="","",XLOOKUP(U172,Master[Company],Master[Pigging],"Unknown",0,1))</f>
        <v/>
      </c>
      <c r="K172" s="341" t="str">
        <f t="array" ref="K172">if(U172="","",XLOOKUP(U172,Master[Company],Master[Load Method],"Unknown",0,1))</f>
        <v/>
      </c>
      <c r="L172" s="341" t="str">
        <f t="array" ref="L172">if(U172="","",XLOOKUP(U172,Master[Company],Master[Line Distance],"Unknown",0,1))</f>
        <v/>
      </c>
      <c r="M172" s="394"/>
      <c r="N172" s="341"/>
      <c r="O172" s="341"/>
      <c r="P172" s="341" t="str">
        <f t="array" ref="P172">if(U172="","",XLOOKUP(U172,Master[Company],Master[Terms],"NA",0,1))</f>
        <v/>
      </c>
      <c r="Q172" s="341" t="str">
        <f t="shared" si="14"/>
        <v/>
      </c>
      <c r="R172" s="341" t="str">
        <f t="array" ref="R172">if(U172="","",XLOOKUP(U172,Master[Company],Master[Group],"NA",0,1))</f>
        <v/>
      </c>
      <c r="S172" s="341" t="str">
        <f t="array" ref="S172">if(U172="","",XLOOKUP(U172,Master[Company],Master[Loading Location],"NA",0,1))</f>
        <v/>
      </c>
      <c r="T172" s="341" t="str">
        <f t="array" ref="T172">if(U172="","",XLOOKUP(U172,Master[Company],Master[Acronym],"NA",0,1))</f>
        <v/>
      </c>
      <c r="U172" s="341"/>
      <c r="V172" s="342"/>
      <c r="W172" s="342"/>
      <c r="X172" s="341"/>
      <c r="Y172" s="341" t="str">
        <f t="shared" si="11"/>
        <v/>
      </c>
      <c r="Z172" s="341"/>
      <c r="AA172" s="341"/>
      <c r="AB172" s="341"/>
      <c r="AC172" s="401"/>
      <c r="AD172" s="563"/>
      <c r="AE172" s="564"/>
      <c r="AF172" s="564"/>
      <c r="AG172" s="564"/>
      <c r="AH172" s="564"/>
      <c r="AI172" s="564"/>
      <c r="AJ172" s="564"/>
      <c r="AK172" s="565"/>
      <c r="AL172" s="564"/>
      <c r="AM172" s="564"/>
      <c r="AN172" s="564"/>
      <c r="AO172" s="564"/>
      <c r="AP172" s="564"/>
      <c r="AQ172" s="564"/>
      <c r="AR172" s="564"/>
      <c r="AS172" s="564"/>
      <c r="AT172" s="394"/>
      <c r="AU172" s="306"/>
      <c r="AV172" s="306"/>
      <c r="AW172" s="394"/>
      <c r="AX172" s="401"/>
      <c r="AY172" s="341"/>
      <c r="AZ172" s="341"/>
      <c r="BA172" s="341"/>
      <c r="BB172" s="341"/>
      <c r="BC172" s="393"/>
      <c r="BD172" s="341"/>
      <c r="BE172" s="341"/>
      <c r="BF172" s="341"/>
      <c r="BG172" s="402"/>
      <c r="BH172" s="403"/>
      <c r="BI172" s="405"/>
      <c r="BJ172" s="405"/>
      <c r="BK172" s="405"/>
      <c r="BL172" s="405"/>
      <c r="BM172" s="514"/>
    </row>
    <row r="173" ht="18.75" customHeight="1">
      <c r="A173" s="336" t="str">
        <f t="shared" si="12"/>
        <v/>
      </c>
      <c r="B173" s="506"/>
      <c r="C173" s="559"/>
      <c r="D173" s="560" t="str">
        <f t="shared" si="13"/>
        <v/>
      </c>
      <c r="E173" s="401"/>
      <c r="F173" s="394"/>
      <c r="G173" s="341" t="str">
        <f t="array" ref="G173">IF(C173="","",XLOOKUP(C173,'Master Data'!K:K,'Master Data'!N:N,"Input in Master Data",0,1))</f>
        <v/>
      </c>
      <c r="H173" s="341" t="str">
        <f t="array" ref="H173">IF(C173="","",XLOOKUP(C173,'Master Data'!K:K,'Master Data'!O:O,"Input in Master Data",0,1))</f>
        <v/>
      </c>
      <c r="I173" s="341" t="str">
        <f t="array" ref="I173">if(U173="","",XLOOKUP(U173,Master[Company],Master[Blow],"Unknown",0,1))</f>
        <v/>
      </c>
      <c r="J173" s="341" t="str">
        <f t="array" ref="J173">if(U173="","",XLOOKUP(U173,Master[Company],Master[Pigging],"Unknown",0,1))</f>
        <v/>
      </c>
      <c r="K173" s="341" t="str">
        <f t="array" ref="K173">if(U173="","",XLOOKUP(U173,Master[Company],Master[Load Method],"Unknown",0,1))</f>
        <v/>
      </c>
      <c r="L173" s="341" t="str">
        <f t="array" ref="L173">if(U173="","",XLOOKUP(U173,Master[Company],Master[Line Distance],"Unknown",0,1))</f>
        <v/>
      </c>
      <c r="M173" s="394"/>
      <c r="N173" s="341"/>
      <c r="O173" s="341"/>
      <c r="P173" s="341" t="str">
        <f t="array" ref="P173">if(U173="","",XLOOKUP(U173,Master[Company],Master[Terms],"NA",0,1))</f>
        <v/>
      </c>
      <c r="Q173" s="341" t="str">
        <f t="shared" si="14"/>
        <v/>
      </c>
      <c r="R173" s="341" t="str">
        <f t="array" ref="R173">if(U173="","",XLOOKUP(U173,Master[Company],Master[Group],"NA",0,1))</f>
        <v/>
      </c>
      <c r="S173" s="341" t="str">
        <f t="array" ref="S173">if(U173="","",XLOOKUP(U173,Master[Company],Master[Loading Location],"NA",0,1))</f>
        <v/>
      </c>
      <c r="T173" s="341" t="str">
        <f t="array" ref="T173">if(U173="","",XLOOKUP(U173,Master[Company],Master[Acronym],"NA",0,1))</f>
        <v/>
      </c>
      <c r="U173" s="341"/>
      <c r="V173" s="342"/>
      <c r="W173" s="342"/>
      <c r="X173" s="341"/>
      <c r="Y173" s="341" t="str">
        <f t="shared" si="11"/>
        <v/>
      </c>
      <c r="Z173" s="341"/>
      <c r="AA173" s="341"/>
      <c r="AB173" s="341"/>
      <c r="AC173" s="401"/>
      <c r="AD173" s="563"/>
      <c r="AE173" s="564"/>
      <c r="AF173" s="564"/>
      <c r="AG173" s="564"/>
      <c r="AH173" s="564"/>
      <c r="AI173" s="564"/>
      <c r="AJ173" s="564"/>
      <c r="AK173" s="565"/>
      <c r="AL173" s="564"/>
      <c r="AM173" s="564"/>
      <c r="AN173" s="564"/>
      <c r="AO173" s="564"/>
      <c r="AP173" s="564"/>
      <c r="AQ173" s="564"/>
      <c r="AR173" s="564"/>
      <c r="AS173" s="564"/>
      <c r="AT173" s="394"/>
      <c r="AU173" s="306"/>
      <c r="AV173" s="306"/>
      <c r="AW173" s="394"/>
      <c r="AX173" s="401"/>
      <c r="AY173" s="341"/>
      <c r="AZ173" s="341"/>
      <c r="BA173" s="341"/>
      <c r="BB173" s="341"/>
      <c r="BC173" s="393"/>
      <c r="BD173" s="341"/>
      <c r="BE173" s="341"/>
      <c r="BF173" s="341"/>
      <c r="BG173" s="402"/>
      <c r="BH173" s="403"/>
      <c r="BI173" s="405"/>
      <c r="BJ173" s="405"/>
      <c r="BK173" s="405"/>
      <c r="BL173" s="405"/>
      <c r="BM173" s="514"/>
    </row>
    <row r="174" ht="18.75" customHeight="1">
      <c r="A174" s="336" t="str">
        <f t="shared" si="12"/>
        <v/>
      </c>
      <c r="B174" s="506"/>
      <c r="C174" s="559"/>
      <c r="D174" s="560" t="str">
        <f t="shared" si="13"/>
        <v/>
      </c>
      <c r="E174" s="401"/>
      <c r="F174" s="394"/>
      <c r="G174" s="341" t="str">
        <f t="array" ref="G174">IF(C174="","",XLOOKUP(C174,'Master Data'!K:K,'Master Data'!N:N,"Input in Master Data",0,1))</f>
        <v/>
      </c>
      <c r="H174" s="341" t="str">
        <f t="array" ref="H174">IF(C174="","",XLOOKUP(C174,'Master Data'!K:K,'Master Data'!O:O,"Input in Master Data",0,1))</f>
        <v/>
      </c>
      <c r="I174" s="341" t="str">
        <f t="array" ref="I174">if(U174="","",XLOOKUP(U174,Master[Company],Master[Blow],"Unknown",0,1))</f>
        <v/>
      </c>
      <c r="J174" s="341" t="str">
        <f t="array" ref="J174">if(U174="","",XLOOKUP(U174,Master[Company],Master[Pigging],"Unknown",0,1))</f>
        <v/>
      </c>
      <c r="K174" s="341" t="str">
        <f t="array" ref="K174">if(U174="","",XLOOKUP(U174,Master[Company],Master[Load Method],"Unknown",0,1))</f>
        <v/>
      </c>
      <c r="L174" s="341" t="str">
        <f t="array" ref="L174">if(U174="","",XLOOKUP(U174,Master[Company],Master[Line Distance],"Unknown",0,1))</f>
        <v/>
      </c>
      <c r="M174" s="394"/>
      <c r="N174" s="341"/>
      <c r="O174" s="341"/>
      <c r="P174" s="341" t="str">
        <f t="array" ref="P174">if(U174="","",XLOOKUP(U174,Master[Company],Master[Terms],"NA",0,1))</f>
        <v/>
      </c>
      <c r="Q174" s="341" t="str">
        <f t="shared" si="14"/>
        <v/>
      </c>
      <c r="R174" s="341" t="str">
        <f t="array" ref="R174">if(U174="","",XLOOKUP(U174,Master[Company],Master[Group],"NA",0,1))</f>
        <v/>
      </c>
      <c r="S174" s="341" t="str">
        <f t="array" ref="S174">if(U174="","",XLOOKUP(U174,Master[Company],Master[Loading Location],"NA",0,1))</f>
        <v/>
      </c>
      <c r="T174" s="341" t="str">
        <f t="array" ref="T174">if(U174="","",XLOOKUP(U174,Master[Company],Master[Acronym],"NA",0,1))</f>
        <v/>
      </c>
      <c r="U174" s="341"/>
      <c r="V174" s="342"/>
      <c r="W174" s="342"/>
      <c r="X174" s="341"/>
      <c r="Y174" s="341" t="str">
        <f t="shared" si="11"/>
        <v/>
      </c>
      <c r="Z174" s="341"/>
      <c r="AA174" s="341"/>
      <c r="AB174" s="341"/>
      <c r="AC174" s="401"/>
      <c r="AD174" s="563"/>
      <c r="AE174" s="564"/>
      <c r="AF174" s="564"/>
      <c r="AG174" s="564"/>
      <c r="AH174" s="564"/>
      <c r="AI174" s="564"/>
      <c r="AJ174" s="564"/>
      <c r="AK174" s="565"/>
      <c r="AL174" s="564"/>
      <c r="AM174" s="564"/>
      <c r="AN174" s="564"/>
      <c r="AO174" s="564"/>
      <c r="AP174" s="564"/>
      <c r="AQ174" s="564"/>
      <c r="AR174" s="564"/>
      <c r="AS174" s="564"/>
      <c r="AT174" s="394"/>
      <c r="AU174" s="306"/>
      <c r="AV174" s="306"/>
      <c r="AW174" s="394"/>
      <c r="AX174" s="401"/>
      <c r="AY174" s="341"/>
      <c r="AZ174" s="341"/>
      <c r="BA174" s="341"/>
      <c r="BB174" s="341"/>
      <c r="BC174" s="393"/>
      <c r="BD174" s="341"/>
      <c r="BE174" s="341"/>
      <c r="BF174" s="341"/>
      <c r="BG174" s="402"/>
      <c r="BH174" s="403"/>
      <c r="BI174" s="405"/>
      <c r="BJ174" s="405"/>
      <c r="BK174" s="405"/>
      <c r="BL174" s="405"/>
      <c r="BM174" s="514"/>
    </row>
    <row r="175" ht="18.75" customHeight="1">
      <c r="A175" s="336" t="str">
        <f t="shared" si="12"/>
        <v/>
      </c>
      <c r="B175" s="506"/>
      <c r="C175" s="559"/>
      <c r="D175" s="560" t="str">
        <f t="shared" si="13"/>
        <v/>
      </c>
      <c r="E175" s="401"/>
      <c r="F175" s="394"/>
      <c r="G175" s="341" t="str">
        <f t="array" ref="G175">IF(C175="","",XLOOKUP(C175,'Master Data'!K:K,'Master Data'!N:N,"Input in Master Data",0,1))</f>
        <v/>
      </c>
      <c r="H175" s="341" t="str">
        <f t="array" ref="H175">IF(C175="","",XLOOKUP(C175,'Master Data'!K:K,'Master Data'!O:O,"Input in Master Data",0,1))</f>
        <v/>
      </c>
      <c r="I175" s="341" t="str">
        <f t="array" ref="I175">if(U175="","",XLOOKUP(U175,Master[Company],Master[Blow],"Unknown",0,1))</f>
        <v/>
      </c>
      <c r="J175" s="341" t="str">
        <f t="array" ref="J175">if(U175="","",XLOOKUP(U175,Master[Company],Master[Pigging],"Unknown",0,1))</f>
        <v/>
      </c>
      <c r="K175" s="341" t="str">
        <f t="array" ref="K175">if(U175="","",XLOOKUP(U175,Master[Company],Master[Load Method],"Unknown",0,1))</f>
        <v/>
      </c>
      <c r="L175" s="341" t="str">
        <f t="array" ref="L175">if(U175="","",XLOOKUP(U175,Master[Company],Master[Line Distance],"Unknown",0,1))</f>
        <v/>
      </c>
      <c r="M175" s="394"/>
      <c r="N175" s="341"/>
      <c r="O175" s="341"/>
      <c r="P175" s="341" t="str">
        <f t="array" ref="P175">if(U175="","",XLOOKUP(U175,Master[Company],Master[Terms],"NA",0,1))</f>
        <v/>
      </c>
      <c r="Q175" s="341" t="str">
        <f t="shared" si="14"/>
        <v/>
      </c>
      <c r="R175" s="341" t="str">
        <f t="array" ref="R175">if(U175="","",XLOOKUP(U175,Master[Company],Master[Group],"NA",0,1))</f>
        <v/>
      </c>
      <c r="S175" s="341" t="str">
        <f t="array" ref="S175">if(U175="","",XLOOKUP(U175,Master[Company],Master[Loading Location],"NA",0,1))</f>
        <v/>
      </c>
      <c r="T175" s="341" t="str">
        <f t="array" ref="T175">if(U175="","",XLOOKUP(U175,Master[Company],Master[Acronym],"NA",0,1))</f>
        <v/>
      </c>
      <c r="U175" s="341"/>
      <c r="V175" s="342"/>
      <c r="W175" s="342"/>
      <c r="X175" s="341"/>
      <c r="Y175" s="341" t="str">
        <f t="shared" si="11"/>
        <v/>
      </c>
      <c r="Z175" s="341"/>
      <c r="AA175" s="341"/>
      <c r="AB175" s="341"/>
      <c r="AC175" s="401"/>
      <c r="AD175" s="563"/>
      <c r="AE175" s="564"/>
      <c r="AF175" s="564"/>
      <c r="AG175" s="564"/>
      <c r="AH175" s="564"/>
      <c r="AI175" s="564"/>
      <c r="AJ175" s="564"/>
      <c r="AK175" s="565"/>
      <c r="AL175" s="564"/>
      <c r="AM175" s="564"/>
      <c r="AN175" s="564"/>
      <c r="AO175" s="564"/>
      <c r="AP175" s="564"/>
      <c r="AQ175" s="564"/>
      <c r="AR175" s="564"/>
      <c r="AS175" s="564"/>
      <c r="AT175" s="394"/>
      <c r="AU175" s="306"/>
      <c r="AV175" s="306"/>
      <c r="AW175" s="394"/>
      <c r="AX175" s="401"/>
      <c r="AY175" s="341"/>
      <c r="AZ175" s="341"/>
      <c r="BA175" s="341"/>
      <c r="BB175" s="341"/>
      <c r="BC175" s="393"/>
      <c r="BD175" s="341"/>
      <c r="BE175" s="341"/>
      <c r="BF175" s="341"/>
      <c r="BG175" s="402"/>
      <c r="BH175" s="403"/>
      <c r="BI175" s="405"/>
      <c r="BJ175" s="405"/>
      <c r="BK175" s="405"/>
      <c r="BL175" s="405"/>
      <c r="BM175" s="514"/>
    </row>
    <row r="176" ht="18.75" customHeight="1">
      <c r="A176" s="336" t="str">
        <f t="shared" si="12"/>
        <v/>
      </c>
      <c r="B176" s="506"/>
      <c r="C176" s="559"/>
      <c r="D176" s="560" t="str">
        <f t="shared" si="13"/>
        <v/>
      </c>
      <c r="E176" s="401"/>
      <c r="F176" s="394"/>
      <c r="G176" s="341" t="str">
        <f t="array" ref="G176">IF(C176="","",XLOOKUP(C176,'Master Data'!K:K,'Master Data'!N:N,"Input in Master Data",0,1))</f>
        <v/>
      </c>
      <c r="H176" s="341" t="str">
        <f t="array" ref="H176">IF(C176="","",XLOOKUP(C176,'Master Data'!K:K,'Master Data'!O:O,"Input in Master Data",0,1))</f>
        <v/>
      </c>
      <c r="I176" s="341" t="str">
        <f t="array" ref="I176">if(U176="","",XLOOKUP(U176,Master[Company],Master[Blow],"Unknown",0,1))</f>
        <v/>
      </c>
      <c r="J176" s="341" t="str">
        <f t="array" ref="J176">if(U176="","",XLOOKUP(U176,Master[Company],Master[Pigging],"Unknown",0,1))</f>
        <v/>
      </c>
      <c r="K176" s="341" t="str">
        <f t="array" ref="K176">if(U176="","",XLOOKUP(U176,Master[Company],Master[Load Method],"Unknown",0,1))</f>
        <v/>
      </c>
      <c r="L176" s="341" t="str">
        <f t="array" ref="L176">if(U176="","",XLOOKUP(U176,Master[Company],Master[Line Distance],"Unknown",0,1))</f>
        <v/>
      </c>
      <c r="M176" s="394"/>
      <c r="N176" s="341"/>
      <c r="O176" s="341"/>
      <c r="P176" s="341" t="str">
        <f t="array" ref="P176">if(U176="","",XLOOKUP(U176,Master[Company],Master[Terms],"NA",0,1))</f>
        <v/>
      </c>
      <c r="Q176" s="341" t="str">
        <f t="shared" si="14"/>
        <v/>
      </c>
      <c r="R176" s="341" t="str">
        <f t="array" ref="R176">if(U176="","",XLOOKUP(U176,Master[Company],Master[Group],"NA",0,1))</f>
        <v/>
      </c>
      <c r="S176" s="341" t="str">
        <f t="array" ref="S176">if(U176="","",XLOOKUP(U176,Master[Company],Master[Loading Location],"NA",0,1))</f>
        <v/>
      </c>
      <c r="T176" s="341" t="str">
        <f t="array" ref="T176">if(U176="","",XLOOKUP(U176,Master[Company],Master[Acronym],"NA",0,1))</f>
        <v/>
      </c>
      <c r="U176" s="341"/>
      <c r="V176" s="342"/>
      <c r="W176" s="342"/>
      <c r="X176" s="341"/>
      <c r="Y176" s="341" t="str">
        <f t="shared" si="11"/>
        <v/>
      </c>
      <c r="Z176" s="341"/>
      <c r="AA176" s="341"/>
      <c r="AB176" s="341"/>
      <c r="AC176" s="401"/>
      <c r="AD176" s="563"/>
      <c r="AE176" s="564"/>
      <c r="AF176" s="564"/>
      <c r="AG176" s="564"/>
      <c r="AH176" s="564"/>
      <c r="AI176" s="564"/>
      <c r="AJ176" s="564"/>
      <c r="AK176" s="565"/>
      <c r="AL176" s="564"/>
      <c r="AM176" s="564"/>
      <c r="AN176" s="564"/>
      <c r="AO176" s="564"/>
      <c r="AP176" s="564"/>
      <c r="AQ176" s="564"/>
      <c r="AR176" s="564"/>
      <c r="AS176" s="564"/>
      <c r="AT176" s="394"/>
      <c r="AU176" s="306"/>
      <c r="AV176" s="306"/>
      <c r="AW176" s="394"/>
      <c r="AX176" s="401"/>
      <c r="AY176" s="341"/>
      <c r="AZ176" s="341"/>
      <c r="BA176" s="341"/>
      <c r="BB176" s="341"/>
      <c r="BC176" s="393"/>
      <c r="BD176" s="341"/>
      <c r="BE176" s="341"/>
      <c r="BF176" s="341"/>
      <c r="BG176" s="402"/>
      <c r="BH176" s="403"/>
      <c r="BI176" s="405"/>
      <c r="BJ176" s="405"/>
      <c r="BK176" s="405"/>
      <c r="BL176" s="405"/>
      <c r="BM176" s="514"/>
    </row>
    <row r="177" ht="18.75" customHeight="1">
      <c r="A177" s="336" t="str">
        <f t="shared" si="12"/>
        <v/>
      </c>
      <c r="B177" s="506"/>
      <c r="C177" s="559"/>
      <c r="D177" s="560" t="str">
        <f t="shared" si="13"/>
        <v/>
      </c>
      <c r="E177" s="401"/>
      <c r="F177" s="394"/>
      <c r="G177" s="341" t="str">
        <f t="array" ref="G177">IF(C177="","",XLOOKUP(C177,'Master Data'!K:K,'Master Data'!N:N,"Input in Master Data",0,1))</f>
        <v/>
      </c>
      <c r="H177" s="341" t="str">
        <f t="array" ref="H177">IF(C177="","",XLOOKUP(C177,'Master Data'!K:K,'Master Data'!O:O,"Input in Master Data",0,1))</f>
        <v/>
      </c>
      <c r="I177" s="341" t="str">
        <f t="array" ref="I177">if(U177="","",XLOOKUP(U177,Master[Company],Master[Blow],"Unknown",0,1))</f>
        <v/>
      </c>
      <c r="J177" s="341" t="str">
        <f t="array" ref="J177">if(U177="","",XLOOKUP(U177,Master[Company],Master[Pigging],"Unknown",0,1))</f>
        <v/>
      </c>
      <c r="K177" s="341" t="str">
        <f t="array" ref="K177">if(U177="","",XLOOKUP(U177,Master[Company],Master[Load Method],"Unknown",0,1))</f>
        <v/>
      </c>
      <c r="L177" s="341" t="str">
        <f t="array" ref="L177">if(U177="","",XLOOKUP(U177,Master[Company],Master[Line Distance],"Unknown",0,1))</f>
        <v/>
      </c>
      <c r="M177" s="394"/>
      <c r="N177" s="341"/>
      <c r="O177" s="341"/>
      <c r="P177" s="341" t="str">
        <f t="array" ref="P177">if(U177="","",XLOOKUP(U177,Master[Company],Master[Terms],"NA",0,1))</f>
        <v/>
      </c>
      <c r="Q177" s="341" t="str">
        <f t="shared" si="14"/>
        <v/>
      </c>
      <c r="R177" s="341" t="str">
        <f t="array" ref="R177">if(U177="","",XLOOKUP(U177,Master[Company],Master[Group],"NA",0,1))</f>
        <v/>
      </c>
      <c r="S177" s="341" t="str">
        <f t="array" ref="S177">if(U177="","",XLOOKUP(U177,Master[Company],Master[Loading Location],"NA",0,1))</f>
        <v/>
      </c>
      <c r="T177" s="341" t="str">
        <f t="array" ref="T177">if(U177="","",XLOOKUP(U177,Master[Company],Master[Acronym],"NA",0,1))</f>
        <v/>
      </c>
      <c r="U177" s="341"/>
      <c r="V177" s="342"/>
      <c r="W177" s="342"/>
      <c r="X177" s="341"/>
      <c r="Y177" s="341" t="str">
        <f t="shared" si="11"/>
        <v/>
      </c>
      <c r="Z177" s="341"/>
      <c r="AA177" s="341"/>
      <c r="AB177" s="341"/>
      <c r="AC177" s="401"/>
      <c r="AD177" s="563"/>
      <c r="AE177" s="564"/>
      <c r="AF177" s="564"/>
      <c r="AG177" s="564"/>
      <c r="AH177" s="564"/>
      <c r="AI177" s="564"/>
      <c r="AJ177" s="564"/>
      <c r="AK177" s="565"/>
      <c r="AL177" s="564"/>
      <c r="AM177" s="564"/>
      <c r="AN177" s="564"/>
      <c r="AO177" s="564"/>
      <c r="AP177" s="564"/>
      <c r="AQ177" s="564"/>
      <c r="AR177" s="564"/>
      <c r="AS177" s="564"/>
      <c r="AT177" s="394"/>
      <c r="AU177" s="306"/>
      <c r="AV177" s="306"/>
      <c r="AW177" s="394"/>
      <c r="AX177" s="401"/>
      <c r="AY177" s="341"/>
      <c r="AZ177" s="341"/>
      <c r="BA177" s="341"/>
      <c r="BB177" s="341"/>
      <c r="BC177" s="393"/>
      <c r="BD177" s="341"/>
      <c r="BE177" s="341"/>
      <c r="BF177" s="341"/>
      <c r="BG177" s="402"/>
      <c r="BH177" s="403"/>
      <c r="BI177" s="405"/>
      <c r="BJ177" s="405"/>
      <c r="BK177" s="405"/>
      <c r="BL177" s="405"/>
      <c r="BM177" s="514"/>
    </row>
    <row r="178" ht="18.75" customHeight="1">
      <c r="A178" s="336" t="str">
        <f t="shared" si="12"/>
        <v/>
      </c>
      <c r="B178" s="506"/>
      <c r="C178" s="559"/>
      <c r="D178" s="560" t="str">
        <f t="shared" si="13"/>
        <v/>
      </c>
      <c r="E178" s="401"/>
      <c r="F178" s="394"/>
      <c r="G178" s="341" t="str">
        <f t="array" ref="G178">IF(C178="","",XLOOKUP(C178,'Master Data'!K:K,'Master Data'!N:N,"Input in Master Data",0,1))</f>
        <v/>
      </c>
      <c r="H178" s="341" t="str">
        <f t="array" ref="H178">IF(C178="","",XLOOKUP(C178,'Master Data'!K:K,'Master Data'!O:O,"Input in Master Data",0,1))</f>
        <v/>
      </c>
      <c r="I178" s="341" t="str">
        <f t="array" ref="I178">if(U178="","",XLOOKUP(U178,Master[Company],Master[Blow],"Unknown",0,1))</f>
        <v/>
      </c>
      <c r="J178" s="341" t="str">
        <f t="array" ref="J178">if(U178="","",XLOOKUP(U178,Master[Company],Master[Pigging],"Unknown",0,1))</f>
        <v/>
      </c>
      <c r="K178" s="341" t="str">
        <f t="array" ref="K178">if(U178="","",XLOOKUP(U178,Master[Company],Master[Load Method],"Unknown",0,1))</f>
        <v/>
      </c>
      <c r="L178" s="341" t="str">
        <f t="array" ref="L178">if(U178="","",XLOOKUP(U178,Master[Company],Master[Line Distance],"Unknown",0,1))</f>
        <v/>
      </c>
      <c r="M178" s="394"/>
      <c r="N178" s="341"/>
      <c r="O178" s="341"/>
      <c r="P178" s="341" t="str">
        <f t="array" ref="P178">if(U178="","",XLOOKUP(U178,Master[Company],Master[Terms],"NA",0,1))</f>
        <v/>
      </c>
      <c r="Q178" s="341" t="str">
        <f t="shared" si="14"/>
        <v/>
      </c>
      <c r="R178" s="341" t="str">
        <f t="array" ref="R178">if(U178="","",XLOOKUP(U178,Master[Company],Master[Group],"NA",0,1))</f>
        <v/>
      </c>
      <c r="S178" s="341" t="str">
        <f t="array" ref="S178">if(U178="","",XLOOKUP(U178,Master[Company],Master[Loading Location],"NA",0,1))</f>
        <v/>
      </c>
      <c r="T178" s="341" t="str">
        <f t="array" ref="T178">if(U178="","",XLOOKUP(U178,Master[Company],Master[Acronym],"NA",0,1))</f>
        <v/>
      </c>
      <c r="U178" s="341"/>
      <c r="V178" s="342"/>
      <c r="W178" s="342"/>
      <c r="X178" s="341"/>
      <c r="Y178" s="341" t="str">
        <f t="shared" si="11"/>
        <v/>
      </c>
      <c r="Z178" s="341"/>
      <c r="AA178" s="341"/>
      <c r="AB178" s="341"/>
      <c r="AC178" s="401"/>
      <c r="AD178" s="563"/>
      <c r="AE178" s="564"/>
      <c r="AF178" s="564"/>
      <c r="AG178" s="564"/>
      <c r="AH178" s="564"/>
      <c r="AI178" s="564"/>
      <c r="AJ178" s="564"/>
      <c r="AK178" s="565"/>
      <c r="AL178" s="564"/>
      <c r="AM178" s="564"/>
      <c r="AN178" s="564"/>
      <c r="AO178" s="564"/>
      <c r="AP178" s="564"/>
      <c r="AQ178" s="564"/>
      <c r="AR178" s="564"/>
      <c r="AS178" s="564"/>
      <c r="AT178" s="394"/>
      <c r="AU178" s="306"/>
      <c r="AV178" s="306"/>
      <c r="AW178" s="394"/>
      <c r="AX178" s="401"/>
      <c r="AY178" s="341"/>
      <c r="AZ178" s="341"/>
      <c r="BA178" s="341"/>
      <c r="BB178" s="341"/>
      <c r="BC178" s="393"/>
      <c r="BD178" s="341"/>
      <c r="BE178" s="341"/>
      <c r="BF178" s="341"/>
      <c r="BG178" s="402"/>
      <c r="BH178" s="403"/>
      <c r="BI178" s="405"/>
      <c r="BJ178" s="405"/>
      <c r="BK178" s="405"/>
      <c r="BL178" s="405"/>
      <c r="BM178" s="514"/>
    </row>
    <row r="179" ht="18.75" customHeight="1">
      <c r="A179" s="336" t="str">
        <f t="shared" si="12"/>
        <v/>
      </c>
      <c r="B179" s="506"/>
      <c r="C179" s="559"/>
      <c r="D179" s="560" t="str">
        <f t="shared" si="13"/>
        <v/>
      </c>
      <c r="E179" s="401"/>
      <c r="F179" s="394"/>
      <c r="G179" s="341" t="str">
        <f t="array" ref="G179">IF(C179="","",XLOOKUP(C179,'Master Data'!K:K,'Master Data'!N:N,"Input in Master Data",0,1))</f>
        <v/>
      </c>
      <c r="H179" s="341" t="str">
        <f t="array" ref="H179">IF(C179="","",XLOOKUP(C179,'Master Data'!K:K,'Master Data'!O:O,"Input in Master Data",0,1))</f>
        <v/>
      </c>
      <c r="I179" s="341" t="str">
        <f t="array" ref="I179">if(U179="","",XLOOKUP(U179,Master[Company],Master[Blow],"Unknown",0,1))</f>
        <v/>
      </c>
      <c r="J179" s="341" t="str">
        <f t="array" ref="J179">if(U179="","",XLOOKUP(U179,Master[Company],Master[Pigging],"Unknown",0,1))</f>
        <v/>
      </c>
      <c r="K179" s="341" t="str">
        <f t="array" ref="K179">if(U179="","",XLOOKUP(U179,Master[Company],Master[Load Method],"Unknown",0,1))</f>
        <v/>
      </c>
      <c r="L179" s="341" t="str">
        <f t="array" ref="L179">if(U179="","",XLOOKUP(U179,Master[Company],Master[Line Distance],"Unknown",0,1))</f>
        <v/>
      </c>
      <c r="M179" s="394"/>
      <c r="N179" s="341"/>
      <c r="O179" s="341"/>
      <c r="P179" s="341" t="str">
        <f t="array" ref="P179">if(U179="","",XLOOKUP(U179,Master[Company],Master[Terms],"NA",0,1))</f>
        <v/>
      </c>
      <c r="Q179" s="341" t="str">
        <f t="shared" si="14"/>
        <v/>
      </c>
      <c r="R179" s="341" t="str">
        <f t="array" ref="R179">if(U179="","",XLOOKUP(U179,Master[Company],Master[Group],"NA",0,1))</f>
        <v/>
      </c>
      <c r="S179" s="341" t="str">
        <f t="array" ref="S179">if(U179="","",XLOOKUP(U179,Master[Company],Master[Loading Location],"NA",0,1))</f>
        <v/>
      </c>
      <c r="T179" s="341" t="str">
        <f t="array" ref="T179">if(U179="","",XLOOKUP(U179,Master[Company],Master[Acronym],"NA",0,1))</f>
        <v/>
      </c>
      <c r="U179" s="341"/>
      <c r="V179" s="342"/>
      <c r="W179" s="342"/>
      <c r="X179" s="341"/>
      <c r="Y179" s="341" t="str">
        <f t="shared" si="11"/>
        <v/>
      </c>
      <c r="Z179" s="341"/>
      <c r="AA179" s="341"/>
      <c r="AB179" s="341"/>
      <c r="AC179" s="401"/>
      <c r="AD179" s="563"/>
      <c r="AE179" s="564"/>
      <c r="AF179" s="564"/>
      <c r="AG179" s="564"/>
      <c r="AH179" s="564"/>
      <c r="AI179" s="564"/>
      <c r="AJ179" s="564"/>
      <c r="AK179" s="565"/>
      <c r="AL179" s="564"/>
      <c r="AM179" s="564"/>
      <c r="AN179" s="564"/>
      <c r="AO179" s="564"/>
      <c r="AP179" s="564"/>
      <c r="AQ179" s="564"/>
      <c r="AR179" s="564"/>
      <c r="AS179" s="564"/>
      <c r="AT179" s="394"/>
      <c r="AU179" s="306"/>
      <c r="AV179" s="306"/>
      <c r="AW179" s="394"/>
      <c r="AX179" s="401"/>
      <c r="AY179" s="341"/>
      <c r="AZ179" s="341"/>
      <c r="BA179" s="341"/>
      <c r="BB179" s="341"/>
      <c r="BC179" s="393"/>
      <c r="BD179" s="341"/>
      <c r="BE179" s="341"/>
      <c r="BF179" s="341"/>
      <c r="BG179" s="402"/>
      <c r="BH179" s="403"/>
      <c r="BI179" s="405"/>
      <c r="BJ179" s="405"/>
      <c r="BK179" s="405"/>
      <c r="BL179" s="405"/>
      <c r="BM179" s="514"/>
    </row>
    <row r="180" ht="18.75" customHeight="1">
      <c r="A180" s="336" t="str">
        <f t="shared" si="12"/>
        <v/>
      </c>
      <c r="B180" s="506"/>
      <c r="C180" s="559"/>
      <c r="D180" s="560" t="str">
        <f t="shared" si="13"/>
        <v/>
      </c>
      <c r="E180" s="401"/>
      <c r="F180" s="394"/>
      <c r="G180" s="341" t="str">
        <f t="array" ref="G180">IF(C180="","",XLOOKUP(C180,'Master Data'!K:K,'Master Data'!N:N,"Input in Master Data",0,1))</f>
        <v/>
      </c>
      <c r="H180" s="341" t="str">
        <f t="array" ref="H180">IF(C180="","",XLOOKUP(C180,'Master Data'!K:K,'Master Data'!O:O,"Input in Master Data",0,1))</f>
        <v/>
      </c>
      <c r="I180" s="341" t="str">
        <f t="array" ref="I180">if(U180="","",XLOOKUP(U180,Master[Company],Master[Blow],"Unknown",0,1))</f>
        <v/>
      </c>
      <c r="J180" s="341" t="str">
        <f t="array" ref="J180">if(U180="","",XLOOKUP(U180,Master[Company],Master[Pigging],"Unknown",0,1))</f>
        <v/>
      </c>
      <c r="K180" s="341" t="str">
        <f t="array" ref="K180">if(U180="","",XLOOKUP(U180,Master[Company],Master[Load Method],"Unknown",0,1))</f>
        <v/>
      </c>
      <c r="L180" s="341" t="str">
        <f t="array" ref="L180">if(U180="","",XLOOKUP(U180,Master[Company],Master[Line Distance],"Unknown",0,1))</f>
        <v/>
      </c>
      <c r="M180" s="394"/>
      <c r="N180" s="341"/>
      <c r="O180" s="341"/>
      <c r="P180" s="341" t="str">
        <f t="array" ref="P180">if(U180="","",XLOOKUP(U180,Master[Company],Master[Terms],"NA",0,1))</f>
        <v/>
      </c>
      <c r="Q180" s="341" t="str">
        <f t="shared" si="14"/>
        <v/>
      </c>
      <c r="R180" s="341" t="str">
        <f t="array" ref="R180">if(U180="","",XLOOKUP(U180,Master[Company],Master[Group],"NA",0,1))</f>
        <v/>
      </c>
      <c r="S180" s="341" t="str">
        <f t="array" ref="S180">if(U180="","",XLOOKUP(U180,Master[Company],Master[Loading Location],"NA",0,1))</f>
        <v/>
      </c>
      <c r="T180" s="341" t="str">
        <f t="array" ref="T180">if(U180="","",XLOOKUP(U180,Master[Company],Master[Acronym],"NA",0,1))</f>
        <v/>
      </c>
      <c r="U180" s="341"/>
      <c r="V180" s="342"/>
      <c r="W180" s="342"/>
      <c r="X180" s="341"/>
      <c r="Y180" s="341" t="str">
        <f t="shared" si="11"/>
        <v/>
      </c>
      <c r="Z180" s="341"/>
      <c r="AA180" s="341"/>
      <c r="AB180" s="341"/>
      <c r="AC180" s="401"/>
      <c r="AD180" s="563"/>
      <c r="AE180" s="564"/>
      <c r="AF180" s="564"/>
      <c r="AG180" s="564"/>
      <c r="AH180" s="564"/>
      <c r="AI180" s="564"/>
      <c r="AJ180" s="564"/>
      <c r="AK180" s="565"/>
      <c r="AL180" s="564"/>
      <c r="AM180" s="564"/>
      <c r="AN180" s="564"/>
      <c r="AO180" s="564"/>
      <c r="AP180" s="564"/>
      <c r="AQ180" s="564"/>
      <c r="AR180" s="564"/>
      <c r="AS180" s="564"/>
      <c r="AT180" s="394"/>
      <c r="AU180" s="306"/>
      <c r="AV180" s="306"/>
      <c r="AW180" s="394"/>
      <c r="AX180" s="401"/>
      <c r="AY180" s="341"/>
      <c r="AZ180" s="341"/>
      <c r="BA180" s="341"/>
      <c r="BB180" s="341"/>
      <c r="BC180" s="393"/>
      <c r="BD180" s="341"/>
      <c r="BE180" s="341"/>
      <c r="BF180" s="341"/>
      <c r="BG180" s="402"/>
      <c r="BH180" s="403"/>
      <c r="BI180" s="405"/>
      <c r="BJ180" s="405"/>
      <c r="BK180" s="405"/>
      <c r="BL180" s="405"/>
      <c r="BM180" s="514"/>
    </row>
    <row r="181" ht="18.75" customHeight="1">
      <c r="A181" s="336" t="str">
        <f t="shared" si="12"/>
        <v/>
      </c>
      <c r="B181" s="506"/>
      <c r="C181" s="559"/>
      <c r="D181" s="560" t="str">
        <f t="shared" si="13"/>
        <v/>
      </c>
      <c r="E181" s="401"/>
      <c r="F181" s="394"/>
      <c r="G181" s="341" t="str">
        <f t="array" ref="G181">IF(C181="","",XLOOKUP(C181,'Master Data'!K:K,'Master Data'!N:N,"Input in Master Data",0,1))</f>
        <v/>
      </c>
      <c r="H181" s="341" t="str">
        <f t="array" ref="H181">IF(C181="","",XLOOKUP(C181,'Master Data'!K:K,'Master Data'!O:O,"Input in Master Data",0,1))</f>
        <v/>
      </c>
      <c r="I181" s="341" t="str">
        <f t="array" ref="I181">if(U181="","",XLOOKUP(U181,Master[Company],Master[Blow],"Unknown",0,1))</f>
        <v/>
      </c>
      <c r="J181" s="341" t="str">
        <f t="array" ref="J181">if(U181="","",XLOOKUP(U181,Master[Company],Master[Pigging],"Unknown",0,1))</f>
        <v/>
      </c>
      <c r="K181" s="341" t="str">
        <f t="array" ref="K181">if(U181="","",XLOOKUP(U181,Master[Company],Master[Load Method],"Unknown",0,1))</f>
        <v/>
      </c>
      <c r="L181" s="341" t="str">
        <f t="array" ref="L181">if(U181="","",XLOOKUP(U181,Master[Company],Master[Line Distance],"Unknown",0,1))</f>
        <v/>
      </c>
      <c r="M181" s="394"/>
      <c r="N181" s="341"/>
      <c r="O181" s="341"/>
      <c r="P181" s="341" t="str">
        <f t="array" ref="P181">if(U181="","",XLOOKUP(U181,Master[Company],Master[Terms],"NA",0,1))</f>
        <v/>
      </c>
      <c r="Q181" s="341" t="str">
        <f t="shared" si="14"/>
        <v/>
      </c>
      <c r="R181" s="341" t="str">
        <f t="array" ref="R181">if(U181="","",XLOOKUP(U181,Master[Company],Master[Group],"NA",0,1))</f>
        <v/>
      </c>
      <c r="S181" s="341" t="str">
        <f t="array" ref="S181">if(U181="","",XLOOKUP(U181,Master[Company],Master[Loading Location],"NA",0,1))</f>
        <v/>
      </c>
      <c r="T181" s="341" t="str">
        <f t="array" ref="T181">if(U181="","",XLOOKUP(U181,Master[Company],Master[Acronym],"NA",0,1))</f>
        <v/>
      </c>
      <c r="U181" s="341"/>
      <c r="V181" s="342"/>
      <c r="W181" s="342"/>
      <c r="X181" s="341"/>
      <c r="Y181" s="341" t="str">
        <f t="shared" si="11"/>
        <v/>
      </c>
      <c r="Z181" s="341"/>
      <c r="AA181" s="341"/>
      <c r="AB181" s="341"/>
      <c r="AC181" s="401"/>
      <c r="AD181" s="563"/>
      <c r="AE181" s="564"/>
      <c r="AF181" s="564"/>
      <c r="AG181" s="564"/>
      <c r="AH181" s="564"/>
      <c r="AI181" s="564"/>
      <c r="AJ181" s="564"/>
      <c r="AK181" s="565"/>
      <c r="AL181" s="564"/>
      <c r="AM181" s="564"/>
      <c r="AN181" s="564"/>
      <c r="AO181" s="564"/>
      <c r="AP181" s="564"/>
      <c r="AQ181" s="564"/>
      <c r="AR181" s="564"/>
      <c r="AS181" s="564"/>
      <c r="AT181" s="394"/>
      <c r="AU181" s="306"/>
      <c r="AV181" s="306"/>
      <c r="AW181" s="394"/>
      <c r="AX181" s="401"/>
      <c r="AY181" s="341"/>
      <c r="AZ181" s="341"/>
      <c r="BA181" s="341"/>
      <c r="BB181" s="341"/>
      <c r="BC181" s="393"/>
      <c r="BD181" s="341"/>
      <c r="BE181" s="341"/>
      <c r="BF181" s="341"/>
      <c r="BG181" s="402"/>
      <c r="BH181" s="403"/>
      <c r="BI181" s="405"/>
      <c r="BJ181" s="405"/>
      <c r="BK181" s="405"/>
      <c r="BL181" s="405"/>
      <c r="BM181" s="514"/>
    </row>
    <row r="182" ht="18.75" customHeight="1">
      <c r="A182" s="336" t="str">
        <f t="shared" si="12"/>
        <v/>
      </c>
      <c r="B182" s="506"/>
      <c r="C182" s="559"/>
      <c r="D182" s="560" t="str">
        <f t="shared" si="13"/>
        <v/>
      </c>
      <c r="E182" s="401"/>
      <c r="F182" s="394"/>
      <c r="G182" s="341" t="str">
        <f t="array" ref="G182">IF(C182="","",XLOOKUP(C182,'Master Data'!K:K,'Master Data'!N:N,"Input in Master Data",0,1))</f>
        <v/>
      </c>
      <c r="H182" s="341" t="str">
        <f t="array" ref="H182">IF(C182="","",XLOOKUP(C182,'Master Data'!K:K,'Master Data'!O:O,"Input in Master Data",0,1))</f>
        <v/>
      </c>
      <c r="I182" s="341" t="str">
        <f t="array" ref="I182">if(U182="","",XLOOKUP(U182,Master[Company],Master[Blow],"Unknown",0,1))</f>
        <v/>
      </c>
      <c r="J182" s="341" t="str">
        <f t="array" ref="J182">if(U182="","",XLOOKUP(U182,Master[Company],Master[Pigging],"Unknown",0,1))</f>
        <v/>
      </c>
      <c r="K182" s="341" t="str">
        <f t="array" ref="K182">if(U182="","",XLOOKUP(U182,Master[Company],Master[Load Method],"Unknown",0,1))</f>
        <v/>
      </c>
      <c r="L182" s="341" t="str">
        <f t="array" ref="L182">if(U182="","",XLOOKUP(U182,Master[Company],Master[Line Distance],"Unknown",0,1))</f>
        <v/>
      </c>
      <c r="M182" s="394"/>
      <c r="N182" s="341"/>
      <c r="O182" s="341"/>
      <c r="P182" s="341" t="str">
        <f t="array" ref="P182">if(U182="","",XLOOKUP(U182,Master[Company],Master[Terms],"NA",0,1))</f>
        <v/>
      </c>
      <c r="Q182" s="341" t="str">
        <f t="shared" si="14"/>
        <v/>
      </c>
      <c r="R182" s="341" t="str">
        <f t="array" ref="R182">if(U182="","",XLOOKUP(U182,Master[Company],Master[Group],"NA",0,1))</f>
        <v/>
      </c>
      <c r="S182" s="341" t="str">
        <f t="array" ref="S182">if(U182="","",XLOOKUP(U182,Master[Company],Master[Loading Location],"NA",0,1))</f>
        <v/>
      </c>
      <c r="T182" s="341" t="str">
        <f t="array" ref="T182">if(U182="","",XLOOKUP(U182,Master[Company],Master[Acronym],"NA",0,1))</f>
        <v/>
      </c>
      <c r="U182" s="341"/>
      <c r="V182" s="342"/>
      <c r="W182" s="342"/>
      <c r="X182" s="341"/>
      <c r="Y182" s="341" t="str">
        <f t="shared" si="11"/>
        <v/>
      </c>
      <c r="Z182" s="341"/>
      <c r="AA182" s="341"/>
      <c r="AB182" s="341"/>
      <c r="AC182" s="401"/>
      <c r="AD182" s="563"/>
      <c r="AE182" s="564"/>
      <c r="AF182" s="564"/>
      <c r="AG182" s="564"/>
      <c r="AH182" s="564"/>
      <c r="AI182" s="564"/>
      <c r="AJ182" s="564"/>
      <c r="AK182" s="565"/>
      <c r="AL182" s="564"/>
      <c r="AM182" s="564"/>
      <c r="AN182" s="564"/>
      <c r="AO182" s="564"/>
      <c r="AP182" s="564"/>
      <c r="AQ182" s="564"/>
      <c r="AR182" s="564"/>
      <c r="AS182" s="564"/>
      <c r="AT182" s="394"/>
      <c r="AU182" s="306"/>
      <c r="AV182" s="306"/>
      <c r="AW182" s="394"/>
      <c r="AX182" s="401"/>
      <c r="AY182" s="341"/>
      <c r="AZ182" s="341"/>
      <c r="BA182" s="341"/>
      <c r="BB182" s="341"/>
      <c r="BC182" s="393"/>
      <c r="BD182" s="341"/>
      <c r="BE182" s="341"/>
      <c r="BF182" s="341"/>
      <c r="BG182" s="402"/>
      <c r="BH182" s="403"/>
      <c r="BI182" s="405"/>
      <c r="BJ182" s="405"/>
      <c r="BK182" s="405"/>
      <c r="BL182" s="405"/>
      <c r="BM182" s="514"/>
    </row>
    <row r="183" ht="18.75" customHeight="1">
      <c r="A183" s="336" t="str">
        <f t="shared" si="12"/>
        <v/>
      </c>
      <c r="B183" s="506"/>
      <c r="C183" s="559"/>
      <c r="D183" s="560" t="str">
        <f t="shared" si="13"/>
        <v/>
      </c>
      <c r="E183" s="401"/>
      <c r="F183" s="394"/>
      <c r="G183" s="341" t="str">
        <f t="array" ref="G183">IF(C183="","",XLOOKUP(C183,'Master Data'!K:K,'Master Data'!N:N,"Input in Master Data",0,1))</f>
        <v/>
      </c>
      <c r="H183" s="341" t="str">
        <f t="array" ref="H183">IF(C183="","",XLOOKUP(C183,'Master Data'!K:K,'Master Data'!O:O,"Input in Master Data",0,1))</f>
        <v/>
      </c>
      <c r="I183" s="341" t="str">
        <f t="array" ref="I183">if(U183="","",XLOOKUP(U183,Master[Company],Master[Blow],"Unknown",0,1))</f>
        <v/>
      </c>
      <c r="J183" s="341" t="str">
        <f t="array" ref="J183">if(U183="","",XLOOKUP(U183,Master[Company],Master[Pigging],"Unknown",0,1))</f>
        <v/>
      </c>
      <c r="K183" s="341" t="str">
        <f t="array" ref="K183">if(U183="","",XLOOKUP(U183,Master[Company],Master[Load Method],"Unknown",0,1))</f>
        <v/>
      </c>
      <c r="L183" s="341" t="str">
        <f t="array" ref="L183">if(U183="","",XLOOKUP(U183,Master[Company],Master[Line Distance],"Unknown",0,1))</f>
        <v/>
      </c>
      <c r="M183" s="394"/>
      <c r="N183" s="341"/>
      <c r="O183" s="341"/>
      <c r="P183" s="341" t="str">
        <f t="array" ref="P183">if(U183="","",XLOOKUP(U183,Master[Company],Master[Terms],"NA",0,1))</f>
        <v/>
      </c>
      <c r="Q183" s="341" t="str">
        <f t="shared" si="14"/>
        <v/>
      </c>
      <c r="R183" s="341" t="str">
        <f t="array" ref="R183">if(U183="","",XLOOKUP(U183,Master[Company],Master[Group],"NA",0,1))</f>
        <v/>
      </c>
      <c r="S183" s="341" t="str">
        <f t="array" ref="S183">if(U183="","",XLOOKUP(U183,Master[Company],Master[Loading Location],"NA",0,1))</f>
        <v/>
      </c>
      <c r="T183" s="341" t="str">
        <f t="array" ref="T183">if(U183="","",XLOOKUP(U183,Master[Company],Master[Acronym],"NA",0,1))</f>
        <v/>
      </c>
      <c r="U183" s="341"/>
      <c r="V183" s="342"/>
      <c r="W183" s="342"/>
      <c r="X183" s="341"/>
      <c r="Y183" s="341" t="str">
        <f t="shared" si="11"/>
        <v/>
      </c>
      <c r="Z183" s="341"/>
      <c r="AA183" s="341"/>
      <c r="AB183" s="341"/>
      <c r="AC183" s="401"/>
      <c r="AD183" s="563"/>
      <c r="AE183" s="564"/>
      <c r="AF183" s="564"/>
      <c r="AG183" s="564"/>
      <c r="AH183" s="564"/>
      <c r="AI183" s="564"/>
      <c r="AJ183" s="564"/>
      <c r="AK183" s="565"/>
      <c r="AL183" s="564"/>
      <c r="AM183" s="564"/>
      <c r="AN183" s="564"/>
      <c r="AO183" s="564"/>
      <c r="AP183" s="564"/>
      <c r="AQ183" s="564"/>
      <c r="AR183" s="564"/>
      <c r="AS183" s="564"/>
      <c r="AT183" s="394"/>
      <c r="AU183" s="306"/>
      <c r="AV183" s="306"/>
      <c r="AW183" s="394"/>
      <c r="AX183" s="401"/>
      <c r="AY183" s="341"/>
      <c r="AZ183" s="341"/>
      <c r="BA183" s="341"/>
      <c r="BB183" s="341"/>
      <c r="BC183" s="393"/>
      <c r="BD183" s="341"/>
      <c r="BE183" s="341"/>
      <c r="BF183" s="341"/>
      <c r="BG183" s="402"/>
      <c r="BH183" s="403"/>
      <c r="BI183" s="405"/>
      <c r="BJ183" s="405"/>
      <c r="BK183" s="405"/>
      <c r="BL183" s="405"/>
      <c r="BM183" s="514"/>
    </row>
    <row r="184" ht="18.75" customHeight="1">
      <c r="A184" s="336" t="str">
        <f t="shared" si="12"/>
        <v/>
      </c>
      <c r="B184" s="506"/>
      <c r="C184" s="559"/>
      <c r="D184" s="560" t="str">
        <f t="shared" si="13"/>
        <v/>
      </c>
      <c r="E184" s="401"/>
      <c r="F184" s="394"/>
      <c r="G184" s="341" t="str">
        <f t="array" ref="G184">IF(C184="","",XLOOKUP(C184,'Master Data'!K:K,'Master Data'!N:N,"Input in Master Data",0,1))</f>
        <v/>
      </c>
      <c r="H184" s="341" t="str">
        <f t="array" ref="H184">IF(C184="","",XLOOKUP(C184,'Master Data'!K:K,'Master Data'!O:O,"Input in Master Data",0,1))</f>
        <v/>
      </c>
      <c r="I184" s="341" t="str">
        <f t="array" ref="I184">if(U184="","",XLOOKUP(U184,Master[Company],Master[Blow],"Unknown",0,1))</f>
        <v/>
      </c>
      <c r="J184" s="341" t="str">
        <f t="array" ref="J184">if(U184="","",XLOOKUP(U184,Master[Company],Master[Pigging],"Unknown",0,1))</f>
        <v/>
      </c>
      <c r="K184" s="341" t="str">
        <f t="array" ref="K184">if(U184="","",XLOOKUP(U184,Master[Company],Master[Load Method],"Unknown",0,1))</f>
        <v/>
      </c>
      <c r="L184" s="341" t="str">
        <f t="array" ref="L184">if(U184="","",XLOOKUP(U184,Master[Company],Master[Line Distance],"Unknown",0,1))</f>
        <v/>
      </c>
      <c r="M184" s="394"/>
      <c r="N184" s="341"/>
      <c r="O184" s="341"/>
      <c r="P184" s="341" t="str">
        <f t="array" ref="P184">if(U184="","",XLOOKUP(U184,Master[Company],Master[Terms],"NA",0,1))</f>
        <v/>
      </c>
      <c r="Q184" s="341" t="str">
        <f t="shared" si="14"/>
        <v/>
      </c>
      <c r="R184" s="341" t="str">
        <f t="array" ref="R184">if(U184="","",XLOOKUP(U184,Master[Company],Master[Group],"NA",0,1))</f>
        <v/>
      </c>
      <c r="S184" s="341" t="str">
        <f t="array" ref="S184">if(U184="","",XLOOKUP(U184,Master[Company],Master[Loading Location],"NA",0,1))</f>
        <v/>
      </c>
      <c r="T184" s="341" t="str">
        <f t="array" ref="T184">if(U184="","",XLOOKUP(U184,Master[Company],Master[Acronym],"NA",0,1))</f>
        <v/>
      </c>
      <c r="U184" s="341"/>
      <c r="V184" s="342"/>
      <c r="W184" s="342"/>
      <c r="X184" s="341"/>
      <c r="Y184" s="341" t="str">
        <f t="shared" si="11"/>
        <v/>
      </c>
      <c r="Z184" s="341"/>
      <c r="AA184" s="341"/>
      <c r="AB184" s="341"/>
      <c r="AC184" s="401"/>
      <c r="AD184" s="563"/>
      <c r="AE184" s="564"/>
      <c r="AF184" s="564"/>
      <c r="AG184" s="564"/>
      <c r="AH184" s="564"/>
      <c r="AI184" s="564"/>
      <c r="AJ184" s="564"/>
      <c r="AK184" s="565"/>
      <c r="AL184" s="564"/>
      <c r="AM184" s="564"/>
      <c r="AN184" s="564"/>
      <c r="AO184" s="564"/>
      <c r="AP184" s="564"/>
      <c r="AQ184" s="564"/>
      <c r="AR184" s="564"/>
      <c r="AS184" s="564"/>
      <c r="AT184" s="394"/>
      <c r="AU184" s="306"/>
      <c r="AV184" s="306"/>
      <c r="AW184" s="394"/>
      <c r="AX184" s="401"/>
      <c r="AY184" s="341"/>
      <c r="AZ184" s="341"/>
      <c r="BA184" s="341"/>
      <c r="BB184" s="341"/>
      <c r="BC184" s="393"/>
      <c r="BD184" s="341"/>
      <c r="BE184" s="341"/>
      <c r="BF184" s="341"/>
      <c r="BG184" s="402"/>
      <c r="BH184" s="403"/>
      <c r="BI184" s="405"/>
      <c r="BJ184" s="405"/>
      <c r="BK184" s="405"/>
      <c r="BL184" s="405"/>
      <c r="BM184" s="514"/>
    </row>
    <row r="185" ht="18.75" customHeight="1">
      <c r="A185" s="336" t="str">
        <f t="shared" si="12"/>
        <v/>
      </c>
      <c r="B185" s="506"/>
      <c r="C185" s="559"/>
      <c r="D185" s="560" t="str">
        <f t="shared" si="13"/>
        <v/>
      </c>
      <c r="E185" s="401"/>
      <c r="F185" s="394"/>
      <c r="G185" s="341" t="str">
        <f t="array" ref="G185">IF(C185="","",XLOOKUP(C185,'Master Data'!K:K,'Master Data'!N:N,"Input in Master Data",0,1))</f>
        <v/>
      </c>
      <c r="H185" s="341" t="str">
        <f t="array" ref="H185">IF(C185="","",XLOOKUP(C185,'Master Data'!K:K,'Master Data'!O:O,"Input in Master Data",0,1))</f>
        <v/>
      </c>
      <c r="I185" s="341" t="str">
        <f t="array" ref="I185">if(U185="","",XLOOKUP(U185,Master[Company],Master[Blow],"Unknown",0,1))</f>
        <v/>
      </c>
      <c r="J185" s="341" t="str">
        <f t="array" ref="J185">if(U185="","",XLOOKUP(U185,Master[Company],Master[Pigging],"Unknown",0,1))</f>
        <v/>
      </c>
      <c r="K185" s="341" t="str">
        <f t="array" ref="K185">if(U185="","",XLOOKUP(U185,Master[Company],Master[Load Method],"Unknown",0,1))</f>
        <v/>
      </c>
      <c r="L185" s="341" t="str">
        <f t="array" ref="L185">if(U185="","",XLOOKUP(U185,Master[Company],Master[Line Distance],"Unknown",0,1))</f>
        <v/>
      </c>
      <c r="M185" s="394"/>
      <c r="N185" s="341"/>
      <c r="O185" s="341"/>
      <c r="P185" s="341" t="str">
        <f t="array" ref="P185">if(U185="","",XLOOKUP(U185,Master[Company],Master[Terms],"NA",0,1))</f>
        <v/>
      </c>
      <c r="Q185" s="341" t="str">
        <f t="shared" si="14"/>
        <v/>
      </c>
      <c r="R185" s="341" t="str">
        <f t="array" ref="R185">if(U185="","",XLOOKUP(U185,Master[Company],Master[Group],"NA",0,1))</f>
        <v/>
      </c>
      <c r="S185" s="341" t="str">
        <f t="array" ref="S185">if(U185="","",XLOOKUP(U185,Master[Company],Master[Loading Location],"NA",0,1))</f>
        <v/>
      </c>
      <c r="T185" s="341" t="str">
        <f t="array" ref="T185">if(U185="","",XLOOKUP(U185,Master[Company],Master[Acronym],"NA",0,1))</f>
        <v/>
      </c>
      <c r="U185" s="341"/>
      <c r="V185" s="342"/>
      <c r="W185" s="342"/>
      <c r="X185" s="341"/>
      <c r="Y185" s="341" t="str">
        <f t="shared" si="11"/>
        <v/>
      </c>
      <c r="Z185" s="341"/>
      <c r="AA185" s="341"/>
      <c r="AB185" s="341"/>
      <c r="AC185" s="401"/>
      <c r="AD185" s="563"/>
      <c r="AE185" s="564"/>
      <c r="AF185" s="564"/>
      <c r="AG185" s="564"/>
      <c r="AH185" s="564"/>
      <c r="AI185" s="564"/>
      <c r="AJ185" s="564"/>
      <c r="AK185" s="565"/>
      <c r="AL185" s="564"/>
      <c r="AM185" s="564"/>
      <c r="AN185" s="564"/>
      <c r="AO185" s="564"/>
      <c r="AP185" s="564"/>
      <c r="AQ185" s="564"/>
      <c r="AR185" s="564"/>
      <c r="AS185" s="564"/>
      <c r="AT185" s="394"/>
      <c r="AU185" s="306"/>
      <c r="AV185" s="306"/>
      <c r="AW185" s="394"/>
      <c r="AX185" s="401"/>
      <c r="AY185" s="341"/>
      <c r="AZ185" s="341"/>
      <c r="BA185" s="341"/>
      <c r="BB185" s="341"/>
      <c r="BC185" s="393"/>
      <c r="BD185" s="341"/>
      <c r="BE185" s="341"/>
      <c r="BF185" s="341"/>
      <c r="BG185" s="402"/>
      <c r="BH185" s="403"/>
      <c r="BI185" s="405"/>
      <c r="BJ185" s="405"/>
      <c r="BK185" s="405"/>
      <c r="BL185" s="405"/>
      <c r="BM185" s="514"/>
    </row>
    <row r="186" ht="18.75" customHeight="1">
      <c r="A186" s="336" t="str">
        <f t="shared" si="12"/>
        <v/>
      </c>
      <c r="B186" s="506"/>
      <c r="C186" s="559"/>
      <c r="D186" s="560" t="str">
        <f t="shared" si="13"/>
        <v/>
      </c>
      <c r="E186" s="401"/>
      <c r="F186" s="394"/>
      <c r="G186" s="341" t="str">
        <f t="array" ref="G186">IF(C186="","",XLOOKUP(C186,'Master Data'!K:K,'Master Data'!N:N,"Input in Master Data",0,1))</f>
        <v/>
      </c>
      <c r="H186" s="341" t="str">
        <f t="array" ref="H186">IF(C186="","",XLOOKUP(C186,'Master Data'!K:K,'Master Data'!O:O,"Input in Master Data",0,1))</f>
        <v/>
      </c>
      <c r="I186" s="341" t="str">
        <f t="array" ref="I186">if(U186="","",XLOOKUP(U186,Master[Company],Master[Blow],"Unknown",0,1))</f>
        <v/>
      </c>
      <c r="J186" s="341" t="str">
        <f t="array" ref="J186">if(U186="","",XLOOKUP(U186,Master[Company],Master[Pigging],"Unknown",0,1))</f>
        <v/>
      </c>
      <c r="K186" s="341" t="str">
        <f t="array" ref="K186">if(U186="","",XLOOKUP(U186,Master[Company],Master[Load Method],"Unknown",0,1))</f>
        <v/>
      </c>
      <c r="L186" s="341" t="str">
        <f t="array" ref="L186">if(U186="","",XLOOKUP(U186,Master[Company],Master[Line Distance],"Unknown",0,1))</f>
        <v/>
      </c>
      <c r="M186" s="394"/>
      <c r="N186" s="341"/>
      <c r="O186" s="341"/>
      <c r="P186" s="341" t="str">
        <f t="array" ref="P186">if(U186="","",XLOOKUP(U186,Master[Company],Master[Terms],"NA",0,1))</f>
        <v/>
      </c>
      <c r="Q186" s="341" t="str">
        <f t="shared" si="14"/>
        <v/>
      </c>
      <c r="R186" s="341" t="str">
        <f t="array" ref="R186">if(U186="","",XLOOKUP(U186,Master[Company],Master[Group],"NA",0,1))</f>
        <v/>
      </c>
      <c r="S186" s="341" t="str">
        <f t="array" ref="S186">if(U186="","",XLOOKUP(U186,Master[Company],Master[Loading Location],"NA",0,1))</f>
        <v/>
      </c>
      <c r="T186" s="341" t="str">
        <f t="array" ref="T186">if(U186="","",XLOOKUP(U186,Master[Company],Master[Acronym],"NA",0,1))</f>
        <v/>
      </c>
      <c r="U186" s="341"/>
      <c r="V186" s="342"/>
      <c r="W186" s="342"/>
      <c r="X186" s="341"/>
      <c r="Y186" s="341" t="str">
        <f t="shared" si="11"/>
        <v/>
      </c>
      <c r="Z186" s="341"/>
      <c r="AA186" s="341"/>
      <c r="AB186" s="341"/>
      <c r="AC186" s="401"/>
      <c r="AD186" s="563"/>
      <c r="AE186" s="564"/>
      <c r="AF186" s="564"/>
      <c r="AG186" s="564"/>
      <c r="AH186" s="564"/>
      <c r="AI186" s="564"/>
      <c r="AJ186" s="564"/>
      <c r="AK186" s="565"/>
      <c r="AL186" s="564"/>
      <c r="AM186" s="564"/>
      <c r="AN186" s="564"/>
      <c r="AO186" s="564"/>
      <c r="AP186" s="564"/>
      <c r="AQ186" s="564"/>
      <c r="AR186" s="564"/>
      <c r="AS186" s="564"/>
      <c r="AT186" s="394"/>
      <c r="AU186" s="306"/>
      <c r="AV186" s="306"/>
      <c r="AW186" s="394"/>
      <c r="AX186" s="401"/>
      <c r="AY186" s="341"/>
      <c r="AZ186" s="341"/>
      <c r="BA186" s="341"/>
      <c r="BB186" s="341"/>
      <c r="BC186" s="393"/>
      <c r="BD186" s="341"/>
      <c r="BE186" s="341"/>
      <c r="BF186" s="341"/>
      <c r="BG186" s="402"/>
      <c r="BH186" s="403"/>
      <c r="BI186" s="405"/>
      <c r="BJ186" s="405"/>
      <c r="BK186" s="405"/>
      <c r="BL186" s="405"/>
      <c r="BM186" s="514"/>
    </row>
    <row r="187" ht="18.75" customHeight="1">
      <c r="A187" s="336" t="str">
        <f t="shared" si="12"/>
        <v/>
      </c>
      <c r="B187" s="506"/>
      <c r="C187" s="559"/>
      <c r="D187" s="560" t="str">
        <f t="shared" si="13"/>
        <v/>
      </c>
      <c r="E187" s="401"/>
      <c r="F187" s="394"/>
      <c r="G187" s="341" t="str">
        <f t="array" ref="G187">IF(C187="","",XLOOKUP(C187,'Master Data'!K:K,'Master Data'!N:N,"Input in Master Data",0,1))</f>
        <v/>
      </c>
      <c r="H187" s="341" t="str">
        <f t="array" ref="H187">IF(C187="","",XLOOKUP(C187,'Master Data'!K:K,'Master Data'!O:O,"Input in Master Data",0,1))</f>
        <v/>
      </c>
      <c r="I187" s="341" t="str">
        <f t="array" ref="I187">if(U187="","",XLOOKUP(U187,Master[Company],Master[Blow],"Unknown",0,1))</f>
        <v/>
      </c>
      <c r="J187" s="341" t="str">
        <f t="array" ref="J187">if(U187="","",XLOOKUP(U187,Master[Company],Master[Pigging],"Unknown",0,1))</f>
        <v/>
      </c>
      <c r="K187" s="341" t="str">
        <f t="array" ref="K187">if(U187="","",XLOOKUP(U187,Master[Company],Master[Load Method],"Unknown",0,1))</f>
        <v/>
      </c>
      <c r="L187" s="341" t="str">
        <f t="array" ref="L187">if(U187="","",XLOOKUP(U187,Master[Company],Master[Line Distance],"Unknown",0,1))</f>
        <v/>
      </c>
      <c r="M187" s="394"/>
      <c r="N187" s="341"/>
      <c r="O187" s="341"/>
      <c r="P187" s="341" t="str">
        <f t="array" ref="P187">if(U187="","",XLOOKUP(U187,Master[Company],Master[Terms],"NA",0,1))</f>
        <v/>
      </c>
      <c r="Q187" s="341" t="str">
        <f t="shared" si="14"/>
        <v/>
      </c>
      <c r="R187" s="341" t="str">
        <f t="array" ref="R187">if(U187="","",XLOOKUP(U187,Master[Company],Master[Group],"NA",0,1))</f>
        <v/>
      </c>
      <c r="S187" s="341" t="str">
        <f t="array" ref="S187">if(U187="","",XLOOKUP(U187,Master[Company],Master[Loading Location],"NA",0,1))</f>
        <v/>
      </c>
      <c r="T187" s="341" t="str">
        <f t="array" ref="T187">if(U187="","",XLOOKUP(U187,Master[Company],Master[Acronym],"NA",0,1))</f>
        <v/>
      </c>
      <c r="U187" s="341"/>
      <c r="V187" s="342"/>
      <c r="W187" s="342"/>
      <c r="X187" s="341"/>
      <c r="Y187" s="341" t="str">
        <f t="shared" si="11"/>
        <v/>
      </c>
      <c r="Z187" s="341"/>
      <c r="AA187" s="341"/>
      <c r="AB187" s="341"/>
      <c r="AC187" s="401"/>
      <c r="AD187" s="563"/>
      <c r="AE187" s="564"/>
      <c r="AF187" s="564"/>
      <c r="AG187" s="564"/>
      <c r="AH187" s="564"/>
      <c r="AI187" s="564"/>
      <c r="AJ187" s="564"/>
      <c r="AK187" s="565"/>
      <c r="AL187" s="564"/>
      <c r="AM187" s="564"/>
      <c r="AN187" s="564"/>
      <c r="AO187" s="564"/>
      <c r="AP187" s="564"/>
      <c r="AQ187" s="564"/>
      <c r="AR187" s="564"/>
      <c r="AS187" s="564"/>
      <c r="AT187" s="394"/>
      <c r="AU187" s="306"/>
      <c r="AV187" s="306"/>
      <c r="AW187" s="394"/>
      <c r="AX187" s="401"/>
      <c r="AY187" s="341"/>
      <c r="AZ187" s="341"/>
      <c r="BA187" s="341"/>
      <c r="BB187" s="341"/>
      <c r="BC187" s="393"/>
      <c r="BD187" s="341"/>
      <c r="BE187" s="341"/>
      <c r="BF187" s="341"/>
      <c r="BG187" s="402"/>
      <c r="BH187" s="403"/>
      <c r="BI187" s="405"/>
      <c r="BJ187" s="405"/>
      <c r="BK187" s="405"/>
      <c r="BL187" s="405"/>
      <c r="BM187" s="514"/>
    </row>
    <row r="188" ht="18.75" customHeight="1">
      <c r="A188" s="336" t="str">
        <f t="shared" si="12"/>
        <v/>
      </c>
      <c r="B188" s="506"/>
      <c r="C188" s="559"/>
      <c r="D188" s="560" t="str">
        <f t="shared" si="13"/>
        <v/>
      </c>
      <c r="E188" s="401"/>
      <c r="F188" s="394"/>
      <c r="G188" s="341" t="str">
        <f t="array" ref="G188">IF(C188="","",XLOOKUP(C188,'Master Data'!K:K,'Master Data'!N:N,"Input in Master Data",0,1))</f>
        <v/>
      </c>
      <c r="H188" s="341" t="str">
        <f t="array" ref="H188">IF(C188="","",XLOOKUP(C188,'Master Data'!K:K,'Master Data'!O:O,"Input in Master Data",0,1))</f>
        <v/>
      </c>
      <c r="I188" s="341" t="str">
        <f t="array" ref="I188">if(U188="","",XLOOKUP(U188,Master[Company],Master[Blow],"Unknown",0,1))</f>
        <v/>
      </c>
      <c r="J188" s="341" t="str">
        <f t="array" ref="J188">if(U188="","",XLOOKUP(U188,Master[Company],Master[Pigging],"Unknown",0,1))</f>
        <v/>
      </c>
      <c r="K188" s="341" t="str">
        <f t="array" ref="K188">if(U188="","",XLOOKUP(U188,Master[Company],Master[Load Method],"Unknown",0,1))</f>
        <v/>
      </c>
      <c r="L188" s="341" t="str">
        <f t="array" ref="L188">if(U188="","",XLOOKUP(U188,Master[Company],Master[Line Distance],"Unknown",0,1))</f>
        <v/>
      </c>
      <c r="M188" s="394"/>
      <c r="N188" s="341"/>
      <c r="O188" s="341"/>
      <c r="P188" s="341" t="str">
        <f t="array" ref="P188">if(U188="","",XLOOKUP(U188,Master[Company],Master[Terms],"NA",0,1))</f>
        <v/>
      </c>
      <c r="Q188" s="341" t="str">
        <f t="shared" si="14"/>
        <v/>
      </c>
      <c r="R188" s="341" t="str">
        <f t="array" ref="R188">if(U188="","",XLOOKUP(U188,Master[Company],Master[Group],"NA",0,1))</f>
        <v/>
      </c>
      <c r="S188" s="341" t="str">
        <f t="array" ref="S188">if(U188="","",XLOOKUP(U188,Master[Company],Master[Loading Location],"NA",0,1))</f>
        <v/>
      </c>
      <c r="T188" s="341" t="str">
        <f t="array" ref="T188">if(U188="","",XLOOKUP(U188,Master[Company],Master[Acronym],"NA",0,1))</f>
        <v/>
      </c>
      <c r="U188" s="341"/>
      <c r="V188" s="342"/>
      <c r="W188" s="342"/>
      <c r="X188" s="341"/>
      <c r="Y188" s="341" t="str">
        <f t="shared" si="11"/>
        <v/>
      </c>
      <c r="Z188" s="341"/>
      <c r="AA188" s="341"/>
      <c r="AB188" s="341"/>
      <c r="AC188" s="401"/>
      <c r="AD188" s="563"/>
      <c r="AE188" s="564"/>
      <c r="AF188" s="564"/>
      <c r="AG188" s="564"/>
      <c r="AH188" s="564"/>
      <c r="AI188" s="564"/>
      <c r="AJ188" s="564"/>
      <c r="AK188" s="565"/>
      <c r="AL188" s="564"/>
      <c r="AM188" s="564"/>
      <c r="AN188" s="564"/>
      <c r="AO188" s="564"/>
      <c r="AP188" s="564"/>
      <c r="AQ188" s="564"/>
      <c r="AR188" s="564"/>
      <c r="AS188" s="564"/>
      <c r="AT188" s="394"/>
      <c r="AU188" s="306"/>
      <c r="AV188" s="306"/>
      <c r="AW188" s="394"/>
      <c r="AX188" s="401"/>
      <c r="AY188" s="341"/>
      <c r="AZ188" s="341"/>
      <c r="BA188" s="341"/>
      <c r="BB188" s="341"/>
      <c r="BC188" s="393"/>
      <c r="BD188" s="341"/>
      <c r="BE188" s="341"/>
      <c r="BF188" s="341"/>
      <c r="BG188" s="402"/>
      <c r="BH188" s="403"/>
      <c r="BI188" s="405"/>
      <c r="BJ188" s="405"/>
      <c r="BK188" s="405"/>
      <c r="BL188" s="405"/>
      <c r="BM188" s="514"/>
    </row>
    <row r="189" ht="18.75" customHeight="1">
      <c r="A189" s="336" t="str">
        <f t="shared" si="12"/>
        <v/>
      </c>
      <c r="B189" s="506"/>
      <c r="C189" s="559"/>
      <c r="D189" s="560" t="str">
        <f t="shared" si="13"/>
        <v/>
      </c>
      <c r="E189" s="401"/>
      <c r="F189" s="394"/>
      <c r="G189" s="341" t="str">
        <f t="array" ref="G189">IF(C189="","",XLOOKUP(C189,'Master Data'!K:K,'Master Data'!N:N,"Input in Master Data",0,1))</f>
        <v/>
      </c>
      <c r="H189" s="341" t="str">
        <f t="array" ref="H189">IF(C189="","",XLOOKUP(C189,'Master Data'!K:K,'Master Data'!O:O,"Input in Master Data",0,1))</f>
        <v/>
      </c>
      <c r="I189" s="341" t="str">
        <f t="array" ref="I189">if(U189="","",XLOOKUP(U189,Master[Company],Master[Blow],"Unknown",0,1))</f>
        <v/>
      </c>
      <c r="J189" s="341" t="str">
        <f t="array" ref="J189">if(U189="","",XLOOKUP(U189,Master[Company],Master[Pigging],"Unknown",0,1))</f>
        <v/>
      </c>
      <c r="K189" s="341" t="str">
        <f t="array" ref="K189">if(U189="","",XLOOKUP(U189,Master[Company],Master[Load Method],"Unknown",0,1))</f>
        <v/>
      </c>
      <c r="L189" s="341" t="str">
        <f t="array" ref="L189">if(U189="","",XLOOKUP(U189,Master[Company],Master[Line Distance],"Unknown",0,1))</f>
        <v/>
      </c>
      <c r="M189" s="394"/>
      <c r="N189" s="341"/>
      <c r="O189" s="341"/>
      <c r="P189" s="341" t="str">
        <f t="array" ref="P189">if(U189="","",XLOOKUP(U189,Master[Company],Master[Terms],"NA",0,1))</f>
        <v/>
      </c>
      <c r="Q189" s="341" t="str">
        <f t="shared" si="14"/>
        <v/>
      </c>
      <c r="R189" s="341" t="str">
        <f t="array" ref="R189">if(U189="","",XLOOKUP(U189,Master[Company],Master[Group],"NA",0,1))</f>
        <v/>
      </c>
      <c r="S189" s="341" t="str">
        <f t="array" ref="S189">if(U189="","",XLOOKUP(U189,Master[Company],Master[Loading Location],"NA",0,1))</f>
        <v/>
      </c>
      <c r="T189" s="341" t="str">
        <f t="array" ref="T189">if(U189="","",XLOOKUP(U189,Master[Company],Master[Acronym],"NA",0,1))</f>
        <v/>
      </c>
      <c r="U189" s="341"/>
      <c r="V189" s="342"/>
      <c r="W189" s="342"/>
      <c r="X189" s="341"/>
      <c r="Y189" s="341" t="str">
        <f t="shared" si="11"/>
        <v/>
      </c>
      <c r="Z189" s="341"/>
      <c r="AA189" s="341"/>
      <c r="AB189" s="341"/>
      <c r="AC189" s="401"/>
      <c r="AD189" s="563"/>
      <c r="AE189" s="564"/>
      <c r="AF189" s="564"/>
      <c r="AG189" s="564"/>
      <c r="AH189" s="564"/>
      <c r="AI189" s="564"/>
      <c r="AJ189" s="564"/>
      <c r="AK189" s="565"/>
      <c r="AL189" s="564"/>
      <c r="AM189" s="564"/>
      <c r="AN189" s="564"/>
      <c r="AO189" s="564"/>
      <c r="AP189" s="564"/>
      <c r="AQ189" s="564"/>
      <c r="AR189" s="564"/>
      <c r="AS189" s="564"/>
      <c r="AT189" s="394"/>
      <c r="AU189" s="306"/>
      <c r="AV189" s="306"/>
      <c r="AW189" s="394"/>
      <c r="AX189" s="401"/>
      <c r="AY189" s="341"/>
      <c r="AZ189" s="341"/>
      <c r="BA189" s="341"/>
      <c r="BB189" s="341"/>
      <c r="BC189" s="393"/>
      <c r="BD189" s="341"/>
      <c r="BE189" s="341"/>
      <c r="BF189" s="341"/>
      <c r="BG189" s="402"/>
      <c r="BH189" s="403"/>
      <c r="BI189" s="405"/>
      <c r="BJ189" s="405"/>
      <c r="BK189" s="405"/>
      <c r="BL189" s="405"/>
      <c r="BM189" s="514"/>
    </row>
    <row r="190" ht="18.75" customHeight="1">
      <c r="A190" s="336" t="str">
        <f t="shared" si="12"/>
        <v/>
      </c>
      <c r="B190" s="506"/>
      <c r="C190" s="559"/>
      <c r="D190" s="560" t="str">
        <f t="shared" si="13"/>
        <v/>
      </c>
      <c r="E190" s="401"/>
      <c r="F190" s="394"/>
      <c r="G190" s="341" t="str">
        <f t="array" ref="G190">IF(C190="","",XLOOKUP(C190,'Master Data'!K:K,'Master Data'!N:N,"Input in Master Data",0,1))</f>
        <v/>
      </c>
      <c r="H190" s="341" t="str">
        <f t="array" ref="H190">IF(C190="","",XLOOKUP(C190,'Master Data'!K:K,'Master Data'!O:O,"Input in Master Data",0,1))</f>
        <v/>
      </c>
      <c r="I190" s="341" t="str">
        <f t="array" ref="I190">if(U190="","",XLOOKUP(U190,Master[Company],Master[Blow],"Unknown",0,1))</f>
        <v/>
      </c>
      <c r="J190" s="341" t="str">
        <f t="array" ref="J190">if(U190="","",XLOOKUP(U190,Master[Company],Master[Pigging],"Unknown",0,1))</f>
        <v/>
      </c>
      <c r="K190" s="341" t="str">
        <f t="array" ref="K190">if(U190="","",XLOOKUP(U190,Master[Company],Master[Load Method],"Unknown",0,1))</f>
        <v/>
      </c>
      <c r="L190" s="341" t="str">
        <f t="array" ref="L190">if(U190="","",XLOOKUP(U190,Master[Company],Master[Line Distance],"Unknown",0,1))</f>
        <v/>
      </c>
      <c r="M190" s="394"/>
      <c r="N190" s="341"/>
      <c r="O190" s="341"/>
      <c r="P190" s="341" t="str">
        <f t="array" ref="P190">if(U190="","",XLOOKUP(U190,Master[Company],Master[Terms],"NA",0,1))</f>
        <v/>
      </c>
      <c r="Q190" s="341" t="str">
        <f t="shared" si="14"/>
        <v/>
      </c>
      <c r="R190" s="341" t="str">
        <f t="array" ref="R190">if(U190="","",XLOOKUP(U190,Master[Company],Master[Group],"NA",0,1))</f>
        <v/>
      </c>
      <c r="S190" s="341" t="str">
        <f t="array" ref="S190">if(U190="","",XLOOKUP(U190,Master[Company],Master[Loading Location],"NA",0,1))</f>
        <v/>
      </c>
      <c r="T190" s="341" t="str">
        <f t="array" ref="T190">if(U190="","",XLOOKUP(U190,Master[Company],Master[Acronym],"NA",0,1))</f>
        <v/>
      </c>
      <c r="U190" s="341"/>
      <c r="V190" s="342"/>
      <c r="W190" s="342"/>
      <c r="X190" s="341"/>
      <c r="Y190" s="341" t="str">
        <f t="shared" si="11"/>
        <v/>
      </c>
      <c r="Z190" s="341"/>
      <c r="AA190" s="341"/>
      <c r="AB190" s="341"/>
      <c r="AC190" s="401"/>
      <c r="AD190" s="563"/>
      <c r="AE190" s="564"/>
      <c r="AF190" s="564"/>
      <c r="AG190" s="564"/>
      <c r="AH190" s="564"/>
      <c r="AI190" s="564"/>
      <c r="AJ190" s="564"/>
      <c r="AK190" s="565"/>
      <c r="AL190" s="564"/>
      <c r="AM190" s="564"/>
      <c r="AN190" s="564"/>
      <c r="AO190" s="564"/>
      <c r="AP190" s="564"/>
      <c r="AQ190" s="564"/>
      <c r="AR190" s="564"/>
      <c r="AS190" s="564"/>
      <c r="AT190" s="394"/>
      <c r="AU190" s="306"/>
      <c r="AV190" s="306"/>
      <c r="AW190" s="394"/>
      <c r="AX190" s="401"/>
      <c r="AY190" s="341"/>
      <c r="AZ190" s="341"/>
      <c r="BA190" s="341"/>
      <c r="BB190" s="341"/>
      <c r="BC190" s="393"/>
      <c r="BD190" s="341"/>
      <c r="BE190" s="341"/>
      <c r="BF190" s="341"/>
      <c r="BG190" s="402"/>
      <c r="BH190" s="403"/>
      <c r="BI190" s="405"/>
      <c r="BJ190" s="405"/>
      <c r="BK190" s="405"/>
      <c r="BL190" s="405"/>
      <c r="BM190" s="514"/>
    </row>
    <row r="191" ht="18.75" customHeight="1">
      <c r="A191" s="336" t="str">
        <f t="shared" si="12"/>
        <v/>
      </c>
      <c r="B191" s="506"/>
      <c r="C191" s="559"/>
      <c r="D191" s="560" t="str">
        <f t="shared" si="13"/>
        <v/>
      </c>
      <c r="E191" s="401"/>
      <c r="F191" s="394"/>
      <c r="G191" s="341" t="str">
        <f t="array" ref="G191">IF(C191="","",XLOOKUP(C191,'Master Data'!K:K,'Master Data'!N:N,"Input in Master Data",0,1))</f>
        <v/>
      </c>
      <c r="H191" s="341" t="str">
        <f t="array" ref="H191">IF(C191="","",XLOOKUP(C191,'Master Data'!K:K,'Master Data'!O:O,"Input in Master Data",0,1))</f>
        <v/>
      </c>
      <c r="I191" s="341" t="str">
        <f t="array" ref="I191">if(U191="","",XLOOKUP(U191,Master[Company],Master[Blow],"Unknown",0,1))</f>
        <v/>
      </c>
      <c r="J191" s="341" t="str">
        <f t="array" ref="J191">if(U191="","",XLOOKUP(U191,Master[Company],Master[Pigging],"Unknown",0,1))</f>
        <v/>
      </c>
      <c r="K191" s="341" t="str">
        <f t="array" ref="K191">if(U191="","",XLOOKUP(U191,Master[Company],Master[Load Method],"Unknown",0,1))</f>
        <v/>
      </c>
      <c r="L191" s="341" t="str">
        <f t="array" ref="L191">if(U191="","",XLOOKUP(U191,Master[Company],Master[Line Distance],"Unknown",0,1))</f>
        <v/>
      </c>
      <c r="M191" s="394"/>
      <c r="N191" s="341"/>
      <c r="O191" s="341"/>
      <c r="P191" s="341" t="str">
        <f t="array" ref="P191">if(U191="","",XLOOKUP(U191,Master[Company],Master[Terms],"NA",0,1))</f>
        <v/>
      </c>
      <c r="Q191" s="341" t="str">
        <f t="shared" si="14"/>
        <v/>
      </c>
      <c r="R191" s="341" t="str">
        <f t="array" ref="R191">if(U191="","",XLOOKUP(U191,Master[Company],Master[Group],"NA",0,1))</f>
        <v/>
      </c>
      <c r="S191" s="341" t="str">
        <f t="array" ref="S191">if(U191="","",XLOOKUP(U191,Master[Company],Master[Loading Location],"NA",0,1))</f>
        <v/>
      </c>
      <c r="T191" s="341" t="str">
        <f t="array" ref="T191">if(U191="","",XLOOKUP(U191,Master[Company],Master[Acronym],"NA",0,1))</f>
        <v/>
      </c>
      <c r="U191" s="341"/>
      <c r="V191" s="342"/>
      <c r="W191" s="342"/>
      <c r="X191" s="341"/>
      <c r="Y191" s="341" t="str">
        <f t="shared" si="11"/>
        <v/>
      </c>
      <c r="Z191" s="341"/>
      <c r="AA191" s="341"/>
      <c r="AB191" s="341"/>
      <c r="AC191" s="401"/>
      <c r="AD191" s="563"/>
      <c r="AE191" s="564"/>
      <c r="AF191" s="564"/>
      <c r="AG191" s="564"/>
      <c r="AH191" s="564"/>
      <c r="AI191" s="564"/>
      <c r="AJ191" s="564"/>
      <c r="AK191" s="565"/>
      <c r="AL191" s="564"/>
      <c r="AM191" s="564"/>
      <c r="AN191" s="564"/>
      <c r="AO191" s="564"/>
      <c r="AP191" s="564"/>
      <c r="AQ191" s="564"/>
      <c r="AR191" s="564"/>
      <c r="AS191" s="564"/>
      <c r="AT191" s="394"/>
      <c r="AU191" s="306"/>
      <c r="AV191" s="306"/>
      <c r="AW191" s="394"/>
      <c r="AX191" s="401"/>
      <c r="AY191" s="341"/>
      <c r="AZ191" s="341"/>
      <c r="BA191" s="341"/>
      <c r="BB191" s="341"/>
      <c r="BC191" s="393"/>
      <c r="BD191" s="341"/>
      <c r="BE191" s="341"/>
      <c r="BF191" s="341"/>
      <c r="BG191" s="402"/>
      <c r="BH191" s="403"/>
      <c r="BI191" s="405"/>
      <c r="BJ191" s="405"/>
      <c r="BK191" s="405"/>
      <c r="BL191" s="405"/>
      <c r="BM191" s="514"/>
    </row>
    <row r="192" ht="18.75" customHeight="1">
      <c r="A192" s="336" t="str">
        <f t="shared" si="12"/>
        <v/>
      </c>
      <c r="B192" s="506"/>
      <c r="C192" s="559"/>
      <c r="D192" s="560" t="str">
        <f t="shared" si="13"/>
        <v/>
      </c>
      <c r="E192" s="401"/>
      <c r="F192" s="394"/>
      <c r="G192" s="341" t="str">
        <f t="array" ref="G192">IF(C192="","",XLOOKUP(C192,'Master Data'!K:K,'Master Data'!N:N,"Input in Master Data",0,1))</f>
        <v/>
      </c>
      <c r="H192" s="341" t="str">
        <f t="array" ref="H192">IF(C192="","",XLOOKUP(C192,'Master Data'!K:K,'Master Data'!O:O,"Input in Master Data",0,1))</f>
        <v/>
      </c>
      <c r="I192" s="341" t="str">
        <f t="array" ref="I192">if(U192="","",XLOOKUP(U192,Master[Company],Master[Blow],"Unknown",0,1))</f>
        <v/>
      </c>
      <c r="J192" s="341" t="str">
        <f t="array" ref="J192">if(U192="","",XLOOKUP(U192,Master[Company],Master[Pigging],"Unknown",0,1))</f>
        <v/>
      </c>
      <c r="K192" s="341" t="str">
        <f t="array" ref="K192">if(U192="","",XLOOKUP(U192,Master[Company],Master[Load Method],"Unknown",0,1))</f>
        <v/>
      </c>
      <c r="L192" s="341" t="str">
        <f t="array" ref="L192">if(U192="","",XLOOKUP(U192,Master[Company],Master[Line Distance],"Unknown",0,1))</f>
        <v/>
      </c>
      <c r="M192" s="394"/>
      <c r="N192" s="341"/>
      <c r="O192" s="341"/>
      <c r="P192" s="341" t="str">
        <f t="array" ref="P192">if(U192="","",XLOOKUP(U192,Master[Company],Master[Terms],"NA",0,1))</f>
        <v/>
      </c>
      <c r="Q192" s="341" t="str">
        <f t="shared" si="14"/>
        <v/>
      </c>
      <c r="R192" s="341" t="str">
        <f t="array" ref="R192">if(U192="","",XLOOKUP(U192,Master[Company],Master[Group],"NA",0,1))</f>
        <v/>
      </c>
      <c r="S192" s="341" t="str">
        <f t="array" ref="S192">if(U192="","",XLOOKUP(U192,Master[Company],Master[Loading Location],"NA",0,1))</f>
        <v/>
      </c>
      <c r="T192" s="341" t="str">
        <f t="array" ref="T192">if(U192="","",XLOOKUP(U192,Master[Company],Master[Acronym],"NA",0,1))</f>
        <v/>
      </c>
      <c r="U192" s="341"/>
      <c r="V192" s="342"/>
      <c r="W192" s="342"/>
      <c r="X192" s="341"/>
      <c r="Y192" s="341" t="str">
        <f t="shared" si="11"/>
        <v/>
      </c>
      <c r="Z192" s="341"/>
      <c r="AA192" s="341"/>
      <c r="AB192" s="341"/>
      <c r="AC192" s="401"/>
      <c r="AD192" s="563"/>
      <c r="AE192" s="564"/>
      <c r="AF192" s="564"/>
      <c r="AG192" s="564"/>
      <c r="AH192" s="564"/>
      <c r="AI192" s="564"/>
      <c r="AJ192" s="564"/>
      <c r="AK192" s="565"/>
      <c r="AL192" s="564"/>
      <c r="AM192" s="564"/>
      <c r="AN192" s="564"/>
      <c r="AO192" s="564"/>
      <c r="AP192" s="564"/>
      <c r="AQ192" s="564"/>
      <c r="AR192" s="564"/>
      <c r="AS192" s="564"/>
      <c r="AT192" s="394"/>
      <c r="AU192" s="306"/>
      <c r="AV192" s="306"/>
      <c r="AW192" s="394"/>
      <c r="AX192" s="401"/>
      <c r="AY192" s="341"/>
      <c r="AZ192" s="341"/>
      <c r="BA192" s="341"/>
      <c r="BB192" s="341"/>
      <c r="BC192" s="393"/>
      <c r="BD192" s="341"/>
      <c r="BE192" s="341"/>
      <c r="BF192" s="341"/>
      <c r="BG192" s="402"/>
      <c r="BH192" s="403"/>
      <c r="BI192" s="405"/>
      <c r="BJ192" s="405"/>
      <c r="BK192" s="405"/>
      <c r="BL192" s="405"/>
      <c r="BM192" s="514"/>
    </row>
    <row r="193" ht="18.75" customHeight="1">
      <c r="A193" s="336" t="str">
        <f t="shared" si="12"/>
        <v/>
      </c>
      <c r="B193" s="506"/>
      <c r="C193" s="559"/>
      <c r="D193" s="560" t="str">
        <f t="shared" si="13"/>
        <v/>
      </c>
      <c r="E193" s="401"/>
      <c r="F193" s="394"/>
      <c r="G193" s="341" t="str">
        <f t="array" ref="G193">IF(C193="","",XLOOKUP(C193,'Master Data'!K:K,'Master Data'!N:N,"Input in Master Data",0,1))</f>
        <v/>
      </c>
      <c r="H193" s="341" t="str">
        <f t="array" ref="H193">IF(C193="","",XLOOKUP(C193,'Master Data'!K:K,'Master Data'!O:O,"Input in Master Data",0,1))</f>
        <v/>
      </c>
      <c r="I193" s="341" t="str">
        <f t="array" ref="I193">if(U193="","",XLOOKUP(U193,Master[Company],Master[Blow],"Unknown",0,1))</f>
        <v/>
      </c>
      <c r="J193" s="341" t="str">
        <f t="array" ref="J193">if(U193="","",XLOOKUP(U193,Master[Company],Master[Pigging],"Unknown",0,1))</f>
        <v/>
      </c>
      <c r="K193" s="341" t="str">
        <f t="array" ref="K193">if(U193="","",XLOOKUP(U193,Master[Company],Master[Load Method],"Unknown",0,1))</f>
        <v/>
      </c>
      <c r="L193" s="341" t="str">
        <f t="array" ref="L193">if(U193="","",XLOOKUP(U193,Master[Company],Master[Line Distance],"Unknown",0,1))</f>
        <v/>
      </c>
      <c r="M193" s="394"/>
      <c r="N193" s="341"/>
      <c r="O193" s="341"/>
      <c r="P193" s="341" t="str">
        <f t="array" ref="P193">if(U193="","",XLOOKUP(U193,Master[Company],Master[Terms],"NA",0,1))</f>
        <v/>
      </c>
      <c r="Q193" s="341" t="str">
        <f t="shared" si="14"/>
        <v/>
      </c>
      <c r="R193" s="341" t="str">
        <f t="array" ref="R193">if(U193="","",XLOOKUP(U193,Master[Company],Master[Group],"NA",0,1))</f>
        <v/>
      </c>
      <c r="S193" s="341" t="str">
        <f t="array" ref="S193">if(U193="","",XLOOKUP(U193,Master[Company],Master[Loading Location],"NA",0,1))</f>
        <v/>
      </c>
      <c r="T193" s="341" t="str">
        <f t="array" ref="T193">if(U193="","",XLOOKUP(U193,Master[Company],Master[Acronym],"NA",0,1))</f>
        <v/>
      </c>
      <c r="U193" s="341"/>
      <c r="V193" s="342"/>
      <c r="W193" s="342"/>
      <c r="X193" s="341"/>
      <c r="Y193" s="341" t="str">
        <f t="shared" si="11"/>
        <v/>
      </c>
      <c r="Z193" s="341"/>
      <c r="AA193" s="341"/>
      <c r="AB193" s="341"/>
      <c r="AC193" s="401"/>
      <c r="AD193" s="563"/>
      <c r="AE193" s="564"/>
      <c r="AF193" s="564"/>
      <c r="AG193" s="564"/>
      <c r="AH193" s="564"/>
      <c r="AI193" s="564"/>
      <c r="AJ193" s="564"/>
      <c r="AK193" s="565"/>
      <c r="AL193" s="564"/>
      <c r="AM193" s="564"/>
      <c r="AN193" s="564"/>
      <c r="AO193" s="564"/>
      <c r="AP193" s="564"/>
      <c r="AQ193" s="564"/>
      <c r="AR193" s="564"/>
      <c r="AS193" s="564"/>
      <c r="AT193" s="394"/>
      <c r="AU193" s="306"/>
      <c r="AV193" s="306"/>
      <c r="AW193" s="394"/>
      <c r="AX193" s="401"/>
      <c r="AY193" s="341"/>
      <c r="AZ193" s="341"/>
      <c r="BA193" s="341"/>
      <c r="BB193" s="341"/>
      <c r="BC193" s="393"/>
      <c r="BD193" s="341"/>
      <c r="BE193" s="341"/>
      <c r="BF193" s="341"/>
      <c r="BG193" s="402"/>
      <c r="BH193" s="403"/>
      <c r="BI193" s="405"/>
      <c r="BJ193" s="405"/>
      <c r="BK193" s="405"/>
      <c r="BL193" s="405"/>
      <c r="BM193" s="514"/>
    </row>
    <row r="194" ht="18.75" customHeight="1">
      <c r="A194" s="336" t="str">
        <f t="shared" si="12"/>
        <v/>
      </c>
      <c r="B194" s="506"/>
      <c r="C194" s="559"/>
      <c r="D194" s="560" t="str">
        <f t="shared" si="13"/>
        <v/>
      </c>
      <c r="E194" s="401"/>
      <c r="F194" s="394"/>
      <c r="G194" s="341" t="str">
        <f t="array" ref="G194">IF(C194="","",XLOOKUP(C194,'Master Data'!K:K,'Master Data'!N:N,"Input in Master Data",0,1))</f>
        <v/>
      </c>
      <c r="H194" s="341" t="str">
        <f t="array" ref="H194">IF(C194="","",XLOOKUP(C194,'Master Data'!K:K,'Master Data'!O:O,"Input in Master Data",0,1))</f>
        <v/>
      </c>
      <c r="I194" s="341" t="str">
        <f t="array" ref="I194">if(U194="","",XLOOKUP(U194,Master[Company],Master[Blow],"Unknown",0,1))</f>
        <v/>
      </c>
      <c r="J194" s="341" t="str">
        <f t="array" ref="J194">if(U194="","",XLOOKUP(U194,Master[Company],Master[Pigging],"Unknown",0,1))</f>
        <v/>
      </c>
      <c r="K194" s="341" t="str">
        <f t="array" ref="K194">if(U194="","",XLOOKUP(U194,Master[Company],Master[Load Method],"Unknown",0,1))</f>
        <v/>
      </c>
      <c r="L194" s="341" t="str">
        <f t="array" ref="L194">if(U194="","",XLOOKUP(U194,Master[Company],Master[Line Distance],"Unknown",0,1))</f>
        <v/>
      </c>
      <c r="M194" s="394"/>
      <c r="N194" s="341"/>
      <c r="O194" s="341"/>
      <c r="P194" s="341" t="str">
        <f t="array" ref="P194">if(U194="","",XLOOKUP(U194,Master[Company],Master[Terms],"NA",0,1))</f>
        <v/>
      </c>
      <c r="Q194" s="341" t="str">
        <f t="shared" si="14"/>
        <v/>
      </c>
      <c r="R194" s="341" t="str">
        <f t="array" ref="R194">if(U194="","",XLOOKUP(U194,Master[Company],Master[Group],"NA",0,1))</f>
        <v/>
      </c>
      <c r="S194" s="341" t="str">
        <f t="array" ref="S194">if(U194="","",XLOOKUP(U194,Master[Company],Master[Loading Location],"NA",0,1))</f>
        <v/>
      </c>
      <c r="T194" s="341" t="str">
        <f t="array" ref="T194">if(U194="","",XLOOKUP(U194,Master[Company],Master[Acronym],"NA",0,1))</f>
        <v/>
      </c>
      <c r="U194" s="341"/>
      <c r="V194" s="342"/>
      <c r="W194" s="342"/>
      <c r="X194" s="341"/>
      <c r="Y194" s="341" t="str">
        <f t="shared" si="11"/>
        <v/>
      </c>
      <c r="Z194" s="341"/>
      <c r="AA194" s="341"/>
      <c r="AB194" s="341"/>
      <c r="AC194" s="401"/>
      <c r="AD194" s="563"/>
      <c r="AE194" s="564"/>
      <c r="AF194" s="564"/>
      <c r="AG194" s="564"/>
      <c r="AH194" s="564"/>
      <c r="AI194" s="564"/>
      <c r="AJ194" s="564"/>
      <c r="AK194" s="565"/>
      <c r="AL194" s="564"/>
      <c r="AM194" s="564"/>
      <c r="AN194" s="564"/>
      <c r="AO194" s="564"/>
      <c r="AP194" s="564"/>
      <c r="AQ194" s="564"/>
      <c r="AR194" s="564"/>
      <c r="AS194" s="564"/>
      <c r="AT194" s="394"/>
      <c r="AU194" s="306"/>
      <c r="AV194" s="306"/>
      <c r="AW194" s="394"/>
      <c r="AX194" s="401"/>
      <c r="AY194" s="341"/>
      <c r="AZ194" s="341"/>
      <c r="BA194" s="341"/>
      <c r="BB194" s="341"/>
      <c r="BC194" s="393"/>
      <c r="BD194" s="341"/>
      <c r="BE194" s="341"/>
      <c r="BF194" s="341"/>
      <c r="BG194" s="402"/>
      <c r="BH194" s="403"/>
      <c r="BI194" s="405"/>
      <c r="BJ194" s="405"/>
      <c r="BK194" s="405"/>
      <c r="BL194" s="405"/>
      <c r="BM194" s="514"/>
    </row>
    <row r="195" ht="18.75" customHeight="1">
      <c r="A195" s="336" t="str">
        <f t="shared" si="12"/>
        <v/>
      </c>
      <c r="B195" s="506"/>
      <c r="C195" s="559"/>
      <c r="D195" s="560" t="str">
        <f t="shared" si="13"/>
        <v/>
      </c>
      <c r="E195" s="401"/>
      <c r="F195" s="394"/>
      <c r="G195" s="341" t="str">
        <f t="array" ref="G195">IF(C195="","",XLOOKUP(C195,'Master Data'!K:K,'Master Data'!N:N,"Input in Master Data",0,1))</f>
        <v/>
      </c>
      <c r="H195" s="341" t="str">
        <f t="array" ref="H195">IF(C195="","",XLOOKUP(C195,'Master Data'!K:K,'Master Data'!O:O,"Input in Master Data",0,1))</f>
        <v/>
      </c>
      <c r="I195" s="341" t="str">
        <f t="array" ref="I195">if(U195="","",XLOOKUP(U195,Master[Company],Master[Blow],"Unknown",0,1))</f>
        <v/>
      </c>
      <c r="J195" s="341" t="str">
        <f t="array" ref="J195">if(U195="","",XLOOKUP(U195,Master[Company],Master[Pigging],"Unknown",0,1))</f>
        <v/>
      </c>
      <c r="K195" s="341" t="str">
        <f t="array" ref="K195">if(U195="","",XLOOKUP(U195,Master[Company],Master[Load Method],"Unknown",0,1))</f>
        <v/>
      </c>
      <c r="L195" s="341" t="str">
        <f t="array" ref="L195">if(U195="","",XLOOKUP(U195,Master[Company],Master[Line Distance],"Unknown",0,1))</f>
        <v/>
      </c>
      <c r="M195" s="394"/>
      <c r="N195" s="341"/>
      <c r="O195" s="341"/>
      <c r="P195" s="341" t="str">
        <f t="array" ref="P195">if(U195="","",XLOOKUP(U195,Master[Company],Master[Terms],"NA",0,1))</f>
        <v/>
      </c>
      <c r="Q195" s="341" t="str">
        <f t="shared" si="14"/>
        <v/>
      </c>
      <c r="R195" s="341" t="str">
        <f t="array" ref="R195">if(U195="","",XLOOKUP(U195,Master[Company],Master[Group],"NA",0,1))</f>
        <v/>
      </c>
      <c r="S195" s="341" t="str">
        <f t="array" ref="S195">if(U195="","",XLOOKUP(U195,Master[Company],Master[Loading Location],"NA",0,1))</f>
        <v/>
      </c>
      <c r="T195" s="341" t="str">
        <f t="array" ref="T195">if(U195="","",XLOOKUP(U195,Master[Company],Master[Acronym],"NA",0,1))</f>
        <v/>
      </c>
      <c r="U195" s="341"/>
      <c r="V195" s="342"/>
      <c r="W195" s="342"/>
      <c r="X195" s="341"/>
      <c r="Y195" s="341" t="str">
        <f t="shared" si="11"/>
        <v/>
      </c>
      <c r="Z195" s="341"/>
      <c r="AA195" s="341"/>
      <c r="AB195" s="341"/>
      <c r="AC195" s="401"/>
      <c r="AD195" s="563"/>
      <c r="AE195" s="564"/>
      <c r="AF195" s="564"/>
      <c r="AG195" s="564"/>
      <c r="AH195" s="564"/>
      <c r="AI195" s="564"/>
      <c r="AJ195" s="564"/>
      <c r="AK195" s="565"/>
      <c r="AL195" s="564"/>
      <c r="AM195" s="564"/>
      <c r="AN195" s="564"/>
      <c r="AO195" s="564"/>
      <c r="AP195" s="564"/>
      <c r="AQ195" s="564"/>
      <c r="AR195" s="564"/>
      <c r="AS195" s="564"/>
      <c r="AT195" s="394"/>
      <c r="AU195" s="306"/>
      <c r="AV195" s="306"/>
      <c r="AW195" s="394"/>
      <c r="AX195" s="401"/>
      <c r="AY195" s="341"/>
      <c r="AZ195" s="341"/>
      <c r="BA195" s="341"/>
      <c r="BB195" s="341"/>
      <c r="BC195" s="393"/>
      <c r="BD195" s="341"/>
      <c r="BE195" s="341"/>
      <c r="BF195" s="341"/>
      <c r="BG195" s="402"/>
      <c r="BH195" s="403"/>
      <c r="BI195" s="405"/>
      <c r="BJ195" s="405"/>
      <c r="BK195" s="405"/>
      <c r="BL195" s="405"/>
      <c r="BM195" s="514"/>
    </row>
    <row r="196" ht="18.75" customHeight="1">
      <c r="A196" s="336" t="str">
        <f t="shared" si="12"/>
        <v/>
      </c>
      <c r="B196" s="506"/>
      <c r="C196" s="559"/>
      <c r="D196" s="560" t="str">
        <f t="shared" si="13"/>
        <v/>
      </c>
      <c r="E196" s="401"/>
      <c r="F196" s="394"/>
      <c r="G196" s="341" t="str">
        <f t="array" ref="G196">IF(C196="","",XLOOKUP(C196,'Master Data'!K:K,'Master Data'!N:N,"Input in Master Data",0,1))</f>
        <v/>
      </c>
      <c r="H196" s="341" t="str">
        <f t="array" ref="H196">IF(C196="","",XLOOKUP(C196,'Master Data'!K:K,'Master Data'!O:O,"Input in Master Data",0,1))</f>
        <v/>
      </c>
      <c r="I196" s="341" t="str">
        <f t="array" ref="I196">if(U196="","",XLOOKUP(U196,Master[Company],Master[Blow],"Unknown",0,1))</f>
        <v/>
      </c>
      <c r="J196" s="341" t="str">
        <f t="array" ref="J196">if(U196="","",XLOOKUP(U196,Master[Company],Master[Pigging],"Unknown",0,1))</f>
        <v/>
      </c>
      <c r="K196" s="341" t="str">
        <f t="array" ref="K196">if(U196="","",XLOOKUP(U196,Master[Company],Master[Load Method],"Unknown",0,1))</f>
        <v/>
      </c>
      <c r="L196" s="341" t="str">
        <f t="array" ref="L196">if(U196="","",XLOOKUP(U196,Master[Company],Master[Line Distance],"Unknown",0,1))</f>
        <v/>
      </c>
      <c r="M196" s="394"/>
      <c r="N196" s="341"/>
      <c r="O196" s="341"/>
      <c r="P196" s="341" t="str">
        <f t="array" ref="P196">if(U196="","",XLOOKUP(U196,Master[Company],Master[Terms],"NA",0,1))</f>
        <v/>
      </c>
      <c r="Q196" s="341" t="str">
        <f t="shared" si="14"/>
        <v/>
      </c>
      <c r="R196" s="341" t="str">
        <f t="array" ref="R196">if(U196="","",XLOOKUP(U196,Master[Company],Master[Group],"NA",0,1))</f>
        <v/>
      </c>
      <c r="S196" s="341" t="str">
        <f t="array" ref="S196">if(U196="","",XLOOKUP(U196,Master[Company],Master[Loading Location],"NA",0,1))</f>
        <v/>
      </c>
      <c r="T196" s="341" t="str">
        <f t="array" ref="T196">if(U196="","",XLOOKUP(U196,Master[Company],Master[Acronym],"NA",0,1))</f>
        <v/>
      </c>
      <c r="U196" s="341"/>
      <c r="V196" s="342"/>
      <c r="W196" s="342"/>
      <c r="X196" s="341"/>
      <c r="Y196" s="341" t="str">
        <f t="shared" si="11"/>
        <v/>
      </c>
      <c r="Z196" s="341"/>
      <c r="AA196" s="341"/>
      <c r="AB196" s="341"/>
      <c r="AC196" s="401"/>
      <c r="AD196" s="563"/>
      <c r="AE196" s="564"/>
      <c r="AF196" s="564"/>
      <c r="AG196" s="564"/>
      <c r="AH196" s="564"/>
      <c r="AI196" s="564"/>
      <c r="AJ196" s="564"/>
      <c r="AK196" s="565"/>
      <c r="AL196" s="564"/>
      <c r="AM196" s="564"/>
      <c r="AN196" s="564"/>
      <c r="AO196" s="564"/>
      <c r="AP196" s="564"/>
      <c r="AQ196" s="564"/>
      <c r="AR196" s="564"/>
      <c r="AS196" s="564"/>
      <c r="AT196" s="394"/>
      <c r="AU196" s="306"/>
      <c r="AV196" s="306"/>
      <c r="AW196" s="394"/>
      <c r="AX196" s="401"/>
      <c r="AY196" s="341"/>
      <c r="AZ196" s="341"/>
      <c r="BA196" s="341"/>
      <c r="BB196" s="341"/>
      <c r="BC196" s="393"/>
      <c r="BD196" s="341"/>
      <c r="BE196" s="341"/>
      <c r="BF196" s="341"/>
      <c r="BG196" s="402"/>
      <c r="BH196" s="403"/>
      <c r="BI196" s="405"/>
      <c r="BJ196" s="405"/>
      <c r="BK196" s="405"/>
      <c r="BL196" s="405"/>
      <c r="BM196" s="514"/>
    </row>
    <row r="197" ht="18.75" customHeight="1">
      <c r="A197" s="336" t="str">
        <f t="shared" si="12"/>
        <v/>
      </c>
      <c r="B197" s="506"/>
      <c r="C197" s="559"/>
      <c r="D197" s="560" t="str">
        <f t="shared" si="13"/>
        <v/>
      </c>
      <c r="E197" s="401"/>
      <c r="F197" s="394"/>
      <c r="G197" s="341" t="str">
        <f t="array" ref="G197">IF(C197="","",XLOOKUP(C197,'Master Data'!K:K,'Master Data'!N:N,"Input in Master Data",0,1))</f>
        <v/>
      </c>
      <c r="H197" s="341" t="str">
        <f t="array" ref="H197">IF(C197="","",XLOOKUP(C197,'Master Data'!K:K,'Master Data'!O:O,"Input in Master Data",0,1))</f>
        <v/>
      </c>
      <c r="I197" s="341" t="str">
        <f t="array" ref="I197">if(U197="","",XLOOKUP(U197,Master[Company],Master[Blow],"Unknown",0,1))</f>
        <v/>
      </c>
      <c r="J197" s="341" t="str">
        <f t="array" ref="J197">if(U197="","",XLOOKUP(U197,Master[Company],Master[Pigging],"Unknown",0,1))</f>
        <v/>
      </c>
      <c r="K197" s="341" t="str">
        <f t="array" ref="K197">if(U197="","",XLOOKUP(U197,Master[Company],Master[Load Method],"Unknown",0,1))</f>
        <v/>
      </c>
      <c r="L197" s="341" t="str">
        <f t="array" ref="L197">if(U197="","",XLOOKUP(U197,Master[Company],Master[Line Distance],"Unknown",0,1))</f>
        <v/>
      </c>
      <c r="M197" s="394"/>
      <c r="N197" s="341"/>
      <c r="O197" s="341"/>
      <c r="P197" s="341" t="str">
        <f t="array" ref="P197">if(U197="","",XLOOKUP(U197,Master[Company],Master[Terms],"NA",0,1))</f>
        <v/>
      </c>
      <c r="Q197" s="341" t="str">
        <f t="shared" si="14"/>
        <v/>
      </c>
      <c r="R197" s="341" t="str">
        <f t="array" ref="R197">if(U197="","",XLOOKUP(U197,Master[Company],Master[Group],"NA",0,1))</f>
        <v/>
      </c>
      <c r="S197" s="341" t="str">
        <f t="array" ref="S197">if(U197="","",XLOOKUP(U197,Master[Company],Master[Loading Location],"NA",0,1))</f>
        <v/>
      </c>
      <c r="T197" s="341" t="str">
        <f t="array" ref="T197">if(U197="","",XLOOKUP(U197,Master[Company],Master[Acronym],"NA",0,1))</f>
        <v/>
      </c>
      <c r="U197" s="341"/>
      <c r="V197" s="342"/>
      <c r="W197" s="342"/>
      <c r="X197" s="341"/>
      <c r="Y197" s="341" t="str">
        <f t="shared" si="11"/>
        <v/>
      </c>
      <c r="Z197" s="341"/>
      <c r="AA197" s="341"/>
      <c r="AB197" s="341"/>
      <c r="AC197" s="401"/>
      <c r="AD197" s="563"/>
      <c r="AE197" s="564"/>
      <c r="AF197" s="564"/>
      <c r="AG197" s="564"/>
      <c r="AH197" s="564"/>
      <c r="AI197" s="564"/>
      <c r="AJ197" s="564"/>
      <c r="AK197" s="565"/>
      <c r="AL197" s="564"/>
      <c r="AM197" s="564"/>
      <c r="AN197" s="564"/>
      <c r="AO197" s="564"/>
      <c r="AP197" s="564"/>
      <c r="AQ197" s="564"/>
      <c r="AR197" s="564"/>
      <c r="AS197" s="564"/>
      <c r="AT197" s="394"/>
      <c r="AU197" s="306"/>
      <c r="AV197" s="306"/>
      <c r="AW197" s="394"/>
      <c r="AX197" s="401"/>
      <c r="AY197" s="341"/>
      <c r="AZ197" s="341"/>
      <c r="BA197" s="341"/>
      <c r="BB197" s="341"/>
      <c r="BC197" s="393"/>
      <c r="BD197" s="341"/>
      <c r="BE197" s="341"/>
      <c r="BF197" s="341"/>
      <c r="BG197" s="402"/>
      <c r="BH197" s="403"/>
      <c r="BI197" s="405"/>
      <c r="BJ197" s="405"/>
      <c r="BK197" s="405"/>
      <c r="BL197" s="405"/>
      <c r="BM197" s="514"/>
    </row>
    <row r="198" ht="18.75" customHeight="1">
      <c r="A198" s="336" t="str">
        <f t="shared" si="12"/>
        <v/>
      </c>
      <c r="B198" s="506"/>
      <c r="C198" s="559"/>
      <c r="D198" s="560" t="str">
        <f t="shared" si="13"/>
        <v/>
      </c>
      <c r="E198" s="401"/>
      <c r="F198" s="394"/>
      <c r="G198" s="341" t="str">
        <f t="array" ref="G198">IF(C198="","",XLOOKUP(C198,'Master Data'!K:K,'Master Data'!N:N,"Input in Master Data",0,1))</f>
        <v/>
      </c>
      <c r="H198" s="341" t="str">
        <f t="array" ref="H198">IF(C198="","",XLOOKUP(C198,'Master Data'!K:K,'Master Data'!O:O,"Input in Master Data",0,1))</f>
        <v/>
      </c>
      <c r="I198" s="341" t="str">
        <f t="array" ref="I198">if(U198="","",XLOOKUP(U198,Master[Company],Master[Blow],"Unknown",0,1))</f>
        <v/>
      </c>
      <c r="J198" s="341" t="str">
        <f t="array" ref="J198">if(U198="","",XLOOKUP(U198,Master[Company],Master[Pigging],"Unknown",0,1))</f>
        <v/>
      </c>
      <c r="K198" s="341" t="str">
        <f t="array" ref="K198">if(U198="","",XLOOKUP(U198,Master[Company],Master[Load Method],"Unknown",0,1))</f>
        <v/>
      </c>
      <c r="L198" s="341" t="str">
        <f t="array" ref="L198">if(U198="","",XLOOKUP(U198,Master[Company],Master[Line Distance],"Unknown",0,1))</f>
        <v/>
      </c>
      <c r="M198" s="394"/>
      <c r="N198" s="341"/>
      <c r="O198" s="341"/>
      <c r="P198" s="341" t="str">
        <f t="array" ref="P198">if(U198="","",XLOOKUP(U198,Master[Company],Master[Terms],"NA",0,1))</f>
        <v/>
      </c>
      <c r="Q198" s="341" t="str">
        <f t="shared" si="14"/>
        <v/>
      </c>
      <c r="R198" s="341" t="str">
        <f t="array" ref="R198">if(U198="","",XLOOKUP(U198,Master[Company],Master[Group],"NA",0,1))</f>
        <v/>
      </c>
      <c r="S198" s="341" t="str">
        <f t="array" ref="S198">if(U198="","",XLOOKUP(U198,Master[Company],Master[Loading Location],"NA",0,1))</f>
        <v/>
      </c>
      <c r="T198" s="341" t="str">
        <f t="array" ref="T198">if(U198="","",XLOOKUP(U198,Master[Company],Master[Acronym],"NA",0,1))</f>
        <v/>
      </c>
      <c r="U198" s="341"/>
      <c r="V198" s="342"/>
      <c r="W198" s="342"/>
      <c r="X198" s="341"/>
      <c r="Y198" s="341" t="str">
        <f t="shared" si="11"/>
        <v/>
      </c>
      <c r="Z198" s="341"/>
      <c r="AA198" s="341"/>
      <c r="AB198" s="341"/>
      <c r="AC198" s="401"/>
      <c r="AD198" s="563"/>
      <c r="AE198" s="564"/>
      <c r="AF198" s="564"/>
      <c r="AG198" s="564"/>
      <c r="AH198" s="564"/>
      <c r="AI198" s="564"/>
      <c r="AJ198" s="564"/>
      <c r="AK198" s="565"/>
      <c r="AL198" s="564"/>
      <c r="AM198" s="564"/>
      <c r="AN198" s="564"/>
      <c r="AO198" s="564"/>
      <c r="AP198" s="564"/>
      <c r="AQ198" s="564"/>
      <c r="AR198" s="564"/>
      <c r="AS198" s="564"/>
      <c r="AT198" s="394"/>
      <c r="AU198" s="306"/>
      <c r="AV198" s="306"/>
      <c r="AW198" s="394"/>
      <c r="AX198" s="401"/>
      <c r="AY198" s="341"/>
      <c r="AZ198" s="341"/>
      <c r="BA198" s="341"/>
      <c r="BB198" s="341"/>
      <c r="BC198" s="393"/>
      <c r="BD198" s="341"/>
      <c r="BE198" s="341"/>
      <c r="BF198" s="341"/>
      <c r="BG198" s="402"/>
      <c r="BH198" s="403"/>
      <c r="BI198" s="405"/>
      <c r="BJ198" s="405"/>
      <c r="BK198" s="405"/>
      <c r="BL198" s="405"/>
      <c r="BM198" s="514"/>
    </row>
    <row r="199" ht="18.75" customHeight="1">
      <c r="A199" s="336" t="str">
        <f t="shared" si="12"/>
        <v/>
      </c>
      <c r="B199" s="506"/>
      <c r="C199" s="559"/>
      <c r="D199" s="560" t="str">
        <f t="shared" si="13"/>
        <v/>
      </c>
      <c r="E199" s="401"/>
      <c r="F199" s="394"/>
      <c r="G199" s="341" t="str">
        <f t="array" ref="G199">IF(C199="","",XLOOKUP(C199,'Master Data'!K:K,'Master Data'!N:N,"Input in Master Data",0,1))</f>
        <v/>
      </c>
      <c r="H199" s="341" t="str">
        <f t="array" ref="H199">IF(C199="","",XLOOKUP(C199,'Master Data'!K:K,'Master Data'!O:O,"Input in Master Data",0,1))</f>
        <v/>
      </c>
      <c r="I199" s="341" t="str">
        <f t="array" ref="I199">if(U199="","",XLOOKUP(U199,Master[Company],Master[Blow],"Unknown",0,1))</f>
        <v/>
      </c>
      <c r="J199" s="341" t="str">
        <f t="array" ref="J199">if(U199="","",XLOOKUP(U199,Master[Company],Master[Pigging],"Unknown",0,1))</f>
        <v/>
      </c>
      <c r="K199" s="341" t="str">
        <f t="array" ref="K199">if(U199="","",XLOOKUP(U199,Master[Company],Master[Load Method],"Unknown",0,1))</f>
        <v/>
      </c>
      <c r="L199" s="341" t="str">
        <f t="array" ref="L199">if(U199="","",XLOOKUP(U199,Master[Company],Master[Line Distance],"Unknown",0,1))</f>
        <v/>
      </c>
      <c r="M199" s="394"/>
      <c r="N199" s="341"/>
      <c r="O199" s="341"/>
      <c r="P199" s="341" t="str">
        <f t="array" ref="P199">if(U199="","",XLOOKUP(U199,Master[Company],Master[Terms],"NA",0,1))</f>
        <v/>
      </c>
      <c r="Q199" s="341" t="str">
        <f t="shared" si="14"/>
        <v/>
      </c>
      <c r="R199" s="341" t="str">
        <f t="array" ref="R199">if(U199="","",XLOOKUP(U199,Master[Company],Master[Group],"NA",0,1))</f>
        <v/>
      </c>
      <c r="S199" s="341" t="str">
        <f t="array" ref="S199">if(U199="","",XLOOKUP(U199,Master[Company],Master[Loading Location],"NA",0,1))</f>
        <v/>
      </c>
      <c r="T199" s="341" t="str">
        <f t="array" ref="T199">if(U199="","",XLOOKUP(U199,Master[Company],Master[Acronym],"NA",0,1))</f>
        <v/>
      </c>
      <c r="U199" s="341"/>
      <c r="V199" s="342"/>
      <c r="W199" s="342"/>
      <c r="X199" s="341"/>
      <c r="Y199" s="341" t="str">
        <f t="shared" si="11"/>
        <v/>
      </c>
      <c r="Z199" s="341"/>
      <c r="AA199" s="341"/>
      <c r="AB199" s="341"/>
      <c r="AC199" s="401"/>
      <c r="AD199" s="563"/>
      <c r="AE199" s="564"/>
      <c r="AF199" s="564"/>
      <c r="AG199" s="564"/>
      <c r="AH199" s="564"/>
      <c r="AI199" s="564"/>
      <c r="AJ199" s="564"/>
      <c r="AK199" s="565"/>
      <c r="AL199" s="564"/>
      <c r="AM199" s="564"/>
      <c r="AN199" s="564"/>
      <c r="AO199" s="564"/>
      <c r="AP199" s="564"/>
      <c r="AQ199" s="564"/>
      <c r="AR199" s="564"/>
      <c r="AS199" s="564"/>
      <c r="AT199" s="394"/>
      <c r="AU199" s="306"/>
      <c r="AV199" s="306"/>
      <c r="AW199" s="394"/>
      <c r="AX199" s="401"/>
      <c r="AY199" s="341"/>
      <c r="AZ199" s="341"/>
      <c r="BA199" s="341"/>
      <c r="BB199" s="341"/>
      <c r="BC199" s="393"/>
      <c r="BD199" s="341"/>
      <c r="BE199" s="341"/>
      <c r="BF199" s="341"/>
      <c r="BG199" s="402"/>
      <c r="BH199" s="403"/>
      <c r="BI199" s="405"/>
      <c r="BJ199" s="405"/>
      <c r="BK199" s="405"/>
      <c r="BL199" s="405"/>
      <c r="BM199" s="514"/>
    </row>
    <row r="200" ht="18.75" customHeight="1">
      <c r="A200" s="336" t="str">
        <f t="shared" si="12"/>
        <v/>
      </c>
      <c r="B200" s="506"/>
      <c r="C200" s="559"/>
      <c r="D200" s="560" t="str">
        <f t="shared" si="13"/>
        <v/>
      </c>
      <c r="E200" s="401"/>
      <c r="F200" s="394"/>
      <c r="G200" s="341" t="str">
        <f t="array" ref="G200">IF(C200="","",XLOOKUP(C200,'Master Data'!K:K,'Master Data'!N:N,"Input in Master Data",0,1))</f>
        <v/>
      </c>
      <c r="H200" s="341" t="str">
        <f t="array" ref="H200">IF(C200="","",XLOOKUP(C200,'Master Data'!K:K,'Master Data'!O:O,"Input in Master Data",0,1))</f>
        <v/>
      </c>
      <c r="I200" s="341" t="str">
        <f t="array" ref="I200">if(U200="","",XLOOKUP(U200,Master[Company],Master[Blow],"Unknown",0,1))</f>
        <v/>
      </c>
      <c r="J200" s="341" t="str">
        <f t="array" ref="J200">if(U200="","",XLOOKUP(U200,Master[Company],Master[Pigging],"Unknown",0,1))</f>
        <v/>
      </c>
      <c r="K200" s="341" t="str">
        <f t="array" ref="K200">if(U200="","",XLOOKUP(U200,Master[Company],Master[Load Method],"Unknown",0,1))</f>
        <v/>
      </c>
      <c r="L200" s="341" t="str">
        <f t="array" ref="L200">if(U200="","",XLOOKUP(U200,Master[Company],Master[Line Distance],"Unknown",0,1))</f>
        <v/>
      </c>
      <c r="M200" s="394"/>
      <c r="N200" s="341"/>
      <c r="O200" s="341"/>
      <c r="P200" s="341" t="str">
        <f t="array" ref="P200">if(U200="","",XLOOKUP(U200,Master[Company],Master[Terms],"NA",0,1))</f>
        <v/>
      </c>
      <c r="Q200" s="341" t="str">
        <f t="shared" si="14"/>
        <v/>
      </c>
      <c r="R200" s="341" t="str">
        <f t="array" ref="R200">if(U200="","",XLOOKUP(U200,Master[Company],Master[Group],"NA",0,1))</f>
        <v/>
      </c>
      <c r="S200" s="341" t="str">
        <f t="array" ref="S200">if(U200="","",XLOOKUP(U200,Master[Company],Master[Loading Location],"NA",0,1))</f>
        <v/>
      </c>
      <c r="T200" s="341" t="str">
        <f t="array" ref="T200">if(U200="","",XLOOKUP(U200,Master[Company],Master[Acronym],"NA",0,1))</f>
        <v/>
      </c>
      <c r="U200" s="341"/>
      <c r="V200" s="342"/>
      <c r="W200" s="342"/>
      <c r="X200" s="341"/>
      <c r="Y200" s="341" t="str">
        <f t="shared" si="11"/>
        <v/>
      </c>
      <c r="Z200" s="341"/>
      <c r="AA200" s="341"/>
      <c r="AB200" s="341"/>
      <c r="AC200" s="401"/>
      <c r="AD200" s="563"/>
      <c r="AE200" s="564"/>
      <c r="AF200" s="564"/>
      <c r="AG200" s="564"/>
      <c r="AH200" s="564"/>
      <c r="AI200" s="564"/>
      <c r="AJ200" s="564"/>
      <c r="AK200" s="565"/>
      <c r="AL200" s="564"/>
      <c r="AM200" s="564"/>
      <c r="AN200" s="564"/>
      <c r="AO200" s="564"/>
      <c r="AP200" s="564"/>
      <c r="AQ200" s="564"/>
      <c r="AR200" s="564"/>
      <c r="AS200" s="564"/>
      <c r="AT200" s="394"/>
      <c r="AU200" s="306"/>
      <c r="AV200" s="306"/>
      <c r="AW200" s="394"/>
      <c r="AX200" s="401"/>
      <c r="AY200" s="341"/>
      <c r="AZ200" s="341"/>
      <c r="BA200" s="341"/>
      <c r="BB200" s="341"/>
      <c r="BC200" s="393"/>
      <c r="BD200" s="341"/>
      <c r="BE200" s="341"/>
      <c r="BF200" s="341"/>
      <c r="BG200" s="402"/>
      <c r="BH200" s="403"/>
      <c r="BI200" s="405"/>
      <c r="BJ200" s="405"/>
      <c r="BK200" s="405"/>
      <c r="BL200" s="405"/>
      <c r="BM200" s="514"/>
    </row>
    <row r="201" ht="18.75" customHeight="1">
      <c r="A201" s="336" t="str">
        <f t="shared" si="12"/>
        <v/>
      </c>
      <c r="B201" s="506"/>
      <c r="C201" s="559"/>
      <c r="D201" s="560" t="str">
        <f t="shared" si="13"/>
        <v/>
      </c>
      <c r="E201" s="401"/>
      <c r="F201" s="394"/>
      <c r="G201" s="341" t="str">
        <f t="array" ref="G201">IF(C201="","",XLOOKUP(C201,'Master Data'!K:K,'Master Data'!N:N,"Input in Master Data",0,1))</f>
        <v/>
      </c>
      <c r="H201" s="341" t="str">
        <f t="array" ref="H201">IF(C201="","",XLOOKUP(C201,'Master Data'!K:K,'Master Data'!O:O,"Input in Master Data",0,1))</f>
        <v/>
      </c>
      <c r="I201" s="341" t="str">
        <f t="array" ref="I201">if(U201="","",XLOOKUP(U201,Master[Company],Master[Blow],"Unknown",0,1))</f>
        <v/>
      </c>
      <c r="J201" s="341" t="str">
        <f t="array" ref="J201">if(U201="","",XLOOKUP(U201,Master[Company],Master[Pigging],"Unknown",0,1))</f>
        <v/>
      </c>
      <c r="K201" s="341" t="str">
        <f t="array" ref="K201">if(U201="","",XLOOKUP(U201,Master[Company],Master[Load Method],"Unknown",0,1))</f>
        <v/>
      </c>
      <c r="L201" s="341" t="str">
        <f t="array" ref="L201">if(U201="","",XLOOKUP(U201,Master[Company],Master[Line Distance],"Unknown",0,1))</f>
        <v/>
      </c>
      <c r="M201" s="394"/>
      <c r="N201" s="341"/>
      <c r="O201" s="341"/>
      <c r="P201" s="341" t="str">
        <f t="array" ref="P201">if(U201="","",XLOOKUP(U201,Master[Company],Master[Terms],"NA",0,1))</f>
        <v/>
      </c>
      <c r="Q201" s="341" t="str">
        <f t="shared" si="14"/>
        <v/>
      </c>
      <c r="R201" s="341" t="str">
        <f t="array" ref="R201">if(U201="","",XLOOKUP(U201,Master[Company],Master[Group],"NA",0,1))</f>
        <v/>
      </c>
      <c r="S201" s="341" t="str">
        <f t="array" ref="S201">if(U201="","",XLOOKUP(U201,Master[Company],Master[Loading Location],"NA",0,1))</f>
        <v/>
      </c>
      <c r="T201" s="341" t="str">
        <f t="array" ref="T201">if(U201="","",XLOOKUP(U201,Master[Company],Master[Acronym],"NA",0,1))</f>
        <v/>
      </c>
      <c r="U201" s="341"/>
      <c r="V201" s="342"/>
      <c r="W201" s="342"/>
      <c r="X201" s="341"/>
      <c r="Y201" s="341" t="str">
        <f t="shared" si="11"/>
        <v/>
      </c>
      <c r="Z201" s="341"/>
      <c r="AA201" s="341"/>
      <c r="AB201" s="341"/>
      <c r="AC201" s="401"/>
      <c r="AD201" s="563"/>
      <c r="AE201" s="564"/>
      <c r="AF201" s="564"/>
      <c r="AG201" s="564"/>
      <c r="AH201" s="564"/>
      <c r="AI201" s="564"/>
      <c r="AJ201" s="564"/>
      <c r="AK201" s="565"/>
      <c r="AL201" s="564"/>
      <c r="AM201" s="564"/>
      <c r="AN201" s="564"/>
      <c r="AO201" s="564"/>
      <c r="AP201" s="564"/>
      <c r="AQ201" s="564"/>
      <c r="AR201" s="564"/>
      <c r="AS201" s="564"/>
      <c r="AT201" s="394"/>
      <c r="AU201" s="306"/>
      <c r="AV201" s="306"/>
      <c r="AW201" s="394"/>
      <c r="AX201" s="401"/>
      <c r="AY201" s="341"/>
      <c r="AZ201" s="341"/>
      <c r="BA201" s="341"/>
      <c r="BB201" s="341"/>
      <c r="BC201" s="393"/>
      <c r="BD201" s="341"/>
      <c r="BE201" s="341"/>
      <c r="BF201" s="341"/>
      <c r="BG201" s="402"/>
      <c r="BH201" s="403"/>
      <c r="BI201" s="405"/>
      <c r="BJ201" s="405"/>
      <c r="BK201" s="405"/>
      <c r="BL201" s="405"/>
      <c r="BM201" s="514"/>
    </row>
    <row r="202" ht="18.75" customHeight="1">
      <c r="A202" s="336" t="str">
        <f t="shared" si="12"/>
        <v/>
      </c>
      <c r="B202" s="506"/>
      <c r="C202" s="559"/>
      <c r="D202" s="560" t="str">
        <f t="shared" si="13"/>
        <v/>
      </c>
      <c r="E202" s="401"/>
      <c r="F202" s="394"/>
      <c r="G202" s="341" t="str">
        <f t="array" ref="G202">IF(C202="","",XLOOKUP(C202,'Master Data'!K:K,'Master Data'!N:N,"Input in Master Data",0,1))</f>
        <v/>
      </c>
      <c r="H202" s="341" t="str">
        <f t="array" ref="H202">IF(C202="","",XLOOKUP(C202,'Master Data'!K:K,'Master Data'!O:O,"Input in Master Data",0,1))</f>
        <v/>
      </c>
      <c r="I202" s="341" t="str">
        <f t="array" ref="I202">if(U202="","",XLOOKUP(U202,Master[Company],Master[Blow],"Unknown",0,1))</f>
        <v/>
      </c>
      <c r="J202" s="341" t="str">
        <f t="array" ref="J202">if(U202="","",XLOOKUP(U202,Master[Company],Master[Pigging],"Unknown",0,1))</f>
        <v/>
      </c>
      <c r="K202" s="341" t="str">
        <f t="array" ref="K202">if(U202="","",XLOOKUP(U202,Master[Company],Master[Load Method],"Unknown",0,1))</f>
        <v/>
      </c>
      <c r="L202" s="341" t="str">
        <f t="array" ref="L202">if(U202="","",XLOOKUP(U202,Master[Company],Master[Line Distance],"Unknown",0,1))</f>
        <v/>
      </c>
      <c r="M202" s="394"/>
      <c r="N202" s="341"/>
      <c r="O202" s="341"/>
      <c r="P202" s="341" t="str">
        <f t="array" ref="P202">if(U202="","",XLOOKUP(U202,Master[Company],Master[Terms],"NA",0,1))</f>
        <v/>
      </c>
      <c r="Q202" s="341" t="str">
        <f t="shared" si="14"/>
        <v/>
      </c>
      <c r="R202" s="341" t="str">
        <f t="array" ref="R202">if(U202="","",XLOOKUP(U202,Master[Company],Master[Group],"NA",0,1))</f>
        <v/>
      </c>
      <c r="S202" s="341" t="str">
        <f t="array" ref="S202">if(U202="","",XLOOKUP(U202,Master[Company],Master[Loading Location],"NA",0,1))</f>
        <v/>
      </c>
      <c r="T202" s="341" t="str">
        <f t="array" ref="T202">if(U202="","",XLOOKUP(U202,Master[Company],Master[Acronym],"NA",0,1))</f>
        <v/>
      </c>
      <c r="U202" s="341"/>
      <c r="V202" s="342"/>
      <c r="W202" s="342"/>
      <c r="X202" s="341"/>
      <c r="Y202" s="341" t="str">
        <f t="shared" si="11"/>
        <v/>
      </c>
      <c r="Z202" s="341"/>
      <c r="AA202" s="341"/>
      <c r="AB202" s="341"/>
      <c r="AC202" s="401"/>
      <c r="AD202" s="563"/>
      <c r="AE202" s="564"/>
      <c r="AF202" s="564"/>
      <c r="AG202" s="564"/>
      <c r="AH202" s="564"/>
      <c r="AI202" s="564"/>
      <c r="AJ202" s="564"/>
      <c r="AK202" s="565"/>
      <c r="AL202" s="564"/>
      <c r="AM202" s="564"/>
      <c r="AN202" s="564"/>
      <c r="AO202" s="564"/>
      <c r="AP202" s="564"/>
      <c r="AQ202" s="564"/>
      <c r="AR202" s="564"/>
      <c r="AS202" s="564"/>
      <c r="AT202" s="394"/>
      <c r="AU202" s="306"/>
      <c r="AV202" s="306"/>
      <c r="AW202" s="394"/>
      <c r="AX202" s="401"/>
      <c r="AY202" s="341"/>
      <c r="AZ202" s="341"/>
      <c r="BA202" s="341"/>
      <c r="BB202" s="341"/>
      <c r="BC202" s="393"/>
      <c r="BD202" s="341"/>
      <c r="BE202" s="341"/>
      <c r="BF202" s="341"/>
      <c r="BG202" s="402"/>
      <c r="BH202" s="403"/>
      <c r="BI202" s="405"/>
      <c r="BJ202" s="405"/>
      <c r="BK202" s="405"/>
      <c r="BL202" s="405"/>
      <c r="BM202" s="514"/>
    </row>
    <row r="203" ht="18.75" customHeight="1">
      <c r="A203" s="336" t="str">
        <f t="shared" si="12"/>
        <v/>
      </c>
      <c r="B203" s="506"/>
      <c r="C203" s="559"/>
      <c r="D203" s="560" t="str">
        <f t="shared" si="13"/>
        <v/>
      </c>
      <c r="E203" s="401"/>
      <c r="F203" s="394"/>
      <c r="G203" s="341" t="str">
        <f t="array" ref="G203">IF(C203="","",XLOOKUP(C203,'Master Data'!K:K,'Master Data'!N:N,"Input in Master Data",0,1))</f>
        <v/>
      </c>
      <c r="H203" s="341" t="str">
        <f t="array" ref="H203">IF(C203="","",XLOOKUP(C203,'Master Data'!K:K,'Master Data'!O:O,"Input in Master Data",0,1))</f>
        <v/>
      </c>
      <c r="I203" s="341" t="str">
        <f t="array" ref="I203">if(U203="","",XLOOKUP(U203,Master[Company],Master[Blow],"Unknown",0,1))</f>
        <v/>
      </c>
      <c r="J203" s="341" t="str">
        <f t="array" ref="J203">if(U203="","",XLOOKUP(U203,Master[Company],Master[Pigging],"Unknown",0,1))</f>
        <v/>
      </c>
      <c r="K203" s="341" t="str">
        <f t="array" ref="K203">if(U203="","",XLOOKUP(U203,Master[Company],Master[Load Method],"Unknown",0,1))</f>
        <v/>
      </c>
      <c r="L203" s="341" t="str">
        <f t="array" ref="L203">if(U203="","",XLOOKUP(U203,Master[Company],Master[Line Distance],"Unknown",0,1))</f>
        <v/>
      </c>
      <c r="M203" s="394"/>
      <c r="N203" s="341"/>
      <c r="O203" s="341"/>
      <c r="P203" s="341" t="str">
        <f t="array" ref="P203">if(U203="","",XLOOKUP(U203,Master[Company],Master[Terms],"NA",0,1))</f>
        <v/>
      </c>
      <c r="Q203" s="341" t="str">
        <f t="shared" si="14"/>
        <v/>
      </c>
      <c r="R203" s="341" t="str">
        <f t="array" ref="R203">if(U203="","",XLOOKUP(U203,Master[Company],Master[Group],"NA",0,1))</f>
        <v/>
      </c>
      <c r="S203" s="341" t="str">
        <f t="array" ref="S203">if(U203="","",XLOOKUP(U203,Master[Company],Master[Loading Location],"NA",0,1))</f>
        <v/>
      </c>
      <c r="T203" s="341" t="str">
        <f t="array" ref="T203">if(U203="","",XLOOKUP(U203,Master[Company],Master[Acronym],"NA",0,1))</f>
        <v/>
      </c>
      <c r="U203" s="341"/>
      <c r="V203" s="342"/>
      <c r="W203" s="342"/>
      <c r="X203" s="341"/>
      <c r="Y203" s="341" t="str">
        <f t="shared" si="11"/>
        <v/>
      </c>
      <c r="Z203" s="341"/>
      <c r="AA203" s="341"/>
      <c r="AB203" s="341"/>
      <c r="AC203" s="401"/>
      <c r="AD203" s="563"/>
      <c r="AE203" s="564"/>
      <c r="AF203" s="564"/>
      <c r="AG203" s="564"/>
      <c r="AH203" s="564"/>
      <c r="AI203" s="564"/>
      <c r="AJ203" s="564"/>
      <c r="AK203" s="565"/>
      <c r="AL203" s="564"/>
      <c r="AM203" s="564"/>
      <c r="AN203" s="564"/>
      <c r="AO203" s="564"/>
      <c r="AP203" s="564"/>
      <c r="AQ203" s="564"/>
      <c r="AR203" s="564"/>
      <c r="AS203" s="564"/>
      <c r="AT203" s="394"/>
      <c r="AU203" s="306"/>
      <c r="AV203" s="306"/>
      <c r="AW203" s="394"/>
      <c r="AX203" s="401"/>
      <c r="AY203" s="341"/>
      <c r="AZ203" s="341"/>
      <c r="BA203" s="341"/>
      <c r="BB203" s="341"/>
      <c r="BC203" s="393"/>
      <c r="BD203" s="341"/>
      <c r="BE203" s="341"/>
      <c r="BF203" s="341"/>
      <c r="BG203" s="402"/>
      <c r="BH203" s="403"/>
      <c r="BI203" s="405"/>
      <c r="BJ203" s="405"/>
      <c r="BK203" s="405"/>
      <c r="BL203" s="405"/>
      <c r="BM203" s="514"/>
    </row>
    <row r="204" ht="18.75" customHeight="1">
      <c r="A204" s="336" t="str">
        <f t="shared" si="12"/>
        <v/>
      </c>
      <c r="B204" s="506"/>
      <c r="C204" s="559"/>
      <c r="D204" s="560" t="str">
        <f t="shared" si="13"/>
        <v/>
      </c>
      <c r="E204" s="401"/>
      <c r="F204" s="394"/>
      <c r="G204" s="341" t="str">
        <f t="array" ref="G204">IF(C204="","",XLOOKUP(C204,'Master Data'!K:K,'Master Data'!N:N,"Input in Master Data",0,1))</f>
        <v/>
      </c>
      <c r="H204" s="341" t="str">
        <f t="array" ref="H204">IF(C204="","",XLOOKUP(C204,'Master Data'!K:K,'Master Data'!O:O,"Input in Master Data",0,1))</f>
        <v/>
      </c>
      <c r="I204" s="341" t="str">
        <f t="array" ref="I204">if(U204="","",XLOOKUP(U204,Master[Company],Master[Blow],"Unknown",0,1))</f>
        <v/>
      </c>
      <c r="J204" s="341" t="str">
        <f t="array" ref="J204">if(U204="","",XLOOKUP(U204,Master[Company],Master[Pigging],"Unknown",0,1))</f>
        <v/>
      </c>
      <c r="K204" s="341" t="str">
        <f t="array" ref="K204">if(U204="","",XLOOKUP(U204,Master[Company],Master[Load Method],"Unknown",0,1))</f>
        <v/>
      </c>
      <c r="L204" s="341" t="str">
        <f t="array" ref="L204">if(U204="","",XLOOKUP(U204,Master[Company],Master[Line Distance],"Unknown",0,1))</f>
        <v/>
      </c>
      <c r="M204" s="394"/>
      <c r="N204" s="341"/>
      <c r="O204" s="341"/>
      <c r="P204" s="341" t="str">
        <f t="array" ref="P204">if(U204="","",XLOOKUP(U204,Master[Company],Master[Terms],"NA",0,1))</f>
        <v/>
      </c>
      <c r="Q204" s="341" t="str">
        <f t="shared" si="14"/>
        <v/>
      </c>
      <c r="R204" s="341" t="str">
        <f t="array" ref="R204">if(U204="","",XLOOKUP(U204,Master[Company],Master[Group],"NA",0,1))</f>
        <v/>
      </c>
      <c r="S204" s="341" t="str">
        <f t="array" ref="S204">if(U204="","",XLOOKUP(U204,Master[Company],Master[Loading Location],"NA",0,1))</f>
        <v/>
      </c>
      <c r="T204" s="341" t="str">
        <f t="array" ref="T204">if(U204="","",XLOOKUP(U204,Master[Company],Master[Acronym],"NA",0,1))</f>
        <v/>
      </c>
      <c r="U204" s="341"/>
      <c r="V204" s="342"/>
      <c r="W204" s="342"/>
      <c r="X204" s="341"/>
      <c r="Y204" s="341" t="str">
        <f t="shared" si="11"/>
        <v/>
      </c>
      <c r="Z204" s="341"/>
      <c r="AA204" s="341"/>
      <c r="AB204" s="341"/>
      <c r="AC204" s="401"/>
      <c r="AD204" s="563"/>
      <c r="AE204" s="564"/>
      <c r="AF204" s="564"/>
      <c r="AG204" s="564"/>
      <c r="AH204" s="564"/>
      <c r="AI204" s="564"/>
      <c r="AJ204" s="564"/>
      <c r="AK204" s="565"/>
      <c r="AL204" s="564"/>
      <c r="AM204" s="564"/>
      <c r="AN204" s="564"/>
      <c r="AO204" s="564"/>
      <c r="AP204" s="564"/>
      <c r="AQ204" s="564"/>
      <c r="AR204" s="564"/>
      <c r="AS204" s="564"/>
      <c r="AT204" s="394"/>
      <c r="AU204" s="306"/>
      <c r="AV204" s="306"/>
      <c r="AW204" s="394"/>
      <c r="AX204" s="401"/>
      <c r="AY204" s="341"/>
      <c r="AZ204" s="341"/>
      <c r="BA204" s="341"/>
      <c r="BB204" s="341"/>
      <c r="BC204" s="393"/>
      <c r="BD204" s="341"/>
      <c r="BE204" s="341"/>
      <c r="BF204" s="341"/>
      <c r="BG204" s="402"/>
      <c r="BH204" s="403"/>
      <c r="BI204" s="405"/>
      <c r="BJ204" s="405"/>
      <c r="BK204" s="405"/>
      <c r="BL204" s="405"/>
      <c r="BM204" s="514"/>
    </row>
    <row r="205" ht="18.75" customHeight="1">
      <c r="A205" s="336" t="str">
        <f t="shared" si="12"/>
        <v/>
      </c>
      <c r="B205" s="506"/>
      <c r="C205" s="559"/>
      <c r="D205" s="560" t="str">
        <f t="shared" si="13"/>
        <v/>
      </c>
      <c r="E205" s="401"/>
      <c r="F205" s="394"/>
      <c r="G205" s="341" t="str">
        <f t="array" ref="G205">IF(C205="","",XLOOKUP(C205,'Master Data'!K:K,'Master Data'!N:N,"Input in Master Data",0,1))</f>
        <v/>
      </c>
      <c r="H205" s="341" t="str">
        <f t="array" ref="H205">IF(C205="","",XLOOKUP(C205,'Master Data'!K:K,'Master Data'!O:O,"Input in Master Data",0,1))</f>
        <v/>
      </c>
      <c r="I205" s="341" t="str">
        <f t="array" ref="I205">if(U205="","",XLOOKUP(U205,Master[Company],Master[Blow],"Unknown",0,1))</f>
        <v/>
      </c>
      <c r="J205" s="341" t="str">
        <f t="array" ref="J205">if(U205="","",XLOOKUP(U205,Master[Company],Master[Pigging],"Unknown",0,1))</f>
        <v/>
      </c>
      <c r="K205" s="341" t="str">
        <f t="array" ref="K205">if(U205="","",XLOOKUP(U205,Master[Company],Master[Load Method],"Unknown",0,1))</f>
        <v/>
      </c>
      <c r="L205" s="341" t="str">
        <f t="array" ref="L205">if(U205="","",XLOOKUP(U205,Master[Company],Master[Line Distance],"Unknown",0,1))</f>
        <v/>
      </c>
      <c r="M205" s="394"/>
      <c r="N205" s="341"/>
      <c r="O205" s="341"/>
      <c r="P205" s="341" t="str">
        <f t="array" ref="P205">if(U205="","",XLOOKUP(U205,Master[Company],Master[Terms],"NA",0,1))</f>
        <v/>
      </c>
      <c r="Q205" s="341" t="str">
        <f t="shared" si="14"/>
        <v/>
      </c>
      <c r="R205" s="341" t="str">
        <f t="array" ref="R205">if(U205="","",XLOOKUP(U205,Master[Company],Master[Group],"NA",0,1))</f>
        <v/>
      </c>
      <c r="S205" s="341" t="str">
        <f t="array" ref="S205">if(U205="","",XLOOKUP(U205,Master[Company],Master[Loading Location],"NA",0,1))</f>
        <v/>
      </c>
      <c r="T205" s="341" t="str">
        <f t="array" ref="T205">if(U205="","",XLOOKUP(U205,Master[Company],Master[Acronym],"NA",0,1))</f>
        <v/>
      </c>
      <c r="U205" s="341"/>
      <c r="V205" s="342"/>
      <c r="W205" s="342"/>
      <c r="X205" s="341"/>
      <c r="Y205" s="341" t="str">
        <f t="shared" si="11"/>
        <v/>
      </c>
      <c r="Z205" s="341"/>
      <c r="AA205" s="341"/>
      <c r="AB205" s="341"/>
      <c r="AC205" s="401"/>
      <c r="AD205" s="563"/>
      <c r="AE205" s="564"/>
      <c r="AF205" s="564"/>
      <c r="AG205" s="564"/>
      <c r="AH205" s="564"/>
      <c r="AI205" s="564"/>
      <c r="AJ205" s="564"/>
      <c r="AK205" s="565"/>
      <c r="AL205" s="564"/>
      <c r="AM205" s="564"/>
      <c r="AN205" s="564"/>
      <c r="AO205" s="564"/>
      <c r="AP205" s="564"/>
      <c r="AQ205" s="564"/>
      <c r="AR205" s="564"/>
      <c r="AS205" s="564"/>
      <c r="AT205" s="394"/>
      <c r="AU205" s="306"/>
      <c r="AV205" s="306"/>
      <c r="AW205" s="394"/>
      <c r="AX205" s="401"/>
      <c r="AY205" s="341"/>
      <c r="AZ205" s="341"/>
      <c r="BA205" s="341"/>
      <c r="BB205" s="341"/>
      <c r="BC205" s="393"/>
      <c r="BD205" s="341"/>
      <c r="BE205" s="341"/>
      <c r="BF205" s="341"/>
      <c r="BG205" s="402"/>
      <c r="BH205" s="403"/>
      <c r="BI205" s="405"/>
      <c r="BJ205" s="405"/>
      <c r="BK205" s="405"/>
      <c r="BL205" s="405"/>
      <c r="BM205" s="514"/>
    </row>
    <row r="206" ht="18.75" customHeight="1">
      <c r="A206" s="336" t="str">
        <f t="shared" si="12"/>
        <v/>
      </c>
      <c r="B206" s="506"/>
      <c r="C206" s="559"/>
      <c r="D206" s="560" t="str">
        <f t="shared" si="13"/>
        <v/>
      </c>
      <c r="E206" s="401"/>
      <c r="F206" s="394"/>
      <c r="G206" s="341" t="str">
        <f t="array" ref="G206">IF(C206="","",XLOOKUP(C206,'Master Data'!K:K,'Master Data'!N:N,"Input in Master Data",0,1))</f>
        <v/>
      </c>
      <c r="H206" s="341" t="str">
        <f t="array" ref="H206">IF(C206="","",XLOOKUP(C206,'Master Data'!K:K,'Master Data'!O:O,"Input in Master Data",0,1))</f>
        <v/>
      </c>
      <c r="I206" s="341" t="str">
        <f t="array" ref="I206">if(U206="","",XLOOKUP(U206,Master[Company],Master[Blow],"Unknown",0,1))</f>
        <v/>
      </c>
      <c r="J206" s="341" t="str">
        <f t="array" ref="J206">if(U206="","",XLOOKUP(U206,Master[Company],Master[Pigging],"Unknown",0,1))</f>
        <v/>
      </c>
      <c r="K206" s="341" t="str">
        <f t="array" ref="K206">if(U206="","",XLOOKUP(U206,Master[Company],Master[Load Method],"Unknown",0,1))</f>
        <v/>
      </c>
      <c r="L206" s="341" t="str">
        <f t="array" ref="L206">if(U206="","",XLOOKUP(U206,Master[Company],Master[Line Distance],"Unknown",0,1))</f>
        <v/>
      </c>
      <c r="M206" s="394"/>
      <c r="N206" s="341"/>
      <c r="O206" s="341"/>
      <c r="P206" s="341" t="str">
        <f t="array" ref="P206">if(U206="","",XLOOKUP(U206,Master[Company],Master[Terms],"NA",0,1))</f>
        <v/>
      </c>
      <c r="Q206" s="341" t="str">
        <f t="shared" si="14"/>
        <v/>
      </c>
      <c r="R206" s="341" t="str">
        <f t="array" ref="R206">if(U206="","",XLOOKUP(U206,Master[Company],Master[Group],"NA",0,1))</f>
        <v/>
      </c>
      <c r="S206" s="341" t="str">
        <f t="array" ref="S206">if(U206="","",XLOOKUP(U206,Master[Company],Master[Loading Location],"NA",0,1))</f>
        <v/>
      </c>
      <c r="T206" s="341" t="str">
        <f t="array" ref="T206">if(U206="","",XLOOKUP(U206,Master[Company],Master[Acronym],"NA",0,1))</f>
        <v/>
      </c>
      <c r="U206" s="341"/>
      <c r="V206" s="342"/>
      <c r="W206" s="342"/>
      <c r="X206" s="341"/>
      <c r="Y206" s="341" t="str">
        <f t="shared" si="11"/>
        <v/>
      </c>
      <c r="Z206" s="341"/>
      <c r="AA206" s="341"/>
      <c r="AB206" s="341"/>
      <c r="AC206" s="401"/>
      <c r="AD206" s="563"/>
      <c r="AE206" s="564"/>
      <c r="AF206" s="564"/>
      <c r="AG206" s="564"/>
      <c r="AH206" s="564"/>
      <c r="AI206" s="564"/>
      <c r="AJ206" s="564"/>
      <c r="AK206" s="565"/>
      <c r="AL206" s="564"/>
      <c r="AM206" s="564"/>
      <c r="AN206" s="564"/>
      <c r="AO206" s="564"/>
      <c r="AP206" s="564"/>
      <c r="AQ206" s="564"/>
      <c r="AR206" s="564"/>
      <c r="AS206" s="564"/>
      <c r="AT206" s="394"/>
      <c r="AU206" s="306"/>
      <c r="AV206" s="306"/>
      <c r="AW206" s="394"/>
      <c r="AX206" s="401"/>
      <c r="AY206" s="341"/>
      <c r="AZ206" s="341"/>
      <c r="BA206" s="341"/>
      <c r="BB206" s="341"/>
      <c r="BC206" s="393"/>
      <c r="BD206" s="341"/>
      <c r="BE206" s="341"/>
      <c r="BF206" s="341"/>
      <c r="BG206" s="402"/>
      <c r="BH206" s="403"/>
      <c r="BI206" s="405"/>
      <c r="BJ206" s="405"/>
      <c r="BK206" s="405"/>
      <c r="BL206" s="405"/>
      <c r="BM206" s="514"/>
    </row>
    <row r="207" ht="18.75" customHeight="1">
      <c r="A207" s="336" t="str">
        <f t="shared" si="12"/>
        <v/>
      </c>
      <c r="B207" s="506"/>
      <c r="C207" s="559"/>
      <c r="D207" s="560" t="str">
        <f t="shared" si="13"/>
        <v/>
      </c>
      <c r="E207" s="401"/>
      <c r="F207" s="394"/>
      <c r="G207" s="341" t="str">
        <f t="array" ref="G207">IF(C207="","",XLOOKUP(C207,'Master Data'!K:K,'Master Data'!N:N,"Input in Master Data",0,1))</f>
        <v/>
      </c>
      <c r="H207" s="341" t="str">
        <f t="array" ref="H207">IF(C207="","",XLOOKUP(C207,'Master Data'!K:K,'Master Data'!O:O,"Input in Master Data",0,1))</f>
        <v/>
      </c>
      <c r="I207" s="341" t="str">
        <f t="array" ref="I207">if(U207="","",XLOOKUP(U207,Master[Company],Master[Blow],"Unknown",0,1))</f>
        <v/>
      </c>
      <c r="J207" s="341" t="str">
        <f t="array" ref="J207">if(U207="","",XLOOKUP(U207,Master[Company],Master[Pigging],"Unknown",0,1))</f>
        <v/>
      </c>
      <c r="K207" s="341" t="str">
        <f t="array" ref="K207">if(U207="","",XLOOKUP(U207,Master[Company],Master[Load Method],"Unknown",0,1))</f>
        <v/>
      </c>
      <c r="L207" s="341" t="str">
        <f t="array" ref="L207">if(U207="","",XLOOKUP(U207,Master[Company],Master[Line Distance],"Unknown",0,1))</f>
        <v/>
      </c>
      <c r="M207" s="394"/>
      <c r="N207" s="341"/>
      <c r="O207" s="341"/>
      <c r="P207" s="341" t="str">
        <f t="array" ref="P207">if(U207="","",XLOOKUP(U207,Master[Company],Master[Terms],"NA",0,1))</f>
        <v/>
      </c>
      <c r="Q207" s="341" t="str">
        <f t="shared" si="14"/>
        <v/>
      </c>
      <c r="R207" s="341" t="str">
        <f t="array" ref="R207">if(U207="","",XLOOKUP(U207,Master[Company],Master[Group],"NA",0,1))</f>
        <v/>
      </c>
      <c r="S207" s="341" t="str">
        <f t="array" ref="S207">if(U207="","",XLOOKUP(U207,Master[Company],Master[Loading Location],"NA",0,1))</f>
        <v/>
      </c>
      <c r="T207" s="341" t="str">
        <f t="array" ref="T207">if(U207="","",XLOOKUP(U207,Master[Company],Master[Acronym],"NA",0,1))</f>
        <v/>
      </c>
      <c r="U207" s="341"/>
      <c r="V207" s="342"/>
      <c r="W207" s="342"/>
      <c r="X207" s="341"/>
      <c r="Y207" s="341" t="str">
        <f t="shared" si="11"/>
        <v/>
      </c>
      <c r="Z207" s="341"/>
      <c r="AA207" s="341"/>
      <c r="AB207" s="341"/>
      <c r="AC207" s="401"/>
      <c r="AD207" s="563"/>
      <c r="AE207" s="564"/>
      <c r="AF207" s="564"/>
      <c r="AG207" s="564"/>
      <c r="AH207" s="564"/>
      <c r="AI207" s="564"/>
      <c r="AJ207" s="564"/>
      <c r="AK207" s="565"/>
      <c r="AL207" s="564"/>
      <c r="AM207" s="564"/>
      <c r="AN207" s="564"/>
      <c r="AO207" s="564"/>
      <c r="AP207" s="564"/>
      <c r="AQ207" s="564"/>
      <c r="AR207" s="564"/>
      <c r="AS207" s="564"/>
      <c r="AT207" s="394"/>
      <c r="AU207" s="306"/>
      <c r="AV207" s="306"/>
      <c r="AW207" s="394"/>
      <c r="AX207" s="401"/>
      <c r="AY207" s="341"/>
      <c r="AZ207" s="341"/>
      <c r="BA207" s="341"/>
      <c r="BB207" s="341"/>
      <c r="BC207" s="393"/>
      <c r="BD207" s="341"/>
      <c r="BE207" s="341"/>
      <c r="BF207" s="341"/>
      <c r="BG207" s="402"/>
      <c r="BH207" s="403"/>
      <c r="BI207" s="405"/>
      <c r="BJ207" s="405"/>
      <c r="BK207" s="405"/>
      <c r="BL207" s="405"/>
      <c r="BM207" s="514"/>
    </row>
    <row r="208" ht="18.75" customHeight="1">
      <c r="A208" s="336" t="str">
        <f t="shared" si="12"/>
        <v/>
      </c>
      <c r="B208" s="506"/>
      <c r="C208" s="559"/>
      <c r="D208" s="560" t="str">
        <f t="shared" si="13"/>
        <v/>
      </c>
      <c r="E208" s="401"/>
      <c r="F208" s="394"/>
      <c r="G208" s="341" t="str">
        <f t="array" ref="G208">IF(C208="","",XLOOKUP(C208,'Master Data'!K:K,'Master Data'!N:N,"Input in Master Data",0,1))</f>
        <v/>
      </c>
      <c r="H208" s="341" t="str">
        <f t="array" ref="H208">IF(C208="","",XLOOKUP(C208,'Master Data'!K:K,'Master Data'!O:O,"Input in Master Data",0,1))</f>
        <v/>
      </c>
      <c r="I208" s="341" t="str">
        <f t="array" ref="I208">if(U208="","",XLOOKUP(U208,Master[Company],Master[Blow],"Unknown",0,1))</f>
        <v/>
      </c>
      <c r="J208" s="341" t="str">
        <f t="array" ref="J208">if(U208="","",XLOOKUP(U208,Master[Company],Master[Pigging],"Unknown",0,1))</f>
        <v/>
      </c>
      <c r="K208" s="341" t="str">
        <f t="array" ref="K208">if(U208="","",XLOOKUP(U208,Master[Company],Master[Load Method],"Unknown",0,1))</f>
        <v/>
      </c>
      <c r="L208" s="341" t="str">
        <f t="array" ref="L208">if(U208="","",XLOOKUP(U208,Master[Company],Master[Line Distance],"Unknown",0,1))</f>
        <v/>
      </c>
      <c r="M208" s="394"/>
      <c r="N208" s="341"/>
      <c r="O208" s="341"/>
      <c r="P208" s="341" t="str">
        <f t="array" ref="P208">if(U208="","",XLOOKUP(U208,Master[Company],Master[Terms],"NA",0,1))</f>
        <v/>
      </c>
      <c r="Q208" s="341" t="str">
        <f t="shared" si="14"/>
        <v/>
      </c>
      <c r="R208" s="341" t="str">
        <f t="array" ref="R208">if(U208="","",XLOOKUP(U208,Master[Company],Master[Group],"NA",0,1))</f>
        <v/>
      </c>
      <c r="S208" s="341" t="str">
        <f t="array" ref="S208">if(U208="","",XLOOKUP(U208,Master[Company],Master[Loading Location],"NA",0,1))</f>
        <v/>
      </c>
      <c r="T208" s="341" t="str">
        <f t="array" ref="T208">if(U208="","",XLOOKUP(U208,Master[Company],Master[Acronym],"NA",0,1))</f>
        <v/>
      </c>
      <c r="U208" s="341"/>
      <c r="V208" s="342"/>
      <c r="W208" s="342"/>
      <c r="X208" s="341"/>
      <c r="Y208" s="341" t="str">
        <f t="shared" si="11"/>
        <v/>
      </c>
      <c r="Z208" s="341"/>
      <c r="AA208" s="341"/>
      <c r="AB208" s="341"/>
      <c r="AC208" s="401"/>
      <c r="AD208" s="563"/>
      <c r="AE208" s="564"/>
      <c r="AF208" s="564"/>
      <c r="AG208" s="564"/>
      <c r="AH208" s="564"/>
      <c r="AI208" s="564"/>
      <c r="AJ208" s="564"/>
      <c r="AK208" s="565"/>
      <c r="AL208" s="564"/>
      <c r="AM208" s="564"/>
      <c r="AN208" s="564"/>
      <c r="AO208" s="564"/>
      <c r="AP208" s="564"/>
      <c r="AQ208" s="564"/>
      <c r="AR208" s="564"/>
      <c r="AS208" s="564"/>
      <c r="AT208" s="394"/>
      <c r="AU208" s="306"/>
      <c r="AV208" s="306"/>
      <c r="AW208" s="394"/>
      <c r="AX208" s="401"/>
      <c r="AY208" s="341"/>
      <c r="AZ208" s="341"/>
      <c r="BA208" s="341"/>
      <c r="BB208" s="341"/>
      <c r="BC208" s="393"/>
      <c r="BD208" s="341"/>
      <c r="BE208" s="341"/>
      <c r="BF208" s="341"/>
      <c r="BG208" s="402"/>
      <c r="BH208" s="403"/>
      <c r="BI208" s="405"/>
      <c r="BJ208" s="405"/>
      <c r="BK208" s="405"/>
      <c r="BL208" s="405"/>
      <c r="BM208" s="514"/>
    </row>
    <row r="209" ht="18.75" customHeight="1">
      <c r="A209" s="336" t="str">
        <f t="shared" si="12"/>
        <v/>
      </c>
      <c r="B209" s="506"/>
      <c r="C209" s="559"/>
      <c r="D209" s="560" t="str">
        <f t="shared" si="13"/>
        <v/>
      </c>
      <c r="E209" s="401"/>
      <c r="F209" s="394"/>
      <c r="G209" s="341" t="str">
        <f t="array" ref="G209">IF(C209="","",XLOOKUP(C209,'Master Data'!K:K,'Master Data'!N:N,"Input in Master Data",0,1))</f>
        <v/>
      </c>
      <c r="H209" s="341" t="str">
        <f t="array" ref="H209">IF(C209="","",XLOOKUP(C209,'Master Data'!K:K,'Master Data'!O:O,"Input in Master Data",0,1))</f>
        <v/>
      </c>
      <c r="I209" s="341" t="str">
        <f t="array" ref="I209">if(U209="","",XLOOKUP(U209,Master[Company],Master[Blow],"Unknown",0,1))</f>
        <v/>
      </c>
      <c r="J209" s="341" t="str">
        <f t="array" ref="J209">if(U209="","",XLOOKUP(U209,Master[Company],Master[Pigging],"Unknown",0,1))</f>
        <v/>
      </c>
      <c r="K209" s="341" t="str">
        <f t="array" ref="K209">if(U209="","",XLOOKUP(U209,Master[Company],Master[Load Method],"Unknown",0,1))</f>
        <v/>
      </c>
      <c r="L209" s="341" t="str">
        <f t="array" ref="L209">if(U209="","",XLOOKUP(U209,Master[Company],Master[Line Distance],"Unknown",0,1))</f>
        <v/>
      </c>
      <c r="M209" s="394"/>
      <c r="N209" s="341"/>
      <c r="O209" s="341"/>
      <c r="P209" s="341" t="str">
        <f t="array" ref="P209">if(U209="","",XLOOKUP(U209,Master[Company],Master[Terms],"NA",0,1))</f>
        <v/>
      </c>
      <c r="Q209" s="341" t="str">
        <f t="shared" si="14"/>
        <v/>
      </c>
      <c r="R209" s="341" t="str">
        <f t="array" ref="R209">if(U209="","",XLOOKUP(U209,Master[Company],Master[Group],"NA",0,1))</f>
        <v/>
      </c>
      <c r="S209" s="341" t="str">
        <f t="array" ref="S209">if(U209="","",XLOOKUP(U209,Master[Company],Master[Loading Location],"NA",0,1))</f>
        <v/>
      </c>
      <c r="T209" s="341" t="str">
        <f t="array" ref="T209">if(U209="","",XLOOKUP(U209,Master[Company],Master[Acronym],"NA",0,1))</f>
        <v/>
      </c>
      <c r="U209" s="341"/>
      <c r="V209" s="342"/>
      <c r="W209" s="342"/>
      <c r="X209" s="341"/>
      <c r="Y209" s="341" t="str">
        <f t="shared" si="11"/>
        <v/>
      </c>
      <c r="Z209" s="341"/>
      <c r="AA209" s="341"/>
      <c r="AB209" s="341"/>
      <c r="AC209" s="401"/>
      <c r="AD209" s="563"/>
      <c r="AE209" s="564"/>
      <c r="AF209" s="564"/>
      <c r="AG209" s="564"/>
      <c r="AH209" s="564"/>
      <c r="AI209" s="564"/>
      <c r="AJ209" s="564"/>
      <c r="AK209" s="565"/>
      <c r="AL209" s="564"/>
      <c r="AM209" s="564"/>
      <c r="AN209" s="564"/>
      <c r="AO209" s="564"/>
      <c r="AP209" s="564"/>
      <c r="AQ209" s="564"/>
      <c r="AR209" s="564"/>
      <c r="AS209" s="564"/>
      <c r="AT209" s="394"/>
      <c r="AU209" s="306"/>
      <c r="AV209" s="306"/>
      <c r="AW209" s="394"/>
      <c r="AX209" s="401"/>
      <c r="AY209" s="341"/>
      <c r="AZ209" s="341"/>
      <c r="BA209" s="341"/>
      <c r="BB209" s="341"/>
      <c r="BC209" s="393"/>
      <c r="BD209" s="341"/>
      <c r="BE209" s="341"/>
      <c r="BF209" s="341"/>
      <c r="BG209" s="402"/>
      <c r="BH209" s="403"/>
      <c r="BI209" s="405"/>
      <c r="BJ209" s="405"/>
      <c r="BK209" s="405"/>
      <c r="BL209" s="405"/>
      <c r="BM209" s="514"/>
    </row>
    <row r="210" ht="18.75" customHeight="1">
      <c r="A210" s="336" t="str">
        <f t="shared" si="12"/>
        <v/>
      </c>
      <c r="B210" s="506"/>
      <c r="C210" s="559"/>
      <c r="D210" s="560" t="str">
        <f t="shared" si="13"/>
        <v/>
      </c>
      <c r="E210" s="401"/>
      <c r="F210" s="394"/>
      <c r="G210" s="341" t="str">
        <f t="array" ref="G210">IF(C210="","",XLOOKUP(C210,'Master Data'!K:K,'Master Data'!N:N,"Input in Master Data",0,1))</f>
        <v/>
      </c>
      <c r="H210" s="341" t="str">
        <f t="array" ref="H210">IF(C210="","",XLOOKUP(C210,'Master Data'!K:K,'Master Data'!O:O,"Input in Master Data",0,1))</f>
        <v/>
      </c>
      <c r="I210" s="341" t="str">
        <f t="array" ref="I210">if(U210="","",XLOOKUP(U210,Master[Company],Master[Blow],"Unknown",0,1))</f>
        <v/>
      </c>
      <c r="J210" s="341" t="str">
        <f t="array" ref="J210">if(U210="","",XLOOKUP(U210,Master[Company],Master[Pigging],"Unknown",0,1))</f>
        <v/>
      </c>
      <c r="K210" s="341" t="str">
        <f t="array" ref="K210">if(U210="","",XLOOKUP(U210,Master[Company],Master[Load Method],"Unknown",0,1))</f>
        <v/>
      </c>
      <c r="L210" s="341" t="str">
        <f t="array" ref="L210">if(U210="","",XLOOKUP(U210,Master[Company],Master[Line Distance],"Unknown",0,1))</f>
        <v/>
      </c>
      <c r="M210" s="394"/>
      <c r="N210" s="341"/>
      <c r="O210" s="341"/>
      <c r="P210" s="341" t="str">
        <f t="array" ref="P210">if(U210="","",XLOOKUP(U210,Master[Company],Master[Terms],"NA",0,1))</f>
        <v/>
      </c>
      <c r="Q210" s="341" t="str">
        <f t="shared" si="14"/>
        <v/>
      </c>
      <c r="R210" s="341" t="str">
        <f t="array" ref="R210">if(U210="","",XLOOKUP(U210,Master[Company],Master[Group],"NA",0,1))</f>
        <v/>
      </c>
      <c r="S210" s="341" t="str">
        <f t="array" ref="S210">if(U210="","",XLOOKUP(U210,Master[Company],Master[Loading Location],"NA",0,1))</f>
        <v/>
      </c>
      <c r="T210" s="341" t="str">
        <f t="array" ref="T210">if(U210="","",XLOOKUP(U210,Master[Company],Master[Acronym],"NA",0,1))</f>
        <v/>
      </c>
      <c r="U210" s="341"/>
      <c r="V210" s="342"/>
      <c r="W210" s="342"/>
      <c r="X210" s="341"/>
      <c r="Y210" s="341" t="str">
        <f t="shared" si="11"/>
        <v/>
      </c>
      <c r="Z210" s="341"/>
      <c r="AA210" s="341"/>
      <c r="AB210" s="341"/>
      <c r="AC210" s="401"/>
      <c r="AD210" s="563"/>
      <c r="AE210" s="564"/>
      <c r="AF210" s="564"/>
      <c r="AG210" s="564"/>
      <c r="AH210" s="564"/>
      <c r="AI210" s="564"/>
      <c r="AJ210" s="564"/>
      <c r="AK210" s="565"/>
      <c r="AL210" s="564"/>
      <c r="AM210" s="564"/>
      <c r="AN210" s="564"/>
      <c r="AO210" s="564"/>
      <c r="AP210" s="564"/>
      <c r="AQ210" s="564"/>
      <c r="AR210" s="564"/>
      <c r="AS210" s="564"/>
      <c r="AT210" s="394"/>
      <c r="AU210" s="306"/>
      <c r="AV210" s="306"/>
      <c r="AW210" s="394"/>
      <c r="AX210" s="401"/>
      <c r="AY210" s="341"/>
      <c r="AZ210" s="341"/>
      <c r="BA210" s="341"/>
      <c r="BB210" s="341"/>
      <c r="BC210" s="393"/>
      <c r="BD210" s="341"/>
      <c r="BE210" s="341"/>
      <c r="BF210" s="341"/>
      <c r="BG210" s="402"/>
      <c r="BH210" s="403"/>
      <c r="BI210" s="405"/>
      <c r="BJ210" s="405"/>
      <c r="BK210" s="405"/>
      <c r="BL210" s="405"/>
      <c r="BM210" s="514"/>
    </row>
    <row r="211" ht="18.75" customHeight="1">
      <c r="A211" s="336" t="str">
        <f t="shared" si="12"/>
        <v/>
      </c>
      <c r="B211" s="506"/>
      <c r="C211" s="559"/>
      <c r="D211" s="560" t="str">
        <f t="shared" si="13"/>
        <v/>
      </c>
      <c r="E211" s="401"/>
      <c r="F211" s="394"/>
      <c r="G211" s="341" t="str">
        <f t="array" ref="G211">IF(C211="","",XLOOKUP(C211,'Master Data'!K:K,'Master Data'!N:N,"Input in Master Data",0,1))</f>
        <v/>
      </c>
      <c r="H211" s="341" t="str">
        <f t="array" ref="H211">IF(C211="","",XLOOKUP(C211,'Master Data'!K:K,'Master Data'!O:O,"Input in Master Data",0,1))</f>
        <v/>
      </c>
      <c r="I211" s="341" t="str">
        <f t="array" ref="I211">if(U211="","",XLOOKUP(U211,Master[Company],Master[Blow],"Unknown",0,1))</f>
        <v/>
      </c>
      <c r="J211" s="341" t="str">
        <f t="array" ref="J211">if(U211="","",XLOOKUP(U211,Master[Company],Master[Pigging],"Unknown",0,1))</f>
        <v/>
      </c>
      <c r="K211" s="341" t="str">
        <f t="array" ref="K211">if(U211="","",XLOOKUP(U211,Master[Company],Master[Load Method],"Unknown",0,1))</f>
        <v/>
      </c>
      <c r="L211" s="341" t="str">
        <f t="array" ref="L211">if(U211="","",XLOOKUP(U211,Master[Company],Master[Line Distance],"Unknown",0,1))</f>
        <v/>
      </c>
      <c r="M211" s="394"/>
      <c r="N211" s="341"/>
      <c r="O211" s="341"/>
      <c r="P211" s="341" t="str">
        <f t="array" ref="P211">if(U211="","",XLOOKUP(U211,Master[Company],Master[Terms],"NA",0,1))</f>
        <v/>
      </c>
      <c r="Q211" s="341" t="str">
        <f t="shared" si="14"/>
        <v/>
      </c>
      <c r="R211" s="341" t="str">
        <f t="array" ref="R211">if(U211="","",XLOOKUP(U211,Master[Company],Master[Group],"NA",0,1))</f>
        <v/>
      </c>
      <c r="S211" s="341" t="str">
        <f t="array" ref="S211">if(U211="","",XLOOKUP(U211,Master[Company],Master[Loading Location],"NA",0,1))</f>
        <v/>
      </c>
      <c r="T211" s="341" t="str">
        <f t="array" ref="T211">if(U211="","",XLOOKUP(U211,Master[Company],Master[Acronym],"NA",0,1))</f>
        <v/>
      </c>
      <c r="U211" s="341"/>
      <c r="V211" s="342"/>
      <c r="W211" s="342"/>
      <c r="X211" s="341"/>
      <c r="Y211" s="341" t="str">
        <f t="shared" si="11"/>
        <v/>
      </c>
      <c r="Z211" s="341"/>
      <c r="AA211" s="341"/>
      <c r="AB211" s="341"/>
      <c r="AC211" s="401"/>
      <c r="AD211" s="563"/>
      <c r="AE211" s="564"/>
      <c r="AF211" s="564"/>
      <c r="AG211" s="564"/>
      <c r="AH211" s="564"/>
      <c r="AI211" s="564"/>
      <c r="AJ211" s="564"/>
      <c r="AK211" s="565"/>
      <c r="AL211" s="564"/>
      <c r="AM211" s="564"/>
      <c r="AN211" s="564"/>
      <c r="AO211" s="564"/>
      <c r="AP211" s="564"/>
      <c r="AQ211" s="564"/>
      <c r="AR211" s="564"/>
      <c r="AS211" s="564"/>
      <c r="AT211" s="394"/>
      <c r="AU211" s="306"/>
      <c r="AV211" s="306"/>
      <c r="AW211" s="394"/>
      <c r="AX211" s="401"/>
      <c r="AY211" s="341"/>
      <c r="AZ211" s="341"/>
      <c r="BA211" s="341"/>
      <c r="BB211" s="341"/>
      <c r="BC211" s="393"/>
      <c r="BD211" s="341"/>
      <c r="BE211" s="341"/>
      <c r="BF211" s="341"/>
      <c r="BG211" s="402"/>
      <c r="BH211" s="403"/>
      <c r="BI211" s="405"/>
      <c r="BJ211" s="405"/>
      <c r="BK211" s="405"/>
      <c r="BL211" s="405"/>
      <c r="BM211" s="514"/>
    </row>
    <row r="212" ht="18.75" customHeight="1">
      <c r="A212" s="336" t="str">
        <f t="shared" si="12"/>
        <v/>
      </c>
      <c r="B212" s="506"/>
      <c r="C212" s="559"/>
      <c r="D212" s="560" t="str">
        <f t="shared" si="13"/>
        <v/>
      </c>
      <c r="E212" s="401"/>
      <c r="F212" s="394"/>
      <c r="G212" s="341" t="str">
        <f t="array" ref="G212">IF(C212="","",XLOOKUP(C212,'Master Data'!K:K,'Master Data'!N:N,"Input in Master Data",0,1))</f>
        <v/>
      </c>
      <c r="H212" s="341" t="str">
        <f t="array" ref="H212">IF(C212="","",XLOOKUP(C212,'Master Data'!K:K,'Master Data'!O:O,"Input in Master Data",0,1))</f>
        <v/>
      </c>
      <c r="I212" s="341" t="str">
        <f t="array" ref="I212">if(U212="","",XLOOKUP(U212,Master[Company],Master[Blow],"Unknown",0,1))</f>
        <v/>
      </c>
      <c r="J212" s="341" t="str">
        <f t="array" ref="J212">if(U212="","",XLOOKUP(U212,Master[Company],Master[Pigging],"Unknown",0,1))</f>
        <v/>
      </c>
      <c r="K212" s="341" t="str">
        <f t="array" ref="K212">if(U212="","",XLOOKUP(U212,Master[Company],Master[Load Method],"Unknown",0,1))</f>
        <v/>
      </c>
      <c r="L212" s="341" t="str">
        <f t="array" ref="L212">if(U212="","",XLOOKUP(U212,Master[Company],Master[Line Distance],"Unknown",0,1))</f>
        <v/>
      </c>
      <c r="M212" s="394"/>
      <c r="N212" s="341"/>
      <c r="O212" s="341"/>
      <c r="P212" s="341" t="str">
        <f t="array" ref="P212">if(U212="","",XLOOKUP(U212,Master[Company],Master[Terms],"NA",0,1))</f>
        <v/>
      </c>
      <c r="Q212" s="341" t="str">
        <f t="shared" si="14"/>
        <v/>
      </c>
      <c r="R212" s="341" t="str">
        <f t="array" ref="R212">if(U212="","",XLOOKUP(U212,Master[Company],Master[Group],"NA",0,1))</f>
        <v/>
      </c>
      <c r="S212" s="341" t="str">
        <f t="array" ref="S212">if(U212="","",XLOOKUP(U212,Master[Company],Master[Loading Location],"NA",0,1))</f>
        <v/>
      </c>
      <c r="T212" s="341" t="str">
        <f t="array" ref="T212">if(U212="","",XLOOKUP(U212,Master[Company],Master[Acronym],"NA",0,1))</f>
        <v/>
      </c>
      <c r="U212" s="341"/>
      <c r="V212" s="342"/>
      <c r="W212" s="342"/>
      <c r="X212" s="341"/>
      <c r="Y212" s="341" t="str">
        <f t="shared" si="11"/>
        <v/>
      </c>
      <c r="Z212" s="341"/>
      <c r="AA212" s="341"/>
      <c r="AB212" s="341"/>
      <c r="AC212" s="401"/>
      <c r="AD212" s="563"/>
      <c r="AE212" s="564"/>
      <c r="AF212" s="564"/>
      <c r="AG212" s="564"/>
      <c r="AH212" s="564"/>
      <c r="AI212" s="564"/>
      <c r="AJ212" s="564"/>
      <c r="AK212" s="565"/>
      <c r="AL212" s="564"/>
      <c r="AM212" s="564"/>
      <c r="AN212" s="564"/>
      <c r="AO212" s="564"/>
      <c r="AP212" s="564"/>
      <c r="AQ212" s="564"/>
      <c r="AR212" s="564"/>
      <c r="AS212" s="564"/>
      <c r="AT212" s="394"/>
      <c r="AU212" s="306"/>
      <c r="AV212" s="306"/>
      <c r="AW212" s="394"/>
      <c r="AX212" s="401"/>
      <c r="AY212" s="341"/>
      <c r="AZ212" s="341"/>
      <c r="BA212" s="341"/>
      <c r="BB212" s="341"/>
      <c r="BC212" s="393"/>
      <c r="BD212" s="341"/>
      <c r="BE212" s="341"/>
      <c r="BF212" s="341"/>
      <c r="BG212" s="402"/>
      <c r="BH212" s="403"/>
      <c r="BI212" s="405"/>
      <c r="BJ212" s="405"/>
      <c r="BK212" s="405"/>
      <c r="BL212" s="405"/>
      <c r="BM212" s="514"/>
    </row>
    <row r="213" ht="18.75" customHeight="1">
      <c r="A213" s="336" t="str">
        <f t="shared" si="12"/>
        <v/>
      </c>
      <c r="B213" s="506"/>
      <c r="C213" s="559"/>
      <c r="D213" s="560" t="str">
        <f t="shared" si="13"/>
        <v/>
      </c>
      <c r="E213" s="401"/>
      <c r="F213" s="394"/>
      <c r="G213" s="341" t="str">
        <f t="array" ref="G213">IF(C213="","",XLOOKUP(C213,'Master Data'!K:K,'Master Data'!N:N,"Input in Master Data",0,1))</f>
        <v/>
      </c>
      <c r="H213" s="341" t="str">
        <f t="array" ref="H213">IF(C213="","",XLOOKUP(C213,'Master Data'!K:K,'Master Data'!O:O,"Input in Master Data",0,1))</f>
        <v/>
      </c>
      <c r="I213" s="341" t="str">
        <f t="array" ref="I213">if(U213="","",XLOOKUP(U213,Master[Company],Master[Blow],"Unknown",0,1))</f>
        <v/>
      </c>
      <c r="J213" s="341" t="str">
        <f t="array" ref="J213">if(U213="","",XLOOKUP(U213,Master[Company],Master[Pigging],"Unknown",0,1))</f>
        <v/>
      </c>
      <c r="K213" s="341" t="str">
        <f t="array" ref="K213">if(U213="","",XLOOKUP(U213,Master[Company],Master[Load Method],"Unknown",0,1))</f>
        <v/>
      </c>
      <c r="L213" s="341" t="str">
        <f t="array" ref="L213">if(U213="","",XLOOKUP(U213,Master[Company],Master[Line Distance],"Unknown",0,1))</f>
        <v/>
      </c>
      <c r="M213" s="394"/>
      <c r="N213" s="341"/>
      <c r="O213" s="341"/>
      <c r="P213" s="341" t="str">
        <f t="array" ref="P213">if(U213="","",XLOOKUP(U213,Master[Company],Master[Terms],"NA",0,1))</f>
        <v/>
      </c>
      <c r="Q213" s="341" t="str">
        <f t="shared" si="14"/>
        <v/>
      </c>
      <c r="R213" s="341" t="str">
        <f t="array" ref="R213">if(U213="","",XLOOKUP(U213,Master[Company],Master[Group],"NA",0,1))</f>
        <v/>
      </c>
      <c r="S213" s="341" t="str">
        <f t="array" ref="S213">if(U213="","",XLOOKUP(U213,Master[Company],Master[Loading Location],"NA",0,1))</f>
        <v/>
      </c>
      <c r="T213" s="341" t="str">
        <f t="array" ref="T213">if(U213="","",XLOOKUP(U213,Master[Company],Master[Acronym],"NA",0,1))</f>
        <v/>
      </c>
      <c r="U213" s="341"/>
      <c r="V213" s="342"/>
      <c r="W213" s="342"/>
      <c r="X213" s="341"/>
      <c r="Y213" s="341" t="str">
        <f t="shared" si="11"/>
        <v/>
      </c>
      <c r="Z213" s="341"/>
      <c r="AA213" s="341"/>
      <c r="AB213" s="341"/>
      <c r="AC213" s="401"/>
      <c r="AD213" s="563"/>
      <c r="AE213" s="564"/>
      <c r="AF213" s="564"/>
      <c r="AG213" s="564"/>
      <c r="AH213" s="564"/>
      <c r="AI213" s="564"/>
      <c r="AJ213" s="564"/>
      <c r="AK213" s="565"/>
      <c r="AL213" s="564"/>
      <c r="AM213" s="564"/>
      <c r="AN213" s="564"/>
      <c r="AO213" s="564"/>
      <c r="AP213" s="564"/>
      <c r="AQ213" s="564"/>
      <c r="AR213" s="564"/>
      <c r="AS213" s="564"/>
      <c r="AT213" s="394"/>
      <c r="AU213" s="306"/>
      <c r="AV213" s="306"/>
      <c r="AW213" s="394"/>
      <c r="AX213" s="401"/>
      <c r="AY213" s="341"/>
      <c r="AZ213" s="341"/>
      <c r="BA213" s="341"/>
      <c r="BB213" s="341"/>
      <c r="BC213" s="393"/>
      <c r="BD213" s="341"/>
      <c r="BE213" s="341"/>
      <c r="BF213" s="341"/>
      <c r="BG213" s="402"/>
      <c r="BH213" s="403"/>
      <c r="BI213" s="405"/>
      <c r="BJ213" s="405"/>
      <c r="BK213" s="405"/>
      <c r="BL213" s="405"/>
      <c r="BM213" s="514"/>
    </row>
    <row r="214" ht="18.75" customHeight="1">
      <c r="A214" s="336" t="str">
        <f t="shared" si="12"/>
        <v/>
      </c>
      <c r="B214" s="506"/>
      <c r="C214" s="559"/>
      <c r="D214" s="560" t="str">
        <f t="shared" si="13"/>
        <v/>
      </c>
      <c r="E214" s="401"/>
      <c r="F214" s="394"/>
      <c r="G214" s="341" t="str">
        <f t="array" ref="G214">IF(C214="","",XLOOKUP(C214,'Master Data'!K:K,'Master Data'!N:N,"Input in Master Data",0,1))</f>
        <v/>
      </c>
      <c r="H214" s="341" t="str">
        <f t="array" ref="H214">IF(C214="","",XLOOKUP(C214,'Master Data'!K:K,'Master Data'!O:O,"Input in Master Data",0,1))</f>
        <v/>
      </c>
      <c r="I214" s="341" t="str">
        <f t="array" ref="I214">if(U214="","",XLOOKUP(U214,Master[Company],Master[Blow],"Unknown",0,1))</f>
        <v/>
      </c>
      <c r="J214" s="341" t="str">
        <f t="array" ref="J214">if(U214="","",XLOOKUP(U214,Master[Company],Master[Pigging],"Unknown",0,1))</f>
        <v/>
      </c>
      <c r="K214" s="341" t="str">
        <f t="array" ref="K214">if(U214="","",XLOOKUP(U214,Master[Company],Master[Load Method],"Unknown",0,1))</f>
        <v/>
      </c>
      <c r="L214" s="341" t="str">
        <f t="array" ref="L214">if(U214="","",XLOOKUP(U214,Master[Company],Master[Line Distance],"Unknown",0,1))</f>
        <v/>
      </c>
      <c r="M214" s="394"/>
      <c r="N214" s="341"/>
      <c r="O214" s="341"/>
      <c r="P214" s="341" t="str">
        <f t="array" ref="P214">if(U214="","",XLOOKUP(U214,Master[Company],Master[Terms],"NA",0,1))</f>
        <v/>
      </c>
      <c r="Q214" s="341" t="str">
        <f t="shared" si="14"/>
        <v/>
      </c>
      <c r="R214" s="341" t="str">
        <f t="array" ref="R214">if(U214="","",XLOOKUP(U214,Master[Company],Master[Group],"NA",0,1))</f>
        <v/>
      </c>
      <c r="S214" s="341" t="str">
        <f t="array" ref="S214">if(U214="","",XLOOKUP(U214,Master[Company],Master[Loading Location],"NA",0,1))</f>
        <v/>
      </c>
      <c r="T214" s="341" t="str">
        <f t="array" ref="T214">if(U214="","",XLOOKUP(U214,Master[Company],Master[Acronym],"NA",0,1))</f>
        <v/>
      </c>
      <c r="U214" s="341"/>
      <c r="V214" s="342"/>
      <c r="W214" s="342"/>
      <c r="X214" s="341"/>
      <c r="Y214" s="341" t="str">
        <f t="shared" si="11"/>
        <v/>
      </c>
      <c r="Z214" s="341"/>
      <c r="AA214" s="341"/>
      <c r="AB214" s="341"/>
      <c r="AC214" s="401"/>
      <c r="AD214" s="563"/>
      <c r="AE214" s="564"/>
      <c r="AF214" s="564"/>
      <c r="AG214" s="564"/>
      <c r="AH214" s="564"/>
      <c r="AI214" s="564"/>
      <c r="AJ214" s="564"/>
      <c r="AK214" s="565"/>
      <c r="AL214" s="564"/>
      <c r="AM214" s="564"/>
      <c r="AN214" s="564"/>
      <c r="AO214" s="564"/>
      <c r="AP214" s="564"/>
      <c r="AQ214" s="564"/>
      <c r="AR214" s="564"/>
      <c r="AS214" s="564"/>
      <c r="AT214" s="394"/>
      <c r="AU214" s="306"/>
      <c r="AV214" s="306"/>
      <c r="AW214" s="394"/>
      <c r="AX214" s="401"/>
      <c r="AY214" s="341"/>
      <c r="AZ214" s="341"/>
      <c r="BA214" s="341"/>
      <c r="BB214" s="341"/>
      <c r="BC214" s="393"/>
      <c r="BD214" s="341"/>
      <c r="BE214" s="341"/>
      <c r="BF214" s="341"/>
      <c r="BG214" s="402"/>
      <c r="BH214" s="403"/>
      <c r="BI214" s="405"/>
      <c r="BJ214" s="405"/>
      <c r="BK214" s="405"/>
      <c r="BL214" s="405"/>
      <c r="BM214" s="514"/>
    </row>
    <row r="215" ht="18.75" customHeight="1">
      <c r="A215" s="336" t="str">
        <f t="shared" si="12"/>
        <v/>
      </c>
      <c r="B215" s="506"/>
      <c r="C215" s="559"/>
      <c r="D215" s="560" t="str">
        <f t="shared" si="13"/>
        <v/>
      </c>
      <c r="E215" s="401"/>
      <c r="F215" s="394"/>
      <c r="G215" s="341" t="str">
        <f t="array" ref="G215">IF(C215="","",XLOOKUP(C215,'Master Data'!K:K,'Master Data'!N:N,"Input in Master Data",0,1))</f>
        <v/>
      </c>
      <c r="H215" s="341" t="str">
        <f t="array" ref="H215">IF(C215="","",XLOOKUP(C215,'Master Data'!K:K,'Master Data'!O:O,"Input in Master Data",0,1))</f>
        <v/>
      </c>
      <c r="I215" s="341" t="str">
        <f t="array" ref="I215">if(U215="","",XLOOKUP(U215,Master[Company],Master[Blow],"Unknown",0,1))</f>
        <v/>
      </c>
      <c r="J215" s="341" t="str">
        <f t="array" ref="J215">if(U215="","",XLOOKUP(U215,Master[Company],Master[Pigging],"Unknown",0,1))</f>
        <v/>
      </c>
      <c r="K215" s="341" t="str">
        <f t="array" ref="K215">if(U215="","",XLOOKUP(U215,Master[Company],Master[Load Method],"Unknown",0,1))</f>
        <v/>
      </c>
      <c r="L215" s="341" t="str">
        <f t="array" ref="L215">if(U215="","",XLOOKUP(U215,Master[Company],Master[Line Distance],"Unknown",0,1))</f>
        <v/>
      </c>
      <c r="M215" s="394"/>
      <c r="N215" s="341"/>
      <c r="O215" s="341"/>
      <c r="P215" s="341" t="str">
        <f t="array" ref="P215">if(U215="","",XLOOKUP(U215,Master[Company],Master[Terms],"NA",0,1))</f>
        <v/>
      </c>
      <c r="Q215" s="341" t="str">
        <f t="shared" si="14"/>
        <v/>
      </c>
      <c r="R215" s="341" t="str">
        <f t="array" ref="R215">if(U215="","",XLOOKUP(U215,Master[Company],Master[Group],"NA",0,1))</f>
        <v/>
      </c>
      <c r="S215" s="341" t="str">
        <f t="array" ref="S215">if(U215="","",XLOOKUP(U215,Master[Company],Master[Loading Location],"NA",0,1))</f>
        <v/>
      </c>
      <c r="T215" s="341" t="str">
        <f t="array" ref="T215">if(U215="","",XLOOKUP(U215,Master[Company],Master[Acronym],"NA",0,1))</f>
        <v/>
      </c>
      <c r="U215" s="341"/>
      <c r="V215" s="342"/>
      <c r="W215" s="342"/>
      <c r="X215" s="341"/>
      <c r="Y215" s="341" t="str">
        <f t="shared" si="11"/>
        <v/>
      </c>
      <c r="Z215" s="341"/>
      <c r="AA215" s="341"/>
      <c r="AB215" s="341"/>
      <c r="AC215" s="401"/>
      <c r="AD215" s="563"/>
      <c r="AE215" s="564"/>
      <c r="AF215" s="564"/>
      <c r="AG215" s="564"/>
      <c r="AH215" s="564"/>
      <c r="AI215" s="564"/>
      <c r="AJ215" s="564"/>
      <c r="AK215" s="565"/>
      <c r="AL215" s="564"/>
      <c r="AM215" s="564"/>
      <c r="AN215" s="564"/>
      <c r="AO215" s="564"/>
      <c r="AP215" s="564"/>
      <c r="AQ215" s="564"/>
      <c r="AR215" s="564"/>
      <c r="AS215" s="564"/>
      <c r="AT215" s="394"/>
      <c r="AU215" s="306"/>
      <c r="AV215" s="306"/>
      <c r="AW215" s="394"/>
      <c r="AX215" s="401"/>
      <c r="AY215" s="341"/>
      <c r="AZ215" s="341"/>
      <c r="BA215" s="341"/>
      <c r="BB215" s="341"/>
      <c r="BC215" s="393"/>
      <c r="BD215" s="341"/>
      <c r="BE215" s="341"/>
      <c r="BF215" s="341"/>
      <c r="BG215" s="402"/>
      <c r="BH215" s="403"/>
      <c r="BI215" s="405"/>
      <c r="BJ215" s="405"/>
      <c r="BK215" s="405"/>
      <c r="BL215" s="405"/>
      <c r="BM215" s="514"/>
    </row>
    <row r="216" ht="18.75" customHeight="1">
      <c r="A216" s="336" t="str">
        <f t="shared" si="12"/>
        <v/>
      </c>
      <c r="B216" s="506"/>
      <c r="C216" s="559"/>
      <c r="D216" s="560" t="str">
        <f t="shared" si="13"/>
        <v/>
      </c>
      <c r="E216" s="401"/>
      <c r="F216" s="394"/>
      <c r="G216" s="341" t="str">
        <f t="array" ref="G216">IF(C216="","",XLOOKUP(C216,'Master Data'!K:K,'Master Data'!N:N,"Input in Master Data",0,1))</f>
        <v/>
      </c>
      <c r="H216" s="341" t="str">
        <f t="array" ref="H216">IF(C216="","",XLOOKUP(C216,'Master Data'!K:K,'Master Data'!O:O,"Input in Master Data",0,1))</f>
        <v/>
      </c>
      <c r="I216" s="341" t="str">
        <f t="array" ref="I216">if(U216="","",XLOOKUP(U216,Master[Company],Master[Blow],"Unknown",0,1))</f>
        <v/>
      </c>
      <c r="J216" s="341" t="str">
        <f t="array" ref="J216">if(U216="","",XLOOKUP(U216,Master[Company],Master[Pigging],"Unknown",0,1))</f>
        <v/>
      </c>
      <c r="K216" s="341" t="str">
        <f t="array" ref="K216">if(U216="","",XLOOKUP(U216,Master[Company],Master[Load Method],"Unknown",0,1))</f>
        <v/>
      </c>
      <c r="L216" s="341" t="str">
        <f t="array" ref="L216">if(U216="","",XLOOKUP(U216,Master[Company],Master[Line Distance],"Unknown",0,1))</f>
        <v/>
      </c>
      <c r="M216" s="394"/>
      <c r="N216" s="341"/>
      <c r="O216" s="341"/>
      <c r="P216" s="341" t="str">
        <f t="array" ref="P216">if(U216="","",XLOOKUP(U216,Master[Company],Master[Terms],"NA",0,1))</f>
        <v/>
      </c>
      <c r="Q216" s="341" t="str">
        <f t="shared" si="14"/>
        <v/>
      </c>
      <c r="R216" s="341" t="str">
        <f t="array" ref="R216">if(U216="","",XLOOKUP(U216,Master[Company],Master[Group],"NA",0,1))</f>
        <v/>
      </c>
      <c r="S216" s="341" t="str">
        <f t="array" ref="S216">if(U216="","",XLOOKUP(U216,Master[Company],Master[Loading Location],"NA",0,1))</f>
        <v/>
      </c>
      <c r="T216" s="341" t="str">
        <f t="array" ref="T216">if(U216="","",XLOOKUP(U216,Master[Company],Master[Acronym],"NA",0,1))</f>
        <v/>
      </c>
      <c r="U216" s="341"/>
      <c r="V216" s="342"/>
      <c r="W216" s="342"/>
      <c r="X216" s="341"/>
      <c r="Y216" s="341" t="str">
        <f t="shared" si="11"/>
        <v/>
      </c>
      <c r="Z216" s="341"/>
      <c r="AA216" s="341"/>
      <c r="AB216" s="341"/>
      <c r="AC216" s="401"/>
      <c r="AD216" s="563"/>
      <c r="AE216" s="564"/>
      <c r="AF216" s="564"/>
      <c r="AG216" s="564"/>
      <c r="AH216" s="564"/>
      <c r="AI216" s="564"/>
      <c r="AJ216" s="564"/>
      <c r="AK216" s="565"/>
      <c r="AL216" s="564"/>
      <c r="AM216" s="564"/>
      <c r="AN216" s="564"/>
      <c r="AO216" s="564"/>
      <c r="AP216" s="564"/>
      <c r="AQ216" s="564"/>
      <c r="AR216" s="564"/>
      <c r="AS216" s="564"/>
      <c r="AT216" s="394"/>
      <c r="AU216" s="306"/>
      <c r="AV216" s="306"/>
      <c r="AW216" s="394"/>
      <c r="AX216" s="401"/>
      <c r="AY216" s="341"/>
      <c r="AZ216" s="341"/>
      <c r="BA216" s="341"/>
      <c r="BB216" s="341"/>
      <c r="BC216" s="393"/>
      <c r="BD216" s="341"/>
      <c r="BE216" s="341"/>
      <c r="BF216" s="341"/>
      <c r="BG216" s="402"/>
      <c r="BH216" s="403"/>
      <c r="BI216" s="405"/>
      <c r="BJ216" s="405"/>
      <c r="BK216" s="405"/>
      <c r="BL216" s="405"/>
      <c r="BM216" s="514"/>
    </row>
    <row r="217" ht="18.75" customHeight="1">
      <c r="A217" s="336" t="str">
        <f t="shared" si="12"/>
        <v/>
      </c>
      <c r="B217" s="506"/>
      <c r="C217" s="559"/>
      <c r="D217" s="560" t="str">
        <f t="shared" si="13"/>
        <v/>
      </c>
      <c r="E217" s="401"/>
      <c r="F217" s="394"/>
      <c r="G217" s="341" t="str">
        <f t="array" ref="G217">IF(C217="","",XLOOKUP(C217,'Master Data'!K:K,'Master Data'!N:N,"Input in Master Data",0,1))</f>
        <v/>
      </c>
      <c r="H217" s="341" t="str">
        <f t="array" ref="H217">IF(C217="","",XLOOKUP(C217,'Master Data'!K:K,'Master Data'!O:O,"Input in Master Data",0,1))</f>
        <v/>
      </c>
      <c r="I217" s="341" t="str">
        <f t="array" ref="I217">if(U217="","",XLOOKUP(U217,Master[Company],Master[Blow],"Unknown",0,1))</f>
        <v/>
      </c>
      <c r="J217" s="341" t="str">
        <f t="array" ref="J217">if(U217="","",XLOOKUP(U217,Master[Company],Master[Pigging],"Unknown",0,1))</f>
        <v/>
      </c>
      <c r="K217" s="341" t="str">
        <f t="array" ref="K217">if(U217="","",XLOOKUP(U217,Master[Company],Master[Load Method],"Unknown",0,1))</f>
        <v/>
      </c>
      <c r="L217" s="341" t="str">
        <f t="array" ref="L217">if(U217="","",XLOOKUP(U217,Master[Company],Master[Line Distance],"Unknown",0,1))</f>
        <v/>
      </c>
      <c r="M217" s="394"/>
      <c r="N217" s="341"/>
      <c r="O217" s="341"/>
      <c r="P217" s="341" t="str">
        <f t="array" ref="P217">if(U217="","",XLOOKUP(U217,Master[Company],Master[Terms],"NA",0,1))</f>
        <v/>
      </c>
      <c r="Q217" s="341" t="str">
        <f t="shared" si="14"/>
        <v/>
      </c>
      <c r="R217" s="341" t="str">
        <f t="array" ref="R217">if(U217="","",XLOOKUP(U217,Master[Company],Master[Group],"NA",0,1))</f>
        <v/>
      </c>
      <c r="S217" s="341" t="str">
        <f t="array" ref="S217">if(U217="","",XLOOKUP(U217,Master[Company],Master[Loading Location],"NA",0,1))</f>
        <v/>
      </c>
      <c r="T217" s="341" t="str">
        <f t="array" ref="T217">if(U217="","",XLOOKUP(U217,Master[Company],Master[Acronym],"NA",0,1))</f>
        <v/>
      </c>
      <c r="U217" s="341"/>
      <c r="V217" s="342"/>
      <c r="W217" s="342"/>
      <c r="X217" s="341"/>
      <c r="Y217" s="341" t="str">
        <f t="shared" si="11"/>
        <v/>
      </c>
      <c r="Z217" s="341"/>
      <c r="AA217" s="341"/>
      <c r="AB217" s="341"/>
      <c r="AC217" s="401"/>
      <c r="AD217" s="563"/>
      <c r="AE217" s="564"/>
      <c r="AF217" s="564"/>
      <c r="AG217" s="564"/>
      <c r="AH217" s="564"/>
      <c r="AI217" s="564"/>
      <c r="AJ217" s="564"/>
      <c r="AK217" s="565"/>
      <c r="AL217" s="564"/>
      <c r="AM217" s="564"/>
      <c r="AN217" s="564"/>
      <c r="AO217" s="564"/>
      <c r="AP217" s="564"/>
      <c r="AQ217" s="564"/>
      <c r="AR217" s="564"/>
      <c r="AS217" s="564"/>
      <c r="AT217" s="394"/>
      <c r="AU217" s="306"/>
      <c r="AV217" s="306"/>
      <c r="AW217" s="394"/>
      <c r="AX217" s="401"/>
      <c r="AY217" s="341"/>
      <c r="AZ217" s="341"/>
      <c r="BA217" s="341"/>
      <c r="BB217" s="341"/>
      <c r="BC217" s="393"/>
      <c r="BD217" s="341"/>
      <c r="BE217" s="341"/>
      <c r="BF217" s="341"/>
      <c r="BG217" s="402"/>
      <c r="BH217" s="403"/>
      <c r="BI217" s="405"/>
      <c r="BJ217" s="405"/>
      <c r="BK217" s="405"/>
      <c r="BL217" s="405"/>
      <c r="BM217" s="514"/>
    </row>
    <row r="218" ht="18.75" customHeight="1">
      <c r="A218" s="336" t="str">
        <f t="shared" si="12"/>
        <v/>
      </c>
      <c r="B218" s="506"/>
      <c r="C218" s="559"/>
      <c r="D218" s="560" t="str">
        <f t="shared" si="13"/>
        <v/>
      </c>
      <c r="E218" s="401"/>
      <c r="F218" s="394"/>
      <c r="G218" s="341" t="str">
        <f t="array" ref="G218">IF(C218="","",XLOOKUP(C218,'Master Data'!K:K,'Master Data'!N:N,"Input in Master Data",0,1))</f>
        <v/>
      </c>
      <c r="H218" s="341" t="str">
        <f t="array" ref="H218">IF(C218="","",XLOOKUP(C218,'Master Data'!K:K,'Master Data'!O:O,"Input in Master Data",0,1))</f>
        <v/>
      </c>
      <c r="I218" s="341" t="str">
        <f t="array" ref="I218">if(U218="","",XLOOKUP(U218,Master[Company],Master[Blow],"Unknown",0,1))</f>
        <v/>
      </c>
      <c r="J218" s="341" t="str">
        <f t="array" ref="J218">if(U218="","",XLOOKUP(U218,Master[Company],Master[Pigging],"Unknown",0,1))</f>
        <v/>
      </c>
      <c r="K218" s="341" t="str">
        <f t="array" ref="K218">if(U218="","",XLOOKUP(U218,Master[Company],Master[Load Method],"Unknown",0,1))</f>
        <v/>
      </c>
      <c r="L218" s="341" t="str">
        <f t="array" ref="L218">if(U218="","",XLOOKUP(U218,Master[Company],Master[Line Distance],"Unknown",0,1))</f>
        <v/>
      </c>
      <c r="M218" s="394"/>
      <c r="N218" s="341"/>
      <c r="O218" s="341"/>
      <c r="P218" s="341" t="str">
        <f t="array" ref="P218">if(U218="","",XLOOKUP(U218,Master[Company],Master[Terms],"NA",0,1))</f>
        <v/>
      </c>
      <c r="Q218" s="341" t="str">
        <f t="shared" si="14"/>
        <v/>
      </c>
      <c r="R218" s="341" t="str">
        <f t="array" ref="R218">if(U218="","",XLOOKUP(U218,Master[Company],Master[Group],"NA",0,1))</f>
        <v/>
      </c>
      <c r="S218" s="341" t="str">
        <f t="array" ref="S218">if(U218="","",XLOOKUP(U218,Master[Company],Master[Loading Location],"NA",0,1))</f>
        <v/>
      </c>
      <c r="T218" s="341" t="str">
        <f t="array" ref="T218">if(U218="","",XLOOKUP(U218,Master[Company],Master[Acronym],"NA",0,1))</f>
        <v/>
      </c>
      <c r="U218" s="341"/>
      <c r="V218" s="342"/>
      <c r="W218" s="342"/>
      <c r="X218" s="341"/>
      <c r="Y218" s="341" t="str">
        <f t="shared" si="11"/>
        <v/>
      </c>
      <c r="Z218" s="341"/>
      <c r="AA218" s="341"/>
      <c r="AB218" s="341"/>
      <c r="AC218" s="401"/>
      <c r="AD218" s="563"/>
      <c r="AE218" s="564"/>
      <c r="AF218" s="564"/>
      <c r="AG218" s="564"/>
      <c r="AH218" s="564"/>
      <c r="AI218" s="564"/>
      <c r="AJ218" s="564"/>
      <c r="AK218" s="565"/>
      <c r="AL218" s="564"/>
      <c r="AM218" s="564"/>
      <c r="AN218" s="564"/>
      <c r="AO218" s="564"/>
      <c r="AP218" s="564"/>
      <c r="AQ218" s="564"/>
      <c r="AR218" s="564"/>
      <c r="AS218" s="564"/>
      <c r="AT218" s="394"/>
      <c r="AU218" s="306"/>
      <c r="AV218" s="306"/>
      <c r="AW218" s="394"/>
      <c r="AX218" s="401"/>
      <c r="AY218" s="341"/>
      <c r="AZ218" s="341"/>
      <c r="BA218" s="341"/>
      <c r="BB218" s="341"/>
      <c r="BC218" s="393"/>
      <c r="BD218" s="341"/>
      <c r="BE218" s="341"/>
      <c r="BF218" s="341"/>
      <c r="BG218" s="402"/>
      <c r="BH218" s="403"/>
      <c r="BI218" s="405"/>
      <c r="BJ218" s="405"/>
      <c r="BK218" s="405"/>
      <c r="BL218" s="405"/>
      <c r="BM218" s="514"/>
    </row>
    <row r="219" ht="18.75" customHeight="1">
      <c r="A219" s="336" t="str">
        <f t="shared" si="12"/>
        <v/>
      </c>
      <c r="B219" s="506"/>
      <c r="C219" s="559"/>
      <c r="D219" s="560" t="str">
        <f t="shared" si="13"/>
        <v/>
      </c>
      <c r="E219" s="401"/>
      <c r="F219" s="394"/>
      <c r="G219" s="341" t="str">
        <f t="array" ref="G219">IF(C219="","",XLOOKUP(C219,'Master Data'!K:K,'Master Data'!N:N,"Input in Master Data",0,1))</f>
        <v/>
      </c>
      <c r="H219" s="341" t="str">
        <f t="array" ref="H219">IF(C219="","",XLOOKUP(C219,'Master Data'!K:K,'Master Data'!O:O,"Input in Master Data",0,1))</f>
        <v/>
      </c>
      <c r="I219" s="341" t="str">
        <f t="array" ref="I219">if(U219="","",XLOOKUP(U219,Master[Company],Master[Blow],"Unknown",0,1))</f>
        <v/>
      </c>
      <c r="J219" s="341" t="str">
        <f t="array" ref="J219">if(U219="","",XLOOKUP(U219,Master[Company],Master[Pigging],"Unknown",0,1))</f>
        <v/>
      </c>
      <c r="K219" s="341" t="str">
        <f t="array" ref="K219">if(U219="","",XLOOKUP(U219,Master[Company],Master[Load Method],"Unknown",0,1))</f>
        <v/>
      </c>
      <c r="L219" s="341" t="str">
        <f t="array" ref="L219">if(U219="","",XLOOKUP(U219,Master[Company],Master[Line Distance],"Unknown",0,1))</f>
        <v/>
      </c>
      <c r="M219" s="394"/>
      <c r="N219" s="341"/>
      <c r="O219" s="341"/>
      <c r="P219" s="341" t="str">
        <f t="array" ref="P219">if(U219="","",XLOOKUP(U219,Master[Company],Master[Terms],"NA",0,1))</f>
        <v/>
      </c>
      <c r="Q219" s="341" t="str">
        <f t="shared" si="14"/>
        <v/>
      </c>
      <c r="R219" s="341" t="str">
        <f t="array" ref="R219">if(U219="","",XLOOKUP(U219,Master[Company],Master[Group],"NA",0,1))</f>
        <v/>
      </c>
      <c r="S219" s="341" t="str">
        <f t="array" ref="S219">if(U219="","",XLOOKUP(U219,Master[Company],Master[Loading Location],"NA",0,1))</f>
        <v/>
      </c>
      <c r="T219" s="341" t="str">
        <f t="array" ref="T219">if(U219="","",XLOOKUP(U219,Master[Company],Master[Acronym],"NA",0,1))</f>
        <v/>
      </c>
      <c r="U219" s="341"/>
      <c r="V219" s="342"/>
      <c r="W219" s="342"/>
      <c r="X219" s="341"/>
      <c r="Y219" s="341" t="str">
        <f t="shared" si="11"/>
        <v/>
      </c>
      <c r="Z219" s="341"/>
      <c r="AA219" s="341"/>
      <c r="AB219" s="341"/>
      <c r="AC219" s="401"/>
      <c r="AD219" s="563"/>
      <c r="AE219" s="564"/>
      <c r="AF219" s="564"/>
      <c r="AG219" s="564"/>
      <c r="AH219" s="564"/>
      <c r="AI219" s="564"/>
      <c r="AJ219" s="564"/>
      <c r="AK219" s="565"/>
      <c r="AL219" s="564"/>
      <c r="AM219" s="564"/>
      <c r="AN219" s="564"/>
      <c r="AO219" s="564"/>
      <c r="AP219" s="564"/>
      <c r="AQ219" s="564"/>
      <c r="AR219" s="564"/>
      <c r="AS219" s="564"/>
      <c r="AT219" s="394"/>
      <c r="AU219" s="306"/>
      <c r="AV219" s="306"/>
      <c r="AW219" s="394"/>
      <c r="AX219" s="401"/>
      <c r="AY219" s="341"/>
      <c r="AZ219" s="341"/>
      <c r="BA219" s="341"/>
      <c r="BB219" s="341"/>
      <c r="BC219" s="393"/>
      <c r="BD219" s="341"/>
      <c r="BE219" s="341"/>
      <c r="BF219" s="341"/>
      <c r="BG219" s="402"/>
      <c r="BH219" s="403"/>
      <c r="BI219" s="405"/>
      <c r="BJ219" s="405"/>
      <c r="BK219" s="405"/>
      <c r="BL219" s="405"/>
      <c r="BM219" s="514"/>
    </row>
    <row r="220" ht="18.75" customHeight="1">
      <c r="A220" s="336" t="str">
        <f t="shared" si="12"/>
        <v/>
      </c>
      <c r="B220" s="506"/>
      <c r="C220" s="559"/>
      <c r="D220" s="560" t="str">
        <f t="shared" si="13"/>
        <v/>
      </c>
      <c r="E220" s="401"/>
      <c r="F220" s="394"/>
      <c r="G220" s="341" t="str">
        <f t="array" ref="G220">IF(C220="","",XLOOKUP(C220,'Master Data'!K:K,'Master Data'!N:N,"Input in Master Data",0,1))</f>
        <v/>
      </c>
      <c r="H220" s="341" t="str">
        <f t="array" ref="H220">IF(C220="","",XLOOKUP(C220,'Master Data'!K:K,'Master Data'!O:O,"Input in Master Data",0,1))</f>
        <v/>
      </c>
      <c r="I220" s="341" t="str">
        <f t="array" ref="I220">if(U220="","",XLOOKUP(U220,Master[Company],Master[Blow],"Unknown",0,1))</f>
        <v/>
      </c>
      <c r="J220" s="341" t="str">
        <f t="array" ref="J220">if(U220="","",XLOOKUP(U220,Master[Company],Master[Pigging],"Unknown",0,1))</f>
        <v/>
      </c>
      <c r="K220" s="341" t="str">
        <f t="array" ref="K220">if(U220="","",XLOOKUP(U220,Master[Company],Master[Load Method],"Unknown",0,1))</f>
        <v/>
      </c>
      <c r="L220" s="341" t="str">
        <f t="array" ref="L220">if(U220="","",XLOOKUP(U220,Master[Company],Master[Line Distance],"Unknown",0,1))</f>
        <v/>
      </c>
      <c r="M220" s="394"/>
      <c r="N220" s="341"/>
      <c r="O220" s="341"/>
      <c r="P220" s="341" t="str">
        <f t="array" ref="P220">if(U220="","",XLOOKUP(U220,Master[Company],Master[Terms],"NA",0,1))</f>
        <v/>
      </c>
      <c r="Q220" s="341" t="str">
        <f t="shared" si="14"/>
        <v/>
      </c>
      <c r="R220" s="341" t="str">
        <f t="array" ref="R220">if(U220="","",XLOOKUP(U220,Master[Company],Master[Group],"NA",0,1))</f>
        <v/>
      </c>
      <c r="S220" s="341" t="str">
        <f t="array" ref="S220">if(U220="","",XLOOKUP(U220,Master[Company],Master[Loading Location],"NA",0,1))</f>
        <v/>
      </c>
      <c r="T220" s="341" t="str">
        <f t="array" ref="T220">if(U220="","",XLOOKUP(U220,Master[Company],Master[Acronym],"NA",0,1))</f>
        <v/>
      </c>
      <c r="U220" s="341"/>
      <c r="V220" s="342"/>
      <c r="W220" s="342"/>
      <c r="X220" s="341"/>
      <c r="Y220" s="341" t="str">
        <f t="shared" si="11"/>
        <v/>
      </c>
      <c r="Z220" s="341"/>
      <c r="AA220" s="341"/>
      <c r="AB220" s="341"/>
      <c r="AC220" s="401"/>
      <c r="AD220" s="563"/>
      <c r="AE220" s="564"/>
      <c r="AF220" s="564"/>
      <c r="AG220" s="564"/>
      <c r="AH220" s="564"/>
      <c r="AI220" s="564"/>
      <c r="AJ220" s="564"/>
      <c r="AK220" s="565"/>
      <c r="AL220" s="564"/>
      <c r="AM220" s="564"/>
      <c r="AN220" s="564"/>
      <c r="AO220" s="564"/>
      <c r="AP220" s="564"/>
      <c r="AQ220" s="564"/>
      <c r="AR220" s="564"/>
      <c r="AS220" s="564"/>
      <c r="AT220" s="394"/>
      <c r="AU220" s="306"/>
      <c r="AV220" s="306"/>
      <c r="AW220" s="394"/>
      <c r="AX220" s="401"/>
      <c r="AY220" s="341"/>
      <c r="AZ220" s="341"/>
      <c r="BA220" s="341"/>
      <c r="BB220" s="341"/>
      <c r="BC220" s="393"/>
      <c r="BD220" s="341"/>
      <c r="BE220" s="341"/>
      <c r="BF220" s="341"/>
      <c r="BG220" s="402"/>
      <c r="BH220" s="403"/>
      <c r="BI220" s="405"/>
      <c r="BJ220" s="405"/>
      <c r="BK220" s="405"/>
      <c r="BL220" s="405"/>
      <c r="BM220" s="514"/>
    </row>
    <row r="221" ht="18.75" customHeight="1">
      <c r="A221" s="336" t="str">
        <f t="shared" si="12"/>
        <v/>
      </c>
      <c r="B221" s="506"/>
      <c r="C221" s="559"/>
      <c r="D221" s="560" t="str">
        <f t="shared" si="13"/>
        <v/>
      </c>
      <c r="E221" s="401"/>
      <c r="F221" s="394"/>
      <c r="G221" s="341" t="str">
        <f t="array" ref="G221">IF(C221="","",XLOOKUP(C221,'Master Data'!K:K,'Master Data'!N:N,"Input in Master Data",0,1))</f>
        <v/>
      </c>
      <c r="H221" s="341" t="str">
        <f t="array" ref="H221">IF(C221="","",XLOOKUP(C221,'Master Data'!K:K,'Master Data'!O:O,"Input in Master Data",0,1))</f>
        <v/>
      </c>
      <c r="I221" s="341" t="str">
        <f t="array" ref="I221">if(U221="","",XLOOKUP(U221,Master[Company],Master[Blow],"Unknown",0,1))</f>
        <v/>
      </c>
      <c r="J221" s="341" t="str">
        <f t="array" ref="J221">if(U221="","",XLOOKUP(U221,Master[Company],Master[Pigging],"Unknown",0,1))</f>
        <v/>
      </c>
      <c r="K221" s="341" t="str">
        <f t="array" ref="K221">if(U221="","",XLOOKUP(U221,Master[Company],Master[Load Method],"Unknown",0,1))</f>
        <v/>
      </c>
      <c r="L221" s="341" t="str">
        <f t="array" ref="L221">if(U221="","",XLOOKUP(U221,Master[Company],Master[Line Distance],"Unknown",0,1))</f>
        <v/>
      </c>
      <c r="M221" s="394"/>
      <c r="N221" s="341"/>
      <c r="O221" s="341"/>
      <c r="P221" s="341" t="str">
        <f t="array" ref="P221">if(U221="","",XLOOKUP(U221,Master[Company],Master[Terms],"NA",0,1))</f>
        <v/>
      </c>
      <c r="Q221" s="341" t="str">
        <f t="shared" si="14"/>
        <v/>
      </c>
      <c r="R221" s="341" t="str">
        <f t="array" ref="R221">if(U221="","",XLOOKUP(U221,Master[Company],Master[Group],"NA",0,1))</f>
        <v/>
      </c>
      <c r="S221" s="341" t="str">
        <f t="array" ref="S221">if(U221="","",XLOOKUP(U221,Master[Company],Master[Loading Location],"NA",0,1))</f>
        <v/>
      </c>
      <c r="T221" s="341" t="str">
        <f t="array" ref="T221">if(U221="","",XLOOKUP(U221,Master[Company],Master[Acronym],"NA",0,1))</f>
        <v/>
      </c>
      <c r="U221" s="341"/>
      <c r="V221" s="342"/>
      <c r="W221" s="342"/>
      <c r="X221" s="341"/>
      <c r="Y221" s="341" t="str">
        <f t="shared" si="11"/>
        <v/>
      </c>
      <c r="Z221" s="341"/>
      <c r="AA221" s="341"/>
      <c r="AB221" s="341"/>
      <c r="AC221" s="401"/>
      <c r="AD221" s="563"/>
      <c r="AE221" s="564"/>
      <c r="AF221" s="564"/>
      <c r="AG221" s="564"/>
      <c r="AH221" s="564"/>
      <c r="AI221" s="564"/>
      <c r="AJ221" s="564"/>
      <c r="AK221" s="565"/>
      <c r="AL221" s="564"/>
      <c r="AM221" s="564"/>
      <c r="AN221" s="564"/>
      <c r="AO221" s="564"/>
      <c r="AP221" s="564"/>
      <c r="AQ221" s="564"/>
      <c r="AR221" s="564"/>
      <c r="AS221" s="564"/>
      <c r="AT221" s="394"/>
      <c r="AU221" s="306"/>
      <c r="AV221" s="306"/>
      <c r="AW221" s="394"/>
      <c r="AX221" s="401"/>
      <c r="AY221" s="341"/>
      <c r="AZ221" s="341"/>
      <c r="BA221" s="341"/>
      <c r="BB221" s="341"/>
      <c r="BC221" s="393"/>
      <c r="BD221" s="341"/>
      <c r="BE221" s="341"/>
      <c r="BF221" s="341"/>
      <c r="BG221" s="402"/>
      <c r="BH221" s="403"/>
      <c r="BI221" s="405"/>
      <c r="BJ221" s="405"/>
      <c r="BK221" s="405"/>
      <c r="BL221" s="405"/>
      <c r="BM221" s="514"/>
    </row>
    <row r="222" ht="18.75" customHeight="1">
      <c r="A222" s="336" t="str">
        <f t="shared" si="12"/>
        <v/>
      </c>
      <c r="B222" s="506"/>
      <c r="C222" s="559"/>
      <c r="D222" s="560" t="str">
        <f t="shared" si="13"/>
        <v/>
      </c>
      <c r="E222" s="401"/>
      <c r="F222" s="394"/>
      <c r="G222" s="341" t="str">
        <f t="array" ref="G222">IF(C222="","",XLOOKUP(C222,'Master Data'!K:K,'Master Data'!N:N,"Input in Master Data",0,1))</f>
        <v/>
      </c>
      <c r="H222" s="341" t="str">
        <f t="array" ref="H222">IF(C222="","",XLOOKUP(C222,'Master Data'!K:K,'Master Data'!O:O,"Input in Master Data",0,1))</f>
        <v/>
      </c>
      <c r="I222" s="341" t="str">
        <f t="array" ref="I222">if(U222="","",XLOOKUP(U222,Master[Company],Master[Blow],"Unknown",0,1))</f>
        <v/>
      </c>
      <c r="J222" s="341" t="str">
        <f t="array" ref="J222">if(U222="","",XLOOKUP(U222,Master[Company],Master[Pigging],"Unknown",0,1))</f>
        <v/>
      </c>
      <c r="K222" s="341" t="str">
        <f t="array" ref="K222">if(U222="","",XLOOKUP(U222,Master[Company],Master[Load Method],"Unknown",0,1))</f>
        <v/>
      </c>
      <c r="L222" s="341" t="str">
        <f t="array" ref="L222">if(U222="","",XLOOKUP(U222,Master[Company],Master[Line Distance],"Unknown",0,1))</f>
        <v/>
      </c>
      <c r="M222" s="394"/>
      <c r="N222" s="341"/>
      <c r="O222" s="341"/>
      <c r="P222" s="341" t="str">
        <f t="array" ref="P222">if(U222="","",XLOOKUP(U222,Master[Company],Master[Terms],"NA",0,1))</f>
        <v/>
      </c>
      <c r="Q222" s="341" t="str">
        <f t="shared" si="14"/>
        <v/>
      </c>
      <c r="R222" s="341" t="str">
        <f t="array" ref="R222">if(U222="","",XLOOKUP(U222,Master[Company],Master[Group],"NA",0,1))</f>
        <v/>
      </c>
      <c r="S222" s="341" t="str">
        <f t="array" ref="S222">if(U222="","",XLOOKUP(U222,Master[Company],Master[Loading Location],"NA",0,1))</f>
        <v/>
      </c>
      <c r="T222" s="341" t="str">
        <f t="array" ref="T222">if(U222="","",XLOOKUP(U222,Master[Company],Master[Acronym],"NA",0,1))</f>
        <v/>
      </c>
      <c r="U222" s="341"/>
      <c r="V222" s="342"/>
      <c r="W222" s="342"/>
      <c r="X222" s="341"/>
      <c r="Y222" s="341" t="str">
        <f t="shared" si="11"/>
        <v/>
      </c>
      <c r="Z222" s="341"/>
      <c r="AA222" s="341"/>
      <c r="AB222" s="341"/>
      <c r="AC222" s="401"/>
      <c r="AD222" s="563"/>
      <c r="AE222" s="564"/>
      <c r="AF222" s="564"/>
      <c r="AG222" s="564"/>
      <c r="AH222" s="564"/>
      <c r="AI222" s="564"/>
      <c r="AJ222" s="564"/>
      <c r="AK222" s="565"/>
      <c r="AL222" s="564"/>
      <c r="AM222" s="564"/>
      <c r="AN222" s="564"/>
      <c r="AO222" s="564"/>
      <c r="AP222" s="564"/>
      <c r="AQ222" s="564"/>
      <c r="AR222" s="564"/>
      <c r="AS222" s="564"/>
      <c r="AT222" s="394"/>
      <c r="AU222" s="306"/>
      <c r="AV222" s="306"/>
      <c r="AW222" s="394"/>
      <c r="AX222" s="401"/>
      <c r="AY222" s="341"/>
      <c r="AZ222" s="341"/>
      <c r="BA222" s="341"/>
      <c r="BB222" s="341"/>
      <c r="BC222" s="393"/>
      <c r="BD222" s="341"/>
      <c r="BE222" s="341"/>
      <c r="BF222" s="341"/>
      <c r="BG222" s="402"/>
      <c r="BH222" s="403"/>
      <c r="BI222" s="405"/>
      <c r="BJ222" s="405"/>
      <c r="BK222" s="405"/>
      <c r="BL222" s="405"/>
      <c r="BM222" s="514"/>
    </row>
    <row r="223" ht="18.75" customHeight="1">
      <c r="A223" s="336" t="str">
        <f t="shared" si="12"/>
        <v/>
      </c>
      <c r="B223" s="506"/>
      <c r="C223" s="559"/>
      <c r="D223" s="560" t="str">
        <f t="shared" si="13"/>
        <v/>
      </c>
      <c r="E223" s="401"/>
      <c r="F223" s="394"/>
      <c r="G223" s="341" t="str">
        <f t="array" ref="G223">IF(C223="","",XLOOKUP(C223,'Master Data'!K:K,'Master Data'!N:N,"Input in Master Data",0,1))</f>
        <v/>
      </c>
      <c r="H223" s="341" t="str">
        <f t="array" ref="H223">IF(C223="","",XLOOKUP(C223,'Master Data'!K:K,'Master Data'!O:O,"Input in Master Data",0,1))</f>
        <v/>
      </c>
      <c r="I223" s="341" t="str">
        <f t="array" ref="I223">if(U223="","",XLOOKUP(U223,Master[Company],Master[Blow],"Unknown",0,1))</f>
        <v/>
      </c>
      <c r="J223" s="341" t="str">
        <f t="array" ref="J223">if(U223="","",XLOOKUP(U223,Master[Company],Master[Pigging],"Unknown",0,1))</f>
        <v/>
      </c>
      <c r="K223" s="341" t="str">
        <f t="array" ref="K223">if(U223="","",XLOOKUP(U223,Master[Company],Master[Load Method],"Unknown",0,1))</f>
        <v/>
      </c>
      <c r="L223" s="341" t="str">
        <f t="array" ref="L223">if(U223="","",XLOOKUP(U223,Master[Company],Master[Line Distance],"Unknown",0,1))</f>
        <v/>
      </c>
      <c r="M223" s="394"/>
      <c r="N223" s="341"/>
      <c r="O223" s="341"/>
      <c r="P223" s="341" t="str">
        <f t="array" ref="P223">if(U223="","",XLOOKUP(U223,Master[Company],Master[Terms],"NA",0,1))</f>
        <v/>
      </c>
      <c r="Q223" s="341" t="str">
        <f t="shared" si="14"/>
        <v/>
      </c>
      <c r="R223" s="341" t="str">
        <f t="array" ref="R223">if(U223="","",XLOOKUP(U223,Master[Company],Master[Group],"NA",0,1))</f>
        <v/>
      </c>
      <c r="S223" s="341" t="str">
        <f t="array" ref="S223">if(U223="","",XLOOKUP(U223,Master[Company],Master[Loading Location],"NA",0,1))</f>
        <v/>
      </c>
      <c r="T223" s="341" t="str">
        <f t="array" ref="T223">if(U223="","",XLOOKUP(U223,Master[Company],Master[Acronym],"NA",0,1))</f>
        <v/>
      </c>
      <c r="U223" s="341"/>
      <c r="V223" s="342"/>
      <c r="W223" s="342"/>
      <c r="X223" s="341"/>
      <c r="Y223" s="341" t="str">
        <f t="shared" si="11"/>
        <v/>
      </c>
      <c r="Z223" s="341"/>
      <c r="AA223" s="341"/>
      <c r="AB223" s="341"/>
      <c r="AC223" s="401"/>
      <c r="AD223" s="563"/>
      <c r="AE223" s="564"/>
      <c r="AF223" s="564"/>
      <c r="AG223" s="564"/>
      <c r="AH223" s="564"/>
      <c r="AI223" s="564"/>
      <c r="AJ223" s="564"/>
      <c r="AK223" s="565"/>
      <c r="AL223" s="564"/>
      <c r="AM223" s="564"/>
      <c r="AN223" s="564"/>
      <c r="AO223" s="564"/>
      <c r="AP223" s="564"/>
      <c r="AQ223" s="564"/>
      <c r="AR223" s="564"/>
      <c r="AS223" s="564"/>
      <c r="AT223" s="394"/>
      <c r="AU223" s="306"/>
      <c r="AV223" s="306"/>
      <c r="AW223" s="394"/>
      <c r="AX223" s="401"/>
      <c r="AY223" s="341"/>
      <c r="AZ223" s="341"/>
      <c r="BA223" s="341"/>
      <c r="BB223" s="341"/>
      <c r="BC223" s="393"/>
      <c r="BD223" s="341"/>
      <c r="BE223" s="341"/>
      <c r="BF223" s="341"/>
      <c r="BG223" s="402"/>
      <c r="BH223" s="403"/>
      <c r="BI223" s="405"/>
      <c r="BJ223" s="405"/>
      <c r="BK223" s="405"/>
      <c r="BL223" s="405"/>
      <c r="BM223" s="514"/>
    </row>
    <row r="224" ht="18.75" customHeight="1">
      <c r="A224" s="336" t="str">
        <f t="shared" si="12"/>
        <v/>
      </c>
      <c r="B224" s="506"/>
      <c r="C224" s="559"/>
      <c r="D224" s="560" t="str">
        <f t="shared" si="13"/>
        <v/>
      </c>
      <c r="E224" s="401"/>
      <c r="F224" s="394"/>
      <c r="G224" s="341" t="str">
        <f t="array" ref="G224">IF(C224="","",XLOOKUP(C224,'Master Data'!K:K,'Master Data'!N:N,"Input in Master Data",0,1))</f>
        <v/>
      </c>
      <c r="H224" s="341" t="str">
        <f t="array" ref="H224">IF(C224="","",XLOOKUP(C224,'Master Data'!K:K,'Master Data'!O:O,"Input in Master Data",0,1))</f>
        <v/>
      </c>
      <c r="I224" s="341" t="str">
        <f t="array" ref="I224">if(U224="","",XLOOKUP(U224,Master[Company],Master[Blow],"Unknown",0,1))</f>
        <v/>
      </c>
      <c r="J224" s="341" t="str">
        <f t="array" ref="J224">if(U224="","",XLOOKUP(U224,Master[Company],Master[Pigging],"Unknown",0,1))</f>
        <v/>
      </c>
      <c r="K224" s="341" t="str">
        <f t="array" ref="K224">if(U224="","",XLOOKUP(U224,Master[Company],Master[Load Method],"Unknown",0,1))</f>
        <v/>
      </c>
      <c r="L224" s="341" t="str">
        <f t="array" ref="L224">if(U224="","",XLOOKUP(U224,Master[Company],Master[Line Distance],"Unknown",0,1))</f>
        <v/>
      </c>
      <c r="M224" s="394"/>
      <c r="N224" s="341"/>
      <c r="O224" s="341"/>
      <c r="P224" s="341" t="str">
        <f t="array" ref="P224">if(U224="","",XLOOKUP(U224,Master[Company],Master[Terms],"NA",0,1))</f>
        <v/>
      </c>
      <c r="Q224" s="341" t="str">
        <f t="shared" si="14"/>
        <v/>
      </c>
      <c r="R224" s="341" t="str">
        <f t="array" ref="R224">if(U224="","",XLOOKUP(U224,Master[Company],Master[Group],"NA",0,1))</f>
        <v/>
      </c>
      <c r="S224" s="341" t="str">
        <f t="array" ref="S224">if(U224="","",XLOOKUP(U224,Master[Company],Master[Loading Location],"NA",0,1))</f>
        <v/>
      </c>
      <c r="T224" s="341" t="str">
        <f t="array" ref="T224">if(U224="","",XLOOKUP(U224,Master[Company],Master[Acronym],"NA",0,1))</f>
        <v/>
      </c>
      <c r="U224" s="341"/>
      <c r="V224" s="342"/>
      <c r="W224" s="342"/>
      <c r="X224" s="341"/>
      <c r="Y224" s="341" t="str">
        <f t="shared" si="11"/>
        <v/>
      </c>
      <c r="Z224" s="341"/>
      <c r="AA224" s="341"/>
      <c r="AB224" s="341"/>
      <c r="AC224" s="401"/>
      <c r="AD224" s="563"/>
      <c r="AE224" s="564"/>
      <c r="AF224" s="564"/>
      <c r="AG224" s="564"/>
      <c r="AH224" s="564"/>
      <c r="AI224" s="564"/>
      <c r="AJ224" s="564"/>
      <c r="AK224" s="565"/>
      <c r="AL224" s="564"/>
      <c r="AM224" s="564"/>
      <c r="AN224" s="564"/>
      <c r="AO224" s="564"/>
      <c r="AP224" s="564"/>
      <c r="AQ224" s="564"/>
      <c r="AR224" s="564"/>
      <c r="AS224" s="564"/>
      <c r="AT224" s="394"/>
      <c r="AU224" s="306"/>
      <c r="AV224" s="306"/>
      <c r="AW224" s="394"/>
      <c r="AX224" s="401"/>
      <c r="AY224" s="341"/>
      <c r="AZ224" s="341"/>
      <c r="BA224" s="341"/>
      <c r="BB224" s="341"/>
      <c r="BC224" s="393"/>
      <c r="BD224" s="341"/>
      <c r="BE224" s="341"/>
      <c r="BF224" s="341"/>
      <c r="BG224" s="402"/>
      <c r="BH224" s="403"/>
      <c r="BI224" s="405"/>
      <c r="BJ224" s="405"/>
      <c r="BK224" s="405"/>
      <c r="BL224" s="405"/>
      <c r="BM224" s="514"/>
    </row>
    <row r="225" ht="18.75" customHeight="1">
      <c r="A225" s="336" t="str">
        <f t="shared" si="12"/>
        <v/>
      </c>
      <c r="B225" s="506"/>
      <c r="C225" s="559"/>
      <c r="D225" s="560" t="str">
        <f t="shared" si="13"/>
        <v/>
      </c>
      <c r="E225" s="401"/>
      <c r="F225" s="394"/>
      <c r="G225" s="341" t="str">
        <f t="array" ref="G225">IF(C225="","",XLOOKUP(C225,'Master Data'!K:K,'Master Data'!N:N,"Input in Master Data",0,1))</f>
        <v/>
      </c>
      <c r="H225" s="341" t="str">
        <f t="array" ref="H225">IF(C225="","",XLOOKUP(C225,'Master Data'!K:K,'Master Data'!O:O,"Input in Master Data",0,1))</f>
        <v/>
      </c>
      <c r="I225" s="341" t="str">
        <f t="array" ref="I225">if(U225="","",XLOOKUP(U225,Master[Company],Master[Blow],"Unknown",0,1))</f>
        <v/>
      </c>
      <c r="J225" s="341" t="str">
        <f t="array" ref="J225">if(U225="","",XLOOKUP(U225,Master[Company],Master[Pigging],"Unknown",0,1))</f>
        <v/>
      </c>
      <c r="K225" s="341" t="str">
        <f t="array" ref="K225">if(U225="","",XLOOKUP(U225,Master[Company],Master[Load Method],"Unknown",0,1))</f>
        <v/>
      </c>
      <c r="L225" s="341" t="str">
        <f t="array" ref="L225">if(U225="","",XLOOKUP(U225,Master[Company],Master[Line Distance],"Unknown",0,1))</f>
        <v/>
      </c>
      <c r="M225" s="394"/>
      <c r="N225" s="341"/>
      <c r="O225" s="341"/>
      <c r="P225" s="341" t="str">
        <f t="array" ref="P225">if(U225="","",XLOOKUP(U225,Master[Company],Master[Terms],"NA",0,1))</f>
        <v/>
      </c>
      <c r="Q225" s="341" t="str">
        <f t="shared" si="14"/>
        <v/>
      </c>
      <c r="R225" s="341" t="str">
        <f t="array" ref="R225">if(U225="","",XLOOKUP(U225,Master[Company],Master[Group],"NA",0,1))</f>
        <v/>
      </c>
      <c r="S225" s="341" t="str">
        <f t="array" ref="S225">if(U225="","",XLOOKUP(U225,Master[Company],Master[Loading Location],"NA",0,1))</f>
        <v/>
      </c>
      <c r="T225" s="341" t="str">
        <f t="array" ref="T225">if(U225="","",XLOOKUP(U225,Master[Company],Master[Acronym],"NA",0,1))</f>
        <v/>
      </c>
      <c r="U225" s="341"/>
      <c r="V225" s="342"/>
      <c r="W225" s="342"/>
      <c r="X225" s="341"/>
      <c r="Y225" s="341" t="str">
        <f t="shared" si="11"/>
        <v/>
      </c>
      <c r="Z225" s="341"/>
      <c r="AA225" s="341"/>
      <c r="AB225" s="341"/>
      <c r="AC225" s="401"/>
      <c r="AD225" s="563"/>
      <c r="AE225" s="564"/>
      <c r="AF225" s="564"/>
      <c r="AG225" s="564"/>
      <c r="AH225" s="564"/>
      <c r="AI225" s="564"/>
      <c r="AJ225" s="564"/>
      <c r="AK225" s="565"/>
      <c r="AL225" s="564"/>
      <c r="AM225" s="564"/>
      <c r="AN225" s="564"/>
      <c r="AO225" s="564"/>
      <c r="AP225" s="564"/>
      <c r="AQ225" s="564"/>
      <c r="AR225" s="564"/>
      <c r="AS225" s="564"/>
      <c r="AT225" s="394"/>
      <c r="AU225" s="306"/>
      <c r="AV225" s="306"/>
      <c r="AW225" s="394"/>
      <c r="AX225" s="401"/>
      <c r="AY225" s="341"/>
      <c r="AZ225" s="341"/>
      <c r="BA225" s="341"/>
      <c r="BB225" s="341"/>
      <c r="BC225" s="393"/>
      <c r="BD225" s="341"/>
      <c r="BE225" s="341"/>
      <c r="BF225" s="341"/>
      <c r="BG225" s="402"/>
      <c r="BH225" s="403"/>
      <c r="BI225" s="405"/>
      <c r="BJ225" s="405"/>
      <c r="BK225" s="405"/>
      <c r="BL225" s="405"/>
      <c r="BM225" s="514"/>
    </row>
    <row r="226" ht="18.75" customHeight="1">
      <c r="A226" s="336" t="str">
        <f t="shared" si="12"/>
        <v/>
      </c>
      <c r="B226" s="506"/>
      <c r="C226" s="559"/>
      <c r="D226" s="560" t="str">
        <f t="shared" si="13"/>
        <v/>
      </c>
      <c r="E226" s="401"/>
      <c r="F226" s="394"/>
      <c r="G226" s="341" t="str">
        <f t="array" ref="G226">IF(C226="","",XLOOKUP(C226,'Master Data'!K:K,'Master Data'!N:N,"Input in Master Data",0,1))</f>
        <v/>
      </c>
      <c r="H226" s="341" t="str">
        <f t="array" ref="H226">IF(C226="","",XLOOKUP(C226,'Master Data'!K:K,'Master Data'!O:O,"Input in Master Data",0,1))</f>
        <v/>
      </c>
      <c r="I226" s="341" t="str">
        <f t="array" ref="I226">if(U226="","",XLOOKUP(U226,Master[Company],Master[Blow],"Unknown",0,1))</f>
        <v/>
      </c>
      <c r="J226" s="341" t="str">
        <f t="array" ref="J226">if(U226="","",XLOOKUP(U226,Master[Company],Master[Pigging],"Unknown",0,1))</f>
        <v/>
      </c>
      <c r="K226" s="341" t="str">
        <f t="array" ref="K226">if(U226="","",XLOOKUP(U226,Master[Company],Master[Load Method],"Unknown",0,1))</f>
        <v/>
      </c>
      <c r="L226" s="341" t="str">
        <f t="array" ref="L226">if(U226="","",XLOOKUP(U226,Master[Company],Master[Line Distance],"Unknown",0,1))</f>
        <v/>
      </c>
      <c r="M226" s="394"/>
      <c r="N226" s="341"/>
      <c r="O226" s="341"/>
      <c r="P226" s="341" t="str">
        <f t="array" ref="P226">if(U226="","",XLOOKUP(U226,Master[Company],Master[Terms],"NA",0,1))</f>
        <v/>
      </c>
      <c r="Q226" s="341" t="str">
        <f t="shared" si="14"/>
        <v/>
      </c>
      <c r="R226" s="341" t="str">
        <f t="array" ref="R226">if(U226="","",XLOOKUP(U226,Master[Company],Master[Group],"NA",0,1))</f>
        <v/>
      </c>
      <c r="S226" s="341" t="str">
        <f t="array" ref="S226">if(U226="","",XLOOKUP(U226,Master[Company],Master[Loading Location],"NA",0,1))</f>
        <v/>
      </c>
      <c r="T226" s="341" t="str">
        <f t="array" ref="T226">if(U226="","",XLOOKUP(U226,Master[Company],Master[Acronym],"NA",0,1))</f>
        <v/>
      </c>
      <c r="U226" s="341"/>
      <c r="V226" s="342"/>
      <c r="W226" s="342"/>
      <c r="X226" s="341"/>
      <c r="Y226" s="341" t="str">
        <f t="shared" si="11"/>
        <v/>
      </c>
      <c r="Z226" s="341"/>
      <c r="AA226" s="341"/>
      <c r="AB226" s="341"/>
      <c r="AC226" s="401"/>
      <c r="AD226" s="563"/>
      <c r="AE226" s="564"/>
      <c r="AF226" s="564"/>
      <c r="AG226" s="564"/>
      <c r="AH226" s="564"/>
      <c r="AI226" s="564"/>
      <c r="AJ226" s="564"/>
      <c r="AK226" s="565"/>
      <c r="AL226" s="564"/>
      <c r="AM226" s="564"/>
      <c r="AN226" s="564"/>
      <c r="AO226" s="564"/>
      <c r="AP226" s="564"/>
      <c r="AQ226" s="564"/>
      <c r="AR226" s="564"/>
      <c r="AS226" s="564"/>
      <c r="AT226" s="394"/>
      <c r="AU226" s="306"/>
      <c r="AV226" s="306"/>
      <c r="AW226" s="394"/>
      <c r="AX226" s="401"/>
      <c r="AY226" s="341"/>
      <c r="AZ226" s="341"/>
      <c r="BA226" s="341"/>
      <c r="BB226" s="341"/>
      <c r="BC226" s="393"/>
      <c r="BD226" s="341"/>
      <c r="BE226" s="341"/>
      <c r="BF226" s="341"/>
      <c r="BG226" s="402"/>
      <c r="BH226" s="403"/>
      <c r="BI226" s="405"/>
      <c r="BJ226" s="405"/>
      <c r="BK226" s="405"/>
      <c r="BL226" s="405"/>
      <c r="BM226" s="514"/>
    </row>
    <row r="227" ht="18.75" customHeight="1">
      <c r="A227" s="336" t="str">
        <f t="shared" si="12"/>
        <v/>
      </c>
      <c r="B227" s="506"/>
      <c r="C227" s="559"/>
      <c r="D227" s="560" t="str">
        <f t="shared" si="13"/>
        <v/>
      </c>
      <c r="E227" s="401"/>
      <c r="F227" s="394"/>
      <c r="G227" s="341" t="str">
        <f t="array" ref="G227">IF(C227="","",XLOOKUP(C227,'Master Data'!K:K,'Master Data'!N:N,"Input in Master Data",0,1))</f>
        <v/>
      </c>
      <c r="H227" s="341" t="str">
        <f t="array" ref="H227">IF(C227="","",XLOOKUP(C227,'Master Data'!K:K,'Master Data'!O:O,"Input in Master Data",0,1))</f>
        <v/>
      </c>
      <c r="I227" s="341" t="str">
        <f t="array" ref="I227">if(U227="","",XLOOKUP(U227,Master[Company],Master[Blow],"Unknown",0,1))</f>
        <v/>
      </c>
      <c r="J227" s="341" t="str">
        <f t="array" ref="J227">if(U227="","",XLOOKUP(U227,Master[Company],Master[Pigging],"Unknown",0,1))</f>
        <v/>
      </c>
      <c r="K227" s="341" t="str">
        <f t="array" ref="K227">if(U227="","",XLOOKUP(U227,Master[Company],Master[Load Method],"Unknown",0,1))</f>
        <v/>
      </c>
      <c r="L227" s="341" t="str">
        <f t="array" ref="L227">if(U227="","",XLOOKUP(U227,Master[Company],Master[Line Distance],"Unknown",0,1))</f>
        <v/>
      </c>
      <c r="M227" s="394"/>
      <c r="N227" s="341"/>
      <c r="O227" s="341"/>
      <c r="P227" s="341" t="str">
        <f t="array" ref="P227">if(U227="","",XLOOKUP(U227,Master[Company],Master[Terms],"NA",0,1))</f>
        <v/>
      </c>
      <c r="Q227" s="341" t="str">
        <f t="shared" si="14"/>
        <v/>
      </c>
      <c r="R227" s="341" t="str">
        <f t="array" ref="R227">if(U227="","",XLOOKUP(U227,Master[Company],Master[Group],"NA",0,1))</f>
        <v/>
      </c>
      <c r="S227" s="341" t="str">
        <f t="array" ref="S227">if(U227="","",XLOOKUP(U227,Master[Company],Master[Loading Location],"NA",0,1))</f>
        <v/>
      </c>
      <c r="T227" s="341" t="str">
        <f t="array" ref="T227">if(U227="","",XLOOKUP(U227,Master[Company],Master[Acronym],"NA",0,1))</f>
        <v/>
      </c>
      <c r="U227" s="341"/>
      <c r="V227" s="342"/>
      <c r="W227" s="342"/>
      <c r="X227" s="341"/>
      <c r="Y227" s="341" t="str">
        <f t="shared" si="11"/>
        <v/>
      </c>
      <c r="Z227" s="341"/>
      <c r="AA227" s="341"/>
      <c r="AB227" s="341"/>
      <c r="AC227" s="401"/>
      <c r="AD227" s="563"/>
      <c r="AE227" s="564"/>
      <c r="AF227" s="564"/>
      <c r="AG227" s="564"/>
      <c r="AH227" s="564"/>
      <c r="AI227" s="564"/>
      <c r="AJ227" s="564"/>
      <c r="AK227" s="565"/>
      <c r="AL227" s="564"/>
      <c r="AM227" s="564"/>
      <c r="AN227" s="564"/>
      <c r="AO227" s="564"/>
      <c r="AP227" s="564"/>
      <c r="AQ227" s="564"/>
      <c r="AR227" s="564"/>
      <c r="AS227" s="564"/>
      <c r="AT227" s="394"/>
      <c r="AU227" s="306"/>
      <c r="AV227" s="306"/>
      <c r="AW227" s="394"/>
      <c r="AX227" s="401"/>
      <c r="AY227" s="341"/>
      <c r="AZ227" s="341"/>
      <c r="BA227" s="341"/>
      <c r="BB227" s="341"/>
      <c r="BC227" s="393"/>
      <c r="BD227" s="341"/>
      <c r="BE227" s="341"/>
      <c r="BF227" s="341"/>
      <c r="BG227" s="402"/>
      <c r="BH227" s="403"/>
      <c r="BI227" s="405"/>
      <c r="BJ227" s="405"/>
      <c r="BK227" s="405"/>
      <c r="BL227" s="405"/>
      <c r="BM227" s="514"/>
    </row>
    <row r="228" ht="18.75" customHeight="1">
      <c r="A228" s="336" t="str">
        <f t="shared" si="12"/>
        <v/>
      </c>
      <c r="B228" s="506"/>
      <c r="C228" s="559"/>
      <c r="D228" s="560" t="str">
        <f t="shared" si="13"/>
        <v/>
      </c>
      <c r="E228" s="401"/>
      <c r="F228" s="394"/>
      <c r="G228" s="341" t="str">
        <f t="array" ref="G228">IF(C228="","",XLOOKUP(C228,'Master Data'!K:K,'Master Data'!N:N,"Input in Master Data",0,1))</f>
        <v/>
      </c>
      <c r="H228" s="341" t="str">
        <f t="array" ref="H228">IF(C228="","",XLOOKUP(C228,'Master Data'!K:K,'Master Data'!O:O,"Input in Master Data",0,1))</f>
        <v/>
      </c>
      <c r="I228" s="341" t="str">
        <f t="array" ref="I228">if(U228="","",XLOOKUP(U228,Master[Company],Master[Blow],"Unknown",0,1))</f>
        <v/>
      </c>
      <c r="J228" s="341" t="str">
        <f t="array" ref="J228">if(U228="","",XLOOKUP(U228,Master[Company],Master[Pigging],"Unknown",0,1))</f>
        <v/>
      </c>
      <c r="K228" s="341" t="str">
        <f t="array" ref="K228">if(U228="","",XLOOKUP(U228,Master[Company],Master[Load Method],"Unknown",0,1))</f>
        <v/>
      </c>
      <c r="L228" s="341" t="str">
        <f t="array" ref="L228">if(U228="","",XLOOKUP(U228,Master[Company],Master[Line Distance],"Unknown",0,1))</f>
        <v/>
      </c>
      <c r="M228" s="394"/>
      <c r="N228" s="341"/>
      <c r="O228" s="341"/>
      <c r="P228" s="341" t="str">
        <f t="array" ref="P228">if(U228="","",XLOOKUP(U228,Master[Company],Master[Terms],"NA",0,1))</f>
        <v/>
      </c>
      <c r="Q228" s="341" t="str">
        <f t="shared" si="14"/>
        <v/>
      </c>
      <c r="R228" s="341" t="str">
        <f t="array" ref="R228">if(U228="","",XLOOKUP(U228,Master[Company],Master[Group],"NA",0,1))</f>
        <v/>
      </c>
      <c r="S228" s="341" t="str">
        <f t="array" ref="S228">if(U228="","",XLOOKUP(U228,Master[Company],Master[Loading Location],"NA",0,1))</f>
        <v/>
      </c>
      <c r="T228" s="341" t="str">
        <f t="array" ref="T228">if(U228="","",XLOOKUP(U228,Master[Company],Master[Acronym],"NA",0,1))</f>
        <v/>
      </c>
      <c r="U228" s="341"/>
      <c r="V228" s="342"/>
      <c r="W228" s="342"/>
      <c r="X228" s="341"/>
      <c r="Y228" s="341" t="str">
        <f t="shared" si="11"/>
        <v/>
      </c>
      <c r="Z228" s="341"/>
      <c r="AA228" s="341"/>
      <c r="AB228" s="341"/>
      <c r="AC228" s="401"/>
      <c r="AD228" s="563"/>
      <c r="AE228" s="564"/>
      <c r="AF228" s="564"/>
      <c r="AG228" s="564"/>
      <c r="AH228" s="564"/>
      <c r="AI228" s="564"/>
      <c r="AJ228" s="564"/>
      <c r="AK228" s="565"/>
      <c r="AL228" s="564"/>
      <c r="AM228" s="564"/>
      <c r="AN228" s="564"/>
      <c r="AO228" s="564"/>
      <c r="AP228" s="564"/>
      <c r="AQ228" s="564"/>
      <c r="AR228" s="564"/>
      <c r="AS228" s="564"/>
      <c r="AT228" s="394"/>
      <c r="AU228" s="306"/>
      <c r="AV228" s="306"/>
      <c r="AW228" s="394"/>
      <c r="AX228" s="401"/>
      <c r="AY228" s="341"/>
      <c r="AZ228" s="341"/>
      <c r="BA228" s="341"/>
      <c r="BB228" s="341"/>
      <c r="BC228" s="393"/>
      <c r="BD228" s="341"/>
      <c r="BE228" s="341"/>
      <c r="BF228" s="341"/>
      <c r="BG228" s="402"/>
      <c r="BH228" s="403"/>
      <c r="BI228" s="405"/>
      <c r="BJ228" s="405"/>
      <c r="BK228" s="405"/>
      <c r="BL228" s="405"/>
      <c r="BM228" s="514"/>
    </row>
    <row r="229" ht="18.75" customHeight="1">
      <c r="A229" s="336" t="str">
        <f t="shared" si="12"/>
        <v/>
      </c>
      <c r="B229" s="506"/>
      <c r="C229" s="559"/>
      <c r="D229" s="560" t="str">
        <f t="shared" si="13"/>
        <v/>
      </c>
      <c r="E229" s="401"/>
      <c r="F229" s="394"/>
      <c r="G229" s="341" t="str">
        <f t="array" ref="G229">IF(C229="","",XLOOKUP(C229,'Master Data'!K:K,'Master Data'!N:N,"Input in Master Data",0,1))</f>
        <v/>
      </c>
      <c r="H229" s="341" t="str">
        <f t="array" ref="H229">IF(C229="","",XLOOKUP(C229,'Master Data'!K:K,'Master Data'!O:O,"Input in Master Data",0,1))</f>
        <v/>
      </c>
      <c r="I229" s="341" t="str">
        <f t="array" ref="I229">if(U229="","",XLOOKUP(U229,Master[Company],Master[Blow],"Unknown",0,1))</f>
        <v/>
      </c>
      <c r="J229" s="341" t="str">
        <f t="array" ref="J229">if(U229="","",XLOOKUP(U229,Master[Company],Master[Pigging],"Unknown",0,1))</f>
        <v/>
      </c>
      <c r="K229" s="341" t="str">
        <f t="array" ref="K229">if(U229="","",XLOOKUP(U229,Master[Company],Master[Load Method],"Unknown",0,1))</f>
        <v/>
      </c>
      <c r="L229" s="341" t="str">
        <f t="array" ref="L229">if(U229="","",XLOOKUP(U229,Master[Company],Master[Line Distance],"Unknown",0,1))</f>
        <v/>
      </c>
      <c r="M229" s="394"/>
      <c r="N229" s="341"/>
      <c r="O229" s="341"/>
      <c r="P229" s="341" t="str">
        <f t="array" ref="P229">if(U229="","",XLOOKUP(U229,Master[Company],Master[Terms],"NA",0,1))</f>
        <v/>
      </c>
      <c r="Q229" s="341" t="str">
        <f t="shared" si="14"/>
        <v/>
      </c>
      <c r="R229" s="341" t="str">
        <f t="array" ref="R229">if(U229="","",XLOOKUP(U229,Master[Company],Master[Group],"NA",0,1))</f>
        <v/>
      </c>
      <c r="S229" s="341" t="str">
        <f t="array" ref="S229">if(U229="","",XLOOKUP(U229,Master[Company],Master[Loading Location],"NA",0,1))</f>
        <v/>
      </c>
      <c r="T229" s="341" t="str">
        <f t="array" ref="T229">if(U229="","",XLOOKUP(U229,Master[Company],Master[Acronym],"NA",0,1))</f>
        <v/>
      </c>
      <c r="U229" s="341"/>
      <c r="V229" s="342"/>
      <c r="W229" s="342"/>
      <c r="X229" s="341"/>
      <c r="Y229" s="341" t="str">
        <f t="shared" si="11"/>
        <v/>
      </c>
      <c r="Z229" s="341"/>
      <c r="AA229" s="341"/>
      <c r="AB229" s="341"/>
      <c r="AC229" s="401"/>
      <c r="AD229" s="563"/>
      <c r="AE229" s="564"/>
      <c r="AF229" s="564"/>
      <c r="AG229" s="564"/>
      <c r="AH229" s="564"/>
      <c r="AI229" s="564"/>
      <c r="AJ229" s="564"/>
      <c r="AK229" s="565"/>
      <c r="AL229" s="564"/>
      <c r="AM229" s="564"/>
      <c r="AN229" s="564"/>
      <c r="AO229" s="564"/>
      <c r="AP229" s="564"/>
      <c r="AQ229" s="564"/>
      <c r="AR229" s="564"/>
      <c r="AS229" s="564"/>
      <c r="AT229" s="394"/>
      <c r="AU229" s="306"/>
      <c r="AV229" s="306"/>
      <c r="AW229" s="394"/>
      <c r="AX229" s="401"/>
      <c r="AY229" s="341"/>
      <c r="AZ229" s="341"/>
      <c r="BA229" s="341"/>
      <c r="BB229" s="341"/>
      <c r="BC229" s="393"/>
      <c r="BD229" s="341"/>
      <c r="BE229" s="341"/>
      <c r="BF229" s="341"/>
      <c r="BG229" s="402"/>
      <c r="BH229" s="403"/>
      <c r="BI229" s="405"/>
      <c r="BJ229" s="405"/>
      <c r="BK229" s="405"/>
      <c r="BL229" s="405"/>
      <c r="BM229" s="514"/>
    </row>
    <row r="230" ht="18.75" customHeight="1">
      <c r="A230" s="336" t="str">
        <f t="shared" si="12"/>
        <v/>
      </c>
      <c r="B230" s="506"/>
      <c r="C230" s="559"/>
      <c r="D230" s="560" t="str">
        <f t="shared" si="13"/>
        <v/>
      </c>
      <c r="E230" s="401"/>
      <c r="F230" s="394"/>
      <c r="G230" s="341" t="str">
        <f t="array" ref="G230">IF(C230="","",XLOOKUP(C230,'Master Data'!K:K,'Master Data'!N:N,"Input in Master Data",0,1))</f>
        <v/>
      </c>
      <c r="H230" s="341" t="str">
        <f t="array" ref="H230">IF(C230="","",XLOOKUP(C230,'Master Data'!K:K,'Master Data'!O:O,"Input in Master Data",0,1))</f>
        <v/>
      </c>
      <c r="I230" s="341" t="str">
        <f t="array" ref="I230">if(U230="","",XLOOKUP(U230,Master[Company],Master[Blow],"Unknown",0,1))</f>
        <v/>
      </c>
      <c r="J230" s="341" t="str">
        <f t="array" ref="J230">if(U230="","",XLOOKUP(U230,Master[Company],Master[Pigging],"Unknown",0,1))</f>
        <v/>
      </c>
      <c r="K230" s="341" t="str">
        <f t="array" ref="K230">if(U230="","",XLOOKUP(U230,Master[Company],Master[Load Method],"Unknown",0,1))</f>
        <v/>
      </c>
      <c r="L230" s="341" t="str">
        <f t="array" ref="L230">if(U230="","",XLOOKUP(U230,Master[Company],Master[Line Distance],"Unknown",0,1))</f>
        <v/>
      </c>
      <c r="M230" s="394"/>
      <c r="N230" s="341"/>
      <c r="O230" s="341"/>
      <c r="P230" s="341" t="str">
        <f t="array" ref="P230">if(U230="","",XLOOKUP(U230,Master[Company],Master[Terms],"NA",0,1))</f>
        <v/>
      </c>
      <c r="Q230" s="341" t="str">
        <f t="shared" si="14"/>
        <v/>
      </c>
      <c r="R230" s="341" t="str">
        <f t="array" ref="R230">if(U230="","",XLOOKUP(U230,Master[Company],Master[Group],"NA",0,1))</f>
        <v/>
      </c>
      <c r="S230" s="341" t="str">
        <f t="array" ref="S230">if(U230="","",XLOOKUP(U230,Master[Company],Master[Loading Location],"NA",0,1))</f>
        <v/>
      </c>
      <c r="T230" s="341" t="str">
        <f t="array" ref="T230">if(U230="","",XLOOKUP(U230,Master[Company],Master[Acronym],"NA",0,1))</f>
        <v/>
      </c>
      <c r="U230" s="341"/>
      <c r="V230" s="342"/>
      <c r="W230" s="342"/>
      <c r="X230" s="341"/>
      <c r="Y230" s="341" t="str">
        <f t="shared" si="11"/>
        <v/>
      </c>
      <c r="Z230" s="341"/>
      <c r="AA230" s="341"/>
      <c r="AB230" s="341"/>
      <c r="AC230" s="401"/>
      <c r="AD230" s="563"/>
      <c r="AE230" s="564"/>
      <c r="AF230" s="564"/>
      <c r="AG230" s="564"/>
      <c r="AH230" s="564"/>
      <c r="AI230" s="564"/>
      <c r="AJ230" s="564"/>
      <c r="AK230" s="565"/>
      <c r="AL230" s="564"/>
      <c r="AM230" s="564"/>
      <c r="AN230" s="564"/>
      <c r="AO230" s="564"/>
      <c r="AP230" s="564"/>
      <c r="AQ230" s="564"/>
      <c r="AR230" s="564"/>
      <c r="AS230" s="564"/>
      <c r="AT230" s="394"/>
      <c r="AU230" s="306"/>
      <c r="AV230" s="306"/>
      <c r="AW230" s="394"/>
      <c r="AX230" s="401"/>
      <c r="AY230" s="341"/>
      <c r="AZ230" s="341"/>
      <c r="BA230" s="341"/>
      <c r="BB230" s="341"/>
      <c r="BC230" s="393"/>
      <c r="BD230" s="341"/>
      <c r="BE230" s="341"/>
      <c r="BF230" s="341"/>
      <c r="BG230" s="402"/>
      <c r="BH230" s="403"/>
      <c r="BI230" s="405"/>
      <c r="BJ230" s="405"/>
      <c r="BK230" s="405"/>
      <c r="BL230" s="405"/>
      <c r="BM230" s="514"/>
    </row>
    <row r="231" ht="18.75" customHeight="1">
      <c r="A231" s="336" t="str">
        <f t="shared" si="12"/>
        <v/>
      </c>
      <c r="B231" s="506"/>
      <c r="C231" s="559"/>
      <c r="D231" s="560" t="str">
        <f t="shared" si="13"/>
        <v/>
      </c>
      <c r="E231" s="401"/>
      <c r="F231" s="394"/>
      <c r="G231" s="341" t="str">
        <f t="array" ref="G231">IF(C231="","",XLOOKUP(C231,'Master Data'!K:K,'Master Data'!N:N,"Input in Master Data",0,1))</f>
        <v/>
      </c>
      <c r="H231" s="341" t="str">
        <f t="array" ref="H231">IF(C231="","",XLOOKUP(C231,'Master Data'!K:K,'Master Data'!O:O,"Input in Master Data",0,1))</f>
        <v/>
      </c>
      <c r="I231" s="341" t="str">
        <f t="array" ref="I231">if(U231="","",XLOOKUP(U231,Master[Company],Master[Blow],"Unknown",0,1))</f>
        <v/>
      </c>
      <c r="J231" s="341" t="str">
        <f t="array" ref="J231">if(U231="","",XLOOKUP(U231,Master[Company],Master[Pigging],"Unknown",0,1))</f>
        <v/>
      </c>
      <c r="K231" s="341" t="str">
        <f t="array" ref="K231">if(U231="","",XLOOKUP(U231,Master[Company],Master[Load Method],"Unknown",0,1))</f>
        <v/>
      </c>
      <c r="L231" s="341" t="str">
        <f t="array" ref="L231">if(U231="","",XLOOKUP(U231,Master[Company],Master[Line Distance],"Unknown",0,1))</f>
        <v/>
      </c>
      <c r="M231" s="394"/>
      <c r="N231" s="341"/>
      <c r="O231" s="341"/>
      <c r="P231" s="341" t="str">
        <f t="array" ref="P231">if(U231="","",XLOOKUP(U231,Master[Company],Master[Terms],"NA",0,1))</f>
        <v/>
      </c>
      <c r="Q231" s="341" t="str">
        <f t="shared" si="14"/>
        <v/>
      </c>
      <c r="R231" s="341" t="str">
        <f t="array" ref="R231">if(U231="","",XLOOKUP(U231,Master[Company],Master[Group],"NA",0,1))</f>
        <v/>
      </c>
      <c r="S231" s="341" t="str">
        <f t="array" ref="S231">if(U231="","",XLOOKUP(U231,Master[Company],Master[Loading Location],"NA",0,1))</f>
        <v/>
      </c>
      <c r="T231" s="341" t="str">
        <f t="array" ref="T231">if(U231="","",XLOOKUP(U231,Master[Company],Master[Acronym],"NA",0,1))</f>
        <v/>
      </c>
      <c r="U231" s="341"/>
      <c r="V231" s="342"/>
      <c r="W231" s="342"/>
      <c r="X231" s="341"/>
      <c r="Y231" s="341" t="str">
        <f t="shared" si="11"/>
        <v/>
      </c>
      <c r="Z231" s="341"/>
      <c r="AA231" s="341"/>
      <c r="AB231" s="341"/>
      <c r="AC231" s="401"/>
      <c r="AD231" s="563"/>
      <c r="AE231" s="564"/>
      <c r="AF231" s="564"/>
      <c r="AG231" s="564"/>
      <c r="AH231" s="564"/>
      <c r="AI231" s="564"/>
      <c r="AJ231" s="564"/>
      <c r="AK231" s="565"/>
      <c r="AL231" s="564"/>
      <c r="AM231" s="564"/>
      <c r="AN231" s="564"/>
      <c r="AO231" s="564"/>
      <c r="AP231" s="564"/>
      <c r="AQ231" s="564"/>
      <c r="AR231" s="564"/>
      <c r="AS231" s="564"/>
      <c r="AT231" s="394"/>
      <c r="AU231" s="306"/>
      <c r="AV231" s="306"/>
      <c r="AW231" s="394"/>
      <c r="AX231" s="401"/>
      <c r="AY231" s="341"/>
      <c r="AZ231" s="341"/>
      <c r="BA231" s="341"/>
      <c r="BB231" s="341"/>
      <c r="BC231" s="393"/>
      <c r="BD231" s="341"/>
      <c r="BE231" s="341"/>
      <c r="BF231" s="341"/>
      <c r="BG231" s="402"/>
      <c r="BH231" s="403"/>
      <c r="BI231" s="405"/>
      <c r="BJ231" s="405"/>
      <c r="BK231" s="405"/>
      <c r="BL231" s="405"/>
      <c r="BM231" s="514"/>
    </row>
    <row r="232" ht="18.75" customHeight="1">
      <c r="A232" s="336" t="str">
        <f t="shared" si="12"/>
        <v/>
      </c>
      <c r="B232" s="506"/>
      <c r="C232" s="559"/>
      <c r="D232" s="560" t="str">
        <f t="shared" si="13"/>
        <v/>
      </c>
      <c r="E232" s="401"/>
      <c r="F232" s="394"/>
      <c r="G232" s="341" t="str">
        <f t="array" ref="G232">IF(C232="","",XLOOKUP(C232,'Master Data'!K:K,'Master Data'!N:N,"Input in Master Data",0,1))</f>
        <v/>
      </c>
      <c r="H232" s="341" t="str">
        <f t="array" ref="H232">IF(C232="","",XLOOKUP(C232,'Master Data'!K:K,'Master Data'!O:O,"Input in Master Data",0,1))</f>
        <v/>
      </c>
      <c r="I232" s="341" t="str">
        <f t="array" ref="I232">if(U232="","",XLOOKUP(U232,Master[Company],Master[Blow],"Unknown",0,1))</f>
        <v/>
      </c>
      <c r="J232" s="341" t="str">
        <f t="array" ref="J232">if(U232="","",XLOOKUP(U232,Master[Company],Master[Pigging],"Unknown",0,1))</f>
        <v/>
      </c>
      <c r="K232" s="341" t="str">
        <f t="array" ref="K232">if(U232="","",XLOOKUP(U232,Master[Company],Master[Load Method],"Unknown",0,1))</f>
        <v/>
      </c>
      <c r="L232" s="341" t="str">
        <f t="array" ref="L232">if(U232="","",XLOOKUP(U232,Master[Company],Master[Line Distance],"Unknown",0,1))</f>
        <v/>
      </c>
      <c r="M232" s="394"/>
      <c r="N232" s="341"/>
      <c r="O232" s="341"/>
      <c r="P232" s="341" t="str">
        <f t="array" ref="P232">if(U232="","",XLOOKUP(U232,Master[Company],Master[Terms],"NA",0,1))</f>
        <v/>
      </c>
      <c r="Q232" s="341" t="str">
        <f t="shared" si="14"/>
        <v/>
      </c>
      <c r="R232" s="341" t="str">
        <f t="array" ref="R232">if(U232="","",XLOOKUP(U232,Master[Company],Master[Group],"NA",0,1))</f>
        <v/>
      </c>
      <c r="S232" s="341" t="str">
        <f t="array" ref="S232">if(U232="","",XLOOKUP(U232,Master[Company],Master[Loading Location],"NA",0,1))</f>
        <v/>
      </c>
      <c r="T232" s="341" t="str">
        <f t="array" ref="T232">if(U232="","",XLOOKUP(U232,Master[Company],Master[Acronym],"NA",0,1))</f>
        <v/>
      </c>
      <c r="U232" s="341"/>
      <c r="V232" s="342"/>
      <c r="W232" s="342"/>
      <c r="X232" s="341"/>
      <c r="Y232" s="341" t="str">
        <f t="shared" si="11"/>
        <v/>
      </c>
      <c r="Z232" s="341"/>
      <c r="AA232" s="341"/>
      <c r="AB232" s="341"/>
      <c r="AC232" s="401"/>
      <c r="AD232" s="563"/>
      <c r="AE232" s="564"/>
      <c r="AF232" s="564"/>
      <c r="AG232" s="564"/>
      <c r="AH232" s="564"/>
      <c r="AI232" s="564"/>
      <c r="AJ232" s="564"/>
      <c r="AK232" s="565"/>
      <c r="AL232" s="564"/>
      <c r="AM232" s="564"/>
      <c r="AN232" s="564"/>
      <c r="AO232" s="564"/>
      <c r="AP232" s="564"/>
      <c r="AQ232" s="564"/>
      <c r="AR232" s="564"/>
      <c r="AS232" s="564"/>
      <c r="AT232" s="394"/>
      <c r="AU232" s="306"/>
      <c r="AV232" s="306"/>
      <c r="AW232" s="394"/>
      <c r="AX232" s="401"/>
      <c r="AY232" s="341"/>
      <c r="AZ232" s="341"/>
      <c r="BA232" s="341"/>
      <c r="BB232" s="341"/>
      <c r="BC232" s="393"/>
      <c r="BD232" s="341"/>
      <c r="BE232" s="341"/>
      <c r="BF232" s="341"/>
      <c r="BG232" s="402"/>
      <c r="BH232" s="403"/>
      <c r="BI232" s="405"/>
      <c r="BJ232" s="405"/>
      <c r="BK232" s="405"/>
      <c r="BL232" s="405"/>
      <c r="BM232" s="514"/>
    </row>
    <row r="233" ht="18.75" customHeight="1">
      <c r="A233" s="336" t="str">
        <f t="shared" si="12"/>
        <v/>
      </c>
      <c r="B233" s="506"/>
      <c r="C233" s="559"/>
      <c r="D233" s="560" t="str">
        <f t="shared" si="13"/>
        <v/>
      </c>
      <c r="E233" s="401"/>
      <c r="F233" s="394"/>
      <c r="G233" s="341" t="str">
        <f t="array" ref="G233">IF(C233="","",XLOOKUP(C233,'Master Data'!K:K,'Master Data'!N:N,"Input in Master Data",0,1))</f>
        <v/>
      </c>
      <c r="H233" s="341" t="str">
        <f t="array" ref="H233">IF(C233="","",XLOOKUP(C233,'Master Data'!K:K,'Master Data'!O:O,"Input in Master Data",0,1))</f>
        <v/>
      </c>
      <c r="I233" s="341" t="str">
        <f t="array" ref="I233">if(U233="","",XLOOKUP(U233,Master[Company],Master[Blow],"Unknown",0,1))</f>
        <v/>
      </c>
      <c r="J233" s="341" t="str">
        <f t="array" ref="J233">if(U233="","",XLOOKUP(U233,Master[Company],Master[Pigging],"Unknown",0,1))</f>
        <v/>
      </c>
      <c r="K233" s="341" t="str">
        <f t="array" ref="K233">if(U233="","",XLOOKUP(U233,Master[Company],Master[Load Method],"Unknown",0,1))</f>
        <v/>
      </c>
      <c r="L233" s="341" t="str">
        <f t="array" ref="L233">if(U233="","",XLOOKUP(U233,Master[Company],Master[Line Distance],"Unknown",0,1))</f>
        <v/>
      </c>
      <c r="M233" s="394"/>
      <c r="N233" s="341"/>
      <c r="O233" s="341"/>
      <c r="P233" s="341" t="str">
        <f t="array" ref="P233">if(U233="","",XLOOKUP(U233,Master[Company],Master[Terms],"NA",0,1))</f>
        <v/>
      </c>
      <c r="Q233" s="341" t="str">
        <f t="shared" si="14"/>
        <v/>
      </c>
      <c r="R233" s="341" t="str">
        <f t="array" ref="R233">if(U233="","",XLOOKUP(U233,Master[Company],Master[Group],"NA",0,1))</f>
        <v/>
      </c>
      <c r="S233" s="341" t="str">
        <f t="array" ref="S233">if(U233="","",XLOOKUP(U233,Master[Company],Master[Loading Location],"NA",0,1))</f>
        <v/>
      </c>
      <c r="T233" s="341" t="str">
        <f t="array" ref="T233">if(U233="","",XLOOKUP(U233,Master[Company],Master[Acronym],"NA",0,1))</f>
        <v/>
      </c>
      <c r="U233" s="341"/>
      <c r="V233" s="342"/>
      <c r="W233" s="342"/>
      <c r="X233" s="341"/>
      <c r="Y233" s="341" t="str">
        <f t="shared" si="11"/>
        <v/>
      </c>
      <c r="Z233" s="341"/>
      <c r="AA233" s="341"/>
      <c r="AB233" s="341"/>
      <c r="AC233" s="401"/>
      <c r="AD233" s="563"/>
      <c r="AE233" s="564"/>
      <c r="AF233" s="564"/>
      <c r="AG233" s="564"/>
      <c r="AH233" s="564"/>
      <c r="AI233" s="564"/>
      <c r="AJ233" s="564"/>
      <c r="AK233" s="565"/>
      <c r="AL233" s="564"/>
      <c r="AM233" s="564"/>
      <c r="AN233" s="564"/>
      <c r="AO233" s="564"/>
      <c r="AP233" s="564"/>
      <c r="AQ233" s="564"/>
      <c r="AR233" s="564"/>
      <c r="AS233" s="564"/>
      <c r="AT233" s="394"/>
      <c r="AU233" s="306"/>
      <c r="AV233" s="306"/>
      <c r="AW233" s="394"/>
      <c r="AX233" s="401"/>
      <c r="AY233" s="341"/>
      <c r="AZ233" s="341"/>
      <c r="BA233" s="341"/>
      <c r="BB233" s="341"/>
      <c r="BC233" s="393"/>
      <c r="BD233" s="341"/>
      <c r="BE233" s="341"/>
      <c r="BF233" s="341"/>
      <c r="BG233" s="402"/>
      <c r="BH233" s="403"/>
      <c r="BI233" s="405"/>
      <c r="BJ233" s="405"/>
      <c r="BK233" s="405"/>
      <c r="BL233" s="405"/>
      <c r="BM233" s="514"/>
    </row>
    <row r="234" ht="18.75" customHeight="1">
      <c r="A234" s="336" t="str">
        <f t="shared" si="12"/>
        <v/>
      </c>
      <c r="B234" s="506"/>
      <c r="C234" s="559"/>
      <c r="D234" s="560" t="str">
        <f t="shared" si="13"/>
        <v/>
      </c>
      <c r="E234" s="401"/>
      <c r="F234" s="394"/>
      <c r="G234" s="341" t="str">
        <f t="array" ref="G234">IF(C234="","",XLOOKUP(C234,'Master Data'!K:K,'Master Data'!N:N,"Input in Master Data",0,1))</f>
        <v/>
      </c>
      <c r="H234" s="341" t="str">
        <f t="array" ref="H234">IF(C234="","",XLOOKUP(C234,'Master Data'!K:K,'Master Data'!O:O,"Input in Master Data",0,1))</f>
        <v/>
      </c>
      <c r="I234" s="341" t="str">
        <f t="array" ref="I234">if(U234="","",XLOOKUP(U234,Master[Company],Master[Blow],"Unknown",0,1))</f>
        <v/>
      </c>
      <c r="J234" s="341" t="str">
        <f t="array" ref="J234">if(U234="","",XLOOKUP(U234,Master[Company],Master[Pigging],"Unknown",0,1))</f>
        <v/>
      </c>
      <c r="K234" s="341" t="str">
        <f t="array" ref="K234">if(U234="","",XLOOKUP(U234,Master[Company],Master[Load Method],"Unknown",0,1))</f>
        <v/>
      </c>
      <c r="L234" s="341" t="str">
        <f t="array" ref="L234">if(U234="","",XLOOKUP(U234,Master[Company],Master[Line Distance],"Unknown",0,1))</f>
        <v/>
      </c>
      <c r="M234" s="394"/>
      <c r="N234" s="341"/>
      <c r="O234" s="341"/>
      <c r="P234" s="341" t="str">
        <f t="array" ref="P234">if(U234="","",XLOOKUP(U234,Master[Company],Master[Terms],"NA",0,1))</f>
        <v/>
      </c>
      <c r="Q234" s="341" t="str">
        <f t="shared" si="14"/>
        <v/>
      </c>
      <c r="R234" s="341" t="str">
        <f t="array" ref="R234">if(U234="","",XLOOKUP(U234,Master[Company],Master[Group],"NA",0,1))</f>
        <v/>
      </c>
      <c r="S234" s="341" t="str">
        <f t="array" ref="S234">if(U234="","",XLOOKUP(U234,Master[Company],Master[Loading Location],"NA",0,1))</f>
        <v/>
      </c>
      <c r="T234" s="341" t="str">
        <f t="array" ref="T234">if(U234="","",XLOOKUP(U234,Master[Company],Master[Acronym],"NA",0,1))</f>
        <v/>
      </c>
      <c r="U234" s="341"/>
      <c r="V234" s="342"/>
      <c r="W234" s="342"/>
      <c r="X234" s="341"/>
      <c r="Y234" s="341" t="str">
        <f t="shared" si="11"/>
        <v/>
      </c>
      <c r="Z234" s="341"/>
      <c r="AA234" s="341"/>
      <c r="AB234" s="341"/>
      <c r="AC234" s="401"/>
      <c r="AD234" s="563"/>
      <c r="AE234" s="564"/>
      <c r="AF234" s="564"/>
      <c r="AG234" s="564"/>
      <c r="AH234" s="564"/>
      <c r="AI234" s="564"/>
      <c r="AJ234" s="564"/>
      <c r="AK234" s="565"/>
      <c r="AL234" s="564"/>
      <c r="AM234" s="564"/>
      <c r="AN234" s="564"/>
      <c r="AO234" s="564"/>
      <c r="AP234" s="564"/>
      <c r="AQ234" s="564"/>
      <c r="AR234" s="564"/>
      <c r="AS234" s="564"/>
      <c r="AT234" s="394"/>
      <c r="AU234" s="306"/>
      <c r="AV234" s="306"/>
      <c r="AW234" s="394"/>
      <c r="AX234" s="401"/>
      <c r="AY234" s="341"/>
      <c r="AZ234" s="341"/>
      <c r="BA234" s="341"/>
      <c r="BB234" s="341"/>
      <c r="BC234" s="393"/>
      <c r="BD234" s="341"/>
      <c r="BE234" s="341"/>
      <c r="BF234" s="341"/>
      <c r="BG234" s="402"/>
      <c r="BH234" s="403"/>
      <c r="BI234" s="405"/>
      <c r="BJ234" s="405"/>
      <c r="BK234" s="405"/>
      <c r="BL234" s="405"/>
      <c r="BM234" s="514"/>
    </row>
    <row r="235" ht="18.75" customHeight="1">
      <c r="A235" s="336" t="str">
        <f t="shared" si="12"/>
        <v/>
      </c>
      <c r="B235" s="506"/>
      <c r="C235" s="559"/>
      <c r="D235" s="560" t="str">
        <f t="shared" si="13"/>
        <v/>
      </c>
      <c r="E235" s="401"/>
      <c r="F235" s="394"/>
      <c r="G235" s="341" t="str">
        <f t="array" ref="G235">IF(C235="","",XLOOKUP(C235,'Master Data'!K:K,'Master Data'!N:N,"Input in Master Data",0,1))</f>
        <v/>
      </c>
      <c r="H235" s="341" t="str">
        <f t="array" ref="H235">IF(C235="","",XLOOKUP(C235,'Master Data'!K:K,'Master Data'!O:O,"Input in Master Data",0,1))</f>
        <v/>
      </c>
      <c r="I235" s="341" t="str">
        <f t="array" ref="I235">if(U235="","",XLOOKUP(U235,Master[Company],Master[Blow],"Unknown",0,1))</f>
        <v/>
      </c>
      <c r="J235" s="341" t="str">
        <f t="array" ref="J235">if(U235="","",XLOOKUP(U235,Master[Company],Master[Pigging],"Unknown",0,1))</f>
        <v/>
      </c>
      <c r="K235" s="341" t="str">
        <f t="array" ref="K235">if(U235="","",XLOOKUP(U235,Master[Company],Master[Load Method],"Unknown",0,1))</f>
        <v/>
      </c>
      <c r="L235" s="341" t="str">
        <f t="array" ref="L235">if(U235="","",XLOOKUP(U235,Master[Company],Master[Line Distance],"Unknown",0,1))</f>
        <v/>
      </c>
      <c r="M235" s="394"/>
      <c r="N235" s="341"/>
      <c r="O235" s="341"/>
      <c r="P235" s="341" t="str">
        <f t="array" ref="P235">if(U235="","",XLOOKUP(U235,Master[Company],Master[Terms],"NA",0,1))</f>
        <v/>
      </c>
      <c r="Q235" s="341" t="str">
        <f t="shared" si="14"/>
        <v/>
      </c>
      <c r="R235" s="341" t="str">
        <f t="array" ref="R235">if(U235="","",XLOOKUP(U235,Master[Company],Master[Group],"NA",0,1))</f>
        <v/>
      </c>
      <c r="S235" s="341" t="str">
        <f t="array" ref="S235">if(U235="","",XLOOKUP(U235,Master[Company],Master[Loading Location],"NA",0,1))</f>
        <v/>
      </c>
      <c r="T235" s="341" t="str">
        <f t="array" ref="T235">if(U235="","",XLOOKUP(U235,Master[Company],Master[Acronym],"NA",0,1))</f>
        <v/>
      </c>
      <c r="U235" s="341"/>
      <c r="V235" s="342"/>
      <c r="W235" s="342"/>
      <c r="X235" s="341"/>
      <c r="Y235" s="341" t="str">
        <f t="shared" si="11"/>
        <v/>
      </c>
      <c r="Z235" s="341"/>
      <c r="AA235" s="341"/>
      <c r="AB235" s="341"/>
      <c r="AC235" s="401"/>
      <c r="AD235" s="563"/>
      <c r="AE235" s="564"/>
      <c r="AF235" s="564"/>
      <c r="AG235" s="564"/>
      <c r="AH235" s="564"/>
      <c r="AI235" s="564"/>
      <c r="AJ235" s="564"/>
      <c r="AK235" s="565"/>
      <c r="AL235" s="564"/>
      <c r="AM235" s="564"/>
      <c r="AN235" s="564"/>
      <c r="AO235" s="564"/>
      <c r="AP235" s="564"/>
      <c r="AQ235" s="564"/>
      <c r="AR235" s="564"/>
      <c r="AS235" s="564"/>
      <c r="AT235" s="394"/>
      <c r="AU235" s="306"/>
      <c r="AV235" s="306"/>
      <c r="AW235" s="394"/>
      <c r="AX235" s="401"/>
      <c r="AY235" s="341"/>
      <c r="AZ235" s="341"/>
      <c r="BA235" s="341"/>
      <c r="BB235" s="341"/>
      <c r="BC235" s="393"/>
      <c r="BD235" s="341"/>
      <c r="BE235" s="341"/>
      <c r="BF235" s="341"/>
      <c r="BG235" s="402"/>
      <c r="BH235" s="403"/>
      <c r="BI235" s="405"/>
      <c r="BJ235" s="405"/>
      <c r="BK235" s="405"/>
      <c r="BL235" s="405"/>
      <c r="BM235" s="514"/>
    </row>
    <row r="236" ht="18.75" customHeight="1">
      <c r="A236" s="336" t="str">
        <f t="shared" si="12"/>
        <v/>
      </c>
      <c r="B236" s="506"/>
      <c r="C236" s="559"/>
      <c r="D236" s="560" t="str">
        <f t="shared" si="13"/>
        <v/>
      </c>
      <c r="E236" s="401"/>
      <c r="F236" s="394"/>
      <c r="G236" s="341" t="str">
        <f t="array" ref="G236">IF(C236="","",XLOOKUP(C236,'Master Data'!K:K,'Master Data'!N:N,"Input in Master Data",0,1))</f>
        <v/>
      </c>
      <c r="H236" s="341" t="str">
        <f t="array" ref="H236">IF(C236="","",XLOOKUP(C236,'Master Data'!K:K,'Master Data'!O:O,"Input in Master Data",0,1))</f>
        <v/>
      </c>
      <c r="I236" s="341" t="str">
        <f t="array" ref="I236">if(U236="","",XLOOKUP(U236,Master[Company],Master[Blow],"Unknown",0,1))</f>
        <v/>
      </c>
      <c r="J236" s="341" t="str">
        <f t="array" ref="J236">if(U236="","",XLOOKUP(U236,Master[Company],Master[Pigging],"Unknown",0,1))</f>
        <v/>
      </c>
      <c r="K236" s="341" t="str">
        <f t="array" ref="K236">if(U236="","",XLOOKUP(U236,Master[Company],Master[Load Method],"Unknown",0,1))</f>
        <v/>
      </c>
      <c r="L236" s="341" t="str">
        <f t="array" ref="L236">if(U236="","",XLOOKUP(U236,Master[Company],Master[Line Distance],"Unknown",0,1))</f>
        <v/>
      </c>
      <c r="M236" s="394"/>
      <c r="N236" s="341"/>
      <c r="O236" s="341"/>
      <c r="P236" s="341" t="str">
        <f t="array" ref="P236">if(U236="","",XLOOKUP(U236,Master[Company],Master[Terms],"NA",0,1))</f>
        <v/>
      </c>
      <c r="Q236" s="341" t="str">
        <f t="shared" si="14"/>
        <v/>
      </c>
      <c r="R236" s="341" t="str">
        <f t="array" ref="R236">if(U236="","",XLOOKUP(U236,Master[Company],Master[Group],"NA",0,1))</f>
        <v/>
      </c>
      <c r="S236" s="341" t="str">
        <f t="array" ref="S236">if(U236="","",XLOOKUP(U236,Master[Company],Master[Loading Location],"NA",0,1))</f>
        <v/>
      </c>
      <c r="T236" s="341" t="str">
        <f t="array" ref="T236">if(U236="","",XLOOKUP(U236,Master[Company],Master[Acronym],"NA",0,1))</f>
        <v/>
      </c>
      <c r="U236" s="341"/>
      <c r="V236" s="342"/>
      <c r="W236" s="342"/>
      <c r="X236" s="341"/>
      <c r="Y236" s="341" t="str">
        <f t="shared" si="11"/>
        <v/>
      </c>
      <c r="Z236" s="341"/>
      <c r="AA236" s="341"/>
      <c r="AB236" s="341"/>
      <c r="AC236" s="401"/>
      <c r="AD236" s="563"/>
      <c r="AE236" s="564"/>
      <c r="AF236" s="564"/>
      <c r="AG236" s="564"/>
      <c r="AH236" s="564"/>
      <c r="AI236" s="564"/>
      <c r="AJ236" s="564"/>
      <c r="AK236" s="565"/>
      <c r="AL236" s="564"/>
      <c r="AM236" s="564"/>
      <c r="AN236" s="564"/>
      <c r="AO236" s="564"/>
      <c r="AP236" s="564"/>
      <c r="AQ236" s="564"/>
      <c r="AR236" s="564"/>
      <c r="AS236" s="564"/>
      <c r="AT236" s="394"/>
      <c r="AU236" s="306"/>
      <c r="AV236" s="306"/>
      <c r="AW236" s="394"/>
      <c r="AX236" s="401"/>
      <c r="AY236" s="341"/>
      <c r="AZ236" s="341"/>
      <c r="BA236" s="341"/>
      <c r="BB236" s="341"/>
      <c r="BC236" s="393"/>
      <c r="BD236" s="341"/>
      <c r="BE236" s="341"/>
      <c r="BF236" s="341"/>
      <c r="BG236" s="402"/>
      <c r="BH236" s="403"/>
      <c r="BI236" s="405"/>
      <c r="BJ236" s="405"/>
      <c r="BK236" s="405"/>
      <c r="BL236" s="405"/>
      <c r="BM236" s="514"/>
    </row>
    <row r="237" ht="18.75" customHeight="1">
      <c r="A237" s="336" t="str">
        <f t="shared" si="12"/>
        <v/>
      </c>
      <c r="B237" s="506"/>
      <c r="C237" s="559"/>
      <c r="D237" s="560" t="str">
        <f t="shared" si="13"/>
        <v/>
      </c>
      <c r="E237" s="401"/>
      <c r="F237" s="394"/>
      <c r="G237" s="341" t="str">
        <f t="array" ref="G237">IF(C237="","",XLOOKUP(C237,'Master Data'!K:K,'Master Data'!N:N,"Input in Master Data",0,1))</f>
        <v/>
      </c>
      <c r="H237" s="341" t="str">
        <f t="array" ref="H237">IF(C237="","",XLOOKUP(C237,'Master Data'!K:K,'Master Data'!O:O,"Input in Master Data",0,1))</f>
        <v/>
      </c>
      <c r="I237" s="341" t="str">
        <f t="array" ref="I237">if(U237="","",XLOOKUP(U237,Master[Company],Master[Blow],"Unknown",0,1))</f>
        <v/>
      </c>
      <c r="J237" s="341" t="str">
        <f t="array" ref="J237">if(U237="","",XLOOKUP(U237,Master[Company],Master[Pigging],"Unknown",0,1))</f>
        <v/>
      </c>
      <c r="K237" s="341" t="str">
        <f t="array" ref="K237">if(U237="","",XLOOKUP(U237,Master[Company],Master[Load Method],"Unknown",0,1))</f>
        <v/>
      </c>
      <c r="L237" s="341" t="str">
        <f t="array" ref="L237">if(U237="","",XLOOKUP(U237,Master[Company],Master[Line Distance],"Unknown",0,1))</f>
        <v/>
      </c>
      <c r="M237" s="394"/>
      <c r="N237" s="341"/>
      <c r="O237" s="341"/>
      <c r="P237" s="341" t="str">
        <f t="array" ref="P237">if(U237="","",XLOOKUP(U237,Master[Company],Master[Terms],"NA",0,1))</f>
        <v/>
      </c>
      <c r="Q237" s="341" t="str">
        <f t="shared" si="14"/>
        <v/>
      </c>
      <c r="R237" s="341" t="str">
        <f t="array" ref="R237">if(U237="","",XLOOKUP(U237,Master[Company],Master[Group],"NA",0,1))</f>
        <v/>
      </c>
      <c r="S237" s="341" t="str">
        <f t="array" ref="S237">if(U237="","",XLOOKUP(U237,Master[Company],Master[Loading Location],"NA",0,1))</f>
        <v/>
      </c>
      <c r="T237" s="341" t="str">
        <f t="array" ref="T237">if(U237="","",XLOOKUP(U237,Master[Company],Master[Acronym],"NA",0,1))</f>
        <v/>
      </c>
      <c r="U237" s="341"/>
      <c r="V237" s="342"/>
      <c r="W237" s="342"/>
      <c r="X237" s="341"/>
      <c r="Y237" s="341" t="str">
        <f t="shared" si="11"/>
        <v/>
      </c>
      <c r="Z237" s="341"/>
      <c r="AA237" s="341"/>
      <c r="AB237" s="341"/>
      <c r="AC237" s="401"/>
      <c r="AD237" s="563"/>
      <c r="AE237" s="564"/>
      <c r="AF237" s="564"/>
      <c r="AG237" s="564"/>
      <c r="AH237" s="564"/>
      <c r="AI237" s="564"/>
      <c r="AJ237" s="564"/>
      <c r="AK237" s="565"/>
      <c r="AL237" s="564"/>
      <c r="AM237" s="564"/>
      <c r="AN237" s="564"/>
      <c r="AO237" s="564"/>
      <c r="AP237" s="564"/>
      <c r="AQ237" s="564"/>
      <c r="AR237" s="564"/>
      <c r="AS237" s="564"/>
      <c r="AT237" s="394"/>
      <c r="AU237" s="306"/>
      <c r="AV237" s="306"/>
      <c r="AW237" s="394"/>
      <c r="AX237" s="401"/>
      <c r="AY237" s="341"/>
      <c r="AZ237" s="341"/>
      <c r="BA237" s="341"/>
      <c r="BB237" s="341"/>
      <c r="BC237" s="393"/>
      <c r="BD237" s="341"/>
      <c r="BE237" s="341"/>
      <c r="BF237" s="341"/>
      <c r="BG237" s="402"/>
      <c r="BH237" s="403"/>
      <c r="BI237" s="405"/>
      <c r="BJ237" s="405"/>
      <c r="BK237" s="405"/>
      <c r="BL237" s="405"/>
      <c r="BM237" s="514"/>
    </row>
    <row r="238" ht="18.75" customHeight="1">
      <c r="A238" s="336" t="str">
        <f t="shared" si="12"/>
        <v/>
      </c>
      <c r="B238" s="506"/>
      <c r="C238" s="559"/>
      <c r="D238" s="560" t="str">
        <f t="shared" si="13"/>
        <v/>
      </c>
      <c r="E238" s="401"/>
      <c r="F238" s="394"/>
      <c r="G238" s="341" t="str">
        <f t="array" ref="G238">IF(C238="","",XLOOKUP(C238,'Master Data'!K:K,'Master Data'!N:N,"Input in Master Data",0,1))</f>
        <v/>
      </c>
      <c r="H238" s="341" t="str">
        <f t="array" ref="H238">IF(C238="","",XLOOKUP(C238,'Master Data'!K:K,'Master Data'!O:O,"Input in Master Data",0,1))</f>
        <v/>
      </c>
      <c r="I238" s="341" t="str">
        <f t="array" ref="I238">if(U238="","",XLOOKUP(U238,Master[Company],Master[Blow],"Unknown",0,1))</f>
        <v/>
      </c>
      <c r="J238" s="341" t="str">
        <f t="array" ref="J238">if(U238="","",XLOOKUP(U238,Master[Company],Master[Pigging],"Unknown",0,1))</f>
        <v/>
      </c>
      <c r="K238" s="341" t="str">
        <f t="array" ref="K238">if(U238="","",XLOOKUP(U238,Master[Company],Master[Load Method],"Unknown",0,1))</f>
        <v/>
      </c>
      <c r="L238" s="341" t="str">
        <f t="array" ref="L238">if(U238="","",XLOOKUP(U238,Master[Company],Master[Line Distance],"Unknown",0,1))</f>
        <v/>
      </c>
      <c r="M238" s="394"/>
      <c r="N238" s="341"/>
      <c r="O238" s="341"/>
      <c r="P238" s="341" t="str">
        <f t="array" ref="P238">if(U238="","",XLOOKUP(U238,Master[Company],Master[Terms],"NA",0,1))</f>
        <v/>
      </c>
      <c r="Q238" s="341" t="str">
        <f t="shared" si="14"/>
        <v/>
      </c>
      <c r="R238" s="341" t="str">
        <f t="array" ref="R238">if(U238="","",XLOOKUP(U238,Master[Company],Master[Group],"NA",0,1))</f>
        <v/>
      </c>
      <c r="S238" s="341" t="str">
        <f t="array" ref="S238">if(U238="","",XLOOKUP(U238,Master[Company],Master[Loading Location],"NA",0,1))</f>
        <v/>
      </c>
      <c r="T238" s="341" t="str">
        <f t="array" ref="T238">if(U238="","",XLOOKUP(U238,Master[Company],Master[Acronym],"NA",0,1))</f>
        <v/>
      </c>
      <c r="U238" s="341"/>
      <c r="V238" s="342"/>
      <c r="W238" s="342"/>
      <c r="X238" s="341"/>
      <c r="Y238" s="341" t="str">
        <f t="shared" si="11"/>
        <v/>
      </c>
      <c r="Z238" s="341"/>
      <c r="AA238" s="341"/>
      <c r="AB238" s="341"/>
      <c r="AC238" s="401"/>
      <c r="AD238" s="563"/>
      <c r="AE238" s="564"/>
      <c r="AF238" s="564"/>
      <c r="AG238" s="564"/>
      <c r="AH238" s="564"/>
      <c r="AI238" s="564"/>
      <c r="AJ238" s="564"/>
      <c r="AK238" s="565"/>
      <c r="AL238" s="564"/>
      <c r="AM238" s="564"/>
      <c r="AN238" s="564"/>
      <c r="AO238" s="564"/>
      <c r="AP238" s="564"/>
      <c r="AQ238" s="564"/>
      <c r="AR238" s="564"/>
      <c r="AS238" s="564"/>
      <c r="AT238" s="394"/>
      <c r="AU238" s="306"/>
      <c r="AV238" s="306"/>
      <c r="AW238" s="394"/>
      <c r="AX238" s="401"/>
      <c r="AY238" s="341"/>
      <c r="AZ238" s="341"/>
      <c r="BA238" s="341"/>
      <c r="BB238" s="341"/>
      <c r="BC238" s="393"/>
      <c r="BD238" s="341"/>
      <c r="BE238" s="341"/>
      <c r="BF238" s="341"/>
      <c r="BG238" s="402"/>
      <c r="BH238" s="403"/>
      <c r="BI238" s="405"/>
      <c r="BJ238" s="405"/>
      <c r="BK238" s="405"/>
      <c r="BL238" s="405"/>
      <c r="BM238" s="514"/>
    </row>
    <row r="239" ht="18.75" customHeight="1">
      <c r="A239" s="336" t="str">
        <f t="shared" si="12"/>
        <v/>
      </c>
      <c r="B239" s="506"/>
      <c r="C239" s="559"/>
      <c r="D239" s="560" t="str">
        <f t="shared" si="13"/>
        <v/>
      </c>
      <c r="E239" s="401"/>
      <c r="F239" s="394"/>
      <c r="G239" s="341" t="str">
        <f t="array" ref="G239">IF(C239="","",XLOOKUP(C239,'Master Data'!K:K,'Master Data'!N:N,"Input in Master Data",0,1))</f>
        <v/>
      </c>
      <c r="H239" s="341" t="str">
        <f t="array" ref="H239">IF(C239="","",XLOOKUP(C239,'Master Data'!K:K,'Master Data'!O:O,"Input in Master Data",0,1))</f>
        <v/>
      </c>
      <c r="I239" s="341" t="str">
        <f t="array" ref="I239">if(U239="","",XLOOKUP(U239,Master[Company],Master[Blow],"Unknown",0,1))</f>
        <v/>
      </c>
      <c r="J239" s="341" t="str">
        <f t="array" ref="J239">if(U239="","",XLOOKUP(U239,Master[Company],Master[Pigging],"Unknown",0,1))</f>
        <v/>
      </c>
      <c r="K239" s="341" t="str">
        <f t="array" ref="K239">if(U239="","",XLOOKUP(U239,Master[Company],Master[Load Method],"Unknown",0,1))</f>
        <v/>
      </c>
      <c r="L239" s="341" t="str">
        <f t="array" ref="L239">if(U239="","",XLOOKUP(U239,Master[Company],Master[Line Distance],"Unknown",0,1))</f>
        <v/>
      </c>
      <c r="M239" s="394"/>
      <c r="N239" s="341"/>
      <c r="O239" s="341"/>
      <c r="P239" s="341" t="str">
        <f t="array" ref="P239">if(U239="","",XLOOKUP(U239,Master[Company],Master[Terms],"NA",0,1))</f>
        <v/>
      </c>
      <c r="Q239" s="341" t="str">
        <f t="shared" si="14"/>
        <v/>
      </c>
      <c r="R239" s="341" t="str">
        <f t="array" ref="R239">if(U239="","",XLOOKUP(U239,Master[Company],Master[Group],"NA",0,1))</f>
        <v/>
      </c>
      <c r="S239" s="341" t="str">
        <f t="array" ref="S239">if(U239="","",XLOOKUP(U239,Master[Company],Master[Loading Location],"NA",0,1))</f>
        <v/>
      </c>
      <c r="T239" s="341" t="str">
        <f t="array" ref="T239">if(U239="","",XLOOKUP(U239,Master[Company],Master[Acronym],"NA",0,1))</f>
        <v/>
      </c>
      <c r="U239" s="341"/>
      <c r="V239" s="342"/>
      <c r="W239" s="342"/>
      <c r="X239" s="341"/>
      <c r="Y239" s="341" t="str">
        <f t="shared" si="11"/>
        <v/>
      </c>
      <c r="Z239" s="341"/>
      <c r="AA239" s="341"/>
      <c r="AB239" s="341"/>
      <c r="AC239" s="401"/>
      <c r="AD239" s="563"/>
      <c r="AE239" s="564"/>
      <c r="AF239" s="564"/>
      <c r="AG239" s="564"/>
      <c r="AH239" s="564"/>
      <c r="AI239" s="564"/>
      <c r="AJ239" s="564"/>
      <c r="AK239" s="565"/>
      <c r="AL239" s="564"/>
      <c r="AM239" s="564"/>
      <c r="AN239" s="564"/>
      <c r="AO239" s="564"/>
      <c r="AP239" s="564"/>
      <c r="AQ239" s="564"/>
      <c r="AR239" s="564"/>
      <c r="AS239" s="564"/>
      <c r="AT239" s="394"/>
      <c r="AU239" s="306"/>
      <c r="AV239" s="306"/>
      <c r="AW239" s="394"/>
      <c r="AX239" s="401"/>
      <c r="AY239" s="341"/>
      <c r="AZ239" s="341"/>
      <c r="BA239" s="341"/>
      <c r="BB239" s="341"/>
      <c r="BC239" s="393"/>
      <c r="BD239" s="341"/>
      <c r="BE239" s="341"/>
      <c r="BF239" s="341"/>
      <c r="BG239" s="402"/>
      <c r="BH239" s="403"/>
      <c r="BI239" s="405"/>
      <c r="BJ239" s="405"/>
      <c r="BK239" s="405"/>
      <c r="BL239" s="405"/>
      <c r="BM239" s="514"/>
    </row>
    <row r="240" ht="18.75" customHeight="1">
      <c r="A240" s="336" t="str">
        <f t="shared" si="12"/>
        <v/>
      </c>
      <c r="B240" s="506"/>
      <c r="C240" s="559"/>
      <c r="D240" s="560" t="str">
        <f t="shared" si="13"/>
        <v/>
      </c>
      <c r="E240" s="401"/>
      <c r="F240" s="394"/>
      <c r="G240" s="341" t="str">
        <f t="array" ref="G240">IF(C240="","",XLOOKUP(C240,'Master Data'!K:K,'Master Data'!N:N,"Input in Master Data",0,1))</f>
        <v/>
      </c>
      <c r="H240" s="341" t="str">
        <f t="array" ref="H240">IF(C240="","",XLOOKUP(C240,'Master Data'!K:K,'Master Data'!O:O,"Input in Master Data",0,1))</f>
        <v/>
      </c>
      <c r="I240" s="341" t="str">
        <f t="array" ref="I240">if(U240="","",XLOOKUP(U240,Master[Company],Master[Blow],"Unknown",0,1))</f>
        <v/>
      </c>
      <c r="J240" s="341" t="str">
        <f t="array" ref="J240">if(U240="","",XLOOKUP(U240,Master[Company],Master[Pigging],"Unknown",0,1))</f>
        <v/>
      </c>
      <c r="K240" s="341" t="str">
        <f t="array" ref="K240">if(U240="","",XLOOKUP(U240,Master[Company],Master[Load Method],"Unknown",0,1))</f>
        <v/>
      </c>
      <c r="L240" s="341" t="str">
        <f t="array" ref="L240">if(U240="","",XLOOKUP(U240,Master[Company],Master[Line Distance],"Unknown",0,1))</f>
        <v/>
      </c>
      <c r="M240" s="394"/>
      <c r="N240" s="341"/>
      <c r="O240" s="341"/>
      <c r="P240" s="341" t="str">
        <f t="array" ref="P240">if(U240="","",XLOOKUP(U240,Master[Company],Master[Terms],"NA",0,1))</f>
        <v/>
      </c>
      <c r="Q240" s="341" t="str">
        <f t="shared" si="14"/>
        <v/>
      </c>
      <c r="R240" s="341" t="str">
        <f t="array" ref="R240">if(U240="","",XLOOKUP(U240,Master[Company],Master[Group],"NA",0,1))</f>
        <v/>
      </c>
      <c r="S240" s="341" t="str">
        <f t="array" ref="S240">if(U240="","",XLOOKUP(U240,Master[Company],Master[Loading Location],"NA",0,1))</f>
        <v/>
      </c>
      <c r="T240" s="341" t="str">
        <f t="array" ref="T240">if(U240="","",XLOOKUP(U240,Master[Company],Master[Acronym],"NA",0,1))</f>
        <v/>
      </c>
      <c r="U240" s="341"/>
      <c r="V240" s="342"/>
      <c r="W240" s="342"/>
      <c r="X240" s="341"/>
      <c r="Y240" s="341" t="str">
        <f t="shared" si="11"/>
        <v/>
      </c>
      <c r="Z240" s="341"/>
      <c r="AA240" s="341"/>
      <c r="AB240" s="341"/>
      <c r="AC240" s="401"/>
      <c r="AD240" s="563"/>
      <c r="AE240" s="564"/>
      <c r="AF240" s="564"/>
      <c r="AG240" s="564"/>
      <c r="AH240" s="564"/>
      <c r="AI240" s="564"/>
      <c r="AJ240" s="564"/>
      <c r="AK240" s="565"/>
      <c r="AL240" s="564"/>
      <c r="AM240" s="564"/>
      <c r="AN240" s="564"/>
      <c r="AO240" s="564"/>
      <c r="AP240" s="564"/>
      <c r="AQ240" s="564"/>
      <c r="AR240" s="564"/>
      <c r="AS240" s="564"/>
      <c r="AT240" s="394"/>
      <c r="AU240" s="306"/>
      <c r="AV240" s="306"/>
      <c r="AW240" s="394"/>
      <c r="AX240" s="401"/>
      <c r="AY240" s="341"/>
      <c r="AZ240" s="341"/>
      <c r="BA240" s="341"/>
      <c r="BB240" s="341"/>
      <c r="BC240" s="393"/>
      <c r="BD240" s="341"/>
      <c r="BE240" s="341"/>
      <c r="BF240" s="341"/>
      <c r="BG240" s="402"/>
      <c r="BH240" s="403"/>
      <c r="BI240" s="405"/>
      <c r="BJ240" s="405"/>
      <c r="BK240" s="405"/>
      <c r="BL240" s="405"/>
      <c r="BM240" s="514"/>
    </row>
    <row r="241" ht="18.75" customHeight="1">
      <c r="A241" s="336" t="str">
        <f t="shared" si="12"/>
        <v/>
      </c>
      <c r="B241" s="506"/>
      <c r="C241" s="559"/>
      <c r="D241" s="560" t="str">
        <f t="shared" si="13"/>
        <v/>
      </c>
      <c r="E241" s="401"/>
      <c r="F241" s="394"/>
      <c r="G241" s="341" t="str">
        <f t="array" ref="G241">IF(C241="","",XLOOKUP(C241,'Master Data'!K:K,'Master Data'!N:N,"Input in Master Data",0,1))</f>
        <v/>
      </c>
      <c r="H241" s="341" t="str">
        <f t="array" ref="H241">IF(C241="","",XLOOKUP(C241,'Master Data'!K:K,'Master Data'!O:O,"Input in Master Data",0,1))</f>
        <v/>
      </c>
      <c r="I241" s="341" t="str">
        <f t="array" ref="I241">if(U241="","",XLOOKUP(U241,Master[Company],Master[Blow],"Unknown",0,1))</f>
        <v/>
      </c>
      <c r="J241" s="341" t="str">
        <f t="array" ref="J241">if(U241="","",XLOOKUP(U241,Master[Company],Master[Pigging],"Unknown",0,1))</f>
        <v/>
      </c>
      <c r="K241" s="341" t="str">
        <f t="array" ref="K241">if(U241="","",XLOOKUP(U241,Master[Company],Master[Load Method],"Unknown",0,1))</f>
        <v/>
      </c>
      <c r="L241" s="341" t="str">
        <f t="array" ref="L241">if(U241="","",XLOOKUP(U241,Master[Company],Master[Line Distance],"Unknown",0,1))</f>
        <v/>
      </c>
      <c r="M241" s="394"/>
      <c r="N241" s="341"/>
      <c r="O241" s="341"/>
      <c r="P241" s="341" t="str">
        <f t="array" ref="P241">if(U241="","",XLOOKUP(U241,Master[Company],Master[Terms],"NA",0,1))</f>
        <v/>
      </c>
      <c r="Q241" s="341" t="str">
        <f t="shared" si="14"/>
        <v/>
      </c>
      <c r="R241" s="341" t="str">
        <f t="array" ref="R241">if(U241="","",XLOOKUP(U241,Master[Company],Master[Group],"NA",0,1))</f>
        <v/>
      </c>
      <c r="S241" s="341" t="str">
        <f t="array" ref="S241">if(U241="","",XLOOKUP(U241,Master[Company],Master[Loading Location],"NA",0,1))</f>
        <v/>
      </c>
      <c r="T241" s="341" t="str">
        <f t="array" ref="T241">if(U241="","",XLOOKUP(U241,Master[Company],Master[Acronym],"NA",0,1))</f>
        <v/>
      </c>
      <c r="U241" s="341"/>
      <c r="V241" s="342"/>
      <c r="W241" s="342"/>
      <c r="X241" s="341"/>
      <c r="Y241" s="341" t="str">
        <f t="shared" si="11"/>
        <v/>
      </c>
      <c r="Z241" s="341"/>
      <c r="AA241" s="341"/>
      <c r="AB241" s="341"/>
      <c r="AC241" s="401"/>
      <c r="AD241" s="563"/>
      <c r="AE241" s="564"/>
      <c r="AF241" s="564"/>
      <c r="AG241" s="564"/>
      <c r="AH241" s="564"/>
      <c r="AI241" s="564"/>
      <c r="AJ241" s="564"/>
      <c r="AK241" s="565"/>
      <c r="AL241" s="564"/>
      <c r="AM241" s="564"/>
      <c r="AN241" s="564"/>
      <c r="AO241" s="564"/>
      <c r="AP241" s="564"/>
      <c r="AQ241" s="564"/>
      <c r="AR241" s="564"/>
      <c r="AS241" s="564"/>
      <c r="AT241" s="394"/>
      <c r="AU241" s="306"/>
      <c r="AV241" s="306"/>
      <c r="AW241" s="394"/>
      <c r="AX241" s="401"/>
      <c r="AY241" s="341"/>
      <c r="AZ241" s="341"/>
      <c r="BA241" s="341"/>
      <c r="BB241" s="341"/>
      <c r="BC241" s="393"/>
      <c r="BD241" s="341"/>
      <c r="BE241" s="341"/>
      <c r="BF241" s="341"/>
      <c r="BG241" s="402"/>
      <c r="BH241" s="403"/>
      <c r="BI241" s="405"/>
      <c r="BJ241" s="405"/>
      <c r="BK241" s="405"/>
      <c r="BL241" s="405"/>
      <c r="BM241" s="514"/>
    </row>
    <row r="242" ht="18.75" customHeight="1">
      <c r="A242" s="336" t="str">
        <f t="shared" si="12"/>
        <v/>
      </c>
      <c r="B242" s="506"/>
      <c r="C242" s="559"/>
      <c r="D242" s="560" t="str">
        <f t="shared" si="13"/>
        <v/>
      </c>
      <c r="E242" s="401"/>
      <c r="F242" s="394"/>
      <c r="G242" s="341" t="str">
        <f t="array" ref="G242">IF(C242="","",XLOOKUP(C242,'Master Data'!K:K,'Master Data'!N:N,"Input in Master Data",0,1))</f>
        <v/>
      </c>
      <c r="H242" s="341" t="str">
        <f t="array" ref="H242">IF(C242="","",XLOOKUP(C242,'Master Data'!K:K,'Master Data'!O:O,"Input in Master Data",0,1))</f>
        <v/>
      </c>
      <c r="I242" s="341" t="str">
        <f t="array" ref="I242">if(U242="","",XLOOKUP(U242,Master[Company],Master[Blow],"Unknown",0,1))</f>
        <v/>
      </c>
      <c r="J242" s="341" t="str">
        <f t="array" ref="J242">if(U242="","",XLOOKUP(U242,Master[Company],Master[Pigging],"Unknown",0,1))</f>
        <v/>
      </c>
      <c r="K242" s="341" t="str">
        <f t="array" ref="K242">if(U242="","",XLOOKUP(U242,Master[Company],Master[Load Method],"Unknown",0,1))</f>
        <v/>
      </c>
      <c r="L242" s="341" t="str">
        <f t="array" ref="L242">if(U242="","",XLOOKUP(U242,Master[Company],Master[Line Distance],"Unknown",0,1))</f>
        <v/>
      </c>
      <c r="M242" s="394"/>
      <c r="N242" s="341"/>
      <c r="O242" s="341"/>
      <c r="P242" s="341" t="str">
        <f t="array" ref="P242">if(U242="","",XLOOKUP(U242,Master[Company],Master[Terms],"NA",0,1))</f>
        <v/>
      </c>
      <c r="Q242" s="341" t="str">
        <f t="shared" si="14"/>
        <v/>
      </c>
      <c r="R242" s="341" t="str">
        <f t="array" ref="R242">if(U242="","",XLOOKUP(U242,Master[Company],Master[Group],"NA",0,1))</f>
        <v/>
      </c>
      <c r="S242" s="341" t="str">
        <f t="array" ref="S242">if(U242="","",XLOOKUP(U242,Master[Company],Master[Loading Location],"NA",0,1))</f>
        <v/>
      </c>
      <c r="T242" s="341" t="str">
        <f t="array" ref="T242">if(U242="","",XLOOKUP(U242,Master[Company],Master[Acronym],"NA",0,1))</f>
        <v/>
      </c>
      <c r="U242" s="341"/>
      <c r="V242" s="342"/>
      <c r="W242" s="342"/>
      <c r="X242" s="341"/>
      <c r="Y242" s="341" t="str">
        <f t="shared" si="11"/>
        <v/>
      </c>
      <c r="Z242" s="341"/>
      <c r="AA242" s="341"/>
      <c r="AB242" s="341"/>
      <c r="AC242" s="401"/>
      <c r="AD242" s="563"/>
      <c r="AE242" s="564"/>
      <c r="AF242" s="564"/>
      <c r="AG242" s="564"/>
      <c r="AH242" s="564"/>
      <c r="AI242" s="564"/>
      <c r="AJ242" s="564"/>
      <c r="AK242" s="565"/>
      <c r="AL242" s="564"/>
      <c r="AM242" s="564"/>
      <c r="AN242" s="564"/>
      <c r="AO242" s="564"/>
      <c r="AP242" s="564"/>
      <c r="AQ242" s="564"/>
      <c r="AR242" s="564"/>
      <c r="AS242" s="564"/>
      <c r="AT242" s="394"/>
      <c r="AU242" s="306"/>
      <c r="AV242" s="306"/>
      <c r="AW242" s="394"/>
      <c r="AX242" s="401"/>
      <c r="AY242" s="341"/>
      <c r="AZ242" s="341"/>
      <c r="BA242" s="341"/>
      <c r="BB242" s="341"/>
      <c r="BC242" s="393"/>
      <c r="BD242" s="341"/>
      <c r="BE242" s="341"/>
      <c r="BF242" s="341"/>
      <c r="BG242" s="402"/>
      <c r="BH242" s="403"/>
      <c r="BI242" s="405"/>
      <c r="BJ242" s="405"/>
      <c r="BK242" s="405"/>
      <c r="BL242" s="405"/>
      <c r="BM242" s="514"/>
    </row>
    <row r="243" ht="18.75" customHeight="1">
      <c r="A243" s="336" t="str">
        <f t="shared" si="12"/>
        <v/>
      </c>
      <c r="B243" s="506"/>
      <c r="C243" s="559"/>
      <c r="D243" s="560" t="str">
        <f t="shared" si="13"/>
        <v/>
      </c>
      <c r="E243" s="401"/>
      <c r="F243" s="394"/>
      <c r="G243" s="341" t="str">
        <f t="array" ref="G243">IF(C243="","",XLOOKUP(C243,'Master Data'!K:K,'Master Data'!N:N,"Input in Master Data",0,1))</f>
        <v/>
      </c>
      <c r="H243" s="341" t="str">
        <f t="array" ref="H243">IF(C243="","",XLOOKUP(C243,'Master Data'!K:K,'Master Data'!O:O,"Input in Master Data",0,1))</f>
        <v/>
      </c>
      <c r="I243" s="341" t="str">
        <f t="array" ref="I243">if(U243="","",XLOOKUP(U243,Master[Company],Master[Blow],"Unknown",0,1))</f>
        <v/>
      </c>
      <c r="J243" s="341" t="str">
        <f t="array" ref="J243">if(U243="","",XLOOKUP(U243,Master[Company],Master[Pigging],"Unknown",0,1))</f>
        <v/>
      </c>
      <c r="K243" s="341" t="str">
        <f t="array" ref="K243">if(U243="","",XLOOKUP(U243,Master[Company],Master[Load Method],"Unknown",0,1))</f>
        <v/>
      </c>
      <c r="L243" s="341" t="str">
        <f t="array" ref="L243">if(U243="","",XLOOKUP(U243,Master[Company],Master[Line Distance],"Unknown",0,1))</f>
        <v/>
      </c>
      <c r="M243" s="394"/>
      <c r="N243" s="341"/>
      <c r="O243" s="341"/>
      <c r="P243" s="341" t="str">
        <f t="array" ref="P243">if(U243="","",XLOOKUP(U243,Master[Company],Master[Terms],"NA",0,1))</f>
        <v/>
      </c>
      <c r="Q243" s="341" t="str">
        <f t="shared" si="14"/>
        <v/>
      </c>
      <c r="R243" s="341" t="str">
        <f t="array" ref="R243">if(U243="","",XLOOKUP(U243,Master[Company],Master[Group],"NA",0,1))</f>
        <v/>
      </c>
      <c r="S243" s="341" t="str">
        <f t="array" ref="S243">if(U243="","",XLOOKUP(U243,Master[Company],Master[Loading Location],"NA",0,1))</f>
        <v/>
      </c>
      <c r="T243" s="341" t="str">
        <f t="array" ref="T243">if(U243="","",XLOOKUP(U243,Master[Company],Master[Acronym],"NA",0,1))</f>
        <v/>
      </c>
      <c r="U243" s="341"/>
      <c r="V243" s="342"/>
      <c r="W243" s="342"/>
      <c r="X243" s="341"/>
      <c r="Y243" s="341" t="str">
        <f t="shared" si="11"/>
        <v/>
      </c>
      <c r="Z243" s="341"/>
      <c r="AA243" s="341"/>
      <c r="AB243" s="341"/>
      <c r="AC243" s="401"/>
      <c r="AD243" s="563"/>
      <c r="AE243" s="564"/>
      <c r="AF243" s="564"/>
      <c r="AG243" s="564"/>
      <c r="AH243" s="564"/>
      <c r="AI243" s="564"/>
      <c r="AJ243" s="564"/>
      <c r="AK243" s="565"/>
      <c r="AL243" s="564"/>
      <c r="AM243" s="564"/>
      <c r="AN243" s="564"/>
      <c r="AO243" s="564"/>
      <c r="AP243" s="564"/>
      <c r="AQ243" s="564"/>
      <c r="AR243" s="564"/>
      <c r="AS243" s="564"/>
      <c r="AT243" s="394"/>
      <c r="AU243" s="306"/>
      <c r="AV243" s="306"/>
      <c r="AW243" s="394"/>
      <c r="AX243" s="401"/>
      <c r="AY243" s="341"/>
      <c r="AZ243" s="341"/>
      <c r="BA243" s="341"/>
      <c r="BB243" s="341"/>
      <c r="BC243" s="393"/>
      <c r="BD243" s="341"/>
      <c r="BE243" s="341"/>
      <c r="BF243" s="341"/>
      <c r="BG243" s="402"/>
      <c r="BH243" s="403"/>
      <c r="BI243" s="405"/>
      <c r="BJ243" s="405"/>
      <c r="BK243" s="405"/>
      <c r="BL243" s="405"/>
      <c r="BM243" s="514"/>
    </row>
    <row r="244" ht="18.75" customHeight="1">
      <c r="A244" s="336" t="str">
        <f t="shared" si="12"/>
        <v/>
      </c>
      <c r="B244" s="506"/>
      <c r="C244" s="559"/>
      <c r="D244" s="560" t="str">
        <f t="shared" si="13"/>
        <v/>
      </c>
      <c r="E244" s="401"/>
      <c r="F244" s="394"/>
      <c r="G244" s="341" t="str">
        <f t="array" ref="G244">IF(C244="","",XLOOKUP(C244,'Master Data'!K:K,'Master Data'!N:N,"Input in Master Data",0,1))</f>
        <v/>
      </c>
      <c r="H244" s="341" t="str">
        <f t="array" ref="H244">IF(C244="","",XLOOKUP(C244,'Master Data'!K:K,'Master Data'!O:O,"Input in Master Data",0,1))</f>
        <v/>
      </c>
      <c r="I244" s="341" t="str">
        <f t="array" ref="I244">if(U244="","",XLOOKUP(U244,Master[Company],Master[Blow],"Unknown",0,1))</f>
        <v/>
      </c>
      <c r="J244" s="341" t="str">
        <f t="array" ref="J244">if(U244="","",XLOOKUP(U244,Master[Company],Master[Pigging],"Unknown",0,1))</f>
        <v/>
      </c>
      <c r="K244" s="341" t="str">
        <f t="array" ref="K244">if(U244="","",XLOOKUP(U244,Master[Company],Master[Load Method],"Unknown",0,1))</f>
        <v/>
      </c>
      <c r="L244" s="341" t="str">
        <f t="array" ref="L244">if(U244="","",XLOOKUP(U244,Master[Company],Master[Line Distance],"Unknown",0,1))</f>
        <v/>
      </c>
      <c r="M244" s="394"/>
      <c r="N244" s="341"/>
      <c r="O244" s="341"/>
      <c r="P244" s="341" t="str">
        <f t="array" ref="P244">if(U244="","",XLOOKUP(U244,Master[Company],Master[Terms],"NA",0,1))</f>
        <v/>
      </c>
      <c r="Q244" s="341" t="str">
        <f t="shared" si="14"/>
        <v/>
      </c>
      <c r="R244" s="341" t="str">
        <f t="array" ref="R244">if(U244="","",XLOOKUP(U244,Master[Company],Master[Group],"NA",0,1))</f>
        <v/>
      </c>
      <c r="S244" s="341" t="str">
        <f t="array" ref="S244">if(U244="","",XLOOKUP(U244,Master[Company],Master[Loading Location],"NA",0,1))</f>
        <v/>
      </c>
      <c r="T244" s="341" t="str">
        <f t="array" ref="T244">if(U244="","",XLOOKUP(U244,Master[Company],Master[Acronym],"NA",0,1))</f>
        <v/>
      </c>
      <c r="U244" s="341"/>
      <c r="V244" s="342"/>
      <c r="W244" s="342"/>
      <c r="X244" s="341"/>
      <c r="Y244" s="341" t="str">
        <f t="shared" si="11"/>
        <v/>
      </c>
      <c r="Z244" s="341"/>
      <c r="AA244" s="341"/>
      <c r="AB244" s="341"/>
      <c r="AC244" s="401"/>
      <c r="AD244" s="563"/>
      <c r="AE244" s="564"/>
      <c r="AF244" s="564"/>
      <c r="AG244" s="564"/>
      <c r="AH244" s="564"/>
      <c r="AI244" s="564"/>
      <c r="AJ244" s="564"/>
      <c r="AK244" s="565"/>
      <c r="AL244" s="564"/>
      <c r="AM244" s="564"/>
      <c r="AN244" s="564"/>
      <c r="AO244" s="564"/>
      <c r="AP244" s="564"/>
      <c r="AQ244" s="564"/>
      <c r="AR244" s="564"/>
      <c r="AS244" s="564"/>
      <c r="AT244" s="394"/>
      <c r="AU244" s="306"/>
      <c r="AV244" s="306"/>
      <c r="AW244" s="394"/>
      <c r="AX244" s="401"/>
      <c r="AY244" s="341"/>
      <c r="AZ244" s="341"/>
      <c r="BA244" s="341"/>
      <c r="BB244" s="341"/>
      <c r="BC244" s="393"/>
      <c r="BD244" s="341"/>
      <c r="BE244" s="341"/>
      <c r="BF244" s="341"/>
      <c r="BG244" s="402"/>
      <c r="BH244" s="403"/>
      <c r="BI244" s="405"/>
      <c r="BJ244" s="405"/>
      <c r="BK244" s="405"/>
      <c r="BL244" s="405"/>
      <c r="BM244" s="514"/>
    </row>
    <row r="245" ht="18.75" customHeight="1">
      <c r="A245" s="336" t="str">
        <f t="shared" si="12"/>
        <v/>
      </c>
      <c r="B245" s="506"/>
      <c r="C245" s="559"/>
      <c r="D245" s="560" t="str">
        <f t="shared" si="13"/>
        <v/>
      </c>
      <c r="E245" s="401"/>
      <c r="F245" s="394"/>
      <c r="G245" s="341" t="str">
        <f t="array" ref="G245">IF(C245="","",XLOOKUP(C245,'Master Data'!K:K,'Master Data'!N:N,"Input in Master Data",0,1))</f>
        <v/>
      </c>
      <c r="H245" s="341" t="str">
        <f t="array" ref="H245">IF(C245="","",XLOOKUP(C245,'Master Data'!K:K,'Master Data'!O:O,"Input in Master Data",0,1))</f>
        <v/>
      </c>
      <c r="I245" s="341" t="str">
        <f t="array" ref="I245">if(U245="","",XLOOKUP(U245,Master[Company],Master[Blow],"Unknown",0,1))</f>
        <v/>
      </c>
      <c r="J245" s="341" t="str">
        <f t="array" ref="J245">if(U245="","",XLOOKUP(U245,Master[Company],Master[Pigging],"Unknown",0,1))</f>
        <v/>
      </c>
      <c r="K245" s="341" t="str">
        <f t="array" ref="K245">if(U245="","",XLOOKUP(U245,Master[Company],Master[Load Method],"Unknown",0,1))</f>
        <v/>
      </c>
      <c r="L245" s="341" t="str">
        <f t="array" ref="L245">if(U245="","",XLOOKUP(U245,Master[Company],Master[Line Distance],"Unknown",0,1))</f>
        <v/>
      </c>
      <c r="M245" s="394"/>
      <c r="N245" s="341"/>
      <c r="O245" s="341"/>
      <c r="P245" s="341" t="str">
        <f t="array" ref="P245">if(U245="","",XLOOKUP(U245,Master[Company],Master[Terms],"NA",0,1))</f>
        <v/>
      </c>
      <c r="Q245" s="341" t="str">
        <f t="shared" si="14"/>
        <v/>
      </c>
      <c r="R245" s="341" t="str">
        <f t="array" ref="R245">if(U245="","",XLOOKUP(U245,Master[Company],Master[Group],"NA",0,1))</f>
        <v/>
      </c>
      <c r="S245" s="341" t="str">
        <f t="array" ref="S245">if(U245="","",XLOOKUP(U245,Master[Company],Master[Loading Location],"NA",0,1))</f>
        <v/>
      </c>
      <c r="T245" s="341" t="str">
        <f t="array" ref="T245">if(U245="","",XLOOKUP(U245,Master[Company],Master[Acronym],"NA",0,1))</f>
        <v/>
      </c>
      <c r="U245" s="341"/>
      <c r="V245" s="342"/>
      <c r="W245" s="342"/>
      <c r="X245" s="341"/>
      <c r="Y245" s="341" t="str">
        <f t="shared" si="11"/>
        <v/>
      </c>
      <c r="Z245" s="341"/>
      <c r="AA245" s="341"/>
      <c r="AB245" s="341"/>
      <c r="AC245" s="401"/>
      <c r="AD245" s="563"/>
      <c r="AE245" s="564"/>
      <c r="AF245" s="564"/>
      <c r="AG245" s="564"/>
      <c r="AH245" s="564"/>
      <c r="AI245" s="564"/>
      <c r="AJ245" s="564"/>
      <c r="AK245" s="565"/>
      <c r="AL245" s="564"/>
      <c r="AM245" s="564"/>
      <c r="AN245" s="564"/>
      <c r="AO245" s="564"/>
      <c r="AP245" s="564"/>
      <c r="AQ245" s="564"/>
      <c r="AR245" s="564"/>
      <c r="AS245" s="564"/>
      <c r="AT245" s="394"/>
      <c r="AU245" s="306"/>
      <c r="AV245" s="306"/>
      <c r="AW245" s="394"/>
      <c r="AX245" s="401"/>
      <c r="AY245" s="341"/>
      <c r="AZ245" s="341"/>
      <c r="BA245" s="341"/>
      <c r="BB245" s="341"/>
      <c r="BC245" s="393"/>
      <c r="BD245" s="341"/>
      <c r="BE245" s="341"/>
      <c r="BF245" s="341"/>
      <c r="BG245" s="402"/>
      <c r="BH245" s="403"/>
      <c r="BI245" s="405"/>
      <c r="BJ245" s="405"/>
      <c r="BK245" s="405"/>
      <c r="BL245" s="405"/>
      <c r="BM245" s="514"/>
    </row>
    <row r="246" ht="18.75" customHeight="1">
      <c r="A246" s="336" t="str">
        <f t="shared" si="12"/>
        <v/>
      </c>
      <c r="B246" s="506"/>
      <c r="C246" s="559"/>
      <c r="D246" s="560" t="str">
        <f t="shared" si="13"/>
        <v/>
      </c>
      <c r="E246" s="401"/>
      <c r="F246" s="394"/>
      <c r="G246" s="341" t="str">
        <f t="array" ref="G246">IF(C246="","",XLOOKUP(C246,'Master Data'!K:K,'Master Data'!N:N,"Input in Master Data",0,1))</f>
        <v/>
      </c>
      <c r="H246" s="341" t="str">
        <f t="array" ref="H246">IF(C246="","",XLOOKUP(C246,'Master Data'!K:K,'Master Data'!O:O,"Input in Master Data",0,1))</f>
        <v/>
      </c>
      <c r="I246" s="341" t="str">
        <f t="array" ref="I246">if(U246="","",XLOOKUP(U246,Master[Company],Master[Blow],"Unknown",0,1))</f>
        <v/>
      </c>
      <c r="J246" s="341" t="str">
        <f t="array" ref="J246">if(U246="","",XLOOKUP(U246,Master[Company],Master[Pigging],"Unknown",0,1))</f>
        <v/>
      </c>
      <c r="K246" s="341" t="str">
        <f t="array" ref="K246">if(U246="","",XLOOKUP(U246,Master[Company],Master[Load Method],"Unknown",0,1))</f>
        <v/>
      </c>
      <c r="L246" s="341" t="str">
        <f t="array" ref="L246">if(U246="","",XLOOKUP(U246,Master[Company],Master[Line Distance],"Unknown",0,1))</f>
        <v/>
      </c>
      <c r="M246" s="394"/>
      <c r="N246" s="341"/>
      <c r="O246" s="341"/>
      <c r="P246" s="341" t="str">
        <f t="array" ref="P246">if(U246="","",XLOOKUP(U246,Master[Company],Master[Terms],"NA",0,1))</f>
        <v/>
      </c>
      <c r="Q246" s="341" t="str">
        <f t="shared" si="14"/>
        <v/>
      </c>
      <c r="R246" s="341" t="str">
        <f t="array" ref="R246">if(U246="","",XLOOKUP(U246,Master[Company],Master[Group],"NA",0,1))</f>
        <v/>
      </c>
      <c r="S246" s="341" t="str">
        <f t="array" ref="S246">if(U246="","",XLOOKUP(U246,Master[Company],Master[Loading Location],"NA",0,1))</f>
        <v/>
      </c>
      <c r="T246" s="341" t="str">
        <f t="array" ref="T246">if(U246="","",XLOOKUP(U246,Master[Company],Master[Acronym],"NA",0,1))</f>
        <v/>
      </c>
      <c r="U246" s="341"/>
      <c r="V246" s="342"/>
      <c r="W246" s="342"/>
      <c r="X246" s="341"/>
      <c r="Y246" s="341" t="str">
        <f t="shared" si="11"/>
        <v/>
      </c>
      <c r="Z246" s="341"/>
      <c r="AA246" s="341"/>
      <c r="AB246" s="341"/>
      <c r="AC246" s="401"/>
      <c r="AD246" s="563"/>
      <c r="AE246" s="564"/>
      <c r="AF246" s="564"/>
      <c r="AG246" s="564"/>
      <c r="AH246" s="564"/>
      <c r="AI246" s="564"/>
      <c r="AJ246" s="564"/>
      <c r="AK246" s="565"/>
      <c r="AL246" s="564"/>
      <c r="AM246" s="564"/>
      <c r="AN246" s="564"/>
      <c r="AO246" s="564"/>
      <c r="AP246" s="564"/>
      <c r="AQ246" s="564"/>
      <c r="AR246" s="564"/>
      <c r="AS246" s="564"/>
      <c r="AT246" s="394"/>
      <c r="AU246" s="306"/>
      <c r="AV246" s="306"/>
      <c r="AW246" s="394"/>
      <c r="AX246" s="401"/>
      <c r="AY246" s="341"/>
      <c r="AZ246" s="341"/>
      <c r="BA246" s="341"/>
      <c r="BB246" s="341"/>
      <c r="BC246" s="393"/>
      <c r="BD246" s="341"/>
      <c r="BE246" s="341"/>
      <c r="BF246" s="341"/>
      <c r="BG246" s="402"/>
      <c r="BH246" s="403"/>
      <c r="BI246" s="405"/>
      <c r="BJ246" s="405"/>
      <c r="BK246" s="405"/>
      <c r="BL246" s="405"/>
      <c r="BM246" s="514"/>
    </row>
    <row r="247" ht="18.75" customHeight="1">
      <c r="A247" s="336" t="str">
        <f t="shared" si="12"/>
        <v/>
      </c>
      <c r="B247" s="506"/>
      <c r="C247" s="559"/>
      <c r="D247" s="560" t="str">
        <f t="shared" si="13"/>
        <v/>
      </c>
      <c r="E247" s="401"/>
      <c r="F247" s="394"/>
      <c r="G247" s="341" t="str">
        <f t="array" ref="G247">IF(C247="","",XLOOKUP(C247,'Master Data'!K:K,'Master Data'!N:N,"Input in Master Data",0,1))</f>
        <v/>
      </c>
      <c r="H247" s="341" t="str">
        <f t="array" ref="H247">IF(C247="","",XLOOKUP(C247,'Master Data'!K:K,'Master Data'!O:O,"Input in Master Data",0,1))</f>
        <v/>
      </c>
      <c r="I247" s="341" t="str">
        <f t="array" ref="I247">if(U247="","",XLOOKUP(U247,Master[Company],Master[Blow],"Unknown",0,1))</f>
        <v/>
      </c>
      <c r="J247" s="341" t="str">
        <f t="array" ref="J247">if(U247="","",XLOOKUP(U247,Master[Company],Master[Pigging],"Unknown",0,1))</f>
        <v/>
      </c>
      <c r="K247" s="341" t="str">
        <f t="array" ref="K247">if(U247="","",XLOOKUP(U247,Master[Company],Master[Load Method],"Unknown",0,1))</f>
        <v/>
      </c>
      <c r="L247" s="341" t="str">
        <f t="array" ref="L247">if(U247="","",XLOOKUP(U247,Master[Company],Master[Line Distance],"Unknown",0,1))</f>
        <v/>
      </c>
      <c r="M247" s="394"/>
      <c r="N247" s="341"/>
      <c r="O247" s="341"/>
      <c r="P247" s="341" t="str">
        <f t="array" ref="P247">if(U247="","",XLOOKUP(U247,Master[Company],Master[Terms],"NA",0,1))</f>
        <v/>
      </c>
      <c r="Q247" s="341" t="str">
        <f t="shared" si="14"/>
        <v/>
      </c>
      <c r="R247" s="341" t="str">
        <f t="array" ref="R247">if(U247="","",XLOOKUP(U247,Master[Company],Master[Group],"NA",0,1))</f>
        <v/>
      </c>
      <c r="S247" s="341" t="str">
        <f t="array" ref="S247">if(U247="","",XLOOKUP(U247,Master[Company],Master[Loading Location],"NA",0,1))</f>
        <v/>
      </c>
      <c r="T247" s="341" t="str">
        <f t="array" ref="T247">if(U247="","",XLOOKUP(U247,Master[Company],Master[Acronym],"NA",0,1))</f>
        <v/>
      </c>
      <c r="U247" s="341"/>
      <c r="V247" s="342"/>
      <c r="W247" s="342"/>
      <c r="X247" s="341"/>
      <c r="Y247" s="341" t="str">
        <f t="shared" si="11"/>
        <v/>
      </c>
      <c r="Z247" s="341"/>
      <c r="AA247" s="341"/>
      <c r="AB247" s="341"/>
      <c r="AC247" s="401"/>
      <c r="AD247" s="563"/>
      <c r="AE247" s="564"/>
      <c r="AF247" s="564"/>
      <c r="AG247" s="564"/>
      <c r="AH247" s="564"/>
      <c r="AI247" s="564"/>
      <c r="AJ247" s="564"/>
      <c r="AK247" s="565"/>
      <c r="AL247" s="564"/>
      <c r="AM247" s="564"/>
      <c r="AN247" s="564"/>
      <c r="AO247" s="564"/>
      <c r="AP247" s="564"/>
      <c r="AQ247" s="564"/>
      <c r="AR247" s="564"/>
      <c r="AS247" s="564"/>
      <c r="AT247" s="394"/>
      <c r="AU247" s="306"/>
      <c r="AV247" s="306"/>
      <c r="AW247" s="394"/>
      <c r="AX247" s="401"/>
      <c r="AY247" s="341"/>
      <c r="AZ247" s="341"/>
      <c r="BA247" s="341"/>
      <c r="BB247" s="341"/>
      <c r="BC247" s="393"/>
      <c r="BD247" s="341"/>
      <c r="BE247" s="341"/>
      <c r="BF247" s="341"/>
      <c r="BG247" s="402"/>
      <c r="BH247" s="403"/>
      <c r="BI247" s="405"/>
      <c r="BJ247" s="405"/>
      <c r="BK247" s="405"/>
      <c r="BL247" s="405"/>
      <c r="BM247" s="514"/>
    </row>
    <row r="248" ht="18.75" customHeight="1">
      <c r="A248" s="336" t="str">
        <f t="shared" si="12"/>
        <v/>
      </c>
      <c r="B248" s="506"/>
      <c r="C248" s="559"/>
      <c r="D248" s="560" t="str">
        <f t="shared" si="13"/>
        <v/>
      </c>
      <c r="E248" s="401"/>
      <c r="F248" s="394"/>
      <c r="G248" s="341" t="str">
        <f t="array" ref="G248">IF(C248="","",XLOOKUP(C248,'Master Data'!K:K,'Master Data'!N:N,"Input in Master Data",0,1))</f>
        <v/>
      </c>
      <c r="H248" s="341" t="str">
        <f t="array" ref="H248">IF(C248="","",XLOOKUP(C248,'Master Data'!K:K,'Master Data'!O:O,"Input in Master Data",0,1))</f>
        <v/>
      </c>
      <c r="I248" s="341" t="str">
        <f t="array" ref="I248">if(U248="","",XLOOKUP(U248,Master[Company],Master[Blow],"Unknown",0,1))</f>
        <v/>
      </c>
      <c r="J248" s="341" t="str">
        <f t="array" ref="J248">if(U248="","",XLOOKUP(U248,Master[Company],Master[Pigging],"Unknown",0,1))</f>
        <v/>
      </c>
      <c r="K248" s="341" t="str">
        <f t="array" ref="K248">if(U248="","",XLOOKUP(U248,Master[Company],Master[Load Method],"Unknown",0,1))</f>
        <v/>
      </c>
      <c r="L248" s="341" t="str">
        <f t="array" ref="L248">if(U248="","",XLOOKUP(U248,Master[Company],Master[Line Distance],"Unknown",0,1))</f>
        <v/>
      </c>
      <c r="M248" s="394"/>
      <c r="N248" s="341"/>
      <c r="O248" s="341"/>
      <c r="P248" s="341" t="str">
        <f t="array" ref="P248">if(U248="","",XLOOKUP(U248,Master[Company],Master[Terms],"NA",0,1))</f>
        <v/>
      </c>
      <c r="Q248" s="341" t="str">
        <f t="shared" si="14"/>
        <v/>
      </c>
      <c r="R248" s="341" t="str">
        <f t="array" ref="R248">if(U248="","",XLOOKUP(U248,Master[Company],Master[Group],"NA",0,1))</f>
        <v/>
      </c>
      <c r="S248" s="341" t="str">
        <f t="array" ref="S248">if(U248="","",XLOOKUP(U248,Master[Company],Master[Loading Location],"NA",0,1))</f>
        <v/>
      </c>
      <c r="T248" s="341" t="str">
        <f t="array" ref="T248">if(U248="","",XLOOKUP(U248,Master[Company],Master[Acronym],"NA",0,1))</f>
        <v/>
      </c>
      <c r="U248" s="341"/>
      <c r="V248" s="342"/>
      <c r="W248" s="342"/>
      <c r="X248" s="341"/>
      <c r="Y248" s="341" t="str">
        <f t="shared" si="11"/>
        <v/>
      </c>
      <c r="Z248" s="341"/>
      <c r="AA248" s="341"/>
      <c r="AB248" s="341"/>
      <c r="AC248" s="401"/>
      <c r="AD248" s="563"/>
      <c r="AE248" s="564"/>
      <c r="AF248" s="564"/>
      <c r="AG248" s="564"/>
      <c r="AH248" s="564"/>
      <c r="AI248" s="564"/>
      <c r="AJ248" s="564"/>
      <c r="AK248" s="565"/>
      <c r="AL248" s="564"/>
      <c r="AM248" s="564"/>
      <c r="AN248" s="564"/>
      <c r="AO248" s="564"/>
      <c r="AP248" s="564"/>
      <c r="AQ248" s="564"/>
      <c r="AR248" s="564"/>
      <c r="AS248" s="564"/>
      <c r="AT248" s="394"/>
      <c r="AU248" s="306"/>
      <c r="AV248" s="306"/>
      <c r="AW248" s="394"/>
      <c r="AX248" s="401"/>
      <c r="AY248" s="341"/>
      <c r="AZ248" s="341"/>
      <c r="BA248" s="341"/>
      <c r="BB248" s="341"/>
      <c r="BC248" s="393"/>
      <c r="BD248" s="341"/>
      <c r="BE248" s="341"/>
      <c r="BF248" s="341"/>
      <c r="BG248" s="402"/>
      <c r="BH248" s="403"/>
      <c r="BI248" s="405"/>
      <c r="BJ248" s="405"/>
      <c r="BK248" s="405"/>
      <c r="BL248" s="405"/>
      <c r="BM248" s="514"/>
    </row>
    <row r="249" ht="18.75" customHeight="1">
      <c r="A249" s="336" t="str">
        <f t="shared" si="12"/>
        <v/>
      </c>
      <c r="B249" s="506"/>
      <c r="C249" s="559"/>
      <c r="D249" s="560" t="str">
        <f t="shared" si="13"/>
        <v/>
      </c>
      <c r="E249" s="401"/>
      <c r="F249" s="394"/>
      <c r="G249" s="341" t="str">
        <f t="array" ref="G249">IF(C249="","",XLOOKUP(C249,'Master Data'!K:K,'Master Data'!N:N,"Input in Master Data",0,1))</f>
        <v/>
      </c>
      <c r="H249" s="341" t="str">
        <f t="array" ref="H249">IF(C249="","",XLOOKUP(C249,'Master Data'!K:K,'Master Data'!O:O,"Input in Master Data",0,1))</f>
        <v/>
      </c>
      <c r="I249" s="341" t="str">
        <f t="array" ref="I249">if(U249="","",XLOOKUP(U249,Master[Company],Master[Blow],"Unknown",0,1))</f>
        <v/>
      </c>
      <c r="J249" s="341" t="str">
        <f t="array" ref="J249">if(U249="","",XLOOKUP(U249,Master[Company],Master[Pigging],"Unknown",0,1))</f>
        <v/>
      </c>
      <c r="K249" s="341" t="str">
        <f t="array" ref="K249">if(U249="","",XLOOKUP(U249,Master[Company],Master[Load Method],"Unknown",0,1))</f>
        <v/>
      </c>
      <c r="L249" s="341" t="str">
        <f t="array" ref="L249">if(U249="","",XLOOKUP(U249,Master[Company],Master[Line Distance],"Unknown",0,1))</f>
        <v/>
      </c>
      <c r="M249" s="394"/>
      <c r="N249" s="341"/>
      <c r="O249" s="341"/>
      <c r="P249" s="341" t="str">
        <f t="array" ref="P249">if(U249="","",XLOOKUP(U249,Master[Company],Master[Terms],"NA",0,1))</f>
        <v/>
      </c>
      <c r="Q249" s="341" t="str">
        <f t="shared" si="14"/>
        <v/>
      </c>
      <c r="R249" s="341" t="str">
        <f t="array" ref="R249">if(U249="","",XLOOKUP(U249,Master[Company],Master[Group],"NA",0,1))</f>
        <v/>
      </c>
      <c r="S249" s="341" t="str">
        <f t="array" ref="S249">if(U249="","",XLOOKUP(U249,Master[Company],Master[Loading Location],"NA",0,1))</f>
        <v/>
      </c>
      <c r="T249" s="341" t="str">
        <f t="array" ref="T249">if(U249="","",XLOOKUP(U249,Master[Company],Master[Acronym],"NA",0,1))</f>
        <v/>
      </c>
      <c r="U249" s="341"/>
      <c r="V249" s="342"/>
      <c r="W249" s="342"/>
      <c r="X249" s="341"/>
      <c r="Y249" s="341" t="str">
        <f t="shared" si="11"/>
        <v/>
      </c>
      <c r="Z249" s="341"/>
      <c r="AA249" s="341"/>
      <c r="AB249" s="341"/>
      <c r="AC249" s="401"/>
      <c r="AD249" s="563"/>
      <c r="AE249" s="564"/>
      <c r="AF249" s="564"/>
      <c r="AG249" s="564"/>
      <c r="AH249" s="564"/>
      <c r="AI249" s="564"/>
      <c r="AJ249" s="564"/>
      <c r="AK249" s="565"/>
      <c r="AL249" s="564"/>
      <c r="AM249" s="564"/>
      <c r="AN249" s="564"/>
      <c r="AO249" s="564"/>
      <c r="AP249" s="564"/>
      <c r="AQ249" s="564"/>
      <c r="AR249" s="564"/>
      <c r="AS249" s="564"/>
      <c r="AT249" s="394"/>
      <c r="AU249" s="306"/>
      <c r="AV249" s="306"/>
      <c r="AW249" s="394"/>
      <c r="AX249" s="401"/>
      <c r="AY249" s="341"/>
      <c r="AZ249" s="341"/>
      <c r="BA249" s="341"/>
      <c r="BB249" s="341"/>
      <c r="BC249" s="393"/>
      <c r="BD249" s="341"/>
      <c r="BE249" s="341"/>
      <c r="BF249" s="341"/>
      <c r="BG249" s="402"/>
      <c r="BH249" s="403"/>
      <c r="BI249" s="405"/>
      <c r="BJ249" s="405"/>
      <c r="BK249" s="405"/>
      <c r="BL249" s="405"/>
      <c r="BM249" s="514"/>
    </row>
    <row r="250" ht="18.75" customHeight="1">
      <c r="A250" s="336" t="str">
        <f t="shared" si="12"/>
        <v/>
      </c>
      <c r="B250" s="506"/>
      <c r="C250" s="559"/>
      <c r="D250" s="560" t="str">
        <f t="shared" si="13"/>
        <v/>
      </c>
      <c r="E250" s="401"/>
      <c r="F250" s="394"/>
      <c r="G250" s="341" t="str">
        <f t="array" ref="G250">IF(C250="","",XLOOKUP(C250,'Master Data'!K:K,'Master Data'!N:N,"Input in Master Data",0,1))</f>
        <v/>
      </c>
      <c r="H250" s="341" t="str">
        <f t="array" ref="H250">IF(C250="","",XLOOKUP(C250,'Master Data'!K:K,'Master Data'!O:O,"Input in Master Data",0,1))</f>
        <v/>
      </c>
      <c r="I250" s="341" t="str">
        <f t="array" ref="I250">if(U250="","",XLOOKUP(U250,Master[Company],Master[Blow],"Unknown",0,1))</f>
        <v/>
      </c>
      <c r="J250" s="341" t="str">
        <f t="array" ref="J250">if(U250="","",XLOOKUP(U250,Master[Company],Master[Pigging],"Unknown",0,1))</f>
        <v/>
      </c>
      <c r="K250" s="341" t="str">
        <f t="array" ref="K250">if(U250="","",XLOOKUP(U250,Master[Company],Master[Load Method],"Unknown",0,1))</f>
        <v/>
      </c>
      <c r="L250" s="341" t="str">
        <f t="array" ref="L250">if(U250="","",XLOOKUP(U250,Master[Company],Master[Line Distance],"Unknown",0,1))</f>
        <v/>
      </c>
      <c r="M250" s="394"/>
      <c r="N250" s="341"/>
      <c r="O250" s="341"/>
      <c r="P250" s="341" t="str">
        <f t="array" ref="P250">if(U250="","",XLOOKUP(U250,Master[Company],Master[Terms],"NA",0,1))</f>
        <v/>
      </c>
      <c r="Q250" s="341" t="str">
        <f t="shared" si="14"/>
        <v/>
      </c>
      <c r="R250" s="341" t="str">
        <f t="array" ref="R250">if(U250="","",XLOOKUP(U250,Master[Company],Master[Group],"NA",0,1))</f>
        <v/>
      </c>
      <c r="S250" s="341" t="str">
        <f t="array" ref="S250">if(U250="","",XLOOKUP(U250,Master[Company],Master[Loading Location],"NA",0,1))</f>
        <v/>
      </c>
      <c r="T250" s="341" t="str">
        <f t="array" ref="T250">if(U250="","",XLOOKUP(U250,Master[Company],Master[Acronym],"NA",0,1))</f>
        <v/>
      </c>
      <c r="U250" s="341"/>
      <c r="V250" s="342"/>
      <c r="W250" s="342"/>
      <c r="X250" s="341"/>
      <c r="Y250" s="341" t="str">
        <f t="shared" si="11"/>
        <v/>
      </c>
      <c r="Z250" s="341"/>
      <c r="AA250" s="341"/>
      <c r="AB250" s="341"/>
      <c r="AC250" s="401"/>
      <c r="AD250" s="563"/>
      <c r="AE250" s="564"/>
      <c r="AF250" s="564"/>
      <c r="AG250" s="564"/>
      <c r="AH250" s="564"/>
      <c r="AI250" s="564"/>
      <c r="AJ250" s="564"/>
      <c r="AK250" s="565"/>
      <c r="AL250" s="564"/>
      <c r="AM250" s="564"/>
      <c r="AN250" s="564"/>
      <c r="AO250" s="564"/>
      <c r="AP250" s="564"/>
      <c r="AQ250" s="564"/>
      <c r="AR250" s="564"/>
      <c r="AS250" s="564"/>
      <c r="AT250" s="394"/>
      <c r="AU250" s="306"/>
      <c r="AV250" s="306"/>
      <c r="AW250" s="394"/>
      <c r="AX250" s="401"/>
      <c r="AY250" s="341"/>
      <c r="AZ250" s="341"/>
      <c r="BA250" s="341"/>
      <c r="BB250" s="341"/>
      <c r="BC250" s="393"/>
      <c r="BD250" s="341"/>
      <c r="BE250" s="341"/>
      <c r="BF250" s="341"/>
      <c r="BG250" s="402"/>
      <c r="BH250" s="403"/>
      <c r="BI250" s="405"/>
      <c r="BJ250" s="405"/>
      <c r="BK250" s="405"/>
      <c r="BL250" s="405"/>
      <c r="BM250" s="514"/>
    </row>
    <row r="251" ht="18.75" customHeight="1">
      <c r="A251" s="336" t="str">
        <f t="shared" si="12"/>
        <v/>
      </c>
      <c r="B251" s="506"/>
      <c r="C251" s="559"/>
      <c r="D251" s="560" t="str">
        <f t="shared" si="13"/>
        <v/>
      </c>
      <c r="E251" s="401"/>
      <c r="F251" s="394"/>
      <c r="G251" s="341" t="str">
        <f t="array" ref="G251">IF(C251="","",XLOOKUP(C251,'Master Data'!K:K,'Master Data'!N:N,"Input in Master Data",0,1))</f>
        <v/>
      </c>
      <c r="H251" s="341" t="str">
        <f t="array" ref="H251">IF(C251="","",XLOOKUP(C251,'Master Data'!K:K,'Master Data'!O:O,"Input in Master Data",0,1))</f>
        <v/>
      </c>
      <c r="I251" s="341" t="str">
        <f t="array" ref="I251">if(U251="","",XLOOKUP(U251,Master[Company],Master[Blow],"Unknown",0,1))</f>
        <v/>
      </c>
      <c r="J251" s="341" t="str">
        <f t="array" ref="J251">if(U251="","",XLOOKUP(U251,Master[Company],Master[Pigging],"Unknown",0,1))</f>
        <v/>
      </c>
      <c r="K251" s="341" t="str">
        <f t="array" ref="K251">if(U251="","",XLOOKUP(U251,Master[Company],Master[Load Method],"Unknown",0,1))</f>
        <v/>
      </c>
      <c r="L251" s="341" t="str">
        <f t="array" ref="L251">if(U251="","",XLOOKUP(U251,Master[Company],Master[Line Distance],"Unknown",0,1))</f>
        <v/>
      </c>
      <c r="M251" s="394"/>
      <c r="N251" s="341"/>
      <c r="O251" s="341"/>
      <c r="P251" s="341" t="str">
        <f t="array" ref="P251">if(U251="","",XLOOKUP(U251,Master[Company],Master[Terms],"NA",0,1))</f>
        <v/>
      </c>
      <c r="Q251" s="341" t="str">
        <f t="shared" si="14"/>
        <v/>
      </c>
      <c r="R251" s="341" t="str">
        <f t="array" ref="R251">if(U251="","",XLOOKUP(U251,Master[Company],Master[Group],"NA",0,1))</f>
        <v/>
      </c>
      <c r="S251" s="341" t="str">
        <f t="array" ref="S251">if(U251="","",XLOOKUP(U251,Master[Company],Master[Loading Location],"NA",0,1))</f>
        <v/>
      </c>
      <c r="T251" s="341" t="str">
        <f t="array" ref="T251">if(U251="","",XLOOKUP(U251,Master[Company],Master[Acronym],"NA",0,1))</f>
        <v/>
      </c>
      <c r="U251" s="341"/>
      <c r="V251" s="342"/>
      <c r="W251" s="342"/>
      <c r="X251" s="341"/>
      <c r="Y251" s="341" t="str">
        <f t="shared" si="11"/>
        <v/>
      </c>
      <c r="Z251" s="341"/>
      <c r="AA251" s="341"/>
      <c r="AB251" s="341"/>
      <c r="AC251" s="401"/>
      <c r="AD251" s="563"/>
      <c r="AE251" s="564"/>
      <c r="AF251" s="564"/>
      <c r="AG251" s="564"/>
      <c r="AH251" s="564"/>
      <c r="AI251" s="564"/>
      <c r="AJ251" s="564"/>
      <c r="AK251" s="565"/>
      <c r="AL251" s="564"/>
      <c r="AM251" s="564"/>
      <c r="AN251" s="564"/>
      <c r="AO251" s="564"/>
      <c r="AP251" s="564"/>
      <c r="AQ251" s="564"/>
      <c r="AR251" s="564"/>
      <c r="AS251" s="564"/>
      <c r="AT251" s="394"/>
      <c r="AU251" s="306"/>
      <c r="AV251" s="306"/>
      <c r="AW251" s="394"/>
      <c r="AX251" s="401"/>
      <c r="AY251" s="341"/>
      <c r="AZ251" s="341"/>
      <c r="BA251" s="341"/>
      <c r="BB251" s="341"/>
      <c r="BC251" s="393"/>
      <c r="BD251" s="341"/>
      <c r="BE251" s="341"/>
      <c r="BF251" s="341"/>
      <c r="BG251" s="402"/>
      <c r="BH251" s="403"/>
      <c r="BI251" s="405"/>
      <c r="BJ251" s="405"/>
      <c r="BK251" s="405"/>
      <c r="BL251" s="405"/>
      <c r="BM251" s="514"/>
    </row>
    <row r="252" ht="18.75" customHeight="1">
      <c r="A252" s="336" t="str">
        <f t="shared" si="12"/>
        <v/>
      </c>
      <c r="B252" s="506"/>
      <c r="C252" s="559"/>
      <c r="D252" s="560" t="str">
        <f t="shared" si="13"/>
        <v/>
      </c>
      <c r="E252" s="401"/>
      <c r="F252" s="394"/>
      <c r="G252" s="341" t="str">
        <f t="array" ref="G252">IF(C252="","",XLOOKUP(C252,'Master Data'!K:K,'Master Data'!N:N,"Input in Master Data",0,1))</f>
        <v/>
      </c>
      <c r="H252" s="341" t="str">
        <f t="array" ref="H252">IF(C252="","",XLOOKUP(C252,'Master Data'!K:K,'Master Data'!O:O,"Input in Master Data",0,1))</f>
        <v/>
      </c>
      <c r="I252" s="341" t="str">
        <f t="array" ref="I252">if(U252="","",XLOOKUP(U252,Master[Company],Master[Blow],"Unknown",0,1))</f>
        <v/>
      </c>
      <c r="J252" s="341" t="str">
        <f t="array" ref="J252">if(U252="","",XLOOKUP(U252,Master[Company],Master[Pigging],"Unknown",0,1))</f>
        <v/>
      </c>
      <c r="K252" s="341" t="str">
        <f t="array" ref="K252">if(U252="","",XLOOKUP(U252,Master[Company],Master[Load Method],"Unknown",0,1))</f>
        <v/>
      </c>
      <c r="L252" s="341" t="str">
        <f t="array" ref="L252">if(U252="","",XLOOKUP(U252,Master[Company],Master[Line Distance],"Unknown",0,1))</f>
        <v/>
      </c>
      <c r="M252" s="394"/>
      <c r="N252" s="341"/>
      <c r="O252" s="341"/>
      <c r="P252" s="341" t="str">
        <f t="array" ref="P252">if(U252="","",XLOOKUP(U252,Master[Company],Master[Terms],"NA",0,1))</f>
        <v/>
      </c>
      <c r="Q252" s="341" t="str">
        <f t="shared" si="14"/>
        <v/>
      </c>
      <c r="R252" s="341" t="str">
        <f t="array" ref="R252">if(U252="","",XLOOKUP(U252,Master[Company],Master[Group],"NA",0,1))</f>
        <v/>
      </c>
      <c r="S252" s="341" t="str">
        <f t="array" ref="S252">if(U252="","",XLOOKUP(U252,Master[Company],Master[Loading Location],"NA",0,1))</f>
        <v/>
      </c>
      <c r="T252" s="341" t="str">
        <f t="array" ref="T252">if(U252="","",XLOOKUP(U252,Master[Company],Master[Acronym],"NA",0,1))</f>
        <v/>
      </c>
      <c r="U252" s="341"/>
      <c r="V252" s="342"/>
      <c r="W252" s="342"/>
      <c r="X252" s="341"/>
      <c r="Y252" s="341" t="str">
        <f t="shared" si="11"/>
        <v/>
      </c>
      <c r="Z252" s="341"/>
      <c r="AA252" s="341"/>
      <c r="AB252" s="341"/>
      <c r="AC252" s="401"/>
      <c r="AD252" s="563"/>
      <c r="AE252" s="564"/>
      <c r="AF252" s="564"/>
      <c r="AG252" s="564"/>
      <c r="AH252" s="564"/>
      <c r="AI252" s="564"/>
      <c r="AJ252" s="564"/>
      <c r="AK252" s="565"/>
      <c r="AL252" s="564"/>
      <c r="AM252" s="564"/>
      <c r="AN252" s="564"/>
      <c r="AO252" s="564"/>
      <c r="AP252" s="564"/>
      <c r="AQ252" s="564"/>
      <c r="AR252" s="564"/>
      <c r="AS252" s="564"/>
      <c r="AT252" s="394"/>
      <c r="AU252" s="306"/>
      <c r="AV252" s="306"/>
      <c r="AW252" s="394"/>
      <c r="AX252" s="401"/>
      <c r="AY252" s="341"/>
      <c r="AZ252" s="341"/>
      <c r="BA252" s="341"/>
      <c r="BB252" s="341"/>
      <c r="BC252" s="393"/>
      <c r="BD252" s="341"/>
      <c r="BE252" s="341"/>
      <c r="BF252" s="341"/>
      <c r="BG252" s="402"/>
      <c r="BH252" s="403"/>
      <c r="BI252" s="405"/>
      <c r="BJ252" s="405"/>
      <c r="BK252" s="405"/>
      <c r="BL252" s="405"/>
      <c r="BM252" s="514"/>
    </row>
    <row r="253" ht="18.75" customHeight="1">
      <c r="A253" s="336" t="str">
        <f t="shared" si="12"/>
        <v/>
      </c>
      <c r="B253" s="506"/>
      <c r="C253" s="559"/>
      <c r="D253" s="560" t="str">
        <f t="shared" si="13"/>
        <v/>
      </c>
      <c r="E253" s="401"/>
      <c r="F253" s="394"/>
      <c r="G253" s="341" t="str">
        <f t="array" ref="G253">IF(C253="","",XLOOKUP(C253,'Master Data'!K:K,'Master Data'!N:N,"Input in Master Data",0,1))</f>
        <v/>
      </c>
      <c r="H253" s="341" t="str">
        <f t="array" ref="H253">IF(C253="","",XLOOKUP(C253,'Master Data'!K:K,'Master Data'!O:O,"Input in Master Data",0,1))</f>
        <v/>
      </c>
      <c r="I253" s="341" t="str">
        <f t="array" ref="I253">if(U253="","",XLOOKUP(U253,Master[Company],Master[Blow],"Unknown",0,1))</f>
        <v/>
      </c>
      <c r="J253" s="341" t="str">
        <f t="array" ref="J253">if(U253="","",XLOOKUP(U253,Master[Company],Master[Pigging],"Unknown",0,1))</f>
        <v/>
      </c>
      <c r="K253" s="341" t="str">
        <f t="array" ref="K253">if(U253="","",XLOOKUP(U253,Master[Company],Master[Load Method],"Unknown",0,1))</f>
        <v/>
      </c>
      <c r="L253" s="341" t="str">
        <f t="array" ref="L253">if(U253="","",XLOOKUP(U253,Master[Company],Master[Line Distance],"Unknown",0,1))</f>
        <v/>
      </c>
      <c r="M253" s="394"/>
      <c r="N253" s="341"/>
      <c r="O253" s="341"/>
      <c r="P253" s="341" t="str">
        <f t="array" ref="P253">if(U253="","",XLOOKUP(U253,Master[Company],Master[Terms],"NA",0,1))</f>
        <v/>
      </c>
      <c r="Q253" s="341" t="str">
        <f t="shared" si="14"/>
        <v/>
      </c>
      <c r="R253" s="341" t="str">
        <f t="array" ref="R253">if(U253="","",XLOOKUP(U253,Master[Company],Master[Group],"NA",0,1))</f>
        <v/>
      </c>
      <c r="S253" s="341" t="str">
        <f t="array" ref="S253">if(U253="","",XLOOKUP(U253,Master[Company],Master[Loading Location],"NA",0,1))</f>
        <v/>
      </c>
      <c r="T253" s="341" t="str">
        <f t="array" ref="T253">if(U253="","",XLOOKUP(U253,Master[Company],Master[Acronym],"NA",0,1))</f>
        <v/>
      </c>
      <c r="U253" s="341"/>
      <c r="V253" s="342"/>
      <c r="W253" s="342"/>
      <c r="X253" s="341"/>
      <c r="Y253" s="341" t="str">
        <f t="shared" si="11"/>
        <v/>
      </c>
      <c r="Z253" s="341"/>
      <c r="AA253" s="341"/>
      <c r="AB253" s="341"/>
      <c r="AC253" s="401"/>
      <c r="AD253" s="563"/>
      <c r="AE253" s="564"/>
      <c r="AF253" s="564"/>
      <c r="AG253" s="564"/>
      <c r="AH253" s="564"/>
      <c r="AI253" s="564"/>
      <c r="AJ253" s="564"/>
      <c r="AK253" s="565"/>
      <c r="AL253" s="564"/>
      <c r="AM253" s="564"/>
      <c r="AN253" s="564"/>
      <c r="AO253" s="564"/>
      <c r="AP253" s="564"/>
      <c r="AQ253" s="564"/>
      <c r="AR253" s="564"/>
      <c r="AS253" s="564"/>
      <c r="AT253" s="394"/>
      <c r="AU253" s="306"/>
      <c r="AV253" s="306"/>
      <c r="AW253" s="394"/>
      <c r="AX253" s="401"/>
      <c r="AY253" s="341"/>
      <c r="AZ253" s="341"/>
      <c r="BA253" s="341"/>
      <c r="BB253" s="341"/>
      <c r="BC253" s="393"/>
      <c r="BD253" s="341"/>
      <c r="BE253" s="341"/>
      <c r="BF253" s="341"/>
      <c r="BG253" s="402"/>
      <c r="BH253" s="403"/>
      <c r="BI253" s="405"/>
      <c r="BJ253" s="405"/>
      <c r="BK253" s="405"/>
      <c r="BL253" s="405"/>
      <c r="BM253" s="514"/>
    </row>
    <row r="254" ht="18.75" customHeight="1">
      <c r="A254" s="336" t="str">
        <f t="shared" si="12"/>
        <v/>
      </c>
      <c r="B254" s="506"/>
      <c r="C254" s="559"/>
      <c r="D254" s="560" t="str">
        <f t="shared" si="13"/>
        <v/>
      </c>
      <c r="E254" s="401"/>
      <c r="F254" s="394"/>
      <c r="G254" s="341" t="str">
        <f t="array" ref="G254">IF(C254="","",XLOOKUP(C254,'Master Data'!K:K,'Master Data'!N:N,"Input in Master Data",0,1))</f>
        <v/>
      </c>
      <c r="H254" s="341" t="str">
        <f t="array" ref="H254">IF(C254="","",XLOOKUP(C254,'Master Data'!K:K,'Master Data'!O:O,"Input in Master Data",0,1))</f>
        <v/>
      </c>
      <c r="I254" s="341" t="str">
        <f t="array" ref="I254">if(U254="","",XLOOKUP(U254,Master[Company],Master[Blow],"Unknown",0,1))</f>
        <v/>
      </c>
      <c r="J254" s="341" t="str">
        <f t="array" ref="J254">if(U254="","",XLOOKUP(U254,Master[Company],Master[Pigging],"Unknown",0,1))</f>
        <v/>
      </c>
      <c r="K254" s="341" t="str">
        <f t="array" ref="K254">if(U254="","",XLOOKUP(U254,Master[Company],Master[Load Method],"Unknown",0,1))</f>
        <v/>
      </c>
      <c r="L254" s="341" t="str">
        <f t="array" ref="L254">if(U254="","",XLOOKUP(U254,Master[Company],Master[Line Distance],"Unknown",0,1))</f>
        <v/>
      </c>
      <c r="M254" s="394"/>
      <c r="N254" s="341"/>
      <c r="O254" s="341"/>
      <c r="P254" s="341" t="str">
        <f t="array" ref="P254">if(U254="","",XLOOKUP(U254,Master[Company],Master[Terms],"NA",0,1))</f>
        <v/>
      </c>
      <c r="Q254" s="341" t="str">
        <f t="shared" si="14"/>
        <v/>
      </c>
      <c r="R254" s="341" t="str">
        <f t="array" ref="R254">if(U254="","",XLOOKUP(U254,Master[Company],Master[Group],"NA",0,1))</f>
        <v/>
      </c>
      <c r="S254" s="341" t="str">
        <f t="array" ref="S254">if(U254="","",XLOOKUP(U254,Master[Company],Master[Loading Location],"NA",0,1))</f>
        <v/>
      </c>
      <c r="T254" s="341" t="str">
        <f t="array" ref="T254">if(U254="","",XLOOKUP(U254,Master[Company],Master[Acronym],"NA",0,1))</f>
        <v/>
      </c>
      <c r="U254" s="341"/>
      <c r="V254" s="342"/>
      <c r="W254" s="342"/>
      <c r="X254" s="341"/>
      <c r="Y254" s="341" t="str">
        <f t="shared" si="11"/>
        <v/>
      </c>
      <c r="Z254" s="341"/>
      <c r="AA254" s="341"/>
      <c r="AB254" s="341"/>
      <c r="AC254" s="401"/>
      <c r="AD254" s="563"/>
      <c r="AE254" s="564"/>
      <c r="AF254" s="564"/>
      <c r="AG254" s="564"/>
      <c r="AH254" s="564"/>
      <c r="AI254" s="564"/>
      <c r="AJ254" s="564"/>
      <c r="AK254" s="565"/>
      <c r="AL254" s="564"/>
      <c r="AM254" s="564"/>
      <c r="AN254" s="564"/>
      <c r="AO254" s="564"/>
      <c r="AP254" s="564"/>
      <c r="AQ254" s="564"/>
      <c r="AR254" s="564"/>
      <c r="AS254" s="564"/>
      <c r="AT254" s="394"/>
      <c r="AU254" s="306"/>
      <c r="AV254" s="306"/>
      <c r="AW254" s="394"/>
      <c r="AX254" s="401"/>
      <c r="AY254" s="341"/>
      <c r="AZ254" s="341"/>
      <c r="BA254" s="341"/>
      <c r="BB254" s="341"/>
      <c r="BC254" s="393"/>
      <c r="BD254" s="341"/>
      <c r="BE254" s="341"/>
      <c r="BF254" s="341"/>
      <c r="BG254" s="402"/>
      <c r="BH254" s="403"/>
      <c r="BI254" s="405"/>
      <c r="BJ254" s="405"/>
      <c r="BK254" s="405"/>
      <c r="BL254" s="405"/>
      <c r="BM254" s="514"/>
    </row>
    <row r="255" ht="18.75" customHeight="1">
      <c r="A255" s="336" t="str">
        <f t="shared" si="12"/>
        <v/>
      </c>
      <c r="B255" s="506"/>
      <c r="C255" s="559"/>
      <c r="D255" s="560" t="str">
        <f t="shared" si="13"/>
        <v/>
      </c>
      <c r="E255" s="401"/>
      <c r="F255" s="394"/>
      <c r="G255" s="341" t="str">
        <f t="array" ref="G255">IF(C255="","",XLOOKUP(C255,'Master Data'!K:K,'Master Data'!N:N,"Input in Master Data",0,1))</f>
        <v/>
      </c>
      <c r="H255" s="341" t="str">
        <f t="array" ref="H255">IF(C255="","",XLOOKUP(C255,'Master Data'!K:K,'Master Data'!O:O,"Input in Master Data",0,1))</f>
        <v/>
      </c>
      <c r="I255" s="341" t="str">
        <f t="array" ref="I255">if(U255="","",XLOOKUP(U255,Master[Company],Master[Blow],"Unknown",0,1))</f>
        <v/>
      </c>
      <c r="J255" s="341" t="str">
        <f t="array" ref="J255">if(U255="","",XLOOKUP(U255,Master[Company],Master[Pigging],"Unknown",0,1))</f>
        <v/>
      </c>
      <c r="K255" s="341" t="str">
        <f t="array" ref="K255">if(U255="","",XLOOKUP(U255,Master[Company],Master[Load Method],"Unknown",0,1))</f>
        <v/>
      </c>
      <c r="L255" s="341" t="str">
        <f t="array" ref="L255">if(U255="","",XLOOKUP(U255,Master[Company],Master[Line Distance],"Unknown",0,1))</f>
        <v/>
      </c>
      <c r="M255" s="394"/>
      <c r="N255" s="341"/>
      <c r="O255" s="341"/>
      <c r="P255" s="341" t="str">
        <f t="array" ref="P255">if(U255="","",XLOOKUP(U255,Master[Company],Master[Terms],"NA",0,1))</f>
        <v/>
      </c>
      <c r="Q255" s="341" t="str">
        <f t="shared" si="14"/>
        <v/>
      </c>
      <c r="R255" s="341" t="str">
        <f t="array" ref="R255">if(U255="","",XLOOKUP(U255,Master[Company],Master[Group],"NA",0,1))</f>
        <v/>
      </c>
      <c r="S255" s="341" t="str">
        <f t="array" ref="S255">if(U255="","",XLOOKUP(U255,Master[Company],Master[Loading Location],"NA",0,1))</f>
        <v/>
      </c>
      <c r="T255" s="341" t="str">
        <f t="array" ref="T255">if(U255="","",XLOOKUP(U255,Master[Company],Master[Acronym],"NA",0,1))</f>
        <v/>
      </c>
      <c r="U255" s="341"/>
      <c r="V255" s="342"/>
      <c r="W255" s="342"/>
      <c r="X255" s="341"/>
      <c r="Y255" s="341" t="str">
        <f t="shared" si="11"/>
        <v/>
      </c>
      <c r="Z255" s="341"/>
      <c r="AA255" s="341"/>
      <c r="AB255" s="341"/>
      <c r="AC255" s="401"/>
      <c r="AD255" s="563"/>
      <c r="AE255" s="564"/>
      <c r="AF255" s="564"/>
      <c r="AG255" s="564"/>
      <c r="AH255" s="564"/>
      <c r="AI255" s="564"/>
      <c r="AJ255" s="564"/>
      <c r="AK255" s="565"/>
      <c r="AL255" s="564"/>
      <c r="AM255" s="564"/>
      <c r="AN255" s="564"/>
      <c r="AO255" s="564"/>
      <c r="AP255" s="564"/>
      <c r="AQ255" s="564"/>
      <c r="AR255" s="564"/>
      <c r="AS255" s="564"/>
      <c r="AT255" s="394"/>
      <c r="AU255" s="306"/>
      <c r="AV255" s="306"/>
      <c r="AW255" s="394"/>
      <c r="AX255" s="401"/>
      <c r="AY255" s="341"/>
      <c r="AZ255" s="341"/>
      <c r="BA255" s="341"/>
      <c r="BB255" s="341"/>
      <c r="BC255" s="393"/>
      <c r="BD255" s="341"/>
      <c r="BE255" s="341"/>
      <c r="BF255" s="341"/>
      <c r="BG255" s="402"/>
      <c r="BH255" s="403"/>
      <c r="BI255" s="405"/>
      <c r="BJ255" s="405"/>
      <c r="BK255" s="405"/>
      <c r="BL255" s="405"/>
      <c r="BM255" s="514"/>
    </row>
    <row r="256" ht="18.75" customHeight="1">
      <c r="A256" s="336" t="str">
        <f t="shared" si="12"/>
        <v/>
      </c>
      <c r="B256" s="506"/>
      <c r="C256" s="559"/>
      <c r="D256" s="560" t="str">
        <f t="shared" si="13"/>
        <v/>
      </c>
      <c r="E256" s="401"/>
      <c r="F256" s="394"/>
      <c r="G256" s="341" t="str">
        <f t="array" ref="G256">IF(C256="","",XLOOKUP(C256,'Master Data'!K:K,'Master Data'!N:N,"Input in Master Data",0,1))</f>
        <v/>
      </c>
      <c r="H256" s="341" t="str">
        <f t="array" ref="H256">IF(C256="","",XLOOKUP(C256,'Master Data'!K:K,'Master Data'!O:O,"Input in Master Data",0,1))</f>
        <v/>
      </c>
      <c r="I256" s="341" t="str">
        <f t="array" ref="I256">if(U256="","",XLOOKUP(U256,Master[Company],Master[Blow],"Unknown",0,1))</f>
        <v/>
      </c>
      <c r="J256" s="341" t="str">
        <f t="array" ref="J256">if(U256="","",XLOOKUP(U256,Master[Company],Master[Pigging],"Unknown",0,1))</f>
        <v/>
      </c>
      <c r="K256" s="341" t="str">
        <f t="array" ref="K256">if(U256="","",XLOOKUP(U256,Master[Company],Master[Load Method],"Unknown",0,1))</f>
        <v/>
      </c>
      <c r="L256" s="341" t="str">
        <f t="array" ref="L256">if(U256="","",XLOOKUP(U256,Master[Company],Master[Line Distance],"Unknown",0,1))</f>
        <v/>
      </c>
      <c r="M256" s="394"/>
      <c r="N256" s="341"/>
      <c r="O256" s="341"/>
      <c r="P256" s="341" t="str">
        <f t="array" ref="P256">if(U256="","",XLOOKUP(U256,Master[Company],Master[Terms],"NA",0,1))</f>
        <v/>
      </c>
      <c r="Q256" s="341" t="str">
        <f t="shared" si="14"/>
        <v/>
      </c>
      <c r="R256" s="341" t="str">
        <f t="array" ref="R256">if(U256="","",XLOOKUP(U256,Master[Company],Master[Group],"NA",0,1))</f>
        <v/>
      </c>
      <c r="S256" s="341" t="str">
        <f t="array" ref="S256">if(U256="","",XLOOKUP(U256,Master[Company],Master[Loading Location],"NA",0,1))</f>
        <v/>
      </c>
      <c r="T256" s="341" t="str">
        <f t="array" ref="T256">if(U256="","",XLOOKUP(U256,Master[Company],Master[Acronym],"NA",0,1))</f>
        <v/>
      </c>
      <c r="U256" s="341"/>
      <c r="V256" s="342"/>
      <c r="W256" s="342"/>
      <c r="X256" s="341"/>
      <c r="Y256" s="341" t="str">
        <f t="shared" si="11"/>
        <v/>
      </c>
      <c r="Z256" s="341"/>
      <c r="AA256" s="341"/>
      <c r="AB256" s="341"/>
      <c r="AC256" s="401"/>
      <c r="AD256" s="563"/>
      <c r="AE256" s="564"/>
      <c r="AF256" s="564"/>
      <c r="AG256" s="564"/>
      <c r="AH256" s="564"/>
      <c r="AI256" s="564"/>
      <c r="AJ256" s="564"/>
      <c r="AK256" s="565"/>
      <c r="AL256" s="564"/>
      <c r="AM256" s="564"/>
      <c r="AN256" s="564"/>
      <c r="AO256" s="564"/>
      <c r="AP256" s="564"/>
      <c r="AQ256" s="564"/>
      <c r="AR256" s="564"/>
      <c r="AS256" s="564"/>
      <c r="AT256" s="394"/>
      <c r="AU256" s="306"/>
      <c r="AV256" s="306"/>
      <c r="AW256" s="394"/>
      <c r="AX256" s="401"/>
      <c r="AY256" s="341"/>
      <c r="AZ256" s="341"/>
      <c r="BA256" s="341"/>
      <c r="BB256" s="341"/>
      <c r="BC256" s="393"/>
      <c r="BD256" s="341"/>
      <c r="BE256" s="341"/>
      <c r="BF256" s="341"/>
      <c r="BG256" s="402"/>
      <c r="BH256" s="403"/>
      <c r="BI256" s="405"/>
      <c r="BJ256" s="405"/>
      <c r="BK256" s="405"/>
      <c r="BL256" s="405"/>
      <c r="BM256" s="514"/>
    </row>
    <row r="257" ht="18.75" customHeight="1">
      <c r="A257" s="336" t="str">
        <f t="shared" si="12"/>
        <v/>
      </c>
      <c r="B257" s="506"/>
      <c r="C257" s="559"/>
      <c r="D257" s="560" t="str">
        <f t="shared" si="13"/>
        <v/>
      </c>
      <c r="E257" s="401"/>
      <c r="F257" s="394"/>
      <c r="G257" s="341" t="str">
        <f t="array" ref="G257">IF(C257="","",XLOOKUP(C257,'Master Data'!K:K,'Master Data'!N:N,"Input in Master Data",0,1))</f>
        <v/>
      </c>
      <c r="H257" s="341" t="str">
        <f t="array" ref="H257">IF(C257="","",XLOOKUP(C257,'Master Data'!K:K,'Master Data'!O:O,"Input in Master Data",0,1))</f>
        <v/>
      </c>
      <c r="I257" s="341" t="str">
        <f t="array" ref="I257">if(U257="","",XLOOKUP(U257,Master[Company],Master[Blow],"Unknown",0,1))</f>
        <v/>
      </c>
      <c r="J257" s="341" t="str">
        <f t="array" ref="J257">if(U257="","",XLOOKUP(U257,Master[Company],Master[Pigging],"Unknown",0,1))</f>
        <v/>
      </c>
      <c r="K257" s="341" t="str">
        <f t="array" ref="K257">if(U257="","",XLOOKUP(U257,Master[Company],Master[Load Method],"Unknown",0,1))</f>
        <v/>
      </c>
      <c r="L257" s="341" t="str">
        <f t="array" ref="L257">if(U257="","",XLOOKUP(U257,Master[Company],Master[Line Distance],"Unknown",0,1))</f>
        <v/>
      </c>
      <c r="M257" s="394"/>
      <c r="N257" s="341"/>
      <c r="O257" s="341"/>
      <c r="P257" s="341" t="str">
        <f t="array" ref="P257">if(U257="","",XLOOKUP(U257,Master[Company],Master[Terms],"NA",0,1))</f>
        <v/>
      </c>
      <c r="Q257" s="341" t="str">
        <f t="shared" si="14"/>
        <v/>
      </c>
      <c r="R257" s="341" t="str">
        <f t="array" ref="R257">if(U257="","",XLOOKUP(U257,Master[Company],Master[Group],"NA",0,1))</f>
        <v/>
      </c>
      <c r="S257" s="341" t="str">
        <f t="array" ref="S257">if(U257="","",XLOOKUP(U257,Master[Company],Master[Loading Location],"NA",0,1))</f>
        <v/>
      </c>
      <c r="T257" s="341" t="str">
        <f t="array" ref="T257">if(U257="","",XLOOKUP(U257,Master[Company],Master[Acronym],"NA",0,1))</f>
        <v/>
      </c>
      <c r="U257" s="341"/>
      <c r="V257" s="342"/>
      <c r="W257" s="342"/>
      <c r="X257" s="341"/>
      <c r="Y257" s="341" t="str">
        <f t="shared" si="11"/>
        <v/>
      </c>
      <c r="Z257" s="341"/>
      <c r="AA257" s="341"/>
      <c r="AB257" s="341"/>
      <c r="AC257" s="401"/>
      <c r="AD257" s="563"/>
      <c r="AE257" s="564"/>
      <c r="AF257" s="564"/>
      <c r="AG257" s="564"/>
      <c r="AH257" s="564"/>
      <c r="AI257" s="564"/>
      <c r="AJ257" s="564"/>
      <c r="AK257" s="565"/>
      <c r="AL257" s="564"/>
      <c r="AM257" s="564"/>
      <c r="AN257" s="564"/>
      <c r="AO257" s="564"/>
      <c r="AP257" s="564"/>
      <c r="AQ257" s="564"/>
      <c r="AR257" s="564"/>
      <c r="AS257" s="564"/>
      <c r="AT257" s="394"/>
      <c r="AU257" s="306"/>
      <c r="AV257" s="306"/>
      <c r="AW257" s="394"/>
      <c r="AX257" s="401"/>
      <c r="AY257" s="341"/>
      <c r="AZ257" s="341"/>
      <c r="BA257" s="341"/>
      <c r="BB257" s="341"/>
      <c r="BC257" s="393"/>
      <c r="BD257" s="341"/>
      <c r="BE257" s="341"/>
      <c r="BF257" s="341"/>
      <c r="BG257" s="402"/>
      <c r="BH257" s="403"/>
      <c r="BI257" s="405"/>
      <c r="BJ257" s="405"/>
      <c r="BK257" s="405"/>
      <c r="BL257" s="405"/>
      <c r="BM257" s="514"/>
    </row>
    <row r="258" ht="18.75" customHeight="1">
      <c r="A258" s="336" t="str">
        <f t="shared" si="12"/>
        <v/>
      </c>
      <c r="B258" s="506"/>
      <c r="C258" s="559"/>
      <c r="D258" s="560" t="str">
        <f t="shared" si="13"/>
        <v/>
      </c>
      <c r="E258" s="401"/>
      <c r="F258" s="394"/>
      <c r="G258" s="341" t="str">
        <f t="array" ref="G258">IF(C258="","",XLOOKUP(C258,'Master Data'!K:K,'Master Data'!N:N,"Input in Master Data",0,1))</f>
        <v/>
      </c>
      <c r="H258" s="341" t="str">
        <f t="array" ref="H258">IF(C258="","",XLOOKUP(C258,'Master Data'!K:K,'Master Data'!O:O,"Input in Master Data",0,1))</f>
        <v/>
      </c>
      <c r="I258" s="341" t="str">
        <f t="array" ref="I258">if(U258="","",XLOOKUP(U258,Master[Company],Master[Blow],"Unknown",0,1))</f>
        <v/>
      </c>
      <c r="J258" s="341" t="str">
        <f t="array" ref="J258">if(U258="","",XLOOKUP(U258,Master[Company],Master[Pigging],"Unknown",0,1))</f>
        <v/>
      </c>
      <c r="K258" s="341" t="str">
        <f t="array" ref="K258">if(U258="","",XLOOKUP(U258,Master[Company],Master[Load Method],"Unknown",0,1))</f>
        <v/>
      </c>
      <c r="L258" s="341" t="str">
        <f t="array" ref="L258">if(U258="","",XLOOKUP(U258,Master[Company],Master[Line Distance],"Unknown",0,1))</f>
        <v/>
      </c>
      <c r="M258" s="394"/>
      <c r="N258" s="341"/>
      <c r="O258" s="341"/>
      <c r="P258" s="341" t="str">
        <f t="array" ref="P258">if(U258="","",XLOOKUP(U258,Master[Company],Master[Terms],"NA",0,1))</f>
        <v/>
      </c>
      <c r="Q258" s="341" t="str">
        <f t="shared" si="14"/>
        <v/>
      </c>
      <c r="R258" s="341" t="str">
        <f t="array" ref="R258">if(U258="","",XLOOKUP(U258,Master[Company],Master[Group],"NA",0,1))</f>
        <v/>
      </c>
      <c r="S258" s="341" t="str">
        <f t="array" ref="S258">if(U258="","",XLOOKUP(U258,Master[Company],Master[Loading Location],"NA",0,1))</f>
        <v/>
      </c>
      <c r="T258" s="341" t="str">
        <f t="array" ref="T258">if(U258="","",XLOOKUP(U258,Master[Company],Master[Acronym],"NA",0,1))</f>
        <v/>
      </c>
      <c r="U258" s="341"/>
      <c r="V258" s="342"/>
      <c r="W258" s="342"/>
      <c r="X258" s="341"/>
      <c r="Y258" s="341" t="str">
        <f t="shared" si="11"/>
        <v/>
      </c>
      <c r="Z258" s="341"/>
      <c r="AA258" s="341"/>
      <c r="AB258" s="341"/>
      <c r="AC258" s="401"/>
      <c r="AD258" s="563"/>
      <c r="AE258" s="564"/>
      <c r="AF258" s="564"/>
      <c r="AG258" s="564"/>
      <c r="AH258" s="564"/>
      <c r="AI258" s="564"/>
      <c r="AJ258" s="564"/>
      <c r="AK258" s="565"/>
      <c r="AL258" s="564"/>
      <c r="AM258" s="564"/>
      <c r="AN258" s="564"/>
      <c r="AO258" s="564"/>
      <c r="AP258" s="564"/>
      <c r="AQ258" s="564"/>
      <c r="AR258" s="564"/>
      <c r="AS258" s="564"/>
      <c r="AT258" s="394"/>
      <c r="AU258" s="306"/>
      <c r="AV258" s="306"/>
      <c r="AW258" s="394"/>
      <c r="AX258" s="401"/>
      <c r="AY258" s="341"/>
      <c r="AZ258" s="341"/>
      <c r="BA258" s="341"/>
      <c r="BB258" s="341"/>
      <c r="BC258" s="393"/>
      <c r="BD258" s="341"/>
      <c r="BE258" s="341"/>
      <c r="BF258" s="341"/>
      <c r="BG258" s="402"/>
      <c r="BH258" s="403"/>
      <c r="BI258" s="405"/>
      <c r="BJ258" s="405"/>
      <c r="BK258" s="405"/>
      <c r="BL258" s="405"/>
      <c r="BM258" s="514"/>
    </row>
    <row r="259" ht="18.75" customHeight="1">
      <c r="A259" s="336" t="str">
        <f t="shared" si="12"/>
        <v/>
      </c>
      <c r="B259" s="506"/>
      <c r="C259" s="559"/>
      <c r="D259" s="560" t="str">
        <f t="shared" si="13"/>
        <v/>
      </c>
      <c r="E259" s="401"/>
      <c r="F259" s="394"/>
      <c r="G259" s="341" t="str">
        <f t="array" ref="G259">IF(C259="","",XLOOKUP(C259,'Master Data'!K:K,'Master Data'!N:N,"Input in Master Data",0,1))</f>
        <v/>
      </c>
      <c r="H259" s="341" t="str">
        <f t="array" ref="H259">IF(C259="","",XLOOKUP(C259,'Master Data'!K:K,'Master Data'!O:O,"Input in Master Data",0,1))</f>
        <v/>
      </c>
      <c r="I259" s="341" t="str">
        <f t="array" ref="I259">if(U259="","",XLOOKUP(U259,Master[Company],Master[Blow],"Unknown",0,1))</f>
        <v/>
      </c>
      <c r="J259" s="341" t="str">
        <f t="array" ref="J259">if(U259="","",XLOOKUP(U259,Master[Company],Master[Pigging],"Unknown",0,1))</f>
        <v/>
      </c>
      <c r="K259" s="341" t="str">
        <f t="array" ref="K259">if(U259="","",XLOOKUP(U259,Master[Company],Master[Load Method],"Unknown",0,1))</f>
        <v/>
      </c>
      <c r="L259" s="341" t="str">
        <f t="array" ref="L259">if(U259="","",XLOOKUP(U259,Master[Company],Master[Line Distance],"Unknown",0,1))</f>
        <v/>
      </c>
      <c r="M259" s="394"/>
      <c r="N259" s="341"/>
      <c r="O259" s="341"/>
      <c r="P259" s="341" t="str">
        <f t="array" ref="P259">if(U259="","",XLOOKUP(U259,Master[Company],Master[Terms],"NA",0,1))</f>
        <v/>
      </c>
      <c r="Q259" s="341" t="str">
        <f t="shared" si="14"/>
        <v/>
      </c>
      <c r="R259" s="341" t="str">
        <f t="array" ref="R259">if(U259="","",XLOOKUP(U259,Master[Company],Master[Group],"NA",0,1))</f>
        <v/>
      </c>
      <c r="S259" s="341" t="str">
        <f t="array" ref="S259">if(U259="","",XLOOKUP(U259,Master[Company],Master[Loading Location],"NA",0,1))</f>
        <v/>
      </c>
      <c r="T259" s="341" t="str">
        <f t="array" ref="T259">if(U259="","",XLOOKUP(U259,Master[Company],Master[Acronym],"NA",0,1))</f>
        <v/>
      </c>
      <c r="U259" s="341"/>
      <c r="V259" s="342"/>
      <c r="W259" s="342"/>
      <c r="X259" s="341"/>
      <c r="Y259" s="341" t="str">
        <f t="shared" si="11"/>
        <v/>
      </c>
      <c r="Z259" s="341"/>
      <c r="AA259" s="341"/>
      <c r="AB259" s="341"/>
      <c r="AC259" s="401"/>
      <c r="AD259" s="563"/>
      <c r="AE259" s="564"/>
      <c r="AF259" s="564"/>
      <c r="AG259" s="564"/>
      <c r="AH259" s="564"/>
      <c r="AI259" s="564"/>
      <c r="AJ259" s="564"/>
      <c r="AK259" s="565"/>
      <c r="AL259" s="564"/>
      <c r="AM259" s="564"/>
      <c r="AN259" s="564"/>
      <c r="AO259" s="564"/>
      <c r="AP259" s="564"/>
      <c r="AQ259" s="564"/>
      <c r="AR259" s="564"/>
      <c r="AS259" s="564"/>
      <c r="AT259" s="394"/>
      <c r="AU259" s="306"/>
      <c r="AV259" s="306"/>
      <c r="AW259" s="394"/>
      <c r="AX259" s="401"/>
      <c r="AY259" s="341"/>
      <c r="AZ259" s="341"/>
      <c r="BA259" s="341"/>
      <c r="BB259" s="341"/>
      <c r="BC259" s="393"/>
      <c r="BD259" s="341"/>
      <c r="BE259" s="341"/>
      <c r="BF259" s="341"/>
      <c r="BG259" s="402"/>
      <c r="BH259" s="403"/>
      <c r="BI259" s="405"/>
      <c r="BJ259" s="405"/>
      <c r="BK259" s="405"/>
      <c r="BL259" s="405"/>
      <c r="BM259" s="514"/>
    </row>
    <row r="260" ht="18.75" customHeight="1">
      <c r="A260" s="336" t="str">
        <f t="shared" si="12"/>
        <v/>
      </c>
      <c r="B260" s="506"/>
      <c r="C260" s="559"/>
      <c r="D260" s="560" t="str">
        <f t="shared" si="13"/>
        <v/>
      </c>
      <c r="E260" s="401"/>
      <c r="F260" s="394"/>
      <c r="G260" s="341" t="str">
        <f t="array" ref="G260">IF(C260="","",XLOOKUP(C260,'Master Data'!K:K,'Master Data'!N:N,"Input in Master Data",0,1))</f>
        <v/>
      </c>
      <c r="H260" s="341" t="str">
        <f t="array" ref="H260">IF(C260="","",XLOOKUP(C260,'Master Data'!K:K,'Master Data'!O:O,"Input in Master Data",0,1))</f>
        <v/>
      </c>
      <c r="I260" s="341" t="str">
        <f t="array" ref="I260">if(U260="","",XLOOKUP(U260,Master[Company],Master[Blow],"Unknown",0,1))</f>
        <v/>
      </c>
      <c r="J260" s="341" t="str">
        <f t="array" ref="J260">if(U260="","",XLOOKUP(U260,Master[Company],Master[Pigging],"Unknown",0,1))</f>
        <v/>
      </c>
      <c r="K260" s="341" t="str">
        <f t="array" ref="K260">if(U260="","",XLOOKUP(U260,Master[Company],Master[Load Method],"Unknown",0,1))</f>
        <v/>
      </c>
      <c r="L260" s="341" t="str">
        <f t="array" ref="L260">if(U260="","",XLOOKUP(U260,Master[Company],Master[Line Distance],"Unknown",0,1))</f>
        <v/>
      </c>
      <c r="M260" s="394"/>
      <c r="N260" s="341"/>
      <c r="O260" s="341"/>
      <c r="P260" s="341" t="str">
        <f t="array" ref="P260">if(U260="","",XLOOKUP(U260,Master[Company],Master[Terms],"NA",0,1))</f>
        <v/>
      </c>
      <c r="Q260" s="341" t="str">
        <f t="shared" si="14"/>
        <v/>
      </c>
      <c r="R260" s="341" t="str">
        <f t="array" ref="R260">if(U260="","",XLOOKUP(U260,Master[Company],Master[Group],"NA",0,1))</f>
        <v/>
      </c>
      <c r="S260" s="341" t="str">
        <f t="array" ref="S260">if(U260="","",XLOOKUP(U260,Master[Company],Master[Loading Location],"NA",0,1))</f>
        <v/>
      </c>
      <c r="T260" s="341" t="str">
        <f t="array" ref="T260">if(U260="","",XLOOKUP(U260,Master[Company],Master[Acronym],"NA",0,1))</f>
        <v/>
      </c>
      <c r="U260" s="341"/>
      <c r="V260" s="342"/>
      <c r="W260" s="342"/>
      <c r="X260" s="341"/>
      <c r="Y260" s="341" t="str">
        <f t="shared" si="11"/>
        <v/>
      </c>
      <c r="Z260" s="341"/>
      <c r="AA260" s="341"/>
      <c r="AB260" s="341"/>
      <c r="AC260" s="401"/>
      <c r="AD260" s="563"/>
      <c r="AE260" s="564"/>
      <c r="AF260" s="564"/>
      <c r="AG260" s="564"/>
      <c r="AH260" s="564"/>
      <c r="AI260" s="564"/>
      <c r="AJ260" s="564"/>
      <c r="AK260" s="565"/>
      <c r="AL260" s="564"/>
      <c r="AM260" s="564"/>
      <c r="AN260" s="564"/>
      <c r="AO260" s="564"/>
      <c r="AP260" s="564"/>
      <c r="AQ260" s="564"/>
      <c r="AR260" s="564"/>
      <c r="AS260" s="564"/>
      <c r="AT260" s="394"/>
      <c r="AU260" s="306"/>
      <c r="AV260" s="306"/>
      <c r="AW260" s="394"/>
      <c r="AX260" s="401"/>
      <c r="AY260" s="341"/>
      <c r="AZ260" s="341"/>
      <c r="BA260" s="341"/>
      <c r="BB260" s="341"/>
      <c r="BC260" s="393"/>
      <c r="BD260" s="341"/>
      <c r="BE260" s="341"/>
      <c r="BF260" s="341"/>
      <c r="BG260" s="402"/>
      <c r="BH260" s="403"/>
      <c r="BI260" s="405"/>
      <c r="BJ260" s="405"/>
      <c r="BK260" s="405"/>
      <c r="BL260" s="405"/>
      <c r="BM260" s="514"/>
    </row>
    <row r="261" ht="18.75" customHeight="1">
      <c r="A261" s="336" t="str">
        <f t="shared" si="12"/>
        <v/>
      </c>
      <c r="B261" s="506"/>
      <c r="C261" s="559"/>
      <c r="D261" s="560" t="str">
        <f t="shared" si="13"/>
        <v/>
      </c>
      <c r="E261" s="401"/>
      <c r="F261" s="394"/>
      <c r="G261" s="341" t="str">
        <f t="array" ref="G261">IF(C261="","",XLOOKUP(C261,'Master Data'!K:K,'Master Data'!N:N,"Input in Master Data",0,1))</f>
        <v/>
      </c>
      <c r="H261" s="341" t="str">
        <f t="array" ref="H261">IF(C261="","",XLOOKUP(C261,'Master Data'!K:K,'Master Data'!O:O,"Input in Master Data",0,1))</f>
        <v/>
      </c>
      <c r="I261" s="341" t="str">
        <f t="array" ref="I261">if(U261="","",XLOOKUP(U261,Master[Company],Master[Blow],"Unknown",0,1))</f>
        <v/>
      </c>
      <c r="J261" s="341" t="str">
        <f t="array" ref="J261">if(U261="","",XLOOKUP(U261,Master[Company],Master[Pigging],"Unknown",0,1))</f>
        <v/>
      </c>
      <c r="K261" s="341" t="str">
        <f t="array" ref="K261">if(U261="","",XLOOKUP(U261,Master[Company],Master[Load Method],"Unknown",0,1))</f>
        <v/>
      </c>
      <c r="L261" s="341" t="str">
        <f t="array" ref="L261">if(U261="","",XLOOKUP(U261,Master[Company],Master[Line Distance],"Unknown",0,1))</f>
        <v/>
      </c>
      <c r="M261" s="394"/>
      <c r="N261" s="341"/>
      <c r="O261" s="341"/>
      <c r="P261" s="341" t="str">
        <f t="array" ref="P261">if(U261="","",XLOOKUP(U261,Master[Company],Master[Terms],"NA",0,1))</f>
        <v/>
      </c>
      <c r="Q261" s="341" t="str">
        <f t="shared" si="14"/>
        <v/>
      </c>
      <c r="R261" s="341" t="str">
        <f t="array" ref="R261">if(U261="","",XLOOKUP(U261,Master[Company],Master[Group],"NA",0,1))</f>
        <v/>
      </c>
      <c r="S261" s="341" t="str">
        <f t="array" ref="S261">if(U261="","",XLOOKUP(U261,Master[Company],Master[Loading Location],"NA",0,1))</f>
        <v/>
      </c>
      <c r="T261" s="341" t="str">
        <f t="array" ref="T261">if(U261="","",XLOOKUP(U261,Master[Company],Master[Acronym],"NA",0,1))</f>
        <v/>
      </c>
      <c r="U261" s="341"/>
      <c r="V261" s="342"/>
      <c r="W261" s="342"/>
      <c r="X261" s="341"/>
      <c r="Y261" s="341" t="str">
        <f t="shared" si="11"/>
        <v/>
      </c>
      <c r="Z261" s="341"/>
      <c r="AA261" s="341"/>
      <c r="AB261" s="341"/>
      <c r="AC261" s="401"/>
      <c r="AD261" s="563"/>
      <c r="AE261" s="564"/>
      <c r="AF261" s="564"/>
      <c r="AG261" s="564"/>
      <c r="AH261" s="564"/>
      <c r="AI261" s="564"/>
      <c r="AJ261" s="564"/>
      <c r="AK261" s="565"/>
      <c r="AL261" s="564"/>
      <c r="AM261" s="564"/>
      <c r="AN261" s="564"/>
      <c r="AO261" s="564"/>
      <c r="AP261" s="564"/>
      <c r="AQ261" s="564"/>
      <c r="AR261" s="564"/>
      <c r="AS261" s="564"/>
      <c r="AT261" s="394"/>
      <c r="AU261" s="306"/>
      <c r="AV261" s="306"/>
      <c r="AW261" s="394"/>
      <c r="AX261" s="401"/>
      <c r="AY261" s="341"/>
      <c r="AZ261" s="341"/>
      <c r="BA261" s="341"/>
      <c r="BB261" s="341"/>
      <c r="BC261" s="393"/>
      <c r="BD261" s="341"/>
      <c r="BE261" s="341"/>
      <c r="BF261" s="341"/>
      <c r="BG261" s="402"/>
      <c r="BH261" s="403"/>
      <c r="BI261" s="405"/>
      <c r="BJ261" s="405"/>
      <c r="BK261" s="405"/>
      <c r="BL261" s="405"/>
      <c r="BM261" s="514"/>
    </row>
    <row r="262" ht="18.75" customHeight="1">
      <c r="A262" s="336" t="str">
        <f t="shared" si="12"/>
        <v/>
      </c>
      <c r="B262" s="506"/>
      <c r="C262" s="559"/>
      <c r="D262" s="560" t="str">
        <f t="shared" si="13"/>
        <v/>
      </c>
      <c r="E262" s="401"/>
      <c r="F262" s="394"/>
      <c r="G262" s="341" t="str">
        <f t="array" ref="G262">IF(C262="","",XLOOKUP(C262,'Master Data'!K:K,'Master Data'!N:N,"Input in Master Data",0,1))</f>
        <v/>
      </c>
      <c r="H262" s="341" t="str">
        <f t="array" ref="H262">IF(C262="","",XLOOKUP(C262,'Master Data'!K:K,'Master Data'!O:O,"Input in Master Data",0,1))</f>
        <v/>
      </c>
      <c r="I262" s="341" t="str">
        <f t="array" ref="I262">if(U262="","",XLOOKUP(U262,Master[Company],Master[Blow],"Unknown",0,1))</f>
        <v/>
      </c>
      <c r="J262" s="341" t="str">
        <f t="array" ref="J262">if(U262="","",XLOOKUP(U262,Master[Company],Master[Pigging],"Unknown",0,1))</f>
        <v/>
      </c>
      <c r="K262" s="341" t="str">
        <f t="array" ref="K262">if(U262="","",XLOOKUP(U262,Master[Company],Master[Load Method],"Unknown",0,1))</f>
        <v/>
      </c>
      <c r="L262" s="341" t="str">
        <f t="array" ref="L262">if(U262="","",XLOOKUP(U262,Master[Company],Master[Line Distance],"Unknown",0,1))</f>
        <v/>
      </c>
      <c r="M262" s="394"/>
      <c r="N262" s="341"/>
      <c r="O262" s="341"/>
      <c r="P262" s="341" t="str">
        <f t="array" ref="P262">if(U262="","",XLOOKUP(U262,Master[Company],Master[Terms],"NA",0,1))</f>
        <v/>
      </c>
      <c r="Q262" s="341" t="str">
        <f t="shared" si="14"/>
        <v/>
      </c>
      <c r="R262" s="341" t="str">
        <f t="array" ref="R262">if(U262="","",XLOOKUP(U262,Master[Company],Master[Group],"NA",0,1))</f>
        <v/>
      </c>
      <c r="S262" s="341" t="str">
        <f t="array" ref="S262">if(U262="","",XLOOKUP(U262,Master[Company],Master[Loading Location],"NA",0,1))</f>
        <v/>
      </c>
      <c r="T262" s="341" t="str">
        <f t="array" ref="T262">if(U262="","",XLOOKUP(U262,Master[Company],Master[Acronym],"NA",0,1))</f>
        <v/>
      </c>
      <c r="U262" s="341"/>
      <c r="V262" s="342"/>
      <c r="W262" s="342"/>
      <c r="X262" s="341"/>
      <c r="Y262" s="341" t="str">
        <f t="shared" si="11"/>
        <v/>
      </c>
      <c r="Z262" s="341"/>
      <c r="AA262" s="341"/>
      <c r="AB262" s="341"/>
      <c r="AC262" s="401"/>
      <c r="AD262" s="563"/>
      <c r="AE262" s="564"/>
      <c r="AF262" s="564"/>
      <c r="AG262" s="564"/>
      <c r="AH262" s="564"/>
      <c r="AI262" s="564"/>
      <c r="AJ262" s="564"/>
      <c r="AK262" s="565"/>
      <c r="AL262" s="564"/>
      <c r="AM262" s="564"/>
      <c r="AN262" s="564"/>
      <c r="AO262" s="564"/>
      <c r="AP262" s="564"/>
      <c r="AQ262" s="564"/>
      <c r="AR262" s="564"/>
      <c r="AS262" s="564"/>
      <c r="AT262" s="394"/>
      <c r="AU262" s="306"/>
      <c r="AV262" s="306"/>
      <c r="AW262" s="394"/>
      <c r="AX262" s="401"/>
      <c r="AY262" s="341"/>
      <c r="AZ262" s="341"/>
      <c r="BA262" s="341"/>
      <c r="BB262" s="341"/>
      <c r="BC262" s="393"/>
      <c r="BD262" s="341"/>
      <c r="BE262" s="341"/>
      <c r="BF262" s="341"/>
      <c r="BG262" s="402"/>
      <c r="BH262" s="403"/>
      <c r="BI262" s="405"/>
      <c r="BJ262" s="405"/>
      <c r="BK262" s="405"/>
      <c r="BL262" s="405"/>
      <c r="BM262" s="514"/>
    </row>
    <row r="263" ht="18.75" customHeight="1">
      <c r="A263" s="336" t="str">
        <f t="shared" si="12"/>
        <v/>
      </c>
      <c r="B263" s="506"/>
      <c r="C263" s="559"/>
      <c r="D263" s="560" t="str">
        <f t="shared" si="13"/>
        <v/>
      </c>
      <c r="E263" s="401"/>
      <c r="F263" s="394"/>
      <c r="G263" s="341" t="str">
        <f t="array" ref="G263">IF(C263="","",XLOOKUP(C263,'Master Data'!K:K,'Master Data'!N:N,"Input in Master Data",0,1))</f>
        <v/>
      </c>
      <c r="H263" s="341" t="str">
        <f t="array" ref="H263">IF(C263="","",XLOOKUP(C263,'Master Data'!K:K,'Master Data'!O:O,"Input in Master Data",0,1))</f>
        <v/>
      </c>
      <c r="I263" s="341" t="str">
        <f t="array" ref="I263">if(U263="","",XLOOKUP(U263,Master[Company],Master[Blow],"Unknown",0,1))</f>
        <v/>
      </c>
      <c r="J263" s="341" t="str">
        <f t="array" ref="J263">if(U263="","",XLOOKUP(U263,Master[Company],Master[Pigging],"Unknown",0,1))</f>
        <v/>
      </c>
      <c r="K263" s="341" t="str">
        <f t="array" ref="K263">if(U263="","",XLOOKUP(U263,Master[Company],Master[Load Method],"Unknown",0,1))</f>
        <v/>
      </c>
      <c r="L263" s="341" t="str">
        <f t="array" ref="L263">if(U263="","",XLOOKUP(U263,Master[Company],Master[Line Distance],"Unknown",0,1))</f>
        <v/>
      </c>
      <c r="M263" s="394"/>
      <c r="N263" s="341"/>
      <c r="O263" s="341"/>
      <c r="P263" s="341" t="str">
        <f t="array" ref="P263">if(U263="","",XLOOKUP(U263,Master[Company],Master[Terms],"NA",0,1))</f>
        <v/>
      </c>
      <c r="Q263" s="341" t="str">
        <f t="shared" si="14"/>
        <v/>
      </c>
      <c r="R263" s="341" t="str">
        <f t="array" ref="R263">if(U263="","",XLOOKUP(U263,Master[Company],Master[Group],"NA",0,1))</f>
        <v/>
      </c>
      <c r="S263" s="341" t="str">
        <f t="array" ref="S263">if(U263="","",XLOOKUP(U263,Master[Company],Master[Loading Location],"NA",0,1))</f>
        <v/>
      </c>
      <c r="T263" s="341" t="str">
        <f t="array" ref="T263">if(U263="","",XLOOKUP(U263,Master[Company],Master[Acronym],"NA",0,1))</f>
        <v/>
      </c>
      <c r="U263" s="341"/>
      <c r="V263" s="342"/>
      <c r="W263" s="342"/>
      <c r="X263" s="341"/>
      <c r="Y263" s="341" t="str">
        <f t="shared" si="11"/>
        <v/>
      </c>
      <c r="Z263" s="341"/>
      <c r="AA263" s="341"/>
      <c r="AB263" s="341"/>
      <c r="AC263" s="401"/>
      <c r="AD263" s="563"/>
      <c r="AE263" s="564"/>
      <c r="AF263" s="564"/>
      <c r="AG263" s="564"/>
      <c r="AH263" s="564"/>
      <c r="AI263" s="564"/>
      <c r="AJ263" s="564"/>
      <c r="AK263" s="565"/>
      <c r="AL263" s="564"/>
      <c r="AM263" s="564"/>
      <c r="AN263" s="564"/>
      <c r="AO263" s="564"/>
      <c r="AP263" s="564"/>
      <c r="AQ263" s="564"/>
      <c r="AR263" s="564"/>
      <c r="AS263" s="564"/>
      <c r="AT263" s="394"/>
      <c r="AU263" s="306"/>
      <c r="AV263" s="306"/>
      <c r="AW263" s="394"/>
      <c r="AX263" s="401"/>
      <c r="AY263" s="341"/>
      <c r="AZ263" s="341"/>
      <c r="BA263" s="341"/>
      <c r="BB263" s="341"/>
      <c r="BC263" s="393"/>
      <c r="BD263" s="341"/>
      <c r="BE263" s="341"/>
      <c r="BF263" s="341"/>
      <c r="BG263" s="402"/>
      <c r="BH263" s="403"/>
      <c r="BI263" s="405"/>
      <c r="BJ263" s="405"/>
      <c r="BK263" s="405"/>
      <c r="BL263" s="405"/>
      <c r="BM263" s="514"/>
    </row>
    <row r="264" ht="18.75" customHeight="1">
      <c r="A264" s="336" t="str">
        <f t="shared" si="12"/>
        <v/>
      </c>
      <c r="B264" s="506"/>
      <c r="C264" s="559"/>
      <c r="D264" s="560" t="str">
        <f t="shared" si="13"/>
        <v/>
      </c>
      <c r="E264" s="401"/>
      <c r="F264" s="394"/>
      <c r="G264" s="341" t="str">
        <f t="array" ref="G264">IF(C264="","",XLOOKUP(C264,'Master Data'!K:K,'Master Data'!N:N,"Input in Master Data",0,1))</f>
        <v/>
      </c>
      <c r="H264" s="341" t="str">
        <f t="array" ref="H264">IF(C264="","",XLOOKUP(C264,'Master Data'!K:K,'Master Data'!O:O,"Input in Master Data",0,1))</f>
        <v/>
      </c>
      <c r="I264" s="341" t="str">
        <f t="array" ref="I264">if(U264="","",XLOOKUP(U264,Master[Company],Master[Blow],"Unknown",0,1))</f>
        <v/>
      </c>
      <c r="J264" s="341" t="str">
        <f t="array" ref="J264">if(U264="","",XLOOKUP(U264,Master[Company],Master[Pigging],"Unknown",0,1))</f>
        <v/>
      </c>
      <c r="K264" s="341" t="str">
        <f t="array" ref="K264">if(U264="","",XLOOKUP(U264,Master[Company],Master[Load Method],"Unknown",0,1))</f>
        <v/>
      </c>
      <c r="L264" s="341" t="str">
        <f t="array" ref="L264">if(U264="","",XLOOKUP(U264,Master[Company],Master[Line Distance],"Unknown",0,1))</f>
        <v/>
      </c>
      <c r="M264" s="394"/>
      <c r="N264" s="341"/>
      <c r="O264" s="341"/>
      <c r="P264" s="341" t="str">
        <f t="array" ref="P264">if(U264="","",XLOOKUP(U264,Master[Company],Master[Terms],"NA",0,1))</f>
        <v/>
      </c>
      <c r="Q264" s="341" t="str">
        <f t="shared" si="14"/>
        <v/>
      </c>
      <c r="R264" s="341" t="str">
        <f t="array" ref="R264">if(U264="","",XLOOKUP(U264,Master[Company],Master[Group],"NA",0,1))</f>
        <v/>
      </c>
      <c r="S264" s="341" t="str">
        <f t="array" ref="S264">if(U264="","",XLOOKUP(U264,Master[Company],Master[Loading Location],"NA",0,1))</f>
        <v/>
      </c>
      <c r="T264" s="341" t="str">
        <f t="array" ref="T264">if(U264="","",XLOOKUP(U264,Master[Company],Master[Acronym],"NA",0,1))</f>
        <v/>
      </c>
      <c r="U264" s="341"/>
      <c r="V264" s="342"/>
      <c r="W264" s="342"/>
      <c r="X264" s="341"/>
      <c r="Y264" s="341" t="str">
        <f t="shared" si="11"/>
        <v/>
      </c>
      <c r="Z264" s="341"/>
      <c r="AA264" s="341"/>
      <c r="AB264" s="341"/>
      <c r="AC264" s="401"/>
      <c r="AD264" s="563"/>
      <c r="AE264" s="564"/>
      <c r="AF264" s="564"/>
      <c r="AG264" s="564"/>
      <c r="AH264" s="564"/>
      <c r="AI264" s="564"/>
      <c r="AJ264" s="564"/>
      <c r="AK264" s="565"/>
      <c r="AL264" s="564"/>
      <c r="AM264" s="564"/>
      <c r="AN264" s="564"/>
      <c r="AO264" s="564"/>
      <c r="AP264" s="564"/>
      <c r="AQ264" s="564"/>
      <c r="AR264" s="564"/>
      <c r="AS264" s="564"/>
      <c r="AT264" s="394"/>
      <c r="AU264" s="306"/>
      <c r="AV264" s="306"/>
      <c r="AW264" s="394"/>
      <c r="AX264" s="401"/>
      <c r="AY264" s="341"/>
      <c r="AZ264" s="341"/>
      <c r="BA264" s="341"/>
      <c r="BB264" s="341"/>
      <c r="BC264" s="393"/>
      <c r="BD264" s="341"/>
      <c r="BE264" s="341"/>
      <c r="BF264" s="341"/>
      <c r="BG264" s="402"/>
      <c r="BH264" s="403"/>
      <c r="BI264" s="405"/>
      <c r="BJ264" s="405"/>
      <c r="BK264" s="405"/>
      <c r="BL264" s="405"/>
      <c r="BM264" s="514"/>
    </row>
    <row r="265" ht="18.75" customHeight="1">
      <c r="A265" s="336" t="str">
        <f t="shared" si="12"/>
        <v/>
      </c>
      <c r="B265" s="506"/>
      <c r="C265" s="559"/>
      <c r="D265" s="560" t="str">
        <f t="shared" si="13"/>
        <v/>
      </c>
      <c r="E265" s="401"/>
      <c r="F265" s="394"/>
      <c r="G265" s="341" t="str">
        <f t="array" ref="G265">IF(C265="","",XLOOKUP(C265,'Master Data'!K:K,'Master Data'!N:N,"Input in Master Data",0,1))</f>
        <v/>
      </c>
      <c r="H265" s="341" t="str">
        <f t="array" ref="H265">IF(C265="","",XLOOKUP(C265,'Master Data'!K:K,'Master Data'!O:O,"Input in Master Data",0,1))</f>
        <v/>
      </c>
      <c r="I265" s="341" t="str">
        <f t="array" ref="I265">if(U265="","",XLOOKUP(U265,Master[Company],Master[Blow],"Unknown",0,1))</f>
        <v/>
      </c>
      <c r="J265" s="341" t="str">
        <f t="array" ref="J265">if(U265="","",XLOOKUP(U265,Master[Company],Master[Pigging],"Unknown",0,1))</f>
        <v/>
      </c>
      <c r="K265" s="341" t="str">
        <f t="array" ref="K265">if(U265="","",XLOOKUP(U265,Master[Company],Master[Load Method],"Unknown",0,1))</f>
        <v/>
      </c>
      <c r="L265" s="341" t="str">
        <f t="array" ref="L265">if(U265="","",XLOOKUP(U265,Master[Company],Master[Line Distance],"Unknown",0,1))</f>
        <v/>
      </c>
      <c r="M265" s="394"/>
      <c r="N265" s="341"/>
      <c r="O265" s="341"/>
      <c r="P265" s="341" t="str">
        <f t="array" ref="P265">if(U265="","",XLOOKUP(U265,Master[Company],Master[Terms],"NA",0,1))</f>
        <v/>
      </c>
      <c r="Q265" s="341" t="str">
        <f t="shared" si="14"/>
        <v/>
      </c>
      <c r="R265" s="341" t="str">
        <f t="array" ref="R265">if(U265="","",XLOOKUP(U265,Master[Company],Master[Group],"NA",0,1))</f>
        <v/>
      </c>
      <c r="S265" s="341" t="str">
        <f t="array" ref="S265">if(U265="","",XLOOKUP(U265,Master[Company],Master[Loading Location],"NA",0,1))</f>
        <v/>
      </c>
      <c r="T265" s="341" t="str">
        <f t="array" ref="T265">if(U265="","",XLOOKUP(U265,Master[Company],Master[Acronym],"NA",0,1))</f>
        <v/>
      </c>
      <c r="U265" s="341"/>
      <c r="V265" s="342"/>
      <c r="W265" s="342"/>
      <c r="X265" s="341"/>
      <c r="Y265" s="341" t="str">
        <f t="shared" si="11"/>
        <v/>
      </c>
      <c r="Z265" s="341"/>
      <c r="AA265" s="341"/>
      <c r="AB265" s="341"/>
      <c r="AC265" s="401"/>
      <c r="AD265" s="563"/>
      <c r="AE265" s="564"/>
      <c r="AF265" s="564"/>
      <c r="AG265" s="564"/>
      <c r="AH265" s="564"/>
      <c r="AI265" s="564"/>
      <c r="AJ265" s="564"/>
      <c r="AK265" s="565"/>
      <c r="AL265" s="564"/>
      <c r="AM265" s="564"/>
      <c r="AN265" s="564"/>
      <c r="AO265" s="564"/>
      <c r="AP265" s="564"/>
      <c r="AQ265" s="564"/>
      <c r="AR265" s="564"/>
      <c r="AS265" s="564"/>
      <c r="AT265" s="394"/>
      <c r="AU265" s="306"/>
      <c r="AV265" s="306"/>
      <c r="AW265" s="394"/>
      <c r="AX265" s="401"/>
      <c r="AY265" s="341"/>
      <c r="AZ265" s="341"/>
      <c r="BA265" s="341"/>
      <c r="BB265" s="341"/>
      <c r="BC265" s="393"/>
      <c r="BD265" s="341"/>
      <c r="BE265" s="341"/>
      <c r="BF265" s="341"/>
      <c r="BG265" s="402"/>
      <c r="BH265" s="403"/>
      <c r="BI265" s="405"/>
      <c r="BJ265" s="405"/>
      <c r="BK265" s="405"/>
      <c r="BL265" s="405"/>
      <c r="BM265" s="514"/>
    </row>
    <row r="266" ht="18.75" customHeight="1">
      <c r="A266" s="336" t="str">
        <f t="shared" si="12"/>
        <v/>
      </c>
      <c r="B266" s="506"/>
      <c r="C266" s="559"/>
      <c r="D266" s="560" t="str">
        <f t="shared" si="13"/>
        <v/>
      </c>
      <c r="E266" s="401"/>
      <c r="F266" s="394"/>
      <c r="G266" s="341" t="str">
        <f t="array" ref="G266">IF(C266="","",XLOOKUP(C266,'Master Data'!K:K,'Master Data'!N:N,"Input in Master Data",0,1))</f>
        <v/>
      </c>
      <c r="H266" s="341" t="str">
        <f t="array" ref="H266">IF(C266="","",XLOOKUP(C266,'Master Data'!K:K,'Master Data'!O:O,"Input in Master Data",0,1))</f>
        <v/>
      </c>
      <c r="I266" s="341" t="str">
        <f t="array" ref="I266">if(U266="","",XLOOKUP(U266,Master[Company],Master[Blow],"Unknown",0,1))</f>
        <v/>
      </c>
      <c r="J266" s="341" t="str">
        <f t="array" ref="J266">if(U266="","",XLOOKUP(U266,Master[Company],Master[Pigging],"Unknown",0,1))</f>
        <v/>
      </c>
      <c r="K266" s="341" t="str">
        <f t="array" ref="K266">if(U266="","",XLOOKUP(U266,Master[Company],Master[Load Method],"Unknown",0,1))</f>
        <v/>
      </c>
      <c r="L266" s="341" t="str">
        <f t="array" ref="L266">if(U266="","",XLOOKUP(U266,Master[Company],Master[Line Distance],"Unknown",0,1))</f>
        <v/>
      </c>
      <c r="M266" s="394"/>
      <c r="N266" s="341"/>
      <c r="O266" s="341"/>
      <c r="P266" s="341" t="str">
        <f t="array" ref="P266">if(U266="","",XLOOKUP(U266,Master[Company],Master[Terms],"NA",0,1))</f>
        <v/>
      </c>
      <c r="Q266" s="341" t="str">
        <f t="shared" si="14"/>
        <v/>
      </c>
      <c r="R266" s="341" t="str">
        <f t="array" ref="R266">if(U266="","",XLOOKUP(U266,Master[Company],Master[Group],"NA",0,1))</f>
        <v/>
      </c>
      <c r="S266" s="341" t="str">
        <f t="array" ref="S266">if(U266="","",XLOOKUP(U266,Master[Company],Master[Loading Location],"NA",0,1))</f>
        <v/>
      </c>
      <c r="T266" s="341" t="str">
        <f t="array" ref="T266">if(U266="","",XLOOKUP(U266,Master[Company],Master[Acronym],"NA",0,1))</f>
        <v/>
      </c>
      <c r="U266" s="341"/>
      <c r="V266" s="342"/>
      <c r="W266" s="342"/>
      <c r="X266" s="341"/>
      <c r="Y266" s="341" t="str">
        <f t="shared" si="11"/>
        <v/>
      </c>
      <c r="Z266" s="341"/>
      <c r="AA266" s="341"/>
      <c r="AB266" s="341"/>
      <c r="AC266" s="401"/>
      <c r="AD266" s="563"/>
      <c r="AE266" s="564"/>
      <c r="AF266" s="564"/>
      <c r="AG266" s="564"/>
      <c r="AH266" s="564"/>
      <c r="AI266" s="564"/>
      <c r="AJ266" s="564"/>
      <c r="AK266" s="565"/>
      <c r="AL266" s="564"/>
      <c r="AM266" s="564"/>
      <c r="AN266" s="564"/>
      <c r="AO266" s="564"/>
      <c r="AP266" s="564"/>
      <c r="AQ266" s="564"/>
      <c r="AR266" s="564"/>
      <c r="AS266" s="564"/>
      <c r="AT266" s="394"/>
      <c r="AU266" s="306"/>
      <c r="AV266" s="306"/>
      <c r="AW266" s="394"/>
      <c r="AX266" s="401"/>
      <c r="AY266" s="341"/>
      <c r="AZ266" s="341"/>
      <c r="BA266" s="341"/>
      <c r="BB266" s="341"/>
      <c r="BC266" s="393"/>
      <c r="BD266" s="341"/>
      <c r="BE266" s="341"/>
      <c r="BF266" s="341"/>
      <c r="BG266" s="402"/>
      <c r="BH266" s="403"/>
      <c r="BI266" s="405"/>
      <c r="BJ266" s="405"/>
      <c r="BK266" s="405"/>
      <c r="BL266" s="405"/>
      <c r="BM266" s="514"/>
    </row>
    <row r="267" ht="18.75" customHeight="1">
      <c r="A267" s="336" t="str">
        <f t="shared" si="12"/>
        <v/>
      </c>
      <c r="B267" s="506"/>
      <c r="C267" s="559"/>
      <c r="D267" s="560" t="str">
        <f t="shared" si="13"/>
        <v/>
      </c>
      <c r="E267" s="401"/>
      <c r="F267" s="394"/>
      <c r="G267" s="341" t="str">
        <f t="array" ref="G267">IF(C267="","",XLOOKUP(C267,'Master Data'!K:K,'Master Data'!N:N,"Input in Master Data",0,1))</f>
        <v/>
      </c>
      <c r="H267" s="341" t="str">
        <f t="array" ref="H267">IF(C267="","",XLOOKUP(C267,'Master Data'!K:K,'Master Data'!O:O,"Input in Master Data",0,1))</f>
        <v/>
      </c>
      <c r="I267" s="341" t="str">
        <f t="array" ref="I267">if(U267="","",XLOOKUP(U267,Master[Company],Master[Blow],"Unknown",0,1))</f>
        <v/>
      </c>
      <c r="J267" s="341" t="str">
        <f t="array" ref="J267">if(U267="","",XLOOKUP(U267,Master[Company],Master[Pigging],"Unknown",0,1))</f>
        <v/>
      </c>
      <c r="K267" s="341" t="str">
        <f t="array" ref="K267">if(U267="","",XLOOKUP(U267,Master[Company],Master[Load Method],"Unknown",0,1))</f>
        <v/>
      </c>
      <c r="L267" s="341" t="str">
        <f t="array" ref="L267">if(U267="","",XLOOKUP(U267,Master[Company],Master[Line Distance],"Unknown",0,1))</f>
        <v/>
      </c>
      <c r="M267" s="394"/>
      <c r="N267" s="341"/>
      <c r="O267" s="341"/>
      <c r="P267" s="341" t="str">
        <f t="array" ref="P267">if(U267="","",XLOOKUP(U267,Master[Company],Master[Terms],"NA",0,1))</f>
        <v/>
      </c>
      <c r="Q267" s="341" t="str">
        <f t="shared" si="14"/>
        <v/>
      </c>
      <c r="R267" s="341" t="str">
        <f t="array" ref="R267">if(U267="","",XLOOKUP(U267,Master[Company],Master[Group],"NA",0,1))</f>
        <v/>
      </c>
      <c r="S267" s="341" t="str">
        <f t="array" ref="S267">if(U267="","",XLOOKUP(U267,Master[Company],Master[Loading Location],"NA",0,1))</f>
        <v/>
      </c>
      <c r="T267" s="341" t="str">
        <f t="array" ref="T267">if(U267="","",XLOOKUP(U267,Master[Company],Master[Acronym],"NA",0,1))</f>
        <v/>
      </c>
      <c r="U267" s="341"/>
      <c r="V267" s="342"/>
      <c r="W267" s="342"/>
      <c r="X267" s="341"/>
      <c r="Y267" s="341" t="str">
        <f t="shared" si="11"/>
        <v/>
      </c>
      <c r="Z267" s="341"/>
      <c r="AA267" s="341"/>
      <c r="AB267" s="341"/>
      <c r="AC267" s="401"/>
      <c r="AD267" s="563"/>
      <c r="AE267" s="564"/>
      <c r="AF267" s="564"/>
      <c r="AG267" s="564"/>
      <c r="AH267" s="564"/>
      <c r="AI267" s="564"/>
      <c r="AJ267" s="564"/>
      <c r="AK267" s="565"/>
      <c r="AL267" s="564"/>
      <c r="AM267" s="564"/>
      <c r="AN267" s="564"/>
      <c r="AO267" s="564"/>
      <c r="AP267" s="564"/>
      <c r="AQ267" s="564"/>
      <c r="AR267" s="564"/>
      <c r="AS267" s="564"/>
      <c r="AT267" s="394"/>
      <c r="AU267" s="306"/>
      <c r="AV267" s="306"/>
      <c r="AW267" s="394"/>
      <c r="AX267" s="401"/>
      <c r="AY267" s="341"/>
      <c r="AZ267" s="341"/>
      <c r="BA267" s="341"/>
      <c r="BB267" s="341"/>
      <c r="BC267" s="393"/>
      <c r="BD267" s="341"/>
      <c r="BE267" s="341"/>
      <c r="BF267" s="341"/>
      <c r="BG267" s="402"/>
      <c r="BH267" s="403"/>
      <c r="BI267" s="405"/>
      <c r="BJ267" s="405"/>
      <c r="BK267" s="405"/>
      <c r="BL267" s="405"/>
      <c r="BM267" s="514"/>
    </row>
    <row r="268" ht="18.75" customHeight="1">
      <c r="A268" s="336" t="str">
        <f t="shared" si="12"/>
        <v/>
      </c>
      <c r="B268" s="506"/>
      <c r="C268" s="559"/>
      <c r="D268" s="560" t="str">
        <f t="shared" si="13"/>
        <v/>
      </c>
      <c r="E268" s="401"/>
      <c r="F268" s="394"/>
      <c r="G268" s="341" t="str">
        <f t="array" ref="G268">IF(C268="","",XLOOKUP(C268,'Master Data'!K:K,'Master Data'!N:N,"Input in Master Data",0,1))</f>
        <v/>
      </c>
      <c r="H268" s="341" t="str">
        <f t="array" ref="H268">IF(C268="","",XLOOKUP(C268,'Master Data'!K:K,'Master Data'!O:O,"Input in Master Data",0,1))</f>
        <v/>
      </c>
      <c r="I268" s="341" t="str">
        <f t="array" ref="I268">if(U268="","",XLOOKUP(U268,Master[Company],Master[Blow],"Unknown",0,1))</f>
        <v/>
      </c>
      <c r="J268" s="341" t="str">
        <f t="array" ref="J268">if(U268="","",XLOOKUP(U268,Master[Company],Master[Pigging],"Unknown",0,1))</f>
        <v/>
      </c>
      <c r="K268" s="341" t="str">
        <f t="array" ref="K268">if(U268="","",XLOOKUP(U268,Master[Company],Master[Load Method],"Unknown",0,1))</f>
        <v/>
      </c>
      <c r="L268" s="341" t="str">
        <f t="array" ref="L268">if(U268="","",XLOOKUP(U268,Master[Company],Master[Line Distance],"Unknown",0,1))</f>
        <v/>
      </c>
      <c r="M268" s="394"/>
      <c r="N268" s="341"/>
      <c r="O268" s="341"/>
      <c r="P268" s="341" t="str">
        <f t="array" ref="P268">if(U268="","",XLOOKUP(U268,Master[Company],Master[Terms],"NA",0,1))</f>
        <v/>
      </c>
      <c r="Q268" s="341" t="str">
        <f t="shared" si="14"/>
        <v/>
      </c>
      <c r="R268" s="341" t="str">
        <f t="array" ref="R268">if(U268="","",XLOOKUP(U268,Master[Company],Master[Group],"NA",0,1))</f>
        <v/>
      </c>
      <c r="S268" s="341" t="str">
        <f t="array" ref="S268">if(U268="","",XLOOKUP(U268,Master[Company],Master[Loading Location],"NA",0,1))</f>
        <v/>
      </c>
      <c r="T268" s="341" t="str">
        <f t="array" ref="T268">if(U268="","",XLOOKUP(U268,Master[Company],Master[Acronym],"NA",0,1))</f>
        <v/>
      </c>
      <c r="U268" s="341"/>
      <c r="V268" s="342"/>
      <c r="W268" s="342"/>
      <c r="X268" s="341"/>
      <c r="Y268" s="341" t="str">
        <f t="shared" si="11"/>
        <v/>
      </c>
      <c r="Z268" s="341"/>
      <c r="AA268" s="341"/>
      <c r="AB268" s="341"/>
      <c r="AC268" s="401"/>
      <c r="AD268" s="563"/>
      <c r="AE268" s="564"/>
      <c r="AF268" s="564"/>
      <c r="AG268" s="564"/>
      <c r="AH268" s="564"/>
      <c r="AI268" s="564"/>
      <c r="AJ268" s="564"/>
      <c r="AK268" s="565"/>
      <c r="AL268" s="564"/>
      <c r="AM268" s="564"/>
      <c r="AN268" s="564"/>
      <c r="AO268" s="564"/>
      <c r="AP268" s="564"/>
      <c r="AQ268" s="564"/>
      <c r="AR268" s="564"/>
      <c r="AS268" s="564"/>
      <c r="AT268" s="394"/>
      <c r="AU268" s="306"/>
      <c r="AV268" s="306"/>
      <c r="AW268" s="394"/>
      <c r="AX268" s="401"/>
      <c r="AY268" s="341"/>
      <c r="AZ268" s="341"/>
      <c r="BA268" s="341"/>
      <c r="BB268" s="341"/>
      <c r="BC268" s="393"/>
      <c r="BD268" s="341"/>
      <c r="BE268" s="341"/>
      <c r="BF268" s="341"/>
      <c r="BG268" s="402"/>
      <c r="BH268" s="403"/>
      <c r="BI268" s="405"/>
      <c r="BJ268" s="405"/>
      <c r="BK268" s="405"/>
      <c r="BL268" s="405"/>
      <c r="BM268" s="514"/>
    </row>
    <row r="269" ht="18.75" customHeight="1">
      <c r="A269" s="336" t="str">
        <f t="shared" si="12"/>
        <v/>
      </c>
      <c r="B269" s="506"/>
      <c r="C269" s="559"/>
      <c r="D269" s="560" t="str">
        <f t="shared" si="13"/>
        <v/>
      </c>
      <c r="E269" s="401"/>
      <c r="F269" s="394"/>
      <c r="G269" s="341" t="str">
        <f t="array" ref="G269">IF(C269="","",XLOOKUP(C269,'Master Data'!K:K,'Master Data'!N:N,"Input in Master Data",0,1))</f>
        <v/>
      </c>
      <c r="H269" s="341" t="str">
        <f t="array" ref="H269">IF(C269="","",XLOOKUP(C269,'Master Data'!K:K,'Master Data'!O:O,"Input in Master Data",0,1))</f>
        <v/>
      </c>
      <c r="I269" s="341" t="str">
        <f t="array" ref="I269">if(U269="","",XLOOKUP(U269,Master[Company],Master[Blow],"Unknown",0,1))</f>
        <v/>
      </c>
      <c r="J269" s="341" t="str">
        <f t="array" ref="J269">if(U269="","",XLOOKUP(U269,Master[Company],Master[Pigging],"Unknown",0,1))</f>
        <v/>
      </c>
      <c r="K269" s="341" t="str">
        <f t="array" ref="K269">if(U269="","",XLOOKUP(U269,Master[Company],Master[Load Method],"Unknown",0,1))</f>
        <v/>
      </c>
      <c r="L269" s="341" t="str">
        <f t="array" ref="L269">if(U269="","",XLOOKUP(U269,Master[Company],Master[Line Distance],"Unknown",0,1))</f>
        <v/>
      </c>
      <c r="M269" s="394"/>
      <c r="N269" s="341"/>
      <c r="O269" s="341"/>
      <c r="P269" s="341" t="str">
        <f t="array" ref="P269">if(U269="","",XLOOKUP(U269,Master[Company],Master[Terms],"NA",0,1))</f>
        <v/>
      </c>
      <c r="Q269" s="341" t="str">
        <f t="shared" si="14"/>
        <v/>
      </c>
      <c r="R269" s="341" t="str">
        <f t="array" ref="R269">if(U269="","",XLOOKUP(U269,Master[Company],Master[Group],"NA",0,1))</f>
        <v/>
      </c>
      <c r="S269" s="341" t="str">
        <f t="array" ref="S269">if(U269="","",XLOOKUP(U269,Master[Company],Master[Loading Location],"NA",0,1))</f>
        <v/>
      </c>
      <c r="T269" s="341" t="str">
        <f t="array" ref="T269">if(U269="","",XLOOKUP(U269,Master[Company],Master[Acronym],"NA",0,1))</f>
        <v/>
      </c>
      <c r="U269" s="341"/>
      <c r="V269" s="342"/>
      <c r="W269" s="342"/>
      <c r="X269" s="341"/>
      <c r="Y269" s="341" t="str">
        <f t="shared" si="11"/>
        <v/>
      </c>
      <c r="Z269" s="341"/>
      <c r="AA269" s="341"/>
      <c r="AB269" s="341"/>
      <c r="AC269" s="401"/>
      <c r="AD269" s="563"/>
      <c r="AE269" s="564"/>
      <c r="AF269" s="564"/>
      <c r="AG269" s="564"/>
      <c r="AH269" s="564"/>
      <c r="AI269" s="564"/>
      <c r="AJ269" s="564"/>
      <c r="AK269" s="565"/>
      <c r="AL269" s="564"/>
      <c r="AM269" s="564"/>
      <c r="AN269" s="564"/>
      <c r="AO269" s="564"/>
      <c r="AP269" s="564"/>
      <c r="AQ269" s="564"/>
      <c r="AR269" s="564"/>
      <c r="AS269" s="564"/>
      <c r="AT269" s="394"/>
      <c r="AU269" s="306"/>
      <c r="AV269" s="306"/>
      <c r="AW269" s="394"/>
      <c r="AX269" s="401"/>
      <c r="AY269" s="341"/>
      <c r="AZ269" s="341"/>
      <c r="BA269" s="341"/>
      <c r="BB269" s="341"/>
      <c r="BC269" s="393"/>
      <c r="BD269" s="341"/>
      <c r="BE269" s="341"/>
      <c r="BF269" s="341"/>
      <c r="BG269" s="402"/>
      <c r="BH269" s="403"/>
      <c r="BI269" s="405"/>
      <c r="BJ269" s="405"/>
      <c r="BK269" s="405"/>
      <c r="BL269" s="405"/>
      <c r="BM269" s="514"/>
    </row>
    <row r="270" ht="18.75" customHeight="1">
      <c r="A270" s="336" t="str">
        <f t="shared" si="12"/>
        <v/>
      </c>
      <c r="B270" s="506"/>
      <c r="C270" s="559"/>
      <c r="D270" s="560" t="str">
        <f t="shared" si="13"/>
        <v/>
      </c>
      <c r="E270" s="401"/>
      <c r="F270" s="394"/>
      <c r="G270" s="341" t="str">
        <f t="array" ref="G270">IF(C270="","",XLOOKUP(C270,'Master Data'!K:K,'Master Data'!N:N,"Input in Master Data",0,1))</f>
        <v/>
      </c>
      <c r="H270" s="341" t="str">
        <f t="array" ref="H270">IF(C270="","",XLOOKUP(C270,'Master Data'!K:K,'Master Data'!O:O,"Input in Master Data",0,1))</f>
        <v/>
      </c>
      <c r="I270" s="341" t="str">
        <f t="array" ref="I270">if(U270="","",XLOOKUP(U270,Master[Company],Master[Blow],"Unknown",0,1))</f>
        <v/>
      </c>
      <c r="J270" s="341" t="str">
        <f t="array" ref="J270">if(U270="","",XLOOKUP(U270,Master[Company],Master[Pigging],"Unknown",0,1))</f>
        <v/>
      </c>
      <c r="K270" s="341" t="str">
        <f t="array" ref="K270">if(U270="","",XLOOKUP(U270,Master[Company],Master[Load Method],"Unknown",0,1))</f>
        <v/>
      </c>
      <c r="L270" s="341" t="str">
        <f t="array" ref="L270">if(U270="","",XLOOKUP(U270,Master[Company],Master[Line Distance],"Unknown",0,1))</f>
        <v/>
      </c>
      <c r="M270" s="394"/>
      <c r="N270" s="341"/>
      <c r="O270" s="341"/>
      <c r="P270" s="341" t="str">
        <f t="array" ref="P270">if(U270="","",XLOOKUP(U270,Master[Company],Master[Terms],"NA",0,1))</f>
        <v/>
      </c>
      <c r="Q270" s="341" t="str">
        <f t="shared" si="14"/>
        <v/>
      </c>
      <c r="R270" s="341" t="str">
        <f t="array" ref="R270">if(U270="","",XLOOKUP(U270,Master[Company],Master[Group],"NA",0,1))</f>
        <v/>
      </c>
      <c r="S270" s="341" t="str">
        <f t="array" ref="S270">if(U270="","",XLOOKUP(U270,Master[Company],Master[Loading Location],"NA",0,1))</f>
        <v/>
      </c>
      <c r="T270" s="341" t="str">
        <f t="array" ref="T270">if(U270="","",XLOOKUP(U270,Master[Company],Master[Acronym],"NA",0,1))</f>
        <v/>
      </c>
      <c r="U270" s="341"/>
      <c r="V270" s="342"/>
      <c r="W270" s="342"/>
      <c r="X270" s="341"/>
      <c r="Y270" s="341" t="str">
        <f t="shared" si="11"/>
        <v/>
      </c>
      <c r="Z270" s="341"/>
      <c r="AA270" s="341"/>
      <c r="AB270" s="341"/>
      <c r="AC270" s="401"/>
      <c r="AD270" s="563"/>
      <c r="AE270" s="564"/>
      <c r="AF270" s="564"/>
      <c r="AG270" s="564"/>
      <c r="AH270" s="564"/>
      <c r="AI270" s="564"/>
      <c r="AJ270" s="564"/>
      <c r="AK270" s="565"/>
      <c r="AL270" s="564"/>
      <c r="AM270" s="564"/>
      <c r="AN270" s="564"/>
      <c r="AO270" s="564"/>
      <c r="AP270" s="564"/>
      <c r="AQ270" s="564"/>
      <c r="AR270" s="564"/>
      <c r="AS270" s="564"/>
      <c r="AT270" s="394"/>
      <c r="AU270" s="306"/>
      <c r="AV270" s="306"/>
      <c r="AW270" s="394"/>
      <c r="AX270" s="401"/>
      <c r="AY270" s="341"/>
      <c r="AZ270" s="341"/>
      <c r="BA270" s="341"/>
      <c r="BB270" s="341"/>
      <c r="BC270" s="393"/>
      <c r="BD270" s="341"/>
      <c r="BE270" s="341"/>
      <c r="BF270" s="341"/>
      <c r="BG270" s="402"/>
      <c r="BH270" s="403"/>
      <c r="BI270" s="405"/>
      <c r="BJ270" s="405"/>
      <c r="BK270" s="405"/>
      <c r="BL270" s="405"/>
      <c r="BM270" s="514"/>
    </row>
    <row r="271" ht="18.75" customHeight="1">
      <c r="A271" s="336" t="str">
        <f t="shared" si="12"/>
        <v/>
      </c>
      <c r="B271" s="506"/>
      <c r="C271" s="559"/>
      <c r="D271" s="560" t="str">
        <f t="shared" si="13"/>
        <v/>
      </c>
      <c r="E271" s="401"/>
      <c r="F271" s="394"/>
      <c r="G271" s="341" t="str">
        <f t="array" ref="G271">IF(C271="","",XLOOKUP(C271,'Master Data'!K:K,'Master Data'!N:N,"Input in Master Data",0,1))</f>
        <v/>
      </c>
      <c r="H271" s="341" t="str">
        <f t="array" ref="H271">IF(C271="","",XLOOKUP(C271,'Master Data'!K:K,'Master Data'!O:O,"Input in Master Data",0,1))</f>
        <v/>
      </c>
      <c r="I271" s="341" t="str">
        <f t="array" ref="I271">if(U271="","",XLOOKUP(U271,Master[Company],Master[Blow],"Unknown",0,1))</f>
        <v/>
      </c>
      <c r="J271" s="341" t="str">
        <f t="array" ref="J271">if(U271="","",XLOOKUP(U271,Master[Company],Master[Pigging],"Unknown",0,1))</f>
        <v/>
      </c>
      <c r="K271" s="341" t="str">
        <f t="array" ref="K271">if(U271="","",XLOOKUP(U271,Master[Company],Master[Load Method],"Unknown",0,1))</f>
        <v/>
      </c>
      <c r="L271" s="341" t="str">
        <f t="array" ref="L271">if(U271="","",XLOOKUP(U271,Master[Company],Master[Line Distance],"Unknown",0,1))</f>
        <v/>
      </c>
      <c r="M271" s="394"/>
      <c r="N271" s="341"/>
      <c r="O271" s="341"/>
      <c r="P271" s="341" t="str">
        <f t="array" ref="P271">if(U271="","",XLOOKUP(U271,Master[Company],Master[Terms],"NA",0,1))</f>
        <v/>
      </c>
      <c r="Q271" s="341" t="str">
        <f t="shared" si="14"/>
        <v/>
      </c>
      <c r="R271" s="341" t="str">
        <f t="array" ref="R271">if(U271="","",XLOOKUP(U271,Master[Company],Master[Group],"NA",0,1))</f>
        <v/>
      </c>
      <c r="S271" s="341" t="str">
        <f t="array" ref="S271">if(U271="","",XLOOKUP(U271,Master[Company],Master[Loading Location],"NA",0,1))</f>
        <v/>
      </c>
      <c r="T271" s="341" t="str">
        <f t="array" ref="T271">if(U271="","",XLOOKUP(U271,Master[Company],Master[Acronym],"NA",0,1))</f>
        <v/>
      </c>
      <c r="U271" s="341"/>
      <c r="V271" s="342"/>
      <c r="W271" s="342"/>
      <c r="X271" s="341"/>
      <c r="Y271" s="341" t="str">
        <f t="shared" si="11"/>
        <v/>
      </c>
      <c r="Z271" s="341"/>
      <c r="AA271" s="341"/>
      <c r="AB271" s="341"/>
      <c r="AC271" s="401"/>
      <c r="AD271" s="563"/>
      <c r="AE271" s="564"/>
      <c r="AF271" s="564"/>
      <c r="AG271" s="564"/>
      <c r="AH271" s="564"/>
      <c r="AI271" s="564"/>
      <c r="AJ271" s="564"/>
      <c r="AK271" s="565"/>
      <c r="AL271" s="564"/>
      <c r="AM271" s="564"/>
      <c r="AN271" s="564"/>
      <c r="AO271" s="564"/>
      <c r="AP271" s="564"/>
      <c r="AQ271" s="564"/>
      <c r="AR271" s="564"/>
      <c r="AS271" s="564"/>
      <c r="AT271" s="394"/>
      <c r="AU271" s="306"/>
      <c r="AV271" s="306"/>
      <c r="AW271" s="394"/>
      <c r="AX271" s="401"/>
      <c r="AY271" s="341"/>
      <c r="AZ271" s="341"/>
      <c r="BA271" s="341"/>
      <c r="BB271" s="341"/>
      <c r="BC271" s="393"/>
      <c r="BD271" s="341"/>
      <c r="BE271" s="341"/>
      <c r="BF271" s="341"/>
      <c r="BG271" s="402"/>
      <c r="BH271" s="403"/>
      <c r="BI271" s="405"/>
      <c r="BJ271" s="405"/>
      <c r="BK271" s="405"/>
      <c r="BL271" s="405"/>
      <c r="BM271" s="514"/>
    </row>
    <row r="272" ht="18.75" customHeight="1">
      <c r="A272" s="336" t="str">
        <f t="shared" si="12"/>
        <v/>
      </c>
      <c r="B272" s="506"/>
      <c r="C272" s="559"/>
      <c r="D272" s="560" t="str">
        <f t="shared" si="13"/>
        <v/>
      </c>
      <c r="E272" s="401"/>
      <c r="F272" s="394"/>
      <c r="G272" s="341" t="str">
        <f t="array" ref="G272">IF(C272="","",XLOOKUP(C272,'Master Data'!K:K,'Master Data'!N:N,"Input in Master Data",0,1))</f>
        <v/>
      </c>
      <c r="H272" s="341" t="str">
        <f t="array" ref="H272">IF(C272="","",XLOOKUP(C272,'Master Data'!K:K,'Master Data'!O:O,"Input in Master Data",0,1))</f>
        <v/>
      </c>
      <c r="I272" s="341" t="str">
        <f t="array" ref="I272">if(U272="","",XLOOKUP(U272,Master[Company],Master[Blow],"Unknown",0,1))</f>
        <v/>
      </c>
      <c r="J272" s="341" t="str">
        <f t="array" ref="J272">if(U272="","",XLOOKUP(U272,Master[Company],Master[Pigging],"Unknown",0,1))</f>
        <v/>
      </c>
      <c r="K272" s="341" t="str">
        <f t="array" ref="K272">if(U272="","",XLOOKUP(U272,Master[Company],Master[Load Method],"Unknown",0,1))</f>
        <v/>
      </c>
      <c r="L272" s="341" t="str">
        <f t="array" ref="L272">if(U272="","",XLOOKUP(U272,Master[Company],Master[Line Distance],"Unknown",0,1))</f>
        <v/>
      </c>
      <c r="M272" s="394"/>
      <c r="N272" s="341"/>
      <c r="O272" s="341"/>
      <c r="P272" s="341" t="str">
        <f t="array" ref="P272">if(U272="","",XLOOKUP(U272,Master[Company],Master[Terms],"NA",0,1))</f>
        <v/>
      </c>
      <c r="Q272" s="341" t="str">
        <f t="shared" si="14"/>
        <v/>
      </c>
      <c r="R272" s="341" t="str">
        <f t="array" ref="R272">if(U272="","",XLOOKUP(U272,Master[Company],Master[Group],"NA",0,1))</f>
        <v/>
      </c>
      <c r="S272" s="341" t="str">
        <f t="array" ref="S272">if(U272="","",XLOOKUP(U272,Master[Company],Master[Loading Location],"NA",0,1))</f>
        <v/>
      </c>
      <c r="T272" s="341" t="str">
        <f t="array" ref="T272">if(U272="","",XLOOKUP(U272,Master[Company],Master[Acronym],"NA",0,1))</f>
        <v/>
      </c>
      <c r="U272" s="341"/>
      <c r="V272" s="342"/>
      <c r="W272" s="342"/>
      <c r="X272" s="341"/>
      <c r="Y272" s="341" t="str">
        <f t="shared" si="11"/>
        <v/>
      </c>
      <c r="Z272" s="341"/>
      <c r="AA272" s="341"/>
      <c r="AB272" s="341"/>
      <c r="AC272" s="401"/>
      <c r="AD272" s="563"/>
      <c r="AE272" s="564"/>
      <c r="AF272" s="564"/>
      <c r="AG272" s="564"/>
      <c r="AH272" s="564"/>
      <c r="AI272" s="564"/>
      <c r="AJ272" s="564"/>
      <c r="AK272" s="565"/>
      <c r="AL272" s="564"/>
      <c r="AM272" s="564"/>
      <c r="AN272" s="564"/>
      <c r="AO272" s="564"/>
      <c r="AP272" s="564"/>
      <c r="AQ272" s="564"/>
      <c r="AR272" s="564"/>
      <c r="AS272" s="564"/>
      <c r="AT272" s="394"/>
      <c r="AU272" s="306"/>
      <c r="AV272" s="306"/>
      <c r="AW272" s="394"/>
      <c r="AX272" s="401"/>
      <c r="AY272" s="341"/>
      <c r="AZ272" s="341"/>
      <c r="BA272" s="341"/>
      <c r="BB272" s="341"/>
      <c r="BC272" s="393"/>
      <c r="BD272" s="341"/>
      <c r="BE272" s="341"/>
      <c r="BF272" s="341"/>
      <c r="BG272" s="402"/>
      <c r="BH272" s="403"/>
      <c r="BI272" s="405"/>
      <c r="BJ272" s="405"/>
      <c r="BK272" s="405"/>
      <c r="BL272" s="405"/>
      <c r="BM272" s="514"/>
    </row>
    <row r="273" ht="18.75" customHeight="1">
      <c r="A273" s="336" t="str">
        <f t="shared" si="12"/>
        <v/>
      </c>
      <c r="B273" s="506"/>
      <c r="C273" s="559"/>
      <c r="D273" s="560" t="str">
        <f t="shared" si="13"/>
        <v/>
      </c>
      <c r="E273" s="401"/>
      <c r="F273" s="394"/>
      <c r="G273" s="341" t="str">
        <f t="array" ref="G273">IF(C273="","",XLOOKUP(C273,'Master Data'!K:K,'Master Data'!N:N,"Input in Master Data",0,1))</f>
        <v/>
      </c>
      <c r="H273" s="341" t="str">
        <f t="array" ref="H273">IF(C273="","",XLOOKUP(C273,'Master Data'!K:K,'Master Data'!O:O,"Input in Master Data",0,1))</f>
        <v/>
      </c>
      <c r="I273" s="341" t="str">
        <f t="array" ref="I273">if(U273="","",XLOOKUP(U273,Master[Company],Master[Blow],"Unknown",0,1))</f>
        <v/>
      </c>
      <c r="J273" s="341" t="str">
        <f t="array" ref="J273">if(U273="","",XLOOKUP(U273,Master[Company],Master[Pigging],"Unknown",0,1))</f>
        <v/>
      </c>
      <c r="K273" s="341" t="str">
        <f t="array" ref="K273">if(U273="","",XLOOKUP(U273,Master[Company],Master[Load Method],"Unknown",0,1))</f>
        <v/>
      </c>
      <c r="L273" s="341" t="str">
        <f t="array" ref="L273">if(U273="","",XLOOKUP(U273,Master[Company],Master[Line Distance],"Unknown",0,1))</f>
        <v/>
      </c>
      <c r="M273" s="394"/>
      <c r="N273" s="341"/>
      <c r="O273" s="341"/>
      <c r="P273" s="341" t="str">
        <f t="array" ref="P273">if(U273="","",XLOOKUP(U273,Master[Company],Master[Terms],"NA",0,1))</f>
        <v/>
      </c>
      <c r="Q273" s="341" t="str">
        <f t="shared" si="14"/>
        <v/>
      </c>
      <c r="R273" s="341" t="str">
        <f t="array" ref="R273">if(U273="","",XLOOKUP(U273,Master[Company],Master[Group],"NA",0,1))</f>
        <v/>
      </c>
      <c r="S273" s="341" t="str">
        <f t="array" ref="S273">if(U273="","",XLOOKUP(U273,Master[Company],Master[Loading Location],"NA",0,1))</f>
        <v/>
      </c>
      <c r="T273" s="341" t="str">
        <f t="array" ref="T273">if(U273="","",XLOOKUP(U273,Master[Company],Master[Acronym],"NA",0,1))</f>
        <v/>
      </c>
      <c r="U273" s="341"/>
      <c r="V273" s="342"/>
      <c r="W273" s="342"/>
      <c r="X273" s="341"/>
      <c r="Y273" s="341" t="str">
        <f t="shared" si="11"/>
        <v/>
      </c>
      <c r="Z273" s="341"/>
      <c r="AA273" s="341"/>
      <c r="AB273" s="341"/>
      <c r="AC273" s="401"/>
      <c r="AD273" s="563"/>
      <c r="AE273" s="564"/>
      <c r="AF273" s="564"/>
      <c r="AG273" s="564"/>
      <c r="AH273" s="564"/>
      <c r="AI273" s="564"/>
      <c r="AJ273" s="564"/>
      <c r="AK273" s="565"/>
      <c r="AL273" s="564"/>
      <c r="AM273" s="564"/>
      <c r="AN273" s="564"/>
      <c r="AO273" s="564"/>
      <c r="AP273" s="564"/>
      <c r="AQ273" s="564"/>
      <c r="AR273" s="564"/>
      <c r="AS273" s="564"/>
      <c r="AT273" s="394"/>
      <c r="AU273" s="306"/>
      <c r="AV273" s="306"/>
      <c r="AW273" s="394"/>
      <c r="AX273" s="401"/>
      <c r="AY273" s="341"/>
      <c r="AZ273" s="341"/>
      <c r="BA273" s="341"/>
      <c r="BB273" s="341"/>
      <c r="BC273" s="393"/>
      <c r="BD273" s="341"/>
      <c r="BE273" s="341"/>
      <c r="BF273" s="341"/>
      <c r="BG273" s="402"/>
      <c r="BH273" s="403"/>
      <c r="BI273" s="405"/>
      <c r="BJ273" s="405"/>
      <c r="BK273" s="405"/>
      <c r="BL273" s="405"/>
      <c r="BM273" s="514"/>
    </row>
    <row r="274" ht="18.75" customHeight="1">
      <c r="A274" s="336" t="str">
        <f t="shared" si="12"/>
        <v/>
      </c>
      <c r="B274" s="506"/>
      <c r="C274" s="559"/>
      <c r="D274" s="560" t="str">
        <f t="shared" si="13"/>
        <v/>
      </c>
      <c r="E274" s="401"/>
      <c r="F274" s="394"/>
      <c r="G274" s="341" t="str">
        <f t="array" ref="G274">IF(C274="","",XLOOKUP(C274,'Master Data'!K:K,'Master Data'!N:N,"Input in Master Data",0,1))</f>
        <v/>
      </c>
      <c r="H274" s="341" t="str">
        <f t="array" ref="H274">IF(C274="","",XLOOKUP(C274,'Master Data'!K:K,'Master Data'!O:O,"Input in Master Data",0,1))</f>
        <v/>
      </c>
      <c r="I274" s="341" t="str">
        <f t="array" ref="I274">if(U274="","",XLOOKUP(U274,Master[Company],Master[Blow],"Unknown",0,1))</f>
        <v/>
      </c>
      <c r="J274" s="341" t="str">
        <f t="array" ref="J274">if(U274="","",XLOOKUP(U274,Master[Company],Master[Pigging],"Unknown",0,1))</f>
        <v/>
      </c>
      <c r="K274" s="341" t="str">
        <f t="array" ref="K274">if(U274="","",XLOOKUP(U274,Master[Company],Master[Load Method],"Unknown",0,1))</f>
        <v/>
      </c>
      <c r="L274" s="341" t="str">
        <f t="array" ref="L274">if(U274="","",XLOOKUP(U274,Master[Company],Master[Line Distance],"Unknown",0,1))</f>
        <v/>
      </c>
      <c r="M274" s="394"/>
      <c r="N274" s="341"/>
      <c r="O274" s="341"/>
      <c r="P274" s="341" t="str">
        <f t="array" ref="P274">if(U274="","",XLOOKUP(U274,Master[Company],Master[Terms],"NA",0,1))</f>
        <v/>
      </c>
      <c r="Q274" s="341" t="str">
        <f t="shared" si="14"/>
        <v/>
      </c>
      <c r="R274" s="341" t="str">
        <f t="array" ref="R274">if(U274="","",XLOOKUP(U274,Master[Company],Master[Group],"NA",0,1))</f>
        <v/>
      </c>
      <c r="S274" s="341" t="str">
        <f t="array" ref="S274">if(U274="","",XLOOKUP(U274,Master[Company],Master[Loading Location],"NA",0,1))</f>
        <v/>
      </c>
      <c r="T274" s="341" t="str">
        <f t="array" ref="T274">if(U274="","",XLOOKUP(U274,Master[Company],Master[Acronym],"NA",0,1))</f>
        <v/>
      </c>
      <c r="U274" s="341"/>
      <c r="V274" s="342"/>
      <c r="W274" s="342"/>
      <c r="X274" s="341"/>
      <c r="Y274" s="341" t="str">
        <f t="shared" si="11"/>
        <v/>
      </c>
      <c r="Z274" s="341"/>
      <c r="AA274" s="341"/>
      <c r="AB274" s="341"/>
      <c r="AC274" s="401"/>
      <c r="AD274" s="563"/>
      <c r="AE274" s="564"/>
      <c r="AF274" s="564"/>
      <c r="AG274" s="564"/>
      <c r="AH274" s="564"/>
      <c r="AI274" s="564"/>
      <c r="AJ274" s="564"/>
      <c r="AK274" s="565"/>
      <c r="AL274" s="564"/>
      <c r="AM274" s="564"/>
      <c r="AN274" s="564"/>
      <c r="AO274" s="564"/>
      <c r="AP274" s="564"/>
      <c r="AQ274" s="564"/>
      <c r="AR274" s="564"/>
      <c r="AS274" s="564"/>
      <c r="AT274" s="394"/>
      <c r="AU274" s="306"/>
      <c r="AV274" s="306"/>
      <c r="AW274" s="394"/>
      <c r="AX274" s="401"/>
      <c r="AY274" s="341"/>
      <c r="AZ274" s="341"/>
      <c r="BA274" s="341"/>
      <c r="BB274" s="341"/>
      <c r="BC274" s="393"/>
      <c r="BD274" s="341"/>
      <c r="BE274" s="341"/>
      <c r="BF274" s="341"/>
      <c r="BG274" s="402"/>
      <c r="BH274" s="403"/>
      <c r="BI274" s="405"/>
      <c r="BJ274" s="405"/>
      <c r="BK274" s="405"/>
      <c r="BL274" s="405"/>
      <c r="BM274" s="514"/>
    </row>
    <row r="275" ht="18.75" customHeight="1">
      <c r="A275" s="336" t="str">
        <f t="shared" si="12"/>
        <v/>
      </c>
      <c r="B275" s="506"/>
      <c r="C275" s="559"/>
      <c r="D275" s="560" t="str">
        <f t="shared" si="13"/>
        <v/>
      </c>
      <c r="E275" s="401"/>
      <c r="F275" s="394"/>
      <c r="G275" s="341" t="str">
        <f t="array" ref="G275">IF(C275="","",XLOOKUP(C275,'Master Data'!K:K,'Master Data'!N:N,"Input in Master Data",0,1))</f>
        <v/>
      </c>
      <c r="H275" s="341" t="str">
        <f t="array" ref="H275">IF(C275="","",XLOOKUP(C275,'Master Data'!K:K,'Master Data'!O:O,"Input in Master Data",0,1))</f>
        <v/>
      </c>
      <c r="I275" s="341" t="str">
        <f t="array" ref="I275">if(U275="","",XLOOKUP(U275,Master[Company],Master[Blow],"Unknown",0,1))</f>
        <v/>
      </c>
      <c r="J275" s="341" t="str">
        <f t="array" ref="J275">if(U275="","",XLOOKUP(U275,Master[Company],Master[Pigging],"Unknown",0,1))</f>
        <v/>
      </c>
      <c r="K275" s="341" t="str">
        <f t="array" ref="K275">if(U275="","",XLOOKUP(U275,Master[Company],Master[Load Method],"Unknown",0,1))</f>
        <v/>
      </c>
      <c r="L275" s="341" t="str">
        <f t="array" ref="L275">if(U275="","",XLOOKUP(U275,Master[Company],Master[Line Distance],"Unknown",0,1))</f>
        <v/>
      </c>
      <c r="M275" s="394"/>
      <c r="N275" s="341"/>
      <c r="O275" s="341"/>
      <c r="P275" s="341" t="str">
        <f t="array" ref="P275">if(U275="","",XLOOKUP(U275,Master[Company],Master[Terms],"NA",0,1))</f>
        <v/>
      </c>
      <c r="Q275" s="341" t="str">
        <f t="shared" si="14"/>
        <v/>
      </c>
      <c r="R275" s="341" t="str">
        <f t="array" ref="R275">if(U275="","",XLOOKUP(U275,Master[Company],Master[Group],"NA",0,1))</f>
        <v/>
      </c>
      <c r="S275" s="341" t="str">
        <f t="array" ref="S275">if(U275="","",XLOOKUP(U275,Master[Company],Master[Loading Location],"NA",0,1))</f>
        <v/>
      </c>
      <c r="T275" s="341" t="str">
        <f t="array" ref="T275">if(U275="","",XLOOKUP(U275,Master[Company],Master[Acronym],"NA",0,1))</f>
        <v/>
      </c>
      <c r="U275" s="341"/>
      <c r="V275" s="342"/>
      <c r="W275" s="342"/>
      <c r="X275" s="341"/>
      <c r="Y275" s="341" t="str">
        <f t="shared" si="11"/>
        <v/>
      </c>
      <c r="Z275" s="341"/>
      <c r="AA275" s="341"/>
      <c r="AB275" s="341"/>
      <c r="AC275" s="401"/>
      <c r="AD275" s="563"/>
      <c r="AE275" s="564"/>
      <c r="AF275" s="564"/>
      <c r="AG275" s="564"/>
      <c r="AH275" s="564"/>
      <c r="AI275" s="564"/>
      <c r="AJ275" s="564"/>
      <c r="AK275" s="565"/>
      <c r="AL275" s="564"/>
      <c r="AM275" s="564"/>
      <c r="AN275" s="564"/>
      <c r="AO275" s="564"/>
      <c r="AP275" s="564"/>
      <c r="AQ275" s="564"/>
      <c r="AR275" s="564"/>
      <c r="AS275" s="564"/>
      <c r="AT275" s="394"/>
      <c r="AU275" s="306"/>
      <c r="AV275" s="306"/>
      <c r="AW275" s="394"/>
      <c r="AX275" s="401"/>
      <c r="AY275" s="341"/>
      <c r="AZ275" s="341"/>
      <c r="BA275" s="341"/>
      <c r="BB275" s="341"/>
      <c r="BC275" s="393"/>
      <c r="BD275" s="341"/>
      <c r="BE275" s="341"/>
      <c r="BF275" s="341"/>
      <c r="BG275" s="402"/>
      <c r="BH275" s="403"/>
      <c r="BI275" s="405"/>
      <c r="BJ275" s="405"/>
      <c r="BK275" s="405"/>
      <c r="BL275" s="405"/>
      <c r="BM275" s="514"/>
    </row>
    <row r="276" ht="18.75" customHeight="1">
      <c r="A276" s="336" t="str">
        <f t="shared" si="12"/>
        <v/>
      </c>
      <c r="B276" s="506"/>
      <c r="C276" s="559"/>
      <c r="D276" s="560" t="str">
        <f t="shared" si="13"/>
        <v/>
      </c>
      <c r="E276" s="401"/>
      <c r="F276" s="394"/>
      <c r="G276" s="341" t="str">
        <f t="array" ref="G276">IF(C276="","",XLOOKUP(C276,'Master Data'!K:K,'Master Data'!N:N,"Input in Master Data",0,1))</f>
        <v/>
      </c>
      <c r="H276" s="341" t="str">
        <f t="array" ref="H276">IF(C276="","",XLOOKUP(C276,'Master Data'!K:K,'Master Data'!O:O,"Input in Master Data",0,1))</f>
        <v/>
      </c>
      <c r="I276" s="341" t="str">
        <f t="array" ref="I276">if(U276="","",XLOOKUP(U276,Master[Company],Master[Blow],"Unknown",0,1))</f>
        <v/>
      </c>
      <c r="J276" s="341" t="str">
        <f t="array" ref="J276">if(U276="","",XLOOKUP(U276,Master[Company],Master[Pigging],"Unknown",0,1))</f>
        <v/>
      </c>
      <c r="K276" s="341" t="str">
        <f t="array" ref="K276">if(U276="","",XLOOKUP(U276,Master[Company],Master[Load Method],"Unknown",0,1))</f>
        <v/>
      </c>
      <c r="L276" s="341" t="str">
        <f t="array" ref="L276">if(U276="","",XLOOKUP(U276,Master[Company],Master[Line Distance],"Unknown",0,1))</f>
        <v/>
      </c>
      <c r="M276" s="394"/>
      <c r="N276" s="341"/>
      <c r="O276" s="341"/>
      <c r="P276" s="341" t="str">
        <f t="array" ref="P276">if(U276="","",XLOOKUP(U276,Master[Company],Master[Terms],"NA",0,1))</f>
        <v/>
      </c>
      <c r="Q276" s="341" t="str">
        <f t="shared" si="14"/>
        <v/>
      </c>
      <c r="R276" s="341" t="str">
        <f t="array" ref="R276">if(U276="","",XLOOKUP(U276,Master[Company],Master[Group],"NA",0,1))</f>
        <v/>
      </c>
      <c r="S276" s="341" t="str">
        <f t="array" ref="S276">if(U276="","",XLOOKUP(U276,Master[Company],Master[Loading Location],"NA",0,1))</f>
        <v/>
      </c>
      <c r="T276" s="341" t="str">
        <f t="array" ref="T276">if(U276="","",XLOOKUP(U276,Master[Company],Master[Acronym],"NA",0,1))</f>
        <v/>
      </c>
      <c r="U276" s="341"/>
      <c r="V276" s="342"/>
      <c r="W276" s="342"/>
      <c r="X276" s="341"/>
      <c r="Y276" s="341" t="str">
        <f t="shared" si="11"/>
        <v/>
      </c>
      <c r="Z276" s="341"/>
      <c r="AA276" s="341"/>
      <c r="AB276" s="341"/>
      <c r="AC276" s="401"/>
      <c r="AD276" s="563"/>
      <c r="AE276" s="564"/>
      <c r="AF276" s="564"/>
      <c r="AG276" s="564"/>
      <c r="AH276" s="564"/>
      <c r="AI276" s="564"/>
      <c r="AJ276" s="564"/>
      <c r="AK276" s="565"/>
      <c r="AL276" s="564"/>
      <c r="AM276" s="564"/>
      <c r="AN276" s="564"/>
      <c r="AO276" s="564"/>
      <c r="AP276" s="564"/>
      <c r="AQ276" s="564"/>
      <c r="AR276" s="564"/>
      <c r="AS276" s="564"/>
      <c r="AT276" s="394"/>
      <c r="AU276" s="306"/>
      <c r="AV276" s="306"/>
      <c r="AW276" s="394"/>
      <c r="AX276" s="401"/>
      <c r="AY276" s="341"/>
      <c r="AZ276" s="341"/>
      <c r="BA276" s="341"/>
      <c r="BB276" s="341"/>
      <c r="BC276" s="393"/>
      <c r="BD276" s="341"/>
      <c r="BE276" s="341"/>
      <c r="BF276" s="341"/>
      <c r="BG276" s="402"/>
      <c r="BH276" s="403"/>
      <c r="BI276" s="405"/>
      <c r="BJ276" s="405"/>
      <c r="BK276" s="405"/>
      <c r="BL276" s="405"/>
      <c r="BM276" s="514"/>
    </row>
    <row r="277" ht="18.75" customHeight="1">
      <c r="A277" s="336" t="str">
        <f t="shared" si="12"/>
        <v/>
      </c>
      <c r="B277" s="506"/>
      <c r="C277" s="559"/>
      <c r="D277" s="560" t="str">
        <f t="shared" si="13"/>
        <v/>
      </c>
      <c r="E277" s="401"/>
      <c r="F277" s="394"/>
      <c r="G277" s="341" t="str">
        <f t="array" ref="G277">IF(C277="","",XLOOKUP(C277,'Master Data'!K:K,'Master Data'!N:N,"Input in Master Data",0,1))</f>
        <v/>
      </c>
      <c r="H277" s="341" t="str">
        <f t="array" ref="H277">IF(C277="","",XLOOKUP(C277,'Master Data'!K:K,'Master Data'!O:O,"Input in Master Data",0,1))</f>
        <v/>
      </c>
      <c r="I277" s="341" t="str">
        <f t="array" ref="I277">if(U277="","",XLOOKUP(U277,Master[Company],Master[Blow],"Unknown",0,1))</f>
        <v/>
      </c>
      <c r="J277" s="341" t="str">
        <f t="array" ref="J277">if(U277="","",XLOOKUP(U277,Master[Company],Master[Pigging],"Unknown",0,1))</f>
        <v/>
      </c>
      <c r="K277" s="341" t="str">
        <f t="array" ref="K277">if(U277="","",XLOOKUP(U277,Master[Company],Master[Load Method],"Unknown",0,1))</f>
        <v/>
      </c>
      <c r="L277" s="341" t="str">
        <f t="array" ref="L277">if(U277="","",XLOOKUP(U277,Master[Company],Master[Line Distance],"Unknown",0,1))</f>
        <v/>
      </c>
      <c r="M277" s="394"/>
      <c r="N277" s="341"/>
      <c r="O277" s="341"/>
      <c r="P277" s="341" t="str">
        <f t="array" ref="P277">if(U277="","",XLOOKUP(U277,Master[Company],Master[Terms],"NA",0,1))</f>
        <v/>
      </c>
      <c r="Q277" s="341" t="str">
        <f t="shared" si="14"/>
        <v/>
      </c>
      <c r="R277" s="341" t="str">
        <f t="array" ref="R277">if(U277="","",XLOOKUP(U277,Master[Company],Master[Group],"NA",0,1))</f>
        <v/>
      </c>
      <c r="S277" s="341" t="str">
        <f t="array" ref="S277">if(U277="","",XLOOKUP(U277,Master[Company],Master[Loading Location],"NA",0,1))</f>
        <v/>
      </c>
      <c r="T277" s="341" t="str">
        <f t="array" ref="T277">if(U277="","",XLOOKUP(U277,Master[Company],Master[Acronym],"NA",0,1))</f>
        <v/>
      </c>
      <c r="U277" s="341"/>
      <c r="V277" s="342"/>
      <c r="W277" s="342"/>
      <c r="X277" s="341"/>
      <c r="Y277" s="341" t="str">
        <f t="shared" si="11"/>
        <v/>
      </c>
      <c r="Z277" s="341"/>
      <c r="AA277" s="341"/>
      <c r="AB277" s="341"/>
      <c r="AC277" s="401"/>
      <c r="AD277" s="563"/>
      <c r="AE277" s="564"/>
      <c r="AF277" s="564"/>
      <c r="AG277" s="564"/>
      <c r="AH277" s="564"/>
      <c r="AI277" s="564"/>
      <c r="AJ277" s="564"/>
      <c r="AK277" s="565"/>
      <c r="AL277" s="564"/>
      <c r="AM277" s="564"/>
      <c r="AN277" s="564"/>
      <c r="AO277" s="564"/>
      <c r="AP277" s="564"/>
      <c r="AQ277" s="564"/>
      <c r="AR277" s="564"/>
      <c r="AS277" s="564"/>
      <c r="AT277" s="394"/>
      <c r="AU277" s="306"/>
      <c r="AV277" s="306"/>
      <c r="AW277" s="394"/>
      <c r="AX277" s="401"/>
      <c r="AY277" s="341"/>
      <c r="AZ277" s="341"/>
      <c r="BA277" s="341"/>
      <c r="BB277" s="341"/>
      <c r="BC277" s="393"/>
      <c r="BD277" s="341"/>
      <c r="BE277" s="341"/>
      <c r="BF277" s="341"/>
      <c r="BG277" s="402"/>
      <c r="BH277" s="403"/>
      <c r="BI277" s="405"/>
      <c r="BJ277" s="405"/>
      <c r="BK277" s="405"/>
      <c r="BL277" s="405"/>
      <c r="BM277" s="514"/>
    </row>
    <row r="278" ht="18.75" customHeight="1">
      <c r="A278" s="336" t="str">
        <f t="shared" si="12"/>
        <v/>
      </c>
      <c r="B278" s="506"/>
      <c r="C278" s="559"/>
      <c r="D278" s="560" t="str">
        <f t="shared" si="13"/>
        <v/>
      </c>
      <c r="E278" s="401"/>
      <c r="F278" s="394"/>
      <c r="G278" s="341" t="str">
        <f t="array" ref="G278">IF(C278="","",XLOOKUP(C278,'Master Data'!K:K,'Master Data'!N:N,"Input in Master Data",0,1))</f>
        <v/>
      </c>
      <c r="H278" s="341" t="str">
        <f t="array" ref="H278">IF(C278="","",XLOOKUP(C278,'Master Data'!K:K,'Master Data'!O:O,"Input in Master Data",0,1))</f>
        <v/>
      </c>
      <c r="I278" s="341" t="str">
        <f t="array" ref="I278">if(U278="","",XLOOKUP(U278,Master[Company],Master[Blow],"Unknown",0,1))</f>
        <v/>
      </c>
      <c r="J278" s="341" t="str">
        <f t="array" ref="J278">if(U278="","",XLOOKUP(U278,Master[Company],Master[Pigging],"Unknown",0,1))</f>
        <v/>
      </c>
      <c r="K278" s="341" t="str">
        <f t="array" ref="K278">if(U278="","",XLOOKUP(U278,Master[Company],Master[Load Method],"Unknown",0,1))</f>
        <v/>
      </c>
      <c r="L278" s="341" t="str">
        <f t="array" ref="L278">if(U278="","",XLOOKUP(U278,Master[Company],Master[Line Distance],"Unknown",0,1))</f>
        <v/>
      </c>
      <c r="M278" s="394"/>
      <c r="N278" s="341"/>
      <c r="O278" s="341"/>
      <c r="P278" s="341" t="str">
        <f t="array" ref="P278">if(U278="","",XLOOKUP(U278,Master[Company],Master[Terms],"NA",0,1))</f>
        <v/>
      </c>
      <c r="Q278" s="341" t="str">
        <f t="shared" si="14"/>
        <v/>
      </c>
      <c r="R278" s="341" t="str">
        <f t="array" ref="R278">if(U278="","",XLOOKUP(U278,Master[Company],Master[Group],"NA",0,1))</f>
        <v/>
      </c>
      <c r="S278" s="341" t="str">
        <f t="array" ref="S278">if(U278="","",XLOOKUP(U278,Master[Company],Master[Loading Location],"NA",0,1))</f>
        <v/>
      </c>
      <c r="T278" s="341" t="str">
        <f t="array" ref="T278">if(U278="","",XLOOKUP(U278,Master[Company],Master[Acronym],"NA",0,1))</f>
        <v/>
      </c>
      <c r="U278" s="341"/>
      <c r="V278" s="342"/>
      <c r="W278" s="342"/>
      <c r="X278" s="341"/>
      <c r="Y278" s="341" t="str">
        <f t="shared" si="11"/>
        <v/>
      </c>
      <c r="Z278" s="341"/>
      <c r="AA278" s="341"/>
      <c r="AB278" s="341"/>
      <c r="AC278" s="401"/>
      <c r="AD278" s="563"/>
      <c r="AE278" s="564"/>
      <c r="AF278" s="564"/>
      <c r="AG278" s="564"/>
      <c r="AH278" s="564"/>
      <c r="AI278" s="564"/>
      <c r="AJ278" s="564"/>
      <c r="AK278" s="565"/>
      <c r="AL278" s="564"/>
      <c r="AM278" s="564"/>
      <c r="AN278" s="564"/>
      <c r="AO278" s="564"/>
      <c r="AP278" s="564"/>
      <c r="AQ278" s="564"/>
      <c r="AR278" s="564"/>
      <c r="AS278" s="564"/>
      <c r="AT278" s="394"/>
      <c r="AU278" s="306"/>
      <c r="AV278" s="306"/>
      <c r="AW278" s="394"/>
      <c r="AX278" s="401"/>
      <c r="AY278" s="341"/>
      <c r="AZ278" s="341"/>
      <c r="BA278" s="341"/>
      <c r="BB278" s="341"/>
      <c r="BC278" s="393"/>
      <c r="BD278" s="341"/>
      <c r="BE278" s="341"/>
      <c r="BF278" s="341"/>
      <c r="BG278" s="402"/>
      <c r="BH278" s="403"/>
      <c r="BI278" s="405"/>
      <c r="BJ278" s="405"/>
      <c r="BK278" s="405"/>
      <c r="BL278" s="405"/>
      <c r="BM278" s="514"/>
    </row>
    <row r="279" ht="18.75" customHeight="1">
      <c r="A279" s="336" t="str">
        <f t="shared" si="12"/>
        <v/>
      </c>
      <c r="B279" s="506"/>
      <c r="C279" s="559"/>
      <c r="D279" s="560" t="str">
        <f t="shared" si="13"/>
        <v/>
      </c>
      <c r="E279" s="401"/>
      <c r="F279" s="394"/>
      <c r="G279" s="341" t="str">
        <f t="array" ref="G279">IF(C279="","",XLOOKUP(C279,'Master Data'!K:K,'Master Data'!N:N,"Input in Master Data",0,1))</f>
        <v/>
      </c>
      <c r="H279" s="341" t="str">
        <f t="array" ref="H279">IF(C279="","",XLOOKUP(C279,'Master Data'!K:K,'Master Data'!O:O,"Input in Master Data",0,1))</f>
        <v/>
      </c>
      <c r="I279" s="341" t="str">
        <f t="array" ref="I279">if(U279="","",XLOOKUP(U279,Master[Company],Master[Blow],"Unknown",0,1))</f>
        <v/>
      </c>
      <c r="J279" s="341" t="str">
        <f t="array" ref="J279">if(U279="","",XLOOKUP(U279,Master[Company],Master[Pigging],"Unknown",0,1))</f>
        <v/>
      </c>
      <c r="K279" s="341" t="str">
        <f t="array" ref="K279">if(U279="","",XLOOKUP(U279,Master[Company],Master[Load Method],"Unknown",0,1))</f>
        <v/>
      </c>
      <c r="L279" s="341" t="str">
        <f t="array" ref="L279">if(U279="","",XLOOKUP(U279,Master[Company],Master[Line Distance],"Unknown",0,1))</f>
        <v/>
      </c>
      <c r="M279" s="394"/>
      <c r="N279" s="341"/>
      <c r="O279" s="341"/>
      <c r="P279" s="341" t="str">
        <f t="array" ref="P279">if(U279="","",XLOOKUP(U279,Master[Company],Master[Terms],"NA",0,1))</f>
        <v/>
      </c>
      <c r="Q279" s="341" t="str">
        <f t="shared" si="14"/>
        <v/>
      </c>
      <c r="R279" s="341" t="str">
        <f t="array" ref="R279">if(U279="","",XLOOKUP(U279,Master[Company],Master[Group],"NA",0,1))</f>
        <v/>
      </c>
      <c r="S279" s="341" t="str">
        <f t="array" ref="S279">if(U279="","",XLOOKUP(U279,Master[Company],Master[Loading Location],"NA",0,1))</f>
        <v/>
      </c>
      <c r="T279" s="341" t="str">
        <f t="array" ref="T279">if(U279="","",XLOOKUP(U279,Master[Company],Master[Acronym],"NA",0,1))</f>
        <v/>
      </c>
      <c r="U279" s="341"/>
      <c r="V279" s="342"/>
      <c r="W279" s="342"/>
      <c r="X279" s="341"/>
      <c r="Y279" s="341" t="str">
        <f t="shared" si="11"/>
        <v/>
      </c>
      <c r="Z279" s="341"/>
      <c r="AA279" s="341"/>
      <c r="AB279" s="341"/>
      <c r="AC279" s="401"/>
      <c r="AD279" s="563"/>
      <c r="AE279" s="564"/>
      <c r="AF279" s="564"/>
      <c r="AG279" s="564"/>
      <c r="AH279" s="564"/>
      <c r="AI279" s="564"/>
      <c r="AJ279" s="564"/>
      <c r="AK279" s="565"/>
      <c r="AL279" s="564"/>
      <c r="AM279" s="564"/>
      <c r="AN279" s="564"/>
      <c r="AO279" s="564"/>
      <c r="AP279" s="564"/>
      <c r="AQ279" s="564"/>
      <c r="AR279" s="564"/>
      <c r="AS279" s="564"/>
      <c r="AT279" s="394"/>
      <c r="AU279" s="306"/>
      <c r="AV279" s="306"/>
      <c r="AW279" s="394"/>
      <c r="AX279" s="401"/>
      <c r="AY279" s="341"/>
      <c r="AZ279" s="341"/>
      <c r="BA279" s="341"/>
      <c r="BB279" s="341"/>
      <c r="BC279" s="393"/>
      <c r="BD279" s="341"/>
      <c r="BE279" s="341"/>
      <c r="BF279" s="341"/>
      <c r="BG279" s="402"/>
      <c r="BH279" s="403"/>
      <c r="BI279" s="405"/>
      <c r="BJ279" s="405"/>
      <c r="BK279" s="405"/>
      <c r="BL279" s="405"/>
      <c r="BM279" s="514"/>
    </row>
    <row r="280" ht="18.75" customHeight="1">
      <c r="A280" s="336" t="str">
        <f t="shared" si="12"/>
        <v/>
      </c>
      <c r="B280" s="506"/>
      <c r="C280" s="559"/>
      <c r="D280" s="560" t="str">
        <f t="shared" si="13"/>
        <v/>
      </c>
      <c r="E280" s="401"/>
      <c r="F280" s="394"/>
      <c r="G280" s="341" t="str">
        <f t="array" ref="G280">IF(C280="","",XLOOKUP(C280,'Master Data'!K:K,'Master Data'!N:N,"Input in Master Data",0,1))</f>
        <v/>
      </c>
      <c r="H280" s="341" t="str">
        <f t="array" ref="H280">IF(C280="","",XLOOKUP(C280,'Master Data'!K:K,'Master Data'!O:O,"Input in Master Data",0,1))</f>
        <v/>
      </c>
      <c r="I280" s="341" t="str">
        <f t="array" ref="I280">if(U280="","",XLOOKUP(U280,Master[Company],Master[Blow],"Unknown",0,1))</f>
        <v/>
      </c>
      <c r="J280" s="341" t="str">
        <f t="array" ref="J280">if(U280="","",XLOOKUP(U280,Master[Company],Master[Pigging],"Unknown",0,1))</f>
        <v/>
      </c>
      <c r="K280" s="341" t="str">
        <f t="array" ref="K280">if(U280="","",XLOOKUP(U280,Master[Company],Master[Load Method],"Unknown",0,1))</f>
        <v/>
      </c>
      <c r="L280" s="341" t="str">
        <f t="array" ref="L280">if(U280="","",XLOOKUP(U280,Master[Company],Master[Line Distance],"Unknown",0,1))</f>
        <v/>
      </c>
      <c r="M280" s="394"/>
      <c r="N280" s="341"/>
      <c r="O280" s="341"/>
      <c r="P280" s="341" t="str">
        <f t="array" ref="P280">if(U280="","",XLOOKUP(U280,Master[Company],Master[Terms],"NA",0,1))</f>
        <v/>
      </c>
      <c r="Q280" s="341" t="str">
        <f t="shared" si="14"/>
        <v/>
      </c>
      <c r="R280" s="341" t="str">
        <f t="array" ref="R280">if(U280="","",XLOOKUP(U280,Master[Company],Master[Group],"NA",0,1))</f>
        <v/>
      </c>
      <c r="S280" s="341" t="str">
        <f t="array" ref="S280">if(U280="","",XLOOKUP(U280,Master[Company],Master[Loading Location],"NA",0,1))</f>
        <v/>
      </c>
      <c r="T280" s="341" t="str">
        <f t="array" ref="T280">if(U280="","",XLOOKUP(U280,Master[Company],Master[Acronym],"NA",0,1))</f>
        <v/>
      </c>
      <c r="U280" s="341"/>
      <c r="V280" s="342"/>
      <c r="W280" s="342"/>
      <c r="X280" s="341"/>
      <c r="Y280" s="341" t="str">
        <f t="shared" si="11"/>
        <v/>
      </c>
      <c r="Z280" s="341"/>
      <c r="AA280" s="341"/>
      <c r="AB280" s="341"/>
      <c r="AC280" s="401"/>
      <c r="AD280" s="563"/>
      <c r="AE280" s="564"/>
      <c r="AF280" s="564"/>
      <c r="AG280" s="564"/>
      <c r="AH280" s="564"/>
      <c r="AI280" s="564"/>
      <c r="AJ280" s="564"/>
      <c r="AK280" s="565"/>
      <c r="AL280" s="564"/>
      <c r="AM280" s="564"/>
      <c r="AN280" s="564"/>
      <c r="AO280" s="564"/>
      <c r="AP280" s="564"/>
      <c r="AQ280" s="564"/>
      <c r="AR280" s="564"/>
      <c r="AS280" s="564"/>
      <c r="AT280" s="394"/>
      <c r="AU280" s="306"/>
      <c r="AV280" s="306"/>
      <c r="AW280" s="394"/>
      <c r="AX280" s="401"/>
      <c r="AY280" s="341"/>
      <c r="AZ280" s="341"/>
      <c r="BA280" s="341"/>
      <c r="BB280" s="341"/>
      <c r="BC280" s="393"/>
      <c r="BD280" s="341"/>
      <c r="BE280" s="341"/>
      <c r="BF280" s="341"/>
      <c r="BG280" s="402"/>
      <c r="BH280" s="403"/>
      <c r="BI280" s="405"/>
      <c r="BJ280" s="405"/>
      <c r="BK280" s="405"/>
      <c r="BL280" s="405"/>
      <c r="BM280" s="514"/>
    </row>
    <row r="281" ht="18.75" customHeight="1">
      <c r="A281" s="336" t="str">
        <f t="shared" si="12"/>
        <v/>
      </c>
      <c r="B281" s="506"/>
      <c r="C281" s="559"/>
      <c r="D281" s="560" t="str">
        <f t="shared" si="13"/>
        <v/>
      </c>
      <c r="E281" s="401"/>
      <c r="F281" s="394"/>
      <c r="G281" s="341" t="str">
        <f t="array" ref="G281">IF(C281="","",XLOOKUP(C281,'Master Data'!K:K,'Master Data'!N:N,"Input in Master Data",0,1))</f>
        <v/>
      </c>
      <c r="H281" s="341" t="str">
        <f t="array" ref="H281">IF(C281="","",XLOOKUP(C281,'Master Data'!K:K,'Master Data'!O:O,"Input in Master Data",0,1))</f>
        <v/>
      </c>
      <c r="I281" s="341" t="str">
        <f t="array" ref="I281">if(U281="","",XLOOKUP(U281,Master[Company],Master[Blow],"Unknown",0,1))</f>
        <v/>
      </c>
      <c r="J281" s="341" t="str">
        <f t="array" ref="J281">if(U281="","",XLOOKUP(U281,Master[Company],Master[Pigging],"Unknown",0,1))</f>
        <v/>
      </c>
      <c r="K281" s="341" t="str">
        <f t="array" ref="K281">if(U281="","",XLOOKUP(U281,Master[Company],Master[Load Method],"Unknown",0,1))</f>
        <v/>
      </c>
      <c r="L281" s="341" t="str">
        <f t="array" ref="L281">if(U281="","",XLOOKUP(U281,Master[Company],Master[Line Distance],"Unknown",0,1))</f>
        <v/>
      </c>
      <c r="M281" s="394"/>
      <c r="N281" s="341"/>
      <c r="O281" s="341"/>
      <c r="P281" s="341" t="str">
        <f t="array" ref="P281">if(U281="","",XLOOKUP(U281,Master[Company],Master[Terms],"NA",0,1))</f>
        <v/>
      </c>
      <c r="Q281" s="341" t="str">
        <f t="shared" si="14"/>
        <v/>
      </c>
      <c r="R281" s="341" t="str">
        <f t="array" ref="R281">if(U281="","",XLOOKUP(U281,Master[Company],Master[Group],"NA",0,1))</f>
        <v/>
      </c>
      <c r="S281" s="341" t="str">
        <f t="array" ref="S281">if(U281="","",XLOOKUP(U281,Master[Company],Master[Loading Location],"NA",0,1))</f>
        <v/>
      </c>
      <c r="T281" s="341" t="str">
        <f t="array" ref="T281">if(U281="","",XLOOKUP(U281,Master[Company],Master[Acronym],"NA",0,1))</f>
        <v/>
      </c>
      <c r="U281" s="341"/>
      <c r="V281" s="342"/>
      <c r="W281" s="342"/>
      <c r="X281" s="341"/>
      <c r="Y281" s="341" t="str">
        <f t="shared" si="11"/>
        <v/>
      </c>
      <c r="Z281" s="341"/>
      <c r="AA281" s="341"/>
      <c r="AB281" s="341"/>
      <c r="AC281" s="401"/>
      <c r="AD281" s="563"/>
      <c r="AE281" s="564"/>
      <c r="AF281" s="564"/>
      <c r="AG281" s="564"/>
      <c r="AH281" s="564"/>
      <c r="AI281" s="564"/>
      <c r="AJ281" s="564"/>
      <c r="AK281" s="565"/>
      <c r="AL281" s="564"/>
      <c r="AM281" s="564"/>
      <c r="AN281" s="564"/>
      <c r="AO281" s="564"/>
      <c r="AP281" s="564"/>
      <c r="AQ281" s="564"/>
      <c r="AR281" s="564"/>
      <c r="AS281" s="564"/>
      <c r="AT281" s="394"/>
      <c r="AU281" s="306"/>
      <c r="AV281" s="306"/>
      <c r="AW281" s="394"/>
      <c r="AX281" s="401"/>
      <c r="AY281" s="341"/>
      <c r="AZ281" s="341"/>
      <c r="BA281" s="341"/>
      <c r="BB281" s="341"/>
      <c r="BC281" s="393"/>
      <c r="BD281" s="341"/>
      <c r="BE281" s="341"/>
      <c r="BF281" s="341"/>
      <c r="BG281" s="402"/>
      <c r="BH281" s="403"/>
      <c r="BI281" s="405"/>
      <c r="BJ281" s="405"/>
      <c r="BK281" s="405"/>
      <c r="BL281" s="405"/>
      <c r="BM281" s="514"/>
    </row>
    <row r="282" ht="18.75" customHeight="1">
      <c r="A282" s="336" t="str">
        <f t="shared" si="12"/>
        <v/>
      </c>
      <c r="B282" s="506"/>
      <c r="C282" s="559"/>
      <c r="D282" s="560" t="str">
        <f t="shared" si="13"/>
        <v/>
      </c>
      <c r="E282" s="401"/>
      <c r="F282" s="394"/>
      <c r="G282" s="341" t="str">
        <f t="array" ref="G282">IF(C282="","",XLOOKUP(C282,'Master Data'!K:K,'Master Data'!N:N,"Input in Master Data",0,1))</f>
        <v/>
      </c>
      <c r="H282" s="341" t="str">
        <f t="array" ref="H282">IF(C282="","",XLOOKUP(C282,'Master Data'!K:K,'Master Data'!O:O,"Input in Master Data",0,1))</f>
        <v/>
      </c>
      <c r="I282" s="341" t="str">
        <f t="array" ref="I282">if(U282="","",XLOOKUP(U282,Master[Company],Master[Blow],"Unknown",0,1))</f>
        <v/>
      </c>
      <c r="J282" s="341" t="str">
        <f t="array" ref="J282">if(U282="","",XLOOKUP(U282,Master[Company],Master[Pigging],"Unknown",0,1))</f>
        <v/>
      </c>
      <c r="K282" s="341" t="str">
        <f t="array" ref="K282">if(U282="","",XLOOKUP(U282,Master[Company],Master[Load Method],"Unknown",0,1))</f>
        <v/>
      </c>
      <c r="L282" s="341" t="str">
        <f t="array" ref="L282">if(U282="","",XLOOKUP(U282,Master[Company],Master[Line Distance],"Unknown",0,1))</f>
        <v/>
      </c>
      <c r="M282" s="394"/>
      <c r="N282" s="341"/>
      <c r="O282" s="341"/>
      <c r="P282" s="341" t="str">
        <f t="array" ref="P282">if(U282="","",XLOOKUP(U282,Master[Company],Master[Terms],"NA",0,1))</f>
        <v/>
      </c>
      <c r="Q282" s="341" t="str">
        <f t="shared" si="14"/>
        <v/>
      </c>
      <c r="R282" s="341" t="str">
        <f t="array" ref="R282">if(U282="","",XLOOKUP(U282,Master[Company],Master[Group],"NA",0,1))</f>
        <v/>
      </c>
      <c r="S282" s="341" t="str">
        <f t="array" ref="S282">if(U282="","",XLOOKUP(U282,Master[Company],Master[Loading Location],"NA",0,1))</f>
        <v/>
      </c>
      <c r="T282" s="341" t="str">
        <f t="array" ref="T282">if(U282="","",XLOOKUP(U282,Master[Company],Master[Acronym],"NA",0,1))</f>
        <v/>
      </c>
      <c r="U282" s="341"/>
      <c r="V282" s="342"/>
      <c r="W282" s="342"/>
      <c r="X282" s="341"/>
      <c r="Y282" s="341" t="str">
        <f t="shared" si="11"/>
        <v/>
      </c>
      <c r="Z282" s="341"/>
      <c r="AA282" s="341"/>
      <c r="AB282" s="341"/>
      <c r="AC282" s="401"/>
      <c r="AD282" s="563"/>
      <c r="AE282" s="564"/>
      <c r="AF282" s="564"/>
      <c r="AG282" s="564"/>
      <c r="AH282" s="564"/>
      <c r="AI282" s="564"/>
      <c r="AJ282" s="564"/>
      <c r="AK282" s="565"/>
      <c r="AL282" s="564"/>
      <c r="AM282" s="564"/>
      <c r="AN282" s="564"/>
      <c r="AO282" s="564"/>
      <c r="AP282" s="564"/>
      <c r="AQ282" s="564"/>
      <c r="AR282" s="564"/>
      <c r="AS282" s="564"/>
      <c r="AT282" s="394"/>
      <c r="AU282" s="306"/>
      <c r="AV282" s="306"/>
      <c r="AW282" s="394"/>
      <c r="AX282" s="401"/>
      <c r="AY282" s="341"/>
      <c r="AZ282" s="341"/>
      <c r="BA282" s="341"/>
      <c r="BB282" s="341"/>
      <c r="BC282" s="393"/>
      <c r="BD282" s="341"/>
      <c r="BE282" s="341"/>
      <c r="BF282" s="341"/>
      <c r="BG282" s="402"/>
      <c r="BH282" s="403"/>
      <c r="BI282" s="405"/>
      <c r="BJ282" s="405"/>
      <c r="BK282" s="405"/>
      <c r="BL282" s="405"/>
      <c r="BM282" s="514"/>
    </row>
    <row r="283" ht="18.75" customHeight="1">
      <c r="A283" s="336" t="str">
        <f t="shared" si="12"/>
        <v/>
      </c>
      <c r="B283" s="506"/>
      <c r="C283" s="559"/>
      <c r="D283" s="560" t="str">
        <f t="shared" si="13"/>
        <v/>
      </c>
      <c r="E283" s="401"/>
      <c r="F283" s="394"/>
      <c r="G283" s="341" t="str">
        <f t="array" ref="G283">IF(C283="","",XLOOKUP(C283,'Master Data'!K:K,'Master Data'!N:N,"Input in Master Data",0,1))</f>
        <v/>
      </c>
      <c r="H283" s="341" t="str">
        <f t="array" ref="H283">IF(C283="","",XLOOKUP(C283,'Master Data'!K:K,'Master Data'!O:O,"Input in Master Data",0,1))</f>
        <v/>
      </c>
      <c r="I283" s="341" t="str">
        <f t="array" ref="I283">if(U283="","",XLOOKUP(U283,Master[Company],Master[Blow],"Unknown",0,1))</f>
        <v/>
      </c>
      <c r="J283" s="341" t="str">
        <f t="array" ref="J283">if(U283="","",XLOOKUP(U283,Master[Company],Master[Pigging],"Unknown",0,1))</f>
        <v/>
      </c>
      <c r="K283" s="341" t="str">
        <f t="array" ref="K283">if(U283="","",XLOOKUP(U283,Master[Company],Master[Load Method],"Unknown",0,1))</f>
        <v/>
      </c>
      <c r="L283" s="341" t="str">
        <f t="array" ref="L283">if(U283="","",XLOOKUP(U283,Master[Company],Master[Line Distance],"Unknown",0,1))</f>
        <v/>
      </c>
      <c r="M283" s="394"/>
      <c r="N283" s="341"/>
      <c r="O283" s="341"/>
      <c r="P283" s="341" t="str">
        <f t="array" ref="P283">if(U283="","",XLOOKUP(U283,Master[Company],Master[Terms],"NA",0,1))</f>
        <v/>
      </c>
      <c r="Q283" s="341" t="str">
        <f t="shared" si="14"/>
        <v/>
      </c>
      <c r="R283" s="341" t="str">
        <f t="array" ref="R283">if(U283="","",XLOOKUP(U283,Master[Company],Master[Group],"NA",0,1))</f>
        <v/>
      </c>
      <c r="S283" s="341" t="str">
        <f t="array" ref="S283">if(U283="","",XLOOKUP(U283,Master[Company],Master[Loading Location],"NA",0,1))</f>
        <v/>
      </c>
      <c r="T283" s="341" t="str">
        <f t="array" ref="T283">if(U283="","",XLOOKUP(U283,Master[Company],Master[Acronym],"NA",0,1))</f>
        <v/>
      </c>
      <c r="U283" s="341"/>
      <c r="V283" s="342"/>
      <c r="W283" s="342"/>
      <c r="X283" s="341"/>
      <c r="Y283" s="341" t="str">
        <f t="shared" si="11"/>
        <v/>
      </c>
      <c r="Z283" s="341"/>
      <c r="AA283" s="341"/>
      <c r="AB283" s="341"/>
      <c r="AC283" s="401"/>
      <c r="AD283" s="563"/>
      <c r="AE283" s="564"/>
      <c r="AF283" s="564"/>
      <c r="AG283" s="564"/>
      <c r="AH283" s="564"/>
      <c r="AI283" s="564"/>
      <c r="AJ283" s="564"/>
      <c r="AK283" s="565"/>
      <c r="AL283" s="564"/>
      <c r="AM283" s="564"/>
      <c r="AN283" s="564"/>
      <c r="AO283" s="564"/>
      <c r="AP283" s="564"/>
      <c r="AQ283" s="564"/>
      <c r="AR283" s="564"/>
      <c r="AS283" s="564"/>
      <c r="AT283" s="394"/>
      <c r="AU283" s="306"/>
      <c r="AV283" s="306"/>
      <c r="AW283" s="394"/>
      <c r="AX283" s="401"/>
      <c r="AY283" s="341"/>
      <c r="AZ283" s="341"/>
      <c r="BA283" s="341"/>
      <c r="BB283" s="341"/>
      <c r="BC283" s="393"/>
      <c r="BD283" s="341"/>
      <c r="BE283" s="341"/>
      <c r="BF283" s="341"/>
      <c r="BG283" s="402"/>
      <c r="BH283" s="403"/>
      <c r="BI283" s="405"/>
      <c r="BJ283" s="405"/>
      <c r="BK283" s="405"/>
      <c r="BL283" s="405"/>
      <c r="BM283" s="514"/>
    </row>
    <row r="284" ht="18.75" customHeight="1">
      <c r="A284" s="336" t="str">
        <f t="shared" si="12"/>
        <v/>
      </c>
      <c r="B284" s="506"/>
      <c r="C284" s="559"/>
      <c r="D284" s="560" t="str">
        <f t="shared" si="13"/>
        <v/>
      </c>
      <c r="E284" s="401"/>
      <c r="F284" s="394"/>
      <c r="G284" s="341" t="str">
        <f t="array" ref="G284">IF(C284="","",XLOOKUP(C284,'Master Data'!K:K,'Master Data'!N:N,"Input in Master Data",0,1))</f>
        <v/>
      </c>
      <c r="H284" s="341" t="str">
        <f t="array" ref="H284">IF(C284="","",XLOOKUP(C284,'Master Data'!K:K,'Master Data'!O:O,"Input in Master Data",0,1))</f>
        <v/>
      </c>
      <c r="I284" s="341" t="str">
        <f t="array" ref="I284">if(U284="","",XLOOKUP(U284,Master[Company],Master[Blow],"Unknown",0,1))</f>
        <v/>
      </c>
      <c r="J284" s="341" t="str">
        <f t="array" ref="J284">if(U284="","",XLOOKUP(U284,Master[Company],Master[Pigging],"Unknown",0,1))</f>
        <v/>
      </c>
      <c r="K284" s="341" t="str">
        <f t="array" ref="K284">if(U284="","",XLOOKUP(U284,Master[Company],Master[Load Method],"Unknown",0,1))</f>
        <v/>
      </c>
      <c r="L284" s="341" t="str">
        <f t="array" ref="L284">if(U284="","",XLOOKUP(U284,Master[Company],Master[Line Distance],"Unknown",0,1))</f>
        <v/>
      </c>
      <c r="M284" s="394"/>
      <c r="N284" s="341"/>
      <c r="O284" s="341"/>
      <c r="P284" s="341" t="str">
        <f t="array" ref="P284">if(U284="","",XLOOKUP(U284,Master[Company],Master[Terms],"NA",0,1))</f>
        <v/>
      </c>
      <c r="Q284" s="341" t="str">
        <f t="shared" si="14"/>
        <v/>
      </c>
      <c r="R284" s="341" t="str">
        <f t="array" ref="R284">if(U284="","",XLOOKUP(U284,Master[Company],Master[Group],"NA",0,1))</f>
        <v/>
      </c>
      <c r="S284" s="341" t="str">
        <f t="array" ref="S284">if(U284="","",XLOOKUP(U284,Master[Company],Master[Loading Location],"NA",0,1))</f>
        <v/>
      </c>
      <c r="T284" s="341" t="str">
        <f t="array" ref="T284">if(U284="","",XLOOKUP(U284,Master[Company],Master[Acronym],"NA",0,1))</f>
        <v/>
      </c>
      <c r="U284" s="341"/>
      <c r="V284" s="342"/>
      <c r="W284" s="342"/>
      <c r="X284" s="341"/>
      <c r="Y284" s="341" t="str">
        <f t="shared" si="11"/>
        <v/>
      </c>
      <c r="Z284" s="341"/>
      <c r="AA284" s="341"/>
      <c r="AB284" s="341"/>
      <c r="AC284" s="401"/>
      <c r="AD284" s="563"/>
      <c r="AE284" s="564"/>
      <c r="AF284" s="564"/>
      <c r="AG284" s="564"/>
      <c r="AH284" s="564"/>
      <c r="AI284" s="564"/>
      <c r="AJ284" s="564"/>
      <c r="AK284" s="565"/>
      <c r="AL284" s="564"/>
      <c r="AM284" s="564"/>
      <c r="AN284" s="564"/>
      <c r="AO284" s="564"/>
      <c r="AP284" s="564"/>
      <c r="AQ284" s="564"/>
      <c r="AR284" s="564"/>
      <c r="AS284" s="564"/>
      <c r="AT284" s="394"/>
      <c r="AU284" s="306"/>
      <c r="AV284" s="306"/>
      <c r="AW284" s="394"/>
      <c r="AX284" s="401"/>
      <c r="AY284" s="341"/>
      <c r="AZ284" s="341"/>
      <c r="BA284" s="341"/>
      <c r="BB284" s="341"/>
      <c r="BC284" s="393"/>
      <c r="BD284" s="341"/>
      <c r="BE284" s="341"/>
      <c r="BF284" s="341"/>
      <c r="BG284" s="402"/>
      <c r="BH284" s="403"/>
      <c r="BI284" s="405"/>
      <c r="BJ284" s="405"/>
      <c r="BK284" s="405"/>
      <c r="BL284" s="405"/>
      <c r="BM284" s="514"/>
    </row>
    <row r="285" ht="18.75" customHeight="1">
      <c r="A285" s="336" t="str">
        <f t="shared" si="12"/>
        <v/>
      </c>
      <c r="B285" s="506"/>
      <c r="C285" s="559"/>
      <c r="D285" s="560" t="str">
        <f t="shared" si="13"/>
        <v/>
      </c>
      <c r="E285" s="401"/>
      <c r="F285" s="394"/>
      <c r="G285" s="341" t="str">
        <f t="array" ref="G285">IF(C285="","",XLOOKUP(C285,'Master Data'!K:K,'Master Data'!N:N,"Input in Master Data",0,1))</f>
        <v/>
      </c>
      <c r="H285" s="341" t="str">
        <f t="array" ref="H285">IF(C285="","",XLOOKUP(C285,'Master Data'!K:K,'Master Data'!O:O,"Input in Master Data",0,1))</f>
        <v/>
      </c>
      <c r="I285" s="341" t="str">
        <f t="array" ref="I285">if(U285="","",XLOOKUP(U285,Master[Company],Master[Blow],"Unknown",0,1))</f>
        <v/>
      </c>
      <c r="J285" s="341" t="str">
        <f t="array" ref="J285">if(U285="","",XLOOKUP(U285,Master[Company],Master[Pigging],"Unknown",0,1))</f>
        <v/>
      </c>
      <c r="K285" s="341" t="str">
        <f t="array" ref="K285">if(U285="","",XLOOKUP(U285,Master[Company],Master[Load Method],"Unknown",0,1))</f>
        <v/>
      </c>
      <c r="L285" s="341" t="str">
        <f t="array" ref="L285">if(U285="","",XLOOKUP(U285,Master[Company],Master[Line Distance],"Unknown",0,1))</f>
        <v/>
      </c>
      <c r="M285" s="394"/>
      <c r="N285" s="341"/>
      <c r="O285" s="341"/>
      <c r="P285" s="341" t="str">
        <f t="array" ref="P285">if(U285="","",XLOOKUP(U285,Master[Company],Master[Terms],"NA",0,1))</f>
        <v/>
      </c>
      <c r="Q285" s="341" t="str">
        <f t="shared" si="14"/>
        <v/>
      </c>
      <c r="R285" s="341" t="str">
        <f t="array" ref="R285">if(U285="","",XLOOKUP(U285,Master[Company],Master[Group],"NA",0,1))</f>
        <v/>
      </c>
      <c r="S285" s="341" t="str">
        <f t="array" ref="S285">if(U285="","",XLOOKUP(U285,Master[Company],Master[Loading Location],"NA",0,1))</f>
        <v/>
      </c>
      <c r="T285" s="341" t="str">
        <f t="array" ref="T285">if(U285="","",XLOOKUP(U285,Master[Company],Master[Acronym],"NA",0,1))</f>
        <v/>
      </c>
      <c r="U285" s="341"/>
      <c r="V285" s="342"/>
      <c r="W285" s="342"/>
      <c r="X285" s="341"/>
      <c r="Y285" s="341" t="str">
        <f t="shared" si="11"/>
        <v/>
      </c>
      <c r="Z285" s="341"/>
      <c r="AA285" s="341"/>
      <c r="AB285" s="341"/>
      <c r="AC285" s="401"/>
      <c r="AD285" s="563"/>
      <c r="AE285" s="564"/>
      <c r="AF285" s="564"/>
      <c r="AG285" s="564"/>
      <c r="AH285" s="564"/>
      <c r="AI285" s="564"/>
      <c r="AJ285" s="564"/>
      <c r="AK285" s="565"/>
      <c r="AL285" s="564"/>
      <c r="AM285" s="564"/>
      <c r="AN285" s="564"/>
      <c r="AO285" s="564"/>
      <c r="AP285" s="564"/>
      <c r="AQ285" s="564"/>
      <c r="AR285" s="564"/>
      <c r="AS285" s="564"/>
      <c r="AT285" s="394"/>
      <c r="AU285" s="306"/>
      <c r="AV285" s="306"/>
      <c r="AW285" s="394"/>
      <c r="AX285" s="401"/>
      <c r="AY285" s="341"/>
      <c r="AZ285" s="341"/>
      <c r="BA285" s="341"/>
      <c r="BB285" s="341"/>
      <c r="BC285" s="393"/>
      <c r="BD285" s="341"/>
      <c r="BE285" s="341"/>
      <c r="BF285" s="341"/>
      <c r="BG285" s="402"/>
      <c r="BH285" s="403"/>
      <c r="BI285" s="405"/>
      <c r="BJ285" s="405"/>
      <c r="BK285" s="405"/>
      <c r="BL285" s="405"/>
      <c r="BM285" s="514"/>
    </row>
    <row r="286" ht="18.75" customHeight="1">
      <c r="A286" s="336" t="str">
        <f t="shared" si="12"/>
        <v/>
      </c>
      <c r="B286" s="506"/>
      <c r="C286" s="559"/>
      <c r="D286" s="560" t="str">
        <f t="shared" si="13"/>
        <v/>
      </c>
      <c r="E286" s="401"/>
      <c r="F286" s="394"/>
      <c r="G286" s="341" t="str">
        <f t="array" ref="G286">IF(C286="","",XLOOKUP(C286,'Master Data'!K:K,'Master Data'!N:N,"Input in Master Data",0,1))</f>
        <v/>
      </c>
      <c r="H286" s="341" t="str">
        <f t="array" ref="H286">IF(C286="","",XLOOKUP(C286,'Master Data'!K:K,'Master Data'!O:O,"Input in Master Data",0,1))</f>
        <v/>
      </c>
      <c r="I286" s="341" t="str">
        <f t="array" ref="I286">if(U286="","",XLOOKUP(U286,Master[Company],Master[Blow],"Unknown",0,1))</f>
        <v/>
      </c>
      <c r="J286" s="341" t="str">
        <f t="array" ref="J286">if(U286="","",XLOOKUP(U286,Master[Company],Master[Pigging],"Unknown",0,1))</f>
        <v/>
      </c>
      <c r="K286" s="341" t="str">
        <f t="array" ref="K286">if(U286="","",XLOOKUP(U286,Master[Company],Master[Load Method],"Unknown",0,1))</f>
        <v/>
      </c>
      <c r="L286" s="341" t="str">
        <f t="array" ref="L286">if(U286="","",XLOOKUP(U286,Master[Company],Master[Line Distance],"Unknown",0,1))</f>
        <v/>
      </c>
      <c r="M286" s="394"/>
      <c r="N286" s="341"/>
      <c r="O286" s="341"/>
      <c r="P286" s="341" t="str">
        <f t="array" ref="P286">if(U286="","",XLOOKUP(U286,Master[Company],Master[Terms],"NA",0,1))</f>
        <v/>
      </c>
      <c r="Q286" s="341" t="str">
        <f t="shared" si="14"/>
        <v/>
      </c>
      <c r="R286" s="341" t="str">
        <f t="array" ref="R286">if(U286="","",XLOOKUP(U286,Master[Company],Master[Group],"NA",0,1))</f>
        <v/>
      </c>
      <c r="S286" s="341" t="str">
        <f t="array" ref="S286">if(U286="","",XLOOKUP(U286,Master[Company],Master[Loading Location],"NA",0,1))</f>
        <v/>
      </c>
      <c r="T286" s="341" t="str">
        <f t="array" ref="T286">if(U286="","",XLOOKUP(U286,Master[Company],Master[Acronym],"NA",0,1))</f>
        <v/>
      </c>
      <c r="U286" s="341"/>
      <c r="V286" s="342"/>
      <c r="W286" s="342"/>
      <c r="X286" s="341"/>
      <c r="Y286" s="341" t="str">
        <f t="shared" si="11"/>
        <v/>
      </c>
      <c r="Z286" s="341"/>
      <c r="AA286" s="341"/>
      <c r="AB286" s="341"/>
      <c r="AC286" s="401"/>
      <c r="AD286" s="563"/>
      <c r="AE286" s="564"/>
      <c r="AF286" s="564"/>
      <c r="AG286" s="564"/>
      <c r="AH286" s="564"/>
      <c r="AI286" s="564"/>
      <c r="AJ286" s="564"/>
      <c r="AK286" s="565"/>
      <c r="AL286" s="564"/>
      <c r="AM286" s="564"/>
      <c r="AN286" s="564"/>
      <c r="AO286" s="564"/>
      <c r="AP286" s="564"/>
      <c r="AQ286" s="564"/>
      <c r="AR286" s="564"/>
      <c r="AS286" s="564"/>
      <c r="AT286" s="394"/>
      <c r="AU286" s="306"/>
      <c r="AV286" s="306"/>
      <c r="AW286" s="394"/>
      <c r="AX286" s="401"/>
      <c r="AY286" s="341"/>
      <c r="AZ286" s="341"/>
      <c r="BA286" s="341"/>
      <c r="BB286" s="341"/>
      <c r="BC286" s="393"/>
      <c r="BD286" s="341"/>
      <c r="BE286" s="341"/>
      <c r="BF286" s="341"/>
      <c r="BG286" s="402"/>
      <c r="BH286" s="403"/>
      <c r="BI286" s="405"/>
      <c r="BJ286" s="405"/>
      <c r="BK286" s="405"/>
      <c r="BL286" s="405"/>
      <c r="BM286" s="514"/>
    </row>
    <row r="287" ht="18.75" customHeight="1">
      <c r="A287" s="336" t="str">
        <f t="shared" si="12"/>
        <v/>
      </c>
      <c r="B287" s="506"/>
      <c r="C287" s="559"/>
      <c r="D287" s="560" t="str">
        <f t="shared" si="13"/>
        <v/>
      </c>
      <c r="E287" s="401"/>
      <c r="F287" s="394"/>
      <c r="G287" s="341" t="str">
        <f t="array" ref="G287">IF(C287="","",XLOOKUP(C287,'Master Data'!K:K,'Master Data'!N:N,"Input in Master Data",0,1))</f>
        <v/>
      </c>
      <c r="H287" s="341" t="str">
        <f t="array" ref="H287">IF(C287="","",XLOOKUP(C287,'Master Data'!K:K,'Master Data'!O:O,"Input in Master Data",0,1))</f>
        <v/>
      </c>
      <c r="I287" s="341" t="str">
        <f t="array" ref="I287">if(U287="","",XLOOKUP(U287,Master[Company],Master[Blow],"Unknown",0,1))</f>
        <v/>
      </c>
      <c r="J287" s="341" t="str">
        <f t="array" ref="J287">if(U287="","",XLOOKUP(U287,Master[Company],Master[Pigging],"Unknown",0,1))</f>
        <v/>
      </c>
      <c r="K287" s="341" t="str">
        <f t="array" ref="K287">if(U287="","",XLOOKUP(U287,Master[Company],Master[Load Method],"Unknown",0,1))</f>
        <v/>
      </c>
      <c r="L287" s="341" t="str">
        <f t="array" ref="L287">if(U287="","",XLOOKUP(U287,Master[Company],Master[Line Distance],"Unknown",0,1))</f>
        <v/>
      </c>
      <c r="M287" s="394"/>
      <c r="N287" s="341"/>
      <c r="O287" s="341"/>
      <c r="P287" s="341" t="str">
        <f t="array" ref="P287">if(U287="","",XLOOKUP(U287,Master[Company],Master[Terms],"NA",0,1))</f>
        <v/>
      </c>
      <c r="Q287" s="341" t="str">
        <f t="shared" si="14"/>
        <v/>
      </c>
      <c r="R287" s="341" t="str">
        <f t="array" ref="R287">if(U287="","",XLOOKUP(U287,Master[Company],Master[Group],"NA",0,1))</f>
        <v/>
      </c>
      <c r="S287" s="341" t="str">
        <f t="array" ref="S287">if(U287="","",XLOOKUP(U287,Master[Company],Master[Loading Location],"NA",0,1))</f>
        <v/>
      </c>
      <c r="T287" s="341" t="str">
        <f t="array" ref="T287">if(U287="","",XLOOKUP(U287,Master[Company],Master[Acronym],"NA",0,1))</f>
        <v/>
      </c>
      <c r="U287" s="341"/>
      <c r="V287" s="342"/>
      <c r="W287" s="342"/>
      <c r="X287" s="341"/>
      <c r="Y287" s="341" t="str">
        <f t="shared" si="11"/>
        <v/>
      </c>
      <c r="Z287" s="341"/>
      <c r="AA287" s="341"/>
      <c r="AB287" s="341"/>
      <c r="AC287" s="401"/>
      <c r="AD287" s="563"/>
      <c r="AE287" s="564"/>
      <c r="AF287" s="564"/>
      <c r="AG287" s="564"/>
      <c r="AH287" s="564"/>
      <c r="AI287" s="564"/>
      <c r="AJ287" s="564"/>
      <c r="AK287" s="565"/>
      <c r="AL287" s="564"/>
      <c r="AM287" s="564"/>
      <c r="AN287" s="564"/>
      <c r="AO287" s="564"/>
      <c r="AP287" s="564"/>
      <c r="AQ287" s="564"/>
      <c r="AR287" s="564"/>
      <c r="AS287" s="564"/>
      <c r="AT287" s="394"/>
      <c r="AU287" s="306"/>
      <c r="AV287" s="306"/>
      <c r="AW287" s="394"/>
      <c r="AX287" s="401"/>
      <c r="AY287" s="341"/>
      <c r="AZ287" s="341"/>
      <c r="BA287" s="341"/>
      <c r="BB287" s="341"/>
      <c r="BC287" s="393"/>
      <c r="BD287" s="341"/>
      <c r="BE287" s="341"/>
      <c r="BF287" s="341"/>
      <c r="BG287" s="402"/>
      <c r="BH287" s="403"/>
      <c r="BI287" s="405"/>
      <c r="BJ287" s="405"/>
      <c r="BK287" s="405"/>
      <c r="BL287" s="405"/>
      <c r="BM287" s="514"/>
    </row>
    <row r="288" ht="18.75" customHeight="1">
      <c r="A288" s="336" t="str">
        <f t="shared" si="12"/>
        <v/>
      </c>
      <c r="B288" s="506"/>
      <c r="C288" s="559"/>
      <c r="D288" s="560" t="str">
        <f t="shared" si="13"/>
        <v/>
      </c>
      <c r="E288" s="401"/>
      <c r="F288" s="394"/>
      <c r="G288" s="341" t="str">
        <f t="array" ref="G288">IF(C288="","",XLOOKUP(C288,'Master Data'!K:K,'Master Data'!N:N,"Input in Master Data",0,1))</f>
        <v/>
      </c>
      <c r="H288" s="341" t="str">
        <f t="array" ref="H288">IF(C288="","",XLOOKUP(C288,'Master Data'!K:K,'Master Data'!O:O,"Input in Master Data",0,1))</f>
        <v/>
      </c>
      <c r="I288" s="341" t="str">
        <f t="array" ref="I288">if(U288="","",XLOOKUP(U288,Master[Company],Master[Blow],"Unknown",0,1))</f>
        <v/>
      </c>
      <c r="J288" s="341" t="str">
        <f t="array" ref="J288">if(U288="","",XLOOKUP(U288,Master[Company],Master[Pigging],"Unknown",0,1))</f>
        <v/>
      </c>
      <c r="K288" s="341" t="str">
        <f t="array" ref="K288">if(U288="","",XLOOKUP(U288,Master[Company],Master[Load Method],"Unknown",0,1))</f>
        <v/>
      </c>
      <c r="L288" s="341" t="str">
        <f t="array" ref="L288">if(U288="","",XLOOKUP(U288,Master[Company],Master[Line Distance],"Unknown",0,1))</f>
        <v/>
      </c>
      <c r="M288" s="394"/>
      <c r="N288" s="341"/>
      <c r="O288" s="341"/>
      <c r="P288" s="341" t="str">
        <f t="array" ref="P288">if(U288="","",XLOOKUP(U288,Master[Company],Master[Terms],"NA",0,1))</f>
        <v/>
      </c>
      <c r="Q288" s="341" t="str">
        <f t="shared" si="14"/>
        <v/>
      </c>
      <c r="R288" s="341" t="str">
        <f t="array" ref="R288">if(U288="","",XLOOKUP(U288,Master[Company],Master[Group],"NA",0,1))</f>
        <v/>
      </c>
      <c r="S288" s="341" t="str">
        <f t="array" ref="S288">if(U288="","",XLOOKUP(U288,Master[Company],Master[Loading Location],"NA",0,1))</f>
        <v/>
      </c>
      <c r="T288" s="341" t="str">
        <f t="array" ref="T288">if(U288="","",XLOOKUP(U288,Master[Company],Master[Acronym],"NA",0,1))</f>
        <v/>
      </c>
      <c r="U288" s="341"/>
      <c r="V288" s="342"/>
      <c r="W288" s="342"/>
      <c r="X288" s="341"/>
      <c r="Y288" s="341" t="str">
        <f t="shared" si="11"/>
        <v/>
      </c>
      <c r="Z288" s="341"/>
      <c r="AA288" s="341"/>
      <c r="AB288" s="341"/>
      <c r="AC288" s="401"/>
      <c r="AD288" s="563"/>
      <c r="AE288" s="564"/>
      <c r="AF288" s="564"/>
      <c r="AG288" s="564"/>
      <c r="AH288" s="564"/>
      <c r="AI288" s="564"/>
      <c r="AJ288" s="564"/>
      <c r="AK288" s="565"/>
      <c r="AL288" s="564"/>
      <c r="AM288" s="564"/>
      <c r="AN288" s="564"/>
      <c r="AO288" s="564"/>
      <c r="AP288" s="564"/>
      <c r="AQ288" s="564"/>
      <c r="AR288" s="564"/>
      <c r="AS288" s="564"/>
      <c r="AT288" s="394"/>
      <c r="AU288" s="306"/>
      <c r="AV288" s="306"/>
      <c r="AW288" s="394"/>
      <c r="AX288" s="401"/>
      <c r="AY288" s="341"/>
      <c r="AZ288" s="341"/>
      <c r="BA288" s="341"/>
      <c r="BB288" s="341"/>
      <c r="BC288" s="393"/>
      <c r="BD288" s="341"/>
      <c r="BE288" s="341"/>
      <c r="BF288" s="341"/>
      <c r="BG288" s="402"/>
      <c r="BH288" s="403"/>
      <c r="BI288" s="405"/>
      <c r="BJ288" s="405"/>
      <c r="BK288" s="405"/>
      <c r="BL288" s="405"/>
      <c r="BM288" s="514"/>
    </row>
    <row r="289" ht="18.75" customHeight="1">
      <c r="A289" s="336" t="str">
        <f t="shared" si="12"/>
        <v/>
      </c>
      <c r="B289" s="506"/>
      <c r="C289" s="559"/>
      <c r="D289" s="560" t="str">
        <f t="shared" si="13"/>
        <v/>
      </c>
      <c r="E289" s="401"/>
      <c r="F289" s="394"/>
      <c r="G289" s="341" t="str">
        <f t="array" ref="G289">IF(C289="","",XLOOKUP(C289,'Master Data'!K:K,'Master Data'!N:N,"Input in Master Data",0,1))</f>
        <v/>
      </c>
      <c r="H289" s="341" t="str">
        <f t="array" ref="H289">IF(C289="","",XLOOKUP(C289,'Master Data'!K:K,'Master Data'!O:O,"Input in Master Data",0,1))</f>
        <v/>
      </c>
      <c r="I289" s="341" t="str">
        <f t="array" ref="I289">if(U289="","",XLOOKUP(U289,Master[Company],Master[Blow],"Unknown",0,1))</f>
        <v/>
      </c>
      <c r="J289" s="341" t="str">
        <f t="array" ref="J289">if(U289="","",XLOOKUP(U289,Master[Company],Master[Pigging],"Unknown",0,1))</f>
        <v/>
      </c>
      <c r="K289" s="341" t="str">
        <f t="array" ref="K289">if(U289="","",XLOOKUP(U289,Master[Company],Master[Load Method],"Unknown",0,1))</f>
        <v/>
      </c>
      <c r="L289" s="341" t="str">
        <f t="array" ref="L289">if(U289="","",XLOOKUP(U289,Master[Company],Master[Line Distance],"Unknown",0,1))</f>
        <v/>
      </c>
      <c r="M289" s="394"/>
      <c r="N289" s="341"/>
      <c r="O289" s="341"/>
      <c r="P289" s="341" t="str">
        <f t="array" ref="P289">if(U289="","",XLOOKUP(U289,Master[Company],Master[Terms],"NA",0,1))</f>
        <v/>
      </c>
      <c r="Q289" s="341" t="str">
        <f t="shared" si="14"/>
        <v/>
      </c>
      <c r="R289" s="341" t="str">
        <f t="array" ref="R289">if(U289="","",XLOOKUP(U289,Master[Company],Master[Group],"NA",0,1))</f>
        <v/>
      </c>
      <c r="S289" s="341" t="str">
        <f t="array" ref="S289">if(U289="","",XLOOKUP(U289,Master[Company],Master[Loading Location],"NA",0,1))</f>
        <v/>
      </c>
      <c r="T289" s="341" t="str">
        <f t="array" ref="T289">if(U289="","",XLOOKUP(U289,Master[Company],Master[Acronym],"NA",0,1))</f>
        <v/>
      </c>
      <c r="U289" s="341"/>
      <c r="V289" s="342"/>
      <c r="W289" s="342"/>
      <c r="X289" s="341"/>
      <c r="Y289" s="341" t="str">
        <f t="shared" si="11"/>
        <v/>
      </c>
      <c r="Z289" s="341"/>
      <c r="AA289" s="341"/>
      <c r="AB289" s="341"/>
      <c r="AC289" s="401"/>
      <c r="AD289" s="563"/>
      <c r="AE289" s="564"/>
      <c r="AF289" s="564"/>
      <c r="AG289" s="564"/>
      <c r="AH289" s="564"/>
      <c r="AI289" s="564"/>
      <c r="AJ289" s="564"/>
      <c r="AK289" s="565"/>
      <c r="AL289" s="564"/>
      <c r="AM289" s="564"/>
      <c r="AN289" s="564"/>
      <c r="AO289" s="564"/>
      <c r="AP289" s="564"/>
      <c r="AQ289" s="564"/>
      <c r="AR289" s="564"/>
      <c r="AS289" s="564"/>
      <c r="AT289" s="394"/>
      <c r="AU289" s="306"/>
      <c r="AV289" s="306"/>
      <c r="AW289" s="394"/>
      <c r="AX289" s="401"/>
      <c r="AY289" s="341"/>
      <c r="AZ289" s="341"/>
      <c r="BA289" s="341"/>
      <c r="BB289" s="341"/>
      <c r="BC289" s="393"/>
      <c r="BD289" s="341"/>
      <c r="BE289" s="341"/>
      <c r="BF289" s="341"/>
      <c r="BG289" s="402"/>
      <c r="BH289" s="403"/>
      <c r="BI289" s="405"/>
      <c r="BJ289" s="405"/>
      <c r="BK289" s="405"/>
      <c r="BL289" s="405"/>
      <c r="BM289" s="514"/>
    </row>
    <row r="290" ht="18.75" customHeight="1">
      <c r="A290" s="336" t="str">
        <f t="shared" si="12"/>
        <v/>
      </c>
      <c r="B290" s="506"/>
      <c r="C290" s="559"/>
      <c r="D290" s="560" t="str">
        <f t="shared" si="13"/>
        <v/>
      </c>
      <c r="E290" s="401"/>
      <c r="F290" s="394"/>
      <c r="G290" s="341" t="str">
        <f t="array" ref="G290">IF(C290="","",XLOOKUP(C290,'Master Data'!K:K,'Master Data'!N:N,"Input in Master Data",0,1))</f>
        <v/>
      </c>
      <c r="H290" s="341" t="str">
        <f t="array" ref="H290">IF(C290="","",XLOOKUP(C290,'Master Data'!K:K,'Master Data'!O:O,"Input in Master Data",0,1))</f>
        <v/>
      </c>
      <c r="I290" s="341" t="str">
        <f t="array" ref="I290">if(U290="","",XLOOKUP(U290,Master[Company],Master[Blow],"Unknown",0,1))</f>
        <v/>
      </c>
      <c r="J290" s="341" t="str">
        <f t="array" ref="J290">if(U290="","",XLOOKUP(U290,Master[Company],Master[Pigging],"Unknown",0,1))</f>
        <v/>
      </c>
      <c r="K290" s="341" t="str">
        <f t="array" ref="K290">if(U290="","",XLOOKUP(U290,Master[Company],Master[Load Method],"Unknown",0,1))</f>
        <v/>
      </c>
      <c r="L290" s="341" t="str">
        <f t="array" ref="L290">if(U290="","",XLOOKUP(U290,Master[Company],Master[Line Distance],"Unknown",0,1))</f>
        <v/>
      </c>
      <c r="M290" s="394"/>
      <c r="N290" s="341"/>
      <c r="O290" s="341"/>
      <c r="P290" s="341" t="str">
        <f t="array" ref="P290">if(U290="","",XLOOKUP(U290,Master[Company],Master[Terms],"NA",0,1))</f>
        <v/>
      </c>
      <c r="Q290" s="341" t="str">
        <f t="shared" si="14"/>
        <v/>
      </c>
      <c r="R290" s="341" t="str">
        <f t="array" ref="R290">if(U290="","",XLOOKUP(U290,Master[Company],Master[Group],"NA",0,1))</f>
        <v/>
      </c>
      <c r="S290" s="341" t="str">
        <f t="array" ref="S290">if(U290="","",XLOOKUP(U290,Master[Company],Master[Loading Location],"NA",0,1))</f>
        <v/>
      </c>
      <c r="T290" s="341" t="str">
        <f t="array" ref="T290">if(U290="","",XLOOKUP(U290,Master[Company],Master[Acronym],"NA",0,1))</f>
        <v/>
      </c>
      <c r="U290" s="341"/>
      <c r="V290" s="342"/>
      <c r="W290" s="342"/>
      <c r="X290" s="341"/>
      <c r="Y290" s="341" t="str">
        <f t="shared" si="11"/>
        <v/>
      </c>
      <c r="Z290" s="341"/>
      <c r="AA290" s="341"/>
      <c r="AB290" s="341"/>
      <c r="AC290" s="401"/>
      <c r="AD290" s="563"/>
      <c r="AE290" s="564"/>
      <c r="AF290" s="564"/>
      <c r="AG290" s="564"/>
      <c r="AH290" s="564"/>
      <c r="AI290" s="564"/>
      <c r="AJ290" s="564"/>
      <c r="AK290" s="565"/>
      <c r="AL290" s="564"/>
      <c r="AM290" s="564"/>
      <c r="AN290" s="564"/>
      <c r="AO290" s="564"/>
      <c r="AP290" s="564"/>
      <c r="AQ290" s="564"/>
      <c r="AR290" s="564"/>
      <c r="AS290" s="564"/>
      <c r="AT290" s="394"/>
      <c r="AU290" s="306"/>
      <c r="AV290" s="306"/>
      <c r="AW290" s="394"/>
      <c r="AX290" s="401"/>
      <c r="AY290" s="341"/>
      <c r="AZ290" s="341"/>
      <c r="BA290" s="341"/>
      <c r="BB290" s="341"/>
      <c r="BC290" s="393"/>
      <c r="BD290" s="341"/>
      <c r="BE290" s="341"/>
      <c r="BF290" s="341"/>
      <c r="BG290" s="402"/>
      <c r="BH290" s="403"/>
      <c r="BI290" s="405"/>
      <c r="BJ290" s="405"/>
      <c r="BK290" s="405"/>
      <c r="BL290" s="405"/>
      <c r="BM290" s="514"/>
    </row>
    <row r="291" ht="18.75" customHeight="1">
      <c r="A291" s="336" t="str">
        <f t="shared" si="12"/>
        <v/>
      </c>
      <c r="B291" s="506"/>
      <c r="C291" s="559"/>
      <c r="D291" s="560" t="str">
        <f t="shared" si="13"/>
        <v/>
      </c>
      <c r="E291" s="401"/>
      <c r="F291" s="394"/>
      <c r="G291" s="341" t="str">
        <f t="array" ref="G291">IF(C291="","",XLOOKUP(C291,'Master Data'!K:K,'Master Data'!N:N,"Input in Master Data",0,1))</f>
        <v/>
      </c>
      <c r="H291" s="341" t="str">
        <f t="array" ref="H291">IF(C291="","",XLOOKUP(C291,'Master Data'!K:K,'Master Data'!O:O,"Input in Master Data",0,1))</f>
        <v/>
      </c>
      <c r="I291" s="341" t="str">
        <f t="array" ref="I291">if(U291="","",XLOOKUP(U291,Master[Company],Master[Blow],"Unknown",0,1))</f>
        <v/>
      </c>
      <c r="J291" s="341" t="str">
        <f t="array" ref="J291">if(U291="","",XLOOKUP(U291,Master[Company],Master[Pigging],"Unknown",0,1))</f>
        <v/>
      </c>
      <c r="K291" s="341" t="str">
        <f t="array" ref="K291">if(U291="","",XLOOKUP(U291,Master[Company],Master[Load Method],"Unknown",0,1))</f>
        <v/>
      </c>
      <c r="L291" s="341" t="str">
        <f t="array" ref="L291">if(U291="","",XLOOKUP(U291,Master[Company],Master[Line Distance],"Unknown",0,1))</f>
        <v/>
      </c>
      <c r="M291" s="394"/>
      <c r="N291" s="341"/>
      <c r="O291" s="341"/>
      <c r="P291" s="341" t="str">
        <f t="array" ref="P291">if(U291="","",XLOOKUP(U291,Master[Company],Master[Terms],"NA",0,1))</f>
        <v/>
      </c>
      <c r="Q291" s="341" t="str">
        <f t="shared" si="14"/>
        <v/>
      </c>
      <c r="R291" s="341" t="str">
        <f t="array" ref="R291">if(U291="","",XLOOKUP(U291,Master[Company],Master[Group],"NA",0,1))</f>
        <v/>
      </c>
      <c r="S291" s="341" t="str">
        <f t="array" ref="S291">if(U291="","",XLOOKUP(U291,Master[Company],Master[Loading Location],"NA",0,1))</f>
        <v/>
      </c>
      <c r="T291" s="341" t="str">
        <f t="array" ref="T291">if(U291="","",XLOOKUP(U291,Master[Company],Master[Acronym],"NA",0,1))</f>
        <v/>
      </c>
      <c r="U291" s="341"/>
      <c r="V291" s="342"/>
      <c r="W291" s="342"/>
      <c r="X291" s="341"/>
      <c r="Y291" s="341" t="str">
        <f t="shared" si="11"/>
        <v/>
      </c>
      <c r="Z291" s="341"/>
      <c r="AA291" s="341"/>
      <c r="AB291" s="341"/>
      <c r="AC291" s="401"/>
      <c r="AD291" s="563"/>
      <c r="AE291" s="564"/>
      <c r="AF291" s="564"/>
      <c r="AG291" s="564"/>
      <c r="AH291" s="564"/>
      <c r="AI291" s="564"/>
      <c r="AJ291" s="564"/>
      <c r="AK291" s="565"/>
      <c r="AL291" s="564"/>
      <c r="AM291" s="564"/>
      <c r="AN291" s="564"/>
      <c r="AO291" s="564"/>
      <c r="AP291" s="564"/>
      <c r="AQ291" s="564"/>
      <c r="AR291" s="564"/>
      <c r="AS291" s="564"/>
      <c r="AT291" s="394"/>
      <c r="AU291" s="306"/>
      <c r="AV291" s="306"/>
      <c r="AW291" s="394"/>
      <c r="AX291" s="401"/>
      <c r="AY291" s="341"/>
      <c r="AZ291" s="341"/>
      <c r="BA291" s="341"/>
      <c r="BB291" s="341"/>
      <c r="BC291" s="393"/>
      <c r="BD291" s="341"/>
      <c r="BE291" s="341"/>
      <c r="BF291" s="341"/>
      <c r="BG291" s="402"/>
      <c r="BH291" s="403"/>
      <c r="BI291" s="405"/>
      <c r="BJ291" s="405"/>
      <c r="BK291" s="405"/>
      <c r="BL291" s="405"/>
      <c r="BM291" s="514"/>
    </row>
    <row r="292" ht="18.75" customHeight="1">
      <c r="A292" s="336" t="str">
        <f t="shared" si="12"/>
        <v/>
      </c>
      <c r="B292" s="506"/>
      <c r="C292" s="559"/>
      <c r="D292" s="560" t="str">
        <f t="shared" si="13"/>
        <v/>
      </c>
      <c r="E292" s="401"/>
      <c r="F292" s="394"/>
      <c r="G292" s="341" t="str">
        <f t="array" ref="G292">IF(C292="","",XLOOKUP(C292,'Master Data'!K:K,'Master Data'!N:N,"Input in Master Data",0,1))</f>
        <v/>
      </c>
      <c r="H292" s="341" t="str">
        <f t="array" ref="H292">IF(C292="","",XLOOKUP(C292,'Master Data'!K:K,'Master Data'!O:O,"Input in Master Data",0,1))</f>
        <v/>
      </c>
      <c r="I292" s="341" t="str">
        <f t="array" ref="I292">if(U292="","",XLOOKUP(U292,Master[Company],Master[Blow],"Unknown",0,1))</f>
        <v/>
      </c>
      <c r="J292" s="341" t="str">
        <f t="array" ref="J292">if(U292="","",XLOOKUP(U292,Master[Company],Master[Pigging],"Unknown",0,1))</f>
        <v/>
      </c>
      <c r="K292" s="341" t="str">
        <f t="array" ref="K292">if(U292="","",XLOOKUP(U292,Master[Company],Master[Load Method],"Unknown",0,1))</f>
        <v/>
      </c>
      <c r="L292" s="341" t="str">
        <f t="array" ref="L292">if(U292="","",XLOOKUP(U292,Master[Company],Master[Line Distance],"Unknown",0,1))</f>
        <v/>
      </c>
      <c r="M292" s="394"/>
      <c r="N292" s="341"/>
      <c r="O292" s="341"/>
      <c r="P292" s="341" t="str">
        <f t="array" ref="P292">if(U292="","",XLOOKUP(U292,Master[Company],Master[Terms],"NA",0,1))</f>
        <v/>
      </c>
      <c r="Q292" s="341" t="str">
        <f t="shared" si="14"/>
        <v/>
      </c>
      <c r="R292" s="341" t="str">
        <f t="array" ref="R292">if(U292="","",XLOOKUP(U292,Master[Company],Master[Group],"NA",0,1))</f>
        <v/>
      </c>
      <c r="S292" s="341" t="str">
        <f t="array" ref="S292">if(U292="","",XLOOKUP(U292,Master[Company],Master[Loading Location],"NA",0,1))</f>
        <v/>
      </c>
      <c r="T292" s="341" t="str">
        <f t="array" ref="T292">if(U292="","",XLOOKUP(U292,Master[Company],Master[Acronym],"NA",0,1))</f>
        <v/>
      </c>
      <c r="U292" s="341"/>
      <c r="V292" s="342"/>
      <c r="W292" s="342"/>
      <c r="X292" s="341"/>
      <c r="Y292" s="341" t="str">
        <f t="shared" si="11"/>
        <v/>
      </c>
      <c r="Z292" s="341"/>
      <c r="AA292" s="341"/>
      <c r="AB292" s="341"/>
      <c r="AC292" s="401"/>
      <c r="AD292" s="563"/>
      <c r="AE292" s="564"/>
      <c r="AF292" s="564"/>
      <c r="AG292" s="564"/>
      <c r="AH292" s="564"/>
      <c r="AI292" s="564"/>
      <c r="AJ292" s="564"/>
      <c r="AK292" s="565"/>
      <c r="AL292" s="564"/>
      <c r="AM292" s="564"/>
      <c r="AN292" s="564"/>
      <c r="AO292" s="564"/>
      <c r="AP292" s="564"/>
      <c r="AQ292" s="564"/>
      <c r="AR292" s="564"/>
      <c r="AS292" s="564"/>
      <c r="AT292" s="394"/>
      <c r="AU292" s="306"/>
      <c r="AV292" s="306"/>
      <c r="AW292" s="394"/>
      <c r="AX292" s="401"/>
      <c r="AY292" s="341"/>
      <c r="AZ292" s="341"/>
      <c r="BA292" s="341"/>
      <c r="BB292" s="341"/>
      <c r="BC292" s="393"/>
      <c r="BD292" s="341"/>
      <c r="BE292" s="341"/>
      <c r="BF292" s="341"/>
      <c r="BG292" s="402"/>
      <c r="BH292" s="403"/>
      <c r="BI292" s="405"/>
      <c r="BJ292" s="405"/>
      <c r="BK292" s="405"/>
      <c r="BL292" s="405"/>
      <c r="BM292" s="514"/>
    </row>
    <row r="293" ht="18.75" customHeight="1">
      <c r="A293" s="336" t="str">
        <f t="shared" si="12"/>
        <v/>
      </c>
      <c r="B293" s="506"/>
      <c r="C293" s="559"/>
      <c r="D293" s="560" t="str">
        <f t="shared" si="13"/>
        <v/>
      </c>
      <c r="E293" s="401"/>
      <c r="F293" s="394"/>
      <c r="G293" s="341" t="str">
        <f t="array" ref="G293">IF(C293="","",XLOOKUP(C293,'Master Data'!K:K,'Master Data'!N:N,"Input in Master Data",0,1))</f>
        <v/>
      </c>
      <c r="H293" s="341" t="str">
        <f t="array" ref="H293">IF(C293="","",XLOOKUP(C293,'Master Data'!K:K,'Master Data'!O:O,"Input in Master Data",0,1))</f>
        <v/>
      </c>
      <c r="I293" s="341" t="str">
        <f t="array" ref="I293">if(U293="","",XLOOKUP(U293,Master[Company],Master[Blow],"Unknown",0,1))</f>
        <v/>
      </c>
      <c r="J293" s="341" t="str">
        <f t="array" ref="J293">if(U293="","",XLOOKUP(U293,Master[Company],Master[Pigging],"Unknown",0,1))</f>
        <v/>
      </c>
      <c r="K293" s="341" t="str">
        <f t="array" ref="K293">if(U293="","",XLOOKUP(U293,Master[Company],Master[Load Method],"Unknown",0,1))</f>
        <v/>
      </c>
      <c r="L293" s="341" t="str">
        <f t="array" ref="L293">if(U293="","",XLOOKUP(U293,Master[Company],Master[Line Distance],"Unknown",0,1))</f>
        <v/>
      </c>
      <c r="M293" s="394"/>
      <c r="N293" s="341"/>
      <c r="O293" s="341"/>
      <c r="P293" s="341" t="str">
        <f t="array" ref="P293">if(U293="","",XLOOKUP(U293,Master[Company],Master[Terms],"NA",0,1))</f>
        <v/>
      </c>
      <c r="Q293" s="341" t="str">
        <f t="shared" si="14"/>
        <v/>
      </c>
      <c r="R293" s="341" t="str">
        <f t="array" ref="R293">if(U293="","",XLOOKUP(U293,Master[Company],Master[Group],"NA",0,1))</f>
        <v/>
      </c>
      <c r="S293" s="341" t="str">
        <f t="array" ref="S293">if(U293="","",XLOOKUP(U293,Master[Company],Master[Loading Location],"NA",0,1))</f>
        <v/>
      </c>
      <c r="T293" s="341" t="str">
        <f t="array" ref="T293">if(U293="","",XLOOKUP(U293,Master[Company],Master[Acronym],"NA",0,1))</f>
        <v/>
      </c>
      <c r="U293" s="341"/>
      <c r="V293" s="342"/>
      <c r="W293" s="342"/>
      <c r="X293" s="341"/>
      <c r="Y293" s="341" t="str">
        <f t="shared" si="11"/>
        <v/>
      </c>
      <c r="Z293" s="341"/>
      <c r="AA293" s="341"/>
      <c r="AB293" s="341"/>
      <c r="AC293" s="401"/>
      <c r="AD293" s="563"/>
      <c r="AE293" s="564"/>
      <c r="AF293" s="564"/>
      <c r="AG293" s="564"/>
      <c r="AH293" s="564"/>
      <c r="AI293" s="564"/>
      <c r="AJ293" s="564"/>
      <c r="AK293" s="565"/>
      <c r="AL293" s="564"/>
      <c r="AM293" s="564"/>
      <c r="AN293" s="564"/>
      <c r="AO293" s="564"/>
      <c r="AP293" s="564"/>
      <c r="AQ293" s="564"/>
      <c r="AR293" s="564"/>
      <c r="AS293" s="564"/>
      <c r="AT293" s="394"/>
      <c r="AU293" s="306"/>
      <c r="AV293" s="306"/>
      <c r="AW293" s="394"/>
      <c r="AX293" s="401"/>
      <c r="AY293" s="341"/>
      <c r="AZ293" s="341"/>
      <c r="BA293" s="341"/>
      <c r="BB293" s="341"/>
      <c r="BC293" s="393"/>
      <c r="BD293" s="341"/>
      <c r="BE293" s="341"/>
      <c r="BF293" s="341"/>
      <c r="BG293" s="402"/>
      <c r="BH293" s="403"/>
      <c r="BI293" s="405"/>
      <c r="BJ293" s="405"/>
      <c r="BK293" s="405"/>
      <c r="BL293" s="405"/>
      <c r="BM293" s="514"/>
    </row>
    <row r="294" ht="18.75" customHeight="1">
      <c r="A294" s="336" t="str">
        <f t="shared" si="12"/>
        <v/>
      </c>
      <c r="B294" s="506"/>
      <c r="C294" s="559"/>
      <c r="D294" s="560" t="str">
        <f t="shared" si="13"/>
        <v/>
      </c>
      <c r="E294" s="401"/>
      <c r="F294" s="394"/>
      <c r="G294" s="341" t="str">
        <f t="array" ref="G294">IF(C294="","",XLOOKUP(C294,'Master Data'!K:K,'Master Data'!N:N,"Input in Master Data",0,1))</f>
        <v/>
      </c>
      <c r="H294" s="341" t="str">
        <f t="array" ref="H294">IF(C294="","",XLOOKUP(C294,'Master Data'!K:K,'Master Data'!O:O,"Input in Master Data",0,1))</f>
        <v/>
      </c>
      <c r="I294" s="341" t="str">
        <f t="array" ref="I294">if(U294="","",XLOOKUP(U294,Master[Company],Master[Blow],"Unknown",0,1))</f>
        <v/>
      </c>
      <c r="J294" s="341" t="str">
        <f t="array" ref="J294">if(U294="","",XLOOKUP(U294,Master[Company],Master[Pigging],"Unknown",0,1))</f>
        <v/>
      </c>
      <c r="K294" s="341" t="str">
        <f t="array" ref="K294">if(U294="","",XLOOKUP(U294,Master[Company],Master[Load Method],"Unknown",0,1))</f>
        <v/>
      </c>
      <c r="L294" s="341" t="str">
        <f t="array" ref="L294">if(U294="","",XLOOKUP(U294,Master[Company],Master[Line Distance],"Unknown",0,1))</f>
        <v/>
      </c>
      <c r="M294" s="394"/>
      <c r="N294" s="341"/>
      <c r="O294" s="341"/>
      <c r="P294" s="341" t="str">
        <f t="array" ref="P294">if(U294="","",XLOOKUP(U294,Master[Company],Master[Terms],"NA",0,1))</f>
        <v/>
      </c>
      <c r="Q294" s="341" t="str">
        <f t="shared" si="14"/>
        <v/>
      </c>
      <c r="R294" s="341" t="str">
        <f t="array" ref="R294">if(U294="","",XLOOKUP(U294,Master[Company],Master[Group],"NA",0,1))</f>
        <v/>
      </c>
      <c r="S294" s="341" t="str">
        <f t="array" ref="S294">if(U294="","",XLOOKUP(U294,Master[Company],Master[Loading Location],"NA",0,1))</f>
        <v/>
      </c>
      <c r="T294" s="341" t="str">
        <f t="array" ref="T294">if(U294="","",XLOOKUP(U294,Master[Company],Master[Acronym],"NA",0,1))</f>
        <v/>
      </c>
      <c r="U294" s="341"/>
      <c r="V294" s="342"/>
      <c r="W294" s="342"/>
      <c r="X294" s="341"/>
      <c r="Y294" s="341" t="str">
        <f t="shared" si="11"/>
        <v/>
      </c>
      <c r="Z294" s="341"/>
      <c r="AA294" s="341"/>
      <c r="AB294" s="341"/>
      <c r="AC294" s="401"/>
      <c r="AD294" s="563"/>
      <c r="AE294" s="564"/>
      <c r="AF294" s="564"/>
      <c r="AG294" s="564"/>
      <c r="AH294" s="564"/>
      <c r="AI294" s="564"/>
      <c r="AJ294" s="564"/>
      <c r="AK294" s="565"/>
      <c r="AL294" s="564"/>
      <c r="AM294" s="564"/>
      <c r="AN294" s="564"/>
      <c r="AO294" s="564"/>
      <c r="AP294" s="564"/>
      <c r="AQ294" s="564"/>
      <c r="AR294" s="564"/>
      <c r="AS294" s="564"/>
      <c r="AT294" s="394"/>
      <c r="AU294" s="306"/>
      <c r="AV294" s="306"/>
      <c r="AW294" s="394"/>
      <c r="AX294" s="401"/>
      <c r="AY294" s="341"/>
      <c r="AZ294" s="341"/>
      <c r="BA294" s="341"/>
      <c r="BB294" s="341"/>
      <c r="BC294" s="393"/>
      <c r="BD294" s="341"/>
      <c r="BE294" s="341"/>
      <c r="BF294" s="341"/>
      <c r="BG294" s="402"/>
      <c r="BH294" s="403"/>
      <c r="BI294" s="405"/>
      <c r="BJ294" s="405"/>
      <c r="BK294" s="405"/>
      <c r="BL294" s="405"/>
      <c r="BM294" s="514"/>
    </row>
    <row r="295" ht="18.75" customHeight="1">
      <c r="A295" s="336" t="str">
        <f t="shared" si="12"/>
        <v/>
      </c>
      <c r="B295" s="506"/>
      <c r="C295" s="559"/>
      <c r="D295" s="560" t="str">
        <f t="shared" si="13"/>
        <v/>
      </c>
      <c r="E295" s="401"/>
      <c r="F295" s="394"/>
      <c r="G295" s="341" t="str">
        <f t="array" ref="G295">IF(C295="","",XLOOKUP(C295,'Master Data'!K:K,'Master Data'!N:N,"Input in Master Data",0,1))</f>
        <v/>
      </c>
      <c r="H295" s="341" t="str">
        <f t="array" ref="H295">IF(C295="","",XLOOKUP(C295,'Master Data'!K:K,'Master Data'!O:O,"Input in Master Data",0,1))</f>
        <v/>
      </c>
      <c r="I295" s="341" t="str">
        <f t="array" ref="I295">if(U295="","",XLOOKUP(U295,Master[Company],Master[Blow],"Unknown",0,1))</f>
        <v/>
      </c>
      <c r="J295" s="341" t="str">
        <f t="array" ref="J295">if(U295="","",XLOOKUP(U295,Master[Company],Master[Pigging],"Unknown",0,1))</f>
        <v/>
      </c>
      <c r="K295" s="341" t="str">
        <f t="array" ref="K295">if(U295="","",XLOOKUP(U295,Master[Company],Master[Load Method],"Unknown",0,1))</f>
        <v/>
      </c>
      <c r="L295" s="341" t="str">
        <f t="array" ref="L295">if(U295="","",XLOOKUP(U295,Master[Company],Master[Line Distance],"Unknown",0,1))</f>
        <v/>
      </c>
      <c r="M295" s="394"/>
      <c r="N295" s="341"/>
      <c r="O295" s="341"/>
      <c r="P295" s="341" t="str">
        <f t="array" ref="P295">if(U295="","",XLOOKUP(U295,Master[Company],Master[Terms],"NA",0,1))</f>
        <v/>
      </c>
      <c r="Q295" s="341" t="str">
        <f t="shared" si="14"/>
        <v/>
      </c>
      <c r="R295" s="341" t="str">
        <f t="array" ref="R295">if(U295="","",XLOOKUP(U295,Master[Company],Master[Group],"NA",0,1))</f>
        <v/>
      </c>
      <c r="S295" s="341" t="str">
        <f t="array" ref="S295">if(U295="","",XLOOKUP(U295,Master[Company],Master[Loading Location],"NA",0,1))</f>
        <v/>
      </c>
      <c r="T295" s="341" t="str">
        <f t="array" ref="T295">if(U295="","",XLOOKUP(U295,Master[Company],Master[Acronym],"NA",0,1))</f>
        <v/>
      </c>
      <c r="U295" s="341"/>
      <c r="V295" s="342"/>
      <c r="W295" s="342"/>
      <c r="X295" s="341"/>
      <c r="Y295" s="341" t="str">
        <f t="shared" si="11"/>
        <v/>
      </c>
      <c r="Z295" s="341"/>
      <c r="AA295" s="341"/>
      <c r="AB295" s="341"/>
      <c r="AC295" s="401"/>
      <c r="AD295" s="563"/>
      <c r="AE295" s="564"/>
      <c r="AF295" s="564"/>
      <c r="AG295" s="564"/>
      <c r="AH295" s="564"/>
      <c r="AI295" s="564"/>
      <c r="AJ295" s="564"/>
      <c r="AK295" s="565"/>
      <c r="AL295" s="564"/>
      <c r="AM295" s="564"/>
      <c r="AN295" s="564"/>
      <c r="AO295" s="564"/>
      <c r="AP295" s="564"/>
      <c r="AQ295" s="564"/>
      <c r="AR295" s="564"/>
      <c r="AS295" s="564"/>
      <c r="AT295" s="394"/>
      <c r="AU295" s="306"/>
      <c r="AV295" s="306"/>
      <c r="AW295" s="394"/>
      <c r="AX295" s="401"/>
      <c r="AY295" s="341"/>
      <c r="AZ295" s="341"/>
      <c r="BA295" s="341"/>
      <c r="BB295" s="341"/>
      <c r="BC295" s="393"/>
      <c r="BD295" s="341"/>
      <c r="BE295" s="341"/>
      <c r="BF295" s="341"/>
      <c r="BG295" s="402"/>
      <c r="BH295" s="403"/>
      <c r="BI295" s="405"/>
      <c r="BJ295" s="405"/>
      <c r="BK295" s="405"/>
      <c r="BL295" s="405"/>
      <c r="BM295" s="514"/>
    </row>
    <row r="296" ht="18.75" customHeight="1">
      <c r="A296" s="336" t="str">
        <f t="shared" si="12"/>
        <v/>
      </c>
      <c r="B296" s="506"/>
      <c r="C296" s="559"/>
      <c r="D296" s="560" t="str">
        <f t="shared" si="13"/>
        <v/>
      </c>
      <c r="E296" s="401"/>
      <c r="F296" s="394"/>
      <c r="G296" s="341" t="str">
        <f t="array" ref="G296">IF(C296="","",XLOOKUP(C296,'Master Data'!K:K,'Master Data'!N:N,"Input in Master Data",0,1))</f>
        <v/>
      </c>
      <c r="H296" s="341" t="str">
        <f t="array" ref="H296">IF(C296="","",XLOOKUP(C296,'Master Data'!K:K,'Master Data'!O:O,"Input in Master Data",0,1))</f>
        <v/>
      </c>
      <c r="I296" s="341" t="str">
        <f t="array" ref="I296">if(U296="","",XLOOKUP(U296,Master[Company],Master[Blow],"Unknown",0,1))</f>
        <v/>
      </c>
      <c r="J296" s="341" t="str">
        <f t="array" ref="J296">if(U296="","",XLOOKUP(U296,Master[Company],Master[Pigging],"Unknown",0,1))</f>
        <v/>
      </c>
      <c r="K296" s="341" t="str">
        <f t="array" ref="K296">if(U296="","",XLOOKUP(U296,Master[Company],Master[Load Method],"Unknown",0,1))</f>
        <v/>
      </c>
      <c r="L296" s="341" t="str">
        <f t="array" ref="L296">if(U296="","",XLOOKUP(U296,Master[Company],Master[Line Distance],"Unknown",0,1))</f>
        <v/>
      </c>
      <c r="M296" s="394"/>
      <c r="N296" s="341"/>
      <c r="O296" s="341"/>
      <c r="P296" s="341" t="str">
        <f t="array" ref="P296">if(U296="","",XLOOKUP(U296,Master[Company],Master[Terms],"NA",0,1))</f>
        <v/>
      </c>
      <c r="Q296" s="341" t="str">
        <f t="shared" si="14"/>
        <v/>
      </c>
      <c r="R296" s="341" t="str">
        <f t="array" ref="R296">if(U296="","",XLOOKUP(U296,Master[Company],Master[Group],"NA",0,1))</f>
        <v/>
      </c>
      <c r="S296" s="341" t="str">
        <f t="array" ref="S296">if(U296="","",XLOOKUP(U296,Master[Company],Master[Loading Location],"NA",0,1))</f>
        <v/>
      </c>
      <c r="T296" s="341" t="str">
        <f t="array" ref="T296">if(U296="","",XLOOKUP(U296,Master[Company],Master[Acronym],"NA",0,1))</f>
        <v/>
      </c>
      <c r="U296" s="341"/>
      <c r="V296" s="342"/>
      <c r="W296" s="342"/>
      <c r="X296" s="341"/>
      <c r="Y296" s="341" t="str">
        <f t="shared" si="11"/>
        <v/>
      </c>
      <c r="Z296" s="341"/>
      <c r="AA296" s="341"/>
      <c r="AB296" s="341"/>
      <c r="AC296" s="401"/>
      <c r="AD296" s="563"/>
      <c r="AE296" s="564"/>
      <c r="AF296" s="564"/>
      <c r="AG296" s="564"/>
      <c r="AH296" s="564"/>
      <c r="AI296" s="564"/>
      <c r="AJ296" s="564"/>
      <c r="AK296" s="565"/>
      <c r="AL296" s="564"/>
      <c r="AM296" s="564"/>
      <c r="AN296" s="564"/>
      <c r="AO296" s="564"/>
      <c r="AP296" s="564"/>
      <c r="AQ296" s="564"/>
      <c r="AR296" s="564"/>
      <c r="AS296" s="564"/>
      <c r="AT296" s="394"/>
      <c r="AU296" s="306"/>
      <c r="AV296" s="306"/>
      <c r="AW296" s="394"/>
      <c r="AX296" s="401"/>
      <c r="AY296" s="341"/>
      <c r="AZ296" s="341"/>
      <c r="BA296" s="341"/>
      <c r="BB296" s="341"/>
      <c r="BC296" s="393"/>
      <c r="BD296" s="341"/>
      <c r="BE296" s="341"/>
      <c r="BF296" s="341"/>
      <c r="BG296" s="402"/>
      <c r="BH296" s="403"/>
      <c r="BI296" s="405"/>
      <c r="BJ296" s="405"/>
      <c r="BK296" s="405"/>
      <c r="BL296" s="405"/>
      <c r="BM296" s="514"/>
    </row>
    <row r="297" ht="18.75" customHeight="1">
      <c r="A297" s="336" t="str">
        <f t="shared" si="12"/>
        <v/>
      </c>
      <c r="B297" s="506"/>
      <c r="C297" s="559"/>
      <c r="D297" s="560" t="str">
        <f t="shared" si="13"/>
        <v/>
      </c>
      <c r="E297" s="401"/>
      <c r="F297" s="394"/>
      <c r="G297" s="341" t="str">
        <f t="array" ref="G297">IF(C297="","",XLOOKUP(C297,'Master Data'!K:K,'Master Data'!N:N,"Input in Master Data",0,1))</f>
        <v/>
      </c>
      <c r="H297" s="341" t="str">
        <f t="array" ref="H297">IF(C297="","",XLOOKUP(C297,'Master Data'!K:K,'Master Data'!O:O,"Input in Master Data",0,1))</f>
        <v/>
      </c>
      <c r="I297" s="341" t="str">
        <f t="array" ref="I297">if(U297="","",XLOOKUP(U297,Master[Company],Master[Blow],"Unknown",0,1))</f>
        <v/>
      </c>
      <c r="J297" s="341" t="str">
        <f t="array" ref="J297">if(U297="","",XLOOKUP(U297,Master[Company],Master[Pigging],"Unknown",0,1))</f>
        <v/>
      </c>
      <c r="K297" s="341" t="str">
        <f t="array" ref="K297">if(U297="","",XLOOKUP(U297,Master[Company],Master[Load Method],"Unknown",0,1))</f>
        <v/>
      </c>
      <c r="L297" s="341" t="str">
        <f t="array" ref="L297">if(U297="","",XLOOKUP(U297,Master[Company],Master[Line Distance],"Unknown",0,1))</f>
        <v/>
      </c>
      <c r="M297" s="394"/>
      <c r="N297" s="341"/>
      <c r="O297" s="341"/>
      <c r="P297" s="341" t="str">
        <f t="array" ref="P297">if(U297="","",XLOOKUP(U297,Master[Company],Master[Terms],"NA",0,1))</f>
        <v/>
      </c>
      <c r="Q297" s="341" t="str">
        <f t="shared" si="14"/>
        <v/>
      </c>
      <c r="R297" s="341" t="str">
        <f t="array" ref="R297">if(U297="","",XLOOKUP(U297,Master[Company],Master[Group],"NA",0,1))</f>
        <v/>
      </c>
      <c r="S297" s="341" t="str">
        <f t="array" ref="S297">if(U297="","",XLOOKUP(U297,Master[Company],Master[Loading Location],"NA",0,1))</f>
        <v/>
      </c>
      <c r="T297" s="341" t="str">
        <f t="array" ref="T297">if(U297="","",XLOOKUP(U297,Master[Company],Master[Acronym],"NA",0,1))</f>
        <v/>
      </c>
      <c r="U297" s="341"/>
      <c r="V297" s="342"/>
      <c r="W297" s="342"/>
      <c r="X297" s="341"/>
      <c r="Y297" s="341" t="str">
        <f t="shared" si="11"/>
        <v/>
      </c>
      <c r="Z297" s="341"/>
      <c r="AA297" s="341"/>
      <c r="AB297" s="341"/>
      <c r="AC297" s="401"/>
      <c r="AD297" s="563"/>
      <c r="AE297" s="564"/>
      <c r="AF297" s="564"/>
      <c r="AG297" s="564"/>
      <c r="AH297" s="564"/>
      <c r="AI297" s="564"/>
      <c r="AJ297" s="564"/>
      <c r="AK297" s="565"/>
      <c r="AL297" s="564"/>
      <c r="AM297" s="564"/>
      <c r="AN297" s="564"/>
      <c r="AO297" s="564"/>
      <c r="AP297" s="564"/>
      <c r="AQ297" s="564"/>
      <c r="AR297" s="564"/>
      <c r="AS297" s="564"/>
      <c r="AT297" s="394"/>
      <c r="AU297" s="306"/>
      <c r="AV297" s="306"/>
      <c r="AW297" s="394"/>
      <c r="AX297" s="401"/>
      <c r="AY297" s="341"/>
      <c r="AZ297" s="341"/>
      <c r="BA297" s="341"/>
      <c r="BB297" s="341"/>
      <c r="BC297" s="393"/>
      <c r="BD297" s="341"/>
      <c r="BE297" s="341"/>
      <c r="BF297" s="341"/>
      <c r="BG297" s="402"/>
      <c r="BH297" s="403"/>
      <c r="BI297" s="405"/>
      <c r="BJ297" s="405"/>
      <c r="BK297" s="405"/>
      <c r="BL297" s="405"/>
      <c r="BM297" s="514"/>
    </row>
    <row r="298" ht="18.75" customHeight="1">
      <c r="A298" s="336" t="str">
        <f t="shared" si="12"/>
        <v/>
      </c>
      <c r="B298" s="506"/>
      <c r="C298" s="559"/>
      <c r="D298" s="560" t="str">
        <f t="shared" si="13"/>
        <v/>
      </c>
      <c r="E298" s="401"/>
      <c r="F298" s="394"/>
      <c r="G298" s="341" t="str">
        <f t="array" ref="G298">IF(C298="","",XLOOKUP(C298,'Master Data'!K:K,'Master Data'!N:N,"Input in Master Data",0,1))</f>
        <v/>
      </c>
      <c r="H298" s="341" t="str">
        <f t="array" ref="H298">IF(C298="","",XLOOKUP(C298,'Master Data'!K:K,'Master Data'!O:O,"Input in Master Data",0,1))</f>
        <v/>
      </c>
      <c r="I298" s="341" t="str">
        <f t="array" ref="I298">if(U298="","",XLOOKUP(U298,Master[Company],Master[Blow],"Unknown",0,1))</f>
        <v/>
      </c>
      <c r="J298" s="341" t="str">
        <f t="array" ref="J298">if(U298="","",XLOOKUP(U298,Master[Company],Master[Pigging],"Unknown",0,1))</f>
        <v/>
      </c>
      <c r="K298" s="341" t="str">
        <f t="array" ref="K298">if(U298="","",XLOOKUP(U298,Master[Company],Master[Load Method],"Unknown",0,1))</f>
        <v/>
      </c>
      <c r="L298" s="341" t="str">
        <f t="array" ref="L298">if(U298="","",XLOOKUP(U298,Master[Company],Master[Line Distance],"Unknown",0,1))</f>
        <v/>
      </c>
      <c r="M298" s="394"/>
      <c r="N298" s="341"/>
      <c r="O298" s="341"/>
      <c r="P298" s="341" t="str">
        <f t="array" ref="P298">if(U298="","",XLOOKUP(U298,Master[Company],Master[Terms],"NA",0,1))</f>
        <v/>
      </c>
      <c r="Q298" s="341" t="str">
        <f t="shared" si="14"/>
        <v/>
      </c>
      <c r="R298" s="341" t="str">
        <f t="array" ref="R298">if(U298="","",XLOOKUP(U298,Master[Company],Master[Group],"NA",0,1))</f>
        <v/>
      </c>
      <c r="S298" s="341" t="str">
        <f t="array" ref="S298">if(U298="","",XLOOKUP(U298,Master[Company],Master[Loading Location],"NA",0,1))</f>
        <v/>
      </c>
      <c r="T298" s="341" t="str">
        <f t="array" ref="T298">if(U298="","",XLOOKUP(U298,Master[Company],Master[Acronym],"NA",0,1))</f>
        <v/>
      </c>
      <c r="U298" s="341"/>
      <c r="V298" s="342"/>
      <c r="W298" s="342"/>
      <c r="X298" s="341"/>
      <c r="Y298" s="341" t="str">
        <f t="shared" si="11"/>
        <v/>
      </c>
      <c r="Z298" s="341"/>
      <c r="AA298" s="341"/>
      <c r="AB298" s="341"/>
      <c r="AC298" s="401"/>
      <c r="AD298" s="563"/>
      <c r="AE298" s="564"/>
      <c r="AF298" s="564"/>
      <c r="AG298" s="564"/>
      <c r="AH298" s="564"/>
      <c r="AI298" s="564"/>
      <c r="AJ298" s="564"/>
      <c r="AK298" s="565"/>
      <c r="AL298" s="564"/>
      <c r="AM298" s="564"/>
      <c r="AN298" s="564"/>
      <c r="AO298" s="564"/>
      <c r="AP298" s="564"/>
      <c r="AQ298" s="564"/>
      <c r="AR298" s="564"/>
      <c r="AS298" s="564"/>
      <c r="AT298" s="394"/>
      <c r="AU298" s="306"/>
      <c r="AV298" s="306"/>
      <c r="AW298" s="394"/>
      <c r="AX298" s="401"/>
      <c r="AY298" s="341"/>
      <c r="AZ298" s="341"/>
      <c r="BA298" s="341"/>
      <c r="BB298" s="341"/>
      <c r="BC298" s="393"/>
      <c r="BD298" s="341"/>
      <c r="BE298" s="341"/>
      <c r="BF298" s="341"/>
      <c r="BG298" s="402"/>
      <c r="BH298" s="403"/>
      <c r="BI298" s="405"/>
      <c r="BJ298" s="405"/>
      <c r="BK298" s="405"/>
      <c r="BL298" s="405"/>
      <c r="BM298" s="514"/>
    </row>
    <row r="299" ht="18.75" customHeight="1">
      <c r="A299" s="336" t="str">
        <f t="shared" si="12"/>
        <v/>
      </c>
      <c r="B299" s="506"/>
      <c r="C299" s="559"/>
      <c r="D299" s="560" t="str">
        <f t="shared" si="13"/>
        <v/>
      </c>
      <c r="E299" s="401"/>
      <c r="F299" s="394"/>
      <c r="G299" s="341" t="str">
        <f t="array" ref="G299">IF(C299="","",XLOOKUP(C299,'Master Data'!K:K,'Master Data'!N:N,"Input in Master Data",0,1))</f>
        <v/>
      </c>
      <c r="H299" s="341" t="str">
        <f t="array" ref="H299">IF(C299="","",XLOOKUP(C299,'Master Data'!K:K,'Master Data'!O:O,"Input in Master Data",0,1))</f>
        <v/>
      </c>
      <c r="I299" s="341" t="str">
        <f t="array" ref="I299">if(U299="","",XLOOKUP(U299,Master[Company],Master[Blow],"Unknown",0,1))</f>
        <v/>
      </c>
      <c r="J299" s="341" t="str">
        <f t="array" ref="J299">if(U299="","",XLOOKUP(U299,Master[Company],Master[Pigging],"Unknown",0,1))</f>
        <v/>
      </c>
      <c r="K299" s="341" t="str">
        <f t="array" ref="K299">if(U299="","",XLOOKUP(U299,Master[Company],Master[Load Method],"Unknown",0,1))</f>
        <v/>
      </c>
      <c r="L299" s="341" t="str">
        <f t="array" ref="L299">if(U299="","",XLOOKUP(U299,Master[Company],Master[Line Distance],"Unknown",0,1))</f>
        <v/>
      </c>
      <c r="M299" s="394"/>
      <c r="N299" s="341"/>
      <c r="O299" s="341"/>
      <c r="P299" s="341" t="str">
        <f t="array" ref="P299">if(U299="","",XLOOKUP(U299,Master[Company],Master[Terms],"NA",0,1))</f>
        <v/>
      </c>
      <c r="Q299" s="341" t="str">
        <f t="shared" si="14"/>
        <v/>
      </c>
      <c r="R299" s="341" t="str">
        <f t="array" ref="R299">if(U299="","",XLOOKUP(U299,Master[Company],Master[Group],"NA",0,1))</f>
        <v/>
      </c>
      <c r="S299" s="341" t="str">
        <f t="array" ref="S299">if(U299="","",XLOOKUP(U299,Master[Company],Master[Loading Location],"NA",0,1))</f>
        <v/>
      </c>
      <c r="T299" s="341" t="str">
        <f t="array" ref="T299">if(U299="","",XLOOKUP(U299,Master[Company],Master[Acronym],"NA",0,1))</f>
        <v/>
      </c>
      <c r="U299" s="341"/>
      <c r="V299" s="342"/>
      <c r="W299" s="342"/>
      <c r="X299" s="341"/>
      <c r="Y299" s="341" t="str">
        <f t="shared" si="11"/>
        <v/>
      </c>
      <c r="Z299" s="341"/>
      <c r="AA299" s="341"/>
      <c r="AB299" s="341"/>
      <c r="AC299" s="401"/>
      <c r="AD299" s="563"/>
      <c r="AE299" s="564"/>
      <c r="AF299" s="564"/>
      <c r="AG299" s="564"/>
      <c r="AH299" s="564"/>
      <c r="AI299" s="564"/>
      <c r="AJ299" s="564"/>
      <c r="AK299" s="565"/>
      <c r="AL299" s="564"/>
      <c r="AM299" s="564"/>
      <c r="AN299" s="564"/>
      <c r="AO299" s="564"/>
      <c r="AP299" s="564"/>
      <c r="AQ299" s="564"/>
      <c r="AR299" s="564"/>
      <c r="AS299" s="564"/>
      <c r="AT299" s="394"/>
      <c r="AU299" s="306"/>
      <c r="AV299" s="306"/>
      <c r="AW299" s="394"/>
      <c r="AX299" s="401"/>
      <c r="AY299" s="341"/>
      <c r="AZ299" s="341"/>
      <c r="BA299" s="341"/>
      <c r="BB299" s="341"/>
      <c r="BC299" s="393"/>
      <c r="BD299" s="341"/>
      <c r="BE299" s="341"/>
      <c r="BF299" s="341"/>
      <c r="BG299" s="402"/>
      <c r="BH299" s="403"/>
      <c r="BI299" s="405"/>
      <c r="BJ299" s="405"/>
      <c r="BK299" s="405"/>
      <c r="BL299" s="405"/>
      <c r="BM299" s="514"/>
    </row>
    <row r="300" ht="18.75" customHeight="1">
      <c r="A300" s="336" t="str">
        <f t="shared" si="12"/>
        <v/>
      </c>
      <c r="B300" s="506"/>
      <c r="C300" s="559"/>
      <c r="D300" s="560" t="str">
        <f t="shared" si="13"/>
        <v/>
      </c>
      <c r="E300" s="401"/>
      <c r="F300" s="394"/>
      <c r="G300" s="341" t="str">
        <f t="array" ref="G300">IF(C300="","",XLOOKUP(C300,'Master Data'!K:K,'Master Data'!N:N,"Input in Master Data",0,1))</f>
        <v/>
      </c>
      <c r="H300" s="341" t="str">
        <f t="array" ref="H300">IF(C300="","",XLOOKUP(C300,'Master Data'!K:K,'Master Data'!O:O,"Input in Master Data",0,1))</f>
        <v/>
      </c>
      <c r="I300" s="341" t="str">
        <f t="array" ref="I300">if(U300="","",XLOOKUP(U300,Master[Company],Master[Blow],"Unknown",0,1))</f>
        <v/>
      </c>
      <c r="J300" s="341" t="str">
        <f t="array" ref="J300">if(U300="","",XLOOKUP(U300,Master[Company],Master[Pigging],"Unknown",0,1))</f>
        <v/>
      </c>
      <c r="K300" s="341" t="str">
        <f t="array" ref="K300">if(U300="","",XLOOKUP(U300,Master[Company],Master[Load Method],"Unknown",0,1))</f>
        <v/>
      </c>
      <c r="L300" s="341" t="str">
        <f t="array" ref="L300">if(U300="","",XLOOKUP(U300,Master[Company],Master[Line Distance],"Unknown",0,1))</f>
        <v/>
      </c>
      <c r="M300" s="394"/>
      <c r="N300" s="341"/>
      <c r="O300" s="341"/>
      <c r="P300" s="341" t="str">
        <f t="array" ref="P300">if(U300="","",XLOOKUP(U300,Master[Company],Master[Terms],"NA",0,1))</f>
        <v/>
      </c>
      <c r="Q300" s="341" t="str">
        <f t="shared" si="14"/>
        <v/>
      </c>
      <c r="R300" s="341" t="str">
        <f t="array" ref="R300">if(U300="","",XLOOKUP(U300,Master[Company],Master[Group],"NA",0,1))</f>
        <v/>
      </c>
      <c r="S300" s="341" t="str">
        <f t="array" ref="S300">if(U300="","",XLOOKUP(U300,Master[Company],Master[Loading Location],"NA",0,1))</f>
        <v/>
      </c>
      <c r="T300" s="341" t="str">
        <f t="array" ref="T300">if(U300="","",XLOOKUP(U300,Master[Company],Master[Acronym],"NA",0,1))</f>
        <v/>
      </c>
      <c r="U300" s="341"/>
      <c r="V300" s="342"/>
      <c r="W300" s="342"/>
      <c r="X300" s="341"/>
      <c r="Y300" s="341" t="str">
        <f t="shared" si="11"/>
        <v/>
      </c>
      <c r="Z300" s="341"/>
      <c r="AA300" s="341"/>
      <c r="AB300" s="341"/>
      <c r="AC300" s="401"/>
      <c r="AD300" s="563"/>
      <c r="AE300" s="564"/>
      <c r="AF300" s="564"/>
      <c r="AG300" s="564"/>
      <c r="AH300" s="564"/>
      <c r="AI300" s="564"/>
      <c r="AJ300" s="564"/>
      <c r="AK300" s="565"/>
      <c r="AL300" s="564"/>
      <c r="AM300" s="564"/>
      <c r="AN300" s="564"/>
      <c r="AO300" s="564"/>
      <c r="AP300" s="564"/>
      <c r="AQ300" s="564"/>
      <c r="AR300" s="564"/>
      <c r="AS300" s="564"/>
      <c r="AT300" s="394"/>
      <c r="AU300" s="306"/>
      <c r="AV300" s="306"/>
      <c r="AW300" s="394"/>
      <c r="AX300" s="401"/>
      <c r="AY300" s="341"/>
      <c r="AZ300" s="341"/>
      <c r="BA300" s="341"/>
      <c r="BB300" s="341"/>
      <c r="BC300" s="393"/>
      <c r="BD300" s="341"/>
      <c r="BE300" s="341"/>
      <c r="BF300" s="341"/>
      <c r="BG300" s="402"/>
      <c r="BH300" s="403"/>
      <c r="BI300" s="405"/>
      <c r="BJ300" s="405"/>
      <c r="BK300" s="405"/>
      <c r="BL300" s="405"/>
      <c r="BM300" s="514"/>
    </row>
    <row r="301" ht="18.75" customHeight="1">
      <c r="A301" s="336" t="str">
        <f t="shared" si="12"/>
        <v/>
      </c>
      <c r="B301" s="506"/>
      <c r="C301" s="559"/>
      <c r="D301" s="560" t="str">
        <f t="shared" si="13"/>
        <v/>
      </c>
      <c r="E301" s="401"/>
      <c r="F301" s="394"/>
      <c r="G301" s="341" t="str">
        <f t="array" ref="G301">IF(C301="","",XLOOKUP(C301,'Master Data'!K:K,'Master Data'!N:N,"Input in Master Data",0,1))</f>
        <v/>
      </c>
      <c r="H301" s="341" t="str">
        <f t="array" ref="H301">IF(C301="","",XLOOKUP(C301,'Master Data'!K:K,'Master Data'!O:O,"Input in Master Data",0,1))</f>
        <v/>
      </c>
      <c r="I301" s="341" t="str">
        <f t="array" ref="I301">if(U301="","",XLOOKUP(U301,Master[Company],Master[Blow],"Unknown",0,1))</f>
        <v/>
      </c>
      <c r="J301" s="341" t="str">
        <f t="array" ref="J301">if(U301="","",XLOOKUP(U301,Master[Company],Master[Pigging],"Unknown",0,1))</f>
        <v/>
      </c>
      <c r="K301" s="341" t="str">
        <f t="array" ref="K301">if(U301="","",XLOOKUP(U301,Master[Company],Master[Load Method],"Unknown",0,1))</f>
        <v/>
      </c>
      <c r="L301" s="341" t="str">
        <f t="array" ref="L301">if(U301="","",XLOOKUP(U301,Master[Company],Master[Line Distance],"Unknown",0,1))</f>
        <v/>
      </c>
      <c r="M301" s="394"/>
      <c r="N301" s="341"/>
      <c r="O301" s="341"/>
      <c r="P301" s="341" t="str">
        <f t="array" ref="P301">if(U301="","",XLOOKUP(U301,Master[Company],Master[Terms],"NA",0,1))</f>
        <v/>
      </c>
      <c r="Q301" s="341" t="str">
        <f t="shared" si="14"/>
        <v/>
      </c>
      <c r="R301" s="341" t="str">
        <f t="array" ref="R301">if(U301="","",XLOOKUP(U301,Master[Company],Master[Group],"NA",0,1))</f>
        <v/>
      </c>
      <c r="S301" s="341" t="str">
        <f t="array" ref="S301">if(U301="","",XLOOKUP(U301,Master[Company],Master[Loading Location],"NA",0,1))</f>
        <v/>
      </c>
      <c r="T301" s="341" t="str">
        <f t="array" ref="T301">if(U301="","",XLOOKUP(U301,Master[Company],Master[Acronym],"NA",0,1))</f>
        <v/>
      </c>
      <c r="U301" s="341"/>
      <c r="V301" s="342"/>
      <c r="W301" s="342"/>
      <c r="X301" s="341"/>
      <c r="Y301" s="341" t="str">
        <f t="shared" si="11"/>
        <v/>
      </c>
      <c r="Z301" s="341"/>
      <c r="AA301" s="341"/>
      <c r="AB301" s="341"/>
      <c r="AC301" s="401"/>
      <c r="AD301" s="563"/>
      <c r="AE301" s="564"/>
      <c r="AF301" s="564"/>
      <c r="AG301" s="564"/>
      <c r="AH301" s="564"/>
      <c r="AI301" s="564"/>
      <c r="AJ301" s="564"/>
      <c r="AK301" s="565"/>
      <c r="AL301" s="564"/>
      <c r="AM301" s="564"/>
      <c r="AN301" s="564"/>
      <c r="AO301" s="564"/>
      <c r="AP301" s="564"/>
      <c r="AQ301" s="564"/>
      <c r="AR301" s="564"/>
      <c r="AS301" s="564"/>
      <c r="AT301" s="394"/>
      <c r="AU301" s="306"/>
      <c r="AV301" s="306"/>
      <c r="AW301" s="394"/>
      <c r="AX301" s="401"/>
      <c r="AY301" s="341"/>
      <c r="AZ301" s="341"/>
      <c r="BA301" s="341"/>
      <c r="BB301" s="341"/>
      <c r="BC301" s="393"/>
      <c r="BD301" s="341"/>
      <c r="BE301" s="341"/>
      <c r="BF301" s="341"/>
      <c r="BG301" s="402"/>
      <c r="BH301" s="403"/>
      <c r="BI301" s="405"/>
      <c r="BJ301" s="405"/>
      <c r="BK301" s="405"/>
      <c r="BL301" s="405"/>
      <c r="BM301" s="514"/>
    </row>
    <row r="302" ht="18.75" customHeight="1">
      <c r="A302" s="336" t="str">
        <f t="shared" si="12"/>
        <v/>
      </c>
      <c r="B302" s="506"/>
      <c r="C302" s="559"/>
      <c r="D302" s="560" t="str">
        <f t="shared" si="13"/>
        <v/>
      </c>
      <c r="E302" s="401"/>
      <c r="F302" s="394"/>
      <c r="G302" s="341" t="str">
        <f t="array" ref="G302">IF(C302="","",XLOOKUP(C302,'Master Data'!K:K,'Master Data'!N:N,"Input in Master Data",0,1))</f>
        <v/>
      </c>
      <c r="H302" s="341" t="str">
        <f t="array" ref="H302">IF(C302="","",XLOOKUP(C302,'Master Data'!K:K,'Master Data'!O:O,"Input in Master Data",0,1))</f>
        <v/>
      </c>
      <c r="I302" s="341" t="str">
        <f t="array" ref="I302">if(U302="","",XLOOKUP(U302,Master[Company],Master[Blow],"Unknown",0,1))</f>
        <v/>
      </c>
      <c r="J302" s="341" t="str">
        <f t="array" ref="J302">if(U302="","",XLOOKUP(U302,Master[Company],Master[Pigging],"Unknown",0,1))</f>
        <v/>
      </c>
      <c r="K302" s="341" t="str">
        <f t="array" ref="K302">if(U302="","",XLOOKUP(U302,Master[Company],Master[Load Method],"Unknown",0,1))</f>
        <v/>
      </c>
      <c r="L302" s="341" t="str">
        <f t="array" ref="L302">if(U302="","",XLOOKUP(U302,Master[Company],Master[Line Distance],"Unknown",0,1))</f>
        <v/>
      </c>
      <c r="M302" s="394"/>
      <c r="N302" s="341"/>
      <c r="O302" s="341"/>
      <c r="P302" s="341" t="str">
        <f t="array" ref="P302">if(U302="","",XLOOKUP(U302,Master[Company],Master[Terms],"NA",0,1))</f>
        <v/>
      </c>
      <c r="Q302" s="341" t="str">
        <f t="shared" si="14"/>
        <v/>
      </c>
      <c r="R302" s="341" t="str">
        <f t="array" ref="R302">if(U302="","",XLOOKUP(U302,Master[Company],Master[Group],"NA",0,1))</f>
        <v/>
      </c>
      <c r="S302" s="341" t="str">
        <f t="array" ref="S302">if(U302="","",XLOOKUP(U302,Master[Company],Master[Loading Location],"NA",0,1))</f>
        <v/>
      </c>
      <c r="T302" s="341" t="str">
        <f t="array" ref="T302">if(U302="","",XLOOKUP(U302,Master[Company],Master[Acronym],"NA",0,1))</f>
        <v/>
      </c>
      <c r="U302" s="341"/>
      <c r="V302" s="342"/>
      <c r="W302" s="342"/>
      <c r="X302" s="341"/>
      <c r="Y302" s="341" t="str">
        <f t="shared" si="11"/>
        <v/>
      </c>
      <c r="Z302" s="341"/>
      <c r="AA302" s="341"/>
      <c r="AB302" s="341"/>
      <c r="AC302" s="401"/>
      <c r="AD302" s="563"/>
      <c r="AE302" s="564"/>
      <c r="AF302" s="564"/>
      <c r="AG302" s="564"/>
      <c r="AH302" s="564"/>
      <c r="AI302" s="564"/>
      <c r="AJ302" s="564"/>
      <c r="AK302" s="565"/>
      <c r="AL302" s="564"/>
      <c r="AM302" s="564"/>
      <c r="AN302" s="564"/>
      <c r="AO302" s="564"/>
      <c r="AP302" s="564"/>
      <c r="AQ302" s="564"/>
      <c r="AR302" s="564"/>
      <c r="AS302" s="564"/>
      <c r="AT302" s="394"/>
      <c r="AU302" s="306"/>
      <c r="AV302" s="306"/>
      <c r="AW302" s="394"/>
      <c r="AX302" s="401"/>
      <c r="AY302" s="341"/>
      <c r="AZ302" s="341"/>
      <c r="BA302" s="341"/>
      <c r="BB302" s="341"/>
      <c r="BC302" s="393"/>
      <c r="BD302" s="341"/>
      <c r="BE302" s="341"/>
      <c r="BF302" s="341"/>
      <c r="BG302" s="402"/>
      <c r="BH302" s="403"/>
      <c r="BI302" s="405"/>
      <c r="BJ302" s="405"/>
      <c r="BK302" s="405"/>
      <c r="BL302" s="405"/>
      <c r="BM302" s="514"/>
    </row>
    <row r="303" ht="18.75" customHeight="1">
      <c r="A303" s="336" t="str">
        <f t="shared" si="12"/>
        <v/>
      </c>
      <c r="B303" s="506"/>
      <c r="C303" s="559"/>
      <c r="D303" s="560" t="str">
        <f t="shared" si="13"/>
        <v/>
      </c>
      <c r="E303" s="401"/>
      <c r="F303" s="394"/>
      <c r="G303" s="341" t="str">
        <f t="array" ref="G303">IF(C303="","",XLOOKUP(C303,'Master Data'!K:K,'Master Data'!N:N,"Input in Master Data",0,1))</f>
        <v/>
      </c>
      <c r="H303" s="341" t="str">
        <f t="array" ref="H303">IF(C303="","",XLOOKUP(C303,'Master Data'!K:K,'Master Data'!O:O,"Input in Master Data",0,1))</f>
        <v/>
      </c>
      <c r="I303" s="341" t="str">
        <f t="array" ref="I303">if(U303="","",XLOOKUP(U303,Master[Company],Master[Blow],"Unknown",0,1))</f>
        <v/>
      </c>
      <c r="J303" s="341" t="str">
        <f t="array" ref="J303">if(U303="","",XLOOKUP(U303,Master[Company],Master[Pigging],"Unknown",0,1))</f>
        <v/>
      </c>
      <c r="K303" s="341" t="str">
        <f t="array" ref="K303">if(U303="","",XLOOKUP(U303,Master[Company],Master[Load Method],"Unknown",0,1))</f>
        <v/>
      </c>
      <c r="L303" s="341" t="str">
        <f t="array" ref="L303">if(U303="","",XLOOKUP(U303,Master[Company],Master[Line Distance],"Unknown",0,1))</f>
        <v/>
      </c>
      <c r="M303" s="394"/>
      <c r="N303" s="341"/>
      <c r="O303" s="341"/>
      <c r="P303" s="341" t="str">
        <f t="array" ref="P303">if(U303="","",XLOOKUP(U303,Master[Company],Master[Terms],"NA",0,1))</f>
        <v/>
      </c>
      <c r="Q303" s="341" t="str">
        <f t="shared" si="14"/>
        <v/>
      </c>
      <c r="R303" s="341" t="str">
        <f t="array" ref="R303">if(U303="","",XLOOKUP(U303,Master[Company],Master[Group],"NA",0,1))</f>
        <v/>
      </c>
      <c r="S303" s="341" t="str">
        <f t="array" ref="S303">if(U303="","",XLOOKUP(U303,Master[Company],Master[Loading Location],"NA",0,1))</f>
        <v/>
      </c>
      <c r="T303" s="341" t="str">
        <f t="array" ref="T303">if(U303="","",XLOOKUP(U303,Master[Company],Master[Acronym],"NA",0,1))</f>
        <v/>
      </c>
      <c r="U303" s="341"/>
      <c r="V303" s="342"/>
      <c r="W303" s="342"/>
      <c r="X303" s="341"/>
      <c r="Y303" s="341" t="str">
        <f t="shared" si="11"/>
        <v/>
      </c>
      <c r="Z303" s="341"/>
      <c r="AA303" s="341"/>
      <c r="AB303" s="341"/>
      <c r="AC303" s="401"/>
      <c r="AD303" s="563"/>
      <c r="AE303" s="564"/>
      <c r="AF303" s="564"/>
      <c r="AG303" s="564"/>
      <c r="AH303" s="564"/>
      <c r="AI303" s="564"/>
      <c r="AJ303" s="564"/>
      <c r="AK303" s="565"/>
      <c r="AL303" s="564"/>
      <c r="AM303" s="564"/>
      <c r="AN303" s="564"/>
      <c r="AO303" s="564"/>
      <c r="AP303" s="564"/>
      <c r="AQ303" s="564"/>
      <c r="AR303" s="564"/>
      <c r="AS303" s="564"/>
      <c r="AT303" s="394"/>
      <c r="AU303" s="306"/>
      <c r="AV303" s="306"/>
      <c r="AW303" s="394"/>
      <c r="AX303" s="401"/>
      <c r="AY303" s="341"/>
      <c r="AZ303" s="341"/>
      <c r="BA303" s="341"/>
      <c r="BB303" s="341"/>
      <c r="BC303" s="393"/>
      <c r="BD303" s="341"/>
      <c r="BE303" s="341"/>
      <c r="BF303" s="341"/>
      <c r="BG303" s="402"/>
      <c r="BH303" s="403"/>
      <c r="BI303" s="405"/>
      <c r="BJ303" s="405"/>
      <c r="BK303" s="405"/>
      <c r="BL303" s="405"/>
      <c r="BM303" s="514"/>
    </row>
    <row r="304" ht="18.75" customHeight="1">
      <c r="A304" s="336" t="str">
        <f t="shared" si="12"/>
        <v/>
      </c>
      <c r="B304" s="506"/>
      <c r="C304" s="559"/>
      <c r="D304" s="560" t="str">
        <f t="shared" si="13"/>
        <v/>
      </c>
      <c r="E304" s="401"/>
      <c r="F304" s="394"/>
      <c r="G304" s="341" t="str">
        <f t="array" ref="G304">IF(C304="","",XLOOKUP(C304,'Master Data'!K:K,'Master Data'!N:N,"Input in Master Data",0,1))</f>
        <v/>
      </c>
      <c r="H304" s="341" t="str">
        <f t="array" ref="H304">IF(C304="","",XLOOKUP(C304,'Master Data'!K:K,'Master Data'!O:O,"Input in Master Data",0,1))</f>
        <v/>
      </c>
      <c r="I304" s="341" t="str">
        <f t="array" ref="I304">if(U304="","",XLOOKUP(U304,Master[Company],Master[Blow],"Unknown",0,1))</f>
        <v/>
      </c>
      <c r="J304" s="341" t="str">
        <f t="array" ref="J304">if(U304="","",XLOOKUP(U304,Master[Company],Master[Pigging],"Unknown",0,1))</f>
        <v/>
      </c>
      <c r="K304" s="341" t="str">
        <f t="array" ref="K304">if(U304="","",XLOOKUP(U304,Master[Company],Master[Load Method],"Unknown",0,1))</f>
        <v/>
      </c>
      <c r="L304" s="341" t="str">
        <f t="array" ref="L304">if(U304="","",XLOOKUP(U304,Master[Company],Master[Line Distance],"Unknown",0,1))</f>
        <v/>
      </c>
      <c r="M304" s="394"/>
      <c r="N304" s="341"/>
      <c r="O304" s="341"/>
      <c r="P304" s="341" t="str">
        <f t="array" ref="P304">if(U304="","",XLOOKUP(U304,Master[Company],Master[Terms],"NA",0,1))</f>
        <v/>
      </c>
      <c r="Q304" s="341" t="str">
        <f t="shared" si="14"/>
        <v/>
      </c>
      <c r="R304" s="341" t="str">
        <f t="array" ref="R304">if(U304="","",XLOOKUP(U304,Master[Company],Master[Group],"NA",0,1))</f>
        <v/>
      </c>
      <c r="S304" s="341" t="str">
        <f t="array" ref="S304">if(U304="","",XLOOKUP(U304,Master[Company],Master[Loading Location],"NA",0,1))</f>
        <v/>
      </c>
      <c r="T304" s="341" t="str">
        <f t="array" ref="T304">if(U304="","",XLOOKUP(U304,Master[Company],Master[Acronym],"NA",0,1))</f>
        <v/>
      </c>
      <c r="U304" s="341"/>
      <c r="V304" s="342"/>
      <c r="W304" s="342"/>
      <c r="X304" s="341"/>
      <c r="Y304" s="341" t="str">
        <f t="shared" si="11"/>
        <v/>
      </c>
      <c r="Z304" s="341"/>
      <c r="AA304" s="341"/>
      <c r="AB304" s="341"/>
      <c r="AC304" s="401"/>
      <c r="AD304" s="563"/>
      <c r="AE304" s="564"/>
      <c r="AF304" s="564"/>
      <c r="AG304" s="564"/>
      <c r="AH304" s="564"/>
      <c r="AI304" s="564"/>
      <c r="AJ304" s="564"/>
      <c r="AK304" s="565"/>
      <c r="AL304" s="564"/>
      <c r="AM304" s="564"/>
      <c r="AN304" s="564"/>
      <c r="AO304" s="564"/>
      <c r="AP304" s="564"/>
      <c r="AQ304" s="564"/>
      <c r="AR304" s="564"/>
      <c r="AS304" s="564"/>
      <c r="AT304" s="394"/>
      <c r="AU304" s="306"/>
      <c r="AV304" s="306"/>
      <c r="AW304" s="394"/>
      <c r="AX304" s="401"/>
      <c r="AY304" s="341"/>
      <c r="AZ304" s="341"/>
      <c r="BA304" s="341"/>
      <c r="BB304" s="341"/>
      <c r="BC304" s="393"/>
      <c r="BD304" s="341"/>
      <c r="BE304" s="341"/>
      <c r="BF304" s="341"/>
      <c r="BG304" s="402"/>
      <c r="BH304" s="403"/>
      <c r="BI304" s="405"/>
      <c r="BJ304" s="405"/>
      <c r="BK304" s="405"/>
      <c r="BL304" s="405"/>
      <c r="BM304" s="514"/>
    </row>
    <row r="305" ht="18.75" customHeight="1">
      <c r="A305" s="336" t="str">
        <f t="shared" si="12"/>
        <v/>
      </c>
      <c r="B305" s="506"/>
      <c r="C305" s="559"/>
      <c r="D305" s="560" t="str">
        <f t="shared" si="13"/>
        <v/>
      </c>
      <c r="E305" s="401"/>
      <c r="F305" s="394"/>
      <c r="G305" s="341" t="str">
        <f t="array" ref="G305">IF(C305="","",XLOOKUP(C305,'Master Data'!K:K,'Master Data'!N:N,"Input in Master Data",0,1))</f>
        <v/>
      </c>
      <c r="H305" s="341" t="str">
        <f t="array" ref="H305">IF(C305="","",XLOOKUP(C305,'Master Data'!K:K,'Master Data'!O:O,"Input in Master Data",0,1))</f>
        <v/>
      </c>
      <c r="I305" s="341" t="str">
        <f t="array" ref="I305">if(U305="","",XLOOKUP(U305,Master[Company],Master[Blow],"Unknown",0,1))</f>
        <v/>
      </c>
      <c r="J305" s="341" t="str">
        <f t="array" ref="J305">if(U305="","",XLOOKUP(U305,Master[Company],Master[Pigging],"Unknown",0,1))</f>
        <v/>
      </c>
      <c r="K305" s="341" t="str">
        <f t="array" ref="K305">if(U305="","",XLOOKUP(U305,Master[Company],Master[Load Method],"Unknown",0,1))</f>
        <v/>
      </c>
      <c r="L305" s="341" t="str">
        <f t="array" ref="L305">if(U305="","",XLOOKUP(U305,Master[Company],Master[Line Distance],"Unknown",0,1))</f>
        <v/>
      </c>
      <c r="M305" s="394"/>
      <c r="N305" s="341"/>
      <c r="O305" s="341"/>
      <c r="P305" s="341" t="str">
        <f t="array" ref="P305">if(U305="","",XLOOKUP(U305,Master[Company],Master[Terms],"NA",0,1))</f>
        <v/>
      </c>
      <c r="Q305" s="341" t="str">
        <f t="shared" si="14"/>
        <v/>
      </c>
      <c r="R305" s="341" t="str">
        <f t="array" ref="R305">if(U305="","",XLOOKUP(U305,Master[Company],Master[Group],"NA",0,1))</f>
        <v/>
      </c>
      <c r="S305" s="341" t="str">
        <f t="array" ref="S305">if(U305="","",XLOOKUP(U305,Master[Company],Master[Loading Location],"NA",0,1))</f>
        <v/>
      </c>
      <c r="T305" s="341" t="str">
        <f t="array" ref="T305">if(U305="","",XLOOKUP(U305,Master[Company],Master[Acronym],"NA",0,1))</f>
        <v/>
      </c>
      <c r="U305" s="341"/>
      <c r="V305" s="342"/>
      <c r="W305" s="342"/>
      <c r="X305" s="341"/>
      <c r="Y305" s="341" t="str">
        <f t="shared" si="11"/>
        <v/>
      </c>
      <c r="Z305" s="341"/>
      <c r="AA305" s="341"/>
      <c r="AB305" s="341"/>
      <c r="AC305" s="401"/>
      <c r="AD305" s="563"/>
      <c r="AE305" s="564"/>
      <c r="AF305" s="564"/>
      <c r="AG305" s="564"/>
      <c r="AH305" s="564"/>
      <c r="AI305" s="564"/>
      <c r="AJ305" s="564"/>
      <c r="AK305" s="565"/>
      <c r="AL305" s="564"/>
      <c r="AM305" s="564"/>
      <c r="AN305" s="564"/>
      <c r="AO305" s="564"/>
      <c r="AP305" s="564"/>
      <c r="AQ305" s="564"/>
      <c r="AR305" s="564"/>
      <c r="AS305" s="564"/>
      <c r="AT305" s="394"/>
      <c r="AU305" s="306"/>
      <c r="AV305" s="306"/>
      <c r="AW305" s="394"/>
      <c r="AX305" s="401"/>
      <c r="AY305" s="341"/>
      <c r="AZ305" s="341"/>
      <c r="BA305" s="341"/>
      <c r="BB305" s="341"/>
      <c r="BC305" s="393"/>
      <c r="BD305" s="341"/>
      <c r="BE305" s="341"/>
      <c r="BF305" s="341"/>
      <c r="BG305" s="402"/>
      <c r="BH305" s="403"/>
      <c r="BI305" s="405"/>
      <c r="BJ305" s="405"/>
      <c r="BK305" s="405"/>
      <c r="BL305" s="405"/>
      <c r="BM305" s="514"/>
    </row>
    <row r="306" ht="18.75" customHeight="1">
      <c r="A306" s="336" t="str">
        <f t="shared" si="12"/>
        <v/>
      </c>
      <c r="B306" s="506"/>
      <c r="C306" s="559"/>
      <c r="D306" s="560" t="str">
        <f t="shared" si="13"/>
        <v/>
      </c>
      <c r="E306" s="401"/>
      <c r="F306" s="394"/>
      <c r="G306" s="341" t="str">
        <f t="array" ref="G306">IF(C306="","",XLOOKUP(C306,'Master Data'!K:K,'Master Data'!N:N,"Input in Master Data",0,1))</f>
        <v/>
      </c>
      <c r="H306" s="341" t="str">
        <f t="array" ref="H306">IF(C306="","",XLOOKUP(C306,'Master Data'!K:K,'Master Data'!O:O,"Input in Master Data",0,1))</f>
        <v/>
      </c>
      <c r="I306" s="341" t="str">
        <f t="array" ref="I306">if(U306="","",XLOOKUP(U306,Master[Company],Master[Blow],"Unknown",0,1))</f>
        <v/>
      </c>
      <c r="J306" s="341" t="str">
        <f t="array" ref="J306">if(U306="","",XLOOKUP(U306,Master[Company],Master[Pigging],"Unknown",0,1))</f>
        <v/>
      </c>
      <c r="K306" s="341" t="str">
        <f t="array" ref="K306">if(U306="","",XLOOKUP(U306,Master[Company],Master[Load Method],"Unknown",0,1))</f>
        <v/>
      </c>
      <c r="L306" s="341" t="str">
        <f t="array" ref="L306">if(U306="","",XLOOKUP(U306,Master[Company],Master[Line Distance],"Unknown",0,1))</f>
        <v/>
      </c>
      <c r="M306" s="394"/>
      <c r="N306" s="341"/>
      <c r="O306" s="341"/>
      <c r="P306" s="341" t="str">
        <f t="array" ref="P306">if(U306="","",XLOOKUP(U306,Master[Company],Master[Terms],"NA",0,1))</f>
        <v/>
      </c>
      <c r="Q306" s="341" t="str">
        <f t="shared" si="14"/>
        <v/>
      </c>
      <c r="R306" s="341" t="str">
        <f t="array" ref="R306">if(U306="","",XLOOKUP(U306,Master[Company],Master[Group],"NA",0,1))</f>
        <v/>
      </c>
      <c r="S306" s="341" t="str">
        <f t="array" ref="S306">if(U306="","",XLOOKUP(U306,Master[Company],Master[Loading Location],"NA",0,1))</f>
        <v/>
      </c>
      <c r="T306" s="341" t="str">
        <f t="array" ref="T306">if(U306="","",XLOOKUP(U306,Master[Company],Master[Acronym],"NA",0,1))</f>
        <v/>
      </c>
      <c r="U306" s="341"/>
      <c r="V306" s="342"/>
      <c r="W306" s="342"/>
      <c r="X306" s="341"/>
      <c r="Y306" s="341" t="str">
        <f t="shared" si="11"/>
        <v/>
      </c>
      <c r="Z306" s="341"/>
      <c r="AA306" s="341"/>
      <c r="AB306" s="341"/>
      <c r="AC306" s="401"/>
      <c r="AD306" s="563"/>
      <c r="AE306" s="564"/>
      <c r="AF306" s="564"/>
      <c r="AG306" s="564"/>
      <c r="AH306" s="564"/>
      <c r="AI306" s="564"/>
      <c r="AJ306" s="564"/>
      <c r="AK306" s="565"/>
      <c r="AL306" s="564"/>
      <c r="AM306" s="564"/>
      <c r="AN306" s="564"/>
      <c r="AO306" s="564"/>
      <c r="AP306" s="564"/>
      <c r="AQ306" s="564"/>
      <c r="AR306" s="564"/>
      <c r="AS306" s="564"/>
      <c r="AT306" s="394"/>
      <c r="AU306" s="306"/>
      <c r="AV306" s="306"/>
      <c r="AW306" s="394"/>
      <c r="AX306" s="401"/>
      <c r="AY306" s="341"/>
      <c r="AZ306" s="341"/>
      <c r="BA306" s="341"/>
      <c r="BB306" s="341"/>
      <c r="BC306" s="393"/>
      <c r="BD306" s="341"/>
      <c r="BE306" s="341"/>
      <c r="BF306" s="341"/>
      <c r="BG306" s="402"/>
      <c r="BH306" s="403"/>
      <c r="BI306" s="405"/>
      <c r="BJ306" s="405"/>
      <c r="BK306" s="405"/>
      <c r="BL306" s="405"/>
      <c r="BM306" s="514"/>
    </row>
    <row r="307" ht="18.75" customHeight="1">
      <c r="A307" s="336" t="str">
        <f t="shared" si="12"/>
        <v/>
      </c>
      <c r="B307" s="506"/>
      <c r="C307" s="559"/>
      <c r="D307" s="560" t="str">
        <f t="shared" si="13"/>
        <v/>
      </c>
      <c r="E307" s="401"/>
      <c r="F307" s="394"/>
      <c r="G307" s="341" t="str">
        <f t="array" ref="G307">IF(C307="","",XLOOKUP(C307,'Master Data'!K:K,'Master Data'!N:N,"Input in Master Data",0,1))</f>
        <v/>
      </c>
      <c r="H307" s="341" t="str">
        <f t="array" ref="H307">IF(C307="","",XLOOKUP(C307,'Master Data'!K:K,'Master Data'!O:O,"Input in Master Data",0,1))</f>
        <v/>
      </c>
      <c r="I307" s="341" t="str">
        <f t="array" ref="I307">if(U307="","",XLOOKUP(U307,Master[Company],Master[Blow],"Unknown",0,1))</f>
        <v/>
      </c>
      <c r="J307" s="341" t="str">
        <f t="array" ref="J307">if(U307="","",XLOOKUP(U307,Master[Company],Master[Pigging],"Unknown",0,1))</f>
        <v/>
      </c>
      <c r="K307" s="341" t="str">
        <f t="array" ref="K307">if(U307="","",XLOOKUP(U307,Master[Company],Master[Load Method],"Unknown",0,1))</f>
        <v/>
      </c>
      <c r="L307" s="341" t="str">
        <f t="array" ref="L307">if(U307="","",XLOOKUP(U307,Master[Company],Master[Line Distance],"Unknown",0,1))</f>
        <v/>
      </c>
      <c r="M307" s="394"/>
      <c r="N307" s="341"/>
      <c r="O307" s="341"/>
      <c r="P307" s="341" t="str">
        <f t="array" ref="P307">if(U307="","",XLOOKUP(U307,Master[Company],Master[Terms],"NA",0,1))</f>
        <v/>
      </c>
      <c r="Q307" s="341" t="str">
        <f t="shared" si="14"/>
        <v/>
      </c>
      <c r="R307" s="341" t="str">
        <f t="array" ref="R307">if(U307="","",XLOOKUP(U307,Master[Company],Master[Group],"NA",0,1))</f>
        <v/>
      </c>
      <c r="S307" s="341" t="str">
        <f t="array" ref="S307">if(U307="","",XLOOKUP(U307,Master[Company],Master[Loading Location],"NA",0,1))</f>
        <v/>
      </c>
      <c r="T307" s="341" t="str">
        <f t="array" ref="T307">if(U307="","",XLOOKUP(U307,Master[Company],Master[Acronym],"NA",0,1))</f>
        <v/>
      </c>
      <c r="U307" s="341"/>
      <c r="V307" s="342"/>
      <c r="W307" s="342"/>
      <c r="X307" s="341"/>
      <c r="Y307" s="341" t="str">
        <f t="shared" si="11"/>
        <v/>
      </c>
      <c r="Z307" s="341"/>
      <c r="AA307" s="341"/>
      <c r="AB307" s="341"/>
      <c r="AC307" s="401"/>
      <c r="AD307" s="563"/>
      <c r="AE307" s="564"/>
      <c r="AF307" s="564"/>
      <c r="AG307" s="564"/>
      <c r="AH307" s="564"/>
      <c r="AI307" s="564"/>
      <c r="AJ307" s="564"/>
      <c r="AK307" s="565"/>
      <c r="AL307" s="564"/>
      <c r="AM307" s="564"/>
      <c r="AN307" s="564"/>
      <c r="AO307" s="564"/>
      <c r="AP307" s="564"/>
      <c r="AQ307" s="564"/>
      <c r="AR307" s="564"/>
      <c r="AS307" s="564"/>
      <c r="AT307" s="394"/>
      <c r="AU307" s="306"/>
      <c r="AV307" s="306"/>
      <c r="AW307" s="394"/>
      <c r="AX307" s="401"/>
      <c r="AY307" s="341"/>
      <c r="AZ307" s="341"/>
      <c r="BA307" s="341"/>
      <c r="BB307" s="341"/>
      <c r="BC307" s="393"/>
      <c r="BD307" s="341"/>
      <c r="BE307" s="341"/>
      <c r="BF307" s="341"/>
      <c r="BG307" s="402"/>
      <c r="BH307" s="403"/>
      <c r="BI307" s="405"/>
      <c r="BJ307" s="405"/>
      <c r="BK307" s="405"/>
      <c r="BL307" s="405"/>
      <c r="BM307" s="514"/>
    </row>
    <row r="308" ht="18.75" customHeight="1">
      <c r="A308" s="336" t="str">
        <f t="shared" si="12"/>
        <v/>
      </c>
      <c r="B308" s="506"/>
      <c r="C308" s="559"/>
      <c r="D308" s="560" t="str">
        <f t="shared" si="13"/>
        <v/>
      </c>
      <c r="E308" s="401"/>
      <c r="F308" s="394"/>
      <c r="G308" s="341" t="str">
        <f t="array" ref="G308">IF(C308="","",XLOOKUP(C308,'Master Data'!K:K,'Master Data'!N:N,"Input in Master Data",0,1))</f>
        <v/>
      </c>
      <c r="H308" s="341" t="str">
        <f t="array" ref="H308">IF(C308="","",XLOOKUP(C308,'Master Data'!K:K,'Master Data'!O:O,"Input in Master Data",0,1))</f>
        <v/>
      </c>
      <c r="I308" s="341" t="str">
        <f t="array" ref="I308">if(U308="","",XLOOKUP(U308,Master[Company],Master[Blow],"Unknown",0,1))</f>
        <v/>
      </c>
      <c r="J308" s="341" t="str">
        <f t="array" ref="J308">if(U308="","",XLOOKUP(U308,Master[Company],Master[Pigging],"Unknown",0,1))</f>
        <v/>
      </c>
      <c r="K308" s="341" t="str">
        <f t="array" ref="K308">if(U308="","",XLOOKUP(U308,Master[Company],Master[Load Method],"Unknown",0,1))</f>
        <v/>
      </c>
      <c r="L308" s="341" t="str">
        <f t="array" ref="L308">if(U308="","",XLOOKUP(U308,Master[Company],Master[Line Distance],"Unknown",0,1))</f>
        <v/>
      </c>
      <c r="M308" s="394"/>
      <c r="N308" s="341"/>
      <c r="O308" s="341"/>
      <c r="P308" s="341" t="str">
        <f t="array" ref="P308">if(U308="","",XLOOKUP(U308,Master[Company],Master[Terms],"NA",0,1))</f>
        <v/>
      </c>
      <c r="Q308" s="341" t="str">
        <f t="shared" si="14"/>
        <v/>
      </c>
      <c r="R308" s="341" t="str">
        <f t="array" ref="R308">if(U308="","",XLOOKUP(U308,Master[Company],Master[Group],"NA",0,1))</f>
        <v/>
      </c>
      <c r="S308" s="341" t="str">
        <f t="array" ref="S308">if(U308="","",XLOOKUP(U308,Master[Company],Master[Loading Location],"NA",0,1))</f>
        <v/>
      </c>
      <c r="T308" s="341" t="str">
        <f t="array" ref="T308">if(U308="","",XLOOKUP(U308,Master[Company],Master[Acronym],"NA",0,1))</f>
        <v/>
      </c>
      <c r="U308" s="341"/>
      <c r="V308" s="342"/>
      <c r="W308" s="342"/>
      <c r="X308" s="341"/>
      <c r="Y308" s="341" t="str">
        <f t="shared" si="11"/>
        <v/>
      </c>
      <c r="Z308" s="341"/>
      <c r="AA308" s="341"/>
      <c r="AB308" s="341"/>
      <c r="AC308" s="401"/>
      <c r="AD308" s="563"/>
      <c r="AE308" s="564"/>
      <c r="AF308" s="564"/>
      <c r="AG308" s="564"/>
      <c r="AH308" s="564"/>
      <c r="AI308" s="564"/>
      <c r="AJ308" s="564"/>
      <c r="AK308" s="565"/>
      <c r="AL308" s="564"/>
      <c r="AM308" s="564"/>
      <c r="AN308" s="564"/>
      <c r="AO308" s="564"/>
      <c r="AP308" s="564"/>
      <c r="AQ308" s="564"/>
      <c r="AR308" s="564"/>
      <c r="AS308" s="564"/>
      <c r="AT308" s="394"/>
      <c r="AU308" s="306"/>
      <c r="AV308" s="306"/>
      <c r="AW308" s="394"/>
      <c r="AX308" s="401"/>
      <c r="AY308" s="341"/>
      <c r="AZ308" s="341"/>
      <c r="BA308" s="341"/>
      <c r="BB308" s="341"/>
      <c r="BC308" s="393"/>
      <c r="BD308" s="341"/>
      <c r="BE308" s="341"/>
      <c r="BF308" s="341"/>
      <c r="BG308" s="402"/>
      <c r="BH308" s="403"/>
      <c r="BI308" s="405"/>
      <c r="BJ308" s="405"/>
      <c r="BK308" s="405"/>
      <c r="BL308" s="405"/>
      <c r="BM308" s="514"/>
    </row>
    <row r="309" ht="18.75" customHeight="1">
      <c r="A309" s="336" t="str">
        <f t="shared" si="12"/>
        <v/>
      </c>
      <c r="B309" s="506"/>
      <c r="C309" s="559"/>
      <c r="D309" s="560" t="str">
        <f t="shared" si="13"/>
        <v/>
      </c>
      <c r="E309" s="401"/>
      <c r="F309" s="394"/>
      <c r="G309" s="341" t="str">
        <f t="array" ref="G309">IF(C309="","",XLOOKUP(C309,'Master Data'!K:K,'Master Data'!N:N,"Input in Master Data",0,1))</f>
        <v/>
      </c>
      <c r="H309" s="341" t="str">
        <f t="array" ref="H309">IF(C309="","",XLOOKUP(C309,'Master Data'!K:K,'Master Data'!O:O,"Input in Master Data",0,1))</f>
        <v/>
      </c>
      <c r="I309" s="341" t="str">
        <f t="array" ref="I309">if(U309="","",XLOOKUP(U309,Master[Company],Master[Blow],"Unknown",0,1))</f>
        <v/>
      </c>
      <c r="J309" s="341" t="str">
        <f t="array" ref="J309">if(U309="","",XLOOKUP(U309,Master[Company],Master[Pigging],"Unknown",0,1))</f>
        <v/>
      </c>
      <c r="K309" s="341" t="str">
        <f t="array" ref="K309">if(U309="","",XLOOKUP(U309,Master[Company],Master[Load Method],"Unknown",0,1))</f>
        <v/>
      </c>
      <c r="L309" s="341" t="str">
        <f t="array" ref="L309">if(U309="","",XLOOKUP(U309,Master[Company],Master[Line Distance],"Unknown",0,1))</f>
        <v/>
      </c>
      <c r="M309" s="394"/>
      <c r="N309" s="341"/>
      <c r="O309" s="341"/>
      <c r="P309" s="341" t="str">
        <f t="array" ref="P309">if(U309="","",XLOOKUP(U309,Master[Company],Master[Terms],"NA",0,1))</f>
        <v/>
      </c>
      <c r="Q309" s="341" t="str">
        <f t="shared" si="14"/>
        <v/>
      </c>
      <c r="R309" s="341" t="str">
        <f t="array" ref="R309">if(U309="","",XLOOKUP(U309,Master[Company],Master[Group],"NA",0,1))</f>
        <v/>
      </c>
      <c r="S309" s="341" t="str">
        <f t="array" ref="S309">if(U309="","",XLOOKUP(U309,Master[Company],Master[Loading Location],"NA",0,1))</f>
        <v/>
      </c>
      <c r="T309" s="341" t="str">
        <f t="array" ref="T309">if(U309="","",XLOOKUP(U309,Master[Company],Master[Acronym],"NA",0,1))</f>
        <v/>
      </c>
      <c r="U309" s="341"/>
      <c r="V309" s="342"/>
      <c r="W309" s="342"/>
      <c r="X309" s="341"/>
      <c r="Y309" s="341" t="str">
        <f t="shared" si="11"/>
        <v/>
      </c>
      <c r="Z309" s="341"/>
      <c r="AA309" s="341"/>
      <c r="AB309" s="341"/>
      <c r="AC309" s="401"/>
      <c r="AD309" s="563"/>
      <c r="AE309" s="564"/>
      <c r="AF309" s="564"/>
      <c r="AG309" s="564"/>
      <c r="AH309" s="564"/>
      <c r="AI309" s="564"/>
      <c r="AJ309" s="564"/>
      <c r="AK309" s="565"/>
      <c r="AL309" s="564"/>
      <c r="AM309" s="564"/>
      <c r="AN309" s="564"/>
      <c r="AO309" s="564"/>
      <c r="AP309" s="564"/>
      <c r="AQ309" s="564"/>
      <c r="AR309" s="564"/>
      <c r="AS309" s="564"/>
      <c r="AT309" s="394"/>
      <c r="AU309" s="306"/>
      <c r="AV309" s="306"/>
      <c r="AW309" s="394"/>
      <c r="AX309" s="401"/>
      <c r="AY309" s="341"/>
      <c r="AZ309" s="341"/>
      <c r="BA309" s="341"/>
      <c r="BB309" s="341"/>
      <c r="BC309" s="393"/>
      <c r="BD309" s="341"/>
      <c r="BE309" s="341"/>
      <c r="BF309" s="341"/>
      <c r="BG309" s="402"/>
      <c r="BH309" s="403"/>
      <c r="BI309" s="405"/>
      <c r="BJ309" s="405"/>
      <c r="BK309" s="405"/>
      <c r="BL309" s="405"/>
      <c r="BM309" s="514"/>
    </row>
    <row r="310" ht="18.75" customHeight="1">
      <c r="A310" s="336" t="str">
        <f t="shared" si="12"/>
        <v/>
      </c>
      <c r="B310" s="506"/>
      <c r="C310" s="559"/>
      <c r="D310" s="560" t="str">
        <f t="shared" si="13"/>
        <v/>
      </c>
      <c r="E310" s="401"/>
      <c r="F310" s="394"/>
      <c r="G310" s="341" t="str">
        <f t="array" ref="G310">IF(C310="","",XLOOKUP(C310,'Master Data'!K:K,'Master Data'!N:N,"Input in Master Data",0,1))</f>
        <v/>
      </c>
      <c r="H310" s="341" t="str">
        <f t="array" ref="H310">IF(C310="","",XLOOKUP(C310,'Master Data'!K:K,'Master Data'!O:O,"Input in Master Data",0,1))</f>
        <v/>
      </c>
      <c r="I310" s="341" t="str">
        <f t="array" ref="I310">if(U310="","",XLOOKUP(U310,Master[Company],Master[Blow],"Unknown",0,1))</f>
        <v/>
      </c>
      <c r="J310" s="341" t="str">
        <f t="array" ref="J310">if(U310="","",XLOOKUP(U310,Master[Company],Master[Pigging],"Unknown",0,1))</f>
        <v/>
      </c>
      <c r="K310" s="341" t="str">
        <f t="array" ref="K310">if(U310="","",XLOOKUP(U310,Master[Company],Master[Load Method],"Unknown",0,1))</f>
        <v/>
      </c>
      <c r="L310" s="341" t="str">
        <f t="array" ref="L310">if(U310="","",XLOOKUP(U310,Master[Company],Master[Line Distance],"Unknown",0,1))</f>
        <v/>
      </c>
      <c r="M310" s="394"/>
      <c r="N310" s="341"/>
      <c r="O310" s="341"/>
      <c r="P310" s="341" t="str">
        <f t="array" ref="P310">if(U310="","",XLOOKUP(U310,Master[Company],Master[Terms],"NA",0,1))</f>
        <v/>
      </c>
      <c r="Q310" s="341" t="str">
        <f t="shared" si="14"/>
        <v/>
      </c>
      <c r="R310" s="341" t="str">
        <f t="array" ref="R310">if(U310="","",XLOOKUP(U310,Master[Company],Master[Group],"NA",0,1))</f>
        <v/>
      </c>
      <c r="S310" s="341" t="str">
        <f t="array" ref="S310">if(U310="","",XLOOKUP(U310,Master[Company],Master[Loading Location],"NA",0,1))</f>
        <v/>
      </c>
      <c r="T310" s="341" t="str">
        <f t="array" ref="T310">if(U310="","",XLOOKUP(U310,Master[Company],Master[Acronym],"NA",0,1))</f>
        <v/>
      </c>
      <c r="U310" s="341"/>
      <c r="V310" s="342"/>
      <c r="W310" s="342"/>
      <c r="X310" s="341"/>
      <c r="Y310" s="341" t="str">
        <f t="shared" si="11"/>
        <v/>
      </c>
      <c r="Z310" s="341"/>
      <c r="AA310" s="341"/>
      <c r="AB310" s="341"/>
      <c r="AC310" s="401"/>
      <c r="AD310" s="563"/>
      <c r="AE310" s="564"/>
      <c r="AF310" s="564"/>
      <c r="AG310" s="564"/>
      <c r="AH310" s="564"/>
      <c r="AI310" s="564"/>
      <c r="AJ310" s="564"/>
      <c r="AK310" s="565"/>
      <c r="AL310" s="564"/>
      <c r="AM310" s="564"/>
      <c r="AN310" s="564"/>
      <c r="AO310" s="564"/>
      <c r="AP310" s="564"/>
      <c r="AQ310" s="564"/>
      <c r="AR310" s="564"/>
      <c r="AS310" s="564"/>
      <c r="AT310" s="394"/>
      <c r="AU310" s="306"/>
      <c r="AV310" s="306"/>
      <c r="AW310" s="394"/>
      <c r="AX310" s="401"/>
      <c r="AY310" s="341"/>
      <c r="AZ310" s="341"/>
      <c r="BA310" s="341"/>
      <c r="BB310" s="341"/>
      <c r="BC310" s="393"/>
      <c r="BD310" s="341"/>
      <c r="BE310" s="341"/>
      <c r="BF310" s="341"/>
      <c r="BG310" s="402"/>
      <c r="BH310" s="403"/>
      <c r="BI310" s="405"/>
      <c r="BJ310" s="405"/>
      <c r="BK310" s="405"/>
      <c r="BL310" s="405"/>
      <c r="BM310" s="514"/>
    </row>
    <row r="311" ht="18.75" customHeight="1">
      <c r="A311" s="336" t="str">
        <f t="shared" si="12"/>
        <v/>
      </c>
      <c r="B311" s="506"/>
      <c r="C311" s="559"/>
      <c r="D311" s="560" t="str">
        <f t="shared" si="13"/>
        <v/>
      </c>
      <c r="E311" s="401"/>
      <c r="F311" s="394"/>
      <c r="G311" s="341" t="str">
        <f t="array" ref="G311">IF(C311="","",XLOOKUP(C311,'Master Data'!K:K,'Master Data'!N:N,"Input in Master Data",0,1))</f>
        <v/>
      </c>
      <c r="H311" s="341" t="str">
        <f t="array" ref="H311">IF(C311="","",XLOOKUP(C311,'Master Data'!K:K,'Master Data'!O:O,"Input in Master Data",0,1))</f>
        <v/>
      </c>
      <c r="I311" s="341" t="str">
        <f t="array" ref="I311">if(U311="","",XLOOKUP(U311,Master[Company],Master[Blow],"Unknown",0,1))</f>
        <v/>
      </c>
      <c r="J311" s="341" t="str">
        <f t="array" ref="J311">if(U311="","",XLOOKUP(U311,Master[Company],Master[Pigging],"Unknown",0,1))</f>
        <v/>
      </c>
      <c r="K311" s="341" t="str">
        <f t="array" ref="K311">if(U311="","",XLOOKUP(U311,Master[Company],Master[Load Method],"Unknown",0,1))</f>
        <v/>
      </c>
      <c r="L311" s="341" t="str">
        <f t="array" ref="L311">if(U311="","",XLOOKUP(U311,Master[Company],Master[Line Distance],"Unknown",0,1))</f>
        <v/>
      </c>
      <c r="M311" s="394"/>
      <c r="N311" s="341"/>
      <c r="O311" s="341"/>
      <c r="P311" s="341" t="str">
        <f t="array" ref="P311">if(U311="","",XLOOKUP(U311,Master[Company],Master[Terms],"NA",0,1))</f>
        <v/>
      </c>
      <c r="Q311" s="341" t="str">
        <f t="shared" si="14"/>
        <v/>
      </c>
      <c r="R311" s="341" t="str">
        <f t="array" ref="R311">if(U311="","",XLOOKUP(U311,Master[Company],Master[Group],"NA",0,1))</f>
        <v/>
      </c>
      <c r="S311" s="341" t="str">
        <f t="array" ref="S311">if(U311="","",XLOOKUP(U311,Master[Company],Master[Loading Location],"NA",0,1))</f>
        <v/>
      </c>
      <c r="T311" s="341" t="str">
        <f t="array" ref="T311">if(U311="","",XLOOKUP(U311,Master[Company],Master[Acronym],"NA",0,1))</f>
        <v/>
      </c>
      <c r="U311" s="341"/>
      <c r="V311" s="342"/>
      <c r="W311" s="342"/>
      <c r="X311" s="341"/>
      <c r="Y311" s="341" t="str">
        <f t="shared" si="11"/>
        <v/>
      </c>
      <c r="Z311" s="341"/>
      <c r="AA311" s="341"/>
      <c r="AB311" s="341"/>
      <c r="AC311" s="401"/>
      <c r="AD311" s="563"/>
      <c r="AE311" s="564"/>
      <c r="AF311" s="564"/>
      <c r="AG311" s="564"/>
      <c r="AH311" s="564"/>
      <c r="AI311" s="564"/>
      <c r="AJ311" s="564"/>
      <c r="AK311" s="565"/>
      <c r="AL311" s="564"/>
      <c r="AM311" s="564"/>
      <c r="AN311" s="564"/>
      <c r="AO311" s="564"/>
      <c r="AP311" s="564"/>
      <c r="AQ311" s="564"/>
      <c r="AR311" s="564"/>
      <c r="AS311" s="564"/>
      <c r="AT311" s="394"/>
      <c r="AU311" s="306"/>
      <c r="AV311" s="306"/>
      <c r="AW311" s="394"/>
      <c r="AX311" s="401"/>
      <c r="AY311" s="341"/>
      <c r="AZ311" s="341"/>
      <c r="BA311" s="341"/>
      <c r="BB311" s="341"/>
      <c r="BC311" s="393"/>
      <c r="BD311" s="341"/>
      <c r="BE311" s="341"/>
      <c r="BF311" s="341"/>
      <c r="BG311" s="402"/>
      <c r="BH311" s="403"/>
      <c r="BI311" s="405"/>
      <c r="BJ311" s="405"/>
      <c r="BK311" s="405"/>
      <c r="BL311" s="405"/>
      <c r="BM311" s="514"/>
    </row>
    <row r="312" ht="18.75" customHeight="1">
      <c r="A312" s="336" t="str">
        <f t="shared" si="12"/>
        <v/>
      </c>
      <c r="B312" s="506"/>
      <c r="C312" s="559"/>
      <c r="D312" s="560" t="str">
        <f t="shared" si="13"/>
        <v/>
      </c>
      <c r="E312" s="401"/>
      <c r="F312" s="394"/>
      <c r="G312" s="341" t="str">
        <f t="array" ref="G312">IF(C312="","",XLOOKUP(C312,'Master Data'!K:K,'Master Data'!N:N,"Input in Master Data",0,1))</f>
        <v/>
      </c>
      <c r="H312" s="341" t="str">
        <f t="array" ref="H312">IF(C312="","",XLOOKUP(C312,'Master Data'!K:K,'Master Data'!O:O,"Input in Master Data",0,1))</f>
        <v/>
      </c>
      <c r="I312" s="341" t="str">
        <f t="array" ref="I312">if(U312="","",XLOOKUP(U312,Master[Company],Master[Blow],"Unknown",0,1))</f>
        <v/>
      </c>
      <c r="J312" s="341" t="str">
        <f t="array" ref="J312">if(U312="","",XLOOKUP(U312,Master[Company],Master[Pigging],"Unknown",0,1))</f>
        <v/>
      </c>
      <c r="K312" s="341" t="str">
        <f t="array" ref="K312">if(U312="","",XLOOKUP(U312,Master[Company],Master[Load Method],"Unknown",0,1))</f>
        <v/>
      </c>
      <c r="L312" s="341" t="str">
        <f t="array" ref="L312">if(U312="","",XLOOKUP(U312,Master[Company],Master[Line Distance],"Unknown",0,1))</f>
        <v/>
      </c>
      <c r="M312" s="394"/>
      <c r="N312" s="341"/>
      <c r="O312" s="341"/>
      <c r="P312" s="341" t="str">
        <f t="array" ref="P312">if(U312="","",XLOOKUP(U312,Master[Company],Master[Terms],"NA",0,1))</f>
        <v/>
      </c>
      <c r="Q312" s="341" t="str">
        <f t="shared" si="14"/>
        <v/>
      </c>
      <c r="R312" s="341" t="str">
        <f t="array" ref="R312">if(U312="","",XLOOKUP(U312,Master[Company],Master[Group],"NA",0,1))</f>
        <v/>
      </c>
      <c r="S312" s="341" t="str">
        <f t="array" ref="S312">if(U312="","",XLOOKUP(U312,Master[Company],Master[Loading Location],"NA",0,1))</f>
        <v/>
      </c>
      <c r="T312" s="341" t="str">
        <f t="array" ref="T312">if(U312="","",XLOOKUP(U312,Master[Company],Master[Acronym],"NA",0,1))</f>
        <v/>
      </c>
      <c r="U312" s="341"/>
      <c r="V312" s="342"/>
      <c r="W312" s="342"/>
      <c r="X312" s="341"/>
      <c r="Y312" s="341" t="str">
        <f t="shared" si="11"/>
        <v/>
      </c>
      <c r="Z312" s="341"/>
      <c r="AA312" s="341"/>
      <c r="AB312" s="341"/>
      <c r="AC312" s="401"/>
      <c r="AD312" s="563"/>
      <c r="AE312" s="564"/>
      <c r="AF312" s="564"/>
      <c r="AG312" s="564"/>
      <c r="AH312" s="564"/>
      <c r="AI312" s="564"/>
      <c r="AJ312" s="564"/>
      <c r="AK312" s="565"/>
      <c r="AL312" s="564"/>
      <c r="AM312" s="564"/>
      <c r="AN312" s="564"/>
      <c r="AO312" s="564"/>
      <c r="AP312" s="564"/>
      <c r="AQ312" s="564"/>
      <c r="AR312" s="564"/>
      <c r="AS312" s="564"/>
      <c r="AT312" s="394"/>
      <c r="AU312" s="306"/>
      <c r="AV312" s="306"/>
      <c r="AW312" s="394"/>
      <c r="AX312" s="401"/>
      <c r="AY312" s="341"/>
      <c r="AZ312" s="341"/>
      <c r="BA312" s="341"/>
      <c r="BB312" s="341"/>
      <c r="BC312" s="393"/>
      <c r="BD312" s="341"/>
      <c r="BE312" s="341"/>
      <c r="BF312" s="341"/>
      <c r="BG312" s="402"/>
      <c r="BH312" s="403"/>
      <c r="BI312" s="405"/>
      <c r="BJ312" s="405"/>
      <c r="BK312" s="405"/>
      <c r="BL312" s="405"/>
      <c r="BM312" s="514"/>
    </row>
    <row r="313" ht="18.75" customHeight="1">
      <c r="A313" s="336" t="str">
        <f t="shared" si="12"/>
        <v/>
      </c>
      <c r="B313" s="506"/>
      <c r="C313" s="559"/>
      <c r="D313" s="560" t="str">
        <f t="shared" si="13"/>
        <v/>
      </c>
      <c r="E313" s="401"/>
      <c r="F313" s="394"/>
      <c r="G313" s="341" t="str">
        <f t="array" ref="G313">IF(C313="","",XLOOKUP(C313,'Master Data'!K:K,'Master Data'!N:N,"Input in Master Data",0,1))</f>
        <v/>
      </c>
      <c r="H313" s="341" t="str">
        <f t="array" ref="H313">IF(C313="","",XLOOKUP(C313,'Master Data'!K:K,'Master Data'!O:O,"Input in Master Data",0,1))</f>
        <v/>
      </c>
      <c r="I313" s="341" t="str">
        <f t="array" ref="I313">if(U313="","",XLOOKUP(U313,Master[Company],Master[Blow],"Unknown",0,1))</f>
        <v/>
      </c>
      <c r="J313" s="341" t="str">
        <f t="array" ref="J313">if(U313="","",XLOOKUP(U313,Master[Company],Master[Pigging],"Unknown",0,1))</f>
        <v/>
      </c>
      <c r="K313" s="341" t="str">
        <f t="array" ref="K313">if(U313="","",XLOOKUP(U313,Master[Company],Master[Load Method],"Unknown",0,1))</f>
        <v/>
      </c>
      <c r="L313" s="341" t="str">
        <f t="array" ref="L313">if(U313="","",XLOOKUP(U313,Master[Company],Master[Line Distance],"Unknown",0,1))</f>
        <v/>
      </c>
      <c r="M313" s="394"/>
      <c r="N313" s="341"/>
      <c r="O313" s="341"/>
      <c r="P313" s="341" t="str">
        <f t="array" ref="P313">if(U313="","",XLOOKUP(U313,Master[Company],Master[Terms],"NA",0,1))</f>
        <v/>
      </c>
      <c r="Q313" s="341" t="str">
        <f t="shared" si="14"/>
        <v/>
      </c>
      <c r="R313" s="341" t="str">
        <f t="array" ref="R313">if(U313="","",XLOOKUP(U313,Master[Company],Master[Group],"NA",0,1))</f>
        <v/>
      </c>
      <c r="S313" s="341" t="str">
        <f t="array" ref="S313">if(U313="","",XLOOKUP(U313,Master[Company],Master[Loading Location],"NA",0,1))</f>
        <v/>
      </c>
      <c r="T313" s="341" t="str">
        <f t="array" ref="T313">if(U313="","",XLOOKUP(U313,Master[Company],Master[Acronym],"NA",0,1))</f>
        <v/>
      </c>
      <c r="U313" s="341"/>
      <c r="V313" s="342"/>
      <c r="W313" s="342"/>
      <c r="X313" s="341"/>
      <c r="Y313" s="341" t="str">
        <f t="shared" si="11"/>
        <v/>
      </c>
      <c r="Z313" s="341"/>
      <c r="AA313" s="341"/>
      <c r="AB313" s="341"/>
      <c r="AC313" s="401"/>
      <c r="AD313" s="563"/>
      <c r="AE313" s="564"/>
      <c r="AF313" s="564"/>
      <c r="AG313" s="564"/>
      <c r="AH313" s="564"/>
      <c r="AI313" s="564"/>
      <c r="AJ313" s="564"/>
      <c r="AK313" s="565"/>
      <c r="AL313" s="564"/>
      <c r="AM313" s="564"/>
      <c r="AN313" s="564"/>
      <c r="AO313" s="564"/>
      <c r="AP313" s="564"/>
      <c r="AQ313" s="564"/>
      <c r="AR313" s="564"/>
      <c r="AS313" s="564"/>
      <c r="AT313" s="394"/>
      <c r="AU313" s="306"/>
      <c r="AV313" s="306"/>
      <c r="AW313" s="394"/>
      <c r="AX313" s="401"/>
      <c r="AY313" s="341"/>
      <c r="AZ313" s="341"/>
      <c r="BA313" s="341"/>
      <c r="BB313" s="341"/>
      <c r="BC313" s="393"/>
      <c r="BD313" s="341"/>
      <c r="BE313" s="341"/>
      <c r="BF313" s="341"/>
      <c r="BG313" s="402"/>
      <c r="BH313" s="403"/>
      <c r="BI313" s="405"/>
      <c r="BJ313" s="405"/>
      <c r="BK313" s="405"/>
      <c r="BL313" s="405"/>
      <c r="BM313" s="514"/>
    </row>
    <row r="314" ht="18.75" customHeight="1">
      <c r="A314" s="336" t="str">
        <f t="shared" si="12"/>
        <v/>
      </c>
      <c r="B314" s="506"/>
      <c r="C314" s="559"/>
      <c r="D314" s="560" t="str">
        <f t="shared" si="13"/>
        <v/>
      </c>
      <c r="E314" s="401"/>
      <c r="F314" s="394"/>
      <c r="G314" s="341" t="str">
        <f t="array" ref="G314">IF(C314="","",XLOOKUP(C314,'Master Data'!K:K,'Master Data'!N:N,"Input in Master Data",0,1))</f>
        <v/>
      </c>
      <c r="H314" s="341" t="str">
        <f t="array" ref="H314">IF(C314="","",XLOOKUP(C314,'Master Data'!K:K,'Master Data'!O:O,"Input in Master Data",0,1))</f>
        <v/>
      </c>
      <c r="I314" s="341" t="str">
        <f t="array" ref="I314">if(U314="","",XLOOKUP(U314,Master[Company],Master[Blow],"Unknown",0,1))</f>
        <v/>
      </c>
      <c r="J314" s="341" t="str">
        <f t="array" ref="J314">if(U314="","",XLOOKUP(U314,Master[Company],Master[Pigging],"Unknown",0,1))</f>
        <v/>
      </c>
      <c r="K314" s="341" t="str">
        <f t="array" ref="K314">if(U314="","",XLOOKUP(U314,Master[Company],Master[Load Method],"Unknown",0,1))</f>
        <v/>
      </c>
      <c r="L314" s="341" t="str">
        <f t="array" ref="L314">if(U314="","",XLOOKUP(U314,Master[Company],Master[Line Distance],"Unknown",0,1))</f>
        <v/>
      </c>
      <c r="M314" s="394"/>
      <c r="N314" s="341"/>
      <c r="O314" s="341"/>
      <c r="P314" s="341" t="str">
        <f t="array" ref="P314">if(U314="","",XLOOKUP(U314,Master[Company],Master[Terms],"NA",0,1))</f>
        <v/>
      </c>
      <c r="Q314" s="341" t="str">
        <f t="shared" si="14"/>
        <v/>
      </c>
      <c r="R314" s="341" t="str">
        <f t="array" ref="R314">if(U314="","",XLOOKUP(U314,Master[Company],Master[Group],"NA",0,1))</f>
        <v/>
      </c>
      <c r="S314" s="341" t="str">
        <f t="array" ref="S314">if(U314="","",XLOOKUP(U314,Master[Company],Master[Loading Location],"NA",0,1))</f>
        <v/>
      </c>
      <c r="T314" s="341" t="str">
        <f t="array" ref="T314">if(U314="","",XLOOKUP(U314,Master[Company],Master[Acronym],"NA",0,1))</f>
        <v/>
      </c>
      <c r="U314" s="341"/>
      <c r="V314" s="342"/>
      <c r="W314" s="342"/>
      <c r="X314" s="341"/>
      <c r="Y314" s="341" t="str">
        <f t="shared" si="11"/>
        <v/>
      </c>
      <c r="Z314" s="341"/>
      <c r="AA314" s="341"/>
      <c r="AB314" s="341"/>
      <c r="AC314" s="401"/>
      <c r="AD314" s="563"/>
      <c r="AE314" s="564"/>
      <c r="AF314" s="564"/>
      <c r="AG314" s="564"/>
      <c r="AH314" s="564"/>
      <c r="AI314" s="564"/>
      <c r="AJ314" s="564"/>
      <c r="AK314" s="565"/>
      <c r="AL314" s="564"/>
      <c r="AM314" s="564"/>
      <c r="AN314" s="564"/>
      <c r="AO314" s="564"/>
      <c r="AP314" s="564"/>
      <c r="AQ314" s="564"/>
      <c r="AR314" s="564"/>
      <c r="AS314" s="564"/>
      <c r="AT314" s="394"/>
      <c r="AU314" s="306"/>
      <c r="AV314" s="306"/>
      <c r="AW314" s="394"/>
      <c r="AX314" s="401"/>
      <c r="AY314" s="341"/>
      <c r="AZ314" s="341"/>
      <c r="BA314" s="341"/>
      <c r="BB314" s="341"/>
      <c r="BC314" s="393"/>
      <c r="BD314" s="341"/>
      <c r="BE314" s="341"/>
      <c r="BF314" s="341"/>
      <c r="BG314" s="402"/>
      <c r="BH314" s="403"/>
      <c r="BI314" s="405"/>
      <c r="BJ314" s="405"/>
      <c r="BK314" s="405"/>
      <c r="BL314" s="405"/>
      <c r="BM314" s="514"/>
    </row>
    <row r="315" ht="18.75" customHeight="1">
      <c r="A315" s="336" t="str">
        <f t="shared" si="12"/>
        <v/>
      </c>
      <c r="B315" s="506"/>
      <c r="C315" s="559"/>
      <c r="D315" s="560" t="str">
        <f t="shared" si="13"/>
        <v/>
      </c>
      <c r="E315" s="401"/>
      <c r="F315" s="394"/>
      <c r="G315" s="341" t="str">
        <f t="array" ref="G315">IF(C315="","",XLOOKUP(C315,'Master Data'!K:K,'Master Data'!N:N,"Input in Master Data",0,1))</f>
        <v/>
      </c>
      <c r="H315" s="341" t="str">
        <f t="array" ref="H315">IF(C315="","",XLOOKUP(C315,'Master Data'!K:K,'Master Data'!O:O,"Input in Master Data",0,1))</f>
        <v/>
      </c>
      <c r="I315" s="341" t="str">
        <f t="array" ref="I315">if(U315="","",XLOOKUP(U315,Master[Company],Master[Blow],"Unknown",0,1))</f>
        <v/>
      </c>
      <c r="J315" s="341" t="str">
        <f t="array" ref="J315">if(U315="","",XLOOKUP(U315,Master[Company],Master[Pigging],"Unknown",0,1))</f>
        <v/>
      </c>
      <c r="K315" s="341" t="str">
        <f t="array" ref="K315">if(U315="","",XLOOKUP(U315,Master[Company],Master[Load Method],"Unknown",0,1))</f>
        <v/>
      </c>
      <c r="L315" s="341" t="str">
        <f t="array" ref="L315">if(U315="","",XLOOKUP(U315,Master[Company],Master[Line Distance],"Unknown",0,1))</f>
        <v/>
      </c>
      <c r="M315" s="394"/>
      <c r="N315" s="341"/>
      <c r="O315" s="341"/>
      <c r="P315" s="341" t="str">
        <f t="array" ref="P315">if(U315="","",XLOOKUP(U315,Master[Company],Master[Terms],"NA",0,1))</f>
        <v/>
      </c>
      <c r="Q315" s="341" t="str">
        <f t="shared" si="14"/>
        <v/>
      </c>
      <c r="R315" s="341" t="str">
        <f t="array" ref="R315">if(U315="","",XLOOKUP(U315,Master[Company],Master[Group],"NA",0,1))</f>
        <v/>
      </c>
      <c r="S315" s="341" t="str">
        <f t="array" ref="S315">if(U315="","",XLOOKUP(U315,Master[Company],Master[Loading Location],"NA",0,1))</f>
        <v/>
      </c>
      <c r="T315" s="341" t="str">
        <f t="array" ref="T315">if(U315="","",XLOOKUP(U315,Master[Company],Master[Acronym],"NA",0,1))</f>
        <v/>
      </c>
      <c r="U315" s="341"/>
      <c r="V315" s="342"/>
      <c r="W315" s="342"/>
      <c r="X315" s="341"/>
      <c r="Y315" s="341" t="str">
        <f t="shared" si="11"/>
        <v/>
      </c>
      <c r="Z315" s="341"/>
      <c r="AA315" s="341"/>
      <c r="AB315" s="341"/>
      <c r="AC315" s="401"/>
      <c r="AD315" s="563"/>
      <c r="AE315" s="564"/>
      <c r="AF315" s="564"/>
      <c r="AG315" s="564"/>
      <c r="AH315" s="564"/>
      <c r="AI315" s="564"/>
      <c r="AJ315" s="564"/>
      <c r="AK315" s="565"/>
      <c r="AL315" s="564"/>
      <c r="AM315" s="564"/>
      <c r="AN315" s="564"/>
      <c r="AO315" s="564"/>
      <c r="AP315" s="564"/>
      <c r="AQ315" s="564"/>
      <c r="AR315" s="564"/>
      <c r="AS315" s="564"/>
      <c r="AT315" s="394"/>
      <c r="AU315" s="306"/>
      <c r="AV315" s="306"/>
      <c r="AW315" s="394"/>
      <c r="AX315" s="401"/>
      <c r="AY315" s="341"/>
      <c r="AZ315" s="341"/>
      <c r="BA315" s="341"/>
      <c r="BB315" s="341"/>
      <c r="BC315" s="393"/>
      <c r="BD315" s="341"/>
      <c r="BE315" s="341"/>
      <c r="BF315" s="341"/>
      <c r="BG315" s="402"/>
      <c r="BH315" s="403"/>
      <c r="BI315" s="405"/>
      <c r="BJ315" s="405"/>
      <c r="BK315" s="405"/>
      <c r="BL315" s="405"/>
      <c r="BM315" s="514"/>
    </row>
    <row r="316" ht="18.75" customHeight="1">
      <c r="A316" s="336" t="str">
        <f t="shared" si="12"/>
        <v/>
      </c>
      <c r="B316" s="506"/>
      <c r="C316" s="559"/>
      <c r="D316" s="560" t="str">
        <f t="shared" si="13"/>
        <v/>
      </c>
      <c r="E316" s="401"/>
      <c r="F316" s="394"/>
      <c r="G316" s="341" t="str">
        <f t="array" ref="G316">IF(C316="","",XLOOKUP(C316,'Master Data'!K:K,'Master Data'!N:N,"Input in Master Data",0,1))</f>
        <v/>
      </c>
      <c r="H316" s="341" t="str">
        <f t="array" ref="H316">IF(C316="","",XLOOKUP(C316,'Master Data'!K:K,'Master Data'!O:O,"Input in Master Data",0,1))</f>
        <v/>
      </c>
      <c r="I316" s="341" t="str">
        <f t="array" ref="I316">if(U316="","",XLOOKUP(U316,Master[Company],Master[Blow],"Unknown",0,1))</f>
        <v/>
      </c>
      <c r="J316" s="341" t="str">
        <f t="array" ref="J316">if(U316="","",XLOOKUP(U316,Master[Company],Master[Pigging],"Unknown",0,1))</f>
        <v/>
      </c>
      <c r="K316" s="341" t="str">
        <f t="array" ref="K316">if(U316="","",XLOOKUP(U316,Master[Company],Master[Load Method],"Unknown",0,1))</f>
        <v/>
      </c>
      <c r="L316" s="341" t="str">
        <f t="array" ref="L316">if(U316="","",XLOOKUP(U316,Master[Company],Master[Line Distance],"Unknown",0,1))</f>
        <v/>
      </c>
      <c r="M316" s="394"/>
      <c r="N316" s="341"/>
      <c r="O316" s="341"/>
      <c r="P316" s="341" t="str">
        <f t="array" ref="P316">if(U316="","",XLOOKUP(U316,Master[Company],Master[Terms],"NA",0,1))</f>
        <v/>
      </c>
      <c r="Q316" s="341" t="str">
        <f t="shared" si="14"/>
        <v/>
      </c>
      <c r="R316" s="341" t="str">
        <f t="array" ref="R316">if(U316="","",XLOOKUP(U316,Master[Company],Master[Group],"NA",0,1))</f>
        <v/>
      </c>
      <c r="S316" s="341" t="str">
        <f t="array" ref="S316">if(U316="","",XLOOKUP(U316,Master[Company],Master[Loading Location],"NA",0,1))</f>
        <v/>
      </c>
      <c r="T316" s="341" t="str">
        <f t="array" ref="T316">if(U316="","",XLOOKUP(U316,Master[Company],Master[Acronym],"NA",0,1))</f>
        <v/>
      </c>
      <c r="U316" s="341"/>
      <c r="V316" s="342"/>
      <c r="W316" s="342"/>
      <c r="X316" s="341"/>
      <c r="Y316" s="341" t="str">
        <f t="shared" si="11"/>
        <v/>
      </c>
      <c r="Z316" s="341"/>
      <c r="AA316" s="341"/>
      <c r="AB316" s="341"/>
      <c r="AC316" s="401"/>
      <c r="AD316" s="563"/>
      <c r="AE316" s="564"/>
      <c r="AF316" s="564"/>
      <c r="AG316" s="564"/>
      <c r="AH316" s="564"/>
      <c r="AI316" s="564"/>
      <c r="AJ316" s="564"/>
      <c r="AK316" s="565"/>
      <c r="AL316" s="564"/>
      <c r="AM316" s="564"/>
      <c r="AN316" s="564"/>
      <c r="AO316" s="564"/>
      <c r="AP316" s="564"/>
      <c r="AQ316" s="564"/>
      <c r="AR316" s="564"/>
      <c r="AS316" s="564"/>
      <c r="AT316" s="394"/>
      <c r="AU316" s="306"/>
      <c r="AV316" s="306"/>
      <c r="AW316" s="394"/>
      <c r="AX316" s="401"/>
      <c r="AY316" s="341"/>
      <c r="AZ316" s="341"/>
      <c r="BA316" s="341"/>
      <c r="BB316" s="341"/>
      <c r="BC316" s="393"/>
      <c r="BD316" s="341"/>
      <c r="BE316" s="341"/>
      <c r="BF316" s="341"/>
      <c r="BG316" s="402"/>
      <c r="BH316" s="403"/>
      <c r="BI316" s="405"/>
      <c r="BJ316" s="405"/>
      <c r="BK316" s="405"/>
      <c r="BL316" s="405"/>
      <c r="BM316" s="514"/>
    </row>
    <row r="317" ht="18.75" customHeight="1">
      <c r="A317" s="336" t="str">
        <f t="shared" si="12"/>
        <v/>
      </c>
      <c r="B317" s="506"/>
      <c r="C317" s="559"/>
      <c r="D317" s="560" t="str">
        <f t="shared" si="13"/>
        <v/>
      </c>
      <c r="E317" s="401"/>
      <c r="F317" s="394"/>
      <c r="G317" s="341" t="str">
        <f t="array" ref="G317">IF(C317="","",XLOOKUP(C317,'Master Data'!K:K,'Master Data'!N:N,"Input in Master Data",0,1))</f>
        <v/>
      </c>
      <c r="H317" s="341" t="str">
        <f t="array" ref="H317">IF(C317="","",XLOOKUP(C317,'Master Data'!K:K,'Master Data'!O:O,"Input in Master Data",0,1))</f>
        <v/>
      </c>
      <c r="I317" s="341" t="str">
        <f t="array" ref="I317">if(U317="","",XLOOKUP(U317,Master[Company],Master[Blow],"Unknown",0,1))</f>
        <v/>
      </c>
      <c r="J317" s="341" t="str">
        <f t="array" ref="J317">if(U317="","",XLOOKUP(U317,Master[Company],Master[Pigging],"Unknown",0,1))</f>
        <v/>
      </c>
      <c r="K317" s="341" t="str">
        <f t="array" ref="K317">if(U317="","",XLOOKUP(U317,Master[Company],Master[Load Method],"Unknown",0,1))</f>
        <v/>
      </c>
      <c r="L317" s="341" t="str">
        <f t="array" ref="L317">if(U317="","",XLOOKUP(U317,Master[Company],Master[Line Distance],"Unknown",0,1))</f>
        <v/>
      </c>
      <c r="M317" s="394"/>
      <c r="N317" s="341"/>
      <c r="O317" s="341"/>
      <c r="P317" s="341" t="str">
        <f t="array" ref="P317">if(U317="","",XLOOKUP(U317,Master[Company],Master[Terms],"NA",0,1))</f>
        <v/>
      </c>
      <c r="Q317" s="341" t="str">
        <f t="shared" si="14"/>
        <v/>
      </c>
      <c r="R317" s="341" t="str">
        <f t="array" ref="R317">if(U317="","",XLOOKUP(U317,Master[Company],Master[Group],"NA",0,1))</f>
        <v/>
      </c>
      <c r="S317" s="341" t="str">
        <f t="array" ref="S317">if(U317="","",XLOOKUP(U317,Master[Company],Master[Loading Location],"NA",0,1))</f>
        <v/>
      </c>
      <c r="T317" s="341" t="str">
        <f t="array" ref="T317">if(U317="","",XLOOKUP(U317,Master[Company],Master[Acronym],"NA",0,1))</f>
        <v/>
      </c>
      <c r="U317" s="341"/>
      <c r="V317" s="342"/>
      <c r="W317" s="342"/>
      <c r="X317" s="341"/>
      <c r="Y317" s="341" t="str">
        <f t="shared" si="11"/>
        <v/>
      </c>
      <c r="Z317" s="341"/>
      <c r="AA317" s="341"/>
      <c r="AB317" s="341"/>
      <c r="AC317" s="401"/>
      <c r="AD317" s="563"/>
      <c r="AE317" s="564"/>
      <c r="AF317" s="564"/>
      <c r="AG317" s="564"/>
      <c r="AH317" s="564"/>
      <c r="AI317" s="564"/>
      <c r="AJ317" s="564"/>
      <c r="AK317" s="565"/>
      <c r="AL317" s="564"/>
      <c r="AM317" s="564"/>
      <c r="AN317" s="564"/>
      <c r="AO317" s="564"/>
      <c r="AP317" s="564"/>
      <c r="AQ317" s="564"/>
      <c r="AR317" s="564"/>
      <c r="AS317" s="564"/>
      <c r="AT317" s="394"/>
      <c r="AU317" s="306"/>
      <c r="AV317" s="306"/>
      <c r="AW317" s="394"/>
      <c r="AX317" s="401"/>
      <c r="AY317" s="341"/>
      <c r="AZ317" s="341"/>
      <c r="BA317" s="341"/>
      <c r="BB317" s="341"/>
      <c r="BC317" s="393"/>
      <c r="BD317" s="341"/>
      <c r="BE317" s="341"/>
      <c r="BF317" s="341"/>
      <c r="BG317" s="402"/>
      <c r="BH317" s="403"/>
      <c r="BI317" s="405"/>
      <c r="BJ317" s="405"/>
      <c r="BK317" s="405"/>
      <c r="BL317" s="405"/>
      <c r="BM317" s="514"/>
    </row>
    <row r="318" ht="18.75" customHeight="1">
      <c r="A318" s="336" t="str">
        <f t="shared" si="12"/>
        <v/>
      </c>
      <c r="B318" s="506"/>
      <c r="C318" s="559"/>
      <c r="D318" s="560" t="str">
        <f t="shared" si="13"/>
        <v/>
      </c>
      <c r="E318" s="401"/>
      <c r="F318" s="394"/>
      <c r="G318" s="341" t="str">
        <f t="array" ref="G318">IF(C318="","",XLOOKUP(C318,'Master Data'!K:K,'Master Data'!N:N,"Input in Master Data",0,1))</f>
        <v/>
      </c>
      <c r="H318" s="341" t="str">
        <f t="array" ref="H318">IF(C318="","",XLOOKUP(C318,'Master Data'!K:K,'Master Data'!O:O,"Input in Master Data",0,1))</f>
        <v/>
      </c>
      <c r="I318" s="341" t="str">
        <f t="array" ref="I318">if(U318="","",XLOOKUP(U318,Master[Company],Master[Blow],"Unknown",0,1))</f>
        <v/>
      </c>
      <c r="J318" s="341" t="str">
        <f t="array" ref="J318">if(U318="","",XLOOKUP(U318,Master[Company],Master[Pigging],"Unknown",0,1))</f>
        <v/>
      </c>
      <c r="K318" s="341" t="str">
        <f t="array" ref="K318">if(U318="","",XLOOKUP(U318,Master[Company],Master[Load Method],"Unknown",0,1))</f>
        <v/>
      </c>
      <c r="L318" s="341" t="str">
        <f t="array" ref="L318">if(U318="","",XLOOKUP(U318,Master[Company],Master[Line Distance],"Unknown",0,1))</f>
        <v/>
      </c>
      <c r="M318" s="394"/>
      <c r="N318" s="341"/>
      <c r="O318" s="341"/>
      <c r="P318" s="341" t="str">
        <f t="array" ref="P318">if(U318="","",XLOOKUP(U318,Master[Company],Master[Terms],"NA",0,1))</f>
        <v/>
      </c>
      <c r="Q318" s="341" t="str">
        <f t="shared" si="14"/>
        <v/>
      </c>
      <c r="R318" s="341" t="str">
        <f t="array" ref="R318">if(U318="","",XLOOKUP(U318,Master[Company],Master[Group],"NA",0,1))</f>
        <v/>
      </c>
      <c r="S318" s="341" t="str">
        <f t="array" ref="S318">if(U318="","",XLOOKUP(U318,Master[Company],Master[Loading Location],"NA",0,1))</f>
        <v/>
      </c>
      <c r="T318" s="341" t="str">
        <f t="array" ref="T318">if(U318="","",XLOOKUP(U318,Master[Company],Master[Acronym],"NA",0,1))</f>
        <v/>
      </c>
      <c r="U318" s="341"/>
      <c r="V318" s="342"/>
      <c r="W318" s="342"/>
      <c r="X318" s="341"/>
      <c r="Y318" s="341" t="str">
        <f t="shared" si="11"/>
        <v/>
      </c>
      <c r="Z318" s="341"/>
      <c r="AA318" s="341"/>
      <c r="AB318" s="341"/>
      <c r="AC318" s="401"/>
      <c r="AD318" s="563"/>
      <c r="AE318" s="564"/>
      <c r="AF318" s="564"/>
      <c r="AG318" s="564"/>
      <c r="AH318" s="564"/>
      <c r="AI318" s="564"/>
      <c r="AJ318" s="564"/>
      <c r="AK318" s="565"/>
      <c r="AL318" s="564"/>
      <c r="AM318" s="564"/>
      <c r="AN318" s="564"/>
      <c r="AO318" s="564"/>
      <c r="AP318" s="564"/>
      <c r="AQ318" s="564"/>
      <c r="AR318" s="564"/>
      <c r="AS318" s="564"/>
      <c r="AT318" s="394"/>
      <c r="AU318" s="306"/>
      <c r="AV318" s="306"/>
      <c r="AW318" s="394"/>
      <c r="AX318" s="401"/>
      <c r="AY318" s="341"/>
      <c r="AZ318" s="341"/>
      <c r="BA318" s="341"/>
      <c r="BB318" s="341"/>
      <c r="BC318" s="393"/>
      <c r="BD318" s="341"/>
      <c r="BE318" s="341"/>
      <c r="BF318" s="341"/>
      <c r="BG318" s="402"/>
      <c r="BH318" s="403"/>
      <c r="BI318" s="405"/>
      <c r="BJ318" s="405"/>
      <c r="BK318" s="405"/>
      <c r="BL318" s="405"/>
      <c r="BM318" s="514"/>
    </row>
    <row r="319" ht="18.75" customHeight="1">
      <c r="A319" s="336" t="str">
        <f t="shared" si="12"/>
        <v/>
      </c>
      <c r="B319" s="506"/>
      <c r="C319" s="559"/>
      <c r="D319" s="560" t="str">
        <f t="shared" si="13"/>
        <v/>
      </c>
      <c r="E319" s="401"/>
      <c r="F319" s="394"/>
      <c r="G319" s="341" t="str">
        <f t="array" ref="G319">IF(C319="","",XLOOKUP(C319,'Master Data'!K:K,'Master Data'!N:N,"Input in Master Data",0,1))</f>
        <v/>
      </c>
      <c r="H319" s="341" t="str">
        <f t="array" ref="H319">IF(C319="","",XLOOKUP(C319,'Master Data'!K:K,'Master Data'!O:O,"Input in Master Data",0,1))</f>
        <v/>
      </c>
      <c r="I319" s="341" t="str">
        <f t="array" ref="I319">if(U319="","",XLOOKUP(U319,Master[Company],Master[Blow],"Unknown",0,1))</f>
        <v/>
      </c>
      <c r="J319" s="341" t="str">
        <f t="array" ref="J319">if(U319="","",XLOOKUP(U319,Master[Company],Master[Pigging],"Unknown",0,1))</f>
        <v/>
      </c>
      <c r="K319" s="341" t="str">
        <f t="array" ref="K319">if(U319="","",XLOOKUP(U319,Master[Company],Master[Load Method],"Unknown",0,1))</f>
        <v/>
      </c>
      <c r="L319" s="341" t="str">
        <f t="array" ref="L319">if(U319="","",XLOOKUP(U319,Master[Company],Master[Line Distance],"Unknown",0,1))</f>
        <v/>
      </c>
      <c r="M319" s="394"/>
      <c r="N319" s="341"/>
      <c r="O319" s="341"/>
      <c r="P319" s="341" t="str">
        <f t="array" ref="P319">if(U319="","",XLOOKUP(U319,Master[Company],Master[Terms],"NA",0,1))</f>
        <v/>
      </c>
      <c r="Q319" s="341" t="str">
        <f t="shared" si="14"/>
        <v/>
      </c>
      <c r="R319" s="341" t="str">
        <f t="array" ref="R319">if(U319="","",XLOOKUP(U319,Master[Company],Master[Group],"NA",0,1))</f>
        <v/>
      </c>
      <c r="S319" s="341" t="str">
        <f t="array" ref="S319">if(U319="","",XLOOKUP(U319,Master[Company],Master[Loading Location],"NA",0,1))</f>
        <v/>
      </c>
      <c r="T319" s="341" t="str">
        <f t="array" ref="T319">if(U319="","",XLOOKUP(U319,Master[Company],Master[Acronym],"NA",0,1))</f>
        <v/>
      </c>
      <c r="U319" s="341"/>
      <c r="V319" s="342"/>
      <c r="W319" s="342"/>
      <c r="X319" s="341"/>
      <c r="Y319" s="341" t="str">
        <f t="shared" si="11"/>
        <v/>
      </c>
      <c r="Z319" s="341"/>
      <c r="AA319" s="341"/>
      <c r="AB319" s="341"/>
      <c r="AC319" s="401"/>
      <c r="AD319" s="563"/>
      <c r="AE319" s="564"/>
      <c r="AF319" s="564"/>
      <c r="AG319" s="564"/>
      <c r="AH319" s="564"/>
      <c r="AI319" s="564"/>
      <c r="AJ319" s="564"/>
      <c r="AK319" s="565"/>
      <c r="AL319" s="564"/>
      <c r="AM319" s="564"/>
      <c r="AN319" s="564"/>
      <c r="AO319" s="564"/>
      <c r="AP319" s="564"/>
      <c r="AQ319" s="564"/>
      <c r="AR319" s="564"/>
      <c r="AS319" s="564"/>
      <c r="AT319" s="394"/>
      <c r="AU319" s="306"/>
      <c r="AV319" s="306"/>
      <c r="AW319" s="394"/>
      <c r="AX319" s="401"/>
      <c r="AY319" s="341"/>
      <c r="AZ319" s="341"/>
      <c r="BA319" s="341"/>
      <c r="BB319" s="341"/>
      <c r="BC319" s="393"/>
      <c r="BD319" s="341"/>
      <c r="BE319" s="341"/>
      <c r="BF319" s="341"/>
      <c r="BG319" s="402"/>
      <c r="BH319" s="403"/>
      <c r="BI319" s="405"/>
      <c r="BJ319" s="405"/>
      <c r="BK319" s="405"/>
      <c r="BL319" s="405"/>
      <c r="BM319" s="514"/>
    </row>
    <row r="320" ht="18.75" customHeight="1">
      <c r="A320" s="336" t="str">
        <f t="shared" si="12"/>
        <v/>
      </c>
      <c r="B320" s="506"/>
      <c r="C320" s="559"/>
      <c r="D320" s="560" t="str">
        <f t="shared" si="13"/>
        <v/>
      </c>
      <c r="E320" s="401"/>
      <c r="F320" s="394"/>
      <c r="G320" s="341" t="str">
        <f t="array" ref="G320">IF(C320="","",XLOOKUP(C320,'Master Data'!K:K,'Master Data'!N:N,"Input in Master Data",0,1))</f>
        <v/>
      </c>
      <c r="H320" s="341" t="str">
        <f t="array" ref="H320">IF(C320="","",XLOOKUP(C320,'Master Data'!K:K,'Master Data'!O:O,"Input in Master Data",0,1))</f>
        <v/>
      </c>
      <c r="I320" s="341" t="str">
        <f t="array" ref="I320">if(U320="","",XLOOKUP(U320,Master[Company],Master[Blow],"Unknown",0,1))</f>
        <v/>
      </c>
      <c r="J320" s="341" t="str">
        <f t="array" ref="J320">if(U320="","",XLOOKUP(U320,Master[Company],Master[Pigging],"Unknown",0,1))</f>
        <v/>
      </c>
      <c r="K320" s="341" t="str">
        <f t="array" ref="K320">if(U320="","",XLOOKUP(U320,Master[Company],Master[Load Method],"Unknown",0,1))</f>
        <v/>
      </c>
      <c r="L320" s="341" t="str">
        <f t="array" ref="L320">if(U320="","",XLOOKUP(U320,Master[Company],Master[Line Distance],"Unknown",0,1))</f>
        <v/>
      </c>
      <c r="M320" s="394"/>
      <c r="N320" s="341"/>
      <c r="O320" s="341"/>
      <c r="P320" s="341" t="str">
        <f t="array" ref="P320">if(U320="","",XLOOKUP(U320,Master[Company],Master[Terms],"NA",0,1))</f>
        <v/>
      </c>
      <c r="Q320" s="341" t="str">
        <f t="shared" si="14"/>
        <v/>
      </c>
      <c r="R320" s="341" t="str">
        <f t="array" ref="R320">if(U320="","",XLOOKUP(U320,Master[Company],Master[Group],"NA",0,1))</f>
        <v/>
      </c>
      <c r="S320" s="341" t="str">
        <f t="array" ref="S320">if(U320="","",XLOOKUP(U320,Master[Company],Master[Loading Location],"NA",0,1))</f>
        <v/>
      </c>
      <c r="T320" s="341" t="str">
        <f t="array" ref="T320">if(U320="","",XLOOKUP(U320,Master[Company],Master[Acronym],"NA",0,1))</f>
        <v/>
      </c>
      <c r="U320" s="341"/>
      <c r="V320" s="342"/>
      <c r="W320" s="342"/>
      <c r="X320" s="341"/>
      <c r="Y320" s="341" t="str">
        <f t="shared" si="11"/>
        <v/>
      </c>
      <c r="Z320" s="341"/>
      <c r="AA320" s="341"/>
      <c r="AB320" s="341"/>
      <c r="AC320" s="401"/>
      <c r="AD320" s="563"/>
      <c r="AE320" s="564"/>
      <c r="AF320" s="564"/>
      <c r="AG320" s="564"/>
      <c r="AH320" s="564"/>
      <c r="AI320" s="564"/>
      <c r="AJ320" s="564"/>
      <c r="AK320" s="565"/>
      <c r="AL320" s="564"/>
      <c r="AM320" s="564"/>
      <c r="AN320" s="564"/>
      <c r="AO320" s="564"/>
      <c r="AP320" s="564"/>
      <c r="AQ320" s="564"/>
      <c r="AR320" s="564"/>
      <c r="AS320" s="564"/>
      <c r="AT320" s="394"/>
      <c r="AU320" s="306"/>
      <c r="AV320" s="306"/>
      <c r="AW320" s="394"/>
      <c r="AX320" s="401"/>
      <c r="AY320" s="341"/>
      <c r="AZ320" s="341"/>
      <c r="BA320" s="341"/>
      <c r="BB320" s="341"/>
      <c r="BC320" s="393"/>
      <c r="BD320" s="341"/>
      <c r="BE320" s="341"/>
      <c r="BF320" s="341"/>
      <c r="BG320" s="402"/>
      <c r="BH320" s="403"/>
      <c r="BI320" s="405"/>
      <c r="BJ320" s="405"/>
      <c r="BK320" s="405"/>
      <c r="BL320" s="405"/>
      <c r="BM320" s="514"/>
    </row>
    <row r="321" ht="18.75" customHeight="1">
      <c r="A321" s="336" t="str">
        <f t="shared" si="12"/>
        <v/>
      </c>
      <c r="B321" s="506"/>
      <c r="C321" s="559"/>
      <c r="D321" s="560" t="str">
        <f t="shared" si="13"/>
        <v/>
      </c>
      <c r="E321" s="401"/>
      <c r="F321" s="394"/>
      <c r="G321" s="341" t="str">
        <f t="array" ref="G321">IF(C321="","",XLOOKUP(C321,'Master Data'!K:K,'Master Data'!N:N,"Input in Master Data",0,1))</f>
        <v/>
      </c>
      <c r="H321" s="341" t="str">
        <f t="array" ref="H321">IF(C321="","",XLOOKUP(C321,'Master Data'!K:K,'Master Data'!O:O,"Input in Master Data",0,1))</f>
        <v/>
      </c>
      <c r="I321" s="341" t="str">
        <f t="array" ref="I321">if(U321="","",XLOOKUP(U321,Master[Company],Master[Blow],"Unknown",0,1))</f>
        <v/>
      </c>
      <c r="J321" s="341" t="str">
        <f t="array" ref="J321">if(U321="","",XLOOKUP(U321,Master[Company],Master[Pigging],"Unknown",0,1))</f>
        <v/>
      </c>
      <c r="K321" s="341" t="str">
        <f t="array" ref="K321">if(U321="","",XLOOKUP(U321,Master[Company],Master[Load Method],"Unknown",0,1))</f>
        <v/>
      </c>
      <c r="L321" s="341" t="str">
        <f t="array" ref="L321">if(U321="","",XLOOKUP(U321,Master[Company],Master[Line Distance],"Unknown",0,1))</f>
        <v/>
      </c>
      <c r="M321" s="394"/>
      <c r="N321" s="341"/>
      <c r="O321" s="341"/>
      <c r="P321" s="341" t="str">
        <f t="array" ref="P321">if(U321="","",XLOOKUP(U321,Master[Company],Master[Terms],"NA",0,1))</f>
        <v/>
      </c>
      <c r="Q321" s="341" t="str">
        <f t="shared" si="14"/>
        <v/>
      </c>
      <c r="R321" s="341" t="str">
        <f t="array" ref="R321">if(U321="","",XLOOKUP(U321,Master[Company],Master[Group],"NA",0,1))</f>
        <v/>
      </c>
      <c r="S321" s="341" t="str">
        <f t="array" ref="S321">if(U321="","",XLOOKUP(U321,Master[Company],Master[Loading Location],"NA",0,1))</f>
        <v/>
      </c>
      <c r="T321" s="341" t="str">
        <f t="array" ref="T321">if(U321="","",XLOOKUP(U321,Master[Company],Master[Acronym],"NA",0,1))</f>
        <v/>
      </c>
      <c r="U321" s="341"/>
      <c r="V321" s="342"/>
      <c r="W321" s="342"/>
      <c r="X321" s="341"/>
      <c r="Y321" s="341" t="str">
        <f t="shared" si="11"/>
        <v/>
      </c>
      <c r="Z321" s="341"/>
      <c r="AA321" s="341"/>
      <c r="AB321" s="341"/>
      <c r="AC321" s="401"/>
      <c r="AD321" s="563"/>
      <c r="AE321" s="564"/>
      <c r="AF321" s="564"/>
      <c r="AG321" s="564"/>
      <c r="AH321" s="564"/>
      <c r="AI321" s="564"/>
      <c r="AJ321" s="564"/>
      <c r="AK321" s="565"/>
      <c r="AL321" s="564"/>
      <c r="AM321" s="564"/>
      <c r="AN321" s="564"/>
      <c r="AO321" s="564"/>
      <c r="AP321" s="564"/>
      <c r="AQ321" s="564"/>
      <c r="AR321" s="564"/>
      <c r="AS321" s="564"/>
      <c r="AT321" s="394"/>
      <c r="AU321" s="306"/>
      <c r="AV321" s="306"/>
      <c r="AW321" s="394"/>
      <c r="AX321" s="401"/>
      <c r="AY321" s="341"/>
      <c r="AZ321" s="341"/>
      <c r="BA321" s="341"/>
      <c r="BB321" s="341"/>
      <c r="BC321" s="393"/>
      <c r="BD321" s="341"/>
      <c r="BE321" s="341"/>
      <c r="BF321" s="341"/>
      <c r="BG321" s="402"/>
      <c r="BH321" s="403"/>
      <c r="BI321" s="405"/>
      <c r="BJ321" s="405"/>
      <c r="BK321" s="405"/>
      <c r="BL321" s="405"/>
      <c r="BM321" s="514"/>
    </row>
    <row r="322" ht="18.75" customHeight="1">
      <c r="A322" s="336" t="str">
        <f t="shared" si="12"/>
        <v/>
      </c>
      <c r="B322" s="506"/>
      <c r="C322" s="559"/>
      <c r="D322" s="560" t="str">
        <f t="shared" si="13"/>
        <v/>
      </c>
      <c r="E322" s="401"/>
      <c r="F322" s="394"/>
      <c r="G322" s="341" t="str">
        <f t="array" ref="G322">IF(C322="","",XLOOKUP(C322,'Master Data'!K:K,'Master Data'!N:N,"Input in Master Data",0,1))</f>
        <v/>
      </c>
      <c r="H322" s="341" t="str">
        <f t="array" ref="H322">IF(C322="","",XLOOKUP(C322,'Master Data'!K:K,'Master Data'!O:O,"Input in Master Data",0,1))</f>
        <v/>
      </c>
      <c r="I322" s="341" t="str">
        <f t="array" ref="I322">if(U322="","",XLOOKUP(U322,Master[Company],Master[Blow],"Unknown",0,1))</f>
        <v/>
      </c>
      <c r="J322" s="341" t="str">
        <f t="array" ref="J322">if(U322="","",XLOOKUP(U322,Master[Company],Master[Pigging],"Unknown",0,1))</f>
        <v/>
      </c>
      <c r="K322" s="341" t="str">
        <f t="array" ref="K322">if(U322="","",XLOOKUP(U322,Master[Company],Master[Load Method],"Unknown",0,1))</f>
        <v/>
      </c>
      <c r="L322" s="341" t="str">
        <f t="array" ref="L322">if(U322="","",XLOOKUP(U322,Master[Company],Master[Line Distance],"Unknown",0,1))</f>
        <v/>
      </c>
      <c r="M322" s="394"/>
      <c r="N322" s="341"/>
      <c r="O322" s="341"/>
      <c r="P322" s="341" t="str">
        <f t="array" ref="P322">if(U322="","",XLOOKUP(U322,Master[Company],Master[Terms],"NA",0,1))</f>
        <v/>
      </c>
      <c r="Q322" s="341" t="str">
        <f t="shared" si="14"/>
        <v/>
      </c>
      <c r="R322" s="341" t="str">
        <f t="array" ref="R322">if(U322="","",XLOOKUP(U322,Master[Company],Master[Group],"NA",0,1))</f>
        <v/>
      </c>
      <c r="S322" s="341" t="str">
        <f t="array" ref="S322">if(U322="","",XLOOKUP(U322,Master[Company],Master[Loading Location],"NA",0,1))</f>
        <v/>
      </c>
      <c r="T322" s="341" t="str">
        <f t="array" ref="T322">if(U322="","",XLOOKUP(U322,Master[Company],Master[Acronym],"NA",0,1))</f>
        <v/>
      </c>
      <c r="U322" s="341"/>
      <c r="V322" s="342"/>
      <c r="W322" s="342"/>
      <c r="X322" s="341"/>
      <c r="Y322" s="341" t="str">
        <f t="shared" si="11"/>
        <v/>
      </c>
      <c r="Z322" s="341"/>
      <c r="AA322" s="341"/>
      <c r="AB322" s="341"/>
      <c r="AC322" s="401"/>
      <c r="AD322" s="563"/>
      <c r="AE322" s="564"/>
      <c r="AF322" s="564"/>
      <c r="AG322" s="564"/>
      <c r="AH322" s="564"/>
      <c r="AI322" s="564"/>
      <c r="AJ322" s="564"/>
      <c r="AK322" s="565"/>
      <c r="AL322" s="564"/>
      <c r="AM322" s="564"/>
      <c r="AN322" s="564"/>
      <c r="AO322" s="564"/>
      <c r="AP322" s="564"/>
      <c r="AQ322" s="564"/>
      <c r="AR322" s="564"/>
      <c r="AS322" s="564"/>
      <c r="AT322" s="394"/>
      <c r="AU322" s="306"/>
      <c r="AV322" s="306"/>
      <c r="AW322" s="394"/>
      <c r="AX322" s="401"/>
      <c r="AY322" s="341"/>
      <c r="AZ322" s="341"/>
      <c r="BA322" s="341"/>
      <c r="BB322" s="341"/>
      <c r="BC322" s="393"/>
      <c r="BD322" s="341"/>
      <c r="BE322" s="341"/>
      <c r="BF322" s="341"/>
      <c r="BG322" s="402"/>
      <c r="BH322" s="403"/>
      <c r="BI322" s="405"/>
      <c r="BJ322" s="405"/>
      <c r="BK322" s="405"/>
      <c r="BL322" s="405"/>
      <c r="BM322" s="514"/>
    </row>
    <row r="323" ht="18.75" customHeight="1">
      <c r="A323" s="336" t="str">
        <f t="shared" si="12"/>
        <v/>
      </c>
      <c r="B323" s="506"/>
      <c r="C323" s="559"/>
      <c r="D323" s="560" t="str">
        <f t="shared" si="13"/>
        <v/>
      </c>
      <c r="E323" s="401"/>
      <c r="F323" s="394"/>
      <c r="G323" s="341" t="str">
        <f t="array" ref="G323">IF(C323="","",XLOOKUP(C323,'Master Data'!K:K,'Master Data'!N:N,"Input in Master Data",0,1))</f>
        <v/>
      </c>
      <c r="H323" s="341" t="str">
        <f t="array" ref="H323">IF(C323="","",XLOOKUP(C323,'Master Data'!K:K,'Master Data'!O:O,"Input in Master Data",0,1))</f>
        <v/>
      </c>
      <c r="I323" s="341" t="str">
        <f t="array" ref="I323">if(U323="","",XLOOKUP(U323,Master[Company],Master[Blow],"Unknown",0,1))</f>
        <v/>
      </c>
      <c r="J323" s="341" t="str">
        <f t="array" ref="J323">if(U323="","",XLOOKUP(U323,Master[Company],Master[Pigging],"Unknown",0,1))</f>
        <v/>
      </c>
      <c r="K323" s="341" t="str">
        <f t="array" ref="K323">if(U323="","",XLOOKUP(U323,Master[Company],Master[Load Method],"Unknown",0,1))</f>
        <v/>
      </c>
      <c r="L323" s="341" t="str">
        <f t="array" ref="L323">if(U323="","",XLOOKUP(U323,Master[Company],Master[Line Distance],"Unknown",0,1))</f>
        <v/>
      </c>
      <c r="M323" s="394"/>
      <c r="N323" s="341"/>
      <c r="O323" s="341"/>
      <c r="P323" s="341" t="str">
        <f t="array" ref="P323">if(U323="","",XLOOKUP(U323,Master[Company],Master[Terms],"NA",0,1))</f>
        <v/>
      </c>
      <c r="Q323" s="341" t="str">
        <f t="shared" si="14"/>
        <v/>
      </c>
      <c r="R323" s="341" t="str">
        <f t="array" ref="R323">if(U323="","",XLOOKUP(U323,Master[Company],Master[Group],"NA",0,1))</f>
        <v/>
      </c>
      <c r="S323" s="341" t="str">
        <f t="array" ref="S323">if(U323="","",XLOOKUP(U323,Master[Company],Master[Loading Location],"NA",0,1))</f>
        <v/>
      </c>
      <c r="T323" s="341" t="str">
        <f t="array" ref="T323">if(U323="","",XLOOKUP(U323,Master[Company],Master[Acronym],"NA",0,1))</f>
        <v/>
      </c>
      <c r="U323" s="341"/>
      <c r="V323" s="342"/>
      <c r="W323" s="342"/>
      <c r="X323" s="341"/>
      <c r="Y323" s="341" t="str">
        <f t="shared" si="11"/>
        <v/>
      </c>
      <c r="Z323" s="341"/>
      <c r="AA323" s="341"/>
      <c r="AB323" s="341"/>
      <c r="AC323" s="401"/>
      <c r="AD323" s="563"/>
      <c r="AE323" s="564"/>
      <c r="AF323" s="564"/>
      <c r="AG323" s="564"/>
      <c r="AH323" s="564"/>
      <c r="AI323" s="564"/>
      <c r="AJ323" s="564"/>
      <c r="AK323" s="565"/>
      <c r="AL323" s="564"/>
      <c r="AM323" s="564"/>
      <c r="AN323" s="564"/>
      <c r="AO323" s="564"/>
      <c r="AP323" s="564"/>
      <c r="AQ323" s="564"/>
      <c r="AR323" s="564"/>
      <c r="AS323" s="564"/>
      <c r="AT323" s="394"/>
      <c r="AU323" s="306"/>
      <c r="AV323" s="306"/>
      <c r="AW323" s="394"/>
      <c r="AX323" s="401"/>
      <c r="AY323" s="341"/>
      <c r="AZ323" s="341"/>
      <c r="BA323" s="341"/>
      <c r="BB323" s="341"/>
      <c r="BC323" s="393"/>
      <c r="BD323" s="341"/>
      <c r="BE323" s="341"/>
      <c r="BF323" s="341"/>
      <c r="BG323" s="402"/>
      <c r="BH323" s="403"/>
      <c r="BI323" s="405"/>
      <c r="BJ323" s="405"/>
      <c r="BK323" s="405"/>
      <c r="BL323" s="405"/>
      <c r="BM323" s="514"/>
    </row>
    <row r="324" ht="18.75" customHeight="1">
      <c r="A324" s="336" t="str">
        <f t="shared" si="12"/>
        <v/>
      </c>
      <c r="B324" s="506"/>
      <c r="C324" s="559"/>
      <c r="D324" s="560" t="str">
        <f t="shared" si="13"/>
        <v/>
      </c>
      <c r="E324" s="401"/>
      <c r="F324" s="394"/>
      <c r="G324" s="341" t="str">
        <f t="array" ref="G324">IF(C324="","",XLOOKUP(C324,'Master Data'!K:K,'Master Data'!N:N,"Input in Master Data",0,1))</f>
        <v/>
      </c>
      <c r="H324" s="341" t="str">
        <f t="array" ref="H324">IF(C324="","",XLOOKUP(C324,'Master Data'!K:K,'Master Data'!O:O,"Input in Master Data",0,1))</f>
        <v/>
      </c>
      <c r="I324" s="341" t="str">
        <f t="array" ref="I324">if(U324="","",XLOOKUP(U324,Master[Company],Master[Blow],"Unknown",0,1))</f>
        <v/>
      </c>
      <c r="J324" s="341" t="str">
        <f t="array" ref="J324">if(U324="","",XLOOKUP(U324,Master[Company],Master[Pigging],"Unknown",0,1))</f>
        <v/>
      </c>
      <c r="K324" s="341" t="str">
        <f t="array" ref="K324">if(U324="","",XLOOKUP(U324,Master[Company],Master[Load Method],"Unknown",0,1))</f>
        <v/>
      </c>
      <c r="L324" s="341" t="str">
        <f t="array" ref="L324">if(U324="","",XLOOKUP(U324,Master[Company],Master[Line Distance],"Unknown",0,1))</f>
        <v/>
      </c>
      <c r="M324" s="394"/>
      <c r="N324" s="341"/>
      <c r="O324" s="341"/>
      <c r="P324" s="341" t="str">
        <f t="array" ref="P324">if(U324="","",XLOOKUP(U324,Master[Company],Master[Terms],"NA",0,1))</f>
        <v/>
      </c>
      <c r="Q324" s="341" t="str">
        <f t="shared" si="14"/>
        <v/>
      </c>
      <c r="R324" s="341" t="str">
        <f t="array" ref="R324">if(U324="","",XLOOKUP(U324,Master[Company],Master[Group],"NA",0,1))</f>
        <v/>
      </c>
      <c r="S324" s="341" t="str">
        <f t="array" ref="S324">if(U324="","",XLOOKUP(U324,Master[Company],Master[Loading Location],"NA",0,1))</f>
        <v/>
      </c>
      <c r="T324" s="341" t="str">
        <f t="array" ref="T324">if(U324="","",XLOOKUP(U324,Master[Company],Master[Acronym],"NA",0,1))</f>
        <v/>
      </c>
      <c r="U324" s="341"/>
      <c r="V324" s="342"/>
      <c r="W324" s="342"/>
      <c r="X324" s="341"/>
      <c r="Y324" s="341" t="str">
        <f t="shared" si="11"/>
        <v/>
      </c>
      <c r="Z324" s="341"/>
      <c r="AA324" s="341"/>
      <c r="AB324" s="341"/>
      <c r="AC324" s="401"/>
      <c r="AD324" s="563"/>
      <c r="AE324" s="564"/>
      <c r="AF324" s="564"/>
      <c r="AG324" s="564"/>
      <c r="AH324" s="564"/>
      <c r="AI324" s="564"/>
      <c r="AJ324" s="564"/>
      <c r="AK324" s="565"/>
      <c r="AL324" s="564"/>
      <c r="AM324" s="564"/>
      <c r="AN324" s="564"/>
      <c r="AO324" s="564"/>
      <c r="AP324" s="564"/>
      <c r="AQ324" s="564"/>
      <c r="AR324" s="564"/>
      <c r="AS324" s="564"/>
      <c r="AT324" s="394"/>
      <c r="AU324" s="306"/>
      <c r="AV324" s="306"/>
      <c r="AW324" s="394"/>
      <c r="AX324" s="401"/>
      <c r="AY324" s="341"/>
      <c r="AZ324" s="341"/>
      <c r="BA324" s="341"/>
      <c r="BB324" s="341"/>
      <c r="BC324" s="393"/>
      <c r="BD324" s="341"/>
      <c r="BE324" s="341"/>
      <c r="BF324" s="341"/>
      <c r="BG324" s="402"/>
      <c r="BH324" s="403"/>
      <c r="BI324" s="405"/>
      <c r="BJ324" s="405"/>
      <c r="BK324" s="405"/>
      <c r="BL324" s="405"/>
      <c r="BM324" s="514"/>
    </row>
    <row r="325" ht="18.75" customHeight="1">
      <c r="A325" s="336" t="str">
        <f t="shared" si="12"/>
        <v/>
      </c>
      <c r="B325" s="506"/>
      <c r="C325" s="559"/>
      <c r="D325" s="560" t="str">
        <f t="shared" si="13"/>
        <v/>
      </c>
      <c r="E325" s="401"/>
      <c r="F325" s="394"/>
      <c r="G325" s="341" t="str">
        <f t="array" ref="G325">IF(C325="","",XLOOKUP(C325,'Master Data'!K:K,'Master Data'!N:N,"Input in Master Data",0,1))</f>
        <v/>
      </c>
      <c r="H325" s="341" t="str">
        <f t="array" ref="H325">IF(C325="","",XLOOKUP(C325,'Master Data'!K:K,'Master Data'!O:O,"Input in Master Data",0,1))</f>
        <v/>
      </c>
      <c r="I325" s="341" t="str">
        <f t="array" ref="I325">if(U325="","",XLOOKUP(U325,Master[Company],Master[Blow],"Unknown",0,1))</f>
        <v/>
      </c>
      <c r="J325" s="341" t="str">
        <f t="array" ref="J325">if(U325="","",XLOOKUP(U325,Master[Company],Master[Pigging],"Unknown",0,1))</f>
        <v/>
      </c>
      <c r="K325" s="341" t="str">
        <f t="array" ref="K325">if(U325="","",XLOOKUP(U325,Master[Company],Master[Load Method],"Unknown",0,1))</f>
        <v/>
      </c>
      <c r="L325" s="341" t="str">
        <f t="array" ref="L325">if(U325="","",XLOOKUP(U325,Master[Company],Master[Line Distance],"Unknown",0,1))</f>
        <v/>
      </c>
      <c r="M325" s="394"/>
      <c r="N325" s="341"/>
      <c r="O325" s="341"/>
      <c r="P325" s="341" t="str">
        <f t="array" ref="P325">if(U325="","",XLOOKUP(U325,Master[Company],Master[Terms],"NA",0,1))</f>
        <v/>
      </c>
      <c r="Q325" s="341" t="str">
        <f t="shared" si="14"/>
        <v/>
      </c>
      <c r="R325" s="341" t="str">
        <f t="array" ref="R325">if(U325="","",XLOOKUP(U325,Master[Company],Master[Group],"NA",0,1))</f>
        <v/>
      </c>
      <c r="S325" s="341" t="str">
        <f t="array" ref="S325">if(U325="","",XLOOKUP(U325,Master[Company],Master[Loading Location],"NA",0,1))</f>
        <v/>
      </c>
      <c r="T325" s="341" t="str">
        <f t="array" ref="T325">if(U325="","",XLOOKUP(U325,Master[Company],Master[Acronym],"NA",0,1))</f>
        <v/>
      </c>
      <c r="U325" s="341"/>
      <c r="V325" s="342"/>
      <c r="W325" s="342"/>
      <c r="X325" s="341"/>
      <c r="Y325" s="341" t="str">
        <f t="shared" si="11"/>
        <v/>
      </c>
      <c r="Z325" s="341"/>
      <c r="AA325" s="341"/>
      <c r="AB325" s="341"/>
      <c r="AC325" s="401"/>
      <c r="AD325" s="563"/>
      <c r="AE325" s="564"/>
      <c r="AF325" s="564"/>
      <c r="AG325" s="564"/>
      <c r="AH325" s="564"/>
      <c r="AI325" s="564"/>
      <c r="AJ325" s="564"/>
      <c r="AK325" s="565"/>
      <c r="AL325" s="564"/>
      <c r="AM325" s="564"/>
      <c r="AN325" s="564"/>
      <c r="AO325" s="564"/>
      <c r="AP325" s="564"/>
      <c r="AQ325" s="564"/>
      <c r="AR325" s="564"/>
      <c r="AS325" s="564"/>
      <c r="AT325" s="394"/>
      <c r="AU325" s="306"/>
      <c r="AV325" s="306"/>
      <c r="AW325" s="394"/>
      <c r="AX325" s="401"/>
      <c r="AY325" s="341"/>
      <c r="AZ325" s="341"/>
      <c r="BA325" s="341"/>
      <c r="BB325" s="341"/>
      <c r="BC325" s="393"/>
      <c r="BD325" s="341"/>
      <c r="BE325" s="341"/>
      <c r="BF325" s="341"/>
      <c r="BG325" s="402"/>
      <c r="BH325" s="403"/>
      <c r="BI325" s="405"/>
      <c r="BJ325" s="405"/>
      <c r="BK325" s="405"/>
      <c r="BL325" s="405"/>
      <c r="BM325" s="514"/>
    </row>
    <row r="326" ht="18.75" customHeight="1">
      <c r="A326" s="336" t="str">
        <f t="shared" si="12"/>
        <v/>
      </c>
      <c r="B326" s="506"/>
      <c r="C326" s="559"/>
      <c r="D326" s="560" t="str">
        <f t="shared" si="13"/>
        <v/>
      </c>
      <c r="E326" s="401"/>
      <c r="F326" s="394"/>
      <c r="G326" s="341" t="str">
        <f t="array" ref="G326">IF(C326="","",XLOOKUP(C326,'Master Data'!K:K,'Master Data'!N:N,"Input in Master Data",0,1))</f>
        <v/>
      </c>
      <c r="H326" s="341" t="str">
        <f t="array" ref="H326">IF(C326="","",XLOOKUP(C326,'Master Data'!K:K,'Master Data'!O:O,"Input in Master Data",0,1))</f>
        <v/>
      </c>
      <c r="I326" s="341" t="str">
        <f t="array" ref="I326">if(U326="","",XLOOKUP(U326,Master[Company],Master[Blow],"Unknown",0,1))</f>
        <v/>
      </c>
      <c r="J326" s="341" t="str">
        <f t="array" ref="J326">if(U326="","",XLOOKUP(U326,Master[Company],Master[Pigging],"Unknown",0,1))</f>
        <v/>
      </c>
      <c r="K326" s="341" t="str">
        <f t="array" ref="K326">if(U326="","",XLOOKUP(U326,Master[Company],Master[Load Method],"Unknown",0,1))</f>
        <v/>
      </c>
      <c r="L326" s="341" t="str">
        <f t="array" ref="L326">if(U326="","",XLOOKUP(U326,Master[Company],Master[Line Distance],"Unknown",0,1))</f>
        <v/>
      </c>
      <c r="M326" s="394"/>
      <c r="N326" s="341"/>
      <c r="O326" s="341"/>
      <c r="P326" s="341" t="str">
        <f t="array" ref="P326">if(U326="","",XLOOKUP(U326,Master[Company],Master[Terms],"NA",0,1))</f>
        <v/>
      </c>
      <c r="Q326" s="341" t="str">
        <f t="shared" si="14"/>
        <v/>
      </c>
      <c r="R326" s="341" t="str">
        <f t="array" ref="R326">if(U326="","",XLOOKUP(U326,Master[Company],Master[Group],"NA",0,1))</f>
        <v/>
      </c>
      <c r="S326" s="341" t="str">
        <f t="array" ref="S326">if(U326="","",XLOOKUP(U326,Master[Company],Master[Loading Location],"NA",0,1))</f>
        <v/>
      </c>
      <c r="T326" s="341" t="str">
        <f t="array" ref="T326">if(U326="","",XLOOKUP(U326,Master[Company],Master[Acronym],"NA",0,1))</f>
        <v/>
      </c>
      <c r="U326" s="341"/>
      <c r="V326" s="342"/>
      <c r="W326" s="342"/>
      <c r="X326" s="341"/>
      <c r="Y326" s="341" t="str">
        <f t="shared" si="11"/>
        <v/>
      </c>
      <c r="Z326" s="341"/>
      <c r="AA326" s="341"/>
      <c r="AB326" s="341"/>
      <c r="AC326" s="401"/>
      <c r="AD326" s="563"/>
      <c r="AE326" s="564"/>
      <c r="AF326" s="564"/>
      <c r="AG326" s="564"/>
      <c r="AH326" s="564"/>
      <c r="AI326" s="564"/>
      <c r="AJ326" s="564"/>
      <c r="AK326" s="565"/>
      <c r="AL326" s="564"/>
      <c r="AM326" s="564"/>
      <c r="AN326" s="564"/>
      <c r="AO326" s="564"/>
      <c r="AP326" s="564"/>
      <c r="AQ326" s="564"/>
      <c r="AR326" s="564"/>
      <c r="AS326" s="564"/>
      <c r="AT326" s="394"/>
      <c r="AU326" s="306"/>
      <c r="AV326" s="306"/>
      <c r="AW326" s="394"/>
      <c r="AX326" s="401"/>
      <c r="AY326" s="341"/>
      <c r="AZ326" s="341"/>
      <c r="BA326" s="341"/>
      <c r="BB326" s="341"/>
      <c r="BC326" s="393"/>
      <c r="BD326" s="341"/>
      <c r="BE326" s="341"/>
      <c r="BF326" s="341"/>
      <c r="BG326" s="402"/>
      <c r="BH326" s="403"/>
      <c r="BI326" s="405"/>
      <c r="BJ326" s="405"/>
      <c r="BK326" s="405"/>
      <c r="BL326" s="405"/>
      <c r="BM326" s="514"/>
    </row>
    <row r="327" ht="18.75" customHeight="1">
      <c r="A327" s="336" t="str">
        <f t="shared" si="12"/>
        <v/>
      </c>
      <c r="B327" s="506"/>
      <c r="C327" s="559"/>
      <c r="D327" s="560" t="str">
        <f t="shared" si="13"/>
        <v/>
      </c>
      <c r="E327" s="401"/>
      <c r="F327" s="394"/>
      <c r="G327" s="341" t="str">
        <f t="array" ref="G327">IF(C327="","",XLOOKUP(C327,'Master Data'!K:K,'Master Data'!N:N,"Input in Master Data",0,1))</f>
        <v/>
      </c>
      <c r="H327" s="341" t="str">
        <f t="array" ref="H327">IF(C327="","",XLOOKUP(C327,'Master Data'!K:K,'Master Data'!O:O,"Input in Master Data",0,1))</f>
        <v/>
      </c>
      <c r="I327" s="341" t="str">
        <f t="array" ref="I327">if(U327="","",XLOOKUP(U327,Master[Company],Master[Blow],"Unknown",0,1))</f>
        <v/>
      </c>
      <c r="J327" s="341" t="str">
        <f t="array" ref="J327">if(U327="","",XLOOKUP(U327,Master[Company],Master[Pigging],"Unknown",0,1))</f>
        <v/>
      </c>
      <c r="K327" s="341" t="str">
        <f t="array" ref="K327">if(U327="","",XLOOKUP(U327,Master[Company],Master[Load Method],"Unknown",0,1))</f>
        <v/>
      </c>
      <c r="L327" s="341" t="str">
        <f t="array" ref="L327">if(U327="","",XLOOKUP(U327,Master[Company],Master[Line Distance],"Unknown",0,1))</f>
        <v/>
      </c>
      <c r="M327" s="394"/>
      <c r="N327" s="341"/>
      <c r="O327" s="341"/>
      <c r="P327" s="341" t="str">
        <f t="array" ref="P327">if(U327="","",XLOOKUP(U327,Master[Company],Master[Terms],"NA",0,1))</f>
        <v/>
      </c>
      <c r="Q327" s="341" t="str">
        <f t="shared" si="14"/>
        <v/>
      </c>
      <c r="R327" s="341" t="str">
        <f t="array" ref="R327">if(U327="","",XLOOKUP(U327,Master[Company],Master[Group],"NA",0,1))</f>
        <v/>
      </c>
      <c r="S327" s="341" t="str">
        <f t="array" ref="S327">if(U327="","",XLOOKUP(U327,Master[Company],Master[Loading Location],"NA",0,1))</f>
        <v/>
      </c>
      <c r="T327" s="341" t="str">
        <f t="array" ref="T327">if(U327="","",XLOOKUP(U327,Master[Company],Master[Acronym],"NA",0,1))</f>
        <v/>
      </c>
      <c r="U327" s="341"/>
      <c r="V327" s="342"/>
      <c r="W327" s="342"/>
      <c r="X327" s="341"/>
      <c r="Y327" s="341" t="str">
        <f t="shared" si="11"/>
        <v/>
      </c>
      <c r="Z327" s="341"/>
      <c r="AA327" s="341"/>
      <c r="AB327" s="341"/>
      <c r="AC327" s="401"/>
      <c r="AD327" s="563"/>
      <c r="AE327" s="564"/>
      <c r="AF327" s="564"/>
      <c r="AG327" s="564"/>
      <c r="AH327" s="564"/>
      <c r="AI327" s="564"/>
      <c r="AJ327" s="564"/>
      <c r="AK327" s="565"/>
      <c r="AL327" s="564"/>
      <c r="AM327" s="564"/>
      <c r="AN327" s="564"/>
      <c r="AO327" s="564"/>
      <c r="AP327" s="564"/>
      <c r="AQ327" s="564"/>
      <c r="AR327" s="564"/>
      <c r="AS327" s="564"/>
      <c r="AT327" s="394"/>
      <c r="AU327" s="306"/>
      <c r="AV327" s="306"/>
      <c r="AW327" s="394"/>
      <c r="AX327" s="401"/>
      <c r="AY327" s="341"/>
      <c r="AZ327" s="341"/>
      <c r="BA327" s="341"/>
      <c r="BB327" s="341"/>
      <c r="BC327" s="393"/>
      <c r="BD327" s="341"/>
      <c r="BE327" s="341"/>
      <c r="BF327" s="341"/>
      <c r="BG327" s="402"/>
      <c r="BH327" s="403"/>
      <c r="BI327" s="405"/>
      <c r="BJ327" s="405"/>
      <c r="BK327" s="405"/>
      <c r="BL327" s="405"/>
      <c r="BM327" s="514"/>
    </row>
    <row r="328" ht="18.75" customHeight="1">
      <c r="A328" s="336" t="str">
        <f t="shared" si="12"/>
        <v/>
      </c>
      <c r="B328" s="506"/>
      <c r="C328" s="559"/>
      <c r="D328" s="560" t="str">
        <f t="shared" si="13"/>
        <v/>
      </c>
      <c r="E328" s="401"/>
      <c r="F328" s="394"/>
      <c r="G328" s="341" t="str">
        <f t="array" ref="G328">IF(C328="","",XLOOKUP(C328,'Master Data'!K:K,'Master Data'!N:N,"Input in Master Data",0,1))</f>
        <v/>
      </c>
      <c r="H328" s="341" t="str">
        <f t="array" ref="H328">IF(C328="","",XLOOKUP(C328,'Master Data'!K:K,'Master Data'!O:O,"Input in Master Data",0,1))</f>
        <v/>
      </c>
      <c r="I328" s="341" t="str">
        <f t="array" ref="I328">if(U328="","",XLOOKUP(U328,Master[Company],Master[Blow],"Unknown",0,1))</f>
        <v/>
      </c>
      <c r="J328" s="341" t="str">
        <f t="array" ref="J328">if(U328="","",XLOOKUP(U328,Master[Company],Master[Pigging],"Unknown",0,1))</f>
        <v/>
      </c>
      <c r="K328" s="341" t="str">
        <f t="array" ref="K328">if(U328="","",XLOOKUP(U328,Master[Company],Master[Load Method],"Unknown",0,1))</f>
        <v/>
      </c>
      <c r="L328" s="341" t="str">
        <f t="array" ref="L328">if(U328="","",XLOOKUP(U328,Master[Company],Master[Line Distance],"Unknown",0,1))</f>
        <v/>
      </c>
      <c r="M328" s="394"/>
      <c r="N328" s="341"/>
      <c r="O328" s="341"/>
      <c r="P328" s="341" t="str">
        <f t="array" ref="P328">if(U328="","",XLOOKUP(U328,Master[Company],Master[Terms],"NA",0,1))</f>
        <v/>
      </c>
      <c r="Q328" s="341" t="str">
        <f t="shared" si="14"/>
        <v/>
      </c>
      <c r="R328" s="341" t="str">
        <f t="array" ref="R328">if(U328="","",XLOOKUP(U328,Master[Company],Master[Group],"NA",0,1))</f>
        <v/>
      </c>
      <c r="S328" s="341" t="str">
        <f t="array" ref="S328">if(U328="","",XLOOKUP(U328,Master[Company],Master[Loading Location],"NA",0,1))</f>
        <v/>
      </c>
      <c r="T328" s="341" t="str">
        <f t="array" ref="T328">if(U328="","",XLOOKUP(U328,Master[Company],Master[Acronym],"NA",0,1))</f>
        <v/>
      </c>
      <c r="U328" s="341"/>
      <c r="V328" s="342"/>
      <c r="W328" s="342"/>
      <c r="X328" s="341"/>
      <c r="Y328" s="341" t="str">
        <f t="shared" si="11"/>
        <v/>
      </c>
      <c r="Z328" s="341"/>
      <c r="AA328" s="341"/>
      <c r="AB328" s="341"/>
      <c r="AC328" s="401"/>
      <c r="AD328" s="563"/>
      <c r="AE328" s="564"/>
      <c r="AF328" s="564"/>
      <c r="AG328" s="564"/>
      <c r="AH328" s="564"/>
      <c r="AI328" s="564"/>
      <c r="AJ328" s="564"/>
      <c r="AK328" s="565"/>
      <c r="AL328" s="564"/>
      <c r="AM328" s="564"/>
      <c r="AN328" s="564"/>
      <c r="AO328" s="564"/>
      <c r="AP328" s="564"/>
      <c r="AQ328" s="564"/>
      <c r="AR328" s="564"/>
      <c r="AS328" s="564"/>
      <c r="AT328" s="394"/>
      <c r="AU328" s="306"/>
      <c r="AV328" s="306"/>
      <c r="AW328" s="394"/>
      <c r="AX328" s="401"/>
      <c r="AY328" s="341"/>
      <c r="AZ328" s="341"/>
      <c r="BA328" s="341"/>
      <c r="BB328" s="341"/>
      <c r="BC328" s="393"/>
      <c r="BD328" s="341"/>
      <c r="BE328" s="341"/>
      <c r="BF328" s="341"/>
      <c r="BG328" s="402"/>
      <c r="BH328" s="403"/>
      <c r="BI328" s="405"/>
      <c r="BJ328" s="405"/>
      <c r="BK328" s="405"/>
      <c r="BL328" s="405"/>
      <c r="BM328" s="514"/>
    </row>
    <row r="329" ht="18.75" customHeight="1">
      <c r="A329" s="336" t="str">
        <f t="shared" si="12"/>
        <v/>
      </c>
      <c r="B329" s="506"/>
      <c r="C329" s="559"/>
      <c r="D329" s="560" t="str">
        <f t="shared" si="13"/>
        <v/>
      </c>
      <c r="E329" s="401"/>
      <c r="F329" s="394"/>
      <c r="G329" s="341" t="str">
        <f t="array" ref="G329">IF(C329="","",XLOOKUP(C329,'Master Data'!K:K,'Master Data'!N:N,"Input in Master Data",0,1))</f>
        <v/>
      </c>
      <c r="H329" s="341" t="str">
        <f t="array" ref="H329">IF(C329="","",XLOOKUP(C329,'Master Data'!K:K,'Master Data'!O:O,"Input in Master Data",0,1))</f>
        <v/>
      </c>
      <c r="I329" s="341" t="str">
        <f t="array" ref="I329">if(U329="","",XLOOKUP(U329,Master[Company],Master[Blow],"Unknown",0,1))</f>
        <v/>
      </c>
      <c r="J329" s="341" t="str">
        <f t="array" ref="J329">if(U329="","",XLOOKUP(U329,Master[Company],Master[Pigging],"Unknown",0,1))</f>
        <v/>
      </c>
      <c r="K329" s="341" t="str">
        <f t="array" ref="K329">if(U329="","",XLOOKUP(U329,Master[Company],Master[Load Method],"Unknown",0,1))</f>
        <v/>
      </c>
      <c r="L329" s="341" t="str">
        <f t="array" ref="L329">if(U329="","",XLOOKUP(U329,Master[Company],Master[Line Distance],"Unknown",0,1))</f>
        <v/>
      </c>
      <c r="M329" s="394"/>
      <c r="N329" s="341"/>
      <c r="O329" s="341"/>
      <c r="P329" s="341" t="str">
        <f t="array" ref="P329">if(U329="","",XLOOKUP(U329,Master[Company],Master[Terms],"NA",0,1))</f>
        <v/>
      </c>
      <c r="Q329" s="341" t="str">
        <f t="shared" si="14"/>
        <v/>
      </c>
      <c r="R329" s="341" t="str">
        <f t="array" ref="R329">if(U329="","",XLOOKUP(U329,Master[Company],Master[Group],"NA",0,1))</f>
        <v/>
      </c>
      <c r="S329" s="341" t="str">
        <f t="array" ref="S329">if(U329="","",XLOOKUP(U329,Master[Company],Master[Loading Location],"NA",0,1))</f>
        <v/>
      </c>
      <c r="T329" s="341" t="str">
        <f t="array" ref="T329">if(U329="","",XLOOKUP(U329,Master[Company],Master[Acronym],"NA",0,1))</f>
        <v/>
      </c>
      <c r="U329" s="341"/>
      <c r="V329" s="342"/>
      <c r="W329" s="342"/>
      <c r="X329" s="341"/>
      <c r="Y329" s="341" t="str">
        <f t="shared" si="11"/>
        <v/>
      </c>
      <c r="Z329" s="341"/>
      <c r="AA329" s="341"/>
      <c r="AB329" s="341"/>
      <c r="AC329" s="401"/>
      <c r="AD329" s="563"/>
      <c r="AE329" s="564"/>
      <c r="AF329" s="564"/>
      <c r="AG329" s="564"/>
      <c r="AH329" s="564"/>
      <c r="AI329" s="564"/>
      <c r="AJ329" s="564"/>
      <c r="AK329" s="565"/>
      <c r="AL329" s="564"/>
      <c r="AM329" s="564"/>
      <c r="AN329" s="564"/>
      <c r="AO329" s="564"/>
      <c r="AP329" s="564"/>
      <c r="AQ329" s="564"/>
      <c r="AR329" s="564"/>
      <c r="AS329" s="564"/>
      <c r="AT329" s="394"/>
      <c r="AU329" s="306"/>
      <c r="AV329" s="306"/>
      <c r="AW329" s="394"/>
      <c r="AX329" s="401"/>
      <c r="AY329" s="341"/>
      <c r="AZ329" s="341"/>
      <c r="BA329" s="341"/>
      <c r="BB329" s="341"/>
      <c r="BC329" s="393"/>
      <c r="BD329" s="341"/>
      <c r="BE329" s="341"/>
      <c r="BF329" s="341"/>
      <c r="BG329" s="402"/>
      <c r="BH329" s="403"/>
      <c r="BI329" s="405"/>
      <c r="BJ329" s="405"/>
      <c r="BK329" s="405"/>
      <c r="BL329" s="405"/>
      <c r="BM329" s="514"/>
    </row>
    <row r="330" ht="18.75" customHeight="1">
      <c r="A330" s="336" t="str">
        <f t="shared" si="12"/>
        <v/>
      </c>
      <c r="B330" s="506"/>
      <c r="C330" s="559"/>
      <c r="D330" s="560" t="str">
        <f t="shared" si="13"/>
        <v/>
      </c>
      <c r="E330" s="401"/>
      <c r="F330" s="394"/>
      <c r="G330" s="341" t="str">
        <f t="array" ref="G330">IF(C330="","",XLOOKUP(C330,'Master Data'!K:K,'Master Data'!N:N,"Input in Master Data",0,1))</f>
        <v/>
      </c>
      <c r="H330" s="341" t="str">
        <f t="array" ref="H330">IF(C330="","",XLOOKUP(C330,'Master Data'!K:K,'Master Data'!O:O,"Input in Master Data",0,1))</f>
        <v/>
      </c>
      <c r="I330" s="341" t="str">
        <f t="array" ref="I330">if(U330="","",XLOOKUP(U330,Master[Company],Master[Blow],"Unknown",0,1))</f>
        <v/>
      </c>
      <c r="J330" s="341" t="str">
        <f t="array" ref="J330">if(U330="","",XLOOKUP(U330,Master[Company],Master[Pigging],"Unknown",0,1))</f>
        <v/>
      </c>
      <c r="K330" s="341" t="str">
        <f t="array" ref="K330">if(U330="","",XLOOKUP(U330,Master[Company],Master[Load Method],"Unknown",0,1))</f>
        <v/>
      </c>
      <c r="L330" s="341" t="str">
        <f t="array" ref="L330">if(U330="","",XLOOKUP(U330,Master[Company],Master[Line Distance],"Unknown",0,1))</f>
        <v/>
      </c>
      <c r="M330" s="394"/>
      <c r="N330" s="341"/>
      <c r="O330" s="341"/>
      <c r="P330" s="341" t="str">
        <f t="array" ref="P330">if(U330="","",XLOOKUP(U330,Master[Company],Master[Terms],"NA",0,1))</f>
        <v/>
      </c>
      <c r="Q330" s="341" t="str">
        <f t="shared" si="14"/>
        <v/>
      </c>
      <c r="R330" s="341" t="str">
        <f t="array" ref="R330">if(U330="","",XLOOKUP(U330,Master[Company],Master[Group],"NA",0,1))</f>
        <v/>
      </c>
      <c r="S330" s="341" t="str">
        <f t="array" ref="S330">if(U330="","",XLOOKUP(U330,Master[Company],Master[Loading Location],"NA",0,1))</f>
        <v/>
      </c>
      <c r="T330" s="341" t="str">
        <f t="array" ref="T330">if(U330="","",XLOOKUP(U330,Master[Company],Master[Acronym],"NA",0,1))</f>
        <v/>
      </c>
      <c r="U330" s="341"/>
      <c r="V330" s="342"/>
      <c r="W330" s="342"/>
      <c r="X330" s="341"/>
      <c r="Y330" s="341" t="str">
        <f t="shared" si="11"/>
        <v/>
      </c>
      <c r="Z330" s="341"/>
      <c r="AA330" s="341"/>
      <c r="AB330" s="341"/>
      <c r="AC330" s="401"/>
      <c r="AD330" s="563"/>
      <c r="AE330" s="564"/>
      <c r="AF330" s="564"/>
      <c r="AG330" s="564"/>
      <c r="AH330" s="564"/>
      <c r="AI330" s="564"/>
      <c r="AJ330" s="564"/>
      <c r="AK330" s="565"/>
      <c r="AL330" s="564"/>
      <c r="AM330" s="564"/>
      <c r="AN330" s="564"/>
      <c r="AO330" s="564"/>
      <c r="AP330" s="564"/>
      <c r="AQ330" s="564"/>
      <c r="AR330" s="564"/>
      <c r="AS330" s="564"/>
      <c r="AT330" s="394"/>
      <c r="AU330" s="306"/>
      <c r="AV330" s="306"/>
      <c r="AW330" s="394"/>
      <c r="AX330" s="401"/>
      <c r="AY330" s="341"/>
      <c r="AZ330" s="341"/>
      <c r="BA330" s="341"/>
      <c r="BB330" s="341"/>
      <c r="BC330" s="393"/>
      <c r="BD330" s="341"/>
      <c r="BE330" s="341"/>
      <c r="BF330" s="341"/>
      <c r="BG330" s="402"/>
      <c r="BH330" s="403"/>
      <c r="BI330" s="405"/>
      <c r="BJ330" s="405"/>
      <c r="BK330" s="405"/>
      <c r="BL330" s="405"/>
      <c r="BM330" s="514"/>
    </row>
    <row r="331" ht="18.75" customHeight="1">
      <c r="A331" s="336" t="str">
        <f t="shared" si="12"/>
        <v/>
      </c>
      <c r="B331" s="506"/>
      <c r="C331" s="559"/>
      <c r="D331" s="560" t="str">
        <f t="shared" si="13"/>
        <v/>
      </c>
      <c r="E331" s="401"/>
      <c r="F331" s="394"/>
      <c r="G331" s="341" t="str">
        <f t="array" ref="G331">IF(C331="","",XLOOKUP(C331,'Master Data'!K:K,'Master Data'!N:N,"Input in Master Data",0,1))</f>
        <v/>
      </c>
      <c r="H331" s="341" t="str">
        <f t="array" ref="H331">IF(C331="","",XLOOKUP(C331,'Master Data'!K:K,'Master Data'!O:O,"Input in Master Data",0,1))</f>
        <v/>
      </c>
      <c r="I331" s="341" t="str">
        <f t="array" ref="I331">if(U331="","",XLOOKUP(U331,Master[Company],Master[Blow],"Unknown",0,1))</f>
        <v/>
      </c>
      <c r="J331" s="341" t="str">
        <f t="array" ref="J331">if(U331="","",XLOOKUP(U331,Master[Company],Master[Pigging],"Unknown",0,1))</f>
        <v/>
      </c>
      <c r="K331" s="341" t="str">
        <f t="array" ref="K331">if(U331="","",XLOOKUP(U331,Master[Company],Master[Load Method],"Unknown",0,1))</f>
        <v/>
      </c>
      <c r="L331" s="341" t="str">
        <f t="array" ref="L331">if(U331="","",XLOOKUP(U331,Master[Company],Master[Line Distance],"Unknown",0,1))</f>
        <v/>
      </c>
      <c r="M331" s="394"/>
      <c r="N331" s="341"/>
      <c r="O331" s="341"/>
      <c r="P331" s="341" t="str">
        <f t="array" ref="P331">if(U331="","",XLOOKUP(U331,Master[Company],Master[Terms],"NA",0,1))</f>
        <v/>
      </c>
      <c r="Q331" s="341" t="str">
        <f t="shared" si="14"/>
        <v/>
      </c>
      <c r="R331" s="341" t="str">
        <f t="array" ref="R331">if(U331="","",XLOOKUP(U331,Master[Company],Master[Group],"NA",0,1))</f>
        <v/>
      </c>
      <c r="S331" s="341" t="str">
        <f t="array" ref="S331">if(U331="","",XLOOKUP(U331,Master[Company],Master[Loading Location],"NA",0,1))</f>
        <v/>
      </c>
      <c r="T331" s="341" t="str">
        <f t="array" ref="T331">if(U331="","",XLOOKUP(U331,Master[Company],Master[Acronym],"NA",0,1))</f>
        <v/>
      </c>
      <c r="U331" s="341"/>
      <c r="V331" s="342"/>
      <c r="W331" s="342"/>
      <c r="X331" s="341"/>
      <c r="Y331" s="341" t="str">
        <f t="shared" si="11"/>
        <v/>
      </c>
      <c r="Z331" s="341"/>
      <c r="AA331" s="341"/>
      <c r="AB331" s="341"/>
      <c r="AC331" s="401"/>
      <c r="AD331" s="563"/>
      <c r="AE331" s="564"/>
      <c r="AF331" s="564"/>
      <c r="AG331" s="564"/>
      <c r="AH331" s="564"/>
      <c r="AI331" s="564"/>
      <c r="AJ331" s="564"/>
      <c r="AK331" s="565"/>
      <c r="AL331" s="564"/>
      <c r="AM331" s="564"/>
      <c r="AN331" s="564"/>
      <c r="AO331" s="564"/>
      <c r="AP331" s="564"/>
      <c r="AQ331" s="564"/>
      <c r="AR331" s="564"/>
      <c r="AS331" s="564"/>
      <c r="AT331" s="394"/>
      <c r="AU331" s="306"/>
      <c r="AV331" s="306"/>
      <c r="AW331" s="394"/>
      <c r="AX331" s="401"/>
      <c r="AY331" s="341"/>
      <c r="AZ331" s="341"/>
      <c r="BA331" s="341"/>
      <c r="BB331" s="341"/>
      <c r="BC331" s="393"/>
      <c r="BD331" s="341"/>
      <c r="BE331" s="341"/>
      <c r="BF331" s="341"/>
      <c r="BG331" s="402"/>
      <c r="BH331" s="403"/>
      <c r="BI331" s="405"/>
      <c r="BJ331" s="405"/>
      <c r="BK331" s="405"/>
      <c r="BL331" s="405"/>
      <c r="BM331" s="514"/>
    </row>
    <row r="332" ht="18.75" customHeight="1">
      <c r="A332" s="336" t="str">
        <f t="shared" si="12"/>
        <v/>
      </c>
      <c r="B332" s="506"/>
      <c r="C332" s="559"/>
      <c r="D332" s="560" t="str">
        <f t="shared" si="13"/>
        <v/>
      </c>
      <c r="E332" s="401"/>
      <c r="F332" s="394"/>
      <c r="G332" s="341" t="str">
        <f t="array" ref="G332">IF(C332="","",XLOOKUP(C332,'Master Data'!K:K,'Master Data'!N:N,"Input in Master Data",0,1))</f>
        <v/>
      </c>
      <c r="H332" s="341" t="str">
        <f t="array" ref="H332">IF(C332="","",XLOOKUP(C332,'Master Data'!K:K,'Master Data'!O:O,"Input in Master Data",0,1))</f>
        <v/>
      </c>
      <c r="I332" s="341" t="str">
        <f t="array" ref="I332">if(U332="","",XLOOKUP(U332,Master[Company],Master[Blow],"Unknown",0,1))</f>
        <v/>
      </c>
      <c r="J332" s="341" t="str">
        <f t="array" ref="J332">if(U332="","",XLOOKUP(U332,Master[Company],Master[Pigging],"Unknown",0,1))</f>
        <v/>
      </c>
      <c r="K332" s="341" t="str">
        <f t="array" ref="K332">if(U332="","",XLOOKUP(U332,Master[Company],Master[Load Method],"Unknown",0,1))</f>
        <v/>
      </c>
      <c r="L332" s="341" t="str">
        <f t="array" ref="L332">if(U332="","",XLOOKUP(U332,Master[Company],Master[Line Distance],"Unknown",0,1))</f>
        <v/>
      </c>
      <c r="M332" s="394"/>
      <c r="N332" s="341"/>
      <c r="O332" s="341"/>
      <c r="P332" s="341" t="str">
        <f t="array" ref="P332">if(U332="","",XLOOKUP(U332,Master[Company],Master[Terms],"NA",0,1))</f>
        <v/>
      </c>
      <c r="Q332" s="341" t="str">
        <f t="shared" si="14"/>
        <v/>
      </c>
      <c r="R332" s="341" t="str">
        <f t="array" ref="R332">if(U332="","",XLOOKUP(U332,Master[Company],Master[Group],"NA",0,1))</f>
        <v/>
      </c>
      <c r="S332" s="341" t="str">
        <f t="array" ref="S332">if(U332="","",XLOOKUP(U332,Master[Company],Master[Loading Location],"NA",0,1))</f>
        <v/>
      </c>
      <c r="T332" s="341" t="str">
        <f t="array" ref="T332">if(U332="","",XLOOKUP(U332,Master[Company],Master[Acronym],"NA",0,1))</f>
        <v/>
      </c>
      <c r="U332" s="341"/>
      <c r="V332" s="342"/>
      <c r="W332" s="342"/>
      <c r="X332" s="341"/>
      <c r="Y332" s="341" t="str">
        <f t="shared" si="11"/>
        <v/>
      </c>
      <c r="Z332" s="341"/>
      <c r="AA332" s="341"/>
      <c r="AB332" s="341"/>
      <c r="AC332" s="401"/>
      <c r="AD332" s="563"/>
      <c r="AE332" s="564"/>
      <c r="AF332" s="564"/>
      <c r="AG332" s="564"/>
      <c r="AH332" s="564"/>
      <c r="AI332" s="564"/>
      <c r="AJ332" s="564"/>
      <c r="AK332" s="565"/>
      <c r="AL332" s="564"/>
      <c r="AM332" s="564"/>
      <c r="AN332" s="564"/>
      <c r="AO332" s="564"/>
      <c r="AP332" s="564"/>
      <c r="AQ332" s="564"/>
      <c r="AR332" s="564"/>
      <c r="AS332" s="564"/>
      <c r="AT332" s="394"/>
      <c r="AU332" s="306"/>
      <c r="AV332" s="306"/>
      <c r="AW332" s="394"/>
      <c r="AX332" s="401"/>
      <c r="AY332" s="341"/>
      <c r="AZ332" s="341"/>
      <c r="BA332" s="341"/>
      <c r="BB332" s="341"/>
      <c r="BC332" s="393"/>
      <c r="BD332" s="341"/>
      <c r="BE332" s="341"/>
      <c r="BF332" s="341"/>
      <c r="BG332" s="402"/>
      <c r="BH332" s="403"/>
      <c r="BI332" s="405"/>
      <c r="BJ332" s="405"/>
      <c r="BK332" s="405"/>
      <c r="BL332" s="405"/>
      <c r="BM332" s="514"/>
    </row>
    <row r="333" ht="18.75" customHeight="1">
      <c r="A333" s="336" t="str">
        <f t="shared" si="12"/>
        <v/>
      </c>
      <c r="B333" s="506"/>
      <c r="C333" s="559"/>
      <c r="D333" s="560" t="str">
        <f t="shared" si="13"/>
        <v/>
      </c>
      <c r="E333" s="401"/>
      <c r="F333" s="394"/>
      <c r="G333" s="341" t="str">
        <f t="array" ref="G333">IF(C333="","",XLOOKUP(C333,'Master Data'!K:K,'Master Data'!N:N,"Input in Master Data",0,1))</f>
        <v/>
      </c>
      <c r="H333" s="341" t="str">
        <f t="array" ref="H333">IF(C333="","",XLOOKUP(C333,'Master Data'!K:K,'Master Data'!O:O,"Input in Master Data",0,1))</f>
        <v/>
      </c>
      <c r="I333" s="341" t="str">
        <f t="array" ref="I333">if(U333="","",XLOOKUP(U333,Master[Company],Master[Blow],"Unknown",0,1))</f>
        <v/>
      </c>
      <c r="J333" s="341" t="str">
        <f t="array" ref="J333">if(U333="","",XLOOKUP(U333,Master[Company],Master[Pigging],"Unknown",0,1))</f>
        <v/>
      </c>
      <c r="K333" s="341" t="str">
        <f t="array" ref="K333">if(U333="","",XLOOKUP(U333,Master[Company],Master[Load Method],"Unknown",0,1))</f>
        <v/>
      </c>
      <c r="L333" s="341" t="str">
        <f t="array" ref="L333">if(U333="","",XLOOKUP(U333,Master[Company],Master[Line Distance],"Unknown",0,1))</f>
        <v/>
      </c>
      <c r="M333" s="394"/>
      <c r="N333" s="341"/>
      <c r="O333" s="341"/>
      <c r="P333" s="341" t="str">
        <f t="array" ref="P333">if(U333="","",XLOOKUP(U333,Master[Company],Master[Terms],"NA",0,1))</f>
        <v/>
      </c>
      <c r="Q333" s="341" t="str">
        <f t="shared" si="14"/>
        <v/>
      </c>
      <c r="R333" s="341" t="str">
        <f t="array" ref="R333">if(U333="","",XLOOKUP(U333,Master[Company],Master[Group],"NA",0,1))</f>
        <v/>
      </c>
      <c r="S333" s="341" t="str">
        <f t="array" ref="S333">if(U333="","",XLOOKUP(U333,Master[Company],Master[Loading Location],"NA",0,1))</f>
        <v/>
      </c>
      <c r="T333" s="341" t="str">
        <f t="array" ref="T333">if(U333="","",XLOOKUP(U333,Master[Company],Master[Acronym],"NA",0,1))</f>
        <v/>
      </c>
      <c r="U333" s="341"/>
      <c r="V333" s="342"/>
      <c r="W333" s="342"/>
      <c r="X333" s="341"/>
      <c r="Y333" s="341" t="str">
        <f t="shared" si="11"/>
        <v/>
      </c>
      <c r="Z333" s="341"/>
      <c r="AA333" s="341"/>
      <c r="AB333" s="341"/>
      <c r="AC333" s="401"/>
      <c r="AD333" s="563"/>
      <c r="AE333" s="564"/>
      <c r="AF333" s="564"/>
      <c r="AG333" s="564"/>
      <c r="AH333" s="564"/>
      <c r="AI333" s="564"/>
      <c r="AJ333" s="564"/>
      <c r="AK333" s="565"/>
      <c r="AL333" s="564"/>
      <c r="AM333" s="564"/>
      <c r="AN333" s="564"/>
      <c r="AO333" s="564"/>
      <c r="AP333" s="564"/>
      <c r="AQ333" s="564"/>
      <c r="AR333" s="564"/>
      <c r="AS333" s="564"/>
      <c r="AT333" s="394"/>
      <c r="AU333" s="306"/>
      <c r="AV333" s="306"/>
      <c r="AW333" s="394"/>
      <c r="AX333" s="401"/>
      <c r="AY333" s="341"/>
      <c r="AZ333" s="341"/>
      <c r="BA333" s="341"/>
      <c r="BB333" s="341"/>
      <c r="BC333" s="393"/>
      <c r="BD333" s="341"/>
      <c r="BE333" s="341"/>
      <c r="BF333" s="341"/>
      <c r="BG333" s="402"/>
      <c r="BH333" s="403"/>
      <c r="BI333" s="405"/>
      <c r="BJ333" s="405"/>
      <c r="BK333" s="405"/>
      <c r="BL333" s="405"/>
      <c r="BM333" s="514"/>
    </row>
    <row r="334" ht="18.75" customHeight="1">
      <c r="A334" s="336" t="str">
        <f t="shared" si="12"/>
        <v/>
      </c>
      <c r="B334" s="506"/>
      <c r="C334" s="559"/>
      <c r="D334" s="560" t="str">
        <f t="shared" si="13"/>
        <v/>
      </c>
      <c r="E334" s="401"/>
      <c r="F334" s="394"/>
      <c r="G334" s="341" t="str">
        <f t="array" ref="G334">IF(C334="","",XLOOKUP(C334,'Master Data'!K:K,'Master Data'!N:N,"Input in Master Data",0,1))</f>
        <v/>
      </c>
      <c r="H334" s="341" t="str">
        <f t="array" ref="H334">IF(C334="","",XLOOKUP(C334,'Master Data'!K:K,'Master Data'!O:O,"Input in Master Data",0,1))</f>
        <v/>
      </c>
      <c r="I334" s="341" t="str">
        <f t="array" ref="I334">if(U334="","",XLOOKUP(U334,Master[Company],Master[Blow],"Unknown",0,1))</f>
        <v/>
      </c>
      <c r="J334" s="341" t="str">
        <f t="array" ref="J334">if(U334="","",XLOOKUP(U334,Master[Company],Master[Pigging],"Unknown",0,1))</f>
        <v/>
      </c>
      <c r="K334" s="341" t="str">
        <f t="array" ref="K334">if(U334="","",XLOOKUP(U334,Master[Company],Master[Load Method],"Unknown",0,1))</f>
        <v/>
      </c>
      <c r="L334" s="341" t="str">
        <f t="array" ref="L334">if(U334="","",XLOOKUP(U334,Master[Company],Master[Line Distance],"Unknown",0,1))</f>
        <v/>
      </c>
      <c r="M334" s="394"/>
      <c r="N334" s="341"/>
      <c r="O334" s="341"/>
      <c r="P334" s="341" t="str">
        <f t="array" ref="P334">if(U334="","",XLOOKUP(U334,Master[Company],Master[Terms],"NA",0,1))</f>
        <v/>
      </c>
      <c r="Q334" s="341" t="str">
        <f t="shared" si="14"/>
        <v/>
      </c>
      <c r="R334" s="341" t="str">
        <f t="array" ref="R334">if(U334="","",XLOOKUP(U334,Master[Company],Master[Group],"NA",0,1))</f>
        <v/>
      </c>
      <c r="S334" s="341" t="str">
        <f t="array" ref="S334">if(U334="","",XLOOKUP(U334,Master[Company],Master[Loading Location],"NA",0,1))</f>
        <v/>
      </c>
      <c r="T334" s="341" t="str">
        <f t="array" ref="T334">if(U334="","",XLOOKUP(U334,Master[Company],Master[Acronym],"NA",0,1))</f>
        <v/>
      </c>
      <c r="U334" s="341"/>
      <c r="V334" s="342"/>
      <c r="W334" s="342"/>
      <c r="X334" s="341"/>
      <c r="Y334" s="341" t="str">
        <f t="shared" si="11"/>
        <v/>
      </c>
      <c r="Z334" s="341"/>
      <c r="AA334" s="341"/>
      <c r="AB334" s="341"/>
      <c r="AC334" s="401"/>
      <c r="AD334" s="563"/>
      <c r="AE334" s="564"/>
      <c r="AF334" s="564"/>
      <c r="AG334" s="564"/>
      <c r="AH334" s="564"/>
      <c r="AI334" s="564"/>
      <c r="AJ334" s="564"/>
      <c r="AK334" s="565"/>
      <c r="AL334" s="564"/>
      <c r="AM334" s="564"/>
      <c r="AN334" s="564"/>
      <c r="AO334" s="564"/>
      <c r="AP334" s="564"/>
      <c r="AQ334" s="564"/>
      <c r="AR334" s="564"/>
      <c r="AS334" s="564"/>
      <c r="AT334" s="394"/>
      <c r="AU334" s="306"/>
      <c r="AV334" s="306"/>
      <c r="AW334" s="394"/>
      <c r="AX334" s="401"/>
      <c r="AY334" s="341"/>
      <c r="AZ334" s="341"/>
      <c r="BA334" s="341"/>
      <c r="BB334" s="341"/>
      <c r="BC334" s="393"/>
      <c r="BD334" s="341"/>
      <c r="BE334" s="341"/>
      <c r="BF334" s="341"/>
      <c r="BG334" s="402"/>
      <c r="BH334" s="403"/>
      <c r="BI334" s="405"/>
      <c r="BJ334" s="405"/>
      <c r="BK334" s="405"/>
      <c r="BL334" s="405"/>
      <c r="BM334" s="514"/>
    </row>
    <row r="335" ht="18.75" customHeight="1">
      <c r="A335" s="336" t="str">
        <f t="shared" si="12"/>
        <v/>
      </c>
      <c r="B335" s="506"/>
      <c r="C335" s="559"/>
      <c r="D335" s="560" t="str">
        <f t="shared" si="13"/>
        <v/>
      </c>
      <c r="E335" s="401"/>
      <c r="F335" s="394"/>
      <c r="G335" s="341" t="str">
        <f t="array" ref="G335">IF(C335="","",XLOOKUP(C335,'Master Data'!K:K,'Master Data'!N:N,"Input in Master Data",0,1))</f>
        <v/>
      </c>
      <c r="H335" s="341" t="str">
        <f t="array" ref="H335">IF(C335="","",XLOOKUP(C335,'Master Data'!K:K,'Master Data'!O:O,"Input in Master Data",0,1))</f>
        <v/>
      </c>
      <c r="I335" s="341" t="str">
        <f t="array" ref="I335">if(U335="","",XLOOKUP(U335,Master[Company],Master[Blow],"Unknown",0,1))</f>
        <v/>
      </c>
      <c r="J335" s="341" t="str">
        <f t="array" ref="J335">if(U335="","",XLOOKUP(U335,Master[Company],Master[Pigging],"Unknown",0,1))</f>
        <v/>
      </c>
      <c r="K335" s="341" t="str">
        <f t="array" ref="K335">if(U335="","",XLOOKUP(U335,Master[Company],Master[Load Method],"Unknown",0,1))</f>
        <v/>
      </c>
      <c r="L335" s="341" t="str">
        <f t="array" ref="L335">if(U335="","",XLOOKUP(U335,Master[Company],Master[Line Distance],"Unknown",0,1))</f>
        <v/>
      </c>
      <c r="M335" s="394"/>
      <c r="N335" s="341"/>
      <c r="O335" s="341"/>
      <c r="P335" s="341" t="str">
        <f t="array" ref="P335">if(U335="","",XLOOKUP(U335,Master[Company],Master[Terms],"NA",0,1))</f>
        <v/>
      </c>
      <c r="Q335" s="341" t="str">
        <f t="shared" si="14"/>
        <v/>
      </c>
      <c r="R335" s="341" t="str">
        <f t="array" ref="R335">if(U335="","",XLOOKUP(U335,Master[Company],Master[Group],"NA",0,1))</f>
        <v/>
      </c>
      <c r="S335" s="341" t="str">
        <f t="array" ref="S335">if(U335="","",XLOOKUP(U335,Master[Company],Master[Loading Location],"NA",0,1))</f>
        <v/>
      </c>
      <c r="T335" s="341" t="str">
        <f t="array" ref="T335">if(U335="","",XLOOKUP(U335,Master[Company],Master[Acronym],"NA",0,1))</f>
        <v/>
      </c>
      <c r="U335" s="341"/>
      <c r="V335" s="342"/>
      <c r="W335" s="342"/>
      <c r="X335" s="341"/>
      <c r="Y335" s="341" t="str">
        <f t="shared" si="11"/>
        <v/>
      </c>
      <c r="Z335" s="341"/>
      <c r="AA335" s="341"/>
      <c r="AB335" s="341"/>
      <c r="AC335" s="401"/>
      <c r="AD335" s="563"/>
      <c r="AE335" s="564"/>
      <c r="AF335" s="564"/>
      <c r="AG335" s="564"/>
      <c r="AH335" s="564"/>
      <c r="AI335" s="564"/>
      <c r="AJ335" s="564"/>
      <c r="AK335" s="565"/>
      <c r="AL335" s="564"/>
      <c r="AM335" s="564"/>
      <c r="AN335" s="564"/>
      <c r="AO335" s="564"/>
      <c r="AP335" s="564"/>
      <c r="AQ335" s="564"/>
      <c r="AR335" s="564"/>
      <c r="AS335" s="564"/>
      <c r="AT335" s="394"/>
      <c r="AU335" s="306"/>
      <c r="AV335" s="306"/>
      <c r="AW335" s="394"/>
      <c r="AX335" s="401"/>
      <c r="AY335" s="341"/>
      <c r="AZ335" s="341"/>
      <c r="BA335" s="341"/>
      <c r="BB335" s="341"/>
      <c r="BC335" s="393"/>
      <c r="BD335" s="341"/>
      <c r="BE335" s="341"/>
      <c r="BF335" s="341"/>
      <c r="BG335" s="402"/>
      <c r="BH335" s="403"/>
      <c r="BI335" s="405"/>
      <c r="BJ335" s="405"/>
      <c r="BK335" s="405"/>
      <c r="BL335" s="405"/>
      <c r="BM335" s="514"/>
    </row>
    <row r="336" ht="18.75" customHeight="1">
      <c r="A336" s="336" t="str">
        <f t="shared" si="12"/>
        <v/>
      </c>
      <c r="B336" s="506"/>
      <c r="C336" s="559"/>
      <c r="D336" s="560" t="str">
        <f t="shared" si="13"/>
        <v/>
      </c>
      <c r="E336" s="401"/>
      <c r="F336" s="394"/>
      <c r="G336" s="341" t="str">
        <f t="array" ref="G336">IF(C336="","",XLOOKUP(C336,'Master Data'!K:K,'Master Data'!N:N,"Input in Master Data",0,1))</f>
        <v/>
      </c>
      <c r="H336" s="341" t="str">
        <f t="array" ref="H336">IF(C336="","",XLOOKUP(C336,'Master Data'!K:K,'Master Data'!O:O,"Input in Master Data",0,1))</f>
        <v/>
      </c>
      <c r="I336" s="341" t="str">
        <f t="array" ref="I336">if(U336="","",XLOOKUP(U336,Master[Company],Master[Blow],"Unknown",0,1))</f>
        <v/>
      </c>
      <c r="J336" s="341" t="str">
        <f t="array" ref="J336">if(U336="","",XLOOKUP(U336,Master[Company],Master[Pigging],"Unknown",0,1))</f>
        <v/>
      </c>
      <c r="K336" s="341" t="str">
        <f t="array" ref="K336">if(U336="","",XLOOKUP(U336,Master[Company],Master[Load Method],"Unknown",0,1))</f>
        <v/>
      </c>
      <c r="L336" s="341" t="str">
        <f t="array" ref="L336">if(U336="","",XLOOKUP(U336,Master[Company],Master[Line Distance],"Unknown",0,1))</f>
        <v/>
      </c>
      <c r="M336" s="394"/>
      <c r="N336" s="341"/>
      <c r="O336" s="341"/>
      <c r="P336" s="341" t="str">
        <f t="array" ref="P336">if(U336="","",XLOOKUP(U336,Master[Company],Master[Terms],"NA",0,1))</f>
        <v/>
      </c>
      <c r="Q336" s="341" t="str">
        <f t="shared" si="14"/>
        <v/>
      </c>
      <c r="R336" s="341" t="str">
        <f t="array" ref="R336">if(U336="","",XLOOKUP(U336,Master[Company],Master[Group],"NA",0,1))</f>
        <v/>
      </c>
      <c r="S336" s="341" t="str">
        <f t="array" ref="S336">if(U336="","",XLOOKUP(U336,Master[Company],Master[Loading Location],"NA",0,1))</f>
        <v/>
      </c>
      <c r="T336" s="341" t="str">
        <f t="array" ref="T336">if(U336="","",XLOOKUP(U336,Master[Company],Master[Acronym],"NA",0,1))</f>
        <v/>
      </c>
      <c r="U336" s="341"/>
      <c r="V336" s="342"/>
      <c r="W336" s="342"/>
      <c r="X336" s="341"/>
      <c r="Y336" s="341" t="str">
        <f t="shared" si="11"/>
        <v/>
      </c>
      <c r="Z336" s="341"/>
      <c r="AA336" s="341"/>
      <c r="AB336" s="341"/>
      <c r="AC336" s="401"/>
      <c r="AD336" s="563"/>
      <c r="AE336" s="564"/>
      <c r="AF336" s="564"/>
      <c r="AG336" s="564"/>
      <c r="AH336" s="564"/>
      <c r="AI336" s="564"/>
      <c r="AJ336" s="564"/>
      <c r="AK336" s="565"/>
      <c r="AL336" s="564"/>
      <c r="AM336" s="564"/>
      <c r="AN336" s="564"/>
      <c r="AO336" s="564"/>
      <c r="AP336" s="564"/>
      <c r="AQ336" s="564"/>
      <c r="AR336" s="564"/>
      <c r="AS336" s="564"/>
      <c r="AT336" s="394"/>
      <c r="AU336" s="306"/>
      <c r="AV336" s="306"/>
      <c r="AW336" s="394"/>
      <c r="AX336" s="401"/>
      <c r="AY336" s="341"/>
      <c r="AZ336" s="341"/>
      <c r="BA336" s="341"/>
      <c r="BB336" s="341"/>
      <c r="BC336" s="393"/>
      <c r="BD336" s="341"/>
      <c r="BE336" s="341"/>
      <c r="BF336" s="341"/>
      <c r="BG336" s="402"/>
      <c r="BH336" s="403"/>
      <c r="BI336" s="405"/>
      <c r="BJ336" s="405"/>
      <c r="BK336" s="405"/>
      <c r="BL336" s="405"/>
      <c r="BM336" s="514"/>
    </row>
    <row r="337" ht="18.75" customHeight="1">
      <c r="A337" s="336" t="str">
        <f t="shared" si="12"/>
        <v/>
      </c>
      <c r="B337" s="506"/>
      <c r="C337" s="559"/>
      <c r="D337" s="560" t="str">
        <f t="shared" si="13"/>
        <v/>
      </c>
      <c r="E337" s="401"/>
      <c r="F337" s="394"/>
      <c r="G337" s="341" t="str">
        <f t="array" ref="G337">IF(C337="","",XLOOKUP(C337,'Master Data'!K:K,'Master Data'!N:N,"Input in Master Data",0,1))</f>
        <v/>
      </c>
      <c r="H337" s="341" t="str">
        <f t="array" ref="H337">IF(C337="","",XLOOKUP(C337,'Master Data'!K:K,'Master Data'!O:O,"Input in Master Data",0,1))</f>
        <v/>
      </c>
      <c r="I337" s="341" t="str">
        <f t="array" ref="I337">if(U337="","",XLOOKUP(U337,Master[Company],Master[Blow],"Unknown",0,1))</f>
        <v/>
      </c>
      <c r="J337" s="341" t="str">
        <f t="array" ref="J337">if(U337="","",XLOOKUP(U337,Master[Company],Master[Pigging],"Unknown",0,1))</f>
        <v/>
      </c>
      <c r="K337" s="341" t="str">
        <f t="array" ref="K337">if(U337="","",XLOOKUP(U337,Master[Company],Master[Load Method],"Unknown",0,1))</f>
        <v/>
      </c>
      <c r="L337" s="341" t="str">
        <f t="array" ref="L337">if(U337="","",XLOOKUP(U337,Master[Company],Master[Line Distance],"Unknown",0,1))</f>
        <v/>
      </c>
      <c r="M337" s="394"/>
      <c r="N337" s="341"/>
      <c r="O337" s="341"/>
      <c r="P337" s="341" t="str">
        <f t="array" ref="P337">if(U337="","",XLOOKUP(U337,Master[Company],Master[Terms],"NA",0,1))</f>
        <v/>
      </c>
      <c r="Q337" s="341" t="str">
        <f t="shared" si="14"/>
        <v/>
      </c>
      <c r="R337" s="341" t="str">
        <f t="array" ref="R337">if(U337="","",XLOOKUP(U337,Master[Company],Master[Group],"NA",0,1))</f>
        <v/>
      </c>
      <c r="S337" s="341" t="str">
        <f t="array" ref="S337">if(U337="","",XLOOKUP(U337,Master[Company],Master[Loading Location],"NA",0,1))</f>
        <v/>
      </c>
      <c r="T337" s="341" t="str">
        <f t="array" ref="T337">if(U337="","",XLOOKUP(U337,Master[Company],Master[Acronym],"NA",0,1))</f>
        <v/>
      </c>
      <c r="U337" s="341"/>
      <c r="V337" s="342"/>
      <c r="W337" s="342"/>
      <c r="X337" s="341"/>
      <c r="Y337" s="341" t="str">
        <f t="shared" si="11"/>
        <v/>
      </c>
      <c r="Z337" s="341"/>
      <c r="AA337" s="341"/>
      <c r="AB337" s="341"/>
      <c r="AC337" s="401"/>
      <c r="AD337" s="563"/>
      <c r="AE337" s="564"/>
      <c r="AF337" s="564"/>
      <c r="AG337" s="564"/>
      <c r="AH337" s="564"/>
      <c r="AI337" s="564"/>
      <c r="AJ337" s="564"/>
      <c r="AK337" s="565"/>
      <c r="AL337" s="564"/>
      <c r="AM337" s="564"/>
      <c r="AN337" s="564"/>
      <c r="AO337" s="564"/>
      <c r="AP337" s="564"/>
      <c r="AQ337" s="564"/>
      <c r="AR337" s="564"/>
      <c r="AS337" s="564"/>
      <c r="AT337" s="394"/>
      <c r="AU337" s="306"/>
      <c r="AV337" s="306"/>
      <c r="AW337" s="394"/>
      <c r="AX337" s="401"/>
      <c r="AY337" s="341"/>
      <c r="AZ337" s="341"/>
      <c r="BA337" s="341"/>
      <c r="BB337" s="341"/>
      <c r="BC337" s="393"/>
      <c r="BD337" s="341"/>
      <c r="BE337" s="341"/>
      <c r="BF337" s="341"/>
      <c r="BG337" s="402"/>
      <c r="BH337" s="403"/>
      <c r="BI337" s="405"/>
      <c r="BJ337" s="405"/>
      <c r="BK337" s="405"/>
      <c r="BL337" s="405"/>
      <c r="BM337" s="514"/>
    </row>
    <row r="338" ht="18.75" customHeight="1">
      <c r="A338" s="336" t="str">
        <f t="shared" si="12"/>
        <v/>
      </c>
      <c r="B338" s="506"/>
      <c r="C338" s="559"/>
      <c r="D338" s="560" t="str">
        <f t="shared" si="13"/>
        <v/>
      </c>
      <c r="E338" s="401"/>
      <c r="F338" s="394"/>
      <c r="G338" s="341" t="str">
        <f t="array" ref="G338">IF(C338="","",XLOOKUP(C338,'Master Data'!K:K,'Master Data'!N:N,"Input in Master Data",0,1))</f>
        <v/>
      </c>
      <c r="H338" s="341" t="str">
        <f t="array" ref="H338">IF(C338="","",XLOOKUP(C338,'Master Data'!K:K,'Master Data'!O:O,"Input in Master Data",0,1))</f>
        <v/>
      </c>
      <c r="I338" s="341" t="str">
        <f t="array" ref="I338">if(U338="","",XLOOKUP(U338,Master[Company],Master[Blow],"Unknown",0,1))</f>
        <v/>
      </c>
      <c r="J338" s="341" t="str">
        <f t="array" ref="J338">if(U338="","",XLOOKUP(U338,Master[Company],Master[Pigging],"Unknown",0,1))</f>
        <v/>
      </c>
      <c r="K338" s="341" t="str">
        <f t="array" ref="K338">if(U338="","",XLOOKUP(U338,Master[Company],Master[Load Method],"Unknown",0,1))</f>
        <v/>
      </c>
      <c r="L338" s="341" t="str">
        <f t="array" ref="L338">if(U338="","",XLOOKUP(U338,Master[Company],Master[Line Distance],"Unknown",0,1))</f>
        <v/>
      </c>
      <c r="M338" s="394"/>
      <c r="N338" s="341"/>
      <c r="O338" s="341"/>
      <c r="P338" s="341" t="str">
        <f t="array" ref="P338">if(U338="","",XLOOKUP(U338,Master[Company],Master[Terms],"NA",0,1))</f>
        <v/>
      </c>
      <c r="Q338" s="341" t="str">
        <f t="shared" si="14"/>
        <v/>
      </c>
      <c r="R338" s="341" t="str">
        <f t="array" ref="R338">if(U338="","",XLOOKUP(U338,Master[Company],Master[Group],"NA",0,1))</f>
        <v/>
      </c>
      <c r="S338" s="341" t="str">
        <f t="array" ref="S338">if(U338="","",XLOOKUP(U338,Master[Company],Master[Loading Location],"NA",0,1))</f>
        <v/>
      </c>
      <c r="T338" s="341" t="str">
        <f t="array" ref="T338">if(U338="","",XLOOKUP(U338,Master[Company],Master[Acronym],"NA",0,1))</f>
        <v/>
      </c>
      <c r="U338" s="341"/>
      <c r="V338" s="342"/>
      <c r="W338" s="342"/>
      <c r="X338" s="341"/>
      <c r="Y338" s="341" t="str">
        <f t="shared" si="11"/>
        <v/>
      </c>
      <c r="Z338" s="341"/>
      <c r="AA338" s="341"/>
      <c r="AB338" s="341"/>
      <c r="AC338" s="401"/>
      <c r="AD338" s="563"/>
      <c r="AE338" s="564"/>
      <c r="AF338" s="564"/>
      <c r="AG338" s="564"/>
      <c r="AH338" s="564"/>
      <c r="AI338" s="564"/>
      <c r="AJ338" s="564"/>
      <c r="AK338" s="565"/>
      <c r="AL338" s="564"/>
      <c r="AM338" s="564"/>
      <c r="AN338" s="564"/>
      <c r="AO338" s="564"/>
      <c r="AP338" s="564"/>
      <c r="AQ338" s="564"/>
      <c r="AR338" s="564"/>
      <c r="AS338" s="564"/>
      <c r="AT338" s="394"/>
      <c r="AU338" s="306"/>
      <c r="AV338" s="306"/>
      <c r="AW338" s="394"/>
      <c r="AX338" s="401"/>
      <c r="AY338" s="341"/>
      <c r="AZ338" s="341"/>
      <c r="BA338" s="341"/>
      <c r="BB338" s="341"/>
      <c r="BC338" s="393"/>
      <c r="BD338" s="341"/>
      <c r="BE338" s="341"/>
      <c r="BF338" s="341"/>
      <c r="BG338" s="402"/>
      <c r="BH338" s="403"/>
      <c r="BI338" s="405"/>
      <c r="BJ338" s="405"/>
      <c r="BK338" s="405"/>
      <c r="BL338" s="405"/>
      <c r="BM338" s="514"/>
    </row>
    <row r="339" ht="18.75" customHeight="1">
      <c r="A339" s="336" t="str">
        <f t="shared" si="12"/>
        <v/>
      </c>
      <c r="B339" s="506"/>
      <c r="C339" s="559"/>
      <c r="D339" s="560" t="str">
        <f t="shared" si="13"/>
        <v/>
      </c>
      <c r="E339" s="401"/>
      <c r="F339" s="394"/>
      <c r="G339" s="341" t="str">
        <f t="array" ref="G339">IF(C339="","",XLOOKUP(C339,'Master Data'!K:K,'Master Data'!N:N,"Input in Master Data",0,1))</f>
        <v/>
      </c>
      <c r="H339" s="341" t="str">
        <f t="array" ref="H339">IF(C339="","",XLOOKUP(C339,'Master Data'!K:K,'Master Data'!O:O,"Input in Master Data",0,1))</f>
        <v/>
      </c>
      <c r="I339" s="341" t="str">
        <f t="array" ref="I339">if(U339="","",XLOOKUP(U339,Master[Company],Master[Blow],"Unknown",0,1))</f>
        <v/>
      </c>
      <c r="J339" s="341" t="str">
        <f t="array" ref="J339">if(U339="","",XLOOKUP(U339,Master[Company],Master[Pigging],"Unknown",0,1))</f>
        <v/>
      </c>
      <c r="K339" s="341" t="str">
        <f t="array" ref="K339">if(U339="","",XLOOKUP(U339,Master[Company],Master[Load Method],"Unknown",0,1))</f>
        <v/>
      </c>
      <c r="L339" s="341" t="str">
        <f t="array" ref="L339">if(U339="","",XLOOKUP(U339,Master[Company],Master[Line Distance],"Unknown",0,1))</f>
        <v/>
      </c>
      <c r="M339" s="394"/>
      <c r="N339" s="341"/>
      <c r="O339" s="341"/>
      <c r="P339" s="341" t="str">
        <f t="array" ref="P339">if(U339="","",XLOOKUP(U339,Master[Company],Master[Terms],"NA",0,1))</f>
        <v/>
      </c>
      <c r="Q339" s="341" t="str">
        <f t="shared" si="14"/>
        <v/>
      </c>
      <c r="R339" s="341" t="str">
        <f t="array" ref="R339">if(U339="","",XLOOKUP(U339,Master[Company],Master[Group],"NA",0,1))</f>
        <v/>
      </c>
      <c r="S339" s="341" t="str">
        <f t="array" ref="S339">if(U339="","",XLOOKUP(U339,Master[Company],Master[Loading Location],"NA",0,1))</f>
        <v/>
      </c>
      <c r="T339" s="341" t="str">
        <f t="array" ref="T339">if(U339="","",XLOOKUP(U339,Master[Company],Master[Acronym],"NA",0,1))</f>
        <v/>
      </c>
      <c r="U339" s="341"/>
      <c r="V339" s="342"/>
      <c r="W339" s="342"/>
      <c r="X339" s="341"/>
      <c r="Y339" s="341" t="str">
        <f t="shared" si="11"/>
        <v/>
      </c>
      <c r="Z339" s="341"/>
      <c r="AA339" s="341"/>
      <c r="AB339" s="341"/>
      <c r="AC339" s="401"/>
      <c r="AD339" s="563"/>
      <c r="AE339" s="564"/>
      <c r="AF339" s="564"/>
      <c r="AG339" s="564"/>
      <c r="AH339" s="564"/>
      <c r="AI339" s="564"/>
      <c r="AJ339" s="564"/>
      <c r="AK339" s="565"/>
      <c r="AL339" s="564"/>
      <c r="AM339" s="564"/>
      <c r="AN339" s="564"/>
      <c r="AO339" s="564"/>
      <c r="AP339" s="564"/>
      <c r="AQ339" s="564"/>
      <c r="AR339" s="564"/>
      <c r="AS339" s="564"/>
      <c r="AT339" s="394"/>
      <c r="AU339" s="306"/>
      <c r="AV339" s="306"/>
      <c r="AW339" s="394"/>
      <c r="AX339" s="401"/>
      <c r="AY339" s="341"/>
      <c r="AZ339" s="341"/>
      <c r="BA339" s="341"/>
      <c r="BB339" s="341"/>
      <c r="BC339" s="393"/>
      <c r="BD339" s="341"/>
      <c r="BE339" s="341"/>
      <c r="BF339" s="341"/>
      <c r="BG339" s="402"/>
      <c r="BH339" s="403"/>
      <c r="BI339" s="405"/>
      <c r="BJ339" s="405"/>
      <c r="BK339" s="405"/>
      <c r="BL339" s="405"/>
      <c r="BM339" s="514"/>
    </row>
    <row r="340" ht="18.75" customHeight="1">
      <c r="A340" s="336" t="str">
        <f t="shared" si="12"/>
        <v/>
      </c>
      <c r="B340" s="506"/>
      <c r="C340" s="559"/>
      <c r="D340" s="560" t="str">
        <f t="shared" si="13"/>
        <v/>
      </c>
      <c r="E340" s="401"/>
      <c r="F340" s="394"/>
      <c r="G340" s="341" t="str">
        <f t="array" ref="G340">IF(C340="","",XLOOKUP(C340,'Master Data'!K:K,'Master Data'!N:N,"Input in Master Data",0,1))</f>
        <v/>
      </c>
      <c r="H340" s="341" t="str">
        <f t="array" ref="H340">IF(C340="","",XLOOKUP(C340,'Master Data'!K:K,'Master Data'!O:O,"Input in Master Data",0,1))</f>
        <v/>
      </c>
      <c r="I340" s="341" t="str">
        <f t="array" ref="I340">if(U340="","",XLOOKUP(U340,Master[Company],Master[Blow],"Unknown",0,1))</f>
        <v/>
      </c>
      <c r="J340" s="341" t="str">
        <f t="array" ref="J340">if(U340="","",XLOOKUP(U340,Master[Company],Master[Pigging],"Unknown",0,1))</f>
        <v/>
      </c>
      <c r="K340" s="341" t="str">
        <f t="array" ref="K340">if(U340="","",XLOOKUP(U340,Master[Company],Master[Load Method],"Unknown",0,1))</f>
        <v/>
      </c>
      <c r="L340" s="341" t="str">
        <f t="array" ref="L340">if(U340="","",XLOOKUP(U340,Master[Company],Master[Line Distance],"Unknown",0,1))</f>
        <v/>
      </c>
      <c r="M340" s="394"/>
      <c r="N340" s="341"/>
      <c r="O340" s="341"/>
      <c r="P340" s="341" t="str">
        <f t="array" ref="P340">if(U340="","",XLOOKUP(U340,Master[Company],Master[Terms],"NA",0,1))</f>
        <v/>
      </c>
      <c r="Q340" s="341" t="str">
        <f t="shared" si="14"/>
        <v/>
      </c>
      <c r="R340" s="341" t="str">
        <f t="array" ref="R340">if(U340="","",XLOOKUP(U340,Master[Company],Master[Group],"NA",0,1))</f>
        <v/>
      </c>
      <c r="S340" s="341" t="str">
        <f t="array" ref="S340">if(U340="","",XLOOKUP(U340,Master[Company],Master[Loading Location],"NA",0,1))</f>
        <v/>
      </c>
      <c r="T340" s="341" t="str">
        <f t="array" ref="T340">if(U340="","",XLOOKUP(U340,Master[Company],Master[Acronym],"NA",0,1))</f>
        <v/>
      </c>
      <c r="U340" s="341"/>
      <c r="V340" s="342"/>
      <c r="W340" s="342"/>
      <c r="X340" s="341"/>
      <c r="Y340" s="341" t="str">
        <f t="shared" si="11"/>
        <v/>
      </c>
      <c r="Z340" s="341"/>
      <c r="AA340" s="341"/>
      <c r="AB340" s="341"/>
      <c r="AC340" s="401"/>
      <c r="AD340" s="563"/>
      <c r="AE340" s="564"/>
      <c r="AF340" s="564"/>
      <c r="AG340" s="564"/>
      <c r="AH340" s="564"/>
      <c r="AI340" s="564"/>
      <c r="AJ340" s="564"/>
      <c r="AK340" s="565"/>
      <c r="AL340" s="564"/>
      <c r="AM340" s="564"/>
      <c r="AN340" s="564"/>
      <c r="AO340" s="564"/>
      <c r="AP340" s="564"/>
      <c r="AQ340" s="564"/>
      <c r="AR340" s="564"/>
      <c r="AS340" s="564"/>
      <c r="AT340" s="394"/>
      <c r="AU340" s="306"/>
      <c r="AV340" s="306"/>
      <c r="AW340" s="394"/>
      <c r="AX340" s="401"/>
      <c r="AY340" s="341"/>
      <c r="AZ340" s="341"/>
      <c r="BA340" s="341"/>
      <c r="BB340" s="341"/>
      <c r="BC340" s="393"/>
      <c r="BD340" s="341"/>
      <c r="BE340" s="341"/>
      <c r="BF340" s="341"/>
      <c r="BG340" s="402"/>
      <c r="BH340" s="403"/>
      <c r="BI340" s="405"/>
      <c r="BJ340" s="405"/>
      <c r="BK340" s="405"/>
      <c r="BL340" s="405"/>
      <c r="BM340" s="514"/>
    </row>
    <row r="341" ht="18.75" customHeight="1">
      <c r="A341" s="336" t="str">
        <f t="shared" si="12"/>
        <v/>
      </c>
      <c r="B341" s="506"/>
      <c r="C341" s="559"/>
      <c r="D341" s="560" t="str">
        <f t="shared" si="13"/>
        <v/>
      </c>
      <c r="E341" s="401"/>
      <c r="F341" s="394"/>
      <c r="G341" s="341" t="str">
        <f t="array" ref="G341">IF(C341="","",XLOOKUP(C341,'Master Data'!K:K,'Master Data'!N:N,"Input in Master Data",0,1))</f>
        <v/>
      </c>
      <c r="H341" s="341" t="str">
        <f t="array" ref="H341">IF(C341="","",XLOOKUP(C341,'Master Data'!K:K,'Master Data'!O:O,"Input in Master Data",0,1))</f>
        <v/>
      </c>
      <c r="I341" s="341" t="str">
        <f t="array" ref="I341">if(U341="","",XLOOKUP(U341,Master[Company],Master[Blow],"Unknown",0,1))</f>
        <v/>
      </c>
      <c r="J341" s="341" t="str">
        <f t="array" ref="J341">if(U341="","",XLOOKUP(U341,Master[Company],Master[Pigging],"Unknown",0,1))</f>
        <v/>
      </c>
      <c r="K341" s="341" t="str">
        <f t="array" ref="K341">if(U341="","",XLOOKUP(U341,Master[Company],Master[Load Method],"Unknown",0,1))</f>
        <v/>
      </c>
      <c r="L341" s="341" t="str">
        <f t="array" ref="L341">if(U341="","",XLOOKUP(U341,Master[Company],Master[Line Distance],"Unknown",0,1))</f>
        <v/>
      </c>
      <c r="M341" s="394"/>
      <c r="N341" s="341"/>
      <c r="O341" s="341"/>
      <c r="P341" s="341" t="str">
        <f t="array" ref="P341">if(U341="","",XLOOKUP(U341,Master[Company],Master[Terms],"NA",0,1))</f>
        <v/>
      </c>
      <c r="Q341" s="341" t="str">
        <f t="shared" si="14"/>
        <v/>
      </c>
      <c r="R341" s="341" t="str">
        <f t="array" ref="R341">if(U341="","",XLOOKUP(U341,Master[Company],Master[Group],"NA",0,1))</f>
        <v/>
      </c>
      <c r="S341" s="341" t="str">
        <f t="array" ref="S341">if(U341="","",XLOOKUP(U341,Master[Company],Master[Loading Location],"NA",0,1))</f>
        <v/>
      </c>
      <c r="T341" s="341" t="str">
        <f t="array" ref="T341">if(U341="","",XLOOKUP(U341,Master[Company],Master[Acronym],"NA",0,1))</f>
        <v/>
      </c>
      <c r="U341" s="341"/>
      <c r="V341" s="342"/>
      <c r="W341" s="342"/>
      <c r="X341" s="341"/>
      <c r="Y341" s="341" t="str">
        <f t="shared" si="11"/>
        <v/>
      </c>
      <c r="Z341" s="341"/>
      <c r="AA341" s="341"/>
      <c r="AB341" s="341"/>
      <c r="AC341" s="401"/>
      <c r="AD341" s="563"/>
      <c r="AE341" s="564"/>
      <c r="AF341" s="564"/>
      <c r="AG341" s="564"/>
      <c r="AH341" s="564"/>
      <c r="AI341" s="564"/>
      <c r="AJ341" s="564"/>
      <c r="AK341" s="565"/>
      <c r="AL341" s="564"/>
      <c r="AM341" s="564"/>
      <c r="AN341" s="564"/>
      <c r="AO341" s="564"/>
      <c r="AP341" s="564"/>
      <c r="AQ341" s="564"/>
      <c r="AR341" s="564"/>
      <c r="AS341" s="564"/>
      <c r="AT341" s="394"/>
      <c r="AU341" s="306"/>
      <c r="AV341" s="306"/>
      <c r="AW341" s="394"/>
      <c r="AX341" s="401"/>
      <c r="AY341" s="341"/>
      <c r="AZ341" s="341"/>
      <c r="BA341" s="341"/>
      <c r="BB341" s="341"/>
      <c r="BC341" s="393"/>
      <c r="BD341" s="341"/>
      <c r="BE341" s="341"/>
      <c r="BF341" s="341"/>
      <c r="BG341" s="402"/>
      <c r="BH341" s="403"/>
      <c r="BI341" s="405"/>
      <c r="BJ341" s="405"/>
      <c r="BK341" s="405"/>
      <c r="BL341" s="405"/>
      <c r="BM341" s="514"/>
    </row>
    <row r="342" ht="18.75" customHeight="1">
      <c r="A342" s="336" t="str">
        <f t="shared" si="12"/>
        <v/>
      </c>
      <c r="B342" s="506"/>
      <c r="C342" s="559"/>
      <c r="D342" s="560" t="str">
        <f t="shared" si="13"/>
        <v/>
      </c>
      <c r="E342" s="401"/>
      <c r="F342" s="394"/>
      <c r="G342" s="341" t="str">
        <f t="array" ref="G342">IF(C342="","",XLOOKUP(C342,'Master Data'!K:K,'Master Data'!N:N,"Input in Master Data",0,1))</f>
        <v/>
      </c>
      <c r="H342" s="341" t="str">
        <f t="array" ref="H342">IF(C342="","",XLOOKUP(C342,'Master Data'!K:K,'Master Data'!O:O,"Input in Master Data",0,1))</f>
        <v/>
      </c>
      <c r="I342" s="341" t="str">
        <f t="array" ref="I342">if(U342="","",XLOOKUP(U342,Master[Company],Master[Blow],"Unknown",0,1))</f>
        <v/>
      </c>
      <c r="J342" s="341" t="str">
        <f t="array" ref="J342">if(U342="","",XLOOKUP(U342,Master[Company],Master[Pigging],"Unknown",0,1))</f>
        <v/>
      </c>
      <c r="K342" s="341" t="str">
        <f t="array" ref="K342">if(U342="","",XLOOKUP(U342,Master[Company],Master[Load Method],"Unknown",0,1))</f>
        <v/>
      </c>
      <c r="L342" s="341" t="str">
        <f t="array" ref="L342">if(U342="","",XLOOKUP(U342,Master[Company],Master[Line Distance],"Unknown",0,1))</f>
        <v/>
      </c>
      <c r="M342" s="394"/>
      <c r="N342" s="341"/>
      <c r="O342" s="341"/>
      <c r="P342" s="341" t="str">
        <f t="array" ref="P342">if(U342="","",XLOOKUP(U342,Master[Company],Master[Terms],"NA",0,1))</f>
        <v/>
      </c>
      <c r="Q342" s="341" t="str">
        <f t="shared" si="14"/>
        <v/>
      </c>
      <c r="R342" s="341" t="str">
        <f t="array" ref="R342">if(U342="","",XLOOKUP(U342,Master[Company],Master[Group],"NA",0,1))</f>
        <v/>
      </c>
      <c r="S342" s="341" t="str">
        <f t="array" ref="S342">if(U342="","",XLOOKUP(U342,Master[Company],Master[Loading Location],"NA",0,1))</f>
        <v/>
      </c>
      <c r="T342" s="341" t="str">
        <f t="array" ref="T342">if(U342="","",XLOOKUP(U342,Master[Company],Master[Acronym],"NA",0,1))</f>
        <v/>
      </c>
      <c r="U342" s="341"/>
      <c r="V342" s="342"/>
      <c r="W342" s="342"/>
      <c r="X342" s="341"/>
      <c r="Y342" s="341" t="str">
        <f t="shared" si="11"/>
        <v/>
      </c>
      <c r="Z342" s="341"/>
      <c r="AA342" s="341"/>
      <c r="AB342" s="341"/>
      <c r="AC342" s="401"/>
      <c r="AD342" s="563"/>
      <c r="AE342" s="564"/>
      <c r="AF342" s="564"/>
      <c r="AG342" s="564"/>
      <c r="AH342" s="564"/>
      <c r="AI342" s="564"/>
      <c r="AJ342" s="564"/>
      <c r="AK342" s="565"/>
      <c r="AL342" s="564"/>
      <c r="AM342" s="564"/>
      <c r="AN342" s="564"/>
      <c r="AO342" s="564"/>
      <c r="AP342" s="564"/>
      <c r="AQ342" s="564"/>
      <c r="AR342" s="564"/>
      <c r="AS342" s="564"/>
      <c r="AT342" s="394"/>
      <c r="AU342" s="306"/>
      <c r="AV342" s="306"/>
      <c r="AW342" s="394"/>
      <c r="AX342" s="401"/>
      <c r="AY342" s="341"/>
      <c r="AZ342" s="341"/>
      <c r="BA342" s="341"/>
      <c r="BB342" s="341"/>
      <c r="BC342" s="393"/>
      <c r="BD342" s="341"/>
      <c r="BE342" s="341"/>
      <c r="BF342" s="341"/>
      <c r="BG342" s="402"/>
      <c r="BH342" s="403"/>
      <c r="BI342" s="405"/>
      <c r="BJ342" s="405"/>
      <c r="BK342" s="405"/>
      <c r="BL342" s="405"/>
      <c r="BM342" s="514"/>
    </row>
    <row r="343" ht="18.75" customHeight="1">
      <c r="A343" s="336" t="str">
        <f t="shared" si="12"/>
        <v/>
      </c>
      <c r="B343" s="506"/>
      <c r="C343" s="559"/>
      <c r="D343" s="560" t="str">
        <f t="shared" si="13"/>
        <v/>
      </c>
      <c r="E343" s="401"/>
      <c r="F343" s="394"/>
      <c r="G343" s="341" t="str">
        <f t="array" ref="G343">IF(C343="","",XLOOKUP(C343,'Master Data'!K:K,'Master Data'!N:N,"Input in Master Data",0,1))</f>
        <v/>
      </c>
      <c r="H343" s="341" t="str">
        <f t="array" ref="H343">IF(C343="","",XLOOKUP(C343,'Master Data'!K:K,'Master Data'!O:O,"Input in Master Data",0,1))</f>
        <v/>
      </c>
      <c r="I343" s="341" t="str">
        <f t="array" ref="I343">if(U343="","",XLOOKUP(U343,Master[Company],Master[Blow],"Unknown",0,1))</f>
        <v/>
      </c>
      <c r="J343" s="341" t="str">
        <f t="array" ref="J343">if(U343="","",XLOOKUP(U343,Master[Company],Master[Pigging],"Unknown",0,1))</f>
        <v/>
      </c>
      <c r="K343" s="341" t="str">
        <f t="array" ref="K343">if(U343="","",XLOOKUP(U343,Master[Company],Master[Load Method],"Unknown",0,1))</f>
        <v/>
      </c>
      <c r="L343" s="341" t="str">
        <f t="array" ref="L343">if(U343="","",XLOOKUP(U343,Master[Company],Master[Line Distance],"Unknown",0,1))</f>
        <v/>
      </c>
      <c r="M343" s="394"/>
      <c r="N343" s="341"/>
      <c r="O343" s="341"/>
      <c r="P343" s="341" t="str">
        <f t="array" ref="P343">if(U343="","",XLOOKUP(U343,Master[Company],Master[Terms],"NA",0,1))</f>
        <v/>
      </c>
      <c r="Q343" s="341" t="str">
        <f t="shared" si="14"/>
        <v/>
      </c>
      <c r="R343" s="341" t="str">
        <f t="array" ref="R343">if(U343="","",XLOOKUP(U343,Master[Company],Master[Group],"NA",0,1))</f>
        <v/>
      </c>
      <c r="S343" s="341" t="str">
        <f t="array" ref="S343">if(U343="","",XLOOKUP(U343,Master[Company],Master[Loading Location],"NA",0,1))</f>
        <v/>
      </c>
      <c r="T343" s="341" t="str">
        <f t="array" ref="T343">if(U343="","",XLOOKUP(U343,Master[Company],Master[Acronym],"NA",0,1))</f>
        <v/>
      </c>
      <c r="U343" s="341"/>
      <c r="V343" s="342"/>
      <c r="W343" s="342"/>
      <c r="X343" s="341"/>
      <c r="Y343" s="341" t="str">
        <f t="shared" si="11"/>
        <v/>
      </c>
      <c r="Z343" s="341"/>
      <c r="AA343" s="341"/>
      <c r="AB343" s="341"/>
      <c r="AC343" s="401"/>
      <c r="AD343" s="563"/>
      <c r="AE343" s="564"/>
      <c r="AF343" s="564"/>
      <c r="AG343" s="564"/>
      <c r="AH343" s="564"/>
      <c r="AI343" s="564"/>
      <c r="AJ343" s="564"/>
      <c r="AK343" s="565"/>
      <c r="AL343" s="564"/>
      <c r="AM343" s="564"/>
      <c r="AN343" s="564"/>
      <c r="AO343" s="564"/>
      <c r="AP343" s="564"/>
      <c r="AQ343" s="564"/>
      <c r="AR343" s="564"/>
      <c r="AS343" s="564"/>
      <c r="AT343" s="394"/>
      <c r="AU343" s="306"/>
      <c r="AV343" s="306"/>
      <c r="AW343" s="394"/>
      <c r="AX343" s="401"/>
      <c r="AY343" s="341"/>
      <c r="AZ343" s="341"/>
      <c r="BA343" s="341"/>
      <c r="BB343" s="341"/>
      <c r="BC343" s="393"/>
      <c r="BD343" s="341"/>
      <c r="BE343" s="341"/>
      <c r="BF343" s="341"/>
      <c r="BG343" s="402"/>
      <c r="BH343" s="403"/>
      <c r="BI343" s="405"/>
      <c r="BJ343" s="405"/>
      <c r="BK343" s="405"/>
      <c r="BL343" s="405"/>
      <c r="BM343" s="514"/>
    </row>
    <row r="344" ht="18.75" customHeight="1">
      <c r="A344" s="336" t="str">
        <f t="shared" si="12"/>
        <v/>
      </c>
      <c r="B344" s="506"/>
      <c r="C344" s="559"/>
      <c r="D344" s="560" t="str">
        <f t="shared" si="13"/>
        <v/>
      </c>
      <c r="E344" s="401"/>
      <c r="F344" s="394"/>
      <c r="G344" s="341" t="str">
        <f t="array" ref="G344">IF(C344="","",XLOOKUP(C344,'Master Data'!K:K,'Master Data'!N:N,"Input in Master Data",0,1))</f>
        <v/>
      </c>
      <c r="H344" s="341" t="str">
        <f t="array" ref="H344">IF(C344="","",XLOOKUP(C344,'Master Data'!K:K,'Master Data'!O:O,"Input in Master Data",0,1))</f>
        <v/>
      </c>
      <c r="I344" s="341" t="str">
        <f t="array" ref="I344">if(U344="","",XLOOKUP(U344,Master[Company],Master[Blow],"Unknown",0,1))</f>
        <v/>
      </c>
      <c r="J344" s="341" t="str">
        <f t="array" ref="J344">if(U344="","",XLOOKUP(U344,Master[Company],Master[Pigging],"Unknown",0,1))</f>
        <v/>
      </c>
      <c r="K344" s="341" t="str">
        <f t="array" ref="K344">if(U344="","",XLOOKUP(U344,Master[Company],Master[Load Method],"Unknown",0,1))</f>
        <v/>
      </c>
      <c r="L344" s="341" t="str">
        <f t="array" ref="L344">if(U344="","",XLOOKUP(U344,Master[Company],Master[Line Distance],"Unknown",0,1))</f>
        <v/>
      </c>
      <c r="M344" s="394"/>
      <c r="N344" s="341"/>
      <c r="O344" s="341"/>
      <c r="P344" s="341" t="str">
        <f t="array" ref="P344">if(U344="","",XLOOKUP(U344,Master[Company],Master[Terms],"NA",0,1))</f>
        <v/>
      </c>
      <c r="Q344" s="341" t="str">
        <f t="shared" si="14"/>
        <v/>
      </c>
      <c r="R344" s="341" t="str">
        <f t="array" ref="R344">if(U344="","",XLOOKUP(U344,Master[Company],Master[Group],"NA",0,1))</f>
        <v/>
      </c>
      <c r="S344" s="341" t="str">
        <f t="array" ref="S344">if(U344="","",XLOOKUP(U344,Master[Company],Master[Loading Location],"NA",0,1))</f>
        <v/>
      </c>
      <c r="T344" s="341" t="str">
        <f t="array" ref="T344">if(U344="","",XLOOKUP(U344,Master[Company],Master[Acronym],"NA",0,1))</f>
        <v/>
      </c>
      <c r="U344" s="341"/>
      <c r="V344" s="342"/>
      <c r="W344" s="342"/>
      <c r="X344" s="341"/>
      <c r="Y344" s="341" t="str">
        <f t="shared" si="11"/>
        <v/>
      </c>
      <c r="Z344" s="341"/>
      <c r="AA344" s="341"/>
      <c r="AB344" s="341"/>
      <c r="AC344" s="401"/>
      <c r="AD344" s="563"/>
      <c r="AE344" s="564"/>
      <c r="AF344" s="564"/>
      <c r="AG344" s="564"/>
      <c r="AH344" s="564"/>
      <c r="AI344" s="564"/>
      <c r="AJ344" s="564"/>
      <c r="AK344" s="565"/>
      <c r="AL344" s="564"/>
      <c r="AM344" s="564"/>
      <c r="AN344" s="564"/>
      <c r="AO344" s="564"/>
      <c r="AP344" s="564"/>
      <c r="AQ344" s="564"/>
      <c r="AR344" s="564"/>
      <c r="AS344" s="564"/>
      <c r="AT344" s="394"/>
      <c r="AU344" s="306"/>
      <c r="AV344" s="306"/>
      <c r="AW344" s="394"/>
      <c r="AX344" s="401"/>
      <c r="AY344" s="341"/>
      <c r="AZ344" s="341"/>
      <c r="BA344" s="341"/>
      <c r="BB344" s="341"/>
      <c r="BC344" s="393"/>
      <c r="BD344" s="341"/>
      <c r="BE344" s="341"/>
      <c r="BF344" s="341"/>
      <c r="BG344" s="402"/>
      <c r="BH344" s="403"/>
      <c r="BI344" s="405"/>
      <c r="BJ344" s="405"/>
      <c r="BK344" s="405"/>
      <c r="BL344" s="405"/>
      <c r="BM344" s="514"/>
    </row>
    <row r="345" ht="18.75" customHeight="1">
      <c r="A345" s="336" t="str">
        <f t="shared" si="12"/>
        <v/>
      </c>
      <c r="B345" s="506"/>
      <c r="C345" s="559"/>
      <c r="D345" s="560" t="str">
        <f t="shared" si="13"/>
        <v/>
      </c>
      <c r="E345" s="401"/>
      <c r="F345" s="394"/>
      <c r="G345" s="341" t="str">
        <f t="array" ref="G345">IF(C345="","",XLOOKUP(C345,'Master Data'!K:K,'Master Data'!N:N,"Input in Master Data",0,1))</f>
        <v/>
      </c>
      <c r="H345" s="341" t="str">
        <f t="array" ref="H345">IF(C345="","",XLOOKUP(C345,'Master Data'!K:K,'Master Data'!O:O,"Input in Master Data",0,1))</f>
        <v/>
      </c>
      <c r="I345" s="341" t="str">
        <f t="array" ref="I345">if(U345="","",XLOOKUP(U345,Master[Company],Master[Blow],"Unknown",0,1))</f>
        <v/>
      </c>
      <c r="J345" s="341" t="str">
        <f t="array" ref="J345">if(U345="","",XLOOKUP(U345,Master[Company],Master[Pigging],"Unknown",0,1))</f>
        <v/>
      </c>
      <c r="K345" s="341" t="str">
        <f t="array" ref="K345">if(U345="","",XLOOKUP(U345,Master[Company],Master[Load Method],"Unknown",0,1))</f>
        <v/>
      </c>
      <c r="L345" s="341" t="str">
        <f t="array" ref="L345">if(U345="","",XLOOKUP(U345,Master[Company],Master[Line Distance],"Unknown",0,1))</f>
        <v/>
      </c>
      <c r="M345" s="394"/>
      <c r="N345" s="341"/>
      <c r="O345" s="341"/>
      <c r="P345" s="341" t="str">
        <f t="array" ref="P345">if(U345="","",XLOOKUP(U345,Master[Company],Master[Terms],"NA",0,1))</f>
        <v/>
      </c>
      <c r="Q345" s="341" t="str">
        <f t="shared" si="14"/>
        <v/>
      </c>
      <c r="R345" s="341" t="str">
        <f t="array" ref="R345">if(U345="","",XLOOKUP(U345,Master[Company],Master[Group],"NA",0,1))</f>
        <v/>
      </c>
      <c r="S345" s="341" t="str">
        <f t="array" ref="S345">if(U345="","",XLOOKUP(U345,Master[Company],Master[Loading Location],"NA",0,1))</f>
        <v/>
      </c>
      <c r="T345" s="341" t="str">
        <f t="array" ref="T345">if(U345="","",XLOOKUP(U345,Master[Company],Master[Acronym],"NA",0,1))</f>
        <v/>
      </c>
      <c r="U345" s="341"/>
      <c r="V345" s="342"/>
      <c r="W345" s="342"/>
      <c r="X345" s="341"/>
      <c r="Y345" s="341" t="str">
        <f t="shared" si="11"/>
        <v/>
      </c>
      <c r="Z345" s="341"/>
      <c r="AA345" s="341"/>
      <c r="AB345" s="341"/>
      <c r="AC345" s="401"/>
      <c r="AD345" s="563"/>
      <c r="AE345" s="564"/>
      <c r="AF345" s="564"/>
      <c r="AG345" s="564"/>
      <c r="AH345" s="564"/>
      <c r="AI345" s="564"/>
      <c r="AJ345" s="564"/>
      <c r="AK345" s="565"/>
      <c r="AL345" s="564"/>
      <c r="AM345" s="564"/>
      <c r="AN345" s="564"/>
      <c r="AO345" s="564"/>
      <c r="AP345" s="564"/>
      <c r="AQ345" s="564"/>
      <c r="AR345" s="564"/>
      <c r="AS345" s="564"/>
      <c r="AT345" s="394"/>
      <c r="AU345" s="306"/>
      <c r="AV345" s="306"/>
      <c r="AW345" s="394"/>
      <c r="AX345" s="401"/>
      <c r="AY345" s="341"/>
      <c r="AZ345" s="341"/>
      <c r="BA345" s="341"/>
      <c r="BB345" s="341"/>
      <c r="BC345" s="393"/>
      <c r="BD345" s="341"/>
      <c r="BE345" s="341"/>
      <c r="BF345" s="341"/>
      <c r="BG345" s="402"/>
      <c r="BH345" s="403"/>
      <c r="BI345" s="405"/>
      <c r="BJ345" s="405"/>
      <c r="BK345" s="405"/>
      <c r="BL345" s="405"/>
      <c r="BM345" s="514"/>
    </row>
    <row r="346" ht="18.75" customHeight="1">
      <c r="A346" s="336" t="str">
        <f t="shared" si="12"/>
        <v/>
      </c>
      <c r="B346" s="506"/>
      <c r="C346" s="559"/>
      <c r="D346" s="560" t="str">
        <f t="shared" si="13"/>
        <v/>
      </c>
      <c r="E346" s="401"/>
      <c r="F346" s="394"/>
      <c r="G346" s="341" t="str">
        <f t="array" ref="G346">IF(C346="","",XLOOKUP(C346,'Master Data'!K:K,'Master Data'!N:N,"Input in Master Data",0,1))</f>
        <v/>
      </c>
      <c r="H346" s="341" t="str">
        <f t="array" ref="H346">IF(C346="","",XLOOKUP(C346,'Master Data'!K:K,'Master Data'!O:O,"Input in Master Data",0,1))</f>
        <v/>
      </c>
      <c r="I346" s="341" t="str">
        <f t="array" ref="I346">if(U346="","",XLOOKUP(U346,Master[Company],Master[Blow],"Unknown",0,1))</f>
        <v/>
      </c>
      <c r="J346" s="341" t="str">
        <f t="array" ref="J346">if(U346="","",XLOOKUP(U346,Master[Company],Master[Pigging],"Unknown",0,1))</f>
        <v/>
      </c>
      <c r="K346" s="341" t="str">
        <f t="array" ref="K346">if(U346="","",XLOOKUP(U346,Master[Company],Master[Load Method],"Unknown",0,1))</f>
        <v/>
      </c>
      <c r="L346" s="341" t="str">
        <f t="array" ref="L346">if(U346="","",XLOOKUP(U346,Master[Company],Master[Line Distance],"Unknown",0,1))</f>
        <v/>
      </c>
      <c r="M346" s="394"/>
      <c r="N346" s="341"/>
      <c r="O346" s="341"/>
      <c r="P346" s="341" t="str">
        <f t="array" ref="P346">if(U346="","",XLOOKUP(U346,Master[Company],Master[Terms],"NA",0,1))</f>
        <v/>
      </c>
      <c r="Q346" s="341" t="str">
        <f t="shared" si="14"/>
        <v/>
      </c>
      <c r="R346" s="341" t="str">
        <f t="array" ref="R346">if(U346="","",XLOOKUP(U346,Master[Company],Master[Group],"NA",0,1))</f>
        <v/>
      </c>
      <c r="S346" s="341" t="str">
        <f t="array" ref="S346">if(U346="","",XLOOKUP(U346,Master[Company],Master[Loading Location],"NA",0,1))</f>
        <v/>
      </c>
      <c r="T346" s="341" t="str">
        <f t="array" ref="T346">if(U346="","",XLOOKUP(U346,Master[Company],Master[Acronym],"NA",0,1))</f>
        <v/>
      </c>
      <c r="U346" s="341"/>
      <c r="V346" s="342"/>
      <c r="W346" s="342"/>
      <c r="X346" s="341"/>
      <c r="Y346" s="341" t="str">
        <f t="shared" si="11"/>
        <v/>
      </c>
      <c r="Z346" s="341"/>
      <c r="AA346" s="341"/>
      <c r="AB346" s="341"/>
      <c r="AC346" s="401"/>
      <c r="AD346" s="563"/>
      <c r="AE346" s="564"/>
      <c r="AF346" s="564"/>
      <c r="AG346" s="564"/>
      <c r="AH346" s="564"/>
      <c r="AI346" s="564"/>
      <c r="AJ346" s="564"/>
      <c r="AK346" s="565"/>
      <c r="AL346" s="564"/>
      <c r="AM346" s="564"/>
      <c r="AN346" s="564"/>
      <c r="AO346" s="564"/>
      <c r="AP346" s="564"/>
      <c r="AQ346" s="564"/>
      <c r="AR346" s="564"/>
      <c r="AS346" s="564"/>
      <c r="AT346" s="394"/>
      <c r="AU346" s="306"/>
      <c r="AV346" s="306"/>
      <c r="AW346" s="394"/>
      <c r="AX346" s="401"/>
      <c r="AY346" s="341"/>
      <c r="AZ346" s="341"/>
      <c r="BA346" s="341"/>
      <c r="BB346" s="341"/>
      <c r="BC346" s="393"/>
      <c r="BD346" s="341"/>
      <c r="BE346" s="341"/>
      <c r="BF346" s="341"/>
      <c r="BG346" s="402"/>
      <c r="BH346" s="403"/>
      <c r="BI346" s="405"/>
      <c r="BJ346" s="405"/>
      <c r="BK346" s="405"/>
      <c r="BL346" s="405"/>
      <c r="BM346" s="514"/>
    </row>
    <row r="347" ht="18.75" customHeight="1">
      <c r="A347" s="336" t="str">
        <f t="shared" si="12"/>
        <v/>
      </c>
      <c r="B347" s="506"/>
      <c r="C347" s="559"/>
      <c r="D347" s="560" t="str">
        <f t="shared" si="13"/>
        <v/>
      </c>
      <c r="E347" s="401"/>
      <c r="F347" s="394"/>
      <c r="G347" s="341" t="str">
        <f t="array" ref="G347">IF(C347="","",XLOOKUP(C347,'Master Data'!K:K,'Master Data'!N:N,"Input in Master Data",0,1))</f>
        <v/>
      </c>
      <c r="H347" s="341" t="str">
        <f t="array" ref="H347">IF(C347="","",XLOOKUP(C347,'Master Data'!K:K,'Master Data'!O:O,"Input in Master Data",0,1))</f>
        <v/>
      </c>
      <c r="I347" s="341" t="str">
        <f t="array" ref="I347">if(U347="","",XLOOKUP(U347,Master[Company],Master[Blow],"Unknown",0,1))</f>
        <v/>
      </c>
      <c r="J347" s="341" t="str">
        <f t="array" ref="J347">if(U347="","",XLOOKUP(U347,Master[Company],Master[Pigging],"Unknown",0,1))</f>
        <v/>
      </c>
      <c r="K347" s="341" t="str">
        <f t="array" ref="K347">if(U347="","",XLOOKUP(U347,Master[Company],Master[Load Method],"Unknown",0,1))</f>
        <v/>
      </c>
      <c r="L347" s="341" t="str">
        <f t="array" ref="L347">if(U347="","",XLOOKUP(U347,Master[Company],Master[Line Distance],"Unknown",0,1))</f>
        <v/>
      </c>
      <c r="M347" s="394"/>
      <c r="N347" s="341"/>
      <c r="O347" s="341"/>
      <c r="P347" s="341" t="str">
        <f t="array" ref="P347">if(U347="","",XLOOKUP(U347,Master[Company],Master[Terms],"NA",0,1))</f>
        <v/>
      </c>
      <c r="Q347" s="341" t="str">
        <f t="shared" si="14"/>
        <v/>
      </c>
      <c r="R347" s="341" t="str">
        <f t="array" ref="R347">if(U347="","",XLOOKUP(U347,Master[Company],Master[Group],"NA",0,1))</f>
        <v/>
      </c>
      <c r="S347" s="341" t="str">
        <f t="array" ref="S347">if(U347="","",XLOOKUP(U347,Master[Company],Master[Loading Location],"NA",0,1))</f>
        <v/>
      </c>
      <c r="T347" s="341" t="str">
        <f t="array" ref="T347">if(U347="","",XLOOKUP(U347,Master[Company],Master[Acronym],"NA",0,1))</f>
        <v/>
      </c>
      <c r="U347" s="341"/>
      <c r="V347" s="342"/>
      <c r="W347" s="342"/>
      <c r="X347" s="341"/>
      <c r="Y347" s="341" t="str">
        <f t="shared" si="11"/>
        <v/>
      </c>
      <c r="Z347" s="341"/>
      <c r="AA347" s="341"/>
      <c r="AB347" s="341"/>
      <c r="AC347" s="401"/>
      <c r="AD347" s="563"/>
      <c r="AE347" s="564"/>
      <c r="AF347" s="564"/>
      <c r="AG347" s="564"/>
      <c r="AH347" s="564"/>
      <c r="AI347" s="564"/>
      <c r="AJ347" s="564"/>
      <c r="AK347" s="565"/>
      <c r="AL347" s="564"/>
      <c r="AM347" s="564"/>
      <c r="AN347" s="564"/>
      <c r="AO347" s="564"/>
      <c r="AP347" s="564"/>
      <c r="AQ347" s="564"/>
      <c r="AR347" s="564"/>
      <c r="AS347" s="564"/>
      <c r="AT347" s="394"/>
      <c r="AU347" s="306"/>
      <c r="AV347" s="306"/>
      <c r="AW347" s="394"/>
      <c r="AX347" s="401"/>
      <c r="AY347" s="341"/>
      <c r="AZ347" s="341"/>
      <c r="BA347" s="341"/>
      <c r="BB347" s="341"/>
      <c r="BC347" s="393"/>
      <c r="BD347" s="341"/>
      <c r="BE347" s="341"/>
      <c r="BF347" s="341"/>
      <c r="BG347" s="402"/>
      <c r="BH347" s="403"/>
      <c r="BI347" s="405"/>
      <c r="BJ347" s="405"/>
      <c r="BK347" s="405"/>
      <c r="BL347" s="405"/>
      <c r="BM347" s="514"/>
    </row>
    <row r="348" ht="18.75" customHeight="1">
      <c r="A348" s="336" t="str">
        <f t="shared" si="12"/>
        <v/>
      </c>
      <c r="B348" s="506"/>
      <c r="C348" s="559"/>
      <c r="D348" s="560" t="str">
        <f t="shared" si="13"/>
        <v/>
      </c>
      <c r="E348" s="401"/>
      <c r="F348" s="394"/>
      <c r="G348" s="341" t="str">
        <f t="array" ref="G348">IF(C348="","",XLOOKUP(C348,'Master Data'!K:K,'Master Data'!N:N,"Input in Master Data",0,1))</f>
        <v/>
      </c>
      <c r="H348" s="341" t="str">
        <f t="array" ref="H348">IF(C348="","",XLOOKUP(C348,'Master Data'!K:K,'Master Data'!O:O,"Input in Master Data",0,1))</f>
        <v/>
      </c>
      <c r="I348" s="341" t="str">
        <f t="array" ref="I348">if(U348="","",XLOOKUP(U348,Master[Company],Master[Blow],"Unknown",0,1))</f>
        <v/>
      </c>
      <c r="J348" s="341" t="str">
        <f t="array" ref="J348">if(U348="","",XLOOKUP(U348,Master[Company],Master[Pigging],"Unknown",0,1))</f>
        <v/>
      </c>
      <c r="K348" s="341" t="str">
        <f t="array" ref="K348">if(U348="","",XLOOKUP(U348,Master[Company],Master[Load Method],"Unknown",0,1))</f>
        <v/>
      </c>
      <c r="L348" s="341" t="str">
        <f t="array" ref="L348">if(U348="","",XLOOKUP(U348,Master[Company],Master[Line Distance],"Unknown",0,1))</f>
        <v/>
      </c>
      <c r="M348" s="394"/>
      <c r="N348" s="341"/>
      <c r="O348" s="341"/>
      <c r="P348" s="341" t="str">
        <f t="array" ref="P348">if(U348="","",XLOOKUP(U348,Master[Company],Master[Terms],"NA",0,1))</f>
        <v/>
      </c>
      <c r="Q348" s="341" t="str">
        <f t="shared" si="14"/>
        <v/>
      </c>
      <c r="R348" s="341" t="str">
        <f t="array" ref="R348">if(U348="","",XLOOKUP(U348,Master[Company],Master[Group],"NA",0,1))</f>
        <v/>
      </c>
      <c r="S348" s="341" t="str">
        <f t="array" ref="S348">if(U348="","",XLOOKUP(U348,Master[Company],Master[Loading Location],"NA",0,1))</f>
        <v/>
      </c>
      <c r="T348" s="341" t="str">
        <f t="array" ref="T348">if(U348="","",XLOOKUP(U348,Master[Company],Master[Acronym],"NA",0,1))</f>
        <v/>
      </c>
      <c r="U348" s="341"/>
      <c r="V348" s="342"/>
      <c r="W348" s="342"/>
      <c r="X348" s="341"/>
      <c r="Y348" s="341" t="str">
        <f t="shared" si="11"/>
        <v/>
      </c>
      <c r="Z348" s="341"/>
      <c r="AA348" s="341"/>
      <c r="AB348" s="341"/>
      <c r="AC348" s="401"/>
      <c r="AD348" s="563"/>
      <c r="AE348" s="564"/>
      <c r="AF348" s="564"/>
      <c r="AG348" s="564"/>
      <c r="AH348" s="564"/>
      <c r="AI348" s="564"/>
      <c r="AJ348" s="564"/>
      <c r="AK348" s="565"/>
      <c r="AL348" s="564"/>
      <c r="AM348" s="564"/>
      <c r="AN348" s="564"/>
      <c r="AO348" s="564"/>
      <c r="AP348" s="564"/>
      <c r="AQ348" s="564"/>
      <c r="AR348" s="564"/>
      <c r="AS348" s="564"/>
      <c r="AT348" s="394"/>
      <c r="AU348" s="306"/>
      <c r="AV348" s="306"/>
      <c r="AW348" s="394"/>
      <c r="AX348" s="401"/>
      <c r="AY348" s="341"/>
      <c r="AZ348" s="341"/>
      <c r="BA348" s="341"/>
      <c r="BB348" s="341"/>
      <c r="BC348" s="393"/>
      <c r="BD348" s="341"/>
      <c r="BE348" s="341"/>
      <c r="BF348" s="341"/>
      <c r="BG348" s="402"/>
      <c r="BH348" s="403"/>
      <c r="BI348" s="405"/>
      <c r="BJ348" s="405"/>
      <c r="BK348" s="405"/>
      <c r="BL348" s="405"/>
      <c r="BM348" s="514"/>
    </row>
    <row r="349" ht="18.75" customHeight="1">
      <c r="A349" s="336" t="str">
        <f t="shared" si="12"/>
        <v/>
      </c>
      <c r="B349" s="506"/>
      <c r="C349" s="559"/>
      <c r="D349" s="560" t="str">
        <f t="shared" si="13"/>
        <v/>
      </c>
      <c r="E349" s="401"/>
      <c r="F349" s="394"/>
      <c r="G349" s="341" t="str">
        <f t="array" ref="G349">IF(C349="","",XLOOKUP(C349,'Master Data'!K:K,'Master Data'!N:N,"Input in Master Data",0,1))</f>
        <v/>
      </c>
      <c r="H349" s="341" t="str">
        <f t="array" ref="H349">IF(C349="","",XLOOKUP(C349,'Master Data'!K:K,'Master Data'!O:O,"Input in Master Data",0,1))</f>
        <v/>
      </c>
      <c r="I349" s="341" t="str">
        <f t="array" ref="I349">if(U349="","",XLOOKUP(U349,Master[Company],Master[Blow],"Unknown",0,1))</f>
        <v/>
      </c>
      <c r="J349" s="341" t="str">
        <f t="array" ref="J349">if(U349="","",XLOOKUP(U349,Master[Company],Master[Pigging],"Unknown",0,1))</f>
        <v/>
      </c>
      <c r="K349" s="341" t="str">
        <f t="array" ref="K349">if(U349="","",XLOOKUP(U349,Master[Company],Master[Load Method],"Unknown",0,1))</f>
        <v/>
      </c>
      <c r="L349" s="341" t="str">
        <f t="array" ref="L349">if(U349="","",XLOOKUP(U349,Master[Company],Master[Line Distance],"Unknown",0,1))</f>
        <v/>
      </c>
      <c r="M349" s="394"/>
      <c r="N349" s="341"/>
      <c r="O349" s="341"/>
      <c r="P349" s="341" t="str">
        <f t="array" ref="P349">if(U349="","",XLOOKUP(U349,Master[Company],Master[Terms],"NA",0,1))</f>
        <v/>
      </c>
      <c r="Q349" s="341" t="str">
        <f t="shared" si="14"/>
        <v/>
      </c>
      <c r="R349" s="341" t="str">
        <f t="array" ref="R349">if(U349="","",XLOOKUP(U349,Master[Company],Master[Group],"NA",0,1))</f>
        <v/>
      </c>
      <c r="S349" s="341" t="str">
        <f t="array" ref="S349">if(U349="","",XLOOKUP(U349,Master[Company],Master[Loading Location],"NA",0,1))</f>
        <v/>
      </c>
      <c r="T349" s="341" t="str">
        <f t="array" ref="T349">if(U349="","",XLOOKUP(U349,Master[Company],Master[Acronym],"NA",0,1))</f>
        <v/>
      </c>
      <c r="U349" s="341"/>
      <c r="V349" s="342"/>
      <c r="W349" s="342"/>
      <c r="X349" s="341"/>
      <c r="Y349" s="341" t="str">
        <f t="shared" si="11"/>
        <v/>
      </c>
      <c r="Z349" s="341"/>
      <c r="AA349" s="341"/>
      <c r="AB349" s="341"/>
      <c r="AC349" s="401"/>
      <c r="AD349" s="563"/>
      <c r="AE349" s="564"/>
      <c r="AF349" s="564"/>
      <c r="AG349" s="564"/>
      <c r="AH349" s="564"/>
      <c r="AI349" s="564"/>
      <c r="AJ349" s="564"/>
      <c r="AK349" s="565"/>
      <c r="AL349" s="564"/>
      <c r="AM349" s="564"/>
      <c r="AN349" s="564"/>
      <c r="AO349" s="564"/>
      <c r="AP349" s="564"/>
      <c r="AQ349" s="564"/>
      <c r="AR349" s="564"/>
      <c r="AS349" s="564"/>
      <c r="AT349" s="394"/>
      <c r="AU349" s="306"/>
      <c r="AV349" s="306"/>
      <c r="AW349" s="394"/>
      <c r="AX349" s="401"/>
      <c r="AY349" s="341"/>
      <c r="AZ349" s="341"/>
      <c r="BA349" s="341"/>
      <c r="BB349" s="341"/>
      <c r="BC349" s="393"/>
      <c r="BD349" s="341"/>
      <c r="BE349" s="341"/>
      <c r="BF349" s="341"/>
      <c r="BG349" s="402"/>
      <c r="BH349" s="403"/>
      <c r="BI349" s="405"/>
      <c r="BJ349" s="405"/>
      <c r="BK349" s="405"/>
      <c r="BL349" s="405"/>
      <c r="BM349" s="514"/>
    </row>
    <row r="350" ht="18.75" customHeight="1">
      <c r="A350" s="336" t="str">
        <f t="shared" si="12"/>
        <v/>
      </c>
      <c r="B350" s="506"/>
      <c r="C350" s="559"/>
      <c r="D350" s="560" t="str">
        <f t="shared" si="13"/>
        <v/>
      </c>
      <c r="E350" s="401"/>
      <c r="F350" s="394"/>
      <c r="G350" s="341" t="str">
        <f t="array" ref="G350">IF(C350="","",XLOOKUP(C350,'Master Data'!K:K,'Master Data'!N:N,"Input in Master Data",0,1))</f>
        <v/>
      </c>
      <c r="H350" s="341" t="str">
        <f t="array" ref="H350">IF(C350="","",XLOOKUP(C350,'Master Data'!K:K,'Master Data'!O:O,"Input in Master Data",0,1))</f>
        <v/>
      </c>
      <c r="I350" s="341" t="str">
        <f t="array" ref="I350">if(U350="","",XLOOKUP(U350,Master[Company],Master[Blow],"Unknown",0,1))</f>
        <v/>
      </c>
      <c r="J350" s="341" t="str">
        <f t="array" ref="J350">if(U350="","",XLOOKUP(U350,Master[Company],Master[Pigging],"Unknown",0,1))</f>
        <v/>
      </c>
      <c r="K350" s="341" t="str">
        <f t="array" ref="K350">if(U350="","",XLOOKUP(U350,Master[Company],Master[Load Method],"Unknown",0,1))</f>
        <v/>
      </c>
      <c r="L350" s="341" t="str">
        <f t="array" ref="L350">if(U350="","",XLOOKUP(U350,Master[Company],Master[Line Distance],"Unknown",0,1))</f>
        <v/>
      </c>
      <c r="M350" s="394"/>
      <c r="N350" s="341"/>
      <c r="O350" s="341"/>
      <c r="P350" s="341" t="str">
        <f t="array" ref="P350">if(U350="","",XLOOKUP(U350,Master[Company],Master[Terms],"NA",0,1))</f>
        <v/>
      </c>
      <c r="Q350" s="341" t="str">
        <f t="shared" si="14"/>
        <v/>
      </c>
      <c r="R350" s="341" t="str">
        <f t="array" ref="R350">if(U350="","",XLOOKUP(U350,Master[Company],Master[Group],"NA",0,1))</f>
        <v/>
      </c>
      <c r="S350" s="341" t="str">
        <f t="array" ref="S350">if(U350="","",XLOOKUP(U350,Master[Company],Master[Loading Location],"NA",0,1))</f>
        <v/>
      </c>
      <c r="T350" s="341" t="str">
        <f t="array" ref="T350">if(U350="","",XLOOKUP(U350,Master[Company],Master[Acronym],"NA",0,1))</f>
        <v/>
      </c>
      <c r="U350" s="341"/>
      <c r="V350" s="342"/>
      <c r="W350" s="342"/>
      <c r="X350" s="341"/>
      <c r="Y350" s="341" t="str">
        <f t="shared" si="11"/>
        <v/>
      </c>
      <c r="Z350" s="341"/>
      <c r="AA350" s="341"/>
      <c r="AB350" s="341"/>
      <c r="AC350" s="401"/>
      <c r="AD350" s="563"/>
      <c r="AE350" s="564"/>
      <c r="AF350" s="564"/>
      <c r="AG350" s="564"/>
      <c r="AH350" s="564"/>
      <c r="AI350" s="564"/>
      <c r="AJ350" s="564"/>
      <c r="AK350" s="565"/>
      <c r="AL350" s="564"/>
      <c r="AM350" s="564"/>
      <c r="AN350" s="564"/>
      <c r="AO350" s="564"/>
      <c r="AP350" s="564"/>
      <c r="AQ350" s="564"/>
      <c r="AR350" s="564"/>
      <c r="AS350" s="564"/>
      <c r="AT350" s="394"/>
      <c r="AU350" s="306"/>
      <c r="AV350" s="306"/>
      <c r="AW350" s="394"/>
      <c r="AX350" s="401"/>
      <c r="AY350" s="341"/>
      <c r="AZ350" s="341"/>
      <c r="BA350" s="341"/>
      <c r="BB350" s="341"/>
      <c r="BC350" s="393"/>
      <c r="BD350" s="341"/>
      <c r="BE350" s="341"/>
      <c r="BF350" s="341"/>
      <c r="BG350" s="402"/>
      <c r="BH350" s="403"/>
      <c r="BI350" s="405"/>
      <c r="BJ350" s="405"/>
      <c r="BK350" s="405"/>
      <c r="BL350" s="405"/>
      <c r="BM350" s="514"/>
    </row>
    <row r="351" ht="18.75" customHeight="1">
      <c r="A351" s="336" t="str">
        <f t="shared" si="12"/>
        <v/>
      </c>
      <c r="B351" s="506"/>
      <c r="C351" s="559"/>
      <c r="D351" s="560" t="str">
        <f t="shared" si="13"/>
        <v/>
      </c>
      <c r="E351" s="401"/>
      <c r="F351" s="394"/>
      <c r="G351" s="341" t="str">
        <f t="array" ref="G351">IF(C351="","",XLOOKUP(C351,'Master Data'!K:K,'Master Data'!N:N,"Input in Master Data",0,1))</f>
        <v/>
      </c>
      <c r="H351" s="341" t="str">
        <f t="array" ref="H351">IF(C351="","",XLOOKUP(C351,'Master Data'!K:K,'Master Data'!O:O,"Input in Master Data",0,1))</f>
        <v/>
      </c>
      <c r="I351" s="341" t="str">
        <f t="array" ref="I351">if(U351="","",XLOOKUP(U351,Master[Company],Master[Blow],"Unknown",0,1))</f>
        <v/>
      </c>
      <c r="J351" s="341" t="str">
        <f t="array" ref="J351">if(U351="","",XLOOKUP(U351,Master[Company],Master[Pigging],"Unknown",0,1))</f>
        <v/>
      </c>
      <c r="K351" s="341" t="str">
        <f t="array" ref="K351">if(U351="","",XLOOKUP(U351,Master[Company],Master[Load Method],"Unknown",0,1))</f>
        <v/>
      </c>
      <c r="L351" s="341" t="str">
        <f t="array" ref="L351">if(U351="","",XLOOKUP(U351,Master[Company],Master[Line Distance],"Unknown",0,1))</f>
        <v/>
      </c>
      <c r="M351" s="394"/>
      <c r="N351" s="341"/>
      <c r="O351" s="341"/>
      <c r="P351" s="341" t="str">
        <f t="array" ref="P351">if(U351="","",XLOOKUP(U351,Master[Company],Master[Terms],"NA",0,1))</f>
        <v/>
      </c>
      <c r="Q351" s="341" t="str">
        <f t="shared" si="14"/>
        <v/>
      </c>
      <c r="R351" s="341" t="str">
        <f t="array" ref="R351">if(U351="","",XLOOKUP(U351,Master[Company],Master[Group],"NA",0,1))</f>
        <v/>
      </c>
      <c r="S351" s="341" t="str">
        <f t="array" ref="S351">if(U351="","",XLOOKUP(U351,Master[Company],Master[Loading Location],"NA",0,1))</f>
        <v/>
      </c>
      <c r="T351" s="341" t="str">
        <f t="array" ref="T351">if(U351="","",XLOOKUP(U351,Master[Company],Master[Acronym],"NA",0,1))</f>
        <v/>
      </c>
      <c r="U351" s="341"/>
      <c r="V351" s="342"/>
      <c r="W351" s="342"/>
      <c r="X351" s="341"/>
      <c r="Y351" s="341" t="str">
        <f t="shared" si="11"/>
        <v/>
      </c>
      <c r="Z351" s="341"/>
      <c r="AA351" s="341"/>
      <c r="AB351" s="341"/>
      <c r="AC351" s="401"/>
      <c r="AD351" s="563"/>
      <c r="AE351" s="564"/>
      <c r="AF351" s="564"/>
      <c r="AG351" s="564"/>
      <c r="AH351" s="564"/>
      <c r="AI351" s="564"/>
      <c r="AJ351" s="564"/>
      <c r="AK351" s="565"/>
      <c r="AL351" s="564"/>
      <c r="AM351" s="564"/>
      <c r="AN351" s="564"/>
      <c r="AO351" s="564"/>
      <c r="AP351" s="564"/>
      <c r="AQ351" s="564"/>
      <c r="AR351" s="564"/>
      <c r="AS351" s="564"/>
      <c r="AT351" s="394"/>
      <c r="AU351" s="306"/>
      <c r="AV351" s="306"/>
      <c r="AW351" s="394"/>
      <c r="AX351" s="401"/>
      <c r="AY351" s="341"/>
      <c r="AZ351" s="341"/>
      <c r="BA351" s="341"/>
      <c r="BB351" s="341"/>
      <c r="BC351" s="393"/>
      <c r="BD351" s="341"/>
      <c r="BE351" s="341"/>
      <c r="BF351" s="341"/>
      <c r="BG351" s="402"/>
      <c r="BH351" s="403"/>
      <c r="BI351" s="405"/>
      <c r="BJ351" s="405"/>
      <c r="BK351" s="405"/>
      <c r="BL351" s="405"/>
      <c r="BM351" s="514"/>
    </row>
    <row r="352" ht="18.75" customHeight="1">
      <c r="A352" s="336" t="str">
        <f t="shared" si="12"/>
        <v/>
      </c>
      <c r="B352" s="506"/>
      <c r="C352" s="559"/>
      <c r="D352" s="560" t="str">
        <f t="shared" si="13"/>
        <v/>
      </c>
      <c r="E352" s="401"/>
      <c r="F352" s="394"/>
      <c r="G352" s="341" t="str">
        <f t="array" ref="G352">IF(C352="","",XLOOKUP(C352,'Master Data'!K:K,'Master Data'!N:N,"Input in Master Data",0,1))</f>
        <v/>
      </c>
      <c r="H352" s="341" t="str">
        <f t="array" ref="H352">IF(C352="","",XLOOKUP(C352,'Master Data'!K:K,'Master Data'!O:O,"Input in Master Data",0,1))</f>
        <v/>
      </c>
      <c r="I352" s="341" t="str">
        <f t="array" ref="I352">if(U352="","",XLOOKUP(U352,Master[Company],Master[Blow],"Unknown",0,1))</f>
        <v/>
      </c>
      <c r="J352" s="341" t="str">
        <f t="array" ref="J352">if(U352="","",XLOOKUP(U352,Master[Company],Master[Pigging],"Unknown",0,1))</f>
        <v/>
      </c>
      <c r="K352" s="341" t="str">
        <f t="array" ref="K352">if(U352="","",XLOOKUP(U352,Master[Company],Master[Load Method],"Unknown",0,1))</f>
        <v/>
      </c>
      <c r="L352" s="341" t="str">
        <f t="array" ref="L352">if(U352="","",XLOOKUP(U352,Master[Company],Master[Line Distance],"Unknown",0,1))</f>
        <v/>
      </c>
      <c r="M352" s="394"/>
      <c r="N352" s="341"/>
      <c r="O352" s="341"/>
      <c r="P352" s="341" t="str">
        <f t="array" ref="P352">if(U352="","",XLOOKUP(U352,Master[Company],Master[Terms],"NA",0,1))</f>
        <v/>
      </c>
      <c r="Q352" s="341" t="str">
        <f t="shared" si="14"/>
        <v/>
      </c>
      <c r="R352" s="341" t="str">
        <f t="array" ref="R352">if(U352="","",XLOOKUP(U352,Master[Company],Master[Group],"NA",0,1))</f>
        <v/>
      </c>
      <c r="S352" s="341" t="str">
        <f t="array" ref="S352">if(U352="","",XLOOKUP(U352,Master[Company],Master[Loading Location],"NA",0,1))</f>
        <v/>
      </c>
      <c r="T352" s="341" t="str">
        <f t="array" ref="T352">if(U352="","",XLOOKUP(U352,Master[Company],Master[Acronym],"NA",0,1))</f>
        <v/>
      </c>
      <c r="U352" s="341"/>
      <c r="V352" s="342"/>
      <c r="W352" s="342"/>
      <c r="X352" s="341"/>
      <c r="Y352" s="341" t="str">
        <f t="shared" si="11"/>
        <v/>
      </c>
      <c r="Z352" s="341"/>
      <c r="AA352" s="341"/>
      <c r="AB352" s="341"/>
      <c r="AC352" s="401"/>
      <c r="AD352" s="563"/>
      <c r="AE352" s="564"/>
      <c r="AF352" s="564"/>
      <c r="AG352" s="564"/>
      <c r="AH352" s="564"/>
      <c r="AI352" s="564"/>
      <c r="AJ352" s="564"/>
      <c r="AK352" s="565"/>
      <c r="AL352" s="564"/>
      <c r="AM352" s="564"/>
      <c r="AN352" s="564"/>
      <c r="AO352" s="564"/>
      <c r="AP352" s="564"/>
      <c r="AQ352" s="564"/>
      <c r="AR352" s="564"/>
      <c r="AS352" s="564"/>
      <c r="AT352" s="394"/>
      <c r="AU352" s="306"/>
      <c r="AV352" s="306"/>
      <c r="AW352" s="394"/>
      <c r="AX352" s="401"/>
      <c r="AY352" s="341"/>
      <c r="AZ352" s="341"/>
      <c r="BA352" s="341"/>
      <c r="BB352" s="341"/>
      <c r="BC352" s="393"/>
      <c r="BD352" s="341"/>
      <c r="BE352" s="341"/>
      <c r="BF352" s="341"/>
      <c r="BG352" s="402"/>
      <c r="BH352" s="403"/>
      <c r="BI352" s="405"/>
      <c r="BJ352" s="405"/>
      <c r="BK352" s="405"/>
      <c r="BL352" s="405"/>
      <c r="BM352" s="514"/>
    </row>
    <row r="353" ht="18.75" customHeight="1">
      <c r="A353" s="336" t="str">
        <f t="shared" si="12"/>
        <v/>
      </c>
      <c r="B353" s="506"/>
      <c r="C353" s="559"/>
      <c r="D353" s="560" t="str">
        <f t="shared" si="13"/>
        <v/>
      </c>
      <c r="E353" s="401"/>
      <c r="F353" s="394"/>
      <c r="G353" s="341" t="str">
        <f t="array" ref="G353">IF(C353="","",XLOOKUP(C353,'Master Data'!K:K,'Master Data'!N:N,"Input in Master Data",0,1))</f>
        <v/>
      </c>
      <c r="H353" s="341" t="str">
        <f t="array" ref="H353">IF(C353="","",XLOOKUP(C353,'Master Data'!K:K,'Master Data'!O:O,"Input in Master Data",0,1))</f>
        <v/>
      </c>
      <c r="I353" s="341" t="str">
        <f t="array" ref="I353">if(U353="","",XLOOKUP(U353,Master[Company],Master[Blow],"Unknown",0,1))</f>
        <v/>
      </c>
      <c r="J353" s="341" t="str">
        <f t="array" ref="J353">if(U353="","",XLOOKUP(U353,Master[Company],Master[Pigging],"Unknown",0,1))</f>
        <v/>
      </c>
      <c r="K353" s="341" t="str">
        <f t="array" ref="K353">if(U353="","",XLOOKUP(U353,Master[Company],Master[Load Method],"Unknown",0,1))</f>
        <v/>
      </c>
      <c r="L353" s="341" t="str">
        <f t="array" ref="L353">if(U353="","",XLOOKUP(U353,Master[Company],Master[Line Distance],"Unknown",0,1))</f>
        <v/>
      </c>
      <c r="M353" s="394"/>
      <c r="N353" s="341"/>
      <c r="O353" s="341"/>
      <c r="P353" s="341" t="str">
        <f t="array" ref="P353">if(U353="","",XLOOKUP(U353,Master[Company],Master[Terms],"NA",0,1))</f>
        <v/>
      </c>
      <c r="Q353" s="341" t="str">
        <f t="shared" si="14"/>
        <v/>
      </c>
      <c r="R353" s="341" t="str">
        <f t="array" ref="R353">if(U353="","",XLOOKUP(U353,Master[Company],Master[Group],"NA",0,1))</f>
        <v/>
      </c>
      <c r="S353" s="341" t="str">
        <f t="array" ref="S353">if(U353="","",XLOOKUP(U353,Master[Company],Master[Loading Location],"NA",0,1))</f>
        <v/>
      </c>
      <c r="T353" s="341" t="str">
        <f t="array" ref="T353">if(U353="","",XLOOKUP(U353,Master[Company],Master[Acronym],"NA",0,1))</f>
        <v/>
      </c>
      <c r="U353" s="341"/>
      <c r="V353" s="342"/>
      <c r="W353" s="342"/>
      <c r="X353" s="341"/>
      <c r="Y353" s="341" t="str">
        <f t="shared" si="11"/>
        <v/>
      </c>
      <c r="Z353" s="341"/>
      <c r="AA353" s="341"/>
      <c r="AB353" s="341"/>
      <c r="AC353" s="401"/>
      <c r="AD353" s="563"/>
      <c r="AE353" s="564"/>
      <c r="AF353" s="564"/>
      <c r="AG353" s="564"/>
      <c r="AH353" s="564"/>
      <c r="AI353" s="564"/>
      <c r="AJ353" s="564"/>
      <c r="AK353" s="565"/>
      <c r="AL353" s="564"/>
      <c r="AM353" s="564"/>
      <c r="AN353" s="564"/>
      <c r="AO353" s="564"/>
      <c r="AP353" s="564"/>
      <c r="AQ353" s="564"/>
      <c r="AR353" s="564"/>
      <c r="AS353" s="564"/>
      <c r="AT353" s="394"/>
      <c r="AU353" s="306"/>
      <c r="AV353" s="306"/>
      <c r="AW353" s="394"/>
      <c r="AX353" s="401"/>
      <c r="AY353" s="341"/>
      <c r="AZ353" s="341"/>
      <c r="BA353" s="341"/>
      <c r="BB353" s="341"/>
      <c r="BC353" s="393"/>
      <c r="BD353" s="341"/>
      <c r="BE353" s="341"/>
      <c r="BF353" s="341"/>
      <c r="BG353" s="402"/>
      <c r="BH353" s="403"/>
      <c r="BI353" s="405"/>
      <c r="BJ353" s="405"/>
      <c r="BK353" s="405"/>
      <c r="BL353" s="405"/>
      <c r="BM353" s="514"/>
    </row>
    <row r="354" ht="18.75" customHeight="1">
      <c r="A354" s="336" t="str">
        <f t="shared" si="12"/>
        <v/>
      </c>
      <c r="B354" s="506"/>
      <c r="C354" s="559"/>
      <c r="D354" s="560" t="str">
        <f t="shared" si="13"/>
        <v/>
      </c>
      <c r="E354" s="401"/>
      <c r="F354" s="394"/>
      <c r="G354" s="341" t="str">
        <f t="array" ref="G354">IF(C354="","",XLOOKUP(C354,'Master Data'!K:K,'Master Data'!N:N,"Input in Master Data",0,1))</f>
        <v/>
      </c>
      <c r="H354" s="341" t="str">
        <f t="array" ref="H354">IF(C354="","",XLOOKUP(C354,'Master Data'!K:K,'Master Data'!O:O,"Input in Master Data",0,1))</f>
        <v/>
      </c>
      <c r="I354" s="341" t="str">
        <f t="array" ref="I354">if(U354="","",XLOOKUP(U354,Master[Company],Master[Blow],"Unknown",0,1))</f>
        <v/>
      </c>
      <c r="J354" s="341" t="str">
        <f t="array" ref="J354">if(U354="","",XLOOKUP(U354,Master[Company],Master[Pigging],"Unknown",0,1))</f>
        <v/>
      </c>
      <c r="K354" s="341" t="str">
        <f t="array" ref="K354">if(U354="","",XLOOKUP(U354,Master[Company],Master[Load Method],"Unknown",0,1))</f>
        <v/>
      </c>
      <c r="L354" s="341" t="str">
        <f t="array" ref="L354">if(U354="","",XLOOKUP(U354,Master[Company],Master[Line Distance],"Unknown",0,1))</f>
        <v/>
      </c>
      <c r="M354" s="394"/>
      <c r="N354" s="341"/>
      <c r="O354" s="341"/>
      <c r="P354" s="341" t="str">
        <f t="array" ref="P354">if(U354="","",XLOOKUP(U354,Master[Company],Master[Terms],"NA",0,1))</f>
        <v/>
      </c>
      <c r="Q354" s="341" t="str">
        <f t="shared" si="14"/>
        <v/>
      </c>
      <c r="R354" s="341" t="str">
        <f t="array" ref="R354">if(U354="","",XLOOKUP(U354,Master[Company],Master[Group],"NA",0,1))</f>
        <v/>
      </c>
      <c r="S354" s="341" t="str">
        <f t="array" ref="S354">if(U354="","",XLOOKUP(U354,Master[Company],Master[Loading Location],"NA",0,1))</f>
        <v/>
      </c>
      <c r="T354" s="341" t="str">
        <f t="array" ref="T354">if(U354="","",XLOOKUP(U354,Master[Company],Master[Acronym],"NA",0,1))</f>
        <v/>
      </c>
      <c r="U354" s="341"/>
      <c r="V354" s="342"/>
      <c r="W354" s="342"/>
      <c r="X354" s="341"/>
      <c r="Y354" s="341" t="str">
        <f t="shared" si="11"/>
        <v/>
      </c>
      <c r="Z354" s="341"/>
      <c r="AA354" s="341"/>
      <c r="AB354" s="341"/>
      <c r="AC354" s="401"/>
      <c r="AD354" s="563"/>
      <c r="AE354" s="564"/>
      <c r="AF354" s="564"/>
      <c r="AG354" s="564"/>
      <c r="AH354" s="564"/>
      <c r="AI354" s="564"/>
      <c r="AJ354" s="564"/>
      <c r="AK354" s="565"/>
      <c r="AL354" s="564"/>
      <c r="AM354" s="564"/>
      <c r="AN354" s="564"/>
      <c r="AO354" s="564"/>
      <c r="AP354" s="564"/>
      <c r="AQ354" s="564"/>
      <c r="AR354" s="564"/>
      <c r="AS354" s="564"/>
      <c r="AT354" s="394"/>
      <c r="AU354" s="306"/>
      <c r="AV354" s="306"/>
      <c r="AW354" s="394"/>
      <c r="AX354" s="401"/>
      <c r="AY354" s="341"/>
      <c r="AZ354" s="341"/>
      <c r="BA354" s="341"/>
      <c r="BB354" s="341"/>
      <c r="BC354" s="393"/>
      <c r="BD354" s="341"/>
      <c r="BE354" s="341"/>
      <c r="BF354" s="341"/>
      <c r="BG354" s="402"/>
      <c r="BH354" s="403"/>
      <c r="BI354" s="405"/>
      <c r="BJ354" s="405"/>
      <c r="BK354" s="405"/>
      <c r="BL354" s="405"/>
      <c r="BM354" s="514"/>
    </row>
    <row r="355" ht="18.75" customHeight="1">
      <c r="A355" s="336" t="str">
        <f t="shared" si="12"/>
        <v/>
      </c>
      <c r="B355" s="506"/>
      <c r="C355" s="559"/>
      <c r="D355" s="560" t="str">
        <f t="shared" si="13"/>
        <v/>
      </c>
      <c r="E355" s="401"/>
      <c r="F355" s="394"/>
      <c r="G355" s="341" t="str">
        <f t="array" ref="G355">IF(C355="","",XLOOKUP(C355,'Master Data'!K:K,'Master Data'!N:N,"Input in Master Data",0,1))</f>
        <v/>
      </c>
      <c r="H355" s="341" t="str">
        <f t="array" ref="H355">IF(C355="","",XLOOKUP(C355,'Master Data'!K:K,'Master Data'!O:O,"Input in Master Data",0,1))</f>
        <v/>
      </c>
      <c r="I355" s="341" t="str">
        <f t="array" ref="I355">if(U355="","",XLOOKUP(U355,Master[Company],Master[Blow],"Unknown",0,1))</f>
        <v/>
      </c>
      <c r="J355" s="341" t="str">
        <f t="array" ref="J355">if(U355="","",XLOOKUP(U355,Master[Company],Master[Pigging],"Unknown",0,1))</f>
        <v/>
      </c>
      <c r="K355" s="341" t="str">
        <f t="array" ref="K355">if(U355="","",XLOOKUP(U355,Master[Company],Master[Load Method],"Unknown",0,1))</f>
        <v/>
      </c>
      <c r="L355" s="341" t="str">
        <f t="array" ref="L355">if(U355="","",XLOOKUP(U355,Master[Company],Master[Line Distance],"Unknown",0,1))</f>
        <v/>
      </c>
      <c r="M355" s="394"/>
      <c r="N355" s="341"/>
      <c r="O355" s="341"/>
      <c r="P355" s="341" t="str">
        <f t="array" ref="P355">if(U355="","",XLOOKUP(U355,Master[Company],Master[Terms],"NA",0,1))</f>
        <v/>
      </c>
      <c r="Q355" s="341" t="str">
        <f t="shared" si="14"/>
        <v/>
      </c>
      <c r="R355" s="341" t="str">
        <f t="array" ref="R355">if(U355="","",XLOOKUP(U355,Master[Company],Master[Group],"NA",0,1))</f>
        <v/>
      </c>
      <c r="S355" s="341" t="str">
        <f t="array" ref="S355">if(U355="","",XLOOKUP(U355,Master[Company],Master[Loading Location],"NA",0,1))</f>
        <v/>
      </c>
      <c r="T355" s="341" t="str">
        <f t="array" ref="T355">if(U355="","",XLOOKUP(U355,Master[Company],Master[Acronym],"NA",0,1))</f>
        <v/>
      </c>
      <c r="U355" s="341"/>
      <c r="V355" s="342"/>
      <c r="W355" s="342"/>
      <c r="X355" s="341"/>
      <c r="Y355" s="341" t="str">
        <f t="shared" si="11"/>
        <v/>
      </c>
      <c r="Z355" s="341"/>
      <c r="AA355" s="341"/>
      <c r="AB355" s="341"/>
      <c r="AC355" s="401"/>
      <c r="AD355" s="563"/>
      <c r="AE355" s="564"/>
      <c r="AF355" s="564"/>
      <c r="AG355" s="564"/>
      <c r="AH355" s="564"/>
      <c r="AI355" s="564"/>
      <c r="AJ355" s="564"/>
      <c r="AK355" s="565"/>
      <c r="AL355" s="564"/>
      <c r="AM355" s="564"/>
      <c r="AN355" s="564"/>
      <c r="AO355" s="564"/>
      <c r="AP355" s="564"/>
      <c r="AQ355" s="564"/>
      <c r="AR355" s="564"/>
      <c r="AS355" s="564"/>
      <c r="AT355" s="394"/>
      <c r="AU355" s="306"/>
      <c r="AV355" s="306"/>
      <c r="AW355" s="394"/>
      <c r="AX355" s="401"/>
      <c r="AY355" s="341"/>
      <c r="AZ355" s="341"/>
      <c r="BA355" s="341"/>
      <c r="BB355" s="341"/>
      <c r="BC355" s="393"/>
      <c r="BD355" s="341"/>
      <c r="BE355" s="341"/>
      <c r="BF355" s="341"/>
      <c r="BG355" s="402"/>
      <c r="BH355" s="403"/>
      <c r="BI355" s="405"/>
      <c r="BJ355" s="405"/>
      <c r="BK355" s="405"/>
      <c r="BL355" s="405"/>
      <c r="BM355" s="514"/>
    </row>
    <row r="356" ht="18.75" customHeight="1">
      <c r="A356" s="336" t="str">
        <f t="shared" si="12"/>
        <v/>
      </c>
      <c r="B356" s="506"/>
      <c r="C356" s="559"/>
      <c r="D356" s="560" t="str">
        <f t="shared" si="13"/>
        <v/>
      </c>
      <c r="E356" s="401"/>
      <c r="F356" s="394"/>
      <c r="G356" s="341" t="str">
        <f t="array" ref="G356">IF(C356="","",XLOOKUP(C356,'Master Data'!K:K,'Master Data'!N:N,"Input in Master Data",0,1))</f>
        <v/>
      </c>
      <c r="H356" s="341" t="str">
        <f t="array" ref="H356">IF(C356="","",XLOOKUP(C356,'Master Data'!K:K,'Master Data'!O:O,"Input in Master Data",0,1))</f>
        <v/>
      </c>
      <c r="I356" s="341" t="str">
        <f t="array" ref="I356">if(U356="","",XLOOKUP(U356,Master[Company],Master[Blow],"Unknown",0,1))</f>
        <v/>
      </c>
      <c r="J356" s="341" t="str">
        <f t="array" ref="J356">if(U356="","",XLOOKUP(U356,Master[Company],Master[Pigging],"Unknown",0,1))</f>
        <v/>
      </c>
      <c r="K356" s="341" t="str">
        <f t="array" ref="K356">if(U356="","",XLOOKUP(U356,Master[Company],Master[Load Method],"Unknown",0,1))</f>
        <v/>
      </c>
      <c r="L356" s="341" t="str">
        <f t="array" ref="L356">if(U356="","",XLOOKUP(U356,Master[Company],Master[Line Distance],"Unknown",0,1))</f>
        <v/>
      </c>
      <c r="M356" s="394"/>
      <c r="N356" s="341"/>
      <c r="O356" s="341"/>
      <c r="P356" s="341" t="str">
        <f t="array" ref="P356">if(U356="","",XLOOKUP(U356,Master[Company],Master[Terms],"NA",0,1))</f>
        <v/>
      </c>
      <c r="Q356" s="341" t="str">
        <f t="shared" si="14"/>
        <v/>
      </c>
      <c r="R356" s="341" t="str">
        <f t="array" ref="R356">if(U356="","",XLOOKUP(U356,Master[Company],Master[Group],"NA",0,1))</f>
        <v/>
      </c>
      <c r="S356" s="341" t="str">
        <f t="array" ref="S356">if(U356="","",XLOOKUP(U356,Master[Company],Master[Loading Location],"NA",0,1))</f>
        <v/>
      </c>
      <c r="T356" s="341" t="str">
        <f t="array" ref="T356">if(U356="","",XLOOKUP(U356,Master[Company],Master[Acronym],"NA",0,1))</f>
        <v/>
      </c>
      <c r="U356" s="341"/>
      <c r="V356" s="342"/>
      <c r="W356" s="342"/>
      <c r="X356" s="341"/>
      <c r="Y356" s="341" t="str">
        <f t="shared" si="11"/>
        <v/>
      </c>
      <c r="Z356" s="341"/>
      <c r="AA356" s="341"/>
      <c r="AB356" s="341"/>
      <c r="AC356" s="401"/>
      <c r="AD356" s="563"/>
      <c r="AE356" s="564"/>
      <c r="AF356" s="564"/>
      <c r="AG356" s="564"/>
      <c r="AH356" s="564"/>
      <c r="AI356" s="564"/>
      <c r="AJ356" s="564"/>
      <c r="AK356" s="565"/>
      <c r="AL356" s="564"/>
      <c r="AM356" s="564"/>
      <c r="AN356" s="564"/>
      <c r="AO356" s="564"/>
      <c r="AP356" s="564"/>
      <c r="AQ356" s="564"/>
      <c r="AR356" s="564"/>
      <c r="AS356" s="564"/>
      <c r="AT356" s="394"/>
      <c r="AU356" s="306"/>
      <c r="AV356" s="306"/>
      <c r="AW356" s="394"/>
      <c r="AX356" s="401"/>
      <c r="AY356" s="341"/>
      <c r="AZ356" s="341"/>
      <c r="BA356" s="341"/>
      <c r="BB356" s="341"/>
      <c r="BC356" s="393"/>
      <c r="BD356" s="341"/>
      <c r="BE356" s="341"/>
      <c r="BF356" s="341"/>
      <c r="BG356" s="402"/>
      <c r="BH356" s="403"/>
      <c r="BI356" s="405"/>
      <c r="BJ356" s="405"/>
      <c r="BK356" s="405"/>
      <c r="BL356" s="405"/>
      <c r="BM356" s="514"/>
    </row>
    <row r="357" ht="18.75" customHeight="1">
      <c r="A357" s="336" t="str">
        <f t="shared" si="12"/>
        <v/>
      </c>
      <c r="B357" s="506"/>
      <c r="C357" s="559"/>
      <c r="D357" s="560" t="str">
        <f t="shared" si="13"/>
        <v/>
      </c>
      <c r="E357" s="401"/>
      <c r="F357" s="394"/>
      <c r="G357" s="341" t="str">
        <f t="array" ref="G357">IF(C357="","",XLOOKUP(C357,'Master Data'!K:K,'Master Data'!N:N,"Input in Master Data",0,1))</f>
        <v/>
      </c>
      <c r="H357" s="341" t="str">
        <f t="array" ref="H357">IF(C357="","",XLOOKUP(C357,'Master Data'!K:K,'Master Data'!O:O,"Input in Master Data",0,1))</f>
        <v/>
      </c>
      <c r="I357" s="341" t="str">
        <f t="array" ref="I357">if(U357="","",XLOOKUP(U357,Master[Company],Master[Blow],"Unknown",0,1))</f>
        <v/>
      </c>
      <c r="J357" s="341" t="str">
        <f t="array" ref="J357">if(U357="","",XLOOKUP(U357,Master[Company],Master[Pigging],"Unknown",0,1))</f>
        <v/>
      </c>
      <c r="K357" s="341" t="str">
        <f t="array" ref="K357">if(U357="","",XLOOKUP(U357,Master[Company],Master[Load Method],"Unknown",0,1))</f>
        <v/>
      </c>
      <c r="L357" s="341" t="str">
        <f t="array" ref="L357">if(U357="","",XLOOKUP(U357,Master[Company],Master[Line Distance],"Unknown",0,1))</f>
        <v/>
      </c>
      <c r="M357" s="394"/>
      <c r="N357" s="341"/>
      <c r="O357" s="341"/>
      <c r="P357" s="341" t="str">
        <f t="array" ref="P357">if(U357="","",XLOOKUP(U357,Master[Company],Master[Terms],"NA",0,1))</f>
        <v/>
      </c>
      <c r="Q357" s="341" t="str">
        <f t="shared" si="14"/>
        <v/>
      </c>
      <c r="R357" s="341" t="str">
        <f t="array" ref="R357">if(U357="","",XLOOKUP(U357,Master[Company],Master[Group],"NA",0,1))</f>
        <v/>
      </c>
      <c r="S357" s="341" t="str">
        <f t="array" ref="S357">if(U357="","",XLOOKUP(U357,Master[Company],Master[Loading Location],"NA",0,1))</f>
        <v/>
      </c>
      <c r="T357" s="341" t="str">
        <f t="array" ref="T357">if(U357="","",XLOOKUP(U357,Master[Company],Master[Acronym],"NA",0,1))</f>
        <v/>
      </c>
      <c r="U357" s="341"/>
      <c r="V357" s="342"/>
      <c r="W357" s="342"/>
      <c r="X357" s="341"/>
      <c r="Y357" s="341" t="str">
        <f t="shared" si="11"/>
        <v/>
      </c>
      <c r="Z357" s="341"/>
      <c r="AA357" s="341"/>
      <c r="AB357" s="341"/>
      <c r="AC357" s="401"/>
      <c r="AD357" s="563"/>
      <c r="AE357" s="564"/>
      <c r="AF357" s="564"/>
      <c r="AG357" s="564"/>
      <c r="AH357" s="564"/>
      <c r="AI357" s="564"/>
      <c r="AJ357" s="564"/>
      <c r="AK357" s="565"/>
      <c r="AL357" s="564"/>
      <c r="AM357" s="564"/>
      <c r="AN357" s="564"/>
      <c r="AO357" s="564"/>
      <c r="AP357" s="564"/>
      <c r="AQ357" s="564"/>
      <c r="AR357" s="564"/>
      <c r="AS357" s="564"/>
      <c r="AT357" s="394"/>
      <c r="AU357" s="306"/>
      <c r="AV357" s="306"/>
      <c r="AW357" s="394"/>
      <c r="AX357" s="401"/>
      <c r="AY357" s="341"/>
      <c r="AZ357" s="341"/>
      <c r="BA357" s="341"/>
      <c r="BB357" s="341"/>
      <c r="BC357" s="393"/>
      <c r="BD357" s="341"/>
      <c r="BE357" s="341"/>
      <c r="BF357" s="341"/>
      <c r="BG357" s="402"/>
      <c r="BH357" s="403"/>
      <c r="BI357" s="405"/>
      <c r="BJ357" s="405"/>
      <c r="BK357" s="405"/>
      <c r="BL357" s="405"/>
      <c r="BM357" s="514"/>
    </row>
    <row r="358" ht="18.75" customHeight="1">
      <c r="A358" s="336" t="str">
        <f t="shared" si="12"/>
        <v/>
      </c>
      <c r="B358" s="506"/>
      <c r="C358" s="559"/>
      <c r="D358" s="560" t="str">
        <f t="shared" si="13"/>
        <v/>
      </c>
      <c r="E358" s="401"/>
      <c r="F358" s="394"/>
      <c r="G358" s="341" t="str">
        <f t="array" ref="G358">IF(C358="","",XLOOKUP(C358,'Master Data'!K:K,'Master Data'!N:N,"Input in Master Data",0,1))</f>
        <v/>
      </c>
      <c r="H358" s="341" t="str">
        <f t="array" ref="H358">IF(C358="","",XLOOKUP(C358,'Master Data'!K:K,'Master Data'!O:O,"Input in Master Data",0,1))</f>
        <v/>
      </c>
      <c r="I358" s="341" t="str">
        <f t="array" ref="I358">if(U358="","",XLOOKUP(U358,Master[Company],Master[Blow],"Unknown",0,1))</f>
        <v/>
      </c>
      <c r="J358" s="341" t="str">
        <f t="array" ref="J358">if(U358="","",XLOOKUP(U358,Master[Company],Master[Pigging],"Unknown",0,1))</f>
        <v/>
      </c>
      <c r="K358" s="341" t="str">
        <f t="array" ref="K358">if(U358="","",XLOOKUP(U358,Master[Company],Master[Load Method],"Unknown",0,1))</f>
        <v/>
      </c>
      <c r="L358" s="341" t="str">
        <f t="array" ref="L358">if(U358="","",XLOOKUP(U358,Master[Company],Master[Line Distance],"Unknown",0,1))</f>
        <v/>
      </c>
      <c r="M358" s="394"/>
      <c r="N358" s="341"/>
      <c r="O358" s="341"/>
      <c r="P358" s="341" t="str">
        <f t="array" ref="P358">if(U358="","",XLOOKUP(U358,Master[Company],Master[Terms],"NA",0,1))</f>
        <v/>
      </c>
      <c r="Q358" s="341" t="str">
        <f t="shared" si="14"/>
        <v/>
      </c>
      <c r="R358" s="341" t="str">
        <f t="array" ref="R358">if(U358="","",XLOOKUP(U358,Master[Company],Master[Group],"NA",0,1))</f>
        <v/>
      </c>
      <c r="S358" s="341" t="str">
        <f t="array" ref="S358">if(U358="","",XLOOKUP(U358,Master[Company],Master[Loading Location],"NA",0,1))</f>
        <v/>
      </c>
      <c r="T358" s="341" t="str">
        <f t="array" ref="T358">if(U358="","",XLOOKUP(U358,Master[Company],Master[Acronym],"NA",0,1))</f>
        <v/>
      </c>
      <c r="U358" s="341"/>
      <c r="V358" s="342"/>
      <c r="W358" s="342"/>
      <c r="X358" s="341"/>
      <c r="Y358" s="341" t="str">
        <f t="shared" si="11"/>
        <v/>
      </c>
      <c r="Z358" s="341"/>
      <c r="AA358" s="341"/>
      <c r="AB358" s="341"/>
      <c r="AC358" s="401"/>
      <c r="AD358" s="563"/>
      <c r="AE358" s="564"/>
      <c r="AF358" s="564"/>
      <c r="AG358" s="564"/>
      <c r="AH358" s="564"/>
      <c r="AI358" s="564"/>
      <c r="AJ358" s="564"/>
      <c r="AK358" s="565"/>
      <c r="AL358" s="564"/>
      <c r="AM358" s="564"/>
      <c r="AN358" s="564"/>
      <c r="AO358" s="564"/>
      <c r="AP358" s="564"/>
      <c r="AQ358" s="564"/>
      <c r="AR358" s="564"/>
      <c r="AS358" s="564"/>
      <c r="AT358" s="394"/>
      <c r="AU358" s="306"/>
      <c r="AV358" s="306"/>
      <c r="AW358" s="394"/>
      <c r="AX358" s="401"/>
      <c r="AY358" s="341"/>
      <c r="AZ358" s="341"/>
      <c r="BA358" s="341"/>
      <c r="BB358" s="341"/>
      <c r="BC358" s="393"/>
      <c r="BD358" s="341"/>
      <c r="BE358" s="341"/>
      <c r="BF358" s="341"/>
      <c r="BG358" s="402"/>
      <c r="BH358" s="403"/>
      <c r="BI358" s="405"/>
      <c r="BJ358" s="405"/>
      <c r="BK358" s="405"/>
      <c r="BL358" s="405"/>
      <c r="BM358" s="514"/>
    </row>
    <row r="359" ht="18.75" customHeight="1">
      <c r="A359" s="336" t="str">
        <f t="shared" si="12"/>
        <v/>
      </c>
      <c r="B359" s="506"/>
      <c r="C359" s="559"/>
      <c r="D359" s="560" t="str">
        <f t="shared" si="13"/>
        <v/>
      </c>
      <c r="E359" s="401"/>
      <c r="F359" s="394"/>
      <c r="G359" s="341" t="str">
        <f t="array" ref="G359">IF(C359="","",XLOOKUP(C359,'Master Data'!K:K,'Master Data'!N:N,"Input in Master Data",0,1))</f>
        <v/>
      </c>
      <c r="H359" s="341" t="str">
        <f t="array" ref="H359">IF(C359="","",XLOOKUP(C359,'Master Data'!K:K,'Master Data'!O:O,"Input in Master Data",0,1))</f>
        <v/>
      </c>
      <c r="I359" s="341" t="str">
        <f t="array" ref="I359">if(U359="","",XLOOKUP(U359,Master[Company],Master[Blow],"Unknown",0,1))</f>
        <v/>
      </c>
      <c r="J359" s="341" t="str">
        <f t="array" ref="J359">if(U359="","",XLOOKUP(U359,Master[Company],Master[Pigging],"Unknown",0,1))</f>
        <v/>
      </c>
      <c r="K359" s="341" t="str">
        <f t="array" ref="K359">if(U359="","",XLOOKUP(U359,Master[Company],Master[Load Method],"Unknown",0,1))</f>
        <v/>
      </c>
      <c r="L359" s="341" t="str">
        <f t="array" ref="L359">if(U359="","",XLOOKUP(U359,Master[Company],Master[Line Distance],"Unknown",0,1))</f>
        <v/>
      </c>
      <c r="M359" s="394"/>
      <c r="N359" s="341"/>
      <c r="O359" s="341"/>
      <c r="P359" s="341" t="str">
        <f t="array" ref="P359">if(U359="","",XLOOKUP(U359,Master[Company],Master[Terms],"NA",0,1))</f>
        <v/>
      </c>
      <c r="Q359" s="341" t="str">
        <f t="shared" si="14"/>
        <v/>
      </c>
      <c r="R359" s="341" t="str">
        <f t="array" ref="R359">if(U359="","",XLOOKUP(U359,Master[Company],Master[Group],"NA",0,1))</f>
        <v/>
      </c>
      <c r="S359" s="341" t="str">
        <f t="array" ref="S359">if(U359="","",XLOOKUP(U359,Master[Company],Master[Loading Location],"NA",0,1))</f>
        <v/>
      </c>
      <c r="T359" s="341" t="str">
        <f t="array" ref="T359">if(U359="","",XLOOKUP(U359,Master[Company],Master[Acronym],"NA",0,1))</f>
        <v/>
      </c>
      <c r="U359" s="341"/>
      <c r="V359" s="342"/>
      <c r="W359" s="342"/>
      <c r="X359" s="341"/>
      <c r="Y359" s="341" t="str">
        <f t="shared" si="11"/>
        <v/>
      </c>
      <c r="Z359" s="341"/>
      <c r="AA359" s="341"/>
      <c r="AB359" s="341"/>
      <c r="AC359" s="401"/>
      <c r="AD359" s="563"/>
      <c r="AE359" s="564"/>
      <c r="AF359" s="564"/>
      <c r="AG359" s="564"/>
      <c r="AH359" s="564"/>
      <c r="AI359" s="564"/>
      <c r="AJ359" s="564"/>
      <c r="AK359" s="565"/>
      <c r="AL359" s="564"/>
      <c r="AM359" s="564"/>
      <c r="AN359" s="564"/>
      <c r="AO359" s="564"/>
      <c r="AP359" s="564"/>
      <c r="AQ359" s="564"/>
      <c r="AR359" s="564"/>
      <c r="AS359" s="564"/>
      <c r="AT359" s="394"/>
      <c r="AU359" s="306"/>
      <c r="AV359" s="306"/>
      <c r="AW359" s="394"/>
      <c r="AX359" s="401"/>
      <c r="AY359" s="341"/>
      <c r="AZ359" s="341"/>
      <c r="BA359" s="341"/>
      <c r="BB359" s="341"/>
      <c r="BC359" s="393"/>
      <c r="BD359" s="341"/>
      <c r="BE359" s="341"/>
      <c r="BF359" s="341"/>
      <c r="BG359" s="402"/>
      <c r="BH359" s="403"/>
      <c r="BI359" s="405"/>
      <c r="BJ359" s="405"/>
      <c r="BK359" s="405"/>
      <c r="BL359" s="405"/>
      <c r="BM359" s="514"/>
    </row>
    <row r="360" ht="18.75" customHeight="1">
      <c r="A360" s="336" t="str">
        <f t="shared" si="12"/>
        <v/>
      </c>
      <c r="B360" s="506"/>
      <c r="C360" s="559"/>
      <c r="D360" s="560" t="str">
        <f t="shared" si="13"/>
        <v/>
      </c>
      <c r="E360" s="401"/>
      <c r="F360" s="394"/>
      <c r="G360" s="341" t="str">
        <f t="array" ref="G360">IF(C360="","",XLOOKUP(C360,'Master Data'!K:K,'Master Data'!N:N,"Input in Master Data",0,1))</f>
        <v/>
      </c>
      <c r="H360" s="341" t="str">
        <f t="array" ref="H360">IF(C360="","",XLOOKUP(C360,'Master Data'!K:K,'Master Data'!O:O,"Input in Master Data",0,1))</f>
        <v/>
      </c>
      <c r="I360" s="341" t="str">
        <f t="array" ref="I360">if(U360="","",XLOOKUP(U360,Master[Company],Master[Blow],"Unknown",0,1))</f>
        <v/>
      </c>
      <c r="J360" s="341" t="str">
        <f t="array" ref="J360">if(U360="","",XLOOKUP(U360,Master[Company],Master[Pigging],"Unknown",0,1))</f>
        <v/>
      </c>
      <c r="K360" s="341" t="str">
        <f t="array" ref="K360">if(U360="","",XLOOKUP(U360,Master[Company],Master[Load Method],"Unknown",0,1))</f>
        <v/>
      </c>
      <c r="L360" s="341" t="str">
        <f t="array" ref="L360">if(U360="","",XLOOKUP(U360,Master[Company],Master[Line Distance],"Unknown",0,1))</f>
        <v/>
      </c>
      <c r="M360" s="394"/>
      <c r="N360" s="341"/>
      <c r="O360" s="341"/>
      <c r="P360" s="341" t="str">
        <f t="array" ref="P360">if(U360="","",XLOOKUP(U360,Master[Company],Master[Terms],"NA",0,1))</f>
        <v/>
      </c>
      <c r="Q360" s="341" t="str">
        <f t="shared" si="14"/>
        <v/>
      </c>
      <c r="R360" s="341" t="str">
        <f t="array" ref="R360">if(U360="","",XLOOKUP(U360,Master[Company],Master[Group],"NA",0,1))</f>
        <v/>
      </c>
      <c r="S360" s="341" t="str">
        <f t="array" ref="S360">if(U360="","",XLOOKUP(U360,Master[Company],Master[Loading Location],"NA",0,1))</f>
        <v/>
      </c>
      <c r="T360" s="341" t="str">
        <f t="array" ref="T360">if(U360="","",XLOOKUP(U360,Master[Company],Master[Acronym],"NA",0,1))</f>
        <v/>
      </c>
      <c r="U360" s="341"/>
      <c r="V360" s="342"/>
      <c r="W360" s="342"/>
      <c r="X360" s="341"/>
      <c r="Y360" s="341" t="str">
        <f t="shared" si="11"/>
        <v/>
      </c>
      <c r="Z360" s="341"/>
      <c r="AA360" s="341"/>
      <c r="AB360" s="341"/>
      <c r="AC360" s="401"/>
      <c r="AD360" s="563"/>
      <c r="AE360" s="564"/>
      <c r="AF360" s="564"/>
      <c r="AG360" s="564"/>
      <c r="AH360" s="564"/>
      <c r="AI360" s="564"/>
      <c r="AJ360" s="564"/>
      <c r="AK360" s="565"/>
      <c r="AL360" s="564"/>
      <c r="AM360" s="564"/>
      <c r="AN360" s="564"/>
      <c r="AO360" s="564"/>
      <c r="AP360" s="564"/>
      <c r="AQ360" s="564"/>
      <c r="AR360" s="564"/>
      <c r="AS360" s="564"/>
      <c r="AT360" s="394"/>
      <c r="AU360" s="306"/>
      <c r="AV360" s="306"/>
      <c r="AW360" s="394"/>
      <c r="AX360" s="401"/>
      <c r="AY360" s="341"/>
      <c r="AZ360" s="341"/>
      <c r="BA360" s="341"/>
      <c r="BB360" s="341"/>
      <c r="BC360" s="393"/>
      <c r="BD360" s="341"/>
      <c r="BE360" s="341"/>
      <c r="BF360" s="341"/>
      <c r="BG360" s="402"/>
      <c r="BH360" s="403"/>
      <c r="BI360" s="405"/>
      <c r="BJ360" s="405"/>
      <c r="BK360" s="405"/>
      <c r="BL360" s="405"/>
      <c r="BM360" s="514"/>
    </row>
    <row r="361" ht="18.75" customHeight="1">
      <c r="A361" s="336" t="str">
        <f t="shared" si="12"/>
        <v/>
      </c>
      <c r="B361" s="506"/>
      <c r="C361" s="559"/>
      <c r="D361" s="560" t="str">
        <f t="shared" si="13"/>
        <v/>
      </c>
      <c r="E361" s="401"/>
      <c r="F361" s="394"/>
      <c r="G361" s="341" t="str">
        <f t="array" ref="G361">IF(C361="","",XLOOKUP(C361,'Master Data'!K:K,'Master Data'!N:N,"Input in Master Data",0,1))</f>
        <v/>
      </c>
      <c r="H361" s="341" t="str">
        <f t="array" ref="H361">IF(C361="","",XLOOKUP(C361,'Master Data'!K:K,'Master Data'!O:O,"Input in Master Data",0,1))</f>
        <v/>
      </c>
      <c r="I361" s="341" t="str">
        <f t="array" ref="I361">if(U361="","",XLOOKUP(U361,Master[Company],Master[Blow],"Unknown",0,1))</f>
        <v/>
      </c>
      <c r="J361" s="341" t="str">
        <f t="array" ref="J361">if(U361="","",XLOOKUP(U361,Master[Company],Master[Pigging],"Unknown",0,1))</f>
        <v/>
      </c>
      <c r="K361" s="341" t="str">
        <f t="array" ref="K361">if(U361="","",XLOOKUP(U361,Master[Company],Master[Load Method],"Unknown",0,1))</f>
        <v/>
      </c>
      <c r="L361" s="341" t="str">
        <f t="array" ref="L361">if(U361="","",XLOOKUP(U361,Master[Company],Master[Line Distance],"Unknown",0,1))</f>
        <v/>
      </c>
      <c r="M361" s="394"/>
      <c r="N361" s="341"/>
      <c r="O361" s="341"/>
      <c r="P361" s="341" t="str">
        <f t="array" ref="P361">if(U361="","",XLOOKUP(U361,Master[Company],Master[Terms],"NA",0,1))</f>
        <v/>
      </c>
      <c r="Q361" s="341" t="str">
        <f t="shared" si="14"/>
        <v/>
      </c>
      <c r="R361" s="341" t="str">
        <f t="array" ref="R361">if(U361="","",XLOOKUP(U361,Master[Company],Master[Group],"NA",0,1))</f>
        <v/>
      </c>
      <c r="S361" s="341" t="str">
        <f t="array" ref="S361">if(U361="","",XLOOKUP(U361,Master[Company],Master[Loading Location],"NA",0,1))</f>
        <v/>
      </c>
      <c r="T361" s="341" t="str">
        <f t="array" ref="T361">if(U361="","",XLOOKUP(U361,Master[Company],Master[Acronym],"NA",0,1))</f>
        <v/>
      </c>
      <c r="U361" s="341"/>
      <c r="V361" s="342"/>
      <c r="W361" s="342"/>
      <c r="X361" s="341"/>
      <c r="Y361" s="341" t="str">
        <f t="shared" si="11"/>
        <v/>
      </c>
      <c r="Z361" s="341"/>
      <c r="AA361" s="341"/>
      <c r="AB361" s="341"/>
      <c r="AC361" s="401"/>
      <c r="AD361" s="563"/>
      <c r="AE361" s="564"/>
      <c r="AF361" s="564"/>
      <c r="AG361" s="564"/>
      <c r="AH361" s="564"/>
      <c r="AI361" s="564"/>
      <c r="AJ361" s="564"/>
      <c r="AK361" s="565"/>
      <c r="AL361" s="564"/>
      <c r="AM361" s="564"/>
      <c r="AN361" s="564"/>
      <c r="AO361" s="564"/>
      <c r="AP361" s="564"/>
      <c r="AQ361" s="564"/>
      <c r="AR361" s="564"/>
      <c r="AS361" s="564"/>
      <c r="AT361" s="394"/>
      <c r="AU361" s="306"/>
      <c r="AV361" s="306"/>
      <c r="AW361" s="394"/>
      <c r="AX361" s="401"/>
      <c r="AY361" s="341"/>
      <c r="AZ361" s="341"/>
      <c r="BA361" s="341"/>
      <c r="BB361" s="341"/>
      <c r="BC361" s="393"/>
      <c r="BD361" s="341"/>
      <c r="BE361" s="341"/>
      <c r="BF361" s="341"/>
      <c r="BG361" s="402"/>
      <c r="BH361" s="403"/>
      <c r="BI361" s="405"/>
      <c r="BJ361" s="405"/>
      <c r="BK361" s="405"/>
      <c r="BL361" s="405"/>
      <c r="BM361" s="514"/>
    </row>
    <row r="362" ht="18.75" customHeight="1">
      <c r="A362" s="336" t="str">
        <f t="shared" si="12"/>
        <v/>
      </c>
      <c r="B362" s="506"/>
      <c r="C362" s="559"/>
      <c r="D362" s="560" t="str">
        <f t="shared" si="13"/>
        <v/>
      </c>
      <c r="E362" s="401"/>
      <c r="F362" s="394"/>
      <c r="G362" s="341" t="str">
        <f t="array" ref="G362">IF(C362="","",XLOOKUP(C362,'Master Data'!K:K,'Master Data'!N:N,"Input in Master Data",0,1))</f>
        <v/>
      </c>
      <c r="H362" s="341" t="str">
        <f t="array" ref="H362">IF(C362="","",XLOOKUP(C362,'Master Data'!K:K,'Master Data'!O:O,"Input in Master Data",0,1))</f>
        <v/>
      </c>
      <c r="I362" s="341" t="str">
        <f t="array" ref="I362">if(U362="","",XLOOKUP(U362,Master[Company],Master[Blow],"Unknown",0,1))</f>
        <v/>
      </c>
      <c r="J362" s="341" t="str">
        <f t="array" ref="J362">if(U362="","",XLOOKUP(U362,Master[Company],Master[Pigging],"Unknown",0,1))</f>
        <v/>
      </c>
      <c r="K362" s="341" t="str">
        <f t="array" ref="K362">if(U362="","",XLOOKUP(U362,Master[Company],Master[Load Method],"Unknown",0,1))</f>
        <v/>
      </c>
      <c r="L362" s="341" t="str">
        <f t="array" ref="L362">if(U362="","",XLOOKUP(U362,Master[Company],Master[Line Distance],"Unknown",0,1))</f>
        <v/>
      </c>
      <c r="M362" s="394"/>
      <c r="N362" s="341"/>
      <c r="O362" s="341"/>
      <c r="P362" s="341" t="str">
        <f t="array" ref="P362">if(U362="","",XLOOKUP(U362,Master[Company],Master[Terms],"NA",0,1))</f>
        <v/>
      </c>
      <c r="Q362" s="341" t="str">
        <f t="shared" si="14"/>
        <v/>
      </c>
      <c r="R362" s="341" t="str">
        <f t="array" ref="R362">if(U362="","",XLOOKUP(U362,Master[Company],Master[Group],"NA",0,1))</f>
        <v/>
      </c>
      <c r="S362" s="341" t="str">
        <f t="array" ref="S362">if(U362="","",XLOOKUP(U362,Master[Company],Master[Loading Location],"NA",0,1))</f>
        <v/>
      </c>
      <c r="T362" s="341" t="str">
        <f t="array" ref="T362">if(U362="","",XLOOKUP(U362,Master[Company],Master[Acronym],"NA",0,1))</f>
        <v/>
      </c>
      <c r="U362" s="341"/>
      <c r="V362" s="342"/>
      <c r="W362" s="342"/>
      <c r="X362" s="341"/>
      <c r="Y362" s="341" t="str">
        <f t="shared" si="11"/>
        <v/>
      </c>
      <c r="Z362" s="341"/>
      <c r="AA362" s="341"/>
      <c r="AB362" s="341"/>
      <c r="AC362" s="401"/>
      <c r="AD362" s="563"/>
      <c r="AE362" s="564"/>
      <c r="AF362" s="564"/>
      <c r="AG362" s="564"/>
      <c r="AH362" s="564"/>
      <c r="AI362" s="564"/>
      <c r="AJ362" s="564"/>
      <c r="AK362" s="565"/>
      <c r="AL362" s="564"/>
      <c r="AM362" s="564"/>
      <c r="AN362" s="564"/>
      <c r="AO362" s="564"/>
      <c r="AP362" s="564"/>
      <c r="AQ362" s="564"/>
      <c r="AR362" s="564"/>
      <c r="AS362" s="564"/>
      <c r="AT362" s="394"/>
      <c r="AU362" s="306"/>
      <c r="AV362" s="306"/>
      <c r="AW362" s="394"/>
      <c r="AX362" s="401"/>
      <c r="AY362" s="341"/>
      <c r="AZ362" s="341"/>
      <c r="BA362" s="341"/>
      <c r="BB362" s="341"/>
      <c r="BC362" s="393"/>
      <c r="BD362" s="341"/>
      <c r="BE362" s="341"/>
      <c r="BF362" s="341"/>
      <c r="BG362" s="402"/>
      <c r="BH362" s="403"/>
      <c r="BI362" s="405"/>
      <c r="BJ362" s="405"/>
      <c r="BK362" s="405"/>
      <c r="BL362" s="405"/>
      <c r="BM362" s="514"/>
    </row>
    <row r="363" ht="18.75" customHeight="1">
      <c r="A363" s="336" t="str">
        <f t="shared" si="12"/>
        <v/>
      </c>
      <c r="B363" s="506"/>
      <c r="C363" s="559"/>
      <c r="D363" s="560" t="str">
        <f t="shared" si="13"/>
        <v/>
      </c>
      <c r="E363" s="401"/>
      <c r="F363" s="394"/>
      <c r="G363" s="341" t="str">
        <f t="array" ref="G363">IF(C363="","",XLOOKUP(C363,'Master Data'!K:K,'Master Data'!N:N,"Input in Master Data",0,1))</f>
        <v/>
      </c>
      <c r="H363" s="341" t="str">
        <f t="array" ref="H363">IF(C363="","",XLOOKUP(C363,'Master Data'!K:K,'Master Data'!O:O,"Input in Master Data",0,1))</f>
        <v/>
      </c>
      <c r="I363" s="341" t="str">
        <f t="array" ref="I363">if(U363="","",XLOOKUP(U363,Master[Company],Master[Blow],"Unknown",0,1))</f>
        <v/>
      </c>
      <c r="J363" s="341" t="str">
        <f t="array" ref="J363">if(U363="","",XLOOKUP(U363,Master[Company],Master[Pigging],"Unknown",0,1))</f>
        <v/>
      </c>
      <c r="K363" s="341" t="str">
        <f t="array" ref="K363">if(U363="","",XLOOKUP(U363,Master[Company],Master[Load Method],"Unknown",0,1))</f>
        <v/>
      </c>
      <c r="L363" s="341" t="str">
        <f t="array" ref="L363">if(U363="","",XLOOKUP(U363,Master[Company],Master[Line Distance],"Unknown",0,1))</f>
        <v/>
      </c>
      <c r="M363" s="394"/>
      <c r="N363" s="341"/>
      <c r="O363" s="341"/>
      <c r="P363" s="341" t="str">
        <f t="array" ref="P363">if(U363="","",XLOOKUP(U363,Master[Company],Master[Terms],"NA",0,1))</f>
        <v/>
      </c>
      <c r="Q363" s="341" t="str">
        <f t="shared" si="14"/>
        <v/>
      </c>
      <c r="R363" s="341" t="str">
        <f t="array" ref="R363">if(U363="","",XLOOKUP(U363,Master[Company],Master[Group],"NA",0,1))</f>
        <v/>
      </c>
      <c r="S363" s="341" t="str">
        <f t="array" ref="S363">if(U363="","",XLOOKUP(U363,Master[Company],Master[Loading Location],"NA",0,1))</f>
        <v/>
      </c>
      <c r="T363" s="341" t="str">
        <f t="array" ref="T363">if(U363="","",XLOOKUP(U363,Master[Company],Master[Acronym],"NA",0,1))</f>
        <v/>
      </c>
      <c r="U363" s="341"/>
      <c r="V363" s="342"/>
      <c r="W363" s="342"/>
      <c r="X363" s="341"/>
      <c r="Y363" s="341" t="str">
        <f t="shared" si="11"/>
        <v/>
      </c>
      <c r="Z363" s="341"/>
      <c r="AA363" s="341"/>
      <c r="AB363" s="341"/>
      <c r="AC363" s="401"/>
      <c r="AD363" s="563"/>
      <c r="AE363" s="564"/>
      <c r="AF363" s="564"/>
      <c r="AG363" s="564"/>
      <c r="AH363" s="564"/>
      <c r="AI363" s="564"/>
      <c r="AJ363" s="564"/>
      <c r="AK363" s="565"/>
      <c r="AL363" s="564"/>
      <c r="AM363" s="564"/>
      <c r="AN363" s="564"/>
      <c r="AO363" s="564"/>
      <c r="AP363" s="564"/>
      <c r="AQ363" s="564"/>
      <c r="AR363" s="564"/>
      <c r="AS363" s="564"/>
      <c r="AT363" s="394"/>
      <c r="AU363" s="306"/>
      <c r="AV363" s="306"/>
      <c r="AW363" s="394"/>
      <c r="AX363" s="401"/>
      <c r="AY363" s="341"/>
      <c r="AZ363" s="341"/>
      <c r="BA363" s="341"/>
      <c r="BB363" s="341"/>
      <c r="BC363" s="393"/>
      <c r="BD363" s="341"/>
      <c r="BE363" s="341"/>
      <c r="BF363" s="341"/>
      <c r="BG363" s="402"/>
      <c r="BH363" s="403"/>
      <c r="BI363" s="405"/>
      <c r="BJ363" s="405"/>
      <c r="BK363" s="405"/>
      <c r="BL363" s="405"/>
      <c r="BM363" s="514"/>
    </row>
    <row r="364" ht="18.75" customHeight="1">
      <c r="A364" s="336" t="str">
        <f t="shared" si="12"/>
        <v/>
      </c>
      <c r="B364" s="506"/>
      <c r="C364" s="559"/>
      <c r="D364" s="560" t="str">
        <f t="shared" si="13"/>
        <v/>
      </c>
      <c r="E364" s="401"/>
      <c r="F364" s="394"/>
      <c r="G364" s="341" t="str">
        <f t="array" ref="G364">IF(C364="","",XLOOKUP(C364,'Master Data'!K:K,'Master Data'!N:N,"Input in Master Data",0,1))</f>
        <v/>
      </c>
      <c r="H364" s="341" t="str">
        <f t="array" ref="H364">IF(C364="","",XLOOKUP(C364,'Master Data'!K:K,'Master Data'!O:O,"Input in Master Data",0,1))</f>
        <v/>
      </c>
      <c r="I364" s="341" t="str">
        <f t="array" ref="I364">if(U364="","",XLOOKUP(U364,Master[Company],Master[Blow],"Unknown",0,1))</f>
        <v/>
      </c>
      <c r="J364" s="341" t="str">
        <f t="array" ref="J364">if(U364="","",XLOOKUP(U364,Master[Company],Master[Pigging],"Unknown",0,1))</f>
        <v/>
      </c>
      <c r="K364" s="341" t="str">
        <f t="array" ref="K364">if(U364="","",XLOOKUP(U364,Master[Company],Master[Load Method],"Unknown",0,1))</f>
        <v/>
      </c>
      <c r="L364" s="341" t="str">
        <f t="array" ref="L364">if(U364="","",XLOOKUP(U364,Master[Company],Master[Line Distance],"Unknown",0,1))</f>
        <v/>
      </c>
      <c r="M364" s="394"/>
      <c r="N364" s="341"/>
      <c r="O364" s="341"/>
      <c r="P364" s="341" t="str">
        <f t="array" ref="P364">if(U364="","",XLOOKUP(U364,Master[Company],Master[Terms],"NA",0,1))</f>
        <v/>
      </c>
      <c r="Q364" s="341" t="str">
        <f t="shared" si="14"/>
        <v/>
      </c>
      <c r="R364" s="341" t="str">
        <f t="array" ref="R364">if(U364="","",XLOOKUP(U364,Master[Company],Master[Group],"NA",0,1))</f>
        <v/>
      </c>
      <c r="S364" s="341" t="str">
        <f t="array" ref="S364">if(U364="","",XLOOKUP(U364,Master[Company],Master[Loading Location],"NA",0,1))</f>
        <v/>
      </c>
      <c r="T364" s="341" t="str">
        <f t="array" ref="T364">if(U364="","",XLOOKUP(U364,Master[Company],Master[Acronym],"NA",0,1))</f>
        <v/>
      </c>
      <c r="U364" s="341"/>
      <c r="V364" s="342"/>
      <c r="W364" s="342"/>
      <c r="X364" s="341"/>
      <c r="Y364" s="341" t="str">
        <f t="shared" si="11"/>
        <v/>
      </c>
      <c r="Z364" s="341"/>
      <c r="AA364" s="341"/>
      <c r="AB364" s="341"/>
      <c r="AC364" s="401"/>
      <c r="AD364" s="563"/>
      <c r="AE364" s="564"/>
      <c r="AF364" s="564"/>
      <c r="AG364" s="564"/>
      <c r="AH364" s="564"/>
      <c r="AI364" s="564"/>
      <c r="AJ364" s="564"/>
      <c r="AK364" s="565"/>
      <c r="AL364" s="564"/>
      <c r="AM364" s="564"/>
      <c r="AN364" s="564"/>
      <c r="AO364" s="564"/>
      <c r="AP364" s="564"/>
      <c r="AQ364" s="564"/>
      <c r="AR364" s="564"/>
      <c r="AS364" s="564"/>
      <c r="AT364" s="394"/>
      <c r="AU364" s="306"/>
      <c r="AV364" s="306"/>
      <c r="AW364" s="394"/>
      <c r="AX364" s="401"/>
      <c r="AY364" s="341"/>
      <c r="AZ364" s="341"/>
      <c r="BA364" s="341"/>
      <c r="BB364" s="341"/>
      <c r="BC364" s="393"/>
      <c r="BD364" s="341"/>
      <c r="BE364" s="341"/>
      <c r="BF364" s="341"/>
      <c r="BG364" s="402"/>
      <c r="BH364" s="403"/>
      <c r="BI364" s="405"/>
      <c r="BJ364" s="405"/>
      <c r="BK364" s="405"/>
      <c r="BL364" s="405"/>
      <c r="BM364" s="514"/>
    </row>
    <row r="365" ht="18.75" customHeight="1">
      <c r="A365" s="336" t="str">
        <f t="shared" si="12"/>
        <v/>
      </c>
      <c r="B365" s="506"/>
      <c r="C365" s="559"/>
      <c r="D365" s="560" t="str">
        <f t="shared" si="13"/>
        <v/>
      </c>
      <c r="E365" s="401"/>
      <c r="F365" s="394"/>
      <c r="G365" s="341" t="str">
        <f t="array" ref="G365">IF(C365="","",XLOOKUP(C365,'Master Data'!K:K,'Master Data'!N:N,"Input in Master Data",0,1))</f>
        <v/>
      </c>
      <c r="H365" s="341" t="str">
        <f t="array" ref="H365">IF(C365="","",XLOOKUP(C365,'Master Data'!K:K,'Master Data'!O:O,"Input in Master Data",0,1))</f>
        <v/>
      </c>
      <c r="I365" s="341" t="str">
        <f t="array" ref="I365">if(U365="","",XLOOKUP(U365,Master[Company],Master[Blow],"Unknown",0,1))</f>
        <v/>
      </c>
      <c r="J365" s="341" t="str">
        <f t="array" ref="J365">if(U365="","",XLOOKUP(U365,Master[Company],Master[Pigging],"Unknown",0,1))</f>
        <v/>
      </c>
      <c r="K365" s="341" t="str">
        <f t="array" ref="K365">if(U365="","",XLOOKUP(U365,Master[Company],Master[Load Method],"Unknown",0,1))</f>
        <v/>
      </c>
      <c r="L365" s="341" t="str">
        <f t="array" ref="L365">if(U365="","",XLOOKUP(U365,Master[Company],Master[Line Distance],"Unknown",0,1))</f>
        <v/>
      </c>
      <c r="M365" s="394"/>
      <c r="N365" s="341"/>
      <c r="O365" s="341"/>
      <c r="P365" s="341" t="str">
        <f t="array" ref="P365">if(U365="","",XLOOKUP(U365,Master[Company],Master[Terms],"NA",0,1))</f>
        <v/>
      </c>
      <c r="Q365" s="341" t="str">
        <f t="shared" si="14"/>
        <v/>
      </c>
      <c r="R365" s="341" t="str">
        <f t="array" ref="R365">if(U365="","",XLOOKUP(U365,Master[Company],Master[Group],"NA",0,1))</f>
        <v/>
      </c>
      <c r="S365" s="341" t="str">
        <f t="array" ref="S365">if(U365="","",XLOOKUP(U365,Master[Company],Master[Loading Location],"NA",0,1))</f>
        <v/>
      </c>
      <c r="T365" s="341" t="str">
        <f t="array" ref="T365">if(U365="","",XLOOKUP(U365,Master[Company],Master[Acronym],"NA",0,1))</f>
        <v/>
      </c>
      <c r="U365" s="341"/>
      <c r="V365" s="342"/>
      <c r="W365" s="342"/>
      <c r="X365" s="341"/>
      <c r="Y365" s="341" t="str">
        <f t="shared" si="11"/>
        <v/>
      </c>
      <c r="Z365" s="341"/>
      <c r="AA365" s="341"/>
      <c r="AB365" s="341"/>
      <c r="AC365" s="401"/>
      <c r="AD365" s="563"/>
      <c r="AE365" s="564"/>
      <c r="AF365" s="564"/>
      <c r="AG365" s="564"/>
      <c r="AH365" s="564"/>
      <c r="AI365" s="564"/>
      <c r="AJ365" s="564"/>
      <c r="AK365" s="565"/>
      <c r="AL365" s="564"/>
      <c r="AM365" s="564"/>
      <c r="AN365" s="564"/>
      <c r="AO365" s="564"/>
      <c r="AP365" s="564"/>
      <c r="AQ365" s="564"/>
      <c r="AR365" s="564"/>
      <c r="AS365" s="564"/>
      <c r="AT365" s="394"/>
      <c r="AU365" s="306"/>
      <c r="AV365" s="306"/>
      <c r="AW365" s="394"/>
      <c r="AX365" s="401"/>
      <c r="AY365" s="341"/>
      <c r="AZ365" s="341"/>
      <c r="BA365" s="341"/>
      <c r="BB365" s="341"/>
      <c r="BC365" s="393"/>
      <c r="BD365" s="341"/>
      <c r="BE365" s="341"/>
      <c r="BF365" s="341"/>
      <c r="BG365" s="402"/>
      <c r="BH365" s="403"/>
      <c r="BI365" s="405"/>
      <c r="BJ365" s="405"/>
      <c r="BK365" s="405"/>
      <c r="BL365" s="405"/>
      <c r="BM365" s="514"/>
    </row>
    <row r="366" ht="18.75" customHeight="1">
      <c r="A366" s="336" t="str">
        <f t="shared" si="12"/>
        <v/>
      </c>
      <c r="B366" s="506"/>
      <c r="C366" s="559"/>
      <c r="D366" s="560" t="str">
        <f t="shared" si="13"/>
        <v/>
      </c>
      <c r="E366" s="401"/>
      <c r="F366" s="394"/>
      <c r="G366" s="341" t="str">
        <f t="array" ref="G366">IF(C366="","",XLOOKUP(C366,'Master Data'!K:K,'Master Data'!N:N,"Input in Master Data",0,1))</f>
        <v/>
      </c>
      <c r="H366" s="341" t="str">
        <f t="array" ref="H366">IF(C366="","",XLOOKUP(C366,'Master Data'!K:K,'Master Data'!O:O,"Input in Master Data",0,1))</f>
        <v/>
      </c>
      <c r="I366" s="341" t="str">
        <f t="array" ref="I366">if(U366="","",XLOOKUP(U366,Master[Company],Master[Blow],"Unknown",0,1))</f>
        <v/>
      </c>
      <c r="J366" s="341" t="str">
        <f t="array" ref="J366">if(U366="","",XLOOKUP(U366,Master[Company],Master[Pigging],"Unknown",0,1))</f>
        <v/>
      </c>
      <c r="K366" s="341" t="str">
        <f t="array" ref="K366">if(U366="","",XLOOKUP(U366,Master[Company],Master[Load Method],"Unknown",0,1))</f>
        <v/>
      </c>
      <c r="L366" s="341" t="str">
        <f t="array" ref="L366">if(U366="","",XLOOKUP(U366,Master[Company],Master[Line Distance],"Unknown",0,1))</f>
        <v/>
      </c>
      <c r="M366" s="394"/>
      <c r="N366" s="341"/>
      <c r="O366" s="341"/>
      <c r="P366" s="341" t="str">
        <f t="array" ref="P366">if(U366="","",XLOOKUP(U366,Master[Company],Master[Terms],"NA",0,1))</f>
        <v/>
      </c>
      <c r="Q366" s="341" t="str">
        <f t="shared" si="14"/>
        <v/>
      </c>
      <c r="R366" s="341" t="str">
        <f t="array" ref="R366">if(U366="","",XLOOKUP(U366,Master[Company],Master[Group],"NA",0,1))</f>
        <v/>
      </c>
      <c r="S366" s="341" t="str">
        <f t="array" ref="S366">if(U366="","",XLOOKUP(U366,Master[Company],Master[Loading Location],"NA",0,1))</f>
        <v/>
      </c>
      <c r="T366" s="341" t="str">
        <f t="array" ref="T366">if(U366="","",XLOOKUP(U366,Master[Company],Master[Acronym],"NA",0,1))</f>
        <v/>
      </c>
      <c r="U366" s="341"/>
      <c r="V366" s="342"/>
      <c r="W366" s="342"/>
      <c r="X366" s="341"/>
      <c r="Y366" s="341" t="str">
        <f t="shared" si="11"/>
        <v/>
      </c>
      <c r="Z366" s="341"/>
      <c r="AA366" s="341"/>
      <c r="AB366" s="341"/>
      <c r="AC366" s="401"/>
      <c r="AD366" s="563"/>
      <c r="AE366" s="564"/>
      <c r="AF366" s="564"/>
      <c r="AG366" s="564"/>
      <c r="AH366" s="564"/>
      <c r="AI366" s="564"/>
      <c r="AJ366" s="564"/>
      <c r="AK366" s="565"/>
      <c r="AL366" s="564"/>
      <c r="AM366" s="564"/>
      <c r="AN366" s="564"/>
      <c r="AO366" s="564"/>
      <c r="AP366" s="564"/>
      <c r="AQ366" s="564"/>
      <c r="AR366" s="564"/>
      <c r="AS366" s="564"/>
      <c r="AT366" s="394"/>
      <c r="AU366" s="306"/>
      <c r="AV366" s="306"/>
      <c r="AW366" s="394"/>
      <c r="AX366" s="401"/>
      <c r="AY366" s="341"/>
      <c r="AZ366" s="341"/>
      <c r="BA366" s="341"/>
      <c r="BB366" s="341"/>
      <c r="BC366" s="393"/>
      <c r="BD366" s="341"/>
      <c r="BE366" s="341"/>
      <c r="BF366" s="341"/>
      <c r="BG366" s="402"/>
      <c r="BH366" s="403"/>
      <c r="BI366" s="405"/>
      <c r="BJ366" s="405"/>
      <c r="BK366" s="405"/>
      <c r="BL366" s="405"/>
      <c r="BM366" s="514"/>
    </row>
    <row r="367" ht="18.75" customHeight="1">
      <c r="A367" s="336" t="str">
        <f t="shared" si="12"/>
        <v/>
      </c>
      <c r="B367" s="506"/>
      <c r="C367" s="559"/>
      <c r="D367" s="560" t="str">
        <f t="shared" si="13"/>
        <v/>
      </c>
      <c r="E367" s="401"/>
      <c r="F367" s="394"/>
      <c r="G367" s="341" t="str">
        <f t="array" ref="G367">IF(C367="","",XLOOKUP(C367,'Master Data'!K:K,'Master Data'!N:N,"Input in Master Data",0,1))</f>
        <v/>
      </c>
      <c r="H367" s="341" t="str">
        <f t="array" ref="H367">IF(C367="","",XLOOKUP(C367,'Master Data'!K:K,'Master Data'!O:O,"Input in Master Data",0,1))</f>
        <v/>
      </c>
      <c r="I367" s="341" t="str">
        <f t="array" ref="I367">if(U367="","",XLOOKUP(U367,Master[Company],Master[Blow],"Unknown",0,1))</f>
        <v/>
      </c>
      <c r="J367" s="341" t="str">
        <f t="array" ref="J367">if(U367="","",XLOOKUP(U367,Master[Company],Master[Pigging],"Unknown",0,1))</f>
        <v/>
      </c>
      <c r="K367" s="341" t="str">
        <f t="array" ref="K367">if(U367="","",XLOOKUP(U367,Master[Company],Master[Load Method],"Unknown",0,1))</f>
        <v/>
      </c>
      <c r="L367" s="341" t="str">
        <f t="array" ref="L367">if(U367="","",XLOOKUP(U367,Master[Company],Master[Line Distance],"Unknown",0,1))</f>
        <v/>
      </c>
      <c r="M367" s="394"/>
      <c r="N367" s="341"/>
      <c r="O367" s="341"/>
      <c r="P367" s="341" t="str">
        <f t="array" ref="P367">if(U367="","",XLOOKUP(U367,Master[Company],Master[Terms],"NA",0,1))</f>
        <v/>
      </c>
      <c r="Q367" s="341" t="str">
        <f t="shared" si="14"/>
        <v/>
      </c>
      <c r="R367" s="341" t="str">
        <f t="array" ref="R367">if(U367="","",XLOOKUP(U367,Master[Company],Master[Group],"NA",0,1))</f>
        <v/>
      </c>
      <c r="S367" s="341" t="str">
        <f t="array" ref="S367">if(U367="","",XLOOKUP(U367,Master[Company],Master[Loading Location],"NA",0,1))</f>
        <v/>
      </c>
      <c r="T367" s="341" t="str">
        <f t="array" ref="T367">if(U367="","",XLOOKUP(U367,Master[Company],Master[Acronym],"NA",0,1))</f>
        <v/>
      </c>
      <c r="U367" s="341"/>
      <c r="V367" s="342"/>
      <c r="W367" s="342"/>
      <c r="X367" s="341"/>
      <c r="Y367" s="341" t="str">
        <f t="shared" si="11"/>
        <v/>
      </c>
      <c r="Z367" s="341"/>
      <c r="AA367" s="341"/>
      <c r="AB367" s="341"/>
      <c r="AC367" s="401"/>
      <c r="AD367" s="563"/>
      <c r="AE367" s="564"/>
      <c r="AF367" s="564"/>
      <c r="AG367" s="564"/>
      <c r="AH367" s="564"/>
      <c r="AI367" s="564"/>
      <c r="AJ367" s="564"/>
      <c r="AK367" s="565"/>
      <c r="AL367" s="564"/>
      <c r="AM367" s="564"/>
      <c r="AN367" s="564"/>
      <c r="AO367" s="564"/>
      <c r="AP367" s="564"/>
      <c r="AQ367" s="564"/>
      <c r="AR367" s="564"/>
      <c r="AS367" s="564"/>
      <c r="AT367" s="394"/>
      <c r="AU367" s="306"/>
      <c r="AV367" s="306"/>
      <c r="AW367" s="394"/>
      <c r="AX367" s="401"/>
      <c r="AY367" s="341"/>
      <c r="AZ367" s="341"/>
      <c r="BA367" s="341"/>
      <c r="BB367" s="341"/>
      <c r="BC367" s="393"/>
      <c r="BD367" s="341"/>
      <c r="BE367" s="341"/>
      <c r="BF367" s="341"/>
      <c r="BG367" s="402"/>
      <c r="BH367" s="403"/>
      <c r="BI367" s="405"/>
      <c r="BJ367" s="405"/>
      <c r="BK367" s="405"/>
      <c r="BL367" s="405"/>
      <c r="BM367" s="514"/>
    </row>
    <row r="368" ht="18.75" customHeight="1">
      <c r="A368" s="336" t="str">
        <f t="shared" si="12"/>
        <v/>
      </c>
      <c r="B368" s="506"/>
      <c r="C368" s="559"/>
      <c r="D368" s="560" t="str">
        <f t="shared" si="13"/>
        <v/>
      </c>
      <c r="E368" s="401"/>
      <c r="F368" s="394"/>
      <c r="G368" s="341" t="str">
        <f t="array" ref="G368">IF(C368="","",XLOOKUP(C368,'Master Data'!K:K,'Master Data'!N:N,"Input in Master Data",0,1))</f>
        <v/>
      </c>
      <c r="H368" s="341" t="str">
        <f t="array" ref="H368">IF(C368="","",XLOOKUP(C368,'Master Data'!K:K,'Master Data'!O:O,"Input in Master Data",0,1))</f>
        <v/>
      </c>
      <c r="I368" s="341" t="str">
        <f t="array" ref="I368">if(U368="","",XLOOKUP(U368,Master[Company],Master[Blow],"Unknown",0,1))</f>
        <v/>
      </c>
      <c r="J368" s="341" t="str">
        <f t="array" ref="J368">if(U368="","",XLOOKUP(U368,Master[Company],Master[Pigging],"Unknown",0,1))</f>
        <v/>
      </c>
      <c r="K368" s="341" t="str">
        <f t="array" ref="K368">if(U368="","",XLOOKUP(U368,Master[Company],Master[Load Method],"Unknown",0,1))</f>
        <v/>
      </c>
      <c r="L368" s="341" t="str">
        <f t="array" ref="L368">if(U368="","",XLOOKUP(U368,Master[Company],Master[Line Distance],"Unknown",0,1))</f>
        <v/>
      </c>
      <c r="M368" s="394"/>
      <c r="N368" s="341"/>
      <c r="O368" s="341"/>
      <c r="P368" s="341" t="str">
        <f t="array" ref="P368">if(U368="","",XLOOKUP(U368,Master[Company],Master[Terms],"NA",0,1))</f>
        <v/>
      </c>
      <c r="Q368" s="341" t="str">
        <f t="shared" si="14"/>
        <v/>
      </c>
      <c r="R368" s="341" t="str">
        <f t="array" ref="R368">if(U368="","",XLOOKUP(U368,Master[Company],Master[Group],"NA",0,1))</f>
        <v/>
      </c>
      <c r="S368" s="341" t="str">
        <f t="array" ref="S368">if(U368="","",XLOOKUP(U368,Master[Company],Master[Loading Location],"NA",0,1))</f>
        <v/>
      </c>
      <c r="T368" s="341" t="str">
        <f t="array" ref="T368">if(U368="","",XLOOKUP(U368,Master[Company],Master[Acronym],"NA",0,1))</f>
        <v/>
      </c>
      <c r="U368" s="341"/>
      <c r="V368" s="342"/>
      <c r="W368" s="342"/>
      <c r="X368" s="341"/>
      <c r="Y368" s="341" t="str">
        <f t="shared" si="11"/>
        <v/>
      </c>
      <c r="Z368" s="341"/>
      <c r="AA368" s="341"/>
      <c r="AB368" s="341"/>
      <c r="AC368" s="401"/>
      <c r="AD368" s="563"/>
      <c r="AE368" s="564"/>
      <c r="AF368" s="564"/>
      <c r="AG368" s="564"/>
      <c r="AH368" s="564"/>
      <c r="AI368" s="564"/>
      <c r="AJ368" s="564"/>
      <c r="AK368" s="565"/>
      <c r="AL368" s="564"/>
      <c r="AM368" s="564"/>
      <c r="AN368" s="564"/>
      <c r="AO368" s="564"/>
      <c r="AP368" s="564"/>
      <c r="AQ368" s="564"/>
      <c r="AR368" s="564"/>
      <c r="AS368" s="564"/>
      <c r="AT368" s="394"/>
      <c r="AU368" s="306"/>
      <c r="AV368" s="306"/>
      <c r="AW368" s="394"/>
      <c r="AX368" s="401"/>
      <c r="AY368" s="341"/>
      <c r="AZ368" s="341"/>
      <c r="BA368" s="341"/>
      <c r="BB368" s="341"/>
      <c r="BC368" s="393"/>
      <c r="BD368" s="341"/>
      <c r="BE368" s="341"/>
      <c r="BF368" s="341"/>
      <c r="BG368" s="402"/>
      <c r="BH368" s="403"/>
      <c r="BI368" s="405"/>
      <c r="BJ368" s="405"/>
      <c r="BK368" s="405"/>
      <c r="BL368" s="405"/>
      <c r="BM368" s="514"/>
    </row>
    <row r="369" ht="18.75" customHeight="1">
      <c r="A369" s="336" t="str">
        <f t="shared" si="12"/>
        <v/>
      </c>
      <c r="B369" s="506"/>
      <c r="C369" s="559"/>
      <c r="D369" s="560" t="str">
        <f t="shared" si="13"/>
        <v/>
      </c>
      <c r="E369" s="401"/>
      <c r="F369" s="394"/>
      <c r="G369" s="341" t="str">
        <f t="array" ref="G369">IF(C369="","",XLOOKUP(C369,'Master Data'!K:K,'Master Data'!N:N,"Input in Master Data",0,1))</f>
        <v/>
      </c>
      <c r="H369" s="341" t="str">
        <f t="array" ref="H369">IF(C369="","",XLOOKUP(C369,'Master Data'!K:K,'Master Data'!O:O,"Input in Master Data",0,1))</f>
        <v/>
      </c>
      <c r="I369" s="341" t="str">
        <f t="array" ref="I369">if(U369="","",XLOOKUP(U369,Master[Company],Master[Blow],"Unknown",0,1))</f>
        <v/>
      </c>
      <c r="J369" s="341" t="str">
        <f t="array" ref="J369">if(U369="","",XLOOKUP(U369,Master[Company],Master[Pigging],"Unknown",0,1))</f>
        <v/>
      </c>
      <c r="K369" s="341" t="str">
        <f t="array" ref="K369">if(U369="","",XLOOKUP(U369,Master[Company],Master[Load Method],"Unknown",0,1))</f>
        <v/>
      </c>
      <c r="L369" s="341" t="str">
        <f t="array" ref="L369">if(U369="","",XLOOKUP(U369,Master[Company],Master[Line Distance],"Unknown",0,1))</f>
        <v/>
      </c>
      <c r="M369" s="394"/>
      <c r="N369" s="341"/>
      <c r="O369" s="341"/>
      <c r="P369" s="341" t="str">
        <f t="array" ref="P369">if(U369="","",XLOOKUP(U369,Master[Company],Master[Terms],"NA",0,1))</f>
        <v/>
      </c>
      <c r="Q369" s="341" t="str">
        <f t="shared" si="14"/>
        <v/>
      </c>
      <c r="R369" s="341" t="str">
        <f t="array" ref="R369">if(U369="","",XLOOKUP(U369,Master[Company],Master[Group],"NA",0,1))</f>
        <v/>
      </c>
      <c r="S369" s="341" t="str">
        <f t="array" ref="S369">if(U369="","",XLOOKUP(U369,Master[Company],Master[Loading Location],"NA",0,1))</f>
        <v/>
      </c>
      <c r="T369" s="341" t="str">
        <f t="array" ref="T369">if(U369="","",XLOOKUP(U369,Master[Company],Master[Acronym],"NA",0,1))</f>
        <v/>
      </c>
      <c r="U369" s="341"/>
      <c r="V369" s="342"/>
      <c r="W369" s="342"/>
      <c r="X369" s="341"/>
      <c r="Y369" s="341" t="str">
        <f t="shared" si="11"/>
        <v/>
      </c>
      <c r="Z369" s="341"/>
      <c r="AA369" s="341"/>
      <c r="AB369" s="341"/>
      <c r="AC369" s="401"/>
      <c r="AD369" s="563"/>
      <c r="AE369" s="564"/>
      <c r="AF369" s="564"/>
      <c r="AG369" s="564"/>
      <c r="AH369" s="564"/>
      <c r="AI369" s="564"/>
      <c r="AJ369" s="564"/>
      <c r="AK369" s="565"/>
      <c r="AL369" s="564"/>
      <c r="AM369" s="564"/>
      <c r="AN369" s="564"/>
      <c r="AO369" s="564"/>
      <c r="AP369" s="564"/>
      <c r="AQ369" s="564"/>
      <c r="AR369" s="564"/>
      <c r="AS369" s="564"/>
      <c r="AT369" s="394"/>
      <c r="AU369" s="306"/>
      <c r="AV369" s="306"/>
      <c r="AW369" s="394"/>
      <c r="AX369" s="401"/>
      <c r="AY369" s="341"/>
      <c r="AZ369" s="341"/>
      <c r="BA369" s="341"/>
      <c r="BB369" s="341"/>
      <c r="BC369" s="393"/>
      <c r="BD369" s="341"/>
      <c r="BE369" s="341"/>
      <c r="BF369" s="341"/>
      <c r="BG369" s="402"/>
      <c r="BH369" s="403"/>
      <c r="BI369" s="405"/>
      <c r="BJ369" s="405"/>
      <c r="BK369" s="405"/>
      <c r="BL369" s="405"/>
      <c r="BM369" s="514"/>
    </row>
    <row r="370" ht="18.75" customHeight="1">
      <c r="A370" s="336" t="str">
        <f t="shared" si="12"/>
        <v/>
      </c>
      <c r="B370" s="506"/>
      <c r="C370" s="559"/>
      <c r="D370" s="560" t="str">
        <f t="shared" si="13"/>
        <v/>
      </c>
      <c r="E370" s="401"/>
      <c r="F370" s="394"/>
      <c r="G370" s="341" t="str">
        <f t="array" ref="G370">IF(C370="","",XLOOKUP(C370,'Master Data'!K:K,'Master Data'!N:N,"Input in Master Data",0,1))</f>
        <v/>
      </c>
      <c r="H370" s="341" t="str">
        <f t="array" ref="H370">IF(C370="","",XLOOKUP(C370,'Master Data'!K:K,'Master Data'!O:O,"Input in Master Data",0,1))</f>
        <v/>
      </c>
      <c r="I370" s="341" t="str">
        <f t="array" ref="I370">if(U370="","",XLOOKUP(U370,Master[Company],Master[Blow],"Unknown",0,1))</f>
        <v/>
      </c>
      <c r="J370" s="341" t="str">
        <f t="array" ref="J370">if(U370="","",XLOOKUP(U370,Master[Company],Master[Pigging],"Unknown",0,1))</f>
        <v/>
      </c>
      <c r="K370" s="341" t="str">
        <f t="array" ref="K370">if(U370="","",XLOOKUP(U370,Master[Company],Master[Load Method],"Unknown",0,1))</f>
        <v/>
      </c>
      <c r="L370" s="341" t="str">
        <f t="array" ref="L370">if(U370="","",XLOOKUP(U370,Master[Company],Master[Line Distance],"Unknown",0,1))</f>
        <v/>
      </c>
      <c r="M370" s="394"/>
      <c r="N370" s="341"/>
      <c r="O370" s="341"/>
      <c r="P370" s="341" t="str">
        <f t="array" ref="P370">if(U370="","",XLOOKUP(U370,Master[Company],Master[Terms],"NA",0,1))</f>
        <v/>
      </c>
      <c r="Q370" s="341" t="str">
        <f t="shared" si="14"/>
        <v/>
      </c>
      <c r="R370" s="341" t="str">
        <f t="array" ref="R370">if(U370="","",XLOOKUP(U370,Master[Company],Master[Group],"NA",0,1))</f>
        <v/>
      </c>
      <c r="S370" s="341" t="str">
        <f t="array" ref="S370">if(U370="","",XLOOKUP(U370,Master[Company],Master[Loading Location],"NA",0,1))</f>
        <v/>
      </c>
      <c r="T370" s="341" t="str">
        <f t="array" ref="T370">if(U370="","",XLOOKUP(U370,Master[Company],Master[Acronym],"NA",0,1))</f>
        <v/>
      </c>
      <c r="U370" s="341"/>
      <c r="V370" s="342"/>
      <c r="W370" s="342"/>
      <c r="X370" s="341"/>
      <c r="Y370" s="341" t="str">
        <f t="shared" si="11"/>
        <v/>
      </c>
      <c r="Z370" s="341"/>
      <c r="AA370" s="341"/>
      <c r="AB370" s="341"/>
      <c r="AC370" s="401"/>
      <c r="AD370" s="563"/>
      <c r="AE370" s="564"/>
      <c r="AF370" s="564"/>
      <c r="AG370" s="564"/>
      <c r="AH370" s="564"/>
      <c r="AI370" s="564"/>
      <c r="AJ370" s="564"/>
      <c r="AK370" s="565"/>
      <c r="AL370" s="564"/>
      <c r="AM370" s="564"/>
      <c r="AN370" s="564"/>
      <c r="AO370" s="564"/>
      <c r="AP370" s="564"/>
      <c r="AQ370" s="564"/>
      <c r="AR370" s="564"/>
      <c r="AS370" s="564"/>
      <c r="AT370" s="394"/>
      <c r="AU370" s="306"/>
      <c r="AV370" s="306"/>
      <c r="AW370" s="394"/>
      <c r="AX370" s="401"/>
      <c r="AY370" s="341"/>
      <c r="AZ370" s="341"/>
      <c r="BA370" s="341"/>
      <c r="BB370" s="341"/>
      <c r="BC370" s="393"/>
      <c r="BD370" s="341"/>
      <c r="BE370" s="341"/>
      <c r="BF370" s="341"/>
      <c r="BG370" s="402"/>
      <c r="BH370" s="403"/>
      <c r="BI370" s="405"/>
      <c r="BJ370" s="405"/>
      <c r="BK370" s="405"/>
      <c r="BL370" s="405"/>
      <c r="BM370" s="514"/>
    </row>
    <row r="371" ht="18.75" customHeight="1">
      <c r="A371" s="336" t="str">
        <f t="shared" si="12"/>
        <v/>
      </c>
      <c r="B371" s="506"/>
      <c r="C371" s="559"/>
      <c r="D371" s="560" t="str">
        <f t="shared" si="13"/>
        <v/>
      </c>
      <c r="E371" s="401"/>
      <c r="F371" s="394"/>
      <c r="G371" s="341" t="str">
        <f t="array" ref="G371">IF(C371="","",XLOOKUP(C371,'Master Data'!K:K,'Master Data'!N:N,"Input in Master Data",0,1))</f>
        <v/>
      </c>
      <c r="H371" s="341" t="str">
        <f t="array" ref="H371">IF(C371="","",XLOOKUP(C371,'Master Data'!K:K,'Master Data'!O:O,"Input in Master Data",0,1))</f>
        <v/>
      </c>
      <c r="I371" s="341" t="str">
        <f t="array" ref="I371">if(U371="","",XLOOKUP(U371,Master[Company],Master[Blow],"Unknown",0,1))</f>
        <v/>
      </c>
      <c r="J371" s="341" t="str">
        <f t="array" ref="J371">if(U371="","",XLOOKUP(U371,Master[Company],Master[Pigging],"Unknown",0,1))</f>
        <v/>
      </c>
      <c r="K371" s="341" t="str">
        <f t="array" ref="K371">if(U371="","",XLOOKUP(U371,Master[Company],Master[Load Method],"Unknown",0,1))</f>
        <v/>
      </c>
      <c r="L371" s="341" t="str">
        <f t="array" ref="L371">if(U371="","",XLOOKUP(U371,Master[Company],Master[Line Distance],"Unknown",0,1))</f>
        <v/>
      </c>
      <c r="M371" s="394"/>
      <c r="N371" s="341"/>
      <c r="O371" s="341"/>
      <c r="P371" s="341" t="str">
        <f t="array" ref="P371">if(U371="","",XLOOKUP(U371,Master[Company],Master[Terms],"NA",0,1))</f>
        <v/>
      </c>
      <c r="Q371" s="341" t="str">
        <f t="shared" si="14"/>
        <v/>
      </c>
      <c r="R371" s="341" t="str">
        <f t="array" ref="R371">if(U371="","",XLOOKUP(U371,Master[Company],Master[Group],"NA",0,1))</f>
        <v/>
      </c>
      <c r="S371" s="341" t="str">
        <f t="array" ref="S371">if(U371="","",XLOOKUP(U371,Master[Company],Master[Loading Location],"NA",0,1))</f>
        <v/>
      </c>
      <c r="T371" s="341" t="str">
        <f t="array" ref="T371">if(U371="","",XLOOKUP(U371,Master[Company],Master[Acronym],"NA",0,1))</f>
        <v/>
      </c>
      <c r="U371" s="341"/>
      <c r="V371" s="342"/>
      <c r="W371" s="342"/>
      <c r="X371" s="341"/>
      <c r="Y371" s="341" t="str">
        <f t="shared" si="11"/>
        <v/>
      </c>
      <c r="Z371" s="341"/>
      <c r="AA371" s="341"/>
      <c r="AB371" s="341"/>
      <c r="AC371" s="401"/>
      <c r="AD371" s="563"/>
      <c r="AE371" s="564"/>
      <c r="AF371" s="564"/>
      <c r="AG371" s="564"/>
      <c r="AH371" s="564"/>
      <c r="AI371" s="564"/>
      <c r="AJ371" s="564"/>
      <c r="AK371" s="565"/>
      <c r="AL371" s="564"/>
      <c r="AM371" s="564"/>
      <c r="AN371" s="564"/>
      <c r="AO371" s="564"/>
      <c r="AP371" s="564"/>
      <c r="AQ371" s="564"/>
      <c r="AR371" s="564"/>
      <c r="AS371" s="564"/>
      <c r="AT371" s="394"/>
      <c r="AU371" s="306"/>
      <c r="AV371" s="306"/>
      <c r="AW371" s="394"/>
      <c r="AX371" s="401"/>
      <c r="AY371" s="341"/>
      <c r="AZ371" s="341"/>
      <c r="BA371" s="341"/>
      <c r="BB371" s="341"/>
      <c r="BC371" s="393"/>
      <c r="BD371" s="341"/>
      <c r="BE371" s="341"/>
      <c r="BF371" s="341"/>
      <c r="BG371" s="402"/>
      <c r="BH371" s="403"/>
      <c r="BI371" s="405"/>
      <c r="BJ371" s="405"/>
      <c r="BK371" s="405"/>
      <c r="BL371" s="405"/>
      <c r="BM371" s="514"/>
    </row>
    <row r="372" ht="18.75" customHeight="1">
      <c r="A372" s="336" t="str">
        <f t="shared" si="12"/>
        <v/>
      </c>
      <c r="B372" s="506"/>
      <c r="C372" s="559"/>
      <c r="D372" s="560" t="str">
        <f t="shared" si="13"/>
        <v/>
      </c>
      <c r="E372" s="401"/>
      <c r="F372" s="394"/>
      <c r="G372" s="341" t="str">
        <f t="array" ref="G372">IF(C372="","",XLOOKUP(C372,'Master Data'!K:K,'Master Data'!N:N,"Input in Master Data",0,1))</f>
        <v/>
      </c>
      <c r="H372" s="341" t="str">
        <f t="array" ref="H372">IF(C372="","",XLOOKUP(C372,'Master Data'!K:K,'Master Data'!O:O,"Input in Master Data",0,1))</f>
        <v/>
      </c>
      <c r="I372" s="341" t="str">
        <f t="array" ref="I372">if(U372="","",XLOOKUP(U372,Master[Company],Master[Blow],"Unknown",0,1))</f>
        <v/>
      </c>
      <c r="J372" s="341" t="str">
        <f t="array" ref="J372">if(U372="","",XLOOKUP(U372,Master[Company],Master[Pigging],"Unknown",0,1))</f>
        <v/>
      </c>
      <c r="K372" s="341" t="str">
        <f t="array" ref="K372">if(U372="","",XLOOKUP(U372,Master[Company],Master[Load Method],"Unknown",0,1))</f>
        <v/>
      </c>
      <c r="L372" s="341" t="str">
        <f t="array" ref="L372">if(U372="","",XLOOKUP(U372,Master[Company],Master[Line Distance],"Unknown",0,1))</f>
        <v/>
      </c>
      <c r="M372" s="394"/>
      <c r="N372" s="341"/>
      <c r="O372" s="341"/>
      <c r="P372" s="341" t="str">
        <f t="array" ref="P372">if(U372="","",XLOOKUP(U372,Master[Company],Master[Terms],"NA",0,1))</f>
        <v/>
      </c>
      <c r="Q372" s="341" t="str">
        <f t="shared" si="14"/>
        <v/>
      </c>
      <c r="R372" s="341" t="str">
        <f t="array" ref="R372">if(U372="","",XLOOKUP(U372,Master[Company],Master[Group],"NA",0,1))</f>
        <v/>
      </c>
      <c r="S372" s="341" t="str">
        <f t="array" ref="S372">if(U372="","",XLOOKUP(U372,Master[Company],Master[Loading Location],"NA",0,1))</f>
        <v/>
      </c>
      <c r="T372" s="341" t="str">
        <f t="array" ref="T372">if(U372="","",XLOOKUP(U372,Master[Company],Master[Acronym],"NA",0,1))</f>
        <v/>
      </c>
      <c r="U372" s="341"/>
      <c r="V372" s="342"/>
      <c r="W372" s="342"/>
      <c r="X372" s="341"/>
      <c r="Y372" s="341" t="str">
        <f t="shared" si="11"/>
        <v/>
      </c>
      <c r="Z372" s="341"/>
      <c r="AA372" s="341"/>
      <c r="AB372" s="341"/>
      <c r="AC372" s="401"/>
      <c r="AD372" s="563"/>
      <c r="AE372" s="564"/>
      <c r="AF372" s="564"/>
      <c r="AG372" s="564"/>
      <c r="AH372" s="564"/>
      <c r="AI372" s="564"/>
      <c r="AJ372" s="564"/>
      <c r="AK372" s="565"/>
      <c r="AL372" s="564"/>
      <c r="AM372" s="564"/>
      <c r="AN372" s="564"/>
      <c r="AO372" s="564"/>
      <c r="AP372" s="564"/>
      <c r="AQ372" s="564"/>
      <c r="AR372" s="564"/>
      <c r="AS372" s="564"/>
      <c r="AT372" s="394"/>
      <c r="AU372" s="306"/>
      <c r="AV372" s="306"/>
      <c r="AW372" s="394"/>
      <c r="AX372" s="401"/>
      <c r="AY372" s="341"/>
      <c r="AZ372" s="341"/>
      <c r="BA372" s="341"/>
      <c r="BB372" s="341"/>
      <c r="BC372" s="393"/>
      <c r="BD372" s="341"/>
      <c r="BE372" s="341"/>
      <c r="BF372" s="341"/>
      <c r="BG372" s="402"/>
      <c r="BH372" s="403"/>
      <c r="BI372" s="405"/>
      <c r="BJ372" s="405"/>
      <c r="BK372" s="405"/>
      <c r="BL372" s="405"/>
      <c r="BM372" s="514"/>
    </row>
    <row r="373" ht="18.75" customHeight="1">
      <c r="A373" s="336" t="str">
        <f t="shared" si="12"/>
        <v/>
      </c>
      <c r="B373" s="506"/>
      <c r="C373" s="559"/>
      <c r="D373" s="560" t="str">
        <f t="shared" si="13"/>
        <v/>
      </c>
      <c r="E373" s="401"/>
      <c r="F373" s="394"/>
      <c r="G373" s="341" t="str">
        <f t="array" ref="G373">IF(C373="","",XLOOKUP(C373,'Master Data'!K:K,'Master Data'!N:N,"Input in Master Data",0,1))</f>
        <v/>
      </c>
      <c r="H373" s="341" t="str">
        <f t="array" ref="H373">IF(C373="","",XLOOKUP(C373,'Master Data'!K:K,'Master Data'!O:O,"Input in Master Data",0,1))</f>
        <v/>
      </c>
      <c r="I373" s="341" t="str">
        <f t="array" ref="I373">if(U373="","",XLOOKUP(U373,Master[Company],Master[Blow],"Unknown",0,1))</f>
        <v/>
      </c>
      <c r="J373" s="341" t="str">
        <f t="array" ref="J373">if(U373="","",XLOOKUP(U373,Master[Company],Master[Pigging],"Unknown",0,1))</f>
        <v/>
      </c>
      <c r="K373" s="341" t="str">
        <f t="array" ref="K373">if(U373="","",XLOOKUP(U373,Master[Company],Master[Load Method],"Unknown",0,1))</f>
        <v/>
      </c>
      <c r="L373" s="341" t="str">
        <f t="array" ref="L373">if(U373="","",XLOOKUP(U373,Master[Company],Master[Line Distance],"Unknown",0,1))</f>
        <v/>
      </c>
      <c r="M373" s="394"/>
      <c r="N373" s="341"/>
      <c r="O373" s="341"/>
      <c r="P373" s="341" t="str">
        <f t="array" ref="P373">if(U373="","",XLOOKUP(U373,Master[Company],Master[Terms],"NA",0,1))</f>
        <v/>
      </c>
      <c r="Q373" s="341" t="str">
        <f t="shared" si="14"/>
        <v/>
      </c>
      <c r="R373" s="341" t="str">
        <f t="array" ref="R373">if(U373="","",XLOOKUP(U373,Master[Company],Master[Group],"NA",0,1))</f>
        <v/>
      </c>
      <c r="S373" s="341" t="str">
        <f t="array" ref="S373">if(U373="","",XLOOKUP(U373,Master[Company],Master[Loading Location],"NA",0,1))</f>
        <v/>
      </c>
      <c r="T373" s="341" t="str">
        <f t="array" ref="T373">if(U373="","",XLOOKUP(U373,Master[Company],Master[Acronym],"NA",0,1))</f>
        <v/>
      </c>
      <c r="U373" s="341"/>
      <c r="V373" s="342"/>
      <c r="W373" s="342"/>
      <c r="X373" s="341"/>
      <c r="Y373" s="341" t="str">
        <f t="shared" si="11"/>
        <v/>
      </c>
      <c r="Z373" s="341"/>
      <c r="AA373" s="341"/>
      <c r="AB373" s="341"/>
      <c r="AC373" s="401"/>
      <c r="AD373" s="563"/>
      <c r="AE373" s="564"/>
      <c r="AF373" s="564"/>
      <c r="AG373" s="564"/>
      <c r="AH373" s="564"/>
      <c r="AI373" s="564"/>
      <c r="AJ373" s="564"/>
      <c r="AK373" s="565"/>
      <c r="AL373" s="564"/>
      <c r="AM373" s="564"/>
      <c r="AN373" s="564"/>
      <c r="AO373" s="564"/>
      <c r="AP373" s="564"/>
      <c r="AQ373" s="564"/>
      <c r="AR373" s="564"/>
      <c r="AS373" s="564"/>
      <c r="AT373" s="394"/>
      <c r="AU373" s="306"/>
      <c r="AV373" s="306"/>
      <c r="AW373" s="394"/>
      <c r="AX373" s="401"/>
      <c r="AY373" s="341"/>
      <c r="AZ373" s="341"/>
      <c r="BA373" s="341"/>
      <c r="BB373" s="341"/>
      <c r="BC373" s="393"/>
      <c r="BD373" s="341"/>
      <c r="BE373" s="341"/>
      <c r="BF373" s="341"/>
      <c r="BG373" s="402"/>
      <c r="BH373" s="403"/>
      <c r="BI373" s="405"/>
      <c r="BJ373" s="405"/>
      <c r="BK373" s="405"/>
      <c r="BL373" s="405"/>
      <c r="BM373" s="514"/>
    </row>
    <row r="374" ht="18.75" customHeight="1">
      <c r="A374" s="336" t="str">
        <f t="shared" si="12"/>
        <v/>
      </c>
      <c r="B374" s="506"/>
      <c r="C374" s="559"/>
      <c r="D374" s="560" t="str">
        <f t="shared" si="13"/>
        <v/>
      </c>
      <c r="E374" s="401"/>
      <c r="F374" s="394"/>
      <c r="G374" s="341" t="str">
        <f t="array" ref="G374">IF(C374="","",XLOOKUP(C374,'Master Data'!K:K,'Master Data'!N:N,"Input in Master Data",0,1))</f>
        <v/>
      </c>
      <c r="H374" s="341" t="str">
        <f t="array" ref="H374">IF(C374="","",XLOOKUP(C374,'Master Data'!K:K,'Master Data'!O:O,"Input in Master Data",0,1))</f>
        <v/>
      </c>
      <c r="I374" s="341" t="str">
        <f t="array" ref="I374">if(U374="","",XLOOKUP(U374,Master[Company],Master[Blow],"Unknown",0,1))</f>
        <v/>
      </c>
      <c r="J374" s="341" t="str">
        <f t="array" ref="J374">if(U374="","",XLOOKUP(U374,Master[Company],Master[Pigging],"Unknown",0,1))</f>
        <v/>
      </c>
      <c r="K374" s="341" t="str">
        <f t="array" ref="K374">if(U374="","",XLOOKUP(U374,Master[Company],Master[Load Method],"Unknown",0,1))</f>
        <v/>
      </c>
      <c r="L374" s="341" t="str">
        <f t="array" ref="L374">if(U374="","",XLOOKUP(U374,Master[Company],Master[Line Distance],"Unknown",0,1))</f>
        <v/>
      </c>
      <c r="M374" s="394"/>
      <c r="N374" s="341"/>
      <c r="O374" s="341"/>
      <c r="P374" s="341" t="str">
        <f t="array" ref="P374">if(U374="","",XLOOKUP(U374,Master[Company],Master[Terms],"NA",0,1))</f>
        <v/>
      </c>
      <c r="Q374" s="341" t="str">
        <f t="shared" si="14"/>
        <v/>
      </c>
      <c r="R374" s="341" t="str">
        <f t="array" ref="R374">if(U374="","",XLOOKUP(U374,Master[Company],Master[Group],"NA",0,1))</f>
        <v/>
      </c>
      <c r="S374" s="341" t="str">
        <f t="array" ref="S374">if(U374="","",XLOOKUP(U374,Master[Company],Master[Loading Location],"NA",0,1))</f>
        <v/>
      </c>
      <c r="T374" s="341" t="str">
        <f t="array" ref="T374">if(U374="","",XLOOKUP(U374,Master[Company],Master[Acronym],"NA",0,1))</f>
        <v/>
      </c>
      <c r="U374" s="341"/>
      <c r="V374" s="342"/>
      <c r="W374" s="342"/>
      <c r="X374" s="341"/>
      <c r="Y374" s="341" t="str">
        <f t="shared" si="11"/>
        <v/>
      </c>
      <c r="Z374" s="341"/>
      <c r="AA374" s="341"/>
      <c r="AB374" s="341"/>
      <c r="AC374" s="401"/>
      <c r="AD374" s="563"/>
      <c r="AE374" s="564"/>
      <c r="AF374" s="564"/>
      <c r="AG374" s="564"/>
      <c r="AH374" s="564"/>
      <c r="AI374" s="564"/>
      <c r="AJ374" s="564"/>
      <c r="AK374" s="565"/>
      <c r="AL374" s="564"/>
      <c r="AM374" s="564"/>
      <c r="AN374" s="564"/>
      <c r="AO374" s="564"/>
      <c r="AP374" s="564"/>
      <c r="AQ374" s="564"/>
      <c r="AR374" s="564"/>
      <c r="AS374" s="564"/>
      <c r="AT374" s="394"/>
      <c r="AU374" s="306"/>
      <c r="AV374" s="306"/>
      <c r="AW374" s="394"/>
      <c r="AX374" s="401"/>
      <c r="AY374" s="341"/>
      <c r="AZ374" s="341"/>
      <c r="BA374" s="341"/>
      <c r="BB374" s="341"/>
      <c r="BC374" s="393"/>
      <c r="BD374" s="341"/>
      <c r="BE374" s="341"/>
      <c r="BF374" s="341"/>
      <c r="BG374" s="402"/>
      <c r="BH374" s="403"/>
      <c r="BI374" s="405"/>
      <c r="BJ374" s="405"/>
      <c r="BK374" s="405"/>
      <c r="BL374" s="405"/>
      <c r="BM374" s="514"/>
    </row>
    <row r="375" ht="18.75" customHeight="1">
      <c r="A375" s="336" t="str">
        <f t="shared" si="12"/>
        <v/>
      </c>
      <c r="B375" s="506"/>
      <c r="C375" s="559"/>
      <c r="D375" s="560" t="str">
        <f t="shared" si="13"/>
        <v/>
      </c>
      <c r="E375" s="401"/>
      <c r="F375" s="394"/>
      <c r="G375" s="341" t="str">
        <f t="array" ref="G375">IF(C375="","",XLOOKUP(C375,'Master Data'!K:K,'Master Data'!N:N,"Input in Master Data",0,1))</f>
        <v/>
      </c>
      <c r="H375" s="341" t="str">
        <f t="array" ref="H375">IF(C375="","",XLOOKUP(C375,'Master Data'!K:K,'Master Data'!O:O,"Input in Master Data",0,1))</f>
        <v/>
      </c>
      <c r="I375" s="341" t="str">
        <f t="array" ref="I375">if(U375="","",XLOOKUP(U375,Master[Company],Master[Blow],"Unknown",0,1))</f>
        <v/>
      </c>
      <c r="J375" s="341" t="str">
        <f t="array" ref="J375">if(U375="","",XLOOKUP(U375,Master[Company],Master[Pigging],"Unknown",0,1))</f>
        <v/>
      </c>
      <c r="K375" s="341" t="str">
        <f t="array" ref="K375">if(U375="","",XLOOKUP(U375,Master[Company],Master[Load Method],"Unknown",0,1))</f>
        <v/>
      </c>
      <c r="L375" s="341" t="str">
        <f t="array" ref="L375">if(U375="","",XLOOKUP(U375,Master[Company],Master[Line Distance],"Unknown",0,1))</f>
        <v/>
      </c>
      <c r="M375" s="394"/>
      <c r="N375" s="341"/>
      <c r="O375" s="341"/>
      <c r="P375" s="341" t="str">
        <f t="array" ref="P375">if(U375="","",XLOOKUP(U375,Master[Company],Master[Terms],"NA",0,1))</f>
        <v/>
      </c>
      <c r="Q375" s="341" t="str">
        <f t="shared" si="14"/>
        <v/>
      </c>
      <c r="R375" s="341" t="str">
        <f t="array" ref="R375">if(U375="","",XLOOKUP(U375,Master[Company],Master[Group],"NA",0,1))</f>
        <v/>
      </c>
      <c r="S375" s="341" t="str">
        <f t="array" ref="S375">if(U375="","",XLOOKUP(U375,Master[Company],Master[Loading Location],"NA",0,1))</f>
        <v/>
      </c>
      <c r="T375" s="341" t="str">
        <f t="array" ref="T375">if(U375="","",XLOOKUP(U375,Master[Company],Master[Acronym],"NA",0,1))</f>
        <v/>
      </c>
      <c r="U375" s="341"/>
      <c r="V375" s="342"/>
      <c r="W375" s="342"/>
      <c r="X375" s="341"/>
      <c r="Y375" s="341" t="str">
        <f t="shared" si="11"/>
        <v/>
      </c>
      <c r="Z375" s="341"/>
      <c r="AA375" s="341"/>
      <c r="AB375" s="341"/>
      <c r="AC375" s="401"/>
      <c r="AD375" s="563"/>
      <c r="AE375" s="564"/>
      <c r="AF375" s="564"/>
      <c r="AG375" s="564"/>
      <c r="AH375" s="564"/>
      <c r="AI375" s="564"/>
      <c r="AJ375" s="564"/>
      <c r="AK375" s="565"/>
      <c r="AL375" s="564"/>
      <c r="AM375" s="564"/>
      <c r="AN375" s="564"/>
      <c r="AO375" s="564"/>
      <c r="AP375" s="564"/>
      <c r="AQ375" s="564"/>
      <c r="AR375" s="564"/>
      <c r="AS375" s="564"/>
      <c r="AT375" s="394"/>
      <c r="AU375" s="306"/>
      <c r="AV375" s="306"/>
      <c r="AW375" s="394"/>
      <c r="AX375" s="401"/>
      <c r="AY375" s="341"/>
      <c r="AZ375" s="341"/>
      <c r="BA375" s="341"/>
      <c r="BB375" s="341"/>
      <c r="BC375" s="393"/>
      <c r="BD375" s="341"/>
      <c r="BE375" s="341"/>
      <c r="BF375" s="341"/>
      <c r="BG375" s="402"/>
      <c r="BH375" s="403"/>
      <c r="BI375" s="405"/>
      <c r="BJ375" s="405"/>
      <c r="BK375" s="405"/>
      <c r="BL375" s="405"/>
      <c r="BM375" s="514"/>
    </row>
    <row r="376" ht="18.75" customHeight="1">
      <c r="A376" s="336" t="str">
        <f t="shared" si="12"/>
        <v/>
      </c>
      <c r="B376" s="506"/>
      <c r="C376" s="559"/>
      <c r="D376" s="560" t="str">
        <f t="shared" si="13"/>
        <v/>
      </c>
      <c r="E376" s="401"/>
      <c r="F376" s="394"/>
      <c r="G376" s="341" t="str">
        <f t="array" ref="G376">IF(C376="","",XLOOKUP(C376,'Master Data'!K:K,'Master Data'!N:N,"Input in Master Data",0,1))</f>
        <v/>
      </c>
      <c r="H376" s="341" t="str">
        <f t="array" ref="H376">IF(C376="","",XLOOKUP(C376,'Master Data'!K:K,'Master Data'!O:O,"Input in Master Data",0,1))</f>
        <v/>
      </c>
      <c r="I376" s="341" t="str">
        <f t="array" ref="I376">if(U376="","",XLOOKUP(U376,Master[Company],Master[Blow],"Unknown",0,1))</f>
        <v/>
      </c>
      <c r="J376" s="341" t="str">
        <f t="array" ref="J376">if(U376="","",XLOOKUP(U376,Master[Company],Master[Pigging],"Unknown",0,1))</f>
        <v/>
      </c>
      <c r="K376" s="341" t="str">
        <f t="array" ref="K376">if(U376="","",XLOOKUP(U376,Master[Company],Master[Load Method],"Unknown",0,1))</f>
        <v/>
      </c>
      <c r="L376" s="341" t="str">
        <f t="array" ref="L376">if(U376="","",XLOOKUP(U376,Master[Company],Master[Line Distance],"Unknown",0,1))</f>
        <v/>
      </c>
      <c r="M376" s="394"/>
      <c r="N376" s="341"/>
      <c r="O376" s="341"/>
      <c r="P376" s="341" t="str">
        <f t="array" ref="P376">if(U376="","",XLOOKUP(U376,Master[Company],Master[Terms],"NA",0,1))</f>
        <v/>
      </c>
      <c r="Q376" s="341" t="str">
        <f t="shared" si="14"/>
        <v/>
      </c>
      <c r="R376" s="341" t="str">
        <f t="array" ref="R376">if(U376="","",XLOOKUP(U376,Master[Company],Master[Group],"NA",0,1))</f>
        <v/>
      </c>
      <c r="S376" s="341" t="str">
        <f t="array" ref="S376">if(U376="","",XLOOKUP(U376,Master[Company],Master[Loading Location],"NA",0,1))</f>
        <v/>
      </c>
      <c r="T376" s="341" t="str">
        <f t="array" ref="T376">if(U376="","",XLOOKUP(U376,Master[Company],Master[Acronym],"NA",0,1))</f>
        <v/>
      </c>
      <c r="U376" s="341"/>
      <c r="V376" s="342"/>
      <c r="W376" s="342"/>
      <c r="X376" s="341"/>
      <c r="Y376" s="341" t="str">
        <f t="shared" si="11"/>
        <v/>
      </c>
      <c r="Z376" s="341"/>
      <c r="AA376" s="341"/>
      <c r="AB376" s="341"/>
      <c r="AC376" s="401"/>
      <c r="AD376" s="563"/>
      <c r="AE376" s="564"/>
      <c r="AF376" s="564"/>
      <c r="AG376" s="564"/>
      <c r="AH376" s="564"/>
      <c r="AI376" s="564"/>
      <c r="AJ376" s="564"/>
      <c r="AK376" s="565"/>
      <c r="AL376" s="564"/>
      <c r="AM376" s="564"/>
      <c r="AN376" s="564"/>
      <c r="AO376" s="564"/>
      <c r="AP376" s="564"/>
      <c r="AQ376" s="564"/>
      <c r="AR376" s="564"/>
      <c r="AS376" s="564"/>
      <c r="AT376" s="394"/>
      <c r="AU376" s="306"/>
      <c r="AV376" s="306"/>
      <c r="AW376" s="394"/>
      <c r="AX376" s="401"/>
      <c r="AY376" s="341"/>
      <c r="AZ376" s="341"/>
      <c r="BA376" s="341"/>
      <c r="BB376" s="341"/>
      <c r="BC376" s="393"/>
      <c r="BD376" s="341"/>
      <c r="BE376" s="341"/>
      <c r="BF376" s="341"/>
      <c r="BG376" s="402"/>
      <c r="BH376" s="403"/>
      <c r="BI376" s="405"/>
      <c r="BJ376" s="405"/>
      <c r="BK376" s="405"/>
      <c r="BL376" s="405"/>
      <c r="BM376" s="514"/>
    </row>
    <row r="377" ht="18.75" customHeight="1">
      <c r="A377" s="336" t="str">
        <f t="shared" si="12"/>
        <v/>
      </c>
      <c r="B377" s="506"/>
      <c r="C377" s="559"/>
      <c r="D377" s="560" t="str">
        <f t="shared" si="13"/>
        <v/>
      </c>
      <c r="E377" s="401"/>
      <c r="F377" s="394"/>
      <c r="G377" s="341" t="str">
        <f t="array" ref="G377">IF(C377="","",XLOOKUP(C377,'Master Data'!K:K,'Master Data'!N:N,"Input in Master Data",0,1))</f>
        <v/>
      </c>
      <c r="H377" s="341" t="str">
        <f t="array" ref="H377">IF(C377="","",XLOOKUP(C377,'Master Data'!K:K,'Master Data'!O:O,"Input in Master Data",0,1))</f>
        <v/>
      </c>
      <c r="I377" s="341" t="str">
        <f t="array" ref="I377">if(U377="","",XLOOKUP(U377,Master[Company],Master[Blow],"Unknown",0,1))</f>
        <v/>
      </c>
      <c r="J377" s="341" t="str">
        <f t="array" ref="J377">if(U377="","",XLOOKUP(U377,Master[Company],Master[Pigging],"Unknown",0,1))</f>
        <v/>
      </c>
      <c r="K377" s="341" t="str">
        <f t="array" ref="K377">if(U377="","",XLOOKUP(U377,Master[Company],Master[Load Method],"Unknown",0,1))</f>
        <v/>
      </c>
      <c r="L377" s="341" t="str">
        <f t="array" ref="L377">if(U377="","",XLOOKUP(U377,Master[Company],Master[Line Distance],"Unknown",0,1))</f>
        <v/>
      </c>
      <c r="M377" s="394"/>
      <c r="N377" s="341"/>
      <c r="O377" s="341"/>
      <c r="P377" s="341" t="str">
        <f t="array" ref="P377">if(U377="","",XLOOKUP(U377,Master[Company],Master[Terms],"NA",0,1))</f>
        <v/>
      </c>
      <c r="Q377" s="341" t="str">
        <f t="shared" si="14"/>
        <v/>
      </c>
      <c r="R377" s="341" t="str">
        <f t="array" ref="R377">if(U377="","",XLOOKUP(U377,Master[Company],Master[Group],"NA",0,1))</f>
        <v/>
      </c>
      <c r="S377" s="341" t="str">
        <f t="array" ref="S377">if(U377="","",XLOOKUP(U377,Master[Company],Master[Loading Location],"NA",0,1))</f>
        <v/>
      </c>
      <c r="T377" s="341" t="str">
        <f t="array" ref="T377">if(U377="","",XLOOKUP(U377,Master[Company],Master[Acronym],"NA",0,1))</f>
        <v/>
      </c>
      <c r="U377" s="341"/>
      <c r="V377" s="342"/>
      <c r="W377" s="342"/>
      <c r="X377" s="341"/>
      <c r="Y377" s="341" t="str">
        <f t="shared" si="11"/>
        <v/>
      </c>
      <c r="Z377" s="341"/>
      <c r="AA377" s="341"/>
      <c r="AB377" s="341"/>
      <c r="AC377" s="401"/>
      <c r="AD377" s="563"/>
      <c r="AE377" s="564"/>
      <c r="AF377" s="564"/>
      <c r="AG377" s="564"/>
      <c r="AH377" s="564"/>
      <c r="AI377" s="564"/>
      <c r="AJ377" s="564"/>
      <c r="AK377" s="565"/>
      <c r="AL377" s="564"/>
      <c r="AM377" s="564"/>
      <c r="AN377" s="564"/>
      <c r="AO377" s="564"/>
      <c r="AP377" s="564"/>
      <c r="AQ377" s="564"/>
      <c r="AR377" s="564"/>
      <c r="AS377" s="564"/>
      <c r="AT377" s="394"/>
      <c r="AU377" s="306"/>
      <c r="AV377" s="306"/>
      <c r="AW377" s="394"/>
      <c r="AX377" s="401"/>
      <c r="AY377" s="341"/>
      <c r="AZ377" s="341"/>
      <c r="BA377" s="341"/>
      <c r="BB377" s="341"/>
      <c r="BC377" s="393"/>
      <c r="BD377" s="341"/>
      <c r="BE377" s="341"/>
      <c r="BF377" s="341"/>
      <c r="BG377" s="402"/>
      <c r="BH377" s="403"/>
      <c r="BI377" s="405"/>
      <c r="BJ377" s="405"/>
      <c r="BK377" s="405"/>
      <c r="BL377" s="405"/>
      <c r="BM377" s="514"/>
    </row>
    <row r="378" ht="18.75" customHeight="1">
      <c r="A378" s="336" t="str">
        <f t="shared" si="12"/>
        <v/>
      </c>
      <c r="B378" s="506"/>
      <c r="C378" s="559"/>
      <c r="D378" s="560" t="str">
        <f t="shared" si="13"/>
        <v/>
      </c>
      <c r="E378" s="401"/>
      <c r="F378" s="394"/>
      <c r="G378" s="341" t="str">
        <f t="array" ref="G378">IF(C378="","",XLOOKUP(C378,'Master Data'!K:K,'Master Data'!N:N,"Input in Master Data",0,1))</f>
        <v/>
      </c>
      <c r="H378" s="341" t="str">
        <f t="array" ref="H378">IF(C378="","",XLOOKUP(C378,'Master Data'!K:K,'Master Data'!O:O,"Input in Master Data",0,1))</f>
        <v/>
      </c>
      <c r="I378" s="341" t="str">
        <f t="array" ref="I378">if(U378="","",XLOOKUP(U378,Master[Company],Master[Blow],"Unknown",0,1))</f>
        <v/>
      </c>
      <c r="J378" s="341" t="str">
        <f t="array" ref="J378">if(U378="","",XLOOKUP(U378,Master[Company],Master[Pigging],"Unknown",0,1))</f>
        <v/>
      </c>
      <c r="K378" s="341" t="str">
        <f t="array" ref="K378">if(U378="","",XLOOKUP(U378,Master[Company],Master[Load Method],"Unknown",0,1))</f>
        <v/>
      </c>
      <c r="L378" s="341" t="str">
        <f t="array" ref="L378">if(U378="","",XLOOKUP(U378,Master[Company],Master[Line Distance],"Unknown",0,1))</f>
        <v/>
      </c>
      <c r="M378" s="394"/>
      <c r="N378" s="341"/>
      <c r="O378" s="341"/>
      <c r="P378" s="341" t="str">
        <f t="array" ref="P378">if(U378="","",XLOOKUP(U378,Master[Company],Master[Terms],"NA",0,1))</f>
        <v/>
      </c>
      <c r="Q378" s="341" t="str">
        <f t="shared" si="14"/>
        <v/>
      </c>
      <c r="R378" s="341" t="str">
        <f t="array" ref="R378">if(U378="","",XLOOKUP(U378,Master[Company],Master[Group],"NA",0,1))</f>
        <v/>
      </c>
      <c r="S378" s="341" t="str">
        <f t="array" ref="S378">if(U378="","",XLOOKUP(U378,Master[Company],Master[Loading Location],"NA",0,1))</f>
        <v/>
      </c>
      <c r="T378" s="341" t="str">
        <f t="array" ref="T378">if(U378="","",XLOOKUP(U378,Master[Company],Master[Acronym],"NA",0,1))</f>
        <v/>
      </c>
      <c r="U378" s="341"/>
      <c r="V378" s="342"/>
      <c r="W378" s="342"/>
      <c r="X378" s="341"/>
      <c r="Y378" s="341" t="str">
        <f t="shared" si="11"/>
        <v/>
      </c>
      <c r="Z378" s="341"/>
      <c r="AA378" s="341"/>
      <c r="AB378" s="341"/>
      <c r="AC378" s="401"/>
      <c r="AD378" s="563"/>
      <c r="AE378" s="564"/>
      <c r="AF378" s="564"/>
      <c r="AG378" s="564"/>
      <c r="AH378" s="564"/>
      <c r="AI378" s="564"/>
      <c r="AJ378" s="564"/>
      <c r="AK378" s="565"/>
      <c r="AL378" s="564"/>
      <c r="AM378" s="564"/>
      <c r="AN378" s="564"/>
      <c r="AO378" s="564"/>
      <c r="AP378" s="564"/>
      <c r="AQ378" s="564"/>
      <c r="AR378" s="564"/>
      <c r="AS378" s="564"/>
      <c r="AT378" s="394"/>
      <c r="AU378" s="306"/>
      <c r="AV378" s="306"/>
      <c r="AW378" s="394"/>
      <c r="AX378" s="401"/>
      <c r="AY378" s="341"/>
      <c r="AZ378" s="341"/>
      <c r="BA378" s="341"/>
      <c r="BB378" s="341"/>
      <c r="BC378" s="393"/>
      <c r="BD378" s="341"/>
      <c r="BE378" s="341"/>
      <c r="BF378" s="341"/>
      <c r="BG378" s="402"/>
      <c r="BH378" s="403"/>
      <c r="BI378" s="405"/>
      <c r="BJ378" s="405"/>
      <c r="BK378" s="405"/>
      <c r="BL378" s="405"/>
      <c r="BM378" s="514"/>
    </row>
    <row r="379" ht="18.75" customHeight="1">
      <c r="A379" s="336" t="str">
        <f t="shared" si="12"/>
        <v/>
      </c>
      <c r="B379" s="506"/>
      <c r="C379" s="559"/>
      <c r="D379" s="560" t="str">
        <f t="shared" si="13"/>
        <v/>
      </c>
      <c r="E379" s="401"/>
      <c r="F379" s="394"/>
      <c r="G379" s="341" t="str">
        <f t="array" ref="G379">IF(C379="","",XLOOKUP(C379,'Master Data'!K:K,'Master Data'!N:N,"Input in Master Data",0,1))</f>
        <v/>
      </c>
      <c r="H379" s="341" t="str">
        <f t="array" ref="H379">IF(C379="","",XLOOKUP(C379,'Master Data'!K:K,'Master Data'!O:O,"Input in Master Data",0,1))</f>
        <v/>
      </c>
      <c r="I379" s="341" t="str">
        <f t="array" ref="I379">if(U379="","",XLOOKUP(U379,Master[Company],Master[Blow],"Unknown",0,1))</f>
        <v/>
      </c>
      <c r="J379" s="341" t="str">
        <f t="array" ref="J379">if(U379="","",XLOOKUP(U379,Master[Company],Master[Pigging],"Unknown",0,1))</f>
        <v/>
      </c>
      <c r="K379" s="341" t="str">
        <f t="array" ref="K379">if(U379="","",XLOOKUP(U379,Master[Company],Master[Load Method],"Unknown",0,1))</f>
        <v/>
      </c>
      <c r="L379" s="341" t="str">
        <f t="array" ref="L379">if(U379="","",XLOOKUP(U379,Master[Company],Master[Line Distance],"Unknown",0,1))</f>
        <v/>
      </c>
      <c r="M379" s="394"/>
      <c r="N379" s="341"/>
      <c r="O379" s="341"/>
      <c r="P379" s="341" t="str">
        <f t="array" ref="P379">if(U379="","",XLOOKUP(U379,Master[Company],Master[Terms],"NA",0,1))</f>
        <v/>
      </c>
      <c r="Q379" s="341" t="str">
        <f t="shared" si="14"/>
        <v/>
      </c>
      <c r="R379" s="341" t="str">
        <f t="array" ref="R379">if(U379="","",XLOOKUP(U379,Master[Company],Master[Group],"NA",0,1))</f>
        <v/>
      </c>
      <c r="S379" s="341" t="str">
        <f t="array" ref="S379">if(U379="","",XLOOKUP(U379,Master[Company],Master[Loading Location],"NA",0,1))</f>
        <v/>
      </c>
      <c r="T379" s="341" t="str">
        <f t="array" ref="T379">if(U379="","",XLOOKUP(U379,Master[Company],Master[Acronym],"NA",0,1))</f>
        <v/>
      </c>
      <c r="U379" s="341"/>
      <c r="V379" s="342"/>
      <c r="W379" s="342"/>
      <c r="X379" s="341"/>
      <c r="Y379" s="341" t="str">
        <f t="shared" si="11"/>
        <v/>
      </c>
      <c r="Z379" s="341"/>
      <c r="AA379" s="341"/>
      <c r="AB379" s="341"/>
      <c r="AC379" s="401"/>
      <c r="AD379" s="563"/>
      <c r="AE379" s="564"/>
      <c r="AF379" s="564"/>
      <c r="AG379" s="564"/>
      <c r="AH379" s="564"/>
      <c r="AI379" s="564"/>
      <c r="AJ379" s="564"/>
      <c r="AK379" s="565"/>
      <c r="AL379" s="564"/>
      <c r="AM379" s="564"/>
      <c r="AN379" s="564"/>
      <c r="AO379" s="564"/>
      <c r="AP379" s="564"/>
      <c r="AQ379" s="564"/>
      <c r="AR379" s="564"/>
      <c r="AS379" s="564"/>
      <c r="AT379" s="394"/>
      <c r="AU379" s="306"/>
      <c r="AV379" s="306"/>
      <c r="AW379" s="394"/>
      <c r="AX379" s="401"/>
      <c r="AY379" s="341"/>
      <c r="AZ379" s="341"/>
      <c r="BA379" s="341"/>
      <c r="BB379" s="341"/>
      <c r="BC379" s="393"/>
      <c r="BD379" s="341"/>
      <c r="BE379" s="341"/>
      <c r="BF379" s="341"/>
      <c r="BG379" s="402"/>
      <c r="BH379" s="403"/>
      <c r="BI379" s="405"/>
      <c r="BJ379" s="405"/>
      <c r="BK379" s="405"/>
      <c r="BL379" s="405"/>
      <c r="BM379" s="514"/>
    </row>
    <row r="380" ht="18.75" customHeight="1">
      <c r="A380" s="336" t="str">
        <f t="shared" si="12"/>
        <v/>
      </c>
      <c r="B380" s="506"/>
      <c r="C380" s="559"/>
      <c r="D380" s="560" t="str">
        <f t="shared" si="13"/>
        <v/>
      </c>
      <c r="E380" s="401"/>
      <c r="F380" s="394"/>
      <c r="G380" s="341" t="str">
        <f t="array" ref="G380">IF(C380="","",XLOOKUP(C380,'Master Data'!K:K,'Master Data'!N:N,"Input in Master Data",0,1))</f>
        <v/>
      </c>
      <c r="H380" s="341" t="str">
        <f t="array" ref="H380">IF(C380="","",XLOOKUP(C380,'Master Data'!K:K,'Master Data'!O:O,"Input in Master Data",0,1))</f>
        <v/>
      </c>
      <c r="I380" s="341" t="str">
        <f t="array" ref="I380">if(U380="","",XLOOKUP(U380,Master[Company],Master[Blow],"Unknown",0,1))</f>
        <v/>
      </c>
      <c r="J380" s="341" t="str">
        <f t="array" ref="J380">if(U380="","",XLOOKUP(U380,Master[Company],Master[Pigging],"Unknown",0,1))</f>
        <v/>
      </c>
      <c r="K380" s="341" t="str">
        <f t="array" ref="K380">if(U380="","",XLOOKUP(U380,Master[Company],Master[Load Method],"Unknown",0,1))</f>
        <v/>
      </c>
      <c r="L380" s="341" t="str">
        <f t="array" ref="L380">if(U380="","",XLOOKUP(U380,Master[Company],Master[Line Distance],"Unknown",0,1))</f>
        <v/>
      </c>
      <c r="M380" s="394"/>
      <c r="N380" s="341"/>
      <c r="O380" s="341"/>
      <c r="P380" s="341" t="str">
        <f t="array" ref="P380">if(U380="","",XLOOKUP(U380,Master[Company],Master[Terms],"NA",0,1))</f>
        <v/>
      </c>
      <c r="Q380" s="341" t="str">
        <f t="shared" si="14"/>
        <v/>
      </c>
      <c r="R380" s="341" t="str">
        <f t="array" ref="R380">if(U380="","",XLOOKUP(U380,Master[Company],Master[Group],"NA",0,1))</f>
        <v/>
      </c>
      <c r="S380" s="341" t="str">
        <f t="array" ref="S380">if(U380="","",XLOOKUP(U380,Master[Company],Master[Loading Location],"NA",0,1))</f>
        <v/>
      </c>
      <c r="T380" s="341" t="str">
        <f t="array" ref="T380">if(U380="","",XLOOKUP(U380,Master[Company],Master[Acronym],"NA",0,1))</f>
        <v/>
      </c>
      <c r="U380" s="341"/>
      <c r="V380" s="342"/>
      <c r="W380" s="342"/>
      <c r="X380" s="341"/>
      <c r="Y380" s="341" t="str">
        <f t="shared" si="11"/>
        <v/>
      </c>
      <c r="Z380" s="341"/>
      <c r="AA380" s="341"/>
      <c r="AB380" s="341"/>
      <c r="AC380" s="401"/>
      <c r="AD380" s="563"/>
      <c r="AE380" s="564"/>
      <c r="AF380" s="564"/>
      <c r="AG380" s="564"/>
      <c r="AH380" s="564"/>
      <c r="AI380" s="564"/>
      <c r="AJ380" s="564"/>
      <c r="AK380" s="565"/>
      <c r="AL380" s="564"/>
      <c r="AM380" s="564"/>
      <c r="AN380" s="564"/>
      <c r="AO380" s="564"/>
      <c r="AP380" s="564"/>
      <c r="AQ380" s="564"/>
      <c r="AR380" s="564"/>
      <c r="AS380" s="564"/>
      <c r="AT380" s="394"/>
      <c r="AU380" s="306"/>
      <c r="AV380" s="306"/>
      <c r="AW380" s="394"/>
      <c r="AX380" s="401"/>
      <c r="AY380" s="341"/>
      <c r="AZ380" s="341"/>
      <c r="BA380" s="341"/>
      <c r="BB380" s="341"/>
      <c r="BC380" s="393"/>
      <c r="BD380" s="341"/>
      <c r="BE380" s="341"/>
      <c r="BF380" s="341"/>
      <c r="BG380" s="402"/>
      <c r="BH380" s="403"/>
      <c r="BI380" s="405"/>
      <c r="BJ380" s="405"/>
      <c r="BK380" s="405"/>
      <c r="BL380" s="405"/>
      <c r="BM380" s="514"/>
    </row>
    <row r="381" ht="18.75" customHeight="1">
      <c r="A381" s="336" t="str">
        <f t="shared" si="12"/>
        <v/>
      </c>
      <c r="B381" s="506"/>
      <c r="C381" s="559"/>
      <c r="D381" s="560" t="str">
        <f t="shared" si="13"/>
        <v/>
      </c>
      <c r="E381" s="401"/>
      <c r="F381" s="394"/>
      <c r="G381" s="341" t="str">
        <f t="array" ref="G381">IF(C381="","",XLOOKUP(C381,'Master Data'!K:K,'Master Data'!N:N,"Input in Master Data",0,1))</f>
        <v/>
      </c>
      <c r="H381" s="341" t="str">
        <f t="array" ref="H381">IF(C381="","",XLOOKUP(C381,'Master Data'!K:K,'Master Data'!O:O,"Input in Master Data",0,1))</f>
        <v/>
      </c>
      <c r="I381" s="341" t="str">
        <f t="array" ref="I381">if(U381="","",XLOOKUP(U381,Master[Company],Master[Blow],"Unknown",0,1))</f>
        <v/>
      </c>
      <c r="J381" s="341" t="str">
        <f t="array" ref="J381">if(U381="","",XLOOKUP(U381,Master[Company],Master[Pigging],"Unknown",0,1))</f>
        <v/>
      </c>
      <c r="K381" s="341" t="str">
        <f t="array" ref="K381">if(U381="","",XLOOKUP(U381,Master[Company],Master[Load Method],"Unknown",0,1))</f>
        <v/>
      </c>
      <c r="L381" s="341" t="str">
        <f t="array" ref="L381">if(U381="","",XLOOKUP(U381,Master[Company],Master[Line Distance],"Unknown",0,1))</f>
        <v/>
      </c>
      <c r="M381" s="394"/>
      <c r="N381" s="341"/>
      <c r="O381" s="341"/>
      <c r="P381" s="341" t="str">
        <f t="array" ref="P381">if(U381="","",XLOOKUP(U381,Master[Company],Master[Terms],"NA",0,1))</f>
        <v/>
      </c>
      <c r="Q381" s="341" t="str">
        <f t="shared" si="14"/>
        <v/>
      </c>
      <c r="R381" s="341" t="str">
        <f t="array" ref="R381">if(U381="","",XLOOKUP(U381,Master[Company],Master[Group],"NA",0,1))</f>
        <v/>
      </c>
      <c r="S381" s="341" t="str">
        <f t="array" ref="S381">if(U381="","",XLOOKUP(U381,Master[Company],Master[Loading Location],"NA",0,1))</f>
        <v/>
      </c>
      <c r="T381" s="341" t="str">
        <f t="array" ref="T381">if(U381="","",XLOOKUP(U381,Master[Company],Master[Acronym],"NA",0,1))</f>
        <v/>
      </c>
      <c r="U381" s="341"/>
      <c r="V381" s="342"/>
      <c r="W381" s="342"/>
      <c r="X381" s="341"/>
      <c r="Y381" s="341" t="str">
        <f t="shared" si="11"/>
        <v/>
      </c>
      <c r="Z381" s="341"/>
      <c r="AA381" s="341"/>
      <c r="AB381" s="341"/>
      <c r="AC381" s="401"/>
      <c r="AD381" s="563"/>
      <c r="AE381" s="564"/>
      <c r="AF381" s="564"/>
      <c r="AG381" s="564"/>
      <c r="AH381" s="564"/>
      <c r="AI381" s="564"/>
      <c r="AJ381" s="564"/>
      <c r="AK381" s="565"/>
      <c r="AL381" s="564"/>
      <c r="AM381" s="564"/>
      <c r="AN381" s="564"/>
      <c r="AO381" s="564"/>
      <c r="AP381" s="564"/>
      <c r="AQ381" s="564"/>
      <c r="AR381" s="564"/>
      <c r="AS381" s="564"/>
      <c r="AT381" s="394"/>
      <c r="AU381" s="306"/>
      <c r="AV381" s="306"/>
      <c r="AW381" s="394"/>
      <c r="AX381" s="401"/>
      <c r="AY381" s="341"/>
      <c r="AZ381" s="341"/>
      <c r="BA381" s="341"/>
      <c r="BB381" s="341"/>
      <c r="BC381" s="393"/>
      <c r="BD381" s="341"/>
      <c r="BE381" s="341"/>
      <c r="BF381" s="341"/>
      <c r="BG381" s="402"/>
      <c r="BH381" s="403"/>
      <c r="BI381" s="405"/>
      <c r="BJ381" s="405"/>
      <c r="BK381" s="405"/>
      <c r="BL381" s="405"/>
      <c r="BM381" s="514"/>
    </row>
    <row r="382" ht="18.75" customHeight="1">
      <c r="A382" s="336" t="str">
        <f t="shared" si="12"/>
        <v/>
      </c>
      <c r="B382" s="506"/>
      <c r="C382" s="559"/>
      <c r="D382" s="560" t="str">
        <f t="shared" si="13"/>
        <v/>
      </c>
      <c r="E382" s="401"/>
      <c r="F382" s="394"/>
      <c r="G382" s="341" t="str">
        <f t="array" ref="G382">IF(C382="","",XLOOKUP(C382,'Master Data'!K:K,'Master Data'!N:N,"Input in Master Data",0,1))</f>
        <v/>
      </c>
      <c r="H382" s="341" t="str">
        <f t="array" ref="H382">IF(C382="","",XLOOKUP(C382,'Master Data'!K:K,'Master Data'!O:O,"Input in Master Data",0,1))</f>
        <v/>
      </c>
      <c r="I382" s="341" t="str">
        <f t="array" ref="I382">if(U382="","",XLOOKUP(U382,Master[Company],Master[Blow],"Unknown",0,1))</f>
        <v/>
      </c>
      <c r="J382" s="341" t="str">
        <f t="array" ref="J382">if(U382="","",XLOOKUP(U382,Master[Company],Master[Pigging],"Unknown",0,1))</f>
        <v/>
      </c>
      <c r="K382" s="341" t="str">
        <f t="array" ref="K382">if(U382="","",XLOOKUP(U382,Master[Company],Master[Load Method],"Unknown",0,1))</f>
        <v/>
      </c>
      <c r="L382" s="341" t="str">
        <f t="array" ref="L382">if(U382="","",XLOOKUP(U382,Master[Company],Master[Line Distance],"Unknown",0,1))</f>
        <v/>
      </c>
      <c r="M382" s="394"/>
      <c r="N382" s="341"/>
      <c r="O382" s="341"/>
      <c r="P382" s="341" t="str">
        <f t="array" ref="P382">if(U382="","",XLOOKUP(U382,Master[Company],Master[Terms],"NA",0,1))</f>
        <v/>
      </c>
      <c r="Q382" s="341" t="str">
        <f t="shared" si="14"/>
        <v/>
      </c>
      <c r="R382" s="341" t="str">
        <f t="array" ref="R382">if(U382="","",XLOOKUP(U382,Master[Company],Master[Group],"NA",0,1))</f>
        <v/>
      </c>
      <c r="S382" s="341" t="str">
        <f t="array" ref="S382">if(U382="","",XLOOKUP(U382,Master[Company],Master[Loading Location],"NA",0,1))</f>
        <v/>
      </c>
      <c r="T382" s="341" t="str">
        <f t="array" ref="T382">if(U382="","",XLOOKUP(U382,Master[Company],Master[Acronym],"NA",0,1))</f>
        <v/>
      </c>
      <c r="U382" s="341"/>
      <c r="V382" s="342"/>
      <c r="W382" s="342"/>
      <c r="X382" s="341"/>
      <c r="Y382" s="341" t="str">
        <f t="shared" si="11"/>
        <v/>
      </c>
      <c r="Z382" s="341"/>
      <c r="AA382" s="341"/>
      <c r="AB382" s="341"/>
      <c r="AC382" s="401"/>
      <c r="AD382" s="563"/>
      <c r="AE382" s="564"/>
      <c r="AF382" s="564"/>
      <c r="AG382" s="564"/>
      <c r="AH382" s="564"/>
      <c r="AI382" s="564"/>
      <c r="AJ382" s="564"/>
      <c r="AK382" s="565"/>
      <c r="AL382" s="564"/>
      <c r="AM382" s="564"/>
      <c r="AN382" s="564"/>
      <c r="AO382" s="564"/>
      <c r="AP382" s="564"/>
      <c r="AQ382" s="564"/>
      <c r="AR382" s="564"/>
      <c r="AS382" s="564"/>
      <c r="AT382" s="394"/>
      <c r="AU382" s="306"/>
      <c r="AV382" s="306"/>
      <c r="AW382" s="394"/>
      <c r="AX382" s="401"/>
      <c r="AY382" s="341"/>
      <c r="AZ382" s="341"/>
      <c r="BA382" s="341"/>
      <c r="BB382" s="341"/>
      <c r="BC382" s="393"/>
      <c r="BD382" s="341"/>
      <c r="BE382" s="341"/>
      <c r="BF382" s="341"/>
      <c r="BG382" s="402"/>
      <c r="BH382" s="403"/>
      <c r="BI382" s="405"/>
      <c r="BJ382" s="405"/>
      <c r="BK382" s="405"/>
      <c r="BL382" s="405"/>
      <c r="BM382" s="514"/>
    </row>
    <row r="383" ht="18.75" customHeight="1">
      <c r="A383" s="336" t="str">
        <f t="shared" si="12"/>
        <v/>
      </c>
      <c r="B383" s="506"/>
      <c r="C383" s="559"/>
      <c r="D383" s="560" t="str">
        <f t="shared" si="13"/>
        <v/>
      </c>
      <c r="E383" s="401"/>
      <c r="F383" s="394"/>
      <c r="G383" s="341" t="str">
        <f t="array" ref="G383">IF(C383="","",XLOOKUP(C383,'Master Data'!K:K,'Master Data'!N:N,"Input in Master Data",0,1))</f>
        <v/>
      </c>
      <c r="H383" s="341" t="str">
        <f t="array" ref="H383">IF(C383="","",XLOOKUP(C383,'Master Data'!K:K,'Master Data'!O:O,"Input in Master Data",0,1))</f>
        <v/>
      </c>
      <c r="I383" s="341" t="str">
        <f t="array" ref="I383">if(U383="","",XLOOKUP(U383,Master[Company],Master[Blow],"Unknown",0,1))</f>
        <v/>
      </c>
      <c r="J383" s="341" t="str">
        <f t="array" ref="J383">if(U383="","",XLOOKUP(U383,Master[Company],Master[Pigging],"Unknown",0,1))</f>
        <v/>
      </c>
      <c r="K383" s="341" t="str">
        <f t="array" ref="K383">if(U383="","",XLOOKUP(U383,Master[Company],Master[Load Method],"Unknown",0,1))</f>
        <v/>
      </c>
      <c r="L383" s="341" t="str">
        <f t="array" ref="L383">if(U383="","",XLOOKUP(U383,Master[Company],Master[Line Distance],"Unknown",0,1))</f>
        <v/>
      </c>
      <c r="M383" s="394"/>
      <c r="N383" s="341"/>
      <c r="O383" s="341"/>
      <c r="P383" s="341" t="str">
        <f t="array" ref="P383">if(U383="","",XLOOKUP(U383,Master[Company],Master[Terms],"NA",0,1))</f>
        <v/>
      </c>
      <c r="Q383" s="341" t="str">
        <f t="shared" si="14"/>
        <v/>
      </c>
      <c r="R383" s="341" t="str">
        <f t="array" ref="R383">if(U383="","",XLOOKUP(U383,Master[Company],Master[Group],"NA",0,1))</f>
        <v/>
      </c>
      <c r="S383" s="341" t="str">
        <f t="array" ref="S383">if(U383="","",XLOOKUP(U383,Master[Company],Master[Loading Location],"NA",0,1))</f>
        <v/>
      </c>
      <c r="T383" s="341" t="str">
        <f t="array" ref="T383">if(U383="","",XLOOKUP(U383,Master[Company],Master[Acronym],"NA",0,1))</f>
        <v/>
      </c>
      <c r="U383" s="341"/>
      <c r="V383" s="342"/>
      <c r="W383" s="342"/>
      <c r="X383" s="341"/>
      <c r="Y383" s="341" t="str">
        <f t="shared" si="11"/>
        <v/>
      </c>
      <c r="Z383" s="341"/>
      <c r="AA383" s="341"/>
      <c r="AB383" s="341"/>
      <c r="AC383" s="401"/>
      <c r="AD383" s="563"/>
      <c r="AE383" s="564"/>
      <c r="AF383" s="564"/>
      <c r="AG383" s="564"/>
      <c r="AH383" s="564"/>
      <c r="AI383" s="564"/>
      <c r="AJ383" s="564"/>
      <c r="AK383" s="565"/>
      <c r="AL383" s="564"/>
      <c r="AM383" s="564"/>
      <c r="AN383" s="564"/>
      <c r="AO383" s="564"/>
      <c r="AP383" s="564"/>
      <c r="AQ383" s="564"/>
      <c r="AR383" s="564"/>
      <c r="AS383" s="564"/>
      <c r="AT383" s="394"/>
      <c r="AU383" s="306"/>
      <c r="AV383" s="306"/>
      <c r="AW383" s="394"/>
      <c r="AX383" s="401"/>
      <c r="AY383" s="341"/>
      <c r="AZ383" s="341"/>
      <c r="BA383" s="341"/>
      <c r="BB383" s="341"/>
      <c r="BC383" s="393"/>
      <c r="BD383" s="341"/>
      <c r="BE383" s="341"/>
      <c r="BF383" s="341"/>
      <c r="BG383" s="402"/>
      <c r="BH383" s="403"/>
      <c r="BI383" s="405"/>
      <c r="BJ383" s="405"/>
      <c r="BK383" s="405"/>
      <c r="BL383" s="405"/>
      <c r="BM383" s="514"/>
    </row>
    <row r="384" ht="18.75" customHeight="1">
      <c r="A384" s="336" t="str">
        <f t="shared" si="12"/>
        <v/>
      </c>
      <c r="B384" s="506"/>
      <c r="C384" s="559"/>
      <c r="D384" s="560" t="str">
        <f t="shared" si="13"/>
        <v/>
      </c>
      <c r="E384" s="401"/>
      <c r="F384" s="394"/>
      <c r="G384" s="341" t="str">
        <f t="array" ref="G384">IF(C384="","",XLOOKUP(C384,'Master Data'!K:K,'Master Data'!N:N,"Input in Master Data",0,1))</f>
        <v/>
      </c>
      <c r="H384" s="341" t="str">
        <f t="array" ref="H384">IF(C384="","",XLOOKUP(C384,'Master Data'!K:K,'Master Data'!O:O,"Input in Master Data",0,1))</f>
        <v/>
      </c>
      <c r="I384" s="341" t="str">
        <f t="array" ref="I384">if(U384="","",XLOOKUP(U384,Master[Company],Master[Blow],"Unknown",0,1))</f>
        <v/>
      </c>
      <c r="J384" s="341" t="str">
        <f t="array" ref="J384">if(U384="","",XLOOKUP(U384,Master[Company],Master[Pigging],"Unknown",0,1))</f>
        <v/>
      </c>
      <c r="K384" s="341" t="str">
        <f t="array" ref="K384">if(U384="","",XLOOKUP(U384,Master[Company],Master[Load Method],"Unknown",0,1))</f>
        <v/>
      </c>
      <c r="L384" s="341" t="str">
        <f t="array" ref="L384">if(U384="","",XLOOKUP(U384,Master[Company],Master[Line Distance],"Unknown",0,1))</f>
        <v/>
      </c>
      <c r="M384" s="394"/>
      <c r="N384" s="341"/>
      <c r="O384" s="341"/>
      <c r="P384" s="341" t="str">
        <f t="array" ref="P384">if(U384="","",XLOOKUP(U384,Master[Company],Master[Terms],"NA",0,1))</f>
        <v/>
      </c>
      <c r="Q384" s="341" t="str">
        <f t="shared" si="14"/>
        <v/>
      </c>
      <c r="R384" s="341" t="str">
        <f t="array" ref="R384">if(U384="","",XLOOKUP(U384,Master[Company],Master[Group],"NA",0,1))</f>
        <v/>
      </c>
      <c r="S384" s="341" t="str">
        <f t="array" ref="S384">if(U384="","",XLOOKUP(U384,Master[Company],Master[Loading Location],"NA",0,1))</f>
        <v/>
      </c>
      <c r="T384" s="341" t="str">
        <f t="array" ref="T384">if(U384="","",XLOOKUP(U384,Master[Company],Master[Acronym],"NA",0,1))</f>
        <v/>
      </c>
      <c r="U384" s="341"/>
      <c r="V384" s="342"/>
      <c r="W384" s="342"/>
      <c r="X384" s="341"/>
      <c r="Y384" s="341" t="str">
        <f t="shared" si="11"/>
        <v/>
      </c>
      <c r="Z384" s="341"/>
      <c r="AA384" s="341"/>
      <c r="AB384" s="341"/>
      <c r="AC384" s="401"/>
      <c r="AD384" s="563"/>
      <c r="AE384" s="564"/>
      <c r="AF384" s="564"/>
      <c r="AG384" s="564"/>
      <c r="AH384" s="564"/>
      <c r="AI384" s="564"/>
      <c r="AJ384" s="564"/>
      <c r="AK384" s="565"/>
      <c r="AL384" s="564"/>
      <c r="AM384" s="564"/>
      <c r="AN384" s="564"/>
      <c r="AO384" s="564"/>
      <c r="AP384" s="564"/>
      <c r="AQ384" s="564"/>
      <c r="AR384" s="564"/>
      <c r="AS384" s="564"/>
      <c r="AT384" s="394"/>
      <c r="AU384" s="306"/>
      <c r="AV384" s="306"/>
      <c r="AW384" s="394"/>
      <c r="AX384" s="401"/>
      <c r="AY384" s="341"/>
      <c r="AZ384" s="341"/>
      <c r="BA384" s="341"/>
      <c r="BB384" s="341"/>
      <c r="BC384" s="393"/>
      <c r="BD384" s="341"/>
      <c r="BE384" s="341"/>
      <c r="BF384" s="341"/>
      <c r="BG384" s="402"/>
      <c r="BH384" s="403"/>
      <c r="BI384" s="405"/>
      <c r="BJ384" s="405"/>
      <c r="BK384" s="405"/>
      <c r="BL384" s="405"/>
      <c r="BM384" s="514"/>
    </row>
    <row r="385" ht="18.75" customHeight="1">
      <c r="A385" s="336" t="str">
        <f t="shared" si="12"/>
        <v/>
      </c>
      <c r="B385" s="506"/>
      <c r="C385" s="559"/>
      <c r="D385" s="560" t="str">
        <f t="shared" si="13"/>
        <v/>
      </c>
      <c r="E385" s="401"/>
      <c r="F385" s="394"/>
      <c r="G385" s="341" t="str">
        <f t="array" ref="G385">IF(C385="","",XLOOKUP(C385,'Master Data'!K:K,'Master Data'!N:N,"Input in Master Data",0,1))</f>
        <v/>
      </c>
      <c r="H385" s="341" t="str">
        <f t="array" ref="H385">IF(C385="","",XLOOKUP(C385,'Master Data'!K:K,'Master Data'!O:O,"Input in Master Data",0,1))</f>
        <v/>
      </c>
      <c r="I385" s="341" t="str">
        <f t="array" ref="I385">if(U385="","",XLOOKUP(U385,Master[Company],Master[Blow],"Unknown",0,1))</f>
        <v/>
      </c>
      <c r="J385" s="341" t="str">
        <f t="array" ref="J385">if(U385="","",XLOOKUP(U385,Master[Company],Master[Pigging],"Unknown",0,1))</f>
        <v/>
      </c>
      <c r="K385" s="341" t="str">
        <f t="array" ref="K385">if(U385="","",XLOOKUP(U385,Master[Company],Master[Load Method],"Unknown",0,1))</f>
        <v/>
      </c>
      <c r="L385" s="341" t="str">
        <f t="array" ref="L385">if(U385="","",XLOOKUP(U385,Master[Company],Master[Line Distance],"Unknown",0,1))</f>
        <v/>
      </c>
      <c r="M385" s="394"/>
      <c r="N385" s="341"/>
      <c r="O385" s="341"/>
      <c r="P385" s="341" t="str">
        <f t="array" ref="P385">if(U385="","",XLOOKUP(U385,Master[Company],Master[Terms],"NA",0,1))</f>
        <v/>
      </c>
      <c r="Q385" s="341" t="str">
        <f t="shared" si="14"/>
        <v/>
      </c>
      <c r="R385" s="341" t="str">
        <f t="array" ref="R385">if(U385="","",XLOOKUP(U385,Master[Company],Master[Group],"NA",0,1))</f>
        <v/>
      </c>
      <c r="S385" s="341" t="str">
        <f t="array" ref="S385">if(U385="","",XLOOKUP(U385,Master[Company],Master[Loading Location],"NA",0,1))</f>
        <v/>
      </c>
      <c r="T385" s="341" t="str">
        <f t="array" ref="T385">if(U385="","",XLOOKUP(U385,Master[Company],Master[Acronym],"NA",0,1))</f>
        <v/>
      </c>
      <c r="U385" s="341"/>
      <c r="V385" s="342"/>
      <c r="W385" s="342"/>
      <c r="X385" s="341"/>
      <c r="Y385" s="341" t="str">
        <f t="shared" si="11"/>
        <v/>
      </c>
      <c r="Z385" s="341"/>
      <c r="AA385" s="341"/>
      <c r="AB385" s="341"/>
      <c r="AC385" s="401"/>
      <c r="AD385" s="563"/>
      <c r="AE385" s="564"/>
      <c r="AF385" s="564"/>
      <c r="AG385" s="564"/>
      <c r="AH385" s="564"/>
      <c r="AI385" s="564"/>
      <c r="AJ385" s="564"/>
      <c r="AK385" s="565"/>
      <c r="AL385" s="564"/>
      <c r="AM385" s="564"/>
      <c r="AN385" s="564"/>
      <c r="AO385" s="564"/>
      <c r="AP385" s="564"/>
      <c r="AQ385" s="564"/>
      <c r="AR385" s="564"/>
      <c r="AS385" s="564"/>
      <c r="AT385" s="394"/>
      <c r="AU385" s="306"/>
      <c r="AV385" s="306"/>
      <c r="AW385" s="394"/>
      <c r="AX385" s="401"/>
      <c r="AY385" s="341"/>
      <c r="AZ385" s="341"/>
      <c r="BA385" s="341"/>
      <c r="BB385" s="341"/>
      <c r="BC385" s="393"/>
      <c r="BD385" s="341"/>
      <c r="BE385" s="341"/>
      <c r="BF385" s="341"/>
      <c r="BG385" s="402"/>
      <c r="BH385" s="403"/>
      <c r="BI385" s="405"/>
      <c r="BJ385" s="405"/>
      <c r="BK385" s="405"/>
      <c r="BL385" s="405"/>
      <c r="BM385" s="514"/>
    </row>
    <row r="386" ht="18.75" customHeight="1">
      <c r="A386" s="336" t="str">
        <f t="shared" si="12"/>
        <v/>
      </c>
      <c r="B386" s="506"/>
      <c r="C386" s="559"/>
      <c r="D386" s="560" t="str">
        <f t="shared" si="13"/>
        <v/>
      </c>
      <c r="E386" s="401"/>
      <c r="F386" s="394"/>
      <c r="G386" s="341" t="str">
        <f t="array" ref="G386">IF(C386="","",XLOOKUP(C386,'Master Data'!K:K,'Master Data'!N:N,"Input in Master Data",0,1))</f>
        <v/>
      </c>
      <c r="H386" s="341" t="str">
        <f t="array" ref="H386">IF(C386="","",XLOOKUP(C386,'Master Data'!K:K,'Master Data'!O:O,"Input in Master Data",0,1))</f>
        <v/>
      </c>
      <c r="I386" s="341" t="str">
        <f t="array" ref="I386">if(U386="","",XLOOKUP(U386,Master[Company],Master[Blow],"Unknown",0,1))</f>
        <v/>
      </c>
      <c r="J386" s="341" t="str">
        <f t="array" ref="J386">if(U386="","",XLOOKUP(U386,Master[Company],Master[Pigging],"Unknown",0,1))</f>
        <v/>
      </c>
      <c r="K386" s="341" t="str">
        <f t="array" ref="K386">if(U386="","",XLOOKUP(U386,Master[Company],Master[Load Method],"Unknown",0,1))</f>
        <v/>
      </c>
      <c r="L386" s="341" t="str">
        <f t="array" ref="L386">if(U386="","",XLOOKUP(U386,Master[Company],Master[Line Distance],"Unknown",0,1))</f>
        <v/>
      </c>
      <c r="M386" s="394"/>
      <c r="N386" s="341"/>
      <c r="O386" s="341"/>
      <c r="P386" s="341" t="str">
        <f t="array" ref="P386">if(U386="","",XLOOKUP(U386,Master[Company],Master[Terms],"NA",0,1))</f>
        <v/>
      </c>
      <c r="Q386" s="341" t="str">
        <f t="shared" si="14"/>
        <v/>
      </c>
      <c r="R386" s="341" t="str">
        <f t="array" ref="R386">if(U386="","",XLOOKUP(U386,Master[Company],Master[Group],"NA",0,1))</f>
        <v/>
      </c>
      <c r="S386" s="341" t="str">
        <f t="array" ref="S386">if(U386="","",XLOOKUP(U386,Master[Company],Master[Loading Location],"NA",0,1))</f>
        <v/>
      </c>
      <c r="T386" s="341" t="str">
        <f t="array" ref="T386">if(U386="","",XLOOKUP(U386,Master[Company],Master[Acronym],"NA",0,1))</f>
        <v/>
      </c>
      <c r="U386" s="341"/>
      <c r="V386" s="342"/>
      <c r="W386" s="342"/>
      <c r="X386" s="341"/>
      <c r="Y386" s="341" t="str">
        <f t="shared" si="11"/>
        <v/>
      </c>
      <c r="Z386" s="341"/>
      <c r="AA386" s="341"/>
      <c r="AB386" s="341"/>
      <c r="AC386" s="401"/>
      <c r="AD386" s="563"/>
      <c r="AE386" s="564"/>
      <c r="AF386" s="564"/>
      <c r="AG386" s="564"/>
      <c r="AH386" s="564"/>
      <c r="AI386" s="564"/>
      <c r="AJ386" s="564"/>
      <c r="AK386" s="565"/>
      <c r="AL386" s="564"/>
      <c r="AM386" s="564"/>
      <c r="AN386" s="564"/>
      <c r="AO386" s="564"/>
      <c r="AP386" s="564"/>
      <c r="AQ386" s="564"/>
      <c r="AR386" s="564"/>
      <c r="AS386" s="564"/>
      <c r="AT386" s="394"/>
      <c r="AU386" s="306"/>
      <c r="AV386" s="306"/>
      <c r="AW386" s="394"/>
      <c r="AX386" s="401"/>
      <c r="AY386" s="341"/>
      <c r="AZ386" s="341"/>
      <c r="BA386" s="341"/>
      <c r="BB386" s="341"/>
      <c r="BC386" s="393"/>
      <c r="BD386" s="341"/>
      <c r="BE386" s="341"/>
      <c r="BF386" s="341"/>
      <c r="BG386" s="402"/>
      <c r="BH386" s="403"/>
      <c r="BI386" s="405"/>
      <c r="BJ386" s="405"/>
      <c r="BK386" s="405"/>
      <c r="BL386" s="405"/>
      <c r="BM386" s="514"/>
    </row>
    <row r="387" ht="18.75" customHeight="1">
      <c r="A387" s="336" t="str">
        <f t="shared" si="12"/>
        <v/>
      </c>
      <c r="B387" s="506"/>
      <c r="C387" s="559"/>
      <c r="D387" s="560" t="str">
        <f t="shared" si="13"/>
        <v/>
      </c>
      <c r="E387" s="401"/>
      <c r="F387" s="394"/>
      <c r="G387" s="341" t="str">
        <f t="array" ref="G387">IF(C387="","",XLOOKUP(C387,'Master Data'!K:K,'Master Data'!N:N,"Input in Master Data",0,1))</f>
        <v/>
      </c>
      <c r="H387" s="341" t="str">
        <f t="array" ref="H387">IF(C387="","",XLOOKUP(C387,'Master Data'!K:K,'Master Data'!O:O,"Input in Master Data",0,1))</f>
        <v/>
      </c>
      <c r="I387" s="341" t="str">
        <f t="array" ref="I387">if(U387="","",XLOOKUP(U387,Master[Company],Master[Blow],"Unknown",0,1))</f>
        <v/>
      </c>
      <c r="J387" s="341" t="str">
        <f t="array" ref="J387">if(U387="","",XLOOKUP(U387,Master[Company],Master[Pigging],"Unknown",0,1))</f>
        <v/>
      </c>
      <c r="K387" s="341" t="str">
        <f t="array" ref="K387">if(U387="","",XLOOKUP(U387,Master[Company],Master[Load Method],"Unknown",0,1))</f>
        <v/>
      </c>
      <c r="L387" s="341" t="str">
        <f t="array" ref="L387">if(U387="","",XLOOKUP(U387,Master[Company],Master[Line Distance],"Unknown",0,1))</f>
        <v/>
      </c>
      <c r="M387" s="394"/>
      <c r="N387" s="341"/>
      <c r="O387" s="341"/>
      <c r="P387" s="341" t="str">
        <f t="array" ref="P387">if(U387="","",XLOOKUP(U387,Master[Company],Master[Terms],"NA",0,1))</f>
        <v/>
      </c>
      <c r="Q387" s="341" t="str">
        <f t="shared" si="14"/>
        <v/>
      </c>
      <c r="R387" s="341" t="str">
        <f t="array" ref="R387">if(U387="","",XLOOKUP(U387,Master[Company],Master[Group],"NA",0,1))</f>
        <v/>
      </c>
      <c r="S387" s="341" t="str">
        <f t="array" ref="S387">if(U387="","",XLOOKUP(U387,Master[Company],Master[Loading Location],"NA",0,1))</f>
        <v/>
      </c>
      <c r="T387" s="341" t="str">
        <f t="array" ref="T387">if(U387="","",XLOOKUP(U387,Master[Company],Master[Acronym],"NA",0,1))</f>
        <v/>
      </c>
      <c r="U387" s="341"/>
      <c r="V387" s="342"/>
      <c r="W387" s="342"/>
      <c r="X387" s="341"/>
      <c r="Y387" s="341" t="str">
        <f t="shared" si="11"/>
        <v/>
      </c>
      <c r="Z387" s="341"/>
      <c r="AA387" s="341"/>
      <c r="AB387" s="341"/>
      <c r="AC387" s="401"/>
      <c r="AD387" s="563"/>
      <c r="AE387" s="564"/>
      <c r="AF387" s="564"/>
      <c r="AG387" s="564"/>
      <c r="AH387" s="564"/>
      <c r="AI387" s="564"/>
      <c r="AJ387" s="564"/>
      <c r="AK387" s="565"/>
      <c r="AL387" s="564"/>
      <c r="AM387" s="564"/>
      <c r="AN387" s="564"/>
      <c r="AO387" s="564"/>
      <c r="AP387" s="564"/>
      <c r="AQ387" s="564"/>
      <c r="AR387" s="564"/>
      <c r="AS387" s="564"/>
      <c r="AT387" s="394"/>
      <c r="AU387" s="306"/>
      <c r="AV387" s="306"/>
      <c r="AW387" s="394"/>
      <c r="AX387" s="401"/>
      <c r="AY387" s="341"/>
      <c r="AZ387" s="341"/>
      <c r="BA387" s="341"/>
      <c r="BB387" s="341"/>
      <c r="BC387" s="393"/>
      <c r="BD387" s="341"/>
      <c r="BE387" s="341"/>
      <c r="BF387" s="341"/>
      <c r="BG387" s="402"/>
      <c r="BH387" s="403"/>
      <c r="BI387" s="405"/>
      <c r="BJ387" s="405"/>
      <c r="BK387" s="405"/>
      <c r="BL387" s="405"/>
      <c r="BM387" s="514"/>
    </row>
    <row r="388" ht="18.75" customHeight="1">
      <c r="A388" s="336" t="str">
        <f t="shared" si="12"/>
        <v/>
      </c>
      <c r="B388" s="506"/>
      <c r="C388" s="559"/>
      <c r="D388" s="560" t="str">
        <f t="shared" si="13"/>
        <v/>
      </c>
      <c r="E388" s="401"/>
      <c r="F388" s="394"/>
      <c r="G388" s="341" t="str">
        <f t="array" ref="G388">IF(C388="","",XLOOKUP(C388,'Master Data'!K:K,'Master Data'!N:N,"Input in Master Data",0,1))</f>
        <v/>
      </c>
      <c r="H388" s="341" t="str">
        <f t="array" ref="H388">IF(C388="","",XLOOKUP(C388,'Master Data'!K:K,'Master Data'!O:O,"Input in Master Data",0,1))</f>
        <v/>
      </c>
      <c r="I388" s="341" t="str">
        <f t="array" ref="I388">if(U388="","",XLOOKUP(U388,Master[Company],Master[Blow],"Unknown",0,1))</f>
        <v/>
      </c>
      <c r="J388" s="341" t="str">
        <f t="array" ref="J388">if(U388="","",XLOOKUP(U388,Master[Company],Master[Pigging],"Unknown",0,1))</f>
        <v/>
      </c>
      <c r="K388" s="341" t="str">
        <f t="array" ref="K388">if(U388="","",XLOOKUP(U388,Master[Company],Master[Load Method],"Unknown",0,1))</f>
        <v/>
      </c>
      <c r="L388" s="341" t="str">
        <f t="array" ref="L388">if(U388="","",XLOOKUP(U388,Master[Company],Master[Line Distance],"Unknown",0,1))</f>
        <v/>
      </c>
      <c r="M388" s="394"/>
      <c r="N388" s="341"/>
      <c r="O388" s="341"/>
      <c r="P388" s="341" t="str">
        <f t="array" ref="P388">if(U388="","",XLOOKUP(U388,Master[Company],Master[Terms],"NA",0,1))</f>
        <v/>
      </c>
      <c r="Q388" s="341" t="str">
        <f t="shared" si="14"/>
        <v/>
      </c>
      <c r="R388" s="341" t="str">
        <f t="array" ref="R388">if(U388="","",XLOOKUP(U388,Master[Company],Master[Group],"NA",0,1))</f>
        <v/>
      </c>
      <c r="S388" s="341" t="str">
        <f t="array" ref="S388">if(U388="","",XLOOKUP(U388,Master[Company],Master[Loading Location],"NA",0,1))</f>
        <v/>
      </c>
      <c r="T388" s="341" t="str">
        <f t="array" ref="T388">if(U388="","",XLOOKUP(U388,Master[Company],Master[Acronym],"NA",0,1))</f>
        <v/>
      </c>
      <c r="U388" s="341"/>
      <c r="V388" s="342"/>
      <c r="W388" s="342"/>
      <c r="X388" s="341"/>
      <c r="Y388" s="341" t="str">
        <f t="shared" si="11"/>
        <v/>
      </c>
      <c r="Z388" s="341"/>
      <c r="AA388" s="341"/>
      <c r="AB388" s="341"/>
      <c r="AC388" s="401"/>
      <c r="AD388" s="563"/>
      <c r="AE388" s="564"/>
      <c r="AF388" s="564"/>
      <c r="AG388" s="564"/>
      <c r="AH388" s="564"/>
      <c r="AI388" s="564"/>
      <c r="AJ388" s="564"/>
      <c r="AK388" s="565"/>
      <c r="AL388" s="564"/>
      <c r="AM388" s="564"/>
      <c r="AN388" s="564"/>
      <c r="AO388" s="564"/>
      <c r="AP388" s="564"/>
      <c r="AQ388" s="564"/>
      <c r="AR388" s="564"/>
      <c r="AS388" s="564"/>
      <c r="AT388" s="394"/>
      <c r="AU388" s="306"/>
      <c r="AV388" s="306"/>
      <c r="AW388" s="394"/>
      <c r="AX388" s="401"/>
      <c r="AY388" s="341"/>
      <c r="AZ388" s="341"/>
      <c r="BA388" s="341"/>
      <c r="BB388" s="341"/>
      <c r="BC388" s="393"/>
      <c r="BD388" s="341"/>
      <c r="BE388" s="341"/>
      <c r="BF388" s="341"/>
      <c r="BG388" s="402"/>
      <c r="BH388" s="403"/>
      <c r="BI388" s="405"/>
      <c r="BJ388" s="405"/>
      <c r="BK388" s="405"/>
      <c r="BL388" s="405"/>
      <c r="BM388" s="514"/>
    </row>
    <row r="389" ht="18.75" customHeight="1">
      <c r="A389" s="336" t="str">
        <f t="shared" si="12"/>
        <v/>
      </c>
      <c r="B389" s="506"/>
      <c r="C389" s="559"/>
      <c r="D389" s="560" t="str">
        <f t="shared" si="13"/>
        <v/>
      </c>
      <c r="E389" s="401"/>
      <c r="F389" s="394"/>
      <c r="G389" s="341" t="str">
        <f t="array" ref="G389">IF(C389="","",XLOOKUP(C389,'Master Data'!K:K,'Master Data'!N:N,"Input in Master Data",0,1))</f>
        <v/>
      </c>
      <c r="H389" s="341" t="str">
        <f t="array" ref="H389">IF(C389="","",XLOOKUP(C389,'Master Data'!K:K,'Master Data'!O:O,"Input in Master Data",0,1))</f>
        <v/>
      </c>
      <c r="I389" s="341" t="str">
        <f t="array" ref="I389">if(U389="","",XLOOKUP(U389,Master[Company],Master[Blow],"Unknown",0,1))</f>
        <v/>
      </c>
      <c r="J389" s="341" t="str">
        <f t="array" ref="J389">if(U389="","",XLOOKUP(U389,Master[Company],Master[Pigging],"Unknown",0,1))</f>
        <v/>
      </c>
      <c r="K389" s="341" t="str">
        <f t="array" ref="K389">if(U389="","",XLOOKUP(U389,Master[Company],Master[Load Method],"Unknown",0,1))</f>
        <v/>
      </c>
      <c r="L389" s="341" t="str">
        <f t="array" ref="L389">if(U389="","",XLOOKUP(U389,Master[Company],Master[Line Distance],"Unknown",0,1))</f>
        <v/>
      </c>
      <c r="M389" s="394"/>
      <c r="N389" s="341"/>
      <c r="O389" s="341"/>
      <c r="P389" s="341" t="str">
        <f t="array" ref="P389">if(U389="","",XLOOKUP(U389,Master[Company],Master[Terms],"NA",0,1))</f>
        <v/>
      </c>
      <c r="Q389" s="341" t="str">
        <f t="shared" si="14"/>
        <v/>
      </c>
      <c r="R389" s="341" t="str">
        <f t="array" ref="R389">if(U389="","",XLOOKUP(U389,Master[Company],Master[Group],"NA",0,1))</f>
        <v/>
      </c>
      <c r="S389" s="341" t="str">
        <f t="array" ref="S389">if(U389="","",XLOOKUP(U389,Master[Company],Master[Loading Location],"NA",0,1))</f>
        <v/>
      </c>
      <c r="T389" s="341" t="str">
        <f t="array" ref="T389">if(U389="","",XLOOKUP(U389,Master[Company],Master[Acronym],"NA",0,1))</f>
        <v/>
      </c>
      <c r="U389" s="341"/>
      <c r="V389" s="342"/>
      <c r="W389" s="342"/>
      <c r="X389" s="341"/>
      <c r="Y389" s="341" t="str">
        <f t="shared" si="11"/>
        <v/>
      </c>
      <c r="Z389" s="341"/>
      <c r="AA389" s="341"/>
      <c r="AB389" s="341"/>
      <c r="AC389" s="401"/>
      <c r="AD389" s="563"/>
      <c r="AE389" s="564"/>
      <c r="AF389" s="564"/>
      <c r="AG389" s="564"/>
      <c r="AH389" s="564"/>
      <c r="AI389" s="564"/>
      <c r="AJ389" s="564"/>
      <c r="AK389" s="565"/>
      <c r="AL389" s="564"/>
      <c r="AM389" s="564"/>
      <c r="AN389" s="564"/>
      <c r="AO389" s="564"/>
      <c r="AP389" s="564"/>
      <c r="AQ389" s="564"/>
      <c r="AR389" s="564"/>
      <c r="AS389" s="564"/>
      <c r="AT389" s="394"/>
      <c r="AU389" s="306"/>
      <c r="AV389" s="306"/>
      <c r="AW389" s="394"/>
      <c r="AX389" s="401"/>
      <c r="AY389" s="341"/>
      <c r="AZ389" s="341"/>
      <c r="BA389" s="341"/>
      <c r="BB389" s="341"/>
      <c r="BC389" s="393"/>
      <c r="BD389" s="341"/>
      <c r="BE389" s="341"/>
      <c r="BF389" s="341"/>
      <c r="BG389" s="402"/>
      <c r="BH389" s="403"/>
      <c r="BI389" s="405"/>
      <c r="BJ389" s="405"/>
      <c r="BK389" s="405"/>
      <c r="BL389" s="405"/>
      <c r="BM389" s="514"/>
    </row>
    <row r="390" ht="18.75" customHeight="1">
      <c r="A390" s="336" t="str">
        <f t="shared" si="12"/>
        <v/>
      </c>
      <c r="B390" s="506"/>
      <c r="C390" s="559"/>
      <c r="D390" s="560" t="str">
        <f t="shared" si="13"/>
        <v/>
      </c>
      <c r="E390" s="401"/>
      <c r="F390" s="394"/>
      <c r="G390" s="341" t="str">
        <f t="array" ref="G390">IF(C390="","",XLOOKUP(C390,'Master Data'!K:K,'Master Data'!N:N,"Input in Master Data",0,1))</f>
        <v/>
      </c>
      <c r="H390" s="341" t="str">
        <f t="array" ref="H390">IF(C390="","",XLOOKUP(C390,'Master Data'!K:K,'Master Data'!O:O,"Input in Master Data",0,1))</f>
        <v/>
      </c>
      <c r="I390" s="341" t="str">
        <f t="array" ref="I390">if(U390="","",XLOOKUP(U390,Master[Company],Master[Blow],"Unknown",0,1))</f>
        <v/>
      </c>
      <c r="J390" s="341" t="str">
        <f t="array" ref="J390">if(U390="","",XLOOKUP(U390,Master[Company],Master[Pigging],"Unknown",0,1))</f>
        <v/>
      </c>
      <c r="K390" s="341" t="str">
        <f t="array" ref="K390">if(U390="","",XLOOKUP(U390,Master[Company],Master[Load Method],"Unknown",0,1))</f>
        <v/>
      </c>
      <c r="L390" s="341" t="str">
        <f t="array" ref="L390">if(U390="","",XLOOKUP(U390,Master[Company],Master[Line Distance],"Unknown",0,1))</f>
        <v/>
      </c>
      <c r="M390" s="394"/>
      <c r="N390" s="341"/>
      <c r="O390" s="341"/>
      <c r="P390" s="341" t="str">
        <f t="array" ref="P390">if(U390="","",XLOOKUP(U390,Master[Company],Master[Terms],"NA",0,1))</f>
        <v/>
      </c>
      <c r="Q390" s="341" t="str">
        <f t="shared" si="14"/>
        <v/>
      </c>
      <c r="R390" s="341" t="str">
        <f t="array" ref="R390">if(U390="","",XLOOKUP(U390,Master[Company],Master[Group],"NA",0,1))</f>
        <v/>
      </c>
      <c r="S390" s="341" t="str">
        <f t="array" ref="S390">if(U390="","",XLOOKUP(U390,Master[Company],Master[Loading Location],"NA",0,1))</f>
        <v/>
      </c>
      <c r="T390" s="341" t="str">
        <f t="array" ref="T390">if(U390="","",XLOOKUP(U390,Master[Company],Master[Acronym],"NA",0,1))</f>
        <v/>
      </c>
      <c r="U390" s="341"/>
      <c r="V390" s="342"/>
      <c r="W390" s="342"/>
      <c r="X390" s="341"/>
      <c r="Y390" s="341" t="str">
        <f t="shared" si="11"/>
        <v/>
      </c>
      <c r="Z390" s="341"/>
      <c r="AA390" s="341"/>
      <c r="AB390" s="341"/>
      <c r="AC390" s="401"/>
      <c r="AD390" s="563"/>
      <c r="AE390" s="564"/>
      <c r="AF390" s="564"/>
      <c r="AG390" s="564"/>
      <c r="AH390" s="564"/>
      <c r="AI390" s="564"/>
      <c r="AJ390" s="564"/>
      <c r="AK390" s="565"/>
      <c r="AL390" s="564"/>
      <c r="AM390" s="564"/>
      <c r="AN390" s="564"/>
      <c r="AO390" s="564"/>
      <c r="AP390" s="564"/>
      <c r="AQ390" s="564"/>
      <c r="AR390" s="564"/>
      <c r="AS390" s="564"/>
      <c r="AT390" s="394"/>
      <c r="AU390" s="306"/>
      <c r="AV390" s="306"/>
      <c r="AW390" s="394"/>
      <c r="AX390" s="401"/>
      <c r="AY390" s="341"/>
      <c r="AZ390" s="341"/>
      <c r="BA390" s="341"/>
      <c r="BB390" s="341"/>
      <c r="BC390" s="393"/>
      <c r="BD390" s="341"/>
      <c r="BE390" s="341"/>
      <c r="BF390" s="341"/>
      <c r="BG390" s="402"/>
      <c r="BH390" s="403"/>
      <c r="BI390" s="405"/>
      <c r="BJ390" s="405"/>
      <c r="BK390" s="405"/>
      <c r="BL390" s="405"/>
      <c r="BM390" s="514"/>
    </row>
    <row r="391" ht="18.75" customHeight="1">
      <c r="A391" s="336" t="str">
        <f t="shared" si="12"/>
        <v/>
      </c>
      <c r="B391" s="506"/>
      <c r="C391" s="559"/>
      <c r="D391" s="560" t="str">
        <f t="shared" si="13"/>
        <v/>
      </c>
      <c r="E391" s="401"/>
      <c r="F391" s="394"/>
      <c r="G391" s="341" t="str">
        <f t="array" ref="G391">IF(C391="","",XLOOKUP(C391,'Master Data'!K:K,'Master Data'!N:N,"Input in Master Data",0,1))</f>
        <v/>
      </c>
      <c r="H391" s="341" t="str">
        <f t="array" ref="H391">IF(C391="","",XLOOKUP(C391,'Master Data'!K:K,'Master Data'!O:O,"Input in Master Data",0,1))</f>
        <v/>
      </c>
      <c r="I391" s="341" t="str">
        <f t="array" ref="I391">if(U391="","",XLOOKUP(U391,Master[Company],Master[Blow],"Unknown",0,1))</f>
        <v/>
      </c>
      <c r="J391" s="341" t="str">
        <f t="array" ref="J391">if(U391="","",XLOOKUP(U391,Master[Company],Master[Pigging],"Unknown",0,1))</f>
        <v/>
      </c>
      <c r="K391" s="341" t="str">
        <f t="array" ref="K391">if(U391="","",XLOOKUP(U391,Master[Company],Master[Load Method],"Unknown",0,1))</f>
        <v/>
      </c>
      <c r="L391" s="341" t="str">
        <f t="array" ref="L391">if(U391="","",XLOOKUP(U391,Master[Company],Master[Line Distance],"Unknown",0,1))</f>
        <v/>
      </c>
      <c r="M391" s="394"/>
      <c r="N391" s="341"/>
      <c r="O391" s="341"/>
      <c r="P391" s="341" t="str">
        <f t="array" ref="P391">if(U391="","",XLOOKUP(U391,Master[Company],Master[Terms],"NA",0,1))</f>
        <v/>
      </c>
      <c r="Q391" s="341" t="str">
        <f t="shared" si="14"/>
        <v/>
      </c>
      <c r="R391" s="341" t="str">
        <f t="array" ref="R391">if(U391="","",XLOOKUP(U391,Master[Company],Master[Group],"NA",0,1))</f>
        <v/>
      </c>
      <c r="S391" s="341" t="str">
        <f t="array" ref="S391">if(U391="","",XLOOKUP(U391,Master[Company],Master[Loading Location],"NA",0,1))</f>
        <v/>
      </c>
      <c r="T391" s="341" t="str">
        <f t="array" ref="T391">if(U391="","",XLOOKUP(U391,Master[Company],Master[Acronym],"NA",0,1))</f>
        <v/>
      </c>
      <c r="U391" s="341"/>
      <c r="V391" s="342"/>
      <c r="W391" s="342"/>
      <c r="X391" s="341"/>
      <c r="Y391" s="341" t="str">
        <f t="shared" si="11"/>
        <v/>
      </c>
      <c r="Z391" s="341"/>
      <c r="AA391" s="341"/>
      <c r="AB391" s="341"/>
      <c r="AC391" s="401"/>
      <c r="AD391" s="563"/>
      <c r="AE391" s="564"/>
      <c r="AF391" s="564"/>
      <c r="AG391" s="564"/>
      <c r="AH391" s="564"/>
      <c r="AI391" s="564"/>
      <c r="AJ391" s="564"/>
      <c r="AK391" s="565"/>
      <c r="AL391" s="564"/>
      <c r="AM391" s="564"/>
      <c r="AN391" s="564"/>
      <c r="AO391" s="564"/>
      <c r="AP391" s="564"/>
      <c r="AQ391" s="564"/>
      <c r="AR391" s="564"/>
      <c r="AS391" s="564"/>
      <c r="AT391" s="394"/>
      <c r="AU391" s="306"/>
      <c r="AV391" s="306"/>
      <c r="AW391" s="394"/>
      <c r="AX391" s="401"/>
      <c r="AY391" s="341"/>
      <c r="AZ391" s="341"/>
      <c r="BA391" s="341"/>
      <c r="BB391" s="341"/>
      <c r="BC391" s="393"/>
      <c r="BD391" s="341"/>
      <c r="BE391" s="341"/>
      <c r="BF391" s="341"/>
      <c r="BG391" s="402"/>
      <c r="BH391" s="403"/>
      <c r="BI391" s="405"/>
      <c r="BJ391" s="405"/>
      <c r="BK391" s="405"/>
      <c r="BL391" s="405"/>
      <c r="BM391" s="514"/>
    </row>
    <row r="392" ht="18.75" customHeight="1">
      <c r="A392" s="336" t="str">
        <f t="shared" si="12"/>
        <v/>
      </c>
      <c r="B392" s="506"/>
      <c r="C392" s="559"/>
      <c r="D392" s="560" t="str">
        <f t="shared" si="13"/>
        <v/>
      </c>
      <c r="E392" s="401"/>
      <c r="F392" s="394"/>
      <c r="G392" s="341" t="str">
        <f t="array" ref="G392">IF(C392="","",XLOOKUP(C392,'Master Data'!K:K,'Master Data'!N:N,"Input in Master Data",0,1))</f>
        <v/>
      </c>
      <c r="H392" s="341" t="str">
        <f t="array" ref="H392">IF(C392="","",XLOOKUP(C392,'Master Data'!K:K,'Master Data'!O:O,"Input in Master Data",0,1))</f>
        <v/>
      </c>
      <c r="I392" s="341" t="str">
        <f t="array" ref="I392">if(U392="","",XLOOKUP(U392,Master[Company],Master[Blow],"Unknown",0,1))</f>
        <v/>
      </c>
      <c r="J392" s="341" t="str">
        <f t="array" ref="J392">if(U392="","",XLOOKUP(U392,Master[Company],Master[Pigging],"Unknown",0,1))</f>
        <v/>
      </c>
      <c r="K392" s="341" t="str">
        <f t="array" ref="K392">if(U392="","",XLOOKUP(U392,Master[Company],Master[Load Method],"Unknown",0,1))</f>
        <v/>
      </c>
      <c r="L392" s="341" t="str">
        <f t="array" ref="L392">if(U392="","",XLOOKUP(U392,Master[Company],Master[Line Distance],"Unknown",0,1))</f>
        <v/>
      </c>
      <c r="M392" s="394"/>
      <c r="N392" s="341"/>
      <c r="O392" s="341"/>
      <c r="P392" s="341" t="str">
        <f t="array" ref="P392">if(U392="","",XLOOKUP(U392,Master[Company],Master[Terms],"NA",0,1))</f>
        <v/>
      </c>
      <c r="Q392" s="341" t="str">
        <f t="shared" si="14"/>
        <v/>
      </c>
      <c r="R392" s="341" t="str">
        <f t="array" ref="R392">if(U392="","",XLOOKUP(U392,Master[Company],Master[Group],"NA",0,1))</f>
        <v/>
      </c>
      <c r="S392" s="341" t="str">
        <f t="array" ref="S392">if(U392="","",XLOOKUP(U392,Master[Company],Master[Loading Location],"NA",0,1))</f>
        <v/>
      </c>
      <c r="T392" s="341" t="str">
        <f t="array" ref="T392">if(U392="","",XLOOKUP(U392,Master[Company],Master[Acronym],"NA",0,1))</f>
        <v/>
      </c>
      <c r="U392" s="341"/>
      <c r="V392" s="342"/>
      <c r="W392" s="342"/>
      <c r="X392" s="341"/>
      <c r="Y392" s="341" t="str">
        <f t="shared" si="11"/>
        <v/>
      </c>
      <c r="Z392" s="341"/>
      <c r="AA392" s="341"/>
      <c r="AB392" s="341"/>
      <c r="AC392" s="401"/>
      <c r="AD392" s="563"/>
      <c r="AE392" s="564"/>
      <c r="AF392" s="564"/>
      <c r="AG392" s="564"/>
      <c r="AH392" s="564"/>
      <c r="AI392" s="564"/>
      <c r="AJ392" s="564"/>
      <c r="AK392" s="565"/>
      <c r="AL392" s="564"/>
      <c r="AM392" s="564"/>
      <c r="AN392" s="564"/>
      <c r="AO392" s="564"/>
      <c r="AP392" s="564"/>
      <c r="AQ392" s="564"/>
      <c r="AR392" s="564"/>
      <c r="AS392" s="564"/>
      <c r="AT392" s="394"/>
      <c r="AU392" s="306"/>
      <c r="AV392" s="306"/>
      <c r="AW392" s="394"/>
      <c r="AX392" s="401"/>
      <c r="AY392" s="341"/>
      <c r="AZ392" s="341"/>
      <c r="BA392" s="341"/>
      <c r="BB392" s="341"/>
      <c r="BC392" s="393"/>
      <c r="BD392" s="341"/>
      <c r="BE392" s="341"/>
      <c r="BF392" s="341"/>
      <c r="BG392" s="402"/>
      <c r="BH392" s="403"/>
      <c r="BI392" s="405"/>
      <c r="BJ392" s="405"/>
      <c r="BK392" s="405"/>
      <c r="BL392" s="405"/>
      <c r="BM392" s="514"/>
    </row>
    <row r="393" ht="18.75" customHeight="1">
      <c r="A393" s="336" t="str">
        <f t="shared" si="12"/>
        <v/>
      </c>
      <c r="B393" s="506"/>
      <c r="C393" s="559"/>
      <c r="D393" s="560" t="str">
        <f t="shared" si="13"/>
        <v/>
      </c>
      <c r="E393" s="401"/>
      <c r="F393" s="394"/>
      <c r="G393" s="341" t="str">
        <f t="array" ref="G393">IF(C393="","",XLOOKUP(C393,'Master Data'!K:K,'Master Data'!N:N,"Input in Master Data",0,1))</f>
        <v/>
      </c>
      <c r="H393" s="341" t="str">
        <f t="array" ref="H393">IF(C393="","",XLOOKUP(C393,'Master Data'!K:K,'Master Data'!O:O,"Input in Master Data",0,1))</f>
        <v/>
      </c>
      <c r="I393" s="341" t="str">
        <f t="array" ref="I393">if(U393="","",XLOOKUP(U393,Master[Company],Master[Blow],"Unknown",0,1))</f>
        <v/>
      </c>
      <c r="J393" s="341" t="str">
        <f t="array" ref="J393">if(U393="","",XLOOKUP(U393,Master[Company],Master[Pigging],"Unknown",0,1))</f>
        <v/>
      </c>
      <c r="K393" s="341" t="str">
        <f t="array" ref="K393">if(U393="","",XLOOKUP(U393,Master[Company],Master[Load Method],"Unknown",0,1))</f>
        <v/>
      </c>
      <c r="L393" s="341" t="str">
        <f t="array" ref="L393">if(U393="","",XLOOKUP(U393,Master[Company],Master[Line Distance],"Unknown",0,1))</f>
        <v/>
      </c>
      <c r="M393" s="394"/>
      <c r="N393" s="341"/>
      <c r="O393" s="341"/>
      <c r="P393" s="341" t="str">
        <f t="array" ref="P393">if(U393="","",XLOOKUP(U393,Master[Company],Master[Terms],"NA",0,1))</f>
        <v/>
      </c>
      <c r="Q393" s="341" t="str">
        <f t="shared" si="14"/>
        <v/>
      </c>
      <c r="R393" s="341" t="str">
        <f t="array" ref="R393">if(U393="","",XLOOKUP(U393,Master[Company],Master[Group],"NA",0,1))</f>
        <v/>
      </c>
      <c r="S393" s="341" t="str">
        <f t="array" ref="S393">if(U393="","",XLOOKUP(U393,Master[Company],Master[Loading Location],"NA",0,1))</f>
        <v/>
      </c>
      <c r="T393" s="341" t="str">
        <f t="array" ref="T393">if(U393="","",XLOOKUP(U393,Master[Company],Master[Acronym],"NA",0,1))</f>
        <v/>
      </c>
      <c r="U393" s="341"/>
      <c r="V393" s="342"/>
      <c r="W393" s="342"/>
      <c r="X393" s="341"/>
      <c r="Y393" s="341" t="str">
        <f t="shared" si="11"/>
        <v/>
      </c>
      <c r="Z393" s="341"/>
      <c r="AA393" s="341"/>
      <c r="AB393" s="341"/>
      <c r="AC393" s="401"/>
      <c r="AD393" s="563"/>
      <c r="AE393" s="564"/>
      <c r="AF393" s="564"/>
      <c r="AG393" s="564"/>
      <c r="AH393" s="564"/>
      <c r="AI393" s="564"/>
      <c r="AJ393" s="564"/>
      <c r="AK393" s="565"/>
      <c r="AL393" s="564"/>
      <c r="AM393" s="564"/>
      <c r="AN393" s="564"/>
      <c r="AO393" s="564"/>
      <c r="AP393" s="564"/>
      <c r="AQ393" s="564"/>
      <c r="AR393" s="564"/>
      <c r="AS393" s="564"/>
      <c r="AT393" s="394"/>
      <c r="AU393" s="306"/>
      <c r="AV393" s="306"/>
      <c r="AW393" s="394"/>
      <c r="AX393" s="401"/>
      <c r="AY393" s="341"/>
      <c r="AZ393" s="341"/>
      <c r="BA393" s="341"/>
      <c r="BB393" s="341"/>
      <c r="BC393" s="393"/>
      <c r="BD393" s="341"/>
      <c r="BE393" s="341"/>
      <c r="BF393" s="341"/>
      <c r="BG393" s="402"/>
      <c r="BH393" s="403"/>
      <c r="BI393" s="405"/>
      <c r="BJ393" s="405"/>
      <c r="BK393" s="405"/>
      <c r="BL393" s="405"/>
      <c r="BM393" s="514"/>
    </row>
    <row r="394" ht="18.75" customHeight="1">
      <c r="A394" s="336" t="str">
        <f t="shared" si="12"/>
        <v/>
      </c>
      <c r="B394" s="506"/>
      <c r="C394" s="559"/>
      <c r="D394" s="560" t="str">
        <f t="shared" si="13"/>
        <v/>
      </c>
      <c r="E394" s="401"/>
      <c r="F394" s="394"/>
      <c r="G394" s="341" t="str">
        <f t="array" ref="G394">IF(C394="","",XLOOKUP(C394,'Master Data'!K:K,'Master Data'!N:N,"Input in Master Data",0,1))</f>
        <v/>
      </c>
      <c r="H394" s="341" t="str">
        <f t="array" ref="H394">IF(C394="","",XLOOKUP(C394,'Master Data'!K:K,'Master Data'!O:O,"Input in Master Data",0,1))</f>
        <v/>
      </c>
      <c r="I394" s="341" t="str">
        <f t="array" ref="I394">if(U394="","",XLOOKUP(U394,Master[Company],Master[Blow],"Unknown",0,1))</f>
        <v/>
      </c>
      <c r="J394" s="341" t="str">
        <f t="array" ref="J394">if(U394="","",XLOOKUP(U394,Master[Company],Master[Pigging],"Unknown",0,1))</f>
        <v/>
      </c>
      <c r="K394" s="341" t="str">
        <f t="array" ref="K394">if(U394="","",XLOOKUP(U394,Master[Company],Master[Load Method],"Unknown",0,1))</f>
        <v/>
      </c>
      <c r="L394" s="341" t="str">
        <f t="array" ref="L394">if(U394="","",XLOOKUP(U394,Master[Company],Master[Line Distance],"Unknown",0,1))</f>
        <v/>
      </c>
      <c r="M394" s="394"/>
      <c r="N394" s="341"/>
      <c r="O394" s="341"/>
      <c r="P394" s="341" t="str">
        <f t="array" ref="P394">if(U394="","",XLOOKUP(U394,Master[Company],Master[Terms],"NA",0,1))</f>
        <v/>
      </c>
      <c r="Q394" s="341" t="str">
        <f t="shared" si="14"/>
        <v/>
      </c>
      <c r="R394" s="341" t="str">
        <f t="array" ref="R394">if(U394="","",XLOOKUP(U394,Master[Company],Master[Group],"NA",0,1))</f>
        <v/>
      </c>
      <c r="S394" s="341" t="str">
        <f t="array" ref="S394">if(U394="","",XLOOKUP(U394,Master[Company],Master[Loading Location],"NA",0,1))</f>
        <v/>
      </c>
      <c r="T394" s="341" t="str">
        <f t="array" ref="T394">if(U394="","",XLOOKUP(U394,Master[Company],Master[Acronym],"NA",0,1))</f>
        <v/>
      </c>
      <c r="U394" s="341"/>
      <c r="V394" s="342"/>
      <c r="W394" s="342"/>
      <c r="X394" s="341"/>
      <c r="Y394" s="341" t="str">
        <f t="shared" si="11"/>
        <v/>
      </c>
      <c r="Z394" s="341"/>
      <c r="AA394" s="341"/>
      <c r="AB394" s="341"/>
      <c r="AC394" s="401"/>
      <c r="AD394" s="563"/>
      <c r="AE394" s="564"/>
      <c r="AF394" s="564"/>
      <c r="AG394" s="564"/>
      <c r="AH394" s="564"/>
      <c r="AI394" s="564"/>
      <c r="AJ394" s="564"/>
      <c r="AK394" s="565"/>
      <c r="AL394" s="564"/>
      <c r="AM394" s="564"/>
      <c r="AN394" s="564"/>
      <c r="AO394" s="564"/>
      <c r="AP394" s="564"/>
      <c r="AQ394" s="564"/>
      <c r="AR394" s="564"/>
      <c r="AS394" s="564"/>
      <c r="AT394" s="394"/>
      <c r="AU394" s="306"/>
      <c r="AV394" s="306"/>
      <c r="AW394" s="394"/>
      <c r="AX394" s="401"/>
      <c r="AY394" s="341"/>
      <c r="AZ394" s="341"/>
      <c r="BA394" s="341"/>
      <c r="BB394" s="341"/>
      <c r="BC394" s="393"/>
      <c r="BD394" s="341"/>
      <c r="BE394" s="341"/>
      <c r="BF394" s="341"/>
      <c r="BG394" s="402"/>
      <c r="BH394" s="403"/>
      <c r="BI394" s="405"/>
      <c r="BJ394" s="405"/>
      <c r="BK394" s="405"/>
      <c r="BL394" s="405"/>
      <c r="BM394" s="514"/>
    </row>
    <row r="395" ht="18.75" customHeight="1">
      <c r="A395" s="336" t="str">
        <f t="shared" si="12"/>
        <v/>
      </c>
      <c r="B395" s="506"/>
      <c r="C395" s="559"/>
      <c r="D395" s="560" t="str">
        <f t="shared" si="13"/>
        <v/>
      </c>
      <c r="E395" s="401"/>
      <c r="F395" s="394"/>
      <c r="G395" s="341" t="str">
        <f t="array" ref="G395">IF(C395="","",XLOOKUP(C395,'Master Data'!K:K,'Master Data'!N:N,"Input in Master Data",0,1))</f>
        <v/>
      </c>
      <c r="H395" s="341" t="str">
        <f t="array" ref="H395">IF(C395="","",XLOOKUP(C395,'Master Data'!K:K,'Master Data'!O:O,"Input in Master Data",0,1))</f>
        <v/>
      </c>
      <c r="I395" s="341" t="str">
        <f t="array" ref="I395">if(U395="","",XLOOKUP(U395,Master[Company],Master[Blow],"Unknown",0,1))</f>
        <v/>
      </c>
      <c r="J395" s="341" t="str">
        <f t="array" ref="J395">if(U395="","",XLOOKUP(U395,Master[Company],Master[Pigging],"Unknown",0,1))</f>
        <v/>
      </c>
      <c r="K395" s="341" t="str">
        <f t="array" ref="K395">if(U395="","",XLOOKUP(U395,Master[Company],Master[Load Method],"Unknown",0,1))</f>
        <v/>
      </c>
      <c r="L395" s="341" t="str">
        <f t="array" ref="L395">if(U395="","",XLOOKUP(U395,Master[Company],Master[Line Distance],"Unknown",0,1))</f>
        <v/>
      </c>
      <c r="M395" s="394"/>
      <c r="N395" s="341"/>
      <c r="O395" s="341"/>
      <c r="P395" s="341" t="str">
        <f t="array" ref="P395">if(U395="","",XLOOKUP(U395,Master[Company],Master[Terms],"NA",0,1))</f>
        <v/>
      </c>
      <c r="Q395" s="341" t="str">
        <f t="shared" si="14"/>
        <v/>
      </c>
      <c r="R395" s="341" t="str">
        <f t="array" ref="R395">if(U395="","",XLOOKUP(U395,Master[Company],Master[Group],"NA",0,1))</f>
        <v/>
      </c>
      <c r="S395" s="341" t="str">
        <f t="array" ref="S395">if(U395="","",XLOOKUP(U395,Master[Company],Master[Loading Location],"NA",0,1))</f>
        <v/>
      </c>
      <c r="T395" s="341" t="str">
        <f t="array" ref="T395">if(U395="","",XLOOKUP(U395,Master[Company],Master[Acronym],"NA",0,1))</f>
        <v/>
      </c>
      <c r="U395" s="341"/>
      <c r="V395" s="342"/>
      <c r="W395" s="342"/>
      <c r="X395" s="341"/>
      <c r="Y395" s="341" t="str">
        <f t="shared" si="11"/>
        <v/>
      </c>
      <c r="Z395" s="341"/>
      <c r="AA395" s="341"/>
      <c r="AB395" s="341"/>
      <c r="AC395" s="401"/>
      <c r="AD395" s="563"/>
      <c r="AE395" s="564"/>
      <c r="AF395" s="564"/>
      <c r="AG395" s="564"/>
      <c r="AH395" s="564"/>
      <c r="AI395" s="564"/>
      <c r="AJ395" s="564"/>
      <c r="AK395" s="565"/>
      <c r="AL395" s="564"/>
      <c r="AM395" s="564"/>
      <c r="AN395" s="564"/>
      <c r="AO395" s="564"/>
      <c r="AP395" s="564"/>
      <c r="AQ395" s="564"/>
      <c r="AR395" s="564"/>
      <c r="AS395" s="564"/>
      <c r="AT395" s="394"/>
      <c r="AU395" s="306"/>
      <c r="AV395" s="306"/>
      <c r="AW395" s="394"/>
      <c r="AX395" s="401"/>
      <c r="AY395" s="341"/>
      <c r="AZ395" s="341"/>
      <c r="BA395" s="341"/>
      <c r="BB395" s="341"/>
      <c r="BC395" s="393"/>
      <c r="BD395" s="341"/>
      <c r="BE395" s="341"/>
      <c r="BF395" s="341"/>
      <c r="BG395" s="402"/>
      <c r="BH395" s="403"/>
      <c r="BI395" s="405"/>
      <c r="BJ395" s="405"/>
      <c r="BK395" s="405"/>
      <c r="BL395" s="405"/>
      <c r="BM395" s="514"/>
    </row>
    <row r="396" ht="18.75" customHeight="1">
      <c r="A396" s="336" t="str">
        <f t="shared" si="12"/>
        <v/>
      </c>
      <c r="B396" s="506"/>
      <c r="C396" s="559"/>
      <c r="D396" s="560" t="str">
        <f t="shared" si="13"/>
        <v/>
      </c>
      <c r="E396" s="401"/>
      <c r="F396" s="394"/>
      <c r="G396" s="341" t="str">
        <f t="array" ref="G396">IF(C396="","",XLOOKUP(C396,'Master Data'!K:K,'Master Data'!N:N,"Input in Master Data",0,1))</f>
        <v/>
      </c>
      <c r="H396" s="341" t="str">
        <f t="array" ref="H396">IF(C396="","",XLOOKUP(C396,'Master Data'!K:K,'Master Data'!O:O,"Input in Master Data",0,1))</f>
        <v/>
      </c>
      <c r="I396" s="341" t="str">
        <f t="array" ref="I396">if(U396="","",XLOOKUP(U396,Master[Company],Master[Blow],"Unknown",0,1))</f>
        <v/>
      </c>
      <c r="J396" s="341" t="str">
        <f t="array" ref="J396">if(U396="","",XLOOKUP(U396,Master[Company],Master[Pigging],"Unknown",0,1))</f>
        <v/>
      </c>
      <c r="K396" s="341" t="str">
        <f t="array" ref="K396">if(U396="","",XLOOKUP(U396,Master[Company],Master[Load Method],"Unknown",0,1))</f>
        <v/>
      </c>
      <c r="L396" s="341" t="str">
        <f t="array" ref="L396">if(U396="","",XLOOKUP(U396,Master[Company],Master[Line Distance],"Unknown",0,1))</f>
        <v/>
      </c>
      <c r="M396" s="394"/>
      <c r="N396" s="341"/>
      <c r="O396" s="341"/>
      <c r="P396" s="341" t="str">
        <f t="array" ref="P396">if(U396="","",XLOOKUP(U396,Master[Company],Master[Terms],"NA",0,1))</f>
        <v/>
      </c>
      <c r="Q396" s="341" t="str">
        <f t="shared" si="14"/>
        <v/>
      </c>
      <c r="R396" s="341" t="str">
        <f t="array" ref="R396">if(U396="","",XLOOKUP(U396,Master[Company],Master[Group],"NA",0,1))</f>
        <v/>
      </c>
      <c r="S396" s="341" t="str">
        <f t="array" ref="S396">if(U396="","",XLOOKUP(U396,Master[Company],Master[Loading Location],"NA",0,1))</f>
        <v/>
      </c>
      <c r="T396" s="341" t="str">
        <f t="array" ref="T396">if(U396="","",XLOOKUP(U396,Master[Company],Master[Acronym],"NA",0,1))</f>
        <v/>
      </c>
      <c r="U396" s="341"/>
      <c r="V396" s="342"/>
      <c r="W396" s="342"/>
      <c r="X396" s="341"/>
      <c r="Y396" s="341" t="str">
        <f t="shared" si="11"/>
        <v/>
      </c>
      <c r="Z396" s="341"/>
      <c r="AA396" s="341"/>
      <c r="AB396" s="341"/>
      <c r="AC396" s="401"/>
      <c r="AD396" s="563"/>
      <c r="AE396" s="564"/>
      <c r="AF396" s="564"/>
      <c r="AG396" s="564"/>
      <c r="AH396" s="564"/>
      <c r="AI396" s="564"/>
      <c r="AJ396" s="564"/>
      <c r="AK396" s="565"/>
      <c r="AL396" s="564"/>
      <c r="AM396" s="564"/>
      <c r="AN396" s="564"/>
      <c r="AO396" s="564"/>
      <c r="AP396" s="564"/>
      <c r="AQ396" s="564"/>
      <c r="AR396" s="564"/>
      <c r="AS396" s="564"/>
      <c r="AT396" s="394"/>
      <c r="AU396" s="306"/>
      <c r="AV396" s="306"/>
      <c r="AW396" s="394"/>
      <c r="AX396" s="401"/>
      <c r="AY396" s="341"/>
      <c r="AZ396" s="341"/>
      <c r="BA396" s="341"/>
      <c r="BB396" s="341"/>
      <c r="BC396" s="393"/>
      <c r="BD396" s="341"/>
      <c r="BE396" s="341"/>
      <c r="BF396" s="341"/>
      <c r="BG396" s="402"/>
      <c r="BH396" s="403"/>
      <c r="BI396" s="405"/>
      <c r="BJ396" s="405"/>
      <c r="BK396" s="405"/>
      <c r="BL396" s="405"/>
      <c r="BM396" s="514"/>
    </row>
    <row r="397" ht="18.75" customHeight="1">
      <c r="A397" s="336" t="str">
        <f t="shared" si="12"/>
        <v/>
      </c>
      <c r="B397" s="506"/>
      <c r="C397" s="559"/>
      <c r="D397" s="560" t="str">
        <f t="shared" si="13"/>
        <v/>
      </c>
      <c r="E397" s="401"/>
      <c r="F397" s="394"/>
      <c r="G397" s="341" t="str">
        <f t="array" ref="G397">IF(C397="","",XLOOKUP(C397,'Master Data'!K:K,'Master Data'!N:N,"Input in Master Data",0,1))</f>
        <v/>
      </c>
      <c r="H397" s="341" t="str">
        <f t="array" ref="H397">IF(C397="","",XLOOKUP(C397,'Master Data'!K:K,'Master Data'!O:O,"Input in Master Data",0,1))</f>
        <v/>
      </c>
      <c r="I397" s="341" t="str">
        <f t="array" ref="I397">if(U397="","",XLOOKUP(U397,Master[Company],Master[Blow],"Unknown",0,1))</f>
        <v/>
      </c>
      <c r="J397" s="341" t="str">
        <f t="array" ref="J397">if(U397="","",XLOOKUP(U397,Master[Company],Master[Pigging],"Unknown",0,1))</f>
        <v/>
      </c>
      <c r="K397" s="341" t="str">
        <f t="array" ref="K397">if(U397="","",XLOOKUP(U397,Master[Company],Master[Load Method],"Unknown",0,1))</f>
        <v/>
      </c>
      <c r="L397" s="341" t="str">
        <f t="array" ref="L397">if(U397="","",XLOOKUP(U397,Master[Company],Master[Line Distance],"Unknown",0,1))</f>
        <v/>
      </c>
      <c r="M397" s="394"/>
      <c r="N397" s="341"/>
      <c r="O397" s="341"/>
      <c r="P397" s="341" t="str">
        <f t="array" ref="P397">if(U397="","",XLOOKUP(U397,Master[Company],Master[Terms],"NA",0,1))</f>
        <v/>
      </c>
      <c r="Q397" s="341" t="str">
        <f t="shared" si="14"/>
        <v/>
      </c>
      <c r="R397" s="341" t="str">
        <f t="array" ref="R397">if(U397="","",XLOOKUP(U397,Master[Company],Master[Group],"NA",0,1))</f>
        <v/>
      </c>
      <c r="S397" s="341" t="str">
        <f t="array" ref="S397">if(U397="","",XLOOKUP(U397,Master[Company],Master[Loading Location],"NA",0,1))</f>
        <v/>
      </c>
      <c r="T397" s="341" t="str">
        <f t="array" ref="T397">if(U397="","",XLOOKUP(U397,Master[Company],Master[Acronym],"NA",0,1))</f>
        <v/>
      </c>
      <c r="U397" s="341"/>
      <c r="V397" s="342"/>
      <c r="W397" s="342"/>
      <c r="X397" s="341"/>
      <c r="Y397" s="341" t="str">
        <f t="shared" si="11"/>
        <v/>
      </c>
      <c r="Z397" s="341"/>
      <c r="AA397" s="341"/>
      <c r="AB397" s="341"/>
      <c r="AC397" s="401"/>
      <c r="AD397" s="563"/>
      <c r="AE397" s="564"/>
      <c r="AF397" s="564"/>
      <c r="AG397" s="564"/>
      <c r="AH397" s="564"/>
      <c r="AI397" s="564"/>
      <c r="AJ397" s="564"/>
      <c r="AK397" s="565"/>
      <c r="AL397" s="564"/>
      <c r="AM397" s="564"/>
      <c r="AN397" s="564"/>
      <c r="AO397" s="564"/>
      <c r="AP397" s="564"/>
      <c r="AQ397" s="564"/>
      <c r="AR397" s="564"/>
      <c r="AS397" s="564"/>
      <c r="AT397" s="394"/>
      <c r="AU397" s="306"/>
      <c r="AV397" s="306"/>
      <c r="AW397" s="394"/>
      <c r="AX397" s="401"/>
      <c r="AY397" s="341"/>
      <c r="AZ397" s="341"/>
      <c r="BA397" s="341"/>
      <c r="BB397" s="341"/>
      <c r="BC397" s="393"/>
      <c r="BD397" s="341"/>
      <c r="BE397" s="341"/>
      <c r="BF397" s="341"/>
      <c r="BG397" s="402"/>
      <c r="BH397" s="403"/>
      <c r="BI397" s="405"/>
      <c r="BJ397" s="405"/>
      <c r="BK397" s="405"/>
      <c r="BL397" s="405"/>
      <c r="BM397" s="514"/>
    </row>
    <row r="398" ht="18.75" customHeight="1">
      <c r="A398" s="336" t="str">
        <f t="shared" si="12"/>
        <v/>
      </c>
      <c r="B398" s="506"/>
      <c r="C398" s="559"/>
      <c r="D398" s="560" t="str">
        <f t="shared" si="13"/>
        <v/>
      </c>
      <c r="E398" s="401"/>
      <c r="F398" s="394"/>
      <c r="G398" s="341" t="str">
        <f t="array" ref="G398">IF(C398="","",XLOOKUP(C398,'Master Data'!K:K,'Master Data'!N:N,"Input in Master Data",0,1))</f>
        <v/>
      </c>
      <c r="H398" s="341" t="str">
        <f t="array" ref="H398">IF(C398="","",XLOOKUP(C398,'Master Data'!K:K,'Master Data'!O:O,"Input in Master Data",0,1))</f>
        <v/>
      </c>
      <c r="I398" s="341" t="str">
        <f t="array" ref="I398">if(U398="","",XLOOKUP(U398,Master[Company],Master[Blow],"Unknown",0,1))</f>
        <v/>
      </c>
      <c r="J398" s="341" t="str">
        <f t="array" ref="J398">if(U398="","",XLOOKUP(U398,Master[Company],Master[Pigging],"Unknown",0,1))</f>
        <v/>
      </c>
      <c r="K398" s="341" t="str">
        <f t="array" ref="K398">if(U398="","",XLOOKUP(U398,Master[Company],Master[Load Method],"Unknown",0,1))</f>
        <v/>
      </c>
      <c r="L398" s="341" t="str">
        <f t="array" ref="L398">if(U398="","",XLOOKUP(U398,Master[Company],Master[Line Distance],"Unknown",0,1))</f>
        <v/>
      </c>
      <c r="M398" s="394"/>
      <c r="N398" s="341"/>
      <c r="O398" s="341"/>
      <c r="P398" s="341" t="str">
        <f t="array" ref="P398">if(U398="","",XLOOKUP(U398,Master[Company],Master[Terms],"NA",0,1))</f>
        <v/>
      </c>
      <c r="Q398" s="341" t="str">
        <f t="shared" si="14"/>
        <v/>
      </c>
      <c r="R398" s="341" t="str">
        <f t="array" ref="R398">if(U398="","",XLOOKUP(U398,Master[Company],Master[Group],"NA",0,1))</f>
        <v/>
      </c>
      <c r="S398" s="341" t="str">
        <f t="array" ref="S398">if(U398="","",XLOOKUP(U398,Master[Company],Master[Loading Location],"NA",0,1))</f>
        <v/>
      </c>
      <c r="T398" s="341" t="str">
        <f t="array" ref="T398">if(U398="","",XLOOKUP(U398,Master[Company],Master[Acronym],"NA",0,1))</f>
        <v/>
      </c>
      <c r="U398" s="341"/>
      <c r="V398" s="342"/>
      <c r="W398" s="342"/>
      <c r="X398" s="341"/>
      <c r="Y398" s="341" t="str">
        <f t="shared" si="11"/>
        <v/>
      </c>
      <c r="Z398" s="341"/>
      <c r="AA398" s="341"/>
      <c r="AB398" s="341"/>
      <c r="AC398" s="401"/>
      <c r="AD398" s="563"/>
      <c r="AE398" s="564"/>
      <c r="AF398" s="564"/>
      <c r="AG398" s="564"/>
      <c r="AH398" s="564"/>
      <c r="AI398" s="564"/>
      <c r="AJ398" s="564"/>
      <c r="AK398" s="565"/>
      <c r="AL398" s="564"/>
      <c r="AM398" s="564"/>
      <c r="AN398" s="564"/>
      <c r="AO398" s="564"/>
      <c r="AP398" s="564"/>
      <c r="AQ398" s="564"/>
      <c r="AR398" s="564"/>
      <c r="AS398" s="564"/>
      <c r="AT398" s="394"/>
      <c r="AU398" s="306"/>
      <c r="AV398" s="306"/>
      <c r="AW398" s="394"/>
      <c r="AX398" s="401"/>
      <c r="AY398" s="341"/>
      <c r="AZ398" s="341"/>
      <c r="BA398" s="341"/>
      <c r="BB398" s="341"/>
      <c r="BC398" s="393"/>
      <c r="BD398" s="341"/>
      <c r="BE398" s="341"/>
      <c r="BF398" s="341"/>
      <c r="BG398" s="402"/>
      <c r="BH398" s="403"/>
      <c r="BI398" s="405"/>
      <c r="BJ398" s="405"/>
      <c r="BK398" s="405"/>
      <c r="BL398" s="405"/>
      <c r="BM398" s="514"/>
    </row>
    <row r="399" ht="18.75" customHeight="1">
      <c r="A399" s="336" t="str">
        <f t="shared" si="12"/>
        <v/>
      </c>
      <c r="B399" s="506"/>
      <c r="C399" s="559"/>
      <c r="D399" s="560" t="str">
        <f t="shared" si="13"/>
        <v/>
      </c>
      <c r="E399" s="401"/>
      <c r="F399" s="394"/>
      <c r="G399" s="341" t="str">
        <f t="array" ref="G399">IF(C399="","",XLOOKUP(C399,'Master Data'!K:K,'Master Data'!N:N,"Input in Master Data",0,1))</f>
        <v/>
      </c>
      <c r="H399" s="341" t="str">
        <f t="array" ref="H399">IF(C399="","",XLOOKUP(C399,'Master Data'!K:K,'Master Data'!O:O,"Input in Master Data",0,1))</f>
        <v/>
      </c>
      <c r="I399" s="341" t="str">
        <f t="array" ref="I399">if(U399="","",XLOOKUP(U399,Master[Company],Master[Blow],"Unknown",0,1))</f>
        <v/>
      </c>
      <c r="J399" s="341" t="str">
        <f t="array" ref="J399">if(U399="","",XLOOKUP(U399,Master[Company],Master[Pigging],"Unknown",0,1))</f>
        <v/>
      </c>
      <c r="K399" s="341" t="str">
        <f t="array" ref="K399">if(U399="","",XLOOKUP(U399,Master[Company],Master[Load Method],"Unknown",0,1))</f>
        <v/>
      </c>
      <c r="L399" s="341" t="str">
        <f t="array" ref="L399">if(U399="","",XLOOKUP(U399,Master[Company],Master[Line Distance],"Unknown",0,1))</f>
        <v/>
      </c>
      <c r="M399" s="394"/>
      <c r="N399" s="341"/>
      <c r="O399" s="341"/>
      <c r="P399" s="341" t="str">
        <f t="array" ref="P399">if(U399="","",XLOOKUP(U399,Master[Company],Master[Terms],"NA",0,1))</f>
        <v/>
      </c>
      <c r="Q399" s="341" t="str">
        <f t="shared" si="14"/>
        <v/>
      </c>
      <c r="R399" s="341" t="str">
        <f t="array" ref="R399">if(U399="","",XLOOKUP(U399,Master[Company],Master[Group],"NA",0,1))</f>
        <v/>
      </c>
      <c r="S399" s="341" t="str">
        <f t="array" ref="S399">if(U399="","",XLOOKUP(U399,Master[Company],Master[Loading Location],"NA",0,1))</f>
        <v/>
      </c>
      <c r="T399" s="341" t="str">
        <f t="array" ref="T399">if(U399="","",XLOOKUP(U399,Master[Company],Master[Acronym],"NA",0,1))</f>
        <v/>
      </c>
      <c r="U399" s="341"/>
      <c r="V399" s="342"/>
      <c r="W399" s="342"/>
      <c r="X399" s="341"/>
      <c r="Y399" s="341" t="str">
        <f t="shared" si="11"/>
        <v/>
      </c>
      <c r="Z399" s="341"/>
      <c r="AA399" s="341"/>
      <c r="AB399" s="341"/>
      <c r="AC399" s="401"/>
      <c r="AD399" s="563"/>
      <c r="AE399" s="564"/>
      <c r="AF399" s="564"/>
      <c r="AG399" s="564"/>
      <c r="AH399" s="564"/>
      <c r="AI399" s="564"/>
      <c r="AJ399" s="564"/>
      <c r="AK399" s="565"/>
      <c r="AL399" s="564"/>
      <c r="AM399" s="564"/>
      <c r="AN399" s="564"/>
      <c r="AO399" s="564"/>
      <c r="AP399" s="564"/>
      <c r="AQ399" s="564"/>
      <c r="AR399" s="564"/>
      <c r="AS399" s="564"/>
      <c r="AT399" s="394"/>
      <c r="AU399" s="306"/>
      <c r="AV399" s="306"/>
      <c r="AW399" s="394"/>
      <c r="AX399" s="401"/>
      <c r="AY399" s="341"/>
      <c r="AZ399" s="341"/>
      <c r="BA399" s="341"/>
      <c r="BB399" s="341"/>
      <c r="BC399" s="393"/>
      <c r="BD399" s="341"/>
      <c r="BE399" s="341"/>
      <c r="BF399" s="341"/>
      <c r="BG399" s="402"/>
      <c r="BH399" s="403"/>
      <c r="BI399" s="405"/>
      <c r="BJ399" s="405"/>
      <c r="BK399" s="405"/>
      <c r="BL399" s="405"/>
      <c r="BM399" s="514"/>
    </row>
    <row r="400" ht="18.75" customHeight="1">
      <c r="A400" s="336" t="str">
        <f t="shared" si="12"/>
        <v/>
      </c>
      <c r="B400" s="506"/>
      <c r="C400" s="559"/>
      <c r="D400" s="560" t="str">
        <f t="shared" si="13"/>
        <v/>
      </c>
      <c r="E400" s="401"/>
      <c r="F400" s="394"/>
      <c r="G400" s="341" t="str">
        <f t="array" ref="G400">IF(C400="","",XLOOKUP(C400,'Master Data'!K:K,'Master Data'!N:N,"Input in Master Data",0,1))</f>
        <v/>
      </c>
      <c r="H400" s="341" t="str">
        <f t="array" ref="H400">IF(C400="","",XLOOKUP(C400,'Master Data'!K:K,'Master Data'!O:O,"Input in Master Data",0,1))</f>
        <v/>
      </c>
      <c r="I400" s="341" t="str">
        <f t="array" ref="I400">if(U400="","",XLOOKUP(U400,Master[Company],Master[Blow],"Unknown",0,1))</f>
        <v/>
      </c>
      <c r="J400" s="341" t="str">
        <f t="array" ref="J400">if(U400="","",XLOOKUP(U400,Master[Company],Master[Pigging],"Unknown",0,1))</f>
        <v/>
      </c>
      <c r="K400" s="341" t="str">
        <f t="array" ref="K400">if(U400="","",XLOOKUP(U400,Master[Company],Master[Load Method],"Unknown",0,1))</f>
        <v/>
      </c>
      <c r="L400" s="341" t="str">
        <f t="array" ref="L400">if(U400="","",XLOOKUP(U400,Master[Company],Master[Line Distance],"Unknown",0,1))</f>
        <v/>
      </c>
      <c r="M400" s="394"/>
      <c r="N400" s="341"/>
      <c r="O400" s="341"/>
      <c r="P400" s="341" t="str">
        <f t="array" ref="P400">if(U400="","",XLOOKUP(U400,Master[Company],Master[Terms],"NA",0,1))</f>
        <v/>
      </c>
      <c r="Q400" s="341" t="str">
        <f t="shared" si="14"/>
        <v/>
      </c>
      <c r="R400" s="341" t="str">
        <f t="array" ref="R400">if(U400="","",XLOOKUP(U400,Master[Company],Master[Group],"NA",0,1))</f>
        <v/>
      </c>
      <c r="S400" s="341" t="str">
        <f t="array" ref="S400">if(U400="","",XLOOKUP(U400,Master[Company],Master[Loading Location],"NA",0,1))</f>
        <v/>
      </c>
      <c r="T400" s="341" t="str">
        <f t="array" ref="T400">if(U400="","",XLOOKUP(U400,Master[Company],Master[Acronym],"NA",0,1))</f>
        <v/>
      </c>
      <c r="U400" s="341"/>
      <c r="V400" s="342"/>
      <c r="W400" s="342"/>
      <c r="X400" s="341"/>
      <c r="Y400" s="341" t="str">
        <f t="shared" si="11"/>
        <v/>
      </c>
      <c r="Z400" s="341"/>
      <c r="AA400" s="341"/>
      <c r="AB400" s="341"/>
      <c r="AC400" s="401"/>
      <c r="AD400" s="563"/>
      <c r="AE400" s="564"/>
      <c r="AF400" s="564"/>
      <c r="AG400" s="564"/>
      <c r="AH400" s="564"/>
      <c r="AI400" s="564"/>
      <c r="AJ400" s="564"/>
      <c r="AK400" s="565"/>
      <c r="AL400" s="564"/>
      <c r="AM400" s="564"/>
      <c r="AN400" s="564"/>
      <c r="AO400" s="564"/>
      <c r="AP400" s="564"/>
      <c r="AQ400" s="564"/>
      <c r="AR400" s="564"/>
      <c r="AS400" s="564"/>
      <c r="AT400" s="394"/>
      <c r="AU400" s="306"/>
      <c r="AV400" s="306"/>
      <c r="AW400" s="394"/>
      <c r="AX400" s="401"/>
      <c r="AY400" s="341"/>
      <c r="AZ400" s="341"/>
      <c r="BA400" s="341"/>
      <c r="BB400" s="341"/>
      <c r="BC400" s="393"/>
      <c r="BD400" s="341"/>
      <c r="BE400" s="341"/>
      <c r="BF400" s="341"/>
      <c r="BG400" s="402"/>
      <c r="BH400" s="403"/>
      <c r="BI400" s="405"/>
      <c r="BJ400" s="405"/>
      <c r="BK400" s="405"/>
      <c r="BL400" s="405"/>
      <c r="BM400" s="514"/>
    </row>
    <row r="401" ht="18.75" customHeight="1">
      <c r="A401" s="336" t="str">
        <f t="shared" si="12"/>
        <v/>
      </c>
      <c r="B401" s="506"/>
      <c r="C401" s="559"/>
      <c r="D401" s="560" t="str">
        <f t="shared" si="13"/>
        <v/>
      </c>
      <c r="E401" s="401"/>
      <c r="F401" s="394"/>
      <c r="G401" s="341" t="str">
        <f t="array" ref="G401">IF(C401="","",XLOOKUP(C401,'Master Data'!K:K,'Master Data'!N:N,"Input in Master Data",0,1))</f>
        <v/>
      </c>
      <c r="H401" s="341" t="str">
        <f t="array" ref="H401">IF(C401="","",XLOOKUP(C401,'Master Data'!K:K,'Master Data'!O:O,"Input in Master Data",0,1))</f>
        <v/>
      </c>
      <c r="I401" s="341" t="str">
        <f t="array" ref="I401">if(U401="","",XLOOKUP(U401,Master[Company],Master[Blow],"Unknown",0,1))</f>
        <v/>
      </c>
      <c r="J401" s="341" t="str">
        <f t="array" ref="J401">if(U401="","",XLOOKUP(U401,Master[Company],Master[Pigging],"Unknown",0,1))</f>
        <v/>
      </c>
      <c r="K401" s="341" t="str">
        <f t="array" ref="K401">if(U401="","",XLOOKUP(U401,Master[Company],Master[Load Method],"Unknown",0,1))</f>
        <v/>
      </c>
      <c r="L401" s="341" t="str">
        <f t="array" ref="L401">if(U401="","",XLOOKUP(U401,Master[Company],Master[Line Distance],"Unknown",0,1))</f>
        <v/>
      </c>
      <c r="M401" s="394"/>
      <c r="N401" s="341"/>
      <c r="O401" s="341"/>
      <c r="P401" s="341" t="str">
        <f t="array" ref="P401">if(U401="","",XLOOKUP(U401,Master[Company],Master[Terms],"NA",0,1))</f>
        <v/>
      </c>
      <c r="Q401" s="341" t="str">
        <f t="shared" si="14"/>
        <v/>
      </c>
      <c r="R401" s="341" t="str">
        <f t="array" ref="R401">if(U401="","",XLOOKUP(U401,Master[Company],Master[Group],"NA",0,1))</f>
        <v/>
      </c>
      <c r="S401" s="341" t="str">
        <f t="array" ref="S401">if(U401="","",XLOOKUP(U401,Master[Company],Master[Loading Location],"NA",0,1))</f>
        <v/>
      </c>
      <c r="T401" s="341" t="str">
        <f t="array" ref="T401">if(U401="","",XLOOKUP(U401,Master[Company],Master[Acronym],"NA",0,1))</f>
        <v/>
      </c>
      <c r="U401" s="341"/>
      <c r="V401" s="342"/>
      <c r="W401" s="342"/>
      <c r="X401" s="341"/>
      <c r="Y401" s="341" t="str">
        <f t="shared" si="11"/>
        <v/>
      </c>
      <c r="Z401" s="341"/>
      <c r="AA401" s="341"/>
      <c r="AB401" s="341"/>
      <c r="AC401" s="401"/>
      <c r="AD401" s="563"/>
      <c r="AE401" s="564"/>
      <c r="AF401" s="564"/>
      <c r="AG401" s="564"/>
      <c r="AH401" s="564"/>
      <c r="AI401" s="564"/>
      <c r="AJ401" s="564"/>
      <c r="AK401" s="565"/>
      <c r="AL401" s="564"/>
      <c r="AM401" s="564"/>
      <c r="AN401" s="564"/>
      <c r="AO401" s="564"/>
      <c r="AP401" s="564"/>
      <c r="AQ401" s="564"/>
      <c r="AR401" s="564"/>
      <c r="AS401" s="564"/>
      <c r="AT401" s="394"/>
      <c r="AU401" s="306"/>
      <c r="AV401" s="306"/>
      <c r="AW401" s="394"/>
      <c r="AX401" s="401"/>
      <c r="AY401" s="341"/>
      <c r="AZ401" s="341"/>
      <c r="BA401" s="341"/>
      <c r="BB401" s="341"/>
      <c r="BC401" s="393"/>
      <c r="BD401" s="341"/>
      <c r="BE401" s="341"/>
      <c r="BF401" s="341"/>
      <c r="BG401" s="402"/>
      <c r="BH401" s="403"/>
      <c r="BI401" s="405"/>
      <c r="BJ401" s="405"/>
      <c r="BK401" s="405"/>
      <c r="BL401" s="405"/>
      <c r="BM401" s="514"/>
    </row>
    <row r="402" ht="18.75" customHeight="1">
      <c r="A402" s="336" t="str">
        <f t="shared" si="12"/>
        <v/>
      </c>
      <c r="B402" s="506"/>
      <c r="C402" s="559"/>
      <c r="D402" s="560" t="str">
        <f t="shared" si="13"/>
        <v/>
      </c>
      <c r="E402" s="401"/>
      <c r="F402" s="394"/>
      <c r="G402" s="341" t="str">
        <f t="array" ref="G402">IF(C402="","",XLOOKUP(C402,'Master Data'!K:K,'Master Data'!N:N,"Input in Master Data",0,1))</f>
        <v/>
      </c>
      <c r="H402" s="341" t="str">
        <f t="array" ref="H402">IF(C402="","",XLOOKUP(C402,'Master Data'!K:K,'Master Data'!O:O,"Input in Master Data",0,1))</f>
        <v/>
      </c>
      <c r="I402" s="341" t="str">
        <f t="array" ref="I402">if(U402="","",XLOOKUP(U402,Master[Company],Master[Blow],"Unknown",0,1))</f>
        <v/>
      </c>
      <c r="J402" s="341" t="str">
        <f t="array" ref="J402">if(U402="","",XLOOKUP(U402,Master[Company],Master[Pigging],"Unknown",0,1))</f>
        <v/>
      </c>
      <c r="K402" s="341" t="str">
        <f t="array" ref="K402">if(U402="","",XLOOKUP(U402,Master[Company],Master[Load Method],"Unknown",0,1))</f>
        <v/>
      </c>
      <c r="L402" s="341" t="str">
        <f t="array" ref="L402">if(U402="","",XLOOKUP(U402,Master[Company],Master[Line Distance],"Unknown",0,1))</f>
        <v/>
      </c>
      <c r="M402" s="394"/>
      <c r="N402" s="341"/>
      <c r="O402" s="341"/>
      <c r="P402" s="341" t="str">
        <f t="array" ref="P402">if(U402="","",XLOOKUP(U402,Master[Company],Master[Terms],"NA",0,1))</f>
        <v/>
      </c>
      <c r="Q402" s="341" t="str">
        <f t="shared" si="14"/>
        <v/>
      </c>
      <c r="R402" s="341" t="str">
        <f t="array" ref="R402">if(U402="","",XLOOKUP(U402,Master[Company],Master[Group],"NA",0,1))</f>
        <v/>
      </c>
      <c r="S402" s="341" t="str">
        <f t="array" ref="S402">if(U402="","",XLOOKUP(U402,Master[Company],Master[Loading Location],"NA",0,1))</f>
        <v/>
      </c>
      <c r="T402" s="341" t="str">
        <f t="array" ref="T402">if(U402="","",XLOOKUP(U402,Master[Company],Master[Acronym],"NA",0,1))</f>
        <v/>
      </c>
      <c r="U402" s="341"/>
      <c r="V402" s="342"/>
      <c r="W402" s="342"/>
      <c r="X402" s="341"/>
      <c r="Y402" s="341" t="str">
        <f t="shared" si="11"/>
        <v/>
      </c>
      <c r="Z402" s="341"/>
      <c r="AA402" s="341"/>
      <c r="AB402" s="341"/>
      <c r="AC402" s="401"/>
      <c r="AD402" s="563"/>
      <c r="AE402" s="564"/>
      <c r="AF402" s="564"/>
      <c r="AG402" s="564"/>
      <c r="AH402" s="564"/>
      <c r="AI402" s="564"/>
      <c r="AJ402" s="564"/>
      <c r="AK402" s="565"/>
      <c r="AL402" s="564"/>
      <c r="AM402" s="564"/>
      <c r="AN402" s="564"/>
      <c r="AO402" s="564"/>
      <c r="AP402" s="564"/>
      <c r="AQ402" s="564"/>
      <c r="AR402" s="564"/>
      <c r="AS402" s="564"/>
      <c r="AT402" s="394"/>
      <c r="AU402" s="306"/>
      <c r="AV402" s="306"/>
      <c r="AW402" s="394"/>
      <c r="AX402" s="401"/>
      <c r="AY402" s="341"/>
      <c r="AZ402" s="341"/>
      <c r="BA402" s="341"/>
      <c r="BB402" s="341"/>
      <c r="BC402" s="393"/>
      <c r="BD402" s="341"/>
      <c r="BE402" s="341"/>
      <c r="BF402" s="341"/>
      <c r="BG402" s="402"/>
      <c r="BH402" s="403"/>
      <c r="BI402" s="405"/>
      <c r="BJ402" s="405"/>
      <c r="BK402" s="405"/>
      <c r="BL402" s="405"/>
      <c r="BM402" s="514"/>
    </row>
    <row r="403" ht="18.75" customHeight="1">
      <c r="A403" s="336" t="str">
        <f t="shared" si="12"/>
        <v/>
      </c>
      <c r="B403" s="506"/>
      <c r="C403" s="559"/>
      <c r="D403" s="560" t="str">
        <f t="shared" si="13"/>
        <v/>
      </c>
      <c r="E403" s="401"/>
      <c r="F403" s="394"/>
      <c r="G403" s="341" t="str">
        <f t="array" ref="G403">IF(C403="","",XLOOKUP(C403,'Master Data'!K:K,'Master Data'!N:N,"Input in Master Data",0,1))</f>
        <v/>
      </c>
      <c r="H403" s="341" t="str">
        <f t="array" ref="H403">IF(C403="","",XLOOKUP(C403,'Master Data'!K:K,'Master Data'!O:O,"Input in Master Data",0,1))</f>
        <v/>
      </c>
      <c r="I403" s="341" t="str">
        <f t="array" ref="I403">if(U403="","",XLOOKUP(U403,Master[Company],Master[Blow],"Unknown",0,1))</f>
        <v/>
      </c>
      <c r="J403" s="341" t="str">
        <f t="array" ref="J403">if(U403="","",XLOOKUP(U403,Master[Company],Master[Pigging],"Unknown",0,1))</f>
        <v/>
      </c>
      <c r="K403" s="341" t="str">
        <f t="array" ref="K403">if(U403="","",XLOOKUP(U403,Master[Company],Master[Load Method],"Unknown",0,1))</f>
        <v/>
      </c>
      <c r="L403" s="341" t="str">
        <f t="array" ref="L403">if(U403="","",XLOOKUP(U403,Master[Company],Master[Line Distance],"Unknown",0,1))</f>
        <v/>
      </c>
      <c r="M403" s="394"/>
      <c r="N403" s="341"/>
      <c r="O403" s="341"/>
      <c r="P403" s="341" t="str">
        <f t="array" ref="P403">if(U403="","",XLOOKUP(U403,Master[Company],Master[Terms],"NA",0,1))</f>
        <v/>
      </c>
      <c r="Q403" s="341" t="str">
        <f t="shared" si="14"/>
        <v/>
      </c>
      <c r="R403" s="341" t="str">
        <f t="array" ref="R403">if(U403="","",XLOOKUP(U403,Master[Company],Master[Group],"NA",0,1))</f>
        <v/>
      </c>
      <c r="S403" s="341" t="str">
        <f t="array" ref="S403">if(U403="","",XLOOKUP(U403,Master[Company],Master[Loading Location],"NA",0,1))</f>
        <v/>
      </c>
      <c r="T403" s="341" t="str">
        <f t="array" ref="T403">if(U403="","",XLOOKUP(U403,Master[Company],Master[Acronym],"NA",0,1))</f>
        <v/>
      </c>
      <c r="U403" s="341"/>
      <c r="V403" s="342"/>
      <c r="W403" s="342"/>
      <c r="X403" s="341"/>
      <c r="Y403" s="341" t="str">
        <f t="shared" si="11"/>
        <v/>
      </c>
      <c r="Z403" s="341"/>
      <c r="AA403" s="341"/>
      <c r="AB403" s="341"/>
      <c r="AC403" s="401"/>
      <c r="AD403" s="563"/>
      <c r="AE403" s="564"/>
      <c r="AF403" s="564"/>
      <c r="AG403" s="564"/>
      <c r="AH403" s="564"/>
      <c r="AI403" s="564"/>
      <c r="AJ403" s="564"/>
      <c r="AK403" s="565"/>
      <c r="AL403" s="564"/>
      <c r="AM403" s="564"/>
      <c r="AN403" s="564"/>
      <c r="AO403" s="564"/>
      <c r="AP403" s="564"/>
      <c r="AQ403" s="564"/>
      <c r="AR403" s="564"/>
      <c r="AS403" s="564"/>
      <c r="AT403" s="394"/>
      <c r="AU403" s="306"/>
      <c r="AV403" s="306"/>
      <c r="AW403" s="394"/>
      <c r="AX403" s="401"/>
      <c r="AY403" s="341"/>
      <c r="AZ403" s="341"/>
      <c r="BA403" s="341"/>
      <c r="BB403" s="341"/>
      <c r="BC403" s="393"/>
      <c r="BD403" s="341"/>
      <c r="BE403" s="341"/>
      <c r="BF403" s="341"/>
      <c r="BG403" s="402"/>
      <c r="BH403" s="403"/>
      <c r="BI403" s="405"/>
      <c r="BJ403" s="405"/>
      <c r="BK403" s="405"/>
      <c r="BL403" s="405"/>
      <c r="BM403" s="514"/>
    </row>
    <row r="404" ht="18.75" customHeight="1">
      <c r="A404" s="336" t="str">
        <f t="shared" si="12"/>
        <v/>
      </c>
      <c r="B404" s="506"/>
      <c r="C404" s="559"/>
      <c r="D404" s="560" t="str">
        <f t="shared" si="13"/>
        <v/>
      </c>
      <c r="E404" s="401"/>
      <c r="F404" s="394"/>
      <c r="G404" s="341" t="str">
        <f t="array" ref="G404">IF(C404="","",XLOOKUP(C404,'Master Data'!K:K,'Master Data'!N:N,"Input in Master Data",0,1))</f>
        <v/>
      </c>
      <c r="H404" s="341" t="str">
        <f t="array" ref="H404">IF(C404="","",XLOOKUP(C404,'Master Data'!K:K,'Master Data'!O:O,"Input in Master Data",0,1))</f>
        <v/>
      </c>
      <c r="I404" s="341" t="str">
        <f t="array" ref="I404">if(U404="","",XLOOKUP(U404,Master[Company],Master[Blow],"Unknown",0,1))</f>
        <v/>
      </c>
      <c r="J404" s="341" t="str">
        <f t="array" ref="J404">if(U404="","",XLOOKUP(U404,Master[Company],Master[Pigging],"Unknown",0,1))</f>
        <v/>
      </c>
      <c r="K404" s="341" t="str">
        <f t="array" ref="K404">if(U404="","",XLOOKUP(U404,Master[Company],Master[Load Method],"Unknown",0,1))</f>
        <v/>
      </c>
      <c r="L404" s="341" t="str">
        <f t="array" ref="L404">if(U404="","",XLOOKUP(U404,Master[Company],Master[Line Distance],"Unknown",0,1))</f>
        <v/>
      </c>
      <c r="M404" s="394"/>
      <c r="N404" s="341"/>
      <c r="O404" s="341"/>
      <c r="P404" s="341" t="str">
        <f t="array" ref="P404">if(U404="","",XLOOKUP(U404,Master[Company],Master[Terms],"NA",0,1))</f>
        <v/>
      </c>
      <c r="Q404" s="341" t="str">
        <f t="shared" si="14"/>
        <v/>
      </c>
      <c r="R404" s="341" t="str">
        <f t="array" ref="R404">if(U404="","",XLOOKUP(U404,Master[Company],Master[Group],"NA",0,1))</f>
        <v/>
      </c>
      <c r="S404" s="341" t="str">
        <f t="array" ref="S404">if(U404="","",XLOOKUP(U404,Master[Company],Master[Loading Location],"NA",0,1))</f>
        <v/>
      </c>
      <c r="T404" s="341" t="str">
        <f t="array" ref="T404">if(U404="","",XLOOKUP(U404,Master[Company],Master[Acronym],"NA",0,1))</f>
        <v/>
      </c>
      <c r="U404" s="341"/>
      <c r="V404" s="342"/>
      <c r="W404" s="342"/>
      <c r="X404" s="341"/>
      <c r="Y404" s="341" t="str">
        <f t="shared" si="11"/>
        <v/>
      </c>
      <c r="Z404" s="341"/>
      <c r="AA404" s="341"/>
      <c r="AB404" s="341"/>
      <c r="AC404" s="401"/>
      <c r="AD404" s="563"/>
      <c r="AE404" s="564"/>
      <c r="AF404" s="564"/>
      <c r="AG404" s="564"/>
      <c r="AH404" s="564"/>
      <c r="AI404" s="564"/>
      <c r="AJ404" s="564"/>
      <c r="AK404" s="565"/>
      <c r="AL404" s="564"/>
      <c r="AM404" s="564"/>
      <c r="AN404" s="564"/>
      <c r="AO404" s="564"/>
      <c r="AP404" s="564"/>
      <c r="AQ404" s="564"/>
      <c r="AR404" s="564"/>
      <c r="AS404" s="564"/>
      <c r="AT404" s="394"/>
      <c r="AU404" s="306"/>
      <c r="AV404" s="306"/>
      <c r="AW404" s="394"/>
      <c r="AX404" s="401"/>
      <c r="AY404" s="341"/>
      <c r="AZ404" s="341"/>
      <c r="BA404" s="341"/>
      <c r="BB404" s="341"/>
      <c r="BC404" s="393"/>
      <c r="BD404" s="341"/>
      <c r="BE404" s="341"/>
      <c r="BF404" s="341"/>
      <c r="BG404" s="402"/>
      <c r="BH404" s="403"/>
      <c r="BI404" s="405"/>
      <c r="BJ404" s="405"/>
      <c r="BK404" s="405"/>
      <c r="BL404" s="405"/>
      <c r="BM404" s="514"/>
    </row>
    <row r="405" ht="18.75" customHeight="1">
      <c r="A405" s="336" t="str">
        <f t="shared" si="12"/>
        <v/>
      </c>
      <c r="B405" s="506"/>
      <c r="C405" s="559"/>
      <c r="D405" s="560" t="str">
        <f t="shared" si="13"/>
        <v/>
      </c>
      <c r="E405" s="401"/>
      <c r="F405" s="394"/>
      <c r="G405" s="341" t="str">
        <f t="array" ref="G405">IF(C405="","",XLOOKUP(C405,'Master Data'!K:K,'Master Data'!N:N,"Input in Master Data",0,1))</f>
        <v/>
      </c>
      <c r="H405" s="341" t="str">
        <f t="array" ref="H405">IF(C405="","",XLOOKUP(C405,'Master Data'!K:K,'Master Data'!O:O,"Input in Master Data",0,1))</f>
        <v/>
      </c>
      <c r="I405" s="341" t="str">
        <f t="array" ref="I405">if(U405="","",XLOOKUP(U405,Master[Company],Master[Blow],"Unknown",0,1))</f>
        <v/>
      </c>
      <c r="J405" s="341" t="str">
        <f t="array" ref="J405">if(U405="","",XLOOKUP(U405,Master[Company],Master[Pigging],"Unknown",0,1))</f>
        <v/>
      </c>
      <c r="K405" s="341" t="str">
        <f t="array" ref="K405">if(U405="","",XLOOKUP(U405,Master[Company],Master[Load Method],"Unknown",0,1))</f>
        <v/>
      </c>
      <c r="L405" s="341" t="str">
        <f t="array" ref="L405">if(U405="","",XLOOKUP(U405,Master[Company],Master[Line Distance],"Unknown",0,1))</f>
        <v/>
      </c>
      <c r="M405" s="394"/>
      <c r="N405" s="341"/>
      <c r="O405" s="341"/>
      <c r="P405" s="341" t="str">
        <f t="array" ref="P405">if(U405="","",XLOOKUP(U405,Master[Company],Master[Terms],"NA",0,1))</f>
        <v/>
      </c>
      <c r="Q405" s="341" t="str">
        <f t="shared" si="14"/>
        <v/>
      </c>
      <c r="R405" s="341" t="str">
        <f t="array" ref="R405">if(U405="","",XLOOKUP(U405,Master[Company],Master[Group],"NA",0,1))</f>
        <v/>
      </c>
      <c r="S405" s="341" t="str">
        <f t="array" ref="S405">if(U405="","",XLOOKUP(U405,Master[Company],Master[Loading Location],"NA",0,1))</f>
        <v/>
      </c>
      <c r="T405" s="341" t="str">
        <f t="array" ref="T405">if(U405="","",XLOOKUP(U405,Master[Company],Master[Acronym],"NA",0,1))</f>
        <v/>
      </c>
      <c r="U405" s="341"/>
      <c r="V405" s="342"/>
      <c r="W405" s="342"/>
      <c r="X405" s="341"/>
      <c r="Y405" s="341" t="str">
        <f t="shared" si="11"/>
        <v/>
      </c>
      <c r="Z405" s="341"/>
      <c r="AA405" s="341"/>
      <c r="AB405" s="341"/>
      <c r="AC405" s="401"/>
      <c r="AD405" s="563"/>
      <c r="AE405" s="564"/>
      <c r="AF405" s="564"/>
      <c r="AG405" s="564"/>
      <c r="AH405" s="564"/>
      <c r="AI405" s="564"/>
      <c r="AJ405" s="564"/>
      <c r="AK405" s="565"/>
      <c r="AL405" s="564"/>
      <c r="AM405" s="564"/>
      <c r="AN405" s="564"/>
      <c r="AO405" s="564"/>
      <c r="AP405" s="564"/>
      <c r="AQ405" s="564"/>
      <c r="AR405" s="564"/>
      <c r="AS405" s="564"/>
      <c r="AT405" s="394"/>
      <c r="AU405" s="306"/>
      <c r="AV405" s="306"/>
      <c r="AW405" s="394"/>
      <c r="AX405" s="401"/>
      <c r="AY405" s="341"/>
      <c r="AZ405" s="341"/>
      <c r="BA405" s="341"/>
      <c r="BB405" s="341"/>
      <c r="BC405" s="393"/>
      <c r="BD405" s="341"/>
      <c r="BE405" s="341"/>
      <c r="BF405" s="341"/>
      <c r="BG405" s="402"/>
      <c r="BH405" s="403"/>
      <c r="BI405" s="405"/>
      <c r="BJ405" s="405"/>
      <c r="BK405" s="405"/>
      <c r="BL405" s="405"/>
      <c r="BM405" s="514"/>
    </row>
    <row r="406" ht="18.75" customHeight="1">
      <c r="A406" s="336" t="str">
        <f t="shared" si="12"/>
        <v/>
      </c>
      <c r="B406" s="506"/>
      <c r="C406" s="559"/>
      <c r="D406" s="560" t="str">
        <f t="shared" si="13"/>
        <v/>
      </c>
      <c r="E406" s="401"/>
      <c r="F406" s="394"/>
      <c r="G406" s="341" t="str">
        <f t="array" ref="G406">IF(C406="","",XLOOKUP(C406,'Master Data'!K:K,'Master Data'!N:N,"Input in Master Data",0,1))</f>
        <v/>
      </c>
      <c r="H406" s="341" t="str">
        <f t="array" ref="H406">IF(C406="","",XLOOKUP(C406,'Master Data'!K:K,'Master Data'!O:O,"Input in Master Data",0,1))</f>
        <v/>
      </c>
      <c r="I406" s="341" t="str">
        <f t="array" ref="I406">if(U406="","",XLOOKUP(U406,Master[Company],Master[Blow],"Unknown",0,1))</f>
        <v/>
      </c>
      <c r="J406" s="341" t="str">
        <f t="array" ref="J406">if(U406="","",XLOOKUP(U406,Master[Company],Master[Pigging],"Unknown",0,1))</f>
        <v/>
      </c>
      <c r="K406" s="341" t="str">
        <f t="array" ref="K406">if(U406="","",XLOOKUP(U406,Master[Company],Master[Load Method],"Unknown",0,1))</f>
        <v/>
      </c>
      <c r="L406" s="341" t="str">
        <f t="array" ref="L406">if(U406="","",XLOOKUP(U406,Master[Company],Master[Line Distance],"Unknown",0,1))</f>
        <v/>
      </c>
      <c r="M406" s="394"/>
      <c r="N406" s="341"/>
      <c r="O406" s="341"/>
      <c r="P406" s="341" t="str">
        <f t="array" ref="P406">if(U406="","",XLOOKUP(U406,Master[Company],Master[Terms],"NA",0,1))</f>
        <v/>
      </c>
      <c r="Q406" s="341" t="str">
        <f t="shared" si="14"/>
        <v/>
      </c>
      <c r="R406" s="341" t="str">
        <f t="array" ref="R406">if(U406="","",XLOOKUP(U406,Master[Company],Master[Group],"NA",0,1))</f>
        <v/>
      </c>
      <c r="S406" s="341" t="str">
        <f t="array" ref="S406">if(U406="","",XLOOKUP(U406,Master[Company],Master[Loading Location],"NA",0,1))</f>
        <v/>
      </c>
      <c r="T406" s="341" t="str">
        <f t="array" ref="T406">if(U406="","",XLOOKUP(U406,Master[Company],Master[Acronym],"NA",0,1))</f>
        <v/>
      </c>
      <c r="U406" s="341"/>
      <c r="V406" s="342"/>
      <c r="W406" s="342"/>
      <c r="X406" s="341"/>
      <c r="Y406" s="341" t="str">
        <f t="shared" si="11"/>
        <v/>
      </c>
      <c r="Z406" s="341"/>
      <c r="AA406" s="341"/>
      <c r="AB406" s="341"/>
      <c r="AC406" s="401"/>
      <c r="AD406" s="563"/>
      <c r="AE406" s="564"/>
      <c r="AF406" s="564"/>
      <c r="AG406" s="564"/>
      <c r="AH406" s="564"/>
      <c r="AI406" s="564"/>
      <c r="AJ406" s="564"/>
      <c r="AK406" s="565"/>
      <c r="AL406" s="564"/>
      <c r="AM406" s="564"/>
      <c r="AN406" s="564"/>
      <c r="AO406" s="564"/>
      <c r="AP406" s="564"/>
      <c r="AQ406" s="564"/>
      <c r="AR406" s="564"/>
      <c r="AS406" s="564"/>
      <c r="AT406" s="394"/>
      <c r="AU406" s="306"/>
      <c r="AV406" s="306"/>
      <c r="AW406" s="394"/>
      <c r="AX406" s="401"/>
      <c r="AY406" s="341"/>
      <c r="AZ406" s="341"/>
      <c r="BA406" s="341"/>
      <c r="BB406" s="341"/>
      <c r="BC406" s="393"/>
      <c r="BD406" s="341"/>
      <c r="BE406" s="341"/>
      <c r="BF406" s="341"/>
      <c r="BG406" s="402"/>
      <c r="BH406" s="403"/>
      <c r="BI406" s="405"/>
      <c r="BJ406" s="405"/>
      <c r="BK406" s="405"/>
      <c r="BL406" s="405"/>
      <c r="BM406" s="514"/>
    </row>
    <row r="407" ht="18.75" customHeight="1">
      <c r="A407" s="336" t="str">
        <f t="shared" si="12"/>
        <v/>
      </c>
      <c r="B407" s="506"/>
      <c r="C407" s="559"/>
      <c r="D407" s="560" t="str">
        <f t="shared" si="13"/>
        <v/>
      </c>
      <c r="E407" s="401"/>
      <c r="F407" s="394"/>
      <c r="G407" s="341" t="str">
        <f t="array" ref="G407">IF(C407="","",XLOOKUP(C407,'Master Data'!K:K,'Master Data'!N:N,"Input in Master Data",0,1))</f>
        <v/>
      </c>
      <c r="H407" s="341" t="str">
        <f t="array" ref="H407">IF(C407="","",XLOOKUP(C407,'Master Data'!K:K,'Master Data'!O:O,"Input in Master Data",0,1))</f>
        <v/>
      </c>
      <c r="I407" s="341" t="str">
        <f t="array" ref="I407">if(U407="","",XLOOKUP(U407,Master[Company],Master[Blow],"Unknown",0,1))</f>
        <v/>
      </c>
      <c r="J407" s="341" t="str">
        <f t="array" ref="J407">if(U407="","",XLOOKUP(U407,Master[Company],Master[Pigging],"Unknown",0,1))</f>
        <v/>
      </c>
      <c r="K407" s="341" t="str">
        <f t="array" ref="K407">if(U407="","",XLOOKUP(U407,Master[Company],Master[Load Method],"Unknown",0,1))</f>
        <v/>
      </c>
      <c r="L407" s="341" t="str">
        <f t="array" ref="L407">if(U407="","",XLOOKUP(U407,Master[Company],Master[Line Distance],"Unknown",0,1))</f>
        <v/>
      </c>
      <c r="M407" s="394"/>
      <c r="N407" s="341"/>
      <c r="O407" s="341"/>
      <c r="P407" s="341" t="str">
        <f t="array" ref="P407">if(U407="","",XLOOKUP(U407,Master[Company],Master[Terms],"NA",0,1))</f>
        <v/>
      </c>
      <c r="Q407" s="341" t="str">
        <f t="shared" si="14"/>
        <v/>
      </c>
      <c r="R407" s="341" t="str">
        <f t="array" ref="R407">if(U407="","",XLOOKUP(U407,Master[Company],Master[Group],"NA",0,1))</f>
        <v/>
      </c>
      <c r="S407" s="341" t="str">
        <f t="array" ref="S407">if(U407="","",XLOOKUP(U407,Master[Company],Master[Loading Location],"NA",0,1))</f>
        <v/>
      </c>
      <c r="T407" s="341" t="str">
        <f t="array" ref="T407">if(U407="","",XLOOKUP(U407,Master[Company],Master[Acronym],"NA",0,1))</f>
        <v/>
      </c>
      <c r="U407" s="341"/>
      <c r="V407" s="342"/>
      <c r="W407" s="342"/>
      <c r="X407" s="341"/>
      <c r="Y407" s="341" t="str">
        <f t="shared" si="11"/>
        <v/>
      </c>
      <c r="Z407" s="341"/>
      <c r="AA407" s="341"/>
      <c r="AB407" s="341"/>
      <c r="AC407" s="401"/>
      <c r="AD407" s="563"/>
      <c r="AE407" s="564"/>
      <c r="AF407" s="564"/>
      <c r="AG407" s="564"/>
      <c r="AH407" s="564"/>
      <c r="AI407" s="564"/>
      <c r="AJ407" s="564"/>
      <c r="AK407" s="565"/>
      <c r="AL407" s="564"/>
      <c r="AM407" s="564"/>
      <c r="AN407" s="564"/>
      <c r="AO407" s="564"/>
      <c r="AP407" s="564"/>
      <c r="AQ407" s="564"/>
      <c r="AR407" s="564"/>
      <c r="AS407" s="564"/>
      <c r="AT407" s="394"/>
      <c r="AU407" s="306"/>
      <c r="AV407" s="306"/>
      <c r="AW407" s="394"/>
      <c r="AX407" s="401"/>
      <c r="AY407" s="341"/>
      <c r="AZ407" s="341"/>
      <c r="BA407" s="341"/>
      <c r="BB407" s="341"/>
      <c r="BC407" s="393"/>
      <c r="BD407" s="341"/>
      <c r="BE407" s="341"/>
      <c r="BF407" s="341"/>
      <c r="BG407" s="402"/>
      <c r="BH407" s="403"/>
      <c r="BI407" s="405"/>
      <c r="BJ407" s="405"/>
      <c r="BK407" s="405"/>
      <c r="BL407" s="405"/>
      <c r="BM407" s="514"/>
    </row>
    <row r="408" ht="18.75" customHeight="1">
      <c r="A408" s="336" t="str">
        <f t="shared" si="12"/>
        <v/>
      </c>
      <c r="B408" s="506"/>
      <c r="C408" s="559"/>
      <c r="D408" s="560" t="str">
        <f t="shared" si="13"/>
        <v/>
      </c>
      <c r="E408" s="401"/>
      <c r="F408" s="394"/>
      <c r="G408" s="341" t="str">
        <f t="array" ref="G408">IF(C408="","",XLOOKUP(C408,'Master Data'!K:K,'Master Data'!N:N,"Input in Master Data",0,1))</f>
        <v/>
      </c>
      <c r="H408" s="341" t="str">
        <f t="array" ref="H408">IF(C408="","",XLOOKUP(C408,'Master Data'!K:K,'Master Data'!O:O,"Input in Master Data",0,1))</f>
        <v/>
      </c>
      <c r="I408" s="341" t="str">
        <f t="array" ref="I408">if(U408="","",XLOOKUP(U408,Master[Company],Master[Blow],"Unknown",0,1))</f>
        <v/>
      </c>
      <c r="J408" s="341" t="str">
        <f t="array" ref="J408">if(U408="","",XLOOKUP(U408,Master[Company],Master[Pigging],"Unknown",0,1))</f>
        <v/>
      </c>
      <c r="K408" s="341" t="str">
        <f t="array" ref="K408">if(U408="","",XLOOKUP(U408,Master[Company],Master[Load Method],"Unknown",0,1))</f>
        <v/>
      </c>
      <c r="L408" s="341" t="str">
        <f t="array" ref="L408">if(U408="","",XLOOKUP(U408,Master[Company],Master[Line Distance],"Unknown",0,1))</f>
        <v/>
      </c>
      <c r="M408" s="394"/>
      <c r="N408" s="341"/>
      <c r="O408" s="341"/>
      <c r="P408" s="341" t="str">
        <f t="array" ref="P408">if(U408="","",XLOOKUP(U408,Master[Company],Master[Terms],"NA",0,1))</f>
        <v/>
      </c>
      <c r="Q408" s="341" t="str">
        <f t="shared" si="14"/>
        <v/>
      </c>
      <c r="R408" s="341" t="str">
        <f t="array" ref="R408">if(U408="","",XLOOKUP(U408,Master[Company],Master[Group],"NA",0,1))</f>
        <v/>
      </c>
      <c r="S408" s="341" t="str">
        <f t="array" ref="S408">if(U408="","",XLOOKUP(U408,Master[Company],Master[Loading Location],"NA",0,1))</f>
        <v/>
      </c>
      <c r="T408" s="341" t="str">
        <f t="array" ref="T408">if(U408="","",XLOOKUP(U408,Master[Company],Master[Acronym],"NA",0,1))</f>
        <v/>
      </c>
      <c r="U408" s="341"/>
      <c r="V408" s="342"/>
      <c r="W408" s="342"/>
      <c r="X408" s="341"/>
      <c r="Y408" s="341" t="str">
        <f t="shared" si="11"/>
        <v/>
      </c>
      <c r="Z408" s="341"/>
      <c r="AA408" s="341"/>
      <c r="AB408" s="341"/>
      <c r="AC408" s="401"/>
      <c r="AD408" s="563"/>
      <c r="AE408" s="564"/>
      <c r="AF408" s="564"/>
      <c r="AG408" s="564"/>
      <c r="AH408" s="564"/>
      <c r="AI408" s="564"/>
      <c r="AJ408" s="564"/>
      <c r="AK408" s="565"/>
      <c r="AL408" s="564"/>
      <c r="AM408" s="564"/>
      <c r="AN408" s="564"/>
      <c r="AO408" s="564"/>
      <c r="AP408" s="564"/>
      <c r="AQ408" s="564"/>
      <c r="AR408" s="564"/>
      <c r="AS408" s="564"/>
      <c r="AT408" s="394"/>
      <c r="AU408" s="306"/>
      <c r="AV408" s="306"/>
      <c r="AW408" s="394"/>
      <c r="AX408" s="401"/>
      <c r="AY408" s="341"/>
      <c r="AZ408" s="341"/>
      <c r="BA408" s="341"/>
      <c r="BB408" s="341"/>
      <c r="BC408" s="393"/>
      <c r="BD408" s="341"/>
      <c r="BE408" s="341"/>
      <c r="BF408" s="341"/>
      <c r="BG408" s="402"/>
      <c r="BH408" s="403"/>
      <c r="BI408" s="405"/>
      <c r="BJ408" s="405"/>
      <c r="BK408" s="405"/>
      <c r="BL408" s="405"/>
      <c r="BM408" s="514"/>
    </row>
    <row r="409" ht="18.75" customHeight="1">
      <c r="A409" s="336" t="str">
        <f t="shared" si="12"/>
        <v/>
      </c>
      <c r="B409" s="506"/>
      <c r="C409" s="559"/>
      <c r="D409" s="560" t="str">
        <f t="shared" si="13"/>
        <v/>
      </c>
      <c r="E409" s="401"/>
      <c r="F409" s="394"/>
      <c r="G409" s="341" t="str">
        <f t="array" ref="G409">IF(C409="","",XLOOKUP(C409,'Master Data'!K:K,'Master Data'!N:N,"Input in Master Data",0,1))</f>
        <v/>
      </c>
      <c r="H409" s="341" t="str">
        <f t="array" ref="H409">IF(C409="","",XLOOKUP(C409,'Master Data'!K:K,'Master Data'!O:O,"Input in Master Data",0,1))</f>
        <v/>
      </c>
      <c r="I409" s="341" t="str">
        <f t="array" ref="I409">if(U409="","",XLOOKUP(U409,Master[Company],Master[Blow],"Unknown",0,1))</f>
        <v/>
      </c>
      <c r="J409" s="341" t="str">
        <f t="array" ref="J409">if(U409="","",XLOOKUP(U409,Master[Company],Master[Pigging],"Unknown",0,1))</f>
        <v/>
      </c>
      <c r="K409" s="341" t="str">
        <f t="array" ref="K409">if(U409="","",XLOOKUP(U409,Master[Company],Master[Load Method],"Unknown",0,1))</f>
        <v/>
      </c>
      <c r="L409" s="341" t="str">
        <f t="array" ref="L409">if(U409="","",XLOOKUP(U409,Master[Company],Master[Line Distance],"Unknown",0,1))</f>
        <v/>
      </c>
      <c r="M409" s="394"/>
      <c r="N409" s="341"/>
      <c r="O409" s="341"/>
      <c r="P409" s="341" t="str">
        <f t="array" ref="P409">if(U409="","",XLOOKUP(U409,Master[Company],Master[Terms],"NA",0,1))</f>
        <v/>
      </c>
      <c r="Q409" s="341" t="str">
        <f t="shared" si="14"/>
        <v/>
      </c>
      <c r="R409" s="341" t="str">
        <f t="array" ref="R409">if(U409="","",XLOOKUP(U409,Master[Company],Master[Group],"NA",0,1))</f>
        <v/>
      </c>
      <c r="S409" s="341" t="str">
        <f t="array" ref="S409">if(U409="","",XLOOKUP(U409,Master[Company],Master[Loading Location],"NA",0,1))</f>
        <v/>
      </c>
      <c r="T409" s="341" t="str">
        <f t="array" ref="T409">if(U409="","",XLOOKUP(U409,Master[Company],Master[Acronym],"NA",0,1))</f>
        <v/>
      </c>
      <c r="U409" s="341"/>
      <c r="V409" s="342"/>
      <c r="W409" s="342"/>
      <c r="X409" s="341"/>
      <c r="Y409" s="341" t="str">
        <f t="shared" si="11"/>
        <v/>
      </c>
      <c r="Z409" s="341"/>
      <c r="AA409" s="341"/>
      <c r="AB409" s="341"/>
      <c r="AC409" s="401"/>
      <c r="AD409" s="563"/>
      <c r="AE409" s="564"/>
      <c r="AF409" s="564"/>
      <c r="AG409" s="564"/>
      <c r="AH409" s="564"/>
      <c r="AI409" s="564"/>
      <c r="AJ409" s="564"/>
      <c r="AK409" s="565"/>
      <c r="AL409" s="564"/>
      <c r="AM409" s="564"/>
      <c r="AN409" s="564"/>
      <c r="AO409" s="564"/>
      <c r="AP409" s="564"/>
      <c r="AQ409" s="564"/>
      <c r="AR409" s="564"/>
      <c r="AS409" s="564"/>
      <c r="AT409" s="394"/>
      <c r="AU409" s="306"/>
      <c r="AV409" s="306"/>
      <c r="AW409" s="394"/>
      <c r="AX409" s="401"/>
      <c r="AY409" s="341"/>
      <c r="AZ409" s="341"/>
      <c r="BA409" s="341"/>
      <c r="BB409" s="341"/>
      <c r="BC409" s="393"/>
      <c r="BD409" s="341"/>
      <c r="BE409" s="341"/>
      <c r="BF409" s="341"/>
      <c r="BG409" s="402"/>
      <c r="BH409" s="403"/>
      <c r="BI409" s="405"/>
      <c r="BJ409" s="405"/>
      <c r="BK409" s="405"/>
      <c r="BL409" s="405"/>
      <c r="BM409" s="514"/>
    </row>
    <row r="410" ht="18.75" customHeight="1">
      <c r="A410" s="336" t="str">
        <f t="shared" si="12"/>
        <v/>
      </c>
      <c r="B410" s="506"/>
      <c r="C410" s="559"/>
      <c r="D410" s="560" t="str">
        <f t="shared" si="13"/>
        <v/>
      </c>
      <c r="E410" s="401"/>
      <c r="F410" s="394"/>
      <c r="G410" s="341" t="str">
        <f t="array" ref="G410">IF(C410="","",XLOOKUP(C410,'Master Data'!K:K,'Master Data'!N:N,"Input in Master Data",0,1))</f>
        <v/>
      </c>
      <c r="H410" s="341" t="str">
        <f t="array" ref="H410">IF(C410="","",XLOOKUP(C410,'Master Data'!K:K,'Master Data'!O:O,"Input in Master Data",0,1))</f>
        <v/>
      </c>
      <c r="I410" s="341" t="str">
        <f t="array" ref="I410">if(U410="","",XLOOKUP(U410,Master[Company],Master[Blow],"Unknown",0,1))</f>
        <v/>
      </c>
      <c r="J410" s="341" t="str">
        <f t="array" ref="J410">if(U410="","",XLOOKUP(U410,Master[Company],Master[Pigging],"Unknown",0,1))</f>
        <v/>
      </c>
      <c r="K410" s="341" t="str">
        <f t="array" ref="K410">if(U410="","",XLOOKUP(U410,Master[Company],Master[Load Method],"Unknown",0,1))</f>
        <v/>
      </c>
      <c r="L410" s="341" t="str">
        <f t="array" ref="L410">if(U410="","",XLOOKUP(U410,Master[Company],Master[Line Distance],"Unknown",0,1))</f>
        <v/>
      </c>
      <c r="M410" s="394"/>
      <c r="N410" s="341"/>
      <c r="O410" s="341"/>
      <c r="P410" s="341" t="str">
        <f t="array" ref="P410">if(U410="","",XLOOKUP(U410,Master[Company],Master[Terms],"NA",0,1))</f>
        <v/>
      </c>
      <c r="Q410" s="341" t="str">
        <f t="shared" si="14"/>
        <v/>
      </c>
      <c r="R410" s="341" t="str">
        <f t="array" ref="R410">if(U410="","",XLOOKUP(U410,Master[Company],Master[Group],"NA",0,1))</f>
        <v/>
      </c>
      <c r="S410" s="341" t="str">
        <f t="array" ref="S410">if(U410="","",XLOOKUP(U410,Master[Company],Master[Loading Location],"NA",0,1))</f>
        <v/>
      </c>
      <c r="T410" s="341" t="str">
        <f t="array" ref="T410">if(U410="","",XLOOKUP(U410,Master[Company],Master[Acronym],"NA",0,1))</f>
        <v/>
      </c>
      <c r="U410" s="341"/>
      <c r="V410" s="342"/>
      <c r="W410" s="342"/>
      <c r="X410" s="341"/>
      <c r="Y410" s="341" t="str">
        <f t="shared" si="11"/>
        <v/>
      </c>
      <c r="Z410" s="341"/>
      <c r="AA410" s="341"/>
      <c r="AB410" s="341"/>
      <c r="AC410" s="401"/>
      <c r="AD410" s="563"/>
      <c r="AE410" s="564"/>
      <c r="AF410" s="564"/>
      <c r="AG410" s="564"/>
      <c r="AH410" s="564"/>
      <c r="AI410" s="564"/>
      <c r="AJ410" s="564"/>
      <c r="AK410" s="565"/>
      <c r="AL410" s="564"/>
      <c r="AM410" s="564"/>
      <c r="AN410" s="564"/>
      <c r="AO410" s="564"/>
      <c r="AP410" s="564"/>
      <c r="AQ410" s="564"/>
      <c r="AR410" s="564"/>
      <c r="AS410" s="564"/>
      <c r="AT410" s="394"/>
      <c r="AU410" s="306"/>
      <c r="AV410" s="306"/>
      <c r="AW410" s="394"/>
      <c r="AX410" s="401"/>
      <c r="AY410" s="341"/>
      <c r="AZ410" s="341"/>
      <c r="BA410" s="341"/>
      <c r="BB410" s="341"/>
      <c r="BC410" s="393"/>
      <c r="BD410" s="341"/>
      <c r="BE410" s="341"/>
      <c r="BF410" s="341"/>
      <c r="BG410" s="402"/>
      <c r="BH410" s="403"/>
      <c r="BI410" s="405"/>
      <c r="BJ410" s="405"/>
      <c r="BK410" s="405"/>
      <c r="BL410" s="405"/>
      <c r="BM410" s="514"/>
    </row>
    <row r="411" ht="18.75" customHeight="1">
      <c r="A411" s="336" t="str">
        <f t="shared" si="12"/>
        <v/>
      </c>
      <c r="B411" s="506"/>
      <c r="C411" s="559"/>
      <c r="D411" s="560" t="str">
        <f t="shared" si="13"/>
        <v/>
      </c>
      <c r="E411" s="401"/>
      <c r="F411" s="394"/>
      <c r="G411" s="341" t="str">
        <f t="array" ref="G411">IF(C411="","",XLOOKUP(C411,'Master Data'!K:K,'Master Data'!N:N,"Input in Master Data",0,1))</f>
        <v/>
      </c>
      <c r="H411" s="341" t="str">
        <f t="array" ref="H411">IF(C411="","",XLOOKUP(C411,'Master Data'!K:K,'Master Data'!O:O,"Input in Master Data",0,1))</f>
        <v/>
      </c>
      <c r="I411" s="341" t="str">
        <f t="array" ref="I411">if(U411="","",XLOOKUP(U411,Master[Company],Master[Blow],"Unknown",0,1))</f>
        <v/>
      </c>
      <c r="J411" s="341" t="str">
        <f t="array" ref="J411">if(U411="","",XLOOKUP(U411,Master[Company],Master[Pigging],"Unknown",0,1))</f>
        <v/>
      </c>
      <c r="K411" s="341" t="str">
        <f t="array" ref="K411">if(U411="","",XLOOKUP(U411,Master[Company],Master[Load Method],"Unknown",0,1))</f>
        <v/>
      </c>
      <c r="L411" s="341" t="str">
        <f t="array" ref="L411">if(U411="","",XLOOKUP(U411,Master[Company],Master[Line Distance],"Unknown",0,1))</f>
        <v/>
      </c>
      <c r="M411" s="394"/>
      <c r="N411" s="341"/>
      <c r="O411" s="341"/>
      <c r="P411" s="341" t="str">
        <f t="array" ref="P411">if(U411="","",XLOOKUP(U411,Master[Company],Master[Terms],"NA",0,1))</f>
        <v/>
      </c>
      <c r="Q411" s="341" t="str">
        <f t="shared" si="14"/>
        <v/>
      </c>
      <c r="R411" s="341" t="str">
        <f t="array" ref="R411">if(U411="","",XLOOKUP(U411,Master[Company],Master[Group],"NA",0,1))</f>
        <v/>
      </c>
      <c r="S411" s="341" t="str">
        <f t="array" ref="S411">if(U411="","",XLOOKUP(U411,Master[Company],Master[Loading Location],"NA",0,1))</f>
        <v/>
      </c>
      <c r="T411" s="341" t="str">
        <f t="array" ref="T411">if(U411="","",XLOOKUP(U411,Master[Company],Master[Acronym],"NA",0,1))</f>
        <v/>
      </c>
      <c r="U411" s="341"/>
      <c r="V411" s="342"/>
      <c r="W411" s="342"/>
      <c r="X411" s="341"/>
      <c r="Y411" s="341" t="str">
        <f t="shared" si="11"/>
        <v/>
      </c>
      <c r="Z411" s="341"/>
      <c r="AA411" s="341"/>
      <c r="AB411" s="341"/>
      <c r="AC411" s="401"/>
      <c r="AD411" s="563"/>
      <c r="AE411" s="564"/>
      <c r="AF411" s="564"/>
      <c r="AG411" s="564"/>
      <c r="AH411" s="564"/>
      <c r="AI411" s="564"/>
      <c r="AJ411" s="564"/>
      <c r="AK411" s="565"/>
      <c r="AL411" s="564"/>
      <c r="AM411" s="564"/>
      <c r="AN411" s="564"/>
      <c r="AO411" s="564"/>
      <c r="AP411" s="564"/>
      <c r="AQ411" s="564"/>
      <c r="AR411" s="564"/>
      <c r="AS411" s="564"/>
      <c r="AT411" s="394"/>
      <c r="AU411" s="306"/>
      <c r="AV411" s="306"/>
      <c r="AW411" s="394"/>
      <c r="AX411" s="401"/>
      <c r="AY411" s="341"/>
      <c r="AZ411" s="341"/>
      <c r="BA411" s="341"/>
      <c r="BB411" s="341"/>
      <c r="BC411" s="393"/>
      <c r="BD411" s="341"/>
      <c r="BE411" s="341"/>
      <c r="BF411" s="341"/>
      <c r="BG411" s="402"/>
      <c r="BH411" s="403"/>
      <c r="BI411" s="405"/>
      <c r="BJ411" s="405"/>
      <c r="BK411" s="405"/>
      <c r="BL411" s="405"/>
      <c r="BM411" s="514"/>
    </row>
    <row r="412" ht="18.75" customHeight="1">
      <c r="A412" s="336" t="str">
        <f t="shared" si="12"/>
        <v/>
      </c>
      <c r="B412" s="506"/>
      <c r="C412" s="559"/>
      <c r="D412" s="560" t="str">
        <f t="shared" si="13"/>
        <v/>
      </c>
      <c r="E412" s="401"/>
      <c r="F412" s="394"/>
      <c r="G412" s="341" t="str">
        <f t="array" ref="G412">IF(C412="","",XLOOKUP(C412,'Master Data'!K:K,'Master Data'!N:N,"Input in Master Data",0,1))</f>
        <v/>
      </c>
      <c r="H412" s="341" t="str">
        <f t="array" ref="H412">IF(C412="","",XLOOKUP(C412,'Master Data'!K:K,'Master Data'!O:O,"Input in Master Data",0,1))</f>
        <v/>
      </c>
      <c r="I412" s="341" t="str">
        <f t="array" ref="I412">if(U412="","",XLOOKUP(U412,Master[Company],Master[Blow],"Unknown",0,1))</f>
        <v/>
      </c>
      <c r="J412" s="341" t="str">
        <f t="array" ref="J412">if(U412="","",XLOOKUP(U412,Master[Company],Master[Pigging],"Unknown",0,1))</f>
        <v/>
      </c>
      <c r="K412" s="341" t="str">
        <f t="array" ref="K412">if(U412="","",XLOOKUP(U412,Master[Company],Master[Load Method],"Unknown",0,1))</f>
        <v/>
      </c>
      <c r="L412" s="341" t="str">
        <f t="array" ref="L412">if(U412="","",XLOOKUP(U412,Master[Company],Master[Line Distance],"Unknown",0,1))</f>
        <v/>
      </c>
      <c r="M412" s="394"/>
      <c r="N412" s="341"/>
      <c r="O412" s="341"/>
      <c r="P412" s="341" t="str">
        <f t="array" ref="P412">if(U412="","",XLOOKUP(U412,Master[Company],Master[Terms],"NA",0,1))</f>
        <v/>
      </c>
      <c r="Q412" s="341" t="str">
        <f t="shared" si="14"/>
        <v/>
      </c>
      <c r="R412" s="341" t="str">
        <f t="array" ref="R412">if(U412="","",XLOOKUP(U412,Master[Company],Master[Group],"NA",0,1))</f>
        <v/>
      </c>
      <c r="S412" s="341" t="str">
        <f t="array" ref="S412">if(U412="","",XLOOKUP(U412,Master[Company],Master[Loading Location],"NA",0,1))</f>
        <v/>
      </c>
      <c r="T412" s="341" t="str">
        <f t="array" ref="T412">if(U412="","",XLOOKUP(U412,Master[Company],Master[Acronym],"NA",0,1))</f>
        <v/>
      </c>
      <c r="U412" s="341"/>
      <c r="V412" s="342"/>
      <c r="W412" s="342"/>
      <c r="X412" s="341"/>
      <c r="Y412" s="341" t="str">
        <f t="shared" si="11"/>
        <v/>
      </c>
      <c r="Z412" s="341"/>
      <c r="AA412" s="341"/>
      <c r="AB412" s="341"/>
      <c r="AC412" s="401"/>
      <c r="AD412" s="563"/>
      <c r="AE412" s="564"/>
      <c r="AF412" s="564"/>
      <c r="AG412" s="564"/>
      <c r="AH412" s="564"/>
      <c r="AI412" s="564"/>
      <c r="AJ412" s="564"/>
      <c r="AK412" s="565"/>
      <c r="AL412" s="564"/>
      <c r="AM412" s="564"/>
      <c r="AN412" s="564"/>
      <c r="AO412" s="564"/>
      <c r="AP412" s="564"/>
      <c r="AQ412" s="564"/>
      <c r="AR412" s="564"/>
      <c r="AS412" s="564"/>
      <c r="AT412" s="394"/>
      <c r="AU412" s="306"/>
      <c r="AV412" s="306"/>
      <c r="AW412" s="394"/>
      <c r="AX412" s="401"/>
      <c r="AY412" s="341"/>
      <c r="AZ412" s="341"/>
      <c r="BA412" s="341"/>
      <c r="BB412" s="341"/>
      <c r="BC412" s="393"/>
      <c r="BD412" s="341"/>
      <c r="BE412" s="341"/>
      <c r="BF412" s="341"/>
      <c r="BG412" s="402"/>
      <c r="BH412" s="403"/>
      <c r="BI412" s="405"/>
      <c r="BJ412" s="405"/>
      <c r="BK412" s="405"/>
      <c r="BL412" s="405"/>
      <c r="BM412" s="514"/>
    </row>
    <row r="413" ht="18.75" customHeight="1">
      <c r="A413" s="336" t="str">
        <f t="shared" si="12"/>
        <v/>
      </c>
      <c r="B413" s="506"/>
      <c r="C413" s="559"/>
      <c r="D413" s="560" t="str">
        <f t="shared" si="13"/>
        <v/>
      </c>
      <c r="E413" s="401"/>
      <c r="F413" s="394"/>
      <c r="G413" s="341" t="str">
        <f t="array" ref="G413">IF(C413="","",XLOOKUP(C413,'Master Data'!K:K,'Master Data'!N:N,"Input in Master Data",0,1))</f>
        <v/>
      </c>
      <c r="H413" s="341" t="str">
        <f t="array" ref="H413">IF(C413="","",XLOOKUP(C413,'Master Data'!K:K,'Master Data'!O:O,"Input in Master Data",0,1))</f>
        <v/>
      </c>
      <c r="I413" s="341" t="str">
        <f t="array" ref="I413">if(U413="","",XLOOKUP(U413,Master[Company],Master[Blow],"Unknown",0,1))</f>
        <v/>
      </c>
      <c r="J413" s="341" t="str">
        <f t="array" ref="J413">if(U413="","",XLOOKUP(U413,Master[Company],Master[Pigging],"Unknown",0,1))</f>
        <v/>
      </c>
      <c r="K413" s="341" t="str">
        <f t="array" ref="K413">if(U413="","",XLOOKUP(U413,Master[Company],Master[Load Method],"Unknown",0,1))</f>
        <v/>
      </c>
      <c r="L413" s="341" t="str">
        <f t="array" ref="L413">if(U413="","",XLOOKUP(U413,Master[Company],Master[Line Distance],"Unknown",0,1))</f>
        <v/>
      </c>
      <c r="M413" s="394"/>
      <c r="N413" s="341"/>
      <c r="O413" s="341"/>
      <c r="P413" s="341" t="str">
        <f t="array" ref="P413">if(U413="","",XLOOKUP(U413,Master[Company],Master[Terms],"NA",0,1))</f>
        <v/>
      </c>
      <c r="Q413" s="341" t="str">
        <f t="shared" si="14"/>
        <v/>
      </c>
      <c r="R413" s="341" t="str">
        <f t="array" ref="R413">if(U413="","",XLOOKUP(U413,Master[Company],Master[Group],"NA",0,1))</f>
        <v/>
      </c>
      <c r="S413" s="341" t="str">
        <f t="array" ref="S413">if(U413="","",XLOOKUP(U413,Master[Company],Master[Loading Location],"NA",0,1))</f>
        <v/>
      </c>
      <c r="T413" s="341" t="str">
        <f t="array" ref="T413">if(U413="","",XLOOKUP(U413,Master[Company],Master[Acronym],"NA",0,1))</f>
        <v/>
      </c>
      <c r="U413" s="341"/>
      <c r="V413" s="342"/>
      <c r="W413" s="342"/>
      <c r="X413" s="341"/>
      <c r="Y413" s="341" t="str">
        <f t="shared" si="11"/>
        <v/>
      </c>
      <c r="Z413" s="341"/>
      <c r="AA413" s="341"/>
      <c r="AB413" s="341"/>
      <c r="AC413" s="401"/>
      <c r="AD413" s="563"/>
      <c r="AE413" s="564"/>
      <c r="AF413" s="564"/>
      <c r="AG413" s="564"/>
      <c r="AH413" s="564"/>
      <c r="AI413" s="564"/>
      <c r="AJ413" s="564"/>
      <c r="AK413" s="565"/>
      <c r="AL413" s="564"/>
      <c r="AM413" s="564"/>
      <c r="AN413" s="564"/>
      <c r="AO413" s="564"/>
      <c r="AP413" s="564"/>
      <c r="AQ413" s="564"/>
      <c r="AR413" s="564"/>
      <c r="AS413" s="564"/>
      <c r="AT413" s="394"/>
      <c r="AU413" s="306"/>
      <c r="AV413" s="306"/>
      <c r="AW413" s="394"/>
      <c r="AX413" s="401"/>
      <c r="AY413" s="341"/>
      <c r="AZ413" s="341"/>
      <c r="BA413" s="341"/>
      <c r="BB413" s="341"/>
      <c r="BC413" s="393"/>
      <c r="BD413" s="341"/>
      <c r="BE413" s="341"/>
      <c r="BF413" s="341"/>
      <c r="BG413" s="402"/>
      <c r="BH413" s="403"/>
      <c r="BI413" s="405"/>
      <c r="BJ413" s="405"/>
      <c r="BK413" s="405"/>
      <c r="BL413" s="405"/>
      <c r="BM413" s="514"/>
    </row>
    <row r="414" ht="18.75" customHeight="1">
      <c r="A414" s="336" t="str">
        <f t="shared" si="12"/>
        <v/>
      </c>
      <c r="B414" s="506"/>
      <c r="C414" s="559"/>
      <c r="D414" s="560" t="str">
        <f t="shared" si="13"/>
        <v/>
      </c>
      <c r="E414" s="401"/>
      <c r="F414" s="394"/>
      <c r="G414" s="341" t="str">
        <f t="array" ref="G414">IF(C414="","",XLOOKUP(C414,'Master Data'!K:K,'Master Data'!N:N,"Input in Master Data",0,1))</f>
        <v/>
      </c>
      <c r="H414" s="341" t="str">
        <f t="array" ref="H414">IF(C414="","",XLOOKUP(C414,'Master Data'!K:K,'Master Data'!O:O,"Input in Master Data",0,1))</f>
        <v/>
      </c>
      <c r="I414" s="341" t="str">
        <f t="array" ref="I414">if(U414="","",XLOOKUP(U414,Master[Company],Master[Blow],"Unknown",0,1))</f>
        <v/>
      </c>
      <c r="J414" s="341" t="str">
        <f t="array" ref="J414">if(U414="","",XLOOKUP(U414,Master[Company],Master[Pigging],"Unknown",0,1))</f>
        <v/>
      </c>
      <c r="K414" s="341" t="str">
        <f t="array" ref="K414">if(U414="","",XLOOKUP(U414,Master[Company],Master[Load Method],"Unknown",0,1))</f>
        <v/>
      </c>
      <c r="L414" s="341" t="str">
        <f t="array" ref="L414">if(U414="","",XLOOKUP(U414,Master[Company],Master[Line Distance],"Unknown",0,1))</f>
        <v/>
      </c>
      <c r="M414" s="394"/>
      <c r="N414" s="341"/>
      <c r="O414" s="341"/>
      <c r="P414" s="341" t="str">
        <f t="array" ref="P414">if(U414="","",XLOOKUP(U414,Master[Company],Master[Terms],"NA",0,1))</f>
        <v/>
      </c>
      <c r="Q414" s="341" t="str">
        <f t="shared" si="14"/>
        <v/>
      </c>
      <c r="R414" s="341" t="str">
        <f t="array" ref="R414">if(U414="","",XLOOKUP(U414,Master[Company],Master[Group],"NA",0,1))</f>
        <v/>
      </c>
      <c r="S414" s="341" t="str">
        <f t="array" ref="S414">if(U414="","",XLOOKUP(U414,Master[Company],Master[Loading Location],"NA",0,1))</f>
        <v/>
      </c>
      <c r="T414" s="341" t="str">
        <f t="array" ref="T414">if(U414="","",XLOOKUP(U414,Master[Company],Master[Acronym],"NA",0,1))</f>
        <v/>
      </c>
      <c r="U414" s="341"/>
      <c r="V414" s="342"/>
      <c r="W414" s="342"/>
      <c r="X414" s="341"/>
      <c r="Y414" s="341" t="str">
        <f t="shared" si="11"/>
        <v/>
      </c>
      <c r="Z414" s="341"/>
      <c r="AA414" s="341"/>
      <c r="AB414" s="341"/>
      <c r="AC414" s="401"/>
      <c r="AD414" s="563"/>
      <c r="AE414" s="564"/>
      <c r="AF414" s="564"/>
      <c r="AG414" s="564"/>
      <c r="AH414" s="564"/>
      <c r="AI414" s="564"/>
      <c r="AJ414" s="564"/>
      <c r="AK414" s="565"/>
      <c r="AL414" s="564"/>
      <c r="AM414" s="564"/>
      <c r="AN414" s="564"/>
      <c r="AO414" s="564"/>
      <c r="AP414" s="564"/>
      <c r="AQ414" s="564"/>
      <c r="AR414" s="564"/>
      <c r="AS414" s="564"/>
      <c r="AT414" s="394"/>
      <c r="AU414" s="306"/>
      <c r="AV414" s="306"/>
      <c r="AW414" s="394"/>
      <c r="AX414" s="401"/>
      <c r="AY414" s="341"/>
      <c r="AZ414" s="341"/>
      <c r="BA414" s="341"/>
      <c r="BB414" s="341"/>
      <c r="BC414" s="393"/>
      <c r="BD414" s="341"/>
      <c r="BE414" s="341"/>
      <c r="BF414" s="341"/>
      <c r="BG414" s="402"/>
      <c r="BH414" s="403"/>
      <c r="BI414" s="405"/>
      <c r="BJ414" s="405"/>
      <c r="BK414" s="405"/>
      <c r="BL414" s="405"/>
      <c r="BM414" s="514"/>
    </row>
    <row r="415" ht="18.75" customHeight="1">
      <c r="A415" s="336" t="str">
        <f t="shared" si="12"/>
        <v/>
      </c>
      <c r="B415" s="506"/>
      <c r="C415" s="559"/>
      <c r="D415" s="560" t="str">
        <f t="shared" si="13"/>
        <v/>
      </c>
      <c r="E415" s="401"/>
      <c r="F415" s="394"/>
      <c r="G415" s="341" t="str">
        <f t="array" ref="G415">IF(C415="","",XLOOKUP(C415,'Master Data'!K:K,'Master Data'!N:N,"Input in Master Data",0,1))</f>
        <v/>
      </c>
      <c r="H415" s="341" t="str">
        <f t="array" ref="H415">IF(C415="","",XLOOKUP(C415,'Master Data'!K:K,'Master Data'!O:O,"Input in Master Data",0,1))</f>
        <v/>
      </c>
      <c r="I415" s="341" t="str">
        <f t="array" ref="I415">if(U415="","",XLOOKUP(U415,Master[Company],Master[Blow],"Unknown",0,1))</f>
        <v/>
      </c>
      <c r="J415" s="341" t="str">
        <f t="array" ref="J415">if(U415="","",XLOOKUP(U415,Master[Company],Master[Pigging],"Unknown",0,1))</f>
        <v/>
      </c>
      <c r="K415" s="341" t="str">
        <f t="array" ref="K415">if(U415="","",XLOOKUP(U415,Master[Company],Master[Load Method],"Unknown",0,1))</f>
        <v/>
      </c>
      <c r="L415" s="341" t="str">
        <f t="array" ref="L415">if(U415="","",XLOOKUP(U415,Master[Company],Master[Line Distance],"Unknown",0,1))</f>
        <v/>
      </c>
      <c r="M415" s="394"/>
      <c r="N415" s="341"/>
      <c r="O415" s="341"/>
      <c r="P415" s="341" t="str">
        <f t="array" ref="P415">if(U415="","",XLOOKUP(U415,Master[Company],Master[Terms],"NA",0,1))</f>
        <v/>
      </c>
      <c r="Q415" s="341" t="str">
        <f t="shared" si="14"/>
        <v/>
      </c>
      <c r="R415" s="341" t="str">
        <f t="array" ref="R415">if(U415="","",XLOOKUP(U415,Master[Company],Master[Group],"NA",0,1))</f>
        <v/>
      </c>
      <c r="S415" s="341" t="str">
        <f t="array" ref="S415">if(U415="","",XLOOKUP(U415,Master[Company],Master[Loading Location],"NA",0,1))</f>
        <v/>
      </c>
      <c r="T415" s="341" t="str">
        <f t="array" ref="T415">if(U415="","",XLOOKUP(U415,Master[Company],Master[Acronym],"NA",0,1))</f>
        <v/>
      </c>
      <c r="U415" s="341"/>
      <c r="V415" s="342"/>
      <c r="W415" s="342"/>
      <c r="X415" s="341"/>
      <c r="Y415" s="341" t="str">
        <f t="shared" si="11"/>
        <v/>
      </c>
      <c r="Z415" s="341"/>
      <c r="AA415" s="341"/>
      <c r="AB415" s="341"/>
      <c r="AC415" s="401"/>
      <c r="AD415" s="563"/>
      <c r="AE415" s="564"/>
      <c r="AF415" s="564"/>
      <c r="AG415" s="564"/>
      <c r="AH415" s="564"/>
      <c r="AI415" s="564"/>
      <c r="AJ415" s="564"/>
      <c r="AK415" s="565"/>
      <c r="AL415" s="564"/>
      <c r="AM415" s="564"/>
      <c r="AN415" s="564"/>
      <c r="AO415" s="564"/>
      <c r="AP415" s="564"/>
      <c r="AQ415" s="564"/>
      <c r="AR415" s="564"/>
      <c r="AS415" s="564"/>
      <c r="AT415" s="394"/>
      <c r="AU415" s="306"/>
      <c r="AV415" s="306"/>
      <c r="AW415" s="394"/>
      <c r="AX415" s="401"/>
      <c r="AY415" s="341"/>
      <c r="AZ415" s="341"/>
      <c r="BA415" s="341"/>
      <c r="BB415" s="341"/>
      <c r="BC415" s="393"/>
      <c r="BD415" s="341"/>
      <c r="BE415" s="341"/>
      <c r="BF415" s="341"/>
      <c r="BG415" s="402"/>
      <c r="BH415" s="403"/>
      <c r="BI415" s="405"/>
      <c r="BJ415" s="405"/>
      <c r="BK415" s="405"/>
      <c r="BL415" s="405"/>
      <c r="BM415" s="514"/>
    </row>
    <row r="416" ht="18.75" customHeight="1">
      <c r="A416" s="336" t="str">
        <f t="shared" si="12"/>
        <v/>
      </c>
      <c r="B416" s="506"/>
      <c r="C416" s="559"/>
      <c r="D416" s="560" t="str">
        <f t="shared" si="13"/>
        <v/>
      </c>
      <c r="E416" s="401"/>
      <c r="F416" s="394"/>
      <c r="G416" s="341" t="str">
        <f t="array" ref="G416">IF(C416="","",XLOOKUP(C416,'Master Data'!K:K,'Master Data'!N:N,"Input in Master Data",0,1))</f>
        <v/>
      </c>
      <c r="H416" s="341" t="str">
        <f t="array" ref="H416">IF(C416="","",XLOOKUP(C416,'Master Data'!K:K,'Master Data'!O:O,"Input in Master Data",0,1))</f>
        <v/>
      </c>
      <c r="I416" s="341" t="str">
        <f t="array" ref="I416">if(U416="","",XLOOKUP(U416,Master[Company],Master[Blow],"Unknown",0,1))</f>
        <v/>
      </c>
      <c r="J416" s="341" t="str">
        <f t="array" ref="J416">if(U416="","",XLOOKUP(U416,Master[Company],Master[Pigging],"Unknown",0,1))</f>
        <v/>
      </c>
      <c r="K416" s="341" t="str">
        <f t="array" ref="K416">if(U416="","",XLOOKUP(U416,Master[Company],Master[Load Method],"Unknown",0,1))</f>
        <v/>
      </c>
      <c r="L416" s="341" t="str">
        <f t="array" ref="L416">if(U416="","",XLOOKUP(U416,Master[Company],Master[Line Distance],"Unknown",0,1))</f>
        <v/>
      </c>
      <c r="M416" s="394"/>
      <c r="N416" s="341"/>
      <c r="O416" s="341"/>
      <c r="P416" s="341" t="str">
        <f t="array" ref="P416">if(U416="","",XLOOKUP(U416,Master[Company],Master[Terms],"NA",0,1))</f>
        <v/>
      </c>
      <c r="Q416" s="341" t="str">
        <f t="shared" si="14"/>
        <v/>
      </c>
      <c r="R416" s="341" t="str">
        <f t="array" ref="R416">if(U416="","",XLOOKUP(U416,Master[Company],Master[Group],"NA",0,1))</f>
        <v/>
      </c>
      <c r="S416" s="341" t="str">
        <f t="array" ref="S416">if(U416="","",XLOOKUP(U416,Master[Company],Master[Loading Location],"NA",0,1))</f>
        <v/>
      </c>
      <c r="T416" s="341" t="str">
        <f t="array" ref="T416">if(U416="","",XLOOKUP(U416,Master[Company],Master[Acronym],"NA",0,1))</f>
        <v/>
      </c>
      <c r="U416" s="341"/>
      <c r="V416" s="342"/>
      <c r="W416" s="342"/>
      <c r="X416" s="341"/>
      <c r="Y416" s="341" t="str">
        <f t="shared" si="11"/>
        <v/>
      </c>
      <c r="Z416" s="341"/>
      <c r="AA416" s="341"/>
      <c r="AB416" s="341"/>
      <c r="AC416" s="401"/>
      <c r="AD416" s="563"/>
      <c r="AE416" s="564"/>
      <c r="AF416" s="564"/>
      <c r="AG416" s="564"/>
      <c r="AH416" s="564"/>
      <c r="AI416" s="564"/>
      <c r="AJ416" s="564"/>
      <c r="AK416" s="565"/>
      <c r="AL416" s="564"/>
      <c r="AM416" s="564"/>
      <c r="AN416" s="564"/>
      <c r="AO416" s="564"/>
      <c r="AP416" s="564"/>
      <c r="AQ416" s="564"/>
      <c r="AR416" s="564"/>
      <c r="AS416" s="564"/>
      <c r="AT416" s="394"/>
      <c r="AU416" s="306"/>
      <c r="AV416" s="306"/>
      <c r="AW416" s="394"/>
      <c r="AX416" s="401"/>
      <c r="AY416" s="341"/>
      <c r="AZ416" s="341"/>
      <c r="BA416" s="341"/>
      <c r="BB416" s="341"/>
      <c r="BC416" s="393"/>
      <c r="BD416" s="341"/>
      <c r="BE416" s="341"/>
      <c r="BF416" s="341"/>
      <c r="BG416" s="402"/>
      <c r="BH416" s="403"/>
      <c r="BI416" s="405"/>
      <c r="BJ416" s="405"/>
      <c r="BK416" s="405"/>
      <c r="BL416" s="405"/>
      <c r="BM416" s="514"/>
    </row>
    <row r="417" ht="18.75" customHeight="1">
      <c r="A417" s="336" t="str">
        <f t="shared" si="12"/>
        <v/>
      </c>
      <c r="B417" s="506"/>
      <c r="C417" s="559"/>
      <c r="D417" s="560" t="str">
        <f t="shared" si="13"/>
        <v/>
      </c>
      <c r="E417" s="401"/>
      <c r="F417" s="394"/>
      <c r="G417" s="341" t="str">
        <f t="array" ref="G417">IF(C417="","",XLOOKUP(C417,'Master Data'!K:K,'Master Data'!N:N,"Input in Master Data",0,1))</f>
        <v/>
      </c>
      <c r="H417" s="341" t="str">
        <f t="array" ref="H417">IF(C417="","",XLOOKUP(C417,'Master Data'!K:K,'Master Data'!O:O,"Input in Master Data",0,1))</f>
        <v/>
      </c>
      <c r="I417" s="341" t="str">
        <f t="array" ref="I417">if(U417="","",XLOOKUP(U417,Master[Company],Master[Blow],"Unknown",0,1))</f>
        <v/>
      </c>
      <c r="J417" s="341" t="str">
        <f t="array" ref="J417">if(U417="","",XLOOKUP(U417,Master[Company],Master[Pigging],"Unknown",0,1))</f>
        <v/>
      </c>
      <c r="K417" s="341" t="str">
        <f t="array" ref="K417">if(U417="","",XLOOKUP(U417,Master[Company],Master[Load Method],"Unknown",0,1))</f>
        <v/>
      </c>
      <c r="L417" s="341" t="str">
        <f t="array" ref="L417">if(U417="","",XLOOKUP(U417,Master[Company],Master[Line Distance],"Unknown",0,1))</f>
        <v/>
      </c>
      <c r="M417" s="394"/>
      <c r="N417" s="341"/>
      <c r="O417" s="341"/>
      <c r="P417" s="341" t="str">
        <f t="array" ref="P417">if(U417="","",XLOOKUP(U417,Master[Company],Master[Terms],"NA",0,1))</f>
        <v/>
      </c>
      <c r="Q417" s="341" t="str">
        <f t="shared" si="14"/>
        <v/>
      </c>
      <c r="R417" s="341" t="str">
        <f t="array" ref="R417">if(U417="","",XLOOKUP(U417,Master[Company],Master[Group],"NA",0,1))</f>
        <v/>
      </c>
      <c r="S417" s="341" t="str">
        <f t="array" ref="S417">if(U417="","",XLOOKUP(U417,Master[Company],Master[Loading Location],"NA",0,1))</f>
        <v/>
      </c>
      <c r="T417" s="341" t="str">
        <f t="array" ref="T417">if(U417="","",XLOOKUP(U417,Master[Company],Master[Acronym],"NA",0,1))</f>
        <v/>
      </c>
      <c r="U417" s="341"/>
      <c r="V417" s="342"/>
      <c r="W417" s="342"/>
      <c r="X417" s="341"/>
      <c r="Y417" s="341" t="str">
        <f t="shared" si="11"/>
        <v/>
      </c>
      <c r="Z417" s="341"/>
      <c r="AA417" s="341"/>
      <c r="AB417" s="341"/>
      <c r="AC417" s="401"/>
      <c r="AD417" s="563"/>
      <c r="AE417" s="564"/>
      <c r="AF417" s="564"/>
      <c r="AG417" s="564"/>
      <c r="AH417" s="564"/>
      <c r="AI417" s="564"/>
      <c r="AJ417" s="564"/>
      <c r="AK417" s="565"/>
      <c r="AL417" s="564"/>
      <c r="AM417" s="564"/>
      <c r="AN417" s="564"/>
      <c r="AO417" s="564"/>
      <c r="AP417" s="564"/>
      <c r="AQ417" s="564"/>
      <c r="AR417" s="564"/>
      <c r="AS417" s="564"/>
      <c r="AT417" s="394"/>
      <c r="AU417" s="306"/>
      <c r="AV417" s="306"/>
      <c r="AW417" s="394"/>
      <c r="AX417" s="401"/>
      <c r="AY417" s="341"/>
      <c r="AZ417" s="341"/>
      <c r="BA417" s="341"/>
      <c r="BB417" s="341"/>
      <c r="BC417" s="393"/>
      <c r="BD417" s="341"/>
      <c r="BE417" s="341"/>
      <c r="BF417" s="341"/>
      <c r="BG417" s="402"/>
      <c r="BH417" s="403"/>
      <c r="BI417" s="405"/>
      <c r="BJ417" s="405"/>
      <c r="BK417" s="405"/>
      <c r="BL417" s="405"/>
      <c r="BM417" s="514"/>
    </row>
    <row r="418" ht="18.75" customHeight="1">
      <c r="A418" s="336" t="str">
        <f t="shared" si="12"/>
        <v/>
      </c>
      <c r="B418" s="506"/>
      <c r="C418" s="559"/>
      <c r="D418" s="560" t="str">
        <f t="shared" si="13"/>
        <v/>
      </c>
      <c r="E418" s="401"/>
      <c r="F418" s="394"/>
      <c r="G418" s="341" t="str">
        <f t="array" ref="G418">IF(C418="","",XLOOKUP(C418,'Master Data'!K:K,'Master Data'!N:N,"Input in Master Data",0,1))</f>
        <v/>
      </c>
      <c r="H418" s="341" t="str">
        <f t="array" ref="H418">IF(C418="","",XLOOKUP(C418,'Master Data'!K:K,'Master Data'!O:O,"Input in Master Data",0,1))</f>
        <v/>
      </c>
      <c r="I418" s="341" t="str">
        <f t="array" ref="I418">if(U418="","",XLOOKUP(U418,Master[Company],Master[Blow],"Unknown",0,1))</f>
        <v/>
      </c>
      <c r="J418" s="341" t="str">
        <f t="array" ref="J418">if(U418="","",XLOOKUP(U418,Master[Company],Master[Pigging],"Unknown",0,1))</f>
        <v/>
      </c>
      <c r="K418" s="341" t="str">
        <f t="array" ref="K418">if(U418="","",XLOOKUP(U418,Master[Company],Master[Load Method],"Unknown",0,1))</f>
        <v/>
      </c>
      <c r="L418" s="341" t="str">
        <f t="array" ref="L418">if(U418="","",XLOOKUP(U418,Master[Company],Master[Line Distance],"Unknown",0,1))</f>
        <v/>
      </c>
      <c r="M418" s="394"/>
      <c r="N418" s="341"/>
      <c r="O418" s="341"/>
      <c r="P418" s="341" t="str">
        <f t="array" ref="P418">if(U418="","",XLOOKUP(U418,Master[Company],Master[Terms],"NA",0,1))</f>
        <v/>
      </c>
      <c r="Q418" s="341" t="str">
        <f t="shared" si="14"/>
        <v/>
      </c>
      <c r="R418" s="341" t="str">
        <f t="array" ref="R418">if(U418="","",XLOOKUP(U418,Master[Company],Master[Group],"NA",0,1))</f>
        <v/>
      </c>
      <c r="S418" s="341" t="str">
        <f t="array" ref="S418">if(U418="","",XLOOKUP(U418,Master[Company],Master[Loading Location],"NA",0,1))</f>
        <v/>
      </c>
      <c r="T418" s="341" t="str">
        <f t="array" ref="T418">if(U418="","",XLOOKUP(U418,Master[Company],Master[Acronym],"NA",0,1))</f>
        <v/>
      </c>
      <c r="U418" s="341"/>
      <c r="V418" s="342"/>
      <c r="W418" s="342"/>
      <c r="X418" s="341"/>
      <c r="Y418" s="341" t="str">
        <f t="shared" si="11"/>
        <v/>
      </c>
      <c r="Z418" s="341"/>
      <c r="AA418" s="341"/>
      <c r="AB418" s="341"/>
      <c r="AC418" s="401"/>
      <c r="AD418" s="563"/>
      <c r="AE418" s="564"/>
      <c r="AF418" s="564"/>
      <c r="AG418" s="564"/>
      <c r="AH418" s="564"/>
      <c r="AI418" s="564"/>
      <c r="AJ418" s="564"/>
      <c r="AK418" s="565"/>
      <c r="AL418" s="564"/>
      <c r="AM418" s="564"/>
      <c r="AN418" s="564"/>
      <c r="AO418" s="564"/>
      <c r="AP418" s="564"/>
      <c r="AQ418" s="564"/>
      <c r="AR418" s="564"/>
      <c r="AS418" s="564"/>
      <c r="AT418" s="394"/>
      <c r="AU418" s="306"/>
      <c r="AV418" s="306"/>
      <c r="AW418" s="394"/>
      <c r="AX418" s="401"/>
      <c r="AY418" s="341"/>
      <c r="AZ418" s="341"/>
      <c r="BA418" s="341"/>
      <c r="BB418" s="341"/>
      <c r="BC418" s="393"/>
      <c r="BD418" s="341"/>
      <c r="BE418" s="341"/>
      <c r="BF418" s="341"/>
      <c r="BG418" s="402"/>
      <c r="BH418" s="403"/>
      <c r="BI418" s="405"/>
      <c r="BJ418" s="405"/>
      <c r="BK418" s="405"/>
      <c r="BL418" s="405"/>
      <c r="BM418" s="514"/>
    </row>
    <row r="419" ht="18.75" customHeight="1">
      <c r="A419" s="336" t="str">
        <f t="shared" si="12"/>
        <v/>
      </c>
      <c r="B419" s="506"/>
      <c r="C419" s="559"/>
      <c r="D419" s="560" t="str">
        <f t="shared" si="13"/>
        <v/>
      </c>
      <c r="E419" s="401"/>
      <c r="F419" s="394"/>
      <c r="G419" s="341" t="str">
        <f t="array" ref="G419">IF(C419="","",XLOOKUP(C419,'Master Data'!K:K,'Master Data'!N:N,"Input in Master Data",0,1))</f>
        <v/>
      </c>
      <c r="H419" s="341" t="str">
        <f t="array" ref="H419">IF(C419="","",XLOOKUP(C419,'Master Data'!K:K,'Master Data'!O:O,"Input in Master Data",0,1))</f>
        <v/>
      </c>
      <c r="I419" s="341" t="str">
        <f t="array" ref="I419">if(U419="","",XLOOKUP(U419,Master[Company],Master[Blow],"Unknown",0,1))</f>
        <v/>
      </c>
      <c r="J419" s="341" t="str">
        <f t="array" ref="J419">if(U419="","",XLOOKUP(U419,Master[Company],Master[Pigging],"Unknown",0,1))</f>
        <v/>
      </c>
      <c r="K419" s="341" t="str">
        <f t="array" ref="K419">if(U419="","",XLOOKUP(U419,Master[Company],Master[Load Method],"Unknown",0,1))</f>
        <v/>
      </c>
      <c r="L419" s="341" t="str">
        <f t="array" ref="L419">if(U419="","",XLOOKUP(U419,Master[Company],Master[Line Distance],"Unknown",0,1))</f>
        <v/>
      </c>
      <c r="M419" s="394"/>
      <c r="N419" s="341"/>
      <c r="O419" s="341"/>
      <c r="P419" s="341" t="str">
        <f t="array" ref="P419">if(U419="","",XLOOKUP(U419,Master[Company],Master[Terms],"NA",0,1))</f>
        <v/>
      </c>
      <c r="Q419" s="341" t="str">
        <f t="shared" si="14"/>
        <v/>
      </c>
      <c r="R419" s="341" t="str">
        <f t="array" ref="R419">if(U419="","",XLOOKUP(U419,Master[Company],Master[Group],"NA",0,1))</f>
        <v/>
      </c>
      <c r="S419" s="341" t="str">
        <f t="array" ref="S419">if(U419="","",XLOOKUP(U419,Master[Company],Master[Loading Location],"NA",0,1))</f>
        <v/>
      </c>
      <c r="T419" s="341" t="str">
        <f t="array" ref="T419">if(U419="","",XLOOKUP(U419,Master[Company],Master[Acronym],"NA",0,1))</f>
        <v/>
      </c>
      <c r="U419" s="341"/>
      <c r="V419" s="342"/>
      <c r="W419" s="342"/>
      <c r="X419" s="341"/>
      <c r="Y419" s="341" t="str">
        <f t="shared" si="11"/>
        <v/>
      </c>
      <c r="Z419" s="341"/>
      <c r="AA419" s="341"/>
      <c r="AB419" s="341"/>
      <c r="AC419" s="401"/>
      <c r="AD419" s="563"/>
      <c r="AE419" s="564"/>
      <c r="AF419" s="564"/>
      <c r="AG419" s="564"/>
      <c r="AH419" s="564"/>
      <c r="AI419" s="564"/>
      <c r="AJ419" s="564"/>
      <c r="AK419" s="565"/>
      <c r="AL419" s="564"/>
      <c r="AM419" s="564"/>
      <c r="AN419" s="564"/>
      <c r="AO419" s="564"/>
      <c r="AP419" s="564"/>
      <c r="AQ419" s="564"/>
      <c r="AR419" s="564"/>
      <c r="AS419" s="564"/>
      <c r="AT419" s="394"/>
      <c r="AU419" s="306"/>
      <c r="AV419" s="306"/>
      <c r="AW419" s="394"/>
      <c r="AX419" s="401"/>
      <c r="AY419" s="341"/>
      <c r="AZ419" s="341"/>
      <c r="BA419" s="341"/>
      <c r="BB419" s="341"/>
      <c r="BC419" s="393"/>
      <c r="BD419" s="341"/>
      <c r="BE419" s="341"/>
      <c r="BF419" s="341"/>
      <c r="BG419" s="402"/>
      <c r="BH419" s="403"/>
      <c r="BI419" s="405"/>
      <c r="BJ419" s="405"/>
      <c r="BK419" s="405"/>
      <c r="BL419" s="405"/>
      <c r="BM419" s="514"/>
    </row>
    <row r="420" ht="18.75" customHeight="1">
      <c r="A420" s="336" t="str">
        <f t="shared" si="12"/>
        <v/>
      </c>
      <c r="B420" s="506"/>
      <c r="C420" s="559"/>
      <c r="D420" s="560" t="str">
        <f t="shared" si="13"/>
        <v/>
      </c>
      <c r="E420" s="401"/>
      <c r="F420" s="394"/>
      <c r="G420" s="341" t="str">
        <f t="array" ref="G420">IF(C420="","",XLOOKUP(C420,'Master Data'!K:K,'Master Data'!N:N,"Input in Master Data",0,1))</f>
        <v/>
      </c>
      <c r="H420" s="341" t="str">
        <f t="array" ref="H420">IF(C420="","",XLOOKUP(C420,'Master Data'!K:K,'Master Data'!O:O,"Input in Master Data",0,1))</f>
        <v/>
      </c>
      <c r="I420" s="341" t="str">
        <f t="array" ref="I420">if(U420="","",XLOOKUP(U420,Master[Company],Master[Blow],"Unknown",0,1))</f>
        <v/>
      </c>
      <c r="J420" s="341" t="str">
        <f t="array" ref="J420">if(U420="","",XLOOKUP(U420,Master[Company],Master[Pigging],"Unknown",0,1))</f>
        <v/>
      </c>
      <c r="K420" s="341" t="str">
        <f t="array" ref="K420">if(U420="","",XLOOKUP(U420,Master[Company],Master[Load Method],"Unknown",0,1))</f>
        <v/>
      </c>
      <c r="L420" s="341" t="str">
        <f t="array" ref="L420">if(U420="","",XLOOKUP(U420,Master[Company],Master[Line Distance],"Unknown",0,1))</f>
        <v/>
      </c>
      <c r="M420" s="394"/>
      <c r="N420" s="341"/>
      <c r="O420" s="341"/>
      <c r="P420" s="341" t="str">
        <f t="array" ref="P420">if(U420="","",XLOOKUP(U420,Master[Company],Master[Terms],"NA",0,1))</f>
        <v/>
      </c>
      <c r="Q420" s="341" t="str">
        <f t="shared" si="14"/>
        <v/>
      </c>
      <c r="R420" s="341" t="str">
        <f t="array" ref="R420">if(U420="","",XLOOKUP(U420,Master[Company],Master[Group],"NA",0,1))</f>
        <v/>
      </c>
      <c r="S420" s="341" t="str">
        <f t="array" ref="S420">if(U420="","",XLOOKUP(U420,Master[Company],Master[Loading Location],"NA",0,1))</f>
        <v/>
      </c>
      <c r="T420" s="341" t="str">
        <f t="array" ref="T420">if(U420="","",XLOOKUP(U420,Master[Company],Master[Acronym],"NA",0,1))</f>
        <v/>
      </c>
      <c r="U420" s="341"/>
      <c r="V420" s="342"/>
      <c r="W420" s="342"/>
      <c r="X420" s="341"/>
      <c r="Y420" s="341" t="str">
        <f t="shared" si="11"/>
        <v/>
      </c>
      <c r="Z420" s="341"/>
      <c r="AA420" s="341"/>
      <c r="AB420" s="341"/>
      <c r="AC420" s="401"/>
      <c r="AD420" s="563"/>
      <c r="AE420" s="564"/>
      <c r="AF420" s="564"/>
      <c r="AG420" s="564"/>
      <c r="AH420" s="564"/>
      <c r="AI420" s="564"/>
      <c r="AJ420" s="564"/>
      <c r="AK420" s="565"/>
      <c r="AL420" s="564"/>
      <c r="AM420" s="564"/>
      <c r="AN420" s="564"/>
      <c r="AO420" s="564"/>
      <c r="AP420" s="564"/>
      <c r="AQ420" s="564"/>
      <c r="AR420" s="564"/>
      <c r="AS420" s="564"/>
      <c r="AT420" s="394"/>
      <c r="AU420" s="306"/>
      <c r="AV420" s="306"/>
      <c r="AW420" s="394"/>
      <c r="AX420" s="401"/>
      <c r="AY420" s="341"/>
      <c r="AZ420" s="341"/>
      <c r="BA420" s="341"/>
      <c r="BB420" s="341"/>
      <c r="BC420" s="393"/>
      <c r="BD420" s="341"/>
      <c r="BE420" s="341"/>
      <c r="BF420" s="341"/>
      <c r="BG420" s="402"/>
      <c r="BH420" s="403"/>
      <c r="BI420" s="405"/>
      <c r="BJ420" s="405"/>
      <c r="BK420" s="405"/>
      <c r="BL420" s="405"/>
      <c r="BM420" s="514"/>
    </row>
    <row r="421" ht="18.75" customHeight="1">
      <c r="A421" s="336" t="str">
        <f t="shared" si="12"/>
        <v/>
      </c>
      <c r="B421" s="506"/>
      <c r="C421" s="559"/>
      <c r="D421" s="560" t="str">
        <f t="shared" si="13"/>
        <v/>
      </c>
      <c r="E421" s="401"/>
      <c r="F421" s="394"/>
      <c r="G421" s="341" t="str">
        <f t="array" ref="G421">IF(C421="","",XLOOKUP(C421,'Master Data'!K:K,'Master Data'!N:N,"Input in Master Data",0,1))</f>
        <v/>
      </c>
      <c r="H421" s="341" t="str">
        <f t="array" ref="H421">IF(C421="","",XLOOKUP(C421,'Master Data'!K:K,'Master Data'!O:O,"Input in Master Data",0,1))</f>
        <v/>
      </c>
      <c r="I421" s="341" t="str">
        <f t="array" ref="I421">if(U421="","",XLOOKUP(U421,Master[Company],Master[Blow],"Unknown",0,1))</f>
        <v/>
      </c>
      <c r="J421" s="341" t="str">
        <f t="array" ref="J421">if(U421="","",XLOOKUP(U421,Master[Company],Master[Pigging],"Unknown",0,1))</f>
        <v/>
      </c>
      <c r="K421" s="341" t="str">
        <f t="array" ref="K421">if(U421="","",XLOOKUP(U421,Master[Company],Master[Load Method],"Unknown",0,1))</f>
        <v/>
      </c>
      <c r="L421" s="341" t="str">
        <f t="array" ref="L421">if(U421="","",XLOOKUP(U421,Master[Company],Master[Line Distance],"Unknown",0,1))</f>
        <v/>
      </c>
      <c r="M421" s="394"/>
      <c r="N421" s="341"/>
      <c r="O421" s="341"/>
      <c r="P421" s="341" t="str">
        <f t="array" ref="P421">if(U421="","",XLOOKUP(U421,Master[Company],Master[Terms],"NA",0,1))</f>
        <v/>
      </c>
      <c r="Q421" s="341" t="str">
        <f t="shared" si="14"/>
        <v/>
      </c>
      <c r="R421" s="341" t="str">
        <f t="array" ref="R421">if(U421="","",XLOOKUP(U421,Master[Company],Master[Group],"NA",0,1))</f>
        <v/>
      </c>
      <c r="S421" s="341" t="str">
        <f t="array" ref="S421">if(U421="","",XLOOKUP(U421,Master[Company],Master[Loading Location],"NA",0,1))</f>
        <v/>
      </c>
      <c r="T421" s="341" t="str">
        <f t="array" ref="T421">if(U421="","",XLOOKUP(U421,Master[Company],Master[Acronym],"NA",0,1))</f>
        <v/>
      </c>
      <c r="U421" s="341"/>
      <c r="V421" s="342"/>
      <c r="W421" s="342"/>
      <c r="X421" s="341"/>
      <c r="Y421" s="341" t="str">
        <f t="shared" si="11"/>
        <v/>
      </c>
      <c r="Z421" s="341"/>
      <c r="AA421" s="341"/>
      <c r="AB421" s="341"/>
      <c r="AC421" s="401"/>
      <c r="AD421" s="563"/>
      <c r="AE421" s="564"/>
      <c r="AF421" s="564"/>
      <c r="AG421" s="564"/>
      <c r="AH421" s="564"/>
      <c r="AI421" s="564"/>
      <c r="AJ421" s="564"/>
      <c r="AK421" s="565"/>
      <c r="AL421" s="564"/>
      <c r="AM421" s="564"/>
      <c r="AN421" s="564"/>
      <c r="AO421" s="564"/>
      <c r="AP421" s="564"/>
      <c r="AQ421" s="564"/>
      <c r="AR421" s="564"/>
      <c r="AS421" s="564"/>
      <c r="AT421" s="394"/>
      <c r="AU421" s="306"/>
      <c r="AV421" s="306"/>
      <c r="AW421" s="394"/>
      <c r="AX421" s="401"/>
      <c r="AY421" s="341"/>
      <c r="AZ421" s="341"/>
      <c r="BA421" s="341"/>
      <c r="BB421" s="341"/>
      <c r="BC421" s="393"/>
      <c r="BD421" s="341"/>
      <c r="BE421" s="341"/>
      <c r="BF421" s="341"/>
      <c r="BG421" s="402"/>
      <c r="BH421" s="403"/>
      <c r="BI421" s="405"/>
      <c r="BJ421" s="405"/>
      <c r="BK421" s="405"/>
      <c r="BL421" s="405"/>
      <c r="BM421" s="514"/>
    </row>
    <row r="422" ht="18.75" customHeight="1">
      <c r="A422" s="336" t="str">
        <f t="shared" si="12"/>
        <v/>
      </c>
      <c r="B422" s="506"/>
      <c r="C422" s="559"/>
      <c r="D422" s="560" t="str">
        <f t="shared" si="13"/>
        <v/>
      </c>
      <c r="E422" s="401"/>
      <c r="F422" s="394"/>
      <c r="G422" s="341" t="str">
        <f t="array" ref="G422">IF(C422="","",XLOOKUP(C422,'Master Data'!K:K,'Master Data'!N:N,"Input in Master Data",0,1))</f>
        <v/>
      </c>
      <c r="H422" s="341" t="str">
        <f t="array" ref="H422">IF(C422="","",XLOOKUP(C422,'Master Data'!K:K,'Master Data'!O:O,"Input in Master Data",0,1))</f>
        <v/>
      </c>
      <c r="I422" s="341" t="str">
        <f t="array" ref="I422">if(U422="","",XLOOKUP(U422,Master[Company],Master[Blow],"Unknown",0,1))</f>
        <v/>
      </c>
      <c r="J422" s="341" t="str">
        <f t="array" ref="J422">if(U422="","",XLOOKUP(U422,Master[Company],Master[Pigging],"Unknown",0,1))</f>
        <v/>
      </c>
      <c r="K422" s="341" t="str">
        <f t="array" ref="K422">if(U422="","",XLOOKUP(U422,Master[Company],Master[Load Method],"Unknown",0,1))</f>
        <v/>
      </c>
      <c r="L422" s="341" t="str">
        <f t="array" ref="L422">if(U422="","",XLOOKUP(U422,Master[Company],Master[Line Distance],"Unknown",0,1))</f>
        <v/>
      </c>
      <c r="M422" s="394"/>
      <c r="N422" s="341"/>
      <c r="O422" s="341"/>
      <c r="P422" s="341" t="str">
        <f t="array" ref="P422">if(U422="","",XLOOKUP(U422,Master[Company],Master[Terms],"NA",0,1))</f>
        <v/>
      </c>
      <c r="Q422" s="341" t="str">
        <f t="shared" si="14"/>
        <v/>
      </c>
      <c r="R422" s="341" t="str">
        <f t="array" ref="R422">if(U422="","",XLOOKUP(U422,Master[Company],Master[Group],"NA",0,1))</f>
        <v/>
      </c>
      <c r="S422" s="341" t="str">
        <f t="array" ref="S422">if(U422="","",XLOOKUP(U422,Master[Company],Master[Loading Location],"NA",0,1))</f>
        <v/>
      </c>
      <c r="T422" s="341" t="str">
        <f t="array" ref="T422">if(U422="","",XLOOKUP(U422,Master[Company],Master[Acronym],"NA",0,1))</f>
        <v/>
      </c>
      <c r="U422" s="341"/>
      <c r="V422" s="342"/>
      <c r="W422" s="342"/>
      <c r="X422" s="341"/>
      <c r="Y422" s="341" t="str">
        <f t="shared" si="11"/>
        <v/>
      </c>
      <c r="Z422" s="341"/>
      <c r="AA422" s="341"/>
      <c r="AB422" s="341"/>
      <c r="AC422" s="401"/>
      <c r="AD422" s="563"/>
      <c r="AE422" s="564"/>
      <c r="AF422" s="564"/>
      <c r="AG422" s="564"/>
      <c r="AH422" s="564"/>
      <c r="AI422" s="564"/>
      <c r="AJ422" s="564"/>
      <c r="AK422" s="565"/>
      <c r="AL422" s="564"/>
      <c r="AM422" s="564"/>
      <c r="AN422" s="564"/>
      <c r="AO422" s="564"/>
      <c r="AP422" s="564"/>
      <c r="AQ422" s="564"/>
      <c r="AR422" s="564"/>
      <c r="AS422" s="564"/>
      <c r="AT422" s="394"/>
      <c r="AU422" s="306"/>
      <c r="AV422" s="306"/>
      <c r="AW422" s="394"/>
      <c r="AX422" s="401"/>
      <c r="AY422" s="341"/>
      <c r="AZ422" s="341"/>
      <c r="BA422" s="341"/>
      <c r="BB422" s="341"/>
      <c r="BC422" s="393"/>
      <c r="BD422" s="341"/>
      <c r="BE422" s="341"/>
      <c r="BF422" s="341"/>
      <c r="BG422" s="402"/>
      <c r="BH422" s="403"/>
      <c r="BI422" s="405"/>
      <c r="BJ422" s="405"/>
      <c r="BK422" s="405"/>
      <c r="BL422" s="405"/>
      <c r="BM422" s="514"/>
    </row>
    <row r="423" ht="18.75" customHeight="1">
      <c r="A423" s="336" t="str">
        <f t="shared" si="12"/>
        <v/>
      </c>
      <c r="B423" s="506"/>
      <c r="C423" s="559"/>
      <c r="D423" s="560" t="str">
        <f t="shared" si="13"/>
        <v/>
      </c>
      <c r="E423" s="401"/>
      <c r="F423" s="394"/>
      <c r="G423" s="341" t="str">
        <f t="array" ref="G423">IF(C423="","",XLOOKUP(C423,'Master Data'!K:K,'Master Data'!N:N,"Input in Master Data",0,1))</f>
        <v/>
      </c>
      <c r="H423" s="341" t="str">
        <f t="array" ref="H423">IF(C423="","",XLOOKUP(C423,'Master Data'!K:K,'Master Data'!O:O,"Input in Master Data",0,1))</f>
        <v/>
      </c>
      <c r="I423" s="341" t="str">
        <f t="array" ref="I423">if(U423="","",XLOOKUP(U423,Master[Company],Master[Blow],"Unknown",0,1))</f>
        <v/>
      </c>
      <c r="J423" s="341" t="str">
        <f t="array" ref="J423">if(U423="","",XLOOKUP(U423,Master[Company],Master[Pigging],"Unknown",0,1))</f>
        <v/>
      </c>
      <c r="K423" s="341" t="str">
        <f t="array" ref="K423">if(U423="","",XLOOKUP(U423,Master[Company],Master[Load Method],"Unknown",0,1))</f>
        <v/>
      </c>
      <c r="L423" s="341" t="str">
        <f t="array" ref="L423">if(U423="","",XLOOKUP(U423,Master[Company],Master[Line Distance],"Unknown",0,1))</f>
        <v/>
      </c>
      <c r="M423" s="394"/>
      <c r="N423" s="341"/>
      <c r="O423" s="341"/>
      <c r="P423" s="341" t="str">
        <f t="array" ref="P423">if(U423="","",XLOOKUP(U423,Master[Company],Master[Terms],"NA",0,1))</f>
        <v/>
      </c>
      <c r="Q423" s="341" t="str">
        <f t="shared" si="14"/>
        <v/>
      </c>
      <c r="R423" s="341" t="str">
        <f t="array" ref="R423">if(U423="","",XLOOKUP(U423,Master[Company],Master[Group],"NA",0,1))</f>
        <v/>
      </c>
      <c r="S423" s="341" t="str">
        <f t="array" ref="S423">if(U423="","",XLOOKUP(U423,Master[Company],Master[Loading Location],"NA",0,1))</f>
        <v/>
      </c>
      <c r="T423" s="341" t="str">
        <f t="array" ref="T423">if(U423="","",XLOOKUP(U423,Master[Company],Master[Acronym],"NA",0,1))</f>
        <v/>
      </c>
      <c r="U423" s="341"/>
      <c r="V423" s="342"/>
      <c r="W423" s="342"/>
      <c r="X423" s="341"/>
      <c r="Y423" s="341" t="str">
        <f t="shared" si="11"/>
        <v/>
      </c>
      <c r="Z423" s="341"/>
      <c r="AA423" s="341"/>
      <c r="AB423" s="341"/>
      <c r="AC423" s="401"/>
      <c r="AD423" s="563"/>
      <c r="AE423" s="564"/>
      <c r="AF423" s="564"/>
      <c r="AG423" s="564"/>
      <c r="AH423" s="564"/>
      <c r="AI423" s="564"/>
      <c r="AJ423" s="564"/>
      <c r="AK423" s="565"/>
      <c r="AL423" s="564"/>
      <c r="AM423" s="564"/>
      <c r="AN423" s="564"/>
      <c r="AO423" s="564"/>
      <c r="AP423" s="564"/>
      <c r="AQ423" s="564"/>
      <c r="AR423" s="564"/>
      <c r="AS423" s="564"/>
      <c r="AT423" s="394"/>
      <c r="AU423" s="306"/>
      <c r="AV423" s="306"/>
      <c r="AW423" s="394"/>
      <c r="AX423" s="401"/>
      <c r="AY423" s="341"/>
      <c r="AZ423" s="341"/>
      <c r="BA423" s="341"/>
      <c r="BB423" s="341"/>
      <c r="BC423" s="393"/>
      <c r="BD423" s="341"/>
      <c r="BE423" s="341"/>
      <c r="BF423" s="341"/>
      <c r="BG423" s="402"/>
      <c r="BH423" s="403"/>
      <c r="BI423" s="405"/>
      <c r="BJ423" s="405"/>
      <c r="BK423" s="405"/>
      <c r="BL423" s="405"/>
      <c r="BM423" s="514"/>
    </row>
    <row r="424" ht="18.75" customHeight="1">
      <c r="A424" s="336" t="str">
        <f t="shared" si="12"/>
        <v/>
      </c>
      <c r="B424" s="506"/>
      <c r="C424" s="559"/>
      <c r="D424" s="560" t="str">
        <f t="shared" si="13"/>
        <v/>
      </c>
      <c r="E424" s="401"/>
      <c r="F424" s="394"/>
      <c r="G424" s="341" t="str">
        <f t="array" ref="G424">IF(C424="","",XLOOKUP(C424,'Master Data'!K:K,'Master Data'!N:N,"Input in Master Data",0,1))</f>
        <v/>
      </c>
      <c r="H424" s="341" t="str">
        <f t="array" ref="H424">IF(C424="","",XLOOKUP(C424,'Master Data'!K:K,'Master Data'!O:O,"Input in Master Data",0,1))</f>
        <v/>
      </c>
      <c r="I424" s="341" t="str">
        <f t="array" ref="I424">if(U424="","",XLOOKUP(U424,Master[Company],Master[Blow],"Unknown",0,1))</f>
        <v/>
      </c>
      <c r="J424" s="341" t="str">
        <f t="array" ref="J424">if(U424="","",XLOOKUP(U424,Master[Company],Master[Pigging],"Unknown",0,1))</f>
        <v/>
      </c>
      <c r="K424" s="341" t="str">
        <f t="array" ref="K424">if(U424="","",XLOOKUP(U424,Master[Company],Master[Load Method],"Unknown",0,1))</f>
        <v/>
      </c>
      <c r="L424" s="341" t="str">
        <f t="array" ref="L424">if(U424="","",XLOOKUP(U424,Master[Company],Master[Line Distance],"Unknown",0,1))</f>
        <v/>
      </c>
      <c r="M424" s="394"/>
      <c r="N424" s="341"/>
      <c r="O424" s="341"/>
      <c r="P424" s="341" t="str">
        <f t="array" ref="P424">if(U424="","",XLOOKUP(U424,Master[Company],Master[Terms],"NA",0,1))</f>
        <v/>
      </c>
      <c r="Q424" s="341" t="str">
        <f t="shared" si="14"/>
        <v/>
      </c>
      <c r="R424" s="341" t="str">
        <f t="array" ref="R424">if(U424="","",XLOOKUP(U424,Master[Company],Master[Group],"NA",0,1))</f>
        <v/>
      </c>
      <c r="S424" s="341" t="str">
        <f t="array" ref="S424">if(U424="","",XLOOKUP(U424,Master[Company],Master[Loading Location],"NA",0,1))</f>
        <v/>
      </c>
      <c r="T424" s="341" t="str">
        <f t="array" ref="T424">if(U424="","",XLOOKUP(U424,Master[Company],Master[Acronym],"NA",0,1))</f>
        <v/>
      </c>
      <c r="U424" s="341"/>
      <c r="V424" s="342"/>
      <c r="W424" s="342"/>
      <c r="X424" s="341"/>
      <c r="Y424" s="341" t="str">
        <f t="shared" si="11"/>
        <v/>
      </c>
      <c r="Z424" s="341"/>
      <c r="AA424" s="341"/>
      <c r="AB424" s="341"/>
      <c r="AC424" s="401"/>
      <c r="AD424" s="563"/>
      <c r="AE424" s="564"/>
      <c r="AF424" s="564"/>
      <c r="AG424" s="564"/>
      <c r="AH424" s="564"/>
      <c r="AI424" s="564"/>
      <c r="AJ424" s="564"/>
      <c r="AK424" s="565"/>
      <c r="AL424" s="564"/>
      <c r="AM424" s="564"/>
      <c r="AN424" s="564"/>
      <c r="AO424" s="564"/>
      <c r="AP424" s="564"/>
      <c r="AQ424" s="564"/>
      <c r="AR424" s="564"/>
      <c r="AS424" s="564"/>
      <c r="AT424" s="394"/>
      <c r="AU424" s="306"/>
      <c r="AV424" s="306"/>
      <c r="AW424" s="394"/>
      <c r="AX424" s="401"/>
      <c r="AY424" s="341"/>
      <c r="AZ424" s="341"/>
      <c r="BA424" s="341"/>
      <c r="BB424" s="341"/>
      <c r="BC424" s="393"/>
      <c r="BD424" s="341"/>
      <c r="BE424" s="341"/>
      <c r="BF424" s="341"/>
      <c r="BG424" s="402"/>
      <c r="BH424" s="403"/>
      <c r="BI424" s="405"/>
      <c r="BJ424" s="405"/>
      <c r="BK424" s="405"/>
      <c r="BL424" s="405"/>
      <c r="BM424" s="514"/>
    </row>
    <row r="425" ht="18.75" customHeight="1">
      <c r="A425" s="336" t="str">
        <f t="shared" si="12"/>
        <v/>
      </c>
      <c r="B425" s="506"/>
      <c r="C425" s="559"/>
      <c r="D425" s="560" t="str">
        <f t="shared" si="13"/>
        <v/>
      </c>
      <c r="E425" s="401"/>
      <c r="F425" s="394"/>
      <c r="G425" s="341" t="str">
        <f t="array" ref="G425">IF(C425="","",XLOOKUP(C425,'Master Data'!K:K,'Master Data'!N:N,"Input in Master Data",0,1))</f>
        <v/>
      </c>
      <c r="H425" s="341" t="str">
        <f t="array" ref="H425">IF(C425="","",XLOOKUP(C425,'Master Data'!K:K,'Master Data'!O:O,"Input in Master Data",0,1))</f>
        <v/>
      </c>
      <c r="I425" s="341" t="str">
        <f t="array" ref="I425">if(U425="","",XLOOKUP(U425,Master[Company],Master[Blow],"Unknown",0,1))</f>
        <v/>
      </c>
      <c r="J425" s="341" t="str">
        <f t="array" ref="J425">if(U425="","",XLOOKUP(U425,Master[Company],Master[Pigging],"Unknown",0,1))</f>
        <v/>
      </c>
      <c r="K425" s="341" t="str">
        <f t="array" ref="K425">if(U425="","",XLOOKUP(U425,Master[Company],Master[Load Method],"Unknown",0,1))</f>
        <v/>
      </c>
      <c r="L425" s="341" t="str">
        <f t="array" ref="L425">if(U425="","",XLOOKUP(U425,Master[Company],Master[Line Distance],"Unknown",0,1))</f>
        <v/>
      </c>
      <c r="M425" s="394"/>
      <c r="N425" s="341"/>
      <c r="O425" s="341"/>
      <c r="P425" s="341" t="str">
        <f t="array" ref="P425">if(U425="","",XLOOKUP(U425,Master[Company],Master[Terms],"NA",0,1))</f>
        <v/>
      </c>
      <c r="Q425" s="341" t="str">
        <f t="shared" si="14"/>
        <v/>
      </c>
      <c r="R425" s="341" t="str">
        <f t="array" ref="R425">if(U425="","",XLOOKUP(U425,Master[Company],Master[Group],"NA",0,1))</f>
        <v/>
      </c>
      <c r="S425" s="341" t="str">
        <f t="array" ref="S425">if(U425="","",XLOOKUP(U425,Master[Company],Master[Loading Location],"NA",0,1))</f>
        <v/>
      </c>
      <c r="T425" s="341" t="str">
        <f t="array" ref="T425">if(U425="","",XLOOKUP(U425,Master[Company],Master[Acronym],"NA",0,1))</f>
        <v/>
      </c>
      <c r="U425" s="341"/>
      <c r="V425" s="342"/>
      <c r="W425" s="342"/>
      <c r="X425" s="341"/>
      <c r="Y425" s="341" t="str">
        <f t="shared" si="11"/>
        <v/>
      </c>
      <c r="Z425" s="341"/>
      <c r="AA425" s="341"/>
      <c r="AB425" s="341"/>
      <c r="AC425" s="401"/>
      <c r="AD425" s="563"/>
      <c r="AE425" s="564"/>
      <c r="AF425" s="564"/>
      <c r="AG425" s="564"/>
      <c r="AH425" s="564"/>
      <c r="AI425" s="564"/>
      <c r="AJ425" s="564"/>
      <c r="AK425" s="565"/>
      <c r="AL425" s="564"/>
      <c r="AM425" s="564"/>
      <c r="AN425" s="564"/>
      <c r="AO425" s="564"/>
      <c r="AP425" s="564"/>
      <c r="AQ425" s="564"/>
      <c r="AR425" s="564"/>
      <c r="AS425" s="564"/>
      <c r="AT425" s="394"/>
      <c r="AU425" s="306"/>
      <c r="AV425" s="306"/>
      <c r="AW425" s="394"/>
      <c r="AX425" s="401"/>
      <c r="AY425" s="341"/>
      <c r="AZ425" s="341"/>
      <c r="BA425" s="341"/>
      <c r="BB425" s="341"/>
      <c r="BC425" s="393"/>
      <c r="BD425" s="341"/>
      <c r="BE425" s="341"/>
      <c r="BF425" s="341"/>
      <c r="BG425" s="402"/>
      <c r="BH425" s="403"/>
      <c r="BI425" s="405"/>
      <c r="BJ425" s="405"/>
      <c r="BK425" s="405"/>
      <c r="BL425" s="405"/>
      <c r="BM425" s="514"/>
    </row>
    <row r="426" ht="18.75" customHeight="1">
      <c r="A426" s="336" t="str">
        <f t="shared" si="12"/>
        <v/>
      </c>
      <c r="B426" s="506"/>
      <c r="C426" s="559"/>
      <c r="D426" s="560" t="str">
        <f t="shared" si="13"/>
        <v/>
      </c>
      <c r="E426" s="401"/>
      <c r="F426" s="394"/>
      <c r="G426" s="341" t="str">
        <f t="array" ref="G426">IF(C426="","",XLOOKUP(C426,'Master Data'!K:K,'Master Data'!N:N,"Input in Master Data",0,1))</f>
        <v/>
      </c>
      <c r="H426" s="341" t="str">
        <f t="array" ref="H426">IF(C426="","",XLOOKUP(C426,'Master Data'!K:K,'Master Data'!O:O,"Input in Master Data",0,1))</f>
        <v/>
      </c>
      <c r="I426" s="341" t="str">
        <f t="array" ref="I426">if(U426="","",XLOOKUP(U426,Master[Company],Master[Blow],"Unknown",0,1))</f>
        <v/>
      </c>
      <c r="J426" s="341" t="str">
        <f t="array" ref="J426">if(U426="","",XLOOKUP(U426,Master[Company],Master[Pigging],"Unknown",0,1))</f>
        <v/>
      </c>
      <c r="K426" s="341" t="str">
        <f t="array" ref="K426">if(U426="","",XLOOKUP(U426,Master[Company],Master[Load Method],"Unknown",0,1))</f>
        <v/>
      </c>
      <c r="L426" s="341" t="str">
        <f t="array" ref="L426">if(U426="","",XLOOKUP(U426,Master[Company],Master[Line Distance],"Unknown",0,1))</f>
        <v/>
      </c>
      <c r="M426" s="394"/>
      <c r="N426" s="341"/>
      <c r="O426" s="341"/>
      <c r="P426" s="341" t="str">
        <f t="array" ref="P426">if(U426="","",XLOOKUP(U426,Master[Company],Master[Terms],"NA",0,1))</f>
        <v/>
      </c>
      <c r="Q426" s="341" t="str">
        <f t="shared" si="14"/>
        <v/>
      </c>
      <c r="R426" s="341" t="str">
        <f t="array" ref="R426">if(U426="","",XLOOKUP(U426,Master[Company],Master[Group],"NA",0,1))</f>
        <v/>
      </c>
      <c r="S426" s="341" t="str">
        <f t="array" ref="S426">if(U426="","",XLOOKUP(U426,Master[Company],Master[Loading Location],"NA",0,1))</f>
        <v/>
      </c>
      <c r="T426" s="341" t="str">
        <f t="array" ref="T426">if(U426="","",XLOOKUP(U426,Master[Company],Master[Acronym],"NA",0,1))</f>
        <v/>
      </c>
      <c r="U426" s="341"/>
      <c r="V426" s="342"/>
      <c r="W426" s="342"/>
      <c r="X426" s="341"/>
      <c r="Y426" s="341" t="str">
        <f t="shared" si="11"/>
        <v/>
      </c>
      <c r="Z426" s="341"/>
      <c r="AA426" s="341"/>
      <c r="AB426" s="341"/>
      <c r="AC426" s="401"/>
      <c r="AD426" s="563"/>
      <c r="AE426" s="564"/>
      <c r="AF426" s="564"/>
      <c r="AG426" s="564"/>
      <c r="AH426" s="564"/>
      <c r="AI426" s="564"/>
      <c r="AJ426" s="564"/>
      <c r="AK426" s="565"/>
      <c r="AL426" s="564"/>
      <c r="AM426" s="564"/>
      <c r="AN426" s="564"/>
      <c r="AO426" s="564"/>
      <c r="AP426" s="564"/>
      <c r="AQ426" s="564"/>
      <c r="AR426" s="564"/>
      <c r="AS426" s="564"/>
      <c r="AT426" s="394"/>
      <c r="AU426" s="306"/>
      <c r="AV426" s="306"/>
      <c r="AW426" s="394"/>
      <c r="AX426" s="401"/>
      <c r="AY426" s="341"/>
      <c r="AZ426" s="341"/>
      <c r="BA426" s="341"/>
      <c r="BB426" s="341"/>
      <c r="BC426" s="393"/>
      <c r="BD426" s="341"/>
      <c r="BE426" s="341"/>
      <c r="BF426" s="341"/>
      <c r="BG426" s="402"/>
      <c r="BH426" s="403"/>
      <c r="BI426" s="405"/>
      <c r="BJ426" s="405"/>
      <c r="BK426" s="405"/>
      <c r="BL426" s="405"/>
      <c r="BM426" s="514"/>
    </row>
    <row r="427" ht="18.75" customHeight="1">
      <c r="A427" s="336" t="str">
        <f t="shared" si="12"/>
        <v/>
      </c>
      <c r="B427" s="506"/>
      <c r="C427" s="559"/>
      <c r="D427" s="560" t="str">
        <f t="shared" si="13"/>
        <v/>
      </c>
      <c r="E427" s="401"/>
      <c r="F427" s="394"/>
      <c r="G427" s="341" t="str">
        <f t="array" ref="G427">IF(C427="","",XLOOKUP(C427,'Master Data'!K:K,'Master Data'!N:N,"Input in Master Data",0,1))</f>
        <v/>
      </c>
      <c r="H427" s="341" t="str">
        <f t="array" ref="H427">IF(C427="","",XLOOKUP(C427,'Master Data'!K:K,'Master Data'!O:O,"Input in Master Data",0,1))</f>
        <v/>
      </c>
      <c r="I427" s="341" t="str">
        <f t="array" ref="I427">if(U427="","",XLOOKUP(U427,Master[Company],Master[Blow],"Unknown",0,1))</f>
        <v/>
      </c>
      <c r="J427" s="341" t="str">
        <f t="array" ref="J427">if(U427="","",XLOOKUP(U427,Master[Company],Master[Pigging],"Unknown",0,1))</f>
        <v/>
      </c>
      <c r="K427" s="341" t="str">
        <f t="array" ref="K427">if(U427="","",XLOOKUP(U427,Master[Company],Master[Load Method],"Unknown",0,1))</f>
        <v/>
      </c>
      <c r="L427" s="341" t="str">
        <f t="array" ref="L427">if(U427="","",XLOOKUP(U427,Master[Company],Master[Line Distance],"Unknown",0,1))</f>
        <v/>
      </c>
      <c r="M427" s="394"/>
      <c r="N427" s="341"/>
      <c r="O427" s="341"/>
      <c r="P427" s="341" t="str">
        <f t="array" ref="P427">if(U427="","",XLOOKUP(U427,Master[Company],Master[Terms],"NA",0,1))</f>
        <v/>
      </c>
      <c r="Q427" s="341" t="str">
        <f t="shared" si="14"/>
        <v/>
      </c>
      <c r="R427" s="341" t="str">
        <f t="array" ref="R427">if(U427="","",XLOOKUP(U427,Master[Company],Master[Group],"NA",0,1))</f>
        <v/>
      </c>
      <c r="S427" s="341" t="str">
        <f t="array" ref="S427">if(U427="","",XLOOKUP(U427,Master[Company],Master[Loading Location],"NA",0,1))</f>
        <v/>
      </c>
      <c r="T427" s="341" t="str">
        <f t="array" ref="T427">if(U427="","",XLOOKUP(U427,Master[Company],Master[Acronym],"NA",0,1))</f>
        <v/>
      </c>
      <c r="U427" s="341"/>
      <c r="V427" s="342"/>
      <c r="W427" s="342"/>
      <c r="X427" s="341"/>
      <c r="Y427" s="341" t="str">
        <f t="shared" si="11"/>
        <v/>
      </c>
      <c r="Z427" s="341"/>
      <c r="AA427" s="341"/>
      <c r="AB427" s="341"/>
      <c r="AC427" s="401"/>
      <c r="AD427" s="563"/>
      <c r="AE427" s="564"/>
      <c r="AF427" s="564"/>
      <c r="AG427" s="564"/>
      <c r="AH427" s="564"/>
      <c r="AI427" s="564"/>
      <c r="AJ427" s="564"/>
      <c r="AK427" s="565"/>
      <c r="AL427" s="564"/>
      <c r="AM427" s="564"/>
      <c r="AN427" s="564"/>
      <c r="AO427" s="564"/>
      <c r="AP427" s="564"/>
      <c r="AQ427" s="564"/>
      <c r="AR427" s="564"/>
      <c r="AS427" s="564"/>
      <c r="AT427" s="394"/>
      <c r="AU427" s="306"/>
      <c r="AV427" s="306"/>
      <c r="AW427" s="394"/>
      <c r="AX427" s="401"/>
      <c r="AY427" s="341"/>
      <c r="AZ427" s="341"/>
      <c r="BA427" s="341"/>
      <c r="BB427" s="341"/>
      <c r="BC427" s="393"/>
      <c r="BD427" s="341"/>
      <c r="BE427" s="341"/>
      <c r="BF427" s="341"/>
      <c r="BG427" s="402"/>
      <c r="BH427" s="403"/>
      <c r="BI427" s="405"/>
      <c r="BJ427" s="405"/>
      <c r="BK427" s="405"/>
      <c r="BL427" s="405"/>
      <c r="BM427" s="514"/>
    </row>
    <row r="428" ht="18.75" customHeight="1">
      <c r="A428" s="336" t="str">
        <f t="shared" si="12"/>
        <v/>
      </c>
      <c r="B428" s="506"/>
      <c r="C428" s="559"/>
      <c r="D428" s="560" t="str">
        <f t="shared" si="13"/>
        <v/>
      </c>
      <c r="E428" s="401"/>
      <c r="F428" s="394"/>
      <c r="G428" s="341" t="str">
        <f t="array" ref="G428">IF(C428="","",XLOOKUP(C428,'Master Data'!K:K,'Master Data'!N:N,"Input in Master Data",0,1))</f>
        <v/>
      </c>
      <c r="H428" s="341" t="str">
        <f t="array" ref="H428">IF(C428="","",XLOOKUP(C428,'Master Data'!K:K,'Master Data'!O:O,"Input in Master Data",0,1))</f>
        <v/>
      </c>
      <c r="I428" s="341" t="str">
        <f t="array" ref="I428">if(U428="","",XLOOKUP(U428,Master[Company],Master[Blow],"Unknown",0,1))</f>
        <v/>
      </c>
      <c r="J428" s="341" t="str">
        <f t="array" ref="J428">if(U428="","",XLOOKUP(U428,Master[Company],Master[Pigging],"Unknown",0,1))</f>
        <v/>
      </c>
      <c r="K428" s="341" t="str">
        <f t="array" ref="K428">if(U428="","",XLOOKUP(U428,Master[Company],Master[Load Method],"Unknown",0,1))</f>
        <v/>
      </c>
      <c r="L428" s="341" t="str">
        <f t="array" ref="L428">if(U428="","",XLOOKUP(U428,Master[Company],Master[Line Distance],"Unknown",0,1))</f>
        <v/>
      </c>
      <c r="M428" s="394"/>
      <c r="N428" s="341"/>
      <c r="O428" s="341"/>
      <c r="P428" s="341" t="str">
        <f t="array" ref="P428">if(U428="","",XLOOKUP(U428,Master[Company],Master[Terms],"NA",0,1))</f>
        <v/>
      </c>
      <c r="Q428" s="341" t="str">
        <f t="shared" si="14"/>
        <v/>
      </c>
      <c r="R428" s="341" t="str">
        <f t="array" ref="R428">if(U428="","",XLOOKUP(U428,Master[Company],Master[Group],"NA",0,1))</f>
        <v/>
      </c>
      <c r="S428" s="341" t="str">
        <f t="array" ref="S428">if(U428="","",XLOOKUP(U428,Master[Company],Master[Loading Location],"NA",0,1))</f>
        <v/>
      </c>
      <c r="T428" s="341" t="str">
        <f t="array" ref="T428">if(U428="","",XLOOKUP(U428,Master[Company],Master[Acronym],"NA",0,1))</f>
        <v/>
      </c>
      <c r="U428" s="341"/>
      <c r="V428" s="342"/>
      <c r="W428" s="342"/>
      <c r="X428" s="341"/>
      <c r="Y428" s="341" t="str">
        <f t="shared" si="11"/>
        <v/>
      </c>
      <c r="Z428" s="341"/>
      <c r="AA428" s="341"/>
      <c r="AB428" s="341"/>
      <c r="AC428" s="401"/>
      <c r="AD428" s="563"/>
      <c r="AE428" s="564"/>
      <c r="AF428" s="564"/>
      <c r="AG428" s="564"/>
      <c r="AH428" s="564"/>
      <c r="AI428" s="564"/>
      <c r="AJ428" s="564"/>
      <c r="AK428" s="565"/>
      <c r="AL428" s="564"/>
      <c r="AM428" s="564"/>
      <c r="AN428" s="564"/>
      <c r="AO428" s="564"/>
      <c r="AP428" s="564"/>
      <c r="AQ428" s="564"/>
      <c r="AR428" s="564"/>
      <c r="AS428" s="564"/>
      <c r="AT428" s="394"/>
      <c r="AU428" s="306"/>
      <c r="AV428" s="306"/>
      <c r="AW428" s="394"/>
      <c r="AX428" s="401"/>
      <c r="AY428" s="341"/>
      <c r="AZ428" s="341"/>
      <c r="BA428" s="341"/>
      <c r="BB428" s="341"/>
      <c r="BC428" s="393"/>
      <c r="BD428" s="341"/>
      <c r="BE428" s="341"/>
      <c r="BF428" s="341"/>
      <c r="BG428" s="402"/>
      <c r="BH428" s="403"/>
      <c r="BI428" s="405"/>
      <c r="BJ428" s="405"/>
      <c r="BK428" s="405"/>
      <c r="BL428" s="405"/>
      <c r="BM428" s="514"/>
    </row>
    <row r="429" ht="18.75" customHeight="1">
      <c r="A429" s="336" t="str">
        <f t="shared" si="12"/>
        <v/>
      </c>
      <c r="B429" s="506"/>
      <c r="C429" s="559"/>
      <c r="D429" s="560" t="str">
        <f t="shared" si="13"/>
        <v/>
      </c>
      <c r="E429" s="401"/>
      <c r="F429" s="394"/>
      <c r="G429" s="341" t="str">
        <f t="array" ref="G429">IF(C429="","",XLOOKUP(C429,'Master Data'!K:K,'Master Data'!N:N,"Input in Master Data",0,1))</f>
        <v/>
      </c>
      <c r="H429" s="341" t="str">
        <f t="array" ref="H429">IF(C429="","",XLOOKUP(C429,'Master Data'!K:K,'Master Data'!O:O,"Input in Master Data",0,1))</f>
        <v/>
      </c>
      <c r="I429" s="341" t="str">
        <f t="array" ref="I429">if(U429="","",XLOOKUP(U429,Master[Company],Master[Blow],"Unknown",0,1))</f>
        <v/>
      </c>
      <c r="J429" s="341" t="str">
        <f t="array" ref="J429">if(U429="","",XLOOKUP(U429,Master[Company],Master[Pigging],"Unknown",0,1))</f>
        <v/>
      </c>
      <c r="K429" s="341" t="str">
        <f t="array" ref="K429">if(U429="","",XLOOKUP(U429,Master[Company],Master[Load Method],"Unknown",0,1))</f>
        <v/>
      </c>
      <c r="L429" s="341" t="str">
        <f t="array" ref="L429">if(U429="","",XLOOKUP(U429,Master[Company],Master[Line Distance],"Unknown",0,1))</f>
        <v/>
      </c>
      <c r="M429" s="394"/>
      <c r="N429" s="341"/>
      <c r="O429" s="341"/>
      <c r="P429" s="341" t="str">
        <f t="array" ref="P429">if(U429="","",XLOOKUP(U429,Master[Company],Master[Terms],"NA",0,1))</f>
        <v/>
      </c>
      <c r="Q429" s="341" t="str">
        <f t="shared" si="14"/>
        <v/>
      </c>
      <c r="R429" s="341" t="str">
        <f t="array" ref="R429">if(U429="","",XLOOKUP(U429,Master[Company],Master[Group],"NA",0,1))</f>
        <v/>
      </c>
      <c r="S429" s="341" t="str">
        <f t="array" ref="S429">if(U429="","",XLOOKUP(U429,Master[Company],Master[Loading Location],"NA",0,1))</f>
        <v/>
      </c>
      <c r="T429" s="341" t="str">
        <f t="array" ref="T429">if(U429="","",XLOOKUP(U429,Master[Company],Master[Acronym],"NA",0,1))</f>
        <v/>
      </c>
      <c r="U429" s="341"/>
      <c r="V429" s="342"/>
      <c r="W429" s="342"/>
      <c r="X429" s="341"/>
      <c r="Y429" s="341" t="str">
        <f t="shared" si="11"/>
        <v/>
      </c>
      <c r="Z429" s="341"/>
      <c r="AA429" s="341"/>
      <c r="AB429" s="341"/>
      <c r="AC429" s="401"/>
      <c r="AD429" s="563"/>
      <c r="AE429" s="564"/>
      <c r="AF429" s="564"/>
      <c r="AG429" s="564"/>
      <c r="AH429" s="564"/>
      <c r="AI429" s="564"/>
      <c r="AJ429" s="564"/>
      <c r="AK429" s="565"/>
      <c r="AL429" s="564"/>
      <c r="AM429" s="564"/>
      <c r="AN429" s="564"/>
      <c r="AO429" s="564"/>
      <c r="AP429" s="564"/>
      <c r="AQ429" s="564"/>
      <c r="AR429" s="564"/>
      <c r="AS429" s="564"/>
      <c r="AT429" s="394"/>
      <c r="AU429" s="306"/>
      <c r="AV429" s="306"/>
      <c r="AW429" s="394"/>
      <c r="AX429" s="401"/>
      <c r="AY429" s="341"/>
      <c r="AZ429" s="341"/>
      <c r="BA429" s="341"/>
      <c r="BB429" s="341"/>
      <c r="BC429" s="393"/>
      <c r="BD429" s="341"/>
      <c r="BE429" s="341"/>
      <c r="BF429" s="341"/>
      <c r="BG429" s="402"/>
      <c r="BH429" s="403"/>
      <c r="BI429" s="405"/>
      <c r="BJ429" s="405"/>
      <c r="BK429" s="405"/>
      <c r="BL429" s="405"/>
      <c r="BM429" s="514"/>
    </row>
    <row r="430" ht="18.75" customHeight="1">
      <c r="A430" s="336" t="str">
        <f t="shared" si="12"/>
        <v/>
      </c>
      <c r="B430" s="506"/>
      <c r="C430" s="559"/>
      <c r="D430" s="560" t="str">
        <f t="shared" si="13"/>
        <v/>
      </c>
      <c r="E430" s="401"/>
      <c r="F430" s="394"/>
      <c r="G430" s="341" t="str">
        <f t="array" ref="G430">IF(C430="","",XLOOKUP(C430,'Master Data'!K:K,'Master Data'!N:N,"Input in Master Data",0,1))</f>
        <v/>
      </c>
      <c r="H430" s="341" t="str">
        <f t="array" ref="H430">IF(C430="","",XLOOKUP(C430,'Master Data'!K:K,'Master Data'!O:O,"Input in Master Data",0,1))</f>
        <v/>
      </c>
      <c r="I430" s="341" t="str">
        <f t="array" ref="I430">if(U430="","",XLOOKUP(U430,Master[Company],Master[Blow],"Unknown",0,1))</f>
        <v/>
      </c>
      <c r="J430" s="341" t="str">
        <f t="array" ref="J430">if(U430="","",XLOOKUP(U430,Master[Company],Master[Pigging],"Unknown",0,1))</f>
        <v/>
      </c>
      <c r="K430" s="341" t="str">
        <f t="array" ref="K430">if(U430="","",XLOOKUP(U430,Master[Company],Master[Load Method],"Unknown",0,1))</f>
        <v/>
      </c>
      <c r="L430" s="341" t="str">
        <f t="array" ref="L430">if(U430="","",XLOOKUP(U430,Master[Company],Master[Line Distance],"Unknown",0,1))</f>
        <v/>
      </c>
      <c r="M430" s="394"/>
      <c r="N430" s="341"/>
      <c r="O430" s="341"/>
      <c r="P430" s="341" t="str">
        <f t="array" ref="P430">if(U430="","",XLOOKUP(U430,Master[Company],Master[Terms],"NA",0,1))</f>
        <v/>
      </c>
      <c r="Q430" s="341" t="str">
        <f t="shared" si="14"/>
        <v/>
      </c>
      <c r="R430" s="341" t="str">
        <f t="array" ref="R430">if(U430="","",XLOOKUP(U430,Master[Company],Master[Group],"NA",0,1))</f>
        <v/>
      </c>
      <c r="S430" s="341" t="str">
        <f t="array" ref="S430">if(U430="","",XLOOKUP(U430,Master[Company],Master[Loading Location],"NA",0,1))</f>
        <v/>
      </c>
      <c r="T430" s="341" t="str">
        <f t="array" ref="T430">if(U430="","",XLOOKUP(U430,Master[Company],Master[Acronym],"NA",0,1))</f>
        <v/>
      </c>
      <c r="U430" s="341"/>
      <c r="V430" s="342"/>
      <c r="W430" s="342"/>
      <c r="X430" s="341"/>
      <c r="Y430" s="341" t="str">
        <f t="shared" si="11"/>
        <v/>
      </c>
      <c r="Z430" s="341"/>
      <c r="AA430" s="341"/>
      <c r="AB430" s="341"/>
      <c r="AC430" s="401"/>
      <c r="AD430" s="563"/>
      <c r="AE430" s="564"/>
      <c r="AF430" s="564"/>
      <c r="AG430" s="564"/>
      <c r="AH430" s="564"/>
      <c r="AI430" s="564"/>
      <c r="AJ430" s="564"/>
      <c r="AK430" s="565"/>
      <c r="AL430" s="564"/>
      <c r="AM430" s="564"/>
      <c r="AN430" s="564"/>
      <c r="AO430" s="564"/>
      <c r="AP430" s="564"/>
      <c r="AQ430" s="564"/>
      <c r="AR430" s="564"/>
      <c r="AS430" s="564"/>
      <c r="AT430" s="394"/>
      <c r="AU430" s="306"/>
      <c r="AV430" s="306"/>
      <c r="AW430" s="394"/>
      <c r="AX430" s="401"/>
      <c r="AY430" s="341"/>
      <c r="AZ430" s="341"/>
      <c r="BA430" s="341"/>
      <c r="BB430" s="341"/>
      <c r="BC430" s="393"/>
      <c r="BD430" s="341"/>
      <c r="BE430" s="341"/>
      <c r="BF430" s="341"/>
      <c r="BG430" s="402"/>
      <c r="BH430" s="403"/>
      <c r="BI430" s="405"/>
      <c r="BJ430" s="405"/>
      <c r="BK430" s="405"/>
      <c r="BL430" s="405"/>
      <c r="BM430" s="514"/>
    </row>
    <row r="431" ht="18.75" customHeight="1">
      <c r="A431" s="336" t="str">
        <f t="shared" si="12"/>
        <v/>
      </c>
      <c r="B431" s="506"/>
      <c r="C431" s="559"/>
      <c r="D431" s="560" t="str">
        <f t="shared" si="13"/>
        <v/>
      </c>
      <c r="E431" s="401"/>
      <c r="F431" s="394"/>
      <c r="G431" s="341" t="str">
        <f t="array" ref="G431">IF(C431="","",XLOOKUP(C431,'Master Data'!K:K,'Master Data'!N:N,"Input in Master Data",0,1))</f>
        <v/>
      </c>
      <c r="H431" s="341" t="str">
        <f t="array" ref="H431">IF(C431="","",XLOOKUP(C431,'Master Data'!K:K,'Master Data'!O:O,"Input in Master Data",0,1))</f>
        <v/>
      </c>
      <c r="I431" s="341" t="str">
        <f t="array" ref="I431">if(U431="","",XLOOKUP(U431,Master[Company],Master[Blow],"Unknown",0,1))</f>
        <v/>
      </c>
      <c r="J431" s="341" t="str">
        <f t="array" ref="J431">if(U431="","",XLOOKUP(U431,Master[Company],Master[Pigging],"Unknown",0,1))</f>
        <v/>
      </c>
      <c r="K431" s="341" t="str">
        <f t="array" ref="K431">if(U431="","",XLOOKUP(U431,Master[Company],Master[Load Method],"Unknown",0,1))</f>
        <v/>
      </c>
      <c r="L431" s="341" t="str">
        <f t="array" ref="L431">if(U431="","",XLOOKUP(U431,Master[Company],Master[Line Distance],"Unknown",0,1))</f>
        <v/>
      </c>
      <c r="M431" s="394"/>
      <c r="N431" s="341"/>
      <c r="O431" s="341"/>
      <c r="P431" s="341" t="str">
        <f t="array" ref="P431">if(U431="","",XLOOKUP(U431,Master[Company],Master[Terms],"NA",0,1))</f>
        <v/>
      </c>
      <c r="Q431" s="341" t="str">
        <f t="shared" si="14"/>
        <v/>
      </c>
      <c r="R431" s="341" t="str">
        <f t="array" ref="R431">if(U431="","",XLOOKUP(U431,Master[Company],Master[Group],"NA",0,1))</f>
        <v/>
      </c>
      <c r="S431" s="341" t="str">
        <f t="array" ref="S431">if(U431="","",XLOOKUP(U431,Master[Company],Master[Loading Location],"NA",0,1))</f>
        <v/>
      </c>
      <c r="T431" s="341" t="str">
        <f t="array" ref="T431">if(U431="","",XLOOKUP(U431,Master[Company],Master[Acronym],"NA",0,1))</f>
        <v/>
      </c>
      <c r="U431" s="341"/>
      <c r="V431" s="342"/>
      <c r="W431" s="342"/>
      <c r="X431" s="341"/>
      <c r="Y431" s="341" t="str">
        <f t="shared" si="11"/>
        <v/>
      </c>
      <c r="Z431" s="341"/>
      <c r="AA431" s="341"/>
      <c r="AB431" s="341"/>
      <c r="AC431" s="401"/>
      <c r="AD431" s="563"/>
      <c r="AE431" s="564"/>
      <c r="AF431" s="564"/>
      <c r="AG431" s="564"/>
      <c r="AH431" s="564"/>
      <c r="AI431" s="564"/>
      <c r="AJ431" s="564"/>
      <c r="AK431" s="565"/>
      <c r="AL431" s="564"/>
      <c r="AM431" s="564"/>
      <c r="AN431" s="564"/>
      <c r="AO431" s="564"/>
      <c r="AP431" s="564"/>
      <c r="AQ431" s="564"/>
      <c r="AR431" s="564"/>
      <c r="AS431" s="564"/>
      <c r="AT431" s="394"/>
      <c r="AU431" s="306"/>
      <c r="AV431" s="306"/>
      <c r="AW431" s="394"/>
      <c r="AX431" s="401"/>
      <c r="AY431" s="341"/>
      <c r="AZ431" s="341"/>
      <c r="BA431" s="341"/>
      <c r="BB431" s="341"/>
      <c r="BC431" s="393"/>
      <c r="BD431" s="341"/>
      <c r="BE431" s="341"/>
      <c r="BF431" s="341"/>
      <c r="BG431" s="402"/>
      <c r="BH431" s="403"/>
      <c r="BI431" s="405"/>
      <c r="BJ431" s="405"/>
      <c r="BK431" s="405"/>
      <c r="BL431" s="405"/>
      <c r="BM431" s="514"/>
    </row>
    <row r="432" ht="18.75" customHeight="1">
      <c r="A432" s="336" t="str">
        <f t="shared" si="12"/>
        <v/>
      </c>
      <c r="B432" s="506"/>
      <c r="C432" s="559"/>
      <c r="D432" s="560" t="str">
        <f t="shared" si="13"/>
        <v/>
      </c>
      <c r="E432" s="401"/>
      <c r="F432" s="394"/>
      <c r="G432" s="341" t="str">
        <f t="array" ref="G432">IF(C432="","",XLOOKUP(C432,'Master Data'!K:K,'Master Data'!N:N,"Input in Master Data",0,1))</f>
        <v/>
      </c>
      <c r="H432" s="341" t="str">
        <f t="array" ref="H432">IF(C432="","",XLOOKUP(C432,'Master Data'!K:K,'Master Data'!O:O,"Input in Master Data",0,1))</f>
        <v/>
      </c>
      <c r="I432" s="341" t="str">
        <f t="array" ref="I432">if(U432="","",XLOOKUP(U432,Master[Company],Master[Blow],"Unknown",0,1))</f>
        <v/>
      </c>
      <c r="J432" s="341" t="str">
        <f t="array" ref="J432">if(U432="","",XLOOKUP(U432,Master[Company],Master[Pigging],"Unknown",0,1))</f>
        <v/>
      </c>
      <c r="K432" s="341" t="str">
        <f t="array" ref="K432">if(U432="","",XLOOKUP(U432,Master[Company],Master[Load Method],"Unknown",0,1))</f>
        <v/>
      </c>
      <c r="L432" s="341" t="str">
        <f t="array" ref="L432">if(U432="","",XLOOKUP(U432,Master[Company],Master[Line Distance],"Unknown",0,1))</f>
        <v/>
      </c>
      <c r="M432" s="394"/>
      <c r="N432" s="341"/>
      <c r="O432" s="341"/>
      <c r="P432" s="341" t="str">
        <f t="array" ref="P432">if(U432="","",XLOOKUP(U432,Master[Company],Master[Terms],"NA",0,1))</f>
        <v/>
      </c>
      <c r="Q432" s="341" t="str">
        <f t="shared" si="14"/>
        <v/>
      </c>
      <c r="R432" s="341" t="str">
        <f t="array" ref="R432">if(U432="","",XLOOKUP(U432,Master[Company],Master[Group],"NA",0,1))</f>
        <v/>
      </c>
      <c r="S432" s="341" t="str">
        <f t="array" ref="S432">if(U432="","",XLOOKUP(U432,Master[Company],Master[Loading Location],"NA",0,1))</f>
        <v/>
      </c>
      <c r="T432" s="341" t="str">
        <f t="array" ref="T432">if(U432="","",XLOOKUP(U432,Master[Company],Master[Acronym],"NA",0,1))</f>
        <v/>
      </c>
      <c r="U432" s="341"/>
      <c r="V432" s="342"/>
      <c r="W432" s="342"/>
      <c r="X432" s="341"/>
      <c r="Y432" s="341" t="str">
        <f t="shared" si="11"/>
        <v/>
      </c>
      <c r="Z432" s="341"/>
      <c r="AA432" s="341"/>
      <c r="AB432" s="341"/>
      <c r="AC432" s="401"/>
      <c r="AD432" s="563"/>
      <c r="AE432" s="564"/>
      <c r="AF432" s="564"/>
      <c r="AG432" s="564"/>
      <c r="AH432" s="564"/>
      <c r="AI432" s="564"/>
      <c r="AJ432" s="564"/>
      <c r="AK432" s="565"/>
      <c r="AL432" s="564"/>
      <c r="AM432" s="564"/>
      <c r="AN432" s="564"/>
      <c r="AO432" s="564"/>
      <c r="AP432" s="564"/>
      <c r="AQ432" s="564"/>
      <c r="AR432" s="564"/>
      <c r="AS432" s="564"/>
      <c r="AT432" s="394"/>
      <c r="AU432" s="306"/>
      <c r="AV432" s="306"/>
      <c r="AW432" s="394"/>
      <c r="AX432" s="401"/>
      <c r="AY432" s="341"/>
      <c r="AZ432" s="341"/>
      <c r="BA432" s="341"/>
      <c r="BB432" s="341"/>
      <c r="BC432" s="393"/>
      <c r="BD432" s="341"/>
      <c r="BE432" s="341"/>
      <c r="BF432" s="341"/>
      <c r="BG432" s="402"/>
      <c r="BH432" s="403"/>
      <c r="BI432" s="405"/>
      <c r="BJ432" s="405"/>
      <c r="BK432" s="405"/>
      <c r="BL432" s="405"/>
      <c r="BM432" s="514"/>
    </row>
    <row r="433" ht="18.75" customHeight="1">
      <c r="A433" s="336" t="str">
        <f t="shared" si="12"/>
        <v/>
      </c>
      <c r="B433" s="506"/>
      <c r="C433" s="559"/>
      <c r="D433" s="560" t="str">
        <f t="shared" si="13"/>
        <v/>
      </c>
      <c r="E433" s="401"/>
      <c r="F433" s="394"/>
      <c r="G433" s="341" t="str">
        <f t="array" ref="G433">IF(C433="","",XLOOKUP(C433,'Master Data'!K:K,'Master Data'!N:N,"Input in Master Data",0,1))</f>
        <v/>
      </c>
      <c r="H433" s="341" t="str">
        <f t="array" ref="H433">IF(C433="","",XLOOKUP(C433,'Master Data'!K:K,'Master Data'!O:O,"Input in Master Data",0,1))</f>
        <v/>
      </c>
      <c r="I433" s="341" t="str">
        <f t="array" ref="I433">if(U433="","",XLOOKUP(U433,Master[Company],Master[Blow],"Unknown",0,1))</f>
        <v/>
      </c>
      <c r="J433" s="341" t="str">
        <f t="array" ref="J433">if(U433="","",XLOOKUP(U433,Master[Company],Master[Pigging],"Unknown",0,1))</f>
        <v/>
      </c>
      <c r="K433" s="341" t="str">
        <f t="array" ref="K433">if(U433="","",XLOOKUP(U433,Master[Company],Master[Load Method],"Unknown",0,1))</f>
        <v/>
      </c>
      <c r="L433" s="341" t="str">
        <f t="array" ref="L433">if(U433="","",XLOOKUP(U433,Master[Company],Master[Line Distance],"Unknown",0,1))</f>
        <v/>
      </c>
      <c r="M433" s="394"/>
      <c r="N433" s="341"/>
      <c r="O433" s="341"/>
      <c r="P433" s="341" t="str">
        <f t="array" ref="P433">if(U433="","",XLOOKUP(U433,Master[Company],Master[Terms],"NA",0,1))</f>
        <v/>
      </c>
      <c r="Q433" s="341" t="str">
        <f t="shared" si="14"/>
        <v/>
      </c>
      <c r="R433" s="341" t="str">
        <f t="array" ref="R433">if(U433="","",XLOOKUP(U433,Master[Company],Master[Group],"NA",0,1))</f>
        <v/>
      </c>
      <c r="S433" s="341" t="str">
        <f t="array" ref="S433">if(U433="","",XLOOKUP(U433,Master[Company],Master[Loading Location],"NA",0,1))</f>
        <v/>
      </c>
      <c r="T433" s="341" t="str">
        <f t="array" ref="T433">if(U433="","",XLOOKUP(U433,Master[Company],Master[Acronym],"NA",0,1))</f>
        <v/>
      </c>
      <c r="U433" s="341"/>
      <c r="V433" s="342"/>
      <c r="W433" s="342"/>
      <c r="X433" s="341"/>
      <c r="Y433" s="341" t="str">
        <f t="shared" si="11"/>
        <v/>
      </c>
      <c r="Z433" s="341"/>
      <c r="AA433" s="341"/>
      <c r="AB433" s="341"/>
      <c r="AC433" s="401"/>
      <c r="AD433" s="563"/>
      <c r="AE433" s="564"/>
      <c r="AF433" s="564"/>
      <c r="AG433" s="564"/>
      <c r="AH433" s="564"/>
      <c r="AI433" s="564"/>
      <c r="AJ433" s="564"/>
      <c r="AK433" s="565"/>
      <c r="AL433" s="564"/>
      <c r="AM433" s="564"/>
      <c r="AN433" s="564"/>
      <c r="AO433" s="564"/>
      <c r="AP433" s="564"/>
      <c r="AQ433" s="564"/>
      <c r="AR433" s="564"/>
      <c r="AS433" s="564"/>
      <c r="AT433" s="394"/>
      <c r="AU433" s="306"/>
      <c r="AV433" s="306"/>
      <c r="AW433" s="394"/>
      <c r="AX433" s="401"/>
      <c r="AY433" s="341"/>
      <c r="AZ433" s="341"/>
      <c r="BA433" s="341"/>
      <c r="BB433" s="341"/>
      <c r="BC433" s="393"/>
      <c r="BD433" s="341"/>
      <c r="BE433" s="341"/>
      <c r="BF433" s="341"/>
      <c r="BG433" s="402"/>
      <c r="BH433" s="403"/>
      <c r="BI433" s="405"/>
      <c r="BJ433" s="405"/>
      <c r="BK433" s="405"/>
      <c r="BL433" s="405"/>
      <c r="BM433" s="514"/>
    </row>
    <row r="434" ht="18.75" customHeight="1">
      <c r="A434" s="336" t="str">
        <f t="shared" si="12"/>
        <v/>
      </c>
      <c r="B434" s="506"/>
      <c r="C434" s="559"/>
      <c r="D434" s="560" t="str">
        <f t="shared" si="13"/>
        <v/>
      </c>
      <c r="E434" s="401"/>
      <c r="F434" s="394"/>
      <c r="G434" s="341" t="str">
        <f t="array" ref="G434">IF(C434="","",XLOOKUP(C434,'Master Data'!K:K,'Master Data'!N:N,"Input in Master Data",0,1))</f>
        <v/>
      </c>
      <c r="H434" s="341" t="str">
        <f t="array" ref="H434">IF(C434="","",XLOOKUP(C434,'Master Data'!K:K,'Master Data'!O:O,"Input in Master Data",0,1))</f>
        <v/>
      </c>
      <c r="I434" s="341" t="str">
        <f t="array" ref="I434">if(U434="","",XLOOKUP(U434,Master[Company],Master[Blow],"Unknown",0,1))</f>
        <v/>
      </c>
      <c r="J434" s="341" t="str">
        <f t="array" ref="J434">if(U434="","",XLOOKUP(U434,Master[Company],Master[Pigging],"Unknown",0,1))</f>
        <v/>
      </c>
      <c r="K434" s="341" t="str">
        <f t="array" ref="K434">if(U434="","",XLOOKUP(U434,Master[Company],Master[Load Method],"Unknown",0,1))</f>
        <v/>
      </c>
      <c r="L434" s="341" t="str">
        <f t="array" ref="L434">if(U434="","",XLOOKUP(U434,Master[Company],Master[Line Distance],"Unknown",0,1))</f>
        <v/>
      </c>
      <c r="M434" s="394"/>
      <c r="N434" s="341"/>
      <c r="O434" s="341"/>
      <c r="P434" s="341" t="str">
        <f t="array" ref="P434">if(U434="","",XLOOKUP(U434,Master[Company],Master[Terms],"NA",0,1))</f>
        <v/>
      </c>
      <c r="Q434" s="341" t="str">
        <f t="shared" si="14"/>
        <v/>
      </c>
      <c r="R434" s="341" t="str">
        <f t="array" ref="R434">if(U434="","",XLOOKUP(U434,Master[Company],Master[Group],"NA",0,1))</f>
        <v/>
      </c>
      <c r="S434" s="341" t="str">
        <f t="array" ref="S434">if(U434="","",XLOOKUP(U434,Master[Company],Master[Loading Location],"NA",0,1))</f>
        <v/>
      </c>
      <c r="T434" s="341" t="str">
        <f t="array" ref="T434">if(U434="","",XLOOKUP(U434,Master[Company],Master[Acronym],"NA",0,1))</f>
        <v/>
      </c>
      <c r="U434" s="341"/>
      <c r="V434" s="342"/>
      <c r="W434" s="342"/>
      <c r="X434" s="341"/>
      <c r="Y434" s="341" t="str">
        <f t="shared" si="11"/>
        <v/>
      </c>
      <c r="Z434" s="341"/>
      <c r="AA434" s="341"/>
      <c r="AB434" s="341"/>
      <c r="AC434" s="401"/>
      <c r="AD434" s="563"/>
      <c r="AE434" s="564"/>
      <c r="AF434" s="564"/>
      <c r="AG434" s="564"/>
      <c r="AH434" s="564"/>
      <c r="AI434" s="564"/>
      <c r="AJ434" s="564"/>
      <c r="AK434" s="565"/>
      <c r="AL434" s="564"/>
      <c r="AM434" s="564"/>
      <c r="AN434" s="564"/>
      <c r="AO434" s="564"/>
      <c r="AP434" s="564"/>
      <c r="AQ434" s="564"/>
      <c r="AR434" s="564"/>
      <c r="AS434" s="564"/>
      <c r="AT434" s="394"/>
      <c r="AU434" s="306"/>
      <c r="AV434" s="306"/>
      <c r="AW434" s="394"/>
      <c r="AX434" s="401"/>
      <c r="AY434" s="341"/>
      <c r="AZ434" s="341"/>
      <c r="BA434" s="341"/>
      <c r="BB434" s="341"/>
      <c r="BC434" s="393"/>
      <c r="BD434" s="341"/>
      <c r="BE434" s="341"/>
      <c r="BF434" s="341"/>
      <c r="BG434" s="402"/>
      <c r="BH434" s="403"/>
      <c r="BI434" s="405"/>
      <c r="BJ434" s="405"/>
      <c r="BK434" s="405"/>
      <c r="BL434" s="405"/>
      <c r="BM434" s="514"/>
    </row>
    <row r="435" ht="18.75" customHeight="1">
      <c r="A435" s="336" t="str">
        <f t="shared" si="12"/>
        <v/>
      </c>
      <c r="B435" s="506"/>
      <c r="C435" s="559"/>
      <c r="D435" s="560" t="str">
        <f t="shared" si="13"/>
        <v/>
      </c>
      <c r="E435" s="401"/>
      <c r="F435" s="394"/>
      <c r="G435" s="341" t="str">
        <f t="array" ref="G435">IF(C435="","",XLOOKUP(C435,'Master Data'!K:K,'Master Data'!N:N,"Input in Master Data",0,1))</f>
        <v/>
      </c>
      <c r="H435" s="341" t="str">
        <f t="array" ref="H435">IF(C435="","",XLOOKUP(C435,'Master Data'!K:K,'Master Data'!O:O,"Input in Master Data",0,1))</f>
        <v/>
      </c>
      <c r="I435" s="341" t="str">
        <f t="array" ref="I435">if(U435="","",XLOOKUP(U435,Master[Company],Master[Blow],"Unknown",0,1))</f>
        <v/>
      </c>
      <c r="J435" s="341" t="str">
        <f t="array" ref="J435">if(U435="","",XLOOKUP(U435,Master[Company],Master[Pigging],"Unknown",0,1))</f>
        <v/>
      </c>
      <c r="K435" s="341" t="str">
        <f t="array" ref="K435">if(U435="","",XLOOKUP(U435,Master[Company],Master[Load Method],"Unknown",0,1))</f>
        <v/>
      </c>
      <c r="L435" s="341" t="str">
        <f t="array" ref="L435">if(U435="","",XLOOKUP(U435,Master[Company],Master[Line Distance],"Unknown",0,1))</f>
        <v/>
      </c>
      <c r="M435" s="394"/>
      <c r="N435" s="341"/>
      <c r="O435" s="341"/>
      <c r="P435" s="341" t="str">
        <f t="array" ref="P435">if(U435="","",XLOOKUP(U435,Master[Company],Master[Terms],"NA",0,1))</f>
        <v/>
      </c>
      <c r="Q435" s="341" t="str">
        <f t="shared" si="14"/>
        <v/>
      </c>
      <c r="R435" s="341" t="str">
        <f t="array" ref="R435">if(U435="","",XLOOKUP(U435,Master[Company],Master[Group],"NA",0,1))</f>
        <v/>
      </c>
      <c r="S435" s="341" t="str">
        <f t="array" ref="S435">if(U435="","",XLOOKUP(U435,Master[Company],Master[Loading Location],"NA",0,1))</f>
        <v/>
      </c>
      <c r="T435" s="341" t="str">
        <f t="array" ref="T435">if(U435="","",XLOOKUP(U435,Master[Company],Master[Acronym],"NA",0,1))</f>
        <v/>
      </c>
      <c r="U435" s="341"/>
      <c r="V435" s="342"/>
      <c r="W435" s="342"/>
      <c r="X435" s="341"/>
      <c r="Y435" s="341" t="str">
        <f t="shared" si="11"/>
        <v/>
      </c>
      <c r="Z435" s="341"/>
      <c r="AA435" s="341"/>
      <c r="AB435" s="341"/>
      <c r="AC435" s="401"/>
      <c r="AD435" s="563"/>
      <c r="AE435" s="564"/>
      <c r="AF435" s="564"/>
      <c r="AG435" s="564"/>
      <c r="AH435" s="564"/>
      <c r="AI435" s="564"/>
      <c r="AJ435" s="564"/>
      <c r="AK435" s="565"/>
      <c r="AL435" s="564"/>
      <c r="AM435" s="564"/>
      <c r="AN435" s="564"/>
      <c r="AO435" s="564"/>
      <c r="AP435" s="564"/>
      <c r="AQ435" s="564"/>
      <c r="AR435" s="564"/>
      <c r="AS435" s="564"/>
      <c r="AT435" s="394"/>
      <c r="AU435" s="306"/>
      <c r="AV435" s="306"/>
      <c r="AW435" s="394"/>
      <c r="AX435" s="401"/>
      <c r="AY435" s="341"/>
      <c r="AZ435" s="341"/>
      <c r="BA435" s="341"/>
      <c r="BB435" s="341"/>
      <c r="BC435" s="393"/>
      <c r="BD435" s="341"/>
      <c r="BE435" s="341"/>
      <c r="BF435" s="341"/>
      <c r="BG435" s="402"/>
      <c r="BH435" s="403"/>
      <c r="BI435" s="405"/>
      <c r="BJ435" s="405"/>
      <c r="BK435" s="405"/>
      <c r="BL435" s="405"/>
      <c r="BM435" s="514"/>
    </row>
    <row r="436" ht="18.75" customHeight="1">
      <c r="A436" s="336" t="str">
        <f t="shared" si="12"/>
        <v/>
      </c>
      <c r="B436" s="506"/>
      <c r="C436" s="559"/>
      <c r="D436" s="560" t="str">
        <f t="shared" si="13"/>
        <v/>
      </c>
      <c r="E436" s="401"/>
      <c r="F436" s="394"/>
      <c r="G436" s="341" t="str">
        <f t="array" ref="G436">IF(C436="","",XLOOKUP(C436,'Master Data'!K:K,'Master Data'!N:N,"Input in Master Data",0,1))</f>
        <v/>
      </c>
      <c r="H436" s="341" t="str">
        <f t="array" ref="H436">IF(C436="","",XLOOKUP(C436,'Master Data'!K:K,'Master Data'!O:O,"Input in Master Data",0,1))</f>
        <v/>
      </c>
      <c r="I436" s="341" t="str">
        <f t="array" ref="I436">if(U436="","",XLOOKUP(U436,Master[Company],Master[Blow],"Unknown",0,1))</f>
        <v/>
      </c>
      <c r="J436" s="341" t="str">
        <f t="array" ref="J436">if(U436="","",XLOOKUP(U436,Master[Company],Master[Pigging],"Unknown",0,1))</f>
        <v/>
      </c>
      <c r="K436" s="341" t="str">
        <f t="array" ref="K436">if(U436="","",XLOOKUP(U436,Master[Company],Master[Load Method],"Unknown",0,1))</f>
        <v/>
      </c>
      <c r="L436" s="341" t="str">
        <f t="array" ref="L436">if(U436="","",XLOOKUP(U436,Master[Company],Master[Line Distance],"Unknown",0,1))</f>
        <v/>
      </c>
      <c r="M436" s="394"/>
      <c r="N436" s="341"/>
      <c r="O436" s="341"/>
      <c r="P436" s="341" t="str">
        <f t="array" ref="P436">if(U436="","",XLOOKUP(U436,Master[Company],Master[Terms],"NA",0,1))</f>
        <v/>
      </c>
      <c r="Q436" s="341" t="str">
        <f t="shared" si="14"/>
        <v/>
      </c>
      <c r="R436" s="341" t="str">
        <f t="array" ref="R436">if(U436="","",XLOOKUP(U436,Master[Company],Master[Group],"NA",0,1))</f>
        <v/>
      </c>
      <c r="S436" s="341" t="str">
        <f t="array" ref="S436">if(U436="","",XLOOKUP(U436,Master[Company],Master[Loading Location],"NA",0,1))</f>
        <v/>
      </c>
      <c r="T436" s="341" t="str">
        <f t="array" ref="T436">if(U436="","",XLOOKUP(U436,Master[Company],Master[Acronym],"NA",0,1))</f>
        <v/>
      </c>
      <c r="U436" s="341"/>
      <c r="V436" s="342"/>
      <c r="W436" s="342"/>
      <c r="X436" s="341"/>
      <c r="Y436" s="341" t="str">
        <f t="shared" si="11"/>
        <v/>
      </c>
      <c r="Z436" s="341"/>
      <c r="AA436" s="341"/>
      <c r="AB436" s="341"/>
      <c r="AC436" s="401"/>
      <c r="AD436" s="563"/>
      <c r="AE436" s="564"/>
      <c r="AF436" s="564"/>
      <c r="AG436" s="564"/>
      <c r="AH436" s="564"/>
      <c r="AI436" s="564"/>
      <c r="AJ436" s="564"/>
      <c r="AK436" s="565"/>
      <c r="AL436" s="564"/>
      <c r="AM436" s="564"/>
      <c r="AN436" s="564"/>
      <c r="AO436" s="564"/>
      <c r="AP436" s="564"/>
      <c r="AQ436" s="564"/>
      <c r="AR436" s="564"/>
      <c r="AS436" s="564"/>
      <c r="AT436" s="394"/>
      <c r="AU436" s="306"/>
      <c r="AV436" s="306"/>
      <c r="AW436" s="394"/>
      <c r="AX436" s="401"/>
      <c r="AY436" s="341"/>
      <c r="AZ436" s="341"/>
      <c r="BA436" s="341"/>
      <c r="BB436" s="341"/>
      <c r="BC436" s="393"/>
      <c r="BD436" s="341"/>
      <c r="BE436" s="341"/>
      <c r="BF436" s="341"/>
      <c r="BG436" s="402"/>
      <c r="BH436" s="403"/>
      <c r="BI436" s="405"/>
      <c r="BJ436" s="405"/>
      <c r="BK436" s="405"/>
      <c r="BL436" s="405"/>
      <c r="BM436" s="514"/>
    </row>
    <row r="437" ht="18.75" customHeight="1">
      <c r="A437" s="336" t="str">
        <f t="shared" si="12"/>
        <v/>
      </c>
      <c r="B437" s="506"/>
      <c r="C437" s="559"/>
      <c r="D437" s="560" t="str">
        <f t="shared" si="13"/>
        <v/>
      </c>
      <c r="E437" s="401"/>
      <c r="F437" s="394"/>
      <c r="G437" s="341" t="str">
        <f t="array" ref="G437">IF(C437="","",XLOOKUP(C437,'Master Data'!K:K,'Master Data'!N:N,"Input in Master Data",0,1))</f>
        <v/>
      </c>
      <c r="H437" s="341" t="str">
        <f t="array" ref="H437">IF(C437="","",XLOOKUP(C437,'Master Data'!K:K,'Master Data'!O:O,"Input in Master Data",0,1))</f>
        <v/>
      </c>
      <c r="I437" s="341" t="str">
        <f t="array" ref="I437">if(U437="","",XLOOKUP(U437,Master[Company],Master[Blow],"Unknown",0,1))</f>
        <v/>
      </c>
      <c r="J437" s="341" t="str">
        <f t="array" ref="J437">if(U437="","",XLOOKUP(U437,Master[Company],Master[Pigging],"Unknown",0,1))</f>
        <v/>
      </c>
      <c r="K437" s="341" t="str">
        <f t="array" ref="K437">if(U437="","",XLOOKUP(U437,Master[Company],Master[Load Method],"Unknown",0,1))</f>
        <v/>
      </c>
      <c r="L437" s="341" t="str">
        <f t="array" ref="L437">if(U437="","",XLOOKUP(U437,Master[Company],Master[Line Distance],"Unknown",0,1))</f>
        <v/>
      </c>
      <c r="M437" s="394"/>
      <c r="N437" s="341"/>
      <c r="O437" s="341"/>
      <c r="P437" s="341" t="str">
        <f t="array" ref="P437">if(U437="","",XLOOKUP(U437,Master[Company],Master[Terms],"NA",0,1))</f>
        <v/>
      </c>
      <c r="Q437" s="341" t="str">
        <f t="shared" si="14"/>
        <v/>
      </c>
      <c r="R437" s="341" t="str">
        <f t="array" ref="R437">if(U437="","",XLOOKUP(U437,Master[Company],Master[Group],"NA",0,1))</f>
        <v/>
      </c>
      <c r="S437" s="341" t="str">
        <f t="array" ref="S437">if(U437="","",XLOOKUP(U437,Master[Company],Master[Loading Location],"NA",0,1))</f>
        <v/>
      </c>
      <c r="T437" s="341" t="str">
        <f t="array" ref="T437">if(U437="","",XLOOKUP(U437,Master[Company],Master[Acronym],"NA",0,1))</f>
        <v/>
      </c>
      <c r="U437" s="341"/>
      <c r="V437" s="342"/>
      <c r="W437" s="342"/>
      <c r="X437" s="341"/>
      <c r="Y437" s="341" t="str">
        <f t="shared" si="11"/>
        <v/>
      </c>
      <c r="Z437" s="341"/>
      <c r="AA437" s="341"/>
      <c r="AB437" s="341"/>
      <c r="AC437" s="401"/>
      <c r="AD437" s="563"/>
      <c r="AE437" s="564"/>
      <c r="AF437" s="564"/>
      <c r="AG437" s="564"/>
      <c r="AH437" s="564"/>
      <c r="AI437" s="564"/>
      <c r="AJ437" s="564"/>
      <c r="AK437" s="565"/>
      <c r="AL437" s="564"/>
      <c r="AM437" s="564"/>
      <c r="AN437" s="564"/>
      <c r="AO437" s="564"/>
      <c r="AP437" s="564"/>
      <c r="AQ437" s="564"/>
      <c r="AR437" s="564"/>
      <c r="AS437" s="564"/>
      <c r="AT437" s="394"/>
      <c r="AU437" s="306"/>
      <c r="AV437" s="306"/>
      <c r="AW437" s="394"/>
      <c r="AX437" s="401"/>
      <c r="AY437" s="341"/>
      <c r="AZ437" s="341"/>
      <c r="BA437" s="341"/>
      <c r="BB437" s="341"/>
      <c r="BC437" s="393"/>
      <c r="BD437" s="341"/>
      <c r="BE437" s="341"/>
      <c r="BF437" s="341"/>
      <c r="BG437" s="402"/>
      <c r="BH437" s="403"/>
      <c r="BI437" s="405"/>
      <c r="BJ437" s="405"/>
      <c r="BK437" s="405"/>
      <c r="BL437" s="405"/>
      <c r="BM437" s="514"/>
    </row>
    <row r="438" ht="18.75" customHeight="1">
      <c r="A438" s="336" t="str">
        <f t="shared" si="12"/>
        <v/>
      </c>
      <c r="B438" s="506"/>
      <c r="C438" s="559"/>
      <c r="D438" s="560" t="str">
        <f t="shared" si="13"/>
        <v/>
      </c>
      <c r="E438" s="401"/>
      <c r="F438" s="394"/>
      <c r="G438" s="341" t="str">
        <f t="array" ref="G438">IF(C438="","",XLOOKUP(C438,'Master Data'!K:K,'Master Data'!N:N,"Input in Master Data",0,1))</f>
        <v/>
      </c>
      <c r="H438" s="341" t="str">
        <f t="array" ref="H438">IF(C438="","",XLOOKUP(C438,'Master Data'!K:K,'Master Data'!O:O,"Input in Master Data",0,1))</f>
        <v/>
      </c>
      <c r="I438" s="341" t="str">
        <f t="array" ref="I438">if(U438="","",XLOOKUP(U438,Master[Company],Master[Blow],"Unknown",0,1))</f>
        <v/>
      </c>
      <c r="J438" s="341" t="str">
        <f t="array" ref="J438">if(U438="","",XLOOKUP(U438,Master[Company],Master[Pigging],"Unknown",0,1))</f>
        <v/>
      </c>
      <c r="K438" s="341" t="str">
        <f t="array" ref="K438">if(U438="","",XLOOKUP(U438,Master[Company],Master[Load Method],"Unknown",0,1))</f>
        <v/>
      </c>
      <c r="L438" s="341" t="str">
        <f t="array" ref="L438">if(U438="","",XLOOKUP(U438,Master[Company],Master[Line Distance],"Unknown",0,1))</f>
        <v/>
      </c>
      <c r="M438" s="394"/>
      <c r="N438" s="341"/>
      <c r="O438" s="341"/>
      <c r="P438" s="341" t="str">
        <f t="array" ref="P438">if(U438="","",XLOOKUP(U438,Master[Company],Master[Terms],"NA",0,1))</f>
        <v/>
      </c>
      <c r="Q438" s="341" t="str">
        <f t="shared" si="14"/>
        <v/>
      </c>
      <c r="R438" s="341" t="str">
        <f t="array" ref="R438">if(U438="","",XLOOKUP(U438,Master[Company],Master[Group],"NA",0,1))</f>
        <v/>
      </c>
      <c r="S438" s="341" t="str">
        <f t="array" ref="S438">if(U438="","",XLOOKUP(U438,Master[Company],Master[Loading Location],"NA",0,1))</f>
        <v/>
      </c>
      <c r="T438" s="341" t="str">
        <f t="array" ref="T438">if(U438="","",XLOOKUP(U438,Master[Company],Master[Acronym],"NA",0,1))</f>
        <v/>
      </c>
      <c r="U438" s="341"/>
      <c r="V438" s="342"/>
      <c r="W438" s="342"/>
      <c r="X438" s="341"/>
      <c r="Y438" s="341" t="str">
        <f t="shared" si="11"/>
        <v/>
      </c>
      <c r="Z438" s="341"/>
      <c r="AA438" s="341"/>
      <c r="AB438" s="341"/>
      <c r="AC438" s="401"/>
      <c r="AD438" s="563"/>
      <c r="AE438" s="564"/>
      <c r="AF438" s="564"/>
      <c r="AG438" s="564"/>
      <c r="AH438" s="564"/>
      <c r="AI438" s="564"/>
      <c r="AJ438" s="564"/>
      <c r="AK438" s="565"/>
      <c r="AL438" s="564"/>
      <c r="AM438" s="564"/>
      <c r="AN438" s="564"/>
      <c r="AO438" s="564"/>
      <c r="AP438" s="564"/>
      <c r="AQ438" s="564"/>
      <c r="AR438" s="564"/>
      <c r="AS438" s="564"/>
      <c r="AT438" s="394"/>
      <c r="AU438" s="306"/>
      <c r="AV438" s="306"/>
      <c r="AW438" s="394"/>
      <c r="AX438" s="401"/>
      <c r="AY438" s="341"/>
      <c r="AZ438" s="341"/>
      <c r="BA438" s="341"/>
      <c r="BB438" s="341"/>
      <c r="BC438" s="393"/>
      <c r="BD438" s="341"/>
      <c r="BE438" s="341"/>
      <c r="BF438" s="341"/>
      <c r="BG438" s="402"/>
      <c r="BH438" s="403"/>
      <c r="BI438" s="405"/>
      <c r="BJ438" s="405"/>
      <c r="BK438" s="405"/>
      <c r="BL438" s="405"/>
      <c r="BM438" s="514"/>
    </row>
    <row r="439" ht="18.75" customHeight="1">
      <c r="A439" s="336" t="str">
        <f t="shared" si="12"/>
        <v/>
      </c>
      <c r="B439" s="506"/>
      <c r="C439" s="559"/>
      <c r="D439" s="560" t="str">
        <f t="shared" si="13"/>
        <v/>
      </c>
      <c r="E439" s="401"/>
      <c r="F439" s="394"/>
      <c r="G439" s="341" t="str">
        <f t="array" ref="G439">IF(C439="","",XLOOKUP(C439,'Master Data'!K:K,'Master Data'!N:N,"Input in Master Data",0,1))</f>
        <v/>
      </c>
      <c r="H439" s="341" t="str">
        <f t="array" ref="H439">IF(C439="","",XLOOKUP(C439,'Master Data'!K:K,'Master Data'!O:O,"Input in Master Data",0,1))</f>
        <v/>
      </c>
      <c r="I439" s="341" t="str">
        <f t="array" ref="I439">if(U439="","",XLOOKUP(U439,Master[Company],Master[Blow],"Unknown",0,1))</f>
        <v/>
      </c>
      <c r="J439" s="341" t="str">
        <f t="array" ref="J439">if(U439="","",XLOOKUP(U439,Master[Company],Master[Pigging],"Unknown",0,1))</f>
        <v/>
      </c>
      <c r="K439" s="341" t="str">
        <f t="array" ref="K439">if(U439="","",XLOOKUP(U439,Master[Company],Master[Load Method],"Unknown",0,1))</f>
        <v/>
      </c>
      <c r="L439" s="341" t="str">
        <f t="array" ref="L439">if(U439="","",XLOOKUP(U439,Master[Company],Master[Line Distance],"Unknown",0,1))</f>
        <v/>
      </c>
      <c r="M439" s="394"/>
      <c r="N439" s="341"/>
      <c r="O439" s="341"/>
      <c r="P439" s="341" t="str">
        <f t="array" ref="P439">if(U439="","",XLOOKUP(U439,Master[Company],Master[Terms],"NA",0,1))</f>
        <v/>
      </c>
      <c r="Q439" s="341" t="str">
        <f t="shared" si="14"/>
        <v/>
      </c>
      <c r="R439" s="341" t="str">
        <f t="array" ref="R439">if(U439="","",XLOOKUP(U439,Master[Company],Master[Group],"NA",0,1))</f>
        <v/>
      </c>
      <c r="S439" s="341" t="str">
        <f t="array" ref="S439">if(U439="","",XLOOKUP(U439,Master[Company],Master[Loading Location],"NA",0,1))</f>
        <v/>
      </c>
      <c r="T439" s="341" t="str">
        <f t="array" ref="T439">if(U439="","",XLOOKUP(U439,Master[Company],Master[Acronym],"NA",0,1))</f>
        <v/>
      </c>
      <c r="U439" s="341"/>
      <c r="V439" s="342"/>
      <c r="W439" s="342"/>
      <c r="X439" s="341"/>
      <c r="Y439" s="341" t="str">
        <f t="shared" si="11"/>
        <v/>
      </c>
      <c r="Z439" s="341"/>
      <c r="AA439" s="341"/>
      <c r="AB439" s="341"/>
      <c r="AC439" s="401"/>
      <c r="AD439" s="563"/>
      <c r="AE439" s="564"/>
      <c r="AF439" s="564"/>
      <c r="AG439" s="564"/>
      <c r="AH439" s="564"/>
      <c r="AI439" s="564"/>
      <c r="AJ439" s="564"/>
      <c r="AK439" s="565"/>
      <c r="AL439" s="564"/>
      <c r="AM439" s="564"/>
      <c r="AN439" s="564"/>
      <c r="AO439" s="564"/>
      <c r="AP439" s="564"/>
      <c r="AQ439" s="564"/>
      <c r="AR439" s="564"/>
      <c r="AS439" s="564"/>
      <c r="AT439" s="394"/>
      <c r="AU439" s="306"/>
      <c r="AV439" s="306"/>
      <c r="AW439" s="394"/>
      <c r="AX439" s="401"/>
      <c r="AY439" s="341"/>
      <c r="AZ439" s="341"/>
      <c r="BA439" s="341"/>
      <c r="BB439" s="341"/>
      <c r="BC439" s="393"/>
      <c r="BD439" s="341"/>
      <c r="BE439" s="341"/>
      <c r="BF439" s="341"/>
      <c r="BG439" s="402"/>
      <c r="BH439" s="403"/>
      <c r="BI439" s="405"/>
      <c r="BJ439" s="405"/>
      <c r="BK439" s="405"/>
      <c r="BL439" s="405"/>
      <c r="BM439" s="514"/>
    </row>
    <row r="440" ht="18.75" customHeight="1">
      <c r="A440" s="336" t="str">
        <f t="shared" si="12"/>
        <v/>
      </c>
      <c r="B440" s="506"/>
      <c r="C440" s="559"/>
      <c r="D440" s="560" t="str">
        <f t="shared" si="13"/>
        <v/>
      </c>
      <c r="E440" s="401"/>
      <c r="F440" s="394"/>
      <c r="G440" s="341" t="str">
        <f t="array" ref="G440">IF(C440="","",XLOOKUP(C440,'Master Data'!K:K,'Master Data'!N:N,"Input in Master Data",0,1))</f>
        <v/>
      </c>
      <c r="H440" s="341" t="str">
        <f t="array" ref="H440">IF(C440="","",XLOOKUP(C440,'Master Data'!K:K,'Master Data'!O:O,"Input in Master Data",0,1))</f>
        <v/>
      </c>
      <c r="I440" s="341" t="str">
        <f t="array" ref="I440">if(U440="","",XLOOKUP(U440,Master[Company],Master[Blow],"Unknown",0,1))</f>
        <v/>
      </c>
      <c r="J440" s="341" t="str">
        <f t="array" ref="J440">if(U440="","",XLOOKUP(U440,Master[Company],Master[Pigging],"Unknown",0,1))</f>
        <v/>
      </c>
      <c r="K440" s="341" t="str">
        <f t="array" ref="K440">if(U440="","",XLOOKUP(U440,Master[Company],Master[Load Method],"Unknown",0,1))</f>
        <v/>
      </c>
      <c r="L440" s="341" t="str">
        <f t="array" ref="L440">if(U440="","",XLOOKUP(U440,Master[Company],Master[Line Distance],"Unknown",0,1))</f>
        <v/>
      </c>
      <c r="M440" s="394"/>
      <c r="N440" s="341"/>
      <c r="O440" s="341"/>
      <c r="P440" s="341" t="str">
        <f t="array" ref="P440">if(U440="","",XLOOKUP(U440,Master[Company],Master[Terms],"NA",0,1))</f>
        <v/>
      </c>
      <c r="Q440" s="341" t="str">
        <f t="shared" si="14"/>
        <v/>
      </c>
      <c r="R440" s="341" t="str">
        <f t="array" ref="R440">if(U440="","",XLOOKUP(U440,Master[Company],Master[Group],"NA",0,1))</f>
        <v/>
      </c>
      <c r="S440" s="341" t="str">
        <f t="array" ref="S440">if(U440="","",XLOOKUP(U440,Master[Company],Master[Loading Location],"NA",0,1))</f>
        <v/>
      </c>
      <c r="T440" s="341" t="str">
        <f t="array" ref="T440">if(U440="","",XLOOKUP(U440,Master[Company],Master[Acronym],"NA",0,1))</f>
        <v/>
      </c>
      <c r="U440" s="341"/>
      <c r="V440" s="342"/>
      <c r="W440" s="342"/>
      <c r="X440" s="341"/>
      <c r="Y440" s="341" t="str">
        <f t="shared" si="11"/>
        <v/>
      </c>
      <c r="Z440" s="341"/>
      <c r="AA440" s="341"/>
      <c r="AB440" s="341"/>
      <c r="AC440" s="401"/>
      <c r="AD440" s="563"/>
      <c r="AE440" s="564"/>
      <c r="AF440" s="564"/>
      <c r="AG440" s="564"/>
      <c r="AH440" s="564"/>
      <c r="AI440" s="564"/>
      <c r="AJ440" s="564"/>
      <c r="AK440" s="565"/>
      <c r="AL440" s="564"/>
      <c r="AM440" s="564"/>
      <c r="AN440" s="564"/>
      <c r="AO440" s="564"/>
      <c r="AP440" s="564"/>
      <c r="AQ440" s="564"/>
      <c r="AR440" s="564"/>
      <c r="AS440" s="564"/>
      <c r="AT440" s="394"/>
      <c r="AU440" s="306"/>
      <c r="AV440" s="306"/>
      <c r="AW440" s="394"/>
      <c r="AX440" s="401"/>
      <c r="AY440" s="341"/>
      <c r="AZ440" s="341"/>
      <c r="BA440" s="341"/>
      <c r="BB440" s="341"/>
      <c r="BC440" s="393"/>
      <c r="BD440" s="341"/>
      <c r="BE440" s="341"/>
      <c r="BF440" s="341"/>
      <c r="BG440" s="402"/>
      <c r="BH440" s="403"/>
      <c r="BI440" s="405"/>
      <c r="BJ440" s="405"/>
      <c r="BK440" s="405"/>
      <c r="BL440" s="405"/>
      <c r="BM440" s="514"/>
    </row>
    <row r="441" ht="18.75" customHeight="1">
      <c r="A441" s="336" t="str">
        <f t="shared" si="12"/>
        <v/>
      </c>
      <c r="B441" s="506"/>
      <c r="C441" s="559"/>
      <c r="D441" s="560" t="str">
        <f t="shared" si="13"/>
        <v/>
      </c>
      <c r="E441" s="401"/>
      <c r="F441" s="394"/>
      <c r="G441" s="341" t="str">
        <f t="array" ref="G441">IF(C441="","",XLOOKUP(C441,'Master Data'!K:K,'Master Data'!N:N,"Input in Master Data",0,1))</f>
        <v/>
      </c>
      <c r="H441" s="341" t="str">
        <f t="array" ref="H441">IF(C441="","",XLOOKUP(C441,'Master Data'!K:K,'Master Data'!O:O,"Input in Master Data",0,1))</f>
        <v/>
      </c>
      <c r="I441" s="341" t="str">
        <f t="array" ref="I441">if(U441="","",XLOOKUP(U441,Master[Company],Master[Blow],"Unknown",0,1))</f>
        <v/>
      </c>
      <c r="J441" s="341" t="str">
        <f t="array" ref="J441">if(U441="","",XLOOKUP(U441,Master[Company],Master[Pigging],"Unknown",0,1))</f>
        <v/>
      </c>
      <c r="K441" s="341" t="str">
        <f t="array" ref="K441">if(U441="","",XLOOKUP(U441,Master[Company],Master[Load Method],"Unknown",0,1))</f>
        <v/>
      </c>
      <c r="L441" s="341" t="str">
        <f t="array" ref="L441">if(U441="","",XLOOKUP(U441,Master[Company],Master[Line Distance],"Unknown",0,1))</f>
        <v/>
      </c>
      <c r="M441" s="394"/>
      <c r="N441" s="341"/>
      <c r="O441" s="341"/>
      <c r="P441" s="341" t="str">
        <f t="array" ref="P441">if(U441="","",XLOOKUP(U441,Master[Company],Master[Terms],"NA",0,1))</f>
        <v/>
      </c>
      <c r="Q441" s="341" t="str">
        <f t="shared" si="14"/>
        <v/>
      </c>
      <c r="R441" s="341" t="str">
        <f t="array" ref="R441">if(U441="","",XLOOKUP(U441,Master[Company],Master[Group],"NA",0,1))</f>
        <v/>
      </c>
      <c r="S441" s="341" t="str">
        <f t="array" ref="S441">if(U441="","",XLOOKUP(U441,Master[Company],Master[Loading Location],"NA",0,1))</f>
        <v/>
      </c>
      <c r="T441" s="341" t="str">
        <f t="array" ref="T441">if(U441="","",XLOOKUP(U441,Master[Company],Master[Acronym],"NA",0,1))</f>
        <v/>
      </c>
      <c r="U441" s="341"/>
      <c r="V441" s="342"/>
      <c r="W441" s="342"/>
      <c r="X441" s="341"/>
      <c r="Y441" s="341" t="str">
        <f t="shared" si="11"/>
        <v/>
      </c>
      <c r="Z441" s="341"/>
      <c r="AA441" s="341"/>
      <c r="AB441" s="341"/>
      <c r="AC441" s="401"/>
      <c r="AD441" s="563"/>
      <c r="AE441" s="564"/>
      <c r="AF441" s="564"/>
      <c r="AG441" s="564"/>
      <c r="AH441" s="564"/>
      <c r="AI441" s="564"/>
      <c r="AJ441" s="564"/>
      <c r="AK441" s="565"/>
      <c r="AL441" s="564"/>
      <c r="AM441" s="564"/>
      <c r="AN441" s="564"/>
      <c r="AO441" s="564"/>
      <c r="AP441" s="564"/>
      <c r="AQ441" s="564"/>
      <c r="AR441" s="564"/>
      <c r="AS441" s="564"/>
      <c r="AT441" s="394"/>
      <c r="AU441" s="306"/>
      <c r="AV441" s="306"/>
      <c r="AW441" s="394"/>
      <c r="AX441" s="401"/>
      <c r="AY441" s="341"/>
      <c r="AZ441" s="341"/>
      <c r="BA441" s="341"/>
      <c r="BB441" s="341"/>
      <c r="BC441" s="393"/>
      <c r="BD441" s="341"/>
      <c r="BE441" s="341"/>
      <c r="BF441" s="341"/>
      <c r="BG441" s="402"/>
      <c r="BH441" s="403"/>
      <c r="BI441" s="405"/>
      <c r="BJ441" s="405"/>
      <c r="BK441" s="405"/>
      <c r="BL441" s="405"/>
      <c r="BM441" s="514"/>
    </row>
    <row r="442" ht="18.75" customHeight="1">
      <c r="A442" s="336" t="str">
        <f t="shared" si="12"/>
        <v/>
      </c>
      <c r="B442" s="506"/>
      <c r="C442" s="559"/>
      <c r="D442" s="560" t="str">
        <f t="shared" si="13"/>
        <v/>
      </c>
      <c r="E442" s="401"/>
      <c r="F442" s="394"/>
      <c r="G442" s="341" t="str">
        <f t="array" ref="G442">IF(C442="","",XLOOKUP(C442,'Master Data'!K:K,'Master Data'!N:N,"Input in Master Data",0,1))</f>
        <v/>
      </c>
      <c r="H442" s="341" t="str">
        <f t="array" ref="H442">IF(C442="","",XLOOKUP(C442,'Master Data'!K:K,'Master Data'!O:O,"Input in Master Data",0,1))</f>
        <v/>
      </c>
      <c r="I442" s="341" t="str">
        <f t="array" ref="I442">if(U442="","",XLOOKUP(U442,Master[Company],Master[Blow],"Unknown",0,1))</f>
        <v/>
      </c>
      <c r="J442" s="341" t="str">
        <f t="array" ref="J442">if(U442="","",XLOOKUP(U442,Master[Company],Master[Pigging],"Unknown",0,1))</f>
        <v/>
      </c>
      <c r="K442" s="341" t="str">
        <f t="array" ref="K442">if(U442="","",XLOOKUP(U442,Master[Company],Master[Load Method],"Unknown",0,1))</f>
        <v/>
      </c>
      <c r="L442" s="341" t="str">
        <f t="array" ref="L442">if(U442="","",XLOOKUP(U442,Master[Company],Master[Line Distance],"Unknown",0,1))</f>
        <v/>
      </c>
      <c r="M442" s="394"/>
      <c r="N442" s="341"/>
      <c r="O442" s="341"/>
      <c r="P442" s="341" t="str">
        <f t="array" ref="P442">if(U442="","",XLOOKUP(U442,Master[Company],Master[Terms],"NA",0,1))</f>
        <v/>
      </c>
      <c r="Q442" s="341" t="str">
        <f t="shared" si="14"/>
        <v/>
      </c>
      <c r="R442" s="341" t="str">
        <f t="array" ref="R442">if(U442="","",XLOOKUP(U442,Master[Company],Master[Group],"NA",0,1))</f>
        <v/>
      </c>
      <c r="S442" s="341" t="str">
        <f t="array" ref="S442">if(U442="","",XLOOKUP(U442,Master[Company],Master[Loading Location],"NA",0,1))</f>
        <v/>
      </c>
      <c r="T442" s="341" t="str">
        <f t="array" ref="T442">if(U442="","",XLOOKUP(U442,Master[Company],Master[Acronym],"NA",0,1))</f>
        <v/>
      </c>
      <c r="U442" s="341"/>
      <c r="V442" s="342"/>
      <c r="W442" s="342"/>
      <c r="X442" s="341"/>
      <c r="Y442" s="341" t="str">
        <f t="shared" si="11"/>
        <v/>
      </c>
      <c r="Z442" s="341"/>
      <c r="AA442" s="341"/>
      <c r="AB442" s="341"/>
      <c r="AC442" s="401"/>
      <c r="AD442" s="563"/>
      <c r="AE442" s="564"/>
      <c r="AF442" s="564"/>
      <c r="AG442" s="564"/>
      <c r="AH442" s="564"/>
      <c r="AI442" s="564"/>
      <c r="AJ442" s="564"/>
      <c r="AK442" s="565"/>
      <c r="AL442" s="564"/>
      <c r="AM442" s="564"/>
      <c r="AN442" s="564"/>
      <c r="AO442" s="564"/>
      <c r="AP442" s="564"/>
      <c r="AQ442" s="564"/>
      <c r="AR442" s="564"/>
      <c r="AS442" s="564"/>
      <c r="AT442" s="394"/>
      <c r="AU442" s="306"/>
      <c r="AV442" s="306"/>
      <c r="AW442" s="394"/>
      <c r="AX442" s="401"/>
      <c r="AY442" s="341"/>
      <c r="AZ442" s="341"/>
      <c r="BA442" s="341"/>
      <c r="BB442" s="341"/>
      <c r="BC442" s="393"/>
      <c r="BD442" s="341"/>
      <c r="BE442" s="341"/>
      <c r="BF442" s="341"/>
      <c r="BG442" s="402"/>
      <c r="BH442" s="403"/>
      <c r="BI442" s="405"/>
      <c r="BJ442" s="405"/>
      <c r="BK442" s="405"/>
      <c r="BL442" s="405"/>
      <c r="BM442" s="514"/>
    </row>
    <row r="443" ht="18.75" customHeight="1">
      <c r="A443" s="336" t="str">
        <f t="shared" si="12"/>
        <v/>
      </c>
      <c r="B443" s="506"/>
      <c r="C443" s="559"/>
      <c r="D443" s="560" t="str">
        <f t="shared" si="13"/>
        <v/>
      </c>
      <c r="E443" s="401"/>
      <c r="F443" s="394"/>
      <c r="G443" s="341" t="str">
        <f t="array" ref="G443">IF(C443="","",XLOOKUP(C443,'Master Data'!K:K,'Master Data'!N:N,"Input in Master Data",0,1))</f>
        <v/>
      </c>
      <c r="H443" s="341" t="str">
        <f t="array" ref="H443">IF(C443="","",XLOOKUP(C443,'Master Data'!K:K,'Master Data'!O:O,"Input in Master Data",0,1))</f>
        <v/>
      </c>
      <c r="I443" s="341" t="str">
        <f t="array" ref="I443">if(U443="","",XLOOKUP(U443,Master[Company],Master[Blow],"Unknown",0,1))</f>
        <v/>
      </c>
      <c r="J443" s="341" t="str">
        <f t="array" ref="J443">if(U443="","",XLOOKUP(U443,Master[Company],Master[Pigging],"Unknown",0,1))</f>
        <v/>
      </c>
      <c r="K443" s="341" t="str">
        <f t="array" ref="K443">if(U443="","",XLOOKUP(U443,Master[Company],Master[Load Method],"Unknown",0,1))</f>
        <v/>
      </c>
      <c r="L443" s="341" t="str">
        <f t="array" ref="L443">if(U443="","",XLOOKUP(U443,Master[Company],Master[Line Distance],"Unknown",0,1))</f>
        <v/>
      </c>
      <c r="M443" s="394"/>
      <c r="N443" s="341"/>
      <c r="O443" s="341"/>
      <c r="P443" s="341" t="str">
        <f t="array" ref="P443">if(U443="","",XLOOKUP(U443,Master[Company],Master[Terms],"NA",0,1))</f>
        <v/>
      </c>
      <c r="Q443" s="341" t="str">
        <f t="shared" si="14"/>
        <v/>
      </c>
      <c r="R443" s="341" t="str">
        <f t="array" ref="R443">if(U443="","",XLOOKUP(U443,Master[Company],Master[Group],"NA",0,1))</f>
        <v/>
      </c>
      <c r="S443" s="341" t="str">
        <f t="array" ref="S443">if(U443="","",XLOOKUP(U443,Master[Company],Master[Loading Location],"NA",0,1))</f>
        <v/>
      </c>
      <c r="T443" s="341" t="str">
        <f t="array" ref="T443">if(U443="","",XLOOKUP(U443,Master[Company],Master[Acronym],"NA",0,1))</f>
        <v/>
      </c>
      <c r="U443" s="341"/>
      <c r="V443" s="342"/>
      <c r="W443" s="342"/>
      <c r="X443" s="341"/>
      <c r="Y443" s="341" t="str">
        <f t="shared" si="11"/>
        <v/>
      </c>
      <c r="Z443" s="341"/>
      <c r="AA443" s="341"/>
      <c r="AB443" s="341"/>
      <c r="AC443" s="401"/>
      <c r="AD443" s="563"/>
      <c r="AE443" s="564"/>
      <c r="AF443" s="564"/>
      <c r="AG443" s="564"/>
      <c r="AH443" s="564"/>
      <c r="AI443" s="564"/>
      <c r="AJ443" s="564"/>
      <c r="AK443" s="565"/>
      <c r="AL443" s="564"/>
      <c r="AM443" s="564"/>
      <c r="AN443" s="564"/>
      <c r="AO443" s="564"/>
      <c r="AP443" s="564"/>
      <c r="AQ443" s="564"/>
      <c r="AR443" s="564"/>
      <c r="AS443" s="564"/>
      <c r="AT443" s="394"/>
      <c r="AU443" s="306"/>
      <c r="AV443" s="306"/>
      <c r="AW443" s="394"/>
      <c r="AX443" s="401"/>
      <c r="AY443" s="341"/>
      <c r="AZ443" s="341"/>
      <c r="BA443" s="341"/>
      <c r="BB443" s="341"/>
      <c r="BC443" s="393"/>
      <c r="BD443" s="341"/>
      <c r="BE443" s="341"/>
      <c r="BF443" s="341"/>
      <c r="BG443" s="402"/>
      <c r="BH443" s="403"/>
      <c r="BI443" s="405"/>
      <c r="BJ443" s="405"/>
      <c r="BK443" s="405"/>
      <c r="BL443" s="405"/>
      <c r="BM443" s="514"/>
    </row>
    <row r="444" ht="18.75" customHeight="1">
      <c r="A444" s="336" t="str">
        <f t="shared" si="12"/>
        <v/>
      </c>
      <c r="B444" s="506"/>
      <c r="C444" s="559"/>
      <c r="D444" s="560" t="str">
        <f t="shared" si="13"/>
        <v/>
      </c>
      <c r="E444" s="401"/>
      <c r="F444" s="394"/>
      <c r="G444" s="341" t="str">
        <f t="array" ref="G444">IF(C444="","",XLOOKUP(C444,'Master Data'!K:K,'Master Data'!N:N,"Input in Master Data",0,1))</f>
        <v/>
      </c>
      <c r="H444" s="341" t="str">
        <f t="array" ref="H444">IF(C444="","",XLOOKUP(C444,'Master Data'!K:K,'Master Data'!O:O,"Input in Master Data",0,1))</f>
        <v/>
      </c>
      <c r="I444" s="341" t="str">
        <f t="array" ref="I444">if(U444="","",XLOOKUP(U444,Master[Company],Master[Blow],"Unknown",0,1))</f>
        <v/>
      </c>
      <c r="J444" s="341" t="str">
        <f t="array" ref="J444">if(U444="","",XLOOKUP(U444,Master[Company],Master[Pigging],"Unknown",0,1))</f>
        <v/>
      </c>
      <c r="K444" s="341" t="str">
        <f t="array" ref="K444">if(U444="","",XLOOKUP(U444,Master[Company],Master[Load Method],"Unknown",0,1))</f>
        <v/>
      </c>
      <c r="L444" s="341" t="str">
        <f t="array" ref="L444">if(U444="","",XLOOKUP(U444,Master[Company],Master[Line Distance],"Unknown",0,1))</f>
        <v/>
      </c>
      <c r="M444" s="394"/>
      <c r="N444" s="341"/>
      <c r="O444" s="341"/>
      <c r="P444" s="341" t="str">
        <f t="array" ref="P444">if(U444="","",XLOOKUP(U444,Master[Company],Master[Terms],"NA",0,1))</f>
        <v/>
      </c>
      <c r="Q444" s="341" t="str">
        <f t="shared" si="14"/>
        <v/>
      </c>
      <c r="R444" s="341" t="str">
        <f t="array" ref="R444">if(U444="","",XLOOKUP(U444,Master[Company],Master[Group],"NA",0,1))</f>
        <v/>
      </c>
      <c r="S444" s="341" t="str">
        <f t="array" ref="S444">if(U444="","",XLOOKUP(U444,Master[Company],Master[Loading Location],"NA",0,1))</f>
        <v/>
      </c>
      <c r="T444" s="341" t="str">
        <f t="array" ref="T444">if(U444="","",XLOOKUP(U444,Master[Company],Master[Acronym],"NA",0,1))</f>
        <v/>
      </c>
      <c r="U444" s="341"/>
      <c r="V444" s="342"/>
      <c r="W444" s="342"/>
      <c r="X444" s="341"/>
      <c r="Y444" s="341" t="str">
        <f t="shared" si="11"/>
        <v/>
      </c>
      <c r="Z444" s="341"/>
      <c r="AA444" s="341"/>
      <c r="AB444" s="341"/>
      <c r="AC444" s="401"/>
      <c r="AD444" s="563"/>
      <c r="AE444" s="564"/>
      <c r="AF444" s="564"/>
      <c r="AG444" s="564"/>
      <c r="AH444" s="564"/>
      <c r="AI444" s="564"/>
      <c r="AJ444" s="564"/>
      <c r="AK444" s="565"/>
      <c r="AL444" s="564"/>
      <c r="AM444" s="564"/>
      <c r="AN444" s="564"/>
      <c r="AO444" s="564"/>
      <c r="AP444" s="564"/>
      <c r="AQ444" s="564"/>
      <c r="AR444" s="564"/>
      <c r="AS444" s="564"/>
      <c r="AT444" s="394"/>
      <c r="AU444" s="306"/>
      <c r="AV444" s="306"/>
      <c r="AW444" s="394"/>
      <c r="AX444" s="401"/>
      <c r="AY444" s="341"/>
      <c r="AZ444" s="341"/>
      <c r="BA444" s="341"/>
      <c r="BB444" s="341"/>
      <c r="BC444" s="393"/>
      <c r="BD444" s="341"/>
      <c r="BE444" s="341"/>
      <c r="BF444" s="341"/>
      <c r="BG444" s="402"/>
      <c r="BH444" s="403"/>
      <c r="BI444" s="405"/>
      <c r="BJ444" s="405"/>
      <c r="BK444" s="405"/>
      <c r="BL444" s="405"/>
      <c r="BM444" s="514"/>
    </row>
    <row r="445" ht="18.75" customHeight="1">
      <c r="A445" s="336" t="str">
        <f t="shared" si="12"/>
        <v/>
      </c>
      <c r="B445" s="506"/>
      <c r="C445" s="559"/>
      <c r="D445" s="560" t="str">
        <f t="shared" si="13"/>
        <v/>
      </c>
      <c r="E445" s="401"/>
      <c r="F445" s="394"/>
      <c r="G445" s="341" t="str">
        <f t="array" ref="G445">IF(C445="","",XLOOKUP(C445,'Master Data'!K:K,'Master Data'!N:N,"Input in Master Data",0,1))</f>
        <v/>
      </c>
      <c r="H445" s="341" t="str">
        <f t="array" ref="H445">IF(C445="","",XLOOKUP(C445,'Master Data'!K:K,'Master Data'!O:O,"Input in Master Data",0,1))</f>
        <v/>
      </c>
      <c r="I445" s="341" t="str">
        <f t="array" ref="I445">if(U445="","",XLOOKUP(U445,Master[Company],Master[Blow],"Unknown",0,1))</f>
        <v/>
      </c>
      <c r="J445" s="341" t="str">
        <f t="array" ref="J445">if(U445="","",XLOOKUP(U445,Master[Company],Master[Pigging],"Unknown",0,1))</f>
        <v/>
      </c>
      <c r="K445" s="341" t="str">
        <f t="array" ref="K445">if(U445="","",XLOOKUP(U445,Master[Company],Master[Load Method],"Unknown",0,1))</f>
        <v/>
      </c>
      <c r="L445" s="341" t="str">
        <f t="array" ref="L445">if(U445="","",XLOOKUP(U445,Master[Company],Master[Line Distance],"Unknown",0,1))</f>
        <v/>
      </c>
      <c r="M445" s="394"/>
      <c r="N445" s="341"/>
      <c r="O445" s="341"/>
      <c r="P445" s="341" t="str">
        <f t="array" ref="P445">if(U445="","",XLOOKUP(U445,Master[Company],Master[Terms],"NA",0,1))</f>
        <v/>
      </c>
      <c r="Q445" s="341" t="str">
        <f t="shared" si="14"/>
        <v/>
      </c>
      <c r="R445" s="341" t="str">
        <f t="array" ref="R445">if(U445="","",XLOOKUP(U445,Master[Company],Master[Group],"NA",0,1))</f>
        <v/>
      </c>
      <c r="S445" s="341" t="str">
        <f t="array" ref="S445">if(U445="","",XLOOKUP(U445,Master[Company],Master[Loading Location],"NA",0,1))</f>
        <v/>
      </c>
      <c r="T445" s="341" t="str">
        <f t="array" ref="T445">if(U445="","",XLOOKUP(U445,Master[Company],Master[Acronym],"NA",0,1))</f>
        <v/>
      </c>
      <c r="U445" s="341"/>
      <c r="V445" s="342"/>
      <c r="W445" s="342"/>
      <c r="X445" s="341"/>
      <c r="Y445" s="341" t="str">
        <f t="shared" si="11"/>
        <v/>
      </c>
      <c r="Z445" s="341"/>
      <c r="AA445" s="341"/>
      <c r="AB445" s="341"/>
      <c r="AC445" s="401"/>
      <c r="AD445" s="563"/>
      <c r="AE445" s="564"/>
      <c r="AF445" s="564"/>
      <c r="AG445" s="564"/>
      <c r="AH445" s="564"/>
      <c r="AI445" s="564"/>
      <c r="AJ445" s="564"/>
      <c r="AK445" s="565"/>
      <c r="AL445" s="564"/>
      <c r="AM445" s="564"/>
      <c r="AN445" s="564"/>
      <c r="AO445" s="564"/>
      <c r="AP445" s="564"/>
      <c r="AQ445" s="564"/>
      <c r="AR445" s="564"/>
      <c r="AS445" s="564"/>
      <c r="AT445" s="394"/>
      <c r="AU445" s="306"/>
      <c r="AV445" s="306"/>
      <c r="AW445" s="394"/>
      <c r="AX445" s="401"/>
      <c r="AY445" s="341"/>
      <c r="AZ445" s="341"/>
      <c r="BA445" s="341"/>
      <c r="BB445" s="341"/>
      <c r="BC445" s="393"/>
      <c r="BD445" s="341"/>
      <c r="BE445" s="341"/>
      <c r="BF445" s="341"/>
      <c r="BG445" s="402"/>
      <c r="BH445" s="403"/>
      <c r="BI445" s="405"/>
      <c r="BJ445" s="405"/>
      <c r="BK445" s="405"/>
      <c r="BL445" s="405"/>
      <c r="BM445" s="514"/>
    </row>
    <row r="446" ht="18.75" customHeight="1">
      <c r="A446" s="336" t="str">
        <f t="shared" si="12"/>
        <v/>
      </c>
      <c r="B446" s="506"/>
      <c r="C446" s="559"/>
      <c r="D446" s="560" t="str">
        <f t="shared" si="13"/>
        <v/>
      </c>
      <c r="E446" s="401"/>
      <c r="F446" s="394"/>
      <c r="G446" s="341" t="str">
        <f t="array" ref="G446">IF(C446="","",XLOOKUP(C446,'Master Data'!K:K,'Master Data'!N:N,"Input in Master Data",0,1))</f>
        <v/>
      </c>
      <c r="H446" s="341" t="str">
        <f t="array" ref="H446">IF(C446="","",XLOOKUP(C446,'Master Data'!K:K,'Master Data'!O:O,"Input in Master Data",0,1))</f>
        <v/>
      </c>
      <c r="I446" s="341" t="str">
        <f t="array" ref="I446">if(U446="","",XLOOKUP(U446,Master[Company],Master[Blow],"Unknown",0,1))</f>
        <v/>
      </c>
      <c r="J446" s="341" t="str">
        <f t="array" ref="J446">if(U446="","",XLOOKUP(U446,Master[Company],Master[Pigging],"Unknown",0,1))</f>
        <v/>
      </c>
      <c r="K446" s="341" t="str">
        <f t="array" ref="K446">if(U446="","",XLOOKUP(U446,Master[Company],Master[Load Method],"Unknown",0,1))</f>
        <v/>
      </c>
      <c r="L446" s="341" t="str">
        <f t="array" ref="L446">if(U446="","",XLOOKUP(U446,Master[Company],Master[Line Distance],"Unknown",0,1))</f>
        <v/>
      </c>
      <c r="M446" s="394"/>
      <c r="N446" s="341"/>
      <c r="O446" s="341"/>
      <c r="P446" s="341" t="str">
        <f t="array" ref="P446">if(U446="","",XLOOKUP(U446,Master[Company],Master[Terms],"NA",0,1))</f>
        <v/>
      </c>
      <c r="Q446" s="341" t="str">
        <f t="shared" si="14"/>
        <v/>
      </c>
      <c r="R446" s="341" t="str">
        <f t="array" ref="R446">if(U446="","",XLOOKUP(U446,Master[Company],Master[Group],"NA",0,1))</f>
        <v/>
      </c>
      <c r="S446" s="341" t="str">
        <f t="array" ref="S446">if(U446="","",XLOOKUP(U446,Master[Company],Master[Loading Location],"NA",0,1))</f>
        <v/>
      </c>
      <c r="T446" s="341" t="str">
        <f t="array" ref="T446">if(U446="","",XLOOKUP(U446,Master[Company],Master[Acronym],"NA",0,1))</f>
        <v/>
      </c>
      <c r="U446" s="341"/>
      <c r="V446" s="342"/>
      <c r="W446" s="342"/>
      <c r="X446" s="341"/>
      <c r="Y446" s="341" t="str">
        <f t="shared" si="11"/>
        <v/>
      </c>
      <c r="Z446" s="341"/>
      <c r="AA446" s="341"/>
      <c r="AB446" s="341"/>
      <c r="AC446" s="401"/>
      <c r="AD446" s="563"/>
      <c r="AE446" s="564"/>
      <c r="AF446" s="564"/>
      <c r="AG446" s="564"/>
      <c r="AH446" s="564"/>
      <c r="AI446" s="564"/>
      <c r="AJ446" s="564"/>
      <c r="AK446" s="565"/>
      <c r="AL446" s="564"/>
      <c r="AM446" s="564"/>
      <c r="AN446" s="564"/>
      <c r="AO446" s="564"/>
      <c r="AP446" s="564"/>
      <c r="AQ446" s="564"/>
      <c r="AR446" s="564"/>
      <c r="AS446" s="564"/>
      <c r="AT446" s="394"/>
      <c r="AU446" s="306"/>
      <c r="AV446" s="306"/>
      <c r="AW446" s="394"/>
      <c r="AX446" s="401"/>
      <c r="AY446" s="341"/>
      <c r="AZ446" s="341"/>
      <c r="BA446" s="341"/>
      <c r="BB446" s="341"/>
      <c r="BC446" s="393"/>
      <c r="BD446" s="341"/>
      <c r="BE446" s="341"/>
      <c r="BF446" s="341"/>
      <c r="BG446" s="402"/>
      <c r="BH446" s="403"/>
      <c r="BI446" s="405"/>
      <c r="BJ446" s="405"/>
      <c r="BK446" s="405"/>
      <c r="BL446" s="405"/>
      <c r="BM446" s="514"/>
    </row>
    <row r="447" ht="18.75" customHeight="1">
      <c r="A447" s="336" t="str">
        <f t="shared" si="12"/>
        <v/>
      </c>
      <c r="B447" s="506"/>
      <c r="C447" s="559"/>
      <c r="D447" s="560" t="str">
        <f t="shared" si="13"/>
        <v/>
      </c>
      <c r="E447" s="401"/>
      <c r="F447" s="394"/>
      <c r="G447" s="341" t="str">
        <f t="array" ref="G447">IF(C447="","",XLOOKUP(C447,'Master Data'!K:K,'Master Data'!N:N,"Input in Master Data",0,1))</f>
        <v/>
      </c>
      <c r="H447" s="341" t="str">
        <f t="array" ref="H447">IF(C447="","",XLOOKUP(C447,'Master Data'!K:K,'Master Data'!O:O,"Input in Master Data",0,1))</f>
        <v/>
      </c>
      <c r="I447" s="341" t="str">
        <f t="array" ref="I447">if(U447="","",XLOOKUP(U447,Master[Company],Master[Blow],"Unknown",0,1))</f>
        <v/>
      </c>
      <c r="J447" s="341" t="str">
        <f t="array" ref="J447">if(U447="","",XLOOKUP(U447,Master[Company],Master[Pigging],"Unknown",0,1))</f>
        <v/>
      </c>
      <c r="K447" s="341" t="str">
        <f t="array" ref="K447">if(U447="","",XLOOKUP(U447,Master[Company],Master[Load Method],"Unknown",0,1))</f>
        <v/>
      </c>
      <c r="L447" s="341" t="str">
        <f t="array" ref="L447">if(U447="","",XLOOKUP(U447,Master[Company],Master[Line Distance],"Unknown",0,1))</f>
        <v/>
      </c>
      <c r="M447" s="394"/>
      <c r="N447" s="341"/>
      <c r="O447" s="341"/>
      <c r="P447" s="341" t="str">
        <f t="array" ref="P447">if(U447="","",XLOOKUP(U447,Master[Company],Master[Terms],"NA",0,1))</f>
        <v/>
      </c>
      <c r="Q447" s="341" t="str">
        <f t="shared" si="14"/>
        <v/>
      </c>
      <c r="R447" s="341" t="str">
        <f t="array" ref="R447">if(U447="","",XLOOKUP(U447,Master[Company],Master[Group],"NA",0,1))</f>
        <v/>
      </c>
      <c r="S447" s="341" t="str">
        <f t="array" ref="S447">if(U447="","",XLOOKUP(U447,Master[Company],Master[Loading Location],"NA",0,1))</f>
        <v/>
      </c>
      <c r="T447" s="341" t="str">
        <f t="array" ref="T447">if(U447="","",XLOOKUP(U447,Master[Company],Master[Acronym],"NA",0,1))</f>
        <v/>
      </c>
      <c r="U447" s="341"/>
      <c r="V447" s="342"/>
      <c r="W447" s="342"/>
      <c r="X447" s="341"/>
      <c r="Y447" s="341" t="str">
        <f t="shared" si="11"/>
        <v/>
      </c>
      <c r="Z447" s="341"/>
      <c r="AA447" s="341"/>
      <c r="AB447" s="341"/>
      <c r="AC447" s="401"/>
      <c r="AD447" s="563"/>
      <c r="AE447" s="564"/>
      <c r="AF447" s="564"/>
      <c r="AG447" s="564"/>
      <c r="AH447" s="564"/>
      <c r="AI447" s="564"/>
      <c r="AJ447" s="564"/>
      <c r="AK447" s="565"/>
      <c r="AL447" s="564"/>
      <c r="AM447" s="564"/>
      <c r="AN447" s="564"/>
      <c r="AO447" s="564"/>
      <c r="AP447" s="564"/>
      <c r="AQ447" s="564"/>
      <c r="AR447" s="564"/>
      <c r="AS447" s="564"/>
      <c r="AT447" s="394"/>
      <c r="AU447" s="306"/>
      <c r="AV447" s="306"/>
      <c r="AW447" s="394"/>
      <c r="AX447" s="401"/>
      <c r="AY447" s="341"/>
      <c r="AZ447" s="341"/>
      <c r="BA447" s="341"/>
      <c r="BB447" s="341"/>
      <c r="BC447" s="393"/>
      <c r="BD447" s="341"/>
      <c r="BE447" s="341"/>
      <c r="BF447" s="341"/>
      <c r="BG447" s="402"/>
      <c r="BH447" s="403"/>
      <c r="BI447" s="405"/>
      <c r="BJ447" s="405"/>
      <c r="BK447" s="405"/>
      <c r="BL447" s="405"/>
      <c r="BM447" s="514"/>
    </row>
    <row r="448" ht="18.75" customHeight="1">
      <c r="A448" s="336" t="str">
        <f t="shared" si="12"/>
        <v/>
      </c>
      <c r="B448" s="506"/>
      <c r="C448" s="559"/>
      <c r="D448" s="560" t="str">
        <f t="shared" si="13"/>
        <v/>
      </c>
      <c r="E448" s="401"/>
      <c r="F448" s="394"/>
      <c r="G448" s="341" t="str">
        <f t="array" ref="G448">IF(C448="","",XLOOKUP(C448,'Master Data'!K:K,'Master Data'!N:N,"Input in Master Data",0,1))</f>
        <v/>
      </c>
      <c r="H448" s="341" t="str">
        <f t="array" ref="H448">IF(C448="","",XLOOKUP(C448,'Master Data'!K:K,'Master Data'!O:O,"Input in Master Data",0,1))</f>
        <v/>
      </c>
      <c r="I448" s="341" t="str">
        <f t="array" ref="I448">if(U448="","",XLOOKUP(U448,Master[Company],Master[Blow],"Unknown",0,1))</f>
        <v/>
      </c>
      <c r="J448" s="341" t="str">
        <f t="array" ref="J448">if(U448="","",XLOOKUP(U448,Master[Company],Master[Pigging],"Unknown",0,1))</f>
        <v/>
      </c>
      <c r="K448" s="341" t="str">
        <f t="array" ref="K448">if(U448="","",XLOOKUP(U448,Master[Company],Master[Load Method],"Unknown",0,1))</f>
        <v/>
      </c>
      <c r="L448" s="341" t="str">
        <f t="array" ref="L448">if(U448="","",XLOOKUP(U448,Master[Company],Master[Line Distance],"Unknown",0,1))</f>
        <v/>
      </c>
      <c r="M448" s="394"/>
      <c r="N448" s="341"/>
      <c r="O448" s="341"/>
      <c r="P448" s="341" t="str">
        <f t="array" ref="P448">if(U448="","",XLOOKUP(U448,Master[Company],Master[Terms],"NA",0,1))</f>
        <v/>
      </c>
      <c r="Q448" s="341" t="str">
        <f t="shared" si="14"/>
        <v/>
      </c>
      <c r="R448" s="341" t="str">
        <f t="array" ref="R448">if(U448="","",XLOOKUP(U448,Master[Company],Master[Group],"NA",0,1))</f>
        <v/>
      </c>
      <c r="S448" s="341" t="str">
        <f t="array" ref="S448">if(U448="","",XLOOKUP(U448,Master[Company],Master[Loading Location],"NA",0,1))</f>
        <v/>
      </c>
      <c r="T448" s="341" t="str">
        <f t="array" ref="T448">if(U448="","",XLOOKUP(U448,Master[Company],Master[Acronym],"NA",0,1))</f>
        <v/>
      </c>
      <c r="U448" s="341"/>
      <c r="V448" s="342"/>
      <c r="W448" s="342"/>
      <c r="X448" s="341"/>
      <c r="Y448" s="341" t="str">
        <f t="shared" si="11"/>
        <v/>
      </c>
      <c r="Z448" s="341"/>
      <c r="AA448" s="341"/>
      <c r="AB448" s="341"/>
      <c r="AC448" s="401"/>
      <c r="AD448" s="563"/>
      <c r="AE448" s="564"/>
      <c r="AF448" s="564"/>
      <c r="AG448" s="564"/>
      <c r="AH448" s="564"/>
      <c r="AI448" s="564"/>
      <c r="AJ448" s="564"/>
      <c r="AK448" s="565"/>
      <c r="AL448" s="564"/>
      <c r="AM448" s="564"/>
      <c r="AN448" s="564"/>
      <c r="AO448" s="564"/>
      <c r="AP448" s="564"/>
      <c r="AQ448" s="564"/>
      <c r="AR448" s="564"/>
      <c r="AS448" s="564"/>
      <c r="AT448" s="394"/>
      <c r="AU448" s="306"/>
      <c r="AV448" s="306"/>
      <c r="AW448" s="394"/>
      <c r="AX448" s="401"/>
      <c r="AY448" s="341"/>
      <c r="AZ448" s="341"/>
      <c r="BA448" s="341"/>
      <c r="BB448" s="341"/>
      <c r="BC448" s="393"/>
      <c r="BD448" s="341"/>
      <c r="BE448" s="341"/>
      <c r="BF448" s="341"/>
      <c r="BG448" s="402"/>
      <c r="BH448" s="403"/>
      <c r="BI448" s="405"/>
      <c r="BJ448" s="405"/>
      <c r="BK448" s="405"/>
      <c r="BL448" s="405"/>
      <c r="BM448" s="514"/>
    </row>
    <row r="449" ht="18.75" customHeight="1">
      <c r="A449" s="336" t="str">
        <f t="shared" si="12"/>
        <v/>
      </c>
      <c r="B449" s="506"/>
      <c r="C449" s="559"/>
      <c r="D449" s="560" t="str">
        <f t="shared" si="13"/>
        <v/>
      </c>
      <c r="E449" s="401"/>
      <c r="F449" s="394"/>
      <c r="G449" s="341" t="str">
        <f t="array" ref="G449">IF(C449="","",XLOOKUP(C449,'Master Data'!K:K,'Master Data'!N:N,"Input in Master Data",0,1))</f>
        <v/>
      </c>
      <c r="H449" s="341" t="str">
        <f t="array" ref="H449">IF(C449="","",XLOOKUP(C449,'Master Data'!K:K,'Master Data'!O:O,"Input in Master Data",0,1))</f>
        <v/>
      </c>
      <c r="I449" s="341" t="str">
        <f t="array" ref="I449">if(U449="","",XLOOKUP(U449,Master[Company],Master[Blow],"Unknown",0,1))</f>
        <v/>
      </c>
      <c r="J449" s="341" t="str">
        <f t="array" ref="J449">if(U449="","",XLOOKUP(U449,Master[Company],Master[Pigging],"Unknown",0,1))</f>
        <v/>
      </c>
      <c r="K449" s="341" t="str">
        <f t="array" ref="K449">if(U449="","",XLOOKUP(U449,Master[Company],Master[Load Method],"Unknown",0,1))</f>
        <v/>
      </c>
      <c r="L449" s="341" t="str">
        <f t="array" ref="L449">if(U449="","",XLOOKUP(U449,Master[Company],Master[Line Distance],"Unknown",0,1))</f>
        <v/>
      </c>
      <c r="M449" s="394"/>
      <c r="N449" s="341"/>
      <c r="O449" s="341"/>
      <c r="P449" s="341" t="str">
        <f t="array" ref="P449">if(U449="","",XLOOKUP(U449,Master[Company],Master[Terms],"NA",0,1))</f>
        <v/>
      </c>
      <c r="Q449" s="341" t="str">
        <f t="shared" si="14"/>
        <v/>
      </c>
      <c r="R449" s="341" t="str">
        <f t="array" ref="R449">if(U449="","",XLOOKUP(U449,Master[Company],Master[Group],"NA",0,1))</f>
        <v/>
      </c>
      <c r="S449" s="341" t="str">
        <f t="array" ref="S449">if(U449="","",XLOOKUP(U449,Master[Company],Master[Loading Location],"NA",0,1))</f>
        <v/>
      </c>
      <c r="T449" s="341" t="str">
        <f t="array" ref="T449">if(U449="","",XLOOKUP(U449,Master[Company],Master[Acronym],"NA",0,1))</f>
        <v/>
      </c>
      <c r="U449" s="341"/>
      <c r="V449" s="342"/>
      <c r="W449" s="342"/>
      <c r="X449" s="341"/>
      <c r="Y449" s="341" t="str">
        <f t="shared" si="11"/>
        <v/>
      </c>
      <c r="Z449" s="341"/>
      <c r="AA449" s="341"/>
      <c r="AB449" s="341"/>
      <c r="AC449" s="401"/>
      <c r="AD449" s="563"/>
      <c r="AE449" s="564"/>
      <c r="AF449" s="564"/>
      <c r="AG449" s="564"/>
      <c r="AH449" s="564"/>
      <c r="AI449" s="564"/>
      <c r="AJ449" s="564"/>
      <c r="AK449" s="565"/>
      <c r="AL449" s="564"/>
      <c r="AM449" s="564"/>
      <c r="AN449" s="564"/>
      <c r="AO449" s="564"/>
      <c r="AP449" s="564"/>
      <c r="AQ449" s="564"/>
      <c r="AR449" s="564"/>
      <c r="AS449" s="564"/>
      <c r="AT449" s="394"/>
      <c r="AU449" s="306"/>
      <c r="AV449" s="306"/>
      <c r="AW449" s="394"/>
      <c r="AX449" s="401"/>
      <c r="AY449" s="341"/>
      <c r="AZ449" s="341"/>
      <c r="BA449" s="341"/>
      <c r="BB449" s="341"/>
      <c r="BC449" s="393"/>
      <c r="BD449" s="341"/>
      <c r="BE449" s="341"/>
      <c r="BF449" s="341"/>
      <c r="BG449" s="402"/>
      <c r="BH449" s="403"/>
      <c r="BI449" s="405"/>
      <c r="BJ449" s="405"/>
      <c r="BK449" s="405"/>
      <c r="BL449" s="405"/>
      <c r="BM449" s="514"/>
    </row>
    <row r="450" ht="18.75" customHeight="1">
      <c r="A450" s="336" t="str">
        <f t="shared" si="12"/>
        <v/>
      </c>
      <c r="B450" s="506"/>
      <c r="C450" s="559"/>
      <c r="D450" s="560" t="str">
        <f t="shared" si="13"/>
        <v/>
      </c>
      <c r="E450" s="401"/>
      <c r="F450" s="394"/>
      <c r="G450" s="341" t="str">
        <f t="array" ref="G450">IF(C450="","",XLOOKUP(C450,'Master Data'!K:K,'Master Data'!N:N,"Input in Master Data",0,1))</f>
        <v/>
      </c>
      <c r="H450" s="341" t="str">
        <f t="array" ref="H450">IF(C450="","",XLOOKUP(C450,'Master Data'!K:K,'Master Data'!O:O,"Input in Master Data",0,1))</f>
        <v/>
      </c>
      <c r="I450" s="341" t="str">
        <f t="array" ref="I450">if(U450="","",XLOOKUP(U450,Master[Company],Master[Blow],"Unknown",0,1))</f>
        <v/>
      </c>
      <c r="J450" s="341" t="str">
        <f t="array" ref="J450">if(U450="","",XLOOKUP(U450,Master[Company],Master[Pigging],"Unknown",0,1))</f>
        <v/>
      </c>
      <c r="K450" s="341" t="str">
        <f t="array" ref="K450">if(U450="","",XLOOKUP(U450,Master[Company],Master[Load Method],"Unknown",0,1))</f>
        <v/>
      </c>
      <c r="L450" s="341" t="str">
        <f t="array" ref="L450">if(U450="","",XLOOKUP(U450,Master[Company],Master[Line Distance],"Unknown",0,1))</f>
        <v/>
      </c>
      <c r="M450" s="394"/>
      <c r="N450" s="341"/>
      <c r="O450" s="341"/>
      <c r="P450" s="341" t="str">
        <f t="array" ref="P450">if(U450="","",XLOOKUP(U450,Master[Company],Master[Terms],"NA",0,1))</f>
        <v/>
      </c>
      <c r="Q450" s="341" t="str">
        <f t="shared" si="14"/>
        <v/>
      </c>
      <c r="R450" s="341" t="str">
        <f t="array" ref="R450">if(U450="","",XLOOKUP(U450,Master[Company],Master[Group],"NA",0,1))</f>
        <v/>
      </c>
      <c r="S450" s="341" t="str">
        <f t="array" ref="S450">if(U450="","",XLOOKUP(U450,Master[Company],Master[Loading Location],"NA",0,1))</f>
        <v/>
      </c>
      <c r="T450" s="341" t="str">
        <f t="array" ref="T450">if(U450="","",XLOOKUP(U450,Master[Company],Master[Acronym],"NA",0,1))</f>
        <v/>
      </c>
      <c r="U450" s="341"/>
      <c r="V450" s="342"/>
      <c r="W450" s="342"/>
      <c r="X450" s="341"/>
      <c r="Y450" s="341" t="str">
        <f t="shared" si="11"/>
        <v/>
      </c>
      <c r="Z450" s="341"/>
      <c r="AA450" s="341"/>
      <c r="AB450" s="341"/>
      <c r="AC450" s="401"/>
      <c r="AD450" s="563"/>
      <c r="AE450" s="564"/>
      <c r="AF450" s="564"/>
      <c r="AG450" s="564"/>
      <c r="AH450" s="564"/>
      <c r="AI450" s="564"/>
      <c r="AJ450" s="564"/>
      <c r="AK450" s="565"/>
      <c r="AL450" s="564"/>
      <c r="AM450" s="564"/>
      <c r="AN450" s="564"/>
      <c r="AO450" s="564"/>
      <c r="AP450" s="564"/>
      <c r="AQ450" s="564"/>
      <c r="AR450" s="564"/>
      <c r="AS450" s="564"/>
      <c r="AT450" s="394"/>
      <c r="AU450" s="306"/>
      <c r="AV450" s="306"/>
      <c r="AW450" s="394"/>
      <c r="AX450" s="401"/>
      <c r="AY450" s="341"/>
      <c r="AZ450" s="341"/>
      <c r="BA450" s="341"/>
      <c r="BB450" s="341"/>
      <c r="BC450" s="393"/>
      <c r="BD450" s="341"/>
      <c r="BE450" s="341"/>
      <c r="BF450" s="341"/>
      <c r="BG450" s="402"/>
      <c r="BH450" s="403"/>
      <c r="BI450" s="405"/>
      <c r="BJ450" s="405"/>
      <c r="BK450" s="405"/>
      <c r="BL450" s="405"/>
      <c r="BM450" s="514"/>
    </row>
    <row r="451" ht="18.75" customHeight="1">
      <c r="A451" s="336" t="str">
        <f t="shared" si="12"/>
        <v/>
      </c>
      <c r="B451" s="506"/>
      <c r="C451" s="559"/>
      <c r="D451" s="560" t="str">
        <f t="shared" si="13"/>
        <v/>
      </c>
      <c r="E451" s="401"/>
      <c r="F451" s="394"/>
      <c r="G451" s="341" t="str">
        <f t="array" ref="G451">IF(C451="","",XLOOKUP(C451,'Master Data'!K:K,'Master Data'!N:N,"Input in Master Data",0,1))</f>
        <v/>
      </c>
      <c r="H451" s="341" t="str">
        <f t="array" ref="H451">IF(C451="","",XLOOKUP(C451,'Master Data'!K:K,'Master Data'!O:O,"Input in Master Data",0,1))</f>
        <v/>
      </c>
      <c r="I451" s="341" t="str">
        <f t="array" ref="I451">if(U451="","",XLOOKUP(U451,Master[Company],Master[Blow],"Unknown",0,1))</f>
        <v/>
      </c>
      <c r="J451" s="341" t="str">
        <f t="array" ref="J451">if(U451="","",XLOOKUP(U451,Master[Company],Master[Pigging],"Unknown",0,1))</f>
        <v/>
      </c>
      <c r="K451" s="341" t="str">
        <f t="array" ref="K451">if(U451="","",XLOOKUP(U451,Master[Company],Master[Load Method],"Unknown",0,1))</f>
        <v/>
      </c>
      <c r="L451" s="341" t="str">
        <f t="array" ref="L451">if(U451="","",XLOOKUP(U451,Master[Company],Master[Line Distance],"Unknown",0,1))</f>
        <v/>
      </c>
      <c r="M451" s="394"/>
      <c r="N451" s="341"/>
      <c r="O451" s="341"/>
      <c r="P451" s="341" t="str">
        <f t="array" ref="P451">if(U451="","",XLOOKUP(U451,Master[Company],Master[Terms],"NA",0,1))</f>
        <v/>
      </c>
      <c r="Q451" s="341" t="str">
        <f t="shared" si="14"/>
        <v/>
      </c>
      <c r="R451" s="341" t="str">
        <f t="array" ref="R451">if(U451="","",XLOOKUP(U451,Master[Company],Master[Group],"NA",0,1))</f>
        <v/>
      </c>
      <c r="S451" s="341" t="str">
        <f t="array" ref="S451">if(U451="","",XLOOKUP(U451,Master[Company],Master[Loading Location],"NA",0,1))</f>
        <v/>
      </c>
      <c r="T451" s="341" t="str">
        <f t="array" ref="T451">if(U451="","",XLOOKUP(U451,Master[Company],Master[Acronym],"NA",0,1))</f>
        <v/>
      </c>
      <c r="U451" s="341"/>
      <c r="V451" s="342"/>
      <c r="W451" s="342"/>
      <c r="X451" s="341"/>
      <c r="Y451" s="341" t="str">
        <f t="shared" si="11"/>
        <v/>
      </c>
      <c r="Z451" s="341"/>
      <c r="AA451" s="341"/>
      <c r="AB451" s="341"/>
      <c r="AC451" s="401"/>
      <c r="AD451" s="563"/>
      <c r="AE451" s="564"/>
      <c r="AF451" s="564"/>
      <c r="AG451" s="564"/>
      <c r="AH451" s="564"/>
      <c r="AI451" s="564"/>
      <c r="AJ451" s="564"/>
      <c r="AK451" s="565"/>
      <c r="AL451" s="564"/>
      <c r="AM451" s="564"/>
      <c r="AN451" s="564"/>
      <c r="AO451" s="564"/>
      <c r="AP451" s="564"/>
      <c r="AQ451" s="564"/>
      <c r="AR451" s="564"/>
      <c r="AS451" s="564"/>
      <c r="AT451" s="394"/>
      <c r="AU451" s="306"/>
      <c r="AV451" s="306"/>
      <c r="AW451" s="394"/>
      <c r="AX451" s="401"/>
      <c r="AY451" s="341"/>
      <c r="AZ451" s="341"/>
      <c r="BA451" s="341"/>
      <c r="BB451" s="341"/>
      <c r="BC451" s="393"/>
      <c r="BD451" s="341"/>
      <c r="BE451" s="341"/>
      <c r="BF451" s="341"/>
      <c r="BG451" s="402"/>
      <c r="BH451" s="403"/>
      <c r="BI451" s="405"/>
      <c r="BJ451" s="405"/>
      <c r="BK451" s="405"/>
      <c r="BL451" s="405"/>
      <c r="BM451" s="514"/>
    </row>
    <row r="452" ht="18.75" customHeight="1">
      <c r="A452" s="336" t="str">
        <f t="shared" si="12"/>
        <v/>
      </c>
      <c r="B452" s="506"/>
      <c r="C452" s="559"/>
      <c r="D452" s="560" t="str">
        <f t="shared" si="13"/>
        <v/>
      </c>
      <c r="E452" s="401"/>
      <c r="F452" s="394"/>
      <c r="G452" s="341" t="str">
        <f t="array" ref="G452">IF(C452="","",XLOOKUP(C452,'Master Data'!K:K,'Master Data'!N:N,"Input in Master Data",0,1))</f>
        <v/>
      </c>
      <c r="H452" s="341" t="str">
        <f t="array" ref="H452">IF(C452="","",XLOOKUP(C452,'Master Data'!K:K,'Master Data'!O:O,"Input in Master Data",0,1))</f>
        <v/>
      </c>
      <c r="I452" s="341" t="str">
        <f t="array" ref="I452">if(U452="","",XLOOKUP(U452,Master[Company],Master[Blow],"Unknown",0,1))</f>
        <v/>
      </c>
      <c r="J452" s="341" t="str">
        <f t="array" ref="J452">if(U452="","",XLOOKUP(U452,Master[Company],Master[Pigging],"Unknown",0,1))</f>
        <v/>
      </c>
      <c r="K452" s="341" t="str">
        <f t="array" ref="K452">if(U452="","",XLOOKUP(U452,Master[Company],Master[Load Method],"Unknown",0,1))</f>
        <v/>
      </c>
      <c r="L452" s="341" t="str">
        <f t="array" ref="L452">if(U452="","",XLOOKUP(U452,Master[Company],Master[Line Distance],"Unknown",0,1))</f>
        <v/>
      </c>
      <c r="M452" s="394"/>
      <c r="N452" s="341"/>
      <c r="O452" s="341"/>
      <c r="P452" s="341" t="str">
        <f t="array" ref="P452">if(U452="","",XLOOKUP(U452,Master[Company],Master[Terms],"NA",0,1))</f>
        <v/>
      </c>
      <c r="Q452" s="341" t="str">
        <f t="shared" si="14"/>
        <v/>
      </c>
      <c r="R452" s="341" t="str">
        <f t="array" ref="R452">if(U452="","",XLOOKUP(U452,Master[Company],Master[Group],"NA",0,1))</f>
        <v/>
      </c>
      <c r="S452" s="341" t="str">
        <f t="array" ref="S452">if(U452="","",XLOOKUP(U452,Master[Company],Master[Loading Location],"NA",0,1))</f>
        <v/>
      </c>
      <c r="T452" s="341" t="str">
        <f t="array" ref="T452">if(U452="","",XLOOKUP(U452,Master[Company],Master[Acronym],"NA",0,1))</f>
        <v/>
      </c>
      <c r="U452" s="341"/>
      <c r="V452" s="342"/>
      <c r="W452" s="342"/>
      <c r="X452" s="341"/>
      <c r="Y452" s="341" t="str">
        <f t="shared" si="11"/>
        <v/>
      </c>
      <c r="Z452" s="341"/>
      <c r="AA452" s="341"/>
      <c r="AB452" s="341"/>
      <c r="AC452" s="401"/>
      <c r="AD452" s="563"/>
      <c r="AE452" s="564"/>
      <c r="AF452" s="564"/>
      <c r="AG452" s="564"/>
      <c r="AH452" s="564"/>
      <c r="AI452" s="564"/>
      <c r="AJ452" s="564"/>
      <c r="AK452" s="565"/>
      <c r="AL452" s="564"/>
      <c r="AM452" s="564"/>
      <c r="AN452" s="564"/>
      <c r="AO452" s="564"/>
      <c r="AP452" s="564"/>
      <c r="AQ452" s="564"/>
      <c r="AR452" s="564"/>
      <c r="AS452" s="564"/>
      <c r="AT452" s="394"/>
      <c r="AU452" s="306"/>
      <c r="AV452" s="306"/>
      <c r="AW452" s="394"/>
      <c r="AX452" s="401"/>
      <c r="AY452" s="341"/>
      <c r="AZ452" s="341"/>
      <c r="BA452" s="341"/>
      <c r="BB452" s="341"/>
      <c r="BC452" s="393"/>
      <c r="BD452" s="341"/>
      <c r="BE452" s="341"/>
      <c r="BF452" s="341"/>
      <c r="BG452" s="402"/>
      <c r="BH452" s="403"/>
      <c r="BI452" s="405"/>
      <c r="BJ452" s="405"/>
      <c r="BK452" s="405"/>
      <c r="BL452" s="405"/>
      <c r="BM452" s="514"/>
    </row>
    <row r="453" ht="18.75" customHeight="1">
      <c r="A453" s="336" t="str">
        <f t="shared" si="12"/>
        <v/>
      </c>
      <c r="B453" s="506"/>
      <c r="C453" s="559"/>
      <c r="D453" s="560" t="str">
        <f t="shared" si="13"/>
        <v/>
      </c>
      <c r="E453" s="401"/>
      <c r="F453" s="394"/>
      <c r="G453" s="341" t="str">
        <f t="array" ref="G453">IF(C453="","",XLOOKUP(C453,'Master Data'!K:K,'Master Data'!N:N,"Input in Master Data",0,1))</f>
        <v/>
      </c>
      <c r="H453" s="341" t="str">
        <f t="array" ref="H453">IF(C453="","",XLOOKUP(C453,'Master Data'!K:K,'Master Data'!O:O,"Input in Master Data",0,1))</f>
        <v/>
      </c>
      <c r="I453" s="341" t="str">
        <f t="array" ref="I453">if(U453="","",XLOOKUP(U453,Master[Company],Master[Blow],"Unknown",0,1))</f>
        <v/>
      </c>
      <c r="J453" s="341" t="str">
        <f t="array" ref="J453">if(U453="","",XLOOKUP(U453,Master[Company],Master[Pigging],"Unknown",0,1))</f>
        <v/>
      </c>
      <c r="K453" s="341" t="str">
        <f t="array" ref="K453">if(U453="","",XLOOKUP(U453,Master[Company],Master[Load Method],"Unknown",0,1))</f>
        <v/>
      </c>
      <c r="L453" s="341" t="str">
        <f t="array" ref="L453">if(U453="","",XLOOKUP(U453,Master[Company],Master[Line Distance],"Unknown",0,1))</f>
        <v/>
      </c>
      <c r="M453" s="394"/>
      <c r="N453" s="341"/>
      <c r="O453" s="341"/>
      <c r="P453" s="341" t="str">
        <f t="array" ref="P453">if(U453="","",XLOOKUP(U453,Master[Company],Master[Terms],"NA",0,1))</f>
        <v/>
      </c>
      <c r="Q453" s="341" t="str">
        <f t="shared" si="14"/>
        <v/>
      </c>
      <c r="R453" s="341" t="str">
        <f t="array" ref="R453">if(U453="","",XLOOKUP(U453,Master[Company],Master[Group],"NA",0,1))</f>
        <v/>
      </c>
      <c r="S453" s="341" t="str">
        <f t="array" ref="S453">if(U453="","",XLOOKUP(U453,Master[Company],Master[Loading Location],"NA",0,1))</f>
        <v/>
      </c>
      <c r="T453" s="341" t="str">
        <f t="array" ref="T453">if(U453="","",XLOOKUP(U453,Master[Company],Master[Acronym],"NA",0,1))</f>
        <v/>
      </c>
      <c r="U453" s="341"/>
      <c r="V453" s="342"/>
      <c r="W453" s="342"/>
      <c r="X453" s="341"/>
      <c r="Y453" s="341" t="str">
        <f t="shared" si="11"/>
        <v/>
      </c>
      <c r="Z453" s="341"/>
      <c r="AA453" s="341"/>
      <c r="AB453" s="341"/>
      <c r="AC453" s="401"/>
      <c r="AD453" s="563"/>
      <c r="AE453" s="564"/>
      <c r="AF453" s="564"/>
      <c r="AG453" s="564"/>
      <c r="AH453" s="564"/>
      <c r="AI453" s="564"/>
      <c r="AJ453" s="564"/>
      <c r="AK453" s="565"/>
      <c r="AL453" s="564"/>
      <c r="AM453" s="564"/>
      <c r="AN453" s="564"/>
      <c r="AO453" s="564"/>
      <c r="AP453" s="564"/>
      <c r="AQ453" s="564"/>
      <c r="AR453" s="564"/>
      <c r="AS453" s="564"/>
      <c r="AT453" s="394"/>
      <c r="AU453" s="306"/>
      <c r="AV453" s="306"/>
      <c r="AW453" s="394"/>
      <c r="AX453" s="401"/>
      <c r="AY453" s="341"/>
      <c r="AZ453" s="341"/>
      <c r="BA453" s="341"/>
      <c r="BB453" s="341"/>
      <c r="BC453" s="393"/>
      <c r="BD453" s="341"/>
      <c r="BE453" s="341"/>
      <c r="BF453" s="341"/>
      <c r="BG453" s="402"/>
      <c r="BH453" s="403"/>
      <c r="BI453" s="405"/>
      <c r="BJ453" s="405"/>
      <c r="BK453" s="405"/>
      <c r="BL453" s="405"/>
      <c r="BM453" s="514"/>
    </row>
    <row r="454" ht="18.75" customHeight="1">
      <c r="A454" s="336" t="str">
        <f t="shared" si="12"/>
        <v/>
      </c>
      <c r="B454" s="506"/>
      <c r="C454" s="559"/>
      <c r="D454" s="560" t="str">
        <f t="shared" si="13"/>
        <v/>
      </c>
      <c r="E454" s="401"/>
      <c r="F454" s="394"/>
      <c r="G454" s="341" t="str">
        <f t="array" ref="G454">IF(C454="","",XLOOKUP(C454,'Master Data'!K:K,'Master Data'!N:N,"Input in Master Data",0,1))</f>
        <v/>
      </c>
      <c r="H454" s="341" t="str">
        <f t="array" ref="H454">IF(C454="","",XLOOKUP(C454,'Master Data'!K:K,'Master Data'!O:O,"Input in Master Data",0,1))</f>
        <v/>
      </c>
      <c r="I454" s="341" t="str">
        <f t="array" ref="I454">if(U454="","",XLOOKUP(U454,Master[Company],Master[Blow],"Unknown",0,1))</f>
        <v/>
      </c>
      <c r="J454" s="341" t="str">
        <f t="array" ref="J454">if(U454="","",XLOOKUP(U454,Master[Company],Master[Pigging],"Unknown",0,1))</f>
        <v/>
      </c>
      <c r="K454" s="341" t="str">
        <f t="array" ref="K454">if(U454="","",XLOOKUP(U454,Master[Company],Master[Load Method],"Unknown",0,1))</f>
        <v/>
      </c>
      <c r="L454" s="341" t="str">
        <f t="array" ref="L454">if(U454="","",XLOOKUP(U454,Master[Company],Master[Line Distance],"Unknown",0,1))</f>
        <v/>
      </c>
      <c r="M454" s="394"/>
      <c r="N454" s="341"/>
      <c r="O454" s="341"/>
      <c r="P454" s="341" t="str">
        <f t="array" ref="P454">if(U454="","",XLOOKUP(U454,Master[Company],Master[Terms],"NA",0,1))</f>
        <v/>
      </c>
      <c r="Q454" s="341" t="str">
        <f t="shared" si="14"/>
        <v/>
      </c>
      <c r="R454" s="341" t="str">
        <f t="array" ref="R454">if(U454="","",XLOOKUP(U454,Master[Company],Master[Group],"NA",0,1))</f>
        <v/>
      </c>
      <c r="S454" s="341" t="str">
        <f t="array" ref="S454">if(U454="","",XLOOKUP(U454,Master[Company],Master[Loading Location],"NA",0,1))</f>
        <v/>
      </c>
      <c r="T454" s="341" t="str">
        <f t="array" ref="T454">if(U454="","",XLOOKUP(U454,Master[Company],Master[Acronym],"NA",0,1))</f>
        <v/>
      </c>
      <c r="U454" s="341"/>
      <c r="V454" s="342"/>
      <c r="W454" s="342"/>
      <c r="X454" s="341"/>
      <c r="Y454" s="341" t="str">
        <f t="shared" si="11"/>
        <v/>
      </c>
      <c r="Z454" s="341"/>
      <c r="AA454" s="341"/>
      <c r="AB454" s="341"/>
      <c r="AC454" s="401"/>
      <c r="AD454" s="563"/>
      <c r="AE454" s="564"/>
      <c r="AF454" s="564"/>
      <c r="AG454" s="564"/>
      <c r="AH454" s="564"/>
      <c r="AI454" s="564"/>
      <c r="AJ454" s="564"/>
      <c r="AK454" s="565"/>
      <c r="AL454" s="564"/>
      <c r="AM454" s="564"/>
      <c r="AN454" s="564"/>
      <c r="AO454" s="564"/>
      <c r="AP454" s="564"/>
      <c r="AQ454" s="564"/>
      <c r="AR454" s="564"/>
      <c r="AS454" s="564"/>
      <c r="AT454" s="394"/>
      <c r="AU454" s="306"/>
      <c r="AV454" s="306"/>
      <c r="AW454" s="394"/>
      <c r="AX454" s="401"/>
      <c r="AY454" s="341"/>
      <c r="AZ454" s="341"/>
      <c r="BA454" s="341"/>
      <c r="BB454" s="341"/>
      <c r="BC454" s="393"/>
      <c r="BD454" s="341"/>
      <c r="BE454" s="341"/>
      <c r="BF454" s="341"/>
      <c r="BG454" s="402"/>
      <c r="BH454" s="403"/>
      <c r="BI454" s="405"/>
      <c r="BJ454" s="405"/>
      <c r="BK454" s="405"/>
      <c r="BL454" s="405"/>
      <c r="BM454" s="514"/>
    </row>
    <row r="455" ht="18.75" customHeight="1">
      <c r="A455" s="336" t="str">
        <f t="shared" si="12"/>
        <v/>
      </c>
      <c r="B455" s="506"/>
      <c r="C455" s="559"/>
      <c r="D455" s="560" t="str">
        <f t="shared" si="13"/>
        <v/>
      </c>
      <c r="E455" s="401"/>
      <c r="F455" s="394"/>
      <c r="G455" s="341" t="str">
        <f t="array" ref="G455">IF(C455="","",XLOOKUP(C455,'Master Data'!K:K,'Master Data'!N:N,"Input in Master Data",0,1))</f>
        <v/>
      </c>
      <c r="H455" s="341" t="str">
        <f t="array" ref="H455">IF(C455="","",XLOOKUP(C455,'Master Data'!K:K,'Master Data'!O:O,"Input in Master Data",0,1))</f>
        <v/>
      </c>
      <c r="I455" s="341" t="str">
        <f t="array" ref="I455">if(U455="","",XLOOKUP(U455,Master[Company],Master[Blow],"Unknown",0,1))</f>
        <v/>
      </c>
      <c r="J455" s="341" t="str">
        <f t="array" ref="J455">if(U455="","",XLOOKUP(U455,Master[Company],Master[Pigging],"Unknown",0,1))</f>
        <v/>
      </c>
      <c r="K455" s="341" t="str">
        <f t="array" ref="K455">if(U455="","",XLOOKUP(U455,Master[Company],Master[Load Method],"Unknown",0,1))</f>
        <v/>
      </c>
      <c r="L455" s="341" t="str">
        <f t="array" ref="L455">if(U455="","",XLOOKUP(U455,Master[Company],Master[Line Distance],"Unknown",0,1))</f>
        <v/>
      </c>
      <c r="M455" s="394"/>
      <c r="N455" s="341"/>
      <c r="O455" s="341"/>
      <c r="P455" s="341" t="str">
        <f t="array" ref="P455">if(U455="","",XLOOKUP(U455,Master[Company],Master[Terms],"NA",0,1))</f>
        <v/>
      </c>
      <c r="Q455" s="341" t="str">
        <f t="shared" si="14"/>
        <v/>
      </c>
      <c r="R455" s="341" t="str">
        <f t="array" ref="R455">if(U455="","",XLOOKUP(U455,Master[Company],Master[Group],"NA",0,1))</f>
        <v/>
      </c>
      <c r="S455" s="341" t="str">
        <f t="array" ref="S455">if(U455="","",XLOOKUP(U455,Master[Company],Master[Loading Location],"NA",0,1))</f>
        <v/>
      </c>
      <c r="T455" s="341" t="str">
        <f t="array" ref="T455">if(U455="","",XLOOKUP(U455,Master[Company],Master[Acronym],"NA",0,1))</f>
        <v/>
      </c>
      <c r="U455" s="341"/>
      <c r="V455" s="342"/>
      <c r="W455" s="342"/>
      <c r="X455" s="341"/>
      <c r="Y455" s="341" t="str">
        <f t="shared" si="11"/>
        <v/>
      </c>
      <c r="Z455" s="341"/>
      <c r="AA455" s="341"/>
      <c r="AB455" s="341"/>
      <c r="AC455" s="401"/>
      <c r="AD455" s="563"/>
      <c r="AE455" s="564"/>
      <c r="AF455" s="564"/>
      <c r="AG455" s="564"/>
      <c r="AH455" s="564"/>
      <c r="AI455" s="564"/>
      <c r="AJ455" s="564"/>
      <c r="AK455" s="565"/>
      <c r="AL455" s="564"/>
      <c r="AM455" s="564"/>
      <c r="AN455" s="564"/>
      <c r="AO455" s="564"/>
      <c r="AP455" s="564"/>
      <c r="AQ455" s="564"/>
      <c r="AR455" s="564"/>
      <c r="AS455" s="564"/>
      <c r="AT455" s="394"/>
      <c r="AU455" s="306"/>
      <c r="AV455" s="306"/>
      <c r="AW455" s="394"/>
      <c r="AX455" s="401"/>
      <c r="AY455" s="341"/>
      <c r="AZ455" s="341"/>
      <c r="BA455" s="341"/>
      <c r="BB455" s="341"/>
      <c r="BC455" s="393"/>
      <c r="BD455" s="341"/>
      <c r="BE455" s="341"/>
      <c r="BF455" s="341"/>
      <c r="BG455" s="402"/>
      <c r="BH455" s="403"/>
      <c r="BI455" s="405"/>
      <c r="BJ455" s="405"/>
      <c r="BK455" s="405"/>
      <c r="BL455" s="405"/>
      <c r="BM455" s="514"/>
    </row>
    <row r="456" ht="18.75" customHeight="1">
      <c r="A456" s="336" t="str">
        <f t="shared" si="12"/>
        <v/>
      </c>
      <c r="B456" s="506"/>
      <c r="C456" s="559"/>
      <c r="D456" s="560" t="str">
        <f t="shared" si="13"/>
        <v/>
      </c>
      <c r="E456" s="401"/>
      <c r="F456" s="394"/>
      <c r="G456" s="341" t="str">
        <f t="array" ref="G456">IF(C456="","",XLOOKUP(C456,'Master Data'!K:K,'Master Data'!N:N,"Input in Master Data",0,1))</f>
        <v/>
      </c>
      <c r="H456" s="341" t="str">
        <f t="array" ref="H456">IF(C456="","",XLOOKUP(C456,'Master Data'!K:K,'Master Data'!O:O,"Input in Master Data",0,1))</f>
        <v/>
      </c>
      <c r="I456" s="341" t="str">
        <f t="array" ref="I456">if(U456="","",XLOOKUP(U456,Master[Company],Master[Blow],"Unknown",0,1))</f>
        <v/>
      </c>
      <c r="J456" s="341" t="str">
        <f t="array" ref="J456">if(U456="","",XLOOKUP(U456,Master[Company],Master[Pigging],"Unknown",0,1))</f>
        <v/>
      </c>
      <c r="K456" s="341" t="str">
        <f t="array" ref="K456">if(U456="","",XLOOKUP(U456,Master[Company],Master[Load Method],"Unknown",0,1))</f>
        <v/>
      </c>
      <c r="L456" s="341" t="str">
        <f t="array" ref="L456">if(U456="","",XLOOKUP(U456,Master[Company],Master[Line Distance],"Unknown",0,1))</f>
        <v/>
      </c>
      <c r="M456" s="394"/>
      <c r="N456" s="341"/>
      <c r="O456" s="341"/>
      <c r="P456" s="341" t="str">
        <f t="array" ref="P456">if(U456="","",XLOOKUP(U456,Master[Company],Master[Terms],"NA",0,1))</f>
        <v/>
      </c>
      <c r="Q456" s="341" t="str">
        <f t="shared" si="14"/>
        <v/>
      </c>
      <c r="R456" s="341" t="str">
        <f t="array" ref="R456">if(U456="","",XLOOKUP(U456,Master[Company],Master[Group],"NA",0,1))</f>
        <v/>
      </c>
      <c r="S456" s="341" t="str">
        <f t="array" ref="S456">if(U456="","",XLOOKUP(U456,Master[Company],Master[Loading Location],"NA",0,1))</f>
        <v/>
      </c>
      <c r="T456" s="341" t="str">
        <f t="array" ref="T456">if(U456="","",XLOOKUP(U456,Master[Company],Master[Acronym],"NA",0,1))</f>
        <v/>
      </c>
      <c r="U456" s="341"/>
      <c r="V456" s="342"/>
      <c r="W456" s="342"/>
      <c r="X456" s="341"/>
      <c r="Y456" s="341" t="str">
        <f t="shared" si="11"/>
        <v/>
      </c>
      <c r="Z456" s="341"/>
      <c r="AA456" s="341"/>
      <c r="AB456" s="341"/>
      <c r="AC456" s="401"/>
      <c r="AD456" s="563"/>
      <c r="AE456" s="564"/>
      <c r="AF456" s="564"/>
      <c r="AG456" s="564"/>
      <c r="AH456" s="564"/>
      <c r="AI456" s="564"/>
      <c r="AJ456" s="564"/>
      <c r="AK456" s="565"/>
      <c r="AL456" s="564"/>
      <c r="AM456" s="564"/>
      <c r="AN456" s="564"/>
      <c r="AO456" s="564"/>
      <c r="AP456" s="564"/>
      <c r="AQ456" s="564"/>
      <c r="AR456" s="564"/>
      <c r="AS456" s="564"/>
      <c r="AT456" s="394"/>
      <c r="AU456" s="306"/>
      <c r="AV456" s="306"/>
      <c r="AW456" s="394"/>
      <c r="AX456" s="401"/>
      <c r="AY456" s="341"/>
      <c r="AZ456" s="341"/>
      <c r="BA456" s="341"/>
      <c r="BB456" s="341"/>
      <c r="BC456" s="393"/>
      <c r="BD456" s="341"/>
      <c r="BE456" s="341"/>
      <c r="BF456" s="341"/>
      <c r="BG456" s="402"/>
      <c r="BH456" s="403"/>
      <c r="BI456" s="405"/>
      <c r="BJ456" s="405"/>
      <c r="BK456" s="405"/>
      <c r="BL456" s="405"/>
      <c r="BM456" s="514"/>
    </row>
    <row r="457" ht="18.75" customHeight="1">
      <c r="A457" s="336" t="str">
        <f t="shared" si="12"/>
        <v/>
      </c>
      <c r="B457" s="506"/>
      <c r="C457" s="559"/>
      <c r="D457" s="560" t="str">
        <f t="shared" si="13"/>
        <v/>
      </c>
      <c r="E457" s="401"/>
      <c r="F457" s="394"/>
      <c r="G457" s="341" t="str">
        <f t="array" ref="G457">IF(C457="","",XLOOKUP(C457,'Master Data'!K:K,'Master Data'!N:N,"Input in Master Data",0,1))</f>
        <v/>
      </c>
      <c r="H457" s="341" t="str">
        <f t="array" ref="H457">IF(C457="","",XLOOKUP(C457,'Master Data'!K:K,'Master Data'!O:O,"Input in Master Data",0,1))</f>
        <v/>
      </c>
      <c r="I457" s="341" t="str">
        <f t="array" ref="I457">if(U457="","",XLOOKUP(U457,Master[Company],Master[Blow],"Unknown",0,1))</f>
        <v/>
      </c>
      <c r="J457" s="341" t="str">
        <f t="array" ref="J457">if(U457="","",XLOOKUP(U457,Master[Company],Master[Pigging],"Unknown",0,1))</f>
        <v/>
      </c>
      <c r="K457" s="341" t="str">
        <f t="array" ref="K457">if(U457="","",XLOOKUP(U457,Master[Company],Master[Load Method],"Unknown",0,1))</f>
        <v/>
      </c>
      <c r="L457" s="341" t="str">
        <f t="array" ref="L457">if(U457="","",XLOOKUP(U457,Master[Company],Master[Line Distance],"Unknown",0,1))</f>
        <v/>
      </c>
      <c r="M457" s="394"/>
      <c r="N457" s="341"/>
      <c r="O457" s="341"/>
      <c r="P457" s="341" t="str">
        <f t="array" ref="P457">if(U457="","",XLOOKUP(U457,Master[Company],Master[Terms],"NA",0,1))</f>
        <v/>
      </c>
      <c r="Q457" s="341" t="str">
        <f t="shared" si="14"/>
        <v/>
      </c>
      <c r="R457" s="341" t="str">
        <f t="array" ref="R457">if(U457="","",XLOOKUP(U457,Master[Company],Master[Group],"NA",0,1))</f>
        <v/>
      </c>
      <c r="S457" s="341" t="str">
        <f t="array" ref="S457">if(U457="","",XLOOKUP(U457,Master[Company],Master[Loading Location],"NA",0,1))</f>
        <v/>
      </c>
      <c r="T457" s="341" t="str">
        <f t="array" ref="T457">if(U457="","",XLOOKUP(U457,Master[Company],Master[Acronym],"NA",0,1))</f>
        <v/>
      </c>
      <c r="U457" s="341"/>
      <c r="V457" s="342"/>
      <c r="W457" s="342"/>
      <c r="X457" s="341"/>
      <c r="Y457" s="341" t="str">
        <f t="shared" si="11"/>
        <v/>
      </c>
      <c r="Z457" s="341"/>
      <c r="AA457" s="341"/>
      <c r="AB457" s="341"/>
      <c r="AC457" s="401"/>
      <c r="AD457" s="563"/>
      <c r="AE457" s="564"/>
      <c r="AF457" s="564"/>
      <c r="AG457" s="564"/>
      <c r="AH457" s="564"/>
      <c r="AI457" s="564"/>
      <c r="AJ457" s="564"/>
      <c r="AK457" s="565"/>
      <c r="AL457" s="564"/>
      <c r="AM457" s="564"/>
      <c r="AN457" s="564"/>
      <c r="AO457" s="564"/>
      <c r="AP457" s="564"/>
      <c r="AQ457" s="564"/>
      <c r="AR457" s="564"/>
      <c r="AS457" s="564"/>
      <c r="AT457" s="394"/>
      <c r="AU457" s="306"/>
      <c r="AV457" s="306"/>
      <c r="AW457" s="394"/>
      <c r="AX457" s="401"/>
      <c r="AY457" s="341"/>
      <c r="AZ457" s="341"/>
      <c r="BA457" s="341"/>
      <c r="BB457" s="341"/>
      <c r="BC457" s="393"/>
      <c r="BD457" s="341"/>
      <c r="BE457" s="341"/>
      <c r="BF457" s="341"/>
      <c r="BG457" s="402"/>
      <c r="BH457" s="403"/>
      <c r="BI457" s="405"/>
      <c r="BJ457" s="405"/>
      <c r="BK457" s="405"/>
      <c r="BL457" s="405"/>
      <c r="BM457" s="514"/>
    </row>
    <row r="458" ht="18.75" customHeight="1">
      <c r="A458" s="336" t="str">
        <f t="shared" si="12"/>
        <v/>
      </c>
      <c r="B458" s="506"/>
      <c r="C458" s="559"/>
      <c r="D458" s="560" t="str">
        <f t="shared" si="13"/>
        <v/>
      </c>
      <c r="E458" s="401"/>
      <c r="F458" s="394"/>
      <c r="G458" s="341" t="str">
        <f t="array" ref="G458">IF(C458="","",XLOOKUP(C458,'Master Data'!K:K,'Master Data'!N:N,"Input in Master Data",0,1))</f>
        <v/>
      </c>
      <c r="H458" s="341" t="str">
        <f t="array" ref="H458">IF(C458="","",XLOOKUP(C458,'Master Data'!K:K,'Master Data'!O:O,"Input in Master Data",0,1))</f>
        <v/>
      </c>
      <c r="I458" s="341" t="str">
        <f t="array" ref="I458">if(U458="","",XLOOKUP(U458,Master[Company],Master[Blow],"Unknown",0,1))</f>
        <v/>
      </c>
      <c r="J458" s="341" t="str">
        <f t="array" ref="J458">if(U458="","",XLOOKUP(U458,Master[Company],Master[Pigging],"Unknown",0,1))</f>
        <v/>
      </c>
      <c r="K458" s="341" t="str">
        <f t="array" ref="K458">if(U458="","",XLOOKUP(U458,Master[Company],Master[Load Method],"Unknown",0,1))</f>
        <v/>
      </c>
      <c r="L458" s="341" t="str">
        <f t="array" ref="L458">if(U458="","",XLOOKUP(U458,Master[Company],Master[Line Distance],"Unknown",0,1))</f>
        <v/>
      </c>
      <c r="M458" s="394"/>
      <c r="N458" s="341"/>
      <c r="O458" s="341"/>
      <c r="P458" s="341" t="str">
        <f t="array" ref="P458">if(U458="","",XLOOKUP(U458,Master[Company],Master[Terms],"NA",0,1))</f>
        <v/>
      </c>
      <c r="Q458" s="341" t="str">
        <f t="shared" si="14"/>
        <v/>
      </c>
      <c r="R458" s="341" t="str">
        <f t="array" ref="R458">if(U458="","",XLOOKUP(U458,Master[Company],Master[Group],"NA",0,1))</f>
        <v/>
      </c>
      <c r="S458" s="341" t="str">
        <f t="array" ref="S458">if(U458="","",XLOOKUP(U458,Master[Company],Master[Loading Location],"NA",0,1))</f>
        <v/>
      </c>
      <c r="T458" s="341" t="str">
        <f t="array" ref="T458">if(U458="","",XLOOKUP(U458,Master[Company],Master[Acronym],"NA",0,1))</f>
        <v/>
      </c>
      <c r="U458" s="341"/>
      <c r="V458" s="342"/>
      <c r="W458" s="342"/>
      <c r="X458" s="341"/>
      <c r="Y458" s="341" t="str">
        <f t="shared" si="11"/>
        <v/>
      </c>
      <c r="Z458" s="341"/>
      <c r="AA458" s="341"/>
      <c r="AB458" s="341"/>
      <c r="AC458" s="401"/>
      <c r="AD458" s="563"/>
      <c r="AE458" s="564"/>
      <c r="AF458" s="564"/>
      <c r="AG458" s="564"/>
      <c r="AH458" s="564"/>
      <c r="AI458" s="564"/>
      <c r="AJ458" s="564"/>
      <c r="AK458" s="565"/>
      <c r="AL458" s="564"/>
      <c r="AM458" s="564"/>
      <c r="AN458" s="564"/>
      <c r="AO458" s="564"/>
      <c r="AP458" s="564"/>
      <c r="AQ458" s="564"/>
      <c r="AR458" s="564"/>
      <c r="AS458" s="564"/>
      <c r="AT458" s="394"/>
      <c r="AU458" s="306"/>
      <c r="AV458" s="306"/>
      <c r="AW458" s="394"/>
      <c r="AX458" s="401"/>
      <c r="AY458" s="341"/>
      <c r="AZ458" s="341"/>
      <c r="BA458" s="341"/>
      <c r="BB458" s="341"/>
      <c r="BC458" s="393"/>
      <c r="BD458" s="341"/>
      <c r="BE458" s="341"/>
      <c r="BF458" s="341"/>
      <c r="BG458" s="402"/>
      <c r="BH458" s="403"/>
      <c r="BI458" s="405"/>
      <c r="BJ458" s="405"/>
      <c r="BK458" s="405"/>
      <c r="BL458" s="405"/>
      <c r="BM458" s="514"/>
    </row>
    <row r="459" ht="18.75" customHeight="1">
      <c r="A459" s="336" t="str">
        <f t="shared" si="12"/>
        <v/>
      </c>
      <c r="B459" s="506"/>
      <c r="C459" s="559"/>
      <c r="D459" s="560" t="str">
        <f t="shared" si="13"/>
        <v/>
      </c>
      <c r="E459" s="401"/>
      <c r="F459" s="394"/>
      <c r="G459" s="341" t="str">
        <f t="array" ref="G459">IF(C459="","",XLOOKUP(C459,'Master Data'!K:K,'Master Data'!N:N,"Input in Master Data",0,1))</f>
        <v/>
      </c>
      <c r="H459" s="341" t="str">
        <f t="array" ref="H459">IF(C459="","",XLOOKUP(C459,'Master Data'!K:K,'Master Data'!O:O,"Input in Master Data",0,1))</f>
        <v/>
      </c>
      <c r="I459" s="341" t="str">
        <f t="array" ref="I459">if(U459="","",XLOOKUP(U459,Master[Company],Master[Blow],"Unknown",0,1))</f>
        <v/>
      </c>
      <c r="J459" s="341" t="str">
        <f t="array" ref="J459">if(U459="","",XLOOKUP(U459,Master[Company],Master[Pigging],"Unknown",0,1))</f>
        <v/>
      </c>
      <c r="K459" s="341" t="str">
        <f t="array" ref="K459">if(U459="","",XLOOKUP(U459,Master[Company],Master[Load Method],"Unknown",0,1))</f>
        <v/>
      </c>
      <c r="L459" s="341" t="str">
        <f t="array" ref="L459">if(U459="","",XLOOKUP(U459,Master[Company],Master[Line Distance],"Unknown",0,1))</f>
        <v/>
      </c>
      <c r="M459" s="394"/>
      <c r="N459" s="341"/>
      <c r="O459" s="341"/>
      <c r="P459" s="341" t="str">
        <f t="array" ref="P459">if(U459="","",XLOOKUP(U459,Master[Company],Master[Terms],"NA",0,1))</f>
        <v/>
      </c>
      <c r="Q459" s="341" t="str">
        <f t="shared" si="14"/>
        <v/>
      </c>
      <c r="R459" s="341" t="str">
        <f t="array" ref="R459">if(U459="","",XLOOKUP(U459,Master[Company],Master[Group],"NA",0,1))</f>
        <v/>
      </c>
      <c r="S459" s="341" t="str">
        <f t="array" ref="S459">if(U459="","",XLOOKUP(U459,Master[Company],Master[Loading Location],"NA",0,1))</f>
        <v/>
      </c>
      <c r="T459" s="341" t="str">
        <f t="array" ref="T459">if(U459="","",XLOOKUP(U459,Master[Company],Master[Acronym],"NA",0,1))</f>
        <v/>
      </c>
      <c r="U459" s="341"/>
      <c r="V459" s="342"/>
      <c r="W459" s="342"/>
      <c r="X459" s="341"/>
      <c r="Y459" s="341" t="str">
        <f t="shared" si="11"/>
        <v/>
      </c>
      <c r="Z459" s="341"/>
      <c r="AA459" s="341"/>
      <c r="AB459" s="341"/>
      <c r="AC459" s="401"/>
      <c r="AD459" s="563"/>
      <c r="AE459" s="564"/>
      <c r="AF459" s="564"/>
      <c r="AG459" s="564"/>
      <c r="AH459" s="564"/>
      <c r="AI459" s="564"/>
      <c r="AJ459" s="564"/>
      <c r="AK459" s="565"/>
      <c r="AL459" s="564"/>
      <c r="AM459" s="564"/>
      <c r="AN459" s="564"/>
      <c r="AO459" s="564"/>
      <c r="AP459" s="564"/>
      <c r="AQ459" s="564"/>
      <c r="AR459" s="564"/>
      <c r="AS459" s="564"/>
      <c r="AT459" s="394"/>
      <c r="AU459" s="306"/>
      <c r="AV459" s="306"/>
      <c r="AW459" s="394"/>
      <c r="AX459" s="401"/>
      <c r="AY459" s="341"/>
      <c r="AZ459" s="341"/>
      <c r="BA459" s="341"/>
      <c r="BB459" s="341"/>
      <c r="BC459" s="393"/>
      <c r="BD459" s="341"/>
      <c r="BE459" s="341"/>
      <c r="BF459" s="341"/>
      <c r="BG459" s="402"/>
      <c r="BH459" s="403"/>
      <c r="BI459" s="405"/>
      <c r="BJ459" s="405"/>
      <c r="BK459" s="405"/>
      <c r="BL459" s="405"/>
      <c r="BM459" s="514"/>
    </row>
    <row r="460" ht="18.75" customHeight="1">
      <c r="A460" s="336" t="str">
        <f t="shared" si="12"/>
        <v/>
      </c>
      <c r="B460" s="506"/>
      <c r="C460" s="559"/>
      <c r="D460" s="560" t="str">
        <f t="shared" si="13"/>
        <v/>
      </c>
      <c r="E460" s="401"/>
      <c r="F460" s="394"/>
      <c r="G460" s="341" t="str">
        <f t="array" ref="G460">IF(C460="","",XLOOKUP(C460,'Master Data'!K:K,'Master Data'!N:N,"Input in Master Data",0,1))</f>
        <v/>
      </c>
      <c r="H460" s="341" t="str">
        <f t="array" ref="H460">IF(C460="","",XLOOKUP(C460,'Master Data'!K:K,'Master Data'!O:O,"Input in Master Data",0,1))</f>
        <v/>
      </c>
      <c r="I460" s="341" t="str">
        <f t="array" ref="I460">if(U460="","",XLOOKUP(U460,Master[Company],Master[Blow],"Unknown",0,1))</f>
        <v/>
      </c>
      <c r="J460" s="341" t="str">
        <f t="array" ref="J460">if(U460="","",XLOOKUP(U460,Master[Company],Master[Pigging],"Unknown",0,1))</f>
        <v/>
      </c>
      <c r="K460" s="341" t="str">
        <f t="array" ref="K460">if(U460="","",XLOOKUP(U460,Master[Company],Master[Load Method],"Unknown",0,1))</f>
        <v/>
      </c>
      <c r="L460" s="341" t="str">
        <f t="array" ref="L460">if(U460="","",XLOOKUP(U460,Master[Company],Master[Line Distance],"Unknown",0,1))</f>
        <v/>
      </c>
      <c r="M460" s="394"/>
      <c r="N460" s="341"/>
      <c r="O460" s="341"/>
      <c r="P460" s="341" t="str">
        <f t="array" ref="P460">if(U460="","",XLOOKUP(U460,Master[Company],Master[Terms],"NA",0,1))</f>
        <v/>
      </c>
      <c r="Q460" s="341" t="str">
        <f t="shared" si="14"/>
        <v/>
      </c>
      <c r="R460" s="341" t="str">
        <f t="array" ref="R460">if(U460="","",XLOOKUP(U460,Master[Company],Master[Group],"NA",0,1))</f>
        <v/>
      </c>
      <c r="S460" s="341" t="str">
        <f t="array" ref="S460">if(U460="","",XLOOKUP(U460,Master[Company],Master[Loading Location],"NA",0,1))</f>
        <v/>
      </c>
      <c r="T460" s="341" t="str">
        <f t="array" ref="T460">if(U460="","",XLOOKUP(U460,Master[Company],Master[Acronym],"NA",0,1))</f>
        <v/>
      </c>
      <c r="U460" s="341"/>
      <c r="V460" s="342"/>
      <c r="W460" s="342"/>
      <c r="X460" s="341"/>
      <c r="Y460" s="341" t="str">
        <f t="shared" si="11"/>
        <v/>
      </c>
      <c r="Z460" s="341"/>
      <c r="AA460" s="341"/>
      <c r="AB460" s="341"/>
      <c r="AC460" s="401"/>
      <c r="AD460" s="563"/>
      <c r="AE460" s="564"/>
      <c r="AF460" s="564"/>
      <c r="AG460" s="564"/>
      <c r="AH460" s="564"/>
      <c r="AI460" s="564"/>
      <c r="AJ460" s="564"/>
      <c r="AK460" s="565"/>
      <c r="AL460" s="564"/>
      <c r="AM460" s="564"/>
      <c r="AN460" s="564"/>
      <c r="AO460" s="564"/>
      <c r="AP460" s="564"/>
      <c r="AQ460" s="564"/>
      <c r="AR460" s="564"/>
      <c r="AS460" s="564"/>
      <c r="AT460" s="394"/>
      <c r="AU460" s="306"/>
      <c r="AV460" s="306"/>
      <c r="AW460" s="394"/>
      <c r="AX460" s="401"/>
      <c r="AY460" s="341"/>
      <c r="AZ460" s="341"/>
      <c r="BA460" s="341"/>
      <c r="BB460" s="341"/>
      <c r="BC460" s="393"/>
      <c r="BD460" s="341"/>
      <c r="BE460" s="341"/>
      <c r="BF460" s="341"/>
      <c r="BG460" s="402"/>
      <c r="BH460" s="403"/>
      <c r="BI460" s="405"/>
      <c r="BJ460" s="405"/>
      <c r="BK460" s="405"/>
      <c r="BL460" s="405"/>
      <c r="BM460" s="514"/>
    </row>
    <row r="461" ht="18.75" customHeight="1">
      <c r="A461" s="336" t="str">
        <f t="shared" si="12"/>
        <v/>
      </c>
      <c r="B461" s="506"/>
      <c r="C461" s="559"/>
      <c r="D461" s="560" t="str">
        <f t="shared" si="13"/>
        <v/>
      </c>
      <c r="E461" s="401"/>
      <c r="F461" s="394"/>
      <c r="G461" s="341" t="str">
        <f t="array" ref="G461">IF(C461="","",XLOOKUP(C461,'Master Data'!K:K,'Master Data'!N:N,"Input in Master Data",0,1))</f>
        <v/>
      </c>
      <c r="H461" s="341" t="str">
        <f t="array" ref="H461">IF(C461="","",XLOOKUP(C461,'Master Data'!K:K,'Master Data'!O:O,"Input in Master Data",0,1))</f>
        <v/>
      </c>
      <c r="I461" s="341" t="str">
        <f t="array" ref="I461">if(U461="","",XLOOKUP(U461,Master[Company],Master[Blow],"Unknown",0,1))</f>
        <v/>
      </c>
      <c r="J461" s="341" t="str">
        <f t="array" ref="J461">if(U461="","",XLOOKUP(U461,Master[Company],Master[Pigging],"Unknown",0,1))</f>
        <v/>
      </c>
      <c r="K461" s="341" t="str">
        <f t="array" ref="K461">if(U461="","",XLOOKUP(U461,Master[Company],Master[Load Method],"Unknown",0,1))</f>
        <v/>
      </c>
      <c r="L461" s="341" t="str">
        <f t="array" ref="L461">if(U461="","",XLOOKUP(U461,Master[Company],Master[Line Distance],"Unknown",0,1))</f>
        <v/>
      </c>
      <c r="M461" s="394"/>
      <c r="N461" s="341"/>
      <c r="O461" s="341"/>
      <c r="P461" s="341" t="str">
        <f t="array" ref="P461">if(U461="","",XLOOKUP(U461,Master[Company],Master[Terms],"NA",0,1))</f>
        <v/>
      </c>
      <c r="Q461" s="341" t="str">
        <f t="shared" si="14"/>
        <v/>
      </c>
      <c r="R461" s="341" t="str">
        <f t="array" ref="R461">if(U461="","",XLOOKUP(U461,Master[Company],Master[Group],"NA",0,1))</f>
        <v/>
      </c>
      <c r="S461" s="341" t="str">
        <f t="array" ref="S461">if(U461="","",XLOOKUP(U461,Master[Company],Master[Loading Location],"NA",0,1))</f>
        <v/>
      </c>
      <c r="T461" s="341" t="str">
        <f t="array" ref="T461">if(U461="","",XLOOKUP(U461,Master[Company],Master[Acronym],"NA",0,1))</f>
        <v/>
      </c>
      <c r="U461" s="341"/>
      <c r="V461" s="342"/>
      <c r="W461" s="342"/>
      <c r="X461" s="341"/>
      <c r="Y461" s="341" t="str">
        <f t="shared" si="11"/>
        <v/>
      </c>
      <c r="Z461" s="341"/>
      <c r="AA461" s="341"/>
      <c r="AB461" s="341"/>
      <c r="AC461" s="401"/>
      <c r="AD461" s="563"/>
      <c r="AE461" s="564"/>
      <c r="AF461" s="564"/>
      <c r="AG461" s="564"/>
      <c r="AH461" s="564"/>
      <c r="AI461" s="564"/>
      <c r="AJ461" s="564"/>
      <c r="AK461" s="565"/>
      <c r="AL461" s="564"/>
      <c r="AM461" s="564"/>
      <c r="AN461" s="564"/>
      <c r="AO461" s="564"/>
      <c r="AP461" s="564"/>
      <c r="AQ461" s="564"/>
      <c r="AR461" s="564"/>
      <c r="AS461" s="564"/>
      <c r="AT461" s="394"/>
      <c r="AU461" s="306"/>
      <c r="AV461" s="306"/>
      <c r="AW461" s="394"/>
      <c r="AX461" s="401"/>
      <c r="AY461" s="341"/>
      <c r="AZ461" s="341"/>
      <c r="BA461" s="341"/>
      <c r="BB461" s="341"/>
      <c r="BC461" s="393"/>
      <c r="BD461" s="341"/>
      <c r="BE461" s="341"/>
      <c r="BF461" s="341"/>
      <c r="BG461" s="402"/>
      <c r="BH461" s="403"/>
      <c r="BI461" s="405"/>
      <c r="BJ461" s="405"/>
      <c r="BK461" s="405"/>
      <c r="BL461" s="405"/>
      <c r="BM461" s="514"/>
    </row>
    <row r="462" ht="18.75" customHeight="1">
      <c r="A462" s="336" t="str">
        <f t="shared" si="12"/>
        <v/>
      </c>
      <c r="B462" s="506"/>
      <c r="C462" s="559"/>
      <c r="D462" s="560" t="str">
        <f t="shared" si="13"/>
        <v/>
      </c>
      <c r="E462" s="401"/>
      <c r="F462" s="394"/>
      <c r="G462" s="341" t="str">
        <f t="array" ref="G462">IF(C462="","",XLOOKUP(C462,'Master Data'!K:K,'Master Data'!N:N,"Input in Master Data",0,1))</f>
        <v/>
      </c>
      <c r="H462" s="341" t="str">
        <f t="array" ref="H462">IF(C462="","",XLOOKUP(C462,'Master Data'!K:K,'Master Data'!O:O,"Input in Master Data",0,1))</f>
        <v/>
      </c>
      <c r="I462" s="341" t="str">
        <f t="array" ref="I462">if(U462="","",XLOOKUP(U462,Master[Company],Master[Blow],"Unknown",0,1))</f>
        <v/>
      </c>
      <c r="J462" s="341" t="str">
        <f t="array" ref="J462">if(U462="","",XLOOKUP(U462,Master[Company],Master[Pigging],"Unknown",0,1))</f>
        <v/>
      </c>
      <c r="K462" s="341" t="str">
        <f t="array" ref="K462">if(U462="","",XLOOKUP(U462,Master[Company],Master[Load Method],"Unknown",0,1))</f>
        <v/>
      </c>
      <c r="L462" s="341" t="str">
        <f t="array" ref="L462">if(U462="","",XLOOKUP(U462,Master[Company],Master[Line Distance],"Unknown",0,1))</f>
        <v/>
      </c>
      <c r="M462" s="394"/>
      <c r="N462" s="341"/>
      <c r="O462" s="341"/>
      <c r="P462" s="341" t="str">
        <f t="array" ref="P462">if(U462="","",XLOOKUP(U462,Master[Company],Master[Terms],"NA",0,1))</f>
        <v/>
      </c>
      <c r="Q462" s="341" t="str">
        <f t="shared" si="14"/>
        <v/>
      </c>
      <c r="R462" s="341" t="str">
        <f t="array" ref="R462">if(U462="","",XLOOKUP(U462,Master[Company],Master[Group],"NA",0,1))</f>
        <v/>
      </c>
      <c r="S462" s="341" t="str">
        <f t="array" ref="S462">if(U462="","",XLOOKUP(U462,Master[Company],Master[Loading Location],"NA",0,1))</f>
        <v/>
      </c>
      <c r="T462" s="341" t="str">
        <f t="array" ref="T462">if(U462="","",XLOOKUP(U462,Master[Company],Master[Acronym],"NA",0,1))</f>
        <v/>
      </c>
      <c r="U462" s="341"/>
      <c r="V462" s="342"/>
      <c r="W462" s="342"/>
      <c r="X462" s="341"/>
      <c r="Y462" s="341" t="str">
        <f t="shared" si="11"/>
        <v/>
      </c>
      <c r="Z462" s="341"/>
      <c r="AA462" s="341"/>
      <c r="AB462" s="341"/>
      <c r="AC462" s="401"/>
      <c r="AD462" s="563"/>
      <c r="AE462" s="564"/>
      <c r="AF462" s="564"/>
      <c r="AG462" s="564"/>
      <c r="AH462" s="564"/>
      <c r="AI462" s="564"/>
      <c r="AJ462" s="564"/>
      <c r="AK462" s="565"/>
      <c r="AL462" s="564"/>
      <c r="AM462" s="564"/>
      <c r="AN462" s="564"/>
      <c r="AO462" s="564"/>
      <c r="AP462" s="564"/>
      <c r="AQ462" s="564"/>
      <c r="AR462" s="564"/>
      <c r="AS462" s="564"/>
      <c r="AT462" s="394"/>
      <c r="AU462" s="306"/>
      <c r="AV462" s="306"/>
      <c r="AW462" s="394"/>
      <c r="AX462" s="401"/>
      <c r="AY462" s="341"/>
      <c r="AZ462" s="341"/>
      <c r="BA462" s="341"/>
      <c r="BB462" s="341"/>
      <c r="BC462" s="393"/>
      <c r="BD462" s="341"/>
      <c r="BE462" s="341"/>
      <c r="BF462" s="341"/>
      <c r="BG462" s="402"/>
      <c r="BH462" s="403"/>
      <c r="BI462" s="405"/>
      <c r="BJ462" s="405"/>
      <c r="BK462" s="405"/>
      <c r="BL462" s="405"/>
      <c r="BM462" s="514"/>
    </row>
    <row r="463" ht="18.75" customHeight="1">
      <c r="A463" s="336" t="str">
        <f t="shared" si="12"/>
        <v/>
      </c>
      <c r="B463" s="506"/>
      <c r="C463" s="559"/>
      <c r="D463" s="560" t="str">
        <f t="shared" si="13"/>
        <v/>
      </c>
      <c r="E463" s="401"/>
      <c r="F463" s="394"/>
      <c r="G463" s="341" t="str">
        <f t="array" ref="G463">IF(C463="","",XLOOKUP(C463,'Master Data'!K:K,'Master Data'!N:N,"Input in Master Data",0,1))</f>
        <v/>
      </c>
      <c r="H463" s="341" t="str">
        <f t="array" ref="H463">IF(C463="","",XLOOKUP(C463,'Master Data'!K:K,'Master Data'!O:O,"Input in Master Data",0,1))</f>
        <v/>
      </c>
      <c r="I463" s="341" t="str">
        <f t="array" ref="I463">if(U463="","",XLOOKUP(U463,Master[Company],Master[Blow],"Unknown",0,1))</f>
        <v/>
      </c>
      <c r="J463" s="341" t="str">
        <f t="array" ref="J463">if(U463="","",XLOOKUP(U463,Master[Company],Master[Pigging],"Unknown",0,1))</f>
        <v/>
      </c>
      <c r="K463" s="341" t="str">
        <f t="array" ref="K463">if(U463="","",XLOOKUP(U463,Master[Company],Master[Load Method],"Unknown",0,1))</f>
        <v/>
      </c>
      <c r="L463" s="341" t="str">
        <f t="array" ref="L463">if(U463="","",XLOOKUP(U463,Master[Company],Master[Line Distance],"Unknown",0,1))</f>
        <v/>
      </c>
      <c r="M463" s="394"/>
      <c r="N463" s="341"/>
      <c r="O463" s="341"/>
      <c r="P463" s="341" t="str">
        <f t="array" ref="P463">if(U463="","",XLOOKUP(U463,Master[Company],Master[Terms],"NA",0,1))</f>
        <v/>
      </c>
      <c r="Q463" s="341" t="str">
        <f t="shared" si="14"/>
        <v/>
      </c>
      <c r="R463" s="341" t="str">
        <f t="array" ref="R463">if(U463="","",XLOOKUP(U463,Master[Company],Master[Group],"NA",0,1))</f>
        <v/>
      </c>
      <c r="S463" s="341" t="str">
        <f t="array" ref="S463">if(U463="","",XLOOKUP(U463,Master[Company],Master[Loading Location],"NA",0,1))</f>
        <v/>
      </c>
      <c r="T463" s="341" t="str">
        <f t="array" ref="T463">if(U463="","",XLOOKUP(U463,Master[Company],Master[Acronym],"NA",0,1))</f>
        <v/>
      </c>
      <c r="U463" s="341"/>
      <c r="V463" s="342"/>
      <c r="W463" s="342"/>
      <c r="X463" s="341"/>
      <c r="Y463" s="341" t="str">
        <f t="shared" si="11"/>
        <v/>
      </c>
      <c r="Z463" s="341"/>
      <c r="AA463" s="341"/>
      <c r="AB463" s="341"/>
      <c r="AC463" s="401"/>
      <c r="AD463" s="563"/>
      <c r="AE463" s="564"/>
      <c r="AF463" s="564"/>
      <c r="AG463" s="564"/>
      <c r="AH463" s="564"/>
      <c r="AI463" s="564"/>
      <c r="AJ463" s="564"/>
      <c r="AK463" s="565"/>
      <c r="AL463" s="564"/>
      <c r="AM463" s="564"/>
      <c r="AN463" s="564"/>
      <c r="AO463" s="564"/>
      <c r="AP463" s="564"/>
      <c r="AQ463" s="564"/>
      <c r="AR463" s="564"/>
      <c r="AS463" s="564"/>
      <c r="AT463" s="394"/>
      <c r="AU463" s="306"/>
      <c r="AV463" s="306"/>
      <c r="AW463" s="394"/>
      <c r="AX463" s="401"/>
      <c r="AY463" s="341"/>
      <c r="AZ463" s="341"/>
      <c r="BA463" s="341"/>
      <c r="BB463" s="341"/>
      <c r="BC463" s="393"/>
      <c r="BD463" s="341"/>
      <c r="BE463" s="341"/>
      <c r="BF463" s="341"/>
      <c r="BG463" s="402"/>
      <c r="BH463" s="403"/>
      <c r="BI463" s="405"/>
      <c r="BJ463" s="405"/>
      <c r="BK463" s="405"/>
      <c r="BL463" s="405"/>
      <c r="BM463" s="514"/>
    </row>
    <row r="464" ht="18.75" customHeight="1">
      <c r="A464" s="336" t="str">
        <f t="shared" si="12"/>
        <v/>
      </c>
      <c r="B464" s="506"/>
      <c r="C464" s="559"/>
      <c r="D464" s="560" t="str">
        <f t="shared" si="13"/>
        <v/>
      </c>
      <c r="E464" s="401"/>
      <c r="F464" s="394"/>
      <c r="G464" s="341" t="str">
        <f t="array" ref="G464">IF(C464="","",XLOOKUP(C464,'Master Data'!K:K,'Master Data'!N:N,"Input in Master Data",0,1))</f>
        <v/>
      </c>
      <c r="H464" s="341" t="str">
        <f t="array" ref="H464">IF(C464="","",XLOOKUP(C464,'Master Data'!K:K,'Master Data'!O:O,"Input in Master Data",0,1))</f>
        <v/>
      </c>
      <c r="I464" s="341" t="str">
        <f t="array" ref="I464">if(U464="","",XLOOKUP(U464,Master[Company],Master[Blow],"Unknown",0,1))</f>
        <v/>
      </c>
      <c r="J464" s="341" t="str">
        <f t="array" ref="J464">if(U464="","",XLOOKUP(U464,Master[Company],Master[Pigging],"Unknown",0,1))</f>
        <v/>
      </c>
      <c r="K464" s="341" t="str">
        <f t="array" ref="K464">if(U464="","",XLOOKUP(U464,Master[Company],Master[Load Method],"Unknown",0,1))</f>
        <v/>
      </c>
      <c r="L464" s="341" t="str">
        <f t="array" ref="L464">if(U464="","",XLOOKUP(U464,Master[Company],Master[Line Distance],"Unknown",0,1))</f>
        <v/>
      </c>
      <c r="M464" s="394"/>
      <c r="N464" s="341"/>
      <c r="O464" s="341"/>
      <c r="P464" s="341" t="str">
        <f t="array" ref="P464">if(U464="","",XLOOKUP(U464,Master[Company],Master[Terms],"NA",0,1))</f>
        <v/>
      </c>
      <c r="Q464" s="341" t="str">
        <f t="shared" si="14"/>
        <v/>
      </c>
      <c r="R464" s="341" t="str">
        <f t="array" ref="R464">if(U464="","",XLOOKUP(U464,Master[Company],Master[Group],"NA",0,1))</f>
        <v/>
      </c>
      <c r="S464" s="341" t="str">
        <f t="array" ref="S464">if(U464="","",XLOOKUP(U464,Master[Company],Master[Loading Location],"NA",0,1))</f>
        <v/>
      </c>
      <c r="T464" s="341" t="str">
        <f t="array" ref="T464">if(U464="","",XLOOKUP(U464,Master[Company],Master[Acronym],"NA",0,1))</f>
        <v/>
      </c>
      <c r="U464" s="341"/>
      <c r="V464" s="342"/>
      <c r="W464" s="342"/>
      <c r="X464" s="341"/>
      <c r="Y464" s="341" t="str">
        <f t="shared" si="11"/>
        <v/>
      </c>
      <c r="Z464" s="341"/>
      <c r="AA464" s="341"/>
      <c r="AB464" s="341"/>
      <c r="AC464" s="401"/>
      <c r="AD464" s="563"/>
      <c r="AE464" s="564"/>
      <c r="AF464" s="564"/>
      <c r="AG464" s="564"/>
      <c r="AH464" s="564"/>
      <c r="AI464" s="564"/>
      <c r="AJ464" s="564"/>
      <c r="AK464" s="565"/>
      <c r="AL464" s="564"/>
      <c r="AM464" s="564"/>
      <c r="AN464" s="564"/>
      <c r="AO464" s="564"/>
      <c r="AP464" s="564"/>
      <c r="AQ464" s="564"/>
      <c r="AR464" s="564"/>
      <c r="AS464" s="564"/>
      <c r="AT464" s="394"/>
      <c r="AU464" s="306"/>
      <c r="AV464" s="306"/>
      <c r="AW464" s="394"/>
      <c r="AX464" s="401"/>
      <c r="AY464" s="341"/>
      <c r="AZ464" s="341"/>
      <c r="BA464" s="341"/>
      <c r="BB464" s="341"/>
      <c r="BC464" s="393"/>
      <c r="BD464" s="341"/>
      <c r="BE464" s="341"/>
      <c r="BF464" s="341"/>
      <c r="BG464" s="402"/>
      <c r="BH464" s="403"/>
      <c r="BI464" s="405"/>
      <c r="BJ464" s="405"/>
      <c r="BK464" s="405"/>
      <c r="BL464" s="405"/>
      <c r="BM464" s="514"/>
    </row>
    <row r="465" ht="18.75" customHeight="1">
      <c r="A465" s="336" t="str">
        <f t="shared" si="12"/>
        <v/>
      </c>
      <c r="B465" s="506"/>
      <c r="C465" s="559"/>
      <c r="D465" s="560" t="str">
        <f t="shared" si="13"/>
        <v/>
      </c>
      <c r="E465" s="401"/>
      <c r="F465" s="394"/>
      <c r="G465" s="341" t="str">
        <f t="array" ref="G465">IF(C465="","",XLOOKUP(C465,'Master Data'!K:K,'Master Data'!N:N,"Input in Master Data",0,1))</f>
        <v/>
      </c>
      <c r="H465" s="341" t="str">
        <f t="array" ref="H465">IF(C465="","",XLOOKUP(C465,'Master Data'!K:K,'Master Data'!O:O,"Input in Master Data",0,1))</f>
        <v/>
      </c>
      <c r="I465" s="341" t="str">
        <f t="array" ref="I465">if(U465="","",XLOOKUP(U465,Master[Company],Master[Blow],"Unknown",0,1))</f>
        <v/>
      </c>
      <c r="J465" s="341" t="str">
        <f t="array" ref="J465">if(U465="","",XLOOKUP(U465,Master[Company],Master[Pigging],"Unknown",0,1))</f>
        <v/>
      </c>
      <c r="K465" s="341" t="str">
        <f t="array" ref="K465">if(U465="","",XLOOKUP(U465,Master[Company],Master[Load Method],"Unknown",0,1))</f>
        <v/>
      </c>
      <c r="L465" s="341" t="str">
        <f t="array" ref="L465">if(U465="","",XLOOKUP(U465,Master[Company],Master[Line Distance],"Unknown",0,1))</f>
        <v/>
      </c>
      <c r="M465" s="394"/>
      <c r="N465" s="341"/>
      <c r="O465" s="341"/>
      <c r="P465" s="341" t="str">
        <f t="array" ref="P465">if(U465="","",XLOOKUP(U465,Master[Company],Master[Terms],"NA",0,1))</f>
        <v/>
      </c>
      <c r="Q465" s="341" t="str">
        <f t="shared" si="14"/>
        <v/>
      </c>
      <c r="R465" s="341" t="str">
        <f t="array" ref="R465">if(U465="","",XLOOKUP(U465,Master[Company],Master[Group],"NA",0,1))</f>
        <v/>
      </c>
      <c r="S465" s="341" t="str">
        <f t="array" ref="S465">if(U465="","",XLOOKUP(U465,Master[Company],Master[Loading Location],"NA",0,1))</f>
        <v/>
      </c>
      <c r="T465" s="341" t="str">
        <f t="array" ref="T465">if(U465="","",XLOOKUP(U465,Master[Company],Master[Acronym],"NA",0,1))</f>
        <v/>
      </c>
      <c r="U465" s="341"/>
      <c r="V465" s="342"/>
      <c r="W465" s="342"/>
      <c r="X465" s="341"/>
      <c r="Y465" s="341" t="str">
        <f t="shared" si="11"/>
        <v/>
      </c>
      <c r="Z465" s="341"/>
      <c r="AA465" s="341"/>
      <c r="AB465" s="341"/>
      <c r="AC465" s="401"/>
      <c r="AD465" s="563"/>
      <c r="AE465" s="564"/>
      <c r="AF465" s="564"/>
      <c r="AG465" s="564"/>
      <c r="AH465" s="564"/>
      <c r="AI465" s="564"/>
      <c r="AJ465" s="564"/>
      <c r="AK465" s="565"/>
      <c r="AL465" s="564"/>
      <c r="AM465" s="564"/>
      <c r="AN465" s="564"/>
      <c r="AO465" s="564"/>
      <c r="AP465" s="564"/>
      <c r="AQ465" s="564"/>
      <c r="AR465" s="564"/>
      <c r="AS465" s="564"/>
      <c r="AT465" s="394"/>
      <c r="AU465" s="306"/>
      <c r="AV465" s="306"/>
      <c r="AW465" s="394"/>
      <c r="AX465" s="401"/>
      <c r="AY465" s="341"/>
      <c r="AZ465" s="341"/>
      <c r="BA465" s="341"/>
      <c r="BB465" s="341"/>
      <c r="BC465" s="393"/>
      <c r="BD465" s="341"/>
      <c r="BE465" s="341"/>
      <c r="BF465" s="341"/>
      <c r="BG465" s="402"/>
      <c r="BH465" s="403"/>
      <c r="BI465" s="405"/>
      <c r="BJ465" s="405"/>
      <c r="BK465" s="405"/>
      <c r="BL465" s="405"/>
      <c r="BM465" s="514"/>
    </row>
    <row r="466" ht="18.75" customHeight="1">
      <c r="A466" s="336" t="str">
        <f t="shared" si="12"/>
        <v/>
      </c>
      <c r="B466" s="506"/>
      <c r="C466" s="559"/>
      <c r="D466" s="560" t="str">
        <f t="shared" si="13"/>
        <v/>
      </c>
      <c r="E466" s="401"/>
      <c r="F466" s="394"/>
      <c r="G466" s="341" t="str">
        <f t="array" ref="G466">IF(C466="","",XLOOKUP(C466,'Master Data'!K:K,'Master Data'!N:N,"Input in Master Data",0,1))</f>
        <v/>
      </c>
      <c r="H466" s="341" t="str">
        <f t="array" ref="H466">IF(C466="","",XLOOKUP(C466,'Master Data'!K:K,'Master Data'!O:O,"Input in Master Data",0,1))</f>
        <v/>
      </c>
      <c r="I466" s="341" t="str">
        <f t="array" ref="I466">if(U466="","",XLOOKUP(U466,Master[Company],Master[Blow],"Unknown",0,1))</f>
        <v/>
      </c>
      <c r="J466" s="341" t="str">
        <f t="array" ref="J466">if(U466="","",XLOOKUP(U466,Master[Company],Master[Pigging],"Unknown",0,1))</f>
        <v/>
      </c>
      <c r="K466" s="341" t="str">
        <f t="array" ref="K466">if(U466="","",XLOOKUP(U466,Master[Company],Master[Load Method],"Unknown",0,1))</f>
        <v/>
      </c>
      <c r="L466" s="341" t="str">
        <f t="array" ref="L466">if(U466="","",XLOOKUP(U466,Master[Company],Master[Line Distance],"Unknown",0,1))</f>
        <v/>
      </c>
      <c r="M466" s="394"/>
      <c r="N466" s="341"/>
      <c r="O466" s="341"/>
      <c r="P466" s="341" t="str">
        <f t="array" ref="P466">if(U466="","",XLOOKUP(U466,Master[Company],Master[Terms],"NA",0,1))</f>
        <v/>
      </c>
      <c r="Q466" s="341" t="str">
        <f t="shared" si="14"/>
        <v/>
      </c>
      <c r="R466" s="341" t="str">
        <f t="array" ref="R466">if(U466="","",XLOOKUP(U466,Master[Company],Master[Group],"NA",0,1))</f>
        <v/>
      </c>
      <c r="S466" s="341" t="str">
        <f t="array" ref="S466">if(U466="","",XLOOKUP(U466,Master[Company],Master[Loading Location],"NA",0,1))</f>
        <v/>
      </c>
      <c r="T466" s="341" t="str">
        <f t="array" ref="T466">if(U466="","",XLOOKUP(U466,Master[Company],Master[Acronym],"NA",0,1))</f>
        <v/>
      </c>
      <c r="U466" s="341"/>
      <c r="V466" s="342"/>
      <c r="W466" s="342"/>
      <c r="X466" s="341"/>
      <c r="Y466" s="341" t="str">
        <f t="shared" si="11"/>
        <v/>
      </c>
      <c r="Z466" s="341"/>
      <c r="AA466" s="341"/>
      <c r="AB466" s="341"/>
      <c r="AC466" s="401"/>
      <c r="AD466" s="563"/>
      <c r="AE466" s="564"/>
      <c r="AF466" s="564"/>
      <c r="AG466" s="564"/>
      <c r="AH466" s="564"/>
      <c r="AI466" s="564"/>
      <c r="AJ466" s="564"/>
      <c r="AK466" s="565"/>
      <c r="AL466" s="564"/>
      <c r="AM466" s="564"/>
      <c r="AN466" s="564"/>
      <c r="AO466" s="564"/>
      <c r="AP466" s="564"/>
      <c r="AQ466" s="564"/>
      <c r="AR466" s="564"/>
      <c r="AS466" s="564"/>
      <c r="AT466" s="394"/>
      <c r="AU466" s="306"/>
      <c r="AV466" s="306"/>
      <c r="AW466" s="394"/>
      <c r="AX466" s="401"/>
      <c r="AY466" s="341"/>
      <c r="AZ466" s="341"/>
      <c r="BA466" s="341"/>
      <c r="BB466" s="341"/>
      <c r="BC466" s="393"/>
      <c r="BD466" s="341"/>
      <c r="BE466" s="341"/>
      <c r="BF466" s="341"/>
      <c r="BG466" s="402"/>
      <c r="BH466" s="403"/>
      <c r="BI466" s="405"/>
      <c r="BJ466" s="405"/>
      <c r="BK466" s="405"/>
      <c r="BL466" s="405"/>
      <c r="BM466" s="514"/>
    </row>
    <row r="467" ht="18.75" customHeight="1">
      <c r="A467" s="336" t="str">
        <f t="shared" si="12"/>
        <v/>
      </c>
      <c r="B467" s="506"/>
      <c r="C467" s="559"/>
      <c r="D467" s="560" t="str">
        <f t="shared" si="13"/>
        <v/>
      </c>
      <c r="E467" s="401"/>
      <c r="F467" s="394"/>
      <c r="G467" s="341" t="str">
        <f t="array" ref="G467">IF(C467="","",XLOOKUP(C467,'Master Data'!K:K,'Master Data'!N:N,"Input in Master Data",0,1))</f>
        <v/>
      </c>
      <c r="H467" s="341" t="str">
        <f t="array" ref="H467">IF(C467="","",XLOOKUP(C467,'Master Data'!K:K,'Master Data'!O:O,"Input in Master Data",0,1))</f>
        <v/>
      </c>
      <c r="I467" s="341" t="str">
        <f t="array" ref="I467">if(U467="","",XLOOKUP(U467,Master[Company],Master[Blow],"Unknown",0,1))</f>
        <v/>
      </c>
      <c r="J467" s="341" t="str">
        <f t="array" ref="J467">if(U467="","",XLOOKUP(U467,Master[Company],Master[Pigging],"Unknown",0,1))</f>
        <v/>
      </c>
      <c r="K467" s="341" t="str">
        <f t="array" ref="K467">if(U467="","",XLOOKUP(U467,Master[Company],Master[Load Method],"Unknown",0,1))</f>
        <v/>
      </c>
      <c r="L467" s="341" t="str">
        <f t="array" ref="L467">if(U467="","",XLOOKUP(U467,Master[Company],Master[Line Distance],"Unknown",0,1))</f>
        <v/>
      </c>
      <c r="M467" s="394"/>
      <c r="N467" s="341"/>
      <c r="O467" s="341"/>
      <c r="P467" s="341" t="str">
        <f t="array" ref="P467">if(U467="","",XLOOKUP(U467,Master[Company],Master[Terms],"NA",0,1))</f>
        <v/>
      </c>
      <c r="Q467" s="341" t="str">
        <f t="shared" si="14"/>
        <v/>
      </c>
      <c r="R467" s="341" t="str">
        <f t="array" ref="R467">if(U467="","",XLOOKUP(U467,Master[Company],Master[Group],"NA",0,1))</f>
        <v/>
      </c>
      <c r="S467" s="341" t="str">
        <f t="array" ref="S467">if(U467="","",XLOOKUP(U467,Master[Company],Master[Loading Location],"NA",0,1))</f>
        <v/>
      </c>
      <c r="T467" s="341" t="str">
        <f t="array" ref="T467">if(U467="","",XLOOKUP(U467,Master[Company],Master[Acronym],"NA",0,1))</f>
        <v/>
      </c>
      <c r="U467" s="341"/>
      <c r="V467" s="342"/>
      <c r="W467" s="342"/>
      <c r="X467" s="341"/>
      <c r="Y467" s="341" t="str">
        <f t="shared" si="11"/>
        <v/>
      </c>
      <c r="Z467" s="341"/>
      <c r="AA467" s="341"/>
      <c r="AB467" s="341"/>
      <c r="AC467" s="401"/>
      <c r="AD467" s="563"/>
      <c r="AE467" s="564"/>
      <c r="AF467" s="564"/>
      <c r="AG467" s="564"/>
      <c r="AH467" s="564"/>
      <c r="AI467" s="564"/>
      <c r="AJ467" s="564"/>
      <c r="AK467" s="565"/>
      <c r="AL467" s="564"/>
      <c r="AM467" s="564"/>
      <c r="AN467" s="564"/>
      <c r="AO467" s="564"/>
      <c r="AP467" s="564"/>
      <c r="AQ467" s="564"/>
      <c r="AR467" s="564"/>
      <c r="AS467" s="564"/>
      <c r="AT467" s="394"/>
      <c r="AU467" s="306"/>
      <c r="AV467" s="306"/>
      <c r="AW467" s="394"/>
      <c r="AX467" s="401"/>
      <c r="AY467" s="341"/>
      <c r="AZ467" s="341"/>
      <c r="BA467" s="341"/>
      <c r="BB467" s="341"/>
      <c r="BC467" s="393"/>
      <c r="BD467" s="341"/>
      <c r="BE467" s="341"/>
      <c r="BF467" s="341"/>
      <c r="BG467" s="402"/>
      <c r="BH467" s="403"/>
      <c r="BI467" s="405"/>
      <c r="BJ467" s="405"/>
      <c r="BK467" s="405"/>
      <c r="BL467" s="405"/>
      <c r="BM467" s="514"/>
    </row>
    <row r="468" ht="18.75" customHeight="1">
      <c r="A468" s="336" t="str">
        <f t="shared" si="12"/>
        <v/>
      </c>
      <c r="B468" s="506"/>
      <c r="C468" s="559"/>
      <c r="D468" s="560" t="str">
        <f t="shared" si="13"/>
        <v/>
      </c>
      <c r="E468" s="401"/>
      <c r="F468" s="394"/>
      <c r="G468" s="341" t="str">
        <f t="array" ref="G468">IF(C468="","",XLOOKUP(C468,'Master Data'!K:K,'Master Data'!N:N,"Input in Master Data",0,1))</f>
        <v/>
      </c>
      <c r="H468" s="341" t="str">
        <f t="array" ref="H468">IF(C468="","",XLOOKUP(C468,'Master Data'!K:K,'Master Data'!O:O,"Input in Master Data",0,1))</f>
        <v/>
      </c>
      <c r="I468" s="341" t="str">
        <f t="array" ref="I468">if(U468="","",XLOOKUP(U468,Master[Company],Master[Blow],"Unknown",0,1))</f>
        <v/>
      </c>
      <c r="J468" s="341" t="str">
        <f t="array" ref="J468">if(U468="","",XLOOKUP(U468,Master[Company],Master[Pigging],"Unknown",0,1))</f>
        <v/>
      </c>
      <c r="K468" s="341" t="str">
        <f t="array" ref="K468">if(U468="","",XLOOKUP(U468,Master[Company],Master[Load Method],"Unknown",0,1))</f>
        <v/>
      </c>
      <c r="L468" s="341" t="str">
        <f t="array" ref="L468">if(U468="","",XLOOKUP(U468,Master[Company],Master[Line Distance],"Unknown",0,1))</f>
        <v/>
      </c>
      <c r="M468" s="394"/>
      <c r="N468" s="341"/>
      <c r="O468" s="341"/>
      <c r="P468" s="341" t="str">
        <f t="array" ref="P468">if(U468="","",XLOOKUP(U468,Master[Company],Master[Terms],"NA",0,1))</f>
        <v/>
      </c>
      <c r="Q468" s="341" t="str">
        <f t="shared" si="14"/>
        <v/>
      </c>
      <c r="R468" s="341" t="str">
        <f t="array" ref="R468">if(U468="","",XLOOKUP(U468,Master[Company],Master[Group],"NA",0,1))</f>
        <v/>
      </c>
      <c r="S468" s="341" t="str">
        <f t="array" ref="S468">if(U468="","",XLOOKUP(U468,Master[Company],Master[Loading Location],"NA",0,1))</f>
        <v/>
      </c>
      <c r="T468" s="341" t="str">
        <f t="array" ref="T468">if(U468="","",XLOOKUP(U468,Master[Company],Master[Acronym],"NA",0,1))</f>
        <v/>
      </c>
      <c r="U468" s="341"/>
      <c r="V468" s="342"/>
      <c r="W468" s="342"/>
      <c r="X468" s="341"/>
      <c r="Y468" s="341" t="str">
        <f t="shared" si="11"/>
        <v/>
      </c>
      <c r="Z468" s="341"/>
      <c r="AA468" s="341"/>
      <c r="AB468" s="341"/>
      <c r="AC468" s="401"/>
      <c r="AD468" s="563"/>
      <c r="AE468" s="564"/>
      <c r="AF468" s="564"/>
      <c r="AG468" s="564"/>
      <c r="AH468" s="564"/>
      <c r="AI468" s="564"/>
      <c r="AJ468" s="564"/>
      <c r="AK468" s="565"/>
      <c r="AL468" s="564"/>
      <c r="AM468" s="564"/>
      <c r="AN468" s="564"/>
      <c r="AO468" s="564"/>
      <c r="AP468" s="564"/>
      <c r="AQ468" s="564"/>
      <c r="AR468" s="564"/>
      <c r="AS468" s="564"/>
      <c r="AT468" s="394"/>
      <c r="AU468" s="306"/>
      <c r="AV468" s="306"/>
      <c r="AW468" s="394"/>
      <c r="AX468" s="401"/>
      <c r="AY468" s="341"/>
      <c r="AZ468" s="341"/>
      <c r="BA468" s="341"/>
      <c r="BB468" s="341"/>
      <c r="BC468" s="393"/>
      <c r="BD468" s="341"/>
      <c r="BE468" s="341"/>
      <c r="BF468" s="341"/>
      <c r="BG468" s="402"/>
      <c r="BH468" s="403"/>
      <c r="BI468" s="405"/>
      <c r="BJ468" s="405"/>
      <c r="BK468" s="405"/>
      <c r="BL468" s="405"/>
      <c r="BM468" s="514"/>
    </row>
    <row r="469" ht="18.75" customHeight="1">
      <c r="A469" s="336" t="str">
        <f t="shared" si="12"/>
        <v/>
      </c>
      <c r="B469" s="506"/>
      <c r="C469" s="559"/>
      <c r="D469" s="560" t="str">
        <f t="shared" si="13"/>
        <v/>
      </c>
      <c r="E469" s="401"/>
      <c r="F469" s="394"/>
      <c r="G469" s="341" t="str">
        <f t="array" ref="G469">IF(C469="","",XLOOKUP(C469,'Master Data'!K:K,'Master Data'!N:N,"Input in Master Data",0,1))</f>
        <v/>
      </c>
      <c r="H469" s="341" t="str">
        <f t="array" ref="H469">IF(C469="","",XLOOKUP(C469,'Master Data'!K:K,'Master Data'!O:O,"Input in Master Data",0,1))</f>
        <v/>
      </c>
      <c r="I469" s="341" t="str">
        <f t="array" ref="I469">if(U469="","",XLOOKUP(U469,Master[Company],Master[Blow],"Unknown",0,1))</f>
        <v/>
      </c>
      <c r="J469" s="341" t="str">
        <f t="array" ref="J469">if(U469="","",XLOOKUP(U469,Master[Company],Master[Pigging],"Unknown",0,1))</f>
        <v/>
      </c>
      <c r="K469" s="341" t="str">
        <f t="array" ref="K469">if(U469="","",XLOOKUP(U469,Master[Company],Master[Load Method],"Unknown",0,1))</f>
        <v/>
      </c>
      <c r="L469" s="341" t="str">
        <f t="array" ref="L469">if(U469="","",XLOOKUP(U469,Master[Company],Master[Line Distance],"Unknown",0,1))</f>
        <v/>
      </c>
      <c r="M469" s="394"/>
      <c r="N469" s="341"/>
      <c r="O469" s="341"/>
      <c r="P469" s="341" t="str">
        <f t="array" ref="P469">if(U469="","",XLOOKUP(U469,Master[Company],Master[Terms],"NA",0,1))</f>
        <v/>
      </c>
      <c r="Q469" s="341" t="str">
        <f t="shared" si="14"/>
        <v/>
      </c>
      <c r="R469" s="341" t="str">
        <f t="array" ref="R469">if(U469="","",XLOOKUP(U469,Master[Company],Master[Group],"NA",0,1))</f>
        <v/>
      </c>
      <c r="S469" s="341" t="str">
        <f t="array" ref="S469">if(U469="","",XLOOKUP(U469,Master[Company],Master[Loading Location],"NA",0,1))</f>
        <v/>
      </c>
      <c r="T469" s="341" t="str">
        <f t="array" ref="T469">if(U469="","",XLOOKUP(U469,Master[Company],Master[Acronym],"NA",0,1))</f>
        <v/>
      </c>
      <c r="U469" s="341"/>
      <c r="V469" s="342"/>
      <c r="W469" s="342"/>
      <c r="X469" s="341"/>
      <c r="Y469" s="341" t="str">
        <f t="shared" si="11"/>
        <v/>
      </c>
      <c r="Z469" s="341"/>
      <c r="AA469" s="341"/>
      <c r="AB469" s="341"/>
      <c r="AC469" s="401"/>
      <c r="AD469" s="563"/>
      <c r="AE469" s="564"/>
      <c r="AF469" s="564"/>
      <c r="AG469" s="564"/>
      <c r="AH469" s="564"/>
      <c r="AI469" s="564"/>
      <c r="AJ469" s="564"/>
      <c r="AK469" s="565"/>
      <c r="AL469" s="564"/>
      <c r="AM469" s="564"/>
      <c r="AN469" s="564"/>
      <c r="AO469" s="564"/>
      <c r="AP469" s="564"/>
      <c r="AQ469" s="564"/>
      <c r="AR469" s="564"/>
      <c r="AS469" s="564"/>
      <c r="AT469" s="394"/>
      <c r="AU469" s="306"/>
      <c r="AV469" s="306"/>
      <c r="AW469" s="394"/>
      <c r="AX469" s="401"/>
      <c r="AY469" s="341"/>
      <c r="AZ469" s="341"/>
      <c r="BA469" s="341"/>
      <c r="BB469" s="341"/>
      <c r="BC469" s="393"/>
      <c r="BD469" s="341"/>
      <c r="BE469" s="341"/>
      <c r="BF469" s="341"/>
      <c r="BG469" s="402"/>
      <c r="BH469" s="403"/>
      <c r="BI469" s="405"/>
      <c r="BJ469" s="405"/>
      <c r="BK469" s="405"/>
      <c r="BL469" s="405"/>
      <c r="BM469" s="514"/>
    </row>
    <row r="470" ht="18.75" customHeight="1">
      <c r="A470" s="336" t="str">
        <f t="shared" si="12"/>
        <v/>
      </c>
      <c r="B470" s="506"/>
      <c r="C470" s="559"/>
      <c r="D470" s="560" t="str">
        <f t="shared" si="13"/>
        <v/>
      </c>
      <c r="E470" s="401"/>
      <c r="F470" s="394"/>
      <c r="G470" s="341" t="str">
        <f t="array" ref="G470">IF(C470="","",XLOOKUP(C470,'Master Data'!K:K,'Master Data'!N:N,"Input in Master Data",0,1))</f>
        <v/>
      </c>
      <c r="H470" s="341" t="str">
        <f t="array" ref="H470">IF(C470="","",XLOOKUP(C470,'Master Data'!K:K,'Master Data'!O:O,"Input in Master Data",0,1))</f>
        <v/>
      </c>
      <c r="I470" s="341" t="str">
        <f t="array" ref="I470">if(U470="","",XLOOKUP(U470,Master[Company],Master[Blow],"Unknown",0,1))</f>
        <v/>
      </c>
      <c r="J470" s="341" t="str">
        <f t="array" ref="J470">if(U470="","",XLOOKUP(U470,Master[Company],Master[Pigging],"Unknown",0,1))</f>
        <v/>
      </c>
      <c r="K470" s="341" t="str">
        <f t="array" ref="K470">if(U470="","",XLOOKUP(U470,Master[Company],Master[Load Method],"Unknown",0,1))</f>
        <v/>
      </c>
      <c r="L470" s="341" t="str">
        <f t="array" ref="L470">if(U470="","",XLOOKUP(U470,Master[Company],Master[Line Distance],"Unknown",0,1))</f>
        <v/>
      </c>
      <c r="M470" s="394"/>
      <c r="N470" s="341"/>
      <c r="O470" s="341"/>
      <c r="P470" s="341" t="str">
        <f t="array" ref="P470">if(U470="","",XLOOKUP(U470,Master[Company],Master[Terms],"NA",0,1))</f>
        <v/>
      </c>
      <c r="Q470" s="341" t="str">
        <f t="shared" si="14"/>
        <v/>
      </c>
      <c r="R470" s="341" t="str">
        <f t="array" ref="R470">if(U470="","",XLOOKUP(U470,Master[Company],Master[Group],"NA",0,1))</f>
        <v/>
      </c>
      <c r="S470" s="341" t="str">
        <f t="array" ref="S470">if(U470="","",XLOOKUP(U470,Master[Company],Master[Loading Location],"NA",0,1))</f>
        <v/>
      </c>
      <c r="T470" s="341" t="str">
        <f t="array" ref="T470">if(U470="","",XLOOKUP(U470,Master[Company],Master[Acronym],"NA",0,1))</f>
        <v/>
      </c>
      <c r="U470" s="341"/>
      <c r="V470" s="342"/>
      <c r="W470" s="342"/>
      <c r="X470" s="341"/>
      <c r="Y470" s="341" t="str">
        <f t="shared" si="11"/>
        <v/>
      </c>
      <c r="Z470" s="341"/>
      <c r="AA470" s="341"/>
      <c r="AB470" s="341"/>
      <c r="AC470" s="401"/>
      <c r="AD470" s="563"/>
      <c r="AE470" s="564"/>
      <c r="AF470" s="564"/>
      <c r="AG470" s="564"/>
      <c r="AH470" s="564"/>
      <c r="AI470" s="564"/>
      <c r="AJ470" s="564"/>
      <c r="AK470" s="565"/>
      <c r="AL470" s="564"/>
      <c r="AM470" s="564"/>
      <c r="AN470" s="564"/>
      <c r="AO470" s="564"/>
      <c r="AP470" s="564"/>
      <c r="AQ470" s="564"/>
      <c r="AR470" s="564"/>
      <c r="AS470" s="564"/>
      <c r="AT470" s="394"/>
      <c r="AU470" s="306"/>
      <c r="AV470" s="306"/>
      <c r="AW470" s="394"/>
      <c r="AX470" s="401"/>
      <c r="AY470" s="341"/>
      <c r="AZ470" s="341"/>
      <c r="BA470" s="341"/>
      <c r="BB470" s="341"/>
      <c r="BC470" s="393"/>
      <c r="BD470" s="341"/>
      <c r="BE470" s="341"/>
      <c r="BF470" s="341"/>
      <c r="BG470" s="402"/>
      <c r="BH470" s="403"/>
      <c r="BI470" s="405"/>
      <c r="BJ470" s="405"/>
      <c r="BK470" s="405"/>
      <c r="BL470" s="405"/>
      <c r="BM470" s="514"/>
    </row>
    <row r="471" ht="18.75" customHeight="1">
      <c r="A471" s="336" t="str">
        <f t="shared" si="12"/>
        <v/>
      </c>
      <c r="B471" s="506"/>
      <c r="C471" s="559"/>
      <c r="D471" s="560" t="str">
        <f t="shared" si="13"/>
        <v/>
      </c>
      <c r="E471" s="401"/>
      <c r="F471" s="394"/>
      <c r="G471" s="341" t="str">
        <f t="array" ref="G471">IF(C471="","",XLOOKUP(C471,'Master Data'!K:K,'Master Data'!N:N,"Input in Master Data",0,1))</f>
        <v/>
      </c>
      <c r="H471" s="341" t="str">
        <f t="array" ref="H471">IF(C471="","",XLOOKUP(C471,'Master Data'!K:K,'Master Data'!O:O,"Input in Master Data",0,1))</f>
        <v/>
      </c>
      <c r="I471" s="341" t="str">
        <f t="array" ref="I471">if(U471="","",XLOOKUP(U471,Master[Company],Master[Blow],"Unknown",0,1))</f>
        <v/>
      </c>
      <c r="J471" s="341" t="str">
        <f t="array" ref="J471">if(U471="","",XLOOKUP(U471,Master[Company],Master[Pigging],"Unknown",0,1))</f>
        <v/>
      </c>
      <c r="K471" s="341" t="str">
        <f t="array" ref="K471">if(U471="","",XLOOKUP(U471,Master[Company],Master[Load Method],"Unknown",0,1))</f>
        <v/>
      </c>
      <c r="L471" s="341" t="str">
        <f t="array" ref="L471">if(U471="","",XLOOKUP(U471,Master[Company],Master[Line Distance],"Unknown",0,1))</f>
        <v/>
      </c>
      <c r="M471" s="394"/>
      <c r="N471" s="341"/>
      <c r="O471" s="341"/>
      <c r="P471" s="341" t="str">
        <f t="array" ref="P471">if(U471="","",XLOOKUP(U471,Master[Company],Master[Terms],"NA",0,1))</f>
        <v/>
      </c>
      <c r="Q471" s="341" t="str">
        <f t="shared" si="14"/>
        <v/>
      </c>
      <c r="R471" s="341" t="str">
        <f t="array" ref="R471">if(U471="","",XLOOKUP(U471,Master[Company],Master[Group],"NA",0,1))</f>
        <v/>
      </c>
      <c r="S471" s="341" t="str">
        <f t="array" ref="S471">if(U471="","",XLOOKUP(U471,Master[Company],Master[Loading Location],"NA",0,1))</f>
        <v/>
      </c>
      <c r="T471" s="341" t="str">
        <f t="array" ref="T471">if(U471="","",XLOOKUP(U471,Master[Company],Master[Acronym],"NA",0,1))</f>
        <v/>
      </c>
      <c r="U471" s="341"/>
      <c r="V471" s="342"/>
      <c r="W471" s="342"/>
      <c r="X471" s="341"/>
      <c r="Y471" s="341" t="str">
        <f t="shared" si="11"/>
        <v/>
      </c>
      <c r="Z471" s="341"/>
      <c r="AA471" s="341"/>
      <c r="AB471" s="341"/>
      <c r="AC471" s="401"/>
      <c r="AD471" s="563"/>
      <c r="AE471" s="564"/>
      <c r="AF471" s="564"/>
      <c r="AG471" s="564"/>
      <c r="AH471" s="564"/>
      <c r="AI471" s="564"/>
      <c r="AJ471" s="564"/>
      <c r="AK471" s="565"/>
      <c r="AL471" s="564"/>
      <c r="AM471" s="564"/>
      <c r="AN471" s="564"/>
      <c r="AO471" s="564"/>
      <c r="AP471" s="564"/>
      <c r="AQ471" s="564"/>
      <c r="AR471" s="564"/>
      <c r="AS471" s="564"/>
      <c r="AT471" s="394"/>
      <c r="AU471" s="306"/>
      <c r="AV471" s="306"/>
      <c r="AW471" s="394"/>
      <c r="AX471" s="401"/>
      <c r="AY471" s="341"/>
      <c r="AZ471" s="341"/>
      <c r="BA471" s="341"/>
      <c r="BB471" s="341"/>
      <c r="BC471" s="393"/>
      <c r="BD471" s="341"/>
      <c r="BE471" s="341"/>
      <c r="BF471" s="341"/>
      <c r="BG471" s="402"/>
      <c r="BH471" s="403"/>
      <c r="BI471" s="405"/>
      <c r="BJ471" s="405"/>
      <c r="BK471" s="405"/>
      <c r="BL471" s="405"/>
      <c r="BM471" s="514"/>
    </row>
    <row r="472" ht="18.75" customHeight="1">
      <c r="A472" s="336" t="str">
        <f t="shared" si="12"/>
        <v/>
      </c>
      <c r="B472" s="506"/>
      <c r="C472" s="559"/>
      <c r="D472" s="560" t="str">
        <f t="shared" si="13"/>
        <v/>
      </c>
      <c r="E472" s="401"/>
      <c r="F472" s="394"/>
      <c r="G472" s="341" t="str">
        <f t="array" ref="G472">IF(C472="","",XLOOKUP(C472,'Master Data'!K:K,'Master Data'!N:N,"Input in Master Data",0,1))</f>
        <v/>
      </c>
      <c r="H472" s="341" t="str">
        <f t="array" ref="H472">IF(C472="","",XLOOKUP(C472,'Master Data'!K:K,'Master Data'!O:O,"Input in Master Data",0,1))</f>
        <v/>
      </c>
      <c r="I472" s="341" t="str">
        <f t="array" ref="I472">if(U472="","",XLOOKUP(U472,Master[Company],Master[Blow],"Unknown",0,1))</f>
        <v/>
      </c>
      <c r="J472" s="341" t="str">
        <f t="array" ref="J472">if(U472="","",XLOOKUP(U472,Master[Company],Master[Pigging],"Unknown",0,1))</f>
        <v/>
      </c>
      <c r="K472" s="341" t="str">
        <f t="array" ref="K472">if(U472="","",XLOOKUP(U472,Master[Company],Master[Load Method],"Unknown",0,1))</f>
        <v/>
      </c>
      <c r="L472" s="341" t="str">
        <f t="array" ref="L472">if(U472="","",XLOOKUP(U472,Master[Company],Master[Line Distance],"Unknown",0,1))</f>
        <v/>
      </c>
      <c r="M472" s="394"/>
      <c r="N472" s="341"/>
      <c r="O472" s="341"/>
      <c r="P472" s="341" t="str">
        <f t="array" ref="P472">if(U472="","",XLOOKUP(U472,Master[Company],Master[Terms],"NA",0,1))</f>
        <v/>
      </c>
      <c r="Q472" s="341" t="str">
        <f t="shared" si="14"/>
        <v/>
      </c>
      <c r="R472" s="341" t="str">
        <f t="array" ref="R472">if(U472="","",XLOOKUP(U472,Master[Company],Master[Group],"NA",0,1))</f>
        <v/>
      </c>
      <c r="S472" s="341" t="str">
        <f t="array" ref="S472">if(U472="","",XLOOKUP(U472,Master[Company],Master[Loading Location],"NA",0,1))</f>
        <v/>
      </c>
      <c r="T472" s="341" t="str">
        <f t="array" ref="T472">if(U472="","",XLOOKUP(U472,Master[Company],Master[Acronym],"NA",0,1))</f>
        <v/>
      </c>
      <c r="U472" s="341"/>
      <c r="V472" s="342"/>
      <c r="W472" s="342"/>
      <c r="X472" s="341"/>
      <c r="Y472" s="341" t="str">
        <f t="shared" si="11"/>
        <v/>
      </c>
      <c r="Z472" s="341"/>
      <c r="AA472" s="341"/>
      <c r="AB472" s="341"/>
      <c r="AC472" s="401"/>
      <c r="AD472" s="563"/>
      <c r="AE472" s="564"/>
      <c r="AF472" s="564"/>
      <c r="AG472" s="564"/>
      <c r="AH472" s="564"/>
      <c r="AI472" s="564"/>
      <c r="AJ472" s="564"/>
      <c r="AK472" s="565"/>
      <c r="AL472" s="564"/>
      <c r="AM472" s="564"/>
      <c r="AN472" s="564"/>
      <c r="AO472" s="564"/>
      <c r="AP472" s="564"/>
      <c r="AQ472" s="564"/>
      <c r="AR472" s="564"/>
      <c r="AS472" s="564"/>
      <c r="AT472" s="394"/>
      <c r="AU472" s="306"/>
      <c r="AV472" s="306"/>
      <c r="AW472" s="394"/>
      <c r="AX472" s="401"/>
      <c r="AY472" s="341"/>
      <c r="AZ472" s="341"/>
      <c r="BA472" s="341"/>
      <c r="BB472" s="341"/>
      <c r="BC472" s="393"/>
      <c r="BD472" s="341"/>
      <c r="BE472" s="341"/>
      <c r="BF472" s="341"/>
      <c r="BG472" s="402"/>
      <c r="BH472" s="403"/>
      <c r="BI472" s="405"/>
      <c r="BJ472" s="405"/>
      <c r="BK472" s="405"/>
      <c r="BL472" s="405"/>
      <c r="BM472" s="514"/>
    </row>
    <row r="473" ht="18.75" customHeight="1">
      <c r="A473" s="336" t="str">
        <f t="shared" si="12"/>
        <v/>
      </c>
      <c r="B473" s="506"/>
      <c r="C473" s="559"/>
      <c r="D473" s="560" t="str">
        <f t="shared" si="13"/>
        <v/>
      </c>
      <c r="E473" s="401"/>
      <c r="F473" s="394"/>
      <c r="G473" s="341" t="str">
        <f t="array" ref="G473">IF(C473="","",XLOOKUP(C473,'Master Data'!K:K,'Master Data'!N:N,"Input in Master Data",0,1))</f>
        <v/>
      </c>
      <c r="H473" s="341" t="str">
        <f t="array" ref="H473">IF(C473="","",XLOOKUP(C473,'Master Data'!K:K,'Master Data'!O:O,"Input in Master Data",0,1))</f>
        <v/>
      </c>
      <c r="I473" s="341" t="str">
        <f t="array" ref="I473">if(U473="","",XLOOKUP(U473,Master[Company],Master[Blow],"Unknown",0,1))</f>
        <v/>
      </c>
      <c r="J473" s="341" t="str">
        <f t="array" ref="J473">if(U473="","",XLOOKUP(U473,Master[Company],Master[Pigging],"Unknown",0,1))</f>
        <v/>
      </c>
      <c r="K473" s="341" t="str">
        <f t="array" ref="K473">if(U473="","",XLOOKUP(U473,Master[Company],Master[Load Method],"Unknown",0,1))</f>
        <v/>
      </c>
      <c r="L473" s="341" t="str">
        <f t="array" ref="L473">if(U473="","",XLOOKUP(U473,Master[Company],Master[Line Distance],"Unknown",0,1))</f>
        <v/>
      </c>
      <c r="M473" s="394"/>
      <c r="N473" s="341"/>
      <c r="O473" s="341"/>
      <c r="P473" s="341" t="str">
        <f t="array" ref="P473">if(U473="","",XLOOKUP(U473,Master[Company],Master[Terms],"NA",0,1))</f>
        <v/>
      </c>
      <c r="Q473" s="341" t="str">
        <f t="shared" si="14"/>
        <v/>
      </c>
      <c r="R473" s="341" t="str">
        <f t="array" ref="R473">if(U473="","",XLOOKUP(U473,Master[Company],Master[Group],"NA",0,1))</f>
        <v/>
      </c>
      <c r="S473" s="341" t="str">
        <f t="array" ref="S473">if(U473="","",XLOOKUP(U473,Master[Company],Master[Loading Location],"NA",0,1))</f>
        <v/>
      </c>
      <c r="T473" s="341" t="str">
        <f t="array" ref="T473">if(U473="","",XLOOKUP(U473,Master[Company],Master[Acronym],"NA",0,1))</f>
        <v/>
      </c>
      <c r="U473" s="341"/>
      <c r="V473" s="342"/>
      <c r="W473" s="342"/>
      <c r="X473" s="341"/>
      <c r="Y473" s="341" t="str">
        <f t="shared" si="11"/>
        <v/>
      </c>
      <c r="Z473" s="341"/>
      <c r="AA473" s="341"/>
      <c r="AB473" s="341"/>
      <c r="AC473" s="401"/>
      <c r="AD473" s="563"/>
      <c r="AE473" s="564"/>
      <c r="AF473" s="564"/>
      <c r="AG473" s="564"/>
      <c r="AH473" s="564"/>
      <c r="AI473" s="564"/>
      <c r="AJ473" s="564"/>
      <c r="AK473" s="565"/>
      <c r="AL473" s="564"/>
      <c r="AM473" s="564"/>
      <c r="AN473" s="564"/>
      <c r="AO473" s="564"/>
      <c r="AP473" s="564"/>
      <c r="AQ473" s="564"/>
      <c r="AR473" s="564"/>
      <c r="AS473" s="564"/>
      <c r="AT473" s="394"/>
      <c r="AU473" s="306"/>
      <c r="AV473" s="306"/>
      <c r="AW473" s="394"/>
      <c r="AX473" s="401"/>
      <c r="AY473" s="341"/>
      <c r="AZ473" s="341"/>
      <c r="BA473" s="341"/>
      <c r="BB473" s="341"/>
      <c r="BC473" s="393"/>
      <c r="BD473" s="341"/>
      <c r="BE473" s="341"/>
      <c r="BF473" s="341"/>
      <c r="BG473" s="402"/>
      <c r="BH473" s="403"/>
      <c r="BI473" s="405"/>
      <c r="BJ473" s="405"/>
      <c r="BK473" s="405"/>
      <c r="BL473" s="405"/>
      <c r="BM473" s="514"/>
    </row>
    <row r="474" ht="18.75" customHeight="1">
      <c r="A474" s="336" t="str">
        <f t="shared" si="12"/>
        <v/>
      </c>
      <c r="B474" s="506"/>
      <c r="C474" s="559"/>
      <c r="D474" s="560" t="str">
        <f t="shared" si="13"/>
        <v/>
      </c>
      <c r="E474" s="401"/>
      <c r="F474" s="394"/>
      <c r="G474" s="341" t="str">
        <f t="array" ref="G474">IF(C474="","",XLOOKUP(C474,'Master Data'!K:K,'Master Data'!N:N,"Input in Master Data",0,1))</f>
        <v/>
      </c>
      <c r="H474" s="341" t="str">
        <f t="array" ref="H474">IF(C474="","",XLOOKUP(C474,'Master Data'!K:K,'Master Data'!O:O,"Input in Master Data",0,1))</f>
        <v/>
      </c>
      <c r="I474" s="341" t="str">
        <f t="array" ref="I474">if(U474="","",XLOOKUP(U474,Master[Company],Master[Blow],"Unknown",0,1))</f>
        <v/>
      </c>
      <c r="J474" s="341" t="str">
        <f t="array" ref="J474">if(U474="","",XLOOKUP(U474,Master[Company],Master[Pigging],"Unknown",0,1))</f>
        <v/>
      </c>
      <c r="K474" s="341" t="str">
        <f t="array" ref="K474">if(U474="","",XLOOKUP(U474,Master[Company],Master[Load Method],"Unknown",0,1))</f>
        <v/>
      </c>
      <c r="L474" s="341" t="str">
        <f t="array" ref="L474">if(U474="","",XLOOKUP(U474,Master[Company],Master[Line Distance],"Unknown",0,1))</f>
        <v/>
      </c>
      <c r="M474" s="394"/>
      <c r="N474" s="341"/>
      <c r="O474" s="341"/>
      <c r="P474" s="341" t="str">
        <f t="array" ref="P474">if(U474="","",XLOOKUP(U474,Master[Company],Master[Terms],"NA",0,1))</f>
        <v/>
      </c>
      <c r="Q474" s="341" t="str">
        <f t="shared" si="14"/>
        <v/>
      </c>
      <c r="R474" s="341" t="str">
        <f t="array" ref="R474">if(U474="","",XLOOKUP(U474,Master[Company],Master[Group],"NA",0,1))</f>
        <v/>
      </c>
      <c r="S474" s="341" t="str">
        <f t="array" ref="S474">if(U474="","",XLOOKUP(U474,Master[Company],Master[Loading Location],"NA",0,1))</f>
        <v/>
      </c>
      <c r="T474" s="341" t="str">
        <f t="array" ref="T474">if(U474="","",XLOOKUP(U474,Master[Company],Master[Acronym],"NA",0,1))</f>
        <v/>
      </c>
      <c r="U474" s="341"/>
      <c r="V474" s="342"/>
      <c r="W474" s="342"/>
      <c r="X474" s="341"/>
      <c r="Y474" s="341" t="str">
        <f t="shared" si="11"/>
        <v/>
      </c>
      <c r="Z474" s="341"/>
      <c r="AA474" s="341"/>
      <c r="AB474" s="341"/>
      <c r="AC474" s="401"/>
      <c r="AD474" s="563"/>
      <c r="AE474" s="564"/>
      <c r="AF474" s="564"/>
      <c r="AG474" s="564"/>
      <c r="AH474" s="564"/>
      <c r="AI474" s="564"/>
      <c r="AJ474" s="564"/>
      <c r="AK474" s="565"/>
      <c r="AL474" s="564"/>
      <c r="AM474" s="564"/>
      <c r="AN474" s="564"/>
      <c r="AO474" s="564"/>
      <c r="AP474" s="564"/>
      <c r="AQ474" s="564"/>
      <c r="AR474" s="564"/>
      <c r="AS474" s="564"/>
      <c r="AT474" s="394"/>
      <c r="AU474" s="306"/>
      <c r="AV474" s="306"/>
      <c r="AW474" s="394"/>
      <c r="AX474" s="401"/>
      <c r="AY474" s="341"/>
      <c r="AZ474" s="341"/>
      <c r="BA474" s="341"/>
      <c r="BB474" s="341"/>
      <c r="BC474" s="393"/>
      <c r="BD474" s="341"/>
      <c r="BE474" s="341"/>
      <c r="BF474" s="341"/>
      <c r="BG474" s="402"/>
      <c r="BH474" s="403"/>
      <c r="BI474" s="405"/>
      <c r="BJ474" s="405"/>
      <c r="BK474" s="405"/>
      <c r="BL474" s="405"/>
      <c r="BM474" s="514"/>
    </row>
    <row r="475" ht="18.75" customHeight="1">
      <c r="A475" s="336" t="str">
        <f t="shared" si="12"/>
        <v/>
      </c>
      <c r="B475" s="506"/>
      <c r="C475" s="559"/>
      <c r="D475" s="560" t="str">
        <f t="shared" si="13"/>
        <v/>
      </c>
      <c r="E475" s="401"/>
      <c r="F475" s="394"/>
      <c r="G475" s="341" t="str">
        <f t="array" ref="G475">IF(C475="","",XLOOKUP(C475,'Master Data'!K:K,'Master Data'!N:N,"Input in Master Data",0,1))</f>
        <v/>
      </c>
      <c r="H475" s="341" t="str">
        <f t="array" ref="H475">IF(C475="","",XLOOKUP(C475,'Master Data'!K:K,'Master Data'!O:O,"Input in Master Data",0,1))</f>
        <v/>
      </c>
      <c r="I475" s="341" t="str">
        <f t="array" ref="I475">if(U475="","",XLOOKUP(U475,Master[Company],Master[Blow],"Unknown",0,1))</f>
        <v/>
      </c>
      <c r="J475" s="341" t="str">
        <f t="array" ref="J475">if(U475="","",XLOOKUP(U475,Master[Company],Master[Pigging],"Unknown",0,1))</f>
        <v/>
      </c>
      <c r="K475" s="341" t="str">
        <f t="array" ref="K475">if(U475="","",XLOOKUP(U475,Master[Company],Master[Load Method],"Unknown",0,1))</f>
        <v/>
      </c>
      <c r="L475" s="341" t="str">
        <f t="array" ref="L475">if(U475="","",XLOOKUP(U475,Master[Company],Master[Line Distance],"Unknown",0,1))</f>
        <v/>
      </c>
      <c r="M475" s="394"/>
      <c r="N475" s="341"/>
      <c r="O475" s="341"/>
      <c r="P475" s="341" t="str">
        <f t="array" ref="P475">if(U475="","",XLOOKUP(U475,Master[Company],Master[Terms],"NA",0,1))</f>
        <v/>
      </c>
      <c r="Q475" s="341" t="str">
        <f t="shared" si="14"/>
        <v/>
      </c>
      <c r="R475" s="341" t="str">
        <f t="array" ref="R475">if(U475="","",XLOOKUP(U475,Master[Company],Master[Group],"NA",0,1))</f>
        <v/>
      </c>
      <c r="S475" s="341" t="str">
        <f t="array" ref="S475">if(U475="","",XLOOKUP(U475,Master[Company],Master[Loading Location],"NA",0,1))</f>
        <v/>
      </c>
      <c r="T475" s="341" t="str">
        <f t="array" ref="T475">if(U475="","",XLOOKUP(U475,Master[Company],Master[Acronym],"NA",0,1))</f>
        <v/>
      </c>
      <c r="U475" s="341"/>
      <c r="V475" s="342"/>
      <c r="W475" s="342"/>
      <c r="X475" s="341"/>
      <c r="Y475" s="341" t="str">
        <f t="shared" si="11"/>
        <v/>
      </c>
      <c r="Z475" s="341"/>
      <c r="AA475" s="341"/>
      <c r="AB475" s="341"/>
      <c r="AC475" s="401"/>
      <c r="AD475" s="563"/>
      <c r="AE475" s="564"/>
      <c r="AF475" s="564"/>
      <c r="AG475" s="564"/>
      <c r="AH475" s="564"/>
      <c r="AI475" s="564"/>
      <c r="AJ475" s="564"/>
      <c r="AK475" s="565"/>
      <c r="AL475" s="564"/>
      <c r="AM475" s="564"/>
      <c r="AN475" s="564"/>
      <c r="AO475" s="564"/>
      <c r="AP475" s="564"/>
      <c r="AQ475" s="564"/>
      <c r="AR475" s="564"/>
      <c r="AS475" s="564"/>
      <c r="AT475" s="394"/>
      <c r="AU475" s="306"/>
      <c r="AV475" s="306"/>
      <c r="AW475" s="394"/>
      <c r="AX475" s="401"/>
      <c r="AY475" s="341"/>
      <c r="AZ475" s="341"/>
      <c r="BA475" s="341"/>
      <c r="BB475" s="341"/>
      <c r="BC475" s="393"/>
      <c r="BD475" s="341"/>
      <c r="BE475" s="341"/>
      <c r="BF475" s="341"/>
      <c r="BG475" s="402"/>
      <c r="BH475" s="403"/>
      <c r="BI475" s="405"/>
      <c r="BJ475" s="405"/>
      <c r="BK475" s="405"/>
      <c r="BL475" s="405"/>
      <c r="BM475" s="514"/>
    </row>
    <row r="476" ht="18.75" customHeight="1">
      <c r="A476" s="336" t="str">
        <f t="shared" si="12"/>
        <v/>
      </c>
      <c r="B476" s="506"/>
      <c r="C476" s="559"/>
      <c r="D476" s="560" t="str">
        <f t="shared" si="13"/>
        <v/>
      </c>
      <c r="E476" s="401"/>
      <c r="F476" s="394"/>
      <c r="G476" s="341" t="str">
        <f t="array" ref="G476">IF(C476="","",XLOOKUP(C476,'Master Data'!K:K,'Master Data'!N:N,"Input in Master Data",0,1))</f>
        <v/>
      </c>
      <c r="H476" s="341" t="str">
        <f t="array" ref="H476">IF(C476="","",XLOOKUP(C476,'Master Data'!K:K,'Master Data'!O:O,"Input in Master Data",0,1))</f>
        <v/>
      </c>
      <c r="I476" s="341" t="str">
        <f t="array" ref="I476">if(U476="","",XLOOKUP(U476,Master[Company],Master[Blow],"Unknown",0,1))</f>
        <v/>
      </c>
      <c r="J476" s="341" t="str">
        <f t="array" ref="J476">if(U476="","",XLOOKUP(U476,Master[Company],Master[Pigging],"Unknown",0,1))</f>
        <v/>
      </c>
      <c r="K476" s="341" t="str">
        <f t="array" ref="K476">if(U476="","",XLOOKUP(U476,Master[Company],Master[Load Method],"Unknown",0,1))</f>
        <v/>
      </c>
      <c r="L476" s="341" t="str">
        <f t="array" ref="L476">if(U476="","",XLOOKUP(U476,Master[Company],Master[Line Distance],"Unknown",0,1))</f>
        <v/>
      </c>
      <c r="M476" s="394"/>
      <c r="N476" s="341"/>
      <c r="O476" s="341"/>
      <c r="P476" s="341" t="str">
        <f t="array" ref="P476">if(U476="","",XLOOKUP(U476,Master[Company],Master[Terms],"NA",0,1))</f>
        <v/>
      </c>
      <c r="Q476" s="341" t="str">
        <f t="shared" si="14"/>
        <v/>
      </c>
      <c r="R476" s="341" t="str">
        <f t="array" ref="R476">if(U476="","",XLOOKUP(U476,Master[Company],Master[Group],"NA",0,1))</f>
        <v/>
      </c>
      <c r="S476" s="341" t="str">
        <f t="array" ref="S476">if(U476="","",XLOOKUP(U476,Master[Company],Master[Loading Location],"NA",0,1))</f>
        <v/>
      </c>
      <c r="T476" s="341" t="str">
        <f t="array" ref="T476">if(U476="","",XLOOKUP(U476,Master[Company],Master[Acronym],"NA",0,1))</f>
        <v/>
      </c>
      <c r="U476" s="341"/>
      <c r="V476" s="342"/>
      <c r="W476" s="342"/>
      <c r="X476" s="341"/>
      <c r="Y476" s="341" t="str">
        <f t="shared" si="11"/>
        <v/>
      </c>
      <c r="Z476" s="341"/>
      <c r="AA476" s="341"/>
      <c r="AB476" s="341"/>
      <c r="AC476" s="401"/>
      <c r="AD476" s="563"/>
      <c r="AE476" s="564"/>
      <c r="AF476" s="564"/>
      <c r="AG476" s="564"/>
      <c r="AH476" s="564"/>
      <c r="AI476" s="564"/>
      <c r="AJ476" s="564"/>
      <c r="AK476" s="565"/>
      <c r="AL476" s="564"/>
      <c r="AM476" s="564"/>
      <c r="AN476" s="564"/>
      <c r="AO476" s="564"/>
      <c r="AP476" s="564"/>
      <c r="AQ476" s="564"/>
      <c r="AR476" s="564"/>
      <c r="AS476" s="564"/>
      <c r="AT476" s="394"/>
      <c r="AU476" s="306"/>
      <c r="AV476" s="306"/>
      <c r="AW476" s="394"/>
      <c r="AX476" s="401"/>
      <c r="AY476" s="341"/>
      <c r="AZ476" s="341"/>
      <c r="BA476" s="341"/>
      <c r="BB476" s="341"/>
      <c r="BC476" s="393"/>
      <c r="BD476" s="341"/>
      <c r="BE476" s="341"/>
      <c r="BF476" s="341"/>
      <c r="BG476" s="402"/>
      <c r="BH476" s="403"/>
      <c r="BI476" s="405"/>
      <c r="BJ476" s="405"/>
      <c r="BK476" s="405"/>
      <c r="BL476" s="405"/>
      <c r="BM476" s="514"/>
    </row>
    <row r="477" ht="18.75" customHeight="1">
      <c r="A477" s="336" t="str">
        <f t="shared" si="12"/>
        <v/>
      </c>
      <c r="B477" s="506"/>
      <c r="C477" s="559"/>
      <c r="D477" s="560" t="str">
        <f t="shared" si="13"/>
        <v/>
      </c>
      <c r="E477" s="401"/>
      <c r="F477" s="394"/>
      <c r="G477" s="341" t="str">
        <f t="array" ref="G477">IF(C477="","",XLOOKUP(C477,'Master Data'!K:K,'Master Data'!N:N,"Input in Master Data",0,1))</f>
        <v/>
      </c>
      <c r="H477" s="341" t="str">
        <f t="array" ref="H477">IF(C477="","",XLOOKUP(C477,'Master Data'!K:K,'Master Data'!O:O,"Input in Master Data",0,1))</f>
        <v/>
      </c>
      <c r="I477" s="341" t="str">
        <f t="array" ref="I477">if(U477="","",XLOOKUP(U477,Master[Company],Master[Blow],"Unknown",0,1))</f>
        <v/>
      </c>
      <c r="J477" s="341" t="str">
        <f t="array" ref="J477">if(U477="","",XLOOKUP(U477,Master[Company],Master[Pigging],"Unknown",0,1))</f>
        <v/>
      </c>
      <c r="K477" s="341" t="str">
        <f t="array" ref="K477">if(U477="","",XLOOKUP(U477,Master[Company],Master[Load Method],"Unknown",0,1))</f>
        <v/>
      </c>
      <c r="L477" s="341" t="str">
        <f t="array" ref="L477">if(U477="","",XLOOKUP(U477,Master[Company],Master[Line Distance],"Unknown",0,1))</f>
        <v/>
      </c>
      <c r="M477" s="394"/>
      <c r="N477" s="341"/>
      <c r="O477" s="341"/>
      <c r="P477" s="341" t="str">
        <f t="array" ref="P477">if(U477="","",XLOOKUP(U477,Master[Company],Master[Terms],"NA",0,1))</f>
        <v/>
      </c>
      <c r="Q477" s="341" t="str">
        <f t="shared" si="14"/>
        <v/>
      </c>
      <c r="R477" s="341" t="str">
        <f t="array" ref="R477">if(U477="","",XLOOKUP(U477,Master[Company],Master[Group],"NA",0,1))</f>
        <v/>
      </c>
      <c r="S477" s="341" t="str">
        <f t="array" ref="S477">if(U477="","",XLOOKUP(U477,Master[Company],Master[Loading Location],"NA",0,1))</f>
        <v/>
      </c>
      <c r="T477" s="341" t="str">
        <f t="array" ref="T477">if(U477="","",XLOOKUP(U477,Master[Company],Master[Acronym],"NA",0,1))</f>
        <v/>
      </c>
      <c r="U477" s="341"/>
      <c r="V477" s="342"/>
      <c r="W477" s="342"/>
      <c r="X477" s="341"/>
      <c r="Y477" s="341" t="str">
        <f t="shared" si="11"/>
        <v/>
      </c>
      <c r="Z477" s="341"/>
      <c r="AA477" s="341"/>
      <c r="AB477" s="341"/>
      <c r="AC477" s="401"/>
      <c r="AD477" s="563"/>
      <c r="AE477" s="564"/>
      <c r="AF477" s="564"/>
      <c r="AG477" s="564"/>
      <c r="AH477" s="564"/>
      <c r="AI477" s="564"/>
      <c r="AJ477" s="564"/>
      <c r="AK477" s="565"/>
      <c r="AL477" s="564"/>
      <c r="AM477" s="564"/>
      <c r="AN477" s="564"/>
      <c r="AO477" s="564"/>
      <c r="AP477" s="564"/>
      <c r="AQ477" s="564"/>
      <c r="AR477" s="564"/>
      <c r="AS477" s="564"/>
      <c r="AT477" s="394"/>
      <c r="AU477" s="306"/>
      <c r="AV477" s="306"/>
      <c r="AW477" s="394"/>
      <c r="AX477" s="401"/>
      <c r="AY477" s="341"/>
      <c r="AZ477" s="341"/>
      <c r="BA477" s="341"/>
      <c r="BB477" s="341"/>
      <c r="BC477" s="393"/>
      <c r="BD477" s="341"/>
      <c r="BE477" s="341"/>
      <c r="BF477" s="341"/>
      <c r="BG477" s="402"/>
      <c r="BH477" s="403"/>
      <c r="BI477" s="405"/>
      <c r="BJ477" s="405"/>
      <c r="BK477" s="405"/>
      <c r="BL477" s="405"/>
      <c r="BM477" s="514"/>
    </row>
    <row r="478" ht="18.75" customHeight="1">
      <c r="A478" s="336" t="str">
        <f t="shared" si="12"/>
        <v/>
      </c>
      <c r="B478" s="506"/>
      <c r="C478" s="559"/>
      <c r="D478" s="560" t="str">
        <f t="shared" si="13"/>
        <v/>
      </c>
      <c r="E478" s="401"/>
      <c r="F478" s="394"/>
      <c r="G478" s="341" t="str">
        <f t="array" ref="G478">IF(C478="","",XLOOKUP(C478,'Master Data'!K:K,'Master Data'!N:N,"Input in Master Data",0,1))</f>
        <v/>
      </c>
      <c r="H478" s="341" t="str">
        <f t="array" ref="H478">IF(C478="","",XLOOKUP(C478,'Master Data'!K:K,'Master Data'!O:O,"Input in Master Data",0,1))</f>
        <v/>
      </c>
      <c r="I478" s="341" t="str">
        <f t="array" ref="I478">if(U478="","",XLOOKUP(U478,Master[Company],Master[Blow],"Unknown",0,1))</f>
        <v/>
      </c>
      <c r="J478" s="341" t="str">
        <f t="array" ref="J478">if(U478="","",XLOOKUP(U478,Master[Company],Master[Pigging],"Unknown",0,1))</f>
        <v/>
      </c>
      <c r="K478" s="341" t="str">
        <f t="array" ref="K478">if(U478="","",XLOOKUP(U478,Master[Company],Master[Load Method],"Unknown",0,1))</f>
        <v/>
      </c>
      <c r="L478" s="341" t="str">
        <f t="array" ref="L478">if(U478="","",XLOOKUP(U478,Master[Company],Master[Line Distance],"Unknown",0,1))</f>
        <v/>
      </c>
      <c r="M478" s="394"/>
      <c r="N478" s="341"/>
      <c r="O478" s="341"/>
      <c r="P478" s="341" t="str">
        <f t="array" ref="P478">if(U478="","",XLOOKUP(U478,Master[Company],Master[Terms],"NA",0,1))</f>
        <v/>
      </c>
      <c r="Q478" s="341" t="str">
        <f t="shared" si="14"/>
        <v/>
      </c>
      <c r="R478" s="341" t="str">
        <f t="array" ref="R478">if(U478="","",XLOOKUP(U478,Master[Company],Master[Group],"NA",0,1))</f>
        <v/>
      </c>
      <c r="S478" s="341" t="str">
        <f t="array" ref="S478">if(U478="","",XLOOKUP(U478,Master[Company],Master[Loading Location],"NA",0,1))</f>
        <v/>
      </c>
      <c r="T478" s="341" t="str">
        <f t="array" ref="T478">if(U478="","",XLOOKUP(U478,Master[Company],Master[Acronym],"NA",0,1))</f>
        <v/>
      </c>
      <c r="U478" s="341"/>
      <c r="V478" s="342"/>
      <c r="W478" s="342"/>
      <c r="X478" s="341"/>
      <c r="Y478" s="341" t="str">
        <f t="shared" si="11"/>
        <v/>
      </c>
      <c r="Z478" s="341"/>
      <c r="AA478" s="341"/>
      <c r="AB478" s="341"/>
      <c r="AC478" s="401"/>
      <c r="AD478" s="563"/>
      <c r="AE478" s="564"/>
      <c r="AF478" s="564"/>
      <c r="AG478" s="564"/>
      <c r="AH478" s="564"/>
      <c r="AI478" s="564"/>
      <c r="AJ478" s="564"/>
      <c r="AK478" s="565"/>
      <c r="AL478" s="564"/>
      <c r="AM478" s="564"/>
      <c r="AN478" s="564"/>
      <c r="AO478" s="564"/>
      <c r="AP478" s="564"/>
      <c r="AQ478" s="564"/>
      <c r="AR478" s="564"/>
      <c r="AS478" s="564"/>
      <c r="AT478" s="394"/>
      <c r="AU478" s="306"/>
      <c r="AV478" s="306"/>
      <c r="AW478" s="394"/>
      <c r="AX478" s="401"/>
      <c r="AY478" s="341"/>
      <c r="AZ478" s="341"/>
      <c r="BA478" s="341"/>
      <c r="BB478" s="341"/>
      <c r="BC478" s="393"/>
      <c r="BD478" s="341"/>
      <c r="BE478" s="341"/>
      <c r="BF478" s="341"/>
      <c r="BG478" s="402"/>
      <c r="BH478" s="403"/>
      <c r="BI478" s="405"/>
      <c r="BJ478" s="405"/>
      <c r="BK478" s="405"/>
      <c r="BL478" s="405"/>
      <c r="BM478" s="514"/>
    </row>
    <row r="479" ht="18.75" customHeight="1">
      <c r="A479" s="336" t="str">
        <f t="shared" si="12"/>
        <v/>
      </c>
      <c r="B479" s="506"/>
      <c r="C479" s="559"/>
      <c r="D479" s="560" t="str">
        <f t="shared" si="13"/>
        <v/>
      </c>
      <c r="E479" s="401"/>
      <c r="F479" s="394"/>
      <c r="G479" s="341" t="str">
        <f t="array" ref="G479">IF(C479="","",XLOOKUP(C479,'Master Data'!K:K,'Master Data'!N:N,"Input in Master Data",0,1))</f>
        <v/>
      </c>
      <c r="H479" s="341" t="str">
        <f t="array" ref="H479">IF(C479="","",XLOOKUP(C479,'Master Data'!K:K,'Master Data'!O:O,"Input in Master Data",0,1))</f>
        <v/>
      </c>
      <c r="I479" s="341" t="str">
        <f t="array" ref="I479">if(U479="","",XLOOKUP(U479,Master[Company],Master[Blow],"Unknown",0,1))</f>
        <v/>
      </c>
      <c r="J479" s="341" t="str">
        <f t="array" ref="J479">if(U479="","",XLOOKUP(U479,Master[Company],Master[Pigging],"Unknown",0,1))</f>
        <v/>
      </c>
      <c r="K479" s="341" t="str">
        <f t="array" ref="K479">if(U479="","",XLOOKUP(U479,Master[Company],Master[Load Method],"Unknown",0,1))</f>
        <v/>
      </c>
      <c r="L479" s="341" t="str">
        <f t="array" ref="L479">if(U479="","",XLOOKUP(U479,Master[Company],Master[Line Distance],"Unknown",0,1))</f>
        <v/>
      </c>
      <c r="M479" s="394"/>
      <c r="N479" s="341"/>
      <c r="O479" s="341"/>
      <c r="P479" s="341" t="str">
        <f t="array" ref="P479">if(U479="","",XLOOKUP(U479,Master[Company],Master[Terms],"NA",0,1))</f>
        <v/>
      </c>
      <c r="Q479" s="341" t="str">
        <f t="shared" si="14"/>
        <v/>
      </c>
      <c r="R479" s="341" t="str">
        <f t="array" ref="R479">if(U479="","",XLOOKUP(U479,Master[Company],Master[Group],"NA",0,1))</f>
        <v/>
      </c>
      <c r="S479" s="341" t="str">
        <f t="array" ref="S479">if(U479="","",XLOOKUP(U479,Master[Company],Master[Loading Location],"NA",0,1))</f>
        <v/>
      </c>
      <c r="T479" s="341" t="str">
        <f t="array" ref="T479">if(U479="","",XLOOKUP(U479,Master[Company],Master[Acronym],"NA",0,1))</f>
        <v/>
      </c>
      <c r="U479" s="341"/>
      <c r="V479" s="342"/>
      <c r="W479" s="342"/>
      <c r="X479" s="341"/>
      <c r="Y479" s="341" t="str">
        <f t="shared" si="11"/>
        <v/>
      </c>
      <c r="Z479" s="341"/>
      <c r="AA479" s="341"/>
      <c r="AB479" s="341"/>
      <c r="AC479" s="401"/>
      <c r="AD479" s="563"/>
      <c r="AE479" s="564"/>
      <c r="AF479" s="564"/>
      <c r="AG479" s="564"/>
      <c r="AH479" s="564"/>
      <c r="AI479" s="564"/>
      <c r="AJ479" s="564"/>
      <c r="AK479" s="565"/>
      <c r="AL479" s="564"/>
      <c r="AM479" s="564"/>
      <c r="AN479" s="564"/>
      <c r="AO479" s="564"/>
      <c r="AP479" s="564"/>
      <c r="AQ479" s="564"/>
      <c r="AR479" s="564"/>
      <c r="AS479" s="564"/>
      <c r="AT479" s="394"/>
      <c r="AU479" s="306"/>
      <c r="AV479" s="306"/>
      <c r="AW479" s="394"/>
      <c r="AX479" s="401"/>
      <c r="AY479" s="341"/>
      <c r="AZ479" s="341"/>
      <c r="BA479" s="341"/>
      <c r="BB479" s="341"/>
      <c r="BC479" s="393"/>
      <c r="BD479" s="341"/>
      <c r="BE479" s="341"/>
      <c r="BF479" s="341"/>
      <c r="BG479" s="402"/>
      <c r="BH479" s="403"/>
      <c r="BI479" s="405"/>
      <c r="BJ479" s="405"/>
      <c r="BK479" s="405"/>
      <c r="BL479" s="405"/>
      <c r="BM479" s="514"/>
    </row>
    <row r="480" ht="18.75" customHeight="1">
      <c r="A480" s="336" t="str">
        <f t="shared" si="12"/>
        <v/>
      </c>
      <c r="B480" s="506"/>
      <c r="C480" s="559"/>
      <c r="D480" s="560" t="str">
        <f t="shared" si="13"/>
        <v/>
      </c>
      <c r="E480" s="401"/>
      <c r="F480" s="394"/>
      <c r="G480" s="341" t="str">
        <f t="array" ref="G480">IF(C480="","",XLOOKUP(C480,'Master Data'!K:K,'Master Data'!N:N,"Input in Master Data",0,1))</f>
        <v/>
      </c>
      <c r="H480" s="341" t="str">
        <f t="array" ref="H480">IF(C480="","",XLOOKUP(C480,'Master Data'!K:K,'Master Data'!O:O,"Input in Master Data",0,1))</f>
        <v/>
      </c>
      <c r="I480" s="341" t="str">
        <f t="array" ref="I480">if(U480="","",XLOOKUP(U480,Master[Company],Master[Blow],"Unknown",0,1))</f>
        <v/>
      </c>
      <c r="J480" s="341" t="str">
        <f t="array" ref="J480">if(U480="","",XLOOKUP(U480,Master[Company],Master[Pigging],"Unknown",0,1))</f>
        <v/>
      </c>
      <c r="K480" s="341" t="str">
        <f t="array" ref="K480">if(U480="","",XLOOKUP(U480,Master[Company],Master[Load Method],"Unknown",0,1))</f>
        <v/>
      </c>
      <c r="L480" s="341" t="str">
        <f t="array" ref="L480">if(U480="","",XLOOKUP(U480,Master[Company],Master[Line Distance],"Unknown",0,1))</f>
        <v/>
      </c>
      <c r="M480" s="394"/>
      <c r="N480" s="341"/>
      <c r="O480" s="341"/>
      <c r="P480" s="341" t="str">
        <f t="array" ref="P480">if(U480="","",XLOOKUP(U480,Master[Company],Master[Terms],"NA",0,1))</f>
        <v/>
      </c>
      <c r="Q480" s="341" t="str">
        <f t="shared" si="14"/>
        <v/>
      </c>
      <c r="R480" s="341" t="str">
        <f t="array" ref="R480">if(U480="","",XLOOKUP(U480,Master[Company],Master[Group],"NA",0,1))</f>
        <v/>
      </c>
      <c r="S480" s="341" t="str">
        <f t="array" ref="S480">if(U480="","",XLOOKUP(U480,Master[Company],Master[Loading Location],"NA",0,1))</f>
        <v/>
      </c>
      <c r="T480" s="341" t="str">
        <f t="array" ref="T480">if(U480="","",XLOOKUP(U480,Master[Company],Master[Acronym],"NA",0,1))</f>
        <v/>
      </c>
      <c r="U480" s="341"/>
      <c r="V480" s="342"/>
      <c r="W480" s="342"/>
      <c r="X480" s="341"/>
      <c r="Y480" s="341" t="str">
        <f t="shared" si="11"/>
        <v/>
      </c>
      <c r="Z480" s="341"/>
      <c r="AA480" s="341"/>
      <c r="AB480" s="341"/>
      <c r="AC480" s="401"/>
      <c r="AD480" s="563"/>
      <c r="AE480" s="564"/>
      <c r="AF480" s="564"/>
      <c r="AG480" s="564"/>
      <c r="AH480" s="564"/>
      <c r="AI480" s="564"/>
      <c r="AJ480" s="564"/>
      <c r="AK480" s="565"/>
      <c r="AL480" s="564"/>
      <c r="AM480" s="564"/>
      <c r="AN480" s="564"/>
      <c r="AO480" s="564"/>
      <c r="AP480" s="564"/>
      <c r="AQ480" s="564"/>
      <c r="AR480" s="564"/>
      <c r="AS480" s="564"/>
      <c r="AT480" s="394"/>
      <c r="AU480" s="306"/>
      <c r="AV480" s="306"/>
      <c r="AW480" s="394"/>
      <c r="AX480" s="401"/>
      <c r="AY480" s="341"/>
      <c r="AZ480" s="341"/>
      <c r="BA480" s="341"/>
      <c r="BB480" s="341"/>
      <c r="BC480" s="393"/>
      <c r="BD480" s="341"/>
      <c r="BE480" s="341"/>
      <c r="BF480" s="341"/>
      <c r="BG480" s="402"/>
      <c r="BH480" s="403"/>
      <c r="BI480" s="405"/>
      <c r="BJ480" s="405"/>
      <c r="BK480" s="405"/>
      <c r="BL480" s="405"/>
      <c r="BM480" s="514"/>
    </row>
    <row r="481" ht="18.75" customHeight="1">
      <c r="A481" s="336" t="str">
        <f t="shared" si="12"/>
        <v/>
      </c>
      <c r="B481" s="506"/>
      <c r="C481" s="559"/>
      <c r="D481" s="560" t="str">
        <f t="shared" si="13"/>
        <v/>
      </c>
      <c r="E481" s="401"/>
      <c r="F481" s="394"/>
      <c r="G481" s="341" t="str">
        <f t="array" ref="G481">IF(C481="","",XLOOKUP(C481,'Master Data'!K:K,'Master Data'!N:N,"Input in Master Data",0,1))</f>
        <v/>
      </c>
      <c r="H481" s="341" t="str">
        <f t="array" ref="H481">IF(C481="","",XLOOKUP(C481,'Master Data'!K:K,'Master Data'!O:O,"Input in Master Data",0,1))</f>
        <v/>
      </c>
      <c r="I481" s="341" t="str">
        <f t="array" ref="I481">if(U481="","",XLOOKUP(U481,Master[Company],Master[Blow],"Unknown",0,1))</f>
        <v/>
      </c>
      <c r="J481" s="341" t="str">
        <f t="array" ref="J481">if(U481="","",XLOOKUP(U481,Master[Company],Master[Pigging],"Unknown",0,1))</f>
        <v/>
      </c>
      <c r="K481" s="341" t="str">
        <f t="array" ref="K481">if(U481="","",XLOOKUP(U481,Master[Company],Master[Load Method],"Unknown",0,1))</f>
        <v/>
      </c>
      <c r="L481" s="341" t="str">
        <f t="array" ref="L481">if(U481="","",XLOOKUP(U481,Master[Company],Master[Line Distance],"Unknown",0,1))</f>
        <v/>
      </c>
      <c r="M481" s="394"/>
      <c r="N481" s="341"/>
      <c r="O481" s="341"/>
      <c r="P481" s="341" t="str">
        <f t="array" ref="P481">if(U481="","",XLOOKUP(U481,Master[Company],Master[Terms],"NA",0,1))</f>
        <v/>
      </c>
      <c r="Q481" s="341" t="str">
        <f t="shared" si="14"/>
        <v/>
      </c>
      <c r="R481" s="341" t="str">
        <f t="array" ref="R481">if(U481="","",XLOOKUP(U481,Master[Company],Master[Group],"NA",0,1))</f>
        <v/>
      </c>
      <c r="S481" s="341" t="str">
        <f t="array" ref="S481">if(U481="","",XLOOKUP(U481,Master[Company],Master[Loading Location],"NA",0,1))</f>
        <v/>
      </c>
      <c r="T481" s="341" t="str">
        <f t="array" ref="T481">if(U481="","",XLOOKUP(U481,Master[Company],Master[Acronym],"NA",0,1))</f>
        <v/>
      </c>
      <c r="U481" s="341"/>
      <c r="V481" s="342"/>
      <c r="W481" s="342"/>
      <c r="X481" s="341"/>
      <c r="Y481" s="341" t="str">
        <f t="shared" si="11"/>
        <v/>
      </c>
      <c r="Z481" s="341"/>
      <c r="AA481" s="341"/>
      <c r="AB481" s="341"/>
      <c r="AC481" s="401"/>
      <c r="AD481" s="563"/>
      <c r="AE481" s="564"/>
      <c r="AF481" s="564"/>
      <c r="AG481" s="564"/>
      <c r="AH481" s="564"/>
      <c r="AI481" s="564"/>
      <c r="AJ481" s="564"/>
      <c r="AK481" s="565"/>
      <c r="AL481" s="564"/>
      <c r="AM481" s="564"/>
      <c r="AN481" s="564"/>
      <c r="AO481" s="564"/>
      <c r="AP481" s="564"/>
      <c r="AQ481" s="564"/>
      <c r="AR481" s="564"/>
      <c r="AS481" s="564"/>
      <c r="AT481" s="394"/>
      <c r="AU481" s="306"/>
      <c r="AV481" s="306"/>
      <c r="AW481" s="394"/>
      <c r="AX481" s="401"/>
      <c r="AY481" s="341"/>
      <c r="AZ481" s="341"/>
      <c r="BA481" s="341"/>
      <c r="BB481" s="341"/>
      <c r="BC481" s="393"/>
      <c r="BD481" s="341"/>
      <c r="BE481" s="341"/>
      <c r="BF481" s="341"/>
      <c r="BG481" s="402"/>
      <c r="BH481" s="403"/>
      <c r="BI481" s="405"/>
      <c r="BJ481" s="405"/>
      <c r="BK481" s="405"/>
      <c r="BL481" s="405"/>
      <c r="BM481" s="514"/>
    </row>
    <row r="482" ht="18.75" customHeight="1">
      <c r="A482" s="336" t="str">
        <f t="shared" si="12"/>
        <v/>
      </c>
      <c r="B482" s="506"/>
      <c r="C482" s="559"/>
      <c r="D482" s="560" t="str">
        <f t="shared" si="13"/>
        <v/>
      </c>
      <c r="E482" s="401"/>
      <c r="F482" s="394"/>
      <c r="G482" s="341" t="str">
        <f t="array" ref="G482">IF(C482="","",XLOOKUP(C482,'Master Data'!K:K,'Master Data'!N:N,"Input in Master Data",0,1))</f>
        <v/>
      </c>
      <c r="H482" s="341" t="str">
        <f t="array" ref="H482">IF(C482="","",XLOOKUP(C482,'Master Data'!K:K,'Master Data'!O:O,"Input in Master Data",0,1))</f>
        <v/>
      </c>
      <c r="I482" s="341" t="str">
        <f t="array" ref="I482">if(U482="","",XLOOKUP(U482,Master[Company],Master[Blow],"Unknown",0,1))</f>
        <v/>
      </c>
      <c r="J482" s="341" t="str">
        <f t="array" ref="J482">if(U482="","",XLOOKUP(U482,Master[Company],Master[Pigging],"Unknown",0,1))</f>
        <v/>
      </c>
      <c r="K482" s="341" t="str">
        <f t="array" ref="K482">if(U482="","",XLOOKUP(U482,Master[Company],Master[Load Method],"Unknown",0,1))</f>
        <v/>
      </c>
      <c r="L482" s="341" t="str">
        <f t="array" ref="L482">if(U482="","",XLOOKUP(U482,Master[Company],Master[Line Distance],"Unknown",0,1))</f>
        <v/>
      </c>
      <c r="M482" s="394"/>
      <c r="N482" s="341"/>
      <c r="O482" s="341"/>
      <c r="P482" s="341" t="str">
        <f t="array" ref="P482">if(U482="","",XLOOKUP(U482,Master[Company],Master[Terms],"NA",0,1))</f>
        <v/>
      </c>
      <c r="Q482" s="341" t="str">
        <f t="shared" si="14"/>
        <v/>
      </c>
      <c r="R482" s="341" t="str">
        <f t="array" ref="R482">if(U482="","",XLOOKUP(U482,Master[Company],Master[Group],"NA",0,1))</f>
        <v/>
      </c>
      <c r="S482" s="341" t="str">
        <f t="array" ref="S482">if(U482="","",XLOOKUP(U482,Master[Company],Master[Loading Location],"NA",0,1))</f>
        <v/>
      </c>
      <c r="T482" s="341" t="str">
        <f t="array" ref="T482">if(U482="","",XLOOKUP(U482,Master[Company],Master[Acronym],"NA",0,1))</f>
        <v/>
      </c>
      <c r="U482" s="341"/>
      <c r="V482" s="342"/>
      <c r="W482" s="342"/>
      <c r="X482" s="341"/>
      <c r="Y482" s="341" t="str">
        <f t="shared" si="11"/>
        <v/>
      </c>
      <c r="Z482" s="341"/>
      <c r="AA482" s="341"/>
      <c r="AB482" s="341"/>
      <c r="AC482" s="401"/>
      <c r="AD482" s="563"/>
      <c r="AE482" s="564"/>
      <c r="AF482" s="564"/>
      <c r="AG482" s="564"/>
      <c r="AH482" s="564"/>
      <c r="AI482" s="564"/>
      <c r="AJ482" s="564"/>
      <c r="AK482" s="565"/>
      <c r="AL482" s="564"/>
      <c r="AM482" s="564"/>
      <c r="AN482" s="564"/>
      <c r="AO482" s="564"/>
      <c r="AP482" s="564"/>
      <c r="AQ482" s="564"/>
      <c r="AR482" s="564"/>
      <c r="AS482" s="564"/>
      <c r="AT482" s="394"/>
      <c r="AU482" s="306"/>
      <c r="AV482" s="306"/>
      <c r="AW482" s="394"/>
      <c r="AX482" s="401"/>
      <c r="AY482" s="341"/>
      <c r="AZ482" s="341"/>
      <c r="BA482" s="341"/>
      <c r="BB482" s="341"/>
      <c r="BC482" s="393"/>
      <c r="BD482" s="341"/>
      <c r="BE482" s="341"/>
      <c r="BF482" s="341"/>
      <c r="BG482" s="402"/>
      <c r="BH482" s="403"/>
      <c r="BI482" s="405"/>
      <c r="BJ482" s="405"/>
      <c r="BK482" s="405"/>
      <c r="BL482" s="405"/>
      <c r="BM482" s="514"/>
    </row>
    <row r="483" ht="18.75" customHeight="1">
      <c r="A483" s="336" t="str">
        <f t="shared" si="12"/>
        <v/>
      </c>
      <c r="B483" s="506"/>
      <c r="C483" s="559"/>
      <c r="D483" s="560" t="str">
        <f t="shared" si="13"/>
        <v/>
      </c>
      <c r="E483" s="401"/>
      <c r="F483" s="394"/>
      <c r="G483" s="341" t="str">
        <f t="array" ref="G483">IF(C483="","",XLOOKUP(C483,'Master Data'!K:K,'Master Data'!N:N,"Input in Master Data",0,1))</f>
        <v/>
      </c>
      <c r="H483" s="341" t="str">
        <f t="array" ref="H483">IF(C483="","",XLOOKUP(C483,'Master Data'!K:K,'Master Data'!O:O,"Input in Master Data",0,1))</f>
        <v/>
      </c>
      <c r="I483" s="341" t="str">
        <f t="array" ref="I483">if(U483="","",XLOOKUP(U483,Master[Company],Master[Blow],"Unknown",0,1))</f>
        <v/>
      </c>
      <c r="J483" s="341" t="str">
        <f t="array" ref="J483">if(U483="","",XLOOKUP(U483,Master[Company],Master[Pigging],"Unknown",0,1))</f>
        <v/>
      </c>
      <c r="K483" s="341" t="str">
        <f t="array" ref="K483">if(U483="","",XLOOKUP(U483,Master[Company],Master[Load Method],"Unknown",0,1))</f>
        <v/>
      </c>
      <c r="L483" s="341" t="str">
        <f t="array" ref="L483">if(U483="","",XLOOKUP(U483,Master[Company],Master[Line Distance],"Unknown",0,1))</f>
        <v/>
      </c>
      <c r="M483" s="394"/>
      <c r="N483" s="341"/>
      <c r="O483" s="341"/>
      <c r="P483" s="341" t="str">
        <f t="array" ref="P483">if(U483="","",XLOOKUP(U483,Master[Company],Master[Terms],"NA",0,1))</f>
        <v/>
      </c>
      <c r="Q483" s="341" t="str">
        <f t="shared" si="14"/>
        <v/>
      </c>
      <c r="R483" s="341" t="str">
        <f t="array" ref="R483">if(U483="","",XLOOKUP(U483,Master[Company],Master[Group],"NA",0,1))</f>
        <v/>
      </c>
      <c r="S483" s="341" t="str">
        <f t="array" ref="S483">if(U483="","",XLOOKUP(U483,Master[Company],Master[Loading Location],"NA",0,1))</f>
        <v/>
      </c>
      <c r="T483" s="341" t="str">
        <f t="array" ref="T483">if(U483="","",XLOOKUP(U483,Master[Company],Master[Acronym],"NA",0,1))</f>
        <v/>
      </c>
      <c r="U483" s="341"/>
      <c r="V483" s="342"/>
      <c r="W483" s="342"/>
      <c r="X483" s="341"/>
      <c r="Y483" s="341" t="str">
        <f t="shared" si="11"/>
        <v/>
      </c>
      <c r="Z483" s="341"/>
      <c r="AA483" s="341"/>
      <c r="AB483" s="341"/>
      <c r="AC483" s="401"/>
      <c r="AD483" s="563"/>
      <c r="AE483" s="564"/>
      <c r="AF483" s="564"/>
      <c r="AG483" s="564"/>
      <c r="AH483" s="564"/>
      <c r="AI483" s="564"/>
      <c r="AJ483" s="564"/>
      <c r="AK483" s="565"/>
      <c r="AL483" s="564"/>
      <c r="AM483" s="564"/>
      <c r="AN483" s="564"/>
      <c r="AO483" s="564"/>
      <c r="AP483" s="564"/>
      <c r="AQ483" s="564"/>
      <c r="AR483" s="564"/>
      <c r="AS483" s="564"/>
      <c r="AT483" s="394"/>
      <c r="AU483" s="306"/>
      <c r="AV483" s="306"/>
      <c r="AW483" s="394"/>
      <c r="AX483" s="401"/>
      <c r="AY483" s="341"/>
      <c r="AZ483" s="341"/>
      <c r="BA483" s="341"/>
      <c r="BB483" s="341"/>
      <c r="BC483" s="393"/>
      <c r="BD483" s="341"/>
      <c r="BE483" s="341"/>
      <c r="BF483" s="341"/>
      <c r="BG483" s="402"/>
      <c r="BH483" s="403"/>
      <c r="BI483" s="405"/>
      <c r="BJ483" s="405"/>
      <c r="BK483" s="405"/>
      <c r="BL483" s="405"/>
      <c r="BM483" s="514"/>
    </row>
    <row r="484" ht="18.75" customHeight="1">
      <c r="A484" s="336" t="str">
        <f t="shared" si="12"/>
        <v/>
      </c>
      <c r="B484" s="506"/>
      <c r="C484" s="559"/>
      <c r="D484" s="560" t="str">
        <f t="shared" si="13"/>
        <v/>
      </c>
      <c r="E484" s="401"/>
      <c r="F484" s="394"/>
      <c r="G484" s="341" t="str">
        <f t="array" ref="G484">IF(C484="","",XLOOKUP(C484,'Master Data'!K:K,'Master Data'!N:N,"Input in Master Data",0,1))</f>
        <v/>
      </c>
      <c r="H484" s="341" t="str">
        <f t="array" ref="H484">IF(C484="","",XLOOKUP(C484,'Master Data'!K:K,'Master Data'!O:O,"Input in Master Data",0,1))</f>
        <v/>
      </c>
      <c r="I484" s="341" t="str">
        <f t="array" ref="I484">if(U484="","",XLOOKUP(U484,Master[Company],Master[Blow],"Unknown",0,1))</f>
        <v/>
      </c>
      <c r="J484" s="341" t="str">
        <f t="array" ref="J484">if(U484="","",XLOOKUP(U484,Master[Company],Master[Pigging],"Unknown",0,1))</f>
        <v/>
      </c>
      <c r="K484" s="341" t="str">
        <f t="array" ref="K484">if(U484="","",XLOOKUP(U484,Master[Company],Master[Load Method],"Unknown",0,1))</f>
        <v/>
      </c>
      <c r="L484" s="341" t="str">
        <f t="array" ref="L484">if(U484="","",XLOOKUP(U484,Master[Company],Master[Line Distance],"Unknown",0,1))</f>
        <v/>
      </c>
      <c r="M484" s="394"/>
      <c r="N484" s="341"/>
      <c r="O484" s="341"/>
      <c r="P484" s="341" t="str">
        <f t="array" ref="P484">if(U484="","",XLOOKUP(U484,Master[Company],Master[Terms],"NA",0,1))</f>
        <v/>
      </c>
      <c r="Q484" s="341" t="str">
        <f t="shared" si="14"/>
        <v/>
      </c>
      <c r="R484" s="341" t="str">
        <f t="array" ref="R484">if(U484="","",XLOOKUP(U484,Master[Company],Master[Group],"NA",0,1))</f>
        <v/>
      </c>
      <c r="S484" s="341" t="str">
        <f t="array" ref="S484">if(U484="","",XLOOKUP(U484,Master[Company],Master[Loading Location],"NA",0,1))</f>
        <v/>
      </c>
      <c r="T484" s="341" t="str">
        <f t="array" ref="T484">if(U484="","",XLOOKUP(U484,Master[Company],Master[Acronym],"NA",0,1))</f>
        <v/>
      </c>
      <c r="U484" s="341"/>
      <c r="V484" s="342"/>
      <c r="W484" s="342"/>
      <c r="X484" s="341"/>
      <c r="Y484" s="341" t="str">
        <f t="shared" si="11"/>
        <v/>
      </c>
      <c r="Z484" s="341"/>
      <c r="AA484" s="341"/>
      <c r="AB484" s="341"/>
      <c r="AC484" s="401"/>
      <c r="AD484" s="563"/>
      <c r="AE484" s="564"/>
      <c r="AF484" s="564"/>
      <c r="AG484" s="564"/>
      <c r="AH484" s="564"/>
      <c r="AI484" s="564"/>
      <c r="AJ484" s="564"/>
      <c r="AK484" s="565"/>
      <c r="AL484" s="564"/>
      <c r="AM484" s="564"/>
      <c r="AN484" s="564"/>
      <c r="AO484" s="564"/>
      <c r="AP484" s="564"/>
      <c r="AQ484" s="564"/>
      <c r="AR484" s="564"/>
      <c r="AS484" s="564"/>
      <c r="AT484" s="394"/>
      <c r="AU484" s="306"/>
      <c r="AV484" s="306"/>
      <c r="AW484" s="394"/>
      <c r="AX484" s="401"/>
      <c r="AY484" s="341"/>
      <c r="AZ484" s="341"/>
      <c r="BA484" s="341"/>
      <c r="BB484" s="341"/>
      <c r="BC484" s="393"/>
      <c r="BD484" s="341"/>
      <c r="BE484" s="341"/>
      <c r="BF484" s="341"/>
      <c r="BG484" s="402"/>
      <c r="BH484" s="403"/>
      <c r="BI484" s="405"/>
      <c r="BJ484" s="405"/>
      <c r="BK484" s="405"/>
      <c r="BL484" s="405"/>
      <c r="BM484" s="514"/>
    </row>
    <row r="485" ht="18.75" customHeight="1">
      <c r="A485" s="336" t="str">
        <f t="shared" si="12"/>
        <v/>
      </c>
      <c r="B485" s="506"/>
      <c r="C485" s="559"/>
      <c r="D485" s="560" t="str">
        <f t="shared" si="13"/>
        <v/>
      </c>
      <c r="E485" s="401"/>
      <c r="F485" s="394"/>
      <c r="G485" s="341" t="str">
        <f t="array" ref="G485">IF(C485="","",XLOOKUP(C485,'Master Data'!K:K,'Master Data'!N:N,"Input in Master Data",0,1))</f>
        <v/>
      </c>
      <c r="H485" s="341" t="str">
        <f t="array" ref="H485">IF(C485="","",XLOOKUP(C485,'Master Data'!K:K,'Master Data'!O:O,"Input in Master Data",0,1))</f>
        <v/>
      </c>
      <c r="I485" s="341" t="str">
        <f t="array" ref="I485">if(U485="","",XLOOKUP(U485,Master[Company],Master[Blow],"Unknown",0,1))</f>
        <v/>
      </c>
      <c r="J485" s="341" t="str">
        <f t="array" ref="J485">if(U485="","",XLOOKUP(U485,Master[Company],Master[Pigging],"Unknown",0,1))</f>
        <v/>
      </c>
      <c r="K485" s="341" t="str">
        <f t="array" ref="K485">if(U485="","",XLOOKUP(U485,Master[Company],Master[Load Method],"Unknown",0,1))</f>
        <v/>
      </c>
      <c r="L485" s="341" t="str">
        <f t="array" ref="L485">if(U485="","",XLOOKUP(U485,Master[Company],Master[Line Distance],"Unknown",0,1))</f>
        <v/>
      </c>
      <c r="M485" s="394"/>
      <c r="N485" s="341"/>
      <c r="O485" s="341"/>
      <c r="P485" s="341" t="str">
        <f t="array" ref="P485">if(U485="","",XLOOKUP(U485,Master[Company],Master[Terms],"NA",0,1))</f>
        <v/>
      </c>
      <c r="Q485" s="341" t="str">
        <f t="shared" si="14"/>
        <v/>
      </c>
      <c r="R485" s="341" t="str">
        <f t="array" ref="R485">if(U485="","",XLOOKUP(U485,Master[Company],Master[Group],"NA",0,1))</f>
        <v/>
      </c>
      <c r="S485" s="341" t="str">
        <f t="array" ref="S485">if(U485="","",XLOOKUP(U485,Master[Company],Master[Loading Location],"NA",0,1))</f>
        <v/>
      </c>
      <c r="T485" s="341" t="str">
        <f t="array" ref="T485">if(U485="","",XLOOKUP(U485,Master[Company],Master[Acronym],"NA",0,1))</f>
        <v/>
      </c>
      <c r="U485" s="341"/>
      <c r="V485" s="342"/>
      <c r="W485" s="342"/>
      <c r="X485" s="341"/>
      <c r="Y485" s="341" t="str">
        <f t="shared" si="11"/>
        <v/>
      </c>
      <c r="Z485" s="341"/>
      <c r="AA485" s="341"/>
      <c r="AB485" s="341"/>
      <c r="AC485" s="401"/>
      <c r="AD485" s="563"/>
      <c r="AE485" s="564"/>
      <c r="AF485" s="564"/>
      <c r="AG485" s="564"/>
      <c r="AH485" s="564"/>
      <c r="AI485" s="564"/>
      <c r="AJ485" s="564"/>
      <c r="AK485" s="565"/>
      <c r="AL485" s="564"/>
      <c r="AM485" s="564"/>
      <c r="AN485" s="564"/>
      <c r="AO485" s="564"/>
      <c r="AP485" s="564"/>
      <c r="AQ485" s="564"/>
      <c r="AR485" s="564"/>
      <c r="AS485" s="564"/>
      <c r="AT485" s="394"/>
      <c r="AU485" s="306"/>
      <c r="AV485" s="306"/>
      <c r="AW485" s="394"/>
      <c r="AX485" s="401"/>
      <c r="AY485" s="341"/>
      <c r="AZ485" s="341"/>
      <c r="BA485" s="341"/>
      <c r="BB485" s="341"/>
      <c r="BC485" s="393"/>
      <c r="BD485" s="341"/>
      <c r="BE485" s="341"/>
      <c r="BF485" s="341"/>
      <c r="BG485" s="402"/>
      <c r="BH485" s="403"/>
      <c r="BI485" s="405"/>
      <c r="BJ485" s="405"/>
      <c r="BK485" s="405"/>
      <c r="BL485" s="405"/>
      <c r="BM485" s="514"/>
    </row>
    <row r="486" ht="18.75" customHeight="1">
      <c r="A486" s="336" t="str">
        <f t="shared" si="12"/>
        <v/>
      </c>
      <c r="B486" s="506"/>
      <c r="C486" s="559"/>
      <c r="D486" s="560" t="str">
        <f t="shared" si="13"/>
        <v/>
      </c>
      <c r="E486" s="401"/>
      <c r="F486" s="394"/>
      <c r="G486" s="341" t="str">
        <f t="array" ref="G486">IF(C486="","",XLOOKUP(C486,'Master Data'!K:K,'Master Data'!N:N,"Input in Master Data",0,1))</f>
        <v/>
      </c>
      <c r="H486" s="341" t="str">
        <f t="array" ref="H486">IF(C486="","",XLOOKUP(C486,'Master Data'!K:K,'Master Data'!O:O,"Input in Master Data",0,1))</f>
        <v/>
      </c>
      <c r="I486" s="341" t="str">
        <f t="array" ref="I486">if(U486="","",XLOOKUP(U486,Master[Company],Master[Blow],"Unknown",0,1))</f>
        <v/>
      </c>
      <c r="J486" s="341" t="str">
        <f t="array" ref="J486">if(U486="","",XLOOKUP(U486,Master[Company],Master[Pigging],"Unknown",0,1))</f>
        <v/>
      </c>
      <c r="K486" s="341" t="str">
        <f t="array" ref="K486">if(U486="","",XLOOKUP(U486,Master[Company],Master[Load Method],"Unknown",0,1))</f>
        <v/>
      </c>
      <c r="L486" s="341" t="str">
        <f t="array" ref="L486">if(U486="","",XLOOKUP(U486,Master[Company],Master[Line Distance],"Unknown",0,1))</f>
        <v/>
      </c>
      <c r="M486" s="394"/>
      <c r="N486" s="341"/>
      <c r="O486" s="341"/>
      <c r="P486" s="341" t="str">
        <f t="array" ref="P486">if(U486="","",XLOOKUP(U486,Master[Company],Master[Terms],"NA",0,1))</f>
        <v/>
      </c>
      <c r="Q486" s="341" t="str">
        <f t="shared" si="14"/>
        <v/>
      </c>
      <c r="R486" s="341" t="str">
        <f t="array" ref="R486">if(U486="","",XLOOKUP(U486,Master[Company],Master[Group],"NA",0,1))</f>
        <v/>
      </c>
      <c r="S486" s="341" t="str">
        <f t="array" ref="S486">if(U486="","",XLOOKUP(U486,Master[Company],Master[Loading Location],"NA",0,1))</f>
        <v/>
      </c>
      <c r="T486" s="341" t="str">
        <f t="array" ref="T486">if(U486="","",XLOOKUP(U486,Master[Company],Master[Acronym],"NA",0,1))</f>
        <v/>
      </c>
      <c r="U486" s="341"/>
      <c r="V486" s="342"/>
      <c r="W486" s="342"/>
      <c r="X486" s="341"/>
      <c r="Y486" s="341" t="str">
        <f t="shared" si="11"/>
        <v/>
      </c>
      <c r="Z486" s="341"/>
      <c r="AA486" s="341"/>
      <c r="AB486" s="341"/>
      <c r="AC486" s="401"/>
      <c r="AD486" s="563"/>
      <c r="AE486" s="564"/>
      <c r="AF486" s="564"/>
      <c r="AG486" s="564"/>
      <c r="AH486" s="564"/>
      <c r="AI486" s="564"/>
      <c r="AJ486" s="564"/>
      <c r="AK486" s="565"/>
      <c r="AL486" s="564"/>
      <c r="AM486" s="564"/>
      <c r="AN486" s="564"/>
      <c r="AO486" s="564"/>
      <c r="AP486" s="564"/>
      <c r="AQ486" s="564"/>
      <c r="AR486" s="564"/>
      <c r="AS486" s="564"/>
      <c r="AT486" s="394"/>
      <c r="AU486" s="306"/>
      <c r="AV486" s="306"/>
      <c r="AW486" s="394"/>
      <c r="AX486" s="401"/>
      <c r="AY486" s="341"/>
      <c r="AZ486" s="341"/>
      <c r="BA486" s="341"/>
      <c r="BB486" s="341"/>
      <c r="BC486" s="393"/>
      <c r="BD486" s="341"/>
      <c r="BE486" s="341"/>
      <c r="BF486" s="341"/>
      <c r="BG486" s="402"/>
      <c r="BH486" s="403"/>
      <c r="BI486" s="405"/>
      <c r="BJ486" s="405"/>
      <c r="BK486" s="405"/>
      <c r="BL486" s="405"/>
      <c r="BM486" s="514"/>
    </row>
    <row r="487" ht="18.75" customHeight="1">
      <c r="A487" s="336" t="str">
        <f t="shared" si="12"/>
        <v/>
      </c>
      <c r="B487" s="506"/>
      <c r="C487" s="559"/>
      <c r="D487" s="560" t="str">
        <f t="shared" si="13"/>
        <v/>
      </c>
      <c r="E487" s="401"/>
      <c r="F487" s="394"/>
      <c r="G487" s="341" t="str">
        <f t="array" ref="G487">IF(C487="","",XLOOKUP(C487,'Master Data'!K:K,'Master Data'!N:N,"Input in Master Data",0,1))</f>
        <v/>
      </c>
      <c r="H487" s="341" t="str">
        <f t="array" ref="H487">IF(C487="","",XLOOKUP(C487,'Master Data'!K:K,'Master Data'!O:O,"Input in Master Data",0,1))</f>
        <v/>
      </c>
      <c r="I487" s="341" t="str">
        <f t="array" ref="I487">if(U487="","",XLOOKUP(U487,Master[Company],Master[Blow],"Unknown",0,1))</f>
        <v/>
      </c>
      <c r="J487" s="341" t="str">
        <f t="array" ref="J487">if(U487="","",XLOOKUP(U487,Master[Company],Master[Pigging],"Unknown",0,1))</f>
        <v/>
      </c>
      <c r="K487" s="341" t="str">
        <f t="array" ref="K487">if(U487="","",XLOOKUP(U487,Master[Company],Master[Load Method],"Unknown",0,1))</f>
        <v/>
      </c>
      <c r="L487" s="341" t="str">
        <f t="array" ref="L487">if(U487="","",XLOOKUP(U487,Master[Company],Master[Line Distance],"Unknown",0,1))</f>
        <v/>
      </c>
      <c r="M487" s="394"/>
      <c r="N487" s="341"/>
      <c r="O487" s="341"/>
      <c r="P487" s="341" t="str">
        <f t="array" ref="P487">if(U487="","",XLOOKUP(U487,Master[Company],Master[Terms],"NA",0,1))</f>
        <v/>
      </c>
      <c r="Q487" s="341" t="str">
        <f t="shared" si="14"/>
        <v/>
      </c>
      <c r="R487" s="341" t="str">
        <f t="array" ref="R487">if(U487="","",XLOOKUP(U487,Master[Company],Master[Group],"NA",0,1))</f>
        <v/>
      </c>
      <c r="S487" s="341" t="str">
        <f t="array" ref="S487">if(U487="","",XLOOKUP(U487,Master[Company],Master[Loading Location],"NA",0,1))</f>
        <v/>
      </c>
      <c r="T487" s="341" t="str">
        <f t="array" ref="T487">if(U487="","",XLOOKUP(U487,Master[Company],Master[Acronym],"NA",0,1))</f>
        <v/>
      </c>
      <c r="U487" s="341"/>
      <c r="V487" s="342"/>
      <c r="W487" s="342"/>
      <c r="X487" s="341"/>
      <c r="Y487" s="341" t="str">
        <f t="shared" si="11"/>
        <v/>
      </c>
      <c r="Z487" s="341"/>
      <c r="AA487" s="341"/>
      <c r="AB487" s="341"/>
      <c r="AC487" s="401"/>
      <c r="AD487" s="563"/>
      <c r="AE487" s="564"/>
      <c r="AF487" s="564"/>
      <c r="AG487" s="564"/>
      <c r="AH487" s="564"/>
      <c r="AI487" s="564"/>
      <c r="AJ487" s="564"/>
      <c r="AK487" s="565"/>
      <c r="AL487" s="564"/>
      <c r="AM487" s="564"/>
      <c r="AN487" s="564"/>
      <c r="AO487" s="564"/>
      <c r="AP487" s="564"/>
      <c r="AQ487" s="564"/>
      <c r="AR487" s="564"/>
      <c r="AS487" s="564"/>
      <c r="AT487" s="394"/>
      <c r="AU487" s="306"/>
      <c r="AV487" s="306"/>
      <c r="AW487" s="394"/>
      <c r="AX487" s="401"/>
      <c r="AY487" s="341"/>
      <c r="AZ487" s="341"/>
      <c r="BA487" s="341"/>
      <c r="BB487" s="341"/>
      <c r="BC487" s="393"/>
      <c r="BD487" s="341"/>
      <c r="BE487" s="341"/>
      <c r="BF487" s="341"/>
      <c r="BG487" s="402"/>
      <c r="BH487" s="403"/>
      <c r="BI487" s="405"/>
      <c r="BJ487" s="405"/>
      <c r="BK487" s="405"/>
      <c r="BL487" s="405"/>
      <c r="BM487" s="514"/>
    </row>
    <row r="488" ht="18.75" customHeight="1">
      <c r="A488" s="336" t="str">
        <f t="shared" si="12"/>
        <v/>
      </c>
      <c r="B488" s="506"/>
      <c r="C488" s="559"/>
      <c r="D488" s="560" t="str">
        <f t="shared" si="13"/>
        <v/>
      </c>
      <c r="E488" s="401"/>
      <c r="F488" s="394"/>
      <c r="G488" s="341" t="str">
        <f t="array" ref="G488">IF(C488="","",XLOOKUP(C488,'Master Data'!K:K,'Master Data'!N:N,"Input in Master Data",0,1))</f>
        <v/>
      </c>
      <c r="H488" s="341" t="str">
        <f t="array" ref="H488">IF(C488="","",XLOOKUP(C488,'Master Data'!K:K,'Master Data'!O:O,"Input in Master Data",0,1))</f>
        <v/>
      </c>
      <c r="I488" s="341" t="str">
        <f t="array" ref="I488">if(U488="","",XLOOKUP(U488,Master[Company],Master[Blow],"Unknown",0,1))</f>
        <v/>
      </c>
      <c r="J488" s="341" t="str">
        <f t="array" ref="J488">if(U488="","",XLOOKUP(U488,Master[Company],Master[Pigging],"Unknown",0,1))</f>
        <v/>
      </c>
      <c r="K488" s="341" t="str">
        <f t="array" ref="K488">if(U488="","",XLOOKUP(U488,Master[Company],Master[Load Method],"Unknown",0,1))</f>
        <v/>
      </c>
      <c r="L488" s="341" t="str">
        <f t="array" ref="L488">if(U488="","",XLOOKUP(U488,Master[Company],Master[Line Distance],"Unknown",0,1))</f>
        <v/>
      </c>
      <c r="M488" s="394"/>
      <c r="N488" s="341"/>
      <c r="O488" s="341"/>
      <c r="P488" s="341" t="str">
        <f t="array" ref="P488">if(U488="","",XLOOKUP(U488,Master[Company],Master[Terms],"NA",0,1))</f>
        <v/>
      </c>
      <c r="Q488" s="341" t="str">
        <f t="shared" si="14"/>
        <v/>
      </c>
      <c r="R488" s="341" t="str">
        <f t="array" ref="R488">if(U488="","",XLOOKUP(U488,Master[Company],Master[Group],"NA",0,1))</f>
        <v/>
      </c>
      <c r="S488" s="341" t="str">
        <f t="array" ref="S488">if(U488="","",XLOOKUP(U488,Master[Company],Master[Loading Location],"NA",0,1))</f>
        <v/>
      </c>
      <c r="T488" s="341" t="str">
        <f t="array" ref="T488">if(U488="","",XLOOKUP(U488,Master[Company],Master[Acronym],"NA",0,1))</f>
        <v/>
      </c>
      <c r="U488" s="341"/>
      <c r="V488" s="342"/>
      <c r="W488" s="342"/>
      <c r="X488" s="341"/>
      <c r="Y488" s="341" t="str">
        <f t="shared" si="11"/>
        <v/>
      </c>
      <c r="Z488" s="341"/>
      <c r="AA488" s="341"/>
      <c r="AB488" s="341"/>
      <c r="AC488" s="401"/>
      <c r="AD488" s="563"/>
      <c r="AE488" s="564"/>
      <c r="AF488" s="564"/>
      <c r="AG488" s="564"/>
      <c r="AH488" s="564"/>
      <c r="AI488" s="564"/>
      <c r="AJ488" s="564"/>
      <c r="AK488" s="565"/>
      <c r="AL488" s="564"/>
      <c r="AM488" s="564"/>
      <c r="AN488" s="564"/>
      <c r="AO488" s="564"/>
      <c r="AP488" s="564"/>
      <c r="AQ488" s="564"/>
      <c r="AR488" s="564"/>
      <c r="AS488" s="564"/>
      <c r="AT488" s="394"/>
      <c r="AU488" s="306"/>
      <c r="AV488" s="306"/>
      <c r="AW488" s="394"/>
      <c r="AX488" s="401"/>
      <c r="AY488" s="341"/>
      <c r="AZ488" s="341"/>
      <c r="BA488" s="341"/>
      <c r="BB488" s="341"/>
      <c r="BC488" s="393"/>
      <c r="BD488" s="341"/>
      <c r="BE488" s="341"/>
      <c r="BF488" s="341"/>
      <c r="BG488" s="402"/>
      <c r="BH488" s="403"/>
      <c r="BI488" s="405"/>
      <c r="BJ488" s="405"/>
      <c r="BK488" s="405"/>
      <c r="BL488" s="405"/>
      <c r="BM488" s="514"/>
    </row>
    <row r="489" ht="18.75" customHeight="1">
      <c r="A489" s="336" t="str">
        <f t="shared" si="12"/>
        <v/>
      </c>
      <c r="B489" s="506"/>
      <c r="C489" s="559"/>
      <c r="D489" s="560" t="str">
        <f t="shared" si="13"/>
        <v/>
      </c>
      <c r="E489" s="401"/>
      <c r="F489" s="394"/>
      <c r="G489" s="341" t="str">
        <f t="array" ref="G489">IF(C489="","",XLOOKUP(C489,'Master Data'!K:K,'Master Data'!N:N,"Input in Master Data",0,1))</f>
        <v/>
      </c>
      <c r="H489" s="341" t="str">
        <f t="array" ref="H489">IF(C489="","",XLOOKUP(C489,'Master Data'!K:K,'Master Data'!O:O,"Input in Master Data",0,1))</f>
        <v/>
      </c>
      <c r="I489" s="341" t="str">
        <f t="array" ref="I489">if(U489="","",XLOOKUP(U489,Master[Company],Master[Blow],"Unknown",0,1))</f>
        <v/>
      </c>
      <c r="J489" s="341" t="str">
        <f t="array" ref="J489">if(U489="","",XLOOKUP(U489,Master[Company],Master[Pigging],"Unknown",0,1))</f>
        <v/>
      </c>
      <c r="K489" s="341" t="str">
        <f t="array" ref="K489">if(U489="","",XLOOKUP(U489,Master[Company],Master[Load Method],"Unknown",0,1))</f>
        <v/>
      </c>
      <c r="L489" s="341" t="str">
        <f t="array" ref="L489">if(U489="","",XLOOKUP(U489,Master[Company],Master[Line Distance],"Unknown",0,1))</f>
        <v/>
      </c>
      <c r="M489" s="394"/>
      <c r="N489" s="341"/>
      <c r="O489" s="341"/>
      <c r="P489" s="341" t="str">
        <f t="array" ref="P489">if(U489="","",XLOOKUP(U489,Master[Company],Master[Terms],"NA",0,1))</f>
        <v/>
      </c>
      <c r="Q489" s="341" t="str">
        <f t="shared" si="14"/>
        <v/>
      </c>
      <c r="R489" s="341" t="str">
        <f t="array" ref="R489">if(U489="","",XLOOKUP(U489,Master[Company],Master[Group],"NA",0,1))</f>
        <v/>
      </c>
      <c r="S489" s="341" t="str">
        <f t="array" ref="S489">if(U489="","",XLOOKUP(U489,Master[Company],Master[Loading Location],"NA",0,1))</f>
        <v/>
      </c>
      <c r="T489" s="341" t="str">
        <f t="array" ref="T489">if(U489="","",XLOOKUP(U489,Master[Company],Master[Acronym],"NA",0,1))</f>
        <v/>
      </c>
      <c r="U489" s="341"/>
      <c r="V489" s="342"/>
      <c r="W489" s="342"/>
      <c r="X489" s="341"/>
      <c r="Y489" s="341" t="str">
        <f t="shared" si="11"/>
        <v/>
      </c>
      <c r="Z489" s="341"/>
      <c r="AA489" s="341"/>
      <c r="AB489" s="341"/>
      <c r="AC489" s="401"/>
      <c r="AD489" s="563"/>
      <c r="AE489" s="564"/>
      <c r="AF489" s="564"/>
      <c r="AG489" s="564"/>
      <c r="AH489" s="564"/>
      <c r="AI489" s="564"/>
      <c r="AJ489" s="564"/>
      <c r="AK489" s="565"/>
      <c r="AL489" s="564"/>
      <c r="AM489" s="564"/>
      <c r="AN489" s="564"/>
      <c r="AO489" s="564"/>
      <c r="AP489" s="564"/>
      <c r="AQ489" s="564"/>
      <c r="AR489" s="564"/>
      <c r="AS489" s="564"/>
      <c r="AT489" s="394"/>
      <c r="AU489" s="306"/>
      <c r="AV489" s="306"/>
      <c r="AW489" s="394"/>
      <c r="AX489" s="401"/>
      <c r="AY489" s="341"/>
      <c r="AZ489" s="341"/>
      <c r="BA489" s="341"/>
      <c r="BB489" s="341"/>
      <c r="BC489" s="393"/>
      <c r="BD489" s="341"/>
      <c r="BE489" s="341"/>
      <c r="BF489" s="341"/>
      <c r="BG489" s="402"/>
      <c r="BH489" s="403"/>
      <c r="BI489" s="405"/>
      <c r="BJ489" s="405"/>
      <c r="BK489" s="405"/>
      <c r="BL489" s="405"/>
      <c r="BM489" s="514"/>
    </row>
    <row r="490" ht="18.75" customHeight="1">
      <c r="A490" s="336" t="str">
        <f t="shared" si="12"/>
        <v/>
      </c>
      <c r="B490" s="506"/>
      <c r="C490" s="559"/>
      <c r="D490" s="560" t="str">
        <f t="shared" si="13"/>
        <v/>
      </c>
      <c r="E490" s="401"/>
      <c r="F490" s="394"/>
      <c r="G490" s="341" t="str">
        <f t="array" ref="G490">IF(C490="","",XLOOKUP(C490,'Master Data'!K:K,'Master Data'!N:N,"Input in Master Data",0,1))</f>
        <v/>
      </c>
      <c r="H490" s="341" t="str">
        <f t="array" ref="H490">IF(C490="","",XLOOKUP(C490,'Master Data'!K:K,'Master Data'!O:O,"Input in Master Data",0,1))</f>
        <v/>
      </c>
      <c r="I490" s="341" t="str">
        <f t="array" ref="I490">if(U490="","",XLOOKUP(U490,Master[Company],Master[Blow],"Unknown",0,1))</f>
        <v/>
      </c>
      <c r="J490" s="341" t="str">
        <f t="array" ref="J490">if(U490="","",XLOOKUP(U490,Master[Company],Master[Pigging],"Unknown",0,1))</f>
        <v/>
      </c>
      <c r="K490" s="341" t="str">
        <f t="array" ref="K490">if(U490="","",XLOOKUP(U490,Master[Company],Master[Load Method],"Unknown",0,1))</f>
        <v/>
      </c>
      <c r="L490" s="341" t="str">
        <f t="array" ref="L490">if(U490="","",XLOOKUP(U490,Master[Company],Master[Line Distance],"Unknown",0,1))</f>
        <v/>
      </c>
      <c r="M490" s="394"/>
      <c r="N490" s="341"/>
      <c r="O490" s="341"/>
      <c r="P490" s="341" t="str">
        <f t="array" ref="P490">if(U490="","",XLOOKUP(U490,Master[Company],Master[Terms],"NA",0,1))</f>
        <v/>
      </c>
      <c r="Q490" s="341" t="str">
        <f t="shared" si="14"/>
        <v/>
      </c>
      <c r="R490" s="341" t="str">
        <f t="array" ref="R490">if(U490="","",XLOOKUP(U490,Master[Company],Master[Group],"NA",0,1))</f>
        <v/>
      </c>
      <c r="S490" s="341" t="str">
        <f t="array" ref="S490">if(U490="","",XLOOKUP(U490,Master[Company],Master[Loading Location],"NA",0,1))</f>
        <v/>
      </c>
      <c r="T490" s="341" t="str">
        <f t="array" ref="T490">if(U490="","",XLOOKUP(U490,Master[Company],Master[Acronym],"NA",0,1))</f>
        <v/>
      </c>
      <c r="U490" s="341"/>
      <c r="V490" s="342"/>
      <c r="W490" s="342"/>
      <c r="X490" s="341"/>
      <c r="Y490" s="341" t="str">
        <f t="shared" si="11"/>
        <v/>
      </c>
      <c r="Z490" s="341"/>
      <c r="AA490" s="341"/>
      <c r="AB490" s="341"/>
      <c r="AC490" s="401"/>
      <c r="AD490" s="563"/>
      <c r="AE490" s="564"/>
      <c r="AF490" s="564"/>
      <c r="AG490" s="564"/>
      <c r="AH490" s="564"/>
      <c r="AI490" s="564"/>
      <c r="AJ490" s="564"/>
      <c r="AK490" s="565"/>
      <c r="AL490" s="564"/>
      <c r="AM490" s="564"/>
      <c r="AN490" s="564"/>
      <c r="AO490" s="564"/>
      <c r="AP490" s="564"/>
      <c r="AQ490" s="564"/>
      <c r="AR490" s="564"/>
      <c r="AS490" s="564"/>
      <c r="AT490" s="394"/>
      <c r="AU490" s="306"/>
      <c r="AV490" s="306"/>
      <c r="AW490" s="394"/>
      <c r="AX490" s="401"/>
      <c r="AY490" s="341"/>
      <c r="AZ490" s="341"/>
      <c r="BA490" s="341"/>
      <c r="BB490" s="341"/>
      <c r="BC490" s="393"/>
      <c r="BD490" s="341"/>
      <c r="BE490" s="341"/>
      <c r="BF490" s="341"/>
      <c r="BG490" s="402"/>
      <c r="BH490" s="403"/>
      <c r="BI490" s="405"/>
      <c r="BJ490" s="405"/>
      <c r="BK490" s="405"/>
      <c r="BL490" s="405"/>
      <c r="BM490" s="514"/>
    </row>
    <row r="491" ht="18.75" customHeight="1">
      <c r="A491" s="336" t="str">
        <f t="shared" si="12"/>
        <v/>
      </c>
      <c r="B491" s="506"/>
      <c r="C491" s="559"/>
      <c r="D491" s="560" t="str">
        <f t="shared" si="13"/>
        <v/>
      </c>
      <c r="E491" s="401"/>
      <c r="F491" s="394"/>
      <c r="G491" s="341" t="str">
        <f t="array" ref="G491">IF(C491="","",XLOOKUP(C491,'Master Data'!K:K,'Master Data'!N:N,"Input in Master Data",0,1))</f>
        <v/>
      </c>
      <c r="H491" s="341" t="str">
        <f t="array" ref="H491">IF(C491="","",XLOOKUP(C491,'Master Data'!K:K,'Master Data'!O:O,"Input in Master Data",0,1))</f>
        <v/>
      </c>
      <c r="I491" s="341" t="str">
        <f t="array" ref="I491">if(U491="","",XLOOKUP(U491,Master[Company],Master[Blow],"Unknown",0,1))</f>
        <v/>
      </c>
      <c r="J491" s="341" t="str">
        <f t="array" ref="J491">if(U491="","",XLOOKUP(U491,Master[Company],Master[Pigging],"Unknown",0,1))</f>
        <v/>
      </c>
      <c r="K491" s="341" t="str">
        <f t="array" ref="K491">if(U491="","",XLOOKUP(U491,Master[Company],Master[Load Method],"Unknown",0,1))</f>
        <v/>
      </c>
      <c r="L491" s="341" t="str">
        <f t="array" ref="L491">if(U491="","",XLOOKUP(U491,Master[Company],Master[Line Distance],"Unknown",0,1))</f>
        <v/>
      </c>
      <c r="M491" s="394"/>
      <c r="N491" s="341"/>
      <c r="O491" s="341"/>
      <c r="P491" s="341" t="str">
        <f t="array" ref="P491">if(U491="","",XLOOKUP(U491,Master[Company],Master[Terms],"NA",0,1))</f>
        <v/>
      </c>
      <c r="Q491" s="341" t="str">
        <f t="shared" si="14"/>
        <v/>
      </c>
      <c r="R491" s="341" t="str">
        <f t="array" ref="R491">if(U491="","",XLOOKUP(U491,Master[Company],Master[Group],"NA",0,1))</f>
        <v/>
      </c>
      <c r="S491" s="341" t="str">
        <f t="array" ref="S491">if(U491="","",XLOOKUP(U491,Master[Company],Master[Loading Location],"NA",0,1))</f>
        <v/>
      </c>
      <c r="T491" s="341" t="str">
        <f t="array" ref="T491">if(U491="","",XLOOKUP(U491,Master[Company],Master[Acronym],"NA",0,1))</f>
        <v/>
      </c>
      <c r="U491" s="341"/>
      <c r="V491" s="342"/>
      <c r="W491" s="342"/>
      <c r="X491" s="341"/>
      <c r="Y491" s="341" t="str">
        <f t="shared" si="11"/>
        <v/>
      </c>
      <c r="Z491" s="341"/>
      <c r="AA491" s="341"/>
      <c r="AB491" s="341"/>
      <c r="AC491" s="401"/>
      <c r="AD491" s="563"/>
      <c r="AE491" s="564"/>
      <c r="AF491" s="564"/>
      <c r="AG491" s="564"/>
      <c r="AH491" s="564"/>
      <c r="AI491" s="564"/>
      <c r="AJ491" s="564"/>
      <c r="AK491" s="565"/>
      <c r="AL491" s="564"/>
      <c r="AM491" s="564"/>
      <c r="AN491" s="564"/>
      <c r="AO491" s="564"/>
      <c r="AP491" s="564"/>
      <c r="AQ491" s="564"/>
      <c r="AR491" s="564"/>
      <c r="AS491" s="564"/>
      <c r="AT491" s="394"/>
      <c r="AU491" s="306"/>
      <c r="AV491" s="306"/>
      <c r="AW491" s="394"/>
      <c r="AX491" s="401"/>
      <c r="AY491" s="341"/>
      <c r="AZ491" s="341"/>
      <c r="BA491" s="341"/>
      <c r="BB491" s="341"/>
      <c r="BC491" s="393"/>
      <c r="BD491" s="341"/>
      <c r="BE491" s="341"/>
      <c r="BF491" s="341"/>
      <c r="BG491" s="402"/>
      <c r="BH491" s="403"/>
      <c r="BI491" s="405"/>
      <c r="BJ491" s="405"/>
      <c r="BK491" s="405"/>
      <c r="BL491" s="405"/>
      <c r="BM491" s="514"/>
    </row>
    <row r="492" ht="18.75" customHeight="1">
      <c r="A492" s="336" t="str">
        <f t="shared" si="12"/>
        <v/>
      </c>
      <c r="B492" s="506"/>
      <c r="C492" s="559"/>
      <c r="D492" s="560" t="str">
        <f t="shared" si="13"/>
        <v/>
      </c>
      <c r="E492" s="401"/>
      <c r="F492" s="394"/>
      <c r="G492" s="341" t="str">
        <f t="array" ref="G492">IF(C492="","",XLOOKUP(C492,'Master Data'!K:K,'Master Data'!N:N,"Input in Master Data",0,1))</f>
        <v/>
      </c>
      <c r="H492" s="341" t="str">
        <f t="array" ref="H492">IF(C492="","",XLOOKUP(C492,'Master Data'!K:K,'Master Data'!O:O,"Input in Master Data",0,1))</f>
        <v/>
      </c>
      <c r="I492" s="341" t="str">
        <f t="array" ref="I492">if(U492="","",XLOOKUP(U492,Master[Company],Master[Blow],"Unknown",0,1))</f>
        <v/>
      </c>
      <c r="J492" s="341" t="str">
        <f t="array" ref="J492">if(U492="","",XLOOKUP(U492,Master[Company],Master[Pigging],"Unknown",0,1))</f>
        <v/>
      </c>
      <c r="K492" s="341" t="str">
        <f t="array" ref="K492">if(U492="","",XLOOKUP(U492,Master[Company],Master[Load Method],"Unknown",0,1))</f>
        <v/>
      </c>
      <c r="L492" s="341" t="str">
        <f t="array" ref="L492">if(U492="","",XLOOKUP(U492,Master[Company],Master[Line Distance],"Unknown",0,1))</f>
        <v/>
      </c>
      <c r="M492" s="394"/>
      <c r="N492" s="341"/>
      <c r="O492" s="341"/>
      <c r="P492" s="341" t="str">
        <f t="array" ref="P492">if(U492="","",XLOOKUP(U492,Master[Company],Master[Terms],"NA",0,1))</f>
        <v/>
      </c>
      <c r="Q492" s="341" t="str">
        <f t="shared" si="14"/>
        <v/>
      </c>
      <c r="R492" s="341" t="str">
        <f t="array" ref="R492">if(U492="","",XLOOKUP(U492,Master[Company],Master[Group],"NA",0,1))</f>
        <v/>
      </c>
      <c r="S492" s="341" t="str">
        <f t="array" ref="S492">if(U492="","",XLOOKUP(U492,Master[Company],Master[Loading Location],"NA",0,1))</f>
        <v/>
      </c>
      <c r="T492" s="341" t="str">
        <f t="array" ref="T492">if(U492="","",XLOOKUP(U492,Master[Company],Master[Acronym],"NA",0,1))</f>
        <v/>
      </c>
      <c r="U492" s="341"/>
      <c r="V492" s="342"/>
      <c r="W492" s="342"/>
      <c r="X492" s="341"/>
      <c r="Y492" s="341" t="str">
        <f t="shared" si="11"/>
        <v/>
      </c>
      <c r="Z492" s="341"/>
      <c r="AA492" s="341"/>
      <c r="AB492" s="341"/>
      <c r="AC492" s="401"/>
      <c r="AD492" s="563"/>
      <c r="AE492" s="564"/>
      <c r="AF492" s="564"/>
      <c r="AG492" s="564"/>
      <c r="AH492" s="564"/>
      <c r="AI492" s="564"/>
      <c r="AJ492" s="564"/>
      <c r="AK492" s="565"/>
      <c r="AL492" s="564"/>
      <c r="AM492" s="564"/>
      <c r="AN492" s="564"/>
      <c r="AO492" s="564"/>
      <c r="AP492" s="564"/>
      <c r="AQ492" s="564"/>
      <c r="AR492" s="564"/>
      <c r="AS492" s="564"/>
      <c r="AT492" s="394"/>
      <c r="AU492" s="306"/>
      <c r="AV492" s="306"/>
      <c r="AW492" s="394"/>
      <c r="AX492" s="401"/>
      <c r="AY492" s="341"/>
      <c r="AZ492" s="341"/>
      <c r="BA492" s="341"/>
      <c r="BB492" s="341"/>
      <c r="BC492" s="393"/>
      <c r="BD492" s="341"/>
      <c r="BE492" s="341"/>
      <c r="BF492" s="341"/>
      <c r="BG492" s="402"/>
      <c r="BH492" s="403"/>
      <c r="BI492" s="405"/>
      <c r="BJ492" s="405"/>
      <c r="BK492" s="405"/>
      <c r="BL492" s="405"/>
      <c r="BM492" s="514"/>
    </row>
    <row r="493" ht="18.75" customHeight="1">
      <c r="A493" s="336" t="str">
        <f t="shared" si="12"/>
        <v/>
      </c>
      <c r="B493" s="506"/>
      <c r="C493" s="559"/>
      <c r="D493" s="560" t="str">
        <f t="shared" si="13"/>
        <v/>
      </c>
      <c r="E493" s="401"/>
      <c r="F493" s="394"/>
      <c r="G493" s="341" t="str">
        <f t="array" ref="G493">IF(C493="","",XLOOKUP(C493,'Master Data'!K:K,'Master Data'!N:N,"Input in Master Data",0,1))</f>
        <v/>
      </c>
      <c r="H493" s="341" t="str">
        <f t="array" ref="H493">IF(C493="","",XLOOKUP(C493,'Master Data'!K:K,'Master Data'!O:O,"Input in Master Data",0,1))</f>
        <v/>
      </c>
      <c r="I493" s="341" t="str">
        <f t="array" ref="I493">if(U493="","",XLOOKUP(U493,Master[Company],Master[Blow],"Unknown",0,1))</f>
        <v/>
      </c>
      <c r="J493" s="341" t="str">
        <f t="array" ref="J493">if(U493="","",XLOOKUP(U493,Master[Company],Master[Pigging],"Unknown",0,1))</f>
        <v/>
      </c>
      <c r="K493" s="341" t="str">
        <f t="array" ref="K493">if(U493="","",XLOOKUP(U493,Master[Company],Master[Load Method],"Unknown",0,1))</f>
        <v/>
      </c>
      <c r="L493" s="341" t="str">
        <f t="array" ref="L493">if(U493="","",XLOOKUP(U493,Master[Company],Master[Line Distance],"Unknown",0,1))</f>
        <v/>
      </c>
      <c r="M493" s="394"/>
      <c r="N493" s="341"/>
      <c r="O493" s="341"/>
      <c r="P493" s="341" t="str">
        <f t="array" ref="P493">if(U493="","",XLOOKUP(U493,Master[Company],Master[Terms],"NA",0,1))</f>
        <v/>
      </c>
      <c r="Q493" s="341" t="str">
        <f t="shared" si="14"/>
        <v/>
      </c>
      <c r="R493" s="341" t="str">
        <f t="array" ref="R493">if(U493="","",XLOOKUP(U493,Master[Company],Master[Group],"NA",0,1))</f>
        <v/>
      </c>
      <c r="S493" s="341" t="str">
        <f t="array" ref="S493">if(U493="","",XLOOKUP(U493,Master[Company],Master[Loading Location],"NA",0,1))</f>
        <v/>
      </c>
      <c r="T493" s="341" t="str">
        <f t="array" ref="T493">if(U493="","",XLOOKUP(U493,Master[Company],Master[Acronym],"NA",0,1))</f>
        <v/>
      </c>
      <c r="U493" s="341"/>
      <c r="V493" s="342"/>
      <c r="W493" s="342"/>
      <c r="X493" s="341"/>
      <c r="Y493" s="341" t="str">
        <f t="shared" si="11"/>
        <v/>
      </c>
      <c r="Z493" s="341"/>
      <c r="AA493" s="341"/>
      <c r="AB493" s="341"/>
      <c r="AC493" s="401"/>
      <c r="AD493" s="563"/>
      <c r="AE493" s="564"/>
      <c r="AF493" s="564"/>
      <c r="AG493" s="564"/>
      <c r="AH493" s="564"/>
      <c r="AI493" s="564"/>
      <c r="AJ493" s="564"/>
      <c r="AK493" s="565"/>
      <c r="AL493" s="564"/>
      <c r="AM493" s="564"/>
      <c r="AN493" s="564"/>
      <c r="AO493" s="564"/>
      <c r="AP493" s="564"/>
      <c r="AQ493" s="564"/>
      <c r="AR493" s="564"/>
      <c r="AS493" s="564"/>
      <c r="AT493" s="394"/>
      <c r="AU493" s="306"/>
      <c r="AV493" s="306"/>
      <c r="AW493" s="394"/>
      <c r="AX493" s="401"/>
      <c r="AY493" s="341"/>
      <c r="AZ493" s="341"/>
      <c r="BA493" s="341"/>
      <c r="BB493" s="341"/>
      <c r="BC493" s="393"/>
      <c r="BD493" s="341"/>
      <c r="BE493" s="341"/>
      <c r="BF493" s="341"/>
      <c r="BG493" s="402"/>
      <c r="BH493" s="403"/>
      <c r="BI493" s="405"/>
      <c r="BJ493" s="405"/>
      <c r="BK493" s="405"/>
      <c r="BL493" s="405"/>
      <c r="BM493" s="514"/>
    </row>
    <row r="494" ht="18.75" customHeight="1">
      <c r="A494" s="336" t="str">
        <f t="shared" si="12"/>
        <v/>
      </c>
      <c r="B494" s="506"/>
      <c r="C494" s="559"/>
      <c r="D494" s="560" t="str">
        <f t="shared" si="13"/>
        <v/>
      </c>
      <c r="E494" s="401"/>
      <c r="F494" s="394"/>
      <c r="G494" s="341" t="str">
        <f t="array" ref="G494">IF(C494="","",XLOOKUP(C494,'Master Data'!K:K,'Master Data'!N:N,"Input in Master Data",0,1))</f>
        <v/>
      </c>
      <c r="H494" s="341" t="str">
        <f t="array" ref="H494">IF(C494="","",XLOOKUP(C494,'Master Data'!K:K,'Master Data'!O:O,"Input in Master Data",0,1))</f>
        <v/>
      </c>
      <c r="I494" s="341" t="str">
        <f t="array" ref="I494">if(U494="","",XLOOKUP(U494,Master[Company],Master[Blow],"Unknown",0,1))</f>
        <v/>
      </c>
      <c r="J494" s="341" t="str">
        <f t="array" ref="J494">if(U494="","",XLOOKUP(U494,Master[Company],Master[Pigging],"Unknown",0,1))</f>
        <v/>
      </c>
      <c r="K494" s="341" t="str">
        <f t="array" ref="K494">if(U494="","",XLOOKUP(U494,Master[Company],Master[Load Method],"Unknown",0,1))</f>
        <v/>
      </c>
      <c r="L494" s="341" t="str">
        <f t="array" ref="L494">if(U494="","",XLOOKUP(U494,Master[Company],Master[Line Distance],"Unknown",0,1))</f>
        <v/>
      </c>
      <c r="M494" s="394"/>
      <c r="N494" s="341"/>
      <c r="O494" s="341"/>
      <c r="P494" s="341" t="str">
        <f t="array" ref="P494">if(U494="","",XLOOKUP(U494,Master[Company],Master[Terms],"NA",0,1))</f>
        <v/>
      </c>
      <c r="Q494" s="341" t="str">
        <f t="shared" si="14"/>
        <v/>
      </c>
      <c r="R494" s="341" t="str">
        <f t="array" ref="R494">if(U494="","",XLOOKUP(U494,Master[Company],Master[Group],"NA",0,1))</f>
        <v/>
      </c>
      <c r="S494" s="341" t="str">
        <f t="array" ref="S494">if(U494="","",XLOOKUP(U494,Master[Company],Master[Loading Location],"NA",0,1))</f>
        <v/>
      </c>
      <c r="T494" s="341" t="str">
        <f t="array" ref="T494">if(U494="","",XLOOKUP(U494,Master[Company],Master[Acronym],"NA",0,1))</f>
        <v/>
      </c>
      <c r="U494" s="341"/>
      <c r="V494" s="342"/>
      <c r="W494" s="342"/>
      <c r="X494" s="341"/>
      <c r="Y494" s="341" t="str">
        <f t="shared" si="11"/>
        <v/>
      </c>
      <c r="Z494" s="341"/>
      <c r="AA494" s="341"/>
      <c r="AB494" s="341"/>
      <c r="AC494" s="401"/>
      <c r="AD494" s="563"/>
      <c r="AE494" s="564"/>
      <c r="AF494" s="564"/>
      <c r="AG494" s="564"/>
      <c r="AH494" s="564"/>
      <c r="AI494" s="564"/>
      <c r="AJ494" s="564"/>
      <c r="AK494" s="565"/>
      <c r="AL494" s="564"/>
      <c r="AM494" s="564"/>
      <c r="AN494" s="564"/>
      <c r="AO494" s="564"/>
      <c r="AP494" s="564"/>
      <c r="AQ494" s="564"/>
      <c r="AR494" s="564"/>
      <c r="AS494" s="564"/>
      <c r="AT494" s="394"/>
      <c r="AU494" s="306"/>
      <c r="AV494" s="306"/>
      <c r="AW494" s="394"/>
      <c r="AX494" s="401"/>
      <c r="AY494" s="341"/>
      <c r="AZ494" s="341"/>
      <c r="BA494" s="341"/>
      <c r="BB494" s="341"/>
      <c r="BC494" s="393"/>
      <c r="BD494" s="341"/>
      <c r="BE494" s="341"/>
      <c r="BF494" s="341"/>
      <c r="BG494" s="402"/>
      <c r="BH494" s="403"/>
      <c r="BI494" s="405"/>
      <c r="BJ494" s="405"/>
      <c r="BK494" s="405"/>
      <c r="BL494" s="405"/>
      <c r="BM494" s="514"/>
    </row>
    <row r="495" ht="18.75" customHeight="1">
      <c r="A495" s="336" t="str">
        <f t="shared" si="12"/>
        <v/>
      </c>
      <c r="B495" s="506"/>
      <c r="C495" s="559"/>
      <c r="D495" s="560" t="str">
        <f t="shared" si="13"/>
        <v/>
      </c>
      <c r="E495" s="401"/>
      <c r="F495" s="394"/>
      <c r="G495" s="341" t="str">
        <f t="array" ref="G495">IF(C495="","",XLOOKUP(C495,'Master Data'!K:K,'Master Data'!N:N,"Input in Master Data",0,1))</f>
        <v/>
      </c>
      <c r="H495" s="341" t="str">
        <f t="array" ref="H495">IF(C495="","",XLOOKUP(C495,'Master Data'!K:K,'Master Data'!O:O,"Input in Master Data",0,1))</f>
        <v/>
      </c>
      <c r="I495" s="341" t="str">
        <f t="array" ref="I495">if(U495="","",XLOOKUP(U495,Master[Company],Master[Blow],"Unknown",0,1))</f>
        <v/>
      </c>
      <c r="J495" s="341" t="str">
        <f t="array" ref="J495">if(U495="","",XLOOKUP(U495,Master[Company],Master[Pigging],"Unknown",0,1))</f>
        <v/>
      </c>
      <c r="K495" s="341" t="str">
        <f t="array" ref="K495">if(U495="","",XLOOKUP(U495,Master[Company],Master[Load Method],"Unknown",0,1))</f>
        <v/>
      </c>
      <c r="L495" s="341" t="str">
        <f t="array" ref="L495">if(U495="","",XLOOKUP(U495,Master[Company],Master[Line Distance],"Unknown",0,1))</f>
        <v/>
      </c>
      <c r="M495" s="394"/>
      <c r="N495" s="341"/>
      <c r="O495" s="341"/>
      <c r="P495" s="341" t="str">
        <f t="array" ref="P495">if(U495="","",XLOOKUP(U495,Master[Company],Master[Terms],"NA",0,1))</f>
        <v/>
      </c>
      <c r="Q495" s="341" t="str">
        <f t="shared" si="14"/>
        <v/>
      </c>
      <c r="R495" s="341" t="str">
        <f t="array" ref="R495">if(U495="","",XLOOKUP(U495,Master[Company],Master[Group],"NA",0,1))</f>
        <v/>
      </c>
      <c r="S495" s="341" t="str">
        <f t="array" ref="S495">if(U495="","",XLOOKUP(U495,Master[Company],Master[Loading Location],"NA",0,1))</f>
        <v/>
      </c>
      <c r="T495" s="341" t="str">
        <f t="array" ref="T495">if(U495="","",XLOOKUP(U495,Master[Company],Master[Acronym],"NA",0,1))</f>
        <v/>
      </c>
      <c r="U495" s="341"/>
      <c r="V495" s="342"/>
      <c r="W495" s="342"/>
      <c r="X495" s="341"/>
      <c r="Y495" s="341" t="str">
        <f t="shared" si="11"/>
        <v/>
      </c>
      <c r="Z495" s="341"/>
      <c r="AA495" s="341"/>
      <c r="AB495" s="341"/>
      <c r="AC495" s="401"/>
      <c r="AD495" s="563"/>
      <c r="AE495" s="564"/>
      <c r="AF495" s="564"/>
      <c r="AG495" s="564"/>
      <c r="AH495" s="564"/>
      <c r="AI495" s="564"/>
      <c r="AJ495" s="564"/>
      <c r="AK495" s="565"/>
      <c r="AL495" s="564"/>
      <c r="AM495" s="564"/>
      <c r="AN495" s="564"/>
      <c r="AO495" s="564"/>
      <c r="AP495" s="564"/>
      <c r="AQ495" s="564"/>
      <c r="AR495" s="564"/>
      <c r="AS495" s="564"/>
      <c r="AT495" s="394"/>
      <c r="AU495" s="306"/>
      <c r="AV495" s="306"/>
      <c r="AW495" s="394"/>
      <c r="AX495" s="401"/>
      <c r="AY495" s="341"/>
      <c r="AZ495" s="341"/>
      <c r="BA495" s="341"/>
      <c r="BB495" s="341"/>
      <c r="BC495" s="393"/>
      <c r="BD495" s="341"/>
      <c r="BE495" s="341"/>
      <c r="BF495" s="341"/>
      <c r="BG495" s="402"/>
      <c r="BH495" s="403"/>
      <c r="BI495" s="405"/>
      <c r="BJ495" s="405"/>
      <c r="BK495" s="405"/>
      <c r="BL495" s="405"/>
      <c r="BM495" s="514"/>
    </row>
    <row r="496" ht="18.75" customHeight="1">
      <c r="A496" s="336" t="str">
        <f t="shared" si="12"/>
        <v/>
      </c>
      <c r="B496" s="506"/>
      <c r="C496" s="559"/>
      <c r="D496" s="560" t="str">
        <f t="shared" si="13"/>
        <v/>
      </c>
      <c r="E496" s="401"/>
      <c r="F496" s="394"/>
      <c r="G496" s="341" t="str">
        <f t="array" ref="G496">IF(C496="","",XLOOKUP(C496,'Master Data'!K:K,'Master Data'!N:N,"Input in Master Data",0,1))</f>
        <v/>
      </c>
      <c r="H496" s="341" t="str">
        <f t="array" ref="H496">IF(C496="","",XLOOKUP(C496,'Master Data'!K:K,'Master Data'!O:O,"Input in Master Data",0,1))</f>
        <v/>
      </c>
      <c r="I496" s="341" t="str">
        <f t="array" ref="I496">if(U496="","",XLOOKUP(U496,Master[Company],Master[Blow],"Unknown",0,1))</f>
        <v/>
      </c>
      <c r="J496" s="341" t="str">
        <f t="array" ref="J496">if(U496="","",XLOOKUP(U496,Master[Company],Master[Pigging],"Unknown",0,1))</f>
        <v/>
      </c>
      <c r="K496" s="341" t="str">
        <f t="array" ref="K496">if(U496="","",XLOOKUP(U496,Master[Company],Master[Load Method],"Unknown",0,1))</f>
        <v/>
      </c>
      <c r="L496" s="341" t="str">
        <f t="array" ref="L496">if(U496="","",XLOOKUP(U496,Master[Company],Master[Line Distance],"Unknown",0,1))</f>
        <v/>
      </c>
      <c r="M496" s="394"/>
      <c r="N496" s="341"/>
      <c r="O496" s="341"/>
      <c r="P496" s="341" t="str">
        <f t="array" ref="P496">if(U496="","",XLOOKUP(U496,Master[Company],Master[Terms],"NA",0,1))</f>
        <v/>
      </c>
      <c r="Q496" s="341" t="str">
        <f t="shared" si="14"/>
        <v/>
      </c>
      <c r="R496" s="341" t="str">
        <f t="array" ref="R496">if(U496="","",XLOOKUP(U496,Master[Company],Master[Group],"NA",0,1))</f>
        <v/>
      </c>
      <c r="S496" s="341" t="str">
        <f t="array" ref="S496">if(U496="","",XLOOKUP(U496,Master[Company],Master[Loading Location],"NA",0,1))</f>
        <v/>
      </c>
      <c r="T496" s="341" t="str">
        <f t="array" ref="T496">if(U496="","",XLOOKUP(U496,Master[Company],Master[Acronym],"NA",0,1))</f>
        <v/>
      </c>
      <c r="U496" s="341"/>
      <c r="V496" s="342"/>
      <c r="W496" s="342"/>
      <c r="X496" s="341"/>
      <c r="Y496" s="341" t="str">
        <f t="shared" si="11"/>
        <v/>
      </c>
      <c r="Z496" s="341"/>
      <c r="AA496" s="341"/>
      <c r="AB496" s="341"/>
      <c r="AC496" s="401"/>
      <c r="AD496" s="563"/>
      <c r="AE496" s="564"/>
      <c r="AF496" s="564"/>
      <c r="AG496" s="564"/>
      <c r="AH496" s="564"/>
      <c r="AI496" s="564"/>
      <c r="AJ496" s="564"/>
      <c r="AK496" s="565"/>
      <c r="AL496" s="564"/>
      <c r="AM496" s="564"/>
      <c r="AN496" s="564"/>
      <c r="AO496" s="564"/>
      <c r="AP496" s="564"/>
      <c r="AQ496" s="564"/>
      <c r="AR496" s="564"/>
      <c r="AS496" s="564"/>
      <c r="AT496" s="394"/>
      <c r="AU496" s="306"/>
      <c r="AV496" s="306"/>
      <c r="AW496" s="394"/>
      <c r="AX496" s="401"/>
      <c r="AY496" s="341"/>
      <c r="AZ496" s="341"/>
      <c r="BA496" s="341"/>
      <c r="BB496" s="341"/>
      <c r="BC496" s="393"/>
      <c r="BD496" s="341"/>
      <c r="BE496" s="341"/>
      <c r="BF496" s="341"/>
      <c r="BG496" s="402"/>
      <c r="BH496" s="403"/>
      <c r="BI496" s="405"/>
      <c r="BJ496" s="405"/>
      <c r="BK496" s="405"/>
      <c r="BL496" s="405"/>
      <c r="BM496" s="514"/>
    </row>
    <row r="497" ht="18.75" customHeight="1">
      <c r="A497" s="336" t="str">
        <f t="shared" si="12"/>
        <v/>
      </c>
      <c r="B497" s="506"/>
      <c r="C497" s="559"/>
      <c r="D497" s="560" t="str">
        <f t="shared" si="13"/>
        <v/>
      </c>
      <c r="E497" s="401"/>
      <c r="F497" s="394"/>
      <c r="G497" s="341" t="str">
        <f t="array" ref="G497">IF(C497="","",XLOOKUP(C497,'Master Data'!K:K,'Master Data'!N:N,"Input in Master Data",0,1))</f>
        <v/>
      </c>
      <c r="H497" s="341" t="str">
        <f t="array" ref="H497">IF(C497="","",XLOOKUP(C497,'Master Data'!K:K,'Master Data'!O:O,"Input in Master Data",0,1))</f>
        <v/>
      </c>
      <c r="I497" s="341" t="str">
        <f t="array" ref="I497">if(U497="","",XLOOKUP(U497,Master[Company],Master[Blow],"Unknown",0,1))</f>
        <v/>
      </c>
      <c r="J497" s="341" t="str">
        <f t="array" ref="J497">if(U497="","",XLOOKUP(U497,Master[Company],Master[Pigging],"Unknown",0,1))</f>
        <v/>
      </c>
      <c r="K497" s="341" t="str">
        <f t="array" ref="K497">if(U497="","",XLOOKUP(U497,Master[Company],Master[Load Method],"Unknown",0,1))</f>
        <v/>
      </c>
      <c r="L497" s="341" t="str">
        <f t="array" ref="L497">if(U497="","",XLOOKUP(U497,Master[Company],Master[Line Distance],"Unknown",0,1))</f>
        <v/>
      </c>
      <c r="M497" s="394"/>
      <c r="N497" s="341"/>
      <c r="O497" s="341"/>
      <c r="P497" s="341" t="str">
        <f t="array" ref="P497">if(U497="","",XLOOKUP(U497,Master[Company],Master[Terms],"NA",0,1))</f>
        <v/>
      </c>
      <c r="Q497" s="341" t="str">
        <f t="shared" si="14"/>
        <v/>
      </c>
      <c r="R497" s="341" t="str">
        <f t="array" ref="R497">if(U497="","",XLOOKUP(U497,Master[Company],Master[Group],"NA",0,1))</f>
        <v/>
      </c>
      <c r="S497" s="341" t="str">
        <f t="array" ref="S497">if(U497="","",XLOOKUP(U497,Master[Company],Master[Loading Location],"NA",0,1))</f>
        <v/>
      </c>
      <c r="T497" s="341" t="str">
        <f t="array" ref="T497">if(U497="","",XLOOKUP(U497,Master[Company],Master[Acronym],"NA",0,1))</f>
        <v/>
      </c>
      <c r="U497" s="341"/>
      <c r="V497" s="342"/>
      <c r="W497" s="342"/>
      <c r="X497" s="341"/>
      <c r="Y497" s="341" t="str">
        <f t="shared" si="11"/>
        <v/>
      </c>
      <c r="Z497" s="341"/>
      <c r="AA497" s="341"/>
      <c r="AB497" s="341"/>
      <c r="AC497" s="401"/>
      <c r="AD497" s="563"/>
      <c r="AE497" s="564"/>
      <c r="AF497" s="564"/>
      <c r="AG497" s="564"/>
      <c r="AH497" s="564"/>
      <c r="AI497" s="564"/>
      <c r="AJ497" s="564"/>
      <c r="AK497" s="565"/>
      <c r="AL497" s="564"/>
      <c r="AM497" s="564"/>
      <c r="AN497" s="564"/>
      <c r="AO497" s="564"/>
      <c r="AP497" s="564"/>
      <c r="AQ497" s="564"/>
      <c r="AR497" s="564"/>
      <c r="AS497" s="564"/>
      <c r="AT497" s="394"/>
      <c r="AU497" s="306"/>
      <c r="AV497" s="306"/>
      <c r="AW497" s="394"/>
      <c r="AX497" s="401"/>
      <c r="AY497" s="341"/>
      <c r="AZ497" s="341"/>
      <c r="BA497" s="341"/>
      <c r="BB497" s="341"/>
      <c r="BC497" s="393"/>
      <c r="BD497" s="341"/>
      <c r="BE497" s="341"/>
      <c r="BF497" s="341"/>
      <c r="BG497" s="402"/>
      <c r="BH497" s="403"/>
      <c r="BI497" s="405"/>
      <c r="BJ497" s="405"/>
      <c r="BK497" s="405"/>
      <c r="BL497" s="405"/>
      <c r="BM497" s="514"/>
    </row>
    <row r="498" ht="18.75" customHeight="1">
      <c r="A498" s="336" t="str">
        <f t="shared" si="12"/>
        <v/>
      </c>
      <c r="B498" s="506"/>
      <c r="C498" s="559"/>
      <c r="D498" s="560" t="str">
        <f t="shared" si="13"/>
        <v/>
      </c>
      <c r="E498" s="401"/>
      <c r="F498" s="394"/>
      <c r="G498" s="341" t="str">
        <f t="array" ref="G498">IF(C498="","",XLOOKUP(C498,'Master Data'!K:K,'Master Data'!N:N,"Input in Master Data",0,1))</f>
        <v/>
      </c>
      <c r="H498" s="341" t="str">
        <f t="array" ref="H498">IF(C498="","",XLOOKUP(C498,'Master Data'!K:K,'Master Data'!O:O,"Input in Master Data",0,1))</f>
        <v/>
      </c>
      <c r="I498" s="341" t="str">
        <f t="array" ref="I498">if(U498="","",XLOOKUP(U498,Master[Company],Master[Blow],"Unknown",0,1))</f>
        <v/>
      </c>
      <c r="J498" s="341" t="str">
        <f t="array" ref="J498">if(U498="","",XLOOKUP(U498,Master[Company],Master[Pigging],"Unknown",0,1))</f>
        <v/>
      </c>
      <c r="K498" s="341" t="str">
        <f t="array" ref="K498">if(U498="","",XLOOKUP(U498,Master[Company],Master[Load Method],"Unknown",0,1))</f>
        <v/>
      </c>
      <c r="L498" s="341" t="str">
        <f t="array" ref="L498">if(U498="","",XLOOKUP(U498,Master[Company],Master[Line Distance],"Unknown",0,1))</f>
        <v/>
      </c>
      <c r="M498" s="394"/>
      <c r="N498" s="341"/>
      <c r="O498" s="341"/>
      <c r="P498" s="341" t="str">
        <f t="array" ref="P498">if(U498="","",XLOOKUP(U498,Master[Company],Master[Terms],"NA",0,1))</f>
        <v/>
      </c>
      <c r="Q498" s="341" t="str">
        <f t="shared" si="14"/>
        <v/>
      </c>
      <c r="R498" s="341" t="str">
        <f t="array" ref="R498">if(U498="","",XLOOKUP(U498,Master[Company],Master[Group],"NA",0,1))</f>
        <v/>
      </c>
      <c r="S498" s="341" t="str">
        <f t="array" ref="S498">if(U498="","",XLOOKUP(U498,Master[Company],Master[Loading Location],"NA",0,1))</f>
        <v/>
      </c>
      <c r="T498" s="341" t="str">
        <f t="array" ref="T498">if(U498="","",XLOOKUP(U498,Master[Company],Master[Acronym],"NA",0,1))</f>
        <v/>
      </c>
      <c r="U498" s="341"/>
      <c r="V498" s="342"/>
      <c r="W498" s="342"/>
      <c r="X498" s="341"/>
      <c r="Y498" s="341" t="str">
        <f t="shared" si="11"/>
        <v/>
      </c>
      <c r="Z498" s="341"/>
      <c r="AA498" s="341"/>
      <c r="AB498" s="341"/>
      <c r="AC498" s="401"/>
      <c r="AD498" s="563"/>
      <c r="AE498" s="564"/>
      <c r="AF498" s="564"/>
      <c r="AG498" s="564"/>
      <c r="AH498" s="564"/>
      <c r="AI498" s="564"/>
      <c r="AJ498" s="564"/>
      <c r="AK498" s="565"/>
      <c r="AL498" s="564"/>
      <c r="AM498" s="564"/>
      <c r="AN498" s="564"/>
      <c r="AO498" s="564"/>
      <c r="AP498" s="564"/>
      <c r="AQ498" s="564"/>
      <c r="AR498" s="564"/>
      <c r="AS498" s="564"/>
      <c r="AT498" s="394"/>
      <c r="AU498" s="306"/>
      <c r="AV498" s="306"/>
      <c r="AW498" s="394"/>
      <c r="AX498" s="401"/>
      <c r="AY498" s="341"/>
      <c r="AZ498" s="341"/>
      <c r="BA498" s="341"/>
      <c r="BB498" s="341"/>
      <c r="BC498" s="393"/>
      <c r="BD498" s="341"/>
      <c r="BE498" s="341"/>
      <c r="BF498" s="341"/>
      <c r="BG498" s="402"/>
      <c r="BH498" s="403"/>
      <c r="BI498" s="405"/>
      <c r="BJ498" s="405"/>
      <c r="BK498" s="405"/>
      <c r="BL498" s="405"/>
      <c r="BM498" s="514"/>
    </row>
    <row r="499" ht="18.75" customHeight="1">
      <c r="A499" s="336" t="str">
        <f t="shared" si="12"/>
        <v/>
      </c>
      <c r="B499" s="506"/>
      <c r="C499" s="559"/>
      <c r="D499" s="560" t="str">
        <f t="shared" si="13"/>
        <v/>
      </c>
      <c r="E499" s="401"/>
      <c r="F499" s="394"/>
      <c r="G499" s="341" t="str">
        <f t="array" ref="G499">IF(C499="","",XLOOKUP(C499,'Master Data'!K:K,'Master Data'!N:N,"Input in Master Data",0,1))</f>
        <v/>
      </c>
      <c r="H499" s="341" t="str">
        <f t="array" ref="H499">IF(C499="","",XLOOKUP(C499,'Master Data'!K:K,'Master Data'!O:O,"Input in Master Data",0,1))</f>
        <v/>
      </c>
      <c r="I499" s="341" t="str">
        <f t="array" ref="I499">if(U499="","",XLOOKUP(U499,Master[Company],Master[Blow],"Unknown",0,1))</f>
        <v/>
      </c>
      <c r="J499" s="341" t="str">
        <f t="array" ref="J499">if(U499="","",XLOOKUP(U499,Master[Company],Master[Pigging],"Unknown",0,1))</f>
        <v/>
      </c>
      <c r="K499" s="341" t="str">
        <f t="array" ref="K499">if(U499="","",XLOOKUP(U499,Master[Company],Master[Load Method],"Unknown",0,1))</f>
        <v/>
      </c>
      <c r="L499" s="341" t="str">
        <f t="array" ref="L499">if(U499="","",XLOOKUP(U499,Master[Company],Master[Line Distance],"Unknown",0,1))</f>
        <v/>
      </c>
      <c r="M499" s="394"/>
      <c r="N499" s="341"/>
      <c r="O499" s="341"/>
      <c r="P499" s="341" t="str">
        <f t="array" ref="P499">if(U499="","",XLOOKUP(U499,Master[Company],Master[Terms],"NA",0,1))</f>
        <v/>
      </c>
      <c r="Q499" s="341" t="str">
        <f t="shared" si="14"/>
        <v/>
      </c>
      <c r="R499" s="341" t="str">
        <f t="array" ref="R499">if(U499="","",XLOOKUP(U499,Master[Company],Master[Group],"NA",0,1))</f>
        <v/>
      </c>
      <c r="S499" s="341" t="str">
        <f t="array" ref="S499">if(U499="","",XLOOKUP(U499,Master[Company],Master[Loading Location],"NA",0,1))</f>
        <v/>
      </c>
      <c r="T499" s="341" t="str">
        <f t="array" ref="T499">if(U499="","",XLOOKUP(U499,Master[Company],Master[Acronym],"NA",0,1))</f>
        <v/>
      </c>
      <c r="U499" s="341"/>
      <c r="V499" s="342"/>
      <c r="W499" s="342"/>
      <c r="X499" s="341"/>
      <c r="Y499" s="341" t="str">
        <f t="shared" si="11"/>
        <v/>
      </c>
      <c r="Z499" s="341"/>
      <c r="AA499" s="341"/>
      <c r="AB499" s="341"/>
      <c r="AC499" s="401"/>
      <c r="AD499" s="563"/>
      <c r="AE499" s="564"/>
      <c r="AF499" s="564"/>
      <c r="AG499" s="564"/>
      <c r="AH499" s="564"/>
      <c r="AI499" s="564"/>
      <c r="AJ499" s="564"/>
      <c r="AK499" s="565"/>
      <c r="AL499" s="564"/>
      <c r="AM499" s="564"/>
      <c r="AN499" s="564"/>
      <c r="AO499" s="564"/>
      <c r="AP499" s="564"/>
      <c r="AQ499" s="564"/>
      <c r="AR499" s="564"/>
      <c r="AS499" s="564"/>
      <c r="AT499" s="394"/>
      <c r="AU499" s="306"/>
      <c r="AV499" s="306"/>
      <c r="AW499" s="394"/>
      <c r="AX499" s="401"/>
      <c r="AY499" s="341"/>
      <c r="AZ499" s="341"/>
      <c r="BA499" s="341"/>
      <c r="BB499" s="341"/>
      <c r="BC499" s="393"/>
      <c r="BD499" s="341"/>
      <c r="BE499" s="341"/>
      <c r="BF499" s="341"/>
      <c r="BG499" s="402"/>
      <c r="BH499" s="403"/>
      <c r="BI499" s="405"/>
      <c r="BJ499" s="405"/>
      <c r="BK499" s="405"/>
      <c r="BL499" s="405"/>
      <c r="BM499" s="514"/>
    </row>
    <row r="500" ht="18.75" customHeight="1">
      <c r="A500" s="336" t="str">
        <f t="shared" si="12"/>
        <v/>
      </c>
      <c r="B500" s="506"/>
      <c r="C500" s="559"/>
      <c r="D500" s="560" t="str">
        <f t="shared" si="13"/>
        <v/>
      </c>
      <c r="E500" s="401"/>
      <c r="F500" s="394"/>
      <c r="G500" s="341" t="str">
        <f t="array" ref="G500">IF(C500="","",XLOOKUP(C500,'Master Data'!K:K,'Master Data'!N:N,"Input in Master Data",0,1))</f>
        <v/>
      </c>
      <c r="H500" s="341" t="str">
        <f t="array" ref="H500">IF(C500="","",XLOOKUP(C500,'Master Data'!K:K,'Master Data'!O:O,"Input in Master Data",0,1))</f>
        <v/>
      </c>
      <c r="I500" s="341" t="str">
        <f t="array" ref="I500">if(U500="","",XLOOKUP(U500,Master[Company],Master[Blow],"Unknown",0,1))</f>
        <v/>
      </c>
      <c r="J500" s="341" t="str">
        <f t="array" ref="J500">if(U500="","",XLOOKUP(U500,Master[Company],Master[Pigging],"Unknown",0,1))</f>
        <v/>
      </c>
      <c r="K500" s="341" t="str">
        <f t="array" ref="K500">if(U500="","",XLOOKUP(U500,Master[Company],Master[Load Method],"Unknown",0,1))</f>
        <v/>
      </c>
      <c r="L500" s="341" t="str">
        <f t="array" ref="L500">if(U500="","",XLOOKUP(U500,Master[Company],Master[Line Distance],"Unknown",0,1))</f>
        <v/>
      </c>
      <c r="M500" s="394"/>
      <c r="N500" s="341"/>
      <c r="O500" s="341"/>
      <c r="P500" s="341" t="str">
        <f t="array" ref="P500">if(U500="","",XLOOKUP(U500,Master[Company],Master[Terms],"NA",0,1))</f>
        <v/>
      </c>
      <c r="Q500" s="341" t="str">
        <f t="shared" si="14"/>
        <v/>
      </c>
      <c r="R500" s="341" t="str">
        <f t="array" ref="R500">if(U500="","",XLOOKUP(U500,Master[Company],Master[Group],"NA",0,1))</f>
        <v/>
      </c>
      <c r="S500" s="341" t="str">
        <f t="array" ref="S500">if(U500="","",XLOOKUP(U500,Master[Company],Master[Loading Location],"NA",0,1))</f>
        <v/>
      </c>
      <c r="T500" s="341" t="str">
        <f t="array" ref="T500">if(U500="","",XLOOKUP(U500,Master[Company],Master[Acronym],"NA",0,1))</f>
        <v/>
      </c>
      <c r="U500" s="341"/>
      <c r="V500" s="342"/>
      <c r="W500" s="342"/>
      <c r="X500" s="341"/>
      <c r="Y500" s="341" t="str">
        <f t="shared" si="11"/>
        <v/>
      </c>
      <c r="Z500" s="341"/>
      <c r="AA500" s="341"/>
      <c r="AB500" s="341"/>
      <c r="AC500" s="401"/>
      <c r="AD500" s="563"/>
      <c r="AE500" s="564"/>
      <c r="AF500" s="564"/>
      <c r="AG500" s="564"/>
      <c r="AH500" s="564"/>
      <c r="AI500" s="564"/>
      <c r="AJ500" s="564"/>
      <c r="AK500" s="565"/>
      <c r="AL500" s="564"/>
      <c r="AM500" s="564"/>
      <c r="AN500" s="564"/>
      <c r="AO500" s="564"/>
      <c r="AP500" s="564"/>
      <c r="AQ500" s="564"/>
      <c r="AR500" s="564"/>
      <c r="AS500" s="564"/>
      <c r="AT500" s="394"/>
      <c r="AU500" s="306"/>
      <c r="AV500" s="306"/>
      <c r="AW500" s="394"/>
      <c r="AX500" s="401"/>
      <c r="AY500" s="341"/>
      <c r="AZ500" s="341"/>
      <c r="BA500" s="341"/>
      <c r="BB500" s="341"/>
      <c r="BC500" s="393"/>
      <c r="BD500" s="341"/>
      <c r="BE500" s="341"/>
      <c r="BF500" s="341"/>
      <c r="BG500" s="402"/>
      <c r="BH500" s="403"/>
      <c r="BI500" s="405"/>
      <c r="BJ500" s="405"/>
      <c r="BK500" s="405"/>
      <c r="BL500" s="405"/>
      <c r="BM500" s="514"/>
    </row>
    <row r="501" ht="18.75" customHeight="1">
      <c r="A501" s="336" t="str">
        <f t="shared" si="12"/>
        <v/>
      </c>
      <c r="B501" s="506"/>
      <c r="C501" s="559"/>
      <c r="D501" s="560" t="str">
        <f t="shared" si="13"/>
        <v/>
      </c>
      <c r="E501" s="401"/>
      <c r="F501" s="394"/>
      <c r="G501" s="341" t="str">
        <f t="array" ref="G501">IF(C501="","",XLOOKUP(C501,'Master Data'!K:K,'Master Data'!N:N,"Input in Master Data",0,1))</f>
        <v/>
      </c>
      <c r="H501" s="341" t="str">
        <f t="array" ref="H501">IF(C501="","",XLOOKUP(C501,'Master Data'!K:K,'Master Data'!O:O,"Input in Master Data",0,1))</f>
        <v/>
      </c>
      <c r="I501" s="341" t="str">
        <f t="array" ref="I501">if(U501="","",XLOOKUP(U501,Master[Company],Master[Blow],"Unknown",0,1))</f>
        <v/>
      </c>
      <c r="J501" s="341" t="str">
        <f t="array" ref="J501">if(U501="","",XLOOKUP(U501,Master[Company],Master[Pigging],"Unknown",0,1))</f>
        <v/>
      </c>
      <c r="K501" s="341" t="str">
        <f t="array" ref="K501">if(U501="","",XLOOKUP(U501,Master[Company],Master[Load Method],"Unknown",0,1))</f>
        <v/>
      </c>
      <c r="L501" s="341" t="str">
        <f t="array" ref="L501">if(U501="","",XLOOKUP(U501,Master[Company],Master[Line Distance],"Unknown",0,1))</f>
        <v/>
      </c>
      <c r="M501" s="394"/>
      <c r="N501" s="341"/>
      <c r="O501" s="341"/>
      <c r="P501" s="341" t="str">
        <f t="array" ref="P501">if(U501="","",XLOOKUP(U501,Master[Company],Master[Terms],"NA",0,1))</f>
        <v/>
      </c>
      <c r="Q501" s="341" t="str">
        <f t="shared" si="14"/>
        <v/>
      </c>
      <c r="R501" s="341" t="str">
        <f t="array" ref="R501">if(U501="","",XLOOKUP(U501,Master[Company],Master[Group],"NA",0,1))</f>
        <v/>
      </c>
      <c r="S501" s="341" t="str">
        <f t="array" ref="S501">if(U501="","",XLOOKUP(U501,Master[Company],Master[Loading Location],"NA",0,1))</f>
        <v/>
      </c>
      <c r="T501" s="341" t="str">
        <f t="array" ref="T501">if(U501="","",XLOOKUP(U501,Master[Company],Master[Acronym],"NA",0,1))</f>
        <v/>
      </c>
      <c r="U501" s="341"/>
      <c r="V501" s="342"/>
      <c r="W501" s="342"/>
      <c r="X501" s="341"/>
      <c r="Y501" s="341" t="str">
        <f t="shared" si="11"/>
        <v/>
      </c>
      <c r="Z501" s="341"/>
      <c r="AA501" s="341"/>
      <c r="AB501" s="341"/>
      <c r="AC501" s="401"/>
      <c r="AD501" s="563"/>
      <c r="AE501" s="564"/>
      <c r="AF501" s="564"/>
      <c r="AG501" s="564"/>
      <c r="AH501" s="564"/>
      <c r="AI501" s="564"/>
      <c r="AJ501" s="564"/>
      <c r="AK501" s="565"/>
      <c r="AL501" s="564"/>
      <c r="AM501" s="564"/>
      <c r="AN501" s="564"/>
      <c r="AO501" s="564"/>
      <c r="AP501" s="564"/>
      <c r="AQ501" s="564"/>
      <c r="AR501" s="564"/>
      <c r="AS501" s="564"/>
      <c r="AT501" s="394"/>
      <c r="AU501" s="306"/>
      <c r="AV501" s="306"/>
      <c r="AW501" s="394"/>
      <c r="AX501" s="401"/>
      <c r="AY501" s="341"/>
      <c r="AZ501" s="341"/>
      <c r="BA501" s="341"/>
      <c r="BB501" s="341"/>
      <c r="BC501" s="393"/>
      <c r="BD501" s="341"/>
      <c r="BE501" s="341"/>
      <c r="BF501" s="341"/>
      <c r="BG501" s="402"/>
      <c r="BH501" s="403"/>
      <c r="BI501" s="405"/>
      <c r="BJ501" s="405"/>
      <c r="BK501" s="405"/>
      <c r="BL501" s="405"/>
      <c r="BM501" s="514"/>
    </row>
    <row r="502" ht="18.75" customHeight="1">
      <c r="A502" s="336" t="str">
        <f t="shared" si="12"/>
        <v/>
      </c>
      <c r="B502" s="506"/>
      <c r="C502" s="559"/>
      <c r="D502" s="560" t="str">
        <f t="shared" si="13"/>
        <v/>
      </c>
      <c r="E502" s="401"/>
      <c r="F502" s="394"/>
      <c r="G502" s="341" t="str">
        <f t="array" ref="G502">IF(C502="","",XLOOKUP(C502,'Master Data'!K:K,'Master Data'!N:N,"Input in Master Data",0,1))</f>
        <v/>
      </c>
      <c r="H502" s="341" t="str">
        <f t="array" ref="H502">IF(C502="","",XLOOKUP(C502,'Master Data'!K:K,'Master Data'!O:O,"Input in Master Data",0,1))</f>
        <v/>
      </c>
      <c r="I502" s="341" t="str">
        <f t="array" ref="I502">if(U502="","",XLOOKUP(U502,Master[Company],Master[Blow],"Unknown",0,1))</f>
        <v/>
      </c>
      <c r="J502" s="341" t="str">
        <f t="array" ref="J502">if(U502="","",XLOOKUP(U502,Master[Company],Master[Pigging],"Unknown",0,1))</f>
        <v/>
      </c>
      <c r="K502" s="341" t="str">
        <f t="array" ref="K502">if(U502="","",XLOOKUP(U502,Master[Company],Master[Load Method],"Unknown",0,1))</f>
        <v/>
      </c>
      <c r="L502" s="341" t="str">
        <f t="array" ref="L502">if(U502="","",XLOOKUP(U502,Master[Company],Master[Line Distance],"Unknown",0,1))</f>
        <v/>
      </c>
      <c r="M502" s="394"/>
      <c r="N502" s="341"/>
      <c r="O502" s="341"/>
      <c r="P502" s="341" t="str">
        <f t="array" ref="P502">if(U502="","",XLOOKUP(U502,Master[Company],Master[Terms],"NA",0,1))</f>
        <v/>
      </c>
      <c r="Q502" s="341" t="str">
        <f t="shared" si="14"/>
        <v/>
      </c>
      <c r="R502" s="341" t="str">
        <f t="array" ref="R502">if(U502="","",XLOOKUP(U502,Master[Company],Master[Group],"NA",0,1))</f>
        <v/>
      </c>
      <c r="S502" s="341" t="str">
        <f t="array" ref="S502">if(U502="","",XLOOKUP(U502,Master[Company],Master[Loading Location],"NA",0,1))</f>
        <v/>
      </c>
      <c r="T502" s="341" t="str">
        <f t="array" ref="T502">if(U502="","",XLOOKUP(U502,Master[Company],Master[Acronym],"NA",0,1))</f>
        <v/>
      </c>
      <c r="U502" s="341"/>
      <c r="V502" s="342"/>
      <c r="W502" s="342"/>
      <c r="X502" s="341"/>
      <c r="Y502" s="341" t="str">
        <f t="shared" si="11"/>
        <v/>
      </c>
      <c r="Z502" s="341"/>
      <c r="AA502" s="341"/>
      <c r="AB502" s="341"/>
      <c r="AC502" s="401"/>
      <c r="AD502" s="563"/>
      <c r="AE502" s="564"/>
      <c r="AF502" s="564"/>
      <c r="AG502" s="564"/>
      <c r="AH502" s="564"/>
      <c r="AI502" s="564"/>
      <c r="AJ502" s="564"/>
      <c r="AK502" s="565"/>
      <c r="AL502" s="564"/>
      <c r="AM502" s="564"/>
      <c r="AN502" s="564"/>
      <c r="AO502" s="564"/>
      <c r="AP502" s="564"/>
      <c r="AQ502" s="564"/>
      <c r="AR502" s="564"/>
      <c r="AS502" s="564"/>
      <c r="AT502" s="394"/>
      <c r="AU502" s="306"/>
      <c r="AV502" s="306"/>
      <c r="AW502" s="394"/>
      <c r="AX502" s="401"/>
      <c r="AY502" s="341"/>
      <c r="AZ502" s="341"/>
      <c r="BA502" s="341"/>
      <c r="BB502" s="341"/>
      <c r="BC502" s="393"/>
      <c r="BD502" s="341"/>
      <c r="BE502" s="341"/>
      <c r="BF502" s="341"/>
      <c r="BG502" s="402"/>
      <c r="BH502" s="403"/>
      <c r="BI502" s="405"/>
      <c r="BJ502" s="405"/>
      <c r="BK502" s="405"/>
      <c r="BL502" s="405"/>
      <c r="BM502" s="514"/>
    </row>
    <row r="503" ht="18.75" customHeight="1">
      <c r="A503" s="336" t="str">
        <f t="shared" si="12"/>
        <v/>
      </c>
      <c r="B503" s="506"/>
      <c r="C503" s="559"/>
      <c r="D503" s="560" t="str">
        <f t="shared" si="13"/>
        <v/>
      </c>
      <c r="E503" s="401"/>
      <c r="F503" s="394"/>
      <c r="G503" s="341" t="str">
        <f t="array" ref="G503">IF(C503="","",XLOOKUP(C503,'Master Data'!K:K,'Master Data'!N:N,"Input in Master Data",0,1))</f>
        <v/>
      </c>
      <c r="H503" s="341" t="str">
        <f t="array" ref="H503">IF(C503="","",XLOOKUP(C503,'Master Data'!K:K,'Master Data'!O:O,"Input in Master Data",0,1))</f>
        <v/>
      </c>
      <c r="I503" s="341" t="str">
        <f t="array" ref="I503">if(U503="","",XLOOKUP(U503,Master[Company],Master[Blow],"Unknown",0,1))</f>
        <v/>
      </c>
      <c r="J503" s="341" t="str">
        <f t="array" ref="J503">if(U503="","",XLOOKUP(U503,Master[Company],Master[Pigging],"Unknown",0,1))</f>
        <v/>
      </c>
      <c r="K503" s="341" t="str">
        <f t="array" ref="K503">if(U503="","",XLOOKUP(U503,Master[Company],Master[Load Method],"Unknown",0,1))</f>
        <v/>
      </c>
      <c r="L503" s="341" t="str">
        <f t="array" ref="L503">if(U503="","",XLOOKUP(U503,Master[Company],Master[Line Distance],"Unknown",0,1))</f>
        <v/>
      </c>
      <c r="M503" s="394"/>
      <c r="N503" s="341"/>
      <c r="O503" s="341"/>
      <c r="P503" s="341" t="str">
        <f t="array" ref="P503">if(U503="","",XLOOKUP(U503,Master[Company],Master[Terms],"NA",0,1))</f>
        <v/>
      </c>
      <c r="Q503" s="341" t="str">
        <f t="shared" si="14"/>
        <v/>
      </c>
      <c r="R503" s="341" t="str">
        <f t="array" ref="R503">if(U503="","",XLOOKUP(U503,Master[Company],Master[Group],"NA",0,1))</f>
        <v/>
      </c>
      <c r="S503" s="341" t="str">
        <f t="array" ref="S503">if(U503="","",XLOOKUP(U503,Master[Company],Master[Loading Location],"NA",0,1))</f>
        <v/>
      </c>
      <c r="T503" s="341" t="str">
        <f t="array" ref="T503">if(U503="","",XLOOKUP(U503,Master[Company],Master[Acronym],"NA",0,1))</f>
        <v/>
      </c>
      <c r="U503" s="341"/>
      <c r="V503" s="342"/>
      <c r="W503" s="342"/>
      <c r="X503" s="341"/>
      <c r="Y503" s="341" t="str">
        <f t="shared" si="11"/>
        <v/>
      </c>
      <c r="Z503" s="341"/>
      <c r="AA503" s="341"/>
      <c r="AB503" s="341"/>
      <c r="AC503" s="401"/>
      <c r="AD503" s="563"/>
      <c r="AE503" s="564"/>
      <c r="AF503" s="564"/>
      <c r="AG503" s="564"/>
      <c r="AH503" s="564"/>
      <c r="AI503" s="564"/>
      <c r="AJ503" s="564"/>
      <c r="AK503" s="565"/>
      <c r="AL503" s="564"/>
      <c r="AM503" s="564"/>
      <c r="AN503" s="564"/>
      <c r="AO503" s="564"/>
      <c r="AP503" s="564"/>
      <c r="AQ503" s="564"/>
      <c r="AR503" s="564"/>
      <c r="AS503" s="564"/>
      <c r="AT503" s="394"/>
      <c r="AU503" s="306"/>
      <c r="AV503" s="306"/>
      <c r="AW503" s="394"/>
      <c r="AX503" s="401"/>
      <c r="AY503" s="341"/>
      <c r="AZ503" s="341"/>
      <c r="BA503" s="341"/>
      <c r="BB503" s="341"/>
      <c r="BC503" s="393"/>
      <c r="BD503" s="341"/>
      <c r="BE503" s="341"/>
      <c r="BF503" s="341"/>
      <c r="BG503" s="402"/>
      <c r="BH503" s="403"/>
      <c r="BI503" s="405"/>
      <c r="BJ503" s="405"/>
      <c r="BK503" s="405"/>
      <c r="BL503" s="405"/>
      <c r="BM503" s="514"/>
    </row>
    <row r="504" ht="18.75" customHeight="1">
      <c r="A504" s="336" t="str">
        <f t="shared" si="12"/>
        <v/>
      </c>
      <c r="B504" s="506"/>
      <c r="C504" s="559"/>
      <c r="D504" s="560" t="str">
        <f t="shared" si="13"/>
        <v/>
      </c>
      <c r="E504" s="401"/>
      <c r="F504" s="394"/>
      <c r="G504" s="341" t="str">
        <f t="array" ref="G504">IF(C504="","",XLOOKUP(C504,'Master Data'!K:K,'Master Data'!N:N,"Input in Master Data",0,1))</f>
        <v/>
      </c>
      <c r="H504" s="341" t="str">
        <f t="array" ref="H504">IF(C504="","",XLOOKUP(C504,'Master Data'!K:K,'Master Data'!O:O,"Input in Master Data",0,1))</f>
        <v/>
      </c>
      <c r="I504" s="341" t="str">
        <f t="array" ref="I504">if(U504="","",XLOOKUP(U504,Master[Company],Master[Blow],"Unknown",0,1))</f>
        <v/>
      </c>
      <c r="J504" s="341" t="str">
        <f t="array" ref="J504">if(U504="","",XLOOKUP(U504,Master[Company],Master[Pigging],"Unknown",0,1))</f>
        <v/>
      </c>
      <c r="K504" s="341" t="str">
        <f t="array" ref="K504">if(U504="","",XLOOKUP(U504,Master[Company],Master[Load Method],"Unknown",0,1))</f>
        <v/>
      </c>
      <c r="L504" s="341" t="str">
        <f t="array" ref="L504">if(U504="","",XLOOKUP(U504,Master[Company],Master[Line Distance],"Unknown",0,1))</f>
        <v/>
      </c>
      <c r="M504" s="394"/>
      <c r="N504" s="341"/>
      <c r="O504" s="341"/>
      <c r="P504" s="341" t="str">
        <f t="array" ref="P504">if(U504="","",XLOOKUP(U504,Master[Company],Master[Terms],"NA",0,1))</f>
        <v/>
      </c>
      <c r="Q504" s="341" t="str">
        <f t="shared" si="14"/>
        <v/>
      </c>
      <c r="R504" s="341" t="str">
        <f t="array" ref="R504">if(U504="","",XLOOKUP(U504,Master[Company],Master[Group],"NA",0,1))</f>
        <v/>
      </c>
      <c r="S504" s="341" t="str">
        <f t="array" ref="S504">if(U504="","",XLOOKUP(U504,Master[Company],Master[Loading Location],"NA",0,1))</f>
        <v/>
      </c>
      <c r="T504" s="341" t="str">
        <f t="array" ref="T504">if(U504="","",XLOOKUP(U504,Master[Company],Master[Acronym],"NA",0,1))</f>
        <v/>
      </c>
      <c r="U504" s="341"/>
      <c r="V504" s="342"/>
      <c r="W504" s="342"/>
      <c r="X504" s="341"/>
      <c r="Y504" s="341" t="str">
        <f t="shared" si="11"/>
        <v/>
      </c>
      <c r="Z504" s="341"/>
      <c r="AA504" s="341"/>
      <c r="AB504" s="341"/>
      <c r="AC504" s="401"/>
      <c r="AD504" s="563"/>
      <c r="AE504" s="564"/>
      <c r="AF504" s="564"/>
      <c r="AG504" s="564"/>
      <c r="AH504" s="564"/>
      <c r="AI504" s="564"/>
      <c r="AJ504" s="564"/>
      <c r="AK504" s="565"/>
      <c r="AL504" s="564"/>
      <c r="AM504" s="564"/>
      <c r="AN504" s="564"/>
      <c r="AO504" s="564"/>
      <c r="AP504" s="564"/>
      <c r="AQ504" s="564"/>
      <c r="AR504" s="564"/>
      <c r="AS504" s="564"/>
      <c r="AT504" s="394"/>
      <c r="AU504" s="306"/>
      <c r="AV504" s="306"/>
      <c r="AW504" s="394"/>
      <c r="AX504" s="401"/>
      <c r="AY504" s="341"/>
      <c r="AZ504" s="341"/>
      <c r="BA504" s="341"/>
      <c r="BB504" s="341"/>
      <c r="BC504" s="393"/>
      <c r="BD504" s="341"/>
      <c r="BE504" s="341"/>
      <c r="BF504" s="341"/>
      <c r="BG504" s="402"/>
      <c r="BH504" s="403"/>
      <c r="BI504" s="405"/>
      <c r="BJ504" s="405"/>
      <c r="BK504" s="405"/>
      <c r="BL504" s="405"/>
      <c r="BM504" s="514"/>
    </row>
    <row r="505" ht="18.75" customHeight="1">
      <c r="A505" s="336" t="str">
        <f t="shared" si="12"/>
        <v/>
      </c>
      <c r="B505" s="506"/>
      <c r="C505" s="559"/>
      <c r="D505" s="560" t="str">
        <f t="shared" si="13"/>
        <v/>
      </c>
      <c r="E505" s="401"/>
      <c r="F505" s="394"/>
      <c r="G505" s="341" t="str">
        <f t="array" ref="G505">IF(C505="","",XLOOKUP(C505,'Master Data'!K:K,'Master Data'!N:N,"Input in Master Data",0,1))</f>
        <v/>
      </c>
      <c r="H505" s="341" t="str">
        <f t="array" ref="H505">IF(C505="","",XLOOKUP(C505,'Master Data'!K:K,'Master Data'!O:O,"Input in Master Data",0,1))</f>
        <v/>
      </c>
      <c r="I505" s="341" t="str">
        <f t="array" ref="I505">if(U505="","",XLOOKUP(U505,Master[Company],Master[Blow],"Unknown",0,1))</f>
        <v/>
      </c>
      <c r="J505" s="341" t="str">
        <f t="array" ref="J505">if(U505="","",XLOOKUP(U505,Master[Company],Master[Pigging],"Unknown",0,1))</f>
        <v/>
      </c>
      <c r="K505" s="341" t="str">
        <f t="array" ref="K505">if(U505="","",XLOOKUP(U505,Master[Company],Master[Load Method],"Unknown",0,1))</f>
        <v/>
      </c>
      <c r="L505" s="341" t="str">
        <f t="array" ref="L505">if(U505="","",XLOOKUP(U505,Master[Company],Master[Line Distance],"Unknown",0,1))</f>
        <v/>
      </c>
      <c r="M505" s="394"/>
      <c r="N505" s="341"/>
      <c r="O505" s="341"/>
      <c r="P505" s="341" t="str">
        <f t="array" ref="P505">if(U505="","",XLOOKUP(U505,Master[Company],Master[Terms],"NA",0,1))</f>
        <v/>
      </c>
      <c r="Q505" s="341" t="str">
        <f t="shared" si="14"/>
        <v/>
      </c>
      <c r="R505" s="341" t="str">
        <f t="array" ref="R505">if(U505="","",XLOOKUP(U505,Master[Company],Master[Group],"NA",0,1))</f>
        <v/>
      </c>
      <c r="S505" s="341" t="str">
        <f t="array" ref="S505">if(U505="","",XLOOKUP(U505,Master[Company],Master[Loading Location],"NA",0,1))</f>
        <v/>
      </c>
      <c r="T505" s="341" t="str">
        <f t="array" ref="T505">if(U505="","",XLOOKUP(U505,Master[Company],Master[Acronym],"NA",0,1))</f>
        <v/>
      </c>
      <c r="U505" s="341"/>
      <c r="V505" s="342"/>
      <c r="W505" s="342"/>
      <c r="X505" s="341"/>
      <c r="Y505" s="341" t="str">
        <f t="shared" si="11"/>
        <v/>
      </c>
      <c r="Z505" s="341"/>
      <c r="AA505" s="341"/>
      <c r="AB505" s="341"/>
      <c r="AC505" s="401"/>
      <c r="AD505" s="563"/>
      <c r="AE505" s="564"/>
      <c r="AF505" s="564"/>
      <c r="AG505" s="564"/>
      <c r="AH505" s="564"/>
      <c r="AI505" s="564"/>
      <c r="AJ505" s="564"/>
      <c r="AK505" s="565"/>
      <c r="AL505" s="564"/>
      <c r="AM505" s="564"/>
      <c r="AN505" s="564"/>
      <c r="AO505" s="564"/>
      <c r="AP505" s="564"/>
      <c r="AQ505" s="564"/>
      <c r="AR505" s="564"/>
      <c r="AS505" s="564"/>
      <c r="AT505" s="394"/>
      <c r="AU505" s="306"/>
      <c r="AV505" s="306"/>
      <c r="AW505" s="394"/>
      <c r="AX505" s="401"/>
      <c r="AY505" s="341"/>
      <c r="AZ505" s="341"/>
      <c r="BA505" s="341"/>
      <c r="BB505" s="341"/>
      <c r="BC505" s="393"/>
      <c r="BD505" s="341"/>
      <c r="BE505" s="341"/>
      <c r="BF505" s="341"/>
      <c r="BG505" s="402"/>
      <c r="BH505" s="403"/>
      <c r="BI505" s="405"/>
      <c r="BJ505" s="405"/>
      <c r="BK505" s="405"/>
      <c r="BL505" s="405"/>
      <c r="BM505" s="514"/>
    </row>
    <row r="506" ht="18.75" customHeight="1">
      <c r="A506" s="336" t="str">
        <f t="shared" si="12"/>
        <v/>
      </c>
      <c r="B506" s="506"/>
      <c r="C506" s="559"/>
      <c r="D506" s="560" t="str">
        <f t="shared" si="13"/>
        <v/>
      </c>
      <c r="E506" s="401"/>
      <c r="F506" s="394"/>
      <c r="G506" s="341" t="str">
        <f t="array" ref="G506">IF(C506="","",XLOOKUP(C506,'Master Data'!K:K,'Master Data'!N:N,"Input in Master Data",0,1))</f>
        <v/>
      </c>
      <c r="H506" s="341" t="str">
        <f t="array" ref="H506">IF(C506="","",XLOOKUP(C506,'Master Data'!K:K,'Master Data'!O:O,"Input in Master Data",0,1))</f>
        <v/>
      </c>
      <c r="I506" s="341" t="str">
        <f t="array" ref="I506">if(U506="","",XLOOKUP(U506,Master[Company],Master[Blow],"Unknown",0,1))</f>
        <v/>
      </c>
      <c r="J506" s="341" t="str">
        <f t="array" ref="J506">if(U506="","",XLOOKUP(U506,Master[Company],Master[Pigging],"Unknown",0,1))</f>
        <v/>
      </c>
      <c r="K506" s="341" t="str">
        <f t="array" ref="K506">if(U506="","",XLOOKUP(U506,Master[Company],Master[Load Method],"Unknown",0,1))</f>
        <v/>
      </c>
      <c r="L506" s="341" t="str">
        <f t="array" ref="L506">if(U506="","",XLOOKUP(U506,Master[Company],Master[Line Distance],"Unknown",0,1))</f>
        <v/>
      </c>
      <c r="M506" s="394"/>
      <c r="N506" s="341"/>
      <c r="O506" s="341"/>
      <c r="P506" s="341" t="str">
        <f t="array" ref="P506">if(U506="","",XLOOKUP(U506,Master[Company],Master[Terms],"NA",0,1))</f>
        <v/>
      </c>
      <c r="Q506" s="341" t="str">
        <f t="shared" si="14"/>
        <v/>
      </c>
      <c r="R506" s="341" t="str">
        <f t="array" ref="R506">if(U506="","",XLOOKUP(U506,Master[Company],Master[Group],"NA",0,1))</f>
        <v/>
      </c>
      <c r="S506" s="341" t="str">
        <f t="array" ref="S506">if(U506="","",XLOOKUP(U506,Master[Company],Master[Loading Location],"NA",0,1))</f>
        <v/>
      </c>
      <c r="T506" s="341" t="str">
        <f t="array" ref="T506">if(U506="","",XLOOKUP(U506,Master[Company],Master[Acronym],"NA",0,1))</f>
        <v/>
      </c>
      <c r="U506" s="341"/>
      <c r="V506" s="342"/>
      <c r="W506" s="342"/>
      <c r="X506" s="341"/>
      <c r="Y506" s="341" t="str">
        <f t="shared" si="11"/>
        <v/>
      </c>
      <c r="Z506" s="341"/>
      <c r="AA506" s="341"/>
      <c r="AB506" s="341"/>
      <c r="AC506" s="401"/>
      <c r="AD506" s="563"/>
      <c r="AE506" s="564"/>
      <c r="AF506" s="564"/>
      <c r="AG506" s="564"/>
      <c r="AH506" s="564"/>
      <c r="AI506" s="564"/>
      <c r="AJ506" s="564"/>
      <c r="AK506" s="565"/>
      <c r="AL506" s="564"/>
      <c r="AM506" s="564"/>
      <c r="AN506" s="564"/>
      <c r="AO506" s="564"/>
      <c r="AP506" s="564"/>
      <c r="AQ506" s="564"/>
      <c r="AR506" s="564"/>
      <c r="AS506" s="564"/>
      <c r="AT506" s="394"/>
      <c r="AU506" s="306"/>
      <c r="AV506" s="306"/>
      <c r="AW506" s="394"/>
      <c r="AX506" s="401"/>
      <c r="AY506" s="341"/>
      <c r="AZ506" s="341"/>
      <c r="BA506" s="341"/>
      <c r="BB506" s="341"/>
      <c r="BC506" s="393"/>
      <c r="BD506" s="341"/>
      <c r="BE506" s="341"/>
      <c r="BF506" s="341"/>
      <c r="BG506" s="402"/>
      <c r="BH506" s="403"/>
      <c r="BI506" s="405"/>
      <c r="BJ506" s="405"/>
      <c r="BK506" s="405"/>
      <c r="BL506" s="405"/>
      <c r="BM506" s="514"/>
    </row>
    <row r="507" ht="18.75" customHeight="1">
      <c r="A507" s="336" t="str">
        <f t="shared" si="12"/>
        <v/>
      </c>
      <c r="B507" s="506"/>
      <c r="C507" s="559"/>
      <c r="D507" s="560" t="str">
        <f t="shared" si="13"/>
        <v/>
      </c>
      <c r="E507" s="401"/>
      <c r="F507" s="394"/>
      <c r="G507" s="341" t="str">
        <f t="array" ref="G507">IF(C507="","",XLOOKUP(C507,'Master Data'!K:K,'Master Data'!N:N,"Input in Master Data",0,1))</f>
        <v/>
      </c>
      <c r="H507" s="341" t="str">
        <f t="array" ref="H507">IF(C507="","",XLOOKUP(C507,'Master Data'!K:K,'Master Data'!O:O,"Input in Master Data",0,1))</f>
        <v/>
      </c>
      <c r="I507" s="341" t="str">
        <f t="array" ref="I507">if(U507="","",XLOOKUP(U507,Master[Company],Master[Blow],"Unknown",0,1))</f>
        <v/>
      </c>
      <c r="J507" s="341" t="str">
        <f t="array" ref="J507">if(U507="","",XLOOKUP(U507,Master[Company],Master[Pigging],"Unknown",0,1))</f>
        <v/>
      </c>
      <c r="K507" s="341" t="str">
        <f t="array" ref="K507">if(U507="","",XLOOKUP(U507,Master[Company],Master[Load Method],"Unknown",0,1))</f>
        <v/>
      </c>
      <c r="L507" s="341" t="str">
        <f t="array" ref="L507">if(U507="","",XLOOKUP(U507,Master[Company],Master[Line Distance],"Unknown",0,1))</f>
        <v/>
      </c>
      <c r="M507" s="394"/>
      <c r="N507" s="341"/>
      <c r="O507" s="341"/>
      <c r="P507" s="341" t="str">
        <f t="array" ref="P507">if(U507="","",XLOOKUP(U507,Master[Company],Master[Terms],"NA",0,1))</f>
        <v/>
      </c>
      <c r="Q507" s="341" t="str">
        <f t="shared" si="14"/>
        <v/>
      </c>
      <c r="R507" s="341" t="str">
        <f t="array" ref="R507">if(U507="","",XLOOKUP(U507,Master[Company],Master[Group],"NA",0,1))</f>
        <v/>
      </c>
      <c r="S507" s="341" t="str">
        <f t="array" ref="S507">if(U507="","",XLOOKUP(U507,Master[Company],Master[Loading Location],"NA",0,1))</f>
        <v/>
      </c>
      <c r="T507" s="341" t="str">
        <f t="array" ref="T507">if(U507="","",XLOOKUP(U507,Master[Company],Master[Acronym],"NA",0,1))</f>
        <v/>
      </c>
      <c r="U507" s="341"/>
      <c r="V507" s="342"/>
      <c r="W507" s="342"/>
      <c r="X507" s="341"/>
      <c r="Y507" s="341" t="str">
        <f t="shared" si="11"/>
        <v/>
      </c>
      <c r="Z507" s="341"/>
      <c r="AA507" s="341"/>
      <c r="AB507" s="341"/>
      <c r="AC507" s="401"/>
      <c r="AD507" s="563"/>
      <c r="AE507" s="564"/>
      <c r="AF507" s="564"/>
      <c r="AG507" s="564"/>
      <c r="AH507" s="564"/>
      <c r="AI507" s="564"/>
      <c r="AJ507" s="564"/>
      <c r="AK507" s="565"/>
      <c r="AL507" s="564"/>
      <c r="AM507" s="564"/>
      <c r="AN507" s="564"/>
      <c r="AO507" s="564"/>
      <c r="AP507" s="564"/>
      <c r="AQ507" s="564"/>
      <c r="AR507" s="564"/>
      <c r="AS507" s="564"/>
      <c r="AT507" s="394"/>
      <c r="AU507" s="306"/>
      <c r="AV507" s="306"/>
      <c r="AW507" s="394"/>
      <c r="AX507" s="401"/>
      <c r="AY507" s="341"/>
      <c r="AZ507" s="341"/>
      <c r="BA507" s="341"/>
      <c r="BB507" s="341"/>
      <c r="BC507" s="393"/>
      <c r="BD507" s="341"/>
      <c r="BE507" s="341"/>
      <c r="BF507" s="341"/>
      <c r="BG507" s="402"/>
      <c r="BH507" s="403"/>
      <c r="BI507" s="405"/>
      <c r="BJ507" s="405"/>
      <c r="BK507" s="405"/>
      <c r="BL507" s="405"/>
      <c r="BM507" s="514"/>
    </row>
    <row r="508" ht="18.75" customHeight="1">
      <c r="A508" s="336" t="str">
        <f t="shared" si="12"/>
        <v/>
      </c>
      <c r="B508" s="506"/>
      <c r="C508" s="559"/>
      <c r="D508" s="560" t="str">
        <f t="shared" si="13"/>
        <v/>
      </c>
      <c r="E508" s="401"/>
      <c r="F508" s="394"/>
      <c r="G508" s="341" t="str">
        <f t="array" ref="G508">IF(C508="","",XLOOKUP(C508,'Master Data'!K:K,'Master Data'!N:N,"Input in Master Data",0,1))</f>
        <v/>
      </c>
      <c r="H508" s="341" t="str">
        <f t="array" ref="H508">IF(C508="","",XLOOKUP(C508,'Master Data'!K:K,'Master Data'!O:O,"Input in Master Data",0,1))</f>
        <v/>
      </c>
      <c r="I508" s="341" t="str">
        <f t="array" ref="I508">if(U508="","",XLOOKUP(U508,Master[Company],Master[Blow],"Unknown",0,1))</f>
        <v/>
      </c>
      <c r="J508" s="341" t="str">
        <f t="array" ref="J508">if(U508="","",XLOOKUP(U508,Master[Company],Master[Pigging],"Unknown",0,1))</f>
        <v/>
      </c>
      <c r="K508" s="341" t="str">
        <f t="array" ref="K508">if(U508="","",XLOOKUP(U508,Master[Company],Master[Load Method],"Unknown",0,1))</f>
        <v/>
      </c>
      <c r="L508" s="341" t="str">
        <f t="array" ref="L508">if(U508="","",XLOOKUP(U508,Master[Company],Master[Line Distance],"Unknown",0,1))</f>
        <v/>
      </c>
      <c r="M508" s="394"/>
      <c r="N508" s="341"/>
      <c r="O508" s="341"/>
      <c r="P508" s="341" t="str">
        <f t="array" ref="P508">if(U508="","",XLOOKUP(U508,Master[Company],Master[Terms],"NA",0,1))</f>
        <v/>
      </c>
      <c r="Q508" s="341" t="str">
        <f t="shared" si="14"/>
        <v/>
      </c>
      <c r="R508" s="341" t="str">
        <f t="array" ref="R508">if(U508="","",XLOOKUP(U508,Master[Company],Master[Group],"NA",0,1))</f>
        <v/>
      </c>
      <c r="S508" s="341" t="str">
        <f t="array" ref="S508">if(U508="","",XLOOKUP(U508,Master[Company],Master[Loading Location],"NA",0,1))</f>
        <v/>
      </c>
      <c r="T508" s="341" t="str">
        <f t="array" ref="T508">if(U508="","",XLOOKUP(U508,Master[Company],Master[Acronym],"NA",0,1))</f>
        <v/>
      </c>
      <c r="U508" s="341"/>
      <c r="V508" s="342"/>
      <c r="W508" s="342"/>
      <c r="X508" s="341"/>
      <c r="Y508" s="341" t="str">
        <f t="shared" si="11"/>
        <v/>
      </c>
      <c r="Z508" s="341"/>
      <c r="AA508" s="341"/>
      <c r="AB508" s="341"/>
      <c r="AC508" s="401"/>
      <c r="AD508" s="563"/>
      <c r="AE508" s="564"/>
      <c r="AF508" s="564"/>
      <c r="AG508" s="564"/>
      <c r="AH508" s="564"/>
      <c r="AI508" s="564"/>
      <c r="AJ508" s="564"/>
      <c r="AK508" s="565"/>
      <c r="AL508" s="564"/>
      <c r="AM508" s="564"/>
      <c r="AN508" s="564"/>
      <c r="AO508" s="564"/>
      <c r="AP508" s="564"/>
      <c r="AQ508" s="564"/>
      <c r="AR508" s="564"/>
      <c r="AS508" s="564"/>
      <c r="AT508" s="394"/>
      <c r="AU508" s="306"/>
      <c r="AV508" s="306"/>
      <c r="AW508" s="394"/>
      <c r="AX508" s="401"/>
      <c r="AY508" s="341"/>
      <c r="AZ508" s="341"/>
      <c r="BA508" s="341"/>
      <c r="BB508" s="341"/>
      <c r="BC508" s="393"/>
      <c r="BD508" s="341"/>
      <c r="BE508" s="341"/>
      <c r="BF508" s="341"/>
      <c r="BG508" s="402"/>
      <c r="BH508" s="403"/>
      <c r="BI508" s="405"/>
      <c r="BJ508" s="405"/>
      <c r="BK508" s="405"/>
      <c r="BL508" s="405"/>
      <c r="BM508" s="514"/>
    </row>
    <row r="509" ht="18.75" customHeight="1">
      <c r="A509" s="336" t="str">
        <f t="shared" si="12"/>
        <v/>
      </c>
      <c r="B509" s="506"/>
      <c r="C509" s="559"/>
      <c r="D509" s="560" t="str">
        <f t="shared" si="13"/>
        <v/>
      </c>
      <c r="E509" s="401"/>
      <c r="F509" s="394"/>
      <c r="G509" s="341" t="str">
        <f t="array" ref="G509">IF(C509="","",XLOOKUP(C509,'Master Data'!K:K,'Master Data'!N:N,"Input in Master Data",0,1))</f>
        <v/>
      </c>
      <c r="H509" s="341" t="str">
        <f t="array" ref="H509">IF(C509="","",XLOOKUP(C509,'Master Data'!K:K,'Master Data'!O:O,"Input in Master Data",0,1))</f>
        <v/>
      </c>
      <c r="I509" s="341" t="str">
        <f t="array" ref="I509">if(U509="","",XLOOKUP(U509,Master[Company],Master[Blow],"Unknown",0,1))</f>
        <v/>
      </c>
      <c r="J509" s="341" t="str">
        <f t="array" ref="J509">if(U509="","",XLOOKUP(U509,Master[Company],Master[Pigging],"Unknown",0,1))</f>
        <v/>
      </c>
      <c r="K509" s="341" t="str">
        <f t="array" ref="K509">if(U509="","",XLOOKUP(U509,Master[Company],Master[Load Method],"Unknown",0,1))</f>
        <v/>
      </c>
      <c r="L509" s="341" t="str">
        <f t="array" ref="L509">if(U509="","",XLOOKUP(U509,Master[Company],Master[Line Distance],"Unknown",0,1))</f>
        <v/>
      </c>
      <c r="M509" s="394"/>
      <c r="N509" s="341"/>
      <c r="O509" s="341"/>
      <c r="P509" s="341" t="str">
        <f t="array" ref="P509">if(U509="","",XLOOKUP(U509,Master[Company],Master[Terms],"NA",0,1))</f>
        <v/>
      </c>
      <c r="Q509" s="341" t="str">
        <f t="shared" si="14"/>
        <v/>
      </c>
      <c r="R509" s="341" t="str">
        <f t="array" ref="R509">if(U509="","",XLOOKUP(U509,Master[Company],Master[Group],"NA",0,1))</f>
        <v/>
      </c>
      <c r="S509" s="341" t="str">
        <f t="array" ref="S509">if(U509="","",XLOOKUP(U509,Master[Company],Master[Loading Location],"NA",0,1))</f>
        <v/>
      </c>
      <c r="T509" s="341" t="str">
        <f t="array" ref="T509">if(U509="","",XLOOKUP(U509,Master[Company],Master[Acronym],"NA",0,1))</f>
        <v/>
      </c>
      <c r="U509" s="341"/>
      <c r="V509" s="342"/>
      <c r="W509" s="342"/>
      <c r="X509" s="341"/>
      <c r="Y509" s="341" t="str">
        <f t="shared" si="11"/>
        <v/>
      </c>
      <c r="Z509" s="341"/>
      <c r="AA509" s="341"/>
      <c r="AB509" s="341"/>
      <c r="AC509" s="401"/>
      <c r="AD509" s="563"/>
      <c r="AE509" s="564"/>
      <c r="AF509" s="564"/>
      <c r="AG509" s="564"/>
      <c r="AH509" s="564"/>
      <c r="AI509" s="564"/>
      <c r="AJ509" s="564"/>
      <c r="AK509" s="565"/>
      <c r="AL509" s="564"/>
      <c r="AM509" s="564"/>
      <c r="AN509" s="564"/>
      <c r="AO509" s="564"/>
      <c r="AP509" s="564"/>
      <c r="AQ509" s="564"/>
      <c r="AR509" s="564"/>
      <c r="AS509" s="564"/>
      <c r="AT509" s="394"/>
      <c r="AU509" s="306"/>
      <c r="AV509" s="306"/>
      <c r="AW509" s="394"/>
      <c r="AX509" s="401"/>
      <c r="AY509" s="341"/>
      <c r="AZ509" s="341"/>
      <c r="BA509" s="341"/>
      <c r="BB509" s="341"/>
      <c r="BC509" s="393"/>
      <c r="BD509" s="341"/>
      <c r="BE509" s="341"/>
      <c r="BF509" s="341"/>
      <c r="BG509" s="402"/>
      <c r="BH509" s="403"/>
      <c r="BI509" s="405"/>
      <c r="BJ509" s="405"/>
      <c r="BK509" s="405"/>
      <c r="BL509" s="405"/>
      <c r="BM509" s="514"/>
    </row>
    <row r="510" ht="18.75" customHeight="1">
      <c r="A510" s="336" t="str">
        <f t="shared" si="12"/>
        <v/>
      </c>
      <c r="B510" s="506"/>
      <c r="C510" s="559"/>
      <c r="D510" s="560" t="str">
        <f t="shared" si="13"/>
        <v/>
      </c>
      <c r="E510" s="401"/>
      <c r="F510" s="394"/>
      <c r="G510" s="341" t="str">
        <f t="array" ref="G510">IF(C510="","",XLOOKUP(C510,'Master Data'!K:K,'Master Data'!N:N,"Input in Master Data",0,1))</f>
        <v/>
      </c>
      <c r="H510" s="341" t="str">
        <f t="array" ref="H510">IF(C510="","",XLOOKUP(C510,'Master Data'!K:K,'Master Data'!O:O,"Input in Master Data",0,1))</f>
        <v/>
      </c>
      <c r="I510" s="341" t="str">
        <f t="array" ref="I510">if(U510="","",XLOOKUP(U510,Master[Company],Master[Blow],"Unknown",0,1))</f>
        <v/>
      </c>
      <c r="J510" s="341" t="str">
        <f t="array" ref="J510">if(U510="","",XLOOKUP(U510,Master[Company],Master[Pigging],"Unknown",0,1))</f>
        <v/>
      </c>
      <c r="K510" s="341" t="str">
        <f t="array" ref="K510">if(U510="","",XLOOKUP(U510,Master[Company],Master[Load Method],"Unknown",0,1))</f>
        <v/>
      </c>
      <c r="L510" s="341" t="str">
        <f t="array" ref="L510">if(U510="","",XLOOKUP(U510,Master[Company],Master[Line Distance],"Unknown",0,1))</f>
        <v/>
      </c>
      <c r="M510" s="394"/>
      <c r="N510" s="341"/>
      <c r="O510" s="341"/>
      <c r="P510" s="341" t="str">
        <f t="array" ref="P510">if(U510="","",XLOOKUP(U510,Master[Company],Master[Terms],"NA",0,1))</f>
        <v/>
      </c>
      <c r="Q510" s="341" t="str">
        <f t="shared" si="14"/>
        <v/>
      </c>
      <c r="R510" s="341" t="str">
        <f t="array" ref="R510">if(U510="","",XLOOKUP(U510,Master[Company],Master[Group],"NA",0,1))</f>
        <v/>
      </c>
      <c r="S510" s="341" t="str">
        <f t="array" ref="S510">if(U510="","",XLOOKUP(U510,Master[Company],Master[Loading Location],"NA",0,1))</f>
        <v/>
      </c>
      <c r="T510" s="341" t="str">
        <f t="array" ref="T510">if(U510="","",XLOOKUP(U510,Master[Company],Master[Acronym],"NA",0,1))</f>
        <v/>
      </c>
      <c r="U510" s="341"/>
      <c r="V510" s="342"/>
      <c r="W510" s="342"/>
      <c r="X510" s="341"/>
      <c r="Y510" s="341" t="str">
        <f t="shared" si="11"/>
        <v/>
      </c>
      <c r="Z510" s="341"/>
      <c r="AA510" s="341"/>
      <c r="AB510" s="341"/>
      <c r="AC510" s="401"/>
      <c r="AD510" s="563"/>
      <c r="AE510" s="564"/>
      <c r="AF510" s="564"/>
      <c r="AG510" s="564"/>
      <c r="AH510" s="564"/>
      <c r="AI510" s="564"/>
      <c r="AJ510" s="564"/>
      <c r="AK510" s="565"/>
      <c r="AL510" s="564"/>
      <c r="AM510" s="564"/>
      <c r="AN510" s="564"/>
      <c r="AO510" s="564"/>
      <c r="AP510" s="564"/>
      <c r="AQ510" s="564"/>
      <c r="AR510" s="564"/>
      <c r="AS510" s="564"/>
      <c r="AT510" s="394"/>
      <c r="AU510" s="306"/>
      <c r="AV510" s="306"/>
      <c r="AW510" s="394"/>
      <c r="AX510" s="401"/>
      <c r="AY510" s="341"/>
      <c r="AZ510" s="341"/>
      <c r="BA510" s="341"/>
      <c r="BB510" s="341"/>
      <c r="BC510" s="393"/>
      <c r="BD510" s="341"/>
      <c r="BE510" s="341"/>
      <c r="BF510" s="341"/>
      <c r="BG510" s="402"/>
      <c r="BH510" s="403"/>
      <c r="BI510" s="405"/>
      <c r="BJ510" s="405"/>
      <c r="BK510" s="405"/>
      <c r="BL510" s="405"/>
      <c r="BM510" s="514"/>
    </row>
    <row r="511" ht="18.75" customHeight="1">
      <c r="A511" s="336" t="str">
        <f t="shared" si="12"/>
        <v/>
      </c>
      <c r="B511" s="506"/>
      <c r="C511" s="559"/>
      <c r="D511" s="560" t="str">
        <f t="shared" si="13"/>
        <v/>
      </c>
      <c r="E511" s="401"/>
      <c r="F511" s="394"/>
      <c r="G511" s="341" t="str">
        <f t="array" ref="G511">IF(C511="","",XLOOKUP(C511,'Master Data'!K:K,'Master Data'!N:N,"Input in Master Data",0,1))</f>
        <v/>
      </c>
      <c r="H511" s="341" t="str">
        <f t="array" ref="H511">IF(C511="","",XLOOKUP(C511,'Master Data'!K:K,'Master Data'!O:O,"Input in Master Data",0,1))</f>
        <v/>
      </c>
      <c r="I511" s="341" t="str">
        <f t="array" ref="I511">if(U511="","",XLOOKUP(U511,Master[Company],Master[Blow],"Unknown",0,1))</f>
        <v/>
      </c>
      <c r="J511" s="341" t="str">
        <f t="array" ref="J511">if(U511="","",XLOOKUP(U511,Master[Company],Master[Pigging],"Unknown",0,1))</f>
        <v/>
      </c>
      <c r="K511" s="341" t="str">
        <f t="array" ref="K511">if(U511="","",XLOOKUP(U511,Master[Company],Master[Load Method],"Unknown",0,1))</f>
        <v/>
      </c>
      <c r="L511" s="341" t="str">
        <f t="array" ref="L511">if(U511="","",XLOOKUP(U511,Master[Company],Master[Line Distance],"Unknown",0,1))</f>
        <v/>
      </c>
      <c r="M511" s="394"/>
      <c r="N511" s="341"/>
      <c r="O511" s="341"/>
      <c r="P511" s="341" t="str">
        <f t="array" ref="P511">if(U511="","",XLOOKUP(U511,Master[Company],Master[Terms],"NA",0,1))</f>
        <v/>
      </c>
      <c r="Q511" s="341" t="str">
        <f t="shared" si="14"/>
        <v/>
      </c>
      <c r="R511" s="341" t="str">
        <f t="array" ref="R511">if(U511="","",XLOOKUP(U511,Master[Company],Master[Group],"NA",0,1))</f>
        <v/>
      </c>
      <c r="S511" s="341" t="str">
        <f t="array" ref="S511">if(U511="","",XLOOKUP(U511,Master[Company],Master[Loading Location],"NA",0,1))</f>
        <v/>
      </c>
      <c r="T511" s="341" t="str">
        <f t="array" ref="T511">if(U511="","",XLOOKUP(U511,Master[Company],Master[Acronym],"NA",0,1))</f>
        <v/>
      </c>
      <c r="U511" s="341"/>
      <c r="V511" s="342"/>
      <c r="W511" s="342"/>
      <c r="X511" s="341"/>
      <c r="Y511" s="341" t="str">
        <f t="shared" si="11"/>
        <v/>
      </c>
      <c r="Z511" s="341"/>
      <c r="AA511" s="341"/>
      <c r="AB511" s="341"/>
      <c r="AC511" s="401"/>
      <c r="AD511" s="563"/>
      <c r="AE511" s="564"/>
      <c r="AF511" s="564"/>
      <c r="AG511" s="564"/>
      <c r="AH511" s="564"/>
      <c r="AI511" s="564"/>
      <c r="AJ511" s="564"/>
      <c r="AK511" s="565"/>
      <c r="AL511" s="564"/>
      <c r="AM511" s="564"/>
      <c r="AN511" s="564"/>
      <c r="AO511" s="564"/>
      <c r="AP511" s="564"/>
      <c r="AQ511" s="564"/>
      <c r="AR511" s="564"/>
      <c r="AS511" s="564"/>
      <c r="AT511" s="394"/>
      <c r="AU511" s="306"/>
      <c r="AV511" s="306"/>
      <c r="AW511" s="394"/>
      <c r="AX511" s="401"/>
      <c r="AY511" s="341"/>
      <c r="AZ511" s="341"/>
      <c r="BA511" s="341"/>
      <c r="BB511" s="341"/>
      <c r="BC511" s="393"/>
      <c r="BD511" s="341"/>
      <c r="BE511" s="341"/>
      <c r="BF511" s="341"/>
      <c r="BG511" s="402"/>
      <c r="BH511" s="403"/>
      <c r="BI511" s="405"/>
      <c r="BJ511" s="405"/>
      <c r="BK511" s="405"/>
      <c r="BL511" s="405"/>
      <c r="BM511" s="514"/>
    </row>
    <row r="512" ht="18.75" customHeight="1">
      <c r="A512" s="336" t="str">
        <f t="shared" si="12"/>
        <v/>
      </c>
      <c r="B512" s="506"/>
      <c r="C512" s="559"/>
      <c r="D512" s="560" t="str">
        <f t="shared" si="13"/>
        <v/>
      </c>
      <c r="E512" s="401"/>
      <c r="F512" s="394"/>
      <c r="G512" s="341" t="str">
        <f t="array" ref="G512">IF(C512="","",XLOOKUP(C512,'Master Data'!K:K,'Master Data'!N:N,"Input in Master Data",0,1))</f>
        <v/>
      </c>
      <c r="H512" s="341" t="str">
        <f t="array" ref="H512">IF(C512="","",XLOOKUP(C512,'Master Data'!K:K,'Master Data'!O:O,"Input in Master Data",0,1))</f>
        <v/>
      </c>
      <c r="I512" s="341" t="str">
        <f t="array" ref="I512">if(U512="","",XLOOKUP(U512,Master[Company],Master[Blow],"Unknown",0,1))</f>
        <v/>
      </c>
      <c r="J512" s="341" t="str">
        <f t="array" ref="J512">if(U512="","",XLOOKUP(U512,Master[Company],Master[Pigging],"Unknown",0,1))</f>
        <v/>
      </c>
      <c r="K512" s="341" t="str">
        <f t="array" ref="K512">if(U512="","",XLOOKUP(U512,Master[Company],Master[Load Method],"Unknown",0,1))</f>
        <v/>
      </c>
      <c r="L512" s="341" t="str">
        <f t="array" ref="L512">if(U512="","",XLOOKUP(U512,Master[Company],Master[Line Distance],"Unknown",0,1))</f>
        <v/>
      </c>
      <c r="M512" s="394"/>
      <c r="N512" s="341"/>
      <c r="O512" s="341"/>
      <c r="P512" s="341" t="str">
        <f t="array" ref="P512">if(U512="","",XLOOKUP(U512,Master[Company],Master[Terms],"NA",0,1))</f>
        <v/>
      </c>
      <c r="Q512" s="341" t="str">
        <f t="shared" si="14"/>
        <v/>
      </c>
      <c r="R512" s="341" t="str">
        <f t="array" ref="R512">if(U512="","",XLOOKUP(U512,Master[Company],Master[Group],"NA",0,1))</f>
        <v/>
      </c>
      <c r="S512" s="341" t="str">
        <f t="array" ref="S512">if(U512="","",XLOOKUP(U512,Master[Company],Master[Loading Location],"NA",0,1))</f>
        <v/>
      </c>
      <c r="T512" s="341" t="str">
        <f t="array" ref="T512">if(U512="","",XLOOKUP(U512,Master[Company],Master[Acronym],"NA",0,1))</f>
        <v/>
      </c>
      <c r="U512" s="341"/>
      <c r="V512" s="342"/>
      <c r="W512" s="342"/>
      <c r="X512" s="341"/>
      <c r="Y512" s="341" t="str">
        <f t="shared" si="11"/>
        <v/>
      </c>
      <c r="Z512" s="341"/>
      <c r="AA512" s="341"/>
      <c r="AB512" s="341"/>
      <c r="AC512" s="401"/>
      <c r="AD512" s="563"/>
      <c r="AE512" s="564"/>
      <c r="AF512" s="564"/>
      <c r="AG512" s="564"/>
      <c r="AH512" s="564"/>
      <c r="AI512" s="564"/>
      <c r="AJ512" s="564"/>
      <c r="AK512" s="565"/>
      <c r="AL512" s="564"/>
      <c r="AM512" s="564"/>
      <c r="AN512" s="564"/>
      <c r="AO512" s="564"/>
      <c r="AP512" s="564"/>
      <c r="AQ512" s="564"/>
      <c r="AR512" s="564"/>
      <c r="AS512" s="564"/>
      <c r="AT512" s="394"/>
      <c r="AU512" s="306"/>
      <c r="AV512" s="306"/>
      <c r="AW512" s="394"/>
      <c r="AX512" s="401"/>
      <c r="AY512" s="341"/>
      <c r="AZ512" s="341"/>
      <c r="BA512" s="341"/>
      <c r="BB512" s="341"/>
      <c r="BC512" s="393"/>
      <c r="BD512" s="341"/>
      <c r="BE512" s="341"/>
      <c r="BF512" s="341"/>
      <c r="BG512" s="402"/>
      <c r="BH512" s="403"/>
      <c r="BI512" s="405"/>
      <c r="BJ512" s="405"/>
      <c r="BK512" s="405"/>
      <c r="BL512" s="405"/>
      <c r="BM512" s="514"/>
    </row>
    <row r="513" ht="18.75" customHeight="1">
      <c r="A513" s="336" t="str">
        <f t="shared" si="12"/>
        <v/>
      </c>
      <c r="B513" s="506"/>
      <c r="C513" s="559"/>
      <c r="D513" s="560" t="str">
        <f t="shared" si="13"/>
        <v/>
      </c>
      <c r="E513" s="401"/>
      <c r="F513" s="394"/>
      <c r="G513" s="341" t="str">
        <f t="array" ref="G513">IF(C513="","",XLOOKUP(C513,'Master Data'!K:K,'Master Data'!N:N,"Input in Master Data",0,1))</f>
        <v/>
      </c>
      <c r="H513" s="341" t="str">
        <f t="array" ref="H513">IF(C513="","",XLOOKUP(C513,'Master Data'!K:K,'Master Data'!O:O,"Input in Master Data",0,1))</f>
        <v/>
      </c>
      <c r="I513" s="341" t="str">
        <f t="array" ref="I513">if(U513="","",XLOOKUP(U513,Master[Company],Master[Blow],"Unknown",0,1))</f>
        <v/>
      </c>
      <c r="J513" s="341" t="str">
        <f t="array" ref="J513">if(U513="","",XLOOKUP(U513,Master[Company],Master[Pigging],"Unknown",0,1))</f>
        <v/>
      </c>
      <c r="K513" s="341" t="str">
        <f t="array" ref="K513">if(U513="","",XLOOKUP(U513,Master[Company],Master[Load Method],"Unknown",0,1))</f>
        <v/>
      </c>
      <c r="L513" s="341" t="str">
        <f t="array" ref="L513">if(U513="","",XLOOKUP(U513,Master[Company],Master[Line Distance],"Unknown",0,1))</f>
        <v/>
      </c>
      <c r="M513" s="394"/>
      <c r="N513" s="341"/>
      <c r="O513" s="341"/>
      <c r="P513" s="341" t="str">
        <f t="array" ref="P513">if(U513="","",XLOOKUP(U513,Master[Company],Master[Terms],"NA",0,1))</f>
        <v/>
      </c>
      <c r="Q513" s="341" t="str">
        <f t="shared" si="14"/>
        <v/>
      </c>
      <c r="R513" s="341" t="str">
        <f t="array" ref="R513">if(U513="","",XLOOKUP(U513,Master[Company],Master[Group],"NA",0,1))</f>
        <v/>
      </c>
      <c r="S513" s="341" t="str">
        <f t="array" ref="S513">if(U513="","",XLOOKUP(U513,Master[Company],Master[Loading Location],"NA",0,1))</f>
        <v/>
      </c>
      <c r="T513" s="341" t="str">
        <f t="array" ref="T513">if(U513="","",XLOOKUP(U513,Master[Company],Master[Acronym],"NA",0,1))</f>
        <v/>
      </c>
      <c r="U513" s="341"/>
      <c r="V513" s="342"/>
      <c r="W513" s="342"/>
      <c r="X513" s="341"/>
      <c r="Y513" s="341" t="str">
        <f t="shared" si="11"/>
        <v/>
      </c>
      <c r="Z513" s="341"/>
      <c r="AA513" s="341"/>
      <c r="AB513" s="341"/>
      <c r="AC513" s="401"/>
      <c r="AD513" s="563"/>
      <c r="AE513" s="564"/>
      <c r="AF513" s="564"/>
      <c r="AG513" s="564"/>
      <c r="AH513" s="564"/>
      <c r="AI513" s="564"/>
      <c r="AJ513" s="564"/>
      <c r="AK513" s="565"/>
      <c r="AL513" s="564"/>
      <c r="AM513" s="564"/>
      <c r="AN513" s="564"/>
      <c r="AO513" s="564"/>
      <c r="AP513" s="564"/>
      <c r="AQ513" s="564"/>
      <c r="AR513" s="564"/>
      <c r="AS513" s="564"/>
      <c r="AT513" s="394"/>
      <c r="AU513" s="306"/>
      <c r="AV513" s="306"/>
      <c r="AW513" s="394"/>
      <c r="AX513" s="401"/>
      <c r="AY513" s="341"/>
      <c r="AZ513" s="341"/>
      <c r="BA513" s="341"/>
      <c r="BB513" s="341"/>
      <c r="BC513" s="393"/>
      <c r="BD513" s="341"/>
      <c r="BE513" s="341"/>
      <c r="BF513" s="341"/>
      <c r="BG513" s="402"/>
      <c r="BH513" s="403"/>
      <c r="BI513" s="405"/>
      <c r="BJ513" s="405"/>
      <c r="BK513" s="405"/>
      <c r="BL513" s="405"/>
      <c r="BM513" s="514"/>
    </row>
    <row r="514" ht="18.75" customHeight="1">
      <c r="A514" s="336" t="str">
        <f t="shared" si="12"/>
        <v/>
      </c>
      <c r="B514" s="506"/>
      <c r="C514" s="559"/>
      <c r="D514" s="560" t="str">
        <f t="shared" si="13"/>
        <v/>
      </c>
      <c r="E514" s="401"/>
      <c r="F514" s="394"/>
      <c r="G514" s="341" t="str">
        <f t="array" ref="G514">IF(C514="","",XLOOKUP(C514,'Master Data'!K:K,'Master Data'!N:N,"Input in Master Data",0,1))</f>
        <v/>
      </c>
      <c r="H514" s="341" t="str">
        <f t="array" ref="H514">IF(C514="","",XLOOKUP(C514,'Master Data'!K:K,'Master Data'!O:O,"Input in Master Data",0,1))</f>
        <v/>
      </c>
      <c r="I514" s="341" t="str">
        <f t="array" ref="I514">if(U514="","",XLOOKUP(U514,Master[Company],Master[Blow],"Unknown",0,1))</f>
        <v/>
      </c>
      <c r="J514" s="341" t="str">
        <f t="array" ref="J514">if(U514="","",XLOOKUP(U514,Master[Company],Master[Pigging],"Unknown",0,1))</f>
        <v/>
      </c>
      <c r="K514" s="341" t="str">
        <f t="array" ref="K514">if(U514="","",XLOOKUP(U514,Master[Company],Master[Load Method],"Unknown",0,1))</f>
        <v/>
      </c>
      <c r="L514" s="341" t="str">
        <f t="array" ref="L514">if(U514="","",XLOOKUP(U514,Master[Company],Master[Line Distance],"Unknown",0,1))</f>
        <v/>
      </c>
      <c r="M514" s="394"/>
      <c r="N514" s="341"/>
      <c r="O514" s="341"/>
      <c r="P514" s="341" t="str">
        <f t="array" ref="P514">if(U514="","",XLOOKUP(U514,Master[Company],Master[Terms],"NA",0,1))</f>
        <v/>
      </c>
      <c r="Q514" s="341" t="str">
        <f t="shared" si="14"/>
        <v/>
      </c>
      <c r="R514" s="341" t="str">
        <f t="array" ref="R514">if(U514="","",XLOOKUP(U514,Master[Company],Master[Group],"NA",0,1))</f>
        <v/>
      </c>
      <c r="S514" s="341" t="str">
        <f t="array" ref="S514">if(U514="","",XLOOKUP(U514,Master[Company],Master[Loading Location],"NA",0,1))</f>
        <v/>
      </c>
      <c r="T514" s="341" t="str">
        <f t="array" ref="T514">if(U514="","",XLOOKUP(U514,Master[Company],Master[Acronym],"NA",0,1))</f>
        <v/>
      </c>
      <c r="U514" s="341"/>
      <c r="V514" s="342"/>
      <c r="W514" s="342"/>
      <c r="X514" s="341"/>
      <c r="Y514" s="341" t="str">
        <f t="shared" si="11"/>
        <v/>
      </c>
      <c r="Z514" s="341"/>
      <c r="AA514" s="341"/>
      <c r="AB514" s="341"/>
      <c r="AC514" s="401"/>
      <c r="AD514" s="563"/>
      <c r="AE514" s="564"/>
      <c r="AF514" s="564"/>
      <c r="AG514" s="564"/>
      <c r="AH514" s="564"/>
      <c r="AI514" s="564"/>
      <c r="AJ514" s="564"/>
      <c r="AK514" s="565"/>
      <c r="AL514" s="564"/>
      <c r="AM514" s="564"/>
      <c r="AN514" s="564"/>
      <c r="AO514" s="564"/>
      <c r="AP514" s="564"/>
      <c r="AQ514" s="564"/>
      <c r="AR514" s="564"/>
      <c r="AS514" s="564"/>
      <c r="AT514" s="394"/>
      <c r="AU514" s="306"/>
      <c r="AV514" s="306"/>
      <c r="AW514" s="394"/>
      <c r="AX514" s="401"/>
      <c r="AY514" s="341"/>
      <c r="AZ514" s="341"/>
      <c r="BA514" s="341"/>
      <c r="BB514" s="341"/>
      <c r="BC514" s="393"/>
      <c r="BD514" s="341"/>
      <c r="BE514" s="341"/>
      <c r="BF514" s="341"/>
      <c r="BG514" s="402"/>
      <c r="BH514" s="403"/>
      <c r="BI514" s="405"/>
      <c r="BJ514" s="405"/>
      <c r="BK514" s="405"/>
      <c r="BL514" s="405"/>
      <c r="BM514" s="514"/>
    </row>
    <row r="515" ht="18.75" customHeight="1">
      <c r="A515" s="336" t="str">
        <f t="shared" si="12"/>
        <v/>
      </c>
      <c r="B515" s="506"/>
      <c r="C515" s="559"/>
      <c r="D515" s="560" t="str">
        <f t="shared" si="13"/>
        <v/>
      </c>
      <c r="E515" s="401"/>
      <c r="F515" s="394"/>
      <c r="G515" s="341" t="str">
        <f t="array" ref="G515">IF(C515="","",XLOOKUP(C515,'Master Data'!K:K,'Master Data'!N:N,"Input in Master Data",0,1))</f>
        <v/>
      </c>
      <c r="H515" s="341" t="str">
        <f t="array" ref="H515">IF(C515="","",XLOOKUP(C515,'Master Data'!K:K,'Master Data'!O:O,"Input in Master Data",0,1))</f>
        <v/>
      </c>
      <c r="I515" s="341" t="str">
        <f t="array" ref="I515">if(U515="","",XLOOKUP(U515,Master[Company],Master[Blow],"Unknown",0,1))</f>
        <v/>
      </c>
      <c r="J515" s="341" t="str">
        <f t="array" ref="J515">if(U515="","",XLOOKUP(U515,Master[Company],Master[Pigging],"Unknown",0,1))</f>
        <v/>
      </c>
      <c r="K515" s="341" t="str">
        <f t="array" ref="K515">if(U515="","",XLOOKUP(U515,Master[Company],Master[Load Method],"Unknown",0,1))</f>
        <v/>
      </c>
      <c r="L515" s="341" t="str">
        <f t="array" ref="L515">if(U515="","",XLOOKUP(U515,Master[Company],Master[Line Distance],"Unknown",0,1))</f>
        <v/>
      </c>
      <c r="M515" s="394"/>
      <c r="N515" s="341"/>
      <c r="O515" s="341"/>
      <c r="P515" s="341" t="str">
        <f t="array" ref="P515">if(U515="","",XLOOKUP(U515,Master[Company],Master[Terms],"NA",0,1))</f>
        <v/>
      </c>
      <c r="Q515" s="341" t="str">
        <f t="shared" si="14"/>
        <v/>
      </c>
      <c r="R515" s="341" t="str">
        <f t="array" ref="R515">if(U515="","",XLOOKUP(U515,Master[Company],Master[Group],"NA",0,1))</f>
        <v/>
      </c>
      <c r="S515" s="341" t="str">
        <f t="array" ref="S515">if(U515="","",XLOOKUP(U515,Master[Company],Master[Loading Location],"NA",0,1))</f>
        <v/>
      </c>
      <c r="T515" s="341" t="str">
        <f t="array" ref="T515">if(U515="","",XLOOKUP(U515,Master[Company],Master[Acronym],"NA",0,1))</f>
        <v/>
      </c>
      <c r="U515" s="341"/>
      <c r="V515" s="342"/>
      <c r="W515" s="342"/>
      <c r="X515" s="341"/>
      <c r="Y515" s="341" t="str">
        <f t="shared" si="11"/>
        <v/>
      </c>
      <c r="Z515" s="341"/>
      <c r="AA515" s="341"/>
      <c r="AB515" s="341"/>
      <c r="AC515" s="401"/>
      <c r="AD515" s="563"/>
      <c r="AE515" s="564"/>
      <c r="AF515" s="564"/>
      <c r="AG515" s="564"/>
      <c r="AH515" s="564"/>
      <c r="AI515" s="564"/>
      <c r="AJ515" s="564"/>
      <c r="AK515" s="565"/>
      <c r="AL515" s="564"/>
      <c r="AM515" s="564"/>
      <c r="AN515" s="564"/>
      <c r="AO515" s="564"/>
      <c r="AP515" s="564"/>
      <c r="AQ515" s="564"/>
      <c r="AR515" s="564"/>
      <c r="AS515" s="564"/>
      <c r="AT515" s="394"/>
      <c r="AU515" s="306"/>
      <c r="AV515" s="306"/>
      <c r="AW515" s="394"/>
      <c r="AX515" s="401"/>
      <c r="AY515" s="341"/>
      <c r="AZ515" s="341"/>
      <c r="BA515" s="341"/>
      <c r="BB515" s="341"/>
      <c r="BC515" s="393"/>
      <c r="BD515" s="341"/>
      <c r="BE515" s="341"/>
      <c r="BF515" s="341"/>
      <c r="BG515" s="402"/>
      <c r="BH515" s="403"/>
      <c r="BI515" s="405"/>
      <c r="BJ515" s="405"/>
      <c r="BK515" s="405"/>
      <c r="BL515" s="405"/>
      <c r="BM515" s="514"/>
    </row>
    <row r="516" ht="18.75" customHeight="1">
      <c r="A516" s="336" t="str">
        <f t="shared" si="12"/>
        <v/>
      </c>
      <c r="B516" s="506"/>
      <c r="C516" s="559"/>
      <c r="D516" s="560" t="str">
        <f t="shared" si="13"/>
        <v/>
      </c>
      <c r="E516" s="401"/>
      <c r="F516" s="394"/>
      <c r="G516" s="341" t="str">
        <f t="array" ref="G516">IF(C516="","",XLOOKUP(C516,'Master Data'!K:K,'Master Data'!N:N,"Input in Master Data",0,1))</f>
        <v/>
      </c>
      <c r="H516" s="341" t="str">
        <f t="array" ref="H516">IF(C516="","",XLOOKUP(C516,'Master Data'!K:K,'Master Data'!O:O,"Input in Master Data",0,1))</f>
        <v/>
      </c>
      <c r="I516" s="341" t="str">
        <f t="array" ref="I516">if(U516="","",XLOOKUP(U516,Master[Company],Master[Blow],"Unknown",0,1))</f>
        <v/>
      </c>
      <c r="J516" s="341" t="str">
        <f t="array" ref="J516">if(U516="","",XLOOKUP(U516,Master[Company],Master[Pigging],"Unknown",0,1))</f>
        <v/>
      </c>
      <c r="K516" s="341" t="str">
        <f t="array" ref="K516">if(U516="","",XLOOKUP(U516,Master[Company],Master[Load Method],"Unknown",0,1))</f>
        <v/>
      </c>
      <c r="L516" s="341" t="str">
        <f t="array" ref="L516">if(U516="","",XLOOKUP(U516,Master[Company],Master[Line Distance],"Unknown",0,1))</f>
        <v/>
      </c>
      <c r="M516" s="394"/>
      <c r="N516" s="341"/>
      <c r="O516" s="341"/>
      <c r="P516" s="341" t="str">
        <f t="array" ref="P516">if(U516="","",XLOOKUP(U516,Master[Company],Master[Terms],"NA",0,1))</f>
        <v/>
      </c>
      <c r="Q516" s="341" t="str">
        <f t="shared" si="14"/>
        <v/>
      </c>
      <c r="R516" s="341" t="str">
        <f t="array" ref="R516">if(U516="","",XLOOKUP(U516,Master[Company],Master[Group],"NA",0,1))</f>
        <v/>
      </c>
      <c r="S516" s="341" t="str">
        <f t="array" ref="S516">if(U516="","",XLOOKUP(U516,Master[Company],Master[Loading Location],"NA",0,1))</f>
        <v/>
      </c>
      <c r="T516" s="341" t="str">
        <f t="array" ref="T516">if(U516="","",XLOOKUP(U516,Master[Company],Master[Acronym],"NA",0,1))</f>
        <v/>
      </c>
      <c r="U516" s="341"/>
      <c r="V516" s="342"/>
      <c r="W516" s="342"/>
      <c r="X516" s="341"/>
      <c r="Y516" s="341" t="str">
        <f t="shared" si="11"/>
        <v/>
      </c>
      <c r="Z516" s="341"/>
      <c r="AA516" s="341"/>
      <c r="AB516" s="341"/>
      <c r="AC516" s="401"/>
      <c r="AD516" s="563"/>
      <c r="AE516" s="564"/>
      <c r="AF516" s="564"/>
      <c r="AG516" s="564"/>
      <c r="AH516" s="564"/>
      <c r="AI516" s="564"/>
      <c r="AJ516" s="564"/>
      <c r="AK516" s="565"/>
      <c r="AL516" s="564"/>
      <c r="AM516" s="564"/>
      <c r="AN516" s="564"/>
      <c r="AO516" s="564"/>
      <c r="AP516" s="564"/>
      <c r="AQ516" s="564"/>
      <c r="AR516" s="564"/>
      <c r="AS516" s="564"/>
      <c r="AT516" s="394"/>
      <c r="AU516" s="306"/>
      <c r="AV516" s="306"/>
      <c r="AW516" s="394"/>
      <c r="AX516" s="401"/>
      <c r="AY516" s="341"/>
      <c r="AZ516" s="341"/>
      <c r="BA516" s="341"/>
      <c r="BB516" s="341"/>
      <c r="BC516" s="393"/>
      <c r="BD516" s="341"/>
      <c r="BE516" s="341"/>
      <c r="BF516" s="341"/>
      <c r="BG516" s="402"/>
      <c r="BH516" s="403"/>
      <c r="BI516" s="405"/>
      <c r="BJ516" s="405"/>
      <c r="BK516" s="405"/>
      <c r="BL516" s="405"/>
      <c r="BM516" s="514"/>
    </row>
    <row r="517" ht="18.75" customHeight="1">
      <c r="A517" s="336" t="str">
        <f t="shared" si="12"/>
        <v/>
      </c>
      <c r="B517" s="506"/>
      <c r="C517" s="559"/>
      <c r="D517" s="560" t="str">
        <f t="shared" si="13"/>
        <v/>
      </c>
      <c r="E517" s="401"/>
      <c r="F517" s="394"/>
      <c r="G517" s="341" t="str">
        <f t="array" ref="G517">IF(C517="","",XLOOKUP(C517,'Master Data'!K:K,'Master Data'!N:N,"Input in Master Data",0,1))</f>
        <v/>
      </c>
      <c r="H517" s="341" t="str">
        <f t="array" ref="H517">IF(C517="","",XLOOKUP(C517,'Master Data'!K:K,'Master Data'!O:O,"Input in Master Data",0,1))</f>
        <v/>
      </c>
      <c r="I517" s="341" t="str">
        <f t="array" ref="I517">if(U517="","",XLOOKUP(U517,Master[Company],Master[Blow],"Unknown",0,1))</f>
        <v/>
      </c>
      <c r="J517" s="341" t="str">
        <f t="array" ref="J517">if(U517="","",XLOOKUP(U517,Master[Company],Master[Pigging],"Unknown",0,1))</f>
        <v/>
      </c>
      <c r="K517" s="341" t="str">
        <f t="array" ref="K517">if(U517="","",XLOOKUP(U517,Master[Company],Master[Load Method],"Unknown",0,1))</f>
        <v/>
      </c>
      <c r="L517" s="341" t="str">
        <f t="array" ref="L517">if(U517="","",XLOOKUP(U517,Master[Company],Master[Line Distance],"Unknown",0,1))</f>
        <v/>
      </c>
      <c r="M517" s="394"/>
      <c r="N517" s="341"/>
      <c r="O517" s="341"/>
      <c r="P517" s="341" t="str">
        <f t="array" ref="P517">if(U517="","",XLOOKUP(U517,Master[Company],Master[Terms],"NA",0,1))</f>
        <v/>
      </c>
      <c r="Q517" s="341" t="str">
        <f t="shared" si="14"/>
        <v/>
      </c>
      <c r="R517" s="341" t="str">
        <f t="array" ref="R517">if(U517="","",XLOOKUP(U517,Master[Company],Master[Group],"NA",0,1))</f>
        <v/>
      </c>
      <c r="S517" s="341" t="str">
        <f t="array" ref="S517">if(U517="","",XLOOKUP(U517,Master[Company],Master[Loading Location],"NA",0,1))</f>
        <v/>
      </c>
      <c r="T517" s="341" t="str">
        <f t="array" ref="T517">if(U517="","",XLOOKUP(U517,Master[Company],Master[Acronym],"NA",0,1))</f>
        <v/>
      </c>
      <c r="U517" s="341"/>
      <c r="V517" s="342"/>
      <c r="W517" s="342"/>
      <c r="X517" s="341"/>
      <c r="Y517" s="341" t="str">
        <f t="shared" si="11"/>
        <v/>
      </c>
      <c r="Z517" s="341"/>
      <c r="AA517" s="341"/>
      <c r="AB517" s="341"/>
      <c r="AC517" s="401"/>
      <c r="AD517" s="563"/>
      <c r="AE517" s="564"/>
      <c r="AF517" s="564"/>
      <c r="AG517" s="564"/>
      <c r="AH517" s="564"/>
      <c r="AI517" s="564"/>
      <c r="AJ517" s="564"/>
      <c r="AK517" s="565"/>
      <c r="AL517" s="564"/>
      <c r="AM517" s="564"/>
      <c r="AN517" s="564"/>
      <c r="AO517" s="564"/>
      <c r="AP517" s="564"/>
      <c r="AQ517" s="564"/>
      <c r="AR517" s="564"/>
      <c r="AS517" s="564"/>
      <c r="AT517" s="394"/>
      <c r="AU517" s="306"/>
      <c r="AV517" s="306"/>
      <c r="AW517" s="394"/>
      <c r="AX517" s="401"/>
      <c r="AY517" s="341"/>
      <c r="AZ517" s="341"/>
      <c r="BA517" s="341"/>
      <c r="BB517" s="341"/>
      <c r="BC517" s="393"/>
      <c r="BD517" s="341"/>
      <c r="BE517" s="341"/>
      <c r="BF517" s="341"/>
      <c r="BG517" s="402"/>
      <c r="BH517" s="403"/>
      <c r="BI517" s="405"/>
      <c r="BJ517" s="405"/>
      <c r="BK517" s="405"/>
      <c r="BL517" s="405"/>
      <c r="BM517" s="514"/>
    </row>
    <row r="518" ht="18.75" customHeight="1">
      <c r="A518" s="336" t="str">
        <f t="shared" si="12"/>
        <v/>
      </c>
      <c r="B518" s="506"/>
      <c r="C518" s="559"/>
      <c r="D518" s="560" t="str">
        <f t="shared" si="13"/>
        <v/>
      </c>
      <c r="E518" s="401"/>
      <c r="F518" s="394"/>
      <c r="G518" s="341" t="str">
        <f t="array" ref="G518">IF(C518="","",XLOOKUP(C518,'Master Data'!K:K,'Master Data'!N:N,"Input in Master Data",0,1))</f>
        <v/>
      </c>
      <c r="H518" s="341" t="str">
        <f t="array" ref="H518">IF(C518="","",XLOOKUP(C518,'Master Data'!K:K,'Master Data'!O:O,"Input in Master Data",0,1))</f>
        <v/>
      </c>
      <c r="I518" s="341" t="str">
        <f t="array" ref="I518">if(U518="","",XLOOKUP(U518,Master[Company],Master[Blow],"Unknown",0,1))</f>
        <v/>
      </c>
      <c r="J518" s="341" t="str">
        <f t="array" ref="J518">if(U518="","",XLOOKUP(U518,Master[Company],Master[Pigging],"Unknown",0,1))</f>
        <v/>
      </c>
      <c r="K518" s="341" t="str">
        <f t="array" ref="K518">if(U518="","",XLOOKUP(U518,Master[Company],Master[Load Method],"Unknown",0,1))</f>
        <v/>
      </c>
      <c r="L518" s="341" t="str">
        <f t="array" ref="L518">if(U518="","",XLOOKUP(U518,Master[Company],Master[Line Distance],"Unknown",0,1))</f>
        <v/>
      </c>
      <c r="M518" s="394"/>
      <c r="N518" s="341"/>
      <c r="O518" s="341"/>
      <c r="P518" s="341" t="str">
        <f t="array" ref="P518">if(U518="","",XLOOKUP(U518,Master[Company],Master[Terms],"NA",0,1))</f>
        <v/>
      </c>
      <c r="Q518" s="341" t="str">
        <f t="shared" si="14"/>
        <v/>
      </c>
      <c r="R518" s="341" t="str">
        <f t="array" ref="R518">if(U518="","",XLOOKUP(U518,Master[Company],Master[Group],"NA",0,1))</f>
        <v/>
      </c>
      <c r="S518" s="341" t="str">
        <f t="array" ref="S518">if(U518="","",XLOOKUP(U518,Master[Company],Master[Loading Location],"NA",0,1))</f>
        <v/>
      </c>
      <c r="T518" s="341" t="str">
        <f t="array" ref="T518">if(U518="","",XLOOKUP(U518,Master[Company],Master[Acronym],"NA",0,1))</f>
        <v/>
      </c>
      <c r="U518" s="341"/>
      <c r="V518" s="342"/>
      <c r="W518" s="342"/>
      <c r="X518" s="341"/>
      <c r="Y518" s="341" t="str">
        <f t="shared" si="11"/>
        <v/>
      </c>
      <c r="Z518" s="341"/>
      <c r="AA518" s="341"/>
      <c r="AB518" s="341"/>
      <c r="AC518" s="401"/>
      <c r="AD518" s="563"/>
      <c r="AE518" s="564"/>
      <c r="AF518" s="564"/>
      <c r="AG518" s="564"/>
      <c r="AH518" s="564"/>
      <c r="AI518" s="564"/>
      <c r="AJ518" s="564"/>
      <c r="AK518" s="565"/>
      <c r="AL518" s="564"/>
      <c r="AM518" s="564"/>
      <c r="AN518" s="564"/>
      <c r="AO518" s="564"/>
      <c r="AP518" s="564"/>
      <c r="AQ518" s="564"/>
      <c r="AR518" s="564"/>
      <c r="AS518" s="564"/>
      <c r="AT518" s="394"/>
      <c r="AU518" s="306"/>
      <c r="AV518" s="306"/>
      <c r="AW518" s="394"/>
      <c r="AX518" s="401"/>
      <c r="AY518" s="341"/>
      <c r="AZ518" s="341"/>
      <c r="BA518" s="341"/>
      <c r="BB518" s="341"/>
      <c r="BC518" s="393"/>
      <c r="BD518" s="341"/>
      <c r="BE518" s="341"/>
      <c r="BF518" s="341"/>
      <c r="BG518" s="402"/>
      <c r="BH518" s="403"/>
      <c r="BI518" s="405"/>
      <c r="BJ518" s="405"/>
      <c r="BK518" s="405"/>
      <c r="BL518" s="405"/>
      <c r="BM518" s="514"/>
    </row>
    <row r="519" ht="18.75" customHeight="1">
      <c r="A519" s="336" t="str">
        <f t="shared" si="12"/>
        <v/>
      </c>
      <c r="B519" s="506"/>
      <c r="C519" s="559"/>
      <c r="D519" s="560" t="str">
        <f t="shared" si="13"/>
        <v/>
      </c>
      <c r="E519" s="401"/>
      <c r="F519" s="394"/>
      <c r="G519" s="341" t="str">
        <f t="array" ref="G519">IF(C519="","",XLOOKUP(C519,'Master Data'!K:K,'Master Data'!N:N,"Input in Master Data",0,1))</f>
        <v/>
      </c>
      <c r="H519" s="341" t="str">
        <f t="array" ref="H519">IF(C519="","",XLOOKUP(C519,'Master Data'!K:K,'Master Data'!O:O,"Input in Master Data",0,1))</f>
        <v/>
      </c>
      <c r="I519" s="341" t="str">
        <f t="array" ref="I519">if(U519="","",XLOOKUP(U519,Master[Company],Master[Blow],"Unknown",0,1))</f>
        <v/>
      </c>
      <c r="J519" s="341" t="str">
        <f t="array" ref="J519">if(U519="","",XLOOKUP(U519,Master[Company],Master[Pigging],"Unknown",0,1))</f>
        <v/>
      </c>
      <c r="K519" s="341" t="str">
        <f t="array" ref="K519">if(U519="","",XLOOKUP(U519,Master[Company],Master[Load Method],"Unknown",0,1))</f>
        <v/>
      </c>
      <c r="L519" s="341" t="str">
        <f t="array" ref="L519">if(U519="","",XLOOKUP(U519,Master[Company],Master[Line Distance],"Unknown",0,1))</f>
        <v/>
      </c>
      <c r="M519" s="394"/>
      <c r="N519" s="341"/>
      <c r="O519" s="341"/>
      <c r="P519" s="341" t="str">
        <f t="array" ref="P519">if(U519="","",XLOOKUP(U519,Master[Company],Master[Terms],"NA",0,1))</f>
        <v/>
      </c>
      <c r="Q519" s="341" t="str">
        <f t="shared" si="14"/>
        <v/>
      </c>
      <c r="R519" s="341" t="str">
        <f t="array" ref="R519">if(U519="","",XLOOKUP(U519,Master[Company],Master[Group],"NA",0,1))</f>
        <v/>
      </c>
      <c r="S519" s="341" t="str">
        <f t="array" ref="S519">if(U519="","",XLOOKUP(U519,Master[Company],Master[Loading Location],"NA",0,1))</f>
        <v/>
      </c>
      <c r="T519" s="341" t="str">
        <f t="array" ref="T519">if(U519="","",XLOOKUP(U519,Master[Company],Master[Acronym],"NA",0,1))</f>
        <v/>
      </c>
      <c r="U519" s="341"/>
      <c r="V519" s="342"/>
      <c r="W519" s="342"/>
      <c r="X519" s="341"/>
      <c r="Y519" s="341" t="str">
        <f t="shared" si="11"/>
        <v/>
      </c>
      <c r="Z519" s="341"/>
      <c r="AA519" s="341"/>
      <c r="AB519" s="341"/>
      <c r="AC519" s="401"/>
      <c r="AD519" s="563"/>
      <c r="AE519" s="564"/>
      <c r="AF519" s="564"/>
      <c r="AG519" s="564"/>
      <c r="AH519" s="564"/>
      <c r="AI519" s="564"/>
      <c r="AJ519" s="564"/>
      <c r="AK519" s="565"/>
      <c r="AL519" s="564"/>
      <c r="AM519" s="564"/>
      <c r="AN519" s="564"/>
      <c r="AO519" s="564"/>
      <c r="AP519" s="564"/>
      <c r="AQ519" s="564"/>
      <c r="AR519" s="564"/>
      <c r="AS519" s="564"/>
      <c r="AT519" s="394"/>
      <c r="AU519" s="306"/>
      <c r="AV519" s="306"/>
      <c r="AW519" s="394"/>
      <c r="AX519" s="401"/>
      <c r="AY519" s="341"/>
      <c r="AZ519" s="341"/>
      <c r="BA519" s="341"/>
      <c r="BB519" s="341"/>
      <c r="BC519" s="393"/>
      <c r="BD519" s="341"/>
      <c r="BE519" s="341"/>
      <c r="BF519" s="341"/>
      <c r="BG519" s="402"/>
      <c r="BH519" s="403"/>
      <c r="BI519" s="405"/>
      <c r="BJ519" s="405"/>
      <c r="BK519" s="405"/>
      <c r="BL519" s="405"/>
      <c r="BM519" s="514"/>
    </row>
    <row r="520" ht="18.75" customHeight="1">
      <c r="A520" s="336" t="str">
        <f t="shared" si="12"/>
        <v/>
      </c>
      <c r="B520" s="506"/>
      <c r="C520" s="559"/>
      <c r="D520" s="560" t="str">
        <f t="shared" si="13"/>
        <v/>
      </c>
      <c r="E520" s="401"/>
      <c r="F520" s="394"/>
      <c r="G520" s="341" t="str">
        <f t="array" ref="G520">IF(C520="","",XLOOKUP(C520,'Master Data'!K:K,'Master Data'!N:N,"Input in Master Data",0,1))</f>
        <v/>
      </c>
      <c r="H520" s="341" t="str">
        <f t="array" ref="H520">IF(C520="","",XLOOKUP(C520,'Master Data'!K:K,'Master Data'!O:O,"Input in Master Data",0,1))</f>
        <v/>
      </c>
      <c r="I520" s="341" t="str">
        <f t="array" ref="I520">if(U520="","",XLOOKUP(U520,Master[Company],Master[Blow],"Unknown",0,1))</f>
        <v/>
      </c>
      <c r="J520" s="341" t="str">
        <f t="array" ref="J520">if(U520="","",XLOOKUP(U520,Master[Company],Master[Pigging],"Unknown",0,1))</f>
        <v/>
      </c>
      <c r="K520" s="341" t="str">
        <f t="array" ref="K520">if(U520="","",XLOOKUP(U520,Master[Company],Master[Load Method],"Unknown",0,1))</f>
        <v/>
      </c>
      <c r="L520" s="341" t="str">
        <f t="array" ref="L520">if(U520="","",XLOOKUP(U520,Master[Company],Master[Line Distance],"Unknown",0,1))</f>
        <v/>
      </c>
      <c r="M520" s="394"/>
      <c r="N520" s="341"/>
      <c r="O520" s="341"/>
      <c r="P520" s="341" t="str">
        <f t="array" ref="P520">if(U520="","",XLOOKUP(U520,Master[Company],Master[Terms],"NA",0,1))</f>
        <v/>
      </c>
      <c r="Q520" s="341" t="str">
        <f t="shared" si="14"/>
        <v/>
      </c>
      <c r="R520" s="341" t="str">
        <f t="array" ref="R520">if(U520="","",XLOOKUP(U520,Master[Company],Master[Group],"NA",0,1))</f>
        <v/>
      </c>
      <c r="S520" s="341" t="str">
        <f t="array" ref="S520">if(U520="","",XLOOKUP(U520,Master[Company],Master[Loading Location],"NA",0,1))</f>
        <v/>
      </c>
      <c r="T520" s="341" t="str">
        <f t="array" ref="T520">if(U520="","",XLOOKUP(U520,Master[Company],Master[Acronym],"NA",0,1))</f>
        <v/>
      </c>
      <c r="U520" s="341"/>
      <c r="V520" s="342"/>
      <c r="W520" s="342"/>
      <c r="X520" s="341"/>
      <c r="Y520" s="341" t="str">
        <f t="shared" si="11"/>
        <v/>
      </c>
      <c r="Z520" s="341"/>
      <c r="AA520" s="341"/>
      <c r="AB520" s="341"/>
      <c r="AC520" s="401"/>
      <c r="AD520" s="563"/>
      <c r="AE520" s="564"/>
      <c r="AF520" s="564"/>
      <c r="AG520" s="564"/>
      <c r="AH520" s="564"/>
      <c r="AI520" s="564"/>
      <c r="AJ520" s="564"/>
      <c r="AK520" s="565"/>
      <c r="AL520" s="564"/>
      <c r="AM520" s="564"/>
      <c r="AN520" s="564"/>
      <c r="AO520" s="564"/>
      <c r="AP520" s="564"/>
      <c r="AQ520" s="564"/>
      <c r="AR520" s="564"/>
      <c r="AS520" s="564"/>
      <c r="AT520" s="394"/>
      <c r="AU520" s="306"/>
      <c r="AV520" s="306"/>
      <c r="AW520" s="394"/>
      <c r="AX520" s="401"/>
      <c r="AY520" s="341"/>
      <c r="AZ520" s="341"/>
      <c r="BA520" s="341"/>
      <c r="BB520" s="341"/>
      <c r="BC520" s="393"/>
      <c r="BD520" s="341"/>
      <c r="BE520" s="341"/>
      <c r="BF520" s="341"/>
      <c r="BG520" s="402"/>
      <c r="BH520" s="403"/>
      <c r="BI520" s="405"/>
      <c r="BJ520" s="405"/>
      <c r="BK520" s="405"/>
      <c r="BL520" s="405"/>
      <c r="BM520" s="514"/>
    </row>
    <row r="521" ht="18.75" customHeight="1">
      <c r="A521" s="336" t="str">
        <f t="shared" si="12"/>
        <v/>
      </c>
      <c r="B521" s="506"/>
      <c r="C521" s="559"/>
      <c r="D521" s="560" t="str">
        <f t="shared" si="13"/>
        <v/>
      </c>
      <c r="E521" s="401"/>
      <c r="F521" s="394"/>
      <c r="G521" s="341" t="str">
        <f t="array" ref="G521">IF(C521="","",XLOOKUP(C521,'Master Data'!K:K,'Master Data'!N:N,"Input in Master Data",0,1))</f>
        <v/>
      </c>
      <c r="H521" s="341" t="str">
        <f t="array" ref="H521">IF(C521="","",XLOOKUP(C521,'Master Data'!K:K,'Master Data'!O:O,"Input in Master Data",0,1))</f>
        <v/>
      </c>
      <c r="I521" s="341" t="str">
        <f t="array" ref="I521">if(U521="","",XLOOKUP(U521,Master[Company],Master[Blow],"Unknown",0,1))</f>
        <v/>
      </c>
      <c r="J521" s="341" t="str">
        <f t="array" ref="J521">if(U521="","",XLOOKUP(U521,Master[Company],Master[Pigging],"Unknown",0,1))</f>
        <v/>
      </c>
      <c r="K521" s="341" t="str">
        <f t="array" ref="K521">if(U521="","",XLOOKUP(U521,Master[Company],Master[Load Method],"Unknown",0,1))</f>
        <v/>
      </c>
      <c r="L521" s="341" t="str">
        <f t="array" ref="L521">if(U521="","",XLOOKUP(U521,Master[Company],Master[Line Distance],"Unknown",0,1))</f>
        <v/>
      </c>
      <c r="M521" s="394"/>
      <c r="N521" s="341"/>
      <c r="O521" s="341"/>
      <c r="P521" s="341" t="str">
        <f t="array" ref="P521">if(U521="","",XLOOKUP(U521,Master[Company],Master[Terms],"NA",0,1))</f>
        <v/>
      </c>
      <c r="Q521" s="341" t="str">
        <f t="shared" si="14"/>
        <v/>
      </c>
      <c r="R521" s="341" t="str">
        <f t="array" ref="R521">if(U521="","",XLOOKUP(U521,Master[Company],Master[Group],"NA",0,1))</f>
        <v/>
      </c>
      <c r="S521" s="341" t="str">
        <f t="array" ref="S521">if(U521="","",XLOOKUP(U521,Master[Company],Master[Loading Location],"NA",0,1))</f>
        <v/>
      </c>
      <c r="T521" s="341" t="str">
        <f t="array" ref="T521">if(U521="","",XLOOKUP(U521,Master[Company],Master[Acronym],"NA",0,1))</f>
        <v/>
      </c>
      <c r="U521" s="341"/>
      <c r="V521" s="342"/>
      <c r="W521" s="342"/>
      <c r="X521" s="341"/>
      <c r="Y521" s="341" t="str">
        <f t="shared" si="11"/>
        <v/>
      </c>
      <c r="Z521" s="341"/>
      <c r="AA521" s="341"/>
      <c r="AB521" s="341"/>
      <c r="AC521" s="401"/>
      <c r="AD521" s="563"/>
      <c r="AE521" s="564"/>
      <c r="AF521" s="564"/>
      <c r="AG521" s="564"/>
      <c r="AH521" s="564"/>
      <c r="AI521" s="564"/>
      <c r="AJ521" s="564"/>
      <c r="AK521" s="565"/>
      <c r="AL521" s="564"/>
      <c r="AM521" s="564"/>
      <c r="AN521" s="564"/>
      <c r="AO521" s="564"/>
      <c r="AP521" s="564"/>
      <c r="AQ521" s="564"/>
      <c r="AR521" s="564"/>
      <c r="AS521" s="564"/>
      <c r="AT521" s="394"/>
      <c r="AU521" s="306"/>
      <c r="AV521" s="306"/>
      <c r="AW521" s="394"/>
      <c r="AX521" s="401"/>
      <c r="AY521" s="341"/>
      <c r="AZ521" s="341"/>
      <c r="BA521" s="341"/>
      <c r="BB521" s="341"/>
      <c r="BC521" s="393"/>
      <c r="BD521" s="341"/>
      <c r="BE521" s="341"/>
      <c r="BF521" s="341"/>
      <c r="BG521" s="402"/>
      <c r="BH521" s="403"/>
      <c r="BI521" s="405"/>
      <c r="BJ521" s="405"/>
      <c r="BK521" s="405"/>
      <c r="BL521" s="405"/>
      <c r="BM521" s="514"/>
    </row>
    <row r="522" ht="18.75" customHeight="1">
      <c r="A522" s="336" t="str">
        <f t="shared" si="12"/>
        <v/>
      </c>
      <c r="B522" s="506"/>
      <c r="C522" s="559"/>
      <c r="D522" s="560" t="str">
        <f t="shared" si="13"/>
        <v/>
      </c>
      <c r="E522" s="401"/>
      <c r="F522" s="394"/>
      <c r="G522" s="341" t="str">
        <f t="array" ref="G522">IF(C522="","",XLOOKUP(C522,'Master Data'!K:K,'Master Data'!N:N,"Input in Master Data",0,1))</f>
        <v/>
      </c>
      <c r="H522" s="341" t="str">
        <f t="array" ref="H522">IF(C522="","",XLOOKUP(C522,'Master Data'!K:K,'Master Data'!O:O,"Input in Master Data",0,1))</f>
        <v/>
      </c>
      <c r="I522" s="341" t="str">
        <f t="array" ref="I522">if(U522="","",XLOOKUP(U522,Master[Company],Master[Blow],"Unknown",0,1))</f>
        <v/>
      </c>
      <c r="J522" s="341" t="str">
        <f t="array" ref="J522">if(U522="","",XLOOKUP(U522,Master[Company],Master[Pigging],"Unknown",0,1))</f>
        <v/>
      </c>
      <c r="K522" s="341" t="str">
        <f t="array" ref="K522">if(U522="","",XLOOKUP(U522,Master[Company],Master[Load Method],"Unknown",0,1))</f>
        <v/>
      </c>
      <c r="L522" s="341" t="str">
        <f t="array" ref="L522">if(U522="","",XLOOKUP(U522,Master[Company],Master[Line Distance],"Unknown",0,1))</f>
        <v/>
      </c>
      <c r="M522" s="394"/>
      <c r="N522" s="341"/>
      <c r="O522" s="341"/>
      <c r="P522" s="341" t="str">
        <f t="array" ref="P522">if(U522="","",XLOOKUP(U522,Master[Company],Master[Terms],"NA",0,1))</f>
        <v/>
      </c>
      <c r="Q522" s="341" t="str">
        <f t="shared" si="14"/>
        <v/>
      </c>
      <c r="R522" s="341" t="str">
        <f t="array" ref="R522">if(U522="","",XLOOKUP(U522,Master[Company],Master[Group],"NA",0,1))</f>
        <v/>
      </c>
      <c r="S522" s="341" t="str">
        <f t="array" ref="S522">if(U522="","",XLOOKUP(U522,Master[Company],Master[Loading Location],"NA",0,1))</f>
        <v/>
      </c>
      <c r="T522" s="341" t="str">
        <f t="array" ref="T522">if(U522="","",XLOOKUP(U522,Master[Company],Master[Acronym],"NA",0,1))</f>
        <v/>
      </c>
      <c r="U522" s="341"/>
      <c r="V522" s="342"/>
      <c r="W522" s="342"/>
      <c r="X522" s="341"/>
      <c r="Y522" s="341" t="str">
        <f t="shared" si="11"/>
        <v/>
      </c>
      <c r="Z522" s="341"/>
      <c r="AA522" s="341"/>
      <c r="AB522" s="341"/>
      <c r="AC522" s="401"/>
      <c r="AD522" s="563"/>
      <c r="AE522" s="564"/>
      <c r="AF522" s="564"/>
      <c r="AG522" s="564"/>
      <c r="AH522" s="564"/>
      <c r="AI522" s="564"/>
      <c r="AJ522" s="564"/>
      <c r="AK522" s="565"/>
      <c r="AL522" s="564"/>
      <c r="AM522" s="564"/>
      <c r="AN522" s="564"/>
      <c r="AO522" s="564"/>
      <c r="AP522" s="564"/>
      <c r="AQ522" s="564"/>
      <c r="AR522" s="564"/>
      <c r="AS522" s="564"/>
      <c r="AT522" s="394"/>
      <c r="AU522" s="306"/>
      <c r="AV522" s="306"/>
      <c r="AW522" s="394"/>
      <c r="AX522" s="401"/>
      <c r="AY522" s="341"/>
      <c r="AZ522" s="341"/>
      <c r="BA522" s="341"/>
      <c r="BB522" s="341"/>
      <c r="BC522" s="393"/>
      <c r="BD522" s="341"/>
      <c r="BE522" s="341"/>
      <c r="BF522" s="341"/>
      <c r="BG522" s="402"/>
      <c r="BH522" s="403"/>
      <c r="BI522" s="405"/>
      <c r="BJ522" s="405"/>
      <c r="BK522" s="405"/>
      <c r="BL522" s="405"/>
      <c r="BM522" s="514"/>
    </row>
    <row r="523" ht="18.75" customHeight="1">
      <c r="A523" s="336" t="str">
        <f t="shared" si="12"/>
        <v/>
      </c>
      <c r="B523" s="506"/>
      <c r="C523" s="559"/>
      <c r="D523" s="560" t="str">
        <f t="shared" si="13"/>
        <v/>
      </c>
      <c r="E523" s="401"/>
      <c r="F523" s="394"/>
      <c r="G523" s="341" t="str">
        <f t="array" ref="G523">IF(C523="","",XLOOKUP(C523,'Master Data'!K:K,'Master Data'!N:N,"Input in Master Data",0,1))</f>
        <v/>
      </c>
      <c r="H523" s="341" t="str">
        <f t="array" ref="H523">IF(C523="","",XLOOKUP(C523,'Master Data'!K:K,'Master Data'!O:O,"Input in Master Data",0,1))</f>
        <v/>
      </c>
      <c r="I523" s="341" t="str">
        <f t="array" ref="I523">if(U523="","",XLOOKUP(U523,Master[Company],Master[Blow],"Unknown",0,1))</f>
        <v/>
      </c>
      <c r="J523" s="341" t="str">
        <f t="array" ref="J523">if(U523="","",XLOOKUP(U523,Master[Company],Master[Pigging],"Unknown",0,1))</f>
        <v/>
      </c>
      <c r="K523" s="341" t="str">
        <f t="array" ref="K523">if(U523="","",XLOOKUP(U523,Master[Company],Master[Load Method],"Unknown",0,1))</f>
        <v/>
      </c>
      <c r="L523" s="341" t="str">
        <f t="array" ref="L523">if(U523="","",XLOOKUP(U523,Master[Company],Master[Line Distance],"Unknown",0,1))</f>
        <v/>
      </c>
      <c r="M523" s="394"/>
      <c r="N523" s="341"/>
      <c r="O523" s="341"/>
      <c r="P523" s="341" t="str">
        <f t="array" ref="P523">if(U523="","",XLOOKUP(U523,Master[Company],Master[Terms],"NA",0,1))</f>
        <v/>
      </c>
      <c r="Q523" s="341" t="str">
        <f t="shared" si="14"/>
        <v/>
      </c>
      <c r="R523" s="341" t="str">
        <f t="array" ref="R523">if(U523="","",XLOOKUP(U523,Master[Company],Master[Group],"NA",0,1))</f>
        <v/>
      </c>
      <c r="S523" s="341" t="str">
        <f t="array" ref="S523">if(U523="","",XLOOKUP(U523,Master[Company],Master[Loading Location],"NA",0,1))</f>
        <v/>
      </c>
      <c r="T523" s="341" t="str">
        <f t="array" ref="T523">if(U523="","",XLOOKUP(U523,Master[Company],Master[Acronym],"NA",0,1))</f>
        <v/>
      </c>
      <c r="U523" s="341"/>
      <c r="V523" s="342"/>
      <c r="W523" s="342"/>
      <c r="X523" s="341"/>
      <c r="Y523" s="341" t="str">
        <f t="shared" si="11"/>
        <v/>
      </c>
      <c r="Z523" s="341"/>
      <c r="AA523" s="341"/>
      <c r="AB523" s="341"/>
      <c r="AC523" s="401"/>
      <c r="AD523" s="563"/>
      <c r="AE523" s="564"/>
      <c r="AF523" s="564"/>
      <c r="AG523" s="564"/>
      <c r="AH523" s="564"/>
      <c r="AI523" s="564"/>
      <c r="AJ523" s="564"/>
      <c r="AK523" s="565"/>
      <c r="AL523" s="564"/>
      <c r="AM523" s="564"/>
      <c r="AN523" s="564"/>
      <c r="AO523" s="564"/>
      <c r="AP523" s="564"/>
      <c r="AQ523" s="564"/>
      <c r="AR523" s="564"/>
      <c r="AS523" s="564"/>
      <c r="AT523" s="394"/>
      <c r="AU523" s="306"/>
      <c r="AV523" s="306"/>
      <c r="AW523" s="394"/>
      <c r="AX523" s="401"/>
      <c r="AY523" s="341"/>
      <c r="AZ523" s="341"/>
      <c r="BA523" s="341"/>
      <c r="BB523" s="341"/>
      <c r="BC523" s="393"/>
      <c r="BD523" s="341"/>
      <c r="BE523" s="341"/>
      <c r="BF523" s="341"/>
      <c r="BG523" s="402"/>
      <c r="BH523" s="403"/>
      <c r="BI523" s="405"/>
      <c r="BJ523" s="405"/>
      <c r="BK523" s="405"/>
      <c r="BL523" s="405"/>
      <c r="BM523" s="514"/>
    </row>
    <row r="524" ht="18.75" customHeight="1">
      <c r="A524" s="336" t="str">
        <f t="shared" si="12"/>
        <v/>
      </c>
      <c r="B524" s="506"/>
      <c r="C524" s="559"/>
      <c r="D524" s="560" t="str">
        <f t="shared" si="13"/>
        <v/>
      </c>
      <c r="E524" s="401"/>
      <c r="F524" s="394"/>
      <c r="G524" s="341" t="str">
        <f t="array" ref="G524">IF(C524="","",XLOOKUP(C524,'Master Data'!K:K,'Master Data'!N:N,"Input in Master Data",0,1))</f>
        <v/>
      </c>
      <c r="H524" s="341" t="str">
        <f t="array" ref="H524">IF(C524="","",XLOOKUP(C524,'Master Data'!K:K,'Master Data'!O:O,"Input in Master Data",0,1))</f>
        <v/>
      </c>
      <c r="I524" s="341" t="str">
        <f t="array" ref="I524">if(U524="","",XLOOKUP(U524,Master[Company],Master[Blow],"Unknown",0,1))</f>
        <v/>
      </c>
      <c r="J524" s="341" t="str">
        <f t="array" ref="J524">if(U524="","",XLOOKUP(U524,Master[Company],Master[Pigging],"Unknown",0,1))</f>
        <v/>
      </c>
      <c r="K524" s="341" t="str">
        <f t="array" ref="K524">if(U524="","",XLOOKUP(U524,Master[Company],Master[Load Method],"Unknown",0,1))</f>
        <v/>
      </c>
      <c r="L524" s="341" t="str">
        <f t="array" ref="L524">if(U524="","",XLOOKUP(U524,Master[Company],Master[Line Distance],"Unknown",0,1))</f>
        <v/>
      </c>
      <c r="M524" s="394"/>
      <c r="N524" s="341"/>
      <c r="O524" s="341"/>
      <c r="P524" s="341" t="str">
        <f t="array" ref="P524">if(U524="","",XLOOKUP(U524,Master[Company],Master[Terms],"NA",0,1))</f>
        <v/>
      </c>
      <c r="Q524" s="341" t="str">
        <f t="shared" si="14"/>
        <v/>
      </c>
      <c r="R524" s="341" t="str">
        <f t="array" ref="R524">if(U524="","",XLOOKUP(U524,Master[Company],Master[Group],"NA",0,1))</f>
        <v/>
      </c>
      <c r="S524" s="341" t="str">
        <f t="array" ref="S524">if(U524="","",XLOOKUP(U524,Master[Company],Master[Loading Location],"NA",0,1))</f>
        <v/>
      </c>
      <c r="T524" s="341" t="str">
        <f t="array" ref="T524">if(U524="","",XLOOKUP(U524,Master[Company],Master[Acronym],"NA",0,1))</f>
        <v/>
      </c>
      <c r="U524" s="341"/>
      <c r="V524" s="342"/>
      <c r="W524" s="342"/>
      <c r="X524" s="341"/>
      <c r="Y524" s="341" t="str">
        <f t="shared" si="11"/>
        <v/>
      </c>
      <c r="Z524" s="341"/>
      <c r="AA524" s="341"/>
      <c r="AB524" s="341"/>
      <c r="AC524" s="401"/>
      <c r="AD524" s="563"/>
      <c r="AE524" s="564"/>
      <c r="AF524" s="564"/>
      <c r="AG524" s="564"/>
      <c r="AH524" s="564"/>
      <c r="AI524" s="564"/>
      <c r="AJ524" s="564"/>
      <c r="AK524" s="565"/>
      <c r="AL524" s="564"/>
      <c r="AM524" s="564"/>
      <c r="AN524" s="564"/>
      <c r="AO524" s="564"/>
      <c r="AP524" s="564"/>
      <c r="AQ524" s="564"/>
      <c r="AR524" s="564"/>
      <c r="AS524" s="564"/>
      <c r="AT524" s="394"/>
      <c r="AU524" s="306"/>
      <c r="AV524" s="306"/>
      <c r="AW524" s="394"/>
      <c r="AX524" s="401"/>
      <c r="AY524" s="341"/>
      <c r="AZ524" s="341"/>
      <c r="BA524" s="341"/>
      <c r="BB524" s="341"/>
      <c r="BC524" s="393"/>
      <c r="BD524" s="341"/>
      <c r="BE524" s="341"/>
      <c r="BF524" s="341"/>
      <c r="BG524" s="402"/>
      <c r="BH524" s="403"/>
      <c r="BI524" s="405"/>
      <c r="BJ524" s="405"/>
      <c r="BK524" s="405"/>
      <c r="BL524" s="405"/>
      <c r="BM524" s="514"/>
    </row>
    <row r="525" ht="18.75" customHeight="1">
      <c r="A525" s="336" t="str">
        <f t="shared" si="12"/>
        <v/>
      </c>
      <c r="B525" s="506"/>
      <c r="C525" s="559"/>
      <c r="D525" s="560" t="str">
        <f t="shared" si="13"/>
        <v/>
      </c>
      <c r="E525" s="401"/>
      <c r="F525" s="394"/>
      <c r="G525" s="341" t="str">
        <f t="array" ref="G525">IF(C525="","",XLOOKUP(C525,'Master Data'!K:K,'Master Data'!N:N,"Input in Master Data",0,1))</f>
        <v/>
      </c>
      <c r="H525" s="341" t="str">
        <f t="array" ref="H525">IF(C525="","",XLOOKUP(C525,'Master Data'!K:K,'Master Data'!O:O,"Input in Master Data",0,1))</f>
        <v/>
      </c>
      <c r="I525" s="341" t="str">
        <f t="array" ref="I525">if(U525="","",XLOOKUP(U525,Master[Company],Master[Blow],"Unknown",0,1))</f>
        <v/>
      </c>
      <c r="J525" s="341" t="str">
        <f t="array" ref="J525">if(U525="","",XLOOKUP(U525,Master[Company],Master[Pigging],"Unknown",0,1))</f>
        <v/>
      </c>
      <c r="K525" s="341" t="str">
        <f t="array" ref="K525">if(U525="","",XLOOKUP(U525,Master[Company],Master[Load Method],"Unknown",0,1))</f>
        <v/>
      </c>
      <c r="L525" s="341" t="str">
        <f t="array" ref="L525">if(U525="","",XLOOKUP(U525,Master[Company],Master[Line Distance],"Unknown",0,1))</f>
        <v/>
      </c>
      <c r="M525" s="394"/>
      <c r="N525" s="341"/>
      <c r="O525" s="341"/>
      <c r="P525" s="341" t="str">
        <f t="array" ref="P525">if(U525="","",XLOOKUP(U525,Master[Company],Master[Terms],"NA",0,1))</f>
        <v/>
      </c>
      <c r="Q525" s="341" t="str">
        <f t="shared" si="14"/>
        <v/>
      </c>
      <c r="R525" s="341" t="str">
        <f t="array" ref="R525">if(U525="","",XLOOKUP(U525,Master[Company],Master[Group],"NA",0,1))</f>
        <v/>
      </c>
      <c r="S525" s="341" t="str">
        <f t="array" ref="S525">if(U525="","",XLOOKUP(U525,Master[Company],Master[Loading Location],"NA",0,1))</f>
        <v/>
      </c>
      <c r="T525" s="341" t="str">
        <f t="array" ref="T525">if(U525="","",XLOOKUP(U525,Master[Company],Master[Acronym],"NA",0,1))</f>
        <v/>
      </c>
      <c r="U525" s="341"/>
      <c r="V525" s="342"/>
      <c r="W525" s="342"/>
      <c r="X525" s="341"/>
      <c r="Y525" s="341" t="str">
        <f t="shared" si="11"/>
        <v/>
      </c>
      <c r="Z525" s="341"/>
      <c r="AA525" s="341"/>
      <c r="AB525" s="341"/>
      <c r="AC525" s="401"/>
      <c r="AD525" s="563"/>
      <c r="AE525" s="564"/>
      <c r="AF525" s="564"/>
      <c r="AG525" s="564"/>
      <c r="AH525" s="564"/>
      <c r="AI525" s="564"/>
      <c r="AJ525" s="564"/>
      <c r="AK525" s="565"/>
      <c r="AL525" s="564"/>
      <c r="AM525" s="564"/>
      <c r="AN525" s="564"/>
      <c r="AO525" s="564"/>
      <c r="AP525" s="564"/>
      <c r="AQ525" s="564"/>
      <c r="AR525" s="564"/>
      <c r="AS525" s="564"/>
      <c r="AT525" s="394"/>
      <c r="AU525" s="306"/>
      <c r="AV525" s="306"/>
      <c r="AW525" s="394"/>
      <c r="AX525" s="401"/>
      <c r="AY525" s="341"/>
      <c r="AZ525" s="341"/>
      <c r="BA525" s="341"/>
      <c r="BB525" s="341"/>
      <c r="BC525" s="393"/>
      <c r="BD525" s="341"/>
      <c r="BE525" s="341"/>
      <c r="BF525" s="341"/>
      <c r="BG525" s="402"/>
      <c r="BH525" s="403"/>
      <c r="BI525" s="405"/>
      <c r="BJ525" s="405"/>
      <c r="BK525" s="405"/>
      <c r="BL525" s="405"/>
      <c r="BM525" s="514"/>
    </row>
    <row r="526" ht="18.75" customHeight="1">
      <c r="A526" s="336" t="str">
        <f t="shared" si="12"/>
        <v/>
      </c>
      <c r="B526" s="506"/>
      <c r="C526" s="559"/>
      <c r="D526" s="560" t="str">
        <f t="shared" si="13"/>
        <v/>
      </c>
      <c r="E526" s="401"/>
      <c r="F526" s="394"/>
      <c r="G526" s="341" t="str">
        <f t="array" ref="G526">IF(C526="","",XLOOKUP(C526,'Master Data'!K:K,'Master Data'!N:N,"Input in Master Data",0,1))</f>
        <v/>
      </c>
      <c r="H526" s="341" t="str">
        <f t="array" ref="H526">IF(C526="","",XLOOKUP(C526,'Master Data'!K:K,'Master Data'!O:O,"Input in Master Data",0,1))</f>
        <v/>
      </c>
      <c r="I526" s="341" t="str">
        <f t="array" ref="I526">if(U526="","",XLOOKUP(U526,Master[Company],Master[Blow],"Unknown",0,1))</f>
        <v/>
      </c>
      <c r="J526" s="341" t="str">
        <f t="array" ref="J526">if(U526="","",XLOOKUP(U526,Master[Company],Master[Pigging],"Unknown",0,1))</f>
        <v/>
      </c>
      <c r="K526" s="341" t="str">
        <f t="array" ref="K526">if(U526="","",XLOOKUP(U526,Master[Company],Master[Load Method],"Unknown",0,1))</f>
        <v/>
      </c>
      <c r="L526" s="341" t="str">
        <f t="array" ref="L526">if(U526="","",XLOOKUP(U526,Master[Company],Master[Line Distance],"Unknown",0,1))</f>
        <v/>
      </c>
      <c r="M526" s="394"/>
      <c r="N526" s="341"/>
      <c r="O526" s="341"/>
      <c r="P526" s="341" t="str">
        <f t="array" ref="P526">if(U526="","",XLOOKUP(U526,Master[Company],Master[Terms],"NA",0,1))</f>
        <v/>
      </c>
      <c r="Q526" s="341" t="str">
        <f t="shared" si="14"/>
        <v/>
      </c>
      <c r="R526" s="341" t="str">
        <f t="array" ref="R526">if(U526="","",XLOOKUP(U526,Master[Company],Master[Group],"NA",0,1))</f>
        <v/>
      </c>
      <c r="S526" s="341" t="str">
        <f t="array" ref="S526">if(U526="","",XLOOKUP(U526,Master[Company],Master[Loading Location],"NA",0,1))</f>
        <v/>
      </c>
      <c r="T526" s="341" t="str">
        <f t="array" ref="T526">if(U526="","",XLOOKUP(U526,Master[Company],Master[Acronym],"NA",0,1))</f>
        <v/>
      </c>
      <c r="U526" s="341"/>
      <c r="V526" s="342"/>
      <c r="W526" s="342"/>
      <c r="X526" s="341"/>
      <c r="Y526" s="341" t="str">
        <f t="shared" si="11"/>
        <v/>
      </c>
      <c r="Z526" s="341"/>
      <c r="AA526" s="341"/>
      <c r="AB526" s="341"/>
      <c r="AC526" s="401"/>
      <c r="AD526" s="563"/>
      <c r="AE526" s="564"/>
      <c r="AF526" s="564"/>
      <c r="AG526" s="564"/>
      <c r="AH526" s="564"/>
      <c r="AI526" s="564"/>
      <c r="AJ526" s="564"/>
      <c r="AK526" s="565"/>
      <c r="AL526" s="564"/>
      <c r="AM526" s="564"/>
      <c r="AN526" s="564"/>
      <c r="AO526" s="564"/>
      <c r="AP526" s="564"/>
      <c r="AQ526" s="564"/>
      <c r="AR526" s="564"/>
      <c r="AS526" s="564"/>
      <c r="AT526" s="394"/>
      <c r="AU526" s="306"/>
      <c r="AV526" s="306"/>
      <c r="AW526" s="394"/>
      <c r="AX526" s="401"/>
      <c r="AY526" s="341"/>
      <c r="AZ526" s="341"/>
      <c r="BA526" s="341"/>
      <c r="BB526" s="341"/>
      <c r="BC526" s="393"/>
      <c r="BD526" s="341"/>
      <c r="BE526" s="341"/>
      <c r="BF526" s="341"/>
      <c r="BG526" s="402"/>
      <c r="BH526" s="403"/>
      <c r="BI526" s="405"/>
      <c r="BJ526" s="405"/>
      <c r="BK526" s="405"/>
      <c r="BL526" s="405"/>
      <c r="BM526" s="514"/>
    </row>
    <row r="527" ht="18.75" customHeight="1">
      <c r="A527" s="336" t="str">
        <f t="shared" si="12"/>
        <v/>
      </c>
      <c r="B527" s="506"/>
      <c r="C527" s="559"/>
      <c r="D527" s="560" t="str">
        <f t="shared" si="13"/>
        <v/>
      </c>
      <c r="E527" s="401"/>
      <c r="F527" s="394"/>
      <c r="G527" s="341" t="str">
        <f t="array" ref="G527">IF(C527="","",XLOOKUP(C527,'Master Data'!K:K,'Master Data'!N:N,"Input in Master Data",0,1))</f>
        <v/>
      </c>
      <c r="H527" s="341" t="str">
        <f t="array" ref="H527">IF(C527="","",XLOOKUP(C527,'Master Data'!K:K,'Master Data'!O:O,"Input in Master Data",0,1))</f>
        <v/>
      </c>
      <c r="I527" s="341" t="str">
        <f t="array" ref="I527">if(U527="","",XLOOKUP(U527,Master[Company],Master[Blow],"Unknown",0,1))</f>
        <v/>
      </c>
      <c r="J527" s="341" t="str">
        <f t="array" ref="J527">if(U527="","",XLOOKUP(U527,Master[Company],Master[Pigging],"Unknown",0,1))</f>
        <v/>
      </c>
      <c r="K527" s="341" t="str">
        <f t="array" ref="K527">if(U527="","",XLOOKUP(U527,Master[Company],Master[Load Method],"Unknown",0,1))</f>
        <v/>
      </c>
      <c r="L527" s="341" t="str">
        <f t="array" ref="L527">if(U527="","",XLOOKUP(U527,Master[Company],Master[Line Distance],"Unknown",0,1))</f>
        <v/>
      </c>
      <c r="M527" s="394"/>
      <c r="N527" s="341"/>
      <c r="O527" s="341"/>
      <c r="P527" s="341" t="str">
        <f t="array" ref="P527">if(U527="","",XLOOKUP(U527,Master[Company],Master[Terms],"NA",0,1))</f>
        <v/>
      </c>
      <c r="Q527" s="341" t="str">
        <f t="shared" si="14"/>
        <v/>
      </c>
      <c r="R527" s="341" t="str">
        <f t="array" ref="R527">if(U527="","",XLOOKUP(U527,Master[Company],Master[Group],"NA",0,1))</f>
        <v/>
      </c>
      <c r="S527" s="341" t="str">
        <f t="array" ref="S527">if(U527="","",XLOOKUP(U527,Master[Company],Master[Loading Location],"NA",0,1))</f>
        <v/>
      </c>
      <c r="T527" s="341" t="str">
        <f t="array" ref="T527">if(U527="","",XLOOKUP(U527,Master[Company],Master[Acronym],"NA",0,1))</f>
        <v/>
      </c>
      <c r="U527" s="341"/>
      <c r="V527" s="342"/>
      <c r="W527" s="342"/>
      <c r="X527" s="341"/>
      <c r="Y527" s="341" t="str">
        <f t="shared" si="11"/>
        <v/>
      </c>
      <c r="Z527" s="341"/>
      <c r="AA527" s="341"/>
      <c r="AB527" s="341"/>
      <c r="AC527" s="401"/>
      <c r="AD527" s="563"/>
      <c r="AE527" s="564"/>
      <c r="AF527" s="564"/>
      <c r="AG527" s="564"/>
      <c r="AH527" s="564"/>
      <c r="AI527" s="564"/>
      <c r="AJ527" s="564"/>
      <c r="AK527" s="565"/>
      <c r="AL527" s="564"/>
      <c r="AM527" s="564"/>
      <c r="AN527" s="564"/>
      <c r="AO527" s="564"/>
      <c r="AP527" s="564"/>
      <c r="AQ527" s="564"/>
      <c r="AR527" s="564"/>
      <c r="AS527" s="564"/>
      <c r="AT527" s="394"/>
      <c r="AU527" s="306"/>
      <c r="AV527" s="306"/>
      <c r="AW527" s="394"/>
      <c r="AX527" s="401"/>
      <c r="AY527" s="341"/>
      <c r="AZ527" s="341"/>
      <c r="BA527" s="341"/>
      <c r="BB527" s="341"/>
      <c r="BC527" s="393"/>
      <c r="BD527" s="341"/>
      <c r="BE527" s="341"/>
      <c r="BF527" s="341"/>
      <c r="BG527" s="402"/>
      <c r="BH527" s="403"/>
      <c r="BI527" s="405"/>
      <c r="BJ527" s="405"/>
      <c r="BK527" s="405"/>
      <c r="BL527" s="405"/>
      <c r="BM527" s="514"/>
    </row>
    <row r="528" ht="18.75" customHeight="1">
      <c r="A528" s="336" t="str">
        <f t="shared" si="12"/>
        <v/>
      </c>
      <c r="B528" s="506"/>
      <c r="C528" s="559"/>
      <c r="D528" s="560" t="str">
        <f t="shared" si="13"/>
        <v/>
      </c>
      <c r="E528" s="401"/>
      <c r="F528" s="394"/>
      <c r="G528" s="341" t="str">
        <f t="array" ref="G528">IF(C528="","",XLOOKUP(C528,'Master Data'!K:K,'Master Data'!N:N,"Input in Master Data",0,1))</f>
        <v/>
      </c>
      <c r="H528" s="341" t="str">
        <f t="array" ref="H528">IF(C528="","",XLOOKUP(C528,'Master Data'!K:K,'Master Data'!O:O,"Input in Master Data",0,1))</f>
        <v/>
      </c>
      <c r="I528" s="341" t="str">
        <f t="array" ref="I528">if(U528="","",XLOOKUP(U528,Master[Company],Master[Blow],"Unknown",0,1))</f>
        <v/>
      </c>
      <c r="J528" s="341" t="str">
        <f t="array" ref="J528">if(U528="","",XLOOKUP(U528,Master[Company],Master[Pigging],"Unknown",0,1))</f>
        <v/>
      </c>
      <c r="K528" s="341" t="str">
        <f t="array" ref="K528">if(U528="","",XLOOKUP(U528,Master[Company],Master[Load Method],"Unknown",0,1))</f>
        <v/>
      </c>
      <c r="L528" s="341" t="str">
        <f t="array" ref="L528">if(U528="","",XLOOKUP(U528,Master[Company],Master[Line Distance],"Unknown",0,1))</f>
        <v/>
      </c>
      <c r="M528" s="394"/>
      <c r="N528" s="341"/>
      <c r="O528" s="341"/>
      <c r="P528" s="341" t="str">
        <f t="array" ref="P528">if(U528="","",XLOOKUP(U528,Master[Company],Master[Terms],"NA",0,1))</f>
        <v/>
      </c>
      <c r="Q528" s="341" t="str">
        <f t="shared" si="14"/>
        <v/>
      </c>
      <c r="R528" s="341" t="str">
        <f t="array" ref="R528">if(U528="","",XLOOKUP(U528,Master[Company],Master[Group],"NA",0,1))</f>
        <v/>
      </c>
      <c r="S528" s="341" t="str">
        <f t="array" ref="S528">if(U528="","",XLOOKUP(U528,Master[Company],Master[Loading Location],"NA",0,1))</f>
        <v/>
      </c>
      <c r="T528" s="341" t="str">
        <f t="array" ref="T528">if(U528="","",XLOOKUP(U528,Master[Company],Master[Acronym],"NA",0,1))</f>
        <v/>
      </c>
      <c r="U528" s="341"/>
      <c r="V528" s="342"/>
      <c r="W528" s="342"/>
      <c r="X528" s="341"/>
      <c r="Y528" s="341" t="str">
        <f t="shared" si="11"/>
        <v/>
      </c>
      <c r="Z528" s="341"/>
      <c r="AA528" s="341"/>
      <c r="AB528" s="341"/>
      <c r="AC528" s="401"/>
      <c r="AD528" s="563"/>
      <c r="AE528" s="564"/>
      <c r="AF528" s="564"/>
      <c r="AG528" s="564"/>
      <c r="AH528" s="564"/>
      <c r="AI528" s="564"/>
      <c r="AJ528" s="564"/>
      <c r="AK528" s="565"/>
      <c r="AL528" s="564"/>
      <c r="AM528" s="564"/>
      <c r="AN528" s="564"/>
      <c r="AO528" s="564"/>
      <c r="AP528" s="564"/>
      <c r="AQ528" s="564"/>
      <c r="AR528" s="564"/>
      <c r="AS528" s="564"/>
      <c r="AT528" s="394"/>
      <c r="AU528" s="306"/>
      <c r="AV528" s="306"/>
      <c r="AW528" s="394"/>
      <c r="AX528" s="401"/>
      <c r="AY528" s="341"/>
      <c r="AZ528" s="341"/>
      <c r="BA528" s="341"/>
      <c r="BB528" s="341"/>
      <c r="BC528" s="393"/>
      <c r="BD528" s="341"/>
      <c r="BE528" s="341"/>
      <c r="BF528" s="341"/>
      <c r="BG528" s="402"/>
      <c r="BH528" s="403"/>
      <c r="BI528" s="405"/>
      <c r="BJ528" s="405"/>
      <c r="BK528" s="405"/>
      <c r="BL528" s="405"/>
      <c r="BM528" s="514"/>
    </row>
    <row r="529" ht="18.75" customHeight="1">
      <c r="A529" s="336" t="str">
        <f t="shared" si="12"/>
        <v/>
      </c>
      <c r="B529" s="506"/>
      <c r="C529" s="559"/>
      <c r="D529" s="560" t="str">
        <f t="shared" si="13"/>
        <v/>
      </c>
      <c r="E529" s="401"/>
      <c r="F529" s="394"/>
      <c r="G529" s="341" t="str">
        <f t="array" ref="G529">IF(C529="","",XLOOKUP(C529,'Master Data'!K:K,'Master Data'!N:N,"Input in Master Data",0,1))</f>
        <v/>
      </c>
      <c r="H529" s="341" t="str">
        <f t="array" ref="H529">IF(C529="","",XLOOKUP(C529,'Master Data'!K:K,'Master Data'!O:O,"Input in Master Data",0,1))</f>
        <v/>
      </c>
      <c r="I529" s="341" t="str">
        <f t="array" ref="I529">if(U529="","",XLOOKUP(U529,Master[Company],Master[Blow],"Unknown",0,1))</f>
        <v/>
      </c>
      <c r="J529" s="341" t="str">
        <f t="array" ref="J529">if(U529="","",XLOOKUP(U529,Master[Company],Master[Pigging],"Unknown",0,1))</f>
        <v/>
      </c>
      <c r="K529" s="341" t="str">
        <f t="array" ref="K529">if(U529="","",XLOOKUP(U529,Master[Company],Master[Load Method],"Unknown",0,1))</f>
        <v/>
      </c>
      <c r="L529" s="341" t="str">
        <f t="array" ref="L529">if(U529="","",XLOOKUP(U529,Master[Company],Master[Line Distance],"Unknown",0,1))</f>
        <v/>
      </c>
      <c r="M529" s="394"/>
      <c r="N529" s="341"/>
      <c r="O529" s="341"/>
      <c r="P529" s="341" t="str">
        <f t="array" ref="P529">if(U529="","",XLOOKUP(U529,Master[Company],Master[Terms],"NA",0,1))</f>
        <v/>
      </c>
      <c r="Q529" s="341" t="str">
        <f t="shared" si="14"/>
        <v/>
      </c>
      <c r="R529" s="341" t="str">
        <f t="array" ref="R529">if(U529="","",XLOOKUP(U529,Master[Company],Master[Group],"NA",0,1))</f>
        <v/>
      </c>
      <c r="S529" s="341" t="str">
        <f t="array" ref="S529">if(U529="","",XLOOKUP(U529,Master[Company],Master[Loading Location],"NA",0,1))</f>
        <v/>
      </c>
      <c r="T529" s="341" t="str">
        <f t="array" ref="T529">if(U529="","",XLOOKUP(U529,Master[Company],Master[Acronym],"NA",0,1))</f>
        <v/>
      </c>
      <c r="U529" s="341"/>
      <c r="V529" s="342"/>
      <c r="W529" s="342"/>
      <c r="X529" s="341"/>
      <c r="Y529" s="341" t="str">
        <f t="shared" si="11"/>
        <v/>
      </c>
      <c r="Z529" s="341"/>
      <c r="AA529" s="341"/>
      <c r="AB529" s="341"/>
      <c r="AC529" s="401"/>
      <c r="AD529" s="563"/>
      <c r="AE529" s="564"/>
      <c r="AF529" s="564"/>
      <c r="AG529" s="564"/>
      <c r="AH529" s="564"/>
      <c r="AI529" s="564"/>
      <c r="AJ529" s="564"/>
      <c r="AK529" s="565"/>
      <c r="AL529" s="564"/>
      <c r="AM529" s="564"/>
      <c r="AN529" s="564"/>
      <c r="AO529" s="564"/>
      <c r="AP529" s="564"/>
      <c r="AQ529" s="564"/>
      <c r="AR529" s="564"/>
      <c r="AS529" s="564"/>
      <c r="AT529" s="394"/>
      <c r="AU529" s="306"/>
      <c r="AV529" s="306"/>
      <c r="AW529" s="394"/>
      <c r="AX529" s="401"/>
      <c r="AY529" s="341"/>
      <c r="AZ529" s="341"/>
      <c r="BA529" s="341"/>
      <c r="BB529" s="341"/>
      <c r="BC529" s="393"/>
      <c r="BD529" s="341"/>
      <c r="BE529" s="341"/>
      <c r="BF529" s="341"/>
      <c r="BG529" s="402"/>
      <c r="BH529" s="403"/>
      <c r="BI529" s="405"/>
      <c r="BJ529" s="405"/>
      <c r="BK529" s="405"/>
      <c r="BL529" s="405"/>
      <c r="BM529" s="514"/>
    </row>
    <row r="530" ht="18.75" customHeight="1">
      <c r="A530" s="336" t="str">
        <f t="shared" si="12"/>
        <v/>
      </c>
      <c r="B530" s="506"/>
      <c r="C530" s="559"/>
      <c r="D530" s="560" t="str">
        <f t="shared" si="13"/>
        <v/>
      </c>
      <c r="E530" s="401"/>
      <c r="F530" s="394"/>
      <c r="G530" s="341" t="str">
        <f t="array" ref="G530">IF(C530="","",XLOOKUP(C530,'Master Data'!K:K,'Master Data'!N:N,"Input in Master Data",0,1))</f>
        <v/>
      </c>
      <c r="H530" s="341" t="str">
        <f t="array" ref="H530">IF(C530="","",XLOOKUP(C530,'Master Data'!K:K,'Master Data'!O:O,"Input in Master Data",0,1))</f>
        <v/>
      </c>
      <c r="I530" s="341" t="str">
        <f t="array" ref="I530">if(U530="","",XLOOKUP(U530,Master[Company],Master[Blow],"Unknown",0,1))</f>
        <v/>
      </c>
      <c r="J530" s="341" t="str">
        <f t="array" ref="J530">if(U530="","",XLOOKUP(U530,Master[Company],Master[Pigging],"Unknown",0,1))</f>
        <v/>
      </c>
      <c r="K530" s="341" t="str">
        <f t="array" ref="K530">if(U530="","",XLOOKUP(U530,Master[Company],Master[Load Method],"Unknown",0,1))</f>
        <v/>
      </c>
      <c r="L530" s="341" t="str">
        <f t="array" ref="L530">if(U530="","",XLOOKUP(U530,Master[Company],Master[Line Distance],"Unknown",0,1))</f>
        <v/>
      </c>
      <c r="M530" s="394"/>
      <c r="N530" s="341"/>
      <c r="O530" s="341"/>
      <c r="P530" s="341" t="str">
        <f t="array" ref="P530">if(U530="","",XLOOKUP(U530,Master[Company],Master[Terms],"NA",0,1))</f>
        <v/>
      </c>
      <c r="Q530" s="341" t="str">
        <f t="shared" si="14"/>
        <v/>
      </c>
      <c r="R530" s="341" t="str">
        <f t="array" ref="R530">if(U530="","",XLOOKUP(U530,Master[Company],Master[Group],"NA",0,1))</f>
        <v/>
      </c>
      <c r="S530" s="341" t="str">
        <f t="array" ref="S530">if(U530="","",XLOOKUP(U530,Master[Company],Master[Loading Location],"NA",0,1))</f>
        <v/>
      </c>
      <c r="T530" s="341" t="str">
        <f t="array" ref="T530">if(U530="","",XLOOKUP(U530,Master[Company],Master[Acronym],"NA",0,1))</f>
        <v/>
      </c>
      <c r="U530" s="341"/>
      <c r="V530" s="342"/>
      <c r="W530" s="342"/>
      <c r="X530" s="341"/>
      <c r="Y530" s="341" t="str">
        <f t="shared" si="11"/>
        <v/>
      </c>
      <c r="Z530" s="341"/>
      <c r="AA530" s="341"/>
      <c r="AB530" s="341"/>
      <c r="AC530" s="401"/>
      <c r="AD530" s="563"/>
      <c r="AE530" s="564"/>
      <c r="AF530" s="564"/>
      <c r="AG530" s="564"/>
      <c r="AH530" s="564"/>
      <c r="AI530" s="564"/>
      <c r="AJ530" s="564"/>
      <c r="AK530" s="565"/>
      <c r="AL530" s="564"/>
      <c r="AM530" s="564"/>
      <c r="AN530" s="564"/>
      <c r="AO530" s="564"/>
      <c r="AP530" s="564"/>
      <c r="AQ530" s="564"/>
      <c r="AR530" s="564"/>
      <c r="AS530" s="564"/>
      <c r="AT530" s="394"/>
      <c r="AU530" s="306"/>
      <c r="AV530" s="306"/>
      <c r="AW530" s="394"/>
      <c r="AX530" s="401"/>
      <c r="AY530" s="341"/>
      <c r="AZ530" s="341"/>
      <c r="BA530" s="341"/>
      <c r="BB530" s="341"/>
      <c r="BC530" s="393"/>
      <c r="BD530" s="341"/>
      <c r="BE530" s="341"/>
      <c r="BF530" s="341"/>
      <c r="BG530" s="402"/>
      <c r="BH530" s="403"/>
      <c r="BI530" s="405"/>
      <c r="BJ530" s="405"/>
      <c r="BK530" s="405"/>
      <c r="BL530" s="405"/>
      <c r="BM530" s="514"/>
    </row>
    <row r="531" ht="18.75" customHeight="1">
      <c r="A531" s="336" t="str">
        <f t="shared" si="12"/>
        <v/>
      </c>
      <c r="B531" s="506"/>
      <c r="C531" s="559"/>
      <c r="D531" s="560" t="str">
        <f t="shared" si="13"/>
        <v/>
      </c>
      <c r="E531" s="401"/>
      <c r="F531" s="394"/>
      <c r="G531" s="341" t="str">
        <f t="array" ref="G531">IF(C531="","",XLOOKUP(C531,'Master Data'!K:K,'Master Data'!N:N,"Input in Master Data",0,1))</f>
        <v/>
      </c>
      <c r="H531" s="341" t="str">
        <f t="array" ref="H531">IF(C531="","",XLOOKUP(C531,'Master Data'!K:K,'Master Data'!O:O,"Input in Master Data",0,1))</f>
        <v/>
      </c>
      <c r="I531" s="341" t="str">
        <f t="array" ref="I531">if(U531="","",XLOOKUP(U531,Master[Company],Master[Blow],"Unknown",0,1))</f>
        <v/>
      </c>
      <c r="J531" s="341" t="str">
        <f t="array" ref="J531">if(U531="","",XLOOKUP(U531,Master[Company],Master[Pigging],"Unknown",0,1))</f>
        <v/>
      </c>
      <c r="K531" s="341" t="str">
        <f t="array" ref="K531">if(U531="","",XLOOKUP(U531,Master[Company],Master[Load Method],"Unknown",0,1))</f>
        <v/>
      </c>
      <c r="L531" s="341" t="str">
        <f t="array" ref="L531">if(U531="","",XLOOKUP(U531,Master[Company],Master[Line Distance],"Unknown",0,1))</f>
        <v/>
      </c>
      <c r="M531" s="394"/>
      <c r="N531" s="341"/>
      <c r="O531" s="341"/>
      <c r="P531" s="341" t="str">
        <f t="array" ref="P531">if(U531="","",XLOOKUP(U531,Master[Company],Master[Terms],"NA",0,1))</f>
        <v/>
      </c>
      <c r="Q531" s="341" t="str">
        <f t="shared" si="14"/>
        <v/>
      </c>
      <c r="R531" s="341" t="str">
        <f t="array" ref="R531">if(U531="","",XLOOKUP(U531,Master[Company],Master[Group],"NA",0,1))</f>
        <v/>
      </c>
      <c r="S531" s="341" t="str">
        <f t="array" ref="S531">if(U531="","",XLOOKUP(U531,Master[Company],Master[Loading Location],"NA",0,1))</f>
        <v/>
      </c>
      <c r="T531" s="341" t="str">
        <f t="array" ref="T531">if(U531="","",XLOOKUP(U531,Master[Company],Master[Acronym],"NA",0,1))</f>
        <v/>
      </c>
      <c r="U531" s="341"/>
      <c r="V531" s="342"/>
      <c r="W531" s="342"/>
      <c r="X531" s="341"/>
      <c r="Y531" s="341" t="str">
        <f t="shared" si="11"/>
        <v/>
      </c>
      <c r="Z531" s="341"/>
      <c r="AA531" s="341"/>
      <c r="AB531" s="341"/>
      <c r="AC531" s="401"/>
      <c r="AD531" s="563"/>
      <c r="AE531" s="564"/>
      <c r="AF531" s="564"/>
      <c r="AG531" s="564"/>
      <c r="AH531" s="564"/>
      <c r="AI531" s="564"/>
      <c r="AJ531" s="564"/>
      <c r="AK531" s="565"/>
      <c r="AL531" s="564"/>
      <c r="AM531" s="564"/>
      <c r="AN531" s="564"/>
      <c r="AO531" s="564"/>
      <c r="AP531" s="564"/>
      <c r="AQ531" s="564"/>
      <c r="AR531" s="564"/>
      <c r="AS531" s="564"/>
      <c r="AT531" s="394"/>
      <c r="AU531" s="306"/>
      <c r="AV531" s="306"/>
      <c r="AW531" s="394"/>
      <c r="AX531" s="401"/>
      <c r="AY531" s="341"/>
      <c r="AZ531" s="341"/>
      <c r="BA531" s="341"/>
      <c r="BB531" s="341"/>
      <c r="BC531" s="393"/>
      <c r="BD531" s="341"/>
      <c r="BE531" s="341"/>
      <c r="BF531" s="341"/>
      <c r="BG531" s="402"/>
      <c r="BH531" s="403"/>
      <c r="BI531" s="405"/>
      <c r="BJ531" s="405"/>
      <c r="BK531" s="405"/>
      <c r="BL531" s="405"/>
      <c r="BM531" s="514"/>
    </row>
    <row r="532" ht="18.75" customHeight="1">
      <c r="A532" s="336" t="str">
        <f t="shared" si="12"/>
        <v/>
      </c>
      <c r="B532" s="506"/>
      <c r="C532" s="559"/>
      <c r="D532" s="560" t="str">
        <f t="shared" si="13"/>
        <v/>
      </c>
      <c r="E532" s="401"/>
      <c r="F532" s="394"/>
      <c r="G532" s="341" t="str">
        <f t="array" ref="G532">IF(C532="","",XLOOKUP(C532,'Master Data'!K:K,'Master Data'!N:N,"Input in Master Data",0,1))</f>
        <v/>
      </c>
      <c r="H532" s="341" t="str">
        <f t="array" ref="H532">IF(C532="","",XLOOKUP(C532,'Master Data'!K:K,'Master Data'!O:O,"Input in Master Data",0,1))</f>
        <v/>
      </c>
      <c r="I532" s="341" t="str">
        <f t="array" ref="I532">if(U532="","",XLOOKUP(U532,Master[Company],Master[Blow],"Unknown",0,1))</f>
        <v/>
      </c>
      <c r="J532" s="341" t="str">
        <f t="array" ref="J532">if(U532="","",XLOOKUP(U532,Master[Company],Master[Pigging],"Unknown",0,1))</f>
        <v/>
      </c>
      <c r="K532" s="341" t="str">
        <f t="array" ref="K532">if(U532="","",XLOOKUP(U532,Master[Company],Master[Load Method],"Unknown",0,1))</f>
        <v/>
      </c>
      <c r="L532" s="341" t="str">
        <f t="array" ref="L532">if(U532="","",XLOOKUP(U532,Master[Company],Master[Line Distance],"Unknown",0,1))</f>
        <v/>
      </c>
      <c r="M532" s="394"/>
      <c r="N532" s="341"/>
      <c r="O532" s="341"/>
      <c r="P532" s="341" t="str">
        <f t="array" ref="P532">if(U532="","",XLOOKUP(U532,Master[Company],Master[Terms],"NA",0,1))</f>
        <v/>
      </c>
      <c r="Q532" s="341" t="str">
        <f t="shared" si="14"/>
        <v/>
      </c>
      <c r="R532" s="341" t="str">
        <f t="array" ref="R532">if(U532="","",XLOOKUP(U532,Master[Company],Master[Group],"NA",0,1))</f>
        <v/>
      </c>
      <c r="S532" s="341" t="str">
        <f t="array" ref="S532">if(U532="","",XLOOKUP(U532,Master[Company],Master[Loading Location],"NA",0,1))</f>
        <v/>
      </c>
      <c r="T532" s="341" t="str">
        <f t="array" ref="T532">if(U532="","",XLOOKUP(U532,Master[Company],Master[Acronym],"NA",0,1))</f>
        <v/>
      </c>
      <c r="U532" s="341"/>
      <c r="V532" s="342"/>
      <c r="W532" s="342"/>
      <c r="X532" s="341"/>
      <c r="Y532" s="341" t="str">
        <f t="shared" si="11"/>
        <v/>
      </c>
      <c r="Z532" s="341"/>
      <c r="AA532" s="341"/>
      <c r="AB532" s="341"/>
      <c r="AC532" s="401"/>
      <c r="AD532" s="563"/>
      <c r="AE532" s="564"/>
      <c r="AF532" s="564"/>
      <c r="AG532" s="564"/>
      <c r="AH532" s="564"/>
      <c r="AI532" s="564"/>
      <c r="AJ532" s="564"/>
      <c r="AK532" s="565"/>
      <c r="AL532" s="564"/>
      <c r="AM532" s="564"/>
      <c r="AN532" s="564"/>
      <c r="AO532" s="564"/>
      <c r="AP532" s="564"/>
      <c r="AQ532" s="564"/>
      <c r="AR532" s="564"/>
      <c r="AS532" s="564"/>
      <c r="AT532" s="394"/>
      <c r="AU532" s="306"/>
      <c r="AV532" s="306"/>
      <c r="AW532" s="394"/>
      <c r="AX532" s="401"/>
      <c r="AY532" s="341"/>
      <c r="AZ532" s="341"/>
      <c r="BA532" s="341"/>
      <c r="BB532" s="341"/>
      <c r="BC532" s="393"/>
      <c r="BD532" s="341"/>
      <c r="BE532" s="341"/>
      <c r="BF532" s="341"/>
      <c r="BG532" s="402"/>
      <c r="BH532" s="403"/>
      <c r="BI532" s="405"/>
      <c r="BJ532" s="405"/>
      <c r="BK532" s="405"/>
      <c r="BL532" s="405"/>
      <c r="BM532" s="514"/>
    </row>
    <row r="533" ht="18.75" customHeight="1">
      <c r="A533" s="336" t="str">
        <f t="shared" si="12"/>
        <v/>
      </c>
      <c r="B533" s="506"/>
      <c r="C533" s="559"/>
      <c r="D533" s="560" t="str">
        <f t="shared" si="13"/>
        <v/>
      </c>
      <c r="E533" s="401"/>
      <c r="F533" s="394"/>
      <c r="G533" s="341" t="str">
        <f t="array" ref="G533">IF(C533="","",XLOOKUP(C533,'Master Data'!K:K,'Master Data'!N:N,"Input in Master Data",0,1))</f>
        <v/>
      </c>
      <c r="H533" s="341" t="str">
        <f t="array" ref="H533">IF(C533="","",XLOOKUP(C533,'Master Data'!K:K,'Master Data'!O:O,"Input in Master Data",0,1))</f>
        <v/>
      </c>
      <c r="I533" s="341" t="str">
        <f t="array" ref="I533">if(U533="","",XLOOKUP(U533,Master[Company],Master[Blow],"Unknown",0,1))</f>
        <v/>
      </c>
      <c r="J533" s="341" t="str">
        <f t="array" ref="J533">if(U533="","",XLOOKUP(U533,Master[Company],Master[Pigging],"Unknown",0,1))</f>
        <v/>
      </c>
      <c r="K533" s="341" t="str">
        <f t="array" ref="K533">if(U533="","",XLOOKUP(U533,Master[Company],Master[Load Method],"Unknown",0,1))</f>
        <v/>
      </c>
      <c r="L533" s="341" t="str">
        <f t="array" ref="L533">if(U533="","",XLOOKUP(U533,Master[Company],Master[Line Distance],"Unknown",0,1))</f>
        <v/>
      </c>
      <c r="M533" s="394"/>
      <c r="N533" s="341"/>
      <c r="O533" s="341"/>
      <c r="P533" s="341" t="str">
        <f t="array" ref="P533">if(U533="","",XLOOKUP(U533,Master[Company],Master[Terms],"NA",0,1))</f>
        <v/>
      </c>
      <c r="Q533" s="341" t="str">
        <f t="shared" si="14"/>
        <v/>
      </c>
      <c r="R533" s="341" t="str">
        <f t="array" ref="R533">if(U533="","",XLOOKUP(U533,Master[Company],Master[Group],"NA",0,1))</f>
        <v/>
      </c>
      <c r="S533" s="341" t="str">
        <f t="array" ref="S533">if(U533="","",XLOOKUP(U533,Master[Company],Master[Loading Location],"NA",0,1))</f>
        <v/>
      </c>
      <c r="T533" s="341" t="str">
        <f t="array" ref="T533">if(U533="","",XLOOKUP(U533,Master[Company],Master[Acronym],"NA",0,1))</f>
        <v/>
      </c>
      <c r="U533" s="341"/>
      <c r="V533" s="342"/>
      <c r="W533" s="342"/>
      <c r="X533" s="341"/>
      <c r="Y533" s="341" t="str">
        <f t="shared" si="11"/>
        <v/>
      </c>
      <c r="Z533" s="341"/>
      <c r="AA533" s="341"/>
      <c r="AB533" s="341"/>
      <c r="AC533" s="401"/>
      <c r="AD533" s="563"/>
      <c r="AE533" s="564"/>
      <c r="AF533" s="564"/>
      <c r="AG533" s="564"/>
      <c r="AH533" s="564"/>
      <c r="AI533" s="564"/>
      <c r="AJ533" s="564"/>
      <c r="AK533" s="565"/>
      <c r="AL533" s="564"/>
      <c r="AM533" s="564"/>
      <c r="AN533" s="564"/>
      <c r="AO533" s="564"/>
      <c r="AP533" s="564"/>
      <c r="AQ533" s="564"/>
      <c r="AR533" s="564"/>
      <c r="AS533" s="564"/>
      <c r="AT533" s="394"/>
      <c r="AU533" s="306"/>
      <c r="AV533" s="306"/>
      <c r="AW533" s="394"/>
      <c r="AX533" s="401"/>
      <c r="AY533" s="341"/>
      <c r="AZ533" s="341"/>
      <c r="BA533" s="341"/>
      <c r="BB533" s="341"/>
      <c r="BC533" s="393"/>
      <c r="BD533" s="341"/>
      <c r="BE533" s="341"/>
      <c r="BF533" s="341"/>
      <c r="BG533" s="402"/>
      <c r="BH533" s="403"/>
      <c r="BI533" s="405"/>
      <c r="BJ533" s="405"/>
      <c r="BK533" s="405"/>
      <c r="BL533" s="405"/>
      <c r="BM533" s="514"/>
    </row>
    <row r="534" ht="18.75" customHeight="1">
      <c r="A534" s="336" t="str">
        <f t="shared" si="12"/>
        <v/>
      </c>
      <c r="B534" s="506"/>
      <c r="C534" s="559"/>
      <c r="D534" s="560" t="str">
        <f t="shared" si="13"/>
        <v/>
      </c>
      <c r="E534" s="401"/>
      <c r="F534" s="394"/>
      <c r="G534" s="341" t="str">
        <f t="array" ref="G534">IF(C534="","",XLOOKUP(C534,'Master Data'!K:K,'Master Data'!N:N,"Input in Master Data",0,1))</f>
        <v/>
      </c>
      <c r="H534" s="341" t="str">
        <f t="array" ref="H534">IF(C534="","",XLOOKUP(C534,'Master Data'!K:K,'Master Data'!O:O,"Input in Master Data",0,1))</f>
        <v/>
      </c>
      <c r="I534" s="341" t="str">
        <f t="array" ref="I534">if(U534="","",XLOOKUP(U534,Master[Company],Master[Blow],"Unknown",0,1))</f>
        <v/>
      </c>
      <c r="J534" s="341" t="str">
        <f t="array" ref="J534">if(U534="","",XLOOKUP(U534,Master[Company],Master[Pigging],"Unknown",0,1))</f>
        <v/>
      </c>
      <c r="K534" s="341" t="str">
        <f t="array" ref="K534">if(U534="","",XLOOKUP(U534,Master[Company],Master[Load Method],"Unknown",0,1))</f>
        <v/>
      </c>
      <c r="L534" s="341" t="str">
        <f t="array" ref="L534">if(U534="","",XLOOKUP(U534,Master[Company],Master[Line Distance],"Unknown",0,1))</f>
        <v/>
      </c>
      <c r="M534" s="394"/>
      <c r="N534" s="341"/>
      <c r="O534" s="341"/>
      <c r="P534" s="341" t="str">
        <f t="array" ref="P534">if(U534="","",XLOOKUP(U534,Master[Company],Master[Terms],"NA",0,1))</f>
        <v/>
      </c>
      <c r="Q534" s="341" t="str">
        <f t="shared" si="14"/>
        <v/>
      </c>
      <c r="R534" s="341" t="str">
        <f t="array" ref="R534">if(U534="","",XLOOKUP(U534,Master[Company],Master[Group],"NA",0,1))</f>
        <v/>
      </c>
      <c r="S534" s="341" t="str">
        <f t="array" ref="S534">if(U534="","",XLOOKUP(U534,Master[Company],Master[Loading Location],"NA",0,1))</f>
        <v/>
      </c>
      <c r="T534" s="341" t="str">
        <f t="array" ref="T534">if(U534="","",XLOOKUP(U534,Master[Company],Master[Acronym],"NA",0,1))</f>
        <v/>
      </c>
      <c r="U534" s="341"/>
      <c r="V534" s="342"/>
      <c r="W534" s="342"/>
      <c r="X534" s="341"/>
      <c r="Y534" s="341" t="str">
        <f t="shared" si="11"/>
        <v/>
      </c>
      <c r="Z534" s="341"/>
      <c r="AA534" s="341"/>
      <c r="AB534" s="341"/>
      <c r="AC534" s="401"/>
      <c r="AD534" s="563"/>
      <c r="AE534" s="564"/>
      <c r="AF534" s="564"/>
      <c r="AG534" s="564"/>
      <c r="AH534" s="564"/>
      <c r="AI534" s="564"/>
      <c r="AJ534" s="564"/>
      <c r="AK534" s="565"/>
      <c r="AL534" s="564"/>
      <c r="AM534" s="564"/>
      <c r="AN534" s="564"/>
      <c r="AO534" s="564"/>
      <c r="AP534" s="564"/>
      <c r="AQ534" s="564"/>
      <c r="AR534" s="564"/>
      <c r="AS534" s="564"/>
      <c r="AT534" s="394"/>
      <c r="AU534" s="306"/>
      <c r="AV534" s="306"/>
      <c r="AW534" s="394"/>
      <c r="AX534" s="401"/>
      <c r="AY534" s="341"/>
      <c r="AZ534" s="341"/>
      <c r="BA534" s="341"/>
      <c r="BB534" s="341"/>
      <c r="BC534" s="393"/>
      <c r="BD534" s="341"/>
      <c r="BE534" s="341"/>
      <c r="BF534" s="341"/>
      <c r="BG534" s="402"/>
      <c r="BH534" s="403"/>
      <c r="BI534" s="405"/>
      <c r="BJ534" s="405"/>
      <c r="BK534" s="405"/>
      <c r="BL534" s="405"/>
      <c r="BM534" s="514"/>
    </row>
    <row r="535" ht="18.75" customHeight="1">
      <c r="A535" s="336" t="str">
        <f t="shared" si="12"/>
        <v/>
      </c>
      <c r="B535" s="506"/>
      <c r="C535" s="559"/>
      <c r="D535" s="560" t="str">
        <f t="shared" si="13"/>
        <v/>
      </c>
      <c r="E535" s="401"/>
      <c r="F535" s="394"/>
      <c r="G535" s="341" t="str">
        <f t="array" ref="G535">IF(C535="","",XLOOKUP(C535,'Master Data'!K:K,'Master Data'!N:N,"Input in Master Data",0,1))</f>
        <v/>
      </c>
      <c r="H535" s="341" t="str">
        <f t="array" ref="H535">IF(C535="","",XLOOKUP(C535,'Master Data'!K:K,'Master Data'!O:O,"Input in Master Data",0,1))</f>
        <v/>
      </c>
      <c r="I535" s="341" t="str">
        <f t="array" ref="I535">if(U535="","",XLOOKUP(U535,Master[Company],Master[Blow],"Unknown",0,1))</f>
        <v/>
      </c>
      <c r="J535" s="341" t="str">
        <f t="array" ref="J535">if(U535="","",XLOOKUP(U535,Master[Company],Master[Pigging],"Unknown",0,1))</f>
        <v/>
      </c>
      <c r="K535" s="341" t="str">
        <f t="array" ref="K535">if(U535="","",XLOOKUP(U535,Master[Company],Master[Load Method],"Unknown",0,1))</f>
        <v/>
      </c>
      <c r="L535" s="341" t="str">
        <f t="array" ref="L535">if(U535="","",XLOOKUP(U535,Master[Company],Master[Line Distance],"Unknown",0,1))</f>
        <v/>
      </c>
      <c r="M535" s="394"/>
      <c r="N535" s="341"/>
      <c r="O535" s="341"/>
      <c r="P535" s="341" t="str">
        <f t="array" ref="P535">if(U535="","",XLOOKUP(U535,Master[Company],Master[Terms],"NA",0,1))</f>
        <v/>
      </c>
      <c r="Q535" s="341" t="str">
        <f t="shared" si="14"/>
        <v/>
      </c>
      <c r="R535" s="341" t="str">
        <f t="array" ref="R535">if(U535="","",XLOOKUP(U535,Master[Company],Master[Group],"NA",0,1))</f>
        <v/>
      </c>
      <c r="S535" s="341" t="str">
        <f t="array" ref="S535">if(U535="","",XLOOKUP(U535,Master[Company],Master[Loading Location],"NA",0,1))</f>
        <v/>
      </c>
      <c r="T535" s="341" t="str">
        <f t="array" ref="T535">if(U535="","",XLOOKUP(U535,Master[Company],Master[Acronym],"NA",0,1))</f>
        <v/>
      </c>
      <c r="U535" s="341"/>
      <c r="V535" s="342"/>
      <c r="W535" s="342"/>
      <c r="X535" s="341"/>
      <c r="Y535" s="341" t="str">
        <f t="shared" si="11"/>
        <v/>
      </c>
      <c r="Z535" s="341"/>
      <c r="AA535" s="341"/>
      <c r="AB535" s="341"/>
      <c r="AC535" s="401"/>
      <c r="AD535" s="563"/>
      <c r="AE535" s="564"/>
      <c r="AF535" s="564"/>
      <c r="AG535" s="564"/>
      <c r="AH535" s="564"/>
      <c r="AI535" s="564"/>
      <c r="AJ535" s="564"/>
      <c r="AK535" s="565"/>
      <c r="AL535" s="564"/>
      <c r="AM535" s="564"/>
      <c r="AN535" s="564"/>
      <c r="AO535" s="564"/>
      <c r="AP535" s="564"/>
      <c r="AQ535" s="564"/>
      <c r="AR535" s="564"/>
      <c r="AS535" s="564"/>
      <c r="AT535" s="394"/>
      <c r="AU535" s="306"/>
      <c r="AV535" s="306"/>
      <c r="AW535" s="394"/>
      <c r="AX535" s="401"/>
      <c r="AY535" s="341"/>
      <c r="AZ535" s="341"/>
      <c r="BA535" s="341"/>
      <c r="BB535" s="341"/>
      <c r="BC535" s="393"/>
      <c r="BD535" s="341"/>
      <c r="BE535" s="341"/>
      <c r="BF535" s="341"/>
      <c r="BG535" s="402"/>
      <c r="BH535" s="403"/>
      <c r="BI535" s="405"/>
      <c r="BJ535" s="405"/>
      <c r="BK535" s="405"/>
      <c r="BL535" s="405"/>
      <c r="BM535" s="514"/>
    </row>
    <row r="536" ht="18.75" customHeight="1">
      <c r="A536" s="336" t="str">
        <f t="shared" si="12"/>
        <v/>
      </c>
      <c r="B536" s="506"/>
      <c r="C536" s="559"/>
      <c r="D536" s="560" t="str">
        <f t="shared" si="13"/>
        <v/>
      </c>
      <c r="E536" s="401"/>
      <c r="F536" s="394"/>
      <c r="G536" s="341" t="str">
        <f t="array" ref="G536">IF(C536="","",XLOOKUP(C536,'Master Data'!K:K,'Master Data'!N:N,"Input in Master Data",0,1))</f>
        <v/>
      </c>
      <c r="H536" s="341" t="str">
        <f t="array" ref="H536">IF(C536="","",XLOOKUP(C536,'Master Data'!K:K,'Master Data'!O:O,"Input in Master Data",0,1))</f>
        <v/>
      </c>
      <c r="I536" s="341" t="str">
        <f t="array" ref="I536">if(U536="","",XLOOKUP(U536,Master[Company],Master[Blow],"Unknown",0,1))</f>
        <v/>
      </c>
      <c r="J536" s="341" t="str">
        <f t="array" ref="J536">if(U536="","",XLOOKUP(U536,Master[Company],Master[Pigging],"Unknown",0,1))</f>
        <v/>
      </c>
      <c r="K536" s="341" t="str">
        <f t="array" ref="K536">if(U536="","",XLOOKUP(U536,Master[Company],Master[Load Method],"Unknown",0,1))</f>
        <v/>
      </c>
      <c r="L536" s="341" t="str">
        <f t="array" ref="L536">if(U536="","",XLOOKUP(U536,Master[Company],Master[Line Distance],"Unknown",0,1))</f>
        <v/>
      </c>
      <c r="M536" s="394"/>
      <c r="N536" s="341"/>
      <c r="O536" s="341"/>
      <c r="P536" s="341" t="str">
        <f t="array" ref="P536">if(U536="","",XLOOKUP(U536,Master[Company],Master[Terms],"NA",0,1))</f>
        <v/>
      </c>
      <c r="Q536" s="341" t="str">
        <f t="shared" si="14"/>
        <v/>
      </c>
      <c r="R536" s="341" t="str">
        <f t="array" ref="R536">if(U536="","",XLOOKUP(U536,Master[Company],Master[Group],"NA",0,1))</f>
        <v/>
      </c>
      <c r="S536" s="341" t="str">
        <f t="array" ref="S536">if(U536="","",XLOOKUP(U536,Master[Company],Master[Loading Location],"NA",0,1))</f>
        <v/>
      </c>
      <c r="T536" s="341" t="str">
        <f t="array" ref="T536">if(U536="","",XLOOKUP(U536,Master[Company],Master[Acronym],"NA",0,1))</f>
        <v/>
      </c>
      <c r="U536" s="341"/>
      <c r="V536" s="342"/>
      <c r="W536" s="342"/>
      <c r="X536" s="341"/>
      <c r="Y536" s="341" t="str">
        <f t="shared" si="11"/>
        <v/>
      </c>
      <c r="Z536" s="341"/>
      <c r="AA536" s="341"/>
      <c r="AB536" s="341"/>
      <c r="AC536" s="401"/>
      <c r="AD536" s="563"/>
      <c r="AE536" s="564"/>
      <c r="AF536" s="564"/>
      <c r="AG536" s="564"/>
      <c r="AH536" s="564"/>
      <c r="AI536" s="564"/>
      <c r="AJ536" s="564"/>
      <c r="AK536" s="565"/>
      <c r="AL536" s="564"/>
      <c r="AM536" s="564"/>
      <c r="AN536" s="564"/>
      <c r="AO536" s="564"/>
      <c r="AP536" s="564"/>
      <c r="AQ536" s="564"/>
      <c r="AR536" s="564"/>
      <c r="AS536" s="564"/>
      <c r="AT536" s="394"/>
      <c r="AU536" s="306"/>
      <c r="AV536" s="306"/>
      <c r="AW536" s="394"/>
      <c r="AX536" s="401"/>
      <c r="AY536" s="341"/>
      <c r="AZ536" s="341"/>
      <c r="BA536" s="341"/>
      <c r="BB536" s="341"/>
      <c r="BC536" s="393"/>
      <c r="BD536" s="341"/>
      <c r="BE536" s="341"/>
      <c r="BF536" s="341"/>
      <c r="BG536" s="402"/>
      <c r="BH536" s="403"/>
      <c r="BI536" s="405"/>
      <c r="BJ536" s="405"/>
      <c r="BK536" s="405"/>
      <c r="BL536" s="405"/>
      <c r="BM536" s="514"/>
    </row>
    <row r="537" ht="18.75" customHeight="1">
      <c r="A537" s="336" t="str">
        <f t="shared" si="12"/>
        <v/>
      </c>
      <c r="B537" s="506"/>
      <c r="C537" s="559"/>
      <c r="D537" s="560" t="str">
        <f t="shared" si="13"/>
        <v/>
      </c>
      <c r="E537" s="401"/>
      <c r="F537" s="394"/>
      <c r="G537" s="341" t="str">
        <f t="array" ref="G537">IF(C537="","",XLOOKUP(C537,'Master Data'!K:K,'Master Data'!N:N,"Input in Master Data",0,1))</f>
        <v/>
      </c>
      <c r="H537" s="341" t="str">
        <f t="array" ref="H537">IF(C537="","",XLOOKUP(C537,'Master Data'!K:K,'Master Data'!O:O,"Input in Master Data",0,1))</f>
        <v/>
      </c>
      <c r="I537" s="341" t="str">
        <f t="array" ref="I537">if(U537="","",XLOOKUP(U537,Master[Company],Master[Blow],"Unknown",0,1))</f>
        <v/>
      </c>
      <c r="J537" s="341" t="str">
        <f t="array" ref="J537">if(U537="","",XLOOKUP(U537,Master[Company],Master[Pigging],"Unknown",0,1))</f>
        <v/>
      </c>
      <c r="K537" s="341" t="str">
        <f t="array" ref="K537">if(U537="","",XLOOKUP(U537,Master[Company],Master[Load Method],"Unknown",0,1))</f>
        <v/>
      </c>
      <c r="L537" s="341" t="str">
        <f t="array" ref="L537">if(U537="","",XLOOKUP(U537,Master[Company],Master[Line Distance],"Unknown",0,1))</f>
        <v/>
      </c>
      <c r="M537" s="394"/>
      <c r="N537" s="341"/>
      <c r="O537" s="341"/>
      <c r="P537" s="341" t="str">
        <f t="array" ref="P537">if(U537="","",XLOOKUP(U537,Master[Company],Master[Terms],"NA",0,1))</f>
        <v/>
      </c>
      <c r="Q537" s="341" t="str">
        <f t="shared" si="14"/>
        <v/>
      </c>
      <c r="R537" s="341" t="str">
        <f t="array" ref="R537">if(U537="","",XLOOKUP(U537,Master[Company],Master[Group],"NA",0,1))</f>
        <v/>
      </c>
      <c r="S537" s="341" t="str">
        <f t="array" ref="S537">if(U537="","",XLOOKUP(U537,Master[Company],Master[Loading Location],"NA",0,1))</f>
        <v/>
      </c>
      <c r="T537" s="341" t="str">
        <f t="array" ref="T537">if(U537="","",XLOOKUP(U537,Master[Company],Master[Acronym],"NA",0,1))</f>
        <v/>
      </c>
      <c r="U537" s="341"/>
      <c r="V537" s="342"/>
      <c r="W537" s="342"/>
      <c r="X537" s="341"/>
      <c r="Y537" s="341" t="str">
        <f t="shared" si="11"/>
        <v/>
      </c>
      <c r="Z537" s="341"/>
      <c r="AA537" s="341"/>
      <c r="AB537" s="341"/>
      <c r="AC537" s="401"/>
      <c r="AD537" s="563"/>
      <c r="AE537" s="564"/>
      <c r="AF537" s="564"/>
      <c r="AG537" s="564"/>
      <c r="AH537" s="564"/>
      <c r="AI537" s="564"/>
      <c r="AJ537" s="564"/>
      <c r="AK537" s="565"/>
      <c r="AL537" s="564"/>
      <c r="AM537" s="564"/>
      <c r="AN537" s="564"/>
      <c r="AO537" s="564"/>
      <c r="AP537" s="564"/>
      <c r="AQ537" s="564"/>
      <c r="AR537" s="564"/>
      <c r="AS537" s="564"/>
      <c r="AT537" s="394"/>
      <c r="AU537" s="306"/>
      <c r="AV537" s="306"/>
      <c r="AW537" s="394"/>
      <c r="AX537" s="401"/>
      <c r="AY537" s="341"/>
      <c r="AZ537" s="341"/>
      <c r="BA537" s="341"/>
      <c r="BB537" s="341"/>
      <c r="BC537" s="393"/>
      <c r="BD537" s="341"/>
      <c r="BE537" s="341"/>
      <c r="BF537" s="341"/>
      <c r="BG537" s="402"/>
      <c r="BH537" s="403"/>
      <c r="BI537" s="405"/>
      <c r="BJ537" s="405"/>
      <c r="BK537" s="405"/>
      <c r="BL537" s="405"/>
      <c r="BM537" s="514"/>
    </row>
    <row r="538" ht="18.75" customHeight="1">
      <c r="A538" s="336" t="str">
        <f t="shared" si="12"/>
        <v/>
      </c>
      <c r="B538" s="506"/>
      <c r="C538" s="559"/>
      <c r="D538" s="560" t="str">
        <f t="shared" si="13"/>
        <v/>
      </c>
      <c r="E538" s="401"/>
      <c r="F538" s="394"/>
      <c r="G538" s="341" t="str">
        <f t="array" ref="G538">IF(C538="","",XLOOKUP(C538,'Master Data'!K:K,'Master Data'!N:N,"Input in Master Data",0,1))</f>
        <v/>
      </c>
      <c r="H538" s="341" t="str">
        <f t="array" ref="H538">IF(C538="","",XLOOKUP(C538,'Master Data'!K:K,'Master Data'!O:O,"Input in Master Data",0,1))</f>
        <v/>
      </c>
      <c r="I538" s="341" t="str">
        <f t="array" ref="I538">if(U538="","",XLOOKUP(U538,Master[Company],Master[Blow],"Unknown",0,1))</f>
        <v/>
      </c>
      <c r="J538" s="341" t="str">
        <f t="array" ref="J538">if(U538="","",XLOOKUP(U538,Master[Company],Master[Pigging],"Unknown",0,1))</f>
        <v/>
      </c>
      <c r="K538" s="341" t="str">
        <f t="array" ref="K538">if(U538="","",XLOOKUP(U538,Master[Company],Master[Load Method],"Unknown",0,1))</f>
        <v/>
      </c>
      <c r="L538" s="341" t="str">
        <f t="array" ref="L538">if(U538="","",XLOOKUP(U538,Master[Company],Master[Line Distance],"Unknown",0,1))</f>
        <v/>
      </c>
      <c r="M538" s="394"/>
      <c r="N538" s="341"/>
      <c r="O538" s="341"/>
      <c r="P538" s="341" t="str">
        <f t="array" ref="P538">if(U538="","",XLOOKUP(U538,Master[Company],Master[Terms],"NA",0,1))</f>
        <v/>
      </c>
      <c r="Q538" s="341" t="str">
        <f t="shared" si="14"/>
        <v/>
      </c>
      <c r="R538" s="341" t="str">
        <f t="array" ref="R538">if(U538="","",XLOOKUP(U538,Master[Company],Master[Group],"NA",0,1))</f>
        <v/>
      </c>
      <c r="S538" s="341" t="str">
        <f t="array" ref="S538">if(U538="","",XLOOKUP(U538,Master[Company],Master[Loading Location],"NA",0,1))</f>
        <v/>
      </c>
      <c r="T538" s="341" t="str">
        <f t="array" ref="T538">if(U538="","",XLOOKUP(U538,Master[Company],Master[Acronym],"NA",0,1))</f>
        <v/>
      </c>
      <c r="U538" s="341"/>
      <c r="V538" s="342"/>
      <c r="W538" s="342"/>
      <c r="X538" s="341"/>
      <c r="Y538" s="341" t="str">
        <f t="shared" si="11"/>
        <v/>
      </c>
      <c r="Z538" s="341"/>
      <c r="AA538" s="341"/>
      <c r="AB538" s="341"/>
      <c r="AC538" s="401"/>
      <c r="AD538" s="563"/>
      <c r="AE538" s="564"/>
      <c r="AF538" s="564"/>
      <c r="AG538" s="564"/>
      <c r="AH538" s="564"/>
      <c r="AI538" s="564"/>
      <c r="AJ538" s="564"/>
      <c r="AK538" s="565"/>
      <c r="AL538" s="564"/>
      <c r="AM538" s="564"/>
      <c r="AN538" s="564"/>
      <c r="AO538" s="564"/>
      <c r="AP538" s="564"/>
      <c r="AQ538" s="564"/>
      <c r="AR538" s="564"/>
      <c r="AS538" s="564"/>
      <c r="AT538" s="394"/>
      <c r="AU538" s="306"/>
      <c r="AV538" s="306"/>
      <c r="AW538" s="394"/>
      <c r="AX538" s="401"/>
      <c r="AY538" s="341"/>
      <c r="AZ538" s="341"/>
      <c r="BA538" s="341"/>
      <c r="BB538" s="341"/>
      <c r="BC538" s="393"/>
      <c r="BD538" s="341"/>
      <c r="BE538" s="341"/>
      <c r="BF538" s="341"/>
      <c r="BG538" s="402"/>
      <c r="BH538" s="403"/>
      <c r="BI538" s="405"/>
      <c r="BJ538" s="405"/>
      <c r="BK538" s="405"/>
      <c r="BL538" s="405"/>
      <c r="BM538" s="514"/>
    </row>
    <row r="539" ht="18.75" customHeight="1">
      <c r="A539" s="336" t="str">
        <f t="shared" si="12"/>
        <v/>
      </c>
      <c r="B539" s="506"/>
      <c r="C539" s="559"/>
      <c r="D539" s="560" t="str">
        <f t="shared" si="13"/>
        <v/>
      </c>
      <c r="E539" s="401"/>
      <c r="F539" s="394"/>
      <c r="G539" s="341" t="str">
        <f t="array" ref="G539">IF(C539="","",XLOOKUP(C539,'Master Data'!K:K,'Master Data'!N:N,"Input in Master Data",0,1))</f>
        <v/>
      </c>
      <c r="H539" s="341" t="str">
        <f t="array" ref="H539">IF(C539="","",XLOOKUP(C539,'Master Data'!K:K,'Master Data'!O:O,"Input in Master Data",0,1))</f>
        <v/>
      </c>
      <c r="I539" s="341" t="str">
        <f t="array" ref="I539">if(U539="","",XLOOKUP(U539,Master[Company],Master[Blow],"Unknown",0,1))</f>
        <v/>
      </c>
      <c r="J539" s="341" t="str">
        <f t="array" ref="J539">if(U539="","",XLOOKUP(U539,Master[Company],Master[Pigging],"Unknown",0,1))</f>
        <v/>
      </c>
      <c r="K539" s="341" t="str">
        <f t="array" ref="K539">if(U539="","",XLOOKUP(U539,Master[Company],Master[Load Method],"Unknown",0,1))</f>
        <v/>
      </c>
      <c r="L539" s="341" t="str">
        <f t="array" ref="L539">if(U539="","",XLOOKUP(U539,Master[Company],Master[Line Distance],"Unknown",0,1))</f>
        <v/>
      </c>
      <c r="M539" s="394"/>
      <c r="N539" s="341"/>
      <c r="O539" s="341"/>
      <c r="P539" s="341" t="str">
        <f t="array" ref="P539">if(U539="","",XLOOKUP(U539,Master[Company],Master[Terms],"NA",0,1))</f>
        <v/>
      </c>
      <c r="Q539" s="341" t="str">
        <f t="shared" si="14"/>
        <v/>
      </c>
      <c r="R539" s="341" t="str">
        <f t="array" ref="R539">if(U539="","",XLOOKUP(U539,Master[Company],Master[Group],"NA",0,1))</f>
        <v/>
      </c>
      <c r="S539" s="341" t="str">
        <f t="array" ref="S539">if(U539="","",XLOOKUP(U539,Master[Company],Master[Loading Location],"NA",0,1))</f>
        <v/>
      </c>
      <c r="T539" s="341" t="str">
        <f t="array" ref="T539">if(U539="","",XLOOKUP(U539,Master[Company],Master[Acronym],"NA",0,1))</f>
        <v/>
      </c>
      <c r="U539" s="341"/>
      <c r="V539" s="342"/>
      <c r="W539" s="342"/>
      <c r="X539" s="341"/>
      <c r="Y539" s="341" t="str">
        <f t="shared" si="11"/>
        <v/>
      </c>
      <c r="Z539" s="341"/>
      <c r="AA539" s="341"/>
      <c r="AB539" s="341"/>
      <c r="AC539" s="401"/>
      <c r="AD539" s="563"/>
      <c r="AE539" s="564"/>
      <c r="AF539" s="564"/>
      <c r="AG539" s="564"/>
      <c r="AH539" s="564"/>
      <c r="AI539" s="564"/>
      <c r="AJ539" s="564"/>
      <c r="AK539" s="565"/>
      <c r="AL539" s="564"/>
      <c r="AM539" s="564"/>
      <c r="AN539" s="564"/>
      <c r="AO539" s="564"/>
      <c r="AP539" s="564"/>
      <c r="AQ539" s="564"/>
      <c r="AR539" s="564"/>
      <c r="AS539" s="564"/>
      <c r="AT539" s="394"/>
      <c r="AU539" s="306"/>
      <c r="AV539" s="306"/>
      <c r="AW539" s="394"/>
      <c r="AX539" s="401"/>
      <c r="AY539" s="341"/>
      <c r="AZ539" s="341"/>
      <c r="BA539" s="341"/>
      <c r="BB539" s="341"/>
      <c r="BC539" s="393"/>
      <c r="BD539" s="341"/>
      <c r="BE539" s="341"/>
      <c r="BF539" s="341"/>
      <c r="BG539" s="402"/>
      <c r="BH539" s="403"/>
      <c r="BI539" s="405"/>
      <c r="BJ539" s="405"/>
      <c r="BK539" s="405"/>
      <c r="BL539" s="405"/>
      <c r="BM539" s="514"/>
    </row>
    <row r="540" ht="18.75" customHeight="1">
      <c r="A540" s="336" t="str">
        <f t="shared" si="12"/>
        <v/>
      </c>
      <c r="B540" s="506"/>
      <c r="C540" s="559"/>
      <c r="D540" s="560" t="str">
        <f t="shared" si="13"/>
        <v/>
      </c>
      <c r="E540" s="401"/>
      <c r="F540" s="394"/>
      <c r="G540" s="341" t="str">
        <f t="array" ref="G540">IF(C540="","",XLOOKUP(C540,'Master Data'!K:K,'Master Data'!N:N,"Input in Master Data",0,1))</f>
        <v/>
      </c>
      <c r="H540" s="341" t="str">
        <f t="array" ref="H540">IF(C540="","",XLOOKUP(C540,'Master Data'!K:K,'Master Data'!O:O,"Input in Master Data",0,1))</f>
        <v/>
      </c>
      <c r="I540" s="341" t="str">
        <f t="array" ref="I540">if(U540="","",XLOOKUP(U540,Master[Company],Master[Blow],"Unknown",0,1))</f>
        <v/>
      </c>
      <c r="J540" s="341" t="str">
        <f t="array" ref="J540">if(U540="","",XLOOKUP(U540,Master[Company],Master[Pigging],"Unknown",0,1))</f>
        <v/>
      </c>
      <c r="K540" s="341" t="str">
        <f t="array" ref="K540">if(U540="","",XLOOKUP(U540,Master[Company],Master[Load Method],"Unknown",0,1))</f>
        <v/>
      </c>
      <c r="L540" s="341" t="str">
        <f t="array" ref="L540">if(U540="","",XLOOKUP(U540,Master[Company],Master[Line Distance],"Unknown",0,1))</f>
        <v/>
      </c>
      <c r="M540" s="394"/>
      <c r="N540" s="341"/>
      <c r="O540" s="341"/>
      <c r="P540" s="341" t="str">
        <f t="array" ref="P540">if(U540="","",XLOOKUP(U540,Master[Company],Master[Terms],"NA",0,1))</f>
        <v/>
      </c>
      <c r="Q540" s="341" t="str">
        <f t="shared" si="14"/>
        <v/>
      </c>
      <c r="R540" s="341" t="str">
        <f t="array" ref="R540">if(U540="","",XLOOKUP(U540,Master[Company],Master[Group],"NA",0,1))</f>
        <v/>
      </c>
      <c r="S540" s="341" t="str">
        <f t="array" ref="S540">if(U540="","",XLOOKUP(U540,Master[Company],Master[Loading Location],"NA",0,1))</f>
        <v/>
      </c>
      <c r="T540" s="341" t="str">
        <f t="array" ref="T540">if(U540="","",XLOOKUP(U540,Master[Company],Master[Acronym],"NA",0,1))</f>
        <v/>
      </c>
      <c r="U540" s="341"/>
      <c r="V540" s="342"/>
      <c r="W540" s="342"/>
      <c r="X540" s="341"/>
      <c r="Y540" s="341" t="str">
        <f t="shared" si="11"/>
        <v/>
      </c>
      <c r="Z540" s="341"/>
      <c r="AA540" s="341"/>
      <c r="AB540" s="341"/>
      <c r="AC540" s="401"/>
      <c r="AD540" s="563"/>
      <c r="AE540" s="564"/>
      <c r="AF540" s="564"/>
      <c r="AG540" s="564"/>
      <c r="AH540" s="564"/>
      <c r="AI540" s="564"/>
      <c r="AJ540" s="564"/>
      <c r="AK540" s="565"/>
      <c r="AL540" s="564"/>
      <c r="AM540" s="564"/>
      <c r="AN540" s="564"/>
      <c r="AO540" s="564"/>
      <c r="AP540" s="564"/>
      <c r="AQ540" s="564"/>
      <c r="AR540" s="564"/>
      <c r="AS540" s="564"/>
      <c r="AT540" s="394"/>
      <c r="AU540" s="306"/>
      <c r="AV540" s="306"/>
      <c r="AW540" s="394"/>
      <c r="AX540" s="401"/>
      <c r="AY540" s="341"/>
      <c r="AZ540" s="341"/>
      <c r="BA540" s="341"/>
      <c r="BB540" s="341"/>
      <c r="BC540" s="393"/>
      <c r="BD540" s="341"/>
      <c r="BE540" s="341"/>
      <c r="BF540" s="341"/>
      <c r="BG540" s="402"/>
      <c r="BH540" s="403"/>
      <c r="BI540" s="405"/>
      <c r="BJ540" s="405"/>
      <c r="BK540" s="405"/>
      <c r="BL540" s="405"/>
      <c r="BM540" s="514"/>
    </row>
    <row r="541" ht="18.75" customHeight="1">
      <c r="A541" s="336" t="str">
        <f t="shared" si="12"/>
        <v/>
      </c>
      <c r="B541" s="506"/>
      <c r="C541" s="559"/>
      <c r="D541" s="560" t="str">
        <f t="shared" si="13"/>
        <v/>
      </c>
      <c r="E541" s="401"/>
      <c r="F541" s="394"/>
      <c r="G541" s="341" t="str">
        <f t="array" ref="G541">IF(C541="","",XLOOKUP(C541,'Master Data'!K:K,'Master Data'!N:N,"Input in Master Data",0,1))</f>
        <v/>
      </c>
      <c r="H541" s="341" t="str">
        <f t="array" ref="H541">IF(C541="","",XLOOKUP(C541,'Master Data'!K:K,'Master Data'!O:O,"Input in Master Data",0,1))</f>
        <v/>
      </c>
      <c r="I541" s="341" t="str">
        <f t="array" ref="I541">if(U541="","",XLOOKUP(U541,Master[Company],Master[Blow],"Unknown",0,1))</f>
        <v/>
      </c>
      <c r="J541" s="341" t="str">
        <f t="array" ref="J541">if(U541="","",XLOOKUP(U541,Master[Company],Master[Pigging],"Unknown",0,1))</f>
        <v/>
      </c>
      <c r="K541" s="341" t="str">
        <f t="array" ref="K541">if(U541="","",XLOOKUP(U541,Master[Company],Master[Load Method],"Unknown",0,1))</f>
        <v/>
      </c>
      <c r="L541" s="341" t="str">
        <f t="array" ref="L541">if(U541="","",XLOOKUP(U541,Master[Company],Master[Line Distance],"Unknown",0,1))</f>
        <v/>
      </c>
      <c r="M541" s="394"/>
      <c r="N541" s="341"/>
      <c r="O541" s="341"/>
      <c r="P541" s="341" t="str">
        <f t="array" ref="P541">if(U541="","",XLOOKUP(U541,Master[Company],Master[Terms],"NA",0,1))</f>
        <v/>
      </c>
      <c r="Q541" s="341" t="str">
        <f t="shared" si="14"/>
        <v/>
      </c>
      <c r="R541" s="341" t="str">
        <f t="array" ref="R541">if(U541="","",XLOOKUP(U541,Master[Company],Master[Group],"NA",0,1))</f>
        <v/>
      </c>
      <c r="S541" s="341" t="str">
        <f t="array" ref="S541">if(U541="","",XLOOKUP(U541,Master[Company],Master[Loading Location],"NA",0,1))</f>
        <v/>
      </c>
      <c r="T541" s="341" t="str">
        <f t="array" ref="T541">if(U541="","",XLOOKUP(U541,Master[Company],Master[Acronym],"NA",0,1))</f>
        <v/>
      </c>
      <c r="U541" s="341"/>
      <c r="V541" s="342"/>
      <c r="W541" s="342"/>
      <c r="X541" s="341"/>
      <c r="Y541" s="341" t="str">
        <f t="shared" si="11"/>
        <v/>
      </c>
      <c r="Z541" s="341"/>
      <c r="AA541" s="341"/>
      <c r="AB541" s="341"/>
      <c r="AC541" s="401"/>
      <c r="AD541" s="563"/>
      <c r="AE541" s="564"/>
      <c r="AF541" s="564"/>
      <c r="AG541" s="564"/>
      <c r="AH541" s="564"/>
      <c r="AI541" s="564"/>
      <c r="AJ541" s="564"/>
      <c r="AK541" s="565"/>
      <c r="AL541" s="564"/>
      <c r="AM541" s="564"/>
      <c r="AN541" s="564"/>
      <c r="AO541" s="564"/>
      <c r="AP541" s="564"/>
      <c r="AQ541" s="564"/>
      <c r="AR541" s="564"/>
      <c r="AS541" s="564"/>
      <c r="AT541" s="394"/>
      <c r="AU541" s="306"/>
      <c r="AV541" s="306"/>
      <c r="AW541" s="394"/>
      <c r="AX541" s="401"/>
      <c r="AY541" s="341"/>
      <c r="AZ541" s="341"/>
      <c r="BA541" s="341"/>
      <c r="BB541" s="341"/>
      <c r="BC541" s="393"/>
      <c r="BD541" s="341"/>
      <c r="BE541" s="341"/>
      <c r="BF541" s="341"/>
      <c r="BG541" s="402"/>
      <c r="BH541" s="403"/>
      <c r="BI541" s="405"/>
      <c r="BJ541" s="405"/>
      <c r="BK541" s="405"/>
      <c r="BL541" s="405"/>
      <c r="BM541" s="514"/>
    </row>
    <row r="542" ht="18.75" customHeight="1">
      <c r="A542" s="336" t="str">
        <f t="shared" si="12"/>
        <v/>
      </c>
      <c r="B542" s="506"/>
      <c r="C542" s="559"/>
      <c r="D542" s="560" t="str">
        <f t="shared" si="13"/>
        <v/>
      </c>
      <c r="E542" s="401"/>
      <c r="F542" s="394"/>
      <c r="G542" s="341" t="str">
        <f t="array" ref="G542">IF(C542="","",XLOOKUP(C542,'Master Data'!K:K,'Master Data'!N:N,"Input in Master Data",0,1))</f>
        <v/>
      </c>
      <c r="H542" s="341" t="str">
        <f t="array" ref="H542">IF(C542="","",XLOOKUP(C542,'Master Data'!K:K,'Master Data'!O:O,"Input in Master Data",0,1))</f>
        <v/>
      </c>
      <c r="I542" s="341" t="str">
        <f t="array" ref="I542">if(U542="","",XLOOKUP(U542,Master[Company],Master[Blow],"Unknown",0,1))</f>
        <v/>
      </c>
      <c r="J542" s="341" t="str">
        <f t="array" ref="J542">if(U542="","",XLOOKUP(U542,Master[Company],Master[Pigging],"Unknown",0,1))</f>
        <v/>
      </c>
      <c r="K542" s="341" t="str">
        <f t="array" ref="K542">if(U542="","",XLOOKUP(U542,Master[Company],Master[Load Method],"Unknown",0,1))</f>
        <v/>
      </c>
      <c r="L542" s="341" t="str">
        <f t="array" ref="L542">if(U542="","",XLOOKUP(U542,Master[Company],Master[Line Distance],"Unknown",0,1))</f>
        <v/>
      </c>
      <c r="M542" s="394"/>
      <c r="N542" s="341"/>
      <c r="O542" s="341"/>
      <c r="P542" s="341" t="str">
        <f t="array" ref="P542">if(U542="","",XLOOKUP(U542,Master[Company],Master[Terms],"NA",0,1))</f>
        <v/>
      </c>
      <c r="Q542" s="341" t="str">
        <f t="shared" si="14"/>
        <v/>
      </c>
      <c r="R542" s="341" t="str">
        <f t="array" ref="R542">if(U542="","",XLOOKUP(U542,Master[Company],Master[Group],"NA",0,1))</f>
        <v/>
      </c>
      <c r="S542" s="341" t="str">
        <f t="array" ref="S542">if(U542="","",XLOOKUP(U542,Master[Company],Master[Loading Location],"NA",0,1))</f>
        <v/>
      </c>
      <c r="T542" s="341" t="str">
        <f t="array" ref="T542">if(U542="","",XLOOKUP(U542,Master[Company],Master[Acronym],"NA",0,1))</f>
        <v/>
      </c>
      <c r="U542" s="341"/>
      <c r="V542" s="342"/>
      <c r="W542" s="342"/>
      <c r="X542" s="341"/>
      <c r="Y542" s="341" t="str">
        <f t="shared" si="11"/>
        <v/>
      </c>
      <c r="Z542" s="341"/>
      <c r="AA542" s="341"/>
      <c r="AB542" s="341"/>
      <c r="AC542" s="401"/>
      <c r="AD542" s="563"/>
      <c r="AE542" s="564"/>
      <c r="AF542" s="564"/>
      <c r="AG542" s="564"/>
      <c r="AH542" s="564"/>
      <c r="AI542" s="564"/>
      <c r="AJ542" s="564"/>
      <c r="AK542" s="565"/>
      <c r="AL542" s="564"/>
      <c r="AM542" s="564"/>
      <c r="AN542" s="564"/>
      <c r="AO542" s="564"/>
      <c r="AP542" s="564"/>
      <c r="AQ542" s="564"/>
      <c r="AR542" s="564"/>
      <c r="AS542" s="564"/>
      <c r="AT542" s="394"/>
      <c r="AU542" s="306"/>
      <c r="AV542" s="306"/>
      <c r="AW542" s="394"/>
      <c r="AX542" s="401"/>
      <c r="AY542" s="341"/>
      <c r="AZ542" s="341"/>
      <c r="BA542" s="341"/>
      <c r="BB542" s="341"/>
      <c r="BC542" s="393"/>
      <c r="BD542" s="341"/>
      <c r="BE542" s="341"/>
      <c r="BF542" s="341"/>
      <c r="BG542" s="402"/>
      <c r="BH542" s="403"/>
      <c r="BI542" s="405"/>
      <c r="BJ542" s="405"/>
      <c r="BK542" s="405"/>
      <c r="BL542" s="405"/>
      <c r="BM542" s="514"/>
    </row>
    <row r="543" ht="18.75" customHeight="1">
      <c r="A543" s="336" t="str">
        <f t="shared" si="12"/>
        <v/>
      </c>
      <c r="B543" s="506"/>
      <c r="C543" s="559"/>
      <c r="D543" s="560" t="str">
        <f t="shared" si="13"/>
        <v/>
      </c>
      <c r="E543" s="401"/>
      <c r="F543" s="394"/>
      <c r="G543" s="341" t="str">
        <f t="array" ref="G543">IF(C543="","",XLOOKUP(C543,'Master Data'!K:K,'Master Data'!N:N,"Input in Master Data",0,1))</f>
        <v/>
      </c>
      <c r="H543" s="341" t="str">
        <f t="array" ref="H543">IF(C543="","",XLOOKUP(C543,'Master Data'!K:K,'Master Data'!O:O,"Input in Master Data",0,1))</f>
        <v/>
      </c>
      <c r="I543" s="341" t="str">
        <f t="array" ref="I543">if(U543="","",XLOOKUP(U543,Master[Company],Master[Blow],"Unknown",0,1))</f>
        <v/>
      </c>
      <c r="J543" s="341" t="str">
        <f t="array" ref="J543">if(U543="","",XLOOKUP(U543,Master[Company],Master[Pigging],"Unknown",0,1))</f>
        <v/>
      </c>
      <c r="K543" s="341" t="str">
        <f t="array" ref="K543">if(U543="","",XLOOKUP(U543,Master[Company],Master[Load Method],"Unknown",0,1))</f>
        <v/>
      </c>
      <c r="L543" s="341" t="str">
        <f t="array" ref="L543">if(U543="","",XLOOKUP(U543,Master[Company],Master[Line Distance],"Unknown",0,1))</f>
        <v/>
      </c>
      <c r="M543" s="394"/>
      <c r="N543" s="341"/>
      <c r="O543" s="341"/>
      <c r="P543" s="341" t="str">
        <f t="array" ref="P543">if(U543="","",XLOOKUP(U543,Master[Company],Master[Terms],"NA",0,1))</f>
        <v/>
      </c>
      <c r="Q543" s="341" t="str">
        <f t="shared" si="14"/>
        <v/>
      </c>
      <c r="R543" s="341" t="str">
        <f t="array" ref="R543">if(U543="","",XLOOKUP(U543,Master[Company],Master[Group],"NA",0,1))</f>
        <v/>
      </c>
      <c r="S543" s="341" t="str">
        <f t="array" ref="S543">if(U543="","",XLOOKUP(U543,Master[Company],Master[Loading Location],"NA",0,1))</f>
        <v/>
      </c>
      <c r="T543" s="341" t="str">
        <f t="array" ref="T543">if(U543="","",XLOOKUP(U543,Master[Company],Master[Acronym],"NA",0,1))</f>
        <v/>
      </c>
      <c r="U543" s="341"/>
      <c r="V543" s="342"/>
      <c r="W543" s="342"/>
      <c r="X543" s="341"/>
      <c r="Y543" s="341" t="str">
        <f t="shared" si="11"/>
        <v/>
      </c>
      <c r="Z543" s="341"/>
      <c r="AA543" s="341"/>
      <c r="AB543" s="341"/>
      <c r="AC543" s="401"/>
      <c r="AD543" s="563"/>
      <c r="AE543" s="564"/>
      <c r="AF543" s="564"/>
      <c r="AG543" s="564"/>
      <c r="AH543" s="564"/>
      <c r="AI543" s="564"/>
      <c r="AJ543" s="564"/>
      <c r="AK543" s="565"/>
      <c r="AL543" s="564"/>
      <c r="AM543" s="564"/>
      <c r="AN543" s="564"/>
      <c r="AO543" s="564"/>
      <c r="AP543" s="564"/>
      <c r="AQ543" s="564"/>
      <c r="AR543" s="564"/>
      <c r="AS543" s="564"/>
      <c r="AT543" s="394"/>
      <c r="AU543" s="306"/>
      <c r="AV543" s="306"/>
      <c r="AW543" s="394"/>
      <c r="AX543" s="401"/>
      <c r="AY543" s="341"/>
      <c r="AZ543" s="341"/>
      <c r="BA543" s="341"/>
      <c r="BB543" s="341"/>
      <c r="BC543" s="393"/>
      <c r="BD543" s="341"/>
      <c r="BE543" s="341"/>
      <c r="BF543" s="341"/>
      <c r="BG543" s="402"/>
      <c r="BH543" s="403"/>
      <c r="BI543" s="405"/>
      <c r="BJ543" s="405"/>
      <c r="BK543" s="405"/>
      <c r="BL543" s="405"/>
      <c r="BM543" s="514"/>
    </row>
    <row r="544" ht="18.75" customHeight="1">
      <c r="A544" s="336" t="str">
        <f t="shared" si="12"/>
        <v/>
      </c>
      <c r="B544" s="506"/>
      <c r="C544" s="559"/>
      <c r="D544" s="560" t="str">
        <f t="shared" si="13"/>
        <v/>
      </c>
      <c r="E544" s="401"/>
      <c r="F544" s="394"/>
      <c r="G544" s="341" t="str">
        <f t="array" ref="G544">IF(C544="","",XLOOKUP(C544,'Master Data'!K:K,'Master Data'!N:N,"Input in Master Data",0,1))</f>
        <v/>
      </c>
      <c r="H544" s="341" t="str">
        <f t="array" ref="H544">IF(C544="","",XLOOKUP(C544,'Master Data'!K:K,'Master Data'!O:O,"Input in Master Data",0,1))</f>
        <v/>
      </c>
      <c r="I544" s="341" t="str">
        <f t="array" ref="I544">if(U544="","",XLOOKUP(U544,Master[Company],Master[Blow],"Unknown",0,1))</f>
        <v/>
      </c>
      <c r="J544" s="341" t="str">
        <f t="array" ref="J544">if(U544="","",XLOOKUP(U544,Master[Company],Master[Pigging],"Unknown",0,1))</f>
        <v/>
      </c>
      <c r="K544" s="341" t="str">
        <f t="array" ref="K544">if(U544="","",XLOOKUP(U544,Master[Company],Master[Load Method],"Unknown",0,1))</f>
        <v/>
      </c>
      <c r="L544" s="341" t="str">
        <f t="array" ref="L544">if(U544="","",XLOOKUP(U544,Master[Company],Master[Line Distance],"Unknown",0,1))</f>
        <v/>
      </c>
      <c r="M544" s="394"/>
      <c r="N544" s="341"/>
      <c r="O544" s="341"/>
      <c r="P544" s="341" t="str">
        <f t="array" ref="P544">if(U544="","",XLOOKUP(U544,Master[Company],Master[Terms],"NA",0,1))</f>
        <v/>
      </c>
      <c r="Q544" s="341" t="str">
        <f t="shared" si="14"/>
        <v/>
      </c>
      <c r="R544" s="341" t="str">
        <f t="array" ref="R544">if(U544="","",XLOOKUP(U544,Master[Company],Master[Group],"NA",0,1))</f>
        <v/>
      </c>
      <c r="S544" s="341" t="str">
        <f t="array" ref="S544">if(U544="","",XLOOKUP(U544,Master[Company],Master[Loading Location],"NA",0,1))</f>
        <v/>
      </c>
      <c r="T544" s="341" t="str">
        <f t="array" ref="T544">if(U544="","",XLOOKUP(U544,Master[Company],Master[Acronym],"NA",0,1))</f>
        <v/>
      </c>
      <c r="U544" s="341"/>
      <c r="V544" s="342"/>
      <c r="W544" s="342"/>
      <c r="X544" s="341"/>
      <c r="Y544" s="341" t="str">
        <f t="shared" si="11"/>
        <v/>
      </c>
      <c r="Z544" s="341"/>
      <c r="AA544" s="341"/>
      <c r="AB544" s="341"/>
      <c r="AC544" s="401"/>
      <c r="AD544" s="563"/>
      <c r="AE544" s="564"/>
      <c r="AF544" s="564"/>
      <c r="AG544" s="564"/>
      <c r="AH544" s="564"/>
      <c r="AI544" s="564"/>
      <c r="AJ544" s="564"/>
      <c r="AK544" s="565"/>
      <c r="AL544" s="564"/>
      <c r="AM544" s="564"/>
      <c r="AN544" s="564"/>
      <c r="AO544" s="564"/>
      <c r="AP544" s="564"/>
      <c r="AQ544" s="564"/>
      <c r="AR544" s="564"/>
      <c r="AS544" s="564"/>
      <c r="AT544" s="394"/>
      <c r="AU544" s="306"/>
      <c r="AV544" s="306"/>
      <c r="AW544" s="394"/>
      <c r="AX544" s="401"/>
      <c r="AY544" s="341"/>
      <c r="AZ544" s="341"/>
      <c r="BA544" s="341"/>
      <c r="BB544" s="341"/>
      <c r="BC544" s="393"/>
      <c r="BD544" s="341"/>
      <c r="BE544" s="341"/>
      <c r="BF544" s="341"/>
      <c r="BG544" s="402"/>
      <c r="BH544" s="403"/>
      <c r="BI544" s="405"/>
      <c r="BJ544" s="405"/>
      <c r="BK544" s="405"/>
      <c r="BL544" s="405"/>
      <c r="BM544" s="514"/>
    </row>
    <row r="545" ht="18.75" customHeight="1">
      <c r="A545" s="336" t="str">
        <f t="shared" si="12"/>
        <v/>
      </c>
      <c r="B545" s="506"/>
      <c r="C545" s="559"/>
      <c r="D545" s="560" t="str">
        <f t="shared" si="13"/>
        <v/>
      </c>
      <c r="E545" s="401"/>
      <c r="F545" s="394"/>
      <c r="G545" s="341" t="str">
        <f t="array" ref="G545">IF(C545="","",XLOOKUP(C545,'Master Data'!K:K,'Master Data'!N:N,"Input in Master Data",0,1))</f>
        <v/>
      </c>
      <c r="H545" s="341" t="str">
        <f t="array" ref="H545">IF(C545="","",XLOOKUP(C545,'Master Data'!K:K,'Master Data'!O:O,"Input in Master Data",0,1))</f>
        <v/>
      </c>
      <c r="I545" s="341" t="str">
        <f t="array" ref="I545">if(U545="","",XLOOKUP(U545,Master[Company],Master[Blow],"Unknown",0,1))</f>
        <v/>
      </c>
      <c r="J545" s="341" t="str">
        <f t="array" ref="J545">if(U545="","",XLOOKUP(U545,Master[Company],Master[Pigging],"Unknown",0,1))</f>
        <v/>
      </c>
      <c r="K545" s="341" t="str">
        <f t="array" ref="K545">if(U545="","",XLOOKUP(U545,Master[Company],Master[Load Method],"Unknown",0,1))</f>
        <v/>
      </c>
      <c r="L545" s="341" t="str">
        <f t="array" ref="L545">if(U545="","",XLOOKUP(U545,Master[Company],Master[Line Distance],"Unknown",0,1))</f>
        <v/>
      </c>
      <c r="M545" s="394"/>
      <c r="N545" s="341"/>
      <c r="O545" s="341"/>
      <c r="P545" s="341" t="str">
        <f t="array" ref="P545">if(U545="","",XLOOKUP(U545,Master[Company],Master[Terms],"NA",0,1))</f>
        <v/>
      </c>
      <c r="Q545" s="341" t="str">
        <f t="shared" si="14"/>
        <v/>
      </c>
      <c r="R545" s="341" t="str">
        <f t="array" ref="R545">if(U545="","",XLOOKUP(U545,Master[Company],Master[Group],"NA",0,1))</f>
        <v/>
      </c>
      <c r="S545" s="341" t="str">
        <f t="array" ref="S545">if(U545="","",XLOOKUP(U545,Master[Company],Master[Loading Location],"NA",0,1))</f>
        <v/>
      </c>
      <c r="T545" s="341" t="str">
        <f t="array" ref="T545">if(U545="","",XLOOKUP(U545,Master[Company],Master[Acronym],"NA",0,1))</f>
        <v/>
      </c>
      <c r="U545" s="341"/>
      <c r="V545" s="342"/>
      <c r="W545" s="342"/>
      <c r="X545" s="341"/>
      <c r="Y545" s="341" t="str">
        <f t="shared" si="11"/>
        <v/>
      </c>
      <c r="Z545" s="341"/>
      <c r="AA545" s="341"/>
      <c r="AB545" s="341"/>
      <c r="AC545" s="401"/>
      <c r="AD545" s="563"/>
      <c r="AE545" s="564"/>
      <c r="AF545" s="564"/>
      <c r="AG545" s="564"/>
      <c r="AH545" s="564"/>
      <c r="AI545" s="564"/>
      <c r="AJ545" s="564"/>
      <c r="AK545" s="565"/>
      <c r="AL545" s="564"/>
      <c r="AM545" s="564"/>
      <c r="AN545" s="564"/>
      <c r="AO545" s="564"/>
      <c r="AP545" s="564"/>
      <c r="AQ545" s="564"/>
      <c r="AR545" s="564"/>
      <c r="AS545" s="564"/>
      <c r="AT545" s="394"/>
      <c r="AU545" s="306"/>
      <c r="AV545" s="306"/>
      <c r="AW545" s="394"/>
      <c r="AX545" s="401"/>
      <c r="AY545" s="341"/>
      <c r="AZ545" s="341"/>
      <c r="BA545" s="341"/>
      <c r="BB545" s="341"/>
      <c r="BC545" s="393"/>
      <c r="BD545" s="341"/>
      <c r="BE545" s="341"/>
      <c r="BF545" s="341"/>
      <c r="BG545" s="402"/>
      <c r="BH545" s="403"/>
      <c r="BI545" s="405"/>
      <c r="BJ545" s="405"/>
      <c r="BK545" s="405"/>
      <c r="BL545" s="405"/>
      <c r="BM545" s="514"/>
    </row>
    <row r="546" ht="18.75" customHeight="1">
      <c r="A546" s="336" t="str">
        <f t="shared" si="12"/>
        <v/>
      </c>
      <c r="B546" s="506"/>
      <c r="C546" s="559"/>
      <c r="D546" s="560" t="str">
        <f t="shared" si="13"/>
        <v/>
      </c>
      <c r="E546" s="401"/>
      <c r="F546" s="394"/>
      <c r="G546" s="341" t="str">
        <f t="array" ref="G546">IF(C546="","",XLOOKUP(C546,'Master Data'!K:K,'Master Data'!N:N,"Input in Master Data",0,1))</f>
        <v/>
      </c>
      <c r="H546" s="341" t="str">
        <f t="array" ref="H546">IF(C546="","",XLOOKUP(C546,'Master Data'!K:K,'Master Data'!O:O,"Input in Master Data",0,1))</f>
        <v/>
      </c>
      <c r="I546" s="341" t="str">
        <f t="array" ref="I546">if(U546="","",XLOOKUP(U546,Master[Company],Master[Blow],"Unknown",0,1))</f>
        <v/>
      </c>
      <c r="J546" s="341" t="str">
        <f t="array" ref="J546">if(U546="","",XLOOKUP(U546,Master[Company],Master[Pigging],"Unknown",0,1))</f>
        <v/>
      </c>
      <c r="K546" s="341" t="str">
        <f t="array" ref="K546">if(U546="","",XLOOKUP(U546,Master[Company],Master[Load Method],"Unknown",0,1))</f>
        <v/>
      </c>
      <c r="L546" s="341" t="str">
        <f t="array" ref="L546">if(U546="","",XLOOKUP(U546,Master[Company],Master[Line Distance],"Unknown",0,1))</f>
        <v/>
      </c>
      <c r="M546" s="394"/>
      <c r="N546" s="341"/>
      <c r="O546" s="341"/>
      <c r="P546" s="341" t="str">
        <f t="array" ref="P546">if(U546="","",XLOOKUP(U546,Master[Company],Master[Terms],"NA",0,1))</f>
        <v/>
      </c>
      <c r="Q546" s="341" t="str">
        <f t="shared" si="14"/>
        <v/>
      </c>
      <c r="R546" s="341" t="str">
        <f t="array" ref="R546">if(U546="","",XLOOKUP(U546,Master[Company],Master[Group],"NA",0,1))</f>
        <v/>
      </c>
      <c r="S546" s="341" t="str">
        <f t="array" ref="S546">if(U546="","",XLOOKUP(U546,Master[Company],Master[Loading Location],"NA",0,1))</f>
        <v/>
      </c>
      <c r="T546" s="341" t="str">
        <f t="array" ref="T546">if(U546="","",XLOOKUP(U546,Master[Company],Master[Acronym],"NA",0,1))</f>
        <v/>
      </c>
      <c r="U546" s="341"/>
      <c r="V546" s="342"/>
      <c r="W546" s="342"/>
      <c r="X546" s="341"/>
      <c r="Y546" s="341" t="str">
        <f t="shared" si="11"/>
        <v/>
      </c>
      <c r="Z546" s="341"/>
      <c r="AA546" s="341"/>
      <c r="AB546" s="341"/>
      <c r="AC546" s="401"/>
      <c r="AD546" s="563"/>
      <c r="AE546" s="564"/>
      <c r="AF546" s="564"/>
      <c r="AG546" s="564"/>
      <c r="AH546" s="564"/>
      <c r="AI546" s="564"/>
      <c r="AJ546" s="564"/>
      <c r="AK546" s="565"/>
      <c r="AL546" s="564"/>
      <c r="AM546" s="564"/>
      <c r="AN546" s="564"/>
      <c r="AO546" s="564"/>
      <c r="AP546" s="564"/>
      <c r="AQ546" s="564"/>
      <c r="AR546" s="564"/>
      <c r="AS546" s="564"/>
      <c r="AT546" s="394"/>
      <c r="AU546" s="306"/>
      <c r="AV546" s="306"/>
      <c r="AW546" s="394"/>
      <c r="AX546" s="401"/>
      <c r="AY546" s="341"/>
      <c r="AZ546" s="341"/>
      <c r="BA546" s="341"/>
      <c r="BB546" s="341"/>
      <c r="BC546" s="393"/>
      <c r="BD546" s="341"/>
      <c r="BE546" s="341"/>
      <c r="BF546" s="341"/>
      <c r="BG546" s="402"/>
      <c r="BH546" s="403"/>
      <c r="BI546" s="405"/>
      <c r="BJ546" s="405"/>
      <c r="BK546" s="405"/>
      <c r="BL546" s="405"/>
      <c r="BM546" s="514"/>
    </row>
    <row r="547" ht="18.75" customHeight="1">
      <c r="A547" s="336" t="str">
        <f t="shared" si="12"/>
        <v/>
      </c>
      <c r="B547" s="506"/>
      <c r="C547" s="559"/>
      <c r="D547" s="560" t="str">
        <f t="shared" si="13"/>
        <v/>
      </c>
      <c r="E547" s="401"/>
      <c r="F547" s="394"/>
      <c r="G547" s="341" t="str">
        <f t="array" ref="G547">IF(C547="","",XLOOKUP(C547,'Master Data'!K:K,'Master Data'!N:N,"Input in Master Data",0,1))</f>
        <v/>
      </c>
      <c r="H547" s="341" t="str">
        <f t="array" ref="H547">IF(C547="","",XLOOKUP(C547,'Master Data'!K:K,'Master Data'!O:O,"Input in Master Data",0,1))</f>
        <v/>
      </c>
      <c r="I547" s="341" t="str">
        <f t="array" ref="I547">if(U547="","",XLOOKUP(U547,Master[Company],Master[Blow],"Unknown",0,1))</f>
        <v/>
      </c>
      <c r="J547" s="341" t="str">
        <f t="array" ref="J547">if(U547="","",XLOOKUP(U547,Master[Company],Master[Pigging],"Unknown",0,1))</f>
        <v/>
      </c>
      <c r="K547" s="341" t="str">
        <f t="array" ref="K547">if(U547="","",XLOOKUP(U547,Master[Company],Master[Load Method],"Unknown",0,1))</f>
        <v/>
      </c>
      <c r="L547" s="341" t="str">
        <f t="array" ref="L547">if(U547="","",XLOOKUP(U547,Master[Company],Master[Line Distance],"Unknown",0,1))</f>
        <v/>
      </c>
      <c r="M547" s="394"/>
      <c r="N547" s="341"/>
      <c r="O547" s="341"/>
      <c r="P547" s="341" t="str">
        <f t="array" ref="P547">if(U547="","",XLOOKUP(U547,Master[Company],Master[Terms],"NA",0,1))</f>
        <v/>
      </c>
      <c r="Q547" s="341" t="str">
        <f t="shared" si="14"/>
        <v/>
      </c>
      <c r="R547" s="341" t="str">
        <f t="array" ref="R547">if(U547="","",XLOOKUP(U547,Master[Company],Master[Group],"NA",0,1))</f>
        <v/>
      </c>
      <c r="S547" s="341" t="str">
        <f t="array" ref="S547">if(U547="","",XLOOKUP(U547,Master[Company],Master[Loading Location],"NA",0,1))</f>
        <v/>
      </c>
      <c r="T547" s="341" t="str">
        <f t="array" ref="T547">if(U547="","",XLOOKUP(U547,Master[Company],Master[Acronym],"NA",0,1))</f>
        <v/>
      </c>
      <c r="U547" s="341"/>
      <c r="V547" s="342"/>
      <c r="W547" s="342"/>
      <c r="X547" s="341"/>
      <c r="Y547" s="341" t="str">
        <f t="shared" si="11"/>
        <v/>
      </c>
      <c r="Z547" s="341"/>
      <c r="AA547" s="341"/>
      <c r="AB547" s="341"/>
      <c r="AC547" s="401"/>
      <c r="AD547" s="563"/>
      <c r="AE547" s="564"/>
      <c r="AF547" s="564"/>
      <c r="AG547" s="564"/>
      <c r="AH547" s="564"/>
      <c r="AI547" s="564"/>
      <c r="AJ547" s="564"/>
      <c r="AK547" s="565"/>
      <c r="AL547" s="564"/>
      <c r="AM547" s="564"/>
      <c r="AN547" s="564"/>
      <c r="AO547" s="564"/>
      <c r="AP547" s="564"/>
      <c r="AQ547" s="564"/>
      <c r="AR547" s="564"/>
      <c r="AS547" s="564"/>
      <c r="AT547" s="394"/>
      <c r="AU547" s="306"/>
      <c r="AV547" s="306"/>
      <c r="AW547" s="394"/>
      <c r="AX547" s="401"/>
      <c r="AY547" s="341"/>
      <c r="AZ547" s="341"/>
      <c r="BA547" s="341"/>
      <c r="BB547" s="341"/>
      <c r="BC547" s="393"/>
      <c r="BD547" s="341"/>
      <c r="BE547" s="341"/>
      <c r="BF547" s="341"/>
      <c r="BG547" s="402"/>
      <c r="BH547" s="403"/>
      <c r="BI547" s="405"/>
      <c r="BJ547" s="405"/>
      <c r="BK547" s="405"/>
      <c r="BL547" s="405"/>
      <c r="BM547" s="514"/>
    </row>
    <row r="548" ht="18.75" customHeight="1">
      <c r="A548" s="336" t="str">
        <f t="shared" si="12"/>
        <v/>
      </c>
      <c r="B548" s="506"/>
      <c r="C548" s="559"/>
      <c r="D548" s="560" t="str">
        <f t="shared" si="13"/>
        <v/>
      </c>
      <c r="E548" s="401"/>
      <c r="F548" s="394"/>
      <c r="G548" s="341" t="str">
        <f t="array" ref="G548">IF(C548="","",XLOOKUP(C548,'Master Data'!K:K,'Master Data'!N:N,"Input in Master Data",0,1))</f>
        <v/>
      </c>
      <c r="H548" s="341" t="str">
        <f t="array" ref="H548">IF(C548="","",XLOOKUP(C548,'Master Data'!K:K,'Master Data'!O:O,"Input in Master Data",0,1))</f>
        <v/>
      </c>
      <c r="I548" s="341" t="str">
        <f t="array" ref="I548">if(U548="","",XLOOKUP(U548,Master[Company],Master[Blow],"Unknown",0,1))</f>
        <v/>
      </c>
      <c r="J548" s="341" t="str">
        <f t="array" ref="J548">if(U548="","",XLOOKUP(U548,Master[Company],Master[Pigging],"Unknown",0,1))</f>
        <v/>
      </c>
      <c r="K548" s="341" t="str">
        <f t="array" ref="K548">if(U548="","",XLOOKUP(U548,Master[Company],Master[Load Method],"Unknown",0,1))</f>
        <v/>
      </c>
      <c r="L548" s="341" t="str">
        <f t="array" ref="L548">if(U548="","",XLOOKUP(U548,Master[Company],Master[Line Distance],"Unknown",0,1))</f>
        <v/>
      </c>
      <c r="M548" s="394"/>
      <c r="N548" s="341"/>
      <c r="O548" s="341"/>
      <c r="P548" s="341" t="str">
        <f t="array" ref="P548">if(U548="","",XLOOKUP(U548,Master[Company],Master[Terms],"NA",0,1))</f>
        <v/>
      </c>
      <c r="Q548" s="341" t="str">
        <f t="shared" si="14"/>
        <v/>
      </c>
      <c r="R548" s="341" t="str">
        <f t="array" ref="R548">if(U548="","",XLOOKUP(U548,Master[Company],Master[Group],"NA",0,1))</f>
        <v/>
      </c>
      <c r="S548" s="341" t="str">
        <f t="array" ref="S548">if(U548="","",XLOOKUP(U548,Master[Company],Master[Loading Location],"NA",0,1))</f>
        <v/>
      </c>
      <c r="T548" s="341" t="str">
        <f t="array" ref="T548">if(U548="","",XLOOKUP(U548,Master[Company],Master[Acronym],"NA",0,1))</f>
        <v/>
      </c>
      <c r="U548" s="341"/>
      <c r="V548" s="342"/>
      <c r="W548" s="342"/>
      <c r="X548" s="341"/>
      <c r="Y548" s="341" t="str">
        <f t="shared" si="11"/>
        <v/>
      </c>
      <c r="Z548" s="341"/>
      <c r="AA548" s="341"/>
      <c r="AB548" s="341"/>
      <c r="AC548" s="401"/>
      <c r="AD548" s="563"/>
      <c r="AE548" s="564"/>
      <c r="AF548" s="564"/>
      <c r="AG548" s="564"/>
      <c r="AH548" s="564"/>
      <c r="AI548" s="564"/>
      <c r="AJ548" s="564"/>
      <c r="AK548" s="565"/>
      <c r="AL548" s="564"/>
      <c r="AM548" s="564"/>
      <c r="AN548" s="564"/>
      <c r="AO548" s="564"/>
      <c r="AP548" s="564"/>
      <c r="AQ548" s="564"/>
      <c r="AR548" s="564"/>
      <c r="AS548" s="564"/>
      <c r="AT548" s="394"/>
      <c r="AU548" s="306"/>
      <c r="AV548" s="306"/>
      <c r="AW548" s="394"/>
      <c r="AX548" s="401"/>
      <c r="AY548" s="341"/>
      <c r="AZ548" s="341"/>
      <c r="BA548" s="341"/>
      <c r="BB548" s="341"/>
      <c r="BC548" s="393"/>
      <c r="BD548" s="341"/>
      <c r="BE548" s="341"/>
      <c r="BF548" s="341"/>
      <c r="BG548" s="402"/>
      <c r="BH548" s="403"/>
      <c r="BI548" s="405"/>
      <c r="BJ548" s="405"/>
      <c r="BK548" s="405"/>
      <c r="BL548" s="405"/>
      <c r="BM548" s="514"/>
    </row>
    <row r="549" ht="18.75" customHeight="1">
      <c r="A549" s="336" t="str">
        <f t="shared" si="12"/>
        <v/>
      </c>
      <c r="B549" s="506"/>
      <c r="C549" s="559"/>
      <c r="D549" s="560" t="str">
        <f t="shared" si="13"/>
        <v/>
      </c>
      <c r="E549" s="401"/>
      <c r="F549" s="394"/>
      <c r="G549" s="341" t="str">
        <f t="array" ref="G549">IF(C549="","",XLOOKUP(C549,'Master Data'!K:K,'Master Data'!N:N,"Input in Master Data",0,1))</f>
        <v/>
      </c>
      <c r="H549" s="341" t="str">
        <f t="array" ref="H549">IF(C549="","",XLOOKUP(C549,'Master Data'!K:K,'Master Data'!O:O,"Input in Master Data",0,1))</f>
        <v/>
      </c>
      <c r="I549" s="341" t="str">
        <f t="array" ref="I549">if(U549="","",XLOOKUP(U549,Master[Company],Master[Blow],"Unknown",0,1))</f>
        <v/>
      </c>
      <c r="J549" s="341" t="str">
        <f t="array" ref="J549">if(U549="","",XLOOKUP(U549,Master[Company],Master[Pigging],"Unknown",0,1))</f>
        <v/>
      </c>
      <c r="K549" s="341" t="str">
        <f t="array" ref="K549">if(U549="","",XLOOKUP(U549,Master[Company],Master[Load Method],"Unknown",0,1))</f>
        <v/>
      </c>
      <c r="L549" s="341" t="str">
        <f t="array" ref="L549">if(U549="","",XLOOKUP(U549,Master[Company],Master[Line Distance],"Unknown",0,1))</f>
        <v/>
      </c>
      <c r="M549" s="394"/>
      <c r="N549" s="341"/>
      <c r="O549" s="341"/>
      <c r="P549" s="341" t="str">
        <f t="array" ref="P549">if(U549="","",XLOOKUP(U549,Master[Company],Master[Terms],"NA",0,1))</f>
        <v/>
      </c>
      <c r="Q549" s="341" t="str">
        <f t="shared" si="14"/>
        <v/>
      </c>
      <c r="R549" s="341" t="str">
        <f t="array" ref="R549">if(U549="","",XLOOKUP(U549,Master[Company],Master[Group],"NA",0,1))</f>
        <v/>
      </c>
      <c r="S549" s="341" t="str">
        <f t="array" ref="S549">if(U549="","",XLOOKUP(U549,Master[Company],Master[Loading Location],"NA",0,1))</f>
        <v/>
      </c>
      <c r="T549" s="341" t="str">
        <f t="array" ref="T549">if(U549="","",XLOOKUP(U549,Master[Company],Master[Acronym],"NA",0,1))</f>
        <v/>
      </c>
      <c r="U549" s="341"/>
      <c r="V549" s="342"/>
      <c r="W549" s="342"/>
      <c r="X549" s="341"/>
      <c r="Y549" s="341" t="str">
        <f t="shared" si="11"/>
        <v/>
      </c>
      <c r="Z549" s="341"/>
      <c r="AA549" s="341"/>
      <c r="AB549" s="341"/>
      <c r="AC549" s="401"/>
      <c r="AD549" s="563"/>
      <c r="AE549" s="564"/>
      <c r="AF549" s="564"/>
      <c r="AG549" s="564"/>
      <c r="AH549" s="564"/>
      <c r="AI549" s="564"/>
      <c r="AJ549" s="564"/>
      <c r="AK549" s="565"/>
      <c r="AL549" s="564"/>
      <c r="AM549" s="564"/>
      <c r="AN549" s="564"/>
      <c r="AO549" s="564"/>
      <c r="AP549" s="564"/>
      <c r="AQ549" s="564"/>
      <c r="AR549" s="564"/>
      <c r="AS549" s="564"/>
      <c r="AT549" s="394"/>
      <c r="AU549" s="306"/>
      <c r="AV549" s="306"/>
      <c r="AW549" s="394"/>
      <c r="AX549" s="401"/>
      <c r="AY549" s="341"/>
      <c r="AZ549" s="341"/>
      <c r="BA549" s="341"/>
      <c r="BB549" s="341"/>
      <c r="BC549" s="393"/>
      <c r="BD549" s="341"/>
      <c r="BE549" s="341"/>
      <c r="BF549" s="341"/>
      <c r="BG549" s="402"/>
      <c r="BH549" s="403"/>
      <c r="BI549" s="405"/>
      <c r="BJ549" s="405"/>
      <c r="BK549" s="405"/>
      <c r="BL549" s="405"/>
      <c r="BM549" s="514"/>
    </row>
    <row r="550" ht="18.75" customHeight="1">
      <c r="A550" s="336" t="str">
        <f t="shared" si="12"/>
        <v/>
      </c>
      <c r="B550" s="506"/>
      <c r="C550" s="559"/>
      <c r="D550" s="560" t="str">
        <f t="shared" si="13"/>
        <v/>
      </c>
      <c r="E550" s="401"/>
      <c r="F550" s="394"/>
      <c r="G550" s="341" t="str">
        <f t="array" ref="G550">IF(C550="","",XLOOKUP(C550,'Master Data'!K:K,'Master Data'!N:N,"Input in Master Data",0,1))</f>
        <v/>
      </c>
      <c r="H550" s="341" t="str">
        <f t="array" ref="H550">IF(C550="","",XLOOKUP(C550,'Master Data'!K:K,'Master Data'!O:O,"Input in Master Data",0,1))</f>
        <v/>
      </c>
      <c r="I550" s="341" t="str">
        <f t="array" ref="I550">if(U550="","",XLOOKUP(U550,Master[Company],Master[Blow],"Unknown",0,1))</f>
        <v/>
      </c>
      <c r="J550" s="341" t="str">
        <f t="array" ref="J550">if(U550="","",XLOOKUP(U550,Master[Company],Master[Pigging],"Unknown",0,1))</f>
        <v/>
      </c>
      <c r="K550" s="341" t="str">
        <f t="array" ref="K550">if(U550="","",XLOOKUP(U550,Master[Company],Master[Load Method],"Unknown",0,1))</f>
        <v/>
      </c>
      <c r="L550" s="341" t="str">
        <f t="array" ref="L550">if(U550="","",XLOOKUP(U550,Master[Company],Master[Line Distance],"Unknown",0,1))</f>
        <v/>
      </c>
      <c r="M550" s="394"/>
      <c r="N550" s="341"/>
      <c r="O550" s="341"/>
      <c r="P550" s="341" t="str">
        <f t="array" ref="P550">if(U550="","",XLOOKUP(U550,Master[Company],Master[Terms],"NA",0,1))</f>
        <v/>
      </c>
      <c r="Q550" s="341" t="str">
        <f t="shared" si="14"/>
        <v/>
      </c>
      <c r="R550" s="341" t="str">
        <f t="array" ref="R550">if(U550="","",XLOOKUP(U550,Master[Company],Master[Group],"NA",0,1))</f>
        <v/>
      </c>
      <c r="S550" s="341" t="str">
        <f t="array" ref="S550">if(U550="","",XLOOKUP(U550,Master[Company],Master[Loading Location],"NA",0,1))</f>
        <v/>
      </c>
      <c r="T550" s="341" t="str">
        <f t="array" ref="T550">if(U550="","",XLOOKUP(U550,Master[Company],Master[Acronym],"NA",0,1))</f>
        <v/>
      </c>
      <c r="U550" s="341"/>
      <c r="V550" s="342"/>
      <c r="W550" s="342"/>
      <c r="X550" s="341"/>
      <c r="Y550" s="341" t="str">
        <f t="shared" si="11"/>
        <v/>
      </c>
      <c r="Z550" s="341"/>
      <c r="AA550" s="341"/>
      <c r="AB550" s="341"/>
      <c r="AC550" s="401"/>
      <c r="AD550" s="563"/>
      <c r="AE550" s="564"/>
      <c r="AF550" s="564"/>
      <c r="AG550" s="564"/>
      <c r="AH550" s="564"/>
      <c r="AI550" s="564"/>
      <c r="AJ550" s="564"/>
      <c r="AK550" s="565"/>
      <c r="AL550" s="564"/>
      <c r="AM550" s="564"/>
      <c r="AN550" s="564"/>
      <c r="AO550" s="564"/>
      <c r="AP550" s="564"/>
      <c r="AQ550" s="564"/>
      <c r="AR550" s="564"/>
      <c r="AS550" s="564"/>
      <c r="AT550" s="394"/>
      <c r="AU550" s="306"/>
      <c r="AV550" s="306"/>
      <c r="AW550" s="394"/>
      <c r="AX550" s="401"/>
      <c r="AY550" s="341"/>
      <c r="AZ550" s="341"/>
      <c r="BA550" s="341"/>
      <c r="BB550" s="341"/>
      <c r="BC550" s="393"/>
      <c r="BD550" s="341"/>
      <c r="BE550" s="341"/>
      <c r="BF550" s="341"/>
      <c r="BG550" s="402"/>
      <c r="BH550" s="403"/>
      <c r="BI550" s="405"/>
      <c r="BJ550" s="405"/>
      <c r="BK550" s="405"/>
      <c r="BL550" s="405"/>
      <c r="BM550" s="514"/>
    </row>
    <row r="551" ht="18.75" customHeight="1">
      <c r="A551" s="336" t="str">
        <f t="shared" si="12"/>
        <v/>
      </c>
      <c r="B551" s="506"/>
      <c r="C551" s="559"/>
      <c r="D551" s="560" t="str">
        <f t="shared" si="13"/>
        <v/>
      </c>
      <c r="E551" s="401"/>
      <c r="F551" s="394"/>
      <c r="G551" s="341" t="str">
        <f t="array" ref="G551">IF(C551="","",XLOOKUP(C551,'Master Data'!K:K,'Master Data'!N:N,"Input in Master Data",0,1))</f>
        <v/>
      </c>
      <c r="H551" s="341" t="str">
        <f t="array" ref="H551">IF(C551="","",XLOOKUP(C551,'Master Data'!K:K,'Master Data'!O:O,"Input in Master Data",0,1))</f>
        <v/>
      </c>
      <c r="I551" s="341" t="str">
        <f t="array" ref="I551">if(U551="","",XLOOKUP(U551,Master[Company],Master[Blow],"Unknown",0,1))</f>
        <v/>
      </c>
      <c r="J551" s="341" t="str">
        <f t="array" ref="J551">if(U551="","",XLOOKUP(U551,Master[Company],Master[Pigging],"Unknown",0,1))</f>
        <v/>
      </c>
      <c r="K551" s="341" t="str">
        <f t="array" ref="K551">if(U551="","",XLOOKUP(U551,Master[Company],Master[Load Method],"Unknown",0,1))</f>
        <v/>
      </c>
      <c r="L551" s="341" t="str">
        <f t="array" ref="L551">if(U551="","",XLOOKUP(U551,Master[Company],Master[Line Distance],"Unknown",0,1))</f>
        <v/>
      </c>
      <c r="M551" s="394"/>
      <c r="N551" s="341"/>
      <c r="O551" s="341"/>
      <c r="P551" s="341" t="str">
        <f t="array" ref="P551">if(U551="","",XLOOKUP(U551,Master[Company],Master[Terms],"NA",0,1))</f>
        <v/>
      </c>
      <c r="Q551" s="341" t="str">
        <f t="shared" si="14"/>
        <v/>
      </c>
      <c r="R551" s="341" t="str">
        <f t="array" ref="R551">if(U551="","",XLOOKUP(U551,Master[Company],Master[Group],"NA",0,1))</f>
        <v/>
      </c>
      <c r="S551" s="341" t="str">
        <f t="array" ref="S551">if(U551="","",XLOOKUP(U551,Master[Company],Master[Loading Location],"NA",0,1))</f>
        <v/>
      </c>
      <c r="T551" s="341" t="str">
        <f t="array" ref="T551">if(U551="","",XLOOKUP(U551,Master[Company],Master[Acronym],"NA",0,1))</f>
        <v/>
      </c>
      <c r="U551" s="341"/>
      <c r="V551" s="342"/>
      <c r="W551" s="342"/>
      <c r="X551" s="341"/>
      <c r="Y551" s="341" t="str">
        <f t="shared" si="11"/>
        <v/>
      </c>
      <c r="Z551" s="341"/>
      <c r="AA551" s="341"/>
      <c r="AB551" s="341"/>
      <c r="AC551" s="401"/>
      <c r="AD551" s="563"/>
      <c r="AE551" s="564"/>
      <c r="AF551" s="564"/>
      <c r="AG551" s="564"/>
      <c r="AH551" s="564"/>
      <c r="AI551" s="564"/>
      <c r="AJ551" s="564"/>
      <c r="AK551" s="565"/>
      <c r="AL551" s="564"/>
      <c r="AM551" s="564"/>
      <c r="AN551" s="564"/>
      <c r="AO551" s="564"/>
      <c r="AP551" s="564"/>
      <c r="AQ551" s="564"/>
      <c r="AR551" s="564"/>
      <c r="AS551" s="564"/>
      <c r="AT551" s="394"/>
      <c r="AU551" s="306"/>
      <c r="AV551" s="306"/>
      <c r="AW551" s="394"/>
      <c r="AX551" s="401"/>
      <c r="AY551" s="341"/>
      <c r="AZ551" s="341"/>
      <c r="BA551" s="341"/>
      <c r="BB551" s="341"/>
      <c r="BC551" s="393"/>
      <c r="BD551" s="341"/>
      <c r="BE551" s="341"/>
      <c r="BF551" s="341"/>
      <c r="BG551" s="402"/>
      <c r="BH551" s="403"/>
      <c r="BI551" s="405"/>
      <c r="BJ551" s="405"/>
      <c r="BK551" s="405"/>
      <c r="BL551" s="405"/>
      <c r="BM551" s="514"/>
    </row>
    <row r="552" ht="18.75" customHeight="1">
      <c r="A552" s="336" t="str">
        <f t="shared" si="12"/>
        <v/>
      </c>
      <c r="B552" s="506"/>
      <c r="C552" s="559"/>
      <c r="D552" s="560" t="str">
        <f t="shared" si="13"/>
        <v/>
      </c>
      <c r="E552" s="401"/>
      <c r="F552" s="394"/>
      <c r="G552" s="341" t="str">
        <f t="array" ref="G552">IF(C552="","",XLOOKUP(C552,'Master Data'!K:K,'Master Data'!N:N,"Input in Master Data",0,1))</f>
        <v/>
      </c>
      <c r="H552" s="341" t="str">
        <f t="array" ref="H552">IF(C552="","",XLOOKUP(C552,'Master Data'!K:K,'Master Data'!O:O,"Input in Master Data",0,1))</f>
        <v/>
      </c>
      <c r="I552" s="341" t="str">
        <f t="array" ref="I552">if(U552="","",XLOOKUP(U552,Master[Company],Master[Blow],"Unknown",0,1))</f>
        <v/>
      </c>
      <c r="J552" s="341" t="str">
        <f t="array" ref="J552">if(U552="","",XLOOKUP(U552,Master[Company],Master[Pigging],"Unknown",0,1))</f>
        <v/>
      </c>
      <c r="K552" s="341" t="str">
        <f t="array" ref="K552">if(U552="","",XLOOKUP(U552,Master[Company],Master[Load Method],"Unknown",0,1))</f>
        <v/>
      </c>
      <c r="L552" s="341" t="str">
        <f t="array" ref="L552">if(U552="","",XLOOKUP(U552,Master[Company],Master[Line Distance],"Unknown",0,1))</f>
        <v/>
      </c>
      <c r="M552" s="394"/>
      <c r="N552" s="341"/>
      <c r="O552" s="341"/>
      <c r="P552" s="341" t="str">
        <f t="array" ref="P552">if(U552="","",XLOOKUP(U552,Master[Company],Master[Terms],"NA",0,1))</f>
        <v/>
      </c>
      <c r="Q552" s="341" t="str">
        <f t="shared" si="14"/>
        <v/>
      </c>
      <c r="R552" s="341" t="str">
        <f t="array" ref="R552">if(U552="","",XLOOKUP(U552,Master[Company],Master[Group],"NA",0,1))</f>
        <v/>
      </c>
      <c r="S552" s="341" t="str">
        <f t="array" ref="S552">if(U552="","",XLOOKUP(U552,Master[Company],Master[Loading Location],"NA",0,1))</f>
        <v/>
      </c>
      <c r="T552" s="341" t="str">
        <f t="array" ref="T552">if(U552="","",XLOOKUP(U552,Master[Company],Master[Acronym],"NA",0,1))</f>
        <v/>
      </c>
      <c r="U552" s="341"/>
      <c r="V552" s="342"/>
      <c r="W552" s="342"/>
      <c r="X552" s="341"/>
      <c r="Y552" s="341" t="str">
        <f t="shared" si="11"/>
        <v/>
      </c>
      <c r="Z552" s="341"/>
      <c r="AA552" s="341"/>
      <c r="AB552" s="341"/>
      <c r="AC552" s="401"/>
      <c r="AD552" s="563"/>
      <c r="AE552" s="564"/>
      <c r="AF552" s="564"/>
      <c r="AG552" s="564"/>
      <c r="AH552" s="564"/>
      <c r="AI552" s="564"/>
      <c r="AJ552" s="564"/>
      <c r="AK552" s="565"/>
      <c r="AL552" s="564"/>
      <c r="AM552" s="564"/>
      <c r="AN552" s="564"/>
      <c r="AO552" s="564"/>
      <c r="AP552" s="564"/>
      <c r="AQ552" s="564"/>
      <c r="AR552" s="564"/>
      <c r="AS552" s="564"/>
      <c r="AT552" s="394"/>
      <c r="AU552" s="306"/>
      <c r="AV552" s="306"/>
      <c r="AW552" s="394"/>
      <c r="AX552" s="401"/>
      <c r="AY552" s="341"/>
      <c r="AZ552" s="341"/>
      <c r="BA552" s="341"/>
      <c r="BB552" s="341"/>
      <c r="BC552" s="393"/>
      <c r="BD552" s="341"/>
      <c r="BE552" s="341"/>
      <c r="BF552" s="341"/>
      <c r="BG552" s="402"/>
      <c r="BH552" s="403"/>
      <c r="BI552" s="405"/>
      <c r="BJ552" s="405"/>
      <c r="BK552" s="405"/>
      <c r="BL552" s="405"/>
      <c r="BM552" s="514"/>
    </row>
    <row r="553" ht="18.75" customHeight="1">
      <c r="A553" s="336" t="str">
        <f t="shared" si="12"/>
        <v/>
      </c>
      <c r="B553" s="506"/>
      <c r="C553" s="559"/>
      <c r="D553" s="560" t="str">
        <f t="shared" si="13"/>
        <v/>
      </c>
      <c r="E553" s="401"/>
      <c r="F553" s="394"/>
      <c r="G553" s="341" t="str">
        <f t="array" ref="G553">IF(C553="","",XLOOKUP(C553,'Master Data'!K:K,'Master Data'!N:N,"Input in Master Data",0,1))</f>
        <v/>
      </c>
      <c r="H553" s="341" t="str">
        <f t="array" ref="H553">IF(C553="","",XLOOKUP(C553,'Master Data'!K:K,'Master Data'!O:O,"Input in Master Data",0,1))</f>
        <v/>
      </c>
      <c r="I553" s="341" t="str">
        <f t="array" ref="I553">if(U553="","",XLOOKUP(U553,Master[Company],Master[Blow],"Unknown",0,1))</f>
        <v/>
      </c>
      <c r="J553" s="341" t="str">
        <f t="array" ref="J553">if(U553="","",XLOOKUP(U553,Master[Company],Master[Pigging],"Unknown",0,1))</f>
        <v/>
      </c>
      <c r="K553" s="341" t="str">
        <f t="array" ref="K553">if(U553="","",XLOOKUP(U553,Master[Company],Master[Load Method],"Unknown",0,1))</f>
        <v/>
      </c>
      <c r="L553" s="341" t="str">
        <f t="array" ref="L553">if(U553="","",XLOOKUP(U553,Master[Company],Master[Line Distance],"Unknown",0,1))</f>
        <v/>
      </c>
      <c r="M553" s="394"/>
      <c r="N553" s="341"/>
      <c r="O553" s="341"/>
      <c r="P553" s="341" t="str">
        <f t="array" ref="P553">if(U553="","",XLOOKUP(U553,Master[Company],Master[Terms],"NA",0,1))</f>
        <v/>
      </c>
      <c r="Q553" s="341" t="str">
        <f t="shared" si="14"/>
        <v/>
      </c>
      <c r="R553" s="341" t="str">
        <f t="array" ref="R553">if(U553="","",XLOOKUP(U553,Master[Company],Master[Group],"NA",0,1))</f>
        <v/>
      </c>
      <c r="S553" s="341" t="str">
        <f t="array" ref="S553">if(U553="","",XLOOKUP(U553,Master[Company],Master[Loading Location],"NA",0,1))</f>
        <v/>
      </c>
      <c r="T553" s="341" t="str">
        <f t="array" ref="T553">if(U553="","",XLOOKUP(U553,Master[Company],Master[Acronym],"NA",0,1))</f>
        <v/>
      </c>
      <c r="U553" s="341"/>
      <c r="V553" s="342"/>
      <c r="W553" s="342"/>
      <c r="X553" s="341"/>
      <c r="Y553" s="341" t="str">
        <f t="shared" si="11"/>
        <v/>
      </c>
      <c r="Z553" s="341"/>
      <c r="AA553" s="341"/>
      <c r="AB553" s="341"/>
      <c r="AC553" s="401"/>
      <c r="AD553" s="563"/>
      <c r="AE553" s="564"/>
      <c r="AF553" s="564"/>
      <c r="AG553" s="564"/>
      <c r="AH553" s="564"/>
      <c r="AI553" s="564"/>
      <c r="AJ553" s="564"/>
      <c r="AK553" s="565"/>
      <c r="AL553" s="564"/>
      <c r="AM553" s="564"/>
      <c r="AN553" s="564"/>
      <c r="AO553" s="564"/>
      <c r="AP553" s="564"/>
      <c r="AQ553" s="564"/>
      <c r="AR553" s="564"/>
      <c r="AS553" s="564"/>
      <c r="AT553" s="394"/>
      <c r="AU553" s="306"/>
      <c r="AV553" s="306"/>
      <c r="AW553" s="394"/>
      <c r="AX553" s="401"/>
      <c r="AY553" s="341"/>
      <c r="AZ553" s="341"/>
      <c r="BA553" s="341"/>
      <c r="BB553" s="341"/>
      <c r="BC553" s="393"/>
      <c r="BD553" s="341"/>
      <c r="BE553" s="341"/>
      <c r="BF553" s="341"/>
      <c r="BG553" s="402"/>
      <c r="BH553" s="403"/>
      <c r="BI553" s="405"/>
      <c r="BJ553" s="405"/>
      <c r="BK553" s="405"/>
      <c r="BL553" s="405"/>
      <c r="BM553" s="514"/>
    </row>
    <row r="554" ht="18.75" customHeight="1">
      <c r="A554" s="336" t="str">
        <f t="shared" si="12"/>
        <v/>
      </c>
      <c r="B554" s="506"/>
      <c r="C554" s="559"/>
      <c r="D554" s="560" t="str">
        <f t="shared" si="13"/>
        <v/>
      </c>
      <c r="E554" s="401"/>
      <c r="F554" s="394"/>
      <c r="G554" s="341" t="str">
        <f t="array" ref="G554">IF(C554="","",XLOOKUP(C554,'Master Data'!K:K,'Master Data'!N:N,"Input in Master Data",0,1))</f>
        <v/>
      </c>
      <c r="H554" s="341" t="str">
        <f t="array" ref="H554">IF(C554="","",XLOOKUP(C554,'Master Data'!K:K,'Master Data'!O:O,"Input in Master Data",0,1))</f>
        <v/>
      </c>
      <c r="I554" s="341" t="str">
        <f t="array" ref="I554">if(U554="","",XLOOKUP(U554,Master[Company],Master[Blow],"Unknown",0,1))</f>
        <v/>
      </c>
      <c r="J554" s="341" t="str">
        <f t="array" ref="J554">if(U554="","",XLOOKUP(U554,Master[Company],Master[Pigging],"Unknown",0,1))</f>
        <v/>
      </c>
      <c r="K554" s="341" t="str">
        <f t="array" ref="K554">if(U554="","",XLOOKUP(U554,Master[Company],Master[Load Method],"Unknown",0,1))</f>
        <v/>
      </c>
      <c r="L554" s="341" t="str">
        <f t="array" ref="L554">if(U554="","",XLOOKUP(U554,Master[Company],Master[Line Distance],"Unknown",0,1))</f>
        <v/>
      </c>
      <c r="M554" s="394"/>
      <c r="N554" s="341"/>
      <c r="O554" s="341"/>
      <c r="P554" s="341" t="str">
        <f t="array" ref="P554">if(U554="","",XLOOKUP(U554,Master[Company],Master[Terms],"NA",0,1))</f>
        <v/>
      </c>
      <c r="Q554" s="341" t="str">
        <f t="shared" si="14"/>
        <v/>
      </c>
      <c r="R554" s="341" t="str">
        <f t="array" ref="R554">if(U554="","",XLOOKUP(U554,Master[Company],Master[Group],"NA",0,1))</f>
        <v/>
      </c>
      <c r="S554" s="341" t="str">
        <f t="array" ref="S554">if(U554="","",XLOOKUP(U554,Master[Company],Master[Loading Location],"NA",0,1))</f>
        <v/>
      </c>
      <c r="T554" s="341" t="str">
        <f t="array" ref="T554">if(U554="","",XLOOKUP(U554,Master[Company],Master[Acronym],"NA",0,1))</f>
        <v/>
      </c>
      <c r="U554" s="341"/>
      <c r="V554" s="342"/>
      <c r="W554" s="342"/>
      <c r="X554" s="341"/>
      <c r="Y554" s="341" t="str">
        <f t="shared" si="11"/>
        <v/>
      </c>
      <c r="Z554" s="341"/>
      <c r="AA554" s="341"/>
      <c r="AB554" s="341"/>
      <c r="AC554" s="401"/>
      <c r="AD554" s="563"/>
      <c r="AE554" s="564"/>
      <c r="AF554" s="564"/>
      <c r="AG554" s="564"/>
      <c r="AH554" s="564"/>
      <c r="AI554" s="564"/>
      <c r="AJ554" s="564"/>
      <c r="AK554" s="565"/>
      <c r="AL554" s="564"/>
      <c r="AM554" s="564"/>
      <c r="AN554" s="564"/>
      <c r="AO554" s="564"/>
      <c r="AP554" s="564"/>
      <c r="AQ554" s="564"/>
      <c r="AR554" s="564"/>
      <c r="AS554" s="564"/>
      <c r="AT554" s="394"/>
      <c r="AU554" s="306"/>
      <c r="AV554" s="306"/>
      <c r="AW554" s="394"/>
      <c r="AX554" s="401"/>
      <c r="AY554" s="341"/>
      <c r="AZ554" s="341"/>
      <c r="BA554" s="341"/>
      <c r="BB554" s="341"/>
      <c r="BC554" s="393"/>
      <c r="BD554" s="341"/>
      <c r="BE554" s="341"/>
      <c r="BF554" s="341"/>
      <c r="BG554" s="402"/>
      <c r="BH554" s="403"/>
      <c r="BI554" s="405"/>
      <c r="BJ554" s="405"/>
      <c r="BK554" s="405"/>
      <c r="BL554" s="405"/>
      <c r="BM554" s="514"/>
    </row>
    <row r="555" ht="18.75" customHeight="1">
      <c r="A555" s="336" t="str">
        <f t="shared" si="12"/>
        <v/>
      </c>
      <c r="B555" s="506"/>
      <c r="C555" s="559"/>
      <c r="D555" s="560" t="str">
        <f t="shared" si="13"/>
        <v/>
      </c>
      <c r="E555" s="401"/>
      <c r="F555" s="394"/>
      <c r="G555" s="341" t="str">
        <f t="array" ref="G555">IF(C555="","",XLOOKUP(C555,'Master Data'!K:K,'Master Data'!N:N,"Input in Master Data",0,1))</f>
        <v/>
      </c>
      <c r="H555" s="341" t="str">
        <f t="array" ref="H555">IF(C555="","",XLOOKUP(C555,'Master Data'!K:K,'Master Data'!O:O,"Input in Master Data",0,1))</f>
        <v/>
      </c>
      <c r="I555" s="341" t="str">
        <f t="array" ref="I555">if(U555="","",XLOOKUP(U555,Master[Company],Master[Blow],"Unknown",0,1))</f>
        <v/>
      </c>
      <c r="J555" s="341" t="str">
        <f t="array" ref="J555">if(U555="","",XLOOKUP(U555,Master[Company],Master[Pigging],"Unknown",0,1))</f>
        <v/>
      </c>
      <c r="K555" s="341" t="str">
        <f t="array" ref="K555">if(U555="","",XLOOKUP(U555,Master[Company],Master[Load Method],"Unknown",0,1))</f>
        <v/>
      </c>
      <c r="L555" s="341" t="str">
        <f t="array" ref="L555">if(U555="","",XLOOKUP(U555,Master[Company],Master[Line Distance],"Unknown",0,1))</f>
        <v/>
      </c>
      <c r="M555" s="394"/>
      <c r="N555" s="341"/>
      <c r="O555" s="341"/>
      <c r="P555" s="341" t="str">
        <f t="array" ref="P555">if(U555="","",XLOOKUP(U555,Master[Company],Master[Terms],"NA",0,1))</f>
        <v/>
      </c>
      <c r="Q555" s="341" t="str">
        <f t="shared" si="14"/>
        <v/>
      </c>
      <c r="R555" s="341" t="str">
        <f t="array" ref="R555">if(U555="","",XLOOKUP(U555,Master[Company],Master[Group],"NA",0,1))</f>
        <v/>
      </c>
      <c r="S555" s="341" t="str">
        <f t="array" ref="S555">if(U555="","",XLOOKUP(U555,Master[Company],Master[Loading Location],"NA",0,1))</f>
        <v/>
      </c>
      <c r="T555" s="341" t="str">
        <f t="array" ref="T555">if(U555="","",XLOOKUP(U555,Master[Company],Master[Acronym],"NA",0,1))</f>
        <v/>
      </c>
      <c r="U555" s="341"/>
      <c r="V555" s="342"/>
      <c r="W555" s="342"/>
      <c r="X555" s="341"/>
      <c r="Y555" s="341" t="str">
        <f t="shared" si="11"/>
        <v/>
      </c>
      <c r="Z555" s="341"/>
      <c r="AA555" s="341"/>
      <c r="AB555" s="341"/>
      <c r="AC555" s="401"/>
      <c r="AD555" s="563"/>
      <c r="AE555" s="564"/>
      <c r="AF555" s="564"/>
      <c r="AG555" s="564"/>
      <c r="AH555" s="564"/>
      <c r="AI555" s="564"/>
      <c r="AJ555" s="564"/>
      <c r="AK555" s="565"/>
      <c r="AL555" s="564"/>
      <c r="AM555" s="564"/>
      <c r="AN555" s="564"/>
      <c r="AO555" s="564"/>
      <c r="AP555" s="564"/>
      <c r="AQ555" s="564"/>
      <c r="AR555" s="564"/>
      <c r="AS555" s="564"/>
      <c r="AT555" s="394"/>
      <c r="AU555" s="306"/>
      <c r="AV555" s="306"/>
      <c r="AW555" s="394"/>
      <c r="AX555" s="401"/>
      <c r="AY555" s="341"/>
      <c r="AZ555" s="341"/>
      <c r="BA555" s="341"/>
      <c r="BB555" s="341"/>
      <c r="BC555" s="393"/>
      <c r="BD555" s="341"/>
      <c r="BE555" s="341"/>
      <c r="BF555" s="341"/>
      <c r="BG555" s="402"/>
      <c r="BH555" s="403"/>
      <c r="BI555" s="405"/>
      <c r="BJ555" s="405"/>
      <c r="BK555" s="405"/>
      <c r="BL555" s="405"/>
      <c r="BM555" s="514"/>
    </row>
    <row r="556" ht="18.75" customHeight="1">
      <c r="A556" s="336" t="str">
        <f t="shared" si="12"/>
        <v/>
      </c>
      <c r="B556" s="506"/>
      <c r="C556" s="559"/>
      <c r="D556" s="560" t="str">
        <f t="shared" si="13"/>
        <v/>
      </c>
      <c r="E556" s="401"/>
      <c r="F556" s="394"/>
      <c r="G556" s="341" t="str">
        <f t="array" ref="G556">IF(C556="","",XLOOKUP(C556,'Master Data'!K:K,'Master Data'!N:N,"Input in Master Data",0,1))</f>
        <v/>
      </c>
      <c r="H556" s="341" t="str">
        <f t="array" ref="H556">IF(C556="","",XLOOKUP(C556,'Master Data'!K:K,'Master Data'!O:O,"Input in Master Data",0,1))</f>
        <v/>
      </c>
      <c r="I556" s="341" t="str">
        <f t="array" ref="I556">if(U556="","",XLOOKUP(U556,Master[Company],Master[Blow],"Unknown",0,1))</f>
        <v/>
      </c>
      <c r="J556" s="341" t="str">
        <f t="array" ref="J556">if(U556="","",XLOOKUP(U556,Master[Company],Master[Pigging],"Unknown",0,1))</f>
        <v/>
      </c>
      <c r="K556" s="341" t="str">
        <f t="array" ref="K556">if(U556="","",XLOOKUP(U556,Master[Company],Master[Load Method],"Unknown",0,1))</f>
        <v/>
      </c>
      <c r="L556" s="341" t="str">
        <f t="array" ref="L556">if(U556="","",XLOOKUP(U556,Master[Company],Master[Line Distance],"Unknown",0,1))</f>
        <v/>
      </c>
      <c r="M556" s="394"/>
      <c r="N556" s="341"/>
      <c r="O556" s="341"/>
      <c r="P556" s="341" t="str">
        <f t="array" ref="P556">if(U556="","",XLOOKUP(U556,Master[Company],Master[Terms],"NA",0,1))</f>
        <v/>
      </c>
      <c r="Q556" s="341" t="str">
        <f t="shared" si="14"/>
        <v/>
      </c>
      <c r="R556" s="341" t="str">
        <f t="array" ref="R556">if(U556="","",XLOOKUP(U556,Master[Company],Master[Group],"NA",0,1))</f>
        <v/>
      </c>
      <c r="S556" s="341" t="str">
        <f t="array" ref="S556">if(U556="","",XLOOKUP(U556,Master[Company],Master[Loading Location],"NA",0,1))</f>
        <v/>
      </c>
      <c r="T556" s="341" t="str">
        <f t="array" ref="T556">if(U556="","",XLOOKUP(U556,Master[Company],Master[Acronym],"NA",0,1))</f>
        <v/>
      </c>
      <c r="U556" s="341"/>
      <c r="V556" s="342"/>
      <c r="W556" s="342"/>
      <c r="X556" s="341"/>
      <c r="Y556" s="341" t="str">
        <f t="shared" si="11"/>
        <v/>
      </c>
      <c r="Z556" s="341"/>
      <c r="AA556" s="341"/>
      <c r="AB556" s="341"/>
      <c r="AC556" s="401"/>
      <c r="AD556" s="563"/>
      <c r="AE556" s="564"/>
      <c r="AF556" s="564"/>
      <c r="AG556" s="564"/>
      <c r="AH556" s="564"/>
      <c r="AI556" s="564"/>
      <c r="AJ556" s="564"/>
      <c r="AK556" s="565"/>
      <c r="AL556" s="564"/>
      <c r="AM556" s="564"/>
      <c r="AN556" s="564"/>
      <c r="AO556" s="564"/>
      <c r="AP556" s="564"/>
      <c r="AQ556" s="564"/>
      <c r="AR556" s="564"/>
      <c r="AS556" s="564"/>
      <c r="AT556" s="394"/>
      <c r="AU556" s="306"/>
      <c r="AV556" s="306"/>
      <c r="AW556" s="394"/>
      <c r="AX556" s="401"/>
      <c r="AY556" s="341"/>
      <c r="AZ556" s="341"/>
      <c r="BA556" s="341"/>
      <c r="BB556" s="341"/>
      <c r="BC556" s="393"/>
      <c r="BD556" s="341"/>
      <c r="BE556" s="341"/>
      <c r="BF556" s="341"/>
      <c r="BG556" s="402"/>
      <c r="BH556" s="403"/>
      <c r="BI556" s="405"/>
      <c r="BJ556" s="405"/>
      <c r="BK556" s="405"/>
      <c r="BL556" s="405"/>
      <c r="BM556" s="514"/>
    </row>
    <row r="557" ht="18.75" customHeight="1">
      <c r="A557" s="336" t="str">
        <f t="shared" si="12"/>
        <v/>
      </c>
      <c r="B557" s="506"/>
      <c r="C557" s="559"/>
      <c r="D557" s="560" t="str">
        <f t="shared" si="13"/>
        <v/>
      </c>
      <c r="E557" s="401"/>
      <c r="F557" s="394"/>
      <c r="G557" s="341" t="str">
        <f t="array" ref="G557">IF(C557="","",XLOOKUP(C557,'Master Data'!K:K,'Master Data'!N:N,"Input in Master Data",0,1))</f>
        <v/>
      </c>
      <c r="H557" s="341" t="str">
        <f t="array" ref="H557">IF(C557="","",XLOOKUP(C557,'Master Data'!K:K,'Master Data'!O:O,"Input in Master Data",0,1))</f>
        <v/>
      </c>
      <c r="I557" s="341" t="str">
        <f t="array" ref="I557">if(U557="","",XLOOKUP(U557,Master[Company],Master[Blow],"Unknown",0,1))</f>
        <v/>
      </c>
      <c r="J557" s="341" t="str">
        <f t="array" ref="J557">if(U557="","",XLOOKUP(U557,Master[Company],Master[Pigging],"Unknown",0,1))</f>
        <v/>
      </c>
      <c r="K557" s="341" t="str">
        <f t="array" ref="K557">if(U557="","",XLOOKUP(U557,Master[Company],Master[Load Method],"Unknown",0,1))</f>
        <v/>
      </c>
      <c r="L557" s="341" t="str">
        <f t="array" ref="L557">if(U557="","",XLOOKUP(U557,Master[Company],Master[Line Distance],"Unknown",0,1))</f>
        <v/>
      </c>
      <c r="M557" s="394"/>
      <c r="N557" s="341"/>
      <c r="O557" s="341"/>
      <c r="P557" s="341" t="str">
        <f t="array" ref="P557">if(U557="","",XLOOKUP(U557,Master[Company],Master[Terms],"NA",0,1))</f>
        <v/>
      </c>
      <c r="Q557" s="341" t="str">
        <f t="shared" si="14"/>
        <v/>
      </c>
      <c r="R557" s="341" t="str">
        <f t="array" ref="R557">if(U557="","",XLOOKUP(U557,Master[Company],Master[Group],"NA",0,1))</f>
        <v/>
      </c>
      <c r="S557" s="341" t="str">
        <f t="array" ref="S557">if(U557="","",XLOOKUP(U557,Master[Company],Master[Loading Location],"NA",0,1))</f>
        <v/>
      </c>
      <c r="T557" s="341" t="str">
        <f t="array" ref="T557">if(U557="","",XLOOKUP(U557,Master[Company],Master[Acronym],"NA",0,1))</f>
        <v/>
      </c>
      <c r="U557" s="341"/>
      <c r="V557" s="342"/>
      <c r="W557" s="342"/>
      <c r="X557" s="341"/>
      <c r="Y557" s="341" t="str">
        <f t="shared" si="11"/>
        <v/>
      </c>
      <c r="Z557" s="341"/>
      <c r="AA557" s="341"/>
      <c r="AB557" s="341"/>
      <c r="AC557" s="401"/>
      <c r="AD557" s="563"/>
      <c r="AE557" s="564"/>
      <c r="AF557" s="564"/>
      <c r="AG557" s="564"/>
      <c r="AH557" s="564"/>
      <c r="AI557" s="564"/>
      <c r="AJ557" s="564"/>
      <c r="AK557" s="565"/>
      <c r="AL557" s="564"/>
      <c r="AM557" s="564"/>
      <c r="AN557" s="564"/>
      <c r="AO557" s="564"/>
      <c r="AP557" s="564"/>
      <c r="AQ557" s="564"/>
      <c r="AR557" s="564"/>
      <c r="AS557" s="564"/>
      <c r="AT557" s="394"/>
      <c r="AU557" s="306"/>
      <c r="AV557" s="306"/>
      <c r="AW557" s="394"/>
      <c r="AX557" s="401"/>
      <c r="AY557" s="341"/>
      <c r="AZ557" s="341"/>
      <c r="BA557" s="341"/>
      <c r="BB557" s="341"/>
      <c r="BC557" s="393"/>
      <c r="BD557" s="341"/>
      <c r="BE557" s="341"/>
      <c r="BF557" s="341"/>
      <c r="BG557" s="402"/>
      <c r="BH557" s="403"/>
      <c r="BI557" s="405"/>
      <c r="BJ557" s="405"/>
      <c r="BK557" s="405"/>
      <c r="BL557" s="405"/>
      <c r="BM557" s="514"/>
    </row>
    <row r="558" ht="18.75" customHeight="1">
      <c r="A558" s="336" t="str">
        <f t="shared" si="12"/>
        <v/>
      </c>
      <c r="B558" s="506"/>
      <c r="C558" s="559"/>
      <c r="D558" s="560" t="str">
        <f t="shared" si="13"/>
        <v/>
      </c>
      <c r="E558" s="401"/>
      <c r="F558" s="394"/>
      <c r="G558" s="341" t="str">
        <f t="array" ref="G558">IF(C558="","",XLOOKUP(C558,'Master Data'!K:K,'Master Data'!N:N,"Input in Master Data",0,1))</f>
        <v/>
      </c>
      <c r="H558" s="341" t="str">
        <f t="array" ref="H558">IF(C558="","",XLOOKUP(C558,'Master Data'!K:K,'Master Data'!O:O,"Input in Master Data",0,1))</f>
        <v/>
      </c>
      <c r="I558" s="341" t="str">
        <f t="array" ref="I558">if(U558="","",XLOOKUP(U558,Master[Company],Master[Blow],"Unknown",0,1))</f>
        <v/>
      </c>
      <c r="J558" s="341" t="str">
        <f t="array" ref="J558">if(U558="","",XLOOKUP(U558,Master[Company],Master[Pigging],"Unknown",0,1))</f>
        <v/>
      </c>
      <c r="K558" s="341" t="str">
        <f t="array" ref="K558">if(U558="","",XLOOKUP(U558,Master[Company],Master[Load Method],"Unknown",0,1))</f>
        <v/>
      </c>
      <c r="L558" s="341" t="str">
        <f t="array" ref="L558">if(U558="","",XLOOKUP(U558,Master[Company],Master[Line Distance],"Unknown",0,1))</f>
        <v/>
      </c>
      <c r="M558" s="394"/>
      <c r="N558" s="341"/>
      <c r="O558" s="341"/>
      <c r="P558" s="341" t="str">
        <f t="array" ref="P558">if(U558="","",XLOOKUP(U558,Master[Company],Master[Terms],"NA",0,1))</f>
        <v/>
      </c>
      <c r="Q558" s="341" t="str">
        <f t="shared" si="14"/>
        <v/>
      </c>
      <c r="R558" s="341" t="str">
        <f t="array" ref="R558">if(U558="","",XLOOKUP(U558,Master[Company],Master[Group],"NA",0,1))</f>
        <v/>
      </c>
      <c r="S558" s="341" t="str">
        <f t="array" ref="S558">if(U558="","",XLOOKUP(U558,Master[Company],Master[Loading Location],"NA",0,1))</f>
        <v/>
      </c>
      <c r="T558" s="341" t="str">
        <f t="array" ref="T558">if(U558="","",XLOOKUP(U558,Master[Company],Master[Acronym],"NA",0,1))</f>
        <v/>
      </c>
      <c r="U558" s="341"/>
      <c r="V558" s="342"/>
      <c r="W558" s="342"/>
      <c r="X558" s="341"/>
      <c r="Y558" s="341" t="str">
        <f t="shared" si="11"/>
        <v/>
      </c>
      <c r="Z558" s="341"/>
      <c r="AA558" s="341"/>
      <c r="AB558" s="341"/>
      <c r="AC558" s="401"/>
      <c r="AD558" s="563"/>
      <c r="AE558" s="564"/>
      <c r="AF558" s="564"/>
      <c r="AG558" s="564"/>
      <c r="AH558" s="564"/>
      <c r="AI558" s="564"/>
      <c r="AJ558" s="564"/>
      <c r="AK558" s="565"/>
      <c r="AL558" s="564"/>
      <c r="AM558" s="564"/>
      <c r="AN558" s="564"/>
      <c r="AO558" s="564"/>
      <c r="AP558" s="564"/>
      <c r="AQ558" s="564"/>
      <c r="AR558" s="564"/>
      <c r="AS558" s="564"/>
      <c r="AT558" s="394"/>
      <c r="AU558" s="306"/>
      <c r="AV558" s="306"/>
      <c r="AW558" s="394"/>
      <c r="AX558" s="401"/>
      <c r="AY558" s="341"/>
      <c r="AZ558" s="341"/>
      <c r="BA558" s="341"/>
      <c r="BB558" s="341"/>
      <c r="BC558" s="393"/>
      <c r="BD558" s="341"/>
      <c r="BE558" s="341"/>
      <c r="BF558" s="341"/>
      <c r="BG558" s="402"/>
      <c r="BH558" s="403"/>
      <c r="BI558" s="405"/>
      <c r="BJ558" s="405"/>
      <c r="BK558" s="405"/>
      <c r="BL558" s="405"/>
      <c r="BM558" s="514"/>
    </row>
    <row r="559" ht="18.75" customHeight="1">
      <c r="A559" s="336" t="str">
        <f t="shared" si="12"/>
        <v/>
      </c>
      <c r="B559" s="506"/>
      <c r="C559" s="559"/>
      <c r="D559" s="560" t="str">
        <f t="shared" si="13"/>
        <v/>
      </c>
      <c r="E559" s="401"/>
      <c r="F559" s="394"/>
      <c r="G559" s="341" t="str">
        <f t="array" ref="G559">IF(C559="","",XLOOKUP(C559,'Master Data'!K:K,'Master Data'!N:N,"Input in Master Data",0,1))</f>
        <v/>
      </c>
      <c r="H559" s="341" t="str">
        <f t="array" ref="H559">IF(C559="","",XLOOKUP(C559,'Master Data'!K:K,'Master Data'!O:O,"Input in Master Data",0,1))</f>
        <v/>
      </c>
      <c r="I559" s="341" t="str">
        <f t="array" ref="I559">if(U559="","",XLOOKUP(U559,Master[Company],Master[Blow],"Unknown",0,1))</f>
        <v/>
      </c>
      <c r="J559" s="341" t="str">
        <f t="array" ref="J559">if(U559="","",XLOOKUP(U559,Master[Company],Master[Pigging],"Unknown",0,1))</f>
        <v/>
      </c>
      <c r="K559" s="341" t="str">
        <f t="array" ref="K559">if(U559="","",XLOOKUP(U559,Master[Company],Master[Load Method],"Unknown",0,1))</f>
        <v/>
      </c>
      <c r="L559" s="341" t="str">
        <f t="array" ref="L559">if(U559="","",XLOOKUP(U559,Master[Company],Master[Line Distance],"Unknown",0,1))</f>
        <v/>
      </c>
      <c r="M559" s="394"/>
      <c r="N559" s="341"/>
      <c r="O559" s="341"/>
      <c r="P559" s="341" t="str">
        <f t="array" ref="P559">if(U559="","",XLOOKUP(U559,Master[Company],Master[Terms],"NA",0,1))</f>
        <v/>
      </c>
      <c r="Q559" s="341" t="str">
        <f t="shared" si="14"/>
        <v/>
      </c>
      <c r="R559" s="341" t="str">
        <f t="array" ref="R559">if(U559="","",XLOOKUP(U559,Master[Company],Master[Group],"NA",0,1))</f>
        <v/>
      </c>
      <c r="S559" s="341" t="str">
        <f t="array" ref="S559">if(U559="","",XLOOKUP(U559,Master[Company],Master[Loading Location],"NA",0,1))</f>
        <v/>
      </c>
      <c r="T559" s="341" t="str">
        <f t="array" ref="T559">if(U559="","",XLOOKUP(U559,Master[Company],Master[Acronym],"NA",0,1))</f>
        <v/>
      </c>
      <c r="U559" s="341"/>
      <c r="V559" s="342"/>
      <c r="W559" s="342"/>
      <c r="X559" s="341"/>
      <c r="Y559" s="341" t="str">
        <f t="shared" si="11"/>
        <v/>
      </c>
      <c r="Z559" s="341"/>
      <c r="AA559" s="341"/>
      <c r="AB559" s="341"/>
      <c r="AC559" s="401"/>
      <c r="AD559" s="563"/>
      <c r="AE559" s="564"/>
      <c r="AF559" s="564"/>
      <c r="AG559" s="564"/>
      <c r="AH559" s="564"/>
      <c r="AI559" s="564"/>
      <c r="AJ559" s="564"/>
      <c r="AK559" s="565"/>
      <c r="AL559" s="564"/>
      <c r="AM559" s="564"/>
      <c r="AN559" s="564"/>
      <c r="AO559" s="564"/>
      <c r="AP559" s="564"/>
      <c r="AQ559" s="564"/>
      <c r="AR559" s="564"/>
      <c r="AS559" s="564"/>
      <c r="AT559" s="394"/>
      <c r="AU559" s="306"/>
      <c r="AV559" s="306"/>
      <c r="AW559" s="394"/>
      <c r="AX559" s="401"/>
      <c r="AY559" s="341"/>
      <c r="AZ559" s="341"/>
      <c r="BA559" s="341"/>
      <c r="BB559" s="341"/>
      <c r="BC559" s="393"/>
      <c r="BD559" s="341"/>
      <c r="BE559" s="341"/>
      <c r="BF559" s="341"/>
      <c r="BG559" s="402"/>
      <c r="BH559" s="403"/>
      <c r="BI559" s="405"/>
      <c r="BJ559" s="405"/>
      <c r="BK559" s="405"/>
      <c r="BL559" s="405"/>
      <c r="BM559" s="514"/>
    </row>
    <row r="560" ht="18.75" customHeight="1">
      <c r="A560" s="336" t="str">
        <f t="shared" si="12"/>
        <v/>
      </c>
      <c r="B560" s="506"/>
      <c r="C560" s="559"/>
      <c r="D560" s="560" t="str">
        <f t="shared" si="13"/>
        <v/>
      </c>
      <c r="E560" s="401"/>
      <c r="F560" s="394"/>
      <c r="G560" s="341" t="str">
        <f t="array" ref="G560">IF(C560="","",XLOOKUP(C560,'Master Data'!K:K,'Master Data'!N:N,"Input in Master Data",0,1))</f>
        <v/>
      </c>
      <c r="H560" s="341" t="str">
        <f t="array" ref="H560">IF(C560="","",XLOOKUP(C560,'Master Data'!K:K,'Master Data'!O:O,"Input in Master Data",0,1))</f>
        <v/>
      </c>
      <c r="I560" s="341" t="str">
        <f t="array" ref="I560">if(U560="","",XLOOKUP(U560,Master[Company],Master[Blow],"Unknown",0,1))</f>
        <v/>
      </c>
      <c r="J560" s="341" t="str">
        <f t="array" ref="J560">if(U560="","",XLOOKUP(U560,Master[Company],Master[Pigging],"Unknown",0,1))</f>
        <v/>
      </c>
      <c r="K560" s="341" t="str">
        <f t="array" ref="K560">if(U560="","",XLOOKUP(U560,Master[Company],Master[Load Method],"Unknown",0,1))</f>
        <v/>
      </c>
      <c r="L560" s="341" t="str">
        <f t="array" ref="L560">if(U560="","",XLOOKUP(U560,Master[Company],Master[Line Distance],"Unknown",0,1))</f>
        <v/>
      </c>
      <c r="M560" s="394"/>
      <c r="N560" s="341"/>
      <c r="O560" s="341"/>
      <c r="P560" s="341" t="str">
        <f t="array" ref="P560">if(U560="","",XLOOKUP(U560,Master[Company],Master[Terms],"NA",0,1))</f>
        <v/>
      </c>
      <c r="Q560" s="341" t="str">
        <f t="shared" si="14"/>
        <v/>
      </c>
      <c r="R560" s="341" t="str">
        <f t="array" ref="R560">if(U560="","",XLOOKUP(U560,Master[Company],Master[Group],"NA",0,1))</f>
        <v/>
      </c>
      <c r="S560" s="341" t="str">
        <f t="array" ref="S560">if(U560="","",XLOOKUP(U560,Master[Company],Master[Loading Location],"NA",0,1))</f>
        <v/>
      </c>
      <c r="T560" s="341" t="str">
        <f t="array" ref="T560">if(U560="","",XLOOKUP(U560,Master[Company],Master[Acronym],"NA",0,1))</f>
        <v/>
      </c>
      <c r="U560" s="341"/>
      <c r="V560" s="342"/>
      <c r="W560" s="342"/>
      <c r="X560" s="341"/>
      <c r="Y560" s="341" t="str">
        <f t="shared" si="11"/>
        <v/>
      </c>
      <c r="Z560" s="341"/>
      <c r="AA560" s="341"/>
      <c r="AB560" s="341"/>
      <c r="AC560" s="401"/>
      <c r="AD560" s="563"/>
      <c r="AE560" s="564"/>
      <c r="AF560" s="564"/>
      <c r="AG560" s="564"/>
      <c r="AH560" s="564"/>
      <c r="AI560" s="564"/>
      <c r="AJ560" s="564"/>
      <c r="AK560" s="565"/>
      <c r="AL560" s="564"/>
      <c r="AM560" s="564"/>
      <c r="AN560" s="564"/>
      <c r="AO560" s="564"/>
      <c r="AP560" s="564"/>
      <c r="AQ560" s="564"/>
      <c r="AR560" s="564"/>
      <c r="AS560" s="564"/>
      <c r="AT560" s="394"/>
      <c r="AU560" s="306"/>
      <c r="AV560" s="306"/>
      <c r="AW560" s="394"/>
      <c r="AX560" s="401"/>
      <c r="AY560" s="341"/>
      <c r="AZ560" s="341"/>
      <c r="BA560" s="341"/>
      <c r="BB560" s="341"/>
      <c r="BC560" s="393"/>
      <c r="BD560" s="341"/>
      <c r="BE560" s="341"/>
      <c r="BF560" s="341"/>
      <c r="BG560" s="402"/>
      <c r="BH560" s="403"/>
      <c r="BI560" s="405"/>
      <c r="BJ560" s="405"/>
      <c r="BK560" s="405"/>
      <c r="BL560" s="405"/>
      <c r="BM560" s="514"/>
    </row>
    <row r="561" ht="18.75" customHeight="1">
      <c r="A561" s="336" t="str">
        <f t="shared" si="12"/>
        <v/>
      </c>
      <c r="B561" s="506"/>
      <c r="C561" s="559"/>
      <c r="D561" s="560" t="str">
        <f t="shared" si="13"/>
        <v/>
      </c>
      <c r="E561" s="401"/>
      <c r="F561" s="394"/>
      <c r="G561" s="341" t="str">
        <f t="array" ref="G561">IF(C561="","",XLOOKUP(C561,'Master Data'!K:K,'Master Data'!N:N,"Input in Master Data",0,1))</f>
        <v/>
      </c>
      <c r="H561" s="341" t="str">
        <f t="array" ref="H561">IF(C561="","",XLOOKUP(C561,'Master Data'!K:K,'Master Data'!O:O,"Input in Master Data",0,1))</f>
        <v/>
      </c>
      <c r="I561" s="341" t="str">
        <f t="array" ref="I561">if(U561="","",XLOOKUP(U561,Master[Company],Master[Blow],"Unknown",0,1))</f>
        <v/>
      </c>
      <c r="J561" s="341" t="str">
        <f t="array" ref="J561">if(U561="","",XLOOKUP(U561,Master[Company],Master[Pigging],"Unknown",0,1))</f>
        <v/>
      </c>
      <c r="K561" s="341" t="str">
        <f t="array" ref="K561">if(U561="","",XLOOKUP(U561,Master[Company],Master[Load Method],"Unknown",0,1))</f>
        <v/>
      </c>
      <c r="L561" s="341" t="str">
        <f t="array" ref="L561">if(U561="","",XLOOKUP(U561,Master[Company],Master[Line Distance],"Unknown",0,1))</f>
        <v/>
      </c>
      <c r="M561" s="394"/>
      <c r="N561" s="341"/>
      <c r="O561" s="341"/>
      <c r="P561" s="341" t="str">
        <f t="array" ref="P561">if(U561="","",XLOOKUP(U561,Master[Company],Master[Terms],"NA",0,1))</f>
        <v/>
      </c>
      <c r="Q561" s="341" t="str">
        <f t="shared" si="14"/>
        <v/>
      </c>
      <c r="R561" s="341" t="str">
        <f t="array" ref="R561">if(U561="","",XLOOKUP(U561,Master[Company],Master[Group],"NA",0,1))</f>
        <v/>
      </c>
      <c r="S561" s="341" t="str">
        <f t="array" ref="S561">if(U561="","",XLOOKUP(U561,Master[Company],Master[Loading Location],"NA",0,1))</f>
        <v/>
      </c>
      <c r="T561" s="341" t="str">
        <f t="array" ref="T561">if(U561="","",XLOOKUP(U561,Master[Company],Master[Acronym],"NA",0,1))</f>
        <v/>
      </c>
      <c r="U561" s="341"/>
      <c r="V561" s="342"/>
      <c r="W561" s="342"/>
      <c r="X561" s="341"/>
      <c r="Y561" s="341" t="str">
        <f t="shared" si="11"/>
        <v/>
      </c>
      <c r="Z561" s="341"/>
      <c r="AA561" s="341"/>
      <c r="AB561" s="341"/>
      <c r="AC561" s="401"/>
      <c r="AD561" s="563"/>
      <c r="AE561" s="564"/>
      <c r="AF561" s="564"/>
      <c r="AG561" s="564"/>
      <c r="AH561" s="564"/>
      <c r="AI561" s="564"/>
      <c r="AJ561" s="564"/>
      <c r="AK561" s="565"/>
      <c r="AL561" s="564"/>
      <c r="AM561" s="564"/>
      <c r="AN561" s="564"/>
      <c r="AO561" s="564"/>
      <c r="AP561" s="564"/>
      <c r="AQ561" s="564"/>
      <c r="AR561" s="564"/>
      <c r="AS561" s="564"/>
      <c r="AT561" s="394"/>
      <c r="AU561" s="306"/>
      <c r="AV561" s="306"/>
      <c r="AW561" s="394"/>
      <c r="AX561" s="401"/>
      <c r="AY561" s="341"/>
      <c r="AZ561" s="341"/>
      <c r="BA561" s="341"/>
      <c r="BB561" s="341"/>
      <c r="BC561" s="393"/>
      <c r="BD561" s="341"/>
      <c r="BE561" s="341"/>
      <c r="BF561" s="341"/>
      <c r="BG561" s="402"/>
      <c r="BH561" s="403"/>
      <c r="BI561" s="405"/>
      <c r="BJ561" s="405"/>
      <c r="BK561" s="405"/>
      <c r="BL561" s="405"/>
      <c r="BM561" s="514"/>
    </row>
    <row r="562" ht="18.75" customHeight="1">
      <c r="A562" s="336" t="str">
        <f t="shared" si="12"/>
        <v/>
      </c>
      <c r="B562" s="506"/>
      <c r="C562" s="559"/>
      <c r="D562" s="560" t="str">
        <f t="shared" si="13"/>
        <v/>
      </c>
      <c r="E562" s="401"/>
      <c r="F562" s="394"/>
      <c r="G562" s="341" t="str">
        <f t="array" ref="G562">IF(C562="","",XLOOKUP(C562,'Master Data'!K:K,'Master Data'!N:N,"Input in Master Data",0,1))</f>
        <v/>
      </c>
      <c r="H562" s="341" t="str">
        <f t="array" ref="H562">IF(C562="","",XLOOKUP(C562,'Master Data'!K:K,'Master Data'!O:O,"Input in Master Data",0,1))</f>
        <v/>
      </c>
      <c r="I562" s="341" t="str">
        <f t="array" ref="I562">if(U562="","",XLOOKUP(U562,Master[Company],Master[Blow],"Unknown",0,1))</f>
        <v/>
      </c>
      <c r="J562" s="341" t="str">
        <f t="array" ref="J562">if(U562="","",XLOOKUP(U562,Master[Company],Master[Pigging],"Unknown",0,1))</f>
        <v/>
      </c>
      <c r="K562" s="341" t="str">
        <f t="array" ref="K562">if(U562="","",XLOOKUP(U562,Master[Company],Master[Load Method],"Unknown",0,1))</f>
        <v/>
      </c>
      <c r="L562" s="341" t="str">
        <f t="array" ref="L562">if(U562="","",XLOOKUP(U562,Master[Company],Master[Line Distance],"Unknown",0,1))</f>
        <v/>
      </c>
      <c r="M562" s="394"/>
      <c r="N562" s="341"/>
      <c r="O562" s="341"/>
      <c r="P562" s="341" t="str">
        <f t="array" ref="P562">if(U562="","",XLOOKUP(U562,Master[Company],Master[Terms],"NA",0,1))</f>
        <v/>
      </c>
      <c r="Q562" s="341" t="str">
        <f t="shared" si="14"/>
        <v/>
      </c>
      <c r="R562" s="341" t="str">
        <f t="array" ref="R562">if(U562="","",XLOOKUP(U562,Master[Company],Master[Group],"NA",0,1))</f>
        <v/>
      </c>
      <c r="S562" s="341" t="str">
        <f t="array" ref="S562">if(U562="","",XLOOKUP(U562,Master[Company],Master[Loading Location],"NA",0,1))</f>
        <v/>
      </c>
      <c r="T562" s="341" t="str">
        <f t="array" ref="T562">if(U562="","",XLOOKUP(U562,Master[Company],Master[Acronym],"NA",0,1))</f>
        <v/>
      </c>
      <c r="U562" s="341"/>
      <c r="V562" s="342"/>
      <c r="W562" s="342"/>
      <c r="X562" s="341"/>
      <c r="Y562" s="341" t="str">
        <f t="shared" si="11"/>
        <v/>
      </c>
      <c r="Z562" s="341"/>
      <c r="AA562" s="341"/>
      <c r="AB562" s="341"/>
      <c r="AC562" s="401"/>
      <c r="AD562" s="563"/>
      <c r="AE562" s="564"/>
      <c r="AF562" s="564"/>
      <c r="AG562" s="564"/>
      <c r="AH562" s="564"/>
      <c r="AI562" s="564"/>
      <c r="AJ562" s="564"/>
      <c r="AK562" s="565"/>
      <c r="AL562" s="564"/>
      <c r="AM562" s="564"/>
      <c r="AN562" s="564"/>
      <c r="AO562" s="564"/>
      <c r="AP562" s="564"/>
      <c r="AQ562" s="564"/>
      <c r="AR562" s="564"/>
      <c r="AS562" s="564"/>
      <c r="AT562" s="394"/>
      <c r="AU562" s="306"/>
      <c r="AV562" s="306"/>
      <c r="AW562" s="394"/>
      <c r="AX562" s="401"/>
      <c r="AY562" s="341"/>
      <c r="AZ562" s="341"/>
      <c r="BA562" s="341"/>
      <c r="BB562" s="341"/>
      <c r="BC562" s="393"/>
      <c r="BD562" s="341"/>
      <c r="BE562" s="341"/>
      <c r="BF562" s="341"/>
      <c r="BG562" s="402"/>
      <c r="BH562" s="403"/>
      <c r="BI562" s="405"/>
      <c r="BJ562" s="405"/>
      <c r="BK562" s="405"/>
      <c r="BL562" s="405"/>
      <c r="BM562" s="514"/>
    </row>
    <row r="563" ht="18.75" customHeight="1">
      <c r="A563" s="336" t="str">
        <f t="shared" si="12"/>
        <v/>
      </c>
      <c r="B563" s="506"/>
      <c r="C563" s="559"/>
      <c r="D563" s="560" t="str">
        <f t="shared" si="13"/>
        <v/>
      </c>
      <c r="E563" s="401"/>
      <c r="F563" s="394"/>
      <c r="G563" s="341" t="str">
        <f t="array" ref="G563">IF(C563="","",XLOOKUP(C563,'Master Data'!K:K,'Master Data'!N:N,"Input in Master Data",0,1))</f>
        <v/>
      </c>
      <c r="H563" s="341" t="str">
        <f t="array" ref="H563">IF(C563="","",XLOOKUP(C563,'Master Data'!K:K,'Master Data'!O:O,"Input in Master Data",0,1))</f>
        <v/>
      </c>
      <c r="I563" s="341" t="str">
        <f t="array" ref="I563">if(U563="","",XLOOKUP(U563,Master[Company],Master[Blow],"Unknown",0,1))</f>
        <v/>
      </c>
      <c r="J563" s="341" t="str">
        <f t="array" ref="J563">if(U563="","",XLOOKUP(U563,Master[Company],Master[Pigging],"Unknown",0,1))</f>
        <v/>
      </c>
      <c r="K563" s="341" t="str">
        <f t="array" ref="K563">if(U563="","",XLOOKUP(U563,Master[Company],Master[Load Method],"Unknown",0,1))</f>
        <v/>
      </c>
      <c r="L563" s="341" t="str">
        <f t="array" ref="L563">if(U563="","",XLOOKUP(U563,Master[Company],Master[Line Distance],"Unknown",0,1))</f>
        <v/>
      </c>
      <c r="M563" s="394"/>
      <c r="N563" s="341"/>
      <c r="O563" s="341"/>
      <c r="P563" s="341" t="str">
        <f t="array" ref="P563">if(U563="","",XLOOKUP(U563,Master[Company],Master[Terms],"NA",0,1))</f>
        <v/>
      </c>
      <c r="Q563" s="341" t="str">
        <f t="shared" si="14"/>
        <v/>
      </c>
      <c r="R563" s="341" t="str">
        <f t="array" ref="R563">if(U563="","",XLOOKUP(U563,Master[Company],Master[Group],"NA",0,1))</f>
        <v/>
      </c>
      <c r="S563" s="341" t="str">
        <f t="array" ref="S563">if(U563="","",XLOOKUP(U563,Master[Company],Master[Loading Location],"NA",0,1))</f>
        <v/>
      </c>
      <c r="T563" s="341" t="str">
        <f t="array" ref="T563">if(U563="","",XLOOKUP(U563,Master[Company],Master[Acronym],"NA",0,1))</f>
        <v/>
      </c>
      <c r="U563" s="341"/>
      <c r="V563" s="342"/>
      <c r="W563" s="342"/>
      <c r="X563" s="341"/>
      <c r="Y563" s="341" t="str">
        <f t="shared" si="11"/>
        <v/>
      </c>
      <c r="Z563" s="341"/>
      <c r="AA563" s="341"/>
      <c r="AB563" s="341"/>
      <c r="AC563" s="401"/>
      <c r="AD563" s="563"/>
      <c r="AE563" s="564"/>
      <c r="AF563" s="564"/>
      <c r="AG563" s="564"/>
      <c r="AH563" s="564"/>
      <c r="AI563" s="564"/>
      <c r="AJ563" s="564"/>
      <c r="AK563" s="565"/>
      <c r="AL563" s="564"/>
      <c r="AM563" s="564"/>
      <c r="AN563" s="564"/>
      <c r="AO563" s="564"/>
      <c r="AP563" s="564"/>
      <c r="AQ563" s="564"/>
      <c r="AR563" s="564"/>
      <c r="AS563" s="564"/>
      <c r="AT563" s="394"/>
      <c r="AU563" s="306"/>
      <c r="AV563" s="306"/>
      <c r="AW563" s="394"/>
      <c r="AX563" s="401"/>
      <c r="AY563" s="341"/>
      <c r="AZ563" s="341"/>
      <c r="BA563" s="341"/>
      <c r="BB563" s="341"/>
      <c r="BC563" s="393"/>
      <c r="BD563" s="341"/>
      <c r="BE563" s="341"/>
      <c r="BF563" s="341"/>
      <c r="BG563" s="402"/>
      <c r="BH563" s="403"/>
      <c r="BI563" s="405"/>
      <c r="BJ563" s="405"/>
      <c r="BK563" s="405"/>
      <c r="BL563" s="405"/>
      <c r="BM563" s="514"/>
    </row>
    <row r="564" ht="18.75" customHeight="1">
      <c r="A564" s="336" t="str">
        <f t="shared" si="12"/>
        <v/>
      </c>
      <c r="B564" s="506"/>
      <c r="C564" s="559"/>
      <c r="D564" s="560" t="str">
        <f t="shared" si="13"/>
        <v/>
      </c>
      <c r="E564" s="401"/>
      <c r="F564" s="394"/>
      <c r="G564" s="341" t="str">
        <f t="array" ref="G564">IF(C564="","",XLOOKUP(C564,'Master Data'!K:K,'Master Data'!N:N,"Input in Master Data",0,1))</f>
        <v/>
      </c>
      <c r="H564" s="341" t="str">
        <f t="array" ref="H564">IF(C564="","",XLOOKUP(C564,'Master Data'!K:K,'Master Data'!O:O,"Input in Master Data",0,1))</f>
        <v/>
      </c>
      <c r="I564" s="341" t="str">
        <f t="array" ref="I564">if(U564="","",XLOOKUP(U564,Master[Company],Master[Blow],"Unknown",0,1))</f>
        <v/>
      </c>
      <c r="J564" s="341" t="str">
        <f t="array" ref="J564">if(U564="","",XLOOKUP(U564,Master[Company],Master[Pigging],"Unknown",0,1))</f>
        <v/>
      </c>
      <c r="K564" s="341" t="str">
        <f t="array" ref="K564">if(U564="","",XLOOKUP(U564,Master[Company],Master[Load Method],"Unknown",0,1))</f>
        <v/>
      </c>
      <c r="L564" s="341" t="str">
        <f t="array" ref="L564">if(U564="","",XLOOKUP(U564,Master[Company],Master[Line Distance],"Unknown",0,1))</f>
        <v/>
      </c>
      <c r="M564" s="394"/>
      <c r="N564" s="341"/>
      <c r="O564" s="341"/>
      <c r="P564" s="341" t="str">
        <f t="array" ref="P564">if(U564="","",XLOOKUP(U564,Master[Company],Master[Terms],"NA",0,1))</f>
        <v/>
      </c>
      <c r="Q564" s="341" t="str">
        <f t="shared" si="14"/>
        <v/>
      </c>
      <c r="R564" s="341" t="str">
        <f t="array" ref="R564">if(U564="","",XLOOKUP(U564,Master[Company],Master[Group],"NA",0,1))</f>
        <v/>
      </c>
      <c r="S564" s="341" t="str">
        <f t="array" ref="S564">if(U564="","",XLOOKUP(U564,Master[Company],Master[Loading Location],"NA",0,1))</f>
        <v/>
      </c>
      <c r="T564" s="341" t="str">
        <f t="array" ref="T564">if(U564="","",XLOOKUP(U564,Master[Company],Master[Acronym],"NA",0,1))</f>
        <v/>
      </c>
      <c r="U564" s="341"/>
      <c r="V564" s="342"/>
      <c r="W564" s="342"/>
      <c r="X564" s="341"/>
      <c r="Y564" s="341" t="str">
        <f t="shared" si="11"/>
        <v/>
      </c>
      <c r="Z564" s="341"/>
      <c r="AA564" s="341"/>
      <c r="AB564" s="341"/>
      <c r="AC564" s="401"/>
      <c r="AD564" s="563"/>
      <c r="AE564" s="564"/>
      <c r="AF564" s="564"/>
      <c r="AG564" s="564"/>
      <c r="AH564" s="564"/>
      <c r="AI564" s="564"/>
      <c r="AJ564" s="564"/>
      <c r="AK564" s="565"/>
      <c r="AL564" s="564"/>
      <c r="AM564" s="564"/>
      <c r="AN564" s="564"/>
      <c r="AO564" s="564"/>
      <c r="AP564" s="564"/>
      <c r="AQ564" s="564"/>
      <c r="AR564" s="564"/>
      <c r="AS564" s="564"/>
      <c r="AT564" s="394"/>
      <c r="AU564" s="306"/>
      <c r="AV564" s="306"/>
      <c r="AW564" s="394"/>
      <c r="AX564" s="401"/>
      <c r="AY564" s="341"/>
      <c r="AZ564" s="341"/>
      <c r="BA564" s="341"/>
      <c r="BB564" s="341"/>
      <c r="BC564" s="393"/>
      <c r="BD564" s="341"/>
      <c r="BE564" s="341"/>
      <c r="BF564" s="341"/>
      <c r="BG564" s="402"/>
      <c r="BH564" s="403"/>
      <c r="BI564" s="405"/>
      <c r="BJ564" s="405"/>
      <c r="BK564" s="405"/>
      <c r="BL564" s="405"/>
      <c r="BM564" s="514"/>
    </row>
    <row r="565" ht="18.75" customHeight="1">
      <c r="A565" s="336" t="str">
        <f t="shared" si="12"/>
        <v/>
      </c>
      <c r="B565" s="506"/>
      <c r="C565" s="559"/>
      <c r="D565" s="560" t="str">
        <f t="shared" si="13"/>
        <v/>
      </c>
      <c r="E565" s="401"/>
      <c r="F565" s="394"/>
      <c r="G565" s="341" t="str">
        <f t="array" ref="G565">IF(C565="","",XLOOKUP(C565,'Master Data'!K:K,'Master Data'!N:N,"Input in Master Data",0,1))</f>
        <v/>
      </c>
      <c r="H565" s="341" t="str">
        <f t="array" ref="H565">IF(C565="","",XLOOKUP(C565,'Master Data'!K:K,'Master Data'!O:O,"Input in Master Data",0,1))</f>
        <v/>
      </c>
      <c r="I565" s="341" t="str">
        <f t="array" ref="I565">if(U565="","",XLOOKUP(U565,Master[Company],Master[Blow],"Unknown",0,1))</f>
        <v/>
      </c>
      <c r="J565" s="341" t="str">
        <f t="array" ref="J565">if(U565="","",XLOOKUP(U565,Master[Company],Master[Pigging],"Unknown",0,1))</f>
        <v/>
      </c>
      <c r="K565" s="341" t="str">
        <f t="array" ref="K565">if(U565="","",XLOOKUP(U565,Master[Company],Master[Load Method],"Unknown",0,1))</f>
        <v/>
      </c>
      <c r="L565" s="341" t="str">
        <f t="array" ref="L565">if(U565="","",XLOOKUP(U565,Master[Company],Master[Line Distance],"Unknown",0,1))</f>
        <v/>
      </c>
      <c r="M565" s="394"/>
      <c r="N565" s="341"/>
      <c r="O565" s="341"/>
      <c r="P565" s="341" t="str">
        <f t="array" ref="P565">if(U565="","",XLOOKUP(U565,Master[Company],Master[Terms],"NA",0,1))</f>
        <v/>
      </c>
      <c r="Q565" s="341" t="str">
        <f t="shared" si="14"/>
        <v/>
      </c>
      <c r="R565" s="341" t="str">
        <f t="array" ref="R565">if(U565="","",XLOOKUP(U565,Master[Company],Master[Group],"NA",0,1))</f>
        <v/>
      </c>
      <c r="S565" s="341" t="str">
        <f t="array" ref="S565">if(U565="","",XLOOKUP(U565,Master[Company],Master[Loading Location],"NA",0,1))</f>
        <v/>
      </c>
      <c r="T565" s="341" t="str">
        <f t="array" ref="T565">if(U565="","",XLOOKUP(U565,Master[Company],Master[Acronym],"NA",0,1))</f>
        <v/>
      </c>
      <c r="U565" s="341"/>
      <c r="V565" s="342"/>
      <c r="W565" s="342"/>
      <c r="X565" s="341"/>
      <c r="Y565" s="341" t="str">
        <f t="shared" si="11"/>
        <v/>
      </c>
      <c r="Z565" s="341"/>
      <c r="AA565" s="341"/>
      <c r="AB565" s="341"/>
      <c r="AC565" s="401"/>
      <c r="AD565" s="563"/>
      <c r="AE565" s="564"/>
      <c r="AF565" s="564"/>
      <c r="AG565" s="564"/>
      <c r="AH565" s="564"/>
      <c r="AI565" s="564"/>
      <c r="AJ565" s="564"/>
      <c r="AK565" s="565"/>
      <c r="AL565" s="564"/>
      <c r="AM565" s="564"/>
      <c r="AN565" s="564"/>
      <c r="AO565" s="564"/>
      <c r="AP565" s="564"/>
      <c r="AQ565" s="564"/>
      <c r="AR565" s="564"/>
      <c r="AS565" s="564"/>
      <c r="AT565" s="394"/>
      <c r="AU565" s="306"/>
      <c r="AV565" s="306"/>
      <c r="AW565" s="394"/>
      <c r="AX565" s="401"/>
      <c r="AY565" s="341"/>
      <c r="AZ565" s="341"/>
      <c r="BA565" s="341"/>
      <c r="BB565" s="341"/>
      <c r="BC565" s="393"/>
      <c r="BD565" s="341"/>
      <c r="BE565" s="341"/>
      <c r="BF565" s="341"/>
      <c r="BG565" s="402"/>
      <c r="BH565" s="403"/>
      <c r="BI565" s="405"/>
      <c r="BJ565" s="405"/>
      <c r="BK565" s="405"/>
      <c r="BL565" s="405"/>
      <c r="BM565" s="514"/>
    </row>
    <row r="566" ht="18.75" customHeight="1">
      <c r="A566" s="336" t="str">
        <f t="shared" si="12"/>
        <v/>
      </c>
      <c r="B566" s="506"/>
      <c r="C566" s="559"/>
      <c r="D566" s="560" t="str">
        <f t="shared" si="13"/>
        <v/>
      </c>
      <c r="E566" s="401"/>
      <c r="F566" s="394"/>
      <c r="G566" s="341" t="str">
        <f t="array" ref="G566">IF(C566="","",XLOOKUP(C566,'Master Data'!K:K,'Master Data'!N:N,"Input in Master Data",0,1))</f>
        <v/>
      </c>
      <c r="H566" s="341" t="str">
        <f t="array" ref="H566">IF(C566="","",XLOOKUP(C566,'Master Data'!K:K,'Master Data'!O:O,"Input in Master Data",0,1))</f>
        <v/>
      </c>
      <c r="I566" s="341" t="str">
        <f t="array" ref="I566">if(U566="","",XLOOKUP(U566,Master[Company],Master[Blow],"Unknown",0,1))</f>
        <v/>
      </c>
      <c r="J566" s="341" t="str">
        <f t="array" ref="J566">if(U566="","",XLOOKUP(U566,Master[Company],Master[Pigging],"Unknown",0,1))</f>
        <v/>
      </c>
      <c r="K566" s="341" t="str">
        <f t="array" ref="K566">if(U566="","",XLOOKUP(U566,Master[Company],Master[Load Method],"Unknown",0,1))</f>
        <v/>
      </c>
      <c r="L566" s="341" t="str">
        <f t="array" ref="L566">if(U566="","",XLOOKUP(U566,Master[Company],Master[Line Distance],"Unknown",0,1))</f>
        <v/>
      </c>
      <c r="M566" s="394"/>
      <c r="N566" s="341"/>
      <c r="O566" s="341"/>
      <c r="P566" s="341" t="str">
        <f t="array" ref="P566">if(U566="","",XLOOKUP(U566,Master[Company],Master[Terms],"NA",0,1))</f>
        <v/>
      </c>
      <c r="Q566" s="341" t="str">
        <f t="shared" si="14"/>
        <v/>
      </c>
      <c r="R566" s="341" t="str">
        <f t="array" ref="R566">if(U566="","",XLOOKUP(U566,Master[Company],Master[Group],"NA",0,1))</f>
        <v/>
      </c>
      <c r="S566" s="341" t="str">
        <f t="array" ref="S566">if(U566="","",XLOOKUP(U566,Master[Company],Master[Loading Location],"NA",0,1))</f>
        <v/>
      </c>
      <c r="T566" s="341" t="str">
        <f t="array" ref="T566">if(U566="","",XLOOKUP(U566,Master[Company],Master[Acronym],"NA",0,1))</f>
        <v/>
      </c>
      <c r="U566" s="341"/>
      <c r="V566" s="342"/>
      <c r="W566" s="342"/>
      <c r="X566" s="341"/>
      <c r="Y566" s="341" t="str">
        <f t="shared" si="11"/>
        <v/>
      </c>
      <c r="Z566" s="341"/>
      <c r="AA566" s="341"/>
      <c r="AB566" s="341"/>
      <c r="AC566" s="401"/>
      <c r="AD566" s="563"/>
      <c r="AE566" s="564"/>
      <c r="AF566" s="564"/>
      <c r="AG566" s="564"/>
      <c r="AH566" s="564"/>
      <c r="AI566" s="564"/>
      <c r="AJ566" s="564"/>
      <c r="AK566" s="565"/>
      <c r="AL566" s="564"/>
      <c r="AM566" s="564"/>
      <c r="AN566" s="564"/>
      <c r="AO566" s="564"/>
      <c r="AP566" s="564"/>
      <c r="AQ566" s="564"/>
      <c r="AR566" s="564"/>
      <c r="AS566" s="564"/>
      <c r="AT566" s="394"/>
      <c r="AU566" s="306"/>
      <c r="AV566" s="306"/>
      <c r="AW566" s="394"/>
      <c r="AX566" s="401"/>
      <c r="AY566" s="341"/>
      <c r="AZ566" s="341"/>
      <c r="BA566" s="341"/>
      <c r="BB566" s="341"/>
      <c r="BC566" s="393"/>
      <c r="BD566" s="341"/>
      <c r="BE566" s="341"/>
      <c r="BF566" s="341"/>
      <c r="BG566" s="402"/>
      <c r="BH566" s="403"/>
      <c r="BI566" s="405"/>
      <c r="BJ566" s="405"/>
      <c r="BK566" s="405"/>
      <c r="BL566" s="405"/>
      <c r="BM566" s="514"/>
    </row>
    <row r="567" ht="18.75" customHeight="1">
      <c r="A567" s="336" t="str">
        <f t="shared" si="12"/>
        <v/>
      </c>
      <c r="B567" s="506"/>
      <c r="C567" s="559"/>
      <c r="D567" s="560" t="str">
        <f t="shared" si="13"/>
        <v/>
      </c>
      <c r="E567" s="401"/>
      <c r="F567" s="394"/>
      <c r="G567" s="341" t="str">
        <f t="array" ref="G567">IF(C567="","",XLOOKUP(C567,'Master Data'!K:K,'Master Data'!N:N,"Input in Master Data",0,1))</f>
        <v/>
      </c>
      <c r="H567" s="341" t="str">
        <f t="array" ref="H567">IF(C567="","",XLOOKUP(C567,'Master Data'!K:K,'Master Data'!O:O,"Input in Master Data",0,1))</f>
        <v/>
      </c>
      <c r="I567" s="341" t="str">
        <f t="array" ref="I567">if(U567="","",XLOOKUP(U567,Master[Company],Master[Blow],"Unknown",0,1))</f>
        <v/>
      </c>
      <c r="J567" s="341" t="str">
        <f t="array" ref="J567">if(U567="","",XLOOKUP(U567,Master[Company],Master[Pigging],"Unknown",0,1))</f>
        <v/>
      </c>
      <c r="K567" s="341" t="str">
        <f t="array" ref="K567">if(U567="","",XLOOKUP(U567,Master[Company],Master[Load Method],"Unknown",0,1))</f>
        <v/>
      </c>
      <c r="L567" s="341" t="str">
        <f t="array" ref="L567">if(U567="","",XLOOKUP(U567,Master[Company],Master[Line Distance],"Unknown",0,1))</f>
        <v/>
      </c>
      <c r="M567" s="394"/>
      <c r="N567" s="341"/>
      <c r="O567" s="341"/>
      <c r="P567" s="341" t="str">
        <f t="array" ref="P567">if(U567="","",XLOOKUP(U567,Master[Company],Master[Terms],"NA",0,1))</f>
        <v/>
      </c>
      <c r="Q567" s="341" t="str">
        <f t="shared" si="14"/>
        <v/>
      </c>
      <c r="R567" s="341" t="str">
        <f t="array" ref="R567">if(U567="","",XLOOKUP(U567,Master[Company],Master[Group],"NA",0,1))</f>
        <v/>
      </c>
      <c r="S567" s="341" t="str">
        <f t="array" ref="S567">if(U567="","",XLOOKUP(U567,Master[Company],Master[Loading Location],"NA",0,1))</f>
        <v/>
      </c>
      <c r="T567" s="341" t="str">
        <f t="array" ref="T567">if(U567="","",XLOOKUP(U567,Master[Company],Master[Acronym],"NA",0,1))</f>
        <v/>
      </c>
      <c r="U567" s="341"/>
      <c r="V567" s="342"/>
      <c r="W567" s="342"/>
      <c r="X567" s="341"/>
      <c r="Y567" s="341" t="str">
        <f t="shared" si="11"/>
        <v/>
      </c>
      <c r="Z567" s="341"/>
      <c r="AA567" s="341"/>
      <c r="AB567" s="341"/>
      <c r="AC567" s="401"/>
      <c r="AD567" s="563"/>
      <c r="AE567" s="564"/>
      <c r="AF567" s="564"/>
      <c r="AG567" s="564"/>
      <c r="AH567" s="564"/>
      <c r="AI567" s="564"/>
      <c r="AJ567" s="564"/>
      <c r="AK567" s="565"/>
      <c r="AL567" s="564"/>
      <c r="AM567" s="564"/>
      <c r="AN567" s="564"/>
      <c r="AO567" s="564"/>
      <c r="AP567" s="564"/>
      <c r="AQ567" s="564"/>
      <c r="AR567" s="564"/>
      <c r="AS567" s="564"/>
      <c r="AT567" s="394"/>
      <c r="AU567" s="306"/>
      <c r="AV567" s="306"/>
      <c r="AW567" s="394"/>
      <c r="AX567" s="401"/>
      <c r="AY567" s="341"/>
      <c r="AZ567" s="341"/>
      <c r="BA567" s="341"/>
      <c r="BB567" s="341"/>
      <c r="BC567" s="393"/>
      <c r="BD567" s="341"/>
      <c r="BE567" s="341"/>
      <c r="BF567" s="341"/>
      <c r="BG567" s="402"/>
      <c r="BH567" s="403"/>
      <c r="BI567" s="405"/>
      <c r="BJ567" s="405"/>
      <c r="BK567" s="405"/>
      <c r="BL567" s="405"/>
      <c r="BM567" s="514"/>
    </row>
    <row r="568" ht="18.75" customHeight="1">
      <c r="A568" s="336" t="str">
        <f t="shared" si="12"/>
        <v/>
      </c>
      <c r="B568" s="506"/>
      <c r="C568" s="559"/>
      <c r="D568" s="560" t="str">
        <f t="shared" si="13"/>
        <v/>
      </c>
      <c r="E568" s="401"/>
      <c r="F568" s="394"/>
      <c r="G568" s="341" t="str">
        <f t="array" ref="G568">IF(C568="","",XLOOKUP(C568,'Master Data'!K:K,'Master Data'!N:N,"Input in Master Data",0,1))</f>
        <v/>
      </c>
      <c r="H568" s="341" t="str">
        <f t="array" ref="H568">IF(C568="","",XLOOKUP(C568,'Master Data'!K:K,'Master Data'!O:O,"Input in Master Data",0,1))</f>
        <v/>
      </c>
      <c r="I568" s="341" t="str">
        <f t="array" ref="I568">if(U568="","",XLOOKUP(U568,Master[Company],Master[Blow],"Unknown",0,1))</f>
        <v/>
      </c>
      <c r="J568" s="341" t="str">
        <f t="array" ref="J568">if(U568="","",XLOOKUP(U568,Master[Company],Master[Pigging],"Unknown",0,1))</f>
        <v/>
      </c>
      <c r="K568" s="341" t="str">
        <f t="array" ref="K568">if(U568="","",XLOOKUP(U568,Master[Company],Master[Load Method],"Unknown",0,1))</f>
        <v/>
      </c>
      <c r="L568" s="341" t="str">
        <f t="array" ref="L568">if(U568="","",XLOOKUP(U568,Master[Company],Master[Line Distance],"Unknown",0,1))</f>
        <v/>
      </c>
      <c r="M568" s="394"/>
      <c r="N568" s="341"/>
      <c r="O568" s="341"/>
      <c r="P568" s="341" t="str">
        <f t="array" ref="P568">if(U568="","",XLOOKUP(U568,Master[Company],Master[Terms],"NA",0,1))</f>
        <v/>
      </c>
      <c r="Q568" s="341" t="str">
        <f t="shared" si="14"/>
        <v/>
      </c>
      <c r="R568" s="341" t="str">
        <f t="array" ref="R568">if(U568="","",XLOOKUP(U568,Master[Company],Master[Group],"NA",0,1))</f>
        <v/>
      </c>
      <c r="S568" s="341" t="str">
        <f t="array" ref="S568">if(U568="","",XLOOKUP(U568,Master[Company],Master[Loading Location],"NA",0,1))</f>
        <v/>
      </c>
      <c r="T568" s="341" t="str">
        <f t="array" ref="T568">if(U568="","",XLOOKUP(U568,Master[Company],Master[Acronym],"NA",0,1))</f>
        <v/>
      </c>
      <c r="U568" s="341"/>
      <c r="V568" s="342"/>
      <c r="W568" s="342"/>
      <c r="X568" s="341"/>
      <c r="Y568" s="341" t="str">
        <f t="shared" si="11"/>
        <v/>
      </c>
      <c r="Z568" s="341"/>
      <c r="AA568" s="341"/>
      <c r="AB568" s="341"/>
      <c r="AC568" s="401"/>
      <c r="AD568" s="563"/>
      <c r="AE568" s="564"/>
      <c r="AF568" s="564"/>
      <c r="AG568" s="564"/>
      <c r="AH568" s="564"/>
      <c r="AI568" s="564"/>
      <c r="AJ568" s="564"/>
      <c r="AK568" s="565"/>
      <c r="AL568" s="564"/>
      <c r="AM568" s="564"/>
      <c r="AN568" s="564"/>
      <c r="AO568" s="564"/>
      <c r="AP568" s="564"/>
      <c r="AQ568" s="564"/>
      <c r="AR568" s="564"/>
      <c r="AS568" s="564"/>
      <c r="AT568" s="394"/>
      <c r="AU568" s="306"/>
      <c r="AV568" s="306"/>
      <c r="AW568" s="394"/>
      <c r="AX568" s="401"/>
      <c r="AY568" s="341"/>
      <c r="AZ568" s="341"/>
      <c r="BA568" s="341"/>
      <c r="BB568" s="341"/>
      <c r="BC568" s="393"/>
      <c r="BD568" s="341"/>
      <c r="BE568" s="341"/>
      <c r="BF568" s="341"/>
      <c r="BG568" s="402"/>
      <c r="BH568" s="403"/>
      <c r="BI568" s="405"/>
      <c r="BJ568" s="405"/>
      <c r="BK568" s="405"/>
      <c r="BL568" s="405"/>
      <c r="BM568" s="514"/>
    </row>
    <row r="569" ht="18.75" customHeight="1">
      <c r="A569" s="336" t="str">
        <f t="shared" si="12"/>
        <v/>
      </c>
      <c r="B569" s="506"/>
      <c r="C569" s="559"/>
      <c r="D569" s="560" t="str">
        <f t="shared" si="13"/>
        <v/>
      </c>
      <c r="E569" s="401"/>
      <c r="F569" s="394"/>
      <c r="G569" s="341" t="str">
        <f t="array" ref="G569">IF(C569="","",XLOOKUP(C569,'Master Data'!K:K,'Master Data'!N:N,"Input in Master Data",0,1))</f>
        <v/>
      </c>
      <c r="H569" s="341" t="str">
        <f t="array" ref="H569">IF(C569="","",XLOOKUP(C569,'Master Data'!K:K,'Master Data'!O:O,"Input in Master Data",0,1))</f>
        <v/>
      </c>
      <c r="I569" s="341" t="str">
        <f t="array" ref="I569">if(U569="","",XLOOKUP(U569,Master[Company],Master[Blow],"Unknown",0,1))</f>
        <v/>
      </c>
      <c r="J569" s="341" t="str">
        <f t="array" ref="J569">if(U569="","",XLOOKUP(U569,Master[Company],Master[Pigging],"Unknown",0,1))</f>
        <v/>
      </c>
      <c r="K569" s="341" t="str">
        <f t="array" ref="K569">if(U569="","",XLOOKUP(U569,Master[Company],Master[Load Method],"Unknown",0,1))</f>
        <v/>
      </c>
      <c r="L569" s="341" t="str">
        <f t="array" ref="L569">if(U569="","",XLOOKUP(U569,Master[Company],Master[Line Distance],"Unknown",0,1))</f>
        <v/>
      </c>
      <c r="M569" s="394"/>
      <c r="N569" s="341"/>
      <c r="O569" s="341"/>
      <c r="P569" s="341" t="str">
        <f t="array" ref="P569">if(U569="","",XLOOKUP(U569,Master[Company],Master[Terms],"NA",0,1))</f>
        <v/>
      </c>
      <c r="Q569" s="341" t="str">
        <f t="shared" si="14"/>
        <v/>
      </c>
      <c r="R569" s="341" t="str">
        <f t="array" ref="R569">if(U569="","",XLOOKUP(U569,Master[Company],Master[Group],"NA",0,1))</f>
        <v/>
      </c>
      <c r="S569" s="341" t="str">
        <f t="array" ref="S569">if(U569="","",XLOOKUP(U569,Master[Company],Master[Loading Location],"NA",0,1))</f>
        <v/>
      </c>
      <c r="T569" s="341" t="str">
        <f t="array" ref="T569">if(U569="","",XLOOKUP(U569,Master[Company],Master[Acronym],"NA",0,1))</f>
        <v/>
      </c>
      <c r="U569" s="341"/>
      <c r="V569" s="342"/>
      <c r="W569" s="342"/>
      <c r="X569" s="341"/>
      <c r="Y569" s="341" t="str">
        <f t="shared" si="11"/>
        <v/>
      </c>
      <c r="Z569" s="341"/>
      <c r="AA569" s="341"/>
      <c r="AB569" s="341"/>
      <c r="AC569" s="401"/>
      <c r="AD569" s="563"/>
      <c r="AE569" s="564"/>
      <c r="AF569" s="564"/>
      <c r="AG569" s="564"/>
      <c r="AH569" s="564"/>
      <c r="AI569" s="564"/>
      <c r="AJ569" s="564"/>
      <c r="AK569" s="565"/>
      <c r="AL569" s="564"/>
      <c r="AM569" s="564"/>
      <c r="AN569" s="564"/>
      <c r="AO569" s="564"/>
      <c r="AP569" s="564"/>
      <c r="AQ569" s="564"/>
      <c r="AR569" s="564"/>
      <c r="AS569" s="564"/>
      <c r="AT569" s="394"/>
      <c r="AU569" s="306"/>
      <c r="AV569" s="306"/>
      <c r="AW569" s="394"/>
      <c r="AX569" s="401"/>
      <c r="AY569" s="341"/>
      <c r="AZ569" s="341"/>
      <c r="BA569" s="341"/>
      <c r="BB569" s="341"/>
      <c r="BC569" s="393"/>
      <c r="BD569" s="341"/>
      <c r="BE569" s="341"/>
      <c r="BF569" s="341"/>
      <c r="BG569" s="402"/>
      <c r="BH569" s="403"/>
      <c r="BI569" s="405"/>
      <c r="BJ569" s="405"/>
      <c r="BK569" s="405"/>
      <c r="BL569" s="405"/>
      <c r="BM569" s="514"/>
    </row>
    <row r="570" ht="18.75" customHeight="1">
      <c r="A570" s="336" t="str">
        <f t="shared" si="12"/>
        <v/>
      </c>
      <c r="B570" s="506"/>
      <c r="C570" s="559"/>
      <c r="D570" s="560" t="str">
        <f t="shared" si="13"/>
        <v/>
      </c>
      <c r="E570" s="401"/>
      <c r="F570" s="394"/>
      <c r="G570" s="341" t="str">
        <f t="array" ref="G570">IF(C570="","",XLOOKUP(C570,'Master Data'!K:K,'Master Data'!N:N,"Input in Master Data",0,1))</f>
        <v/>
      </c>
      <c r="H570" s="341" t="str">
        <f t="array" ref="H570">IF(C570="","",XLOOKUP(C570,'Master Data'!K:K,'Master Data'!O:O,"Input in Master Data",0,1))</f>
        <v/>
      </c>
      <c r="I570" s="341" t="str">
        <f t="array" ref="I570">if(U570="","",XLOOKUP(U570,Master[Company],Master[Blow],"Unknown",0,1))</f>
        <v/>
      </c>
      <c r="J570" s="341" t="str">
        <f t="array" ref="J570">if(U570="","",XLOOKUP(U570,Master[Company],Master[Pigging],"Unknown",0,1))</f>
        <v/>
      </c>
      <c r="K570" s="341" t="str">
        <f t="array" ref="K570">if(U570="","",XLOOKUP(U570,Master[Company],Master[Load Method],"Unknown",0,1))</f>
        <v/>
      </c>
      <c r="L570" s="341" t="str">
        <f t="array" ref="L570">if(U570="","",XLOOKUP(U570,Master[Company],Master[Line Distance],"Unknown",0,1))</f>
        <v/>
      </c>
      <c r="M570" s="394"/>
      <c r="N570" s="341"/>
      <c r="O570" s="341"/>
      <c r="P570" s="341" t="str">
        <f t="array" ref="P570">if(U570="","",XLOOKUP(U570,Master[Company],Master[Terms],"NA",0,1))</f>
        <v/>
      </c>
      <c r="Q570" s="341" t="str">
        <f t="shared" si="14"/>
        <v/>
      </c>
      <c r="R570" s="341" t="str">
        <f t="array" ref="R570">if(U570="","",XLOOKUP(U570,Master[Company],Master[Group],"NA",0,1))</f>
        <v/>
      </c>
      <c r="S570" s="341" t="str">
        <f t="array" ref="S570">if(U570="","",XLOOKUP(U570,Master[Company],Master[Loading Location],"NA",0,1))</f>
        <v/>
      </c>
      <c r="T570" s="341" t="str">
        <f t="array" ref="T570">if(U570="","",XLOOKUP(U570,Master[Company],Master[Acronym],"NA",0,1))</f>
        <v/>
      </c>
      <c r="U570" s="341"/>
      <c r="V570" s="342"/>
      <c r="W570" s="342"/>
      <c r="X570" s="341"/>
      <c r="Y570" s="341" t="str">
        <f t="shared" si="11"/>
        <v/>
      </c>
      <c r="Z570" s="341"/>
      <c r="AA570" s="341"/>
      <c r="AB570" s="341"/>
      <c r="AC570" s="401"/>
      <c r="AD570" s="563"/>
      <c r="AE570" s="564"/>
      <c r="AF570" s="564"/>
      <c r="AG570" s="564"/>
      <c r="AH570" s="564"/>
      <c r="AI570" s="564"/>
      <c r="AJ570" s="564"/>
      <c r="AK570" s="565"/>
      <c r="AL570" s="564"/>
      <c r="AM570" s="564"/>
      <c r="AN570" s="564"/>
      <c r="AO570" s="564"/>
      <c r="AP570" s="564"/>
      <c r="AQ570" s="564"/>
      <c r="AR570" s="564"/>
      <c r="AS570" s="564"/>
      <c r="AT570" s="394"/>
      <c r="AU570" s="306"/>
      <c r="AV570" s="306"/>
      <c r="AW570" s="394"/>
      <c r="AX570" s="401"/>
      <c r="AY570" s="341"/>
      <c r="AZ570" s="341"/>
      <c r="BA570" s="341"/>
      <c r="BB570" s="341"/>
      <c r="BC570" s="393"/>
      <c r="BD570" s="341"/>
      <c r="BE570" s="341"/>
      <c r="BF570" s="341"/>
      <c r="BG570" s="402"/>
      <c r="BH570" s="403"/>
      <c r="BI570" s="405"/>
      <c r="BJ570" s="405"/>
      <c r="BK570" s="405"/>
      <c r="BL570" s="405"/>
      <c r="BM570" s="514"/>
    </row>
    <row r="571" ht="18.75" customHeight="1">
      <c r="A571" s="336" t="str">
        <f t="shared" si="12"/>
        <v/>
      </c>
      <c r="B571" s="506"/>
      <c r="C571" s="559"/>
      <c r="D571" s="560" t="str">
        <f t="shared" si="13"/>
        <v/>
      </c>
      <c r="E571" s="401"/>
      <c r="F571" s="394"/>
      <c r="G571" s="341" t="str">
        <f t="array" ref="G571">IF(C571="","",XLOOKUP(C571,'Master Data'!K:K,'Master Data'!N:N,"Input in Master Data",0,1))</f>
        <v/>
      </c>
      <c r="H571" s="341" t="str">
        <f t="array" ref="H571">IF(C571="","",XLOOKUP(C571,'Master Data'!K:K,'Master Data'!O:O,"Input in Master Data",0,1))</f>
        <v/>
      </c>
      <c r="I571" s="341" t="str">
        <f t="array" ref="I571">if(U571="","",XLOOKUP(U571,Master[Company],Master[Blow],"Unknown",0,1))</f>
        <v/>
      </c>
      <c r="J571" s="341" t="str">
        <f t="array" ref="J571">if(U571="","",XLOOKUP(U571,Master[Company],Master[Pigging],"Unknown",0,1))</f>
        <v/>
      </c>
      <c r="K571" s="341" t="str">
        <f t="array" ref="K571">if(U571="","",XLOOKUP(U571,Master[Company],Master[Load Method],"Unknown",0,1))</f>
        <v/>
      </c>
      <c r="L571" s="341" t="str">
        <f t="array" ref="L571">if(U571="","",XLOOKUP(U571,Master[Company],Master[Line Distance],"Unknown",0,1))</f>
        <v/>
      </c>
      <c r="M571" s="394"/>
      <c r="N571" s="341"/>
      <c r="O571" s="341"/>
      <c r="P571" s="341" t="str">
        <f t="array" ref="P571">if(U571="","",XLOOKUP(U571,Master[Company],Master[Terms],"NA",0,1))</f>
        <v/>
      </c>
      <c r="Q571" s="341" t="str">
        <f t="shared" si="14"/>
        <v/>
      </c>
      <c r="R571" s="341" t="str">
        <f t="array" ref="R571">if(U571="","",XLOOKUP(U571,Master[Company],Master[Group],"NA",0,1))</f>
        <v/>
      </c>
      <c r="S571" s="341" t="str">
        <f t="array" ref="S571">if(U571="","",XLOOKUP(U571,Master[Company],Master[Loading Location],"NA",0,1))</f>
        <v/>
      </c>
      <c r="T571" s="341" t="str">
        <f t="array" ref="T571">if(U571="","",XLOOKUP(U571,Master[Company],Master[Acronym],"NA",0,1))</f>
        <v/>
      </c>
      <c r="U571" s="341"/>
      <c r="V571" s="342"/>
      <c r="W571" s="342"/>
      <c r="X571" s="341"/>
      <c r="Y571" s="341" t="str">
        <f t="shared" si="11"/>
        <v/>
      </c>
      <c r="Z571" s="341"/>
      <c r="AA571" s="341"/>
      <c r="AB571" s="341"/>
      <c r="AC571" s="401"/>
      <c r="AD571" s="563"/>
      <c r="AE571" s="564"/>
      <c r="AF571" s="564"/>
      <c r="AG571" s="564"/>
      <c r="AH571" s="564"/>
      <c r="AI571" s="564"/>
      <c r="AJ571" s="564"/>
      <c r="AK571" s="565"/>
      <c r="AL571" s="564"/>
      <c r="AM571" s="564"/>
      <c r="AN571" s="564"/>
      <c r="AO571" s="564"/>
      <c r="AP571" s="564"/>
      <c r="AQ571" s="564"/>
      <c r="AR571" s="564"/>
      <c r="AS571" s="564"/>
      <c r="AT571" s="394"/>
      <c r="AU571" s="306"/>
      <c r="AV571" s="306"/>
      <c r="AW571" s="394"/>
      <c r="AX571" s="401"/>
      <c r="AY571" s="341"/>
      <c r="AZ571" s="341"/>
      <c r="BA571" s="341"/>
      <c r="BB571" s="341"/>
      <c r="BC571" s="393"/>
      <c r="BD571" s="341"/>
      <c r="BE571" s="341"/>
      <c r="BF571" s="341"/>
      <c r="BG571" s="402"/>
      <c r="BH571" s="403"/>
      <c r="BI571" s="405"/>
      <c r="BJ571" s="405"/>
      <c r="BK571" s="405"/>
      <c r="BL571" s="405"/>
      <c r="BM571" s="514"/>
    </row>
    <row r="572" ht="18.75" customHeight="1">
      <c r="A572" s="336" t="str">
        <f t="shared" si="12"/>
        <v/>
      </c>
      <c r="B572" s="506"/>
      <c r="C572" s="559"/>
      <c r="D572" s="560" t="str">
        <f t="shared" si="13"/>
        <v/>
      </c>
      <c r="E572" s="401"/>
      <c r="F572" s="394"/>
      <c r="G572" s="341" t="str">
        <f t="array" ref="G572">IF(C572="","",XLOOKUP(C572,'Master Data'!K:K,'Master Data'!N:N,"Input in Master Data",0,1))</f>
        <v/>
      </c>
      <c r="H572" s="341" t="str">
        <f t="array" ref="H572">IF(C572="","",XLOOKUP(C572,'Master Data'!K:K,'Master Data'!O:O,"Input in Master Data",0,1))</f>
        <v/>
      </c>
      <c r="I572" s="341" t="str">
        <f t="array" ref="I572">if(U572="","",XLOOKUP(U572,Master[Company],Master[Blow],"Unknown",0,1))</f>
        <v/>
      </c>
      <c r="J572" s="341" t="str">
        <f t="array" ref="J572">if(U572="","",XLOOKUP(U572,Master[Company],Master[Pigging],"Unknown",0,1))</f>
        <v/>
      </c>
      <c r="K572" s="341" t="str">
        <f t="array" ref="K572">if(U572="","",XLOOKUP(U572,Master[Company],Master[Load Method],"Unknown",0,1))</f>
        <v/>
      </c>
      <c r="L572" s="341" t="str">
        <f t="array" ref="L572">if(U572="","",XLOOKUP(U572,Master[Company],Master[Line Distance],"Unknown",0,1))</f>
        <v/>
      </c>
      <c r="M572" s="394"/>
      <c r="N572" s="341"/>
      <c r="O572" s="341"/>
      <c r="P572" s="341" t="str">
        <f t="array" ref="P572">if(U572="","",XLOOKUP(U572,Master[Company],Master[Terms],"NA",0,1))</f>
        <v/>
      </c>
      <c r="Q572" s="341" t="str">
        <f t="shared" si="14"/>
        <v/>
      </c>
      <c r="R572" s="341" t="str">
        <f t="array" ref="R572">if(U572="","",XLOOKUP(U572,Master[Company],Master[Group],"NA",0,1))</f>
        <v/>
      </c>
      <c r="S572" s="341" t="str">
        <f t="array" ref="S572">if(U572="","",XLOOKUP(U572,Master[Company],Master[Loading Location],"NA",0,1))</f>
        <v/>
      </c>
      <c r="T572" s="341" t="str">
        <f t="array" ref="T572">if(U572="","",XLOOKUP(U572,Master[Company],Master[Acronym],"NA",0,1))</f>
        <v/>
      </c>
      <c r="U572" s="341"/>
      <c r="V572" s="342"/>
      <c r="W572" s="342"/>
      <c r="X572" s="341"/>
      <c r="Y572" s="341" t="str">
        <f t="shared" si="11"/>
        <v/>
      </c>
      <c r="Z572" s="341"/>
      <c r="AA572" s="341"/>
      <c r="AB572" s="341"/>
      <c r="AC572" s="401"/>
      <c r="AD572" s="563"/>
      <c r="AE572" s="564"/>
      <c r="AF572" s="564"/>
      <c r="AG572" s="564"/>
      <c r="AH572" s="564"/>
      <c r="AI572" s="564"/>
      <c r="AJ572" s="564"/>
      <c r="AK572" s="565"/>
      <c r="AL572" s="564"/>
      <c r="AM572" s="564"/>
      <c r="AN572" s="564"/>
      <c r="AO572" s="564"/>
      <c r="AP572" s="564"/>
      <c r="AQ572" s="564"/>
      <c r="AR572" s="564"/>
      <c r="AS572" s="564"/>
      <c r="AT572" s="394"/>
      <c r="AU572" s="306"/>
      <c r="AV572" s="306"/>
      <c r="AW572" s="394"/>
      <c r="AX572" s="401"/>
      <c r="AY572" s="341"/>
      <c r="AZ572" s="341"/>
      <c r="BA572" s="341"/>
      <c r="BB572" s="341"/>
      <c r="BC572" s="393"/>
      <c r="BD572" s="341"/>
      <c r="BE572" s="341"/>
      <c r="BF572" s="341"/>
      <c r="BG572" s="402"/>
      <c r="BH572" s="403"/>
      <c r="BI572" s="405"/>
      <c r="BJ572" s="405"/>
      <c r="BK572" s="405"/>
      <c r="BL572" s="405"/>
      <c r="BM572" s="514"/>
    </row>
    <row r="573" ht="18.75" customHeight="1">
      <c r="A573" s="336" t="str">
        <f t="shared" si="12"/>
        <v/>
      </c>
      <c r="B573" s="506"/>
      <c r="C573" s="559"/>
      <c r="D573" s="560" t="str">
        <f t="shared" si="13"/>
        <v/>
      </c>
      <c r="E573" s="401"/>
      <c r="F573" s="394"/>
      <c r="G573" s="341" t="str">
        <f t="array" ref="G573">IF(C573="","",XLOOKUP(C573,'Master Data'!K:K,'Master Data'!N:N,"Input in Master Data",0,1))</f>
        <v/>
      </c>
      <c r="H573" s="341" t="str">
        <f t="array" ref="H573">IF(C573="","",XLOOKUP(C573,'Master Data'!K:K,'Master Data'!O:O,"Input in Master Data",0,1))</f>
        <v/>
      </c>
      <c r="I573" s="341" t="str">
        <f t="array" ref="I573">if(U573="","",XLOOKUP(U573,Master[Company],Master[Blow],"Unknown",0,1))</f>
        <v/>
      </c>
      <c r="J573" s="341" t="str">
        <f t="array" ref="J573">if(U573="","",XLOOKUP(U573,Master[Company],Master[Pigging],"Unknown",0,1))</f>
        <v/>
      </c>
      <c r="K573" s="341" t="str">
        <f t="array" ref="K573">if(U573="","",XLOOKUP(U573,Master[Company],Master[Load Method],"Unknown",0,1))</f>
        <v/>
      </c>
      <c r="L573" s="341" t="str">
        <f t="array" ref="L573">if(U573="","",XLOOKUP(U573,Master[Company],Master[Line Distance],"Unknown",0,1))</f>
        <v/>
      </c>
      <c r="M573" s="394"/>
      <c r="N573" s="341"/>
      <c r="O573" s="341"/>
      <c r="P573" s="341" t="str">
        <f t="array" ref="P573">if(U573="","",XLOOKUP(U573,Master[Company],Master[Terms],"NA",0,1))</f>
        <v/>
      </c>
      <c r="Q573" s="341" t="str">
        <f t="shared" si="14"/>
        <v/>
      </c>
      <c r="R573" s="341" t="str">
        <f t="array" ref="R573">if(U573="","",XLOOKUP(U573,Master[Company],Master[Group],"NA",0,1))</f>
        <v/>
      </c>
      <c r="S573" s="341" t="str">
        <f t="array" ref="S573">if(U573="","",XLOOKUP(U573,Master[Company],Master[Loading Location],"NA",0,1))</f>
        <v/>
      </c>
      <c r="T573" s="341" t="str">
        <f t="array" ref="T573">if(U573="","",XLOOKUP(U573,Master[Company],Master[Acronym],"NA",0,1))</f>
        <v/>
      </c>
      <c r="U573" s="341"/>
      <c r="V573" s="342"/>
      <c r="W573" s="342"/>
      <c r="X573" s="341"/>
      <c r="Y573" s="341" t="str">
        <f t="shared" si="11"/>
        <v/>
      </c>
      <c r="Z573" s="341"/>
      <c r="AA573" s="341"/>
      <c r="AB573" s="341"/>
      <c r="AC573" s="401"/>
      <c r="AD573" s="563"/>
      <c r="AE573" s="564"/>
      <c r="AF573" s="564"/>
      <c r="AG573" s="564"/>
      <c r="AH573" s="564"/>
      <c r="AI573" s="564"/>
      <c r="AJ573" s="564"/>
      <c r="AK573" s="565"/>
      <c r="AL573" s="564"/>
      <c r="AM573" s="564"/>
      <c r="AN573" s="564"/>
      <c r="AO573" s="564"/>
      <c r="AP573" s="564"/>
      <c r="AQ573" s="564"/>
      <c r="AR573" s="564"/>
      <c r="AS573" s="564"/>
      <c r="AT573" s="394"/>
      <c r="AU573" s="306"/>
      <c r="AV573" s="306"/>
      <c r="AW573" s="394"/>
      <c r="AX573" s="401"/>
      <c r="AY573" s="341"/>
      <c r="AZ573" s="341"/>
      <c r="BA573" s="341"/>
      <c r="BB573" s="341"/>
      <c r="BC573" s="393"/>
      <c r="BD573" s="341"/>
      <c r="BE573" s="341"/>
      <c r="BF573" s="341"/>
      <c r="BG573" s="402"/>
      <c r="BH573" s="403"/>
      <c r="BI573" s="405"/>
      <c r="BJ573" s="405"/>
      <c r="BK573" s="405"/>
      <c r="BL573" s="405"/>
      <c r="BM573" s="514"/>
    </row>
    <row r="574" ht="18.75" customHeight="1">
      <c r="A574" s="336" t="str">
        <f t="shared" si="12"/>
        <v/>
      </c>
      <c r="B574" s="506"/>
      <c r="C574" s="559"/>
      <c r="D574" s="560" t="str">
        <f t="shared" si="13"/>
        <v/>
      </c>
      <c r="E574" s="401"/>
      <c r="F574" s="394"/>
      <c r="G574" s="341" t="str">
        <f t="array" ref="G574">IF(C574="","",XLOOKUP(C574,'Master Data'!K:K,'Master Data'!N:N,"Input in Master Data",0,1))</f>
        <v/>
      </c>
      <c r="H574" s="341" t="str">
        <f t="array" ref="H574">IF(C574="","",XLOOKUP(C574,'Master Data'!K:K,'Master Data'!O:O,"Input in Master Data",0,1))</f>
        <v/>
      </c>
      <c r="I574" s="341" t="str">
        <f t="array" ref="I574">if(U574="","",XLOOKUP(U574,Master[Company],Master[Blow],"Unknown",0,1))</f>
        <v/>
      </c>
      <c r="J574" s="341" t="str">
        <f t="array" ref="J574">if(U574="","",XLOOKUP(U574,Master[Company],Master[Pigging],"Unknown",0,1))</f>
        <v/>
      </c>
      <c r="K574" s="341" t="str">
        <f t="array" ref="K574">if(U574="","",XLOOKUP(U574,Master[Company],Master[Load Method],"Unknown",0,1))</f>
        <v/>
      </c>
      <c r="L574" s="341" t="str">
        <f t="array" ref="L574">if(U574="","",XLOOKUP(U574,Master[Company],Master[Line Distance],"Unknown",0,1))</f>
        <v/>
      </c>
      <c r="M574" s="394"/>
      <c r="N574" s="341"/>
      <c r="O574" s="341"/>
      <c r="P574" s="341" t="str">
        <f t="array" ref="P574">if(U574="","",XLOOKUP(U574,Master[Company],Master[Terms],"NA",0,1))</f>
        <v/>
      </c>
      <c r="Q574" s="341" t="str">
        <f t="shared" si="14"/>
        <v/>
      </c>
      <c r="R574" s="341" t="str">
        <f t="array" ref="R574">if(U574="","",XLOOKUP(U574,Master[Company],Master[Group],"NA",0,1))</f>
        <v/>
      </c>
      <c r="S574" s="341" t="str">
        <f t="array" ref="S574">if(U574="","",XLOOKUP(U574,Master[Company],Master[Loading Location],"NA",0,1))</f>
        <v/>
      </c>
      <c r="T574" s="341" t="str">
        <f t="array" ref="T574">if(U574="","",XLOOKUP(U574,Master[Company],Master[Acronym],"NA",0,1))</f>
        <v/>
      </c>
      <c r="U574" s="341"/>
      <c r="V574" s="342"/>
      <c r="W574" s="342"/>
      <c r="X574" s="341"/>
      <c r="Y574" s="341" t="str">
        <f t="shared" si="11"/>
        <v/>
      </c>
      <c r="Z574" s="341"/>
      <c r="AA574" s="341"/>
      <c r="AB574" s="341"/>
      <c r="AC574" s="401"/>
      <c r="AD574" s="563"/>
      <c r="AE574" s="564"/>
      <c r="AF574" s="564"/>
      <c r="AG574" s="564"/>
      <c r="AH574" s="564"/>
      <c r="AI574" s="564"/>
      <c r="AJ574" s="564"/>
      <c r="AK574" s="565"/>
      <c r="AL574" s="564"/>
      <c r="AM574" s="564"/>
      <c r="AN574" s="564"/>
      <c r="AO574" s="564"/>
      <c r="AP574" s="564"/>
      <c r="AQ574" s="564"/>
      <c r="AR574" s="564"/>
      <c r="AS574" s="564"/>
      <c r="AT574" s="394"/>
      <c r="AU574" s="306"/>
      <c r="AV574" s="306"/>
      <c r="AW574" s="394"/>
      <c r="AX574" s="401"/>
      <c r="AY574" s="341"/>
      <c r="AZ574" s="341"/>
      <c r="BA574" s="341"/>
      <c r="BB574" s="341"/>
      <c r="BC574" s="393"/>
      <c r="BD574" s="341"/>
      <c r="BE574" s="341"/>
      <c r="BF574" s="341"/>
      <c r="BG574" s="402"/>
      <c r="BH574" s="403"/>
      <c r="BI574" s="405"/>
      <c r="BJ574" s="405"/>
      <c r="BK574" s="405"/>
      <c r="BL574" s="405"/>
      <c r="BM574" s="514"/>
    </row>
    <row r="575" ht="18.75" customHeight="1">
      <c r="A575" s="336" t="str">
        <f t="shared" si="12"/>
        <v/>
      </c>
      <c r="B575" s="506"/>
      <c r="C575" s="559"/>
      <c r="D575" s="560" t="str">
        <f t="shared" si="13"/>
        <v/>
      </c>
      <c r="E575" s="401"/>
      <c r="F575" s="394"/>
      <c r="G575" s="341" t="str">
        <f t="array" ref="G575">IF(C575="","",XLOOKUP(C575,'Master Data'!K:K,'Master Data'!N:N,"Input in Master Data",0,1))</f>
        <v/>
      </c>
      <c r="H575" s="341" t="str">
        <f t="array" ref="H575">IF(C575="","",XLOOKUP(C575,'Master Data'!K:K,'Master Data'!O:O,"Input in Master Data",0,1))</f>
        <v/>
      </c>
      <c r="I575" s="341" t="str">
        <f t="array" ref="I575">if(U575="","",XLOOKUP(U575,Master[Company],Master[Blow],"Unknown",0,1))</f>
        <v/>
      </c>
      <c r="J575" s="341" t="str">
        <f t="array" ref="J575">if(U575="","",XLOOKUP(U575,Master[Company],Master[Pigging],"Unknown",0,1))</f>
        <v/>
      </c>
      <c r="K575" s="341" t="str">
        <f t="array" ref="K575">if(U575="","",XLOOKUP(U575,Master[Company],Master[Load Method],"Unknown",0,1))</f>
        <v/>
      </c>
      <c r="L575" s="341" t="str">
        <f t="array" ref="L575">if(U575="","",XLOOKUP(U575,Master[Company],Master[Line Distance],"Unknown",0,1))</f>
        <v/>
      </c>
      <c r="M575" s="394"/>
      <c r="N575" s="341"/>
      <c r="O575" s="341"/>
      <c r="P575" s="341" t="str">
        <f t="array" ref="P575">if(U575="","",XLOOKUP(U575,Master[Company],Master[Terms],"NA",0,1))</f>
        <v/>
      </c>
      <c r="Q575" s="341" t="str">
        <f t="shared" si="14"/>
        <v/>
      </c>
      <c r="R575" s="341" t="str">
        <f t="array" ref="R575">if(U575="","",XLOOKUP(U575,Master[Company],Master[Group],"NA",0,1))</f>
        <v/>
      </c>
      <c r="S575" s="341" t="str">
        <f t="array" ref="S575">if(U575="","",XLOOKUP(U575,Master[Company],Master[Loading Location],"NA",0,1))</f>
        <v/>
      </c>
      <c r="T575" s="341" t="str">
        <f t="array" ref="T575">if(U575="","",XLOOKUP(U575,Master[Company],Master[Acronym],"NA",0,1))</f>
        <v/>
      </c>
      <c r="U575" s="341"/>
      <c r="V575" s="342"/>
      <c r="W575" s="342"/>
      <c r="X575" s="341"/>
      <c r="Y575" s="341" t="str">
        <f t="shared" si="11"/>
        <v/>
      </c>
      <c r="Z575" s="341"/>
      <c r="AA575" s="341"/>
      <c r="AB575" s="341"/>
      <c r="AC575" s="401"/>
      <c r="AD575" s="563"/>
      <c r="AE575" s="564"/>
      <c r="AF575" s="564"/>
      <c r="AG575" s="564"/>
      <c r="AH575" s="564"/>
      <c r="AI575" s="564"/>
      <c r="AJ575" s="564"/>
      <c r="AK575" s="565"/>
      <c r="AL575" s="564"/>
      <c r="AM575" s="564"/>
      <c r="AN575" s="564"/>
      <c r="AO575" s="564"/>
      <c r="AP575" s="564"/>
      <c r="AQ575" s="564"/>
      <c r="AR575" s="564"/>
      <c r="AS575" s="564"/>
      <c r="AT575" s="394"/>
      <c r="AU575" s="306"/>
      <c r="AV575" s="306"/>
      <c r="AW575" s="394"/>
      <c r="AX575" s="401"/>
      <c r="AY575" s="341"/>
      <c r="AZ575" s="341"/>
      <c r="BA575" s="341"/>
      <c r="BB575" s="341"/>
      <c r="BC575" s="393"/>
      <c r="BD575" s="341"/>
      <c r="BE575" s="341"/>
      <c r="BF575" s="341"/>
      <c r="BG575" s="402"/>
      <c r="BH575" s="403"/>
      <c r="BI575" s="405"/>
      <c r="BJ575" s="405"/>
      <c r="BK575" s="405"/>
      <c r="BL575" s="405"/>
      <c r="BM575" s="514"/>
    </row>
    <row r="576" ht="18.75" customHeight="1">
      <c r="A576" s="336" t="str">
        <f t="shared" si="12"/>
        <v/>
      </c>
      <c r="B576" s="506"/>
      <c r="C576" s="559"/>
      <c r="D576" s="560" t="str">
        <f t="shared" si="13"/>
        <v/>
      </c>
      <c r="E576" s="401"/>
      <c r="F576" s="394"/>
      <c r="G576" s="341" t="str">
        <f t="array" ref="G576">IF(C576="","",XLOOKUP(C576,'Master Data'!K:K,'Master Data'!N:N,"Input in Master Data",0,1))</f>
        <v/>
      </c>
      <c r="H576" s="341" t="str">
        <f t="array" ref="H576">IF(C576="","",XLOOKUP(C576,'Master Data'!K:K,'Master Data'!O:O,"Input in Master Data",0,1))</f>
        <v/>
      </c>
      <c r="I576" s="341" t="str">
        <f t="array" ref="I576">if(U576="","",XLOOKUP(U576,Master[Company],Master[Blow],"Unknown",0,1))</f>
        <v/>
      </c>
      <c r="J576" s="341" t="str">
        <f t="array" ref="J576">if(U576="","",XLOOKUP(U576,Master[Company],Master[Pigging],"Unknown",0,1))</f>
        <v/>
      </c>
      <c r="K576" s="341" t="str">
        <f t="array" ref="K576">if(U576="","",XLOOKUP(U576,Master[Company],Master[Load Method],"Unknown",0,1))</f>
        <v/>
      </c>
      <c r="L576" s="341" t="str">
        <f t="array" ref="L576">if(U576="","",XLOOKUP(U576,Master[Company],Master[Line Distance],"Unknown",0,1))</f>
        <v/>
      </c>
      <c r="M576" s="394"/>
      <c r="N576" s="341"/>
      <c r="O576" s="341"/>
      <c r="P576" s="341" t="str">
        <f t="array" ref="P576">if(U576="","",XLOOKUP(U576,Master[Company],Master[Terms],"NA",0,1))</f>
        <v/>
      </c>
      <c r="Q576" s="341" t="str">
        <f t="shared" si="14"/>
        <v/>
      </c>
      <c r="R576" s="341" t="str">
        <f t="array" ref="R576">if(U576="","",XLOOKUP(U576,Master[Company],Master[Group],"NA",0,1))</f>
        <v/>
      </c>
      <c r="S576" s="341" t="str">
        <f t="array" ref="S576">if(U576="","",XLOOKUP(U576,Master[Company],Master[Loading Location],"NA",0,1))</f>
        <v/>
      </c>
      <c r="T576" s="341" t="str">
        <f t="array" ref="T576">if(U576="","",XLOOKUP(U576,Master[Company],Master[Acronym],"NA",0,1))</f>
        <v/>
      </c>
      <c r="U576" s="341"/>
      <c r="V576" s="342"/>
      <c r="W576" s="342"/>
      <c r="X576" s="341"/>
      <c r="Y576" s="341" t="str">
        <f t="shared" si="11"/>
        <v/>
      </c>
      <c r="Z576" s="341"/>
      <c r="AA576" s="341"/>
      <c r="AB576" s="341"/>
      <c r="AC576" s="401"/>
      <c r="AD576" s="563"/>
      <c r="AE576" s="564"/>
      <c r="AF576" s="564"/>
      <c r="AG576" s="564"/>
      <c r="AH576" s="564"/>
      <c r="AI576" s="564"/>
      <c r="AJ576" s="564"/>
      <c r="AK576" s="565"/>
      <c r="AL576" s="564"/>
      <c r="AM576" s="564"/>
      <c r="AN576" s="564"/>
      <c r="AO576" s="564"/>
      <c r="AP576" s="564"/>
      <c r="AQ576" s="564"/>
      <c r="AR576" s="564"/>
      <c r="AS576" s="564"/>
      <c r="AT576" s="394"/>
      <c r="AU576" s="306"/>
      <c r="AV576" s="306"/>
      <c r="AW576" s="394"/>
      <c r="AX576" s="401"/>
      <c r="AY576" s="341"/>
      <c r="AZ576" s="341"/>
      <c r="BA576" s="341"/>
      <c r="BB576" s="341"/>
      <c r="BC576" s="393"/>
      <c r="BD576" s="341"/>
      <c r="BE576" s="341"/>
      <c r="BF576" s="341"/>
      <c r="BG576" s="402"/>
      <c r="BH576" s="403"/>
      <c r="BI576" s="405"/>
      <c r="BJ576" s="405"/>
      <c r="BK576" s="405"/>
      <c r="BL576" s="405"/>
      <c r="BM576" s="514"/>
    </row>
    <row r="577" ht="18.75" customHeight="1">
      <c r="A577" s="336" t="str">
        <f t="shared" si="12"/>
        <v/>
      </c>
      <c r="B577" s="506"/>
      <c r="C577" s="559"/>
      <c r="D577" s="560" t="str">
        <f t="shared" si="13"/>
        <v/>
      </c>
      <c r="E577" s="401"/>
      <c r="F577" s="394"/>
      <c r="G577" s="341" t="str">
        <f t="array" ref="G577">IF(C577="","",XLOOKUP(C577,'Master Data'!K:K,'Master Data'!N:N,"Input in Master Data",0,1))</f>
        <v/>
      </c>
      <c r="H577" s="341" t="str">
        <f t="array" ref="H577">IF(C577="","",XLOOKUP(C577,'Master Data'!K:K,'Master Data'!O:O,"Input in Master Data",0,1))</f>
        <v/>
      </c>
      <c r="I577" s="341" t="str">
        <f t="array" ref="I577">if(U577="","",XLOOKUP(U577,Master[Company],Master[Blow],"Unknown",0,1))</f>
        <v/>
      </c>
      <c r="J577" s="341" t="str">
        <f t="array" ref="J577">if(U577="","",XLOOKUP(U577,Master[Company],Master[Pigging],"Unknown",0,1))</f>
        <v/>
      </c>
      <c r="K577" s="341" t="str">
        <f t="array" ref="K577">if(U577="","",XLOOKUP(U577,Master[Company],Master[Load Method],"Unknown",0,1))</f>
        <v/>
      </c>
      <c r="L577" s="341" t="str">
        <f t="array" ref="L577">if(U577="","",XLOOKUP(U577,Master[Company],Master[Line Distance],"Unknown",0,1))</f>
        <v/>
      </c>
      <c r="M577" s="394"/>
      <c r="N577" s="341"/>
      <c r="O577" s="341"/>
      <c r="P577" s="341" t="str">
        <f t="array" ref="P577">if(U577="","",XLOOKUP(U577,Master[Company],Master[Terms],"NA",0,1))</f>
        <v/>
      </c>
      <c r="Q577" s="341" t="str">
        <f t="shared" si="14"/>
        <v/>
      </c>
      <c r="R577" s="341" t="str">
        <f t="array" ref="R577">if(U577="","",XLOOKUP(U577,Master[Company],Master[Group],"NA",0,1))</f>
        <v/>
      </c>
      <c r="S577" s="341" t="str">
        <f t="array" ref="S577">if(U577="","",XLOOKUP(U577,Master[Company],Master[Loading Location],"NA",0,1))</f>
        <v/>
      </c>
      <c r="T577" s="341" t="str">
        <f t="array" ref="T577">if(U577="","",XLOOKUP(U577,Master[Company],Master[Acronym],"NA",0,1))</f>
        <v/>
      </c>
      <c r="U577" s="341"/>
      <c r="V577" s="342"/>
      <c r="W577" s="342"/>
      <c r="X577" s="341"/>
      <c r="Y577" s="341" t="str">
        <f t="shared" si="11"/>
        <v/>
      </c>
      <c r="Z577" s="341"/>
      <c r="AA577" s="341"/>
      <c r="AB577" s="341"/>
      <c r="AC577" s="401"/>
      <c r="AD577" s="563"/>
      <c r="AE577" s="564"/>
      <c r="AF577" s="564"/>
      <c r="AG577" s="564"/>
      <c r="AH577" s="564"/>
      <c r="AI577" s="564"/>
      <c r="AJ577" s="564"/>
      <c r="AK577" s="565"/>
      <c r="AL577" s="564"/>
      <c r="AM577" s="564"/>
      <c r="AN577" s="564"/>
      <c r="AO577" s="564"/>
      <c r="AP577" s="564"/>
      <c r="AQ577" s="564"/>
      <c r="AR577" s="564"/>
      <c r="AS577" s="564"/>
      <c r="AT577" s="394"/>
      <c r="AU577" s="306"/>
      <c r="AV577" s="306"/>
      <c r="AW577" s="394"/>
      <c r="AX577" s="401"/>
      <c r="AY577" s="341"/>
      <c r="AZ577" s="341"/>
      <c r="BA577" s="341"/>
      <c r="BB577" s="341"/>
      <c r="BC577" s="393"/>
      <c r="BD577" s="341"/>
      <c r="BE577" s="341"/>
      <c r="BF577" s="341"/>
      <c r="BG577" s="402"/>
      <c r="BH577" s="403"/>
      <c r="BI577" s="405"/>
      <c r="BJ577" s="405"/>
      <c r="BK577" s="405"/>
      <c r="BL577" s="405"/>
      <c r="BM577" s="514"/>
    </row>
    <row r="578" ht="18.75" customHeight="1">
      <c r="A578" s="336" t="str">
        <f t="shared" si="12"/>
        <v/>
      </c>
      <c r="B578" s="506"/>
      <c r="C578" s="559"/>
      <c r="D578" s="560" t="str">
        <f t="shared" si="13"/>
        <v/>
      </c>
      <c r="E578" s="401"/>
      <c r="F578" s="394"/>
      <c r="G578" s="341" t="str">
        <f t="array" ref="G578">IF(C578="","",XLOOKUP(C578,'Master Data'!K:K,'Master Data'!N:N,"Input in Master Data",0,1))</f>
        <v/>
      </c>
      <c r="H578" s="341" t="str">
        <f t="array" ref="H578">IF(C578="","",XLOOKUP(C578,'Master Data'!K:K,'Master Data'!O:O,"Input in Master Data",0,1))</f>
        <v/>
      </c>
      <c r="I578" s="341" t="str">
        <f t="array" ref="I578">if(U578="","",XLOOKUP(U578,Master[Company],Master[Blow],"Unknown",0,1))</f>
        <v/>
      </c>
      <c r="J578" s="341" t="str">
        <f t="array" ref="J578">if(U578="","",XLOOKUP(U578,Master[Company],Master[Pigging],"Unknown",0,1))</f>
        <v/>
      </c>
      <c r="K578" s="341" t="str">
        <f t="array" ref="K578">if(U578="","",XLOOKUP(U578,Master[Company],Master[Load Method],"Unknown",0,1))</f>
        <v/>
      </c>
      <c r="L578" s="341" t="str">
        <f t="array" ref="L578">if(U578="","",XLOOKUP(U578,Master[Company],Master[Line Distance],"Unknown",0,1))</f>
        <v/>
      </c>
      <c r="M578" s="394"/>
      <c r="N578" s="341"/>
      <c r="O578" s="341"/>
      <c r="P578" s="341" t="str">
        <f t="array" ref="P578">if(U578="","",XLOOKUP(U578,Master[Company],Master[Terms],"NA",0,1))</f>
        <v/>
      </c>
      <c r="Q578" s="341" t="str">
        <f t="shared" si="14"/>
        <v/>
      </c>
      <c r="R578" s="341" t="str">
        <f t="array" ref="R578">if(U578="","",XLOOKUP(U578,Master[Company],Master[Group],"NA",0,1))</f>
        <v/>
      </c>
      <c r="S578" s="341" t="str">
        <f t="array" ref="S578">if(U578="","",XLOOKUP(U578,Master[Company],Master[Loading Location],"NA",0,1))</f>
        <v/>
      </c>
      <c r="T578" s="341" t="str">
        <f t="array" ref="T578">if(U578="","",XLOOKUP(U578,Master[Company],Master[Acronym],"NA",0,1))</f>
        <v/>
      </c>
      <c r="U578" s="341"/>
      <c r="V578" s="342"/>
      <c r="W578" s="342"/>
      <c r="X578" s="341"/>
      <c r="Y578" s="341" t="str">
        <f t="shared" si="11"/>
        <v/>
      </c>
      <c r="Z578" s="341"/>
      <c r="AA578" s="341"/>
      <c r="AB578" s="341"/>
      <c r="AC578" s="401"/>
      <c r="AD578" s="563"/>
      <c r="AE578" s="564"/>
      <c r="AF578" s="564"/>
      <c r="AG578" s="564"/>
      <c r="AH578" s="564"/>
      <c r="AI578" s="564"/>
      <c r="AJ578" s="564"/>
      <c r="AK578" s="565"/>
      <c r="AL578" s="564"/>
      <c r="AM578" s="564"/>
      <c r="AN578" s="564"/>
      <c r="AO578" s="564"/>
      <c r="AP578" s="564"/>
      <c r="AQ578" s="564"/>
      <c r="AR578" s="564"/>
      <c r="AS578" s="564"/>
      <c r="AT578" s="394"/>
      <c r="AU578" s="306"/>
      <c r="AV578" s="306"/>
      <c r="AW578" s="394"/>
      <c r="AX578" s="401"/>
      <c r="AY578" s="341"/>
      <c r="AZ578" s="341"/>
      <c r="BA578" s="341"/>
      <c r="BB578" s="341"/>
      <c r="BC578" s="393"/>
      <c r="BD578" s="341"/>
      <c r="BE578" s="341"/>
      <c r="BF578" s="341"/>
      <c r="BG578" s="402"/>
      <c r="BH578" s="403"/>
      <c r="BI578" s="405"/>
      <c r="BJ578" s="405"/>
      <c r="BK578" s="405"/>
      <c r="BL578" s="405"/>
      <c r="BM578" s="514"/>
    </row>
    <row r="579" ht="18.75" customHeight="1">
      <c r="A579" s="336" t="str">
        <f t="shared" si="12"/>
        <v/>
      </c>
      <c r="B579" s="506"/>
      <c r="C579" s="559"/>
      <c r="D579" s="560" t="str">
        <f t="shared" si="13"/>
        <v/>
      </c>
      <c r="E579" s="401"/>
      <c r="F579" s="394"/>
      <c r="G579" s="341" t="str">
        <f t="array" ref="G579">IF(C579="","",XLOOKUP(C579,'Master Data'!K:K,'Master Data'!N:N,"Input in Master Data",0,1))</f>
        <v/>
      </c>
      <c r="H579" s="341" t="str">
        <f t="array" ref="H579">IF(C579="","",XLOOKUP(C579,'Master Data'!K:K,'Master Data'!O:O,"Input in Master Data",0,1))</f>
        <v/>
      </c>
      <c r="I579" s="341" t="str">
        <f t="array" ref="I579">if(U579="","",XLOOKUP(U579,Master[Company],Master[Blow],"Unknown",0,1))</f>
        <v/>
      </c>
      <c r="J579" s="341" t="str">
        <f t="array" ref="J579">if(U579="","",XLOOKUP(U579,Master[Company],Master[Pigging],"Unknown",0,1))</f>
        <v/>
      </c>
      <c r="K579" s="341" t="str">
        <f t="array" ref="K579">if(U579="","",XLOOKUP(U579,Master[Company],Master[Load Method],"Unknown",0,1))</f>
        <v/>
      </c>
      <c r="L579" s="341" t="str">
        <f t="array" ref="L579">if(U579="","",XLOOKUP(U579,Master[Company],Master[Line Distance],"Unknown",0,1))</f>
        <v/>
      </c>
      <c r="M579" s="394"/>
      <c r="N579" s="341"/>
      <c r="O579" s="341"/>
      <c r="P579" s="341" t="str">
        <f t="array" ref="P579">if(U579="","",XLOOKUP(U579,Master[Company],Master[Terms],"NA",0,1))</f>
        <v/>
      </c>
      <c r="Q579" s="341" t="str">
        <f t="shared" si="14"/>
        <v/>
      </c>
      <c r="R579" s="341" t="str">
        <f t="array" ref="R579">if(U579="","",XLOOKUP(U579,Master[Company],Master[Group],"NA",0,1))</f>
        <v/>
      </c>
      <c r="S579" s="341" t="str">
        <f t="array" ref="S579">if(U579="","",XLOOKUP(U579,Master[Company],Master[Loading Location],"NA",0,1))</f>
        <v/>
      </c>
      <c r="T579" s="341" t="str">
        <f t="array" ref="T579">if(U579="","",XLOOKUP(U579,Master[Company],Master[Acronym],"NA",0,1))</f>
        <v/>
      </c>
      <c r="U579" s="341"/>
      <c r="V579" s="342"/>
      <c r="W579" s="342"/>
      <c r="X579" s="341"/>
      <c r="Y579" s="341" t="str">
        <f t="shared" si="11"/>
        <v/>
      </c>
      <c r="Z579" s="341"/>
      <c r="AA579" s="341"/>
      <c r="AB579" s="341"/>
      <c r="AC579" s="401"/>
      <c r="AD579" s="563"/>
      <c r="AE579" s="564"/>
      <c r="AF579" s="564"/>
      <c r="AG579" s="564"/>
      <c r="AH579" s="564"/>
      <c r="AI579" s="564"/>
      <c r="AJ579" s="564"/>
      <c r="AK579" s="565"/>
      <c r="AL579" s="564"/>
      <c r="AM579" s="564"/>
      <c r="AN579" s="564"/>
      <c r="AO579" s="564"/>
      <c r="AP579" s="564"/>
      <c r="AQ579" s="564"/>
      <c r="AR579" s="564"/>
      <c r="AS579" s="564"/>
      <c r="AT579" s="394"/>
      <c r="AU579" s="306"/>
      <c r="AV579" s="306"/>
      <c r="AW579" s="394"/>
      <c r="AX579" s="401"/>
      <c r="AY579" s="341"/>
      <c r="AZ579" s="341"/>
      <c r="BA579" s="341"/>
      <c r="BB579" s="341"/>
      <c r="BC579" s="393"/>
      <c r="BD579" s="341"/>
      <c r="BE579" s="341"/>
      <c r="BF579" s="341"/>
      <c r="BG579" s="402"/>
      <c r="BH579" s="403"/>
      <c r="BI579" s="405"/>
      <c r="BJ579" s="405"/>
      <c r="BK579" s="405"/>
      <c r="BL579" s="405"/>
      <c r="BM579" s="514"/>
    </row>
    <row r="580" ht="18.75" customHeight="1">
      <c r="A580" s="336" t="str">
        <f t="shared" si="12"/>
        <v/>
      </c>
      <c r="B580" s="506"/>
      <c r="C580" s="559"/>
      <c r="D580" s="560" t="str">
        <f t="shared" si="13"/>
        <v/>
      </c>
      <c r="E580" s="401"/>
      <c r="F580" s="394"/>
      <c r="G580" s="341" t="str">
        <f t="array" ref="G580">IF(C580="","",XLOOKUP(C580,'Master Data'!K:K,'Master Data'!N:N,"Input in Master Data",0,1))</f>
        <v/>
      </c>
      <c r="H580" s="341" t="str">
        <f t="array" ref="H580">IF(C580="","",XLOOKUP(C580,'Master Data'!K:K,'Master Data'!O:O,"Input in Master Data",0,1))</f>
        <v/>
      </c>
      <c r="I580" s="341" t="str">
        <f t="array" ref="I580">if(U580="","",XLOOKUP(U580,Master[Company],Master[Blow],"Unknown",0,1))</f>
        <v/>
      </c>
      <c r="J580" s="341" t="str">
        <f t="array" ref="J580">if(U580="","",XLOOKUP(U580,Master[Company],Master[Pigging],"Unknown",0,1))</f>
        <v/>
      </c>
      <c r="K580" s="341" t="str">
        <f t="array" ref="K580">if(U580="","",XLOOKUP(U580,Master[Company],Master[Load Method],"Unknown",0,1))</f>
        <v/>
      </c>
      <c r="L580" s="341" t="str">
        <f t="array" ref="L580">if(U580="","",XLOOKUP(U580,Master[Company],Master[Line Distance],"Unknown",0,1))</f>
        <v/>
      </c>
      <c r="M580" s="394"/>
      <c r="N580" s="341"/>
      <c r="O580" s="341"/>
      <c r="P580" s="341" t="str">
        <f t="array" ref="P580">if(U580="","",XLOOKUP(U580,Master[Company],Master[Terms],"NA",0,1))</f>
        <v/>
      </c>
      <c r="Q580" s="341" t="str">
        <f t="shared" si="14"/>
        <v/>
      </c>
      <c r="R580" s="341" t="str">
        <f t="array" ref="R580">if(U580="","",XLOOKUP(U580,Master[Company],Master[Group],"NA",0,1))</f>
        <v/>
      </c>
      <c r="S580" s="341" t="str">
        <f t="array" ref="S580">if(U580="","",XLOOKUP(U580,Master[Company],Master[Loading Location],"NA",0,1))</f>
        <v/>
      </c>
      <c r="T580" s="341" t="str">
        <f t="array" ref="T580">if(U580="","",XLOOKUP(U580,Master[Company],Master[Acronym],"NA",0,1))</f>
        <v/>
      </c>
      <c r="U580" s="341"/>
      <c r="V580" s="342"/>
      <c r="W580" s="342"/>
      <c r="X580" s="341"/>
      <c r="Y580" s="341" t="str">
        <f t="shared" si="11"/>
        <v/>
      </c>
      <c r="Z580" s="341"/>
      <c r="AA580" s="341"/>
      <c r="AB580" s="341"/>
      <c r="AC580" s="401"/>
      <c r="AD580" s="563"/>
      <c r="AE580" s="564"/>
      <c r="AF580" s="564"/>
      <c r="AG580" s="564"/>
      <c r="AH580" s="564"/>
      <c r="AI580" s="564"/>
      <c r="AJ580" s="564"/>
      <c r="AK580" s="565"/>
      <c r="AL580" s="564"/>
      <c r="AM580" s="564"/>
      <c r="AN580" s="564"/>
      <c r="AO580" s="564"/>
      <c r="AP580" s="564"/>
      <c r="AQ580" s="564"/>
      <c r="AR580" s="564"/>
      <c r="AS580" s="564"/>
      <c r="AT580" s="394"/>
      <c r="AU580" s="306"/>
      <c r="AV580" s="306"/>
      <c r="AW580" s="394"/>
      <c r="AX580" s="401"/>
      <c r="AY580" s="341"/>
      <c r="AZ580" s="341"/>
      <c r="BA580" s="341"/>
      <c r="BB580" s="341"/>
      <c r="BC580" s="393"/>
      <c r="BD580" s="341"/>
      <c r="BE580" s="341"/>
      <c r="BF580" s="341"/>
      <c r="BG580" s="402"/>
      <c r="BH580" s="403"/>
      <c r="BI580" s="405"/>
      <c r="BJ580" s="405"/>
      <c r="BK580" s="405"/>
      <c r="BL580" s="405"/>
      <c r="BM580" s="514"/>
    </row>
    <row r="581" ht="18.75" customHeight="1">
      <c r="A581" s="336" t="str">
        <f t="shared" si="12"/>
        <v/>
      </c>
      <c r="B581" s="506"/>
      <c r="C581" s="559"/>
      <c r="D581" s="560" t="str">
        <f t="shared" si="13"/>
        <v/>
      </c>
      <c r="E581" s="401"/>
      <c r="F581" s="394"/>
      <c r="G581" s="341" t="str">
        <f t="array" ref="G581">IF(C581="","",XLOOKUP(C581,'Master Data'!K:K,'Master Data'!N:N,"Input in Master Data",0,1))</f>
        <v/>
      </c>
      <c r="H581" s="341" t="str">
        <f t="array" ref="H581">IF(C581="","",XLOOKUP(C581,'Master Data'!K:K,'Master Data'!O:O,"Input in Master Data",0,1))</f>
        <v/>
      </c>
      <c r="I581" s="341" t="str">
        <f t="array" ref="I581">if(U581="","",XLOOKUP(U581,Master[Company],Master[Blow],"Unknown",0,1))</f>
        <v/>
      </c>
      <c r="J581" s="341" t="str">
        <f t="array" ref="J581">if(U581="","",XLOOKUP(U581,Master[Company],Master[Pigging],"Unknown",0,1))</f>
        <v/>
      </c>
      <c r="K581" s="341" t="str">
        <f t="array" ref="K581">if(U581="","",XLOOKUP(U581,Master[Company],Master[Load Method],"Unknown",0,1))</f>
        <v/>
      </c>
      <c r="L581" s="341" t="str">
        <f t="array" ref="L581">if(U581="","",XLOOKUP(U581,Master[Company],Master[Line Distance],"Unknown",0,1))</f>
        <v/>
      </c>
      <c r="M581" s="394"/>
      <c r="N581" s="341"/>
      <c r="O581" s="341"/>
      <c r="P581" s="341" t="str">
        <f t="array" ref="P581">if(U581="","",XLOOKUP(U581,Master[Company],Master[Terms],"NA",0,1))</f>
        <v/>
      </c>
      <c r="Q581" s="341" t="str">
        <f t="shared" si="14"/>
        <v/>
      </c>
      <c r="R581" s="341" t="str">
        <f t="array" ref="R581">if(U581="","",XLOOKUP(U581,Master[Company],Master[Group],"NA",0,1))</f>
        <v/>
      </c>
      <c r="S581" s="341" t="str">
        <f t="array" ref="S581">if(U581="","",XLOOKUP(U581,Master[Company],Master[Loading Location],"NA",0,1))</f>
        <v/>
      </c>
      <c r="T581" s="341" t="str">
        <f t="array" ref="T581">if(U581="","",XLOOKUP(U581,Master[Company],Master[Acronym],"NA",0,1))</f>
        <v/>
      </c>
      <c r="U581" s="341"/>
      <c r="V581" s="342"/>
      <c r="W581" s="342"/>
      <c r="X581" s="341"/>
      <c r="Y581" s="341" t="str">
        <f t="shared" si="11"/>
        <v/>
      </c>
      <c r="Z581" s="341"/>
      <c r="AA581" s="341"/>
      <c r="AB581" s="341"/>
      <c r="AC581" s="401"/>
      <c r="AD581" s="563"/>
      <c r="AE581" s="564"/>
      <c r="AF581" s="564"/>
      <c r="AG581" s="564"/>
      <c r="AH581" s="564"/>
      <c r="AI581" s="564"/>
      <c r="AJ581" s="564"/>
      <c r="AK581" s="565"/>
      <c r="AL581" s="564"/>
      <c r="AM581" s="564"/>
      <c r="AN581" s="564"/>
      <c r="AO581" s="564"/>
      <c r="AP581" s="564"/>
      <c r="AQ581" s="564"/>
      <c r="AR581" s="564"/>
      <c r="AS581" s="564"/>
      <c r="AT581" s="394"/>
      <c r="AU581" s="306"/>
      <c r="AV581" s="306"/>
      <c r="AW581" s="394"/>
      <c r="AX581" s="401"/>
      <c r="AY581" s="341"/>
      <c r="AZ581" s="341"/>
      <c r="BA581" s="341"/>
      <c r="BB581" s="341"/>
      <c r="BC581" s="393"/>
      <c r="BD581" s="341"/>
      <c r="BE581" s="341"/>
      <c r="BF581" s="341"/>
      <c r="BG581" s="402"/>
      <c r="BH581" s="403"/>
      <c r="BI581" s="405"/>
      <c r="BJ581" s="405"/>
      <c r="BK581" s="405"/>
      <c r="BL581" s="405"/>
      <c r="BM581" s="514"/>
    </row>
    <row r="582" ht="18.75" customHeight="1">
      <c r="A582" s="336" t="str">
        <f t="shared" si="12"/>
        <v/>
      </c>
      <c r="B582" s="506"/>
      <c r="C582" s="559"/>
      <c r="D582" s="560" t="str">
        <f t="shared" si="13"/>
        <v/>
      </c>
      <c r="E582" s="401"/>
      <c r="F582" s="394"/>
      <c r="G582" s="341" t="str">
        <f t="array" ref="G582">IF(C582="","",XLOOKUP(C582,'Master Data'!K:K,'Master Data'!N:N,"Input in Master Data",0,1))</f>
        <v/>
      </c>
      <c r="H582" s="341" t="str">
        <f t="array" ref="H582">IF(C582="","",XLOOKUP(C582,'Master Data'!K:K,'Master Data'!O:O,"Input in Master Data",0,1))</f>
        <v/>
      </c>
      <c r="I582" s="341" t="str">
        <f t="array" ref="I582">if(U582="","",XLOOKUP(U582,Master[Company],Master[Blow],"Unknown",0,1))</f>
        <v/>
      </c>
      <c r="J582" s="341" t="str">
        <f t="array" ref="J582">if(U582="","",XLOOKUP(U582,Master[Company],Master[Pigging],"Unknown",0,1))</f>
        <v/>
      </c>
      <c r="K582" s="341" t="str">
        <f t="array" ref="K582">if(U582="","",XLOOKUP(U582,Master[Company],Master[Load Method],"Unknown",0,1))</f>
        <v/>
      </c>
      <c r="L582" s="341" t="str">
        <f t="array" ref="L582">if(U582="","",XLOOKUP(U582,Master[Company],Master[Line Distance],"Unknown",0,1))</f>
        <v/>
      </c>
      <c r="M582" s="394"/>
      <c r="N582" s="341"/>
      <c r="O582" s="341"/>
      <c r="P582" s="341" t="str">
        <f t="array" ref="P582">if(U582="","",XLOOKUP(U582,Master[Company],Master[Terms],"NA",0,1))</f>
        <v/>
      </c>
      <c r="Q582" s="341" t="str">
        <f t="shared" si="14"/>
        <v/>
      </c>
      <c r="R582" s="341" t="str">
        <f t="array" ref="R582">if(U582="","",XLOOKUP(U582,Master[Company],Master[Group],"NA",0,1))</f>
        <v/>
      </c>
      <c r="S582" s="341" t="str">
        <f t="array" ref="S582">if(U582="","",XLOOKUP(U582,Master[Company],Master[Loading Location],"NA",0,1))</f>
        <v/>
      </c>
      <c r="T582" s="341" t="str">
        <f t="array" ref="T582">if(U582="","",XLOOKUP(U582,Master[Company],Master[Acronym],"NA",0,1))</f>
        <v/>
      </c>
      <c r="U582" s="341"/>
      <c r="V582" s="342"/>
      <c r="W582" s="342"/>
      <c r="X582" s="341"/>
      <c r="Y582" s="341" t="str">
        <f t="shared" si="11"/>
        <v/>
      </c>
      <c r="Z582" s="341"/>
      <c r="AA582" s="341"/>
      <c r="AB582" s="341"/>
      <c r="AC582" s="401"/>
      <c r="AD582" s="563"/>
      <c r="AE582" s="564"/>
      <c r="AF582" s="564"/>
      <c r="AG582" s="564"/>
      <c r="AH582" s="564"/>
      <c r="AI582" s="564"/>
      <c r="AJ582" s="564"/>
      <c r="AK582" s="565"/>
      <c r="AL582" s="564"/>
      <c r="AM582" s="564"/>
      <c r="AN582" s="564"/>
      <c r="AO582" s="564"/>
      <c r="AP582" s="564"/>
      <c r="AQ582" s="564"/>
      <c r="AR582" s="564"/>
      <c r="AS582" s="564"/>
      <c r="AT582" s="394"/>
      <c r="AU582" s="306"/>
      <c r="AV582" s="306"/>
      <c r="AW582" s="394"/>
      <c r="AX582" s="401"/>
      <c r="AY582" s="341"/>
      <c r="AZ582" s="341"/>
      <c r="BA582" s="341"/>
      <c r="BB582" s="341"/>
      <c r="BC582" s="393"/>
      <c r="BD582" s="341"/>
      <c r="BE582" s="341"/>
      <c r="BF582" s="341"/>
      <c r="BG582" s="402"/>
      <c r="BH582" s="403"/>
      <c r="BI582" s="405"/>
      <c r="BJ582" s="405"/>
      <c r="BK582" s="405"/>
      <c r="BL582" s="405"/>
      <c r="BM582" s="514"/>
    </row>
    <row r="583" ht="18.75" customHeight="1">
      <c r="A583" s="336" t="str">
        <f t="shared" si="12"/>
        <v/>
      </c>
      <c r="B583" s="506"/>
      <c r="C583" s="559"/>
      <c r="D583" s="560" t="str">
        <f t="shared" si="13"/>
        <v/>
      </c>
      <c r="E583" s="401"/>
      <c r="F583" s="394"/>
      <c r="G583" s="341" t="str">
        <f t="array" ref="G583">IF(C583="","",XLOOKUP(C583,'Master Data'!K:K,'Master Data'!N:N,"Input in Master Data",0,1))</f>
        <v/>
      </c>
      <c r="H583" s="341" t="str">
        <f t="array" ref="H583">IF(C583="","",XLOOKUP(C583,'Master Data'!K:K,'Master Data'!O:O,"Input in Master Data",0,1))</f>
        <v/>
      </c>
      <c r="I583" s="341" t="str">
        <f t="array" ref="I583">if(U583="","",XLOOKUP(U583,Master[Company],Master[Blow],"Unknown",0,1))</f>
        <v/>
      </c>
      <c r="J583" s="341" t="str">
        <f t="array" ref="J583">if(U583="","",XLOOKUP(U583,Master[Company],Master[Pigging],"Unknown",0,1))</f>
        <v/>
      </c>
      <c r="K583" s="341" t="str">
        <f t="array" ref="K583">if(U583="","",XLOOKUP(U583,Master[Company],Master[Load Method],"Unknown",0,1))</f>
        <v/>
      </c>
      <c r="L583" s="341" t="str">
        <f t="array" ref="L583">if(U583="","",XLOOKUP(U583,Master[Company],Master[Line Distance],"Unknown",0,1))</f>
        <v/>
      </c>
      <c r="M583" s="394"/>
      <c r="N583" s="341"/>
      <c r="O583" s="341"/>
      <c r="P583" s="341" t="str">
        <f t="array" ref="P583">if(U583="","",XLOOKUP(U583,Master[Company],Master[Terms],"NA",0,1))</f>
        <v/>
      </c>
      <c r="Q583" s="341" t="str">
        <f t="shared" si="14"/>
        <v/>
      </c>
      <c r="R583" s="341" t="str">
        <f t="array" ref="R583">if(U583="","",XLOOKUP(U583,Master[Company],Master[Group],"NA",0,1))</f>
        <v/>
      </c>
      <c r="S583" s="341" t="str">
        <f t="array" ref="S583">if(U583="","",XLOOKUP(U583,Master[Company],Master[Loading Location],"NA",0,1))</f>
        <v/>
      </c>
      <c r="T583" s="341" t="str">
        <f t="array" ref="T583">if(U583="","",XLOOKUP(U583,Master[Company],Master[Acronym],"NA",0,1))</f>
        <v/>
      </c>
      <c r="U583" s="341"/>
      <c r="V583" s="342"/>
      <c r="W583" s="342"/>
      <c r="X583" s="341"/>
      <c r="Y583" s="341" t="str">
        <f t="shared" si="11"/>
        <v/>
      </c>
      <c r="Z583" s="341"/>
      <c r="AA583" s="341"/>
      <c r="AB583" s="341"/>
      <c r="AC583" s="401"/>
      <c r="AD583" s="563"/>
      <c r="AE583" s="564"/>
      <c r="AF583" s="564"/>
      <c r="AG583" s="564"/>
      <c r="AH583" s="564"/>
      <c r="AI583" s="564"/>
      <c r="AJ583" s="564"/>
      <c r="AK583" s="565"/>
      <c r="AL583" s="564"/>
      <c r="AM583" s="564"/>
      <c r="AN583" s="564"/>
      <c r="AO583" s="564"/>
      <c r="AP583" s="564"/>
      <c r="AQ583" s="564"/>
      <c r="AR583" s="564"/>
      <c r="AS583" s="564"/>
      <c r="AT583" s="394"/>
      <c r="AU583" s="306"/>
      <c r="AV583" s="306"/>
      <c r="AW583" s="394"/>
      <c r="AX583" s="401"/>
      <c r="AY583" s="341"/>
      <c r="AZ583" s="341"/>
      <c r="BA583" s="341"/>
      <c r="BB583" s="341"/>
      <c r="BC583" s="393"/>
      <c r="BD583" s="341"/>
      <c r="BE583" s="341"/>
      <c r="BF583" s="341"/>
      <c r="BG583" s="402"/>
      <c r="BH583" s="403"/>
      <c r="BI583" s="405"/>
      <c r="BJ583" s="405"/>
      <c r="BK583" s="405"/>
      <c r="BL583" s="405"/>
      <c r="BM583" s="514"/>
    </row>
    <row r="584" ht="18.75" customHeight="1">
      <c r="A584" s="336" t="str">
        <f t="shared" si="12"/>
        <v/>
      </c>
      <c r="B584" s="506"/>
      <c r="C584" s="559"/>
      <c r="D584" s="560" t="str">
        <f t="shared" si="13"/>
        <v/>
      </c>
      <c r="E584" s="401"/>
      <c r="F584" s="394"/>
      <c r="G584" s="341" t="str">
        <f t="array" ref="G584">IF(C584="","",XLOOKUP(C584,'Master Data'!K:K,'Master Data'!N:N,"Input in Master Data",0,1))</f>
        <v/>
      </c>
      <c r="H584" s="341" t="str">
        <f t="array" ref="H584">IF(C584="","",XLOOKUP(C584,'Master Data'!K:K,'Master Data'!O:O,"Input in Master Data",0,1))</f>
        <v/>
      </c>
      <c r="I584" s="341" t="str">
        <f t="array" ref="I584">if(U584="","",XLOOKUP(U584,Master[Company],Master[Blow],"Unknown",0,1))</f>
        <v/>
      </c>
      <c r="J584" s="341" t="str">
        <f t="array" ref="J584">if(U584="","",XLOOKUP(U584,Master[Company],Master[Pigging],"Unknown",0,1))</f>
        <v/>
      </c>
      <c r="K584" s="341" t="str">
        <f t="array" ref="K584">if(U584="","",XLOOKUP(U584,Master[Company],Master[Load Method],"Unknown",0,1))</f>
        <v/>
      </c>
      <c r="L584" s="341" t="str">
        <f t="array" ref="L584">if(U584="","",XLOOKUP(U584,Master[Company],Master[Line Distance],"Unknown",0,1))</f>
        <v/>
      </c>
      <c r="M584" s="394"/>
      <c r="N584" s="341"/>
      <c r="O584" s="341"/>
      <c r="P584" s="341" t="str">
        <f t="array" ref="P584">if(U584="","",XLOOKUP(U584,Master[Company],Master[Terms],"NA",0,1))</f>
        <v/>
      </c>
      <c r="Q584" s="341" t="str">
        <f t="shared" si="14"/>
        <v/>
      </c>
      <c r="R584" s="341" t="str">
        <f t="array" ref="R584">if(U584="","",XLOOKUP(U584,Master[Company],Master[Group],"NA",0,1))</f>
        <v/>
      </c>
      <c r="S584" s="341" t="str">
        <f t="array" ref="S584">if(U584="","",XLOOKUP(U584,Master[Company],Master[Loading Location],"NA",0,1))</f>
        <v/>
      </c>
      <c r="T584" s="341" t="str">
        <f t="array" ref="T584">if(U584="","",XLOOKUP(U584,Master[Company],Master[Acronym],"NA",0,1))</f>
        <v/>
      </c>
      <c r="U584" s="341"/>
      <c r="V584" s="342"/>
      <c r="W584" s="342"/>
      <c r="X584" s="341"/>
      <c r="Y584" s="341" t="str">
        <f t="shared" si="11"/>
        <v/>
      </c>
      <c r="Z584" s="341"/>
      <c r="AA584" s="341"/>
      <c r="AB584" s="341"/>
      <c r="AC584" s="401"/>
      <c r="AD584" s="563"/>
      <c r="AE584" s="564"/>
      <c r="AF584" s="564"/>
      <c r="AG584" s="564"/>
      <c r="AH584" s="564"/>
      <c r="AI584" s="564"/>
      <c r="AJ584" s="564"/>
      <c r="AK584" s="565"/>
      <c r="AL584" s="564"/>
      <c r="AM584" s="564"/>
      <c r="AN584" s="564"/>
      <c r="AO584" s="564"/>
      <c r="AP584" s="564"/>
      <c r="AQ584" s="564"/>
      <c r="AR584" s="564"/>
      <c r="AS584" s="564"/>
      <c r="AT584" s="394"/>
      <c r="AU584" s="306"/>
      <c r="AV584" s="306"/>
      <c r="AW584" s="394"/>
      <c r="AX584" s="401"/>
      <c r="AY584" s="341"/>
      <c r="AZ584" s="341"/>
      <c r="BA584" s="341"/>
      <c r="BB584" s="341"/>
      <c r="BC584" s="393"/>
      <c r="BD584" s="341"/>
      <c r="BE584" s="341"/>
      <c r="BF584" s="341"/>
      <c r="BG584" s="402"/>
      <c r="BH584" s="403"/>
      <c r="BI584" s="405"/>
      <c r="BJ584" s="405"/>
      <c r="BK584" s="405"/>
      <c r="BL584" s="405"/>
      <c r="BM584" s="514"/>
    </row>
    <row r="585" ht="18.75" customHeight="1">
      <c r="A585" s="336" t="str">
        <f t="shared" si="12"/>
        <v/>
      </c>
      <c r="B585" s="506"/>
      <c r="C585" s="559"/>
      <c r="D585" s="560" t="str">
        <f t="shared" si="13"/>
        <v/>
      </c>
      <c r="E585" s="401"/>
      <c r="F585" s="394"/>
      <c r="G585" s="341" t="str">
        <f t="array" ref="G585">IF(C585="","",XLOOKUP(C585,'Master Data'!K:K,'Master Data'!N:N,"Input in Master Data",0,1))</f>
        <v/>
      </c>
      <c r="H585" s="341" t="str">
        <f t="array" ref="H585">IF(C585="","",XLOOKUP(C585,'Master Data'!K:K,'Master Data'!O:O,"Input in Master Data",0,1))</f>
        <v/>
      </c>
      <c r="I585" s="341" t="str">
        <f t="array" ref="I585">if(U585="","",XLOOKUP(U585,Master[Company],Master[Blow],"Unknown",0,1))</f>
        <v/>
      </c>
      <c r="J585" s="341" t="str">
        <f t="array" ref="J585">if(U585="","",XLOOKUP(U585,Master[Company],Master[Pigging],"Unknown",0,1))</f>
        <v/>
      </c>
      <c r="K585" s="341" t="str">
        <f t="array" ref="K585">if(U585="","",XLOOKUP(U585,Master[Company],Master[Load Method],"Unknown",0,1))</f>
        <v/>
      </c>
      <c r="L585" s="341" t="str">
        <f t="array" ref="L585">if(U585="","",XLOOKUP(U585,Master[Company],Master[Line Distance],"Unknown",0,1))</f>
        <v/>
      </c>
      <c r="M585" s="394"/>
      <c r="N585" s="341"/>
      <c r="O585" s="341"/>
      <c r="P585" s="341" t="str">
        <f t="array" ref="P585">if(U585="","",XLOOKUP(U585,Master[Company],Master[Terms],"NA",0,1))</f>
        <v/>
      </c>
      <c r="Q585" s="341" t="str">
        <f t="shared" si="14"/>
        <v/>
      </c>
      <c r="R585" s="341" t="str">
        <f t="array" ref="R585">if(U585="","",XLOOKUP(U585,Master[Company],Master[Group],"NA",0,1))</f>
        <v/>
      </c>
      <c r="S585" s="341" t="str">
        <f t="array" ref="S585">if(U585="","",XLOOKUP(U585,Master[Company],Master[Loading Location],"NA",0,1))</f>
        <v/>
      </c>
      <c r="T585" s="341" t="str">
        <f t="array" ref="T585">if(U585="","",XLOOKUP(U585,Master[Company],Master[Acronym],"NA",0,1))</f>
        <v/>
      </c>
      <c r="U585" s="341"/>
      <c r="V585" s="342"/>
      <c r="W585" s="342"/>
      <c r="X585" s="341"/>
      <c r="Y585" s="341" t="str">
        <f t="shared" si="11"/>
        <v/>
      </c>
      <c r="Z585" s="341"/>
      <c r="AA585" s="341"/>
      <c r="AB585" s="341"/>
      <c r="AC585" s="401"/>
      <c r="AD585" s="563"/>
      <c r="AE585" s="564"/>
      <c r="AF585" s="564"/>
      <c r="AG585" s="564"/>
      <c r="AH585" s="564"/>
      <c r="AI585" s="564"/>
      <c r="AJ585" s="564"/>
      <c r="AK585" s="565"/>
      <c r="AL585" s="564"/>
      <c r="AM585" s="564"/>
      <c r="AN585" s="564"/>
      <c r="AO585" s="564"/>
      <c r="AP585" s="564"/>
      <c r="AQ585" s="564"/>
      <c r="AR585" s="564"/>
      <c r="AS585" s="564"/>
      <c r="AT585" s="394"/>
      <c r="AU585" s="306"/>
      <c r="AV585" s="306"/>
      <c r="AW585" s="394"/>
      <c r="AX585" s="401"/>
      <c r="AY585" s="341"/>
      <c r="AZ585" s="341"/>
      <c r="BA585" s="341"/>
      <c r="BB585" s="341"/>
      <c r="BC585" s="393"/>
      <c r="BD585" s="341"/>
      <c r="BE585" s="341"/>
      <c r="BF585" s="341"/>
      <c r="BG585" s="402"/>
      <c r="BH585" s="403"/>
      <c r="BI585" s="405"/>
      <c r="BJ585" s="405"/>
      <c r="BK585" s="405"/>
      <c r="BL585" s="405"/>
      <c r="BM585" s="514"/>
    </row>
    <row r="586" ht="18.75" customHeight="1">
      <c r="A586" s="336" t="str">
        <f t="shared" si="12"/>
        <v/>
      </c>
      <c r="B586" s="506"/>
      <c r="C586" s="559"/>
      <c r="D586" s="560" t="str">
        <f t="shared" si="13"/>
        <v/>
      </c>
      <c r="E586" s="401"/>
      <c r="F586" s="394"/>
      <c r="G586" s="341" t="str">
        <f t="array" ref="G586">IF(C586="","",XLOOKUP(C586,'Master Data'!K:K,'Master Data'!N:N,"Input in Master Data",0,1))</f>
        <v/>
      </c>
      <c r="H586" s="341" t="str">
        <f t="array" ref="H586">IF(C586="","",XLOOKUP(C586,'Master Data'!K:K,'Master Data'!O:O,"Input in Master Data",0,1))</f>
        <v/>
      </c>
      <c r="I586" s="341" t="str">
        <f t="array" ref="I586">if(U586="","",XLOOKUP(U586,Master[Company],Master[Blow],"Unknown",0,1))</f>
        <v/>
      </c>
      <c r="J586" s="341" t="str">
        <f t="array" ref="J586">if(U586="","",XLOOKUP(U586,Master[Company],Master[Pigging],"Unknown",0,1))</f>
        <v/>
      </c>
      <c r="K586" s="341" t="str">
        <f t="array" ref="K586">if(U586="","",XLOOKUP(U586,Master[Company],Master[Load Method],"Unknown",0,1))</f>
        <v/>
      </c>
      <c r="L586" s="341" t="str">
        <f t="array" ref="L586">if(U586="","",XLOOKUP(U586,Master[Company],Master[Line Distance],"Unknown",0,1))</f>
        <v/>
      </c>
      <c r="M586" s="394"/>
      <c r="N586" s="341"/>
      <c r="O586" s="341"/>
      <c r="P586" s="341" t="str">
        <f t="array" ref="P586">if(U586="","",XLOOKUP(U586,Master[Company],Master[Terms],"NA",0,1))</f>
        <v/>
      </c>
      <c r="Q586" s="341" t="str">
        <f t="shared" si="14"/>
        <v/>
      </c>
      <c r="R586" s="341" t="str">
        <f t="array" ref="R586">if(U586="","",XLOOKUP(U586,Master[Company],Master[Group],"NA",0,1))</f>
        <v/>
      </c>
      <c r="S586" s="341" t="str">
        <f t="array" ref="S586">if(U586="","",XLOOKUP(U586,Master[Company],Master[Loading Location],"NA",0,1))</f>
        <v/>
      </c>
      <c r="T586" s="341" t="str">
        <f t="array" ref="T586">if(U586="","",XLOOKUP(U586,Master[Company],Master[Acronym],"NA",0,1))</f>
        <v/>
      </c>
      <c r="U586" s="341"/>
      <c r="V586" s="342"/>
      <c r="W586" s="342"/>
      <c r="X586" s="341"/>
      <c r="Y586" s="341" t="str">
        <f t="shared" si="11"/>
        <v/>
      </c>
      <c r="Z586" s="341"/>
      <c r="AA586" s="341"/>
      <c r="AB586" s="341"/>
      <c r="AC586" s="401"/>
      <c r="AD586" s="563"/>
      <c r="AE586" s="564"/>
      <c r="AF586" s="564"/>
      <c r="AG586" s="564"/>
      <c r="AH586" s="564"/>
      <c r="AI586" s="564"/>
      <c r="AJ586" s="564"/>
      <c r="AK586" s="565"/>
      <c r="AL586" s="564"/>
      <c r="AM586" s="564"/>
      <c r="AN586" s="564"/>
      <c r="AO586" s="564"/>
      <c r="AP586" s="564"/>
      <c r="AQ586" s="564"/>
      <c r="AR586" s="564"/>
      <c r="AS586" s="564"/>
      <c r="AT586" s="394"/>
      <c r="AU586" s="306"/>
      <c r="AV586" s="306"/>
      <c r="AW586" s="394"/>
      <c r="AX586" s="401"/>
      <c r="AY586" s="341"/>
      <c r="AZ586" s="341"/>
      <c r="BA586" s="341"/>
      <c r="BB586" s="341"/>
      <c r="BC586" s="393"/>
      <c r="BD586" s="341"/>
      <c r="BE586" s="341"/>
      <c r="BF586" s="341"/>
      <c r="BG586" s="402"/>
      <c r="BH586" s="403"/>
      <c r="BI586" s="405"/>
      <c r="BJ586" s="405"/>
      <c r="BK586" s="405"/>
      <c r="BL586" s="405"/>
      <c r="BM586" s="514"/>
    </row>
    <row r="587" ht="18.75" customHeight="1">
      <c r="A587" s="336" t="str">
        <f t="shared" si="12"/>
        <v/>
      </c>
      <c r="B587" s="506"/>
      <c r="C587" s="559"/>
      <c r="D587" s="560" t="str">
        <f t="shared" si="13"/>
        <v/>
      </c>
      <c r="E587" s="401"/>
      <c r="F587" s="394"/>
      <c r="G587" s="341" t="str">
        <f t="array" ref="G587">IF(C587="","",XLOOKUP(C587,'Master Data'!K:K,'Master Data'!N:N,"Input in Master Data",0,1))</f>
        <v/>
      </c>
      <c r="H587" s="341" t="str">
        <f t="array" ref="H587">IF(C587="","",XLOOKUP(C587,'Master Data'!K:K,'Master Data'!O:O,"Input in Master Data",0,1))</f>
        <v/>
      </c>
      <c r="I587" s="341" t="str">
        <f t="array" ref="I587">if(U587="","",XLOOKUP(U587,Master[Company],Master[Blow],"Unknown",0,1))</f>
        <v/>
      </c>
      <c r="J587" s="341" t="str">
        <f t="array" ref="J587">if(U587="","",XLOOKUP(U587,Master[Company],Master[Pigging],"Unknown",0,1))</f>
        <v/>
      </c>
      <c r="K587" s="341" t="str">
        <f t="array" ref="K587">if(U587="","",XLOOKUP(U587,Master[Company],Master[Load Method],"Unknown",0,1))</f>
        <v/>
      </c>
      <c r="L587" s="341" t="str">
        <f t="array" ref="L587">if(U587="","",XLOOKUP(U587,Master[Company],Master[Line Distance],"Unknown",0,1))</f>
        <v/>
      </c>
      <c r="M587" s="394"/>
      <c r="N587" s="341"/>
      <c r="O587" s="341"/>
      <c r="P587" s="341" t="str">
        <f t="array" ref="P587">if(U587="","",XLOOKUP(U587,Master[Company],Master[Terms],"NA",0,1))</f>
        <v/>
      </c>
      <c r="Q587" s="341" t="str">
        <f t="shared" si="14"/>
        <v/>
      </c>
      <c r="R587" s="341" t="str">
        <f t="array" ref="R587">if(U587="","",XLOOKUP(U587,Master[Company],Master[Group],"NA",0,1))</f>
        <v/>
      </c>
      <c r="S587" s="341" t="str">
        <f t="array" ref="S587">if(U587="","",XLOOKUP(U587,Master[Company],Master[Loading Location],"NA",0,1))</f>
        <v/>
      </c>
      <c r="T587" s="341" t="str">
        <f t="array" ref="T587">if(U587="","",XLOOKUP(U587,Master[Company],Master[Acronym],"NA",0,1))</f>
        <v/>
      </c>
      <c r="U587" s="341"/>
      <c r="V587" s="342"/>
      <c r="W587" s="342"/>
      <c r="X587" s="341"/>
      <c r="Y587" s="341" t="str">
        <f t="shared" si="11"/>
        <v/>
      </c>
      <c r="Z587" s="341"/>
      <c r="AA587" s="341"/>
      <c r="AB587" s="341"/>
      <c r="AC587" s="401"/>
      <c r="AD587" s="563"/>
      <c r="AE587" s="564"/>
      <c r="AF587" s="564"/>
      <c r="AG587" s="564"/>
      <c r="AH587" s="564"/>
      <c r="AI587" s="564"/>
      <c r="AJ587" s="564"/>
      <c r="AK587" s="565"/>
      <c r="AL587" s="564"/>
      <c r="AM587" s="564"/>
      <c r="AN587" s="564"/>
      <c r="AO587" s="564"/>
      <c r="AP587" s="564"/>
      <c r="AQ587" s="564"/>
      <c r="AR587" s="564"/>
      <c r="AS587" s="564"/>
      <c r="AT587" s="394"/>
      <c r="AU587" s="306"/>
      <c r="AV587" s="306"/>
      <c r="AW587" s="394"/>
      <c r="AX587" s="401"/>
      <c r="AY587" s="341"/>
      <c r="AZ587" s="341"/>
      <c r="BA587" s="341"/>
      <c r="BB587" s="341"/>
      <c r="BC587" s="393"/>
      <c r="BD587" s="341"/>
      <c r="BE587" s="341"/>
      <c r="BF587" s="341"/>
      <c r="BG587" s="402"/>
      <c r="BH587" s="403"/>
      <c r="BI587" s="405"/>
      <c r="BJ587" s="405"/>
      <c r="BK587" s="405"/>
      <c r="BL587" s="405"/>
      <c r="BM587" s="514"/>
    </row>
    <row r="588" ht="18.75" customHeight="1">
      <c r="A588" s="336" t="str">
        <f t="shared" si="12"/>
        <v/>
      </c>
      <c r="B588" s="506"/>
      <c r="C588" s="559"/>
      <c r="D588" s="560" t="str">
        <f t="shared" si="13"/>
        <v/>
      </c>
      <c r="E588" s="401"/>
      <c r="F588" s="394"/>
      <c r="G588" s="341" t="str">
        <f t="array" ref="G588">IF(C588="","",XLOOKUP(C588,'Master Data'!K:K,'Master Data'!N:N,"Input in Master Data",0,1))</f>
        <v/>
      </c>
      <c r="H588" s="341" t="str">
        <f t="array" ref="H588">IF(C588="","",XLOOKUP(C588,'Master Data'!K:K,'Master Data'!O:O,"Input in Master Data",0,1))</f>
        <v/>
      </c>
      <c r="I588" s="341" t="str">
        <f t="array" ref="I588">if(U588="","",XLOOKUP(U588,Master[Company],Master[Blow],"Unknown",0,1))</f>
        <v/>
      </c>
      <c r="J588" s="341" t="str">
        <f t="array" ref="J588">if(U588="","",XLOOKUP(U588,Master[Company],Master[Pigging],"Unknown",0,1))</f>
        <v/>
      </c>
      <c r="K588" s="341" t="str">
        <f t="array" ref="K588">if(U588="","",XLOOKUP(U588,Master[Company],Master[Load Method],"Unknown",0,1))</f>
        <v/>
      </c>
      <c r="L588" s="341" t="str">
        <f t="array" ref="L588">if(U588="","",XLOOKUP(U588,Master[Company],Master[Line Distance],"Unknown",0,1))</f>
        <v/>
      </c>
      <c r="M588" s="394"/>
      <c r="N588" s="341"/>
      <c r="O588" s="341"/>
      <c r="P588" s="341" t="str">
        <f t="array" ref="P588">if(U588="","",XLOOKUP(U588,Master[Company],Master[Terms],"NA",0,1))</f>
        <v/>
      </c>
      <c r="Q588" s="341" t="str">
        <f t="shared" si="14"/>
        <v/>
      </c>
      <c r="R588" s="341" t="str">
        <f t="array" ref="R588">if(U588="","",XLOOKUP(U588,Master[Company],Master[Group],"NA",0,1))</f>
        <v/>
      </c>
      <c r="S588" s="341" t="str">
        <f t="array" ref="S588">if(U588="","",XLOOKUP(U588,Master[Company],Master[Loading Location],"NA",0,1))</f>
        <v/>
      </c>
      <c r="T588" s="341" t="str">
        <f t="array" ref="T588">if(U588="","",XLOOKUP(U588,Master[Company],Master[Acronym],"NA",0,1))</f>
        <v/>
      </c>
      <c r="U588" s="341"/>
      <c r="V588" s="342"/>
      <c r="W588" s="342"/>
      <c r="X588" s="341"/>
      <c r="Y588" s="341" t="str">
        <f t="shared" si="11"/>
        <v/>
      </c>
      <c r="Z588" s="341"/>
      <c r="AA588" s="341"/>
      <c r="AB588" s="341"/>
      <c r="AC588" s="401"/>
      <c r="AD588" s="563"/>
      <c r="AE588" s="564"/>
      <c r="AF588" s="564"/>
      <c r="AG588" s="564"/>
      <c r="AH588" s="564"/>
      <c r="AI588" s="564"/>
      <c r="AJ588" s="564"/>
      <c r="AK588" s="565"/>
      <c r="AL588" s="564"/>
      <c r="AM588" s="564"/>
      <c r="AN588" s="564"/>
      <c r="AO588" s="564"/>
      <c r="AP588" s="564"/>
      <c r="AQ588" s="564"/>
      <c r="AR588" s="564"/>
      <c r="AS588" s="564"/>
      <c r="AT588" s="394"/>
      <c r="AU588" s="306"/>
      <c r="AV588" s="306"/>
      <c r="AW588" s="394"/>
      <c r="AX588" s="401"/>
      <c r="AY588" s="341"/>
      <c r="AZ588" s="341"/>
      <c r="BA588" s="341"/>
      <c r="BB588" s="341"/>
      <c r="BC588" s="393"/>
      <c r="BD588" s="341"/>
      <c r="BE588" s="341"/>
      <c r="BF588" s="341"/>
      <c r="BG588" s="402"/>
      <c r="BH588" s="403"/>
      <c r="BI588" s="405"/>
      <c r="BJ588" s="405"/>
      <c r="BK588" s="405"/>
      <c r="BL588" s="405"/>
      <c r="BM588" s="514"/>
    </row>
    <row r="589" ht="18.75" customHeight="1">
      <c r="A589" s="336" t="str">
        <f t="shared" si="12"/>
        <v/>
      </c>
      <c r="B589" s="506"/>
      <c r="C589" s="559"/>
      <c r="D589" s="560" t="str">
        <f t="shared" si="13"/>
        <v/>
      </c>
      <c r="E589" s="401"/>
      <c r="F589" s="394"/>
      <c r="G589" s="341" t="str">
        <f t="array" ref="G589">IF(C589="","",XLOOKUP(C589,'Master Data'!K:K,'Master Data'!N:N,"Input in Master Data",0,1))</f>
        <v/>
      </c>
      <c r="H589" s="341" t="str">
        <f t="array" ref="H589">IF(C589="","",XLOOKUP(C589,'Master Data'!K:K,'Master Data'!O:O,"Input in Master Data",0,1))</f>
        <v/>
      </c>
      <c r="I589" s="341" t="str">
        <f t="array" ref="I589">if(U589="","",XLOOKUP(U589,Master[Company],Master[Blow],"Unknown",0,1))</f>
        <v/>
      </c>
      <c r="J589" s="341" t="str">
        <f t="array" ref="J589">if(U589="","",XLOOKUP(U589,Master[Company],Master[Pigging],"Unknown",0,1))</f>
        <v/>
      </c>
      <c r="K589" s="341" t="str">
        <f t="array" ref="K589">if(U589="","",XLOOKUP(U589,Master[Company],Master[Load Method],"Unknown",0,1))</f>
        <v/>
      </c>
      <c r="L589" s="341" t="str">
        <f t="array" ref="L589">if(U589="","",XLOOKUP(U589,Master[Company],Master[Line Distance],"Unknown",0,1))</f>
        <v/>
      </c>
      <c r="M589" s="394"/>
      <c r="N589" s="341"/>
      <c r="O589" s="341"/>
      <c r="P589" s="341" t="str">
        <f t="array" ref="P589">if(U589="","",XLOOKUP(U589,Master[Company],Master[Terms],"NA",0,1))</f>
        <v/>
      </c>
      <c r="Q589" s="341" t="str">
        <f t="shared" si="14"/>
        <v/>
      </c>
      <c r="R589" s="341" t="str">
        <f t="array" ref="R589">if(U589="","",XLOOKUP(U589,Master[Company],Master[Group],"NA",0,1))</f>
        <v/>
      </c>
      <c r="S589" s="341" t="str">
        <f t="array" ref="S589">if(U589="","",XLOOKUP(U589,Master[Company],Master[Loading Location],"NA",0,1))</f>
        <v/>
      </c>
      <c r="T589" s="341" t="str">
        <f t="array" ref="T589">if(U589="","",XLOOKUP(U589,Master[Company],Master[Acronym],"NA",0,1))</f>
        <v/>
      </c>
      <c r="U589" s="341"/>
      <c r="V589" s="342"/>
      <c r="W589" s="342"/>
      <c r="X589" s="341"/>
      <c r="Y589" s="341" t="str">
        <f t="shared" si="11"/>
        <v/>
      </c>
      <c r="Z589" s="341"/>
      <c r="AA589" s="341"/>
      <c r="AB589" s="341"/>
      <c r="AC589" s="401"/>
      <c r="AD589" s="563"/>
      <c r="AE589" s="564"/>
      <c r="AF589" s="564"/>
      <c r="AG589" s="564"/>
      <c r="AH589" s="564"/>
      <c r="AI589" s="564"/>
      <c r="AJ589" s="564"/>
      <c r="AK589" s="565"/>
      <c r="AL589" s="564"/>
      <c r="AM589" s="564"/>
      <c r="AN589" s="564"/>
      <c r="AO589" s="564"/>
      <c r="AP589" s="564"/>
      <c r="AQ589" s="564"/>
      <c r="AR589" s="564"/>
      <c r="AS589" s="564"/>
      <c r="AT589" s="394"/>
      <c r="AU589" s="306"/>
      <c r="AV589" s="306"/>
      <c r="AW589" s="394"/>
      <c r="AX589" s="401"/>
      <c r="AY589" s="341"/>
      <c r="AZ589" s="341"/>
      <c r="BA589" s="341"/>
      <c r="BB589" s="341"/>
      <c r="BC589" s="393"/>
      <c r="BD589" s="341"/>
      <c r="BE589" s="341"/>
      <c r="BF589" s="341"/>
      <c r="BG589" s="402"/>
      <c r="BH589" s="403"/>
      <c r="BI589" s="405"/>
      <c r="BJ589" s="405"/>
      <c r="BK589" s="405"/>
      <c r="BL589" s="405"/>
      <c r="BM589" s="514"/>
    </row>
    <row r="590" ht="18.75" customHeight="1">
      <c r="A590" s="336" t="str">
        <f t="shared" si="12"/>
        <v/>
      </c>
      <c r="B590" s="506"/>
      <c r="C590" s="559"/>
      <c r="D590" s="560" t="str">
        <f t="shared" si="13"/>
        <v/>
      </c>
      <c r="E590" s="401"/>
      <c r="F590" s="394"/>
      <c r="G590" s="341" t="str">
        <f t="array" ref="G590">IF(C590="","",XLOOKUP(C590,'Master Data'!K:K,'Master Data'!N:N,"Input in Master Data",0,1))</f>
        <v/>
      </c>
      <c r="H590" s="341" t="str">
        <f t="array" ref="H590">IF(C590="","",XLOOKUP(C590,'Master Data'!K:K,'Master Data'!O:O,"Input in Master Data",0,1))</f>
        <v/>
      </c>
      <c r="I590" s="341" t="str">
        <f t="array" ref="I590">if(U590="","",XLOOKUP(U590,Master[Company],Master[Blow],"Unknown",0,1))</f>
        <v/>
      </c>
      <c r="J590" s="341" t="str">
        <f t="array" ref="J590">if(U590="","",XLOOKUP(U590,Master[Company],Master[Pigging],"Unknown",0,1))</f>
        <v/>
      </c>
      <c r="K590" s="341" t="str">
        <f t="array" ref="K590">if(U590="","",XLOOKUP(U590,Master[Company],Master[Load Method],"Unknown",0,1))</f>
        <v/>
      </c>
      <c r="L590" s="341" t="str">
        <f t="array" ref="L590">if(U590="","",XLOOKUP(U590,Master[Company],Master[Line Distance],"Unknown",0,1))</f>
        <v/>
      </c>
      <c r="M590" s="394"/>
      <c r="N590" s="341"/>
      <c r="O590" s="341"/>
      <c r="P590" s="341" t="str">
        <f t="array" ref="P590">if(U590="","",XLOOKUP(U590,Master[Company],Master[Terms],"NA",0,1))</f>
        <v/>
      </c>
      <c r="Q590" s="341" t="str">
        <f t="shared" si="14"/>
        <v/>
      </c>
      <c r="R590" s="341" t="str">
        <f t="array" ref="R590">if(U590="","",XLOOKUP(U590,Master[Company],Master[Group],"NA",0,1))</f>
        <v/>
      </c>
      <c r="S590" s="341" t="str">
        <f t="array" ref="S590">if(U590="","",XLOOKUP(U590,Master[Company],Master[Loading Location],"NA",0,1))</f>
        <v/>
      </c>
      <c r="T590" s="341" t="str">
        <f t="array" ref="T590">if(U590="","",XLOOKUP(U590,Master[Company],Master[Acronym],"NA",0,1))</f>
        <v/>
      </c>
      <c r="U590" s="341"/>
      <c r="V590" s="342"/>
      <c r="W590" s="342"/>
      <c r="X590" s="341"/>
      <c r="Y590" s="341" t="str">
        <f t="shared" si="11"/>
        <v/>
      </c>
      <c r="Z590" s="341"/>
      <c r="AA590" s="341"/>
      <c r="AB590" s="341"/>
      <c r="AC590" s="401"/>
      <c r="AD590" s="563"/>
      <c r="AE590" s="564"/>
      <c r="AF590" s="564"/>
      <c r="AG590" s="564"/>
      <c r="AH590" s="564"/>
      <c r="AI590" s="564"/>
      <c r="AJ590" s="564"/>
      <c r="AK590" s="565"/>
      <c r="AL590" s="564"/>
      <c r="AM590" s="564"/>
      <c r="AN590" s="564"/>
      <c r="AO590" s="564"/>
      <c r="AP590" s="564"/>
      <c r="AQ590" s="564"/>
      <c r="AR590" s="564"/>
      <c r="AS590" s="564"/>
      <c r="AT590" s="394"/>
      <c r="AU590" s="306"/>
      <c r="AV590" s="306"/>
      <c r="AW590" s="394"/>
      <c r="AX590" s="401"/>
      <c r="AY590" s="341"/>
      <c r="AZ590" s="341"/>
      <c r="BA590" s="341"/>
      <c r="BB590" s="341"/>
      <c r="BC590" s="393"/>
      <c r="BD590" s="341"/>
      <c r="BE590" s="341"/>
      <c r="BF590" s="341"/>
      <c r="BG590" s="402"/>
      <c r="BH590" s="403"/>
      <c r="BI590" s="405"/>
      <c r="BJ590" s="405"/>
      <c r="BK590" s="405"/>
      <c r="BL590" s="405"/>
      <c r="BM590" s="514"/>
    </row>
    <row r="591" ht="18.75" customHeight="1">
      <c r="A591" s="336" t="str">
        <f t="shared" si="12"/>
        <v/>
      </c>
      <c r="B591" s="506"/>
      <c r="C591" s="559"/>
      <c r="D591" s="560" t="str">
        <f t="shared" si="13"/>
        <v/>
      </c>
      <c r="E591" s="401"/>
      <c r="F591" s="394"/>
      <c r="G591" s="341" t="str">
        <f t="array" ref="G591">IF(C591="","",XLOOKUP(C591,'Master Data'!K:K,'Master Data'!N:N,"Input in Master Data",0,1))</f>
        <v/>
      </c>
      <c r="H591" s="341" t="str">
        <f t="array" ref="H591">IF(C591="","",XLOOKUP(C591,'Master Data'!K:K,'Master Data'!O:O,"Input in Master Data",0,1))</f>
        <v/>
      </c>
      <c r="I591" s="341" t="str">
        <f t="array" ref="I591">if(U591="","",XLOOKUP(U591,Master[Company],Master[Blow],"Unknown",0,1))</f>
        <v/>
      </c>
      <c r="J591" s="341" t="str">
        <f t="array" ref="J591">if(U591="","",XLOOKUP(U591,Master[Company],Master[Pigging],"Unknown",0,1))</f>
        <v/>
      </c>
      <c r="K591" s="341" t="str">
        <f t="array" ref="K591">if(U591="","",XLOOKUP(U591,Master[Company],Master[Load Method],"Unknown",0,1))</f>
        <v/>
      </c>
      <c r="L591" s="341" t="str">
        <f t="array" ref="L591">if(U591="","",XLOOKUP(U591,Master[Company],Master[Line Distance],"Unknown",0,1))</f>
        <v/>
      </c>
      <c r="M591" s="394"/>
      <c r="N591" s="341"/>
      <c r="O591" s="341"/>
      <c r="P591" s="341" t="str">
        <f t="array" ref="P591">if(U591="","",XLOOKUP(U591,Master[Company],Master[Terms],"NA",0,1))</f>
        <v/>
      </c>
      <c r="Q591" s="341" t="str">
        <f t="shared" si="14"/>
        <v/>
      </c>
      <c r="R591" s="341" t="str">
        <f t="array" ref="R591">if(U591="","",XLOOKUP(U591,Master[Company],Master[Group],"NA",0,1))</f>
        <v/>
      </c>
      <c r="S591" s="341" t="str">
        <f t="array" ref="S591">if(U591="","",XLOOKUP(U591,Master[Company],Master[Loading Location],"NA",0,1))</f>
        <v/>
      </c>
      <c r="T591" s="341" t="str">
        <f t="array" ref="T591">if(U591="","",XLOOKUP(U591,Master[Company],Master[Acronym],"NA",0,1))</f>
        <v/>
      </c>
      <c r="U591" s="341"/>
      <c r="V591" s="342"/>
      <c r="W591" s="342"/>
      <c r="X591" s="341"/>
      <c r="Y591" s="341" t="str">
        <f t="shared" si="11"/>
        <v/>
      </c>
      <c r="Z591" s="341"/>
      <c r="AA591" s="341"/>
      <c r="AB591" s="341"/>
      <c r="AC591" s="401"/>
      <c r="AD591" s="563"/>
      <c r="AE591" s="564"/>
      <c r="AF591" s="564"/>
      <c r="AG591" s="564"/>
      <c r="AH591" s="564"/>
      <c r="AI591" s="564"/>
      <c r="AJ591" s="564"/>
      <c r="AK591" s="565"/>
      <c r="AL591" s="564"/>
      <c r="AM591" s="564"/>
      <c r="AN591" s="564"/>
      <c r="AO591" s="564"/>
      <c r="AP591" s="564"/>
      <c r="AQ591" s="564"/>
      <c r="AR591" s="564"/>
      <c r="AS591" s="564"/>
      <c r="AT591" s="394"/>
      <c r="AU591" s="306"/>
      <c r="AV591" s="306"/>
      <c r="AW591" s="394"/>
      <c r="AX591" s="401"/>
      <c r="AY591" s="341"/>
      <c r="AZ591" s="341"/>
      <c r="BA591" s="341"/>
      <c r="BB591" s="341"/>
      <c r="BC591" s="393"/>
      <c r="BD591" s="341"/>
      <c r="BE591" s="341"/>
      <c r="BF591" s="341"/>
      <c r="BG591" s="402"/>
      <c r="BH591" s="403"/>
      <c r="BI591" s="405"/>
      <c r="BJ591" s="405"/>
      <c r="BK591" s="405"/>
      <c r="BL591" s="405"/>
      <c r="BM591" s="514"/>
    </row>
    <row r="592" ht="18.75" customHeight="1">
      <c r="A592" s="336" t="str">
        <f t="shared" si="12"/>
        <v/>
      </c>
      <c r="B592" s="506"/>
      <c r="C592" s="559"/>
      <c r="D592" s="560" t="str">
        <f t="shared" si="13"/>
        <v/>
      </c>
      <c r="E592" s="401"/>
      <c r="F592" s="394"/>
      <c r="G592" s="341" t="str">
        <f t="array" ref="G592">IF(C592="","",XLOOKUP(C592,'Master Data'!K:K,'Master Data'!N:N,"Input in Master Data",0,1))</f>
        <v/>
      </c>
      <c r="H592" s="341" t="str">
        <f t="array" ref="H592">IF(C592="","",XLOOKUP(C592,'Master Data'!K:K,'Master Data'!O:O,"Input in Master Data",0,1))</f>
        <v/>
      </c>
      <c r="I592" s="341" t="str">
        <f t="array" ref="I592">if(U592="","",XLOOKUP(U592,Master[Company],Master[Blow],"Unknown",0,1))</f>
        <v/>
      </c>
      <c r="J592" s="341" t="str">
        <f t="array" ref="J592">if(U592="","",XLOOKUP(U592,Master[Company],Master[Pigging],"Unknown",0,1))</f>
        <v/>
      </c>
      <c r="K592" s="341" t="str">
        <f t="array" ref="K592">if(U592="","",XLOOKUP(U592,Master[Company],Master[Load Method],"Unknown",0,1))</f>
        <v/>
      </c>
      <c r="L592" s="341" t="str">
        <f t="array" ref="L592">if(U592="","",XLOOKUP(U592,Master[Company],Master[Line Distance],"Unknown",0,1))</f>
        <v/>
      </c>
      <c r="M592" s="394"/>
      <c r="N592" s="341"/>
      <c r="O592" s="341"/>
      <c r="P592" s="341" t="str">
        <f t="array" ref="P592">if(U592="","",XLOOKUP(U592,Master[Company],Master[Terms],"NA",0,1))</f>
        <v/>
      </c>
      <c r="Q592" s="341" t="str">
        <f t="shared" si="14"/>
        <v/>
      </c>
      <c r="R592" s="341" t="str">
        <f t="array" ref="R592">if(U592="","",XLOOKUP(U592,Master[Company],Master[Group],"NA",0,1))</f>
        <v/>
      </c>
      <c r="S592" s="341" t="str">
        <f t="array" ref="S592">if(U592="","",XLOOKUP(U592,Master[Company],Master[Loading Location],"NA",0,1))</f>
        <v/>
      </c>
      <c r="T592" s="341" t="str">
        <f t="array" ref="T592">if(U592="","",XLOOKUP(U592,Master[Company],Master[Acronym],"NA",0,1))</f>
        <v/>
      </c>
      <c r="U592" s="341"/>
      <c r="V592" s="342"/>
      <c r="W592" s="342"/>
      <c r="X592" s="341"/>
      <c r="Y592" s="341" t="str">
        <f t="shared" si="11"/>
        <v/>
      </c>
      <c r="Z592" s="341"/>
      <c r="AA592" s="341"/>
      <c r="AB592" s="341"/>
      <c r="AC592" s="401"/>
      <c r="AD592" s="563"/>
      <c r="AE592" s="564"/>
      <c r="AF592" s="564"/>
      <c r="AG592" s="564"/>
      <c r="AH592" s="564"/>
      <c r="AI592" s="564"/>
      <c r="AJ592" s="564"/>
      <c r="AK592" s="565"/>
      <c r="AL592" s="564"/>
      <c r="AM592" s="564"/>
      <c r="AN592" s="564"/>
      <c r="AO592" s="564"/>
      <c r="AP592" s="564"/>
      <c r="AQ592" s="564"/>
      <c r="AR592" s="564"/>
      <c r="AS592" s="564"/>
      <c r="AT592" s="394"/>
      <c r="AU592" s="306"/>
      <c r="AV592" s="306"/>
      <c r="AW592" s="394"/>
      <c r="AX592" s="401"/>
      <c r="AY592" s="341"/>
      <c r="AZ592" s="341"/>
      <c r="BA592" s="341"/>
      <c r="BB592" s="341"/>
      <c r="BC592" s="393"/>
      <c r="BD592" s="341"/>
      <c r="BE592" s="341"/>
      <c r="BF592" s="341"/>
      <c r="BG592" s="402"/>
      <c r="BH592" s="403"/>
      <c r="BI592" s="405"/>
      <c r="BJ592" s="405"/>
      <c r="BK592" s="405"/>
      <c r="BL592" s="405"/>
      <c r="BM592" s="514"/>
    </row>
    <row r="593" ht="18.75" customHeight="1">
      <c r="A593" s="336" t="str">
        <f t="shared" si="12"/>
        <v/>
      </c>
      <c r="B593" s="506"/>
      <c r="C593" s="559"/>
      <c r="D593" s="560" t="str">
        <f t="shared" si="13"/>
        <v/>
      </c>
      <c r="E593" s="401"/>
      <c r="F593" s="394"/>
      <c r="G593" s="341" t="str">
        <f t="array" ref="G593">IF(C593="","",XLOOKUP(C593,'Master Data'!K:K,'Master Data'!N:N,"Input in Master Data",0,1))</f>
        <v/>
      </c>
      <c r="H593" s="341" t="str">
        <f t="array" ref="H593">IF(C593="","",XLOOKUP(C593,'Master Data'!K:K,'Master Data'!O:O,"Input in Master Data",0,1))</f>
        <v/>
      </c>
      <c r="I593" s="341" t="str">
        <f t="array" ref="I593">if(U593="","",XLOOKUP(U593,Master[Company],Master[Blow],"Unknown",0,1))</f>
        <v/>
      </c>
      <c r="J593" s="341" t="str">
        <f t="array" ref="J593">if(U593="","",XLOOKUP(U593,Master[Company],Master[Pigging],"Unknown",0,1))</f>
        <v/>
      </c>
      <c r="K593" s="341" t="str">
        <f t="array" ref="K593">if(U593="","",XLOOKUP(U593,Master[Company],Master[Load Method],"Unknown",0,1))</f>
        <v/>
      </c>
      <c r="L593" s="341" t="str">
        <f t="array" ref="L593">if(U593="","",XLOOKUP(U593,Master[Company],Master[Line Distance],"Unknown",0,1))</f>
        <v/>
      </c>
      <c r="M593" s="394"/>
      <c r="N593" s="341"/>
      <c r="O593" s="341"/>
      <c r="P593" s="341" t="str">
        <f t="array" ref="P593">if(U593="","",XLOOKUP(U593,Master[Company],Master[Terms],"NA",0,1))</f>
        <v/>
      </c>
      <c r="Q593" s="341" t="str">
        <f t="shared" si="14"/>
        <v/>
      </c>
      <c r="R593" s="341" t="str">
        <f t="array" ref="R593">if(U593="","",XLOOKUP(U593,Master[Company],Master[Group],"NA",0,1))</f>
        <v/>
      </c>
      <c r="S593" s="341" t="str">
        <f t="array" ref="S593">if(U593="","",XLOOKUP(U593,Master[Company],Master[Loading Location],"NA",0,1))</f>
        <v/>
      </c>
      <c r="T593" s="341" t="str">
        <f t="array" ref="T593">if(U593="","",XLOOKUP(U593,Master[Company],Master[Acronym],"NA",0,1))</f>
        <v/>
      </c>
      <c r="U593" s="341"/>
      <c r="V593" s="342"/>
      <c r="W593" s="342"/>
      <c r="X593" s="341"/>
      <c r="Y593" s="341" t="str">
        <f t="shared" si="11"/>
        <v/>
      </c>
      <c r="Z593" s="341"/>
      <c r="AA593" s="341"/>
      <c r="AB593" s="341"/>
      <c r="AC593" s="401"/>
      <c r="AD593" s="563"/>
      <c r="AE593" s="564"/>
      <c r="AF593" s="564"/>
      <c r="AG593" s="564"/>
      <c r="AH593" s="564"/>
      <c r="AI593" s="564"/>
      <c r="AJ593" s="564"/>
      <c r="AK593" s="565"/>
      <c r="AL593" s="564"/>
      <c r="AM593" s="564"/>
      <c r="AN593" s="564"/>
      <c r="AO593" s="564"/>
      <c r="AP593" s="564"/>
      <c r="AQ593" s="564"/>
      <c r="AR593" s="564"/>
      <c r="AS593" s="564"/>
      <c r="AT593" s="394"/>
      <c r="AU593" s="306"/>
      <c r="AV593" s="306"/>
      <c r="AW593" s="394"/>
      <c r="AX593" s="401"/>
      <c r="AY593" s="341"/>
      <c r="AZ593" s="341"/>
      <c r="BA593" s="341"/>
      <c r="BB593" s="341"/>
      <c r="BC593" s="393"/>
      <c r="BD593" s="341"/>
      <c r="BE593" s="341"/>
      <c r="BF593" s="341"/>
      <c r="BG593" s="402"/>
      <c r="BH593" s="403"/>
      <c r="BI593" s="405"/>
      <c r="BJ593" s="405"/>
      <c r="BK593" s="405"/>
      <c r="BL593" s="405"/>
      <c r="BM593" s="514"/>
    </row>
    <row r="594" ht="18.75" customHeight="1">
      <c r="A594" s="336" t="str">
        <f t="shared" si="12"/>
        <v/>
      </c>
      <c r="B594" s="506"/>
      <c r="C594" s="559"/>
      <c r="D594" s="560" t="str">
        <f t="shared" si="13"/>
        <v/>
      </c>
      <c r="E594" s="401"/>
      <c r="F594" s="394"/>
      <c r="G594" s="341" t="str">
        <f t="array" ref="G594">IF(C594="","",XLOOKUP(C594,'Master Data'!K:K,'Master Data'!N:N,"Input in Master Data",0,1))</f>
        <v/>
      </c>
      <c r="H594" s="341" t="str">
        <f t="array" ref="H594">IF(C594="","",XLOOKUP(C594,'Master Data'!K:K,'Master Data'!O:O,"Input in Master Data",0,1))</f>
        <v/>
      </c>
      <c r="I594" s="341" t="str">
        <f t="array" ref="I594">if(U594="","",XLOOKUP(U594,Master[Company],Master[Blow],"Unknown",0,1))</f>
        <v/>
      </c>
      <c r="J594" s="341" t="str">
        <f t="array" ref="J594">if(U594="","",XLOOKUP(U594,Master[Company],Master[Pigging],"Unknown",0,1))</f>
        <v/>
      </c>
      <c r="K594" s="341" t="str">
        <f t="array" ref="K594">if(U594="","",XLOOKUP(U594,Master[Company],Master[Load Method],"Unknown",0,1))</f>
        <v/>
      </c>
      <c r="L594" s="341" t="str">
        <f t="array" ref="L594">if(U594="","",XLOOKUP(U594,Master[Company],Master[Line Distance],"Unknown",0,1))</f>
        <v/>
      </c>
      <c r="M594" s="394"/>
      <c r="N594" s="341"/>
      <c r="O594" s="341"/>
      <c r="P594" s="341" t="str">
        <f t="array" ref="P594">if(U594="","",XLOOKUP(U594,Master[Company],Master[Terms],"NA",0,1))</f>
        <v/>
      </c>
      <c r="Q594" s="341" t="str">
        <f t="shared" si="14"/>
        <v/>
      </c>
      <c r="R594" s="341" t="str">
        <f t="array" ref="R594">if(U594="","",XLOOKUP(U594,Master[Company],Master[Group],"NA",0,1))</f>
        <v/>
      </c>
      <c r="S594" s="341" t="str">
        <f t="array" ref="S594">if(U594="","",XLOOKUP(U594,Master[Company],Master[Loading Location],"NA",0,1))</f>
        <v/>
      </c>
      <c r="T594" s="341" t="str">
        <f t="array" ref="T594">if(U594="","",XLOOKUP(U594,Master[Company],Master[Acronym],"NA",0,1))</f>
        <v/>
      </c>
      <c r="U594" s="341"/>
      <c r="V594" s="342"/>
      <c r="W594" s="342"/>
      <c r="X594" s="341"/>
      <c r="Y594" s="341" t="str">
        <f t="shared" si="11"/>
        <v/>
      </c>
      <c r="Z594" s="341"/>
      <c r="AA594" s="341"/>
      <c r="AB594" s="341"/>
      <c r="AC594" s="401"/>
      <c r="AD594" s="563"/>
      <c r="AE594" s="564"/>
      <c r="AF594" s="564"/>
      <c r="AG594" s="564"/>
      <c r="AH594" s="564"/>
      <c r="AI594" s="564"/>
      <c r="AJ594" s="564"/>
      <c r="AK594" s="565"/>
      <c r="AL594" s="564"/>
      <c r="AM594" s="564"/>
      <c r="AN594" s="564"/>
      <c r="AO594" s="564"/>
      <c r="AP594" s="564"/>
      <c r="AQ594" s="564"/>
      <c r="AR594" s="564"/>
      <c r="AS594" s="564"/>
      <c r="AT594" s="394"/>
      <c r="AU594" s="306"/>
      <c r="AV594" s="306"/>
      <c r="AW594" s="394"/>
      <c r="AX594" s="401"/>
      <c r="AY594" s="341"/>
      <c r="AZ594" s="341"/>
      <c r="BA594" s="341"/>
      <c r="BB594" s="341"/>
      <c r="BC594" s="393"/>
      <c r="BD594" s="341"/>
      <c r="BE594" s="341"/>
      <c r="BF594" s="341"/>
      <c r="BG594" s="402"/>
      <c r="BH594" s="403"/>
      <c r="BI594" s="405"/>
      <c r="BJ594" s="405"/>
      <c r="BK594" s="405"/>
      <c r="BL594" s="405"/>
      <c r="BM594" s="514"/>
    </row>
    <row r="595" ht="18.75" customHeight="1">
      <c r="A595" s="336" t="str">
        <f t="shared" si="12"/>
        <v/>
      </c>
      <c r="B595" s="506"/>
      <c r="C595" s="559"/>
      <c r="D595" s="560" t="str">
        <f t="shared" si="13"/>
        <v/>
      </c>
      <c r="E595" s="401"/>
      <c r="F595" s="394"/>
      <c r="G595" s="341" t="str">
        <f t="array" ref="G595">IF(C595="","",XLOOKUP(C595,'Master Data'!K:K,'Master Data'!N:N,"Input in Master Data",0,1))</f>
        <v/>
      </c>
      <c r="H595" s="341" t="str">
        <f t="array" ref="H595">IF(C595="","",XLOOKUP(C595,'Master Data'!K:K,'Master Data'!O:O,"Input in Master Data",0,1))</f>
        <v/>
      </c>
      <c r="I595" s="341" t="str">
        <f t="array" ref="I595">if(U595="","",XLOOKUP(U595,Master[Company],Master[Blow],"Unknown",0,1))</f>
        <v/>
      </c>
      <c r="J595" s="341" t="str">
        <f t="array" ref="J595">if(U595="","",XLOOKUP(U595,Master[Company],Master[Pigging],"Unknown",0,1))</f>
        <v/>
      </c>
      <c r="K595" s="341" t="str">
        <f t="array" ref="K595">if(U595="","",XLOOKUP(U595,Master[Company],Master[Load Method],"Unknown",0,1))</f>
        <v/>
      </c>
      <c r="L595" s="341" t="str">
        <f t="array" ref="L595">if(U595="","",XLOOKUP(U595,Master[Company],Master[Line Distance],"Unknown",0,1))</f>
        <v/>
      </c>
      <c r="M595" s="394"/>
      <c r="N595" s="341"/>
      <c r="O595" s="341"/>
      <c r="P595" s="341" t="str">
        <f t="array" ref="P595">if(U595="","",XLOOKUP(U595,Master[Company],Master[Terms],"NA",0,1))</f>
        <v/>
      </c>
      <c r="Q595" s="341" t="str">
        <f t="shared" si="14"/>
        <v/>
      </c>
      <c r="R595" s="341" t="str">
        <f t="array" ref="R595">if(U595="","",XLOOKUP(U595,Master[Company],Master[Group],"NA",0,1))</f>
        <v/>
      </c>
      <c r="S595" s="341" t="str">
        <f t="array" ref="S595">if(U595="","",XLOOKUP(U595,Master[Company],Master[Loading Location],"NA",0,1))</f>
        <v/>
      </c>
      <c r="T595" s="341" t="str">
        <f t="array" ref="T595">if(U595="","",XLOOKUP(U595,Master[Company],Master[Acronym],"NA",0,1))</f>
        <v/>
      </c>
      <c r="U595" s="341"/>
      <c r="V595" s="342"/>
      <c r="W595" s="342"/>
      <c r="X595" s="341"/>
      <c r="Y595" s="341" t="str">
        <f t="shared" si="11"/>
        <v/>
      </c>
      <c r="Z595" s="341"/>
      <c r="AA595" s="341"/>
      <c r="AB595" s="341"/>
      <c r="AC595" s="401"/>
      <c r="AD595" s="563"/>
      <c r="AE595" s="564"/>
      <c r="AF595" s="564"/>
      <c r="AG595" s="564"/>
      <c r="AH595" s="564"/>
      <c r="AI595" s="564"/>
      <c r="AJ595" s="564"/>
      <c r="AK595" s="565"/>
      <c r="AL595" s="564"/>
      <c r="AM595" s="564"/>
      <c r="AN595" s="564"/>
      <c r="AO595" s="564"/>
      <c r="AP595" s="564"/>
      <c r="AQ595" s="564"/>
      <c r="AR595" s="564"/>
      <c r="AS595" s="564"/>
      <c r="AT595" s="394"/>
      <c r="AU595" s="306"/>
      <c r="AV595" s="306"/>
      <c r="AW595" s="394"/>
      <c r="AX595" s="401"/>
      <c r="AY595" s="341"/>
      <c r="AZ595" s="341"/>
      <c r="BA595" s="341"/>
      <c r="BB595" s="341"/>
      <c r="BC595" s="393"/>
      <c r="BD595" s="341"/>
      <c r="BE595" s="341"/>
      <c r="BF595" s="341"/>
      <c r="BG595" s="402"/>
      <c r="BH595" s="403"/>
      <c r="BI595" s="405"/>
      <c r="BJ595" s="405"/>
      <c r="BK595" s="405"/>
      <c r="BL595" s="405"/>
      <c r="BM595" s="514"/>
    </row>
    <row r="596" ht="18.75" customHeight="1">
      <c r="A596" s="336" t="str">
        <f t="shared" si="12"/>
        <v/>
      </c>
      <c r="B596" s="506"/>
      <c r="C596" s="559"/>
      <c r="D596" s="560" t="str">
        <f t="shared" si="13"/>
        <v/>
      </c>
      <c r="E596" s="401"/>
      <c r="F596" s="394"/>
      <c r="G596" s="341" t="str">
        <f t="array" ref="G596">IF(C596="","",XLOOKUP(C596,'Master Data'!K:K,'Master Data'!N:N,"Input in Master Data",0,1))</f>
        <v/>
      </c>
      <c r="H596" s="341" t="str">
        <f t="array" ref="H596">IF(C596="","",XLOOKUP(C596,'Master Data'!K:K,'Master Data'!O:O,"Input in Master Data",0,1))</f>
        <v/>
      </c>
      <c r="I596" s="341" t="str">
        <f t="array" ref="I596">if(U596="","",XLOOKUP(U596,Master[Company],Master[Blow],"Unknown",0,1))</f>
        <v/>
      </c>
      <c r="J596" s="341" t="str">
        <f t="array" ref="J596">if(U596="","",XLOOKUP(U596,Master[Company],Master[Pigging],"Unknown",0,1))</f>
        <v/>
      </c>
      <c r="K596" s="341" t="str">
        <f t="array" ref="K596">if(U596="","",XLOOKUP(U596,Master[Company],Master[Load Method],"Unknown",0,1))</f>
        <v/>
      </c>
      <c r="L596" s="341" t="str">
        <f t="array" ref="L596">if(U596="","",XLOOKUP(U596,Master[Company],Master[Line Distance],"Unknown",0,1))</f>
        <v/>
      </c>
      <c r="M596" s="394"/>
      <c r="N596" s="341"/>
      <c r="O596" s="341"/>
      <c r="P596" s="341" t="str">
        <f t="array" ref="P596">if(U596="","",XLOOKUP(U596,Master[Company],Master[Terms],"NA",0,1))</f>
        <v/>
      </c>
      <c r="Q596" s="341" t="str">
        <f t="shared" si="14"/>
        <v/>
      </c>
      <c r="R596" s="341" t="str">
        <f t="array" ref="R596">if(U596="","",XLOOKUP(U596,Master[Company],Master[Group],"NA",0,1))</f>
        <v/>
      </c>
      <c r="S596" s="341" t="str">
        <f t="array" ref="S596">if(U596="","",XLOOKUP(U596,Master[Company],Master[Loading Location],"NA",0,1))</f>
        <v/>
      </c>
      <c r="T596" s="341" t="str">
        <f t="array" ref="T596">if(U596="","",XLOOKUP(U596,Master[Company],Master[Acronym],"NA",0,1))</f>
        <v/>
      </c>
      <c r="U596" s="341"/>
      <c r="V596" s="342"/>
      <c r="W596" s="342"/>
      <c r="X596" s="341"/>
      <c r="Y596" s="341" t="str">
        <f t="shared" si="11"/>
        <v/>
      </c>
      <c r="Z596" s="341"/>
      <c r="AA596" s="341"/>
      <c r="AB596" s="341"/>
      <c r="AC596" s="401"/>
      <c r="AD596" s="563"/>
      <c r="AE596" s="564"/>
      <c r="AF596" s="564"/>
      <c r="AG596" s="564"/>
      <c r="AH596" s="564"/>
      <c r="AI596" s="564"/>
      <c r="AJ596" s="564"/>
      <c r="AK596" s="565"/>
      <c r="AL596" s="564"/>
      <c r="AM596" s="564"/>
      <c r="AN596" s="564"/>
      <c r="AO596" s="564"/>
      <c r="AP596" s="564"/>
      <c r="AQ596" s="564"/>
      <c r="AR596" s="564"/>
      <c r="AS596" s="564"/>
      <c r="AT596" s="394"/>
      <c r="AU596" s="306"/>
      <c r="AV596" s="306"/>
      <c r="AW596" s="394"/>
      <c r="AX596" s="401"/>
      <c r="AY596" s="341"/>
      <c r="AZ596" s="341"/>
      <c r="BA596" s="341"/>
      <c r="BB596" s="341"/>
      <c r="BC596" s="393"/>
      <c r="BD596" s="341"/>
      <c r="BE596" s="341"/>
      <c r="BF596" s="341"/>
      <c r="BG596" s="402"/>
      <c r="BH596" s="403"/>
      <c r="BI596" s="405"/>
      <c r="BJ596" s="405"/>
      <c r="BK596" s="405"/>
      <c r="BL596" s="405"/>
      <c r="BM596" s="514"/>
    </row>
    <row r="597" ht="18.75" customHeight="1">
      <c r="A597" s="336" t="str">
        <f t="shared" si="12"/>
        <v/>
      </c>
      <c r="B597" s="506"/>
      <c r="C597" s="559"/>
      <c r="D597" s="560" t="str">
        <f t="shared" si="13"/>
        <v/>
      </c>
      <c r="E597" s="401"/>
      <c r="F597" s="394"/>
      <c r="G597" s="341" t="str">
        <f t="array" ref="G597">IF(C597="","",XLOOKUP(C597,'Master Data'!K:K,'Master Data'!N:N,"Input in Master Data",0,1))</f>
        <v/>
      </c>
      <c r="H597" s="341" t="str">
        <f t="array" ref="H597">IF(C597="","",XLOOKUP(C597,'Master Data'!K:K,'Master Data'!O:O,"Input in Master Data",0,1))</f>
        <v/>
      </c>
      <c r="I597" s="341" t="str">
        <f t="array" ref="I597">if(U597="","",XLOOKUP(U597,Master[Company],Master[Blow],"Unknown",0,1))</f>
        <v/>
      </c>
      <c r="J597" s="341" t="str">
        <f t="array" ref="J597">if(U597="","",XLOOKUP(U597,Master[Company],Master[Pigging],"Unknown",0,1))</f>
        <v/>
      </c>
      <c r="K597" s="341" t="str">
        <f t="array" ref="K597">if(U597="","",XLOOKUP(U597,Master[Company],Master[Load Method],"Unknown",0,1))</f>
        <v/>
      </c>
      <c r="L597" s="341" t="str">
        <f t="array" ref="L597">if(U597="","",XLOOKUP(U597,Master[Company],Master[Line Distance],"Unknown",0,1))</f>
        <v/>
      </c>
      <c r="M597" s="394"/>
      <c r="N597" s="341"/>
      <c r="O597" s="341"/>
      <c r="P597" s="341" t="str">
        <f t="array" ref="P597">if(U597="","",XLOOKUP(U597,Master[Company],Master[Terms],"NA",0,1))</f>
        <v/>
      </c>
      <c r="Q597" s="341" t="str">
        <f t="shared" si="14"/>
        <v/>
      </c>
      <c r="R597" s="341" t="str">
        <f t="array" ref="R597">if(U597="","",XLOOKUP(U597,Master[Company],Master[Group],"NA",0,1))</f>
        <v/>
      </c>
      <c r="S597" s="341" t="str">
        <f t="array" ref="S597">if(U597="","",XLOOKUP(U597,Master[Company],Master[Loading Location],"NA",0,1))</f>
        <v/>
      </c>
      <c r="T597" s="341" t="str">
        <f t="array" ref="T597">if(U597="","",XLOOKUP(U597,Master[Company],Master[Acronym],"NA",0,1))</f>
        <v/>
      </c>
      <c r="U597" s="341"/>
      <c r="V597" s="342"/>
      <c r="W597" s="342"/>
      <c r="X597" s="341"/>
      <c r="Y597" s="341" t="str">
        <f t="shared" si="11"/>
        <v/>
      </c>
      <c r="Z597" s="341"/>
      <c r="AA597" s="341"/>
      <c r="AB597" s="341"/>
      <c r="AC597" s="401"/>
      <c r="AD597" s="563"/>
      <c r="AE597" s="564"/>
      <c r="AF597" s="564"/>
      <c r="AG597" s="564"/>
      <c r="AH597" s="564"/>
      <c r="AI597" s="564"/>
      <c r="AJ597" s="564"/>
      <c r="AK597" s="565"/>
      <c r="AL597" s="564"/>
      <c r="AM597" s="564"/>
      <c r="AN597" s="564"/>
      <c r="AO597" s="564"/>
      <c r="AP597" s="564"/>
      <c r="AQ597" s="564"/>
      <c r="AR597" s="564"/>
      <c r="AS597" s="564"/>
      <c r="AT597" s="394"/>
      <c r="AU597" s="306"/>
      <c r="AV597" s="306"/>
      <c r="AW597" s="394"/>
      <c r="AX597" s="401"/>
      <c r="AY597" s="341"/>
      <c r="AZ597" s="341"/>
      <c r="BA597" s="341"/>
      <c r="BB597" s="341"/>
      <c r="BC597" s="393"/>
      <c r="BD597" s="341"/>
      <c r="BE597" s="341"/>
      <c r="BF597" s="341"/>
      <c r="BG597" s="402"/>
      <c r="BH597" s="403"/>
      <c r="BI597" s="405"/>
      <c r="BJ597" s="405"/>
      <c r="BK597" s="405"/>
      <c r="BL597" s="405"/>
      <c r="BM597" s="514"/>
    </row>
    <row r="598" ht="18.75" customHeight="1">
      <c r="A598" s="336" t="str">
        <f t="shared" si="12"/>
        <v/>
      </c>
      <c r="B598" s="506"/>
      <c r="C598" s="559"/>
      <c r="D598" s="560" t="str">
        <f t="shared" si="13"/>
        <v/>
      </c>
      <c r="E598" s="401"/>
      <c r="F598" s="394"/>
      <c r="G598" s="341" t="str">
        <f t="array" ref="G598">IF(C598="","",XLOOKUP(C598,'Master Data'!K:K,'Master Data'!N:N,"Input in Master Data",0,1))</f>
        <v/>
      </c>
      <c r="H598" s="341" t="str">
        <f t="array" ref="H598">IF(C598="","",XLOOKUP(C598,'Master Data'!K:K,'Master Data'!O:O,"Input in Master Data",0,1))</f>
        <v/>
      </c>
      <c r="I598" s="341" t="str">
        <f t="array" ref="I598">if(U598="","",XLOOKUP(U598,Master[Company],Master[Blow],"Unknown",0,1))</f>
        <v/>
      </c>
      <c r="J598" s="341" t="str">
        <f t="array" ref="J598">if(U598="","",XLOOKUP(U598,Master[Company],Master[Pigging],"Unknown",0,1))</f>
        <v/>
      </c>
      <c r="K598" s="341" t="str">
        <f t="array" ref="K598">if(U598="","",XLOOKUP(U598,Master[Company],Master[Load Method],"Unknown",0,1))</f>
        <v/>
      </c>
      <c r="L598" s="341" t="str">
        <f t="array" ref="L598">if(U598="","",XLOOKUP(U598,Master[Company],Master[Line Distance],"Unknown",0,1))</f>
        <v/>
      </c>
      <c r="M598" s="394"/>
      <c r="N598" s="341"/>
      <c r="O598" s="341"/>
      <c r="P598" s="341" t="str">
        <f t="array" ref="P598">if(U598="","",XLOOKUP(U598,Master[Company],Master[Terms],"NA",0,1))</f>
        <v/>
      </c>
      <c r="Q598" s="341" t="str">
        <f t="shared" si="14"/>
        <v/>
      </c>
      <c r="R598" s="341" t="str">
        <f t="array" ref="R598">if(U598="","",XLOOKUP(U598,Master[Company],Master[Group],"NA",0,1))</f>
        <v/>
      </c>
      <c r="S598" s="341" t="str">
        <f t="array" ref="S598">if(U598="","",XLOOKUP(U598,Master[Company],Master[Loading Location],"NA",0,1))</f>
        <v/>
      </c>
      <c r="T598" s="341" t="str">
        <f t="array" ref="T598">if(U598="","",XLOOKUP(U598,Master[Company],Master[Acronym],"NA",0,1))</f>
        <v/>
      </c>
      <c r="U598" s="341"/>
      <c r="V598" s="342"/>
      <c r="W598" s="342"/>
      <c r="X598" s="341"/>
      <c r="Y598" s="341" t="str">
        <f t="shared" si="11"/>
        <v/>
      </c>
      <c r="Z598" s="341"/>
      <c r="AA598" s="341"/>
      <c r="AB598" s="341"/>
      <c r="AC598" s="401"/>
      <c r="AD598" s="563"/>
      <c r="AE598" s="564"/>
      <c r="AF598" s="564"/>
      <c r="AG598" s="564"/>
      <c r="AH598" s="564"/>
      <c r="AI598" s="564"/>
      <c r="AJ598" s="564"/>
      <c r="AK598" s="565"/>
      <c r="AL598" s="564"/>
      <c r="AM598" s="564"/>
      <c r="AN598" s="564"/>
      <c r="AO598" s="564"/>
      <c r="AP598" s="564"/>
      <c r="AQ598" s="564"/>
      <c r="AR598" s="564"/>
      <c r="AS598" s="564"/>
      <c r="AT598" s="394"/>
      <c r="AU598" s="306"/>
      <c r="AV598" s="306"/>
      <c r="AW598" s="394"/>
      <c r="AX598" s="401"/>
      <c r="AY598" s="341"/>
      <c r="AZ598" s="341"/>
      <c r="BA598" s="341"/>
      <c r="BB598" s="341"/>
      <c r="BC598" s="393"/>
      <c r="BD598" s="341"/>
      <c r="BE598" s="341"/>
      <c r="BF598" s="341"/>
      <c r="BG598" s="402"/>
      <c r="BH598" s="403"/>
      <c r="BI598" s="405"/>
      <c r="BJ598" s="405"/>
      <c r="BK598" s="405"/>
      <c r="BL598" s="405"/>
      <c r="BM598" s="514"/>
    </row>
    <row r="599" ht="18.75" customHeight="1">
      <c r="A599" s="336" t="str">
        <f t="shared" si="12"/>
        <v/>
      </c>
      <c r="B599" s="506"/>
      <c r="C599" s="559"/>
      <c r="D599" s="560" t="str">
        <f t="shared" si="13"/>
        <v/>
      </c>
      <c r="E599" s="401"/>
      <c r="F599" s="394"/>
      <c r="G599" s="341" t="str">
        <f t="array" ref="G599">IF(C599="","",XLOOKUP(C599,'Master Data'!K:K,'Master Data'!N:N,"Input in Master Data",0,1))</f>
        <v/>
      </c>
      <c r="H599" s="341" t="str">
        <f t="array" ref="H599">IF(C599="","",XLOOKUP(C599,'Master Data'!K:K,'Master Data'!O:O,"Input in Master Data",0,1))</f>
        <v/>
      </c>
      <c r="I599" s="341" t="str">
        <f t="array" ref="I599">if(U599="","",XLOOKUP(U599,Master[Company],Master[Blow],"Unknown",0,1))</f>
        <v/>
      </c>
      <c r="J599" s="341" t="str">
        <f t="array" ref="J599">if(U599="","",XLOOKUP(U599,Master[Company],Master[Pigging],"Unknown",0,1))</f>
        <v/>
      </c>
      <c r="K599" s="341" t="str">
        <f t="array" ref="K599">if(U599="","",XLOOKUP(U599,Master[Company],Master[Load Method],"Unknown",0,1))</f>
        <v/>
      </c>
      <c r="L599" s="341" t="str">
        <f t="array" ref="L599">if(U599="","",XLOOKUP(U599,Master[Company],Master[Line Distance],"Unknown",0,1))</f>
        <v/>
      </c>
      <c r="M599" s="394"/>
      <c r="N599" s="341"/>
      <c r="O599" s="341"/>
      <c r="P599" s="341" t="str">
        <f t="array" ref="P599">if(U599="","",XLOOKUP(U599,Master[Company],Master[Terms],"NA",0,1))</f>
        <v/>
      </c>
      <c r="Q599" s="341" t="str">
        <f t="shared" si="14"/>
        <v/>
      </c>
      <c r="R599" s="341" t="str">
        <f t="array" ref="R599">if(U599="","",XLOOKUP(U599,Master[Company],Master[Group],"NA",0,1))</f>
        <v/>
      </c>
      <c r="S599" s="341" t="str">
        <f t="array" ref="S599">if(U599="","",XLOOKUP(U599,Master[Company],Master[Loading Location],"NA",0,1))</f>
        <v/>
      </c>
      <c r="T599" s="341" t="str">
        <f t="array" ref="T599">if(U599="","",XLOOKUP(U599,Master[Company],Master[Acronym],"NA",0,1))</f>
        <v/>
      </c>
      <c r="U599" s="341"/>
      <c r="V599" s="342"/>
      <c r="W599" s="342"/>
      <c r="X599" s="341"/>
      <c r="Y599" s="341" t="str">
        <f t="shared" si="11"/>
        <v/>
      </c>
      <c r="Z599" s="341"/>
      <c r="AA599" s="341"/>
      <c r="AB599" s="341"/>
      <c r="AC599" s="401"/>
      <c r="AD599" s="563"/>
      <c r="AE599" s="564"/>
      <c r="AF599" s="564"/>
      <c r="AG599" s="564"/>
      <c r="AH599" s="564"/>
      <c r="AI599" s="564"/>
      <c r="AJ599" s="564"/>
      <c r="AK599" s="565"/>
      <c r="AL599" s="564"/>
      <c r="AM599" s="564"/>
      <c r="AN599" s="564"/>
      <c r="AO599" s="564"/>
      <c r="AP599" s="564"/>
      <c r="AQ599" s="564"/>
      <c r="AR599" s="564"/>
      <c r="AS599" s="564"/>
      <c r="AT599" s="394"/>
      <c r="AU599" s="306"/>
      <c r="AV599" s="306"/>
      <c r="AW599" s="394"/>
      <c r="AX599" s="401"/>
      <c r="AY599" s="341"/>
      <c r="AZ599" s="341"/>
      <c r="BA599" s="341"/>
      <c r="BB599" s="341"/>
      <c r="BC599" s="393"/>
      <c r="BD599" s="341"/>
      <c r="BE599" s="341"/>
      <c r="BF599" s="341"/>
      <c r="BG599" s="402"/>
      <c r="BH599" s="403"/>
      <c r="BI599" s="405"/>
      <c r="BJ599" s="405"/>
      <c r="BK599" s="405"/>
      <c r="BL599" s="405"/>
      <c r="BM599" s="514"/>
    </row>
    <row r="600" ht="18.75" customHeight="1">
      <c r="A600" s="336" t="str">
        <f t="shared" si="12"/>
        <v/>
      </c>
      <c r="B600" s="506"/>
      <c r="C600" s="559"/>
      <c r="D600" s="560" t="str">
        <f t="shared" si="13"/>
        <v/>
      </c>
      <c r="E600" s="401"/>
      <c r="F600" s="394"/>
      <c r="G600" s="341" t="str">
        <f t="array" ref="G600">IF(C600="","",XLOOKUP(C600,'Master Data'!K:K,'Master Data'!N:N,"Input in Master Data",0,1))</f>
        <v/>
      </c>
      <c r="H600" s="341" t="str">
        <f t="array" ref="H600">IF(C600="","",XLOOKUP(C600,'Master Data'!K:K,'Master Data'!O:O,"Input in Master Data",0,1))</f>
        <v/>
      </c>
      <c r="I600" s="341" t="str">
        <f t="array" ref="I600">if(U600="","",XLOOKUP(U600,Master[Company],Master[Blow],"Unknown",0,1))</f>
        <v/>
      </c>
      <c r="J600" s="341" t="str">
        <f t="array" ref="J600">if(U600="","",XLOOKUP(U600,Master[Company],Master[Pigging],"Unknown",0,1))</f>
        <v/>
      </c>
      <c r="K600" s="341" t="str">
        <f t="array" ref="K600">if(U600="","",XLOOKUP(U600,Master[Company],Master[Load Method],"Unknown",0,1))</f>
        <v/>
      </c>
      <c r="L600" s="341" t="str">
        <f t="array" ref="L600">if(U600="","",XLOOKUP(U600,Master[Company],Master[Line Distance],"Unknown",0,1))</f>
        <v/>
      </c>
      <c r="M600" s="394"/>
      <c r="N600" s="341"/>
      <c r="O600" s="341"/>
      <c r="P600" s="341" t="str">
        <f t="array" ref="P600">if(U600="","",XLOOKUP(U600,Master[Company],Master[Terms],"NA",0,1))</f>
        <v/>
      </c>
      <c r="Q600" s="341" t="str">
        <f t="shared" si="14"/>
        <v/>
      </c>
      <c r="R600" s="341" t="str">
        <f t="array" ref="R600">if(U600="","",XLOOKUP(U600,Master[Company],Master[Group],"NA",0,1))</f>
        <v/>
      </c>
      <c r="S600" s="341" t="str">
        <f t="array" ref="S600">if(U600="","",XLOOKUP(U600,Master[Company],Master[Loading Location],"NA",0,1))</f>
        <v/>
      </c>
      <c r="T600" s="341" t="str">
        <f t="array" ref="T600">if(U600="","",XLOOKUP(U600,Master[Company],Master[Acronym],"NA",0,1))</f>
        <v/>
      </c>
      <c r="U600" s="341"/>
      <c r="V600" s="342"/>
      <c r="W600" s="342"/>
      <c r="X600" s="341"/>
      <c r="Y600" s="341" t="str">
        <f t="shared" si="11"/>
        <v/>
      </c>
      <c r="Z600" s="341"/>
      <c r="AA600" s="341"/>
      <c r="AB600" s="341"/>
      <c r="AC600" s="401"/>
      <c r="AD600" s="563"/>
      <c r="AE600" s="564"/>
      <c r="AF600" s="564"/>
      <c r="AG600" s="564"/>
      <c r="AH600" s="564"/>
      <c r="AI600" s="564"/>
      <c r="AJ600" s="564"/>
      <c r="AK600" s="565"/>
      <c r="AL600" s="564"/>
      <c r="AM600" s="564"/>
      <c r="AN600" s="564"/>
      <c r="AO600" s="564"/>
      <c r="AP600" s="564"/>
      <c r="AQ600" s="564"/>
      <c r="AR600" s="564"/>
      <c r="AS600" s="564"/>
      <c r="AT600" s="394"/>
      <c r="AU600" s="306"/>
      <c r="AV600" s="306"/>
      <c r="AW600" s="394"/>
      <c r="AX600" s="401"/>
      <c r="AY600" s="341"/>
      <c r="AZ600" s="341"/>
      <c r="BA600" s="341"/>
      <c r="BB600" s="341"/>
      <c r="BC600" s="393"/>
      <c r="BD600" s="341"/>
      <c r="BE600" s="341"/>
      <c r="BF600" s="341"/>
      <c r="BG600" s="402"/>
      <c r="BH600" s="403"/>
      <c r="BI600" s="405"/>
      <c r="BJ600" s="405"/>
      <c r="BK600" s="405"/>
      <c r="BL600" s="405"/>
      <c r="BM600" s="514"/>
    </row>
    <row r="601" ht="18.75" customHeight="1">
      <c r="A601" s="336" t="str">
        <f t="shared" si="12"/>
        <v/>
      </c>
      <c r="B601" s="506"/>
      <c r="C601" s="559"/>
      <c r="D601" s="560" t="str">
        <f t="shared" si="13"/>
        <v/>
      </c>
      <c r="E601" s="401"/>
      <c r="F601" s="394"/>
      <c r="G601" s="341" t="str">
        <f t="array" ref="G601">IF(C601="","",XLOOKUP(C601,'Master Data'!K:K,'Master Data'!N:N,"Input in Master Data",0,1))</f>
        <v/>
      </c>
      <c r="H601" s="341" t="str">
        <f t="array" ref="H601">IF(C601="","",XLOOKUP(C601,'Master Data'!K:K,'Master Data'!O:O,"Input in Master Data",0,1))</f>
        <v/>
      </c>
      <c r="I601" s="341" t="str">
        <f t="array" ref="I601">if(U601="","",XLOOKUP(U601,Master[Company],Master[Blow],"Unknown",0,1))</f>
        <v/>
      </c>
      <c r="J601" s="341" t="str">
        <f t="array" ref="J601">if(U601="","",XLOOKUP(U601,Master[Company],Master[Pigging],"Unknown",0,1))</f>
        <v/>
      </c>
      <c r="K601" s="341" t="str">
        <f t="array" ref="K601">if(U601="","",XLOOKUP(U601,Master[Company],Master[Load Method],"Unknown",0,1))</f>
        <v/>
      </c>
      <c r="L601" s="341" t="str">
        <f t="array" ref="L601">if(U601="","",XLOOKUP(U601,Master[Company],Master[Line Distance],"Unknown",0,1))</f>
        <v/>
      </c>
      <c r="M601" s="394"/>
      <c r="N601" s="341"/>
      <c r="O601" s="341"/>
      <c r="P601" s="341" t="str">
        <f t="array" ref="P601">if(U601="","",XLOOKUP(U601,Master[Company],Master[Terms],"NA",0,1))</f>
        <v/>
      </c>
      <c r="Q601" s="341" t="str">
        <f t="shared" si="14"/>
        <v/>
      </c>
      <c r="R601" s="341" t="str">
        <f t="array" ref="R601">if(U601="","",XLOOKUP(U601,Master[Company],Master[Group],"NA",0,1))</f>
        <v/>
      </c>
      <c r="S601" s="341" t="str">
        <f t="array" ref="S601">if(U601="","",XLOOKUP(U601,Master[Company],Master[Loading Location],"NA",0,1))</f>
        <v/>
      </c>
      <c r="T601" s="341" t="str">
        <f t="array" ref="T601">if(U601="","",XLOOKUP(U601,Master[Company],Master[Acronym],"NA",0,1))</f>
        <v/>
      </c>
      <c r="U601" s="341"/>
      <c r="V601" s="342"/>
      <c r="W601" s="342"/>
      <c r="X601" s="341"/>
      <c r="Y601" s="341" t="str">
        <f t="shared" si="11"/>
        <v/>
      </c>
      <c r="Z601" s="341"/>
      <c r="AA601" s="341"/>
      <c r="AB601" s="341"/>
      <c r="AC601" s="401"/>
      <c r="AD601" s="563"/>
      <c r="AE601" s="564"/>
      <c r="AF601" s="564"/>
      <c r="AG601" s="564"/>
      <c r="AH601" s="564"/>
      <c r="AI601" s="564"/>
      <c r="AJ601" s="564"/>
      <c r="AK601" s="565"/>
      <c r="AL601" s="564"/>
      <c r="AM601" s="564"/>
      <c r="AN601" s="564"/>
      <c r="AO601" s="564"/>
      <c r="AP601" s="564"/>
      <c r="AQ601" s="564"/>
      <c r="AR601" s="564"/>
      <c r="AS601" s="564"/>
      <c r="AT601" s="394"/>
      <c r="AU601" s="306"/>
      <c r="AV601" s="306"/>
      <c r="AW601" s="394"/>
      <c r="AX601" s="401"/>
      <c r="AY601" s="341"/>
      <c r="AZ601" s="341"/>
      <c r="BA601" s="341"/>
      <c r="BB601" s="341"/>
      <c r="BC601" s="393"/>
      <c r="BD601" s="341"/>
      <c r="BE601" s="341"/>
      <c r="BF601" s="341"/>
      <c r="BG601" s="402"/>
      <c r="BH601" s="403"/>
      <c r="BI601" s="405"/>
      <c r="BJ601" s="405"/>
      <c r="BK601" s="405"/>
      <c r="BL601" s="405"/>
      <c r="BM601" s="514"/>
    </row>
    <row r="602" ht="18.75" customHeight="1">
      <c r="A602" s="336" t="str">
        <f t="shared" si="12"/>
        <v/>
      </c>
      <c r="B602" s="506"/>
      <c r="C602" s="559"/>
      <c r="D602" s="560" t="str">
        <f t="shared" si="13"/>
        <v/>
      </c>
      <c r="E602" s="401"/>
      <c r="F602" s="394"/>
      <c r="G602" s="341" t="str">
        <f t="array" ref="G602">IF(C602="","",XLOOKUP(C602,'Master Data'!K:K,'Master Data'!N:N,"Input in Master Data",0,1))</f>
        <v/>
      </c>
      <c r="H602" s="341" t="str">
        <f t="array" ref="H602">IF(C602="","",XLOOKUP(C602,'Master Data'!K:K,'Master Data'!O:O,"Input in Master Data",0,1))</f>
        <v/>
      </c>
      <c r="I602" s="341" t="str">
        <f t="array" ref="I602">if(U602="","",XLOOKUP(U602,Master[Company],Master[Blow],"Unknown",0,1))</f>
        <v/>
      </c>
      <c r="J602" s="341" t="str">
        <f t="array" ref="J602">if(U602="","",XLOOKUP(U602,Master[Company],Master[Pigging],"Unknown",0,1))</f>
        <v/>
      </c>
      <c r="K602" s="341" t="str">
        <f t="array" ref="K602">if(U602="","",XLOOKUP(U602,Master[Company],Master[Load Method],"Unknown",0,1))</f>
        <v/>
      </c>
      <c r="L602" s="341" t="str">
        <f t="array" ref="L602">if(U602="","",XLOOKUP(U602,Master[Company],Master[Line Distance],"Unknown",0,1))</f>
        <v/>
      </c>
      <c r="M602" s="394"/>
      <c r="N602" s="341"/>
      <c r="O602" s="341"/>
      <c r="P602" s="341" t="str">
        <f t="array" ref="P602">if(U602="","",XLOOKUP(U602,Master[Company],Master[Terms],"NA",0,1))</f>
        <v/>
      </c>
      <c r="Q602" s="341" t="str">
        <f t="shared" si="14"/>
        <v/>
      </c>
      <c r="R602" s="341" t="str">
        <f t="array" ref="R602">if(U602="","",XLOOKUP(U602,Master[Company],Master[Group],"NA",0,1))</f>
        <v/>
      </c>
      <c r="S602" s="341" t="str">
        <f t="array" ref="S602">if(U602="","",XLOOKUP(U602,Master[Company],Master[Loading Location],"NA",0,1))</f>
        <v/>
      </c>
      <c r="T602" s="341" t="str">
        <f t="array" ref="T602">if(U602="","",XLOOKUP(U602,Master[Company],Master[Acronym],"NA",0,1))</f>
        <v/>
      </c>
      <c r="U602" s="341"/>
      <c r="V602" s="342"/>
      <c r="W602" s="342"/>
      <c r="X602" s="341"/>
      <c r="Y602" s="341" t="str">
        <f t="shared" si="11"/>
        <v/>
      </c>
      <c r="Z602" s="341"/>
      <c r="AA602" s="341"/>
      <c r="AB602" s="341"/>
      <c r="AC602" s="401"/>
      <c r="AD602" s="563"/>
      <c r="AE602" s="564"/>
      <c r="AF602" s="564"/>
      <c r="AG602" s="564"/>
      <c r="AH602" s="564"/>
      <c r="AI602" s="564"/>
      <c r="AJ602" s="564"/>
      <c r="AK602" s="565"/>
      <c r="AL602" s="564"/>
      <c r="AM602" s="564"/>
      <c r="AN602" s="564"/>
      <c r="AO602" s="564"/>
      <c r="AP602" s="564"/>
      <c r="AQ602" s="564"/>
      <c r="AR602" s="564"/>
      <c r="AS602" s="564"/>
      <c r="AT602" s="394"/>
      <c r="AU602" s="306"/>
      <c r="AV602" s="306"/>
      <c r="AW602" s="394"/>
      <c r="AX602" s="401"/>
      <c r="AY602" s="341"/>
      <c r="AZ602" s="341"/>
      <c r="BA602" s="341"/>
      <c r="BB602" s="341"/>
      <c r="BC602" s="393"/>
      <c r="BD602" s="341"/>
      <c r="BE602" s="341"/>
      <c r="BF602" s="341"/>
      <c r="BG602" s="402"/>
      <c r="BH602" s="403"/>
      <c r="BI602" s="405"/>
      <c r="BJ602" s="405"/>
      <c r="BK602" s="405"/>
      <c r="BL602" s="405"/>
      <c r="BM602" s="514"/>
    </row>
    <row r="603" ht="18.75" customHeight="1">
      <c r="A603" s="336" t="str">
        <f t="shared" si="12"/>
        <v/>
      </c>
      <c r="B603" s="506"/>
      <c r="C603" s="559"/>
      <c r="D603" s="560" t="str">
        <f t="shared" si="13"/>
        <v/>
      </c>
      <c r="E603" s="401"/>
      <c r="F603" s="394"/>
      <c r="G603" s="341" t="str">
        <f t="array" ref="G603">IF(C603="","",XLOOKUP(C603,'Master Data'!K:K,'Master Data'!N:N,"Input in Master Data",0,1))</f>
        <v/>
      </c>
      <c r="H603" s="341" t="str">
        <f t="array" ref="H603">IF(C603="","",XLOOKUP(C603,'Master Data'!K:K,'Master Data'!O:O,"Input in Master Data",0,1))</f>
        <v/>
      </c>
      <c r="I603" s="341" t="str">
        <f t="array" ref="I603">if(U603="","",XLOOKUP(U603,Master[Company],Master[Blow],"Unknown",0,1))</f>
        <v/>
      </c>
      <c r="J603" s="341" t="str">
        <f t="array" ref="J603">if(U603="","",XLOOKUP(U603,Master[Company],Master[Pigging],"Unknown",0,1))</f>
        <v/>
      </c>
      <c r="K603" s="341" t="str">
        <f t="array" ref="K603">if(U603="","",XLOOKUP(U603,Master[Company],Master[Load Method],"Unknown",0,1))</f>
        <v/>
      </c>
      <c r="L603" s="341" t="str">
        <f t="array" ref="L603">if(U603="","",XLOOKUP(U603,Master[Company],Master[Line Distance],"Unknown",0,1))</f>
        <v/>
      </c>
      <c r="M603" s="394"/>
      <c r="N603" s="341"/>
      <c r="O603" s="341"/>
      <c r="P603" s="341" t="str">
        <f t="array" ref="P603">if(U603="","",XLOOKUP(U603,Master[Company],Master[Terms],"NA",0,1))</f>
        <v/>
      </c>
      <c r="Q603" s="341" t="str">
        <f t="shared" si="14"/>
        <v/>
      </c>
      <c r="R603" s="341" t="str">
        <f t="array" ref="R603">if(U603="","",XLOOKUP(U603,Master[Company],Master[Group],"NA",0,1))</f>
        <v/>
      </c>
      <c r="S603" s="341" t="str">
        <f t="array" ref="S603">if(U603="","",XLOOKUP(U603,Master[Company],Master[Loading Location],"NA",0,1))</f>
        <v/>
      </c>
      <c r="T603" s="341" t="str">
        <f t="array" ref="T603">if(U603="","",XLOOKUP(U603,Master[Company],Master[Acronym],"NA",0,1))</f>
        <v/>
      </c>
      <c r="U603" s="341"/>
      <c r="V603" s="342"/>
      <c r="W603" s="342"/>
      <c r="X603" s="341"/>
      <c r="Y603" s="341" t="str">
        <f t="shared" si="11"/>
        <v/>
      </c>
      <c r="Z603" s="341"/>
      <c r="AA603" s="341"/>
      <c r="AB603" s="341"/>
      <c r="AC603" s="401"/>
      <c r="AD603" s="563"/>
      <c r="AE603" s="564"/>
      <c r="AF603" s="564"/>
      <c r="AG603" s="564"/>
      <c r="AH603" s="564"/>
      <c r="AI603" s="564"/>
      <c r="AJ603" s="564"/>
      <c r="AK603" s="565"/>
      <c r="AL603" s="564"/>
      <c r="AM603" s="564"/>
      <c r="AN603" s="564"/>
      <c r="AO603" s="564"/>
      <c r="AP603" s="564"/>
      <c r="AQ603" s="564"/>
      <c r="AR603" s="564"/>
      <c r="AS603" s="564"/>
      <c r="AT603" s="394"/>
      <c r="AU603" s="306"/>
      <c r="AV603" s="306"/>
      <c r="AW603" s="394"/>
      <c r="AX603" s="401"/>
      <c r="AY603" s="341"/>
      <c r="AZ603" s="341"/>
      <c r="BA603" s="341"/>
      <c r="BB603" s="341"/>
      <c r="BC603" s="393"/>
      <c r="BD603" s="341"/>
      <c r="BE603" s="341"/>
      <c r="BF603" s="341"/>
      <c r="BG603" s="402"/>
      <c r="BH603" s="403"/>
      <c r="BI603" s="405"/>
      <c r="BJ603" s="405"/>
      <c r="BK603" s="405"/>
      <c r="BL603" s="405"/>
      <c r="BM603" s="514"/>
    </row>
    <row r="604" ht="18.75" customHeight="1">
      <c r="A604" s="336" t="str">
        <f t="shared" si="12"/>
        <v/>
      </c>
      <c r="B604" s="506"/>
      <c r="C604" s="559"/>
      <c r="D604" s="560" t="str">
        <f t="shared" si="13"/>
        <v/>
      </c>
      <c r="E604" s="401"/>
      <c r="F604" s="394"/>
      <c r="G604" s="341" t="str">
        <f t="array" ref="G604">IF(C604="","",XLOOKUP(C604,'Master Data'!K:K,'Master Data'!N:N,"Input in Master Data",0,1))</f>
        <v/>
      </c>
      <c r="H604" s="341" t="str">
        <f t="array" ref="H604">IF(C604="","",XLOOKUP(C604,'Master Data'!K:K,'Master Data'!O:O,"Input in Master Data",0,1))</f>
        <v/>
      </c>
      <c r="I604" s="341" t="str">
        <f t="array" ref="I604">if(U604="","",XLOOKUP(U604,Master[Company],Master[Blow],"Unknown",0,1))</f>
        <v/>
      </c>
      <c r="J604" s="341" t="str">
        <f t="array" ref="J604">if(U604="","",XLOOKUP(U604,Master[Company],Master[Pigging],"Unknown",0,1))</f>
        <v/>
      </c>
      <c r="K604" s="341" t="str">
        <f t="array" ref="K604">if(U604="","",XLOOKUP(U604,Master[Company],Master[Load Method],"Unknown",0,1))</f>
        <v/>
      </c>
      <c r="L604" s="341" t="str">
        <f t="array" ref="L604">if(U604="","",XLOOKUP(U604,Master[Company],Master[Line Distance],"Unknown",0,1))</f>
        <v/>
      </c>
      <c r="M604" s="394"/>
      <c r="N604" s="341"/>
      <c r="O604" s="341"/>
      <c r="P604" s="341" t="str">
        <f t="array" ref="P604">if(U604="","",XLOOKUP(U604,Master[Company],Master[Terms],"NA",0,1))</f>
        <v/>
      </c>
      <c r="Q604" s="341" t="str">
        <f t="shared" si="14"/>
        <v/>
      </c>
      <c r="R604" s="341" t="str">
        <f t="array" ref="R604">if(U604="","",XLOOKUP(U604,Master[Company],Master[Group],"NA",0,1))</f>
        <v/>
      </c>
      <c r="S604" s="341" t="str">
        <f t="array" ref="S604">if(U604="","",XLOOKUP(U604,Master[Company],Master[Loading Location],"NA",0,1))</f>
        <v/>
      </c>
      <c r="T604" s="341" t="str">
        <f t="array" ref="T604">if(U604="","",XLOOKUP(U604,Master[Company],Master[Acronym],"NA",0,1))</f>
        <v/>
      </c>
      <c r="U604" s="341"/>
      <c r="V604" s="342"/>
      <c r="W604" s="342"/>
      <c r="X604" s="341"/>
      <c r="Y604" s="341" t="str">
        <f t="shared" si="11"/>
        <v/>
      </c>
      <c r="Z604" s="341"/>
      <c r="AA604" s="341"/>
      <c r="AB604" s="341"/>
      <c r="AC604" s="401"/>
      <c r="AD604" s="563"/>
      <c r="AE604" s="564"/>
      <c r="AF604" s="564"/>
      <c r="AG604" s="564"/>
      <c r="AH604" s="564"/>
      <c r="AI604" s="564"/>
      <c r="AJ604" s="564"/>
      <c r="AK604" s="565"/>
      <c r="AL604" s="564"/>
      <c r="AM604" s="564"/>
      <c r="AN604" s="564"/>
      <c r="AO604" s="564"/>
      <c r="AP604" s="564"/>
      <c r="AQ604" s="564"/>
      <c r="AR604" s="564"/>
      <c r="AS604" s="564"/>
      <c r="AT604" s="394"/>
      <c r="AU604" s="306"/>
      <c r="AV604" s="306"/>
      <c r="AW604" s="394"/>
      <c r="AX604" s="401"/>
      <c r="AY604" s="341"/>
      <c r="AZ604" s="341"/>
      <c r="BA604" s="341"/>
      <c r="BB604" s="341"/>
      <c r="BC604" s="393"/>
      <c r="BD604" s="341"/>
      <c r="BE604" s="341"/>
      <c r="BF604" s="341"/>
      <c r="BG604" s="402"/>
      <c r="BH604" s="403"/>
      <c r="BI604" s="405"/>
      <c r="BJ604" s="405"/>
      <c r="BK604" s="405"/>
      <c r="BL604" s="405"/>
      <c r="BM604" s="514"/>
    </row>
    <row r="605" ht="18.75" customHeight="1">
      <c r="A605" s="336" t="str">
        <f t="shared" si="12"/>
        <v/>
      </c>
      <c r="B605" s="506"/>
      <c r="C605" s="559"/>
      <c r="D605" s="560" t="str">
        <f t="shared" si="13"/>
        <v/>
      </c>
      <c r="E605" s="401"/>
      <c r="F605" s="394"/>
      <c r="G605" s="341" t="str">
        <f t="array" ref="G605">IF(C605="","",XLOOKUP(C605,'Master Data'!K:K,'Master Data'!N:N,"Input in Master Data",0,1))</f>
        <v/>
      </c>
      <c r="H605" s="341" t="str">
        <f t="array" ref="H605">IF(C605="","",XLOOKUP(C605,'Master Data'!K:K,'Master Data'!O:O,"Input in Master Data",0,1))</f>
        <v/>
      </c>
      <c r="I605" s="341" t="str">
        <f t="array" ref="I605">if(U605="","",XLOOKUP(U605,Master[Company],Master[Blow],"Unknown",0,1))</f>
        <v/>
      </c>
      <c r="J605" s="341" t="str">
        <f t="array" ref="J605">if(U605="","",XLOOKUP(U605,Master[Company],Master[Pigging],"Unknown",0,1))</f>
        <v/>
      </c>
      <c r="K605" s="341" t="str">
        <f t="array" ref="K605">if(U605="","",XLOOKUP(U605,Master[Company],Master[Load Method],"Unknown",0,1))</f>
        <v/>
      </c>
      <c r="L605" s="341" t="str">
        <f t="array" ref="L605">if(U605="","",XLOOKUP(U605,Master[Company],Master[Line Distance],"Unknown",0,1))</f>
        <v/>
      </c>
      <c r="M605" s="394"/>
      <c r="N605" s="341"/>
      <c r="O605" s="341"/>
      <c r="P605" s="341" t="str">
        <f t="array" ref="P605">if(U605="","",XLOOKUP(U605,Master[Company],Master[Terms],"NA",0,1))</f>
        <v/>
      </c>
      <c r="Q605" s="341" t="str">
        <f t="shared" si="14"/>
        <v/>
      </c>
      <c r="R605" s="341" t="str">
        <f t="array" ref="R605">if(U605="","",XLOOKUP(U605,Master[Company],Master[Group],"NA",0,1))</f>
        <v/>
      </c>
      <c r="S605" s="341" t="str">
        <f t="array" ref="S605">if(U605="","",XLOOKUP(U605,Master[Company],Master[Loading Location],"NA",0,1))</f>
        <v/>
      </c>
      <c r="T605" s="341" t="str">
        <f t="array" ref="T605">if(U605="","",XLOOKUP(U605,Master[Company],Master[Acronym],"NA",0,1))</f>
        <v/>
      </c>
      <c r="U605" s="341"/>
      <c r="V605" s="342"/>
      <c r="W605" s="342"/>
      <c r="X605" s="341"/>
      <c r="Y605" s="341" t="str">
        <f t="shared" si="11"/>
        <v/>
      </c>
      <c r="Z605" s="341"/>
      <c r="AA605" s="341"/>
      <c r="AB605" s="341"/>
      <c r="AC605" s="401"/>
      <c r="AD605" s="563"/>
      <c r="AE605" s="564"/>
      <c r="AF605" s="564"/>
      <c r="AG605" s="564"/>
      <c r="AH605" s="564"/>
      <c r="AI605" s="564"/>
      <c r="AJ605" s="564"/>
      <c r="AK605" s="565"/>
      <c r="AL605" s="564"/>
      <c r="AM605" s="564"/>
      <c r="AN605" s="564"/>
      <c r="AO605" s="564"/>
      <c r="AP605" s="564"/>
      <c r="AQ605" s="564"/>
      <c r="AR605" s="564"/>
      <c r="AS605" s="564"/>
      <c r="AT605" s="394"/>
      <c r="AU605" s="306"/>
      <c r="AV605" s="306"/>
      <c r="AW605" s="394"/>
      <c r="AX605" s="401"/>
      <c r="AY605" s="341"/>
      <c r="AZ605" s="341"/>
      <c r="BA605" s="341"/>
      <c r="BB605" s="341"/>
      <c r="BC605" s="393"/>
      <c r="BD605" s="341"/>
      <c r="BE605" s="341"/>
      <c r="BF605" s="341"/>
      <c r="BG605" s="402"/>
      <c r="BH605" s="403"/>
      <c r="BI605" s="405"/>
      <c r="BJ605" s="405"/>
      <c r="BK605" s="405"/>
      <c r="BL605" s="405"/>
      <c r="BM605" s="514"/>
    </row>
    <row r="606" ht="18.75" customHeight="1">
      <c r="A606" s="336" t="str">
        <f t="shared" si="12"/>
        <v/>
      </c>
      <c r="B606" s="506"/>
      <c r="C606" s="559"/>
      <c r="D606" s="560" t="str">
        <f t="shared" si="13"/>
        <v/>
      </c>
      <c r="E606" s="401"/>
      <c r="F606" s="394"/>
      <c r="G606" s="341" t="str">
        <f t="array" ref="G606">IF(C606="","",XLOOKUP(C606,'Master Data'!K:K,'Master Data'!N:N,"Input in Master Data",0,1))</f>
        <v/>
      </c>
      <c r="H606" s="341" t="str">
        <f t="array" ref="H606">IF(C606="","",XLOOKUP(C606,'Master Data'!K:K,'Master Data'!O:O,"Input in Master Data",0,1))</f>
        <v/>
      </c>
      <c r="I606" s="341" t="str">
        <f t="array" ref="I606">if(U606="","",XLOOKUP(U606,Master[Company],Master[Blow],"Unknown",0,1))</f>
        <v/>
      </c>
      <c r="J606" s="341" t="str">
        <f t="array" ref="J606">if(U606="","",XLOOKUP(U606,Master[Company],Master[Pigging],"Unknown",0,1))</f>
        <v/>
      </c>
      <c r="K606" s="341" t="str">
        <f t="array" ref="K606">if(U606="","",XLOOKUP(U606,Master[Company],Master[Load Method],"Unknown",0,1))</f>
        <v/>
      </c>
      <c r="L606" s="341" t="str">
        <f t="array" ref="L606">if(U606="","",XLOOKUP(U606,Master[Company],Master[Line Distance],"Unknown",0,1))</f>
        <v/>
      </c>
      <c r="M606" s="394"/>
      <c r="N606" s="341"/>
      <c r="O606" s="341"/>
      <c r="P606" s="341" t="str">
        <f t="array" ref="P606">if(U606="","",XLOOKUP(U606,Master[Company],Master[Terms],"NA",0,1))</f>
        <v/>
      </c>
      <c r="Q606" s="341" t="str">
        <f t="shared" si="14"/>
        <v/>
      </c>
      <c r="R606" s="341" t="str">
        <f t="array" ref="R606">if(U606="","",XLOOKUP(U606,Master[Company],Master[Group],"NA",0,1))</f>
        <v/>
      </c>
      <c r="S606" s="341" t="str">
        <f t="array" ref="S606">if(U606="","",XLOOKUP(U606,Master[Company],Master[Loading Location],"NA",0,1))</f>
        <v/>
      </c>
      <c r="T606" s="341" t="str">
        <f t="array" ref="T606">if(U606="","",XLOOKUP(U606,Master[Company],Master[Acronym],"NA",0,1))</f>
        <v/>
      </c>
      <c r="U606" s="341"/>
      <c r="V606" s="342"/>
      <c r="W606" s="342"/>
      <c r="X606" s="341"/>
      <c r="Y606" s="341" t="str">
        <f t="shared" si="11"/>
        <v/>
      </c>
      <c r="Z606" s="341"/>
      <c r="AA606" s="341"/>
      <c r="AB606" s="341"/>
      <c r="AC606" s="401"/>
      <c r="AD606" s="563"/>
      <c r="AE606" s="564"/>
      <c r="AF606" s="564"/>
      <c r="AG606" s="564"/>
      <c r="AH606" s="564"/>
      <c r="AI606" s="564"/>
      <c r="AJ606" s="564"/>
      <c r="AK606" s="565"/>
      <c r="AL606" s="564"/>
      <c r="AM606" s="564"/>
      <c r="AN606" s="564"/>
      <c r="AO606" s="564"/>
      <c r="AP606" s="564"/>
      <c r="AQ606" s="564"/>
      <c r="AR606" s="564"/>
      <c r="AS606" s="564"/>
      <c r="AT606" s="394"/>
      <c r="AU606" s="306"/>
      <c r="AV606" s="306"/>
      <c r="AW606" s="394"/>
      <c r="AX606" s="401"/>
      <c r="AY606" s="341"/>
      <c r="AZ606" s="341"/>
      <c r="BA606" s="341"/>
      <c r="BB606" s="341"/>
      <c r="BC606" s="393"/>
      <c r="BD606" s="341"/>
      <c r="BE606" s="341"/>
      <c r="BF606" s="341"/>
      <c r="BG606" s="402"/>
      <c r="BH606" s="403"/>
      <c r="BI606" s="405"/>
      <c r="BJ606" s="405"/>
      <c r="BK606" s="405"/>
      <c r="BL606" s="405"/>
      <c r="BM606" s="514"/>
    </row>
    <row r="607" ht="18.75" customHeight="1">
      <c r="A607" s="336" t="str">
        <f t="shared" si="12"/>
        <v/>
      </c>
      <c r="B607" s="506"/>
      <c r="C607" s="559"/>
      <c r="D607" s="560" t="str">
        <f t="shared" si="13"/>
        <v/>
      </c>
      <c r="E607" s="401"/>
      <c r="F607" s="394"/>
      <c r="G607" s="341" t="str">
        <f t="array" ref="G607">IF(C607="","",XLOOKUP(C607,'Master Data'!K:K,'Master Data'!N:N,"Input in Master Data",0,1))</f>
        <v/>
      </c>
      <c r="H607" s="341" t="str">
        <f t="array" ref="H607">IF(C607="","",XLOOKUP(C607,'Master Data'!K:K,'Master Data'!O:O,"Input in Master Data",0,1))</f>
        <v/>
      </c>
      <c r="I607" s="341" t="str">
        <f t="array" ref="I607">if(U607="","",XLOOKUP(U607,Master[Company],Master[Blow],"Unknown",0,1))</f>
        <v/>
      </c>
      <c r="J607" s="341" t="str">
        <f t="array" ref="J607">if(U607="","",XLOOKUP(U607,Master[Company],Master[Pigging],"Unknown",0,1))</f>
        <v/>
      </c>
      <c r="K607" s="341" t="str">
        <f t="array" ref="K607">if(U607="","",XLOOKUP(U607,Master[Company],Master[Load Method],"Unknown",0,1))</f>
        <v/>
      </c>
      <c r="L607" s="341" t="str">
        <f t="array" ref="L607">if(U607="","",XLOOKUP(U607,Master[Company],Master[Line Distance],"Unknown",0,1))</f>
        <v/>
      </c>
      <c r="M607" s="394"/>
      <c r="N607" s="341"/>
      <c r="O607" s="341"/>
      <c r="P607" s="341" t="str">
        <f t="array" ref="P607">if(U607="","",XLOOKUP(U607,Master[Company],Master[Terms],"NA",0,1))</f>
        <v/>
      </c>
      <c r="Q607" s="341" t="str">
        <f t="shared" si="14"/>
        <v/>
      </c>
      <c r="R607" s="341" t="str">
        <f t="array" ref="R607">if(U607="","",XLOOKUP(U607,Master[Company],Master[Group],"NA",0,1))</f>
        <v/>
      </c>
      <c r="S607" s="341" t="str">
        <f t="array" ref="S607">if(U607="","",XLOOKUP(U607,Master[Company],Master[Loading Location],"NA",0,1))</f>
        <v/>
      </c>
      <c r="T607" s="341" t="str">
        <f t="array" ref="T607">if(U607="","",XLOOKUP(U607,Master[Company],Master[Acronym],"NA",0,1))</f>
        <v/>
      </c>
      <c r="U607" s="341"/>
      <c r="V607" s="342"/>
      <c r="W607" s="342"/>
      <c r="X607" s="341"/>
      <c r="Y607" s="341" t="str">
        <f t="shared" si="11"/>
        <v/>
      </c>
      <c r="Z607" s="341"/>
      <c r="AA607" s="341"/>
      <c r="AB607" s="341"/>
      <c r="AC607" s="401"/>
      <c r="AD607" s="563"/>
      <c r="AE607" s="564"/>
      <c r="AF607" s="564"/>
      <c r="AG607" s="564"/>
      <c r="AH607" s="564"/>
      <c r="AI607" s="564"/>
      <c r="AJ607" s="564"/>
      <c r="AK607" s="565"/>
      <c r="AL607" s="564"/>
      <c r="AM607" s="564"/>
      <c r="AN607" s="564"/>
      <c r="AO607" s="564"/>
      <c r="AP607" s="564"/>
      <c r="AQ607" s="564"/>
      <c r="AR607" s="564"/>
      <c r="AS607" s="564"/>
      <c r="AT607" s="394"/>
      <c r="AU607" s="306"/>
      <c r="AV607" s="306"/>
      <c r="AW607" s="394"/>
      <c r="AX607" s="401"/>
      <c r="AY607" s="341"/>
      <c r="AZ607" s="341"/>
      <c r="BA607" s="341"/>
      <c r="BB607" s="341"/>
      <c r="BC607" s="393"/>
      <c r="BD607" s="341"/>
      <c r="BE607" s="341"/>
      <c r="BF607" s="341"/>
      <c r="BG607" s="402"/>
      <c r="BH607" s="403"/>
      <c r="BI607" s="405"/>
      <c r="BJ607" s="405"/>
      <c r="BK607" s="405"/>
      <c r="BL607" s="405"/>
      <c r="BM607" s="514"/>
    </row>
    <row r="608" ht="18.75" customHeight="1">
      <c r="A608" s="336" t="str">
        <f t="shared" si="12"/>
        <v/>
      </c>
      <c r="B608" s="506"/>
      <c r="C608" s="559"/>
      <c r="D608" s="560" t="str">
        <f t="shared" si="13"/>
        <v/>
      </c>
      <c r="E608" s="401"/>
      <c r="F608" s="394"/>
      <c r="G608" s="341" t="str">
        <f t="array" ref="G608">IF(C608="","",XLOOKUP(C608,'Master Data'!K:K,'Master Data'!N:N,"Input in Master Data",0,1))</f>
        <v/>
      </c>
      <c r="H608" s="341" t="str">
        <f t="array" ref="H608">IF(C608="","",XLOOKUP(C608,'Master Data'!K:K,'Master Data'!O:O,"Input in Master Data",0,1))</f>
        <v/>
      </c>
      <c r="I608" s="341" t="str">
        <f t="array" ref="I608">if(U608="","",XLOOKUP(U608,Master[Company],Master[Blow],"Unknown",0,1))</f>
        <v/>
      </c>
      <c r="J608" s="341" t="str">
        <f t="array" ref="J608">if(U608="","",XLOOKUP(U608,Master[Company],Master[Pigging],"Unknown",0,1))</f>
        <v/>
      </c>
      <c r="K608" s="341" t="str">
        <f t="array" ref="K608">if(U608="","",XLOOKUP(U608,Master[Company],Master[Load Method],"Unknown",0,1))</f>
        <v/>
      </c>
      <c r="L608" s="341" t="str">
        <f t="array" ref="L608">if(U608="","",XLOOKUP(U608,Master[Company],Master[Line Distance],"Unknown",0,1))</f>
        <v/>
      </c>
      <c r="M608" s="394"/>
      <c r="N608" s="341"/>
      <c r="O608" s="341"/>
      <c r="P608" s="341" t="str">
        <f t="array" ref="P608">if(U608="","",XLOOKUP(U608,Master[Company],Master[Terms],"NA",0,1))</f>
        <v/>
      </c>
      <c r="Q608" s="341" t="str">
        <f t="shared" si="14"/>
        <v/>
      </c>
      <c r="R608" s="341" t="str">
        <f t="array" ref="R608">if(U608="","",XLOOKUP(U608,Master[Company],Master[Group],"NA",0,1))</f>
        <v/>
      </c>
      <c r="S608" s="341" t="str">
        <f t="array" ref="S608">if(U608="","",XLOOKUP(U608,Master[Company],Master[Loading Location],"NA",0,1))</f>
        <v/>
      </c>
      <c r="T608" s="341" t="str">
        <f t="array" ref="T608">if(U608="","",XLOOKUP(U608,Master[Company],Master[Acronym],"NA",0,1))</f>
        <v/>
      </c>
      <c r="U608" s="341"/>
      <c r="V608" s="342"/>
      <c r="W608" s="342"/>
      <c r="X608" s="341"/>
      <c r="Y608" s="341" t="str">
        <f t="shared" si="11"/>
        <v/>
      </c>
      <c r="Z608" s="341"/>
      <c r="AA608" s="341"/>
      <c r="AB608" s="341"/>
      <c r="AC608" s="401"/>
      <c r="AD608" s="563"/>
      <c r="AE608" s="564"/>
      <c r="AF608" s="564"/>
      <c r="AG608" s="564"/>
      <c r="AH608" s="564"/>
      <c r="AI608" s="564"/>
      <c r="AJ608" s="564"/>
      <c r="AK608" s="565"/>
      <c r="AL608" s="564"/>
      <c r="AM608" s="564"/>
      <c r="AN608" s="564"/>
      <c r="AO608" s="564"/>
      <c r="AP608" s="564"/>
      <c r="AQ608" s="564"/>
      <c r="AR608" s="564"/>
      <c r="AS608" s="564"/>
      <c r="AT608" s="394"/>
      <c r="AU608" s="306"/>
      <c r="AV608" s="306"/>
      <c r="AW608" s="394"/>
      <c r="AX608" s="401"/>
      <c r="AY608" s="341"/>
      <c r="AZ608" s="341"/>
      <c r="BA608" s="341"/>
      <c r="BB608" s="341"/>
      <c r="BC608" s="393"/>
      <c r="BD608" s="341"/>
      <c r="BE608" s="341"/>
      <c r="BF608" s="341"/>
      <c r="BG608" s="402"/>
      <c r="BH608" s="403"/>
      <c r="BI608" s="405"/>
      <c r="BJ608" s="405"/>
      <c r="BK608" s="405"/>
      <c r="BL608" s="405"/>
      <c r="BM608" s="514"/>
    </row>
    <row r="609" ht="18.75" customHeight="1">
      <c r="A609" s="336" t="str">
        <f t="shared" si="12"/>
        <v/>
      </c>
      <c r="B609" s="506"/>
      <c r="C609" s="559"/>
      <c r="D609" s="560" t="str">
        <f t="shared" si="13"/>
        <v/>
      </c>
      <c r="E609" s="401"/>
      <c r="F609" s="394"/>
      <c r="G609" s="341" t="str">
        <f t="array" ref="G609">IF(C609="","",XLOOKUP(C609,'Master Data'!K:K,'Master Data'!N:N,"Input in Master Data",0,1))</f>
        <v/>
      </c>
      <c r="H609" s="341" t="str">
        <f t="array" ref="H609">IF(C609="","",XLOOKUP(C609,'Master Data'!K:K,'Master Data'!O:O,"Input in Master Data",0,1))</f>
        <v/>
      </c>
      <c r="I609" s="341" t="str">
        <f t="array" ref="I609">if(U609="","",XLOOKUP(U609,Master[Company],Master[Blow],"Unknown",0,1))</f>
        <v/>
      </c>
      <c r="J609" s="341" t="str">
        <f t="array" ref="J609">if(U609="","",XLOOKUP(U609,Master[Company],Master[Pigging],"Unknown",0,1))</f>
        <v/>
      </c>
      <c r="K609" s="341" t="str">
        <f t="array" ref="K609">if(U609="","",XLOOKUP(U609,Master[Company],Master[Load Method],"Unknown",0,1))</f>
        <v/>
      </c>
      <c r="L609" s="341" t="str">
        <f t="array" ref="L609">if(U609="","",XLOOKUP(U609,Master[Company],Master[Line Distance],"Unknown",0,1))</f>
        <v/>
      </c>
      <c r="M609" s="394"/>
      <c r="N609" s="341"/>
      <c r="O609" s="341"/>
      <c r="P609" s="341" t="str">
        <f t="array" ref="P609">if(U609="","",XLOOKUP(U609,Master[Company],Master[Terms],"NA",0,1))</f>
        <v/>
      </c>
      <c r="Q609" s="341" t="str">
        <f t="shared" si="14"/>
        <v/>
      </c>
      <c r="R609" s="341" t="str">
        <f t="array" ref="R609">if(U609="","",XLOOKUP(U609,Master[Company],Master[Group],"NA",0,1))</f>
        <v/>
      </c>
      <c r="S609" s="341" t="str">
        <f t="array" ref="S609">if(U609="","",XLOOKUP(U609,Master[Company],Master[Loading Location],"NA",0,1))</f>
        <v/>
      </c>
      <c r="T609" s="341" t="str">
        <f t="array" ref="T609">if(U609="","",XLOOKUP(U609,Master[Company],Master[Acronym],"NA",0,1))</f>
        <v/>
      </c>
      <c r="U609" s="341"/>
      <c r="V609" s="342"/>
      <c r="W609" s="342"/>
      <c r="X609" s="341"/>
      <c r="Y609" s="341" t="str">
        <f t="shared" si="11"/>
        <v/>
      </c>
      <c r="Z609" s="341"/>
      <c r="AA609" s="341"/>
      <c r="AB609" s="341"/>
      <c r="AC609" s="401"/>
      <c r="AD609" s="563"/>
      <c r="AE609" s="564"/>
      <c r="AF609" s="564"/>
      <c r="AG609" s="564"/>
      <c r="AH609" s="564"/>
      <c r="AI609" s="564"/>
      <c r="AJ609" s="564"/>
      <c r="AK609" s="565"/>
      <c r="AL609" s="564"/>
      <c r="AM609" s="564"/>
      <c r="AN609" s="564"/>
      <c r="AO609" s="564"/>
      <c r="AP609" s="564"/>
      <c r="AQ609" s="564"/>
      <c r="AR609" s="564"/>
      <c r="AS609" s="564"/>
      <c r="AT609" s="394"/>
      <c r="AU609" s="306"/>
      <c r="AV609" s="306"/>
      <c r="AW609" s="394"/>
      <c r="AX609" s="401"/>
      <c r="AY609" s="341"/>
      <c r="AZ609" s="341"/>
      <c r="BA609" s="341"/>
      <c r="BB609" s="341"/>
      <c r="BC609" s="393"/>
      <c r="BD609" s="341"/>
      <c r="BE609" s="341"/>
      <c r="BF609" s="341"/>
      <c r="BG609" s="402"/>
      <c r="BH609" s="403"/>
      <c r="BI609" s="405"/>
      <c r="BJ609" s="405"/>
      <c r="BK609" s="405"/>
      <c r="BL609" s="405"/>
      <c r="BM609" s="514"/>
    </row>
    <row r="610" ht="18.75" customHeight="1">
      <c r="A610" s="336" t="str">
        <f t="shared" si="12"/>
        <v/>
      </c>
      <c r="B610" s="506"/>
      <c r="C610" s="559"/>
      <c r="D610" s="560" t="str">
        <f t="shared" si="13"/>
        <v/>
      </c>
      <c r="E610" s="401"/>
      <c r="F610" s="394"/>
      <c r="G610" s="341" t="str">
        <f t="array" ref="G610">IF(C610="","",XLOOKUP(C610,'Master Data'!K:K,'Master Data'!N:N,"Input in Master Data",0,1))</f>
        <v/>
      </c>
      <c r="H610" s="341" t="str">
        <f t="array" ref="H610">IF(C610="","",XLOOKUP(C610,'Master Data'!K:K,'Master Data'!O:O,"Input in Master Data",0,1))</f>
        <v/>
      </c>
      <c r="I610" s="341" t="str">
        <f t="array" ref="I610">if(U610="","",XLOOKUP(U610,Master[Company],Master[Blow],"Unknown",0,1))</f>
        <v/>
      </c>
      <c r="J610" s="341" t="str">
        <f t="array" ref="J610">if(U610="","",XLOOKUP(U610,Master[Company],Master[Pigging],"Unknown",0,1))</f>
        <v/>
      </c>
      <c r="K610" s="341" t="str">
        <f t="array" ref="K610">if(U610="","",XLOOKUP(U610,Master[Company],Master[Load Method],"Unknown",0,1))</f>
        <v/>
      </c>
      <c r="L610" s="341" t="str">
        <f t="array" ref="L610">if(U610="","",XLOOKUP(U610,Master[Company],Master[Line Distance],"Unknown",0,1))</f>
        <v/>
      </c>
      <c r="M610" s="394"/>
      <c r="N610" s="341"/>
      <c r="O610" s="341"/>
      <c r="P610" s="341" t="str">
        <f t="array" ref="P610">if(U610="","",XLOOKUP(U610,Master[Company],Master[Terms],"NA",0,1))</f>
        <v/>
      </c>
      <c r="Q610" s="341" t="str">
        <f t="shared" si="14"/>
        <v/>
      </c>
      <c r="R610" s="341" t="str">
        <f t="array" ref="R610">if(U610="","",XLOOKUP(U610,Master[Company],Master[Group],"NA",0,1))</f>
        <v/>
      </c>
      <c r="S610" s="341" t="str">
        <f t="array" ref="S610">if(U610="","",XLOOKUP(U610,Master[Company],Master[Loading Location],"NA",0,1))</f>
        <v/>
      </c>
      <c r="T610" s="341" t="str">
        <f t="array" ref="T610">if(U610="","",XLOOKUP(U610,Master[Company],Master[Acronym],"NA",0,1))</f>
        <v/>
      </c>
      <c r="U610" s="341"/>
      <c r="V610" s="342"/>
      <c r="W610" s="342"/>
      <c r="X610" s="341"/>
      <c r="Y610" s="341" t="str">
        <f t="shared" si="11"/>
        <v/>
      </c>
      <c r="Z610" s="341"/>
      <c r="AA610" s="341"/>
      <c r="AB610" s="341"/>
      <c r="AC610" s="401"/>
      <c r="AD610" s="563"/>
      <c r="AE610" s="564"/>
      <c r="AF610" s="564"/>
      <c r="AG610" s="564"/>
      <c r="AH610" s="564"/>
      <c r="AI610" s="564"/>
      <c r="AJ610" s="564"/>
      <c r="AK610" s="565"/>
      <c r="AL610" s="564"/>
      <c r="AM610" s="564"/>
      <c r="AN610" s="564"/>
      <c r="AO610" s="564"/>
      <c r="AP610" s="564"/>
      <c r="AQ610" s="564"/>
      <c r="AR610" s="564"/>
      <c r="AS610" s="564"/>
      <c r="AT610" s="394"/>
      <c r="AU610" s="306"/>
      <c r="AV610" s="306"/>
      <c r="AW610" s="394"/>
      <c r="AX610" s="401"/>
      <c r="AY610" s="341"/>
      <c r="AZ610" s="341"/>
      <c r="BA610" s="341"/>
      <c r="BB610" s="341"/>
      <c r="BC610" s="393"/>
      <c r="BD610" s="341"/>
      <c r="BE610" s="341"/>
      <c r="BF610" s="341"/>
      <c r="BG610" s="402"/>
      <c r="BH610" s="403"/>
      <c r="BI610" s="405"/>
      <c r="BJ610" s="405"/>
      <c r="BK610" s="405"/>
      <c r="BL610" s="405"/>
      <c r="BM610" s="514"/>
    </row>
    <row r="611" ht="18.75" customHeight="1">
      <c r="A611" s="336" t="str">
        <f t="shared" si="12"/>
        <v/>
      </c>
      <c r="B611" s="506"/>
      <c r="C611" s="559"/>
      <c r="D611" s="560" t="str">
        <f t="shared" si="13"/>
        <v/>
      </c>
      <c r="E611" s="401"/>
      <c r="F611" s="394"/>
      <c r="G611" s="341" t="str">
        <f t="array" ref="G611">IF(C611="","",XLOOKUP(C611,'Master Data'!K:K,'Master Data'!N:N,"Input in Master Data",0,1))</f>
        <v/>
      </c>
      <c r="H611" s="341" t="str">
        <f t="array" ref="H611">IF(C611="","",XLOOKUP(C611,'Master Data'!K:K,'Master Data'!O:O,"Input in Master Data",0,1))</f>
        <v/>
      </c>
      <c r="I611" s="341" t="str">
        <f t="array" ref="I611">if(U611="","",XLOOKUP(U611,Master[Company],Master[Blow],"Unknown",0,1))</f>
        <v/>
      </c>
      <c r="J611" s="341" t="str">
        <f t="array" ref="J611">if(U611="","",XLOOKUP(U611,Master[Company],Master[Pigging],"Unknown",0,1))</f>
        <v/>
      </c>
      <c r="K611" s="341" t="str">
        <f t="array" ref="K611">if(U611="","",XLOOKUP(U611,Master[Company],Master[Load Method],"Unknown",0,1))</f>
        <v/>
      </c>
      <c r="L611" s="341" t="str">
        <f t="array" ref="L611">if(U611="","",XLOOKUP(U611,Master[Company],Master[Line Distance],"Unknown",0,1))</f>
        <v/>
      </c>
      <c r="M611" s="394"/>
      <c r="N611" s="341"/>
      <c r="O611" s="341"/>
      <c r="P611" s="341" t="str">
        <f t="array" ref="P611">if(U611="","",XLOOKUP(U611,Master[Company],Master[Terms],"NA",0,1))</f>
        <v/>
      </c>
      <c r="Q611" s="341" t="str">
        <f t="shared" si="14"/>
        <v/>
      </c>
      <c r="R611" s="341" t="str">
        <f t="array" ref="R611">if(U611="","",XLOOKUP(U611,Master[Company],Master[Group],"NA",0,1))</f>
        <v/>
      </c>
      <c r="S611" s="341" t="str">
        <f t="array" ref="S611">if(U611="","",XLOOKUP(U611,Master[Company],Master[Loading Location],"NA",0,1))</f>
        <v/>
      </c>
      <c r="T611" s="341" t="str">
        <f t="array" ref="T611">if(U611="","",XLOOKUP(U611,Master[Company],Master[Acronym],"NA",0,1))</f>
        <v/>
      </c>
      <c r="U611" s="341"/>
      <c r="V611" s="342"/>
      <c r="W611" s="342"/>
      <c r="X611" s="341"/>
      <c r="Y611" s="341" t="str">
        <f t="shared" si="11"/>
        <v/>
      </c>
      <c r="Z611" s="341"/>
      <c r="AA611" s="341"/>
      <c r="AB611" s="341"/>
      <c r="AC611" s="401"/>
      <c r="AD611" s="563"/>
      <c r="AE611" s="564"/>
      <c r="AF611" s="564"/>
      <c r="AG611" s="564"/>
      <c r="AH611" s="564"/>
      <c r="AI611" s="564"/>
      <c r="AJ611" s="564"/>
      <c r="AK611" s="565"/>
      <c r="AL611" s="564"/>
      <c r="AM611" s="564"/>
      <c r="AN611" s="564"/>
      <c r="AO611" s="564"/>
      <c r="AP611" s="564"/>
      <c r="AQ611" s="564"/>
      <c r="AR611" s="564"/>
      <c r="AS611" s="564"/>
      <c r="AT611" s="394"/>
      <c r="AU611" s="306"/>
      <c r="AV611" s="306"/>
      <c r="AW611" s="394"/>
      <c r="AX611" s="401"/>
      <c r="AY611" s="341"/>
      <c r="AZ611" s="341"/>
      <c r="BA611" s="341"/>
      <c r="BB611" s="341"/>
      <c r="BC611" s="393"/>
      <c r="BD611" s="341"/>
      <c r="BE611" s="341"/>
      <c r="BF611" s="341"/>
      <c r="BG611" s="402"/>
      <c r="BH611" s="403"/>
      <c r="BI611" s="405"/>
      <c r="BJ611" s="405"/>
      <c r="BK611" s="405"/>
      <c r="BL611" s="405"/>
      <c r="BM611" s="514"/>
    </row>
    <row r="612" ht="18.75" customHeight="1">
      <c r="A612" s="336" t="str">
        <f t="shared" si="12"/>
        <v/>
      </c>
      <c r="B612" s="506"/>
      <c r="C612" s="559"/>
      <c r="D612" s="560" t="str">
        <f t="shared" si="13"/>
        <v/>
      </c>
      <c r="E612" s="401"/>
      <c r="F612" s="394"/>
      <c r="G612" s="341" t="str">
        <f t="array" ref="G612">IF(C612="","",XLOOKUP(C612,'Master Data'!K:K,'Master Data'!N:N,"Input in Master Data",0,1))</f>
        <v/>
      </c>
      <c r="H612" s="341" t="str">
        <f t="array" ref="H612">IF(C612="","",XLOOKUP(C612,'Master Data'!K:K,'Master Data'!O:O,"Input in Master Data",0,1))</f>
        <v/>
      </c>
      <c r="I612" s="341" t="str">
        <f t="array" ref="I612">if(U612="","",XLOOKUP(U612,Master[Company],Master[Blow],"Unknown",0,1))</f>
        <v/>
      </c>
      <c r="J612" s="341" t="str">
        <f t="array" ref="J612">if(U612="","",XLOOKUP(U612,Master[Company],Master[Pigging],"Unknown",0,1))</f>
        <v/>
      </c>
      <c r="K612" s="341" t="str">
        <f t="array" ref="K612">if(U612="","",XLOOKUP(U612,Master[Company],Master[Load Method],"Unknown",0,1))</f>
        <v/>
      </c>
      <c r="L612" s="341" t="str">
        <f t="array" ref="L612">if(U612="","",XLOOKUP(U612,Master[Company],Master[Line Distance],"Unknown",0,1))</f>
        <v/>
      </c>
      <c r="M612" s="394"/>
      <c r="N612" s="341"/>
      <c r="O612" s="341"/>
      <c r="P612" s="341" t="str">
        <f t="array" ref="P612">if(U612="","",XLOOKUP(U612,Master[Company],Master[Terms],"NA",0,1))</f>
        <v/>
      </c>
      <c r="Q612" s="341" t="str">
        <f t="shared" si="14"/>
        <v/>
      </c>
      <c r="R612" s="341" t="str">
        <f t="array" ref="R612">if(U612="","",XLOOKUP(U612,Master[Company],Master[Group],"NA",0,1))</f>
        <v/>
      </c>
      <c r="S612" s="341" t="str">
        <f t="array" ref="S612">if(U612="","",XLOOKUP(U612,Master[Company],Master[Loading Location],"NA",0,1))</f>
        <v/>
      </c>
      <c r="T612" s="341" t="str">
        <f t="array" ref="T612">if(U612="","",XLOOKUP(U612,Master[Company],Master[Acronym],"NA",0,1))</f>
        <v/>
      </c>
      <c r="U612" s="341"/>
      <c r="V612" s="342"/>
      <c r="W612" s="342"/>
      <c r="X612" s="341"/>
      <c r="Y612" s="341" t="str">
        <f t="shared" si="11"/>
        <v/>
      </c>
      <c r="Z612" s="341"/>
      <c r="AA612" s="341"/>
      <c r="AB612" s="341"/>
      <c r="AC612" s="401"/>
      <c r="AD612" s="563"/>
      <c r="AE612" s="564"/>
      <c r="AF612" s="564"/>
      <c r="AG612" s="564"/>
      <c r="AH612" s="564"/>
      <c r="AI612" s="564"/>
      <c r="AJ612" s="564"/>
      <c r="AK612" s="565"/>
      <c r="AL612" s="564"/>
      <c r="AM612" s="564"/>
      <c r="AN612" s="564"/>
      <c r="AO612" s="564"/>
      <c r="AP612" s="564"/>
      <c r="AQ612" s="564"/>
      <c r="AR612" s="564"/>
      <c r="AS612" s="564"/>
      <c r="AT612" s="394"/>
      <c r="AU612" s="306"/>
      <c r="AV612" s="306"/>
      <c r="AW612" s="394"/>
      <c r="AX612" s="401"/>
      <c r="AY612" s="341"/>
      <c r="AZ612" s="341"/>
      <c r="BA612" s="341"/>
      <c r="BB612" s="341"/>
      <c r="BC612" s="393"/>
      <c r="BD612" s="341"/>
      <c r="BE612" s="341"/>
      <c r="BF612" s="341"/>
      <c r="BG612" s="402"/>
      <c r="BH612" s="403"/>
      <c r="BI612" s="405"/>
      <c r="BJ612" s="405"/>
      <c r="BK612" s="405"/>
      <c r="BL612" s="405"/>
      <c r="BM612" s="514"/>
    </row>
    <row r="613" ht="18.75" customHeight="1">
      <c r="A613" s="336" t="str">
        <f t="shared" si="12"/>
        <v/>
      </c>
      <c r="B613" s="506"/>
      <c r="C613" s="559"/>
      <c r="D613" s="560" t="str">
        <f t="shared" si="13"/>
        <v/>
      </c>
      <c r="E613" s="401"/>
      <c r="F613" s="394"/>
      <c r="G613" s="341" t="str">
        <f t="array" ref="G613">IF(C613="","",XLOOKUP(C613,'Master Data'!K:K,'Master Data'!N:N,"Input in Master Data",0,1))</f>
        <v/>
      </c>
      <c r="H613" s="341" t="str">
        <f t="array" ref="H613">IF(C613="","",XLOOKUP(C613,'Master Data'!K:K,'Master Data'!O:O,"Input in Master Data",0,1))</f>
        <v/>
      </c>
      <c r="I613" s="341" t="str">
        <f t="array" ref="I613">if(U613="","",XLOOKUP(U613,Master[Company],Master[Blow],"Unknown",0,1))</f>
        <v/>
      </c>
      <c r="J613" s="341" t="str">
        <f t="array" ref="J613">if(U613="","",XLOOKUP(U613,Master[Company],Master[Pigging],"Unknown",0,1))</f>
        <v/>
      </c>
      <c r="K613" s="341" t="str">
        <f t="array" ref="K613">if(U613="","",XLOOKUP(U613,Master[Company],Master[Load Method],"Unknown",0,1))</f>
        <v/>
      </c>
      <c r="L613" s="341" t="str">
        <f t="array" ref="L613">if(U613="","",XLOOKUP(U613,Master[Company],Master[Line Distance],"Unknown",0,1))</f>
        <v/>
      </c>
      <c r="M613" s="394"/>
      <c r="N613" s="341"/>
      <c r="O613" s="341"/>
      <c r="P613" s="341" t="str">
        <f t="array" ref="P613">if(U613="","",XLOOKUP(U613,Master[Company],Master[Terms],"NA",0,1))</f>
        <v/>
      </c>
      <c r="Q613" s="341" t="str">
        <f t="shared" si="14"/>
        <v/>
      </c>
      <c r="R613" s="341" t="str">
        <f t="array" ref="R613">if(U613="","",XLOOKUP(U613,Master[Company],Master[Group],"NA",0,1))</f>
        <v/>
      </c>
      <c r="S613" s="341" t="str">
        <f t="array" ref="S613">if(U613="","",XLOOKUP(U613,Master[Company],Master[Loading Location],"NA",0,1))</f>
        <v/>
      </c>
      <c r="T613" s="341" t="str">
        <f t="array" ref="T613">if(U613="","",XLOOKUP(U613,Master[Company],Master[Acronym],"NA",0,1))</f>
        <v/>
      </c>
      <c r="U613" s="341"/>
      <c r="V613" s="342"/>
      <c r="W613" s="342"/>
      <c r="X613" s="341"/>
      <c r="Y613" s="341" t="str">
        <f t="shared" si="11"/>
        <v/>
      </c>
      <c r="Z613" s="341"/>
      <c r="AA613" s="341"/>
      <c r="AB613" s="341"/>
      <c r="AC613" s="401"/>
      <c r="AD613" s="563"/>
      <c r="AE613" s="564"/>
      <c r="AF613" s="564"/>
      <c r="AG613" s="564"/>
      <c r="AH613" s="564"/>
      <c r="AI613" s="564"/>
      <c r="AJ613" s="564"/>
      <c r="AK613" s="565"/>
      <c r="AL613" s="564"/>
      <c r="AM613" s="564"/>
      <c r="AN613" s="564"/>
      <c r="AO613" s="564"/>
      <c r="AP613" s="564"/>
      <c r="AQ613" s="564"/>
      <c r="AR613" s="564"/>
      <c r="AS613" s="564"/>
      <c r="AT613" s="394"/>
      <c r="AU613" s="306"/>
      <c r="AV613" s="306"/>
      <c r="AW613" s="394"/>
      <c r="AX613" s="401"/>
      <c r="AY613" s="341"/>
      <c r="AZ613" s="341"/>
      <c r="BA613" s="341"/>
      <c r="BB613" s="341"/>
      <c r="BC613" s="393"/>
      <c r="BD613" s="341"/>
      <c r="BE613" s="341"/>
      <c r="BF613" s="341"/>
      <c r="BG613" s="402"/>
      <c r="BH613" s="403"/>
      <c r="BI613" s="405"/>
      <c r="BJ613" s="405"/>
      <c r="BK613" s="405"/>
      <c r="BL613" s="405"/>
      <c r="BM613" s="514"/>
    </row>
    <row r="614" ht="18.75" customHeight="1">
      <c r="A614" s="336" t="str">
        <f t="shared" si="12"/>
        <v/>
      </c>
      <c r="B614" s="506"/>
      <c r="C614" s="559"/>
      <c r="D614" s="560" t="str">
        <f t="shared" si="13"/>
        <v/>
      </c>
      <c r="E614" s="401"/>
      <c r="F614" s="394"/>
      <c r="G614" s="341" t="str">
        <f t="array" ref="G614">IF(C614="","",XLOOKUP(C614,'Master Data'!K:K,'Master Data'!N:N,"Input in Master Data",0,1))</f>
        <v/>
      </c>
      <c r="H614" s="341" t="str">
        <f t="array" ref="H614">IF(C614="","",XLOOKUP(C614,'Master Data'!K:K,'Master Data'!O:O,"Input in Master Data",0,1))</f>
        <v/>
      </c>
      <c r="I614" s="341" t="str">
        <f t="array" ref="I614">if(U614="","",XLOOKUP(U614,Master[Company],Master[Blow],"Unknown",0,1))</f>
        <v/>
      </c>
      <c r="J614" s="341" t="str">
        <f t="array" ref="J614">if(U614="","",XLOOKUP(U614,Master[Company],Master[Pigging],"Unknown",0,1))</f>
        <v/>
      </c>
      <c r="K614" s="341" t="str">
        <f t="array" ref="K614">if(U614="","",XLOOKUP(U614,Master[Company],Master[Load Method],"Unknown",0,1))</f>
        <v/>
      </c>
      <c r="L614" s="341" t="str">
        <f t="array" ref="L614">if(U614="","",XLOOKUP(U614,Master[Company],Master[Line Distance],"Unknown",0,1))</f>
        <v/>
      </c>
      <c r="M614" s="394"/>
      <c r="N614" s="341"/>
      <c r="O614" s="341"/>
      <c r="P614" s="341" t="str">
        <f t="array" ref="P614">if(U614="","",XLOOKUP(U614,Master[Company],Master[Terms],"NA",0,1))</f>
        <v/>
      </c>
      <c r="Q614" s="341" t="str">
        <f t="shared" si="14"/>
        <v/>
      </c>
      <c r="R614" s="341" t="str">
        <f t="array" ref="R614">if(U614="","",XLOOKUP(U614,Master[Company],Master[Group],"NA",0,1))</f>
        <v/>
      </c>
      <c r="S614" s="341" t="str">
        <f t="array" ref="S614">if(U614="","",XLOOKUP(U614,Master[Company],Master[Loading Location],"NA",0,1))</f>
        <v/>
      </c>
      <c r="T614" s="341" t="str">
        <f t="array" ref="T614">if(U614="","",XLOOKUP(U614,Master[Company],Master[Acronym],"NA",0,1))</f>
        <v/>
      </c>
      <c r="U614" s="341"/>
      <c r="V614" s="342"/>
      <c r="W614" s="342"/>
      <c r="X614" s="341"/>
      <c r="Y614" s="341" t="str">
        <f t="shared" si="11"/>
        <v/>
      </c>
      <c r="Z614" s="341"/>
      <c r="AA614" s="341"/>
      <c r="AB614" s="341"/>
      <c r="AC614" s="401"/>
      <c r="AD614" s="563"/>
      <c r="AE614" s="564"/>
      <c r="AF614" s="564"/>
      <c r="AG614" s="564"/>
      <c r="AH614" s="564"/>
      <c r="AI614" s="564"/>
      <c r="AJ614" s="564"/>
      <c r="AK614" s="565"/>
      <c r="AL614" s="564"/>
      <c r="AM614" s="564"/>
      <c r="AN614" s="564"/>
      <c r="AO614" s="564"/>
      <c r="AP614" s="564"/>
      <c r="AQ614" s="564"/>
      <c r="AR614" s="564"/>
      <c r="AS614" s="564"/>
      <c r="AT614" s="394"/>
      <c r="AU614" s="306"/>
      <c r="AV614" s="306"/>
      <c r="AW614" s="394"/>
      <c r="AX614" s="401"/>
      <c r="AY614" s="341"/>
      <c r="AZ614" s="341"/>
      <c r="BA614" s="341"/>
      <c r="BB614" s="341"/>
      <c r="BC614" s="393"/>
      <c r="BD614" s="341"/>
      <c r="BE614" s="341"/>
      <c r="BF614" s="341"/>
      <c r="BG614" s="402"/>
      <c r="BH614" s="403"/>
      <c r="BI614" s="405"/>
      <c r="BJ614" s="405"/>
      <c r="BK614" s="405"/>
      <c r="BL614" s="405"/>
      <c r="BM614" s="514"/>
    </row>
    <row r="615" ht="18.75" customHeight="1">
      <c r="A615" s="336" t="str">
        <f t="shared" si="12"/>
        <v/>
      </c>
      <c r="B615" s="506"/>
      <c r="C615" s="559"/>
      <c r="D615" s="560" t="str">
        <f t="shared" si="13"/>
        <v/>
      </c>
      <c r="E615" s="401"/>
      <c r="F615" s="394"/>
      <c r="G615" s="341" t="str">
        <f t="array" ref="G615">IF(C615="","",XLOOKUP(C615,'Master Data'!K:K,'Master Data'!N:N,"Input in Master Data",0,1))</f>
        <v/>
      </c>
      <c r="H615" s="341" t="str">
        <f t="array" ref="H615">IF(C615="","",XLOOKUP(C615,'Master Data'!K:K,'Master Data'!O:O,"Input in Master Data",0,1))</f>
        <v/>
      </c>
      <c r="I615" s="341" t="str">
        <f t="array" ref="I615">if(U615="","",XLOOKUP(U615,Master[Company],Master[Blow],"Unknown",0,1))</f>
        <v/>
      </c>
      <c r="J615" s="341" t="str">
        <f t="array" ref="J615">if(U615="","",XLOOKUP(U615,Master[Company],Master[Pigging],"Unknown",0,1))</f>
        <v/>
      </c>
      <c r="K615" s="341" t="str">
        <f t="array" ref="K615">if(U615="","",XLOOKUP(U615,Master[Company],Master[Load Method],"Unknown",0,1))</f>
        <v/>
      </c>
      <c r="L615" s="341" t="str">
        <f t="array" ref="L615">if(U615="","",XLOOKUP(U615,Master[Company],Master[Line Distance],"Unknown",0,1))</f>
        <v/>
      </c>
      <c r="M615" s="394"/>
      <c r="N615" s="341"/>
      <c r="O615" s="341"/>
      <c r="P615" s="341" t="str">
        <f t="array" ref="P615">if(U615="","",XLOOKUP(U615,Master[Company],Master[Terms],"NA",0,1))</f>
        <v/>
      </c>
      <c r="Q615" s="341" t="str">
        <f t="shared" si="14"/>
        <v/>
      </c>
      <c r="R615" s="341" t="str">
        <f t="array" ref="R615">if(U615="","",XLOOKUP(U615,Master[Company],Master[Group],"NA",0,1))</f>
        <v/>
      </c>
      <c r="S615" s="341" t="str">
        <f t="array" ref="S615">if(U615="","",XLOOKUP(U615,Master[Company],Master[Loading Location],"NA",0,1))</f>
        <v/>
      </c>
      <c r="T615" s="341" t="str">
        <f t="array" ref="T615">if(U615="","",XLOOKUP(U615,Master[Company],Master[Acronym],"NA",0,1))</f>
        <v/>
      </c>
      <c r="U615" s="341"/>
      <c r="V615" s="342"/>
      <c r="W615" s="342"/>
      <c r="X615" s="341"/>
      <c r="Y615" s="341" t="str">
        <f t="shared" si="11"/>
        <v/>
      </c>
      <c r="Z615" s="341"/>
      <c r="AA615" s="341"/>
      <c r="AB615" s="341"/>
      <c r="AC615" s="401"/>
      <c r="AD615" s="563"/>
      <c r="AE615" s="564"/>
      <c r="AF615" s="564"/>
      <c r="AG615" s="564"/>
      <c r="AH615" s="564"/>
      <c r="AI615" s="564"/>
      <c r="AJ615" s="564"/>
      <c r="AK615" s="565"/>
      <c r="AL615" s="564"/>
      <c r="AM615" s="564"/>
      <c r="AN615" s="564"/>
      <c r="AO615" s="564"/>
      <c r="AP615" s="564"/>
      <c r="AQ615" s="564"/>
      <c r="AR615" s="564"/>
      <c r="AS615" s="564"/>
      <c r="AT615" s="394"/>
      <c r="AU615" s="306"/>
      <c r="AV615" s="306"/>
      <c r="AW615" s="394"/>
      <c r="AX615" s="401"/>
      <c r="AY615" s="341"/>
      <c r="AZ615" s="341"/>
      <c r="BA615" s="341"/>
      <c r="BB615" s="341"/>
      <c r="BC615" s="393"/>
      <c r="BD615" s="341"/>
      <c r="BE615" s="341"/>
      <c r="BF615" s="341"/>
      <c r="BG615" s="402"/>
      <c r="BH615" s="403"/>
      <c r="BI615" s="405"/>
      <c r="BJ615" s="405"/>
      <c r="BK615" s="405"/>
      <c r="BL615" s="405"/>
      <c r="BM615" s="514"/>
    </row>
    <row r="616" ht="18.75" customHeight="1">
      <c r="A616" s="336" t="str">
        <f t="shared" si="12"/>
        <v/>
      </c>
      <c r="B616" s="506"/>
      <c r="C616" s="559"/>
      <c r="D616" s="560" t="str">
        <f t="shared" si="13"/>
        <v/>
      </c>
      <c r="E616" s="401"/>
      <c r="F616" s="394"/>
      <c r="G616" s="341" t="str">
        <f t="array" ref="G616">IF(C616="","",XLOOKUP(C616,'Master Data'!K:K,'Master Data'!N:N,"Input in Master Data",0,1))</f>
        <v/>
      </c>
      <c r="H616" s="341" t="str">
        <f t="array" ref="H616">IF(C616="","",XLOOKUP(C616,'Master Data'!K:K,'Master Data'!O:O,"Input in Master Data",0,1))</f>
        <v/>
      </c>
      <c r="I616" s="341" t="str">
        <f t="array" ref="I616">if(U616="","",XLOOKUP(U616,Master[Company],Master[Blow],"Unknown",0,1))</f>
        <v/>
      </c>
      <c r="J616" s="341" t="str">
        <f t="array" ref="J616">if(U616="","",XLOOKUP(U616,Master[Company],Master[Pigging],"Unknown",0,1))</f>
        <v/>
      </c>
      <c r="K616" s="341" t="str">
        <f t="array" ref="K616">if(U616="","",XLOOKUP(U616,Master[Company],Master[Load Method],"Unknown",0,1))</f>
        <v/>
      </c>
      <c r="L616" s="341" t="str">
        <f t="array" ref="L616">if(U616="","",XLOOKUP(U616,Master[Company],Master[Line Distance],"Unknown",0,1))</f>
        <v/>
      </c>
      <c r="M616" s="394"/>
      <c r="N616" s="341"/>
      <c r="O616" s="341"/>
      <c r="P616" s="341" t="str">
        <f t="array" ref="P616">if(U616="","",XLOOKUP(U616,Master[Company],Master[Terms],"NA",0,1))</f>
        <v/>
      </c>
      <c r="Q616" s="341" t="str">
        <f t="shared" si="14"/>
        <v/>
      </c>
      <c r="R616" s="341" t="str">
        <f t="array" ref="R616">if(U616="","",XLOOKUP(U616,Master[Company],Master[Group],"NA",0,1))</f>
        <v/>
      </c>
      <c r="S616" s="341" t="str">
        <f t="array" ref="S616">if(U616="","",XLOOKUP(U616,Master[Company],Master[Loading Location],"NA",0,1))</f>
        <v/>
      </c>
      <c r="T616" s="341" t="str">
        <f t="array" ref="T616">if(U616="","",XLOOKUP(U616,Master[Company],Master[Acronym],"NA",0,1))</f>
        <v/>
      </c>
      <c r="U616" s="341"/>
      <c r="V616" s="342"/>
      <c r="W616" s="342"/>
      <c r="X616" s="341"/>
      <c r="Y616" s="341" t="str">
        <f t="shared" si="11"/>
        <v/>
      </c>
      <c r="Z616" s="341"/>
      <c r="AA616" s="341"/>
      <c r="AB616" s="341"/>
      <c r="AC616" s="401"/>
      <c r="AD616" s="563"/>
      <c r="AE616" s="564"/>
      <c r="AF616" s="564"/>
      <c r="AG616" s="564"/>
      <c r="AH616" s="564"/>
      <c r="AI616" s="564"/>
      <c r="AJ616" s="564"/>
      <c r="AK616" s="565"/>
      <c r="AL616" s="564"/>
      <c r="AM616" s="564"/>
      <c r="AN616" s="564"/>
      <c r="AO616" s="564"/>
      <c r="AP616" s="564"/>
      <c r="AQ616" s="564"/>
      <c r="AR616" s="564"/>
      <c r="AS616" s="564"/>
      <c r="AT616" s="394"/>
      <c r="AU616" s="306"/>
      <c r="AV616" s="306"/>
      <c r="AW616" s="394"/>
      <c r="AX616" s="401"/>
      <c r="AY616" s="341"/>
      <c r="AZ616" s="341"/>
      <c r="BA616" s="341"/>
      <c r="BB616" s="341"/>
      <c r="BC616" s="393"/>
      <c r="BD616" s="341"/>
      <c r="BE616" s="341"/>
      <c r="BF616" s="341"/>
      <c r="BG616" s="402"/>
      <c r="BH616" s="403"/>
      <c r="BI616" s="405"/>
      <c r="BJ616" s="405"/>
      <c r="BK616" s="405"/>
      <c r="BL616" s="405"/>
      <c r="BM616" s="514"/>
    </row>
    <row r="617" ht="18.75" customHeight="1">
      <c r="A617" s="336" t="str">
        <f t="shared" si="12"/>
        <v/>
      </c>
      <c r="B617" s="506"/>
      <c r="C617" s="559"/>
      <c r="D617" s="560" t="str">
        <f t="shared" si="13"/>
        <v/>
      </c>
      <c r="E617" s="401"/>
      <c r="F617" s="394"/>
      <c r="G617" s="341" t="str">
        <f t="array" ref="G617">IF(C617="","",XLOOKUP(C617,'Master Data'!K:K,'Master Data'!N:N,"Input in Master Data",0,1))</f>
        <v/>
      </c>
      <c r="H617" s="341" t="str">
        <f t="array" ref="H617">IF(C617="","",XLOOKUP(C617,'Master Data'!K:K,'Master Data'!O:O,"Input in Master Data",0,1))</f>
        <v/>
      </c>
      <c r="I617" s="341" t="str">
        <f t="array" ref="I617">if(U617="","",XLOOKUP(U617,Master[Company],Master[Blow],"Unknown",0,1))</f>
        <v/>
      </c>
      <c r="J617" s="341" t="str">
        <f t="array" ref="J617">if(U617="","",XLOOKUP(U617,Master[Company],Master[Pigging],"Unknown",0,1))</f>
        <v/>
      </c>
      <c r="K617" s="341" t="str">
        <f t="array" ref="K617">if(U617="","",XLOOKUP(U617,Master[Company],Master[Load Method],"Unknown",0,1))</f>
        <v/>
      </c>
      <c r="L617" s="341" t="str">
        <f t="array" ref="L617">if(U617="","",XLOOKUP(U617,Master[Company],Master[Line Distance],"Unknown",0,1))</f>
        <v/>
      </c>
      <c r="M617" s="394"/>
      <c r="N617" s="341"/>
      <c r="O617" s="341"/>
      <c r="P617" s="341" t="str">
        <f t="array" ref="P617">if(U617="","",XLOOKUP(U617,Master[Company],Master[Terms],"NA",0,1))</f>
        <v/>
      </c>
      <c r="Q617" s="341" t="str">
        <f t="shared" si="14"/>
        <v/>
      </c>
      <c r="R617" s="341" t="str">
        <f t="array" ref="R617">if(U617="","",XLOOKUP(U617,Master[Company],Master[Group],"NA",0,1))</f>
        <v/>
      </c>
      <c r="S617" s="341" t="str">
        <f t="array" ref="S617">if(U617="","",XLOOKUP(U617,Master[Company],Master[Loading Location],"NA",0,1))</f>
        <v/>
      </c>
      <c r="T617" s="341" t="str">
        <f t="array" ref="T617">if(U617="","",XLOOKUP(U617,Master[Company],Master[Acronym],"NA",0,1))</f>
        <v/>
      </c>
      <c r="U617" s="341"/>
      <c r="V617" s="342"/>
      <c r="W617" s="342"/>
      <c r="X617" s="341"/>
      <c r="Y617" s="341" t="str">
        <f t="shared" si="11"/>
        <v/>
      </c>
      <c r="Z617" s="341"/>
      <c r="AA617" s="341"/>
      <c r="AB617" s="341"/>
      <c r="AC617" s="401"/>
      <c r="AD617" s="563"/>
      <c r="AE617" s="564"/>
      <c r="AF617" s="564"/>
      <c r="AG617" s="564"/>
      <c r="AH617" s="564"/>
      <c r="AI617" s="564"/>
      <c r="AJ617" s="564"/>
      <c r="AK617" s="565"/>
      <c r="AL617" s="564"/>
      <c r="AM617" s="564"/>
      <c r="AN617" s="564"/>
      <c r="AO617" s="564"/>
      <c r="AP617" s="564"/>
      <c r="AQ617" s="564"/>
      <c r="AR617" s="564"/>
      <c r="AS617" s="564"/>
      <c r="AT617" s="394"/>
      <c r="AU617" s="306"/>
      <c r="AV617" s="306"/>
      <c r="AW617" s="394"/>
      <c r="AX617" s="401"/>
      <c r="AY617" s="341"/>
      <c r="AZ617" s="341"/>
      <c r="BA617" s="341"/>
      <c r="BB617" s="341"/>
      <c r="BC617" s="393"/>
      <c r="BD617" s="341"/>
      <c r="BE617" s="341"/>
      <c r="BF617" s="341"/>
      <c r="BG617" s="402"/>
      <c r="BH617" s="403"/>
      <c r="BI617" s="405"/>
      <c r="BJ617" s="405"/>
      <c r="BK617" s="405"/>
      <c r="BL617" s="405"/>
      <c r="BM617" s="514"/>
    </row>
    <row r="618" ht="18.75" customHeight="1">
      <c r="A618" s="336" t="str">
        <f t="shared" si="12"/>
        <v/>
      </c>
      <c r="B618" s="506"/>
      <c r="C618" s="559"/>
      <c r="D618" s="560" t="str">
        <f t="shared" si="13"/>
        <v/>
      </c>
      <c r="E618" s="401"/>
      <c r="F618" s="394"/>
      <c r="G618" s="341" t="str">
        <f t="array" ref="G618">IF(C618="","",XLOOKUP(C618,'Master Data'!K:K,'Master Data'!N:N,"Input in Master Data",0,1))</f>
        <v/>
      </c>
      <c r="H618" s="341" t="str">
        <f t="array" ref="H618">IF(C618="","",XLOOKUP(C618,'Master Data'!K:K,'Master Data'!O:O,"Input in Master Data",0,1))</f>
        <v/>
      </c>
      <c r="I618" s="341" t="str">
        <f t="array" ref="I618">if(U618="","",XLOOKUP(U618,Master[Company],Master[Blow],"Unknown",0,1))</f>
        <v/>
      </c>
      <c r="J618" s="341" t="str">
        <f t="array" ref="J618">if(U618="","",XLOOKUP(U618,Master[Company],Master[Pigging],"Unknown",0,1))</f>
        <v/>
      </c>
      <c r="K618" s="341" t="str">
        <f t="array" ref="K618">if(U618="","",XLOOKUP(U618,Master[Company],Master[Load Method],"Unknown",0,1))</f>
        <v/>
      </c>
      <c r="L618" s="341" t="str">
        <f t="array" ref="L618">if(U618="","",XLOOKUP(U618,Master[Company],Master[Line Distance],"Unknown",0,1))</f>
        <v/>
      </c>
      <c r="M618" s="394"/>
      <c r="N618" s="341"/>
      <c r="O618" s="341"/>
      <c r="P618" s="341" t="str">
        <f t="array" ref="P618">if(U618="","",XLOOKUP(U618,Master[Company],Master[Terms],"NA",0,1))</f>
        <v/>
      </c>
      <c r="Q618" s="341" t="str">
        <f t="shared" si="14"/>
        <v/>
      </c>
      <c r="R618" s="341" t="str">
        <f t="array" ref="R618">if(U618="","",XLOOKUP(U618,Master[Company],Master[Group],"NA",0,1))</f>
        <v/>
      </c>
      <c r="S618" s="341" t="str">
        <f t="array" ref="S618">if(U618="","",XLOOKUP(U618,Master[Company],Master[Loading Location],"NA",0,1))</f>
        <v/>
      </c>
      <c r="T618" s="341" t="str">
        <f t="array" ref="T618">if(U618="","",XLOOKUP(U618,Master[Company],Master[Acronym],"NA",0,1))</f>
        <v/>
      </c>
      <c r="U618" s="341"/>
      <c r="V618" s="342"/>
      <c r="W618" s="342"/>
      <c r="X618" s="341"/>
      <c r="Y618" s="341" t="str">
        <f t="shared" si="11"/>
        <v/>
      </c>
      <c r="Z618" s="341"/>
      <c r="AA618" s="341"/>
      <c r="AB618" s="341"/>
      <c r="AC618" s="401"/>
      <c r="AD618" s="563"/>
      <c r="AE618" s="564"/>
      <c r="AF618" s="564"/>
      <c r="AG618" s="564"/>
      <c r="AH618" s="564"/>
      <c r="AI618" s="564"/>
      <c r="AJ618" s="564"/>
      <c r="AK618" s="565"/>
      <c r="AL618" s="564"/>
      <c r="AM618" s="564"/>
      <c r="AN618" s="564"/>
      <c r="AO618" s="564"/>
      <c r="AP618" s="564"/>
      <c r="AQ618" s="564"/>
      <c r="AR618" s="564"/>
      <c r="AS618" s="564"/>
      <c r="AT618" s="394"/>
      <c r="AU618" s="306"/>
      <c r="AV618" s="306"/>
      <c r="AW618" s="394"/>
      <c r="AX618" s="401"/>
      <c r="AY618" s="341"/>
      <c r="AZ618" s="341"/>
      <c r="BA618" s="341"/>
      <c r="BB618" s="341"/>
      <c r="BC618" s="393"/>
      <c r="BD618" s="341"/>
      <c r="BE618" s="341"/>
      <c r="BF618" s="341"/>
      <c r="BG618" s="402"/>
      <c r="BH618" s="403"/>
      <c r="BI618" s="405"/>
      <c r="BJ618" s="405"/>
      <c r="BK618" s="405"/>
      <c r="BL618" s="405"/>
      <c r="BM618" s="514"/>
    </row>
    <row r="619" ht="18.75" customHeight="1">
      <c r="A619" s="336" t="str">
        <f t="shared" si="12"/>
        <v/>
      </c>
      <c r="B619" s="506"/>
      <c r="C619" s="559"/>
      <c r="D619" s="560" t="str">
        <f t="shared" si="13"/>
        <v/>
      </c>
      <c r="E619" s="401"/>
      <c r="F619" s="394"/>
      <c r="G619" s="341" t="str">
        <f t="array" ref="G619">IF(C619="","",XLOOKUP(C619,'Master Data'!K:K,'Master Data'!N:N,"Input in Master Data",0,1))</f>
        <v/>
      </c>
      <c r="H619" s="341" t="str">
        <f t="array" ref="H619">IF(C619="","",XLOOKUP(C619,'Master Data'!K:K,'Master Data'!O:O,"Input in Master Data",0,1))</f>
        <v/>
      </c>
      <c r="I619" s="341" t="str">
        <f t="array" ref="I619">if(U619="","",XLOOKUP(U619,Master[Company],Master[Blow],"Unknown",0,1))</f>
        <v/>
      </c>
      <c r="J619" s="341" t="str">
        <f t="array" ref="J619">if(U619="","",XLOOKUP(U619,Master[Company],Master[Pigging],"Unknown",0,1))</f>
        <v/>
      </c>
      <c r="K619" s="341" t="str">
        <f t="array" ref="K619">if(U619="","",XLOOKUP(U619,Master[Company],Master[Load Method],"Unknown",0,1))</f>
        <v/>
      </c>
      <c r="L619" s="341" t="str">
        <f t="array" ref="L619">if(U619="","",XLOOKUP(U619,Master[Company],Master[Line Distance],"Unknown",0,1))</f>
        <v/>
      </c>
      <c r="M619" s="394"/>
      <c r="N619" s="341"/>
      <c r="O619" s="341"/>
      <c r="P619" s="341" t="str">
        <f t="array" ref="P619">if(U619="","",XLOOKUP(U619,Master[Company],Master[Terms],"NA",0,1))</f>
        <v/>
      </c>
      <c r="Q619" s="341" t="str">
        <f t="shared" si="14"/>
        <v/>
      </c>
      <c r="R619" s="341" t="str">
        <f t="array" ref="R619">if(U619="","",XLOOKUP(U619,Master[Company],Master[Group],"NA",0,1))</f>
        <v/>
      </c>
      <c r="S619" s="341" t="str">
        <f t="array" ref="S619">if(U619="","",XLOOKUP(U619,Master[Company],Master[Loading Location],"NA",0,1))</f>
        <v/>
      </c>
      <c r="T619" s="341" t="str">
        <f t="array" ref="T619">if(U619="","",XLOOKUP(U619,Master[Company],Master[Acronym],"NA",0,1))</f>
        <v/>
      </c>
      <c r="U619" s="341"/>
      <c r="V619" s="342"/>
      <c r="W619" s="342"/>
      <c r="X619" s="341"/>
      <c r="Y619" s="341" t="str">
        <f t="shared" si="11"/>
        <v/>
      </c>
      <c r="Z619" s="341"/>
      <c r="AA619" s="341"/>
      <c r="AB619" s="341"/>
      <c r="AC619" s="401"/>
      <c r="AD619" s="563"/>
      <c r="AE619" s="564"/>
      <c r="AF619" s="564"/>
      <c r="AG619" s="564"/>
      <c r="AH619" s="564"/>
      <c r="AI619" s="564"/>
      <c r="AJ619" s="564"/>
      <c r="AK619" s="565"/>
      <c r="AL619" s="564"/>
      <c r="AM619" s="564"/>
      <c r="AN619" s="564"/>
      <c r="AO619" s="564"/>
      <c r="AP619" s="564"/>
      <c r="AQ619" s="564"/>
      <c r="AR619" s="564"/>
      <c r="AS619" s="564"/>
      <c r="AT619" s="394"/>
      <c r="AU619" s="306"/>
      <c r="AV619" s="306"/>
      <c r="AW619" s="394"/>
      <c r="AX619" s="401"/>
      <c r="AY619" s="341"/>
      <c r="AZ619" s="341"/>
      <c r="BA619" s="341"/>
      <c r="BB619" s="341"/>
      <c r="BC619" s="393"/>
      <c r="BD619" s="341"/>
      <c r="BE619" s="341"/>
      <c r="BF619" s="341"/>
      <c r="BG619" s="402"/>
      <c r="BH619" s="403"/>
      <c r="BI619" s="405"/>
      <c r="BJ619" s="405"/>
      <c r="BK619" s="405"/>
      <c r="BL619" s="405"/>
      <c r="BM619" s="514"/>
    </row>
    <row r="620" ht="18.75" customHeight="1">
      <c r="A620" s="336" t="str">
        <f t="shared" si="12"/>
        <v/>
      </c>
      <c r="B620" s="506"/>
      <c r="C620" s="559"/>
      <c r="D620" s="560" t="str">
        <f t="shared" si="13"/>
        <v/>
      </c>
      <c r="E620" s="401"/>
      <c r="F620" s="394"/>
      <c r="G620" s="341" t="str">
        <f t="array" ref="G620">IF(C620="","",XLOOKUP(C620,'Master Data'!K:K,'Master Data'!N:N,"Input in Master Data",0,1))</f>
        <v/>
      </c>
      <c r="H620" s="341" t="str">
        <f t="array" ref="H620">IF(C620="","",XLOOKUP(C620,'Master Data'!K:K,'Master Data'!O:O,"Input in Master Data",0,1))</f>
        <v/>
      </c>
      <c r="I620" s="341" t="str">
        <f t="array" ref="I620">if(U620="","",XLOOKUP(U620,Master[Company],Master[Blow],"Unknown",0,1))</f>
        <v/>
      </c>
      <c r="J620" s="341" t="str">
        <f t="array" ref="J620">if(U620="","",XLOOKUP(U620,Master[Company],Master[Pigging],"Unknown",0,1))</f>
        <v/>
      </c>
      <c r="K620" s="341" t="str">
        <f t="array" ref="K620">if(U620="","",XLOOKUP(U620,Master[Company],Master[Load Method],"Unknown",0,1))</f>
        <v/>
      </c>
      <c r="L620" s="341" t="str">
        <f t="array" ref="L620">if(U620="","",XLOOKUP(U620,Master[Company],Master[Line Distance],"Unknown",0,1))</f>
        <v/>
      </c>
      <c r="M620" s="394"/>
      <c r="N620" s="341"/>
      <c r="O620" s="341"/>
      <c r="P620" s="341" t="str">
        <f t="array" ref="P620">if(U620="","",XLOOKUP(U620,Master[Company],Master[Terms],"NA",0,1))</f>
        <v/>
      </c>
      <c r="Q620" s="341" t="str">
        <f t="shared" si="14"/>
        <v/>
      </c>
      <c r="R620" s="341" t="str">
        <f t="array" ref="R620">if(U620="","",XLOOKUP(U620,Master[Company],Master[Group],"NA",0,1))</f>
        <v/>
      </c>
      <c r="S620" s="341" t="str">
        <f t="array" ref="S620">if(U620="","",XLOOKUP(U620,Master[Company],Master[Loading Location],"NA",0,1))</f>
        <v/>
      </c>
      <c r="T620" s="341" t="str">
        <f t="array" ref="T620">if(U620="","",XLOOKUP(U620,Master[Company],Master[Acronym],"NA",0,1))</f>
        <v/>
      </c>
      <c r="U620" s="341"/>
      <c r="V620" s="342"/>
      <c r="W620" s="342"/>
      <c r="X620" s="341"/>
      <c r="Y620" s="341" t="str">
        <f t="shared" si="11"/>
        <v/>
      </c>
      <c r="Z620" s="341"/>
      <c r="AA620" s="341"/>
      <c r="AB620" s="341"/>
      <c r="AC620" s="401"/>
      <c r="AD620" s="563"/>
      <c r="AE620" s="564"/>
      <c r="AF620" s="564"/>
      <c r="AG620" s="564"/>
      <c r="AH620" s="564"/>
      <c r="AI620" s="564"/>
      <c r="AJ620" s="564"/>
      <c r="AK620" s="565"/>
      <c r="AL620" s="564"/>
      <c r="AM620" s="564"/>
      <c r="AN620" s="564"/>
      <c r="AO620" s="564"/>
      <c r="AP620" s="564"/>
      <c r="AQ620" s="564"/>
      <c r="AR620" s="564"/>
      <c r="AS620" s="564"/>
      <c r="AT620" s="394"/>
      <c r="AU620" s="306"/>
      <c r="AV620" s="306"/>
      <c r="AW620" s="394"/>
      <c r="AX620" s="401"/>
      <c r="AY620" s="341"/>
      <c r="AZ620" s="341"/>
      <c r="BA620" s="341"/>
      <c r="BB620" s="341"/>
      <c r="BC620" s="393"/>
      <c r="BD620" s="341"/>
      <c r="BE620" s="341"/>
      <c r="BF620" s="341"/>
      <c r="BG620" s="402"/>
      <c r="BH620" s="403"/>
      <c r="BI620" s="405"/>
      <c r="BJ620" s="405"/>
      <c r="BK620" s="405"/>
      <c r="BL620" s="405"/>
      <c r="BM620" s="514"/>
    </row>
    <row r="621" ht="18.75" customHeight="1">
      <c r="A621" s="336" t="str">
        <f t="shared" si="12"/>
        <v/>
      </c>
      <c r="B621" s="506"/>
      <c r="C621" s="559"/>
      <c r="D621" s="560" t="str">
        <f t="shared" si="13"/>
        <v/>
      </c>
      <c r="E621" s="401"/>
      <c r="F621" s="394"/>
      <c r="G621" s="341" t="str">
        <f t="array" ref="G621">IF(C621="","",XLOOKUP(C621,'Master Data'!K:K,'Master Data'!N:N,"Input in Master Data",0,1))</f>
        <v/>
      </c>
      <c r="H621" s="341" t="str">
        <f t="array" ref="H621">IF(C621="","",XLOOKUP(C621,'Master Data'!K:K,'Master Data'!O:O,"Input in Master Data",0,1))</f>
        <v/>
      </c>
      <c r="I621" s="341" t="str">
        <f t="array" ref="I621">if(U621="","",XLOOKUP(U621,Master[Company],Master[Blow],"Unknown",0,1))</f>
        <v/>
      </c>
      <c r="J621" s="341" t="str">
        <f t="array" ref="J621">if(U621="","",XLOOKUP(U621,Master[Company],Master[Pigging],"Unknown",0,1))</f>
        <v/>
      </c>
      <c r="K621" s="341" t="str">
        <f t="array" ref="K621">if(U621="","",XLOOKUP(U621,Master[Company],Master[Load Method],"Unknown",0,1))</f>
        <v/>
      </c>
      <c r="L621" s="341" t="str">
        <f t="array" ref="L621">if(U621="","",XLOOKUP(U621,Master[Company],Master[Line Distance],"Unknown",0,1))</f>
        <v/>
      </c>
      <c r="M621" s="394"/>
      <c r="N621" s="341"/>
      <c r="O621" s="341"/>
      <c r="P621" s="341" t="str">
        <f t="array" ref="P621">if(U621="","",XLOOKUP(U621,Master[Company],Master[Terms],"NA",0,1))</f>
        <v/>
      </c>
      <c r="Q621" s="341" t="str">
        <f t="shared" si="14"/>
        <v/>
      </c>
      <c r="R621" s="341" t="str">
        <f t="array" ref="R621">if(U621="","",XLOOKUP(U621,Master[Company],Master[Group],"NA",0,1))</f>
        <v/>
      </c>
      <c r="S621" s="341" t="str">
        <f t="array" ref="S621">if(U621="","",XLOOKUP(U621,Master[Company],Master[Loading Location],"NA",0,1))</f>
        <v/>
      </c>
      <c r="T621" s="341" t="str">
        <f t="array" ref="T621">if(U621="","",XLOOKUP(U621,Master[Company],Master[Acronym],"NA",0,1))</f>
        <v/>
      </c>
      <c r="U621" s="341"/>
      <c r="V621" s="342"/>
      <c r="W621" s="342"/>
      <c r="X621" s="341"/>
      <c r="Y621" s="341" t="str">
        <f t="shared" si="11"/>
        <v/>
      </c>
      <c r="Z621" s="341"/>
      <c r="AA621" s="341"/>
      <c r="AB621" s="341"/>
      <c r="AC621" s="401"/>
      <c r="AD621" s="563"/>
      <c r="AE621" s="564"/>
      <c r="AF621" s="564"/>
      <c r="AG621" s="564"/>
      <c r="AH621" s="564"/>
      <c r="AI621" s="564"/>
      <c r="AJ621" s="564"/>
      <c r="AK621" s="565"/>
      <c r="AL621" s="564"/>
      <c r="AM621" s="564"/>
      <c r="AN621" s="564"/>
      <c r="AO621" s="564"/>
      <c r="AP621" s="564"/>
      <c r="AQ621" s="564"/>
      <c r="AR621" s="564"/>
      <c r="AS621" s="564"/>
      <c r="AT621" s="394"/>
      <c r="AU621" s="306"/>
      <c r="AV621" s="306"/>
      <c r="AW621" s="394"/>
      <c r="AX621" s="401"/>
      <c r="AY621" s="341"/>
      <c r="AZ621" s="341"/>
      <c r="BA621" s="341"/>
      <c r="BB621" s="341"/>
      <c r="BC621" s="393"/>
      <c r="BD621" s="341"/>
      <c r="BE621" s="341"/>
      <c r="BF621" s="341"/>
      <c r="BG621" s="402"/>
      <c r="BH621" s="403"/>
      <c r="BI621" s="405"/>
      <c r="BJ621" s="405"/>
      <c r="BK621" s="405"/>
      <c r="BL621" s="405"/>
      <c r="BM621" s="514"/>
    </row>
    <row r="622" ht="18.75" customHeight="1">
      <c r="A622" s="336" t="str">
        <f t="shared" si="12"/>
        <v/>
      </c>
      <c r="B622" s="506"/>
      <c r="C622" s="559"/>
      <c r="D622" s="560" t="str">
        <f t="shared" si="13"/>
        <v/>
      </c>
      <c r="E622" s="401"/>
      <c r="F622" s="394"/>
      <c r="G622" s="341" t="str">
        <f t="array" ref="G622">IF(C622="","",XLOOKUP(C622,'Master Data'!K:K,'Master Data'!N:N,"Input in Master Data",0,1))</f>
        <v/>
      </c>
      <c r="H622" s="341" t="str">
        <f t="array" ref="H622">IF(C622="","",XLOOKUP(C622,'Master Data'!K:K,'Master Data'!O:O,"Input in Master Data",0,1))</f>
        <v/>
      </c>
      <c r="I622" s="341" t="str">
        <f t="array" ref="I622">if(U622="","",XLOOKUP(U622,Master[Company],Master[Blow],"Unknown",0,1))</f>
        <v/>
      </c>
      <c r="J622" s="341" t="str">
        <f t="array" ref="J622">if(U622="","",XLOOKUP(U622,Master[Company],Master[Pigging],"Unknown",0,1))</f>
        <v/>
      </c>
      <c r="K622" s="341" t="str">
        <f t="array" ref="K622">if(U622="","",XLOOKUP(U622,Master[Company],Master[Load Method],"Unknown",0,1))</f>
        <v/>
      </c>
      <c r="L622" s="341" t="str">
        <f t="array" ref="L622">if(U622="","",XLOOKUP(U622,Master[Company],Master[Line Distance],"Unknown",0,1))</f>
        <v/>
      </c>
      <c r="M622" s="394"/>
      <c r="N622" s="341"/>
      <c r="O622" s="341"/>
      <c r="P622" s="341" t="str">
        <f t="array" ref="P622">if(U622="","",XLOOKUP(U622,Master[Company],Master[Terms],"NA",0,1))</f>
        <v/>
      </c>
      <c r="Q622" s="341" t="str">
        <f t="shared" si="14"/>
        <v/>
      </c>
      <c r="R622" s="341" t="str">
        <f t="array" ref="R622">if(U622="","",XLOOKUP(U622,Master[Company],Master[Group],"NA",0,1))</f>
        <v/>
      </c>
      <c r="S622" s="341" t="str">
        <f t="array" ref="S622">if(U622="","",XLOOKUP(U622,Master[Company],Master[Loading Location],"NA",0,1))</f>
        <v/>
      </c>
      <c r="T622" s="341" t="str">
        <f t="array" ref="T622">if(U622="","",XLOOKUP(U622,Master[Company],Master[Acronym],"NA",0,1))</f>
        <v/>
      </c>
      <c r="U622" s="341"/>
      <c r="V622" s="342"/>
      <c r="W622" s="342"/>
      <c r="X622" s="341"/>
      <c r="Y622" s="341" t="str">
        <f t="shared" si="11"/>
        <v/>
      </c>
      <c r="Z622" s="341"/>
      <c r="AA622" s="341"/>
      <c r="AB622" s="341"/>
      <c r="AC622" s="401"/>
      <c r="AD622" s="563"/>
      <c r="AE622" s="564"/>
      <c r="AF622" s="564"/>
      <c r="AG622" s="564"/>
      <c r="AH622" s="564"/>
      <c r="AI622" s="564"/>
      <c r="AJ622" s="564"/>
      <c r="AK622" s="565"/>
      <c r="AL622" s="564"/>
      <c r="AM622" s="564"/>
      <c r="AN622" s="564"/>
      <c r="AO622" s="564"/>
      <c r="AP622" s="564"/>
      <c r="AQ622" s="564"/>
      <c r="AR622" s="564"/>
      <c r="AS622" s="564"/>
      <c r="AT622" s="394"/>
      <c r="AU622" s="306"/>
      <c r="AV622" s="306"/>
      <c r="AW622" s="394"/>
      <c r="AX622" s="401"/>
      <c r="AY622" s="341"/>
      <c r="AZ622" s="341"/>
      <c r="BA622" s="341"/>
      <c r="BB622" s="341"/>
      <c r="BC622" s="393"/>
      <c r="BD622" s="341"/>
      <c r="BE622" s="341"/>
      <c r="BF622" s="341"/>
      <c r="BG622" s="402"/>
      <c r="BH622" s="403"/>
      <c r="BI622" s="405"/>
      <c r="BJ622" s="405"/>
      <c r="BK622" s="405"/>
      <c r="BL622" s="405"/>
      <c r="BM622" s="514"/>
    </row>
    <row r="623" ht="18.75" customHeight="1">
      <c r="A623" s="336" t="str">
        <f t="shared" si="12"/>
        <v/>
      </c>
      <c r="B623" s="506"/>
      <c r="C623" s="559"/>
      <c r="D623" s="560" t="str">
        <f t="shared" si="13"/>
        <v/>
      </c>
      <c r="E623" s="401"/>
      <c r="F623" s="394"/>
      <c r="G623" s="341" t="str">
        <f t="array" ref="G623">IF(C623="","",XLOOKUP(C623,'Master Data'!K:K,'Master Data'!N:N,"Input in Master Data",0,1))</f>
        <v/>
      </c>
      <c r="H623" s="341" t="str">
        <f t="array" ref="H623">IF(C623="","",XLOOKUP(C623,'Master Data'!K:K,'Master Data'!O:O,"Input in Master Data",0,1))</f>
        <v/>
      </c>
      <c r="I623" s="341" t="str">
        <f t="array" ref="I623">if(U623="","",XLOOKUP(U623,Master[Company],Master[Blow],"Unknown",0,1))</f>
        <v/>
      </c>
      <c r="J623" s="341" t="str">
        <f t="array" ref="J623">if(U623="","",XLOOKUP(U623,Master[Company],Master[Pigging],"Unknown",0,1))</f>
        <v/>
      </c>
      <c r="K623" s="341" t="str">
        <f t="array" ref="K623">if(U623="","",XLOOKUP(U623,Master[Company],Master[Load Method],"Unknown",0,1))</f>
        <v/>
      </c>
      <c r="L623" s="341" t="str">
        <f t="array" ref="L623">if(U623="","",XLOOKUP(U623,Master[Company],Master[Line Distance],"Unknown",0,1))</f>
        <v/>
      </c>
      <c r="M623" s="394"/>
      <c r="N623" s="341"/>
      <c r="O623" s="341"/>
      <c r="P623" s="341" t="str">
        <f t="array" ref="P623">if(U623="","",XLOOKUP(U623,Master[Company],Master[Terms],"NA",0,1))</f>
        <v/>
      </c>
      <c r="Q623" s="341" t="str">
        <f t="shared" si="14"/>
        <v/>
      </c>
      <c r="R623" s="341" t="str">
        <f t="array" ref="R623">if(U623="","",XLOOKUP(U623,Master[Company],Master[Group],"NA",0,1))</f>
        <v/>
      </c>
      <c r="S623" s="341" t="str">
        <f t="array" ref="S623">if(U623="","",XLOOKUP(U623,Master[Company],Master[Loading Location],"NA",0,1))</f>
        <v/>
      </c>
      <c r="T623" s="341" t="str">
        <f t="array" ref="T623">if(U623="","",XLOOKUP(U623,Master[Company],Master[Acronym],"NA",0,1))</f>
        <v/>
      </c>
      <c r="U623" s="341"/>
      <c r="V623" s="342"/>
      <c r="W623" s="342"/>
      <c r="X623" s="341"/>
      <c r="Y623" s="341" t="str">
        <f t="shared" si="11"/>
        <v/>
      </c>
      <c r="Z623" s="341"/>
      <c r="AA623" s="341"/>
      <c r="AB623" s="341"/>
      <c r="AC623" s="401"/>
      <c r="AD623" s="563"/>
      <c r="AE623" s="564"/>
      <c r="AF623" s="564"/>
      <c r="AG623" s="564"/>
      <c r="AH623" s="564"/>
      <c r="AI623" s="564"/>
      <c r="AJ623" s="564"/>
      <c r="AK623" s="565"/>
      <c r="AL623" s="564"/>
      <c r="AM623" s="564"/>
      <c r="AN623" s="564"/>
      <c r="AO623" s="564"/>
      <c r="AP623" s="564"/>
      <c r="AQ623" s="564"/>
      <c r="AR623" s="564"/>
      <c r="AS623" s="564"/>
      <c r="AT623" s="394"/>
      <c r="AU623" s="306"/>
      <c r="AV623" s="306"/>
      <c r="AW623" s="394"/>
      <c r="AX623" s="401"/>
      <c r="AY623" s="341"/>
      <c r="AZ623" s="341"/>
      <c r="BA623" s="341"/>
      <c r="BB623" s="341"/>
      <c r="BC623" s="393"/>
      <c r="BD623" s="341"/>
      <c r="BE623" s="341"/>
      <c r="BF623" s="341"/>
      <c r="BG623" s="402"/>
      <c r="BH623" s="403"/>
      <c r="BI623" s="405"/>
      <c r="BJ623" s="405"/>
      <c r="BK623" s="405"/>
      <c r="BL623" s="405"/>
      <c r="BM623" s="514"/>
    </row>
    <row r="624" ht="18.75" customHeight="1">
      <c r="A624" s="336" t="str">
        <f t="shared" si="12"/>
        <v/>
      </c>
      <c r="B624" s="506"/>
      <c r="C624" s="559"/>
      <c r="D624" s="560" t="str">
        <f t="shared" si="13"/>
        <v/>
      </c>
      <c r="E624" s="401"/>
      <c r="F624" s="394"/>
      <c r="G624" s="341" t="str">
        <f t="array" ref="G624">IF(C624="","",XLOOKUP(C624,'Master Data'!K:K,'Master Data'!N:N,"Input in Master Data",0,1))</f>
        <v/>
      </c>
      <c r="H624" s="341" t="str">
        <f t="array" ref="H624">IF(C624="","",XLOOKUP(C624,'Master Data'!K:K,'Master Data'!O:O,"Input in Master Data",0,1))</f>
        <v/>
      </c>
      <c r="I624" s="341" t="str">
        <f t="array" ref="I624">if(U624="","",XLOOKUP(U624,Master[Company],Master[Blow],"Unknown",0,1))</f>
        <v/>
      </c>
      <c r="J624" s="341" t="str">
        <f t="array" ref="J624">if(U624="","",XLOOKUP(U624,Master[Company],Master[Pigging],"Unknown",0,1))</f>
        <v/>
      </c>
      <c r="K624" s="341" t="str">
        <f t="array" ref="K624">if(U624="","",XLOOKUP(U624,Master[Company],Master[Load Method],"Unknown",0,1))</f>
        <v/>
      </c>
      <c r="L624" s="341" t="str">
        <f t="array" ref="L624">if(U624="","",XLOOKUP(U624,Master[Company],Master[Line Distance],"Unknown",0,1))</f>
        <v/>
      </c>
      <c r="M624" s="394"/>
      <c r="N624" s="341"/>
      <c r="O624" s="341"/>
      <c r="P624" s="341" t="str">
        <f t="array" ref="P624">if(U624="","",XLOOKUP(U624,Master[Company],Master[Terms],"NA",0,1))</f>
        <v/>
      </c>
      <c r="Q624" s="341" t="str">
        <f t="shared" si="14"/>
        <v/>
      </c>
      <c r="R624" s="341" t="str">
        <f t="array" ref="R624">if(U624="","",XLOOKUP(U624,Master[Company],Master[Group],"NA",0,1))</f>
        <v/>
      </c>
      <c r="S624" s="341" t="str">
        <f t="array" ref="S624">if(U624="","",XLOOKUP(U624,Master[Company],Master[Loading Location],"NA",0,1))</f>
        <v/>
      </c>
      <c r="T624" s="341" t="str">
        <f t="array" ref="T624">if(U624="","",XLOOKUP(U624,Master[Company],Master[Acronym],"NA",0,1))</f>
        <v/>
      </c>
      <c r="U624" s="341"/>
      <c r="V624" s="342"/>
      <c r="W624" s="342"/>
      <c r="X624" s="341"/>
      <c r="Y624" s="341" t="str">
        <f t="shared" si="11"/>
        <v/>
      </c>
      <c r="Z624" s="341"/>
      <c r="AA624" s="341"/>
      <c r="AB624" s="341"/>
      <c r="AC624" s="401"/>
      <c r="AD624" s="563"/>
      <c r="AE624" s="564"/>
      <c r="AF624" s="564"/>
      <c r="AG624" s="564"/>
      <c r="AH624" s="564"/>
      <c r="AI624" s="564"/>
      <c r="AJ624" s="564"/>
      <c r="AK624" s="565"/>
      <c r="AL624" s="564"/>
      <c r="AM624" s="564"/>
      <c r="AN624" s="564"/>
      <c r="AO624" s="564"/>
      <c r="AP624" s="564"/>
      <c r="AQ624" s="564"/>
      <c r="AR624" s="564"/>
      <c r="AS624" s="564"/>
      <c r="AT624" s="394"/>
      <c r="AU624" s="306"/>
      <c r="AV624" s="306"/>
      <c r="AW624" s="394"/>
      <c r="AX624" s="401"/>
      <c r="AY624" s="341"/>
      <c r="AZ624" s="341"/>
      <c r="BA624" s="341"/>
      <c r="BB624" s="341"/>
      <c r="BC624" s="393"/>
      <c r="BD624" s="341"/>
      <c r="BE624" s="341"/>
      <c r="BF624" s="341"/>
      <c r="BG624" s="402"/>
      <c r="BH624" s="403"/>
      <c r="BI624" s="405"/>
      <c r="BJ624" s="405"/>
      <c r="BK624" s="405"/>
      <c r="BL624" s="405"/>
      <c r="BM624" s="514"/>
    </row>
    <row r="625" ht="18.75" customHeight="1">
      <c r="A625" s="336" t="str">
        <f t="shared" si="12"/>
        <v/>
      </c>
      <c r="B625" s="506"/>
      <c r="C625" s="559"/>
      <c r="D625" s="560" t="str">
        <f t="shared" si="13"/>
        <v/>
      </c>
      <c r="E625" s="401"/>
      <c r="F625" s="394"/>
      <c r="G625" s="341" t="str">
        <f t="array" ref="G625">IF(C625="","",XLOOKUP(C625,'Master Data'!K:K,'Master Data'!N:N,"Input in Master Data",0,1))</f>
        <v/>
      </c>
      <c r="H625" s="341" t="str">
        <f t="array" ref="H625">IF(C625="","",XLOOKUP(C625,'Master Data'!K:K,'Master Data'!O:O,"Input in Master Data",0,1))</f>
        <v/>
      </c>
      <c r="I625" s="341" t="str">
        <f t="array" ref="I625">if(U625="","",XLOOKUP(U625,Master[Company],Master[Blow],"Unknown",0,1))</f>
        <v/>
      </c>
      <c r="J625" s="341" t="str">
        <f t="array" ref="J625">if(U625="","",XLOOKUP(U625,Master[Company],Master[Pigging],"Unknown",0,1))</f>
        <v/>
      </c>
      <c r="K625" s="341" t="str">
        <f t="array" ref="K625">if(U625="","",XLOOKUP(U625,Master[Company],Master[Load Method],"Unknown",0,1))</f>
        <v/>
      </c>
      <c r="L625" s="341" t="str">
        <f t="array" ref="L625">if(U625="","",XLOOKUP(U625,Master[Company],Master[Line Distance],"Unknown",0,1))</f>
        <v/>
      </c>
      <c r="M625" s="394"/>
      <c r="N625" s="341"/>
      <c r="O625" s="341"/>
      <c r="P625" s="341" t="str">
        <f t="array" ref="P625">if(U625="","",XLOOKUP(U625,Master[Company],Master[Terms],"NA",0,1))</f>
        <v/>
      </c>
      <c r="Q625" s="341" t="str">
        <f t="shared" si="14"/>
        <v/>
      </c>
      <c r="R625" s="341" t="str">
        <f t="array" ref="R625">if(U625="","",XLOOKUP(U625,Master[Company],Master[Group],"NA",0,1))</f>
        <v/>
      </c>
      <c r="S625" s="341" t="str">
        <f t="array" ref="S625">if(U625="","",XLOOKUP(U625,Master[Company],Master[Loading Location],"NA",0,1))</f>
        <v/>
      </c>
      <c r="T625" s="341" t="str">
        <f t="array" ref="T625">if(U625="","",XLOOKUP(U625,Master[Company],Master[Acronym],"NA",0,1))</f>
        <v/>
      </c>
      <c r="U625" s="341"/>
      <c r="V625" s="342"/>
      <c r="W625" s="342"/>
      <c r="X625" s="341"/>
      <c r="Y625" s="341" t="str">
        <f t="shared" si="11"/>
        <v/>
      </c>
      <c r="Z625" s="341"/>
      <c r="AA625" s="341"/>
      <c r="AB625" s="341"/>
      <c r="AC625" s="401"/>
      <c r="AD625" s="563"/>
      <c r="AE625" s="564"/>
      <c r="AF625" s="564"/>
      <c r="AG625" s="564"/>
      <c r="AH625" s="564"/>
      <c r="AI625" s="564"/>
      <c r="AJ625" s="564"/>
      <c r="AK625" s="565"/>
      <c r="AL625" s="564"/>
      <c r="AM625" s="564"/>
      <c r="AN625" s="564"/>
      <c r="AO625" s="564"/>
      <c r="AP625" s="564"/>
      <c r="AQ625" s="564"/>
      <c r="AR625" s="564"/>
      <c r="AS625" s="564"/>
      <c r="AT625" s="394"/>
      <c r="AU625" s="306"/>
      <c r="AV625" s="306"/>
      <c r="AW625" s="394"/>
      <c r="AX625" s="401"/>
      <c r="AY625" s="341"/>
      <c r="AZ625" s="341"/>
      <c r="BA625" s="341"/>
      <c r="BB625" s="341"/>
      <c r="BC625" s="393"/>
      <c r="BD625" s="341"/>
      <c r="BE625" s="341"/>
      <c r="BF625" s="341"/>
      <c r="BG625" s="402"/>
      <c r="BH625" s="403"/>
      <c r="BI625" s="405"/>
      <c r="BJ625" s="405"/>
      <c r="BK625" s="405"/>
      <c r="BL625" s="405"/>
      <c r="BM625" s="514"/>
    </row>
    <row r="626" ht="18.75" customHeight="1">
      <c r="A626" s="336" t="str">
        <f t="shared" si="12"/>
        <v/>
      </c>
      <c r="B626" s="506"/>
      <c r="C626" s="559"/>
      <c r="D626" s="560" t="str">
        <f t="shared" si="13"/>
        <v/>
      </c>
      <c r="E626" s="401"/>
      <c r="F626" s="394"/>
      <c r="G626" s="341" t="str">
        <f t="array" ref="G626">IF(C626="","",XLOOKUP(C626,'Master Data'!K:K,'Master Data'!N:N,"Input in Master Data",0,1))</f>
        <v/>
      </c>
      <c r="H626" s="341" t="str">
        <f t="array" ref="H626">IF(C626="","",XLOOKUP(C626,'Master Data'!K:K,'Master Data'!O:O,"Input in Master Data",0,1))</f>
        <v/>
      </c>
      <c r="I626" s="341" t="str">
        <f t="array" ref="I626">if(U626="","",XLOOKUP(U626,Master[Company],Master[Blow],"Unknown",0,1))</f>
        <v/>
      </c>
      <c r="J626" s="341" t="str">
        <f t="array" ref="J626">if(U626="","",XLOOKUP(U626,Master[Company],Master[Pigging],"Unknown",0,1))</f>
        <v/>
      </c>
      <c r="K626" s="341" t="str">
        <f t="array" ref="K626">if(U626="","",XLOOKUP(U626,Master[Company],Master[Load Method],"Unknown",0,1))</f>
        <v/>
      </c>
      <c r="L626" s="341" t="str">
        <f t="array" ref="L626">if(U626="","",XLOOKUP(U626,Master[Company],Master[Line Distance],"Unknown",0,1))</f>
        <v/>
      </c>
      <c r="M626" s="394"/>
      <c r="N626" s="341"/>
      <c r="O626" s="341"/>
      <c r="P626" s="341" t="str">
        <f t="array" ref="P626">if(U626="","",XLOOKUP(U626,Master[Company],Master[Terms],"NA",0,1))</f>
        <v/>
      </c>
      <c r="Q626" s="341" t="str">
        <f t="shared" si="14"/>
        <v/>
      </c>
      <c r="R626" s="341" t="str">
        <f t="array" ref="R626">if(U626="","",XLOOKUP(U626,Master[Company],Master[Group],"NA",0,1))</f>
        <v/>
      </c>
      <c r="S626" s="341" t="str">
        <f t="array" ref="S626">if(U626="","",XLOOKUP(U626,Master[Company],Master[Loading Location],"NA",0,1))</f>
        <v/>
      </c>
      <c r="T626" s="341" t="str">
        <f t="array" ref="T626">if(U626="","",XLOOKUP(U626,Master[Company],Master[Acronym],"NA",0,1))</f>
        <v/>
      </c>
      <c r="U626" s="341"/>
      <c r="V626" s="342"/>
      <c r="W626" s="342"/>
      <c r="X626" s="341"/>
      <c r="Y626" s="341" t="str">
        <f t="shared" si="11"/>
        <v/>
      </c>
      <c r="Z626" s="341"/>
      <c r="AA626" s="341"/>
      <c r="AB626" s="341"/>
      <c r="AC626" s="401"/>
      <c r="AD626" s="563"/>
      <c r="AE626" s="564"/>
      <c r="AF626" s="564"/>
      <c r="AG626" s="564"/>
      <c r="AH626" s="564"/>
      <c r="AI626" s="564"/>
      <c r="AJ626" s="564"/>
      <c r="AK626" s="565"/>
      <c r="AL626" s="564"/>
      <c r="AM626" s="564"/>
      <c r="AN626" s="564"/>
      <c r="AO626" s="564"/>
      <c r="AP626" s="564"/>
      <c r="AQ626" s="564"/>
      <c r="AR626" s="564"/>
      <c r="AS626" s="564"/>
      <c r="AT626" s="394"/>
      <c r="AU626" s="306"/>
      <c r="AV626" s="306"/>
      <c r="AW626" s="394"/>
      <c r="AX626" s="401"/>
      <c r="AY626" s="341"/>
      <c r="AZ626" s="341"/>
      <c r="BA626" s="341"/>
      <c r="BB626" s="341"/>
      <c r="BC626" s="393"/>
      <c r="BD626" s="341"/>
      <c r="BE626" s="341"/>
      <c r="BF626" s="341"/>
      <c r="BG626" s="402"/>
      <c r="BH626" s="403"/>
      <c r="BI626" s="405"/>
      <c r="BJ626" s="405"/>
      <c r="BK626" s="405"/>
      <c r="BL626" s="405"/>
      <c r="BM626" s="514"/>
    </row>
    <row r="627" ht="18.75" customHeight="1">
      <c r="A627" s="336" t="str">
        <f t="shared" si="12"/>
        <v/>
      </c>
      <c r="B627" s="506"/>
      <c r="C627" s="559"/>
      <c r="D627" s="560" t="str">
        <f t="shared" si="13"/>
        <v/>
      </c>
      <c r="E627" s="401"/>
      <c r="F627" s="394"/>
      <c r="G627" s="341" t="str">
        <f t="array" ref="G627">IF(C627="","",XLOOKUP(C627,'Master Data'!K:K,'Master Data'!N:N,"Input in Master Data",0,1))</f>
        <v/>
      </c>
      <c r="H627" s="341" t="str">
        <f t="array" ref="H627">IF(C627="","",XLOOKUP(C627,'Master Data'!K:K,'Master Data'!O:O,"Input in Master Data",0,1))</f>
        <v/>
      </c>
      <c r="I627" s="341" t="str">
        <f t="array" ref="I627">if(U627="","",XLOOKUP(U627,Master[Company],Master[Blow],"Unknown",0,1))</f>
        <v/>
      </c>
      <c r="J627" s="341" t="str">
        <f t="array" ref="J627">if(U627="","",XLOOKUP(U627,Master[Company],Master[Pigging],"Unknown",0,1))</f>
        <v/>
      </c>
      <c r="K627" s="341" t="str">
        <f t="array" ref="K627">if(U627="","",XLOOKUP(U627,Master[Company],Master[Load Method],"Unknown",0,1))</f>
        <v/>
      </c>
      <c r="L627" s="341" t="str">
        <f t="array" ref="L627">if(U627="","",XLOOKUP(U627,Master[Company],Master[Line Distance],"Unknown",0,1))</f>
        <v/>
      </c>
      <c r="M627" s="394"/>
      <c r="N627" s="341"/>
      <c r="O627" s="341"/>
      <c r="P627" s="341" t="str">
        <f t="array" ref="P627">if(U627="","",XLOOKUP(U627,Master[Company],Master[Terms],"NA",0,1))</f>
        <v/>
      </c>
      <c r="Q627" s="341" t="str">
        <f t="shared" si="14"/>
        <v/>
      </c>
      <c r="R627" s="341" t="str">
        <f t="array" ref="R627">if(U627="","",XLOOKUP(U627,Master[Company],Master[Group],"NA",0,1))</f>
        <v/>
      </c>
      <c r="S627" s="341" t="str">
        <f t="array" ref="S627">if(U627="","",XLOOKUP(U627,Master[Company],Master[Loading Location],"NA",0,1))</f>
        <v/>
      </c>
      <c r="T627" s="341" t="str">
        <f t="array" ref="T627">if(U627="","",XLOOKUP(U627,Master[Company],Master[Acronym],"NA",0,1))</f>
        <v/>
      </c>
      <c r="U627" s="341"/>
      <c r="V627" s="342"/>
      <c r="W627" s="342"/>
      <c r="X627" s="341"/>
      <c r="Y627" s="341" t="str">
        <f t="shared" si="11"/>
        <v/>
      </c>
      <c r="Z627" s="341"/>
      <c r="AA627" s="341"/>
      <c r="AB627" s="341"/>
      <c r="AC627" s="401"/>
      <c r="AD627" s="563"/>
      <c r="AE627" s="564"/>
      <c r="AF627" s="564"/>
      <c r="AG627" s="564"/>
      <c r="AH627" s="564"/>
      <c r="AI627" s="564"/>
      <c r="AJ627" s="564"/>
      <c r="AK627" s="565"/>
      <c r="AL627" s="564"/>
      <c r="AM627" s="564"/>
      <c r="AN627" s="564"/>
      <c r="AO627" s="564"/>
      <c r="AP627" s="564"/>
      <c r="AQ627" s="564"/>
      <c r="AR627" s="564"/>
      <c r="AS627" s="564"/>
      <c r="AT627" s="394"/>
      <c r="AU627" s="306"/>
      <c r="AV627" s="306"/>
      <c r="AW627" s="394"/>
      <c r="AX627" s="401"/>
      <c r="AY627" s="341"/>
      <c r="AZ627" s="341"/>
      <c r="BA627" s="341"/>
      <c r="BB627" s="341"/>
      <c r="BC627" s="393"/>
      <c r="BD627" s="341"/>
      <c r="BE627" s="341"/>
      <c r="BF627" s="341"/>
      <c r="BG627" s="402"/>
      <c r="BH627" s="403"/>
      <c r="BI627" s="405"/>
      <c r="BJ627" s="405"/>
      <c r="BK627" s="405"/>
      <c r="BL627" s="405"/>
      <c r="BM627" s="514"/>
    </row>
    <row r="628" ht="18.75" customHeight="1">
      <c r="A628" s="336" t="str">
        <f t="shared" si="12"/>
        <v/>
      </c>
      <c r="B628" s="506"/>
      <c r="C628" s="559"/>
      <c r="D628" s="560" t="str">
        <f t="shared" si="13"/>
        <v/>
      </c>
      <c r="E628" s="401"/>
      <c r="F628" s="394"/>
      <c r="G628" s="341" t="str">
        <f t="array" ref="G628">IF(C628="","",XLOOKUP(C628,'Master Data'!K:K,'Master Data'!N:N,"Input in Master Data",0,1))</f>
        <v/>
      </c>
      <c r="H628" s="341" t="str">
        <f t="array" ref="H628">IF(C628="","",XLOOKUP(C628,'Master Data'!K:K,'Master Data'!O:O,"Input in Master Data",0,1))</f>
        <v/>
      </c>
      <c r="I628" s="341" t="str">
        <f t="array" ref="I628">if(U628="","",XLOOKUP(U628,Master[Company],Master[Blow],"Unknown",0,1))</f>
        <v/>
      </c>
      <c r="J628" s="341" t="str">
        <f t="array" ref="J628">if(U628="","",XLOOKUP(U628,Master[Company],Master[Pigging],"Unknown",0,1))</f>
        <v/>
      </c>
      <c r="K628" s="341" t="str">
        <f t="array" ref="K628">if(U628="","",XLOOKUP(U628,Master[Company],Master[Load Method],"Unknown",0,1))</f>
        <v/>
      </c>
      <c r="L628" s="341" t="str">
        <f t="array" ref="L628">if(U628="","",XLOOKUP(U628,Master[Company],Master[Line Distance],"Unknown",0,1))</f>
        <v/>
      </c>
      <c r="M628" s="394"/>
      <c r="N628" s="341"/>
      <c r="O628" s="341"/>
      <c r="P628" s="341" t="str">
        <f t="array" ref="P628">if(U628="","",XLOOKUP(U628,Master[Company],Master[Terms],"NA",0,1))</f>
        <v/>
      </c>
      <c r="Q628" s="341" t="str">
        <f t="shared" si="14"/>
        <v/>
      </c>
      <c r="R628" s="341" t="str">
        <f t="array" ref="R628">if(U628="","",XLOOKUP(U628,Master[Company],Master[Group],"NA",0,1))</f>
        <v/>
      </c>
      <c r="S628" s="341" t="str">
        <f t="array" ref="S628">if(U628="","",XLOOKUP(U628,Master[Company],Master[Loading Location],"NA",0,1))</f>
        <v/>
      </c>
      <c r="T628" s="341" t="str">
        <f t="array" ref="T628">if(U628="","",XLOOKUP(U628,Master[Company],Master[Acronym],"NA",0,1))</f>
        <v/>
      </c>
      <c r="U628" s="341"/>
      <c r="V628" s="342"/>
      <c r="W628" s="342"/>
      <c r="X628" s="341"/>
      <c r="Y628" s="341" t="str">
        <f t="shared" si="11"/>
        <v/>
      </c>
      <c r="Z628" s="341"/>
      <c r="AA628" s="341"/>
      <c r="AB628" s="341"/>
      <c r="AC628" s="401"/>
      <c r="AD628" s="563"/>
      <c r="AE628" s="564"/>
      <c r="AF628" s="564"/>
      <c r="AG628" s="564"/>
      <c r="AH628" s="564"/>
      <c r="AI628" s="564"/>
      <c r="AJ628" s="564"/>
      <c r="AK628" s="565"/>
      <c r="AL628" s="564"/>
      <c r="AM628" s="564"/>
      <c r="AN628" s="564"/>
      <c r="AO628" s="564"/>
      <c r="AP628" s="564"/>
      <c r="AQ628" s="564"/>
      <c r="AR628" s="564"/>
      <c r="AS628" s="564"/>
      <c r="AT628" s="394"/>
      <c r="AU628" s="306"/>
      <c r="AV628" s="306"/>
      <c r="AW628" s="394"/>
      <c r="AX628" s="401"/>
      <c r="AY628" s="341"/>
      <c r="AZ628" s="341"/>
      <c r="BA628" s="341"/>
      <c r="BB628" s="341"/>
      <c r="BC628" s="393"/>
      <c r="BD628" s="341"/>
      <c r="BE628" s="341"/>
      <c r="BF628" s="341"/>
      <c r="BG628" s="402"/>
      <c r="BH628" s="403"/>
      <c r="BI628" s="405"/>
      <c r="BJ628" s="405"/>
      <c r="BK628" s="405"/>
      <c r="BL628" s="405"/>
      <c r="BM628" s="514"/>
    </row>
    <row r="629" ht="18.75" customHeight="1">
      <c r="A629" s="336" t="str">
        <f t="shared" si="12"/>
        <v/>
      </c>
      <c r="B629" s="506"/>
      <c r="C629" s="559"/>
      <c r="D629" s="560" t="str">
        <f t="shared" si="13"/>
        <v/>
      </c>
      <c r="E629" s="401"/>
      <c r="F629" s="394"/>
      <c r="G629" s="341" t="str">
        <f t="array" ref="G629">IF(C629="","",XLOOKUP(C629,'Master Data'!K:K,'Master Data'!N:N,"Input in Master Data",0,1))</f>
        <v/>
      </c>
      <c r="H629" s="341" t="str">
        <f t="array" ref="H629">IF(C629="","",XLOOKUP(C629,'Master Data'!K:K,'Master Data'!O:O,"Input in Master Data",0,1))</f>
        <v/>
      </c>
      <c r="I629" s="341" t="str">
        <f t="array" ref="I629">if(U629="","",XLOOKUP(U629,Master[Company],Master[Blow],"Unknown",0,1))</f>
        <v/>
      </c>
      <c r="J629" s="341" t="str">
        <f t="array" ref="J629">if(U629="","",XLOOKUP(U629,Master[Company],Master[Pigging],"Unknown",0,1))</f>
        <v/>
      </c>
      <c r="K629" s="341" t="str">
        <f t="array" ref="K629">if(U629="","",XLOOKUP(U629,Master[Company],Master[Load Method],"Unknown",0,1))</f>
        <v/>
      </c>
      <c r="L629" s="341" t="str">
        <f t="array" ref="L629">if(U629="","",XLOOKUP(U629,Master[Company],Master[Line Distance],"Unknown",0,1))</f>
        <v/>
      </c>
      <c r="M629" s="394"/>
      <c r="N629" s="341"/>
      <c r="O629" s="341"/>
      <c r="P629" s="341" t="str">
        <f t="array" ref="P629">if(U629="","",XLOOKUP(U629,Master[Company],Master[Terms],"NA",0,1))</f>
        <v/>
      </c>
      <c r="Q629" s="341" t="str">
        <f t="shared" si="14"/>
        <v/>
      </c>
      <c r="R629" s="341" t="str">
        <f t="array" ref="R629">if(U629="","",XLOOKUP(U629,Master[Company],Master[Group],"NA",0,1))</f>
        <v/>
      </c>
      <c r="S629" s="341" t="str">
        <f t="array" ref="S629">if(U629="","",XLOOKUP(U629,Master[Company],Master[Loading Location],"NA",0,1))</f>
        <v/>
      </c>
      <c r="T629" s="341" t="str">
        <f t="array" ref="T629">if(U629="","",XLOOKUP(U629,Master[Company],Master[Acronym],"NA",0,1))</f>
        <v/>
      </c>
      <c r="U629" s="341"/>
      <c r="V629" s="342"/>
      <c r="W629" s="342"/>
      <c r="X629" s="341"/>
      <c r="Y629" s="341" t="str">
        <f t="shared" si="11"/>
        <v/>
      </c>
      <c r="Z629" s="341"/>
      <c r="AA629" s="341"/>
      <c r="AB629" s="341"/>
      <c r="AC629" s="401"/>
      <c r="AD629" s="563"/>
      <c r="AE629" s="564"/>
      <c r="AF629" s="564"/>
      <c r="AG629" s="564"/>
      <c r="AH629" s="564"/>
      <c r="AI629" s="564"/>
      <c r="AJ629" s="564"/>
      <c r="AK629" s="565"/>
      <c r="AL629" s="564"/>
      <c r="AM629" s="564"/>
      <c r="AN629" s="564"/>
      <c r="AO629" s="564"/>
      <c r="AP629" s="564"/>
      <c r="AQ629" s="564"/>
      <c r="AR629" s="564"/>
      <c r="AS629" s="564"/>
      <c r="AT629" s="394"/>
      <c r="AU629" s="306"/>
      <c r="AV629" s="306"/>
      <c r="AW629" s="394"/>
      <c r="AX629" s="401"/>
      <c r="AY629" s="341"/>
      <c r="AZ629" s="341"/>
      <c r="BA629" s="341"/>
      <c r="BB629" s="341"/>
      <c r="BC629" s="393"/>
      <c r="BD629" s="341"/>
      <c r="BE629" s="341"/>
      <c r="BF629" s="341"/>
      <c r="BG629" s="402"/>
      <c r="BH629" s="403"/>
      <c r="BI629" s="405"/>
      <c r="BJ629" s="405"/>
      <c r="BK629" s="405"/>
      <c r="BL629" s="405"/>
      <c r="BM629" s="514"/>
    </row>
    <row r="630" ht="18.75" customHeight="1">
      <c r="A630" s="336" t="str">
        <f t="shared" si="12"/>
        <v/>
      </c>
      <c r="B630" s="506"/>
      <c r="C630" s="559"/>
      <c r="D630" s="560" t="str">
        <f t="shared" si="13"/>
        <v/>
      </c>
      <c r="E630" s="401"/>
      <c r="F630" s="394"/>
      <c r="G630" s="341" t="str">
        <f t="array" ref="G630">IF(C630="","",XLOOKUP(C630,'Master Data'!K:K,'Master Data'!N:N,"Input in Master Data",0,1))</f>
        <v/>
      </c>
      <c r="H630" s="341" t="str">
        <f t="array" ref="H630">IF(C630="","",XLOOKUP(C630,'Master Data'!K:K,'Master Data'!O:O,"Input in Master Data",0,1))</f>
        <v/>
      </c>
      <c r="I630" s="341" t="str">
        <f t="array" ref="I630">if(U630="","",XLOOKUP(U630,Master[Company],Master[Blow],"Unknown",0,1))</f>
        <v/>
      </c>
      <c r="J630" s="341" t="str">
        <f t="array" ref="J630">if(U630="","",XLOOKUP(U630,Master[Company],Master[Pigging],"Unknown",0,1))</f>
        <v/>
      </c>
      <c r="K630" s="341" t="str">
        <f t="array" ref="K630">if(U630="","",XLOOKUP(U630,Master[Company],Master[Load Method],"Unknown",0,1))</f>
        <v/>
      </c>
      <c r="L630" s="341" t="str">
        <f t="array" ref="L630">if(U630="","",XLOOKUP(U630,Master[Company],Master[Line Distance],"Unknown",0,1))</f>
        <v/>
      </c>
      <c r="M630" s="394"/>
      <c r="N630" s="341"/>
      <c r="O630" s="341"/>
      <c r="P630" s="341" t="str">
        <f t="array" ref="P630">if(U630="","",XLOOKUP(U630,Master[Company],Master[Terms],"NA",0,1))</f>
        <v/>
      </c>
      <c r="Q630" s="341" t="str">
        <f t="shared" si="14"/>
        <v/>
      </c>
      <c r="R630" s="341" t="str">
        <f t="array" ref="R630">if(U630="","",XLOOKUP(U630,Master[Company],Master[Group],"NA",0,1))</f>
        <v/>
      </c>
      <c r="S630" s="341" t="str">
        <f t="array" ref="S630">if(U630="","",XLOOKUP(U630,Master[Company],Master[Loading Location],"NA",0,1))</f>
        <v/>
      </c>
      <c r="T630" s="341" t="str">
        <f t="array" ref="T630">if(U630="","",XLOOKUP(U630,Master[Company],Master[Acronym],"NA",0,1))</f>
        <v/>
      </c>
      <c r="U630" s="341"/>
      <c r="V630" s="342"/>
      <c r="W630" s="342"/>
      <c r="X630" s="341"/>
      <c r="Y630" s="341" t="str">
        <f t="shared" si="11"/>
        <v/>
      </c>
      <c r="Z630" s="341"/>
      <c r="AA630" s="341"/>
      <c r="AB630" s="341"/>
      <c r="AC630" s="401"/>
      <c r="AD630" s="563"/>
      <c r="AE630" s="564"/>
      <c r="AF630" s="564"/>
      <c r="AG630" s="564"/>
      <c r="AH630" s="564"/>
      <c r="AI630" s="564"/>
      <c r="AJ630" s="564"/>
      <c r="AK630" s="565"/>
      <c r="AL630" s="564"/>
      <c r="AM630" s="564"/>
      <c r="AN630" s="564"/>
      <c r="AO630" s="564"/>
      <c r="AP630" s="564"/>
      <c r="AQ630" s="564"/>
      <c r="AR630" s="564"/>
      <c r="AS630" s="564"/>
      <c r="AT630" s="394"/>
      <c r="AU630" s="306"/>
      <c r="AV630" s="306"/>
      <c r="AW630" s="394"/>
      <c r="AX630" s="401"/>
      <c r="AY630" s="341"/>
      <c r="AZ630" s="341"/>
      <c r="BA630" s="341"/>
      <c r="BB630" s="341"/>
      <c r="BC630" s="393"/>
      <c r="BD630" s="341"/>
      <c r="BE630" s="341"/>
      <c r="BF630" s="341"/>
      <c r="BG630" s="402"/>
      <c r="BH630" s="403"/>
      <c r="BI630" s="405"/>
      <c r="BJ630" s="405"/>
      <c r="BK630" s="405"/>
      <c r="BL630" s="405"/>
      <c r="BM630" s="514"/>
    </row>
    <row r="631" ht="18.75" customHeight="1">
      <c r="A631" s="336" t="str">
        <f t="shared" si="12"/>
        <v/>
      </c>
      <c r="B631" s="506"/>
      <c r="C631" s="559"/>
      <c r="D631" s="560" t="str">
        <f t="shared" si="13"/>
        <v/>
      </c>
      <c r="E631" s="401"/>
      <c r="F631" s="394"/>
      <c r="G631" s="341" t="str">
        <f t="array" ref="G631">IF(C631="","",XLOOKUP(C631,'Master Data'!K:K,'Master Data'!N:N,"Input in Master Data",0,1))</f>
        <v/>
      </c>
      <c r="H631" s="341" t="str">
        <f t="array" ref="H631">IF(C631="","",XLOOKUP(C631,'Master Data'!K:K,'Master Data'!O:O,"Input in Master Data",0,1))</f>
        <v/>
      </c>
      <c r="I631" s="341" t="str">
        <f t="array" ref="I631">if(U631="","",XLOOKUP(U631,Master[Company],Master[Blow],"Unknown",0,1))</f>
        <v/>
      </c>
      <c r="J631" s="341" t="str">
        <f t="array" ref="J631">if(U631="","",XLOOKUP(U631,Master[Company],Master[Pigging],"Unknown",0,1))</f>
        <v/>
      </c>
      <c r="K631" s="341" t="str">
        <f t="array" ref="K631">if(U631="","",XLOOKUP(U631,Master[Company],Master[Load Method],"Unknown",0,1))</f>
        <v/>
      </c>
      <c r="L631" s="341" t="str">
        <f t="array" ref="L631">if(U631="","",XLOOKUP(U631,Master[Company],Master[Line Distance],"Unknown",0,1))</f>
        <v/>
      </c>
      <c r="M631" s="394"/>
      <c r="N631" s="341"/>
      <c r="O631" s="341"/>
      <c r="P631" s="341" t="str">
        <f t="array" ref="P631">if(U631="","",XLOOKUP(U631,Master[Company],Master[Terms],"NA",0,1))</f>
        <v/>
      </c>
      <c r="Q631" s="341" t="str">
        <f t="shared" si="14"/>
        <v/>
      </c>
      <c r="R631" s="341" t="str">
        <f t="array" ref="R631">if(U631="","",XLOOKUP(U631,Master[Company],Master[Group],"NA",0,1))</f>
        <v/>
      </c>
      <c r="S631" s="341" t="str">
        <f t="array" ref="S631">if(U631="","",XLOOKUP(U631,Master[Company],Master[Loading Location],"NA",0,1))</f>
        <v/>
      </c>
      <c r="T631" s="341" t="str">
        <f t="array" ref="T631">if(U631="","",XLOOKUP(U631,Master[Company],Master[Acronym],"NA",0,1))</f>
        <v/>
      </c>
      <c r="U631" s="341"/>
      <c r="V631" s="342"/>
      <c r="W631" s="342"/>
      <c r="X631" s="341"/>
      <c r="Y631" s="341" t="str">
        <f t="shared" si="11"/>
        <v/>
      </c>
      <c r="Z631" s="341"/>
      <c r="AA631" s="341"/>
      <c r="AB631" s="341"/>
      <c r="AC631" s="401"/>
      <c r="AD631" s="563"/>
      <c r="AE631" s="564"/>
      <c r="AF631" s="564"/>
      <c r="AG631" s="564"/>
      <c r="AH631" s="564"/>
      <c r="AI631" s="564"/>
      <c r="AJ631" s="564"/>
      <c r="AK631" s="565"/>
      <c r="AL631" s="564"/>
      <c r="AM631" s="564"/>
      <c r="AN631" s="564"/>
      <c r="AO631" s="564"/>
      <c r="AP631" s="564"/>
      <c r="AQ631" s="564"/>
      <c r="AR631" s="564"/>
      <c r="AS631" s="564"/>
      <c r="AT631" s="394"/>
      <c r="AU631" s="306"/>
      <c r="AV631" s="306"/>
      <c r="AW631" s="394"/>
      <c r="AX631" s="401"/>
      <c r="AY631" s="341"/>
      <c r="AZ631" s="341"/>
      <c r="BA631" s="341"/>
      <c r="BB631" s="341"/>
      <c r="BC631" s="393"/>
      <c r="BD631" s="341"/>
      <c r="BE631" s="341"/>
      <c r="BF631" s="341"/>
      <c r="BG631" s="402"/>
      <c r="BH631" s="403"/>
      <c r="BI631" s="405"/>
      <c r="BJ631" s="405"/>
      <c r="BK631" s="405"/>
      <c r="BL631" s="405"/>
      <c r="BM631" s="514"/>
    </row>
    <row r="632" ht="18.75" customHeight="1">
      <c r="A632" s="336" t="str">
        <f t="shared" si="12"/>
        <v/>
      </c>
      <c r="B632" s="506"/>
      <c r="C632" s="559"/>
      <c r="D632" s="560" t="str">
        <f t="shared" si="13"/>
        <v/>
      </c>
      <c r="E632" s="401"/>
      <c r="F632" s="394"/>
      <c r="G632" s="341" t="str">
        <f t="array" ref="G632">IF(C632="","",XLOOKUP(C632,'Master Data'!K:K,'Master Data'!N:N,"Input in Master Data",0,1))</f>
        <v/>
      </c>
      <c r="H632" s="341" t="str">
        <f t="array" ref="H632">IF(C632="","",XLOOKUP(C632,'Master Data'!K:K,'Master Data'!O:O,"Input in Master Data",0,1))</f>
        <v/>
      </c>
      <c r="I632" s="341" t="str">
        <f t="array" ref="I632">if(U632="","",XLOOKUP(U632,Master[Company],Master[Blow],"Unknown",0,1))</f>
        <v/>
      </c>
      <c r="J632" s="341" t="str">
        <f t="array" ref="J632">if(U632="","",XLOOKUP(U632,Master[Company],Master[Pigging],"Unknown",0,1))</f>
        <v/>
      </c>
      <c r="K632" s="341" t="str">
        <f t="array" ref="K632">if(U632="","",XLOOKUP(U632,Master[Company],Master[Load Method],"Unknown",0,1))</f>
        <v/>
      </c>
      <c r="L632" s="341" t="str">
        <f t="array" ref="L632">if(U632="","",XLOOKUP(U632,Master[Company],Master[Line Distance],"Unknown",0,1))</f>
        <v/>
      </c>
      <c r="M632" s="394"/>
      <c r="N632" s="341"/>
      <c r="O632" s="341"/>
      <c r="P632" s="341" t="str">
        <f t="array" ref="P632">if(U632="","",XLOOKUP(U632,Master[Company],Master[Terms],"NA",0,1))</f>
        <v/>
      </c>
      <c r="Q632" s="341" t="str">
        <f t="shared" si="14"/>
        <v/>
      </c>
      <c r="R632" s="341" t="str">
        <f t="array" ref="R632">if(U632="","",XLOOKUP(U632,Master[Company],Master[Group],"NA",0,1))</f>
        <v/>
      </c>
      <c r="S632" s="341" t="str">
        <f t="array" ref="S632">if(U632="","",XLOOKUP(U632,Master[Company],Master[Loading Location],"NA",0,1))</f>
        <v/>
      </c>
      <c r="T632" s="341" t="str">
        <f t="array" ref="T632">if(U632="","",XLOOKUP(U632,Master[Company],Master[Acronym],"NA",0,1))</f>
        <v/>
      </c>
      <c r="U632" s="341"/>
      <c r="V632" s="342"/>
      <c r="W632" s="342"/>
      <c r="X632" s="341"/>
      <c r="Y632" s="341" t="str">
        <f t="shared" si="11"/>
        <v/>
      </c>
      <c r="Z632" s="341"/>
      <c r="AA632" s="341"/>
      <c r="AB632" s="341"/>
      <c r="AC632" s="401"/>
      <c r="AD632" s="563"/>
      <c r="AE632" s="564"/>
      <c r="AF632" s="564"/>
      <c r="AG632" s="564"/>
      <c r="AH632" s="564"/>
      <c r="AI632" s="564"/>
      <c r="AJ632" s="564"/>
      <c r="AK632" s="565"/>
      <c r="AL632" s="564"/>
      <c r="AM632" s="564"/>
      <c r="AN632" s="564"/>
      <c r="AO632" s="564"/>
      <c r="AP632" s="564"/>
      <c r="AQ632" s="564"/>
      <c r="AR632" s="564"/>
      <c r="AS632" s="564"/>
      <c r="AT632" s="394"/>
      <c r="AU632" s="306"/>
      <c r="AV632" s="306"/>
      <c r="AW632" s="394"/>
      <c r="AX632" s="401"/>
      <c r="AY632" s="341"/>
      <c r="AZ632" s="341"/>
      <c r="BA632" s="341"/>
      <c r="BB632" s="341"/>
      <c r="BC632" s="393"/>
      <c r="BD632" s="341"/>
      <c r="BE632" s="341"/>
      <c r="BF632" s="341"/>
      <c r="BG632" s="402"/>
      <c r="BH632" s="403"/>
      <c r="BI632" s="405"/>
      <c r="BJ632" s="405"/>
      <c r="BK632" s="405"/>
      <c r="BL632" s="405"/>
      <c r="BM632" s="514"/>
    </row>
    <row r="633" ht="18.75" customHeight="1">
      <c r="A633" s="336" t="str">
        <f t="shared" si="12"/>
        <v/>
      </c>
      <c r="B633" s="506"/>
      <c r="C633" s="559"/>
      <c r="D633" s="560" t="str">
        <f t="shared" si="13"/>
        <v/>
      </c>
      <c r="E633" s="401"/>
      <c r="F633" s="394"/>
      <c r="G633" s="341" t="str">
        <f t="array" ref="G633">IF(C633="","",XLOOKUP(C633,'Master Data'!K:K,'Master Data'!N:N,"Input in Master Data",0,1))</f>
        <v/>
      </c>
      <c r="H633" s="341" t="str">
        <f t="array" ref="H633">IF(C633="","",XLOOKUP(C633,'Master Data'!K:K,'Master Data'!O:O,"Input in Master Data",0,1))</f>
        <v/>
      </c>
      <c r="I633" s="341" t="str">
        <f t="array" ref="I633">if(U633="","",XLOOKUP(U633,Master[Company],Master[Blow],"Unknown",0,1))</f>
        <v/>
      </c>
      <c r="J633" s="341" t="str">
        <f t="array" ref="J633">if(U633="","",XLOOKUP(U633,Master[Company],Master[Pigging],"Unknown",0,1))</f>
        <v/>
      </c>
      <c r="K633" s="341" t="str">
        <f t="array" ref="K633">if(U633="","",XLOOKUP(U633,Master[Company],Master[Load Method],"Unknown",0,1))</f>
        <v/>
      </c>
      <c r="L633" s="341" t="str">
        <f t="array" ref="L633">if(U633="","",XLOOKUP(U633,Master[Company],Master[Line Distance],"Unknown",0,1))</f>
        <v/>
      </c>
      <c r="M633" s="394"/>
      <c r="N633" s="341"/>
      <c r="O633" s="341"/>
      <c r="P633" s="341" t="str">
        <f t="array" ref="P633">if(U633="","",XLOOKUP(U633,Master[Company],Master[Terms],"NA",0,1))</f>
        <v/>
      </c>
      <c r="Q633" s="341" t="str">
        <f t="shared" si="14"/>
        <v/>
      </c>
      <c r="R633" s="341" t="str">
        <f t="array" ref="R633">if(U633="","",XLOOKUP(U633,Master[Company],Master[Group],"NA",0,1))</f>
        <v/>
      </c>
      <c r="S633" s="341" t="str">
        <f t="array" ref="S633">if(U633="","",XLOOKUP(U633,Master[Company],Master[Loading Location],"NA",0,1))</f>
        <v/>
      </c>
      <c r="T633" s="341" t="str">
        <f t="array" ref="T633">if(U633="","",XLOOKUP(U633,Master[Company],Master[Acronym],"NA",0,1))</f>
        <v/>
      </c>
      <c r="U633" s="341"/>
      <c r="V633" s="342"/>
      <c r="W633" s="342"/>
      <c r="X633" s="341"/>
      <c r="Y633" s="341" t="str">
        <f t="shared" si="11"/>
        <v/>
      </c>
      <c r="Z633" s="341"/>
      <c r="AA633" s="341"/>
      <c r="AB633" s="341"/>
      <c r="AC633" s="401"/>
      <c r="AD633" s="563"/>
      <c r="AE633" s="564"/>
      <c r="AF633" s="564"/>
      <c r="AG633" s="564"/>
      <c r="AH633" s="564"/>
      <c r="AI633" s="564"/>
      <c r="AJ633" s="564"/>
      <c r="AK633" s="565"/>
      <c r="AL633" s="564"/>
      <c r="AM633" s="564"/>
      <c r="AN633" s="564"/>
      <c r="AO633" s="564"/>
      <c r="AP633" s="564"/>
      <c r="AQ633" s="564"/>
      <c r="AR633" s="564"/>
      <c r="AS633" s="564"/>
      <c r="AT633" s="394"/>
      <c r="AU633" s="306"/>
      <c r="AV633" s="306"/>
      <c r="AW633" s="394"/>
      <c r="AX633" s="401"/>
      <c r="AY633" s="341"/>
      <c r="AZ633" s="341"/>
      <c r="BA633" s="341"/>
      <c r="BB633" s="341"/>
      <c r="BC633" s="393"/>
      <c r="BD633" s="341"/>
      <c r="BE633" s="341"/>
      <c r="BF633" s="341"/>
      <c r="BG633" s="402"/>
      <c r="BH633" s="403"/>
      <c r="BI633" s="405"/>
      <c r="BJ633" s="405"/>
      <c r="BK633" s="405"/>
      <c r="BL633" s="405"/>
      <c r="BM633" s="514"/>
    </row>
    <row r="634" ht="18.75" customHeight="1">
      <c r="A634" s="336" t="str">
        <f t="shared" si="12"/>
        <v/>
      </c>
      <c r="B634" s="506"/>
      <c r="C634" s="559"/>
      <c r="D634" s="560" t="str">
        <f t="shared" si="13"/>
        <v/>
      </c>
      <c r="E634" s="401"/>
      <c r="F634" s="394"/>
      <c r="G634" s="341" t="str">
        <f t="array" ref="G634">IF(C634="","",XLOOKUP(C634,'Master Data'!K:K,'Master Data'!N:N,"Input in Master Data",0,1))</f>
        <v/>
      </c>
      <c r="H634" s="341" t="str">
        <f t="array" ref="H634">IF(C634="","",XLOOKUP(C634,'Master Data'!K:K,'Master Data'!O:O,"Input in Master Data",0,1))</f>
        <v/>
      </c>
      <c r="I634" s="341" t="str">
        <f t="array" ref="I634">if(U634="","",XLOOKUP(U634,Master[Company],Master[Blow],"Unknown",0,1))</f>
        <v/>
      </c>
      <c r="J634" s="341" t="str">
        <f t="array" ref="J634">if(U634="","",XLOOKUP(U634,Master[Company],Master[Pigging],"Unknown",0,1))</f>
        <v/>
      </c>
      <c r="K634" s="341" t="str">
        <f t="array" ref="K634">if(U634="","",XLOOKUP(U634,Master[Company],Master[Load Method],"Unknown",0,1))</f>
        <v/>
      </c>
      <c r="L634" s="341" t="str">
        <f t="array" ref="L634">if(U634="","",XLOOKUP(U634,Master[Company],Master[Line Distance],"Unknown",0,1))</f>
        <v/>
      </c>
      <c r="M634" s="394"/>
      <c r="N634" s="341"/>
      <c r="O634" s="341"/>
      <c r="P634" s="341" t="str">
        <f t="array" ref="P634">if(U634="","",XLOOKUP(U634,Master[Company],Master[Terms],"NA",0,1))</f>
        <v/>
      </c>
      <c r="Q634" s="341" t="str">
        <f t="shared" si="14"/>
        <v/>
      </c>
      <c r="R634" s="341" t="str">
        <f t="array" ref="R634">if(U634="","",XLOOKUP(U634,Master[Company],Master[Group],"NA",0,1))</f>
        <v/>
      </c>
      <c r="S634" s="341" t="str">
        <f t="array" ref="S634">if(U634="","",XLOOKUP(U634,Master[Company],Master[Loading Location],"NA",0,1))</f>
        <v/>
      </c>
      <c r="T634" s="341" t="str">
        <f t="array" ref="T634">if(U634="","",XLOOKUP(U634,Master[Company],Master[Acronym],"NA",0,1))</f>
        <v/>
      </c>
      <c r="U634" s="341"/>
      <c r="V634" s="342"/>
      <c r="W634" s="342"/>
      <c r="X634" s="341"/>
      <c r="Y634" s="341" t="str">
        <f t="shared" si="11"/>
        <v/>
      </c>
      <c r="Z634" s="341"/>
      <c r="AA634" s="341"/>
      <c r="AB634" s="341"/>
      <c r="AC634" s="401"/>
      <c r="AD634" s="563"/>
      <c r="AE634" s="564"/>
      <c r="AF634" s="564"/>
      <c r="AG634" s="564"/>
      <c r="AH634" s="564"/>
      <c r="AI634" s="564"/>
      <c r="AJ634" s="564"/>
      <c r="AK634" s="565"/>
      <c r="AL634" s="564"/>
      <c r="AM634" s="564"/>
      <c r="AN634" s="564"/>
      <c r="AO634" s="564"/>
      <c r="AP634" s="564"/>
      <c r="AQ634" s="564"/>
      <c r="AR634" s="564"/>
      <c r="AS634" s="564"/>
      <c r="AT634" s="394"/>
      <c r="AU634" s="306"/>
      <c r="AV634" s="306"/>
      <c r="AW634" s="394"/>
      <c r="AX634" s="401"/>
      <c r="AY634" s="341"/>
      <c r="AZ634" s="341"/>
      <c r="BA634" s="341"/>
      <c r="BB634" s="341"/>
      <c r="BC634" s="393"/>
      <c r="BD634" s="341"/>
      <c r="BE634" s="341"/>
      <c r="BF634" s="341"/>
      <c r="BG634" s="402"/>
      <c r="BH634" s="403"/>
      <c r="BI634" s="405"/>
      <c r="BJ634" s="405"/>
      <c r="BK634" s="405"/>
      <c r="BL634" s="405"/>
      <c r="BM634" s="514"/>
    </row>
    <row r="635" ht="18.75" customHeight="1">
      <c r="A635" s="336" t="str">
        <f t="shared" si="12"/>
        <v/>
      </c>
      <c r="B635" s="506"/>
      <c r="C635" s="559"/>
      <c r="D635" s="560" t="str">
        <f t="shared" si="13"/>
        <v/>
      </c>
      <c r="E635" s="401"/>
      <c r="F635" s="394"/>
      <c r="G635" s="341" t="str">
        <f t="array" ref="G635">IF(C635="","",XLOOKUP(C635,'Master Data'!K:K,'Master Data'!N:N,"Input in Master Data",0,1))</f>
        <v/>
      </c>
      <c r="H635" s="341" t="str">
        <f t="array" ref="H635">IF(C635="","",XLOOKUP(C635,'Master Data'!K:K,'Master Data'!O:O,"Input in Master Data",0,1))</f>
        <v/>
      </c>
      <c r="I635" s="341" t="str">
        <f t="array" ref="I635">if(U635="","",XLOOKUP(U635,Master[Company],Master[Blow],"Unknown",0,1))</f>
        <v/>
      </c>
      <c r="J635" s="341" t="str">
        <f t="array" ref="J635">if(U635="","",XLOOKUP(U635,Master[Company],Master[Pigging],"Unknown",0,1))</f>
        <v/>
      </c>
      <c r="K635" s="341" t="str">
        <f t="array" ref="K635">if(U635="","",XLOOKUP(U635,Master[Company],Master[Load Method],"Unknown",0,1))</f>
        <v/>
      </c>
      <c r="L635" s="341" t="str">
        <f t="array" ref="L635">if(U635="","",XLOOKUP(U635,Master[Company],Master[Line Distance],"Unknown",0,1))</f>
        <v/>
      </c>
      <c r="M635" s="394"/>
      <c r="N635" s="341"/>
      <c r="O635" s="341"/>
      <c r="P635" s="341" t="str">
        <f t="array" ref="P635">if(U635="","",XLOOKUP(U635,Master[Company],Master[Terms],"NA",0,1))</f>
        <v/>
      </c>
      <c r="Q635" s="341" t="str">
        <f t="shared" si="14"/>
        <v/>
      </c>
      <c r="R635" s="341" t="str">
        <f t="array" ref="R635">if(U635="","",XLOOKUP(U635,Master[Company],Master[Group],"NA",0,1))</f>
        <v/>
      </c>
      <c r="S635" s="341" t="str">
        <f t="array" ref="S635">if(U635="","",XLOOKUP(U635,Master[Company],Master[Loading Location],"NA",0,1))</f>
        <v/>
      </c>
      <c r="T635" s="341" t="str">
        <f t="array" ref="T635">if(U635="","",XLOOKUP(U635,Master[Company],Master[Acronym],"NA",0,1))</f>
        <v/>
      </c>
      <c r="U635" s="341"/>
      <c r="V635" s="342"/>
      <c r="W635" s="342"/>
      <c r="X635" s="341"/>
      <c r="Y635" s="341" t="str">
        <f t="shared" si="11"/>
        <v/>
      </c>
      <c r="Z635" s="341"/>
      <c r="AA635" s="341"/>
      <c r="AB635" s="341"/>
      <c r="AC635" s="401"/>
      <c r="AD635" s="563"/>
      <c r="AE635" s="564"/>
      <c r="AF635" s="564"/>
      <c r="AG635" s="564"/>
      <c r="AH635" s="564"/>
      <c r="AI635" s="564"/>
      <c r="AJ635" s="564"/>
      <c r="AK635" s="565"/>
      <c r="AL635" s="564"/>
      <c r="AM635" s="564"/>
      <c r="AN635" s="564"/>
      <c r="AO635" s="564"/>
      <c r="AP635" s="564"/>
      <c r="AQ635" s="564"/>
      <c r="AR635" s="564"/>
      <c r="AS635" s="564"/>
      <c r="AT635" s="394"/>
      <c r="AU635" s="306"/>
      <c r="AV635" s="306"/>
      <c r="AW635" s="394"/>
      <c r="AX635" s="401"/>
      <c r="AY635" s="341"/>
      <c r="AZ635" s="341"/>
      <c r="BA635" s="341"/>
      <c r="BB635" s="341"/>
      <c r="BC635" s="393"/>
      <c r="BD635" s="341"/>
      <c r="BE635" s="341"/>
      <c r="BF635" s="341"/>
      <c r="BG635" s="402"/>
      <c r="BH635" s="403"/>
      <c r="BI635" s="405"/>
      <c r="BJ635" s="405"/>
      <c r="BK635" s="405"/>
      <c r="BL635" s="405"/>
      <c r="BM635" s="514"/>
    </row>
    <row r="636" ht="18.75" customHeight="1">
      <c r="A636" s="336" t="str">
        <f t="shared" si="12"/>
        <v/>
      </c>
      <c r="B636" s="506"/>
      <c r="C636" s="559"/>
      <c r="D636" s="560" t="str">
        <f t="shared" si="13"/>
        <v/>
      </c>
      <c r="E636" s="401"/>
      <c r="F636" s="394"/>
      <c r="G636" s="341" t="str">
        <f t="array" ref="G636">IF(C636="","",XLOOKUP(C636,'Master Data'!K:K,'Master Data'!N:N,"Input in Master Data",0,1))</f>
        <v/>
      </c>
      <c r="H636" s="341" t="str">
        <f t="array" ref="H636">IF(C636="","",XLOOKUP(C636,'Master Data'!K:K,'Master Data'!O:O,"Input in Master Data",0,1))</f>
        <v/>
      </c>
      <c r="I636" s="341" t="str">
        <f t="array" ref="I636">if(U636="","",XLOOKUP(U636,Master[Company],Master[Blow],"Unknown",0,1))</f>
        <v/>
      </c>
      <c r="J636" s="341" t="str">
        <f t="array" ref="J636">if(U636="","",XLOOKUP(U636,Master[Company],Master[Pigging],"Unknown",0,1))</f>
        <v/>
      </c>
      <c r="K636" s="341" t="str">
        <f t="array" ref="K636">if(U636="","",XLOOKUP(U636,Master[Company],Master[Load Method],"Unknown",0,1))</f>
        <v/>
      </c>
      <c r="L636" s="341" t="str">
        <f t="array" ref="L636">if(U636="","",XLOOKUP(U636,Master[Company],Master[Line Distance],"Unknown",0,1))</f>
        <v/>
      </c>
      <c r="M636" s="394"/>
      <c r="N636" s="341"/>
      <c r="O636" s="341"/>
      <c r="P636" s="341" t="str">
        <f t="array" ref="P636">if(U636="","",XLOOKUP(U636,Master[Company],Master[Terms],"NA",0,1))</f>
        <v/>
      </c>
      <c r="Q636" s="341" t="str">
        <f t="shared" si="14"/>
        <v/>
      </c>
      <c r="R636" s="341" t="str">
        <f t="array" ref="R636">if(U636="","",XLOOKUP(U636,Master[Company],Master[Group],"NA",0,1))</f>
        <v/>
      </c>
      <c r="S636" s="341" t="str">
        <f t="array" ref="S636">if(U636="","",XLOOKUP(U636,Master[Company],Master[Loading Location],"NA",0,1))</f>
        <v/>
      </c>
      <c r="T636" s="341" t="str">
        <f t="array" ref="T636">if(U636="","",XLOOKUP(U636,Master[Company],Master[Acronym],"NA",0,1))</f>
        <v/>
      </c>
      <c r="U636" s="341"/>
      <c r="V636" s="342"/>
      <c r="W636" s="342"/>
      <c r="X636" s="341"/>
      <c r="Y636" s="341" t="str">
        <f t="shared" si="11"/>
        <v/>
      </c>
      <c r="Z636" s="341"/>
      <c r="AA636" s="341"/>
      <c r="AB636" s="341"/>
      <c r="AC636" s="401"/>
      <c r="AD636" s="563"/>
      <c r="AE636" s="564"/>
      <c r="AF636" s="564"/>
      <c r="AG636" s="564"/>
      <c r="AH636" s="564"/>
      <c r="AI636" s="564"/>
      <c r="AJ636" s="564"/>
      <c r="AK636" s="565"/>
      <c r="AL636" s="564"/>
      <c r="AM636" s="564"/>
      <c r="AN636" s="564"/>
      <c r="AO636" s="564"/>
      <c r="AP636" s="564"/>
      <c r="AQ636" s="564"/>
      <c r="AR636" s="564"/>
      <c r="AS636" s="564"/>
      <c r="AT636" s="394"/>
      <c r="AU636" s="306"/>
      <c r="AV636" s="306"/>
      <c r="AW636" s="394"/>
      <c r="AX636" s="401"/>
      <c r="AY636" s="341"/>
      <c r="AZ636" s="341"/>
      <c r="BA636" s="341"/>
      <c r="BB636" s="341"/>
      <c r="BC636" s="393"/>
      <c r="BD636" s="341"/>
      <c r="BE636" s="341"/>
      <c r="BF636" s="341"/>
      <c r="BG636" s="402"/>
      <c r="BH636" s="403"/>
      <c r="BI636" s="405"/>
      <c r="BJ636" s="405"/>
      <c r="BK636" s="405"/>
      <c r="BL636" s="405"/>
      <c r="BM636" s="514"/>
    </row>
    <row r="637" ht="18.75" customHeight="1">
      <c r="A637" s="336" t="str">
        <f t="shared" si="12"/>
        <v/>
      </c>
      <c r="B637" s="506"/>
      <c r="C637" s="559"/>
      <c r="D637" s="560" t="str">
        <f t="shared" si="13"/>
        <v/>
      </c>
      <c r="E637" s="401"/>
      <c r="F637" s="394"/>
      <c r="G637" s="341" t="str">
        <f t="array" ref="G637">IF(C637="","",XLOOKUP(C637,'Master Data'!K:K,'Master Data'!N:N,"Input in Master Data",0,1))</f>
        <v/>
      </c>
      <c r="H637" s="341" t="str">
        <f t="array" ref="H637">IF(C637="","",XLOOKUP(C637,'Master Data'!K:K,'Master Data'!O:O,"Input in Master Data",0,1))</f>
        <v/>
      </c>
      <c r="I637" s="341" t="str">
        <f t="array" ref="I637">if(U637="","",XLOOKUP(U637,Master[Company],Master[Blow],"Unknown",0,1))</f>
        <v/>
      </c>
      <c r="J637" s="341" t="str">
        <f t="array" ref="J637">if(U637="","",XLOOKUP(U637,Master[Company],Master[Pigging],"Unknown",0,1))</f>
        <v/>
      </c>
      <c r="K637" s="341" t="str">
        <f t="array" ref="K637">if(U637="","",XLOOKUP(U637,Master[Company],Master[Load Method],"Unknown",0,1))</f>
        <v/>
      </c>
      <c r="L637" s="341" t="str">
        <f t="array" ref="L637">if(U637="","",XLOOKUP(U637,Master[Company],Master[Line Distance],"Unknown",0,1))</f>
        <v/>
      </c>
      <c r="M637" s="394"/>
      <c r="N637" s="341"/>
      <c r="O637" s="341"/>
      <c r="P637" s="341" t="str">
        <f t="array" ref="P637">if(U637="","",XLOOKUP(U637,Master[Company],Master[Terms],"NA",0,1))</f>
        <v/>
      </c>
      <c r="Q637" s="341" t="str">
        <f t="shared" si="14"/>
        <v/>
      </c>
      <c r="R637" s="341" t="str">
        <f t="array" ref="R637">if(U637="","",XLOOKUP(U637,Master[Company],Master[Group],"NA",0,1))</f>
        <v/>
      </c>
      <c r="S637" s="341" t="str">
        <f t="array" ref="S637">if(U637="","",XLOOKUP(U637,Master[Company],Master[Loading Location],"NA",0,1))</f>
        <v/>
      </c>
      <c r="T637" s="341" t="str">
        <f t="array" ref="T637">if(U637="","",XLOOKUP(U637,Master[Company],Master[Acronym],"NA",0,1))</f>
        <v/>
      </c>
      <c r="U637" s="341"/>
      <c r="V637" s="342"/>
      <c r="W637" s="342"/>
      <c r="X637" s="341"/>
      <c r="Y637" s="341" t="str">
        <f t="shared" si="11"/>
        <v/>
      </c>
      <c r="Z637" s="341"/>
      <c r="AA637" s="341"/>
      <c r="AB637" s="341"/>
      <c r="AC637" s="401"/>
      <c r="AD637" s="563"/>
      <c r="AE637" s="564"/>
      <c r="AF637" s="564"/>
      <c r="AG637" s="564"/>
      <c r="AH637" s="564"/>
      <c r="AI637" s="564"/>
      <c r="AJ637" s="564"/>
      <c r="AK637" s="565"/>
      <c r="AL637" s="564"/>
      <c r="AM637" s="564"/>
      <c r="AN637" s="564"/>
      <c r="AO637" s="564"/>
      <c r="AP637" s="564"/>
      <c r="AQ637" s="564"/>
      <c r="AR637" s="564"/>
      <c r="AS637" s="564"/>
      <c r="AT637" s="394"/>
      <c r="AU637" s="306"/>
      <c r="AV637" s="306"/>
      <c r="AW637" s="394"/>
      <c r="AX637" s="401"/>
      <c r="AY637" s="341"/>
      <c r="AZ637" s="341"/>
      <c r="BA637" s="341"/>
      <c r="BB637" s="341"/>
      <c r="BC637" s="393"/>
      <c r="BD637" s="341"/>
      <c r="BE637" s="341"/>
      <c r="BF637" s="341"/>
      <c r="BG637" s="402"/>
      <c r="BH637" s="403"/>
      <c r="BI637" s="405"/>
      <c r="BJ637" s="405"/>
      <c r="BK637" s="405"/>
      <c r="BL637" s="405"/>
      <c r="BM637" s="514"/>
    </row>
    <row r="638" ht="18.75" customHeight="1">
      <c r="A638" s="336" t="str">
        <f t="shared" si="12"/>
        <v/>
      </c>
      <c r="B638" s="506"/>
      <c r="C638" s="559"/>
      <c r="D638" s="560" t="str">
        <f t="shared" si="13"/>
        <v/>
      </c>
      <c r="E638" s="401"/>
      <c r="F638" s="394"/>
      <c r="G638" s="341" t="str">
        <f t="array" ref="G638">IF(C638="","",XLOOKUP(C638,'Master Data'!K:K,'Master Data'!N:N,"Input in Master Data",0,1))</f>
        <v/>
      </c>
      <c r="H638" s="341" t="str">
        <f t="array" ref="H638">IF(C638="","",XLOOKUP(C638,'Master Data'!K:K,'Master Data'!O:O,"Input in Master Data",0,1))</f>
        <v/>
      </c>
      <c r="I638" s="341" t="str">
        <f t="array" ref="I638">if(U638="","",XLOOKUP(U638,Master[Company],Master[Blow],"Unknown",0,1))</f>
        <v/>
      </c>
      <c r="J638" s="341" t="str">
        <f t="array" ref="J638">if(U638="","",XLOOKUP(U638,Master[Company],Master[Pigging],"Unknown",0,1))</f>
        <v/>
      </c>
      <c r="K638" s="341" t="str">
        <f t="array" ref="K638">if(U638="","",XLOOKUP(U638,Master[Company],Master[Load Method],"Unknown",0,1))</f>
        <v/>
      </c>
      <c r="L638" s="341" t="str">
        <f t="array" ref="L638">if(U638="","",XLOOKUP(U638,Master[Company],Master[Line Distance],"Unknown",0,1))</f>
        <v/>
      </c>
      <c r="M638" s="394"/>
      <c r="N638" s="341"/>
      <c r="O638" s="341"/>
      <c r="P638" s="341" t="str">
        <f t="array" ref="P638">if(U638="","",XLOOKUP(U638,Master[Company],Master[Terms],"NA",0,1))</f>
        <v/>
      </c>
      <c r="Q638" s="341" t="str">
        <f t="shared" si="14"/>
        <v/>
      </c>
      <c r="R638" s="341" t="str">
        <f t="array" ref="R638">if(U638="","",XLOOKUP(U638,Master[Company],Master[Group],"NA",0,1))</f>
        <v/>
      </c>
      <c r="S638" s="341" t="str">
        <f t="array" ref="S638">if(U638="","",XLOOKUP(U638,Master[Company],Master[Loading Location],"NA",0,1))</f>
        <v/>
      </c>
      <c r="T638" s="341" t="str">
        <f t="array" ref="T638">if(U638="","",XLOOKUP(U638,Master[Company],Master[Acronym],"NA",0,1))</f>
        <v/>
      </c>
      <c r="U638" s="341"/>
      <c r="V638" s="342"/>
      <c r="W638" s="342"/>
      <c r="X638" s="341"/>
      <c r="Y638" s="341" t="str">
        <f t="shared" si="11"/>
        <v/>
      </c>
      <c r="Z638" s="341"/>
      <c r="AA638" s="341"/>
      <c r="AB638" s="341"/>
      <c r="AC638" s="401"/>
      <c r="AD638" s="563"/>
      <c r="AE638" s="564"/>
      <c r="AF638" s="564"/>
      <c r="AG638" s="564"/>
      <c r="AH638" s="564"/>
      <c r="AI638" s="564"/>
      <c r="AJ638" s="564"/>
      <c r="AK638" s="565"/>
      <c r="AL638" s="564"/>
      <c r="AM638" s="564"/>
      <c r="AN638" s="564"/>
      <c r="AO638" s="564"/>
      <c r="AP638" s="564"/>
      <c r="AQ638" s="564"/>
      <c r="AR638" s="564"/>
      <c r="AS638" s="564"/>
      <c r="AT638" s="394"/>
      <c r="AU638" s="306"/>
      <c r="AV638" s="306"/>
      <c r="AW638" s="394"/>
      <c r="AX638" s="401"/>
      <c r="AY638" s="341"/>
      <c r="AZ638" s="341"/>
      <c r="BA638" s="341"/>
      <c r="BB638" s="341"/>
      <c r="BC638" s="393"/>
      <c r="BD638" s="341"/>
      <c r="BE638" s="341"/>
      <c r="BF638" s="341"/>
      <c r="BG638" s="402"/>
      <c r="BH638" s="403"/>
      <c r="BI638" s="405"/>
      <c r="BJ638" s="405"/>
      <c r="BK638" s="405"/>
      <c r="BL638" s="405"/>
      <c r="BM638" s="514"/>
    </row>
    <row r="639" ht="18.75" customHeight="1">
      <c r="A639" s="336" t="str">
        <f t="shared" si="12"/>
        <v/>
      </c>
      <c r="B639" s="506"/>
      <c r="C639" s="559"/>
      <c r="D639" s="560" t="str">
        <f t="shared" si="13"/>
        <v/>
      </c>
      <c r="E639" s="401"/>
      <c r="F639" s="394"/>
      <c r="G639" s="341" t="str">
        <f t="array" ref="G639">IF(C639="","",XLOOKUP(C639,'Master Data'!K:K,'Master Data'!N:N,"Input in Master Data",0,1))</f>
        <v/>
      </c>
      <c r="H639" s="341" t="str">
        <f t="array" ref="H639">IF(C639="","",XLOOKUP(C639,'Master Data'!K:K,'Master Data'!O:O,"Input in Master Data",0,1))</f>
        <v/>
      </c>
      <c r="I639" s="341" t="str">
        <f t="array" ref="I639">if(U639="","",XLOOKUP(U639,Master[Company],Master[Blow],"Unknown",0,1))</f>
        <v/>
      </c>
      <c r="J639" s="341" t="str">
        <f t="array" ref="J639">if(U639="","",XLOOKUP(U639,Master[Company],Master[Pigging],"Unknown",0,1))</f>
        <v/>
      </c>
      <c r="K639" s="341" t="str">
        <f t="array" ref="K639">if(U639="","",XLOOKUP(U639,Master[Company],Master[Load Method],"Unknown",0,1))</f>
        <v/>
      </c>
      <c r="L639" s="341" t="str">
        <f t="array" ref="L639">if(U639="","",XLOOKUP(U639,Master[Company],Master[Line Distance],"Unknown",0,1))</f>
        <v/>
      </c>
      <c r="M639" s="394"/>
      <c r="N639" s="341"/>
      <c r="O639" s="341"/>
      <c r="P639" s="341" t="str">
        <f t="array" ref="P639">if(U639="","",XLOOKUP(U639,Master[Company],Master[Terms],"NA",0,1))</f>
        <v/>
      </c>
      <c r="Q639" s="341" t="str">
        <f t="shared" si="14"/>
        <v/>
      </c>
      <c r="R639" s="341" t="str">
        <f t="array" ref="R639">if(U639="","",XLOOKUP(U639,Master[Company],Master[Group],"NA",0,1))</f>
        <v/>
      </c>
      <c r="S639" s="341" t="str">
        <f t="array" ref="S639">if(U639="","",XLOOKUP(U639,Master[Company],Master[Loading Location],"NA",0,1))</f>
        <v/>
      </c>
      <c r="T639" s="341" t="str">
        <f t="array" ref="T639">if(U639="","",XLOOKUP(U639,Master[Company],Master[Acronym],"NA",0,1))</f>
        <v/>
      </c>
      <c r="U639" s="341"/>
      <c r="V639" s="342"/>
      <c r="W639" s="342"/>
      <c r="X639" s="341"/>
      <c r="Y639" s="341" t="str">
        <f t="shared" si="11"/>
        <v/>
      </c>
      <c r="Z639" s="341"/>
      <c r="AA639" s="341"/>
      <c r="AB639" s="341"/>
      <c r="AC639" s="401"/>
      <c r="AD639" s="563"/>
      <c r="AE639" s="564"/>
      <c r="AF639" s="564"/>
      <c r="AG639" s="564"/>
      <c r="AH639" s="564"/>
      <c r="AI639" s="564"/>
      <c r="AJ639" s="564"/>
      <c r="AK639" s="565"/>
      <c r="AL639" s="564"/>
      <c r="AM639" s="564"/>
      <c r="AN639" s="564"/>
      <c r="AO639" s="564"/>
      <c r="AP639" s="564"/>
      <c r="AQ639" s="564"/>
      <c r="AR639" s="564"/>
      <c r="AS639" s="564"/>
      <c r="AT639" s="394"/>
      <c r="AU639" s="306"/>
      <c r="AV639" s="306"/>
      <c r="AW639" s="394"/>
      <c r="AX639" s="401"/>
      <c r="AY639" s="341"/>
      <c r="AZ639" s="341"/>
      <c r="BA639" s="341"/>
      <c r="BB639" s="341"/>
      <c r="BC639" s="393"/>
      <c r="BD639" s="341"/>
      <c r="BE639" s="341"/>
      <c r="BF639" s="341"/>
      <c r="BG639" s="402"/>
      <c r="BH639" s="403"/>
      <c r="BI639" s="405"/>
      <c r="BJ639" s="405"/>
      <c r="BK639" s="405"/>
      <c r="BL639" s="405"/>
      <c r="BM639" s="514"/>
    </row>
    <row r="640" ht="18.75" customHeight="1">
      <c r="A640" s="336" t="str">
        <f t="shared" si="12"/>
        <v/>
      </c>
      <c r="B640" s="506"/>
      <c r="C640" s="559"/>
      <c r="D640" s="560" t="str">
        <f t="shared" si="13"/>
        <v/>
      </c>
      <c r="E640" s="401"/>
      <c r="F640" s="394"/>
      <c r="G640" s="341" t="str">
        <f t="array" ref="G640">IF(C640="","",XLOOKUP(C640,'Master Data'!K:K,'Master Data'!N:N,"Input in Master Data",0,1))</f>
        <v/>
      </c>
      <c r="H640" s="341" t="str">
        <f t="array" ref="H640">IF(C640="","",XLOOKUP(C640,'Master Data'!K:K,'Master Data'!O:O,"Input in Master Data",0,1))</f>
        <v/>
      </c>
      <c r="I640" s="341" t="str">
        <f t="array" ref="I640">if(U640="","",XLOOKUP(U640,Master[Company],Master[Blow],"Unknown",0,1))</f>
        <v/>
      </c>
      <c r="J640" s="341" t="str">
        <f t="array" ref="J640">if(U640="","",XLOOKUP(U640,Master[Company],Master[Pigging],"Unknown",0,1))</f>
        <v/>
      </c>
      <c r="K640" s="341" t="str">
        <f t="array" ref="K640">if(U640="","",XLOOKUP(U640,Master[Company],Master[Load Method],"Unknown",0,1))</f>
        <v/>
      </c>
      <c r="L640" s="341" t="str">
        <f t="array" ref="L640">if(U640="","",XLOOKUP(U640,Master[Company],Master[Line Distance],"Unknown",0,1))</f>
        <v/>
      </c>
      <c r="M640" s="394"/>
      <c r="N640" s="341"/>
      <c r="O640" s="341"/>
      <c r="P640" s="341" t="str">
        <f t="array" ref="P640">if(U640="","",XLOOKUP(U640,Master[Company],Master[Terms],"NA",0,1))</f>
        <v/>
      </c>
      <c r="Q640" s="341" t="str">
        <f t="shared" si="14"/>
        <v/>
      </c>
      <c r="R640" s="341" t="str">
        <f t="array" ref="R640">if(U640="","",XLOOKUP(U640,Master[Company],Master[Group],"NA",0,1))</f>
        <v/>
      </c>
      <c r="S640" s="341" t="str">
        <f t="array" ref="S640">if(U640="","",XLOOKUP(U640,Master[Company],Master[Loading Location],"NA",0,1))</f>
        <v/>
      </c>
      <c r="T640" s="341" t="str">
        <f t="array" ref="T640">if(U640="","",XLOOKUP(U640,Master[Company],Master[Acronym],"NA",0,1))</f>
        <v/>
      </c>
      <c r="U640" s="341"/>
      <c r="V640" s="342"/>
      <c r="W640" s="342"/>
      <c r="X640" s="341"/>
      <c r="Y640" s="341" t="str">
        <f t="shared" si="11"/>
        <v/>
      </c>
      <c r="Z640" s="341"/>
      <c r="AA640" s="341"/>
      <c r="AB640" s="341"/>
      <c r="AC640" s="401"/>
      <c r="AD640" s="563"/>
      <c r="AE640" s="564"/>
      <c r="AF640" s="564"/>
      <c r="AG640" s="564"/>
      <c r="AH640" s="564"/>
      <c r="AI640" s="564"/>
      <c r="AJ640" s="564"/>
      <c r="AK640" s="565"/>
      <c r="AL640" s="564"/>
      <c r="AM640" s="564"/>
      <c r="AN640" s="564"/>
      <c r="AO640" s="564"/>
      <c r="AP640" s="564"/>
      <c r="AQ640" s="564"/>
      <c r="AR640" s="564"/>
      <c r="AS640" s="564"/>
      <c r="AT640" s="394"/>
      <c r="AU640" s="306"/>
      <c r="AV640" s="306"/>
      <c r="AW640" s="394"/>
      <c r="AX640" s="401"/>
      <c r="AY640" s="341"/>
      <c r="AZ640" s="341"/>
      <c r="BA640" s="341"/>
      <c r="BB640" s="341"/>
      <c r="BC640" s="393"/>
      <c r="BD640" s="341"/>
      <c r="BE640" s="341"/>
      <c r="BF640" s="341"/>
      <c r="BG640" s="402"/>
      <c r="BH640" s="403"/>
      <c r="BI640" s="405"/>
      <c r="BJ640" s="405"/>
      <c r="BK640" s="405"/>
      <c r="BL640" s="405"/>
      <c r="BM640" s="514"/>
    </row>
    <row r="641" ht="18.75" customHeight="1">
      <c r="A641" s="336" t="str">
        <f t="shared" si="12"/>
        <v/>
      </c>
      <c r="B641" s="506"/>
      <c r="C641" s="559"/>
      <c r="D641" s="560" t="str">
        <f t="shared" si="13"/>
        <v/>
      </c>
      <c r="E641" s="401"/>
      <c r="F641" s="394"/>
      <c r="G641" s="341" t="str">
        <f t="array" ref="G641">IF(C641="","",XLOOKUP(C641,'Master Data'!K:K,'Master Data'!N:N,"Input in Master Data",0,1))</f>
        <v/>
      </c>
      <c r="H641" s="341" t="str">
        <f t="array" ref="H641">IF(C641="","",XLOOKUP(C641,'Master Data'!K:K,'Master Data'!O:O,"Input in Master Data",0,1))</f>
        <v/>
      </c>
      <c r="I641" s="341" t="str">
        <f t="array" ref="I641">if(U641="","",XLOOKUP(U641,Master[Company],Master[Blow],"Unknown",0,1))</f>
        <v/>
      </c>
      <c r="J641" s="341" t="str">
        <f t="array" ref="J641">if(U641="","",XLOOKUP(U641,Master[Company],Master[Pigging],"Unknown",0,1))</f>
        <v/>
      </c>
      <c r="K641" s="341" t="str">
        <f t="array" ref="K641">if(U641="","",XLOOKUP(U641,Master[Company],Master[Load Method],"Unknown",0,1))</f>
        <v/>
      </c>
      <c r="L641" s="341" t="str">
        <f t="array" ref="L641">if(U641="","",XLOOKUP(U641,Master[Company],Master[Line Distance],"Unknown",0,1))</f>
        <v/>
      </c>
      <c r="M641" s="394"/>
      <c r="N641" s="341"/>
      <c r="O641" s="341"/>
      <c r="P641" s="341" t="str">
        <f t="array" ref="P641">if(U641="","",XLOOKUP(U641,Master[Company],Master[Terms],"NA",0,1))</f>
        <v/>
      </c>
      <c r="Q641" s="341" t="str">
        <f t="shared" si="14"/>
        <v/>
      </c>
      <c r="R641" s="341" t="str">
        <f t="array" ref="R641">if(U641="","",XLOOKUP(U641,Master[Company],Master[Group],"NA",0,1))</f>
        <v/>
      </c>
      <c r="S641" s="341" t="str">
        <f t="array" ref="S641">if(U641="","",XLOOKUP(U641,Master[Company],Master[Loading Location],"NA",0,1))</f>
        <v/>
      </c>
      <c r="T641" s="341" t="str">
        <f t="array" ref="T641">if(U641="","",XLOOKUP(U641,Master[Company],Master[Acronym],"NA",0,1))</f>
        <v/>
      </c>
      <c r="U641" s="341"/>
      <c r="V641" s="342"/>
      <c r="W641" s="342"/>
      <c r="X641" s="341"/>
      <c r="Y641" s="341" t="str">
        <f t="shared" si="11"/>
        <v/>
      </c>
      <c r="Z641" s="341"/>
      <c r="AA641" s="341"/>
      <c r="AB641" s="341"/>
      <c r="AC641" s="401"/>
      <c r="AD641" s="563"/>
      <c r="AE641" s="564"/>
      <c r="AF641" s="564"/>
      <c r="AG641" s="564"/>
      <c r="AH641" s="564"/>
      <c r="AI641" s="564"/>
      <c r="AJ641" s="564"/>
      <c r="AK641" s="565"/>
      <c r="AL641" s="564"/>
      <c r="AM641" s="564"/>
      <c r="AN641" s="564"/>
      <c r="AO641" s="564"/>
      <c r="AP641" s="564"/>
      <c r="AQ641" s="564"/>
      <c r="AR641" s="564"/>
      <c r="AS641" s="564"/>
      <c r="AT641" s="394"/>
      <c r="AU641" s="306"/>
      <c r="AV641" s="306"/>
      <c r="AW641" s="394"/>
      <c r="AX641" s="401"/>
      <c r="AY641" s="341"/>
      <c r="AZ641" s="341"/>
      <c r="BA641" s="341"/>
      <c r="BB641" s="341"/>
      <c r="BC641" s="393"/>
      <c r="BD641" s="341"/>
      <c r="BE641" s="341"/>
      <c r="BF641" s="341"/>
      <c r="BG641" s="402"/>
      <c r="BH641" s="403"/>
      <c r="BI641" s="405"/>
      <c r="BJ641" s="405"/>
      <c r="BK641" s="405"/>
      <c r="BL641" s="405"/>
      <c r="BM641" s="514"/>
    </row>
    <row r="642" ht="18.75" customHeight="1">
      <c r="A642" s="336" t="str">
        <f t="shared" si="12"/>
        <v/>
      </c>
      <c r="B642" s="506"/>
      <c r="C642" s="559"/>
      <c r="D642" s="560" t="str">
        <f t="shared" si="13"/>
        <v/>
      </c>
      <c r="E642" s="401"/>
      <c r="F642" s="394"/>
      <c r="G642" s="341" t="str">
        <f t="array" ref="G642">IF(C642="","",XLOOKUP(C642,'Master Data'!K:K,'Master Data'!N:N,"Input in Master Data",0,1))</f>
        <v/>
      </c>
      <c r="H642" s="341" t="str">
        <f t="array" ref="H642">IF(C642="","",XLOOKUP(C642,'Master Data'!K:K,'Master Data'!O:O,"Input in Master Data",0,1))</f>
        <v/>
      </c>
      <c r="I642" s="341" t="str">
        <f t="array" ref="I642">if(U642="","",XLOOKUP(U642,Master[Company],Master[Blow],"Unknown",0,1))</f>
        <v/>
      </c>
      <c r="J642" s="341" t="str">
        <f t="array" ref="J642">if(U642="","",XLOOKUP(U642,Master[Company],Master[Pigging],"Unknown",0,1))</f>
        <v/>
      </c>
      <c r="K642" s="341" t="str">
        <f t="array" ref="K642">if(U642="","",XLOOKUP(U642,Master[Company],Master[Load Method],"Unknown",0,1))</f>
        <v/>
      </c>
      <c r="L642" s="341" t="str">
        <f t="array" ref="L642">if(U642="","",XLOOKUP(U642,Master[Company],Master[Line Distance],"Unknown",0,1))</f>
        <v/>
      </c>
      <c r="M642" s="394"/>
      <c r="N642" s="341"/>
      <c r="O642" s="341"/>
      <c r="P642" s="341" t="str">
        <f t="array" ref="P642">if(U642="","",XLOOKUP(U642,Master[Company],Master[Terms],"NA",0,1))</f>
        <v/>
      </c>
      <c r="Q642" s="341" t="str">
        <f t="shared" si="14"/>
        <v/>
      </c>
      <c r="R642" s="341" t="str">
        <f t="array" ref="R642">if(U642="","",XLOOKUP(U642,Master[Company],Master[Group],"NA",0,1))</f>
        <v/>
      </c>
      <c r="S642" s="341" t="str">
        <f t="array" ref="S642">if(U642="","",XLOOKUP(U642,Master[Company],Master[Loading Location],"NA",0,1))</f>
        <v/>
      </c>
      <c r="T642" s="341" t="str">
        <f t="array" ref="T642">if(U642="","",XLOOKUP(U642,Master[Company],Master[Acronym],"NA",0,1))</f>
        <v/>
      </c>
      <c r="U642" s="341"/>
      <c r="V642" s="342"/>
      <c r="W642" s="342"/>
      <c r="X642" s="341"/>
      <c r="Y642" s="341" t="str">
        <f t="shared" si="11"/>
        <v/>
      </c>
      <c r="Z642" s="341"/>
      <c r="AA642" s="341"/>
      <c r="AB642" s="341"/>
      <c r="AC642" s="401"/>
      <c r="AD642" s="563"/>
      <c r="AE642" s="564"/>
      <c r="AF642" s="564"/>
      <c r="AG642" s="564"/>
      <c r="AH642" s="564"/>
      <c r="AI642" s="564"/>
      <c r="AJ642" s="564"/>
      <c r="AK642" s="565"/>
      <c r="AL642" s="564"/>
      <c r="AM642" s="564"/>
      <c r="AN642" s="564"/>
      <c r="AO642" s="564"/>
      <c r="AP642" s="564"/>
      <c r="AQ642" s="564"/>
      <c r="AR642" s="564"/>
      <c r="AS642" s="564"/>
      <c r="AT642" s="394"/>
      <c r="AU642" s="306"/>
      <c r="AV642" s="306"/>
      <c r="AW642" s="394"/>
      <c r="AX642" s="401"/>
      <c r="AY642" s="341"/>
      <c r="AZ642" s="341"/>
      <c r="BA642" s="341"/>
      <c r="BB642" s="341"/>
      <c r="BC642" s="393"/>
      <c r="BD642" s="341"/>
      <c r="BE642" s="341"/>
      <c r="BF642" s="341"/>
      <c r="BG642" s="402"/>
      <c r="BH642" s="403"/>
      <c r="BI642" s="405"/>
      <c r="BJ642" s="405"/>
      <c r="BK642" s="405"/>
      <c r="BL642" s="405"/>
      <c r="BM642" s="514"/>
    </row>
    <row r="643" ht="18.75" customHeight="1">
      <c r="A643" s="336" t="str">
        <f t="shared" si="12"/>
        <v/>
      </c>
      <c r="B643" s="506"/>
      <c r="C643" s="559"/>
      <c r="D643" s="560" t="str">
        <f t="shared" si="13"/>
        <v/>
      </c>
      <c r="E643" s="401"/>
      <c r="F643" s="394"/>
      <c r="G643" s="341" t="str">
        <f t="array" ref="G643">IF(C643="","",XLOOKUP(C643,'Master Data'!K:K,'Master Data'!N:N,"Input in Master Data",0,1))</f>
        <v/>
      </c>
      <c r="H643" s="341" t="str">
        <f t="array" ref="H643">IF(C643="","",XLOOKUP(C643,'Master Data'!K:K,'Master Data'!O:O,"Input in Master Data",0,1))</f>
        <v/>
      </c>
      <c r="I643" s="341" t="str">
        <f t="array" ref="I643">if(U643="","",XLOOKUP(U643,Master[Company],Master[Blow],"Unknown",0,1))</f>
        <v/>
      </c>
      <c r="J643" s="341" t="str">
        <f t="array" ref="J643">if(U643="","",XLOOKUP(U643,Master[Company],Master[Pigging],"Unknown",0,1))</f>
        <v/>
      </c>
      <c r="K643" s="341" t="str">
        <f t="array" ref="K643">if(U643="","",XLOOKUP(U643,Master[Company],Master[Load Method],"Unknown",0,1))</f>
        <v/>
      </c>
      <c r="L643" s="341" t="str">
        <f t="array" ref="L643">if(U643="","",XLOOKUP(U643,Master[Company],Master[Line Distance],"Unknown",0,1))</f>
        <v/>
      </c>
      <c r="M643" s="394"/>
      <c r="N643" s="341"/>
      <c r="O643" s="341"/>
      <c r="P643" s="341" t="str">
        <f t="array" ref="P643">if(U643="","",XLOOKUP(U643,Master[Company],Master[Terms],"NA",0,1))</f>
        <v/>
      </c>
      <c r="Q643" s="341" t="str">
        <f t="shared" si="14"/>
        <v/>
      </c>
      <c r="R643" s="341" t="str">
        <f t="array" ref="R643">if(U643="","",XLOOKUP(U643,Master[Company],Master[Group],"NA",0,1))</f>
        <v/>
      </c>
      <c r="S643" s="341" t="str">
        <f t="array" ref="S643">if(U643="","",XLOOKUP(U643,Master[Company],Master[Loading Location],"NA",0,1))</f>
        <v/>
      </c>
      <c r="T643" s="341" t="str">
        <f t="array" ref="T643">if(U643="","",XLOOKUP(U643,Master[Company],Master[Acronym],"NA",0,1))</f>
        <v/>
      </c>
      <c r="U643" s="341"/>
      <c r="V643" s="342"/>
      <c r="W643" s="342"/>
      <c r="X643" s="341"/>
      <c r="Y643" s="341" t="str">
        <f t="shared" si="11"/>
        <v/>
      </c>
      <c r="Z643" s="341"/>
      <c r="AA643" s="341"/>
      <c r="AB643" s="341"/>
      <c r="AC643" s="401"/>
      <c r="AD643" s="563"/>
      <c r="AE643" s="564"/>
      <c r="AF643" s="564"/>
      <c r="AG643" s="564"/>
      <c r="AH643" s="564"/>
      <c r="AI643" s="564"/>
      <c r="AJ643" s="564"/>
      <c r="AK643" s="565"/>
      <c r="AL643" s="564"/>
      <c r="AM643" s="564"/>
      <c r="AN643" s="564"/>
      <c r="AO643" s="564"/>
      <c r="AP643" s="564"/>
      <c r="AQ643" s="564"/>
      <c r="AR643" s="564"/>
      <c r="AS643" s="564"/>
      <c r="AT643" s="394"/>
      <c r="AU643" s="306"/>
      <c r="AV643" s="306"/>
      <c r="AW643" s="394"/>
      <c r="AX643" s="401"/>
      <c r="AY643" s="341"/>
      <c r="AZ643" s="341"/>
      <c r="BA643" s="341"/>
      <c r="BB643" s="341"/>
      <c r="BC643" s="393"/>
      <c r="BD643" s="341"/>
      <c r="BE643" s="341"/>
      <c r="BF643" s="341"/>
      <c r="BG643" s="402"/>
      <c r="BH643" s="403"/>
      <c r="BI643" s="405"/>
      <c r="BJ643" s="405"/>
      <c r="BK643" s="405"/>
      <c r="BL643" s="405"/>
      <c r="BM643" s="514"/>
    </row>
    <row r="644" ht="18.75" customHeight="1">
      <c r="A644" s="336" t="str">
        <f t="shared" si="12"/>
        <v/>
      </c>
      <c r="B644" s="506"/>
      <c r="C644" s="559"/>
      <c r="D644" s="560" t="str">
        <f t="shared" si="13"/>
        <v/>
      </c>
      <c r="E644" s="401"/>
      <c r="F644" s="394"/>
      <c r="G644" s="341" t="str">
        <f t="array" ref="G644">IF(C644="","",XLOOKUP(C644,'Master Data'!K:K,'Master Data'!N:N,"Input in Master Data",0,1))</f>
        <v/>
      </c>
      <c r="H644" s="341" t="str">
        <f t="array" ref="H644">IF(C644="","",XLOOKUP(C644,'Master Data'!K:K,'Master Data'!O:O,"Input in Master Data",0,1))</f>
        <v/>
      </c>
      <c r="I644" s="341" t="str">
        <f t="array" ref="I644">if(U644="","",XLOOKUP(U644,Master[Company],Master[Blow],"Unknown",0,1))</f>
        <v/>
      </c>
      <c r="J644" s="341" t="str">
        <f t="array" ref="J644">if(U644="","",XLOOKUP(U644,Master[Company],Master[Pigging],"Unknown",0,1))</f>
        <v/>
      </c>
      <c r="K644" s="341" t="str">
        <f t="array" ref="K644">if(U644="","",XLOOKUP(U644,Master[Company],Master[Load Method],"Unknown",0,1))</f>
        <v/>
      </c>
      <c r="L644" s="341" t="str">
        <f t="array" ref="L644">if(U644="","",XLOOKUP(U644,Master[Company],Master[Line Distance],"Unknown",0,1))</f>
        <v/>
      </c>
      <c r="M644" s="394"/>
      <c r="N644" s="341"/>
      <c r="O644" s="341"/>
      <c r="P644" s="341" t="str">
        <f t="array" ref="P644">if(U644="","",XLOOKUP(U644,Master[Company],Master[Terms],"NA",0,1))</f>
        <v/>
      </c>
      <c r="Q644" s="341" t="str">
        <f t="shared" si="14"/>
        <v/>
      </c>
      <c r="R644" s="341" t="str">
        <f t="array" ref="R644">if(U644="","",XLOOKUP(U644,Master[Company],Master[Group],"NA",0,1))</f>
        <v/>
      </c>
      <c r="S644" s="341" t="str">
        <f t="array" ref="S644">if(U644="","",XLOOKUP(U644,Master[Company],Master[Loading Location],"NA",0,1))</f>
        <v/>
      </c>
      <c r="T644" s="341" t="str">
        <f t="array" ref="T644">if(U644="","",XLOOKUP(U644,Master[Company],Master[Acronym],"NA",0,1))</f>
        <v/>
      </c>
      <c r="U644" s="341"/>
      <c r="V644" s="342"/>
      <c r="W644" s="342"/>
      <c r="X644" s="341"/>
      <c r="Y644" s="341" t="str">
        <f t="shared" si="11"/>
        <v/>
      </c>
      <c r="Z644" s="341"/>
      <c r="AA644" s="341"/>
      <c r="AB644" s="341"/>
      <c r="AC644" s="401"/>
      <c r="AD644" s="563"/>
      <c r="AE644" s="564"/>
      <c r="AF644" s="564"/>
      <c r="AG644" s="564"/>
      <c r="AH644" s="564"/>
      <c r="AI644" s="564"/>
      <c r="AJ644" s="564"/>
      <c r="AK644" s="565"/>
      <c r="AL644" s="564"/>
      <c r="AM644" s="564"/>
      <c r="AN644" s="564"/>
      <c r="AO644" s="564"/>
      <c r="AP644" s="564"/>
      <c r="AQ644" s="564"/>
      <c r="AR644" s="564"/>
      <c r="AS644" s="564"/>
      <c r="AT644" s="394"/>
      <c r="AU644" s="306"/>
      <c r="AV644" s="306"/>
      <c r="AW644" s="394"/>
      <c r="AX644" s="401"/>
      <c r="AY644" s="341"/>
      <c r="AZ644" s="341"/>
      <c r="BA644" s="341"/>
      <c r="BB644" s="341"/>
      <c r="BC644" s="393"/>
      <c r="BD644" s="341"/>
      <c r="BE644" s="341"/>
      <c r="BF644" s="341"/>
      <c r="BG644" s="402"/>
      <c r="BH644" s="403"/>
      <c r="BI644" s="405"/>
      <c r="BJ644" s="405"/>
      <c r="BK644" s="405"/>
      <c r="BL644" s="405"/>
      <c r="BM644" s="514"/>
    </row>
    <row r="645" ht="18.75" customHeight="1">
      <c r="A645" s="336" t="str">
        <f t="shared" si="12"/>
        <v/>
      </c>
      <c r="B645" s="506"/>
      <c r="C645" s="559"/>
      <c r="D645" s="560" t="str">
        <f t="shared" si="13"/>
        <v/>
      </c>
      <c r="E645" s="401"/>
      <c r="F645" s="394"/>
      <c r="G645" s="341" t="str">
        <f t="array" ref="G645">IF(C645="","",XLOOKUP(C645,'Master Data'!K:K,'Master Data'!N:N,"Input in Master Data",0,1))</f>
        <v/>
      </c>
      <c r="H645" s="341" t="str">
        <f t="array" ref="H645">IF(C645="","",XLOOKUP(C645,'Master Data'!K:K,'Master Data'!O:O,"Input in Master Data",0,1))</f>
        <v/>
      </c>
      <c r="I645" s="341" t="str">
        <f t="array" ref="I645">if(U645="","",XLOOKUP(U645,Master[Company],Master[Blow],"Unknown",0,1))</f>
        <v/>
      </c>
      <c r="J645" s="341" t="str">
        <f t="array" ref="J645">if(U645="","",XLOOKUP(U645,Master[Company],Master[Pigging],"Unknown",0,1))</f>
        <v/>
      </c>
      <c r="K645" s="341" t="str">
        <f t="array" ref="K645">if(U645="","",XLOOKUP(U645,Master[Company],Master[Load Method],"Unknown",0,1))</f>
        <v/>
      </c>
      <c r="L645" s="341" t="str">
        <f t="array" ref="L645">if(U645="","",XLOOKUP(U645,Master[Company],Master[Line Distance],"Unknown",0,1))</f>
        <v/>
      </c>
      <c r="M645" s="394"/>
      <c r="N645" s="341"/>
      <c r="O645" s="341"/>
      <c r="P645" s="341" t="str">
        <f t="array" ref="P645">if(U645="","",XLOOKUP(U645,Master[Company],Master[Terms],"NA",0,1))</f>
        <v/>
      </c>
      <c r="Q645" s="341" t="str">
        <f t="shared" si="14"/>
        <v/>
      </c>
      <c r="R645" s="341" t="str">
        <f t="array" ref="R645">if(U645="","",XLOOKUP(U645,Master[Company],Master[Group],"NA",0,1))</f>
        <v/>
      </c>
      <c r="S645" s="341" t="str">
        <f t="array" ref="S645">if(U645="","",XLOOKUP(U645,Master[Company],Master[Loading Location],"NA",0,1))</f>
        <v/>
      </c>
      <c r="T645" s="341" t="str">
        <f t="array" ref="T645">if(U645="","",XLOOKUP(U645,Master[Company],Master[Acronym],"NA",0,1))</f>
        <v/>
      </c>
      <c r="U645" s="341"/>
      <c r="V645" s="342"/>
      <c r="W645" s="342"/>
      <c r="X645" s="341"/>
      <c r="Y645" s="341" t="str">
        <f t="shared" si="11"/>
        <v/>
      </c>
      <c r="Z645" s="341"/>
      <c r="AA645" s="341"/>
      <c r="AB645" s="341"/>
      <c r="AC645" s="401"/>
      <c r="AD645" s="563"/>
      <c r="AE645" s="564"/>
      <c r="AF645" s="564"/>
      <c r="AG645" s="564"/>
      <c r="AH645" s="564"/>
      <c r="AI645" s="564"/>
      <c r="AJ645" s="564"/>
      <c r="AK645" s="565"/>
      <c r="AL645" s="564"/>
      <c r="AM645" s="564"/>
      <c r="AN645" s="564"/>
      <c r="AO645" s="564"/>
      <c r="AP645" s="564"/>
      <c r="AQ645" s="564"/>
      <c r="AR645" s="564"/>
      <c r="AS645" s="564"/>
      <c r="AT645" s="394"/>
      <c r="AU645" s="306"/>
      <c r="AV645" s="306"/>
      <c r="AW645" s="394"/>
      <c r="AX645" s="401"/>
      <c r="AY645" s="341"/>
      <c r="AZ645" s="341"/>
      <c r="BA645" s="341"/>
      <c r="BB645" s="341"/>
      <c r="BC645" s="393"/>
      <c r="BD645" s="341"/>
      <c r="BE645" s="341"/>
      <c r="BF645" s="341"/>
      <c r="BG645" s="402"/>
      <c r="BH645" s="403"/>
      <c r="BI645" s="405"/>
      <c r="BJ645" s="405"/>
      <c r="BK645" s="405"/>
      <c r="BL645" s="405"/>
      <c r="BM645" s="514"/>
    </row>
    <row r="646" ht="18.75" customHeight="1">
      <c r="A646" s="336" t="str">
        <f t="shared" si="12"/>
        <v/>
      </c>
      <c r="B646" s="506"/>
      <c r="C646" s="559"/>
      <c r="D646" s="560" t="str">
        <f t="shared" si="13"/>
        <v/>
      </c>
      <c r="E646" s="401"/>
      <c r="F646" s="394"/>
      <c r="G646" s="341" t="str">
        <f t="array" ref="G646">IF(C646="","",XLOOKUP(C646,'Master Data'!K:K,'Master Data'!N:N,"Input in Master Data",0,1))</f>
        <v/>
      </c>
      <c r="H646" s="341" t="str">
        <f t="array" ref="H646">IF(C646="","",XLOOKUP(C646,'Master Data'!K:K,'Master Data'!O:O,"Input in Master Data",0,1))</f>
        <v/>
      </c>
      <c r="I646" s="341" t="str">
        <f t="array" ref="I646">if(U646="","",XLOOKUP(U646,Master[Company],Master[Blow],"Unknown",0,1))</f>
        <v/>
      </c>
      <c r="J646" s="341" t="str">
        <f t="array" ref="J646">if(U646="","",XLOOKUP(U646,Master[Company],Master[Pigging],"Unknown",0,1))</f>
        <v/>
      </c>
      <c r="K646" s="341" t="str">
        <f t="array" ref="K646">if(U646="","",XLOOKUP(U646,Master[Company],Master[Load Method],"Unknown",0,1))</f>
        <v/>
      </c>
      <c r="L646" s="341" t="str">
        <f t="array" ref="L646">if(U646="","",XLOOKUP(U646,Master[Company],Master[Line Distance],"Unknown",0,1))</f>
        <v/>
      </c>
      <c r="M646" s="394"/>
      <c r="N646" s="341"/>
      <c r="O646" s="341"/>
      <c r="P646" s="341" t="str">
        <f t="array" ref="P646">if(U646="","",XLOOKUP(U646,Master[Company],Master[Terms],"NA",0,1))</f>
        <v/>
      </c>
      <c r="Q646" s="341" t="str">
        <f t="shared" si="14"/>
        <v/>
      </c>
      <c r="R646" s="341" t="str">
        <f t="array" ref="R646">if(U646="","",XLOOKUP(U646,Master[Company],Master[Group],"NA",0,1))</f>
        <v/>
      </c>
      <c r="S646" s="341" t="str">
        <f t="array" ref="S646">if(U646="","",XLOOKUP(U646,Master[Company],Master[Loading Location],"NA",0,1))</f>
        <v/>
      </c>
      <c r="T646" s="341" t="str">
        <f t="array" ref="T646">if(U646="","",XLOOKUP(U646,Master[Company],Master[Acronym],"NA",0,1))</f>
        <v/>
      </c>
      <c r="U646" s="341"/>
      <c r="V646" s="342"/>
      <c r="W646" s="342"/>
      <c r="X646" s="341"/>
      <c r="Y646" s="341" t="str">
        <f t="shared" si="11"/>
        <v/>
      </c>
      <c r="Z646" s="341"/>
      <c r="AA646" s="341"/>
      <c r="AB646" s="341"/>
      <c r="AC646" s="401"/>
      <c r="AD646" s="563"/>
      <c r="AE646" s="564"/>
      <c r="AF646" s="564"/>
      <c r="AG646" s="564"/>
      <c r="AH646" s="564"/>
      <c r="AI646" s="564"/>
      <c r="AJ646" s="564"/>
      <c r="AK646" s="565"/>
      <c r="AL646" s="564"/>
      <c r="AM646" s="564"/>
      <c r="AN646" s="564"/>
      <c r="AO646" s="564"/>
      <c r="AP646" s="564"/>
      <c r="AQ646" s="564"/>
      <c r="AR646" s="564"/>
      <c r="AS646" s="564"/>
      <c r="AT646" s="394"/>
      <c r="AU646" s="306"/>
      <c r="AV646" s="306"/>
      <c r="AW646" s="394"/>
      <c r="AX646" s="401"/>
      <c r="AY646" s="341"/>
      <c r="AZ646" s="341"/>
      <c r="BA646" s="341"/>
      <c r="BB646" s="341"/>
      <c r="BC646" s="393"/>
      <c r="BD646" s="341"/>
      <c r="BE646" s="341"/>
      <c r="BF646" s="341"/>
      <c r="BG646" s="402"/>
      <c r="BH646" s="403"/>
      <c r="BI646" s="405"/>
      <c r="BJ646" s="405"/>
      <c r="BK646" s="405"/>
      <c r="BL646" s="405"/>
      <c r="BM646" s="514"/>
    </row>
    <row r="647" ht="18.75" customHeight="1">
      <c r="A647" s="336" t="str">
        <f t="shared" si="12"/>
        <v/>
      </c>
      <c r="B647" s="506"/>
      <c r="C647" s="559"/>
      <c r="D647" s="560" t="str">
        <f t="shared" si="13"/>
        <v/>
      </c>
      <c r="E647" s="401"/>
      <c r="F647" s="394"/>
      <c r="G647" s="341" t="str">
        <f t="array" ref="G647">IF(C647="","",XLOOKUP(C647,'Master Data'!K:K,'Master Data'!N:N,"Input in Master Data",0,1))</f>
        <v/>
      </c>
      <c r="H647" s="341" t="str">
        <f t="array" ref="H647">IF(C647="","",XLOOKUP(C647,'Master Data'!K:K,'Master Data'!O:O,"Input in Master Data",0,1))</f>
        <v/>
      </c>
      <c r="I647" s="341" t="str">
        <f t="array" ref="I647">if(U647="","",XLOOKUP(U647,Master[Company],Master[Blow],"Unknown",0,1))</f>
        <v/>
      </c>
      <c r="J647" s="341" t="str">
        <f t="array" ref="J647">if(U647="","",XLOOKUP(U647,Master[Company],Master[Pigging],"Unknown",0,1))</f>
        <v/>
      </c>
      <c r="K647" s="341" t="str">
        <f t="array" ref="K647">if(U647="","",XLOOKUP(U647,Master[Company],Master[Load Method],"Unknown",0,1))</f>
        <v/>
      </c>
      <c r="L647" s="341" t="str">
        <f t="array" ref="L647">if(U647="","",XLOOKUP(U647,Master[Company],Master[Line Distance],"Unknown",0,1))</f>
        <v/>
      </c>
      <c r="M647" s="394"/>
      <c r="N647" s="341"/>
      <c r="O647" s="341"/>
      <c r="P647" s="341" t="str">
        <f t="array" ref="P647">if(U647="","",XLOOKUP(U647,Master[Company],Master[Terms],"NA",0,1))</f>
        <v/>
      </c>
      <c r="Q647" s="341" t="str">
        <f t="shared" si="14"/>
        <v/>
      </c>
      <c r="R647" s="341" t="str">
        <f t="array" ref="R647">if(U647="","",XLOOKUP(U647,Master[Company],Master[Group],"NA",0,1))</f>
        <v/>
      </c>
      <c r="S647" s="341" t="str">
        <f t="array" ref="S647">if(U647="","",XLOOKUP(U647,Master[Company],Master[Loading Location],"NA",0,1))</f>
        <v/>
      </c>
      <c r="T647" s="341" t="str">
        <f t="array" ref="T647">if(U647="","",XLOOKUP(U647,Master[Company],Master[Acronym],"NA",0,1))</f>
        <v/>
      </c>
      <c r="U647" s="341"/>
      <c r="V647" s="342"/>
      <c r="W647" s="342"/>
      <c r="X647" s="341"/>
      <c r="Y647" s="341" t="str">
        <f t="shared" si="11"/>
        <v/>
      </c>
      <c r="Z647" s="341"/>
      <c r="AA647" s="341"/>
      <c r="AB647" s="341"/>
      <c r="AC647" s="401"/>
      <c r="AD647" s="563"/>
      <c r="AE647" s="564"/>
      <c r="AF647" s="564"/>
      <c r="AG647" s="564"/>
      <c r="AH647" s="564"/>
      <c r="AI647" s="564"/>
      <c r="AJ647" s="564"/>
      <c r="AK647" s="565"/>
      <c r="AL647" s="564"/>
      <c r="AM647" s="564"/>
      <c r="AN647" s="564"/>
      <c r="AO647" s="564"/>
      <c r="AP647" s="564"/>
      <c r="AQ647" s="564"/>
      <c r="AR647" s="564"/>
      <c r="AS647" s="564"/>
      <c r="AT647" s="394"/>
      <c r="AU647" s="306"/>
      <c r="AV647" s="306"/>
      <c r="AW647" s="394"/>
      <c r="AX647" s="401"/>
      <c r="AY647" s="341"/>
      <c r="AZ647" s="341"/>
      <c r="BA647" s="341"/>
      <c r="BB647" s="341"/>
      <c r="BC647" s="393"/>
      <c r="BD647" s="341"/>
      <c r="BE647" s="341"/>
      <c r="BF647" s="341"/>
      <c r="BG647" s="402"/>
      <c r="BH647" s="403"/>
      <c r="BI647" s="405"/>
      <c r="BJ647" s="405"/>
      <c r="BK647" s="405"/>
      <c r="BL647" s="405"/>
      <c r="BM647" s="514"/>
    </row>
    <row r="648" ht="18.75" customHeight="1">
      <c r="A648" s="336" t="str">
        <f t="shared" si="12"/>
        <v/>
      </c>
      <c r="B648" s="506"/>
      <c r="C648" s="559"/>
      <c r="D648" s="560" t="str">
        <f t="shared" si="13"/>
        <v/>
      </c>
      <c r="E648" s="401"/>
      <c r="F648" s="394"/>
      <c r="G648" s="341" t="str">
        <f t="array" ref="G648">IF(C648="","",XLOOKUP(C648,'Master Data'!K:K,'Master Data'!N:N,"Input in Master Data",0,1))</f>
        <v/>
      </c>
      <c r="H648" s="341" t="str">
        <f t="array" ref="H648">IF(C648="","",XLOOKUP(C648,'Master Data'!K:K,'Master Data'!O:O,"Input in Master Data",0,1))</f>
        <v/>
      </c>
      <c r="I648" s="341" t="str">
        <f t="array" ref="I648">if(U648="","",XLOOKUP(U648,Master[Company],Master[Blow],"Unknown",0,1))</f>
        <v/>
      </c>
      <c r="J648" s="341" t="str">
        <f t="array" ref="J648">if(U648="","",XLOOKUP(U648,Master[Company],Master[Pigging],"Unknown",0,1))</f>
        <v/>
      </c>
      <c r="K648" s="341" t="str">
        <f t="array" ref="K648">if(U648="","",XLOOKUP(U648,Master[Company],Master[Load Method],"Unknown",0,1))</f>
        <v/>
      </c>
      <c r="L648" s="341" t="str">
        <f t="array" ref="L648">if(U648="","",XLOOKUP(U648,Master[Company],Master[Line Distance],"Unknown",0,1))</f>
        <v/>
      </c>
      <c r="M648" s="394"/>
      <c r="N648" s="341"/>
      <c r="O648" s="341"/>
      <c r="P648" s="341" t="str">
        <f t="array" ref="P648">if(U648="","",XLOOKUP(U648,Master[Company],Master[Terms],"NA",0,1))</f>
        <v/>
      </c>
      <c r="Q648" s="341" t="str">
        <f t="shared" si="14"/>
        <v/>
      </c>
      <c r="R648" s="341" t="str">
        <f t="array" ref="R648">if(U648="","",XLOOKUP(U648,Master[Company],Master[Group],"NA",0,1))</f>
        <v/>
      </c>
      <c r="S648" s="341" t="str">
        <f t="array" ref="S648">if(U648="","",XLOOKUP(U648,Master[Company],Master[Loading Location],"NA",0,1))</f>
        <v/>
      </c>
      <c r="T648" s="341" t="str">
        <f t="array" ref="T648">if(U648="","",XLOOKUP(U648,Master[Company],Master[Acronym],"NA",0,1))</f>
        <v/>
      </c>
      <c r="U648" s="341"/>
      <c r="V648" s="342"/>
      <c r="W648" s="342"/>
      <c r="X648" s="341"/>
      <c r="Y648" s="341" t="str">
        <f t="shared" si="11"/>
        <v/>
      </c>
      <c r="Z648" s="341"/>
      <c r="AA648" s="341"/>
      <c r="AB648" s="341"/>
      <c r="AC648" s="401"/>
      <c r="AD648" s="563"/>
      <c r="AE648" s="564"/>
      <c r="AF648" s="564"/>
      <c r="AG648" s="564"/>
      <c r="AH648" s="564"/>
      <c r="AI648" s="564"/>
      <c r="AJ648" s="564"/>
      <c r="AK648" s="565"/>
      <c r="AL648" s="564"/>
      <c r="AM648" s="564"/>
      <c r="AN648" s="564"/>
      <c r="AO648" s="564"/>
      <c r="AP648" s="564"/>
      <c r="AQ648" s="564"/>
      <c r="AR648" s="564"/>
      <c r="AS648" s="564"/>
      <c r="AT648" s="394"/>
      <c r="AU648" s="306"/>
      <c r="AV648" s="306"/>
      <c r="AW648" s="394"/>
      <c r="AX648" s="401"/>
      <c r="AY648" s="341"/>
      <c r="AZ648" s="341"/>
      <c r="BA648" s="341"/>
      <c r="BB648" s="341"/>
      <c r="BC648" s="393"/>
      <c r="BD648" s="341"/>
      <c r="BE648" s="341"/>
      <c r="BF648" s="341"/>
      <c r="BG648" s="402"/>
      <c r="BH648" s="403"/>
      <c r="BI648" s="405"/>
      <c r="BJ648" s="405"/>
      <c r="BK648" s="405"/>
      <c r="BL648" s="405"/>
      <c r="BM648" s="514"/>
    </row>
    <row r="649" ht="18.75" customHeight="1">
      <c r="A649" s="336" t="str">
        <f t="shared" si="12"/>
        <v/>
      </c>
      <c r="B649" s="506"/>
      <c r="C649" s="559"/>
      <c r="D649" s="560" t="str">
        <f t="shared" si="13"/>
        <v/>
      </c>
      <c r="E649" s="401"/>
      <c r="F649" s="394"/>
      <c r="G649" s="341" t="str">
        <f t="array" ref="G649">IF(C649="","",XLOOKUP(C649,'Master Data'!K:K,'Master Data'!N:N,"Input in Master Data",0,1))</f>
        <v/>
      </c>
      <c r="H649" s="341" t="str">
        <f t="array" ref="H649">IF(C649="","",XLOOKUP(C649,'Master Data'!K:K,'Master Data'!O:O,"Input in Master Data",0,1))</f>
        <v/>
      </c>
      <c r="I649" s="341" t="str">
        <f t="array" ref="I649">if(U649="","",XLOOKUP(U649,Master[Company],Master[Blow],"Unknown",0,1))</f>
        <v/>
      </c>
      <c r="J649" s="341" t="str">
        <f t="array" ref="J649">if(U649="","",XLOOKUP(U649,Master[Company],Master[Pigging],"Unknown",0,1))</f>
        <v/>
      </c>
      <c r="K649" s="341" t="str">
        <f t="array" ref="K649">if(U649="","",XLOOKUP(U649,Master[Company],Master[Load Method],"Unknown",0,1))</f>
        <v/>
      </c>
      <c r="L649" s="341" t="str">
        <f t="array" ref="L649">if(U649="","",XLOOKUP(U649,Master[Company],Master[Line Distance],"Unknown",0,1))</f>
        <v/>
      </c>
      <c r="M649" s="394"/>
      <c r="N649" s="341"/>
      <c r="O649" s="341"/>
      <c r="P649" s="341" t="str">
        <f t="array" ref="P649">if(U649="","",XLOOKUP(U649,Master[Company],Master[Terms],"NA",0,1))</f>
        <v/>
      </c>
      <c r="Q649" s="341" t="str">
        <f t="shared" si="14"/>
        <v/>
      </c>
      <c r="R649" s="341" t="str">
        <f t="array" ref="R649">if(U649="","",XLOOKUP(U649,Master[Company],Master[Group],"NA",0,1))</f>
        <v/>
      </c>
      <c r="S649" s="341" t="str">
        <f t="array" ref="S649">if(U649="","",XLOOKUP(U649,Master[Company],Master[Loading Location],"NA",0,1))</f>
        <v/>
      </c>
      <c r="T649" s="341" t="str">
        <f t="array" ref="T649">if(U649="","",XLOOKUP(U649,Master[Company],Master[Acronym],"NA",0,1))</f>
        <v/>
      </c>
      <c r="U649" s="341"/>
      <c r="V649" s="342"/>
      <c r="W649" s="342"/>
      <c r="X649" s="341"/>
      <c r="Y649" s="341" t="str">
        <f t="shared" si="11"/>
        <v/>
      </c>
      <c r="Z649" s="341"/>
      <c r="AA649" s="341"/>
      <c r="AB649" s="341"/>
      <c r="AC649" s="401"/>
      <c r="AD649" s="563"/>
      <c r="AE649" s="564"/>
      <c r="AF649" s="564"/>
      <c r="AG649" s="564"/>
      <c r="AH649" s="564"/>
      <c r="AI649" s="564"/>
      <c r="AJ649" s="564"/>
      <c r="AK649" s="565"/>
      <c r="AL649" s="564"/>
      <c r="AM649" s="564"/>
      <c r="AN649" s="564"/>
      <c r="AO649" s="564"/>
      <c r="AP649" s="564"/>
      <c r="AQ649" s="564"/>
      <c r="AR649" s="564"/>
      <c r="AS649" s="564"/>
      <c r="AT649" s="394"/>
      <c r="AU649" s="306"/>
      <c r="AV649" s="306"/>
      <c r="AW649" s="394"/>
      <c r="AX649" s="401"/>
      <c r="AY649" s="341"/>
      <c r="AZ649" s="341"/>
      <c r="BA649" s="341"/>
      <c r="BB649" s="341"/>
      <c r="BC649" s="393"/>
      <c r="BD649" s="341"/>
      <c r="BE649" s="341"/>
      <c r="BF649" s="341"/>
      <c r="BG649" s="402"/>
      <c r="BH649" s="403"/>
      <c r="BI649" s="405"/>
      <c r="BJ649" s="405"/>
      <c r="BK649" s="405"/>
      <c r="BL649" s="405"/>
      <c r="BM649" s="514"/>
    </row>
    <row r="650" ht="18.75" customHeight="1">
      <c r="A650" s="336" t="str">
        <f t="shared" si="12"/>
        <v/>
      </c>
      <c r="B650" s="506"/>
      <c r="C650" s="559"/>
      <c r="D650" s="560" t="str">
        <f t="shared" si="13"/>
        <v/>
      </c>
      <c r="E650" s="401"/>
      <c r="F650" s="394"/>
      <c r="G650" s="341" t="str">
        <f t="array" ref="G650">IF(C650="","",XLOOKUP(C650,'Master Data'!K:K,'Master Data'!N:N,"Input in Master Data",0,1))</f>
        <v/>
      </c>
      <c r="H650" s="341" t="str">
        <f t="array" ref="H650">IF(C650="","",XLOOKUP(C650,'Master Data'!K:K,'Master Data'!O:O,"Input in Master Data",0,1))</f>
        <v/>
      </c>
      <c r="I650" s="341" t="str">
        <f t="array" ref="I650">if(U650="","",XLOOKUP(U650,Master[Company],Master[Blow],"Unknown",0,1))</f>
        <v/>
      </c>
      <c r="J650" s="341" t="str">
        <f t="array" ref="J650">if(U650="","",XLOOKUP(U650,Master[Company],Master[Pigging],"Unknown",0,1))</f>
        <v/>
      </c>
      <c r="K650" s="341" t="str">
        <f t="array" ref="K650">if(U650="","",XLOOKUP(U650,Master[Company],Master[Load Method],"Unknown",0,1))</f>
        <v/>
      </c>
      <c r="L650" s="341" t="str">
        <f t="array" ref="L650">if(U650="","",XLOOKUP(U650,Master[Company],Master[Line Distance],"Unknown",0,1))</f>
        <v/>
      </c>
      <c r="M650" s="394"/>
      <c r="N650" s="341"/>
      <c r="O650" s="341"/>
      <c r="P650" s="341" t="str">
        <f t="array" ref="P650">if(U650="","",XLOOKUP(U650,Master[Company],Master[Terms],"NA",0,1))</f>
        <v/>
      </c>
      <c r="Q650" s="341" t="str">
        <f t="shared" si="14"/>
        <v/>
      </c>
      <c r="R650" s="341" t="str">
        <f t="array" ref="R650">if(U650="","",XLOOKUP(U650,Master[Company],Master[Group],"NA",0,1))</f>
        <v/>
      </c>
      <c r="S650" s="341" t="str">
        <f t="array" ref="S650">if(U650="","",XLOOKUP(U650,Master[Company],Master[Loading Location],"NA",0,1))</f>
        <v/>
      </c>
      <c r="T650" s="341" t="str">
        <f t="array" ref="T650">if(U650="","",XLOOKUP(U650,Master[Company],Master[Acronym],"NA",0,1))</f>
        <v/>
      </c>
      <c r="U650" s="341"/>
      <c r="V650" s="342"/>
      <c r="W650" s="342"/>
      <c r="X650" s="341"/>
      <c r="Y650" s="341" t="str">
        <f t="shared" si="11"/>
        <v/>
      </c>
      <c r="Z650" s="341"/>
      <c r="AA650" s="341"/>
      <c r="AB650" s="341"/>
      <c r="AC650" s="401"/>
      <c r="AD650" s="563"/>
      <c r="AE650" s="564"/>
      <c r="AF650" s="564"/>
      <c r="AG650" s="564"/>
      <c r="AH650" s="564"/>
      <c r="AI650" s="564"/>
      <c r="AJ650" s="564"/>
      <c r="AK650" s="565"/>
      <c r="AL650" s="564"/>
      <c r="AM650" s="564"/>
      <c r="AN650" s="564"/>
      <c r="AO650" s="564"/>
      <c r="AP650" s="564"/>
      <c r="AQ650" s="564"/>
      <c r="AR650" s="564"/>
      <c r="AS650" s="564"/>
      <c r="AT650" s="394"/>
      <c r="AU650" s="306"/>
      <c r="AV650" s="306"/>
      <c r="AW650" s="394"/>
      <c r="AX650" s="401"/>
      <c r="AY650" s="341"/>
      <c r="AZ650" s="341"/>
      <c r="BA650" s="341"/>
      <c r="BB650" s="341"/>
      <c r="BC650" s="393"/>
      <c r="BD650" s="341"/>
      <c r="BE650" s="341"/>
      <c r="BF650" s="341"/>
      <c r="BG650" s="402"/>
      <c r="BH650" s="403"/>
      <c r="BI650" s="405"/>
      <c r="BJ650" s="405"/>
      <c r="BK650" s="405"/>
      <c r="BL650" s="405"/>
      <c r="BM650" s="514"/>
    </row>
    <row r="651" ht="18.75" customHeight="1">
      <c r="A651" s="336" t="str">
        <f t="shared" si="12"/>
        <v/>
      </c>
      <c r="B651" s="506"/>
      <c r="C651" s="559"/>
      <c r="D651" s="560" t="str">
        <f t="shared" si="13"/>
        <v/>
      </c>
      <c r="E651" s="401"/>
      <c r="F651" s="394"/>
      <c r="G651" s="341" t="str">
        <f t="array" ref="G651">IF(C651="","",XLOOKUP(C651,'Master Data'!K:K,'Master Data'!N:N,"Input in Master Data",0,1))</f>
        <v/>
      </c>
      <c r="H651" s="341" t="str">
        <f t="array" ref="H651">IF(C651="","",XLOOKUP(C651,'Master Data'!K:K,'Master Data'!O:O,"Input in Master Data",0,1))</f>
        <v/>
      </c>
      <c r="I651" s="341" t="str">
        <f t="array" ref="I651">if(U651="","",XLOOKUP(U651,Master[Company],Master[Blow],"Unknown",0,1))</f>
        <v/>
      </c>
      <c r="J651" s="341" t="str">
        <f t="array" ref="J651">if(U651="","",XLOOKUP(U651,Master[Company],Master[Pigging],"Unknown",0,1))</f>
        <v/>
      </c>
      <c r="K651" s="341" t="str">
        <f t="array" ref="K651">if(U651="","",XLOOKUP(U651,Master[Company],Master[Load Method],"Unknown",0,1))</f>
        <v/>
      </c>
      <c r="L651" s="341" t="str">
        <f t="array" ref="L651">if(U651="","",XLOOKUP(U651,Master[Company],Master[Line Distance],"Unknown",0,1))</f>
        <v/>
      </c>
      <c r="M651" s="394"/>
      <c r="N651" s="341"/>
      <c r="O651" s="341"/>
      <c r="P651" s="341" t="str">
        <f t="array" ref="P651">if(U651="","",XLOOKUP(U651,Master[Company],Master[Terms],"NA",0,1))</f>
        <v/>
      </c>
      <c r="Q651" s="341" t="str">
        <f t="shared" si="14"/>
        <v/>
      </c>
      <c r="R651" s="341" t="str">
        <f t="array" ref="R651">if(U651="","",XLOOKUP(U651,Master[Company],Master[Group],"NA",0,1))</f>
        <v/>
      </c>
      <c r="S651" s="341" t="str">
        <f t="array" ref="S651">if(U651="","",XLOOKUP(U651,Master[Company],Master[Loading Location],"NA",0,1))</f>
        <v/>
      </c>
      <c r="T651" s="341" t="str">
        <f t="array" ref="T651">if(U651="","",XLOOKUP(U651,Master[Company],Master[Acronym],"NA",0,1))</f>
        <v/>
      </c>
      <c r="U651" s="341"/>
      <c r="V651" s="342"/>
      <c r="W651" s="342"/>
      <c r="X651" s="341"/>
      <c r="Y651" s="341" t="str">
        <f t="shared" si="11"/>
        <v/>
      </c>
      <c r="Z651" s="341"/>
      <c r="AA651" s="341"/>
      <c r="AB651" s="341"/>
      <c r="AC651" s="401"/>
      <c r="AD651" s="563"/>
      <c r="AE651" s="564"/>
      <c r="AF651" s="564"/>
      <c r="AG651" s="564"/>
      <c r="AH651" s="564"/>
      <c r="AI651" s="564"/>
      <c r="AJ651" s="564"/>
      <c r="AK651" s="565"/>
      <c r="AL651" s="564"/>
      <c r="AM651" s="564"/>
      <c r="AN651" s="564"/>
      <c r="AO651" s="564"/>
      <c r="AP651" s="564"/>
      <c r="AQ651" s="564"/>
      <c r="AR651" s="564"/>
      <c r="AS651" s="564"/>
      <c r="AT651" s="394"/>
      <c r="AU651" s="306"/>
      <c r="AV651" s="306"/>
      <c r="AW651" s="394"/>
      <c r="AX651" s="401"/>
      <c r="AY651" s="341"/>
      <c r="AZ651" s="341"/>
      <c r="BA651" s="341"/>
      <c r="BB651" s="341"/>
      <c r="BC651" s="393"/>
      <c r="BD651" s="341"/>
      <c r="BE651" s="341"/>
      <c r="BF651" s="341"/>
      <c r="BG651" s="402"/>
      <c r="BH651" s="403"/>
      <c r="BI651" s="405"/>
      <c r="BJ651" s="405"/>
      <c r="BK651" s="405"/>
      <c r="BL651" s="405"/>
      <c r="BM651" s="514"/>
    </row>
    <row r="652" ht="18.75" customHeight="1">
      <c r="A652" s="336" t="str">
        <f t="shared" si="12"/>
        <v/>
      </c>
      <c r="B652" s="506"/>
      <c r="C652" s="559"/>
      <c r="D652" s="560" t="str">
        <f t="shared" si="13"/>
        <v/>
      </c>
      <c r="E652" s="401"/>
      <c r="F652" s="394"/>
      <c r="G652" s="341" t="str">
        <f t="array" ref="G652">IF(C652="","",XLOOKUP(C652,'Master Data'!K:K,'Master Data'!N:N,"Input in Master Data",0,1))</f>
        <v/>
      </c>
      <c r="H652" s="341" t="str">
        <f t="array" ref="H652">IF(C652="","",XLOOKUP(C652,'Master Data'!K:K,'Master Data'!O:O,"Input in Master Data",0,1))</f>
        <v/>
      </c>
      <c r="I652" s="341" t="str">
        <f t="array" ref="I652">if(U652="","",XLOOKUP(U652,Master[Company],Master[Blow],"Unknown",0,1))</f>
        <v/>
      </c>
      <c r="J652" s="341" t="str">
        <f t="array" ref="J652">if(U652="","",XLOOKUP(U652,Master[Company],Master[Pigging],"Unknown",0,1))</f>
        <v/>
      </c>
      <c r="K652" s="341" t="str">
        <f t="array" ref="K652">if(U652="","",XLOOKUP(U652,Master[Company],Master[Load Method],"Unknown",0,1))</f>
        <v/>
      </c>
      <c r="L652" s="341" t="str">
        <f t="array" ref="L652">if(U652="","",XLOOKUP(U652,Master[Company],Master[Line Distance],"Unknown",0,1))</f>
        <v/>
      </c>
      <c r="M652" s="394"/>
      <c r="N652" s="341"/>
      <c r="O652" s="341"/>
      <c r="P652" s="341" t="str">
        <f t="array" ref="P652">if(U652="","",XLOOKUP(U652,Master[Company],Master[Terms],"NA",0,1))</f>
        <v/>
      </c>
      <c r="Q652" s="341" t="str">
        <f t="shared" si="14"/>
        <v/>
      </c>
      <c r="R652" s="341" t="str">
        <f t="array" ref="R652">if(U652="","",XLOOKUP(U652,Master[Company],Master[Group],"NA",0,1))</f>
        <v/>
      </c>
      <c r="S652" s="341" t="str">
        <f t="array" ref="S652">if(U652="","",XLOOKUP(U652,Master[Company],Master[Loading Location],"NA",0,1))</f>
        <v/>
      </c>
      <c r="T652" s="341" t="str">
        <f t="array" ref="T652">if(U652="","",XLOOKUP(U652,Master[Company],Master[Acronym],"NA",0,1))</f>
        <v/>
      </c>
      <c r="U652" s="341"/>
      <c r="V652" s="342"/>
      <c r="W652" s="342"/>
      <c r="X652" s="341"/>
      <c r="Y652" s="341" t="str">
        <f t="shared" si="11"/>
        <v/>
      </c>
      <c r="Z652" s="341"/>
      <c r="AA652" s="341"/>
      <c r="AB652" s="341"/>
      <c r="AC652" s="401"/>
      <c r="AD652" s="563"/>
      <c r="AE652" s="564"/>
      <c r="AF652" s="564"/>
      <c r="AG652" s="564"/>
      <c r="AH652" s="564"/>
      <c r="AI652" s="564"/>
      <c r="AJ652" s="564"/>
      <c r="AK652" s="565"/>
      <c r="AL652" s="564"/>
      <c r="AM652" s="564"/>
      <c r="AN652" s="564"/>
      <c r="AO652" s="564"/>
      <c r="AP652" s="564"/>
      <c r="AQ652" s="564"/>
      <c r="AR652" s="564"/>
      <c r="AS652" s="564"/>
      <c r="AT652" s="394"/>
      <c r="AU652" s="306"/>
      <c r="AV652" s="306"/>
      <c r="AW652" s="394"/>
      <c r="AX652" s="401"/>
      <c r="AY652" s="341"/>
      <c r="AZ652" s="341"/>
      <c r="BA652" s="341"/>
      <c r="BB652" s="341"/>
      <c r="BC652" s="393"/>
      <c r="BD652" s="341"/>
      <c r="BE652" s="341"/>
      <c r="BF652" s="341"/>
      <c r="BG652" s="402"/>
      <c r="BH652" s="403"/>
      <c r="BI652" s="405"/>
      <c r="BJ652" s="405"/>
      <c r="BK652" s="405"/>
      <c r="BL652" s="405"/>
      <c r="BM652" s="514"/>
    </row>
    <row r="653" ht="18.75" customHeight="1">
      <c r="A653" s="336" t="str">
        <f t="shared" si="12"/>
        <v/>
      </c>
      <c r="B653" s="506"/>
      <c r="C653" s="559"/>
      <c r="D653" s="560" t="str">
        <f t="shared" si="13"/>
        <v/>
      </c>
      <c r="E653" s="401"/>
      <c r="F653" s="394"/>
      <c r="G653" s="341" t="str">
        <f t="array" ref="G653">IF(C653="","",XLOOKUP(C653,'Master Data'!K:K,'Master Data'!N:N,"Input in Master Data",0,1))</f>
        <v/>
      </c>
      <c r="H653" s="341" t="str">
        <f t="array" ref="H653">IF(C653="","",XLOOKUP(C653,'Master Data'!K:K,'Master Data'!O:O,"Input in Master Data",0,1))</f>
        <v/>
      </c>
      <c r="I653" s="341" t="str">
        <f t="array" ref="I653">if(U653="","",XLOOKUP(U653,Master[Company],Master[Blow],"Unknown",0,1))</f>
        <v/>
      </c>
      <c r="J653" s="341" t="str">
        <f t="array" ref="J653">if(U653="","",XLOOKUP(U653,Master[Company],Master[Pigging],"Unknown",0,1))</f>
        <v/>
      </c>
      <c r="K653" s="341" t="str">
        <f t="array" ref="K653">if(U653="","",XLOOKUP(U653,Master[Company],Master[Load Method],"Unknown",0,1))</f>
        <v/>
      </c>
      <c r="L653" s="341" t="str">
        <f t="array" ref="L653">if(U653="","",XLOOKUP(U653,Master[Company],Master[Line Distance],"Unknown",0,1))</f>
        <v/>
      </c>
      <c r="M653" s="394"/>
      <c r="N653" s="341"/>
      <c r="O653" s="341"/>
      <c r="P653" s="341" t="str">
        <f t="array" ref="P653">if(U653="","",XLOOKUP(U653,Master[Company],Master[Terms],"NA",0,1))</f>
        <v/>
      </c>
      <c r="Q653" s="341" t="str">
        <f t="shared" si="14"/>
        <v/>
      </c>
      <c r="R653" s="341" t="str">
        <f t="array" ref="R653">if(U653="","",XLOOKUP(U653,Master[Company],Master[Group],"NA",0,1))</f>
        <v/>
      </c>
      <c r="S653" s="341" t="str">
        <f t="array" ref="S653">if(U653="","",XLOOKUP(U653,Master[Company],Master[Loading Location],"NA",0,1))</f>
        <v/>
      </c>
      <c r="T653" s="341" t="str">
        <f t="array" ref="T653">if(U653="","",XLOOKUP(U653,Master[Company],Master[Acronym],"NA",0,1))</f>
        <v/>
      </c>
      <c r="U653" s="341"/>
      <c r="V653" s="342"/>
      <c r="W653" s="342"/>
      <c r="X653" s="341"/>
      <c r="Y653" s="341" t="str">
        <f t="shared" si="11"/>
        <v/>
      </c>
      <c r="Z653" s="341"/>
      <c r="AA653" s="341"/>
      <c r="AB653" s="341"/>
      <c r="AC653" s="401"/>
      <c r="AD653" s="563"/>
      <c r="AE653" s="564"/>
      <c r="AF653" s="564"/>
      <c r="AG653" s="564"/>
      <c r="AH653" s="564"/>
      <c r="AI653" s="564"/>
      <c r="AJ653" s="564"/>
      <c r="AK653" s="565"/>
      <c r="AL653" s="564"/>
      <c r="AM653" s="564"/>
      <c r="AN653" s="564"/>
      <c r="AO653" s="564"/>
      <c r="AP653" s="564"/>
      <c r="AQ653" s="564"/>
      <c r="AR653" s="564"/>
      <c r="AS653" s="564"/>
      <c r="AT653" s="394"/>
      <c r="AU653" s="306"/>
      <c r="AV653" s="306"/>
      <c r="AW653" s="394"/>
      <c r="AX653" s="401"/>
      <c r="AY653" s="341"/>
      <c r="AZ653" s="341"/>
      <c r="BA653" s="341"/>
      <c r="BB653" s="341"/>
      <c r="BC653" s="393"/>
      <c r="BD653" s="341"/>
      <c r="BE653" s="341"/>
      <c r="BF653" s="341"/>
      <c r="BG653" s="402"/>
      <c r="BH653" s="403"/>
      <c r="BI653" s="405"/>
      <c r="BJ653" s="405"/>
      <c r="BK653" s="405"/>
      <c r="BL653" s="405"/>
      <c r="BM653" s="514"/>
    </row>
    <row r="654" ht="18.75" customHeight="1">
      <c r="A654" s="336" t="str">
        <f t="shared" si="12"/>
        <v/>
      </c>
      <c r="B654" s="506"/>
      <c r="C654" s="559"/>
      <c r="D654" s="560" t="str">
        <f t="shared" si="13"/>
        <v/>
      </c>
      <c r="E654" s="401"/>
      <c r="F654" s="394"/>
      <c r="G654" s="341" t="str">
        <f t="array" ref="G654">IF(C654="","",XLOOKUP(C654,'Master Data'!K:K,'Master Data'!N:N,"Input in Master Data",0,1))</f>
        <v/>
      </c>
      <c r="H654" s="341" t="str">
        <f t="array" ref="H654">IF(C654="","",XLOOKUP(C654,'Master Data'!K:K,'Master Data'!O:O,"Input in Master Data",0,1))</f>
        <v/>
      </c>
      <c r="I654" s="341" t="str">
        <f t="array" ref="I654">if(U654="","",XLOOKUP(U654,Master[Company],Master[Blow],"Unknown",0,1))</f>
        <v/>
      </c>
      <c r="J654" s="341" t="str">
        <f t="array" ref="J654">if(U654="","",XLOOKUP(U654,Master[Company],Master[Pigging],"Unknown",0,1))</f>
        <v/>
      </c>
      <c r="K654" s="341" t="str">
        <f t="array" ref="K654">if(U654="","",XLOOKUP(U654,Master[Company],Master[Load Method],"Unknown",0,1))</f>
        <v/>
      </c>
      <c r="L654" s="341" t="str">
        <f t="array" ref="L654">if(U654="","",XLOOKUP(U654,Master[Company],Master[Line Distance],"Unknown",0,1))</f>
        <v/>
      </c>
      <c r="M654" s="394"/>
      <c r="N654" s="341"/>
      <c r="O654" s="341"/>
      <c r="P654" s="341" t="str">
        <f t="array" ref="P654">if(U654="","",XLOOKUP(U654,Master[Company],Master[Terms],"NA",0,1))</f>
        <v/>
      </c>
      <c r="Q654" s="341" t="str">
        <f t="shared" si="14"/>
        <v/>
      </c>
      <c r="R654" s="341" t="str">
        <f t="array" ref="R654">if(U654="","",XLOOKUP(U654,Master[Company],Master[Group],"NA",0,1))</f>
        <v/>
      </c>
      <c r="S654" s="341" t="str">
        <f t="array" ref="S654">if(U654="","",XLOOKUP(U654,Master[Company],Master[Loading Location],"NA",0,1))</f>
        <v/>
      </c>
      <c r="T654" s="341" t="str">
        <f t="array" ref="T654">if(U654="","",XLOOKUP(U654,Master[Company],Master[Acronym],"NA",0,1))</f>
        <v/>
      </c>
      <c r="U654" s="341"/>
      <c r="V654" s="342"/>
      <c r="W654" s="342"/>
      <c r="X654" s="341"/>
      <c r="Y654" s="341" t="str">
        <f t="shared" si="11"/>
        <v/>
      </c>
      <c r="Z654" s="341"/>
      <c r="AA654" s="341"/>
      <c r="AB654" s="341"/>
      <c r="AC654" s="401"/>
      <c r="AD654" s="563"/>
      <c r="AE654" s="564"/>
      <c r="AF654" s="564"/>
      <c r="AG654" s="564"/>
      <c r="AH654" s="564"/>
      <c r="AI654" s="564"/>
      <c r="AJ654" s="564"/>
      <c r="AK654" s="565"/>
      <c r="AL654" s="564"/>
      <c r="AM654" s="564"/>
      <c r="AN654" s="564"/>
      <c r="AO654" s="564"/>
      <c r="AP654" s="564"/>
      <c r="AQ654" s="564"/>
      <c r="AR654" s="564"/>
      <c r="AS654" s="564"/>
      <c r="AT654" s="394"/>
      <c r="AU654" s="306"/>
      <c r="AV654" s="306"/>
      <c r="AW654" s="394"/>
      <c r="AX654" s="401"/>
      <c r="AY654" s="341"/>
      <c r="AZ654" s="341"/>
      <c r="BA654" s="341"/>
      <c r="BB654" s="341"/>
      <c r="BC654" s="393"/>
      <c r="BD654" s="341"/>
      <c r="BE654" s="341"/>
      <c r="BF654" s="341"/>
      <c r="BG654" s="402"/>
      <c r="BH654" s="403"/>
      <c r="BI654" s="405"/>
      <c r="BJ654" s="405"/>
      <c r="BK654" s="405"/>
      <c r="BL654" s="405"/>
      <c r="BM654" s="514"/>
    </row>
    <row r="655" ht="18.75" customHeight="1">
      <c r="A655" s="336" t="str">
        <f t="shared" si="12"/>
        <v/>
      </c>
      <c r="B655" s="506"/>
      <c r="C655" s="559"/>
      <c r="D655" s="560" t="str">
        <f t="shared" si="13"/>
        <v/>
      </c>
      <c r="E655" s="401"/>
      <c r="F655" s="394"/>
      <c r="G655" s="341" t="str">
        <f t="array" ref="G655">IF(C655="","",XLOOKUP(C655,'Master Data'!K:K,'Master Data'!N:N,"Input in Master Data",0,1))</f>
        <v/>
      </c>
      <c r="H655" s="341" t="str">
        <f t="array" ref="H655">IF(C655="","",XLOOKUP(C655,'Master Data'!K:K,'Master Data'!O:O,"Input in Master Data",0,1))</f>
        <v/>
      </c>
      <c r="I655" s="341" t="str">
        <f t="array" ref="I655">if(U655="","",XLOOKUP(U655,Master[Company],Master[Blow],"Unknown",0,1))</f>
        <v/>
      </c>
      <c r="J655" s="341" t="str">
        <f t="array" ref="J655">if(U655="","",XLOOKUP(U655,Master[Company],Master[Pigging],"Unknown",0,1))</f>
        <v/>
      </c>
      <c r="K655" s="341" t="str">
        <f t="array" ref="K655">if(U655="","",XLOOKUP(U655,Master[Company],Master[Load Method],"Unknown",0,1))</f>
        <v/>
      </c>
      <c r="L655" s="341" t="str">
        <f t="array" ref="L655">if(U655="","",XLOOKUP(U655,Master[Company],Master[Line Distance],"Unknown",0,1))</f>
        <v/>
      </c>
      <c r="M655" s="394"/>
      <c r="N655" s="341"/>
      <c r="O655" s="341"/>
      <c r="P655" s="341" t="str">
        <f t="array" ref="P655">if(U655="","",XLOOKUP(U655,Master[Company],Master[Terms],"NA",0,1))</f>
        <v/>
      </c>
      <c r="Q655" s="341" t="str">
        <f t="shared" si="14"/>
        <v/>
      </c>
      <c r="R655" s="341" t="str">
        <f t="array" ref="R655">if(U655="","",XLOOKUP(U655,Master[Company],Master[Group],"NA",0,1))</f>
        <v/>
      </c>
      <c r="S655" s="341" t="str">
        <f t="array" ref="S655">if(U655="","",XLOOKUP(U655,Master[Company],Master[Loading Location],"NA",0,1))</f>
        <v/>
      </c>
      <c r="T655" s="341" t="str">
        <f t="array" ref="T655">if(U655="","",XLOOKUP(U655,Master[Company],Master[Acronym],"NA",0,1))</f>
        <v/>
      </c>
      <c r="U655" s="341"/>
      <c r="V655" s="342"/>
      <c r="W655" s="342"/>
      <c r="X655" s="341"/>
      <c r="Y655" s="341" t="str">
        <f t="shared" si="11"/>
        <v/>
      </c>
      <c r="Z655" s="341"/>
      <c r="AA655" s="341"/>
      <c r="AB655" s="341"/>
      <c r="AC655" s="401"/>
      <c r="AD655" s="563"/>
      <c r="AE655" s="564"/>
      <c r="AF655" s="564"/>
      <c r="AG655" s="564"/>
      <c r="AH655" s="564"/>
      <c r="AI655" s="564"/>
      <c r="AJ655" s="564"/>
      <c r="AK655" s="565"/>
      <c r="AL655" s="564"/>
      <c r="AM655" s="564"/>
      <c r="AN655" s="564"/>
      <c r="AO655" s="564"/>
      <c r="AP655" s="564"/>
      <c r="AQ655" s="564"/>
      <c r="AR655" s="564"/>
      <c r="AS655" s="564"/>
      <c r="AT655" s="394"/>
      <c r="AU655" s="306"/>
      <c r="AV655" s="306"/>
      <c r="AW655" s="394"/>
      <c r="AX655" s="401"/>
      <c r="AY655" s="341"/>
      <c r="AZ655" s="341"/>
      <c r="BA655" s="341"/>
      <c r="BB655" s="341"/>
      <c r="BC655" s="393"/>
      <c r="BD655" s="341"/>
      <c r="BE655" s="341"/>
      <c r="BF655" s="341"/>
      <c r="BG655" s="402"/>
      <c r="BH655" s="403"/>
      <c r="BI655" s="405"/>
      <c r="BJ655" s="405"/>
      <c r="BK655" s="405"/>
      <c r="BL655" s="405"/>
      <c r="BM655" s="514"/>
    </row>
    <row r="656" ht="18.75" customHeight="1">
      <c r="A656" s="336" t="str">
        <f t="shared" si="12"/>
        <v/>
      </c>
      <c r="B656" s="506"/>
      <c r="C656" s="559"/>
      <c r="D656" s="560" t="str">
        <f t="shared" si="13"/>
        <v/>
      </c>
      <c r="E656" s="401"/>
      <c r="F656" s="394"/>
      <c r="G656" s="341" t="str">
        <f t="array" ref="G656">IF(C656="","",XLOOKUP(C656,'Master Data'!K:K,'Master Data'!N:N,"Input in Master Data",0,1))</f>
        <v/>
      </c>
      <c r="H656" s="341" t="str">
        <f t="array" ref="H656">IF(C656="","",XLOOKUP(C656,'Master Data'!K:K,'Master Data'!O:O,"Input in Master Data",0,1))</f>
        <v/>
      </c>
      <c r="I656" s="341" t="str">
        <f t="array" ref="I656">if(U656="","",XLOOKUP(U656,Master[Company],Master[Blow],"Unknown",0,1))</f>
        <v/>
      </c>
      <c r="J656" s="341" t="str">
        <f t="array" ref="J656">if(U656="","",XLOOKUP(U656,Master[Company],Master[Pigging],"Unknown",0,1))</f>
        <v/>
      </c>
      <c r="K656" s="341" t="str">
        <f t="array" ref="K656">if(U656="","",XLOOKUP(U656,Master[Company],Master[Load Method],"Unknown",0,1))</f>
        <v/>
      </c>
      <c r="L656" s="341" t="str">
        <f t="array" ref="L656">if(U656="","",XLOOKUP(U656,Master[Company],Master[Line Distance],"Unknown",0,1))</f>
        <v/>
      </c>
      <c r="M656" s="394"/>
      <c r="N656" s="341"/>
      <c r="O656" s="341"/>
      <c r="P656" s="341" t="str">
        <f t="array" ref="P656">if(U656="","",XLOOKUP(U656,Master[Company],Master[Terms],"NA",0,1))</f>
        <v/>
      </c>
      <c r="Q656" s="341" t="str">
        <f t="shared" si="14"/>
        <v/>
      </c>
      <c r="R656" s="341" t="str">
        <f t="array" ref="R656">if(U656="","",XLOOKUP(U656,Master[Company],Master[Group],"NA",0,1))</f>
        <v/>
      </c>
      <c r="S656" s="341" t="str">
        <f t="array" ref="S656">if(U656="","",XLOOKUP(U656,Master[Company],Master[Loading Location],"NA",0,1))</f>
        <v/>
      </c>
      <c r="T656" s="341" t="str">
        <f t="array" ref="T656">if(U656="","",XLOOKUP(U656,Master[Company],Master[Acronym],"NA",0,1))</f>
        <v/>
      </c>
      <c r="U656" s="341"/>
      <c r="V656" s="342"/>
      <c r="W656" s="342"/>
      <c r="X656" s="341"/>
      <c r="Y656" s="341" t="str">
        <f t="shared" si="11"/>
        <v/>
      </c>
      <c r="Z656" s="341"/>
      <c r="AA656" s="341"/>
      <c r="AB656" s="341"/>
      <c r="AC656" s="401"/>
      <c r="AD656" s="563"/>
      <c r="AE656" s="564"/>
      <c r="AF656" s="564"/>
      <c r="AG656" s="564"/>
      <c r="AH656" s="564"/>
      <c r="AI656" s="564"/>
      <c r="AJ656" s="564"/>
      <c r="AK656" s="565"/>
      <c r="AL656" s="564"/>
      <c r="AM656" s="564"/>
      <c r="AN656" s="564"/>
      <c r="AO656" s="564"/>
      <c r="AP656" s="564"/>
      <c r="AQ656" s="564"/>
      <c r="AR656" s="564"/>
      <c r="AS656" s="564"/>
      <c r="AT656" s="394"/>
      <c r="AU656" s="306"/>
      <c r="AV656" s="306"/>
      <c r="AW656" s="394"/>
      <c r="AX656" s="401"/>
      <c r="AY656" s="341"/>
      <c r="AZ656" s="341"/>
      <c r="BA656" s="341"/>
      <c r="BB656" s="341"/>
      <c r="BC656" s="393"/>
      <c r="BD656" s="341"/>
      <c r="BE656" s="341"/>
      <c r="BF656" s="341"/>
      <c r="BG656" s="402"/>
      <c r="BH656" s="403"/>
      <c r="BI656" s="405"/>
      <c r="BJ656" s="405"/>
      <c r="BK656" s="405"/>
      <c r="BL656" s="405"/>
      <c r="BM656" s="514"/>
    </row>
    <row r="657" ht="18.75" customHeight="1">
      <c r="A657" s="336" t="str">
        <f t="shared" si="12"/>
        <v/>
      </c>
      <c r="B657" s="506"/>
      <c r="C657" s="559"/>
      <c r="D657" s="560" t="str">
        <f t="shared" si="13"/>
        <v/>
      </c>
      <c r="E657" s="401"/>
      <c r="F657" s="394"/>
      <c r="G657" s="341" t="str">
        <f t="array" ref="G657">IF(C657="","",XLOOKUP(C657,'Master Data'!K:K,'Master Data'!N:N,"Input in Master Data",0,1))</f>
        <v/>
      </c>
      <c r="H657" s="341" t="str">
        <f t="array" ref="H657">IF(C657="","",XLOOKUP(C657,'Master Data'!K:K,'Master Data'!O:O,"Input in Master Data",0,1))</f>
        <v/>
      </c>
      <c r="I657" s="341" t="str">
        <f t="array" ref="I657">if(U657="","",XLOOKUP(U657,Master[Company],Master[Blow],"Unknown",0,1))</f>
        <v/>
      </c>
      <c r="J657" s="341" t="str">
        <f t="array" ref="J657">if(U657="","",XLOOKUP(U657,Master[Company],Master[Pigging],"Unknown",0,1))</f>
        <v/>
      </c>
      <c r="K657" s="341" t="str">
        <f t="array" ref="K657">if(U657="","",XLOOKUP(U657,Master[Company],Master[Load Method],"Unknown",0,1))</f>
        <v/>
      </c>
      <c r="L657" s="341" t="str">
        <f t="array" ref="L657">if(U657="","",XLOOKUP(U657,Master[Company],Master[Line Distance],"Unknown",0,1))</f>
        <v/>
      </c>
      <c r="M657" s="394"/>
      <c r="N657" s="341"/>
      <c r="O657" s="341"/>
      <c r="P657" s="341" t="str">
        <f t="array" ref="P657">if(U657="","",XLOOKUP(U657,Master[Company],Master[Terms],"NA",0,1))</f>
        <v/>
      </c>
      <c r="Q657" s="341" t="str">
        <f t="shared" si="14"/>
        <v/>
      </c>
      <c r="R657" s="341" t="str">
        <f t="array" ref="R657">if(U657="","",XLOOKUP(U657,Master[Company],Master[Group],"NA",0,1))</f>
        <v/>
      </c>
      <c r="S657" s="341" t="str">
        <f t="array" ref="S657">if(U657="","",XLOOKUP(U657,Master[Company],Master[Loading Location],"NA",0,1))</f>
        <v/>
      </c>
      <c r="T657" s="341" t="str">
        <f t="array" ref="T657">if(U657="","",XLOOKUP(U657,Master[Company],Master[Acronym],"NA",0,1))</f>
        <v/>
      </c>
      <c r="U657" s="341"/>
      <c r="V657" s="342"/>
      <c r="W657" s="342"/>
      <c r="X657" s="341"/>
      <c r="Y657" s="341" t="str">
        <f t="shared" si="11"/>
        <v/>
      </c>
      <c r="Z657" s="341"/>
      <c r="AA657" s="341"/>
      <c r="AB657" s="341"/>
      <c r="AC657" s="401"/>
      <c r="AD657" s="563"/>
      <c r="AE657" s="564"/>
      <c r="AF657" s="564"/>
      <c r="AG657" s="564"/>
      <c r="AH657" s="564"/>
      <c r="AI657" s="564"/>
      <c r="AJ657" s="564"/>
      <c r="AK657" s="565"/>
      <c r="AL657" s="564"/>
      <c r="AM657" s="564"/>
      <c r="AN657" s="564"/>
      <c r="AO657" s="564"/>
      <c r="AP657" s="564"/>
      <c r="AQ657" s="564"/>
      <c r="AR657" s="564"/>
      <c r="AS657" s="564"/>
      <c r="AT657" s="394"/>
      <c r="AU657" s="306"/>
      <c r="AV657" s="306"/>
      <c r="AW657" s="394"/>
      <c r="AX657" s="401"/>
      <c r="AY657" s="341"/>
      <c r="AZ657" s="341"/>
      <c r="BA657" s="341"/>
      <c r="BB657" s="341"/>
      <c r="BC657" s="393"/>
      <c r="BD657" s="341"/>
      <c r="BE657" s="341"/>
      <c r="BF657" s="341"/>
      <c r="BG657" s="402"/>
      <c r="BH657" s="403"/>
      <c r="BI657" s="405"/>
      <c r="BJ657" s="405"/>
      <c r="BK657" s="405"/>
      <c r="BL657" s="405"/>
      <c r="BM657" s="514"/>
    </row>
    <row r="658" ht="18.75" customHeight="1">
      <c r="A658" s="336" t="str">
        <f t="shared" si="12"/>
        <v/>
      </c>
      <c r="B658" s="506"/>
      <c r="C658" s="559"/>
      <c r="D658" s="560" t="str">
        <f t="shared" si="13"/>
        <v/>
      </c>
      <c r="E658" s="401"/>
      <c r="F658" s="394"/>
      <c r="G658" s="341" t="str">
        <f t="array" ref="G658">IF(C658="","",XLOOKUP(C658,'Master Data'!K:K,'Master Data'!N:N,"Input in Master Data",0,1))</f>
        <v/>
      </c>
      <c r="H658" s="341" t="str">
        <f t="array" ref="H658">IF(C658="","",XLOOKUP(C658,'Master Data'!K:K,'Master Data'!O:O,"Input in Master Data",0,1))</f>
        <v/>
      </c>
      <c r="I658" s="341" t="str">
        <f t="array" ref="I658">if(U658="","",XLOOKUP(U658,Master[Company],Master[Blow],"Unknown",0,1))</f>
        <v/>
      </c>
      <c r="J658" s="341" t="str">
        <f t="array" ref="J658">if(U658="","",XLOOKUP(U658,Master[Company],Master[Pigging],"Unknown",0,1))</f>
        <v/>
      </c>
      <c r="K658" s="341" t="str">
        <f t="array" ref="K658">if(U658="","",XLOOKUP(U658,Master[Company],Master[Load Method],"Unknown",0,1))</f>
        <v/>
      </c>
      <c r="L658" s="341" t="str">
        <f t="array" ref="L658">if(U658="","",XLOOKUP(U658,Master[Company],Master[Line Distance],"Unknown",0,1))</f>
        <v/>
      </c>
      <c r="M658" s="394"/>
      <c r="N658" s="341"/>
      <c r="O658" s="341"/>
      <c r="P658" s="341" t="str">
        <f t="array" ref="P658">if(U658="","",XLOOKUP(U658,Master[Company],Master[Terms],"NA",0,1))</f>
        <v/>
      </c>
      <c r="Q658" s="341" t="str">
        <f t="shared" si="14"/>
        <v/>
      </c>
      <c r="R658" s="341" t="str">
        <f t="array" ref="R658">if(U658="","",XLOOKUP(U658,Master[Company],Master[Group],"NA",0,1))</f>
        <v/>
      </c>
      <c r="S658" s="341" t="str">
        <f t="array" ref="S658">if(U658="","",XLOOKUP(U658,Master[Company],Master[Loading Location],"NA",0,1))</f>
        <v/>
      </c>
      <c r="T658" s="341" t="str">
        <f t="array" ref="T658">if(U658="","",XLOOKUP(U658,Master[Company],Master[Acronym],"NA",0,1))</f>
        <v/>
      </c>
      <c r="U658" s="341"/>
      <c r="V658" s="342"/>
      <c r="W658" s="342"/>
      <c r="X658" s="341"/>
      <c r="Y658" s="341" t="str">
        <f t="shared" si="11"/>
        <v/>
      </c>
      <c r="Z658" s="341"/>
      <c r="AA658" s="341"/>
      <c r="AB658" s="341"/>
      <c r="AC658" s="401"/>
      <c r="AD658" s="563"/>
      <c r="AE658" s="564"/>
      <c r="AF658" s="564"/>
      <c r="AG658" s="564"/>
      <c r="AH658" s="564"/>
      <c r="AI658" s="564"/>
      <c r="AJ658" s="564"/>
      <c r="AK658" s="565"/>
      <c r="AL658" s="564"/>
      <c r="AM658" s="564"/>
      <c r="AN658" s="564"/>
      <c r="AO658" s="564"/>
      <c r="AP658" s="564"/>
      <c r="AQ658" s="564"/>
      <c r="AR658" s="564"/>
      <c r="AS658" s="564"/>
      <c r="AT658" s="394"/>
      <c r="AU658" s="306"/>
      <c r="AV658" s="306"/>
      <c r="AW658" s="394"/>
      <c r="AX658" s="401"/>
      <c r="AY658" s="341"/>
      <c r="AZ658" s="341"/>
      <c r="BA658" s="341"/>
      <c r="BB658" s="341"/>
      <c r="BC658" s="393"/>
      <c r="BD658" s="341"/>
      <c r="BE658" s="341"/>
      <c r="BF658" s="341"/>
      <c r="BG658" s="402"/>
      <c r="BH658" s="403"/>
      <c r="BI658" s="405"/>
      <c r="BJ658" s="405"/>
      <c r="BK658" s="405"/>
      <c r="BL658" s="405"/>
      <c r="BM658" s="514"/>
    </row>
    <row r="659" ht="18.75" customHeight="1">
      <c r="A659" s="336" t="str">
        <f t="shared" si="12"/>
        <v/>
      </c>
      <c r="B659" s="506"/>
      <c r="C659" s="559"/>
      <c r="D659" s="560" t="str">
        <f t="shared" si="13"/>
        <v/>
      </c>
      <c r="E659" s="401"/>
      <c r="F659" s="394"/>
      <c r="G659" s="341" t="str">
        <f t="array" ref="G659">IF(C659="","",XLOOKUP(C659,'Master Data'!K:K,'Master Data'!N:N,"Input in Master Data",0,1))</f>
        <v/>
      </c>
      <c r="H659" s="341" t="str">
        <f t="array" ref="H659">IF(C659="","",XLOOKUP(C659,'Master Data'!K:K,'Master Data'!O:O,"Input in Master Data",0,1))</f>
        <v/>
      </c>
      <c r="I659" s="341" t="str">
        <f t="array" ref="I659">if(U659="","",XLOOKUP(U659,Master[Company],Master[Blow],"Unknown",0,1))</f>
        <v/>
      </c>
      <c r="J659" s="341" t="str">
        <f t="array" ref="J659">if(U659="","",XLOOKUP(U659,Master[Company],Master[Pigging],"Unknown",0,1))</f>
        <v/>
      </c>
      <c r="K659" s="341" t="str">
        <f t="array" ref="K659">if(U659="","",XLOOKUP(U659,Master[Company],Master[Load Method],"Unknown",0,1))</f>
        <v/>
      </c>
      <c r="L659" s="341" t="str">
        <f t="array" ref="L659">if(U659="","",XLOOKUP(U659,Master[Company],Master[Line Distance],"Unknown",0,1))</f>
        <v/>
      </c>
      <c r="M659" s="394"/>
      <c r="N659" s="341"/>
      <c r="O659" s="341"/>
      <c r="P659" s="341" t="str">
        <f t="array" ref="P659">if(U659="","",XLOOKUP(U659,Master[Company],Master[Terms],"NA",0,1))</f>
        <v/>
      </c>
      <c r="Q659" s="341" t="str">
        <f t="shared" si="14"/>
        <v/>
      </c>
      <c r="R659" s="341" t="str">
        <f t="array" ref="R659">if(U659="","",XLOOKUP(U659,Master[Company],Master[Group],"NA",0,1))</f>
        <v/>
      </c>
      <c r="S659" s="341" t="str">
        <f t="array" ref="S659">if(U659="","",XLOOKUP(U659,Master[Company],Master[Loading Location],"NA",0,1))</f>
        <v/>
      </c>
      <c r="T659" s="341" t="str">
        <f t="array" ref="T659">if(U659="","",XLOOKUP(U659,Master[Company],Master[Acronym],"NA",0,1))</f>
        <v/>
      </c>
      <c r="U659" s="341"/>
      <c r="V659" s="342"/>
      <c r="W659" s="342"/>
      <c r="X659" s="341"/>
      <c r="Y659" s="341" t="str">
        <f t="shared" si="11"/>
        <v/>
      </c>
      <c r="Z659" s="341"/>
      <c r="AA659" s="341"/>
      <c r="AB659" s="341"/>
      <c r="AC659" s="401"/>
      <c r="AD659" s="563"/>
      <c r="AE659" s="564"/>
      <c r="AF659" s="564"/>
      <c r="AG659" s="564"/>
      <c r="AH659" s="564"/>
      <c r="AI659" s="564"/>
      <c r="AJ659" s="564"/>
      <c r="AK659" s="565"/>
      <c r="AL659" s="564"/>
      <c r="AM659" s="564"/>
      <c r="AN659" s="564"/>
      <c r="AO659" s="564"/>
      <c r="AP659" s="564"/>
      <c r="AQ659" s="564"/>
      <c r="AR659" s="564"/>
      <c r="AS659" s="564"/>
      <c r="AT659" s="394"/>
      <c r="AU659" s="306"/>
      <c r="AV659" s="306"/>
      <c r="AW659" s="394"/>
      <c r="AX659" s="401"/>
      <c r="AY659" s="341"/>
      <c r="AZ659" s="341"/>
      <c r="BA659" s="341"/>
      <c r="BB659" s="341"/>
      <c r="BC659" s="393"/>
      <c r="BD659" s="341"/>
      <c r="BE659" s="341"/>
      <c r="BF659" s="341"/>
      <c r="BG659" s="402"/>
      <c r="BH659" s="403"/>
      <c r="BI659" s="405"/>
      <c r="BJ659" s="405"/>
      <c r="BK659" s="405"/>
      <c r="BL659" s="405"/>
      <c r="BM659" s="514"/>
    </row>
    <row r="660" ht="18.75" customHeight="1">
      <c r="A660" s="336" t="str">
        <f t="shared" si="12"/>
        <v/>
      </c>
      <c r="B660" s="506"/>
      <c r="C660" s="559"/>
      <c r="D660" s="560" t="str">
        <f t="shared" si="13"/>
        <v/>
      </c>
      <c r="E660" s="401"/>
      <c r="F660" s="394"/>
      <c r="G660" s="341" t="str">
        <f t="array" ref="G660">IF(C660="","",XLOOKUP(C660,'Master Data'!K:K,'Master Data'!N:N,"Input in Master Data",0,1))</f>
        <v/>
      </c>
      <c r="H660" s="341" t="str">
        <f t="array" ref="H660">IF(C660="","",XLOOKUP(C660,'Master Data'!K:K,'Master Data'!O:O,"Input in Master Data",0,1))</f>
        <v/>
      </c>
      <c r="I660" s="341" t="str">
        <f t="array" ref="I660">if(U660="","",XLOOKUP(U660,Master[Company],Master[Blow],"Unknown",0,1))</f>
        <v/>
      </c>
      <c r="J660" s="341" t="str">
        <f t="array" ref="J660">if(U660="","",XLOOKUP(U660,Master[Company],Master[Pigging],"Unknown",0,1))</f>
        <v/>
      </c>
      <c r="K660" s="341" t="str">
        <f t="array" ref="K660">if(U660="","",XLOOKUP(U660,Master[Company],Master[Load Method],"Unknown",0,1))</f>
        <v/>
      </c>
      <c r="L660" s="341" t="str">
        <f t="array" ref="L660">if(U660="","",XLOOKUP(U660,Master[Company],Master[Line Distance],"Unknown",0,1))</f>
        <v/>
      </c>
      <c r="M660" s="394"/>
      <c r="N660" s="341"/>
      <c r="O660" s="341"/>
      <c r="P660" s="341" t="str">
        <f t="array" ref="P660">if(U660="","",XLOOKUP(U660,Master[Company],Master[Terms],"NA",0,1))</f>
        <v/>
      </c>
      <c r="Q660" s="341" t="str">
        <f t="shared" si="14"/>
        <v/>
      </c>
      <c r="R660" s="341" t="str">
        <f t="array" ref="R660">if(U660="","",XLOOKUP(U660,Master[Company],Master[Group],"NA",0,1))</f>
        <v/>
      </c>
      <c r="S660" s="341" t="str">
        <f t="array" ref="S660">if(U660="","",XLOOKUP(U660,Master[Company],Master[Loading Location],"NA",0,1))</f>
        <v/>
      </c>
      <c r="T660" s="341" t="str">
        <f t="array" ref="T660">if(U660="","",XLOOKUP(U660,Master[Company],Master[Acronym],"NA",0,1))</f>
        <v/>
      </c>
      <c r="U660" s="341"/>
      <c r="V660" s="342"/>
      <c r="W660" s="342"/>
      <c r="X660" s="341"/>
      <c r="Y660" s="341" t="str">
        <f t="shared" si="11"/>
        <v/>
      </c>
      <c r="Z660" s="341"/>
      <c r="AA660" s="341"/>
      <c r="AB660" s="341"/>
      <c r="AC660" s="401"/>
      <c r="AD660" s="563"/>
      <c r="AE660" s="564"/>
      <c r="AF660" s="564"/>
      <c r="AG660" s="564"/>
      <c r="AH660" s="564"/>
      <c r="AI660" s="564"/>
      <c r="AJ660" s="564"/>
      <c r="AK660" s="565"/>
      <c r="AL660" s="564"/>
      <c r="AM660" s="564"/>
      <c r="AN660" s="564"/>
      <c r="AO660" s="564"/>
      <c r="AP660" s="564"/>
      <c r="AQ660" s="564"/>
      <c r="AR660" s="564"/>
      <c r="AS660" s="564"/>
      <c r="AT660" s="394"/>
      <c r="AU660" s="306"/>
      <c r="AV660" s="306"/>
      <c r="AW660" s="394"/>
      <c r="AX660" s="401"/>
      <c r="AY660" s="341"/>
      <c r="AZ660" s="341"/>
      <c r="BA660" s="341"/>
      <c r="BB660" s="341"/>
      <c r="BC660" s="393"/>
      <c r="BD660" s="341"/>
      <c r="BE660" s="341"/>
      <c r="BF660" s="341"/>
      <c r="BG660" s="402"/>
      <c r="BH660" s="403"/>
      <c r="BI660" s="405"/>
      <c r="BJ660" s="405"/>
      <c r="BK660" s="405"/>
      <c r="BL660" s="405"/>
      <c r="BM660" s="514"/>
    </row>
    <row r="661" ht="18.75" customHeight="1">
      <c r="A661" s="336" t="str">
        <f t="shared" si="12"/>
        <v/>
      </c>
      <c r="B661" s="506"/>
      <c r="C661" s="559"/>
      <c r="D661" s="560" t="str">
        <f t="shared" si="13"/>
        <v/>
      </c>
      <c r="E661" s="401"/>
      <c r="F661" s="394"/>
      <c r="G661" s="341" t="str">
        <f t="array" ref="G661">IF(C661="","",XLOOKUP(C661,'Master Data'!K:K,'Master Data'!N:N,"Input in Master Data",0,1))</f>
        <v/>
      </c>
      <c r="H661" s="341" t="str">
        <f t="array" ref="H661">IF(C661="","",XLOOKUP(C661,'Master Data'!K:K,'Master Data'!O:O,"Input in Master Data",0,1))</f>
        <v/>
      </c>
      <c r="I661" s="341" t="str">
        <f t="array" ref="I661">if(U661="","",XLOOKUP(U661,Master[Company],Master[Blow],"Unknown",0,1))</f>
        <v/>
      </c>
      <c r="J661" s="341" t="str">
        <f t="array" ref="J661">if(U661="","",XLOOKUP(U661,Master[Company],Master[Pigging],"Unknown",0,1))</f>
        <v/>
      </c>
      <c r="K661" s="341" t="str">
        <f t="array" ref="K661">if(U661="","",XLOOKUP(U661,Master[Company],Master[Load Method],"Unknown",0,1))</f>
        <v/>
      </c>
      <c r="L661" s="341" t="str">
        <f t="array" ref="L661">if(U661="","",XLOOKUP(U661,Master[Company],Master[Line Distance],"Unknown",0,1))</f>
        <v/>
      </c>
      <c r="M661" s="394"/>
      <c r="N661" s="341"/>
      <c r="O661" s="341"/>
      <c r="P661" s="341" t="str">
        <f t="array" ref="P661">if(U661="","",XLOOKUP(U661,Master[Company],Master[Terms],"NA",0,1))</f>
        <v/>
      </c>
      <c r="Q661" s="341" t="str">
        <f t="shared" si="14"/>
        <v/>
      </c>
      <c r="R661" s="341" t="str">
        <f t="array" ref="R661">if(U661="","",XLOOKUP(U661,Master[Company],Master[Group],"NA",0,1))</f>
        <v/>
      </c>
      <c r="S661" s="341" t="str">
        <f t="array" ref="S661">if(U661="","",XLOOKUP(U661,Master[Company],Master[Loading Location],"NA",0,1))</f>
        <v/>
      </c>
      <c r="T661" s="341" t="str">
        <f t="array" ref="T661">if(U661="","",XLOOKUP(U661,Master[Company],Master[Acronym],"NA",0,1))</f>
        <v/>
      </c>
      <c r="U661" s="341"/>
      <c r="V661" s="342"/>
      <c r="W661" s="342"/>
      <c r="X661" s="341"/>
      <c r="Y661" s="341" t="str">
        <f t="shared" si="11"/>
        <v/>
      </c>
      <c r="Z661" s="341"/>
      <c r="AA661" s="341"/>
      <c r="AB661" s="341"/>
      <c r="AC661" s="401"/>
      <c r="AD661" s="563"/>
      <c r="AE661" s="564"/>
      <c r="AF661" s="564"/>
      <c r="AG661" s="564"/>
      <c r="AH661" s="564"/>
      <c r="AI661" s="564"/>
      <c r="AJ661" s="564"/>
      <c r="AK661" s="565"/>
      <c r="AL661" s="564"/>
      <c r="AM661" s="564"/>
      <c r="AN661" s="564"/>
      <c r="AO661" s="564"/>
      <c r="AP661" s="564"/>
      <c r="AQ661" s="564"/>
      <c r="AR661" s="564"/>
      <c r="AS661" s="564"/>
      <c r="AT661" s="394"/>
      <c r="AU661" s="306"/>
      <c r="AV661" s="306"/>
      <c r="AW661" s="394"/>
      <c r="AX661" s="401"/>
      <c r="AY661" s="341"/>
      <c r="AZ661" s="341"/>
      <c r="BA661" s="341"/>
      <c r="BB661" s="341"/>
      <c r="BC661" s="393"/>
      <c r="BD661" s="341"/>
      <c r="BE661" s="341"/>
      <c r="BF661" s="341"/>
      <c r="BG661" s="402"/>
      <c r="BH661" s="403"/>
      <c r="BI661" s="405"/>
      <c r="BJ661" s="405"/>
      <c r="BK661" s="405"/>
      <c r="BL661" s="405"/>
      <c r="BM661" s="514"/>
    </row>
    <row r="662" ht="18.75" customHeight="1">
      <c r="A662" s="336" t="str">
        <f t="shared" si="12"/>
        <v/>
      </c>
      <c r="B662" s="506"/>
      <c r="C662" s="559"/>
      <c r="D662" s="560" t="str">
        <f t="shared" si="13"/>
        <v/>
      </c>
      <c r="E662" s="401"/>
      <c r="F662" s="394"/>
      <c r="G662" s="341" t="str">
        <f t="array" ref="G662">IF(C662="","",XLOOKUP(C662,'Master Data'!K:K,'Master Data'!N:N,"Input in Master Data",0,1))</f>
        <v/>
      </c>
      <c r="H662" s="341" t="str">
        <f t="array" ref="H662">IF(C662="","",XLOOKUP(C662,'Master Data'!K:K,'Master Data'!O:O,"Input in Master Data",0,1))</f>
        <v/>
      </c>
      <c r="I662" s="341" t="str">
        <f t="array" ref="I662">if(U662="","",XLOOKUP(U662,Master[Company],Master[Blow],"Unknown",0,1))</f>
        <v/>
      </c>
      <c r="J662" s="341" t="str">
        <f t="array" ref="J662">if(U662="","",XLOOKUP(U662,Master[Company],Master[Pigging],"Unknown",0,1))</f>
        <v/>
      </c>
      <c r="K662" s="341" t="str">
        <f t="array" ref="K662">if(U662="","",XLOOKUP(U662,Master[Company],Master[Load Method],"Unknown",0,1))</f>
        <v/>
      </c>
      <c r="L662" s="341" t="str">
        <f t="array" ref="L662">if(U662="","",XLOOKUP(U662,Master[Company],Master[Line Distance],"Unknown",0,1))</f>
        <v/>
      </c>
      <c r="M662" s="394"/>
      <c r="N662" s="341"/>
      <c r="O662" s="341"/>
      <c r="P662" s="341" t="str">
        <f t="array" ref="P662">if(U662="","",XLOOKUP(U662,Master[Company],Master[Terms],"NA",0,1))</f>
        <v/>
      </c>
      <c r="Q662" s="341" t="str">
        <f t="shared" si="14"/>
        <v/>
      </c>
      <c r="R662" s="341" t="str">
        <f t="array" ref="R662">if(U662="","",XLOOKUP(U662,Master[Company],Master[Group],"NA",0,1))</f>
        <v/>
      </c>
      <c r="S662" s="341" t="str">
        <f t="array" ref="S662">if(U662="","",XLOOKUP(U662,Master[Company],Master[Loading Location],"NA",0,1))</f>
        <v/>
      </c>
      <c r="T662" s="341" t="str">
        <f t="array" ref="T662">if(U662="","",XLOOKUP(U662,Master[Company],Master[Acronym],"NA",0,1))</f>
        <v/>
      </c>
      <c r="U662" s="341"/>
      <c r="V662" s="342"/>
      <c r="W662" s="342"/>
      <c r="X662" s="341"/>
      <c r="Y662" s="341" t="str">
        <f t="shared" si="11"/>
        <v/>
      </c>
      <c r="Z662" s="341"/>
      <c r="AA662" s="341"/>
      <c r="AB662" s="341"/>
      <c r="AC662" s="401"/>
      <c r="AD662" s="563"/>
      <c r="AE662" s="564"/>
      <c r="AF662" s="564"/>
      <c r="AG662" s="564"/>
      <c r="AH662" s="564"/>
      <c r="AI662" s="564"/>
      <c r="AJ662" s="564"/>
      <c r="AK662" s="565"/>
      <c r="AL662" s="564"/>
      <c r="AM662" s="564"/>
      <c r="AN662" s="564"/>
      <c r="AO662" s="564"/>
      <c r="AP662" s="564"/>
      <c r="AQ662" s="564"/>
      <c r="AR662" s="564"/>
      <c r="AS662" s="564"/>
      <c r="AT662" s="394"/>
      <c r="AU662" s="306"/>
      <c r="AV662" s="306"/>
      <c r="AW662" s="394"/>
      <c r="AX662" s="401"/>
      <c r="AY662" s="341"/>
      <c r="AZ662" s="341"/>
      <c r="BA662" s="341"/>
      <c r="BB662" s="341"/>
      <c r="BC662" s="393"/>
      <c r="BD662" s="341"/>
      <c r="BE662" s="341"/>
      <c r="BF662" s="341"/>
      <c r="BG662" s="402"/>
      <c r="BH662" s="403"/>
      <c r="BI662" s="405"/>
      <c r="BJ662" s="405"/>
      <c r="BK662" s="405"/>
      <c r="BL662" s="405"/>
      <c r="BM662" s="514"/>
    </row>
    <row r="663" ht="18.75" customHeight="1">
      <c r="A663" s="336" t="str">
        <f t="shared" si="12"/>
        <v/>
      </c>
      <c r="B663" s="506"/>
      <c r="C663" s="559"/>
      <c r="D663" s="560" t="str">
        <f t="shared" si="13"/>
        <v/>
      </c>
      <c r="E663" s="401"/>
      <c r="F663" s="394"/>
      <c r="G663" s="341" t="str">
        <f t="array" ref="G663">IF(C663="","",XLOOKUP(C663,'Master Data'!K:K,'Master Data'!N:N,"Input in Master Data",0,1))</f>
        <v/>
      </c>
      <c r="H663" s="341" t="str">
        <f t="array" ref="H663">IF(C663="","",XLOOKUP(C663,'Master Data'!K:K,'Master Data'!O:O,"Input in Master Data",0,1))</f>
        <v/>
      </c>
      <c r="I663" s="341" t="str">
        <f t="array" ref="I663">if(U663="","",XLOOKUP(U663,Master[Company],Master[Blow],"Unknown",0,1))</f>
        <v/>
      </c>
      <c r="J663" s="341" t="str">
        <f t="array" ref="J663">if(U663="","",XLOOKUP(U663,Master[Company],Master[Pigging],"Unknown",0,1))</f>
        <v/>
      </c>
      <c r="K663" s="341" t="str">
        <f t="array" ref="K663">if(U663="","",XLOOKUP(U663,Master[Company],Master[Load Method],"Unknown",0,1))</f>
        <v/>
      </c>
      <c r="L663" s="341" t="str">
        <f t="array" ref="L663">if(U663="","",XLOOKUP(U663,Master[Company],Master[Line Distance],"Unknown",0,1))</f>
        <v/>
      </c>
      <c r="M663" s="394"/>
      <c r="N663" s="341"/>
      <c r="O663" s="341"/>
      <c r="P663" s="341" t="str">
        <f t="array" ref="P663">if(U663="","",XLOOKUP(U663,Master[Company],Master[Terms],"NA",0,1))</f>
        <v/>
      </c>
      <c r="Q663" s="341" t="str">
        <f t="shared" si="14"/>
        <v/>
      </c>
      <c r="R663" s="341" t="str">
        <f t="array" ref="R663">if(U663="","",XLOOKUP(U663,Master[Company],Master[Group],"NA",0,1))</f>
        <v/>
      </c>
      <c r="S663" s="341" t="str">
        <f t="array" ref="S663">if(U663="","",XLOOKUP(U663,Master[Company],Master[Loading Location],"NA",0,1))</f>
        <v/>
      </c>
      <c r="T663" s="341" t="str">
        <f t="array" ref="T663">if(U663="","",XLOOKUP(U663,Master[Company],Master[Acronym],"NA",0,1))</f>
        <v/>
      </c>
      <c r="U663" s="341"/>
      <c r="V663" s="342"/>
      <c r="W663" s="342"/>
      <c r="X663" s="341"/>
      <c r="Y663" s="341" t="str">
        <f t="shared" si="11"/>
        <v/>
      </c>
      <c r="Z663" s="341"/>
      <c r="AA663" s="341"/>
      <c r="AB663" s="341"/>
      <c r="AC663" s="401"/>
      <c r="AD663" s="563"/>
      <c r="AE663" s="564"/>
      <c r="AF663" s="564"/>
      <c r="AG663" s="564"/>
      <c r="AH663" s="564"/>
      <c r="AI663" s="564"/>
      <c r="AJ663" s="564"/>
      <c r="AK663" s="565"/>
      <c r="AL663" s="564"/>
      <c r="AM663" s="564"/>
      <c r="AN663" s="564"/>
      <c r="AO663" s="564"/>
      <c r="AP663" s="564"/>
      <c r="AQ663" s="564"/>
      <c r="AR663" s="564"/>
      <c r="AS663" s="564"/>
      <c r="AT663" s="394"/>
      <c r="AU663" s="306"/>
      <c r="AV663" s="306"/>
      <c r="AW663" s="394"/>
      <c r="AX663" s="401"/>
      <c r="AY663" s="341"/>
      <c r="AZ663" s="341"/>
      <c r="BA663" s="341"/>
      <c r="BB663" s="341"/>
      <c r="BC663" s="393"/>
      <c r="BD663" s="341"/>
      <c r="BE663" s="341"/>
      <c r="BF663" s="341"/>
      <c r="BG663" s="402"/>
      <c r="BH663" s="403"/>
      <c r="BI663" s="405"/>
      <c r="BJ663" s="405"/>
      <c r="BK663" s="405"/>
      <c r="BL663" s="405"/>
      <c r="BM663" s="514"/>
    </row>
    <row r="664" ht="18.75" customHeight="1">
      <c r="A664" s="336" t="str">
        <f t="shared" si="12"/>
        <v/>
      </c>
      <c r="B664" s="506"/>
      <c r="C664" s="559"/>
      <c r="D664" s="560" t="str">
        <f t="shared" si="13"/>
        <v/>
      </c>
      <c r="E664" s="401"/>
      <c r="F664" s="394"/>
      <c r="G664" s="341" t="str">
        <f t="array" ref="G664">IF(C664="","",XLOOKUP(C664,'Master Data'!K:K,'Master Data'!N:N,"Input in Master Data",0,1))</f>
        <v/>
      </c>
      <c r="H664" s="341" t="str">
        <f t="array" ref="H664">IF(C664="","",XLOOKUP(C664,'Master Data'!K:K,'Master Data'!O:O,"Input in Master Data",0,1))</f>
        <v/>
      </c>
      <c r="I664" s="341" t="str">
        <f t="array" ref="I664">if(U664="","",XLOOKUP(U664,Master[Company],Master[Blow],"Unknown",0,1))</f>
        <v/>
      </c>
      <c r="J664" s="341" t="str">
        <f t="array" ref="J664">if(U664="","",XLOOKUP(U664,Master[Company],Master[Pigging],"Unknown",0,1))</f>
        <v/>
      </c>
      <c r="K664" s="341" t="str">
        <f t="array" ref="K664">if(U664="","",XLOOKUP(U664,Master[Company],Master[Load Method],"Unknown",0,1))</f>
        <v/>
      </c>
      <c r="L664" s="341" t="str">
        <f t="array" ref="L664">if(U664="","",XLOOKUP(U664,Master[Company],Master[Line Distance],"Unknown",0,1))</f>
        <v/>
      </c>
      <c r="M664" s="394"/>
      <c r="N664" s="341"/>
      <c r="O664" s="341"/>
      <c r="P664" s="341" t="str">
        <f t="array" ref="P664">if(U664="","",XLOOKUP(U664,Master[Company],Master[Terms],"NA",0,1))</f>
        <v/>
      </c>
      <c r="Q664" s="341" t="str">
        <f t="shared" si="14"/>
        <v/>
      </c>
      <c r="R664" s="341" t="str">
        <f t="array" ref="R664">if(U664="","",XLOOKUP(U664,Master[Company],Master[Group],"NA",0,1))</f>
        <v/>
      </c>
      <c r="S664" s="341" t="str">
        <f t="array" ref="S664">if(U664="","",XLOOKUP(U664,Master[Company],Master[Loading Location],"NA",0,1))</f>
        <v/>
      </c>
      <c r="T664" s="341" t="str">
        <f t="array" ref="T664">if(U664="","",XLOOKUP(U664,Master[Company],Master[Acronym],"NA",0,1))</f>
        <v/>
      </c>
      <c r="U664" s="341"/>
      <c r="V664" s="342"/>
      <c r="W664" s="342"/>
      <c r="X664" s="341"/>
      <c r="Y664" s="341" t="str">
        <f t="shared" si="11"/>
        <v/>
      </c>
      <c r="Z664" s="341"/>
      <c r="AA664" s="341"/>
      <c r="AB664" s="341"/>
      <c r="AC664" s="401"/>
      <c r="AD664" s="563"/>
      <c r="AE664" s="564"/>
      <c r="AF664" s="564"/>
      <c r="AG664" s="564"/>
      <c r="AH664" s="564"/>
      <c r="AI664" s="564"/>
      <c r="AJ664" s="564"/>
      <c r="AK664" s="565"/>
      <c r="AL664" s="564"/>
      <c r="AM664" s="564"/>
      <c r="AN664" s="564"/>
      <c r="AO664" s="564"/>
      <c r="AP664" s="564"/>
      <c r="AQ664" s="564"/>
      <c r="AR664" s="564"/>
      <c r="AS664" s="564"/>
      <c r="AT664" s="394"/>
      <c r="AU664" s="306"/>
      <c r="AV664" s="306"/>
      <c r="AW664" s="394"/>
      <c r="AX664" s="401"/>
      <c r="AY664" s="341"/>
      <c r="AZ664" s="341"/>
      <c r="BA664" s="341"/>
      <c r="BB664" s="341"/>
      <c r="BC664" s="393"/>
      <c r="BD664" s="341"/>
      <c r="BE664" s="341"/>
      <c r="BF664" s="341"/>
      <c r="BG664" s="402"/>
      <c r="BH664" s="403"/>
      <c r="BI664" s="405"/>
      <c r="BJ664" s="405"/>
      <c r="BK664" s="405"/>
      <c r="BL664" s="405"/>
      <c r="BM664" s="514"/>
    </row>
    <row r="665" ht="18.75" customHeight="1">
      <c r="A665" s="336" t="str">
        <f t="shared" si="12"/>
        <v/>
      </c>
      <c r="B665" s="506"/>
      <c r="C665" s="559"/>
      <c r="D665" s="560" t="str">
        <f t="shared" si="13"/>
        <v/>
      </c>
      <c r="E665" s="401"/>
      <c r="F665" s="394"/>
      <c r="G665" s="341" t="str">
        <f t="array" ref="G665">IF(C665="","",XLOOKUP(C665,'Master Data'!K:K,'Master Data'!N:N,"Input in Master Data",0,1))</f>
        <v/>
      </c>
      <c r="H665" s="341" t="str">
        <f t="array" ref="H665">IF(C665="","",XLOOKUP(C665,'Master Data'!K:K,'Master Data'!O:O,"Input in Master Data",0,1))</f>
        <v/>
      </c>
      <c r="I665" s="341" t="str">
        <f t="array" ref="I665">if(U665="","",XLOOKUP(U665,Master[Company],Master[Blow],"Unknown",0,1))</f>
        <v/>
      </c>
      <c r="J665" s="341" t="str">
        <f t="array" ref="J665">if(U665="","",XLOOKUP(U665,Master[Company],Master[Pigging],"Unknown",0,1))</f>
        <v/>
      </c>
      <c r="K665" s="341" t="str">
        <f t="array" ref="K665">if(U665="","",XLOOKUP(U665,Master[Company],Master[Load Method],"Unknown",0,1))</f>
        <v/>
      </c>
      <c r="L665" s="341" t="str">
        <f t="array" ref="L665">if(U665="","",XLOOKUP(U665,Master[Company],Master[Line Distance],"Unknown",0,1))</f>
        <v/>
      </c>
      <c r="M665" s="394"/>
      <c r="N665" s="341"/>
      <c r="O665" s="341"/>
      <c r="P665" s="341" t="str">
        <f t="array" ref="P665">if(U665="","",XLOOKUP(U665,Master[Company],Master[Terms],"NA",0,1))</f>
        <v/>
      </c>
      <c r="Q665" s="341" t="str">
        <f t="shared" si="14"/>
        <v/>
      </c>
      <c r="R665" s="341" t="str">
        <f t="array" ref="R665">if(U665="","",XLOOKUP(U665,Master[Company],Master[Group],"NA",0,1))</f>
        <v/>
      </c>
      <c r="S665" s="341" t="str">
        <f t="array" ref="S665">if(U665="","",XLOOKUP(U665,Master[Company],Master[Loading Location],"NA",0,1))</f>
        <v/>
      </c>
      <c r="T665" s="341" t="str">
        <f t="array" ref="T665">if(U665="","",XLOOKUP(U665,Master[Company],Master[Acronym],"NA",0,1))</f>
        <v/>
      </c>
      <c r="U665" s="341"/>
      <c r="V665" s="342"/>
      <c r="W665" s="342"/>
      <c r="X665" s="341"/>
      <c r="Y665" s="341" t="str">
        <f t="shared" si="11"/>
        <v/>
      </c>
      <c r="Z665" s="341"/>
      <c r="AA665" s="341"/>
      <c r="AB665" s="341"/>
      <c r="AC665" s="401"/>
      <c r="AD665" s="563"/>
      <c r="AE665" s="564"/>
      <c r="AF665" s="564"/>
      <c r="AG665" s="564"/>
      <c r="AH665" s="564"/>
      <c r="AI665" s="564"/>
      <c r="AJ665" s="564"/>
      <c r="AK665" s="565"/>
      <c r="AL665" s="564"/>
      <c r="AM665" s="564"/>
      <c r="AN665" s="564"/>
      <c r="AO665" s="564"/>
      <c r="AP665" s="564"/>
      <c r="AQ665" s="564"/>
      <c r="AR665" s="564"/>
      <c r="AS665" s="564"/>
      <c r="AT665" s="394"/>
      <c r="AU665" s="306"/>
      <c r="AV665" s="306"/>
      <c r="AW665" s="394"/>
      <c r="AX665" s="401"/>
      <c r="AY665" s="341"/>
      <c r="AZ665" s="341"/>
      <c r="BA665" s="341"/>
      <c r="BB665" s="341"/>
      <c r="BC665" s="393"/>
      <c r="BD665" s="341"/>
      <c r="BE665" s="341"/>
      <c r="BF665" s="341"/>
      <c r="BG665" s="402"/>
      <c r="BH665" s="403"/>
      <c r="BI665" s="405"/>
      <c r="BJ665" s="405"/>
      <c r="BK665" s="405"/>
      <c r="BL665" s="405"/>
      <c r="BM665" s="514"/>
    </row>
    <row r="666" ht="18.75" customHeight="1">
      <c r="A666" s="336" t="str">
        <f t="shared" si="12"/>
        <v/>
      </c>
      <c r="B666" s="506"/>
      <c r="C666" s="559"/>
      <c r="D666" s="560" t="str">
        <f t="shared" si="13"/>
        <v/>
      </c>
      <c r="E666" s="401"/>
      <c r="F666" s="394"/>
      <c r="G666" s="341" t="str">
        <f t="array" ref="G666">IF(C666="","",XLOOKUP(C666,'Master Data'!K:K,'Master Data'!N:N,"Input in Master Data",0,1))</f>
        <v/>
      </c>
      <c r="H666" s="341" t="str">
        <f t="array" ref="H666">IF(C666="","",XLOOKUP(C666,'Master Data'!K:K,'Master Data'!O:O,"Input in Master Data",0,1))</f>
        <v/>
      </c>
      <c r="I666" s="341" t="str">
        <f t="array" ref="I666">if(U666="","",XLOOKUP(U666,Master[Company],Master[Blow],"Unknown",0,1))</f>
        <v/>
      </c>
      <c r="J666" s="341" t="str">
        <f t="array" ref="J666">if(U666="","",XLOOKUP(U666,Master[Company],Master[Pigging],"Unknown",0,1))</f>
        <v/>
      </c>
      <c r="K666" s="341" t="str">
        <f t="array" ref="K666">if(U666="","",XLOOKUP(U666,Master[Company],Master[Load Method],"Unknown",0,1))</f>
        <v/>
      </c>
      <c r="L666" s="341" t="str">
        <f t="array" ref="L666">if(U666="","",XLOOKUP(U666,Master[Company],Master[Line Distance],"Unknown",0,1))</f>
        <v/>
      </c>
      <c r="M666" s="394"/>
      <c r="N666" s="341"/>
      <c r="O666" s="341"/>
      <c r="P666" s="341" t="str">
        <f t="array" ref="P666">if(U666="","",XLOOKUP(U666,Master[Company],Master[Terms],"NA",0,1))</f>
        <v/>
      </c>
      <c r="Q666" s="341" t="str">
        <f t="shared" si="14"/>
        <v/>
      </c>
      <c r="R666" s="341" t="str">
        <f t="array" ref="R666">if(U666="","",XLOOKUP(U666,Master[Company],Master[Group],"NA",0,1))</f>
        <v/>
      </c>
      <c r="S666" s="341" t="str">
        <f t="array" ref="S666">if(U666="","",XLOOKUP(U666,Master[Company],Master[Loading Location],"NA",0,1))</f>
        <v/>
      </c>
      <c r="T666" s="341" t="str">
        <f t="array" ref="T666">if(U666="","",XLOOKUP(U666,Master[Company],Master[Acronym],"NA",0,1))</f>
        <v/>
      </c>
      <c r="U666" s="341"/>
      <c r="V666" s="342"/>
      <c r="W666" s="342"/>
      <c r="X666" s="341"/>
      <c r="Y666" s="341" t="str">
        <f t="shared" si="11"/>
        <v/>
      </c>
      <c r="Z666" s="341"/>
      <c r="AA666" s="341"/>
      <c r="AB666" s="341"/>
      <c r="AC666" s="401"/>
      <c r="AD666" s="563"/>
      <c r="AE666" s="564"/>
      <c r="AF666" s="564"/>
      <c r="AG666" s="564"/>
      <c r="AH666" s="564"/>
      <c r="AI666" s="564"/>
      <c r="AJ666" s="564"/>
      <c r="AK666" s="565"/>
      <c r="AL666" s="564"/>
      <c r="AM666" s="564"/>
      <c r="AN666" s="564"/>
      <c r="AO666" s="564"/>
      <c r="AP666" s="564"/>
      <c r="AQ666" s="564"/>
      <c r="AR666" s="564"/>
      <c r="AS666" s="564"/>
      <c r="AT666" s="394"/>
      <c r="AU666" s="306"/>
      <c r="AV666" s="306"/>
      <c r="AW666" s="394"/>
      <c r="AX666" s="401"/>
      <c r="AY666" s="341"/>
      <c r="AZ666" s="341"/>
      <c r="BA666" s="341"/>
      <c r="BB666" s="341"/>
      <c r="BC666" s="393"/>
      <c r="BD666" s="341"/>
      <c r="BE666" s="341"/>
      <c r="BF666" s="341"/>
      <c r="BG666" s="402"/>
      <c r="BH666" s="403"/>
      <c r="BI666" s="405"/>
      <c r="BJ666" s="405"/>
      <c r="BK666" s="405"/>
      <c r="BL666" s="405"/>
      <c r="BM666" s="514"/>
    </row>
    <row r="667" ht="18.75" customHeight="1">
      <c r="A667" s="336" t="str">
        <f t="shared" si="12"/>
        <v/>
      </c>
      <c r="B667" s="506"/>
      <c r="C667" s="559"/>
      <c r="D667" s="560" t="str">
        <f t="shared" si="13"/>
        <v/>
      </c>
      <c r="E667" s="401"/>
      <c r="F667" s="394"/>
      <c r="G667" s="341" t="str">
        <f t="array" ref="G667">IF(C667="","",XLOOKUP(C667,'Master Data'!K:K,'Master Data'!N:N,"Input in Master Data",0,1))</f>
        <v/>
      </c>
      <c r="H667" s="341" t="str">
        <f t="array" ref="H667">IF(C667="","",XLOOKUP(C667,'Master Data'!K:K,'Master Data'!O:O,"Input in Master Data",0,1))</f>
        <v/>
      </c>
      <c r="I667" s="341" t="str">
        <f t="array" ref="I667">if(U667="","",XLOOKUP(U667,Master[Company],Master[Blow],"Unknown",0,1))</f>
        <v/>
      </c>
      <c r="J667" s="341" t="str">
        <f t="array" ref="J667">if(U667="","",XLOOKUP(U667,Master[Company],Master[Pigging],"Unknown",0,1))</f>
        <v/>
      </c>
      <c r="K667" s="341" t="str">
        <f t="array" ref="K667">if(U667="","",XLOOKUP(U667,Master[Company],Master[Load Method],"Unknown",0,1))</f>
        <v/>
      </c>
      <c r="L667" s="341" t="str">
        <f t="array" ref="L667">if(U667="","",XLOOKUP(U667,Master[Company],Master[Line Distance],"Unknown",0,1))</f>
        <v/>
      </c>
      <c r="M667" s="394"/>
      <c r="N667" s="341"/>
      <c r="O667" s="341"/>
      <c r="P667" s="341" t="str">
        <f t="array" ref="P667">if(U667="","",XLOOKUP(U667,Master[Company],Master[Terms],"NA",0,1))</f>
        <v/>
      </c>
      <c r="Q667" s="341" t="str">
        <f t="shared" si="14"/>
        <v/>
      </c>
      <c r="R667" s="341" t="str">
        <f t="array" ref="R667">if(U667="","",XLOOKUP(U667,Master[Company],Master[Group],"NA",0,1))</f>
        <v/>
      </c>
      <c r="S667" s="341" t="str">
        <f t="array" ref="S667">if(U667="","",XLOOKUP(U667,Master[Company],Master[Loading Location],"NA",0,1))</f>
        <v/>
      </c>
      <c r="T667" s="341" t="str">
        <f t="array" ref="T667">if(U667="","",XLOOKUP(U667,Master[Company],Master[Acronym],"NA",0,1))</f>
        <v/>
      </c>
      <c r="U667" s="341"/>
      <c r="V667" s="342"/>
      <c r="W667" s="342"/>
      <c r="X667" s="341"/>
      <c r="Y667" s="341" t="str">
        <f t="shared" si="11"/>
        <v/>
      </c>
      <c r="Z667" s="341"/>
      <c r="AA667" s="341"/>
      <c r="AB667" s="341"/>
      <c r="AC667" s="401"/>
      <c r="AD667" s="563"/>
      <c r="AE667" s="564"/>
      <c r="AF667" s="564"/>
      <c r="AG667" s="564"/>
      <c r="AH667" s="564"/>
      <c r="AI667" s="564"/>
      <c r="AJ667" s="564"/>
      <c r="AK667" s="565"/>
      <c r="AL667" s="564"/>
      <c r="AM667" s="564"/>
      <c r="AN667" s="564"/>
      <c r="AO667" s="564"/>
      <c r="AP667" s="564"/>
      <c r="AQ667" s="564"/>
      <c r="AR667" s="564"/>
      <c r="AS667" s="564"/>
      <c r="AT667" s="394"/>
      <c r="AU667" s="306"/>
      <c r="AV667" s="306"/>
      <c r="AW667" s="394"/>
      <c r="AX667" s="401"/>
      <c r="AY667" s="341"/>
      <c r="AZ667" s="341"/>
      <c r="BA667" s="341"/>
      <c r="BB667" s="341"/>
      <c r="BC667" s="393"/>
      <c r="BD667" s="341"/>
      <c r="BE667" s="341"/>
      <c r="BF667" s="341"/>
      <c r="BG667" s="402"/>
      <c r="BH667" s="403"/>
      <c r="BI667" s="405"/>
      <c r="BJ667" s="405"/>
      <c r="BK667" s="405"/>
      <c r="BL667" s="405"/>
      <c r="BM667" s="514"/>
    </row>
    <row r="668" ht="18.75" customHeight="1">
      <c r="A668" s="336" t="str">
        <f t="shared" si="12"/>
        <v/>
      </c>
      <c r="B668" s="506"/>
      <c r="C668" s="559"/>
      <c r="D668" s="560" t="str">
        <f t="shared" si="13"/>
        <v/>
      </c>
      <c r="E668" s="401"/>
      <c r="F668" s="394"/>
      <c r="G668" s="341" t="str">
        <f t="array" ref="G668">IF(C668="","",XLOOKUP(C668,'Master Data'!K:K,'Master Data'!N:N,"Input in Master Data",0,1))</f>
        <v/>
      </c>
      <c r="H668" s="341" t="str">
        <f t="array" ref="H668">IF(C668="","",XLOOKUP(C668,'Master Data'!K:K,'Master Data'!O:O,"Input in Master Data",0,1))</f>
        <v/>
      </c>
      <c r="I668" s="341" t="str">
        <f t="array" ref="I668">if(U668="","",XLOOKUP(U668,Master[Company],Master[Blow],"Unknown",0,1))</f>
        <v/>
      </c>
      <c r="J668" s="341" t="str">
        <f t="array" ref="J668">if(U668="","",XLOOKUP(U668,Master[Company],Master[Pigging],"Unknown",0,1))</f>
        <v/>
      </c>
      <c r="K668" s="341" t="str">
        <f t="array" ref="K668">if(U668="","",XLOOKUP(U668,Master[Company],Master[Load Method],"Unknown",0,1))</f>
        <v/>
      </c>
      <c r="L668" s="341" t="str">
        <f t="array" ref="L668">if(U668="","",XLOOKUP(U668,Master[Company],Master[Line Distance],"Unknown",0,1))</f>
        <v/>
      </c>
      <c r="M668" s="394"/>
      <c r="N668" s="341"/>
      <c r="O668" s="341"/>
      <c r="P668" s="341" t="str">
        <f t="array" ref="P668">if(U668="","",XLOOKUP(U668,Master[Company],Master[Terms],"NA",0,1))</f>
        <v/>
      </c>
      <c r="Q668" s="341" t="str">
        <f t="shared" si="14"/>
        <v/>
      </c>
      <c r="R668" s="341" t="str">
        <f t="array" ref="R668">if(U668="","",XLOOKUP(U668,Master[Company],Master[Group],"NA",0,1))</f>
        <v/>
      </c>
      <c r="S668" s="341" t="str">
        <f t="array" ref="S668">if(U668="","",XLOOKUP(U668,Master[Company],Master[Loading Location],"NA",0,1))</f>
        <v/>
      </c>
      <c r="T668" s="341" t="str">
        <f t="array" ref="T668">if(U668="","",XLOOKUP(U668,Master[Company],Master[Acronym],"NA",0,1))</f>
        <v/>
      </c>
      <c r="U668" s="341"/>
      <c r="V668" s="342"/>
      <c r="W668" s="342"/>
      <c r="X668" s="341"/>
      <c r="Y668" s="341" t="str">
        <f t="shared" si="11"/>
        <v/>
      </c>
      <c r="Z668" s="341"/>
      <c r="AA668" s="341"/>
      <c r="AB668" s="341"/>
      <c r="AC668" s="401"/>
      <c r="AD668" s="563"/>
      <c r="AE668" s="564"/>
      <c r="AF668" s="564"/>
      <c r="AG668" s="564"/>
      <c r="AH668" s="564"/>
      <c r="AI668" s="564"/>
      <c r="AJ668" s="564"/>
      <c r="AK668" s="565"/>
      <c r="AL668" s="564"/>
      <c r="AM668" s="564"/>
      <c r="AN668" s="564"/>
      <c r="AO668" s="564"/>
      <c r="AP668" s="564"/>
      <c r="AQ668" s="564"/>
      <c r="AR668" s="564"/>
      <c r="AS668" s="564"/>
      <c r="AT668" s="394"/>
      <c r="AU668" s="306"/>
      <c r="AV668" s="306"/>
      <c r="AW668" s="394"/>
      <c r="AX668" s="401"/>
      <c r="AY668" s="341"/>
      <c r="AZ668" s="341"/>
      <c r="BA668" s="341"/>
      <c r="BB668" s="341"/>
      <c r="BC668" s="393"/>
      <c r="BD668" s="341"/>
      <c r="BE668" s="341"/>
      <c r="BF668" s="341"/>
      <c r="BG668" s="402"/>
      <c r="BH668" s="403"/>
      <c r="BI668" s="405"/>
      <c r="BJ668" s="405"/>
      <c r="BK668" s="405"/>
      <c r="BL668" s="405"/>
      <c r="BM668" s="514"/>
    </row>
    <row r="669" ht="18.75" customHeight="1">
      <c r="A669" s="336" t="str">
        <f t="shared" si="12"/>
        <v/>
      </c>
      <c r="B669" s="506"/>
      <c r="C669" s="559"/>
      <c r="D669" s="560" t="str">
        <f t="shared" si="13"/>
        <v/>
      </c>
      <c r="E669" s="401"/>
      <c r="F669" s="394"/>
      <c r="G669" s="341" t="str">
        <f t="array" ref="G669">IF(C669="","",XLOOKUP(C669,'Master Data'!K:K,'Master Data'!N:N,"Input in Master Data",0,1))</f>
        <v/>
      </c>
      <c r="H669" s="341" t="str">
        <f t="array" ref="H669">IF(C669="","",XLOOKUP(C669,'Master Data'!K:K,'Master Data'!O:O,"Input in Master Data",0,1))</f>
        <v/>
      </c>
      <c r="I669" s="341" t="str">
        <f t="array" ref="I669">if(U669="","",XLOOKUP(U669,Master[Company],Master[Blow],"Unknown",0,1))</f>
        <v/>
      </c>
      <c r="J669" s="341" t="str">
        <f t="array" ref="J669">if(U669="","",XLOOKUP(U669,Master[Company],Master[Pigging],"Unknown",0,1))</f>
        <v/>
      </c>
      <c r="K669" s="341" t="str">
        <f t="array" ref="K669">if(U669="","",XLOOKUP(U669,Master[Company],Master[Load Method],"Unknown",0,1))</f>
        <v/>
      </c>
      <c r="L669" s="341" t="str">
        <f t="array" ref="L669">if(U669="","",XLOOKUP(U669,Master[Company],Master[Line Distance],"Unknown",0,1))</f>
        <v/>
      </c>
      <c r="M669" s="394"/>
      <c r="N669" s="341"/>
      <c r="O669" s="341"/>
      <c r="P669" s="341" t="str">
        <f t="array" ref="P669">if(U669="","",XLOOKUP(U669,Master[Company],Master[Terms],"NA",0,1))</f>
        <v/>
      </c>
      <c r="Q669" s="341" t="str">
        <f t="shared" si="14"/>
        <v/>
      </c>
      <c r="R669" s="341" t="str">
        <f t="array" ref="R669">if(U669="","",XLOOKUP(U669,Master[Company],Master[Group],"NA",0,1))</f>
        <v/>
      </c>
      <c r="S669" s="341" t="str">
        <f t="array" ref="S669">if(U669="","",XLOOKUP(U669,Master[Company],Master[Loading Location],"NA",0,1))</f>
        <v/>
      </c>
      <c r="T669" s="341" t="str">
        <f t="array" ref="T669">if(U669="","",XLOOKUP(U669,Master[Company],Master[Acronym],"NA",0,1))</f>
        <v/>
      </c>
      <c r="U669" s="341"/>
      <c r="V669" s="342"/>
      <c r="W669" s="342"/>
      <c r="X669" s="341"/>
      <c r="Y669" s="341" t="str">
        <f t="shared" si="11"/>
        <v/>
      </c>
      <c r="Z669" s="341"/>
      <c r="AA669" s="341"/>
      <c r="AB669" s="341"/>
      <c r="AC669" s="401"/>
      <c r="AD669" s="563"/>
      <c r="AE669" s="564"/>
      <c r="AF669" s="564"/>
      <c r="AG669" s="564"/>
      <c r="AH669" s="564"/>
      <c r="AI669" s="564"/>
      <c r="AJ669" s="564"/>
      <c r="AK669" s="565"/>
      <c r="AL669" s="564"/>
      <c r="AM669" s="564"/>
      <c r="AN669" s="564"/>
      <c r="AO669" s="564"/>
      <c r="AP669" s="564"/>
      <c r="AQ669" s="564"/>
      <c r="AR669" s="564"/>
      <c r="AS669" s="564"/>
      <c r="AT669" s="394"/>
      <c r="AU669" s="306"/>
      <c r="AV669" s="306"/>
      <c r="AW669" s="394"/>
      <c r="AX669" s="401"/>
      <c r="AY669" s="341"/>
      <c r="AZ669" s="341"/>
      <c r="BA669" s="341"/>
      <c r="BB669" s="341"/>
      <c r="BC669" s="393"/>
      <c r="BD669" s="341"/>
      <c r="BE669" s="341"/>
      <c r="BF669" s="341"/>
      <c r="BG669" s="402"/>
      <c r="BH669" s="403"/>
      <c r="BI669" s="405"/>
      <c r="BJ669" s="405"/>
      <c r="BK669" s="405"/>
      <c r="BL669" s="405"/>
      <c r="BM669" s="514"/>
    </row>
    <row r="670" ht="18.75" customHeight="1">
      <c r="A670" s="336" t="str">
        <f t="shared" si="12"/>
        <v/>
      </c>
      <c r="B670" s="506"/>
      <c r="C670" s="559"/>
      <c r="D670" s="560" t="str">
        <f t="shared" si="13"/>
        <v/>
      </c>
      <c r="E670" s="401"/>
      <c r="F670" s="394"/>
      <c r="G670" s="341" t="str">
        <f t="array" ref="G670">IF(C670="","",XLOOKUP(C670,'Master Data'!K:K,'Master Data'!N:N,"Input in Master Data",0,1))</f>
        <v/>
      </c>
      <c r="H670" s="341" t="str">
        <f t="array" ref="H670">IF(C670="","",XLOOKUP(C670,'Master Data'!K:K,'Master Data'!O:O,"Input in Master Data",0,1))</f>
        <v/>
      </c>
      <c r="I670" s="341" t="str">
        <f t="array" ref="I670">if(U670="","",XLOOKUP(U670,Master[Company],Master[Blow],"Unknown",0,1))</f>
        <v/>
      </c>
      <c r="J670" s="341" t="str">
        <f t="array" ref="J670">if(U670="","",XLOOKUP(U670,Master[Company],Master[Pigging],"Unknown",0,1))</f>
        <v/>
      </c>
      <c r="K670" s="341" t="str">
        <f t="array" ref="K670">if(U670="","",XLOOKUP(U670,Master[Company],Master[Load Method],"Unknown",0,1))</f>
        <v/>
      </c>
      <c r="L670" s="341" t="str">
        <f t="array" ref="L670">if(U670="","",XLOOKUP(U670,Master[Company],Master[Line Distance],"Unknown",0,1))</f>
        <v/>
      </c>
      <c r="M670" s="394"/>
      <c r="N670" s="341"/>
      <c r="O670" s="341"/>
      <c r="P670" s="341" t="str">
        <f t="array" ref="P670">if(U670="","",XLOOKUP(U670,Master[Company],Master[Terms],"NA",0,1))</f>
        <v/>
      </c>
      <c r="Q670" s="341" t="str">
        <f t="shared" si="14"/>
        <v/>
      </c>
      <c r="R670" s="341" t="str">
        <f t="array" ref="R670">if(U670="","",XLOOKUP(U670,Master[Company],Master[Group],"NA",0,1))</f>
        <v/>
      </c>
      <c r="S670" s="341" t="str">
        <f t="array" ref="S670">if(U670="","",XLOOKUP(U670,Master[Company],Master[Loading Location],"NA",0,1))</f>
        <v/>
      </c>
      <c r="T670" s="341" t="str">
        <f t="array" ref="T670">if(U670="","",XLOOKUP(U670,Master[Company],Master[Acronym],"NA",0,1))</f>
        <v/>
      </c>
      <c r="U670" s="341"/>
      <c r="V670" s="342"/>
      <c r="W670" s="342"/>
      <c r="X670" s="341"/>
      <c r="Y670" s="341" t="str">
        <f t="shared" si="11"/>
        <v/>
      </c>
      <c r="Z670" s="341"/>
      <c r="AA670" s="341"/>
      <c r="AB670" s="341"/>
      <c r="AC670" s="401"/>
      <c r="AD670" s="563"/>
      <c r="AE670" s="564"/>
      <c r="AF670" s="564"/>
      <c r="AG670" s="564"/>
      <c r="AH670" s="564"/>
      <c r="AI670" s="564"/>
      <c r="AJ670" s="564"/>
      <c r="AK670" s="565"/>
      <c r="AL670" s="564"/>
      <c r="AM670" s="564"/>
      <c r="AN670" s="564"/>
      <c r="AO670" s="564"/>
      <c r="AP670" s="564"/>
      <c r="AQ670" s="564"/>
      <c r="AR670" s="564"/>
      <c r="AS670" s="564"/>
      <c r="AT670" s="394"/>
      <c r="AU670" s="306"/>
      <c r="AV670" s="306"/>
      <c r="AW670" s="394"/>
      <c r="AX670" s="401"/>
      <c r="AY670" s="341"/>
      <c r="AZ670" s="341"/>
      <c r="BA670" s="341"/>
      <c r="BB670" s="341"/>
      <c r="BC670" s="393"/>
      <c r="BD670" s="341"/>
      <c r="BE670" s="341"/>
      <c r="BF670" s="341"/>
      <c r="BG670" s="402"/>
      <c r="BH670" s="403"/>
      <c r="BI670" s="405"/>
      <c r="BJ670" s="405"/>
      <c r="BK670" s="405"/>
      <c r="BL670" s="405"/>
      <c r="BM670" s="514"/>
    </row>
    <row r="671" ht="18.75" customHeight="1">
      <c r="A671" s="336" t="str">
        <f t="shared" si="12"/>
        <v/>
      </c>
      <c r="B671" s="506"/>
      <c r="C671" s="559"/>
      <c r="D671" s="560" t="str">
        <f t="shared" si="13"/>
        <v/>
      </c>
      <c r="E671" s="401"/>
      <c r="F671" s="394"/>
      <c r="G671" s="341" t="str">
        <f t="array" ref="G671">IF(C671="","",XLOOKUP(C671,'Master Data'!K:K,'Master Data'!N:N,"Input in Master Data",0,1))</f>
        <v/>
      </c>
      <c r="H671" s="341" t="str">
        <f t="array" ref="H671">IF(C671="","",XLOOKUP(C671,'Master Data'!K:K,'Master Data'!O:O,"Input in Master Data",0,1))</f>
        <v/>
      </c>
      <c r="I671" s="341" t="str">
        <f t="array" ref="I671">if(U671="","",XLOOKUP(U671,Master[Company],Master[Blow],"Unknown",0,1))</f>
        <v/>
      </c>
      <c r="J671" s="341" t="str">
        <f t="array" ref="J671">if(U671="","",XLOOKUP(U671,Master[Company],Master[Pigging],"Unknown",0,1))</f>
        <v/>
      </c>
      <c r="K671" s="341" t="str">
        <f t="array" ref="K671">if(U671="","",XLOOKUP(U671,Master[Company],Master[Load Method],"Unknown",0,1))</f>
        <v/>
      </c>
      <c r="L671" s="341" t="str">
        <f t="array" ref="L671">if(U671="","",XLOOKUP(U671,Master[Company],Master[Line Distance],"Unknown",0,1))</f>
        <v/>
      </c>
      <c r="M671" s="394"/>
      <c r="N671" s="341"/>
      <c r="O671" s="341"/>
      <c r="P671" s="341" t="str">
        <f t="array" ref="P671">if(U671="","",XLOOKUP(U671,Master[Company],Master[Terms],"NA",0,1))</f>
        <v/>
      </c>
      <c r="Q671" s="341" t="str">
        <f t="shared" si="14"/>
        <v/>
      </c>
      <c r="R671" s="341" t="str">
        <f t="array" ref="R671">if(U671="","",XLOOKUP(U671,Master[Company],Master[Group],"NA",0,1))</f>
        <v/>
      </c>
      <c r="S671" s="341" t="str">
        <f t="array" ref="S671">if(U671="","",XLOOKUP(U671,Master[Company],Master[Loading Location],"NA",0,1))</f>
        <v/>
      </c>
      <c r="T671" s="341" t="str">
        <f t="array" ref="T671">if(U671="","",XLOOKUP(U671,Master[Company],Master[Acronym],"NA",0,1))</f>
        <v/>
      </c>
      <c r="U671" s="341"/>
      <c r="V671" s="342"/>
      <c r="W671" s="342"/>
      <c r="X671" s="341"/>
      <c r="Y671" s="341" t="str">
        <f t="shared" si="11"/>
        <v/>
      </c>
      <c r="Z671" s="341"/>
      <c r="AA671" s="341"/>
      <c r="AB671" s="341"/>
      <c r="AC671" s="401"/>
      <c r="AD671" s="563"/>
      <c r="AE671" s="564"/>
      <c r="AF671" s="564"/>
      <c r="AG671" s="564"/>
      <c r="AH671" s="564"/>
      <c r="AI671" s="564"/>
      <c r="AJ671" s="564"/>
      <c r="AK671" s="565"/>
      <c r="AL671" s="564"/>
      <c r="AM671" s="564"/>
      <c r="AN671" s="564"/>
      <c r="AO671" s="564"/>
      <c r="AP671" s="564"/>
      <c r="AQ671" s="564"/>
      <c r="AR671" s="564"/>
      <c r="AS671" s="564"/>
      <c r="AT671" s="394"/>
      <c r="AU671" s="306"/>
      <c r="AV671" s="306"/>
      <c r="AW671" s="394"/>
      <c r="AX671" s="401"/>
      <c r="AY671" s="341"/>
      <c r="AZ671" s="341"/>
      <c r="BA671" s="341"/>
      <c r="BB671" s="341"/>
      <c r="BC671" s="393"/>
      <c r="BD671" s="341"/>
      <c r="BE671" s="341"/>
      <c r="BF671" s="341"/>
      <c r="BG671" s="402"/>
      <c r="BH671" s="403"/>
      <c r="BI671" s="405"/>
      <c r="BJ671" s="405"/>
      <c r="BK671" s="405"/>
      <c r="BL671" s="405"/>
      <c r="BM671" s="514"/>
    </row>
    <row r="672" ht="18.75" customHeight="1">
      <c r="A672" s="336" t="str">
        <f t="shared" si="12"/>
        <v/>
      </c>
      <c r="B672" s="506"/>
      <c r="C672" s="559"/>
      <c r="D672" s="560" t="str">
        <f t="shared" si="13"/>
        <v/>
      </c>
      <c r="E672" s="401"/>
      <c r="F672" s="394"/>
      <c r="G672" s="341" t="str">
        <f t="array" ref="G672">IF(C672="","",XLOOKUP(C672,'Master Data'!K:K,'Master Data'!N:N,"Input in Master Data",0,1))</f>
        <v/>
      </c>
      <c r="H672" s="341" t="str">
        <f t="array" ref="H672">IF(C672="","",XLOOKUP(C672,'Master Data'!K:K,'Master Data'!O:O,"Input in Master Data",0,1))</f>
        <v/>
      </c>
      <c r="I672" s="341" t="str">
        <f t="array" ref="I672">if(U672="","",XLOOKUP(U672,Master[Company],Master[Blow],"Unknown",0,1))</f>
        <v/>
      </c>
      <c r="J672" s="341" t="str">
        <f t="array" ref="J672">if(U672="","",XLOOKUP(U672,Master[Company],Master[Pigging],"Unknown",0,1))</f>
        <v/>
      </c>
      <c r="K672" s="341" t="str">
        <f t="array" ref="K672">if(U672="","",XLOOKUP(U672,Master[Company],Master[Load Method],"Unknown",0,1))</f>
        <v/>
      </c>
      <c r="L672" s="341" t="str">
        <f t="array" ref="L672">if(U672="","",XLOOKUP(U672,Master[Company],Master[Line Distance],"Unknown",0,1))</f>
        <v/>
      </c>
      <c r="M672" s="394"/>
      <c r="N672" s="341"/>
      <c r="O672" s="341"/>
      <c r="P672" s="341" t="str">
        <f t="array" ref="P672">if(U672="","",XLOOKUP(U672,Master[Company],Master[Terms],"NA",0,1))</f>
        <v/>
      </c>
      <c r="Q672" s="341" t="str">
        <f t="shared" si="14"/>
        <v/>
      </c>
      <c r="R672" s="341" t="str">
        <f t="array" ref="R672">if(U672="","",XLOOKUP(U672,Master[Company],Master[Group],"NA",0,1))</f>
        <v/>
      </c>
      <c r="S672" s="341" t="str">
        <f t="array" ref="S672">if(U672="","",XLOOKUP(U672,Master[Company],Master[Loading Location],"NA",0,1))</f>
        <v/>
      </c>
      <c r="T672" s="341" t="str">
        <f t="array" ref="T672">if(U672="","",XLOOKUP(U672,Master[Company],Master[Acronym],"NA",0,1))</f>
        <v/>
      </c>
      <c r="U672" s="341"/>
      <c r="V672" s="342"/>
      <c r="W672" s="342"/>
      <c r="X672" s="341"/>
      <c r="Y672" s="341" t="str">
        <f t="shared" si="11"/>
        <v/>
      </c>
      <c r="Z672" s="341"/>
      <c r="AA672" s="341"/>
      <c r="AB672" s="341"/>
      <c r="AC672" s="401"/>
      <c r="AD672" s="563"/>
      <c r="AE672" s="564"/>
      <c r="AF672" s="564"/>
      <c r="AG672" s="564"/>
      <c r="AH672" s="564"/>
      <c r="AI672" s="564"/>
      <c r="AJ672" s="564"/>
      <c r="AK672" s="565"/>
      <c r="AL672" s="564"/>
      <c r="AM672" s="564"/>
      <c r="AN672" s="564"/>
      <c r="AO672" s="564"/>
      <c r="AP672" s="564"/>
      <c r="AQ672" s="564"/>
      <c r="AR672" s="564"/>
      <c r="AS672" s="564"/>
      <c r="AT672" s="394"/>
      <c r="AU672" s="306"/>
      <c r="AV672" s="306"/>
      <c r="AW672" s="394"/>
      <c r="AX672" s="401"/>
      <c r="AY672" s="341"/>
      <c r="AZ672" s="341"/>
      <c r="BA672" s="341"/>
      <c r="BB672" s="341"/>
      <c r="BC672" s="393"/>
      <c r="BD672" s="341"/>
      <c r="BE672" s="341"/>
      <c r="BF672" s="341"/>
      <c r="BG672" s="402"/>
      <c r="BH672" s="403"/>
      <c r="BI672" s="405"/>
      <c r="BJ672" s="405"/>
      <c r="BK672" s="405"/>
      <c r="BL672" s="405"/>
      <c r="BM672" s="514"/>
    </row>
    <row r="673" ht="18.75" customHeight="1">
      <c r="A673" s="336" t="str">
        <f t="shared" si="12"/>
        <v/>
      </c>
      <c r="B673" s="506"/>
      <c r="C673" s="559"/>
      <c r="D673" s="560" t="str">
        <f t="shared" si="13"/>
        <v/>
      </c>
      <c r="E673" s="401"/>
      <c r="F673" s="394"/>
      <c r="G673" s="341" t="str">
        <f t="array" ref="G673">IF(C673="","",XLOOKUP(C673,'Master Data'!K:K,'Master Data'!N:N,"Input in Master Data",0,1))</f>
        <v/>
      </c>
      <c r="H673" s="341" t="str">
        <f t="array" ref="H673">IF(C673="","",XLOOKUP(C673,'Master Data'!K:K,'Master Data'!O:O,"Input in Master Data",0,1))</f>
        <v/>
      </c>
      <c r="I673" s="341" t="str">
        <f t="array" ref="I673">if(U673="","",XLOOKUP(U673,Master[Company],Master[Blow],"Unknown",0,1))</f>
        <v/>
      </c>
      <c r="J673" s="341" t="str">
        <f t="array" ref="J673">if(U673="","",XLOOKUP(U673,Master[Company],Master[Pigging],"Unknown",0,1))</f>
        <v/>
      </c>
      <c r="K673" s="341" t="str">
        <f t="array" ref="K673">if(U673="","",XLOOKUP(U673,Master[Company],Master[Load Method],"Unknown",0,1))</f>
        <v/>
      </c>
      <c r="L673" s="341" t="str">
        <f t="array" ref="L673">if(U673="","",XLOOKUP(U673,Master[Company],Master[Line Distance],"Unknown",0,1))</f>
        <v/>
      </c>
      <c r="M673" s="394"/>
      <c r="N673" s="341"/>
      <c r="O673" s="341"/>
      <c r="P673" s="341" t="str">
        <f t="array" ref="P673">if(U673="","",XLOOKUP(U673,Master[Company],Master[Terms],"NA",0,1))</f>
        <v/>
      </c>
      <c r="Q673" s="341" t="str">
        <f t="shared" si="14"/>
        <v/>
      </c>
      <c r="R673" s="341" t="str">
        <f t="array" ref="R673">if(U673="","",XLOOKUP(U673,Master[Company],Master[Group],"NA",0,1))</f>
        <v/>
      </c>
      <c r="S673" s="341" t="str">
        <f t="array" ref="S673">if(U673="","",XLOOKUP(U673,Master[Company],Master[Loading Location],"NA",0,1))</f>
        <v/>
      </c>
      <c r="T673" s="341" t="str">
        <f t="array" ref="T673">if(U673="","",XLOOKUP(U673,Master[Company],Master[Acronym],"NA",0,1))</f>
        <v/>
      </c>
      <c r="U673" s="341"/>
      <c r="V673" s="342"/>
      <c r="W673" s="342"/>
      <c r="X673" s="341"/>
      <c r="Y673" s="341" t="str">
        <f t="shared" si="11"/>
        <v/>
      </c>
      <c r="Z673" s="341"/>
      <c r="AA673" s="341"/>
      <c r="AB673" s="341"/>
      <c r="AC673" s="401"/>
      <c r="AD673" s="563"/>
      <c r="AE673" s="564"/>
      <c r="AF673" s="564"/>
      <c r="AG673" s="564"/>
      <c r="AH673" s="564"/>
      <c r="AI673" s="564"/>
      <c r="AJ673" s="564"/>
      <c r="AK673" s="565"/>
      <c r="AL673" s="564"/>
      <c r="AM673" s="564"/>
      <c r="AN673" s="564"/>
      <c r="AO673" s="564"/>
      <c r="AP673" s="564"/>
      <c r="AQ673" s="564"/>
      <c r="AR673" s="564"/>
      <c r="AS673" s="564"/>
      <c r="AT673" s="394"/>
      <c r="AU673" s="306"/>
      <c r="AV673" s="306"/>
      <c r="AW673" s="394"/>
      <c r="AX673" s="401"/>
      <c r="AY673" s="341"/>
      <c r="AZ673" s="341"/>
      <c r="BA673" s="341"/>
      <c r="BB673" s="341"/>
      <c r="BC673" s="393"/>
      <c r="BD673" s="341"/>
      <c r="BE673" s="341"/>
      <c r="BF673" s="341"/>
      <c r="BG673" s="402"/>
      <c r="BH673" s="403"/>
      <c r="BI673" s="405"/>
      <c r="BJ673" s="405"/>
      <c r="BK673" s="405"/>
      <c r="BL673" s="405"/>
      <c r="BM673" s="514"/>
    </row>
    <row r="674" ht="18.75" customHeight="1">
      <c r="A674" s="336" t="str">
        <f t="shared" si="12"/>
        <v/>
      </c>
      <c r="B674" s="506"/>
      <c r="C674" s="559"/>
      <c r="D674" s="560" t="str">
        <f t="shared" si="13"/>
        <v/>
      </c>
      <c r="E674" s="401"/>
      <c r="F674" s="394"/>
      <c r="G674" s="341" t="str">
        <f t="array" ref="G674">IF(C674="","",XLOOKUP(C674,'Master Data'!K:K,'Master Data'!N:N,"Input in Master Data",0,1))</f>
        <v/>
      </c>
      <c r="H674" s="341" t="str">
        <f t="array" ref="H674">IF(C674="","",XLOOKUP(C674,'Master Data'!K:K,'Master Data'!O:O,"Input in Master Data",0,1))</f>
        <v/>
      </c>
      <c r="I674" s="341" t="str">
        <f t="array" ref="I674">if(U674="","",XLOOKUP(U674,Master[Company],Master[Blow],"Unknown",0,1))</f>
        <v/>
      </c>
      <c r="J674" s="341" t="str">
        <f t="array" ref="J674">if(U674="","",XLOOKUP(U674,Master[Company],Master[Pigging],"Unknown",0,1))</f>
        <v/>
      </c>
      <c r="K674" s="341" t="str">
        <f t="array" ref="K674">if(U674="","",XLOOKUP(U674,Master[Company],Master[Load Method],"Unknown",0,1))</f>
        <v/>
      </c>
      <c r="L674" s="341" t="str">
        <f t="array" ref="L674">if(U674="","",XLOOKUP(U674,Master[Company],Master[Line Distance],"Unknown",0,1))</f>
        <v/>
      </c>
      <c r="M674" s="394"/>
      <c r="N674" s="341"/>
      <c r="O674" s="341"/>
      <c r="P674" s="341" t="str">
        <f t="array" ref="P674">if(U674="","",XLOOKUP(U674,Master[Company],Master[Terms],"NA",0,1))</f>
        <v/>
      </c>
      <c r="Q674" s="341" t="str">
        <f t="shared" si="14"/>
        <v/>
      </c>
      <c r="R674" s="341" t="str">
        <f t="array" ref="R674">if(U674="","",XLOOKUP(U674,Master[Company],Master[Group],"NA",0,1))</f>
        <v/>
      </c>
      <c r="S674" s="341" t="str">
        <f t="array" ref="S674">if(U674="","",XLOOKUP(U674,Master[Company],Master[Loading Location],"NA",0,1))</f>
        <v/>
      </c>
      <c r="T674" s="341" t="str">
        <f t="array" ref="T674">if(U674="","",XLOOKUP(U674,Master[Company],Master[Acronym],"NA",0,1))</f>
        <v/>
      </c>
      <c r="U674" s="341"/>
      <c r="V674" s="342"/>
      <c r="W674" s="342"/>
      <c r="X674" s="341"/>
      <c r="Y674" s="341" t="str">
        <f t="shared" si="11"/>
        <v/>
      </c>
      <c r="Z674" s="341"/>
      <c r="AA674" s="341"/>
      <c r="AB674" s="341"/>
      <c r="AC674" s="401"/>
      <c r="AD674" s="563"/>
      <c r="AE674" s="564"/>
      <c r="AF674" s="564"/>
      <c r="AG674" s="564"/>
      <c r="AH674" s="564"/>
      <c r="AI674" s="564"/>
      <c r="AJ674" s="564"/>
      <c r="AK674" s="565"/>
      <c r="AL674" s="564"/>
      <c r="AM674" s="564"/>
      <c r="AN674" s="564"/>
      <c r="AO674" s="564"/>
      <c r="AP674" s="564"/>
      <c r="AQ674" s="564"/>
      <c r="AR674" s="564"/>
      <c r="AS674" s="564"/>
      <c r="AT674" s="394"/>
      <c r="AU674" s="306"/>
      <c r="AV674" s="306"/>
      <c r="AW674" s="394"/>
      <c r="AX674" s="401"/>
      <c r="AY674" s="341"/>
      <c r="AZ674" s="341"/>
      <c r="BA674" s="341"/>
      <c r="BB674" s="341"/>
      <c r="BC674" s="393"/>
      <c r="BD674" s="341"/>
      <c r="BE674" s="341"/>
      <c r="BF674" s="341"/>
      <c r="BG674" s="402"/>
      <c r="BH674" s="403"/>
      <c r="BI674" s="405"/>
      <c r="BJ674" s="405"/>
      <c r="BK674" s="405"/>
      <c r="BL674" s="405"/>
      <c r="BM674" s="514"/>
    </row>
    <row r="675" ht="18.75" customHeight="1">
      <c r="A675" s="336" t="str">
        <f t="shared" si="12"/>
        <v/>
      </c>
      <c r="B675" s="506"/>
      <c r="C675" s="559"/>
      <c r="D675" s="560" t="str">
        <f t="shared" si="13"/>
        <v/>
      </c>
      <c r="E675" s="401"/>
      <c r="F675" s="394"/>
      <c r="G675" s="341" t="str">
        <f t="array" ref="G675">IF(C675="","",XLOOKUP(C675,'Master Data'!K:K,'Master Data'!N:N,"Input in Master Data",0,1))</f>
        <v/>
      </c>
      <c r="H675" s="341" t="str">
        <f t="array" ref="H675">IF(C675="","",XLOOKUP(C675,'Master Data'!K:K,'Master Data'!O:O,"Input in Master Data",0,1))</f>
        <v/>
      </c>
      <c r="I675" s="341" t="str">
        <f t="array" ref="I675">if(U675="","",XLOOKUP(U675,Master[Company],Master[Blow],"Unknown",0,1))</f>
        <v/>
      </c>
      <c r="J675" s="341" t="str">
        <f t="array" ref="J675">if(U675="","",XLOOKUP(U675,Master[Company],Master[Pigging],"Unknown",0,1))</f>
        <v/>
      </c>
      <c r="K675" s="341" t="str">
        <f t="array" ref="K675">if(U675="","",XLOOKUP(U675,Master[Company],Master[Load Method],"Unknown",0,1))</f>
        <v/>
      </c>
      <c r="L675" s="341" t="str">
        <f t="array" ref="L675">if(U675="","",XLOOKUP(U675,Master[Company],Master[Line Distance],"Unknown",0,1))</f>
        <v/>
      </c>
      <c r="M675" s="394"/>
      <c r="N675" s="341"/>
      <c r="O675" s="341"/>
      <c r="P675" s="341" t="str">
        <f t="array" ref="P675">if(U675="","",XLOOKUP(U675,Master[Company],Master[Terms],"NA",0,1))</f>
        <v/>
      </c>
      <c r="Q675" s="341" t="str">
        <f t="shared" si="14"/>
        <v/>
      </c>
      <c r="R675" s="341" t="str">
        <f t="array" ref="R675">if(U675="","",XLOOKUP(U675,Master[Company],Master[Group],"NA",0,1))</f>
        <v/>
      </c>
      <c r="S675" s="341" t="str">
        <f t="array" ref="S675">if(U675="","",XLOOKUP(U675,Master[Company],Master[Loading Location],"NA",0,1))</f>
        <v/>
      </c>
      <c r="T675" s="341" t="str">
        <f t="array" ref="T675">if(U675="","",XLOOKUP(U675,Master[Company],Master[Acronym],"NA",0,1))</f>
        <v/>
      </c>
      <c r="U675" s="341"/>
      <c r="V675" s="342"/>
      <c r="W675" s="342"/>
      <c r="X675" s="341"/>
      <c r="Y675" s="341" t="str">
        <f t="shared" si="11"/>
        <v/>
      </c>
      <c r="Z675" s="341"/>
      <c r="AA675" s="341"/>
      <c r="AB675" s="341"/>
      <c r="AC675" s="401"/>
      <c r="AD675" s="563"/>
      <c r="AE675" s="564"/>
      <c r="AF675" s="564"/>
      <c r="AG675" s="564"/>
      <c r="AH675" s="564"/>
      <c r="AI675" s="564"/>
      <c r="AJ675" s="564"/>
      <c r="AK675" s="565"/>
      <c r="AL675" s="564"/>
      <c r="AM675" s="564"/>
      <c r="AN675" s="564"/>
      <c r="AO675" s="564"/>
      <c r="AP675" s="564"/>
      <c r="AQ675" s="564"/>
      <c r="AR675" s="564"/>
      <c r="AS675" s="564"/>
      <c r="AT675" s="394"/>
      <c r="AU675" s="306"/>
      <c r="AV675" s="306"/>
      <c r="AW675" s="394"/>
      <c r="AX675" s="401"/>
      <c r="AY675" s="341"/>
      <c r="AZ675" s="341"/>
      <c r="BA675" s="341"/>
      <c r="BB675" s="341"/>
      <c r="BC675" s="393"/>
      <c r="BD675" s="341"/>
      <c r="BE675" s="341"/>
      <c r="BF675" s="341"/>
      <c r="BG675" s="402"/>
      <c r="BH675" s="403"/>
      <c r="BI675" s="405"/>
      <c r="BJ675" s="405"/>
      <c r="BK675" s="405"/>
      <c r="BL675" s="405"/>
      <c r="BM675" s="514"/>
    </row>
    <row r="676" ht="18.75" customHeight="1">
      <c r="A676" s="336" t="str">
        <f t="shared" si="12"/>
        <v/>
      </c>
      <c r="B676" s="506"/>
      <c r="C676" s="559"/>
      <c r="D676" s="560" t="str">
        <f t="shared" si="13"/>
        <v/>
      </c>
      <c r="E676" s="401"/>
      <c r="F676" s="394"/>
      <c r="G676" s="341" t="str">
        <f t="array" ref="G676">IF(C676="","",XLOOKUP(C676,'Master Data'!K:K,'Master Data'!N:N,"Input in Master Data",0,1))</f>
        <v/>
      </c>
      <c r="H676" s="341" t="str">
        <f t="array" ref="H676">IF(C676="","",XLOOKUP(C676,'Master Data'!K:K,'Master Data'!O:O,"Input in Master Data",0,1))</f>
        <v/>
      </c>
      <c r="I676" s="341" t="str">
        <f t="array" ref="I676">if(U676="","",XLOOKUP(U676,Master[Company],Master[Blow],"Unknown",0,1))</f>
        <v/>
      </c>
      <c r="J676" s="341" t="str">
        <f t="array" ref="J676">if(U676="","",XLOOKUP(U676,Master[Company],Master[Pigging],"Unknown",0,1))</f>
        <v/>
      </c>
      <c r="K676" s="341" t="str">
        <f t="array" ref="K676">if(U676="","",XLOOKUP(U676,Master[Company],Master[Load Method],"Unknown",0,1))</f>
        <v/>
      </c>
      <c r="L676" s="341" t="str">
        <f t="array" ref="L676">if(U676="","",XLOOKUP(U676,Master[Company],Master[Line Distance],"Unknown",0,1))</f>
        <v/>
      </c>
      <c r="M676" s="394"/>
      <c r="N676" s="341"/>
      <c r="O676" s="341"/>
      <c r="P676" s="341" t="str">
        <f t="array" ref="P676">if(U676="","",XLOOKUP(U676,Master[Company],Master[Terms],"NA",0,1))</f>
        <v/>
      </c>
      <c r="Q676" s="341" t="str">
        <f t="shared" si="14"/>
        <v/>
      </c>
      <c r="R676" s="341" t="str">
        <f t="array" ref="R676">if(U676="","",XLOOKUP(U676,Master[Company],Master[Group],"NA",0,1))</f>
        <v/>
      </c>
      <c r="S676" s="341" t="str">
        <f t="array" ref="S676">if(U676="","",XLOOKUP(U676,Master[Company],Master[Loading Location],"NA",0,1))</f>
        <v/>
      </c>
      <c r="T676" s="341" t="str">
        <f t="array" ref="T676">if(U676="","",XLOOKUP(U676,Master[Company],Master[Acronym],"NA",0,1))</f>
        <v/>
      </c>
      <c r="U676" s="341"/>
      <c r="V676" s="342"/>
      <c r="W676" s="342"/>
      <c r="X676" s="341"/>
      <c r="Y676" s="341" t="str">
        <f t="shared" si="11"/>
        <v/>
      </c>
      <c r="Z676" s="341"/>
      <c r="AA676" s="341"/>
      <c r="AB676" s="341"/>
      <c r="AC676" s="401"/>
      <c r="AD676" s="563"/>
      <c r="AE676" s="564"/>
      <c r="AF676" s="564"/>
      <c r="AG676" s="564"/>
      <c r="AH676" s="564"/>
      <c r="AI676" s="564"/>
      <c r="AJ676" s="564"/>
      <c r="AK676" s="565"/>
      <c r="AL676" s="564"/>
      <c r="AM676" s="564"/>
      <c r="AN676" s="564"/>
      <c r="AO676" s="564"/>
      <c r="AP676" s="564"/>
      <c r="AQ676" s="564"/>
      <c r="AR676" s="564"/>
      <c r="AS676" s="564"/>
      <c r="AT676" s="394"/>
      <c r="AU676" s="306"/>
      <c r="AV676" s="306"/>
      <c r="AW676" s="394"/>
      <c r="AX676" s="401"/>
      <c r="AY676" s="341"/>
      <c r="AZ676" s="341"/>
      <c r="BA676" s="341"/>
      <c r="BB676" s="341"/>
      <c r="BC676" s="393"/>
      <c r="BD676" s="341"/>
      <c r="BE676" s="341"/>
      <c r="BF676" s="341"/>
      <c r="BG676" s="402"/>
      <c r="BH676" s="403"/>
      <c r="BI676" s="405"/>
      <c r="BJ676" s="405"/>
      <c r="BK676" s="405"/>
      <c r="BL676" s="405"/>
      <c r="BM676" s="514"/>
    </row>
    <row r="677" ht="18.75" customHeight="1">
      <c r="A677" s="336" t="str">
        <f t="shared" si="12"/>
        <v/>
      </c>
      <c r="B677" s="506"/>
      <c r="C677" s="559"/>
      <c r="D677" s="560" t="str">
        <f t="shared" si="13"/>
        <v/>
      </c>
      <c r="E677" s="401"/>
      <c r="F677" s="394"/>
      <c r="G677" s="341" t="str">
        <f t="array" ref="G677">IF(C677="","",XLOOKUP(C677,'Master Data'!K:K,'Master Data'!N:N,"Input in Master Data",0,1))</f>
        <v/>
      </c>
      <c r="H677" s="341" t="str">
        <f t="array" ref="H677">IF(C677="","",XLOOKUP(C677,'Master Data'!K:K,'Master Data'!O:O,"Input in Master Data",0,1))</f>
        <v/>
      </c>
      <c r="I677" s="341" t="str">
        <f t="array" ref="I677">if(U677="","",XLOOKUP(U677,Master[Company],Master[Blow],"Unknown",0,1))</f>
        <v/>
      </c>
      <c r="J677" s="341" t="str">
        <f t="array" ref="J677">if(U677="","",XLOOKUP(U677,Master[Company],Master[Pigging],"Unknown",0,1))</f>
        <v/>
      </c>
      <c r="K677" s="341" t="str">
        <f t="array" ref="K677">if(U677="","",XLOOKUP(U677,Master[Company],Master[Load Method],"Unknown",0,1))</f>
        <v/>
      </c>
      <c r="L677" s="341" t="str">
        <f t="array" ref="L677">if(U677="","",XLOOKUP(U677,Master[Company],Master[Line Distance],"Unknown",0,1))</f>
        <v/>
      </c>
      <c r="M677" s="394"/>
      <c r="N677" s="341"/>
      <c r="O677" s="341"/>
      <c r="P677" s="341" t="str">
        <f t="array" ref="P677">if(U677="","",XLOOKUP(U677,Master[Company],Master[Terms],"NA",0,1))</f>
        <v/>
      </c>
      <c r="Q677" s="341" t="str">
        <f t="shared" si="14"/>
        <v/>
      </c>
      <c r="R677" s="341" t="str">
        <f t="array" ref="R677">if(U677="","",XLOOKUP(U677,Master[Company],Master[Group],"NA",0,1))</f>
        <v/>
      </c>
      <c r="S677" s="341" t="str">
        <f t="array" ref="S677">if(U677="","",XLOOKUP(U677,Master[Company],Master[Loading Location],"NA",0,1))</f>
        <v/>
      </c>
      <c r="T677" s="341" t="str">
        <f t="array" ref="T677">if(U677="","",XLOOKUP(U677,Master[Company],Master[Acronym],"NA",0,1))</f>
        <v/>
      </c>
      <c r="U677" s="341"/>
      <c r="V677" s="342"/>
      <c r="W677" s="342"/>
      <c r="X677" s="341"/>
      <c r="Y677" s="341" t="str">
        <f t="shared" si="11"/>
        <v/>
      </c>
      <c r="Z677" s="341"/>
      <c r="AA677" s="341"/>
      <c r="AB677" s="341"/>
      <c r="AC677" s="401"/>
      <c r="AD677" s="563"/>
      <c r="AE677" s="564"/>
      <c r="AF677" s="564"/>
      <c r="AG677" s="564"/>
      <c r="AH677" s="564"/>
      <c r="AI677" s="564"/>
      <c r="AJ677" s="564"/>
      <c r="AK677" s="565"/>
      <c r="AL677" s="564"/>
      <c r="AM677" s="564"/>
      <c r="AN677" s="564"/>
      <c r="AO677" s="564"/>
      <c r="AP677" s="564"/>
      <c r="AQ677" s="564"/>
      <c r="AR677" s="564"/>
      <c r="AS677" s="564"/>
      <c r="AT677" s="394"/>
      <c r="AU677" s="306"/>
      <c r="AV677" s="306"/>
      <c r="AW677" s="394"/>
      <c r="AX677" s="401"/>
      <c r="AY677" s="341"/>
      <c r="AZ677" s="341"/>
      <c r="BA677" s="341"/>
      <c r="BB677" s="341"/>
      <c r="BC677" s="393"/>
      <c r="BD677" s="341"/>
      <c r="BE677" s="341"/>
      <c r="BF677" s="341"/>
      <c r="BG677" s="402"/>
      <c r="BH677" s="403"/>
      <c r="BI677" s="405"/>
      <c r="BJ677" s="405"/>
      <c r="BK677" s="405"/>
      <c r="BL677" s="405"/>
      <c r="BM677" s="514"/>
    </row>
    <row r="678" ht="18.75" customHeight="1">
      <c r="A678" s="336" t="str">
        <f t="shared" si="12"/>
        <v/>
      </c>
      <c r="B678" s="506"/>
      <c r="C678" s="559"/>
      <c r="D678" s="560" t="str">
        <f t="shared" si="13"/>
        <v/>
      </c>
      <c r="E678" s="401"/>
      <c r="F678" s="394"/>
      <c r="G678" s="341" t="str">
        <f t="array" ref="G678">IF(C678="","",XLOOKUP(C678,'Master Data'!K:K,'Master Data'!N:N,"Input in Master Data",0,1))</f>
        <v/>
      </c>
      <c r="H678" s="341" t="str">
        <f t="array" ref="H678">IF(C678="","",XLOOKUP(C678,'Master Data'!K:K,'Master Data'!O:O,"Input in Master Data",0,1))</f>
        <v/>
      </c>
      <c r="I678" s="341" t="str">
        <f t="array" ref="I678">if(U678="","",XLOOKUP(U678,Master[Company],Master[Blow],"Unknown",0,1))</f>
        <v/>
      </c>
      <c r="J678" s="341" t="str">
        <f t="array" ref="J678">if(U678="","",XLOOKUP(U678,Master[Company],Master[Pigging],"Unknown",0,1))</f>
        <v/>
      </c>
      <c r="K678" s="341" t="str">
        <f t="array" ref="K678">if(U678="","",XLOOKUP(U678,Master[Company],Master[Load Method],"Unknown",0,1))</f>
        <v/>
      </c>
      <c r="L678" s="341" t="str">
        <f t="array" ref="L678">if(U678="","",XLOOKUP(U678,Master[Company],Master[Line Distance],"Unknown",0,1))</f>
        <v/>
      </c>
      <c r="M678" s="394"/>
      <c r="N678" s="341"/>
      <c r="O678" s="341"/>
      <c r="P678" s="341" t="str">
        <f t="array" ref="P678">if(U678="","",XLOOKUP(U678,Master[Company],Master[Terms],"NA",0,1))</f>
        <v/>
      </c>
      <c r="Q678" s="341" t="str">
        <f t="shared" si="14"/>
        <v/>
      </c>
      <c r="R678" s="341" t="str">
        <f t="array" ref="R678">if(U678="","",XLOOKUP(U678,Master[Company],Master[Group],"NA",0,1))</f>
        <v/>
      </c>
      <c r="S678" s="341" t="str">
        <f t="array" ref="S678">if(U678="","",XLOOKUP(U678,Master[Company],Master[Loading Location],"NA",0,1))</f>
        <v/>
      </c>
      <c r="T678" s="341" t="str">
        <f t="array" ref="T678">if(U678="","",XLOOKUP(U678,Master[Company],Master[Acronym],"NA",0,1))</f>
        <v/>
      </c>
      <c r="U678" s="341"/>
      <c r="V678" s="342"/>
      <c r="W678" s="342"/>
      <c r="X678" s="341"/>
      <c r="Y678" s="341" t="str">
        <f t="shared" si="11"/>
        <v/>
      </c>
      <c r="Z678" s="341"/>
      <c r="AA678" s="341"/>
      <c r="AB678" s="341"/>
      <c r="AC678" s="401"/>
      <c r="AD678" s="563"/>
      <c r="AE678" s="564"/>
      <c r="AF678" s="564"/>
      <c r="AG678" s="564"/>
      <c r="AH678" s="564"/>
      <c r="AI678" s="564"/>
      <c r="AJ678" s="564"/>
      <c r="AK678" s="565"/>
      <c r="AL678" s="564"/>
      <c r="AM678" s="564"/>
      <c r="AN678" s="564"/>
      <c r="AO678" s="564"/>
      <c r="AP678" s="564"/>
      <c r="AQ678" s="564"/>
      <c r="AR678" s="564"/>
      <c r="AS678" s="564"/>
      <c r="AT678" s="394"/>
      <c r="AU678" s="306"/>
      <c r="AV678" s="306"/>
      <c r="AW678" s="394"/>
      <c r="AX678" s="401"/>
      <c r="AY678" s="341"/>
      <c r="AZ678" s="341"/>
      <c r="BA678" s="341"/>
      <c r="BB678" s="341"/>
      <c r="BC678" s="393"/>
      <c r="BD678" s="341"/>
      <c r="BE678" s="341"/>
      <c r="BF678" s="341"/>
      <c r="BG678" s="402"/>
      <c r="BH678" s="403"/>
      <c r="BI678" s="405"/>
      <c r="BJ678" s="405"/>
      <c r="BK678" s="405"/>
      <c r="BL678" s="405"/>
      <c r="BM678" s="514"/>
    </row>
    <row r="679" ht="18.75" customHeight="1">
      <c r="A679" s="336" t="str">
        <f t="shared" si="12"/>
        <v/>
      </c>
      <c r="B679" s="506"/>
      <c r="C679" s="559"/>
      <c r="D679" s="560" t="str">
        <f t="shared" si="13"/>
        <v/>
      </c>
      <c r="E679" s="401"/>
      <c r="F679" s="394"/>
      <c r="G679" s="341" t="str">
        <f t="array" ref="G679">IF(C679="","",XLOOKUP(C679,'Master Data'!K:K,'Master Data'!N:N,"Input in Master Data",0,1))</f>
        <v/>
      </c>
      <c r="H679" s="341" t="str">
        <f t="array" ref="H679">IF(C679="","",XLOOKUP(C679,'Master Data'!K:K,'Master Data'!O:O,"Input in Master Data",0,1))</f>
        <v/>
      </c>
      <c r="I679" s="341" t="str">
        <f t="array" ref="I679">if(U679="","",XLOOKUP(U679,Master[Company],Master[Blow],"Unknown",0,1))</f>
        <v/>
      </c>
      <c r="J679" s="341" t="str">
        <f t="array" ref="J679">if(U679="","",XLOOKUP(U679,Master[Company],Master[Pigging],"Unknown",0,1))</f>
        <v/>
      </c>
      <c r="K679" s="341" t="str">
        <f t="array" ref="K679">if(U679="","",XLOOKUP(U679,Master[Company],Master[Load Method],"Unknown",0,1))</f>
        <v/>
      </c>
      <c r="L679" s="341" t="str">
        <f t="array" ref="L679">if(U679="","",XLOOKUP(U679,Master[Company],Master[Line Distance],"Unknown",0,1))</f>
        <v/>
      </c>
      <c r="M679" s="394"/>
      <c r="N679" s="341"/>
      <c r="O679" s="341"/>
      <c r="P679" s="341" t="str">
        <f t="array" ref="P679">if(U679="","",XLOOKUP(U679,Master[Company],Master[Terms],"NA",0,1))</f>
        <v/>
      </c>
      <c r="Q679" s="341" t="str">
        <f t="shared" si="14"/>
        <v/>
      </c>
      <c r="R679" s="341" t="str">
        <f t="array" ref="R679">if(U679="","",XLOOKUP(U679,Master[Company],Master[Group],"NA",0,1))</f>
        <v/>
      </c>
      <c r="S679" s="341" t="str">
        <f t="array" ref="S679">if(U679="","",XLOOKUP(U679,Master[Company],Master[Loading Location],"NA",0,1))</f>
        <v/>
      </c>
      <c r="T679" s="341" t="str">
        <f t="array" ref="T679">if(U679="","",XLOOKUP(U679,Master[Company],Master[Acronym],"NA",0,1))</f>
        <v/>
      </c>
      <c r="U679" s="341"/>
      <c r="V679" s="342"/>
      <c r="W679" s="342"/>
      <c r="X679" s="341"/>
      <c r="Y679" s="341" t="str">
        <f t="shared" si="11"/>
        <v/>
      </c>
      <c r="Z679" s="341"/>
      <c r="AA679" s="341"/>
      <c r="AB679" s="341"/>
      <c r="AC679" s="401"/>
      <c r="AD679" s="563"/>
      <c r="AE679" s="564"/>
      <c r="AF679" s="564"/>
      <c r="AG679" s="564"/>
      <c r="AH679" s="564"/>
      <c r="AI679" s="564"/>
      <c r="AJ679" s="564"/>
      <c r="AK679" s="565"/>
      <c r="AL679" s="564"/>
      <c r="AM679" s="564"/>
      <c r="AN679" s="564"/>
      <c r="AO679" s="564"/>
      <c r="AP679" s="564"/>
      <c r="AQ679" s="564"/>
      <c r="AR679" s="564"/>
      <c r="AS679" s="564"/>
      <c r="AT679" s="394"/>
      <c r="AU679" s="306"/>
      <c r="AV679" s="306"/>
      <c r="AW679" s="394"/>
      <c r="AX679" s="401"/>
      <c r="AY679" s="341"/>
      <c r="AZ679" s="341"/>
      <c r="BA679" s="341"/>
      <c r="BB679" s="341"/>
      <c r="BC679" s="393"/>
      <c r="BD679" s="341"/>
      <c r="BE679" s="341"/>
      <c r="BF679" s="341"/>
      <c r="BG679" s="402"/>
      <c r="BH679" s="403"/>
      <c r="BI679" s="405"/>
      <c r="BJ679" s="405"/>
      <c r="BK679" s="405"/>
      <c r="BL679" s="405"/>
      <c r="BM679" s="514"/>
    </row>
    <row r="680" ht="18.75" customHeight="1">
      <c r="A680" s="336" t="str">
        <f t="shared" si="12"/>
        <v/>
      </c>
      <c r="B680" s="506"/>
      <c r="C680" s="559"/>
      <c r="D680" s="560" t="str">
        <f t="shared" si="13"/>
        <v/>
      </c>
      <c r="E680" s="401"/>
      <c r="F680" s="394"/>
      <c r="G680" s="341" t="str">
        <f t="array" ref="G680">IF(C680="","",XLOOKUP(C680,'Master Data'!K:K,'Master Data'!N:N,"Input in Master Data",0,1))</f>
        <v/>
      </c>
      <c r="H680" s="341" t="str">
        <f t="array" ref="H680">IF(C680="","",XLOOKUP(C680,'Master Data'!K:K,'Master Data'!O:O,"Input in Master Data",0,1))</f>
        <v/>
      </c>
      <c r="I680" s="341" t="str">
        <f t="array" ref="I680">if(U680="","",XLOOKUP(U680,Master[Company],Master[Blow],"Unknown",0,1))</f>
        <v/>
      </c>
      <c r="J680" s="341" t="str">
        <f t="array" ref="J680">if(U680="","",XLOOKUP(U680,Master[Company],Master[Pigging],"Unknown",0,1))</f>
        <v/>
      </c>
      <c r="K680" s="341" t="str">
        <f t="array" ref="K680">if(U680="","",XLOOKUP(U680,Master[Company],Master[Load Method],"Unknown",0,1))</f>
        <v/>
      </c>
      <c r="L680" s="341" t="str">
        <f t="array" ref="L680">if(U680="","",XLOOKUP(U680,Master[Company],Master[Line Distance],"Unknown",0,1))</f>
        <v/>
      </c>
      <c r="M680" s="394"/>
      <c r="N680" s="341"/>
      <c r="O680" s="341"/>
      <c r="P680" s="341" t="str">
        <f t="array" ref="P680">if(U680="","",XLOOKUP(U680,Master[Company],Master[Terms],"NA",0,1))</f>
        <v/>
      </c>
      <c r="Q680" s="341" t="str">
        <f t="shared" si="14"/>
        <v/>
      </c>
      <c r="R680" s="341" t="str">
        <f t="array" ref="R680">if(U680="","",XLOOKUP(U680,Master[Company],Master[Group],"NA",0,1))</f>
        <v/>
      </c>
      <c r="S680" s="341" t="str">
        <f t="array" ref="S680">if(U680="","",XLOOKUP(U680,Master[Company],Master[Loading Location],"NA",0,1))</f>
        <v/>
      </c>
      <c r="T680" s="341" t="str">
        <f t="array" ref="T680">if(U680="","",XLOOKUP(U680,Master[Company],Master[Acronym],"NA",0,1))</f>
        <v/>
      </c>
      <c r="U680" s="341"/>
      <c r="V680" s="342"/>
      <c r="W680" s="342"/>
      <c r="X680" s="341"/>
      <c r="Y680" s="341" t="str">
        <f t="shared" si="11"/>
        <v/>
      </c>
      <c r="Z680" s="341"/>
      <c r="AA680" s="341"/>
      <c r="AB680" s="341"/>
      <c r="AC680" s="401"/>
      <c r="AD680" s="563"/>
      <c r="AE680" s="564"/>
      <c r="AF680" s="564"/>
      <c r="AG680" s="564"/>
      <c r="AH680" s="564"/>
      <c r="AI680" s="564"/>
      <c r="AJ680" s="564"/>
      <c r="AK680" s="565"/>
      <c r="AL680" s="564"/>
      <c r="AM680" s="564"/>
      <c r="AN680" s="564"/>
      <c r="AO680" s="564"/>
      <c r="AP680" s="564"/>
      <c r="AQ680" s="564"/>
      <c r="AR680" s="564"/>
      <c r="AS680" s="564"/>
      <c r="AT680" s="394"/>
      <c r="AU680" s="306"/>
      <c r="AV680" s="306"/>
      <c r="AW680" s="394"/>
      <c r="AX680" s="401"/>
      <c r="AY680" s="341"/>
      <c r="AZ680" s="341"/>
      <c r="BA680" s="341"/>
      <c r="BB680" s="341"/>
      <c r="BC680" s="393"/>
      <c r="BD680" s="341"/>
      <c r="BE680" s="341"/>
      <c r="BF680" s="341"/>
      <c r="BG680" s="402"/>
      <c r="BH680" s="403"/>
      <c r="BI680" s="405"/>
      <c r="BJ680" s="405"/>
      <c r="BK680" s="405"/>
      <c r="BL680" s="405"/>
      <c r="BM680" s="514"/>
    </row>
    <row r="681" ht="18.75" customHeight="1">
      <c r="A681" s="336" t="str">
        <f t="shared" si="12"/>
        <v/>
      </c>
      <c r="B681" s="506"/>
      <c r="C681" s="559"/>
      <c r="D681" s="560" t="str">
        <f t="shared" si="13"/>
        <v/>
      </c>
      <c r="E681" s="401"/>
      <c r="F681" s="394"/>
      <c r="G681" s="341" t="str">
        <f t="array" ref="G681">IF(C681="","",XLOOKUP(C681,'Master Data'!K:K,'Master Data'!N:N,"Input in Master Data",0,1))</f>
        <v/>
      </c>
      <c r="H681" s="341" t="str">
        <f t="array" ref="H681">IF(C681="","",XLOOKUP(C681,'Master Data'!K:K,'Master Data'!O:O,"Input in Master Data",0,1))</f>
        <v/>
      </c>
      <c r="I681" s="341" t="str">
        <f t="array" ref="I681">if(U681="","",XLOOKUP(U681,Master[Company],Master[Blow],"Unknown",0,1))</f>
        <v/>
      </c>
      <c r="J681" s="341" t="str">
        <f t="array" ref="J681">if(U681="","",XLOOKUP(U681,Master[Company],Master[Pigging],"Unknown",0,1))</f>
        <v/>
      </c>
      <c r="K681" s="341" t="str">
        <f t="array" ref="K681">if(U681="","",XLOOKUP(U681,Master[Company],Master[Load Method],"Unknown",0,1))</f>
        <v/>
      </c>
      <c r="L681" s="341" t="str">
        <f t="array" ref="L681">if(U681="","",XLOOKUP(U681,Master[Company],Master[Line Distance],"Unknown",0,1))</f>
        <v/>
      </c>
      <c r="M681" s="394"/>
      <c r="N681" s="341"/>
      <c r="O681" s="341"/>
      <c r="P681" s="341" t="str">
        <f t="array" ref="P681">if(U681="","",XLOOKUP(U681,Master[Company],Master[Terms],"NA",0,1))</f>
        <v/>
      </c>
      <c r="Q681" s="341" t="str">
        <f t="shared" si="14"/>
        <v/>
      </c>
      <c r="R681" s="341" t="str">
        <f t="array" ref="R681">if(U681="","",XLOOKUP(U681,Master[Company],Master[Group],"NA",0,1))</f>
        <v/>
      </c>
      <c r="S681" s="341" t="str">
        <f t="array" ref="S681">if(U681="","",XLOOKUP(U681,Master[Company],Master[Loading Location],"NA",0,1))</f>
        <v/>
      </c>
      <c r="T681" s="341" t="str">
        <f t="array" ref="T681">if(U681="","",XLOOKUP(U681,Master[Company],Master[Acronym],"NA",0,1))</f>
        <v/>
      </c>
      <c r="U681" s="341"/>
      <c r="V681" s="342"/>
      <c r="W681" s="342"/>
      <c r="X681" s="341"/>
      <c r="Y681" s="341" t="str">
        <f t="shared" si="11"/>
        <v/>
      </c>
      <c r="Z681" s="341"/>
      <c r="AA681" s="341"/>
      <c r="AB681" s="341"/>
      <c r="AC681" s="401"/>
      <c r="AD681" s="563"/>
      <c r="AE681" s="564"/>
      <c r="AF681" s="564"/>
      <c r="AG681" s="564"/>
      <c r="AH681" s="564"/>
      <c r="AI681" s="564"/>
      <c r="AJ681" s="564"/>
      <c r="AK681" s="565"/>
      <c r="AL681" s="564"/>
      <c r="AM681" s="564"/>
      <c r="AN681" s="564"/>
      <c r="AO681" s="564"/>
      <c r="AP681" s="564"/>
      <c r="AQ681" s="564"/>
      <c r="AR681" s="564"/>
      <c r="AS681" s="564"/>
      <c r="AT681" s="394"/>
      <c r="AU681" s="306"/>
      <c r="AV681" s="306"/>
      <c r="AW681" s="394"/>
      <c r="AX681" s="401"/>
      <c r="AY681" s="341"/>
      <c r="AZ681" s="341"/>
      <c r="BA681" s="341"/>
      <c r="BB681" s="341"/>
      <c r="BC681" s="393"/>
      <c r="BD681" s="341"/>
      <c r="BE681" s="341"/>
      <c r="BF681" s="341"/>
      <c r="BG681" s="402"/>
      <c r="BH681" s="403"/>
      <c r="BI681" s="405"/>
      <c r="BJ681" s="405"/>
      <c r="BK681" s="405"/>
      <c r="BL681" s="405"/>
      <c r="BM681" s="514"/>
    </row>
    <row r="682" ht="18.75" customHeight="1">
      <c r="A682" s="336" t="str">
        <f t="shared" si="12"/>
        <v/>
      </c>
      <c r="B682" s="506"/>
      <c r="C682" s="559"/>
      <c r="D682" s="560" t="str">
        <f t="shared" si="13"/>
        <v/>
      </c>
      <c r="E682" s="401"/>
      <c r="F682" s="394"/>
      <c r="G682" s="341" t="str">
        <f t="array" ref="G682">IF(C682="","",XLOOKUP(C682,'Master Data'!K:K,'Master Data'!N:N,"Input in Master Data",0,1))</f>
        <v/>
      </c>
      <c r="H682" s="341" t="str">
        <f t="array" ref="H682">IF(C682="","",XLOOKUP(C682,'Master Data'!K:K,'Master Data'!O:O,"Input in Master Data",0,1))</f>
        <v/>
      </c>
      <c r="I682" s="341" t="str">
        <f t="array" ref="I682">if(U682="","",XLOOKUP(U682,Master[Company],Master[Blow],"Unknown",0,1))</f>
        <v/>
      </c>
      <c r="J682" s="341" t="str">
        <f t="array" ref="J682">if(U682="","",XLOOKUP(U682,Master[Company],Master[Pigging],"Unknown",0,1))</f>
        <v/>
      </c>
      <c r="K682" s="341" t="str">
        <f t="array" ref="K682">if(U682="","",XLOOKUP(U682,Master[Company],Master[Load Method],"Unknown",0,1))</f>
        <v/>
      </c>
      <c r="L682" s="341" t="str">
        <f t="array" ref="L682">if(U682="","",XLOOKUP(U682,Master[Company],Master[Line Distance],"Unknown",0,1))</f>
        <v/>
      </c>
      <c r="M682" s="394"/>
      <c r="N682" s="341"/>
      <c r="O682" s="341"/>
      <c r="P682" s="341" t="str">
        <f t="array" ref="P682">if(U682="","",XLOOKUP(U682,Master[Company],Master[Terms],"NA",0,1))</f>
        <v/>
      </c>
      <c r="Q682" s="341" t="str">
        <f t="shared" si="14"/>
        <v/>
      </c>
      <c r="R682" s="341" t="str">
        <f t="array" ref="R682">if(U682="","",XLOOKUP(U682,Master[Company],Master[Group],"NA",0,1))</f>
        <v/>
      </c>
      <c r="S682" s="341" t="str">
        <f t="array" ref="S682">if(U682="","",XLOOKUP(U682,Master[Company],Master[Loading Location],"NA",0,1))</f>
        <v/>
      </c>
      <c r="T682" s="341" t="str">
        <f t="array" ref="T682">if(U682="","",XLOOKUP(U682,Master[Company],Master[Acronym],"NA",0,1))</f>
        <v/>
      </c>
      <c r="U682" s="341"/>
      <c r="V682" s="342"/>
      <c r="W682" s="342"/>
      <c r="X682" s="341"/>
      <c r="Y682" s="341" t="str">
        <f t="shared" si="11"/>
        <v/>
      </c>
      <c r="Z682" s="341"/>
      <c r="AA682" s="341"/>
      <c r="AB682" s="341"/>
      <c r="AC682" s="401"/>
      <c r="AD682" s="563"/>
      <c r="AE682" s="564"/>
      <c r="AF682" s="564"/>
      <c r="AG682" s="564"/>
      <c r="AH682" s="564"/>
      <c r="AI682" s="564"/>
      <c r="AJ682" s="564"/>
      <c r="AK682" s="565"/>
      <c r="AL682" s="564"/>
      <c r="AM682" s="564"/>
      <c r="AN682" s="564"/>
      <c r="AO682" s="564"/>
      <c r="AP682" s="564"/>
      <c r="AQ682" s="564"/>
      <c r="AR682" s="564"/>
      <c r="AS682" s="564"/>
      <c r="AT682" s="394"/>
      <c r="AU682" s="306"/>
      <c r="AV682" s="306"/>
      <c r="AW682" s="394"/>
      <c r="AX682" s="401"/>
      <c r="AY682" s="341"/>
      <c r="AZ682" s="341"/>
      <c r="BA682" s="341"/>
      <c r="BB682" s="341"/>
      <c r="BC682" s="393"/>
      <c r="BD682" s="341"/>
      <c r="BE682" s="341"/>
      <c r="BF682" s="341"/>
      <c r="BG682" s="402"/>
      <c r="BH682" s="403"/>
      <c r="BI682" s="405"/>
      <c r="BJ682" s="405"/>
      <c r="BK682" s="405"/>
      <c r="BL682" s="405"/>
      <c r="BM682" s="514"/>
    </row>
    <row r="683" ht="18.75" customHeight="1">
      <c r="A683" s="336" t="str">
        <f t="shared" si="12"/>
        <v/>
      </c>
      <c r="B683" s="506"/>
      <c r="C683" s="559"/>
      <c r="D683" s="560" t="str">
        <f t="shared" si="13"/>
        <v/>
      </c>
      <c r="E683" s="401"/>
      <c r="F683" s="394"/>
      <c r="G683" s="341" t="str">
        <f t="array" ref="G683">IF(C683="","",XLOOKUP(C683,'Master Data'!K:K,'Master Data'!N:N,"Input in Master Data",0,1))</f>
        <v/>
      </c>
      <c r="H683" s="341" t="str">
        <f t="array" ref="H683">IF(C683="","",XLOOKUP(C683,'Master Data'!K:K,'Master Data'!O:O,"Input in Master Data",0,1))</f>
        <v/>
      </c>
      <c r="I683" s="341" t="str">
        <f t="array" ref="I683">if(U683="","",XLOOKUP(U683,Master[Company],Master[Blow],"Unknown",0,1))</f>
        <v/>
      </c>
      <c r="J683" s="341" t="str">
        <f t="array" ref="J683">if(U683="","",XLOOKUP(U683,Master[Company],Master[Pigging],"Unknown",0,1))</f>
        <v/>
      </c>
      <c r="K683" s="341" t="str">
        <f t="array" ref="K683">if(U683="","",XLOOKUP(U683,Master[Company],Master[Load Method],"Unknown",0,1))</f>
        <v/>
      </c>
      <c r="L683" s="341" t="str">
        <f t="array" ref="L683">if(U683="","",XLOOKUP(U683,Master[Company],Master[Line Distance],"Unknown",0,1))</f>
        <v/>
      </c>
      <c r="M683" s="394"/>
      <c r="N683" s="341"/>
      <c r="O683" s="341"/>
      <c r="P683" s="341" t="str">
        <f t="array" ref="P683">if(U683="","",XLOOKUP(U683,Master[Company],Master[Terms],"NA",0,1))</f>
        <v/>
      </c>
      <c r="Q683" s="341" t="str">
        <f t="shared" si="14"/>
        <v/>
      </c>
      <c r="R683" s="341" t="str">
        <f t="array" ref="R683">if(U683="","",XLOOKUP(U683,Master[Company],Master[Group],"NA",0,1))</f>
        <v/>
      </c>
      <c r="S683" s="341" t="str">
        <f t="array" ref="S683">if(U683="","",XLOOKUP(U683,Master[Company],Master[Loading Location],"NA",0,1))</f>
        <v/>
      </c>
      <c r="T683" s="341" t="str">
        <f t="array" ref="T683">if(U683="","",XLOOKUP(U683,Master[Company],Master[Acronym],"NA",0,1))</f>
        <v/>
      </c>
      <c r="U683" s="341"/>
      <c r="V683" s="342"/>
      <c r="W683" s="342"/>
      <c r="X683" s="341"/>
      <c r="Y683" s="341" t="str">
        <f t="shared" si="11"/>
        <v/>
      </c>
      <c r="Z683" s="341"/>
      <c r="AA683" s="341"/>
      <c r="AB683" s="341"/>
      <c r="AC683" s="401"/>
      <c r="AD683" s="563"/>
      <c r="AE683" s="564"/>
      <c r="AF683" s="564"/>
      <c r="AG683" s="564"/>
      <c r="AH683" s="564"/>
      <c r="AI683" s="564"/>
      <c r="AJ683" s="564"/>
      <c r="AK683" s="565"/>
      <c r="AL683" s="564"/>
      <c r="AM683" s="564"/>
      <c r="AN683" s="564"/>
      <c r="AO683" s="564"/>
      <c r="AP683" s="564"/>
      <c r="AQ683" s="564"/>
      <c r="AR683" s="564"/>
      <c r="AS683" s="564"/>
      <c r="AT683" s="394"/>
      <c r="AU683" s="306"/>
      <c r="AV683" s="306"/>
      <c r="AW683" s="394"/>
      <c r="AX683" s="401"/>
      <c r="AY683" s="341"/>
      <c r="AZ683" s="341"/>
      <c r="BA683" s="341"/>
      <c r="BB683" s="341"/>
      <c r="BC683" s="393"/>
      <c r="BD683" s="341"/>
      <c r="BE683" s="341"/>
      <c r="BF683" s="341"/>
      <c r="BG683" s="402"/>
      <c r="BH683" s="403"/>
      <c r="BI683" s="405"/>
      <c r="BJ683" s="405"/>
      <c r="BK683" s="405"/>
      <c r="BL683" s="405"/>
      <c r="BM683" s="514"/>
    </row>
    <row r="684" ht="18.75" customHeight="1">
      <c r="A684" s="336" t="str">
        <f t="shared" si="12"/>
        <v/>
      </c>
      <c r="B684" s="506"/>
      <c r="C684" s="559"/>
      <c r="D684" s="560" t="str">
        <f t="shared" si="13"/>
        <v/>
      </c>
      <c r="E684" s="401"/>
      <c r="F684" s="394"/>
      <c r="G684" s="341" t="str">
        <f t="array" ref="G684">IF(C684="","",XLOOKUP(C684,'Master Data'!K:K,'Master Data'!N:N,"Input in Master Data",0,1))</f>
        <v/>
      </c>
      <c r="H684" s="341" t="str">
        <f t="array" ref="H684">IF(C684="","",XLOOKUP(C684,'Master Data'!K:K,'Master Data'!O:O,"Input in Master Data",0,1))</f>
        <v/>
      </c>
      <c r="I684" s="341" t="str">
        <f t="array" ref="I684">if(U684="","",XLOOKUP(U684,Master[Company],Master[Blow],"Unknown",0,1))</f>
        <v/>
      </c>
      <c r="J684" s="341" t="str">
        <f t="array" ref="J684">if(U684="","",XLOOKUP(U684,Master[Company],Master[Pigging],"Unknown",0,1))</f>
        <v/>
      </c>
      <c r="K684" s="341" t="str">
        <f t="array" ref="K684">if(U684="","",XLOOKUP(U684,Master[Company],Master[Load Method],"Unknown",0,1))</f>
        <v/>
      </c>
      <c r="L684" s="341" t="str">
        <f t="array" ref="L684">if(U684="","",XLOOKUP(U684,Master[Company],Master[Line Distance],"Unknown",0,1))</f>
        <v/>
      </c>
      <c r="M684" s="394"/>
      <c r="N684" s="341"/>
      <c r="O684" s="341"/>
      <c r="P684" s="341" t="str">
        <f t="array" ref="P684">if(U684="","",XLOOKUP(U684,Master[Company],Master[Terms],"NA",0,1))</f>
        <v/>
      </c>
      <c r="Q684" s="341" t="str">
        <f t="shared" si="14"/>
        <v/>
      </c>
      <c r="R684" s="341" t="str">
        <f t="array" ref="R684">if(U684="","",XLOOKUP(U684,Master[Company],Master[Group],"NA",0,1))</f>
        <v/>
      </c>
      <c r="S684" s="341" t="str">
        <f t="array" ref="S684">if(U684="","",XLOOKUP(U684,Master[Company],Master[Loading Location],"NA",0,1))</f>
        <v/>
      </c>
      <c r="T684" s="341" t="str">
        <f t="array" ref="T684">if(U684="","",XLOOKUP(U684,Master[Company],Master[Acronym],"NA",0,1))</f>
        <v/>
      </c>
      <c r="U684" s="341"/>
      <c r="V684" s="342"/>
      <c r="W684" s="342"/>
      <c r="X684" s="341"/>
      <c r="Y684" s="341" t="str">
        <f t="shared" si="11"/>
        <v/>
      </c>
      <c r="Z684" s="341"/>
      <c r="AA684" s="341"/>
      <c r="AB684" s="341"/>
      <c r="AC684" s="401"/>
      <c r="AD684" s="563"/>
      <c r="AE684" s="564"/>
      <c r="AF684" s="564"/>
      <c r="AG684" s="564"/>
      <c r="AH684" s="564"/>
      <c r="AI684" s="564"/>
      <c r="AJ684" s="564"/>
      <c r="AK684" s="565"/>
      <c r="AL684" s="564"/>
      <c r="AM684" s="564"/>
      <c r="AN684" s="564"/>
      <c r="AO684" s="564"/>
      <c r="AP684" s="564"/>
      <c r="AQ684" s="564"/>
      <c r="AR684" s="564"/>
      <c r="AS684" s="564"/>
      <c r="AT684" s="394"/>
      <c r="AU684" s="306"/>
      <c r="AV684" s="306"/>
      <c r="AW684" s="394"/>
      <c r="AX684" s="401"/>
      <c r="AY684" s="341"/>
      <c r="AZ684" s="341"/>
      <c r="BA684" s="341"/>
      <c r="BB684" s="341"/>
      <c r="BC684" s="393"/>
      <c r="BD684" s="341"/>
      <c r="BE684" s="341"/>
      <c r="BF684" s="341"/>
      <c r="BG684" s="402"/>
      <c r="BH684" s="403"/>
      <c r="BI684" s="405"/>
      <c r="BJ684" s="405"/>
      <c r="BK684" s="405"/>
      <c r="BL684" s="405"/>
      <c r="BM684" s="514"/>
    </row>
    <row r="685" ht="18.75" customHeight="1">
      <c r="A685" s="336" t="str">
        <f t="shared" si="12"/>
        <v/>
      </c>
      <c r="B685" s="506"/>
      <c r="C685" s="559"/>
      <c r="D685" s="560" t="str">
        <f t="shared" si="13"/>
        <v/>
      </c>
      <c r="E685" s="401"/>
      <c r="F685" s="394"/>
      <c r="G685" s="341" t="str">
        <f t="array" ref="G685">IF(C685="","",XLOOKUP(C685,'Master Data'!K:K,'Master Data'!N:N,"Input in Master Data",0,1))</f>
        <v/>
      </c>
      <c r="H685" s="341" t="str">
        <f t="array" ref="H685">IF(C685="","",XLOOKUP(C685,'Master Data'!K:K,'Master Data'!O:O,"Input in Master Data",0,1))</f>
        <v/>
      </c>
      <c r="I685" s="341" t="str">
        <f t="array" ref="I685">if(U685="","",XLOOKUP(U685,Master[Company],Master[Blow],"Unknown",0,1))</f>
        <v/>
      </c>
      <c r="J685" s="341" t="str">
        <f t="array" ref="J685">if(U685="","",XLOOKUP(U685,Master[Company],Master[Pigging],"Unknown",0,1))</f>
        <v/>
      </c>
      <c r="K685" s="341" t="str">
        <f t="array" ref="K685">if(U685="","",XLOOKUP(U685,Master[Company],Master[Load Method],"Unknown",0,1))</f>
        <v/>
      </c>
      <c r="L685" s="341" t="str">
        <f t="array" ref="L685">if(U685="","",XLOOKUP(U685,Master[Company],Master[Line Distance],"Unknown",0,1))</f>
        <v/>
      </c>
      <c r="M685" s="394"/>
      <c r="N685" s="341"/>
      <c r="O685" s="341"/>
      <c r="P685" s="341" t="str">
        <f t="array" ref="P685">if(U685="","",XLOOKUP(U685,Master[Company],Master[Terms],"NA",0,1))</f>
        <v/>
      </c>
      <c r="Q685" s="341" t="str">
        <f t="shared" si="14"/>
        <v/>
      </c>
      <c r="R685" s="341" t="str">
        <f t="array" ref="R685">if(U685="","",XLOOKUP(U685,Master[Company],Master[Group],"NA",0,1))</f>
        <v/>
      </c>
      <c r="S685" s="341" t="str">
        <f t="array" ref="S685">if(U685="","",XLOOKUP(U685,Master[Company],Master[Loading Location],"NA",0,1))</f>
        <v/>
      </c>
      <c r="T685" s="341" t="str">
        <f t="array" ref="T685">if(U685="","",XLOOKUP(U685,Master[Company],Master[Acronym],"NA",0,1))</f>
        <v/>
      </c>
      <c r="U685" s="341"/>
      <c r="V685" s="342"/>
      <c r="W685" s="342"/>
      <c r="X685" s="341"/>
      <c r="Y685" s="341" t="str">
        <f t="shared" si="11"/>
        <v/>
      </c>
      <c r="Z685" s="341"/>
      <c r="AA685" s="341"/>
      <c r="AB685" s="341"/>
      <c r="AC685" s="401"/>
      <c r="AD685" s="563"/>
      <c r="AE685" s="564"/>
      <c r="AF685" s="564"/>
      <c r="AG685" s="564"/>
      <c r="AH685" s="564"/>
      <c r="AI685" s="564"/>
      <c r="AJ685" s="564"/>
      <c r="AK685" s="565"/>
      <c r="AL685" s="564"/>
      <c r="AM685" s="564"/>
      <c r="AN685" s="564"/>
      <c r="AO685" s="564"/>
      <c r="AP685" s="564"/>
      <c r="AQ685" s="564"/>
      <c r="AR685" s="564"/>
      <c r="AS685" s="564"/>
      <c r="AT685" s="394"/>
      <c r="AU685" s="306"/>
      <c r="AV685" s="306"/>
      <c r="AW685" s="394"/>
      <c r="AX685" s="401"/>
      <c r="AY685" s="341"/>
      <c r="AZ685" s="341"/>
      <c r="BA685" s="341"/>
      <c r="BB685" s="341"/>
      <c r="BC685" s="393"/>
      <c r="BD685" s="341"/>
      <c r="BE685" s="341"/>
      <c r="BF685" s="341"/>
      <c r="BG685" s="402"/>
      <c r="BH685" s="403"/>
      <c r="BI685" s="405"/>
      <c r="BJ685" s="405"/>
      <c r="BK685" s="405"/>
      <c r="BL685" s="405"/>
      <c r="BM685" s="514"/>
    </row>
    <row r="686" ht="18.75" customHeight="1">
      <c r="A686" s="336" t="str">
        <f t="shared" si="12"/>
        <v/>
      </c>
      <c r="B686" s="506"/>
      <c r="C686" s="559"/>
      <c r="D686" s="560" t="str">
        <f t="shared" si="13"/>
        <v/>
      </c>
      <c r="E686" s="401"/>
      <c r="F686" s="394"/>
      <c r="G686" s="341" t="str">
        <f t="array" ref="G686">IF(C686="","",XLOOKUP(C686,'Master Data'!K:K,'Master Data'!N:N,"Input in Master Data",0,1))</f>
        <v/>
      </c>
      <c r="H686" s="341" t="str">
        <f t="array" ref="H686">IF(C686="","",XLOOKUP(C686,'Master Data'!K:K,'Master Data'!O:O,"Input in Master Data",0,1))</f>
        <v/>
      </c>
      <c r="I686" s="341" t="str">
        <f t="array" ref="I686">if(U686="","",XLOOKUP(U686,Master[Company],Master[Blow],"Unknown",0,1))</f>
        <v/>
      </c>
      <c r="J686" s="341" t="str">
        <f t="array" ref="J686">if(U686="","",XLOOKUP(U686,Master[Company],Master[Pigging],"Unknown",0,1))</f>
        <v/>
      </c>
      <c r="K686" s="341" t="str">
        <f t="array" ref="K686">if(U686="","",XLOOKUP(U686,Master[Company],Master[Load Method],"Unknown",0,1))</f>
        <v/>
      </c>
      <c r="L686" s="341" t="str">
        <f t="array" ref="L686">if(U686="","",XLOOKUP(U686,Master[Company],Master[Line Distance],"Unknown",0,1))</f>
        <v/>
      </c>
      <c r="M686" s="394"/>
      <c r="N686" s="341"/>
      <c r="O686" s="341"/>
      <c r="P686" s="341" t="str">
        <f t="array" ref="P686">if(U686="","",XLOOKUP(U686,Master[Company],Master[Terms],"NA",0,1))</f>
        <v/>
      </c>
      <c r="Q686" s="341" t="str">
        <f t="shared" si="14"/>
        <v/>
      </c>
      <c r="R686" s="341" t="str">
        <f t="array" ref="R686">if(U686="","",XLOOKUP(U686,Master[Company],Master[Group],"NA",0,1))</f>
        <v/>
      </c>
      <c r="S686" s="341" t="str">
        <f t="array" ref="S686">if(U686="","",XLOOKUP(U686,Master[Company],Master[Loading Location],"NA",0,1))</f>
        <v/>
      </c>
      <c r="T686" s="341" t="str">
        <f t="array" ref="T686">if(U686="","",XLOOKUP(U686,Master[Company],Master[Acronym],"NA",0,1))</f>
        <v/>
      </c>
      <c r="U686" s="341"/>
      <c r="V686" s="342"/>
      <c r="W686" s="342"/>
      <c r="X686" s="341"/>
      <c r="Y686" s="341" t="str">
        <f t="shared" si="11"/>
        <v/>
      </c>
      <c r="Z686" s="341"/>
      <c r="AA686" s="341"/>
      <c r="AB686" s="341"/>
      <c r="AC686" s="401"/>
      <c r="AD686" s="563"/>
      <c r="AE686" s="564"/>
      <c r="AF686" s="564"/>
      <c r="AG686" s="564"/>
      <c r="AH686" s="564"/>
      <c r="AI686" s="564"/>
      <c r="AJ686" s="564"/>
      <c r="AK686" s="565"/>
      <c r="AL686" s="564"/>
      <c r="AM686" s="564"/>
      <c r="AN686" s="564"/>
      <c r="AO686" s="564"/>
      <c r="AP686" s="564"/>
      <c r="AQ686" s="564"/>
      <c r="AR686" s="564"/>
      <c r="AS686" s="564"/>
      <c r="AT686" s="394"/>
      <c r="AU686" s="306"/>
      <c r="AV686" s="306"/>
      <c r="AW686" s="394"/>
      <c r="AX686" s="401"/>
      <c r="AY686" s="341"/>
      <c r="AZ686" s="341"/>
      <c r="BA686" s="341"/>
      <c r="BB686" s="341"/>
      <c r="BC686" s="393"/>
      <c r="BD686" s="341"/>
      <c r="BE686" s="341"/>
      <c r="BF686" s="341"/>
      <c r="BG686" s="402"/>
      <c r="BH686" s="403"/>
      <c r="BI686" s="405"/>
      <c r="BJ686" s="405"/>
      <c r="BK686" s="405"/>
      <c r="BL686" s="405"/>
      <c r="BM686" s="514"/>
    </row>
    <row r="687" ht="18.75" customHeight="1">
      <c r="A687" s="336" t="str">
        <f t="shared" si="12"/>
        <v/>
      </c>
      <c r="B687" s="506"/>
      <c r="C687" s="559"/>
      <c r="D687" s="560" t="str">
        <f t="shared" si="13"/>
        <v/>
      </c>
      <c r="E687" s="401"/>
      <c r="F687" s="394"/>
      <c r="G687" s="341" t="str">
        <f t="array" ref="G687">IF(C687="","",XLOOKUP(C687,'Master Data'!K:K,'Master Data'!N:N,"Input in Master Data",0,1))</f>
        <v/>
      </c>
      <c r="H687" s="341" t="str">
        <f t="array" ref="H687">IF(C687="","",XLOOKUP(C687,'Master Data'!K:K,'Master Data'!O:O,"Input in Master Data",0,1))</f>
        <v/>
      </c>
      <c r="I687" s="341" t="str">
        <f t="array" ref="I687">if(U687="","",XLOOKUP(U687,Master[Company],Master[Blow],"Unknown",0,1))</f>
        <v/>
      </c>
      <c r="J687" s="341" t="str">
        <f t="array" ref="J687">if(U687="","",XLOOKUP(U687,Master[Company],Master[Pigging],"Unknown",0,1))</f>
        <v/>
      </c>
      <c r="K687" s="341" t="str">
        <f t="array" ref="K687">if(U687="","",XLOOKUP(U687,Master[Company],Master[Load Method],"Unknown",0,1))</f>
        <v/>
      </c>
      <c r="L687" s="341" t="str">
        <f t="array" ref="L687">if(U687="","",XLOOKUP(U687,Master[Company],Master[Line Distance],"Unknown",0,1))</f>
        <v/>
      </c>
      <c r="M687" s="394"/>
      <c r="N687" s="341"/>
      <c r="O687" s="341"/>
      <c r="P687" s="341" t="str">
        <f t="array" ref="P687">if(U687="","",XLOOKUP(U687,Master[Company],Master[Terms],"NA",0,1))</f>
        <v/>
      </c>
      <c r="Q687" s="341" t="str">
        <f t="shared" si="14"/>
        <v/>
      </c>
      <c r="R687" s="341" t="str">
        <f t="array" ref="R687">if(U687="","",XLOOKUP(U687,Master[Company],Master[Group],"NA",0,1))</f>
        <v/>
      </c>
      <c r="S687" s="341" t="str">
        <f t="array" ref="S687">if(U687="","",XLOOKUP(U687,Master[Company],Master[Loading Location],"NA",0,1))</f>
        <v/>
      </c>
      <c r="T687" s="341" t="str">
        <f t="array" ref="T687">if(U687="","",XLOOKUP(U687,Master[Company],Master[Acronym],"NA",0,1))</f>
        <v/>
      </c>
      <c r="U687" s="341"/>
      <c r="V687" s="342"/>
      <c r="W687" s="342"/>
      <c r="X687" s="341"/>
      <c r="Y687" s="341" t="str">
        <f t="shared" si="11"/>
        <v/>
      </c>
      <c r="Z687" s="341"/>
      <c r="AA687" s="341"/>
      <c r="AB687" s="341"/>
      <c r="AC687" s="401"/>
      <c r="AD687" s="563"/>
      <c r="AE687" s="564"/>
      <c r="AF687" s="564"/>
      <c r="AG687" s="564"/>
      <c r="AH687" s="564"/>
      <c r="AI687" s="564"/>
      <c r="AJ687" s="564"/>
      <c r="AK687" s="565"/>
      <c r="AL687" s="564"/>
      <c r="AM687" s="564"/>
      <c r="AN687" s="564"/>
      <c r="AO687" s="564"/>
      <c r="AP687" s="564"/>
      <c r="AQ687" s="564"/>
      <c r="AR687" s="564"/>
      <c r="AS687" s="564"/>
      <c r="AT687" s="394"/>
      <c r="AU687" s="306"/>
      <c r="AV687" s="306"/>
      <c r="AW687" s="394"/>
      <c r="AX687" s="401"/>
      <c r="AY687" s="341"/>
      <c r="AZ687" s="341"/>
      <c r="BA687" s="341"/>
      <c r="BB687" s="341"/>
      <c r="BC687" s="393"/>
      <c r="BD687" s="341"/>
      <c r="BE687" s="341"/>
      <c r="BF687" s="341"/>
      <c r="BG687" s="402"/>
      <c r="BH687" s="403"/>
      <c r="BI687" s="405"/>
      <c r="BJ687" s="405"/>
      <c r="BK687" s="405"/>
      <c r="BL687" s="405"/>
      <c r="BM687" s="514"/>
    </row>
    <row r="688" ht="18.75" customHeight="1">
      <c r="A688" s="336" t="str">
        <f t="shared" si="12"/>
        <v/>
      </c>
      <c r="B688" s="506"/>
      <c r="C688" s="559"/>
      <c r="D688" s="560" t="str">
        <f t="shared" si="13"/>
        <v/>
      </c>
      <c r="E688" s="401"/>
      <c r="F688" s="394"/>
      <c r="G688" s="341" t="str">
        <f t="array" ref="G688">IF(C688="","",XLOOKUP(C688,'Master Data'!K:K,'Master Data'!N:N,"Input in Master Data",0,1))</f>
        <v/>
      </c>
      <c r="H688" s="341" t="str">
        <f t="array" ref="H688">IF(C688="","",XLOOKUP(C688,'Master Data'!K:K,'Master Data'!O:O,"Input in Master Data",0,1))</f>
        <v/>
      </c>
      <c r="I688" s="341" t="str">
        <f t="array" ref="I688">if(U688="","",XLOOKUP(U688,Master[Company],Master[Blow],"Unknown",0,1))</f>
        <v/>
      </c>
      <c r="J688" s="341" t="str">
        <f t="array" ref="J688">if(U688="","",XLOOKUP(U688,Master[Company],Master[Pigging],"Unknown",0,1))</f>
        <v/>
      </c>
      <c r="K688" s="341" t="str">
        <f t="array" ref="K688">if(U688="","",XLOOKUP(U688,Master[Company],Master[Load Method],"Unknown",0,1))</f>
        <v/>
      </c>
      <c r="L688" s="341" t="str">
        <f t="array" ref="L688">if(U688="","",XLOOKUP(U688,Master[Company],Master[Line Distance],"Unknown",0,1))</f>
        <v/>
      </c>
      <c r="M688" s="394"/>
      <c r="N688" s="341"/>
      <c r="O688" s="341"/>
      <c r="P688" s="341" t="str">
        <f t="array" ref="P688">if(U688="","",XLOOKUP(U688,Master[Company],Master[Terms],"NA",0,1))</f>
        <v/>
      </c>
      <c r="Q688" s="341" t="str">
        <f t="shared" si="14"/>
        <v/>
      </c>
      <c r="R688" s="341" t="str">
        <f t="array" ref="R688">if(U688="","",XLOOKUP(U688,Master[Company],Master[Group],"NA",0,1))</f>
        <v/>
      </c>
      <c r="S688" s="341" t="str">
        <f t="array" ref="S688">if(U688="","",XLOOKUP(U688,Master[Company],Master[Loading Location],"NA",0,1))</f>
        <v/>
      </c>
      <c r="T688" s="341" t="str">
        <f t="array" ref="T688">if(U688="","",XLOOKUP(U688,Master[Company],Master[Acronym],"NA",0,1))</f>
        <v/>
      </c>
      <c r="U688" s="341"/>
      <c r="V688" s="342"/>
      <c r="W688" s="342"/>
      <c r="X688" s="341"/>
      <c r="Y688" s="341" t="str">
        <f t="shared" si="11"/>
        <v/>
      </c>
      <c r="Z688" s="341"/>
      <c r="AA688" s="341"/>
      <c r="AB688" s="341"/>
      <c r="AC688" s="401"/>
      <c r="AD688" s="563"/>
      <c r="AE688" s="564"/>
      <c r="AF688" s="564"/>
      <c r="AG688" s="564"/>
      <c r="AH688" s="564"/>
      <c r="AI688" s="564"/>
      <c r="AJ688" s="564"/>
      <c r="AK688" s="565"/>
      <c r="AL688" s="564"/>
      <c r="AM688" s="564"/>
      <c r="AN688" s="564"/>
      <c r="AO688" s="564"/>
      <c r="AP688" s="564"/>
      <c r="AQ688" s="564"/>
      <c r="AR688" s="564"/>
      <c r="AS688" s="564"/>
      <c r="AT688" s="394"/>
      <c r="AU688" s="306"/>
      <c r="AV688" s="306"/>
      <c r="AW688" s="394"/>
      <c r="AX688" s="401"/>
      <c r="AY688" s="341"/>
      <c r="AZ688" s="341"/>
      <c r="BA688" s="341"/>
      <c r="BB688" s="341"/>
      <c r="BC688" s="393"/>
      <c r="BD688" s="341"/>
      <c r="BE688" s="341"/>
      <c r="BF688" s="341"/>
      <c r="BG688" s="402"/>
      <c r="BH688" s="403"/>
      <c r="BI688" s="405"/>
      <c r="BJ688" s="405"/>
      <c r="BK688" s="405"/>
      <c r="BL688" s="405"/>
      <c r="BM688" s="514"/>
    </row>
    <row r="689" ht="18.75" customHeight="1">
      <c r="A689" s="336" t="str">
        <f t="shared" si="12"/>
        <v/>
      </c>
      <c r="B689" s="506"/>
      <c r="C689" s="559"/>
      <c r="D689" s="560" t="str">
        <f t="shared" si="13"/>
        <v/>
      </c>
      <c r="E689" s="401"/>
      <c r="F689" s="394"/>
      <c r="G689" s="341" t="str">
        <f t="array" ref="G689">IF(C689="","",XLOOKUP(C689,'Master Data'!K:K,'Master Data'!N:N,"Input in Master Data",0,1))</f>
        <v/>
      </c>
      <c r="H689" s="341" t="str">
        <f t="array" ref="H689">IF(C689="","",XLOOKUP(C689,'Master Data'!K:K,'Master Data'!O:O,"Input in Master Data",0,1))</f>
        <v/>
      </c>
      <c r="I689" s="341" t="str">
        <f t="array" ref="I689">if(U689="","",XLOOKUP(U689,Master[Company],Master[Blow],"Unknown",0,1))</f>
        <v/>
      </c>
      <c r="J689" s="341" t="str">
        <f t="array" ref="J689">if(U689="","",XLOOKUP(U689,Master[Company],Master[Pigging],"Unknown",0,1))</f>
        <v/>
      </c>
      <c r="K689" s="341" t="str">
        <f t="array" ref="K689">if(U689="","",XLOOKUP(U689,Master[Company],Master[Load Method],"Unknown",0,1))</f>
        <v/>
      </c>
      <c r="L689" s="341" t="str">
        <f t="array" ref="L689">if(U689="","",XLOOKUP(U689,Master[Company],Master[Line Distance],"Unknown",0,1))</f>
        <v/>
      </c>
      <c r="M689" s="394"/>
      <c r="N689" s="341"/>
      <c r="O689" s="341"/>
      <c r="P689" s="341" t="str">
        <f t="array" ref="P689">if(U689="","",XLOOKUP(U689,Master[Company],Master[Terms],"NA",0,1))</f>
        <v/>
      </c>
      <c r="Q689" s="341" t="str">
        <f t="shared" si="14"/>
        <v/>
      </c>
      <c r="R689" s="341" t="str">
        <f t="array" ref="R689">if(U689="","",XLOOKUP(U689,Master[Company],Master[Group],"NA",0,1))</f>
        <v/>
      </c>
      <c r="S689" s="341" t="str">
        <f t="array" ref="S689">if(U689="","",XLOOKUP(U689,Master[Company],Master[Loading Location],"NA",0,1))</f>
        <v/>
      </c>
      <c r="T689" s="341" t="str">
        <f t="array" ref="T689">if(U689="","",XLOOKUP(U689,Master[Company],Master[Acronym],"NA",0,1))</f>
        <v/>
      </c>
      <c r="U689" s="341"/>
      <c r="V689" s="342"/>
      <c r="W689" s="342"/>
      <c r="X689" s="341"/>
      <c r="Y689" s="341" t="str">
        <f t="shared" si="11"/>
        <v/>
      </c>
      <c r="Z689" s="341"/>
      <c r="AA689" s="341"/>
      <c r="AB689" s="341"/>
      <c r="AC689" s="401"/>
      <c r="AD689" s="563"/>
      <c r="AE689" s="564"/>
      <c r="AF689" s="564"/>
      <c r="AG689" s="564"/>
      <c r="AH689" s="564"/>
      <c r="AI689" s="564"/>
      <c r="AJ689" s="564"/>
      <c r="AK689" s="565"/>
      <c r="AL689" s="564"/>
      <c r="AM689" s="564"/>
      <c r="AN689" s="564"/>
      <c r="AO689" s="564"/>
      <c r="AP689" s="564"/>
      <c r="AQ689" s="564"/>
      <c r="AR689" s="564"/>
      <c r="AS689" s="564"/>
      <c r="AT689" s="394"/>
      <c r="AU689" s="306"/>
      <c r="AV689" s="306"/>
      <c r="AW689" s="394"/>
      <c r="AX689" s="401"/>
      <c r="AY689" s="341"/>
      <c r="AZ689" s="341"/>
      <c r="BA689" s="341"/>
      <c r="BB689" s="341"/>
      <c r="BC689" s="393"/>
      <c r="BD689" s="341"/>
      <c r="BE689" s="341"/>
      <c r="BF689" s="341"/>
      <c r="BG689" s="402"/>
      <c r="BH689" s="403"/>
      <c r="BI689" s="405"/>
      <c r="BJ689" s="405"/>
      <c r="BK689" s="405"/>
      <c r="BL689" s="405"/>
      <c r="BM689" s="514"/>
    </row>
    <row r="690" ht="18.75" customHeight="1">
      <c r="A690" s="336" t="str">
        <f t="shared" si="12"/>
        <v/>
      </c>
      <c r="B690" s="506"/>
      <c r="C690" s="559"/>
      <c r="D690" s="560" t="str">
        <f t="shared" si="13"/>
        <v/>
      </c>
      <c r="E690" s="401"/>
      <c r="F690" s="394"/>
      <c r="G690" s="341" t="str">
        <f t="array" ref="G690">IF(C690="","",XLOOKUP(C690,'Master Data'!K:K,'Master Data'!N:N,"Input in Master Data",0,1))</f>
        <v/>
      </c>
      <c r="H690" s="341" t="str">
        <f t="array" ref="H690">IF(C690="","",XLOOKUP(C690,'Master Data'!K:K,'Master Data'!O:O,"Input in Master Data",0,1))</f>
        <v/>
      </c>
      <c r="I690" s="341" t="str">
        <f t="array" ref="I690">if(U690="","",XLOOKUP(U690,Master[Company],Master[Blow],"Unknown",0,1))</f>
        <v/>
      </c>
      <c r="J690" s="341" t="str">
        <f t="array" ref="J690">if(U690="","",XLOOKUP(U690,Master[Company],Master[Pigging],"Unknown",0,1))</f>
        <v/>
      </c>
      <c r="K690" s="341" t="str">
        <f t="array" ref="K690">if(U690="","",XLOOKUP(U690,Master[Company],Master[Load Method],"Unknown",0,1))</f>
        <v/>
      </c>
      <c r="L690" s="341" t="str">
        <f t="array" ref="L690">if(U690="","",XLOOKUP(U690,Master[Company],Master[Line Distance],"Unknown",0,1))</f>
        <v/>
      </c>
      <c r="M690" s="394"/>
      <c r="N690" s="341"/>
      <c r="O690" s="341"/>
      <c r="P690" s="341" t="str">
        <f t="array" ref="P690">if(U690="","",XLOOKUP(U690,Master[Company],Master[Terms],"NA",0,1))</f>
        <v/>
      </c>
      <c r="Q690" s="341" t="str">
        <f t="shared" si="14"/>
        <v/>
      </c>
      <c r="R690" s="341" t="str">
        <f t="array" ref="R690">if(U690="","",XLOOKUP(U690,Master[Company],Master[Group],"NA",0,1))</f>
        <v/>
      </c>
      <c r="S690" s="341" t="str">
        <f t="array" ref="S690">if(U690="","",XLOOKUP(U690,Master[Company],Master[Loading Location],"NA",0,1))</f>
        <v/>
      </c>
      <c r="T690" s="341" t="str">
        <f t="array" ref="T690">if(U690="","",XLOOKUP(U690,Master[Company],Master[Acronym],"NA",0,1))</f>
        <v/>
      </c>
      <c r="U690" s="341"/>
      <c r="V690" s="342"/>
      <c r="W690" s="342"/>
      <c r="X690" s="341"/>
      <c r="Y690" s="341" t="str">
        <f t="shared" si="11"/>
        <v/>
      </c>
      <c r="Z690" s="341"/>
      <c r="AA690" s="341"/>
      <c r="AB690" s="341"/>
      <c r="AC690" s="401"/>
      <c r="AD690" s="563"/>
      <c r="AE690" s="564"/>
      <c r="AF690" s="564"/>
      <c r="AG690" s="564"/>
      <c r="AH690" s="564"/>
      <c r="AI690" s="564"/>
      <c r="AJ690" s="564"/>
      <c r="AK690" s="565"/>
      <c r="AL690" s="564"/>
      <c r="AM690" s="564"/>
      <c r="AN690" s="564"/>
      <c r="AO690" s="564"/>
      <c r="AP690" s="564"/>
      <c r="AQ690" s="564"/>
      <c r="AR690" s="564"/>
      <c r="AS690" s="564"/>
      <c r="AT690" s="394"/>
      <c r="AU690" s="306"/>
      <c r="AV690" s="306"/>
      <c r="AW690" s="394"/>
      <c r="AX690" s="401"/>
      <c r="AY690" s="341"/>
      <c r="AZ690" s="341"/>
      <c r="BA690" s="341"/>
      <c r="BB690" s="341"/>
      <c r="BC690" s="393"/>
      <c r="BD690" s="341"/>
      <c r="BE690" s="341"/>
      <c r="BF690" s="341"/>
      <c r="BG690" s="402"/>
      <c r="BH690" s="403"/>
      <c r="BI690" s="405"/>
      <c r="BJ690" s="405"/>
      <c r="BK690" s="405"/>
      <c r="BL690" s="405"/>
      <c r="BM690" s="514"/>
    </row>
    <row r="691" ht="18.75" customHeight="1">
      <c r="A691" s="336" t="str">
        <f t="shared" si="12"/>
        <v/>
      </c>
      <c r="B691" s="506"/>
      <c r="C691" s="559"/>
      <c r="D691" s="560" t="str">
        <f t="shared" si="13"/>
        <v/>
      </c>
      <c r="E691" s="401"/>
      <c r="F691" s="394"/>
      <c r="G691" s="341" t="str">
        <f t="array" ref="G691">IF(C691="","",XLOOKUP(C691,'Master Data'!K:K,'Master Data'!N:N,"Input in Master Data",0,1))</f>
        <v/>
      </c>
      <c r="H691" s="341" t="str">
        <f t="array" ref="H691">IF(C691="","",XLOOKUP(C691,'Master Data'!K:K,'Master Data'!O:O,"Input in Master Data",0,1))</f>
        <v/>
      </c>
      <c r="I691" s="341" t="str">
        <f t="array" ref="I691">if(U691="","",XLOOKUP(U691,Master[Company],Master[Blow],"Unknown",0,1))</f>
        <v/>
      </c>
      <c r="J691" s="341" t="str">
        <f t="array" ref="J691">if(U691="","",XLOOKUP(U691,Master[Company],Master[Pigging],"Unknown",0,1))</f>
        <v/>
      </c>
      <c r="K691" s="341" t="str">
        <f t="array" ref="K691">if(U691="","",XLOOKUP(U691,Master[Company],Master[Load Method],"Unknown",0,1))</f>
        <v/>
      </c>
      <c r="L691" s="341" t="str">
        <f t="array" ref="L691">if(U691="","",XLOOKUP(U691,Master[Company],Master[Line Distance],"Unknown",0,1))</f>
        <v/>
      </c>
      <c r="M691" s="394"/>
      <c r="N691" s="341"/>
      <c r="O691" s="341"/>
      <c r="P691" s="341" t="str">
        <f t="array" ref="P691">if(U691="","",XLOOKUP(U691,Master[Company],Master[Terms],"NA",0,1))</f>
        <v/>
      </c>
      <c r="Q691" s="341" t="str">
        <f t="shared" si="14"/>
        <v/>
      </c>
      <c r="R691" s="341" t="str">
        <f t="array" ref="R691">if(U691="","",XLOOKUP(U691,Master[Company],Master[Group],"NA",0,1))</f>
        <v/>
      </c>
      <c r="S691" s="341" t="str">
        <f t="array" ref="S691">if(U691="","",XLOOKUP(U691,Master[Company],Master[Loading Location],"NA",0,1))</f>
        <v/>
      </c>
      <c r="T691" s="341" t="str">
        <f t="array" ref="T691">if(U691="","",XLOOKUP(U691,Master[Company],Master[Acronym],"NA",0,1))</f>
        <v/>
      </c>
      <c r="U691" s="341"/>
      <c r="V691" s="342"/>
      <c r="W691" s="342"/>
      <c r="X691" s="341"/>
      <c r="Y691" s="341" t="str">
        <f t="shared" si="11"/>
        <v/>
      </c>
      <c r="Z691" s="341"/>
      <c r="AA691" s="341"/>
      <c r="AB691" s="341"/>
      <c r="AC691" s="401"/>
      <c r="AD691" s="563"/>
      <c r="AE691" s="564"/>
      <c r="AF691" s="564"/>
      <c r="AG691" s="564"/>
      <c r="AH691" s="564"/>
      <c r="AI691" s="564"/>
      <c r="AJ691" s="564"/>
      <c r="AK691" s="565"/>
      <c r="AL691" s="564"/>
      <c r="AM691" s="564"/>
      <c r="AN691" s="564"/>
      <c r="AO691" s="564"/>
      <c r="AP691" s="564"/>
      <c r="AQ691" s="564"/>
      <c r="AR691" s="564"/>
      <c r="AS691" s="564"/>
      <c r="AT691" s="394"/>
      <c r="AU691" s="306"/>
      <c r="AV691" s="306"/>
      <c r="AW691" s="394"/>
      <c r="AX691" s="401"/>
      <c r="AY691" s="341"/>
      <c r="AZ691" s="341"/>
      <c r="BA691" s="341"/>
      <c r="BB691" s="341"/>
      <c r="BC691" s="393"/>
      <c r="BD691" s="341"/>
      <c r="BE691" s="341"/>
      <c r="BF691" s="341"/>
      <c r="BG691" s="402"/>
      <c r="BH691" s="403"/>
      <c r="BI691" s="405"/>
      <c r="BJ691" s="405"/>
      <c r="BK691" s="405"/>
      <c r="BL691" s="405"/>
      <c r="BM691" s="514"/>
    </row>
    <row r="692" ht="18.75" customHeight="1">
      <c r="A692" s="336" t="str">
        <f t="shared" si="12"/>
        <v/>
      </c>
      <c r="B692" s="506"/>
      <c r="C692" s="559"/>
      <c r="D692" s="560" t="str">
        <f t="shared" si="13"/>
        <v/>
      </c>
      <c r="E692" s="401"/>
      <c r="F692" s="394"/>
      <c r="G692" s="341" t="str">
        <f t="array" ref="G692">IF(C692="","",XLOOKUP(C692,'Master Data'!K:K,'Master Data'!N:N,"Input in Master Data",0,1))</f>
        <v/>
      </c>
      <c r="H692" s="341" t="str">
        <f t="array" ref="H692">IF(C692="","",XLOOKUP(C692,'Master Data'!K:K,'Master Data'!O:O,"Input in Master Data",0,1))</f>
        <v/>
      </c>
      <c r="I692" s="341" t="str">
        <f t="array" ref="I692">if(U692="","",XLOOKUP(U692,Master[Company],Master[Blow],"Unknown",0,1))</f>
        <v/>
      </c>
      <c r="J692" s="341" t="str">
        <f t="array" ref="J692">if(U692="","",XLOOKUP(U692,Master[Company],Master[Pigging],"Unknown",0,1))</f>
        <v/>
      </c>
      <c r="K692" s="341" t="str">
        <f t="array" ref="K692">if(U692="","",XLOOKUP(U692,Master[Company],Master[Load Method],"Unknown",0,1))</f>
        <v/>
      </c>
      <c r="L692" s="341" t="str">
        <f t="array" ref="L692">if(U692="","",XLOOKUP(U692,Master[Company],Master[Line Distance],"Unknown",0,1))</f>
        <v/>
      </c>
      <c r="M692" s="394"/>
      <c r="N692" s="341"/>
      <c r="O692" s="341"/>
      <c r="P692" s="341" t="str">
        <f t="array" ref="P692">if(U692="","",XLOOKUP(U692,Master[Company],Master[Terms],"NA",0,1))</f>
        <v/>
      </c>
      <c r="Q692" s="341" t="str">
        <f t="shared" si="14"/>
        <v/>
      </c>
      <c r="R692" s="341" t="str">
        <f t="array" ref="R692">if(U692="","",XLOOKUP(U692,Master[Company],Master[Group],"NA",0,1))</f>
        <v/>
      </c>
      <c r="S692" s="341" t="str">
        <f t="array" ref="S692">if(U692="","",XLOOKUP(U692,Master[Company],Master[Loading Location],"NA",0,1))</f>
        <v/>
      </c>
      <c r="T692" s="341" t="str">
        <f t="array" ref="T692">if(U692="","",XLOOKUP(U692,Master[Company],Master[Acronym],"NA",0,1))</f>
        <v/>
      </c>
      <c r="U692" s="341"/>
      <c r="V692" s="342"/>
      <c r="W692" s="342"/>
      <c r="X692" s="341"/>
      <c r="Y692" s="341" t="str">
        <f t="shared" si="11"/>
        <v/>
      </c>
      <c r="Z692" s="341"/>
      <c r="AA692" s="341"/>
      <c r="AB692" s="341"/>
      <c r="AC692" s="401"/>
      <c r="AD692" s="563"/>
      <c r="AE692" s="564"/>
      <c r="AF692" s="564"/>
      <c r="AG692" s="564"/>
      <c r="AH692" s="564"/>
      <c r="AI692" s="564"/>
      <c r="AJ692" s="564"/>
      <c r="AK692" s="565"/>
      <c r="AL692" s="564"/>
      <c r="AM692" s="564"/>
      <c r="AN692" s="564"/>
      <c r="AO692" s="564"/>
      <c r="AP692" s="564"/>
      <c r="AQ692" s="564"/>
      <c r="AR692" s="564"/>
      <c r="AS692" s="564"/>
      <c r="AT692" s="394"/>
      <c r="AU692" s="306"/>
      <c r="AV692" s="306"/>
      <c r="AW692" s="394"/>
      <c r="AX692" s="401"/>
      <c r="AY692" s="341"/>
      <c r="AZ692" s="341"/>
      <c r="BA692" s="341"/>
      <c r="BB692" s="341"/>
      <c r="BC692" s="393"/>
      <c r="BD692" s="341"/>
      <c r="BE692" s="341"/>
      <c r="BF692" s="341"/>
      <c r="BG692" s="402"/>
      <c r="BH692" s="403"/>
      <c r="BI692" s="405"/>
      <c r="BJ692" s="405"/>
      <c r="BK692" s="405"/>
      <c r="BL692" s="405"/>
      <c r="BM692" s="514"/>
    </row>
    <row r="693" ht="18.75" customHeight="1">
      <c r="A693" s="336" t="str">
        <f t="shared" si="12"/>
        <v/>
      </c>
      <c r="B693" s="506"/>
      <c r="C693" s="559"/>
      <c r="D693" s="560" t="str">
        <f t="shared" si="13"/>
        <v/>
      </c>
      <c r="E693" s="401"/>
      <c r="F693" s="394"/>
      <c r="G693" s="341" t="str">
        <f t="array" ref="G693">IF(C693="","",XLOOKUP(C693,'Master Data'!K:K,'Master Data'!N:N,"Input in Master Data",0,1))</f>
        <v/>
      </c>
      <c r="H693" s="341" t="str">
        <f t="array" ref="H693">IF(C693="","",XLOOKUP(C693,'Master Data'!K:K,'Master Data'!O:O,"Input in Master Data",0,1))</f>
        <v/>
      </c>
      <c r="I693" s="341" t="str">
        <f t="array" ref="I693">if(U693="","",XLOOKUP(U693,Master[Company],Master[Blow],"Unknown",0,1))</f>
        <v/>
      </c>
      <c r="J693" s="341" t="str">
        <f t="array" ref="J693">if(U693="","",XLOOKUP(U693,Master[Company],Master[Pigging],"Unknown",0,1))</f>
        <v/>
      </c>
      <c r="K693" s="341" t="str">
        <f t="array" ref="K693">if(U693="","",XLOOKUP(U693,Master[Company],Master[Load Method],"Unknown",0,1))</f>
        <v/>
      </c>
      <c r="L693" s="341" t="str">
        <f t="array" ref="L693">if(U693="","",XLOOKUP(U693,Master[Company],Master[Line Distance],"Unknown",0,1))</f>
        <v/>
      </c>
      <c r="M693" s="394"/>
      <c r="N693" s="341"/>
      <c r="O693" s="341"/>
      <c r="P693" s="341" t="str">
        <f t="array" ref="P693">if(U693="","",XLOOKUP(U693,Master[Company],Master[Terms],"NA",0,1))</f>
        <v/>
      </c>
      <c r="Q693" s="341" t="str">
        <f t="shared" si="14"/>
        <v/>
      </c>
      <c r="R693" s="341" t="str">
        <f t="array" ref="R693">if(U693="","",XLOOKUP(U693,Master[Company],Master[Group],"NA",0,1))</f>
        <v/>
      </c>
      <c r="S693" s="341" t="str">
        <f t="array" ref="S693">if(U693="","",XLOOKUP(U693,Master[Company],Master[Loading Location],"NA",0,1))</f>
        <v/>
      </c>
      <c r="T693" s="341" t="str">
        <f t="array" ref="T693">if(U693="","",XLOOKUP(U693,Master[Company],Master[Acronym],"NA",0,1))</f>
        <v/>
      </c>
      <c r="U693" s="341"/>
      <c r="V693" s="342"/>
      <c r="W693" s="342"/>
      <c r="X693" s="341"/>
      <c r="Y693" s="341" t="str">
        <f t="shared" si="11"/>
        <v/>
      </c>
      <c r="Z693" s="341"/>
      <c r="AA693" s="341"/>
      <c r="AB693" s="341"/>
      <c r="AC693" s="401"/>
      <c r="AD693" s="563"/>
      <c r="AE693" s="564"/>
      <c r="AF693" s="564"/>
      <c r="AG693" s="564"/>
      <c r="AH693" s="564"/>
      <c r="AI693" s="564"/>
      <c r="AJ693" s="564"/>
      <c r="AK693" s="565"/>
      <c r="AL693" s="564"/>
      <c r="AM693" s="564"/>
      <c r="AN693" s="564"/>
      <c r="AO693" s="564"/>
      <c r="AP693" s="564"/>
      <c r="AQ693" s="564"/>
      <c r="AR693" s="564"/>
      <c r="AS693" s="564"/>
      <c r="AT693" s="394"/>
      <c r="AU693" s="306"/>
      <c r="AV693" s="306"/>
      <c r="AW693" s="394"/>
      <c r="AX693" s="401"/>
      <c r="AY693" s="341"/>
      <c r="AZ693" s="341"/>
      <c r="BA693" s="341"/>
      <c r="BB693" s="341"/>
      <c r="BC693" s="393"/>
      <c r="BD693" s="341"/>
      <c r="BE693" s="341"/>
      <c r="BF693" s="341"/>
      <c r="BG693" s="402"/>
      <c r="BH693" s="403"/>
      <c r="BI693" s="405"/>
      <c r="BJ693" s="405"/>
      <c r="BK693" s="405"/>
      <c r="BL693" s="405"/>
      <c r="BM693" s="514"/>
    </row>
    <row r="694" ht="18.75" customHeight="1">
      <c r="A694" s="336" t="str">
        <f t="shared" si="12"/>
        <v/>
      </c>
      <c r="B694" s="506"/>
      <c r="C694" s="559"/>
      <c r="D694" s="560" t="str">
        <f t="shared" si="13"/>
        <v/>
      </c>
      <c r="E694" s="401"/>
      <c r="F694" s="394"/>
      <c r="G694" s="341" t="str">
        <f t="array" ref="G694">IF(C694="","",XLOOKUP(C694,'Master Data'!K:K,'Master Data'!N:N,"Input in Master Data",0,1))</f>
        <v/>
      </c>
      <c r="H694" s="341" t="str">
        <f t="array" ref="H694">IF(C694="","",XLOOKUP(C694,'Master Data'!K:K,'Master Data'!O:O,"Input in Master Data",0,1))</f>
        <v/>
      </c>
      <c r="I694" s="341" t="str">
        <f t="array" ref="I694">if(U694="","",XLOOKUP(U694,Master[Company],Master[Blow],"Unknown",0,1))</f>
        <v/>
      </c>
      <c r="J694" s="341" t="str">
        <f t="array" ref="J694">if(U694="","",XLOOKUP(U694,Master[Company],Master[Pigging],"Unknown",0,1))</f>
        <v/>
      </c>
      <c r="K694" s="341" t="str">
        <f t="array" ref="K694">if(U694="","",XLOOKUP(U694,Master[Company],Master[Load Method],"Unknown",0,1))</f>
        <v/>
      </c>
      <c r="L694" s="341" t="str">
        <f t="array" ref="L694">if(U694="","",XLOOKUP(U694,Master[Company],Master[Line Distance],"Unknown",0,1))</f>
        <v/>
      </c>
      <c r="M694" s="394"/>
      <c r="N694" s="341"/>
      <c r="O694" s="341"/>
      <c r="P694" s="341" t="str">
        <f t="array" ref="P694">if(U694="","",XLOOKUP(U694,Master[Company],Master[Terms],"NA",0,1))</f>
        <v/>
      </c>
      <c r="Q694" s="341" t="str">
        <f t="shared" si="14"/>
        <v/>
      </c>
      <c r="R694" s="341" t="str">
        <f t="array" ref="R694">if(U694="","",XLOOKUP(U694,Master[Company],Master[Group],"NA",0,1))</f>
        <v/>
      </c>
      <c r="S694" s="341" t="str">
        <f t="array" ref="S694">if(U694="","",XLOOKUP(U694,Master[Company],Master[Loading Location],"NA",0,1))</f>
        <v/>
      </c>
      <c r="T694" s="341" t="str">
        <f t="array" ref="T694">if(U694="","",XLOOKUP(U694,Master[Company],Master[Acronym],"NA",0,1))</f>
        <v/>
      </c>
      <c r="U694" s="341"/>
      <c r="V694" s="342"/>
      <c r="W694" s="342"/>
      <c r="X694" s="341"/>
      <c r="Y694" s="341" t="str">
        <f t="shared" si="11"/>
        <v/>
      </c>
      <c r="Z694" s="341"/>
      <c r="AA694" s="341"/>
      <c r="AB694" s="341"/>
      <c r="AC694" s="401"/>
      <c r="AD694" s="563"/>
      <c r="AE694" s="564"/>
      <c r="AF694" s="564"/>
      <c r="AG694" s="564"/>
      <c r="AH694" s="564"/>
      <c r="AI694" s="564"/>
      <c r="AJ694" s="564"/>
      <c r="AK694" s="565"/>
      <c r="AL694" s="564"/>
      <c r="AM694" s="564"/>
      <c r="AN694" s="564"/>
      <c r="AO694" s="564"/>
      <c r="AP694" s="564"/>
      <c r="AQ694" s="564"/>
      <c r="AR694" s="564"/>
      <c r="AS694" s="564"/>
      <c r="AT694" s="394"/>
      <c r="AU694" s="306"/>
      <c r="AV694" s="306"/>
      <c r="AW694" s="394"/>
      <c r="AX694" s="401"/>
      <c r="AY694" s="341"/>
      <c r="AZ694" s="341"/>
      <c r="BA694" s="341"/>
      <c r="BB694" s="341"/>
      <c r="BC694" s="393"/>
      <c r="BD694" s="341"/>
      <c r="BE694" s="341"/>
      <c r="BF694" s="341"/>
      <c r="BG694" s="402"/>
      <c r="BH694" s="403"/>
      <c r="BI694" s="405"/>
      <c r="BJ694" s="405"/>
      <c r="BK694" s="405"/>
      <c r="BL694" s="405"/>
      <c r="BM694" s="514"/>
    </row>
    <row r="695" ht="18.75" customHeight="1">
      <c r="A695" s="336" t="str">
        <f t="shared" si="12"/>
        <v/>
      </c>
      <c r="B695" s="506"/>
      <c r="C695" s="559"/>
      <c r="D695" s="560" t="str">
        <f t="shared" si="13"/>
        <v/>
      </c>
      <c r="E695" s="401"/>
      <c r="F695" s="394"/>
      <c r="G695" s="341" t="str">
        <f t="array" ref="G695">IF(C695="","",XLOOKUP(C695,'Master Data'!K:K,'Master Data'!N:N,"Input in Master Data",0,1))</f>
        <v/>
      </c>
      <c r="H695" s="341" t="str">
        <f t="array" ref="H695">IF(C695="","",XLOOKUP(C695,'Master Data'!K:K,'Master Data'!O:O,"Input in Master Data",0,1))</f>
        <v/>
      </c>
      <c r="I695" s="341" t="str">
        <f t="array" ref="I695">if(U695="","",XLOOKUP(U695,Master[Company],Master[Blow],"Unknown",0,1))</f>
        <v/>
      </c>
      <c r="J695" s="341" t="str">
        <f t="array" ref="J695">if(U695="","",XLOOKUP(U695,Master[Company],Master[Pigging],"Unknown",0,1))</f>
        <v/>
      </c>
      <c r="K695" s="341" t="str">
        <f t="array" ref="K695">if(U695="","",XLOOKUP(U695,Master[Company],Master[Load Method],"Unknown",0,1))</f>
        <v/>
      </c>
      <c r="L695" s="341" t="str">
        <f t="array" ref="L695">if(U695="","",XLOOKUP(U695,Master[Company],Master[Line Distance],"Unknown",0,1))</f>
        <v/>
      </c>
      <c r="M695" s="394"/>
      <c r="N695" s="341"/>
      <c r="O695" s="341"/>
      <c r="P695" s="341" t="str">
        <f t="array" ref="P695">if(U695="","",XLOOKUP(U695,Master[Company],Master[Terms],"NA",0,1))</f>
        <v/>
      </c>
      <c r="Q695" s="341" t="str">
        <f t="shared" si="14"/>
        <v/>
      </c>
      <c r="R695" s="341" t="str">
        <f t="array" ref="R695">if(U695="","",XLOOKUP(U695,Master[Company],Master[Group],"NA",0,1))</f>
        <v/>
      </c>
      <c r="S695" s="341" t="str">
        <f t="array" ref="S695">if(U695="","",XLOOKUP(U695,Master[Company],Master[Loading Location],"NA",0,1))</f>
        <v/>
      </c>
      <c r="T695" s="341" t="str">
        <f t="array" ref="T695">if(U695="","",XLOOKUP(U695,Master[Company],Master[Acronym],"NA",0,1))</f>
        <v/>
      </c>
      <c r="U695" s="341"/>
      <c r="V695" s="342"/>
      <c r="W695" s="342"/>
      <c r="X695" s="341"/>
      <c r="Y695" s="341" t="str">
        <f t="shared" si="11"/>
        <v/>
      </c>
      <c r="Z695" s="341"/>
      <c r="AA695" s="341"/>
      <c r="AB695" s="341"/>
      <c r="AC695" s="401"/>
      <c r="AD695" s="563"/>
      <c r="AE695" s="564"/>
      <c r="AF695" s="564"/>
      <c r="AG695" s="564"/>
      <c r="AH695" s="564"/>
      <c r="AI695" s="564"/>
      <c r="AJ695" s="564"/>
      <c r="AK695" s="565"/>
      <c r="AL695" s="564"/>
      <c r="AM695" s="564"/>
      <c r="AN695" s="564"/>
      <c r="AO695" s="564"/>
      <c r="AP695" s="564"/>
      <c r="AQ695" s="564"/>
      <c r="AR695" s="564"/>
      <c r="AS695" s="564"/>
      <c r="AT695" s="394"/>
      <c r="AU695" s="306"/>
      <c r="AV695" s="306"/>
      <c r="AW695" s="394"/>
      <c r="AX695" s="401"/>
      <c r="AY695" s="341"/>
      <c r="AZ695" s="341"/>
      <c r="BA695" s="341"/>
      <c r="BB695" s="341"/>
      <c r="BC695" s="393"/>
      <c r="BD695" s="341"/>
      <c r="BE695" s="341"/>
      <c r="BF695" s="341"/>
      <c r="BG695" s="402"/>
      <c r="BH695" s="403"/>
      <c r="BI695" s="405"/>
      <c r="BJ695" s="405"/>
      <c r="BK695" s="405"/>
      <c r="BL695" s="405"/>
      <c r="BM695" s="514"/>
    </row>
    <row r="696" ht="18.75" customHeight="1">
      <c r="A696" s="336" t="str">
        <f t="shared" si="12"/>
        <v/>
      </c>
      <c r="B696" s="506"/>
      <c r="C696" s="559"/>
      <c r="D696" s="560" t="str">
        <f t="shared" si="13"/>
        <v/>
      </c>
      <c r="E696" s="401"/>
      <c r="F696" s="394"/>
      <c r="G696" s="341" t="str">
        <f t="array" ref="G696">IF(C696="","",XLOOKUP(C696,'Master Data'!K:K,'Master Data'!N:N,"Input in Master Data",0,1))</f>
        <v/>
      </c>
      <c r="H696" s="341" t="str">
        <f t="array" ref="H696">IF(C696="","",XLOOKUP(C696,'Master Data'!K:K,'Master Data'!O:O,"Input in Master Data",0,1))</f>
        <v/>
      </c>
      <c r="I696" s="341" t="str">
        <f t="array" ref="I696">if(U696="","",XLOOKUP(U696,Master[Company],Master[Blow],"Unknown",0,1))</f>
        <v/>
      </c>
      <c r="J696" s="341" t="str">
        <f t="array" ref="J696">if(U696="","",XLOOKUP(U696,Master[Company],Master[Pigging],"Unknown",0,1))</f>
        <v/>
      </c>
      <c r="K696" s="341" t="str">
        <f t="array" ref="K696">if(U696="","",XLOOKUP(U696,Master[Company],Master[Load Method],"Unknown",0,1))</f>
        <v/>
      </c>
      <c r="L696" s="341" t="str">
        <f t="array" ref="L696">if(U696="","",XLOOKUP(U696,Master[Company],Master[Line Distance],"Unknown",0,1))</f>
        <v/>
      </c>
      <c r="M696" s="394"/>
      <c r="N696" s="341"/>
      <c r="O696" s="341"/>
      <c r="P696" s="341" t="str">
        <f t="array" ref="P696">if(U696="","",XLOOKUP(U696,Master[Company],Master[Terms],"NA",0,1))</f>
        <v/>
      </c>
      <c r="Q696" s="341" t="str">
        <f t="shared" si="14"/>
        <v/>
      </c>
      <c r="R696" s="341" t="str">
        <f t="array" ref="R696">if(U696="","",XLOOKUP(U696,Master[Company],Master[Group],"NA",0,1))</f>
        <v/>
      </c>
      <c r="S696" s="341" t="str">
        <f t="array" ref="S696">if(U696="","",XLOOKUP(U696,Master[Company],Master[Loading Location],"NA",0,1))</f>
        <v/>
      </c>
      <c r="T696" s="341" t="str">
        <f t="array" ref="T696">if(U696="","",XLOOKUP(U696,Master[Company],Master[Acronym],"NA",0,1))</f>
        <v/>
      </c>
      <c r="U696" s="341"/>
      <c r="V696" s="342"/>
      <c r="W696" s="342"/>
      <c r="X696" s="341"/>
      <c r="Y696" s="341" t="str">
        <f t="shared" si="11"/>
        <v/>
      </c>
      <c r="Z696" s="341"/>
      <c r="AA696" s="341"/>
      <c r="AB696" s="341"/>
      <c r="AC696" s="401"/>
      <c r="AD696" s="563"/>
      <c r="AE696" s="564"/>
      <c r="AF696" s="564"/>
      <c r="AG696" s="564"/>
      <c r="AH696" s="564"/>
      <c r="AI696" s="564"/>
      <c r="AJ696" s="564"/>
      <c r="AK696" s="565"/>
      <c r="AL696" s="564"/>
      <c r="AM696" s="564"/>
      <c r="AN696" s="564"/>
      <c r="AO696" s="564"/>
      <c r="AP696" s="564"/>
      <c r="AQ696" s="564"/>
      <c r="AR696" s="564"/>
      <c r="AS696" s="564"/>
      <c r="AT696" s="394"/>
      <c r="AU696" s="306"/>
      <c r="AV696" s="306"/>
      <c r="AW696" s="394"/>
      <c r="AX696" s="401"/>
      <c r="AY696" s="341"/>
      <c r="AZ696" s="341"/>
      <c r="BA696" s="341"/>
      <c r="BB696" s="341"/>
      <c r="BC696" s="393"/>
      <c r="BD696" s="341"/>
      <c r="BE696" s="341"/>
      <c r="BF696" s="341"/>
      <c r="BG696" s="402"/>
      <c r="BH696" s="403"/>
      <c r="BI696" s="405"/>
      <c r="BJ696" s="405"/>
      <c r="BK696" s="405"/>
      <c r="BL696" s="405"/>
      <c r="BM696" s="514"/>
    </row>
    <row r="697" ht="18.75" customHeight="1">
      <c r="A697" s="336" t="str">
        <f t="shared" si="12"/>
        <v/>
      </c>
      <c r="B697" s="506"/>
      <c r="C697" s="559"/>
      <c r="D697" s="560" t="str">
        <f t="shared" si="13"/>
        <v/>
      </c>
      <c r="E697" s="401"/>
      <c r="F697" s="394"/>
      <c r="G697" s="341" t="str">
        <f t="array" ref="G697">IF(C697="","",XLOOKUP(C697,'Master Data'!K:K,'Master Data'!N:N,"Input in Master Data",0,1))</f>
        <v/>
      </c>
      <c r="H697" s="341" t="str">
        <f t="array" ref="H697">IF(C697="","",XLOOKUP(C697,'Master Data'!K:K,'Master Data'!O:O,"Input in Master Data",0,1))</f>
        <v/>
      </c>
      <c r="I697" s="341" t="str">
        <f t="array" ref="I697">if(U697="","",XLOOKUP(U697,Master[Company],Master[Blow],"Unknown",0,1))</f>
        <v/>
      </c>
      <c r="J697" s="341" t="str">
        <f t="array" ref="J697">if(U697="","",XLOOKUP(U697,Master[Company],Master[Pigging],"Unknown",0,1))</f>
        <v/>
      </c>
      <c r="K697" s="341" t="str">
        <f t="array" ref="K697">if(U697="","",XLOOKUP(U697,Master[Company],Master[Load Method],"Unknown",0,1))</f>
        <v/>
      </c>
      <c r="L697" s="341" t="str">
        <f t="array" ref="L697">if(U697="","",XLOOKUP(U697,Master[Company],Master[Line Distance],"Unknown",0,1))</f>
        <v/>
      </c>
      <c r="M697" s="394"/>
      <c r="N697" s="341"/>
      <c r="O697" s="341"/>
      <c r="P697" s="341" t="str">
        <f t="array" ref="P697">if(U697="","",XLOOKUP(U697,Master[Company],Master[Terms],"NA",0,1))</f>
        <v/>
      </c>
      <c r="Q697" s="341" t="str">
        <f t="shared" si="14"/>
        <v/>
      </c>
      <c r="R697" s="341" t="str">
        <f t="array" ref="R697">if(U697="","",XLOOKUP(U697,Master[Company],Master[Group],"NA",0,1))</f>
        <v/>
      </c>
      <c r="S697" s="341" t="str">
        <f t="array" ref="S697">if(U697="","",XLOOKUP(U697,Master[Company],Master[Loading Location],"NA",0,1))</f>
        <v/>
      </c>
      <c r="T697" s="341" t="str">
        <f t="array" ref="T697">if(U697="","",XLOOKUP(U697,Master[Company],Master[Acronym],"NA",0,1))</f>
        <v/>
      </c>
      <c r="U697" s="341"/>
      <c r="V697" s="342"/>
      <c r="W697" s="342"/>
      <c r="X697" s="341"/>
      <c r="Y697" s="341" t="str">
        <f t="shared" si="11"/>
        <v/>
      </c>
      <c r="Z697" s="341"/>
      <c r="AA697" s="341"/>
      <c r="AB697" s="341"/>
      <c r="AC697" s="401"/>
      <c r="AD697" s="563"/>
      <c r="AE697" s="564"/>
      <c r="AF697" s="564"/>
      <c r="AG697" s="564"/>
      <c r="AH697" s="564"/>
      <c r="AI697" s="564"/>
      <c r="AJ697" s="564"/>
      <c r="AK697" s="565"/>
      <c r="AL697" s="564"/>
      <c r="AM697" s="564"/>
      <c r="AN697" s="564"/>
      <c r="AO697" s="564"/>
      <c r="AP697" s="564"/>
      <c r="AQ697" s="564"/>
      <c r="AR697" s="564"/>
      <c r="AS697" s="564"/>
      <c r="AT697" s="394"/>
      <c r="AU697" s="306"/>
      <c r="AV697" s="306"/>
      <c r="AW697" s="394"/>
      <c r="AX697" s="401"/>
      <c r="AY697" s="341"/>
      <c r="AZ697" s="341"/>
      <c r="BA697" s="341"/>
      <c r="BB697" s="341"/>
      <c r="BC697" s="393"/>
      <c r="BD697" s="341"/>
      <c r="BE697" s="341"/>
      <c r="BF697" s="341"/>
      <c r="BG697" s="402"/>
      <c r="BH697" s="403"/>
      <c r="BI697" s="405"/>
      <c r="BJ697" s="405"/>
      <c r="BK697" s="405"/>
      <c r="BL697" s="405"/>
      <c r="BM697" s="514"/>
    </row>
    <row r="698" ht="18.75" customHeight="1">
      <c r="A698" s="336" t="str">
        <f t="shared" si="12"/>
        <v/>
      </c>
      <c r="B698" s="506"/>
      <c r="C698" s="559"/>
      <c r="D698" s="560" t="str">
        <f t="shared" si="13"/>
        <v/>
      </c>
      <c r="E698" s="401"/>
      <c r="F698" s="394"/>
      <c r="G698" s="341" t="str">
        <f t="array" ref="G698">IF(C698="","",XLOOKUP(C698,'Master Data'!K:K,'Master Data'!N:N,"Input in Master Data",0,1))</f>
        <v/>
      </c>
      <c r="H698" s="341" t="str">
        <f t="array" ref="H698">IF(C698="","",XLOOKUP(C698,'Master Data'!K:K,'Master Data'!O:O,"Input in Master Data",0,1))</f>
        <v/>
      </c>
      <c r="I698" s="341" t="str">
        <f t="array" ref="I698">if(U698="","",XLOOKUP(U698,Master[Company],Master[Blow],"Unknown",0,1))</f>
        <v/>
      </c>
      <c r="J698" s="341" t="str">
        <f t="array" ref="J698">if(U698="","",XLOOKUP(U698,Master[Company],Master[Pigging],"Unknown",0,1))</f>
        <v/>
      </c>
      <c r="K698" s="341" t="str">
        <f t="array" ref="K698">if(U698="","",XLOOKUP(U698,Master[Company],Master[Load Method],"Unknown",0,1))</f>
        <v/>
      </c>
      <c r="L698" s="341" t="str">
        <f t="array" ref="L698">if(U698="","",XLOOKUP(U698,Master[Company],Master[Line Distance],"Unknown",0,1))</f>
        <v/>
      </c>
      <c r="M698" s="394"/>
      <c r="N698" s="341"/>
      <c r="O698" s="341"/>
      <c r="P698" s="341" t="str">
        <f t="array" ref="P698">if(U698="","",XLOOKUP(U698,Master[Company],Master[Terms],"NA",0,1))</f>
        <v/>
      </c>
      <c r="Q698" s="341" t="str">
        <f t="shared" si="14"/>
        <v/>
      </c>
      <c r="R698" s="341" t="str">
        <f t="array" ref="R698">if(U698="","",XLOOKUP(U698,Master[Company],Master[Group],"NA",0,1))</f>
        <v/>
      </c>
      <c r="S698" s="341" t="str">
        <f t="array" ref="S698">if(U698="","",XLOOKUP(U698,Master[Company],Master[Loading Location],"NA",0,1))</f>
        <v/>
      </c>
      <c r="T698" s="341" t="str">
        <f t="array" ref="T698">if(U698="","",XLOOKUP(U698,Master[Company],Master[Acronym],"NA",0,1))</f>
        <v/>
      </c>
      <c r="U698" s="341"/>
      <c r="V698" s="342"/>
      <c r="W698" s="342"/>
      <c r="X698" s="341"/>
      <c r="Y698" s="341" t="str">
        <f t="shared" si="11"/>
        <v/>
      </c>
      <c r="Z698" s="341"/>
      <c r="AA698" s="341"/>
      <c r="AB698" s="341"/>
      <c r="AC698" s="401"/>
      <c r="AD698" s="563"/>
      <c r="AE698" s="564"/>
      <c r="AF698" s="564"/>
      <c r="AG698" s="564"/>
      <c r="AH698" s="564"/>
      <c r="AI698" s="564"/>
      <c r="AJ698" s="564"/>
      <c r="AK698" s="565"/>
      <c r="AL698" s="564"/>
      <c r="AM698" s="564"/>
      <c r="AN698" s="564"/>
      <c r="AO698" s="564"/>
      <c r="AP698" s="564"/>
      <c r="AQ698" s="564"/>
      <c r="AR698" s="564"/>
      <c r="AS698" s="564"/>
      <c r="AT698" s="394"/>
      <c r="AU698" s="306"/>
      <c r="AV698" s="306"/>
      <c r="AW698" s="394"/>
      <c r="AX698" s="401"/>
      <c r="AY698" s="341"/>
      <c r="AZ698" s="341"/>
      <c r="BA698" s="341"/>
      <c r="BB698" s="341"/>
      <c r="BC698" s="393"/>
      <c r="BD698" s="341"/>
      <c r="BE698" s="341"/>
      <c r="BF698" s="341"/>
      <c r="BG698" s="402"/>
      <c r="BH698" s="403"/>
      <c r="BI698" s="405"/>
      <c r="BJ698" s="405"/>
      <c r="BK698" s="405"/>
      <c r="BL698" s="405"/>
      <c r="BM698" s="514"/>
    </row>
    <row r="699" ht="18.75" customHeight="1">
      <c r="A699" s="336" t="str">
        <f t="shared" si="12"/>
        <v/>
      </c>
      <c r="B699" s="506"/>
      <c r="C699" s="559"/>
      <c r="D699" s="560" t="str">
        <f t="shared" si="13"/>
        <v/>
      </c>
      <c r="E699" s="401"/>
      <c r="F699" s="394"/>
      <c r="G699" s="341" t="str">
        <f t="array" ref="G699">IF(C699="","",XLOOKUP(C699,'Master Data'!K:K,'Master Data'!N:N,"Input in Master Data",0,1))</f>
        <v/>
      </c>
      <c r="H699" s="341" t="str">
        <f t="array" ref="H699">IF(C699="","",XLOOKUP(C699,'Master Data'!K:K,'Master Data'!O:O,"Input in Master Data",0,1))</f>
        <v/>
      </c>
      <c r="I699" s="341" t="str">
        <f t="array" ref="I699">if(U699="","",XLOOKUP(U699,Master[Company],Master[Blow],"Unknown",0,1))</f>
        <v/>
      </c>
      <c r="J699" s="341" t="str">
        <f t="array" ref="J699">if(U699="","",XLOOKUP(U699,Master[Company],Master[Pigging],"Unknown",0,1))</f>
        <v/>
      </c>
      <c r="K699" s="341" t="str">
        <f t="array" ref="K699">if(U699="","",XLOOKUP(U699,Master[Company],Master[Load Method],"Unknown",0,1))</f>
        <v/>
      </c>
      <c r="L699" s="341" t="str">
        <f t="array" ref="L699">if(U699="","",XLOOKUP(U699,Master[Company],Master[Line Distance],"Unknown",0,1))</f>
        <v/>
      </c>
      <c r="M699" s="394"/>
      <c r="N699" s="341"/>
      <c r="O699" s="341"/>
      <c r="P699" s="341" t="str">
        <f t="array" ref="P699">if(U699="","",XLOOKUP(U699,Master[Company],Master[Terms],"NA",0,1))</f>
        <v/>
      </c>
      <c r="Q699" s="341" t="str">
        <f t="shared" si="14"/>
        <v/>
      </c>
      <c r="R699" s="341" t="str">
        <f t="array" ref="R699">if(U699="","",XLOOKUP(U699,Master[Company],Master[Group],"NA",0,1))</f>
        <v/>
      </c>
      <c r="S699" s="341" t="str">
        <f t="array" ref="S699">if(U699="","",XLOOKUP(U699,Master[Company],Master[Loading Location],"NA",0,1))</f>
        <v/>
      </c>
      <c r="T699" s="341" t="str">
        <f t="array" ref="T699">if(U699="","",XLOOKUP(U699,Master[Company],Master[Acronym],"NA",0,1))</f>
        <v/>
      </c>
      <c r="U699" s="341"/>
      <c r="V699" s="342"/>
      <c r="W699" s="342"/>
      <c r="X699" s="341"/>
      <c r="Y699" s="341" t="str">
        <f t="shared" si="11"/>
        <v/>
      </c>
      <c r="Z699" s="341"/>
      <c r="AA699" s="341"/>
      <c r="AB699" s="341"/>
      <c r="AC699" s="401"/>
      <c r="AD699" s="563"/>
      <c r="AE699" s="564"/>
      <c r="AF699" s="564"/>
      <c r="AG699" s="564"/>
      <c r="AH699" s="564"/>
      <c r="AI699" s="564"/>
      <c r="AJ699" s="564"/>
      <c r="AK699" s="565"/>
      <c r="AL699" s="564"/>
      <c r="AM699" s="564"/>
      <c r="AN699" s="564"/>
      <c r="AO699" s="564"/>
      <c r="AP699" s="564"/>
      <c r="AQ699" s="564"/>
      <c r="AR699" s="564"/>
      <c r="AS699" s="564"/>
      <c r="AT699" s="394"/>
      <c r="AU699" s="306"/>
      <c r="AV699" s="306"/>
      <c r="AW699" s="394"/>
      <c r="AX699" s="401"/>
      <c r="AY699" s="341"/>
      <c r="AZ699" s="341"/>
      <c r="BA699" s="341"/>
      <c r="BB699" s="341"/>
      <c r="BC699" s="393"/>
      <c r="BD699" s="341"/>
      <c r="BE699" s="341"/>
      <c r="BF699" s="341"/>
      <c r="BG699" s="402"/>
      <c r="BH699" s="403"/>
      <c r="BI699" s="405"/>
      <c r="BJ699" s="405"/>
      <c r="BK699" s="405"/>
      <c r="BL699" s="405"/>
      <c r="BM699" s="514"/>
    </row>
    <row r="700" ht="18.75" customHeight="1">
      <c r="A700" s="336" t="str">
        <f t="shared" si="12"/>
        <v/>
      </c>
      <c r="B700" s="506"/>
      <c r="C700" s="559"/>
      <c r="D700" s="560" t="str">
        <f t="shared" si="13"/>
        <v/>
      </c>
      <c r="E700" s="401"/>
      <c r="F700" s="394"/>
      <c r="G700" s="341" t="str">
        <f t="array" ref="G700">IF(C700="","",XLOOKUP(C700,'Master Data'!K:K,'Master Data'!N:N,"Input in Master Data",0,1))</f>
        <v/>
      </c>
      <c r="H700" s="341" t="str">
        <f t="array" ref="H700">IF(C700="","",XLOOKUP(C700,'Master Data'!K:K,'Master Data'!O:O,"Input in Master Data",0,1))</f>
        <v/>
      </c>
      <c r="I700" s="341" t="str">
        <f t="array" ref="I700">if(U700="","",XLOOKUP(U700,Master[Company],Master[Blow],"Unknown",0,1))</f>
        <v/>
      </c>
      <c r="J700" s="341" t="str">
        <f t="array" ref="J700">if(U700="","",XLOOKUP(U700,Master[Company],Master[Pigging],"Unknown",0,1))</f>
        <v/>
      </c>
      <c r="K700" s="341" t="str">
        <f t="array" ref="K700">if(U700="","",XLOOKUP(U700,Master[Company],Master[Load Method],"Unknown",0,1))</f>
        <v/>
      </c>
      <c r="L700" s="341" t="str">
        <f t="array" ref="L700">if(U700="","",XLOOKUP(U700,Master[Company],Master[Line Distance],"Unknown",0,1))</f>
        <v/>
      </c>
      <c r="M700" s="394"/>
      <c r="N700" s="341"/>
      <c r="O700" s="341"/>
      <c r="P700" s="341" t="str">
        <f t="array" ref="P700">if(U700="","",XLOOKUP(U700,Master[Company],Master[Terms],"NA",0,1))</f>
        <v/>
      </c>
      <c r="Q700" s="341" t="str">
        <f t="shared" si="14"/>
        <v/>
      </c>
      <c r="R700" s="341" t="str">
        <f t="array" ref="R700">if(U700="","",XLOOKUP(U700,Master[Company],Master[Group],"NA",0,1))</f>
        <v/>
      </c>
      <c r="S700" s="341" t="str">
        <f t="array" ref="S700">if(U700="","",XLOOKUP(U700,Master[Company],Master[Loading Location],"NA",0,1))</f>
        <v/>
      </c>
      <c r="T700" s="341" t="str">
        <f t="array" ref="T700">if(U700="","",XLOOKUP(U700,Master[Company],Master[Acronym],"NA",0,1))</f>
        <v/>
      </c>
      <c r="U700" s="341"/>
      <c r="V700" s="342"/>
      <c r="W700" s="342"/>
      <c r="X700" s="341"/>
      <c r="Y700" s="341" t="str">
        <f t="shared" si="11"/>
        <v/>
      </c>
      <c r="Z700" s="341"/>
      <c r="AA700" s="341"/>
      <c r="AB700" s="341"/>
      <c r="AC700" s="401"/>
      <c r="AD700" s="563"/>
      <c r="AE700" s="564"/>
      <c r="AF700" s="564"/>
      <c r="AG700" s="564"/>
      <c r="AH700" s="564"/>
      <c r="AI700" s="564"/>
      <c r="AJ700" s="564"/>
      <c r="AK700" s="565"/>
      <c r="AL700" s="564"/>
      <c r="AM700" s="564"/>
      <c r="AN700" s="564"/>
      <c r="AO700" s="564"/>
      <c r="AP700" s="564"/>
      <c r="AQ700" s="564"/>
      <c r="AR700" s="564"/>
      <c r="AS700" s="564"/>
      <c r="AT700" s="394"/>
      <c r="AU700" s="306"/>
      <c r="AV700" s="306"/>
      <c r="AW700" s="394"/>
      <c r="AX700" s="401"/>
      <c r="AY700" s="341"/>
      <c r="AZ700" s="341"/>
      <c r="BA700" s="341"/>
      <c r="BB700" s="341"/>
      <c r="BC700" s="393"/>
      <c r="BD700" s="341"/>
      <c r="BE700" s="341"/>
      <c r="BF700" s="341"/>
      <c r="BG700" s="402"/>
      <c r="BH700" s="403"/>
      <c r="BI700" s="405"/>
      <c r="BJ700" s="405"/>
      <c r="BK700" s="405"/>
      <c r="BL700" s="405"/>
      <c r="BM700" s="514"/>
    </row>
    <row r="701" ht="18.75" customHeight="1">
      <c r="A701" s="336" t="str">
        <f t="shared" si="12"/>
        <v/>
      </c>
      <c r="B701" s="506"/>
      <c r="C701" s="559"/>
      <c r="D701" s="560" t="str">
        <f t="shared" si="13"/>
        <v/>
      </c>
      <c r="E701" s="401"/>
      <c r="F701" s="394"/>
      <c r="G701" s="341" t="str">
        <f t="array" ref="G701">IF(C701="","",XLOOKUP(C701,'Master Data'!K:K,'Master Data'!N:N,"Input in Master Data",0,1))</f>
        <v/>
      </c>
      <c r="H701" s="341" t="str">
        <f t="array" ref="H701">IF(C701="","",XLOOKUP(C701,'Master Data'!K:K,'Master Data'!O:O,"Input in Master Data",0,1))</f>
        <v/>
      </c>
      <c r="I701" s="341" t="str">
        <f t="array" ref="I701">if(U701="","",XLOOKUP(U701,Master[Company],Master[Blow],"Unknown",0,1))</f>
        <v/>
      </c>
      <c r="J701" s="341" t="str">
        <f t="array" ref="J701">if(U701="","",XLOOKUP(U701,Master[Company],Master[Pigging],"Unknown",0,1))</f>
        <v/>
      </c>
      <c r="K701" s="341" t="str">
        <f t="array" ref="K701">if(U701="","",XLOOKUP(U701,Master[Company],Master[Load Method],"Unknown",0,1))</f>
        <v/>
      </c>
      <c r="L701" s="341" t="str">
        <f t="array" ref="L701">if(U701="","",XLOOKUP(U701,Master[Company],Master[Line Distance],"Unknown",0,1))</f>
        <v/>
      </c>
      <c r="M701" s="394"/>
      <c r="N701" s="341"/>
      <c r="O701" s="341"/>
      <c r="P701" s="341" t="str">
        <f t="array" ref="P701">if(U701="","",XLOOKUP(U701,Master[Company],Master[Terms],"NA",0,1))</f>
        <v/>
      </c>
      <c r="Q701" s="341" t="str">
        <f t="shared" si="14"/>
        <v/>
      </c>
      <c r="R701" s="341" t="str">
        <f t="array" ref="R701">if(U701="","",XLOOKUP(U701,Master[Company],Master[Group],"NA",0,1))</f>
        <v/>
      </c>
      <c r="S701" s="341" t="str">
        <f t="array" ref="S701">if(U701="","",XLOOKUP(U701,Master[Company],Master[Loading Location],"NA",0,1))</f>
        <v/>
      </c>
      <c r="T701" s="341" t="str">
        <f t="array" ref="T701">if(U701="","",XLOOKUP(U701,Master[Company],Master[Acronym],"NA",0,1))</f>
        <v/>
      </c>
      <c r="U701" s="341"/>
      <c r="V701" s="342"/>
      <c r="W701" s="342"/>
      <c r="X701" s="341"/>
      <c r="Y701" s="341" t="str">
        <f t="shared" si="11"/>
        <v/>
      </c>
      <c r="Z701" s="341"/>
      <c r="AA701" s="341"/>
      <c r="AB701" s="341"/>
      <c r="AC701" s="401"/>
      <c r="AD701" s="563"/>
      <c r="AE701" s="564"/>
      <c r="AF701" s="564"/>
      <c r="AG701" s="564"/>
      <c r="AH701" s="564"/>
      <c r="AI701" s="564"/>
      <c r="AJ701" s="564"/>
      <c r="AK701" s="565"/>
      <c r="AL701" s="564"/>
      <c r="AM701" s="564"/>
      <c r="AN701" s="564"/>
      <c r="AO701" s="564"/>
      <c r="AP701" s="564"/>
      <c r="AQ701" s="564"/>
      <c r="AR701" s="564"/>
      <c r="AS701" s="564"/>
      <c r="AT701" s="394"/>
      <c r="AU701" s="306"/>
      <c r="AV701" s="306"/>
      <c r="AW701" s="394"/>
      <c r="AX701" s="401"/>
      <c r="AY701" s="341"/>
      <c r="AZ701" s="341"/>
      <c r="BA701" s="341"/>
      <c r="BB701" s="341"/>
      <c r="BC701" s="393"/>
      <c r="BD701" s="341"/>
      <c r="BE701" s="341"/>
      <c r="BF701" s="341"/>
      <c r="BG701" s="402"/>
      <c r="BH701" s="403"/>
      <c r="BI701" s="405"/>
      <c r="BJ701" s="405"/>
      <c r="BK701" s="405"/>
      <c r="BL701" s="405"/>
      <c r="BM701" s="514"/>
    </row>
    <row r="702" ht="18.75" customHeight="1">
      <c r="A702" s="336" t="str">
        <f t="shared" si="12"/>
        <v/>
      </c>
      <c r="B702" s="506"/>
      <c r="C702" s="559"/>
      <c r="D702" s="560" t="str">
        <f t="shared" si="13"/>
        <v/>
      </c>
      <c r="E702" s="401"/>
      <c r="F702" s="394"/>
      <c r="G702" s="341" t="str">
        <f t="array" ref="G702">IF(C702="","",XLOOKUP(C702,'Master Data'!K:K,'Master Data'!N:N,"Input in Master Data",0,1))</f>
        <v/>
      </c>
      <c r="H702" s="341" t="str">
        <f t="array" ref="H702">IF(C702="","",XLOOKUP(C702,'Master Data'!K:K,'Master Data'!O:O,"Input in Master Data",0,1))</f>
        <v/>
      </c>
      <c r="I702" s="341" t="str">
        <f t="array" ref="I702">if(U702="","",XLOOKUP(U702,Master[Company],Master[Blow],"Unknown",0,1))</f>
        <v/>
      </c>
      <c r="J702" s="341" t="str">
        <f t="array" ref="J702">if(U702="","",XLOOKUP(U702,Master[Company],Master[Pigging],"Unknown",0,1))</f>
        <v/>
      </c>
      <c r="K702" s="341" t="str">
        <f t="array" ref="K702">if(U702="","",XLOOKUP(U702,Master[Company],Master[Load Method],"Unknown",0,1))</f>
        <v/>
      </c>
      <c r="L702" s="341" t="str">
        <f t="array" ref="L702">if(U702="","",XLOOKUP(U702,Master[Company],Master[Line Distance],"Unknown",0,1))</f>
        <v/>
      </c>
      <c r="M702" s="394"/>
      <c r="N702" s="341"/>
      <c r="O702" s="341"/>
      <c r="P702" s="341" t="str">
        <f t="array" ref="P702">if(U702="","",XLOOKUP(U702,Master[Company],Master[Terms],"NA",0,1))</f>
        <v/>
      </c>
      <c r="Q702" s="341" t="str">
        <f t="shared" si="14"/>
        <v/>
      </c>
      <c r="R702" s="341" t="str">
        <f t="array" ref="R702">if(U702="","",XLOOKUP(U702,Master[Company],Master[Group],"NA",0,1))</f>
        <v/>
      </c>
      <c r="S702" s="341" t="str">
        <f t="array" ref="S702">if(U702="","",XLOOKUP(U702,Master[Company],Master[Loading Location],"NA",0,1))</f>
        <v/>
      </c>
      <c r="T702" s="341" t="str">
        <f t="array" ref="T702">if(U702="","",XLOOKUP(U702,Master[Company],Master[Acronym],"NA",0,1))</f>
        <v/>
      </c>
      <c r="U702" s="341"/>
      <c r="V702" s="342"/>
      <c r="W702" s="342"/>
      <c r="X702" s="341"/>
      <c r="Y702" s="341" t="str">
        <f t="shared" si="11"/>
        <v/>
      </c>
      <c r="Z702" s="341"/>
      <c r="AA702" s="341"/>
      <c r="AB702" s="341"/>
      <c r="AC702" s="401"/>
      <c r="AD702" s="563"/>
      <c r="AE702" s="564"/>
      <c r="AF702" s="564"/>
      <c r="AG702" s="564"/>
      <c r="AH702" s="564"/>
      <c r="AI702" s="564"/>
      <c r="AJ702" s="564"/>
      <c r="AK702" s="565"/>
      <c r="AL702" s="564"/>
      <c r="AM702" s="564"/>
      <c r="AN702" s="564"/>
      <c r="AO702" s="564"/>
      <c r="AP702" s="564"/>
      <c r="AQ702" s="564"/>
      <c r="AR702" s="564"/>
      <c r="AS702" s="564"/>
      <c r="AT702" s="394"/>
      <c r="AU702" s="306"/>
      <c r="AV702" s="306"/>
      <c r="AW702" s="394"/>
      <c r="AX702" s="401"/>
      <c r="AY702" s="341"/>
      <c r="AZ702" s="341"/>
      <c r="BA702" s="341"/>
      <c r="BB702" s="341"/>
      <c r="BC702" s="393"/>
      <c r="BD702" s="341"/>
      <c r="BE702" s="341"/>
      <c r="BF702" s="341"/>
      <c r="BG702" s="402"/>
      <c r="BH702" s="403"/>
      <c r="BI702" s="405"/>
      <c r="BJ702" s="405"/>
      <c r="BK702" s="405"/>
      <c r="BL702" s="405"/>
      <c r="BM702" s="514"/>
    </row>
    <row r="703" ht="18.75" customHeight="1">
      <c r="A703" s="336" t="str">
        <f t="shared" si="12"/>
        <v/>
      </c>
      <c r="B703" s="506"/>
      <c r="C703" s="559"/>
      <c r="D703" s="560" t="str">
        <f t="shared" si="13"/>
        <v/>
      </c>
      <c r="E703" s="401"/>
      <c r="F703" s="394"/>
      <c r="G703" s="341" t="str">
        <f t="array" ref="G703">IF(C703="","",XLOOKUP(C703,'Master Data'!K:K,'Master Data'!N:N,"Input in Master Data",0,1))</f>
        <v/>
      </c>
      <c r="H703" s="341" t="str">
        <f t="array" ref="H703">IF(C703="","",XLOOKUP(C703,'Master Data'!K:K,'Master Data'!O:O,"Input in Master Data",0,1))</f>
        <v/>
      </c>
      <c r="I703" s="341" t="str">
        <f t="array" ref="I703">if(U703="","",XLOOKUP(U703,Master[Company],Master[Blow],"Unknown",0,1))</f>
        <v/>
      </c>
      <c r="J703" s="341" t="str">
        <f t="array" ref="J703">if(U703="","",XLOOKUP(U703,Master[Company],Master[Pigging],"Unknown",0,1))</f>
        <v/>
      </c>
      <c r="K703" s="341" t="str">
        <f t="array" ref="K703">if(U703="","",XLOOKUP(U703,Master[Company],Master[Load Method],"Unknown",0,1))</f>
        <v/>
      </c>
      <c r="L703" s="341" t="str">
        <f t="array" ref="L703">if(U703="","",XLOOKUP(U703,Master[Company],Master[Line Distance],"Unknown",0,1))</f>
        <v/>
      </c>
      <c r="M703" s="394"/>
      <c r="N703" s="341"/>
      <c r="O703" s="341"/>
      <c r="P703" s="341" t="str">
        <f t="array" ref="P703">if(U703="","",XLOOKUP(U703,Master[Company],Master[Terms],"NA",0,1))</f>
        <v/>
      </c>
      <c r="Q703" s="341" t="str">
        <f t="shared" si="14"/>
        <v/>
      </c>
      <c r="R703" s="341" t="str">
        <f t="array" ref="R703">if(U703="","",XLOOKUP(U703,Master[Company],Master[Group],"NA",0,1))</f>
        <v/>
      </c>
      <c r="S703" s="341" t="str">
        <f t="array" ref="S703">if(U703="","",XLOOKUP(U703,Master[Company],Master[Loading Location],"NA",0,1))</f>
        <v/>
      </c>
      <c r="T703" s="341" t="str">
        <f t="array" ref="T703">if(U703="","",XLOOKUP(U703,Master[Company],Master[Acronym],"NA",0,1))</f>
        <v/>
      </c>
      <c r="U703" s="341"/>
      <c r="V703" s="342"/>
      <c r="W703" s="342"/>
      <c r="X703" s="341"/>
      <c r="Y703" s="341" t="str">
        <f t="shared" si="11"/>
        <v/>
      </c>
      <c r="Z703" s="341"/>
      <c r="AA703" s="341"/>
      <c r="AB703" s="341"/>
      <c r="AC703" s="401"/>
      <c r="AD703" s="563"/>
      <c r="AE703" s="564"/>
      <c r="AF703" s="564"/>
      <c r="AG703" s="564"/>
      <c r="AH703" s="564"/>
      <c r="AI703" s="564"/>
      <c r="AJ703" s="564"/>
      <c r="AK703" s="565"/>
      <c r="AL703" s="564"/>
      <c r="AM703" s="564"/>
      <c r="AN703" s="564"/>
      <c r="AO703" s="564"/>
      <c r="AP703" s="564"/>
      <c r="AQ703" s="564"/>
      <c r="AR703" s="564"/>
      <c r="AS703" s="564"/>
      <c r="AT703" s="394"/>
      <c r="AU703" s="306"/>
      <c r="AV703" s="306"/>
      <c r="AW703" s="394"/>
      <c r="AX703" s="401"/>
      <c r="AY703" s="341"/>
      <c r="AZ703" s="341"/>
      <c r="BA703" s="341"/>
      <c r="BB703" s="341"/>
      <c r="BC703" s="393"/>
      <c r="BD703" s="341"/>
      <c r="BE703" s="341"/>
      <c r="BF703" s="341"/>
      <c r="BG703" s="402"/>
      <c r="BH703" s="403"/>
      <c r="BI703" s="405"/>
      <c r="BJ703" s="405"/>
      <c r="BK703" s="405"/>
      <c r="BL703" s="405"/>
      <c r="BM703" s="514"/>
    </row>
    <row r="704" ht="18.75" customHeight="1">
      <c r="A704" s="336" t="str">
        <f t="shared" si="12"/>
        <v/>
      </c>
      <c r="B704" s="506"/>
      <c r="C704" s="559"/>
      <c r="D704" s="560" t="str">
        <f t="shared" si="13"/>
        <v/>
      </c>
      <c r="E704" s="401"/>
      <c r="F704" s="394"/>
      <c r="G704" s="341" t="str">
        <f t="array" ref="G704">IF(C704="","",XLOOKUP(C704,'Master Data'!K:K,'Master Data'!N:N,"Input in Master Data",0,1))</f>
        <v/>
      </c>
      <c r="H704" s="341" t="str">
        <f t="array" ref="H704">IF(C704="","",XLOOKUP(C704,'Master Data'!K:K,'Master Data'!O:O,"Input in Master Data",0,1))</f>
        <v/>
      </c>
      <c r="I704" s="341" t="str">
        <f t="array" ref="I704">if(U704="","",XLOOKUP(U704,Master[Company],Master[Blow],"Unknown",0,1))</f>
        <v/>
      </c>
      <c r="J704" s="341" t="str">
        <f t="array" ref="J704">if(U704="","",XLOOKUP(U704,Master[Company],Master[Pigging],"Unknown",0,1))</f>
        <v/>
      </c>
      <c r="K704" s="341" t="str">
        <f t="array" ref="K704">if(U704="","",XLOOKUP(U704,Master[Company],Master[Load Method],"Unknown",0,1))</f>
        <v/>
      </c>
      <c r="L704" s="341" t="str">
        <f t="array" ref="L704">if(U704="","",XLOOKUP(U704,Master[Company],Master[Line Distance],"Unknown",0,1))</f>
        <v/>
      </c>
      <c r="M704" s="394"/>
      <c r="N704" s="341"/>
      <c r="O704" s="341"/>
      <c r="P704" s="341" t="str">
        <f t="array" ref="P704">if(U704="","",XLOOKUP(U704,Master[Company],Master[Terms],"NA",0,1))</f>
        <v/>
      </c>
      <c r="Q704" s="341" t="str">
        <f t="shared" si="14"/>
        <v/>
      </c>
      <c r="R704" s="341" t="str">
        <f t="array" ref="R704">if(U704="","",XLOOKUP(U704,Master[Company],Master[Group],"NA",0,1))</f>
        <v/>
      </c>
      <c r="S704" s="341" t="str">
        <f t="array" ref="S704">if(U704="","",XLOOKUP(U704,Master[Company],Master[Loading Location],"NA",0,1))</f>
        <v/>
      </c>
      <c r="T704" s="341" t="str">
        <f t="array" ref="T704">if(U704="","",XLOOKUP(U704,Master[Company],Master[Acronym],"NA",0,1))</f>
        <v/>
      </c>
      <c r="U704" s="341"/>
      <c r="V704" s="342"/>
      <c r="W704" s="342"/>
      <c r="X704" s="341"/>
      <c r="Y704" s="341" t="str">
        <f t="shared" si="11"/>
        <v/>
      </c>
      <c r="Z704" s="341"/>
      <c r="AA704" s="341"/>
      <c r="AB704" s="341"/>
      <c r="AC704" s="401"/>
      <c r="AD704" s="563"/>
      <c r="AE704" s="564"/>
      <c r="AF704" s="564"/>
      <c r="AG704" s="564"/>
      <c r="AH704" s="564"/>
      <c r="AI704" s="564"/>
      <c r="AJ704" s="564"/>
      <c r="AK704" s="565"/>
      <c r="AL704" s="564"/>
      <c r="AM704" s="564"/>
      <c r="AN704" s="564"/>
      <c r="AO704" s="564"/>
      <c r="AP704" s="564"/>
      <c r="AQ704" s="564"/>
      <c r="AR704" s="564"/>
      <c r="AS704" s="564"/>
      <c r="AT704" s="394"/>
      <c r="AU704" s="306"/>
      <c r="AV704" s="306"/>
      <c r="AW704" s="394"/>
      <c r="AX704" s="401"/>
      <c r="AY704" s="341"/>
      <c r="AZ704" s="341"/>
      <c r="BA704" s="341"/>
      <c r="BB704" s="341"/>
      <c r="BC704" s="393"/>
      <c r="BD704" s="341"/>
      <c r="BE704" s="341"/>
      <c r="BF704" s="341"/>
      <c r="BG704" s="402"/>
      <c r="BH704" s="403"/>
      <c r="BI704" s="405"/>
      <c r="BJ704" s="405"/>
      <c r="BK704" s="405"/>
      <c r="BL704" s="405"/>
      <c r="BM704" s="514"/>
    </row>
    <row r="705" ht="18.75" customHeight="1">
      <c r="A705" s="336" t="str">
        <f t="shared" si="12"/>
        <v/>
      </c>
      <c r="B705" s="506"/>
      <c r="C705" s="559"/>
      <c r="D705" s="560" t="str">
        <f t="shared" si="13"/>
        <v/>
      </c>
      <c r="E705" s="401"/>
      <c r="F705" s="394"/>
      <c r="G705" s="341" t="str">
        <f t="array" ref="G705">IF(C705="","",XLOOKUP(C705,'Master Data'!K:K,'Master Data'!N:N,"Input in Master Data",0,1))</f>
        <v/>
      </c>
      <c r="H705" s="341" t="str">
        <f t="array" ref="H705">IF(C705="","",XLOOKUP(C705,'Master Data'!K:K,'Master Data'!O:O,"Input in Master Data",0,1))</f>
        <v/>
      </c>
      <c r="I705" s="341" t="str">
        <f t="array" ref="I705">if(U705="","",XLOOKUP(U705,Master[Company],Master[Blow],"Unknown",0,1))</f>
        <v/>
      </c>
      <c r="J705" s="341" t="str">
        <f t="array" ref="J705">if(U705="","",XLOOKUP(U705,Master[Company],Master[Pigging],"Unknown",0,1))</f>
        <v/>
      </c>
      <c r="K705" s="341" t="str">
        <f t="array" ref="K705">if(U705="","",XLOOKUP(U705,Master[Company],Master[Load Method],"Unknown",0,1))</f>
        <v/>
      </c>
      <c r="L705" s="341" t="str">
        <f t="array" ref="L705">if(U705="","",XLOOKUP(U705,Master[Company],Master[Line Distance],"Unknown",0,1))</f>
        <v/>
      </c>
      <c r="M705" s="394"/>
      <c r="N705" s="341"/>
      <c r="O705" s="341"/>
      <c r="P705" s="341" t="str">
        <f t="array" ref="P705">if(U705="","",XLOOKUP(U705,Master[Company],Master[Terms],"NA",0,1))</f>
        <v/>
      </c>
      <c r="Q705" s="341" t="str">
        <f t="shared" si="14"/>
        <v/>
      </c>
      <c r="R705" s="341" t="str">
        <f t="array" ref="R705">if(U705="","",XLOOKUP(U705,Master[Company],Master[Group],"NA",0,1))</f>
        <v/>
      </c>
      <c r="S705" s="341" t="str">
        <f t="array" ref="S705">if(U705="","",XLOOKUP(U705,Master[Company],Master[Loading Location],"NA",0,1))</f>
        <v/>
      </c>
      <c r="T705" s="341" t="str">
        <f t="array" ref="T705">if(U705="","",XLOOKUP(U705,Master[Company],Master[Acronym],"NA",0,1))</f>
        <v/>
      </c>
      <c r="U705" s="341"/>
      <c r="V705" s="342"/>
      <c r="W705" s="342"/>
      <c r="X705" s="341"/>
      <c r="Y705" s="341" t="str">
        <f t="shared" si="11"/>
        <v/>
      </c>
      <c r="Z705" s="341"/>
      <c r="AA705" s="341"/>
      <c r="AB705" s="341"/>
      <c r="AC705" s="401"/>
      <c r="AD705" s="563"/>
      <c r="AE705" s="564"/>
      <c r="AF705" s="564"/>
      <c r="AG705" s="564"/>
      <c r="AH705" s="564"/>
      <c r="AI705" s="564"/>
      <c r="AJ705" s="564"/>
      <c r="AK705" s="565"/>
      <c r="AL705" s="564"/>
      <c r="AM705" s="564"/>
      <c r="AN705" s="564"/>
      <c r="AO705" s="564"/>
      <c r="AP705" s="564"/>
      <c r="AQ705" s="564"/>
      <c r="AR705" s="564"/>
      <c r="AS705" s="564"/>
      <c r="AT705" s="394"/>
      <c r="AU705" s="306"/>
      <c r="AV705" s="306"/>
      <c r="AW705" s="394"/>
      <c r="AX705" s="401"/>
      <c r="AY705" s="341"/>
      <c r="AZ705" s="341"/>
      <c r="BA705" s="341"/>
      <c r="BB705" s="341"/>
      <c r="BC705" s="393"/>
      <c r="BD705" s="341"/>
      <c r="BE705" s="341"/>
      <c r="BF705" s="341"/>
      <c r="BG705" s="402"/>
      <c r="BH705" s="403"/>
      <c r="BI705" s="405"/>
      <c r="BJ705" s="405"/>
      <c r="BK705" s="405"/>
      <c r="BL705" s="405"/>
      <c r="BM705" s="514"/>
    </row>
    <row r="706" ht="18.75" customHeight="1">
      <c r="A706" s="336" t="str">
        <f t="shared" si="12"/>
        <v/>
      </c>
      <c r="B706" s="506"/>
      <c r="C706" s="559"/>
      <c r="D706" s="560" t="str">
        <f t="shared" si="13"/>
        <v/>
      </c>
      <c r="E706" s="401"/>
      <c r="F706" s="394"/>
      <c r="G706" s="341" t="str">
        <f t="array" ref="G706">IF(C706="","",XLOOKUP(C706,'Master Data'!K:K,'Master Data'!N:N,"Input in Master Data",0,1))</f>
        <v/>
      </c>
      <c r="H706" s="341" t="str">
        <f t="array" ref="H706">IF(C706="","",XLOOKUP(C706,'Master Data'!K:K,'Master Data'!O:O,"Input in Master Data",0,1))</f>
        <v/>
      </c>
      <c r="I706" s="341" t="str">
        <f t="array" ref="I706">if(U706="","",XLOOKUP(U706,Master[Company],Master[Blow],"Unknown",0,1))</f>
        <v/>
      </c>
      <c r="J706" s="341" t="str">
        <f t="array" ref="J706">if(U706="","",XLOOKUP(U706,Master[Company],Master[Pigging],"Unknown",0,1))</f>
        <v/>
      </c>
      <c r="K706" s="341" t="str">
        <f t="array" ref="K706">if(U706="","",XLOOKUP(U706,Master[Company],Master[Load Method],"Unknown",0,1))</f>
        <v/>
      </c>
      <c r="L706" s="341" t="str">
        <f t="array" ref="L706">if(U706="","",XLOOKUP(U706,Master[Company],Master[Line Distance],"Unknown",0,1))</f>
        <v/>
      </c>
      <c r="M706" s="394"/>
      <c r="N706" s="341"/>
      <c r="O706" s="341"/>
      <c r="P706" s="341" t="str">
        <f t="array" ref="P706">if(U706="","",XLOOKUP(U706,Master[Company],Master[Terms],"NA",0,1))</f>
        <v/>
      </c>
      <c r="Q706" s="341" t="str">
        <f t="shared" si="14"/>
        <v/>
      </c>
      <c r="R706" s="341" t="str">
        <f t="array" ref="R706">if(U706="","",XLOOKUP(U706,Master[Company],Master[Group],"NA",0,1))</f>
        <v/>
      </c>
      <c r="S706" s="341" t="str">
        <f t="array" ref="S706">if(U706="","",XLOOKUP(U706,Master[Company],Master[Loading Location],"NA",0,1))</f>
        <v/>
      </c>
      <c r="T706" s="341" t="str">
        <f t="array" ref="T706">if(U706="","",XLOOKUP(U706,Master[Company],Master[Acronym],"NA",0,1))</f>
        <v/>
      </c>
      <c r="U706" s="341"/>
      <c r="V706" s="342"/>
      <c r="W706" s="342"/>
      <c r="X706" s="341"/>
      <c r="Y706" s="341" t="str">
        <f t="shared" si="11"/>
        <v/>
      </c>
      <c r="Z706" s="341"/>
      <c r="AA706" s="341"/>
      <c r="AB706" s="341"/>
      <c r="AC706" s="401"/>
      <c r="AD706" s="563"/>
      <c r="AE706" s="564"/>
      <c r="AF706" s="564"/>
      <c r="AG706" s="564"/>
      <c r="AH706" s="564"/>
      <c r="AI706" s="564"/>
      <c r="AJ706" s="564"/>
      <c r="AK706" s="565"/>
      <c r="AL706" s="564"/>
      <c r="AM706" s="564"/>
      <c r="AN706" s="564"/>
      <c r="AO706" s="564"/>
      <c r="AP706" s="564"/>
      <c r="AQ706" s="564"/>
      <c r="AR706" s="564"/>
      <c r="AS706" s="564"/>
      <c r="AT706" s="394"/>
      <c r="AU706" s="306"/>
      <c r="AV706" s="306"/>
      <c r="AW706" s="394"/>
      <c r="AX706" s="401"/>
      <c r="AY706" s="341"/>
      <c r="AZ706" s="341"/>
      <c r="BA706" s="341"/>
      <c r="BB706" s="341"/>
      <c r="BC706" s="393"/>
      <c r="BD706" s="341"/>
      <c r="BE706" s="341"/>
      <c r="BF706" s="341"/>
      <c r="BG706" s="402"/>
      <c r="BH706" s="403"/>
      <c r="BI706" s="405"/>
      <c r="BJ706" s="405"/>
      <c r="BK706" s="405"/>
      <c r="BL706" s="405"/>
      <c r="BM706" s="514"/>
    </row>
    <row r="707" ht="18.75" customHeight="1">
      <c r="A707" s="336" t="str">
        <f t="shared" si="12"/>
        <v/>
      </c>
      <c r="B707" s="506"/>
      <c r="C707" s="559"/>
      <c r="D707" s="560" t="str">
        <f t="shared" si="13"/>
        <v/>
      </c>
      <c r="E707" s="401"/>
      <c r="F707" s="394"/>
      <c r="G707" s="341" t="str">
        <f t="array" ref="G707">IF(C707="","",XLOOKUP(C707,'Master Data'!K:K,'Master Data'!N:N,"Input in Master Data",0,1))</f>
        <v/>
      </c>
      <c r="H707" s="341" t="str">
        <f t="array" ref="H707">IF(C707="","",XLOOKUP(C707,'Master Data'!K:K,'Master Data'!O:O,"Input in Master Data",0,1))</f>
        <v/>
      </c>
      <c r="I707" s="341" t="str">
        <f t="array" ref="I707">if(U707="","",XLOOKUP(U707,Master[Company],Master[Blow],"Unknown",0,1))</f>
        <v/>
      </c>
      <c r="J707" s="341" t="str">
        <f t="array" ref="J707">if(U707="","",XLOOKUP(U707,Master[Company],Master[Pigging],"Unknown",0,1))</f>
        <v/>
      </c>
      <c r="K707" s="341" t="str">
        <f t="array" ref="K707">if(U707="","",XLOOKUP(U707,Master[Company],Master[Load Method],"Unknown",0,1))</f>
        <v/>
      </c>
      <c r="L707" s="341" t="str">
        <f t="array" ref="L707">if(U707="","",XLOOKUP(U707,Master[Company],Master[Line Distance],"Unknown",0,1))</f>
        <v/>
      </c>
      <c r="M707" s="394"/>
      <c r="N707" s="341"/>
      <c r="O707" s="341"/>
      <c r="P707" s="341" t="str">
        <f t="array" ref="P707">if(U707="","",XLOOKUP(U707,Master[Company],Master[Terms],"NA",0,1))</f>
        <v/>
      </c>
      <c r="Q707" s="341" t="str">
        <f t="shared" si="14"/>
        <v/>
      </c>
      <c r="R707" s="341" t="str">
        <f t="array" ref="R707">if(U707="","",XLOOKUP(U707,Master[Company],Master[Group],"NA",0,1))</f>
        <v/>
      </c>
      <c r="S707" s="341" t="str">
        <f t="array" ref="S707">if(U707="","",XLOOKUP(U707,Master[Company],Master[Loading Location],"NA",0,1))</f>
        <v/>
      </c>
      <c r="T707" s="341" t="str">
        <f t="array" ref="T707">if(U707="","",XLOOKUP(U707,Master[Company],Master[Acronym],"NA",0,1))</f>
        <v/>
      </c>
      <c r="U707" s="341"/>
      <c r="V707" s="342"/>
      <c r="W707" s="342"/>
      <c r="X707" s="341"/>
      <c r="Y707" s="341" t="str">
        <f t="shared" si="11"/>
        <v/>
      </c>
      <c r="Z707" s="341"/>
      <c r="AA707" s="341"/>
      <c r="AB707" s="341"/>
      <c r="AC707" s="401"/>
      <c r="AD707" s="563"/>
      <c r="AE707" s="564"/>
      <c r="AF707" s="564"/>
      <c r="AG707" s="564"/>
      <c r="AH707" s="564"/>
      <c r="AI707" s="564"/>
      <c r="AJ707" s="564"/>
      <c r="AK707" s="565"/>
      <c r="AL707" s="564"/>
      <c r="AM707" s="564"/>
      <c r="AN707" s="564"/>
      <c r="AO707" s="564"/>
      <c r="AP707" s="564"/>
      <c r="AQ707" s="564"/>
      <c r="AR707" s="564"/>
      <c r="AS707" s="564"/>
      <c r="AT707" s="394"/>
      <c r="AU707" s="306"/>
      <c r="AV707" s="306"/>
      <c r="AW707" s="394"/>
      <c r="AX707" s="401"/>
      <c r="AY707" s="341"/>
      <c r="AZ707" s="341"/>
      <c r="BA707" s="341"/>
      <c r="BB707" s="341"/>
      <c r="BC707" s="393"/>
      <c r="BD707" s="341"/>
      <c r="BE707" s="341"/>
      <c r="BF707" s="341"/>
      <c r="BG707" s="402"/>
      <c r="BH707" s="403"/>
      <c r="BI707" s="405"/>
      <c r="BJ707" s="405"/>
      <c r="BK707" s="405"/>
      <c r="BL707" s="405"/>
      <c r="BM707" s="514"/>
    </row>
    <row r="708" ht="18.75" customHeight="1">
      <c r="A708" s="336" t="str">
        <f t="shared" si="12"/>
        <v/>
      </c>
      <c r="B708" s="506"/>
      <c r="C708" s="559"/>
      <c r="D708" s="560" t="str">
        <f t="shared" si="13"/>
        <v/>
      </c>
      <c r="E708" s="401"/>
      <c r="F708" s="394"/>
      <c r="G708" s="341" t="str">
        <f t="array" ref="G708">IF(C708="","",XLOOKUP(C708,'Master Data'!K:K,'Master Data'!N:N,"Input in Master Data",0,1))</f>
        <v/>
      </c>
      <c r="H708" s="341" t="str">
        <f t="array" ref="H708">IF(C708="","",XLOOKUP(C708,'Master Data'!K:K,'Master Data'!O:O,"Input in Master Data",0,1))</f>
        <v/>
      </c>
      <c r="I708" s="341" t="str">
        <f t="array" ref="I708">if(U708="","",XLOOKUP(U708,Master[Company],Master[Blow],"Unknown",0,1))</f>
        <v/>
      </c>
      <c r="J708" s="341" t="str">
        <f t="array" ref="J708">if(U708="","",XLOOKUP(U708,Master[Company],Master[Pigging],"Unknown",0,1))</f>
        <v/>
      </c>
      <c r="K708" s="341" t="str">
        <f t="array" ref="K708">if(U708="","",XLOOKUP(U708,Master[Company],Master[Load Method],"Unknown",0,1))</f>
        <v/>
      </c>
      <c r="L708" s="341" t="str">
        <f t="array" ref="L708">if(U708="","",XLOOKUP(U708,Master[Company],Master[Line Distance],"Unknown",0,1))</f>
        <v/>
      </c>
      <c r="M708" s="394"/>
      <c r="N708" s="341"/>
      <c r="O708" s="341"/>
      <c r="P708" s="341" t="str">
        <f t="array" ref="P708">if(U708="","",XLOOKUP(U708,Master[Company],Master[Terms],"NA",0,1))</f>
        <v/>
      </c>
      <c r="Q708" s="341" t="str">
        <f t="shared" si="14"/>
        <v/>
      </c>
      <c r="R708" s="341" t="str">
        <f t="array" ref="R708">if(U708="","",XLOOKUP(U708,Master[Company],Master[Group],"NA",0,1))</f>
        <v/>
      </c>
      <c r="S708" s="341" t="str">
        <f t="array" ref="S708">if(U708="","",XLOOKUP(U708,Master[Company],Master[Loading Location],"NA",0,1))</f>
        <v/>
      </c>
      <c r="T708" s="341" t="str">
        <f t="array" ref="T708">if(U708="","",XLOOKUP(U708,Master[Company],Master[Acronym],"NA",0,1))</f>
        <v/>
      </c>
      <c r="U708" s="341"/>
      <c r="V708" s="342"/>
      <c r="W708" s="342"/>
      <c r="X708" s="341"/>
      <c r="Y708" s="341" t="str">
        <f t="shared" si="11"/>
        <v/>
      </c>
      <c r="Z708" s="341"/>
      <c r="AA708" s="341"/>
      <c r="AB708" s="341"/>
      <c r="AC708" s="401"/>
      <c r="AD708" s="563"/>
      <c r="AE708" s="564"/>
      <c r="AF708" s="564"/>
      <c r="AG708" s="564"/>
      <c r="AH708" s="564"/>
      <c r="AI708" s="564"/>
      <c r="AJ708" s="564"/>
      <c r="AK708" s="565"/>
      <c r="AL708" s="564"/>
      <c r="AM708" s="564"/>
      <c r="AN708" s="564"/>
      <c r="AO708" s="564"/>
      <c r="AP708" s="564"/>
      <c r="AQ708" s="564"/>
      <c r="AR708" s="564"/>
      <c r="AS708" s="564"/>
      <c r="AT708" s="394"/>
      <c r="AU708" s="306"/>
      <c r="AV708" s="306"/>
      <c r="AW708" s="394"/>
      <c r="AX708" s="401"/>
      <c r="AY708" s="341"/>
      <c r="AZ708" s="341"/>
      <c r="BA708" s="341"/>
      <c r="BB708" s="341"/>
      <c r="BC708" s="393"/>
      <c r="BD708" s="341"/>
      <c r="BE708" s="341"/>
      <c r="BF708" s="341"/>
      <c r="BG708" s="402"/>
      <c r="BH708" s="403"/>
      <c r="BI708" s="405"/>
      <c r="BJ708" s="405"/>
      <c r="BK708" s="405"/>
      <c r="BL708" s="405"/>
      <c r="BM708" s="514"/>
    </row>
    <row r="709" ht="18.75" customHeight="1">
      <c r="A709" s="336" t="str">
        <f t="shared" si="12"/>
        <v/>
      </c>
      <c r="B709" s="506"/>
      <c r="C709" s="559"/>
      <c r="D709" s="560" t="str">
        <f t="shared" si="13"/>
        <v/>
      </c>
      <c r="E709" s="401"/>
      <c r="F709" s="394"/>
      <c r="G709" s="341" t="str">
        <f t="array" ref="G709">IF(C709="","",XLOOKUP(C709,'Master Data'!K:K,'Master Data'!N:N,"Input in Master Data",0,1))</f>
        <v/>
      </c>
      <c r="H709" s="341" t="str">
        <f t="array" ref="H709">IF(C709="","",XLOOKUP(C709,'Master Data'!K:K,'Master Data'!O:O,"Input in Master Data",0,1))</f>
        <v/>
      </c>
      <c r="I709" s="341" t="str">
        <f t="array" ref="I709">if(U709="","",XLOOKUP(U709,Master[Company],Master[Blow],"Unknown",0,1))</f>
        <v/>
      </c>
      <c r="J709" s="341" t="str">
        <f t="array" ref="J709">if(U709="","",XLOOKUP(U709,Master[Company],Master[Pigging],"Unknown",0,1))</f>
        <v/>
      </c>
      <c r="K709" s="341" t="str">
        <f t="array" ref="K709">if(U709="","",XLOOKUP(U709,Master[Company],Master[Load Method],"Unknown",0,1))</f>
        <v/>
      </c>
      <c r="L709" s="341" t="str">
        <f t="array" ref="L709">if(U709="","",XLOOKUP(U709,Master[Company],Master[Line Distance],"Unknown",0,1))</f>
        <v/>
      </c>
      <c r="M709" s="394"/>
      <c r="N709" s="341"/>
      <c r="O709" s="341"/>
      <c r="P709" s="341" t="str">
        <f t="array" ref="P709">if(U709="","",XLOOKUP(U709,Master[Company],Master[Terms],"NA",0,1))</f>
        <v/>
      </c>
      <c r="Q709" s="341" t="str">
        <f t="shared" si="14"/>
        <v/>
      </c>
      <c r="R709" s="341" t="str">
        <f t="array" ref="R709">if(U709="","",XLOOKUP(U709,Master[Company],Master[Group],"NA",0,1))</f>
        <v/>
      </c>
      <c r="S709" s="341" t="str">
        <f t="array" ref="S709">if(U709="","",XLOOKUP(U709,Master[Company],Master[Loading Location],"NA",0,1))</f>
        <v/>
      </c>
      <c r="T709" s="341" t="str">
        <f t="array" ref="T709">if(U709="","",XLOOKUP(U709,Master[Company],Master[Acronym],"NA",0,1))</f>
        <v/>
      </c>
      <c r="U709" s="341"/>
      <c r="V709" s="342"/>
      <c r="W709" s="342"/>
      <c r="X709" s="341"/>
      <c r="Y709" s="341" t="str">
        <f t="shared" si="11"/>
        <v/>
      </c>
      <c r="Z709" s="341"/>
      <c r="AA709" s="341"/>
      <c r="AB709" s="341"/>
      <c r="AC709" s="401"/>
      <c r="AD709" s="563"/>
      <c r="AE709" s="564"/>
      <c r="AF709" s="564"/>
      <c r="AG709" s="564"/>
      <c r="AH709" s="564"/>
      <c r="AI709" s="564"/>
      <c r="AJ709" s="564"/>
      <c r="AK709" s="565"/>
      <c r="AL709" s="564"/>
      <c r="AM709" s="564"/>
      <c r="AN709" s="564"/>
      <c r="AO709" s="564"/>
      <c r="AP709" s="564"/>
      <c r="AQ709" s="564"/>
      <c r="AR709" s="564"/>
      <c r="AS709" s="564"/>
      <c r="AT709" s="394"/>
      <c r="AU709" s="306"/>
      <c r="AV709" s="306"/>
      <c r="AW709" s="394"/>
      <c r="AX709" s="401"/>
      <c r="AY709" s="341"/>
      <c r="AZ709" s="341"/>
      <c r="BA709" s="341"/>
      <c r="BB709" s="341"/>
      <c r="BC709" s="393"/>
      <c r="BD709" s="341"/>
      <c r="BE709" s="341"/>
      <c r="BF709" s="341"/>
      <c r="BG709" s="402"/>
      <c r="BH709" s="403"/>
      <c r="BI709" s="405"/>
      <c r="BJ709" s="405"/>
      <c r="BK709" s="405"/>
      <c r="BL709" s="405"/>
      <c r="BM709" s="514"/>
    </row>
    <row r="710" ht="18.75" customHeight="1">
      <c r="A710" s="336" t="str">
        <f t="shared" si="12"/>
        <v/>
      </c>
      <c r="B710" s="506"/>
      <c r="C710" s="559"/>
      <c r="D710" s="560" t="str">
        <f t="shared" si="13"/>
        <v/>
      </c>
      <c r="E710" s="401"/>
      <c r="F710" s="394"/>
      <c r="G710" s="341" t="str">
        <f t="array" ref="G710">IF(C710="","",XLOOKUP(C710,'Master Data'!K:K,'Master Data'!N:N,"Input in Master Data",0,1))</f>
        <v/>
      </c>
      <c r="H710" s="341" t="str">
        <f t="array" ref="H710">IF(C710="","",XLOOKUP(C710,'Master Data'!K:K,'Master Data'!O:O,"Input in Master Data",0,1))</f>
        <v/>
      </c>
      <c r="I710" s="341" t="str">
        <f t="array" ref="I710">if(U710="","",XLOOKUP(U710,Master[Company],Master[Blow],"Unknown",0,1))</f>
        <v/>
      </c>
      <c r="J710" s="341" t="str">
        <f t="array" ref="J710">if(U710="","",XLOOKUP(U710,Master[Company],Master[Pigging],"Unknown",0,1))</f>
        <v/>
      </c>
      <c r="K710" s="341" t="str">
        <f t="array" ref="K710">if(U710="","",XLOOKUP(U710,Master[Company],Master[Load Method],"Unknown",0,1))</f>
        <v/>
      </c>
      <c r="L710" s="341" t="str">
        <f t="array" ref="L710">if(U710="","",XLOOKUP(U710,Master[Company],Master[Line Distance],"Unknown",0,1))</f>
        <v/>
      </c>
      <c r="M710" s="394"/>
      <c r="N710" s="341"/>
      <c r="O710" s="341"/>
      <c r="P710" s="341" t="str">
        <f t="array" ref="P710">if(U710="","",XLOOKUP(U710,Master[Company],Master[Terms],"NA",0,1))</f>
        <v/>
      </c>
      <c r="Q710" s="341" t="str">
        <f t="shared" si="14"/>
        <v/>
      </c>
      <c r="R710" s="341" t="str">
        <f t="array" ref="R710">if(U710="","",XLOOKUP(U710,Master[Company],Master[Group],"NA",0,1))</f>
        <v/>
      </c>
      <c r="S710" s="341" t="str">
        <f t="array" ref="S710">if(U710="","",XLOOKUP(U710,Master[Company],Master[Loading Location],"NA",0,1))</f>
        <v/>
      </c>
      <c r="T710" s="341" t="str">
        <f t="array" ref="T710">if(U710="","",XLOOKUP(U710,Master[Company],Master[Acronym],"NA",0,1))</f>
        <v/>
      </c>
      <c r="U710" s="341"/>
      <c r="V710" s="342"/>
      <c r="W710" s="342"/>
      <c r="X710" s="341"/>
      <c r="Y710" s="341" t="str">
        <f t="shared" si="11"/>
        <v/>
      </c>
      <c r="Z710" s="341"/>
      <c r="AA710" s="341"/>
      <c r="AB710" s="341"/>
      <c r="AC710" s="401"/>
      <c r="AD710" s="563"/>
      <c r="AE710" s="564"/>
      <c r="AF710" s="564"/>
      <c r="AG710" s="564"/>
      <c r="AH710" s="564"/>
      <c r="AI710" s="564"/>
      <c r="AJ710" s="564"/>
      <c r="AK710" s="565"/>
      <c r="AL710" s="564"/>
      <c r="AM710" s="564"/>
      <c r="AN710" s="564"/>
      <c r="AO710" s="564"/>
      <c r="AP710" s="564"/>
      <c r="AQ710" s="564"/>
      <c r="AR710" s="564"/>
      <c r="AS710" s="564"/>
      <c r="AT710" s="394"/>
      <c r="AU710" s="306"/>
      <c r="AV710" s="306"/>
      <c r="AW710" s="394"/>
      <c r="AX710" s="401"/>
      <c r="AY710" s="341"/>
      <c r="AZ710" s="341"/>
      <c r="BA710" s="341"/>
      <c r="BB710" s="341"/>
      <c r="BC710" s="393"/>
      <c r="BD710" s="341"/>
      <c r="BE710" s="341"/>
      <c r="BF710" s="341"/>
      <c r="BG710" s="402"/>
      <c r="BH710" s="403"/>
      <c r="BI710" s="405"/>
      <c r="BJ710" s="405"/>
      <c r="BK710" s="405"/>
      <c r="BL710" s="405"/>
      <c r="BM710" s="514"/>
    </row>
    <row r="711" ht="18.75" customHeight="1">
      <c r="A711" s="336" t="str">
        <f t="shared" si="12"/>
        <v/>
      </c>
      <c r="B711" s="506"/>
      <c r="C711" s="559"/>
      <c r="D711" s="560" t="str">
        <f t="shared" si="13"/>
        <v/>
      </c>
      <c r="E711" s="401"/>
      <c r="F711" s="394"/>
      <c r="G711" s="341" t="str">
        <f t="array" ref="G711">IF(C711="","",XLOOKUP(C711,'Master Data'!K:K,'Master Data'!N:N,"Input in Master Data",0,1))</f>
        <v/>
      </c>
      <c r="H711" s="341" t="str">
        <f t="array" ref="H711">IF(C711="","",XLOOKUP(C711,'Master Data'!K:K,'Master Data'!O:O,"Input in Master Data",0,1))</f>
        <v/>
      </c>
      <c r="I711" s="341" t="str">
        <f t="array" ref="I711">if(U711="","",XLOOKUP(U711,Master[Company],Master[Blow],"Unknown",0,1))</f>
        <v/>
      </c>
      <c r="J711" s="341" t="str">
        <f t="array" ref="J711">if(U711="","",XLOOKUP(U711,Master[Company],Master[Pigging],"Unknown",0,1))</f>
        <v/>
      </c>
      <c r="K711" s="341" t="str">
        <f t="array" ref="K711">if(U711="","",XLOOKUP(U711,Master[Company],Master[Load Method],"Unknown",0,1))</f>
        <v/>
      </c>
      <c r="L711" s="341" t="str">
        <f t="array" ref="L711">if(U711="","",XLOOKUP(U711,Master[Company],Master[Line Distance],"Unknown",0,1))</f>
        <v/>
      </c>
      <c r="M711" s="394"/>
      <c r="N711" s="341"/>
      <c r="O711" s="341"/>
      <c r="P711" s="341" t="str">
        <f t="array" ref="P711">if(U711="","",XLOOKUP(U711,Master[Company],Master[Terms],"NA",0,1))</f>
        <v/>
      </c>
      <c r="Q711" s="341" t="str">
        <f t="shared" si="14"/>
        <v/>
      </c>
      <c r="R711" s="341" t="str">
        <f t="array" ref="R711">if(U711="","",XLOOKUP(U711,Master[Company],Master[Group],"NA",0,1))</f>
        <v/>
      </c>
      <c r="S711" s="341" t="str">
        <f t="array" ref="S711">if(U711="","",XLOOKUP(U711,Master[Company],Master[Loading Location],"NA",0,1))</f>
        <v/>
      </c>
      <c r="T711" s="341" t="str">
        <f t="array" ref="T711">if(U711="","",XLOOKUP(U711,Master[Company],Master[Acronym],"NA",0,1))</f>
        <v/>
      </c>
      <c r="U711" s="341"/>
      <c r="V711" s="342"/>
      <c r="W711" s="342"/>
      <c r="X711" s="341"/>
      <c r="Y711" s="341" t="str">
        <f t="shared" si="11"/>
        <v/>
      </c>
      <c r="Z711" s="341"/>
      <c r="AA711" s="341"/>
      <c r="AB711" s="341"/>
      <c r="AC711" s="401"/>
      <c r="AD711" s="563"/>
      <c r="AE711" s="564"/>
      <c r="AF711" s="564"/>
      <c r="AG711" s="564"/>
      <c r="AH711" s="564"/>
      <c r="AI711" s="564"/>
      <c r="AJ711" s="564"/>
      <c r="AK711" s="565"/>
      <c r="AL711" s="564"/>
      <c r="AM711" s="564"/>
      <c r="AN711" s="564"/>
      <c r="AO711" s="564"/>
      <c r="AP711" s="564"/>
      <c r="AQ711" s="564"/>
      <c r="AR711" s="564"/>
      <c r="AS711" s="564"/>
      <c r="AT711" s="394"/>
      <c r="AU711" s="306"/>
      <c r="AV711" s="306"/>
      <c r="AW711" s="394"/>
      <c r="AX711" s="401"/>
      <c r="AY711" s="341"/>
      <c r="AZ711" s="341"/>
      <c r="BA711" s="341"/>
      <c r="BB711" s="341"/>
      <c r="BC711" s="393"/>
      <c r="BD711" s="341"/>
      <c r="BE711" s="341"/>
      <c r="BF711" s="341"/>
      <c r="BG711" s="402"/>
      <c r="BH711" s="403"/>
      <c r="BI711" s="405"/>
      <c r="BJ711" s="405"/>
      <c r="BK711" s="405"/>
      <c r="BL711" s="405"/>
      <c r="BM711" s="514"/>
    </row>
    <row r="712" ht="18.75" customHeight="1">
      <c r="A712" s="336" t="str">
        <f t="shared" si="12"/>
        <v/>
      </c>
      <c r="B712" s="506"/>
      <c r="C712" s="559"/>
      <c r="D712" s="560" t="str">
        <f t="shared" si="13"/>
        <v/>
      </c>
      <c r="E712" s="401"/>
      <c r="F712" s="394"/>
      <c r="G712" s="341" t="str">
        <f t="array" ref="G712">IF(C712="","",XLOOKUP(C712,'Master Data'!K:K,'Master Data'!N:N,"Input in Master Data",0,1))</f>
        <v/>
      </c>
      <c r="H712" s="341" t="str">
        <f t="array" ref="H712">IF(C712="","",XLOOKUP(C712,'Master Data'!K:K,'Master Data'!O:O,"Input in Master Data",0,1))</f>
        <v/>
      </c>
      <c r="I712" s="341" t="str">
        <f t="array" ref="I712">if(U712="","",XLOOKUP(U712,Master[Company],Master[Blow],"Unknown",0,1))</f>
        <v/>
      </c>
      <c r="J712" s="341" t="str">
        <f t="array" ref="J712">if(U712="","",XLOOKUP(U712,Master[Company],Master[Pigging],"Unknown",0,1))</f>
        <v/>
      </c>
      <c r="K712" s="341" t="str">
        <f t="array" ref="K712">if(U712="","",XLOOKUP(U712,Master[Company],Master[Load Method],"Unknown",0,1))</f>
        <v/>
      </c>
      <c r="L712" s="341" t="str">
        <f t="array" ref="L712">if(U712="","",XLOOKUP(U712,Master[Company],Master[Line Distance],"Unknown",0,1))</f>
        <v/>
      </c>
      <c r="M712" s="394"/>
      <c r="N712" s="341"/>
      <c r="O712" s="341"/>
      <c r="P712" s="341" t="str">
        <f t="array" ref="P712">if(U712="","",XLOOKUP(U712,Master[Company],Master[Terms],"NA",0,1))</f>
        <v/>
      </c>
      <c r="Q712" s="341" t="str">
        <f t="shared" si="14"/>
        <v/>
      </c>
      <c r="R712" s="341" t="str">
        <f t="array" ref="R712">if(U712="","",XLOOKUP(U712,Master[Company],Master[Group],"NA",0,1))</f>
        <v/>
      </c>
      <c r="S712" s="341" t="str">
        <f t="array" ref="S712">if(U712="","",XLOOKUP(U712,Master[Company],Master[Loading Location],"NA",0,1))</f>
        <v/>
      </c>
      <c r="T712" s="341" t="str">
        <f t="array" ref="T712">if(U712="","",XLOOKUP(U712,Master[Company],Master[Acronym],"NA",0,1))</f>
        <v/>
      </c>
      <c r="U712" s="341"/>
      <c r="V712" s="342"/>
      <c r="W712" s="342"/>
      <c r="X712" s="341"/>
      <c r="Y712" s="341" t="str">
        <f t="shared" si="11"/>
        <v/>
      </c>
      <c r="Z712" s="341"/>
      <c r="AA712" s="341"/>
      <c r="AB712" s="341"/>
      <c r="AC712" s="401"/>
      <c r="AD712" s="563"/>
      <c r="AE712" s="564"/>
      <c r="AF712" s="564"/>
      <c r="AG712" s="564"/>
      <c r="AH712" s="564"/>
      <c r="AI712" s="564"/>
      <c r="AJ712" s="564"/>
      <c r="AK712" s="565"/>
      <c r="AL712" s="564"/>
      <c r="AM712" s="564"/>
      <c r="AN712" s="564"/>
      <c r="AO712" s="564"/>
      <c r="AP712" s="564"/>
      <c r="AQ712" s="564"/>
      <c r="AR712" s="564"/>
      <c r="AS712" s="564"/>
      <c r="AT712" s="394"/>
      <c r="AU712" s="306"/>
      <c r="AV712" s="306"/>
      <c r="AW712" s="394"/>
      <c r="AX712" s="401"/>
      <c r="AY712" s="341"/>
      <c r="AZ712" s="341"/>
      <c r="BA712" s="341"/>
      <c r="BB712" s="341"/>
      <c r="BC712" s="393"/>
      <c r="BD712" s="341"/>
      <c r="BE712" s="341"/>
      <c r="BF712" s="341"/>
      <c r="BG712" s="402"/>
      <c r="BH712" s="403"/>
      <c r="BI712" s="405"/>
      <c r="BJ712" s="405"/>
      <c r="BK712" s="405"/>
      <c r="BL712" s="405"/>
      <c r="BM712" s="514"/>
    </row>
    <row r="713" ht="18.75" customHeight="1">
      <c r="A713" s="336" t="str">
        <f t="shared" si="12"/>
        <v/>
      </c>
      <c r="B713" s="506"/>
      <c r="C713" s="559"/>
      <c r="D713" s="560" t="str">
        <f t="shared" si="13"/>
        <v/>
      </c>
      <c r="E713" s="401"/>
      <c r="F713" s="394"/>
      <c r="G713" s="341" t="str">
        <f t="array" ref="G713">IF(C713="","",XLOOKUP(C713,'Master Data'!K:K,'Master Data'!N:N,"Input in Master Data",0,1))</f>
        <v/>
      </c>
      <c r="H713" s="341" t="str">
        <f t="array" ref="H713">IF(C713="","",XLOOKUP(C713,'Master Data'!K:K,'Master Data'!O:O,"Input in Master Data",0,1))</f>
        <v/>
      </c>
      <c r="I713" s="341" t="str">
        <f t="array" ref="I713">if(U713="","",XLOOKUP(U713,Master[Company],Master[Blow],"Unknown",0,1))</f>
        <v/>
      </c>
      <c r="J713" s="341" t="str">
        <f t="array" ref="J713">if(U713="","",XLOOKUP(U713,Master[Company],Master[Pigging],"Unknown",0,1))</f>
        <v/>
      </c>
      <c r="K713" s="341" t="str">
        <f t="array" ref="K713">if(U713="","",XLOOKUP(U713,Master[Company],Master[Load Method],"Unknown",0,1))</f>
        <v/>
      </c>
      <c r="L713" s="341" t="str">
        <f t="array" ref="L713">if(U713="","",XLOOKUP(U713,Master[Company],Master[Line Distance],"Unknown",0,1))</f>
        <v/>
      </c>
      <c r="M713" s="394"/>
      <c r="N713" s="341"/>
      <c r="O713" s="341"/>
      <c r="P713" s="341" t="str">
        <f t="array" ref="P713">if(U713="","",XLOOKUP(U713,Master[Company],Master[Terms],"NA",0,1))</f>
        <v/>
      </c>
      <c r="Q713" s="341" t="str">
        <f t="shared" si="14"/>
        <v/>
      </c>
      <c r="R713" s="341" t="str">
        <f t="array" ref="R713">if(U713="","",XLOOKUP(U713,Master[Company],Master[Group],"NA",0,1))</f>
        <v/>
      </c>
      <c r="S713" s="341" t="str">
        <f t="array" ref="S713">if(U713="","",XLOOKUP(U713,Master[Company],Master[Loading Location],"NA",0,1))</f>
        <v/>
      </c>
      <c r="T713" s="341" t="str">
        <f t="array" ref="T713">if(U713="","",XLOOKUP(U713,Master[Company],Master[Acronym],"NA",0,1))</f>
        <v/>
      </c>
      <c r="U713" s="341"/>
      <c r="V713" s="342"/>
      <c r="W713" s="342"/>
      <c r="X713" s="341"/>
      <c r="Y713" s="341" t="str">
        <f t="shared" si="11"/>
        <v/>
      </c>
      <c r="Z713" s="341"/>
      <c r="AA713" s="341"/>
      <c r="AB713" s="341"/>
      <c r="AC713" s="401"/>
      <c r="AD713" s="563"/>
      <c r="AE713" s="564"/>
      <c r="AF713" s="564"/>
      <c r="AG713" s="564"/>
      <c r="AH713" s="564"/>
      <c r="AI713" s="564"/>
      <c r="AJ713" s="564"/>
      <c r="AK713" s="565"/>
      <c r="AL713" s="564"/>
      <c r="AM713" s="564"/>
      <c r="AN713" s="564"/>
      <c r="AO713" s="564"/>
      <c r="AP713" s="564"/>
      <c r="AQ713" s="564"/>
      <c r="AR713" s="564"/>
      <c r="AS713" s="564"/>
      <c r="AT713" s="394"/>
      <c r="AU713" s="306"/>
      <c r="AV713" s="306"/>
      <c r="AW713" s="394"/>
      <c r="AX713" s="401"/>
      <c r="AY713" s="341"/>
      <c r="AZ713" s="341"/>
      <c r="BA713" s="341"/>
      <c r="BB713" s="341"/>
      <c r="BC713" s="393"/>
      <c r="BD713" s="341"/>
      <c r="BE713" s="341"/>
      <c r="BF713" s="341"/>
      <c r="BG713" s="402"/>
      <c r="BH713" s="403"/>
      <c r="BI713" s="405"/>
      <c r="BJ713" s="405"/>
      <c r="BK713" s="405"/>
      <c r="BL713" s="405"/>
      <c r="BM713" s="514"/>
    </row>
    <row r="714" ht="18.75" customHeight="1">
      <c r="A714" s="336" t="str">
        <f t="shared" si="12"/>
        <v/>
      </c>
      <c r="B714" s="506"/>
      <c r="C714" s="559"/>
      <c r="D714" s="560" t="str">
        <f t="shared" si="13"/>
        <v/>
      </c>
      <c r="E714" s="401"/>
      <c r="F714" s="394"/>
      <c r="G714" s="341" t="str">
        <f t="array" ref="G714">IF(C714="","",XLOOKUP(C714,'Master Data'!K:K,'Master Data'!N:N,"Input in Master Data",0,1))</f>
        <v/>
      </c>
      <c r="H714" s="341" t="str">
        <f t="array" ref="H714">IF(C714="","",XLOOKUP(C714,'Master Data'!K:K,'Master Data'!O:O,"Input in Master Data",0,1))</f>
        <v/>
      </c>
      <c r="I714" s="341" t="str">
        <f t="array" ref="I714">if(U714="","",XLOOKUP(U714,Master[Company],Master[Blow],"Unknown",0,1))</f>
        <v/>
      </c>
      <c r="J714" s="341" t="str">
        <f t="array" ref="J714">if(U714="","",XLOOKUP(U714,Master[Company],Master[Pigging],"Unknown",0,1))</f>
        <v/>
      </c>
      <c r="K714" s="341" t="str">
        <f t="array" ref="K714">if(U714="","",XLOOKUP(U714,Master[Company],Master[Load Method],"Unknown",0,1))</f>
        <v/>
      </c>
      <c r="L714" s="341" t="str">
        <f t="array" ref="L714">if(U714="","",XLOOKUP(U714,Master[Company],Master[Line Distance],"Unknown",0,1))</f>
        <v/>
      </c>
      <c r="M714" s="394"/>
      <c r="N714" s="341"/>
      <c r="O714" s="341"/>
      <c r="P714" s="341" t="str">
        <f t="array" ref="P714">if(U714="","",XLOOKUP(U714,Master[Company],Master[Terms],"NA",0,1))</f>
        <v/>
      </c>
      <c r="Q714" s="341" t="str">
        <f t="shared" si="14"/>
        <v/>
      </c>
      <c r="R714" s="341" t="str">
        <f t="array" ref="R714">if(U714="","",XLOOKUP(U714,Master[Company],Master[Group],"NA",0,1))</f>
        <v/>
      </c>
      <c r="S714" s="341" t="str">
        <f t="array" ref="S714">if(U714="","",XLOOKUP(U714,Master[Company],Master[Loading Location],"NA",0,1))</f>
        <v/>
      </c>
      <c r="T714" s="341" t="str">
        <f t="array" ref="T714">if(U714="","",XLOOKUP(U714,Master[Company],Master[Acronym],"NA",0,1))</f>
        <v/>
      </c>
      <c r="U714" s="341"/>
      <c r="V714" s="342"/>
      <c r="W714" s="342"/>
      <c r="X714" s="341"/>
      <c r="Y714" s="341" t="str">
        <f t="shared" si="11"/>
        <v/>
      </c>
      <c r="Z714" s="341"/>
      <c r="AA714" s="341"/>
      <c r="AB714" s="341"/>
      <c r="AC714" s="401"/>
      <c r="AD714" s="563"/>
      <c r="AE714" s="564"/>
      <c r="AF714" s="564"/>
      <c r="AG714" s="564"/>
      <c r="AH714" s="564"/>
      <c r="AI714" s="564"/>
      <c r="AJ714" s="564"/>
      <c r="AK714" s="565"/>
      <c r="AL714" s="564"/>
      <c r="AM714" s="564"/>
      <c r="AN714" s="564"/>
      <c r="AO714" s="564"/>
      <c r="AP714" s="564"/>
      <c r="AQ714" s="564"/>
      <c r="AR714" s="564"/>
      <c r="AS714" s="564"/>
      <c r="AT714" s="394"/>
      <c r="AU714" s="306"/>
      <c r="AV714" s="306"/>
      <c r="AW714" s="394"/>
      <c r="AX714" s="401"/>
      <c r="AY714" s="341"/>
      <c r="AZ714" s="341"/>
      <c r="BA714" s="341"/>
      <c r="BB714" s="341"/>
      <c r="BC714" s="393"/>
      <c r="BD714" s="341"/>
      <c r="BE714" s="341"/>
      <c r="BF714" s="341"/>
      <c r="BG714" s="402"/>
      <c r="BH714" s="403"/>
      <c r="BI714" s="405"/>
      <c r="BJ714" s="405"/>
      <c r="BK714" s="405"/>
      <c r="BL714" s="405"/>
      <c r="BM714" s="514"/>
    </row>
    <row r="715" ht="18.75" customHeight="1">
      <c r="A715" s="336" t="str">
        <f t="shared" si="12"/>
        <v/>
      </c>
      <c r="B715" s="506"/>
      <c r="C715" s="559"/>
      <c r="D715" s="560" t="str">
        <f t="shared" si="13"/>
        <v/>
      </c>
      <c r="E715" s="401"/>
      <c r="F715" s="394"/>
      <c r="G715" s="341" t="str">
        <f t="array" ref="G715">IF(C715="","",XLOOKUP(C715,'Master Data'!K:K,'Master Data'!N:N,"Input in Master Data",0,1))</f>
        <v/>
      </c>
      <c r="H715" s="341" t="str">
        <f t="array" ref="H715">IF(C715="","",XLOOKUP(C715,'Master Data'!K:K,'Master Data'!O:O,"Input in Master Data",0,1))</f>
        <v/>
      </c>
      <c r="I715" s="341" t="str">
        <f t="array" ref="I715">if(U715="","",XLOOKUP(U715,Master[Company],Master[Blow],"Unknown",0,1))</f>
        <v/>
      </c>
      <c r="J715" s="341" t="str">
        <f t="array" ref="J715">if(U715="","",XLOOKUP(U715,Master[Company],Master[Pigging],"Unknown",0,1))</f>
        <v/>
      </c>
      <c r="K715" s="341" t="str">
        <f t="array" ref="K715">if(U715="","",XLOOKUP(U715,Master[Company],Master[Load Method],"Unknown",0,1))</f>
        <v/>
      </c>
      <c r="L715" s="341" t="str">
        <f t="array" ref="L715">if(U715="","",XLOOKUP(U715,Master[Company],Master[Line Distance],"Unknown",0,1))</f>
        <v/>
      </c>
      <c r="M715" s="394"/>
      <c r="N715" s="341"/>
      <c r="O715" s="341"/>
      <c r="P715" s="341" t="str">
        <f t="array" ref="P715">if(U715="","",XLOOKUP(U715,Master[Company],Master[Terms],"NA",0,1))</f>
        <v/>
      </c>
      <c r="Q715" s="341" t="str">
        <f t="shared" si="14"/>
        <v/>
      </c>
      <c r="R715" s="341" t="str">
        <f t="array" ref="R715">if(U715="","",XLOOKUP(U715,Master[Company],Master[Group],"NA",0,1))</f>
        <v/>
      </c>
      <c r="S715" s="341" t="str">
        <f t="array" ref="S715">if(U715="","",XLOOKUP(U715,Master[Company],Master[Loading Location],"NA",0,1))</f>
        <v/>
      </c>
      <c r="T715" s="341" t="str">
        <f t="array" ref="T715">if(U715="","",XLOOKUP(U715,Master[Company],Master[Acronym],"NA",0,1))</f>
        <v/>
      </c>
      <c r="U715" s="341"/>
      <c r="V715" s="342"/>
      <c r="W715" s="342"/>
      <c r="X715" s="341"/>
      <c r="Y715" s="341" t="str">
        <f t="shared" si="11"/>
        <v/>
      </c>
      <c r="Z715" s="341"/>
      <c r="AA715" s="341"/>
      <c r="AB715" s="341"/>
      <c r="AC715" s="401"/>
      <c r="AD715" s="563"/>
      <c r="AE715" s="564"/>
      <c r="AF715" s="564"/>
      <c r="AG715" s="564"/>
      <c r="AH715" s="564"/>
      <c r="AI715" s="564"/>
      <c r="AJ715" s="564"/>
      <c r="AK715" s="565"/>
      <c r="AL715" s="564"/>
      <c r="AM715" s="564"/>
      <c r="AN715" s="564"/>
      <c r="AO715" s="564"/>
      <c r="AP715" s="564"/>
      <c r="AQ715" s="564"/>
      <c r="AR715" s="564"/>
      <c r="AS715" s="564"/>
      <c r="AT715" s="394"/>
      <c r="AU715" s="306"/>
      <c r="AV715" s="306"/>
      <c r="AW715" s="394"/>
      <c r="AX715" s="401"/>
      <c r="AY715" s="341"/>
      <c r="AZ715" s="341"/>
      <c r="BA715" s="341"/>
      <c r="BB715" s="341"/>
      <c r="BC715" s="393"/>
      <c r="BD715" s="341"/>
      <c r="BE715" s="341"/>
      <c r="BF715" s="341"/>
      <c r="BG715" s="402"/>
      <c r="BH715" s="403"/>
      <c r="BI715" s="405"/>
      <c r="BJ715" s="405"/>
      <c r="BK715" s="405"/>
      <c r="BL715" s="405"/>
      <c r="BM715" s="514"/>
    </row>
    <row r="716" ht="18.75" customHeight="1">
      <c r="A716" s="336" t="str">
        <f t="shared" si="12"/>
        <v/>
      </c>
      <c r="B716" s="506"/>
      <c r="C716" s="559"/>
      <c r="D716" s="560" t="str">
        <f t="shared" si="13"/>
        <v/>
      </c>
      <c r="E716" s="401"/>
      <c r="F716" s="394"/>
      <c r="G716" s="341" t="str">
        <f t="array" ref="G716">IF(C716="","",XLOOKUP(C716,'Master Data'!K:K,'Master Data'!N:N,"Input in Master Data",0,1))</f>
        <v/>
      </c>
      <c r="H716" s="341" t="str">
        <f t="array" ref="H716">IF(C716="","",XLOOKUP(C716,'Master Data'!K:K,'Master Data'!O:O,"Input in Master Data",0,1))</f>
        <v/>
      </c>
      <c r="I716" s="341" t="str">
        <f t="array" ref="I716">if(U716="","",XLOOKUP(U716,Master[Company],Master[Blow],"Unknown",0,1))</f>
        <v/>
      </c>
      <c r="J716" s="341" t="str">
        <f t="array" ref="J716">if(U716="","",XLOOKUP(U716,Master[Company],Master[Pigging],"Unknown",0,1))</f>
        <v/>
      </c>
      <c r="K716" s="341" t="str">
        <f t="array" ref="K716">if(U716="","",XLOOKUP(U716,Master[Company],Master[Load Method],"Unknown",0,1))</f>
        <v/>
      </c>
      <c r="L716" s="341" t="str">
        <f t="array" ref="L716">if(U716="","",XLOOKUP(U716,Master[Company],Master[Line Distance],"Unknown",0,1))</f>
        <v/>
      </c>
      <c r="M716" s="394"/>
      <c r="N716" s="341"/>
      <c r="O716" s="341"/>
      <c r="P716" s="341" t="str">
        <f t="array" ref="P716">if(U716="","",XLOOKUP(U716,Master[Company],Master[Terms],"NA",0,1))</f>
        <v/>
      </c>
      <c r="Q716" s="341" t="str">
        <f t="shared" si="14"/>
        <v/>
      </c>
      <c r="R716" s="341" t="str">
        <f t="array" ref="R716">if(U716="","",XLOOKUP(U716,Master[Company],Master[Group],"NA",0,1))</f>
        <v/>
      </c>
      <c r="S716" s="341" t="str">
        <f t="array" ref="S716">if(U716="","",XLOOKUP(U716,Master[Company],Master[Loading Location],"NA",0,1))</f>
        <v/>
      </c>
      <c r="T716" s="341" t="str">
        <f t="array" ref="T716">if(U716="","",XLOOKUP(U716,Master[Company],Master[Acronym],"NA",0,1))</f>
        <v/>
      </c>
      <c r="U716" s="341"/>
      <c r="V716" s="342"/>
      <c r="W716" s="342"/>
      <c r="X716" s="341"/>
      <c r="Y716" s="341" t="str">
        <f t="shared" si="11"/>
        <v/>
      </c>
      <c r="Z716" s="341"/>
      <c r="AA716" s="341"/>
      <c r="AB716" s="341"/>
      <c r="AC716" s="401"/>
      <c r="AD716" s="563"/>
      <c r="AE716" s="564"/>
      <c r="AF716" s="564"/>
      <c r="AG716" s="564"/>
      <c r="AH716" s="564"/>
      <c r="AI716" s="564"/>
      <c r="AJ716" s="564"/>
      <c r="AK716" s="565"/>
      <c r="AL716" s="564"/>
      <c r="AM716" s="564"/>
      <c r="AN716" s="564"/>
      <c r="AO716" s="564"/>
      <c r="AP716" s="564"/>
      <c r="AQ716" s="564"/>
      <c r="AR716" s="564"/>
      <c r="AS716" s="564"/>
      <c r="AT716" s="394"/>
      <c r="AU716" s="306"/>
      <c r="AV716" s="306"/>
      <c r="AW716" s="394"/>
      <c r="AX716" s="401"/>
      <c r="AY716" s="341"/>
      <c r="AZ716" s="341"/>
      <c r="BA716" s="341"/>
      <c r="BB716" s="341"/>
      <c r="BC716" s="393"/>
      <c r="BD716" s="341"/>
      <c r="BE716" s="341"/>
      <c r="BF716" s="341"/>
      <c r="BG716" s="402"/>
      <c r="BH716" s="403"/>
      <c r="BI716" s="405"/>
      <c r="BJ716" s="405"/>
      <c r="BK716" s="405"/>
      <c r="BL716" s="405"/>
      <c r="BM716" s="514"/>
    </row>
    <row r="717" ht="18.75" customHeight="1">
      <c r="A717" s="336" t="str">
        <f t="shared" si="12"/>
        <v/>
      </c>
      <c r="B717" s="506"/>
      <c r="C717" s="559"/>
      <c r="D717" s="560" t="str">
        <f t="shared" si="13"/>
        <v/>
      </c>
      <c r="E717" s="401"/>
      <c r="F717" s="394"/>
      <c r="G717" s="341" t="str">
        <f t="array" ref="G717">IF(C717="","",XLOOKUP(C717,'Master Data'!K:K,'Master Data'!N:N,"Input in Master Data",0,1))</f>
        <v/>
      </c>
      <c r="H717" s="341" t="str">
        <f t="array" ref="H717">IF(C717="","",XLOOKUP(C717,'Master Data'!K:K,'Master Data'!O:O,"Input in Master Data",0,1))</f>
        <v/>
      </c>
      <c r="I717" s="341" t="str">
        <f t="array" ref="I717">if(U717="","",XLOOKUP(U717,Master[Company],Master[Blow],"Unknown",0,1))</f>
        <v/>
      </c>
      <c r="J717" s="341" t="str">
        <f t="array" ref="J717">if(U717="","",XLOOKUP(U717,Master[Company],Master[Pigging],"Unknown",0,1))</f>
        <v/>
      </c>
      <c r="K717" s="341" t="str">
        <f t="array" ref="K717">if(U717="","",XLOOKUP(U717,Master[Company],Master[Load Method],"Unknown",0,1))</f>
        <v/>
      </c>
      <c r="L717" s="341" t="str">
        <f t="array" ref="L717">if(U717="","",XLOOKUP(U717,Master[Company],Master[Line Distance],"Unknown",0,1))</f>
        <v/>
      </c>
      <c r="M717" s="394"/>
      <c r="N717" s="341"/>
      <c r="O717" s="341"/>
      <c r="P717" s="341" t="str">
        <f t="array" ref="P717">if(U717="","",XLOOKUP(U717,Master[Company],Master[Terms],"NA",0,1))</f>
        <v/>
      </c>
      <c r="Q717" s="341" t="str">
        <f t="shared" si="14"/>
        <v/>
      </c>
      <c r="R717" s="341" t="str">
        <f t="array" ref="R717">if(U717="","",XLOOKUP(U717,Master[Company],Master[Group],"NA",0,1))</f>
        <v/>
      </c>
      <c r="S717" s="341" t="str">
        <f t="array" ref="S717">if(U717="","",XLOOKUP(U717,Master[Company],Master[Loading Location],"NA",0,1))</f>
        <v/>
      </c>
      <c r="T717" s="341" t="str">
        <f t="array" ref="T717">if(U717="","",XLOOKUP(U717,Master[Company],Master[Acronym],"NA",0,1))</f>
        <v/>
      </c>
      <c r="U717" s="341"/>
      <c r="V717" s="342"/>
      <c r="W717" s="342"/>
      <c r="X717" s="341"/>
      <c r="Y717" s="341" t="str">
        <f t="shared" si="11"/>
        <v/>
      </c>
      <c r="Z717" s="341"/>
      <c r="AA717" s="341"/>
      <c r="AB717" s="341"/>
      <c r="AC717" s="401"/>
      <c r="AD717" s="563"/>
      <c r="AE717" s="564"/>
      <c r="AF717" s="564"/>
      <c r="AG717" s="564"/>
      <c r="AH717" s="564"/>
      <c r="AI717" s="564"/>
      <c r="AJ717" s="564"/>
      <c r="AK717" s="565"/>
      <c r="AL717" s="564"/>
      <c r="AM717" s="564"/>
      <c r="AN717" s="564"/>
      <c r="AO717" s="564"/>
      <c r="AP717" s="564"/>
      <c r="AQ717" s="564"/>
      <c r="AR717" s="564"/>
      <c r="AS717" s="564"/>
      <c r="AT717" s="394"/>
      <c r="AU717" s="306"/>
      <c r="AV717" s="306"/>
      <c r="AW717" s="394"/>
      <c r="AX717" s="401"/>
      <c r="AY717" s="341"/>
      <c r="AZ717" s="341"/>
      <c r="BA717" s="341"/>
      <c r="BB717" s="341"/>
      <c r="BC717" s="393"/>
      <c r="BD717" s="341"/>
      <c r="BE717" s="341"/>
      <c r="BF717" s="341"/>
      <c r="BG717" s="402"/>
      <c r="BH717" s="403"/>
      <c r="BI717" s="405"/>
      <c r="BJ717" s="405"/>
      <c r="BK717" s="405"/>
      <c r="BL717" s="405"/>
      <c r="BM717" s="514"/>
    </row>
    <row r="718" ht="18.75" customHeight="1">
      <c r="A718" s="336" t="str">
        <f t="shared" si="12"/>
        <v/>
      </c>
      <c r="B718" s="506"/>
      <c r="C718" s="559"/>
      <c r="D718" s="560" t="str">
        <f t="shared" si="13"/>
        <v/>
      </c>
      <c r="E718" s="401"/>
      <c r="F718" s="394"/>
      <c r="G718" s="341" t="str">
        <f t="array" ref="G718">IF(C718="","",XLOOKUP(C718,'Master Data'!K:K,'Master Data'!N:N,"Input in Master Data",0,1))</f>
        <v/>
      </c>
      <c r="H718" s="341" t="str">
        <f t="array" ref="H718">IF(C718="","",XLOOKUP(C718,'Master Data'!K:K,'Master Data'!O:O,"Input in Master Data",0,1))</f>
        <v/>
      </c>
      <c r="I718" s="341" t="str">
        <f t="array" ref="I718">if(U718="","",XLOOKUP(U718,Master[Company],Master[Blow],"Unknown",0,1))</f>
        <v/>
      </c>
      <c r="J718" s="341" t="str">
        <f t="array" ref="J718">if(U718="","",XLOOKUP(U718,Master[Company],Master[Pigging],"Unknown",0,1))</f>
        <v/>
      </c>
      <c r="K718" s="341" t="str">
        <f t="array" ref="K718">if(U718="","",XLOOKUP(U718,Master[Company],Master[Load Method],"Unknown",0,1))</f>
        <v/>
      </c>
      <c r="L718" s="341" t="str">
        <f t="array" ref="L718">if(U718="","",XLOOKUP(U718,Master[Company],Master[Line Distance],"Unknown",0,1))</f>
        <v/>
      </c>
      <c r="M718" s="394"/>
      <c r="N718" s="341"/>
      <c r="O718" s="341"/>
      <c r="P718" s="341" t="str">
        <f t="array" ref="P718">if(U718="","",XLOOKUP(U718,Master[Company],Master[Terms],"NA",0,1))</f>
        <v/>
      </c>
      <c r="Q718" s="341" t="str">
        <f t="shared" si="14"/>
        <v/>
      </c>
      <c r="R718" s="341" t="str">
        <f t="array" ref="R718">if(U718="","",XLOOKUP(U718,Master[Company],Master[Group],"NA",0,1))</f>
        <v/>
      </c>
      <c r="S718" s="341" t="str">
        <f t="array" ref="S718">if(U718="","",XLOOKUP(U718,Master[Company],Master[Loading Location],"NA",0,1))</f>
        <v/>
      </c>
      <c r="T718" s="341" t="str">
        <f t="array" ref="T718">if(U718="","",XLOOKUP(U718,Master[Company],Master[Acronym],"NA",0,1))</f>
        <v/>
      </c>
      <c r="U718" s="341"/>
      <c r="V718" s="342"/>
      <c r="W718" s="342"/>
      <c r="X718" s="341"/>
      <c r="Y718" s="341" t="str">
        <f t="shared" si="11"/>
        <v/>
      </c>
      <c r="Z718" s="341"/>
      <c r="AA718" s="341"/>
      <c r="AB718" s="341"/>
      <c r="AC718" s="401"/>
      <c r="AD718" s="563"/>
      <c r="AE718" s="564"/>
      <c r="AF718" s="564"/>
      <c r="AG718" s="564"/>
      <c r="AH718" s="564"/>
      <c r="AI718" s="564"/>
      <c r="AJ718" s="564"/>
      <c r="AK718" s="565"/>
      <c r="AL718" s="564"/>
      <c r="AM718" s="564"/>
      <c r="AN718" s="564"/>
      <c r="AO718" s="564"/>
      <c r="AP718" s="564"/>
      <c r="AQ718" s="564"/>
      <c r="AR718" s="564"/>
      <c r="AS718" s="564"/>
      <c r="AT718" s="394"/>
      <c r="AU718" s="306"/>
      <c r="AV718" s="306"/>
      <c r="AW718" s="394"/>
      <c r="AX718" s="401"/>
      <c r="AY718" s="341"/>
      <c r="AZ718" s="341"/>
      <c r="BA718" s="341"/>
      <c r="BB718" s="341"/>
      <c r="BC718" s="393"/>
      <c r="BD718" s="341"/>
      <c r="BE718" s="341"/>
      <c r="BF718" s="341"/>
      <c r="BG718" s="402"/>
      <c r="BH718" s="403"/>
      <c r="BI718" s="405"/>
      <c r="BJ718" s="405"/>
      <c r="BK718" s="405"/>
      <c r="BL718" s="405"/>
      <c r="BM718" s="514"/>
    </row>
    <row r="719" ht="18.75" customHeight="1">
      <c r="A719" s="336" t="str">
        <f t="shared" si="12"/>
        <v/>
      </c>
      <c r="B719" s="506"/>
      <c r="C719" s="559"/>
      <c r="D719" s="560" t="str">
        <f t="shared" si="13"/>
        <v/>
      </c>
      <c r="E719" s="401"/>
      <c r="F719" s="394"/>
      <c r="G719" s="341" t="str">
        <f t="array" ref="G719">IF(C719="","",XLOOKUP(C719,'Master Data'!K:K,'Master Data'!N:N,"Input in Master Data",0,1))</f>
        <v/>
      </c>
      <c r="H719" s="341" t="str">
        <f t="array" ref="H719">IF(C719="","",XLOOKUP(C719,'Master Data'!K:K,'Master Data'!O:O,"Input in Master Data",0,1))</f>
        <v/>
      </c>
      <c r="I719" s="341" t="str">
        <f t="array" ref="I719">if(U719="","",XLOOKUP(U719,Master[Company],Master[Blow],"Unknown",0,1))</f>
        <v/>
      </c>
      <c r="J719" s="341" t="str">
        <f t="array" ref="J719">if(U719="","",XLOOKUP(U719,Master[Company],Master[Pigging],"Unknown",0,1))</f>
        <v/>
      </c>
      <c r="K719" s="341" t="str">
        <f t="array" ref="K719">if(U719="","",XLOOKUP(U719,Master[Company],Master[Load Method],"Unknown",0,1))</f>
        <v/>
      </c>
      <c r="L719" s="341" t="str">
        <f t="array" ref="L719">if(U719="","",XLOOKUP(U719,Master[Company],Master[Line Distance],"Unknown",0,1))</f>
        <v/>
      </c>
      <c r="M719" s="394"/>
      <c r="N719" s="341"/>
      <c r="O719" s="341"/>
      <c r="P719" s="341" t="str">
        <f t="array" ref="P719">if(U719="","",XLOOKUP(U719,Master[Company],Master[Terms],"NA",0,1))</f>
        <v/>
      </c>
      <c r="Q719" s="341" t="str">
        <f t="shared" si="14"/>
        <v/>
      </c>
      <c r="R719" s="341" t="str">
        <f t="array" ref="R719">if(U719="","",XLOOKUP(U719,Master[Company],Master[Group],"NA",0,1))</f>
        <v/>
      </c>
      <c r="S719" s="341" t="str">
        <f t="array" ref="S719">if(U719="","",XLOOKUP(U719,Master[Company],Master[Loading Location],"NA",0,1))</f>
        <v/>
      </c>
      <c r="T719" s="341" t="str">
        <f t="array" ref="T719">if(U719="","",XLOOKUP(U719,Master[Company],Master[Acronym],"NA",0,1))</f>
        <v/>
      </c>
      <c r="U719" s="341"/>
      <c r="V719" s="342"/>
      <c r="W719" s="342"/>
      <c r="X719" s="341"/>
      <c r="Y719" s="341" t="str">
        <f t="shared" si="11"/>
        <v/>
      </c>
      <c r="Z719" s="341"/>
      <c r="AA719" s="341"/>
      <c r="AB719" s="341"/>
      <c r="AC719" s="401"/>
      <c r="AD719" s="563"/>
      <c r="AE719" s="564"/>
      <c r="AF719" s="564"/>
      <c r="AG719" s="564"/>
      <c r="AH719" s="564"/>
      <c r="AI719" s="564"/>
      <c r="AJ719" s="564"/>
      <c r="AK719" s="565"/>
      <c r="AL719" s="564"/>
      <c r="AM719" s="564"/>
      <c r="AN719" s="564"/>
      <c r="AO719" s="564"/>
      <c r="AP719" s="564"/>
      <c r="AQ719" s="564"/>
      <c r="AR719" s="564"/>
      <c r="AS719" s="564"/>
      <c r="AT719" s="394"/>
      <c r="AU719" s="306"/>
      <c r="AV719" s="306"/>
      <c r="AW719" s="394"/>
      <c r="AX719" s="401"/>
      <c r="AY719" s="341"/>
      <c r="AZ719" s="341"/>
      <c r="BA719" s="341"/>
      <c r="BB719" s="341"/>
      <c r="BC719" s="393"/>
      <c r="BD719" s="341"/>
      <c r="BE719" s="341"/>
      <c r="BF719" s="341"/>
      <c r="BG719" s="402"/>
      <c r="BH719" s="403"/>
      <c r="BI719" s="405"/>
      <c r="BJ719" s="405"/>
      <c r="BK719" s="405"/>
      <c r="BL719" s="405"/>
      <c r="BM719" s="514"/>
    </row>
    <row r="720" ht="18.75" customHeight="1">
      <c r="A720" s="336" t="str">
        <f t="shared" si="12"/>
        <v/>
      </c>
      <c r="B720" s="506"/>
      <c r="C720" s="559"/>
      <c r="D720" s="560" t="str">
        <f t="shared" si="13"/>
        <v/>
      </c>
      <c r="E720" s="401"/>
      <c r="F720" s="394"/>
      <c r="G720" s="341" t="str">
        <f t="array" ref="G720">IF(C720="","",XLOOKUP(C720,'Master Data'!K:K,'Master Data'!N:N,"Input in Master Data",0,1))</f>
        <v/>
      </c>
      <c r="H720" s="341" t="str">
        <f t="array" ref="H720">IF(C720="","",XLOOKUP(C720,'Master Data'!K:K,'Master Data'!O:O,"Input in Master Data",0,1))</f>
        <v/>
      </c>
      <c r="I720" s="341" t="str">
        <f t="array" ref="I720">if(U720="","",XLOOKUP(U720,Master[Company],Master[Blow],"Unknown",0,1))</f>
        <v/>
      </c>
      <c r="J720" s="341" t="str">
        <f t="array" ref="J720">if(U720="","",XLOOKUP(U720,Master[Company],Master[Pigging],"Unknown",0,1))</f>
        <v/>
      </c>
      <c r="K720" s="341" t="str">
        <f t="array" ref="K720">if(U720="","",XLOOKUP(U720,Master[Company],Master[Load Method],"Unknown",0,1))</f>
        <v/>
      </c>
      <c r="L720" s="341" t="str">
        <f t="array" ref="L720">if(U720="","",XLOOKUP(U720,Master[Company],Master[Line Distance],"Unknown",0,1))</f>
        <v/>
      </c>
      <c r="M720" s="394"/>
      <c r="N720" s="341"/>
      <c r="O720" s="341"/>
      <c r="P720" s="341" t="str">
        <f t="array" ref="P720">if(U720="","",XLOOKUP(U720,Master[Company],Master[Terms],"NA",0,1))</f>
        <v/>
      </c>
      <c r="Q720" s="341" t="str">
        <f t="shared" si="14"/>
        <v/>
      </c>
      <c r="R720" s="341" t="str">
        <f t="array" ref="R720">if(U720="","",XLOOKUP(U720,Master[Company],Master[Group],"NA",0,1))</f>
        <v/>
      </c>
      <c r="S720" s="341" t="str">
        <f t="array" ref="S720">if(U720="","",XLOOKUP(U720,Master[Company],Master[Loading Location],"NA",0,1))</f>
        <v/>
      </c>
      <c r="T720" s="341" t="str">
        <f t="array" ref="T720">if(U720="","",XLOOKUP(U720,Master[Company],Master[Acronym],"NA",0,1))</f>
        <v/>
      </c>
      <c r="U720" s="341"/>
      <c r="V720" s="342"/>
      <c r="W720" s="342"/>
      <c r="X720" s="341"/>
      <c r="Y720" s="341" t="str">
        <f t="shared" si="11"/>
        <v/>
      </c>
      <c r="Z720" s="341"/>
      <c r="AA720" s="341"/>
      <c r="AB720" s="341"/>
      <c r="AC720" s="401"/>
      <c r="AD720" s="563"/>
      <c r="AE720" s="564"/>
      <c r="AF720" s="564"/>
      <c r="AG720" s="564"/>
      <c r="AH720" s="564"/>
      <c r="AI720" s="564"/>
      <c r="AJ720" s="564"/>
      <c r="AK720" s="565"/>
      <c r="AL720" s="564"/>
      <c r="AM720" s="564"/>
      <c r="AN720" s="564"/>
      <c r="AO720" s="564"/>
      <c r="AP720" s="564"/>
      <c r="AQ720" s="564"/>
      <c r="AR720" s="564"/>
      <c r="AS720" s="564"/>
      <c r="AT720" s="394"/>
      <c r="AU720" s="306"/>
      <c r="AV720" s="306"/>
      <c r="AW720" s="394"/>
      <c r="AX720" s="401"/>
      <c r="AY720" s="341"/>
      <c r="AZ720" s="341"/>
      <c r="BA720" s="341"/>
      <c r="BB720" s="341"/>
      <c r="BC720" s="393"/>
      <c r="BD720" s="341"/>
      <c r="BE720" s="341"/>
      <c r="BF720" s="341"/>
      <c r="BG720" s="402"/>
      <c r="BH720" s="403"/>
      <c r="BI720" s="405"/>
      <c r="BJ720" s="405"/>
      <c r="BK720" s="405"/>
      <c r="BL720" s="405"/>
      <c r="BM720" s="514"/>
    </row>
    <row r="721" ht="18.75" customHeight="1">
      <c r="A721" s="336" t="str">
        <f t="shared" si="12"/>
        <v/>
      </c>
      <c r="B721" s="506"/>
      <c r="C721" s="559"/>
      <c r="D721" s="560" t="str">
        <f t="shared" si="13"/>
        <v/>
      </c>
      <c r="E721" s="401"/>
      <c r="F721" s="394"/>
      <c r="G721" s="341" t="str">
        <f t="array" ref="G721">IF(C721="","",XLOOKUP(C721,'Master Data'!K:K,'Master Data'!N:N,"Input in Master Data",0,1))</f>
        <v/>
      </c>
      <c r="H721" s="341" t="str">
        <f t="array" ref="H721">IF(C721="","",XLOOKUP(C721,'Master Data'!K:K,'Master Data'!O:O,"Input in Master Data",0,1))</f>
        <v/>
      </c>
      <c r="I721" s="341" t="str">
        <f t="array" ref="I721">if(U721="","",XLOOKUP(U721,Master[Company],Master[Blow],"Unknown",0,1))</f>
        <v/>
      </c>
      <c r="J721" s="341" t="str">
        <f t="array" ref="J721">if(U721="","",XLOOKUP(U721,Master[Company],Master[Pigging],"Unknown",0,1))</f>
        <v/>
      </c>
      <c r="K721" s="341" t="str">
        <f t="array" ref="K721">if(U721="","",XLOOKUP(U721,Master[Company],Master[Load Method],"Unknown",0,1))</f>
        <v/>
      </c>
      <c r="L721" s="341" t="str">
        <f t="array" ref="L721">if(U721="","",XLOOKUP(U721,Master[Company],Master[Line Distance],"Unknown",0,1))</f>
        <v/>
      </c>
      <c r="M721" s="394"/>
      <c r="N721" s="341"/>
      <c r="O721" s="341"/>
      <c r="P721" s="341" t="str">
        <f t="array" ref="P721">if(U721="","",XLOOKUP(U721,Master[Company],Master[Terms],"NA",0,1))</f>
        <v/>
      </c>
      <c r="Q721" s="341" t="str">
        <f t="shared" si="14"/>
        <v/>
      </c>
      <c r="R721" s="341" t="str">
        <f t="array" ref="R721">if(U721="","",XLOOKUP(U721,Master[Company],Master[Group],"NA",0,1))</f>
        <v/>
      </c>
      <c r="S721" s="341" t="str">
        <f t="array" ref="S721">if(U721="","",XLOOKUP(U721,Master[Company],Master[Loading Location],"NA",0,1))</f>
        <v/>
      </c>
      <c r="T721" s="341" t="str">
        <f t="array" ref="T721">if(U721="","",XLOOKUP(U721,Master[Company],Master[Acronym],"NA",0,1))</f>
        <v/>
      </c>
      <c r="U721" s="341"/>
      <c r="V721" s="342"/>
      <c r="W721" s="342"/>
      <c r="X721" s="341"/>
      <c r="Y721" s="341" t="str">
        <f t="shared" si="11"/>
        <v/>
      </c>
      <c r="Z721" s="341"/>
      <c r="AA721" s="341"/>
      <c r="AB721" s="341"/>
      <c r="AC721" s="401"/>
      <c r="AD721" s="563"/>
      <c r="AE721" s="564"/>
      <c r="AF721" s="564"/>
      <c r="AG721" s="564"/>
      <c r="AH721" s="564"/>
      <c r="AI721" s="564"/>
      <c r="AJ721" s="564"/>
      <c r="AK721" s="565"/>
      <c r="AL721" s="564"/>
      <c r="AM721" s="564"/>
      <c r="AN721" s="564"/>
      <c r="AO721" s="564"/>
      <c r="AP721" s="564"/>
      <c r="AQ721" s="564"/>
      <c r="AR721" s="564"/>
      <c r="AS721" s="564"/>
      <c r="AT721" s="394"/>
      <c r="AU721" s="306"/>
      <c r="AV721" s="306"/>
      <c r="AW721" s="394"/>
      <c r="AX721" s="401"/>
      <c r="AY721" s="341"/>
      <c r="AZ721" s="341"/>
      <c r="BA721" s="341"/>
      <c r="BB721" s="341"/>
      <c r="BC721" s="393"/>
      <c r="BD721" s="341"/>
      <c r="BE721" s="341"/>
      <c r="BF721" s="341"/>
      <c r="BG721" s="402"/>
      <c r="BH721" s="403"/>
      <c r="BI721" s="405"/>
      <c r="BJ721" s="405"/>
      <c r="BK721" s="405"/>
      <c r="BL721" s="405"/>
      <c r="BM721" s="514"/>
    </row>
    <row r="722" ht="18.75" customHeight="1">
      <c r="A722" s="336" t="str">
        <f t="shared" si="12"/>
        <v/>
      </c>
      <c r="B722" s="506"/>
      <c r="C722" s="559"/>
      <c r="D722" s="560" t="str">
        <f t="shared" si="13"/>
        <v/>
      </c>
      <c r="E722" s="401"/>
      <c r="F722" s="394"/>
      <c r="G722" s="341" t="str">
        <f t="array" ref="G722">IF(C722="","",XLOOKUP(C722,'Master Data'!K:K,'Master Data'!N:N,"Input in Master Data",0,1))</f>
        <v/>
      </c>
      <c r="H722" s="341" t="str">
        <f t="array" ref="H722">IF(C722="","",XLOOKUP(C722,'Master Data'!K:K,'Master Data'!O:O,"Input in Master Data",0,1))</f>
        <v/>
      </c>
      <c r="I722" s="341" t="str">
        <f t="array" ref="I722">if(U722="","",XLOOKUP(U722,Master[Company],Master[Blow],"Unknown",0,1))</f>
        <v/>
      </c>
      <c r="J722" s="341" t="str">
        <f t="array" ref="J722">if(U722="","",XLOOKUP(U722,Master[Company],Master[Pigging],"Unknown",0,1))</f>
        <v/>
      </c>
      <c r="K722" s="341" t="str">
        <f t="array" ref="K722">if(U722="","",XLOOKUP(U722,Master[Company],Master[Load Method],"Unknown",0,1))</f>
        <v/>
      </c>
      <c r="L722" s="341" t="str">
        <f t="array" ref="L722">if(U722="","",XLOOKUP(U722,Master[Company],Master[Line Distance],"Unknown",0,1))</f>
        <v/>
      </c>
      <c r="M722" s="394"/>
      <c r="N722" s="341"/>
      <c r="O722" s="341"/>
      <c r="P722" s="341" t="str">
        <f t="array" ref="P722">if(U722="","",XLOOKUP(U722,Master[Company],Master[Terms],"NA",0,1))</f>
        <v/>
      </c>
      <c r="Q722" s="341" t="str">
        <f t="shared" si="14"/>
        <v/>
      </c>
      <c r="R722" s="341" t="str">
        <f t="array" ref="R722">if(U722="","",XLOOKUP(U722,Master[Company],Master[Group],"NA",0,1))</f>
        <v/>
      </c>
      <c r="S722" s="341" t="str">
        <f t="array" ref="S722">if(U722="","",XLOOKUP(U722,Master[Company],Master[Loading Location],"NA",0,1))</f>
        <v/>
      </c>
      <c r="T722" s="341" t="str">
        <f t="array" ref="T722">if(U722="","",XLOOKUP(U722,Master[Company],Master[Acronym],"NA",0,1))</f>
        <v/>
      </c>
      <c r="U722" s="341"/>
      <c r="V722" s="342"/>
      <c r="W722" s="342"/>
      <c r="X722" s="341"/>
      <c r="Y722" s="341" t="str">
        <f t="shared" si="11"/>
        <v/>
      </c>
      <c r="Z722" s="341"/>
      <c r="AA722" s="341"/>
      <c r="AB722" s="341"/>
      <c r="AC722" s="401"/>
      <c r="AD722" s="563"/>
      <c r="AE722" s="564"/>
      <c r="AF722" s="564"/>
      <c r="AG722" s="564"/>
      <c r="AH722" s="564"/>
      <c r="AI722" s="564"/>
      <c r="AJ722" s="564"/>
      <c r="AK722" s="565"/>
      <c r="AL722" s="564"/>
      <c r="AM722" s="564"/>
      <c r="AN722" s="564"/>
      <c r="AO722" s="564"/>
      <c r="AP722" s="564"/>
      <c r="AQ722" s="564"/>
      <c r="AR722" s="564"/>
      <c r="AS722" s="564"/>
      <c r="AT722" s="394"/>
      <c r="AU722" s="306"/>
      <c r="AV722" s="306"/>
      <c r="AW722" s="394"/>
      <c r="AX722" s="401"/>
      <c r="AY722" s="341"/>
      <c r="AZ722" s="341"/>
      <c r="BA722" s="341"/>
      <c r="BB722" s="341"/>
      <c r="BC722" s="393"/>
      <c r="BD722" s="341"/>
      <c r="BE722" s="341"/>
      <c r="BF722" s="341"/>
      <c r="BG722" s="402"/>
      <c r="BH722" s="403"/>
      <c r="BI722" s="405"/>
      <c r="BJ722" s="405"/>
      <c r="BK722" s="405"/>
      <c r="BL722" s="405"/>
      <c r="BM722" s="514"/>
    </row>
    <row r="723" ht="18.75" customHeight="1">
      <c r="A723" s="336" t="str">
        <f t="shared" si="12"/>
        <v/>
      </c>
      <c r="B723" s="506"/>
      <c r="C723" s="559"/>
      <c r="D723" s="560" t="str">
        <f t="shared" si="13"/>
        <v/>
      </c>
      <c r="E723" s="401"/>
      <c r="F723" s="394"/>
      <c r="G723" s="341" t="str">
        <f t="array" ref="G723">IF(C723="","",XLOOKUP(C723,'Master Data'!K:K,'Master Data'!N:N,"Input in Master Data",0,1))</f>
        <v/>
      </c>
      <c r="H723" s="341" t="str">
        <f t="array" ref="H723">IF(C723="","",XLOOKUP(C723,'Master Data'!K:K,'Master Data'!O:O,"Input in Master Data",0,1))</f>
        <v/>
      </c>
      <c r="I723" s="341" t="str">
        <f t="array" ref="I723">if(U723="","",XLOOKUP(U723,Master[Company],Master[Blow],"Unknown",0,1))</f>
        <v/>
      </c>
      <c r="J723" s="341" t="str">
        <f t="array" ref="J723">if(U723="","",XLOOKUP(U723,Master[Company],Master[Pigging],"Unknown",0,1))</f>
        <v/>
      </c>
      <c r="K723" s="341" t="str">
        <f t="array" ref="K723">if(U723="","",XLOOKUP(U723,Master[Company],Master[Load Method],"Unknown",0,1))</f>
        <v/>
      </c>
      <c r="L723" s="341" t="str">
        <f t="array" ref="L723">if(U723="","",XLOOKUP(U723,Master[Company],Master[Line Distance],"Unknown",0,1))</f>
        <v/>
      </c>
      <c r="M723" s="394"/>
      <c r="N723" s="341"/>
      <c r="O723" s="341"/>
      <c r="P723" s="341" t="str">
        <f t="array" ref="P723">if(U723="","",XLOOKUP(U723,Master[Company],Master[Terms],"NA",0,1))</f>
        <v/>
      </c>
      <c r="Q723" s="341" t="str">
        <f t="shared" si="14"/>
        <v/>
      </c>
      <c r="R723" s="341" t="str">
        <f t="array" ref="R723">if(U723="","",XLOOKUP(U723,Master[Company],Master[Group],"NA",0,1))</f>
        <v/>
      </c>
      <c r="S723" s="341" t="str">
        <f t="array" ref="S723">if(U723="","",XLOOKUP(U723,Master[Company],Master[Loading Location],"NA",0,1))</f>
        <v/>
      </c>
      <c r="T723" s="341" t="str">
        <f t="array" ref="T723">if(U723="","",XLOOKUP(U723,Master[Company],Master[Acronym],"NA",0,1))</f>
        <v/>
      </c>
      <c r="U723" s="341"/>
      <c r="V723" s="342"/>
      <c r="W723" s="342"/>
      <c r="X723" s="341"/>
      <c r="Y723" s="341" t="str">
        <f t="shared" si="11"/>
        <v/>
      </c>
      <c r="Z723" s="341"/>
      <c r="AA723" s="341"/>
      <c r="AB723" s="341"/>
      <c r="AC723" s="401"/>
      <c r="AD723" s="563"/>
      <c r="AE723" s="564"/>
      <c r="AF723" s="564"/>
      <c r="AG723" s="564"/>
      <c r="AH723" s="564"/>
      <c r="AI723" s="564"/>
      <c r="AJ723" s="564"/>
      <c r="AK723" s="565"/>
      <c r="AL723" s="564"/>
      <c r="AM723" s="564"/>
      <c r="AN723" s="564"/>
      <c r="AO723" s="564"/>
      <c r="AP723" s="564"/>
      <c r="AQ723" s="564"/>
      <c r="AR723" s="564"/>
      <c r="AS723" s="564"/>
      <c r="AT723" s="394"/>
      <c r="AU723" s="306"/>
      <c r="AV723" s="306"/>
      <c r="AW723" s="394"/>
      <c r="AX723" s="401"/>
      <c r="AY723" s="341"/>
      <c r="AZ723" s="341"/>
      <c r="BA723" s="341"/>
      <c r="BB723" s="341"/>
      <c r="BC723" s="393"/>
      <c r="BD723" s="341"/>
      <c r="BE723" s="341"/>
      <c r="BF723" s="341"/>
      <c r="BG723" s="402"/>
      <c r="BH723" s="403"/>
      <c r="BI723" s="405"/>
      <c r="BJ723" s="405"/>
      <c r="BK723" s="405"/>
      <c r="BL723" s="405"/>
      <c r="BM723" s="514"/>
    </row>
    <row r="724" ht="18.75" customHeight="1">
      <c r="A724" s="336" t="str">
        <f t="shared" si="12"/>
        <v/>
      </c>
      <c r="B724" s="506"/>
      <c r="C724" s="559"/>
      <c r="D724" s="560" t="str">
        <f t="shared" si="13"/>
        <v/>
      </c>
      <c r="E724" s="401"/>
      <c r="F724" s="394"/>
      <c r="G724" s="341" t="str">
        <f t="array" ref="G724">IF(C724="","",XLOOKUP(C724,'Master Data'!K:K,'Master Data'!N:N,"Input in Master Data",0,1))</f>
        <v/>
      </c>
      <c r="H724" s="341" t="str">
        <f t="array" ref="H724">IF(C724="","",XLOOKUP(C724,'Master Data'!K:K,'Master Data'!O:O,"Input in Master Data",0,1))</f>
        <v/>
      </c>
      <c r="I724" s="341" t="str">
        <f t="array" ref="I724">if(U724="","",XLOOKUP(U724,Master[Company],Master[Blow],"Unknown",0,1))</f>
        <v/>
      </c>
      <c r="J724" s="341" t="str">
        <f t="array" ref="J724">if(U724="","",XLOOKUP(U724,Master[Company],Master[Pigging],"Unknown",0,1))</f>
        <v/>
      </c>
      <c r="K724" s="341" t="str">
        <f t="array" ref="K724">if(U724="","",XLOOKUP(U724,Master[Company],Master[Load Method],"Unknown",0,1))</f>
        <v/>
      </c>
      <c r="L724" s="341" t="str">
        <f t="array" ref="L724">if(U724="","",XLOOKUP(U724,Master[Company],Master[Line Distance],"Unknown",0,1))</f>
        <v/>
      </c>
      <c r="M724" s="394"/>
      <c r="N724" s="341"/>
      <c r="O724" s="341"/>
      <c r="P724" s="341" t="str">
        <f t="array" ref="P724">if(U724="","",XLOOKUP(U724,Master[Company],Master[Terms],"NA",0,1))</f>
        <v/>
      </c>
      <c r="Q724" s="341" t="str">
        <f t="shared" si="14"/>
        <v/>
      </c>
      <c r="R724" s="341" t="str">
        <f t="array" ref="R724">if(U724="","",XLOOKUP(U724,Master[Company],Master[Group],"NA",0,1))</f>
        <v/>
      </c>
      <c r="S724" s="341" t="str">
        <f t="array" ref="S724">if(U724="","",XLOOKUP(U724,Master[Company],Master[Loading Location],"NA",0,1))</f>
        <v/>
      </c>
      <c r="T724" s="341" t="str">
        <f t="array" ref="T724">if(U724="","",XLOOKUP(U724,Master[Company],Master[Acronym],"NA",0,1))</f>
        <v/>
      </c>
      <c r="U724" s="341"/>
      <c r="V724" s="342"/>
      <c r="W724" s="342"/>
      <c r="X724" s="341"/>
      <c r="Y724" s="341" t="str">
        <f t="shared" si="11"/>
        <v/>
      </c>
      <c r="Z724" s="341"/>
      <c r="AA724" s="341"/>
      <c r="AB724" s="341"/>
      <c r="AC724" s="401"/>
      <c r="AD724" s="563"/>
      <c r="AE724" s="564"/>
      <c r="AF724" s="564"/>
      <c r="AG724" s="564"/>
      <c r="AH724" s="564"/>
      <c r="AI724" s="564"/>
      <c r="AJ724" s="564"/>
      <c r="AK724" s="565"/>
      <c r="AL724" s="564"/>
      <c r="AM724" s="564"/>
      <c r="AN724" s="564"/>
      <c r="AO724" s="564"/>
      <c r="AP724" s="564"/>
      <c r="AQ724" s="564"/>
      <c r="AR724" s="564"/>
      <c r="AS724" s="564"/>
      <c r="AT724" s="394"/>
      <c r="AU724" s="306"/>
      <c r="AV724" s="306"/>
      <c r="AW724" s="394"/>
      <c r="AX724" s="401"/>
      <c r="AY724" s="341"/>
      <c r="AZ724" s="341"/>
      <c r="BA724" s="341"/>
      <c r="BB724" s="341"/>
      <c r="BC724" s="393"/>
      <c r="BD724" s="341"/>
      <c r="BE724" s="341"/>
      <c r="BF724" s="341"/>
      <c r="BG724" s="402"/>
      <c r="BH724" s="403"/>
      <c r="BI724" s="405"/>
      <c r="BJ724" s="405"/>
      <c r="BK724" s="405"/>
      <c r="BL724" s="405"/>
      <c r="BM724" s="514"/>
    </row>
    <row r="725" ht="18.75" customHeight="1">
      <c r="A725" s="336" t="str">
        <f t="shared" si="12"/>
        <v/>
      </c>
      <c r="B725" s="506"/>
      <c r="C725" s="559"/>
      <c r="D725" s="560" t="str">
        <f t="shared" si="13"/>
        <v/>
      </c>
      <c r="E725" s="401"/>
      <c r="F725" s="394"/>
      <c r="G725" s="341" t="str">
        <f t="array" ref="G725">IF(C725="","",XLOOKUP(C725,'Master Data'!K:K,'Master Data'!N:N,"Input in Master Data",0,1))</f>
        <v/>
      </c>
      <c r="H725" s="341" t="str">
        <f t="array" ref="H725">IF(C725="","",XLOOKUP(C725,'Master Data'!K:K,'Master Data'!O:O,"Input in Master Data",0,1))</f>
        <v/>
      </c>
      <c r="I725" s="341" t="str">
        <f t="array" ref="I725">if(U725="","",XLOOKUP(U725,Master[Company],Master[Blow],"Unknown",0,1))</f>
        <v/>
      </c>
      <c r="J725" s="341" t="str">
        <f t="array" ref="J725">if(U725="","",XLOOKUP(U725,Master[Company],Master[Pigging],"Unknown",0,1))</f>
        <v/>
      </c>
      <c r="K725" s="341" t="str">
        <f t="array" ref="K725">if(U725="","",XLOOKUP(U725,Master[Company],Master[Load Method],"Unknown",0,1))</f>
        <v/>
      </c>
      <c r="L725" s="341" t="str">
        <f t="array" ref="L725">if(U725="","",XLOOKUP(U725,Master[Company],Master[Line Distance],"Unknown",0,1))</f>
        <v/>
      </c>
      <c r="M725" s="394"/>
      <c r="N725" s="341"/>
      <c r="O725" s="341"/>
      <c r="P725" s="341" t="str">
        <f t="array" ref="P725">if(U725="","",XLOOKUP(U725,Master[Company],Master[Terms],"NA",0,1))</f>
        <v/>
      </c>
      <c r="Q725" s="341" t="str">
        <f t="shared" si="14"/>
        <v/>
      </c>
      <c r="R725" s="341" t="str">
        <f t="array" ref="R725">if(U725="","",XLOOKUP(U725,Master[Company],Master[Group],"NA",0,1))</f>
        <v/>
      </c>
      <c r="S725" s="341" t="str">
        <f t="array" ref="S725">if(U725="","",XLOOKUP(U725,Master[Company],Master[Loading Location],"NA",0,1))</f>
        <v/>
      </c>
      <c r="T725" s="341" t="str">
        <f t="array" ref="T725">if(U725="","",XLOOKUP(U725,Master[Company],Master[Acronym],"NA",0,1))</f>
        <v/>
      </c>
      <c r="U725" s="341"/>
      <c r="V725" s="342"/>
      <c r="W725" s="342"/>
      <c r="X725" s="341"/>
      <c r="Y725" s="341" t="str">
        <f t="shared" si="11"/>
        <v/>
      </c>
      <c r="Z725" s="341"/>
      <c r="AA725" s="341"/>
      <c r="AB725" s="341"/>
      <c r="AC725" s="401"/>
      <c r="AD725" s="563"/>
      <c r="AE725" s="564"/>
      <c r="AF725" s="564"/>
      <c r="AG725" s="564"/>
      <c r="AH725" s="564"/>
      <c r="AI725" s="564"/>
      <c r="AJ725" s="564"/>
      <c r="AK725" s="565"/>
      <c r="AL725" s="564"/>
      <c r="AM725" s="564"/>
      <c r="AN725" s="564"/>
      <c r="AO725" s="564"/>
      <c r="AP725" s="564"/>
      <c r="AQ725" s="564"/>
      <c r="AR725" s="564"/>
      <c r="AS725" s="564"/>
      <c r="AT725" s="394"/>
      <c r="AU725" s="306"/>
      <c r="AV725" s="306"/>
      <c r="AW725" s="394"/>
      <c r="AX725" s="401"/>
      <c r="AY725" s="341"/>
      <c r="AZ725" s="341"/>
      <c r="BA725" s="341"/>
      <c r="BB725" s="341"/>
      <c r="BC725" s="393"/>
      <c r="BD725" s="341"/>
      <c r="BE725" s="341"/>
      <c r="BF725" s="341"/>
      <c r="BG725" s="402"/>
      <c r="BH725" s="403"/>
      <c r="BI725" s="405"/>
      <c r="BJ725" s="405"/>
      <c r="BK725" s="405"/>
      <c r="BL725" s="405"/>
      <c r="BM725" s="514"/>
    </row>
    <row r="726" ht="18.75" customHeight="1">
      <c r="A726" s="336" t="str">
        <f t="shared" si="12"/>
        <v/>
      </c>
      <c r="B726" s="506"/>
      <c r="C726" s="559"/>
      <c r="D726" s="560" t="str">
        <f t="shared" si="13"/>
        <v/>
      </c>
      <c r="E726" s="401"/>
      <c r="F726" s="394"/>
      <c r="G726" s="341" t="str">
        <f t="array" ref="G726">IF(C726="","",XLOOKUP(C726,'Master Data'!K:K,'Master Data'!N:N,"Input in Master Data",0,1))</f>
        <v/>
      </c>
      <c r="H726" s="341" t="str">
        <f t="array" ref="H726">IF(C726="","",XLOOKUP(C726,'Master Data'!K:K,'Master Data'!O:O,"Input in Master Data",0,1))</f>
        <v/>
      </c>
      <c r="I726" s="341" t="str">
        <f t="array" ref="I726">if(U726="","",XLOOKUP(U726,Master[Company],Master[Blow],"Unknown",0,1))</f>
        <v/>
      </c>
      <c r="J726" s="341" t="str">
        <f t="array" ref="J726">if(U726="","",XLOOKUP(U726,Master[Company],Master[Pigging],"Unknown",0,1))</f>
        <v/>
      </c>
      <c r="K726" s="341" t="str">
        <f t="array" ref="K726">if(U726="","",XLOOKUP(U726,Master[Company],Master[Load Method],"Unknown",0,1))</f>
        <v/>
      </c>
      <c r="L726" s="341" t="str">
        <f t="array" ref="L726">if(U726="","",XLOOKUP(U726,Master[Company],Master[Line Distance],"Unknown",0,1))</f>
        <v/>
      </c>
      <c r="M726" s="394"/>
      <c r="N726" s="341"/>
      <c r="O726" s="341"/>
      <c r="P726" s="341" t="str">
        <f t="array" ref="P726">if(U726="","",XLOOKUP(U726,Master[Company],Master[Terms],"NA",0,1))</f>
        <v/>
      </c>
      <c r="Q726" s="341" t="str">
        <f t="shared" si="14"/>
        <v/>
      </c>
      <c r="R726" s="341" t="str">
        <f t="array" ref="R726">if(U726="","",XLOOKUP(U726,Master[Company],Master[Group],"NA",0,1))</f>
        <v/>
      </c>
      <c r="S726" s="341" t="str">
        <f t="array" ref="S726">if(U726="","",XLOOKUP(U726,Master[Company],Master[Loading Location],"NA",0,1))</f>
        <v/>
      </c>
      <c r="T726" s="341" t="str">
        <f t="array" ref="T726">if(U726="","",XLOOKUP(U726,Master[Company],Master[Acronym],"NA",0,1))</f>
        <v/>
      </c>
      <c r="U726" s="341"/>
      <c r="V726" s="342"/>
      <c r="W726" s="342"/>
      <c r="X726" s="341"/>
      <c r="Y726" s="341" t="str">
        <f t="shared" si="11"/>
        <v/>
      </c>
      <c r="Z726" s="341"/>
      <c r="AA726" s="341"/>
      <c r="AB726" s="341"/>
      <c r="AC726" s="401"/>
      <c r="AD726" s="563"/>
      <c r="AE726" s="564"/>
      <c r="AF726" s="564"/>
      <c r="AG726" s="564"/>
      <c r="AH726" s="564"/>
      <c r="AI726" s="564"/>
      <c r="AJ726" s="564"/>
      <c r="AK726" s="565"/>
      <c r="AL726" s="564"/>
      <c r="AM726" s="564"/>
      <c r="AN726" s="564"/>
      <c r="AO726" s="564"/>
      <c r="AP726" s="564"/>
      <c r="AQ726" s="564"/>
      <c r="AR726" s="564"/>
      <c r="AS726" s="564"/>
      <c r="AT726" s="394"/>
      <c r="AU726" s="306"/>
      <c r="AV726" s="306"/>
      <c r="AW726" s="394"/>
      <c r="AX726" s="401"/>
      <c r="AY726" s="341"/>
      <c r="AZ726" s="341"/>
      <c r="BA726" s="341"/>
      <c r="BB726" s="341"/>
      <c r="BC726" s="393"/>
      <c r="BD726" s="341"/>
      <c r="BE726" s="341"/>
      <c r="BF726" s="341"/>
      <c r="BG726" s="402"/>
      <c r="BH726" s="403"/>
      <c r="BI726" s="405"/>
      <c r="BJ726" s="405"/>
      <c r="BK726" s="405"/>
      <c r="BL726" s="405"/>
      <c r="BM726" s="514"/>
    </row>
    <row r="727" ht="18.75" customHeight="1">
      <c r="A727" s="336" t="str">
        <f t="shared" si="12"/>
        <v/>
      </c>
      <c r="B727" s="506"/>
      <c r="C727" s="559"/>
      <c r="D727" s="560" t="str">
        <f t="shared" si="13"/>
        <v/>
      </c>
      <c r="E727" s="401"/>
      <c r="F727" s="394"/>
      <c r="G727" s="341" t="str">
        <f t="array" ref="G727">IF(C727="","",XLOOKUP(C727,'Master Data'!K:K,'Master Data'!N:N,"Input in Master Data",0,1))</f>
        <v/>
      </c>
      <c r="H727" s="341" t="str">
        <f t="array" ref="H727">IF(C727="","",XLOOKUP(C727,'Master Data'!K:K,'Master Data'!O:O,"Input in Master Data",0,1))</f>
        <v/>
      </c>
      <c r="I727" s="341" t="str">
        <f t="array" ref="I727">if(U727="","",XLOOKUP(U727,Master[Company],Master[Blow],"Unknown",0,1))</f>
        <v/>
      </c>
      <c r="J727" s="341" t="str">
        <f t="array" ref="J727">if(U727="","",XLOOKUP(U727,Master[Company],Master[Pigging],"Unknown",0,1))</f>
        <v/>
      </c>
      <c r="K727" s="341" t="str">
        <f t="array" ref="K727">if(U727="","",XLOOKUP(U727,Master[Company],Master[Load Method],"Unknown",0,1))</f>
        <v/>
      </c>
      <c r="L727" s="341" t="str">
        <f t="array" ref="L727">if(U727="","",XLOOKUP(U727,Master[Company],Master[Line Distance],"Unknown",0,1))</f>
        <v/>
      </c>
      <c r="M727" s="394"/>
      <c r="N727" s="341"/>
      <c r="O727" s="341"/>
      <c r="P727" s="341" t="str">
        <f t="array" ref="P727">if(U727="","",XLOOKUP(U727,Master[Company],Master[Terms],"NA",0,1))</f>
        <v/>
      </c>
      <c r="Q727" s="341" t="str">
        <f t="shared" si="14"/>
        <v/>
      </c>
      <c r="R727" s="341" t="str">
        <f t="array" ref="R727">if(U727="","",XLOOKUP(U727,Master[Company],Master[Group],"NA",0,1))</f>
        <v/>
      </c>
      <c r="S727" s="341" t="str">
        <f t="array" ref="S727">if(U727="","",XLOOKUP(U727,Master[Company],Master[Loading Location],"NA",0,1))</f>
        <v/>
      </c>
      <c r="T727" s="341" t="str">
        <f t="array" ref="T727">if(U727="","",XLOOKUP(U727,Master[Company],Master[Acronym],"NA",0,1))</f>
        <v/>
      </c>
      <c r="U727" s="341"/>
      <c r="V727" s="342"/>
      <c r="W727" s="342"/>
      <c r="X727" s="341"/>
      <c r="Y727" s="341" t="str">
        <f t="shared" si="11"/>
        <v/>
      </c>
      <c r="Z727" s="341"/>
      <c r="AA727" s="341"/>
      <c r="AB727" s="341"/>
      <c r="AC727" s="401"/>
      <c r="AD727" s="563"/>
      <c r="AE727" s="564"/>
      <c r="AF727" s="564"/>
      <c r="AG727" s="564"/>
      <c r="AH727" s="564"/>
      <c r="AI727" s="564"/>
      <c r="AJ727" s="564"/>
      <c r="AK727" s="565"/>
      <c r="AL727" s="564"/>
      <c r="AM727" s="564"/>
      <c r="AN727" s="564"/>
      <c r="AO727" s="564"/>
      <c r="AP727" s="564"/>
      <c r="AQ727" s="564"/>
      <c r="AR727" s="564"/>
      <c r="AS727" s="564"/>
      <c r="AT727" s="394"/>
      <c r="AU727" s="306"/>
      <c r="AV727" s="306"/>
      <c r="AW727" s="394"/>
      <c r="AX727" s="401"/>
      <c r="AY727" s="341"/>
      <c r="AZ727" s="341"/>
      <c r="BA727" s="341"/>
      <c r="BB727" s="341"/>
      <c r="BC727" s="393"/>
      <c r="BD727" s="341"/>
      <c r="BE727" s="341"/>
      <c r="BF727" s="341"/>
      <c r="BG727" s="402"/>
      <c r="BH727" s="403"/>
      <c r="BI727" s="405"/>
      <c r="BJ727" s="405"/>
      <c r="BK727" s="405"/>
      <c r="BL727" s="405"/>
      <c r="BM727" s="514"/>
    </row>
    <row r="728" ht="18.75" customHeight="1">
      <c r="A728" s="336" t="str">
        <f t="shared" si="12"/>
        <v/>
      </c>
      <c r="B728" s="506"/>
      <c r="C728" s="559"/>
      <c r="D728" s="560" t="str">
        <f t="shared" si="13"/>
        <v/>
      </c>
      <c r="E728" s="401"/>
      <c r="F728" s="394"/>
      <c r="G728" s="341" t="str">
        <f t="array" ref="G728">IF(C728="","",XLOOKUP(C728,'Master Data'!K:K,'Master Data'!N:N,"Input in Master Data",0,1))</f>
        <v/>
      </c>
      <c r="H728" s="341" t="str">
        <f t="array" ref="H728">IF(C728="","",XLOOKUP(C728,'Master Data'!K:K,'Master Data'!O:O,"Input in Master Data",0,1))</f>
        <v/>
      </c>
      <c r="I728" s="341" t="str">
        <f t="array" ref="I728">if(U728="","",XLOOKUP(U728,Master[Company],Master[Blow],"Unknown",0,1))</f>
        <v/>
      </c>
      <c r="J728" s="341" t="str">
        <f t="array" ref="J728">if(U728="","",XLOOKUP(U728,Master[Company],Master[Pigging],"Unknown",0,1))</f>
        <v/>
      </c>
      <c r="K728" s="341" t="str">
        <f t="array" ref="K728">if(U728="","",XLOOKUP(U728,Master[Company],Master[Load Method],"Unknown",0,1))</f>
        <v/>
      </c>
      <c r="L728" s="341" t="str">
        <f t="array" ref="L728">if(U728="","",XLOOKUP(U728,Master[Company],Master[Line Distance],"Unknown",0,1))</f>
        <v/>
      </c>
      <c r="M728" s="394"/>
      <c r="N728" s="341"/>
      <c r="O728" s="341"/>
      <c r="P728" s="341" t="str">
        <f t="array" ref="P728">if(U728="","",XLOOKUP(U728,Master[Company],Master[Terms],"NA",0,1))</f>
        <v/>
      </c>
      <c r="Q728" s="341" t="str">
        <f t="shared" si="14"/>
        <v/>
      </c>
      <c r="R728" s="341" t="str">
        <f t="array" ref="R728">if(U728="","",XLOOKUP(U728,Master[Company],Master[Group],"NA",0,1))</f>
        <v/>
      </c>
      <c r="S728" s="341" t="str">
        <f t="array" ref="S728">if(U728="","",XLOOKUP(U728,Master[Company],Master[Loading Location],"NA",0,1))</f>
        <v/>
      </c>
      <c r="T728" s="341" t="str">
        <f t="array" ref="T728">if(U728="","",XLOOKUP(U728,Master[Company],Master[Acronym],"NA",0,1))</f>
        <v/>
      </c>
      <c r="U728" s="341"/>
      <c r="V728" s="342"/>
      <c r="W728" s="342"/>
      <c r="X728" s="341"/>
      <c r="Y728" s="341" t="str">
        <f t="shared" si="11"/>
        <v/>
      </c>
      <c r="Z728" s="341"/>
      <c r="AA728" s="341"/>
      <c r="AB728" s="341"/>
      <c r="AC728" s="401"/>
      <c r="AD728" s="563"/>
      <c r="AE728" s="564"/>
      <c r="AF728" s="564"/>
      <c r="AG728" s="564"/>
      <c r="AH728" s="564"/>
      <c r="AI728" s="564"/>
      <c r="AJ728" s="564"/>
      <c r="AK728" s="565"/>
      <c r="AL728" s="564"/>
      <c r="AM728" s="564"/>
      <c r="AN728" s="564"/>
      <c r="AO728" s="564"/>
      <c r="AP728" s="564"/>
      <c r="AQ728" s="564"/>
      <c r="AR728" s="564"/>
      <c r="AS728" s="564"/>
      <c r="AT728" s="394"/>
      <c r="AU728" s="306"/>
      <c r="AV728" s="306"/>
      <c r="AW728" s="394"/>
      <c r="AX728" s="401"/>
      <c r="AY728" s="341"/>
      <c r="AZ728" s="341"/>
      <c r="BA728" s="341"/>
      <c r="BB728" s="341"/>
      <c r="BC728" s="393"/>
      <c r="BD728" s="341"/>
      <c r="BE728" s="341"/>
      <c r="BF728" s="341"/>
      <c r="BG728" s="402"/>
      <c r="BH728" s="403"/>
      <c r="BI728" s="405"/>
      <c r="BJ728" s="405"/>
      <c r="BK728" s="405"/>
      <c r="BL728" s="405"/>
      <c r="BM728" s="514"/>
    </row>
    <row r="729" ht="18.75" customHeight="1">
      <c r="A729" s="336" t="str">
        <f t="shared" si="12"/>
        <v/>
      </c>
      <c r="B729" s="506"/>
      <c r="C729" s="559"/>
      <c r="D729" s="560" t="str">
        <f t="shared" si="13"/>
        <v/>
      </c>
      <c r="E729" s="401"/>
      <c r="F729" s="394"/>
      <c r="G729" s="341" t="str">
        <f t="array" ref="G729">IF(C729="","",XLOOKUP(C729,'Master Data'!K:K,'Master Data'!N:N,"Input in Master Data",0,1))</f>
        <v/>
      </c>
      <c r="H729" s="341" t="str">
        <f t="array" ref="H729">IF(C729="","",XLOOKUP(C729,'Master Data'!K:K,'Master Data'!O:O,"Input in Master Data",0,1))</f>
        <v/>
      </c>
      <c r="I729" s="341" t="str">
        <f t="array" ref="I729">if(U729="","",XLOOKUP(U729,Master[Company],Master[Blow],"Unknown",0,1))</f>
        <v/>
      </c>
      <c r="J729" s="341" t="str">
        <f t="array" ref="J729">if(U729="","",XLOOKUP(U729,Master[Company],Master[Pigging],"Unknown",0,1))</f>
        <v/>
      </c>
      <c r="K729" s="341" t="str">
        <f t="array" ref="K729">if(U729="","",XLOOKUP(U729,Master[Company],Master[Load Method],"Unknown",0,1))</f>
        <v/>
      </c>
      <c r="L729" s="341" t="str">
        <f t="array" ref="L729">if(U729="","",XLOOKUP(U729,Master[Company],Master[Line Distance],"Unknown",0,1))</f>
        <v/>
      </c>
      <c r="M729" s="394"/>
      <c r="N729" s="341"/>
      <c r="O729" s="341"/>
      <c r="P729" s="341" t="str">
        <f t="array" ref="P729">if(U729="","",XLOOKUP(U729,Master[Company],Master[Terms],"NA",0,1))</f>
        <v/>
      </c>
      <c r="Q729" s="341" t="str">
        <f t="shared" si="14"/>
        <v/>
      </c>
      <c r="R729" s="341" t="str">
        <f t="array" ref="R729">if(U729="","",XLOOKUP(U729,Master[Company],Master[Group],"NA",0,1))</f>
        <v/>
      </c>
      <c r="S729" s="341" t="str">
        <f t="array" ref="S729">if(U729="","",XLOOKUP(U729,Master[Company],Master[Loading Location],"NA",0,1))</f>
        <v/>
      </c>
      <c r="T729" s="341" t="str">
        <f t="array" ref="T729">if(U729="","",XLOOKUP(U729,Master[Company],Master[Acronym],"NA",0,1))</f>
        <v/>
      </c>
      <c r="U729" s="341"/>
      <c r="V729" s="342"/>
      <c r="W729" s="342"/>
      <c r="X729" s="341"/>
      <c r="Y729" s="341" t="str">
        <f t="shared" si="11"/>
        <v/>
      </c>
      <c r="Z729" s="341"/>
      <c r="AA729" s="341"/>
      <c r="AB729" s="341"/>
      <c r="AC729" s="401"/>
      <c r="AD729" s="563"/>
      <c r="AE729" s="564"/>
      <c r="AF729" s="564"/>
      <c r="AG729" s="564"/>
      <c r="AH729" s="564"/>
      <c r="AI729" s="564"/>
      <c r="AJ729" s="564"/>
      <c r="AK729" s="565"/>
      <c r="AL729" s="564"/>
      <c r="AM729" s="564"/>
      <c r="AN729" s="564"/>
      <c r="AO729" s="564"/>
      <c r="AP729" s="564"/>
      <c r="AQ729" s="564"/>
      <c r="AR729" s="564"/>
      <c r="AS729" s="564"/>
      <c r="AT729" s="394"/>
      <c r="AU729" s="306"/>
      <c r="AV729" s="306"/>
      <c r="AW729" s="394"/>
      <c r="AX729" s="401"/>
      <c r="AY729" s="341"/>
      <c r="AZ729" s="341"/>
      <c r="BA729" s="341"/>
      <c r="BB729" s="341"/>
      <c r="BC729" s="393"/>
      <c r="BD729" s="341"/>
      <c r="BE729" s="341"/>
      <c r="BF729" s="341"/>
      <c r="BG729" s="402"/>
      <c r="BH729" s="403"/>
      <c r="BI729" s="405"/>
      <c r="BJ729" s="405"/>
      <c r="BK729" s="405"/>
      <c r="BL729" s="405"/>
      <c r="BM729" s="514"/>
    </row>
    <row r="730" ht="18.75" customHeight="1">
      <c r="A730" s="336" t="str">
        <f t="shared" si="12"/>
        <v/>
      </c>
      <c r="B730" s="506"/>
      <c r="C730" s="559"/>
      <c r="D730" s="560" t="str">
        <f t="shared" si="13"/>
        <v/>
      </c>
      <c r="E730" s="401"/>
      <c r="F730" s="394"/>
      <c r="G730" s="341" t="str">
        <f t="array" ref="G730">IF(C730="","",XLOOKUP(C730,'Master Data'!K:K,'Master Data'!N:N,"Input in Master Data",0,1))</f>
        <v/>
      </c>
      <c r="H730" s="341" t="str">
        <f t="array" ref="H730">IF(C730="","",XLOOKUP(C730,'Master Data'!K:K,'Master Data'!O:O,"Input in Master Data",0,1))</f>
        <v/>
      </c>
      <c r="I730" s="341" t="str">
        <f t="array" ref="I730">if(U730="","",XLOOKUP(U730,Master[Company],Master[Blow],"Unknown",0,1))</f>
        <v/>
      </c>
      <c r="J730" s="341" t="str">
        <f t="array" ref="J730">if(U730="","",XLOOKUP(U730,Master[Company],Master[Pigging],"Unknown",0,1))</f>
        <v/>
      </c>
      <c r="K730" s="341" t="str">
        <f t="array" ref="K730">if(U730="","",XLOOKUP(U730,Master[Company],Master[Load Method],"Unknown",0,1))</f>
        <v/>
      </c>
      <c r="L730" s="341" t="str">
        <f t="array" ref="L730">if(U730="","",XLOOKUP(U730,Master[Company],Master[Line Distance],"Unknown",0,1))</f>
        <v/>
      </c>
      <c r="M730" s="394"/>
      <c r="N730" s="341"/>
      <c r="O730" s="341"/>
      <c r="P730" s="341" t="str">
        <f t="array" ref="P730">if(U730="","",XLOOKUP(U730,Master[Company],Master[Terms],"NA",0,1))</f>
        <v/>
      </c>
      <c r="Q730" s="341" t="str">
        <f t="shared" si="14"/>
        <v/>
      </c>
      <c r="R730" s="341" t="str">
        <f t="array" ref="R730">if(U730="","",XLOOKUP(U730,Master[Company],Master[Group],"NA",0,1))</f>
        <v/>
      </c>
      <c r="S730" s="341" t="str">
        <f t="array" ref="S730">if(U730="","",XLOOKUP(U730,Master[Company],Master[Loading Location],"NA",0,1))</f>
        <v/>
      </c>
      <c r="T730" s="341" t="str">
        <f t="array" ref="T730">if(U730="","",XLOOKUP(U730,Master[Company],Master[Acronym],"NA",0,1))</f>
        <v/>
      </c>
      <c r="U730" s="341"/>
      <c r="V730" s="342"/>
      <c r="W730" s="342"/>
      <c r="X730" s="341"/>
      <c r="Y730" s="341" t="str">
        <f t="shared" si="11"/>
        <v/>
      </c>
      <c r="Z730" s="341"/>
      <c r="AA730" s="341"/>
      <c r="AB730" s="341"/>
      <c r="AC730" s="401"/>
      <c r="AD730" s="563"/>
      <c r="AE730" s="564"/>
      <c r="AF730" s="564"/>
      <c r="AG730" s="564"/>
      <c r="AH730" s="564"/>
      <c r="AI730" s="564"/>
      <c r="AJ730" s="564"/>
      <c r="AK730" s="565"/>
      <c r="AL730" s="564"/>
      <c r="AM730" s="564"/>
      <c r="AN730" s="564"/>
      <c r="AO730" s="564"/>
      <c r="AP730" s="564"/>
      <c r="AQ730" s="564"/>
      <c r="AR730" s="564"/>
      <c r="AS730" s="564"/>
      <c r="AT730" s="394"/>
      <c r="AU730" s="306"/>
      <c r="AV730" s="306"/>
      <c r="AW730" s="394"/>
      <c r="AX730" s="401"/>
      <c r="AY730" s="341"/>
      <c r="AZ730" s="341"/>
      <c r="BA730" s="341"/>
      <c r="BB730" s="341"/>
      <c r="BC730" s="393"/>
      <c r="BD730" s="341"/>
      <c r="BE730" s="341"/>
      <c r="BF730" s="341"/>
      <c r="BG730" s="402"/>
      <c r="BH730" s="403"/>
      <c r="BI730" s="405"/>
      <c r="BJ730" s="405"/>
      <c r="BK730" s="405"/>
      <c r="BL730" s="405"/>
      <c r="BM730" s="514"/>
    </row>
    <row r="731" ht="18.75" customHeight="1">
      <c r="A731" s="336" t="str">
        <f t="shared" si="12"/>
        <v/>
      </c>
      <c r="B731" s="506"/>
      <c r="C731" s="559"/>
      <c r="D731" s="560" t="str">
        <f t="shared" si="13"/>
        <v/>
      </c>
      <c r="E731" s="401"/>
      <c r="F731" s="394"/>
      <c r="G731" s="341" t="str">
        <f t="array" ref="G731">IF(C731="","",XLOOKUP(C731,'Master Data'!K:K,'Master Data'!N:N,"Input in Master Data",0,1))</f>
        <v/>
      </c>
      <c r="H731" s="341" t="str">
        <f t="array" ref="H731">IF(C731="","",XLOOKUP(C731,'Master Data'!K:K,'Master Data'!O:O,"Input in Master Data",0,1))</f>
        <v/>
      </c>
      <c r="I731" s="341" t="str">
        <f t="array" ref="I731">if(U731="","",XLOOKUP(U731,Master[Company],Master[Blow],"Unknown",0,1))</f>
        <v/>
      </c>
      <c r="J731" s="341" t="str">
        <f t="array" ref="J731">if(U731="","",XLOOKUP(U731,Master[Company],Master[Pigging],"Unknown",0,1))</f>
        <v/>
      </c>
      <c r="K731" s="341" t="str">
        <f t="array" ref="K731">if(U731="","",XLOOKUP(U731,Master[Company],Master[Load Method],"Unknown",0,1))</f>
        <v/>
      </c>
      <c r="L731" s="341" t="str">
        <f t="array" ref="L731">if(U731="","",XLOOKUP(U731,Master[Company],Master[Line Distance],"Unknown",0,1))</f>
        <v/>
      </c>
      <c r="M731" s="394"/>
      <c r="N731" s="341"/>
      <c r="O731" s="341"/>
      <c r="P731" s="341" t="str">
        <f t="array" ref="P731">if(U731="","",XLOOKUP(U731,Master[Company],Master[Terms],"NA",0,1))</f>
        <v/>
      </c>
      <c r="Q731" s="341" t="str">
        <f t="shared" si="14"/>
        <v/>
      </c>
      <c r="R731" s="341" t="str">
        <f t="array" ref="R731">if(U731="","",XLOOKUP(U731,Master[Company],Master[Group],"NA",0,1))</f>
        <v/>
      </c>
      <c r="S731" s="341" t="str">
        <f t="array" ref="S731">if(U731="","",XLOOKUP(U731,Master[Company],Master[Loading Location],"NA",0,1))</f>
        <v/>
      </c>
      <c r="T731" s="341" t="str">
        <f t="array" ref="T731">if(U731="","",XLOOKUP(U731,Master[Company],Master[Acronym],"NA",0,1))</f>
        <v/>
      </c>
      <c r="U731" s="341"/>
      <c r="V731" s="342"/>
      <c r="W731" s="342"/>
      <c r="X731" s="341"/>
      <c r="Y731" s="341" t="str">
        <f t="shared" si="11"/>
        <v/>
      </c>
      <c r="Z731" s="341"/>
      <c r="AA731" s="341"/>
      <c r="AB731" s="341"/>
      <c r="AC731" s="401"/>
      <c r="AD731" s="563"/>
      <c r="AE731" s="564"/>
      <c r="AF731" s="564"/>
      <c r="AG731" s="564"/>
      <c r="AH731" s="564"/>
      <c r="AI731" s="564"/>
      <c r="AJ731" s="564"/>
      <c r="AK731" s="565"/>
      <c r="AL731" s="564"/>
      <c r="AM731" s="564"/>
      <c r="AN731" s="564"/>
      <c r="AO731" s="564"/>
      <c r="AP731" s="564"/>
      <c r="AQ731" s="564"/>
      <c r="AR731" s="564"/>
      <c r="AS731" s="564"/>
      <c r="AT731" s="394"/>
      <c r="AU731" s="306"/>
      <c r="AV731" s="306"/>
      <c r="AW731" s="394"/>
      <c r="AX731" s="401"/>
      <c r="AY731" s="341"/>
      <c r="AZ731" s="341"/>
      <c r="BA731" s="341"/>
      <c r="BB731" s="341"/>
      <c r="BC731" s="393"/>
      <c r="BD731" s="341"/>
      <c r="BE731" s="341"/>
      <c r="BF731" s="341"/>
      <c r="BG731" s="402"/>
      <c r="BH731" s="403"/>
      <c r="BI731" s="405"/>
      <c r="BJ731" s="405"/>
      <c r="BK731" s="405"/>
      <c r="BL731" s="405"/>
      <c r="BM731" s="514"/>
    </row>
    <row r="732" ht="18.75" customHeight="1">
      <c r="A732" s="336" t="str">
        <f t="shared" si="12"/>
        <v/>
      </c>
      <c r="B732" s="506"/>
      <c r="C732" s="559"/>
      <c r="D732" s="560" t="str">
        <f t="shared" si="13"/>
        <v/>
      </c>
      <c r="E732" s="401"/>
      <c r="F732" s="394"/>
      <c r="G732" s="341" t="str">
        <f t="array" ref="G732">IF(C732="","",XLOOKUP(C732,'Master Data'!K:K,'Master Data'!N:N,"Input in Master Data",0,1))</f>
        <v/>
      </c>
      <c r="H732" s="341" t="str">
        <f t="array" ref="H732">IF(C732="","",XLOOKUP(C732,'Master Data'!K:K,'Master Data'!O:O,"Input in Master Data",0,1))</f>
        <v/>
      </c>
      <c r="I732" s="341" t="str">
        <f t="array" ref="I732">if(U732="","",XLOOKUP(U732,Master[Company],Master[Blow],"Unknown",0,1))</f>
        <v/>
      </c>
      <c r="J732" s="341" t="str">
        <f t="array" ref="J732">if(U732="","",XLOOKUP(U732,Master[Company],Master[Pigging],"Unknown",0,1))</f>
        <v/>
      </c>
      <c r="K732" s="341" t="str">
        <f t="array" ref="K732">if(U732="","",XLOOKUP(U732,Master[Company],Master[Load Method],"Unknown",0,1))</f>
        <v/>
      </c>
      <c r="L732" s="341" t="str">
        <f t="array" ref="L732">if(U732="","",XLOOKUP(U732,Master[Company],Master[Line Distance],"Unknown",0,1))</f>
        <v/>
      </c>
      <c r="M732" s="394"/>
      <c r="N732" s="341"/>
      <c r="O732" s="341"/>
      <c r="P732" s="341" t="str">
        <f t="array" ref="P732">if(U732="","",XLOOKUP(U732,Master[Company],Master[Terms],"NA",0,1))</f>
        <v/>
      </c>
      <c r="Q732" s="341" t="str">
        <f t="shared" si="14"/>
        <v/>
      </c>
      <c r="R732" s="341" t="str">
        <f t="array" ref="R732">if(U732="","",XLOOKUP(U732,Master[Company],Master[Group],"NA",0,1))</f>
        <v/>
      </c>
      <c r="S732" s="341" t="str">
        <f t="array" ref="S732">if(U732="","",XLOOKUP(U732,Master[Company],Master[Loading Location],"NA",0,1))</f>
        <v/>
      </c>
      <c r="T732" s="341" t="str">
        <f t="array" ref="T732">if(U732="","",XLOOKUP(U732,Master[Company],Master[Acronym],"NA",0,1))</f>
        <v/>
      </c>
      <c r="U732" s="341"/>
      <c r="V732" s="342"/>
      <c r="W732" s="342"/>
      <c r="X732" s="341"/>
      <c r="Y732" s="341" t="str">
        <f t="shared" si="11"/>
        <v/>
      </c>
      <c r="Z732" s="341"/>
      <c r="AA732" s="341"/>
      <c r="AB732" s="341"/>
      <c r="AC732" s="401"/>
      <c r="AD732" s="563"/>
      <c r="AE732" s="564"/>
      <c r="AF732" s="564"/>
      <c r="AG732" s="564"/>
      <c r="AH732" s="564"/>
      <c r="AI732" s="564"/>
      <c r="AJ732" s="564"/>
      <c r="AK732" s="565"/>
      <c r="AL732" s="564"/>
      <c r="AM732" s="564"/>
      <c r="AN732" s="564"/>
      <c r="AO732" s="564"/>
      <c r="AP732" s="564"/>
      <c r="AQ732" s="564"/>
      <c r="AR732" s="564"/>
      <c r="AS732" s="564"/>
      <c r="AT732" s="394"/>
      <c r="AU732" s="306"/>
      <c r="AV732" s="306"/>
      <c r="AW732" s="394"/>
      <c r="AX732" s="401"/>
      <c r="AY732" s="341"/>
      <c r="AZ732" s="341"/>
      <c r="BA732" s="341"/>
      <c r="BB732" s="341"/>
      <c r="BC732" s="393"/>
      <c r="BD732" s="341"/>
      <c r="BE732" s="341"/>
      <c r="BF732" s="341"/>
      <c r="BG732" s="402"/>
      <c r="BH732" s="403"/>
      <c r="BI732" s="405"/>
      <c r="BJ732" s="405"/>
      <c r="BK732" s="405"/>
      <c r="BL732" s="405"/>
      <c r="BM732" s="514"/>
    </row>
    <row r="733" ht="18.75" customHeight="1">
      <c r="A733" s="336" t="str">
        <f t="shared" si="12"/>
        <v/>
      </c>
      <c r="B733" s="506"/>
      <c r="C733" s="559"/>
      <c r="D733" s="560" t="str">
        <f t="shared" si="13"/>
        <v/>
      </c>
      <c r="E733" s="401"/>
      <c r="F733" s="394"/>
      <c r="G733" s="341" t="str">
        <f t="array" ref="G733">IF(C733="","",XLOOKUP(C733,'Master Data'!K:K,'Master Data'!N:N,"Input in Master Data",0,1))</f>
        <v/>
      </c>
      <c r="H733" s="341" t="str">
        <f t="array" ref="H733">IF(C733="","",XLOOKUP(C733,'Master Data'!K:K,'Master Data'!O:O,"Input in Master Data",0,1))</f>
        <v/>
      </c>
      <c r="I733" s="341" t="str">
        <f t="array" ref="I733">if(U733="","",XLOOKUP(U733,Master[Company],Master[Blow],"Unknown",0,1))</f>
        <v/>
      </c>
      <c r="J733" s="341" t="str">
        <f t="array" ref="J733">if(U733="","",XLOOKUP(U733,Master[Company],Master[Pigging],"Unknown",0,1))</f>
        <v/>
      </c>
      <c r="K733" s="341" t="str">
        <f t="array" ref="K733">if(U733="","",XLOOKUP(U733,Master[Company],Master[Load Method],"Unknown",0,1))</f>
        <v/>
      </c>
      <c r="L733" s="341" t="str">
        <f t="array" ref="L733">if(U733="","",XLOOKUP(U733,Master[Company],Master[Line Distance],"Unknown",0,1))</f>
        <v/>
      </c>
      <c r="M733" s="394"/>
      <c r="N733" s="341"/>
      <c r="O733" s="341"/>
      <c r="P733" s="341" t="str">
        <f t="array" ref="P733">if(U733="","",XLOOKUP(U733,Master[Company],Master[Terms],"NA",0,1))</f>
        <v/>
      </c>
      <c r="Q733" s="341" t="str">
        <f t="shared" si="14"/>
        <v/>
      </c>
      <c r="R733" s="341" t="str">
        <f t="array" ref="R733">if(U733="","",XLOOKUP(U733,Master[Company],Master[Group],"NA",0,1))</f>
        <v/>
      </c>
      <c r="S733" s="341" t="str">
        <f t="array" ref="S733">if(U733="","",XLOOKUP(U733,Master[Company],Master[Loading Location],"NA",0,1))</f>
        <v/>
      </c>
      <c r="T733" s="341" t="str">
        <f t="array" ref="T733">if(U733="","",XLOOKUP(U733,Master[Company],Master[Acronym],"NA",0,1))</f>
        <v/>
      </c>
      <c r="U733" s="341"/>
      <c r="V733" s="342"/>
      <c r="W733" s="342"/>
      <c r="X733" s="341"/>
      <c r="Y733" s="341" t="str">
        <f t="shared" si="11"/>
        <v/>
      </c>
      <c r="Z733" s="341"/>
      <c r="AA733" s="341"/>
      <c r="AB733" s="341"/>
      <c r="AC733" s="401"/>
      <c r="AD733" s="563"/>
      <c r="AE733" s="564"/>
      <c r="AF733" s="564"/>
      <c r="AG733" s="564"/>
      <c r="AH733" s="564"/>
      <c r="AI733" s="564"/>
      <c r="AJ733" s="564"/>
      <c r="AK733" s="565"/>
      <c r="AL733" s="564"/>
      <c r="AM733" s="564"/>
      <c r="AN733" s="564"/>
      <c r="AO733" s="564"/>
      <c r="AP733" s="564"/>
      <c r="AQ733" s="564"/>
      <c r="AR733" s="564"/>
      <c r="AS733" s="564"/>
      <c r="AT733" s="394"/>
      <c r="AU733" s="306"/>
      <c r="AV733" s="306"/>
      <c r="AW733" s="394"/>
      <c r="AX733" s="401"/>
      <c r="AY733" s="341"/>
      <c r="AZ733" s="341"/>
      <c r="BA733" s="341"/>
      <c r="BB733" s="341"/>
      <c r="BC733" s="393"/>
      <c r="BD733" s="341"/>
      <c r="BE733" s="341"/>
      <c r="BF733" s="341"/>
      <c r="BG733" s="402"/>
      <c r="BH733" s="403"/>
      <c r="BI733" s="405"/>
      <c r="BJ733" s="405"/>
      <c r="BK733" s="405"/>
      <c r="BL733" s="405"/>
      <c r="BM733" s="514"/>
    </row>
    <row r="734" ht="18.75" customHeight="1">
      <c r="A734" s="336" t="str">
        <f t="shared" si="12"/>
        <v/>
      </c>
      <c r="B734" s="506"/>
      <c r="C734" s="559"/>
      <c r="D734" s="560" t="str">
        <f t="shared" si="13"/>
        <v/>
      </c>
      <c r="E734" s="401"/>
      <c r="F734" s="394"/>
      <c r="G734" s="341" t="str">
        <f t="array" ref="G734">IF(C734="","",XLOOKUP(C734,'Master Data'!K:K,'Master Data'!N:N,"Input in Master Data",0,1))</f>
        <v/>
      </c>
      <c r="H734" s="341" t="str">
        <f t="array" ref="H734">IF(C734="","",XLOOKUP(C734,'Master Data'!K:K,'Master Data'!O:O,"Input in Master Data",0,1))</f>
        <v/>
      </c>
      <c r="I734" s="341" t="str">
        <f t="array" ref="I734">if(U734="","",XLOOKUP(U734,Master[Company],Master[Blow],"Unknown",0,1))</f>
        <v/>
      </c>
      <c r="J734" s="341" t="str">
        <f t="array" ref="J734">if(U734="","",XLOOKUP(U734,Master[Company],Master[Pigging],"Unknown",0,1))</f>
        <v/>
      </c>
      <c r="K734" s="341" t="str">
        <f t="array" ref="K734">if(U734="","",XLOOKUP(U734,Master[Company],Master[Load Method],"Unknown",0,1))</f>
        <v/>
      </c>
      <c r="L734" s="341" t="str">
        <f t="array" ref="L734">if(U734="","",XLOOKUP(U734,Master[Company],Master[Line Distance],"Unknown",0,1))</f>
        <v/>
      </c>
      <c r="M734" s="394"/>
      <c r="N734" s="341"/>
      <c r="O734" s="341"/>
      <c r="P734" s="341" t="str">
        <f t="array" ref="P734">if(U734="","",XLOOKUP(U734,Master[Company],Master[Terms],"NA",0,1))</f>
        <v/>
      </c>
      <c r="Q734" s="341" t="str">
        <f t="shared" si="14"/>
        <v/>
      </c>
      <c r="R734" s="341" t="str">
        <f t="array" ref="R734">if(U734="","",XLOOKUP(U734,Master[Company],Master[Group],"NA",0,1))</f>
        <v/>
      </c>
      <c r="S734" s="341" t="str">
        <f t="array" ref="S734">if(U734="","",XLOOKUP(U734,Master[Company],Master[Loading Location],"NA",0,1))</f>
        <v/>
      </c>
      <c r="T734" s="341" t="str">
        <f t="array" ref="T734">if(U734="","",XLOOKUP(U734,Master[Company],Master[Acronym],"NA",0,1))</f>
        <v/>
      </c>
      <c r="U734" s="341"/>
      <c r="V734" s="342"/>
      <c r="W734" s="342"/>
      <c r="X734" s="341"/>
      <c r="Y734" s="341" t="str">
        <f t="shared" si="11"/>
        <v/>
      </c>
      <c r="Z734" s="341"/>
      <c r="AA734" s="341"/>
      <c r="AB734" s="341"/>
      <c r="AC734" s="401"/>
      <c r="AD734" s="563"/>
      <c r="AE734" s="564"/>
      <c r="AF734" s="564"/>
      <c r="AG734" s="564"/>
      <c r="AH734" s="564"/>
      <c r="AI734" s="564"/>
      <c r="AJ734" s="564"/>
      <c r="AK734" s="565"/>
      <c r="AL734" s="564"/>
      <c r="AM734" s="564"/>
      <c r="AN734" s="564"/>
      <c r="AO734" s="564"/>
      <c r="AP734" s="564"/>
      <c r="AQ734" s="564"/>
      <c r="AR734" s="564"/>
      <c r="AS734" s="564"/>
      <c r="AT734" s="394"/>
      <c r="AU734" s="306"/>
      <c r="AV734" s="306"/>
      <c r="AW734" s="394"/>
      <c r="AX734" s="401"/>
      <c r="AY734" s="341"/>
      <c r="AZ734" s="341"/>
      <c r="BA734" s="341"/>
      <c r="BB734" s="341"/>
      <c r="BC734" s="393"/>
      <c r="BD734" s="341"/>
      <c r="BE734" s="341"/>
      <c r="BF734" s="341"/>
      <c r="BG734" s="402"/>
      <c r="BH734" s="403"/>
      <c r="BI734" s="405"/>
      <c r="BJ734" s="405"/>
      <c r="BK734" s="405"/>
      <c r="BL734" s="405"/>
      <c r="BM734" s="514"/>
    </row>
    <row r="735" ht="18.75" customHeight="1">
      <c r="A735" s="336" t="str">
        <f t="shared" si="12"/>
        <v/>
      </c>
      <c r="B735" s="506"/>
      <c r="C735" s="559"/>
      <c r="D735" s="560" t="str">
        <f t="shared" si="13"/>
        <v/>
      </c>
      <c r="E735" s="401"/>
      <c r="F735" s="394"/>
      <c r="G735" s="341" t="str">
        <f t="array" ref="G735">IF(C735="","",XLOOKUP(C735,'Master Data'!K:K,'Master Data'!N:N,"Input in Master Data",0,1))</f>
        <v/>
      </c>
      <c r="H735" s="341" t="str">
        <f t="array" ref="H735">IF(C735="","",XLOOKUP(C735,'Master Data'!K:K,'Master Data'!O:O,"Input in Master Data",0,1))</f>
        <v/>
      </c>
      <c r="I735" s="341" t="str">
        <f t="array" ref="I735">if(U735="","",XLOOKUP(U735,Master[Company],Master[Blow],"Unknown",0,1))</f>
        <v/>
      </c>
      <c r="J735" s="341" t="str">
        <f t="array" ref="J735">if(U735="","",XLOOKUP(U735,Master[Company],Master[Pigging],"Unknown",0,1))</f>
        <v/>
      </c>
      <c r="K735" s="341" t="str">
        <f t="array" ref="K735">if(U735="","",XLOOKUP(U735,Master[Company],Master[Load Method],"Unknown",0,1))</f>
        <v/>
      </c>
      <c r="L735" s="341" t="str">
        <f t="array" ref="L735">if(U735="","",XLOOKUP(U735,Master[Company],Master[Line Distance],"Unknown",0,1))</f>
        <v/>
      </c>
      <c r="M735" s="394"/>
      <c r="N735" s="341"/>
      <c r="O735" s="341"/>
      <c r="P735" s="341" t="str">
        <f t="array" ref="P735">if(U735="","",XLOOKUP(U735,Master[Company],Master[Terms],"NA",0,1))</f>
        <v/>
      </c>
      <c r="Q735" s="341" t="str">
        <f t="shared" si="14"/>
        <v/>
      </c>
      <c r="R735" s="341" t="str">
        <f t="array" ref="R735">if(U735="","",XLOOKUP(U735,Master[Company],Master[Group],"NA",0,1))</f>
        <v/>
      </c>
      <c r="S735" s="341" t="str">
        <f t="array" ref="S735">if(U735="","",XLOOKUP(U735,Master[Company],Master[Loading Location],"NA",0,1))</f>
        <v/>
      </c>
      <c r="T735" s="341" t="str">
        <f t="array" ref="T735">if(U735="","",XLOOKUP(U735,Master[Company],Master[Acronym],"NA",0,1))</f>
        <v/>
      </c>
      <c r="U735" s="341"/>
      <c r="V735" s="342"/>
      <c r="W735" s="342"/>
      <c r="X735" s="341"/>
      <c r="Y735" s="341" t="str">
        <f t="shared" si="11"/>
        <v/>
      </c>
      <c r="Z735" s="341"/>
      <c r="AA735" s="341"/>
      <c r="AB735" s="341"/>
      <c r="AC735" s="401"/>
      <c r="AD735" s="563"/>
      <c r="AE735" s="564"/>
      <c r="AF735" s="564"/>
      <c r="AG735" s="564"/>
      <c r="AH735" s="564"/>
      <c r="AI735" s="564"/>
      <c r="AJ735" s="564"/>
      <c r="AK735" s="565"/>
      <c r="AL735" s="564"/>
      <c r="AM735" s="564"/>
      <c r="AN735" s="564"/>
      <c r="AO735" s="564"/>
      <c r="AP735" s="564"/>
      <c r="AQ735" s="564"/>
      <c r="AR735" s="564"/>
      <c r="AS735" s="564"/>
      <c r="AT735" s="394"/>
      <c r="AU735" s="306"/>
      <c r="AV735" s="306"/>
      <c r="AW735" s="394"/>
      <c r="AX735" s="401"/>
      <c r="AY735" s="341"/>
      <c r="AZ735" s="341"/>
      <c r="BA735" s="341"/>
      <c r="BB735" s="341"/>
      <c r="BC735" s="393"/>
      <c r="BD735" s="341"/>
      <c r="BE735" s="341"/>
      <c r="BF735" s="341"/>
      <c r="BG735" s="402"/>
      <c r="BH735" s="403"/>
      <c r="BI735" s="405"/>
      <c r="BJ735" s="405"/>
      <c r="BK735" s="405"/>
      <c r="BL735" s="405"/>
      <c r="BM735" s="514"/>
    </row>
    <row r="736" ht="18.75" customHeight="1">
      <c r="A736" s="336" t="str">
        <f t="shared" si="12"/>
        <v/>
      </c>
      <c r="B736" s="506"/>
      <c r="C736" s="559"/>
      <c r="D736" s="560" t="str">
        <f t="shared" si="13"/>
        <v/>
      </c>
      <c r="E736" s="401"/>
      <c r="F736" s="394"/>
      <c r="G736" s="341" t="str">
        <f t="array" ref="G736">IF(C736="","",XLOOKUP(C736,'Master Data'!K:K,'Master Data'!N:N,"Input in Master Data",0,1))</f>
        <v/>
      </c>
      <c r="H736" s="341" t="str">
        <f t="array" ref="H736">IF(C736="","",XLOOKUP(C736,'Master Data'!K:K,'Master Data'!O:O,"Input in Master Data",0,1))</f>
        <v/>
      </c>
      <c r="I736" s="341" t="str">
        <f t="array" ref="I736">if(U736="","",XLOOKUP(U736,Master[Company],Master[Blow],"Unknown",0,1))</f>
        <v/>
      </c>
      <c r="J736" s="341" t="str">
        <f t="array" ref="J736">if(U736="","",XLOOKUP(U736,Master[Company],Master[Pigging],"Unknown",0,1))</f>
        <v/>
      </c>
      <c r="K736" s="341" t="str">
        <f t="array" ref="K736">if(U736="","",XLOOKUP(U736,Master[Company],Master[Load Method],"Unknown",0,1))</f>
        <v/>
      </c>
      <c r="L736" s="341" t="str">
        <f t="array" ref="L736">if(U736="","",XLOOKUP(U736,Master[Company],Master[Line Distance],"Unknown",0,1))</f>
        <v/>
      </c>
      <c r="M736" s="394"/>
      <c r="N736" s="341"/>
      <c r="O736" s="341"/>
      <c r="P736" s="341" t="str">
        <f t="array" ref="P736">if(U736="","",XLOOKUP(U736,Master[Company],Master[Terms],"NA",0,1))</f>
        <v/>
      </c>
      <c r="Q736" s="341" t="str">
        <f t="shared" si="14"/>
        <v/>
      </c>
      <c r="R736" s="341" t="str">
        <f t="array" ref="R736">if(U736="","",XLOOKUP(U736,Master[Company],Master[Group],"NA",0,1))</f>
        <v/>
      </c>
      <c r="S736" s="341" t="str">
        <f t="array" ref="S736">if(U736="","",XLOOKUP(U736,Master[Company],Master[Loading Location],"NA",0,1))</f>
        <v/>
      </c>
      <c r="T736" s="341" t="str">
        <f t="array" ref="T736">if(U736="","",XLOOKUP(U736,Master[Company],Master[Acronym],"NA",0,1))</f>
        <v/>
      </c>
      <c r="U736" s="341"/>
      <c r="V736" s="342"/>
      <c r="W736" s="342"/>
      <c r="X736" s="341"/>
      <c r="Y736" s="341" t="str">
        <f t="shared" si="11"/>
        <v/>
      </c>
      <c r="Z736" s="341"/>
      <c r="AA736" s="341"/>
      <c r="AB736" s="341"/>
      <c r="AC736" s="401"/>
      <c r="AD736" s="563"/>
      <c r="AE736" s="564"/>
      <c r="AF736" s="564"/>
      <c r="AG736" s="564"/>
      <c r="AH736" s="564"/>
      <c r="AI736" s="564"/>
      <c r="AJ736" s="564"/>
      <c r="AK736" s="565"/>
      <c r="AL736" s="564"/>
      <c r="AM736" s="564"/>
      <c r="AN736" s="564"/>
      <c r="AO736" s="564"/>
      <c r="AP736" s="564"/>
      <c r="AQ736" s="564"/>
      <c r="AR736" s="564"/>
      <c r="AS736" s="564"/>
      <c r="AT736" s="394"/>
      <c r="AU736" s="306"/>
      <c r="AV736" s="306"/>
      <c r="AW736" s="394"/>
      <c r="AX736" s="401"/>
      <c r="AY736" s="341"/>
      <c r="AZ736" s="341"/>
      <c r="BA736" s="341"/>
      <c r="BB736" s="341"/>
      <c r="BC736" s="393"/>
      <c r="BD736" s="341"/>
      <c r="BE736" s="341"/>
      <c r="BF736" s="341"/>
      <c r="BG736" s="402"/>
      <c r="BH736" s="403"/>
      <c r="BI736" s="405"/>
      <c r="BJ736" s="405"/>
      <c r="BK736" s="405"/>
      <c r="BL736" s="405"/>
      <c r="BM736" s="514"/>
    </row>
    <row r="737" ht="18.75" customHeight="1">
      <c r="A737" s="336" t="str">
        <f t="shared" si="12"/>
        <v/>
      </c>
      <c r="B737" s="506"/>
      <c r="C737" s="559"/>
      <c r="D737" s="560" t="str">
        <f t="shared" si="13"/>
        <v/>
      </c>
      <c r="E737" s="401"/>
      <c r="F737" s="394"/>
      <c r="G737" s="341" t="str">
        <f t="array" ref="G737">IF(C737="","",XLOOKUP(C737,'Master Data'!K:K,'Master Data'!N:N,"Input in Master Data",0,1))</f>
        <v/>
      </c>
      <c r="H737" s="341" t="str">
        <f t="array" ref="H737">IF(C737="","",XLOOKUP(C737,'Master Data'!K:K,'Master Data'!O:O,"Input in Master Data",0,1))</f>
        <v/>
      </c>
      <c r="I737" s="341" t="str">
        <f t="array" ref="I737">if(U737="","",XLOOKUP(U737,Master[Company],Master[Blow],"Unknown",0,1))</f>
        <v/>
      </c>
      <c r="J737" s="341" t="str">
        <f t="array" ref="J737">if(U737="","",XLOOKUP(U737,Master[Company],Master[Pigging],"Unknown",0,1))</f>
        <v/>
      </c>
      <c r="K737" s="341" t="str">
        <f t="array" ref="K737">if(U737="","",XLOOKUP(U737,Master[Company],Master[Load Method],"Unknown",0,1))</f>
        <v/>
      </c>
      <c r="L737" s="341" t="str">
        <f t="array" ref="L737">if(U737="","",XLOOKUP(U737,Master[Company],Master[Line Distance],"Unknown",0,1))</f>
        <v/>
      </c>
      <c r="M737" s="394"/>
      <c r="N737" s="341"/>
      <c r="O737" s="341"/>
      <c r="P737" s="341" t="str">
        <f t="array" ref="P737">if(U737="","",XLOOKUP(U737,Master[Company],Master[Terms],"NA",0,1))</f>
        <v/>
      </c>
      <c r="Q737" s="341" t="str">
        <f t="shared" si="14"/>
        <v/>
      </c>
      <c r="R737" s="341" t="str">
        <f t="array" ref="R737">if(U737="","",XLOOKUP(U737,Master[Company],Master[Group],"NA",0,1))</f>
        <v/>
      </c>
      <c r="S737" s="341" t="str">
        <f t="array" ref="S737">if(U737="","",XLOOKUP(U737,Master[Company],Master[Loading Location],"NA",0,1))</f>
        <v/>
      </c>
      <c r="T737" s="341" t="str">
        <f t="array" ref="T737">if(U737="","",XLOOKUP(U737,Master[Company],Master[Acronym],"NA",0,1))</f>
        <v/>
      </c>
      <c r="U737" s="341"/>
      <c r="V737" s="342"/>
      <c r="W737" s="342"/>
      <c r="X737" s="341"/>
      <c r="Y737" s="341" t="str">
        <f t="shared" si="11"/>
        <v/>
      </c>
      <c r="Z737" s="341"/>
      <c r="AA737" s="341"/>
      <c r="AB737" s="341"/>
      <c r="AC737" s="401"/>
      <c r="AD737" s="563"/>
      <c r="AE737" s="564"/>
      <c r="AF737" s="564"/>
      <c r="AG737" s="564"/>
      <c r="AH737" s="564"/>
      <c r="AI737" s="564"/>
      <c r="AJ737" s="564"/>
      <c r="AK737" s="565"/>
      <c r="AL737" s="564"/>
      <c r="AM737" s="564"/>
      <c r="AN737" s="564"/>
      <c r="AO737" s="564"/>
      <c r="AP737" s="564"/>
      <c r="AQ737" s="564"/>
      <c r="AR737" s="564"/>
      <c r="AS737" s="564"/>
      <c r="AT737" s="394"/>
      <c r="AU737" s="306"/>
      <c r="AV737" s="306"/>
      <c r="AW737" s="394"/>
      <c r="AX737" s="401"/>
      <c r="AY737" s="341"/>
      <c r="AZ737" s="341"/>
      <c r="BA737" s="341"/>
      <c r="BB737" s="341"/>
      <c r="BC737" s="393"/>
      <c r="BD737" s="341"/>
      <c r="BE737" s="341"/>
      <c r="BF737" s="341"/>
      <c r="BG737" s="402"/>
      <c r="BH737" s="403"/>
      <c r="BI737" s="405"/>
      <c r="BJ737" s="405"/>
      <c r="BK737" s="405"/>
      <c r="BL737" s="405"/>
      <c r="BM737" s="514"/>
    </row>
    <row r="738" ht="18.75" customHeight="1">
      <c r="A738" s="336" t="str">
        <f t="shared" si="12"/>
        <v/>
      </c>
      <c r="B738" s="506"/>
      <c r="C738" s="559"/>
      <c r="D738" s="560" t="str">
        <f t="shared" si="13"/>
        <v/>
      </c>
      <c r="E738" s="401"/>
      <c r="F738" s="394"/>
      <c r="G738" s="341" t="str">
        <f t="array" ref="G738">IF(C738="","",XLOOKUP(C738,'Master Data'!K:K,'Master Data'!N:N,"Input in Master Data",0,1))</f>
        <v/>
      </c>
      <c r="H738" s="341" t="str">
        <f t="array" ref="H738">IF(C738="","",XLOOKUP(C738,'Master Data'!K:K,'Master Data'!O:O,"Input in Master Data",0,1))</f>
        <v/>
      </c>
      <c r="I738" s="341" t="str">
        <f t="array" ref="I738">if(U738="","",XLOOKUP(U738,Master[Company],Master[Blow],"Unknown",0,1))</f>
        <v/>
      </c>
      <c r="J738" s="341" t="str">
        <f t="array" ref="J738">if(U738="","",XLOOKUP(U738,Master[Company],Master[Pigging],"Unknown",0,1))</f>
        <v/>
      </c>
      <c r="K738" s="341" t="str">
        <f t="array" ref="K738">if(U738="","",XLOOKUP(U738,Master[Company],Master[Load Method],"Unknown",0,1))</f>
        <v/>
      </c>
      <c r="L738" s="341" t="str">
        <f t="array" ref="L738">if(U738="","",XLOOKUP(U738,Master[Company],Master[Line Distance],"Unknown",0,1))</f>
        <v/>
      </c>
      <c r="M738" s="394"/>
      <c r="N738" s="341"/>
      <c r="O738" s="341"/>
      <c r="P738" s="341" t="str">
        <f t="array" ref="P738">if(U738="","",XLOOKUP(U738,Master[Company],Master[Terms],"NA",0,1))</f>
        <v/>
      </c>
      <c r="Q738" s="341" t="str">
        <f t="shared" si="14"/>
        <v/>
      </c>
      <c r="R738" s="341" t="str">
        <f t="array" ref="R738">if(U738="","",XLOOKUP(U738,Master[Company],Master[Group],"NA",0,1))</f>
        <v/>
      </c>
      <c r="S738" s="341" t="str">
        <f t="array" ref="S738">if(U738="","",XLOOKUP(U738,Master[Company],Master[Loading Location],"NA",0,1))</f>
        <v/>
      </c>
      <c r="T738" s="341" t="str">
        <f t="array" ref="T738">if(U738="","",XLOOKUP(U738,Master[Company],Master[Acronym],"NA",0,1))</f>
        <v/>
      </c>
      <c r="U738" s="341"/>
      <c r="V738" s="342"/>
      <c r="W738" s="342"/>
      <c r="X738" s="341"/>
      <c r="Y738" s="341" t="str">
        <f t="shared" si="11"/>
        <v/>
      </c>
      <c r="Z738" s="341"/>
      <c r="AA738" s="341"/>
      <c r="AB738" s="341"/>
      <c r="AC738" s="401"/>
      <c r="AD738" s="563"/>
      <c r="AE738" s="564"/>
      <c r="AF738" s="564"/>
      <c r="AG738" s="564"/>
      <c r="AH738" s="564"/>
      <c r="AI738" s="564"/>
      <c r="AJ738" s="564"/>
      <c r="AK738" s="565"/>
      <c r="AL738" s="564"/>
      <c r="AM738" s="564"/>
      <c r="AN738" s="564"/>
      <c r="AO738" s="564"/>
      <c r="AP738" s="564"/>
      <c r="AQ738" s="564"/>
      <c r="AR738" s="564"/>
      <c r="AS738" s="564"/>
      <c r="AT738" s="394"/>
      <c r="AU738" s="306"/>
      <c r="AV738" s="306"/>
      <c r="AW738" s="394"/>
      <c r="AX738" s="401"/>
      <c r="AY738" s="341"/>
      <c r="AZ738" s="341"/>
      <c r="BA738" s="341"/>
      <c r="BB738" s="341"/>
      <c r="BC738" s="393"/>
      <c r="BD738" s="341"/>
      <c r="BE738" s="341"/>
      <c r="BF738" s="341"/>
      <c r="BG738" s="402"/>
      <c r="BH738" s="403"/>
      <c r="BI738" s="405"/>
      <c r="BJ738" s="405"/>
      <c r="BK738" s="405"/>
      <c r="BL738" s="405"/>
      <c r="BM738" s="514"/>
    </row>
    <row r="739" ht="18.75" customHeight="1">
      <c r="A739" s="336" t="str">
        <f t="shared" si="12"/>
        <v/>
      </c>
      <c r="B739" s="506"/>
      <c r="C739" s="559"/>
      <c r="D739" s="560" t="str">
        <f t="shared" si="13"/>
        <v/>
      </c>
      <c r="E739" s="401"/>
      <c r="F739" s="394"/>
      <c r="G739" s="341" t="str">
        <f t="array" ref="G739">IF(C739="","",XLOOKUP(C739,'Master Data'!K:K,'Master Data'!N:N,"Input in Master Data",0,1))</f>
        <v/>
      </c>
      <c r="H739" s="341" t="str">
        <f t="array" ref="H739">IF(C739="","",XLOOKUP(C739,'Master Data'!K:K,'Master Data'!O:O,"Input in Master Data",0,1))</f>
        <v/>
      </c>
      <c r="I739" s="341" t="str">
        <f t="array" ref="I739">if(U739="","",XLOOKUP(U739,Master[Company],Master[Blow],"Unknown",0,1))</f>
        <v/>
      </c>
      <c r="J739" s="341" t="str">
        <f t="array" ref="J739">if(U739="","",XLOOKUP(U739,Master[Company],Master[Pigging],"Unknown",0,1))</f>
        <v/>
      </c>
      <c r="K739" s="341" t="str">
        <f t="array" ref="K739">if(U739="","",XLOOKUP(U739,Master[Company],Master[Load Method],"Unknown",0,1))</f>
        <v/>
      </c>
      <c r="L739" s="341" t="str">
        <f t="array" ref="L739">if(U739="","",XLOOKUP(U739,Master[Company],Master[Line Distance],"Unknown",0,1))</f>
        <v/>
      </c>
      <c r="M739" s="394"/>
      <c r="N739" s="341"/>
      <c r="O739" s="341"/>
      <c r="P739" s="341" t="str">
        <f t="array" ref="P739">if(U739="","",XLOOKUP(U739,Master[Company],Master[Terms],"NA",0,1))</f>
        <v/>
      </c>
      <c r="Q739" s="341" t="str">
        <f t="shared" si="14"/>
        <v/>
      </c>
      <c r="R739" s="341" t="str">
        <f t="array" ref="R739">if(U739="","",XLOOKUP(U739,Master[Company],Master[Group],"NA",0,1))</f>
        <v/>
      </c>
      <c r="S739" s="341" t="str">
        <f t="array" ref="S739">if(U739="","",XLOOKUP(U739,Master[Company],Master[Loading Location],"NA",0,1))</f>
        <v/>
      </c>
      <c r="T739" s="341" t="str">
        <f t="array" ref="T739">if(U739="","",XLOOKUP(U739,Master[Company],Master[Acronym],"NA",0,1))</f>
        <v/>
      </c>
      <c r="U739" s="341"/>
      <c r="V739" s="342"/>
      <c r="W739" s="342"/>
      <c r="X739" s="341"/>
      <c r="Y739" s="341" t="str">
        <f t="shared" si="11"/>
        <v/>
      </c>
      <c r="Z739" s="341"/>
      <c r="AA739" s="341"/>
      <c r="AB739" s="341"/>
      <c r="AC739" s="401"/>
      <c r="AD739" s="563"/>
      <c r="AE739" s="564"/>
      <c r="AF739" s="564"/>
      <c r="AG739" s="564"/>
      <c r="AH739" s="564"/>
      <c r="AI739" s="564"/>
      <c r="AJ739" s="564"/>
      <c r="AK739" s="565"/>
      <c r="AL739" s="564"/>
      <c r="AM739" s="564"/>
      <c r="AN739" s="564"/>
      <c r="AO739" s="564"/>
      <c r="AP739" s="564"/>
      <c r="AQ739" s="564"/>
      <c r="AR739" s="564"/>
      <c r="AS739" s="564"/>
      <c r="AT739" s="394"/>
      <c r="AU739" s="306"/>
      <c r="AV739" s="306"/>
      <c r="AW739" s="394"/>
      <c r="AX739" s="401"/>
      <c r="AY739" s="341"/>
      <c r="AZ739" s="341"/>
      <c r="BA739" s="341"/>
      <c r="BB739" s="341"/>
      <c r="BC739" s="393"/>
      <c r="BD739" s="341"/>
      <c r="BE739" s="341"/>
      <c r="BF739" s="341"/>
      <c r="BG739" s="402"/>
      <c r="BH739" s="403"/>
      <c r="BI739" s="405"/>
      <c r="BJ739" s="405"/>
      <c r="BK739" s="405"/>
      <c r="BL739" s="405"/>
      <c r="BM739" s="514"/>
    </row>
    <row r="740" ht="18.75" customHeight="1">
      <c r="A740" s="336" t="str">
        <f t="shared" si="12"/>
        <v/>
      </c>
      <c r="B740" s="506"/>
      <c r="C740" s="559"/>
      <c r="D740" s="560" t="str">
        <f t="shared" si="13"/>
        <v/>
      </c>
      <c r="E740" s="401"/>
      <c r="F740" s="394"/>
      <c r="G740" s="341" t="str">
        <f t="array" ref="G740">IF(C740="","",XLOOKUP(C740,'Master Data'!K:K,'Master Data'!N:N,"Input in Master Data",0,1))</f>
        <v/>
      </c>
      <c r="H740" s="341" t="str">
        <f t="array" ref="H740">IF(C740="","",XLOOKUP(C740,'Master Data'!K:K,'Master Data'!O:O,"Input in Master Data",0,1))</f>
        <v/>
      </c>
      <c r="I740" s="341" t="str">
        <f t="array" ref="I740">if(U740="","",XLOOKUP(U740,Master[Company],Master[Blow],"Unknown",0,1))</f>
        <v/>
      </c>
      <c r="J740" s="341" t="str">
        <f t="array" ref="J740">if(U740="","",XLOOKUP(U740,Master[Company],Master[Pigging],"Unknown",0,1))</f>
        <v/>
      </c>
      <c r="K740" s="341" t="str">
        <f t="array" ref="K740">if(U740="","",XLOOKUP(U740,Master[Company],Master[Load Method],"Unknown",0,1))</f>
        <v/>
      </c>
      <c r="L740" s="341" t="str">
        <f t="array" ref="L740">if(U740="","",XLOOKUP(U740,Master[Company],Master[Line Distance],"Unknown",0,1))</f>
        <v/>
      </c>
      <c r="M740" s="394"/>
      <c r="N740" s="341"/>
      <c r="O740" s="341"/>
      <c r="P740" s="341" t="str">
        <f t="array" ref="P740">if(U740="","",XLOOKUP(U740,Master[Company],Master[Terms],"NA",0,1))</f>
        <v/>
      </c>
      <c r="Q740" s="341" t="str">
        <f t="shared" si="14"/>
        <v/>
      </c>
      <c r="R740" s="341" t="str">
        <f t="array" ref="R740">if(U740="","",XLOOKUP(U740,Master[Company],Master[Group],"NA",0,1))</f>
        <v/>
      </c>
      <c r="S740" s="341" t="str">
        <f t="array" ref="S740">if(U740="","",XLOOKUP(U740,Master[Company],Master[Loading Location],"NA",0,1))</f>
        <v/>
      </c>
      <c r="T740" s="341" t="str">
        <f t="array" ref="T740">if(U740="","",XLOOKUP(U740,Master[Company],Master[Acronym],"NA",0,1))</f>
        <v/>
      </c>
      <c r="U740" s="341"/>
      <c r="V740" s="342"/>
      <c r="W740" s="342"/>
      <c r="X740" s="341"/>
      <c r="Y740" s="341" t="str">
        <f t="shared" si="11"/>
        <v/>
      </c>
      <c r="Z740" s="341"/>
      <c r="AA740" s="341"/>
      <c r="AB740" s="341"/>
      <c r="AC740" s="401"/>
      <c r="AD740" s="563"/>
      <c r="AE740" s="564"/>
      <c r="AF740" s="564"/>
      <c r="AG740" s="564"/>
      <c r="AH740" s="564"/>
      <c r="AI740" s="564"/>
      <c r="AJ740" s="564"/>
      <c r="AK740" s="565"/>
      <c r="AL740" s="564"/>
      <c r="AM740" s="564"/>
      <c r="AN740" s="564"/>
      <c r="AO740" s="564"/>
      <c r="AP740" s="564"/>
      <c r="AQ740" s="564"/>
      <c r="AR740" s="564"/>
      <c r="AS740" s="564"/>
      <c r="AT740" s="394"/>
      <c r="AU740" s="306"/>
      <c r="AV740" s="306"/>
      <c r="AW740" s="394"/>
      <c r="AX740" s="401"/>
      <c r="AY740" s="341"/>
      <c r="AZ740" s="341"/>
      <c r="BA740" s="341"/>
      <c r="BB740" s="341"/>
      <c r="BC740" s="393"/>
      <c r="BD740" s="341"/>
      <c r="BE740" s="341"/>
      <c r="BF740" s="341"/>
      <c r="BG740" s="402"/>
      <c r="BH740" s="403"/>
      <c r="BI740" s="405"/>
      <c r="BJ740" s="405"/>
      <c r="BK740" s="405"/>
      <c r="BL740" s="405"/>
      <c r="BM740" s="514"/>
    </row>
    <row r="741" ht="18.75" customHeight="1">
      <c r="A741" s="336" t="str">
        <f t="shared" si="12"/>
        <v/>
      </c>
      <c r="B741" s="506"/>
      <c r="C741" s="559"/>
      <c r="D741" s="560" t="str">
        <f t="shared" si="13"/>
        <v/>
      </c>
      <c r="E741" s="401"/>
      <c r="F741" s="394"/>
      <c r="G741" s="341" t="str">
        <f t="array" ref="G741">IF(C741="","",XLOOKUP(C741,'Master Data'!K:K,'Master Data'!N:N,"Input in Master Data",0,1))</f>
        <v/>
      </c>
      <c r="H741" s="341" t="str">
        <f t="array" ref="H741">IF(C741="","",XLOOKUP(C741,'Master Data'!K:K,'Master Data'!O:O,"Input in Master Data",0,1))</f>
        <v/>
      </c>
      <c r="I741" s="341" t="str">
        <f t="array" ref="I741">if(U741="","",XLOOKUP(U741,Master[Company],Master[Blow],"Unknown",0,1))</f>
        <v/>
      </c>
      <c r="J741" s="341" t="str">
        <f t="array" ref="J741">if(U741="","",XLOOKUP(U741,Master[Company],Master[Pigging],"Unknown",0,1))</f>
        <v/>
      </c>
      <c r="K741" s="341" t="str">
        <f t="array" ref="K741">if(U741="","",XLOOKUP(U741,Master[Company],Master[Load Method],"Unknown",0,1))</f>
        <v/>
      </c>
      <c r="L741" s="341" t="str">
        <f t="array" ref="L741">if(U741="","",XLOOKUP(U741,Master[Company],Master[Line Distance],"Unknown",0,1))</f>
        <v/>
      </c>
      <c r="M741" s="394"/>
      <c r="N741" s="341"/>
      <c r="O741" s="341"/>
      <c r="P741" s="341" t="str">
        <f t="array" ref="P741">if(U741="","",XLOOKUP(U741,Master[Company],Master[Terms],"NA",0,1))</f>
        <v/>
      </c>
      <c r="Q741" s="341" t="str">
        <f t="shared" si="14"/>
        <v/>
      </c>
      <c r="R741" s="341" t="str">
        <f t="array" ref="R741">if(U741="","",XLOOKUP(U741,Master[Company],Master[Group],"NA",0,1))</f>
        <v/>
      </c>
      <c r="S741" s="341" t="str">
        <f t="array" ref="S741">if(U741="","",XLOOKUP(U741,Master[Company],Master[Loading Location],"NA",0,1))</f>
        <v/>
      </c>
      <c r="T741" s="341" t="str">
        <f t="array" ref="T741">if(U741="","",XLOOKUP(U741,Master[Company],Master[Acronym],"NA",0,1))</f>
        <v/>
      </c>
      <c r="U741" s="341"/>
      <c r="V741" s="342"/>
      <c r="W741" s="342"/>
      <c r="X741" s="341"/>
      <c r="Y741" s="341" t="str">
        <f t="shared" si="11"/>
        <v/>
      </c>
      <c r="Z741" s="341"/>
      <c r="AA741" s="341"/>
      <c r="AB741" s="341"/>
      <c r="AC741" s="401"/>
      <c r="AD741" s="563"/>
      <c r="AE741" s="564"/>
      <c r="AF741" s="564"/>
      <c r="AG741" s="564"/>
      <c r="AH741" s="564"/>
      <c r="AI741" s="564"/>
      <c r="AJ741" s="564"/>
      <c r="AK741" s="565"/>
      <c r="AL741" s="564"/>
      <c r="AM741" s="564"/>
      <c r="AN741" s="564"/>
      <c r="AO741" s="564"/>
      <c r="AP741" s="564"/>
      <c r="AQ741" s="564"/>
      <c r="AR741" s="564"/>
      <c r="AS741" s="564"/>
      <c r="AT741" s="394"/>
      <c r="AU741" s="306"/>
      <c r="AV741" s="306"/>
      <c r="AW741" s="394"/>
      <c r="AX741" s="401"/>
      <c r="AY741" s="341"/>
      <c r="AZ741" s="341"/>
      <c r="BA741" s="341"/>
      <c r="BB741" s="341"/>
      <c r="BC741" s="393"/>
      <c r="BD741" s="341"/>
      <c r="BE741" s="341"/>
      <c r="BF741" s="341"/>
      <c r="BG741" s="402"/>
      <c r="BH741" s="403"/>
      <c r="BI741" s="405"/>
      <c r="BJ741" s="405"/>
      <c r="BK741" s="405"/>
      <c r="BL741" s="405"/>
      <c r="BM741" s="514"/>
    </row>
    <row r="742" ht="18.75" customHeight="1">
      <c r="A742" s="336" t="str">
        <f t="shared" si="12"/>
        <v/>
      </c>
      <c r="B742" s="506"/>
      <c r="C742" s="559"/>
      <c r="D742" s="560" t="str">
        <f t="shared" si="13"/>
        <v/>
      </c>
      <c r="E742" s="401"/>
      <c r="F742" s="394"/>
      <c r="G742" s="341" t="str">
        <f t="array" ref="G742">IF(C742="","",XLOOKUP(C742,'Master Data'!K:K,'Master Data'!N:N,"Input in Master Data",0,1))</f>
        <v/>
      </c>
      <c r="H742" s="341" t="str">
        <f t="array" ref="H742">IF(C742="","",XLOOKUP(C742,'Master Data'!K:K,'Master Data'!O:O,"Input in Master Data",0,1))</f>
        <v/>
      </c>
      <c r="I742" s="341" t="str">
        <f t="array" ref="I742">if(U742="","",XLOOKUP(U742,Master[Company],Master[Blow],"Unknown",0,1))</f>
        <v/>
      </c>
      <c r="J742" s="341" t="str">
        <f t="array" ref="J742">if(U742="","",XLOOKUP(U742,Master[Company],Master[Pigging],"Unknown",0,1))</f>
        <v/>
      </c>
      <c r="K742" s="341" t="str">
        <f t="array" ref="K742">if(U742="","",XLOOKUP(U742,Master[Company],Master[Load Method],"Unknown",0,1))</f>
        <v/>
      </c>
      <c r="L742" s="341" t="str">
        <f t="array" ref="L742">if(U742="","",XLOOKUP(U742,Master[Company],Master[Line Distance],"Unknown",0,1))</f>
        <v/>
      </c>
      <c r="M742" s="394"/>
      <c r="N742" s="341"/>
      <c r="O742" s="341"/>
      <c r="P742" s="341" t="str">
        <f t="array" ref="P742">if(U742="","",XLOOKUP(U742,Master[Company],Master[Terms],"NA",0,1))</f>
        <v/>
      </c>
      <c r="Q742" s="341" t="str">
        <f t="shared" si="14"/>
        <v/>
      </c>
      <c r="R742" s="341" t="str">
        <f t="array" ref="R742">if(U742="","",XLOOKUP(U742,Master[Company],Master[Group],"NA",0,1))</f>
        <v/>
      </c>
      <c r="S742" s="341" t="str">
        <f t="array" ref="S742">if(U742="","",XLOOKUP(U742,Master[Company],Master[Loading Location],"NA",0,1))</f>
        <v/>
      </c>
      <c r="T742" s="341" t="str">
        <f t="array" ref="T742">if(U742="","",XLOOKUP(U742,Master[Company],Master[Acronym],"NA",0,1))</f>
        <v/>
      </c>
      <c r="U742" s="341"/>
      <c r="V742" s="342"/>
      <c r="W742" s="342"/>
      <c r="X742" s="341"/>
      <c r="Y742" s="341" t="str">
        <f t="shared" si="11"/>
        <v/>
      </c>
      <c r="Z742" s="341"/>
      <c r="AA742" s="341"/>
      <c r="AB742" s="341"/>
      <c r="AC742" s="401"/>
      <c r="AD742" s="563"/>
      <c r="AE742" s="564"/>
      <c r="AF742" s="564"/>
      <c r="AG742" s="564"/>
      <c r="AH742" s="564"/>
      <c r="AI742" s="564"/>
      <c r="AJ742" s="564"/>
      <c r="AK742" s="565"/>
      <c r="AL742" s="564"/>
      <c r="AM742" s="564"/>
      <c r="AN742" s="564"/>
      <c r="AO742" s="564"/>
      <c r="AP742" s="564"/>
      <c r="AQ742" s="564"/>
      <c r="AR742" s="564"/>
      <c r="AS742" s="564"/>
      <c r="AT742" s="394"/>
      <c r="AU742" s="306"/>
      <c r="AV742" s="306"/>
      <c r="AW742" s="394"/>
      <c r="AX742" s="401"/>
      <c r="AY742" s="341"/>
      <c r="AZ742" s="341"/>
      <c r="BA742" s="341"/>
      <c r="BB742" s="341"/>
      <c r="BC742" s="393"/>
      <c r="BD742" s="341"/>
      <c r="BE742" s="341"/>
      <c r="BF742" s="341"/>
      <c r="BG742" s="402"/>
      <c r="BH742" s="403"/>
      <c r="BI742" s="405"/>
      <c r="BJ742" s="405"/>
      <c r="BK742" s="405"/>
      <c r="BL742" s="405"/>
      <c r="BM742" s="514"/>
    </row>
    <row r="743" ht="18.75" customHeight="1">
      <c r="A743" s="336" t="str">
        <f t="shared" si="12"/>
        <v/>
      </c>
      <c r="B743" s="506"/>
      <c r="C743" s="559"/>
      <c r="D743" s="560" t="str">
        <f t="shared" si="13"/>
        <v/>
      </c>
      <c r="E743" s="401"/>
      <c r="F743" s="394"/>
      <c r="G743" s="341" t="str">
        <f t="array" ref="G743">IF(C743="","",XLOOKUP(C743,'Master Data'!K:K,'Master Data'!N:N,"Input in Master Data",0,1))</f>
        <v/>
      </c>
      <c r="H743" s="341" t="str">
        <f t="array" ref="H743">IF(C743="","",XLOOKUP(C743,'Master Data'!K:K,'Master Data'!O:O,"Input in Master Data",0,1))</f>
        <v/>
      </c>
      <c r="I743" s="341" t="str">
        <f t="array" ref="I743">if(U743="","",XLOOKUP(U743,Master[Company],Master[Blow],"Unknown",0,1))</f>
        <v/>
      </c>
      <c r="J743" s="341" t="str">
        <f t="array" ref="J743">if(U743="","",XLOOKUP(U743,Master[Company],Master[Pigging],"Unknown",0,1))</f>
        <v/>
      </c>
      <c r="K743" s="341" t="str">
        <f t="array" ref="K743">if(U743="","",XLOOKUP(U743,Master[Company],Master[Load Method],"Unknown",0,1))</f>
        <v/>
      </c>
      <c r="L743" s="341" t="str">
        <f t="array" ref="L743">if(U743="","",XLOOKUP(U743,Master[Company],Master[Line Distance],"Unknown",0,1))</f>
        <v/>
      </c>
      <c r="M743" s="394"/>
      <c r="N743" s="341"/>
      <c r="O743" s="341"/>
      <c r="P743" s="341" t="str">
        <f t="array" ref="P743">if(U743="","",XLOOKUP(U743,Master[Company],Master[Terms],"NA",0,1))</f>
        <v/>
      </c>
      <c r="Q743" s="341" t="str">
        <f t="shared" si="14"/>
        <v/>
      </c>
      <c r="R743" s="341" t="str">
        <f t="array" ref="R743">if(U743="","",XLOOKUP(U743,Master[Company],Master[Group],"NA",0,1))</f>
        <v/>
      </c>
      <c r="S743" s="341" t="str">
        <f t="array" ref="S743">if(U743="","",XLOOKUP(U743,Master[Company],Master[Loading Location],"NA",0,1))</f>
        <v/>
      </c>
      <c r="T743" s="341" t="str">
        <f t="array" ref="T743">if(U743="","",XLOOKUP(U743,Master[Company],Master[Acronym],"NA",0,1))</f>
        <v/>
      </c>
      <c r="U743" s="341"/>
      <c r="V743" s="342"/>
      <c r="W743" s="342"/>
      <c r="X743" s="341"/>
      <c r="Y743" s="341" t="str">
        <f t="shared" si="11"/>
        <v/>
      </c>
      <c r="Z743" s="341"/>
      <c r="AA743" s="341"/>
      <c r="AB743" s="341"/>
      <c r="AC743" s="401"/>
      <c r="AD743" s="563"/>
      <c r="AE743" s="564"/>
      <c r="AF743" s="564"/>
      <c r="AG743" s="564"/>
      <c r="AH743" s="564"/>
      <c r="AI743" s="564"/>
      <c r="AJ743" s="564"/>
      <c r="AK743" s="565"/>
      <c r="AL743" s="564"/>
      <c r="AM743" s="564"/>
      <c r="AN743" s="564"/>
      <c r="AO743" s="564"/>
      <c r="AP743" s="564"/>
      <c r="AQ743" s="564"/>
      <c r="AR743" s="564"/>
      <c r="AS743" s="564"/>
      <c r="AT743" s="394"/>
      <c r="AU743" s="306"/>
      <c r="AV743" s="306"/>
      <c r="AW743" s="394"/>
      <c r="AX743" s="401"/>
      <c r="AY743" s="341"/>
      <c r="AZ743" s="341"/>
      <c r="BA743" s="341"/>
      <c r="BB743" s="341"/>
      <c r="BC743" s="393"/>
      <c r="BD743" s="341"/>
      <c r="BE743" s="341"/>
      <c r="BF743" s="341"/>
      <c r="BG743" s="402"/>
      <c r="BH743" s="403"/>
      <c r="BI743" s="405"/>
      <c r="BJ743" s="405"/>
      <c r="BK743" s="405"/>
      <c r="BL743" s="405"/>
      <c r="BM743" s="514"/>
    </row>
    <row r="744" ht="18.75" customHeight="1">
      <c r="A744" s="336" t="str">
        <f t="shared" si="12"/>
        <v/>
      </c>
      <c r="B744" s="506"/>
      <c r="C744" s="559"/>
      <c r="D744" s="560" t="str">
        <f t="shared" si="13"/>
        <v/>
      </c>
      <c r="E744" s="401"/>
      <c r="F744" s="394"/>
      <c r="G744" s="341" t="str">
        <f t="array" ref="G744">IF(C744="","",XLOOKUP(C744,'Master Data'!K:K,'Master Data'!N:N,"Input in Master Data",0,1))</f>
        <v/>
      </c>
      <c r="H744" s="341" t="str">
        <f t="array" ref="H744">IF(C744="","",XLOOKUP(C744,'Master Data'!K:K,'Master Data'!O:O,"Input in Master Data",0,1))</f>
        <v/>
      </c>
      <c r="I744" s="341" t="str">
        <f t="array" ref="I744">if(U744="","",XLOOKUP(U744,Master[Company],Master[Blow],"Unknown",0,1))</f>
        <v/>
      </c>
      <c r="J744" s="341" t="str">
        <f t="array" ref="J744">if(U744="","",XLOOKUP(U744,Master[Company],Master[Pigging],"Unknown",0,1))</f>
        <v/>
      </c>
      <c r="K744" s="341" t="str">
        <f t="array" ref="K744">if(U744="","",XLOOKUP(U744,Master[Company],Master[Load Method],"Unknown",0,1))</f>
        <v/>
      </c>
      <c r="L744" s="341" t="str">
        <f t="array" ref="L744">if(U744="","",XLOOKUP(U744,Master[Company],Master[Line Distance],"Unknown",0,1))</f>
        <v/>
      </c>
      <c r="M744" s="394"/>
      <c r="N744" s="341"/>
      <c r="O744" s="341"/>
      <c r="P744" s="341" t="str">
        <f t="array" ref="P744">if(U744="","",XLOOKUP(U744,Master[Company],Master[Terms],"NA",0,1))</f>
        <v/>
      </c>
      <c r="Q744" s="341" t="str">
        <f t="shared" si="14"/>
        <v/>
      </c>
      <c r="R744" s="341" t="str">
        <f t="array" ref="R744">if(U744="","",XLOOKUP(U744,Master[Company],Master[Group],"NA",0,1))</f>
        <v/>
      </c>
      <c r="S744" s="341" t="str">
        <f t="array" ref="S744">if(U744="","",XLOOKUP(U744,Master[Company],Master[Loading Location],"NA",0,1))</f>
        <v/>
      </c>
      <c r="T744" s="341" t="str">
        <f t="array" ref="T744">if(U744="","",XLOOKUP(U744,Master[Company],Master[Acronym],"NA",0,1))</f>
        <v/>
      </c>
      <c r="U744" s="341"/>
      <c r="V744" s="342"/>
      <c r="W744" s="342"/>
      <c r="X744" s="341"/>
      <c r="Y744" s="341" t="str">
        <f t="shared" si="11"/>
        <v/>
      </c>
      <c r="Z744" s="341"/>
      <c r="AA744" s="341"/>
      <c r="AB744" s="341"/>
      <c r="AC744" s="401"/>
      <c r="AD744" s="563"/>
      <c r="AE744" s="564"/>
      <c r="AF744" s="564"/>
      <c r="AG744" s="564"/>
      <c r="AH744" s="564"/>
      <c r="AI744" s="564"/>
      <c r="AJ744" s="564"/>
      <c r="AK744" s="565"/>
      <c r="AL744" s="564"/>
      <c r="AM744" s="564"/>
      <c r="AN744" s="564"/>
      <c r="AO744" s="564"/>
      <c r="AP744" s="564"/>
      <c r="AQ744" s="564"/>
      <c r="AR744" s="564"/>
      <c r="AS744" s="564"/>
      <c r="AT744" s="394"/>
      <c r="AU744" s="306"/>
      <c r="AV744" s="306"/>
      <c r="AW744" s="394"/>
      <c r="AX744" s="401"/>
      <c r="AY744" s="341"/>
      <c r="AZ744" s="341"/>
      <c r="BA744" s="341"/>
      <c r="BB744" s="341"/>
      <c r="BC744" s="393"/>
      <c r="BD744" s="341"/>
      <c r="BE744" s="341"/>
      <c r="BF744" s="341"/>
      <c r="BG744" s="402"/>
      <c r="BH744" s="403"/>
      <c r="BI744" s="405"/>
      <c r="BJ744" s="405"/>
      <c r="BK744" s="405"/>
      <c r="BL744" s="405"/>
      <c r="BM744" s="514"/>
    </row>
    <row r="745" ht="18.75" customHeight="1">
      <c r="A745" s="336" t="str">
        <f t="shared" si="12"/>
        <v/>
      </c>
      <c r="B745" s="506"/>
      <c r="C745" s="559"/>
      <c r="D745" s="560" t="str">
        <f t="shared" si="13"/>
        <v/>
      </c>
      <c r="E745" s="401"/>
      <c r="F745" s="394"/>
      <c r="G745" s="341" t="str">
        <f t="array" ref="G745">IF(C745="","",XLOOKUP(C745,'Master Data'!K:K,'Master Data'!N:N,"Input in Master Data",0,1))</f>
        <v/>
      </c>
      <c r="H745" s="341" t="str">
        <f t="array" ref="H745">IF(C745="","",XLOOKUP(C745,'Master Data'!K:K,'Master Data'!O:O,"Input in Master Data",0,1))</f>
        <v/>
      </c>
      <c r="I745" s="341" t="str">
        <f t="array" ref="I745">if(U745="","",XLOOKUP(U745,Master[Company],Master[Blow],"Unknown",0,1))</f>
        <v/>
      </c>
      <c r="J745" s="341" t="str">
        <f t="array" ref="J745">if(U745="","",XLOOKUP(U745,Master[Company],Master[Pigging],"Unknown",0,1))</f>
        <v/>
      </c>
      <c r="K745" s="341" t="str">
        <f t="array" ref="K745">if(U745="","",XLOOKUP(U745,Master[Company],Master[Load Method],"Unknown",0,1))</f>
        <v/>
      </c>
      <c r="L745" s="341" t="str">
        <f t="array" ref="L745">if(U745="","",XLOOKUP(U745,Master[Company],Master[Line Distance],"Unknown",0,1))</f>
        <v/>
      </c>
      <c r="M745" s="394"/>
      <c r="N745" s="341"/>
      <c r="O745" s="341"/>
      <c r="P745" s="341" t="str">
        <f t="array" ref="P745">if(U745="","",XLOOKUP(U745,Master[Company],Master[Terms],"NA",0,1))</f>
        <v/>
      </c>
      <c r="Q745" s="341" t="str">
        <f t="shared" si="14"/>
        <v/>
      </c>
      <c r="R745" s="341" t="str">
        <f t="array" ref="R745">if(U745="","",XLOOKUP(U745,Master[Company],Master[Group],"NA",0,1))</f>
        <v/>
      </c>
      <c r="S745" s="341" t="str">
        <f t="array" ref="S745">if(U745="","",XLOOKUP(U745,Master[Company],Master[Loading Location],"NA",0,1))</f>
        <v/>
      </c>
      <c r="T745" s="341" t="str">
        <f t="array" ref="T745">if(U745="","",XLOOKUP(U745,Master[Company],Master[Acronym],"NA",0,1))</f>
        <v/>
      </c>
      <c r="U745" s="341"/>
      <c r="V745" s="342"/>
      <c r="W745" s="342"/>
      <c r="X745" s="341"/>
      <c r="Y745" s="341" t="str">
        <f t="shared" si="11"/>
        <v/>
      </c>
      <c r="Z745" s="341"/>
      <c r="AA745" s="341"/>
      <c r="AB745" s="341"/>
      <c r="AC745" s="401"/>
      <c r="AD745" s="563"/>
      <c r="AE745" s="564"/>
      <c r="AF745" s="564"/>
      <c r="AG745" s="564"/>
      <c r="AH745" s="564"/>
      <c r="AI745" s="564"/>
      <c r="AJ745" s="564"/>
      <c r="AK745" s="565"/>
      <c r="AL745" s="564"/>
      <c r="AM745" s="564"/>
      <c r="AN745" s="564"/>
      <c r="AO745" s="564"/>
      <c r="AP745" s="564"/>
      <c r="AQ745" s="564"/>
      <c r="AR745" s="564"/>
      <c r="AS745" s="564"/>
      <c r="AT745" s="394"/>
      <c r="AU745" s="306"/>
      <c r="AV745" s="306"/>
      <c r="AW745" s="394"/>
      <c r="AX745" s="401"/>
      <c r="AY745" s="341"/>
      <c r="AZ745" s="341"/>
      <c r="BA745" s="341"/>
      <c r="BB745" s="341"/>
      <c r="BC745" s="393"/>
      <c r="BD745" s="341"/>
      <c r="BE745" s="341"/>
      <c r="BF745" s="341"/>
      <c r="BG745" s="402"/>
      <c r="BH745" s="403"/>
      <c r="BI745" s="405"/>
      <c r="BJ745" s="405"/>
      <c r="BK745" s="405"/>
      <c r="BL745" s="405"/>
      <c r="BM745" s="514"/>
    </row>
    <row r="746" ht="18.75" customHeight="1">
      <c r="A746" s="336" t="str">
        <f t="shared" si="12"/>
        <v/>
      </c>
      <c r="B746" s="506"/>
      <c r="C746" s="559"/>
      <c r="D746" s="560" t="str">
        <f t="shared" si="13"/>
        <v/>
      </c>
      <c r="E746" s="401"/>
      <c r="F746" s="394"/>
      <c r="G746" s="341" t="str">
        <f t="array" ref="G746">IF(C746="","",XLOOKUP(C746,'Master Data'!K:K,'Master Data'!N:N,"Input in Master Data",0,1))</f>
        <v/>
      </c>
      <c r="H746" s="341" t="str">
        <f t="array" ref="H746">IF(C746="","",XLOOKUP(C746,'Master Data'!K:K,'Master Data'!O:O,"Input in Master Data",0,1))</f>
        <v/>
      </c>
      <c r="I746" s="341" t="str">
        <f t="array" ref="I746">if(U746="","",XLOOKUP(U746,Master[Company],Master[Blow],"Unknown",0,1))</f>
        <v/>
      </c>
      <c r="J746" s="341" t="str">
        <f t="array" ref="J746">if(U746="","",XLOOKUP(U746,Master[Company],Master[Pigging],"Unknown",0,1))</f>
        <v/>
      </c>
      <c r="K746" s="341" t="str">
        <f t="array" ref="K746">if(U746="","",XLOOKUP(U746,Master[Company],Master[Load Method],"Unknown",0,1))</f>
        <v/>
      </c>
      <c r="L746" s="341" t="str">
        <f t="array" ref="L746">if(U746="","",XLOOKUP(U746,Master[Company],Master[Line Distance],"Unknown",0,1))</f>
        <v/>
      </c>
      <c r="M746" s="394"/>
      <c r="N746" s="341"/>
      <c r="O746" s="341"/>
      <c r="P746" s="341" t="str">
        <f t="array" ref="P746">if(U746="","",XLOOKUP(U746,Master[Company],Master[Terms],"NA",0,1))</f>
        <v/>
      </c>
      <c r="Q746" s="341" t="str">
        <f t="shared" si="14"/>
        <v/>
      </c>
      <c r="R746" s="341" t="str">
        <f t="array" ref="R746">if(U746="","",XLOOKUP(U746,Master[Company],Master[Group],"NA",0,1))</f>
        <v/>
      </c>
      <c r="S746" s="341" t="str">
        <f t="array" ref="S746">if(U746="","",XLOOKUP(U746,Master[Company],Master[Loading Location],"NA",0,1))</f>
        <v/>
      </c>
      <c r="T746" s="341" t="str">
        <f t="array" ref="T746">if(U746="","",XLOOKUP(U746,Master[Company],Master[Acronym],"NA",0,1))</f>
        <v/>
      </c>
      <c r="U746" s="341"/>
      <c r="V746" s="342"/>
      <c r="W746" s="342"/>
      <c r="X746" s="341"/>
      <c r="Y746" s="341" t="str">
        <f t="shared" si="11"/>
        <v/>
      </c>
      <c r="Z746" s="341"/>
      <c r="AA746" s="341"/>
      <c r="AB746" s="341"/>
      <c r="AC746" s="401"/>
      <c r="AD746" s="563"/>
      <c r="AE746" s="564"/>
      <c r="AF746" s="564"/>
      <c r="AG746" s="564"/>
      <c r="AH746" s="564"/>
      <c r="AI746" s="564"/>
      <c r="AJ746" s="564"/>
      <c r="AK746" s="565"/>
      <c r="AL746" s="564"/>
      <c r="AM746" s="564"/>
      <c r="AN746" s="564"/>
      <c r="AO746" s="564"/>
      <c r="AP746" s="564"/>
      <c r="AQ746" s="564"/>
      <c r="AR746" s="564"/>
      <c r="AS746" s="564"/>
      <c r="AT746" s="394"/>
      <c r="AU746" s="306"/>
      <c r="AV746" s="306"/>
      <c r="AW746" s="394"/>
      <c r="AX746" s="401"/>
      <c r="AY746" s="341"/>
      <c r="AZ746" s="341"/>
      <c r="BA746" s="341"/>
      <c r="BB746" s="341"/>
      <c r="BC746" s="393"/>
      <c r="BD746" s="341"/>
      <c r="BE746" s="341"/>
      <c r="BF746" s="341"/>
      <c r="BG746" s="402"/>
      <c r="BH746" s="403"/>
      <c r="BI746" s="405"/>
      <c r="BJ746" s="405"/>
      <c r="BK746" s="405"/>
      <c r="BL746" s="405"/>
      <c r="BM746" s="514"/>
    </row>
    <row r="747" ht="18.75" customHeight="1">
      <c r="A747" s="336" t="str">
        <f t="shared" si="12"/>
        <v/>
      </c>
      <c r="B747" s="506"/>
      <c r="C747" s="559"/>
      <c r="D747" s="560" t="str">
        <f t="shared" si="13"/>
        <v/>
      </c>
      <c r="E747" s="401"/>
      <c r="F747" s="394"/>
      <c r="G747" s="341" t="str">
        <f t="array" ref="G747">IF(C747="","",XLOOKUP(C747,'Master Data'!K:K,'Master Data'!N:N,"Input in Master Data",0,1))</f>
        <v/>
      </c>
      <c r="H747" s="341" t="str">
        <f t="array" ref="H747">IF(C747="","",XLOOKUP(C747,'Master Data'!K:K,'Master Data'!O:O,"Input in Master Data",0,1))</f>
        <v/>
      </c>
      <c r="I747" s="341" t="str">
        <f t="array" ref="I747">if(U747="","",XLOOKUP(U747,Master[Company],Master[Blow],"Unknown",0,1))</f>
        <v/>
      </c>
      <c r="J747" s="341" t="str">
        <f t="array" ref="J747">if(U747="","",XLOOKUP(U747,Master[Company],Master[Pigging],"Unknown",0,1))</f>
        <v/>
      </c>
      <c r="K747" s="341" t="str">
        <f t="array" ref="K747">if(U747="","",XLOOKUP(U747,Master[Company],Master[Load Method],"Unknown",0,1))</f>
        <v/>
      </c>
      <c r="L747" s="341" t="str">
        <f t="array" ref="L747">if(U747="","",XLOOKUP(U747,Master[Company],Master[Line Distance],"Unknown",0,1))</f>
        <v/>
      </c>
      <c r="M747" s="394"/>
      <c r="N747" s="341"/>
      <c r="O747" s="341"/>
      <c r="P747" s="341" t="str">
        <f t="array" ref="P747">if(U747="","",XLOOKUP(U747,Master[Company],Master[Terms],"NA",0,1))</f>
        <v/>
      </c>
      <c r="Q747" s="341" t="str">
        <f t="shared" si="14"/>
        <v/>
      </c>
      <c r="R747" s="341" t="str">
        <f t="array" ref="R747">if(U747="","",XLOOKUP(U747,Master[Company],Master[Group],"NA",0,1))</f>
        <v/>
      </c>
      <c r="S747" s="341" t="str">
        <f t="array" ref="S747">if(U747="","",XLOOKUP(U747,Master[Company],Master[Loading Location],"NA",0,1))</f>
        <v/>
      </c>
      <c r="T747" s="341" t="str">
        <f t="array" ref="T747">if(U747="","",XLOOKUP(U747,Master[Company],Master[Acronym],"NA",0,1))</f>
        <v/>
      </c>
      <c r="U747" s="341"/>
      <c r="V747" s="342"/>
      <c r="W747" s="342"/>
      <c r="X747" s="341"/>
      <c r="Y747" s="341" t="str">
        <f t="shared" si="11"/>
        <v/>
      </c>
      <c r="Z747" s="341"/>
      <c r="AA747" s="341"/>
      <c r="AB747" s="341"/>
      <c r="AC747" s="401"/>
      <c r="AD747" s="563"/>
      <c r="AE747" s="564"/>
      <c r="AF747" s="564"/>
      <c r="AG747" s="564"/>
      <c r="AH747" s="564"/>
      <c r="AI747" s="564"/>
      <c r="AJ747" s="564"/>
      <c r="AK747" s="565"/>
      <c r="AL747" s="564"/>
      <c r="AM747" s="564"/>
      <c r="AN747" s="564"/>
      <c r="AO747" s="564"/>
      <c r="AP747" s="564"/>
      <c r="AQ747" s="564"/>
      <c r="AR747" s="564"/>
      <c r="AS747" s="564"/>
      <c r="AT747" s="394"/>
      <c r="AU747" s="306"/>
      <c r="AV747" s="306"/>
      <c r="AW747" s="394"/>
      <c r="AX747" s="401"/>
      <c r="AY747" s="341"/>
      <c r="AZ747" s="341"/>
      <c r="BA747" s="341"/>
      <c r="BB747" s="341"/>
      <c r="BC747" s="393"/>
      <c r="BD747" s="341"/>
      <c r="BE747" s="341"/>
      <c r="BF747" s="341"/>
      <c r="BG747" s="402"/>
      <c r="BH747" s="403"/>
      <c r="BI747" s="405"/>
      <c r="BJ747" s="405"/>
      <c r="BK747" s="405"/>
      <c r="BL747" s="405"/>
      <c r="BM747" s="514"/>
    </row>
    <row r="748" ht="18.75" customHeight="1">
      <c r="A748" s="336" t="str">
        <f t="shared" si="12"/>
        <v/>
      </c>
      <c r="B748" s="506"/>
      <c r="C748" s="559"/>
      <c r="D748" s="560" t="str">
        <f t="shared" si="13"/>
        <v/>
      </c>
      <c r="E748" s="401"/>
      <c r="F748" s="394"/>
      <c r="G748" s="341" t="str">
        <f t="array" ref="G748">IF(C748="","",XLOOKUP(C748,'Master Data'!K:K,'Master Data'!N:N,"Input in Master Data",0,1))</f>
        <v/>
      </c>
      <c r="H748" s="341" t="str">
        <f t="array" ref="H748">IF(C748="","",XLOOKUP(C748,'Master Data'!K:K,'Master Data'!O:O,"Input in Master Data",0,1))</f>
        <v/>
      </c>
      <c r="I748" s="341" t="str">
        <f t="array" ref="I748">if(U748="","",XLOOKUP(U748,Master[Company],Master[Blow],"Unknown",0,1))</f>
        <v/>
      </c>
      <c r="J748" s="341" t="str">
        <f t="array" ref="J748">if(U748="","",XLOOKUP(U748,Master[Company],Master[Pigging],"Unknown",0,1))</f>
        <v/>
      </c>
      <c r="K748" s="341" t="str">
        <f t="array" ref="K748">if(U748="","",XLOOKUP(U748,Master[Company],Master[Load Method],"Unknown",0,1))</f>
        <v/>
      </c>
      <c r="L748" s="341" t="str">
        <f t="array" ref="L748">if(U748="","",XLOOKUP(U748,Master[Company],Master[Line Distance],"Unknown",0,1))</f>
        <v/>
      </c>
      <c r="M748" s="394"/>
      <c r="N748" s="341"/>
      <c r="O748" s="341"/>
      <c r="P748" s="341" t="str">
        <f t="array" ref="P748">if(U748="","",XLOOKUP(U748,Master[Company],Master[Terms],"NA",0,1))</f>
        <v/>
      </c>
      <c r="Q748" s="341" t="str">
        <f t="shared" si="14"/>
        <v/>
      </c>
      <c r="R748" s="341" t="str">
        <f t="array" ref="R748">if(U748="","",XLOOKUP(U748,Master[Company],Master[Group],"NA",0,1))</f>
        <v/>
      </c>
      <c r="S748" s="341" t="str">
        <f t="array" ref="S748">if(U748="","",XLOOKUP(U748,Master[Company],Master[Loading Location],"NA",0,1))</f>
        <v/>
      </c>
      <c r="T748" s="341" t="str">
        <f t="array" ref="T748">if(U748="","",XLOOKUP(U748,Master[Company],Master[Acronym],"NA",0,1))</f>
        <v/>
      </c>
      <c r="U748" s="341"/>
      <c r="V748" s="342"/>
      <c r="W748" s="342"/>
      <c r="X748" s="341"/>
      <c r="Y748" s="341" t="str">
        <f t="shared" si="11"/>
        <v/>
      </c>
      <c r="Z748" s="341"/>
      <c r="AA748" s="341"/>
      <c r="AB748" s="341"/>
      <c r="AC748" s="401"/>
      <c r="AD748" s="563"/>
      <c r="AE748" s="564"/>
      <c r="AF748" s="564"/>
      <c r="AG748" s="564"/>
      <c r="AH748" s="564"/>
      <c r="AI748" s="564"/>
      <c r="AJ748" s="564"/>
      <c r="AK748" s="565"/>
      <c r="AL748" s="564"/>
      <c r="AM748" s="564"/>
      <c r="AN748" s="564"/>
      <c r="AO748" s="564"/>
      <c r="AP748" s="564"/>
      <c r="AQ748" s="564"/>
      <c r="AR748" s="564"/>
      <c r="AS748" s="564"/>
      <c r="AT748" s="394"/>
      <c r="AU748" s="306"/>
      <c r="AV748" s="306"/>
      <c r="AW748" s="394"/>
      <c r="AX748" s="401"/>
      <c r="AY748" s="341"/>
      <c r="AZ748" s="341"/>
      <c r="BA748" s="341"/>
      <c r="BB748" s="341"/>
      <c r="BC748" s="393"/>
      <c r="BD748" s="341"/>
      <c r="BE748" s="341"/>
      <c r="BF748" s="341"/>
      <c r="BG748" s="402"/>
      <c r="BH748" s="403"/>
      <c r="BI748" s="405"/>
      <c r="BJ748" s="405"/>
      <c r="BK748" s="405"/>
      <c r="BL748" s="405"/>
      <c r="BM748" s="514"/>
    </row>
    <row r="749" ht="18.75" customHeight="1">
      <c r="A749" s="336" t="str">
        <f t="shared" si="12"/>
        <v/>
      </c>
      <c r="B749" s="506"/>
      <c r="C749" s="559"/>
      <c r="D749" s="560" t="str">
        <f t="shared" si="13"/>
        <v/>
      </c>
      <c r="E749" s="401"/>
      <c r="F749" s="394"/>
      <c r="G749" s="341" t="str">
        <f t="array" ref="G749">IF(C749="","",XLOOKUP(C749,'Master Data'!K:K,'Master Data'!N:N,"Input in Master Data",0,1))</f>
        <v/>
      </c>
      <c r="H749" s="341" t="str">
        <f t="array" ref="H749">IF(C749="","",XLOOKUP(C749,'Master Data'!K:K,'Master Data'!O:O,"Input in Master Data",0,1))</f>
        <v/>
      </c>
      <c r="I749" s="341" t="str">
        <f t="array" ref="I749">if(U749="","",XLOOKUP(U749,Master[Company],Master[Blow],"Unknown",0,1))</f>
        <v/>
      </c>
      <c r="J749" s="341" t="str">
        <f t="array" ref="J749">if(U749="","",XLOOKUP(U749,Master[Company],Master[Pigging],"Unknown",0,1))</f>
        <v/>
      </c>
      <c r="K749" s="341" t="str">
        <f t="array" ref="K749">if(U749="","",XLOOKUP(U749,Master[Company],Master[Load Method],"Unknown",0,1))</f>
        <v/>
      </c>
      <c r="L749" s="341" t="str">
        <f t="array" ref="L749">if(U749="","",XLOOKUP(U749,Master[Company],Master[Line Distance],"Unknown",0,1))</f>
        <v/>
      </c>
      <c r="M749" s="394"/>
      <c r="N749" s="341"/>
      <c r="O749" s="341"/>
      <c r="P749" s="341" t="str">
        <f t="array" ref="P749">if(U749="","",XLOOKUP(U749,Master[Company],Master[Terms],"NA",0,1))</f>
        <v/>
      </c>
      <c r="Q749" s="341" t="str">
        <f t="shared" si="14"/>
        <v/>
      </c>
      <c r="R749" s="341" t="str">
        <f t="array" ref="R749">if(U749="","",XLOOKUP(U749,Master[Company],Master[Group],"NA",0,1))</f>
        <v/>
      </c>
      <c r="S749" s="341" t="str">
        <f t="array" ref="S749">if(U749="","",XLOOKUP(U749,Master[Company],Master[Loading Location],"NA",0,1))</f>
        <v/>
      </c>
      <c r="T749" s="341" t="str">
        <f t="array" ref="T749">if(U749="","",XLOOKUP(U749,Master[Company],Master[Acronym],"NA",0,1))</f>
        <v/>
      </c>
      <c r="U749" s="341"/>
      <c r="V749" s="342"/>
      <c r="W749" s="342"/>
      <c r="X749" s="341"/>
      <c r="Y749" s="341" t="str">
        <f t="shared" si="11"/>
        <v/>
      </c>
      <c r="Z749" s="341"/>
      <c r="AA749" s="341"/>
      <c r="AB749" s="341"/>
      <c r="AC749" s="401"/>
      <c r="AD749" s="563"/>
      <c r="AE749" s="564"/>
      <c r="AF749" s="564"/>
      <c r="AG749" s="564"/>
      <c r="AH749" s="564"/>
      <c r="AI749" s="564"/>
      <c r="AJ749" s="564"/>
      <c r="AK749" s="565"/>
      <c r="AL749" s="564"/>
      <c r="AM749" s="564"/>
      <c r="AN749" s="564"/>
      <c r="AO749" s="564"/>
      <c r="AP749" s="564"/>
      <c r="AQ749" s="564"/>
      <c r="AR749" s="564"/>
      <c r="AS749" s="564"/>
      <c r="AT749" s="394"/>
      <c r="AU749" s="306"/>
      <c r="AV749" s="306"/>
      <c r="AW749" s="394"/>
      <c r="AX749" s="401"/>
      <c r="AY749" s="341"/>
      <c r="AZ749" s="341"/>
      <c r="BA749" s="341"/>
      <c r="BB749" s="341"/>
      <c r="BC749" s="393"/>
      <c r="BD749" s="341"/>
      <c r="BE749" s="341"/>
      <c r="BF749" s="341"/>
      <c r="BG749" s="402"/>
      <c r="BH749" s="403"/>
      <c r="BI749" s="405"/>
      <c r="BJ749" s="405"/>
      <c r="BK749" s="405"/>
      <c r="BL749" s="405"/>
      <c r="BM749" s="514"/>
    </row>
    <row r="750" ht="18.75" customHeight="1">
      <c r="A750" s="336" t="str">
        <f t="shared" si="12"/>
        <v/>
      </c>
      <c r="B750" s="506"/>
      <c r="C750" s="559"/>
      <c r="D750" s="560" t="str">
        <f t="shared" si="13"/>
        <v/>
      </c>
      <c r="E750" s="401"/>
      <c r="F750" s="394"/>
      <c r="G750" s="341" t="str">
        <f t="array" ref="G750">IF(C750="","",XLOOKUP(C750,'Master Data'!K:K,'Master Data'!N:N,"Input in Master Data",0,1))</f>
        <v/>
      </c>
      <c r="H750" s="341" t="str">
        <f t="array" ref="H750">IF(C750="","",XLOOKUP(C750,'Master Data'!K:K,'Master Data'!O:O,"Input in Master Data",0,1))</f>
        <v/>
      </c>
      <c r="I750" s="341" t="str">
        <f t="array" ref="I750">if(U750="","",XLOOKUP(U750,Master[Company],Master[Blow],"Unknown",0,1))</f>
        <v/>
      </c>
      <c r="J750" s="341" t="str">
        <f t="array" ref="J750">if(U750="","",XLOOKUP(U750,Master[Company],Master[Pigging],"Unknown",0,1))</f>
        <v/>
      </c>
      <c r="K750" s="341" t="str">
        <f t="array" ref="K750">if(U750="","",XLOOKUP(U750,Master[Company],Master[Load Method],"Unknown",0,1))</f>
        <v/>
      </c>
      <c r="L750" s="341" t="str">
        <f t="array" ref="L750">if(U750="","",XLOOKUP(U750,Master[Company],Master[Line Distance],"Unknown",0,1))</f>
        <v/>
      </c>
      <c r="M750" s="394"/>
      <c r="N750" s="341"/>
      <c r="O750" s="341"/>
      <c r="P750" s="341" t="str">
        <f t="array" ref="P750">if(U750="","",XLOOKUP(U750,Master[Company],Master[Terms],"NA",0,1))</f>
        <v/>
      </c>
      <c r="Q750" s="341" t="str">
        <f t="shared" si="14"/>
        <v/>
      </c>
      <c r="R750" s="341" t="str">
        <f t="array" ref="R750">if(U750="","",XLOOKUP(U750,Master[Company],Master[Group],"NA",0,1))</f>
        <v/>
      </c>
      <c r="S750" s="341" t="str">
        <f t="array" ref="S750">if(U750="","",XLOOKUP(U750,Master[Company],Master[Loading Location],"NA",0,1))</f>
        <v/>
      </c>
      <c r="T750" s="341" t="str">
        <f t="array" ref="T750">if(U750="","",XLOOKUP(U750,Master[Company],Master[Acronym],"NA",0,1))</f>
        <v/>
      </c>
      <c r="U750" s="341"/>
      <c r="V750" s="342"/>
      <c r="W750" s="342"/>
      <c r="X750" s="341"/>
      <c r="Y750" s="341" t="str">
        <f t="shared" si="11"/>
        <v/>
      </c>
      <c r="Z750" s="341"/>
      <c r="AA750" s="341"/>
      <c r="AB750" s="341"/>
      <c r="AC750" s="401"/>
      <c r="AD750" s="563"/>
      <c r="AE750" s="564"/>
      <c r="AF750" s="564"/>
      <c r="AG750" s="564"/>
      <c r="AH750" s="564"/>
      <c r="AI750" s="564"/>
      <c r="AJ750" s="564"/>
      <c r="AK750" s="565"/>
      <c r="AL750" s="564"/>
      <c r="AM750" s="564"/>
      <c r="AN750" s="564"/>
      <c r="AO750" s="564"/>
      <c r="AP750" s="564"/>
      <c r="AQ750" s="564"/>
      <c r="AR750" s="564"/>
      <c r="AS750" s="564"/>
      <c r="AT750" s="394"/>
      <c r="AU750" s="306"/>
      <c r="AV750" s="306"/>
      <c r="AW750" s="394"/>
      <c r="AX750" s="401"/>
      <c r="AY750" s="341"/>
      <c r="AZ750" s="341"/>
      <c r="BA750" s="341"/>
      <c r="BB750" s="341"/>
      <c r="BC750" s="393"/>
      <c r="BD750" s="341"/>
      <c r="BE750" s="341"/>
      <c r="BF750" s="341"/>
      <c r="BG750" s="402"/>
      <c r="BH750" s="403"/>
      <c r="BI750" s="405"/>
      <c r="BJ750" s="405"/>
      <c r="BK750" s="405"/>
      <c r="BL750" s="405"/>
      <c r="BM750" s="514"/>
    </row>
    <row r="751" ht="18.75" customHeight="1">
      <c r="A751" s="336" t="str">
        <f t="shared" si="12"/>
        <v/>
      </c>
      <c r="B751" s="506"/>
      <c r="C751" s="559"/>
      <c r="D751" s="560" t="str">
        <f t="shared" si="13"/>
        <v/>
      </c>
      <c r="E751" s="401"/>
      <c r="F751" s="394"/>
      <c r="G751" s="341" t="str">
        <f t="array" ref="G751">IF(C751="","",XLOOKUP(C751,'Master Data'!K:K,'Master Data'!N:N,"Input in Master Data",0,1))</f>
        <v/>
      </c>
      <c r="H751" s="341" t="str">
        <f t="array" ref="H751">IF(C751="","",XLOOKUP(C751,'Master Data'!K:K,'Master Data'!O:O,"Input in Master Data",0,1))</f>
        <v/>
      </c>
      <c r="I751" s="341" t="str">
        <f t="array" ref="I751">if(U751="","",XLOOKUP(U751,Master[Company],Master[Blow],"Unknown",0,1))</f>
        <v/>
      </c>
      <c r="J751" s="341" t="str">
        <f t="array" ref="J751">if(U751="","",XLOOKUP(U751,Master[Company],Master[Pigging],"Unknown",0,1))</f>
        <v/>
      </c>
      <c r="K751" s="341" t="str">
        <f t="array" ref="K751">if(U751="","",XLOOKUP(U751,Master[Company],Master[Load Method],"Unknown",0,1))</f>
        <v/>
      </c>
      <c r="L751" s="341" t="str">
        <f t="array" ref="L751">if(U751="","",XLOOKUP(U751,Master[Company],Master[Line Distance],"Unknown",0,1))</f>
        <v/>
      </c>
      <c r="M751" s="394"/>
      <c r="N751" s="341"/>
      <c r="O751" s="341"/>
      <c r="P751" s="341" t="str">
        <f t="array" ref="P751">if(U751="","",XLOOKUP(U751,Master[Company],Master[Terms],"NA",0,1))</f>
        <v/>
      </c>
      <c r="Q751" s="341" t="str">
        <f t="shared" si="14"/>
        <v/>
      </c>
      <c r="R751" s="341" t="str">
        <f t="array" ref="R751">if(U751="","",XLOOKUP(U751,Master[Company],Master[Group],"NA",0,1))</f>
        <v/>
      </c>
      <c r="S751" s="341" t="str">
        <f t="array" ref="S751">if(U751="","",XLOOKUP(U751,Master[Company],Master[Loading Location],"NA",0,1))</f>
        <v/>
      </c>
      <c r="T751" s="341" t="str">
        <f t="array" ref="T751">if(U751="","",XLOOKUP(U751,Master[Company],Master[Acronym],"NA",0,1))</f>
        <v/>
      </c>
      <c r="U751" s="341"/>
      <c r="V751" s="342"/>
      <c r="W751" s="342"/>
      <c r="X751" s="341"/>
      <c r="Y751" s="341" t="str">
        <f t="shared" si="11"/>
        <v/>
      </c>
      <c r="Z751" s="341"/>
      <c r="AA751" s="341"/>
      <c r="AB751" s="341"/>
      <c r="AC751" s="401"/>
      <c r="AD751" s="563"/>
      <c r="AE751" s="564"/>
      <c r="AF751" s="564"/>
      <c r="AG751" s="564"/>
      <c r="AH751" s="564"/>
      <c r="AI751" s="564"/>
      <c r="AJ751" s="564"/>
      <c r="AK751" s="565"/>
      <c r="AL751" s="564"/>
      <c r="AM751" s="564"/>
      <c r="AN751" s="564"/>
      <c r="AO751" s="564"/>
      <c r="AP751" s="564"/>
      <c r="AQ751" s="564"/>
      <c r="AR751" s="564"/>
      <c r="AS751" s="564"/>
      <c r="AT751" s="394"/>
      <c r="AU751" s="306"/>
      <c r="AV751" s="306"/>
      <c r="AW751" s="394"/>
      <c r="AX751" s="401"/>
      <c r="AY751" s="341"/>
      <c r="AZ751" s="341"/>
      <c r="BA751" s="341"/>
      <c r="BB751" s="341"/>
      <c r="BC751" s="393"/>
      <c r="BD751" s="341"/>
      <c r="BE751" s="341"/>
      <c r="BF751" s="341"/>
      <c r="BG751" s="402"/>
      <c r="BH751" s="403"/>
      <c r="BI751" s="405"/>
      <c r="BJ751" s="405"/>
      <c r="BK751" s="405"/>
      <c r="BL751" s="405"/>
      <c r="BM751" s="514"/>
    </row>
    <row r="752" ht="18.75" customHeight="1">
      <c r="A752" s="336" t="str">
        <f t="shared" si="12"/>
        <v/>
      </c>
      <c r="B752" s="506"/>
      <c r="C752" s="559"/>
      <c r="D752" s="560" t="str">
        <f t="shared" si="13"/>
        <v/>
      </c>
      <c r="E752" s="401"/>
      <c r="F752" s="394"/>
      <c r="G752" s="341" t="str">
        <f t="array" ref="G752">IF(C752="","",XLOOKUP(C752,'Master Data'!K:K,'Master Data'!N:N,"Input in Master Data",0,1))</f>
        <v/>
      </c>
      <c r="H752" s="341" t="str">
        <f t="array" ref="H752">IF(C752="","",XLOOKUP(C752,'Master Data'!K:K,'Master Data'!O:O,"Input in Master Data",0,1))</f>
        <v/>
      </c>
      <c r="I752" s="341" t="str">
        <f t="array" ref="I752">if(U752="","",XLOOKUP(U752,Master[Company],Master[Blow],"Unknown",0,1))</f>
        <v/>
      </c>
      <c r="J752" s="341" t="str">
        <f t="array" ref="J752">if(U752="","",XLOOKUP(U752,Master[Company],Master[Pigging],"Unknown",0,1))</f>
        <v/>
      </c>
      <c r="K752" s="341" t="str">
        <f t="array" ref="K752">if(U752="","",XLOOKUP(U752,Master[Company],Master[Load Method],"Unknown",0,1))</f>
        <v/>
      </c>
      <c r="L752" s="341" t="str">
        <f t="array" ref="L752">if(U752="","",XLOOKUP(U752,Master[Company],Master[Line Distance],"Unknown",0,1))</f>
        <v/>
      </c>
      <c r="M752" s="394"/>
      <c r="N752" s="341"/>
      <c r="O752" s="341"/>
      <c r="P752" s="341" t="str">
        <f t="array" ref="P752">if(U752="","",XLOOKUP(U752,Master[Company],Master[Terms],"NA",0,1))</f>
        <v/>
      </c>
      <c r="Q752" s="341" t="str">
        <f t="shared" si="14"/>
        <v/>
      </c>
      <c r="R752" s="341" t="str">
        <f t="array" ref="R752">if(U752="","",XLOOKUP(U752,Master[Company],Master[Group],"NA",0,1))</f>
        <v/>
      </c>
      <c r="S752" s="341" t="str">
        <f t="array" ref="S752">if(U752="","",XLOOKUP(U752,Master[Company],Master[Loading Location],"NA",0,1))</f>
        <v/>
      </c>
      <c r="T752" s="341" t="str">
        <f t="array" ref="T752">if(U752="","",XLOOKUP(U752,Master[Company],Master[Acronym],"NA",0,1))</f>
        <v/>
      </c>
      <c r="U752" s="341"/>
      <c r="V752" s="342"/>
      <c r="W752" s="342"/>
      <c r="X752" s="341"/>
      <c r="Y752" s="341" t="str">
        <f t="shared" si="11"/>
        <v/>
      </c>
      <c r="Z752" s="341"/>
      <c r="AA752" s="341"/>
      <c r="AB752" s="341"/>
      <c r="AC752" s="401"/>
      <c r="AD752" s="563"/>
      <c r="AE752" s="564"/>
      <c r="AF752" s="564"/>
      <c r="AG752" s="564"/>
      <c r="AH752" s="564"/>
      <c r="AI752" s="564"/>
      <c r="AJ752" s="564"/>
      <c r="AK752" s="565"/>
      <c r="AL752" s="564"/>
      <c r="AM752" s="564"/>
      <c r="AN752" s="564"/>
      <c r="AO752" s="564"/>
      <c r="AP752" s="564"/>
      <c r="AQ752" s="564"/>
      <c r="AR752" s="564"/>
      <c r="AS752" s="564"/>
      <c r="AT752" s="394"/>
      <c r="AU752" s="306"/>
      <c r="AV752" s="306"/>
      <c r="AW752" s="394"/>
      <c r="AX752" s="401"/>
      <c r="AY752" s="341"/>
      <c r="AZ752" s="341"/>
      <c r="BA752" s="341"/>
      <c r="BB752" s="341"/>
      <c r="BC752" s="393"/>
      <c r="BD752" s="341"/>
      <c r="BE752" s="341"/>
      <c r="BF752" s="341"/>
      <c r="BG752" s="402"/>
      <c r="BH752" s="403"/>
      <c r="BI752" s="405"/>
      <c r="BJ752" s="405"/>
      <c r="BK752" s="405"/>
      <c r="BL752" s="405"/>
      <c r="BM752" s="514"/>
    </row>
    <row r="753" ht="18.75" customHeight="1">
      <c r="A753" s="336" t="str">
        <f t="shared" si="12"/>
        <v/>
      </c>
      <c r="B753" s="506"/>
      <c r="C753" s="559"/>
      <c r="D753" s="560" t="str">
        <f t="shared" si="13"/>
        <v/>
      </c>
      <c r="E753" s="401"/>
      <c r="F753" s="394"/>
      <c r="G753" s="341" t="str">
        <f t="array" ref="G753">IF(C753="","",XLOOKUP(C753,'Master Data'!K:K,'Master Data'!N:N,"Input in Master Data",0,1))</f>
        <v/>
      </c>
      <c r="H753" s="341" t="str">
        <f t="array" ref="H753">IF(C753="","",XLOOKUP(C753,'Master Data'!K:K,'Master Data'!O:O,"Input in Master Data",0,1))</f>
        <v/>
      </c>
      <c r="I753" s="341" t="str">
        <f t="array" ref="I753">if(U753="","",XLOOKUP(U753,Master[Company],Master[Blow],"Unknown",0,1))</f>
        <v/>
      </c>
      <c r="J753" s="341" t="str">
        <f t="array" ref="J753">if(U753="","",XLOOKUP(U753,Master[Company],Master[Pigging],"Unknown",0,1))</f>
        <v/>
      </c>
      <c r="K753" s="341" t="str">
        <f t="array" ref="K753">if(U753="","",XLOOKUP(U753,Master[Company],Master[Load Method],"Unknown",0,1))</f>
        <v/>
      </c>
      <c r="L753" s="341" t="str">
        <f t="array" ref="L753">if(U753="","",XLOOKUP(U753,Master[Company],Master[Line Distance],"Unknown",0,1))</f>
        <v/>
      </c>
      <c r="M753" s="394"/>
      <c r="N753" s="341"/>
      <c r="O753" s="341"/>
      <c r="P753" s="341" t="str">
        <f t="array" ref="P753">if(U753="","",XLOOKUP(U753,Master[Company],Master[Terms],"NA",0,1))</f>
        <v/>
      </c>
      <c r="Q753" s="341" t="str">
        <f t="shared" si="14"/>
        <v/>
      </c>
      <c r="R753" s="341" t="str">
        <f t="array" ref="R753">if(U753="","",XLOOKUP(U753,Master[Company],Master[Group],"NA",0,1))</f>
        <v/>
      </c>
      <c r="S753" s="341" t="str">
        <f t="array" ref="S753">if(U753="","",XLOOKUP(U753,Master[Company],Master[Loading Location],"NA",0,1))</f>
        <v/>
      </c>
      <c r="T753" s="341" t="str">
        <f t="array" ref="T753">if(U753="","",XLOOKUP(U753,Master[Company],Master[Acronym],"NA",0,1))</f>
        <v/>
      </c>
      <c r="U753" s="341"/>
      <c r="V753" s="342"/>
      <c r="W753" s="342"/>
      <c r="X753" s="341"/>
      <c r="Y753" s="341" t="str">
        <f t="shared" si="11"/>
        <v/>
      </c>
      <c r="Z753" s="341"/>
      <c r="AA753" s="341"/>
      <c r="AB753" s="341"/>
      <c r="AC753" s="401"/>
      <c r="AD753" s="563"/>
      <c r="AE753" s="564"/>
      <c r="AF753" s="564"/>
      <c r="AG753" s="564"/>
      <c r="AH753" s="564"/>
      <c r="AI753" s="564"/>
      <c r="AJ753" s="564"/>
      <c r="AK753" s="565"/>
      <c r="AL753" s="564"/>
      <c r="AM753" s="564"/>
      <c r="AN753" s="564"/>
      <c r="AO753" s="564"/>
      <c r="AP753" s="564"/>
      <c r="AQ753" s="564"/>
      <c r="AR753" s="564"/>
      <c r="AS753" s="564"/>
      <c r="AT753" s="394"/>
      <c r="AU753" s="306"/>
      <c r="AV753" s="306"/>
      <c r="AW753" s="394"/>
      <c r="AX753" s="401"/>
      <c r="AY753" s="341"/>
      <c r="AZ753" s="341"/>
      <c r="BA753" s="341"/>
      <c r="BB753" s="341"/>
      <c r="BC753" s="393"/>
      <c r="BD753" s="341"/>
      <c r="BE753" s="341"/>
      <c r="BF753" s="341"/>
      <c r="BG753" s="402"/>
      <c r="BH753" s="403"/>
      <c r="BI753" s="405"/>
      <c r="BJ753" s="405"/>
      <c r="BK753" s="405"/>
      <c r="BL753" s="405"/>
      <c r="BM753" s="514"/>
    </row>
    <row r="754" ht="18.75" customHeight="1">
      <c r="A754" s="336" t="str">
        <f t="shared" si="12"/>
        <v/>
      </c>
      <c r="B754" s="506"/>
      <c r="C754" s="559"/>
      <c r="D754" s="560" t="str">
        <f t="shared" si="13"/>
        <v/>
      </c>
      <c r="E754" s="401"/>
      <c r="F754" s="394"/>
      <c r="G754" s="341" t="str">
        <f t="array" ref="G754">IF(C754="","",XLOOKUP(C754,'Master Data'!K:K,'Master Data'!N:N,"Input in Master Data",0,1))</f>
        <v/>
      </c>
      <c r="H754" s="341" t="str">
        <f t="array" ref="H754">IF(C754="","",XLOOKUP(C754,'Master Data'!K:K,'Master Data'!O:O,"Input in Master Data",0,1))</f>
        <v/>
      </c>
      <c r="I754" s="341" t="str">
        <f t="array" ref="I754">if(U754="","",XLOOKUP(U754,Master[Company],Master[Blow],"Unknown",0,1))</f>
        <v/>
      </c>
      <c r="J754" s="341" t="str">
        <f t="array" ref="J754">if(U754="","",XLOOKUP(U754,Master[Company],Master[Pigging],"Unknown",0,1))</f>
        <v/>
      </c>
      <c r="K754" s="341" t="str">
        <f t="array" ref="K754">if(U754="","",XLOOKUP(U754,Master[Company],Master[Load Method],"Unknown",0,1))</f>
        <v/>
      </c>
      <c r="L754" s="341" t="str">
        <f t="array" ref="L754">if(U754="","",XLOOKUP(U754,Master[Company],Master[Line Distance],"Unknown",0,1))</f>
        <v/>
      </c>
      <c r="M754" s="394"/>
      <c r="N754" s="341"/>
      <c r="O754" s="341"/>
      <c r="P754" s="341" t="str">
        <f t="array" ref="P754">if(U754="","",XLOOKUP(U754,Master[Company],Master[Terms],"NA",0,1))</f>
        <v/>
      </c>
      <c r="Q754" s="341" t="str">
        <f t="shared" si="14"/>
        <v/>
      </c>
      <c r="R754" s="341" t="str">
        <f t="array" ref="R754">if(U754="","",XLOOKUP(U754,Master[Company],Master[Group],"NA",0,1))</f>
        <v/>
      </c>
      <c r="S754" s="341" t="str">
        <f t="array" ref="S754">if(U754="","",XLOOKUP(U754,Master[Company],Master[Loading Location],"NA",0,1))</f>
        <v/>
      </c>
      <c r="T754" s="341" t="str">
        <f t="array" ref="T754">if(U754="","",XLOOKUP(U754,Master[Company],Master[Acronym],"NA",0,1))</f>
        <v/>
      </c>
      <c r="U754" s="341"/>
      <c r="V754" s="342"/>
      <c r="W754" s="342"/>
      <c r="X754" s="341"/>
      <c r="Y754" s="341" t="str">
        <f t="shared" si="11"/>
        <v/>
      </c>
      <c r="Z754" s="341"/>
      <c r="AA754" s="341"/>
      <c r="AB754" s="341"/>
      <c r="AC754" s="401"/>
      <c r="AD754" s="563"/>
      <c r="AE754" s="564"/>
      <c r="AF754" s="564"/>
      <c r="AG754" s="564"/>
      <c r="AH754" s="564"/>
      <c r="AI754" s="564"/>
      <c r="AJ754" s="564"/>
      <c r="AK754" s="565"/>
      <c r="AL754" s="564"/>
      <c r="AM754" s="564"/>
      <c r="AN754" s="564"/>
      <c r="AO754" s="564"/>
      <c r="AP754" s="564"/>
      <c r="AQ754" s="564"/>
      <c r="AR754" s="564"/>
      <c r="AS754" s="564"/>
      <c r="AT754" s="394"/>
      <c r="AU754" s="306"/>
      <c r="AV754" s="306"/>
      <c r="AW754" s="394"/>
      <c r="AX754" s="401"/>
      <c r="AY754" s="341"/>
      <c r="AZ754" s="341"/>
      <c r="BA754" s="341"/>
      <c r="BB754" s="341"/>
      <c r="BC754" s="393"/>
      <c r="BD754" s="341"/>
      <c r="BE754" s="341"/>
      <c r="BF754" s="341"/>
      <c r="BG754" s="402"/>
      <c r="BH754" s="403"/>
      <c r="BI754" s="405"/>
      <c r="BJ754" s="405"/>
      <c r="BK754" s="405"/>
      <c r="BL754" s="405"/>
      <c r="BM754" s="514"/>
    </row>
    <row r="755" ht="18.75" customHeight="1">
      <c r="A755" s="336" t="str">
        <f t="shared" si="12"/>
        <v/>
      </c>
      <c r="B755" s="506"/>
      <c r="C755" s="559"/>
      <c r="D755" s="560" t="str">
        <f t="shared" si="13"/>
        <v/>
      </c>
      <c r="E755" s="401"/>
      <c r="F755" s="394"/>
      <c r="G755" s="341" t="str">
        <f t="array" ref="G755">IF(C755="","",XLOOKUP(C755,'Master Data'!K:K,'Master Data'!N:N,"Input in Master Data",0,1))</f>
        <v/>
      </c>
      <c r="H755" s="341" t="str">
        <f t="array" ref="H755">IF(C755="","",XLOOKUP(C755,'Master Data'!K:K,'Master Data'!O:O,"Input in Master Data",0,1))</f>
        <v/>
      </c>
      <c r="I755" s="341" t="str">
        <f t="array" ref="I755">if(U755="","",XLOOKUP(U755,Master[Company],Master[Blow],"Unknown",0,1))</f>
        <v/>
      </c>
      <c r="J755" s="341" t="str">
        <f t="array" ref="J755">if(U755="","",XLOOKUP(U755,Master[Company],Master[Pigging],"Unknown",0,1))</f>
        <v/>
      </c>
      <c r="K755" s="341" t="str">
        <f t="array" ref="K755">if(U755="","",XLOOKUP(U755,Master[Company],Master[Load Method],"Unknown",0,1))</f>
        <v/>
      </c>
      <c r="L755" s="341" t="str">
        <f t="array" ref="L755">if(U755="","",XLOOKUP(U755,Master[Company],Master[Line Distance],"Unknown",0,1))</f>
        <v/>
      </c>
      <c r="M755" s="394"/>
      <c r="N755" s="341"/>
      <c r="O755" s="341"/>
      <c r="P755" s="341" t="str">
        <f t="array" ref="P755">if(U755="","",XLOOKUP(U755,Master[Company],Master[Terms],"NA",0,1))</f>
        <v/>
      </c>
      <c r="Q755" s="341" t="str">
        <f t="shared" si="14"/>
        <v/>
      </c>
      <c r="R755" s="341" t="str">
        <f t="array" ref="R755">if(U755="","",XLOOKUP(U755,Master[Company],Master[Group],"NA",0,1))</f>
        <v/>
      </c>
      <c r="S755" s="341" t="str">
        <f t="array" ref="S755">if(U755="","",XLOOKUP(U755,Master[Company],Master[Loading Location],"NA",0,1))</f>
        <v/>
      </c>
      <c r="T755" s="341" t="str">
        <f t="array" ref="T755">if(U755="","",XLOOKUP(U755,Master[Company],Master[Acronym],"NA",0,1))</f>
        <v/>
      </c>
      <c r="U755" s="341"/>
      <c r="V755" s="342"/>
      <c r="W755" s="342"/>
      <c r="X755" s="341"/>
      <c r="Y755" s="341" t="str">
        <f t="shared" si="11"/>
        <v/>
      </c>
      <c r="Z755" s="341"/>
      <c r="AA755" s="341"/>
      <c r="AB755" s="341"/>
      <c r="AC755" s="401"/>
      <c r="AD755" s="563"/>
      <c r="AE755" s="564"/>
      <c r="AF755" s="564"/>
      <c r="AG755" s="564"/>
      <c r="AH755" s="564"/>
      <c r="AI755" s="564"/>
      <c r="AJ755" s="564"/>
      <c r="AK755" s="565"/>
      <c r="AL755" s="564"/>
      <c r="AM755" s="564"/>
      <c r="AN755" s="564"/>
      <c r="AO755" s="564"/>
      <c r="AP755" s="564"/>
      <c r="AQ755" s="564"/>
      <c r="AR755" s="564"/>
      <c r="AS755" s="564"/>
      <c r="AT755" s="394"/>
      <c r="AU755" s="306"/>
      <c r="AV755" s="306"/>
      <c r="AW755" s="394"/>
      <c r="AX755" s="401"/>
      <c r="AY755" s="341"/>
      <c r="AZ755" s="341"/>
      <c r="BA755" s="341"/>
      <c r="BB755" s="341"/>
      <c r="BC755" s="393"/>
      <c r="BD755" s="341"/>
      <c r="BE755" s="341"/>
      <c r="BF755" s="341"/>
      <c r="BG755" s="402"/>
      <c r="BH755" s="403"/>
      <c r="BI755" s="405"/>
      <c r="BJ755" s="405"/>
      <c r="BK755" s="405"/>
      <c r="BL755" s="405"/>
      <c r="BM755" s="514"/>
    </row>
    <row r="756" ht="18.75" customHeight="1">
      <c r="A756" s="336" t="str">
        <f t="shared" si="12"/>
        <v/>
      </c>
      <c r="B756" s="506"/>
      <c r="C756" s="559"/>
      <c r="D756" s="560" t="str">
        <f t="shared" si="13"/>
        <v/>
      </c>
      <c r="E756" s="401"/>
      <c r="F756" s="394"/>
      <c r="G756" s="341" t="str">
        <f t="array" ref="G756">IF(C756="","",XLOOKUP(C756,'Master Data'!K:K,'Master Data'!N:N,"Input in Master Data",0,1))</f>
        <v/>
      </c>
      <c r="H756" s="341" t="str">
        <f t="array" ref="H756">IF(C756="","",XLOOKUP(C756,'Master Data'!K:K,'Master Data'!O:O,"Input in Master Data",0,1))</f>
        <v/>
      </c>
      <c r="I756" s="341" t="str">
        <f t="array" ref="I756">if(U756="","",XLOOKUP(U756,Master[Company],Master[Blow],"Unknown",0,1))</f>
        <v/>
      </c>
      <c r="J756" s="341" t="str">
        <f t="array" ref="J756">if(U756="","",XLOOKUP(U756,Master[Company],Master[Pigging],"Unknown",0,1))</f>
        <v/>
      </c>
      <c r="K756" s="341" t="str">
        <f t="array" ref="K756">if(U756="","",XLOOKUP(U756,Master[Company],Master[Load Method],"Unknown",0,1))</f>
        <v/>
      </c>
      <c r="L756" s="341" t="str">
        <f t="array" ref="L756">if(U756="","",XLOOKUP(U756,Master[Company],Master[Line Distance],"Unknown",0,1))</f>
        <v/>
      </c>
      <c r="M756" s="394"/>
      <c r="N756" s="341"/>
      <c r="O756" s="341"/>
      <c r="P756" s="341" t="str">
        <f t="array" ref="P756">if(U756="","",XLOOKUP(U756,Master[Company],Master[Terms],"NA",0,1))</f>
        <v/>
      </c>
      <c r="Q756" s="341" t="str">
        <f t="shared" si="14"/>
        <v/>
      </c>
      <c r="R756" s="341" t="str">
        <f t="array" ref="R756">if(U756="","",XLOOKUP(U756,Master[Company],Master[Group],"NA",0,1))</f>
        <v/>
      </c>
      <c r="S756" s="341" t="str">
        <f t="array" ref="S756">if(U756="","",XLOOKUP(U756,Master[Company],Master[Loading Location],"NA",0,1))</f>
        <v/>
      </c>
      <c r="T756" s="341" t="str">
        <f t="array" ref="T756">if(U756="","",XLOOKUP(U756,Master[Company],Master[Acronym],"NA",0,1))</f>
        <v/>
      </c>
      <c r="U756" s="341"/>
      <c r="V756" s="342"/>
      <c r="W756" s="342"/>
      <c r="X756" s="341"/>
      <c r="Y756" s="341" t="str">
        <f t="shared" si="11"/>
        <v/>
      </c>
      <c r="Z756" s="341"/>
      <c r="AA756" s="341"/>
      <c r="AB756" s="341"/>
      <c r="AC756" s="401"/>
      <c r="AD756" s="563"/>
      <c r="AE756" s="564"/>
      <c r="AF756" s="564"/>
      <c r="AG756" s="564"/>
      <c r="AH756" s="564"/>
      <c r="AI756" s="564"/>
      <c r="AJ756" s="564"/>
      <c r="AK756" s="565"/>
      <c r="AL756" s="564"/>
      <c r="AM756" s="564"/>
      <c r="AN756" s="564"/>
      <c r="AO756" s="564"/>
      <c r="AP756" s="564"/>
      <c r="AQ756" s="564"/>
      <c r="AR756" s="564"/>
      <c r="AS756" s="564"/>
      <c r="AT756" s="394"/>
      <c r="AU756" s="306"/>
      <c r="AV756" s="306"/>
      <c r="AW756" s="394"/>
      <c r="AX756" s="401"/>
      <c r="AY756" s="341"/>
      <c r="AZ756" s="341"/>
      <c r="BA756" s="341"/>
      <c r="BB756" s="341"/>
      <c r="BC756" s="393"/>
      <c r="BD756" s="341"/>
      <c r="BE756" s="341"/>
      <c r="BF756" s="341"/>
      <c r="BG756" s="402"/>
      <c r="BH756" s="403"/>
      <c r="BI756" s="405"/>
      <c r="BJ756" s="405"/>
      <c r="BK756" s="405"/>
      <c r="BL756" s="405"/>
      <c r="BM756" s="514"/>
    </row>
    <row r="757" ht="18.75" customHeight="1">
      <c r="A757" s="336" t="str">
        <f t="shared" si="12"/>
        <v/>
      </c>
      <c r="B757" s="506"/>
      <c r="C757" s="559"/>
      <c r="D757" s="560" t="str">
        <f t="shared" si="13"/>
        <v/>
      </c>
      <c r="E757" s="401"/>
      <c r="F757" s="394"/>
      <c r="G757" s="341" t="str">
        <f t="array" ref="G757">IF(C757="","",XLOOKUP(C757,'Master Data'!K:K,'Master Data'!N:N,"Input in Master Data",0,1))</f>
        <v/>
      </c>
      <c r="H757" s="341" t="str">
        <f t="array" ref="H757">IF(C757="","",XLOOKUP(C757,'Master Data'!K:K,'Master Data'!O:O,"Input in Master Data",0,1))</f>
        <v/>
      </c>
      <c r="I757" s="341" t="str">
        <f t="array" ref="I757">if(U757="","",XLOOKUP(U757,Master[Company],Master[Blow],"Unknown",0,1))</f>
        <v/>
      </c>
      <c r="J757" s="341" t="str">
        <f t="array" ref="J757">if(U757="","",XLOOKUP(U757,Master[Company],Master[Pigging],"Unknown",0,1))</f>
        <v/>
      </c>
      <c r="K757" s="341" t="str">
        <f t="array" ref="K757">if(U757="","",XLOOKUP(U757,Master[Company],Master[Load Method],"Unknown",0,1))</f>
        <v/>
      </c>
      <c r="L757" s="341" t="str">
        <f t="array" ref="L757">if(U757="","",XLOOKUP(U757,Master[Company],Master[Line Distance],"Unknown",0,1))</f>
        <v/>
      </c>
      <c r="M757" s="394"/>
      <c r="N757" s="341"/>
      <c r="O757" s="341"/>
      <c r="P757" s="341" t="str">
        <f t="array" ref="P757">if(U757="","",XLOOKUP(U757,Master[Company],Master[Terms],"NA",0,1))</f>
        <v/>
      </c>
      <c r="Q757" s="341" t="str">
        <f t="shared" si="14"/>
        <v/>
      </c>
      <c r="R757" s="341" t="str">
        <f t="array" ref="R757">if(U757="","",XLOOKUP(U757,Master[Company],Master[Group],"NA",0,1))</f>
        <v/>
      </c>
      <c r="S757" s="341" t="str">
        <f t="array" ref="S757">if(U757="","",XLOOKUP(U757,Master[Company],Master[Loading Location],"NA",0,1))</f>
        <v/>
      </c>
      <c r="T757" s="341" t="str">
        <f t="array" ref="T757">if(U757="","",XLOOKUP(U757,Master[Company],Master[Acronym],"NA",0,1))</f>
        <v/>
      </c>
      <c r="U757" s="341"/>
      <c r="V757" s="342"/>
      <c r="W757" s="342"/>
      <c r="X757" s="341"/>
      <c r="Y757" s="341" t="str">
        <f t="shared" si="11"/>
        <v/>
      </c>
      <c r="Z757" s="341"/>
      <c r="AA757" s="341"/>
      <c r="AB757" s="341"/>
      <c r="AC757" s="401"/>
      <c r="AD757" s="563"/>
      <c r="AE757" s="564"/>
      <c r="AF757" s="564"/>
      <c r="AG757" s="564"/>
      <c r="AH757" s="564"/>
      <c r="AI757" s="564"/>
      <c r="AJ757" s="564"/>
      <c r="AK757" s="565"/>
      <c r="AL757" s="564"/>
      <c r="AM757" s="564"/>
      <c r="AN757" s="564"/>
      <c r="AO757" s="564"/>
      <c r="AP757" s="564"/>
      <c r="AQ757" s="564"/>
      <c r="AR757" s="564"/>
      <c r="AS757" s="564"/>
      <c r="AT757" s="394"/>
      <c r="AU757" s="306"/>
      <c r="AV757" s="306"/>
      <c r="AW757" s="394"/>
      <c r="AX757" s="401"/>
      <c r="AY757" s="341"/>
      <c r="AZ757" s="341"/>
      <c r="BA757" s="341"/>
      <c r="BB757" s="341"/>
      <c r="BC757" s="393"/>
      <c r="BD757" s="341"/>
      <c r="BE757" s="341"/>
      <c r="BF757" s="341"/>
      <c r="BG757" s="402"/>
      <c r="BH757" s="403"/>
      <c r="BI757" s="405"/>
      <c r="BJ757" s="405"/>
      <c r="BK757" s="405"/>
      <c r="BL757" s="405"/>
      <c r="BM757" s="514"/>
    </row>
    <row r="758" ht="18.75" customHeight="1">
      <c r="A758" s="336" t="str">
        <f t="shared" si="12"/>
        <v/>
      </c>
      <c r="B758" s="506"/>
      <c r="C758" s="559"/>
      <c r="D758" s="560" t="str">
        <f t="shared" si="13"/>
        <v/>
      </c>
      <c r="E758" s="401"/>
      <c r="F758" s="394"/>
      <c r="G758" s="341" t="str">
        <f t="array" ref="G758">IF(C758="","",XLOOKUP(C758,'Master Data'!K:K,'Master Data'!N:N,"Input in Master Data",0,1))</f>
        <v/>
      </c>
      <c r="H758" s="341" t="str">
        <f t="array" ref="H758">IF(C758="","",XLOOKUP(C758,'Master Data'!K:K,'Master Data'!O:O,"Input in Master Data",0,1))</f>
        <v/>
      </c>
      <c r="I758" s="341" t="str">
        <f t="array" ref="I758">if(U758="","",XLOOKUP(U758,Master[Company],Master[Blow],"Unknown",0,1))</f>
        <v/>
      </c>
      <c r="J758" s="341" t="str">
        <f t="array" ref="J758">if(U758="","",XLOOKUP(U758,Master[Company],Master[Pigging],"Unknown",0,1))</f>
        <v/>
      </c>
      <c r="K758" s="341" t="str">
        <f t="array" ref="K758">if(U758="","",XLOOKUP(U758,Master[Company],Master[Load Method],"Unknown",0,1))</f>
        <v/>
      </c>
      <c r="L758" s="341" t="str">
        <f t="array" ref="L758">if(U758="","",XLOOKUP(U758,Master[Company],Master[Line Distance],"Unknown",0,1))</f>
        <v/>
      </c>
      <c r="M758" s="394"/>
      <c r="N758" s="341"/>
      <c r="O758" s="341"/>
      <c r="P758" s="341" t="str">
        <f t="array" ref="P758">if(U758="","",XLOOKUP(U758,Master[Company],Master[Terms],"NA",0,1))</f>
        <v/>
      </c>
      <c r="Q758" s="341" t="str">
        <f t="shared" si="14"/>
        <v/>
      </c>
      <c r="R758" s="341" t="str">
        <f t="array" ref="R758">if(U758="","",XLOOKUP(U758,Master[Company],Master[Group],"NA",0,1))</f>
        <v/>
      </c>
      <c r="S758" s="341" t="str">
        <f t="array" ref="S758">if(U758="","",XLOOKUP(U758,Master[Company],Master[Loading Location],"NA",0,1))</f>
        <v/>
      </c>
      <c r="T758" s="341" t="str">
        <f t="array" ref="T758">if(U758="","",XLOOKUP(U758,Master[Company],Master[Acronym],"NA",0,1))</f>
        <v/>
      </c>
      <c r="U758" s="341"/>
      <c r="V758" s="342"/>
      <c r="W758" s="342"/>
      <c r="X758" s="341"/>
      <c r="Y758" s="341" t="str">
        <f t="shared" si="11"/>
        <v/>
      </c>
      <c r="Z758" s="341"/>
      <c r="AA758" s="341"/>
      <c r="AB758" s="341"/>
      <c r="AC758" s="401"/>
      <c r="AD758" s="563"/>
      <c r="AE758" s="564"/>
      <c r="AF758" s="564"/>
      <c r="AG758" s="564"/>
      <c r="AH758" s="564"/>
      <c r="AI758" s="564"/>
      <c r="AJ758" s="564"/>
      <c r="AK758" s="565"/>
      <c r="AL758" s="564"/>
      <c r="AM758" s="564"/>
      <c r="AN758" s="564"/>
      <c r="AO758" s="564"/>
      <c r="AP758" s="564"/>
      <c r="AQ758" s="564"/>
      <c r="AR758" s="564"/>
      <c r="AS758" s="564"/>
      <c r="AT758" s="394"/>
      <c r="AU758" s="306"/>
      <c r="AV758" s="306"/>
      <c r="AW758" s="394"/>
      <c r="AX758" s="401"/>
      <c r="AY758" s="341"/>
      <c r="AZ758" s="341"/>
      <c r="BA758" s="341"/>
      <c r="BB758" s="341"/>
      <c r="BC758" s="393"/>
      <c r="BD758" s="341"/>
      <c r="BE758" s="341"/>
      <c r="BF758" s="341"/>
      <c r="BG758" s="402"/>
      <c r="BH758" s="403"/>
      <c r="BI758" s="405"/>
      <c r="BJ758" s="405"/>
      <c r="BK758" s="405"/>
      <c r="BL758" s="405"/>
      <c r="BM758" s="514"/>
    </row>
    <row r="759" ht="18.75" customHeight="1">
      <c r="A759" s="336" t="str">
        <f t="shared" si="12"/>
        <v/>
      </c>
      <c r="B759" s="506"/>
      <c r="C759" s="559"/>
      <c r="D759" s="560" t="str">
        <f t="shared" si="13"/>
        <v/>
      </c>
      <c r="E759" s="401"/>
      <c r="F759" s="394"/>
      <c r="G759" s="341" t="str">
        <f t="array" ref="G759">IF(C759="","",XLOOKUP(C759,'Master Data'!K:K,'Master Data'!N:N,"Input in Master Data",0,1))</f>
        <v/>
      </c>
      <c r="H759" s="341" t="str">
        <f t="array" ref="H759">IF(C759="","",XLOOKUP(C759,'Master Data'!K:K,'Master Data'!O:O,"Input in Master Data",0,1))</f>
        <v/>
      </c>
      <c r="I759" s="341" t="str">
        <f t="array" ref="I759">if(U759="","",XLOOKUP(U759,Master[Company],Master[Blow],"Unknown",0,1))</f>
        <v/>
      </c>
      <c r="J759" s="341" t="str">
        <f t="array" ref="J759">if(U759="","",XLOOKUP(U759,Master[Company],Master[Pigging],"Unknown",0,1))</f>
        <v/>
      </c>
      <c r="K759" s="341" t="str">
        <f t="array" ref="K759">if(U759="","",XLOOKUP(U759,Master[Company],Master[Load Method],"Unknown",0,1))</f>
        <v/>
      </c>
      <c r="L759" s="341" t="str">
        <f t="array" ref="L759">if(U759="","",XLOOKUP(U759,Master[Company],Master[Line Distance],"Unknown",0,1))</f>
        <v/>
      </c>
      <c r="M759" s="394"/>
      <c r="N759" s="341"/>
      <c r="O759" s="341"/>
      <c r="P759" s="341" t="str">
        <f t="array" ref="P759">if(U759="","",XLOOKUP(U759,Master[Company],Master[Terms],"NA",0,1))</f>
        <v/>
      </c>
      <c r="Q759" s="341" t="str">
        <f t="shared" si="14"/>
        <v/>
      </c>
      <c r="R759" s="341" t="str">
        <f t="array" ref="R759">if(U759="","",XLOOKUP(U759,Master[Company],Master[Group],"NA",0,1))</f>
        <v/>
      </c>
      <c r="S759" s="341" t="str">
        <f t="array" ref="S759">if(U759="","",XLOOKUP(U759,Master[Company],Master[Loading Location],"NA",0,1))</f>
        <v/>
      </c>
      <c r="T759" s="341" t="str">
        <f t="array" ref="T759">if(U759="","",XLOOKUP(U759,Master[Company],Master[Acronym],"NA",0,1))</f>
        <v/>
      </c>
      <c r="U759" s="341"/>
      <c r="V759" s="342"/>
      <c r="W759" s="342"/>
      <c r="X759" s="341"/>
      <c r="Y759" s="341" t="str">
        <f t="shared" si="11"/>
        <v/>
      </c>
      <c r="Z759" s="341"/>
      <c r="AA759" s="341"/>
      <c r="AB759" s="341"/>
      <c r="AC759" s="401"/>
      <c r="AD759" s="563"/>
      <c r="AE759" s="564"/>
      <c r="AF759" s="564"/>
      <c r="AG759" s="564"/>
      <c r="AH759" s="564"/>
      <c r="AI759" s="564"/>
      <c r="AJ759" s="564"/>
      <c r="AK759" s="565"/>
      <c r="AL759" s="564"/>
      <c r="AM759" s="564"/>
      <c r="AN759" s="564"/>
      <c r="AO759" s="564"/>
      <c r="AP759" s="564"/>
      <c r="AQ759" s="564"/>
      <c r="AR759" s="564"/>
      <c r="AS759" s="564"/>
      <c r="AT759" s="394"/>
      <c r="AU759" s="306"/>
      <c r="AV759" s="306"/>
      <c r="AW759" s="394"/>
      <c r="AX759" s="401"/>
      <c r="AY759" s="341"/>
      <c r="AZ759" s="341"/>
      <c r="BA759" s="341"/>
      <c r="BB759" s="341"/>
      <c r="BC759" s="393"/>
      <c r="BD759" s="341"/>
      <c r="BE759" s="341"/>
      <c r="BF759" s="341"/>
      <c r="BG759" s="402"/>
      <c r="BH759" s="403"/>
      <c r="BI759" s="405"/>
      <c r="BJ759" s="405"/>
      <c r="BK759" s="405"/>
      <c r="BL759" s="405"/>
      <c r="BM759" s="514"/>
    </row>
    <row r="760" ht="18.75" customHeight="1">
      <c r="A760" s="336" t="str">
        <f t="shared" si="12"/>
        <v/>
      </c>
      <c r="B760" s="506"/>
      <c r="C760" s="559"/>
      <c r="D760" s="560" t="str">
        <f t="shared" si="13"/>
        <v/>
      </c>
      <c r="E760" s="401"/>
      <c r="F760" s="394"/>
      <c r="G760" s="341" t="str">
        <f t="array" ref="G760">IF(C760="","",XLOOKUP(C760,'Master Data'!K:K,'Master Data'!N:N,"Input in Master Data",0,1))</f>
        <v/>
      </c>
      <c r="H760" s="341" t="str">
        <f t="array" ref="H760">IF(C760="","",XLOOKUP(C760,'Master Data'!K:K,'Master Data'!O:O,"Input in Master Data",0,1))</f>
        <v/>
      </c>
      <c r="I760" s="341" t="str">
        <f t="array" ref="I760">if(U760="","",XLOOKUP(U760,Master[Company],Master[Blow],"Unknown",0,1))</f>
        <v/>
      </c>
      <c r="J760" s="341" t="str">
        <f t="array" ref="J760">if(U760="","",XLOOKUP(U760,Master[Company],Master[Pigging],"Unknown",0,1))</f>
        <v/>
      </c>
      <c r="K760" s="341" t="str">
        <f t="array" ref="K760">if(U760="","",XLOOKUP(U760,Master[Company],Master[Load Method],"Unknown",0,1))</f>
        <v/>
      </c>
      <c r="L760" s="341" t="str">
        <f t="array" ref="L760">if(U760="","",XLOOKUP(U760,Master[Company],Master[Line Distance],"Unknown",0,1))</f>
        <v/>
      </c>
      <c r="M760" s="394"/>
      <c r="N760" s="341"/>
      <c r="O760" s="341"/>
      <c r="P760" s="341" t="str">
        <f t="array" ref="P760">if(U760="","",XLOOKUP(U760,Master[Company],Master[Terms],"NA",0,1))</f>
        <v/>
      </c>
      <c r="Q760" s="341" t="str">
        <f t="shared" si="14"/>
        <v/>
      </c>
      <c r="R760" s="341" t="str">
        <f t="array" ref="R760">if(U760="","",XLOOKUP(U760,Master[Company],Master[Group],"NA",0,1))</f>
        <v/>
      </c>
      <c r="S760" s="341" t="str">
        <f t="array" ref="S760">if(U760="","",XLOOKUP(U760,Master[Company],Master[Loading Location],"NA",0,1))</f>
        <v/>
      </c>
      <c r="T760" s="341" t="str">
        <f t="array" ref="T760">if(U760="","",XLOOKUP(U760,Master[Company],Master[Acronym],"NA",0,1))</f>
        <v/>
      </c>
      <c r="U760" s="341"/>
      <c r="V760" s="342"/>
      <c r="W760" s="342"/>
      <c r="X760" s="341"/>
      <c r="Y760" s="341" t="str">
        <f t="shared" si="11"/>
        <v/>
      </c>
      <c r="Z760" s="341"/>
      <c r="AA760" s="341"/>
      <c r="AB760" s="341"/>
      <c r="AC760" s="401"/>
      <c r="AD760" s="563"/>
      <c r="AE760" s="564"/>
      <c r="AF760" s="564"/>
      <c r="AG760" s="564"/>
      <c r="AH760" s="564"/>
      <c r="AI760" s="564"/>
      <c r="AJ760" s="564"/>
      <c r="AK760" s="565"/>
      <c r="AL760" s="564"/>
      <c r="AM760" s="564"/>
      <c r="AN760" s="564"/>
      <c r="AO760" s="564"/>
      <c r="AP760" s="564"/>
      <c r="AQ760" s="564"/>
      <c r="AR760" s="564"/>
      <c r="AS760" s="564"/>
      <c r="AT760" s="394"/>
      <c r="AU760" s="306"/>
      <c r="AV760" s="306"/>
      <c r="AW760" s="394"/>
      <c r="AX760" s="401"/>
      <c r="AY760" s="341"/>
      <c r="AZ760" s="341"/>
      <c r="BA760" s="341"/>
      <c r="BB760" s="341"/>
      <c r="BC760" s="393"/>
      <c r="BD760" s="341"/>
      <c r="BE760" s="341"/>
      <c r="BF760" s="341"/>
      <c r="BG760" s="402"/>
      <c r="BH760" s="403"/>
      <c r="BI760" s="405"/>
      <c r="BJ760" s="405"/>
      <c r="BK760" s="405"/>
      <c r="BL760" s="405"/>
      <c r="BM760" s="514"/>
    </row>
    <row r="761" ht="18.75" customHeight="1">
      <c r="A761" s="336" t="str">
        <f t="shared" si="12"/>
        <v/>
      </c>
      <c r="B761" s="506"/>
      <c r="C761" s="559"/>
      <c r="D761" s="560" t="str">
        <f t="shared" si="13"/>
        <v/>
      </c>
      <c r="E761" s="401"/>
      <c r="F761" s="394"/>
      <c r="G761" s="341" t="str">
        <f t="array" ref="G761">IF(C761="","",XLOOKUP(C761,'Master Data'!K:K,'Master Data'!N:N,"Input in Master Data",0,1))</f>
        <v/>
      </c>
      <c r="H761" s="341" t="str">
        <f t="array" ref="H761">IF(C761="","",XLOOKUP(C761,'Master Data'!K:K,'Master Data'!O:O,"Input in Master Data",0,1))</f>
        <v/>
      </c>
      <c r="I761" s="341" t="str">
        <f t="array" ref="I761">if(U761="","",XLOOKUP(U761,Master[Company],Master[Blow],"Unknown",0,1))</f>
        <v/>
      </c>
      <c r="J761" s="341" t="str">
        <f t="array" ref="J761">if(U761="","",XLOOKUP(U761,Master[Company],Master[Pigging],"Unknown",0,1))</f>
        <v/>
      </c>
      <c r="K761" s="341" t="str">
        <f t="array" ref="K761">if(U761="","",XLOOKUP(U761,Master[Company],Master[Load Method],"Unknown",0,1))</f>
        <v/>
      </c>
      <c r="L761" s="341" t="str">
        <f t="array" ref="L761">if(U761="","",XLOOKUP(U761,Master[Company],Master[Line Distance],"Unknown",0,1))</f>
        <v/>
      </c>
      <c r="M761" s="394"/>
      <c r="N761" s="341"/>
      <c r="O761" s="341"/>
      <c r="P761" s="341" t="str">
        <f t="array" ref="P761">if(U761="","",XLOOKUP(U761,Master[Company],Master[Terms],"NA",0,1))</f>
        <v/>
      </c>
      <c r="Q761" s="341" t="str">
        <f t="shared" si="14"/>
        <v/>
      </c>
      <c r="R761" s="341" t="str">
        <f t="array" ref="R761">if(U761="","",XLOOKUP(U761,Master[Company],Master[Group],"NA",0,1))</f>
        <v/>
      </c>
      <c r="S761" s="341" t="str">
        <f t="array" ref="S761">if(U761="","",XLOOKUP(U761,Master[Company],Master[Loading Location],"NA",0,1))</f>
        <v/>
      </c>
      <c r="T761" s="341" t="str">
        <f t="array" ref="T761">if(U761="","",XLOOKUP(U761,Master[Company],Master[Acronym],"NA",0,1))</f>
        <v/>
      </c>
      <c r="U761" s="341"/>
      <c r="V761" s="342"/>
      <c r="W761" s="342"/>
      <c r="X761" s="341"/>
      <c r="Y761" s="341" t="str">
        <f t="shared" si="11"/>
        <v/>
      </c>
      <c r="Z761" s="341"/>
      <c r="AA761" s="341"/>
      <c r="AB761" s="341"/>
      <c r="AC761" s="401"/>
      <c r="AD761" s="563"/>
      <c r="AE761" s="564"/>
      <c r="AF761" s="564"/>
      <c r="AG761" s="564"/>
      <c r="AH761" s="564"/>
      <c r="AI761" s="564"/>
      <c r="AJ761" s="564"/>
      <c r="AK761" s="565"/>
      <c r="AL761" s="564"/>
      <c r="AM761" s="564"/>
      <c r="AN761" s="564"/>
      <c r="AO761" s="564"/>
      <c r="AP761" s="564"/>
      <c r="AQ761" s="564"/>
      <c r="AR761" s="564"/>
      <c r="AS761" s="564"/>
      <c r="AT761" s="394"/>
      <c r="AU761" s="306"/>
      <c r="AV761" s="306"/>
      <c r="AW761" s="394"/>
      <c r="AX761" s="401"/>
      <c r="AY761" s="341"/>
      <c r="AZ761" s="341"/>
      <c r="BA761" s="341"/>
      <c r="BB761" s="341"/>
      <c r="BC761" s="393"/>
      <c r="BD761" s="341"/>
      <c r="BE761" s="341"/>
      <c r="BF761" s="341"/>
      <c r="BG761" s="402"/>
      <c r="BH761" s="403"/>
      <c r="BI761" s="405"/>
      <c r="BJ761" s="405"/>
      <c r="BK761" s="405"/>
      <c r="BL761" s="405"/>
      <c r="BM761" s="514"/>
    </row>
    <row r="762" ht="18.75" customHeight="1">
      <c r="A762" s="336" t="str">
        <f t="shared" si="12"/>
        <v/>
      </c>
      <c r="B762" s="506"/>
      <c r="C762" s="559"/>
      <c r="D762" s="560" t="str">
        <f t="shared" si="13"/>
        <v/>
      </c>
      <c r="E762" s="401"/>
      <c r="F762" s="394"/>
      <c r="G762" s="341" t="str">
        <f t="array" ref="G762">IF(C762="","",XLOOKUP(C762,'Master Data'!K:K,'Master Data'!N:N,"Input in Master Data",0,1))</f>
        <v/>
      </c>
      <c r="H762" s="341" t="str">
        <f t="array" ref="H762">IF(C762="","",XLOOKUP(C762,'Master Data'!K:K,'Master Data'!O:O,"Input in Master Data",0,1))</f>
        <v/>
      </c>
      <c r="I762" s="341" t="str">
        <f t="array" ref="I762">if(U762="","",XLOOKUP(U762,Master[Company],Master[Blow],"Unknown",0,1))</f>
        <v/>
      </c>
      <c r="J762" s="341" t="str">
        <f t="array" ref="J762">if(U762="","",XLOOKUP(U762,Master[Company],Master[Pigging],"Unknown",0,1))</f>
        <v/>
      </c>
      <c r="K762" s="341" t="str">
        <f t="array" ref="K762">if(U762="","",XLOOKUP(U762,Master[Company],Master[Load Method],"Unknown",0,1))</f>
        <v/>
      </c>
      <c r="L762" s="341" t="str">
        <f t="array" ref="L762">if(U762="","",XLOOKUP(U762,Master[Company],Master[Line Distance],"Unknown",0,1))</f>
        <v/>
      </c>
      <c r="M762" s="394"/>
      <c r="N762" s="341"/>
      <c r="O762" s="341"/>
      <c r="P762" s="341" t="str">
        <f t="array" ref="P762">if(U762="","",XLOOKUP(U762,Master[Company],Master[Terms],"NA",0,1))</f>
        <v/>
      </c>
      <c r="Q762" s="341" t="str">
        <f t="shared" si="14"/>
        <v/>
      </c>
      <c r="R762" s="341" t="str">
        <f t="array" ref="R762">if(U762="","",XLOOKUP(U762,Master[Company],Master[Group],"NA",0,1))</f>
        <v/>
      </c>
      <c r="S762" s="341" t="str">
        <f t="array" ref="S762">if(U762="","",XLOOKUP(U762,Master[Company],Master[Loading Location],"NA",0,1))</f>
        <v/>
      </c>
      <c r="T762" s="341" t="str">
        <f t="array" ref="T762">if(U762="","",XLOOKUP(U762,Master[Company],Master[Acronym],"NA",0,1))</f>
        <v/>
      </c>
      <c r="U762" s="341"/>
      <c r="V762" s="342"/>
      <c r="W762" s="342"/>
      <c r="X762" s="341"/>
      <c r="Y762" s="341" t="str">
        <f t="shared" si="11"/>
        <v/>
      </c>
      <c r="Z762" s="341"/>
      <c r="AA762" s="341"/>
      <c r="AB762" s="341"/>
      <c r="AC762" s="401"/>
      <c r="AD762" s="563"/>
      <c r="AE762" s="564"/>
      <c r="AF762" s="564"/>
      <c r="AG762" s="564"/>
      <c r="AH762" s="564"/>
      <c r="AI762" s="564"/>
      <c r="AJ762" s="564"/>
      <c r="AK762" s="565"/>
      <c r="AL762" s="564"/>
      <c r="AM762" s="564"/>
      <c r="AN762" s="564"/>
      <c r="AO762" s="564"/>
      <c r="AP762" s="564"/>
      <c r="AQ762" s="564"/>
      <c r="AR762" s="564"/>
      <c r="AS762" s="564"/>
      <c r="AT762" s="394"/>
      <c r="AU762" s="306"/>
      <c r="AV762" s="306"/>
      <c r="AW762" s="394"/>
      <c r="AX762" s="401"/>
      <c r="AY762" s="341"/>
      <c r="AZ762" s="341"/>
      <c r="BA762" s="341"/>
      <c r="BB762" s="341"/>
      <c r="BC762" s="393"/>
      <c r="BD762" s="341"/>
      <c r="BE762" s="341"/>
      <c r="BF762" s="341"/>
      <c r="BG762" s="402"/>
      <c r="BH762" s="403"/>
      <c r="BI762" s="405"/>
      <c r="BJ762" s="405"/>
      <c r="BK762" s="405"/>
      <c r="BL762" s="405"/>
      <c r="BM762" s="514"/>
    </row>
    <row r="763" ht="18.75" customHeight="1">
      <c r="A763" s="336" t="str">
        <f t="shared" si="12"/>
        <v/>
      </c>
      <c r="B763" s="506"/>
      <c r="C763" s="559"/>
      <c r="D763" s="560" t="str">
        <f t="shared" si="13"/>
        <v/>
      </c>
      <c r="E763" s="401"/>
      <c r="F763" s="394"/>
      <c r="G763" s="341" t="str">
        <f t="array" ref="G763">IF(C763="","",XLOOKUP(C763,'Master Data'!K:K,'Master Data'!N:N,"Input in Master Data",0,1))</f>
        <v/>
      </c>
      <c r="H763" s="341" t="str">
        <f t="array" ref="H763">IF(C763="","",XLOOKUP(C763,'Master Data'!K:K,'Master Data'!O:O,"Input in Master Data",0,1))</f>
        <v/>
      </c>
      <c r="I763" s="341" t="str">
        <f t="array" ref="I763">if(U763="","",XLOOKUP(U763,Master[Company],Master[Blow],"Unknown",0,1))</f>
        <v/>
      </c>
      <c r="J763" s="341" t="str">
        <f t="array" ref="J763">if(U763="","",XLOOKUP(U763,Master[Company],Master[Pigging],"Unknown",0,1))</f>
        <v/>
      </c>
      <c r="K763" s="341" t="str">
        <f t="array" ref="K763">if(U763="","",XLOOKUP(U763,Master[Company],Master[Load Method],"Unknown",0,1))</f>
        <v/>
      </c>
      <c r="L763" s="341" t="str">
        <f t="array" ref="L763">if(U763="","",XLOOKUP(U763,Master[Company],Master[Line Distance],"Unknown",0,1))</f>
        <v/>
      </c>
      <c r="M763" s="394"/>
      <c r="N763" s="341"/>
      <c r="O763" s="341"/>
      <c r="P763" s="341" t="str">
        <f t="array" ref="P763">if(U763="","",XLOOKUP(U763,Master[Company],Master[Terms],"NA",0,1))</f>
        <v/>
      </c>
      <c r="Q763" s="341" t="str">
        <f t="shared" si="14"/>
        <v/>
      </c>
      <c r="R763" s="341" t="str">
        <f t="array" ref="R763">if(U763="","",XLOOKUP(U763,Master[Company],Master[Group],"NA",0,1))</f>
        <v/>
      </c>
      <c r="S763" s="341" t="str">
        <f t="array" ref="S763">if(U763="","",XLOOKUP(U763,Master[Company],Master[Loading Location],"NA",0,1))</f>
        <v/>
      </c>
      <c r="T763" s="341" t="str">
        <f t="array" ref="T763">if(U763="","",XLOOKUP(U763,Master[Company],Master[Acronym],"NA",0,1))</f>
        <v/>
      </c>
      <c r="U763" s="341"/>
      <c r="V763" s="342"/>
      <c r="W763" s="342"/>
      <c r="X763" s="341"/>
      <c r="Y763" s="341" t="str">
        <f t="shared" si="11"/>
        <v/>
      </c>
      <c r="Z763" s="341"/>
      <c r="AA763" s="341"/>
      <c r="AB763" s="341"/>
      <c r="AC763" s="401"/>
      <c r="AD763" s="563"/>
      <c r="AE763" s="564"/>
      <c r="AF763" s="564"/>
      <c r="AG763" s="564"/>
      <c r="AH763" s="564"/>
      <c r="AI763" s="564"/>
      <c r="AJ763" s="564"/>
      <c r="AK763" s="565"/>
      <c r="AL763" s="564"/>
      <c r="AM763" s="564"/>
      <c r="AN763" s="564"/>
      <c r="AO763" s="564"/>
      <c r="AP763" s="564"/>
      <c r="AQ763" s="564"/>
      <c r="AR763" s="564"/>
      <c r="AS763" s="564"/>
      <c r="AT763" s="394"/>
      <c r="AU763" s="306"/>
      <c r="AV763" s="306"/>
      <c r="AW763" s="394"/>
      <c r="AX763" s="401"/>
      <c r="AY763" s="341"/>
      <c r="AZ763" s="341"/>
      <c r="BA763" s="341"/>
      <c r="BB763" s="341"/>
      <c r="BC763" s="393"/>
      <c r="BD763" s="341"/>
      <c r="BE763" s="341"/>
      <c r="BF763" s="341"/>
      <c r="BG763" s="402"/>
      <c r="BH763" s="403"/>
      <c r="BI763" s="405"/>
      <c r="BJ763" s="405"/>
      <c r="BK763" s="405"/>
      <c r="BL763" s="405"/>
      <c r="BM763" s="514"/>
    </row>
    <row r="764" ht="18.75" customHeight="1">
      <c r="A764" s="336" t="str">
        <f t="shared" si="12"/>
        <v/>
      </c>
      <c r="B764" s="506"/>
      <c r="C764" s="559"/>
      <c r="D764" s="560" t="str">
        <f t="shared" si="13"/>
        <v/>
      </c>
      <c r="E764" s="401"/>
      <c r="F764" s="394"/>
      <c r="G764" s="341" t="str">
        <f t="array" ref="G764">IF(C764="","",XLOOKUP(C764,'Master Data'!K:K,'Master Data'!N:N,"Input in Master Data",0,1))</f>
        <v/>
      </c>
      <c r="H764" s="341" t="str">
        <f t="array" ref="H764">IF(C764="","",XLOOKUP(C764,'Master Data'!K:K,'Master Data'!O:O,"Input in Master Data",0,1))</f>
        <v/>
      </c>
      <c r="I764" s="341" t="str">
        <f t="array" ref="I764">if(U764="","",XLOOKUP(U764,Master[Company],Master[Blow],"Unknown",0,1))</f>
        <v/>
      </c>
      <c r="J764" s="341" t="str">
        <f t="array" ref="J764">if(U764="","",XLOOKUP(U764,Master[Company],Master[Pigging],"Unknown",0,1))</f>
        <v/>
      </c>
      <c r="K764" s="341" t="str">
        <f t="array" ref="K764">if(U764="","",XLOOKUP(U764,Master[Company],Master[Load Method],"Unknown",0,1))</f>
        <v/>
      </c>
      <c r="L764" s="341" t="str">
        <f t="array" ref="L764">if(U764="","",XLOOKUP(U764,Master[Company],Master[Line Distance],"Unknown",0,1))</f>
        <v/>
      </c>
      <c r="M764" s="394"/>
      <c r="N764" s="341"/>
      <c r="O764" s="341"/>
      <c r="P764" s="341" t="str">
        <f t="array" ref="P764">if(U764="","",XLOOKUP(U764,Master[Company],Master[Terms],"NA",0,1))</f>
        <v/>
      </c>
      <c r="Q764" s="341" t="str">
        <f t="shared" si="14"/>
        <v/>
      </c>
      <c r="R764" s="341" t="str">
        <f t="array" ref="R764">if(U764="","",XLOOKUP(U764,Master[Company],Master[Group],"NA",0,1))</f>
        <v/>
      </c>
      <c r="S764" s="341" t="str">
        <f t="array" ref="S764">if(U764="","",XLOOKUP(U764,Master[Company],Master[Loading Location],"NA",0,1))</f>
        <v/>
      </c>
      <c r="T764" s="341" t="str">
        <f t="array" ref="T764">if(U764="","",XLOOKUP(U764,Master[Company],Master[Acronym],"NA",0,1))</f>
        <v/>
      </c>
      <c r="U764" s="341"/>
      <c r="V764" s="342"/>
      <c r="W764" s="342"/>
      <c r="X764" s="341"/>
      <c r="Y764" s="341" t="str">
        <f t="shared" si="11"/>
        <v/>
      </c>
      <c r="Z764" s="341"/>
      <c r="AA764" s="341"/>
      <c r="AB764" s="341"/>
      <c r="AC764" s="401"/>
      <c r="AD764" s="563"/>
      <c r="AE764" s="564"/>
      <c r="AF764" s="564"/>
      <c r="AG764" s="564"/>
      <c r="AH764" s="564"/>
      <c r="AI764" s="564"/>
      <c r="AJ764" s="564"/>
      <c r="AK764" s="565"/>
      <c r="AL764" s="564"/>
      <c r="AM764" s="564"/>
      <c r="AN764" s="564"/>
      <c r="AO764" s="564"/>
      <c r="AP764" s="564"/>
      <c r="AQ764" s="564"/>
      <c r="AR764" s="564"/>
      <c r="AS764" s="564"/>
      <c r="AT764" s="394"/>
      <c r="AU764" s="306"/>
      <c r="AV764" s="306"/>
      <c r="AW764" s="394"/>
      <c r="AX764" s="401"/>
      <c r="AY764" s="341"/>
      <c r="AZ764" s="341"/>
      <c r="BA764" s="341"/>
      <c r="BB764" s="341"/>
      <c r="BC764" s="393"/>
      <c r="BD764" s="341"/>
      <c r="BE764" s="341"/>
      <c r="BF764" s="341"/>
      <c r="BG764" s="402"/>
      <c r="BH764" s="403"/>
      <c r="BI764" s="405"/>
      <c r="BJ764" s="405"/>
      <c r="BK764" s="405"/>
      <c r="BL764" s="405"/>
      <c r="BM764" s="514"/>
    </row>
    <row r="765" ht="18.75" customHeight="1">
      <c r="A765" s="336" t="str">
        <f t="shared" si="12"/>
        <v/>
      </c>
      <c r="B765" s="506"/>
      <c r="C765" s="559"/>
      <c r="D765" s="560" t="str">
        <f t="shared" si="13"/>
        <v/>
      </c>
      <c r="E765" s="401"/>
      <c r="F765" s="394"/>
      <c r="G765" s="341" t="str">
        <f t="array" ref="G765">IF(C765="","",XLOOKUP(C765,'Master Data'!K:K,'Master Data'!N:N,"Input in Master Data",0,1))</f>
        <v/>
      </c>
      <c r="H765" s="341" t="str">
        <f t="array" ref="H765">IF(C765="","",XLOOKUP(C765,'Master Data'!K:K,'Master Data'!O:O,"Input in Master Data",0,1))</f>
        <v/>
      </c>
      <c r="I765" s="341" t="str">
        <f t="array" ref="I765">if(U765="","",XLOOKUP(U765,Master[Company],Master[Blow],"Unknown",0,1))</f>
        <v/>
      </c>
      <c r="J765" s="341" t="str">
        <f t="array" ref="J765">if(U765="","",XLOOKUP(U765,Master[Company],Master[Pigging],"Unknown",0,1))</f>
        <v/>
      </c>
      <c r="K765" s="341" t="str">
        <f t="array" ref="K765">if(U765="","",XLOOKUP(U765,Master[Company],Master[Load Method],"Unknown",0,1))</f>
        <v/>
      </c>
      <c r="L765" s="341" t="str">
        <f t="array" ref="L765">if(U765="","",XLOOKUP(U765,Master[Company],Master[Line Distance],"Unknown",0,1))</f>
        <v/>
      </c>
      <c r="M765" s="394"/>
      <c r="N765" s="341"/>
      <c r="O765" s="341"/>
      <c r="P765" s="341" t="str">
        <f t="array" ref="P765">if(U765="","",XLOOKUP(U765,Master[Company],Master[Terms],"NA",0,1))</f>
        <v/>
      </c>
      <c r="Q765" s="341" t="str">
        <f t="shared" si="14"/>
        <v/>
      </c>
      <c r="R765" s="341" t="str">
        <f t="array" ref="R765">if(U765="","",XLOOKUP(U765,Master[Company],Master[Group],"NA",0,1))</f>
        <v/>
      </c>
      <c r="S765" s="341" t="str">
        <f t="array" ref="S765">if(U765="","",XLOOKUP(U765,Master[Company],Master[Loading Location],"NA",0,1))</f>
        <v/>
      </c>
      <c r="T765" s="341" t="str">
        <f t="array" ref="T765">if(U765="","",XLOOKUP(U765,Master[Company],Master[Acronym],"NA",0,1))</f>
        <v/>
      </c>
      <c r="U765" s="341"/>
      <c r="V765" s="342"/>
      <c r="W765" s="342"/>
      <c r="X765" s="341"/>
      <c r="Y765" s="341" t="str">
        <f t="shared" si="11"/>
        <v/>
      </c>
      <c r="Z765" s="341"/>
      <c r="AA765" s="341"/>
      <c r="AB765" s="341"/>
      <c r="AC765" s="401"/>
      <c r="AD765" s="563"/>
      <c r="AE765" s="564"/>
      <c r="AF765" s="564"/>
      <c r="AG765" s="564"/>
      <c r="AH765" s="564"/>
      <c r="AI765" s="564"/>
      <c r="AJ765" s="564"/>
      <c r="AK765" s="565"/>
      <c r="AL765" s="564"/>
      <c r="AM765" s="564"/>
      <c r="AN765" s="564"/>
      <c r="AO765" s="564"/>
      <c r="AP765" s="564"/>
      <c r="AQ765" s="564"/>
      <c r="AR765" s="564"/>
      <c r="AS765" s="564"/>
      <c r="AT765" s="394"/>
      <c r="AU765" s="306"/>
      <c r="AV765" s="306"/>
      <c r="AW765" s="394"/>
      <c r="AX765" s="401"/>
      <c r="AY765" s="341"/>
      <c r="AZ765" s="341"/>
      <c r="BA765" s="341"/>
      <c r="BB765" s="341"/>
      <c r="BC765" s="393"/>
      <c r="BD765" s="341"/>
      <c r="BE765" s="341"/>
      <c r="BF765" s="341"/>
      <c r="BG765" s="402"/>
      <c r="BH765" s="403"/>
      <c r="BI765" s="405"/>
      <c r="BJ765" s="405"/>
      <c r="BK765" s="405"/>
      <c r="BL765" s="405"/>
      <c r="BM765" s="514"/>
    </row>
    <row r="766" ht="18.75" customHeight="1">
      <c r="A766" s="336" t="str">
        <f t="shared" si="12"/>
        <v/>
      </c>
      <c r="B766" s="506"/>
      <c r="C766" s="559"/>
      <c r="D766" s="560" t="str">
        <f t="shared" si="13"/>
        <v/>
      </c>
      <c r="E766" s="401"/>
      <c r="F766" s="394"/>
      <c r="G766" s="341" t="str">
        <f t="array" ref="G766">IF(C766="","",XLOOKUP(C766,'Master Data'!K:K,'Master Data'!N:N,"Input in Master Data",0,1))</f>
        <v/>
      </c>
      <c r="H766" s="341" t="str">
        <f t="array" ref="H766">IF(C766="","",XLOOKUP(C766,'Master Data'!K:K,'Master Data'!O:O,"Input in Master Data",0,1))</f>
        <v/>
      </c>
      <c r="I766" s="341" t="str">
        <f t="array" ref="I766">if(U766="","",XLOOKUP(U766,Master[Company],Master[Blow],"Unknown",0,1))</f>
        <v/>
      </c>
      <c r="J766" s="341" t="str">
        <f t="array" ref="J766">if(U766="","",XLOOKUP(U766,Master[Company],Master[Pigging],"Unknown",0,1))</f>
        <v/>
      </c>
      <c r="K766" s="341" t="str">
        <f t="array" ref="K766">if(U766="","",XLOOKUP(U766,Master[Company],Master[Load Method],"Unknown",0,1))</f>
        <v/>
      </c>
      <c r="L766" s="341" t="str">
        <f t="array" ref="L766">if(U766="","",XLOOKUP(U766,Master[Company],Master[Line Distance],"Unknown",0,1))</f>
        <v/>
      </c>
      <c r="M766" s="394"/>
      <c r="N766" s="341"/>
      <c r="O766" s="341"/>
      <c r="P766" s="341" t="str">
        <f t="array" ref="P766">if(U766="","",XLOOKUP(U766,Master[Company],Master[Terms],"NA",0,1))</f>
        <v/>
      </c>
      <c r="Q766" s="341" t="str">
        <f t="shared" si="14"/>
        <v/>
      </c>
      <c r="R766" s="341" t="str">
        <f t="array" ref="R766">if(U766="","",XLOOKUP(U766,Master[Company],Master[Group],"NA",0,1))</f>
        <v/>
      </c>
      <c r="S766" s="341" t="str">
        <f t="array" ref="S766">if(U766="","",XLOOKUP(U766,Master[Company],Master[Loading Location],"NA",0,1))</f>
        <v/>
      </c>
      <c r="T766" s="341" t="str">
        <f t="array" ref="T766">if(U766="","",XLOOKUP(U766,Master[Company],Master[Acronym],"NA",0,1))</f>
        <v/>
      </c>
      <c r="U766" s="341"/>
      <c r="V766" s="342"/>
      <c r="W766" s="342"/>
      <c r="X766" s="341"/>
      <c r="Y766" s="341" t="str">
        <f t="shared" si="11"/>
        <v/>
      </c>
      <c r="Z766" s="341"/>
      <c r="AA766" s="341"/>
      <c r="AB766" s="341"/>
      <c r="AC766" s="401"/>
      <c r="AD766" s="563"/>
      <c r="AE766" s="564"/>
      <c r="AF766" s="564"/>
      <c r="AG766" s="564"/>
      <c r="AH766" s="564"/>
      <c r="AI766" s="564"/>
      <c r="AJ766" s="564"/>
      <c r="AK766" s="565"/>
      <c r="AL766" s="564"/>
      <c r="AM766" s="564"/>
      <c r="AN766" s="564"/>
      <c r="AO766" s="564"/>
      <c r="AP766" s="564"/>
      <c r="AQ766" s="564"/>
      <c r="AR766" s="564"/>
      <c r="AS766" s="564"/>
      <c r="AT766" s="394"/>
      <c r="AU766" s="306"/>
      <c r="AV766" s="306"/>
      <c r="AW766" s="394"/>
      <c r="AX766" s="401"/>
      <c r="AY766" s="341"/>
      <c r="AZ766" s="341"/>
      <c r="BA766" s="341"/>
      <c r="BB766" s="341"/>
      <c r="BC766" s="393"/>
      <c r="BD766" s="341"/>
      <c r="BE766" s="341"/>
      <c r="BF766" s="341"/>
      <c r="BG766" s="402"/>
      <c r="BH766" s="403"/>
      <c r="BI766" s="405"/>
      <c r="BJ766" s="405"/>
      <c r="BK766" s="405"/>
      <c r="BL766" s="405"/>
      <c r="BM766" s="514"/>
    </row>
    <row r="767" ht="18.75" customHeight="1">
      <c r="A767" s="336" t="str">
        <f t="shared" si="12"/>
        <v/>
      </c>
      <c r="B767" s="506"/>
      <c r="C767" s="559"/>
      <c r="D767" s="560" t="str">
        <f t="shared" si="13"/>
        <v/>
      </c>
      <c r="E767" s="401"/>
      <c r="F767" s="394"/>
      <c r="G767" s="341" t="str">
        <f t="array" ref="G767">IF(C767="","",XLOOKUP(C767,'Master Data'!K:K,'Master Data'!N:N,"Input in Master Data",0,1))</f>
        <v/>
      </c>
      <c r="H767" s="341" t="str">
        <f t="array" ref="H767">IF(C767="","",XLOOKUP(C767,'Master Data'!K:K,'Master Data'!O:O,"Input in Master Data",0,1))</f>
        <v/>
      </c>
      <c r="I767" s="341" t="str">
        <f t="array" ref="I767">if(U767="","",XLOOKUP(U767,Master[Company],Master[Blow],"Unknown",0,1))</f>
        <v/>
      </c>
      <c r="J767" s="341" t="str">
        <f t="array" ref="J767">if(U767="","",XLOOKUP(U767,Master[Company],Master[Pigging],"Unknown",0,1))</f>
        <v/>
      </c>
      <c r="K767" s="341" t="str">
        <f t="array" ref="K767">if(U767="","",XLOOKUP(U767,Master[Company],Master[Load Method],"Unknown",0,1))</f>
        <v/>
      </c>
      <c r="L767" s="341" t="str">
        <f t="array" ref="L767">if(U767="","",XLOOKUP(U767,Master[Company],Master[Line Distance],"Unknown",0,1))</f>
        <v/>
      </c>
      <c r="M767" s="394"/>
      <c r="N767" s="341"/>
      <c r="O767" s="341"/>
      <c r="P767" s="341" t="str">
        <f t="array" ref="P767">if(U767="","",XLOOKUP(U767,Master[Company],Master[Terms],"NA",0,1))</f>
        <v/>
      </c>
      <c r="Q767" s="341" t="str">
        <f t="shared" si="14"/>
        <v/>
      </c>
      <c r="R767" s="341" t="str">
        <f t="array" ref="R767">if(U767="","",XLOOKUP(U767,Master[Company],Master[Group],"NA",0,1))</f>
        <v/>
      </c>
      <c r="S767" s="341" t="str">
        <f t="array" ref="S767">if(U767="","",XLOOKUP(U767,Master[Company],Master[Loading Location],"NA",0,1))</f>
        <v/>
      </c>
      <c r="T767" s="341" t="str">
        <f t="array" ref="T767">if(U767="","",XLOOKUP(U767,Master[Company],Master[Acronym],"NA",0,1))</f>
        <v/>
      </c>
      <c r="U767" s="341"/>
      <c r="V767" s="342"/>
      <c r="W767" s="342"/>
      <c r="X767" s="341"/>
      <c r="Y767" s="341" t="str">
        <f t="shared" si="11"/>
        <v/>
      </c>
      <c r="Z767" s="341"/>
      <c r="AA767" s="341"/>
      <c r="AB767" s="341"/>
      <c r="AC767" s="401"/>
      <c r="AD767" s="563"/>
      <c r="AE767" s="564"/>
      <c r="AF767" s="564"/>
      <c r="AG767" s="564"/>
      <c r="AH767" s="564"/>
      <c r="AI767" s="564"/>
      <c r="AJ767" s="564"/>
      <c r="AK767" s="565"/>
      <c r="AL767" s="564"/>
      <c r="AM767" s="564"/>
      <c r="AN767" s="564"/>
      <c r="AO767" s="564"/>
      <c r="AP767" s="564"/>
      <c r="AQ767" s="564"/>
      <c r="AR767" s="564"/>
      <c r="AS767" s="564"/>
      <c r="AT767" s="394"/>
      <c r="AU767" s="306"/>
      <c r="AV767" s="306"/>
      <c r="AW767" s="394"/>
      <c r="AX767" s="401"/>
      <c r="AY767" s="341"/>
      <c r="AZ767" s="341"/>
      <c r="BA767" s="341"/>
      <c r="BB767" s="341"/>
      <c r="BC767" s="393"/>
      <c r="BD767" s="341"/>
      <c r="BE767" s="341"/>
      <c r="BF767" s="341"/>
      <c r="BG767" s="402"/>
      <c r="BH767" s="403"/>
      <c r="BI767" s="405"/>
      <c r="BJ767" s="405"/>
      <c r="BK767" s="405"/>
      <c r="BL767" s="405"/>
      <c r="BM767" s="514"/>
    </row>
    <row r="768" ht="18.75" customHeight="1">
      <c r="A768" s="336" t="str">
        <f t="shared" si="12"/>
        <v/>
      </c>
      <c r="B768" s="506"/>
      <c r="C768" s="559"/>
      <c r="D768" s="560" t="str">
        <f t="shared" si="13"/>
        <v/>
      </c>
      <c r="E768" s="401"/>
      <c r="F768" s="394"/>
      <c r="G768" s="341" t="str">
        <f t="array" ref="G768">IF(C768="","",XLOOKUP(C768,'Master Data'!K:K,'Master Data'!N:N,"Input in Master Data",0,1))</f>
        <v/>
      </c>
      <c r="H768" s="341" t="str">
        <f t="array" ref="H768">IF(C768="","",XLOOKUP(C768,'Master Data'!K:K,'Master Data'!O:O,"Input in Master Data",0,1))</f>
        <v/>
      </c>
      <c r="I768" s="341" t="str">
        <f t="array" ref="I768">if(U768="","",XLOOKUP(U768,Master[Company],Master[Blow],"Unknown",0,1))</f>
        <v/>
      </c>
      <c r="J768" s="341" t="str">
        <f t="array" ref="J768">if(U768="","",XLOOKUP(U768,Master[Company],Master[Pigging],"Unknown",0,1))</f>
        <v/>
      </c>
      <c r="K768" s="341" t="str">
        <f t="array" ref="K768">if(U768="","",XLOOKUP(U768,Master[Company],Master[Load Method],"Unknown",0,1))</f>
        <v/>
      </c>
      <c r="L768" s="341" t="str">
        <f t="array" ref="L768">if(U768="","",XLOOKUP(U768,Master[Company],Master[Line Distance],"Unknown",0,1))</f>
        <v/>
      </c>
      <c r="M768" s="394"/>
      <c r="N768" s="341"/>
      <c r="O768" s="341"/>
      <c r="P768" s="341" t="str">
        <f t="array" ref="P768">if(U768="","",XLOOKUP(U768,Master[Company],Master[Terms],"NA",0,1))</f>
        <v/>
      </c>
      <c r="Q768" s="341" t="str">
        <f t="shared" si="14"/>
        <v/>
      </c>
      <c r="R768" s="341" t="str">
        <f t="array" ref="R768">if(U768="","",XLOOKUP(U768,Master[Company],Master[Group],"NA",0,1))</f>
        <v/>
      </c>
      <c r="S768" s="341" t="str">
        <f t="array" ref="S768">if(U768="","",XLOOKUP(U768,Master[Company],Master[Loading Location],"NA",0,1))</f>
        <v/>
      </c>
      <c r="T768" s="341" t="str">
        <f t="array" ref="T768">if(U768="","",XLOOKUP(U768,Master[Company],Master[Acronym],"NA",0,1))</f>
        <v/>
      </c>
      <c r="U768" s="341"/>
      <c r="V768" s="342"/>
      <c r="W768" s="342"/>
      <c r="X768" s="341"/>
      <c r="Y768" s="341" t="str">
        <f t="shared" si="11"/>
        <v/>
      </c>
      <c r="Z768" s="341"/>
      <c r="AA768" s="341"/>
      <c r="AB768" s="341"/>
      <c r="AC768" s="401"/>
      <c r="AD768" s="563"/>
      <c r="AE768" s="564"/>
      <c r="AF768" s="564"/>
      <c r="AG768" s="564"/>
      <c r="AH768" s="564"/>
      <c r="AI768" s="564"/>
      <c r="AJ768" s="564"/>
      <c r="AK768" s="565"/>
      <c r="AL768" s="564"/>
      <c r="AM768" s="564"/>
      <c r="AN768" s="564"/>
      <c r="AO768" s="564"/>
      <c r="AP768" s="564"/>
      <c r="AQ768" s="564"/>
      <c r="AR768" s="564"/>
      <c r="AS768" s="564"/>
      <c r="AT768" s="394"/>
      <c r="AU768" s="306"/>
      <c r="AV768" s="306"/>
      <c r="AW768" s="394"/>
      <c r="AX768" s="401"/>
      <c r="AY768" s="341"/>
      <c r="AZ768" s="341"/>
      <c r="BA768" s="341"/>
      <c r="BB768" s="341"/>
      <c r="BC768" s="393"/>
      <c r="BD768" s="341"/>
      <c r="BE768" s="341"/>
      <c r="BF768" s="341"/>
      <c r="BG768" s="402"/>
      <c r="BH768" s="403"/>
      <c r="BI768" s="405"/>
      <c r="BJ768" s="405"/>
      <c r="BK768" s="405"/>
      <c r="BL768" s="405"/>
      <c r="BM768" s="514"/>
    </row>
    <row r="769" ht="18.75" customHeight="1">
      <c r="A769" s="336" t="str">
        <f t="shared" si="12"/>
        <v/>
      </c>
      <c r="B769" s="506"/>
      <c r="C769" s="559"/>
      <c r="D769" s="560" t="str">
        <f t="shared" si="13"/>
        <v/>
      </c>
      <c r="E769" s="401"/>
      <c r="F769" s="394"/>
      <c r="G769" s="341" t="str">
        <f t="array" ref="G769">IF(C769="","",XLOOKUP(C769,'Master Data'!K:K,'Master Data'!N:N,"Input in Master Data",0,1))</f>
        <v/>
      </c>
      <c r="H769" s="341" t="str">
        <f t="array" ref="H769">IF(C769="","",XLOOKUP(C769,'Master Data'!K:K,'Master Data'!O:O,"Input in Master Data",0,1))</f>
        <v/>
      </c>
      <c r="I769" s="341" t="str">
        <f t="array" ref="I769">if(U769="","",XLOOKUP(U769,Master[Company],Master[Blow],"Unknown",0,1))</f>
        <v/>
      </c>
      <c r="J769" s="341" t="str">
        <f t="array" ref="J769">if(U769="","",XLOOKUP(U769,Master[Company],Master[Pigging],"Unknown",0,1))</f>
        <v/>
      </c>
      <c r="K769" s="341" t="str">
        <f t="array" ref="K769">if(U769="","",XLOOKUP(U769,Master[Company],Master[Load Method],"Unknown",0,1))</f>
        <v/>
      </c>
      <c r="L769" s="341" t="str">
        <f t="array" ref="L769">if(U769="","",XLOOKUP(U769,Master[Company],Master[Line Distance],"Unknown",0,1))</f>
        <v/>
      </c>
      <c r="M769" s="394"/>
      <c r="N769" s="341"/>
      <c r="O769" s="341"/>
      <c r="P769" s="341" t="str">
        <f t="array" ref="P769">if(U769="","",XLOOKUP(U769,Master[Company],Master[Terms],"NA",0,1))</f>
        <v/>
      </c>
      <c r="Q769" s="341" t="str">
        <f t="shared" si="14"/>
        <v/>
      </c>
      <c r="R769" s="341" t="str">
        <f t="array" ref="R769">if(U769="","",XLOOKUP(U769,Master[Company],Master[Group],"NA",0,1))</f>
        <v/>
      </c>
      <c r="S769" s="341" t="str">
        <f t="array" ref="S769">if(U769="","",XLOOKUP(U769,Master[Company],Master[Loading Location],"NA",0,1))</f>
        <v/>
      </c>
      <c r="T769" s="341" t="str">
        <f t="array" ref="T769">if(U769="","",XLOOKUP(U769,Master[Company],Master[Acronym],"NA",0,1))</f>
        <v/>
      </c>
      <c r="U769" s="341"/>
      <c r="V769" s="342"/>
      <c r="W769" s="342"/>
      <c r="X769" s="341"/>
      <c r="Y769" s="341" t="str">
        <f t="shared" si="11"/>
        <v/>
      </c>
      <c r="Z769" s="341"/>
      <c r="AA769" s="341"/>
      <c r="AB769" s="341"/>
      <c r="AC769" s="401"/>
      <c r="AD769" s="563"/>
      <c r="AE769" s="564"/>
      <c r="AF769" s="564"/>
      <c r="AG769" s="564"/>
      <c r="AH769" s="564"/>
      <c r="AI769" s="564"/>
      <c r="AJ769" s="564"/>
      <c r="AK769" s="565"/>
      <c r="AL769" s="564"/>
      <c r="AM769" s="564"/>
      <c r="AN769" s="564"/>
      <c r="AO769" s="564"/>
      <c r="AP769" s="564"/>
      <c r="AQ769" s="564"/>
      <c r="AR769" s="564"/>
      <c r="AS769" s="564"/>
      <c r="AT769" s="394"/>
      <c r="AU769" s="306"/>
      <c r="AV769" s="306"/>
      <c r="AW769" s="394"/>
      <c r="AX769" s="401"/>
      <c r="AY769" s="341"/>
      <c r="AZ769" s="341"/>
      <c r="BA769" s="341"/>
      <c r="BB769" s="341"/>
      <c r="BC769" s="393"/>
      <c r="BD769" s="341"/>
      <c r="BE769" s="341"/>
      <c r="BF769" s="341"/>
      <c r="BG769" s="402"/>
      <c r="BH769" s="403"/>
      <c r="BI769" s="405"/>
      <c r="BJ769" s="405"/>
      <c r="BK769" s="405"/>
      <c r="BL769" s="405"/>
      <c r="BM769" s="514"/>
    </row>
    <row r="770" ht="18.75" customHeight="1">
      <c r="A770" s="336" t="str">
        <f t="shared" si="12"/>
        <v/>
      </c>
      <c r="B770" s="506"/>
      <c r="C770" s="559"/>
      <c r="D770" s="560" t="str">
        <f t="shared" si="13"/>
        <v/>
      </c>
      <c r="E770" s="401"/>
      <c r="F770" s="394"/>
      <c r="G770" s="341" t="str">
        <f t="array" ref="G770">IF(C770="","",XLOOKUP(C770,'Master Data'!K:K,'Master Data'!N:N,"Input in Master Data",0,1))</f>
        <v/>
      </c>
      <c r="H770" s="341" t="str">
        <f t="array" ref="H770">IF(C770="","",XLOOKUP(C770,'Master Data'!K:K,'Master Data'!O:O,"Input in Master Data",0,1))</f>
        <v/>
      </c>
      <c r="I770" s="341" t="str">
        <f t="array" ref="I770">if(U770="","",XLOOKUP(U770,Master[Company],Master[Blow],"Unknown",0,1))</f>
        <v/>
      </c>
      <c r="J770" s="341" t="str">
        <f t="array" ref="J770">if(U770="","",XLOOKUP(U770,Master[Company],Master[Pigging],"Unknown",0,1))</f>
        <v/>
      </c>
      <c r="K770" s="341" t="str">
        <f t="array" ref="K770">if(U770="","",XLOOKUP(U770,Master[Company],Master[Load Method],"Unknown",0,1))</f>
        <v/>
      </c>
      <c r="L770" s="341" t="str">
        <f t="array" ref="L770">if(U770="","",XLOOKUP(U770,Master[Company],Master[Line Distance],"Unknown",0,1))</f>
        <v/>
      </c>
      <c r="M770" s="394"/>
      <c r="N770" s="341"/>
      <c r="O770" s="341"/>
      <c r="P770" s="341" t="str">
        <f t="array" ref="P770">if(U770="","",XLOOKUP(U770,Master[Company],Master[Terms],"NA",0,1))</f>
        <v/>
      </c>
      <c r="Q770" s="341" t="str">
        <f t="shared" si="14"/>
        <v/>
      </c>
      <c r="R770" s="341" t="str">
        <f t="array" ref="R770">if(U770="","",XLOOKUP(U770,Master[Company],Master[Group],"NA",0,1))</f>
        <v/>
      </c>
      <c r="S770" s="341" t="str">
        <f t="array" ref="S770">if(U770="","",XLOOKUP(U770,Master[Company],Master[Loading Location],"NA",0,1))</f>
        <v/>
      </c>
      <c r="T770" s="341" t="str">
        <f t="array" ref="T770">if(U770="","",XLOOKUP(U770,Master[Company],Master[Acronym],"NA",0,1))</f>
        <v/>
      </c>
      <c r="U770" s="341"/>
      <c r="V770" s="342"/>
      <c r="W770" s="342"/>
      <c r="X770" s="341"/>
      <c r="Y770" s="341" t="str">
        <f t="shared" si="11"/>
        <v/>
      </c>
      <c r="Z770" s="341"/>
      <c r="AA770" s="341"/>
      <c r="AB770" s="341"/>
      <c r="AC770" s="401"/>
      <c r="AD770" s="563"/>
      <c r="AE770" s="564"/>
      <c r="AF770" s="564"/>
      <c r="AG770" s="564"/>
      <c r="AH770" s="564"/>
      <c r="AI770" s="564"/>
      <c r="AJ770" s="564"/>
      <c r="AK770" s="565"/>
      <c r="AL770" s="564"/>
      <c r="AM770" s="564"/>
      <c r="AN770" s="564"/>
      <c r="AO770" s="564"/>
      <c r="AP770" s="564"/>
      <c r="AQ770" s="564"/>
      <c r="AR770" s="564"/>
      <c r="AS770" s="564"/>
      <c r="AT770" s="394"/>
      <c r="AU770" s="306"/>
      <c r="AV770" s="306"/>
      <c r="AW770" s="394"/>
      <c r="AX770" s="401"/>
      <c r="AY770" s="341"/>
      <c r="AZ770" s="341"/>
      <c r="BA770" s="341"/>
      <c r="BB770" s="341"/>
      <c r="BC770" s="393"/>
      <c r="BD770" s="341"/>
      <c r="BE770" s="341"/>
      <c r="BF770" s="341"/>
      <c r="BG770" s="402"/>
      <c r="BH770" s="403"/>
      <c r="BI770" s="405"/>
      <c r="BJ770" s="405"/>
      <c r="BK770" s="405"/>
      <c r="BL770" s="405"/>
      <c r="BM770" s="514"/>
    </row>
    <row r="771" ht="18.75" customHeight="1">
      <c r="A771" s="336" t="str">
        <f t="shared" si="12"/>
        <v/>
      </c>
      <c r="B771" s="506"/>
      <c r="C771" s="559"/>
      <c r="D771" s="560" t="str">
        <f t="shared" si="13"/>
        <v/>
      </c>
      <c r="E771" s="401"/>
      <c r="F771" s="394"/>
      <c r="G771" s="341" t="str">
        <f t="array" ref="G771">IF(C771="","",XLOOKUP(C771,'Master Data'!K:K,'Master Data'!N:N,"Input in Master Data",0,1))</f>
        <v/>
      </c>
      <c r="H771" s="341" t="str">
        <f t="array" ref="H771">IF(C771="","",XLOOKUP(C771,'Master Data'!K:K,'Master Data'!O:O,"Input in Master Data",0,1))</f>
        <v/>
      </c>
      <c r="I771" s="341" t="str">
        <f t="array" ref="I771">if(U771="","",XLOOKUP(U771,Master[Company],Master[Blow],"Unknown",0,1))</f>
        <v/>
      </c>
      <c r="J771" s="341" t="str">
        <f t="array" ref="J771">if(U771="","",XLOOKUP(U771,Master[Company],Master[Pigging],"Unknown",0,1))</f>
        <v/>
      </c>
      <c r="K771" s="341" t="str">
        <f t="array" ref="K771">if(U771="","",XLOOKUP(U771,Master[Company],Master[Load Method],"Unknown",0,1))</f>
        <v/>
      </c>
      <c r="L771" s="341" t="str">
        <f t="array" ref="L771">if(U771="","",XLOOKUP(U771,Master[Company],Master[Line Distance],"Unknown",0,1))</f>
        <v/>
      </c>
      <c r="M771" s="394"/>
      <c r="N771" s="341"/>
      <c r="O771" s="341"/>
      <c r="P771" s="341" t="str">
        <f t="array" ref="P771">if(U771="","",XLOOKUP(U771,Master[Company],Master[Terms],"NA",0,1))</f>
        <v/>
      </c>
      <c r="Q771" s="341" t="str">
        <f t="shared" si="14"/>
        <v/>
      </c>
      <c r="R771" s="341" t="str">
        <f t="array" ref="R771">if(U771="","",XLOOKUP(U771,Master[Company],Master[Group],"NA",0,1))</f>
        <v/>
      </c>
      <c r="S771" s="341" t="str">
        <f t="array" ref="S771">if(U771="","",XLOOKUP(U771,Master[Company],Master[Loading Location],"NA",0,1))</f>
        <v/>
      </c>
      <c r="T771" s="341" t="str">
        <f t="array" ref="T771">if(U771="","",XLOOKUP(U771,Master[Company],Master[Acronym],"NA",0,1))</f>
        <v/>
      </c>
      <c r="U771" s="341"/>
      <c r="V771" s="342"/>
      <c r="W771" s="342"/>
      <c r="X771" s="341"/>
      <c r="Y771" s="341" t="str">
        <f t="shared" si="11"/>
        <v/>
      </c>
      <c r="Z771" s="341"/>
      <c r="AA771" s="341"/>
      <c r="AB771" s="341"/>
      <c r="AC771" s="401"/>
      <c r="AD771" s="563"/>
      <c r="AE771" s="564"/>
      <c r="AF771" s="564"/>
      <c r="AG771" s="564"/>
      <c r="AH771" s="564"/>
      <c r="AI771" s="564"/>
      <c r="AJ771" s="564"/>
      <c r="AK771" s="565"/>
      <c r="AL771" s="564"/>
      <c r="AM771" s="564"/>
      <c r="AN771" s="564"/>
      <c r="AO771" s="564"/>
      <c r="AP771" s="564"/>
      <c r="AQ771" s="564"/>
      <c r="AR771" s="564"/>
      <c r="AS771" s="564"/>
      <c r="AT771" s="394"/>
      <c r="AU771" s="306"/>
      <c r="AV771" s="306"/>
      <c r="AW771" s="394"/>
      <c r="AX771" s="401"/>
      <c r="AY771" s="341"/>
      <c r="AZ771" s="341"/>
      <c r="BA771" s="341"/>
      <c r="BB771" s="341"/>
      <c r="BC771" s="393"/>
      <c r="BD771" s="341"/>
      <c r="BE771" s="341"/>
      <c r="BF771" s="341"/>
      <c r="BG771" s="402"/>
      <c r="BH771" s="403"/>
      <c r="BI771" s="405"/>
      <c r="BJ771" s="405"/>
      <c r="BK771" s="405"/>
      <c r="BL771" s="405"/>
      <c r="BM771" s="514"/>
    </row>
    <row r="772" ht="18.75" customHeight="1">
      <c r="A772" s="336" t="str">
        <f t="shared" si="12"/>
        <v/>
      </c>
      <c r="B772" s="506"/>
      <c r="C772" s="559"/>
      <c r="D772" s="560" t="str">
        <f t="shared" si="13"/>
        <v/>
      </c>
      <c r="E772" s="401"/>
      <c r="F772" s="394"/>
      <c r="G772" s="341" t="str">
        <f t="array" ref="G772">IF(C772="","",XLOOKUP(C772,'Master Data'!K:K,'Master Data'!N:N,"Input in Master Data",0,1))</f>
        <v/>
      </c>
      <c r="H772" s="341" t="str">
        <f t="array" ref="H772">IF(C772="","",XLOOKUP(C772,'Master Data'!K:K,'Master Data'!O:O,"Input in Master Data",0,1))</f>
        <v/>
      </c>
      <c r="I772" s="341" t="str">
        <f t="array" ref="I772">if(U772="","",XLOOKUP(U772,Master[Company],Master[Blow],"Unknown",0,1))</f>
        <v/>
      </c>
      <c r="J772" s="341" t="str">
        <f t="array" ref="J772">if(U772="","",XLOOKUP(U772,Master[Company],Master[Pigging],"Unknown",0,1))</f>
        <v/>
      </c>
      <c r="K772" s="341" t="str">
        <f t="array" ref="K772">if(U772="","",XLOOKUP(U772,Master[Company],Master[Load Method],"Unknown",0,1))</f>
        <v/>
      </c>
      <c r="L772" s="341" t="str">
        <f t="array" ref="L772">if(U772="","",XLOOKUP(U772,Master[Company],Master[Line Distance],"Unknown",0,1))</f>
        <v/>
      </c>
      <c r="M772" s="394"/>
      <c r="N772" s="341"/>
      <c r="O772" s="341"/>
      <c r="P772" s="341" t="str">
        <f t="array" ref="P772">if(U772="","",XLOOKUP(U772,Master[Company],Master[Terms],"NA",0,1))</f>
        <v/>
      </c>
      <c r="Q772" s="341" t="str">
        <f t="shared" si="14"/>
        <v/>
      </c>
      <c r="R772" s="341" t="str">
        <f t="array" ref="R772">if(U772="","",XLOOKUP(U772,Master[Company],Master[Group],"NA",0,1))</f>
        <v/>
      </c>
      <c r="S772" s="341" t="str">
        <f t="array" ref="S772">if(U772="","",XLOOKUP(U772,Master[Company],Master[Loading Location],"NA",0,1))</f>
        <v/>
      </c>
      <c r="T772" s="341" t="str">
        <f t="array" ref="T772">if(U772="","",XLOOKUP(U772,Master[Company],Master[Acronym],"NA",0,1))</f>
        <v/>
      </c>
      <c r="U772" s="341"/>
      <c r="V772" s="342"/>
      <c r="W772" s="342"/>
      <c r="X772" s="341"/>
      <c r="Y772" s="341" t="str">
        <f t="shared" si="11"/>
        <v/>
      </c>
      <c r="Z772" s="341"/>
      <c r="AA772" s="341"/>
      <c r="AB772" s="341"/>
      <c r="AC772" s="401"/>
      <c r="AD772" s="563"/>
      <c r="AE772" s="564"/>
      <c r="AF772" s="564"/>
      <c r="AG772" s="564"/>
      <c r="AH772" s="564"/>
      <c r="AI772" s="564"/>
      <c r="AJ772" s="564"/>
      <c r="AK772" s="565"/>
      <c r="AL772" s="564"/>
      <c r="AM772" s="564"/>
      <c r="AN772" s="564"/>
      <c r="AO772" s="564"/>
      <c r="AP772" s="564"/>
      <c r="AQ772" s="564"/>
      <c r="AR772" s="564"/>
      <c r="AS772" s="564"/>
      <c r="AT772" s="394"/>
      <c r="AU772" s="306"/>
      <c r="AV772" s="306"/>
      <c r="AW772" s="394"/>
      <c r="AX772" s="401"/>
      <c r="AY772" s="341"/>
      <c r="AZ772" s="341"/>
      <c r="BA772" s="341"/>
      <c r="BB772" s="341"/>
      <c r="BC772" s="393"/>
      <c r="BD772" s="341"/>
      <c r="BE772" s="341"/>
      <c r="BF772" s="341"/>
      <c r="BG772" s="402"/>
      <c r="BH772" s="403"/>
      <c r="BI772" s="405"/>
      <c r="BJ772" s="405"/>
      <c r="BK772" s="405"/>
      <c r="BL772" s="405"/>
      <c r="BM772" s="514"/>
    </row>
    <row r="773" ht="18.75" customHeight="1">
      <c r="A773" s="336" t="str">
        <f t="shared" si="12"/>
        <v/>
      </c>
      <c r="B773" s="506"/>
      <c r="C773" s="559"/>
      <c r="D773" s="560" t="str">
        <f t="shared" si="13"/>
        <v/>
      </c>
      <c r="E773" s="401"/>
      <c r="F773" s="394"/>
      <c r="G773" s="341" t="str">
        <f t="array" ref="G773">IF(C773="","",XLOOKUP(C773,'Master Data'!K:K,'Master Data'!N:N,"Input in Master Data",0,1))</f>
        <v/>
      </c>
      <c r="H773" s="341" t="str">
        <f t="array" ref="H773">IF(C773="","",XLOOKUP(C773,'Master Data'!K:K,'Master Data'!O:O,"Input in Master Data",0,1))</f>
        <v/>
      </c>
      <c r="I773" s="341" t="str">
        <f t="array" ref="I773">if(U773="","",XLOOKUP(U773,Master[Company],Master[Blow],"Unknown",0,1))</f>
        <v/>
      </c>
      <c r="J773" s="341" t="str">
        <f t="array" ref="J773">if(U773="","",XLOOKUP(U773,Master[Company],Master[Pigging],"Unknown",0,1))</f>
        <v/>
      </c>
      <c r="K773" s="341" t="str">
        <f t="array" ref="K773">if(U773="","",XLOOKUP(U773,Master[Company],Master[Load Method],"Unknown",0,1))</f>
        <v/>
      </c>
      <c r="L773" s="341" t="str">
        <f t="array" ref="L773">if(U773="","",XLOOKUP(U773,Master[Company],Master[Line Distance],"Unknown",0,1))</f>
        <v/>
      </c>
      <c r="M773" s="394"/>
      <c r="N773" s="341"/>
      <c r="O773" s="341"/>
      <c r="P773" s="341" t="str">
        <f t="array" ref="P773">if(U773="","",XLOOKUP(U773,Master[Company],Master[Terms],"NA",0,1))</f>
        <v/>
      </c>
      <c r="Q773" s="341" t="str">
        <f t="shared" si="14"/>
        <v/>
      </c>
      <c r="R773" s="341" t="str">
        <f t="array" ref="R773">if(U773="","",XLOOKUP(U773,Master[Company],Master[Group],"NA",0,1))</f>
        <v/>
      </c>
      <c r="S773" s="341" t="str">
        <f t="array" ref="S773">if(U773="","",XLOOKUP(U773,Master[Company],Master[Loading Location],"NA",0,1))</f>
        <v/>
      </c>
      <c r="T773" s="341" t="str">
        <f t="array" ref="T773">if(U773="","",XLOOKUP(U773,Master[Company],Master[Acronym],"NA",0,1))</f>
        <v/>
      </c>
      <c r="U773" s="341"/>
      <c r="V773" s="342"/>
      <c r="W773" s="342"/>
      <c r="X773" s="341"/>
      <c r="Y773" s="341" t="str">
        <f t="shared" si="11"/>
        <v/>
      </c>
      <c r="Z773" s="341"/>
      <c r="AA773" s="341"/>
      <c r="AB773" s="341"/>
      <c r="AC773" s="401"/>
      <c r="AD773" s="563"/>
      <c r="AE773" s="564"/>
      <c r="AF773" s="564"/>
      <c r="AG773" s="564"/>
      <c r="AH773" s="564"/>
      <c r="AI773" s="564"/>
      <c r="AJ773" s="564"/>
      <c r="AK773" s="565"/>
      <c r="AL773" s="564"/>
      <c r="AM773" s="564"/>
      <c r="AN773" s="564"/>
      <c r="AO773" s="564"/>
      <c r="AP773" s="564"/>
      <c r="AQ773" s="564"/>
      <c r="AR773" s="564"/>
      <c r="AS773" s="564"/>
      <c r="AT773" s="394"/>
      <c r="AU773" s="306"/>
      <c r="AV773" s="306"/>
      <c r="AW773" s="394"/>
      <c r="AX773" s="401"/>
      <c r="AY773" s="341"/>
      <c r="AZ773" s="341"/>
      <c r="BA773" s="341"/>
      <c r="BB773" s="341"/>
      <c r="BC773" s="393"/>
      <c r="BD773" s="341"/>
      <c r="BE773" s="341"/>
      <c r="BF773" s="341"/>
      <c r="BG773" s="402"/>
      <c r="BH773" s="403"/>
      <c r="BI773" s="405"/>
      <c r="BJ773" s="405"/>
      <c r="BK773" s="405"/>
      <c r="BL773" s="405"/>
      <c r="BM773" s="514"/>
    </row>
    <row r="774" ht="18.75" customHeight="1">
      <c r="A774" s="336" t="str">
        <f t="shared" si="12"/>
        <v/>
      </c>
      <c r="B774" s="506"/>
      <c r="C774" s="559"/>
      <c r="D774" s="560" t="str">
        <f t="shared" si="13"/>
        <v/>
      </c>
      <c r="E774" s="401"/>
      <c r="F774" s="394"/>
      <c r="G774" s="341" t="str">
        <f t="array" ref="G774">IF(C774="","",XLOOKUP(C774,'Master Data'!K:K,'Master Data'!N:N,"Input in Master Data",0,1))</f>
        <v/>
      </c>
      <c r="H774" s="341" t="str">
        <f t="array" ref="H774">IF(C774="","",XLOOKUP(C774,'Master Data'!K:K,'Master Data'!O:O,"Input in Master Data",0,1))</f>
        <v/>
      </c>
      <c r="I774" s="341" t="str">
        <f t="array" ref="I774">if(U774="","",XLOOKUP(U774,Master[Company],Master[Blow],"Unknown",0,1))</f>
        <v/>
      </c>
      <c r="J774" s="341" t="str">
        <f t="array" ref="J774">if(U774="","",XLOOKUP(U774,Master[Company],Master[Pigging],"Unknown",0,1))</f>
        <v/>
      </c>
      <c r="K774" s="341" t="str">
        <f t="array" ref="K774">if(U774="","",XLOOKUP(U774,Master[Company],Master[Load Method],"Unknown",0,1))</f>
        <v/>
      </c>
      <c r="L774" s="341" t="str">
        <f t="array" ref="L774">if(U774="","",XLOOKUP(U774,Master[Company],Master[Line Distance],"Unknown",0,1))</f>
        <v/>
      </c>
      <c r="M774" s="394"/>
      <c r="N774" s="341"/>
      <c r="O774" s="341"/>
      <c r="P774" s="341" t="str">
        <f t="array" ref="P774">if(U774="","",XLOOKUP(U774,Master[Company],Master[Terms],"NA",0,1))</f>
        <v/>
      </c>
      <c r="Q774" s="341" t="str">
        <f t="shared" si="14"/>
        <v/>
      </c>
      <c r="R774" s="341" t="str">
        <f t="array" ref="R774">if(U774="","",XLOOKUP(U774,Master[Company],Master[Group],"NA",0,1))</f>
        <v/>
      </c>
      <c r="S774" s="341" t="str">
        <f t="array" ref="S774">if(U774="","",XLOOKUP(U774,Master[Company],Master[Loading Location],"NA",0,1))</f>
        <v/>
      </c>
      <c r="T774" s="341" t="str">
        <f t="array" ref="T774">if(U774="","",XLOOKUP(U774,Master[Company],Master[Acronym],"NA",0,1))</f>
        <v/>
      </c>
      <c r="U774" s="341"/>
      <c r="V774" s="342"/>
      <c r="W774" s="342"/>
      <c r="X774" s="341"/>
      <c r="Y774" s="341" t="str">
        <f t="shared" si="11"/>
        <v/>
      </c>
      <c r="Z774" s="341"/>
      <c r="AA774" s="341"/>
      <c r="AB774" s="341"/>
      <c r="AC774" s="401"/>
      <c r="AD774" s="563"/>
      <c r="AE774" s="564"/>
      <c r="AF774" s="564"/>
      <c r="AG774" s="564"/>
      <c r="AH774" s="564"/>
      <c r="AI774" s="564"/>
      <c r="AJ774" s="564"/>
      <c r="AK774" s="565"/>
      <c r="AL774" s="564"/>
      <c r="AM774" s="564"/>
      <c r="AN774" s="564"/>
      <c r="AO774" s="564"/>
      <c r="AP774" s="564"/>
      <c r="AQ774" s="564"/>
      <c r="AR774" s="564"/>
      <c r="AS774" s="564"/>
      <c r="AT774" s="394"/>
      <c r="AU774" s="306"/>
      <c r="AV774" s="306"/>
      <c r="AW774" s="394"/>
      <c r="AX774" s="401"/>
      <c r="AY774" s="341"/>
      <c r="AZ774" s="341"/>
      <c r="BA774" s="341"/>
      <c r="BB774" s="341"/>
      <c r="BC774" s="393"/>
      <c r="BD774" s="341"/>
      <c r="BE774" s="341"/>
      <c r="BF774" s="341"/>
      <c r="BG774" s="402"/>
      <c r="BH774" s="403"/>
      <c r="BI774" s="405"/>
      <c r="BJ774" s="405"/>
      <c r="BK774" s="405"/>
      <c r="BL774" s="405"/>
      <c r="BM774" s="514"/>
    </row>
    <row r="775" ht="18.75" customHeight="1">
      <c r="A775" s="336" t="str">
        <f t="shared" si="12"/>
        <v/>
      </c>
      <c r="B775" s="506"/>
      <c r="C775" s="559"/>
      <c r="D775" s="560" t="str">
        <f t="shared" si="13"/>
        <v/>
      </c>
      <c r="E775" s="401"/>
      <c r="F775" s="394"/>
      <c r="G775" s="341" t="str">
        <f t="array" ref="G775">IF(C775="","",XLOOKUP(C775,'Master Data'!K:K,'Master Data'!N:N,"Input in Master Data",0,1))</f>
        <v/>
      </c>
      <c r="H775" s="341" t="str">
        <f t="array" ref="H775">IF(C775="","",XLOOKUP(C775,'Master Data'!K:K,'Master Data'!O:O,"Input in Master Data",0,1))</f>
        <v/>
      </c>
      <c r="I775" s="341" t="str">
        <f t="array" ref="I775">if(U775="","",XLOOKUP(U775,Master[Company],Master[Blow],"Unknown",0,1))</f>
        <v/>
      </c>
      <c r="J775" s="341" t="str">
        <f t="array" ref="J775">if(U775="","",XLOOKUP(U775,Master[Company],Master[Pigging],"Unknown",0,1))</f>
        <v/>
      </c>
      <c r="K775" s="341" t="str">
        <f t="array" ref="K775">if(U775="","",XLOOKUP(U775,Master[Company],Master[Load Method],"Unknown",0,1))</f>
        <v/>
      </c>
      <c r="L775" s="341" t="str">
        <f t="array" ref="L775">if(U775="","",XLOOKUP(U775,Master[Company],Master[Line Distance],"Unknown",0,1))</f>
        <v/>
      </c>
      <c r="M775" s="394"/>
      <c r="N775" s="341"/>
      <c r="O775" s="341"/>
      <c r="P775" s="341" t="str">
        <f t="array" ref="P775">if(U775="","",XLOOKUP(U775,Master[Company],Master[Terms],"NA",0,1))</f>
        <v/>
      </c>
      <c r="Q775" s="341" t="str">
        <f t="shared" si="14"/>
        <v/>
      </c>
      <c r="R775" s="341" t="str">
        <f t="array" ref="R775">if(U775="","",XLOOKUP(U775,Master[Company],Master[Group],"NA",0,1))</f>
        <v/>
      </c>
      <c r="S775" s="341" t="str">
        <f t="array" ref="S775">if(U775="","",XLOOKUP(U775,Master[Company],Master[Loading Location],"NA",0,1))</f>
        <v/>
      </c>
      <c r="T775" s="341" t="str">
        <f t="array" ref="T775">if(U775="","",XLOOKUP(U775,Master[Company],Master[Acronym],"NA",0,1))</f>
        <v/>
      </c>
      <c r="U775" s="341"/>
      <c r="V775" s="342"/>
      <c r="W775" s="342"/>
      <c r="X775" s="341"/>
      <c r="Y775" s="341" t="str">
        <f t="shared" si="11"/>
        <v/>
      </c>
      <c r="Z775" s="341"/>
      <c r="AA775" s="341"/>
      <c r="AB775" s="341"/>
      <c r="AC775" s="401"/>
      <c r="AD775" s="563"/>
      <c r="AE775" s="564"/>
      <c r="AF775" s="564"/>
      <c r="AG775" s="564"/>
      <c r="AH775" s="564"/>
      <c r="AI775" s="564"/>
      <c r="AJ775" s="564"/>
      <c r="AK775" s="565"/>
      <c r="AL775" s="564"/>
      <c r="AM775" s="564"/>
      <c r="AN775" s="564"/>
      <c r="AO775" s="564"/>
      <c r="AP775" s="564"/>
      <c r="AQ775" s="564"/>
      <c r="AR775" s="564"/>
      <c r="AS775" s="564"/>
      <c r="AT775" s="394"/>
      <c r="AU775" s="306"/>
      <c r="AV775" s="306"/>
      <c r="AW775" s="394"/>
      <c r="AX775" s="401"/>
      <c r="AY775" s="341"/>
      <c r="AZ775" s="341"/>
      <c r="BA775" s="341"/>
      <c r="BB775" s="341"/>
      <c r="BC775" s="393"/>
      <c r="BD775" s="341"/>
      <c r="BE775" s="341"/>
      <c r="BF775" s="341"/>
      <c r="BG775" s="402"/>
      <c r="BH775" s="403"/>
      <c r="BI775" s="405"/>
      <c r="BJ775" s="405"/>
      <c r="BK775" s="405"/>
      <c r="BL775" s="405"/>
      <c r="BM775" s="514"/>
    </row>
    <row r="776" ht="18.75" customHeight="1">
      <c r="A776" s="336" t="str">
        <f t="shared" si="12"/>
        <v/>
      </c>
      <c r="B776" s="506"/>
      <c r="C776" s="559"/>
      <c r="D776" s="560" t="str">
        <f t="shared" si="13"/>
        <v/>
      </c>
      <c r="E776" s="401"/>
      <c r="F776" s="394"/>
      <c r="G776" s="341" t="str">
        <f t="array" ref="G776">IF(C776="","",XLOOKUP(C776,'Master Data'!K:K,'Master Data'!N:N,"Input in Master Data",0,1))</f>
        <v/>
      </c>
      <c r="H776" s="341" t="str">
        <f t="array" ref="H776">IF(C776="","",XLOOKUP(C776,'Master Data'!K:K,'Master Data'!O:O,"Input in Master Data",0,1))</f>
        <v/>
      </c>
      <c r="I776" s="341" t="str">
        <f t="array" ref="I776">if(U776="","",XLOOKUP(U776,Master[Company],Master[Blow],"Unknown",0,1))</f>
        <v/>
      </c>
      <c r="J776" s="341" t="str">
        <f t="array" ref="J776">if(U776="","",XLOOKUP(U776,Master[Company],Master[Pigging],"Unknown",0,1))</f>
        <v/>
      </c>
      <c r="K776" s="341" t="str">
        <f t="array" ref="K776">if(U776="","",XLOOKUP(U776,Master[Company],Master[Load Method],"Unknown",0,1))</f>
        <v/>
      </c>
      <c r="L776" s="341" t="str">
        <f t="array" ref="L776">if(U776="","",XLOOKUP(U776,Master[Company],Master[Line Distance],"Unknown",0,1))</f>
        <v/>
      </c>
      <c r="M776" s="394"/>
      <c r="N776" s="341"/>
      <c r="O776" s="341"/>
      <c r="P776" s="341" t="str">
        <f t="array" ref="P776">if(U776="","",XLOOKUP(U776,Master[Company],Master[Terms],"NA",0,1))</f>
        <v/>
      </c>
      <c r="Q776" s="341" t="str">
        <f t="shared" si="14"/>
        <v/>
      </c>
      <c r="R776" s="341" t="str">
        <f t="array" ref="R776">if(U776="","",XLOOKUP(U776,Master[Company],Master[Group],"NA",0,1))</f>
        <v/>
      </c>
      <c r="S776" s="341" t="str">
        <f t="array" ref="S776">if(U776="","",XLOOKUP(U776,Master[Company],Master[Loading Location],"NA",0,1))</f>
        <v/>
      </c>
      <c r="T776" s="341" t="str">
        <f t="array" ref="T776">if(U776="","",XLOOKUP(U776,Master[Company],Master[Acronym],"NA",0,1))</f>
        <v/>
      </c>
      <c r="U776" s="341"/>
      <c r="V776" s="342"/>
      <c r="W776" s="342"/>
      <c r="X776" s="341"/>
      <c r="Y776" s="341" t="str">
        <f t="shared" si="11"/>
        <v/>
      </c>
      <c r="Z776" s="341"/>
      <c r="AA776" s="341"/>
      <c r="AB776" s="341"/>
      <c r="AC776" s="401"/>
      <c r="AD776" s="563"/>
      <c r="AE776" s="564"/>
      <c r="AF776" s="564"/>
      <c r="AG776" s="564"/>
      <c r="AH776" s="564"/>
      <c r="AI776" s="564"/>
      <c r="AJ776" s="564"/>
      <c r="AK776" s="565"/>
      <c r="AL776" s="564"/>
      <c r="AM776" s="564"/>
      <c r="AN776" s="564"/>
      <c r="AO776" s="564"/>
      <c r="AP776" s="564"/>
      <c r="AQ776" s="564"/>
      <c r="AR776" s="564"/>
      <c r="AS776" s="564"/>
      <c r="AT776" s="394"/>
      <c r="AU776" s="306"/>
      <c r="AV776" s="306"/>
      <c r="AW776" s="394"/>
      <c r="AX776" s="401"/>
      <c r="AY776" s="341"/>
      <c r="AZ776" s="341"/>
      <c r="BA776" s="341"/>
      <c r="BB776" s="341"/>
      <c r="BC776" s="393"/>
      <c r="BD776" s="341"/>
      <c r="BE776" s="341"/>
      <c r="BF776" s="341"/>
      <c r="BG776" s="402"/>
      <c r="BH776" s="403"/>
      <c r="BI776" s="405"/>
      <c r="BJ776" s="405"/>
      <c r="BK776" s="405"/>
      <c r="BL776" s="405"/>
      <c r="BM776" s="514"/>
    </row>
    <row r="777" ht="18.75" customHeight="1">
      <c r="A777" s="336" t="str">
        <f t="shared" si="12"/>
        <v/>
      </c>
      <c r="B777" s="506"/>
      <c r="C777" s="559"/>
      <c r="D777" s="560" t="str">
        <f t="shared" si="13"/>
        <v/>
      </c>
      <c r="E777" s="401"/>
      <c r="F777" s="394"/>
      <c r="G777" s="341" t="str">
        <f t="array" ref="G777">IF(C777="","",XLOOKUP(C777,'Master Data'!K:K,'Master Data'!N:N,"Input in Master Data",0,1))</f>
        <v/>
      </c>
      <c r="H777" s="341" t="str">
        <f t="array" ref="H777">IF(C777="","",XLOOKUP(C777,'Master Data'!K:K,'Master Data'!O:O,"Input in Master Data",0,1))</f>
        <v/>
      </c>
      <c r="I777" s="341" t="str">
        <f t="array" ref="I777">if(U777="","",XLOOKUP(U777,Master[Company],Master[Blow],"Unknown",0,1))</f>
        <v/>
      </c>
      <c r="J777" s="341" t="str">
        <f t="array" ref="J777">if(U777="","",XLOOKUP(U777,Master[Company],Master[Pigging],"Unknown",0,1))</f>
        <v/>
      </c>
      <c r="K777" s="341" t="str">
        <f t="array" ref="K777">if(U777="","",XLOOKUP(U777,Master[Company],Master[Load Method],"Unknown",0,1))</f>
        <v/>
      </c>
      <c r="L777" s="341" t="str">
        <f t="array" ref="L777">if(U777="","",XLOOKUP(U777,Master[Company],Master[Line Distance],"Unknown",0,1))</f>
        <v/>
      </c>
      <c r="M777" s="394"/>
      <c r="N777" s="341"/>
      <c r="O777" s="341"/>
      <c r="P777" s="341" t="str">
        <f t="array" ref="P777">if(U777="","",XLOOKUP(U777,Master[Company],Master[Terms],"NA",0,1))</f>
        <v/>
      </c>
      <c r="Q777" s="341" t="str">
        <f t="shared" si="14"/>
        <v/>
      </c>
      <c r="R777" s="341" t="str">
        <f t="array" ref="R777">if(U777="","",XLOOKUP(U777,Master[Company],Master[Group],"NA",0,1))</f>
        <v/>
      </c>
      <c r="S777" s="341" t="str">
        <f t="array" ref="S777">if(U777="","",XLOOKUP(U777,Master[Company],Master[Loading Location],"NA",0,1))</f>
        <v/>
      </c>
      <c r="T777" s="341" t="str">
        <f t="array" ref="T777">if(U777="","",XLOOKUP(U777,Master[Company],Master[Acronym],"NA",0,1))</f>
        <v/>
      </c>
      <c r="U777" s="341"/>
      <c r="V777" s="342"/>
      <c r="W777" s="342"/>
      <c r="X777" s="341"/>
      <c r="Y777" s="341" t="str">
        <f t="shared" si="11"/>
        <v/>
      </c>
      <c r="Z777" s="341"/>
      <c r="AA777" s="341"/>
      <c r="AB777" s="341"/>
      <c r="AC777" s="401"/>
      <c r="AD777" s="563"/>
      <c r="AE777" s="564"/>
      <c r="AF777" s="564"/>
      <c r="AG777" s="564"/>
      <c r="AH777" s="564"/>
      <c r="AI777" s="564"/>
      <c r="AJ777" s="564"/>
      <c r="AK777" s="565"/>
      <c r="AL777" s="564"/>
      <c r="AM777" s="564"/>
      <c r="AN777" s="564"/>
      <c r="AO777" s="564"/>
      <c r="AP777" s="564"/>
      <c r="AQ777" s="564"/>
      <c r="AR777" s="564"/>
      <c r="AS777" s="564"/>
      <c r="AT777" s="394"/>
      <c r="AU777" s="306"/>
      <c r="AV777" s="306"/>
      <c r="AW777" s="394"/>
      <c r="AX777" s="401"/>
      <c r="AY777" s="341"/>
      <c r="AZ777" s="341"/>
      <c r="BA777" s="341"/>
      <c r="BB777" s="341"/>
      <c r="BC777" s="393"/>
      <c r="BD777" s="341"/>
      <c r="BE777" s="341"/>
      <c r="BF777" s="341"/>
      <c r="BG777" s="402"/>
      <c r="BH777" s="403"/>
      <c r="BI777" s="405"/>
      <c r="BJ777" s="405"/>
      <c r="BK777" s="405"/>
      <c r="BL777" s="405"/>
      <c r="BM777" s="514"/>
    </row>
    <row r="778" ht="18.75" customHeight="1">
      <c r="A778" s="336" t="str">
        <f t="shared" si="12"/>
        <v/>
      </c>
      <c r="B778" s="506"/>
      <c r="C778" s="559"/>
      <c r="D778" s="560" t="str">
        <f t="shared" si="13"/>
        <v/>
      </c>
      <c r="E778" s="401"/>
      <c r="F778" s="394"/>
      <c r="G778" s="341" t="str">
        <f t="array" ref="G778">IF(C778="","",XLOOKUP(C778,'Master Data'!K:K,'Master Data'!N:N,"Input in Master Data",0,1))</f>
        <v/>
      </c>
      <c r="H778" s="341" t="str">
        <f t="array" ref="H778">IF(C778="","",XLOOKUP(C778,'Master Data'!K:K,'Master Data'!O:O,"Input in Master Data",0,1))</f>
        <v/>
      </c>
      <c r="I778" s="341" t="str">
        <f t="array" ref="I778">if(U778="","",XLOOKUP(U778,Master[Company],Master[Blow],"Unknown",0,1))</f>
        <v/>
      </c>
      <c r="J778" s="341" t="str">
        <f t="array" ref="J778">if(U778="","",XLOOKUP(U778,Master[Company],Master[Pigging],"Unknown",0,1))</f>
        <v/>
      </c>
      <c r="K778" s="341" t="str">
        <f t="array" ref="K778">if(U778="","",XLOOKUP(U778,Master[Company],Master[Load Method],"Unknown",0,1))</f>
        <v/>
      </c>
      <c r="L778" s="341" t="str">
        <f t="array" ref="L778">if(U778="","",XLOOKUP(U778,Master[Company],Master[Line Distance],"Unknown",0,1))</f>
        <v/>
      </c>
      <c r="M778" s="394"/>
      <c r="N778" s="341"/>
      <c r="O778" s="341"/>
      <c r="P778" s="341" t="str">
        <f t="array" ref="P778">if(U778="","",XLOOKUP(U778,Master[Company],Master[Terms],"NA",0,1))</f>
        <v/>
      </c>
      <c r="Q778" s="341" t="str">
        <f t="shared" si="14"/>
        <v/>
      </c>
      <c r="R778" s="341" t="str">
        <f t="array" ref="R778">if(U778="","",XLOOKUP(U778,Master[Company],Master[Group],"NA",0,1))</f>
        <v/>
      </c>
      <c r="S778" s="341" t="str">
        <f t="array" ref="S778">if(U778="","",XLOOKUP(U778,Master[Company],Master[Loading Location],"NA",0,1))</f>
        <v/>
      </c>
      <c r="T778" s="341" t="str">
        <f t="array" ref="T778">if(U778="","",XLOOKUP(U778,Master[Company],Master[Acronym],"NA",0,1))</f>
        <v/>
      </c>
      <c r="U778" s="341"/>
      <c r="V778" s="342"/>
      <c r="W778" s="342"/>
      <c r="X778" s="341"/>
      <c r="Y778" s="341" t="str">
        <f t="shared" si="11"/>
        <v/>
      </c>
      <c r="Z778" s="341"/>
      <c r="AA778" s="341"/>
      <c r="AB778" s="341"/>
      <c r="AC778" s="401"/>
      <c r="AD778" s="563"/>
      <c r="AE778" s="564"/>
      <c r="AF778" s="564"/>
      <c r="AG778" s="564"/>
      <c r="AH778" s="564"/>
      <c r="AI778" s="564"/>
      <c r="AJ778" s="564"/>
      <c r="AK778" s="565"/>
      <c r="AL778" s="564"/>
      <c r="AM778" s="564"/>
      <c r="AN778" s="564"/>
      <c r="AO778" s="564"/>
      <c r="AP778" s="564"/>
      <c r="AQ778" s="564"/>
      <c r="AR778" s="564"/>
      <c r="AS778" s="564"/>
      <c r="AT778" s="394"/>
      <c r="AU778" s="306"/>
      <c r="AV778" s="306"/>
      <c r="AW778" s="394"/>
      <c r="AX778" s="401"/>
      <c r="AY778" s="341"/>
      <c r="AZ778" s="341"/>
      <c r="BA778" s="341"/>
      <c r="BB778" s="341"/>
      <c r="BC778" s="393"/>
      <c r="BD778" s="341"/>
      <c r="BE778" s="341"/>
      <c r="BF778" s="341"/>
      <c r="BG778" s="402"/>
      <c r="BH778" s="403"/>
      <c r="BI778" s="405"/>
      <c r="BJ778" s="405"/>
      <c r="BK778" s="405"/>
      <c r="BL778" s="405"/>
      <c r="BM778" s="514"/>
    </row>
    <row r="779" ht="18.75" customHeight="1">
      <c r="A779" s="336" t="str">
        <f t="shared" si="12"/>
        <v/>
      </c>
      <c r="B779" s="506"/>
      <c r="C779" s="559"/>
      <c r="D779" s="560" t="str">
        <f t="shared" si="13"/>
        <v/>
      </c>
      <c r="E779" s="401"/>
      <c r="F779" s="394"/>
      <c r="G779" s="341" t="str">
        <f t="array" ref="G779">IF(C779="","",XLOOKUP(C779,'Master Data'!K:K,'Master Data'!N:N,"Input in Master Data",0,1))</f>
        <v/>
      </c>
      <c r="H779" s="341" t="str">
        <f t="array" ref="H779">IF(C779="","",XLOOKUP(C779,'Master Data'!K:K,'Master Data'!O:O,"Input in Master Data",0,1))</f>
        <v/>
      </c>
      <c r="I779" s="341" t="str">
        <f t="array" ref="I779">if(U779="","",XLOOKUP(U779,Master[Company],Master[Blow],"Unknown",0,1))</f>
        <v/>
      </c>
      <c r="J779" s="341" t="str">
        <f t="array" ref="J779">if(U779="","",XLOOKUP(U779,Master[Company],Master[Pigging],"Unknown",0,1))</f>
        <v/>
      </c>
      <c r="K779" s="341" t="str">
        <f t="array" ref="K779">if(U779="","",XLOOKUP(U779,Master[Company],Master[Load Method],"Unknown",0,1))</f>
        <v/>
      </c>
      <c r="L779" s="341" t="str">
        <f t="array" ref="L779">if(U779="","",XLOOKUP(U779,Master[Company],Master[Line Distance],"Unknown",0,1))</f>
        <v/>
      </c>
      <c r="M779" s="394"/>
      <c r="N779" s="341"/>
      <c r="O779" s="341"/>
      <c r="P779" s="341" t="str">
        <f t="array" ref="P779">if(U779="","",XLOOKUP(U779,Master[Company],Master[Terms],"NA",0,1))</f>
        <v/>
      </c>
      <c r="Q779" s="341" t="str">
        <f t="shared" si="14"/>
        <v/>
      </c>
      <c r="R779" s="341" t="str">
        <f t="array" ref="R779">if(U779="","",XLOOKUP(U779,Master[Company],Master[Group],"NA",0,1))</f>
        <v/>
      </c>
      <c r="S779" s="341" t="str">
        <f t="array" ref="S779">if(U779="","",XLOOKUP(U779,Master[Company],Master[Loading Location],"NA",0,1))</f>
        <v/>
      </c>
      <c r="T779" s="341" t="str">
        <f t="array" ref="T779">if(U779="","",XLOOKUP(U779,Master[Company],Master[Acronym],"NA",0,1))</f>
        <v/>
      </c>
      <c r="U779" s="341"/>
      <c r="V779" s="342"/>
      <c r="W779" s="342"/>
      <c r="X779" s="341"/>
      <c r="Y779" s="341" t="str">
        <f t="shared" si="11"/>
        <v/>
      </c>
      <c r="Z779" s="341"/>
      <c r="AA779" s="341"/>
      <c r="AB779" s="341"/>
      <c r="AC779" s="401"/>
      <c r="AD779" s="563"/>
      <c r="AE779" s="564"/>
      <c r="AF779" s="564"/>
      <c r="AG779" s="564"/>
      <c r="AH779" s="564"/>
      <c r="AI779" s="564"/>
      <c r="AJ779" s="564"/>
      <c r="AK779" s="565"/>
      <c r="AL779" s="564"/>
      <c r="AM779" s="564"/>
      <c r="AN779" s="564"/>
      <c r="AO779" s="564"/>
      <c r="AP779" s="564"/>
      <c r="AQ779" s="564"/>
      <c r="AR779" s="564"/>
      <c r="AS779" s="564"/>
      <c r="AT779" s="394"/>
      <c r="AU779" s="306"/>
      <c r="AV779" s="306"/>
      <c r="AW779" s="394"/>
      <c r="AX779" s="401"/>
      <c r="AY779" s="341"/>
      <c r="AZ779" s="341"/>
      <c r="BA779" s="341"/>
      <c r="BB779" s="341"/>
      <c r="BC779" s="393"/>
      <c r="BD779" s="341"/>
      <c r="BE779" s="341"/>
      <c r="BF779" s="341"/>
      <c r="BG779" s="402"/>
      <c r="BH779" s="403"/>
      <c r="BI779" s="405"/>
      <c r="BJ779" s="405"/>
      <c r="BK779" s="405"/>
      <c r="BL779" s="405"/>
      <c r="BM779" s="514"/>
    </row>
    <row r="780" ht="18.75" customHeight="1">
      <c r="A780" s="336" t="str">
        <f t="shared" si="12"/>
        <v/>
      </c>
      <c r="B780" s="506"/>
      <c r="C780" s="559"/>
      <c r="D780" s="560" t="str">
        <f t="shared" si="13"/>
        <v/>
      </c>
      <c r="E780" s="401"/>
      <c r="F780" s="394"/>
      <c r="G780" s="341" t="str">
        <f t="array" ref="G780">IF(C780="","",XLOOKUP(C780,'Master Data'!K:K,'Master Data'!N:N,"Input in Master Data",0,1))</f>
        <v/>
      </c>
      <c r="H780" s="341" t="str">
        <f t="array" ref="H780">IF(C780="","",XLOOKUP(C780,'Master Data'!K:K,'Master Data'!O:O,"Input in Master Data",0,1))</f>
        <v/>
      </c>
      <c r="I780" s="341" t="str">
        <f t="array" ref="I780">if(U780="","",XLOOKUP(U780,Master[Company],Master[Blow],"Unknown",0,1))</f>
        <v/>
      </c>
      <c r="J780" s="341" t="str">
        <f t="array" ref="J780">if(U780="","",XLOOKUP(U780,Master[Company],Master[Pigging],"Unknown",0,1))</f>
        <v/>
      </c>
      <c r="K780" s="341" t="str">
        <f t="array" ref="K780">if(U780="","",XLOOKUP(U780,Master[Company],Master[Load Method],"Unknown",0,1))</f>
        <v/>
      </c>
      <c r="L780" s="341" t="str">
        <f t="array" ref="L780">if(U780="","",XLOOKUP(U780,Master[Company],Master[Line Distance],"Unknown",0,1))</f>
        <v/>
      </c>
      <c r="M780" s="394"/>
      <c r="N780" s="341"/>
      <c r="O780" s="341"/>
      <c r="P780" s="341" t="str">
        <f t="array" ref="P780">if(U780="","",XLOOKUP(U780,Master[Company],Master[Terms],"NA",0,1))</f>
        <v/>
      </c>
      <c r="Q780" s="341" t="str">
        <f t="shared" si="14"/>
        <v/>
      </c>
      <c r="R780" s="341" t="str">
        <f t="array" ref="R780">if(U780="","",XLOOKUP(U780,Master[Company],Master[Group],"NA",0,1))</f>
        <v/>
      </c>
      <c r="S780" s="341" t="str">
        <f t="array" ref="S780">if(U780="","",XLOOKUP(U780,Master[Company],Master[Loading Location],"NA",0,1))</f>
        <v/>
      </c>
      <c r="T780" s="341" t="str">
        <f t="array" ref="T780">if(U780="","",XLOOKUP(U780,Master[Company],Master[Acronym],"NA",0,1))</f>
        <v/>
      </c>
      <c r="U780" s="341"/>
      <c r="V780" s="342"/>
      <c r="W780" s="342"/>
      <c r="X780" s="341"/>
      <c r="Y780" s="341" t="str">
        <f t="shared" si="11"/>
        <v/>
      </c>
      <c r="Z780" s="341"/>
      <c r="AA780" s="341"/>
      <c r="AB780" s="341"/>
      <c r="AC780" s="401"/>
      <c r="AD780" s="563"/>
      <c r="AE780" s="564"/>
      <c r="AF780" s="564"/>
      <c r="AG780" s="564"/>
      <c r="AH780" s="564"/>
      <c r="AI780" s="564"/>
      <c r="AJ780" s="564"/>
      <c r="AK780" s="565"/>
      <c r="AL780" s="564"/>
      <c r="AM780" s="564"/>
      <c r="AN780" s="564"/>
      <c r="AO780" s="564"/>
      <c r="AP780" s="564"/>
      <c r="AQ780" s="564"/>
      <c r="AR780" s="564"/>
      <c r="AS780" s="564"/>
      <c r="AT780" s="394"/>
      <c r="AU780" s="306"/>
      <c r="AV780" s="306"/>
      <c r="AW780" s="394"/>
      <c r="AX780" s="401"/>
      <c r="AY780" s="341"/>
      <c r="AZ780" s="341"/>
      <c r="BA780" s="341"/>
      <c r="BB780" s="341"/>
      <c r="BC780" s="393"/>
      <c r="BD780" s="341"/>
      <c r="BE780" s="341"/>
      <c r="BF780" s="341"/>
      <c r="BG780" s="402"/>
      <c r="BH780" s="403"/>
      <c r="BI780" s="405"/>
      <c r="BJ780" s="405"/>
      <c r="BK780" s="405"/>
      <c r="BL780" s="405"/>
      <c r="BM780" s="514"/>
    </row>
    <row r="781" ht="18.75" customHeight="1">
      <c r="A781" s="336" t="str">
        <f t="shared" si="12"/>
        <v/>
      </c>
      <c r="B781" s="506"/>
      <c r="C781" s="559"/>
      <c r="D781" s="560" t="str">
        <f t="shared" si="13"/>
        <v/>
      </c>
      <c r="E781" s="401"/>
      <c r="F781" s="394"/>
      <c r="G781" s="341" t="str">
        <f t="array" ref="G781">IF(C781="","",XLOOKUP(C781,'Master Data'!K:K,'Master Data'!N:N,"Input in Master Data",0,1))</f>
        <v/>
      </c>
      <c r="H781" s="341" t="str">
        <f t="array" ref="H781">IF(C781="","",XLOOKUP(C781,'Master Data'!K:K,'Master Data'!O:O,"Input in Master Data",0,1))</f>
        <v/>
      </c>
      <c r="I781" s="341" t="str">
        <f t="array" ref="I781">if(U781="","",XLOOKUP(U781,Master[Company],Master[Blow],"Unknown",0,1))</f>
        <v/>
      </c>
      <c r="J781" s="341" t="str">
        <f t="array" ref="J781">if(U781="","",XLOOKUP(U781,Master[Company],Master[Pigging],"Unknown",0,1))</f>
        <v/>
      </c>
      <c r="K781" s="341" t="str">
        <f t="array" ref="K781">if(U781="","",XLOOKUP(U781,Master[Company],Master[Load Method],"Unknown",0,1))</f>
        <v/>
      </c>
      <c r="L781" s="341" t="str">
        <f t="array" ref="L781">if(U781="","",XLOOKUP(U781,Master[Company],Master[Line Distance],"Unknown",0,1))</f>
        <v/>
      </c>
      <c r="M781" s="394"/>
      <c r="N781" s="341"/>
      <c r="O781" s="341"/>
      <c r="P781" s="341" t="str">
        <f t="array" ref="P781">if(U781="","",XLOOKUP(U781,Master[Company],Master[Terms],"NA",0,1))</f>
        <v/>
      </c>
      <c r="Q781" s="341" t="str">
        <f t="shared" si="14"/>
        <v/>
      </c>
      <c r="R781" s="341" t="str">
        <f t="array" ref="R781">if(U781="","",XLOOKUP(U781,Master[Company],Master[Group],"NA",0,1))</f>
        <v/>
      </c>
      <c r="S781" s="341" t="str">
        <f t="array" ref="S781">if(U781="","",XLOOKUP(U781,Master[Company],Master[Loading Location],"NA",0,1))</f>
        <v/>
      </c>
      <c r="T781" s="341" t="str">
        <f t="array" ref="T781">if(U781="","",XLOOKUP(U781,Master[Company],Master[Acronym],"NA",0,1))</f>
        <v/>
      </c>
      <c r="U781" s="341"/>
      <c r="V781" s="342"/>
      <c r="W781" s="342"/>
      <c r="X781" s="341"/>
      <c r="Y781" s="341" t="str">
        <f t="shared" si="11"/>
        <v/>
      </c>
      <c r="Z781" s="341"/>
      <c r="AA781" s="341"/>
      <c r="AB781" s="341"/>
      <c r="AC781" s="401"/>
      <c r="AD781" s="563"/>
      <c r="AE781" s="564"/>
      <c r="AF781" s="564"/>
      <c r="AG781" s="564"/>
      <c r="AH781" s="564"/>
      <c r="AI781" s="564"/>
      <c r="AJ781" s="564"/>
      <c r="AK781" s="565"/>
      <c r="AL781" s="564"/>
      <c r="AM781" s="564"/>
      <c r="AN781" s="564"/>
      <c r="AO781" s="564"/>
      <c r="AP781" s="564"/>
      <c r="AQ781" s="564"/>
      <c r="AR781" s="564"/>
      <c r="AS781" s="564"/>
      <c r="AT781" s="394"/>
      <c r="AU781" s="306"/>
      <c r="AV781" s="306"/>
      <c r="AW781" s="394"/>
      <c r="AX781" s="401"/>
      <c r="AY781" s="341"/>
      <c r="AZ781" s="341"/>
      <c r="BA781" s="341"/>
      <c r="BB781" s="341"/>
      <c r="BC781" s="393"/>
      <c r="BD781" s="341"/>
      <c r="BE781" s="341"/>
      <c r="BF781" s="341"/>
      <c r="BG781" s="402"/>
      <c r="BH781" s="403"/>
      <c r="BI781" s="405"/>
      <c r="BJ781" s="405"/>
      <c r="BK781" s="405"/>
      <c r="BL781" s="405"/>
      <c r="BM781" s="514"/>
    </row>
    <row r="782" ht="18.75" customHeight="1">
      <c r="A782" s="336" t="str">
        <f t="shared" si="12"/>
        <v/>
      </c>
      <c r="B782" s="506"/>
      <c r="C782" s="559"/>
      <c r="D782" s="560" t="str">
        <f t="shared" si="13"/>
        <v/>
      </c>
      <c r="E782" s="401"/>
      <c r="F782" s="394"/>
      <c r="G782" s="341" t="str">
        <f t="array" ref="G782">IF(C782="","",XLOOKUP(C782,'Master Data'!K:K,'Master Data'!N:N,"Input in Master Data",0,1))</f>
        <v/>
      </c>
      <c r="H782" s="341" t="str">
        <f t="array" ref="H782">IF(C782="","",XLOOKUP(C782,'Master Data'!K:K,'Master Data'!O:O,"Input in Master Data",0,1))</f>
        <v/>
      </c>
      <c r="I782" s="341" t="str">
        <f t="array" ref="I782">if(U782="","",XLOOKUP(U782,Master[Company],Master[Blow],"Unknown",0,1))</f>
        <v/>
      </c>
      <c r="J782" s="341" t="str">
        <f t="array" ref="J782">if(U782="","",XLOOKUP(U782,Master[Company],Master[Pigging],"Unknown",0,1))</f>
        <v/>
      </c>
      <c r="K782" s="341" t="str">
        <f t="array" ref="K782">if(U782="","",XLOOKUP(U782,Master[Company],Master[Load Method],"Unknown",0,1))</f>
        <v/>
      </c>
      <c r="L782" s="341" t="str">
        <f t="array" ref="L782">if(U782="","",XLOOKUP(U782,Master[Company],Master[Line Distance],"Unknown",0,1))</f>
        <v/>
      </c>
      <c r="M782" s="394"/>
      <c r="N782" s="341"/>
      <c r="O782" s="341"/>
      <c r="P782" s="341" t="str">
        <f t="array" ref="P782">if(U782="","",XLOOKUP(U782,Master[Company],Master[Terms],"NA",0,1))</f>
        <v/>
      </c>
      <c r="Q782" s="341" t="str">
        <f t="shared" si="14"/>
        <v/>
      </c>
      <c r="R782" s="341" t="str">
        <f t="array" ref="R782">if(U782="","",XLOOKUP(U782,Master[Company],Master[Group],"NA",0,1))</f>
        <v/>
      </c>
      <c r="S782" s="341" t="str">
        <f t="array" ref="S782">if(U782="","",XLOOKUP(U782,Master[Company],Master[Loading Location],"NA",0,1))</f>
        <v/>
      </c>
      <c r="T782" s="341" t="str">
        <f t="array" ref="T782">if(U782="","",XLOOKUP(U782,Master[Company],Master[Acronym],"NA",0,1))</f>
        <v/>
      </c>
      <c r="U782" s="341"/>
      <c r="V782" s="342"/>
      <c r="W782" s="342"/>
      <c r="X782" s="341"/>
      <c r="Y782" s="341" t="str">
        <f t="shared" si="11"/>
        <v/>
      </c>
      <c r="Z782" s="341"/>
      <c r="AA782" s="341"/>
      <c r="AB782" s="341"/>
      <c r="AC782" s="401"/>
      <c r="AD782" s="563"/>
      <c r="AE782" s="564"/>
      <c r="AF782" s="564"/>
      <c r="AG782" s="564"/>
      <c r="AH782" s="564"/>
      <c r="AI782" s="564"/>
      <c r="AJ782" s="564"/>
      <c r="AK782" s="565"/>
      <c r="AL782" s="564"/>
      <c r="AM782" s="564"/>
      <c r="AN782" s="564"/>
      <c r="AO782" s="564"/>
      <c r="AP782" s="564"/>
      <c r="AQ782" s="564"/>
      <c r="AR782" s="564"/>
      <c r="AS782" s="564"/>
      <c r="AT782" s="394"/>
      <c r="AU782" s="306"/>
      <c r="AV782" s="306"/>
      <c r="AW782" s="394"/>
      <c r="AX782" s="401"/>
      <c r="AY782" s="341"/>
      <c r="AZ782" s="341"/>
      <c r="BA782" s="341"/>
      <c r="BB782" s="341"/>
      <c r="BC782" s="393"/>
      <c r="BD782" s="341"/>
      <c r="BE782" s="341"/>
      <c r="BF782" s="341"/>
      <c r="BG782" s="402"/>
      <c r="BH782" s="403"/>
      <c r="BI782" s="405"/>
      <c r="BJ782" s="405"/>
      <c r="BK782" s="405"/>
      <c r="BL782" s="405"/>
      <c r="BM782" s="514"/>
    </row>
    <row r="783" ht="18.75" customHeight="1">
      <c r="A783" s="336" t="str">
        <f t="shared" si="12"/>
        <v/>
      </c>
      <c r="B783" s="506"/>
      <c r="C783" s="559"/>
      <c r="D783" s="560" t="str">
        <f t="shared" si="13"/>
        <v/>
      </c>
      <c r="E783" s="401"/>
      <c r="F783" s="394"/>
      <c r="G783" s="341" t="str">
        <f t="array" ref="G783">IF(C783="","",XLOOKUP(C783,'Master Data'!K:K,'Master Data'!N:N,"Input in Master Data",0,1))</f>
        <v/>
      </c>
      <c r="H783" s="341" t="str">
        <f t="array" ref="H783">IF(C783="","",XLOOKUP(C783,'Master Data'!K:K,'Master Data'!O:O,"Input in Master Data",0,1))</f>
        <v/>
      </c>
      <c r="I783" s="341" t="str">
        <f t="array" ref="I783">if(U783="","",XLOOKUP(U783,Master[Company],Master[Blow],"Unknown",0,1))</f>
        <v/>
      </c>
      <c r="J783" s="341" t="str">
        <f t="array" ref="J783">if(U783="","",XLOOKUP(U783,Master[Company],Master[Pigging],"Unknown",0,1))</f>
        <v/>
      </c>
      <c r="K783" s="341" t="str">
        <f t="array" ref="K783">if(U783="","",XLOOKUP(U783,Master[Company],Master[Load Method],"Unknown",0,1))</f>
        <v/>
      </c>
      <c r="L783" s="341" t="str">
        <f t="array" ref="L783">if(U783="","",XLOOKUP(U783,Master[Company],Master[Line Distance],"Unknown",0,1))</f>
        <v/>
      </c>
      <c r="M783" s="394"/>
      <c r="N783" s="341"/>
      <c r="O783" s="341"/>
      <c r="P783" s="341" t="str">
        <f t="array" ref="P783">if(U783="","",XLOOKUP(U783,Master[Company],Master[Terms],"NA",0,1))</f>
        <v/>
      </c>
      <c r="Q783" s="341" t="str">
        <f t="shared" si="14"/>
        <v/>
      </c>
      <c r="R783" s="341" t="str">
        <f t="array" ref="R783">if(U783="","",XLOOKUP(U783,Master[Company],Master[Group],"NA",0,1))</f>
        <v/>
      </c>
      <c r="S783" s="341" t="str">
        <f t="array" ref="S783">if(U783="","",XLOOKUP(U783,Master[Company],Master[Loading Location],"NA",0,1))</f>
        <v/>
      </c>
      <c r="T783" s="341" t="str">
        <f t="array" ref="T783">if(U783="","",XLOOKUP(U783,Master[Company],Master[Acronym],"NA",0,1))</f>
        <v/>
      </c>
      <c r="U783" s="341"/>
      <c r="V783" s="342"/>
      <c r="W783" s="342"/>
      <c r="X783" s="341"/>
      <c r="Y783" s="341" t="str">
        <f t="shared" si="11"/>
        <v/>
      </c>
      <c r="Z783" s="341"/>
      <c r="AA783" s="341"/>
      <c r="AB783" s="341"/>
      <c r="AC783" s="401"/>
      <c r="AD783" s="563"/>
      <c r="AE783" s="564"/>
      <c r="AF783" s="564"/>
      <c r="AG783" s="564"/>
      <c r="AH783" s="564"/>
      <c r="AI783" s="564"/>
      <c r="AJ783" s="564"/>
      <c r="AK783" s="565"/>
      <c r="AL783" s="564"/>
      <c r="AM783" s="564"/>
      <c r="AN783" s="564"/>
      <c r="AO783" s="564"/>
      <c r="AP783" s="564"/>
      <c r="AQ783" s="564"/>
      <c r="AR783" s="564"/>
      <c r="AS783" s="564"/>
      <c r="AT783" s="394"/>
      <c r="AU783" s="306"/>
      <c r="AV783" s="306"/>
      <c r="AW783" s="394"/>
      <c r="AX783" s="401"/>
      <c r="AY783" s="341"/>
      <c r="AZ783" s="341"/>
      <c r="BA783" s="341"/>
      <c r="BB783" s="341"/>
      <c r="BC783" s="393"/>
      <c r="BD783" s="341"/>
      <c r="BE783" s="341"/>
      <c r="BF783" s="341"/>
      <c r="BG783" s="402"/>
      <c r="BH783" s="403"/>
      <c r="BI783" s="405"/>
      <c r="BJ783" s="405"/>
      <c r="BK783" s="405"/>
      <c r="BL783" s="405"/>
      <c r="BM783" s="514"/>
    </row>
    <row r="784" ht="18.75" customHeight="1">
      <c r="A784" s="336" t="str">
        <f t="shared" si="12"/>
        <v/>
      </c>
      <c r="B784" s="506"/>
      <c r="C784" s="559"/>
      <c r="D784" s="560" t="str">
        <f t="shared" si="13"/>
        <v/>
      </c>
      <c r="E784" s="401"/>
      <c r="F784" s="394"/>
      <c r="G784" s="341" t="str">
        <f t="array" ref="G784">IF(C784="","",XLOOKUP(C784,'Master Data'!K:K,'Master Data'!N:N,"Input in Master Data",0,1))</f>
        <v/>
      </c>
      <c r="H784" s="341" t="str">
        <f t="array" ref="H784">IF(C784="","",XLOOKUP(C784,'Master Data'!K:K,'Master Data'!O:O,"Input in Master Data",0,1))</f>
        <v/>
      </c>
      <c r="I784" s="341" t="str">
        <f t="array" ref="I784">if(U784="","",XLOOKUP(U784,Master[Company],Master[Blow],"Unknown",0,1))</f>
        <v/>
      </c>
      <c r="J784" s="341" t="str">
        <f t="array" ref="J784">if(U784="","",XLOOKUP(U784,Master[Company],Master[Pigging],"Unknown",0,1))</f>
        <v/>
      </c>
      <c r="K784" s="341" t="str">
        <f t="array" ref="K784">if(U784="","",XLOOKUP(U784,Master[Company],Master[Load Method],"Unknown",0,1))</f>
        <v/>
      </c>
      <c r="L784" s="341" t="str">
        <f t="array" ref="L784">if(U784="","",XLOOKUP(U784,Master[Company],Master[Line Distance],"Unknown",0,1))</f>
        <v/>
      </c>
      <c r="M784" s="394"/>
      <c r="N784" s="341"/>
      <c r="O784" s="341"/>
      <c r="P784" s="341" t="str">
        <f t="array" ref="P784">if(U784="","",XLOOKUP(U784,Master[Company],Master[Terms],"NA",0,1))</f>
        <v/>
      </c>
      <c r="Q784" s="341" t="str">
        <f t="shared" si="14"/>
        <v/>
      </c>
      <c r="R784" s="341" t="str">
        <f t="array" ref="R784">if(U784="","",XLOOKUP(U784,Master[Company],Master[Group],"NA",0,1))</f>
        <v/>
      </c>
      <c r="S784" s="341" t="str">
        <f t="array" ref="S784">if(U784="","",XLOOKUP(U784,Master[Company],Master[Loading Location],"NA",0,1))</f>
        <v/>
      </c>
      <c r="T784" s="341" t="str">
        <f t="array" ref="T784">if(U784="","",XLOOKUP(U784,Master[Company],Master[Acronym],"NA",0,1))</f>
        <v/>
      </c>
      <c r="U784" s="341"/>
      <c r="V784" s="342"/>
      <c r="W784" s="342"/>
      <c r="X784" s="341"/>
      <c r="Y784" s="341" t="str">
        <f t="shared" si="11"/>
        <v/>
      </c>
      <c r="Z784" s="341"/>
      <c r="AA784" s="341"/>
      <c r="AB784" s="341"/>
      <c r="AC784" s="401"/>
      <c r="AD784" s="563"/>
      <c r="AE784" s="564"/>
      <c r="AF784" s="564"/>
      <c r="AG784" s="564"/>
      <c r="AH784" s="564"/>
      <c r="AI784" s="564"/>
      <c r="AJ784" s="564"/>
      <c r="AK784" s="565"/>
      <c r="AL784" s="564"/>
      <c r="AM784" s="564"/>
      <c r="AN784" s="564"/>
      <c r="AO784" s="564"/>
      <c r="AP784" s="564"/>
      <c r="AQ784" s="564"/>
      <c r="AR784" s="564"/>
      <c r="AS784" s="564"/>
      <c r="AT784" s="394"/>
      <c r="AU784" s="306"/>
      <c r="AV784" s="306"/>
      <c r="AW784" s="394"/>
      <c r="AX784" s="401"/>
      <c r="AY784" s="341"/>
      <c r="AZ784" s="341"/>
      <c r="BA784" s="341"/>
      <c r="BB784" s="341"/>
      <c r="BC784" s="393"/>
      <c r="BD784" s="341"/>
      <c r="BE784" s="341"/>
      <c r="BF784" s="341"/>
      <c r="BG784" s="402"/>
      <c r="BH784" s="403"/>
      <c r="BI784" s="405"/>
      <c r="BJ784" s="405"/>
      <c r="BK784" s="405"/>
      <c r="BL784" s="405"/>
      <c r="BM784" s="514"/>
    </row>
    <row r="785" ht="18.75" customHeight="1">
      <c r="A785" s="336" t="str">
        <f t="shared" si="12"/>
        <v/>
      </c>
      <c r="B785" s="506"/>
      <c r="C785" s="559"/>
      <c r="D785" s="560" t="str">
        <f t="shared" si="13"/>
        <v/>
      </c>
      <c r="E785" s="401"/>
      <c r="F785" s="394"/>
      <c r="G785" s="341" t="str">
        <f t="array" ref="G785">IF(C785="","",XLOOKUP(C785,'Master Data'!K:K,'Master Data'!N:N,"Input in Master Data",0,1))</f>
        <v/>
      </c>
      <c r="H785" s="341" t="str">
        <f t="array" ref="H785">IF(C785="","",XLOOKUP(C785,'Master Data'!K:K,'Master Data'!O:O,"Input in Master Data",0,1))</f>
        <v/>
      </c>
      <c r="I785" s="341" t="str">
        <f t="array" ref="I785">if(U785="","",XLOOKUP(U785,Master[Company],Master[Blow],"Unknown",0,1))</f>
        <v/>
      </c>
      <c r="J785" s="341" t="str">
        <f t="array" ref="J785">if(U785="","",XLOOKUP(U785,Master[Company],Master[Pigging],"Unknown",0,1))</f>
        <v/>
      </c>
      <c r="K785" s="341" t="str">
        <f t="array" ref="K785">if(U785="","",XLOOKUP(U785,Master[Company],Master[Load Method],"Unknown",0,1))</f>
        <v/>
      </c>
      <c r="L785" s="341" t="str">
        <f t="array" ref="L785">if(U785="","",XLOOKUP(U785,Master[Company],Master[Line Distance],"Unknown",0,1))</f>
        <v/>
      </c>
      <c r="M785" s="394"/>
      <c r="N785" s="341"/>
      <c r="O785" s="341"/>
      <c r="P785" s="341" t="str">
        <f t="array" ref="P785">if(U785="","",XLOOKUP(U785,Master[Company],Master[Terms],"NA",0,1))</f>
        <v/>
      </c>
      <c r="Q785" s="341" t="str">
        <f t="shared" si="14"/>
        <v/>
      </c>
      <c r="R785" s="341" t="str">
        <f t="array" ref="R785">if(U785="","",XLOOKUP(U785,Master[Company],Master[Group],"NA",0,1))</f>
        <v/>
      </c>
      <c r="S785" s="341" t="str">
        <f t="array" ref="S785">if(U785="","",XLOOKUP(U785,Master[Company],Master[Loading Location],"NA",0,1))</f>
        <v/>
      </c>
      <c r="T785" s="341" t="str">
        <f t="array" ref="T785">if(U785="","",XLOOKUP(U785,Master[Company],Master[Acronym],"NA",0,1))</f>
        <v/>
      </c>
      <c r="U785" s="341"/>
      <c r="V785" s="342"/>
      <c r="W785" s="342"/>
      <c r="X785" s="341"/>
      <c r="Y785" s="341" t="str">
        <f t="shared" si="11"/>
        <v/>
      </c>
      <c r="Z785" s="341"/>
      <c r="AA785" s="341"/>
      <c r="AB785" s="341"/>
      <c r="AC785" s="401"/>
      <c r="AD785" s="563"/>
      <c r="AE785" s="564"/>
      <c r="AF785" s="564"/>
      <c r="AG785" s="564"/>
      <c r="AH785" s="564"/>
      <c r="AI785" s="564"/>
      <c r="AJ785" s="564"/>
      <c r="AK785" s="565"/>
      <c r="AL785" s="564"/>
      <c r="AM785" s="564"/>
      <c r="AN785" s="564"/>
      <c r="AO785" s="564"/>
      <c r="AP785" s="564"/>
      <c r="AQ785" s="564"/>
      <c r="AR785" s="564"/>
      <c r="AS785" s="564"/>
      <c r="AT785" s="394"/>
      <c r="AU785" s="306"/>
      <c r="AV785" s="306"/>
      <c r="AW785" s="394"/>
      <c r="AX785" s="401"/>
      <c r="AY785" s="341"/>
      <c r="AZ785" s="341"/>
      <c r="BA785" s="341"/>
      <c r="BB785" s="341"/>
      <c r="BC785" s="393"/>
      <c r="BD785" s="341"/>
      <c r="BE785" s="341"/>
      <c r="BF785" s="341"/>
      <c r="BG785" s="402"/>
      <c r="BH785" s="403"/>
      <c r="BI785" s="405"/>
      <c r="BJ785" s="405"/>
      <c r="BK785" s="405"/>
      <c r="BL785" s="405"/>
      <c r="BM785" s="514"/>
    </row>
    <row r="786" ht="18.75" customHeight="1">
      <c r="A786" s="336" t="str">
        <f t="shared" si="12"/>
        <v/>
      </c>
      <c r="B786" s="506"/>
      <c r="C786" s="559"/>
      <c r="D786" s="560" t="str">
        <f t="shared" si="13"/>
        <v/>
      </c>
      <c r="E786" s="401"/>
      <c r="F786" s="394"/>
      <c r="G786" s="341" t="str">
        <f t="array" ref="G786">IF(C786="","",XLOOKUP(C786,'Master Data'!K:K,'Master Data'!N:N,"Input in Master Data",0,1))</f>
        <v/>
      </c>
      <c r="H786" s="341" t="str">
        <f t="array" ref="H786">IF(C786="","",XLOOKUP(C786,'Master Data'!K:K,'Master Data'!O:O,"Input in Master Data",0,1))</f>
        <v/>
      </c>
      <c r="I786" s="341" t="str">
        <f t="array" ref="I786">if(U786="","",XLOOKUP(U786,Master[Company],Master[Blow],"Unknown",0,1))</f>
        <v/>
      </c>
      <c r="J786" s="341" t="str">
        <f t="array" ref="J786">if(U786="","",XLOOKUP(U786,Master[Company],Master[Pigging],"Unknown",0,1))</f>
        <v/>
      </c>
      <c r="K786" s="341" t="str">
        <f t="array" ref="K786">if(U786="","",XLOOKUP(U786,Master[Company],Master[Load Method],"Unknown",0,1))</f>
        <v/>
      </c>
      <c r="L786" s="341" t="str">
        <f t="array" ref="L786">if(U786="","",XLOOKUP(U786,Master[Company],Master[Line Distance],"Unknown",0,1))</f>
        <v/>
      </c>
      <c r="M786" s="394"/>
      <c r="N786" s="341"/>
      <c r="O786" s="341"/>
      <c r="P786" s="341" t="str">
        <f t="array" ref="P786">if(U786="","",XLOOKUP(U786,Master[Company],Master[Terms],"NA",0,1))</f>
        <v/>
      </c>
      <c r="Q786" s="341" t="str">
        <f t="shared" si="14"/>
        <v/>
      </c>
      <c r="R786" s="341" t="str">
        <f t="array" ref="R786">if(U786="","",XLOOKUP(U786,Master[Company],Master[Group],"NA",0,1))</f>
        <v/>
      </c>
      <c r="S786" s="341" t="str">
        <f t="array" ref="S786">if(U786="","",XLOOKUP(U786,Master[Company],Master[Loading Location],"NA",0,1))</f>
        <v/>
      </c>
      <c r="T786" s="341" t="str">
        <f t="array" ref="T786">if(U786="","",XLOOKUP(U786,Master[Company],Master[Acronym],"NA",0,1))</f>
        <v/>
      </c>
      <c r="U786" s="341"/>
      <c r="V786" s="342"/>
      <c r="W786" s="342"/>
      <c r="X786" s="341"/>
      <c r="Y786" s="341" t="str">
        <f t="shared" si="11"/>
        <v/>
      </c>
      <c r="Z786" s="341"/>
      <c r="AA786" s="341"/>
      <c r="AB786" s="341"/>
      <c r="AC786" s="401"/>
      <c r="AD786" s="563"/>
      <c r="AE786" s="564"/>
      <c r="AF786" s="564"/>
      <c r="AG786" s="564"/>
      <c r="AH786" s="564"/>
      <c r="AI786" s="564"/>
      <c r="AJ786" s="564"/>
      <c r="AK786" s="565"/>
      <c r="AL786" s="564"/>
      <c r="AM786" s="564"/>
      <c r="AN786" s="564"/>
      <c r="AO786" s="564"/>
      <c r="AP786" s="564"/>
      <c r="AQ786" s="564"/>
      <c r="AR786" s="564"/>
      <c r="AS786" s="564"/>
      <c r="AT786" s="394"/>
      <c r="AU786" s="306"/>
      <c r="AV786" s="306"/>
      <c r="AW786" s="394"/>
      <c r="AX786" s="401"/>
      <c r="AY786" s="341"/>
      <c r="AZ786" s="341"/>
      <c r="BA786" s="341"/>
      <c r="BB786" s="341"/>
      <c r="BC786" s="393"/>
      <c r="BD786" s="341"/>
      <c r="BE786" s="341"/>
      <c r="BF786" s="341"/>
      <c r="BG786" s="402"/>
      <c r="BH786" s="403"/>
      <c r="BI786" s="405"/>
      <c r="BJ786" s="405"/>
      <c r="BK786" s="405"/>
      <c r="BL786" s="405"/>
      <c r="BM786" s="514"/>
    </row>
    <row r="787" ht="18.75" customHeight="1">
      <c r="A787" s="336" t="str">
        <f t="shared" si="12"/>
        <v/>
      </c>
      <c r="B787" s="506"/>
      <c r="C787" s="559"/>
      <c r="D787" s="560" t="str">
        <f t="shared" si="13"/>
        <v/>
      </c>
      <c r="E787" s="401"/>
      <c r="F787" s="394"/>
      <c r="G787" s="341" t="str">
        <f t="array" ref="G787">IF(C787="","",XLOOKUP(C787,'Master Data'!K:K,'Master Data'!N:N,"Input in Master Data",0,1))</f>
        <v/>
      </c>
      <c r="H787" s="341" t="str">
        <f t="array" ref="H787">IF(C787="","",XLOOKUP(C787,'Master Data'!K:K,'Master Data'!O:O,"Input in Master Data",0,1))</f>
        <v/>
      </c>
      <c r="I787" s="341" t="str">
        <f t="array" ref="I787">if(U787="","",XLOOKUP(U787,Master[Company],Master[Blow],"Unknown",0,1))</f>
        <v/>
      </c>
      <c r="J787" s="341" t="str">
        <f t="array" ref="J787">if(U787="","",XLOOKUP(U787,Master[Company],Master[Pigging],"Unknown",0,1))</f>
        <v/>
      </c>
      <c r="K787" s="341" t="str">
        <f t="array" ref="K787">if(U787="","",XLOOKUP(U787,Master[Company],Master[Load Method],"Unknown",0,1))</f>
        <v/>
      </c>
      <c r="L787" s="341" t="str">
        <f t="array" ref="L787">if(U787="","",XLOOKUP(U787,Master[Company],Master[Line Distance],"Unknown",0,1))</f>
        <v/>
      </c>
      <c r="M787" s="394"/>
      <c r="N787" s="341"/>
      <c r="O787" s="341"/>
      <c r="P787" s="341" t="str">
        <f t="array" ref="P787">if(U787="","",XLOOKUP(U787,Master[Company],Master[Terms],"NA",0,1))</f>
        <v/>
      </c>
      <c r="Q787" s="341" t="str">
        <f t="shared" si="14"/>
        <v/>
      </c>
      <c r="R787" s="341" t="str">
        <f t="array" ref="R787">if(U787="","",XLOOKUP(U787,Master[Company],Master[Group],"NA",0,1))</f>
        <v/>
      </c>
      <c r="S787" s="341" t="str">
        <f t="array" ref="S787">if(U787="","",XLOOKUP(U787,Master[Company],Master[Loading Location],"NA",0,1))</f>
        <v/>
      </c>
      <c r="T787" s="341" t="str">
        <f t="array" ref="T787">if(U787="","",XLOOKUP(U787,Master[Company],Master[Acronym],"NA",0,1))</f>
        <v/>
      </c>
      <c r="U787" s="341"/>
      <c r="V787" s="342"/>
      <c r="W787" s="342"/>
      <c r="X787" s="341"/>
      <c r="Y787" s="341" t="str">
        <f t="shared" si="11"/>
        <v/>
      </c>
      <c r="Z787" s="341"/>
      <c r="AA787" s="341"/>
      <c r="AB787" s="341"/>
      <c r="AC787" s="401"/>
      <c r="AD787" s="563"/>
      <c r="AE787" s="564"/>
      <c r="AF787" s="564"/>
      <c r="AG787" s="564"/>
      <c r="AH787" s="564"/>
      <c r="AI787" s="564"/>
      <c r="AJ787" s="564"/>
      <c r="AK787" s="565"/>
      <c r="AL787" s="564"/>
      <c r="AM787" s="564"/>
      <c r="AN787" s="564"/>
      <c r="AO787" s="564"/>
      <c r="AP787" s="564"/>
      <c r="AQ787" s="564"/>
      <c r="AR787" s="564"/>
      <c r="AS787" s="564"/>
      <c r="AT787" s="394"/>
      <c r="AU787" s="306"/>
      <c r="AV787" s="306"/>
      <c r="AW787" s="394"/>
      <c r="AX787" s="401"/>
      <c r="AY787" s="341"/>
      <c r="AZ787" s="341"/>
      <c r="BA787" s="341"/>
      <c r="BB787" s="341"/>
      <c r="BC787" s="393"/>
      <c r="BD787" s="341"/>
      <c r="BE787" s="341"/>
      <c r="BF787" s="341"/>
      <c r="BG787" s="402"/>
      <c r="BH787" s="403"/>
      <c r="BI787" s="405"/>
      <c r="BJ787" s="405"/>
      <c r="BK787" s="405"/>
      <c r="BL787" s="405"/>
      <c r="BM787" s="514"/>
    </row>
    <row r="788" ht="18.75" customHeight="1">
      <c r="A788" s="336" t="str">
        <f t="shared" si="12"/>
        <v/>
      </c>
      <c r="B788" s="506"/>
      <c r="C788" s="559"/>
      <c r="D788" s="560" t="str">
        <f t="shared" si="13"/>
        <v/>
      </c>
      <c r="E788" s="401"/>
      <c r="F788" s="394"/>
      <c r="G788" s="341" t="str">
        <f t="array" ref="G788">IF(C788="","",XLOOKUP(C788,'Master Data'!K:K,'Master Data'!N:N,"Input in Master Data",0,1))</f>
        <v/>
      </c>
      <c r="H788" s="341" t="str">
        <f t="array" ref="H788">IF(C788="","",XLOOKUP(C788,'Master Data'!K:K,'Master Data'!O:O,"Input in Master Data",0,1))</f>
        <v/>
      </c>
      <c r="I788" s="341" t="str">
        <f t="array" ref="I788">if(U788="","",XLOOKUP(U788,Master[Company],Master[Blow],"Unknown",0,1))</f>
        <v/>
      </c>
      <c r="J788" s="341" t="str">
        <f t="array" ref="J788">if(U788="","",XLOOKUP(U788,Master[Company],Master[Pigging],"Unknown",0,1))</f>
        <v/>
      </c>
      <c r="K788" s="341" t="str">
        <f t="array" ref="K788">if(U788="","",XLOOKUP(U788,Master[Company],Master[Load Method],"Unknown",0,1))</f>
        <v/>
      </c>
      <c r="L788" s="341" t="str">
        <f t="array" ref="L788">if(U788="","",XLOOKUP(U788,Master[Company],Master[Line Distance],"Unknown",0,1))</f>
        <v/>
      </c>
      <c r="M788" s="394"/>
      <c r="N788" s="341"/>
      <c r="O788" s="341"/>
      <c r="P788" s="341" t="str">
        <f t="array" ref="P788">if(U788="","",XLOOKUP(U788,Master[Company],Master[Terms],"NA",0,1))</f>
        <v/>
      </c>
      <c r="Q788" s="341" t="str">
        <f t="shared" si="14"/>
        <v/>
      </c>
      <c r="R788" s="341" t="str">
        <f t="array" ref="R788">if(U788="","",XLOOKUP(U788,Master[Company],Master[Group],"NA",0,1))</f>
        <v/>
      </c>
      <c r="S788" s="341" t="str">
        <f t="array" ref="S788">if(U788="","",XLOOKUP(U788,Master[Company],Master[Loading Location],"NA",0,1))</f>
        <v/>
      </c>
      <c r="T788" s="341" t="str">
        <f t="array" ref="T788">if(U788="","",XLOOKUP(U788,Master[Company],Master[Acronym],"NA",0,1))</f>
        <v/>
      </c>
      <c r="U788" s="341"/>
      <c r="V788" s="342"/>
      <c r="W788" s="342"/>
      <c r="X788" s="341"/>
      <c r="Y788" s="341" t="str">
        <f t="shared" si="11"/>
        <v/>
      </c>
      <c r="Z788" s="341"/>
      <c r="AA788" s="341"/>
      <c r="AB788" s="341"/>
      <c r="AC788" s="401"/>
      <c r="AD788" s="563"/>
      <c r="AE788" s="564"/>
      <c r="AF788" s="564"/>
      <c r="AG788" s="564"/>
      <c r="AH788" s="564"/>
      <c r="AI788" s="564"/>
      <c r="AJ788" s="564"/>
      <c r="AK788" s="565"/>
      <c r="AL788" s="564"/>
      <c r="AM788" s="564"/>
      <c r="AN788" s="564"/>
      <c r="AO788" s="564"/>
      <c r="AP788" s="564"/>
      <c r="AQ788" s="564"/>
      <c r="AR788" s="564"/>
      <c r="AS788" s="564"/>
      <c r="AT788" s="394"/>
      <c r="AU788" s="306"/>
      <c r="AV788" s="306"/>
      <c r="AW788" s="394"/>
      <c r="AX788" s="401"/>
      <c r="AY788" s="341"/>
      <c r="AZ788" s="341"/>
      <c r="BA788" s="341"/>
      <c r="BB788" s="341"/>
      <c r="BC788" s="393"/>
      <c r="BD788" s="341"/>
      <c r="BE788" s="341"/>
      <c r="BF788" s="341"/>
      <c r="BG788" s="402"/>
      <c r="BH788" s="403"/>
      <c r="BI788" s="405"/>
      <c r="BJ788" s="405"/>
      <c r="BK788" s="405"/>
      <c r="BL788" s="405"/>
      <c r="BM788" s="514"/>
    </row>
    <row r="789" ht="18.75" customHeight="1">
      <c r="A789" s="336" t="str">
        <f t="shared" si="12"/>
        <v/>
      </c>
      <c r="B789" s="506"/>
      <c r="C789" s="559"/>
      <c r="D789" s="560" t="str">
        <f t="shared" si="13"/>
        <v/>
      </c>
      <c r="E789" s="401"/>
      <c r="F789" s="394"/>
      <c r="G789" s="341" t="str">
        <f t="array" ref="G789">IF(C789="","",XLOOKUP(C789,'Master Data'!K:K,'Master Data'!N:N,"Input in Master Data",0,1))</f>
        <v/>
      </c>
      <c r="H789" s="341" t="str">
        <f t="array" ref="H789">IF(C789="","",XLOOKUP(C789,'Master Data'!K:K,'Master Data'!O:O,"Input in Master Data",0,1))</f>
        <v/>
      </c>
      <c r="I789" s="341" t="str">
        <f t="array" ref="I789">if(U789="","",XLOOKUP(U789,Master[Company],Master[Blow],"Unknown",0,1))</f>
        <v/>
      </c>
      <c r="J789" s="341" t="str">
        <f t="array" ref="J789">if(U789="","",XLOOKUP(U789,Master[Company],Master[Pigging],"Unknown",0,1))</f>
        <v/>
      </c>
      <c r="K789" s="341" t="str">
        <f t="array" ref="K789">if(U789="","",XLOOKUP(U789,Master[Company],Master[Load Method],"Unknown",0,1))</f>
        <v/>
      </c>
      <c r="L789" s="341" t="str">
        <f t="array" ref="L789">if(U789="","",XLOOKUP(U789,Master[Company],Master[Line Distance],"Unknown",0,1))</f>
        <v/>
      </c>
      <c r="M789" s="394"/>
      <c r="N789" s="341"/>
      <c r="O789" s="341"/>
      <c r="P789" s="341" t="str">
        <f t="array" ref="P789">if(U789="","",XLOOKUP(U789,Master[Company],Master[Terms],"NA",0,1))</f>
        <v/>
      </c>
      <c r="Q789" s="341" t="str">
        <f t="shared" si="14"/>
        <v/>
      </c>
      <c r="R789" s="341" t="str">
        <f t="array" ref="R789">if(U789="","",XLOOKUP(U789,Master[Company],Master[Group],"NA",0,1))</f>
        <v/>
      </c>
      <c r="S789" s="341" t="str">
        <f t="array" ref="S789">if(U789="","",XLOOKUP(U789,Master[Company],Master[Loading Location],"NA",0,1))</f>
        <v/>
      </c>
      <c r="T789" s="341" t="str">
        <f t="array" ref="T789">if(U789="","",XLOOKUP(U789,Master[Company],Master[Acronym],"NA",0,1))</f>
        <v/>
      </c>
      <c r="U789" s="341"/>
      <c r="V789" s="342"/>
      <c r="W789" s="342"/>
      <c r="X789" s="341"/>
      <c r="Y789" s="341" t="str">
        <f t="shared" si="11"/>
        <v/>
      </c>
      <c r="Z789" s="341"/>
      <c r="AA789" s="341"/>
      <c r="AB789" s="341"/>
      <c r="AC789" s="401"/>
      <c r="AD789" s="563"/>
      <c r="AE789" s="564"/>
      <c r="AF789" s="564"/>
      <c r="AG789" s="564"/>
      <c r="AH789" s="564"/>
      <c r="AI789" s="564"/>
      <c r="AJ789" s="564"/>
      <c r="AK789" s="565"/>
      <c r="AL789" s="564"/>
      <c r="AM789" s="564"/>
      <c r="AN789" s="564"/>
      <c r="AO789" s="564"/>
      <c r="AP789" s="564"/>
      <c r="AQ789" s="564"/>
      <c r="AR789" s="564"/>
      <c r="AS789" s="564"/>
      <c r="AT789" s="394"/>
      <c r="AU789" s="306"/>
      <c r="AV789" s="306"/>
      <c r="AW789" s="394"/>
      <c r="AX789" s="401"/>
      <c r="AY789" s="341"/>
      <c r="AZ789" s="341"/>
      <c r="BA789" s="341"/>
      <c r="BB789" s="341"/>
      <c r="BC789" s="393"/>
      <c r="BD789" s="341"/>
      <c r="BE789" s="341"/>
      <c r="BF789" s="341"/>
      <c r="BG789" s="402"/>
      <c r="BH789" s="403"/>
      <c r="BI789" s="405"/>
      <c r="BJ789" s="405"/>
      <c r="BK789" s="405"/>
      <c r="BL789" s="405"/>
      <c r="BM789" s="514"/>
    </row>
    <row r="790" ht="18.75" customHeight="1">
      <c r="A790" s="336" t="str">
        <f t="shared" si="12"/>
        <v/>
      </c>
      <c r="B790" s="506"/>
      <c r="C790" s="559"/>
      <c r="D790" s="560" t="str">
        <f t="shared" si="13"/>
        <v/>
      </c>
      <c r="E790" s="401"/>
      <c r="F790" s="394"/>
      <c r="G790" s="341" t="str">
        <f t="array" ref="G790">IF(C790="","",XLOOKUP(C790,'Master Data'!K:K,'Master Data'!N:N,"Input in Master Data",0,1))</f>
        <v/>
      </c>
      <c r="H790" s="341" t="str">
        <f t="array" ref="H790">IF(C790="","",XLOOKUP(C790,'Master Data'!K:K,'Master Data'!O:O,"Input in Master Data",0,1))</f>
        <v/>
      </c>
      <c r="I790" s="341" t="str">
        <f t="array" ref="I790">if(U790="","",XLOOKUP(U790,Master[Company],Master[Blow],"Unknown",0,1))</f>
        <v/>
      </c>
      <c r="J790" s="341" t="str">
        <f t="array" ref="J790">if(U790="","",XLOOKUP(U790,Master[Company],Master[Pigging],"Unknown",0,1))</f>
        <v/>
      </c>
      <c r="K790" s="341" t="str">
        <f t="array" ref="K790">if(U790="","",XLOOKUP(U790,Master[Company],Master[Load Method],"Unknown",0,1))</f>
        <v/>
      </c>
      <c r="L790" s="341" t="str">
        <f t="array" ref="L790">if(U790="","",XLOOKUP(U790,Master[Company],Master[Line Distance],"Unknown",0,1))</f>
        <v/>
      </c>
      <c r="M790" s="394"/>
      <c r="N790" s="341"/>
      <c r="O790" s="341"/>
      <c r="P790" s="341" t="str">
        <f t="array" ref="P790">if(U790="","",XLOOKUP(U790,Master[Company],Master[Terms],"NA",0,1))</f>
        <v/>
      </c>
      <c r="Q790" s="341" t="str">
        <f t="shared" si="14"/>
        <v/>
      </c>
      <c r="R790" s="341" t="str">
        <f t="array" ref="R790">if(U790="","",XLOOKUP(U790,Master[Company],Master[Group],"NA",0,1))</f>
        <v/>
      </c>
      <c r="S790" s="341" t="str">
        <f t="array" ref="S790">if(U790="","",XLOOKUP(U790,Master[Company],Master[Loading Location],"NA",0,1))</f>
        <v/>
      </c>
      <c r="T790" s="341" t="str">
        <f t="array" ref="T790">if(U790="","",XLOOKUP(U790,Master[Company],Master[Acronym],"NA",0,1))</f>
        <v/>
      </c>
      <c r="U790" s="341"/>
      <c r="V790" s="342"/>
      <c r="W790" s="342"/>
      <c r="X790" s="341"/>
      <c r="Y790" s="341" t="str">
        <f t="shared" si="11"/>
        <v/>
      </c>
      <c r="Z790" s="341"/>
      <c r="AA790" s="341"/>
      <c r="AB790" s="341"/>
      <c r="AC790" s="401"/>
      <c r="AD790" s="563"/>
      <c r="AE790" s="564"/>
      <c r="AF790" s="564"/>
      <c r="AG790" s="564"/>
      <c r="AH790" s="564"/>
      <c r="AI790" s="564"/>
      <c r="AJ790" s="564"/>
      <c r="AK790" s="565"/>
      <c r="AL790" s="564"/>
      <c r="AM790" s="564"/>
      <c r="AN790" s="564"/>
      <c r="AO790" s="564"/>
      <c r="AP790" s="564"/>
      <c r="AQ790" s="564"/>
      <c r="AR790" s="564"/>
      <c r="AS790" s="564"/>
      <c r="AT790" s="394"/>
      <c r="AU790" s="306"/>
      <c r="AV790" s="306"/>
      <c r="AW790" s="394"/>
      <c r="AX790" s="401"/>
      <c r="AY790" s="341"/>
      <c r="AZ790" s="341"/>
      <c r="BA790" s="341"/>
      <c r="BB790" s="341"/>
      <c r="BC790" s="393"/>
      <c r="BD790" s="341"/>
      <c r="BE790" s="341"/>
      <c r="BF790" s="341"/>
      <c r="BG790" s="402"/>
      <c r="BH790" s="403"/>
      <c r="BI790" s="405"/>
      <c r="BJ790" s="405"/>
      <c r="BK790" s="405"/>
      <c r="BL790" s="405"/>
      <c r="BM790" s="514"/>
    </row>
    <row r="791" ht="18.75" customHeight="1">
      <c r="A791" s="336" t="str">
        <f t="shared" si="12"/>
        <v/>
      </c>
      <c r="B791" s="506"/>
      <c r="C791" s="559"/>
      <c r="D791" s="560" t="str">
        <f t="shared" si="13"/>
        <v/>
      </c>
      <c r="E791" s="401"/>
      <c r="F791" s="394"/>
      <c r="G791" s="341" t="str">
        <f t="array" ref="G791">IF(C791="","",XLOOKUP(C791,'Master Data'!K:K,'Master Data'!N:N,"Input in Master Data",0,1))</f>
        <v/>
      </c>
      <c r="H791" s="341" t="str">
        <f t="array" ref="H791">IF(C791="","",XLOOKUP(C791,'Master Data'!K:K,'Master Data'!O:O,"Input in Master Data",0,1))</f>
        <v/>
      </c>
      <c r="I791" s="341" t="str">
        <f t="array" ref="I791">if(U791="","",XLOOKUP(U791,Master[Company],Master[Blow],"Unknown",0,1))</f>
        <v/>
      </c>
      <c r="J791" s="341" t="str">
        <f t="array" ref="J791">if(U791="","",XLOOKUP(U791,Master[Company],Master[Pigging],"Unknown",0,1))</f>
        <v/>
      </c>
      <c r="K791" s="341" t="str">
        <f t="array" ref="K791">if(U791="","",XLOOKUP(U791,Master[Company],Master[Load Method],"Unknown",0,1))</f>
        <v/>
      </c>
      <c r="L791" s="341" t="str">
        <f t="array" ref="L791">if(U791="","",XLOOKUP(U791,Master[Company],Master[Line Distance],"Unknown",0,1))</f>
        <v/>
      </c>
      <c r="M791" s="394"/>
      <c r="N791" s="341"/>
      <c r="O791" s="341"/>
      <c r="P791" s="341" t="str">
        <f t="array" ref="P791">if(U791="","",XLOOKUP(U791,Master[Company],Master[Terms],"NA",0,1))</f>
        <v/>
      </c>
      <c r="Q791" s="341" t="str">
        <f t="shared" si="14"/>
        <v/>
      </c>
      <c r="R791" s="341" t="str">
        <f t="array" ref="R791">if(U791="","",XLOOKUP(U791,Master[Company],Master[Group],"NA",0,1))</f>
        <v/>
      </c>
      <c r="S791" s="341" t="str">
        <f t="array" ref="S791">if(U791="","",XLOOKUP(U791,Master[Company],Master[Loading Location],"NA",0,1))</f>
        <v/>
      </c>
      <c r="T791" s="341" t="str">
        <f t="array" ref="T791">if(U791="","",XLOOKUP(U791,Master[Company],Master[Acronym],"NA",0,1))</f>
        <v/>
      </c>
      <c r="U791" s="341"/>
      <c r="V791" s="342"/>
      <c r="W791" s="342"/>
      <c r="X791" s="341"/>
      <c r="Y791" s="341" t="str">
        <f t="shared" si="11"/>
        <v/>
      </c>
      <c r="Z791" s="341"/>
      <c r="AA791" s="341"/>
      <c r="AB791" s="341"/>
      <c r="AC791" s="401"/>
      <c r="AD791" s="563"/>
      <c r="AE791" s="564"/>
      <c r="AF791" s="564"/>
      <c r="AG791" s="564"/>
      <c r="AH791" s="564"/>
      <c r="AI791" s="564"/>
      <c r="AJ791" s="564"/>
      <c r="AK791" s="565"/>
      <c r="AL791" s="564"/>
      <c r="AM791" s="564"/>
      <c r="AN791" s="564"/>
      <c r="AO791" s="564"/>
      <c r="AP791" s="564"/>
      <c r="AQ791" s="564"/>
      <c r="AR791" s="564"/>
      <c r="AS791" s="564"/>
      <c r="AT791" s="394"/>
      <c r="AU791" s="306"/>
      <c r="AV791" s="306"/>
      <c r="AW791" s="394"/>
      <c r="AX791" s="401"/>
      <c r="AY791" s="341"/>
      <c r="AZ791" s="341"/>
      <c r="BA791" s="341"/>
      <c r="BB791" s="341"/>
      <c r="BC791" s="393"/>
      <c r="BD791" s="341"/>
      <c r="BE791" s="341"/>
      <c r="BF791" s="341"/>
      <c r="BG791" s="402"/>
      <c r="BH791" s="403"/>
      <c r="BI791" s="405"/>
      <c r="BJ791" s="405"/>
      <c r="BK791" s="405"/>
      <c r="BL791" s="405"/>
      <c r="BM791" s="514"/>
    </row>
    <row r="792" ht="18.75" customHeight="1">
      <c r="A792" s="336" t="str">
        <f t="shared" si="12"/>
        <v/>
      </c>
      <c r="B792" s="506"/>
      <c r="C792" s="559"/>
      <c r="D792" s="560" t="str">
        <f t="shared" si="13"/>
        <v/>
      </c>
      <c r="E792" s="401"/>
      <c r="F792" s="394"/>
      <c r="G792" s="341" t="str">
        <f t="array" ref="G792">IF(C792="","",XLOOKUP(C792,'Master Data'!K:K,'Master Data'!N:N,"Input in Master Data",0,1))</f>
        <v/>
      </c>
      <c r="H792" s="341" t="str">
        <f t="array" ref="H792">IF(C792="","",XLOOKUP(C792,'Master Data'!K:K,'Master Data'!O:O,"Input in Master Data",0,1))</f>
        <v/>
      </c>
      <c r="I792" s="341" t="str">
        <f t="array" ref="I792">if(U792="","",XLOOKUP(U792,Master[Company],Master[Blow],"Unknown",0,1))</f>
        <v/>
      </c>
      <c r="J792" s="341" t="str">
        <f t="array" ref="J792">if(U792="","",XLOOKUP(U792,Master[Company],Master[Pigging],"Unknown",0,1))</f>
        <v/>
      </c>
      <c r="K792" s="341" t="str">
        <f t="array" ref="K792">if(U792="","",XLOOKUP(U792,Master[Company],Master[Load Method],"Unknown",0,1))</f>
        <v/>
      </c>
      <c r="L792" s="341" t="str">
        <f t="array" ref="L792">if(U792="","",XLOOKUP(U792,Master[Company],Master[Line Distance],"Unknown",0,1))</f>
        <v/>
      </c>
      <c r="M792" s="394"/>
      <c r="N792" s="341"/>
      <c r="O792" s="341"/>
      <c r="P792" s="341" t="str">
        <f t="array" ref="P792">if(U792="","",XLOOKUP(U792,Master[Company],Master[Terms],"NA",0,1))</f>
        <v/>
      </c>
      <c r="Q792" s="341" t="str">
        <f t="shared" si="14"/>
        <v/>
      </c>
      <c r="R792" s="341" t="str">
        <f t="array" ref="R792">if(U792="","",XLOOKUP(U792,Master[Company],Master[Group],"NA",0,1))</f>
        <v/>
      </c>
      <c r="S792" s="341" t="str">
        <f t="array" ref="S792">if(U792="","",XLOOKUP(U792,Master[Company],Master[Loading Location],"NA",0,1))</f>
        <v/>
      </c>
      <c r="T792" s="341" t="str">
        <f t="array" ref="T792">if(U792="","",XLOOKUP(U792,Master[Company],Master[Acronym],"NA",0,1))</f>
        <v/>
      </c>
      <c r="U792" s="341"/>
      <c r="V792" s="342"/>
      <c r="W792" s="342"/>
      <c r="X792" s="341"/>
      <c r="Y792" s="341" t="str">
        <f t="shared" si="11"/>
        <v/>
      </c>
      <c r="Z792" s="341"/>
      <c r="AA792" s="341"/>
      <c r="AB792" s="341"/>
      <c r="AC792" s="401"/>
      <c r="AD792" s="563"/>
      <c r="AE792" s="564"/>
      <c r="AF792" s="564"/>
      <c r="AG792" s="564"/>
      <c r="AH792" s="564"/>
      <c r="AI792" s="564"/>
      <c r="AJ792" s="564"/>
      <c r="AK792" s="565"/>
      <c r="AL792" s="564"/>
      <c r="AM792" s="564"/>
      <c r="AN792" s="564"/>
      <c r="AO792" s="564"/>
      <c r="AP792" s="564"/>
      <c r="AQ792" s="564"/>
      <c r="AR792" s="564"/>
      <c r="AS792" s="564"/>
      <c r="AT792" s="394"/>
      <c r="AU792" s="306"/>
      <c r="AV792" s="306"/>
      <c r="AW792" s="394"/>
      <c r="AX792" s="401"/>
      <c r="AY792" s="341"/>
      <c r="AZ792" s="341"/>
      <c r="BA792" s="341"/>
      <c r="BB792" s="341"/>
      <c r="BC792" s="393"/>
      <c r="BD792" s="341"/>
      <c r="BE792" s="341"/>
      <c r="BF792" s="341"/>
      <c r="BG792" s="402"/>
      <c r="BH792" s="403"/>
      <c r="BI792" s="405"/>
      <c r="BJ792" s="405"/>
      <c r="BK792" s="405"/>
      <c r="BL792" s="405"/>
      <c r="BM792" s="514"/>
    </row>
    <row r="793" ht="18.75" customHeight="1">
      <c r="A793" s="336" t="str">
        <f t="shared" si="12"/>
        <v/>
      </c>
      <c r="B793" s="506"/>
      <c r="C793" s="559"/>
      <c r="D793" s="560" t="str">
        <f t="shared" si="13"/>
        <v/>
      </c>
      <c r="E793" s="401"/>
      <c r="F793" s="394"/>
      <c r="G793" s="341" t="str">
        <f t="array" ref="G793">IF(C793="","",XLOOKUP(C793,'Master Data'!K:K,'Master Data'!N:N,"Input in Master Data",0,1))</f>
        <v/>
      </c>
      <c r="H793" s="341" t="str">
        <f t="array" ref="H793">IF(C793="","",XLOOKUP(C793,'Master Data'!K:K,'Master Data'!O:O,"Input in Master Data",0,1))</f>
        <v/>
      </c>
      <c r="I793" s="341" t="str">
        <f t="array" ref="I793">if(U793="","",XLOOKUP(U793,Master[Company],Master[Blow],"Unknown",0,1))</f>
        <v/>
      </c>
      <c r="J793" s="341" t="str">
        <f t="array" ref="J793">if(U793="","",XLOOKUP(U793,Master[Company],Master[Pigging],"Unknown",0,1))</f>
        <v/>
      </c>
      <c r="K793" s="341" t="str">
        <f t="array" ref="K793">if(U793="","",XLOOKUP(U793,Master[Company],Master[Load Method],"Unknown",0,1))</f>
        <v/>
      </c>
      <c r="L793" s="341" t="str">
        <f t="array" ref="L793">if(U793="","",XLOOKUP(U793,Master[Company],Master[Line Distance],"Unknown",0,1))</f>
        <v/>
      </c>
      <c r="M793" s="394"/>
      <c r="N793" s="341"/>
      <c r="O793" s="341"/>
      <c r="P793" s="341" t="str">
        <f t="array" ref="P793">if(U793="","",XLOOKUP(U793,Master[Company],Master[Terms],"NA",0,1))</f>
        <v/>
      </c>
      <c r="Q793" s="341" t="str">
        <f t="shared" si="14"/>
        <v/>
      </c>
      <c r="R793" s="341" t="str">
        <f t="array" ref="R793">if(U793="","",XLOOKUP(U793,Master[Company],Master[Group],"NA",0,1))</f>
        <v/>
      </c>
      <c r="S793" s="341" t="str">
        <f t="array" ref="S793">if(U793="","",XLOOKUP(U793,Master[Company],Master[Loading Location],"NA",0,1))</f>
        <v/>
      </c>
      <c r="T793" s="341" t="str">
        <f t="array" ref="T793">if(U793="","",XLOOKUP(U793,Master[Company],Master[Acronym],"NA",0,1))</f>
        <v/>
      </c>
      <c r="U793" s="341"/>
      <c r="V793" s="342"/>
      <c r="W793" s="342"/>
      <c r="X793" s="341"/>
      <c r="Y793" s="341" t="str">
        <f t="shared" si="11"/>
        <v/>
      </c>
      <c r="Z793" s="341"/>
      <c r="AA793" s="341"/>
      <c r="AB793" s="341"/>
      <c r="AC793" s="401"/>
      <c r="AD793" s="563"/>
      <c r="AE793" s="564"/>
      <c r="AF793" s="564"/>
      <c r="AG793" s="564"/>
      <c r="AH793" s="564"/>
      <c r="AI793" s="564"/>
      <c r="AJ793" s="564"/>
      <c r="AK793" s="565"/>
      <c r="AL793" s="564"/>
      <c r="AM793" s="564"/>
      <c r="AN793" s="564"/>
      <c r="AO793" s="564"/>
      <c r="AP793" s="564"/>
      <c r="AQ793" s="564"/>
      <c r="AR793" s="564"/>
      <c r="AS793" s="564"/>
      <c r="AT793" s="394"/>
      <c r="AU793" s="306"/>
      <c r="AV793" s="306"/>
      <c r="AW793" s="394"/>
      <c r="AX793" s="401"/>
      <c r="AY793" s="341"/>
      <c r="AZ793" s="341"/>
      <c r="BA793" s="341"/>
      <c r="BB793" s="341"/>
      <c r="BC793" s="393"/>
      <c r="BD793" s="341"/>
      <c r="BE793" s="341"/>
      <c r="BF793" s="341"/>
      <c r="BG793" s="402"/>
      <c r="BH793" s="403"/>
      <c r="BI793" s="405"/>
      <c r="BJ793" s="405"/>
      <c r="BK793" s="405"/>
      <c r="BL793" s="405"/>
      <c r="BM793" s="514"/>
    </row>
    <row r="794" ht="18.75" customHeight="1">
      <c r="A794" s="336" t="str">
        <f t="shared" si="12"/>
        <v/>
      </c>
      <c r="B794" s="506"/>
      <c r="C794" s="559"/>
      <c r="D794" s="560" t="str">
        <f t="shared" si="13"/>
        <v/>
      </c>
      <c r="E794" s="401"/>
      <c r="F794" s="394"/>
      <c r="G794" s="341" t="str">
        <f t="array" ref="G794">IF(C794="","",XLOOKUP(C794,'Master Data'!K:K,'Master Data'!N:N,"Input in Master Data",0,1))</f>
        <v/>
      </c>
      <c r="H794" s="341" t="str">
        <f t="array" ref="H794">IF(C794="","",XLOOKUP(C794,'Master Data'!K:K,'Master Data'!O:O,"Input in Master Data",0,1))</f>
        <v/>
      </c>
      <c r="I794" s="341" t="str">
        <f t="array" ref="I794">if(U794="","",XLOOKUP(U794,Master[Company],Master[Blow],"Unknown",0,1))</f>
        <v/>
      </c>
      <c r="J794" s="341" t="str">
        <f t="array" ref="J794">if(U794="","",XLOOKUP(U794,Master[Company],Master[Pigging],"Unknown",0,1))</f>
        <v/>
      </c>
      <c r="K794" s="341" t="str">
        <f t="array" ref="K794">if(U794="","",XLOOKUP(U794,Master[Company],Master[Load Method],"Unknown",0,1))</f>
        <v/>
      </c>
      <c r="L794" s="341" t="str">
        <f t="array" ref="L794">if(U794="","",XLOOKUP(U794,Master[Company],Master[Line Distance],"Unknown",0,1))</f>
        <v/>
      </c>
      <c r="M794" s="394"/>
      <c r="N794" s="341"/>
      <c r="O794" s="341"/>
      <c r="P794" s="341" t="str">
        <f t="array" ref="P794">if(U794="","",XLOOKUP(U794,Master[Company],Master[Terms],"NA",0,1))</f>
        <v/>
      </c>
      <c r="Q794" s="341" t="str">
        <f t="shared" si="14"/>
        <v/>
      </c>
      <c r="R794" s="341" t="str">
        <f t="array" ref="R794">if(U794="","",XLOOKUP(U794,Master[Company],Master[Group],"NA",0,1))</f>
        <v/>
      </c>
      <c r="S794" s="341" t="str">
        <f t="array" ref="S794">if(U794="","",XLOOKUP(U794,Master[Company],Master[Loading Location],"NA",0,1))</f>
        <v/>
      </c>
      <c r="T794" s="341" t="str">
        <f t="array" ref="T794">if(U794="","",XLOOKUP(U794,Master[Company],Master[Acronym],"NA",0,1))</f>
        <v/>
      </c>
      <c r="U794" s="341"/>
      <c r="V794" s="342"/>
      <c r="W794" s="342"/>
      <c r="X794" s="341"/>
      <c r="Y794" s="341" t="str">
        <f t="shared" si="11"/>
        <v/>
      </c>
      <c r="Z794" s="341"/>
      <c r="AA794" s="341"/>
      <c r="AB794" s="341"/>
      <c r="AC794" s="401"/>
      <c r="AD794" s="563"/>
      <c r="AE794" s="564"/>
      <c r="AF794" s="564"/>
      <c r="AG794" s="564"/>
      <c r="AH794" s="564"/>
      <c r="AI794" s="564"/>
      <c r="AJ794" s="564"/>
      <c r="AK794" s="565"/>
      <c r="AL794" s="564"/>
      <c r="AM794" s="564"/>
      <c r="AN794" s="564"/>
      <c r="AO794" s="564"/>
      <c r="AP794" s="564"/>
      <c r="AQ794" s="564"/>
      <c r="AR794" s="564"/>
      <c r="AS794" s="564"/>
      <c r="AT794" s="394"/>
      <c r="AU794" s="306"/>
      <c r="AV794" s="306"/>
      <c r="AW794" s="394"/>
      <c r="AX794" s="401"/>
      <c r="AY794" s="341"/>
      <c r="AZ794" s="341"/>
      <c r="BA794" s="341"/>
      <c r="BB794" s="341"/>
      <c r="BC794" s="393"/>
      <c r="BD794" s="341"/>
      <c r="BE794" s="341"/>
      <c r="BF794" s="341"/>
      <c r="BG794" s="402"/>
      <c r="BH794" s="403"/>
      <c r="BI794" s="405"/>
      <c r="BJ794" s="405"/>
      <c r="BK794" s="405"/>
      <c r="BL794" s="405"/>
      <c r="BM794" s="514"/>
    </row>
    <row r="795" ht="18.75" customHeight="1">
      <c r="A795" s="336" t="str">
        <f t="shared" si="12"/>
        <v/>
      </c>
      <c r="B795" s="506"/>
      <c r="C795" s="559"/>
      <c r="D795" s="560" t="str">
        <f t="shared" si="13"/>
        <v/>
      </c>
      <c r="E795" s="401"/>
      <c r="F795" s="394"/>
      <c r="G795" s="341" t="str">
        <f t="array" ref="G795">IF(C795="","",XLOOKUP(C795,'Master Data'!K:K,'Master Data'!N:N,"Input in Master Data",0,1))</f>
        <v/>
      </c>
      <c r="H795" s="341" t="str">
        <f t="array" ref="H795">IF(C795="","",XLOOKUP(C795,'Master Data'!K:K,'Master Data'!O:O,"Input in Master Data",0,1))</f>
        <v/>
      </c>
      <c r="I795" s="341" t="str">
        <f t="array" ref="I795">if(U795="","",XLOOKUP(U795,Master[Company],Master[Blow],"Unknown",0,1))</f>
        <v/>
      </c>
      <c r="J795" s="341" t="str">
        <f t="array" ref="J795">if(U795="","",XLOOKUP(U795,Master[Company],Master[Pigging],"Unknown",0,1))</f>
        <v/>
      </c>
      <c r="K795" s="341" t="str">
        <f t="array" ref="K795">if(U795="","",XLOOKUP(U795,Master[Company],Master[Load Method],"Unknown",0,1))</f>
        <v/>
      </c>
      <c r="L795" s="341" t="str">
        <f t="array" ref="L795">if(U795="","",XLOOKUP(U795,Master[Company],Master[Line Distance],"Unknown",0,1))</f>
        <v/>
      </c>
      <c r="M795" s="394"/>
      <c r="N795" s="341"/>
      <c r="O795" s="341"/>
      <c r="P795" s="341" t="str">
        <f t="array" ref="P795">if(U795="","",XLOOKUP(U795,Master[Company],Master[Terms],"NA",0,1))</f>
        <v/>
      </c>
      <c r="Q795" s="341" t="str">
        <f t="shared" si="14"/>
        <v/>
      </c>
      <c r="R795" s="341" t="str">
        <f t="array" ref="R795">if(U795="","",XLOOKUP(U795,Master[Company],Master[Group],"NA",0,1))</f>
        <v/>
      </c>
      <c r="S795" s="341" t="str">
        <f t="array" ref="S795">if(U795="","",XLOOKUP(U795,Master[Company],Master[Loading Location],"NA",0,1))</f>
        <v/>
      </c>
      <c r="T795" s="341" t="str">
        <f t="array" ref="T795">if(U795="","",XLOOKUP(U795,Master[Company],Master[Acronym],"NA",0,1))</f>
        <v/>
      </c>
      <c r="U795" s="341"/>
      <c r="V795" s="342"/>
      <c r="W795" s="342"/>
      <c r="X795" s="341"/>
      <c r="Y795" s="341" t="str">
        <f t="shared" si="11"/>
        <v/>
      </c>
      <c r="Z795" s="341"/>
      <c r="AA795" s="341"/>
      <c r="AB795" s="341"/>
      <c r="AC795" s="401"/>
      <c r="AD795" s="563"/>
      <c r="AE795" s="564"/>
      <c r="AF795" s="564"/>
      <c r="AG795" s="564"/>
      <c r="AH795" s="564"/>
      <c r="AI795" s="564"/>
      <c r="AJ795" s="564"/>
      <c r="AK795" s="565"/>
      <c r="AL795" s="564"/>
      <c r="AM795" s="564"/>
      <c r="AN795" s="564"/>
      <c r="AO795" s="564"/>
      <c r="AP795" s="564"/>
      <c r="AQ795" s="564"/>
      <c r="AR795" s="564"/>
      <c r="AS795" s="564"/>
      <c r="AT795" s="394"/>
      <c r="AU795" s="306"/>
      <c r="AV795" s="306"/>
      <c r="AW795" s="394"/>
      <c r="AX795" s="401"/>
      <c r="AY795" s="341"/>
      <c r="AZ795" s="341"/>
      <c r="BA795" s="341"/>
      <c r="BB795" s="341"/>
      <c r="BC795" s="393"/>
      <c r="BD795" s="341"/>
      <c r="BE795" s="341"/>
      <c r="BF795" s="341"/>
      <c r="BG795" s="402"/>
      <c r="BH795" s="403"/>
      <c r="BI795" s="405"/>
      <c r="BJ795" s="405"/>
      <c r="BK795" s="405"/>
      <c r="BL795" s="405"/>
      <c r="BM795" s="514"/>
    </row>
    <row r="796" ht="18.75" customHeight="1">
      <c r="A796" s="336" t="str">
        <f t="shared" si="12"/>
        <v/>
      </c>
      <c r="B796" s="506"/>
      <c r="C796" s="559"/>
      <c r="D796" s="560" t="str">
        <f t="shared" si="13"/>
        <v/>
      </c>
      <c r="E796" s="401"/>
      <c r="F796" s="394"/>
      <c r="G796" s="341" t="str">
        <f t="array" ref="G796">IF(C796="","",XLOOKUP(C796,'Master Data'!K:K,'Master Data'!N:N,"Input in Master Data",0,1))</f>
        <v/>
      </c>
      <c r="H796" s="341" t="str">
        <f t="array" ref="H796">IF(C796="","",XLOOKUP(C796,'Master Data'!K:K,'Master Data'!O:O,"Input in Master Data",0,1))</f>
        <v/>
      </c>
      <c r="I796" s="341" t="str">
        <f t="array" ref="I796">if(U796="","",XLOOKUP(U796,Master[Company],Master[Blow],"Unknown",0,1))</f>
        <v/>
      </c>
      <c r="J796" s="341" t="str">
        <f t="array" ref="J796">if(U796="","",XLOOKUP(U796,Master[Company],Master[Pigging],"Unknown",0,1))</f>
        <v/>
      </c>
      <c r="K796" s="341" t="str">
        <f t="array" ref="K796">if(U796="","",XLOOKUP(U796,Master[Company],Master[Load Method],"Unknown",0,1))</f>
        <v/>
      </c>
      <c r="L796" s="341" t="str">
        <f t="array" ref="L796">if(U796="","",XLOOKUP(U796,Master[Company],Master[Line Distance],"Unknown",0,1))</f>
        <v/>
      </c>
      <c r="M796" s="394"/>
      <c r="N796" s="341"/>
      <c r="O796" s="341"/>
      <c r="P796" s="341" t="str">
        <f t="array" ref="P796">if(U796="","",XLOOKUP(U796,Master[Company],Master[Terms],"NA",0,1))</f>
        <v/>
      </c>
      <c r="Q796" s="341" t="str">
        <f t="shared" si="14"/>
        <v/>
      </c>
      <c r="R796" s="341" t="str">
        <f t="array" ref="R796">if(U796="","",XLOOKUP(U796,Master[Company],Master[Group],"NA",0,1))</f>
        <v/>
      </c>
      <c r="S796" s="341" t="str">
        <f t="array" ref="S796">if(U796="","",XLOOKUP(U796,Master[Company],Master[Loading Location],"NA",0,1))</f>
        <v/>
      </c>
      <c r="T796" s="341" t="str">
        <f t="array" ref="T796">if(U796="","",XLOOKUP(U796,Master[Company],Master[Acronym],"NA",0,1))</f>
        <v/>
      </c>
      <c r="U796" s="341"/>
      <c r="V796" s="342"/>
      <c r="W796" s="342"/>
      <c r="X796" s="341"/>
      <c r="Y796" s="341" t="str">
        <f t="shared" si="11"/>
        <v/>
      </c>
      <c r="Z796" s="341"/>
      <c r="AA796" s="341"/>
      <c r="AB796" s="341"/>
      <c r="AC796" s="401"/>
      <c r="AD796" s="563"/>
      <c r="AE796" s="564"/>
      <c r="AF796" s="564"/>
      <c r="AG796" s="564"/>
      <c r="AH796" s="564"/>
      <c r="AI796" s="564"/>
      <c r="AJ796" s="564"/>
      <c r="AK796" s="565"/>
      <c r="AL796" s="564"/>
      <c r="AM796" s="564"/>
      <c r="AN796" s="564"/>
      <c r="AO796" s="564"/>
      <c r="AP796" s="564"/>
      <c r="AQ796" s="564"/>
      <c r="AR796" s="564"/>
      <c r="AS796" s="564"/>
      <c r="AT796" s="394"/>
      <c r="AU796" s="306"/>
      <c r="AV796" s="306"/>
      <c r="AW796" s="394"/>
      <c r="AX796" s="401"/>
      <c r="AY796" s="341"/>
      <c r="AZ796" s="341"/>
      <c r="BA796" s="341"/>
      <c r="BB796" s="341"/>
      <c r="BC796" s="393"/>
      <c r="BD796" s="341"/>
      <c r="BE796" s="341"/>
      <c r="BF796" s="341"/>
      <c r="BG796" s="402"/>
      <c r="BH796" s="403"/>
      <c r="BI796" s="405"/>
      <c r="BJ796" s="405"/>
      <c r="BK796" s="405"/>
      <c r="BL796" s="405"/>
      <c r="BM796" s="514"/>
    </row>
    <row r="797" ht="18.75" customHeight="1">
      <c r="A797" s="336" t="str">
        <f t="shared" si="12"/>
        <v/>
      </c>
      <c r="B797" s="506"/>
      <c r="C797" s="559"/>
      <c r="D797" s="560" t="str">
        <f t="shared" si="13"/>
        <v/>
      </c>
      <c r="E797" s="401"/>
      <c r="F797" s="394"/>
      <c r="G797" s="341" t="str">
        <f t="array" ref="G797">IF(C797="","",XLOOKUP(C797,'Master Data'!K:K,'Master Data'!N:N,"Input in Master Data",0,1))</f>
        <v/>
      </c>
      <c r="H797" s="341" t="str">
        <f t="array" ref="H797">IF(C797="","",XLOOKUP(C797,'Master Data'!K:K,'Master Data'!O:O,"Input in Master Data",0,1))</f>
        <v/>
      </c>
      <c r="I797" s="341" t="str">
        <f t="array" ref="I797">if(U797="","",XLOOKUP(U797,Master[Company],Master[Blow],"Unknown",0,1))</f>
        <v/>
      </c>
      <c r="J797" s="341" t="str">
        <f t="array" ref="J797">if(U797="","",XLOOKUP(U797,Master[Company],Master[Pigging],"Unknown",0,1))</f>
        <v/>
      </c>
      <c r="K797" s="341" t="str">
        <f t="array" ref="K797">if(U797="","",XLOOKUP(U797,Master[Company],Master[Load Method],"Unknown",0,1))</f>
        <v/>
      </c>
      <c r="L797" s="341" t="str">
        <f t="array" ref="L797">if(U797="","",XLOOKUP(U797,Master[Company],Master[Line Distance],"Unknown",0,1))</f>
        <v/>
      </c>
      <c r="M797" s="394"/>
      <c r="N797" s="341"/>
      <c r="O797" s="341"/>
      <c r="P797" s="341" t="str">
        <f t="array" ref="P797">if(U797="","",XLOOKUP(U797,Master[Company],Master[Terms],"NA",0,1))</f>
        <v/>
      </c>
      <c r="Q797" s="341" t="str">
        <f t="shared" si="14"/>
        <v/>
      </c>
      <c r="R797" s="341" t="str">
        <f t="array" ref="R797">if(U797="","",XLOOKUP(U797,Master[Company],Master[Group],"NA",0,1))</f>
        <v/>
      </c>
      <c r="S797" s="341" t="str">
        <f t="array" ref="S797">if(U797="","",XLOOKUP(U797,Master[Company],Master[Loading Location],"NA",0,1))</f>
        <v/>
      </c>
      <c r="T797" s="341" t="str">
        <f t="array" ref="T797">if(U797="","",XLOOKUP(U797,Master[Company],Master[Acronym],"NA",0,1))</f>
        <v/>
      </c>
      <c r="U797" s="341"/>
      <c r="V797" s="342"/>
      <c r="W797" s="342"/>
      <c r="X797" s="341"/>
      <c r="Y797" s="341" t="str">
        <f t="shared" si="11"/>
        <v/>
      </c>
      <c r="Z797" s="341"/>
      <c r="AA797" s="341"/>
      <c r="AB797" s="341"/>
      <c r="AC797" s="401"/>
      <c r="AD797" s="563"/>
      <c r="AE797" s="564"/>
      <c r="AF797" s="564"/>
      <c r="AG797" s="564"/>
      <c r="AH797" s="564"/>
      <c r="AI797" s="564"/>
      <c r="AJ797" s="564"/>
      <c r="AK797" s="565"/>
      <c r="AL797" s="564"/>
      <c r="AM797" s="564"/>
      <c r="AN797" s="564"/>
      <c r="AO797" s="564"/>
      <c r="AP797" s="564"/>
      <c r="AQ797" s="564"/>
      <c r="AR797" s="564"/>
      <c r="AS797" s="564"/>
      <c r="AT797" s="394"/>
      <c r="AU797" s="306"/>
      <c r="AV797" s="306"/>
      <c r="AW797" s="394"/>
      <c r="AX797" s="401"/>
      <c r="AY797" s="341"/>
      <c r="AZ797" s="341"/>
      <c r="BA797" s="341"/>
      <c r="BB797" s="341"/>
      <c r="BC797" s="393"/>
      <c r="BD797" s="341"/>
      <c r="BE797" s="341"/>
      <c r="BF797" s="341"/>
      <c r="BG797" s="402"/>
      <c r="BH797" s="403"/>
      <c r="BI797" s="405"/>
      <c r="BJ797" s="405"/>
      <c r="BK797" s="405"/>
      <c r="BL797" s="405"/>
      <c r="BM797" s="514"/>
    </row>
    <row r="798" ht="18.75" customHeight="1">
      <c r="A798" s="336" t="str">
        <f t="shared" si="12"/>
        <v/>
      </c>
      <c r="B798" s="506"/>
      <c r="C798" s="559"/>
      <c r="D798" s="560" t="str">
        <f t="shared" si="13"/>
        <v/>
      </c>
      <c r="E798" s="401"/>
      <c r="F798" s="394"/>
      <c r="G798" s="341" t="str">
        <f t="array" ref="G798">IF(C798="","",XLOOKUP(C798,'Master Data'!K:K,'Master Data'!N:N,"Input in Master Data",0,1))</f>
        <v/>
      </c>
      <c r="H798" s="341" t="str">
        <f t="array" ref="H798">IF(C798="","",XLOOKUP(C798,'Master Data'!K:K,'Master Data'!O:O,"Input in Master Data",0,1))</f>
        <v/>
      </c>
      <c r="I798" s="341" t="str">
        <f t="array" ref="I798">if(U798="","",XLOOKUP(U798,Master[Company],Master[Blow],"Unknown",0,1))</f>
        <v/>
      </c>
      <c r="J798" s="341" t="str">
        <f t="array" ref="J798">if(U798="","",XLOOKUP(U798,Master[Company],Master[Pigging],"Unknown",0,1))</f>
        <v/>
      </c>
      <c r="K798" s="341" t="str">
        <f t="array" ref="K798">if(U798="","",XLOOKUP(U798,Master[Company],Master[Load Method],"Unknown",0,1))</f>
        <v/>
      </c>
      <c r="L798" s="341" t="str">
        <f t="array" ref="L798">if(U798="","",XLOOKUP(U798,Master[Company],Master[Line Distance],"Unknown",0,1))</f>
        <v/>
      </c>
      <c r="M798" s="394"/>
      <c r="N798" s="341"/>
      <c r="O798" s="341"/>
      <c r="P798" s="341" t="str">
        <f t="array" ref="P798">if(U798="","",XLOOKUP(U798,Master[Company],Master[Terms],"NA",0,1))</f>
        <v/>
      </c>
      <c r="Q798" s="341" t="str">
        <f t="shared" si="14"/>
        <v/>
      </c>
      <c r="R798" s="341" t="str">
        <f t="array" ref="R798">if(U798="","",XLOOKUP(U798,Master[Company],Master[Group],"NA",0,1))</f>
        <v/>
      </c>
      <c r="S798" s="341" t="str">
        <f t="array" ref="S798">if(U798="","",XLOOKUP(U798,Master[Company],Master[Loading Location],"NA",0,1))</f>
        <v/>
      </c>
      <c r="T798" s="341" t="str">
        <f t="array" ref="T798">if(U798="","",XLOOKUP(U798,Master[Company],Master[Acronym],"NA",0,1))</f>
        <v/>
      </c>
      <c r="U798" s="341"/>
      <c r="V798" s="342"/>
      <c r="W798" s="342"/>
      <c r="X798" s="341"/>
      <c r="Y798" s="341" t="str">
        <f t="shared" si="11"/>
        <v/>
      </c>
      <c r="Z798" s="341"/>
      <c r="AA798" s="341"/>
      <c r="AB798" s="341"/>
      <c r="AC798" s="401"/>
      <c r="AD798" s="563"/>
      <c r="AE798" s="564"/>
      <c r="AF798" s="564"/>
      <c r="AG798" s="564"/>
      <c r="AH798" s="564"/>
      <c r="AI798" s="564"/>
      <c r="AJ798" s="564"/>
      <c r="AK798" s="565"/>
      <c r="AL798" s="564"/>
      <c r="AM798" s="564"/>
      <c r="AN798" s="564"/>
      <c r="AO798" s="564"/>
      <c r="AP798" s="564"/>
      <c r="AQ798" s="564"/>
      <c r="AR798" s="564"/>
      <c r="AS798" s="564"/>
      <c r="AT798" s="394"/>
      <c r="AU798" s="306"/>
      <c r="AV798" s="306"/>
      <c r="AW798" s="394"/>
      <c r="AX798" s="401"/>
      <c r="AY798" s="341"/>
      <c r="AZ798" s="341"/>
      <c r="BA798" s="341"/>
      <c r="BB798" s="341"/>
      <c r="BC798" s="393"/>
      <c r="BD798" s="341"/>
      <c r="BE798" s="341"/>
      <c r="BF798" s="341"/>
      <c r="BG798" s="402"/>
      <c r="BH798" s="403"/>
      <c r="BI798" s="405"/>
      <c r="BJ798" s="405"/>
      <c r="BK798" s="405"/>
      <c r="BL798" s="405"/>
      <c r="BM798" s="514"/>
    </row>
    <row r="799" ht="18.75" customHeight="1">
      <c r="A799" s="336" t="str">
        <f t="shared" si="12"/>
        <v/>
      </c>
      <c r="B799" s="506"/>
      <c r="C799" s="559"/>
      <c r="D799" s="560" t="str">
        <f t="shared" si="13"/>
        <v/>
      </c>
      <c r="E799" s="401"/>
      <c r="F799" s="394"/>
      <c r="G799" s="341" t="str">
        <f t="array" ref="G799">IF(C799="","",XLOOKUP(C799,'Master Data'!K:K,'Master Data'!N:N,"Input in Master Data",0,1))</f>
        <v/>
      </c>
      <c r="H799" s="341" t="str">
        <f t="array" ref="H799">IF(C799="","",XLOOKUP(C799,'Master Data'!K:K,'Master Data'!O:O,"Input in Master Data",0,1))</f>
        <v/>
      </c>
      <c r="I799" s="341" t="str">
        <f t="array" ref="I799">if(U799="","",XLOOKUP(U799,Master[Company],Master[Blow],"Unknown",0,1))</f>
        <v/>
      </c>
      <c r="J799" s="341" t="str">
        <f t="array" ref="J799">if(U799="","",XLOOKUP(U799,Master[Company],Master[Pigging],"Unknown",0,1))</f>
        <v/>
      </c>
      <c r="K799" s="341" t="str">
        <f t="array" ref="K799">if(U799="","",XLOOKUP(U799,Master[Company],Master[Load Method],"Unknown",0,1))</f>
        <v/>
      </c>
      <c r="L799" s="341" t="str">
        <f t="array" ref="L799">if(U799="","",XLOOKUP(U799,Master[Company],Master[Line Distance],"Unknown",0,1))</f>
        <v/>
      </c>
      <c r="M799" s="394"/>
      <c r="N799" s="341"/>
      <c r="O799" s="341"/>
      <c r="P799" s="341" t="str">
        <f t="array" ref="P799">if(U799="","",XLOOKUP(U799,Master[Company],Master[Terms],"NA",0,1))</f>
        <v/>
      </c>
      <c r="Q799" s="341" t="str">
        <f t="shared" si="14"/>
        <v/>
      </c>
      <c r="R799" s="341" t="str">
        <f t="array" ref="R799">if(U799="","",XLOOKUP(U799,Master[Company],Master[Group],"NA",0,1))</f>
        <v/>
      </c>
      <c r="S799" s="341" t="str">
        <f t="array" ref="S799">if(U799="","",XLOOKUP(U799,Master[Company],Master[Loading Location],"NA",0,1))</f>
        <v/>
      </c>
      <c r="T799" s="341" t="str">
        <f t="array" ref="T799">if(U799="","",XLOOKUP(U799,Master[Company],Master[Acronym],"NA",0,1))</f>
        <v/>
      </c>
      <c r="U799" s="341"/>
      <c r="V799" s="342"/>
      <c r="W799" s="342"/>
      <c r="X799" s="341"/>
      <c r="Y799" s="341" t="str">
        <f t="shared" si="11"/>
        <v/>
      </c>
      <c r="Z799" s="341"/>
      <c r="AA799" s="341"/>
      <c r="AB799" s="341"/>
      <c r="AC799" s="401"/>
      <c r="AD799" s="563"/>
      <c r="AE799" s="564"/>
      <c r="AF799" s="564"/>
      <c r="AG799" s="564"/>
      <c r="AH799" s="564"/>
      <c r="AI799" s="564"/>
      <c r="AJ799" s="564"/>
      <c r="AK799" s="565"/>
      <c r="AL799" s="564"/>
      <c r="AM799" s="564"/>
      <c r="AN799" s="564"/>
      <c r="AO799" s="564"/>
      <c r="AP799" s="564"/>
      <c r="AQ799" s="564"/>
      <c r="AR799" s="564"/>
      <c r="AS799" s="564"/>
      <c r="AT799" s="394"/>
      <c r="AU799" s="306"/>
      <c r="AV799" s="306"/>
      <c r="AW799" s="394"/>
      <c r="AX799" s="401"/>
      <c r="AY799" s="341"/>
      <c r="AZ799" s="341"/>
      <c r="BA799" s="341"/>
      <c r="BB799" s="341"/>
      <c r="BC799" s="393"/>
      <c r="BD799" s="341"/>
      <c r="BE799" s="341"/>
      <c r="BF799" s="341"/>
      <c r="BG799" s="402"/>
      <c r="BH799" s="403"/>
      <c r="BI799" s="405"/>
      <c r="BJ799" s="405"/>
      <c r="BK799" s="405"/>
      <c r="BL799" s="405"/>
      <c r="BM799" s="514"/>
    </row>
    <row r="800" ht="18.75" customHeight="1">
      <c r="A800" s="336" t="str">
        <f t="shared" si="12"/>
        <v/>
      </c>
      <c r="B800" s="506"/>
      <c r="C800" s="559"/>
      <c r="D800" s="560" t="str">
        <f t="shared" si="13"/>
        <v/>
      </c>
      <c r="E800" s="401"/>
      <c r="F800" s="394"/>
      <c r="G800" s="341" t="str">
        <f t="array" ref="G800">IF(C800="","",XLOOKUP(C800,'Master Data'!K:K,'Master Data'!N:N,"Input in Master Data",0,1))</f>
        <v/>
      </c>
      <c r="H800" s="341" t="str">
        <f t="array" ref="H800">IF(C800="","",XLOOKUP(C800,'Master Data'!K:K,'Master Data'!O:O,"Input in Master Data",0,1))</f>
        <v/>
      </c>
      <c r="I800" s="341" t="str">
        <f t="array" ref="I800">if(U800="","",XLOOKUP(U800,Master[Company],Master[Blow],"Unknown",0,1))</f>
        <v/>
      </c>
      <c r="J800" s="341" t="str">
        <f t="array" ref="J800">if(U800="","",XLOOKUP(U800,Master[Company],Master[Pigging],"Unknown",0,1))</f>
        <v/>
      </c>
      <c r="K800" s="341" t="str">
        <f t="array" ref="K800">if(U800="","",XLOOKUP(U800,Master[Company],Master[Load Method],"Unknown",0,1))</f>
        <v/>
      </c>
      <c r="L800" s="341" t="str">
        <f t="array" ref="L800">if(U800="","",XLOOKUP(U800,Master[Company],Master[Line Distance],"Unknown",0,1))</f>
        <v/>
      </c>
      <c r="M800" s="394"/>
      <c r="N800" s="341"/>
      <c r="O800" s="341"/>
      <c r="P800" s="341" t="str">
        <f t="array" ref="P800">if(U800="","",XLOOKUP(U800,Master[Company],Master[Terms],"NA",0,1))</f>
        <v/>
      </c>
      <c r="Q800" s="341" t="str">
        <f t="shared" si="14"/>
        <v/>
      </c>
      <c r="R800" s="341" t="str">
        <f t="array" ref="R800">if(U800="","",XLOOKUP(U800,Master[Company],Master[Group],"NA",0,1))</f>
        <v/>
      </c>
      <c r="S800" s="341" t="str">
        <f t="array" ref="S800">if(U800="","",XLOOKUP(U800,Master[Company],Master[Loading Location],"NA",0,1))</f>
        <v/>
      </c>
      <c r="T800" s="341" t="str">
        <f t="array" ref="T800">if(U800="","",XLOOKUP(U800,Master[Company],Master[Acronym],"NA",0,1))</f>
        <v/>
      </c>
      <c r="U800" s="341"/>
      <c r="V800" s="342"/>
      <c r="W800" s="342"/>
      <c r="X800" s="341"/>
      <c r="Y800" s="341" t="str">
        <f t="shared" si="11"/>
        <v/>
      </c>
      <c r="Z800" s="341"/>
      <c r="AA800" s="341"/>
      <c r="AB800" s="341"/>
      <c r="AC800" s="401"/>
      <c r="AD800" s="563"/>
      <c r="AE800" s="564"/>
      <c r="AF800" s="564"/>
      <c r="AG800" s="564"/>
      <c r="AH800" s="564"/>
      <c r="AI800" s="564"/>
      <c r="AJ800" s="564"/>
      <c r="AK800" s="565"/>
      <c r="AL800" s="564"/>
      <c r="AM800" s="564"/>
      <c r="AN800" s="564"/>
      <c r="AO800" s="564"/>
      <c r="AP800" s="564"/>
      <c r="AQ800" s="564"/>
      <c r="AR800" s="564"/>
      <c r="AS800" s="564"/>
      <c r="AT800" s="394"/>
      <c r="AU800" s="306"/>
      <c r="AV800" s="306"/>
      <c r="AW800" s="394"/>
      <c r="AX800" s="401"/>
      <c r="AY800" s="341"/>
      <c r="AZ800" s="341"/>
      <c r="BA800" s="341"/>
      <c r="BB800" s="341"/>
      <c r="BC800" s="393"/>
      <c r="BD800" s="341"/>
      <c r="BE800" s="341"/>
      <c r="BF800" s="341"/>
      <c r="BG800" s="402"/>
      <c r="BH800" s="403"/>
      <c r="BI800" s="405"/>
      <c r="BJ800" s="405"/>
      <c r="BK800" s="405"/>
      <c r="BL800" s="405"/>
      <c r="BM800" s="514"/>
    </row>
    <row r="801" ht="18.75" customHeight="1">
      <c r="A801" s="336" t="str">
        <f t="shared" si="12"/>
        <v/>
      </c>
      <c r="B801" s="506"/>
      <c r="C801" s="559"/>
      <c r="D801" s="560" t="str">
        <f t="shared" si="13"/>
        <v/>
      </c>
      <c r="E801" s="401"/>
      <c r="F801" s="394"/>
      <c r="G801" s="341" t="str">
        <f t="array" ref="G801">IF(C801="","",XLOOKUP(C801,'Master Data'!K:K,'Master Data'!N:N,"Input in Master Data",0,1))</f>
        <v/>
      </c>
      <c r="H801" s="341" t="str">
        <f t="array" ref="H801">IF(C801="","",XLOOKUP(C801,'Master Data'!K:K,'Master Data'!O:O,"Input in Master Data",0,1))</f>
        <v/>
      </c>
      <c r="I801" s="341" t="str">
        <f t="array" ref="I801">if(U801="","",XLOOKUP(U801,Master[Company],Master[Blow],"Unknown",0,1))</f>
        <v/>
      </c>
      <c r="J801" s="341" t="str">
        <f t="array" ref="J801">if(U801="","",XLOOKUP(U801,Master[Company],Master[Pigging],"Unknown",0,1))</f>
        <v/>
      </c>
      <c r="K801" s="341" t="str">
        <f t="array" ref="K801">if(U801="","",XLOOKUP(U801,Master[Company],Master[Load Method],"Unknown",0,1))</f>
        <v/>
      </c>
      <c r="L801" s="341" t="str">
        <f t="array" ref="L801">if(U801="","",XLOOKUP(U801,Master[Company],Master[Line Distance],"Unknown",0,1))</f>
        <v/>
      </c>
      <c r="M801" s="394"/>
      <c r="N801" s="341"/>
      <c r="O801" s="341"/>
      <c r="P801" s="341" t="str">
        <f t="array" ref="P801">if(U801="","",XLOOKUP(U801,Master[Company],Master[Terms],"NA",0,1))</f>
        <v/>
      </c>
      <c r="Q801" s="341" t="str">
        <f t="shared" si="14"/>
        <v/>
      </c>
      <c r="R801" s="341" t="str">
        <f t="array" ref="R801">if(U801="","",XLOOKUP(U801,Master[Company],Master[Group],"NA",0,1))</f>
        <v/>
      </c>
      <c r="S801" s="341" t="str">
        <f t="array" ref="S801">if(U801="","",XLOOKUP(U801,Master[Company],Master[Loading Location],"NA",0,1))</f>
        <v/>
      </c>
      <c r="T801" s="341" t="str">
        <f t="array" ref="T801">if(U801="","",XLOOKUP(U801,Master[Company],Master[Acronym],"NA",0,1))</f>
        <v/>
      </c>
      <c r="U801" s="341"/>
      <c r="V801" s="342"/>
      <c r="W801" s="342"/>
      <c r="X801" s="341"/>
      <c r="Y801" s="341" t="str">
        <f t="shared" si="11"/>
        <v/>
      </c>
      <c r="Z801" s="341"/>
      <c r="AA801" s="341"/>
      <c r="AB801" s="341"/>
      <c r="AC801" s="401"/>
      <c r="AD801" s="563"/>
      <c r="AE801" s="564"/>
      <c r="AF801" s="564"/>
      <c r="AG801" s="564"/>
      <c r="AH801" s="564"/>
      <c r="AI801" s="564"/>
      <c r="AJ801" s="564"/>
      <c r="AK801" s="565"/>
      <c r="AL801" s="564"/>
      <c r="AM801" s="564"/>
      <c r="AN801" s="564"/>
      <c r="AO801" s="564"/>
      <c r="AP801" s="564"/>
      <c r="AQ801" s="564"/>
      <c r="AR801" s="564"/>
      <c r="AS801" s="564"/>
      <c r="AT801" s="394"/>
      <c r="AU801" s="306"/>
      <c r="AV801" s="306"/>
      <c r="AW801" s="394"/>
      <c r="AX801" s="401"/>
      <c r="AY801" s="341"/>
      <c r="AZ801" s="341"/>
      <c r="BA801" s="341"/>
      <c r="BB801" s="341"/>
      <c r="BC801" s="393"/>
      <c r="BD801" s="341"/>
      <c r="BE801" s="341"/>
      <c r="BF801" s="341"/>
      <c r="BG801" s="402"/>
      <c r="BH801" s="403"/>
      <c r="BI801" s="405"/>
      <c r="BJ801" s="405"/>
      <c r="BK801" s="405"/>
      <c r="BL801" s="405"/>
      <c r="BM801" s="514"/>
    </row>
    <row r="802" ht="18.75" customHeight="1">
      <c r="A802" s="336" t="str">
        <f t="shared" si="12"/>
        <v/>
      </c>
      <c r="B802" s="506"/>
      <c r="C802" s="559"/>
      <c r="D802" s="560" t="str">
        <f t="shared" si="13"/>
        <v/>
      </c>
      <c r="E802" s="401"/>
      <c r="F802" s="394"/>
      <c r="G802" s="341" t="str">
        <f t="array" ref="G802">IF(C802="","",XLOOKUP(C802,'Master Data'!K:K,'Master Data'!N:N,"Input in Master Data",0,1))</f>
        <v/>
      </c>
      <c r="H802" s="341" t="str">
        <f t="array" ref="H802">IF(C802="","",XLOOKUP(C802,'Master Data'!K:K,'Master Data'!O:O,"Input in Master Data",0,1))</f>
        <v/>
      </c>
      <c r="I802" s="341" t="str">
        <f t="array" ref="I802">if(U802="","",XLOOKUP(U802,Master[Company],Master[Blow],"Unknown",0,1))</f>
        <v/>
      </c>
      <c r="J802" s="341" t="str">
        <f t="array" ref="J802">if(U802="","",XLOOKUP(U802,Master[Company],Master[Pigging],"Unknown",0,1))</f>
        <v/>
      </c>
      <c r="K802" s="341" t="str">
        <f t="array" ref="K802">if(U802="","",XLOOKUP(U802,Master[Company],Master[Load Method],"Unknown",0,1))</f>
        <v/>
      </c>
      <c r="L802" s="341" t="str">
        <f t="array" ref="L802">if(U802="","",XLOOKUP(U802,Master[Company],Master[Line Distance],"Unknown",0,1))</f>
        <v/>
      </c>
      <c r="M802" s="394"/>
      <c r="N802" s="341"/>
      <c r="O802" s="341"/>
      <c r="P802" s="341" t="str">
        <f t="array" ref="P802">if(U802="","",XLOOKUP(U802,Master[Company],Master[Terms],"NA",0,1))</f>
        <v/>
      </c>
      <c r="Q802" s="341" t="str">
        <f t="shared" si="14"/>
        <v/>
      </c>
      <c r="R802" s="341" t="str">
        <f t="array" ref="R802">if(U802="","",XLOOKUP(U802,Master[Company],Master[Group],"NA",0,1))</f>
        <v/>
      </c>
      <c r="S802" s="341" t="str">
        <f t="array" ref="S802">if(U802="","",XLOOKUP(U802,Master[Company],Master[Loading Location],"NA",0,1))</f>
        <v/>
      </c>
      <c r="T802" s="341" t="str">
        <f t="array" ref="T802">if(U802="","",XLOOKUP(U802,Master[Company],Master[Acronym],"NA",0,1))</f>
        <v/>
      </c>
      <c r="U802" s="341"/>
      <c r="V802" s="342"/>
      <c r="W802" s="342"/>
      <c r="X802" s="341"/>
      <c r="Y802" s="341" t="str">
        <f t="shared" si="11"/>
        <v/>
      </c>
      <c r="Z802" s="341"/>
      <c r="AA802" s="341"/>
      <c r="AB802" s="341"/>
      <c r="AC802" s="401"/>
      <c r="AD802" s="563"/>
      <c r="AE802" s="564"/>
      <c r="AF802" s="564"/>
      <c r="AG802" s="564"/>
      <c r="AH802" s="564"/>
      <c r="AI802" s="564"/>
      <c r="AJ802" s="564"/>
      <c r="AK802" s="565"/>
      <c r="AL802" s="564"/>
      <c r="AM802" s="564"/>
      <c r="AN802" s="564"/>
      <c r="AO802" s="564"/>
      <c r="AP802" s="564"/>
      <c r="AQ802" s="564"/>
      <c r="AR802" s="564"/>
      <c r="AS802" s="564"/>
      <c r="AT802" s="394"/>
      <c r="AU802" s="306"/>
      <c r="AV802" s="306"/>
      <c r="AW802" s="394"/>
      <c r="AX802" s="401"/>
      <c r="AY802" s="341"/>
      <c r="AZ802" s="341"/>
      <c r="BA802" s="341"/>
      <c r="BB802" s="341"/>
      <c r="BC802" s="393"/>
      <c r="BD802" s="341"/>
      <c r="BE802" s="341"/>
      <c r="BF802" s="341"/>
      <c r="BG802" s="402"/>
      <c r="BH802" s="403"/>
      <c r="BI802" s="405"/>
      <c r="BJ802" s="405"/>
      <c r="BK802" s="405"/>
      <c r="BL802" s="405"/>
      <c r="BM802" s="514"/>
    </row>
    <row r="803" ht="18.75" customHeight="1">
      <c r="A803" s="336" t="str">
        <f t="shared" si="12"/>
        <v/>
      </c>
      <c r="B803" s="506"/>
      <c r="C803" s="559"/>
      <c r="D803" s="560" t="str">
        <f t="shared" si="13"/>
        <v/>
      </c>
      <c r="E803" s="401"/>
      <c r="F803" s="394"/>
      <c r="G803" s="341" t="str">
        <f t="array" ref="G803">IF(C803="","",XLOOKUP(C803,'Master Data'!K:K,'Master Data'!N:N,"Input in Master Data",0,1))</f>
        <v/>
      </c>
      <c r="H803" s="341" t="str">
        <f t="array" ref="H803">IF(C803="","",XLOOKUP(C803,'Master Data'!K:K,'Master Data'!O:O,"Input in Master Data",0,1))</f>
        <v/>
      </c>
      <c r="I803" s="341" t="str">
        <f t="array" ref="I803">if(U803="","",XLOOKUP(U803,Master[Company],Master[Blow],"Unknown",0,1))</f>
        <v/>
      </c>
      <c r="J803" s="341" t="str">
        <f t="array" ref="J803">if(U803="","",XLOOKUP(U803,Master[Company],Master[Pigging],"Unknown",0,1))</f>
        <v/>
      </c>
      <c r="K803" s="341" t="str">
        <f t="array" ref="K803">if(U803="","",XLOOKUP(U803,Master[Company],Master[Load Method],"Unknown",0,1))</f>
        <v/>
      </c>
      <c r="L803" s="341" t="str">
        <f t="array" ref="L803">if(U803="","",XLOOKUP(U803,Master[Company],Master[Line Distance],"Unknown",0,1))</f>
        <v/>
      </c>
      <c r="M803" s="394"/>
      <c r="N803" s="341"/>
      <c r="O803" s="341"/>
      <c r="P803" s="341" t="str">
        <f t="array" ref="P803">if(U803="","",XLOOKUP(U803,Master[Company],Master[Terms],"NA",0,1))</f>
        <v/>
      </c>
      <c r="Q803" s="341" t="str">
        <f t="shared" si="14"/>
        <v/>
      </c>
      <c r="R803" s="341" t="str">
        <f t="array" ref="R803">if(U803="","",XLOOKUP(U803,Master[Company],Master[Group],"NA",0,1))</f>
        <v/>
      </c>
      <c r="S803" s="341" t="str">
        <f t="array" ref="S803">if(U803="","",XLOOKUP(U803,Master[Company],Master[Loading Location],"NA",0,1))</f>
        <v/>
      </c>
      <c r="T803" s="341" t="str">
        <f t="array" ref="T803">if(U803="","",XLOOKUP(U803,Master[Company],Master[Acronym],"NA",0,1))</f>
        <v/>
      </c>
      <c r="U803" s="341"/>
      <c r="V803" s="342"/>
      <c r="W803" s="342"/>
      <c r="X803" s="341"/>
      <c r="Y803" s="341" t="str">
        <f t="shared" si="11"/>
        <v/>
      </c>
      <c r="Z803" s="341"/>
      <c r="AA803" s="341"/>
      <c r="AB803" s="341"/>
      <c r="AC803" s="401"/>
      <c r="AD803" s="563"/>
      <c r="AE803" s="564"/>
      <c r="AF803" s="564"/>
      <c r="AG803" s="564"/>
      <c r="AH803" s="564"/>
      <c r="AI803" s="564"/>
      <c r="AJ803" s="564"/>
      <c r="AK803" s="565"/>
      <c r="AL803" s="564"/>
      <c r="AM803" s="564"/>
      <c r="AN803" s="564"/>
      <c r="AO803" s="564"/>
      <c r="AP803" s="564"/>
      <c r="AQ803" s="564"/>
      <c r="AR803" s="564"/>
      <c r="AS803" s="564"/>
      <c r="AT803" s="394"/>
      <c r="AU803" s="306"/>
      <c r="AV803" s="306"/>
      <c r="AW803" s="394"/>
      <c r="AX803" s="401"/>
      <c r="AY803" s="341"/>
      <c r="AZ803" s="341"/>
      <c r="BA803" s="341"/>
      <c r="BB803" s="341"/>
      <c r="BC803" s="393"/>
      <c r="BD803" s="341"/>
      <c r="BE803" s="341"/>
      <c r="BF803" s="341"/>
      <c r="BG803" s="402"/>
      <c r="BH803" s="403"/>
      <c r="BI803" s="405"/>
      <c r="BJ803" s="405"/>
      <c r="BK803" s="405"/>
      <c r="BL803" s="405"/>
      <c r="BM803" s="514"/>
    </row>
    <row r="804" ht="18.75" customHeight="1">
      <c r="A804" s="336" t="str">
        <f t="shared" si="12"/>
        <v/>
      </c>
      <c r="B804" s="506"/>
      <c r="C804" s="559"/>
      <c r="D804" s="560" t="str">
        <f t="shared" si="13"/>
        <v/>
      </c>
      <c r="E804" s="401"/>
      <c r="F804" s="394"/>
      <c r="G804" s="341" t="str">
        <f t="array" ref="G804">IF(C804="","",XLOOKUP(C804,'Master Data'!K:K,'Master Data'!N:N,"Input in Master Data",0,1))</f>
        <v/>
      </c>
      <c r="H804" s="341" t="str">
        <f t="array" ref="H804">IF(C804="","",XLOOKUP(C804,'Master Data'!K:K,'Master Data'!O:O,"Input in Master Data",0,1))</f>
        <v/>
      </c>
      <c r="I804" s="341" t="str">
        <f t="array" ref="I804">if(U804="","",XLOOKUP(U804,Master[Company],Master[Blow],"Unknown",0,1))</f>
        <v/>
      </c>
      <c r="J804" s="341" t="str">
        <f t="array" ref="J804">if(U804="","",XLOOKUP(U804,Master[Company],Master[Pigging],"Unknown",0,1))</f>
        <v/>
      </c>
      <c r="K804" s="341" t="str">
        <f t="array" ref="K804">if(U804="","",XLOOKUP(U804,Master[Company],Master[Load Method],"Unknown",0,1))</f>
        <v/>
      </c>
      <c r="L804" s="341" t="str">
        <f t="array" ref="L804">if(U804="","",XLOOKUP(U804,Master[Company],Master[Line Distance],"Unknown",0,1))</f>
        <v/>
      </c>
      <c r="M804" s="394"/>
      <c r="N804" s="341"/>
      <c r="O804" s="341"/>
      <c r="P804" s="341" t="str">
        <f t="array" ref="P804">if(U804="","",XLOOKUP(U804,Master[Company],Master[Terms],"NA",0,1))</f>
        <v/>
      </c>
      <c r="Q804" s="341" t="str">
        <f t="shared" si="14"/>
        <v/>
      </c>
      <c r="R804" s="341" t="str">
        <f t="array" ref="R804">if(U804="","",XLOOKUP(U804,Master[Company],Master[Group],"NA",0,1))</f>
        <v/>
      </c>
      <c r="S804" s="341" t="str">
        <f t="array" ref="S804">if(U804="","",XLOOKUP(U804,Master[Company],Master[Loading Location],"NA",0,1))</f>
        <v/>
      </c>
      <c r="T804" s="341" t="str">
        <f t="array" ref="T804">if(U804="","",XLOOKUP(U804,Master[Company],Master[Acronym],"NA",0,1))</f>
        <v/>
      </c>
      <c r="U804" s="341"/>
      <c r="V804" s="342"/>
      <c r="W804" s="342"/>
      <c r="X804" s="341"/>
      <c r="Y804" s="341" t="str">
        <f t="shared" si="11"/>
        <v/>
      </c>
      <c r="Z804" s="341"/>
      <c r="AA804" s="341"/>
      <c r="AB804" s="341"/>
      <c r="AC804" s="401"/>
      <c r="AD804" s="563"/>
      <c r="AE804" s="564"/>
      <c r="AF804" s="564"/>
      <c r="AG804" s="564"/>
      <c r="AH804" s="564"/>
      <c r="AI804" s="564"/>
      <c r="AJ804" s="564"/>
      <c r="AK804" s="565"/>
      <c r="AL804" s="564"/>
      <c r="AM804" s="564"/>
      <c r="AN804" s="564"/>
      <c r="AO804" s="564"/>
      <c r="AP804" s="564"/>
      <c r="AQ804" s="564"/>
      <c r="AR804" s="564"/>
      <c r="AS804" s="564"/>
      <c r="AT804" s="394"/>
      <c r="AU804" s="306"/>
      <c r="AV804" s="306"/>
      <c r="AW804" s="394"/>
      <c r="AX804" s="401"/>
      <c r="AY804" s="341"/>
      <c r="AZ804" s="341"/>
      <c r="BA804" s="341"/>
      <c r="BB804" s="341"/>
      <c r="BC804" s="393"/>
      <c r="BD804" s="341"/>
      <c r="BE804" s="341"/>
      <c r="BF804" s="341"/>
      <c r="BG804" s="402"/>
      <c r="BH804" s="403"/>
      <c r="BI804" s="405"/>
      <c r="BJ804" s="405"/>
      <c r="BK804" s="405"/>
      <c r="BL804" s="405"/>
      <c r="BM804" s="514"/>
    </row>
    <row r="805" ht="18.75" customHeight="1">
      <c r="A805" s="336" t="str">
        <f t="shared" si="12"/>
        <v/>
      </c>
      <c r="B805" s="506"/>
      <c r="C805" s="559"/>
      <c r="D805" s="560" t="str">
        <f t="shared" si="13"/>
        <v/>
      </c>
      <c r="E805" s="401"/>
      <c r="F805" s="394"/>
      <c r="G805" s="341" t="str">
        <f t="array" ref="G805">IF(C805="","",XLOOKUP(C805,'Master Data'!K:K,'Master Data'!N:N,"Input in Master Data",0,1))</f>
        <v/>
      </c>
      <c r="H805" s="341" t="str">
        <f t="array" ref="H805">IF(C805="","",XLOOKUP(C805,'Master Data'!K:K,'Master Data'!O:O,"Input in Master Data",0,1))</f>
        <v/>
      </c>
      <c r="I805" s="341" t="str">
        <f t="array" ref="I805">if(U805="","",XLOOKUP(U805,Master[Company],Master[Blow],"Unknown",0,1))</f>
        <v/>
      </c>
      <c r="J805" s="341" t="str">
        <f t="array" ref="J805">if(U805="","",XLOOKUP(U805,Master[Company],Master[Pigging],"Unknown",0,1))</f>
        <v/>
      </c>
      <c r="K805" s="341" t="str">
        <f t="array" ref="K805">if(U805="","",XLOOKUP(U805,Master[Company],Master[Load Method],"Unknown",0,1))</f>
        <v/>
      </c>
      <c r="L805" s="341" t="str">
        <f t="array" ref="L805">if(U805="","",XLOOKUP(U805,Master[Company],Master[Line Distance],"Unknown",0,1))</f>
        <v/>
      </c>
      <c r="M805" s="394"/>
      <c r="N805" s="341"/>
      <c r="O805" s="341"/>
      <c r="P805" s="341" t="str">
        <f t="array" ref="P805">if(U805="","",XLOOKUP(U805,Master[Company],Master[Terms],"NA",0,1))</f>
        <v/>
      </c>
      <c r="Q805" s="341" t="str">
        <f t="shared" si="14"/>
        <v/>
      </c>
      <c r="R805" s="341" t="str">
        <f t="array" ref="R805">if(U805="","",XLOOKUP(U805,Master[Company],Master[Group],"NA",0,1))</f>
        <v/>
      </c>
      <c r="S805" s="341" t="str">
        <f t="array" ref="S805">if(U805="","",XLOOKUP(U805,Master[Company],Master[Loading Location],"NA",0,1))</f>
        <v/>
      </c>
      <c r="T805" s="341" t="str">
        <f t="array" ref="T805">if(U805="","",XLOOKUP(U805,Master[Company],Master[Acronym],"NA",0,1))</f>
        <v/>
      </c>
      <c r="U805" s="341"/>
      <c r="V805" s="342"/>
      <c r="W805" s="342"/>
      <c r="X805" s="341"/>
      <c r="Y805" s="341" t="str">
        <f t="shared" si="11"/>
        <v/>
      </c>
      <c r="Z805" s="341"/>
      <c r="AA805" s="341"/>
      <c r="AB805" s="341"/>
      <c r="AC805" s="401"/>
      <c r="AD805" s="563"/>
      <c r="AE805" s="564"/>
      <c r="AF805" s="564"/>
      <c r="AG805" s="564"/>
      <c r="AH805" s="564"/>
      <c r="AI805" s="564"/>
      <c r="AJ805" s="564"/>
      <c r="AK805" s="565"/>
      <c r="AL805" s="564"/>
      <c r="AM805" s="564"/>
      <c r="AN805" s="564"/>
      <c r="AO805" s="564"/>
      <c r="AP805" s="564"/>
      <c r="AQ805" s="564"/>
      <c r="AR805" s="564"/>
      <c r="AS805" s="564"/>
      <c r="AT805" s="394"/>
      <c r="AU805" s="306"/>
      <c r="AV805" s="306"/>
      <c r="AW805" s="394"/>
      <c r="AX805" s="401"/>
      <c r="AY805" s="341"/>
      <c r="AZ805" s="341"/>
      <c r="BA805" s="341"/>
      <c r="BB805" s="341"/>
      <c r="BC805" s="393"/>
      <c r="BD805" s="341"/>
      <c r="BE805" s="341"/>
      <c r="BF805" s="341"/>
      <c r="BG805" s="402"/>
      <c r="BH805" s="403"/>
      <c r="BI805" s="405"/>
      <c r="BJ805" s="405"/>
      <c r="BK805" s="405"/>
      <c r="BL805" s="405"/>
      <c r="BM805" s="514"/>
    </row>
    <row r="806" ht="18.75" customHeight="1">
      <c r="A806" s="336" t="str">
        <f t="shared" si="12"/>
        <v/>
      </c>
      <c r="B806" s="506"/>
      <c r="C806" s="559"/>
      <c r="D806" s="560" t="str">
        <f t="shared" si="13"/>
        <v/>
      </c>
      <c r="E806" s="401"/>
      <c r="F806" s="394"/>
      <c r="G806" s="341" t="str">
        <f t="array" ref="G806">IF(C806="","",XLOOKUP(C806,'Master Data'!K:K,'Master Data'!N:N,"Input in Master Data",0,1))</f>
        <v/>
      </c>
      <c r="H806" s="341" t="str">
        <f t="array" ref="H806">IF(C806="","",XLOOKUP(C806,'Master Data'!K:K,'Master Data'!O:O,"Input in Master Data",0,1))</f>
        <v/>
      </c>
      <c r="I806" s="341" t="str">
        <f t="array" ref="I806">if(U806="","",XLOOKUP(U806,Master[Company],Master[Blow],"Unknown",0,1))</f>
        <v/>
      </c>
      <c r="J806" s="341" t="str">
        <f t="array" ref="J806">if(U806="","",XLOOKUP(U806,Master[Company],Master[Pigging],"Unknown",0,1))</f>
        <v/>
      </c>
      <c r="K806" s="341" t="str">
        <f t="array" ref="K806">if(U806="","",XLOOKUP(U806,Master[Company],Master[Load Method],"Unknown",0,1))</f>
        <v/>
      </c>
      <c r="L806" s="341" t="str">
        <f t="array" ref="L806">if(U806="","",XLOOKUP(U806,Master[Company],Master[Line Distance],"Unknown",0,1))</f>
        <v/>
      </c>
      <c r="M806" s="394"/>
      <c r="N806" s="341"/>
      <c r="O806" s="341"/>
      <c r="P806" s="341" t="str">
        <f t="array" ref="P806">if(U806="","",XLOOKUP(U806,Master[Company],Master[Terms],"NA",0,1))</f>
        <v/>
      </c>
      <c r="Q806" s="341" t="str">
        <f t="shared" si="14"/>
        <v/>
      </c>
      <c r="R806" s="341" t="str">
        <f t="array" ref="R806">if(U806="","",XLOOKUP(U806,Master[Company],Master[Group],"NA",0,1))</f>
        <v/>
      </c>
      <c r="S806" s="341" t="str">
        <f t="array" ref="S806">if(U806="","",XLOOKUP(U806,Master[Company],Master[Loading Location],"NA",0,1))</f>
        <v/>
      </c>
      <c r="T806" s="341" t="str">
        <f t="array" ref="T806">if(U806="","",XLOOKUP(U806,Master[Company],Master[Acronym],"NA",0,1))</f>
        <v/>
      </c>
      <c r="U806" s="341"/>
      <c r="V806" s="342"/>
      <c r="W806" s="342"/>
      <c r="X806" s="341"/>
      <c r="Y806" s="341" t="str">
        <f t="shared" si="11"/>
        <v/>
      </c>
      <c r="Z806" s="341"/>
      <c r="AA806" s="341"/>
      <c r="AB806" s="341"/>
      <c r="AC806" s="401"/>
      <c r="AD806" s="563"/>
      <c r="AE806" s="564"/>
      <c r="AF806" s="564"/>
      <c r="AG806" s="564"/>
      <c r="AH806" s="564"/>
      <c r="AI806" s="564"/>
      <c r="AJ806" s="564"/>
      <c r="AK806" s="565"/>
      <c r="AL806" s="564"/>
      <c r="AM806" s="564"/>
      <c r="AN806" s="564"/>
      <c r="AO806" s="564"/>
      <c r="AP806" s="564"/>
      <c r="AQ806" s="564"/>
      <c r="AR806" s="564"/>
      <c r="AS806" s="564"/>
      <c r="AT806" s="394"/>
      <c r="AU806" s="306"/>
      <c r="AV806" s="306"/>
      <c r="AW806" s="394"/>
      <c r="AX806" s="401"/>
      <c r="AY806" s="341"/>
      <c r="AZ806" s="341"/>
      <c r="BA806" s="341"/>
      <c r="BB806" s="341"/>
      <c r="BC806" s="393"/>
      <c r="BD806" s="341"/>
      <c r="BE806" s="341"/>
      <c r="BF806" s="341"/>
      <c r="BG806" s="402"/>
      <c r="BH806" s="403"/>
      <c r="BI806" s="405"/>
      <c r="BJ806" s="405"/>
      <c r="BK806" s="405"/>
      <c r="BL806" s="405"/>
      <c r="BM806" s="514"/>
    </row>
    <row r="807" ht="18.75" customHeight="1">
      <c r="A807" s="336" t="str">
        <f t="shared" si="12"/>
        <v/>
      </c>
      <c r="B807" s="506"/>
      <c r="C807" s="559"/>
      <c r="D807" s="560" t="str">
        <f t="shared" si="13"/>
        <v/>
      </c>
      <c r="E807" s="401"/>
      <c r="F807" s="394"/>
      <c r="G807" s="341" t="str">
        <f t="array" ref="G807">IF(C807="","",XLOOKUP(C807,'Master Data'!K:K,'Master Data'!N:N,"Input in Master Data",0,1))</f>
        <v/>
      </c>
      <c r="H807" s="341" t="str">
        <f t="array" ref="H807">IF(C807="","",XLOOKUP(C807,'Master Data'!K:K,'Master Data'!O:O,"Input in Master Data",0,1))</f>
        <v/>
      </c>
      <c r="I807" s="341" t="str">
        <f t="array" ref="I807">if(U807="","",XLOOKUP(U807,Master[Company],Master[Blow],"Unknown",0,1))</f>
        <v/>
      </c>
      <c r="J807" s="341" t="str">
        <f t="array" ref="J807">if(U807="","",XLOOKUP(U807,Master[Company],Master[Pigging],"Unknown",0,1))</f>
        <v/>
      </c>
      <c r="K807" s="341" t="str">
        <f t="array" ref="K807">if(U807="","",XLOOKUP(U807,Master[Company],Master[Load Method],"Unknown",0,1))</f>
        <v/>
      </c>
      <c r="L807" s="341" t="str">
        <f t="array" ref="L807">if(U807="","",XLOOKUP(U807,Master[Company],Master[Line Distance],"Unknown",0,1))</f>
        <v/>
      </c>
      <c r="M807" s="394"/>
      <c r="N807" s="341"/>
      <c r="O807" s="341"/>
      <c r="P807" s="341" t="str">
        <f t="array" ref="P807">if(U807="","",XLOOKUP(U807,Master[Company],Master[Terms],"NA",0,1))</f>
        <v/>
      </c>
      <c r="Q807" s="341" t="str">
        <f t="shared" si="14"/>
        <v/>
      </c>
      <c r="R807" s="341" t="str">
        <f t="array" ref="R807">if(U807="","",XLOOKUP(U807,Master[Company],Master[Group],"NA",0,1))</f>
        <v/>
      </c>
      <c r="S807" s="341" t="str">
        <f t="array" ref="S807">if(U807="","",XLOOKUP(U807,Master[Company],Master[Loading Location],"NA",0,1))</f>
        <v/>
      </c>
      <c r="T807" s="341" t="str">
        <f t="array" ref="T807">if(U807="","",XLOOKUP(U807,Master[Company],Master[Acronym],"NA",0,1))</f>
        <v/>
      </c>
      <c r="U807" s="341"/>
      <c r="V807" s="342"/>
      <c r="W807" s="342"/>
      <c r="X807" s="341"/>
      <c r="Y807" s="341" t="str">
        <f t="shared" si="11"/>
        <v/>
      </c>
      <c r="Z807" s="341"/>
      <c r="AA807" s="341"/>
      <c r="AB807" s="341"/>
      <c r="AC807" s="401"/>
      <c r="AD807" s="563"/>
      <c r="AE807" s="564"/>
      <c r="AF807" s="564"/>
      <c r="AG807" s="564"/>
      <c r="AH807" s="564"/>
      <c r="AI807" s="564"/>
      <c r="AJ807" s="564"/>
      <c r="AK807" s="565"/>
      <c r="AL807" s="564"/>
      <c r="AM807" s="564"/>
      <c r="AN807" s="564"/>
      <c r="AO807" s="564"/>
      <c r="AP807" s="564"/>
      <c r="AQ807" s="564"/>
      <c r="AR807" s="564"/>
      <c r="AS807" s="564"/>
      <c r="AT807" s="394"/>
      <c r="AU807" s="306"/>
      <c r="AV807" s="306"/>
      <c r="AW807" s="394"/>
      <c r="AX807" s="401"/>
      <c r="AY807" s="341"/>
      <c r="AZ807" s="341"/>
      <c r="BA807" s="341"/>
      <c r="BB807" s="341"/>
      <c r="BC807" s="393"/>
      <c r="BD807" s="341"/>
      <c r="BE807" s="341"/>
      <c r="BF807" s="341"/>
      <c r="BG807" s="402"/>
      <c r="BH807" s="403"/>
      <c r="BI807" s="405"/>
      <c r="BJ807" s="405"/>
      <c r="BK807" s="405"/>
      <c r="BL807" s="405"/>
      <c r="BM807" s="514"/>
    </row>
    <row r="808" ht="18.75" customHeight="1">
      <c r="A808" s="336" t="str">
        <f t="shared" si="12"/>
        <v/>
      </c>
      <c r="B808" s="506"/>
      <c r="C808" s="559"/>
      <c r="D808" s="560" t="str">
        <f t="shared" si="13"/>
        <v/>
      </c>
      <c r="E808" s="401"/>
      <c r="F808" s="394"/>
      <c r="G808" s="341" t="str">
        <f t="array" ref="G808">IF(C808="","",XLOOKUP(C808,'Master Data'!K:K,'Master Data'!N:N,"Input in Master Data",0,1))</f>
        <v/>
      </c>
      <c r="H808" s="341" t="str">
        <f t="array" ref="H808">IF(C808="","",XLOOKUP(C808,'Master Data'!K:K,'Master Data'!O:O,"Input in Master Data",0,1))</f>
        <v/>
      </c>
      <c r="I808" s="341" t="str">
        <f t="array" ref="I808">if(U808="","",XLOOKUP(U808,Master[Company],Master[Blow],"Unknown",0,1))</f>
        <v/>
      </c>
      <c r="J808" s="341" t="str">
        <f t="array" ref="J808">if(U808="","",XLOOKUP(U808,Master[Company],Master[Pigging],"Unknown",0,1))</f>
        <v/>
      </c>
      <c r="K808" s="341" t="str">
        <f t="array" ref="K808">if(U808="","",XLOOKUP(U808,Master[Company],Master[Load Method],"Unknown",0,1))</f>
        <v/>
      </c>
      <c r="L808" s="341" t="str">
        <f t="array" ref="L808">if(U808="","",XLOOKUP(U808,Master[Company],Master[Line Distance],"Unknown",0,1))</f>
        <v/>
      </c>
      <c r="M808" s="394"/>
      <c r="N808" s="341"/>
      <c r="O808" s="341"/>
      <c r="P808" s="341" t="str">
        <f t="array" ref="P808">if(U808="","",XLOOKUP(U808,Master[Company],Master[Terms],"NA",0,1))</f>
        <v/>
      </c>
      <c r="Q808" s="341" t="str">
        <f t="shared" si="14"/>
        <v/>
      </c>
      <c r="R808" s="341" t="str">
        <f t="array" ref="R808">if(U808="","",XLOOKUP(U808,Master[Company],Master[Group],"NA",0,1))</f>
        <v/>
      </c>
      <c r="S808" s="341" t="str">
        <f t="array" ref="S808">if(U808="","",XLOOKUP(U808,Master[Company],Master[Loading Location],"NA",0,1))</f>
        <v/>
      </c>
      <c r="T808" s="341" t="str">
        <f t="array" ref="T808">if(U808="","",XLOOKUP(U808,Master[Company],Master[Acronym],"NA",0,1))</f>
        <v/>
      </c>
      <c r="U808" s="341"/>
      <c r="V808" s="342"/>
      <c r="W808" s="342"/>
      <c r="X808" s="341"/>
      <c r="Y808" s="341" t="str">
        <f t="shared" si="11"/>
        <v/>
      </c>
      <c r="Z808" s="341"/>
      <c r="AA808" s="341"/>
      <c r="AB808" s="341"/>
      <c r="AC808" s="401"/>
      <c r="AD808" s="563"/>
      <c r="AE808" s="564"/>
      <c r="AF808" s="564"/>
      <c r="AG808" s="564"/>
      <c r="AH808" s="564"/>
      <c r="AI808" s="564"/>
      <c r="AJ808" s="564"/>
      <c r="AK808" s="565"/>
      <c r="AL808" s="564"/>
      <c r="AM808" s="564"/>
      <c r="AN808" s="564"/>
      <c r="AO808" s="564"/>
      <c r="AP808" s="564"/>
      <c r="AQ808" s="564"/>
      <c r="AR808" s="564"/>
      <c r="AS808" s="564"/>
      <c r="AT808" s="394"/>
      <c r="AU808" s="306"/>
      <c r="AV808" s="306"/>
      <c r="AW808" s="394"/>
      <c r="AX808" s="401"/>
      <c r="AY808" s="341"/>
      <c r="AZ808" s="341"/>
      <c r="BA808" s="341"/>
      <c r="BB808" s="341"/>
      <c r="BC808" s="393"/>
      <c r="BD808" s="341"/>
      <c r="BE808" s="341"/>
      <c r="BF808" s="341"/>
      <c r="BG808" s="402"/>
      <c r="BH808" s="403"/>
      <c r="BI808" s="405"/>
      <c r="BJ808" s="405"/>
      <c r="BK808" s="405"/>
      <c r="BL808" s="405"/>
      <c r="BM808" s="514"/>
    </row>
    <row r="809" ht="18.75" customHeight="1">
      <c r="A809" s="336" t="str">
        <f t="shared" si="12"/>
        <v/>
      </c>
      <c r="B809" s="506"/>
      <c r="C809" s="559"/>
      <c r="D809" s="560" t="str">
        <f t="shared" si="13"/>
        <v/>
      </c>
      <c r="E809" s="401"/>
      <c r="F809" s="394"/>
      <c r="G809" s="341" t="str">
        <f t="array" ref="G809">IF(C809="","",XLOOKUP(C809,'Master Data'!K:K,'Master Data'!N:N,"Input in Master Data",0,1))</f>
        <v/>
      </c>
      <c r="H809" s="341" t="str">
        <f t="array" ref="H809">IF(C809="","",XLOOKUP(C809,'Master Data'!K:K,'Master Data'!O:O,"Input in Master Data",0,1))</f>
        <v/>
      </c>
      <c r="I809" s="341" t="str">
        <f t="array" ref="I809">if(U809="","",XLOOKUP(U809,Master[Company],Master[Blow],"Unknown",0,1))</f>
        <v/>
      </c>
      <c r="J809" s="341" t="str">
        <f t="array" ref="J809">if(U809="","",XLOOKUP(U809,Master[Company],Master[Pigging],"Unknown",0,1))</f>
        <v/>
      </c>
      <c r="K809" s="341" t="str">
        <f t="array" ref="K809">if(U809="","",XLOOKUP(U809,Master[Company],Master[Load Method],"Unknown",0,1))</f>
        <v/>
      </c>
      <c r="L809" s="341" t="str">
        <f t="array" ref="L809">if(U809="","",XLOOKUP(U809,Master[Company],Master[Line Distance],"Unknown",0,1))</f>
        <v/>
      </c>
      <c r="M809" s="394"/>
      <c r="N809" s="341"/>
      <c r="O809" s="341"/>
      <c r="P809" s="341" t="str">
        <f t="array" ref="P809">if(U809="","",XLOOKUP(U809,Master[Company],Master[Terms],"NA",0,1))</f>
        <v/>
      </c>
      <c r="Q809" s="341" t="str">
        <f t="shared" si="14"/>
        <v/>
      </c>
      <c r="R809" s="341" t="str">
        <f t="array" ref="R809">if(U809="","",XLOOKUP(U809,Master[Company],Master[Group],"NA",0,1))</f>
        <v/>
      </c>
      <c r="S809" s="341" t="str">
        <f t="array" ref="S809">if(U809="","",XLOOKUP(U809,Master[Company],Master[Loading Location],"NA",0,1))</f>
        <v/>
      </c>
      <c r="T809" s="341" t="str">
        <f t="array" ref="T809">if(U809="","",XLOOKUP(U809,Master[Company],Master[Acronym],"NA",0,1))</f>
        <v/>
      </c>
      <c r="U809" s="341"/>
      <c r="V809" s="342"/>
      <c r="W809" s="342"/>
      <c r="X809" s="341"/>
      <c r="Y809" s="341" t="str">
        <f t="shared" si="11"/>
        <v/>
      </c>
      <c r="Z809" s="341"/>
      <c r="AA809" s="341"/>
      <c r="AB809" s="341"/>
      <c r="AC809" s="401"/>
      <c r="AD809" s="563"/>
      <c r="AE809" s="564"/>
      <c r="AF809" s="564"/>
      <c r="AG809" s="564"/>
      <c r="AH809" s="564"/>
      <c r="AI809" s="564"/>
      <c r="AJ809" s="564"/>
      <c r="AK809" s="565"/>
      <c r="AL809" s="564"/>
      <c r="AM809" s="564"/>
      <c r="AN809" s="564"/>
      <c r="AO809" s="564"/>
      <c r="AP809" s="564"/>
      <c r="AQ809" s="564"/>
      <c r="AR809" s="564"/>
      <c r="AS809" s="564"/>
      <c r="AT809" s="394"/>
      <c r="AU809" s="306"/>
      <c r="AV809" s="306"/>
      <c r="AW809" s="394"/>
      <c r="AX809" s="401"/>
      <c r="AY809" s="341"/>
      <c r="AZ809" s="341"/>
      <c r="BA809" s="341"/>
      <c r="BB809" s="341"/>
      <c r="BC809" s="393"/>
      <c r="BD809" s="341"/>
      <c r="BE809" s="341"/>
      <c r="BF809" s="341"/>
      <c r="BG809" s="402"/>
      <c r="BH809" s="403"/>
      <c r="BI809" s="405"/>
      <c r="BJ809" s="405"/>
      <c r="BK809" s="405"/>
      <c r="BL809" s="405"/>
      <c r="BM809" s="514"/>
    </row>
    <row r="810" ht="18.75" customHeight="1">
      <c r="A810" s="336" t="str">
        <f t="shared" si="12"/>
        <v/>
      </c>
      <c r="B810" s="506"/>
      <c r="C810" s="559"/>
      <c r="D810" s="560" t="str">
        <f t="shared" si="13"/>
        <v/>
      </c>
      <c r="E810" s="401"/>
      <c r="F810" s="394"/>
      <c r="G810" s="341" t="str">
        <f t="array" ref="G810">IF(C810="","",XLOOKUP(C810,'Master Data'!K:K,'Master Data'!N:N,"Input in Master Data",0,1))</f>
        <v/>
      </c>
      <c r="H810" s="341" t="str">
        <f t="array" ref="H810">IF(C810="","",XLOOKUP(C810,'Master Data'!K:K,'Master Data'!O:O,"Input in Master Data",0,1))</f>
        <v/>
      </c>
      <c r="I810" s="341" t="str">
        <f t="array" ref="I810">if(U810="","",XLOOKUP(U810,Master[Company],Master[Blow],"Unknown",0,1))</f>
        <v/>
      </c>
      <c r="J810" s="341" t="str">
        <f t="array" ref="J810">if(U810="","",XLOOKUP(U810,Master[Company],Master[Pigging],"Unknown",0,1))</f>
        <v/>
      </c>
      <c r="K810" s="341" t="str">
        <f t="array" ref="K810">if(U810="","",XLOOKUP(U810,Master[Company],Master[Load Method],"Unknown",0,1))</f>
        <v/>
      </c>
      <c r="L810" s="341" t="str">
        <f t="array" ref="L810">if(U810="","",XLOOKUP(U810,Master[Company],Master[Line Distance],"Unknown",0,1))</f>
        <v/>
      </c>
      <c r="M810" s="394"/>
      <c r="N810" s="341"/>
      <c r="O810" s="341"/>
      <c r="P810" s="341" t="str">
        <f t="array" ref="P810">if(U810="","",XLOOKUP(U810,Master[Company],Master[Terms],"NA",0,1))</f>
        <v/>
      </c>
      <c r="Q810" s="341" t="str">
        <f t="shared" si="14"/>
        <v/>
      </c>
      <c r="R810" s="341" t="str">
        <f t="array" ref="R810">if(U810="","",XLOOKUP(U810,Master[Company],Master[Group],"NA",0,1))</f>
        <v/>
      </c>
      <c r="S810" s="341" t="str">
        <f t="array" ref="S810">if(U810="","",XLOOKUP(U810,Master[Company],Master[Loading Location],"NA",0,1))</f>
        <v/>
      </c>
      <c r="T810" s="341" t="str">
        <f t="array" ref="T810">if(U810="","",XLOOKUP(U810,Master[Company],Master[Acronym],"NA",0,1))</f>
        <v/>
      </c>
      <c r="U810" s="341"/>
      <c r="V810" s="342"/>
      <c r="W810" s="342"/>
      <c r="X810" s="341"/>
      <c r="Y810" s="341" t="str">
        <f t="shared" si="11"/>
        <v/>
      </c>
      <c r="Z810" s="341"/>
      <c r="AA810" s="341"/>
      <c r="AB810" s="341"/>
      <c r="AC810" s="401"/>
      <c r="AD810" s="563"/>
      <c r="AE810" s="564"/>
      <c r="AF810" s="564"/>
      <c r="AG810" s="564"/>
      <c r="AH810" s="564"/>
      <c r="AI810" s="564"/>
      <c r="AJ810" s="564"/>
      <c r="AK810" s="565"/>
      <c r="AL810" s="564"/>
      <c r="AM810" s="564"/>
      <c r="AN810" s="564"/>
      <c r="AO810" s="564"/>
      <c r="AP810" s="564"/>
      <c r="AQ810" s="564"/>
      <c r="AR810" s="564"/>
      <c r="AS810" s="564"/>
      <c r="AT810" s="394"/>
      <c r="AU810" s="306"/>
      <c r="AV810" s="306"/>
      <c r="AW810" s="394"/>
      <c r="AX810" s="401"/>
      <c r="AY810" s="341"/>
      <c r="AZ810" s="341"/>
      <c r="BA810" s="341"/>
      <c r="BB810" s="341"/>
      <c r="BC810" s="393"/>
      <c r="BD810" s="341"/>
      <c r="BE810" s="341"/>
      <c r="BF810" s="341"/>
      <c r="BG810" s="402"/>
      <c r="BH810" s="403"/>
      <c r="BI810" s="405"/>
      <c r="BJ810" s="405"/>
      <c r="BK810" s="405"/>
      <c r="BL810" s="405"/>
      <c r="BM810" s="514"/>
    </row>
    <row r="811" ht="18.75" customHeight="1">
      <c r="A811" s="336" t="str">
        <f t="shared" si="12"/>
        <v/>
      </c>
      <c r="B811" s="506"/>
      <c r="C811" s="559"/>
      <c r="D811" s="560" t="str">
        <f t="shared" si="13"/>
        <v/>
      </c>
      <c r="E811" s="401"/>
      <c r="F811" s="394"/>
      <c r="G811" s="341" t="str">
        <f t="array" ref="G811">IF(C811="","",XLOOKUP(C811,'Master Data'!K:K,'Master Data'!N:N,"Input in Master Data",0,1))</f>
        <v/>
      </c>
      <c r="H811" s="341" t="str">
        <f t="array" ref="H811">IF(C811="","",XLOOKUP(C811,'Master Data'!K:K,'Master Data'!O:O,"Input in Master Data",0,1))</f>
        <v/>
      </c>
      <c r="I811" s="341" t="str">
        <f t="array" ref="I811">if(U811="","",XLOOKUP(U811,Master[Company],Master[Blow],"Unknown",0,1))</f>
        <v/>
      </c>
      <c r="J811" s="341" t="str">
        <f t="array" ref="J811">if(U811="","",XLOOKUP(U811,Master[Company],Master[Pigging],"Unknown",0,1))</f>
        <v/>
      </c>
      <c r="K811" s="341" t="str">
        <f t="array" ref="K811">if(U811="","",XLOOKUP(U811,Master[Company],Master[Load Method],"Unknown",0,1))</f>
        <v/>
      </c>
      <c r="L811" s="341" t="str">
        <f t="array" ref="L811">if(U811="","",XLOOKUP(U811,Master[Company],Master[Line Distance],"Unknown",0,1))</f>
        <v/>
      </c>
      <c r="M811" s="394"/>
      <c r="N811" s="341"/>
      <c r="O811" s="341"/>
      <c r="P811" s="341" t="str">
        <f t="array" ref="P811">if(U811="","",XLOOKUP(U811,Master[Company],Master[Terms],"NA",0,1))</f>
        <v/>
      </c>
      <c r="Q811" s="341" t="str">
        <f t="shared" si="14"/>
        <v/>
      </c>
      <c r="R811" s="341" t="str">
        <f t="array" ref="R811">if(U811="","",XLOOKUP(U811,Master[Company],Master[Group],"NA",0,1))</f>
        <v/>
      </c>
      <c r="S811" s="341" t="str">
        <f t="array" ref="S811">if(U811="","",XLOOKUP(U811,Master[Company],Master[Loading Location],"NA",0,1))</f>
        <v/>
      </c>
      <c r="T811" s="341" t="str">
        <f t="array" ref="T811">if(U811="","",XLOOKUP(U811,Master[Company],Master[Acronym],"NA",0,1))</f>
        <v/>
      </c>
      <c r="U811" s="341"/>
      <c r="V811" s="342"/>
      <c r="W811" s="342"/>
      <c r="X811" s="341"/>
      <c r="Y811" s="341" t="str">
        <f t="shared" si="11"/>
        <v/>
      </c>
      <c r="Z811" s="341"/>
      <c r="AA811" s="341"/>
      <c r="AB811" s="341"/>
      <c r="AC811" s="401"/>
      <c r="AD811" s="563"/>
      <c r="AE811" s="564"/>
      <c r="AF811" s="564"/>
      <c r="AG811" s="564"/>
      <c r="AH811" s="564"/>
      <c r="AI811" s="564"/>
      <c r="AJ811" s="564"/>
      <c r="AK811" s="565"/>
      <c r="AL811" s="564"/>
      <c r="AM811" s="564"/>
      <c r="AN811" s="564"/>
      <c r="AO811" s="564"/>
      <c r="AP811" s="564"/>
      <c r="AQ811" s="564"/>
      <c r="AR811" s="564"/>
      <c r="AS811" s="564"/>
      <c r="AT811" s="394"/>
      <c r="AU811" s="306"/>
      <c r="AV811" s="306"/>
      <c r="AW811" s="394"/>
      <c r="AX811" s="401"/>
      <c r="AY811" s="341"/>
      <c r="AZ811" s="341"/>
      <c r="BA811" s="341"/>
      <c r="BB811" s="341"/>
      <c r="BC811" s="393"/>
      <c r="BD811" s="341"/>
      <c r="BE811" s="341"/>
      <c r="BF811" s="341"/>
      <c r="BG811" s="402"/>
      <c r="BH811" s="403"/>
      <c r="BI811" s="405"/>
      <c r="BJ811" s="405"/>
      <c r="BK811" s="405"/>
      <c r="BL811" s="405"/>
      <c r="BM811" s="514"/>
    </row>
    <row r="812" ht="18.75" customHeight="1">
      <c r="A812" s="336" t="str">
        <f t="shared" si="12"/>
        <v/>
      </c>
      <c r="B812" s="506"/>
      <c r="C812" s="559"/>
      <c r="D812" s="560" t="str">
        <f t="shared" si="13"/>
        <v/>
      </c>
      <c r="E812" s="401"/>
      <c r="F812" s="394"/>
      <c r="G812" s="341" t="str">
        <f t="array" ref="G812">IF(C812="","",XLOOKUP(C812,'Master Data'!K:K,'Master Data'!N:N,"Input in Master Data",0,1))</f>
        <v/>
      </c>
      <c r="H812" s="341" t="str">
        <f t="array" ref="H812">IF(C812="","",XLOOKUP(C812,'Master Data'!K:K,'Master Data'!O:O,"Input in Master Data",0,1))</f>
        <v/>
      </c>
      <c r="I812" s="341" t="str">
        <f t="array" ref="I812">if(U812="","",XLOOKUP(U812,Master[Company],Master[Blow],"Unknown",0,1))</f>
        <v/>
      </c>
      <c r="J812" s="341" t="str">
        <f t="array" ref="J812">if(U812="","",XLOOKUP(U812,Master[Company],Master[Pigging],"Unknown",0,1))</f>
        <v/>
      </c>
      <c r="K812" s="341" t="str">
        <f t="array" ref="K812">if(U812="","",XLOOKUP(U812,Master[Company],Master[Load Method],"Unknown",0,1))</f>
        <v/>
      </c>
      <c r="L812" s="341" t="str">
        <f t="array" ref="L812">if(U812="","",XLOOKUP(U812,Master[Company],Master[Line Distance],"Unknown",0,1))</f>
        <v/>
      </c>
      <c r="M812" s="394"/>
      <c r="N812" s="341"/>
      <c r="O812" s="341"/>
      <c r="P812" s="341" t="str">
        <f t="array" ref="P812">if(U812="","",XLOOKUP(U812,Master[Company],Master[Terms],"NA",0,1))</f>
        <v/>
      </c>
      <c r="Q812" s="341" t="str">
        <f t="shared" si="14"/>
        <v/>
      </c>
      <c r="R812" s="341" t="str">
        <f t="array" ref="R812">if(U812="","",XLOOKUP(U812,Master[Company],Master[Group],"NA",0,1))</f>
        <v/>
      </c>
      <c r="S812" s="341" t="str">
        <f t="array" ref="S812">if(U812="","",XLOOKUP(U812,Master[Company],Master[Loading Location],"NA",0,1))</f>
        <v/>
      </c>
      <c r="T812" s="341" t="str">
        <f t="array" ref="T812">if(U812="","",XLOOKUP(U812,Master[Company],Master[Acronym],"NA",0,1))</f>
        <v/>
      </c>
      <c r="U812" s="341"/>
      <c r="V812" s="342"/>
      <c r="W812" s="342"/>
      <c r="X812" s="341"/>
      <c r="Y812" s="341" t="str">
        <f t="shared" si="11"/>
        <v/>
      </c>
      <c r="Z812" s="341"/>
      <c r="AA812" s="341"/>
      <c r="AB812" s="341"/>
      <c r="AC812" s="401"/>
      <c r="AD812" s="563"/>
      <c r="AE812" s="564"/>
      <c r="AF812" s="564"/>
      <c r="AG812" s="564"/>
      <c r="AH812" s="564"/>
      <c r="AI812" s="564"/>
      <c r="AJ812" s="564"/>
      <c r="AK812" s="565"/>
      <c r="AL812" s="564"/>
      <c r="AM812" s="564"/>
      <c r="AN812" s="564"/>
      <c r="AO812" s="564"/>
      <c r="AP812" s="564"/>
      <c r="AQ812" s="564"/>
      <c r="AR812" s="564"/>
      <c r="AS812" s="564"/>
      <c r="AT812" s="394"/>
      <c r="AU812" s="306"/>
      <c r="AV812" s="306"/>
      <c r="AW812" s="394"/>
      <c r="AX812" s="401"/>
      <c r="AY812" s="341"/>
      <c r="AZ812" s="341"/>
      <c r="BA812" s="341"/>
      <c r="BB812" s="341"/>
      <c r="BC812" s="393"/>
      <c r="BD812" s="341"/>
      <c r="BE812" s="341"/>
      <c r="BF812" s="341"/>
      <c r="BG812" s="402"/>
      <c r="BH812" s="403"/>
      <c r="BI812" s="405"/>
      <c r="BJ812" s="405"/>
      <c r="BK812" s="405"/>
      <c r="BL812" s="405"/>
      <c r="BM812" s="514"/>
    </row>
    <row r="813" ht="18.75" customHeight="1">
      <c r="A813" s="336" t="str">
        <f t="shared" si="12"/>
        <v/>
      </c>
      <c r="B813" s="506"/>
      <c r="C813" s="559"/>
      <c r="D813" s="560" t="str">
        <f t="shared" si="13"/>
        <v/>
      </c>
      <c r="E813" s="401"/>
      <c r="F813" s="394"/>
      <c r="G813" s="341" t="str">
        <f t="array" ref="G813">IF(C813="","",XLOOKUP(C813,'Master Data'!K:K,'Master Data'!N:N,"Input in Master Data",0,1))</f>
        <v/>
      </c>
      <c r="H813" s="341" t="str">
        <f t="array" ref="H813">IF(C813="","",XLOOKUP(C813,'Master Data'!K:K,'Master Data'!O:O,"Input in Master Data",0,1))</f>
        <v/>
      </c>
      <c r="I813" s="341" t="str">
        <f t="array" ref="I813">if(U813="","",XLOOKUP(U813,Master[Company],Master[Blow],"Unknown",0,1))</f>
        <v/>
      </c>
      <c r="J813" s="341" t="str">
        <f t="array" ref="J813">if(U813="","",XLOOKUP(U813,Master[Company],Master[Pigging],"Unknown",0,1))</f>
        <v/>
      </c>
      <c r="K813" s="341" t="str">
        <f t="array" ref="K813">if(U813="","",XLOOKUP(U813,Master[Company],Master[Load Method],"Unknown",0,1))</f>
        <v/>
      </c>
      <c r="L813" s="341" t="str">
        <f t="array" ref="L813">if(U813="","",XLOOKUP(U813,Master[Company],Master[Line Distance],"Unknown",0,1))</f>
        <v/>
      </c>
      <c r="M813" s="394"/>
      <c r="N813" s="341"/>
      <c r="O813" s="341"/>
      <c r="P813" s="341" t="str">
        <f t="array" ref="P813">if(U813="","",XLOOKUP(U813,Master[Company],Master[Terms],"NA",0,1))</f>
        <v/>
      </c>
      <c r="Q813" s="341" t="str">
        <f t="shared" si="14"/>
        <v/>
      </c>
      <c r="R813" s="341" t="str">
        <f t="array" ref="R813">if(U813="","",XLOOKUP(U813,Master[Company],Master[Group],"NA",0,1))</f>
        <v/>
      </c>
      <c r="S813" s="341" t="str">
        <f t="array" ref="S813">if(U813="","",XLOOKUP(U813,Master[Company],Master[Loading Location],"NA",0,1))</f>
        <v/>
      </c>
      <c r="T813" s="341" t="str">
        <f t="array" ref="T813">if(U813="","",XLOOKUP(U813,Master[Company],Master[Acronym],"NA",0,1))</f>
        <v/>
      </c>
      <c r="U813" s="341"/>
      <c r="V813" s="342"/>
      <c r="W813" s="342"/>
      <c r="X813" s="341"/>
      <c r="Y813" s="341" t="str">
        <f t="shared" si="11"/>
        <v/>
      </c>
      <c r="Z813" s="341"/>
      <c r="AA813" s="341"/>
      <c r="AB813" s="341"/>
      <c r="AC813" s="401"/>
      <c r="AD813" s="563"/>
      <c r="AE813" s="564"/>
      <c r="AF813" s="564"/>
      <c r="AG813" s="564"/>
      <c r="AH813" s="564"/>
      <c r="AI813" s="564"/>
      <c r="AJ813" s="564"/>
      <c r="AK813" s="565"/>
      <c r="AL813" s="564"/>
      <c r="AM813" s="564"/>
      <c r="AN813" s="564"/>
      <c r="AO813" s="564"/>
      <c r="AP813" s="564"/>
      <c r="AQ813" s="564"/>
      <c r="AR813" s="564"/>
      <c r="AS813" s="564"/>
      <c r="AT813" s="394"/>
      <c r="AU813" s="306"/>
      <c r="AV813" s="306"/>
      <c r="AW813" s="394"/>
      <c r="AX813" s="401"/>
      <c r="AY813" s="341"/>
      <c r="AZ813" s="341"/>
      <c r="BA813" s="341"/>
      <c r="BB813" s="341"/>
      <c r="BC813" s="393"/>
      <c r="BD813" s="341"/>
      <c r="BE813" s="341"/>
      <c r="BF813" s="341"/>
      <c r="BG813" s="402"/>
      <c r="BH813" s="403"/>
      <c r="BI813" s="405"/>
      <c r="BJ813" s="405"/>
      <c r="BK813" s="405"/>
      <c r="BL813" s="405"/>
      <c r="BM813" s="514"/>
    </row>
    <row r="814" ht="18.75" customHeight="1">
      <c r="A814" s="336" t="str">
        <f t="shared" si="12"/>
        <v/>
      </c>
      <c r="B814" s="506"/>
      <c r="C814" s="559"/>
      <c r="D814" s="560" t="str">
        <f t="shared" si="13"/>
        <v/>
      </c>
      <c r="E814" s="401"/>
      <c r="F814" s="394"/>
      <c r="G814" s="341" t="str">
        <f t="array" ref="G814">IF(C814="","",XLOOKUP(C814,'Master Data'!K:K,'Master Data'!N:N,"Input in Master Data",0,1))</f>
        <v/>
      </c>
      <c r="H814" s="341" t="str">
        <f t="array" ref="H814">IF(C814="","",XLOOKUP(C814,'Master Data'!K:K,'Master Data'!O:O,"Input in Master Data",0,1))</f>
        <v/>
      </c>
      <c r="I814" s="341" t="str">
        <f t="array" ref="I814">if(U814="","",XLOOKUP(U814,Master[Company],Master[Blow],"Unknown",0,1))</f>
        <v/>
      </c>
      <c r="J814" s="341" t="str">
        <f t="array" ref="J814">if(U814="","",XLOOKUP(U814,Master[Company],Master[Pigging],"Unknown",0,1))</f>
        <v/>
      </c>
      <c r="K814" s="341" t="str">
        <f t="array" ref="K814">if(U814="","",XLOOKUP(U814,Master[Company],Master[Load Method],"Unknown",0,1))</f>
        <v/>
      </c>
      <c r="L814" s="341" t="str">
        <f t="array" ref="L814">if(U814="","",XLOOKUP(U814,Master[Company],Master[Line Distance],"Unknown",0,1))</f>
        <v/>
      </c>
      <c r="M814" s="394"/>
      <c r="N814" s="341"/>
      <c r="O814" s="341"/>
      <c r="P814" s="341" t="str">
        <f t="array" ref="P814">if(U814="","",XLOOKUP(U814,Master[Company],Master[Terms],"NA",0,1))</f>
        <v/>
      </c>
      <c r="Q814" s="341" t="str">
        <f t="shared" si="14"/>
        <v/>
      </c>
      <c r="R814" s="341" t="str">
        <f t="array" ref="R814">if(U814="","",XLOOKUP(U814,Master[Company],Master[Group],"NA",0,1))</f>
        <v/>
      </c>
      <c r="S814" s="341" t="str">
        <f t="array" ref="S814">if(U814="","",XLOOKUP(U814,Master[Company],Master[Loading Location],"NA",0,1))</f>
        <v/>
      </c>
      <c r="T814" s="341" t="str">
        <f t="array" ref="T814">if(U814="","",XLOOKUP(U814,Master[Company],Master[Acronym],"NA",0,1))</f>
        <v/>
      </c>
      <c r="U814" s="341"/>
      <c r="V814" s="342"/>
      <c r="W814" s="342"/>
      <c r="X814" s="341"/>
      <c r="Y814" s="341" t="str">
        <f t="shared" si="11"/>
        <v/>
      </c>
      <c r="Z814" s="341"/>
      <c r="AA814" s="341"/>
      <c r="AB814" s="341"/>
      <c r="AC814" s="401"/>
      <c r="AD814" s="563"/>
      <c r="AE814" s="564"/>
      <c r="AF814" s="564"/>
      <c r="AG814" s="564"/>
      <c r="AH814" s="564"/>
      <c r="AI814" s="564"/>
      <c r="AJ814" s="564"/>
      <c r="AK814" s="565"/>
      <c r="AL814" s="564"/>
      <c r="AM814" s="564"/>
      <c r="AN814" s="564"/>
      <c r="AO814" s="564"/>
      <c r="AP814" s="564"/>
      <c r="AQ814" s="564"/>
      <c r="AR814" s="564"/>
      <c r="AS814" s="564"/>
      <c r="AT814" s="394"/>
      <c r="AU814" s="306"/>
      <c r="AV814" s="306"/>
      <c r="AW814" s="394"/>
      <c r="AX814" s="401"/>
      <c r="AY814" s="341"/>
      <c r="AZ814" s="341"/>
      <c r="BA814" s="341"/>
      <c r="BB814" s="341"/>
      <c r="BC814" s="393"/>
      <c r="BD814" s="341"/>
      <c r="BE814" s="341"/>
      <c r="BF814" s="341"/>
      <c r="BG814" s="402"/>
      <c r="BH814" s="403"/>
      <c r="BI814" s="405"/>
      <c r="BJ814" s="405"/>
      <c r="BK814" s="405"/>
      <c r="BL814" s="405"/>
      <c r="BM814" s="514"/>
    </row>
    <row r="815" ht="18.75" customHeight="1">
      <c r="A815" s="336" t="str">
        <f t="shared" si="12"/>
        <v/>
      </c>
      <c r="B815" s="506"/>
      <c r="C815" s="559"/>
      <c r="D815" s="560" t="str">
        <f t="shared" si="13"/>
        <v/>
      </c>
      <c r="E815" s="401"/>
      <c r="F815" s="394"/>
      <c r="G815" s="341" t="str">
        <f t="array" ref="G815">IF(C815="","",XLOOKUP(C815,'Master Data'!K:K,'Master Data'!N:N,"Input in Master Data",0,1))</f>
        <v/>
      </c>
      <c r="H815" s="341" t="str">
        <f t="array" ref="H815">IF(C815="","",XLOOKUP(C815,'Master Data'!K:K,'Master Data'!O:O,"Input in Master Data",0,1))</f>
        <v/>
      </c>
      <c r="I815" s="341" t="str">
        <f t="array" ref="I815">if(U815="","",XLOOKUP(U815,Master[Company],Master[Blow],"Unknown",0,1))</f>
        <v/>
      </c>
      <c r="J815" s="341" t="str">
        <f t="array" ref="J815">if(U815="","",XLOOKUP(U815,Master[Company],Master[Pigging],"Unknown",0,1))</f>
        <v/>
      </c>
      <c r="K815" s="341" t="str">
        <f t="array" ref="K815">if(U815="","",XLOOKUP(U815,Master[Company],Master[Load Method],"Unknown",0,1))</f>
        <v/>
      </c>
      <c r="L815" s="341" t="str">
        <f t="array" ref="L815">if(U815="","",XLOOKUP(U815,Master[Company],Master[Line Distance],"Unknown",0,1))</f>
        <v/>
      </c>
      <c r="M815" s="394"/>
      <c r="N815" s="341"/>
      <c r="O815" s="341"/>
      <c r="P815" s="341" t="str">
        <f t="array" ref="P815">if(U815="","",XLOOKUP(U815,Master[Company],Master[Terms],"NA",0,1))</f>
        <v/>
      </c>
      <c r="Q815" s="341" t="str">
        <f t="shared" si="14"/>
        <v/>
      </c>
      <c r="R815" s="341" t="str">
        <f t="array" ref="R815">if(U815="","",XLOOKUP(U815,Master[Company],Master[Group],"NA",0,1))</f>
        <v/>
      </c>
      <c r="S815" s="341" t="str">
        <f t="array" ref="S815">if(U815="","",XLOOKUP(U815,Master[Company],Master[Loading Location],"NA",0,1))</f>
        <v/>
      </c>
      <c r="T815" s="341" t="str">
        <f t="array" ref="T815">if(U815="","",XLOOKUP(U815,Master[Company],Master[Acronym],"NA",0,1))</f>
        <v/>
      </c>
      <c r="U815" s="341"/>
      <c r="V815" s="342"/>
      <c r="W815" s="342"/>
      <c r="X815" s="341"/>
      <c r="Y815" s="341" t="str">
        <f t="shared" si="11"/>
        <v/>
      </c>
      <c r="Z815" s="341"/>
      <c r="AA815" s="341"/>
      <c r="AB815" s="341"/>
      <c r="AC815" s="401"/>
      <c r="AD815" s="563"/>
      <c r="AE815" s="564"/>
      <c r="AF815" s="564"/>
      <c r="AG815" s="564"/>
      <c r="AH815" s="564"/>
      <c r="AI815" s="564"/>
      <c r="AJ815" s="564"/>
      <c r="AK815" s="565"/>
      <c r="AL815" s="564"/>
      <c r="AM815" s="564"/>
      <c r="AN815" s="564"/>
      <c r="AO815" s="564"/>
      <c r="AP815" s="564"/>
      <c r="AQ815" s="564"/>
      <c r="AR815" s="564"/>
      <c r="AS815" s="564"/>
      <c r="AT815" s="394"/>
      <c r="AU815" s="306"/>
      <c r="AV815" s="306"/>
      <c r="AW815" s="394"/>
      <c r="AX815" s="401"/>
      <c r="AY815" s="341"/>
      <c r="AZ815" s="341"/>
      <c r="BA815" s="341"/>
      <c r="BB815" s="341"/>
      <c r="BC815" s="393"/>
      <c r="BD815" s="341"/>
      <c r="BE815" s="341"/>
      <c r="BF815" s="341"/>
      <c r="BG815" s="402"/>
      <c r="BH815" s="403"/>
      <c r="BI815" s="405"/>
      <c r="BJ815" s="405"/>
      <c r="BK815" s="405"/>
      <c r="BL815" s="405"/>
      <c r="BM815" s="514"/>
    </row>
    <row r="816" ht="18.75" customHeight="1">
      <c r="A816" s="336" t="str">
        <f t="shared" si="12"/>
        <v/>
      </c>
      <c r="B816" s="506"/>
      <c r="C816" s="559"/>
      <c r="D816" s="560" t="str">
        <f t="shared" si="13"/>
        <v/>
      </c>
      <c r="E816" s="401"/>
      <c r="F816" s="394"/>
      <c r="G816" s="341" t="str">
        <f t="array" ref="G816">IF(C816="","",XLOOKUP(C816,'Master Data'!K:K,'Master Data'!N:N,"Input in Master Data",0,1))</f>
        <v/>
      </c>
      <c r="H816" s="341" t="str">
        <f t="array" ref="H816">IF(C816="","",XLOOKUP(C816,'Master Data'!K:K,'Master Data'!O:O,"Input in Master Data",0,1))</f>
        <v/>
      </c>
      <c r="I816" s="341" t="str">
        <f t="array" ref="I816">if(U816="","",XLOOKUP(U816,Master[Company],Master[Blow],"Unknown",0,1))</f>
        <v/>
      </c>
      <c r="J816" s="341" t="str">
        <f t="array" ref="J816">if(U816="","",XLOOKUP(U816,Master[Company],Master[Pigging],"Unknown",0,1))</f>
        <v/>
      </c>
      <c r="K816" s="341" t="str">
        <f t="array" ref="K816">if(U816="","",XLOOKUP(U816,Master[Company],Master[Load Method],"Unknown",0,1))</f>
        <v/>
      </c>
      <c r="L816" s="341" t="str">
        <f t="array" ref="L816">if(U816="","",XLOOKUP(U816,Master[Company],Master[Line Distance],"Unknown",0,1))</f>
        <v/>
      </c>
      <c r="M816" s="394"/>
      <c r="N816" s="341"/>
      <c r="O816" s="341"/>
      <c r="P816" s="341" t="str">
        <f t="array" ref="P816">if(U816="","",XLOOKUP(U816,Master[Company],Master[Terms],"NA",0,1))</f>
        <v/>
      </c>
      <c r="Q816" s="341" t="str">
        <f t="shared" si="14"/>
        <v/>
      </c>
      <c r="R816" s="341" t="str">
        <f t="array" ref="R816">if(U816="","",XLOOKUP(U816,Master[Company],Master[Group],"NA",0,1))</f>
        <v/>
      </c>
      <c r="S816" s="341" t="str">
        <f t="array" ref="S816">if(U816="","",XLOOKUP(U816,Master[Company],Master[Loading Location],"NA",0,1))</f>
        <v/>
      </c>
      <c r="T816" s="341" t="str">
        <f t="array" ref="T816">if(U816="","",XLOOKUP(U816,Master[Company],Master[Acronym],"NA",0,1))</f>
        <v/>
      </c>
      <c r="U816" s="341"/>
      <c r="V816" s="342"/>
      <c r="W816" s="342"/>
      <c r="X816" s="341"/>
      <c r="Y816" s="341" t="str">
        <f t="shared" si="11"/>
        <v/>
      </c>
      <c r="Z816" s="341"/>
      <c r="AA816" s="341"/>
      <c r="AB816" s="341"/>
      <c r="AC816" s="401"/>
      <c r="AD816" s="563"/>
      <c r="AE816" s="564"/>
      <c r="AF816" s="564"/>
      <c r="AG816" s="564"/>
      <c r="AH816" s="564"/>
      <c r="AI816" s="564"/>
      <c r="AJ816" s="564"/>
      <c r="AK816" s="565"/>
      <c r="AL816" s="564"/>
      <c r="AM816" s="564"/>
      <c r="AN816" s="564"/>
      <c r="AO816" s="564"/>
      <c r="AP816" s="564"/>
      <c r="AQ816" s="564"/>
      <c r="AR816" s="564"/>
      <c r="AS816" s="564"/>
      <c r="AT816" s="394"/>
      <c r="AU816" s="306"/>
      <c r="AV816" s="306"/>
      <c r="AW816" s="394"/>
      <c r="AX816" s="401"/>
      <c r="AY816" s="341"/>
      <c r="AZ816" s="341"/>
      <c r="BA816" s="341"/>
      <c r="BB816" s="341"/>
      <c r="BC816" s="393"/>
      <c r="BD816" s="341"/>
      <c r="BE816" s="341"/>
      <c r="BF816" s="341"/>
      <c r="BG816" s="402"/>
      <c r="BH816" s="403"/>
      <c r="BI816" s="405"/>
      <c r="BJ816" s="405"/>
      <c r="BK816" s="405"/>
      <c r="BL816" s="405"/>
      <c r="BM816" s="514"/>
    </row>
    <row r="817" ht="18.75" customHeight="1">
      <c r="A817" s="336" t="str">
        <f t="shared" si="12"/>
        <v/>
      </c>
      <c r="B817" s="506"/>
      <c r="C817" s="559"/>
      <c r="D817" s="560" t="str">
        <f t="shared" si="13"/>
        <v/>
      </c>
      <c r="E817" s="401"/>
      <c r="F817" s="394"/>
      <c r="G817" s="341" t="str">
        <f t="array" ref="G817">IF(C817="","",XLOOKUP(C817,'Master Data'!K:K,'Master Data'!N:N,"Input in Master Data",0,1))</f>
        <v/>
      </c>
      <c r="H817" s="341" t="str">
        <f t="array" ref="H817">IF(C817="","",XLOOKUP(C817,'Master Data'!K:K,'Master Data'!O:O,"Input in Master Data",0,1))</f>
        <v/>
      </c>
      <c r="I817" s="341" t="str">
        <f t="array" ref="I817">if(U817="","",XLOOKUP(U817,Master[Company],Master[Blow],"Unknown",0,1))</f>
        <v/>
      </c>
      <c r="J817" s="341" t="str">
        <f t="array" ref="J817">if(U817="","",XLOOKUP(U817,Master[Company],Master[Pigging],"Unknown",0,1))</f>
        <v/>
      </c>
      <c r="K817" s="341" t="str">
        <f t="array" ref="K817">if(U817="","",XLOOKUP(U817,Master[Company],Master[Load Method],"Unknown",0,1))</f>
        <v/>
      </c>
      <c r="L817" s="341" t="str">
        <f t="array" ref="L817">if(U817="","",XLOOKUP(U817,Master[Company],Master[Line Distance],"Unknown",0,1))</f>
        <v/>
      </c>
      <c r="M817" s="394"/>
      <c r="N817" s="341"/>
      <c r="O817" s="341"/>
      <c r="P817" s="341" t="str">
        <f t="array" ref="P817">if(U817="","",XLOOKUP(U817,Master[Company],Master[Terms],"NA",0,1))</f>
        <v/>
      </c>
      <c r="Q817" s="341" t="str">
        <f t="shared" si="14"/>
        <v/>
      </c>
      <c r="R817" s="341" t="str">
        <f t="array" ref="R817">if(U817="","",XLOOKUP(U817,Master[Company],Master[Group],"NA",0,1))</f>
        <v/>
      </c>
      <c r="S817" s="341" t="str">
        <f t="array" ref="S817">if(U817="","",XLOOKUP(U817,Master[Company],Master[Loading Location],"NA",0,1))</f>
        <v/>
      </c>
      <c r="T817" s="341" t="str">
        <f t="array" ref="T817">if(U817="","",XLOOKUP(U817,Master[Company],Master[Acronym],"NA",0,1))</f>
        <v/>
      </c>
      <c r="U817" s="341"/>
      <c r="V817" s="342"/>
      <c r="W817" s="342"/>
      <c r="X817" s="341"/>
      <c r="Y817" s="341" t="str">
        <f t="shared" si="11"/>
        <v/>
      </c>
      <c r="Z817" s="341"/>
      <c r="AA817" s="341"/>
      <c r="AB817" s="341"/>
      <c r="AC817" s="401"/>
      <c r="AD817" s="563"/>
      <c r="AE817" s="564"/>
      <c r="AF817" s="564"/>
      <c r="AG817" s="564"/>
      <c r="AH817" s="564"/>
      <c r="AI817" s="564"/>
      <c r="AJ817" s="564"/>
      <c r="AK817" s="565"/>
      <c r="AL817" s="564"/>
      <c r="AM817" s="564"/>
      <c r="AN817" s="564"/>
      <c r="AO817" s="564"/>
      <c r="AP817" s="564"/>
      <c r="AQ817" s="564"/>
      <c r="AR817" s="564"/>
      <c r="AS817" s="564"/>
      <c r="AT817" s="394"/>
      <c r="AU817" s="306"/>
      <c r="AV817" s="306"/>
      <c r="AW817" s="394"/>
      <c r="AX817" s="401"/>
      <c r="AY817" s="341"/>
      <c r="AZ817" s="341"/>
      <c r="BA817" s="341"/>
      <c r="BB817" s="341"/>
      <c r="BC817" s="393"/>
      <c r="BD817" s="341"/>
      <c r="BE817" s="341"/>
      <c r="BF817" s="341"/>
      <c r="BG817" s="402"/>
      <c r="BH817" s="403"/>
      <c r="BI817" s="405"/>
      <c r="BJ817" s="405"/>
      <c r="BK817" s="405"/>
      <c r="BL817" s="405"/>
      <c r="BM817" s="514"/>
    </row>
    <row r="818" ht="18.75" customHeight="1">
      <c r="A818" s="336" t="str">
        <f t="shared" si="12"/>
        <v/>
      </c>
      <c r="B818" s="506"/>
      <c r="C818" s="559"/>
      <c r="D818" s="560" t="str">
        <f t="shared" si="13"/>
        <v/>
      </c>
      <c r="E818" s="401"/>
      <c r="F818" s="394"/>
      <c r="G818" s="341" t="str">
        <f t="array" ref="G818">IF(C818="","",XLOOKUP(C818,'Master Data'!K:K,'Master Data'!N:N,"Input in Master Data",0,1))</f>
        <v/>
      </c>
      <c r="H818" s="341" t="str">
        <f t="array" ref="H818">IF(C818="","",XLOOKUP(C818,'Master Data'!K:K,'Master Data'!O:O,"Input in Master Data",0,1))</f>
        <v/>
      </c>
      <c r="I818" s="341" t="str">
        <f t="array" ref="I818">if(U818="","",XLOOKUP(U818,Master[Company],Master[Blow],"Unknown",0,1))</f>
        <v/>
      </c>
      <c r="J818" s="341" t="str">
        <f t="array" ref="J818">if(U818="","",XLOOKUP(U818,Master[Company],Master[Pigging],"Unknown",0,1))</f>
        <v/>
      </c>
      <c r="K818" s="341" t="str">
        <f t="array" ref="K818">if(U818="","",XLOOKUP(U818,Master[Company],Master[Load Method],"Unknown",0,1))</f>
        <v/>
      </c>
      <c r="L818" s="341" t="str">
        <f t="array" ref="L818">if(U818="","",XLOOKUP(U818,Master[Company],Master[Line Distance],"Unknown",0,1))</f>
        <v/>
      </c>
      <c r="M818" s="394"/>
      <c r="N818" s="341"/>
      <c r="O818" s="341"/>
      <c r="P818" s="341" t="str">
        <f t="array" ref="P818">if(U818="","",XLOOKUP(U818,Master[Company],Master[Terms],"NA",0,1))</f>
        <v/>
      </c>
      <c r="Q818" s="341" t="str">
        <f t="shared" si="14"/>
        <v/>
      </c>
      <c r="R818" s="341" t="str">
        <f t="array" ref="R818">if(U818="","",XLOOKUP(U818,Master[Company],Master[Group],"NA",0,1))</f>
        <v/>
      </c>
      <c r="S818" s="341" t="str">
        <f t="array" ref="S818">if(U818="","",XLOOKUP(U818,Master[Company],Master[Loading Location],"NA",0,1))</f>
        <v/>
      </c>
      <c r="T818" s="341" t="str">
        <f t="array" ref="T818">if(U818="","",XLOOKUP(U818,Master[Company],Master[Acronym],"NA",0,1))</f>
        <v/>
      </c>
      <c r="U818" s="341"/>
      <c r="V818" s="342"/>
      <c r="W818" s="342"/>
      <c r="X818" s="341"/>
      <c r="Y818" s="341" t="str">
        <f t="shared" si="11"/>
        <v/>
      </c>
      <c r="Z818" s="341"/>
      <c r="AA818" s="341"/>
      <c r="AB818" s="341"/>
      <c r="AC818" s="401"/>
      <c r="AD818" s="563"/>
      <c r="AE818" s="564"/>
      <c r="AF818" s="564"/>
      <c r="AG818" s="564"/>
      <c r="AH818" s="564"/>
      <c r="AI818" s="564"/>
      <c r="AJ818" s="564"/>
      <c r="AK818" s="565"/>
      <c r="AL818" s="564"/>
      <c r="AM818" s="564"/>
      <c r="AN818" s="564"/>
      <c r="AO818" s="564"/>
      <c r="AP818" s="564"/>
      <c r="AQ818" s="564"/>
      <c r="AR818" s="564"/>
      <c r="AS818" s="564"/>
      <c r="AT818" s="394"/>
      <c r="AU818" s="306"/>
      <c r="AV818" s="306"/>
      <c r="AW818" s="394"/>
      <c r="AX818" s="401"/>
      <c r="AY818" s="341"/>
      <c r="AZ818" s="341"/>
      <c r="BA818" s="341"/>
      <c r="BB818" s="341"/>
      <c r="BC818" s="393"/>
      <c r="BD818" s="341"/>
      <c r="BE818" s="341"/>
      <c r="BF818" s="341"/>
      <c r="BG818" s="402"/>
      <c r="BH818" s="403"/>
      <c r="BI818" s="405"/>
      <c r="BJ818" s="405"/>
      <c r="BK818" s="405"/>
      <c r="BL818" s="405"/>
      <c r="BM818" s="514"/>
    </row>
    <row r="819" ht="18.75" customHeight="1">
      <c r="A819" s="336" t="str">
        <f t="shared" si="12"/>
        <v/>
      </c>
      <c r="B819" s="506"/>
      <c r="C819" s="559"/>
      <c r="D819" s="560" t="str">
        <f t="shared" si="13"/>
        <v/>
      </c>
      <c r="E819" s="401"/>
      <c r="F819" s="394"/>
      <c r="G819" s="341" t="str">
        <f t="array" ref="G819">IF(C819="","",XLOOKUP(C819,'Master Data'!K:K,'Master Data'!N:N,"Input in Master Data",0,1))</f>
        <v/>
      </c>
      <c r="H819" s="341" t="str">
        <f t="array" ref="H819">IF(C819="","",XLOOKUP(C819,'Master Data'!K:K,'Master Data'!O:O,"Input in Master Data",0,1))</f>
        <v/>
      </c>
      <c r="I819" s="341" t="str">
        <f t="array" ref="I819">if(U819="","",XLOOKUP(U819,Master[Company],Master[Blow],"Unknown",0,1))</f>
        <v/>
      </c>
      <c r="J819" s="341" t="str">
        <f t="array" ref="J819">if(U819="","",XLOOKUP(U819,Master[Company],Master[Pigging],"Unknown",0,1))</f>
        <v/>
      </c>
      <c r="K819" s="341" t="str">
        <f t="array" ref="K819">if(U819="","",XLOOKUP(U819,Master[Company],Master[Load Method],"Unknown",0,1))</f>
        <v/>
      </c>
      <c r="L819" s="341" t="str">
        <f t="array" ref="L819">if(U819="","",XLOOKUP(U819,Master[Company],Master[Line Distance],"Unknown",0,1))</f>
        <v/>
      </c>
      <c r="M819" s="394"/>
      <c r="N819" s="341"/>
      <c r="O819" s="341"/>
      <c r="P819" s="341" t="str">
        <f t="array" ref="P819">if(U819="","",XLOOKUP(U819,Master[Company],Master[Terms],"NA",0,1))</f>
        <v/>
      </c>
      <c r="Q819" s="341" t="str">
        <f t="shared" si="14"/>
        <v/>
      </c>
      <c r="R819" s="341" t="str">
        <f t="array" ref="R819">if(U819="","",XLOOKUP(U819,Master[Company],Master[Group],"NA",0,1))</f>
        <v/>
      </c>
      <c r="S819" s="341" t="str">
        <f t="array" ref="S819">if(U819="","",XLOOKUP(U819,Master[Company],Master[Loading Location],"NA",0,1))</f>
        <v/>
      </c>
      <c r="T819" s="341" t="str">
        <f t="array" ref="T819">if(U819="","",XLOOKUP(U819,Master[Company],Master[Acronym],"NA",0,1))</f>
        <v/>
      </c>
      <c r="U819" s="341"/>
      <c r="V819" s="342"/>
      <c r="W819" s="342"/>
      <c r="X819" s="341"/>
      <c r="Y819" s="341" t="str">
        <f t="shared" si="11"/>
        <v/>
      </c>
      <c r="Z819" s="341"/>
      <c r="AA819" s="341"/>
      <c r="AB819" s="341"/>
      <c r="AC819" s="401"/>
      <c r="AD819" s="563"/>
      <c r="AE819" s="564"/>
      <c r="AF819" s="564"/>
      <c r="AG819" s="564"/>
      <c r="AH819" s="564"/>
      <c r="AI819" s="564"/>
      <c r="AJ819" s="564"/>
      <c r="AK819" s="565"/>
      <c r="AL819" s="564"/>
      <c r="AM819" s="564"/>
      <c r="AN819" s="564"/>
      <c r="AO819" s="564"/>
      <c r="AP819" s="564"/>
      <c r="AQ819" s="564"/>
      <c r="AR819" s="564"/>
      <c r="AS819" s="564"/>
      <c r="AT819" s="394"/>
      <c r="AU819" s="306"/>
      <c r="AV819" s="306"/>
      <c r="AW819" s="394"/>
      <c r="AX819" s="401"/>
      <c r="AY819" s="341"/>
      <c r="AZ819" s="341"/>
      <c r="BA819" s="341"/>
      <c r="BB819" s="341"/>
      <c r="BC819" s="393"/>
      <c r="BD819" s="341"/>
      <c r="BE819" s="341"/>
      <c r="BF819" s="341"/>
      <c r="BG819" s="402"/>
      <c r="BH819" s="403"/>
      <c r="BI819" s="405"/>
      <c r="BJ819" s="405"/>
      <c r="BK819" s="405"/>
      <c r="BL819" s="405"/>
      <c r="BM819" s="514"/>
    </row>
    <row r="820" ht="18.75" customHeight="1">
      <c r="A820" s="336" t="str">
        <f t="shared" si="12"/>
        <v/>
      </c>
      <c r="B820" s="506"/>
      <c r="C820" s="559"/>
      <c r="D820" s="560" t="str">
        <f t="shared" si="13"/>
        <v/>
      </c>
      <c r="E820" s="401"/>
      <c r="F820" s="394"/>
      <c r="G820" s="341" t="str">
        <f t="array" ref="G820">IF(C820="","",XLOOKUP(C820,'Master Data'!K:K,'Master Data'!N:N,"Input in Master Data",0,1))</f>
        <v/>
      </c>
      <c r="H820" s="341" t="str">
        <f t="array" ref="H820">IF(C820="","",XLOOKUP(C820,'Master Data'!K:K,'Master Data'!O:O,"Input in Master Data",0,1))</f>
        <v/>
      </c>
      <c r="I820" s="341" t="str">
        <f t="array" ref="I820">if(U820="","",XLOOKUP(U820,Master[Company],Master[Blow],"Unknown",0,1))</f>
        <v/>
      </c>
      <c r="J820" s="341" t="str">
        <f t="array" ref="J820">if(U820="","",XLOOKUP(U820,Master[Company],Master[Pigging],"Unknown",0,1))</f>
        <v/>
      </c>
      <c r="K820" s="341" t="str">
        <f t="array" ref="K820">if(U820="","",XLOOKUP(U820,Master[Company],Master[Load Method],"Unknown",0,1))</f>
        <v/>
      </c>
      <c r="L820" s="341" t="str">
        <f t="array" ref="L820">if(U820="","",XLOOKUP(U820,Master[Company],Master[Line Distance],"Unknown",0,1))</f>
        <v/>
      </c>
      <c r="M820" s="394"/>
      <c r="N820" s="341"/>
      <c r="O820" s="341"/>
      <c r="P820" s="341" t="str">
        <f t="array" ref="P820">if(U820="","",XLOOKUP(U820,Master[Company],Master[Terms],"NA",0,1))</f>
        <v/>
      </c>
      <c r="Q820" s="341" t="str">
        <f t="shared" si="14"/>
        <v/>
      </c>
      <c r="R820" s="341" t="str">
        <f t="array" ref="R820">if(U820="","",XLOOKUP(U820,Master[Company],Master[Group],"NA",0,1))</f>
        <v/>
      </c>
      <c r="S820" s="341" t="str">
        <f t="array" ref="S820">if(U820="","",XLOOKUP(U820,Master[Company],Master[Loading Location],"NA",0,1))</f>
        <v/>
      </c>
      <c r="T820" s="341" t="str">
        <f t="array" ref="T820">if(U820="","",XLOOKUP(U820,Master[Company],Master[Acronym],"NA",0,1))</f>
        <v/>
      </c>
      <c r="U820" s="341"/>
      <c r="V820" s="342"/>
      <c r="W820" s="342"/>
      <c r="X820" s="341"/>
      <c r="Y820" s="341" t="str">
        <f t="shared" si="11"/>
        <v/>
      </c>
      <c r="Z820" s="341"/>
      <c r="AA820" s="341"/>
      <c r="AB820" s="341"/>
      <c r="AC820" s="401"/>
      <c r="AD820" s="563"/>
      <c r="AE820" s="564"/>
      <c r="AF820" s="564"/>
      <c r="AG820" s="564"/>
      <c r="AH820" s="564"/>
      <c r="AI820" s="564"/>
      <c r="AJ820" s="564"/>
      <c r="AK820" s="565"/>
      <c r="AL820" s="564"/>
      <c r="AM820" s="564"/>
      <c r="AN820" s="564"/>
      <c r="AO820" s="564"/>
      <c r="AP820" s="564"/>
      <c r="AQ820" s="564"/>
      <c r="AR820" s="564"/>
      <c r="AS820" s="564"/>
      <c r="AT820" s="394"/>
      <c r="AU820" s="306"/>
      <c r="AV820" s="306"/>
      <c r="AW820" s="394"/>
      <c r="AX820" s="401"/>
      <c r="AY820" s="341"/>
      <c r="AZ820" s="341"/>
      <c r="BA820" s="341"/>
      <c r="BB820" s="341"/>
      <c r="BC820" s="393"/>
      <c r="BD820" s="341"/>
      <c r="BE820" s="341"/>
      <c r="BF820" s="341"/>
      <c r="BG820" s="402"/>
      <c r="BH820" s="403"/>
      <c r="BI820" s="405"/>
      <c r="BJ820" s="405"/>
      <c r="BK820" s="405"/>
      <c r="BL820" s="405"/>
      <c r="BM820" s="514"/>
    </row>
    <row r="821" ht="18.75" customHeight="1">
      <c r="A821" s="336" t="str">
        <f t="shared" si="12"/>
        <v/>
      </c>
      <c r="B821" s="506"/>
      <c r="C821" s="559"/>
      <c r="D821" s="560" t="str">
        <f t="shared" si="13"/>
        <v/>
      </c>
      <c r="E821" s="401"/>
      <c r="F821" s="394"/>
      <c r="G821" s="341" t="str">
        <f t="array" ref="G821">IF(C821="","",XLOOKUP(C821,'Master Data'!K:K,'Master Data'!N:N,"Input in Master Data",0,1))</f>
        <v/>
      </c>
      <c r="H821" s="341" t="str">
        <f t="array" ref="H821">IF(C821="","",XLOOKUP(C821,'Master Data'!K:K,'Master Data'!O:O,"Input in Master Data",0,1))</f>
        <v/>
      </c>
      <c r="I821" s="341" t="str">
        <f t="array" ref="I821">if(U821="","",XLOOKUP(U821,Master[Company],Master[Blow],"Unknown",0,1))</f>
        <v/>
      </c>
      <c r="J821" s="341" t="str">
        <f t="array" ref="J821">if(U821="","",XLOOKUP(U821,Master[Company],Master[Pigging],"Unknown",0,1))</f>
        <v/>
      </c>
      <c r="K821" s="341" t="str">
        <f t="array" ref="K821">if(U821="","",XLOOKUP(U821,Master[Company],Master[Load Method],"Unknown",0,1))</f>
        <v/>
      </c>
      <c r="L821" s="341" t="str">
        <f t="array" ref="L821">if(U821="","",XLOOKUP(U821,Master[Company],Master[Line Distance],"Unknown",0,1))</f>
        <v/>
      </c>
      <c r="M821" s="394"/>
      <c r="N821" s="341"/>
      <c r="O821" s="341"/>
      <c r="P821" s="341" t="str">
        <f t="array" ref="P821">if(U821="","",XLOOKUP(U821,Master[Company],Master[Terms],"NA",0,1))</f>
        <v/>
      </c>
      <c r="Q821" s="341" t="str">
        <f t="shared" si="14"/>
        <v/>
      </c>
      <c r="R821" s="341" t="str">
        <f t="array" ref="R821">if(U821="","",XLOOKUP(U821,Master[Company],Master[Group],"NA",0,1))</f>
        <v/>
      </c>
      <c r="S821" s="341" t="str">
        <f t="array" ref="S821">if(U821="","",XLOOKUP(U821,Master[Company],Master[Loading Location],"NA",0,1))</f>
        <v/>
      </c>
      <c r="T821" s="341" t="str">
        <f t="array" ref="T821">if(U821="","",XLOOKUP(U821,Master[Company],Master[Acronym],"NA",0,1))</f>
        <v/>
      </c>
      <c r="U821" s="341"/>
      <c r="V821" s="342"/>
      <c r="W821" s="342"/>
      <c r="X821" s="341"/>
      <c r="Y821" s="341" t="str">
        <f t="shared" si="11"/>
        <v/>
      </c>
      <c r="Z821" s="341"/>
      <c r="AA821" s="341"/>
      <c r="AB821" s="341"/>
      <c r="AC821" s="401"/>
      <c r="AD821" s="563"/>
      <c r="AE821" s="564"/>
      <c r="AF821" s="564"/>
      <c r="AG821" s="564"/>
      <c r="AH821" s="564"/>
      <c r="AI821" s="564"/>
      <c r="AJ821" s="564"/>
      <c r="AK821" s="565"/>
      <c r="AL821" s="564"/>
      <c r="AM821" s="564"/>
      <c r="AN821" s="564"/>
      <c r="AO821" s="564"/>
      <c r="AP821" s="564"/>
      <c r="AQ821" s="564"/>
      <c r="AR821" s="564"/>
      <c r="AS821" s="564"/>
      <c r="AT821" s="394"/>
      <c r="AU821" s="306"/>
      <c r="AV821" s="306"/>
      <c r="AW821" s="394"/>
      <c r="AX821" s="401"/>
      <c r="AY821" s="341"/>
      <c r="AZ821" s="341"/>
      <c r="BA821" s="341"/>
      <c r="BB821" s="341"/>
      <c r="BC821" s="393"/>
      <c r="BD821" s="341"/>
      <c r="BE821" s="341"/>
      <c r="BF821" s="341"/>
      <c r="BG821" s="402"/>
      <c r="BH821" s="403"/>
      <c r="BI821" s="405"/>
      <c r="BJ821" s="405"/>
      <c r="BK821" s="405"/>
      <c r="BL821" s="405"/>
      <c r="BM821" s="514"/>
    </row>
    <row r="822" ht="18.75" customHeight="1">
      <c r="A822" s="336" t="str">
        <f t="shared" si="12"/>
        <v/>
      </c>
      <c r="B822" s="506"/>
      <c r="C822" s="559"/>
      <c r="D822" s="560" t="str">
        <f t="shared" si="13"/>
        <v/>
      </c>
      <c r="E822" s="401"/>
      <c r="F822" s="394"/>
      <c r="G822" s="341" t="str">
        <f t="array" ref="G822">IF(C822="","",XLOOKUP(C822,'Master Data'!K:K,'Master Data'!N:N,"Input in Master Data",0,1))</f>
        <v/>
      </c>
      <c r="H822" s="341" t="str">
        <f t="array" ref="H822">IF(C822="","",XLOOKUP(C822,'Master Data'!K:K,'Master Data'!O:O,"Input in Master Data",0,1))</f>
        <v/>
      </c>
      <c r="I822" s="341" t="str">
        <f t="array" ref="I822">if(U822="","",XLOOKUP(U822,Master[Company],Master[Blow],"Unknown",0,1))</f>
        <v/>
      </c>
      <c r="J822" s="341" t="str">
        <f t="array" ref="J822">if(U822="","",XLOOKUP(U822,Master[Company],Master[Pigging],"Unknown",0,1))</f>
        <v/>
      </c>
      <c r="K822" s="341" t="str">
        <f t="array" ref="K822">if(U822="","",XLOOKUP(U822,Master[Company],Master[Load Method],"Unknown",0,1))</f>
        <v/>
      </c>
      <c r="L822" s="341" t="str">
        <f t="array" ref="L822">if(U822="","",XLOOKUP(U822,Master[Company],Master[Line Distance],"Unknown",0,1))</f>
        <v/>
      </c>
      <c r="M822" s="394"/>
      <c r="N822" s="341"/>
      <c r="O822" s="341"/>
      <c r="P822" s="341" t="str">
        <f t="array" ref="P822">if(U822="","",XLOOKUP(U822,Master[Company],Master[Terms],"NA",0,1))</f>
        <v/>
      </c>
      <c r="Q822" s="341" t="str">
        <f t="shared" si="14"/>
        <v/>
      </c>
      <c r="R822" s="341" t="str">
        <f t="array" ref="R822">if(U822="","",XLOOKUP(U822,Master[Company],Master[Group],"NA",0,1))</f>
        <v/>
      </c>
      <c r="S822" s="341" t="str">
        <f t="array" ref="S822">if(U822="","",XLOOKUP(U822,Master[Company],Master[Loading Location],"NA",0,1))</f>
        <v/>
      </c>
      <c r="T822" s="341" t="str">
        <f t="array" ref="T822">if(U822="","",XLOOKUP(U822,Master[Company],Master[Acronym],"NA",0,1))</f>
        <v/>
      </c>
      <c r="U822" s="341"/>
      <c r="V822" s="342"/>
      <c r="W822" s="342"/>
      <c r="X822" s="341"/>
      <c r="Y822" s="341" t="str">
        <f t="shared" si="11"/>
        <v/>
      </c>
      <c r="Z822" s="341"/>
      <c r="AA822" s="341"/>
      <c r="AB822" s="341"/>
      <c r="AC822" s="401"/>
      <c r="AD822" s="563"/>
      <c r="AE822" s="564"/>
      <c r="AF822" s="564"/>
      <c r="AG822" s="564"/>
      <c r="AH822" s="564"/>
      <c r="AI822" s="564"/>
      <c r="AJ822" s="564"/>
      <c r="AK822" s="565"/>
      <c r="AL822" s="564"/>
      <c r="AM822" s="564"/>
      <c r="AN822" s="564"/>
      <c r="AO822" s="564"/>
      <c r="AP822" s="564"/>
      <c r="AQ822" s="564"/>
      <c r="AR822" s="564"/>
      <c r="AS822" s="564"/>
      <c r="AT822" s="394"/>
      <c r="AU822" s="306"/>
      <c r="AV822" s="306"/>
      <c r="AW822" s="394"/>
      <c r="AX822" s="401"/>
      <c r="AY822" s="341"/>
      <c r="AZ822" s="341"/>
      <c r="BA822" s="341"/>
      <c r="BB822" s="341"/>
      <c r="BC822" s="393"/>
      <c r="BD822" s="341"/>
      <c r="BE822" s="341"/>
      <c r="BF822" s="341"/>
      <c r="BG822" s="402"/>
      <c r="BH822" s="403"/>
      <c r="BI822" s="405"/>
      <c r="BJ822" s="405"/>
      <c r="BK822" s="405"/>
      <c r="BL822" s="405"/>
      <c r="BM822" s="514"/>
    </row>
    <row r="823" ht="18.75" customHeight="1">
      <c r="A823" s="336" t="str">
        <f t="shared" si="12"/>
        <v/>
      </c>
      <c r="B823" s="506"/>
      <c r="C823" s="559"/>
      <c r="D823" s="560" t="str">
        <f t="shared" si="13"/>
        <v/>
      </c>
      <c r="E823" s="401"/>
      <c r="F823" s="394"/>
      <c r="G823" s="341" t="str">
        <f t="array" ref="G823">IF(C823="","",XLOOKUP(C823,'Master Data'!K:K,'Master Data'!N:N,"Input in Master Data",0,1))</f>
        <v/>
      </c>
      <c r="H823" s="341" t="str">
        <f t="array" ref="H823">IF(C823="","",XLOOKUP(C823,'Master Data'!K:K,'Master Data'!O:O,"Input in Master Data",0,1))</f>
        <v/>
      </c>
      <c r="I823" s="341" t="str">
        <f t="array" ref="I823">if(U823="","",XLOOKUP(U823,Master[Company],Master[Blow],"Unknown",0,1))</f>
        <v/>
      </c>
      <c r="J823" s="341" t="str">
        <f t="array" ref="J823">if(U823="","",XLOOKUP(U823,Master[Company],Master[Pigging],"Unknown",0,1))</f>
        <v/>
      </c>
      <c r="K823" s="341" t="str">
        <f t="array" ref="K823">if(U823="","",XLOOKUP(U823,Master[Company],Master[Load Method],"Unknown",0,1))</f>
        <v/>
      </c>
      <c r="L823" s="341" t="str">
        <f t="array" ref="L823">if(U823="","",XLOOKUP(U823,Master[Company],Master[Line Distance],"Unknown",0,1))</f>
        <v/>
      </c>
      <c r="M823" s="394"/>
      <c r="N823" s="341"/>
      <c r="O823" s="341"/>
      <c r="P823" s="341" t="str">
        <f t="array" ref="P823">if(U823="","",XLOOKUP(U823,Master[Company],Master[Terms],"NA",0,1))</f>
        <v/>
      </c>
      <c r="Q823" s="341" t="str">
        <f t="shared" si="14"/>
        <v/>
      </c>
      <c r="R823" s="341" t="str">
        <f t="array" ref="R823">if(U823="","",XLOOKUP(U823,Master[Company],Master[Group],"NA",0,1))</f>
        <v/>
      </c>
      <c r="S823" s="341" t="str">
        <f t="array" ref="S823">if(U823="","",XLOOKUP(U823,Master[Company],Master[Loading Location],"NA",0,1))</f>
        <v/>
      </c>
      <c r="T823" s="341" t="str">
        <f t="array" ref="T823">if(U823="","",XLOOKUP(U823,Master[Company],Master[Acronym],"NA",0,1))</f>
        <v/>
      </c>
      <c r="U823" s="341"/>
      <c r="V823" s="342"/>
      <c r="W823" s="342"/>
      <c r="X823" s="341"/>
      <c r="Y823" s="341" t="str">
        <f t="shared" si="11"/>
        <v/>
      </c>
      <c r="Z823" s="341"/>
      <c r="AA823" s="341"/>
      <c r="AB823" s="341"/>
      <c r="AC823" s="401"/>
      <c r="AD823" s="563"/>
      <c r="AE823" s="564"/>
      <c r="AF823" s="564"/>
      <c r="AG823" s="564"/>
      <c r="AH823" s="564"/>
      <c r="AI823" s="564"/>
      <c r="AJ823" s="564"/>
      <c r="AK823" s="565"/>
      <c r="AL823" s="564"/>
      <c r="AM823" s="564"/>
      <c r="AN823" s="564"/>
      <c r="AO823" s="564"/>
      <c r="AP823" s="564"/>
      <c r="AQ823" s="564"/>
      <c r="AR823" s="564"/>
      <c r="AS823" s="564"/>
      <c r="AT823" s="394"/>
      <c r="AU823" s="306"/>
      <c r="AV823" s="306"/>
      <c r="AW823" s="394"/>
      <c r="AX823" s="401"/>
      <c r="AY823" s="341"/>
      <c r="AZ823" s="341"/>
      <c r="BA823" s="341"/>
      <c r="BB823" s="341"/>
      <c r="BC823" s="393"/>
      <c r="BD823" s="341"/>
      <c r="BE823" s="341"/>
      <c r="BF823" s="341"/>
      <c r="BG823" s="402"/>
      <c r="BH823" s="403"/>
      <c r="BI823" s="405"/>
      <c r="BJ823" s="405"/>
      <c r="BK823" s="405"/>
      <c r="BL823" s="405"/>
      <c r="BM823" s="514"/>
    </row>
    <row r="824" ht="18.75" customHeight="1">
      <c r="A824" s="336" t="str">
        <f t="shared" si="12"/>
        <v/>
      </c>
      <c r="B824" s="506"/>
      <c r="C824" s="559"/>
      <c r="D824" s="560" t="str">
        <f t="shared" si="13"/>
        <v/>
      </c>
      <c r="E824" s="401"/>
      <c r="F824" s="394"/>
      <c r="G824" s="341" t="str">
        <f t="array" ref="G824">IF(C824="","",XLOOKUP(C824,'Master Data'!K:K,'Master Data'!N:N,"Input in Master Data",0,1))</f>
        <v/>
      </c>
      <c r="H824" s="341" t="str">
        <f t="array" ref="H824">IF(C824="","",XLOOKUP(C824,'Master Data'!K:K,'Master Data'!O:O,"Input in Master Data",0,1))</f>
        <v/>
      </c>
      <c r="I824" s="341" t="str">
        <f t="array" ref="I824">if(U824="","",XLOOKUP(U824,Master[Company],Master[Blow],"Unknown",0,1))</f>
        <v/>
      </c>
      <c r="J824" s="341" t="str">
        <f t="array" ref="J824">if(U824="","",XLOOKUP(U824,Master[Company],Master[Pigging],"Unknown",0,1))</f>
        <v/>
      </c>
      <c r="K824" s="341" t="str">
        <f t="array" ref="K824">if(U824="","",XLOOKUP(U824,Master[Company],Master[Load Method],"Unknown",0,1))</f>
        <v/>
      </c>
      <c r="L824" s="341" t="str">
        <f t="array" ref="L824">if(U824="","",XLOOKUP(U824,Master[Company],Master[Line Distance],"Unknown",0,1))</f>
        <v/>
      </c>
      <c r="M824" s="394"/>
      <c r="N824" s="341"/>
      <c r="O824" s="341"/>
      <c r="P824" s="341" t="str">
        <f t="array" ref="P824">if(U824="","",XLOOKUP(U824,Master[Company],Master[Terms],"NA",0,1))</f>
        <v/>
      </c>
      <c r="Q824" s="341" t="str">
        <f t="shared" si="14"/>
        <v/>
      </c>
      <c r="R824" s="341" t="str">
        <f t="array" ref="R824">if(U824="","",XLOOKUP(U824,Master[Company],Master[Group],"NA",0,1))</f>
        <v/>
      </c>
      <c r="S824" s="341" t="str">
        <f t="array" ref="S824">if(U824="","",XLOOKUP(U824,Master[Company],Master[Loading Location],"NA",0,1))</f>
        <v/>
      </c>
      <c r="T824" s="341" t="str">
        <f t="array" ref="T824">if(U824="","",XLOOKUP(U824,Master[Company],Master[Acronym],"NA",0,1))</f>
        <v/>
      </c>
      <c r="U824" s="341"/>
      <c r="V824" s="342"/>
      <c r="W824" s="342"/>
      <c r="X824" s="341"/>
      <c r="Y824" s="341" t="str">
        <f t="shared" si="11"/>
        <v/>
      </c>
      <c r="Z824" s="341"/>
      <c r="AA824" s="341"/>
      <c r="AB824" s="341"/>
      <c r="AC824" s="401"/>
      <c r="AD824" s="563"/>
      <c r="AE824" s="564"/>
      <c r="AF824" s="564"/>
      <c r="AG824" s="564"/>
      <c r="AH824" s="564"/>
      <c r="AI824" s="564"/>
      <c r="AJ824" s="564"/>
      <c r="AK824" s="565"/>
      <c r="AL824" s="564"/>
      <c r="AM824" s="564"/>
      <c r="AN824" s="564"/>
      <c r="AO824" s="564"/>
      <c r="AP824" s="564"/>
      <c r="AQ824" s="564"/>
      <c r="AR824" s="564"/>
      <c r="AS824" s="564"/>
      <c r="AT824" s="394"/>
      <c r="AU824" s="306"/>
      <c r="AV824" s="306"/>
      <c r="AW824" s="394"/>
      <c r="AX824" s="401"/>
      <c r="AY824" s="341"/>
      <c r="AZ824" s="341"/>
      <c r="BA824" s="341"/>
      <c r="BB824" s="341"/>
      <c r="BC824" s="393"/>
      <c r="BD824" s="341"/>
      <c r="BE824" s="341"/>
      <c r="BF824" s="341"/>
      <c r="BG824" s="402"/>
      <c r="BH824" s="403"/>
      <c r="BI824" s="405"/>
      <c r="BJ824" s="405"/>
      <c r="BK824" s="405"/>
      <c r="BL824" s="405"/>
      <c r="BM824" s="514"/>
    </row>
    <row r="825" ht="18.75" customHeight="1">
      <c r="A825" s="336" t="str">
        <f t="shared" si="12"/>
        <v/>
      </c>
      <c r="B825" s="506"/>
      <c r="C825" s="559"/>
      <c r="D825" s="560" t="str">
        <f t="shared" si="13"/>
        <v/>
      </c>
      <c r="E825" s="401"/>
      <c r="F825" s="394"/>
      <c r="G825" s="341" t="str">
        <f t="array" ref="G825">IF(C825="","",XLOOKUP(C825,'Master Data'!K:K,'Master Data'!N:N,"Input in Master Data",0,1))</f>
        <v/>
      </c>
      <c r="H825" s="341" t="str">
        <f t="array" ref="H825">IF(C825="","",XLOOKUP(C825,'Master Data'!K:K,'Master Data'!O:O,"Input in Master Data",0,1))</f>
        <v/>
      </c>
      <c r="I825" s="341" t="str">
        <f t="array" ref="I825">if(U825="","",XLOOKUP(U825,Master[Company],Master[Blow],"Unknown",0,1))</f>
        <v/>
      </c>
      <c r="J825" s="341" t="str">
        <f t="array" ref="J825">if(U825="","",XLOOKUP(U825,Master[Company],Master[Pigging],"Unknown",0,1))</f>
        <v/>
      </c>
      <c r="K825" s="341" t="str">
        <f t="array" ref="K825">if(U825="","",XLOOKUP(U825,Master[Company],Master[Load Method],"Unknown",0,1))</f>
        <v/>
      </c>
      <c r="L825" s="341" t="str">
        <f t="array" ref="L825">if(U825="","",XLOOKUP(U825,Master[Company],Master[Line Distance],"Unknown",0,1))</f>
        <v/>
      </c>
      <c r="M825" s="394"/>
      <c r="N825" s="341"/>
      <c r="O825" s="341"/>
      <c r="P825" s="341" t="str">
        <f t="array" ref="P825">if(U825="","",XLOOKUP(U825,Master[Company],Master[Terms],"NA",0,1))</f>
        <v/>
      </c>
      <c r="Q825" s="341" t="str">
        <f t="shared" si="14"/>
        <v/>
      </c>
      <c r="R825" s="341" t="str">
        <f t="array" ref="R825">if(U825="","",XLOOKUP(U825,Master[Company],Master[Group],"NA",0,1))</f>
        <v/>
      </c>
      <c r="S825" s="341" t="str">
        <f t="array" ref="S825">if(U825="","",XLOOKUP(U825,Master[Company],Master[Loading Location],"NA",0,1))</f>
        <v/>
      </c>
      <c r="T825" s="341" t="str">
        <f t="array" ref="T825">if(U825="","",XLOOKUP(U825,Master[Company],Master[Acronym],"NA",0,1))</f>
        <v/>
      </c>
      <c r="U825" s="341"/>
      <c r="V825" s="342"/>
      <c r="W825" s="342"/>
      <c r="X825" s="341"/>
      <c r="Y825" s="341" t="str">
        <f t="shared" si="11"/>
        <v/>
      </c>
      <c r="Z825" s="341"/>
      <c r="AA825" s="341"/>
      <c r="AB825" s="341"/>
      <c r="AC825" s="401"/>
      <c r="AD825" s="563"/>
      <c r="AE825" s="564"/>
      <c r="AF825" s="564"/>
      <c r="AG825" s="564"/>
      <c r="AH825" s="564"/>
      <c r="AI825" s="564"/>
      <c r="AJ825" s="564"/>
      <c r="AK825" s="565"/>
      <c r="AL825" s="564"/>
      <c r="AM825" s="564"/>
      <c r="AN825" s="564"/>
      <c r="AO825" s="564"/>
      <c r="AP825" s="564"/>
      <c r="AQ825" s="564"/>
      <c r="AR825" s="564"/>
      <c r="AS825" s="564"/>
      <c r="AT825" s="394"/>
      <c r="AU825" s="306"/>
      <c r="AV825" s="306"/>
      <c r="AW825" s="394"/>
      <c r="AX825" s="401"/>
      <c r="AY825" s="341"/>
      <c r="AZ825" s="341"/>
      <c r="BA825" s="341"/>
      <c r="BB825" s="341"/>
      <c r="BC825" s="393"/>
      <c r="BD825" s="341"/>
      <c r="BE825" s="341"/>
      <c r="BF825" s="341"/>
      <c r="BG825" s="402"/>
      <c r="BH825" s="403"/>
      <c r="BI825" s="405"/>
      <c r="BJ825" s="405"/>
      <c r="BK825" s="405"/>
      <c r="BL825" s="405"/>
      <c r="BM825" s="514"/>
    </row>
    <row r="826" ht="18.75" customHeight="1">
      <c r="A826" s="336" t="str">
        <f t="shared" si="12"/>
        <v/>
      </c>
      <c r="B826" s="506"/>
      <c r="C826" s="559"/>
      <c r="D826" s="560" t="str">
        <f t="shared" si="13"/>
        <v/>
      </c>
      <c r="E826" s="401"/>
      <c r="F826" s="394"/>
      <c r="G826" s="341" t="str">
        <f t="array" ref="G826">IF(C826="","",XLOOKUP(C826,'Master Data'!K:K,'Master Data'!N:N,"Input in Master Data",0,1))</f>
        <v/>
      </c>
      <c r="H826" s="341" t="str">
        <f t="array" ref="H826">IF(C826="","",XLOOKUP(C826,'Master Data'!K:K,'Master Data'!O:O,"Input in Master Data",0,1))</f>
        <v/>
      </c>
      <c r="I826" s="341" t="str">
        <f t="array" ref="I826">if(U826="","",XLOOKUP(U826,Master[Company],Master[Blow],"Unknown",0,1))</f>
        <v/>
      </c>
      <c r="J826" s="341" t="str">
        <f t="array" ref="J826">if(U826="","",XLOOKUP(U826,Master[Company],Master[Pigging],"Unknown",0,1))</f>
        <v/>
      </c>
      <c r="K826" s="341" t="str">
        <f t="array" ref="K826">if(U826="","",XLOOKUP(U826,Master[Company],Master[Load Method],"Unknown",0,1))</f>
        <v/>
      </c>
      <c r="L826" s="341" t="str">
        <f t="array" ref="L826">if(U826="","",XLOOKUP(U826,Master[Company],Master[Line Distance],"Unknown",0,1))</f>
        <v/>
      </c>
      <c r="M826" s="394"/>
      <c r="N826" s="341"/>
      <c r="O826" s="341"/>
      <c r="P826" s="341" t="str">
        <f t="array" ref="P826">if(U826="","",XLOOKUP(U826,Master[Company],Master[Terms],"NA",0,1))</f>
        <v/>
      </c>
      <c r="Q826" s="341" t="str">
        <f t="shared" si="14"/>
        <v/>
      </c>
      <c r="R826" s="341" t="str">
        <f t="array" ref="R826">if(U826="","",XLOOKUP(U826,Master[Company],Master[Group],"NA",0,1))</f>
        <v/>
      </c>
      <c r="S826" s="341" t="str">
        <f t="array" ref="S826">if(U826="","",XLOOKUP(U826,Master[Company],Master[Loading Location],"NA",0,1))</f>
        <v/>
      </c>
      <c r="T826" s="341" t="str">
        <f t="array" ref="T826">if(U826="","",XLOOKUP(U826,Master[Company],Master[Acronym],"NA",0,1))</f>
        <v/>
      </c>
      <c r="U826" s="341"/>
      <c r="V826" s="342"/>
      <c r="W826" s="342"/>
      <c r="X826" s="341"/>
      <c r="Y826" s="341" t="str">
        <f t="shared" si="11"/>
        <v/>
      </c>
      <c r="Z826" s="341"/>
      <c r="AA826" s="341"/>
      <c r="AB826" s="341"/>
      <c r="AC826" s="401"/>
      <c r="AD826" s="563"/>
      <c r="AE826" s="564"/>
      <c r="AF826" s="564"/>
      <c r="AG826" s="564"/>
      <c r="AH826" s="564"/>
      <c r="AI826" s="564"/>
      <c r="AJ826" s="564"/>
      <c r="AK826" s="565"/>
      <c r="AL826" s="564"/>
      <c r="AM826" s="564"/>
      <c r="AN826" s="564"/>
      <c r="AO826" s="564"/>
      <c r="AP826" s="564"/>
      <c r="AQ826" s="564"/>
      <c r="AR826" s="564"/>
      <c r="AS826" s="564"/>
      <c r="AT826" s="394"/>
      <c r="AU826" s="306"/>
      <c r="AV826" s="306"/>
      <c r="AW826" s="394"/>
      <c r="AX826" s="401"/>
      <c r="AY826" s="341"/>
      <c r="AZ826" s="341"/>
      <c r="BA826" s="341"/>
      <c r="BB826" s="341"/>
      <c r="BC826" s="393"/>
      <c r="BD826" s="341"/>
      <c r="BE826" s="341"/>
      <c r="BF826" s="341"/>
      <c r="BG826" s="402"/>
      <c r="BH826" s="403"/>
      <c r="BI826" s="405"/>
      <c r="BJ826" s="405"/>
      <c r="BK826" s="405"/>
      <c r="BL826" s="405"/>
      <c r="BM826" s="514"/>
    </row>
    <row r="827" ht="18.75" customHeight="1">
      <c r="A827" s="336" t="str">
        <f t="shared" si="12"/>
        <v/>
      </c>
      <c r="B827" s="506"/>
      <c r="C827" s="559"/>
      <c r="D827" s="560" t="str">
        <f t="shared" si="13"/>
        <v/>
      </c>
      <c r="E827" s="401"/>
      <c r="F827" s="394"/>
      <c r="G827" s="341" t="str">
        <f t="array" ref="G827">IF(C827="","",XLOOKUP(C827,'Master Data'!K:K,'Master Data'!N:N,"Input in Master Data",0,1))</f>
        <v/>
      </c>
      <c r="H827" s="341" t="str">
        <f t="array" ref="H827">IF(C827="","",XLOOKUP(C827,'Master Data'!K:K,'Master Data'!O:O,"Input in Master Data",0,1))</f>
        <v/>
      </c>
      <c r="I827" s="341" t="str">
        <f t="array" ref="I827">if(U827="","",XLOOKUP(U827,Master[Company],Master[Blow],"Unknown",0,1))</f>
        <v/>
      </c>
      <c r="J827" s="341" t="str">
        <f t="array" ref="J827">if(U827="","",XLOOKUP(U827,Master[Company],Master[Pigging],"Unknown",0,1))</f>
        <v/>
      </c>
      <c r="K827" s="341" t="str">
        <f t="array" ref="K827">if(U827="","",XLOOKUP(U827,Master[Company],Master[Load Method],"Unknown",0,1))</f>
        <v/>
      </c>
      <c r="L827" s="341" t="str">
        <f t="array" ref="L827">if(U827="","",XLOOKUP(U827,Master[Company],Master[Line Distance],"Unknown",0,1))</f>
        <v/>
      </c>
      <c r="M827" s="394"/>
      <c r="N827" s="341"/>
      <c r="O827" s="341"/>
      <c r="P827" s="341" t="str">
        <f t="array" ref="P827">if(U827="","",XLOOKUP(U827,Master[Company],Master[Terms],"NA",0,1))</f>
        <v/>
      </c>
      <c r="Q827" s="341" t="str">
        <f t="shared" si="14"/>
        <v/>
      </c>
      <c r="R827" s="341" t="str">
        <f t="array" ref="R827">if(U827="","",XLOOKUP(U827,Master[Company],Master[Group],"NA",0,1))</f>
        <v/>
      </c>
      <c r="S827" s="341" t="str">
        <f t="array" ref="S827">if(U827="","",XLOOKUP(U827,Master[Company],Master[Loading Location],"NA",0,1))</f>
        <v/>
      </c>
      <c r="T827" s="341" t="str">
        <f t="array" ref="T827">if(U827="","",XLOOKUP(U827,Master[Company],Master[Acronym],"NA",0,1))</f>
        <v/>
      </c>
      <c r="U827" s="341"/>
      <c r="V827" s="342"/>
      <c r="W827" s="342"/>
      <c r="X827" s="341"/>
      <c r="Y827" s="341" t="str">
        <f t="shared" si="11"/>
        <v/>
      </c>
      <c r="Z827" s="341"/>
      <c r="AA827" s="341"/>
      <c r="AB827" s="341"/>
      <c r="AC827" s="401"/>
      <c r="AD827" s="563"/>
      <c r="AE827" s="564"/>
      <c r="AF827" s="564"/>
      <c r="AG827" s="564"/>
      <c r="AH827" s="564"/>
      <c r="AI827" s="564"/>
      <c r="AJ827" s="564"/>
      <c r="AK827" s="565"/>
      <c r="AL827" s="564"/>
      <c r="AM827" s="564"/>
      <c r="AN827" s="564"/>
      <c r="AO827" s="564"/>
      <c r="AP827" s="564"/>
      <c r="AQ827" s="564"/>
      <c r="AR827" s="564"/>
      <c r="AS827" s="564"/>
      <c r="AT827" s="394"/>
      <c r="AU827" s="306"/>
      <c r="AV827" s="306"/>
      <c r="AW827" s="394"/>
      <c r="AX827" s="401"/>
      <c r="AY827" s="341"/>
      <c r="AZ827" s="341"/>
      <c r="BA827" s="341"/>
      <c r="BB827" s="341"/>
      <c r="BC827" s="393"/>
      <c r="BD827" s="341"/>
      <c r="BE827" s="341"/>
      <c r="BF827" s="341"/>
      <c r="BG827" s="402"/>
      <c r="BH827" s="403"/>
      <c r="BI827" s="405"/>
      <c r="BJ827" s="405"/>
      <c r="BK827" s="405"/>
      <c r="BL827" s="405"/>
      <c r="BM827" s="514"/>
    </row>
    <row r="828" ht="18.75" customHeight="1">
      <c r="A828" s="336" t="str">
        <f t="shared" si="12"/>
        <v/>
      </c>
      <c r="B828" s="506"/>
      <c r="C828" s="559"/>
      <c r="D828" s="560" t="str">
        <f t="shared" si="13"/>
        <v/>
      </c>
      <c r="E828" s="401"/>
      <c r="F828" s="394"/>
      <c r="G828" s="341" t="str">
        <f t="array" ref="G828">IF(C828="","",XLOOKUP(C828,'Master Data'!K:K,'Master Data'!N:N,"Input in Master Data",0,1))</f>
        <v/>
      </c>
      <c r="H828" s="341" t="str">
        <f t="array" ref="H828">IF(C828="","",XLOOKUP(C828,'Master Data'!K:K,'Master Data'!O:O,"Input in Master Data",0,1))</f>
        <v/>
      </c>
      <c r="I828" s="341" t="str">
        <f t="array" ref="I828">if(U828="","",XLOOKUP(U828,Master[Company],Master[Blow],"Unknown",0,1))</f>
        <v/>
      </c>
      <c r="J828" s="341" t="str">
        <f t="array" ref="J828">if(U828="","",XLOOKUP(U828,Master[Company],Master[Pigging],"Unknown",0,1))</f>
        <v/>
      </c>
      <c r="K828" s="341" t="str">
        <f t="array" ref="K828">if(U828="","",XLOOKUP(U828,Master[Company],Master[Load Method],"Unknown",0,1))</f>
        <v/>
      </c>
      <c r="L828" s="341" t="str">
        <f t="array" ref="L828">if(U828="","",XLOOKUP(U828,Master[Company],Master[Line Distance],"Unknown",0,1))</f>
        <v/>
      </c>
      <c r="M828" s="394"/>
      <c r="N828" s="341"/>
      <c r="O828" s="341"/>
      <c r="P828" s="341" t="str">
        <f t="array" ref="P828">if(U828="","",XLOOKUP(U828,Master[Company],Master[Terms],"NA",0,1))</f>
        <v/>
      </c>
      <c r="Q828" s="341" t="str">
        <f t="shared" si="14"/>
        <v/>
      </c>
      <c r="R828" s="341" t="str">
        <f t="array" ref="R828">if(U828="","",XLOOKUP(U828,Master[Company],Master[Group],"NA",0,1))</f>
        <v/>
      </c>
      <c r="S828" s="341" t="str">
        <f t="array" ref="S828">if(U828="","",XLOOKUP(U828,Master[Company],Master[Loading Location],"NA",0,1))</f>
        <v/>
      </c>
      <c r="T828" s="341" t="str">
        <f t="array" ref="T828">if(U828="","",XLOOKUP(U828,Master[Company],Master[Acronym],"NA",0,1))</f>
        <v/>
      </c>
      <c r="U828" s="341"/>
      <c r="V828" s="342"/>
      <c r="W828" s="342"/>
      <c r="X828" s="341"/>
      <c r="Y828" s="341" t="str">
        <f t="shared" si="11"/>
        <v/>
      </c>
      <c r="Z828" s="341"/>
      <c r="AA828" s="341"/>
      <c r="AB828" s="341"/>
      <c r="AC828" s="401"/>
      <c r="AD828" s="563"/>
      <c r="AE828" s="564"/>
      <c r="AF828" s="564"/>
      <c r="AG828" s="564"/>
      <c r="AH828" s="564"/>
      <c r="AI828" s="564"/>
      <c r="AJ828" s="564"/>
      <c r="AK828" s="565"/>
      <c r="AL828" s="564"/>
      <c r="AM828" s="564"/>
      <c r="AN828" s="564"/>
      <c r="AO828" s="564"/>
      <c r="AP828" s="564"/>
      <c r="AQ828" s="564"/>
      <c r="AR828" s="564"/>
      <c r="AS828" s="564"/>
      <c r="AT828" s="394"/>
      <c r="AU828" s="306"/>
      <c r="AV828" s="306"/>
      <c r="AW828" s="394"/>
      <c r="AX828" s="401"/>
      <c r="AY828" s="341"/>
      <c r="AZ828" s="341"/>
      <c r="BA828" s="341"/>
      <c r="BB828" s="341"/>
      <c r="BC828" s="393"/>
      <c r="BD828" s="341"/>
      <c r="BE828" s="341"/>
      <c r="BF828" s="341"/>
      <c r="BG828" s="402"/>
      <c r="BH828" s="403"/>
      <c r="BI828" s="405"/>
      <c r="BJ828" s="405"/>
      <c r="BK828" s="405"/>
      <c r="BL828" s="405"/>
      <c r="BM828" s="514"/>
    </row>
    <row r="829" ht="18.75" customHeight="1">
      <c r="A829" s="336" t="str">
        <f t="shared" si="12"/>
        <v/>
      </c>
      <c r="B829" s="506"/>
      <c r="C829" s="559"/>
      <c r="D829" s="560" t="str">
        <f t="shared" si="13"/>
        <v/>
      </c>
      <c r="E829" s="401"/>
      <c r="F829" s="394"/>
      <c r="G829" s="341" t="str">
        <f t="array" ref="G829">IF(C829="","",XLOOKUP(C829,'Master Data'!K:K,'Master Data'!N:N,"Input in Master Data",0,1))</f>
        <v/>
      </c>
      <c r="H829" s="341" t="str">
        <f t="array" ref="H829">IF(C829="","",XLOOKUP(C829,'Master Data'!K:K,'Master Data'!O:O,"Input in Master Data",0,1))</f>
        <v/>
      </c>
      <c r="I829" s="341" t="str">
        <f t="array" ref="I829">if(U829="","",XLOOKUP(U829,Master[Company],Master[Blow],"Unknown",0,1))</f>
        <v/>
      </c>
      <c r="J829" s="341" t="str">
        <f t="array" ref="J829">if(U829="","",XLOOKUP(U829,Master[Company],Master[Pigging],"Unknown",0,1))</f>
        <v/>
      </c>
      <c r="K829" s="341" t="str">
        <f t="array" ref="K829">if(U829="","",XLOOKUP(U829,Master[Company],Master[Load Method],"Unknown",0,1))</f>
        <v/>
      </c>
      <c r="L829" s="341" t="str">
        <f t="array" ref="L829">if(U829="","",XLOOKUP(U829,Master[Company],Master[Line Distance],"Unknown",0,1))</f>
        <v/>
      </c>
      <c r="M829" s="394"/>
      <c r="N829" s="341"/>
      <c r="O829" s="341"/>
      <c r="P829" s="341" t="str">
        <f t="array" ref="P829">if(U829="","",XLOOKUP(U829,Master[Company],Master[Terms],"NA",0,1))</f>
        <v/>
      </c>
      <c r="Q829" s="341" t="str">
        <f t="shared" si="14"/>
        <v/>
      </c>
      <c r="R829" s="341" t="str">
        <f t="array" ref="R829">if(U829="","",XLOOKUP(U829,Master[Company],Master[Group],"NA",0,1))</f>
        <v/>
      </c>
      <c r="S829" s="341" t="str">
        <f t="array" ref="S829">if(U829="","",XLOOKUP(U829,Master[Company],Master[Loading Location],"NA",0,1))</f>
        <v/>
      </c>
      <c r="T829" s="341" t="str">
        <f t="array" ref="T829">if(U829="","",XLOOKUP(U829,Master[Company],Master[Acronym],"NA",0,1))</f>
        <v/>
      </c>
      <c r="U829" s="341"/>
      <c r="V829" s="342"/>
      <c r="W829" s="342"/>
      <c r="X829" s="341"/>
      <c r="Y829" s="341" t="str">
        <f t="shared" si="11"/>
        <v/>
      </c>
      <c r="Z829" s="341"/>
      <c r="AA829" s="341"/>
      <c r="AB829" s="341"/>
      <c r="AC829" s="401"/>
      <c r="AD829" s="563"/>
      <c r="AE829" s="564"/>
      <c r="AF829" s="564"/>
      <c r="AG829" s="564"/>
      <c r="AH829" s="564"/>
      <c r="AI829" s="564"/>
      <c r="AJ829" s="564"/>
      <c r="AK829" s="565"/>
      <c r="AL829" s="564"/>
      <c r="AM829" s="564"/>
      <c r="AN829" s="564"/>
      <c r="AO829" s="564"/>
      <c r="AP829" s="564"/>
      <c r="AQ829" s="564"/>
      <c r="AR829" s="564"/>
      <c r="AS829" s="564"/>
      <c r="AT829" s="394"/>
      <c r="AU829" s="306"/>
      <c r="AV829" s="306"/>
      <c r="AW829" s="394"/>
      <c r="AX829" s="401"/>
      <c r="AY829" s="341"/>
      <c r="AZ829" s="341"/>
      <c r="BA829" s="341"/>
      <c r="BB829" s="341"/>
      <c r="BC829" s="393"/>
      <c r="BD829" s="341"/>
      <c r="BE829" s="341"/>
      <c r="BF829" s="341"/>
      <c r="BG829" s="402"/>
      <c r="BH829" s="403"/>
      <c r="BI829" s="405"/>
      <c r="BJ829" s="405"/>
      <c r="BK829" s="405"/>
      <c r="BL829" s="405"/>
      <c r="BM829" s="514"/>
    </row>
    <row r="830" ht="18.75" customHeight="1">
      <c r="A830" s="336" t="str">
        <f t="shared" si="12"/>
        <v/>
      </c>
      <c r="B830" s="506"/>
      <c r="C830" s="559"/>
      <c r="D830" s="560" t="str">
        <f t="shared" si="13"/>
        <v/>
      </c>
      <c r="E830" s="401"/>
      <c r="F830" s="394"/>
      <c r="G830" s="341" t="str">
        <f t="array" ref="G830">IF(C830="","",XLOOKUP(C830,'Master Data'!K:K,'Master Data'!N:N,"Input in Master Data",0,1))</f>
        <v/>
      </c>
      <c r="H830" s="341" t="str">
        <f t="array" ref="H830">IF(C830="","",XLOOKUP(C830,'Master Data'!K:K,'Master Data'!O:O,"Input in Master Data",0,1))</f>
        <v/>
      </c>
      <c r="I830" s="341" t="str">
        <f t="array" ref="I830">if(U830="","",XLOOKUP(U830,Master[Company],Master[Blow],"Unknown",0,1))</f>
        <v/>
      </c>
      <c r="J830" s="341" t="str">
        <f t="array" ref="J830">if(U830="","",XLOOKUP(U830,Master[Company],Master[Pigging],"Unknown",0,1))</f>
        <v/>
      </c>
      <c r="K830" s="341" t="str">
        <f t="array" ref="K830">if(U830="","",XLOOKUP(U830,Master[Company],Master[Load Method],"Unknown",0,1))</f>
        <v/>
      </c>
      <c r="L830" s="341" t="str">
        <f t="array" ref="L830">if(U830="","",XLOOKUP(U830,Master[Company],Master[Line Distance],"Unknown",0,1))</f>
        <v/>
      </c>
      <c r="M830" s="394"/>
      <c r="N830" s="341"/>
      <c r="O830" s="341"/>
      <c r="P830" s="341" t="str">
        <f t="array" ref="P830">if(U830="","",XLOOKUP(U830,Master[Company],Master[Terms],"NA",0,1))</f>
        <v/>
      </c>
      <c r="Q830" s="341" t="str">
        <f t="shared" si="14"/>
        <v/>
      </c>
      <c r="R830" s="341" t="str">
        <f t="array" ref="R830">if(U830="","",XLOOKUP(U830,Master[Company],Master[Group],"NA",0,1))</f>
        <v/>
      </c>
      <c r="S830" s="341" t="str">
        <f t="array" ref="S830">if(U830="","",XLOOKUP(U830,Master[Company],Master[Loading Location],"NA",0,1))</f>
        <v/>
      </c>
      <c r="T830" s="341" t="str">
        <f t="array" ref="T830">if(U830="","",XLOOKUP(U830,Master[Company],Master[Acronym],"NA",0,1))</f>
        <v/>
      </c>
      <c r="U830" s="341"/>
      <c r="V830" s="342"/>
      <c r="W830" s="342"/>
      <c r="X830" s="341"/>
      <c r="Y830" s="341" t="str">
        <f t="shared" si="11"/>
        <v/>
      </c>
      <c r="Z830" s="341"/>
      <c r="AA830" s="341"/>
      <c r="AB830" s="341"/>
      <c r="AC830" s="401"/>
      <c r="AD830" s="563"/>
      <c r="AE830" s="564"/>
      <c r="AF830" s="564"/>
      <c r="AG830" s="564"/>
      <c r="AH830" s="564"/>
      <c r="AI830" s="564"/>
      <c r="AJ830" s="564"/>
      <c r="AK830" s="565"/>
      <c r="AL830" s="564"/>
      <c r="AM830" s="564"/>
      <c r="AN830" s="564"/>
      <c r="AO830" s="564"/>
      <c r="AP830" s="564"/>
      <c r="AQ830" s="564"/>
      <c r="AR830" s="564"/>
      <c r="AS830" s="564"/>
      <c r="AT830" s="394"/>
      <c r="AU830" s="306"/>
      <c r="AV830" s="306"/>
      <c r="AW830" s="394"/>
      <c r="AX830" s="401"/>
      <c r="AY830" s="341"/>
      <c r="AZ830" s="341"/>
      <c r="BA830" s="341"/>
      <c r="BB830" s="341"/>
      <c r="BC830" s="393"/>
      <c r="BD830" s="341"/>
      <c r="BE830" s="341"/>
      <c r="BF830" s="341"/>
      <c r="BG830" s="402"/>
      <c r="BH830" s="403"/>
      <c r="BI830" s="405"/>
      <c r="BJ830" s="405"/>
      <c r="BK830" s="405"/>
      <c r="BL830" s="405"/>
      <c r="BM830" s="514"/>
    </row>
    <row r="831" ht="18.75" customHeight="1">
      <c r="A831" s="336" t="str">
        <f t="shared" si="12"/>
        <v/>
      </c>
      <c r="B831" s="506"/>
      <c r="C831" s="559"/>
      <c r="D831" s="560" t="str">
        <f t="shared" si="13"/>
        <v/>
      </c>
      <c r="E831" s="401"/>
      <c r="F831" s="394"/>
      <c r="G831" s="341" t="str">
        <f t="array" ref="G831">IF(C831="","",XLOOKUP(C831,'Master Data'!K:K,'Master Data'!N:N,"Input in Master Data",0,1))</f>
        <v/>
      </c>
      <c r="H831" s="341" t="str">
        <f t="array" ref="H831">IF(C831="","",XLOOKUP(C831,'Master Data'!K:K,'Master Data'!O:O,"Input in Master Data",0,1))</f>
        <v/>
      </c>
      <c r="I831" s="341" t="str">
        <f t="array" ref="I831">if(U831="","",XLOOKUP(U831,Master[Company],Master[Blow],"Unknown",0,1))</f>
        <v/>
      </c>
      <c r="J831" s="341" t="str">
        <f t="array" ref="J831">if(U831="","",XLOOKUP(U831,Master[Company],Master[Pigging],"Unknown",0,1))</f>
        <v/>
      </c>
      <c r="K831" s="341" t="str">
        <f t="array" ref="K831">if(U831="","",XLOOKUP(U831,Master[Company],Master[Load Method],"Unknown",0,1))</f>
        <v/>
      </c>
      <c r="L831" s="341" t="str">
        <f t="array" ref="L831">if(U831="","",XLOOKUP(U831,Master[Company],Master[Line Distance],"Unknown",0,1))</f>
        <v/>
      </c>
      <c r="M831" s="394"/>
      <c r="N831" s="341"/>
      <c r="O831" s="341"/>
      <c r="P831" s="341" t="str">
        <f t="array" ref="P831">if(U831="","",XLOOKUP(U831,Master[Company],Master[Terms],"NA",0,1))</f>
        <v/>
      </c>
      <c r="Q831" s="341" t="str">
        <f t="shared" si="14"/>
        <v/>
      </c>
      <c r="R831" s="341" t="str">
        <f t="array" ref="R831">if(U831="","",XLOOKUP(U831,Master[Company],Master[Group],"NA",0,1))</f>
        <v/>
      </c>
      <c r="S831" s="341" t="str">
        <f t="array" ref="S831">if(U831="","",XLOOKUP(U831,Master[Company],Master[Loading Location],"NA",0,1))</f>
        <v/>
      </c>
      <c r="T831" s="341" t="str">
        <f t="array" ref="T831">if(U831="","",XLOOKUP(U831,Master[Company],Master[Acronym],"NA",0,1))</f>
        <v/>
      </c>
      <c r="U831" s="341"/>
      <c r="V831" s="342"/>
      <c r="W831" s="342"/>
      <c r="X831" s="341"/>
      <c r="Y831" s="341" t="str">
        <f t="shared" si="11"/>
        <v/>
      </c>
      <c r="Z831" s="341"/>
      <c r="AA831" s="341"/>
      <c r="AB831" s="341"/>
      <c r="AC831" s="401"/>
      <c r="AD831" s="563"/>
      <c r="AE831" s="564"/>
      <c r="AF831" s="564"/>
      <c r="AG831" s="564"/>
      <c r="AH831" s="564"/>
      <c r="AI831" s="564"/>
      <c r="AJ831" s="564"/>
      <c r="AK831" s="565"/>
      <c r="AL831" s="564"/>
      <c r="AM831" s="564"/>
      <c r="AN831" s="564"/>
      <c r="AO831" s="564"/>
      <c r="AP831" s="564"/>
      <c r="AQ831" s="564"/>
      <c r="AR831" s="564"/>
      <c r="AS831" s="564"/>
      <c r="AT831" s="394"/>
      <c r="AU831" s="306"/>
      <c r="AV831" s="306"/>
      <c r="AW831" s="394"/>
      <c r="AX831" s="401"/>
      <c r="AY831" s="341"/>
      <c r="AZ831" s="341"/>
      <c r="BA831" s="341"/>
      <c r="BB831" s="341"/>
      <c r="BC831" s="393"/>
      <c r="BD831" s="341"/>
      <c r="BE831" s="341"/>
      <c r="BF831" s="341"/>
      <c r="BG831" s="402"/>
      <c r="BH831" s="403"/>
      <c r="BI831" s="405"/>
      <c r="BJ831" s="405"/>
      <c r="BK831" s="405"/>
      <c r="BL831" s="405"/>
      <c r="BM831" s="514"/>
    </row>
    <row r="832" ht="18.75" customHeight="1">
      <c r="A832" s="336" t="str">
        <f t="shared" si="12"/>
        <v/>
      </c>
      <c r="B832" s="506"/>
      <c r="C832" s="559"/>
      <c r="D832" s="560" t="str">
        <f t="shared" si="13"/>
        <v/>
      </c>
      <c r="E832" s="401"/>
      <c r="F832" s="394"/>
      <c r="G832" s="341" t="str">
        <f t="array" ref="G832">IF(C832="","",XLOOKUP(C832,'Master Data'!K:K,'Master Data'!N:N,"Input in Master Data",0,1))</f>
        <v/>
      </c>
      <c r="H832" s="341" t="str">
        <f t="array" ref="H832">IF(C832="","",XLOOKUP(C832,'Master Data'!K:K,'Master Data'!O:O,"Input in Master Data",0,1))</f>
        <v/>
      </c>
      <c r="I832" s="341" t="str">
        <f t="array" ref="I832">if(U832="","",XLOOKUP(U832,Master[Company],Master[Blow],"Unknown",0,1))</f>
        <v/>
      </c>
      <c r="J832" s="341" t="str">
        <f t="array" ref="J832">if(U832="","",XLOOKUP(U832,Master[Company],Master[Pigging],"Unknown",0,1))</f>
        <v/>
      </c>
      <c r="K832" s="341" t="str">
        <f t="array" ref="K832">if(U832="","",XLOOKUP(U832,Master[Company],Master[Load Method],"Unknown",0,1))</f>
        <v/>
      </c>
      <c r="L832" s="341" t="str">
        <f t="array" ref="L832">if(U832="","",XLOOKUP(U832,Master[Company],Master[Line Distance],"Unknown",0,1))</f>
        <v/>
      </c>
      <c r="M832" s="394"/>
      <c r="N832" s="341"/>
      <c r="O832" s="341"/>
      <c r="P832" s="341" t="str">
        <f t="array" ref="P832">if(U832="","",XLOOKUP(U832,Master[Company],Master[Terms],"NA",0,1))</f>
        <v/>
      </c>
      <c r="Q832" s="341" t="str">
        <f t="shared" si="14"/>
        <v/>
      </c>
      <c r="R832" s="341" t="str">
        <f t="array" ref="R832">if(U832="","",XLOOKUP(U832,Master[Company],Master[Group],"NA",0,1))</f>
        <v/>
      </c>
      <c r="S832" s="341" t="str">
        <f t="array" ref="S832">if(U832="","",XLOOKUP(U832,Master[Company],Master[Loading Location],"NA",0,1))</f>
        <v/>
      </c>
      <c r="T832" s="341" t="str">
        <f t="array" ref="T832">if(U832="","",XLOOKUP(U832,Master[Company],Master[Acronym],"NA",0,1))</f>
        <v/>
      </c>
      <c r="U832" s="341"/>
      <c r="V832" s="342"/>
      <c r="W832" s="342"/>
      <c r="X832" s="341"/>
      <c r="Y832" s="341" t="str">
        <f t="shared" si="11"/>
        <v/>
      </c>
      <c r="Z832" s="341"/>
      <c r="AA832" s="341"/>
      <c r="AB832" s="341"/>
      <c r="AC832" s="401"/>
      <c r="AD832" s="563"/>
      <c r="AE832" s="564"/>
      <c r="AF832" s="564"/>
      <c r="AG832" s="564"/>
      <c r="AH832" s="564"/>
      <c r="AI832" s="564"/>
      <c r="AJ832" s="564"/>
      <c r="AK832" s="565"/>
      <c r="AL832" s="564"/>
      <c r="AM832" s="564"/>
      <c r="AN832" s="564"/>
      <c r="AO832" s="564"/>
      <c r="AP832" s="564"/>
      <c r="AQ832" s="564"/>
      <c r="AR832" s="564"/>
      <c r="AS832" s="564"/>
      <c r="AT832" s="394"/>
      <c r="AU832" s="306"/>
      <c r="AV832" s="306"/>
      <c r="AW832" s="394"/>
      <c r="AX832" s="401"/>
      <c r="AY832" s="341"/>
      <c r="AZ832" s="341"/>
      <c r="BA832" s="341"/>
      <c r="BB832" s="341"/>
      <c r="BC832" s="393"/>
      <c r="BD832" s="341"/>
      <c r="BE832" s="341"/>
      <c r="BF832" s="341"/>
      <c r="BG832" s="402"/>
      <c r="BH832" s="403"/>
      <c r="BI832" s="405"/>
      <c r="BJ832" s="405"/>
      <c r="BK832" s="405"/>
      <c r="BL832" s="405"/>
      <c r="BM832" s="514"/>
    </row>
    <row r="833" ht="18.75" customHeight="1">
      <c r="A833" s="336" t="str">
        <f t="shared" si="12"/>
        <v/>
      </c>
      <c r="B833" s="506"/>
      <c r="C833" s="559"/>
      <c r="D833" s="560" t="str">
        <f t="shared" si="13"/>
        <v/>
      </c>
      <c r="E833" s="401"/>
      <c r="F833" s="394"/>
      <c r="G833" s="341" t="str">
        <f t="array" ref="G833">IF(C833="","",XLOOKUP(C833,'Master Data'!K:K,'Master Data'!N:N,"Input in Master Data",0,1))</f>
        <v/>
      </c>
      <c r="H833" s="341" t="str">
        <f t="array" ref="H833">IF(C833="","",XLOOKUP(C833,'Master Data'!K:K,'Master Data'!O:O,"Input in Master Data",0,1))</f>
        <v/>
      </c>
      <c r="I833" s="341" t="str">
        <f t="array" ref="I833">if(U833="","",XLOOKUP(U833,Master[Company],Master[Blow],"Unknown",0,1))</f>
        <v/>
      </c>
      <c r="J833" s="341" t="str">
        <f t="array" ref="J833">if(U833="","",XLOOKUP(U833,Master[Company],Master[Pigging],"Unknown",0,1))</f>
        <v/>
      </c>
      <c r="K833" s="341" t="str">
        <f t="array" ref="K833">if(U833="","",XLOOKUP(U833,Master[Company],Master[Load Method],"Unknown",0,1))</f>
        <v/>
      </c>
      <c r="L833" s="341" t="str">
        <f t="array" ref="L833">if(U833="","",XLOOKUP(U833,Master[Company],Master[Line Distance],"Unknown",0,1))</f>
        <v/>
      </c>
      <c r="M833" s="394"/>
      <c r="N833" s="341"/>
      <c r="O833" s="341"/>
      <c r="P833" s="341" t="str">
        <f t="array" ref="P833">if(U833="","",XLOOKUP(U833,Master[Company],Master[Terms],"NA",0,1))</f>
        <v/>
      </c>
      <c r="Q833" s="341" t="str">
        <f t="shared" si="14"/>
        <v/>
      </c>
      <c r="R833" s="341" t="str">
        <f t="array" ref="R833">if(U833="","",XLOOKUP(U833,Master[Company],Master[Group],"NA",0,1))</f>
        <v/>
      </c>
      <c r="S833" s="341" t="str">
        <f t="array" ref="S833">if(U833="","",XLOOKUP(U833,Master[Company],Master[Loading Location],"NA",0,1))</f>
        <v/>
      </c>
      <c r="T833" s="341" t="str">
        <f t="array" ref="T833">if(U833="","",XLOOKUP(U833,Master[Company],Master[Acronym],"NA",0,1))</f>
        <v/>
      </c>
      <c r="U833" s="341"/>
      <c r="V833" s="342"/>
      <c r="W833" s="342"/>
      <c r="X833" s="341"/>
      <c r="Y833" s="341" t="str">
        <f t="shared" si="11"/>
        <v/>
      </c>
      <c r="Z833" s="341"/>
      <c r="AA833" s="341"/>
      <c r="AB833" s="341"/>
      <c r="AC833" s="401"/>
      <c r="AD833" s="563"/>
      <c r="AE833" s="564"/>
      <c r="AF833" s="564"/>
      <c r="AG833" s="564"/>
      <c r="AH833" s="564"/>
      <c r="AI833" s="564"/>
      <c r="AJ833" s="564"/>
      <c r="AK833" s="565"/>
      <c r="AL833" s="564"/>
      <c r="AM833" s="564"/>
      <c r="AN833" s="564"/>
      <c r="AO833" s="564"/>
      <c r="AP833" s="564"/>
      <c r="AQ833" s="564"/>
      <c r="AR833" s="564"/>
      <c r="AS833" s="564"/>
      <c r="AT833" s="394"/>
      <c r="AU833" s="306"/>
      <c r="AV833" s="306"/>
      <c r="AW833" s="394"/>
      <c r="AX833" s="401"/>
      <c r="AY833" s="341"/>
      <c r="AZ833" s="341"/>
      <c r="BA833" s="341"/>
      <c r="BB833" s="341"/>
      <c r="BC833" s="393"/>
      <c r="BD833" s="341"/>
      <c r="BE833" s="341"/>
      <c r="BF833" s="341"/>
      <c r="BG833" s="402"/>
      <c r="BH833" s="403"/>
      <c r="BI833" s="405"/>
      <c r="BJ833" s="405"/>
      <c r="BK833" s="405"/>
      <c r="BL833" s="405"/>
      <c r="BM833" s="514"/>
    </row>
    <row r="834" ht="18.75" customHeight="1">
      <c r="A834" s="336" t="str">
        <f t="shared" si="12"/>
        <v/>
      </c>
      <c r="B834" s="506"/>
      <c r="C834" s="559"/>
      <c r="D834" s="560" t="str">
        <f t="shared" si="13"/>
        <v/>
      </c>
      <c r="E834" s="401"/>
      <c r="F834" s="394"/>
      <c r="G834" s="341" t="str">
        <f t="array" ref="G834">IF(C834="","",XLOOKUP(C834,'Master Data'!K:K,'Master Data'!N:N,"Input in Master Data",0,1))</f>
        <v/>
      </c>
      <c r="H834" s="341" t="str">
        <f t="array" ref="H834">IF(C834="","",XLOOKUP(C834,'Master Data'!K:K,'Master Data'!O:O,"Input in Master Data",0,1))</f>
        <v/>
      </c>
      <c r="I834" s="341" t="str">
        <f t="array" ref="I834">if(U834="","",XLOOKUP(U834,Master[Company],Master[Blow],"Unknown",0,1))</f>
        <v/>
      </c>
      <c r="J834" s="341" t="str">
        <f t="array" ref="J834">if(U834="","",XLOOKUP(U834,Master[Company],Master[Pigging],"Unknown",0,1))</f>
        <v/>
      </c>
      <c r="K834" s="341" t="str">
        <f t="array" ref="K834">if(U834="","",XLOOKUP(U834,Master[Company],Master[Load Method],"Unknown",0,1))</f>
        <v/>
      </c>
      <c r="L834" s="341" t="str">
        <f t="array" ref="L834">if(U834="","",XLOOKUP(U834,Master[Company],Master[Line Distance],"Unknown",0,1))</f>
        <v/>
      </c>
      <c r="M834" s="394"/>
      <c r="N834" s="341"/>
      <c r="O834" s="341"/>
      <c r="P834" s="341" t="str">
        <f t="array" ref="P834">if(U834="","",XLOOKUP(U834,Master[Company],Master[Terms],"NA",0,1))</f>
        <v/>
      </c>
      <c r="Q834" s="341" t="str">
        <f t="shared" si="14"/>
        <v/>
      </c>
      <c r="R834" s="341" t="str">
        <f t="array" ref="R834">if(U834="","",XLOOKUP(U834,Master[Company],Master[Group],"NA",0,1))</f>
        <v/>
      </c>
      <c r="S834" s="341" t="str">
        <f t="array" ref="S834">if(U834="","",XLOOKUP(U834,Master[Company],Master[Loading Location],"NA",0,1))</f>
        <v/>
      </c>
      <c r="T834" s="341" t="str">
        <f t="array" ref="T834">if(U834="","",XLOOKUP(U834,Master[Company],Master[Acronym],"NA",0,1))</f>
        <v/>
      </c>
      <c r="U834" s="341"/>
      <c r="V834" s="342"/>
      <c r="W834" s="342"/>
      <c r="X834" s="341"/>
      <c r="Y834" s="341" t="str">
        <f t="shared" si="11"/>
        <v/>
      </c>
      <c r="Z834" s="341"/>
      <c r="AA834" s="341"/>
      <c r="AB834" s="341"/>
      <c r="AC834" s="401"/>
      <c r="AD834" s="563"/>
      <c r="AE834" s="564"/>
      <c r="AF834" s="564"/>
      <c r="AG834" s="564"/>
      <c r="AH834" s="564"/>
      <c r="AI834" s="564"/>
      <c r="AJ834" s="564"/>
      <c r="AK834" s="565"/>
      <c r="AL834" s="564"/>
      <c r="AM834" s="564"/>
      <c r="AN834" s="564"/>
      <c r="AO834" s="564"/>
      <c r="AP834" s="564"/>
      <c r="AQ834" s="564"/>
      <c r="AR834" s="564"/>
      <c r="AS834" s="564"/>
      <c r="AT834" s="394"/>
      <c r="AU834" s="306"/>
      <c r="AV834" s="306"/>
      <c r="AW834" s="394"/>
      <c r="AX834" s="401"/>
      <c r="AY834" s="341"/>
      <c r="AZ834" s="341"/>
      <c r="BA834" s="341"/>
      <c r="BB834" s="341"/>
      <c r="BC834" s="393"/>
      <c r="BD834" s="341"/>
      <c r="BE834" s="341"/>
      <c r="BF834" s="341"/>
      <c r="BG834" s="402"/>
      <c r="BH834" s="403"/>
      <c r="BI834" s="405"/>
      <c r="BJ834" s="405"/>
      <c r="BK834" s="405"/>
      <c r="BL834" s="405"/>
      <c r="BM834" s="514"/>
    </row>
    <row r="835" ht="18.75" customHeight="1">
      <c r="A835" s="336" t="str">
        <f t="shared" si="12"/>
        <v/>
      </c>
      <c r="B835" s="506"/>
      <c r="C835" s="559"/>
      <c r="D835" s="560" t="str">
        <f t="shared" si="13"/>
        <v/>
      </c>
      <c r="E835" s="401"/>
      <c r="F835" s="394"/>
      <c r="G835" s="341" t="str">
        <f t="array" ref="G835">IF(C835="","",XLOOKUP(C835,'Master Data'!K:K,'Master Data'!N:N,"Input in Master Data",0,1))</f>
        <v/>
      </c>
      <c r="H835" s="341" t="str">
        <f t="array" ref="H835">IF(C835="","",XLOOKUP(C835,'Master Data'!K:K,'Master Data'!O:O,"Input in Master Data",0,1))</f>
        <v/>
      </c>
      <c r="I835" s="341" t="str">
        <f t="array" ref="I835">if(U835="","",XLOOKUP(U835,Master[Company],Master[Blow],"Unknown",0,1))</f>
        <v/>
      </c>
      <c r="J835" s="341" t="str">
        <f t="array" ref="J835">if(U835="","",XLOOKUP(U835,Master[Company],Master[Pigging],"Unknown",0,1))</f>
        <v/>
      </c>
      <c r="K835" s="341" t="str">
        <f t="array" ref="K835">if(U835="","",XLOOKUP(U835,Master[Company],Master[Load Method],"Unknown",0,1))</f>
        <v/>
      </c>
      <c r="L835" s="341" t="str">
        <f t="array" ref="L835">if(U835="","",XLOOKUP(U835,Master[Company],Master[Line Distance],"Unknown",0,1))</f>
        <v/>
      </c>
      <c r="M835" s="394"/>
      <c r="N835" s="341"/>
      <c r="O835" s="341"/>
      <c r="P835" s="341" t="str">
        <f t="array" ref="P835">if(U835="","",XLOOKUP(U835,Master[Company],Master[Terms],"NA",0,1))</f>
        <v/>
      </c>
      <c r="Q835" s="341" t="str">
        <f t="shared" si="14"/>
        <v/>
      </c>
      <c r="R835" s="341" t="str">
        <f t="array" ref="R835">if(U835="","",XLOOKUP(U835,Master[Company],Master[Group],"NA",0,1))</f>
        <v/>
      </c>
      <c r="S835" s="341" t="str">
        <f t="array" ref="S835">if(U835="","",XLOOKUP(U835,Master[Company],Master[Loading Location],"NA",0,1))</f>
        <v/>
      </c>
      <c r="T835" s="341" t="str">
        <f t="array" ref="T835">if(U835="","",XLOOKUP(U835,Master[Company],Master[Acronym],"NA",0,1))</f>
        <v/>
      </c>
      <c r="U835" s="341"/>
      <c r="V835" s="342"/>
      <c r="W835" s="342"/>
      <c r="X835" s="341"/>
      <c r="Y835" s="341" t="str">
        <f t="shared" si="11"/>
        <v/>
      </c>
      <c r="Z835" s="341"/>
      <c r="AA835" s="341"/>
      <c r="AB835" s="341"/>
      <c r="AC835" s="401"/>
      <c r="AD835" s="563"/>
      <c r="AE835" s="564"/>
      <c r="AF835" s="564"/>
      <c r="AG835" s="564"/>
      <c r="AH835" s="564"/>
      <c r="AI835" s="564"/>
      <c r="AJ835" s="564"/>
      <c r="AK835" s="565"/>
      <c r="AL835" s="564"/>
      <c r="AM835" s="564"/>
      <c r="AN835" s="564"/>
      <c r="AO835" s="564"/>
      <c r="AP835" s="564"/>
      <c r="AQ835" s="564"/>
      <c r="AR835" s="564"/>
      <c r="AS835" s="564"/>
      <c r="AT835" s="394"/>
      <c r="AU835" s="306"/>
      <c r="AV835" s="306"/>
      <c r="AW835" s="394"/>
      <c r="AX835" s="401"/>
      <c r="AY835" s="341"/>
      <c r="AZ835" s="341"/>
      <c r="BA835" s="341"/>
      <c r="BB835" s="341"/>
      <c r="BC835" s="393"/>
      <c r="BD835" s="341"/>
      <c r="BE835" s="341"/>
      <c r="BF835" s="341"/>
      <c r="BG835" s="402"/>
      <c r="BH835" s="403"/>
      <c r="BI835" s="405"/>
      <c r="BJ835" s="405"/>
      <c r="BK835" s="405"/>
      <c r="BL835" s="405"/>
      <c r="BM835" s="514"/>
    </row>
    <row r="836" ht="18.75" customHeight="1">
      <c r="A836" s="336" t="str">
        <f t="shared" si="12"/>
        <v/>
      </c>
      <c r="B836" s="506"/>
      <c r="C836" s="559"/>
      <c r="D836" s="560" t="str">
        <f t="shared" si="13"/>
        <v/>
      </c>
      <c r="E836" s="401"/>
      <c r="F836" s="394"/>
      <c r="G836" s="341" t="str">
        <f t="array" ref="G836">IF(C836="","",XLOOKUP(C836,'Master Data'!K:K,'Master Data'!N:N,"Input in Master Data",0,1))</f>
        <v/>
      </c>
      <c r="H836" s="341" t="str">
        <f t="array" ref="H836">IF(C836="","",XLOOKUP(C836,'Master Data'!K:K,'Master Data'!O:O,"Input in Master Data",0,1))</f>
        <v/>
      </c>
      <c r="I836" s="341" t="str">
        <f t="array" ref="I836">if(U836="","",XLOOKUP(U836,Master[Company],Master[Blow],"Unknown",0,1))</f>
        <v/>
      </c>
      <c r="J836" s="341" t="str">
        <f t="array" ref="J836">if(U836="","",XLOOKUP(U836,Master[Company],Master[Pigging],"Unknown",0,1))</f>
        <v/>
      </c>
      <c r="K836" s="341" t="str">
        <f t="array" ref="K836">if(U836="","",XLOOKUP(U836,Master[Company],Master[Load Method],"Unknown",0,1))</f>
        <v/>
      </c>
      <c r="L836" s="341" t="str">
        <f t="array" ref="L836">if(U836="","",XLOOKUP(U836,Master[Company],Master[Line Distance],"Unknown",0,1))</f>
        <v/>
      </c>
      <c r="M836" s="394"/>
      <c r="N836" s="341"/>
      <c r="O836" s="341"/>
      <c r="P836" s="341" t="str">
        <f t="array" ref="P836">if(U836="","",XLOOKUP(U836,Master[Company],Master[Terms],"NA",0,1))</f>
        <v/>
      </c>
      <c r="Q836" s="341" t="str">
        <f t="shared" si="14"/>
        <v/>
      </c>
      <c r="R836" s="341" t="str">
        <f t="array" ref="R836">if(U836="","",XLOOKUP(U836,Master[Company],Master[Group],"NA",0,1))</f>
        <v/>
      </c>
      <c r="S836" s="341" t="str">
        <f t="array" ref="S836">if(U836="","",XLOOKUP(U836,Master[Company],Master[Loading Location],"NA",0,1))</f>
        <v/>
      </c>
      <c r="T836" s="341" t="str">
        <f t="array" ref="T836">if(U836="","",XLOOKUP(U836,Master[Company],Master[Acronym],"NA",0,1))</f>
        <v/>
      </c>
      <c r="U836" s="341"/>
      <c r="V836" s="342"/>
      <c r="W836" s="342"/>
      <c r="X836" s="341"/>
      <c r="Y836" s="341" t="str">
        <f t="shared" si="11"/>
        <v/>
      </c>
      <c r="Z836" s="341"/>
      <c r="AA836" s="341"/>
      <c r="AB836" s="341"/>
      <c r="AC836" s="401"/>
      <c r="AD836" s="563"/>
      <c r="AE836" s="564"/>
      <c r="AF836" s="564"/>
      <c r="AG836" s="564"/>
      <c r="AH836" s="564"/>
      <c r="AI836" s="564"/>
      <c r="AJ836" s="564"/>
      <c r="AK836" s="565"/>
      <c r="AL836" s="564"/>
      <c r="AM836" s="564"/>
      <c r="AN836" s="564"/>
      <c r="AO836" s="564"/>
      <c r="AP836" s="564"/>
      <c r="AQ836" s="564"/>
      <c r="AR836" s="564"/>
      <c r="AS836" s="564"/>
      <c r="AT836" s="394"/>
      <c r="AU836" s="306"/>
      <c r="AV836" s="306"/>
      <c r="AW836" s="394"/>
      <c r="AX836" s="401"/>
      <c r="AY836" s="341"/>
      <c r="AZ836" s="341"/>
      <c r="BA836" s="341"/>
      <c r="BB836" s="341"/>
      <c r="BC836" s="393"/>
      <c r="BD836" s="341"/>
      <c r="BE836" s="341"/>
      <c r="BF836" s="341"/>
      <c r="BG836" s="402"/>
      <c r="BH836" s="403"/>
      <c r="BI836" s="405"/>
      <c r="BJ836" s="405"/>
      <c r="BK836" s="405"/>
      <c r="BL836" s="405"/>
      <c r="BM836" s="514"/>
    </row>
    <row r="837" ht="18.75" customHeight="1">
      <c r="A837" s="336" t="str">
        <f t="shared" si="12"/>
        <v/>
      </c>
      <c r="B837" s="506"/>
      <c r="C837" s="559"/>
      <c r="D837" s="560" t="str">
        <f t="shared" si="13"/>
        <v/>
      </c>
      <c r="E837" s="401"/>
      <c r="F837" s="394"/>
      <c r="G837" s="341" t="str">
        <f t="array" ref="G837">IF(C837="","",XLOOKUP(C837,'Master Data'!K:K,'Master Data'!N:N,"Input in Master Data",0,1))</f>
        <v/>
      </c>
      <c r="H837" s="341" t="str">
        <f t="array" ref="H837">IF(C837="","",XLOOKUP(C837,'Master Data'!K:K,'Master Data'!O:O,"Input in Master Data",0,1))</f>
        <v/>
      </c>
      <c r="I837" s="341" t="str">
        <f t="array" ref="I837">if(U837="","",XLOOKUP(U837,Master[Company],Master[Blow],"Unknown",0,1))</f>
        <v/>
      </c>
      <c r="J837" s="341" t="str">
        <f t="array" ref="J837">if(U837="","",XLOOKUP(U837,Master[Company],Master[Pigging],"Unknown",0,1))</f>
        <v/>
      </c>
      <c r="K837" s="341" t="str">
        <f t="array" ref="K837">if(U837="","",XLOOKUP(U837,Master[Company],Master[Load Method],"Unknown",0,1))</f>
        <v/>
      </c>
      <c r="L837" s="341" t="str">
        <f t="array" ref="L837">if(U837="","",XLOOKUP(U837,Master[Company],Master[Line Distance],"Unknown",0,1))</f>
        <v/>
      </c>
      <c r="M837" s="394"/>
      <c r="N837" s="341"/>
      <c r="O837" s="341"/>
      <c r="P837" s="341" t="str">
        <f t="array" ref="P837">if(U837="","",XLOOKUP(U837,Master[Company],Master[Terms],"NA",0,1))</f>
        <v/>
      </c>
      <c r="Q837" s="341" t="str">
        <f t="shared" si="14"/>
        <v/>
      </c>
      <c r="R837" s="341" t="str">
        <f t="array" ref="R837">if(U837="","",XLOOKUP(U837,Master[Company],Master[Group],"NA",0,1))</f>
        <v/>
      </c>
      <c r="S837" s="341" t="str">
        <f t="array" ref="S837">if(U837="","",XLOOKUP(U837,Master[Company],Master[Loading Location],"NA",0,1))</f>
        <v/>
      </c>
      <c r="T837" s="341" t="str">
        <f t="array" ref="T837">if(U837="","",XLOOKUP(U837,Master[Company],Master[Acronym],"NA",0,1))</f>
        <v/>
      </c>
      <c r="U837" s="341"/>
      <c r="V837" s="342"/>
      <c r="W837" s="342"/>
      <c r="X837" s="341"/>
      <c r="Y837" s="341" t="str">
        <f t="shared" si="11"/>
        <v/>
      </c>
      <c r="Z837" s="341"/>
      <c r="AA837" s="341"/>
      <c r="AB837" s="341"/>
      <c r="AC837" s="401"/>
      <c r="AD837" s="563"/>
      <c r="AE837" s="564"/>
      <c r="AF837" s="564"/>
      <c r="AG837" s="564"/>
      <c r="AH837" s="564"/>
      <c r="AI837" s="564"/>
      <c r="AJ837" s="564"/>
      <c r="AK837" s="565"/>
      <c r="AL837" s="564"/>
      <c r="AM837" s="564"/>
      <c r="AN837" s="564"/>
      <c r="AO837" s="564"/>
      <c r="AP837" s="564"/>
      <c r="AQ837" s="564"/>
      <c r="AR837" s="564"/>
      <c r="AS837" s="564"/>
      <c r="AT837" s="394"/>
      <c r="AU837" s="306"/>
      <c r="AV837" s="306"/>
      <c r="AW837" s="394"/>
      <c r="AX837" s="401"/>
      <c r="AY837" s="341"/>
      <c r="AZ837" s="341"/>
      <c r="BA837" s="341"/>
      <c r="BB837" s="341"/>
      <c r="BC837" s="393"/>
      <c r="BD837" s="341"/>
      <c r="BE837" s="341"/>
      <c r="BF837" s="341"/>
      <c r="BG837" s="402"/>
      <c r="BH837" s="403"/>
      <c r="BI837" s="405"/>
      <c r="BJ837" s="405"/>
      <c r="BK837" s="405"/>
      <c r="BL837" s="405"/>
      <c r="BM837" s="514"/>
    </row>
    <row r="838" ht="18.75" customHeight="1">
      <c r="A838" s="336" t="str">
        <f t="shared" si="12"/>
        <v/>
      </c>
      <c r="B838" s="506"/>
      <c r="C838" s="559"/>
      <c r="D838" s="560" t="str">
        <f t="shared" si="13"/>
        <v/>
      </c>
      <c r="E838" s="401"/>
      <c r="F838" s="394"/>
      <c r="G838" s="341" t="str">
        <f t="array" ref="G838">IF(C838="","",XLOOKUP(C838,'Master Data'!K:K,'Master Data'!N:N,"Input in Master Data",0,1))</f>
        <v/>
      </c>
      <c r="H838" s="341" t="str">
        <f t="array" ref="H838">IF(C838="","",XLOOKUP(C838,'Master Data'!K:K,'Master Data'!O:O,"Input in Master Data",0,1))</f>
        <v/>
      </c>
      <c r="I838" s="341" t="str">
        <f t="array" ref="I838">if(U838="","",XLOOKUP(U838,Master[Company],Master[Blow],"Unknown",0,1))</f>
        <v/>
      </c>
      <c r="J838" s="341" t="str">
        <f t="array" ref="J838">if(U838="","",XLOOKUP(U838,Master[Company],Master[Pigging],"Unknown",0,1))</f>
        <v/>
      </c>
      <c r="K838" s="341" t="str">
        <f t="array" ref="K838">if(U838="","",XLOOKUP(U838,Master[Company],Master[Load Method],"Unknown",0,1))</f>
        <v/>
      </c>
      <c r="L838" s="341" t="str">
        <f t="array" ref="L838">if(U838="","",XLOOKUP(U838,Master[Company],Master[Line Distance],"Unknown",0,1))</f>
        <v/>
      </c>
      <c r="M838" s="394"/>
      <c r="N838" s="341"/>
      <c r="O838" s="341"/>
      <c r="P838" s="341" t="str">
        <f t="array" ref="P838">if(U838="","",XLOOKUP(U838,Master[Company],Master[Terms],"NA",0,1))</f>
        <v/>
      </c>
      <c r="Q838" s="341" t="str">
        <f t="shared" si="14"/>
        <v/>
      </c>
      <c r="R838" s="341" t="str">
        <f t="array" ref="R838">if(U838="","",XLOOKUP(U838,Master[Company],Master[Group],"NA",0,1))</f>
        <v/>
      </c>
      <c r="S838" s="341" t="str">
        <f t="array" ref="S838">if(U838="","",XLOOKUP(U838,Master[Company],Master[Loading Location],"NA",0,1))</f>
        <v/>
      </c>
      <c r="T838" s="341" t="str">
        <f t="array" ref="T838">if(U838="","",XLOOKUP(U838,Master[Company],Master[Acronym],"NA",0,1))</f>
        <v/>
      </c>
      <c r="U838" s="341"/>
      <c r="V838" s="342"/>
      <c r="W838" s="342"/>
      <c r="X838" s="341"/>
      <c r="Y838" s="341" t="str">
        <f t="shared" si="11"/>
        <v/>
      </c>
      <c r="Z838" s="341"/>
      <c r="AA838" s="341"/>
      <c r="AB838" s="341"/>
      <c r="AC838" s="401"/>
      <c r="AD838" s="563"/>
      <c r="AE838" s="564"/>
      <c r="AF838" s="564"/>
      <c r="AG838" s="564"/>
      <c r="AH838" s="564"/>
      <c r="AI838" s="564"/>
      <c r="AJ838" s="564"/>
      <c r="AK838" s="565"/>
      <c r="AL838" s="564"/>
      <c r="AM838" s="564"/>
      <c r="AN838" s="564"/>
      <c r="AO838" s="564"/>
      <c r="AP838" s="564"/>
      <c r="AQ838" s="564"/>
      <c r="AR838" s="564"/>
      <c r="AS838" s="564"/>
      <c r="AT838" s="394"/>
      <c r="AU838" s="306"/>
      <c r="AV838" s="306"/>
      <c r="AW838" s="394"/>
      <c r="AX838" s="401"/>
      <c r="AY838" s="341"/>
      <c r="AZ838" s="341"/>
      <c r="BA838" s="341"/>
      <c r="BB838" s="341"/>
      <c r="BC838" s="393"/>
      <c r="BD838" s="341"/>
      <c r="BE838" s="341"/>
      <c r="BF838" s="341"/>
      <c r="BG838" s="402"/>
      <c r="BH838" s="403"/>
      <c r="BI838" s="405"/>
      <c r="BJ838" s="405"/>
      <c r="BK838" s="405"/>
      <c r="BL838" s="405"/>
      <c r="BM838" s="514"/>
    </row>
    <row r="839" ht="18.75" customHeight="1">
      <c r="A839" s="336" t="str">
        <f t="shared" si="12"/>
        <v/>
      </c>
      <c r="B839" s="506"/>
      <c r="C839" s="559"/>
      <c r="D839" s="560" t="str">
        <f t="shared" si="13"/>
        <v/>
      </c>
      <c r="E839" s="401"/>
      <c r="F839" s="394"/>
      <c r="G839" s="341" t="str">
        <f t="array" ref="G839">IF(C839="","",XLOOKUP(C839,'Master Data'!K:K,'Master Data'!N:N,"Input in Master Data",0,1))</f>
        <v/>
      </c>
      <c r="H839" s="341" t="str">
        <f t="array" ref="H839">IF(C839="","",XLOOKUP(C839,'Master Data'!K:K,'Master Data'!O:O,"Input in Master Data",0,1))</f>
        <v/>
      </c>
      <c r="I839" s="341" t="str">
        <f t="array" ref="I839">if(U839="","",XLOOKUP(U839,Master[Company],Master[Blow],"Unknown",0,1))</f>
        <v/>
      </c>
      <c r="J839" s="341" t="str">
        <f t="array" ref="J839">if(U839="","",XLOOKUP(U839,Master[Company],Master[Pigging],"Unknown",0,1))</f>
        <v/>
      </c>
      <c r="K839" s="341" t="str">
        <f t="array" ref="K839">if(U839="","",XLOOKUP(U839,Master[Company],Master[Load Method],"Unknown",0,1))</f>
        <v/>
      </c>
      <c r="L839" s="341" t="str">
        <f t="array" ref="L839">if(U839="","",XLOOKUP(U839,Master[Company],Master[Line Distance],"Unknown",0,1))</f>
        <v/>
      </c>
      <c r="M839" s="394"/>
      <c r="N839" s="341"/>
      <c r="O839" s="341"/>
      <c r="P839" s="341" t="str">
        <f t="array" ref="P839">if(U839="","",XLOOKUP(U839,Master[Company],Master[Terms],"NA",0,1))</f>
        <v/>
      </c>
      <c r="Q839" s="341" t="str">
        <f t="shared" si="14"/>
        <v/>
      </c>
      <c r="R839" s="341" t="str">
        <f t="array" ref="R839">if(U839="","",XLOOKUP(U839,Master[Company],Master[Group],"NA",0,1))</f>
        <v/>
      </c>
      <c r="S839" s="341" t="str">
        <f t="array" ref="S839">if(U839="","",XLOOKUP(U839,Master[Company],Master[Loading Location],"NA",0,1))</f>
        <v/>
      </c>
      <c r="T839" s="341" t="str">
        <f t="array" ref="T839">if(U839="","",XLOOKUP(U839,Master[Company],Master[Acronym],"NA",0,1))</f>
        <v/>
      </c>
      <c r="U839" s="341"/>
      <c r="V839" s="342"/>
      <c r="W839" s="342"/>
      <c r="X839" s="341"/>
      <c r="Y839" s="341" t="str">
        <f t="shared" si="11"/>
        <v/>
      </c>
      <c r="Z839" s="341"/>
      <c r="AA839" s="341"/>
      <c r="AB839" s="341"/>
      <c r="AC839" s="401"/>
      <c r="AD839" s="563"/>
      <c r="AE839" s="564"/>
      <c r="AF839" s="564"/>
      <c r="AG839" s="564"/>
      <c r="AH839" s="564"/>
      <c r="AI839" s="564"/>
      <c r="AJ839" s="564"/>
      <c r="AK839" s="565"/>
      <c r="AL839" s="564"/>
      <c r="AM839" s="564"/>
      <c r="AN839" s="564"/>
      <c r="AO839" s="564"/>
      <c r="AP839" s="564"/>
      <c r="AQ839" s="564"/>
      <c r="AR839" s="564"/>
      <c r="AS839" s="564"/>
      <c r="AT839" s="394"/>
      <c r="AU839" s="306"/>
      <c r="AV839" s="306"/>
      <c r="AW839" s="394"/>
      <c r="AX839" s="401"/>
      <c r="AY839" s="341"/>
      <c r="AZ839" s="341"/>
      <c r="BA839" s="341"/>
      <c r="BB839" s="341"/>
      <c r="BC839" s="393"/>
      <c r="BD839" s="341"/>
      <c r="BE839" s="341"/>
      <c r="BF839" s="341"/>
      <c r="BG839" s="402"/>
      <c r="BH839" s="403"/>
      <c r="BI839" s="405"/>
      <c r="BJ839" s="405"/>
      <c r="BK839" s="405"/>
      <c r="BL839" s="405"/>
      <c r="BM839" s="514"/>
    </row>
    <row r="840" ht="18.75" customHeight="1">
      <c r="A840" s="336" t="str">
        <f t="shared" si="12"/>
        <v/>
      </c>
      <c r="B840" s="506"/>
      <c r="C840" s="559"/>
      <c r="D840" s="560" t="str">
        <f t="shared" si="13"/>
        <v/>
      </c>
      <c r="E840" s="401"/>
      <c r="F840" s="394"/>
      <c r="G840" s="341" t="str">
        <f t="array" ref="G840">IF(C840="","",XLOOKUP(C840,'Master Data'!K:K,'Master Data'!N:N,"Input in Master Data",0,1))</f>
        <v/>
      </c>
      <c r="H840" s="341" t="str">
        <f t="array" ref="H840">IF(C840="","",XLOOKUP(C840,'Master Data'!K:K,'Master Data'!O:O,"Input in Master Data",0,1))</f>
        <v/>
      </c>
      <c r="I840" s="341" t="str">
        <f t="array" ref="I840">if(U840="","",XLOOKUP(U840,Master[Company],Master[Blow],"Unknown",0,1))</f>
        <v/>
      </c>
      <c r="J840" s="341" t="str">
        <f t="array" ref="J840">if(U840="","",XLOOKUP(U840,Master[Company],Master[Pigging],"Unknown",0,1))</f>
        <v/>
      </c>
      <c r="K840" s="341" t="str">
        <f t="array" ref="K840">if(U840="","",XLOOKUP(U840,Master[Company],Master[Load Method],"Unknown",0,1))</f>
        <v/>
      </c>
      <c r="L840" s="341" t="str">
        <f t="array" ref="L840">if(U840="","",XLOOKUP(U840,Master[Company],Master[Line Distance],"Unknown",0,1))</f>
        <v/>
      </c>
      <c r="M840" s="394"/>
      <c r="N840" s="341"/>
      <c r="O840" s="341"/>
      <c r="P840" s="341" t="str">
        <f t="array" ref="P840">if(U840="","",XLOOKUP(U840,Master[Company],Master[Terms],"NA",0,1))</f>
        <v/>
      </c>
      <c r="Q840" s="341" t="str">
        <f t="shared" si="14"/>
        <v/>
      </c>
      <c r="R840" s="341" t="str">
        <f t="array" ref="R840">if(U840="","",XLOOKUP(U840,Master[Company],Master[Group],"NA",0,1))</f>
        <v/>
      </c>
      <c r="S840" s="341" t="str">
        <f t="array" ref="S840">if(U840="","",XLOOKUP(U840,Master[Company],Master[Loading Location],"NA",0,1))</f>
        <v/>
      </c>
      <c r="T840" s="341" t="str">
        <f t="array" ref="T840">if(U840="","",XLOOKUP(U840,Master[Company],Master[Acronym],"NA",0,1))</f>
        <v/>
      </c>
      <c r="U840" s="341"/>
      <c r="V840" s="342"/>
      <c r="W840" s="342"/>
      <c r="X840" s="341"/>
      <c r="Y840" s="341" t="str">
        <f t="shared" si="11"/>
        <v/>
      </c>
      <c r="Z840" s="341"/>
      <c r="AA840" s="341"/>
      <c r="AB840" s="341"/>
      <c r="AC840" s="401"/>
      <c r="AD840" s="563"/>
      <c r="AE840" s="564"/>
      <c r="AF840" s="564"/>
      <c r="AG840" s="564"/>
      <c r="AH840" s="564"/>
      <c r="AI840" s="564"/>
      <c r="AJ840" s="564"/>
      <c r="AK840" s="565"/>
      <c r="AL840" s="564"/>
      <c r="AM840" s="564"/>
      <c r="AN840" s="564"/>
      <c r="AO840" s="564"/>
      <c r="AP840" s="564"/>
      <c r="AQ840" s="564"/>
      <c r="AR840" s="564"/>
      <c r="AS840" s="564"/>
      <c r="AT840" s="394"/>
      <c r="AU840" s="306"/>
      <c r="AV840" s="306"/>
      <c r="AW840" s="394"/>
      <c r="AX840" s="401"/>
      <c r="AY840" s="341"/>
      <c r="AZ840" s="341"/>
      <c r="BA840" s="341"/>
      <c r="BB840" s="341"/>
      <c r="BC840" s="393"/>
      <c r="BD840" s="341"/>
      <c r="BE840" s="341"/>
      <c r="BF840" s="341"/>
      <c r="BG840" s="402"/>
      <c r="BH840" s="403"/>
      <c r="BI840" s="405"/>
      <c r="BJ840" s="405"/>
      <c r="BK840" s="405"/>
      <c r="BL840" s="405"/>
      <c r="BM840" s="514"/>
    </row>
    <row r="841" ht="18.75" customHeight="1">
      <c r="A841" s="336" t="str">
        <f t="shared" si="12"/>
        <v/>
      </c>
      <c r="B841" s="506"/>
      <c r="C841" s="559"/>
      <c r="D841" s="560" t="str">
        <f t="shared" si="13"/>
        <v/>
      </c>
      <c r="E841" s="401"/>
      <c r="F841" s="394"/>
      <c r="G841" s="341" t="str">
        <f t="array" ref="G841">IF(C841="","",XLOOKUP(C841,'Master Data'!K:K,'Master Data'!N:N,"Input in Master Data",0,1))</f>
        <v/>
      </c>
      <c r="H841" s="341" t="str">
        <f t="array" ref="H841">IF(C841="","",XLOOKUP(C841,'Master Data'!K:K,'Master Data'!O:O,"Input in Master Data",0,1))</f>
        <v/>
      </c>
      <c r="I841" s="341" t="str">
        <f t="array" ref="I841">if(U841="","",XLOOKUP(U841,Master[Company],Master[Blow],"Unknown",0,1))</f>
        <v/>
      </c>
      <c r="J841" s="341" t="str">
        <f t="array" ref="J841">if(U841="","",XLOOKUP(U841,Master[Company],Master[Pigging],"Unknown",0,1))</f>
        <v/>
      </c>
      <c r="K841" s="341" t="str">
        <f t="array" ref="K841">if(U841="","",XLOOKUP(U841,Master[Company],Master[Load Method],"Unknown",0,1))</f>
        <v/>
      </c>
      <c r="L841" s="341" t="str">
        <f t="array" ref="L841">if(U841="","",XLOOKUP(U841,Master[Company],Master[Line Distance],"Unknown",0,1))</f>
        <v/>
      </c>
      <c r="M841" s="394"/>
      <c r="N841" s="341"/>
      <c r="O841" s="341"/>
      <c r="P841" s="341" t="str">
        <f t="array" ref="P841">if(U841="","",XLOOKUP(U841,Master[Company],Master[Terms],"NA",0,1))</f>
        <v/>
      </c>
      <c r="Q841" s="341" t="str">
        <f t="shared" si="14"/>
        <v/>
      </c>
      <c r="R841" s="341" t="str">
        <f t="array" ref="R841">if(U841="","",XLOOKUP(U841,Master[Company],Master[Group],"NA",0,1))</f>
        <v/>
      </c>
      <c r="S841" s="341" t="str">
        <f t="array" ref="S841">if(U841="","",XLOOKUP(U841,Master[Company],Master[Loading Location],"NA",0,1))</f>
        <v/>
      </c>
      <c r="T841" s="341" t="str">
        <f t="array" ref="T841">if(U841="","",XLOOKUP(U841,Master[Company],Master[Acronym],"NA",0,1))</f>
        <v/>
      </c>
      <c r="U841" s="341"/>
      <c r="V841" s="342"/>
      <c r="W841" s="342"/>
      <c r="X841" s="341"/>
      <c r="Y841" s="341" t="str">
        <f t="shared" si="11"/>
        <v/>
      </c>
      <c r="Z841" s="341"/>
      <c r="AA841" s="341"/>
      <c r="AB841" s="341"/>
      <c r="AC841" s="401"/>
      <c r="AD841" s="563"/>
      <c r="AE841" s="564"/>
      <c r="AF841" s="564"/>
      <c r="AG841" s="564"/>
      <c r="AH841" s="564"/>
      <c r="AI841" s="564"/>
      <c r="AJ841" s="564"/>
      <c r="AK841" s="565"/>
      <c r="AL841" s="564"/>
      <c r="AM841" s="564"/>
      <c r="AN841" s="564"/>
      <c r="AO841" s="564"/>
      <c r="AP841" s="564"/>
      <c r="AQ841" s="564"/>
      <c r="AR841" s="564"/>
      <c r="AS841" s="564"/>
      <c r="AT841" s="394"/>
      <c r="AU841" s="306"/>
      <c r="AV841" s="306"/>
      <c r="AW841" s="394"/>
      <c r="AX841" s="401"/>
      <c r="AY841" s="341"/>
      <c r="AZ841" s="341"/>
      <c r="BA841" s="341"/>
      <c r="BB841" s="341"/>
      <c r="BC841" s="393"/>
      <c r="BD841" s="341"/>
      <c r="BE841" s="341"/>
      <c r="BF841" s="341"/>
      <c r="BG841" s="402"/>
      <c r="BH841" s="403"/>
      <c r="BI841" s="405"/>
      <c r="BJ841" s="405"/>
      <c r="BK841" s="405"/>
      <c r="BL841" s="405"/>
      <c r="BM841" s="514"/>
    </row>
    <row r="842" ht="18.75" customHeight="1">
      <c r="A842" s="336" t="str">
        <f t="shared" si="12"/>
        <v/>
      </c>
      <c r="B842" s="506"/>
      <c r="C842" s="559"/>
      <c r="D842" s="560" t="str">
        <f t="shared" si="13"/>
        <v/>
      </c>
      <c r="E842" s="401"/>
      <c r="F842" s="394"/>
      <c r="G842" s="341" t="str">
        <f t="array" ref="G842">IF(C842="","",XLOOKUP(C842,'Master Data'!K:K,'Master Data'!N:N,"Input in Master Data",0,1))</f>
        <v/>
      </c>
      <c r="H842" s="341" t="str">
        <f t="array" ref="H842">IF(C842="","",XLOOKUP(C842,'Master Data'!K:K,'Master Data'!O:O,"Input in Master Data",0,1))</f>
        <v/>
      </c>
      <c r="I842" s="341" t="str">
        <f t="array" ref="I842">if(U842="","",XLOOKUP(U842,Master[Company],Master[Blow],"Unknown",0,1))</f>
        <v/>
      </c>
      <c r="J842" s="341" t="str">
        <f t="array" ref="J842">if(U842="","",XLOOKUP(U842,Master[Company],Master[Pigging],"Unknown",0,1))</f>
        <v/>
      </c>
      <c r="K842" s="341" t="str">
        <f t="array" ref="K842">if(U842="","",XLOOKUP(U842,Master[Company],Master[Load Method],"Unknown",0,1))</f>
        <v/>
      </c>
      <c r="L842" s="341" t="str">
        <f t="array" ref="L842">if(U842="","",XLOOKUP(U842,Master[Company],Master[Line Distance],"Unknown",0,1))</f>
        <v/>
      </c>
      <c r="M842" s="394"/>
      <c r="N842" s="341"/>
      <c r="O842" s="341"/>
      <c r="P842" s="341" t="str">
        <f t="array" ref="P842">if(U842="","",XLOOKUP(U842,Master[Company],Master[Terms],"NA",0,1))</f>
        <v/>
      </c>
      <c r="Q842" s="341" t="str">
        <f t="shared" si="14"/>
        <v/>
      </c>
      <c r="R842" s="341" t="str">
        <f t="array" ref="R842">if(U842="","",XLOOKUP(U842,Master[Company],Master[Group],"NA",0,1))</f>
        <v/>
      </c>
      <c r="S842" s="341" t="str">
        <f t="array" ref="S842">if(U842="","",XLOOKUP(U842,Master[Company],Master[Loading Location],"NA",0,1))</f>
        <v/>
      </c>
      <c r="T842" s="341" t="str">
        <f t="array" ref="T842">if(U842="","",XLOOKUP(U842,Master[Company],Master[Acronym],"NA",0,1))</f>
        <v/>
      </c>
      <c r="U842" s="341"/>
      <c r="V842" s="342"/>
      <c r="W842" s="342"/>
      <c r="X842" s="341"/>
      <c r="Y842" s="341" t="str">
        <f t="shared" si="11"/>
        <v/>
      </c>
      <c r="Z842" s="341"/>
      <c r="AA842" s="341"/>
      <c r="AB842" s="341"/>
      <c r="AC842" s="401"/>
      <c r="AD842" s="563"/>
      <c r="AE842" s="564"/>
      <c r="AF842" s="564"/>
      <c r="AG842" s="564"/>
      <c r="AH842" s="564"/>
      <c r="AI842" s="564"/>
      <c r="AJ842" s="564"/>
      <c r="AK842" s="565"/>
      <c r="AL842" s="564"/>
      <c r="AM842" s="564"/>
      <c r="AN842" s="564"/>
      <c r="AO842" s="564"/>
      <c r="AP842" s="564"/>
      <c r="AQ842" s="564"/>
      <c r="AR842" s="564"/>
      <c r="AS842" s="564"/>
      <c r="AT842" s="394"/>
      <c r="AU842" s="306"/>
      <c r="AV842" s="306"/>
      <c r="AW842" s="394"/>
      <c r="AX842" s="401"/>
      <c r="AY842" s="341"/>
      <c r="AZ842" s="341"/>
      <c r="BA842" s="341"/>
      <c r="BB842" s="341"/>
      <c r="BC842" s="393"/>
      <c r="BD842" s="341"/>
      <c r="BE842" s="341"/>
      <c r="BF842" s="341"/>
      <c r="BG842" s="402"/>
      <c r="BH842" s="403"/>
      <c r="BI842" s="405"/>
      <c r="BJ842" s="405"/>
      <c r="BK842" s="405"/>
      <c r="BL842" s="405"/>
      <c r="BM842" s="514"/>
    </row>
    <row r="843" ht="18.75" customHeight="1">
      <c r="A843" s="336" t="str">
        <f t="shared" si="12"/>
        <v/>
      </c>
      <c r="B843" s="506"/>
      <c r="C843" s="559"/>
      <c r="D843" s="560" t="str">
        <f t="shared" si="13"/>
        <v/>
      </c>
      <c r="E843" s="401"/>
      <c r="F843" s="394"/>
      <c r="G843" s="341" t="str">
        <f t="array" ref="G843">IF(C843="","",XLOOKUP(C843,'Master Data'!K:K,'Master Data'!N:N,"Input in Master Data",0,1))</f>
        <v/>
      </c>
      <c r="H843" s="341" t="str">
        <f t="array" ref="H843">IF(C843="","",XLOOKUP(C843,'Master Data'!K:K,'Master Data'!O:O,"Input in Master Data",0,1))</f>
        <v/>
      </c>
      <c r="I843" s="341" t="str">
        <f t="array" ref="I843">if(U843="","",XLOOKUP(U843,Master[Company],Master[Blow],"Unknown",0,1))</f>
        <v/>
      </c>
      <c r="J843" s="341" t="str">
        <f t="array" ref="J843">if(U843="","",XLOOKUP(U843,Master[Company],Master[Pigging],"Unknown",0,1))</f>
        <v/>
      </c>
      <c r="K843" s="341" t="str">
        <f t="array" ref="K843">if(U843="","",XLOOKUP(U843,Master[Company],Master[Load Method],"Unknown",0,1))</f>
        <v/>
      </c>
      <c r="L843" s="341" t="str">
        <f t="array" ref="L843">if(U843="","",XLOOKUP(U843,Master[Company],Master[Line Distance],"Unknown",0,1))</f>
        <v/>
      </c>
      <c r="M843" s="394"/>
      <c r="N843" s="341"/>
      <c r="O843" s="341"/>
      <c r="P843" s="341" t="str">
        <f t="array" ref="P843">if(U843="","",XLOOKUP(U843,Master[Company],Master[Terms],"NA",0,1))</f>
        <v/>
      </c>
      <c r="Q843" s="341" t="str">
        <f t="shared" si="14"/>
        <v/>
      </c>
      <c r="R843" s="341" t="str">
        <f t="array" ref="R843">if(U843="","",XLOOKUP(U843,Master[Company],Master[Group],"NA",0,1))</f>
        <v/>
      </c>
      <c r="S843" s="341" t="str">
        <f t="array" ref="S843">if(U843="","",XLOOKUP(U843,Master[Company],Master[Loading Location],"NA",0,1))</f>
        <v/>
      </c>
      <c r="T843" s="341" t="str">
        <f t="array" ref="T843">if(U843="","",XLOOKUP(U843,Master[Company],Master[Acronym],"NA",0,1))</f>
        <v/>
      </c>
      <c r="U843" s="341"/>
      <c r="V843" s="342"/>
      <c r="W843" s="342"/>
      <c r="X843" s="341"/>
      <c r="Y843" s="341" t="str">
        <f t="shared" si="11"/>
        <v/>
      </c>
      <c r="Z843" s="341"/>
      <c r="AA843" s="341"/>
      <c r="AB843" s="341"/>
      <c r="AC843" s="401"/>
      <c r="AD843" s="563"/>
      <c r="AE843" s="564"/>
      <c r="AF843" s="564"/>
      <c r="AG843" s="564"/>
      <c r="AH843" s="564"/>
      <c r="AI843" s="564"/>
      <c r="AJ843" s="564"/>
      <c r="AK843" s="565"/>
      <c r="AL843" s="564"/>
      <c r="AM843" s="564"/>
      <c r="AN843" s="564"/>
      <c r="AO843" s="564"/>
      <c r="AP843" s="564"/>
      <c r="AQ843" s="564"/>
      <c r="AR843" s="564"/>
      <c r="AS843" s="564"/>
      <c r="AT843" s="394"/>
      <c r="AU843" s="306"/>
      <c r="AV843" s="306"/>
      <c r="AW843" s="394"/>
      <c r="AX843" s="401"/>
      <c r="AY843" s="341"/>
      <c r="AZ843" s="341"/>
      <c r="BA843" s="341"/>
      <c r="BB843" s="341"/>
      <c r="BC843" s="393"/>
      <c r="BD843" s="341"/>
      <c r="BE843" s="341"/>
      <c r="BF843" s="341"/>
      <c r="BG843" s="402"/>
      <c r="BH843" s="403"/>
      <c r="BI843" s="405"/>
      <c r="BJ843" s="405"/>
      <c r="BK843" s="405"/>
      <c r="BL843" s="405"/>
      <c r="BM843" s="514"/>
    </row>
    <row r="844" ht="18.75" customHeight="1">
      <c r="A844" s="336" t="str">
        <f t="shared" si="12"/>
        <v/>
      </c>
      <c r="B844" s="506"/>
      <c r="C844" s="559"/>
      <c r="D844" s="560" t="str">
        <f t="shared" si="13"/>
        <v/>
      </c>
      <c r="E844" s="401"/>
      <c r="F844" s="394"/>
      <c r="G844" s="341" t="str">
        <f t="array" ref="G844">IF(C844="","",XLOOKUP(C844,'Master Data'!K:K,'Master Data'!N:N,"Input in Master Data",0,1))</f>
        <v/>
      </c>
      <c r="H844" s="341" t="str">
        <f t="array" ref="H844">IF(C844="","",XLOOKUP(C844,'Master Data'!K:K,'Master Data'!O:O,"Input in Master Data",0,1))</f>
        <v/>
      </c>
      <c r="I844" s="341" t="str">
        <f t="array" ref="I844">if(U844="","",XLOOKUP(U844,Master[Company],Master[Blow],"Unknown",0,1))</f>
        <v/>
      </c>
      <c r="J844" s="341" t="str">
        <f t="array" ref="J844">if(U844="","",XLOOKUP(U844,Master[Company],Master[Pigging],"Unknown",0,1))</f>
        <v/>
      </c>
      <c r="K844" s="341" t="str">
        <f t="array" ref="K844">if(U844="","",XLOOKUP(U844,Master[Company],Master[Load Method],"Unknown",0,1))</f>
        <v/>
      </c>
      <c r="L844" s="341" t="str">
        <f t="array" ref="L844">if(U844="","",XLOOKUP(U844,Master[Company],Master[Line Distance],"Unknown",0,1))</f>
        <v/>
      </c>
      <c r="M844" s="394"/>
      <c r="N844" s="341"/>
      <c r="O844" s="341"/>
      <c r="P844" s="341" t="str">
        <f t="array" ref="P844">if(U844="","",XLOOKUP(U844,Master[Company],Master[Terms],"NA",0,1))</f>
        <v/>
      </c>
      <c r="Q844" s="341" t="str">
        <f t="shared" si="14"/>
        <v/>
      </c>
      <c r="R844" s="341" t="str">
        <f t="array" ref="R844">if(U844="","",XLOOKUP(U844,Master[Company],Master[Group],"NA",0,1))</f>
        <v/>
      </c>
      <c r="S844" s="341" t="str">
        <f t="array" ref="S844">if(U844="","",XLOOKUP(U844,Master[Company],Master[Loading Location],"NA",0,1))</f>
        <v/>
      </c>
      <c r="T844" s="341" t="str">
        <f t="array" ref="T844">if(U844="","",XLOOKUP(U844,Master[Company],Master[Acronym],"NA",0,1))</f>
        <v/>
      </c>
      <c r="U844" s="341"/>
      <c r="V844" s="342"/>
      <c r="W844" s="342"/>
      <c r="X844" s="341"/>
      <c r="Y844" s="341" t="str">
        <f t="shared" si="11"/>
        <v/>
      </c>
      <c r="Z844" s="341"/>
      <c r="AA844" s="341"/>
      <c r="AB844" s="341"/>
      <c r="AC844" s="401"/>
      <c r="AD844" s="563"/>
      <c r="AE844" s="564"/>
      <c r="AF844" s="564"/>
      <c r="AG844" s="564"/>
      <c r="AH844" s="564"/>
      <c r="AI844" s="564"/>
      <c r="AJ844" s="564"/>
      <c r="AK844" s="565"/>
      <c r="AL844" s="564"/>
      <c r="AM844" s="564"/>
      <c r="AN844" s="564"/>
      <c r="AO844" s="564"/>
      <c r="AP844" s="564"/>
      <c r="AQ844" s="564"/>
      <c r="AR844" s="564"/>
      <c r="AS844" s="564"/>
      <c r="AT844" s="394"/>
      <c r="AU844" s="306"/>
      <c r="AV844" s="306"/>
      <c r="AW844" s="394"/>
      <c r="AX844" s="401"/>
      <c r="AY844" s="341"/>
      <c r="AZ844" s="341"/>
      <c r="BA844" s="341"/>
      <c r="BB844" s="341"/>
      <c r="BC844" s="393"/>
      <c r="BD844" s="341"/>
      <c r="BE844" s="341"/>
      <c r="BF844" s="341"/>
      <c r="BG844" s="402"/>
      <c r="BH844" s="403"/>
      <c r="BI844" s="405"/>
      <c r="BJ844" s="405"/>
      <c r="BK844" s="405"/>
      <c r="BL844" s="405"/>
      <c r="BM844" s="514"/>
    </row>
    <row r="845" ht="18.75" customHeight="1">
      <c r="A845" s="336" t="str">
        <f t="shared" si="12"/>
        <v/>
      </c>
      <c r="B845" s="506"/>
      <c r="C845" s="559"/>
      <c r="D845" s="560" t="str">
        <f t="shared" si="13"/>
        <v/>
      </c>
      <c r="E845" s="401"/>
      <c r="F845" s="394"/>
      <c r="G845" s="341" t="str">
        <f t="array" ref="G845">IF(C845="","",XLOOKUP(C845,'Master Data'!K:K,'Master Data'!N:N,"Input in Master Data",0,1))</f>
        <v/>
      </c>
      <c r="H845" s="341" t="str">
        <f t="array" ref="H845">IF(C845="","",XLOOKUP(C845,'Master Data'!K:K,'Master Data'!O:O,"Input in Master Data",0,1))</f>
        <v/>
      </c>
      <c r="I845" s="341" t="str">
        <f t="array" ref="I845">if(U845="","",XLOOKUP(U845,Master[Company],Master[Blow],"Unknown",0,1))</f>
        <v/>
      </c>
      <c r="J845" s="341" t="str">
        <f t="array" ref="J845">if(U845="","",XLOOKUP(U845,Master[Company],Master[Pigging],"Unknown",0,1))</f>
        <v/>
      </c>
      <c r="K845" s="341" t="str">
        <f t="array" ref="K845">if(U845="","",XLOOKUP(U845,Master[Company],Master[Load Method],"Unknown",0,1))</f>
        <v/>
      </c>
      <c r="L845" s="341" t="str">
        <f t="array" ref="L845">if(U845="","",XLOOKUP(U845,Master[Company],Master[Line Distance],"Unknown",0,1))</f>
        <v/>
      </c>
      <c r="M845" s="394"/>
      <c r="N845" s="341"/>
      <c r="O845" s="341"/>
      <c r="P845" s="341" t="str">
        <f t="array" ref="P845">if(U845="","",XLOOKUP(U845,Master[Company],Master[Terms],"NA",0,1))</f>
        <v/>
      </c>
      <c r="Q845" s="341" t="str">
        <f t="shared" si="14"/>
        <v/>
      </c>
      <c r="R845" s="341" t="str">
        <f t="array" ref="R845">if(U845="","",XLOOKUP(U845,Master[Company],Master[Group],"NA",0,1))</f>
        <v/>
      </c>
      <c r="S845" s="341" t="str">
        <f t="array" ref="S845">if(U845="","",XLOOKUP(U845,Master[Company],Master[Loading Location],"NA",0,1))</f>
        <v/>
      </c>
      <c r="T845" s="341" t="str">
        <f t="array" ref="T845">if(U845="","",XLOOKUP(U845,Master[Company],Master[Acronym],"NA",0,1))</f>
        <v/>
      </c>
      <c r="U845" s="341"/>
      <c r="V845" s="342"/>
      <c r="W845" s="342"/>
      <c r="X845" s="341"/>
      <c r="Y845" s="341" t="str">
        <f t="shared" si="11"/>
        <v/>
      </c>
      <c r="Z845" s="341"/>
      <c r="AA845" s="341"/>
      <c r="AB845" s="341"/>
      <c r="AC845" s="401"/>
      <c r="AD845" s="563"/>
      <c r="AE845" s="564"/>
      <c r="AF845" s="564"/>
      <c r="AG845" s="564"/>
      <c r="AH845" s="564"/>
      <c r="AI845" s="564"/>
      <c r="AJ845" s="564"/>
      <c r="AK845" s="565"/>
      <c r="AL845" s="564"/>
      <c r="AM845" s="564"/>
      <c r="AN845" s="564"/>
      <c r="AO845" s="564"/>
      <c r="AP845" s="564"/>
      <c r="AQ845" s="564"/>
      <c r="AR845" s="564"/>
      <c r="AS845" s="564"/>
      <c r="AT845" s="394"/>
      <c r="AU845" s="306"/>
      <c r="AV845" s="306"/>
      <c r="AW845" s="394"/>
      <c r="AX845" s="401"/>
      <c r="AY845" s="341"/>
      <c r="AZ845" s="341"/>
      <c r="BA845" s="341"/>
      <c r="BB845" s="341"/>
      <c r="BC845" s="393"/>
      <c r="BD845" s="341"/>
      <c r="BE845" s="341"/>
      <c r="BF845" s="341"/>
      <c r="BG845" s="402"/>
      <c r="BH845" s="403"/>
      <c r="BI845" s="405"/>
      <c r="BJ845" s="405"/>
      <c r="BK845" s="405"/>
      <c r="BL845" s="405"/>
      <c r="BM845" s="514"/>
    </row>
    <row r="846" ht="18.75" customHeight="1">
      <c r="A846" s="336" t="str">
        <f t="shared" si="12"/>
        <v/>
      </c>
      <c r="B846" s="506"/>
      <c r="C846" s="559"/>
      <c r="D846" s="560" t="str">
        <f t="shared" si="13"/>
        <v/>
      </c>
      <c r="E846" s="401"/>
      <c r="F846" s="394"/>
      <c r="G846" s="341" t="str">
        <f t="array" ref="G846">IF(C846="","",XLOOKUP(C846,'Master Data'!K:K,'Master Data'!N:N,"Input in Master Data",0,1))</f>
        <v/>
      </c>
      <c r="H846" s="341" t="str">
        <f t="array" ref="H846">IF(C846="","",XLOOKUP(C846,'Master Data'!K:K,'Master Data'!O:O,"Input in Master Data",0,1))</f>
        <v/>
      </c>
      <c r="I846" s="341" t="str">
        <f t="array" ref="I846">if(U846="","",XLOOKUP(U846,Master[Company],Master[Blow],"Unknown",0,1))</f>
        <v/>
      </c>
      <c r="J846" s="341" t="str">
        <f t="array" ref="J846">if(U846="","",XLOOKUP(U846,Master[Company],Master[Pigging],"Unknown",0,1))</f>
        <v/>
      </c>
      <c r="K846" s="341" t="str">
        <f t="array" ref="K846">if(U846="","",XLOOKUP(U846,Master[Company],Master[Load Method],"Unknown",0,1))</f>
        <v/>
      </c>
      <c r="L846" s="341" t="str">
        <f t="array" ref="L846">if(U846="","",XLOOKUP(U846,Master[Company],Master[Line Distance],"Unknown",0,1))</f>
        <v/>
      </c>
      <c r="M846" s="394"/>
      <c r="N846" s="341"/>
      <c r="O846" s="341"/>
      <c r="P846" s="341" t="str">
        <f t="array" ref="P846">if(U846="","",XLOOKUP(U846,Master[Company],Master[Terms],"NA",0,1))</f>
        <v/>
      </c>
      <c r="Q846" s="341" t="str">
        <f t="shared" si="14"/>
        <v/>
      </c>
      <c r="R846" s="341" t="str">
        <f t="array" ref="R846">if(U846="","",XLOOKUP(U846,Master[Company],Master[Group],"NA",0,1))</f>
        <v/>
      </c>
      <c r="S846" s="341" t="str">
        <f t="array" ref="S846">if(U846="","",XLOOKUP(U846,Master[Company],Master[Loading Location],"NA",0,1))</f>
        <v/>
      </c>
      <c r="T846" s="341" t="str">
        <f t="array" ref="T846">if(U846="","",XLOOKUP(U846,Master[Company],Master[Acronym],"NA",0,1))</f>
        <v/>
      </c>
      <c r="U846" s="341"/>
      <c r="V846" s="342"/>
      <c r="W846" s="342"/>
      <c r="X846" s="341"/>
      <c r="Y846" s="341" t="str">
        <f t="shared" si="11"/>
        <v/>
      </c>
      <c r="Z846" s="341"/>
      <c r="AA846" s="341"/>
      <c r="AB846" s="341"/>
      <c r="AC846" s="401"/>
      <c r="AD846" s="563"/>
      <c r="AE846" s="564"/>
      <c r="AF846" s="564"/>
      <c r="AG846" s="564"/>
      <c r="AH846" s="564"/>
      <c r="AI846" s="564"/>
      <c r="AJ846" s="564"/>
      <c r="AK846" s="565"/>
      <c r="AL846" s="564"/>
      <c r="AM846" s="564"/>
      <c r="AN846" s="564"/>
      <c r="AO846" s="564"/>
      <c r="AP846" s="564"/>
      <c r="AQ846" s="564"/>
      <c r="AR846" s="564"/>
      <c r="AS846" s="564"/>
      <c r="AT846" s="394"/>
      <c r="AU846" s="306"/>
      <c r="AV846" s="306"/>
      <c r="AW846" s="394"/>
      <c r="AX846" s="401"/>
      <c r="AY846" s="341"/>
      <c r="AZ846" s="341"/>
      <c r="BA846" s="341"/>
      <c r="BB846" s="341"/>
      <c r="BC846" s="393"/>
      <c r="BD846" s="341"/>
      <c r="BE846" s="341"/>
      <c r="BF846" s="341"/>
      <c r="BG846" s="402"/>
      <c r="BH846" s="403"/>
      <c r="BI846" s="405"/>
      <c r="BJ846" s="405"/>
      <c r="BK846" s="405"/>
      <c r="BL846" s="405"/>
      <c r="BM846" s="514"/>
    </row>
    <row r="847" ht="18.75" customHeight="1">
      <c r="A847" s="336" t="str">
        <f t="shared" si="12"/>
        <v/>
      </c>
      <c r="B847" s="506"/>
      <c r="C847" s="559"/>
      <c r="D847" s="560" t="str">
        <f t="shared" si="13"/>
        <v/>
      </c>
      <c r="E847" s="401"/>
      <c r="F847" s="394"/>
      <c r="G847" s="341" t="str">
        <f t="array" ref="G847">IF(C847="","",XLOOKUP(C847,'Master Data'!K:K,'Master Data'!N:N,"Input in Master Data",0,1))</f>
        <v/>
      </c>
      <c r="H847" s="341" t="str">
        <f t="array" ref="H847">IF(C847="","",XLOOKUP(C847,'Master Data'!K:K,'Master Data'!O:O,"Input in Master Data",0,1))</f>
        <v/>
      </c>
      <c r="I847" s="341" t="str">
        <f t="array" ref="I847">if(U847="","",XLOOKUP(U847,Master[Company],Master[Blow],"Unknown",0,1))</f>
        <v/>
      </c>
      <c r="J847" s="341" t="str">
        <f t="array" ref="J847">if(U847="","",XLOOKUP(U847,Master[Company],Master[Pigging],"Unknown",0,1))</f>
        <v/>
      </c>
      <c r="K847" s="341" t="str">
        <f t="array" ref="K847">if(U847="","",XLOOKUP(U847,Master[Company],Master[Load Method],"Unknown",0,1))</f>
        <v/>
      </c>
      <c r="L847" s="341" t="str">
        <f t="array" ref="L847">if(U847="","",XLOOKUP(U847,Master[Company],Master[Line Distance],"Unknown",0,1))</f>
        <v/>
      </c>
      <c r="M847" s="394"/>
      <c r="N847" s="341"/>
      <c r="O847" s="341"/>
      <c r="P847" s="341" t="str">
        <f t="array" ref="P847">if(U847="","",XLOOKUP(U847,Master[Company],Master[Terms],"NA",0,1))</f>
        <v/>
      </c>
      <c r="Q847" s="341" t="str">
        <f t="shared" si="14"/>
        <v/>
      </c>
      <c r="R847" s="341" t="str">
        <f t="array" ref="R847">if(U847="","",XLOOKUP(U847,Master[Company],Master[Group],"NA",0,1))</f>
        <v/>
      </c>
      <c r="S847" s="341" t="str">
        <f t="array" ref="S847">if(U847="","",XLOOKUP(U847,Master[Company],Master[Loading Location],"NA",0,1))</f>
        <v/>
      </c>
      <c r="T847" s="341" t="str">
        <f t="array" ref="T847">if(U847="","",XLOOKUP(U847,Master[Company],Master[Acronym],"NA",0,1))</f>
        <v/>
      </c>
      <c r="U847" s="341"/>
      <c r="V847" s="342"/>
      <c r="W847" s="342"/>
      <c r="X847" s="341"/>
      <c r="Y847" s="341" t="str">
        <f t="shared" si="11"/>
        <v/>
      </c>
      <c r="Z847" s="341"/>
      <c r="AA847" s="341"/>
      <c r="AB847" s="341"/>
      <c r="AC847" s="401"/>
      <c r="AD847" s="563"/>
      <c r="AE847" s="564"/>
      <c r="AF847" s="564"/>
      <c r="AG847" s="564"/>
      <c r="AH847" s="564"/>
      <c r="AI847" s="564"/>
      <c r="AJ847" s="564"/>
      <c r="AK847" s="565"/>
      <c r="AL847" s="564"/>
      <c r="AM847" s="564"/>
      <c r="AN847" s="564"/>
      <c r="AO847" s="564"/>
      <c r="AP847" s="564"/>
      <c r="AQ847" s="564"/>
      <c r="AR847" s="564"/>
      <c r="AS847" s="564"/>
      <c r="AT847" s="394"/>
      <c r="AU847" s="306"/>
      <c r="AV847" s="306"/>
      <c r="AW847" s="394"/>
      <c r="AX847" s="401"/>
      <c r="AY847" s="341"/>
      <c r="AZ847" s="341"/>
      <c r="BA847" s="341"/>
      <c r="BB847" s="341"/>
      <c r="BC847" s="393"/>
      <c r="BD847" s="341"/>
      <c r="BE847" s="341"/>
      <c r="BF847" s="341"/>
      <c r="BG847" s="402"/>
      <c r="BH847" s="403"/>
      <c r="BI847" s="405"/>
      <c r="BJ847" s="405"/>
      <c r="BK847" s="405"/>
      <c r="BL847" s="405"/>
      <c r="BM847" s="514"/>
    </row>
    <row r="848" ht="18.75" customHeight="1">
      <c r="A848" s="336" t="str">
        <f t="shared" si="12"/>
        <v/>
      </c>
      <c r="B848" s="506"/>
      <c r="C848" s="559"/>
      <c r="D848" s="560" t="str">
        <f t="shared" si="13"/>
        <v/>
      </c>
      <c r="E848" s="401"/>
      <c r="F848" s="394"/>
      <c r="G848" s="341" t="str">
        <f t="array" ref="G848">IF(C848="","",XLOOKUP(C848,'Master Data'!K:K,'Master Data'!N:N,"Input in Master Data",0,1))</f>
        <v/>
      </c>
      <c r="H848" s="341" t="str">
        <f t="array" ref="H848">IF(C848="","",XLOOKUP(C848,'Master Data'!K:K,'Master Data'!O:O,"Input in Master Data",0,1))</f>
        <v/>
      </c>
      <c r="I848" s="341" t="str">
        <f t="array" ref="I848">if(U848="","",XLOOKUP(U848,Master[Company],Master[Blow],"Unknown",0,1))</f>
        <v/>
      </c>
      <c r="J848" s="341" t="str">
        <f t="array" ref="J848">if(U848="","",XLOOKUP(U848,Master[Company],Master[Pigging],"Unknown",0,1))</f>
        <v/>
      </c>
      <c r="K848" s="341" t="str">
        <f t="array" ref="K848">if(U848="","",XLOOKUP(U848,Master[Company],Master[Load Method],"Unknown",0,1))</f>
        <v/>
      </c>
      <c r="L848" s="341" t="str">
        <f t="array" ref="L848">if(U848="","",XLOOKUP(U848,Master[Company],Master[Line Distance],"Unknown",0,1))</f>
        <v/>
      </c>
      <c r="M848" s="394"/>
      <c r="N848" s="341"/>
      <c r="O848" s="341"/>
      <c r="P848" s="341" t="str">
        <f t="array" ref="P848">if(U848="","",XLOOKUP(U848,Master[Company],Master[Terms],"NA",0,1))</f>
        <v/>
      </c>
      <c r="Q848" s="341" t="str">
        <f t="shared" si="14"/>
        <v/>
      </c>
      <c r="R848" s="341" t="str">
        <f t="array" ref="R848">if(U848="","",XLOOKUP(U848,Master[Company],Master[Group],"NA",0,1))</f>
        <v/>
      </c>
      <c r="S848" s="341" t="str">
        <f t="array" ref="S848">if(U848="","",XLOOKUP(U848,Master[Company],Master[Loading Location],"NA",0,1))</f>
        <v/>
      </c>
      <c r="T848" s="341" t="str">
        <f t="array" ref="T848">if(U848="","",XLOOKUP(U848,Master[Company],Master[Acronym],"NA",0,1))</f>
        <v/>
      </c>
      <c r="U848" s="341"/>
      <c r="V848" s="342"/>
      <c r="W848" s="342"/>
      <c r="X848" s="341"/>
      <c r="Y848" s="341" t="str">
        <f t="shared" si="11"/>
        <v/>
      </c>
      <c r="Z848" s="341"/>
      <c r="AA848" s="341"/>
      <c r="AB848" s="341"/>
      <c r="AC848" s="401"/>
      <c r="AD848" s="563"/>
      <c r="AE848" s="564"/>
      <c r="AF848" s="564"/>
      <c r="AG848" s="564"/>
      <c r="AH848" s="564"/>
      <c r="AI848" s="564"/>
      <c r="AJ848" s="564"/>
      <c r="AK848" s="565"/>
      <c r="AL848" s="564"/>
      <c r="AM848" s="564"/>
      <c r="AN848" s="564"/>
      <c r="AO848" s="564"/>
      <c r="AP848" s="564"/>
      <c r="AQ848" s="564"/>
      <c r="AR848" s="564"/>
      <c r="AS848" s="564"/>
      <c r="AT848" s="394"/>
      <c r="AU848" s="306"/>
      <c r="AV848" s="306"/>
      <c r="AW848" s="394"/>
      <c r="AX848" s="401"/>
      <c r="AY848" s="341"/>
      <c r="AZ848" s="341"/>
      <c r="BA848" s="341"/>
      <c r="BB848" s="341"/>
      <c r="BC848" s="393"/>
      <c r="BD848" s="341"/>
      <c r="BE848" s="341"/>
      <c r="BF848" s="341"/>
      <c r="BG848" s="402"/>
      <c r="BH848" s="403"/>
      <c r="BI848" s="405"/>
      <c r="BJ848" s="405"/>
      <c r="BK848" s="405"/>
      <c r="BL848" s="405"/>
      <c r="BM848" s="514"/>
    </row>
    <row r="849" ht="18.75" customHeight="1">
      <c r="A849" s="336" t="str">
        <f t="shared" si="12"/>
        <v/>
      </c>
      <c r="B849" s="506"/>
      <c r="C849" s="559"/>
      <c r="D849" s="560" t="str">
        <f t="shared" si="13"/>
        <v/>
      </c>
      <c r="E849" s="401"/>
      <c r="F849" s="394"/>
      <c r="G849" s="341" t="str">
        <f t="array" ref="G849">IF(C849="","",XLOOKUP(C849,'Master Data'!K:K,'Master Data'!N:N,"Input in Master Data",0,1))</f>
        <v/>
      </c>
      <c r="H849" s="341" t="str">
        <f t="array" ref="H849">IF(C849="","",XLOOKUP(C849,'Master Data'!K:K,'Master Data'!O:O,"Input in Master Data",0,1))</f>
        <v/>
      </c>
      <c r="I849" s="341" t="str">
        <f t="array" ref="I849">if(U849="","",XLOOKUP(U849,Master[Company],Master[Blow],"Unknown",0,1))</f>
        <v/>
      </c>
      <c r="J849" s="341" t="str">
        <f t="array" ref="J849">if(U849="","",XLOOKUP(U849,Master[Company],Master[Pigging],"Unknown",0,1))</f>
        <v/>
      </c>
      <c r="K849" s="341" t="str">
        <f t="array" ref="K849">if(U849="","",XLOOKUP(U849,Master[Company],Master[Load Method],"Unknown",0,1))</f>
        <v/>
      </c>
      <c r="L849" s="341" t="str">
        <f t="array" ref="L849">if(U849="","",XLOOKUP(U849,Master[Company],Master[Line Distance],"Unknown",0,1))</f>
        <v/>
      </c>
      <c r="M849" s="394"/>
      <c r="N849" s="341"/>
      <c r="O849" s="341"/>
      <c r="P849" s="341" t="str">
        <f t="array" ref="P849">if(U849="","",XLOOKUP(U849,Master[Company],Master[Terms],"NA",0,1))</f>
        <v/>
      </c>
      <c r="Q849" s="341" t="str">
        <f t="shared" si="14"/>
        <v/>
      </c>
      <c r="R849" s="341" t="str">
        <f t="array" ref="R849">if(U849="","",XLOOKUP(U849,Master[Company],Master[Group],"NA",0,1))</f>
        <v/>
      </c>
      <c r="S849" s="341" t="str">
        <f t="array" ref="S849">if(U849="","",XLOOKUP(U849,Master[Company],Master[Loading Location],"NA",0,1))</f>
        <v/>
      </c>
      <c r="T849" s="341" t="str">
        <f t="array" ref="T849">if(U849="","",XLOOKUP(U849,Master[Company],Master[Acronym],"NA",0,1))</f>
        <v/>
      </c>
      <c r="U849" s="341"/>
      <c r="V849" s="342"/>
      <c r="W849" s="342"/>
      <c r="X849" s="341"/>
      <c r="Y849" s="341" t="str">
        <f t="shared" si="11"/>
        <v/>
      </c>
      <c r="Z849" s="341"/>
      <c r="AA849" s="341"/>
      <c r="AB849" s="341"/>
      <c r="AC849" s="401"/>
      <c r="AD849" s="563"/>
      <c r="AE849" s="564"/>
      <c r="AF849" s="564"/>
      <c r="AG849" s="564"/>
      <c r="AH849" s="564"/>
      <c r="AI849" s="564"/>
      <c r="AJ849" s="564"/>
      <c r="AK849" s="565"/>
      <c r="AL849" s="564"/>
      <c r="AM849" s="564"/>
      <c r="AN849" s="564"/>
      <c r="AO849" s="564"/>
      <c r="AP849" s="564"/>
      <c r="AQ849" s="564"/>
      <c r="AR849" s="564"/>
      <c r="AS849" s="564"/>
      <c r="AT849" s="394"/>
      <c r="AU849" s="306"/>
      <c r="AV849" s="306"/>
      <c r="AW849" s="394"/>
      <c r="AX849" s="401"/>
      <c r="AY849" s="341"/>
      <c r="AZ849" s="341"/>
      <c r="BA849" s="341"/>
      <c r="BB849" s="341"/>
      <c r="BC849" s="393"/>
      <c r="BD849" s="341"/>
      <c r="BE849" s="341"/>
      <c r="BF849" s="341"/>
      <c r="BG849" s="402"/>
      <c r="BH849" s="403"/>
      <c r="BI849" s="405"/>
      <c r="BJ849" s="405"/>
      <c r="BK849" s="405"/>
      <c r="BL849" s="405"/>
      <c r="BM849" s="514"/>
    </row>
    <row r="850" ht="18.75" customHeight="1">
      <c r="A850" s="336" t="str">
        <f t="shared" si="12"/>
        <v/>
      </c>
      <c r="B850" s="506"/>
      <c r="C850" s="559"/>
      <c r="D850" s="560" t="str">
        <f t="shared" si="13"/>
        <v/>
      </c>
      <c r="E850" s="401"/>
      <c r="F850" s="394"/>
      <c r="G850" s="341" t="str">
        <f t="array" ref="G850">IF(C850="","",XLOOKUP(C850,'Master Data'!K:K,'Master Data'!N:N,"Input in Master Data",0,1))</f>
        <v/>
      </c>
      <c r="H850" s="341" t="str">
        <f t="array" ref="H850">IF(C850="","",XLOOKUP(C850,'Master Data'!K:K,'Master Data'!O:O,"Input in Master Data",0,1))</f>
        <v/>
      </c>
      <c r="I850" s="341" t="str">
        <f t="array" ref="I850">if(U850="","",XLOOKUP(U850,Master[Company],Master[Blow],"Unknown",0,1))</f>
        <v/>
      </c>
      <c r="J850" s="341" t="str">
        <f t="array" ref="J850">if(U850="","",XLOOKUP(U850,Master[Company],Master[Pigging],"Unknown",0,1))</f>
        <v/>
      </c>
      <c r="K850" s="341" t="str">
        <f t="array" ref="K850">if(U850="","",XLOOKUP(U850,Master[Company],Master[Load Method],"Unknown",0,1))</f>
        <v/>
      </c>
      <c r="L850" s="341" t="str">
        <f t="array" ref="L850">if(U850="","",XLOOKUP(U850,Master[Company],Master[Line Distance],"Unknown",0,1))</f>
        <v/>
      </c>
      <c r="M850" s="394"/>
      <c r="N850" s="341"/>
      <c r="O850" s="341"/>
      <c r="P850" s="341" t="str">
        <f t="array" ref="P850">if(U850="","",XLOOKUP(U850,Master[Company],Master[Terms],"NA",0,1))</f>
        <v/>
      </c>
      <c r="Q850" s="341" t="str">
        <f t="shared" si="14"/>
        <v/>
      </c>
      <c r="R850" s="341" t="str">
        <f t="array" ref="R850">if(U850="","",XLOOKUP(U850,Master[Company],Master[Group],"NA",0,1))</f>
        <v/>
      </c>
      <c r="S850" s="341" t="str">
        <f t="array" ref="S850">if(U850="","",XLOOKUP(U850,Master[Company],Master[Loading Location],"NA",0,1))</f>
        <v/>
      </c>
      <c r="T850" s="341" t="str">
        <f t="array" ref="T850">if(U850="","",XLOOKUP(U850,Master[Company],Master[Acronym],"NA",0,1))</f>
        <v/>
      </c>
      <c r="U850" s="341"/>
      <c r="V850" s="342"/>
      <c r="W850" s="342"/>
      <c r="X850" s="341"/>
      <c r="Y850" s="341" t="str">
        <f t="shared" si="11"/>
        <v/>
      </c>
      <c r="Z850" s="341"/>
      <c r="AA850" s="341"/>
      <c r="AB850" s="341"/>
      <c r="AC850" s="401"/>
      <c r="AD850" s="563"/>
      <c r="AE850" s="564"/>
      <c r="AF850" s="564"/>
      <c r="AG850" s="564"/>
      <c r="AH850" s="564"/>
      <c r="AI850" s="564"/>
      <c r="AJ850" s="564"/>
      <c r="AK850" s="565"/>
      <c r="AL850" s="564"/>
      <c r="AM850" s="564"/>
      <c r="AN850" s="564"/>
      <c r="AO850" s="564"/>
      <c r="AP850" s="564"/>
      <c r="AQ850" s="564"/>
      <c r="AR850" s="564"/>
      <c r="AS850" s="564"/>
      <c r="AT850" s="394"/>
      <c r="AU850" s="306"/>
      <c r="AV850" s="306"/>
      <c r="AW850" s="394"/>
      <c r="AX850" s="401"/>
      <c r="AY850" s="341"/>
      <c r="AZ850" s="341"/>
      <c r="BA850" s="341"/>
      <c r="BB850" s="341"/>
      <c r="BC850" s="393"/>
      <c r="BD850" s="341"/>
      <c r="BE850" s="341"/>
      <c r="BF850" s="341"/>
      <c r="BG850" s="402"/>
      <c r="BH850" s="403"/>
      <c r="BI850" s="405"/>
      <c r="BJ850" s="405"/>
      <c r="BK850" s="405"/>
      <c r="BL850" s="405"/>
      <c r="BM850" s="514"/>
    </row>
    <row r="851" ht="18.75" customHeight="1">
      <c r="A851" s="336" t="str">
        <f t="shared" si="12"/>
        <v/>
      </c>
      <c r="B851" s="506"/>
      <c r="C851" s="559"/>
      <c r="D851" s="560" t="str">
        <f t="shared" si="13"/>
        <v/>
      </c>
      <c r="E851" s="401"/>
      <c r="F851" s="394"/>
      <c r="G851" s="341" t="str">
        <f t="array" ref="G851">IF(C851="","",XLOOKUP(C851,'Master Data'!K:K,'Master Data'!N:N,"Input in Master Data",0,1))</f>
        <v/>
      </c>
      <c r="H851" s="341" t="str">
        <f t="array" ref="H851">IF(C851="","",XLOOKUP(C851,'Master Data'!K:K,'Master Data'!O:O,"Input in Master Data",0,1))</f>
        <v/>
      </c>
      <c r="I851" s="341" t="str">
        <f t="array" ref="I851">if(U851="","",XLOOKUP(U851,Master[Company],Master[Blow],"Unknown",0,1))</f>
        <v/>
      </c>
      <c r="J851" s="341" t="str">
        <f t="array" ref="J851">if(U851="","",XLOOKUP(U851,Master[Company],Master[Pigging],"Unknown",0,1))</f>
        <v/>
      </c>
      <c r="K851" s="341" t="str">
        <f t="array" ref="K851">if(U851="","",XLOOKUP(U851,Master[Company],Master[Load Method],"Unknown",0,1))</f>
        <v/>
      </c>
      <c r="L851" s="341" t="str">
        <f t="array" ref="L851">if(U851="","",XLOOKUP(U851,Master[Company],Master[Line Distance],"Unknown",0,1))</f>
        <v/>
      </c>
      <c r="M851" s="394"/>
      <c r="N851" s="341"/>
      <c r="O851" s="341"/>
      <c r="P851" s="341" t="str">
        <f t="array" ref="P851">if(U851="","",XLOOKUP(U851,Master[Company],Master[Terms],"NA",0,1))</f>
        <v/>
      </c>
      <c r="Q851" s="341" t="str">
        <f t="shared" si="14"/>
        <v/>
      </c>
      <c r="R851" s="341" t="str">
        <f t="array" ref="R851">if(U851="","",XLOOKUP(U851,Master[Company],Master[Group],"NA",0,1))</f>
        <v/>
      </c>
      <c r="S851" s="341" t="str">
        <f t="array" ref="S851">if(U851="","",XLOOKUP(U851,Master[Company],Master[Loading Location],"NA",0,1))</f>
        <v/>
      </c>
      <c r="T851" s="341" t="str">
        <f t="array" ref="T851">if(U851="","",XLOOKUP(U851,Master[Company],Master[Acronym],"NA",0,1))</f>
        <v/>
      </c>
      <c r="U851" s="341"/>
      <c r="V851" s="342"/>
      <c r="W851" s="342"/>
      <c r="X851" s="341"/>
      <c r="Y851" s="341" t="str">
        <f t="shared" si="11"/>
        <v/>
      </c>
      <c r="Z851" s="341"/>
      <c r="AA851" s="341"/>
      <c r="AB851" s="341"/>
      <c r="AC851" s="401"/>
      <c r="AD851" s="563"/>
      <c r="AE851" s="564"/>
      <c r="AF851" s="564"/>
      <c r="AG851" s="564"/>
      <c r="AH851" s="564"/>
      <c r="AI851" s="564"/>
      <c r="AJ851" s="564"/>
      <c r="AK851" s="565"/>
      <c r="AL851" s="564"/>
      <c r="AM851" s="564"/>
      <c r="AN851" s="564"/>
      <c r="AO851" s="564"/>
      <c r="AP851" s="564"/>
      <c r="AQ851" s="564"/>
      <c r="AR851" s="564"/>
      <c r="AS851" s="564"/>
      <c r="AT851" s="394"/>
      <c r="AU851" s="306"/>
      <c r="AV851" s="306"/>
      <c r="AW851" s="394"/>
      <c r="AX851" s="401"/>
      <c r="AY851" s="341"/>
      <c r="AZ851" s="341"/>
      <c r="BA851" s="341"/>
      <c r="BB851" s="341"/>
      <c r="BC851" s="393"/>
      <c r="BD851" s="341"/>
      <c r="BE851" s="341"/>
      <c r="BF851" s="341"/>
      <c r="BG851" s="402"/>
      <c r="BH851" s="403"/>
      <c r="BI851" s="405"/>
      <c r="BJ851" s="405"/>
      <c r="BK851" s="405"/>
      <c r="BL851" s="405"/>
      <c r="BM851" s="514"/>
    </row>
    <row r="852" ht="18.75" customHeight="1">
      <c r="A852" s="336" t="str">
        <f t="shared" si="12"/>
        <v/>
      </c>
      <c r="B852" s="506"/>
      <c r="C852" s="559"/>
      <c r="D852" s="560" t="str">
        <f t="shared" si="13"/>
        <v/>
      </c>
      <c r="E852" s="401"/>
      <c r="F852" s="394"/>
      <c r="G852" s="341" t="str">
        <f t="array" ref="G852">IF(C852="","",XLOOKUP(C852,'Master Data'!K:K,'Master Data'!N:N,"Input in Master Data",0,1))</f>
        <v/>
      </c>
      <c r="H852" s="341" t="str">
        <f t="array" ref="H852">IF(C852="","",XLOOKUP(C852,'Master Data'!K:K,'Master Data'!O:O,"Input in Master Data",0,1))</f>
        <v/>
      </c>
      <c r="I852" s="341" t="str">
        <f t="array" ref="I852">if(U852="","",XLOOKUP(U852,Master[Company],Master[Blow],"Unknown",0,1))</f>
        <v/>
      </c>
      <c r="J852" s="341" t="str">
        <f t="array" ref="J852">if(U852="","",XLOOKUP(U852,Master[Company],Master[Pigging],"Unknown",0,1))</f>
        <v/>
      </c>
      <c r="K852" s="341" t="str">
        <f t="array" ref="K852">if(U852="","",XLOOKUP(U852,Master[Company],Master[Load Method],"Unknown",0,1))</f>
        <v/>
      </c>
      <c r="L852" s="341" t="str">
        <f t="array" ref="L852">if(U852="","",XLOOKUP(U852,Master[Company],Master[Line Distance],"Unknown",0,1))</f>
        <v/>
      </c>
      <c r="M852" s="394"/>
      <c r="N852" s="341"/>
      <c r="O852" s="341"/>
      <c r="P852" s="341" t="str">
        <f t="array" ref="P852">if(U852="","",XLOOKUP(U852,Master[Company],Master[Terms],"NA",0,1))</f>
        <v/>
      </c>
      <c r="Q852" s="341" t="str">
        <f t="shared" si="14"/>
        <v/>
      </c>
      <c r="R852" s="341" t="str">
        <f t="array" ref="R852">if(U852="","",XLOOKUP(U852,Master[Company],Master[Group],"NA",0,1))</f>
        <v/>
      </c>
      <c r="S852" s="341" t="str">
        <f t="array" ref="S852">if(U852="","",XLOOKUP(U852,Master[Company],Master[Loading Location],"NA",0,1))</f>
        <v/>
      </c>
      <c r="T852" s="341" t="str">
        <f t="array" ref="T852">if(U852="","",XLOOKUP(U852,Master[Company],Master[Acronym],"NA",0,1))</f>
        <v/>
      </c>
      <c r="U852" s="341"/>
      <c r="V852" s="342"/>
      <c r="W852" s="342"/>
      <c r="X852" s="341"/>
      <c r="Y852" s="341" t="str">
        <f t="shared" si="11"/>
        <v/>
      </c>
      <c r="Z852" s="341"/>
      <c r="AA852" s="341"/>
      <c r="AB852" s="341"/>
      <c r="AC852" s="401"/>
      <c r="AD852" s="563"/>
      <c r="AE852" s="564"/>
      <c r="AF852" s="564"/>
      <c r="AG852" s="564"/>
      <c r="AH852" s="564"/>
      <c r="AI852" s="564"/>
      <c r="AJ852" s="564"/>
      <c r="AK852" s="565"/>
      <c r="AL852" s="564"/>
      <c r="AM852" s="564"/>
      <c r="AN852" s="564"/>
      <c r="AO852" s="564"/>
      <c r="AP852" s="564"/>
      <c r="AQ852" s="564"/>
      <c r="AR852" s="564"/>
      <c r="AS852" s="564"/>
      <c r="AT852" s="394"/>
      <c r="AU852" s="306"/>
      <c r="AV852" s="306"/>
      <c r="AW852" s="394"/>
      <c r="AX852" s="401"/>
      <c r="AY852" s="341"/>
      <c r="AZ852" s="341"/>
      <c r="BA852" s="341"/>
      <c r="BB852" s="341"/>
      <c r="BC852" s="393"/>
      <c r="BD852" s="341"/>
      <c r="BE852" s="341"/>
      <c r="BF852" s="341"/>
      <c r="BG852" s="402"/>
      <c r="BH852" s="403"/>
      <c r="BI852" s="405"/>
      <c r="BJ852" s="405"/>
      <c r="BK852" s="405"/>
      <c r="BL852" s="405"/>
      <c r="BM852" s="514"/>
    </row>
    <row r="853" ht="18.75" customHeight="1">
      <c r="A853" s="336" t="str">
        <f t="shared" si="12"/>
        <v/>
      </c>
      <c r="B853" s="506"/>
      <c r="C853" s="559"/>
      <c r="D853" s="560" t="str">
        <f t="shared" si="13"/>
        <v/>
      </c>
      <c r="E853" s="401"/>
      <c r="F853" s="394"/>
      <c r="G853" s="341" t="str">
        <f t="array" ref="G853">IF(C853="","",XLOOKUP(C853,'Master Data'!K:K,'Master Data'!N:N,"Input in Master Data",0,1))</f>
        <v/>
      </c>
      <c r="H853" s="341" t="str">
        <f t="array" ref="H853">IF(C853="","",XLOOKUP(C853,'Master Data'!K:K,'Master Data'!O:O,"Input in Master Data",0,1))</f>
        <v/>
      </c>
      <c r="I853" s="341" t="str">
        <f t="array" ref="I853">if(U853="","",XLOOKUP(U853,Master[Company],Master[Blow],"Unknown",0,1))</f>
        <v/>
      </c>
      <c r="J853" s="341" t="str">
        <f t="array" ref="J853">if(U853="","",XLOOKUP(U853,Master[Company],Master[Pigging],"Unknown",0,1))</f>
        <v/>
      </c>
      <c r="K853" s="341" t="str">
        <f t="array" ref="K853">if(U853="","",XLOOKUP(U853,Master[Company],Master[Load Method],"Unknown",0,1))</f>
        <v/>
      </c>
      <c r="L853" s="341" t="str">
        <f t="array" ref="L853">if(U853="","",XLOOKUP(U853,Master[Company],Master[Line Distance],"Unknown",0,1))</f>
        <v/>
      </c>
      <c r="M853" s="394"/>
      <c r="N853" s="341"/>
      <c r="O853" s="341"/>
      <c r="P853" s="341" t="str">
        <f t="array" ref="P853">if(U853="","",XLOOKUP(U853,Master[Company],Master[Terms],"NA",0,1))</f>
        <v/>
      </c>
      <c r="Q853" s="341" t="str">
        <f t="shared" si="14"/>
        <v/>
      </c>
      <c r="R853" s="341" t="str">
        <f t="array" ref="R853">if(U853="","",XLOOKUP(U853,Master[Company],Master[Group],"NA",0,1))</f>
        <v/>
      </c>
      <c r="S853" s="341" t="str">
        <f t="array" ref="S853">if(U853="","",XLOOKUP(U853,Master[Company],Master[Loading Location],"NA",0,1))</f>
        <v/>
      </c>
      <c r="T853" s="341" t="str">
        <f t="array" ref="T853">if(U853="","",XLOOKUP(U853,Master[Company],Master[Acronym],"NA",0,1))</f>
        <v/>
      </c>
      <c r="U853" s="341"/>
      <c r="V853" s="342"/>
      <c r="W853" s="342"/>
      <c r="X853" s="341"/>
      <c r="Y853" s="341" t="str">
        <f t="shared" si="11"/>
        <v/>
      </c>
      <c r="Z853" s="341"/>
      <c r="AA853" s="341"/>
      <c r="AB853" s="341"/>
      <c r="AC853" s="401"/>
      <c r="AD853" s="563"/>
      <c r="AE853" s="564"/>
      <c r="AF853" s="564"/>
      <c r="AG853" s="564"/>
      <c r="AH853" s="564"/>
      <c r="AI853" s="564"/>
      <c r="AJ853" s="564"/>
      <c r="AK853" s="565"/>
      <c r="AL853" s="564"/>
      <c r="AM853" s="564"/>
      <c r="AN853" s="564"/>
      <c r="AO853" s="564"/>
      <c r="AP853" s="564"/>
      <c r="AQ853" s="564"/>
      <c r="AR853" s="564"/>
      <c r="AS853" s="564"/>
      <c r="AT853" s="394"/>
      <c r="AU853" s="306"/>
      <c r="AV853" s="306"/>
      <c r="AW853" s="394"/>
      <c r="AX853" s="401"/>
      <c r="AY853" s="341"/>
      <c r="AZ853" s="341"/>
      <c r="BA853" s="341"/>
      <c r="BB853" s="341"/>
      <c r="BC853" s="393"/>
      <c r="BD853" s="341"/>
      <c r="BE853" s="341"/>
      <c r="BF853" s="341"/>
      <c r="BG853" s="402"/>
      <c r="BH853" s="403"/>
      <c r="BI853" s="405"/>
      <c r="BJ853" s="405"/>
      <c r="BK853" s="405"/>
      <c r="BL853" s="405"/>
      <c r="BM853" s="514"/>
    </row>
    <row r="854" ht="18.75" customHeight="1">
      <c r="A854" s="336" t="str">
        <f t="shared" si="12"/>
        <v/>
      </c>
      <c r="B854" s="506"/>
      <c r="C854" s="559"/>
      <c r="D854" s="560" t="str">
        <f t="shared" si="13"/>
        <v/>
      </c>
      <c r="E854" s="401"/>
      <c r="F854" s="394"/>
      <c r="G854" s="341" t="str">
        <f t="array" ref="G854">IF(C854="","",XLOOKUP(C854,'Master Data'!K:K,'Master Data'!N:N,"Input in Master Data",0,1))</f>
        <v/>
      </c>
      <c r="H854" s="341" t="str">
        <f t="array" ref="H854">IF(C854="","",XLOOKUP(C854,'Master Data'!K:K,'Master Data'!O:O,"Input in Master Data",0,1))</f>
        <v/>
      </c>
      <c r="I854" s="341" t="str">
        <f t="array" ref="I854">if(U854="","",XLOOKUP(U854,Master[Company],Master[Blow],"Unknown",0,1))</f>
        <v/>
      </c>
      <c r="J854" s="341" t="str">
        <f t="array" ref="J854">if(U854="","",XLOOKUP(U854,Master[Company],Master[Pigging],"Unknown",0,1))</f>
        <v/>
      </c>
      <c r="K854" s="341" t="str">
        <f t="array" ref="K854">if(U854="","",XLOOKUP(U854,Master[Company],Master[Load Method],"Unknown",0,1))</f>
        <v/>
      </c>
      <c r="L854" s="341" t="str">
        <f t="array" ref="L854">if(U854="","",XLOOKUP(U854,Master[Company],Master[Line Distance],"Unknown",0,1))</f>
        <v/>
      </c>
      <c r="M854" s="394"/>
      <c r="N854" s="341"/>
      <c r="O854" s="341"/>
      <c r="P854" s="341" t="str">
        <f t="array" ref="P854">if(U854="","",XLOOKUP(U854,Master[Company],Master[Terms],"NA",0,1))</f>
        <v/>
      </c>
      <c r="Q854" s="341" t="str">
        <f t="shared" si="14"/>
        <v/>
      </c>
      <c r="R854" s="341" t="str">
        <f t="array" ref="R854">if(U854="","",XLOOKUP(U854,Master[Company],Master[Group],"NA",0,1))</f>
        <v/>
      </c>
      <c r="S854" s="341" t="str">
        <f t="array" ref="S854">if(U854="","",XLOOKUP(U854,Master[Company],Master[Loading Location],"NA",0,1))</f>
        <v/>
      </c>
      <c r="T854" s="341" t="str">
        <f t="array" ref="T854">if(U854="","",XLOOKUP(U854,Master[Company],Master[Acronym],"NA",0,1))</f>
        <v/>
      </c>
      <c r="U854" s="341"/>
      <c r="V854" s="342"/>
      <c r="W854" s="342"/>
      <c r="X854" s="341"/>
      <c r="Y854" s="341" t="str">
        <f t="shared" si="11"/>
        <v/>
      </c>
      <c r="Z854" s="341"/>
      <c r="AA854" s="341"/>
      <c r="AB854" s="341"/>
      <c r="AC854" s="401"/>
      <c r="AD854" s="563"/>
      <c r="AE854" s="564"/>
      <c r="AF854" s="564"/>
      <c r="AG854" s="564"/>
      <c r="AH854" s="564"/>
      <c r="AI854" s="564"/>
      <c r="AJ854" s="564"/>
      <c r="AK854" s="565"/>
      <c r="AL854" s="564"/>
      <c r="AM854" s="564"/>
      <c r="AN854" s="564"/>
      <c r="AO854" s="564"/>
      <c r="AP854" s="564"/>
      <c r="AQ854" s="564"/>
      <c r="AR854" s="564"/>
      <c r="AS854" s="564"/>
      <c r="AT854" s="394"/>
      <c r="AU854" s="306"/>
      <c r="AV854" s="306"/>
      <c r="AW854" s="394"/>
      <c r="AX854" s="401"/>
      <c r="AY854" s="341"/>
      <c r="AZ854" s="341"/>
      <c r="BA854" s="341"/>
      <c r="BB854" s="341"/>
      <c r="BC854" s="393"/>
      <c r="BD854" s="341"/>
      <c r="BE854" s="341"/>
      <c r="BF854" s="341"/>
      <c r="BG854" s="402"/>
      <c r="BH854" s="403"/>
      <c r="BI854" s="405"/>
      <c r="BJ854" s="405"/>
      <c r="BK854" s="405"/>
      <c r="BL854" s="405"/>
      <c r="BM854" s="514"/>
    </row>
    <row r="855" ht="18.75" customHeight="1">
      <c r="A855" s="336" t="str">
        <f t="shared" si="12"/>
        <v/>
      </c>
      <c r="B855" s="506"/>
      <c r="C855" s="559"/>
      <c r="D855" s="560" t="str">
        <f t="shared" si="13"/>
        <v/>
      </c>
      <c r="E855" s="401"/>
      <c r="F855" s="394"/>
      <c r="G855" s="341" t="str">
        <f t="array" ref="G855">IF(C855="","",XLOOKUP(C855,'Master Data'!K:K,'Master Data'!N:N,"Input in Master Data",0,1))</f>
        <v/>
      </c>
      <c r="H855" s="341" t="str">
        <f t="array" ref="H855">IF(C855="","",XLOOKUP(C855,'Master Data'!K:K,'Master Data'!O:O,"Input in Master Data",0,1))</f>
        <v/>
      </c>
      <c r="I855" s="341" t="str">
        <f t="array" ref="I855">if(U855="","",XLOOKUP(U855,Master[Company],Master[Blow],"Unknown",0,1))</f>
        <v/>
      </c>
      <c r="J855" s="341" t="str">
        <f t="array" ref="J855">if(U855="","",XLOOKUP(U855,Master[Company],Master[Pigging],"Unknown",0,1))</f>
        <v/>
      </c>
      <c r="K855" s="341" t="str">
        <f t="array" ref="K855">if(U855="","",XLOOKUP(U855,Master[Company],Master[Load Method],"Unknown",0,1))</f>
        <v/>
      </c>
      <c r="L855" s="341" t="str">
        <f t="array" ref="L855">if(U855="","",XLOOKUP(U855,Master[Company],Master[Line Distance],"Unknown",0,1))</f>
        <v/>
      </c>
      <c r="M855" s="394"/>
      <c r="N855" s="341"/>
      <c r="O855" s="341"/>
      <c r="P855" s="341" t="str">
        <f t="array" ref="P855">if(U855="","",XLOOKUP(U855,Master[Company],Master[Terms],"NA",0,1))</f>
        <v/>
      </c>
      <c r="Q855" s="341" t="str">
        <f t="shared" si="14"/>
        <v/>
      </c>
      <c r="R855" s="341" t="str">
        <f t="array" ref="R855">if(U855="","",XLOOKUP(U855,Master[Company],Master[Group],"NA",0,1))</f>
        <v/>
      </c>
      <c r="S855" s="341" t="str">
        <f t="array" ref="S855">if(U855="","",XLOOKUP(U855,Master[Company],Master[Loading Location],"NA",0,1))</f>
        <v/>
      </c>
      <c r="T855" s="341" t="str">
        <f t="array" ref="T855">if(U855="","",XLOOKUP(U855,Master[Company],Master[Acronym],"NA",0,1))</f>
        <v/>
      </c>
      <c r="U855" s="341"/>
      <c r="V855" s="342"/>
      <c r="W855" s="342"/>
      <c r="X855" s="341"/>
      <c r="Y855" s="341" t="str">
        <f t="shared" si="11"/>
        <v/>
      </c>
      <c r="Z855" s="341"/>
      <c r="AA855" s="341"/>
      <c r="AB855" s="341"/>
      <c r="AC855" s="401"/>
      <c r="AD855" s="563"/>
      <c r="AE855" s="564"/>
      <c r="AF855" s="564"/>
      <c r="AG855" s="564"/>
      <c r="AH855" s="564"/>
      <c r="AI855" s="564"/>
      <c r="AJ855" s="564"/>
      <c r="AK855" s="565"/>
      <c r="AL855" s="564"/>
      <c r="AM855" s="564"/>
      <c r="AN855" s="564"/>
      <c r="AO855" s="564"/>
      <c r="AP855" s="564"/>
      <c r="AQ855" s="564"/>
      <c r="AR855" s="564"/>
      <c r="AS855" s="564"/>
      <c r="AT855" s="394"/>
      <c r="AU855" s="306"/>
      <c r="AV855" s="306"/>
      <c r="AW855" s="394"/>
      <c r="AX855" s="401"/>
      <c r="AY855" s="341"/>
      <c r="AZ855" s="341"/>
      <c r="BA855" s="341"/>
      <c r="BB855" s="341"/>
      <c r="BC855" s="393"/>
      <c r="BD855" s="341"/>
      <c r="BE855" s="341"/>
      <c r="BF855" s="341"/>
      <c r="BG855" s="402"/>
      <c r="BH855" s="403"/>
      <c r="BI855" s="405"/>
      <c r="BJ855" s="405"/>
      <c r="BK855" s="405"/>
      <c r="BL855" s="405"/>
      <c r="BM855" s="514"/>
    </row>
    <row r="856" ht="18.75" customHeight="1">
      <c r="A856" s="336" t="str">
        <f t="shared" si="12"/>
        <v/>
      </c>
      <c r="B856" s="506"/>
      <c r="C856" s="559"/>
      <c r="D856" s="560" t="str">
        <f t="shared" si="13"/>
        <v/>
      </c>
      <c r="E856" s="401"/>
      <c r="F856" s="394"/>
      <c r="G856" s="341" t="str">
        <f t="array" ref="G856">IF(C856="","",XLOOKUP(C856,'Master Data'!K:K,'Master Data'!N:N,"Input in Master Data",0,1))</f>
        <v/>
      </c>
      <c r="H856" s="341" t="str">
        <f t="array" ref="H856">IF(C856="","",XLOOKUP(C856,'Master Data'!K:K,'Master Data'!O:O,"Input in Master Data",0,1))</f>
        <v/>
      </c>
      <c r="I856" s="341" t="str">
        <f t="array" ref="I856">if(U856="","",XLOOKUP(U856,Master[Company],Master[Blow],"Unknown",0,1))</f>
        <v/>
      </c>
      <c r="J856" s="341" t="str">
        <f t="array" ref="J856">if(U856="","",XLOOKUP(U856,Master[Company],Master[Pigging],"Unknown",0,1))</f>
        <v/>
      </c>
      <c r="K856" s="341" t="str">
        <f t="array" ref="K856">if(U856="","",XLOOKUP(U856,Master[Company],Master[Load Method],"Unknown",0,1))</f>
        <v/>
      </c>
      <c r="L856" s="341" t="str">
        <f t="array" ref="L856">if(U856="","",XLOOKUP(U856,Master[Company],Master[Line Distance],"Unknown",0,1))</f>
        <v/>
      </c>
      <c r="M856" s="394"/>
      <c r="N856" s="341"/>
      <c r="O856" s="341"/>
      <c r="P856" s="341" t="str">
        <f t="array" ref="P856">if(U856="","",XLOOKUP(U856,Master[Company],Master[Terms],"NA",0,1))</f>
        <v/>
      </c>
      <c r="Q856" s="341" t="str">
        <f t="shared" si="14"/>
        <v/>
      </c>
      <c r="R856" s="341" t="str">
        <f t="array" ref="R856">if(U856="","",XLOOKUP(U856,Master[Company],Master[Group],"NA",0,1))</f>
        <v/>
      </c>
      <c r="S856" s="341" t="str">
        <f t="array" ref="S856">if(U856="","",XLOOKUP(U856,Master[Company],Master[Loading Location],"NA",0,1))</f>
        <v/>
      </c>
      <c r="T856" s="341" t="str">
        <f t="array" ref="T856">if(U856="","",XLOOKUP(U856,Master[Company],Master[Acronym],"NA",0,1))</f>
        <v/>
      </c>
      <c r="U856" s="341"/>
      <c r="V856" s="342"/>
      <c r="W856" s="342"/>
      <c r="X856" s="341"/>
      <c r="Y856" s="341" t="str">
        <f t="shared" si="11"/>
        <v/>
      </c>
      <c r="Z856" s="341"/>
      <c r="AA856" s="341"/>
      <c r="AB856" s="341"/>
      <c r="AC856" s="401"/>
      <c r="AD856" s="563"/>
      <c r="AE856" s="564"/>
      <c r="AF856" s="564"/>
      <c r="AG856" s="564"/>
      <c r="AH856" s="564"/>
      <c r="AI856" s="564"/>
      <c r="AJ856" s="564"/>
      <c r="AK856" s="565"/>
      <c r="AL856" s="564"/>
      <c r="AM856" s="564"/>
      <c r="AN856" s="564"/>
      <c r="AO856" s="564"/>
      <c r="AP856" s="564"/>
      <c r="AQ856" s="564"/>
      <c r="AR856" s="564"/>
      <c r="AS856" s="564"/>
      <c r="AT856" s="394"/>
      <c r="AU856" s="306"/>
      <c r="AV856" s="306"/>
      <c r="AW856" s="394"/>
      <c r="AX856" s="401"/>
      <c r="AY856" s="341"/>
      <c r="AZ856" s="341"/>
      <c r="BA856" s="341"/>
      <c r="BB856" s="341"/>
      <c r="BC856" s="393"/>
      <c r="BD856" s="341"/>
      <c r="BE856" s="341"/>
      <c r="BF856" s="341"/>
      <c r="BG856" s="402"/>
      <c r="BH856" s="403"/>
      <c r="BI856" s="405"/>
      <c r="BJ856" s="405"/>
      <c r="BK856" s="405"/>
      <c r="BL856" s="405"/>
      <c r="BM856" s="514"/>
    </row>
    <row r="857" ht="18.75" customHeight="1">
      <c r="A857" s="336" t="str">
        <f t="shared" si="12"/>
        <v/>
      </c>
      <c r="B857" s="506"/>
      <c r="C857" s="559"/>
      <c r="D857" s="560" t="str">
        <f t="shared" si="13"/>
        <v/>
      </c>
      <c r="E857" s="401"/>
      <c r="F857" s="394"/>
      <c r="G857" s="341" t="str">
        <f t="array" ref="G857">IF(C857="","",XLOOKUP(C857,'Master Data'!K:K,'Master Data'!N:N,"Input in Master Data",0,1))</f>
        <v/>
      </c>
      <c r="H857" s="341" t="str">
        <f t="array" ref="H857">IF(C857="","",XLOOKUP(C857,'Master Data'!K:K,'Master Data'!O:O,"Input in Master Data",0,1))</f>
        <v/>
      </c>
      <c r="I857" s="341" t="str">
        <f t="array" ref="I857">if(U857="","",XLOOKUP(U857,Master[Company],Master[Blow],"Unknown",0,1))</f>
        <v/>
      </c>
      <c r="J857" s="341" t="str">
        <f t="array" ref="J857">if(U857="","",XLOOKUP(U857,Master[Company],Master[Pigging],"Unknown",0,1))</f>
        <v/>
      </c>
      <c r="K857" s="341" t="str">
        <f t="array" ref="K857">if(U857="","",XLOOKUP(U857,Master[Company],Master[Load Method],"Unknown",0,1))</f>
        <v/>
      </c>
      <c r="L857" s="341" t="str">
        <f t="array" ref="L857">if(U857="","",XLOOKUP(U857,Master[Company],Master[Line Distance],"Unknown",0,1))</f>
        <v/>
      </c>
      <c r="M857" s="394"/>
      <c r="N857" s="341"/>
      <c r="O857" s="341"/>
      <c r="P857" s="341" t="str">
        <f t="array" ref="P857">if(U857="","",XLOOKUP(U857,Master[Company],Master[Terms],"NA",0,1))</f>
        <v/>
      </c>
      <c r="Q857" s="341" t="str">
        <f t="shared" si="14"/>
        <v/>
      </c>
      <c r="R857" s="341" t="str">
        <f t="array" ref="R857">if(U857="","",XLOOKUP(U857,Master[Company],Master[Group],"NA",0,1))</f>
        <v/>
      </c>
      <c r="S857" s="341" t="str">
        <f t="array" ref="S857">if(U857="","",XLOOKUP(U857,Master[Company],Master[Loading Location],"NA",0,1))</f>
        <v/>
      </c>
      <c r="T857" s="341" t="str">
        <f t="array" ref="T857">if(U857="","",XLOOKUP(U857,Master[Company],Master[Acronym],"NA",0,1))</f>
        <v/>
      </c>
      <c r="U857" s="341"/>
      <c r="V857" s="342"/>
      <c r="W857" s="342"/>
      <c r="X857" s="341"/>
      <c r="Y857" s="341" t="str">
        <f t="shared" si="11"/>
        <v/>
      </c>
      <c r="Z857" s="341"/>
      <c r="AA857" s="341"/>
      <c r="AB857" s="341"/>
      <c r="AC857" s="401"/>
      <c r="AD857" s="563"/>
      <c r="AE857" s="564"/>
      <c r="AF857" s="564"/>
      <c r="AG857" s="564"/>
      <c r="AH857" s="564"/>
      <c r="AI857" s="564"/>
      <c r="AJ857" s="564"/>
      <c r="AK857" s="565"/>
      <c r="AL857" s="564"/>
      <c r="AM857" s="564"/>
      <c r="AN857" s="564"/>
      <c r="AO857" s="564"/>
      <c r="AP857" s="564"/>
      <c r="AQ857" s="564"/>
      <c r="AR857" s="564"/>
      <c r="AS857" s="564"/>
      <c r="AT857" s="394"/>
      <c r="AU857" s="306"/>
      <c r="AV857" s="306"/>
      <c r="AW857" s="394"/>
      <c r="AX857" s="401"/>
      <c r="AY857" s="341"/>
      <c r="AZ857" s="341"/>
      <c r="BA857" s="341"/>
      <c r="BB857" s="341"/>
      <c r="BC857" s="393"/>
      <c r="BD857" s="341"/>
      <c r="BE857" s="341"/>
      <c r="BF857" s="341"/>
      <c r="BG857" s="402"/>
      <c r="BH857" s="403"/>
      <c r="BI857" s="405"/>
      <c r="BJ857" s="405"/>
      <c r="BK857" s="405"/>
      <c r="BL857" s="405"/>
      <c r="BM857" s="514"/>
    </row>
    <row r="858" ht="18.75" customHeight="1">
      <c r="A858" s="336" t="str">
        <f t="shared" si="12"/>
        <v/>
      </c>
      <c r="B858" s="506"/>
      <c r="C858" s="559"/>
      <c r="D858" s="560" t="str">
        <f t="shared" si="13"/>
        <v/>
      </c>
      <c r="E858" s="401"/>
      <c r="F858" s="394"/>
      <c r="G858" s="341" t="str">
        <f t="array" ref="G858">IF(C858="","",XLOOKUP(C858,'Master Data'!K:K,'Master Data'!N:N,"Input in Master Data",0,1))</f>
        <v/>
      </c>
      <c r="H858" s="341" t="str">
        <f t="array" ref="H858">IF(C858="","",XLOOKUP(C858,'Master Data'!K:K,'Master Data'!O:O,"Input in Master Data",0,1))</f>
        <v/>
      </c>
      <c r="I858" s="341" t="str">
        <f t="array" ref="I858">if(U858="","",XLOOKUP(U858,Master[Company],Master[Blow],"Unknown",0,1))</f>
        <v/>
      </c>
      <c r="J858" s="341" t="str">
        <f t="array" ref="J858">if(U858="","",XLOOKUP(U858,Master[Company],Master[Pigging],"Unknown",0,1))</f>
        <v/>
      </c>
      <c r="K858" s="341" t="str">
        <f t="array" ref="K858">if(U858="","",XLOOKUP(U858,Master[Company],Master[Load Method],"Unknown",0,1))</f>
        <v/>
      </c>
      <c r="L858" s="341" t="str">
        <f t="array" ref="L858">if(U858="","",XLOOKUP(U858,Master[Company],Master[Line Distance],"Unknown",0,1))</f>
        <v/>
      </c>
      <c r="M858" s="394"/>
      <c r="N858" s="341"/>
      <c r="O858" s="341"/>
      <c r="P858" s="341" t="str">
        <f t="array" ref="P858">if(U858="","",XLOOKUP(U858,Master[Company],Master[Terms],"NA",0,1))</f>
        <v/>
      </c>
      <c r="Q858" s="341" t="str">
        <f t="shared" si="14"/>
        <v/>
      </c>
      <c r="R858" s="341" t="str">
        <f t="array" ref="R858">if(U858="","",XLOOKUP(U858,Master[Company],Master[Group],"NA",0,1))</f>
        <v/>
      </c>
      <c r="S858" s="341" t="str">
        <f t="array" ref="S858">if(U858="","",XLOOKUP(U858,Master[Company],Master[Loading Location],"NA",0,1))</f>
        <v/>
      </c>
      <c r="T858" s="341" t="str">
        <f t="array" ref="T858">if(U858="","",XLOOKUP(U858,Master[Company],Master[Acronym],"NA",0,1))</f>
        <v/>
      </c>
      <c r="U858" s="341"/>
      <c r="V858" s="342"/>
      <c r="W858" s="342"/>
      <c r="X858" s="341"/>
      <c r="Y858" s="341" t="str">
        <f t="shared" si="11"/>
        <v/>
      </c>
      <c r="Z858" s="341"/>
      <c r="AA858" s="341"/>
      <c r="AB858" s="341"/>
      <c r="AC858" s="401"/>
      <c r="AD858" s="563"/>
      <c r="AE858" s="564"/>
      <c r="AF858" s="564"/>
      <c r="AG858" s="564"/>
      <c r="AH858" s="564"/>
      <c r="AI858" s="564"/>
      <c r="AJ858" s="564"/>
      <c r="AK858" s="565"/>
      <c r="AL858" s="564"/>
      <c r="AM858" s="564"/>
      <c r="AN858" s="564"/>
      <c r="AO858" s="564"/>
      <c r="AP858" s="564"/>
      <c r="AQ858" s="564"/>
      <c r="AR858" s="564"/>
      <c r="AS858" s="564"/>
      <c r="AT858" s="394"/>
      <c r="AU858" s="306"/>
      <c r="AV858" s="306"/>
      <c r="AW858" s="394"/>
      <c r="AX858" s="401"/>
      <c r="AY858" s="341"/>
      <c r="AZ858" s="341"/>
      <c r="BA858" s="341"/>
      <c r="BB858" s="341"/>
      <c r="BC858" s="393"/>
      <c r="BD858" s="341"/>
      <c r="BE858" s="341"/>
      <c r="BF858" s="341"/>
      <c r="BG858" s="402"/>
      <c r="BH858" s="403"/>
      <c r="BI858" s="405"/>
      <c r="BJ858" s="405"/>
      <c r="BK858" s="405"/>
      <c r="BL858" s="405"/>
      <c r="BM858" s="514"/>
    </row>
    <row r="859" ht="18.75" customHeight="1">
      <c r="A859" s="336" t="str">
        <f t="shared" si="12"/>
        <v/>
      </c>
      <c r="B859" s="506"/>
      <c r="C859" s="559"/>
      <c r="D859" s="560" t="str">
        <f t="shared" si="13"/>
        <v/>
      </c>
      <c r="E859" s="401"/>
      <c r="F859" s="394"/>
      <c r="G859" s="341" t="str">
        <f t="array" ref="G859">IF(C859="","",XLOOKUP(C859,'Master Data'!K:K,'Master Data'!N:N,"Input in Master Data",0,1))</f>
        <v/>
      </c>
      <c r="H859" s="341" t="str">
        <f t="array" ref="H859">IF(C859="","",XLOOKUP(C859,'Master Data'!K:K,'Master Data'!O:O,"Input in Master Data",0,1))</f>
        <v/>
      </c>
      <c r="I859" s="341" t="str">
        <f t="array" ref="I859">if(U859="","",XLOOKUP(U859,Master[Company],Master[Blow],"Unknown",0,1))</f>
        <v/>
      </c>
      <c r="J859" s="341" t="str">
        <f t="array" ref="J859">if(U859="","",XLOOKUP(U859,Master[Company],Master[Pigging],"Unknown",0,1))</f>
        <v/>
      </c>
      <c r="K859" s="341" t="str">
        <f t="array" ref="K859">if(U859="","",XLOOKUP(U859,Master[Company],Master[Load Method],"Unknown",0,1))</f>
        <v/>
      </c>
      <c r="L859" s="341" t="str">
        <f t="array" ref="L859">if(U859="","",XLOOKUP(U859,Master[Company],Master[Line Distance],"Unknown",0,1))</f>
        <v/>
      </c>
      <c r="M859" s="394"/>
      <c r="N859" s="341"/>
      <c r="O859" s="341"/>
      <c r="P859" s="341" t="str">
        <f t="array" ref="P859">if(U859="","",XLOOKUP(U859,Master[Company],Master[Terms],"NA",0,1))</f>
        <v/>
      </c>
      <c r="Q859" s="341" t="str">
        <f t="shared" si="14"/>
        <v/>
      </c>
      <c r="R859" s="341" t="str">
        <f t="array" ref="R859">if(U859="","",XLOOKUP(U859,Master[Company],Master[Group],"NA",0,1))</f>
        <v/>
      </c>
      <c r="S859" s="341" t="str">
        <f t="array" ref="S859">if(U859="","",XLOOKUP(U859,Master[Company],Master[Loading Location],"NA",0,1))</f>
        <v/>
      </c>
      <c r="T859" s="341" t="str">
        <f t="array" ref="T859">if(U859="","",XLOOKUP(U859,Master[Company],Master[Acronym],"NA",0,1))</f>
        <v/>
      </c>
      <c r="U859" s="341"/>
      <c r="V859" s="342"/>
      <c r="W859" s="342"/>
      <c r="X859" s="341"/>
      <c r="Y859" s="341" t="str">
        <f t="shared" si="11"/>
        <v/>
      </c>
      <c r="Z859" s="341"/>
      <c r="AA859" s="341"/>
      <c r="AB859" s="341"/>
      <c r="AC859" s="401"/>
      <c r="AD859" s="563"/>
      <c r="AE859" s="564"/>
      <c r="AF859" s="564"/>
      <c r="AG859" s="564"/>
      <c r="AH859" s="564"/>
      <c r="AI859" s="564"/>
      <c r="AJ859" s="564"/>
      <c r="AK859" s="565"/>
      <c r="AL859" s="564"/>
      <c r="AM859" s="564"/>
      <c r="AN859" s="564"/>
      <c r="AO859" s="564"/>
      <c r="AP859" s="564"/>
      <c r="AQ859" s="564"/>
      <c r="AR859" s="564"/>
      <c r="AS859" s="564"/>
      <c r="AT859" s="394"/>
      <c r="AU859" s="306"/>
      <c r="AV859" s="306"/>
      <c r="AW859" s="394"/>
      <c r="AX859" s="401"/>
      <c r="AY859" s="341"/>
      <c r="AZ859" s="341"/>
      <c r="BA859" s="341"/>
      <c r="BB859" s="341"/>
      <c r="BC859" s="393"/>
      <c r="BD859" s="341"/>
      <c r="BE859" s="341"/>
      <c r="BF859" s="341"/>
      <c r="BG859" s="402"/>
      <c r="BH859" s="403"/>
      <c r="BI859" s="405"/>
      <c r="BJ859" s="405"/>
      <c r="BK859" s="405"/>
      <c r="BL859" s="405"/>
      <c r="BM859" s="514"/>
    </row>
    <row r="860" ht="18.75" customHeight="1">
      <c r="A860" s="336" t="str">
        <f t="shared" si="12"/>
        <v/>
      </c>
      <c r="B860" s="506"/>
      <c r="C860" s="559"/>
      <c r="D860" s="560" t="str">
        <f t="shared" si="13"/>
        <v/>
      </c>
      <c r="E860" s="401"/>
      <c r="F860" s="394"/>
      <c r="G860" s="341" t="str">
        <f t="array" ref="G860">IF(C860="","",XLOOKUP(C860,'Master Data'!K:K,'Master Data'!N:N,"Input in Master Data",0,1))</f>
        <v/>
      </c>
      <c r="H860" s="341" t="str">
        <f t="array" ref="H860">IF(C860="","",XLOOKUP(C860,'Master Data'!K:K,'Master Data'!O:O,"Input in Master Data",0,1))</f>
        <v/>
      </c>
      <c r="I860" s="341" t="str">
        <f t="array" ref="I860">if(U860="","",XLOOKUP(U860,Master[Company],Master[Blow],"Unknown",0,1))</f>
        <v/>
      </c>
      <c r="J860" s="341" t="str">
        <f t="array" ref="J860">if(U860="","",XLOOKUP(U860,Master[Company],Master[Pigging],"Unknown",0,1))</f>
        <v/>
      </c>
      <c r="K860" s="341" t="str">
        <f t="array" ref="K860">if(U860="","",XLOOKUP(U860,Master[Company],Master[Load Method],"Unknown",0,1))</f>
        <v/>
      </c>
      <c r="L860" s="341" t="str">
        <f t="array" ref="L860">if(U860="","",XLOOKUP(U860,Master[Company],Master[Line Distance],"Unknown",0,1))</f>
        <v/>
      </c>
      <c r="M860" s="394"/>
      <c r="N860" s="341"/>
      <c r="O860" s="341"/>
      <c r="P860" s="341" t="str">
        <f t="array" ref="P860">if(U860="","",XLOOKUP(U860,Master[Company],Master[Terms],"NA",0,1))</f>
        <v/>
      </c>
      <c r="Q860" s="341" t="str">
        <f t="shared" si="14"/>
        <v/>
      </c>
      <c r="R860" s="341" t="str">
        <f t="array" ref="R860">if(U860="","",XLOOKUP(U860,Master[Company],Master[Group],"NA",0,1))</f>
        <v/>
      </c>
      <c r="S860" s="341" t="str">
        <f t="array" ref="S860">if(U860="","",XLOOKUP(U860,Master[Company],Master[Loading Location],"NA",0,1))</f>
        <v/>
      </c>
      <c r="T860" s="341" t="str">
        <f t="array" ref="T860">if(U860="","",XLOOKUP(U860,Master[Company],Master[Acronym],"NA",0,1))</f>
        <v/>
      </c>
      <c r="U860" s="341"/>
      <c r="V860" s="342"/>
      <c r="W860" s="342"/>
      <c r="X860" s="341"/>
      <c r="Y860" s="341" t="str">
        <f t="shared" si="11"/>
        <v/>
      </c>
      <c r="Z860" s="341"/>
      <c r="AA860" s="341"/>
      <c r="AB860" s="341"/>
      <c r="AC860" s="401"/>
      <c r="AD860" s="563"/>
      <c r="AE860" s="564"/>
      <c r="AF860" s="564"/>
      <c r="AG860" s="564"/>
      <c r="AH860" s="564"/>
      <c r="AI860" s="564"/>
      <c r="AJ860" s="564"/>
      <c r="AK860" s="565"/>
      <c r="AL860" s="564"/>
      <c r="AM860" s="564"/>
      <c r="AN860" s="564"/>
      <c r="AO860" s="564"/>
      <c r="AP860" s="564"/>
      <c r="AQ860" s="564"/>
      <c r="AR860" s="564"/>
      <c r="AS860" s="564"/>
      <c r="AT860" s="394"/>
      <c r="AU860" s="306"/>
      <c r="AV860" s="306"/>
      <c r="AW860" s="394"/>
      <c r="AX860" s="401"/>
      <c r="AY860" s="341"/>
      <c r="AZ860" s="341"/>
      <c r="BA860" s="341"/>
      <c r="BB860" s="341"/>
      <c r="BC860" s="393"/>
      <c r="BD860" s="341"/>
      <c r="BE860" s="341"/>
      <c r="BF860" s="341"/>
      <c r="BG860" s="402"/>
      <c r="BH860" s="403"/>
      <c r="BI860" s="405"/>
      <c r="BJ860" s="405"/>
      <c r="BK860" s="405"/>
      <c r="BL860" s="405"/>
      <c r="BM860" s="514"/>
    </row>
    <row r="861" ht="18.75" customHeight="1">
      <c r="A861" s="336" t="str">
        <f t="shared" si="12"/>
        <v/>
      </c>
      <c r="B861" s="506"/>
      <c r="C861" s="559"/>
      <c r="D861" s="560" t="str">
        <f t="shared" si="13"/>
        <v/>
      </c>
      <c r="E861" s="401"/>
      <c r="F861" s="394"/>
      <c r="G861" s="341" t="str">
        <f t="array" ref="G861">IF(C861="","",XLOOKUP(C861,'Master Data'!K:K,'Master Data'!N:N,"Input in Master Data",0,1))</f>
        <v/>
      </c>
      <c r="H861" s="341" t="str">
        <f t="array" ref="H861">IF(C861="","",XLOOKUP(C861,'Master Data'!K:K,'Master Data'!O:O,"Input in Master Data",0,1))</f>
        <v/>
      </c>
      <c r="I861" s="341" t="str">
        <f t="array" ref="I861">if(U861="","",XLOOKUP(U861,Master[Company],Master[Blow],"Unknown",0,1))</f>
        <v/>
      </c>
      <c r="J861" s="341" t="str">
        <f t="array" ref="J861">if(U861="","",XLOOKUP(U861,Master[Company],Master[Pigging],"Unknown",0,1))</f>
        <v/>
      </c>
      <c r="K861" s="341" t="str">
        <f t="array" ref="K861">if(U861="","",XLOOKUP(U861,Master[Company],Master[Load Method],"Unknown",0,1))</f>
        <v/>
      </c>
      <c r="L861" s="341" t="str">
        <f t="array" ref="L861">if(U861="","",XLOOKUP(U861,Master[Company],Master[Line Distance],"Unknown",0,1))</f>
        <v/>
      </c>
      <c r="M861" s="394"/>
      <c r="N861" s="341"/>
      <c r="O861" s="341"/>
      <c r="P861" s="341" t="str">
        <f t="array" ref="P861">if(U861="","",XLOOKUP(U861,Master[Company],Master[Terms],"NA",0,1))</f>
        <v/>
      </c>
      <c r="Q861" s="341" t="str">
        <f t="shared" si="14"/>
        <v/>
      </c>
      <c r="R861" s="341" t="str">
        <f t="array" ref="R861">if(U861="","",XLOOKUP(U861,Master[Company],Master[Group],"NA",0,1))</f>
        <v/>
      </c>
      <c r="S861" s="341" t="str">
        <f t="array" ref="S861">if(U861="","",XLOOKUP(U861,Master[Company],Master[Loading Location],"NA",0,1))</f>
        <v/>
      </c>
      <c r="T861" s="341" t="str">
        <f t="array" ref="T861">if(U861="","",XLOOKUP(U861,Master[Company],Master[Acronym],"NA",0,1))</f>
        <v/>
      </c>
      <c r="U861" s="341"/>
      <c r="V861" s="342"/>
      <c r="W861" s="342"/>
      <c r="X861" s="341"/>
      <c r="Y861" s="341" t="str">
        <f t="shared" si="11"/>
        <v/>
      </c>
      <c r="Z861" s="341"/>
      <c r="AA861" s="341"/>
      <c r="AB861" s="341"/>
      <c r="AC861" s="401"/>
      <c r="AD861" s="563"/>
      <c r="AE861" s="564"/>
      <c r="AF861" s="564"/>
      <c r="AG861" s="564"/>
      <c r="AH861" s="564"/>
      <c r="AI861" s="564"/>
      <c r="AJ861" s="564"/>
      <c r="AK861" s="565"/>
      <c r="AL861" s="564"/>
      <c r="AM861" s="564"/>
      <c r="AN861" s="564"/>
      <c r="AO861" s="564"/>
      <c r="AP861" s="564"/>
      <c r="AQ861" s="564"/>
      <c r="AR861" s="564"/>
      <c r="AS861" s="564"/>
      <c r="AT861" s="394"/>
      <c r="AU861" s="306"/>
      <c r="AV861" s="306"/>
      <c r="AW861" s="394"/>
      <c r="AX861" s="401"/>
      <c r="AY861" s="341"/>
      <c r="AZ861" s="341"/>
      <c r="BA861" s="341"/>
      <c r="BB861" s="341"/>
      <c r="BC861" s="393"/>
      <c r="BD861" s="341"/>
      <c r="BE861" s="341"/>
      <c r="BF861" s="341"/>
      <c r="BG861" s="402"/>
      <c r="BH861" s="403"/>
      <c r="BI861" s="405"/>
      <c r="BJ861" s="405"/>
      <c r="BK861" s="405"/>
      <c r="BL861" s="405"/>
      <c r="BM861" s="514"/>
    </row>
    <row r="862" ht="18.75" customHeight="1">
      <c r="A862" s="336" t="str">
        <f t="shared" si="12"/>
        <v/>
      </c>
      <c r="B862" s="506"/>
      <c r="C862" s="559"/>
      <c r="D862" s="560" t="str">
        <f t="shared" si="13"/>
        <v/>
      </c>
      <c r="E862" s="577"/>
      <c r="F862" s="504"/>
      <c r="G862" s="341" t="str">
        <f t="array" ref="G862">IF(C862="","",XLOOKUP(C862,'Master Data'!K:K,'Master Data'!N:N,"Input in Master Data",0,1))</f>
        <v/>
      </c>
      <c r="H862" s="341" t="str">
        <f t="array" ref="H862">IF(C862="","",XLOOKUP(C862,'Master Data'!K:K,'Master Data'!O:O,"Input in Master Data",0,1))</f>
        <v/>
      </c>
      <c r="I862" s="341" t="str">
        <f t="array" ref="I862">if(U862="","",XLOOKUP(U862,Master[Company],Master[Blow],"Unknown",0,1))</f>
        <v/>
      </c>
      <c r="J862" s="341" t="str">
        <f t="array" ref="J862">if(U862="","",XLOOKUP(U862,Master[Company],Master[Pigging],"Unknown",0,1))</f>
        <v/>
      </c>
      <c r="K862" s="341" t="str">
        <f t="array" ref="K862">if(U862="","",XLOOKUP(U862,Master[Company],Master[Load Method],"Unknown",0,1))</f>
        <v/>
      </c>
      <c r="L862" s="341" t="str">
        <f t="array" ref="L862">if(U862="","",XLOOKUP(U862,Master[Company],Master[Line Distance],"Unknown",0,1))</f>
        <v/>
      </c>
      <c r="M862" s="504"/>
      <c r="N862" s="341"/>
      <c r="O862" s="341"/>
      <c r="P862" s="341" t="str">
        <f t="array" ref="P862">if(U862="","",XLOOKUP(U862,Master[Company],Master[Terms],"NA",0,1))</f>
        <v/>
      </c>
      <c r="Q862" s="341" t="str">
        <f t="shared" si="14"/>
        <v/>
      </c>
      <c r="R862" s="341" t="str">
        <f t="array" ref="R862">if(U862="","",XLOOKUP(U862,Master[Company],Master[Group],"NA",0,1))</f>
        <v/>
      </c>
      <c r="S862" s="341" t="str">
        <f t="array" ref="S862">if(U862="","",XLOOKUP(U862,Master[Company],Master[Loading Location],"NA",0,1))</f>
        <v/>
      </c>
      <c r="T862" s="341" t="str">
        <f t="array" ref="T862">if(U862="","",XLOOKUP(U862,Master[Company],Master[Acronym],"NA",0,1))</f>
        <v/>
      </c>
      <c r="U862" s="341"/>
      <c r="V862" s="342"/>
      <c r="W862" s="342"/>
      <c r="X862" s="341"/>
      <c r="Y862" s="341" t="str">
        <f t="shared" si="11"/>
        <v/>
      </c>
      <c r="Z862" s="341"/>
      <c r="AA862" s="341"/>
      <c r="AB862" s="341"/>
      <c r="AC862" s="577"/>
      <c r="AD862" s="578"/>
      <c r="AE862" s="579"/>
      <c r="AF862" s="579"/>
      <c r="AG862" s="579"/>
      <c r="AH862" s="579"/>
      <c r="AI862" s="579"/>
      <c r="AJ862" s="579"/>
      <c r="AK862" s="580"/>
      <c r="AL862" s="564"/>
      <c r="AM862" s="564"/>
      <c r="AN862" s="564"/>
      <c r="AO862" s="564"/>
      <c r="AP862" s="564"/>
      <c r="AQ862" s="564"/>
      <c r="AR862" s="564"/>
      <c r="AS862" s="564"/>
      <c r="AT862" s="504"/>
      <c r="AU862" s="306"/>
      <c r="AV862" s="306"/>
      <c r="AW862" s="504"/>
      <c r="AX862" s="577"/>
      <c r="AY862" s="581"/>
      <c r="AZ862" s="581"/>
      <c r="BA862" s="581"/>
      <c r="BB862" s="581"/>
      <c r="BC862" s="608"/>
      <c r="BD862" s="581"/>
      <c r="BE862" s="581"/>
      <c r="BF862" s="581"/>
      <c r="BG862" s="582"/>
      <c r="BH862" s="583"/>
      <c r="BI862" s="584"/>
      <c r="BJ862" s="584"/>
      <c r="BK862" s="584"/>
      <c r="BL862" s="584"/>
      <c r="BM862" s="585"/>
    </row>
    <row r="863" ht="18.75" customHeight="1">
      <c r="A863" s="336" t="str">
        <f t="shared" si="12"/>
        <v/>
      </c>
      <c r="B863" s="506"/>
      <c r="C863" s="559"/>
      <c r="D863" s="560" t="str">
        <f t="shared" si="13"/>
        <v/>
      </c>
      <c r="E863" s="341"/>
      <c r="F863" s="341"/>
      <c r="G863" s="341"/>
      <c r="H863" s="341"/>
      <c r="I863" s="341"/>
      <c r="J863" s="341"/>
      <c r="K863" s="341"/>
      <c r="L863" s="341"/>
      <c r="M863" s="341"/>
      <c r="N863" s="341"/>
      <c r="O863" s="341"/>
      <c r="P863" s="341"/>
      <c r="Q863" s="341"/>
      <c r="R863" s="341"/>
      <c r="S863" s="341"/>
      <c r="T863" s="341"/>
      <c r="U863" s="341"/>
      <c r="V863" s="342"/>
      <c r="W863" s="342"/>
      <c r="X863" s="341"/>
      <c r="Y863" s="341" t="str">
        <f t="shared" si="11"/>
        <v/>
      </c>
      <c r="Z863" s="341"/>
      <c r="AA863" s="341"/>
      <c r="AB863" s="341"/>
      <c r="AC863" s="341"/>
      <c r="AD863" s="564"/>
      <c r="AE863" s="564"/>
      <c r="AF863" s="564"/>
      <c r="AG863" s="564"/>
      <c r="AH863" s="564"/>
      <c r="AI863" s="564"/>
      <c r="AJ863" s="564"/>
      <c r="AK863" s="564"/>
      <c r="AL863" s="564"/>
      <c r="AM863" s="564"/>
      <c r="AN863" s="564"/>
      <c r="AO863" s="564"/>
      <c r="AP863" s="564"/>
      <c r="AQ863" s="564"/>
      <c r="AR863" s="564"/>
      <c r="AS863" s="564"/>
      <c r="AT863" s="341"/>
      <c r="AU863" s="306"/>
      <c r="AV863" s="306"/>
      <c r="AW863" s="341"/>
      <c r="AX863" s="341"/>
      <c r="AY863" s="341"/>
      <c r="AZ863" s="341"/>
      <c r="BA863" s="341"/>
      <c r="BB863" s="341"/>
      <c r="BC863" s="341"/>
      <c r="BD863" s="341"/>
      <c r="BE863" s="341"/>
      <c r="BF863" s="341"/>
      <c r="BG863" s="402"/>
      <c r="BH863" s="403"/>
      <c r="BI863" s="405"/>
      <c r="BJ863" s="405"/>
      <c r="BK863" s="405"/>
      <c r="BL863" s="405"/>
      <c r="BM863" s="405"/>
    </row>
    <row r="864" ht="18.75" customHeight="1">
      <c r="A864" s="336" t="str">
        <f t="shared" si="12"/>
        <v/>
      </c>
      <c r="B864" s="506"/>
      <c r="C864" s="559"/>
      <c r="D864" s="560" t="str">
        <f t="shared" si="13"/>
        <v/>
      </c>
      <c r="E864" s="341"/>
      <c r="F864" s="341"/>
      <c r="G864" s="341"/>
      <c r="H864" s="341"/>
      <c r="I864" s="341"/>
      <c r="J864" s="341"/>
      <c r="K864" s="341"/>
      <c r="L864" s="341"/>
      <c r="M864" s="341"/>
      <c r="N864" s="341"/>
      <c r="O864" s="341"/>
      <c r="P864" s="341"/>
      <c r="Q864" s="341"/>
      <c r="R864" s="341"/>
      <c r="S864" s="341"/>
      <c r="T864" s="341"/>
      <c r="U864" s="341"/>
      <c r="V864" s="342"/>
      <c r="W864" s="342"/>
      <c r="X864" s="341"/>
      <c r="Y864" s="341" t="str">
        <f t="shared" si="11"/>
        <v/>
      </c>
      <c r="Z864" s="341"/>
      <c r="AA864" s="341"/>
      <c r="AB864" s="341"/>
      <c r="AC864" s="341"/>
      <c r="AD864" s="564"/>
      <c r="AE864" s="564"/>
      <c r="AF864" s="564"/>
      <c r="AG864" s="564"/>
      <c r="AH864" s="564"/>
      <c r="AI864" s="564"/>
      <c r="AJ864" s="564"/>
      <c r="AK864" s="564"/>
      <c r="AL864" s="564"/>
      <c r="AM864" s="564"/>
      <c r="AN864" s="564"/>
      <c r="AO864" s="564"/>
      <c r="AP864" s="564"/>
      <c r="AQ864" s="564"/>
      <c r="AR864" s="564"/>
      <c r="AS864" s="564"/>
      <c r="AT864" s="341"/>
      <c r="AU864" s="306"/>
      <c r="AV864" s="306"/>
      <c r="AW864" s="341"/>
      <c r="AX864" s="341"/>
      <c r="AY864" s="341"/>
      <c r="AZ864" s="341"/>
      <c r="BA864" s="341"/>
      <c r="BB864" s="341"/>
      <c r="BC864" s="341"/>
      <c r="BD864" s="341"/>
      <c r="BE864" s="341"/>
      <c r="BF864" s="341"/>
      <c r="BG864" s="402"/>
      <c r="BH864" s="403"/>
      <c r="BI864" s="405"/>
      <c r="BJ864" s="405"/>
      <c r="BK864" s="405"/>
      <c r="BL864" s="405"/>
      <c r="BM864" s="405"/>
    </row>
    <row r="865" ht="18.75" customHeight="1">
      <c r="A865" s="336" t="str">
        <f t="shared" si="12"/>
        <v/>
      </c>
      <c r="B865" s="506"/>
      <c r="C865" s="559"/>
      <c r="D865" s="560" t="str">
        <f t="shared" si="13"/>
        <v/>
      </c>
      <c r="E865" s="341"/>
      <c r="F865" s="341"/>
      <c r="G865" s="341"/>
      <c r="H865" s="341"/>
      <c r="I865" s="341"/>
      <c r="J865" s="341"/>
      <c r="K865" s="341"/>
      <c r="L865" s="341"/>
      <c r="M865" s="341"/>
      <c r="N865" s="341"/>
      <c r="O865" s="341"/>
      <c r="P865" s="341"/>
      <c r="Q865" s="341"/>
      <c r="R865" s="341"/>
      <c r="S865" s="341"/>
      <c r="T865" s="341"/>
      <c r="U865" s="341"/>
      <c r="V865" s="342"/>
      <c r="W865" s="342"/>
      <c r="X865" s="341"/>
      <c r="Y865" s="341" t="str">
        <f t="shared" si="11"/>
        <v/>
      </c>
      <c r="Z865" s="341"/>
      <c r="AA865" s="341"/>
      <c r="AB865" s="341"/>
      <c r="AC865" s="341"/>
      <c r="AD865" s="564"/>
      <c r="AE865" s="564"/>
      <c r="AF865" s="564"/>
      <c r="AG865" s="564"/>
      <c r="AH865" s="564"/>
      <c r="AI865" s="564"/>
      <c r="AJ865" s="564"/>
      <c r="AK865" s="564"/>
      <c r="AL865" s="564"/>
      <c r="AM865" s="564"/>
      <c r="AN865" s="564"/>
      <c r="AO865" s="564"/>
      <c r="AP865" s="564"/>
      <c r="AQ865" s="564"/>
      <c r="AR865" s="564"/>
      <c r="AS865" s="564"/>
      <c r="AT865" s="341"/>
      <c r="AU865" s="306"/>
      <c r="AV865" s="306"/>
      <c r="AW865" s="341"/>
      <c r="AX865" s="341"/>
      <c r="AY865" s="341"/>
      <c r="AZ865" s="341"/>
      <c r="BA865" s="341"/>
      <c r="BB865" s="341"/>
      <c r="BC865" s="341"/>
      <c r="BD865" s="341"/>
      <c r="BE865" s="341"/>
      <c r="BF865" s="341"/>
      <c r="BG865" s="402"/>
      <c r="BH865" s="403"/>
      <c r="BI865" s="405"/>
      <c r="BJ865" s="405"/>
      <c r="BK865" s="405"/>
      <c r="BL865" s="405"/>
      <c r="BM865" s="405"/>
    </row>
    <row r="866" ht="18.75" customHeight="1">
      <c r="A866" s="336" t="str">
        <f t="shared" si="12"/>
        <v/>
      </c>
      <c r="B866" s="506"/>
      <c r="C866" s="559"/>
      <c r="D866" s="560" t="str">
        <f t="shared" si="13"/>
        <v/>
      </c>
      <c r="E866" s="341"/>
      <c r="F866" s="341"/>
      <c r="G866" s="341"/>
      <c r="H866" s="341"/>
      <c r="I866" s="341"/>
      <c r="J866" s="341"/>
      <c r="K866" s="341"/>
      <c r="L866" s="341"/>
      <c r="M866" s="341"/>
      <c r="N866" s="341"/>
      <c r="O866" s="341"/>
      <c r="P866" s="341"/>
      <c r="Q866" s="341"/>
      <c r="R866" s="341"/>
      <c r="S866" s="341"/>
      <c r="T866" s="341"/>
      <c r="U866" s="341"/>
      <c r="V866" s="342"/>
      <c r="W866" s="342"/>
      <c r="X866" s="341"/>
      <c r="Y866" s="341" t="str">
        <f t="shared" si="11"/>
        <v/>
      </c>
      <c r="Z866" s="341"/>
      <c r="AA866" s="341"/>
      <c r="AB866" s="341"/>
      <c r="AC866" s="341"/>
      <c r="AD866" s="564"/>
      <c r="AE866" s="564"/>
      <c r="AF866" s="564"/>
      <c r="AG866" s="564"/>
      <c r="AH866" s="564"/>
      <c r="AI866" s="564"/>
      <c r="AJ866" s="564"/>
      <c r="AK866" s="564"/>
      <c r="AL866" s="564"/>
      <c r="AM866" s="564"/>
      <c r="AN866" s="564"/>
      <c r="AO866" s="564"/>
      <c r="AP866" s="564"/>
      <c r="AQ866" s="564"/>
      <c r="AR866" s="564"/>
      <c r="AS866" s="564"/>
      <c r="AT866" s="341"/>
      <c r="AU866" s="306"/>
      <c r="AV866" s="306"/>
      <c r="AW866" s="341"/>
      <c r="AX866" s="341"/>
      <c r="AY866" s="341"/>
      <c r="AZ866" s="341"/>
      <c r="BA866" s="341"/>
      <c r="BB866" s="341"/>
      <c r="BC866" s="341"/>
      <c r="BD866" s="341"/>
      <c r="BE866" s="341"/>
      <c r="BF866" s="341"/>
      <c r="BG866" s="402"/>
      <c r="BH866" s="403"/>
      <c r="BI866" s="405"/>
      <c r="BJ866" s="405"/>
      <c r="BK866" s="405"/>
      <c r="BL866" s="405"/>
      <c r="BM866" s="405"/>
    </row>
    <row r="867" ht="18.75" customHeight="1">
      <c r="A867" s="336" t="str">
        <f t="shared" si="12"/>
        <v/>
      </c>
      <c r="B867" s="506"/>
      <c r="C867" s="559"/>
      <c r="D867" s="560" t="str">
        <f t="shared" si="13"/>
        <v/>
      </c>
      <c r="E867" s="341"/>
      <c r="F867" s="341"/>
      <c r="G867" s="341"/>
      <c r="H867" s="341"/>
      <c r="I867" s="341"/>
      <c r="J867" s="341"/>
      <c r="K867" s="341"/>
      <c r="L867" s="341"/>
      <c r="M867" s="341"/>
      <c r="N867" s="341"/>
      <c r="O867" s="341"/>
      <c r="P867" s="341"/>
      <c r="Q867" s="341"/>
      <c r="R867" s="341"/>
      <c r="S867" s="341"/>
      <c r="T867" s="341"/>
      <c r="U867" s="341"/>
      <c r="V867" s="342"/>
      <c r="W867" s="342"/>
      <c r="X867" s="341"/>
      <c r="Y867" s="341" t="str">
        <f t="shared" si="11"/>
        <v/>
      </c>
      <c r="Z867" s="341"/>
      <c r="AA867" s="341"/>
      <c r="AB867" s="341"/>
      <c r="AC867" s="341"/>
      <c r="AD867" s="564"/>
      <c r="AE867" s="564"/>
      <c r="AF867" s="564"/>
      <c r="AG867" s="564"/>
      <c r="AH867" s="564"/>
      <c r="AI867" s="564"/>
      <c r="AJ867" s="564"/>
      <c r="AK867" s="564"/>
      <c r="AL867" s="564"/>
      <c r="AM867" s="564"/>
      <c r="AN867" s="564"/>
      <c r="AO867" s="564"/>
      <c r="AP867" s="564"/>
      <c r="AQ867" s="564"/>
      <c r="AR867" s="564"/>
      <c r="AS867" s="564"/>
      <c r="AT867" s="341"/>
      <c r="AU867" s="306"/>
      <c r="AV867" s="306"/>
      <c r="AW867" s="341"/>
      <c r="AX867" s="341"/>
      <c r="AY867" s="341"/>
      <c r="AZ867" s="341"/>
      <c r="BA867" s="341"/>
      <c r="BB867" s="341"/>
      <c r="BC867" s="341"/>
      <c r="BD867" s="341"/>
      <c r="BE867" s="341"/>
      <c r="BF867" s="341"/>
      <c r="BG867" s="402"/>
      <c r="BH867" s="403"/>
      <c r="BI867" s="405"/>
      <c r="BJ867" s="405"/>
      <c r="BK867" s="405"/>
      <c r="BL867" s="405"/>
      <c r="BM867" s="405"/>
    </row>
    <row r="868" ht="18.75" customHeight="1">
      <c r="A868" s="336" t="str">
        <f t="shared" si="12"/>
        <v/>
      </c>
      <c r="B868" s="506"/>
      <c r="C868" s="559"/>
      <c r="D868" s="560" t="str">
        <f t="shared" si="13"/>
        <v/>
      </c>
      <c r="E868" s="341"/>
      <c r="F868" s="341"/>
      <c r="G868" s="341"/>
      <c r="H868" s="341"/>
      <c r="I868" s="341"/>
      <c r="J868" s="341"/>
      <c r="K868" s="341"/>
      <c r="L868" s="341"/>
      <c r="M868" s="341"/>
      <c r="N868" s="341"/>
      <c r="O868" s="341"/>
      <c r="P868" s="341"/>
      <c r="Q868" s="341"/>
      <c r="R868" s="341"/>
      <c r="S868" s="341"/>
      <c r="T868" s="341"/>
      <c r="U868" s="341"/>
      <c r="V868" s="342"/>
      <c r="W868" s="342"/>
      <c r="X868" s="341"/>
      <c r="Y868" s="341" t="str">
        <f t="shared" si="11"/>
        <v/>
      </c>
      <c r="Z868" s="341"/>
      <c r="AA868" s="341"/>
      <c r="AB868" s="341"/>
      <c r="AC868" s="341"/>
      <c r="AD868" s="564"/>
      <c r="AE868" s="564"/>
      <c r="AF868" s="564"/>
      <c r="AG868" s="564"/>
      <c r="AH868" s="564"/>
      <c r="AI868" s="564"/>
      <c r="AJ868" s="564"/>
      <c r="AK868" s="564"/>
      <c r="AL868" s="564"/>
      <c r="AM868" s="564"/>
      <c r="AN868" s="564"/>
      <c r="AO868" s="564"/>
      <c r="AP868" s="564"/>
      <c r="AQ868" s="564"/>
      <c r="AR868" s="564"/>
      <c r="AS868" s="564"/>
      <c r="AT868" s="341"/>
      <c r="AU868" s="306"/>
      <c r="AV868" s="306"/>
      <c r="AW868" s="341"/>
      <c r="AX868" s="341"/>
      <c r="AY868" s="341"/>
      <c r="AZ868" s="341"/>
      <c r="BA868" s="341"/>
      <c r="BB868" s="341"/>
      <c r="BC868" s="341"/>
      <c r="BD868" s="341"/>
      <c r="BE868" s="341"/>
      <c r="BF868" s="341"/>
      <c r="BG868" s="402"/>
      <c r="BH868" s="403"/>
      <c r="BI868" s="405"/>
      <c r="BJ868" s="405"/>
      <c r="BK868" s="405"/>
      <c r="BL868" s="405"/>
      <c r="BM868" s="405"/>
    </row>
    <row r="869" ht="18.75" customHeight="1">
      <c r="A869" s="336" t="str">
        <f t="shared" si="12"/>
        <v/>
      </c>
      <c r="B869" s="506"/>
      <c r="C869" s="559"/>
      <c r="D869" s="560" t="str">
        <f t="shared" si="13"/>
        <v/>
      </c>
      <c r="E869" s="341"/>
      <c r="F869" s="341"/>
      <c r="G869" s="341"/>
      <c r="H869" s="341"/>
      <c r="I869" s="341"/>
      <c r="J869" s="341"/>
      <c r="K869" s="341"/>
      <c r="L869" s="341"/>
      <c r="M869" s="341"/>
      <c r="N869" s="341"/>
      <c r="O869" s="341"/>
      <c r="P869" s="341"/>
      <c r="Q869" s="341"/>
      <c r="R869" s="341"/>
      <c r="S869" s="341"/>
      <c r="T869" s="341"/>
      <c r="U869" s="341"/>
      <c r="V869" s="342"/>
      <c r="W869" s="342"/>
      <c r="X869" s="341"/>
      <c r="Y869" s="341" t="str">
        <f t="shared" si="11"/>
        <v/>
      </c>
      <c r="Z869" s="341"/>
      <c r="AA869" s="341"/>
      <c r="AB869" s="341"/>
      <c r="AC869" s="341"/>
      <c r="AD869" s="564"/>
      <c r="AE869" s="564"/>
      <c r="AF869" s="564"/>
      <c r="AG869" s="564"/>
      <c r="AH869" s="564"/>
      <c r="AI869" s="564"/>
      <c r="AJ869" s="564"/>
      <c r="AK869" s="564"/>
      <c r="AL869" s="564"/>
      <c r="AM869" s="564"/>
      <c r="AN869" s="564"/>
      <c r="AO869" s="564"/>
      <c r="AP869" s="564"/>
      <c r="AQ869" s="564"/>
      <c r="AR869" s="564"/>
      <c r="AS869" s="564"/>
      <c r="AT869" s="341"/>
      <c r="AU869" s="306"/>
      <c r="AV869" s="306"/>
      <c r="AW869" s="341"/>
      <c r="AX869" s="341"/>
      <c r="AY869" s="341"/>
      <c r="AZ869" s="341"/>
      <c r="BA869" s="341"/>
      <c r="BB869" s="341"/>
      <c r="BC869" s="341"/>
      <c r="BD869" s="341"/>
      <c r="BE869" s="341"/>
      <c r="BF869" s="341"/>
      <c r="BG869" s="402"/>
      <c r="BH869" s="403"/>
      <c r="BI869" s="405"/>
      <c r="BJ869" s="405"/>
      <c r="BK869" s="405"/>
      <c r="BL869" s="405"/>
      <c r="BM869" s="405"/>
    </row>
    <row r="870" ht="18.75" customHeight="1">
      <c r="A870" s="336" t="str">
        <f t="shared" si="12"/>
        <v/>
      </c>
      <c r="B870" s="506"/>
      <c r="C870" s="559"/>
      <c r="D870" s="560" t="str">
        <f t="shared" si="13"/>
        <v/>
      </c>
      <c r="E870" s="341"/>
      <c r="F870" s="341"/>
      <c r="G870" s="341"/>
      <c r="H870" s="341"/>
      <c r="I870" s="341"/>
      <c r="J870" s="341"/>
      <c r="K870" s="341"/>
      <c r="L870" s="341"/>
      <c r="M870" s="341"/>
      <c r="N870" s="341"/>
      <c r="O870" s="341"/>
      <c r="P870" s="341"/>
      <c r="Q870" s="341"/>
      <c r="R870" s="341"/>
      <c r="S870" s="341"/>
      <c r="T870" s="341"/>
      <c r="U870" s="341"/>
      <c r="V870" s="342"/>
      <c r="W870" s="342"/>
      <c r="X870" s="341"/>
      <c r="Y870" s="341" t="str">
        <f t="shared" si="11"/>
        <v/>
      </c>
      <c r="Z870" s="341"/>
      <c r="AA870" s="341"/>
      <c r="AB870" s="341"/>
      <c r="AC870" s="341"/>
      <c r="AD870" s="564"/>
      <c r="AE870" s="564"/>
      <c r="AF870" s="564"/>
      <c r="AG870" s="564"/>
      <c r="AH870" s="564"/>
      <c r="AI870" s="564"/>
      <c r="AJ870" s="564"/>
      <c r="AK870" s="564"/>
      <c r="AL870" s="564"/>
      <c r="AM870" s="564"/>
      <c r="AN870" s="564"/>
      <c r="AO870" s="564"/>
      <c r="AP870" s="564"/>
      <c r="AQ870" s="564"/>
      <c r="AR870" s="564"/>
      <c r="AS870" s="564"/>
      <c r="AT870" s="341"/>
      <c r="AU870" s="306"/>
      <c r="AV870" s="306"/>
      <c r="AW870" s="341"/>
      <c r="AX870" s="341"/>
      <c r="AY870" s="341"/>
      <c r="AZ870" s="341"/>
      <c r="BA870" s="341"/>
      <c r="BB870" s="341"/>
      <c r="BC870" s="341"/>
      <c r="BD870" s="341"/>
      <c r="BE870" s="341"/>
      <c r="BF870" s="341"/>
      <c r="BG870" s="402"/>
      <c r="BH870" s="403"/>
      <c r="BI870" s="405"/>
      <c r="BJ870" s="405"/>
      <c r="BK870" s="405"/>
      <c r="BL870" s="405"/>
      <c r="BM870" s="405"/>
    </row>
    <row r="871" ht="18.75" customHeight="1">
      <c r="A871" s="336" t="str">
        <f t="shared" si="12"/>
        <v/>
      </c>
      <c r="B871" s="506"/>
      <c r="C871" s="559"/>
      <c r="D871" s="560" t="str">
        <f t="shared" si="13"/>
        <v/>
      </c>
      <c r="E871" s="341"/>
      <c r="F871" s="341"/>
      <c r="G871" s="341"/>
      <c r="H871" s="341"/>
      <c r="I871" s="341"/>
      <c r="J871" s="341"/>
      <c r="K871" s="341"/>
      <c r="L871" s="341"/>
      <c r="M871" s="341"/>
      <c r="N871" s="341"/>
      <c r="O871" s="341"/>
      <c r="P871" s="341"/>
      <c r="Q871" s="341"/>
      <c r="R871" s="341"/>
      <c r="S871" s="341"/>
      <c r="T871" s="341"/>
      <c r="U871" s="341"/>
      <c r="V871" s="342"/>
      <c r="W871" s="342"/>
      <c r="X871" s="341"/>
      <c r="Y871" s="341" t="str">
        <f t="shared" si="11"/>
        <v/>
      </c>
      <c r="Z871" s="341"/>
      <c r="AA871" s="341"/>
      <c r="AB871" s="341"/>
      <c r="AC871" s="341"/>
      <c r="AD871" s="564"/>
      <c r="AE871" s="564"/>
      <c r="AF871" s="564"/>
      <c r="AG871" s="564"/>
      <c r="AH871" s="564"/>
      <c r="AI871" s="564"/>
      <c r="AJ871" s="564"/>
      <c r="AK871" s="564"/>
      <c r="AL871" s="564"/>
      <c r="AM871" s="564"/>
      <c r="AN871" s="564"/>
      <c r="AO871" s="564"/>
      <c r="AP871" s="564"/>
      <c r="AQ871" s="564"/>
      <c r="AR871" s="564"/>
      <c r="AS871" s="564"/>
      <c r="AT871" s="341"/>
      <c r="AU871" s="306"/>
      <c r="AV871" s="306"/>
      <c r="AW871" s="341"/>
      <c r="AX871" s="341"/>
      <c r="AY871" s="341"/>
      <c r="AZ871" s="341"/>
      <c r="BA871" s="341"/>
      <c r="BB871" s="341"/>
      <c r="BC871" s="341"/>
      <c r="BD871" s="341"/>
      <c r="BE871" s="341"/>
      <c r="BF871" s="341"/>
      <c r="BG871" s="402"/>
      <c r="BH871" s="403"/>
      <c r="BI871" s="405"/>
      <c r="BJ871" s="405"/>
      <c r="BK871" s="405"/>
      <c r="BL871" s="405"/>
      <c r="BM871" s="405"/>
    </row>
    <row r="872" ht="18.75" customHeight="1">
      <c r="A872" s="336" t="str">
        <f t="shared" si="12"/>
        <v/>
      </c>
      <c r="B872" s="506"/>
      <c r="C872" s="559"/>
      <c r="D872" s="560" t="str">
        <f t="shared" si="13"/>
        <v/>
      </c>
      <c r="E872" s="341"/>
      <c r="F872" s="341"/>
      <c r="G872" s="341"/>
      <c r="H872" s="341"/>
      <c r="I872" s="341"/>
      <c r="J872" s="341"/>
      <c r="K872" s="341"/>
      <c r="L872" s="341"/>
      <c r="M872" s="341"/>
      <c r="N872" s="341"/>
      <c r="O872" s="341"/>
      <c r="P872" s="341"/>
      <c r="Q872" s="341"/>
      <c r="R872" s="341"/>
      <c r="S872" s="341"/>
      <c r="T872" s="341"/>
      <c r="U872" s="341"/>
      <c r="V872" s="342"/>
      <c r="W872" s="342"/>
      <c r="X872" s="341"/>
      <c r="Y872" s="341" t="str">
        <f t="shared" si="11"/>
        <v/>
      </c>
      <c r="Z872" s="341"/>
      <c r="AA872" s="341"/>
      <c r="AB872" s="341"/>
      <c r="AC872" s="341"/>
      <c r="AD872" s="564"/>
      <c r="AE872" s="564"/>
      <c r="AF872" s="564"/>
      <c r="AG872" s="564"/>
      <c r="AH872" s="564"/>
      <c r="AI872" s="564"/>
      <c r="AJ872" s="564"/>
      <c r="AK872" s="564"/>
      <c r="AL872" s="564"/>
      <c r="AM872" s="564"/>
      <c r="AN872" s="564"/>
      <c r="AO872" s="564"/>
      <c r="AP872" s="564"/>
      <c r="AQ872" s="564"/>
      <c r="AR872" s="564"/>
      <c r="AS872" s="564"/>
      <c r="AT872" s="341"/>
      <c r="AU872" s="306"/>
      <c r="AV872" s="306"/>
      <c r="AW872" s="341"/>
      <c r="AX872" s="341"/>
      <c r="AY872" s="341"/>
      <c r="AZ872" s="341"/>
      <c r="BA872" s="341"/>
      <c r="BB872" s="341"/>
      <c r="BC872" s="341"/>
      <c r="BD872" s="341"/>
      <c r="BE872" s="341"/>
      <c r="BF872" s="341"/>
      <c r="BG872" s="402"/>
      <c r="BH872" s="403"/>
      <c r="BI872" s="405"/>
      <c r="BJ872" s="405"/>
      <c r="BK872" s="405"/>
      <c r="BL872" s="405"/>
      <c r="BM872" s="405"/>
    </row>
    <row r="873" ht="18.75" customHeight="1">
      <c r="A873" s="336" t="str">
        <f t="shared" si="12"/>
        <v/>
      </c>
      <c r="B873" s="506"/>
      <c r="C873" s="559"/>
      <c r="D873" s="560" t="str">
        <f t="shared" si="13"/>
        <v/>
      </c>
      <c r="E873" s="341"/>
      <c r="F873" s="341"/>
      <c r="G873" s="341"/>
      <c r="H873" s="341"/>
      <c r="I873" s="341"/>
      <c r="J873" s="341"/>
      <c r="K873" s="341"/>
      <c r="L873" s="341"/>
      <c r="M873" s="341"/>
      <c r="N873" s="341"/>
      <c r="O873" s="341"/>
      <c r="P873" s="341"/>
      <c r="Q873" s="341"/>
      <c r="R873" s="341"/>
      <c r="S873" s="341"/>
      <c r="T873" s="341"/>
      <c r="U873" s="341"/>
      <c r="V873" s="342"/>
      <c r="W873" s="342"/>
      <c r="X873" s="341"/>
      <c r="Y873" s="341" t="str">
        <f t="shared" si="11"/>
        <v/>
      </c>
      <c r="Z873" s="341"/>
      <c r="AA873" s="341"/>
      <c r="AB873" s="341"/>
      <c r="AC873" s="341"/>
      <c r="AD873" s="564"/>
      <c r="AE873" s="564"/>
      <c r="AF873" s="564"/>
      <c r="AG873" s="564"/>
      <c r="AH873" s="564"/>
      <c r="AI873" s="564"/>
      <c r="AJ873" s="564"/>
      <c r="AK873" s="564"/>
      <c r="AL873" s="564"/>
      <c r="AM873" s="564"/>
      <c r="AN873" s="564"/>
      <c r="AO873" s="564"/>
      <c r="AP873" s="564"/>
      <c r="AQ873" s="564"/>
      <c r="AR873" s="564"/>
      <c r="AS873" s="564"/>
      <c r="AT873" s="341"/>
      <c r="AU873" s="306"/>
      <c r="AV873" s="306"/>
      <c r="AW873" s="341"/>
      <c r="AX873" s="341"/>
      <c r="AY873" s="341"/>
      <c r="AZ873" s="341"/>
      <c r="BA873" s="341"/>
      <c r="BB873" s="341"/>
      <c r="BC873" s="341"/>
      <c r="BD873" s="341"/>
      <c r="BE873" s="341"/>
      <c r="BF873" s="341"/>
      <c r="BG873" s="402"/>
      <c r="BH873" s="403"/>
      <c r="BI873" s="405"/>
      <c r="BJ873" s="405"/>
      <c r="BK873" s="405"/>
      <c r="BL873" s="405"/>
      <c r="BM873" s="405"/>
    </row>
    <row r="874" ht="18.75" customHeight="1">
      <c r="A874" s="336" t="str">
        <f t="shared" si="12"/>
        <v/>
      </c>
      <c r="B874" s="506"/>
      <c r="C874" s="559"/>
      <c r="D874" s="560" t="str">
        <f t="shared" si="13"/>
        <v/>
      </c>
      <c r="E874" s="341"/>
      <c r="F874" s="341"/>
      <c r="G874" s="341"/>
      <c r="H874" s="341"/>
      <c r="I874" s="341"/>
      <c r="J874" s="341"/>
      <c r="K874" s="341"/>
      <c r="L874" s="341"/>
      <c r="M874" s="341"/>
      <c r="N874" s="341"/>
      <c r="O874" s="341"/>
      <c r="P874" s="341"/>
      <c r="Q874" s="341"/>
      <c r="R874" s="341"/>
      <c r="S874" s="341"/>
      <c r="T874" s="341"/>
      <c r="U874" s="341"/>
      <c r="V874" s="342"/>
      <c r="W874" s="342"/>
      <c r="X874" s="341"/>
      <c r="Y874" s="341" t="str">
        <f t="shared" si="11"/>
        <v/>
      </c>
      <c r="Z874" s="341"/>
      <c r="AA874" s="341"/>
      <c r="AB874" s="341"/>
      <c r="AC874" s="341"/>
      <c r="AD874" s="564"/>
      <c r="AE874" s="564"/>
      <c r="AF874" s="564"/>
      <c r="AG874" s="564"/>
      <c r="AH874" s="564"/>
      <c r="AI874" s="564"/>
      <c r="AJ874" s="564"/>
      <c r="AK874" s="564"/>
      <c r="AL874" s="564"/>
      <c r="AM874" s="564"/>
      <c r="AN874" s="564"/>
      <c r="AO874" s="564"/>
      <c r="AP874" s="564"/>
      <c r="AQ874" s="564"/>
      <c r="AR874" s="564"/>
      <c r="AS874" s="564"/>
      <c r="AT874" s="341"/>
      <c r="AU874" s="306"/>
      <c r="AV874" s="306"/>
      <c r="AW874" s="341"/>
      <c r="AX874" s="341"/>
      <c r="AY874" s="341"/>
      <c r="AZ874" s="341"/>
      <c r="BA874" s="341"/>
      <c r="BB874" s="341"/>
      <c r="BC874" s="341"/>
      <c r="BD874" s="341"/>
      <c r="BE874" s="341"/>
      <c r="BF874" s="341"/>
      <c r="BG874" s="402"/>
      <c r="BH874" s="403"/>
      <c r="BI874" s="405"/>
      <c r="BJ874" s="405"/>
      <c r="BK874" s="405"/>
      <c r="BL874" s="405"/>
      <c r="BM874" s="405"/>
    </row>
    <row r="875" ht="18.75" customHeight="1">
      <c r="A875" s="336" t="str">
        <f t="shared" si="12"/>
        <v/>
      </c>
      <c r="B875" s="506"/>
      <c r="C875" s="559"/>
      <c r="D875" s="560" t="str">
        <f t="shared" si="13"/>
        <v/>
      </c>
      <c r="E875" s="341"/>
      <c r="F875" s="341"/>
      <c r="G875" s="341"/>
      <c r="H875" s="341"/>
      <c r="I875" s="341"/>
      <c r="J875" s="341"/>
      <c r="K875" s="341"/>
      <c r="L875" s="341"/>
      <c r="M875" s="341"/>
      <c r="N875" s="341"/>
      <c r="O875" s="341"/>
      <c r="P875" s="341"/>
      <c r="Q875" s="341"/>
      <c r="R875" s="341"/>
      <c r="S875" s="341"/>
      <c r="T875" s="341"/>
      <c r="U875" s="341"/>
      <c r="V875" s="342"/>
      <c r="W875" s="342"/>
      <c r="X875" s="341"/>
      <c r="Y875" s="341" t="str">
        <f t="shared" si="11"/>
        <v/>
      </c>
      <c r="Z875" s="341"/>
      <c r="AA875" s="341"/>
      <c r="AB875" s="341"/>
      <c r="AC875" s="341"/>
      <c r="AD875" s="564"/>
      <c r="AE875" s="564"/>
      <c r="AF875" s="564"/>
      <c r="AG875" s="564"/>
      <c r="AH875" s="564"/>
      <c r="AI875" s="564"/>
      <c r="AJ875" s="564"/>
      <c r="AK875" s="564"/>
      <c r="AL875" s="564"/>
      <c r="AM875" s="564"/>
      <c r="AN875" s="564"/>
      <c r="AO875" s="564"/>
      <c r="AP875" s="564"/>
      <c r="AQ875" s="564"/>
      <c r="AR875" s="564"/>
      <c r="AS875" s="564"/>
      <c r="AT875" s="341"/>
      <c r="AU875" s="306"/>
      <c r="AV875" s="306"/>
      <c r="AW875" s="341"/>
      <c r="AX875" s="341"/>
      <c r="AY875" s="341"/>
      <c r="AZ875" s="341"/>
      <c r="BA875" s="341"/>
      <c r="BB875" s="341"/>
      <c r="BC875" s="341"/>
      <c r="BD875" s="341"/>
      <c r="BE875" s="341"/>
      <c r="BF875" s="341"/>
      <c r="BG875" s="402"/>
      <c r="BH875" s="403"/>
      <c r="BI875" s="405"/>
      <c r="BJ875" s="405"/>
      <c r="BK875" s="405"/>
      <c r="BL875" s="405"/>
      <c r="BM875" s="405"/>
    </row>
    <row r="876" ht="18.75" customHeight="1">
      <c r="A876" s="336" t="str">
        <f t="shared" si="12"/>
        <v/>
      </c>
      <c r="B876" s="506"/>
      <c r="C876" s="559"/>
      <c r="D876" s="560" t="str">
        <f t="shared" si="13"/>
        <v/>
      </c>
      <c r="E876" s="341"/>
      <c r="F876" s="341"/>
      <c r="G876" s="341"/>
      <c r="H876" s="341"/>
      <c r="I876" s="341"/>
      <c r="J876" s="341"/>
      <c r="K876" s="341"/>
      <c r="L876" s="341"/>
      <c r="M876" s="341"/>
      <c r="N876" s="341"/>
      <c r="O876" s="341"/>
      <c r="P876" s="341"/>
      <c r="Q876" s="341"/>
      <c r="R876" s="341"/>
      <c r="S876" s="341"/>
      <c r="T876" s="341"/>
      <c r="U876" s="341"/>
      <c r="V876" s="342"/>
      <c r="W876" s="342"/>
      <c r="X876" s="341"/>
      <c r="Y876" s="341" t="str">
        <f t="shared" si="11"/>
        <v/>
      </c>
      <c r="Z876" s="341"/>
      <c r="AA876" s="341"/>
      <c r="AB876" s="341"/>
      <c r="AC876" s="341"/>
      <c r="AD876" s="564"/>
      <c r="AE876" s="564"/>
      <c r="AF876" s="564"/>
      <c r="AG876" s="564"/>
      <c r="AH876" s="564"/>
      <c r="AI876" s="564"/>
      <c r="AJ876" s="564"/>
      <c r="AK876" s="564"/>
      <c r="AL876" s="564"/>
      <c r="AM876" s="564"/>
      <c r="AN876" s="564"/>
      <c r="AO876" s="564"/>
      <c r="AP876" s="564"/>
      <c r="AQ876" s="564"/>
      <c r="AR876" s="564"/>
      <c r="AS876" s="564"/>
      <c r="AT876" s="341"/>
      <c r="AU876" s="306"/>
      <c r="AV876" s="306"/>
      <c r="AW876" s="341"/>
      <c r="AX876" s="341"/>
      <c r="AY876" s="341"/>
      <c r="AZ876" s="341"/>
      <c r="BA876" s="341"/>
      <c r="BB876" s="341"/>
      <c r="BC876" s="341"/>
      <c r="BD876" s="341"/>
      <c r="BE876" s="341"/>
      <c r="BF876" s="341"/>
      <c r="BG876" s="402"/>
      <c r="BH876" s="403"/>
      <c r="BI876" s="405"/>
      <c r="BJ876" s="405"/>
      <c r="BK876" s="405"/>
      <c r="BL876" s="405"/>
      <c r="BM876" s="405"/>
    </row>
    <row r="877" ht="18.75" customHeight="1">
      <c r="A877" s="336" t="str">
        <f t="shared" si="12"/>
        <v/>
      </c>
      <c r="B877" s="506"/>
      <c r="C877" s="559"/>
      <c r="D877" s="560" t="str">
        <f t="shared" si="13"/>
        <v/>
      </c>
      <c r="E877" s="341"/>
      <c r="F877" s="341"/>
      <c r="G877" s="341"/>
      <c r="H877" s="341"/>
      <c r="I877" s="341"/>
      <c r="J877" s="341"/>
      <c r="K877" s="341"/>
      <c r="L877" s="341"/>
      <c r="M877" s="341"/>
      <c r="N877" s="341"/>
      <c r="O877" s="341"/>
      <c r="P877" s="341"/>
      <c r="Q877" s="341"/>
      <c r="R877" s="341"/>
      <c r="S877" s="341"/>
      <c r="T877" s="341"/>
      <c r="U877" s="341"/>
      <c r="V877" s="342"/>
      <c r="W877" s="342"/>
      <c r="X877" s="341"/>
      <c r="Y877" s="341" t="str">
        <f t="shared" si="11"/>
        <v/>
      </c>
      <c r="Z877" s="341"/>
      <c r="AA877" s="341"/>
      <c r="AB877" s="341"/>
      <c r="AC877" s="341"/>
      <c r="AD877" s="564"/>
      <c r="AE877" s="564"/>
      <c r="AF877" s="564"/>
      <c r="AG877" s="564"/>
      <c r="AH877" s="564"/>
      <c r="AI877" s="564"/>
      <c r="AJ877" s="564"/>
      <c r="AK877" s="564"/>
      <c r="AL877" s="564"/>
      <c r="AM877" s="564"/>
      <c r="AN877" s="564"/>
      <c r="AO877" s="564"/>
      <c r="AP877" s="564"/>
      <c r="AQ877" s="564"/>
      <c r="AR877" s="564"/>
      <c r="AS877" s="564"/>
      <c r="AT877" s="341"/>
      <c r="AU877" s="306"/>
      <c r="AV877" s="306"/>
      <c r="AW877" s="341"/>
      <c r="AX877" s="341"/>
      <c r="AY877" s="341"/>
      <c r="AZ877" s="341"/>
      <c r="BA877" s="341"/>
      <c r="BB877" s="341"/>
      <c r="BC877" s="341"/>
      <c r="BD877" s="341"/>
      <c r="BE877" s="341"/>
      <c r="BF877" s="341"/>
      <c r="BG877" s="402"/>
      <c r="BH877" s="403"/>
      <c r="BI877" s="405"/>
      <c r="BJ877" s="405"/>
      <c r="BK877" s="405"/>
      <c r="BL877" s="405"/>
      <c r="BM877" s="405"/>
    </row>
    <row r="878" ht="18.75" customHeight="1">
      <c r="A878" s="336" t="str">
        <f t="shared" si="12"/>
        <v/>
      </c>
      <c r="B878" s="506"/>
      <c r="C878" s="559"/>
      <c r="D878" s="560" t="str">
        <f t="shared" si="13"/>
        <v/>
      </c>
      <c r="E878" s="341"/>
      <c r="F878" s="341"/>
      <c r="G878" s="341"/>
      <c r="H878" s="341"/>
      <c r="I878" s="341"/>
      <c r="J878" s="341"/>
      <c r="K878" s="341"/>
      <c r="L878" s="341"/>
      <c r="M878" s="341"/>
      <c r="N878" s="341"/>
      <c r="O878" s="341"/>
      <c r="P878" s="341"/>
      <c r="Q878" s="341"/>
      <c r="R878" s="341"/>
      <c r="S878" s="341"/>
      <c r="T878" s="341"/>
      <c r="U878" s="341"/>
      <c r="V878" s="342"/>
      <c r="W878" s="342"/>
      <c r="X878" s="341"/>
      <c r="Y878" s="341" t="str">
        <f t="shared" si="11"/>
        <v/>
      </c>
      <c r="Z878" s="341"/>
      <c r="AA878" s="341"/>
      <c r="AB878" s="341"/>
      <c r="AC878" s="341"/>
      <c r="AD878" s="564"/>
      <c r="AE878" s="564"/>
      <c r="AF878" s="564"/>
      <c r="AG878" s="564"/>
      <c r="AH878" s="564"/>
      <c r="AI878" s="564"/>
      <c r="AJ878" s="564"/>
      <c r="AK878" s="564"/>
      <c r="AL878" s="564"/>
      <c r="AM878" s="564"/>
      <c r="AN878" s="564"/>
      <c r="AO878" s="564"/>
      <c r="AP878" s="564"/>
      <c r="AQ878" s="564"/>
      <c r="AR878" s="564"/>
      <c r="AS878" s="564"/>
      <c r="AT878" s="341"/>
      <c r="AU878" s="306"/>
      <c r="AV878" s="306"/>
      <c r="AW878" s="341"/>
      <c r="AX878" s="341"/>
      <c r="AY878" s="341"/>
      <c r="AZ878" s="341"/>
      <c r="BA878" s="341"/>
      <c r="BB878" s="341"/>
      <c r="BC878" s="341"/>
      <c r="BD878" s="341"/>
      <c r="BE878" s="341"/>
      <c r="BF878" s="341"/>
      <c r="BG878" s="402"/>
      <c r="BH878" s="403"/>
      <c r="BI878" s="405"/>
      <c r="BJ878" s="405"/>
      <c r="BK878" s="405"/>
      <c r="BL878" s="405"/>
      <c r="BM878" s="405"/>
    </row>
    <row r="879" ht="18.75" customHeight="1">
      <c r="A879" s="336" t="str">
        <f t="shared" si="12"/>
        <v/>
      </c>
      <c r="B879" s="506"/>
      <c r="C879" s="559"/>
      <c r="D879" s="560" t="str">
        <f t="shared" si="13"/>
        <v/>
      </c>
      <c r="E879" s="341"/>
      <c r="F879" s="341"/>
      <c r="G879" s="341"/>
      <c r="H879" s="341"/>
      <c r="I879" s="341"/>
      <c r="J879" s="341"/>
      <c r="K879" s="341"/>
      <c r="L879" s="341"/>
      <c r="M879" s="341"/>
      <c r="N879" s="341"/>
      <c r="O879" s="341"/>
      <c r="P879" s="341"/>
      <c r="Q879" s="341"/>
      <c r="R879" s="341"/>
      <c r="S879" s="341"/>
      <c r="T879" s="341"/>
      <c r="U879" s="341"/>
      <c r="V879" s="342"/>
      <c r="W879" s="342"/>
      <c r="X879" s="341"/>
      <c r="Y879" s="341" t="str">
        <f t="shared" si="11"/>
        <v/>
      </c>
      <c r="Z879" s="341"/>
      <c r="AA879" s="341"/>
      <c r="AB879" s="341"/>
      <c r="AC879" s="341"/>
      <c r="AD879" s="564"/>
      <c r="AE879" s="564"/>
      <c r="AF879" s="564"/>
      <c r="AG879" s="564"/>
      <c r="AH879" s="564"/>
      <c r="AI879" s="564"/>
      <c r="AJ879" s="564"/>
      <c r="AK879" s="564"/>
      <c r="AL879" s="564"/>
      <c r="AM879" s="564"/>
      <c r="AN879" s="564"/>
      <c r="AO879" s="564"/>
      <c r="AP879" s="564"/>
      <c r="AQ879" s="564"/>
      <c r="AR879" s="564"/>
      <c r="AS879" s="564"/>
      <c r="AT879" s="341"/>
      <c r="AU879" s="306"/>
      <c r="AV879" s="306"/>
      <c r="AW879" s="341"/>
      <c r="AX879" s="341"/>
      <c r="AY879" s="341"/>
      <c r="AZ879" s="341"/>
      <c r="BA879" s="341"/>
      <c r="BB879" s="341"/>
      <c r="BC879" s="341"/>
      <c r="BD879" s="341"/>
      <c r="BE879" s="341"/>
      <c r="BF879" s="341"/>
      <c r="BG879" s="402"/>
      <c r="BH879" s="403"/>
      <c r="BI879" s="405"/>
      <c r="BJ879" s="405"/>
      <c r="BK879" s="405"/>
      <c r="BL879" s="405"/>
      <c r="BM879" s="405"/>
    </row>
    <row r="880" ht="18.75" customHeight="1">
      <c r="A880" s="336" t="str">
        <f t="shared" si="12"/>
        <v/>
      </c>
      <c r="B880" s="506"/>
      <c r="C880" s="559"/>
      <c r="D880" s="560" t="str">
        <f t="shared" si="13"/>
        <v/>
      </c>
      <c r="E880" s="341"/>
      <c r="F880" s="341"/>
      <c r="G880" s="341"/>
      <c r="H880" s="341"/>
      <c r="I880" s="341"/>
      <c r="J880" s="341"/>
      <c r="K880" s="341"/>
      <c r="L880" s="341"/>
      <c r="M880" s="341"/>
      <c r="N880" s="341"/>
      <c r="O880" s="341"/>
      <c r="P880" s="341"/>
      <c r="Q880" s="341"/>
      <c r="R880" s="341"/>
      <c r="S880" s="341"/>
      <c r="T880" s="341"/>
      <c r="U880" s="341"/>
      <c r="V880" s="342"/>
      <c r="W880" s="342"/>
      <c r="X880" s="341"/>
      <c r="Y880" s="341" t="str">
        <f t="shared" si="11"/>
        <v/>
      </c>
      <c r="Z880" s="341"/>
      <c r="AA880" s="341"/>
      <c r="AB880" s="341"/>
      <c r="AC880" s="341"/>
      <c r="AD880" s="564"/>
      <c r="AE880" s="564"/>
      <c r="AF880" s="564"/>
      <c r="AG880" s="564"/>
      <c r="AH880" s="564"/>
      <c r="AI880" s="564"/>
      <c r="AJ880" s="564"/>
      <c r="AK880" s="564"/>
      <c r="AL880" s="564"/>
      <c r="AM880" s="564"/>
      <c r="AN880" s="564"/>
      <c r="AO880" s="564"/>
      <c r="AP880" s="564"/>
      <c r="AQ880" s="564"/>
      <c r="AR880" s="564"/>
      <c r="AS880" s="564"/>
      <c r="AT880" s="341"/>
      <c r="AU880" s="306"/>
      <c r="AV880" s="306"/>
      <c r="AW880" s="341"/>
      <c r="AX880" s="341"/>
      <c r="AY880" s="341"/>
      <c r="AZ880" s="341"/>
      <c r="BA880" s="341"/>
      <c r="BB880" s="341"/>
      <c r="BC880" s="341"/>
      <c r="BD880" s="341"/>
      <c r="BE880" s="341"/>
      <c r="BF880" s="341"/>
      <c r="BG880" s="402"/>
      <c r="BH880" s="403"/>
      <c r="BI880" s="405"/>
      <c r="BJ880" s="405"/>
      <c r="BK880" s="405"/>
      <c r="BL880" s="405"/>
      <c r="BM880" s="405"/>
    </row>
    <row r="881" ht="18.75" customHeight="1">
      <c r="A881" s="336" t="str">
        <f t="shared" si="12"/>
        <v/>
      </c>
      <c r="B881" s="506"/>
      <c r="C881" s="559"/>
      <c r="D881" s="560" t="str">
        <f t="shared" si="13"/>
        <v/>
      </c>
      <c r="E881" s="341"/>
      <c r="F881" s="341"/>
      <c r="G881" s="341"/>
      <c r="H881" s="341"/>
      <c r="I881" s="341"/>
      <c r="J881" s="341"/>
      <c r="K881" s="341"/>
      <c r="L881" s="341"/>
      <c r="M881" s="341"/>
      <c r="N881" s="341"/>
      <c r="O881" s="341"/>
      <c r="P881" s="341"/>
      <c r="Q881" s="341"/>
      <c r="R881" s="341"/>
      <c r="S881" s="341"/>
      <c r="T881" s="341"/>
      <c r="U881" s="341"/>
      <c r="V881" s="342"/>
      <c r="W881" s="342"/>
      <c r="X881" s="341"/>
      <c r="Y881" s="341" t="str">
        <f t="shared" si="11"/>
        <v/>
      </c>
      <c r="Z881" s="341"/>
      <c r="AA881" s="341"/>
      <c r="AB881" s="341"/>
      <c r="AC881" s="341"/>
      <c r="AD881" s="564"/>
      <c r="AE881" s="564"/>
      <c r="AF881" s="564"/>
      <c r="AG881" s="564"/>
      <c r="AH881" s="564"/>
      <c r="AI881" s="564"/>
      <c r="AJ881" s="564"/>
      <c r="AK881" s="564"/>
      <c r="AL881" s="564"/>
      <c r="AM881" s="564"/>
      <c r="AN881" s="564"/>
      <c r="AO881" s="564"/>
      <c r="AP881" s="564"/>
      <c r="AQ881" s="564"/>
      <c r="AR881" s="564"/>
      <c r="AS881" s="564"/>
      <c r="AT881" s="341"/>
      <c r="AU881" s="306"/>
      <c r="AV881" s="306"/>
      <c r="AW881" s="341"/>
      <c r="AX881" s="341"/>
      <c r="AY881" s="341"/>
      <c r="AZ881" s="341"/>
      <c r="BA881" s="341"/>
      <c r="BB881" s="341"/>
      <c r="BC881" s="341"/>
      <c r="BD881" s="341"/>
      <c r="BE881" s="341"/>
      <c r="BF881" s="341"/>
      <c r="BG881" s="402"/>
      <c r="BH881" s="403"/>
      <c r="BI881" s="405"/>
      <c r="BJ881" s="405"/>
      <c r="BK881" s="405"/>
      <c r="BL881" s="405"/>
      <c r="BM881" s="405"/>
    </row>
    <row r="882" ht="18.75" customHeight="1">
      <c r="A882" s="336" t="str">
        <f t="shared" si="12"/>
        <v/>
      </c>
      <c r="B882" s="506"/>
      <c r="C882" s="559"/>
      <c r="D882" s="560" t="str">
        <f t="shared" si="13"/>
        <v/>
      </c>
      <c r="E882" s="341"/>
      <c r="F882" s="341"/>
      <c r="G882" s="341"/>
      <c r="H882" s="341"/>
      <c r="I882" s="341"/>
      <c r="J882" s="341"/>
      <c r="K882" s="341"/>
      <c r="L882" s="341"/>
      <c r="M882" s="341"/>
      <c r="N882" s="341"/>
      <c r="O882" s="341"/>
      <c r="P882" s="341"/>
      <c r="Q882" s="341"/>
      <c r="R882" s="341"/>
      <c r="S882" s="341"/>
      <c r="T882" s="341"/>
      <c r="U882" s="341"/>
      <c r="V882" s="342"/>
      <c r="W882" s="342"/>
      <c r="X882" s="341"/>
      <c r="Y882" s="341" t="str">
        <f t="shared" si="11"/>
        <v/>
      </c>
      <c r="Z882" s="341"/>
      <c r="AA882" s="341"/>
      <c r="AB882" s="341"/>
      <c r="AC882" s="341"/>
      <c r="AD882" s="564"/>
      <c r="AE882" s="564"/>
      <c r="AF882" s="564"/>
      <c r="AG882" s="564"/>
      <c r="AH882" s="564"/>
      <c r="AI882" s="564"/>
      <c r="AJ882" s="564"/>
      <c r="AK882" s="564"/>
      <c r="AL882" s="564"/>
      <c r="AM882" s="564"/>
      <c r="AN882" s="564"/>
      <c r="AO882" s="564"/>
      <c r="AP882" s="564"/>
      <c r="AQ882" s="564"/>
      <c r="AR882" s="564"/>
      <c r="AS882" s="564"/>
      <c r="AT882" s="341"/>
      <c r="AU882" s="306"/>
      <c r="AV882" s="306"/>
      <c r="AW882" s="341"/>
      <c r="AX882" s="341"/>
      <c r="AY882" s="341"/>
      <c r="AZ882" s="341"/>
      <c r="BA882" s="341"/>
      <c r="BB882" s="341"/>
      <c r="BC882" s="341"/>
      <c r="BD882" s="341"/>
      <c r="BE882" s="341"/>
      <c r="BF882" s="341"/>
      <c r="BG882" s="402"/>
      <c r="BH882" s="403"/>
      <c r="BI882" s="405"/>
      <c r="BJ882" s="405"/>
      <c r="BK882" s="405"/>
      <c r="BL882" s="405"/>
      <c r="BM882" s="405"/>
    </row>
    <row r="883" ht="18.75" customHeight="1">
      <c r="A883" s="336" t="str">
        <f t="shared" si="12"/>
        <v/>
      </c>
      <c r="B883" s="506"/>
      <c r="C883" s="559"/>
      <c r="D883" s="560" t="str">
        <f t="shared" si="13"/>
        <v/>
      </c>
      <c r="E883" s="341"/>
      <c r="F883" s="341"/>
      <c r="G883" s="341"/>
      <c r="H883" s="341"/>
      <c r="I883" s="341"/>
      <c r="J883" s="341"/>
      <c r="K883" s="341"/>
      <c r="L883" s="341"/>
      <c r="M883" s="341"/>
      <c r="N883" s="341"/>
      <c r="O883" s="341"/>
      <c r="P883" s="341"/>
      <c r="Q883" s="341"/>
      <c r="R883" s="341"/>
      <c r="S883" s="341"/>
      <c r="T883" s="341"/>
      <c r="U883" s="341"/>
      <c r="V883" s="342"/>
      <c r="W883" s="342"/>
      <c r="X883" s="341"/>
      <c r="Y883" s="341" t="str">
        <f t="shared" si="11"/>
        <v/>
      </c>
      <c r="Z883" s="341"/>
      <c r="AA883" s="341"/>
      <c r="AB883" s="341"/>
      <c r="AC883" s="341"/>
      <c r="AD883" s="564"/>
      <c r="AE883" s="564"/>
      <c r="AF883" s="564"/>
      <c r="AG883" s="564"/>
      <c r="AH883" s="564"/>
      <c r="AI883" s="564"/>
      <c r="AJ883" s="564"/>
      <c r="AK883" s="564"/>
      <c r="AL883" s="564"/>
      <c r="AM883" s="564"/>
      <c r="AN883" s="564"/>
      <c r="AO883" s="564"/>
      <c r="AP883" s="564"/>
      <c r="AQ883" s="564"/>
      <c r="AR883" s="564"/>
      <c r="AS883" s="564"/>
      <c r="AT883" s="341"/>
      <c r="AU883" s="306"/>
      <c r="AV883" s="306"/>
      <c r="AW883" s="341"/>
      <c r="AX883" s="341"/>
      <c r="AY883" s="341"/>
      <c r="AZ883" s="341"/>
      <c r="BA883" s="341"/>
      <c r="BB883" s="341"/>
      <c r="BC883" s="341"/>
      <c r="BD883" s="341"/>
      <c r="BE883" s="341"/>
      <c r="BF883" s="341"/>
      <c r="BG883" s="402"/>
      <c r="BH883" s="403"/>
      <c r="BI883" s="405"/>
      <c r="BJ883" s="405"/>
      <c r="BK883" s="405"/>
      <c r="BL883" s="405"/>
      <c r="BM883" s="405"/>
    </row>
    <row r="884" ht="18.75" customHeight="1">
      <c r="A884" s="336" t="str">
        <f t="shared" si="12"/>
        <v/>
      </c>
      <c r="B884" s="506"/>
      <c r="C884" s="559"/>
      <c r="D884" s="560" t="str">
        <f t="shared" si="13"/>
        <v/>
      </c>
      <c r="E884" s="341"/>
      <c r="F884" s="341"/>
      <c r="G884" s="341"/>
      <c r="H884" s="341"/>
      <c r="I884" s="341"/>
      <c r="J884" s="341"/>
      <c r="K884" s="341"/>
      <c r="L884" s="341"/>
      <c r="M884" s="341"/>
      <c r="N884" s="341"/>
      <c r="O884" s="341"/>
      <c r="P884" s="341"/>
      <c r="Q884" s="341"/>
      <c r="R884" s="341"/>
      <c r="S884" s="341"/>
      <c r="T884" s="341"/>
      <c r="U884" s="341"/>
      <c r="V884" s="342"/>
      <c r="W884" s="342"/>
      <c r="X884" s="341"/>
      <c r="Y884" s="341" t="str">
        <f t="shared" si="11"/>
        <v/>
      </c>
      <c r="Z884" s="341"/>
      <c r="AA884" s="341"/>
      <c r="AB884" s="341"/>
      <c r="AC884" s="341"/>
      <c r="AD884" s="564"/>
      <c r="AE884" s="564"/>
      <c r="AF884" s="564"/>
      <c r="AG884" s="564"/>
      <c r="AH884" s="564"/>
      <c r="AI884" s="564"/>
      <c r="AJ884" s="564"/>
      <c r="AK884" s="564"/>
      <c r="AL884" s="564"/>
      <c r="AM884" s="564"/>
      <c r="AN884" s="564"/>
      <c r="AO884" s="564"/>
      <c r="AP884" s="564"/>
      <c r="AQ884" s="564"/>
      <c r="AR884" s="564"/>
      <c r="AS884" s="564"/>
      <c r="AT884" s="341"/>
      <c r="AU884" s="306"/>
      <c r="AV884" s="306"/>
      <c r="AW884" s="341"/>
      <c r="AX884" s="341"/>
      <c r="AY884" s="341"/>
      <c r="AZ884" s="341"/>
      <c r="BA884" s="341"/>
      <c r="BB884" s="341"/>
      <c r="BC884" s="341"/>
      <c r="BD884" s="341"/>
      <c r="BE884" s="341"/>
      <c r="BF884" s="341"/>
      <c r="BG884" s="402"/>
      <c r="BH884" s="403"/>
      <c r="BI884" s="405"/>
      <c r="BJ884" s="405"/>
      <c r="BK884" s="405"/>
      <c r="BL884" s="405"/>
      <c r="BM884" s="405"/>
    </row>
    <row r="885" ht="18.75" customHeight="1">
      <c r="A885" s="336" t="str">
        <f t="shared" si="12"/>
        <v/>
      </c>
      <c r="B885" s="506"/>
      <c r="C885" s="559"/>
      <c r="D885" s="560" t="str">
        <f t="shared" si="13"/>
        <v/>
      </c>
      <c r="E885" s="341"/>
      <c r="F885" s="341"/>
      <c r="G885" s="341"/>
      <c r="H885" s="341"/>
      <c r="I885" s="341"/>
      <c r="J885" s="341"/>
      <c r="K885" s="341"/>
      <c r="L885" s="341"/>
      <c r="M885" s="341"/>
      <c r="N885" s="341"/>
      <c r="O885" s="341"/>
      <c r="P885" s="341"/>
      <c r="Q885" s="341"/>
      <c r="R885" s="341"/>
      <c r="S885" s="341"/>
      <c r="T885" s="341"/>
      <c r="U885" s="341"/>
      <c r="V885" s="342"/>
      <c r="W885" s="342"/>
      <c r="X885" s="341"/>
      <c r="Y885" s="341" t="str">
        <f t="shared" si="11"/>
        <v/>
      </c>
      <c r="Z885" s="341"/>
      <c r="AA885" s="341"/>
      <c r="AB885" s="341"/>
      <c r="AC885" s="341"/>
      <c r="AD885" s="564"/>
      <c r="AE885" s="564"/>
      <c r="AF885" s="564"/>
      <c r="AG885" s="564"/>
      <c r="AH885" s="564"/>
      <c r="AI885" s="564"/>
      <c r="AJ885" s="564"/>
      <c r="AK885" s="564"/>
      <c r="AL885" s="564"/>
      <c r="AM885" s="564"/>
      <c r="AN885" s="564"/>
      <c r="AO885" s="564"/>
      <c r="AP885" s="564"/>
      <c r="AQ885" s="564"/>
      <c r="AR885" s="564"/>
      <c r="AS885" s="564"/>
      <c r="AT885" s="341"/>
      <c r="AU885" s="306"/>
      <c r="AV885" s="306"/>
      <c r="AW885" s="341"/>
      <c r="AX885" s="341"/>
      <c r="AY885" s="341"/>
      <c r="AZ885" s="341"/>
      <c r="BA885" s="341"/>
      <c r="BB885" s="341"/>
      <c r="BC885" s="341"/>
      <c r="BD885" s="341"/>
      <c r="BE885" s="341"/>
      <c r="BF885" s="341"/>
      <c r="BG885" s="402"/>
      <c r="BH885" s="403"/>
      <c r="BI885" s="405"/>
      <c r="BJ885" s="405"/>
      <c r="BK885" s="405"/>
      <c r="BL885" s="405"/>
      <c r="BM885" s="405"/>
    </row>
    <row r="886" ht="18.75" customHeight="1">
      <c r="A886" s="336" t="str">
        <f t="shared" si="12"/>
        <v/>
      </c>
      <c r="B886" s="506"/>
      <c r="C886" s="559"/>
      <c r="D886" s="560" t="str">
        <f t="shared" si="13"/>
        <v/>
      </c>
      <c r="E886" s="341"/>
      <c r="F886" s="341"/>
      <c r="G886" s="341"/>
      <c r="H886" s="341"/>
      <c r="I886" s="341"/>
      <c r="J886" s="341"/>
      <c r="K886" s="341"/>
      <c r="L886" s="341"/>
      <c r="M886" s="341"/>
      <c r="N886" s="341"/>
      <c r="O886" s="341"/>
      <c r="P886" s="341"/>
      <c r="Q886" s="341"/>
      <c r="R886" s="341"/>
      <c r="S886" s="341"/>
      <c r="T886" s="341"/>
      <c r="U886" s="341"/>
      <c r="V886" s="342"/>
      <c r="W886" s="342"/>
      <c r="X886" s="341"/>
      <c r="Y886" s="341" t="str">
        <f t="shared" si="11"/>
        <v/>
      </c>
      <c r="Z886" s="341"/>
      <c r="AA886" s="341"/>
      <c r="AB886" s="341"/>
      <c r="AC886" s="341"/>
      <c r="AD886" s="564"/>
      <c r="AE886" s="564"/>
      <c r="AF886" s="564"/>
      <c r="AG886" s="564"/>
      <c r="AH886" s="564"/>
      <c r="AI886" s="564"/>
      <c r="AJ886" s="564"/>
      <c r="AK886" s="564"/>
      <c r="AL886" s="564"/>
      <c r="AM886" s="564"/>
      <c r="AN886" s="564"/>
      <c r="AO886" s="564"/>
      <c r="AP886" s="564"/>
      <c r="AQ886" s="564"/>
      <c r="AR886" s="564"/>
      <c r="AS886" s="564"/>
      <c r="AT886" s="341"/>
      <c r="AU886" s="306"/>
      <c r="AV886" s="306"/>
      <c r="AW886" s="341"/>
      <c r="AX886" s="341"/>
      <c r="AY886" s="341"/>
      <c r="AZ886" s="341"/>
      <c r="BA886" s="341"/>
      <c r="BB886" s="341"/>
      <c r="BC886" s="341"/>
      <c r="BD886" s="341"/>
      <c r="BE886" s="341"/>
      <c r="BF886" s="341"/>
      <c r="BG886" s="402"/>
      <c r="BH886" s="403"/>
      <c r="BI886" s="405"/>
      <c r="BJ886" s="405"/>
      <c r="BK886" s="405"/>
      <c r="BL886" s="405"/>
      <c r="BM886" s="405"/>
    </row>
    <row r="887" ht="18.75" customHeight="1">
      <c r="A887" s="336" t="str">
        <f t="shared" si="12"/>
        <v/>
      </c>
      <c r="B887" s="506"/>
      <c r="C887" s="559"/>
      <c r="D887" s="560" t="str">
        <f t="shared" si="13"/>
        <v/>
      </c>
      <c r="E887" s="341"/>
      <c r="F887" s="341"/>
      <c r="G887" s="341"/>
      <c r="H887" s="341"/>
      <c r="I887" s="341"/>
      <c r="J887" s="341"/>
      <c r="K887" s="341"/>
      <c r="L887" s="341"/>
      <c r="M887" s="341"/>
      <c r="N887" s="341"/>
      <c r="O887" s="341"/>
      <c r="P887" s="341"/>
      <c r="Q887" s="341"/>
      <c r="R887" s="341"/>
      <c r="S887" s="341"/>
      <c r="T887" s="341"/>
      <c r="U887" s="341"/>
      <c r="V887" s="342"/>
      <c r="W887" s="342"/>
      <c r="X887" s="341"/>
      <c r="Y887" s="341" t="str">
        <f t="shared" si="11"/>
        <v/>
      </c>
      <c r="Z887" s="341"/>
      <c r="AA887" s="341"/>
      <c r="AB887" s="341"/>
      <c r="AC887" s="341"/>
      <c r="AD887" s="564"/>
      <c r="AE887" s="564"/>
      <c r="AF887" s="564"/>
      <c r="AG887" s="564"/>
      <c r="AH887" s="564"/>
      <c r="AI887" s="564"/>
      <c r="AJ887" s="564"/>
      <c r="AK887" s="564"/>
      <c r="AL887" s="564"/>
      <c r="AM887" s="564"/>
      <c r="AN887" s="564"/>
      <c r="AO887" s="564"/>
      <c r="AP887" s="564"/>
      <c r="AQ887" s="564"/>
      <c r="AR887" s="564"/>
      <c r="AS887" s="564"/>
      <c r="AT887" s="341"/>
      <c r="AU887" s="306"/>
      <c r="AV887" s="306"/>
      <c r="AW887" s="341"/>
      <c r="AX887" s="341"/>
      <c r="AY887" s="341"/>
      <c r="AZ887" s="341"/>
      <c r="BA887" s="341"/>
      <c r="BB887" s="341"/>
      <c r="BC887" s="341"/>
      <c r="BD887" s="341"/>
      <c r="BE887" s="341"/>
      <c r="BF887" s="341"/>
      <c r="BG887" s="402"/>
      <c r="BH887" s="403"/>
      <c r="BI887" s="405"/>
      <c r="BJ887" s="405"/>
      <c r="BK887" s="405"/>
      <c r="BL887" s="405"/>
      <c r="BM887" s="405"/>
    </row>
    <row r="888" ht="18.75" customHeight="1">
      <c r="A888" s="336" t="str">
        <f t="shared" si="12"/>
        <v/>
      </c>
      <c r="B888" s="506"/>
      <c r="C888" s="559"/>
      <c r="D888" s="560" t="str">
        <f t="shared" si="13"/>
        <v/>
      </c>
      <c r="E888" s="341"/>
      <c r="F888" s="341"/>
      <c r="G888" s="341"/>
      <c r="H888" s="341"/>
      <c r="I888" s="341"/>
      <c r="J888" s="341"/>
      <c r="K888" s="341"/>
      <c r="L888" s="341"/>
      <c r="M888" s="341"/>
      <c r="N888" s="341"/>
      <c r="O888" s="341"/>
      <c r="P888" s="341"/>
      <c r="Q888" s="341"/>
      <c r="R888" s="341"/>
      <c r="S888" s="341"/>
      <c r="T888" s="341"/>
      <c r="U888" s="341"/>
      <c r="V888" s="342"/>
      <c r="W888" s="342"/>
      <c r="X888" s="341"/>
      <c r="Y888" s="341" t="str">
        <f t="shared" si="11"/>
        <v/>
      </c>
      <c r="Z888" s="341"/>
      <c r="AA888" s="341"/>
      <c r="AB888" s="341"/>
      <c r="AC888" s="341"/>
      <c r="AD888" s="564"/>
      <c r="AE888" s="564"/>
      <c r="AF888" s="564"/>
      <c r="AG888" s="564"/>
      <c r="AH888" s="564"/>
      <c r="AI888" s="564"/>
      <c r="AJ888" s="564"/>
      <c r="AK888" s="564"/>
      <c r="AL888" s="564"/>
      <c r="AM888" s="564"/>
      <c r="AN888" s="564"/>
      <c r="AO888" s="564"/>
      <c r="AP888" s="564"/>
      <c r="AQ888" s="564"/>
      <c r="AR888" s="564"/>
      <c r="AS888" s="564"/>
      <c r="AT888" s="341"/>
      <c r="AU888" s="306"/>
      <c r="AV888" s="306"/>
      <c r="AW888" s="341"/>
      <c r="AX888" s="341"/>
      <c r="AY888" s="341"/>
      <c r="AZ888" s="341"/>
      <c r="BA888" s="341"/>
      <c r="BB888" s="341"/>
      <c r="BC888" s="341"/>
      <c r="BD888" s="341"/>
      <c r="BE888" s="341"/>
      <c r="BF888" s="341"/>
      <c r="BG888" s="402"/>
      <c r="BH888" s="403"/>
      <c r="BI888" s="405"/>
      <c r="BJ888" s="405"/>
      <c r="BK888" s="405"/>
      <c r="BL888" s="405"/>
      <c r="BM888" s="405"/>
    </row>
    <row r="889" ht="18.75" customHeight="1">
      <c r="A889" s="336" t="str">
        <f t="shared" si="12"/>
        <v/>
      </c>
      <c r="B889" s="506"/>
      <c r="C889" s="559"/>
      <c r="D889" s="560" t="str">
        <f t="shared" si="13"/>
        <v/>
      </c>
      <c r="E889" s="341"/>
      <c r="F889" s="341"/>
      <c r="G889" s="341"/>
      <c r="H889" s="341"/>
      <c r="I889" s="341"/>
      <c r="J889" s="341"/>
      <c r="K889" s="341"/>
      <c r="L889" s="341"/>
      <c r="M889" s="341"/>
      <c r="N889" s="341"/>
      <c r="O889" s="341"/>
      <c r="P889" s="341"/>
      <c r="Q889" s="341"/>
      <c r="R889" s="341"/>
      <c r="S889" s="341"/>
      <c r="T889" s="341"/>
      <c r="U889" s="341"/>
      <c r="V889" s="342"/>
      <c r="W889" s="342"/>
      <c r="X889" s="341"/>
      <c r="Y889" s="341" t="str">
        <f t="shared" si="11"/>
        <v/>
      </c>
      <c r="Z889" s="341"/>
      <c r="AA889" s="341"/>
      <c r="AB889" s="341"/>
      <c r="AC889" s="341"/>
      <c r="AD889" s="564"/>
      <c r="AE889" s="564"/>
      <c r="AF889" s="564"/>
      <c r="AG889" s="564"/>
      <c r="AH889" s="564"/>
      <c r="AI889" s="564"/>
      <c r="AJ889" s="564"/>
      <c r="AK889" s="564"/>
      <c r="AL889" s="564"/>
      <c r="AM889" s="564"/>
      <c r="AN889" s="564"/>
      <c r="AO889" s="564"/>
      <c r="AP889" s="564"/>
      <c r="AQ889" s="564"/>
      <c r="AR889" s="564"/>
      <c r="AS889" s="564"/>
      <c r="AT889" s="341"/>
      <c r="AU889" s="306"/>
      <c r="AV889" s="306"/>
      <c r="AW889" s="341"/>
      <c r="AX889" s="341"/>
      <c r="AY889" s="341"/>
      <c r="AZ889" s="341"/>
      <c r="BA889" s="341"/>
      <c r="BB889" s="341"/>
      <c r="BC889" s="341"/>
      <c r="BD889" s="341"/>
      <c r="BE889" s="341"/>
      <c r="BF889" s="341"/>
      <c r="BG889" s="402"/>
      <c r="BH889" s="403"/>
      <c r="BI889" s="405"/>
      <c r="BJ889" s="405"/>
      <c r="BK889" s="405"/>
      <c r="BL889" s="405"/>
      <c r="BM889" s="405"/>
    </row>
    <row r="890" ht="18.75" customHeight="1">
      <c r="A890" s="336" t="str">
        <f t="shared" si="12"/>
        <v/>
      </c>
      <c r="B890" s="506"/>
      <c r="C890" s="559"/>
      <c r="D890" s="560" t="str">
        <f t="shared" si="13"/>
        <v/>
      </c>
      <c r="E890" s="341"/>
      <c r="F890" s="341"/>
      <c r="G890" s="341"/>
      <c r="H890" s="341"/>
      <c r="I890" s="341"/>
      <c r="J890" s="341"/>
      <c r="K890" s="341"/>
      <c r="L890" s="341"/>
      <c r="M890" s="341"/>
      <c r="N890" s="341"/>
      <c r="O890" s="341"/>
      <c r="P890" s="341"/>
      <c r="Q890" s="341"/>
      <c r="R890" s="341"/>
      <c r="S890" s="341"/>
      <c r="T890" s="341"/>
      <c r="U890" s="341"/>
      <c r="V890" s="342"/>
      <c r="W890" s="342"/>
      <c r="X890" s="341"/>
      <c r="Y890" s="341" t="str">
        <f t="shared" si="11"/>
        <v/>
      </c>
      <c r="Z890" s="341"/>
      <c r="AA890" s="341"/>
      <c r="AB890" s="341"/>
      <c r="AC890" s="341"/>
      <c r="AD890" s="564"/>
      <c r="AE890" s="564"/>
      <c r="AF890" s="564"/>
      <c r="AG890" s="564"/>
      <c r="AH890" s="564"/>
      <c r="AI890" s="564"/>
      <c r="AJ890" s="564"/>
      <c r="AK890" s="564"/>
      <c r="AL890" s="564"/>
      <c r="AM890" s="564"/>
      <c r="AN890" s="564"/>
      <c r="AO890" s="564"/>
      <c r="AP890" s="564"/>
      <c r="AQ890" s="564"/>
      <c r="AR890" s="564"/>
      <c r="AS890" s="564"/>
      <c r="AT890" s="341"/>
      <c r="AU890" s="306"/>
      <c r="AV890" s="306"/>
      <c r="AW890" s="341"/>
      <c r="AX890" s="341"/>
      <c r="AY890" s="341"/>
      <c r="AZ890" s="341"/>
      <c r="BA890" s="341"/>
      <c r="BB890" s="341"/>
      <c r="BC890" s="341"/>
      <c r="BD890" s="341"/>
      <c r="BE890" s="341"/>
      <c r="BF890" s="341"/>
      <c r="BG890" s="402"/>
      <c r="BH890" s="403"/>
      <c r="BI890" s="405"/>
      <c r="BJ890" s="405"/>
      <c r="BK890" s="405"/>
      <c r="BL890" s="405"/>
      <c r="BM890" s="405"/>
    </row>
    <row r="891" ht="18.75" customHeight="1">
      <c r="A891" s="336" t="str">
        <f t="shared" si="12"/>
        <v/>
      </c>
      <c r="B891" s="506"/>
      <c r="C891" s="559"/>
      <c r="D891" s="560" t="str">
        <f t="shared" si="13"/>
        <v/>
      </c>
      <c r="E891" s="341"/>
      <c r="F891" s="341"/>
      <c r="G891" s="341"/>
      <c r="H891" s="341"/>
      <c r="I891" s="341"/>
      <c r="J891" s="341"/>
      <c r="K891" s="341"/>
      <c r="L891" s="341"/>
      <c r="M891" s="341"/>
      <c r="N891" s="341"/>
      <c r="O891" s="341"/>
      <c r="P891" s="341"/>
      <c r="Q891" s="341"/>
      <c r="R891" s="341"/>
      <c r="S891" s="341"/>
      <c r="T891" s="341"/>
      <c r="U891" s="341"/>
      <c r="V891" s="342"/>
      <c r="W891" s="342"/>
      <c r="X891" s="341"/>
      <c r="Y891" s="341" t="str">
        <f t="shared" si="11"/>
        <v/>
      </c>
      <c r="Z891" s="341"/>
      <c r="AA891" s="341"/>
      <c r="AB891" s="341"/>
      <c r="AC891" s="341"/>
      <c r="AD891" s="564"/>
      <c r="AE891" s="564"/>
      <c r="AF891" s="564"/>
      <c r="AG891" s="564"/>
      <c r="AH891" s="564"/>
      <c r="AI891" s="564"/>
      <c r="AJ891" s="564"/>
      <c r="AK891" s="564"/>
      <c r="AL891" s="564"/>
      <c r="AM891" s="564"/>
      <c r="AN891" s="564"/>
      <c r="AO891" s="564"/>
      <c r="AP891" s="564"/>
      <c r="AQ891" s="564"/>
      <c r="AR891" s="564"/>
      <c r="AS891" s="564"/>
      <c r="AT891" s="341"/>
      <c r="AU891" s="306"/>
      <c r="AV891" s="306"/>
      <c r="AW891" s="341"/>
      <c r="AX891" s="341"/>
      <c r="AY891" s="341"/>
      <c r="AZ891" s="341"/>
      <c r="BA891" s="341"/>
      <c r="BB891" s="341"/>
      <c r="BC891" s="341"/>
      <c r="BD891" s="341"/>
      <c r="BE891" s="341"/>
      <c r="BF891" s="341"/>
      <c r="BG891" s="402"/>
      <c r="BH891" s="403"/>
      <c r="BI891" s="405"/>
      <c r="BJ891" s="405"/>
      <c r="BK891" s="405"/>
      <c r="BL891" s="405"/>
      <c r="BM891" s="405"/>
    </row>
    <row r="892" ht="18.75" customHeight="1">
      <c r="A892" s="336" t="str">
        <f t="shared" si="12"/>
        <v/>
      </c>
      <c r="B892" s="506"/>
      <c r="C892" s="559"/>
      <c r="D892" s="560" t="str">
        <f t="shared" si="13"/>
        <v/>
      </c>
      <c r="E892" s="341"/>
      <c r="F892" s="341"/>
      <c r="G892" s="341"/>
      <c r="H892" s="341"/>
      <c r="I892" s="341"/>
      <c r="J892" s="341"/>
      <c r="K892" s="341"/>
      <c r="L892" s="341"/>
      <c r="M892" s="341"/>
      <c r="N892" s="341"/>
      <c r="O892" s="341"/>
      <c r="P892" s="341"/>
      <c r="Q892" s="341"/>
      <c r="R892" s="341"/>
      <c r="S892" s="341"/>
      <c r="T892" s="341"/>
      <c r="U892" s="341"/>
      <c r="V892" s="342"/>
      <c r="W892" s="342"/>
      <c r="X892" s="341"/>
      <c r="Y892" s="341" t="str">
        <f t="shared" si="11"/>
        <v/>
      </c>
      <c r="Z892" s="341"/>
      <c r="AA892" s="341"/>
      <c r="AB892" s="341"/>
      <c r="AC892" s="341"/>
      <c r="AD892" s="564"/>
      <c r="AE892" s="564"/>
      <c r="AF892" s="564"/>
      <c r="AG892" s="564"/>
      <c r="AH892" s="564"/>
      <c r="AI892" s="564"/>
      <c r="AJ892" s="564"/>
      <c r="AK892" s="564"/>
      <c r="AL892" s="564"/>
      <c r="AM892" s="564"/>
      <c r="AN892" s="564"/>
      <c r="AO892" s="564"/>
      <c r="AP892" s="564"/>
      <c r="AQ892" s="564"/>
      <c r="AR892" s="564"/>
      <c r="AS892" s="564"/>
      <c r="AT892" s="341"/>
      <c r="AU892" s="306"/>
      <c r="AV892" s="306"/>
      <c r="AW892" s="341"/>
      <c r="AX892" s="341"/>
      <c r="AY892" s="341"/>
      <c r="AZ892" s="341"/>
      <c r="BA892" s="341"/>
      <c r="BB892" s="341"/>
      <c r="BC892" s="341"/>
      <c r="BD892" s="341"/>
      <c r="BE892" s="341"/>
      <c r="BF892" s="341"/>
      <c r="BG892" s="402"/>
      <c r="BH892" s="403"/>
      <c r="BI892" s="405"/>
      <c r="BJ892" s="405"/>
      <c r="BK892" s="405"/>
      <c r="BL892" s="405"/>
      <c r="BM892" s="405"/>
    </row>
    <row r="893" ht="18.75" customHeight="1">
      <c r="A893" s="336" t="str">
        <f t="shared" si="12"/>
        <v/>
      </c>
      <c r="B893" s="506"/>
      <c r="C893" s="559"/>
      <c r="D893" s="560" t="str">
        <f t="shared" si="13"/>
        <v/>
      </c>
      <c r="E893" s="341"/>
      <c r="F893" s="341"/>
      <c r="G893" s="341"/>
      <c r="H893" s="341"/>
      <c r="I893" s="341"/>
      <c r="J893" s="341"/>
      <c r="K893" s="341"/>
      <c r="L893" s="341"/>
      <c r="M893" s="341"/>
      <c r="N893" s="341"/>
      <c r="O893" s="341"/>
      <c r="P893" s="341"/>
      <c r="Q893" s="341"/>
      <c r="R893" s="341"/>
      <c r="S893" s="341"/>
      <c r="T893" s="341"/>
      <c r="U893" s="341"/>
      <c r="V893" s="342"/>
      <c r="W893" s="342"/>
      <c r="X893" s="341"/>
      <c r="Y893" s="341" t="str">
        <f t="shared" si="11"/>
        <v/>
      </c>
      <c r="Z893" s="341"/>
      <c r="AA893" s="341"/>
      <c r="AB893" s="341"/>
      <c r="AC893" s="341"/>
      <c r="AD893" s="564"/>
      <c r="AE893" s="564"/>
      <c r="AF893" s="564"/>
      <c r="AG893" s="564"/>
      <c r="AH893" s="564"/>
      <c r="AI893" s="564"/>
      <c r="AJ893" s="564"/>
      <c r="AK893" s="564"/>
      <c r="AL893" s="564"/>
      <c r="AM893" s="564"/>
      <c r="AN893" s="564"/>
      <c r="AO893" s="564"/>
      <c r="AP893" s="564"/>
      <c r="AQ893" s="564"/>
      <c r="AR893" s="564"/>
      <c r="AS893" s="564"/>
      <c r="AT893" s="341"/>
      <c r="AU893" s="306"/>
      <c r="AV893" s="306"/>
      <c r="AW893" s="341"/>
      <c r="AX893" s="341"/>
      <c r="AY893" s="341"/>
      <c r="AZ893" s="341"/>
      <c r="BA893" s="341"/>
      <c r="BB893" s="341"/>
      <c r="BC893" s="341"/>
      <c r="BD893" s="341"/>
      <c r="BE893" s="341"/>
      <c r="BF893" s="341"/>
      <c r="BG893" s="402"/>
      <c r="BH893" s="403"/>
      <c r="BI893" s="405"/>
      <c r="BJ893" s="405"/>
      <c r="BK893" s="405"/>
      <c r="BL893" s="405"/>
      <c r="BM893" s="405"/>
    </row>
    <row r="894" ht="18.75" customHeight="1">
      <c r="A894" s="336" t="str">
        <f t="shared" si="12"/>
        <v/>
      </c>
      <c r="B894" s="506"/>
      <c r="C894" s="559"/>
      <c r="D894" s="560" t="str">
        <f t="shared" si="13"/>
        <v/>
      </c>
      <c r="E894" s="341"/>
      <c r="F894" s="341"/>
      <c r="G894" s="341"/>
      <c r="H894" s="341"/>
      <c r="I894" s="341"/>
      <c r="J894" s="341"/>
      <c r="K894" s="341"/>
      <c r="L894" s="341"/>
      <c r="M894" s="341"/>
      <c r="N894" s="341"/>
      <c r="O894" s="341"/>
      <c r="P894" s="341"/>
      <c r="Q894" s="341"/>
      <c r="R894" s="341"/>
      <c r="S894" s="341"/>
      <c r="T894" s="341"/>
      <c r="U894" s="341"/>
      <c r="V894" s="342"/>
      <c r="W894" s="342"/>
      <c r="X894" s="341"/>
      <c r="Y894" s="341" t="str">
        <f t="shared" si="11"/>
        <v/>
      </c>
      <c r="Z894" s="341"/>
      <c r="AA894" s="341"/>
      <c r="AB894" s="341"/>
      <c r="AC894" s="341"/>
      <c r="AD894" s="564"/>
      <c r="AE894" s="564"/>
      <c r="AF894" s="564"/>
      <c r="AG894" s="564"/>
      <c r="AH894" s="564"/>
      <c r="AI894" s="564"/>
      <c r="AJ894" s="564"/>
      <c r="AK894" s="564"/>
      <c r="AL894" s="564"/>
      <c r="AM894" s="564"/>
      <c r="AN894" s="564"/>
      <c r="AO894" s="564"/>
      <c r="AP894" s="564"/>
      <c r="AQ894" s="564"/>
      <c r="AR894" s="564"/>
      <c r="AS894" s="564"/>
      <c r="AT894" s="341"/>
      <c r="AU894" s="306"/>
      <c r="AV894" s="306"/>
      <c r="AW894" s="341"/>
      <c r="AX894" s="341"/>
      <c r="AY894" s="341"/>
      <c r="AZ894" s="341"/>
      <c r="BA894" s="341"/>
      <c r="BB894" s="341"/>
      <c r="BC894" s="341"/>
      <c r="BD894" s="341"/>
      <c r="BE894" s="341"/>
      <c r="BF894" s="341"/>
      <c r="BG894" s="402"/>
      <c r="BH894" s="403"/>
      <c r="BI894" s="405"/>
      <c r="BJ894" s="405"/>
      <c r="BK894" s="405"/>
      <c r="BL894" s="405"/>
      <c r="BM894" s="405"/>
    </row>
    <row r="895" ht="18.75" customHeight="1">
      <c r="A895" s="336" t="str">
        <f t="shared" si="12"/>
        <v/>
      </c>
      <c r="B895" s="506"/>
      <c r="C895" s="559"/>
      <c r="D895" s="560" t="str">
        <f t="shared" si="13"/>
        <v/>
      </c>
      <c r="E895" s="341"/>
      <c r="F895" s="341"/>
      <c r="G895" s="341"/>
      <c r="H895" s="341"/>
      <c r="I895" s="341"/>
      <c r="J895" s="341"/>
      <c r="K895" s="341"/>
      <c r="L895" s="341"/>
      <c r="M895" s="341"/>
      <c r="N895" s="341"/>
      <c r="O895" s="341"/>
      <c r="P895" s="341"/>
      <c r="Q895" s="341"/>
      <c r="R895" s="341"/>
      <c r="S895" s="341"/>
      <c r="T895" s="341"/>
      <c r="U895" s="341"/>
      <c r="V895" s="342"/>
      <c r="W895" s="342"/>
      <c r="X895" s="341"/>
      <c r="Y895" s="341" t="str">
        <f t="shared" si="11"/>
        <v/>
      </c>
      <c r="Z895" s="341"/>
      <c r="AA895" s="341"/>
      <c r="AB895" s="341"/>
      <c r="AC895" s="341"/>
      <c r="AD895" s="564"/>
      <c r="AE895" s="564"/>
      <c r="AF895" s="564"/>
      <c r="AG895" s="564"/>
      <c r="AH895" s="564"/>
      <c r="AI895" s="564"/>
      <c r="AJ895" s="564"/>
      <c r="AK895" s="564"/>
      <c r="AL895" s="564"/>
      <c r="AM895" s="564"/>
      <c r="AN895" s="564"/>
      <c r="AO895" s="564"/>
      <c r="AP895" s="564"/>
      <c r="AQ895" s="564"/>
      <c r="AR895" s="564"/>
      <c r="AS895" s="564"/>
      <c r="AT895" s="341"/>
      <c r="AU895" s="306"/>
      <c r="AV895" s="306"/>
      <c r="AW895" s="341"/>
      <c r="AX895" s="341"/>
      <c r="AY895" s="341"/>
      <c r="AZ895" s="341"/>
      <c r="BA895" s="341"/>
      <c r="BB895" s="341"/>
      <c r="BC895" s="341"/>
      <c r="BD895" s="341"/>
      <c r="BE895" s="341"/>
      <c r="BF895" s="341"/>
      <c r="BG895" s="402"/>
      <c r="BH895" s="403"/>
      <c r="BI895" s="405"/>
      <c r="BJ895" s="405"/>
      <c r="BK895" s="405"/>
      <c r="BL895" s="405"/>
      <c r="BM895" s="405"/>
    </row>
    <row r="896" ht="18.75" customHeight="1">
      <c r="A896" s="336" t="str">
        <f t="shared" si="12"/>
        <v/>
      </c>
      <c r="B896" s="506"/>
      <c r="C896" s="559"/>
      <c r="D896" s="560" t="str">
        <f t="shared" si="13"/>
        <v/>
      </c>
      <c r="E896" s="341"/>
      <c r="F896" s="341"/>
      <c r="G896" s="341"/>
      <c r="H896" s="341"/>
      <c r="I896" s="341"/>
      <c r="J896" s="341"/>
      <c r="K896" s="341"/>
      <c r="L896" s="341"/>
      <c r="M896" s="341"/>
      <c r="N896" s="341"/>
      <c r="O896" s="341"/>
      <c r="P896" s="341"/>
      <c r="Q896" s="341"/>
      <c r="R896" s="341"/>
      <c r="S896" s="341"/>
      <c r="T896" s="341"/>
      <c r="U896" s="341"/>
      <c r="V896" s="342"/>
      <c r="W896" s="342"/>
      <c r="X896" s="341"/>
      <c r="Y896" s="341" t="str">
        <f t="shared" si="11"/>
        <v/>
      </c>
      <c r="Z896" s="341"/>
      <c r="AA896" s="341"/>
      <c r="AB896" s="341"/>
      <c r="AC896" s="341"/>
      <c r="AD896" s="564"/>
      <c r="AE896" s="564"/>
      <c r="AF896" s="564"/>
      <c r="AG896" s="564"/>
      <c r="AH896" s="564"/>
      <c r="AI896" s="564"/>
      <c r="AJ896" s="564"/>
      <c r="AK896" s="564"/>
      <c r="AL896" s="564"/>
      <c r="AM896" s="564"/>
      <c r="AN896" s="564"/>
      <c r="AO896" s="564"/>
      <c r="AP896" s="564"/>
      <c r="AQ896" s="564"/>
      <c r="AR896" s="564"/>
      <c r="AS896" s="564"/>
      <c r="AT896" s="341"/>
      <c r="AU896" s="306"/>
      <c r="AV896" s="306"/>
      <c r="AW896" s="341"/>
      <c r="AX896" s="341"/>
      <c r="AY896" s="341"/>
      <c r="AZ896" s="341"/>
      <c r="BA896" s="341"/>
      <c r="BB896" s="341"/>
      <c r="BC896" s="341"/>
      <c r="BD896" s="341"/>
      <c r="BE896" s="341"/>
      <c r="BF896" s="341"/>
      <c r="BG896" s="402"/>
      <c r="BH896" s="403"/>
      <c r="BI896" s="405"/>
      <c r="BJ896" s="405"/>
      <c r="BK896" s="405"/>
      <c r="BL896" s="405"/>
      <c r="BM896" s="405"/>
    </row>
    <row r="897" ht="18.75" customHeight="1">
      <c r="A897" s="336" t="str">
        <f t="shared" si="12"/>
        <v/>
      </c>
      <c r="B897" s="506"/>
      <c r="C897" s="559"/>
      <c r="D897" s="560" t="str">
        <f t="shared" si="13"/>
        <v/>
      </c>
      <c r="E897" s="341"/>
      <c r="F897" s="341"/>
      <c r="G897" s="341"/>
      <c r="H897" s="341"/>
      <c r="I897" s="341"/>
      <c r="J897" s="341"/>
      <c r="K897" s="341"/>
      <c r="L897" s="341"/>
      <c r="M897" s="341"/>
      <c r="N897" s="341"/>
      <c r="O897" s="341"/>
      <c r="P897" s="341"/>
      <c r="Q897" s="341"/>
      <c r="R897" s="341"/>
      <c r="S897" s="341"/>
      <c r="T897" s="341"/>
      <c r="U897" s="341"/>
      <c r="V897" s="342"/>
      <c r="W897" s="342"/>
      <c r="X897" s="341"/>
      <c r="Y897" s="341" t="str">
        <f t="shared" si="11"/>
        <v/>
      </c>
      <c r="Z897" s="341"/>
      <c r="AA897" s="341"/>
      <c r="AB897" s="341"/>
      <c r="AC897" s="341"/>
      <c r="AD897" s="564"/>
      <c r="AE897" s="564"/>
      <c r="AF897" s="564"/>
      <c r="AG897" s="564"/>
      <c r="AH897" s="564"/>
      <c r="AI897" s="564"/>
      <c r="AJ897" s="564"/>
      <c r="AK897" s="564"/>
      <c r="AL897" s="564"/>
      <c r="AM897" s="564"/>
      <c r="AN897" s="564"/>
      <c r="AO897" s="564"/>
      <c r="AP897" s="564"/>
      <c r="AQ897" s="564"/>
      <c r="AR897" s="564"/>
      <c r="AS897" s="564"/>
      <c r="AT897" s="341"/>
      <c r="AU897" s="306"/>
      <c r="AV897" s="306"/>
      <c r="AW897" s="341"/>
      <c r="AX897" s="341"/>
      <c r="AY897" s="341"/>
      <c r="AZ897" s="341"/>
      <c r="BA897" s="341"/>
      <c r="BB897" s="341"/>
      <c r="BC897" s="341"/>
      <c r="BD897" s="341"/>
      <c r="BE897" s="341"/>
      <c r="BF897" s="341"/>
      <c r="BG897" s="402"/>
      <c r="BH897" s="403"/>
      <c r="BI897" s="405"/>
      <c r="BJ897" s="405"/>
      <c r="BK897" s="405"/>
      <c r="BL897" s="405"/>
      <c r="BM897" s="405"/>
    </row>
    <row r="898" ht="18.75" customHeight="1">
      <c r="A898" s="336" t="str">
        <f t="shared" si="12"/>
        <v/>
      </c>
      <c r="B898" s="506"/>
      <c r="C898" s="559"/>
      <c r="D898" s="560" t="str">
        <f t="shared" si="13"/>
        <v/>
      </c>
      <c r="E898" s="341"/>
      <c r="F898" s="341"/>
      <c r="G898" s="341"/>
      <c r="H898" s="341"/>
      <c r="I898" s="341"/>
      <c r="J898" s="341"/>
      <c r="K898" s="341"/>
      <c r="L898" s="341"/>
      <c r="M898" s="341"/>
      <c r="N898" s="341"/>
      <c r="O898" s="341"/>
      <c r="P898" s="341"/>
      <c r="Q898" s="341"/>
      <c r="R898" s="341"/>
      <c r="S898" s="341"/>
      <c r="T898" s="341"/>
      <c r="U898" s="341"/>
      <c r="V898" s="342"/>
      <c r="W898" s="342"/>
      <c r="X898" s="341"/>
      <c r="Y898" s="341" t="str">
        <f t="shared" si="11"/>
        <v/>
      </c>
      <c r="Z898" s="341"/>
      <c r="AA898" s="341"/>
      <c r="AB898" s="341"/>
      <c r="AC898" s="341"/>
      <c r="AD898" s="564"/>
      <c r="AE898" s="564"/>
      <c r="AF898" s="564"/>
      <c r="AG898" s="564"/>
      <c r="AH898" s="564"/>
      <c r="AI898" s="564"/>
      <c r="AJ898" s="564"/>
      <c r="AK898" s="564"/>
      <c r="AL898" s="564"/>
      <c r="AM898" s="564"/>
      <c r="AN898" s="564"/>
      <c r="AO898" s="564"/>
      <c r="AP898" s="564"/>
      <c r="AQ898" s="564"/>
      <c r="AR898" s="564"/>
      <c r="AS898" s="564"/>
      <c r="AT898" s="341"/>
      <c r="AU898" s="306"/>
      <c r="AV898" s="306"/>
      <c r="AW898" s="341"/>
      <c r="AX898" s="341"/>
      <c r="AY898" s="341"/>
      <c r="AZ898" s="341"/>
      <c r="BA898" s="341"/>
      <c r="BB898" s="341"/>
      <c r="BC898" s="341"/>
      <c r="BD898" s="341"/>
      <c r="BE898" s="341"/>
      <c r="BF898" s="341"/>
      <c r="BG898" s="402"/>
      <c r="BH898" s="403"/>
      <c r="BI898" s="405"/>
      <c r="BJ898" s="405"/>
      <c r="BK898" s="405"/>
      <c r="BL898" s="405"/>
      <c r="BM898" s="405"/>
    </row>
    <row r="899" ht="18.75" customHeight="1">
      <c r="A899" s="336" t="str">
        <f t="shared" si="12"/>
        <v/>
      </c>
      <c r="B899" s="506"/>
      <c r="C899" s="559"/>
      <c r="D899" s="560" t="str">
        <f t="shared" si="13"/>
        <v/>
      </c>
      <c r="E899" s="341"/>
      <c r="F899" s="341"/>
      <c r="G899" s="341"/>
      <c r="H899" s="341"/>
      <c r="I899" s="341"/>
      <c r="J899" s="341"/>
      <c r="K899" s="341"/>
      <c r="L899" s="341"/>
      <c r="M899" s="341"/>
      <c r="N899" s="341"/>
      <c r="O899" s="341"/>
      <c r="P899" s="341"/>
      <c r="Q899" s="341"/>
      <c r="R899" s="341"/>
      <c r="S899" s="341"/>
      <c r="T899" s="341"/>
      <c r="U899" s="341"/>
      <c r="V899" s="342"/>
      <c r="W899" s="342"/>
      <c r="X899" s="341"/>
      <c r="Y899" s="341" t="str">
        <f t="shared" si="11"/>
        <v/>
      </c>
      <c r="Z899" s="341"/>
      <c r="AA899" s="341"/>
      <c r="AB899" s="341"/>
      <c r="AC899" s="341"/>
      <c r="AD899" s="564"/>
      <c r="AE899" s="564"/>
      <c r="AF899" s="564"/>
      <c r="AG899" s="564"/>
      <c r="AH899" s="564"/>
      <c r="AI899" s="564"/>
      <c r="AJ899" s="564"/>
      <c r="AK899" s="564"/>
      <c r="AL899" s="564"/>
      <c r="AM899" s="564"/>
      <c r="AN899" s="564"/>
      <c r="AO899" s="564"/>
      <c r="AP899" s="564"/>
      <c r="AQ899" s="564"/>
      <c r="AR899" s="564"/>
      <c r="AS899" s="564"/>
      <c r="AT899" s="341"/>
      <c r="AU899" s="306"/>
      <c r="AV899" s="306"/>
      <c r="AW899" s="341"/>
      <c r="AX899" s="341"/>
      <c r="AY899" s="341"/>
      <c r="AZ899" s="341"/>
      <c r="BA899" s="341"/>
      <c r="BB899" s="341"/>
      <c r="BC899" s="341"/>
      <c r="BD899" s="341"/>
      <c r="BE899" s="341"/>
      <c r="BF899" s="341"/>
      <c r="BG899" s="402"/>
      <c r="BH899" s="403"/>
      <c r="BI899" s="405"/>
      <c r="BJ899" s="405"/>
      <c r="BK899" s="405"/>
      <c r="BL899" s="405"/>
      <c r="BM899" s="405"/>
    </row>
    <row r="900" ht="18.75" customHeight="1">
      <c r="A900" s="336" t="str">
        <f t="shared" si="12"/>
        <v/>
      </c>
      <c r="B900" s="506"/>
      <c r="C900" s="559"/>
      <c r="D900" s="560" t="str">
        <f t="shared" si="13"/>
        <v/>
      </c>
      <c r="E900" s="341"/>
      <c r="F900" s="341"/>
      <c r="G900" s="341"/>
      <c r="H900" s="341"/>
      <c r="I900" s="341"/>
      <c r="J900" s="341"/>
      <c r="K900" s="341"/>
      <c r="L900" s="341"/>
      <c r="M900" s="341"/>
      <c r="N900" s="341"/>
      <c r="O900" s="341"/>
      <c r="P900" s="341"/>
      <c r="Q900" s="341"/>
      <c r="R900" s="341"/>
      <c r="S900" s="341"/>
      <c r="T900" s="341"/>
      <c r="U900" s="341"/>
      <c r="V900" s="342"/>
      <c r="W900" s="342"/>
      <c r="X900" s="341"/>
      <c r="Y900" s="341" t="str">
        <f t="shared" si="11"/>
        <v/>
      </c>
      <c r="Z900" s="341"/>
      <c r="AA900" s="341"/>
      <c r="AB900" s="341"/>
      <c r="AC900" s="341"/>
      <c r="AD900" s="564"/>
      <c r="AE900" s="564"/>
      <c r="AF900" s="564"/>
      <c r="AG900" s="564"/>
      <c r="AH900" s="564"/>
      <c r="AI900" s="564"/>
      <c r="AJ900" s="564"/>
      <c r="AK900" s="564"/>
      <c r="AL900" s="564"/>
      <c r="AM900" s="564"/>
      <c r="AN900" s="564"/>
      <c r="AO900" s="564"/>
      <c r="AP900" s="564"/>
      <c r="AQ900" s="564"/>
      <c r="AR900" s="564"/>
      <c r="AS900" s="564"/>
      <c r="AT900" s="341"/>
      <c r="AU900" s="306"/>
      <c r="AV900" s="306"/>
      <c r="AW900" s="341"/>
      <c r="AX900" s="341"/>
      <c r="AY900" s="341"/>
      <c r="AZ900" s="341"/>
      <c r="BA900" s="341"/>
      <c r="BB900" s="341"/>
      <c r="BC900" s="341"/>
      <c r="BD900" s="341"/>
      <c r="BE900" s="341"/>
      <c r="BF900" s="341"/>
      <c r="BG900" s="402"/>
      <c r="BH900" s="403"/>
      <c r="BI900" s="405"/>
      <c r="BJ900" s="405"/>
      <c r="BK900" s="405"/>
      <c r="BL900" s="405"/>
      <c r="BM900" s="405"/>
    </row>
    <row r="901" ht="18.75" customHeight="1">
      <c r="A901" s="336" t="str">
        <f t="shared" si="12"/>
        <v/>
      </c>
      <c r="B901" s="506"/>
      <c r="C901" s="559"/>
      <c r="D901" s="560" t="str">
        <f t="shared" si="13"/>
        <v/>
      </c>
      <c r="E901" s="341"/>
      <c r="F901" s="341"/>
      <c r="G901" s="341"/>
      <c r="H901" s="341"/>
      <c r="I901" s="341"/>
      <c r="J901" s="341"/>
      <c r="K901" s="341"/>
      <c r="L901" s="341"/>
      <c r="M901" s="341"/>
      <c r="N901" s="341"/>
      <c r="O901" s="341"/>
      <c r="P901" s="341"/>
      <c r="Q901" s="341"/>
      <c r="R901" s="341"/>
      <c r="S901" s="341"/>
      <c r="T901" s="341"/>
      <c r="U901" s="341"/>
      <c r="V901" s="342"/>
      <c r="W901" s="342"/>
      <c r="X901" s="341"/>
      <c r="Y901" s="341" t="str">
        <f t="shared" si="11"/>
        <v/>
      </c>
      <c r="Z901" s="341"/>
      <c r="AA901" s="341"/>
      <c r="AB901" s="341"/>
      <c r="AC901" s="341"/>
      <c r="AD901" s="564"/>
      <c r="AE901" s="564"/>
      <c r="AF901" s="564"/>
      <c r="AG901" s="564"/>
      <c r="AH901" s="564"/>
      <c r="AI901" s="564"/>
      <c r="AJ901" s="564"/>
      <c r="AK901" s="564"/>
      <c r="AL901" s="564"/>
      <c r="AM901" s="564"/>
      <c r="AN901" s="564"/>
      <c r="AO901" s="564"/>
      <c r="AP901" s="564"/>
      <c r="AQ901" s="564"/>
      <c r="AR901" s="564"/>
      <c r="AS901" s="564"/>
      <c r="AT901" s="341"/>
      <c r="AU901" s="306"/>
      <c r="AV901" s="306"/>
      <c r="AW901" s="341"/>
      <c r="AX901" s="341"/>
      <c r="AY901" s="341"/>
      <c r="AZ901" s="341"/>
      <c r="BA901" s="341"/>
      <c r="BB901" s="341"/>
      <c r="BC901" s="341"/>
      <c r="BD901" s="341"/>
      <c r="BE901" s="341"/>
      <c r="BF901" s="341"/>
      <c r="BG901" s="402"/>
      <c r="BH901" s="403"/>
      <c r="BI901" s="405"/>
      <c r="BJ901" s="405"/>
      <c r="BK901" s="405"/>
      <c r="BL901" s="405"/>
      <c r="BM901" s="405"/>
    </row>
    <row r="902" ht="18.75" customHeight="1">
      <c r="A902" s="336" t="str">
        <f t="shared" si="12"/>
        <v/>
      </c>
      <c r="B902" s="506"/>
      <c r="C902" s="559"/>
      <c r="D902" s="560" t="str">
        <f t="shared" si="13"/>
        <v/>
      </c>
      <c r="E902" s="341"/>
      <c r="F902" s="341"/>
      <c r="G902" s="341"/>
      <c r="H902" s="341"/>
      <c r="I902" s="341"/>
      <c r="J902" s="341"/>
      <c r="K902" s="341"/>
      <c r="L902" s="341"/>
      <c r="M902" s="341"/>
      <c r="N902" s="341"/>
      <c r="O902" s="341"/>
      <c r="P902" s="341"/>
      <c r="Q902" s="341"/>
      <c r="R902" s="341"/>
      <c r="S902" s="341"/>
      <c r="T902" s="341"/>
      <c r="U902" s="341"/>
      <c r="V902" s="342"/>
      <c r="W902" s="342"/>
      <c r="X902" s="341"/>
      <c r="Y902" s="341" t="str">
        <f t="shared" si="11"/>
        <v/>
      </c>
      <c r="Z902" s="341"/>
      <c r="AA902" s="341"/>
      <c r="AB902" s="341"/>
      <c r="AC902" s="341"/>
      <c r="AD902" s="564"/>
      <c r="AE902" s="564"/>
      <c r="AF902" s="564"/>
      <c r="AG902" s="564"/>
      <c r="AH902" s="564"/>
      <c r="AI902" s="564"/>
      <c r="AJ902" s="564"/>
      <c r="AK902" s="564"/>
      <c r="AL902" s="564"/>
      <c r="AM902" s="564"/>
      <c r="AN902" s="564"/>
      <c r="AO902" s="564"/>
      <c r="AP902" s="564"/>
      <c r="AQ902" s="564"/>
      <c r="AR902" s="564"/>
      <c r="AS902" s="564"/>
      <c r="AT902" s="341"/>
      <c r="AU902" s="306"/>
      <c r="AV902" s="306"/>
      <c r="AW902" s="341"/>
      <c r="AX902" s="341"/>
      <c r="AY902" s="341"/>
      <c r="AZ902" s="341"/>
      <c r="BA902" s="341"/>
      <c r="BB902" s="341"/>
      <c r="BC902" s="341"/>
      <c r="BD902" s="341"/>
      <c r="BE902" s="341"/>
      <c r="BF902" s="341"/>
      <c r="BG902" s="402"/>
      <c r="BH902" s="403"/>
      <c r="BI902" s="405"/>
      <c r="BJ902" s="405"/>
      <c r="BK902" s="405"/>
      <c r="BL902" s="405"/>
      <c r="BM902" s="405"/>
    </row>
    <row r="903" ht="18.75" customHeight="1">
      <c r="A903" s="336" t="str">
        <f t="shared" si="12"/>
        <v/>
      </c>
      <c r="B903" s="506"/>
      <c r="C903" s="559"/>
      <c r="D903" s="560" t="str">
        <f t="shared" si="13"/>
        <v/>
      </c>
      <c r="E903" s="341"/>
      <c r="F903" s="341"/>
      <c r="G903" s="341"/>
      <c r="H903" s="341"/>
      <c r="I903" s="341"/>
      <c r="J903" s="341"/>
      <c r="K903" s="341"/>
      <c r="L903" s="341"/>
      <c r="M903" s="341"/>
      <c r="N903" s="341"/>
      <c r="O903" s="341"/>
      <c r="P903" s="341"/>
      <c r="Q903" s="341"/>
      <c r="R903" s="341"/>
      <c r="S903" s="341"/>
      <c r="T903" s="341"/>
      <c r="U903" s="341"/>
      <c r="V903" s="342"/>
      <c r="W903" s="342"/>
      <c r="X903" s="341"/>
      <c r="Y903" s="341" t="str">
        <f t="shared" si="11"/>
        <v/>
      </c>
      <c r="Z903" s="341"/>
      <c r="AA903" s="341"/>
      <c r="AB903" s="341"/>
      <c r="AC903" s="341"/>
      <c r="AD903" s="564"/>
      <c r="AE903" s="564"/>
      <c r="AF903" s="564"/>
      <c r="AG903" s="564"/>
      <c r="AH903" s="564"/>
      <c r="AI903" s="564"/>
      <c r="AJ903" s="564"/>
      <c r="AK903" s="564"/>
      <c r="AL903" s="564"/>
      <c r="AM903" s="564"/>
      <c r="AN903" s="564"/>
      <c r="AO903" s="564"/>
      <c r="AP903" s="564"/>
      <c r="AQ903" s="564"/>
      <c r="AR903" s="564"/>
      <c r="AS903" s="564"/>
      <c r="AT903" s="341"/>
      <c r="AU903" s="306"/>
      <c r="AV903" s="306"/>
      <c r="AW903" s="341"/>
      <c r="AX903" s="341"/>
      <c r="AY903" s="341"/>
      <c r="AZ903" s="341"/>
      <c r="BA903" s="341"/>
      <c r="BB903" s="341"/>
      <c r="BC903" s="341"/>
      <c r="BD903" s="341"/>
      <c r="BE903" s="341"/>
      <c r="BF903" s="341"/>
      <c r="BG903" s="402"/>
      <c r="BH903" s="403"/>
      <c r="BI903" s="405"/>
      <c r="BJ903" s="405"/>
      <c r="BK903" s="405"/>
      <c r="BL903" s="405"/>
      <c r="BM903" s="405"/>
    </row>
    <row r="904" ht="18.75" customHeight="1">
      <c r="A904" s="336" t="str">
        <f t="shared" si="12"/>
        <v/>
      </c>
      <c r="B904" s="506"/>
      <c r="C904" s="559"/>
      <c r="D904" s="560" t="str">
        <f t="shared" si="13"/>
        <v/>
      </c>
      <c r="E904" s="341"/>
      <c r="F904" s="341"/>
      <c r="G904" s="341"/>
      <c r="H904" s="341"/>
      <c r="I904" s="341"/>
      <c r="J904" s="341"/>
      <c r="K904" s="341"/>
      <c r="L904" s="341"/>
      <c r="M904" s="341"/>
      <c r="N904" s="341"/>
      <c r="O904" s="341"/>
      <c r="P904" s="341"/>
      <c r="Q904" s="341"/>
      <c r="R904" s="341"/>
      <c r="S904" s="341"/>
      <c r="T904" s="341"/>
      <c r="U904" s="341"/>
      <c r="V904" s="342"/>
      <c r="W904" s="342"/>
      <c r="X904" s="341"/>
      <c r="Y904" s="341" t="str">
        <f t="shared" si="11"/>
        <v/>
      </c>
      <c r="Z904" s="341"/>
      <c r="AA904" s="341"/>
      <c r="AB904" s="341"/>
      <c r="AC904" s="341"/>
      <c r="AD904" s="564"/>
      <c r="AE904" s="564"/>
      <c r="AF904" s="564"/>
      <c r="AG904" s="564"/>
      <c r="AH904" s="564"/>
      <c r="AI904" s="564"/>
      <c r="AJ904" s="564"/>
      <c r="AK904" s="564"/>
      <c r="AL904" s="564"/>
      <c r="AM904" s="564"/>
      <c r="AN904" s="564"/>
      <c r="AO904" s="564"/>
      <c r="AP904" s="564"/>
      <c r="AQ904" s="564"/>
      <c r="AR904" s="564"/>
      <c r="AS904" s="564"/>
      <c r="AT904" s="341"/>
      <c r="AU904" s="306"/>
      <c r="AV904" s="306"/>
      <c r="AW904" s="341"/>
      <c r="AX904" s="341"/>
      <c r="AY904" s="341"/>
      <c r="AZ904" s="341"/>
      <c r="BA904" s="341"/>
      <c r="BB904" s="341"/>
      <c r="BC904" s="341"/>
      <c r="BD904" s="341"/>
      <c r="BE904" s="341"/>
      <c r="BF904" s="341"/>
      <c r="BG904" s="402"/>
      <c r="BH904" s="403"/>
      <c r="BI904" s="405"/>
      <c r="BJ904" s="405"/>
      <c r="BK904" s="405"/>
      <c r="BL904" s="405"/>
      <c r="BM904" s="405"/>
    </row>
    <row r="905" ht="18.75" customHeight="1">
      <c r="A905" s="336" t="str">
        <f t="shared" si="12"/>
        <v/>
      </c>
      <c r="B905" s="506"/>
      <c r="C905" s="559"/>
      <c r="D905" s="560" t="str">
        <f t="shared" si="13"/>
        <v/>
      </c>
      <c r="E905" s="341"/>
      <c r="F905" s="341"/>
      <c r="G905" s="341"/>
      <c r="H905" s="341"/>
      <c r="I905" s="341"/>
      <c r="J905" s="341"/>
      <c r="K905" s="341"/>
      <c r="L905" s="341"/>
      <c r="M905" s="341"/>
      <c r="N905" s="341"/>
      <c r="O905" s="341"/>
      <c r="P905" s="341"/>
      <c r="Q905" s="341"/>
      <c r="R905" s="341"/>
      <c r="S905" s="341"/>
      <c r="T905" s="341"/>
      <c r="U905" s="341"/>
      <c r="V905" s="342"/>
      <c r="W905" s="342"/>
      <c r="X905" s="341"/>
      <c r="Y905" s="341" t="str">
        <f t="shared" si="11"/>
        <v/>
      </c>
      <c r="Z905" s="341"/>
      <c r="AA905" s="341"/>
      <c r="AB905" s="341"/>
      <c r="AC905" s="341"/>
      <c r="AD905" s="564"/>
      <c r="AE905" s="564"/>
      <c r="AF905" s="564"/>
      <c r="AG905" s="564"/>
      <c r="AH905" s="564"/>
      <c r="AI905" s="564"/>
      <c r="AJ905" s="564"/>
      <c r="AK905" s="564"/>
      <c r="AL905" s="564"/>
      <c r="AM905" s="564"/>
      <c r="AN905" s="564"/>
      <c r="AO905" s="564"/>
      <c r="AP905" s="564"/>
      <c r="AQ905" s="564"/>
      <c r="AR905" s="564"/>
      <c r="AS905" s="564"/>
      <c r="AT905" s="341"/>
      <c r="AU905" s="306"/>
      <c r="AV905" s="306"/>
      <c r="AW905" s="341"/>
      <c r="AX905" s="341"/>
      <c r="AY905" s="341"/>
      <c r="AZ905" s="341"/>
      <c r="BA905" s="341"/>
      <c r="BB905" s="341"/>
      <c r="BC905" s="341"/>
      <c r="BD905" s="341"/>
      <c r="BE905" s="341"/>
      <c r="BF905" s="341"/>
      <c r="BG905" s="402"/>
      <c r="BH905" s="403"/>
      <c r="BI905" s="405"/>
      <c r="BJ905" s="405"/>
      <c r="BK905" s="405"/>
      <c r="BL905" s="405"/>
      <c r="BM905" s="405"/>
    </row>
    <row r="906" ht="18.75" customHeight="1">
      <c r="A906" s="336" t="str">
        <f t="shared" si="12"/>
        <v/>
      </c>
      <c r="B906" s="506"/>
      <c r="C906" s="559"/>
      <c r="D906" s="560" t="str">
        <f t="shared" si="13"/>
        <v/>
      </c>
      <c r="E906" s="341"/>
      <c r="F906" s="341"/>
      <c r="G906" s="341"/>
      <c r="H906" s="341"/>
      <c r="I906" s="341"/>
      <c r="J906" s="341"/>
      <c r="K906" s="341"/>
      <c r="L906" s="341"/>
      <c r="M906" s="341"/>
      <c r="N906" s="341"/>
      <c r="O906" s="341"/>
      <c r="P906" s="341"/>
      <c r="Q906" s="341"/>
      <c r="R906" s="341"/>
      <c r="S906" s="341"/>
      <c r="T906" s="341"/>
      <c r="U906" s="341"/>
      <c r="V906" s="342"/>
      <c r="W906" s="342"/>
      <c r="X906" s="341"/>
      <c r="Y906" s="341" t="str">
        <f t="shared" si="11"/>
        <v/>
      </c>
      <c r="Z906" s="341"/>
      <c r="AA906" s="341"/>
      <c r="AB906" s="341"/>
      <c r="AC906" s="341"/>
      <c r="AD906" s="564"/>
      <c r="AE906" s="564"/>
      <c r="AF906" s="564"/>
      <c r="AG906" s="564"/>
      <c r="AH906" s="564"/>
      <c r="AI906" s="564"/>
      <c r="AJ906" s="564"/>
      <c r="AK906" s="564"/>
      <c r="AL906" s="564"/>
      <c r="AM906" s="564"/>
      <c r="AN906" s="564"/>
      <c r="AO906" s="564"/>
      <c r="AP906" s="564"/>
      <c r="AQ906" s="564"/>
      <c r="AR906" s="564"/>
      <c r="AS906" s="564"/>
      <c r="AT906" s="341"/>
      <c r="AU906" s="306"/>
      <c r="AV906" s="306"/>
      <c r="AW906" s="341"/>
      <c r="AX906" s="341"/>
      <c r="AY906" s="341"/>
      <c r="AZ906" s="341"/>
      <c r="BA906" s="341"/>
      <c r="BB906" s="341"/>
      <c r="BC906" s="341"/>
      <c r="BD906" s="341"/>
      <c r="BE906" s="341"/>
      <c r="BF906" s="341"/>
      <c r="BG906" s="402"/>
      <c r="BH906" s="403"/>
      <c r="BI906" s="405"/>
      <c r="BJ906" s="405"/>
      <c r="BK906" s="405"/>
      <c r="BL906" s="405"/>
      <c r="BM906" s="405"/>
    </row>
    <row r="907" ht="18.75" customHeight="1">
      <c r="A907" s="336" t="str">
        <f t="shared" si="12"/>
        <v/>
      </c>
      <c r="B907" s="506"/>
      <c r="C907" s="559"/>
      <c r="D907" s="560" t="str">
        <f t="shared" si="13"/>
        <v/>
      </c>
      <c r="E907" s="341"/>
      <c r="F907" s="341"/>
      <c r="G907" s="341"/>
      <c r="H907" s="341"/>
      <c r="I907" s="341"/>
      <c r="J907" s="341"/>
      <c r="K907" s="341"/>
      <c r="L907" s="341"/>
      <c r="M907" s="341"/>
      <c r="N907" s="341"/>
      <c r="O907" s="341"/>
      <c r="P907" s="341"/>
      <c r="Q907" s="341"/>
      <c r="R907" s="341"/>
      <c r="S907" s="341"/>
      <c r="T907" s="341"/>
      <c r="U907" s="341"/>
      <c r="V907" s="342"/>
      <c r="W907" s="342"/>
      <c r="X907" s="341"/>
      <c r="Y907" s="341" t="str">
        <f t="shared" si="11"/>
        <v/>
      </c>
      <c r="Z907" s="341"/>
      <c r="AA907" s="341"/>
      <c r="AB907" s="341"/>
      <c r="AC907" s="341"/>
      <c r="AD907" s="564"/>
      <c r="AE907" s="564"/>
      <c r="AF907" s="564"/>
      <c r="AG907" s="564"/>
      <c r="AH907" s="564"/>
      <c r="AI907" s="564"/>
      <c r="AJ907" s="564"/>
      <c r="AK907" s="564"/>
      <c r="AL907" s="564"/>
      <c r="AM907" s="564"/>
      <c r="AN907" s="564"/>
      <c r="AO907" s="564"/>
      <c r="AP907" s="564"/>
      <c r="AQ907" s="564"/>
      <c r="AR907" s="564"/>
      <c r="AS907" s="564"/>
      <c r="AT907" s="341"/>
      <c r="AU907" s="306"/>
      <c r="AV907" s="306"/>
      <c r="AW907" s="341"/>
      <c r="AX907" s="341"/>
      <c r="AY907" s="341"/>
      <c r="AZ907" s="341"/>
      <c r="BA907" s="341"/>
      <c r="BB907" s="341"/>
      <c r="BC907" s="341"/>
      <c r="BD907" s="341"/>
      <c r="BE907" s="341"/>
      <c r="BF907" s="341"/>
      <c r="BG907" s="402"/>
      <c r="BH907" s="403"/>
      <c r="BI907" s="405"/>
      <c r="BJ907" s="405"/>
      <c r="BK907" s="405"/>
      <c r="BL907" s="405"/>
      <c r="BM907" s="405"/>
    </row>
    <row r="908" ht="18.75" customHeight="1">
      <c r="A908" s="336" t="str">
        <f t="shared" si="12"/>
        <v/>
      </c>
      <c r="B908" s="506"/>
      <c r="C908" s="559"/>
      <c r="D908" s="560" t="str">
        <f t="shared" si="13"/>
        <v/>
      </c>
      <c r="E908" s="341"/>
      <c r="F908" s="341"/>
      <c r="G908" s="341"/>
      <c r="H908" s="341"/>
      <c r="I908" s="341"/>
      <c r="J908" s="341"/>
      <c r="K908" s="341"/>
      <c r="L908" s="341"/>
      <c r="M908" s="341"/>
      <c r="N908" s="341"/>
      <c r="O908" s="341"/>
      <c r="P908" s="341"/>
      <c r="Q908" s="341"/>
      <c r="R908" s="341"/>
      <c r="S908" s="341"/>
      <c r="T908" s="341"/>
      <c r="U908" s="341"/>
      <c r="V908" s="342"/>
      <c r="W908" s="342"/>
      <c r="X908" s="341"/>
      <c r="Y908" s="341" t="str">
        <f t="shared" si="11"/>
        <v/>
      </c>
      <c r="Z908" s="341"/>
      <c r="AA908" s="341"/>
      <c r="AB908" s="341"/>
      <c r="AC908" s="341"/>
      <c r="AD908" s="564"/>
      <c r="AE908" s="564"/>
      <c r="AF908" s="564"/>
      <c r="AG908" s="564"/>
      <c r="AH908" s="564"/>
      <c r="AI908" s="564"/>
      <c r="AJ908" s="564"/>
      <c r="AK908" s="564"/>
      <c r="AL908" s="564"/>
      <c r="AM908" s="564"/>
      <c r="AN908" s="564"/>
      <c r="AO908" s="564"/>
      <c r="AP908" s="564"/>
      <c r="AQ908" s="564"/>
      <c r="AR908" s="564"/>
      <c r="AS908" s="564"/>
      <c r="AT908" s="341"/>
      <c r="AU908" s="306"/>
      <c r="AV908" s="306"/>
      <c r="AW908" s="341"/>
      <c r="AX908" s="341"/>
      <c r="AY908" s="341"/>
      <c r="AZ908" s="341"/>
      <c r="BA908" s="341"/>
      <c r="BB908" s="341"/>
      <c r="BC908" s="341"/>
      <c r="BD908" s="341"/>
      <c r="BE908" s="341"/>
      <c r="BF908" s="341"/>
      <c r="BG908" s="402"/>
      <c r="BH908" s="403"/>
      <c r="BI908" s="405"/>
      <c r="BJ908" s="405"/>
      <c r="BK908" s="405"/>
      <c r="BL908" s="405"/>
      <c r="BM908" s="405"/>
    </row>
    <row r="909" ht="18.75" customHeight="1">
      <c r="A909" s="336" t="str">
        <f t="shared" si="12"/>
        <v/>
      </c>
      <c r="B909" s="506"/>
      <c r="C909" s="559"/>
      <c r="D909" s="560" t="str">
        <f t="shared" si="13"/>
        <v/>
      </c>
      <c r="E909" s="341"/>
      <c r="F909" s="341"/>
      <c r="G909" s="341"/>
      <c r="H909" s="341"/>
      <c r="I909" s="341"/>
      <c r="J909" s="341"/>
      <c r="K909" s="341"/>
      <c r="L909" s="341"/>
      <c r="M909" s="341"/>
      <c r="N909" s="341"/>
      <c r="O909" s="341"/>
      <c r="P909" s="341"/>
      <c r="Q909" s="341"/>
      <c r="R909" s="341"/>
      <c r="S909" s="341"/>
      <c r="T909" s="341"/>
      <c r="U909" s="341"/>
      <c r="V909" s="342"/>
      <c r="W909" s="342"/>
      <c r="X909" s="341"/>
      <c r="Y909" s="341" t="str">
        <f t="shared" si="11"/>
        <v/>
      </c>
      <c r="Z909" s="341"/>
      <c r="AA909" s="341"/>
      <c r="AB909" s="341"/>
      <c r="AC909" s="341"/>
      <c r="AD909" s="564"/>
      <c r="AE909" s="564"/>
      <c r="AF909" s="564"/>
      <c r="AG909" s="564"/>
      <c r="AH909" s="564"/>
      <c r="AI909" s="564"/>
      <c r="AJ909" s="564"/>
      <c r="AK909" s="564"/>
      <c r="AL909" s="564"/>
      <c r="AM909" s="564"/>
      <c r="AN909" s="564"/>
      <c r="AO909" s="564"/>
      <c r="AP909" s="564"/>
      <c r="AQ909" s="564"/>
      <c r="AR909" s="564"/>
      <c r="AS909" s="564"/>
      <c r="AT909" s="341"/>
      <c r="AU909" s="306"/>
      <c r="AV909" s="306"/>
      <c r="AW909" s="341"/>
      <c r="AX909" s="341"/>
      <c r="AY909" s="341"/>
      <c r="AZ909" s="341"/>
      <c r="BA909" s="341"/>
      <c r="BB909" s="341"/>
      <c r="BC909" s="341"/>
      <c r="BD909" s="341"/>
      <c r="BE909" s="341"/>
      <c r="BF909" s="341"/>
      <c r="BG909" s="402"/>
      <c r="BH909" s="403"/>
      <c r="BI909" s="405"/>
      <c r="BJ909" s="405"/>
      <c r="BK909" s="405"/>
      <c r="BL909" s="405"/>
      <c r="BM909" s="405"/>
    </row>
    <row r="910" ht="18.75" customHeight="1">
      <c r="A910" s="336" t="str">
        <f t="shared" si="12"/>
        <v/>
      </c>
      <c r="B910" s="506"/>
      <c r="C910" s="559"/>
      <c r="D910" s="560" t="str">
        <f t="shared" si="13"/>
        <v/>
      </c>
      <c r="E910" s="341"/>
      <c r="F910" s="341"/>
      <c r="G910" s="341"/>
      <c r="H910" s="341"/>
      <c r="I910" s="341"/>
      <c r="J910" s="341"/>
      <c r="K910" s="341"/>
      <c r="L910" s="341"/>
      <c r="M910" s="341"/>
      <c r="N910" s="341"/>
      <c r="O910" s="341"/>
      <c r="P910" s="341"/>
      <c r="Q910" s="341"/>
      <c r="R910" s="341"/>
      <c r="S910" s="341"/>
      <c r="T910" s="341"/>
      <c r="U910" s="341"/>
      <c r="V910" s="342"/>
      <c r="W910" s="342"/>
      <c r="X910" s="341"/>
      <c r="Y910" s="341" t="str">
        <f t="shared" si="11"/>
        <v/>
      </c>
      <c r="Z910" s="341"/>
      <c r="AA910" s="341"/>
      <c r="AB910" s="341"/>
      <c r="AC910" s="341"/>
      <c r="AD910" s="564"/>
      <c r="AE910" s="564"/>
      <c r="AF910" s="564"/>
      <c r="AG910" s="564"/>
      <c r="AH910" s="564"/>
      <c r="AI910" s="564"/>
      <c r="AJ910" s="564"/>
      <c r="AK910" s="564"/>
      <c r="AL910" s="564"/>
      <c r="AM910" s="564"/>
      <c r="AN910" s="564"/>
      <c r="AO910" s="564"/>
      <c r="AP910" s="564"/>
      <c r="AQ910" s="564"/>
      <c r="AR910" s="564"/>
      <c r="AS910" s="564"/>
      <c r="AT910" s="341"/>
      <c r="AU910" s="306"/>
      <c r="AV910" s="306"/>
      <c r="AW910" s="341"/>
      <c r="AX910" s="341"/>
      <c r="AY910" s="341"/>
      <c r="AZ910" s="341"/>
      <c r="BA910" s="341"/>
      <c r="BB910" s="341"/>
      <c r="BC910" s="341"/>
      <c r="BD910" s="341"/>
      <c r="BE910" s="341"/>
      <c r="BF910" s="341"/>
      <c r="BG910" s="402"/>
      <c r="BH910" s="403"/>
      <c r="BI910" s="405"/>
      <c r="BJ910" s="405"/>
      <c r="BK910" s="405"/>
      <c r="BL910" s="405"/>
      <c r="BM910" s="405"/>
    </row>
    <row r="911" ht="18.75" customHeight="1">
      <c r="A911" s="336" t="str">
        <f t="shared" si="12"/>
        <v/>
      </c>
      <c r="B911" s="506"/>
      <c r="C911" s="559"/>
      <c r="D911" s="560" t="str">
        <f t="shared" si="13"/>
        <v/>
      </c>
      <c r="E911" s="341"/>
      <c r="F911" s="341"/>
      <c r="G911" s="341"/>
      <c r="H911" s="341"/>
      <c r="I911" s="341"/>
      <c r="J911" s="341"/>
      <c r="K911" s="341"/>
      <c r="L911" s="341"/>
      <c r="M911" s="341"/>
      <c r="N911" s="341"/>
      <c r="O911" s="341"/>
      <c r="P911" s="341"/>
      <c r="Q911" s="341"/>
      <c r="R911" s="341"/>
      <c r="S911" s="341"/>
      <c r="T911" s="341"/>
      <c r="U911" s="341"/>
      <c r="V911" s="342"/>
      <c r="W911" s="342"/>
      <c r="X911" s="341"/>
      <c r="Y911" s="341" t="str">
        <f t="shared" si="11"/>
        <v/>
      </c>
      <c r="Z911" s="341"/>
      <c r="AA911" s="341"/>
      <c r="AB911" s="341"/>
      <c r="AC911" s="341"/>
      <c r="AD911" s="564"/>
      <c r="AE911" s="564"/>
      <c r="AF911" s="564"/>
      <c r="AG911" s="564"/>
      <c r="AH911" s="564"/>
      <c r="AI911" s="564"/>
      <c r="AJ911" s="564"/>
      <c r="AK911" s="564"/>
      <c r="AL911" s="564"/>
      <c r="AM911" s="564"/>
      <c r="AN911" s="564"/>
      <c r="AO911" s="564"/>
      <c r="AP911" s="564"/>
      <c r="AQ911" s="564"/>
      <c r="AR911" s="564"/>
      <c r="AS911" s="564"/>
      <c r="AT911" s="341"/>
      <c r="AU911" s="306"/>
      <c r="AV911" s="306"/>
      <c r="AW911" s="341"/>
      <c r="AX911" s="341"/>
      <c r="AY911" s="341"/>
      <c r="AZ911" s="341"/>
      <c r="BA911" s="341"/>
      <c r="BB911" s="341"/>
      <c r="BC911" s="341"/>
      <c r="BD911" s="341"/>
      <c r="BE911" s="341"/>
      <c r="BF911" s="341"/>
      <c r="BG911" s="402"/>
      <c r="BH911" s="403"/>
      <c r="BI911" s="405"/>
      <c r="BJ911" s="405"/>
      <c r="BK911" s="405"/>
      <c r="BL911" s="405"/>
      <c r="BM911" s="405"/>
    </row>
    <row r="912" ht="18.75" customHeight="1">
      <c r="A912" s="336" t="str">
        <f t="shared" si="12"/>
        <v/>
      </c>
      <c r="B912" s="506"/>
      <c r="C912" s="559"/>
      <c r="D912" s="560" t="str">
        <f t="shared" si="13"/>
        <v/>
      </c>
      <c r="E912" s="341"/>
      <c r="F912" s="341"/>
      <c r="G912" s="341"/>
      <c r="H912" s="341"/>
      <c r="I912" s="341"/>
      <c r="J912" s="341"/>
      <c r="K912" s="341"/>
      <c r="L912" s="341"/>
      <c r="M912" s="341"/>
      <c r="N912" s="341"/>
      <c r="O912" s="341"/>
      <c r="P912" s="341"/>
      <c r="Q912" s="341"/>
      <c r="R912" s="341"/>
      <c r="S912" s="341"/>
      <c r="T912" s="341"/>
      <c r="U912" s="341"/>
      <c r="V912" s="342"/>
      <c r="W912" s="342"/>
      <c r="X912" s="341"/>
      <c r="Y912" s="341" t="str">
        <f t="shared" si="11"/>
        <v/>
      </c>
      <c r="Z912" s="341"/>
      <c r="AA912" s="341"/>
      <c r="AB912" s="341"/>
      <c r="AC912" s="341"/>
      <c r="AD912" s="564"/>
      <c r="AE912" s="564"/>
      <c r="AF912" s="564"/>
      <c r="AG912" s="564"/>
      <c r="AH912" s="564"/>
      <c r="AI912" s="564"/>
      <c r="AJ912" s="564"/>
      <c r="AK912" s="564"/>
      <c r="AL912" s="564"/>
      <c r="AM912" s="564"/>
      <c r="AN912" s="564"/>
      <c r="AO912" s="564"/>
      <c r="AP912" s="564"/>
      <c r="AQ912" s="564"/>
      <c r="AR912" s="564"/>
      <c r="AS912" s="564"/>
      <c r="AT912" s="341"/>
      <c r="AU912" s="306"/>
      <c r="AV912" s="306"/>
      <c r="AW912" s="341"/>
      <c r="AX912" s="341"/>
      <c r="AY912" s="341"/>
      <c r="AZ912" s="341"/>
      <c r="BA912" s="341"/>
      <c r="BB912" s="341"/>
      <c r="BC912" s="341"/>
      <c r="BD912" s="341"/>
      <c r="BE912" s="341"/>
      <c r="BF912" s="341"/>
      <c r="BG912" s="402"/>
      <c r="BH912" s="403"/>
      <c r="BI912" s="405"/>
      <c r="BJ912" s="405"/>
      <c r="BK912" s="405"/>
      <c r="BL912" s="405"/>
      <c r="BM912" s="405"/>
    </row>
    <row r="913" ht="18.75" customHeight="1">
      <c r="A913" s="336" t="str">
        <f t="shared" si="12"/>
        <v/>
      </c>
      <c r="B913" s="506"/>
      <c r="C913" s="559"/>
      <c r="D913" s="560" t="str">
        <f t="shared" si="13"/>
        <v/>
      </c>
      <c r="E913" s="341"/>
      <c r="F913" s="341"/>
      <c r="G913" s="341"/>
      <c r="H913" s="341"/>
      <c r="I913" s="341"/>
      <c r="J913" s="341"/>
      <c r="K913" s="341"/>
      <c r="L913" s="341"/>
      <c r="M913" s="341"/>
      <c r="N913" s="341"/>
      <c r="O913" s="341"/>
      <c r="P913" s="341"/>
      <c r="Q913" s="341"/>
      <c r="R913" s="341"/>
      <c r="S913" s="341"/>
      <c r="T913" s="341"/>
      <c r="U913" s="341"/>
      <c r="V913" s="342"/>
      <c r="W913" s="342"/>
      <c r="X913" s="341"/>
      <c r="Y913" s="341" t="str">
        <f t="shared" si="11"/>
        <v/>
      </c>
      <c r="Z913" s="341"/>
      <c r="AA913" s="341"/>
      <c r="AB913" s="341"/>
      <c r="AC913" s="341"/>
      <c r="AD913" s="564"/>
      <c r="AE913" s="564"/>
      <c r="AF913" s="564"/>
      <c r="AG913" s="564"/>
      <c r="AH913" s="564"/>
      <c r="AI913" s="564"/>
      <c r="AJ913" s="564"/>
      <c r="AK913" s="564"/>
      <c r="AL913" s="564"/>
      <c r="AM913" s="564"/>
      <c r="AN913" s="564"/>
      <c r="AO913" s="564"/>
      <c r="AP913" s="564"/>
      <c r="AQ913" s="564"/>
      <c r="AR913" s="564"/>
      <c r="AS913" s="564"/>
      <c r="AT913" s="341"/>
      <c r="AU913" s="306"/>
      <c r="AV913" s="306"/>
      <c r="AW913" s="341"/>
      <c r="AX913" s="341"/>
      <c r="AY913" s="341"/>
      <c r="AZ913" s="341"/>
      <c r="BA913" s="341"/>
      <c r="BB913" s="341"/>
      <c r="BC913" s="341"/>
      <c r="BD913" s="341"/>
      <c r="BE913" s="341"/>
      <c r="BF913" s="341"/>
      <c r="BG913" s="402"/>
      <c r="BH913" s="403"/>
      <c r="BI913" s="405"/>
      <c r="BJ913" s="405"/>
      <c r="BK913" s="405"/>
      <c r="BL913" s="405"/>
      <c r="BM913" s="405"/>
    </row>
    <row r="914" ht="18.75" customHeight="1">
      <c r="A914" s="336" t="str">
        <f t="shared" si="12"/>
        <v/>
      </c>
      <c r="B914" s="506"/>
      <c r="C914" s="559"/>
      <c r="D914" s="560" t="str">
        <f t="shared" si="13"/>
        <v/>
      </c>
      <c r="E914" s="341"/>
      <c r="F914" s="341"/>
      <c r="G914" s="341"/>
      <c r="H914" s="341"/>
      <c r="I914" s="341"/>
      <c r="J914" s="341"/>
      <c r="K914" s="341"/>
      <c r="L914" s="341"/>
      <c r="M914" s="341"/>
      <c r="N914" s="341"/>
      <c r="O914" s="341"/>
      <c r="P914" s="341"/>
      <c r="Q914" s="341"/>
      <c r="R914" s="341"/>
      <c r="S914" s="341"/>
      <c r="T914" s="341"/>
      <c r="U914" s="341"/>
      <c r="V914" s="342"/>
      <c r="W914" s="342"/>
      <c r="X914" s="341"/>
      <c r="Y914" s="341" t="str">
        <f t="shared" si="11"/>
        <v/>
      </c>
      <c r="Z914" s="341"/>
      <c r="AA914" s="341"/>
      <c r="AB914" s="341"/>
      <c r="AC914" s="341"/>
      <c r="AD914" s="564"/>
      <c r="AE914" s="564"/>
      <c r="AF914" s="564"/>
      <c r="AG914" s="564"/>
      <c r="AH914" s="564"/>
      <c r="AI914" s="564"/>
      <c r="AJ914" s="564"/>
      <c r="AK914" s="564"/>
      <c r="AL914" s="564"/>
      <c r="AM914" s="564"/>
      <c r="AN914" s="564"/>
      <c r="AO914" s="564"/>
      <c r="AP914" s="564"/>
      <c r="AQ914" s="564"/>
      <c r="AR914" s="564"/>
      <c r="AS914" s="564"/>
      <c r="AT914" s="341"/>
      <c r="AU914" s="306"/>
      <c r="AV914" s="306"/>
      <c r="AW914" s="341"/>
      <c r="AX914" s="341"/>
      <c r="AY914" s="341"/>
      <c r="AZ914" s="341"/>
      <c r="BA914" s="341"/>
      <c r="BB914" s="341"/>
      <c r="BC914" s="341"/>
      <c r="BD914" s="341"/>
      <c r="BE914" s="341"/>
      <c r="BF914" s="341"/>
      <c r="BG914" s="402"/>
      <c r="BH914" s="403"/>
      <c r="BI914" s="405"/>
      <c r="BJ914" s="405"/>
      <c r="BK914" s="405"/>
      <c r="BL914" s="405"/>
      <c r="BM914" s="405"/>
    </row>
    <row r="915" ht="18.75" customHeight="1">
      <c r="A915" s="336" t="str">
        <f t="shared" si="12"/>
        <v/>
      </c>
      <c r="B915" s="506"/>
      <c r="C915" s="559"/>
      <c r="D915" s="560" t="str">
        <f t="shared" si="13"/>
        <v/>
      </c>
      <c r="E915" s="341"/>
      <c r="F915" s="341"/>
      <c r="G915" s="341"/>
      <c r="H915" s="341"/>
      <c r="I915" s="341"/>
      <c r="J915" s="341"/>
      <c r="K915" s="341"/>
      <c r="L915" s="341"/>
      <c r="M915" s="341"/>
      <c r="N915" s="341"/>
      <c r="O915" s="341"/>
      <c r="P915" s="341"/>
      <c r="Q915" s="341"/>
      <c r="R915" s="341"/>
      <c r="S915" s="341"/>
      <c r="T915" s="341"/>
      <c r="U915" s="341"/>
      <c r="V915" s="342"/>
      <c r="W915" s="342"/>
      <c r="X915" s="341"/>
      <c r="Y915" s="341" t="str">
        <f t="shared" si="11"/>
        <v/>
      </c>
      <c r="Z915" s="341"/>
      <c r="AA915" s="341"/>
      <c r="AB915" s="341"/>
      <c r="AC915" s="341"/>
      <c r="AD915" s="564"/>
      <c r="AE915" s="564"/>
      <c r="AF915" s="564"/>
      <c r="AG915" s="564"/>
      <c r="AH915" s="564"/>
      <c r="AI915" s="564"/>
      <c r="AJ915" s="564"/>
      <c r="AK915" s="564"/>
      <c r="AL915" s="564"/>
      <c r="AM915" s="564"/>
      <c r="AN915" s="564"/>
      <c r="AO915" s="564"/>
      <c r="AP915" s="564"/>
      <c r="AQ915" s="564"/>
      <c r="AR915" s="564"/>
      <c r="AS915" s="564"/>
      <c r="AT915" s="341"/>
      <c r="AU915" s="306"/>
      <c r="AV915" s="306"/>
      <c r="AW915" s="341"/>
      <c r="AX915" s="341"/>
      <c r="AY915" s="341"/>
      <c r="AZ915" s="341"/>
      <c r="BA915" s="341"/>
      <c r="BB915" s="341"/>
      <c r="BC915" s="341"/>
      <c r="BD915" s="341"/>
      <c r="BE915" s="341"/>
      <c r="BF915" s="341"/>
      <c r="BG915" s="402"/>
      <c r="BH915" s="403"/>
      <c r="BI915" s="405"/>
      <c r="BJ915" s="405"/>
      <c r="BK915" s="405"/>
      <c r="BL915" s="405"/>
      <c r="BM915" s="405"/>
    </row>
    <row r="916" ht="18.75" customHeight="1">
      <c r="A916" s="336" t="str">
        <f t="shared" si="12"/>
        <v/>
      </c>
      <c r="B916" s="506"/>
      <c r="C916" s="559"/>
      <c r="D916" s="560" t="str">
        <f t="shared" si="13"/>
        <v/>
      </c>
      <c r="E916" s="341"/>
      <c r="F916" s="341"/>
      <c r="G916" s="341"/>
      <c r="H916" s="341"/>
      <c r="I916" s="341"/>
      <c r="J916" s="341"/>
      <c r="K916" s="341"/>
      <c r="L916" s="341"/>
      <c r="M916" s="341"/>
      <c r="N916" s="341"/>
      <c r="O916" s="341"/>
      <c r="P916" s="341"/>
      <c r="Q916" s="341"/>
      <c r="R916" s="341"/>
      <c r="S916" s="341"/>
      <c r="T916" s="341"/>
      <c r="U916" s="341"/>
      <c r="V916" s="342"/>
      <c r="W916" s="342"/>
      <c r="X916" s="341"/>
      <c r="Y916" s="341" t="str">
        <f t="shared" si="11"/>
        <v/>
      </c>
      <c r="Z916" s="341"/>
      <c r="AA916" s="341"/>
      <c r="AB916" s="341"/>
      <c r="AC916" s="341"/>
      <c r="AD916" s="564"/>
      <c r="AE916" s="564"/>
      <c r="AF916" s="564"/>
      <c r="AG916" s="564"/>
      <c r="AH916" s="564"/>
      <c r="AI916" s="564"/>
      <c r="AJ916" s="564"/>
      <c r="AK916" s="564"/>
      <c r="AL916" s="564"/>
      <c r="AM916" s="564"/>
      <c r="AN916" s="564"/>
      <c r="AO916" s="564"/>
      <c r="AP916" s="564"/>
      <c r="AQ916" s="564"/>
      <c r="AR916" s="564"/>
      <c r="AS916" s="564"/>
      <c r="AT916" s="341"/>
      <c r="AU916" s="306"/>
      <c r="AV916" s="306"/>
      <c r="AW916" s="341"/>
      <c r="AX916" s="341"/>
      <c r="AY916" s="341"/>
      <c r="AZ916" s="341"/>
      <c r="BA916" s="341"/>
      <c r="BB916" s="341"/>
      <c r="BC916" s="341"/>
      <c r="BD916" s="341"/>
      <c r="BE916" s="341"/>
      <c r="BF916" s="341"/>
      <c r="BG916" s="402"/>
      <c r="BH916" s="403"/>
      <c r="BI916" s="405"/>
      <c r="BJ916" s="405"/>
      <c r="BK916" s="405"/>
      <c r="BL916" s="405"/>
      <c r="BM916" s="405"/>
    </row>
    <row r="917" ht="18.75" customHeight="1">
      <c r="A917" s="336" t="str">
        <f t="shared" si="12"/>
        <v/>
      </c>
      <c r="B917" s="506"/>
      <c r="C917" s="559"/>
      <c r="D917" s="560" t="str">
        <f t="shared" si="13"/>
        <v/>
      </c>
      <c r="E917" s="341"/>
      <c r="F917" s="341"/>
      <c r="G917" s="341"/>
      <c r="H917" s="341"/>
      <c r="I917" s="341"/>
      <c r="J917" s="341"/>
      <c r="K917" s="341"/>
      <c r="L917" s="341"/>
      <c r="M917" s="341"/>
      <c r="N917" s="341"/>
      <c r="O917" s="341"/>
      <c r="P917" s="341"/>
      <c r="Q917" s="341"/>
      <c r="R917" s="341"/>
      <c r="S917" s="341"/>
      <c r="T917" s="341"/>
      <c r="U917" s="341"/>
      <c r="V917" s="342"/>
      <c r="W917" s="342"/>
      <c r="X917" s="341"/>
      <c r="Y917" s="341" t="str">
        <f t="shared" si="11"/>
        <v/>
      </c>
      <c r="Z917" s="341"/>
      <c r="AA917" s="341"/>
      <c r="AB917" s="341"/>
      <c r="AC917" s="341"/>
      <c r="AD917" s="564"/>
      <c r="AE917" s="564"/>
      <c r="AF917" s="564"/>
      <c r="AG917" s="564"/>
      <c r="AH917" s="564"/>
      <c r="AI917" s="564"/>
      <c r="AJ917" s="564"/>
      <c r="AK917" s="564"/>
      <c r="AL917" s="564"/>
      <c r="AM917" s="564"/>
      <c r="AN917" s="564"/>
      <c r="AO917" s="564"/>
      <c r="AP917" s="564"/>
      <c r="AQ917" s="564"/>
      <c r="AR917" s="564"/>
      <c r="AS917" s="564"/>
      <c r="AT917" s="341"/>
      <c r="AU917" s="306"/>
      <c r="AV917" s="306"/>
      <c r="AW917" s="341"/>
      <c r="AX917" s="341"/>
      <c r="AY917" s="341"/>
      <c r="AZ917" s="341"/>
      <c r="BA917" s="341"/>
      <c r="BB917" s="341"/>
      <c r="BC917" s="341"/>
      <c r="BD917" s="341"/>
      <c r="BE917" s="341"/>
      <c r="BF917" s="341"/>
      <c r="BG917" s="402"/>
      <c r="BH917" s="403"/>
      <c r="BI917" s="405"/>
      <c r="BJ917" s="405"/>
      <c r="BK917" s="405"/>
      <c r="BL917" s="405"/>
      <c r="BM917" s="405"/>
    </row>
    <row r="918" ht="18.75" customHeight="1">
      <c r="A918" s="336" t="str">
        <f t="shared" si="12"/>
        <v/>
      </c>
      <c r="B918" s="506"/>
      <c r="C918" s="559"/>
      <c r="D918" s="560" t="str">
        <f t="shared" si="13"/>
        <v/>
      </c>
      <c r="E918" s="341"/>
      <c r="F918" s="341"/>
      <c r="G918" s="341"/>
      <c r="H918" s="341"/>
      <c r="I918" s="341"/>
      <c r="J918" s="341"/>
      <c r="K918" s="341"/>
      <c r="L918" s="341"/>
      <c r="M918" s="341"/>
      <c r="N918" s="341"/>
      <c r="O918" s="341"/>
      <c r="P918" s="341"/>
      <c r="Q918" s="341"/>
      <c r="R918" s="341"/>
      <c r="S918" s="341"/>
      <c r="T918" s="341"/>
      <c r="U918" s="341"/>
      <c r="V918" s="342"/>
      <c r="W918" s="342"/>
      <c r="X918" s="341"/>
      <c r="Y918" s="341" t="str">
        <f t="shared" si="11"/>
        <v/>
      </c>
      <c r="Z918" s="341"/>
      <c r="AA918" s="341"/>
      <c r="AB918" s="341"/>
      <c r="AC918" s="341"/>
      <c r="AD918" s="564"/>
      <c r="AE918" s="564"/>
      <c r="AF918" s="564"/>
      <c r="AG918" s="564"/>
      <c r="AH918" s="564"/>
      <c r="AI918" s="564"/>
      <c r="AJ918" s="564"/>
      <c r="AK918" s="564"/>
      <c r="AL918" s="564"/>
      <c r="AM918" s="564"/>
      <c r="AN918" s="564"/>
      <c r="AO918" s="564"/>
      <c r="AP918" s="564"/>
      <c r="AQ918" s="564"/>
      <c r="AR918" s="564"/>
      <c r="AS918" s="564"/>
      <c r="AT918" s="341"/>
      <c r="AU918" s="306"/>
      <c r="AV918" s="306"/>
      <c r="AW918" s="341"/>
      <c r="AX918" s="341"/>
      <c r="AY918" s="341"/>
      <c r="AZ918" s="341"/>
      <c r="BA918" s="341"/>
      <c r="BB918" s="341"/>
      <c r="BC918" s="341"/>
      <c r="BD918" s="341"/>
      <c r="BE918" s="341"/>
      <c r="BF918" s="341"/>
      <c r="BG918" s="402"/>
      <c r="BH918" s="403"/>
      <c r="BI918" s="405"/>
      <c r="BJ918" s="405"/>
      <c r="BK918" s="405"/>
      <c r="BL918" s="405"/>
      <c r="BM918" s="405"/>
    </row>
    <row r="919" ht="18.75" customHeight="1">
      <c r="A919" s="336" t="str">
        <f t="shared" si="12"/>
        <v/>
      </c>
      <c r="B919" s="506"/>
      <c r="C919" s="559"/>
      <c r="D919" s="560" t="str">
        <f t="shared" si="13"/>
        <v/>
      </c>
      <c r="E919" s="341"/>
      <c r="F919" s="341"/>
      <c r="G919" s="341"/>
      <c r="H919" s="341"/>
      <c r="I919" s="341"/>
      <c r="J919" s="341"/>
      <c r="K919" s="341"/>
      <c r="L919" s="341"/>
      <c r="M919" s="341"/>
      <c r="N919" s="341"/>
      <c r="O919" s="341"/>
      <c r="P919" s="341"/>
      <c r="Q919" s="341"/>
      <c r="R919" s="341"/>
      <c r="S919" s="341"/>
      <c r="T919" s="341"/>
      <c r="U919" s="341"/>
      <c r="V919" s="342"/>
      <c r="W919" s="342"/>
      <c r="X919" s="341"/>
      <c r="Y919" s="341" t="str">
        <f t="shared" si="11"/>
        <v/>
      </c>
      <c r="Z919" s="341"/>
      <c r="AA919" s="341"/>
      <c r="AB919" s="341"/>
      <c r="AC919" s="341"/>
      <c r="AD919" s="564"/>
      <c r="AE919" s="564"/>
      <c r="AF919" s="564"/>
      <c r="AG919" s="564"/>
      <c r="AH919" s="564"/>
      <c r="AI919" s="564"/>
      <c r="AJ919" s="564"/>
      <c r="AK919" s="564"/>
      <c r="AL919" s="564"/>
      <c r="AM919" s="564"/>
      <c r="AN919" s="564"/>
      <c r="AO919" s="564"/>
      <c r="AP919" s="564"/>
      <c r="AQ919" s="564"/>
      <c r="AR919" s="564"/>
      <c r="AS919" s="564"/>
      <c r="AT919" s="341"/>
      <c r="AU919" s="306"/>
      <c r="AV919" s="306"/>
      <c r="AW919" s="341"/>
      <c r="AX919" s="341"/>
      <c r="AY919" s="341"/>
      <c r="AZ919" s="341"/>
      <c r="BA919" s="341"/>
      <c r="BB919" s="341"/>
      <c r="BC919" s="341"/>
      <c r="BD919" s="341"/>
      <c r="BE919" s="341"/>
      <c r="BF919" s="341"/>
      <c r="BG919" s="402"/>
      <c r="BH919" s="403"/>
      <c r="BI919" s="405"/>
      <c r="BJ919" s="405"/>
      <c r="BK919" s="405"/>
      <c r="BL919" s="405"/>
      <c r="BM919" s="405"/>
    </row>
    <row r="920" ht="18.75" customHeight="1">
      <c r="A920" s="336" t="str">
        <f t="shared" si="12"/>
        <v/>
      </c>
      <c r="B920" s="506"/>
      <c r="C920" s="559"/>
      <c r="D920" s="560" t="str">
        <f t="shared" si="13"/>
        <v/>
      </c>
      <c r="E920" s="341"/>
      <c r="F920" s="341"/>
      <c r="G920" s="341"/>
      <c r="H920" s="341"/>
      <c r="I920" s="341"/>
      <c r="J920" s="341"/>
      <c r="K920" s="341"/>
      <c r="L920" s="341"/>
      <c r="M920" s="341"/>
      <c r="N920" s="341"/>
      <c r="O920" s="341"/>
      <c r="P920" s="341"/>
      <c r="Q920" s="341"/>
      <c r="R920" s="341"/>
      <c r="S920" s="341"/>
      <c r="T920" s="341"/>
      <c r="U920" s="341"/>
      <c r="V920" s="342"/>
      <c r="W920" s="342"/>
      <c r="X920" s="341"/>
      <c r="Y920" s="341" t="str">
        <f t="shared" si="11"/>
        <v/>
      </c>
      <c r="Z920" s="341"/>
      <c r="AA920" s="341"/>
      <c r="AB920" s="341"/>
      <c r="AC920" s="341"/>
      <c r="AD920" s="564"/>
      <c r="AE920" s="564"/>
      <c r="AF920" s="564"/>
      <c r="AG920" s="564"/>
      <c r="AH920" s="564"/>
      <c r="AI920" s="564"/>
      <c r="AJ920" s="564"/>
      <c r="AK920" s="564"/>
      <c r="AL920" s="564"/>
      <c r="AM920" s="564"/>
      <c r="AN920" s="564"/>
      <c r="AO920" s="564"/>
      <c r="AP920" s="564"/>
      <c r="AQ920" s="564"/>
      <c r="AR920" s="564"/>
      <c r="AS920" s="564"/>
      <c r="AT920" s="341"/>
      <c r="AU920" s="306"/>
      <c r="AV920" s="306"/>
      <c r="AW920" s="341"/>
      <c r="AX920" s="341"/>
      <c r="AY920" s="341"/>
      <c r="AZ920" s="341"/>
      <c r="BA920" s="341"/>
      <c r="BB920" s="341"/>
      <c r="BC920" s="341"/>
      <c r="BD920" s="341"/>
      <c r="BE920" s="341"/>
      <c r="BF920" s="341"/>
      <c r="BG920" s="402"/>
      <c r="BH920" s="403"/>
      <c r="BI920" s="405"/>
      <c r="BJ920" s="405"/>
      <c r="BK920" s="405"/>
      <c r="BL920" s="405"/>
      <c r="BM920" s="405"/>
    </row>
    <row r="921" ht="18.75" customHeight="1">
      <c r="A921" s="336" t="str">
        <f t="shared" si="12"/>
        <v/>
      </c>
      <c r="B921" s="506"/>
      <c r="C921" s="559"/>
      <c r="D921" s="560" t="str">
        <f t="shared" si="13"/>
        <v/>
      </c>
      <c r="E921" s="341"/>
      <c r="F921" s="341"/>
      <c r="G921" s="341"/>
      <c r="H921" s="341"/>
      <c r="I921" s="341"/>
      <c r="J921" s="341"/>
      <c r="K921" s="341"/>
      <c r="L921" s="341"/>
      <c r="M921" s="341"/>
      <c r="N921" s="341"/>
      <c r="O921" s="341"/>
      <c r="P921" s="341"/>
      <c r="Q921" s="341"/>
      <c r="R921" s="341"/>
      <c r="S921" s="341"/>
      <c r="T921" s="341"/>
      <c r="U921" s="341"/>
      <c r="V921" s="342"/>
      <c r="W921" s="342"/>
      <c r="X921" s="341"/>
      <c r="Y921" s="341" t="str">
        <f t="shared" si="11"/>
        <v/>
      </c>
      <c r="Z921" s="341"/>
      <c r="AA921" s="341"/>
      <c r="AB921" s="341"/>
      <c r="AC921" s="341"/>
      <c r="AD921" s="564"/>
      <c r="AE921" s="564"/>
      <c r="AF921" s="564"/>
      <c r="AG921" s="564"/>
      <c r="AH921" s="564"/>
      <c r="AI921" s="564"/>
      <c r="AJ921" s="564"/>
      <c r="AK921" s="564"/>
      <c r="AL921" s="564"/>
      <c r="AM921" s="564"/>
      <c r="AN921" s="564"/>
      <c r="AO921" s="564"/>
      <c r="AP921" s="564"/>
      <c r="AQ921" s="564"/>
      <c r="AR921" s="564"/>
      <c r="AS921" s="564"/>
      <c r="AT921" s="341"/>
      <c r="AU921" s="306"/>
      <c r="AV921" s="306"/>
      <c r="AW921" s="341"/>
      <c r="AX921" s="341"/>
      <c r="AY921" s="341"/>
      <c r="AZ921" s="341"/>
      <c r="BA921" s="341"/>
      <c r="BB921" s="341"/>
      <c r="BC921" s="341"/>
      <c r="BD921" s="341"/>
      <c r="BE921" s="341"/>
      <c r="BF921" s="341"/>
      <c r="BG921" s="402"/>
      <c r="BH921" s="403"/>
      <c r="BI921" s="405"/>
      <c r="BJ921" s="405"/>
      <c r="BK921" s="405"/>
      <c r="BL921" s="405"/>
      <c r="BM921" s="405"/>
    </row>
    <row r="922" ht="18.75" customHeight="1">
      <c r="A922" s="336" t="str">
        <f t="shared" si="12"/>
        <v/>
      </c>
      <c r="B922" s="506"/>
      <c r="C922" s="559"/>
      <c r="D922" s="560" t="str">
        <f t="shared" si="13"/>
        <v/>
      </c>
      <c r="E922" s="341"/>
      <c r="F922" s="341"/>
      <c r="G922" s="341"/>
      <c r="H922" s="341"/>
      <c r="I922" s="341"/>
      <c r="J922" s="341"/>
      <c r="K922" s="341"/>
      <c r="L922" s="341"/>
      <c r="M922" s="341"/>
      <c r="N922" s="341"/>
      <c r="O922" s="341"/>
      <c r="P922" s="341"/>
      <c r="Q922" s="341"/>
      <c r="R922" s="341"/>
      <c r="S922" s="341"/>
      <c r="T922" s="341"/>
      <c r="U922" s="341"/>
      <c r="V922" s="342"/>
      <c r="W922" s="342"/>
      <c r="X922" s="341"/>
      <c r="Y922" s="341" t="str">
        <f t="shared" si="11"/>
        <v/>
      </c>
      <c r="Z922" s="341"/>
      <c r="AA922" s="341"/>
      <c r="AB922" s="341"/>
      <c r="AC922" s="341"/>
      <c r="AD922" s="564"/>
      <c r="AE922" s="564"/>
      <c r="AF922" s="564"/>
      <c r="AG922" s="564"/>
      <c r="AH922" s="564"/>
      <c r="AI922" s="564"/>
      <c r="AJ922" s="564"/>
      <c r="AK922" s="564"/>
      <c r="AL922" s="564"/>
      <c r="AM922" s="564"/>
      <c r="AN922" s="564"/>
      <c r="AO922" s="564"/>
      <c r="AP922" s="564"/>
      <c r="AQ922" s="564"/>
      <c r="AR922" s="564"/>
      <c r="AS922" s="564"/>
      <c r="AT922" s="341"/>
      <c r="AU922" s="306"/>
      <c r="AV922" s="306"/>
      <c r="AW922" s="341"/>
      <c r="AX922" s="341"/>
      <c r="AY922" s="341"/>
      <c r="AZ922" s="341"/>
      <c r="BA922" s="341"/>
      <c r="BB922" s="341"/>
      <c r="BC922" s="341"/>
      <c r="BD922" s="341"/>
      <c r="BE922" s="341"/>
      <c r="BF922" s="341"/>
      <c r="BG922" s="402"/>
      <c r="BH922" s="403"/>
      <c r="BI922" s="405"/>
      <c r="BJ922" s="405"/>
      <c r="BK922" s="405"/>
      <c r="BL922" s="405"/>
      <c r="BM922" s="405"/>
    </row>
    <row r="923" ht="18.75" customHeight="1">
      <c r="A923" s="336" t="str">
        <f t="shared" si="12"/>
        <v/>
      </c>
      <c r="B923" s="506"/>
      <c r="C923" s="559"/>
      <c r="D923" s="560" t="str">
        <f t="shared" si="13"/>
        <v/>
      </c>
      <c r="E923" s="341"/>
      <c r="F923" s="341"/>
      <c r="G923" s="341"/>
      <c r="H923" s="341"/>
      <c r="I923" s="341"/>
      <c r="J923" s="341"/>
      <c r="K923" s="341"/>
      <c r="L923" s="341"/>
      <c r="M923" s="341"/>
      <c r="N923" s="341"/>
      <c r="O923" s="341"/>
      <c r="P923" s="341"/>
      <c r="Q923" s="341"/>
      <c r="R923" s="341"/>
      <c r="S923" s="341"/>
      <c r="T923" s="341"/>
      <c r="U923" s="341"/>
      <c r="V923" s="342"/>
      <c r="W923" s="342"/>
      <c r="X923" s="341"/>
      <c r="Y923" s="341" t="str">
        <f t="shared" si="11"/>
        <v/>
      </c>
      <c r="Z923" s="341"/>
      <c r="AA923" s="341"/>
      <c r="AB923" s="341"/>
      <c r="AC923" s="341"/>
      <c r="AD923" s="564"/>
      <c r="AE923" s="564"/>
      <c r="AF923" s="564"/>
      <c r="AG923" s="564"/>
      <c r="AH923" s="564"/>
      <c r="AI923" s="564"/>
      <c r="AJ923" s="564"/>
      <c r="AK923" s="564"/>
      <c r="AL923" s="564"/>
      <c r="AM923" s="564"/>
      <c r="AN923" s="564"/>
      <c r="AO923" s="564"/>
      <c r="AP923" s="564"/>
      <c r="AQ923" s="564"/>
      <c r="AR923" s="564"/>
      <c r="AS923" s="564"/>
      <c r="AT923" s="341"/>
      <c r="AU923" s="306"/>
      <c r="AV923" s="306"/>
      <c r="AW923" s="341"/>
      <c r="AX923" s="341"/>
      <c r="AY923" s="341"/>
      <c r="AZ923" s="341"/>
      <c r="BA923" s="341"/>
      <c r="BB923" s="341"/>
      <c r="BC923" s="341"/>
      <c r="BD923" s="341"/>
      <c r="BE923" s="341"/>
      <c r="BF923" s="341"/>
      <c r="BG923" s="402"/>
      <c r="BH923" s="403"/>
      <c r="BI923" s="405"/>
      <c r="BJ923" s="405"/>
      <c r="BK923" s="405"/>
      <c r="BL923" s="405"/>
      <c r="BM923" s="405"/>
    </row>
    <row r="924" ht="18.75" customHeight="1">
      <c r="A924" s="336" t="str">
        <f t="shared" si="12"/>
        <v/>
      </c>
      <c r="B924" s="506"/>
      <c r="C924" s="559"/>
      <c r="D924" s="560" t="str">
        <f t="shared" si="13"/>
        <v/>
      </c>
      <c r="E924" s="341"/>
      <c r="F924" s="341"/>
      <c r="G924" s="341"/>
      <c r="H924" s="341"/>
      <c r="I924" s="341"/>
      <c r="J924" s="341"/>
      <c r="K924" s="341"/>
      <c r="L924" s="341"/>
      <c r="M924" s="341"/>
      <c r="N924" s="341"/>
      <c r="O924" s="341"/>
      <c r="P924" s="341"/>
      <c r="Q924" s="341"/>
      <c r="R924" s="341"/>
      <c r="S924" s="341"/>
      <c r="T924" s="341"/>
      <c r="U924" s="341"/>
      <c r="V924" s="342"/>
      <c r="W924" s="342"/>
      <c r="X924" s="341"/>
      <c r="Y924" s="341" t="str">
        <f t="shared" si="11"/>
        <v/>
      </c>
      <c r="Z924" s="341"/>
      <c r="AA924" s="341"/>
      <c r="AB924" s="341"/>
      <c r="AC924" s="341"/>
      <c r="AD924" s="564"/>
      <c r="AE924" s="564"/>
      <c r="AF924" s="564"/>
      <c r="AG924" s="564"/>
      <c r="AH924" s="564"/>
      <c r="AI924" s="564"/>
      <c r="AJ924" s="564"/>
      <c r="AK924" s="564"/>
      <c r="AL924" s="564"/>
      <c r="AM924" s="564"/>
      <c r="AN924" s="564"/>
      <c r="AO924" s="564"/>
      <c r="AP924" s="564"/>
      <c r="AQ924" s="564"/>
      <c r="AR924" s="564"/>
      <c r="AS924" s="564"/>
      <c r="AT924" s="341"/>
      <c r="AU924" s="306"/>
      <c r="AV924" s="306"/>
      <c r="AW924" s="341"/>
      <c r="AX924" s="341"/>
      <c r="AY924" s="341"/>
      <c r="AZ924" s="341"/>
      <c r="BA924" s="341"/>
      <c r="BB924" s="341"/>
      <c r="BC924" s="341"/>
      <c r="BD924" s="341"/>
      <c r="BE924" s="341"/>
      <c r="BF924" s="341"/>
      <c r="BG924" s="402"/>
      <c r="BH924" s="403"/>
      <c r="BI924" s="405"/>
      <c r="BJ924" s="405"/>
      <c r="BK924" s="405"/>
      <c r="BL924" s="405"/>
      <c r="BM924" s="405"/>
    </row>
    <row r="925" ht="18.75" customHeight="1">
      <c r="A925" s="336" t="str">
        <f t="shared" si="12"/>
        <v/>
      </c>
      <c r="B925" s="506"/>
      <c r="C925" s="559"/>
      <c r="D925" s="560" t="str">
        <f t="shared" si="13"/>
        <v/>
      </c>
      <c r="E925" s="341"/>
      <c r="F925" s="341"/>
      <c r="G925" s="341"/>
      <c r="H925" s="341"/>
      <c r="I925" s="341"/>
      <c r="J925" s="341"/>
      <c r="K925" s="341"/>
      <c r="L925" s="341"/>
      <c r="M925" s="341"/>
      <c r="N925" s="341"/>
      <c r="O925" s="341"/>
      <c r="P925" s="341"/>
      <c r="Q925" s="341"/>
      <c r="R925" s="341"/>
      <c r="S925" s="341"/>
      <c r="T925" s="341"/>
      <c r="U925" s="341"/>
      <c r="V925" s="342"/>
      <c r="W925" s="342"/>
      <c r="X925" s="341"/>
      <c r="Y925" s="341" t="str">
        <f t="shared" si="11"/>
        <v/>
      </c>
      <c r="Z925" s="341"/>
      <c r="AA925" s="341"/>
      <c r="AB925" s="341"/>
      <c r="AC925" s="341"/>
      <c r="AD925" s="564"/>
      <c r="AE925" s="564"/>
      <c r="AF925" s="564"/>
      <c r="AG925" s="564"/>
      <c r="AH925" s="564"/>
      <c r="AI925" s="564"/>
      <c r="AJ925" s="564"/>
      <c r="AK925" s="564"/>
      <c r="AL925" s="564"/>
      <c r="AM925" s="564"/>
      <c r="AN925" s="564"/>
      <c r="AO925" s="564"/>
      <c r="AP925" s="564"/>
      <c r="AQ925" s="564"/>
      <c r="AR925" s="564"/>
      <c r="AS925" s="564"/>
      <c r="AT925" s="341"/>
      <c r="AU925" s="306"/>
      <c r="AV925" s="306"/>
      <c r="AW925" s="341"/>
      <c r="AX925" s="341"/>
      <c r="AY925" s="341"/>
      <c r="AZ925" s="341"/>
      <c r="BA925" s="341"/>
      <c r="BB925" s="341"/>
      <c r="BC925" s="341"/>
      <c r="BD925" s="341"/>
      <c r="BE925" s="341"/>
      <c r="BF925" s="341"/>
      <c r="BG925" s="402"/>
      <c r="BH925" s="403"/>
      <c r="BI925" s="405"/>
      <c r="BJ925" s="405"/>
      <c r="BK925" s="405"/>
      <c r="BL925" s="405"/>
      <c r="BM925" s="405"/>
    </row>
    <row r="926" ht="18.75" customHeight="1">
      <c r="A926" s="336" t="str">
        <f t="shared" si="12"/>
        <v/>
      </c>
      <c r="B926" s="506"/>
      <c r="C926" s="559"/>
      <c r="D926" s="560" t="str">
        <f t="shared" si="13"/>
        <v/>
      </c>
      <c r="E926" s="341"/>
      <c r="F926" s="341"/>
      <c r="G926" s="341"/>
      <c r="H926" s="341"/>
      <c r="I926" s="341"/>
      <c r="J926" s="341"/>
      <c r="K926" s="341"/>
      <c r="L926" s="341"/>
      <c r="M926" s="341"/>
      <c r="N926" s="341"/>
      <c r="O926" s="341"/>
      <c r="P926" s="341"/>
      <c r="Q926" s="341"/>
      <c r="R926" s="341"/>
      <c r="S926" s="341"/>
      <c r="T926" s="341"/>
      <c r="U926" s="341"/>
      <c r="V926" s="342"/>
      <c r="W926" s="342"/>
      <c r="X926" s="341"/>
      <c r="Y926" s="341" t="str">
        <f t="shared" si="11"/>
        <v/>
      </c>
      <c r="Z926" s="341"/>
      <c r="AA926" s="341"/>
      <c r="AB926" s="341"/>
      <c r="AC926" s="341"/>
      <c r="AD926" s="564"/>
      <c r="AE926" s="564"/>
      <c r="AF926" s="564"/>
      <c r="AG926" s="564"/>
      <c r="AH926" s="564"/>
      <c r="AI926" s="564"/>
      <c r="AJ926" s="564"/>
      <c r="AK926" s="564"/>
      <c r="AL926" s="564"/>
      <c r="AM926" s="564"/>
      <c r="AN926" s="564"/>
      <c r="AO926" s="564"/>
      <c r="AP926" s="564"/>
      <c r="AQ926" s="564"/>
      <c r="AR926" s="564"/>
      <c r="AS926" s="564"/>
      <c r="AT926" s="341"/>
      <c r="AU926" s="306"/>
      <c r="AV926" s="306"/>
      <c r="AW926" s="341"/>
      <c r="AX926" s="341"/>
      <c r="AY926" s="341"/>
      <c r="AZ926" s="341"/>
      <c r="BA926" s="341"/>
      <c r="BB926" s="341"/>
      <c r="BC926" s="341"/>
      <c r="BD926" s="341"/>
      <c r="BE926" s="341"/>
      <c r="BF926" s="341"/>
      <c r="BG926" s="402"/>
      <c r="BH926" s="403"/>
      <c r="BI926" s="405"/>
      <c r="BJ926" s="405"/>
      <c r="BK926" s="405"/>
      <c r="BL926" s="405"/>
      <c r="BM926" s="405"/>
    </row>
    <row r="927" ht="18.75" customHeight="1">
      <c r="A927" s="336" t="str">
        <f t="shared" si="12"/>
        <v/>
      </c>
      <c r="B927" s="506"/>
      <c r="C927" s="559"/>
      <c r="D927" s="560" t="str">
        <f t="shared" si="13"/>
        <v/>
      </c>
      <c r="E927" s="341"/>
      <c r="F927" s="341"/>
      <c r="G927" s="341"/>
      <c r="H927" s="341"/>
      <c r="I927" s="341"/>
      <c r="J927" s="341"/>
      <c r="K927" s="341"/>
      <c r="L927" s="341"/>
      <c r="M927" s="341"/>
      <c r="N927" s="341"/>
      <c r="O927" s="341"/>
      <c r="P927" s="341"/>
      <c r="Q927" s="341"/>
      <c r="R927" s="341"/>
      <c r="S927" s="341"/>
      <c r="T927" s="341"/>
      <c r="U927" s="341"/>
      <c r="V927" s="342"/>
      <c r="W927" s="342"/>
      <c r="X927" s="341"/>
      <c r="Y927" s="341" t="str">
        <f t="shared" si="11"/>
        <v/>
      </c>
      <c r="Z927" s="341"/>
      <c r="AA927" s="341"/>
      <c r="AB927" s="341"/>
      <c r="AC927" s="341"/>
      <c r="AD927" s="564"/>
      <c r="AE927" s="564"/>
      <c r="AF927" s="564"/>
      <c r="AG927" s="564"/>
      <c r="AH927" s="564"/>
      <c r="AI927" s="564"/>
      <c r="AJ927" s="564"/>
      <c r="AK927" s="564"/>
      <c r="AL927" s="564"/>
      <c r="AM927" s="564"/>
      <c r="AN927" s="564"/>
      <c r="AO927" s="564"/>
      <c r="AP927" s="564"/>
      <c r="AQ927" s="564"/>
      <c r="AR927" s="564"/>
      <c r="AS927" s="564"/>
      <c r="AT927" s="341"/>
      <c r="AU927" s="306"/>
      <c r="AV927" s="306"/>
      <c r="AW927" s="341"/>
      <c r="AX927" s="341"/>
      <c r="AY927" s="341"/>
      <c r="AZ927" s="341"/>
      <c r="BA927" s="341"/>
      <c r="BB927" s="341"/>
      <c r="BC927" s="341"/>
      <c r="BD927" s="341"/>
      <c r="BE927" s="341"/>
      <c r="BF927" s="341"/>
      <c r="BG927" s="402"/>
      <c r="BH927" s="403"/>
      <c r="BI927" s="405"/>
      <c r="BJ927" s="405"/>
      <c r="BK927" s="405"/>
      <c r="BL927" s="405"/>
      <c r="BM927" s="405"/>
    </row>
    <row r="928" ht="18.75" customHeight="1">
      <c r="A928" s="336" t="str">
        <f t="shared" si="12"/>
        <v/>
      </c>
      <c r="B928" s="506"/>
      <c r="C928" s="559"/>
      <c r="D928" s="560" t="str">
        <f t="shared" si="13"/>
        <v/>
      </c>
      <c r="E928" s="341"/>
      <c r="F928" s="341"/>
      <c r="G928" s="341"/>
      <c r="H928" s="341"/>
      <c r="I928" s="341"/>
      <c r="J928" s="341"/>
      <c r="K928" s="341"/>
      <c r="L928" s="341"/>
      <c r="M928" s="341"/>
      <c r="N928" s="341"/>
      <c r="O928" s="341"/>
      <c r="P928" s="341"/>
      <c r="Q928" s="341"/>
      <c r="R928" s="341"/>
      <c r="S928" s="341"/>
      <c r="T928" s="341"/>
      <c r="U928" s="341"/>
      <c r="V928" s="342"/>
      <c r="W928" s="342"/>
      <c r="X928" s="341"/>
      <c r="Y928" s="341" t="str">
        <f t="shared" si="11"/>
        <v/>
      </c>
      <c r="Z928" s="341"/>
      <c r="AA928" s="341"/>
      <c r="AB928" s="341"/>
      <c r="AC928" s="341"/>
      <c r="AD928" s="564"/>
      <c r="AE928" s="564"/>
      <c r="AF928" s="564"/>
      <c r="AG928" s="564"/>
      <c r="AH928" s="564"/>
      <c r="AI928" s="564"/>
      <c r="AJ928" s="564"/>
      <c r="AK928" s="564"/>
      <c r="AL928" s="564"/>
      <c r="AM928" s="564"/>
      <c r="AN928" s="564"/>
      <c r="AO928" s="564"/>
      <c r="AP928" s="564"/>
      <c r="AQ928" s="564"/>
      <c r="AR928" s="564"/>
      <c r="AS928" s="564"/>
      <c r="AT928" s="341"/>
      <c r="AU928" s="306"/>
      <c r="AV928" s="306"/>
      <c r="AW928" s="341"/>
      <c r="AX928" s="341"/>
      <c r="AY928" s="341"/>
      <c r="AZ928" s="341"/>
      <c r="BA928" s="341"/>
      <c r="BB928" s="341"/>
      <c r="BC928" s="341"/>
      <c r="BD928" s="341"/>
      <c r="BE928" s="341"/>
      <c r="BF928" s="341"/>
      <c r="BG928" s="402"/>
      <c r="BH928" s="403"/>
      <c r="BI928" s="405"/>
      <c r="BJ928" s="405"/>
      <c r="BK928" s="405"/>
      <c r="BL928" s="405"/>
      <c r="BM928" s="405"/>
    </row>
    <row r="929" ht="18.75" customHeight="1">
      <c r="A929" s="336" t="str">
        <f t="shared" si="12"/>
        <v/>
      </c>
      <c r="B929" s="506"/>
      <c r="C929" s="559"/>
      <c r="D929" s="560" t="str">
        <f t="shared" si="13"/>
        <v/>
      </c>
      <c r="E929" s="341"/>
      <c r="F929" s="341"/>
      <c r="G929" s="341"/>
      <c r="H929" s="341"/>
      <c r="I929" s="341"/>
      <c r="J929" s="341"/>
      <c r="K929" s="341"/>
      <c r="L929" s="341"/>
      <c r="M929" s="341"/>
      <c r="N929" s="341"/>
      <c r="O929" s="341"/>
      <c r="P929" s="341"/>
      <c r="Q929" s="341"/>
      <c r="R929" s="341"/>
      <c r="S929" s="341"/>
      <c r="T929" s="341"/>
      <c r="U929" s="341"/>
      <c r="V929" s="342"/>
      <c r="W929" s="342"/>
      <c r="X929" s="341"/>
      <c r="Y929" s="341" t="str">
        <f t="shared" si="11"/>
        <v/>
      </c>
      <c r="Z929" s="341"/>
      <c r="AA929" s="341"/>
      <c r="AB929" s="341"/>
      <c r="AC929" s="341"/>
      <c r="AD929" s="564"/>
      <c r="AE929" s="564"/>
      <c r="AF929" s="564"/>
      <c r="AG929" s="564"/>
      <c r="AH929" s="564"/>
      <c r="AI929" s="564"/>
      <c r="AJ929" s="564"/>
      <c r="AK929" s="564"/>
      <c r="AL929" s="564"/>
      <c r="AM929" s="564"/>
      <c r="AN929" s="564"/>
      <c r="AO929" s="564"/>
      <c r="AP929" s="564"/>
      <c r="AQ929" s="564"/>
      <c r="AR929" s="564"/>
      <c r="AS929" s="564"/>
      <c r="AT929" s="341"/>
      <c r="AU929" s="306"/>
      <c r="AV929" s="306"/>
      <c r="AW929" s="341"/>
      <c r="AX929" s="341"/>
      <c r="AY929" s="341"/>
      <c r="AZ929" s="341"/>
      <c r="BA929" s="341"/>
      <c r="BB929" s="341"/>
      <c r="BC929" s="341"/>
      <c r="BD929" s="341"/>
      <c r="BE929" s="341"/>
      <c r="BF929" s="341"/>
      <c r="BG929" s="402"/>
      <c r="BH929" s="403"/>
      <c r="BI929" s="405"/>
      <c r="BJ929" s="405"/>
      <c r="BK929" s="405"/>
      <c r="BL929" s="405"/>
      <c r="BM929" s="405"/>
    </row>
    <row r="930" ht="18.75" customHeight="1">
      <c r="A930" s="336" t="str">
        <f t="shared" si="12"/>
        <v/>
      </c>
      <c r="B930" s="506"/>
      <c r="C930" s="559"/>
      <c r="D930" s="560" t="str">
        <f t="shared" si="13"/>
        <v/>
      </c>
      <c r="E930" s="341"/>
      <c r="F930" s="341"/>
      <c r="G930" s="341"/>
      <c r="H930" s="341"/>
      <c r="I930" s="341"/>
      <c r="J930" s="341"/>
      <c r="K930" s="341"/>
      <c r="L930" s="341"/>
      <c r="M930" s="341"/>
      <c r="N930" s="341"/>
      <c r="O930" s="341"/>
      <c r="P930" s="341"/>
      <c r="Q930" s="341"/>
      <c r="R930" s="341"/>
      <c r="S930" s="341"/>
      <c r="T930" s="341"/>
      <c r="U930" s="341"/>
      <c r="V930" s="342"/>
      <c r="W930" s="342"/>
      <c r="X930" s="341"/>
      <c r="Y930" s="341" t="str">
        <f t="shared" si="11"/>
        <v/>
      </c>
      <c r="Z930" s="341"/>
      <c r="AA930" s="341"/>
      <c r="AB930" s="341"/>
      <c r="AC930" s="341"/>
      <c r="AD930" s="564"/>
      <c r="AE930" s="564"/>
      <c r="AF930" s="564"/>
      <c r="AG930" s="564"/>
      <c r="AH930" s="564"/>
      <c r="AI930" s="564"/>
      <c r="AJ930" s="564"/>
      <c r="AK930" s="564"/>
      <c r="AL930" s="564"/>
      <c r="AM930" s="564"/>
      <c r="AN930" s="564"/>
      <c r="AO930" s="564"/>
      <c r="AP930" s="564"/>
      <c r="AQ930" s="564"/>
      <c r="AR930" s="564"/>
      <c r="AS930" s="564"/>
      <c r="AT930" s="341"/>
      <c r="AU930" s="306"/>
      <c r="AV930" s="306"/>
      <c r="AW930" s="341"/>
      <c r="AX930" s="341"/>
      <c r="AY930" s="341"/>
      <c r="AZ930" s="341"/>
      <c r="BA930" s="341"/>
      <c r="BB930" s="341"/>
      <c r="BC930" s="341"/>
      <c r="BD930" s="341"/>
      <c r="BE930" s="341"/>
      <c r="BF930" s="341"/>
      <c r="BG930" s="402"/>
      <c r="BH930" s="403"/>
      <c r="BI930" s="405"/>
      <c r="BJ930" s="405"/>
      <c r="BK930" s="405"/>
      <c r="BL930" s="405"/>
      <c r="BM930" s="405"/>
    </row>
    <row r="931" ht="18.75" customHeight="1">
      <c r="A931" s="336" t="str">
        <f t="shared" si="12"/>
        <v/>
      </c>
      <c r="B931" s="506"/>
      <c r="C931" s="559"/>
      <c r="D931" s="560" t="str">
        <f t="shared" si="13"/>
        <v/>
      </c>
      <c r="E931" s="341"/>
      <c r="F931" s="341"/>
      <c r="G931" s="341"/>
      <c r="H931" s="341"/>
      <c r="I931" s="341"/>
      <c r="J931" s="341"/>
      <c r="K931" s="341"/>
      <c r="L931" s="341"/>
      <c r="M931" s="341"/>
      <c r="N931" s="341"/>
      <c r="O931" s="341"/>
      <c r="P931" s="341"/>
      <c r="Q931" s="341"/>
      <c r="R931" s="341"/>
      <c r="S931" s="341"/>
      <c r="T931" s="341"/>
      <c r="U931" s="341"/>
      <c r="V931" s="342"/>
      <c r="W931" s="342"/>
      <c r="X931" s="341"/>
      <c r="Y931" s="341" t="str">
        <f t="shared" si="11"/>
        <v/>
      </c>
      <c r="Z931" s="341"/>
      <c r="AA931" s="341"/>
      <c r="AB931" s="341"/>
      <c r="AC931" s="341"/>
      <c r="AD931" s="564"/>
      <c r="AE931" s="564"/>
      <c r="AF931" s="564"/>
      <c r="AG931" s="564"/>
      <c r="AH931" s="564"/>
      <c r="AI931" s="564"/>
      <c r="AJ931" s="564"/>
      <c r="AK931" s="564"/>
      <c r="AL931" s="564"/>
      <c r="AM931" s="564"/>
      <c r="AN931" s="564"/>
      <c r="AO931" s="564"/>
      <c r="AP931" s="564"/>
      <c r="AQ931" s="564"/>
      <c r="AR931" s="564"/>
      <c r="AS931" s="564"/>
      <c r="AT931" s="341"/>
      <c r="AU931" s="306"/>
      <c r="AV931" s="306"/>
      <c r="AW931" s="341"/>
      <c r="AX931" s="341"/>
      <c r="AY931" s="341"/>
      <c r="AZ931" s="341"/>
      <c r="BA931" s="341"/>
      <c r="BB931" s="341"/>
      <c r="BC931" s="341"/>
      <c r="BD931" s="341"/>
      <c r="BE931" s="341"/>
      <c r="BF931" s="341"/>
      <c r="BG931" s="402"/>
      <c r="BH931" s="403"/>
      <c r="BI931" s="405"/>
      <c r="BJ931" s="405"/>
      <c r="BK931" s="405"/>
      <c r="BL931" s="405"/>
      <c r="BM931" s="405"/>
    </row>
    <row r="932" ht="18.75" customHeight="1">
      <c r="A932" s="336" t="str">
        <f t="shared" si="12"/>
        <v/>
      </c>
      <c r="B932" s="506"/>
      <c r="C932" s="559"/>
      <c r="D932" s="560" t="str">
        <f t="shared" si="13"/>
        <v/>
      </c>
      <c r="E932" s="341"/>
      <c r="F932" s="341"/>
      <c r="G932" s="341"/>
      <c r="H932" s="341"/>
      <c r="I932" s="341"/>
      <c r="J932" s="341"/>
      <c r="K932" s="341"/>
      <c r="L932" s="341"/>
      <c r="M932" s="341"/>
      <c r="N932" s="341"/>
      <c r="O932" s="341"/>
      <c r="P932" s="341"/>
      <c r="Q932" s="341"/>
      <c r="R932" s="341"/>
      <c r="S932" s="341"/>
      <c r="T932" s="341"/>
      <c r="U932" s="341"/>
      <c r="V932" s="342"/>
      <c r="W932" s="342"/>
      <c r="X932" s="341"/>
      <c r="Y932" s="341" t="str">
        <f t="shared" si="11"/>
        <v/>
      </c>
      <c r="Z932" s="341"/>
      <c r="AA932" s="341"/>
      <c r="AB932" s="341"/>
      <c r="AC932" s="341"/>
      <c r="AD932" s="564"/>
      <c r="AE932" s="564"/>
      <c r="AF932" s="564"/>
      <c r="AG932" s="564"/>
      <c r="AH932" s="564"/>
      <c r="AI932" s="564"/>
      <c r="AJ932" s="564"/>
      <c r="AK932" s="564"/>
      <c r="AL932" s="564"/>
      <c r="AM932" s="564"/>
      <c r="AN932" s="564"/>
      <c r="AO932" s="564"/>
      <c r="AP932" s="564"/>
      <c r="AQ932" s="564"/>
      <c r="AR932" s="564"/>
      <c r="AS932" s="564"/>
      <c r="AT932" s="341"/>
      <c r="AU932" s="306"/>
      <c r="AV932" s="306"/>
      <c r="AW932" s="341"/>
      <c r="AX932" s="341"/>
      <c r="AY932" s="341"/>
      <c r="AZ932" s="341"/>
      <c r="BA932" s="341"/>
      <c r="BB932" s="341"/>
      <c r="BC932" s="341"/>
      <c r="BD932" s="341"/>
      <c r="BE932" s="341"/>
      <c r="BF932" s="341"/>
      <c r="BG932" s="402"/>
      <c r="BH932" s="403"/>
      <c r="BI932" s="405"/>
      <c r="BJ932" s="405"/>
      <c r="BK932" s="405"/>
      <c r="BL932" s="405"/>
      <c r="BM932" s="405"/>
    </row>
    <row r="933" ht="18.75" customHeight="1">
      <c r="A933" s="336" t="str">
        <f t="shared" si="12"/>
        <v/>
      </c>
      <c r="B933" s="506"/>
      <c r="C933" s="559"/>
      <c r="D933" s="560" t="str">
        <f t="shared" si="13"/>
        <v/>
      </c>
      <c r="E933" s="341"/>
      <c r="F933" s="341"/>
      <c r="G933" s="341"/>
      <c r="H933" s="341"/>
      <c r="I933" s="341"/>
      <c r="J933" s="341"/>
      <c r="K933" s="341"/>
      <c r="L933" s="341"/>
      <c r="M933" s="341"/>
      <c r="N933" s="341"/>
      <c r="O933" s="341"/>
      <c r="P933" s="341"/>
      <c r="Q933" s="341"/>
      <c r="R933" s="341"/>
      <c r="S933" s="341"/>
      <c r="T933" s="341"/>
      <c r="U933" s="341"/>
      <c r="V933" s="342"/>
      <c r="W933" s="342"/>
      <c r="X933" s="341"/>
      <c r="Y933" s="341" t="str">
        <f t="shared" si="11"/>
        <v/>
      </c>
      <c r="Z933" s="341"/>
      <c r="AA933" s="341"/>
      <c r="AB933" s="341"/>
      <c r="AC933" s="341"/>
      <c r="AD933" s="564"/>
      <c r="AE933" s="564"/>
      <c r="AF933" s="564"/>
      <c r="AG933" s="564"/>
      <c r="AH933" s="564"/>
      <c r="AI933" s="564"/>
      <c r="AJ933" s="564"/>
      <c r="AK933" s="564"/>
      <c r="AL933" s="564"/>
      <c r="AM933" s="564"/>
      <c r="AN933" s="564"/>
      <c r="AO933" s="564"/>
      <c r="AP933" s="564"/>
      <c r="AQ933" s="564"/>
      <c r="AR933" s="564"/>
      <c r="AS933" s="564"/>
      <c r="AT933" s="341"/>
      <c r="AU933" s="306"/>
      <c r="AV933" s="306"/>
      <c r="AW933" s="341"/>
      <c r="AX933" s="341"/>
      <c r="AY933" s="341"/>
      <c r="AZ933" s="341"/>
      <c r="BA933" s="341"/>
      <c r="BB933" s="341"/>
      <c r="BC933" s="341"/>
      <c r="BD933" s="341"/>
      <c r="BE933" s="341"/>
      <c r="BF933" s="341"/>
      <c r="BG933" s="402"/>
      <c r="BH933" s="403"/>
      <c r="BI933" s="405"/>
      <c r="BJ933" s="405"/>
      <c r="BK933" s="405"/>
      <c r="BL933" s="405"/>
      <c r="BM933" s="405"/>
    </row>
    <row r="934" ht="18.75" customHeight="1">
      <c r="A934" s="336" t="str">
        <f t="shared" si="12"/>
        <v/>
      </c>
      <c r="B934" s="506"/>
      <c r="C934" s="559"/>
      <c r="D934" s="560" t="str">
        <f t="shared" si="13"/>
        <v/>
      </c>
      <c r="E934" s="341"/>
      <c r="F934" s="341"/>
      <c r="G934" s="341"/>
      <c r="H934" s="341"/>
      <c r="I934" s="341"/>
      <c r="J934" s="341"/>
      <c r="K934" s="341"/>
      <c r="L934" s="341"/>
      <c r="M934" s="341"/>
      <c r="N934" s="341"/>
      <c r="O934" s="341"/>
      <c r="P934" s="341"/>
      <c r="Q934" s="341"/>
      <c r="R934" s="341"/>
      <c r="S934" s="341"/>
      <c r="T934" s="341"/>
      <c r="U934" s="341"/>
      <c r="V934" s="342"/>
      <c r="W934" s="342"/>
      <c r="X934" s="341"/>
      <c r="Y934" s="341" t="str">
        <f t="shared" si="11"/>
        <v/>
      </c>
      <c r="Z934" s="341"/>
      <c r="AA934" s="341"/>
      <c r="AB934" s="341"/>
      <c r="AC934" s="341"/>
      <c r="AD934" s="564"/>
      <c r="AE934" s="564"/>
      <c r="AF934" s="564"/>
      <c r="AG934" s="564"/>
      <c r="AH934" s="564"/>
      <c r="AI934" s="564"/>
      <c r="AJ934" s="564"/>
      <c r="AK934" s="564"/>
      <c r="AL934" s="564"/>
      <c r="AM934" s="564"/>
      <c r="AN934" s="564"/>
      <c r="AO934" s="564"/>
      <c r="AP934" s="564"/>
      <c r="AQ934" s="564"/>
      <c r="AR934" s="564"/>
      <c r="AS934" s="564"/>
      <c r="AT934" s="341"/>
      <c r="AU934" s="306"/>
      <c r="AV934" s="306"/>
      <c r="AW934" s="341"/>
      <c r="AX934" s="341"/>
      <c r="AY934" s="341"/>
      <c r="AZ934" s="341"/>
      <c r="BA934" s="341"/>
      <c r="BB934" s="341"/>
      <c r="BC934" s="341"/>
      <c r="BD934" s="341"/>
      <c r="BE934" s="341"/>
      <c r="BF934" s="341"/>
      <c r="BG934" s="402"/>
      <c r="BH934" s="403"/>
      <c r="BI934" s="405"/>
      <c r="BJ934" s="405"/>
      <c r="BK934" s="405"/>
      <c r="BL934" s="405"/>
      <c r="BM934" s="405"/>
    </row>
    <row r="935" ht="18.75" customHeight="1">
      <c r="A935" s="336" t="str">
        <f t="shared" si="12"/>
        <v/>
      </c>
      <c r="B935" s="506"/>
      <c r="C935" s="559"/>
      <c r="D935" s="560" t="str">
        <f t="shared" si="13"/>
        <v/>
      </c>
      <c r="E935" s="341"/>
      <c r="F935" s="341"/>
      <c r="G935" s="341"/>
      <c r="H935" s="341"/>
      <c r="I935" s="341"/>
      <c r="J935" s="341"/>
      <c r="K935" s="341"/>
      <c r="L935" s="341"/>
      <c r="M935" s="341"/>
      <c r="N935" s="341"/>
      <c r="O935" s="341"/>
      <c r="P935" s="341"/>
      <c r="Q935" s="341"/>
      <c r="R935" s="341"/>
      <c r="S935" s="341"/>
      <c r="T935" s="341"/>
      <c r="U935" s="341"/>
      <c r="V935" s="342"/>
      <c r="W935" s="342"/>
      <c r="X935" s="341"/>
      <c r="Y935" s="341" t="str">
        <f t="shared" si="11"/>
        <v/>
      </c>
      <c r="Z935" s="341"/>
      <c r="AA935" s="341"/>
      <c r="AB935" s="341"/>
      <c r="AC935" s="341"/>
      <c r="AD935" s="564"/>
      <c r="AE935" s="564"/>
      <c r="AF935" s="564"/>
      <c r="AG935" s="564"/>
      <c r="AH935" s="564"/>
      <c r="AI935" s="564"/>
      <c r="AJ935" s="564"/>
      <c r="AK935" s="564"/>
      <c r="AL935" s="564"/>
      <c r="AM935" s="564"/>
      <c r="AN935" s="564"/>
      <c r="AO935" s="564"/>
      <c r="AP935" s="564"/>
      <c r="AQ935" s="564"/>
      <c r="AR935" s="564"/>
      <c r="AS935" s="564"/>
      <c r="AT935" s="341"/>
      <c r="AU935" s="306"/>
      <c r="AV935" s="306"/>
      <c r="AW935" s="341"/>
      <c r="AX935" s="341"/>
      <c r="AY935" s="341"/>
      <c r="AZ935" s="341"/>
      <c r="BA935" s="341"/>
      <c r="BB935" s="341"/>
      <c r="BC935" s="341"/>
      <c r="BD935" s="341"/>
      <c r="BE935" s="341"/>
      <c r="BF935" s="341"/>
      <c r="BG935" s="402"/>
      <c r="BH935" s="403"/>
      <c r="BI935" s="405"/>
      <c r="BJ935" s="405"/>
      <c r="BK935" s="405"/>
      <c r="BL935" s="405"/>
      <c r="BM935" s="405"/>
    </row>
    <row r="936" ht="18.75" customHeight="1">
      <c r="A936" s="336" t="str">
        <f t="shared" si="12"/>
        <v/>
      </c>
      <c r="B936" s="506"/>
      <c r="C936" s="559"/>
      <c r="D936" s="560" t="str">
        <f t="shared" si="13"/>
        <v/>
      </c>
      <c r="E936" s="341"/>
      <c r="F936" s="341"/>
      <c r="G936" s="341"/>
      <c r="H936" s="341"/>
      <c r="I936" s="341"/>
      <c r="J936" s="341"/>
      <c r="K936" s="341"/>
      <c r="L936" s="341"/>
      <c r="M936" s="341"/>
      <c r="N936" s="341"/>
      <c r="O936" s="341"/>
      <c r="P936" s="341"/>
      <c r="Q936" s="341"/>
      <c r="R936" s="341"/>
      <c r="S936" s="341"/>
      <c r="T936" s="341"/>
      <c r="U936" s="341"/>
      <c r="V936" s="342"/>
      <c r="W936" s="342"/>
      <c r="X936" s="341"/>
      <c r="Y936" s="341" t="str">
        <f t="shared" si="11"/>
        <v/>
      </c>
      <c r="Z936" s="341"/>
      <c r="AA936" s="341"/>
      <c r="AB936" s="341"/>
      <c r="AC936" s="341"/>
      <c r="AD936" s="564"/>
      <c r="AE936" s="564"/>
      <c r="AF936" s="564"/>
      <c r="AG936" s="564"/>
      <c r="AH936" s="564"/>
      <c r="AI936" s="564"/>
      <c r="AJ936" s="564"/>
      <c r="AK936" s="564"/>
      <c r="AL936" s="564"/>
      <c r="AM936" s="564"/>
      <c r="AN936" s="564"/>
      <c r="AO936" s="564"/>
      <c r="AP936" s="564"/>
      <c r="AQ936" s="564"/>
      <c r="AR936" s="564"/>
      <c r="AS936" s="564"/>
      <c r="AT936" s="341"/>
      <c r="AU936" s="306"/>
      <c r="AV936" s="306"/>
      <c r="AW936" s="341"/>
      <c r="AX936" s="341"/>
      <c r="AY936" s="341"/>
      <c r="AZ936" s="341"/>
      <c r="BA936" s="341"/>
      <c r="BB936" s="341"/>
      <c r="BC936" s="341"/>
      <c r="BD936" s="341"/>
      <c r="BE936" s="341"/>
      <c r="BF936" s="341"/>
      <c r="BG936" s="402"/>
      <c r="BH936" s="403"/>
      <c r="BI936" s="405"/>
      <c r="BJ936" s="405"/>
      <c r="BK936" s="405"/>
      <c r="BL936" s="405"/>
      <c r="BM936" s="405"/>
    </row>
    <row r="937" ht="18.75" customHeight="1">
      <c r="A937" s="336" t="str">
        <f t="shared" si="12"/>
        <v/>
      </c>
      <c r="B937" s="506"/>
      <c r="C937" s="559"/>
      <c r="D937" s="560" t="str">
        <f t="shared" si="13"/>
        <v/>
      </c>
      <c r="E937" s="341"/>
      <c r="F937" s="341"/>
      <c r="G937" s="341"/>
      <c r="H937" s="341"/>
      <c r="I937" s="341"/>
      <c r="J937" s="341"/>
      <c r="K937" s="341"/>
      <c r="L937" s="341"/>
      <c r="M937" s="341"/>
      <c r="N937" s="341"/>
      <c r="O937" s="341"/>
      <c r="P937" s="341"/>
      <c r="Q937" s="341"/>
      <c r="R937" s="341"/>
      <c r="S937" s="341"/>
      <c r="T937" s="341"/>
      <c r="U937" s="341"/>
      <c r="V937" s="342"/>
      <c r="W937" s="342"/>
      <c r="X937" s="341"/>
      <c r="Y937" s="341" t="str">
        <f t="shared" si="11"/>
        <v/>
      </c>
      <c r="Z937" s="341"/>
      <c r="AA937" s="341"/>
      <c r="AB937" s="341"/>
      <c r="AC937" s="341"/>
      <c r="AD937" s="564"/>
      <c r="AE937" s="564"/>
      <c r="AF937" s="564"/>
      <c r="AG937" s="564"/>
      <c r="AH937" s="564"/>
      <c r="AI937" s="564"/>
      <c r="AJ937" s="564"/>
      <c r="AK937" s="564"/>
      <c r="AL937" s="564"/>
      <c r="AM937" s="564"/>
      <c r="AN937" s="564"/>
      <c r="AO937" s="564"/>
      <c r="AP937" s="564"/>
      <c r="AQ937" s="564"/>
      <c r="AR937" s="564"/>
      <c r="AS937" s="564"/>
      <c r="AT937" s="341"/>
      <c r="AU937" s="306"/>
      <c r="AV937" s="306"/>
      <c r="AW937" s="341"/>
      <c r="AX937" s="341"/>
      <c r="AY937" s="341"/>
      <c r="AZ937" s="341"/>
      <c r="BA937" s="341"/>
      <c r="BB937" s="341"/>
      <c r="BC937" s="341"/>
      <c r="BD937" s="341"/>
      <c r="BE937" s="341"/>
      <c r="BF937" s="341"/>
      <c r="BG937" s="402"/>
      <c r="BH937" s="403"/>
      <c r="BI937" s="405"/>
      <c r="BJ937" s="405"/>
      <c r="BK937" s="405"/>
      <c r="BL937" s="405"/>
      <c r="BM937" s="405"/>
    </row>
    <row r="938" ht="18.75" customHeight="1">
      <c r="A938" s="336" t="str">
        <f t="shared" si="12"/>
        <v/>
      </c>
      <c r="B938" s="506"/>
      <c r="C938" s="559"/>
      <c r="D938" s="560" t="str">
        <f t="shared" si="13"/>
        <v/>
      </c>
      <c r="E938" s="341"/>
      <c r="F938" s="341"/>
      <c r="G938" s="341"/>
      <c r="H938" s="341"/>
      <c r="I938" s="341"/>
      <c r="J938" s="341"/>
      <c r="K938" s="341"/>
      <c r="L938" s="341"/>
      <c r="M938" s="341"/>
      <c r="N938" s="341"/>
      <c r="O938" s="341"/>
      <c r="P938" s="341"/>
      <c r="Q938" s="341"/>
      <c r="R938" s="341"/>
      <c r="S938" s="341"/>
      <c r="T938" s="341"/>
      <c r="U938" s="341"/>
      <c r="V938" s="342"/>
      <c r="W938" s="342"/>
      <c r="X938" s="341"/>
      <c r="Y938" s="341" t="str">
        <f t="shared" si="11"/>
        <v/>
      </c>
      <c r="Z938" s="341"/>
      <c r="AA938" s="341"/>
      <c r="AB938" s="341"/>
      <c r="AC938" s="341"/>
      <c r="AD938" s="564"/>
      <c r="AE938" s="564"/>
      <c r="AF938" s="564"/>
      <c r="AG938" s="564"/>
      <c r="AH938" s="564"/>
      <c r="AI938" s="564"/>
      <c r="AJ938" s="564"/>
      <c r="AK938" s="564"/>
      <c r="AL938" s="564"/>
      <c r="AM938" s="564"/>
      <c r="AN938" s="564"/>
      <c r="AO938" s="564"/>
      <c r="AP938" s="564"/>
      <c r="AQ938" s="564"/>
      <c r="AR938" s="564"/>
      <c r="AS938" s="564"/>
      <c r="AT938" s="341"/>
      <c r="AU938" s="306"/>
      <c r="AV938" s="306"/>
      <c r="AW938" s="341"/>
      <c r="AX938" s="341"/>
      <c r="AY938" s="341"/>
      <c r="AZ938" s="341"/>
      <c r="BA938" s="341"/>
      <c r="BB938" s="341"/>
      <c r="BC938" s="341"/>
      <c r="BD938" s="341"/>
      <c r="BE938" s="341"/>
      <c r="BF938" s="341"/>
      <c r="BG938" s="402"/>
      <c r="BH938" s="403"/>
      <c r="BI938" s="405"/>
      <c r="BJ938" s="405"/>
      <c r="BK938" s="405"/>
      <c r="BL938" s="405"/>
      <c r="BM938" s="405"/>
    </row>
    <row r="939" ht="18.75" customHeight="1">
      <c r="A939" s="336" t="str">
        <f t="shared" si="12"/>
        <v/>
      </c>
      <c r="B939" s="506"/>
      <c r="C939" s="559"/>
      <c r="D939" s="560" t="str">
        <f t="shared" si="13"/>
        <v/>
      </c>
      <c r="E939" s="341"/>
      <c r="F939" s="341"/>
      <c r="G939" s="341"/>
      <c r="H939" s="341"/>
      <c r="I939" s="341"/>
      <c r="J939" s="341"/>
      <c r="K939" s="341"/>
      <c r="L939" s="341"/>
      <c r="M939" s="341"/>
      <c r="N939" s="341"/>
      <c r="O939" s="341"/>
      <c r="P939" s="341"/>
      <c r="Q939" s="341"/>
      <c r="R939" s="341"/>
      <c r="S939" s="341"/>
      <c r="T939" s="341"/>
      <c r="U939" s="341"/>
      <c r="V939" s="342"/>
      <c r="W939" s="342"/>
      <c r="X939" s="341"/>
      <c r="Y939" s="341" t="str">
        <f t="shared" si="11"/>
        <v/>
      </c>
      <c r="Z939" s="341"/>
      <c r="AA939" s="341"/>
      <c r="AB939" s="341"/>
      <c r="AC939" s="341"/>
      <c r="AD939" s="564"/>
      <c r="AE939" s="564"/>
      <c r="AF939" s="564"/>
      <c r="AG939" s="564"/>
      <c r="AH939" s="564"/>
      <c r="AI939" s="564"/>
      <c r="AJ939" s="564"/>
      <c r="AK939" s="564"/>
      <c r="AL939" s="564"/>
      <c r="AM939" s="564"/>
      <c r="AN939" s="564"/>
      <c r="AO939" s="564"/>
      <c r="AP939" s="564"/>
      <c r="AQ939" s="564"/>
      <c r="AR939" s="564"/>
      <c r="AS939" s="564"/>
      <c r="AT939" s="341"/>
      <c r="AU939" s="306"/>
      <c r="AV939" s="306"/>
      <c r="AW939" s="341"/>
      <c r="AX939" s="341"/>
      <c r="AY939" s="341"/>
      <c r="AZ939" s="341"/>
      <c r="BA939" s="341"/>
      <c r="BB939" s="341"/>
      <c r="BC939" s="341"/>
      <c r="BD939" s="341"/>
      <c r="BE939" s="341"/>
      <c r="BF939" s="341"/>
      <c r="BG939" s="402"/>
      <c r="BH939" s="403"/>
      <c r="BI939" s="405"/>
      <c r="BJ939" s="405"/>
      <c r="BK939" s="405"/>
      <c r="BL939" s="405"/>
      <c r="BM939" s="405"/>
    </row>
    <row r="940" ht="18.75" customHeight="1">
      <c r="A940" s="336" t="str">
        <f t="shared" si="12"/>
        <v/>
      </c>
      <c r="B940" s="506"/>
      <c r="C940" s="559"/>
      <c r="D940" s="560" t="str">
        <f t="shared" si="13"/>
        <v/>
      </c>
      <c r="E940" s="341"/>
      <c r="F940" s="341"/>
      <c r="G940" s="341"/>
      <c r="H940" s="341"/>
      <c r="I940" s="341"/>
      <c r="J940" s="341"/>
      <c r="K940" s="341"/>
      <c r="L940" s="341"/>
      <c r="M940" s="341"/>
      <c r="N940" s="341"/>
      <c r="O940" s="341"/>
      <c r="P940" s="341"/>
      <c r="Q940" s="341"/>
      <c r="R940" s="341"/>
      <c r="S940" s="341"/>
      <c r="T940" s="341"/>
      <c r="U940" s="341"/>
      <c r="V940" s="342"/>
      <c r="W940" s="342"/>
      <c r="X940" s="341"/>
      <c r="Y940" s="341" t="str">
        <f t="shared" si="11"/>
        <v/>
      </c>
      <c r="Z940" s="341"/>
      <c r="AA940" s="341"/>
      <c r="AB940" s="341"/>
      <c r="AC940" s="341"/>
      <c r="AD940" s="564"/>
      <c r="AE940" s="564"/>
      <c r="AF940" s="564"/>
      <c r="AG940" s="564"/>
      <c r="AH940" s="564"/>
      <c r="AI940" s="564"/>
      <c r="AJ940" s="564"/>
      <c r="AK940" s="564"/>
      <c r="AL940" s="564"/>
      <c r="AM940" s="564"/>
      <c r="AN940" s="564"/>
      <c r="AO940" s="564"/>
      <c r="AP940" s="564"/>
      <c r="AQ940" s="564"/>
      <c r="AR940" s="564"/>
      <c r="AS940" s="564"/>
      <c r="AT940" s="341"/>
      <c r="AU940" s="306"/>
      <c r="AV940" s="306"/>
      <c r="AW940" s="341"/>
      <c r="AX940" s="341"/>
      <c r="AY940" s="341"/>
      <c r="AZ940" s="341"/>
      <c r="BA940" s="341"/>
      <c r="BB940" s="341"/>
      <c r="BC940" s="341"/>
      <c r="BD940" s="341"/>
      <c r="BE940" s="341"/>
      <c r="BF940" s="341"/>
      <c r="BG940" s="402"/>
      <c r="BH940" s="403"/>
      <c r="BI940" s="405"/>
      <c r="BJ940" s="405"/>
      <c r="BK940" s="405"/>
      <c r="BL940" s="405"/>
      <c r="BM940" s="405"/>
    </row>
    <row r="941" ht="18.75" customHeight="1">
      <c r="A941" s="336" t="str">
        <f t="shared" si="12"/>
        <v/>
      </c>
      <c r="B941" s="506"/>
      <c r="C941" s="559"/>
      <c r="D941" s="560" t="str">
        <f t="shared" si="13"/>
        <v/>
      </c>
      <c r="E941" s="341"/>
      <c r="F941" s="341"/>
      <c r="G941" s="341"/>
      <c r="H941" s="341"/>
      <c r="I941" s="341"/>
      <c r="J941" s="341"/>
      <c r="K941" s="341"/>
      <c r="L941" s="341"/>
      <c r="M941" s="341"/>
      <c r="N941" s="341"/>
      <c r="O941" s="341"/>
      <c r="P941" s="341"/>
      <c r="Q941" s="341"/>
      <c r="R941" s="341"/>
      <c r="S941" s="341"/>
      <c r="T941" s="341"/>
      <c r="U941" s="341"/>
      <c r="V941" s="342"/>
      <c r="W941" s="342"/>
      <c r="X941" s="341"/>
      <c r="Y941" s="341" t="str">
        <f t="shared" si="11"/>
        <v/>
      </c>
      <c r="Z941" s="341"/>
      <c r="AA941" s="341"/>
      <c r="AB941" s="341"/>
      <c r="AC941" s="341"/>
      <c r="AD941" s="564"/>
      <c r="AE941" s="564"/>
      <c r="AF941" s="564"/>
      <c r="AG941" s="564"/>
      <c r="AH941" s="564"/>
      <c r="AI941" s="564"/>
      <c r="AJ941" s="564"/>
      <c r="AK941" s="564"/>
      <c r="AL941" s="564"/>
      <c r="AM941" s="564"/>
      <c r="AN941" s="564"/>
      <c r="AO941" s="564"/>
      <c r="AP941" s="564"/>
      <c r="AQ941" s="564"/>
      <c r="AR941" s="564"/>
      <c r="AS941" s="564"/>
      <c r="AT941" s="341"/>
      <c r="AU941" s="306"/>
      <c r="AV941" s="306"/>
      <c r="AW941" s="341"/>
      <c r="AX941" s="341"/>
      <c r="AY941" s="341"/>
      <c r="AZ941" s="341"/>
      <c r="BA941" s="341"/>
      <c r="BB941" s="341"/>
      <c r="BC941" s="341"/>
      <c r="BD941" s="341"/>
      <c r="BE941" s="341"/>
      <c r="BF941" s="341"/>
      <c r="BG941" s="402"/>
      <c r="BH941" s="403"/>
      <c r="BI941" s="405"/>
      <c r="BJ941" s="405"/>
      <c r="BK941" s="405"/>
      <c r="BL941" s="405"/>
      <c r="BM941" s="405"/>
    </row>
    <row r="942" ht="18.75" customHeight="1">
      <c r="A942" s="336" t="str">
        <f t="shared" si="12"/>
        <v/>
      </c>
      <c r="B942" s="506"/>
      <c r="C942" s="559"/>
      <c r="D942" s="560" t="str">
        <f t="shared" si="13"/>
        <v/>
      </c>
      <c r="E942" s="341"/>
      <c r="F942" s="341"/>
      <c r="G942" s="341"/>
      <c r="H942" s="341"/>
      <c r="I942" s="341"/>
      <c r="J942" s="341"/>
      <c r="K942" s="341"/>
      <c r="L942" s="341"/>
      <c r="M942" s="341"/>
      <c r="N942" s="341"/>
      <c r="O942" s="341"/>
      <c r="P942" s="341"/>
      <c r="Q942" s="341"/>
      <c r="R942" s="341"/>
      <c r="S942" s="341"/>
      <c r="T942" s="341"/>
      <c r="U942" s="341"/>
      <c r="V942" s="342"/>
      <c r="W942" s="342"/>
      <c r="X942" s="341"/>
      <c r="Y942" s="341" t="str">
        <f t="shared" si="11"/>
        <v/>
      </c>
      <c r="Z942" s="341"/>
      <c r="AA942" s="341"/>
      <c r="AB942" s="341"/>
      <c r="AC942" s="341"/>
      <c r="AD942" s="564"/>
      <c r="AE942" s="564"/>
      <c r="AF942" s="564"/>
      <c r="AG942" s="564"/>
      <c r="AH942" s="564"/>
      <c r="AI942" s="564"/>
      <c r="AJ942" s="564"/>
      <c r="AK942" s="564"/>
      <c r="AL942" s="564"/>
      <c r="AM942" s="564"/>
      <c r="AN942" s="564"/>
      <c r="AO942" s="564"/>
      <c r="AP942" s="564"/>
      <c r="AQ942" s="564"/>
      <c r="AR942" s="564"/>
      <c r="AS942" s="564"/>
      <c r="AT942" s="341"/>
      <c r="AU942" s="306"/>
      <c r="AV942" s="306"/>
      <c r="AW942" s="341"/>
      <c r="AX942" s="341"/>
      <c r="AY942" s="341"/>
      <c r="AZ942" s="341"/>
      <c r="BA942" s="341"/>
      <c r="BB942" s="341"/>
      <c r="BC942" s="341"/>
      <c r="BD942" s="341"/>
      <c r="BE942" s="341"/>
      <c r="BF942" s="341"/>
      <c r="BG942" s="402"/>
      <c r="BH942" s="403"/>
      <c r="BI942" s="405"/>
      <c r="BJ942" s="405"/>
      <c r="BK942" s="405"/>
      <c r="BL942" s="405"/>
      <c r="BM942" s="405"/>
    </row>
    <row r="943" ht="18.75" customHeight="1">
      <c r="A943" s="336" t="str">
        <f t="shared" si="12"/>
        <v/>
      </c>
      <c r="B943" s="506"/>
      <c r="C943" s="559"/>
      <c r="D943" s="560" t="str">
        <f t="shared" si="13"/>
        <v/>
      </c>
      <c r="E943" s="341"/>
      <c r="F943" s="341"/>
      <c r="G943" s="341"/>
      <c r="H943" s="341"/>
      <c r="I943" s="341"/>
      <c r="J943" s="341"/>
      <c r="K943" s="341"/>
      <c r="L943" s="341"/>
      <c r="M943" s="341"/>
      <c r="N943" s="341"/>
      <c r="O943" s="341"/>
      <c r="P943" s="341"/>
      <c r="Q943" s="341"/>
      <c r="R943" s="341"/>
      <c r="S943" s="341"/>
      <c r="T943" s="341"/>
      <c r="U943" s="341"/>
      <c r="V943" s="342"/>
      <c r="W943" s="342"/>
      <c r="X943" s="341"/>
      <c r="Y943" s="341" t="str">
        <f t="shared" si="11"/>
        <v/>
      </c>
      <c r="Z943" s="341"/>
      <c r="AA943" s="341"/>
      <c r="AB943" s="341"/>
      <c r="AC943" s="341"/>
      <c r="AD943" s="564"/>
      <c r="AE943" s="564"/>
      <c r="AF943" s="564"/>
      <c r="AG943" s="564"/>
      <c r="AH943" s="564"/>
      <c r="AI943" s="564"/>
      <c r="AJ943" s="564"/>
      <c r="AK943" s="564"/>
      <c r="AL943" s="564"/>
      <c r="AM943" s="564"/>
      <c r="AN943" s="564"/>
      <c r="AO943" s="564"/>
      <c r="AP943" s="564"/>
      <c r="AQ943" s="564"/>
      <c r="AR943" s="564"/>
      <c r="AS943" s="564"/>
      <c r="AT943" s="341"/>
      <c r="AU943" s="306"/>
      <c r="AV943" s="306"/>
      <c r="AW943" s="341"/>
      <c r="AX943" s="341"/>
      <c r="AY943" s="341"/>
      <c r="AZ943" s="341"/>
      <c r="BA943" s="341"/>
      <c r="BB943" s="341"/>
      <c r="BC943" s="341"/>
      <c r="BD943" s="341"/>
      <c r="BE943" s="341"/>
      <c r="BF943" s="341"/>
      <c r="BG943" s="402"/>
      <c r="BH943" s="403"/>
      <c r="BI943" s="405"/>
      <c r="BJ943" s="405"/>
      <c r="BK943" s="405"/>
      <c r="BL943" s="405"/>
      <c r="BM943" s="405"/>
    </row>
  </sheetData>
  <mergeCells count="8">
    <mergeCell ref="AD1:AK1"/>
    <mergeCell ref="AL1:AS1"/>
    <mergeCell ref="AX1:BC1"/>
    <mergeCell ref="BD1:BM1"/>
    <mergeCell ref="AV5:AV13"/>
    <mergeCell ref="AV20:AV29"/>
    <mergeCell ref="AV30:AV31"/>
    <mergeCell ref="AU46:AU55"/>
  </mergeCells>
  <conditionalFormatting sqref="B3:E943">
    <cfRule type="expression" dxfId="5" priority="1">
      <formula>$E3 = "Done"</formula>
    </cfRule>
  </conditionalFormatting>
  <conditionalFormatting sqref="A3:AW943">
    <cfRule type="expression" dxfId="6" priority="2">
      <formula>$A3=1</formula>
    </cfRule>
  </conditionalFormatting>
  <conditionalFormatting sqref="A3:AW943">
    <cfRule type="expression" dxfId="7" priority="3">
      <formula>$A3 = 2</formula>
    </cfRule>
  </conditionalFormatting>
  <conditionalFormatting sqref="A3:AW943">
    <cfRule type="expression" dxfId="8" priority="4">
      <formula>$A3 = 3</formula>
    </cfRule>
  </conditionalFormatting>
  <conditionalFormatting sqref="AX3:BC943">
    <cfRule type="containsBlanks" dxfId="12" priority="5">
      <formula>LEN(TRIM(AX3))=0</formula>
    </cfRule>
  </conditionalFormatting>
  <conditionalFormatting sqref="AX3:BC943">
    <cfRule type="containsText" dxfId="9" priority="6" operator="containsText" text="Done">
      <formula>NOT(ISERROR(SEARCH(("Done"),(AX3))))</formula>
    </cfRule>
  </conditionalFormatting>
  <conditionalFormatting sqref="AX3:BC943">
    <cfRule type="containsText" dxfId="10" priority="7" operator="containsText" text="TBN">
      <formula>NOT(ISERROR(SEARCH(("TBN"),(AX3))))</formula>
    </cfRule>
  </conditionalFormatting>
  <dataValidations>
    <dataValidation type="list" allowBlank="1" showDropDown="1" showErrorMessage="1" sqref="E3:E943">
      <formula1>"Next Shipment,Sailing to Load Port,At Load Port,Sailing to Disc Port,At Disc Port,Done"</formula1>
    </dataValidation>
    <dataValidation type="list" allowBlank="1" showDropDown="1" sqref="U3:U943">
      <formula1>Master[Company]</formula1>
    </dataValidation>
    <dataValidation type="custom" allowBlank="1" showDropDown="1" showErrorMessage="1" sqref="AD3:AS943">
      <formula1>OR(NOT(ISERROR(DATEVALUE(AD3))), AND(ISNUMBER(AD3), LEFT(CELL("format", AD3))="D"))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outlineLevelCol="1"/>
  <cols>
    <col customWidth="1" min="1" max="1" width="7.5"/>
    <col customWidth="1" min="3" max="3" width="20.38"/>
    <col customWidth="1" min="4" max="4" width="31.13"/>
    <col customWidth="1" min="5" max="5" width="20.63"/>
    <col customWidth="1" min="6" max="6" width="19.75"/>
    <col min="7" max="12" width="12.63" outlineLevel="1"/>
    <col customWidth="1" min="13" max="13" width="13.63"/>
    <col customWidth="1" min="14" max="16" width="8.38" outlineLevel="1"/>
    <col customWidth="1" min="17" max="17" width="9.38" outlineLevel="1"/>
    <col customWidth="1" min="18" max="18" width="9.13" outlineLevel="1"/>
    <col customWidth="1" min="19" max="19" width="17.5" outlineLevel="1"/>
    <col customWidth="1" min="20" max="20" width="14.75" outlineLevel="1"/>
    <col customWidth="1" min="21" max="21" width="33.88" outlineLevel="1"/>
    <col min="22" max="23" width="12.63" outlineLevel="1"/>
    <col customWidth="1" min="24" max="24" width="32.25" outlineLevel="1"/>
    <col min="25" max="28" width="12.63" outlineLevel="1"/>
    <col min="30" max="45" width="12.63" outlineLevel="1"/>
    <col customWidth="1" min="47" max="48" width="52.88" outlineLevel="1"/>
    <col customWidth="1" min="49" max="49" width="14.13"/>
    <col min="50" max="55" width="12.63" outlineLevel="1"/>
    <col customWidth="1" min="56" max="57" width="17.38" outlineLevel="1"/>
    <col min="58" max="65" width="12.63" outlineLevel="1"/>
  </cols>
  <sheetData>
    <row r="1">
      <c r="A1" s="347"/>
      <c r="B1" s="609"/>
      <c r="C1" s="610"/>
      <c r="D1" s="611"/>
      <c r="E1" s="505"/>
      <c r="F1" s="339"/>
      <c r="G1" s="341"/>
      <c r="H1" s="341"/>
      <c r="I1" s="341"/>
      <c r="J1" s="341"/>
      <c r="K1" s="341"/>
      <c r="L1" s="341"/>
      <c r="M1" s="339"/>
      <c r="N1" s="341"/>
      <c r="O1" s="341"/>
      <c r="P1" s="341"/>
      <c r="Q1" s="341"/>
      <c r="R1" s="341"/>
      <c r="S1" s="341"/>
      <c r="T1" s="341"/>
      <c r="U1" s="341"/>
      <c r="V1" s="342"/>
      <c r="W1" s="342"/>
      <c r="X1" s="341"/>
      <c r="Y1" s="341"/>
      <c r="Z1" s="341"/>
      <c r="AA1" s="341"/>
      <c r="AB1" s="341"/>
      <c r="AC1" s="505"/>
      <c r="AD1" s="507" t="s">
        <v>336</v>
      </c>
      <c r="AE1" s="93"/>
      <c r="AF1" s="93"/>
      <c r="AG1" s="93"/>
      <c r="AH1" s="93"/>
      <c r="AI1" s="93"/>
      <c r="AJ1" s="93"/>
      <c r="AK1" s="94"/>
      <c r="AL1" s="507" t="s">
        <v>337</v>
      </c>
      <c r="AM1" s="93"/>
      <c r="AN1" s="93"/>
      <c r="AO1" s="93"/>
      <c r="AP1" s="93"/>
      <c r="AQ1" s="93"/>
      <c r="AR1" s="93"/>
      <c r="AS1" s="94"/>
      <c r="AT1" s="345"/>
      <c r="AU1" s="612"/>
      <c r="AV1" s="613"/>
      <c r="AW1" s="345"/>
      <c r="AX1" s="347" t="s">
        <v>338</v>
      </c>
      <c r="AY1" s="93"/>
      <c r="AZ1" s="93"/>
      <c r="BA1" s="93"/>
      <c r="BB1" s="93"/>
      <c r="BC1" s="94"/>
      <c r="BD1" s="347"/>
      <c r="BE1" s="93"/>
      <c r="BF1" s="93"/>
      <c r="BG1" s="93"/>
      <c r="BH1" s="93"/>
      <c r="BI1" s="93"/>
      <c r="BJ1" s="93"/>
      <c r="BK1" s="93"/>
      <c r="BL1" s="93"/>
      <c r="BM1" s="94"/>
    </row>
    <row r="2">
      <c r="A2" s="98" t="s">
        <v>339</v>
      </c>
      <c r="B2" s="104" t="s">
        <v>340</v>
      </c>
      <c r="C2" s="348" t="s">
        <v>342</v>
      </c>
      <c r="D2" s="110" t="s">
        <v>343</v>
      </c>
      <c r="E2" s="110" t="s">
        <v>344</v>
      </c>
      <c r="F2" s="96" t="s">
        <v>345</v>
      </c>
      <c r="G2" s="104" t="s">
        <v>4</v>
      </c>
      <c r="H2" s="104" t="s">
        <v>12</v>
      </c>
      <c r="I2" s="104" t="s">
        <v>6</v>
      </c>
      <c r="J2" s="104" t="s">
        <v>5</v>
      </c>
      <c r="K2" s="104" t="s">
        <v>7</v>
      </c>
      <c r="L2" s="104" t="s">
        <v>8</v>
      </c>
      <c r="M2" s="96" t="s">
        <v>346</v>
      </c>
      <c r="N2" s="109" t="s">
        <v>347</v>
      </c>
      <c r="O2" s="191" t="s">
        <v>348</v>
      </c>
      <c r="P2" s="104" t="s">
        <v>349</v>
      </c>
      <c r="Q2" s="104" t="s">
        <v>350</v>
      </c>
      <c r="R2" s="104" t="s">
        <v>2</v>
      </c>
      <c r="S2" s="104" t="s">
        <v>351</v>
      </c>
      <c r="T2" s="104" t="s">
        <v>352</v>
      </c>
      <c r="U2" s="104" t="s">
        <v>0</v>
      </c>
      <c r="V2" s="106" t="s">
        <v>353</v>
      </c>
      <c r="W2" s="106" t="s">
        <v>354</v>
      </c>
      <c r="X2" s="104" t="s">
        <v>355</v>
      </c>
      <c r="Y2" s="104" t="s">
        <v>356</v>
      </c>
      <c r="Z2" s="104" t="s">
        <v>357</v>
      </c>
      <c r="AA2" s="104" t="s">
        <v>358</v>
      </c>
      <c r="AB2" s="104" t="s">
        <v>359</v>
      </c>
      <c r="AC2" s="98" t="s">
        <v>507</v>
      </c>
      <c r="AD2" s="92" t="s">
        <v>361</v>
      </c>
      <c r="AE2" s="107" t="s">
        <v>362</v>
      </c>
      <c r="AF2" s="107" t="s">
        <v>363</v>
      </c>
      <c r="AG2" s="107" t="s">
        <v>364</v>
      </c>
      <c r="AH2" s="107" t="s">
        <v>365</v>
      </c>
      <c r="AI2" s="107" t="s">
        <v>362</v>
      </c>
      <c r="AJ2" s="107" t="s">
        <v>363</v>
      </c>
      <c r="AK2" s="108" t="s">
        <v>366</v>
      </c>
      <c r="AL2" s="92" t="s">
        <v>361</v>
      </c>
      <c r="AM2" s="107" t="s">
        <v>362</v>
      </c>
      <c r="AN2" s="107" t="s">
        <v>363</v>
      </c>
      <c r="AO2" s="107" t="s">
        <v>364</v>
      </c>
      <c r="AP2" s="107" t="s">
        <v>365</v>
      </c>
      <c r="AQ2" s="107" t="s">
        <v>362</v>
      </c>
      <c r="AR2" s="107" t="s">
        <v>363</v>
      </c>
      <c r="AS2" s="107" t="s">
        <v>366</v>
      </c>
      <c r="AT2" s="96" t="s">
        <v>367</v>
      </c>
      <c r="AU2" s="349" t="s">
        <v>368</v>
      </c>
      <c r="AV2" s="614" t="s">
        <v>369</v>
      </c>
      <c r="AW2" s="96" t="s">
        <v>370</v>
      </c>
      <c r="AX2" s="98" t="s">
        <v>371</v>
      </c>
      <c r="AY2" s="104" t="s">
        <v>372</v>
      </c>
      <c r="AZ2" s="104" t="s">
        <v>373</v>
      </c>
      <c r="BA2" s="104" t="s">
        <v>374</v>
      </c>
      <c r="BB2" s="104" t="s">
        <v>375</v>
      </c>
      <c r="BC2" s="110" t="s">
        <v>376</v>
      </c>
      <c r="BD2" s="98" t="s">
        <v>377</v>
      </c>
      <c r="BE2" s="104" t="s">
        <v>378</v>
      </c>
      <c r="BF2" s="104" t="s">
        <v>379</v>
      </c>
      <c r="BG2" s="111" t="s">
        <v>380</v>
      </c>
      <c r="BH2" s="112" t="s">
        <v>381</v>
      </c>
      <c r="BI2" s="113" t="s">
        <v>382</v>
      </c>
      <c r="BJ2" s="113" t="s">
        <v>383</v>
      </c>
      <c r="BK2" s="113" t="s">
        <v>384</v>
      </c>
      <c r="BL2" s="113" t="s">
        <v>385</v>
      </c>
      <c r="BM2" s="114" t="s">
        <v>386</v>
      </c>
    </row>
    <row r="3" ht="18.75" customHeight="1">
      <c r="A3" s="615">
        <v>1.0</v>
      </c>
      <c r="B3" s="370" t="s">
        <v>687</v>
      </c>
      <c r="C3" s="371" t="s">
        <v>146</v>
      </c>
      <c r="D3" s="593" t="s">
        <v>688</v>
      </c>
      <c r="E3" s="377" t="s">
        <v>475</v>
      </c>
      <c r="F3" s="376"/>
      <c r="G3" s="375" t="str">
        <f t="array" ref="G3">IF(C3="","",XLOOKUP(C3,'Master Data'!K:K,'Master Data'!N:N,"Input in Master Data",0,1))</f>
        <v>V/C</v>
      </c>
      <c r="H3" s="375" t="str">
        <f t="array" ref="H3">IF(C3="","",XLOOKUP(C3,'Master Data'!K:K,'Master Data'!O:O,"Input in Master Data",0,1))</f>
        <v>IOM</v>
      </c>
      <c r="I3" s="375" t="str">
        <f t="array" ref="I3">if(U3="","",XLOOKUP(U3,Master[Company],Master[Blow],"Unknown",0,1))</f>
        <v/>
      </c>
      <c r="J3" s="375" t="str">
        <f t="array" ref="J3">if(U3="","",XLOOKUP(U3,Master[Company],Master[Pigging],"Unknown",0,1))</f>
        <v/>
      </c>
      <c r="K3" s="375" t="str">
        <f t="array" ref="K3">if(U3="","",XLOOKUP(U3,Master[Company],Master[Load Method],"Unknown",0,1))</f>
        <v/>
      </c>
      <c r="L3" s="375" t="str">
        <f t="array" ref="L3">if(U3="","",XLOOKUP(U3,Master[Company],Master[Line Distance],"Unknown",0,1))</f>
        <v/>
      </c>
      <c r="M3" s="376"/>
      <c r="N3" s="375"/>
      <c r="O3" s="377" t="s">
        <v>418</v>
      </c>
      <c r="P3" s="375" t="str">
        <f t="array" ref="P3">if(U3="","",XLOOKUP(U3,Master[Company],Master[Terms],"NA",0,1))</f>
        <v>FOB</v>
      </c>
      <c r="Q3" s="375" t="str">
        <f t="shared" ref="Q3:Q933" si="1">IF(X3="","","CPO")</f>
        <v>CPO</v>
      </c>
      <c r="R3" s="375" t="str">
        <f t="array" ref="R3">if(U3="","",XLOOKUP(U3,Master[Company],Master[Group],"NA",0,1))</f>
        <v>FAL</v>
      </c>
      <c r="S3" s="375" t="str">
        <f t="array" ref="S3">if(U3="","",XLOOKUP(U3,Master[Company],Master[Loading Location],"NA",0,1))</f>
        <v>Sadai</v>
      </c>
      <c r="T3" s="375" t="str">
        <f t="array" ref="T3">if(U3="","",XLOOKUP(U3,Master[Company],Master[Acronym],"NA",0,1))</f>
        <v>PT. TBJ</v>
      </c>
      <c r="U3" s="377" t="s">
        <v>131</v>
      </c>
      <c r="V3" s="378">
        <v>500000.0</v>
      </c>
      <c r="W3" s="378">
        <v>500000.0</v>
      </c>
      <c r="X3" s="375" t="str">
        <f t="shared" ref="X3:X12" si="2">D3</f>
        <v>081/TBJ-JJP/XII/2025</v>
      </c>
      <c r="Y3" s="375">
        <f t="shared" ref="Y3:Y933" si="3">IF(AB3="",Z3,AB3)</f>
        <v>1001027213</v>
      </c>
      <c r="Z3" s="377">
        <v>9.081001563E9</v>
      </c>
      <c r="AA3" s="377">
        <v>1.082000002886E12</v>
      </c>
      <c r="AB3" s="377">
        <v>1.001027213E9</v>
      </c>
      <c r="AC3" s="384"/>
      <c r="AD3" s="510">
        <v>46041.0</v>
      </c>
      <c r="AE3" s="454">
        <v>46042.0</v>
      </c>
      <c r="AF3" s="454">
        <v>46045.0</v>
      </c>
      <c r="AG3" s="454">
        <v>46055.0</v>
      </c>
      <c r="AH3" s="454">
        <v>46063.0</v>
      </c>
      <c r="AI3" s="454">
        <v>46064.0</v>
      </c>
      <c r="AJ3" s="454">
        <v>46067.0</v>
      </c>
      <c r="AK3" s="456">
        <v>46068.0</v>
      </c>
      <c r="AL3" s="510">
        <v>46042.0</v>
      </c>
      <c r="AM3" s="454">
        <v>46046.0</v>
      </c>
      <c r="AN3" s="454">
        <v>46047.0</v>
      </c>
      <c r="AO3" s="454">
        <v>46047.0</v>
      </c>
      <c r="AP3" s="454">
        <v>46060.0</v>
      </c>
      <c r="AQ3" s="455"/>
      <c r="AR3" s="455"/>
      <c r="AS3" s="455"/>
      <c r="AT3" s="376"/>
      <c r="AU3" s="382"/>
      <c r="AV3" s="616"/>
      <c r="AW3" s="376"/>
      <c r="AX3" s="459"/>
      <c r="AY3" s="377"/>
      <c r="AZ3" s="377"/>
      <c r="BA3" s="377"/>
      <c r="BB3" s="377"/>
      <c r="BC3" s="593"/>
      <c r="BD3" s="384"/>
      <c r="BE3" s="375"/>
      <c r="BF3" s="375"/>
      <c r="BG3" s="385"/>
      <c r="BH3" s="386"/>
      <c r="BI3" s="388"/>
      <c r="BJ3" s="388"/>
      <c r="BK3" s="388"/>
      <c r="BL3" s="388"/>
      <c r="BM3" s="389"/>
    </row>
    <row r="4" ht="18.75" customHeight="1">
      <c r="A4" s="390">
        <f t="shared" ref="A4:A933" si="4">if(B4="","",IF(B4=B3,A3,if(A3=3,1,A3+1)))</f>
        <v>1</v>
      </c>
      <c r="B4" s="391" t="s">
        <v>687</v>
      </c>
      <c r="C4" s="337" t="s">
        <v>146</v>
      </c>
      <c r="D4" s="597" t="s">
        <v>689</v>
      </c>
      <c r="E4" s="336" t="s">
        <v>475</v>
      </c>
      <c r="F4" s="394"/>
      <c r="G4" s="341" t="str">
        <f t="array" ref="G4">IF(C4="","",XLOOKUP(C4,'Master Data'!K:K,'Master Data'!N:N,"Input in Master Data",0,1))</f>
        <v>V/C</v>
      </c>
      <c r="H4" s="341" t="str">
        <f t="array" ref="H4">IF(C4="","",XLOOKUP(C4,'Master Data'!K:K,'Master Data'!O:O,"Input in Master Data",0,1))</f>
        <v>IOM</v>
      </c>
      <c r="I4" s="341" t="str">
        <f t="array" ref="I4">if(U4="","",XLOOKUP(U4,Master[Company],Master[Blow],"Unknown",0,1))</f>
        <v/>
      </c>
      <c r="J4" s="341" t="str">
        <f t="array" ref="J4">if(U4="","",XLOOKUP(U4,Master[Company],Master[Pigging],"Unknown",0,1))</f>
        <v/>
      </c>
      <c r="K4" s="341" t="str">
        <f t="array" ref="K4">if(U4="","",XLOOKUP(U4,Master[Company],Master[Load Method],"Unknown",0,1))</f>
        <v/>
      </c>
      <c r="L4" s="341" t="str">
        <f t="array" ref="L4">if(U4="","",XLOOKUP(U4,Master[Company],Master[Line Distance],"Unknown",0,1))</f>
        <v/>
      </c>
      <c r="M4" s="394"/>
      <c r="N4" s="341"/>
      <c r="O4" s="336" t="s">
        <v>493</v>
      </c>
      <c r="P4" s="341" t="str">
        <f t="array" ref="P4">if(U4="","",XLOOKUP(U4,Master[Company],Master[Terms],"NA",0,1))</f>
        <v>FOB</v>
      </c>
      <c r="Q4" s="341" t="str">
        <f t="shared" si="1"/>
        <v>CPO</v>
      </c>
      <c r="R4" s="341" t="str">
        <f t="array" ref="R4">if(U4="","",XLOOKUP(U4,Master[Company],Master[Group],"NA",0,1))</f>
        <v>FAL</v>
      </c>
      <c r="S4" s="341" t="str">
        <f t="array" ref="S4">if(U4="","",XLOOKUP(U4,Master[Company],Master[Loading Location],"NA",0,1))</f>
        <v>Sadai</v>
      </c>
      <c r="T4" s="341" t="str">
        <f t="array" ref="T4">if(U4="","",XLOOKUP(U4,Master[Company],Master[Acronym],"NA",0,1))</f>
        <v>PT. TBJ</v>
      </c>
      <c r="U4" s="336" t="s">
        <v>131</v>
      </c>
      <c r="V4" s="395">
        <v>500000.0</v>
      </c>
      <c r="W4" s="395">
        <v>500000.0</v>
      </c>
      <c r="X4" s="336" t="str">
        <f t="shared" si="2"/>
        <v>002/TBJ-TSB/I/2026</v>
      </c>
      <c r="Y4" s="341">
        <f t="shared" si="3"/>
        <v>1001027190</v>
      </c>
      <c r="Z4" s="336">
        <v>9.141001805E9</v>
      </c>
      <c r="AA4" s="336">
        <v>1.142000003029E12</v>
      </c>
      <c r="AB4" s="336">
        <v>1.00102719E9</v>
      </c>
      <c r="AC4" s="401"/>
      <c r="AD4" s="512">
        <v>46041.0</v>
      </c>
      <c r="AE4" s="344">
        <v>46042.0</v>
      </c>
      <c r="AF4" s="344">
        <v>46045.0</v>
      </c>
      <c r="AG4" s="344">
        <v>46055.0</v>
      </c>
      <c r="AH4" s="344">
        <v>46063.0</v>
      </c>
      <c r="AI4" s="344">
        <v>46064.0</v>
      </c>
      <c r="AJ4" s="344">
        <v>46067.0</v>
      </c>
      <c r="AK4" s="344">
        <v>46068.0</v>
      </c>
      <c r="AL4" s="512">
        <v>46042.0</v>
      </c>
      <c r="AM4" s="344">
        <v>46046.0</v>
      </c>
      <c r="AN4" s="344">
        <v>46047.0</v>
      </c>
      <c r="AO4" s="344">
        <v>46047.0</v>
      </c>
      <c r="AP4" s="344">
        <v>46060.0</v>
      </c>
      <c r="AQ4" s="398"/>
      <c r="AR4" s="398"/>
      <c r="AS4" s="398"/>
      <c r="AT4" s="401"/>
      <c r="AU4" s="399"/>
      <c r="AV4" s="617"/>
      <c r="AW4" s="401"/>
      <c r="AX4" s="400"/>
      <c r="AY4" s="336"/>
      <c r="AZ4" s="336"/>
      <c r="BA4" s="336"/>
      <c r="BB4" s="336"/>
      <c r="BC4" s="336"/>
      <c r="BD4" s="401"/>
      <c r="BE4" s="341"/>
      <c r="BF4" s="341"/>
      <c r="BG4" s="402"/>
      <c r="BH4" s="403"/>
      <c r="BI4" s="404"/>
      <c r="BJ4" s="405"/>
      <c r="BK4" s="405"/>
      <c r="BL4" s="405"/>
      <c r="BM4" s="406"/>
    </row>
    <row r="5" ht="18.75" customHeight="1">
      <c r="A5" s="390">
        <f t="shared" si="4"/>
        <v>1</v>
      </c>
      <c r="B5" s="391" t="s">
        <v>687</v>
      </c>
      <c r="C5" s="337" t="s">
        <v>146</v>
      </c>
      <c r="D5" s="597" t="s">
        <v>690</v>
      </c>
      <c r="E5" s="336" t="s">
        <v>475</v>
      </c>
      <c r="F5" s="394"/>
      <c r="G5" s="341" t="str">
        <f t="array" ref="G5">IF(C5="","",XLOOKUP(C5,'Master Data'!K:K,'Master Data'!N:N,"Input in Master Data",0,1))</f>
        <v>V/C</v>
      </c>
      <c r="H5" s="341" t="str">
        <f t="array" ref="H5">IF(C5="","",XLOOKUP(C5,'Master Data'!K:K,'Master Data'!O:O,"Input in Master Data",0,1))</f>
        <v>IOM</v>
      </c>
      <c r="I5" s="341" t="str">
        <f t="array" ref="I5">if(U5="","",XLOOKUP(U5,Master[Company],Master[Blow],"Unknown",0,1))</f>
        <v/>
      </c>
      <c r="J5" s="341" t="str">
        <f t="array" ref="J5">if(U5="","",XLOOKUP(U5,Master[Company],Master[Pigging],"Unknown",0,1))</f>
        <v/>
      </c>
      <c r="K5" s="341" t="str">
        <f t="array" ref="K5">if(U5="","",XLOOKUP(U5,Master[Company],Master[Load Method],"Unknown",0,1))</f>
        <v/>
      </c>
      <c r="L5" s="341" t="str">
        <f t="array" ref="L5">if(U5="","",XLOOKUP(U5,Master[Company],Master[Line Distance],"Unknown",0,1))</f>
        <v/>
      </c>
      <c r="M5" s="394"/>
      <c r="N5" s="341"/>
      <c r="O5" s="336" t="s">
        <v>389</v>
      </c>
      <c r="P5" s="341" t="str">
        <f t="array" ref="P5">if(U5="","",XLOOKUP(U5,Master[Company],Master[Terms],"NA",0,1))</f>
        <v>FOB</v>
      </c>
      <c r="Q5" s="341" t="str">
        <f t="shared" si="1"/>
        <v>CPO</v>
      </c>
      <c r="R5" s="341" t="str">
        <f t="array" ref="R5">if(U5="","",XLOOKUP(U5,Master[Company],Master[Group],"NA",0,1))</f>
        <v>FAL</v>
      </c>
      <c r="S5" s="341" t="str">
        <f t="array" ref="S5">if(U5="","",XLOOKUP(U5,Master[Company],Master[Loading Location],"NA",0,1))</f>
        <v>Pangkal Balam</v>
      </c>
      <c r="T5" s="341" t="str">
        <f t="array" ref="T5">if(U5="","",XLOOKUP(U5,Master[Company],Master[Acronym],"NA",0,1))</f>
        <v>PT. FAL</v>
      </c>
      <c r="U5" s="336" t="s">
        <v>148</v>
      </c>
      <c r="V5" s="395">
        <v>500000.0</v>
      </c>
      <c r="W5" s="395">
        <v>500000.0</v>
      </c>
      <c r="X5" s="336" t="str">
        <f t="shared" si="2"/>
        <v>004/FAL‐EUP/I/2026</v>
      </c>
      <c r="Y5" s="341">
        <f t="shared" si="3"/>
        <v>1001027186</v>
      </c>
      <c r="Z5" s="336">
        <v>1.001027186E9</v>
      </c>
      <c r="AA5" s="341"/>
      <c r="AB5" s="341"/>
      <c r="AC5" s="401"/>
      <c r="AD5" s="521">
        <v>46047.0</v>
      </c>
      <c r="AE5" s="396">
        <f>AD5+4</f>
        <v>46051</v>
      </c>
      <c r="AF5" s="396">
        <v>46054.0</v>
      </c>
      <c r="AG5" s="344">
        <v>46055.0</v>
      </c>
      <c r="AH5" s="344">
        <v>46063.0</v>
      </c>
      <c r="AI5" s="344">
        <v>46064.0</v>
      </c>
      <c r="AJ5" s="344">
        <v>46067.0</v>
      </c>
      <c r="AK5" s="344">
        <v>46068.0</v>
      </c>
      <c r="AL5" s="515">
        <v>46049.0</v>
      </c>
      <c r="AM5" s="398">
        <v>46054.0</v>
      </c>
      <c r="AN5" s="398">
        <v>46054.0</v>
      </c>
      <c r="AO5" s="398">
        <v>46055.0</v>
      </c>
      <c r="AP5" s="344">
        <v>46060.0</v>
      </c>
      <c r="AQ5" s="398"/>
      <c r="AR5" s="398"/>
      <c r="AS5" s="398"/>
      <c r="AT5" s="401"/>
      <c r="AU5" s="399"/>
      <c r="AV5" s="617"/>
      <c r="AW5" s="401"/>
      <c r="AX5" s="400"/>
      <c r="AY5" s="336"/>
      <c r="AZ5" s="336"/>
      <c r="BA5" s="336"/>
      <c r="BB5" s="336"/>
      <c r="BC5" s="336"/>
      <c r="BD5" s="401"/>
      <c r="BE5" s="341"/>
      <c r="BF5" s="341"/>
      <c r="BG5" s="402"/>
      <c r="BH5" s="403"/>
      <c r="BI5" s="404"/>
      <c r="BJ5" s="405"/>
      <c r="BK5" s="405"/>
      <c r="BL5" s="405"/>
      <c r="BM5" s="406"/>
    </row>
    <row r="6" ht="18.75" customHeight="1">
      <c r="A6" s="390">
        <f t="shared" si="4"/>
        <v>1</v>
      </c>
      <c r="B6" s="391" t="s">
        <v>687</v>
      </c>
      <c r="C6" s="337" t="s">
        <v>146</v>
      </c>
      <c r="D6" s="597" t="s">
        <v>691</v>
      </c>
      <c r="E6" s="336" t="s">
        <v>475</v>
      </c>
      <c r="F6" s="394"/>
      <c r="G6" s="341" t="str">
        <f t="array" ref="G6">IF(C6="","",XLOOKUP(C6,'Master Data'!K:K,'Master Data'!N:N,"Input in Master Data",0,1))</f>
        <v>V/C</v>
      </c>
      <c r="H6" s="341" t="str">
        <f t="array" ref="H6">IF(C6="","",XLOOKUP(C6,'Master Data'!K:K,'Master Data'!O:O,"Input in Master Data",0,1))</f>
        <v>IOM</v>
      </c>
      <c r="I6" s="341" t="str">
        <f t="array" ref="I6">if(U6="","",XLOOKUP(U6,Master[Company],Master[Blow],"Unknown",0,1))</f>
        <v/>
      </c>
      <c r="J6" s="341" t="str">
        <f t="array" ref="J6">if(U6="","",XLOOKUP(U6,Master[Company],Master[Pigging],"Unknown",0,1))</f>
        <v/>
      </c>
      <c r="K6" s="341" t="str">
        <f t="array" ref="K6">if(U6="","",XLOOKUP(U6,Master[Company],Master[Load Method],"Unknown",0,1))</f>
        <v/>
      </c>
      <c r="L6" s="341" t="str">
        <f t="array" ref="L6">if(U6="","",XLOOKUP(U6,Master[Company],Master[Line Distance],"Unknown",0,1))</f>
        <v/>
      </c>
      <c r="M6" s="394"/>
      <c r="N6" s="341"/>
      <c r="O6" s="336" t="s">
        <v>493</v>
      </c>
      <c r="P6" s="341" t="str">
        <f t="array" ref="P6">if(U6="","",XLOOKUP(U6,Master[Company],Master[Terms],"NA",0,1))</f>
        <v>FOB</v>
      </c>
      <c r="Q6" s="341" t="str">
        <f t="shared" si="1"/>
        <v>CPO</v>
      </c>
      <c r="R6" s="341" t="str">
        <f t="array" ref="R6">if(U6="","",XLOOKUP(U6,Master[Company],Master[Group],"NA",0,1))</f>
        <v>FAL</v>
      </c>
      <c r="S6" s="341" t="str">
        <f t="array" ref="S6">if(U6="","",XLOOKUP(U6,Master[Company],Master[Loading Location],"NA",0,1))</f>
        <v>Pangkal Balam</v>
      </c>
      <c r="T6" s="341" t="str">
        <f t="array" ref="T6">if(U6="","",XLOOKUP(U6,Master[Company],Master[Acronym],"NA",0,1))</f>
        <v>PT. FAL</v>
      </c>
      <c r="U6" s="336" t="s">
        <v>148</v>
      </c>
      <c r="V6" s="395">
        <v>500000.0</v>
      </c>
      <c r="W6" s="395">
        <v>500000.0</v>
      </c>
      <c r="X6" s="336" t="str">
        <f t="shared" si="2"/>
        <v>006/FAL‐TSB/I/2026</v>
      </c>
      <c r="Y6" s="341">
        <f t="shared" si="3"/>
        <v>1001027189</v>
      </c>
      <c r="Z6" s="336">
        <v>9.141001807E9</v>
      </c>
      <c r="AA6" s="336">
        <v>1.142000003028E12</v>
      </c>
      <c r="AB6" s="336">
        <v>1.001027189E9</v>
      </c>
      <c r="AC6" s="401"/>
      <c r="AD6" s="521">
        <v>46047.0</v>
      </c>
      <c r="AE6" s="396">
        <v>46051.0</v>
      </c>
      <c r="AF6" s="396">
        <v>46054.0</v>
      </c>
      <c r="AG6" s="344">
        <v>46055.0</v>
      </c>
      <c r="AH6" s="344">
        <v>46063.0</v>
      </c>
      <c r="AI6" s="344">
        <v>46064.0</v>
      </c>
      <c r="AJ6" s="344">
        <v>46067.0</v>
      </c>
      <c r="AK6" s="344">
        <v>46068.0</v>
      </c>
      <c r="AL6" s="515">
        <v>46049.0</v>
      </c>
      <c r="AM6" s="398">
        <v>46054.0</v>
      </c>
      <c r="AN6" s="398">
        <v>46054.0</v>
      </c>
      <c r="AO6" s="398">
        <v>46055.0</v>
      </c>
      <c r="AP6" s="344">
        <v>46060.0</v>
      </c>
      <c r="AQ6" s="398"/>
      <c r="AR6" s="398"/>
      <c r="AS6" s="398"/>
      <c r="AT6" s="401"/>
      <c r="AU6" s="399"/>
      <c r="AV6" s="617"/>
      <c r="AW6" s="401"/>
      <c r="AX6" s="400"/>
      <c r="AY6" s="336"/>
      <c r="AZ6" s="336"/>
      <c r="BA6" s="336"/>
      <c r="BB6" s="336"/>
      <c r="BC6" s="336"/>
      <c r="BD6" s="401"/>
      <c r="BE6" s="341"/>
      <c r="BF6" s="341"/>
      <c r="BG6" s="402"/>
      <c r="BH6" s="403"/>
      <c r="BI6" s="404"/>
      <c r="BJ6" s="405"/>
      <c r="BK6" s="405"/>
      <c r="BL6" s="405"/>
      <c r="BM6" s="406"/>
    </row>
    <row r="7" ht="18.75" customHeight="1">
      <c r="A7" s="390">
        <f t="shared" si="4"/>
        <v>1</v>
      </c>
      <c r="B7" s="391" t="s">
        <v>687</v>
      </c>
      <c r="C7" s="337" t="s">
        <v>146</v>
      </c>
      <c r="D7" s="597" t="s">
        <v>692</v>
      </c>
      <c r="E7" s="336" t="s">
        <v>475</v>
      </c>
      <c r="F7" s="394"/>
      <c r="G7" s="341" t="str">
        <f t="array" ref="G7">IF(C7="","",XLOOKUP(C7,'Master Data'!K:K,'Master Data'!N:N,"Input in Master Data",0,1))</f>
        <v>V/C</v>
      </c>
      <c r="H7" s="341" t="str">
        <f t="array" ref="H7">IF(C7="","",XLOOKUP(C7,'Master Data'!K:K,'Master Data'!O:O,"Input in Master Data",0,1))</f>
        <v>IOM</v>
      </c>
      <c r="I7" s="341" t="str">
        <f t="array" ref="I7">if(U7="","",XLOOKUP(U7,Master[Company],Master[Blow],"Unknown",0,1))</f>
        <v/>
      </c>
      <c r="J7" s="341" t="str">
        <f t="array" ref="J7">if(U7="","",XLOOKUP(U7,Master[Company],Master[Pigging],"Unknown",0,1))</f>
        <v/>
      </c>
      <c r="K7" s="341" t="str">
        <f t="array" ref="K7">if(U7="","",XLOOKUP(U7,Master[Company],Master[Load Method],"Unknown",0,1))</f>
        <v/>
      </c>
      <c r="L7" s="341" t="str">
        <f t="array" ref="L7">if(U7="","",XLOOKUP(U7,Master[Company],Master[Line Distance],"Unknown",0,1))</f>
        <v/>
      </c>
      <c r="M7" s="394"/>
      <c r="N7" s="341"/>
      <c r="O7" s="336" t="s">
        <v>493</v>
      </c>
      <c r="P7" s="341" t="str">
        <f t="array" ref="P7">if(U7="","",XLOOKUP(U7,Master[Company],Master[Terms],"NA",0,1))</f>
        <v>FOB</v>
      </c>
      <c r="Q7" s="341" t="str">
        <f t="shared" si="1"/>
        <v>CPO</v>
      </c>
      <c r="R7" s="341" t="str">
        <f t="array" ref="R7">if(U7="","",XLOOKUP(U7,Master[Company],Master[Group],"NA",0,1))</f>
        <v>SNS</v>
      </c>
      <c r="S7" s="341" t="str">
        <f t="array" ref="S7">if(U7="","",XLOOKUP(U7,Master[Company],Master[Loading Location],"NA",0,1))</f>
        <v>Pangkal Balam</v>
      </c>
      <c r="T7" s="341" t="str">
        <f t="array" ref="T7">if(U7="","",XLOOKUP(U7,Master[Company],Master[Acronym],"NA",0,1))</f>
        <v>PT. SNS</v>
      </c>
      <c r="U7" s="336" t="s">
        <v>234</v>
      </c>
      <c r="V7" s="395">
        <v>500000.0</v>
      </c>
      <c r="W7" s="395">
        <v>500000.0</v>
      </c>
      <c r="X7" s="336" t="str">
        <f t="shared" si="2"/>
        <v>001/KJB/SNS-TSB/I/2026</v>
      </c>
      <c r="Y7" s="341">
        <f t="shared" si="3"/>
        <v>1001027193</v>
      </c>
      <c r="Z7" s="336">
        <v>9.141001786E9</v>
      </c>
      <c r="AA7" s="336">
        <v>1.142000003032E12</v>
      </c>
      <c r="AB7" s="336">
        <v>1.001027193E9</v>
      </c>
      <c r="AC7" s="401"/>
      <c r="AD7" s="521">
        <v>46047.0</v>
      </c>
      <c r="AE7" s="396">
        <v>46051.0</v>
      </c>
      <c r="AF7" s="396">
        <v>46054.0</v>
      </c>
      <c r="AG7" s="344">
        <v>46055.0</v>
      </c>
      <c r="AH7" s="344">
        <v>46063.0</v>
      </c>
      <c r="AI7" s="344">
        <v>46064.0</v>
      </c>
      <c r="AJ7" s="344">
        <v>46067.0</v>
      </c>
      <c r="AK7" s="344">
        <v>46068.0</v>
      </c>
      <c r="AL7" s="515">
        <v>46049.0</v>
      </c>
      <c r="AM7" s="398">
        <v>46053.0</v>
      </c>
      <c r="AN7" s="398">
        <v>46053.0</v>
      </c>
      <c r="AO7" s="398">
        <v>46055.0</v>
      </c>
      <c r="AP7" s="344">
        <v>46060.0</v>
      </c>
      <c r="AQ7" s="398"/>
      <c r="AR7" s="398"/>
      <c r="AS7" s="398"/>
      <c r="AT7" s="401"/>
      <c r="AU7" s="399"/>
      <c r="AV7" s="617"/>
      <c r="AW7" s="401"/>
      <c r="AX7" s="400"/>
      <c r="AY7" s="336"/>
      <c r="AZ7" s="336"/>
      <c r="BA7" s="336"/>
      <c r="BB7" s="336"/>
      <c r="BC7" s="336"/>
      <c r="BD7" s="401"/>
      <c r="BE7" s="341"/>
      <c r="BF7" s="341"/>
      <c r="BG7" s="402"/>
      <c r="BH7" s="403"/>
      <c r="BI7" s="404"/>
      <c r="BJ7" s="405"/>
      <c r="BK7" s="405"/>
      <c r="BL7" s="405"/>
      <c r="BM7" s="406"/>
    </row>
    <row r="8" ht="18.75" customHeight="1">
      <c r="A8" s="390">
        <f t="shared" si="4"/>
        <v>1</v>
      </c>
      <c r="B8" s="391" t="s">
        <v>687</v>
      </c>
      <c r="C8" s="337" t="s">
        <v>146</v>
      </c>
      <c r="D8" s="597" t="s">
        <v>693</v>
      </c>
      <c r="E8" s="336" t="s">
        <v>475</v>
      </c>
      <c r="F8" s="394"/>
      <c r="G8" s="341" t="str">
        <f t="array" ref="G8">IF(C8="","",XLOOKUP(C8,'Master Data'!K:K,'Master Data'!N:N,"Input in Master Data",0,1))</f>
        <v>V/C</v>
      </c>
      <c r="H8" s="341" t="str">
        <f t="array" ref="H8">IF(C8="","",XLOOKUP(C8,'Master Data'!K:K,'Master Data'!O:O,"Input in Master Data",0,1))</f>
        <v>IOM</v>
      </c>
      <c r="I8" s="341" t="str">
        <f t="array" ref="I8">if(U8="","",XLOOKUP(U8,Master[Company],Master[Blow],"Unknown",0,1))</f>
        <v/>
      </c>
      <c r="J8" s="341" t="str">
        <f t="array" ref="J8">if(U8="","",XLOOKUP(U8,Master[Company],Master[Pigging],"Unknown",0,1))</f>
        <v/>
      </c>
      <c r="K8" s="341" t="str">
        <f t="array" ref="K8">if(U8="","",XLOOKUP(U8,Master[Company],Master[Load Method],"Unknown",0,1))</f>
        <v/>
      </c>
      <c r="L8" s="341" t="str">
        <f t="array" ref="L8">if(U8="","",XLOOKUP(U8,Master[Company],Master[Line Distance],"Unknown",0,1))</f>
        <v/>
      </c>
      <c r="M8" s="394"/>
      <c r="N8" s="341"/>
      <c r="O8" s="336" t="s">
        <v>493</v>
      </c>
      <c r="P8" s="341" t="str">
        <f t="array" ref="P8">if(U8="","",XLOOKUP(U8,Master[Company],Master[Terms],"NA",0,1))</f>
        <v>FOB</v>
      </c>
      <c r="Q8" s="341" t="str">
        <f t="shared" si="1"/>
        <v>CPO</v>
      </c>
      <c r="R8" s="341" t="str">
        <f t="array" ref="R8">if(U8="","",XLOOKUP(U8,Master[Company],Master[Group],"NA",0,1))</f>
        <v>SNS</v>
      </c>
      <c r="S8" s="341" t="str">
        <f t="array" ref="S8">if(U8="","",XLOOKUP(U8,Master[Company],Master[Loading Location],"NA",0,1))</f>
        <v>Pangkal Balam</v>
      </c>
      <c r="T8" s="341" t="str">
        <f t="array" ref="T8">if(U8="","",XLOOKUP(U8,Master[Company],Master[Acronym],"NA",0,1))</f>
        <v>PT. SNS</v>
      </c>
      <c r="U8" s="336" t="s">
        <v>234</v>
      </c>
      <c r="V8" s="395">
        <v>500000.0</v>
      </c>
      <c r="W8" s="395">
        <v>500000.0</v>
      </c>
      <c r="X8" s="336" t="str">
        <f t="shared" si="2"/>
        <v>003/KJB/SNS-TSB/I/2026</v>
      </c>
      <c r="Y8" s="341">
        <f t="shared" si="3"/>
        <v>1001027191</v>
      </c>
      <c r="Z8" s="336">
        <v>9.141001808E9</v>
      </c>
      <c r="AA8" s="336">
        <v>1.14200000303E12</v>
      </c>
      <c r="AB8" s="336">
        <v>1.001027191E9</v>
      </c>
      <c r="AC8" s="401"/>
      <c r="AD8" s="521">
        <v>46047.0</v>
      </c>
      <c r="AE8" s="396">
        <v>46051.0</v>
      </c>
      <c r="AF8" s="396">
        <v>46054.0</v>
      </c>
      <c r="AG8" s="344">
        <v>46055.0</v>
      </c>
      <c r="AH8" s="344">
        <v>46063.0</v>
      </c>
      <c r="AI8" s="344">
        <v>46064.0</v>
      </c>
      <c r="AJ8" s="344">
        <v>46067.0</v>
      </c>
      <c r="AK8" s="344">
        <v>46068.0</v>
      </c>
      <c r="AL8" s="515">
        <v>46049.0</v>
      </c>
      <c r="AM8" s="398">
        <v>46053.0</v>
      </c>
      <c r="AN8" s="398">
        <v>46053.0</v>
      </c>
      <c r="AO8" s="398">
        <v>46055.0</v>
      </c>
      <c r="AP8" s="344">
        <v>46060.0</v>
      </c>
      <c r="AQ8" s="398"/>
      <c r="AR8" s="398"/>
      <c r="AS8" s="398"/>
      <c r="AT8" s="401"/>
      <c r="AU8" s="399"/>
      <c r="AV8" s="617"/>
      <c r="AW8" s="401"/>
      <c r="AX8" s="400"/>
      <c r="AY8" s="336"/>
      <c r="AZ8" s="336"/>
      <c r="BA8" s="336"/>
      <c r="BB8" s="336"/>
      <c r="BC8" s="336"/>
      <c r="BD8" s="401"/>
      <c r="BE8" s="341"/>
      <c r="BF8" s="341"/>
      <c r="BG8" s="402"/>
      <c r="BH8" s="403"/>
      <c r="BI8" s="404"/>
      <c r="BJ8" s="405"/>
      <c r="BK8" s="405"/>
      <c r="BL8" s="405"/>
      <c r="BM8" s="406"/>
    </row>
    <row r="9" ht="18.75" customHeight="1">
      <c r="A9" s="390">
        <f t="shared" si="4"/>
        <v>1</v>
      </c>
      <c r="B9" s="391" t="s">
        <v>687</v>
      </c>
      <c r="C9" s="337" t="s">
        <v>146</v>
      </c>
      <c r="D9" s="597" t="s">
        <v>694</v>
      </c>
      <c r="E9" s="336" t="s">
        <v>475</v>
      </c>
      <c r="F9" s="394"/>
      <c r="G9" s="341" t="str">
        <f t="array" ref="G9">IF(C9="","",XLOOKUP(C9,'Master Data'!K:K,'Master Data'!N:N,"Input in Master Data",0,1))</f>
        <v>V/C</v>
      </c>
      <c r="H9" s="341" t="str">
        <f t="array" ref="H9">IF(C9="","",XLOOKUP(C9,'Master Data'!K:K,'Master Data'!O:O,"Input in Master Data",0,1))</f>
        <v>IOM</v>
      </c>
      <c r="I9" s="341" t="str">
        <f t="array" ref="I9">if(U9="","",XLOOKUP(U9,Master[Company],Master[Blow],"Unknown",0,1))</f>
        <v/>
      </c>
      <c r="J9" s="341" t="str">
        <f t="array" ref="J9">if(U9="","",XLOOKUP(U9,Master[Company],Master[Pigging],"Unknown",0,1))</f>
        <v/>
      </c>
      <c r="K9" s="341" t="str">
        <f t="array" ref="K9">if(U9="","",XLOOKUP(U9,Master[Company],Master[Load Method],"Unknown",0,1))</f>
        <v/>
      </c>
      <c r="L9" s="341" t="str">
        <f t="array" ref="L9">if(U9="","",XLOOKUP(U9,Master[Company],Master[Line Distance],"Unknown",0,1))</f>
        <v/>
      </c>
      <c r="M9" s="394"/>
      <c r="N9" s="341"/>
      <c r="O9" s="336" t="s">
        <v>493</v>
      </c>
      <c r="P9" s="341" t="str">
        <f t="array" ref="P9">if(U9="","",XLOOKUP(U9,Master[Company],Master[Terms],"NA",0,1))</f>
        <v>FOB</v>
      </c>
      <c r="Q9" s="341" t="str">
        <f t="shared" si="1"/>
        <v>CPO</v>
      </c>
      <c r="R9" s="341" t="str">
        <f t="array" ref="R9">if(U9="","",XLOOKUP(U9,Master[Company],Master[Group],"NA",0,1))</f>
        <v>Capella</v>
      </c>
      <c r="S9" s="341" t="str">
        <f t="array" ref="S9">if(U9="","",XLOOKUP(U9,Master[Company],Master[Loading Location],"NA",0,1))</f>
        <v>Pangkal Balam</v>
      </c>
      <c r="T9" s="341" t="str">
        <f t="array" ref="T9">if(U9="","",XLOOKUP(U9,Master[Company],Master[Acronym],"NA",0,1))</f>
        <v>PT. MSM</v>
      </c>
      <c r="U9" s="336" t="s">
        <v>143</v>
      </c>
      <c r="V9" s="395">
        <v>2000000.0</v>
      </c>
      <c r="W9" s="395">
        <v>2000000.0</v>
      </c>
      <c r="X9" s="336" t="str">
        <f t="shared" si="2"/>
        <v>003/CPO/MSM-TSB/I/2026</v>
      </c>
      <c r="Y9" s="341">
        <f t="shared" si="3"/>
        <v>1001027192</v>
      </c>
      <c r="Z9" s="336">
        <v>9.141001809E9</v>
      </c>
      <c r="AA9" s="336">
        <v>1.142000003031E12</v>
      </c>
      <c r="AB9" s="336">
        <v>1.001027192E9</v>
      </c>
      <c r="AC9" s="401"/>
      <c r="AD9" s="521">
        <v>46047.0</v>
      </c>
      <c r="AE9" s="396">
        <v>46051.0</v>
      </c>
      <c r="AF9" s="396">
        <v>46054.0</v>
      </c>
      <c r="AG9" s="344">
        <v>46055.0</v>
      </c>
      <c r="AH9" s="344">
        <v>46063.0</v>
      </c>
      <c r="AI9" s="344">
        <v>46064.0</v>
      </c>
      <c r="AJ9" s="344">
        <v>46067.0</v>
      </c>
      <c r="AK9" s="344">
        <v>46068.0</v>
      </c>
      <c r="AL9" s="515">
        <v>46049.0</v>
      </c>
      <c r="AM9" s="398">
        <v>46050.0</v>
      </c>
      <c r="AN9" s="398">
        <v>46052.0</v>
      </c>
      <c r="AO9" s="398">
        <v>46055.0</v>
      </c>
      <c r="AP9" s="344">
        <v>46060.0</v>
      </c>
      <c r="AQ9" s="398"/>
      <c r="AR9" s="398"/>
      <c r="AS9" s="398"/>
      <c r="AT9" s="401"/>
      <c r="AU9" s="399"/>
      <c r="AV9" s="617"/>
      <c r="AW9" s="401"/>
      <c r="AX9" s="400"/>
      <c r="AY9" s="336"/>
      <c r="AZ9" s="336"/>
      <c r="BA9" s="336"/>
      <c r="BB9" s="336"/>
      <c r="BC9" s="336"/>
      <c r="BD9" s="401"/>
      <c r="BE9" s="341"/>
      <c r="BF9" s="341"/>
      <c r="BG9" s="402"/>
      <c r="BH9" s="403"/>
      <c r="BI9" s="404"/>
      <c r="BJ9" s="405"/>
      <c r="BK9" s="405"/>
      <c r="BL9" s="405"/>
      <c r="BM9" s="406"/>
    </row>
    <row r="10" ht="18.75" customHeight="1">
      <c r="A10" s="428">
        <f t="shared" si="4"/>
        <v>2</v>
      </c>
      <c r="B10" s="351" t="s">
        <v>695</v>
      </c>
      <c r="C10" s="352" t="s">
        <v>87</v>
      </c>
      <c r="D10" s="618" t="s">
        <v>696</v>
      </c>
      <c r="E10" s="358" t="s">
        <v>483</v>
      </c>
      <c r="F10" s="357"/>
      <c r="G10" s="356" t="str">
        <f t="array" ref="G10">IF(C10="","",XLOOKUP(C10,'Master Data'!K:K,'Master Data'!N:N,"Input in Master Data",0,1))</f>
        <v>T/C</v>
      </c>
      <c r="H10" s="356" t="str">
        <f t="array" ref="H10">IF(C10="","",XLOOKUP(C10,'Master Data'!K:K,'Master Data'!O:O,"Input in Master Data",0,1))</f>
        <v>Maxima</v>
      </c>
      <c r="I10" s="356" t="str">
        <f t="array" ref="I10">if(U10="","",XLOOKUP(U10,Master[Company],Master[Blow],"Unknown",0,1))</f>
        <v/>
      </c>
      <c r="J10" s="356" t="str">
        <f t="array" ref="J10">if(U10="","",XLOOKUP(U10,Master[Company],Master[Pigging],"Unknown",0,1))</f>
        <v/>
      </c>
      <c r="K10" s="356" t="str">
        <f t="array" ref="K10">if(U10="","",XLOOKUP(U10,Master[Company],Master[Load Method],"Unknown",0,1))</f>
        <v/>
      </c>
      <c r="L10" s="356" t="str">
        <f t="array" ref="L10">if(U10="","",XLOOKUP(U10,Master[Company],Master[Line Distance],"Unknown",0,1))</f>
        <v/>
      </c>
      <c r="M10" s="357"/>
      <c r="N10" s="356"/>
      <c r="O10" s="358" t="s">
        <v>389</v>
      </c>
      <c r="P10" s="356" t="str">
        <f t="array" ref="P10">if(U10="","",XLOOKUP(U10,Master[Company],Master[Terms],"NA",0,1))</f>
        <v>FOB</v>
      </c>
      <c r="Q10" s="356" t="str">
        <f t="shared" si="1"/>
        <v>CPO</v>
      </c>
      <c r="R10" s="356" t="str">
        <f t="array" ref="R10">if(U10="","",XLOOKUP(U10,Master[Company],Master[Group],"NA",0,1))</f>
        <v>Oriental</v>
      </c>
      <c r="S10" s="356" t="str">
        <f t="array" ref="S10">if(U10="","",XLOOKUP(U10,Master[Company],Master[Loading Location],"NA",0,1))</f>
        <v>Pangkal Balam</v>
      </c>
      <c r="T10" s="356" t="str">
        <f t="array" ref="T10">if(U10="","",XLOOKUP(U10,Master[Company],Master[Acronym],"NA",0,1))</f>
        <v>PT. GML</v>
      </c>
      <c r="U10" s="358" t="s">
        <v>280</v>
      </c>
      <c r="V10" s="359">
        <v>5000000.0</v>
      </c>
      <c r="W10" s="359">
        <v>5000000.0</v>
      </c>
      <c r="X10" s="358" t="str">
        <f t="shared" si="2"/>
        <v>GML/CPO/001/26</v>
      </c>
      <c r="Y10" s="356">
        <f t="shared" si="3"/>
        <v>1001027313</v>
      </c>
      <c r="Z10" s="358">
        <v>1.001027313E9</v>
      </c>
      <c r="AA10" s="356"/>
      <c r="AB10" s="356"/>
      <c r="AC10" s="364"/>
      <c r="AD10" s="619">
        <v>46058.0</v>
      </c>
      <c r="AE10" s="485">
        <v>46059.0</v>
      </c>
      <c r="AF10" s="485">
        <v>46060.0</v>
      </c>
      <c r="AG10" s="485">
        <v>46061.0</v>
      </c>
      <c r="AH10" s="485">
        <v>46066.0</v>
      </c>
      <c r="AI10" s="485"/>
      <c r="AJ10" s="485"/>
      <c r="AK10" s="485"/>
      <c r="AL10" s="601">
        <v>46061.0</v>
      </c>
      <c r="AM10" s="488"/>
      <c r="AN10" s="488"/>
      <c r="AO10" s="488"/>
      <c r="AP10" s="488"/>
      <c r="AQ10" s="488"/>
      <c r="AR10" s="488"/>
      <c r="AS10" s="488"/>
      <c r="AT10" s="364"/>
      <c r="AU10" s="489" t="s">
        <v>697</v>
      </c>
      <c r="AV10" s="620"/>
      <c r="AW10" s="364"/>
      <c r="AX10" s="430"/>
      <c r="AY10" s="358"/>
      <c r="AZ10" s="358"/>
      <c r="BA10" s="358"/>
      <c r="BB10" s="358"/>
      <c r="BC10" s="358"/>
      <c r="BD10" s="364"/>
      <c r="BE10" s="356"/>
      <c r="BF10" s="356"/>
      <c r="BG10" s="365"/>
      <c r="BH10" s="366"/>
      <c r="BI10" s="431"/>
      <c r="BJ10" s="367"/>
      <c r="BK10" s="367"/>
      <c r="BL10" s="367"/>
      <c r="BM10" s="368"/>
    </row>
    <row r="11" ht="18.75" customHeight="1">
      <c r="A11" s="400">
        <f t="shared" si="4"/>
        <v>3</v>
      </c>
      <c r="B11" s="370" t="s">
        <v>698</v>
      </c>
      <c r="C11" s="337" t="s">
        <v>127</v>
      </c>
      <c r="D11" s="597">
        <v>1.052000000436E12</v>
      </c>
      <c r="E11" s="336" t="s">
        <v>388</v>
      </c>
      <c r="F11" s="394"/>
      <c r="G11" s="341" t="str">
        <f t="array" ref="G11">IF(C11="","",XLOOKUP(C11,'Master Data'!K:K,'Master Data'!N:N,"Input in Master Data",0,1))</f>
        <v>T/C</v>
      </c>
      <c r="H11" s="341" t="str">
        <f t="array" ref="H11">IF(C11="","",XLOOKUP(C11,'Master Data'!K:K,'Master Data'!O:O,"Input in Master Data",0,1))</f>
        <v>Maxima</v>
      </c>
      <c r="I11" s="341" t="str">
        <f t="array" ref="I11">if(U11="","",XLOOKUP(U11,Master[Company],Master[Blow],"Unknown",0,1))</f>
        <v/>
      </c>
      <c r="J11" s="341" t="str">
        <f t="array" ref="J11">if(U11="","",XLOOKUP(U11,Master[Company],Master[Pigging],"Unknown",0,1))</f>
        <v/>
      </c>
      <c r="K11" s="341" t="str">
        <f t="array" ref="K11">if(U11="","",XLOOKUP(U11,Master[Company],Master[Load Method],"Unknown",0,1))</f>
        <v/>
      </c>
      <c r="L11" s="341" t="str">
        <f t="array" ref="L11">if(U11="","",XLOOKUP(U11,Master[Company],Master[Line Distance],"Unknown",0,1))</f>
        <v/>
      </c>
      <c r="M11" s="394"/>
      <c r="N11" s="341"/>
      <c r="O11" s="336" t="s">
        <v>389</v>
      </c>
      <c r="P11" s="341" t="str">
        <f t="array" ref="P11">if(U11="","",XLOOKUP(U11,Master[Company],Master[Terms],"NA",0,1))</f>
        <v>FOB</v>
      </c>
      <c r="Q11" s="341" t="str">
        <f t="shared" si="1"/>
        <v>CPO</v>
      </c>
      <c r="R11" s="341" t="str">
        <f t="array" ref="R11">if(U11="","",XLOOKUP(U11,Master[Company],Master[Group],"NA",0,1))</f>
        <v>KPN Corp</v>
      </c>
      <c r="S11" s="341" t="str">
        <f t="array" ref="S11">if(U11="","",XLOOKUP(U11,Master[Company],Master[Loading Location],"NA",0,1))</f>
        <v>Sungai Guntung</v>
      </c>
      <c r="T11" s="341" t="str">
        <f t="array" ref="T11">if(U11="","",XLOOKUP(U11,Master[Company],Master[Acronym],"NA",0,1))</f>
        <v>PT. THIP</v>
      </c>
      <c r="U11" s="336" t="s">
        <v>221</v>
      </c>
      <c r="V11" s="395">
        <v>2000000.0</v>
      </c>
      <c r="W11" s="395">
        <v>2000000.0</v>
      </c>
      <c r="X11" s="336">
        <f t="shared" si="2"/>
        <v>1052000000436</v>
      </c>
      <c r="Y11" s="341">
        <f t="shared" si="3"/>
        <v>1001027592</v>
      </c>
      <c r="Z11" s="336">
        <v>1.001027592E9</v>
      </c>
      <c r="AA11" s="341"/>
      <c r="AB11" s="341"/>
      <c r="AC11" s="401"/>
      <c r="AD11" s="521">
        <v>46055.0</v>
      </c>
      <c r="AE11" s="396">
        <v>46055.0</v>
      </c>
      <c r="AF11" s="396">
        <v>46056.0</v>
      </c>
      <c r="AG11" s="396">
        <v>46057.0</v>
      </c>
      <c r="AH11" s="396">
        <v>46059.0</v>
      </c>
      <c r="AI11" s="396">
        <v>46059.0</v>
      </c>
      <c r="AJ11" s="396">
        <v>46061.0</v>
      </c>
      <c r="AK11" s="396">
        <v>46061.0</v>
      </c>
      <c r="AL11" s="521">
        <v>46055.0</v>
      </c>
      <c r="AM11" s="396">
        <v>46055.0</v>
      </c>
      <c r="AN11" s="398">
        <v>46056.0</v>
      </c>
      <c r="AO11" s="398">
        <v>46057.0</v>
      </c>
      <c r="AP11" s="398">
        <v>46057.0</v>
      </c>
      <c r="AQ11" s="396">
        <v>46059.0</v>
      </c>
      <c r="AR11" s="396">
        <v>46061.0</v>
      </c>
      <c r="AS11" s="396">
        <v>46061.0</v>
      </c>
      <c r="AT11" s="401"/>
      <c r="AU11" s="399"/>
      <c r="AV11" s="617"/>
      <c r="AW11" s="401"/>
      <c r="AX11" s="400"/>
      <c r="AY11" s="336"/>
      <c r="AZ11" s="336"/>
      <c r="BA11" s="336"/>
      <c r="BB11" s="336"/>
      <c r="BC11" s="336"/>
      <c r="BD11" s="401"/>
      <c r="BE11" s="341"/>
      <c r="BF11" s="341"/>
      <c r="BG11" s="402"/>
      <c r="BH11" s="403"/>
      <c r="BI11" s="404"/>
      <c r="BJ11" s="405"/>
      <c r="BK11" s="405"/>
      <c r="BL11" s="405"/>
      <c r="BM11" s="514"/>
    </row>
    <row r="12" ht="18.75" customHeight="1">
      <c r="A12" s="400">
        <f t="shared" si="4"/>
        <v>3</v>
      </c>
      <c r="B12" s="391" t="s">
        <v>698</v>
      </c>
      <c r="C12" s="337" t="s">
        <v>127</v>
      </c>
      <c r="D12" s="597">
        <v>1.052000000412E12</v>
      </c>
      <c r="E12" s="336" t="s">
        <v>388</v>
      </c>
      <c r="F12" s="394"/>
      <c r="G12" s="341" t="str">
        <f t="array" ref="G12">IF(C12="","",XLOOKUP(C12,'Master Data'!K:K,'Master Data'!N:N,"Input in Master Data",0,1))</f>
        <v>T/C</v>
      </c>
      <c r="H12" s="341" t="str">
        <f t="array" ref="H12">IF(C12="","",XLOOKUP(C12,'Master Data'!K:K,'Master Data'!O:O,"Input in Master Data",0,1))</f>
        <v>Maxima</v>
      </c>
      <c r="I12" s="341" t="str">
        <f t="array" ref="I12">if(U12="","",XLOOKUP(U12,Master[Company],Master[Blow],"Unknown",0,1))</f>
        <v/>
      </c>
      <c r="J12" s="341" t="str">
        <f t="array" ref="J12">if(U12="","",XLOOKUP(U12,Master[Company],Master[Pigging],"Unknown",0,1))</f>
        <v/>
      </c>
      <c r="K12" s="341" t="str">
        <f t="array" ref="K12">if(U12="","",XLOOKUP(U12,Master[Company],Master[Load Method],"Unknown",0,1))</f>
        <v/>
      </c>
      <c r="L12" s="341" t="str">
        <f t="array" ref="L12">if(U12="","",XLOOKUP(U12,Master[Company],Master[Line Distance],"Unknown",0,1))</f>
        <v/>
      </c>
      <c r="M12" s="394"/>
      <c r="N12" s="341"/>
      <c r="O12" s="336" t="s">
        <v>510</v>
      </c>
      <c r="P12" s="341" t="str">
        <f t="array" ref="P12">if(U12="","",XLOOKUP(U12,Master[Company],Master[Terms],"NA",0,1))</f>
        <v>FOB</v>
      </c>
      <c r="Q12" s="341" t="str">
        <f t="shared" si="1"/>
        <v>CPO</v>
      </c>
      <c r="R12" s="341" t="str">
        <f t="array" ref="R12">if(U12="","",XLOOKUP(U12,Master[Company],Master[Group],"NA",0,1))</f>
        <v>KPN Corp</v>
      </c>
      <c r="S12" s="341" t="str">
        <f t="array" ref="S12">if(U12="","",XLOOKUP(U12,Master[Company],Master[Loading Location],"NA",0,1))</f>
        <v>Sungai Guntung</v>
      </c>
      <c r="T12" s="341" t="str">
        <f t="array" ref="T12">if(U12="","",XLOOKUP(U12,Master[Company],Master[Acronym],"NA",0,1))</f>
        <v>PT. THIP</v>
      </c>
      <c r="U12" s="336" t="s">
        <v>221</v>
      </c>
      <c r="V12" s="395">
        <v>1000000.0</v>
      </c>
      <c r="W12" s="395">
        <v>1001000.0</v>
      </c>
      <c r="X12" s="341">
        <f t="shared" si="2"/>
        <v>1052000000412</v>
      </c>
      <c r="Y12" s="341">
        <f t="shared" si="3"/>
        <v>1001027633</v>
      </c>
      <c r="Z12" s="336">
        <v>1.001027633E9</v>
      </c>
      <c r="AA12" s="336">
        <v>1.012000004179E12</v>
      </c>
      <c r="AB12" s="336">
        <v>1.001027633E9</v>
      </c>
      <c r="AC12" s="401"/>
      <c r="AD12" s="521">
        <v>46055.0</v>
      </c>
      <c r="AE12" s="396">
        <v>46055.0</v>
      </c>
      <c r="AF12" s="396">
        <v>46056.0</v>
      </c>
      <c r="AG12" s="396">
        <v>46057.0</v>
      </c>
      <c r="AH12" s="396">
        <v>46059.0</v>
      </c>
      <c r="AI12" s="396">
        <v>46059.0</v>
      </c>
      <c r="AJ12" s="396">
        <v>46061.0</v>
      </c>
      <c r="AK12" s="396">
        <v>46061.0</v>
      </c>
      <c r="AL12" s="521">
        <v>46055.0</v>
      </c>
      <c r="AM12" s="396">
        <v>46055.0</v>
      </c>
      <c r="AN12" s="398">
        <v>46056.0</v>
      </c>
      <c r="AO12" s="398">
        <v>46057.0</v>
      </c>
      <c r="AP12" s="398">
        <v>46057.0</v>
      </c>
      <c r="AQ12" s="396">
        <v>46059.0</v>
      </c>
      <c r="AR12" s="396">
        <v>46061.0</v>
      </c>
      <c r="AS12" s="396">
        <v>46061.0</v>
      </c>
      <c r="AT12" s="401"/>
      <c r="AU12" s="399"/>
      <c r="AV12" s="617"/>
      <c r="AW12" s="401"/>
      <c r="AX12" s="400"/>
      <c r="AY12" s="336"/>
      <c r="AZ12" s="336"/>
      <c r="BA12" s="336"/>
      <c r="BB12" s="336"/>
      <c r="BC12" s="336"/>
      <c r="BD12" s="401"/>
      <c r="BE12" s="341"/>
      <c r="BF12" s="341"/>
      <c r="BG12" s="402"/>
      <c r="BH12" s="403"/>
      <c r="BI12" s="404"/>
      <c r="BJ12" s="405"/>
      <c r="BK12" s="405"/>
      <c r="BL12" s="405"/>
      <c r="BM12" s="514"/>
    </row>
    <row r="13" ht="18.75" customHeight="1">
      <c r="A13" s="421">
        <f t="shared" si="4"/>
        <v>3</v>
      </c>
      <c r="B13" s="408" t="s">
        <v>698</v>
      </c>
      <c r="C13" s="409" t="s">
        <v>127</v>
      </c>
      <c r="D13" s="595">
        <v>1.052000000438E12</v>
      </c>
      <c r="E13" s="415" t="s">
        <v>388</v>
      </c>
      <c r="F13" s="414"/>
      <c r="G13" s="413" t="str">
        <f t="array" ref="G13">IF(C13="","",XLOOKUP(C13,'Master Data'!K:K,'Master Data'!N:N,"Input in Master Data",0,1))</f>
        <v>T/C</v>
      </c>
      <c r="H13" s="413" t="str">
        <f t="array" ref="H13">IF(C13="","",XLOOKUP(C13,'Master Data'!K:K,'Master Data'!O:O,"Input in Master Data",0,1))</f>
        <v>Maxima</v>
      </c>
      <c r="I13" s="413" t="str">
        <f t="array" ref="I13">if(U13="","",XLOOKUP(U13,Master[Company],Master[Blow],"Unknown",0,1))</f>
        <v/>
      </c>
      <c r="J13" s="413" t="str">
        <f t="array" ref="J13">if(U13="","",XLOOKUP(U13,Master[Company],Master[Pigging],"Unknown",0,1))</f>
        <v/>
      </c>
      <c r="K13" s="413" t="str">
        <f t="array" ref="K13">if(U13="","",XLOOKUP(U13,Master[Company],Master[Load Method],"Unknown",0,1))</f>
        <v/>
      </c>
      <c r="L13" s="413" t="str">
        <f t="array" ref="L13">if(U13="","",XLOOKUP(U13,Master[Company],Master[Line Distance],"Unknown",0,1))</f>
        <v/>
      </c>
      <c r="M13" s="414"/>
      <c r="N13" s="413"/>
      <c r="O13" s="415" t="s">
        <v>389</v>
      </c>
      <c r="P13" s="413" t="str">
        <f t="array" ref="P13">if(U13="","",XLOOKUP(U13,Master[Company],Master[Terms],"NA",0,1))</f>
        <v>FOB</v>
      </c>
      <c r="Q13" s="413" t="str">
        <f t="shared" si="1"/>
        <v>CPO</v>
      </c>
      <c r="R13" s="413" t="str">
        <f t="array" ref="R13">if(U13="","",XLOOKUP(U13,Master[Company],Master[Group],"NA",0,1))</f>
        <v>KPN Corp</v>
      </c>
      <c r="S13" s="413" t="str">
        <f t="array" ref="S13">if(U13="","",XLOOKUP(U13,Master[Company],Master[Loading Location],"NA",0,1))</f>
        <v>Sungai Guntung</v>
      </c>
      <c r="T13" s="413" t="str">
        <f t="array" ref="T13">if(U13="","",XLOOKUP(U13,Master[Company],Master[Acronym],"NA",0,1))</f>
        <v>PT. THIP</v>
      </c>
      <c r="U13" s="415" t="s">
        <v>221</v>
      </c>
      <c r="V13" s="416">
        <v>1000000.0</v>
      </c>
      <c r="W13" s="416">
        <v>1000556.0</v>
      </c>
      <c r="X13" s="415">
        <v>1.052000000438E12</v>
      </c>
      <c r="Y13" s="413">
        <f t="shared" si="3"/>
        <v>1001027686</v>
      </c>
      <c r="Z13" s="415">
        <v>1.001027686E9</v>
      </c>
      <c r="AA13" s="413"/>
      <c r="AB13" s="413"/>
      <c r="AC13" s="422"/>
      <c r="AD13" s="522">
        <v>46055.0</v>
      </c>
      <c r="AE13" s="417">
        <v>46055.0</v>
      </c>
      <c r="AF13" s="417">
        <v>46056.0</v>
      </c>
      <c r="AG13" s="417">
        <v>46057.0</v>
      </c>
      <c r="AH13" s="417">
        <v>46059.0</v>
      </c>
      <c r="AI13" s="417">
        <v>46059.0</v>
      </c>
      <c r="AJ13" s="417">
        <v>46061.0</v>
      </c>
      <c r="AK13" s="417">
        <v>46061.0</v>
      </c>
      <c r="AL13" s="522">
        <v>46055.0</v>
      </c>
      <c r="AM13" s="417">
        <v>46055.0</v>
      </c>
      <c r="AN13" s="419">
        <v>46056.0</v>
      </c>
      <c r="AO13" s="419">
        <v>46057.0</v>
      </c>
      <c r="AP13" s="419">
        <v>46057.0</v>
      </c>
      <c r="AQ13" s="417">
        <v>46059.0</v>
      </c>
      <c r="AR13" s="417">
        <v>46061.0</v>
      </c>
      <c r="AS13" s="417">
        <v>46061.0</v>
      </c>
      <c r="AT13" s="422"/>
      <c r="AU13" s="420"/>
      <c r="AV13" s="621"/>
      <c r="AW13" s="422"/>
      <c r="AX13" s="421"/>
      <c r="AY13" s="415"/>
      <c r="AZ13" s="415"/>
      <c r="BA13" s="415"/>
      <c r="BB13" s="415"/>
      <c r="BC13" s="415"/>
      <c r="BD13" s="422"/>
      <c r="BE13" s="413"/>
      <c r="BF13" s="413"/>
      <c r="BG13" s="423"/>
      <c r="BH13" s="424"/>
      <c r="BI13" s="425"/>
      <c r="BJ13" s="426"/>
      <c r="BK13" s="426"/>
      <c r="BL13" s="426"/>
      <c r="BM13" s="519"/>
    </row>
    <row r="14" ht="18.75" customHeight="1">
      <c r="A14" s="400">
        <f t="shared" si="4"/>
        <v>1</v>
      </c>
      <c r="B14" s="391" t="s">
        <v>699</v>
      </c>
      <c r="C14" s="337" t="s">
        <v>127</v>
      </c>
      <c r="D14" s="597">
        <v>1.052000000421E12</v>
      </c>
      <c r="E14" s="336" t="s">
        <v>492</v>
      </c>
      <c r="F14" s="394"/>
      <c r="G14" s="341" t="str">
        <f t="array" ref="G14">IF(C14="","",XLOOKUP(C14,'Master Data'!K:K,'Master Data'!N:N,"Input in Master Data",0,1))</f>
        <v>T/C</v>
      </c>
      <c r="H14" s="341" t="str">
        <f t="array" ref="H14">IF(C14="","",XLOOKUP(C14,'Master Data'!K:K,'Master Data'!O:O,"Input in Master Data",0,1))</f>
        <v>Maxima</v>
      </c>
      <c r="I14" s="341" t="str">
        <f t="array" ref="I14">if(U14="","",XLOOKUP(U14,Master[Company],Master[Blow],"Unknown",0,1))</f>
        <v/>
      </c>
      <c r="J14" s="341" t="str">
        <f t="array" ref="J14">if(U14="","",XLOOKUP(U14,Master[Company],Master[Pigging],"Unknown",0,1))</f>
        <v/>
      </c>
      <c r="K14" s="341" t="str">
        <f t="array" ref="K14">if(U14="","",XLOOKUP(U14,Master[Company],Master[Load Method],"Unknown",0,1))</f>
        <v/>
      </c>
      <c r="L14" s="341" t="str">
        <f t="array" ref="L14">if(U14="","",XLOOKUP(U14,Master[Company],Master[Line Distance],"Unknown",0,1))</f>
        <v/>
      </c>
      <c r="M14" s="394"/>
      <c r="N14" s="341"/>
      <c r="O14" s="336" t="s">
        <v>510</v>
      </c>
      <c r="P14" s="341" t="str">
        <f t="array" ref="P14">if(U14="","",XLOOKUP(U14,Master[Company],Master[Terms],"NA",0,1))</f>
        <v>FOB</v>
      </c>
      <c r="Q14" s="341" t="str">
        <f t="shared" si="1"/>
        <v>CPO</v>
      </c>
      <c r="R14" s="341" t="str">
        <f t="array" ref="R14">if(U14="","",XLOOKUP(U14,Master[Company],Master[Group],"NA",0,1))</f>
        <v>KPN Corp</v>
      </c>
      <c r="S14" s="341" t="str">
        <f t="array" ref="S14">if(U14="","",XLOOKUP(U14,Master[Company],Master[Loading Location],"NA",0,1))</f>
        <v>Sungai Guntung</v>
      </c>
      <c r="T14" s="341" t="str">
        <f t="array" ref="T14">if(U14="","",XLOOKUP(U14,Master[Company],Master[Acronym],"NA",0,1))</f>
        <v>PT. THIP</v>
      </c>
      <c r="U14" s="336" t="s">
        <v>221</v>
      </c>
      <c r="V14" s="395">
        <v>2000000.0</v>
      </c>
      <c r="W14" s="395">
        <v>2000000.0</v>
      </c>
      <c r="X14" s="336">
        <f t="shared" ref="X14:X15" si="5">D14</f>
        <v>1052000000421</v>
      </c>
      <c r="Y14" s="341">
        <f t="shared" si="3"/>
        <v>1001026884</v>
      </c>
      <c r="Z14" s="336">
        <v>1.001027592E9</v>
      </c>
      <c r="AA14" s="336">
        <v>1.012000004179E12</v>
      </c>
      <c r="AB14" s="336">
        <v>1.001026884E9</v>
      </c>
      <c r="AC14" s="401"/>
      <c r="AD14" s="521"/>
      <c r="AE14" s="396"/>
      <c r="AF14" s="396"/>
      <c r="AG14" s="396"/>
      <c r="AH14" s="396"/>
      <c r="AI14" s="396"/>
      <c r="AJ14" s="396"/>
      <c r="AK14" s="396"/>
      <c r="AL14" s="521"/>
      <c r="AM14" s="396"/>
      <c r="AN14" s="398"/>
      <c r="AO14" s="398"/>
      <c r="AP14" s="398"/>
      <c r="AQ14" s="396"/>
      <c r="AR14" s="396"/>
      <c r="AS14" s="396"/>
      <c r="AT14" s="401"/>
      <c r="AU14" s="399"/>
      <c r="AV14" s="617"/>
      <c r="AW14" s="401"/>
      <c r="AX14" s="400"/>
      <c r="AY14" s="336"/>
      <c r="AZ14" s="336"/>
      <c r="BA14" s="336"/>
      <c r="BB14" s="336"/>
      <c r="BC14" s="336"/>
      <c r="BD14" s="401"/>
      <c r="BE14" s="341"/>
      <c r="BF14" s="341"/>
      <c r="BG14" s="402"/>
      <c r="BH14" s="403"/>
      <c r="BI14" s="404"/>
      <c r="BJ14" s="405"/>
      <c r="BK14" s="405"/>
      <c r="BL14" s="405"/>
      <c r="BM14" s="514"/>
    </row>
    <row r="15" ht="18.75" customHeight="1">
      <c r="A15" s="400">
        <f t="shared" si="4"/>
        <v>1</v>
      </c>
      <c r="B15" s="391" t="s">
        <v>699</v>
      </c>
      <c r="C15" s="337" t="s">
        <v>127</v>
      </c>
      <c r="D15" s="597">
        <v>1.052000000422E12</v>
      </c>
      <c r="E15" s="336" t="s">
        <v>492</v>
      </c>
      <c r="F15" s="394"/>
      <c r="G15" s="341" t="str">
        <f t="array" ref="G15">IF(C15="","",XLOOKUP(C15,'Master Data'!K:K,'Master Data'!N:N,"Input in Master Data",0,1))</f>
        <v>T/C</v>
      </c>
      <c r="H15" s="341" t="str">
        <f t="array" ref="H15">IF(C15="","",XLOOKUP(C15,'Master Data'!K:K,'Master Data'!O:O,"Input in Master Data",0,1))</f>
        <v>Maxima</v>
      </c>
      <c r="I15" s="341" t="str">
        <f t="array" ref="I15">if(U15="","",XLOOKUP(U15,Master[Company],Master[Blow],"Unknown",0,1))</f>
        <v/>
      </c>
      <c r="J15" s="341" t="str">
        <f t="array" ref="J15">if(U15="","",XLOOKUP(U15,Master[Company],Master[Pigging],"Unknown",0,1))</f>
        <v/>
      </c>
      <c r="K15" s="341" t="str">
        <f t="array" ref="K15">if(U15="","",XLOOKUP(U15,Master[Company],Master[Load Method],"Unknown",0,1))</f>
        <v/>
      </c>
      <c r="L15" s="341" t="str">
        <f t="array" ref="L15">if(U15="","",XLOOKUP(U15,Master[Company],Master[Line Distance],"Unknown",0,1))</f>
        <v/>
      </c>
      <c r="M15" s="394"/>
      <c r="N15" s="341"/>
      <c r="O15" s="336" t="s">
        <v>510</v>
      </c>
      <c r="P15" s="341" t="str">
        <f t="array" ref="P15">if(U15="","",XLOOKUP(U15,Master[Company],Master[Terms],"NA",0,1))</f>
        <v>FOB</v>
      </c>
      <c r="Q15" s="341" t="str">
        <f t="shared" si="1"/>
        <v>CPO</v>
      </c>
      <c r="R15" s="341" t="str">
        <f t="array" ref="R15">if(U15="","",XLOOKUP(U15,Master[Company],Master[Group],"NA",0,1))</f>
        <v>KPN Corp</v>
      </c>
      <c r="S15" s="341" t="str">
        <f t="array" ref="S15">if(U15="","",XLOOKUP(U15,Master[Company],Master[Loading Location],"NA",0,1))</f>
        <v>Sungai Guntung</v>
      </c>
      <c r="T15" s="341" t="str">
        <f t="array" ref="T15">if(U15="","",XLOOKUP(U15,Master[Company],Master[Acronym],"NA",0,1))</f>
        <v>PT. THIP</v>
      </c>
      <c r="U15" s="336" t="s">
        <v>221</v>
      </c>
      <c r="V15" s="395">
        <v>1000000.0</v>
      </c>
      <c r="W15" s="395">
        <v>1001000.0</v>
      </c>
      <c r="X15" s="341">
        <f t="shared" si="5"/>
        <v>1052000000422</v>
      </c>
      <c r="Y15" s="341">
        <f t="shared" si="3"/>
        <v>1001026884</v>
      </c>
      <c r="Z15" s="336">
        <v>1.001027633E9</v>
      </c>
      <c r="AA15" s="336">
        <v>1.012000004179E12</v>
      </c>
      <c r="AB15" s="336">
        <v>1.001026884E9</v>
      </c>
      <c r="AC15" s="401"/>
      <c r="AD15" s="521"/>
      <c r="AE15" s="396"/>
      <c r="AF15" s="396"/>
      <c r="AG15" s="396"/>
      <c r="AH15" s="396"/>
      <c r="AI15" s="396"/>
      <c r="AJ15" s="396"/>
      <c r="AK15" s="396"/>
      <c r="AL15" s="521"/>
      <c r="AM15" s="396"/>
      <c r="AN15" s="398"/>
      <c r="AO15" s="398"/>
      <c r="AP15" s="398"/>
      <c r="AQ15" s="396"/>
      <c r="AR15" s="396"/>
      <c r="AS15" s="396"/>
      <c r="AT15" s="401"/>
      <c r="AU15" s="399"/>
      <c r="AV15" s="617"/>
      <c r="AW15" s="401"/>
      <c r="AX15" s="400"/>
      <c r="AY15" s="336"/>
      <c r="AZ15" s="336"/>
      <c r="BA15" s="336"/>
      <c r="BB15" s="336"/>
      <c r="BC15" s="336"/>
      <c r="BD15" s="401"/>
      <c r="BE15" s="341"/>
      <c r="BF15" s="341"/>
      <c r="BG15" s="402"/>
      <c r="BH15" s="403"/>
      <c r="BI15" s="404"/>
      <c r="BJ15" s="405"/>
      <c r="BK15" s="405"/>
      <c r="BL15" s="405"/>
      <c r="BM15" s="514"/>
    </row>
    <row r="16" ht="18.75" customHeight="1">
      <c r="A16" s="421">
        <f t="shared" si="4"/>
        <v>1</v>
      </c>
      <c r="B16" s="408" t="s">
        <v>699</v>
      </c>
      <c r="C16" s="409" t="s">
        <v>127</v>
      </c>
      <c r="D16" s="595">
        <v>1.052000000425E12</v>
      </c>
      <c r="E16" s="415" t="s">
        <v>492</v>
      </c>
      <c r="F16" s="414"/>
      <c r="G16" s="413" t="str">
        <f t="array" ref="G16">IF(C16="","",XLOOKUP(C16,'Master Data'!K:K,'Master Data'!N:N,"Input in Master Data",0,1))</f>
        <v>T/C</v>
      </c>
      <c r="H16" s="413" t="str">
        <f t="array" ref="H16">IF(C16="","",XLOOKUP(C16,'Master Data'!K:K,'Master Data'!O:O,"Input in Master Data",0,1))</f>
        <v>Maxima</v>
      </c>
      <c r="I16" s="413" t="str">
        <f t="array" ref="I16">if(U16="","",XLOOKUP(U16,Master[Company],Master[Blow],"Unknown",0,1))</f>
        <v/>
      </c>
      <c r="J16" s="413" t="str">
        <f t="array" ref="J16">if(U16="","",XLOOKUP(U16,Master[Company],Master[Pigging],"Unknown",0,1))</f>
        <v/>
      </c>
      <c r="K16" s="413" t="str">
        <f t="array" ref="K16">if(U16="","",XLOOKUP(U16,Master[Company],Master[Load Method],"Unknown",0,1))</f>
        <v/>
      </c>
      <c r="L16" s="413" t="str">
        <f t="array" ref="L16">if(U16="","",XLOOKUP(U16,Master[Company],Master[Line Distance],"Unknown",0,1))</f>
        <v/>
      </c>
      <c r="M16" s="414"/>
      <c r="N16" s="413"/>
      <c r="O16" s="415" t="s">
        <v>389</v>
      </c>
      <c r="P16" s="413" t="str">
        <f t="array" ref="P16">if(U16="","",XLOOKUP(U16,Master[Company],Master[Terms],"NA",0,1))</f>
        <v>FOB</v>
      </c>
      <c r="Q16" s="413" t="str">
        <f t="shared" si="1"/>
        <v>CPO</v>
      </c>
      <c r="R16" s="413" t="str">
        <f t="array" ref="R16">if(U16="","",XLOOKUP(U16,Master[Company],Master[Group],"NA",0,1))</f>
        <v>KPN Corp</v>
      </c>
      <c r="S16" s="413" t="str">
        <f t="array" ref="S16">if(U16="","",XLOOKUP(U16,Master[Company],Master[Loading Location],"NA",0,1))</f>
        <v>Sungai Guntung</v>
      </c>
      <c r="T16" s="413" t="str">
        <f t="array" ref="T16">if(U16="","",XLOOKUP(U16,Master[Company],Master[Acronym],"NA",0,1))</f>
        <v>PT. THIP</v>
      </c>
      <c r="U16" s="415" t="s">
        <v>221</v>
      </c>
      <c r="V16" s="416">
        <v>1000000.0</v>
      </c>
      <c r="W16" s="416">
        <v>1000556.0</v>
      </c>
      <c r="X16" s="415">
        <v>1.052000000438E12</v>
      </c>
      <c r="Y16" s="413">
        <f t="shared" si="3"/>
        <v>1001027686</v>
      </c>
      <c r="Z16" s="415">
        <v>1.001027686E9</v>
      </c>
      <c r="AA16" s="413"/>
      <c r="AB16" s="413"/>
      <c r="AC16" s="422"/>
      <c r="AD16" s="522"/>
      <c r="AE16" s="417"/>
      <c r="AF16" s="417"/>
      <c r="AG16" s="417"/>
      <c r="AH16" s="417"/>
      <c r="AI16" s="417"/>
      <c r="AJ16" s="417"/>
      <c r="AK16" s="417"/>
      <c r="AL16" s="522"/>
      <c r="AM16" s="417"/>
      <c r="AN16" s="419"/>
      <c r="AO16" s="419"/>
      <c r="AP16" s="419"/>
      <c r="AQ16" s="417"/>
      <c r="AR16" s="417"/>
      <c r="AS16" s="417"/>
      <c r="AT16" s="422"/>
      <c r="AU16" s="420"/>
      <c r="AV16" s="621"/>
      <c r="AW16" s="422"/>
      <c r="AX16" s="421"/>
      <c r="AY16" s="415"/>
      <c r="AZ16" s="415"/>
      <c r="BA16" s="415"/>
      <c r="BB16" s="415"/>
      <c r="BC16" s="415"/>
      <c r="BD16" s="422"/>
      <c r="BE16" s="413"/>
      <c r="BF16" s="413"/>
      <c r="BG16" s="423"/>
      <c r="BH16" s="424"/>
      <c r="BI16" s="425"/>
      <c r="BJ16" s="426"/>
      <c r="BK16" s="426"/>
      <c r="BL16" s="426"/>
      <c r="BM16" s="519"/>
    </row>
    <row r="17" ht="18.75" customHeight="1">
      <c r="A17" s="400" t="str">
        <f t="shared" si="4"/>
        <v/>
      </c>
      <c r="B17" s="391"/>
      <c r="C17" s="337"/>
      <c r="D17" s="597"/>
      <c r="E17" s="336"/>
      <c r="F17" s="394"/>
      <c r="G17" s="341" t="str">
        <f t="array" ref="G17">IF(C17="","",XLOOKUP(C17,'Master Data'!K:K,'Master Data'!N:N,"Input in Master Data",0,1))</f>
        <v/>
      </c>
      <c r="H17" s="341" t="str">
        <f t="array" ref="H17">IF(C17="","",XLOOKUP(C17,'Master Data'!K:K,'Master Data'!O:O,"Input in Master Data",0,1))</f>
        <v/>
      </c>
      <c r="I17" s="341" t="str">
        <f t="array" ref="I17">if(U17="","",XLOOKUP(U17,Master[Company],Master[Blow],"Unknown",0,1))</f>
        <v/>
      </c>
      <c r="J17" s="341" t="str">
        <f t="array" ref="J17">if(U17="","",XLOOKUP(U17,Master[Company],Master[Pigging],"Unknown",0,1))</f>
        <v/>
      </c>
      <c r="K17" s="341" t="str">
        <f t="array" ref="K17">if(U17="","",XLOOKUP(U17,Master[Company],Master[Load Method],"Unknown",0,1))</f>
        <v/>
      </c>
      <c r="L17" s="341" t="str">
        <f t="array" ref="L17">if(U17="","",XLOOKUP(U17,Master[Company],Master[Line Distance],"Unknown",0,1))</f>
        <v/>
      </c>
      <c r="M17" s="394"/>
      <c r="N17" s="341"/>
      <c r="O17" s="341"/>
      <c r="P17" s="341" t="str">
        <f t="array" ref="P17">if(U17="","",XLOOKUP(U17,Master[Company],Master[Terms],"NA",0,1))</f>
        <v/>
      </c>
      <c r="Q17" s="341" t="str">
        <f t="shared" si="1"/>
        <v/>
      </c>
      <c r="R17" s="341" t="str">
        <f t="array" ref="R17">if(U17="","",XLOOKUP(U17,Master[Company],Master[Group],"NA",0,1))</f>
        <v/>
      </c>
      <c r="S17" s="341" t="str">
        <f t="array" ref="S17">if(U17="","",XLOOKUP(U17,Master[Company],Master[Loading Location],"NA",0,1))</f>
        <v/>
      </c>
      <c r="T17" s="341" t="str">
        <f t="array" ref="T17">if(U17="","",XLOOKUP(U17,Master[Company],Master[Acronym],"NA",0,1))</f>
        <v/>
      </c>
      <c r="U17" s="336"/>
      <c r="V17" s="395"/>
      <c r="W17" s="395"/>
      <c r="X17" s="341" t="str">
        <f t="shared" ref="X17:X1014" si="6">D17</f>
        <v/>
      </c>
      <c r="Y17" s="341" t="str">
        <f t="shared" si="3"/>
        <v/>
      </c>
      <c r="Z17" s="336"/>
      <c r="AA17" s="341"/>
      <c r="AB17" s="341"/>
      <c r="AC17" s="401"/>
      <c r="AD17" s="521"/>
      <c r="AE17" s="396"/>
      <c r="AF17" s="396"/>
      <c r="AG17" s="396"/>
      <c r="AH17" s="622"/>
      <c r="AI17" s="622"/>
      <c r="AJ17" s="622"/>
      <c r="AK17" s="622"/>
      <c r="AL17" s="515"/>
      <c r="AM17" s="398"/>
      <c r="AN17" s="398"/>
      <c r="AO17" s="398"/>
      <c r="AP17" s="398"/>
      <c r="AQ17" s="499"/>
      <c r="AR17" s="499"/>
      <c r="AS17" s="499"/>
      <c r="AT17" s="401"/>
      <c r="AU17" s="399"/>
      <c r="AV17" s="617"/>
      <c r="AW17" s="401"/>
      <c r="AX17" s="400"/>
      <c r="AY17" s="336"/>
      <c r="AZ17" s="336"/>
      <c r="BA17" s="336"/>
      <c r="BB17" s="336"/>
      <c r="BC17" s="336"/>
      <c r="BD17" s="401"/>
      <c r="BE17" s="341"/>
      <c r="BF17" s="341"/>
      <c r="BG17" s="402"/>
      <c r="BH17" s="403"/>
      <c r="BI17" s="404"/>
      <c r="BJ17" s="405"/>
      <c r="BK17" s="405"/>
      <c r="BL17" s="405"/>
      <c r="BM17" s="514"/>
    </row>
    <row r="18" ht="18.75" customHeight="1">
      <c r="A18" s="400" t="str">
        <f t="shared" si="4"/>
        <v/>
      </c>
      <c r="B18" s="391"/>
      <c r="C18" s="337"/>
      <c r="D18" s="597"/>
      <c r="E18" s="336"/>
      <c r="F18" s="394"/>
      <c r="G18" s="341" t="str">
        <f t="array" ref="G18">IF(C18="","",XLOOKUP(C18,'Master Data'!K:K,'Master Data'!N:N,"Input in Master Data",0,1))</f>
        <v/>
      </c>
      <c r="H18" s="341" t="str">
        <f t="array" ref="H18">IF(C18="","",XLOOKUP(C18,'Master Data'!K:K,'Master Data'!O:O,"Input in Master Data",0,1))</f>
        <v/>
      </c>
      <c r="I18" s="341" t="str">
        <f t="array" ref="I18">if(U18="","",XLOOKUP(U18,Master[Company],Master[Blow],"Unknown",0,1))</f>
        <v/>
      </c>
      <c r="J18" s="341" t="str">
        <f t="array" ref="J18">if(U18="","",XLOOKUP(U18,Master[Company],Master[Pigging],"Unknown",0,1))</f>
        <v/>
      </c>
      <c r="K18" s="341" t="str">
        <f t="array" ref="K18">if(U18="","",XLOOKUP(U18,Master[Company],Master[Load Method],"Unknown",0,1))</f>
        <v/>
      </c>
      <c r="L18" s="341" t="str">
        <f t="array" ref="L18">if(U18="","",XLOOKUP(U18,Master[Company],Master[Line Distance],"Unknown",0,1))</f>
        <v/>
      </c>
      <c r="M18" s="394"/>
      <c r="N18" s="341"/>
      <c r="O18" s="341"/>
      <c r="P18" s="341" t="str">
        <f t="array" ref="P18">if(U18="","",XLOOKUP(U18,Master[Company],Master[Terms],"NA",0,1))</f>
        <v/>
      </c>
      <c r="Q18" s="341" t="str">
        <f t="shared" si="1"/>
        <v/>
      </c>
      <c r="R18" s="341" t="str">
        <f t="array" ref="R18">if(U18="","",XLOOKUP(U18,Master[Company],Master[Group],"NA",0,1))</f>
        <v/>
      </c>
      <c r="S18" s="341" t="str">
        <f t="array" ref="S18">if(U18="","",XLOOKUP(U18,Master[Company],Master[Loading Location],"NA",0,1))</f>
        <v/>
      </c>
      <c r="T18" s="341" t="str">
        <f t="array" ref="T18">if(U18="","",XLOOKUP(U18,Master[Company],Master[Acronym],"NA",0,1))</f>
        <v/>
      </c>
      <c r="U18" s="336"/>
      <c r="V18" s="395"/>
      <c r="W18" s="395"/>
      <c r="X18" s="341" t="str">
        <f t="shared" si="6"/>
        <v/>
      </c>
      <c r="Y18" s="341" t="str">
        <f t="shared" si="3"/>
        <v/>
      </c>
      <c r="Z18" s="336"/>
      <c r="AA18" s="341"/>
      <c r="AB18" s="341"/>
      <c r="AC18" s="401"/>
      <c r="AD18" s="521"/>
      <c r="AE18" s="396"/>
      <c r="AF18" s="396"/>
      <c r="AG18" s="396"/>
      <c r="AH18" s="622"/>
      <c r="AI18" s="622"/>
      <c r="AJ18" s="622"/>
      <c r="AK18" s="622"/>
      <c r="AL18" s="515"/>
      <c r="AM18" s="398"/>
      <c r="AN18" s="398"/>
      <c r="AO18" s="398"/>
      <c r="AP18" s="398"/>
      <c r="AQ18" s="499"/>
      <c r="AR18" s="499"/>
      <c r="AS18" s="499"/>
      <c r="AT18" s="401"/>
      <c r="AU18" s="399"/>
      <c r="AV18" s="617"/>
      <c r="AW18" s="401"/>
      <c r="AX18" s="400"/>
      <c r="AY18" s="336"/>
      <c r="AZ18" s="336"/>
      <c r="BA18" s="336"/>
      <c r="BB18" s="336"/>
      <c r="BC18" s="336"/>
      <c r="BD18" s="401"/>
      <c r="BE18" s="341"/>
      <c r="BF18" s="341"/>
      <c r="BG18" s="402"/>
      <c r="BH18" s="403"/>
      <c r="BI18" s="404"/>
      <c r="BJ18" s="405"/>
      <c r="BK18" s="405"/>
      <c r="BL18" s="405"/>
      <c r="BM18" s="514"/>
    </row>
    <row r="19" ht="18.75" customHeight="1">
      <c r="A19" s="400" t="str">
        <f t="shared" si="4"/>
        <v/>
      </c>
      <c r="B19" s="391"/>
      <c r="C19" s="337"/>
      <c r="D19" s="597"/>
      <c r="E19" s="336"/>
      <c r="F19" s="394"/>
      <c r="G19" s="341" t="str">
        <f t="array" ref="G19">IF(C19="","",XLOOKUP(C19,'Master Data'!K:K,'Master Data'!N:N,"Input in Master Data",0,1))</f>
        <v/>
      </c>
      <c r="H19" s="341" t="str">
        <f t="array" ref="H19">IF(C19="","",XLOOKUP(C19,'Master Data'!K:K,'Master Data'!O:O,"Input in Master Data",0,1))</f>
        <v/>
      </c>
      <c r="I19" s="341" t="str">
        <f t="array" ref="I19">if(U19="","",XLOOKUP(U19,Master[Company],Master[Blow],"Unknown",0,1))</f>
        <v/>
      </c>
      <c r="J19" s="341" t="str">
        <f t="array" ref="J19">if(U19="","",XLOOKUP(U19,Master[Company],Master[Pigging],"Unknown",0,1))</f>
        <v/>
      </c>
      <c r="K19" s="341" t="str">
        <f t="array" ref="K19">if(U19="","",XLOOKUP(U19,Master[Company],Master[Load Method],"Unknown",0,1))</f>
        <v/>
      </c>
      <c r="L19" s="341" t="str">
        <f t="array" ref="L19">if(U19="","",XLOOKUP(U19,Master[Company],Master[Line Distance],"Unknown",0,1))</f>
        <v/>
      </c>
      <c r="M19" s="394"/>
      <c r="N19" s="341"/>
      <c r="O19" s="341"/>
      <c r="P19" s="341" t="str">
        <f t="array" ref="P19">if(U19="","",XLOOKUP(U19,Master[Company],Master[Terms],"NA",0,1))</f>
        <v/>
      </c>
      <c r="Q19" s="341" t="str">
        <f t="shared" si="1"/>
        <v/>
      </c>
      <c r="R19" s="341" t="str">
        <f t="array" ref="R19">if(U19="","",XLOOKUP(U19,Master[Company],Master[Group],"NA",0,1))</f>
        <v/>
      </c>
      <c r="S19" s="341" t="str">
        <f t="array" ref="S19">if(U19="","",XLOOKUP(U19,Master[Company],Master[Loading Location],"NA",0,1))</f>
        <v/>
      </c>
      <c r="T19" s="341" t="str">
        <f t="array" ref="T19">if(U19="","",XLOOKUP(U19,Master[Company],Master[Acronym],"NA",0,1))</f>
        <v/>
      </c>
      <c r="U19" s="336"/>
      <c r="V19" s="395"/>
      <c r="W19" s="395"/>
      <c r="X19" s="341" t="str">
        <f t="shared" si="6"/>
        <v/>
      </c>
      <c r="Y19" s="341" t="str">
        <f t="shared" si="3"/>
        <v/>
      </c>
      <c r="Z19" s="336"/>
      <c r="AA19" s="341"/>
      <c r="AB19" s="341"/>
      <c r="AC19" s="401"/>
      <c r="AD19" s="521"/>
      <c r="AE19" s="396"/>
      <c r="AF19" s="396"/>
      <c r="AG19" s="396"/>
      <c r="AH19" s="622"/>
      <c r="AI19" s="622"/>
      <c r="AJ19" s="622"/>
      <c r="AK19" s="622"/>
      <c r="AL19" s="515"/>
      <c r="AM19" s="398"/>
      <c r="AN19" s="398"/>
      <c r="AO19" s="398"/>
      <c r="AP19" s="398"/>
      <c r="AQ19" s="499"/>
      <c r="AR19" s="499"/>
      <c r="AS19" s="499"/>
      <c r="AT19" s="401"/>
      <c r="AU19" s="399"/>
      <c r="AV19" s="617"/>
      <c r="AW19" s="401"/>
      <c r="AX19" s="400"/>
      <c r="AY19" s="336"/>
      <c r="AZ19" s="336"/>
      <c r="BA19" s="336"/>
      <c r="BB19" s="336"/>
      <c r="BC19" s="336"/>
      <c r="BD19" s="401"/>
      <c r="BE19" s="341"/>
      <c r="BF19" s="341"/>
      <c r="BG19" s="402"/>
      <c r="BH19" s="403"/>
      <c r="BI19" s="404"/>
      <c r="BJ19" s="405"/>
      <c r="BK19" s="405"/>
      <c r="BL19" s="405"/>
      <c r="BM19" s="514"/>
    </row>
    <row r="20" ht="18.75" customHeight="1">
      <c r="A20" s="400" t="str">
        <f t="shared" si="4"/>
        <v/>
      </c>
      <c r="B20" s="391"/>
      <c r="C20" s="337"/>
      <c r="D20" s="597"/>
      <c r="E20" s="336"/>
      <c r="F20" s="394"/>
      <c r="G20" s="341" t="str">
        <f t="array" ref="G20">IF(C20="","",XLOOKUP(C20,'Master Data'!K:K,'Master Data'!N:N,"Input in Master Data",0,1))</f>
        <v/>
      </c>
      <c r="H20" s="341" t="str">
        <f t="array" ref="H20">IF(C20="","",XLOOKUP(C20,'Master Data'!K:K,'Master Data'!O:O,"Input in Master Data",0,1))</f>
        <v/>
      </c>
      <c r="I20" s="341" t="str">
        <f t="array" ref="I20">if(U20="","",XLOOKUP(U20,Master[Company],Master[Blow],"Unknown",0,1))</f>
        <v/>
      </c>
      <c r="J20" s="341" t="str">
        <f t="array" ref="J20">if(U20="","",XLOOKUP(U20,Master[Company],Master[Pigging],"Unknown",0,1))</f>
        <v/>
      </c>
      <c r="K20" s="341" t="str">
        <f t="array" ref="K20">if(U20="","",XLOOKUP(U20,Master[Company],Master[Load Method],"Unknown",0,1))</f>
        <v/>
      </c>
      <c r="L20" s="341" t="str">
        <f t="array" ref="L20">if(U20="","",XLOOKUP(U20,Master[Company],Master[Line Distance],"Unknown",0,1))</f>
        <v/>
      </c>
      <c r="M20" s="394"/>
      <c r="N20" s="341"/>
      <c r="O20" s="341"/>
      <c r="P20" s="341" t="str">
        <f t="array" ref="P20">if(U20="","",XLOOKUP(U20,Master[Company],Master[Terms],"NA",0,1))</f>
        <v/>
      </c>
      <c r="Q20" s="341" t="str">
        <f t="shared" si="1"/>
        <v/>
      </c>
      <c r="R20" s="341" t="str">
        <f t="array" ref="R20">if(U20="","",XLOOKUP(U20,Master[Company],Master[Group],"NA",0,1))</f>
        <v/>
      </c>
      <c r="S20" s="341" t="str">
        <f t="array" ref="S20">if(U20="","",XLOOKUP(U20,Master[Company],Master[Loading Location],"NA",0,1))</f>
        <v/>
      </c>
      <c r="T20" s="341" t="str">
        <f t="array" ref="T20">if(U20="","",XLOOKUP(U20,Master[Company],Master[Acronym],"NA",0,1))</f>
        <v/>
      </c>
      <c r="U20" s="336"/>
      <c r="V20" s="395"/>
      <c r="W20" s="395"/>
      <c r="X20" s="341" t="str">
        <f t="shared" si="6"/>
        <v/>
      </c>
      <c r="Y20" s="341" t="str">
        <f t="shared" si="3"/>
        <v/>
      </c>
      <c r="Z20" s="336"/>
      <c r="AA20" s="341"/>
      <c r="AB20" s="341"/>
      <c r="AC20" s="401"/>
      <c r="AD20" s="521"/>
      <c r="AE20" s="396"/>
      <c r="AF20" s="396"/>
      <c r="AG20" s="396"/>
      <c r="AH20" s="622"/>
      <c r="AI20" s="622"/>
      <c r="AJ20" s="622"/>
      <c r="AK20" s="622"/>
      <c r="AL20" s="515"/>
      <c r="AM20" s="398"/>
      <c r="AN20" s="398"/>
      <c r="AO20" s="398"/>
      <c r="AP20" s="398"/>
      <c r="AQ20" s="499"/>
      <c r="AR20" s="499"/>
      <c r="AS20" s="499"/>
      <c r="AT20" s="401"/>
      <c r="AU20" s="399"/>
      <c r="AV20" s="617"/>
      <c r="AW20" s="401"/>
      <c r="AX20" s="400"/>
      <c r="AY20" s="336"/>
      <c r="AZ20" s="336"/>
      <c r="BA20" s="336"/>
      <c r="BB20" s="336"/>
      <c r="BC20" s="336"/>
      <c r="BD20" s="401"/>
      <c r="BE20" s="341"/>
      <c r="BF20" s="341"/>
      <c r="BG20" s="402"/>
      <c r="BH20" s="403"/>
      <c r="BI20" s="404"/>
      <c r="BJ20" s="405"/>
      <c r="BK20" s="405"/>
      <c r="BL20" s="405"/>
      <c r="BM20" s="514"/>
    </row>
    <row r="21" ht="18.75" customHeight="1">
      <c r="A21" s="400" t="str">
        <f t="shared" si="4"/>
        <v/>
      </c>
      <c r="B21" s="391"/>
      <c r="C21" s="337"/>
      <c r="D21" s="597"/>
      <c r="E21" s="391"/>
      <c r="F21" s="394"/>
      <c r="G21" s="341" t="str">
        <f t="array" ref="G21">IF(C21="","",XLOOKUP(C21,'Master Data'!K:K,'Master Data'!N:N,"Input in Master Data",0,1))</f>
        <v/>
      </c>
      <c r="H21" s="341" t="str">
        <f t="array" ref="H21">IF(C21="","",XLOOKUP(C21,'Master Data'!K:K,'Master Data'!O:O,"Input in Master Data",0,1))</f>
        <v/>
      </c>
      <c r="I21" s="341" t="str">
        <f t="array" ref="I21">if(U21="","",XLOOKUP(U21,Master[Company],Master[Blow],"Unknown",0,1))</f>
        <v/>
      </c>
      <c r="J21" s="341" t="str">
        <f t="array" ref="J21">if(U21="","",XLOOKUP(U21,Master[Company],Master[Pigging],"Unknown",0,1))</f>
        <v/>
      </c>
      <c r="K21" s="341" t="str">
        <f t="array" ref="K21">if(U21="","",XLOOKUP(U21,Master[Company],Master[Load Method],"Unknown",0,1))</f>
        <v/>
      </c>
      <c r="L21" s="341" t="str">
        <f t="array" ref="L21">if(U21="","",XLOOKUP(U21,Master[Company],Master[Line Distance],"Unknown",0,1))</f>
        <v/>
      </c>
      <c r="M21" s="394"/>
      <c r="N21" s="341"/>
      <c r="O21" s="341"/>
      <c r="P21" s="341" t="str">
        <f t="array" ref="P21">if(U21="","",XLOOKUP(U21,Master[Company],Master[Terms],"NA",0,1))</f>
        <v/>
      </c>
      <c r="Q21" s="341" t="str">
        <f t="shared" si="1"/>
        <v/>
      </c>
      <c r="R21" s="341" t="str">
        <f t="array" ref="R21">if(U21="","",XLOOKUP(U21,Master[Company],Master[Group],"NA",0,1))</f>
        <v/>
      </c>
      <c r="S21" s="341" t="str">
        <f t="array" ref="S21">if(U21="","",XLOOKUP(U21,Master[Company],Master[Loading Location],"NA",0,1))</f>
        <v/>
      </c>
      <c r="T21" s="341" t="str">
        <f t="array" ref="T21">if(U21="","",XLOOKUP(U21,Master[Company],Master[Acronym],"NA",0,1))</f>
        <v/>
      </c>
      <c r="U21" s="336"/>
      <c r="V21" s="395"/>
      <c r="W21" s="395"/>
      <c r="X21" s="341" t="str">
        <f t="shared" si="6"/>
        <v/>
      </c>
      <c r="Y21" s="341" t="str">
        <f t="shared" si="3"/>
        <v/>
      </c>
      <c r="Z21" s="336"/>
      <c r="AA21" s="341"/>
      <c r="AB21" s="341"/>
      <c r="AC21" s="401"/>
      <c r="AD21" s="515"/>
      <c r="AE21" s="398"/>
      <c r="AF21" s="398"/>
      <c r="AG21" s="398"/>
      <c r="AH21" s="398"/>
      <c r="AI21" s="398"/>
      <c r="AJ21" s="398"/>
      <c r="AK21" s="398"/>
      <c r="AL21" s="515"/>
      <c r="AM21" s="398"/>
      <c r="AN21" s="398"/>
      <c r="AO21" s="398"/>
      <c r="AP21" s="398"/>
      <c r="AQ21" s="398"/>
      <c r="AR21" s="398"/>
      <c r="AS21" s="398"/>
      <c r="AT21" s="401"/>
      <c r="AU21" s="399"/>
      <c r="AV21" s="617"/>
      <c r="AW21" s="401"/>
      <c r="AX21" s="400"/>
      <c r="AY21" s="336"/>
      <c r="AZ21" s="336"/>
      <c r="BA21" s="336"/>
      <c r="BB21" s="336"/>
      <c r="BC21" s="336"/>
      <c r="BD21" s="401"/>
      <c r="BE21" s="341"/>
      <c r="BF21" s="341"/>
      <c r="BG21" s="402"/>
      <c r="BH21" s="403"/>
      <c r="BI21" s="404"/>
      <c r="BJ21" s="405"/>
      <c r="BK21" s="405"/>
      <c r="BL21" s="405"/>
      <c r="BM21" s="514"/>
    </row>
    <row r="22" ht="18.75" customHeight="1">
      <c r="A22" s="400" t="str">
        <f t="shared" si="4"/>
        <v/>
      </c>
      <c r="B22" s="391"/>
      <c r="C22" s="337"/>
      <c r="D22" s="597"/>
      <c r="E22" s="336"/>
      <c r="F22" s="394"/>
      <c r="G22" s="341" t="str">
        <f t="array" ref="G22">IF(C22="","",XLOOKUP(C22,'Master Data'!K:K,'Master Data'!N:N,"Input in Master Data",0,1))</f>
        <v/>
      </c>
      <c r="H22" s="341" t="str">
        <f t="array" ref="H22">IF(C22="","",XLOOKUP(C22,'Master Data'!K:K,'Master Data'!O:O,"Input in Master Data",0,1))</f>
        <v/>
      </c>
      <c r="I22" s="341" t="str">
        <f t="array" ref="I22">if(U22="","",XLOOKUP(U22,Master[Company],Master[Blow],"Unknown",0,1))</f>
        <v/>
      </c>
      <c r="J22" s="341" t="str">
        <f t="array" ref="J22">if(U22="","",XLOOKUP(U22,Master[Company],Master[Pigging],"Unknown",0,1))</f>
        <v/>
      </c>
      <c r="K22" s="341" t="str">
        <f t="array" ref="K22">if(U22="","",XLOOKUP(U22,Master[Company],Master[Load Method],"Unknown",0,1))</f>
        <v/>
      </c>
      <c r="L22" s="341" t="str">
        <f t="array" ref="L22">if(U22="","",XLOOKUP(U22,Master[Company],Master[Line Distance],"Unknown",0,1))</f>
        <v/>
      </c>
      <c r="M22" s="394"/>
      <c r="N22" s="341"/>
      <c r="O22" s="341"/>
      <c r="P22" s="341" t="str">
        <f t="array" ref="P22">if(U22="","",XLOOKUP(U22,Master[Company],Master[Terms],"NA",0,1))</f>
        <v/>
      </c>
      <c r="Q22" s="341" t="str">
        <f t="shared" si="1"/>
        <v/>
      </c>
      <c r="R22" s="341" t="str">
        <f t="array" ref="R22">if(U22="","",XLOOKUP(U22,Master[Company],Master[Group],"NA",0,1))</f>
        <v/>
      </c>
      <c r="S22" s="341" t="str">
        <f t="array" ref="S22">if(U22="","",XLOOKUP(U22,Master[Company],Master[Loading Location],"NA",0,1))</f>
        <v/>
      </c>
      <c r="T22" s="341" t="str">
        <f t="array" ref="T22">if(U22="","",XLOOKUP(U22,Master[Company],Master[Acronym],"NA",0,1))</f>
        <v/>
      </c>
      <c r="U22" s="336"/>
      <c r="V22" s="395"/>
      <c r="W22" s="395"/>
      <c r="X22" s="341" t="str">
        <f t="shared" si="6"/>
        <v/>
      </c>
      <c r="Y22" s="341" t="str">
        <f t="shared" si="3"/>
        <v/>
      </c>
      <c r="Z22" s="336"/>
      <c r="AA22" s="341"/>
      <c r="AB22" s="341"/>
      <c r="AC22" s="401"/>
      <c r="AD22" s="515"/>
      <c r="AE22" s="398"/>
      <c r="AF22" s="398"/>
      <c r="AG22" s="398"/>
      <c r="AH22" s="398"/>
      <c r="AI22" s="398"/>
      <c r="AJ22" s="398"/>
      <c r="AK22" s="398"/>
      <c r="AL22" s="515"/>
      <c r="AM22" s="398"/>
      <c r="AN22" s="398"/>
      <c r="AO22" s="398"/>
      <c r="AP22" s="398"/>
      <c r="AQ22" s="398"/>
      <c r="AR22" s="398"/>
      <c r="AS22" s="398"/>
      <c r="AT22" s="401"/>
      <c r="AU22" s="399"/>
      <c r="AV22" s="617"/>
      <c r="AW22" s="401"/>
      <c r="AX22" s="400"/>
      <c r="AY22" s="336"/>
      <c r="AZ22" s="336"/>
      <c r="BA22" s="336"/>
      <c r="BB22" s="336"/>
      <c r="BC22" s="336"/>
      <c r="BD22" s="401"/>
      <c r="BE22" s="341"/>
      <c r="BF22" s="341"/>
      <c r="BG22" s="402"/>
      <c r="BH22" s="403"/>
      <c r="BI22" s="404"/>
      <c r="BJ22" s="405"/>
      <c r="BK22" s="405"/>
      <c r="BL22" s="405"/>
      <c r="BM22" s="514"/>
    </row>
    <row r="23" ht="18.75" customHeight="1">
      <c r="A23" s="400" t="str">
        <f t="shared" si="4"/>
        <v/>
      </c>
      <c r="B23" s="391"/>
      <c r="C23" s="337"/>
      <c r="D23" s="597"/>
      <c r="E23" s="336"/>
      <c r="F23" s="394"/>
      <c r="G23" s="341" t="str">
        <f t="array" ref="G23">IF(C23="","",XLOOKUP(C23,'Master Data'!K:K,'Master Data'!N:N,"Input in Master Data",0,1))</f>
        <v/>
      </c>
      <c r="H23" s="341" t="str">
        <f t="array" ref="H23">IF(C23="","",XLOOKUP(C23,'Master Data'!K:K,'Master Data'!O:O,"Input in Master Data",0,1))</f>
        <v/>
      </c>
      <c r="I23" s="341" t="str">
        <f t="array" ref="I23">if(U23="","",XLOOKUP(U23,Master[Company],Master[Blow],"Unknown",0,1))</f>
        <v/>
      </c>
      <c r="J23" s="341" t="str">
        <f t="array" ref="J23">if(U23="","",XLOOKUP(U23,Master[Company],Master[Pigging],"Unknown",0,1))</f>
        <v/>
      </c>
      <c r="K23" s="341" t="str">
        <f t="array" ref="K23">if(U23="","",XLOOKUP(U23,Master[Company],Master[Load Method],"Unknown",0,1))</f>
        <v/>
      </c>
      <c r="L23" s="341" t="str">
        <f t="array" ref="L23">if(U23="","",XLOOKUP(U23,Master[Company],Master[Line Distance],"Unknown",0,1))</f>
        <v/>
      </c>
      <c r="M23" s="394"/>
      <c r="N23" s="341"/>
      <c r="O23" s="341"/>
      <c r="P23" s="341" t="str">
        <f t="array" ref="P23">if(U23="","",XLOOKUP(U23,Master[Company],Master[Terms],"NA",0,1))</f>
        <v/>
      </c>
      <c r="Q23" s="341" t="str">
        <f t="shared" si="1"/>
        <v/>
      </c>
      <c r="R23" s="341" t="str">
        <f t="array" ref="R23">if(U23="","",XLOOKUP(U23,Master[Company],Master[Group],"NA",0,1))</f>
        <v/>
      </c>
      <c r="S23" s="341" t="str">
        <f t="array" ref="S23">if(U23="","",XLOOKUP(U23,Master[Company],Master[Loading Location],"NA",0,1))</f>
        <v/>
      </c>
      <c r="T23" s="341" t="str">
        <f t="array" ref="T23">if(U23="","",XLOOKUP(U23,Master[Company],Master[Acronym],"NA",0,1))</f>
        <v/>
      </c>
      <c r="U23" s="336"/>
      <c r="V23" s="395"/>
      <c r="W23" s="395"/>
      <c r="X23" s="341" t="str">
        <f t="shared" si="6"/>
        <v/>
      </c>
      <c r="Y23" s="341" t="str">
        <f t="shared" si="3"/>
        <v/>
      </c>
      <c r="Z23" s="336"/>
      <c r="AA23" s="341"/>
      <c r="AB23" s="341"/>
      <c r="AC23" s="401"/>
      <c r="AD23" s="515"/>
      <c r="AE23" s="398"/>
      <c r="AF23" s="398"/>
      <c r="AG23" s="398"/>
      <c r="AH23" s="398"/>
      <c r="AI23" s="398"/>
      <c r="AJ23" s="398"/>
      <c r="AK23" s="398"/>
      <c r="AL23" s="515"/>
      <c r="AM23" s="398"/>
      <c r="AN23" s="398"/>
      <c r="AO23" s="398"/>
      <c r="AP23" s="398"/>
      <c r="AQ23" s="398"/>
      <c r="AR23" s="398"/>
      <c r="AS23" s="398"/>
      <c r="AT23" s="401"/>
      <c r="AU23" s="399"/>
      <c r="AV23" s="617"/>
      <c r="AW23" s="401"/>
      <c r="AX23" s="400"/>
      <c r="AY23" s="336"/>
      <c r="AZ23" s="336"/>
      <c r="BA23" s="336"/>
      <c r="BB23" s="336"/>
      <c r="BC23" s="336"/>
      <c r="BD23" s="401"/>
      <c r="BE23" s="341"/>
      <c r="BF23" s="341"/>
      <c r="BG23" s="402"/>
      <c r="BH23" s="403"/>
      <c r="BI23" s="404"/>
      <c r="BJ23" s="405"/>
      <c r="BK23" s="405"/>
      <c r="BL23" s="405"/>
      <c r="BM23" s="514"/>
    </row>
    <row r="24" ht="18.75" customHeight="1">
      <c r="A24" s="400" t="str">
        <f t="shared" si="4"/>
        <v/>
      </c>
      <c r="B24" s="391"/>
      <c r="C24" s="337"/>
      <c r="D24" s="597"/>
      <c r="E24" s="336"/>
      <c r="F24" s="394"/>
      <c r="G24" s="341" t="str">
        <f t="array" ref="G24">IF(C24="","",XLOOKUP(C24,'Master Data'!K:K,'Master Data'!N:N,"Input in Master Data",0,1))</f>
        <v/>
      </c>
      <c r="H24" s="341" t="str">
        <f t="array" ref="H24">IF(C24="","",XLOOKUP(C24,'Master Data'!K:K,'Master Data'!O:O,"Input in Master Data",0,1))</f>
        <v/>
      </c>
      <c r="I24" s="341" t="str">
        <f t="array" ref="I24">if(U24="","",XLOOKUP(U24,Master[Company],Master[Blow],"Unknown",0,1))</f>
        <v/>
      </c>
      <c r="J24" s="341" t="str">
        <f t="array" ref="J24">if(U24="","",XLOOKUP(U24,Master[Company],Master[Pigging],"Unknown",0,1))</f>
        <v/>
      </c>
      <c r="K24" s="341" t="str">
        <f t="array" ref="K24">if(U24="","",XLOOKUP(U24,Master[Company],Master[Load Method],"Unknown",0,1))</f>
        <v/>
      </c>
      <c r="L24" s="341" t="str">
        <f t="array" ref="L24">if(U24="","",XLOOKUP(U24,Master[Company],Master[Line Distance],"Unknown",0,1))</f>
        <v/>
      </c>
      <c r="M24" s="394"/>
      <c r="N24" s="341"/>
      <c r="O24" s="341"/>
      <c r="P24" s="341" t="str">
        <f t="array" ref="P24">if(U24="","",XLOOKUP(U24,Master[Company],Master[Terms],"NA",0,1))</f>
        <v/>
      </c>
      <c r="Q24" s="341" t="str">
        <f t="shared" si="1"/>
        <v/>
      </c>
      <c r="R24" s="341" t="str">
        <f t="array" ref="R24">if(U24="","",XLOOKUP(U24,Master[Company],Master[Group],"NA",0,1))</f>
        <v/>
      </c>
      <c r="S24" s="341" t="str">
        <f t="array" ref="S24">if(U24="","",XLOOKUP(U24,Master[Company],Master[Loading Location],"NA",0,1))</f>
        <v/>
      </c>
      <c r="T24" s="341" t="str">
        <f t="array" ref="T24">if(U24="","",XLOOKUP(U24,Master[Company],Master[Acronym],"NA",0,1))</f>
        <v/>
      </c>
      <c r="U24" s="336"/>
      <c r="V24" s="395"/>
      <c r="W24" s="395"/>
      <c r="X24" s="341" t="str">
        <f t="shared" si="6"/>
        <v/>
      </c>
      <c r="Y24" s="341" t="str">
        <f t="shared" si="3"/>
        <v/>
      </c>
      <c r="Z24" s="336"/>
      <c r="AA24" s="341"/>
      <c r="AB24" s="341"/>
      <c r="AC24" s="401"/>
      <c r="AD24" s="515"/>
      <c r="AE24" s="398"/>
      <c r="AF24" s="398"/>
      <c r="AG24" s="398"/>
      <c r="AH24" s="398"/>
      <c r="AI24" s="398"/>
      <c r="AJ24" s="398"/>
      <c r="AK24" s="398"/>
      <c r="AL24" s="515"/>
      <c r="AM24" s="398"/>
      <c r="AN24" s="398"/>
      <c r="AO24" s="398"/>
      <c r="AP24" s="398"/>
      <c r="AQ24" s="398"/>
      <c r="AR24" s="398"/>
      <c r="AS24" s="398"/>
      <c r="AT24" s="401"/>
      <c r="AU24" s="399"/>
      <c r="AV24" s="617"/>
      <c r="AW24" s="401"/>
      <c r="AX24" s="400"/>
      <c r="AY24" s="336"/>
      <c r="AZ24" s="336"/>
      <c r="BA24" s="336"/>
      <c r="BB24" s="336"/>
      <c r="BC24" s="336"/>
      <c r="BD24" s="401"/>
      <c r="BE24" s="341"/>
      <c r="BF24" s="341"/>
      <c r="BG24" s="402"/>
      <c r="BH24" s="403"/>
      <c r="BI24" s="404"/>
      <c r="BJ24" s="405"/>
      <c r="BK24" s="405"/>
      <c r="BL24" s="405"/>
      <c r="BM24" s="514"/>
    </row>
    <row r="25" ht="18.75" customHeight="1">
      <c r="A25" s="400" t="str">
        <f t="shared" si="4"/>
        <v/>
      </c>
      <c r="B25" s="391"/>
      <c r="C25" s="337"/>
      <c r="D25" s="597"/>
      <c r="E25" s="336"/>
      <c r="F25" s="394"/>
      <c r="G25" s="341" t="str">
        <f t="array" ref="G25">IF(C25="","",XLOOKUP(C25,'Master Data'!K:K,'Master Data'!N:N,"Input in Master Data",0,1))</f>
        <v/>
      </c>
      <c r="H25" s="341" t="str">
        <f t="array" ref="H25">IF(C25="","",XLOOKUP(C25,'Master Data'!K:K,'Master Data'!O:O,"Input in Master Data",0,1))</f>
        <v/>
      </c>
      <c r="I25" s="341" t="str">
        <f t="array" ref="I25">if(U25="","",XLOOKUP(U25,Master[Company],Master[Blow],"Unknown",0,1))</f>
        <v/>
      </c>
      <c r="J25" s="341" t="str">
        <f t="array" ref="J25">if(U25="","",XLOOKUP(U25,Master[Company],Master[Pigging],"Unknown",0,1))</f>
        <v/>
      </c>
      <c r="K25" s="341" t="str">
        <f t="array" ref="K25">if(U25="","",XLOOKUP(U25,Master[Company],Master[Load Method],"Unknown",0,1))</f>
        <v/>
      </c>
      <c r="L25" s="341" t="str">
        <f t="array" ref="L25">if(U25="","",XLOOKUP(U25,Master[Company],Master[Line Distance],"Unknown",0,1))</f>
        <v/>
      </c>
      <c r="M25" s="394"/>
      <c r="N25" s="341"/>
      <c r="O25" s="341"/>
      <c r="P25" s="341" t="str">
        <f t="array" ref="P25">if(U25="","",XLOOKUP(U25,Master[Company],Master[Terms],"NA",0,1))</f>
        <v/>
      </c>
      <c r="Q25" s="341" t="str">
        <f t="shared" si="1"/>
        <v/>
      </c>
      <c r="R25" s="341" t="str">
        <f t="array" ref="R25">if(U25="","",XLOOKUP(U25,Master[Company],Master[Group],"NA",0,1))</f>
        <v/>
      </c>
      <c r="S25" s="341" t="str">
        <f t="array" ref="S25">if(U25="","",XLOOKUP(U25,Master[Company],Master[Loading Location],"NA",0,1))</f>
        <v/>
      </c>
      <c r="T25" s="341" t="str">
        <f t="array" ref="T25">if(U25="","",XLOOKUP(U25,Master[Company],Master[Acronym],"NA",0,1))</f>
        <v/>
      </c>
      <c r="U25" s="336"/>
      <c r="V25" s="395"/>
      <c r="W25" s="395"/>
      <c r="X25" s="341" t="str">
        <f t="shared" si="6"/>
        <v/>
      </c>
      <c r="Y25" s="341" t="str">
        <f t="shared" si="3"/>
        <v/>
      </c>
      <c r="Z25" s="336"/>
      <c r="AA25" s="341"/>
      <c r="AB25" s="341"/>
      <c r="AC25" s="401"/>
      <c r="AD25" s="515"/>
      <c r="AE25" s="398"/>
      <c r="AF25" s="398"/>
      <c r="AG25" s="398"/>
      <c r="AH25" s="398"/>
      <c r="AI25" s="398"/>
      <c r="AJ25" s="398"/>
      <c r="AK25" s="398"/>
      <c r="AL25" s="515"/>
      <c r="AM25" s="398"/>
      <c r="AN25" s="398"/>
      <c r="AO25" s="398"/>
      <c r="AP25" s="398"/>
      <c r="AQ25" s="398"/>
      <c r="AR25" s="398"/>
      <c r="AS25" s="398"/>
      <c r="AT25" s="401"/>
      <c r="AU25" s="399"/>
      <c r="AV25" s="617"/>
      <c r="AW25" s="401"/>
      <c r="AX25" s="400"/>
      <c r="AY25" s="336"/>
      <c r="AZ25" s="336"/>
      <c r="BA25" s="336"/>
      <c r="BB25" s="336"/>
      <c r="BC25" s="336"/>
      <c r="BD25" s="401"/>
      <c r="BE25" s="341"/>
      <c r="BF25" s="341"/>
      <c r="BG25" s="402"/>
      <c r="BH25" s="403"/>
      <c r="BI25" s="404"/>
      <c r="BJ25" s="405"/>
      <c r="BK25" s="405"/>
      <c r="BL25" s="405"/>
      <c r="BM25" s="514"/>
    </row>
    <row r="26" ht="18.75" customHeight="1">
      <c r="A26" s="400" t="str">
        <f t="shared" si="4"/>
        <v/>
      </c>
      <c r="B26" s="391"/>
      <c r="C26" s="337"/>
      <c r="D26" s="597"/>
      <c r="E26" s="336"/>
      <c r="F26" s="394"/>
      <c r="G26" s="341" t="str">
        <f t="array" ref="G26">IF(C26="","",XLOOKUP(C26,'Master Data'!K:K,'Master Data'!N:N,"Input in Master Data",0,1))</f>
        <v/>
      </c>
      <c r="H26" s="341" t="str">
        <f t="array" ref="H26">IF(C26="","",XLOOKUP(C26,'Master Data'!K:K,'Master Data'!O:O,"Input in Master Data",0,1))</f>
        <v/>
      </c>
      <c r="I26" s="341" t="str">
        <f t="array" ref="I26">if(U26="","",XLOOKUP(U26,Master[Company],Master[Blow],"Unknown",0,1))</f>
        <v/>
      </c>
      <c r="J26" s="341" t="str">
        <f t="array" ref="J26">if(U26="","",XLOOKUP(U26,Master[Company],Master[Pigging],"Unknown",0,1))</f>
        <v/>
      </c>
      <c r="K26" s="341" t="str">
        <f t="array" ref="K26">if(U26="","",XLOOKUP(U26,Master[Company],Master[Load Method],"Unknown",0,1))</f>
        <v/>
      </c>
      <c r="L26" s="341" t="str">
        <f t="array" ref="L26">if(U26="","",XLOOKUP(U26,Master[Company],Master[Line Distance],"Unknown",0,1))</f>
        <v/>
      </c>
      <c r="M26" s="394"/>
      <c r="N26" s="341"/>
      <c r="O26" s="341"/>
      <c r="P26" s="341" t="str">
        <f t="array" ref="P26">if(U26="","",XLOOKUP(U26,Master[Company],Master[Terms],"NA",0,1))</f>
        <v/>
      </c>
      <c r="Q26" s="341" t="str">
        <f t="shared" si="1"/>
        <v/>
      </c>
      <c r="R26" s="341" t="str">
        <f t="array" ref="R26">if(U26="","",XLOOKUP(U26,Master[Company],Master[Group],"NA",0,1))</f>
        <v/>
      </c>
      <c r="S26" s="341" t="str">
        <f t="array" ref="S26">if(U26="","",XLOOKUP(U26,Master[Company],Master[Loading Location],"NA",0,1))</f>
        <v/>
      </c>
      <c r="T26" s="341" t="str">
        <f t="array" ref="T26">if(U26="","",XLOOKUP(U26,Master[Company],Master[Acronym],"NA",0,1))</f>
        <v/>
      </c>
      <c r="U26" s="336"/>
      <c r="V26" s="395"/>
      <c r="W26" s="395"/>
      <c r="X26" s="341" t="str">
        <f t="shared" si="6"/>
        <v/>
      </c>
      <c r="Y26" s="341" t="str">
        <f t="shared" si="3"/>
        <v/>
      </c>
      <c r="Z26" s="336"/>
      <c r="AA26" s="341"/>
      <c r="AB26" s="341"/>
      <c r="AC26" s="401"/>
      <c r="AD26" s="515"/>
      <c r="AE26" s="398"/>
      <c r="AF26" s="398"/>
      <c r="AG26" s="398"/>
      <c r="AH26" s="398"/>
      <c r="AI26" s="398"/>
      <c r="AJ26" s="398"/>
      <c r="AK26" s="398"/>
      <c r="AL26" s="515"/>
      <c r="AM26" s="398"/>
      <c r="AN26" s="398"/>
      <c r="AO26" s="398"/>
      <c r="AP26" s="398"/>
      <c r="AQ26" s="398"/>
      <c r="AR26" s="398"/>
      <c r="AS26" s="398"/>
      <c r="AT26" s="401"/>
      <c r="AU26" s="399"/>
      <c r="AV26" s="617"/>
      <c r="AW26" s="401"/>
      <c r="AX26" s="400"/>
      <c r="AY26" s="336"/>
      <c r="AZ26" s="336"/>
      <c r="BA26" s="336"/>
      <c r="BB26" s="336"/>
      <c r="BC26" s="336"/>
      <c r="BD26" s="401"/>
      <c r="BE26" s="341"/>
      <c r="BF26" s="341"/>
      <c r="BG26" s="402"/>
      <c r="BH26" s="403"/>
      <c r="BI26" s="404"/>
      <c r="BJ26" s="405"/>
      <c r="BK26" s="405"/>
      <c r="BL26" s="405"/>
      <c r="BM26" s="514"/>
    </row>
    <row r="27" ht="18.75" customHeight="1">
      <c r="A27" s="400" t="str">
        <f t="shared" si="4"/>
        <v/>
      </c>
      <c r="B27" s="391"/>
      <c r="C27" s="337"/>
      <c r="D27" s="597"/>
      <c r="E27" s="336"/>
      <c r="F27" s="394"/>
      <c r="G27" s="341" t="str">
        <f t="array" ref="G27">IF(C27="","",XLOOKUP(C27,'Master Data'!K:K,'Master Data'!N:N,"Input in Master Data",0,1))</f>
        <v/>
      </c>
      <c r="H27" s="341" t="str">
        <f t="array" ref="H27">IF(C27="","",XLOOKUP(C27,'Master Data'!K:K,'Master Data'!O:O,"Input in Master Data",0,1))</f>
        <v/>
      </c>
      <c r="I27" s="341" t="str">
        <f t="array" ref="I27">if(U27="","",XLOOKUP(U27,Master[Company],Master[Blow],"Unknown",0,1))</f>
        <v/>
      </c>
      <c r="J27" s="341" t="str">
        <f t="array" ref="J27">if(U27="","",XLOOKUP(U27,Master[Company],Master[Pigging],"Unknown",0,1))</f>
        <v/>
      </c>
      <c r="K27" s="341" t="str">
        <f t="array" ref="K27">if(U27="","",XLOOKUP(U27,Master[Company],Master[Load Method],"Unknown",0,1))</f>
        <v/>
      </c>
      <c r="L27" s="341" t="str">
        <f t="array" ref="L27">if(U27="","",XLOOKUP(U27,Master[Company],Master[Line Distance],"Unknown",0,1))</f>
        <v/>
      </c>
      <c r="M27" s="394"/>
      <c r="N27" s="341"/>
      <c r="O27" s="341"/>
      <c r="P27" s="341" t="str">
        <f t="array" ref="P27">if(U27="","",XLOOKUP(U27,Master[Company],Master[Terms],"NA",0,1))</f>
        <v/>
      </c>
      <c r="Q27" s="341" t="str">
        <f t="shared" si="1"/>
        <v/>
      </c>
      <c r="R27" s="341" t="str">
        <f t="array" ref="R27">if(U27="","",XLOOKUP(U27,Master[Company],Master[Group],"NA",0,1))</f>
        <v/>
      </c>
      <c r="S27" s="341" t="str">
        <f t="array" ref="S27">if(U27="","",XLOOKUP(U27,Master[Company],Master[Loading Location],"NA",0,1))</f>
        <v/>
      </c>
      <c r="T27" s="341" t="str">
        <f t="array" ref="T27">if(U27="","",XLOOKUP(U27,Master[Company],Master[Acronym],"NA",0,1))</f>
        <v/>
      </c>
      <c r="U27" s="336"/>
      <c r="V27" s="395"/>
      <c r="W27" s="395"/>
      <c r="X27" s="341" t="str">
        <f t="shared" si="6"/>
        <v/>
      </c>
      <c r="Y27" s="341" t="str">
        <f t="shared" si="3"/>
        <v/>
      </c>
      <c r="Z27" s="336"/>
      <c r="AA27" s="341"/>
      <c r="AB27" s="341"/>
      <c r="AC27" s="401"/>
      <c r="AD27" s="515"/>
      <c r="AE27" s="398"/>
      <c r="AF27" s="398"/>
      <c r="AG27" s="398"/>
      <c r="AH27" s="398"/>
      <c r="AI27" s="398"/>
      <c r="AJ27" s="398"/>
      <c r="AK27" s="398"/>
      <c r="AL27" s="515"/>
      <c r="AM27" s="398"/>
      <c r="AN27" s="398"/>
      <c r="AO27" s="398"/>
      <c r="AP27" s="398"/>
      <c r="AQ27" s="398"/>
      <c r="AR27" s="398"/>
      <c r="AS27" s="398"/>
      <c r="AT27" s="401"/>
      <c r="AU27" s="399"/>
      <c r="AV27" s="617"/>
      <c r="AW27" s="401"/>
      <c r="AX27" s="400"/>
      <c r="AY27" s="336"/>
      <c r="AZ27" s="336"/>
      <c r="BA27" s="336"/>
      <c r="BB27" s="336"/>
      <c r="BC27" s="336"/>
      <c r="BD27" s="401"/>
      <c r="BE27" s="341"/>
      <c r="BF27" s="341"/>
      <c r="BG27" s="402"/>
      <c r="BH27" s="403"/>
      <c r="BI27" s="404"/>
      <c r="BJ27" s="405"/>
      <c r="BK27" s="405"/>
      <c r="BL27" s="405"/>
      <c r="BM27" s="514"/>
    </row>
    <row r="28" ht="18.75" customHeight="1">
      <c r="A28" s="400" t="str">
        <f t="shared" si="4"/>
        <v/>
      </c>
      <c r="B28" s="391"/>
      <c r="C28" s="337"/>
      <c r="D28" s="597"/>
      <c r="E28" s="336"/>
      <c r="F28" s="394"/>
      <c r="G28" s="341" t="str">
        <f t="array" ref="G28">IF(C28="","",XLOOKUP(C28,'Master Data'!K:K,'Master Data'!N:N,"Input in Master Data",0,1))</f>
        <v/>
      </c>
      <c r="H28" s="341" t="str">
        <f t="array" ref="H28">IF(C28="","",XLOOKUP(C28,'Master Data'!K:K,'Master Data'!O:O,"Input in Master Data",0,1))</f>
        <v/>
      </c>
      <c r="I28" s="341" t="str">
        <f t="array" ref="I28">if(U28="","",XLOOKUP(U28,Master[Company],Master[Blow],"Unknown",0,1))</f>
        <v/>
      </c>
      <c r="J28" s="341" t="str">
        <f t="array" ref="J28">if(U28="","",XLOOKUP(U28,Master[Company],Master[Pigging],"Unknown",0,1))</f>
        <v/>
      </c>
      <c r="K28" s="341" t="str">
        <f t="array" ref="K28">if(U28="","",XLOOKUP(U28,Master[Company],Master[Load Method],"Unknown",0,1))</f>
        <v/>
      </c>
      <c r="L28" s="341" t="str">
        <f t="array" ref="L28">if(U28="","",XLOOKUP(U28,Master[Company],Master[Line Distance],"Unknown",0,1))</f>
        <v/>
      </c>
      <c r="M28" s="394"/>
      <c r="N28" s="341"/>
      <c r="O28" s="341"/>
      <c r="P28" s="341" t="str">
        <f t="array" ref="P28">if(U28="","",XLOOKUP(U28,Master[Company],Master[Terms],"NA",0,1))</f>
        <v/>
      </c>
      <c r="Q28" s="341" t="str">
        <f t="shared" si="1"/>
        <v/>
      </c>
      <c r="R28" s="341" t="str">
        <f t="array" ref="R28">if(U28="","",XLOOKUP(U28,Master[Company],Master[Group],"NA",0,1))</f>
        <v/>
      </c>
      <c r="S28" s="341" t="str">
        <f t="array" ref="S28">if(U28="","",XLOOKUP(U28,Master[Company],Master[Loading Location],"NA",0,1))</f>
        <v/>
      </c>
      <c r="T28" s="341" t="str">
        <f t="array" ref="T28">if(U28="","",XLOOKUP(U28,Master[Company],Master[Acronym],"NA",0,1))</f>
        <v/>
      </c>
      <c r="U28" s="336"/>
      <c r="V28" s="395"/>
      <c r="W28" s="395"/>
      <c r="X28" s="341" t="str">
        <f t="shared" si="6"/>
        <v/>
      </c>
      <c r="Y28" s="341" t="str">
        <f t="shared" si="3"/>
        <v/>
      </c>
      <c r="Z28" s="336"/>
      <c r="AA28" s="341"/>
      <c r="AB28" s="341"/>
      <c r="AC28" s="401"/>
      <c r="AD28" s="515"/>
      <c r="AE28" s="398"/>
      <c r="AF28" s="398"/>
      <c r="AG28" s="398"/>
      <c r="AH28" s="398"/>
      <c r="AI28" s="398"/>
      <c r="AJ28" s="398"/>
      <c r="AK28" s="398"/>
      <c r="AL28" s="515"/>
      <c r="AM28" s="398"/>
      <c r="AN28" s="398"/>
      <c r="AO28" s="398"/>
      <c r="AP28" s="398"/>
      <c r="AQ28" s="398"/>
      <c r="AR28" s="398"/>
      <c r="AS28" s="398"/>
      <c r="AT28" s="401"/>
      <c r="AU28" s="399"/>
      <c r="AV28" s="617"/>
      <c r="AW28" s="401"/>
      <c r="AX28" s="400"/>
      <c r="AY28" s="336"/>
      <c r="AZ28" s="336"/>
      <c r="BA28" s="336"/>
      <c r="BB28" s="336"/>
      <c r="BC28" s="336"/>
      <c r="BD28" s="401"/>
      <c r="BE28" s="341"/>
      <c r="BF28" s="341"/>
      <c r="BG28" s="402"/>
      <c r="BH28" s="403"/>
      <c r="BI28" s="404"/>
      <c r="BJ28" s="405"/>
      <c r="BK28" s="405"/>
      <c r="BL28" s="405"/>
      <c r="BM28" s="514"/>
    </row>
    <row r="29" ht="18.75" customHeight="1">
      <c r="A29" s="400" t="str">
        <f t="shared" si="4"/>
        <v/>
      </c>
      <c r="B29" s="391"/>
      <c r="C29" s="337"/>
      <c r="D29" s="597"/>
      <c r="E29" s="391"/>
      <c r="F29" s="394"/>
      <c r="G29" s="341" t="str">
        <f t="array" ref="G29">IF(C29="","",XLOOKUP(C29,'Master Data'!K:K,'Master Data'!N:N,"Input in Master Data",0,1))</f>
        <v/>
      </c>
      <c r="H29" s="341" t="str">
        <f t="array" ref="H29">IF(C29="","",XLOOKUP(C29,'Master Data'!K:K,'Master Data'!O:O,"Input in Master Data",0,1))</f>
        <v/>
      </c>
      <c r="I29" s="341" t="str">
        <f t="array" ref="I29">if(U29="","",XLOOKUP(U29,Master[Company],Master[Blow],"Unknown",0,1))</f>
        <v/>
      </c>
      <c r="J29" s="341" t="str">
        <f t="array" ref="J29">if(U29="","",XLOOKUP(U29,Master[Company],Master[Pigging],"Unknown",0,1))</f>
        <v/>
      </c>
      <c r="K29" s="341" t="str">
        <f t="array" ref="K29">if(U29="","",XLOOKUP(U29,Master[Company],Master[Load Method],"Unknown",0,1))</f>
        <v/>
      </c>
      <c r="L29" s="341" t="str">
        <f t="array" ref="L29">if(U29="","",XLOOKUP(U29,Master[Company],Master[Line Distance],"Unknown",0,1))</f>
        <v/>
      </c>
      <c r="M29" s="394"/>
      <c r="N29" s="341"/>
      <c r="O29" s="341"/>
      <c r="P29" s="341" t="str">
        <f t="array" ref="P29">if(U29="","",XLOOKUP(U29,Master[Company],Master[Terms],"NA",0,1))</f>
        <v/>
      </c>
      <c r="Q29" s="341" t="str">
        <f t="shared" si="1"/>
        <v/>
      </c>
      <c r="R29" s="341" t="str">
        <f t="array" ref="R29">if(U29="","",XLOOKUP(U29,Master[Company],Master[Group],"NA",0,1))</f>
        <v/>
      </c>
      <c r="S29" s="341" t="str">
        <f t="array" ref="S29">if(U29="","",XLOOKUP(U29,Master[Company],Master[Loading Location],"NA",0,1))</f>
        <v/>
      </c>
      <c r="T29" s="341" t="str">
        <f t="array" ref="T29">if(U29="","",XLOOKUP(U29,Master[Company],Master[Acronym],"NA",0,1))</f>
        <v/>
      </c>
      <c r="U29" s="336"/>
      <c r="V29" s="395"/>
      <c r="W29" s="395"/>
      <c r="X29" s="336" t="str">
        <f t="shared" si="6"/>
        <v/>
      </c>
      <c r="Y29" s="341" t="str">
        <f t="shared" si="3"/>
        <v/>
      </c>
      <c r="Z29" s="336"/>
      <c r="AA29" s="336"/>
      <c r="AB29" s="336"/>
      <c r="AC29" s="401"/>
      <c r="AD29" s="515"/>
      <c r="AE29" s="398"/>
      <c r="AF29" s="398"/>
      <c r="AG29" s="398"/>
      <c r="AH29" s="398"/>
      <c r="AI29" s="564"/>
      <c r="AJ29" s="564"/>
      <c r="AK29" s="564"/>
      <c r="AL29" s="563"/>
      <c r="AM29" s="564"/>
      <c r="AN29" s="564"/>
      <c r="AO29" s="564"/>
      <c r="AP29" s="564"/>
      <c r="AQ29" s="564"/>
      <c r="AR29" s="564"/>
      <c r="AS29" s="564"/>
      <c r="AT29" s="401"/>
      <c r="AU29" s="399"/>
      <c r="AV29" s="617"/>
      <c r="AW29" s="401"/>
      <c r="AX29" s="400"/>
      <c r="AY29" s="336"/>
      <c r="AZ29" s="336"/>
      <c r="BA29" s="341"/>
      <c r="BB29" s="341"/>
      <c r="BC29" s="341"/>
      <c r="BD29" s="401"/>
      <c r="BE29" s="341"/>
      <c r="BF29" s="341"/>
      <c r="BG29" s="402"/>
      <c r="BH29" s="403"/>
      <c r="BI29" s="405"/>
      <c r="BJ29" s="405"/>
      <c r="BK29" s="405"/>
      <c r="BL29" s="405"/>
      <c r="BM29" s="514"/>
    </row>
    <row r="30" ht="18.75" customHeight="1">
      <c r="A30" s="400" t="str">
        <f t="shared" si="4"/>
        <v/>
      </c>
      <c r="B30" s="391"/>
      <c r="C30" s="337"/>
      <c r="D30" s="597"/>
      <c r="E30" s="391"/>
      <c r="F30" s="394"/>
      <c r="G30" s="341" t="str">
        <f t="array" ref="G30">IF(C30="","",XLOOKUP(C30,'Master Data'!K:K,'Master Data'!N:N,"Input in Master Data",0,1))</f>
        <v/>
      </c>
      <c r="H30" s="341" t="str">
        <f t="array" ref="H30">IF(C30="","",XLOOKUP(C30,'Master Data'!K:K,'Master Data'!O:O,"Input in Master Data",0,1))</f>
        <v/>
      </c>
      <c r="I30" s="341" t="str">
        <f t="array" ref="I30">if(U30="","",XLOOKUP(U30,Master[Company],Master[Blow],"Unknown",0,1))</f>
        <v/>
      </c>
      <c r="J30" s="341" t="str">
        <f t="array" ref="J30">if(U30="","",XLOOKUP(U30,Master[Company],Master[Pigging],"Unknown",0,1))</f>
        <v/>
      </c>
      <c r="K30" s="341" t="str">
        <f t="array" ref="K30">if(U30="","",XLOOKUP(U30,Master[Company],Master[Load Method],"Unknown",0,1))</f>
        <v/>
      </c>
      <c r="L30" s="341" t="str">
        <f t="array" ref="L30">if(U30="","",XLOOKUP(U30,Master[Company],Master[Line Distance],"Unknown",0,1))</f>
        <v/>
      </c>
      <c r="M30" s="394"/>
      <c r="N30" s="341"/>
      <c r="O30" s="341"/>
      <c r="P30" s="341" t="str">
        <f t="array" ref="P30">if(U30="","",XLOOKUP(U30,Master[Company],Master[Terms],"NA",0,1))</f>
        <v/>
      </c>
      <c r="Q30" s="341" t="str">
        <f t="shared" si="1"/>
        <v/>
      </c>
      <c r="R30" s="341" t="str">
        <f t="array" ref="R30">if(U30="","",XLOOKUP(U30,Master[Company],Master[Group],"NA",0,1))</f>
        <v/>
      </c>
      <c r="S30" s="341" t="str">
        <f t="array" ref="S30">if(U30="","",XLOOKUP(U30,Master[Company],Master[Loading Location],"NA",0,1))</f>
        <v/>
      </c>
      <c r="T30" s="341" t="str">
        <f t="array" ref="T30">if(U30="","",XLOOKUP(U30,Master[Company],Master[Acronym],"NA",0,1))</f>
        <v/>
      </c>
      <c r="U30" s="336"/>
      <c r="V30" s="342"/>
      <c r="W30" s="342"/>
      <c r="X30" s="336" t="str">
        <f t="shared" si="6"/>
        <v/>
      </c>
      <c r="Y30" s="341" t="str">
        <f t="shared" si="3"/>
        <v/>
      </c>
      <c r="Z30" s="336"/>
      <c r="AA30" s="336"/>
      <c r="AB30" s="336"/>
      <c r="AC30" s="401"/>
      <c r="AD30" s="515"/>
      <c r="AE30" s="398"/>
      <c r="AF30" s="398"/>
      <c r="AG30" s="398"/>
      <c r="AH30" s="398"/>
      <c r="AI30" s="564"/>
      <c r="AJ30" s="564"/>
      <c r="AK30" s="564"/>
      <c r="AL30" s="563"/>
      <c r="AM30" s="564"/>
      <c r="AN30" s="564"/>
      <c r="AO30" s="564"/>
      <c r="AP30" s="564"/>
      <c r="AQ30" s="564"/>
      <c r="AR30" s="564"/>
      <c r="AS30" s="564"/>
      <c r="AT30" s="401"/>
      <c r="AU30" s="399"/>
      <c r="AV30" s="617"/>
      <c r="AW30" s="401"/>
      <c r="AX30" s="400"/>
      <c r="AY30" s="336"/>
      <c r="AZ30" s="341"/>
      <c r="BA30" s="341"/>
      <c r="BB30" s="341"/>
      <c r="BC30" s="341"/>
      <c r="BD30" s="401"/>
      <c r="BE30" s="341"/>
      <c r="BF30" s="341"/>
      <c r="BG30" s="402"/>
      <c r="BH30" s="403"/>
      <c r="BI30" s="405"/>
      <c r="BJ30" s="405"/>
      <c r="BK30" s="405"/>
      <c r="BL30" s="405"/>
      <c r="BM30" s="514"/>
    </row>
    <row r="31" ht="18.75" customHeight="1">
      <c r="A31" s="400" t="str">
        <f t="shared" si="4"/>
        <v/>
      </c>
      <c r="B31" s="391"/>
      <c r="C31" s="337"/>
      <c r="D31" s="623"/>
      <c r="E31" s="391"/>
      <c r="F31" s="394"/>
      <c r="G31" s="341" t="str">
        <f t="array" ref="G31">IF(C31="","",XLOOKUP(C31,'Master Data'!K:K,'Master Data'!N:N,"Input in Master Data",0,1))</f>
        <v/>
      </c>
      <c r="H31" s="341" t="str">
        <f t="array" ref="H31">IF(C31="","",XLOOKUP(C31,'Master Data'!K:K,'Master Data'!O:O,"Input in Master Data",0,1))</f>
        <v/>
      </c>
      <c r="I31" s="341" t="str">
        <f t="array" ref="I31">if(U31="","",XLOOKUP(U31,Master[Company],Master[Blow],"Unknown",0,1))</f>
        <v/>
      </c>
      <c r="J31" s="341" t="str">
        <f t="array" ref="J31">if(U31="","",XLOOKUP(U31,Master[Company],Master[Pigging],"Unknown",0,1))</f>
        <v/>
      </c>
      <c r="K31" s="341" t="str">
        <f t="array" ref="K31">if(U31="","",XLOOKUP(U31,Master[Company],Master[Load Method],"Unknown",0,1))</f>
        <v/>
      </c>
      <c r="L31" s="341" t="str">
        <f t="array" ref="L31">if(U31="","",XLOOKUP(U31,Master[Company],Master[Line Distance],"Unknown",0,1))</f>
        <v/>
      </c>
      <c r="M31" s="394"/>
      <c r="N31" s="341"/>
      <c r="O31" s="341"/>
      <c r="P31" s="341" t="str">
        <f t="array" ref="P31">if(U31="","",XLOOKUP(U31,Master[Company],Master[Terms],"NA",0,1))</f>
        <v/>
      </c>
      <c r="Q31" s="341" t="str">
        <f t="shared" si="1"/>
        <v/>
      </c>
      <c r="R31" s="341" t="str">
        <f t="array" ref="R31">if(U31="","",XLOOKUP(U31,Master[Company],Master[Group],"NA",0,1))</f>
        <v/>
      </c>
      <c r="S31" s="341" t="str">
        <f t="array" ref="S31">if(U31="","",XLOOKUP(U31,Master[Company],Master[Loading Location],"NA",0,1))</f>
        <v/>
      </c>
      <c r="T31" s="341" t="str">
        <f t="array" ref="T31">if(U31="","",XLOOKUP(U31,Master[Company],Master[Acronym],"NA",0,1))</f>
        <v/>
      </c>
      <c r="U31" s="336"/>
      <c r="V31" s="395"/>
      <c r="W31" s="395"/>
      <c r="X31" s="547" t="str">
        <f t="shared" si="6"/>
        <v/>
      </c>
      <c r="Y31" s="341" t="str">
        <f t="shared" si="3"/>
        <v/>
      </c>
      <c r="Z31" s="336"/>
      <c r="AA31" s="336"/>
      <c r="AB31" s="336"/>
      <c r="AC31" s="401"/>
      <c r="AD31" s="515"/>
      <c r="AE31" s="398"/>
      <c r="AF31" s="398"/>
      <c r="AG31" s="398"/>
      <c r="AH31" s="398"/>
      <c r="AI31" s="564"/>
      <c r="AJ31" s="564"/>
      <c r="AK31" s="564"/>
      <c r="AL31" s="563"/>
      <c r="AM31" s="564"/>
      <c r="AN31" s="564"/>
      <c r="AO31" s="564"/>
      <c r="AP31" s="564"/>
      <c r="AQ31" s="564"/>
      <c r="AR31" s="564"/>
      <c r="AS31" s="564"/>
      <c r="AT31" s="401"/>
      <c r="AU31" s="399"/>
      <c r="AV31" s="617"/>
      <c r="AW31" s="401"/>
      <c r="AX31" s="401"/>
      <c r="AY31" s="341"/>
      <c r="AZ31" s="341"/>
      <c r="BA31" s="341"/>
      <c r="BB31" s="341"/>
      <c r="BC31" s="341"/>
      <c r="BD31" s="401"/>
      <c r="BE31" s="341"/>
      <c r="BF31" s="341"/>
      <c r="BG31" s="402"/>
      <c r="BH31" s="403"/>
      <c r="BI31" s="405"/>
      <c r="BJ31" s="405"/>
      <c r="BK31" s="405"/>
      <c r="BL31" s="405"/>
      <c r="BM31" s="514"/>
    </row>
    <row r="32" ht="18.75" customHeight="1">
      <c r="A32" s="400" t="str">
        <f t="shared" si="4"/>
        <v/>
      </c>
      <c r="B32" s="391"/>
      <c r="C32" s="337"/>
      <c r="D32" s="624"/>
      <c r="E32" s="391"/>
      <c r="F32" s="394"/>
      <c r="G32" s="341" t="str">
        <f t="array" ref="G32">IF(C32="","",XLOOKUP(C32,'Master Data'!K:K,'Master Data'!N:N,"Input in Master Data",0,1))</f>
        <v/>
      </c>
      <c r="H32" s="341" t="str">
        <f t="array" ref="H32">IF(C32="","",XLOOKUP(C32,'Master Data'!K:K,'Master Data'!O:O,"Input in Master Data",0,1))</f>
        <v/>
      </c>
      <c r="I32" s="341" t="str">
        <f t="array" ref="I32">if(U32="","",XLOOKUP(U32,Master[Company],Master[Blow],"Unknown",0,1))</f>
        <v/>
      </c>
      <c r="J32" s="341" t="str">
        <f t="array" ref="J32">if(U32="","",XLOOKUP(U32,Master[Company],Master[Pigging],"Unknown",0,1))</f>
        <v/>
      </c>
      <c r="K32" s="341" t="str">
        <f t="array" ref="K32">if(U32="","",XLOOKUP(U32,Master[Company],Master[Load Method],"Unknown",0,1))</f>
        <v/>
      </c>
      <c r="L32" s="341" t="str">
        <f t="array" ref="L32">if(U32="","",XLOOKUP(U32,Master[Company],Master[Line Distance],"Unknown",0,1))</f>
        <v/>
      </c>
      <c r="M32" s="394"/>
      <c r="N32" s="341"/>
      <c r="O32" s="341"/>
      <c r="P32" s="341" t="str">
        <f t="array" ref="P32">if(U32="","",XLOOKUP(U32,Master[Company],Master[Terms],"NA",0,1))</f>
        <v/>
      </c>
      <c r="Q32" s="341" t="str">
        <f t="shared" si="1"/>
        <v/>
      </c>
      <c r="R32" s="341" t="str">
        <f t="array" ref="R32">if(U32="","",XLOOKUP(U32,Master[Company],Master[Group],"NA",0,1))</f>
        <v/>
      </c>
      <c r="S32" s="341" t="str">
        <f t="array" ref="S32">if(U32="","",XLOOKUP(U32,Master[Company],Master[Loading Location],"NA",0,1))</f>
        <v/>
      </c>
      <c r="T32" s="341" t="str">
        <f t="array" ref="T32">if(U32="","",XLOOKUP(U32,Master[Company],Master[Acronym],"NA",0,1))</f>
        <v/>
      </c>
      <c r="U32" s="341"/>
      <c r="V32" s="395"/>
      <c r="W32" s="395"/>
      <c r="X32" s="498" t="str">
        <f t="shared" si="6"/>
        <v/>
      </c>
      <c r="Y32" s="341" t="str">
        <f t="shared" si="3"/>
        <v/>
      </c>
      <c r="Z32" s="336"/>
      <c r="AA32" s="336"/>
      <c r="AB32" s="336"/>
      <c r="AC32" s="401"/>
      <c r="AD32" s="563"/>
      <c r="AE32" s="564"/>
      <c r="AF32" s="564"/>
      <c r="AG32" s="564"/>
      <c r="AH32" s="564"/>
      <c r="AI32" s="564"/>
      <c r="AJ32" s="564"/>
      <c r="AK32" s="564"/>
      <c r="AL32" s="563"/>
      <c r="AM32" s="564"/>
      <c r="AN32" s="564"/>
      <c r="AO32" s="564"/>
      <c r="AP32" s="564"/>
      <c r="AQ32" s="564"/>
      <c r="AR32" s="564"/>
      <c r="AS32" s="564"/>
      <c r="AT32" s="401"/>
      <c r="AU32" s="399"/>
      <c r="AV32" s="617"/>
      <c r="AW32" s="401"/>
      <c r="AX32" s="400"/>
      <c r="AY32" s="336"/>
      <c r="AZ32" s="336"/>
      <c r="BA32" s="336"/>
      <c r="BB32" s="336"/>
      <c r="BC32" s="336"/>
      <c r="BD32" s="401"/>
      <c r="BE32" s="341"/>
      <c r="BF32" s="341"/>
      <c r="BG32" s="402"/>
      <c r="BH32" s="403"/>
      <c r="BI32" s="405"/>
      <c r="BJ32" s="405"/>
      <c r="BK32" s="405"/>
      <c r="BL32" s="405"/>
      <c r="BM32" s="514"/>
    </row>
    <row r="33" ht="18.75" customHeight="1">
      <c r="A33" s="400" t="str">
        <f t="shared" si="4"/>
        <v/>
      </c>
      <c r="B33" s="336"/>
      <c r="C33" s="337"/>
      <c r="D33" s="393"/>
      <c r="E33" s="341"/>
      <c r="F33" s="394"/>
      <c r="G33" s="341" t="str">
        <f t="array" ref="G33">IF(C33="","",XLOOKUP(C33,'Master Data'!K:K,'Master Data'!N:N,"Input in Master Data",0,1))</f>
        <v/>
      </c>
      <c r="H33" s="341" t="str">
        <f t="array" ref="H33">IF(C33="","",XLOOKUP(C33,'Master Data'!K:K,'Master Data'!O:O,"Input in Master Data",0,1))</f>
        <v/>
      </c>
      <c r="I33" s="341" t="str">
        <f t="array" ref="I33">if(U33="","",XLOOKUP(U33,Master[Company],Master[Blow],"Unknown",0,1))</f>
        <v/>
      </c>
      <c r="J33" s="341" t="str">
        <f t="array" ref="J33">if(U33="","",XLOOKUP(U33,Master[Company],Master[Pigging],"Unknown",0,1))</f>
        <v/>
      </c>
      <c r="K33" s="341" t="str">
        <f t="array" ref="K33">if(U33="","",XLOOKUP(U33,Master[Company],Master[Load Method],"Unknown",0,1))</f>
        <v/>
      </c>
      <c r="L33" s="341" t="str">
        <f t="array" ref="L33">if(U33="","",XLOOKUP(U33,Master[Company],Master[Line Distance],"Unknown",0,1))</f>
        <v/>
      </c>
      <c r="M33" s="394"/>
      <c r="N33" s="341"/>
      <c r="O33" s="341"/>
      <c r="P33" s="341" t="str">
        <f t="array" ref="P33">if(U33="","",XLOOKUP(U33,Master[Company],Master[Terms],"NA",0,1))</f>
        <v/>
      </c>
      <c r="Q33" s="341" t="str">
        <f t="shared" si="1"/>
        <v/>
      </c>
      <c r="R33" s="341" t="str">
        <f t="array" ref="R33">if(U33="","",XLOOKUP(U33,Master[Company],Master[Group],"NA",0,1))</f>
        <v/>
      </c>
      <c r="S33" s="341" t="str">
        <f t="array" ref="S33">if(U33="","",XLOOKUP(U33,Master[Company],Master[Loading Location],"NA",0,1))</f>
        <v/>
      </c>
      <c r="T33" s="341" t="str">
        <f t="array" ref="T33">if(U33="","",XLOOKUP(U33,Master[Company],Master[Acronym],"NA",0,1))</f>
        <v/>
      </c>
      <c r="U33" s="341"/>
      <c r="V33" s="395"/>
      <c r="W33" s="395"/>
      <c r="X33" s="336" t="str">
        <f t="shared" si="6"/>
        <v/>
      </c>
      <c r="Y33" s="341" t="str">
        <f t="shared" si="3"/>
        <v/>
      </c>
      <c r="Z33" s="336"/>
      <c r="AA33" s="341"/>
      <c r="AB33" s="341"/>
      <c r="AC33" s="401"/>
      <c r="AD33" s="563"/>
      <c r="AE33" s="564"/>
      <c r="AF33" s="564"/>
      <c r="AG33" s="564"/>
      <c r="AH33" s="564"/>
      <c r="AI33" s="564"/>
      <c r="AJ33" s="564"/>
      <c r="AK33" s="564"/>
      <c r="AL33" s="563"/>
      <c r="AM33" s="564"/>
      <c r="AN33" s="564"/>
      <c r="AO33" s="564"/>
      <c r="AP33" s="564"/>
      <c r="AQ33" s="564"/>
      <c r="AR33" s="564"/>
      <c r="AS33" s="564"/>
      <c r="AT33" s="401"/>
      <c r="AU33" s="399"/>
      <c r="AV33" s="617"/>
      <c r="AW33" s="401"/>
      <c r="AX33" s="401"/>
      <c r="AY33" s="341"/>
      <c r="AZ33" s="341"/>
      <c r="BA33" s="341"/>
      <c r="BB33" s="341"/>
      <c r="BC33" s="341"/>
      <c r="BD33" s="401"/>
      <c r="BE33" s="341"/>
      <c r="BF33" s="341"/>
      <c r="BG33" s="402"/>
      <c r="BH33" s="403"/>
      <c r="BI33" s="405"/>
      <c r="BJ33" s="405"/>
      <c r="BK33" s="405"/>
      <c r="BL33" s="405"/>
      <c r="BM33" s="514"/>
    </row>
    <row r="34" ht="18.75" customHeight="1">
      <c r="A34" s="400" t="str">
        <f t="shared" si="4"/>
        <v/>
      </c>
      <c r="B34" s="341"/>
      <c r="C34" s="559"/>
      <c r="D34" s="393"/>
      <c r="E34" s="341"/>
      <c r="F34" s="394"/>
      <c r="G34" s="341" t="str">
        <f t="array" ref="G34">IF(C34="","",XLOOKUP(C34,'Master Data'!K:K,'Master Data'!N:N,"Input in Master Data",0,1))</f>
        <v/>
      </c>
      <c r="H34" s="341" t="str">
        <f t="array" ref="H34">IF(C34="","",XLOOKUP(C34,'Master Data'!K:K,'Master Data'!O:O,"Input in Master Data",0,1))</f>
        <v/>
      </c>
      <c r="I34" s="341" t="str">
        <f t="array" ref="I34">if(U34="","",XLOOKUP(U34,Master[Company],Master[Blow],"Unknown",0,1))</f>
        <v/>
      </c>
      <c r="J34" s="341" t="str">
        <f t="array" ref="J34">if(U34="","",XLOOKUP(U34,Master[Company],Master[Pigging],"Unknown",0,1))</f>
        <v/>
      </c>
      <c r="K34" s="341" t="str">
        <f t="array" ref="K34">if(U34="","",XLOOKUP(U34,Master[Company],Master[Load Method],"Unknown",0,1))</f>
        <v/>
      </c>
      <c r="L34" s="341" t="str">
        <f t="array" ref="L34">if(U34="","",XLOOKUP(U34,Master[Company],Master[Line Distance],"Unknown",0,1))</f>
        <v/>
      </c>
      <c r="M34" s="394"/>
      <c r="N34" s="341"/>
      <c r="O34" s="341"/>
      <c r="P34" s="341" t="str">
        <f t="array" ref="P34">if(U34="","",XLOOKUP(U34,Master[Company],Master[Terms],"NA",0,1))</f>
        <v/>
      </c>
      <c r="Q34" s="341" t="str">
        <f t="shared" si="1"/>
        <v/>
      </c>
      <c r="R34" s="341" t="str">
        <f t="array" ref="R34">if(U34="","",XLOOKUP(U34,Master[Company],Master[Group],"NA",0,1))</f>
        <v/>
      </c>
      <c r="S34" s="341" t="str">
        <f t="array" ref="S34">if(U34="","",XLOOKUP(U34,Master[Company],Master[Loading Location],"NA",0,1))</f>
        <v/>
      </c>
      <c r="T34" s="341" t="str">
        <f t="array" ref="T34">if(U34="","",XLOOKUP(U34,Master[Company],Master[Acronym],"NA",0,1))</f>
        <v/>
      </c>
      <c r="U34" s="341"/>
      <c r="V34" s="342"/>
      <c r="W34" s="342"/>
      <c r="X34" s="341" t="str">
        <f t="shared" si="6"/>
        <v/>
      </c>
      <c r="Y34" s="341" t="str">
        <f t="shared" si="3"/>
        <v/>
      </c>
      <c r="Z34" s="341"/>
      <c r="AA34" s="341"/>
      <c r="AB34" s="341"/>
      <c r="AC34" s="401"/>
      <c r="AD34" s="563"/>
      <c r="AE34" s="564"/>
      <c r="AF34" s="564"/>
      <c r="AG34" s="564"/>
      <c r="AH34" s="564"/>
      <c r="AI34" s="564"/>
      <c r="AJ34" s="564"/>
      <c r="AK34" s="564"/>
      <c r="AL34" s="563"/>
      <c r="AM34" s="564"/>
      <c r="AN34" s="564"/>
      <c r="AO34" s="564"/>
      <c r="AP34" s="564"/>
      <c r="AQ34" s="564"/>
      <c r="AR34" s="564"/>
      <c r="AS34" s="564"/>
      <c r="AT34" s="401"/>
      <c r="AU34" s="399"/>
      <c r="AV34" s="617"/>
      <c r="AW34" s="401"/>
      <c r="AX34" s="401"/>
      <c r="AY34" s="341"/>
      <c r="AZ34" s="341"/>
      <c r="BA34" s="341"/>
      <c r="BB34" s="341"/>
      <c r="BC34" s="341"/>
      <c r="BD34" s="401"/>
      <c r="BE34" s="341"/>
      <c r="BF34" s="341"/>
      <c r="BG34" s="402"/>
      <c r="BH34" s="403"/>
      <c r="BI34" s="405"/>
      <c r="BJ34" s="405"/>
      <c r="BK34" s="405"/>
      <c r="BL34" s="405"/>
      <c r="BM34" s="514"/>
    </row>
    <row r="35" ht="18.75" customHeight="1">
      <c r="A35" s="400" t="str">
        <f t="shared" si="4"/>
        <v/>
      </c>
      <c r="B35" s="341"/>
      <c r="C35" s="559"/>
      <c r="D35" s="393"/>
      <c r="E35" s="341"/>
      <c r="F35" s="394"/>
      <c r="G35" s="341" t="str">
        <f t="array" ref="G35">IF(C35="","",XLOOKUP(C35,'Master Data'!K:K,'Master Data'!N:N,"Input in Master Data",0,1))</f>
        <v/>
      </c>
      <c r="H35" s="341" t="str">
        <f t="array" ref="H35">IF(C35="","",XLOOKUP(C35,'Master Data'!K:K,'Master Data'!O:O,"Input in Master Data",0,1))</f>
        <v/>
      </c>
      <c r="I35" s="341" t="str">
        <f t="array" ref="I35">if(U35="","",XLOOKUP(U35,Master[Company],Master[Blow],"Unknown",0,1))</f>
        <v/>
      </c>
      <c r="J35" s="341" t="str">
        <f t="array" ref="J35">if(U35="","",XLOOKUP(U35,Master[Company],Master[Pigging],"Unknown",0,1))</f>
        <v/>
      </c>
      <c r="K35" s="341" t="str">
        <f t="array" ref="K35">if(U35="","",XLOOKUP(U35,Master[Company],Master[Load Method],"Unknown",0,1))</f>
        <v/>
      </c>
      <c r="L35" s="341" t="str">
        <f t="array" ref="L35">if(U35="","",XLOOKUP(U35,Master[Company],Master[Line Distance],"Unknown",0,1))</f>
        <v/>
      </c>
      <c r="M35" s="394"/>
      <c r="N35" s="341"/>
      <c r="O35" s="341"/>
      <c r="P35" s="341" t="str">
        <f t="array" ref="P35">if(U35="","",XLOOKUP(U35,Master[Company],Master[Terms],"NA",0,1))</f>
        <v/>
      </c>
      <c r="Q35" s="341" t="str">
        <f t="shared" si="1"/>
        <v/>
      </c>
      <c r="R35" s="341" t="str">
        <f t="array" ref="R35">if(U35="","",XLOOKUP(U35,Master[Company],Master[Group],"NA",0,1))</f>
        <v/>
      </c>
      <c r="S35" s="341" t="str">
        <f t="array" ref="S35">if(U35="","",XLOOKUP(U35,Master[Company],Master[Loading Location],"NA",0,1))</f>
        <v/>
      </c>
      <c r="T35" s="341" t="str">
        <f t="array" ref="T35">if(U35="","",XLOOKUP(U35,Master[Company],Master[Acronym],"NA",0,1))</f>
        <v/>
      </c>
      <c r="U35" s="341"/>
      <c r="V35" s="342"/>
      <c r="W35" s="342"/>
      <c r="X35" s="341" t="str">
        <f t="shared" si="6"/>
        <v/>
      </c>
      <c r="Y35" s="341" t="str">
        <f t="shared" si="3"/>
        <v/>
      </c>
      <c r="Z35" s="341"/>
      <c r="AA35" s="341"/>
      <c r="AB35" s="341"/>
      <c r="AC35" s="401"/>
      <c r="AD35" s="563"/>
      <c r="AE35" s="564"/>
      <c r="AF35" s="564"/>
      <c r="AG35" s="564"/>
      <c r="AH35" s="564"/>
      <c r="AI35" s="564"/>
      <c r="AJ35" s="564"/>
      <c r="AK35" s="564"/>
      <c r="AL35" s="563"/>
      <c r="AM35" s="564"/>
      <c r="AN35" s="564"/>
      <c r="AO35" s="564"/>
      <c r="AP35" s="564"/>
      <c r="AQ35" s="564"/>
      <c r="AR35" s="564"/>
      <c r="AS35" s="564"/>
      <c r="AT35" s="401"/>
      <c r="AU35" s="399"/>
      <c r="AV35" s="617"/>
      <c r="AW35" s="401"/>
      <c r="AX35" s="401"/>
      <c r="AY35" s="341"/>
      <c r="AZ35" s="341"/>
      <c r="BA35" s="341"/>
      <c r="BB35" s="341"/>
      <c r="BC35" s="341"/>
      <c r="BD35" s="401"/>
      <c r="BE35" s="341"/>
      <c r="BF35" s="341"/>
      <c r="BG35" s="402"/>
      <c r="BH35" s="403"/>
      <c r="BI35" s="405"/>
      <c r="BJ35" s="405"/>
      <c r="BK35" s="405"/>
      <c r="BL35" s="405"/>
      <c r="BM35" s="514"/>
    </row>
    <row r="36" ht="18.75" customHeight="1">
      <c r="A36" s="400" t="str">
        <f t="shared" si="4"/>
        <v/>
      </c>
      <c r="B36" s="341"/>
      <c r="C36" s="559"/>
      <c r="D36" s="393"/>
      <c r="E36" s="341"/>
      <c r="F36" s="394"/>
      <c r="G36" s="341" t="str">
        <f t="array" ref="G36">IF(C36="","",XLOOKUP(C36,'Master Data'!K:K,'Master Data'!N:N,"Input in Master Data",0,1))</f>
        <v/>
      </c>
      <c r="H36" s="341" t="str">
        <f t="array" ref="H36">IF(C36="","",XLOOKUP(C36,'Master Data'!K:K,'Master Data'!O:O,"Input in Master Data",0,1))</f>
        <v/>
      </c>
      <c r="I36" s="341" t="str">
        <f t="array" ref="I36">if(U36="","",XLOOKUP(U36,Master[Company],Master[Blow],"Unknown",0,1))</f>
        <v/>
      </c>
      <c r="J36" s="341" t="str">
        <f t="array" ref="J36">if(U36="","",XLOOKUP(U36,Master[Company],Master[Pigging],"Unknown",0,1))</f>
        <v/>
      </c>
      <c r="K36" s="341" t="str">
        <f t="array" ref="K36">if(U36="","",XLOOKUP(U36,Master[Company],Master[Load Method],"Unknown",0,1))</f>
        <v/>
      </c>
      <c r="L36" s="341" t="str">
        <f t="array" ref="L36">if(U36="","",XLOOKUP(U36,Master[Company],Master[Line Distance],"Unknown",0,1))</f>
        <v/>
      </c>
      <c r="M36" s="394"/>
      <c r="N36" s="341"/>
      <c r="O36" s="341"/>
      <c r="P36" s="341" t="str">
        <f t="array" ref="P36">if(U36="","",XLOOKUP(U36,Master[Company],Master[Terms],"NA",0,1))</f>
        <v/>
      </c>
      <c r="Q36" s="341" t="str">
        <f t="shared" si="1"/>
        <v/>
      </c>
      <c r="R36" s="341" t="str">
        <f t="array" ref="R36">if(U36="","",XLOOKUP(U36,Master[Company],Master[Group],"NA",0,1))</f>
        <v/>
      </c>
      <c r="S36" s="341" t="str">
        <f t="array" ref="S36">if(U36="","",XLOOKUP(U36,Master[Company],Master[Loading Location],"NA",0,1))</f>
        <v/>
      </c>
      <c r="T36" s="341" t="str">
        <f t="array" ref="T36">if(U36="","",XLOOKUP(U36,Master[Company],Master[Acronym],"NA",0,1))</f>
        <v/>
      </c>
      <c r="U36" s="341"/>
      <c r="V36" s="342"/>
      <c r="W36" s="342"/>
      <c r="X36" s="341" t="str">
        <f t="shared" si="6"/>
        <v/>
      </c>
      <c r="Y36" s="341" t="str">
        <f t="shared" si="3"/>
        <v/>
      </c>
      <c r="Z36" s="341"/>
      <c r="AA36" s="341"/>
      <c r="AB36" s="341"/>
      <c r="AC36" s="401"/>
      <c r="AD36" s="563"/>
      <c r="AE36" s="564"/>
      <c r="AF36" s="564"/>
      <c r="AG36" s="564"/>
      <c r="AH36" s="564"/>
      <c r="AI36" s="564"/>
      <c r="AJ36" s="564"/>
      <c r="AK36" s="564"/>
      <c r="AL36" s="563"/>
      <c r="AM36" s="564"/>
      <c r="AN36" s="564"/>
      <c r="AO36" s="564"/>
      <c r="AP36" s="564"/>
      <c r="AQ36" s="564"/>
      <c r="AR36" s="564"/>
      <c r="AS36" s="564"/>
      <c r="AT36" s="401"/>
      <c r="AU36" s="399"/>
      <c r="AV36" s="617"/>
      <c r="AW36" s="401"/>
      <c r="AX36" s="401"/>
      <c r="AY36" s="341"/>
      <c r="AZ36" s="341"/>
      <c r="BA36" s="341"/>
      <c r="BB36" s="341"/>
      <c r="BC36" s="341"/>
      <c r="BD36" s="401"/>
      <c r="BE36" s="341"/>
      <c r="BF36" s="341"/>
      <c r="BG36" s="402"/>
      <c r="BH36" s="403"/>
      <c r="BI36" s="405"/>
      <c r="BJ36" s="405"/>
      <c r="BK36" s="405"/>
      <c r="BL36" s="405"/>
      <c r="BM36" s="514"/>
    </row>
    <row r="37" ht="18.75" customHeight="1">
      <c r="A37" s="400" t="str">
        <f t="shared" si="4"/>
        <v/>
      </c>
      <c r="B37" s="341"/>
      <c r="C37" s="559"/>
      <c r="D37" s="393"/>
      <c r="E37" s="341"/>
      <c r="F37" s="394"/>
      <c r="G37" s="341" t="str">
        <f t="array" ref="G37">IF(C37="","",XLOOKUP(C37,'Master Data'!K:K,'Master Data'!N:N,"Input in Master Data",0,1))</f>
        <v/>
      </c>
      <c r="H37" s="341" t="str">
        <f t="array" ref="H37">IF(C37="","",XLOOKUP(C37,'Master Data'!K:K,'Master Data'!O:O,"Input in Master Data",0,1))</f>
        <v/>
      </c>
      <c r="I37" s="341" t="str">
        <f t="array" ref="I37">if(U37="","",XLOOKUP(U37,Master[Company],Master[Blow],"Unknown",0,1))</f>
        <v/>
      </c>
      <c r="J37" s="341" t="str">
        <f t="array" ref="J37">if(U37="","",XLOOKUP(U37,Master[Company],Master[Pigging],"Unknown",0,1))</f>
        <v/>
      </c>
      <c r="K37" s="341" t="str">
        <f t="array" ref="K37">if(U37="","",XLOOKUP(U37,Master[Company],Master[Load Method],"Unknown",0,1))</f>
        <v/>
      </c>
      <c r="L37" s="341" t="str">
        <f t="array" ref="L37">if(U37="","",XLOOKUP(U37,Master[Company],Master[Line Distance],"Unknown",0,1))</f>
        <v/>
      </c>
      <c r="M37" s="394"/>
      <c r="N37" s="341"/>
      <c r="O37" s="341"/>
      <c r="P37" s="341" t="str">
        <f t="array" ref="P37">if(U37="","",XLOOKUP(U37,Master[Company],Master[Terms],"NA",0,1))</f>
        <v/>
      </c>
      <c r="Q37" s="341" t="str">
        <f t="shared" si="1"/>
        <v/>
      </c>
      <c r="R37" s="341" t="str">
        <f t="array" ref="R37">if(U37="","",XLOOKUP(U37,Master[Company],Master[Group],"NA",0,1))</f>
        <v/>
      </c>
      <c r="S37" s="341" t="str">
        <f t="array" ref="S37">if(U37="","",XLOOKUP(U37,Master[Company],Master[Loading Location],"NA",0,1))</f>
        <v/>
      </c>
      <c r="T37" s="341" t="str">
        <f t="array" ref="T37">if(U37="","",XLOOKUP(U37,Master[Company],Master[Acronym],"NA",0,1))</f>
        <v/>
      </c>
      <c r="U37" s="341"/>
      <c r="V37" s="342"/>
      <c r="W37" s="342"/>
      <c r="X37" s="341" t="str">
        <f t="shared" si="6"/>
        <v/>
      </c>
      <c r="Y37" s="341" t="str">
        <f t="shared" si="3"/>
        <v/>
      </c>
      <c r="Z37" s="341"/>
      <c r="AA37" s="341"/>
      <c r="AB37" s="341"/>
      <c r="AC37" s="401"/>
      <c r="AD37" s="563"/>
      <c r="AE37" s="564"/>
      <c r="AF37" s="564"/>
      <c r="AG37" s="564"/>
      <c r="AH37" s="564"/>
      <c r="AI37" s="564"/>
      <c r="AJ37" s="564"/>
      <c r="AK37" s="564"/>
      <c r="AL37" s="563"/>
      <c r="AM37" s="564"/>
      <c r="AN37" s="564"/>
      <c r="AO37" s="564"/>
      <c r="AP37" s="564"/>
      <c r="AQ37" s="564"/>
      <c r="AR37" s="564"/>
      <c r="AS37" s="564"/>
      <c r="AT37" s="401"/>
      <c r="AU37" s="399"/>
      <c r="AV37" s="617"/>
      <c r="AW37" s="401"/>
      <c r="AX37" s="401"/>
      <c r="AY37" s="341"/>
      <c r="AZ37" s="341"/>
      <c r="BA37" s="341"/>
      <c r="BB37" s="341"/>
      <c r="BC37" s="341"/>
      <c r="BD37" s="401"/>
      <c r="BE37" s="341"/>
      <c r="BF37" s="341"/>
      <c r="BG37" s="402"/>
      <c r="BH37" s="403"/>
      <c r="BI37" s="405"/>
      <c r="BJ37" s="405"/>
      <c r="BK37" s="405"/>
      <c r="BL37" s="405"/>
      <c r="BM37" s="514"/>
    </row>
    <row r="38" ht="18.75" customHeight="1">
      <c r="A38" s="400" t="str">
        <f t="shared" si="4"/>
        <v/>
      </c>
      <c r="B38" s="341"/>
      <c r="C38" s="559"/>
      <c r="D38" s="393"/>
      <c r="E38" s="341"/>
      <c r="F38" s="394"/>
      <c r="G38" s="341" t="str">
        <f t="array" ref="G38">IF(C38="","",XLOOKUP(C38,'Master Data'!K:K,'Master Data'!N:N,"Input in Master Data",0,1))</f>
        <v/>
      </c>
      <c r="H38" s="341" t="str">
        <f t="array" ref="H38">IF(C38="","",XLOOKUP(C38,'Master Data'!K:K,'Master Data'!O:O,"Input in Master Data",0,1))</f>
        <v/>
      </c>
      <c r="I38" s="341" t="str">
        <f t="array" ref="I38">if(U38="","",XLOOKUP(U38,Master[Company],Master[Blow],"Unknown",0,1))</f>
        <v/>
      </c>
      <c r="J38" s="341" t="str">
        <f t="array" ref="J38">if(U38="","",XLOOKUP(U38,Master[Company],Master[Pigging],"Unknown",0,1))</f>
        <v/>
      </c>
      <c r="K38" s="341" t="str">
        <f t="array" ref="K38">if(U38="","",XLOOKUP(U38,Master[Company],Master[Load Method],"Unknown",0,1))</f>
        <v/>
      </c>
      <c r="L38" s="341" t="str">
        <f t="array" ref="L38">if(U38="","",XLOOKUP(U38,Master[Company],Master[Line Distance],"Unknown",0,1))</f>
        <v/>
      </c>
      <c r="M38" s="394"/>
      <c r="N38" s="341"/>
      <c r="O38" s="341"/>
      <c r="P38" s="341" t="str">
        <f t="array" ref="P38">if(U38="","",XLOOKUP(U38,Master[Company],Master[Terms],"NA",0,1))</f>
        <v/>
      </c>
      <c r="Q38" s="341" t="str">
        <f t="shared" si="1"/>
        <v/>
      </c>
      <c r="R38" s="341" t="str">
        <f t="array" ref="R38">if(U38="","",XLOOKUP(U38,Master[Company],Master[Group],"NA",0,1))</f>
        <v/>
      </c>
      <c r="S38" s="341" t="str">
        <f t="array" ref="S38">if(U38="","",XLOOKUP(U38,Master[Company],Master[Loading Location],"NA",0,1))</f>
        <v/>
      </c>
      <c r="T38" s="341" t="str">
        <f t="array" ref="T38">if(U38="","",XLOOKUP(U38,Master[Company],Master[Acronym],"NA",0,1))</f>
        <v/>
      </c>
      <c r="U38" s="341"/>
      <c r="V38" s="342"/>
      <c r="W38" s="342"/>
      <c r="X38" s="341" t="str">
        <f t="shared" si="6"/>
        <v/>
      </c>
      <c r="Y38" s="341" t="str">
        <f t="shared" si="3"/>
        <v/>
      </c>
      <c r="Z38" s="341"/>
      <c r="AA38" s="341"/>
      <c r="AB38" s="341"/>
      <c r="AC38" s="401"/>
      <c r="AD38" s="563"/>
      <c r="AE38" s="564"/>
      <c r="AF38" s="564"/>
      <c r="AG38" s="564"/>
      <c r="AH38" s="564"/>
      <c r="AI38" s="564"/>
      <c r="AJ38" s="564"/>
      <c r="AK38" s="564"/>
      <c r="AL38" s="563"/>
      <c r="AM38" s="564"/>
      <c r="AN38" s="564"/>
      <c r="AO38" s="564"/>
      <c r="AP38" s="564"/>
      <c r="AQ38" s="564"/>
      <c r="AR38" s="564"/>
      <c r="AS38" s="564"/>
      <c r="AT38" s="401"/>
      <c r="AU38" s="399"/>
      <c r="AV38" s="617"/>
      <c r="AW38" s="401"/>
      <c r="AX38" s="401"/>
      <c r="AY38" s="341"/>
      <c r="AZ38" s="341"/>
      <c r="BA38" s="341"/>
      <c r="BB38" s="341"/>
      <c r="BC38" s="341"/>
      <c r="BD38" s="401"/>
      <c r="BE38" s="341"/>
      <c r="BF38" s="341"/>
      <c r="BG38" s="402"/>
      <c r="BH38" s="403"/>
      <c r="BI38" s="405"/>
      <c r="BJ38" s="405"/>
      <c r="BK38" s="405"/>
      <c r="BL38" s="405"/>
      <c r="BM38" s="514"/>
    </row>
    <row r="39" ht="18.75" customHeight="1">
      <c r="A39" s="400" t="str">
        <f t="shared" si="4"/>
        <v/>
      </c>
      <c r="B39" s="341"/>
      <c r="C39" s="559"/>
      <c r="D39" s="393"/>
      <c r="E39" s="341"/>
      <c r="F39" s="394"/>
      <c r="G39" s="341" t="str">
        <f t="array" ref="G39">IF(C39="","",XLOOKUP(C39,'Master Data'!K:K,'Master Data'!N:N,"Input in Master Data",0,1))</f>
        <v/>
      </c>
      <c r="H39" s="341" t="str">
        <f t="array" ref="H39">IF(C39="","",XLOOKUP(C39,'Master Data'!K:K,'Master Data'!O:O,"Input in Master Data",0,1))</f>
        <v/>
      </c>
      <c r="I39" s="341" t="str">
        <f t="array" ref="I39">if(U39="","",XLOOKUP(U39,Master[Company],Master[Blow],"Unknown",0,1))</f>
        <v/>
      </c>
      <c r="J39" s="341" t="str">
        <f t="array" ref="J39">if(U39="","",XLOOKUP(U39,Master[Company],Master[Pigging],"Unknown",0,1))</f>
        <v/>
      </c>
      <c r="K39" s="341" t="str">
        <f t="array" ref="K39">if(U39="","",XLOOKUP(U39,Master[Company],Master[Load Method],"Unknown",0,1))</f>
        <v/>
      </c>
      <c r="L39" s="341" t="str">
        <f t="array" ref="L39">if(U39="","",XLOOKUP(U39,Master[Company],Master[Line Distance],"Unknown",0,1))</f>
        <v/>
      </c>
      <c r="M39" s="394"/>
      <c r="N39" s="341"/>
      <c r="O39" s="341"/>
      <c r="P39" s="341" t="str">
        <f t="array" ref="P39">if(U39="","",XLOOKUP(U39,Master[Company],Master[Terms],"NA",0,1))</f>
        <v/>
      </c>
      <c r="Q39" s="341" t="str">
        <f t="shared" si="1"/>
        <v/>
      </c>
      <c r="R39" s="341" t="str">
        <f t="array" ref="R39">if(U39="","",XLOOKUP(U39,Master[Company],Master[Group],"NA",0,1))</f>
        <v/>
      </c>
      <c r="S39" s="341" t="str">
        <f t="array" ref="S39">if(U39="","",XLOOKUP(U39,Master[Company],Master[Loading Location],"NA",0,1))</f>
        <v/>
      </c>
      <c r="T39" s="341" t="str">
        <f t="array" ref="T39">if(U39="","",XLOOKUP(U39,Master[Company],Master[Acronym],"NA",0,1))</f>
        <v/>
      </c>
      <c r="U39" s="341"/>
      <c r="V39" s="342"/>
      <c r="W39" s="342"/>
      <c r="X39" s="341" t="str">
        <f t="shared" si="6"/>
        <v/>
      </c>
      <c r="Y39" s="341" t="str">
        <f t="shared" si="3"/>
        <v/>
      </c>
      <c r="Z39" s="341"/>
      <c r="AA39" s="341"/>
      <c r="AB39" s="341"/>
      <c r="AC39" s="401"/>
      <c r="AD39" s="563"/>
      <c r="AE39" s="564"/>
      <c r="AF39" s="564"/>
      <c r="AG39" s="564"/>
      <c r="AH39" s="564"/>
      <c r="AI39" s="564"/>
      <c r="AJ39" s="564"/>
      <c r="AK39" s="564"/>
      <c r="AL39" s="563"/>
      <c r="AM39" s="564"/>
      <c r="AN39" s="564"/>
      <c r="AO39" s="564"/>
      <c r="AP39" s="564"/>
      <c r="AQ39" s="564"/>
      <c r="AR39" s="564"/>
      <c r="AS39" s="564"/>
      <c r="AT39" s="401"/>
      <c r="AU39" s="399"/>
      <c r="AV39" s="617"/>
      <c r="AW39" s="401"/>
      <c r="AX39" s="401"/>
      <c r="AY39" s="341"/>
      <c r="AZ39" s="341"/>
      <c r="BA39" s="341"/>
      <c r="BB39" s="341"/>
      <c r="BC39" s="341"/>
      <c r="BD39" s="401"/>
      <c r="BE39" s="341"/>
      <c r="BF39" s="341"/>
      <c r="BG39" s="402"/>
      <c r="BH39" s="403"/>
      <c r="BI39" s="405"/>
      <c r="BJ39" s="405"/>
      <c r="BK39" s="405"/>
      <c r="BL39" s="405"/>
      <c r="BM39" s="514"/>
    </row>
    <row r="40" ht="18.75" customHeight="1">
      <c r="A40" s="400" t="str">
        <f t="shared" si="4"/>
        <v/>
      </c>
      <c r="B40" s="341"/>
      <c r="C40" s="559"/>
      <c r="D40" s="393"/>
      <c r="E40" s="341"/>
      <c r="F40" s="394"/>
      <c r="G40" s="341" t="str">
        <f t="array" ref="G40">IF(C40="","",XLOOKUP(C40,'Master Data'!K:K,'Master Data'!N:N,"Input in Master Data",0,1))</f>
        <v/>
      </c>
      <c r="H40" s="341" t="str">
        <f t="array" ref="H40">IF(C40="","",XLOOKUP(C40,'Master Data'!K:K,'Master Data'!O:O,"Input in Master Data",0,1))</f>
        <v/>
      </c>
      <c r="I40" s="341" t="str">
        <f t="array" ref="I40">if(U40="","",XLOOKUP(U40,Master[Company],Master[Blow],"Unknown",0,1))</f>
        <v/>
      </c>
      <c r="J40" s="341" t="str">
        <f t="array" ref="J40">if(U40="","",XLOOKUP(U40,Master[Company],Master[Pigging],"Unknown",0,1))</f>
        <v/>
      </c>
      <c r="K40" s="341" t="str">
        <f t="array" ref="K40">if(U40="","",XLOOKUP(U40,Master[Company],Master[Load Method],"Unknown",0,1))</f>
        <v/>
      </c>
      <c r="L40" s="341" t="str">
        <f t="array" ref="L40">if(U40="","",XLOOKUP(U40,Master[Company],Master[Line Distance],"Unknown",0,1))</f>
        <v/>
      </c>
      <c r="M40" s="394"/>
      <c r="N40" s="341"/>
      <c r="O40" s="341"/>
      <c r="P40" s="341" t="str">
        <f t="array" ref="P40">if(U40="","",XLOOKUP(U40,Master[Company],Master[Terms],"NA",0,1))</f>
        <v/>
      </c>
      <c r="Q40" s="341" t="str">
        <f t="shared" si="1"/>
        <v/>
      </c>
      <c r="R40" s="341" t="str">
        <f t="array" ref="R40">if(U40="","",XLOOKUP(U40,Master[Company],Master[Group],"NA",0,1))</f>
        <v/>
      </c>
      <c r="S40" s="341" t="str">
        <f t="array" ref="S40">if(U40="","",XLOOKUP(U40,Master[Company],Master[Loading Location],"NA",0,1))</f>
        <v/>
      </c>
      <c r="T40" s="341" t="str">
        <f t="array" ref="T40">if(U40="","",XLOOKUP(U40,Master[Company],Master[Acronym],"NA",0,1))</f>
        <v/>
      </c>
      <c r="U40" s="341"/>
      <c r="V40" s="342"/>
      <c r="W40" s="342"/>
      <c r="X40" s="341" t="str">
        <f t="shared" si="6"/>
        <v/>
      </c>
      <c r="Y40" s="341" t="str">
        <f t="shared" si="3"/>
        <v/>
      </c>
      <c r="Z40" s="341"/>
      <c r="AA40" s="341"/>
      <c r="AB40" s="341"/>
      <c r="AC40" s="401"/>
      <c r="AD40" s="563"/>
      <c r="AE40" s="564"/>
      <c r="AF40" s="564"/>
      <c r="AG40" s="564"/>
      <c r="AH40" s="564"/>
      <c r="AI40" s="564"/>
      <c r="AJ40" s="564"/>
      <c r="AK40" s="564"/>
      <c r="AL40" s="563"/>
      <c r="AM40" s="564"/>
      <c r="AN40" s="564"/>
      <c r="AO40" s="564"/>
      <c r="AP40" s="564"/>
      <c r="AQ40" s="564"/>
      <c r="AR40" s="564"/>
      <c r="AS40" s="564"/>
      <c r="AT40" s="401"/>
      <c r="AU40" s="399"/>
      <c r="AV40" s="617"/>
      <c r="AW40" s="401"/>
      <c r="AX40" s="401"/>
      <c r="AY40" s="341"/>
      <c r="AZ40" s="341"/>
      <c r="BA40" s="341"/>
      <c r="BB40" s="341"/>
      <c r="BC40" s="341"/>
      <c r="BD40" s="401"/>
      <c r="BE40" s="341"/>
      <c r="BF40" s="341"/>
      <c r="BG40" s="402"/>
      <c r="BH40" s="403"/>
      <c r="BI40" s="405"/>
      <c r="BJ40" s="405"/>
      <c r="BK40" s="405"/>
      <c r="BL40" s="405"/>
      <c r="BM40" s="514"/>
    </row>
    <row r="41" ht="18.75" customHeight="1">
      <c r="A41" s="400" t="str">
        <f t="shared" si="4"/>
        <v/>
      </c>
      <c r="B41" s="341"/>
      <c r="C41" s="559"/>
      <c r="D41" s="393"/>
      <c r="E41" s="341"/>
      <c r="F41" s="394"/>
      <c r="G41" s="341" t="str">
        <f t="array" ref="G41">IF(C41="","",XLOOKUP(C41,'Master Data'!K:K,'Master Data'!N:N,"Input in Master Data",0,1))</f>
        <v/>
      </c>
      <c r="H41" s="341" t="str">
        <f t="array" ref="H41">IF(C41="","",XLOOKUP(C41,'Master Data'!K:K,'Master Data'!O:O,"Input in Master Data",0,1))</f>
        <v/>
      </c>
      <c r="I41" s="341" t="str">
        <f t="array" ref="I41">if(U41="","",XLOOKUP(U41,Master[Company],Master[Blow],"Unknown",0,1))</f>
        <v/>
      </c>
      <c r="J41" s="341" t="str">
        <f t="array" ref="J41">if(U41="","",XLOOKUP(U41,Master[Company],Master[Pigging],"Unknown",0,1))</f>
        <v/>
      </c>
      <c r="K41" s="341" t="str">
        <f t="array" ref="K41">if(U41="","",XLOOKUP(U41,Master[Company],Master[Load Method],"Unknown",0,1))</f>
        <v/>
      </c>
      <c r="L41" s="341" t="str">
        <f t="array" ref="L41">if(U41="","",XLOOKUP(U41,Master[Company],Master[Line Distance],"Unknown",0,1))</f>
        <v/>
      </c>
      <c r="M41" s="394"/>
      <c r="N41" s="341"/>
      <c r="O41" s="341"/>
      <c r="P41" s="341" t="str">
        <f t="array" ref="P41">if(U41="","",XLOOKUP(U41,Master[Company],Master[Terms],"NA",0,1))</f>
        <v/>
      </c>
      <c r="Q41" s="341" t="str">
        <f t="shared" si="1"/>
        <v/>
      </c>
      <c r="R41" s="341" t="str">
        <f t="array" ref="R41">if(U41="","",XLOOKUP(U41,Master[Company],Master[Group],"NA",0,1))</f>
        <v/>
      </c>
      <c r="S41" s="341" t="str">
        <f t="array" ref="S41">if(U41="","",XLOOKUP(U41,Master[Company],Master[Loading Location],"NA",0,1))</f>
        <v/>
      </c>
      <c r="T41" s="341" t="str">
        <f t="array" ref="T41">if(U41="","",XLOOKUP(U41,Master[Company],Master[Acronym],"NA",0,1))</f>
        <v/>
      </c>
      <c r="U41" s="341"/>
      <c r="V41" s="342"/>
      <c r="W41" s="342"/>
      <c r="X41" s="341" t="str">
        <f t="shared" si="6"/>
        <v/>
      </c>
      <c r="Y41" s="341" t="str">
        <f t="shared" si="3"/>
        <v/>
      </c>
      <c r="Z41" s="341"/>
      <c r="AA41" s="341"/>
      <c r="AB41" s="341"/>
      <c r="AC41" s="401"/>
      <c r="AD41" s="563"/>
      <c r="AE41" s="564"/>
      <c r="AF41" s="564"/>
      <c r="AG41" s="564"/>
      <c r="AH41" s="564"/>
      <c r="AI41" s="564"/>
      <c r="AJ41" s="564"/>
      <c r="AK41" s="564"/>
      <c r="AL41" s="563"/>
      <c r="AM41" s="564"/>
      <c r="AN41" s="564"/>
      <c r="AO41" s="564"/>
      <c r="AP41" s="564"/>
      <c r="AQ41" s="564"/>
      <c r="AR41" s="564"/>
      <c r="AS41" s="564"/>
      <c r="AT41" s="401"/>
      <c r="AU41" s="399"/>
      <c r="AV41" s="617"/>
      <c r="AW41" s="401"/>
      <c r="AX41" s="401"/>
      <c r="AY41" s="341"/>
      <c r="AZ41" s="341"/>
      <c r="BA41" s="341"/>
      <c r="BB41" s="341"/>
      <c r="BC41" s="341"/>
      <c r="BD41" s="401"/>
      <c r="BE41" s="341"/>
      <c r="BF41" s="341"/>
      <c r="BG41" s="402"/>
      <c r="BH41" s="403"/>
      <c r="BI41" s="405"/>
      <c r="BJ41" s="405"/>
      <c r="BK41" s="405"/>
      <c r="BL41" s="405"/>
      <c r="BM41" s="514"/>
    </row>
    <row r="42" ht="18.75" customHeight="1">
      <c r="A42" s="400" t="str">
        <f t="shared" si="4"/>
        <v/>
      </c>
      <c r="B42" s="341"/>
      <c r="C42" s="559"/>
      <c r="D42" s="393"/>
      <c r="E42" s="341"/>
      <c r="F42" s="394"/>
      <c r="G42" s="341" t="str">
        <f t="array" ref="G42">IF(C42="","",XLOOKUP(C42,'Master Data'!K:K,'Master Data'!N:N,"Input in Master Data",0,1))</f>
        <v/>
      </c>
      <c r="H42" s="341" t="str">
        <f t="array" ref="H42">IF(C42="","",XLOOKUP(C42,'Master Data'!K:K,'Master Data'!O:O,"Input in Master Data",0,1))</f>
        <v/>
      </c>
      <c r="I42" s="341" t="str">
        <f t="array" ref="I42">if(U42="","",XLOOKUP(U42,Master[Company],Master[Blow],"Unknown",0,1))</f>
        <v/>
      </c>
      <c r="J42" s="341" t="str">
        <f t="array" ref="J42">if(U42="","",XLOOKUP(U42,Master[Company],Master[Pigging],"Unknown",0,1))</f>
        <v/>
      </c>
      <c r="K42" s="341" t="str">
        <f t="array" ref="K42">if(U42="","",XLOOKUP(U42,Master[Company],Master[Load Method],"Unknown",0,1))</f>
        <v/>
      </c>
      <c r="L42" s="341" t="str">
        <f t="array" ref="L42">if(U42="","",XLOOKUP(U42,Master[Company],Master[Line Distance],"Unknown",0,1))</f>
        <v/>
      </c>
      <c r="M42" s="394"/>
      <c r="N42" s="341"/>
      <c r="O42" s="341"/>
      <c r="P42" s="341" t="str">
        <f t="array" ref="P42">if(U42="","",XLOOKUP(U42,Master[Company],Master[Terms],"NA",0,1))</f>
        <v/>
      </c>
      <c r="Q42" s="341" t="str">
        <f t="shared" si="1"/>
        <v/>
      </c>
      <c r="R42" s="341" t="str">
        <f t="array" ref="R42">if(U42="","",XLOOKUP(U42,Master[Company],Master[Group],"NA",0,1))</f>
        <v/>
      </c>
      <c r="S42" s="341" t="str">
        <f t="array" ref="S42">if(U42="","",XLOOKUP(U42,Master[Company],Master[Loading Location],"NA",0,1))</f>
        <v/>
      </c>
      <c r="T42" s="341" t="str">
        <f t="array" ref="T42">if(U42="","",XLOOKUP(U42,Master[Company],Master[Acronym],"NA",0,1))</f>
        <v/>
      </c>
      <c r="U42" s="341"/>
      <c r="V42" s="342"/>
      <c r="W42" s="342"/>
      <c r="X42" s="341" t="str">
        <f t="shared" si="6"/>
        <v/>
      </c>
      <c r="Y42" s="341" t="str">
        <f t="shared" si="3"/>
        <v/>
      </c>
      <c r="Z42" s="341"/>
      <c r="AA42" s="341"/>
      <c r="AB42" s="341"/>
      <c r="AC42" s="401"/>
      <c r="AD42" s="563"/>
      <c r="AE42" s="564"/>
      <c r="AF42" s="564"/>
      <c r="AG42" s="564"/>
      <c r="AH42" s="564"/>
      <c r="AI42" s="564"/>
      <c r="AJ42" s="564"/>
      <c r="AK42" s="564"/>
      <c r="AL42" s="563"/>
      <c r="AM42" s="564"/>
      <c r="AN42" s="564"/>
      <c r="AO42" s="564"/>
      <c r="AP42" s="564"/>
      <c r="AQ42" s="564"/>
      <c r="AR42" s="564"/>
      <c r="AS42" s="564"/>
      <c r="AT42" s="401"/>
      <c r="AU42" s="399"/>
      <c r="AV42" s="617"/>
      <c r="AW42" s="401"/>
      <c r="AX42" s="401"/>
      <c r="AY42" s="341"/>
      <c r="AZ42" s="341"/>
      <c r="BA42" s="341"/>
      <c r="BB42" s="341"/>
      <c r="BC42" s="341"/>
      <c r="BD42" s="401"/>
      <c r="BE42" s="341"/>
      <c r="BF42" s="341"/>
      <c r="BG42" s="402"/>
      <c r="BH42" s="403"/>
      <c r="BI42" s="405"/>
      <c r="BJ42" s="405"/>
      <c r="BK42" s="405"/>
      <c r="BL42" s="405"/>
      <c r="BM42" s="514"/>
    </row>
    <row r="43" ht="18.75" customHeight="1">
      <c r="A43" s="400" t="str">
        <f t="shared" si="4"/>
        <v/>
      </c>
      <c r="B43" s="341"/>
      <c r="C43" s="559"/>
      <c r="D43" s="393"/>
      <c r="E43" s="341"/>
      <c r="F43" s="394"/>
      <c r="G43" s="341" t="str">
        <f t="array" ref="G43">IF(C43="","",XLOOKUP(C43,'Master Data'!K:K,'Master Data'!N:N,"Input in Master Data",0,1))</f>
        <v/>
      </c>
      <c r="H43" s="341" t="str">
        <f t="array" ref="H43">IF(C43="","",XLOOKUP(C43,'Master Data'!K:K,'Master Data'!O:O,"Input in Master Data",0,1))</f>
        <v/>
      </c>
      <c r="I43" s="341" t="str">
        <f t="array" ref="I43">if(U43="","",XLOOKUP(U43,Master[Company],Master[Blow],"Unknown",0,1))</f>
        <v/>
      </c>
      <c r="J43" s="341" t="str">
        <f t="array" ref="J43">if(U43="","",XLOOKUP(U43,Master[Company],Master[Pigging],"Unknown",0,1))</f>
        <v/>
      </c>
      <c r="K43" s="341" t="str">
        <f t="array" ref="K43">if(U43="","",XLOOKUP(U43,Master[Company],Master[Load Method],"Unknown",0,1))</f>
        <v/>
      </c>
      <c r="L43" s="341" t="str">
        <f t="array" ref="L43">if(U43="","",XLOOKUP(U43,Master[Company],Master[Line Distance],"Unknown",0,1))</f>
        <v/>
      </c>
      <c r="M43" s="394"/>
      <c r="N43" s="341"/>
      <c r="O43" s="341"/>
      <c r="P43" s="341" t="str">
        <f t="array" ref="P43">if(U43="","",XLOOKUP(U43,Master[Company],Master[Terms],"NA",0,1))</f>
        <v/>
      </c>
      <c r="Q43" s="341" t="str">
        <f t="shared" si="1"/>
        <v/>
      </c>
      <c r="R43" s="341" t="str">
        <f t="array" ref="R43">if(U43="","",XLOOKUP(U43,Master[Company],Master[Group],"NA",0,1))</f>
        <v/>
      </c>
      <c r="S43" s="341" t="str">
        <f t="array" ref="S43">if(U43="","",XLOOKUP(U43,Master[Company],Master[Loading Location],"NA",0,1))</f>
        <v/>
      </c>
      <c r="T43" s="341" t="str">
        <f t="array" ref="T43">if(U43="","",XLOOKUP(U43,Master[Company],Master[Acronym],"NA",0,1))</f>
        <v/>
      </c>
      <c r="U43" s="341"/>
      <c r="V43" s="342"/>
      <c r="W43" s="342"/>
      <c r="X43" s="341" t="str">
        <f t="shared" si="6"/>
        <v/>
      </c>
      <c r="Y43" s="341" t="str">
        <f t="shared" si="3"/>
        <v/>
      </c>
      <c r="Z43" s="341"/>
      <c r="AA43" s="341"/>
      <c r="AB43" s="341"/>
      <c r="AC43" s="401"/>
      <c r="AD43" s="563"/>
      <c r="AE43" s="564"/>
      <c r="AF43" s="564"/>
      <c r="AG43" s="564"/>
      <c r="AH43" s="564"/>
      <c r="AI43" s="564"/>
      <c r="AJ43" s="564"/>
      <c r="AK43" s="564"/>
      <c r="AL43" s="563"/>
      <c r="AM43" s="564"/>
      <c r="AN43" s="564"/>
      <c r="AO43" s="564"/>
      <c r="AP43" s="564"/>
      <c r="AQ43" s="564"/>
      <c r="AR43" s="564"/>
      <c r="AS43" s="564"/>
      <c r="AT43" s="401"/>
      <c r="AU43" s="399"/>
      <c r="AV43" s="617"/>
      <c r="AW43" s="401"/>
      <c r="AX43" s="401"/>
      <c r="AY43" s="341"/>
      <c r="AZ43" s="341"/>
      <c r="BA43" s="341"/>
      <c r="BB43" s="341"/>
      <c r="BC43" s="341"/>
      <c r="BD43" s="401"/>
      <c r="BE43" s="341"/>
      <c r="BF43" s="341"/>
      <c r="BG43" s="402"/>
      <c r="BH43" s="403"/>
      <c r="BI43" s="405"/>
      <c r="BJ43" s="405"/>
      <c r="BK43" s="405"/>
      <c r="BL43" s="405"/>
      <c r="BM43" s="514"/>
    </row>
    <row r="44" ht="18.75" customHeight="1">
      <c r="A44" s="400" t="str">
        <f t="shared" si="4"/>
        <v/>
      </c>
      <c r="B44" s="341"/>
      <c r="C44" s="559"/>
      <c r="D44" s="393"/>
      <c r="E44" s="341"/>
      <c r="F44" s="394"/>
      <c r="G44" s="341" t="str">
        <f t="array" ref="G44">IF(C44="","",XLOOKUP(C44,'Master Data'!K:K,'Master Data'!N:N,"Input in Master Data",0,1))</f>
        <v/>
      </c>
      <c r="H44" s="341" t="str">
        <f t="array" ref="H44">IF(C44="","",XLOOKUP(C44,'Master Data'!K:K,'Master Data'!O:O,"Input in Master Data",0,1))</f>
        <v/>
      </c>
      <c r="I44" s="341" t="str">
        <f t="array" ref="I44">if(U44="","",XLOOKUP(U44,Master[Company],Master[Blow],"Unknown",0,1))</f>
        <v/>
      </c>
      <c r="J44" s="341" t="str">
        <f t="array" ref="J44">if(U44="","",XLOOKUP(U44,Master[Company],Master[Pigging],"Unknown",0,1))</f>
        <v/>
      </c>
      <c r="K44" s="341" t="str">
        <f t="array" ref="K44">if(U44="","",XLOOKUP(U44,Master[Company],Master[Load Method],"Unknown",0,1))</f>
        <v/>
      </c>
      <c r="L44" s="341" t="str">
        <f t="array" ref="L44">if(U44="","",XLOOKUP(U44,Master[Company],Master[Line Distance],"Unknown",0,1))</f>
        <v/>
      </c>
      <c r="M44" s="394"/>
      <c r="N44" s="341"/>
      <c r="O44" s="341"/>
      <c r="P44" s="341" t="str">
        <f t="array" ref="P44">if(U44="","",XLOOKUP(U44,Master[Company],Master[Terms],"NA",0,1))</f>
        <v/>
      </c>
      <c r="Q44" s="341" t="str">
        <f t="shared" si="1"/>
        <v/>
      </c>
      <c r="R44" s="341" t="str">
        <f t="array" ref="R44">if(U44="","",XLOOKUP(U44,Master[Company],Master[Group],"NA",0,1))</f>
        <v/>
      </c>
      <c r="S44" s="341" t="str">
        <f t="array" ref="S44">if(U44="","",XLOOKUP(U44,Master[Company],Master[Loading Location],"NA",0,1))</f>
        <v/>
      </c>
      <c r="T44" s="341" t="str">
        <f t="array" ref="T44">if(U44="","",XLOOKUP(U44,Master[Company],Master[Acronym],"NA",0,1))</f>
        <v/>
      </c>
      <c r="U44" s="341"/>
      <c r="V44" s="342"/>
      <c r="W44" s="342"/>
      <c r="X44" s="341" t="str">
        <f t="shared" si="6"/>
        <v/>
      </c>
      <c r="Y44" s="341" t="str">
        <f t="shared" si="3"/>
        <v/>
      </c>
      <c r="Z44" s="341"/>
      <c r="AA44" s="341"/>
      <c r="AB44" s="341"/>
      <c r="AC44" s="401"/>
      <c r="AD44" s="563"/>
      <c r="AE44" s="564"/>
      <c r="AF44" s="564"/>
      <c r="AG44" s="564"/>
      <c r="AH44" s="564"/>
      <c r="AI44" s="564"/>
      <c r="AJ44" s="564"/>
      <c r="AK44" s="564"/>
      <c r="AL44" s="563"/>
      <c r="AM44" s="564"/>
      <c r="AN44" s="564"/>
      <c r="AO44" s="564"/>
      <c r="AP44" s="564"/>
      <c r="AQ44" s="564"/>
      <c r="AR44" s="564"/>
      <c r="AS44" s="564"/>
      <c r="AT44" s="401"/>
      <c r="AU44" s="399"/>
      <c r="AV44" s="617"/>
      <c r="AW44" s="401"/>
      <c r="AX44" s="401"/>
      <c r="AY44" s="341"/>
      <c r="AZ44" s="341"/>
      <c r="BA44" s="341"/>
      <c r="BB44" s="341"/>
      <c r="BC44" s="341"/>
      <c r="BD44" s="401"/>
      <c r="BE44" s="341"/>
      <c r="BF44" s="341"/>
      <c r="BG44" s="402"/>
      <c r="BH44" s="403"/>
      <c r="BI44" s="405"/>
      <c r="BJ44" s="405"/>
      <c r="BK44" s="405"/>
      <c r="BL44" s="405"/>
      <c r="BM44" s="514"/>
    </row>
    <row r="45" ht="18.75" customHeight="1">
      <c r="A45" s="400" t="str">
        <f t="shared" si="4"/>
        <v/>
      </c>
      <c r="B45" s="341"/>
      <c r="C45" s="559"/>
      <c r="D45" s="393"/>
      <c r="E45" s="341"/>
      <c r="F45" s="394"/>
      <c r="G45" s="341" t="str">
        <f t="array" ref="G45">IF(C45="","",XLOOKUP(C45,'Master Data'!K:K,'Master Data'!N:N,"Input in Master Data",0,1))</f>
        <v/>
      </c>
      <c r="H45" s="341" t="str">
        <f t="array" ref="H45">IF(C45="","",XLOOKUP(C45,'Master Data'!K:K,'Master Data'!O:O,"Input in Master Data",0,1))</f>
        <v/>
      </c>
      <c r="I45" s="341" t="str">
        <f t="array" ref="I45">if(U45="","",XLOOKUP(U45,Master[Company],Master[Blow],"Unknown",0,1))</f>
        <v/>
      </c>
      <c r="J45" s="341" t="str">
        <f t="array" ref="J45">if(U45="","",XLOOKUP(U45,Master[Company],Master[Pigging],"Unknown",0,1))</f>
        <v/>
      </c>
      <c r="K45" s="341" t="str">
        <f t="array" ref="K45">if(U45="","",XLOOKUP(U45,Master[Company],Master[Load Method],"Unknown",0,1))</f>
        <v/>
      </c>
      <c r="L45" s="341" t="str">
        <f t="array" ref="L45">if(U45="","",XLOOKUP(U45,Master[Company],Master[Line Distance],"Unknown",0,1))</f>
        <v/>
      </c>
      <c r="M45" s="394"/>
      <c r="N45" s="341"/>
      <c r="O45" s="341"/>
      <c r="P45" s="341" t="str">
        <f t="array" ref="P45">if(U45="","",XLOOKUP(U45,Master[Company],Master[Terms],"NA",0,1))</f>
        <v/>
      </c>
      <c r="Q45" s="341" t="str">
        <f t="shared" si="1"/>
        <v/>
      </c>
      <c r="R45" s="341" t="str">
        <f t="array" ref="R45">if(U45="","",XLOOKUP(U45,Master[Company],Master[Group],"NA",0,1))</f>
        <v/>
      </c>
      <c r="S45" s="341" t="str">
        <f t="array" ref="S45">if(U45="","",XLOOKUP(U45,Master[Company],Master[Loading Location],"NA",0,1))</f>
        <v/>
      </c>
      <c r="T45" s="341" t="str">
        <f t="array" ref="T45">if(U45="","",XLOOKUP(U45,Master[Company],Master[Acronym],"NA",0,1))</f>
        <v/>
      </c>
      <c r="U45" s="341"/>
      <c r="V45" s="342"/>
      <c r="W45" s="342"/>
      <c r="X45" s="341" t="str">
        <f t="shared" si="6"/>
        <v/>
      </c>
      <c r="Y45" s="341" t="str">
        <f t="shared" si="3"/>
        <v/>
      </c>
      <c r="Z45" s="341"/>
      <c r="AA45" s="341"/>
      <c r="AB45" s="341"/>
      <c r="AC45" s="401"/>
      <c r="AD45" s="563"/>
      <c r="AE45" s="564"/>
      <c r="AF45" s="564"/>
      <c r="AG45" s="564"/>
      <c r="AH45" s="564"/>
      <c r="AI45" s="564"/>
      <c r="AJ45" s="564"/>
      <c r="AK45" s="564"/>
      <c r="AL45" s="563"/>
      <c r="AM45" s="564"/>
      <c r="AN45" s="564"/>
      <c r="AO45" s="564"/>
      <c r="AP45" s="564"/>
      <c r="AQ45" s="564"/>
      <c r="AR45" s="564"/>
      <c r="AS45" s="564"/>
      <c r="AT45" s="401"/>
      <c r="AU45" s="399"/>
      <c r="AV45" s="617"/>
      <c r="AW45" s="401"/>
      <c r="AX45" s="401"/>
      <c r="AY45" s="341"/>
      <c r="AZ45" s="341"/>
      <c r="BA45" s="341"/>
      <c r="BB45" s="341"/>
      <c r="BC45" s="341"/>
      <c r="BD45" s="401"/>
      <c r="BE45" s="341"/>
      <c r="BF45" s="341"/>
      <c r="BG45" s="402"/>
      <c r="BH45" s="403"/>
      <c r="BI45" s="405"/>
      <c r="BJ45" s="405"/>
      <c r="BK45" s="405"/>
      <c r="BL45" s="405"/>
      <c r="BM45" s="514"/>
    </row>
    <row r="46" ht="18.75" customHeight="1">
      <c r="A46" s="400" t="str">
        <f t="shared" si="4"/>
        <v/>
      </c>
      <c r="B46" s="341"/>
      <c r="C46" s="559"/>
      <c r="D46" s="393"/>
      <c r="E46" s="341"/>
      <c r="F46" s="394"/>
      <c r="G46" s="341" t="str">
        <f t="array" ref="G46">IF(C46="","",XLOOKUP(C46,'Master Data'!K:K,'Master Data'!N:N,"Input in Master Data",0,1))</f>
        <v/>
      </c>
      <c r="H46" s="341" t="str">
        <f t="array" ref="H46">IF(C46="","",XLOOKUP(C46,'Master Data'!K:K,'Master Data'!O:O,"Input in Master Data",0,1))</f>
        <v/>
      </c>
      <c r="I46" s="341" t="str">
        <f t="array" ref="I46">if(U46="","",XLOOKUP(U46,Master[Company],Master[Blow],"Unknown",0,1))</f>
        <v/>
      </c>
      <c r="J46" s="341" t="str">
        <f t="array" ref="J46">if(U46="","",XLOOKUP(U46,Master[Company],Master[Pigging],"Unknown",0,1))</f>
        <v/>
      </c>
      <c r="K46" s="341" t="str">
        <f t="array" ref="K46">if(U46="","",XLOOKUP(U46,Master[Company],Master[Load Method],"Unknown",0,1))</f>
        <v/>
      </c>
      <c r="L46" s="341" t="str">
        <f t="array" ref="L46">if(U46="","",XLOOKUP(U46,Master[Company],Master[Line Distance],"Unknown",0,1))</f>
        <v/>
      </c>
      <c r="M46" s="394"/>
      <c r="N46" s="341"/>
      <c r="O46" s="341"/>
      <c r="P46" s="341" t="str">
        <f t="array" ref="P46">if(U46="","",XLOOKUP(U46,Master[Company],Master[Terms],"NA",0,1))</f>
        <v/>
      </c>
      <c r="Q46" s="341" t="str">
        <f t="shared" si="1"/>
        <v/>
      </c>
      <c r="R46" s="341" t="str">
        <f t="array" ref="R46">if(U46="","",XLOOKUP(U46,Master[Company],Master[Group],"NA",0,1))</f>
        <v/>
      </c>
      <c r="S46" s="341" t="str">
        <f t="array" ref="S46">if(U46="","",XLOOKUP(U46,Master[Company],Master[Loading Location],"NA",0,1))</f>
        <v/>
      </c>
      <c r="T46" s="341" t="str">
        <f t="array" ref="T46">if(U46="","",XLOOKUP(U46,Master[Company],Master[Acronym],"NA",0,1))</f>
        <v/>
      </c>
      <c r="U46" s="341"/>
      <c r="V46" s="342"/>
      <c r="W46" s="342"/>
      <c r="X46" s="341" t="str">
        <f t="shared" si="6"/>
        <v/>
      </c>
      <c r="Y46" s="341" t="str">
        <f t="shared" si="3"/>
        <v/>
      </c>
      <c r="Z46" s="341"/>
      <c r="AA46" s="341"/>
      <c r="AB46" s="341"/>
      <c r="AC46" s="401"/>
      <c r="AD46" s="563"/>
      <c r="AE46" s="564"/>
      <c r="AF46" s="564"/>
      <c r="AG46" s="564"/>
      <c r="AH46" s="564"/>
      <c r="AI46" s="564"/>
      <c r="AJ46" s="564"/>
      <c r="AK46" s="564"/>
      <c r="AL46" s="563"/>
      <c r="AM46" s="564"/>
      <c r="AN46" s="564"/>
      <c r="AO46" s="564"/>
      <c r="AP46" s="564"/>
      <c r="AQ46" s="564"/>
      <c r="AR46" s="564"/>
      <c r="AS46" s="564"/>
      <c r="AT46" s="401"/>
      <c r="AU46" s="399"/>
      <c r="AV46" s="617"/>
      <c r="AW46" s="401"/>
      <c r="AX46" s="401"/>
      <c r="AY46" s="341"/>
      <c r="AZ46" s="341"/>
      <c r="BA46" s="341"/>
      <c r="BB46" s="341"/>
      <c r="BC46" s="341"/>
      <c r="BD46" s="401"/>
      <c r="BE46" s="341"/>
      <c r="BF46" s="341"/>
      <c r="BG46" s="402"/>
      <c r="BH46" s="403"/>
      <c r="BI46" s="405"/>
      <c r="BJ46" s="405"/>
      <c r="BK46" s="405"/>
      <c r="BL46" s="405"/>
      <c r="BM46" s="514"/>
    </row>
    <row r="47" ht="18.75" customHeight="1">
      <c r="A47" s="400" t="str">
        <f t="shared" si="4"/>
        <v/>
      </c>
      <c r="B47" s="341"/>
      <c r="C47" s="559"/>
      <c r="D47" s="393"/>
      <c r="E47" s="341"/>
      <c r="F47" s="394"/>
      <c r="G47" s="341" t="str">
        <f t="array" ref="G47">IF(C47="","",XLOOKUP(C47,'Master Data'!K:K,'Master Data'!N:N,"Input in Master Data",0,1))</f>
        <v/>
      </c>
      <c r="H47" s="341" t="str">
        <f t="array" ref="H47">IF(C47="","",XLOOKUP(C47,'Master Data'!K:K,'Master Data'!O:O,"Input in Master Data",0,1))</f>
        <v/>
      </c>
      <c r="I47" s="341" t="str">
        <f t="array" ref="I47">if(U47="","",XLOOKUP(U47,Master[Company],Master[Blow],"Unknown",0,1))</f>
        <v/>
      </c>
      <c r="J47" s="341" t="str">
        <f t="array" ref="J47">if(U47="","",XLOOKUP(U47,Master[Company],Master[Pigging],"Unknown",0,1))</f>
        <v/>
      </c>
      <c r="K47" s="341" t="str">
        <f t="array" ref="K47">if(U47="","",XLOOKUP(U47,Master[Company],Master[Load Method],"Unknown",0,1))</f>
        <v/>
      </c>
      <c r="L47" s="341" t="str">
        <f t="array" ref="L47">if(U47="","",XLOOKUP(U47,Master[Company],Master[Line Distance],"Unknown",0,1))</f>
        <v/>
      </c>
      <c r="M47" s="394"/>
      <c r="N47" s="341"/>
      <c r="O47" s="341"/>
      <c r="P47" s="341" t="str">
        <f t="array" ref="P47">if(U47="","",XLOOKUP(U47,Master[Company],Master[Terms],"NA",0,1))</f>
        <v/>
      </c>
      <c r="Q47" s="341" t="str">
        <f t="shared" si="1"/>
        <v/>
      </c>
      <c r="R47" s="341" t="str">
        <f t="array" ref="R47">if(U47="","",XLOOKUP(U47,Master[Company],Master[Group],"NA",0,1))</f>
        <v/>
      </c>
      <c r="S47" s="341" t="str">
        <f t="array" ref="S47">if(U47="","",XLOOKUP(U47,Master[Company],Master[Loading Location],"NA",0,1))</f>
        <v/>
      </c>
      <c r="T47" s="341" t="str">
        <f t="array" ref="T47">if(U47="","",XLOOKUP(U47,Master[Company],Master[Acronym],"NA",0,1))</f>
        <v/>
      </c>
      <c r="U47" s="341"/>
      <c r="V47" s="342"/>
      <c r="W47" s="342"/>
      <c r="X47" s="341" t="str">
        <f t="shared" si="6"/>
        <v/>
      </c>
      <c r="Y47" s="341" t="str">
        <f t="shared" si="3"/>
        <v/>
      </c>
      <c r="Z47" s="341"/>
      <c r="AA47" s="341"/>
      <c r="AB47" s="341"/>
      <c r="AC47" s="401"/>
      <c r="AD47" s="563"/>
      <c r="AE47" s="564"/>
      <c r="AF47" s="564"/>
      <c r="AG47" s="564"/>
      <c r="AH47" s="564"/>
      <c r="AI47" s="564"/>
      <c r="AJ47" s="564"/>
      <c r="AK47" s="564"/>
      <c r="AL47" s="563"/>
      <c r="AM47" s="564"/>
      <c r="AN47" s="564"/>
      <c r="AO47" s="564"/>
      <c r="AP47" s="564"/>
      <c r="AQ47" s="564"/>
      <c r="AR47" s="564"/>
      <c r="AS47" s="564"/>
      <c r="AT47" s="401"/>
      <c r="AU47" s="399"/>
      <c r="AV47" s="617"/>
      <c r="AW47" s="401"/>
      <c r="AX47" s="401"/>
      <c r="AY47" s="341"/>
      <c r="AZ47" s="341"/>
      <c r="BA47" s="341"/>
      <c r="BB47" s="341"/>
      <c r="BC47" s="341"/>
      <c r="BD47" s="401"/>
      <c r="BE47" s="341"/>
      <c r="BF47" s="341"/>
      <c r="BG47" s="402"/>
      <c r="BH47" s="403"/>
      <c r="BI47" s="405"/>
      <c r="BJ47" s="405"/>
      <c r="BK47" s="405"/>
      <c r="BL47" s="405"/>
      <c r="BM47" s="514"/>
    </row>
    <row r="48" ht="18.75" customHeight="1">
      <c r="A48" s="400" t="str">
        <f t="shared" si="4"/>
        <v/>
      </c>
      <c r="B48" s="341"/>
      <c r="C48" s="559"/>
      <c r="D48" s="393"/>
      <c r="E48" s="341"/>
      <c r="F48" s="394"/>
      <c r="G48" s="341" t="str">
        <f t="array" ref="G48">IF(C48="","",XLOOKUP(C48,'Master Data'!K:K,'Master Data'!N:N,"Input in Master Data",0,1))</f>
        <v/>
      </c>
      <c r="H48" s="341" t="str">
        <f t="array" ref="H48">IF(C48="","",XLOOKUP(C48,'Master Data'!K:K,'Master Data'!O:O,"Input in Master Data",0,1))</f>
        <v/>
      </c>
      <c r="I48" s="341" t="str">
        <f t="array" ref="I48">if(U48="","",XLOOKUP(U48,Master[Company],Master[Blow],"Unknown",0,1))</f>
        <v/>
      </c>
      <c r="J48" s="341" t="str">
        <f t="array" ref="J48">if(U48="","",XLOOKUP(U48,Master[Company],Master[Pigging],"Unknown",0,1))</f>
        <v/>
      </c>
      <c r="K48" s="341" t="str">
        <f t="array" ref="K48">if(U48="","",XLOOKUP(U48,Master[Company],Master[Load Method],"Unknown",0,1))</f>
        <v/>
      </c>
      <c r="L48" s="341" t="str">
        <f t="array" ref="L48">if(U48="","",XLOOKUP(U48,Master[Company],Master[Line Distance],"Unknown",0,1))</f>
        <v/>
      </c>
      <c r="M48" s="394"/>
      <c r="N48" s="341"/>
      <c r="O48" s="341"/>
      <c r="P48" s="341" t="str">
        <f t="array" ref="P48">if(U48="","",XLOOKUP(U48,Master[Company],Master[Terms],"NA",0,1))</f>
        <v/>
      </c>
      <c r="Q48" s="341" t="str">
        <f t="shared" si="1"/>
        <v/>
      </c>
      <c r="R48" s="341" t="str">
        <f t="array" ref="R48">if(U48="","",XLOOKUP(U48,Master[Company],Master[Group],"NA",0,1))</f>
        <v/>
      </c>
      <c r="S48" s="341" t="str">
        <f t="array" ref="S48">if(U48="","",XLOOKUP(U48,Master[Company],Master[Loading Location],"NA",0,1))</f>
        <v/>
      </c>
      <c r="T48" s="341" t="str">
        <f t="array" ref="T48">if(U48="","",XLOOKUP(U48,Master[Company],Master[Acronym],"NA",0,1))</f>
        <v/>
      </c>
      <c r="U48" s="341"/>
      <c r="V48" s="342"/>
      <c r="W48" s="342"/>
      <c r="X48" s="341" t="str">
        <f t="shared" si="6"/>
        <v/>
      </c>
      <c r="Y48" s="341" t="str">
        <f t="shared" si="3"/>
        <v/>
      </c>
      <c r="Z48" s="341"/>
      <c r="AA48" s="341"/>
      <c r="AB48" s="341"/>
      <c r="AC48" s="401"/>
      <c r="AD48" s="563"/>
      <c r="AE48" s="564"/>
      <c r="AF48" s="564"/>
      <c r="AG48" s="564"/>
      <c r="AH48" s="564"/>
      <c r="AI48" s="564"/>
      <c r="AJ48" s="564"/>
      <c r="AK48" s="564"/>
      <c r="AL48" s="563"/>
      <c r="AM48" s="564"/>
      <c r="AN48" s="564"/>
      <c r="AO48" s="564"/>
      <c r="AP48" s="564"/>
      <c r="AQ48" s="564"/>
      <c r="AR48" s="564"/>
      <c r="AS48" s="564"/>
      <c r="AT48" s="401"/>
      <c r="AU48" s="399"/>
      <c r="AV48" s="617"/>
      <c r="AW48" s="401"/>
      <c r="AX48" s="401"/>
      <c r="AY48" s="341"/>
      <c r="AZ48" s="341"/>
      <c r="BA48" s="341"/>
      <c r="BB48" s="341"/>
      <c r="BC48" s="341"/>
      <c r="BD48" s="401"/>
      <c r="BE48" s="341"/>
      <c r="BF48" s="341"/>
      <c r="BG48" s="402"/>
      <c r="BH48" s="403"/>
      <c r="BI48" s="405"/>
      <c r="BJ48" s="405"/>
      <c r="BK48" s="405"/>
      <c r="BL48" s="405"/>
      <c r="BM48" s="514"/>
    </row>
    <row r="49" ht="18.75" customHeight="1">
      <c r="A49" s="400" t="str">
        <f t="shared" si="4"/>
        <v/>
      </c>
      <c r="B49" s="341"/>
      <c r="C49" s="559"/>
      <c r="D49" s="393"/>
      <c r="E49" s="341"/>
      <c r="F49" s="394"/>
      <c r="G49" s="341" t="str">
        <f t="array" ref="G49">IF(C49="","",XLOOKUP(C49,'Master Data'!K:K,'Master Data'!N:N,"Input in Master Data",0,1))</f>
        <v/>
      </c>
      <c r="H49" s="341" t="str">
        <f t="array" ref="H49">IF(C49="","",XLOOKUP(C49,'Master Data'!K:K,'Master Data'!O:O,"Input in Master Data",0,1))</f>
        <v/>
      </c>
      <c r="I49" s="341" t="str">
        <f t="array" ref="I49">if(U49="","",XLOOKUP(U49,Master[Company],Master[Blow],"Unknown",0,1))</f>
        <v/>
      </c>
      <c r="J49" s="341" t="str">
        <f t="array" ref="J49">if(U49="","",XLOOKUP(U49,Master[Company],Master[Pigging],"Unknown",0,1))</f>
        <v/>
      </c>
      <c r="K49" s="341" t="str">
        <f t="array" ref="K49">if(U49="","",XLOOKUP(U49,Master[Company],Master[Load Method],"Unknown",0,1))</f>
        <v/>
      </c>
      <c r="L49" s="341" t="str">
        <f t="array" ref="L49">if(U49="","",XLOOKUP(U49,Master[Company],Master[Line Distance],"Unknown",0,1))</f>
        <v/>
      </c>
      <c r="M49" s="394"/>
      <c r="N49" s="341"/>
      <c r="O49" s="341"/>
      <c r="P49" s="341" t="str">
        <f t="array" ref="P49">if(U49="","",XLOOKUP(U49,Master[Company],Master[Terms],"NA",0,1))</f>
        <v/>
      </c>
      <c r="Q49" s="341" t="str">
        <f t="shared" si="1"/>
        <v/>
      </c>
      <c r="R49" s="341" t="str">
        <f t="array" ref="R49">if(U49="","",XLOOKUP(U49,Master[Company],Master[Group],"NA",0,1))</f>
        <v/>
      </c>
      <c r="S49" s="341" t="str">
        <f t="array" ref="S49">if(U49="","",XLOOKUP(U49,Master[Company],Master[Loading Location],"NA",0,1))</f>
        <v/>
      </c>
      <c r="T49" s="341" t="str">
        <f t="array" ref="T49">if(U49="","",XLOOKUP(U49,Master[Company],Master[Acronym],"NA",0,1))</f>
        <v/>
      </c>
      <c r="U49" s="341"/>
      <c r="V49" s="342"/>
      <c r="W49" s="342"/>
      <c r="X49" s="341" t="str">
        <f t="shared" si="6"/>
        <v/>
      </c>
      <c r="Y49" s="341" t="str">
        <f t="shared" si="3"/>
        <v/>
      </c>
      <c r="Z49" s="341"/>
      <c r="AA49" s="341"/>
      <c r="AB49" s="341"/>
      <c r="AC49" s="401"/>
      <c r="AD49" s="563"/>
      <c r="AE49" s="564"/>
      <c r="AF49" s="564"/>
      <c r="AG49" s="564"/>
      <c r="AH49" s="564"/>
      <c r="AI49" s="564"/>
      <c r="AJ49" s="564"/>
      <c r="AK49" s="564"/>
      <c r="AL49" s="563"/>
      <c r="AM49" s="564"/>
      <c r="AN49" s="564"/>
      <c r="AO49" s="564"/>
      <c r="AP49" s="564"/>
      <c r="AQ49" s="564"/>
      <c r="AR49" s="564"/>
      <c r="AS49" s="564"/>
      <c r="AT49" s="401"/>
      <c r="AU49" s="399"/>
      <c r="AV49" s="617"/>
      <c r="AW49" s="401"/>
      <c r="AX49" s="401"/>
      <c r="AY49" s="341"/>
      <c r="AZ49" s="341"/>
      <c r="BA49" s="341"/>
      <c r="BB49" s="341"/>
      <c r="BC49" s="341"/>
      <c r="BD49" s="401"/>
      <c r="BE49" s="341"/>
      <c r="BF49" s="341"/>
      <c r="BG49" s="402"/>
      <c r="BH49" s="403"/>
      <c r="BI49" s="405"/>
      <c r="BJ49" s="405"/>
      <c r="BK49" s="405"/>
      <c r="BL49" s="405"/>
      <c r="BM49" s="514"/>
    </row>
    <row r="50" ht="18.75" customHeight="1">
      <c r="A50" s="400" t="str">
        <f t="shared" si="4"/>
        <v/>
      </c>
      <c r="B50" s="341"/>
      <c r="C50" s="559"/>
      <c r="D50" s="393"/>
      <c r="E50" s="341"/>
      <c r="F50" s="394"/>
      <c r="G50" s="341" t="str">
        <f t="array" ref="G50">IF(C50="","",XLOOKUP(C50,'Master Data'!K:K,'Master Data'!N:N,"Input in Master Data",0,1))</f>
        <v/>
      </c>
      <c r="H50" s="341" t="str">
        <f t="array" ref="H50">IF(C50="","",XLOOKUP(C50,'Master Data'!K:K,'Master Data'!O:O,"Input in Master Data",0,1))</f>
        <v/>
      </c>
      <c r="I50" s="341" t="str">
        <f t="array" ref="I50">if(U50="","",XLOOKUP(U50,Master[Company],Master[Blow],"Unknown",0,1))</f>
        <v/>
      </c>
      <c r="J50" s="341" t="str">
        <f t="array" ref="J50">if(U50="","",XLOOKUP(U50,Master[Company],Master[Pigging],"Unknown",0,1))</f>
        <v/>
      </c>
      <c r="K50" s="341" t="str">
        <f t="array" ref="K50">if(U50="","",XLOOKUP(U50,Master[Company],Master[Load Method],"Unknown",0,1))</f>
        <v/>
      </c>
      <c r="L50" s="341" t="str">
        <f t="array" ref="L50">if(U50="","",XLOOKUP(U50,Master[Company],Master[Line Distance],"Unknown",0,1))</f>
        <v/>
      </c>
      <c r="M50" s="394"/>
      <c r="N50" s="341"/>
      <c r="O50" s="341"/>
      <c r="P50" s="341" t="str">
        <f t="array" ref="P50">if(U50="","",XLOOKUP(U50,Master[Company],Master[Terms],"NA",0,1))</f>
        <v/>
      </c>
      <c r="Q50" s="341" t="str">
        <f t="shared" si="1"/>
        <v/>
      </c>
      <c r="R50" s="341" t="str">
        <f t="array" ref="R50">if(U50="","",XLOOKUP(U50,Master[Company],Master[Group],"NA",0,1))</f>
        <v/>
      </c>
      <c r="S50" s="341" t="str">
        <f t="array" ref="S50">if(U50="","",XLOOKUP(U50,Master[Company],Master[Loading Location],"NA",0,1))</f>
        <v/>
      </c>
      <c r="T50" s="341" t="str">
        <f t="array" ref="T50">if(U50="","",XLOOKUP(U50,Master[Company],Master[Acronym],"NA",0,1))</f>
        <v/>
      </c>
      <c r="U50" s="341"/>
      <c r="V50" s="342"/>
      <c r="W50" s="342"/>
      <c r="X50" s="341" t="str">
        <f t="shared" si="6"/>
        <v/>
      </c>
      <c r="Y50" s="341" t="str">
        <f t="shared" si="3"/>
        <v/>
      </c>
      <c r="Z50" s="341"/>
      <c r="AA50" s="341"/>
      <c r="AB50" s="341"/>
      <c r="AC50" s="401"/>
      <c r="AD50" s="563"/>
      <c r="AE50" s="564"/>
      <c r="AF50" s="564"/>
      <c r="AG50" s="564"/>
      <c r="AH50" s="564"/>
      <c r="AI50" s="564"/>
      <c r="AJ50" s="564"/>
      <c r="AK50" s="564"/>
      <c r="AL50" s="563"/>
      <c r="AM50" s="564"/>
      <c r="AN50" s="564"/>
      <c r="AO50" s="564"/>
      <c r="AP50" s="564"/>
      <c r="AQ50" s="564"/>
      <c r="AR50" s="564"/>
      <c r="AS50" s="564"/>
      <c r="AT50" s="401"/>
      <c r="AU50" s="399"/>
      <c r="AV50" s="617"/>
      <c r="AW50" s="401"/>
      <c r="AX50" s="401"/>
      <c r="AY50" s="341"/>
      <c r="AZ50" s="341"/>
      <c r="BA50" s="341"/>
      <c r="BB50" s="341"/>
      <c r="BC50" s="341"/>
      <c r="BD50" s="401"/>
      <c r="BE50" s="341"/>
      <c r="BF50" s="341"/>
      <c r="BG50" s="402"/>
      <c r="BH50" s="403"/>
      <c r="BI50" s="405"/>
      <c r="BJ50" s="405"/>
      <c r="BK50" s="405"/>
      <c r="BL50" s="405"/>
      <c r="BM50" s="514"/>
    </row>
    <row r="51" ht="18.75" customHeight="1">
      <c r="A51" s="400" t="str">
        <f t="shared" si="4"/>
        <v/>
      </c>
      <c r="B51" s="341"/>
      <c r="C51" s="559"/>
      <c r="D51" s="393"/>
      <c r="E51" s="341"/>
      <c r="F51" s="394"/>
      <c r="G51" s="341" t="str">
        <f t="array" ref="G51">IF(C51="","",XLOOKUP(C51,'Master Data'!K:K,'Master Data'!N:N,"Input in Master Data",0,1))</f>
        <v/>
      </c>
      <c r="H51" s="341" t="str">
        <f t="array" ref="H51">IF(C51="","",XLOOKUP(C51,'Master Data'!K:K,'Master Data'!O:O,"Input in Master Data",0,1))</f>
        <v/>
      </c>
      <c r="I51" s="341" t="str">
        <f t="array" ref="I51">if(U51="","",XLOOKUP(U51,Master[Company],Master[Blow],"Unknown",0,1))</f>
        <v/>
      </c>
      <c r="J51" s="341" t="str">
        <f t="array" ref="J51">if(U51="","",XLOOKUP(U51,Master[Company],Master[Pigging],"Unknown",0,1))</f>
        <v/>
      </c>
      <c r="K51" s="341" t="str">
        <f t="array" ref="K51">if(U51="","",XLOOKUP(U51,Master[Company],Master[Load Method],"Unknown",0,1))</f>
        <v/>
      </c>
      <c r="L51" s="341" t="str">
        <f t="array" ref="L51">if(U51="","",XLOOKUP(U51,Master[Company],Master[Line Distance],"Unknown",0,1))</f>
        <v/>
      </c>
      <c r="M51" s="394"/>
      <c r="N51" s="341"/>
      <c r="O51" s="341"/>
      <c r="P51" s="341" t="str">
        <f t="array" ref="P51">if(U51="","",XLOOKUP(U51,Master[Company],Master[Terms],"NA",0,1))</f>
        <v/>
      </c>
      <c r="Q51" s="341" t="str">
        <f t="shared" si="1"/>
        <v/>
      </c>
      <c r="R51" s="341" t="str">
        <f t="array" ref="R51">if(U51="","",XLOOKUP(U51,Master[Company],Master[Group],"NA",0,1))</f>
        <v/>
      </c>
      <c r="S51" s="341" t="str">
        <f t="array" ref="S51">if(U51="","",XLOOKUP(U51,Master[Company],Master[Loading Location],"NA",0,1))</f>
        <v/>
      </c>
      <c r="T51" s="341" t="str">
        <f t="array" ref="T51">if(U51="","",XLOOKUP(U51,Master[Company],Master[Acronym],"NA",0,1))</f>
        <v/>
      </c>
      <c r="U51" s="341"/>
      <c r="V51" s="342"/>
      <c r="W51" s="342"/>
      <c r="X51" s="341" t="str">
        <f t="shared" si="6"/>
        <v/>
      </c>
      <c r="Y51" s="341" t="str">
        <f t="shared" si="3"/>
        <v/>
      </c>
      <c r="Z51" s="341"/>
      <c r="AA51" s="341"/>
      <c r="AB51" s="341"/>
      <c r="AC51" s="401"/>
      <c r="AD51" s="563"/>
      <c r="AE51" s="564"/>
      <c r="AF51" s="564"/>
      <c r="AG51" s="564"/>
      <c r="AH51" s="564"/>
      <c r="AI51" s="564"/>
      <c r="AJ51" s="564"/>
      <c r="AK51" s="564"/>
      <c r="AL51" s="563"/>
      <c r="AM51" s="564"/>
      <c r="AN51" s="564"/>
      <c r="AO51" s="564"/>
      <c r="AP51" s="564"/>
      <c r="AQ51" s="564"/>
      <c r="AR51" s="564"/>
      <c r="AS51" s="564"/>
      <c r="AT51" s="401"/>
      <c r="AU51" s="399"/>
      <c r="AV51" s="617"/>
      <c r="AW51" s="401"/>
      <c r="AX51" s="401"/>
      <c r="AY51" s="341"/>
      <c r="AZ51" s="341"/>
      <c r="BA51" s="341"/>
      <c r="BB51" s="341"/>
      <c r="BC51" s="341"/>
      <c r="BD51" s="401"/>
      <c r="BE51" s="341"/>
      <c r="BF51" s="341"/>
      <c r="BG51" s="402"/>
      <c r="BH51" s="403"/>
      <c r="BI51" s="405"/>
      <c r="BJ51" s="405"/>
      <c r="BK51" s="405"/>
      <c r="BL51" s="405"/>
      <c r="BM51" s="514"/>
    </row>
    <row r="52" ht="18.75" customHeight="1">
      <c r="A52" s="400" t="str">
        <f t="shared" si="4"/>
        <v/>
      </c>
      <c r="B52" s="341"/>
      <c r="C52" s="559"/>
      <c r="D52" s="393"/>
      <c r="E52" s="341"/>
      <c r="F52" s="394"/>
      <c r="G52" s="341" t="str">
        <f t="array" ref="G52">IF(C52="","",XLOOKUP(C52,'Master Data'!K:K,'Master Data'!N:N,"Input in Master Data",0,1))</f>
        <v/>
      </c>
      <c r="H52" s="341" t="str">
        <f t="array" ref="H52">IF(C52="","",XLOOKUP(C52,'Master Data'!K:K,'Master Data'!O:O,"Input in Master Data",0,1))</f>
        <v/>
      </c>
      <c r="I52" s="341" t="str">
        <f t="array" ref="I52">if(U52="","",XLOOKUP(U52,Master[Company],Master[Blow],"Unknown",0,1))</f>
        <v/>
      </c>
      <c r="J52" s="341" t="str">
        <f t="array" ref="J52">if(U52="","",XLOOKUP(U52,Master[Company],Master[Pigging],"Unknown",0,1))</f>
        <v/>
      </c>
      <c r="K52" s="341" t="str">
        <f t="array" ref="K52">if(U52="","",XLOOKUP(U52,Master[Company],Master[Load Method],"Unknown",0,1))</f>
        <v/>
      </c>
      <c r="L52" s="341" t="str">
        <f t="array" ref="L52">if(U52="","",XLOOKUP(U52,Master[Company],Master[Line Distance],"Unknown",0,1))</f>
        <v/>
      </c>
      <c r="M52" s="394"/>
      <c r="N52" s="341"/>
      <c r="O52" s="341"/>
      <c r="P52" s="341" t="str">
        <f t="array" ref="P52">if(U52="","",XLOOKUP(U52,Master[Company],Master[Terms],"NA",0,1))</f>
        <v/>
      </c>
      <c r="Q52" s="341" t="str">
        <f t="shared" si="1"/>
        <v/>
      </c>
      <c r="R52" s="341" t="str">
        <f t="array" ref="R52">if(U52="","",XLOOKUP(U52,Master[Company],Master[Group],"NA",0,1))</f>
        <v/>
      </c>
      <c r="S52" s="341" t="str">
        <f t="array" ref="S52">if(U52="","",XLOOKUP(U52,Master[Company],Master[Loading Location],"NA",0,1))</f>
        <v/>
      </c>
      <c r="T52" s="341" t="str">
        <f t="array" ref="T52">if(U52="","",XLOOKUP(U52,Master[Company],Master[Acronym],"NA",0,1))</f>
        <v/>
      </c>
      <c r="U52" s="341"/>
      <c r="V52" s="342"/>
      <c r="W52" s="342"/>
      <c r="X52" s="341" t="str">
        <f t="shared" si="6"/>
        <v/>
      </c>
      <c r="Y52" s="341" t="str">
        <f t="shared" si="3"/>
        <v/>
      </c>
      <c r="Z52" s="341"/>
      <c r="AA52" s="341"/>
      <c r="AB52" s="341"/>
      <c r="AC52" s="401"/>
      <c r="AD52" s="563"/>
      <c r="AE52" s="564"/>
      <c r="AF52" s="564"/>
      <c r="AG52" s="564"/>
      <c r="AH52" s="564"/>
      <c r="AI52" s="564"/>
      <c r="AJ52" s="564"/>
      <c r="AK52" s="564"/>
      <c r="AL52" s="563"/>
      <c r="AM52" s="564"/>
      <c r="AN52" s="564"/>
      <c r="AO52" s="564"/>
      <c r="AP52" s="564"/>
      <c r="AQ52" s="564"/>
      <c r="AR52" s="564"/>
      <c r="AS52" s="564"/>
      <c r="AT52" s="401"/>
      <c r="AU52" s="399"/>
      <c r="AV52" s="617"/>
      <c r="AW52" s="401"/>
      <c r="AX52" s="401"/>
      <c r="AY52" s="341"/>
      <c r="AZ52" s="341"/>
      <c r="BA52" s="341"/>
      <c r="BB52" s="341"/>
      <c r="BC52" s="341"/>
      <c r="BD52" s="401"/>
      <c r="BE52" s="341"/>
      <c r="BF52" s="341"/>
      <c r="BG52" s="402"/>
      <c r="BH52" s="403"/>
      <c r="BI52" s="405"/>
      <c r="BJ52" s="405"/>
      <c r="BK52" s="405"/>
      <c r="BL52" s="405"/>
      <c r="BM52" s="514"/>
    </row>
    <row r="53" ht="18.75" customHeight="1">
      <c r="A53" s="400" t="str">
        <f t="shared" si="4"/>
        <v/>
      </c>
      <c r="B53" s="341"/>
      <c r="C53" s="559"/>
      <c r="D53" s="393"/>
      <c r="E53" s="341"/>
      <c r="F53" s="394"/>
      <c r="G53" s="341" t="str">
        <f t="array" ref="G53">IF(C53="","",XLOOKUP(C53,'Master Data'!K:K,'Master Data'!N:N,"Input in Master Data",0,1))</f>
        <v/>
      </c>
      <c r="H53" s="341" t="str">
        <f t="array" ref="H53">IF(C53="","",XLOOKUP(C53,'Master Data'!K:K,'Master Data'!O:O,"Input in Master Data",0,1))</f>
        <v/>
      </c>
      <c r="I53" s="341" t="str">
        <f t="array" ref="I53">if(U53="","",XLOOKUP(U53,Master[Company],Master[Blow],"Unknown",0,1))</f>
        <v/>
      </c>
      <c r="J53" s="341" t="str">
        <f t="array" ref="J53">if(U53="","",XLOOKUP(U53,Master[Company],Master[Pigging],"Unknown",0,1))</f>
        <v/>
      </c>
      <c r="K53" s="341" t="str">
        <f t="array" ref="K53">if(U53="","",XLOOKUP(U53,Master[Company],Master[Load Method],"Unknown",0,1))</f>
        <v/>
      </c>
      <c r="L53" s="341" t="str">
        <f t="array" ref="L53">if(U53="","",XLOOKUP(U53,Master[Company],Master[Line Distance],"Unknown",0,1))</f>
        <v/>
      </c>
      <c r="M53" s="394"/>
      <c r="N53" s="341"/>
      <c r="O53" s="341"/>
      <c r="P53" s="341" t="str">
        <f t="array" ref="P53">if(U53="","",XLOOKUP(U53,Master[Company],Master[Terms],"NA",0,1))</f>
        <v/>
      </c>
      <c r="Q53" s="341" t="str">
        <f t="shared" si="1"/>
        <v/>
      </c>
      <c r="R53" s="341" t="str">
        <f t="array" ref="R53">if(U53="","",XLOOKUP(U53,Master[Company],Master[Group],"NA",0,1))</f>
        <v/>
      </c>
      <c r="S53" s="341" t="str">
        <f t="array" ref="S53">if(U53="","",XLOOKUP(U53,Master[Company],Master[Loading Location],"NA",0,1))</f>
        <v/>
      </c>
      <c r="T53" s="341" t="str">
        <f t="array" ref="T53">if(U53="","",XLOOKUP(U53,Master[Company],Master[Acronym],"NA",0,1))</f>
        <v/>
      </c>
      <c r="U53" s="341"/>
      <c r="V53" s="342"/>
      <c r="W53" s="342"/>
      <c r="X53" s="341" t="str">
        <f t="shared" si="6"/>
        <v/>
      </c>
      <c r="Y53" s="341" t="str">
        <f t="shared" si="3"/>
        <v/>
      </c>
      <c r="Z53" s="341"/>
      <c r="AA53" s="341"/>
      <c r="AB53" s="341"/>
      <c r="AC53" s="401"/>
      <c r="AD53" s="563"/>
      <c r="AE53" s="564"/>
      <c r="AF53" s="564"/>
      <c r="AG53" s="564"/>
      <c r="AH53" s="564"/>
      <c r="AI53" s="564"/>
      <c r="AJ53" s="564"/>
      <c r="AK53" s="564"/>
      <c r="AL53" s="563"/>
      <c r="AM53" s="564"/>
      <c r="AN53" s="564"/>
      <c r="AO53" s="564"/>
      <c r="AP53" s="564"/>
      <c r="AQ53" s="564"/>
      <c r="AR53" s="564"/>
      <c r="AS53" s="564"/>
      <c r="AT53" s="401"/>
      <c r="AU53" s="399"/>
      <c r="AV53" s="617"/>
      <c r="AW53" s="401"/>
      <c r="AX53" s="401"/>
      <c r="AY53" s="341"/>
      <c r="AZ53" s="341"/>
      <c r="BA53" s="341"/>
      <c r="BB53" s="341"/>
      <c r="BC53" s="341"/>
      <c r="BD53" s="401"/>
      <c r="BE53" s="341"/>
      <c r="BF53" s="341"/>
      <c r="BG53" s="402"/>
      <c r="BH53" s="403"/>
      <c r="BI53" s="405"/>
      <c r="BJ53" s="405"/>
      <c r="BK53" s="405"/>
      <c r="BL53" s="405"/>
      <c r="BM53" s="514"/>
    </row>
    <row r="54" ht="18.75" customHeight="1">
      <c r="A54" s="400" t="str">
        <f t="shared" si="4"/>
        <v/>
      </c>
      <c r="B54" s="341"/>
      <c r="C54" s="559"/>
      <c r="D54" s="393"/>
      <c r="E54" s="341"/>
      <c r="F54" s="394"/>
      <c r="G54" s="341" t="str">
        <f t="array" ref="G54">IF(C54="","",XLOOKUP(C54,'Master Data'!K:K,'Master Data'!N:N,"Input in Master Data",0,1))</f>
        <v/>
      </c>
      <c r="H54" s="341" t="str">
        <f t="array" ref="H54">IF(C54="","",XLOOKUP(C54,'Master Data'!K:K,'Master Data'!O:O,"Input in Master Data",0,1))</f>
        <v/>
      </c>
      <c r="I54" s="341" t="str">
        <f t="array" ref="I54">if(U54="","",XLOOKUP(U54,Master[Company],Master[Blow],"Unknown",0,1))</f>
        <v/>
      </c>
      <c r="J54" s="341" t="str">
        <f t="array" ref="J54">if(U54="","",XLOOKUP(U54,Master[Company],Master[Pigging],"Unknown",0,1))</f>
        <v/>
      </c>
      <c r="K54" s="341" t="str">
        <f t="array" ref="K54">if(U54="","",XLOOKUP(U54,Master[Company],Master[Load Method],"Unknown",0,1))</f>
        <v/>
      </c>
      <c r="L54" s="341" t="str">
        <f t="array" ref="L54">if(U54="","",XLOOKUP(U54,Master[Company],Master[Line Distance],"Unknown",0,1))</f>
        <v/>
      </c>
      <c r="M54" s="394"/>
      <c r="N54" s="341"/>
      <c r="O54" s="341"/>
      <c r="P54" s="341" t="str">
        <f t="array" ref="P54">if(U54="","",XLOOKUP(U54,Master[Company],Master[Terms],"NA",0,1))</f>
        <v/>
      </c>
      <c r="Q54" s="341" t="str">
        <f t="shared" si="1"/>
        <v/>
      </c>
      <c r="R54" s="341" t="str">
        <f t="array" ref="R54">if(U54="","",XLOOKUP(U54,Master[Company],Master[Group],"NA",0,1))</f>
        <v/>
      </c>
      <c r="S54" s="341" t="str">
        <f t="array" ref="S54">if(U54="","",XLOOKUP(U54,Master[Company],Master[Loading Location],"NA",0,1))</f>
        <v/>
      </c>
      <c r="T54" s="341" t="str">
        <f t="array" ref="T54">if(U54="","",XLOOKUP(U54,Master[Company],Master[Acronym],"NA",0,1))</f>
        <v/>
      </c>
      <c r="U54" s="341"/>
      <c r="V54" s="342"/>
      <c r="W54" s="342"/>
      <c r="X54" s="341" t="str">
        <f t="shared" si="6"/>
        <v/>
      </c>
      <c r="Y54" s="341" t="str">
        <f t="shared" si="3"/>
        <v/>
      </c>
      <c r="Z54" s="341"/>
      <c r="AA54" s="341"/>
      <c r="AB54" s="341"/>
      <c r="AC54" s="401"/>
      <c r="AD54" s="563"/>
      <c r="AE54" s="564"/>
      <c r="AF54" s="564"/>
      <c r="AG54" s="564"/>
      <c r="AH54" s="564"/>
      <c r="AI54" s="564"/>
      <c r="AJ54" s="564"/>
      <c r="AK54" s="564"/>
      <c r="AL54" s="563"/>
      <c r="AM54" s="564"/>
      <c r="AN54" s="564"/>
      <c r="AO54" s="564"/>
      <c r="AP54" s="564"/>
      <c r="AQ54" s="564"/>
      <c r="AR54" s="564"/>
      <c r="AS54" s="564"/>
      <c r="AT54" s="401"/>
      <c r="AU54" s="399"/>
      <c r="AV54" s="617"/>
      <c r="AW54" s="401"/>
      <c r="AX54" s="401"/>
      <c r="AY54" s="341"/>
      <c r="AZ54" s="341"/>
      <c r="BA54" s="341"/>
      <c r="BB54" s="341"/>
      <c r="BC54" s="341"/>
      <c r="BD54" s="401"/>
      <c r="BE54" s="341"/>
      <c r="BF54" s="341"/>
      <c r="BG54" s="402"/>
      <c r="BH54" s="403"/>
      <c r="BI54" s="405"/>
      <c r="BJ54" s="405"/>
      <c r="BK54" s="405"/>
      <c r="BL54" s="405"/>
      <c r="BM54" s="514"/>
    </row>
    <row r="55" ht="18.75" customHeight="1">
      <c r="A55" s="400" t="str">
        <f t="shared" si="4"/>
        <v/>
      </c>
      <c r="B55" s="341"/>
      <c r="C55" s="559"/>
      <c r="D55" s="393"/>
      <c r="E55" s="341"/>
      <c r="F55" s="394"/>
      <c r="G55" s="341" t="str">
        <f t="array" ref="G55">IF(C55="","",XLOOKUP(C55,'Master Data'!K:K,'Master Data'!N:N,"Input in Master Data",0,1))</f>
        <v/>
      </c>
      <c r="H55" s="341" t="str">
        <f t="array" ref="H55">IF(C55="","",XLOOKUP(C55,'Master Data'!K:K,'Master Data'!O:O,"Input in Master Data",0,1))</f>
        <v/>
      </c>
      <c r="I55" s="341" t="str">
        <f t="array" ref="I55">if(U55="","",XLOOKUP(U55,Master[Company],Master[Blow],"Unknown",0,1))</f>
        <v/>
      </c>
      <c r="J55" s="341" t="str">
        <f t="array" ref="J55">if(U55="","",XLOOKUP(U55,Master[Company],Master[Pigging],"Unknown",0,1))</f>
        <v/>
      </c>
      <c r="K55" s="341" t="str">
        <f t="array" ref="K55">if(U55="","",XLOOKUP(U55,Master[Company],Master[Load Method],"Unknown",0,1))</f>
        <v/>
      </c>
      <c r="L55" s="341" t="str">
        <f t="array" ref="L55">if(U55="","",XLOOKUP(U55,Master[Company],Master[Line Distance],"Unknown",0,1))</f>
        <v/>
      </c>
      <c r="M55" s="394"/>
      <c r="N55" s="341"/>
      <c r="O55" s="341"/>
      <c r="P55" s="341" t="str">
        <f t="array" ref="P55">if(U55="","",XLOOKUP(U55,Master[Company],Master[Terms],"NA",0,1))</f>
        <v/>
      </c>
      <c r="Q55" s="341" t="str">
        <f t="shared" si="1"/>
        <v/>
      </c>
      <c r="R55" s="341" t="str">
        <f t="array" ref="R55">if(U55="","",XLOOKUP(U55,Master[Company],Master[Group],"NA",0,1))</f>
        <v/>
      </c>
      <c r="S55" s="341" t="str">
        <f t="array" ref="S55">if(U55="","",XLOOKUP(U55,Master[Company],Master[Loading Location],"NA",0,1))</f>
        <v/>
      </c>
      <c r="T55" s="341" t="str">
        <f t="array" ref="T55">if(U55="","",XLOOKUP(U55,Master[Company],Master[Acronym],"NA",0,1))</f>
        <v/>
      </c>
      <c r="U55" s="341"/>
      <c r="V55" s="342"/>
      <c r="W55" s="342"/>
      <c r="X55" s="341" t="str">
        <f t="shared" si="6"/>
        <v/>
      </c>
      <c r="Y55" s="341" t="str">
        <f t="shared" si="3"/>
        <v/>
      </c>
      <c r="Z55" s="341"/>
      <c r="AA55" s="341"/>
      <c r="AB55" s="341"/>
      <c r="AC55" s="401"/>
      <c r="AD55" s="563"/>
      <c r="AE55" s="564"/>
      <c r="AF55" s="564"/>
      <c r="AG55" s="564"/>
      <c r="AH55" s="564"/>
      <c r="AI55" s="564"/>
      <c r="AJ55" s="564"/>
      <c r="AK55" s="564"/>
      <c r="AL55" s="563"/>
      <c r="AM55" s="564"/>
      <c r="AN55" s="564"/>
      <c r="AO55" s="564"/>
      <c r="AP55" s="564"/>
      <c r="AQ55" s="564"/>
      <c r="AR55" s="564"/>
      <c r="AS55" s="564"/>
      <c r="AT55" s="401"/>
      <c r="AU55" s="399"/>
      <c r="AV55" s="617"/>
      <c r="AW55" s="401"/>
      <c r="AX55" s="401"/>
      <c r="AY55" s="341"/>
      <c r="AZ55" s="341"/>
      <c r="BA55" s="341"/>
      <c r="BB55" s="341"/>
      <c r="BC55" s="341"/>
      <c r="BD55" s="401"/>
      <c r="BE55" s="341"/>
      <c r="BF55" s="341"/>
      <c r="BG55" s="402"/>
      <c r="BH55" s="403"/>
      <c r="BI55" s="405"/>
      <c r="BJ55" s="405"/>
      <c r="BK55" s="405"/>
      <c r="BL55" s="405"/>
      <c r="BM55" s="514"/>
    </row>
    <row r="56" ht="18.75" customHeight="1">
      <c r="A56" s="400" t="str">
        <f t="shared" si="4"/>
        <v/>
      </c>
      <c r="B56" s="341"/>
      <c r="C56" s="559"/>
      <c r="D56" s="393"/>
      <c r="E56" s="341"/>
      <c r="F56" s="394"/>
      <c r="G56" s="341" t="str">
        <f t="array" ref="G56">IF(C56="","",XLOOKUP(C56,'Master Data'!K:K,'Master Data'!N:N,"Input in Master Data",0,1))</f>
        <v/>
      </c>
      <c r="H56" s="341" t="str">
        <f t="array" ref="H56">IF(C56="","",XLOOKUP(C56,'Master Data'!K:K,'Master Data'!O:O,"Input in Master Data",0,1))</f>
        <v/>
      </c>
      <c r="I56" s="341" t="str">
        <f t="array" ref="I56">if(U56="","",XLOOKUP(U56,Master[Company],Master[Blow],"Unknown",0,1))</f>
        <v/>
      </c>
      <c r="J56" s="341" t="str">
        <f t="array" ref="J56">if(U56="","",XLOOKUP(U56,Master[Company],Master[Pigging],"Unknown",0,1))</f>
        <v/>
      </c>
      <c r="K56" s="341" t="str">
        <f t="array" ref="K56">if(U56="","",XLOOKUP(U56,Master[Company],Master[Load Method],"Unknown",0,1))</f>
        <v/>
      </c>
      <c r="L56" s="341" t="str">
        <f t="array" ref="L56">if(U56="","",XLOOKUP(U56,Master[Company],Master[Line Distance],"Unknown",0,1))</f>
        <v/>
      </c>
      <c r="M56" s="394"/>
      <c r="N56" s="341"/>
      <c r="O56" s="341"/>
      <c r="P56" s="341" t="str">
        <f t="array" ref="P56">if(U56="","",XLOOKUP(U56,Master[Company],Master[Terms],"NA",0,1))</f>
        <v/>
      </c>
      <c r="Q56" s="341" t="str">
        <f t="shared" si="1"/>
        <v/>
      </c>
      <c r="R56" s="341" t="str">
        <f t="array" ref="R56">if(U56="","",XLOOKUP(U56,Master[Company],Master[Group],"NA",0,1))</f>
        <v/>
      </c>
      <c r="S56" s="341" t="str">
        <f t="array" ref="S56">if(U56="","",XLOOKUP(U56,Master[Company],Master[Loading Location],"NA",0,1))</f>
        <v/>
      </c>
      <c r="T56" s="341" t="str">
        <f t="array" ref="T56">if(U56="","",XLOOKUP(U56,Master[Company],Master[Acronym],"NA",0,1))</f>
        <v/>
      </c>
      <c r="U56" s="341"/>
      <c r="V56" s="342"/>
      <c r="W56" s="342"/>
      <c r="X56" s="341" t="str">
        <f t="shared" si="6"/>
        <v/>
      </c>
      <c r="Y56" s="341" t="str">
        <f t="shared" si="3"/>
        <v/>
      </c>
      <c r="Z56" s="341"/>
      <c r="AA56" s="341"/>
      <c r="AB56" s="341"/>
      <c r="AC56" s="401"/>
      <c r="AD56" s="563"/>
      <c r="AE56" s="564"/>
      <c r="AF56" s="564"/>
      <c r="AG56" s="564"/>
      <c r="AH56" s="564"/>
      <c r="AI56" s="564"/>
      <c r="AJ56" s="564"/>
      <c r="AK56" s="564"/>
      <c r="AL56" s="563"/>
      <c r="AM56" s="564"/>
      <c r="AN56" s="564"/>
      <c r="AO56" s="564"/>
      <c r="AP56" s="564"/>
      <c r="AQ56" s="564"/>
      <c r="AR56" s="564"/>
      <c r="AS56" s="564"/>
      <c r="AT56" s="401"/>
      <c r="AU56" s="399"/>
      <c r="AV56" s="617"/>
      <c r="AW56" s="401"/>
      <c r="AX56" s="401"/>
      <c r="AY56" s="341"/>
      <c r="AZ56" s="341"/>
      <c r="BA56" s="341"/>
      <c r="BB56" s="341"/>
      <c r="BC56" s="341"/>
      <c r="BD56" s="401"/>
      <c r="BE56" s="341"/>
      <c r="BF56" s="341"/>
      <c r="BG56" s="402"/>
      <c r="BH56" s="403"/>
      <c r="BI56" s="405"/>
      <c r="BJ56" s="405"/>
      <c r="BK56" s="405"/>
      <c r="BL56" s="405"/>
      <c r="BM56" s="514"/>
    </row>
    <row r="57" ht="18.75" customHeight="1">
      <c r="A57" s="400" t="str">
        <f t="shared" si="4"/>
        <v/>
      </c>
      <c r="B57" s="341"/>
      <c r="C57" s="559"/>
      <c r="D57" s="393"/>
      <c r="E57" s="341"/>
      <c r="F57" s="394"/>
      <c r="G57" s="341" t="str">
        <f t="array" ref="G57">IF(C57="","",XLOOKUP(C57,'Master Data'!K:K,'Master Data'!N:N,"Input in Master Data",0,1))</f>
        <v/>
      </c>
      <c r="H57" s="341" t="str">
        <f t="array" ref="H57">IF(C57="","",XLOOKUP(C57,'Master Data'!K:K,'Master Data'!O:O,"Input in Master Data",0,1))</f>
        <v/>
      </c>
      <c r="I57" s="341" t="str">
        <f t="array" ref="I57">if(U57="","",XLOOKUP(U57,Master[Company],Master[Blow],"Unknown",0,1))</f>
        <v/>
      </c>
      <c r="J57" s="341" t="str">
        <f t="array" ref="J57">if(U57="","",XLOOKUP(U57,Master[Company],Master[Pigging],"Unknown",0,1))</f>
        <v/>
      </c>
      <c r="K57" s="341" t="str">
        <f t="array" ref="K57">if(U57="","",XLOOKUP(U57,Master[Company],Master[Load Method],"Unknown",0,1))</f>
        <v/>
      </c>
      <c r="L57" s="341" t="str">
        <f t="array" ref="L57">if(U57="","",XLOOKUP(U57,Master[Company],Master[Line Distance],"Unknown",0,1))</f>
        <v/>
      </c>
      <c r="M57" s="394"/>
      <c r="N57" s="341"/>
      <c r="O57" s="341"/>
      <c r="P57" s="341" t="str">
        <f t="array" ref="P57">if(U57="","",XLOOKUP(U57,Master[Company],Master[Terms],"NA",0,1))</f>
        <v/>
      </c>
      <c r="Q57" s="341" t="str">
        <f t="shared" si="1"/>
        <v/>
      </c>
      <c r="R57" s="341" t="str">
        <f t="array" ref="R57">if(U57="","",XLOOKUP(U57,Master[Company],Master[Group],"NA",0,1))</f>
        <v/>
      </c>
      <c r="S57" s="341" t="str">
        <f t="array" ref="S57">if(U57="","",XLOOKUP(U57,Master[Company],Master[Loading Location],"NA",0,1))</f>
        <v/>
      </c>
      <c r="T57" s="341" t="str">
        <f t="array" ref="T57">if(U57="","",XLOOKUP(U57,Master[Company],Master[Acronym],"NA",0,1))</f>
        <v/>
      </c>
      <c r="U57" s="341"/>
      <c r="V57" s="342"/>
      <c r="W57" s="342"/>
      <c r="X57" s="341" t="str">
        <f t="shared" si="6"/>
        <v/>
      </c>
      <c r="Y57" s="341" t="str">
        <f t="shared" si="3"/>
        <v/>
      </c>
      <c r="Z57" s="341"/>
      <c r="AA57" s="341"/>
      <c r="AB57" s="341"/>
      <c r="AC57" s="401"/>
      <c r="AD57" s="563"/>
      <c r="AE57" s="564"/>
      <c r="AF57" s="564"/>
      <c r="AG57" s="564"/>
      <c r="AH57" s="564"/>
      <c r="AI57" s="564"/>
      <c r="AJ57" s="564"/>
      <c r="AK57" s="564"/>
      <c r="AL57" s="563"/>
      <c r="AM57" s="564"/>
      <c r="AN57" s="564"/>
      <c r="AO57" s="564"/>
      <c r="AP57" s="564"/>
      <c r="AQ57" s="564"/>
      <c r="AR57" s="564"/>
      <c r="AS57" s="564"/>
      <c r="AT57" s="401"/>
      <c r="AU57" s="399"/>
      <c r="AV57" s="617"/>
      <c r="AW57" s="401"/>
      <c r="AX57" s="401"/>
      <c r="AY57" s="341"/>
      <c r="AZ57" s="341"/>
      <c r="BA57" s="341"/>
      <c r="BB57" s="341"/>
      <c r="BC57" s="341"/>
      <c r="BD57" s="401"/>
      <c r="BE57" s="341"/>
      <c r="BF57" s="341"/>
      <c r="BG57" s="402"/>
      <c r="BH57" s="403"/>
      <c r="BI57" s="405"/>
      <c r="BJ57" s="405"/>
      <c r="BK57" s="405"/>
      <c r="BL57" s="405"/>
      <c r="BM57" s="514"/>
    </row>
    <row r="58" ht="18.75" customHeight="1">
      <c r="A58" s="400" t="str">
        <f t="shared" si="4"/>
        <v/>
      </c>
      <c r="B58" s="341"/>
      <c r="C58" s="559"/>
      <c r="D58" s="393"/>
      <c r="E58" s="341"/>
      <c r="F58" s="394"/>
      <c r="G58" s="341" t="str">
        <f t="array" ref="G58">IF(C58="","",XLOOKUP(C58,'Master Data'!K:K,'Master Data'!N:N,"Input in Master Data",0,1))</f>
        <v/>
      </c>
      <c r="H58" s="341" t="str">
        <f t="array" ref="H58">IF(C58="","",XLOOKUP(C58,'Master Data'!K:K,'Master Data'!O:O,"Input in Master Data",0,1))</f>
        <v/>
      </c>
      <c r="I58" s="341" t="str">
        <f t="array" ref="I58">if(U58="","",XLOOKUP(U58,Master[Company],Master[Blow],"Unknown",0,1))</f>
        <v/>
      </c>
      <c r="J58" s="341" t="str">
        <f t="array" ref="J58">if(U58="","",XLOOKUP(U58,Master[Company],Master[Pigging],"Unknown",0,1))</f>
        <v/>
      </c>
      <c r="K58" s="341" t="str">
        <f t="array" ref="K58">if(U58="","",XLOOKUP(U58,Master[Company],Master[Load Method],"Unknown",0,1))</f>
        <v/>
      </c>
      <c r="L58" s="341" t="str">
        <f t="array" ref="L58">if(U58="","",XLOOKUP(U58,Master[Company],Master[Line Distance],"Unknown",0,1))</f>
        <v/>
      </c>
      <c r="M58" s="394"/>
      <c r="N58" s="341"/>
      <c r="O58" s="341"/>
      <c r="P58" s="341" t="str">
        <f t="array" ref="P58">if(U58="","",XLOOKUP(U58,Master[Company],Master[Terms],"NA",0,1))</f>
        <v/>
      </c>
      <c r="Q58" s="341" t="str">
        <f t="shared" si="1"/>
        <v/>
      </c>
      <c r="R58" s="341" t="str">
        <f t="array" ref="R58">if(U58="","",XLOOKUP(U58,Master[Company],Master[Group],"NA",0,1))</f>
        <v/>
      </c>
      <c r="S58" s="341" t="str">
        <f t="array" ref="S58">if(U58="","",XLOOKUP(U58,Master[Company],Master[Loading Location],"NA",0,1))</f>
        <v/>
      </c>
      <c r="T58" s="341" t="str">
        <f t="array" ref="T58">if(U58="","",XLOOKUP(U58,Master[Company],Master[Acronym],"NA",0,1))</f>
        <v/>
      </c>
      <c r="U58" s="341"/>
      <c r="V58" s="342"/>
      <c r="W58" s="342"/>
      <c r="X58" s="341" t="str">
        <f t="shared" si="6"/>
        <v/>
      </c>
      <c r="Y58" s="341" t="str">
        <f t="shared" si="3"/>
        <v/>
      </c>
      <c r="Z58" s="341"/>
      <c r="AA58" s="341"/>
      <c r="AB58" s="341"/>
      <c r="AC58" s="401"/>
      <c r="AD58" s="563"/>
      <c r="AE58" s="564"/>
      <c r="AF58" s="564"/>
      <c r="AG58" s="564"/>
      <c r="AH58" s="564"/>
      <c r="AI58" s="564"/>
      <c r="AJ58" s="564"/>
      <c r="AK58" s="564"/>
      <c r="AL58" s="563"/>
      <c r="AM58" s="564"/>
      <c r="AN58" s="564"/>
      <c r="AO58" s="564"/>
      <c r="AP58" s="564"/>
      <c r="AQ58" s="564"/>
      <c r="AR58" s="564"/>
      <c r="AS58" s="564"/>
      <c r="AT58" s="401"/>
      <c r="AU58" s="399"/>
      <c r="AV58" s="617"/>
      <c r="AW58" s="401"/>
      <c r="AX58" s="401"/>
      <c r="AY58" s="341"/>
      <c r="AZ58" s="341"/>
      <c r="BA58" s="341"/>
      <c r="BB58" s="341"/>
      <c r="BC58" s="341"/>
      <c r="BD58" s="401"/>
      <c r="BE58" s="341"/>
      <c r="BF58" s="341"/>
      <c r="BG58" s="402"/>
      <c r="BH58" s="403"/>
      <c r="BI58" s="405"/>
      <c r="BJ58" s="405"/>
      <c r="BK58" s="405"/>
      <c r="BL58" s="405"/>
      <c r="BM58" s="514"/>
    </row>
    <row r="59" ht="18.75" customHeight="1">
      <c r="A59" s="400" t="str">
        <f t="shared" si="4"/>
        <v/>
      </c>
      <c r="B59" s="341"/>
      <c r="C59" s="559"/>
      <c r="D59" s="393"/>
      <c r="E59" s="341"/>
      <c r="F59" s="394"/>
      <c r="G59" s="341" t="str">
        <f t="array" ref="G59">IF(C59="","",XLOOKUP(C59,'Master Data'!K:K,'Master Data'!N:N,"Input in Master Data",0,1))</f>
        <v/>
      </c>
      <c r="H59" s="341" t="str">
        <f t="array" ref="H59">IF(C59="","",XLOOKUP(C59,'Master Data'!K:K,'Master Data'!O:O,"Input in Master Data",0,1))</f>
        <v/>
      </c>
      <c r="I59" s="341" t="str">
        <f t="array" ref="I59">if(U59="","",XLOOKUP(U59,Master[Company],Master[Blow],"Unknown",0,1))</f>
        <v/>
      </c>
      <c r="J59" s="341" t="str">
        <f t="array" ref="J59">if(U59="","",XLOOKUP(U59,Master[Company],Master[Pigging],"Unknown",0,1))</f>
        <v/>
      </c>
      <c r="K59" s="341" t="str">
        <f t="array" ref="K59">if(U59="","",XLOOKUP(U59,Master[Company],Master[Load Method],"Unknown",0,1))</f>
        <v/>
      </c>
      <c r="L59" s="341" t="str">
        <f t="array" ref="L59">if(U59="","",XLOOKUP(U59,Master[Company],Master[Line Distance],"Unknown",0,1))</f>
        <v/>
      </c>
      <c r="M59" s="394"/>
      <c r="N59" s="341"/>
      <c r="O59" s="341"/>
      <c r="P59" s="341" t="str">
        <f t="array" ref="P59">if(U59="","",XLOOKUP(U59,Master[Company],Master[Terms],"NA",0,1))</f>
        <v/>
      </c>
      <c r="Q59" s="341" t="str">
        <f t="shared" si="1"/>
        <v/>
      </c>
      <c r="R59" s="341" t="str">
        <f t="array" ref="R59">if(U59="","",XLOOKUP(U59,Master[Company],Master[Group],"NA",0,1))</f>
        <v/>
      </c>
      <c r="S59" s="341" t="str">
        <f t="array" ref="S59">if(U59="","",XLOOKUP(U59,Master[Company],Master[Loading Location],"NA",0,1))</f>
        <v/>
      </c>
      <c r="T59" s="341" t="str">
        <f t="array" ref="T59">if(U59="","",XLOOKUP(U59,Master[Company],Master[Acronym],"NA",0,1))</f>
        <v/>
      </c>
      <c r="U59" s="341"/>
      <c r="V59" s="342"/>
      <c r="W59" s="342"/>
      <c r="X59" s="341" t="str">
        <f t="shared" si="6"/>
        <v/>
      </c>
      <c r="Y59" s="341" t="str">
        <f t="shared" si="3"/>
        <v/>
      </c>
      <c r="Z59" s="341"/>
      <c r="AA59" s="341"/>
      <c r="AB59" s="341"/>
      <c r="AC59" s="401"/>
      <c r="AD59" s="563"/>
      <c r="AE59" s="564"/>
      <c r="AF59" s="564"/>
      <c r="AG59" s="564"/>
      <c r="AH59" s="564"/>
      <c r="AI59" s="564"/>
      <c r="AJ59" s="564"/>
      <c r="AK59" s="564"/>
      <c r="AL59" s="563"/>
      <c r="AM59" s="564"/>
      <c r="AN59" s="564"/>
      <c r="AO59" s="564"/>
      <c r="AP59" s="564"/>
      <c r="AQ59" s="564"/>
      <c r="AR59" s="564"/>
      <c r="AS59" s="564"/>
      <c r="AT59" s="401"/>
      <c r="AU59" s="399"/>
      <c r="AV59" s="617"/>
      <c r="AW59" s="401"/>
      <c r="AX59" s="401"/>
      <c r="AY59" s="341"/>
      <c r="AZ59" s="341"/>
      <c r="BA59" s="341"/>
      <c r="BB59" s="341"/>
      <c r="BC59" s="341"/>
      <c r="BD59" s="401"/>
      <c r="BE59" s="341"/>
      <c r="BF59" s="341"/>
      <c r="BG59" s="402"/>
      <c r="BH59" s="403"/>
      <c r="BI59" s="405"/>
      <c r="BJ59" s="405"/>
      <c r="BK59" s="405"/>
      <c r="BL59" s="405"/>
      <c r="BM59" s="514"/>
    </row>
    <row r="60" ht="18.75" customHeight="1">
      <c r="A60" s="400" t="str">
        <f t="shared" si="4"/>
        <v/>
      </c>
      <c r="B60" s="341"/>
      <c r="C60" s="559"/>
      <c r="D60" s="393"/>
      <c r="E60" s="341"/>
      <c r="F60" s="394"/>
      <c r="G60" s="341" t="str">
        <f t="array" ref="G60">IF(C60="","",XLOOKUP(C60,'Master Data'!K:K,'Master Data'!N:N,"Input in Master Data",0,1))</f>
        <v/>
      </c>
      <c r="H60" s="341" t="str">
        <f t="array" ref="H60">IF(C60="","",XLOOKUP(C60,'Master Data'!K:K,'Master Data'!O:O,"Input in Master Data",0,1))</f>
        <v/>
      </c>
      <c r="I60" s="341" t="str">
        <f t="array" ref="I60">if(U60="","",XLOOKUP(U60,Master[Company],Master[Blow],"Unknown",0,1))</f>
        <v/>
      </c>
      <c r="J60" s="341" t="str">
        <f t="array" ref="J60">if(U60="","",XLOOKUP(U60,Master[Company],Master[Pigging],"Unknown",0,1))</f>
        <v/>
      </c>
      <c r="K60" s="341" t="str">
        <f t="array" ref="K60">if(U60="","",XLOOKUP(U60,Master[Company],Master[Load Method],"Unknown",0,1))</f>
        <v/>
      </c>
      <c r="L60" s="341" t="str">
        <f t="array" ref="L60">if(U60="","",XLOOKUP(U60,Master[Company],Master[Line Distance],"Unknown",0,1))</f>
        <v/>
      </c>
      <c r="M60" s="394"/>
      <c r="N60" s="341"/>
      <c r="O60" s="341"/>
      <c r="P60" s="341" t="str">
        <f t="array" ref="P60">if(U60="","",XLOOKUP(U60,Master[Company],Master[Terms],"NA",0,1))</f>
        <v/>
      </c>
      <c r="Q60" s="341" t="str">
        <f t="shared" si="1"/>
        <v/>
      </c>
      <c r="R60" s="341" t="str">
        <f t="array" ref="R60">if(U60="","",XLOOKUP(U60,Master[Company],Master[Group],"NA",0,1))</f>
        <v/>
      </c>
      <c r="S60" s="341" t="str">
        <f t="array" ref="S60">if(U60="","",XLOOKUP(U60,Master[Company],Master[Loading Location],"NA",0,1))</f>
        <v/>
      </c>
      <c r="T60" s="341" t="str">
        <f t="array" ref="T60">if(U60="","",XLOOKUP(U60,Master[Company],Master[Acronym],"NA",0,1))</f>
        <v/>
      </c>
      <c r="U60" s="341"/>
      <c r="V60" s="342"/>
      <c r="W60" s="342"/>
      <c r="X60" s="341" t="str">
        <f t="shared" si="6"/>
        <v/>
      </c>
      <c r="Y60" s="341" t="str">
        <f t="shared" si="3"/>
        <v/>
      </c>
      <c r="Z60" s="341"/>
      <c r="AA60" s="341"/>
      <c r="AB60" s="341"/>
      <c r="AC60" s="401"/>
      <c r="AD60" s="563"/>
      <c r="AE60" s="564"/>
      <c r="AF60" s="564"/>
      <c r="AG60" s="564"/>
      <c r="AH60" s="564"/>
      <c r="AI60" s="564"/>
      <c r="AJ60" s="564"/>
      <c r="AK60" s="564"/>
      <c r="AL60" s="563"/>
      <c r="AM60" s="564"/>
      <c r="AN60" s="564"/>
      <c r="AO60" s="564"/>
      <c r="AP60" s="564"/>
      <c r="AQ60" s="564"/>
      <c r="AR60" s="564"/>
      <c r="AS60" s="564"/>
      <c r="AT60" s="401"/>
      <c r="AU60" s="399"/>
      <c r="AV60" s="617"/>
      <c r="AW60" s="401"/>
      <c r="AX60" s="401"/>
      <c r="AY60" s="341"/>
      <c r="AZ60" s="341"/>
      <c r="BA60" s="341"/>
      <c r="BB60" s="341"/>
      <c r="BC60" s="341"/>
      <c r="BD60" s="401"/>
      <c r="BE60" s="341"/>
      <c r="BF60" s="341"/>
      <c r="BG60" s="402"/>
      <c r="BH60" s="403"/>
      <c r="BI60" s="405"/>
      <c r="BJ60" s="405"/>
      <c r="BK60" s="405"/>
      <c r="BL60" s="405"/>
      <c r="BM60" s="514"/>
    </row>
    <row r="61" ht="18.75" customHeight="1">
      <c r="A61" s="400" t="str">
        <f t="shared" si="4"/>
        <v/>
      </c>
      <c r="B61" s="341"/>
      <c r="C61" s="559"/>
      <c r="D61" s="393"/>
      <c r="E61" s="341"/>
      <c r="F61" s="394"/>
      <c r="G61" s="341" t="str">
        <f t="array" ref="G61">IF(C61="","",XLOOKUP(C61,'Master Data'!K:K,'Master Data'!N:N,"Input in Master Data",0,1))</f>
        <v/>
      </c>
      <c r="H61" s="341" t="str">
        <f t="array" ref="H61">IF(C61="","",XLOOKUP(C61,'Master Data'!K:K,'Master Data'!O:O,"Input in Master Data",0,1))</f>
        <v/>
      </c>
      <c r="I61" s="341" t="str">
        <f t="array" ref="I61">if(U61="","",XLOOKUP(U61,Master[Company],Master[Blow],"Unknown",0,1))</f>
        <v/>
      </c>
      <c r="J61" s="341" t="str">
        <f t="array" ref="J61">if(U61="","",XLOOKUP(U61,Master[Company],Master[Pigging],"Unknown",0,1))</f>
        <v/>
      </c>
      <c r="K61" s="341" t="str">
        <f t="array" ref="K61">if(U61="","",XLOOKUP(U61,Master[Company],Master[Load Method],"Unknown",0,1))</f>
        <v/>
      </c>
      <c r="L61" s="341" t="str">
        <f t="array" ref="L61">if(U61="","",XLOOKUP(U61,Master[Company],Master[Line Distance],"Unknown",0,1))</f>
        <v/>
      </c>
      <c r="M61" s="394"/>
      <c r="N61" s="341"/>
      <c r="O61" s="341"/>
      <c r="P61" s="341" t="str">
        <f t="array" ref="P61">if(U61="","",XLOOKUP(U61,Master[Company],Master[Terms],"NA",0,1))</f>
        <v/>
      </c>
      <c r="Q61" s="341" t="str">
        <f t="shared" si="1"/>
        <v/>
      </c>
      <c r="R61" s="341" t="str">
        <f t="array" ref="R61">if(U61="","",XLOOKUP(U61,Master[Company],Master[Group],"NA",0,1))</f>
        <v/>
      </c>
      <c r="S61" s="341" t="str">
        <f t="array" ref="S61">if(U61="","",XLOOKUP(U61,Master[Company],Master[Loading Location],"NA",0,1))</f>
        <v/>
      </c>
      <c r="T61" s="341" t="str">
        <f t="array" ref="T61">if(U61="","",XLOOKUP(U61,Master[Company],Master[Acronym],"NA",0,1))</f>
        <v/>
      </c>
      <c r="U61" s="341"/>
      <c r="V61" s="342"/>
      <c r="W61" s="342"/>
      <c r="X61" s="341" t="str">
        <f t="shared" si="6"/>
        <v/>
      </c>
      <c r="Y61" s="341" t="str">
        <f t="shared" si="3"/>
        <v/>
      </c>
      <c r="Z61" s="341"/>
      <c r="AA61" s="341"/>
      <c r="AB61" s="341"/>
      <c r="AC61" s="401"/>
      <c r="AD61" s="563"/>
      <c r="AE61" s="564"/>
      <c r="AF61" s="564"/>
      <c r="AG61" s="564"/>
      <c r="AH61" s="564"/>
      <c r="AI61" s="564"/>
      <c r="AJ61" s="564"/>
      <c r="AK61" s="564"/>
      <c r="AL61" s="563"/>
      <c r="AM61" s="564"/>
      <c r="AN61" s="564"/>
      <c r="AO61" s="564"/>
      <c r="AP61" s="564"/>
      <c r="AQ61" s="564"/>
      <c r="AR61" s="564"/>
      <c r="AS61" s="564"/>
      <c r="AT61" s="401"/>
      <c r="AU61" s="399"/>
      <c r="AV61" s="617"/>
      <c r="AW61" s="401"/>
      <c r="AX61" s="401"/>
      <c r="AY61" s="341"/>
      <c r="AZ61" s="341"/>
      <c r="BA61" s="341"/>
      <c r="BB61" s="341"/>
      <c r="BC61" s="341"/>
      <c r="BD61" s="401"/>
      <c r="BE61" s="341"/>
      <c r="BF61" s="341"/>
      <c r="BG61" s="402"/>
      <c r="BH61" s="403"/>
      <c r="BI61" s="405"/>
      <c r="BJ61" s="405"/>
      <c r="BK61" s="405"/>
      <c r="BL61" s="405"/>
      <c r="BM61" s="514"/>
    </row>
    <row r="62" ht="18.75" customHeight="1">
      <c r="A62" s="400" t="str">
        <f t="shared" si="4"/>
        <v/>
      </c>
      <c r="B62" s="341"/>
      <c r="C62" s="559"/>
      <c r="D62" s="393"/>
      <c r="E62" s="341"/>
      <c r="F62" s="394"/>
      <c r="G62" s="341" t="str">
        <f t="array" ref="G62">IF(C62="","",XLOOKUP(C62,'Master Data'!K:K,'Master Data'!N:N,"Input in Master Data",0,1))</f>
        <v/>
      </c>
      <c r="H62" s="341" t="str">
        <f t="array" ref="H62">IF(C62="","",XLOOKUP(C62,'Master Data'!K:K,'Master Data'!O:O,"Input in Master Data",0,1))</f>
        <v/>
      </c>
      <c r="I62" s="341" t="str">
        <f t="array" ref="I62">if(U62="","",XLOOKUP(U62,Master[Company],Master[Blow],"Unknown",0,1))</f>
        <v/>
      </c>
      <c r="J62" s="341" t="str">
        <f t="array" ref="J62">if(U62="","",XLOOKUP(U62,Master[Company],Master[Pigging],"Unknown",0,1))</f>
        <v/>
      </c>
      <c r="K62" s="341" t="str">
        <f t="array" ref="K62">if(U62="","",XLOOKUP(U62,Master[Company],Master[Load Method],"Unknown",0,1))</f>
        <v/>
      </c>
      <c r="L62" s="341" t="str">
        <f t="array" ref="L62">if(U62="","",XLOOKUP(U62,Master[Company],Master[Line Distance],"Unknown",0,1))</f>
        <v/>
      </c>
      <c r="M62" s="394"/>
      <c r="N62" s="341"/>
      <c r="O62" s="341"/>
      <c r="P62" s="341" t="str">
        <f t="array" ref="P62">if(U62="","",XLOOKUP(U62,Master[Company],Master[Terms],"NA",0,1))</f>
        <v/>
      </c>
      <c r="Q62" s="341" t="str">
        <f t="shared" si="1"/>
        <v/>
      </c>
      <c r="R62" s="341" t="str">
        <f t="array" ref="R62">if(U62="","",XLOOKUP(U62,Master[Company],Master[Group],"NA",0,1))</f>
        <v/>
      </c>
      <c r="S62" s="341" t="str">
        <f t="array" ref="S62">if(U62="","",XLOOKUP(U62,Master[Company],Master[Loading Location],"NA",0,1))</f>
        <v/>
      </c>
      <c r="T62" s="341" t="str">
        <f t="array" ref="T62">if(U62="","",XLOOKUP(U62,Master[Company],Master[Acronym],"NA",0,1))</f>
        <v/>
      </c>
      <c r="U62" s="341"/>
      <c r="V62" s="342"/>
      <c r="W62" s="342"/>
      <c r="X62" s="341" t="str">
        <f t="shared" si="6"/>
        <v/>
      </c>
      <c r="Y62" s="341" t="str">
        <f t="shared" si="3"/>
        <v/>
      </c>
      <c r="Z62" s="341"/>
      <c r="AA62" s="341"/>
      <c r="AB62" s="341"/>
      <c r="AC62" s="401"/>
      <c r="AD62" s="563"/>
      <c r="AE62" s="564"/>
      <c r="AF62" s="564"/>
      <c r="AG62" s="564"/>
      <c r="AH62" s="564"/>
      <c r="AI62" s="564"/>
      <c r="AJ62" s="564"/>
      <c r="AK62" s="564"/>
      <c r="AL62" s="563"/>
      <c r="AM62" s="564"/>
      <c r="AN62" s="564"/>
      <c r="AO62" s="564"/>
      <c r="AP62" s="564"/>
      <c r="AQ62" s="564"/>
      <c r="AR62" s="564"/>
      <c r="AS62" s="564"/>
      <c r="AT62" s="401"/>
      <c r="AU62" s="399"/>
      <c r="AV62" s="617"/>
      <c r="AW62" s="401"/>
      <c r="AX62" s="401"/>
      <c r="AY62" s="341"/>
      <c r="AZ62" s="341"/>
      <c r="BA62" s="341"/>
      <c r="BB62" s="341"/>
      <c r="BC62" s="341"/>
      <c r="BD62" s="401"/>
      <c r="BE62" s="341"/>
      <c r="BF62" s="341"/>
      <c r="BG62" s="402"/>
      <c r="BH62" s="403"/>
      <c r="BI62" s="405"/>
      <c r="BJ62" s="405"/>
      <c r="BK62" s="405"/>
      <c r="BL62" s="405"/>
      <c r="BM62" s="514"/>
    </row>
    <row r="63" ht="18.75" customHeight="1">
      <c r="A63" s="400" t="str">
        <f t="shared" si="4"/>
        <v/>
      </c>
      <c r="B63" s="341"/>
      <c r="C63" s="559"/>
      <c r="D63" s="393"/>
      <c r="E63" s="341"/>
      <c r="F63" s="394"/>
      <c r="G63" s="341" t="str">
        <f t="array" ref="G63">IF(C63="","",XLOOKUP(C63,'Master Data'!K:K,'Master Data'!N:N,"Input in Master Data",0,1))</f>
        <v/>
      </c>
      <c r="H63" s="341" t="str">
        <f t="array" ref="H63">IF(C63="","",XLOOKUP(C63,'Master Data'!K:K,'Master Data'!O:O,"Input in Master Data",0,1))</f>
        <v/>
      </c>
      <c r="I63" s="341" t="str">
        <f t="array" ref="I63">if(U63="","",XLOOKUP(U63,Master[Company],Master[Blow],"Unknown",0,1))</f>
        <v/>
      </c>
      <c r="J63" s="341" t="str">
        <f t="array" ref="J63">if(U63="","",XLOOKUP(U63,Master[Company],Master[Pigging],"Unknown",0,1))</f>
        <v/>
      </c>
      <c r="K63" s="341" t="str">
        <f t="array" ref="K63">if(U63="","",XLOOKUP(U63,Master[Company],Master[Load Method],"Unknown",0,1))</f>
        <v/>
      </c>
      <c r="L63" s="341" t="str">
        <f t="array" ref="L63">if(U63="","",XLOOKUP(U63,Master[Company],Master[Line Distance],"Unknown",0,1))</f>
        <v/>
      </c>
      <c r="M63" s="394"/>
      <c r="N63" s="341"/>
      <c r="O63" s="341"/>
      <c r="P63" s="341" t="str">
        <f t="array" ref="P63">if(U63="","",XLOOKUP(U63,Master[Company],Master[Terms],"NA",0,1))</f>
        <v/>
      </c>
      <c r="Q63" s="341" t="str">
        <f t="shared" si="1"/>
        <v/>
      </c>
      <c r="R63" s="341" t="str">
        <f t="array" ref="R63">if(U63="","",XLOOKUP(U63,Master[Company],Master[Group],"NA",0,1))</f>
        <v/>
      </c>
      <c r="S63" s="341" t="str">
        <f t="array" ref="S63">if(U63="","",XLOOKUP(U63,Master[Company],Master[Loading Location],"NA",0,1))</f>
        <v/>
      </c>
      <c r="T63" s="341" t="str">
        <f t="array" ref="T63">if(U63="","",XLOOKUP(U63,Master[Company],Master[Acronym],"NA",0,1))</f>
        <v/>
      </c>
      <c r="U63" s="341"/>
      <c r="V63" s="342"/>
      <c r="W63" s="342"/>
      <c r="X63" s="341" t="str">
        <f t="shared" si="6"/>
        <v/>
      </c>
      <c r="Y63" s="341" t="str">
        <f t="shared" si="3"/>
        <v/>
      </c>
      <c r="Z63" s="341"/>
      <c r="AA63" s="341"/>
      <c r="AB63" s="341"/>
      <c r="AC63" s="401"/>
      <c r="AD63" s="563"/>
      <c r="AE63" s="564"/>
      <c r="AF63" s="564"/>
      <c r="AG63" s="564"/>
      <c r="AH63" s="564"/>
      <c r="AI63" s="564"/>
      <c r="AJ63" s="564"/>
      <c r="AK63" s="564"/>
      <c r="AL63" s="563"/>
      <c r="AM63" s="564"/>
      <c r="AN63" s="564"/>
      <c r="AO63" s="564"/>
      <c r="AP63" s="564"/>
      <c r="AQ63" s="564"/>
      <c r="AR63" s="564"/>
      <c r="AS63" s="564"/>
      <c r="AT63" s="401"/>
      <c r="AU63" s="399"/>
      <c r="AV63" s="617"/>
      <c r="AW63" s="401"/>
      <c r="AX63" s="401"/>
      <c r="AY63" s="341"/>
      <c r="AZ63" s="341"/>
      <c r="BA63" s="341"/>
      <c r="BB63" s="341"/>
      <c r="BC63" s="341"/>
      <c r="BD63" s="401"/>
      <c r="BE63" s="341"/>
      <c r="BF63" s="341"/>
      <c r="BG63" s="402"/>
      <c r="BH63" s="403"/>
      <c r="BI63" s="405"/>
      <c r="BJ63" s="405"/>
      <c r="BK63" s="405"/>
      <c r="BL63" s="405"/>
      <c r="BM63" s="514"/>
    </row>
    <row r="64" ht="18.75" customHeight="1">
      <c r="A64" s="400" t="str">
        <f t="shared" si="4"/>
        <v/>
      </c>
      <c r="B64" s="341"/>
      <c r="C64" s="559"/>
      <c r="D64" s="393"/>
      <c r="E64" s="341"/>
      <c r="F64" s="394"/>
      <c r="G64" s="341" t="str">
        <f t="array" ref="G64">IF(C64="","",XLOOKUP(C64,'Master Data'!K:K,'Master Data'!N:N,"Input in Master Data",0,1))</f>
        <v/>
      </c>
      <c r="H64" s="341" t="str">
        <f t="array" ref="H64">IF(C64="","",XLOOKUP(C64,'Master Data'!K:K,'Master Data'!O:O,"Input in Master Data",0,1))</f>
        <v/>
      </c>
      <c r="I64" s="341" t="str">
        <f t="array" ref="I64">if(U64="","",XLOOKUP(U64,Master[Company],Master[Blow],"Unknown",0,1))</f>
        <v/>
      </c>
      <c r="J64" s="341" t="str">
        <f t="array" ref="J64">if(U64="","",XLOOKUP(U64,Master[Company],Master[Pigging],"Unknown",0,1))</f>
        <v/>
      </c>
      <c r="K64" s="341" t="str">
        <f t="array" ref="K64">if(U64="","",XLOOKUP(U64,Master[Company],Master[Load Method],"Unknown",0,1))</f>
        <v/>
      </c>
      <c r="L64" s="341" t="str">
        <f t="array" ref="L64">if(U64="","",XLOOKUP(U64,Master[Company],Master[Line Distance],"Unknown",0,1))</f>
        <v/>
      </c>
      <c r="M64" s="394"/>
      <c r="N64" s="341"/>
      <c r="O64" s="341"/>
      <c r="P64" s="341" t="str">
        <f t="array" ref="P64">if(U64="","",XLOOKUP(U64,Master[Company],Master[Terms],"NA",0,1))</f>
        <v/>
      </c>
      <c r="Q64" s="341" t="str">
        <f t="shared" si="1"/>
        <v/>
      </c>
      <c r="R64" s="341" t="str">
        <f t="array" ref="R64">if(U64="","",XLOOKUP(U64,Master[Company],Master[Group],"NA",0,1))</f>
        <v/>
      </c>
      <c r="S64" s="341" t="str">
        <f t="array" ref="S64">if(U64="","",XLOOKUP(U64,Master[Company],Master[Loading Location],"NA",0,1))</f>
        <v/>
      </c>
      <c r="T64" s="341" t="str">
        <f t="array" ref="T64">if(U64="","",XLOOKUP(U64,Master[Company],Master[Acronym],"NA",0,1))</f>
        <v/>
      </c>
      <c r="U64" s="341"/>
      <c r="V64" s="342"/>
      <c r="W64" s="342"/>
      <c r="X64" s="341" t="str">
        <f t="shared" si="6"/>
        <v/>
      </c>
      <c r="Y64" s="341" t="str">
        <f t="shared" si="3"/>
        <v/>
      </c>
      <c r="Z64" s="341"/>
      <c r="AA64" s="341"/>
      <c r="AB64" s="341"/>
      <c r="AC64" s="401"/>
      <c r="AD64" s="563"/>
      <c r="AE64" s="564"/>
      <c r="AF64" s="564"/>
      <c r="AG64" s="564"/>
      <c r="AH64" s="564"/>
      <c r="AI64" s="564"/>
      <c r="AJ64" s="564"/>
      <c r="AK64" s="564"/>
      <c r="AL64" s="563"/>
      <c r="AM64" s="564"/>
      <c r="AN64" s="564"/>
      <c r="AO64" s="564"/>
      <c r="AP64" s="564"/>
      <c r="AQ64" s="564"/>
      <c r="AR64" s="564"/>
      <c r="AS64" s="564"/>
      <c r="AT64" s="401"/>
      <c r="AU64" s="399"/>
      <c r="AV64" s="617"/>
      <c r="AW64" s="401"/>
      <c r="AX64" s="401"/>
      <c r="AY64" s="341"/>
      <c r="AZ64" s="341"/>
      <c r="BA64" s="341"/>
      <c r="BB64" s="341"/>
      <c r="BC64" s="341"/>
      <c r="BD64" s="401"/>
      <c r="BE64" s="341"/>
      <c r="BF64" s="341"/>
      <c r="BG64" s="402"/>
      <c r="BH64" s="403"/>
      <c r="BI64" s="405"/>
      <c r="BJ64" s="405"/>
      <c r="BK64" s="405"/>
      <c r="BL64" s="405"/>
      <c r="BM64" s="514"/>
    </row>
    <row r="65" ht="18.75" customHeight="1">
      <c r="A65" s="400" t="str">
        <f t="shared" si="4"/>
        <v/>
      </c>
      <c r="B65" s="341"/>
      <c r="C65" s="559"/>
      <c r="D65" s="393"/>
      <c r="E65" s="341"/>
      <c r="F65" s="394"/>
      <c r="G65" s="341" t="str">
        <f t="array" ref="G65">IF(C65="","",XLOOKUP(C65,'Master Data'!K:K,'Master Data'!N:N,"Input in Master Data",0,1))</f>
        <v/>
      </c>
      <c r="H65" s="341" t="str">
        <f t="array" ref="H65">IF(C65="","",XLOOKUP(C65,'Master Data'!K:K,'Master Data'!O:O,"Input in Master Data",0,1))</f>
        <v/>
      </c>
      <c r="I65" s="341" t="str">
        <f t="array" ref="I65">if(U65="","",XLOOKUP(U65,Master[Company],Master[Blow],"Unknown",0,1))</f>
        <v/>
      </c>
      <c r="J65" s="341" t="str">
        <f t="array" ref="J65">if(U65="","",XLOOKUP(U65,Master[Company],Master[Pigging],"Unknown",0,1))</f>
        <v/>
      </c>
      <c r="K65" s="341" t="str">
        <f t="array" ref="K65">if(U65="","",XLOOKUP(U65,Master[Company],Master[Load Method],"Unknown",0,1))</f>
        <v/>
      </c>
      <c r="L65" s="341" t="str">
        <f t="array" ref="L65">if(U65="","",XLOOKUP(U65,Master[Company],Master[Line Distance],"Unknown",0,1))</f>
        <v/>
      </c>
      <c r="M65" s="394"/>
      <c r="N65" s="341"/>
      <c r="O65" s="341"/>
      <c r="P65" s="341" t="str">
        <f t="array" ref="P65">if(U65="","",XLOOKUP(U65,Master[Company],Master[Terms],"NA",0,1))</f>
        <v/>
      </c>
      <c r="Q65" s="341" t="str">
        <f t="shared" si="1"/>
        <v/>
      </c>
      <c r="R65" s="341" t="str">
        <f t="array" ref="R65">if(U65="","",XLOOKUP(U65,Master[Company],Master[Group],"NA",0,1))</f>
        <v/>
      </c>
      <c r="S65" s="341" t="str">
        <f t="array" ref="S65">if(U65="","",XLOOKUP(U65,Master[Company],Master[Loading Location],"NA",0,1))</f>
        <v/>
      </c>
      <c r="T65" s="341" t="str">
        <f t="array" ref="T65">if(U65="","",XLOOKUP(U65,Master[Company],Master[Acronym],"NA",0,1))</f>
        <v/>
      </c>
      <c r="U65" s="341"/>
      <c r="V65" s="342"/>
      <c r="W65" s="342"/>
      <c r="X65" s="341" t="str">
        <f t="shared" si="6"/>
        <v/>
      </c>
      <c r="Y65" s="341" t="str">
        <f t="shared" si="3"/>
        <v/>
      </c>
      <c r="Z65" s="341"/>
      <c r="AA65" s="341"/>
      <c r="AB65" s="341"/>
      <c r="AC65" s="401"/>
      <c r="AD65" s="563"/>
      <c r="AE65" s="564"/>
      <c r="AF65" s="564"/>
      <c r="AG65" s="564"/>
      <c r="AH65" s="564"/>
      <c r="AI65" s="564"/>
      <c r="AJ65" s="564"/>
      <c r="AK65" s="564"/>
      <c r="AL65" s="563"/>
      <c r="AM65" s="564"/>
      <c r="AN65" s="564"/>
      <c r="AO65" s="564"/>
      <c r="AP65" s="564"/>
      <c r="AQ65" s="564"/>
      <c r="AR65" s="564"/>
      <c r="AS65" s="564"/>
      <c r="AT65" s="401"/>
      <c r="AU65" s="399"/>
      <c r="AV65" s="617"/>
      <c r="AW65" s="401"/>
      <c r="AX65" s="401"/>
      <c r="AY65" s="341"/>
      <c r="AZ65" s="341"/>
      <c r="BA65" s="341"/>
      <c r="BB65" s="341"/>
      <c r="BC65" s="341"/>
      <c r="BD65" s="401"/>
      <c r="BE65" s="341"/>
      <c r="BF65" s="341"/>
      <c r="BG65" s="402"/>
      <c r="BH65" s="403"/>
      <c r="BI65" s="405"/>
      <c r="BJ65" s="405"/>
      <c r="BK65" s="405"/>
      <c r="BL65" s="405"/>
      <c r="BM65" s="514"/>
    </row>
    <row r="66" ht="18.75" customHeight="1">
      <c r="A66" s="400" t="str">
        <f t="shared" si="4"/>
        <v/>
      </c>
      <c r="B66" s="341"/>
      <c r="C66" s="559"/>
      <c r="D66" s="393"/>
      <c r="E66" s="341"/>
      <c r="F66" s="394"/>
      <c r="G66" s="341" t="str">
        <f t="array" ref="G66">IF(C66="","",XLOOKUP(C66,'Master Data'!K:K,'Master Data'!N:N,"Input in Master Data",0,1))</f>
        <v/>
      </c>
      <c r="H66" s="341" t="str">
        <f t="array" ref="H66">IF(C66="","",XLOOKUP(C66,'Master Data'!K:K,'Master Data'!O:O,"Input in Master Data",0,1))</f>
        <v/>
      </c>
      <c r="I66" s="341" t="str">
        <f t="array" ref="I66">if(U66="","",XLOOKUP(U66,Master[Company],Master[Blow],"Unknown",0,1))</f>
        <v/>
      </c>
      <c r="J66" s="341" t="str">
        <f t="array" ref="J66">if(U66="","",XLOOKUP(U66,Master[Company],Master[Pigging],"Unknown",0,1))</f>
        <v/>
      </c>
      <c r="K66" s="341" t="str">
        <f t="array" ref="K66">if(U66="","",XLOOKUP(U66,Master[Company],Master[Load Method],"Unknown",0,1))</f>
        <v/>
      </c>
      <c r="L66" s="341" t="str">
        <f t="array" ref="L66">if(U66="","",XLOOKUP(U66,Master[Company],Master[Line Distance],"Unknown",0,1))</f>
        <v/>
      </c>
      <c r="M66" s="394"/>
      <c r="N66" s="341"/>
      <c r="O66" s="341"/>
      <c r="P66" s="341" t="str">
        <f t="array" ref="P66">if(U66="","",XLOOKUP(U66,Master[Company],Master[Terms],"NA",0,1))</f>
        <v/>
      </c>
      <c r="Q66" s="341" t="str">
        <f t="shared" si="1"/>
        <v/>
      </c>
      <c r="R66" s="341" t="str">
        <f t="array" ref="R66">if(U66="","",XLOOKUP(U66,Master[Company],Master[Group],"NA",0,1))</f>
        <v/>
      </c>
      <c r="S66" s="341" t="str">
        <f t="array" ref="S66">if(U66="","",XLOOKUP(U66,Master[Company],Master[Loading Location],"NA",0,1))</f>
        <v/>
      </c>
      <c r="T66" s="341" t="str">
        <f t="array" ref="T66">if(U66="","",XLOOKUP(U66,Master[Company],Master[Acronym],"NA",0,1))</f>
        <v/>
      </c>
      <c r="U66" s="341"/>
      <c r="V66" s="342"/>
      <c r="W66" s="342"/>
      <c r="X66" s="341" t="str">
        <f t="shared" si="6"/>
        <v/>
      </c>
      <c r="Y66" s="341" t="str">
        <f t="shared" si="3"/>
        <v/>
      </c>
      <c r="Z66" s="341"/>
      <c r="AA66" s="341"/>
      <c r="AB66" s="341"/>
      <c r="AC66" s="401"/>
      <c r="AD66" s="563"/>
      <c r="AE66" s="564"/>
      <c r="AF66" s="564"/>
      <c r="AG66" s="564"/>
      <c r="AH66" s="564"/>
      <c r="AI66" s="564"/>
      <c r="AJ66" s="564"/>
      <c r="AK66" s="564"/>
      <c r="AL66" s="563"/>
      <c r="AM66" s="564"/>
      <c r="AN66" s="564"/>
      <c r="AO66" s="564"/>
      <c r="AP66" s="564"/>
      <c r="AQ66" s="564"/>
      <c r="AR66" s="564"/>
      <c r="AS66" s="564"/>
      <c r="AT66" s="401"/>
      <c r="AU66" s="399"/>
      <c r="AV66" s="617"/>
      <c r="AW66" s="401"/>
      <c r="AX66" s="401"/>
      <c r="AY66" s="341"/>
      <c r="AZ66" s="341"/>
      <c r="BA66" s="341"/>
      <c r="BB66" s="341"/>
      <c r="BC66" s="341"/>
      <c r="BD66" s="401"/>
      <c r="BE66" s="341"/>
      <c r="BF66" s="341"/>
      <c r="BG66" s="402"/>
      <c r="BH66" s="403"/>
      <c r="BI66" s="405"/>
      <c r="BJ66" s="405"/>
      <c r="BK66" s="405"/>
      <c r="BL66" s="405"/>
      <c r="BM66" s="514"/>
    </row>
    <row r="67" ht="18.75" customHeight="1">
      <c r="A67" s="400" t="str">
        <f t="shared" si="4"/>
        <v/>
      </c>
      <c r="B67" s="341"/>
      <c r="C67" s="559"/>
      <c r="D67" s="393"/>
      <c r="E67" s="341"/>
      <c r="F67" s="394"/>
      <c r="G67" s="341" t="str">
        <f t="array" ref="G67">IF(C67="","",XLOOKUP(C67,'Master Data'!K:K,'Master Data'!N:N,"Input in Master Data",0,1))</f>
        <v/>
      </c>
      <c r="H67" s="341" t="str">
        <f t="array" ref="H67">IF(C67="","",XLOOKUP(C67,'Master Data'!K:K,'Master Data'!O:O,"Input in Master Data",0,1))</f>
        <v/>
      </c>
      <c r="I67" s="341" t="str">
        <f t="array" ref="I67">if(U67="","",XLOOKUP(U67,Master[Company],Master[Blow],"Unknown",0,1))</f>
        <v/>
      </c>
      <c r="J67" s="341" t="str">
        <f t="array" ref="J67">if(U67="","",XLOOKUP(U67,Master[Company],Master[Pigging],"Unknown",0,1))</f>
        <v/>
      </c>
      <c r="K67" s="341" t="str">
        <f t="array" ref="K67">if(U67="","",XLOOKUP(U67,Master[Company],Master[Load Method],"Unknown",0,1))</f>
        <v/>
      </c>
      <c r="L67" s="341" t="str">
        <f t="array" ref="L67">if(U67="","",XLOOKUP(U67,Master[Company],Master[Line Distance],"Unknown",0,1))</f>
        <v/>
      </c>
      <c r="M67" s="394"/>
      <c r="N67" s="341"/>
      <c r="O67" s="341"/>
      <c r="P67" s="341" t="str">
        <f t="array" ref="P67">if(U67="","",XLOOKUP(U67,Master[Company],Master[Terms],"NA",0,1))</f>
        <v/>
      </c>
      <c r="Q67" s="341" t="str">
        <f t="shared" si="1"/>
        <v/>
      </c>
      <c r="R67" s="341" t="str">
        <f t="array" ref="R67">if(U67="","",XLOOKUP(U67,Master[Company],Master[Group],"NA",0,1))</f>
        <v/>
      </c>
      <c r="S67" s="341" t="str">
        <f t="array" ref="S67">if(U67="","",XLOOKUP(U67,Master[Company],Master[Loading Location],"NA",0,1))</f>
        <v/>
      </c>
      <c r="T67" s="341" t="str">
        <f t="array" ref="T67">if(U67="","",XLOOKUP(U67,Master[Company],Master[Acronym],"NA",0,1))</f>
        <v/>
      </c>
      <c r="U67" s="341"/>
      <c r="V67" s="342"/>
      <c r="W67" s="342"/>
      <c r="X67" s="341" t="str">
        <f t="shared" si="6"/>
        <v/>
      </c>
      <c r="Y67" s="341" t="str">
        <f t="shared" si="3"/>
        <v/>
      </c>
      <c r="Z67" s="341"/>
      <c r="AA67" s="341"/>
      <c r="AB67" s="341"/>
      <c r="AC67" s="401"/>
      <c r="AD67" s="563"/>
      <c r="AE67" s="564"/>
      <c r="AF67" s="564"/>
      <c r="AG67" s="564"/>
      <c r="AH67" s="564"/>
      <c r="AI67" s="564"/>
      <c r="AJ67" s="564"/>
      <c r="AK67" s="564"/>
      <c r="AL67" s="563"/>
      <c r="AM67" s="564"/>
      <c r="AN67" s="564"/>
      <c r="AO67" s="564"/>
      <c r="AP67" s="564"/>
      <c r="AQ67" s="564"/>
      <c r="AR67" s="564"/>
      <c r="AS67" s="564"/>
      <c r="AT67" s="401"/>
      <c r="AU67" s="399"/>
      <c r="AV67" s="617"/>
      <c r="AW67" s="401"/>
      <c r="AX67" s="401"/>
      <c r="AY67" s="341"/>
      <c r="AZ67" s="341"/>
      <c r="BA67" s="341"/>
      <c r="BB67" s="341"/>
      <c r="BC67" s="341"/>
      <c r="BD67" s="401"/>
      <c r="BE67" s="341"/>
      <c r="BF67" s="341"/>
      <c r="BG67" s="402"/>
      <c r="BH67" s="403"/>
      <c r="BI67" s="405"/>
      <c r="BJ67" s="405"/>
      <c r="BK67" s="405"/>
      <c r="BL67" s="405"/>
      <c r="BM67" s="514"/>
    </row>
    <row r="68" ht="18.75" customHeight="1">
      <c r="A68" s="400" t="str">
        <f t="shared" si="4"/>
        <v/>
      </c>
      <c r="B68" s="341"/>
      <c r="C68" s="559"/>
      <c r="D68" s="393"/>
      <c r="E68" s="341"/>
      <c r="F68" s="394"/>
      <c r="G68" s="341" t="str">
        <f t="array" ref="G68">IF(C68="","",XLOOKUP(C68,'Master Data'!K:K,'Master Data'!N:N,"Input in Master Data",0,1))</f>
        <v/>
      </c>
      <c r="H68" s="341" t="str">
        <f t="array" ref="H68">IF(C68="","",XLOOKUP(C68,'Master Data'!K:K,'Master Data'!O:O,"Input in Master Data",0,1))</f>
        <v/>
      </c>
      <c r="I68" s="341" t="str">
        <f t="array" ref="I68">if(U68="","",XLOOKUP(U68,Master[Company],Master[Blow],"Unknown",0,1))</f>
        <v/>
      </c>
      <c r="J68" s="341" t="str">
        <f t="array" ref="J68">if(U68="","",XLOOKUP(U68,Master[Company],Master[Pigging],"Unknown",0,1))</f>
        <v/>
      </c>
      <c r="K68" s="341" t="str">
        <f t="array" ref="K68">if(U68="","",XLOOKUP(U68,Master[Company],Master[Load Method],"Unknown",0,1))</f>
        <v/>
      </c>
      <c r="L68" s="341" t="str">
        <f t="array" ref="L68">if(U68="","",XLOOKUP(U68,Master[Company],Master[Line Distance],"Unknown",0,1))</f>
        <v/>
      </c>
      <c r="M68" s="394"/>
      <c r="N68" s="341"/>
      <c r="O68" s="341"/>
      <c r="P68" s="341" t="str">
        <f t="array" ref="P68">if(U68="","",XLOOKUP(U68,Master[Company],Master[Terms],"NA",0,1))</f>
        <v/>
      </c>
      <c r="Q68" s="341" t="str">
        <f t="shared" si="1"/>
        <v/>
      </c>
      <c r="R68" s="341" t="str">
        <f t="array" ref="R68">if(U68="","",XLOOKUP(U68,Master[Company],Master[Group],"NA",0,1))</f>
        <v/>
      </c>
      <c r="S68" s="341" t="str">
        <f t="array" ref="S68">if(U68="","",XLOOKUP(U68,Master[Company],Master[Loading Location],"NA",0,1))</f>
        <v/>
      </c>
      <c r="T68" s="341" t="str">
        <f t="array" ref="T68">if(U68="","",XLOOKUP(U68,Master[Company],Master[Acronym],"NA",0,1))</f>
        <v/>
      </c>
      <c r="U68" s="341"/>
      <c r="V68" s="342"/>
      <c r="W68" s="342"/>
      <c r="X68" s="341" t="str">
        <f t="shared" si="6"/>
        <v/>
      </c>
      <c r="Y68" s="341" t="str">
        <f t="shared" si="3"/>
        <v/>
      </c>
      <c r="Z68" s="341"/>
      <c r="AA68" s="341"/>
      <c r="AB68" s="341"/>
      <c r="AC68" s="401"/>
      <c r="AD68" s="563"/>
      <c r="AE68" s="564"/>
      <c r="AF68" s="564"/>
      <c r="AG68" s="564"/>
      <c r="AH68" s="564"/>
      <c r="AI68" s="564"/>
      <c r="AJ68" s="564"/>
      <c r="AK68" s="564"/>
      <c r="AL68" s="563"/>
      <c r="AM68" s="564"/>
      <c r="AN68" s="564"/>
      <c r="AO68" s="564"/>
      <c r="AP68" s="564"/>
      <c r="AQ68" s="564"/>
      <c r="AR68" s="564"/>
      <c r="AS68" s="564"/>
      <c r="AT68" s="401"/>
      <c r="AU68" s="399"/>
      <c r="AV68" s="617"/>
      <c r="AW68" s="401"/>
      <c r="AX68" s="401"/>
      <c r="AY68" s="341"/>
      <c r="AZ68" s="341"/>
      <c r="BA68" s="341"/>
      <c r="BB68" s="341"/>
      <c r="BC68" s="341"/>
      <c r="BD68" s="401"/>
      <c r="BE68" s="341"/>
      <c r="BF68" s="341"/>
      <c r="BG68" s="402"/>
      <c r="BH68" s="403"/>
      <c r="BI68" s="405"/>
      <c r="BJ68" s="405"/>
      <c r="BK68" s="405"/>
      <c r="BL68" s="405"/>
      <c r="BM68" s="514"/>
    </row>
    <row r="69" ht="18.75" customHeight="1">
      <c r="A69" s="400" t="str">
        <f t="shared" si="4"/>
        <v/>
      </c>
      <c r="B69" s="341"/>
      <c r="C69" s="559"/>
      <c r="D69" s="393"/>
      <c r="E69" s="341"/>
      <c r="F69" s="394"/>
      <c r="G69" s="341" t="str">
        <f t="array" ref="G69">IF(C69="","",XLOOKUP(C69,'Master Data'!K:K,'Master Data'!N:N,"Input in Master Data",0,1))</f>
        <v/>
      </c>
      <c r="H69" s="341" t="str">
        <f t="array" ref="H69">IF(C69="","",XLOOKUP(C69,'Master Data'!K:K,'Master Data'!O:O,"Input in Master Data",0,1))</f>
        <v/>
      </c>
      <c r="I69" s="341" t="str">
        <f t="array" ref="I69">if(U69="","",XLOOKUP(U69,Master[Company],Master[Blow],"Unknown",0,1))</f>
        <v/>
      </c>
      <c r="J69" s="341" t="str">
        <f t="array" ref="J69">if(U69="","",XLOOKUP(U69,Master[Company],Master[Pigging],"Unknown",0,1))</f>
        <v/>
      </c>
      <c r="K69" s="341" t="str">
        <f t="array" ref="K69">if(U69="","",XLOOKUP(U69,Master[Company],Master[Load Method],"Unknown",0,1))</f>
        <v/>
      </c>
      <c r="L69" s="341" t="str">
        <f t="array" ref="L69">if(U69="","",XLOOKUP(U69,Master[Company],Master[Line Distance],"Unknown",0,1))</f>
        <v/>
      </c>
      <c r="M69" s="394"/>
      <c r="N69" s="341"/>
      <c r="O69" s="341"/>
      <c r="P69" s="341" t="str">
        <f t="array" ref="P69">if(U69="","",XLOOKUP(U69,Master[Company],Master[Terms],"NA",0,1))</f>
        <v/>
      </c>
      <c r="Q69" s="341" t="str">
        <f t="shared" si="1"/>
        <v/>
      </c>
      <c r="R69" s="341" t="str">
        <f t="array" ref="R69">if(U69="","",XLOOKUP(U69,Master[Company],Master[Group],"NA",0,1))</f>
        <v/>
      </c>
      <c r="S69" s="341" t="str">
        <f t="array" ref="S69">if(U69="","",XLOOKUP(U69,Master[Company],Master[Loading Location],"NA",0,1))</f>
        <v/>
      </c>
      <c r="T69" s="341" t="str">
        <f t="array" ref="T69">if(U69="","",XLOOKUP(U69,Master[Company],Master[Acronym],"NA",0,1))</f>
        <v/>
      </c>
      <c r="U69" s="341"/>
      <c r="V69" s="342"/>
      <c r="W69" s="342"/>
      <c r="X69" s="341" t="str">
        <f t="shared" si="6"/>
        <v/>
      </c>
      <c r="Y69" s="341" t="str">
        <f t="shared" si="3"/>
        <v/>
      </c>
      <c r="Z69" s="341"/>
      <c r="AA69" s="341"/>
      <c r="AB69" s="341"/>
      <c r="AC69" s="401"/>
      <c r="AD69" s="563"/>
      <c r="AE69" s="564"/>
      <c r="AF69" s="564"/>
      <c r="AG69" s="564"/>
      <c r="AH69" s="564"/>
      <c r="AI69" s="564"/>
      <c r="AJ69" s="564"/>
      <c r="AK69" s="564"/>
      <c r="AL69" s="563"/>
      <c r="AM69" s="564"/>
      <c r="AN69" s="564"/>
      <c r="AO69" s="564"/>
      <c r="AP69" s="564"/>
      <c r="AQ69" s="564"/>
      <c r="AR69" s="564"/>
      <c r="AS69" s="564"/>
      <c r="AT69" s="401"/>
      <c r="AU69" s="399"/>
      <c r="AV69" s="617"/>
      <c r="AW69" s="401"/>
      <c r="AX69" s="401"/>
      <c r="AY69" s="341"/>
      <c r="AZ69" s="341"/>
      <c r="BA69" s="341"/>
      <c r="BB69" s="341"/>
      <c r="BC69" s="341"/>
      <c r="BD69" s="401"/>
      <c r="BE69" s="341"/>
      <c r="BF69" s="341"/>
      <c r="BG69" s="402"/>
      <c r="BH69" s="403"/>
      <c r="BI69" s="405"/>
      <c r="BJ69" s="405"/>
      <c r="BK69" s="405"/>
      <c r="BL69" s="405"/>
      <c r="BM69" s="514"/>
    </row>
    <row r="70" ht="18.75" customHeight="1">
      <c r="A70" s="400" t="str">
        <f t="shared" si="4"/>
        <v/>
      </c>
      <c r="B70" s="341"/>
      <c r="C70" s="559"/>
      <c r="D70" s="393"/>
      <c r="E70" s="341"/>
      <c r="F70" s="394"/>
      <c r="G70" s="341" t="str">
        <f t="array" ref="G70">IF(C70="","",XLOOKUP(C70,'Master Data'!K:K,'Master Data'!N:N,"Input in Master Data",0,1))</f>
        <v/>
      </c>
      <c r="H70" s="341" t="str">
        <f t="array" ref="H70">IF(C70="","",XLOOKUP(C70,'Master Data'!K:K,'Master Data'!O:O,"Input in Master Data",0,1))</f>
        <v/>
      </c>
      <c r="I70" s="341" t="str">
        <f t="array" ref="I70">if(U70="","",XLOOKUP(U70,Master[Company],Master[Blow],"Unknown",0,1))</f>
        <v/>
      </c>
      <c r="J70" s="341" t="str">
        <f t="array" ref="J70">if(U70="","",XLOOKUP(U70,Master[Company],Master[Pigging],"Unknown",0,1))</f>
        <v/>
      </c>
      <c r="K70" s="341" t="str">
        <f t="array" ref="K70">if(U70="","",XLOOKUP(U70,Master[Company],Master[Load Method],"Unknown",0,1))</f>
        <v/>
      </c>
      <c r="L70" s="341" t="str">
        <f t="array" ref="L70">if(U70="","",XLOOKUP(U70,Master[Company],Master[Line Distance],"Unknown",0,1))</f>
        <v/>
      </c>
      <c r="M70" s="394"/>
      <c r="N70" s="341"/>
      <c r="O70" s="341"/>
      <c r="P70" s="341" t="str">
        <f t="array" ref="P70">if(U70="","",XLOOKUP(U70,Master[Company],Master[Terms],"NA",0,1))</f>
        <v/>
      </c>
      <c r="Q70" s="341" t="str">
        <f t="shared" si="1"/>
        <v/>
      </c>
      <c r="R70" s="341" t="str">
        <f t="array" ref="R70">if(U70="","",XLOOKUP(U70,Master[Company],Master[Group],"NA",0,1))</f>
        <v/>
      </c>
      <c r="S70" s="341" t="str">
        <f t="array" ref="S70">if(U70="","",XLOOKUP(U70,Master[Company],Master[Loading Location],"NA",0,1))</f>
        <v/>
      </c>
      <c r="T70" s="341" t="str">
        <f t="array" ref="T70">if(U70="","",XLOOKUP(U70,Master[Company],Master[Acronym],"NA",0,1))</f>
        <v/>
      </c>
      <c r="U70" s="341"/>
      <c r="V70" s="342"/>
      <c r="W70" s="342"/>
      <c r="X70" s="341" t="str">
        <f t="shared" si="6"/>
        <v/>
      </c>
      <c r="Y70" s="341" t="str">
        <f t="shared" si="3"/>
        <v/>
      </c>
      <c r="Z70" s="341"/>
      <c r="AA70" s="341"/>
      <c r="AB70" s="341"/>
      <c r="AC70" s="401"/>
      <c r="AD70" s="563"/>
      <c r="AE70" s="564"/>
      <c r="AF70" s="564"/>
      <c r="AG70" s="564"/>
      <c r="AH70" s="564"/>
      <c r="AI70" s="564"/>
      <c r="AJ70" s="564"/>
      <c r="AK70" s="564"/>
      <c r="AL70" s="563"/>
      <c r="AM70" s="564"/>
      <c r="AN70" s="564"/>
      <c r="AO70" s="564"/>
      <c r="AP70" s="564"/>
      <c r="AQ70" s="564"/>
      <c r="AR70" s="564"/>
      <c r="AS70" s="564"/>
      <c r="AT70" s="401"/>
      <c r="AU70" s="399"/>
      <c r="AV70" s="617"/>
      <c r="AW70" s="401"/>
      <c r="AX70" s="401"/>
      <c r="AY70" s="341"/>
      <c r="AZ70" s="341"/>
      <c r="BA70" s="341"/>
      <c r="BB70" s="341"/>
      <c r="BC70" s="341"/>
      <c r="BD70" s="401"/>
      <c r="BE70" s="341"/>
      <c r="BF70" s="341"/>
      <c r="BG70" s="402"/>
      <c r="BH70" s="403"/>
      <c r="BI70" s="405"/>
      <c r="BJ70" s="405"/>
      <c r="BK70" s="405"/>
      <c r="BL70" s="405"/>
      <c r="BM70" s="514"/>
    </row>
    <row r="71" ht="18.75" customHeight="1">
      <c r="A71" s="400" t="str">
        <f t="shared" si="4"/>
        <v/>
      </c>
      <c r="B71" s="341"/>
      <c r="C71" s="559"/>
      <c r="D71" s="393"/>
      <c r="E71" s="341"/>
      <c r="F71" s="394"/>
      <c r="G71" s="341" t="str">
        <f t="array" ref="G71">IF(C71="","",XLOOKUP(C71,'Master Data'!K:K,'Master Data'!N:N,"Input in Master Data",0,1))</f>
        <v/>
      </c>
      <c r="H71" s="341" t="str">
        <f t="array" ref="H71">IF(C71="","",XLOOKUP(C71,'Master Data'!K:K,'Master Data'!O:O,"Input in Master Data",0,1))</f>
        <v/>
      </c>
      <c r="I71" s="341" t="str">
        <f t="array" ref="I71">if(U71="","",XLOOKUP(U71,Master[Company],Master[Blow],"Unknown",0,1))</f>
        <v/>
      </c>
      <c r="J71" s="341" t="str">
        <f t="array" ref="J71">if(U71="","",XLOOKUP(U71,Master[Company],Master[Pigging],"Unknown",0,1))</f>
        <v/>
      </c>
      <c r="K71" s="341" t="str">
        <f t="array" ref="K71">if(U71="","",XLOOKUP(U71,Master[Company],Master[Load Method],"Unknown",0,1))</f>
        <v/>
      </c>
      <c r="L71" s="341" t="str">
        <f t="array" ref="L71">if(U71="","",XLOOKUP(U71,Master[Company],Master[Line Distance],"Unknown",0,1))</f>
        <v/>
      </c>
      <c r="M71" s="394"/>
      <c r="N71" s="341"/>
      <c r="O71" s="341"/>
      <c r="P71" s="341" t="str">
        <f t="array" ref="P71">if(U71="","",XLOOKUP(U71,Master[Company],Master[Terms],"NA",0,1))</f>
        <v/>
      </c>
      <c r="Q71" s="341" t="str">
        <f t="shared" si="1"/>
        <v/>
      </c>
      <c r="R71" s="341" t="str">
        <f t="array" ref="R71">if(U71="","",XLOOKUP(U71,Master[Company],Master[Group],"NA",0,1))</f>
        <v/>
      </c>
      <c r="S71" s="341" t="str">
        <f t="array" ref="S71">if(U71="","",XLOOKUP(U71,Master[Company],Master[Loading Location],"NA",0,1))</f>
        <v/>
      </c>
      <c r="T71" s="341" t="str">
        <f t="array" ref="T71">if(U71="","",XLOOKUP(U71,Master[Company],Master[Acronym],"NA",0,1))</f>
        <v/>
      </c>
      <c r="U71" s="341"/>
      <c r="V71" s="342"/>
      <c r="W71" s="342"/>
      <c r="X71" s="341" t="str">
        <f t="shared" si="6"/>
        <v/>
      </c>
      <c r="Y71" s="341" t="str">
        <f t="shared" si="3"/>
        <v/>
      </c>
      <c r="Z71" s="341"/>
      <c r="AA71" s="341"/>
      <c r="AB71" s="341"/>
      <c r="AC71" s="401"/>
      <c r="AD71" s="563"/>
      <c r="AE71" s="564"/>
      <c r="AF71" s="564"/>
      <c r="AG71" s="564"/>
      <c r="AH71" s="564"/>
      <c r="AI71" s="564"/>
      <c r="AJ71" s="564"/>
      <c r="AK71" s="564"/>
      <c r="AL71" s="563"/>
      <c r="AM71" s="564"/>
      <c r="AN71" s="564"/>
      <c r="AO71" s="564"/>
      <c r="AP71" s="564"/>
      <c r="AQ71" s="564"/>
      <c r="AR71" s="564"/>
      <c r="AS71" s="564"/>
      <c r="AT71" s="401"/>
      <c r="AU71" s="399"/>
      <c r="AV71" s="617"/>
      <c r="AW71" s="401"/>
      <c r="AX71" s="401"/>
      <c r="AY71" s="341"/>
      <c r="AZ71" s="341"/>
      <c r="BA71" s="341"/>
      <c r="BB71" s="341"/>
      <c r="BC71" s="341"/>
      <c r="BD71" s="401"/>
      <c r="BE71" s="341"/>
      <c r="BF71" s="341"/>
      <c r="BG71" s="402"/>
      <c r="BH71" s="403"/>
      <c r="BI71" s="405"/>
      <c r="BJ71" s="405"/>
      <c r="BK71" s="405"/>
      <c r="BL71" s="405"/>
      <c r="BM71" s="514"/>
    </row>
    <row r="72" ht="18.75" customHeight="1">
      <c r="A72" s="400" t="str">
        <f t="shared" si="4"/>
        <v/>
      </c>
      <c r="B72" s="341"/>
      <c r="C72" s="559"/>
      <c r="D72" s="393"/>
      <c r="E72" s="341"/>
      <c r="F72" s="394"/>
      <c r="G72" s="341" t="str">
        <f t="array" ref="G72">IF(C72="","",XLOOKUP(C72,'Master Data'!K:K,'Master Data'!N:N,"Input in Master Data",0,1))</f>
        <v/>
      </c>
      <c r="H72" s="341" t="str">
        <f t="array" ref="H72">IF(C72="","",XLOOKUP(C72,'Master Data'!K:K,'Master Data'!O:O,"Input in Master Data",0,1))</f>
        <v/>
      </c>
      <c r="I72" s="341" t="str">
        <f t="array" ref="I72">if(U72="","",XLOOKUP(U72,Master[Company],Master[Blow],"Unknown",0,1))</f>
        <v/>
      </c>
      <c r="J72" s="341" t="str">
        <f t="array" ref="J72">if(U72="","",XLOOKUP(U72,Master[Company],Master[Pigging],"Unknown",0,1))</f>
        <v/>
      </c>
      <c r="K72" s="341" t="str">
        <f t="array" ref="K72">if(U72="","",XLOOKUP(U72,Master[Company],Master[Load Method],"Unknown",0,1))</f>
        <v/>
      </c>
      <c r="L72" s="341" t="str">
        <f t="array" ref="L72">if(U72="","",XLOOKUP(U72,Master[Company],Master[Line Distance],"Unknown",0,1))</f>
        <v/>
      </c>
      <c r="M72" s="394"/>
      <c r="N72" s="341"/>
      <c r="O72" s="341"/>
      <c r="P72" s="341" t="str">
        <f t="array" ref="P72">if(U72="","",XLOOKUP(U72,Master[Company],Master[Terms],"NA",0,1))</f>
        <v/>
      </c>
      <c r="Q72" s="341" t="str">
        <f t="shared" si="1"/>
        <v/>
      </c>
      <c r="R72" s="341" t="str">
        <f t="array" ref="R72">if(U72="","",XLOOKUP(U72,Master[Company],Master[Group],"NA",0,1))</f>
        <v/>
      </c>
      <c r="S72" s="341" t="str">
        <f t="array" ref="S72">if(U72="","",XLOOKUP(U72,Master[Company],Master[Loading Location],"NA",0,1))</f>
        <v/>
      </c>
      <c r="T72" s="341" t="str">
        <f t="array" ref="T72">if(U72="","",XLOOKUP(U72,Master[Company],Master[Acronym],"NA",0,1))</f>
        <v/>
      </c>
      <c r="U72" s="341"/>
      <c r="V72" s="342"/>
      <c r="W72" s="342"/>
      <c r="X72" s="341" t="str">
        <f t="shared" si="6"/>
        <v/>
      </c>
      <c r="Y72" s="341" t="str">
        <f t="shared" si="3"/>
        <v/>
      </c>
      <c r="Z72" s="341"/>
      <c r="AA72" s="341"/>
      <c r="AB72" s="341"/>
      <c r="AC72" s="401"/>
      <c r="AD72" s="563"/>
      <c r="AE72" s="564"/>
      <c r="AF72" s="564"/>
      <c r="AG72" s="564"/>
      <c r="AH72" s="564"/>
      <c r="AI72" s="564"/>
      <c r="AJ72" s="564"/>
      <c r="AK72" s="564"/>
      <c r="AL72" s="563"/>
      <c r="AM72" s="564"/>
      <c r="AN72" s="564"/>
      <c r="AO72" s="564"/>
      <c r="AP72" s="564"/>
      <c r="AQ72" s="564"/>
      <c r="AR72" s="564"/>
      <c r="AS72" s="564"/>
      <c r="AT72" s="401"/>
      <c r="AU72" s="399"/>
      <c r="AV72" s="617"/>
      <c r="AW72" s="401"/>
      <c r="AX72" s="401"/>
      <c r="AY72" s="341"/>
      <c r="AZ72" s="341"/>
      <c r="BA72" s="341"/>
      <c r="BB72" s="341"/>
      <c r="BC72" s="341"/>
      <c r="BD72" s="401"/>
      <c r="BE72" s="341"/>
      <c r="BF72" s="341"/>
      <c r="BG72" s="402"/>
      <c r="BH72" s="403"/>
      <c r="BI72" s="405"/>
      <c r="BJ72" s="405"/>
      <c r="BK72" s="405"/>
      <c r="BL72" s="405"/>
      <c r="BM72" s="514"/>
    </row>
    <row r="73" ht="18.75" customHeight="1">
      <c r="A73" s="400" t="str">
        <f t="shared" si="4"/>
        <v/>
      </c>
      <c r="B73" s="341"/>
      <c r="C73" s="559"/>
      <c r="D73" s="393"/>
      <c r="E73" s="341"/>
      <c r="F73" s="394"/>
      <c r="G73" s="341" t="str">
        <f t="array" ref="G73">IF(C73="","",XLOOKUP(C73,'Master Data'!K:K,'Master Data'!N:N,"Input in Master Data",0,1))</f>
        <v/>
      </c>
      <c r="H73" s="341" t="str">
        <f t="array" ref="H73">IF(C73="","",XLOOKUP(C73,'Master Data'!K:K,'Master Data'!O:O,"Input in Master Data",0,1))</f>
        <v/>
      </c>
      <c r="I73" s="341" t="str">
        <f t="array" ref="I73">if(U73="","",XLOOKUP(U73,Master[Company],Master[Blow],"Unknown",0,1))</f>
        <v/>
      </c>
      <c r="J73" s="341" t="str">
        <f t="array" ref="J73">if(U73="","",XLOOKUP(U73,Master[Company],Master[Pigging],"Unknown",0,1))</f>
        <v/>
      </c>
      <c r="K73" s="341" t="str">
        <f t="array" ref="K73">if(U73="","",XLOOKUP(U73,Master[Company],Master[Load Method],"Unknown",0,1))</f>
        <v/>
      </c>
      <c r="L73" s="341" t="str">
        <f t="array" ref="L73">if(U73="","",XLOOKUP(U73,Master[Company],Master[Line Distance],"Unknown",0,1))</f>
        <v/>
      </c>
      <c r="M73" s="394"/>
      <c r="N73" s="341"/>
      <c r="O73" s="341"/>
      <c r="P73" s="341" t="str">
        <f t="array" ref="P73">if(U73="","",XLOOKUP(U73,Master[Company],Master[Terms],"NA",0,1))</f>
        <v/>
      </c>
      <c r="Q73" s="341" t="str">
        <f t="shared" si="1"/>
        <v/>
      </c>
      <c r="R73" s="341" t="str">
        <f t="array" ref="R73">if(U73="","",XLOOKUP(U73,Master[Company],Master[Group],"NA",0,1))</f>
        <v/>
      </c>
      <c r="S73" s="341" t="str">
        <f t="array" ref="S73">if(U73="","",XLOOKUP(U73,Master[Company],Master[Loading Location],"NA",0,1))</f>
        <v/>
      </c>
      <c r="T73" s="341" t="str">
        <f t="array" ref="T73">if(U73="","",XLOOKUP(U73,Master[Company],Master[Acronym],"NA",0,1))</f>
        <v/>
      </c>
      <c r="U73" s="341"/>
      <c r="V73" s="342"/>
      <c r="W73" s="342"/>
      <c r="X73" s="341" t="str">
        <f t="shared" si="6"/>
        <v/>
      </c>
      <c r="Y73" s="341" t="str">
        <f t="shared" si="3"/>
        <v/>
      </c>
      <c r="Z73" s="341"/>
      <c r="AA73" s="341"/>
      <c r="AB73" s="341"/>
      <c r="AC73" s="401"/>
      <c r="AD73" s="563"/>
      <c r="AE73" s="564"/>
      <c r="AF73" s="564"/>
      <c r="AG73" s="564"/>
      <c r="AH73" s="564"/>
      <c r="AI73" s="564"/>
      <c r="AJ73" s="564"/>
      <c r="AK73" s="564"/>
      <c r="AL73" s="563"/>
      <c r="AM73" s="564"/>
      <c r="AN73" s="564"/>
      <c r="AO73" s="564"/>
      <c r="AP73" s="564"/>
      <c r="AQ73" s="564"/>
      <c r="AR73" s="564"/>
      <c r="AS73" s="564"/>
      <c r="AT73" s="401"/>
      <c r="AU73" s="399"/>
      <c r="AV73" s="617"/>
      <c r="AW73" s="401"/>
      <c r="AX73" s="401"/>
      <c r="AY73" s="341"/>
      <c r="AZ73" s="341"/>
      <c r="BA73" s="341"/>
      <c r="BB73" s="341"/>
      <c r="BC73" s="341"/>
      <c r="BD73" s="401"/>
      <c r="BE73" s="341"/>
      <c r="BF73" s="341"/>
      <c r="BG73" s="402"/>
      <c r="BH73" s="403"/>
      <c r="BI73" s="405"/>
      <c r="BJ73" s="405"/>
      <c r="BK73" s="405"/>
      <c r="BL73" s="405"/>
      <c r="BM73" s="514"/>
    </row>
    <row r="74" ht="18.75" customHeight="1">
      <c r="A74" s="400" t="str">
        <f t="shared" si="4"/>
        <v/>
      </c>
      <c r="B74" s="341"/>
      <c r="C74" s="559"/>
      <c r="D74" s="393"/>
      <c r="E74" s="341"/>
      <c r="F74" s="394"/>
      <c r="G74" s="341" t="str">
        <f t="array" ref="G74">IF(C74="","",XLOOKUP(C74,'Master Data'!K:K,'Master Data'!N:N,"Input in Master Data",0,1))</f>
        <v/>
      </c>
      <c r="H74" s="341" t="str">
        <f t="array" ref="H74">IF(C74="","",XLOOKUP(C74,'Master Data'!K:K,'Master Data'!O:O,"Input in Master Data",0,1))</f>
        <v/>
      </c>
      <c r="I74" s="341" t="str">
        <f t="array" ref="I74">if(U74="","",XLOOKUP(U74,Master[Company],Master[Blow],"Unknown",0,1))</f>
        <v/>
      </c>
      <c r="J74" s="341" t="str">
        <f t="array" ref="J74">if(U74="","",XLOOKUP(U74,Master[Company],Master[Pigging],"Unknown",0,1))</f>
        <v/>
      </c>
      <c r="K74" s="341" t="str">
        <f t="array" ref="K74">if(U74="","",XLOOKUP(U74,Master[Company],Master[Load Method],"Unknown",0,1))</f>
        <v/>
      </c>
      <c r="L74" s="341" t="str">
        <f t="array" ref="L74">if(U74="","",XLOOKUP(U74,Master[Company],Master[Line Distance],"Unknown",0,1))</f>
        <v/>
      </c>
      <c r="M74" s="394"/>
      <c r="N74" s="341"/>
      <c r="O74" s="341"/>
      <c r="P74" s="341" t="str">
        <f t="array" ref="P74">if(U74="","",XLOOKUP(U74,Master[Company],Master[Terms],"NA",0,1))</f>
        <v/>
      </c>
      <c r="Q74" s="341" t="str">
        <f t="shared" si="1"/>
        <v/>
      </c>
      <c r="R74" s="341" t="str">
        <f t="array" ref="R74">if(U74="","",XLOOKUP(U74,Master[Company],Master[Group],"NA",0,1))</f>
        <v/>
      </c>
      <c r="S74" s="341" t="str">
        <f t="array" ref="S74">if(U74="","",XLOOKUP(U74,Master[Company],Master[Loading Location],"NA",0,1))</f>
        <v/>
      </c>
      <c r="T74" s="341" t="str">
        <f t="array" ref="T74">if(U74="","",XLOOKUP(U74,Master[Company],Master[Acronym],"NA",0,1))</f>
        <v/>
      </c>
      <c r="U74" s="341"/>
      <c r="V74" s="342"/>
      <c r="W74" s="342"/>
      <c r="X74" s="341" t="str">
        <f t="shared" si="6"/>
        <v/>
      </c>
      <c r="Y74" s="341" t="str">
        <f t="shared" si="3"/>
        <v/>
      </c>
      <c r="Z74" s="341"/>
      <c r="AA74" s="341"/>
      <c r="AB74" s="341"/>
      <c r="AC74" s="401"/>
      <c r="AD74" s="563"/>
      <c r="AE74" s="564"/>
      <c r="AF74" s="564"/>
      <c r="AG74" s="564"/>
      <c r="AH74" s="564"/>
      <c r="AI74" s="564"/>
      <c r="AJ74" s="564"/>
      <c r="AK74" s="564"/>
      <c r="AL74" s="563"/>
      <c r="AM74" s="564"/>
      <c r="AN74" s="564"/>
      <c r="AO74" s="564"/>
      <c r="AP74" s="564"/>
      <c r="AQ74" s="564"/>
      <c r="AR74" s="564"/>
      <c r="AS74" s="564"/>
      <c r="AT74" s="401"/>
      <c r="AU74" s="399"/>
      <c r="AV74" s="617"/>
      <c r="AW74" s="401"/>
      <c r="AX74" s="401"/>
      <c r="AY74" s="341"/>
      <c r="AZ74" s="341"/>
      <c r="BA74" s="341"/>
      <c r="BB74" s="341"/>
      <c r="BC74" s="341"/>
      <c r="BD74" s="401"/>
      <c r="BE74" s="341"/>
      <c r="BF74" s="341"/>
      <c r="BG74" s="402"/>
      <c r="BH74" s="403"/>
      <c r="BI74" s="405"/>
      <c r="BJ74" s="405"/>
      <c r="BK74" s="405"/>
      <c r="BL74" s="405"/>
      <c r="BM74" s="514"/>
    </row>
    <row r="75" ht="18.75" customHeight="1">
      <c r="A75" s="400" t="str">
        <f t="shared" si="4"/>
        <v/>
      </c>
      <c r="B75" s="341"/>
      <c r="C75" s="559"/>
      <c r="D75" s="393"/>
      <c r="E75" s="341"/>
      <c r="F75" s="394"/>
      <c r="G75" s="341" t="str">
        <f t="array" ref="G75">IF(C75="","",XLOOKUP(C75,'Master Data'!K:K,'Master Data'!N:N,"Input in Master Data",0,1))</f>
        <v/>
      </c>
      <c r="H75" s="341" t="str">
        <f t="array" ref="H75">IF(C75="","",XLOOKUP(C75,'Master Data'!K:K,'Master Data'!O:O,"Input in Master Data",0,1))</f>
        <v/>
      </c>
      <c r="I75" s="341" t="str">
        <f t="array" ref="I75">if(U75="","",XLOOKUP(U75,Master[Company],Master[Blow],"Unknown",0,1))</f>
        <v/>
      </c>
      <c r="J75" s="341" t="str">
        <f t="array" ref="J75">if(U75="","",XLOOKUP(U75,Master[Company],Master[Pigging],"Unknown",0,1))</f>
        <v/>
      </c>
      <c r="K75" s="341" t="str">
        <f t="array" ref="K75">if(U75="","",XLOOKUP(U75,Master[Company],Master[Load Method],"Unknown",0,1))</f>
        <v/>
      </c>
      <c r="L75" s="341" t="str">
        <f t="array" ref="L75">if(U75="","",XLOOKUP(U75,Master[Company],Master[Line Distance],"Unknown",0,1))</f>
        <v/>
      </c>
      <c r="M75" s="394"/>
      <c r="N75" s="341"/>
      <c r="O75" s="341"/>
      <c r="P75" s="341" t="str">
        <f t="array" ref="P75">if(U75="","",XLOOKUP(U75,Master[Company],Master[Terms],"NA",0,1))</f>
        <v/>
      </c>
      <c r="Q75" s="341" t="str">
        <f t="shared" si="1"/>
        <v/>
      </c>
      <c r="R75" s="341" t="str">
        <f t="array" ref="R75">if(U75="","",XLOOKUP(U75,Master[Company],Master[Group],"NA",0,1))</f>
        <v/>
      </c>
      <c r="S75" s="341" t="str">
        <f t="array" ref="S75">if(U75="","",XLOOKUP(U75,Master[Company],Master[Loading Location],"NA",0,1))</f>
        <v/>
      </c>
      <c r="T75" s="341" t="str">
        <f t="array" ref="T75">if(U75="","",XLOOKUP(U75,Master[Company],Master[Acronym],"NA",0,1))</f>
        <v/>
      </c>
      <c r="U75" s="341"/>
      <c r="V75" s="342"/>
      <c r="W75" s="342"/>
      <c r="X75" s="341" t="str">
        <f t="shared" si="6"/>
        <v/>
      </c>
      <c r="Y75" s="341" t="str">
        <f t="shared" si="3"/>
        <v/>
      </c>
      <c r="Z75" s="341"/>
      <c r="AA75" s="341"/>
      <c r="AB75" s="341"/>
      <c r="AC75" s="401"/>
      <c r="AD75" s="563"/>
      <c r="AE75" s="564"/>
      <c r="AF75" s="564"/>
      <c r="AG75" s="564"/>
      <c r="AH75" s="564"/>
      <c r="AI75" s="564"/>
      <c r="AJ75" s="564"/>
      <c r="AK75" s="564"/>
      <c r="AL75" s="563"/>
      <c r="AM75" s="564"/>
      <c r="AN75" s="564"/>
      <c r="AO75" s="564"/>
      <c r="AP75" s="564"/>
      <c r="AQ75" s="564"/>
      <c r="AR75" s="564"/>
      <c r="AS75" s="564"/>
      <c r="AT75" s="401"/>
      <c r="AU75" s="399"/>
      <c r="AV75" s="617"/>
      <c r="AW75" s="401"/>
      <c r="AX75" s="401"/>
      <c r="AY75" s="341"/>
      <c r="AZ75" s="341"/>
      <c r="BA75" s="341"/>
      <c r="BB75" s="341"/>
      <c r="BC75" s="341"/>
      <c r="BD75" s="401"/>
      <c r="BE75" s="341"/>
      <c r="BF75" s="341"/>
      <c r="BG75" s="402"/>
      <c r="BH75" s="403"/>
      <c r="BI75" s="405"/>
      <c r="BJ75" s="405"/>
      <c r="BK75" s="405"/>
      <c r="BL75" s="405"/>
      <c r="BM75" s="514"/>
    </row>
    <row r="76" ht="18.75" customHeight="1">
      <c r="A76" s="400" t="str">
        <f t="shared" si="4"/>
        <v/>
      </c>
      <c r="B76" s="341"/>
      <c r="C76" s="559"/>
      <c r="D76" s="393"/>
      <c r="E76" s="341"/>
      <c r="F76" s="394"/>
      <c r="G76" s="341" t="str">
        <f t="array" ref="G76">IF(C76="","",XLOOKUP(C76,'Master Data'!K:K,'Master Data'!N:N,"Input in Master Data",0,1))</f>
        <v/>
      </c>
      <c r="H76" s="341" t="str">
        <f t="array" ref="H76">IF(C76="","",XLOOKUP(C76,'Master Data'!K:K,'Master Data'!O:O,"Input in Master Data",0,1))</f>
        <v/>
      </c>
      <c r="I76" s="341" t="str">
        <f t="array" ref="I76">if(U76="","",XLOOKUP(U76,Master[Company],Master[Blow],"Unknown",0,1))</f>
        <v/>
      </c>
      <c r="J76" s="341" t="str">
        <f t="array" ref="J76">if(U76="","",XLOOKUP(U76,Master[Company],Master[Pigging],"Unknown",0,1))</f>
        <v/>
      </c>
      <c r="K76" s="341" t="str">
        <f t="array" ref="K76">if(U76="","",XLOOKUP(U76,Master[Company],Master[Load Method],"Unknown",0,1))</f>
        <v/>
      </c>
      <c r="L76" s="341" t="str">
        <f t="array" ref="L76">if(U76="","",XLOOKUP(U76,Master[Company],Master[Line Distance],"Unknown",0,1))</f>
        <v/>
      </c>
      <c r="M76" s="394"/>
      <c r="N76" s="341"/>
      <c r="O76" s="341"/>
      <c r="P76" s="341" t="str">
        <f t="array" ref="P76">if(U76="","",XLOOKUP(U76,Master[Company],Master[Terms],"NA",0,1))</f>
        <v/>
      </c>
      <c r="Q76" s="341" t="str">
        <f t="shared" si="1"/>
        <v/>
      </c>
      <c r="R76" s="341" t="str">
        <f t="array" ref="R76">if(U76="","",XLOOKUP(U76,Master[Company],Master[Group],"NA",0,1))</f>
        <v/>
      </c>
      <c r="S76" s="341" t="str">
        <f t="array" ref="S76">if(U76="","",XLOOKUP(U76,Master[Company],Master[Loading Location],"NA",0,1))</f>
        <v/>
      </c>
      <c r="T76" s="341" t="str">
        <f t="array" ref="T76">if(U76="","",XLOOKUP(U76,Master[Company],Master[Acronym],"NA",0,1))</f>
        <v/>
      </c>
      <c r="U76" s="341"/>
      <c r="V76" s="342"/>
      <c r="W76" s="342"/>
      <c r="X76" s="341" t="str">
        <f t="shared" si="6"/>
        <v/>
      </c>
      <c r="Y76" s="341" t="str">
        <f t="shared" si="3"/>
        <v/>
      </c>
      <c r="Z76" s="341"/>
      <c r="AA76" s="341"/>
      <c r="AB76" s="341"/>
      <c r="AC76" s="401"/>
      <c r="AD76" s="563"/>
      <c r="AE76" s="564"/>
      <c r="AF76" s="564"/>
      <c r="AG76" s="564"/>
      <c r="AH76" s="564"/>
      <c r="AI76" s="564"/>
      <c r="AJ76" s="564"/>
      <c r="AK76" s="564"/>
      <c r="AL76" s="563"/>
      <c r="AM76" s="564"/>
      <c r="AN76" s="564"/>
      <c r="AO76" s="564"/>
      <c r="AP76" s="564"/>
      <c r="AQ76" s="564"/>
      <c r="AR76" s="564"/>
      <c r="AS76" s="564"/>
      <c r="AT76" s="401"/>
      <c r="AU76" s="399"/>
      <c r="AV76" s="617"/>
      <c r="AW76" s="401"/>
      <c r="AX76" s="401"/>
      <c r="AY76" s="341"/>
      <c r="AZ76" s="341"/>
      <c r="BA76" s="341"/>
      <c r="BB76" s="341"/>
      <c r="BC76" s="341"/>
      <c r="BD76" s="401"/>
      <c r="BE76" s="341"/>
      <c r="BF76" s="341"/>
      <c r="BG76" s="402"/>
      <c r="BH76" s="403"/>
      <c r="BI76" s="405"/>
      <c r="BJ76" s="405"/>
      <c r="BK76" s="405"/>
      <c r="BL76" s="405"/>
      <c r="BM76" s="514"/>
    </row>
    <row r="77" ht="18.75" customHeight="1">
      <c r="A77" s="400" t="str">
        <f t="shared" si="4"/>
        <v/>
      </c>
      <c r="B77" s="341"/>
      <c r="C77" s="559"/>
      <c r="D77" s="393"/>
      <c r="E77" s="341"/>
      <c r="F77" s="394"/>
      <c r="G77" s="341" t="str">
        <f t="array" ref="G77">IF(C77="","",XLOOKUP(C77,'Master Data'!K:K,'Master Data'!N:N,"Input in Master Data",0,1))</f>
        <v/>
      </c>
      <c r="H77" s="341" t="str">
        <f t="array" ref="H77">IF(C77="","",XLOOKUP(C77,'Master Data'!K:K,'Master Data'!O:O,"Input in Master Data",0,1))</f>
        <v/>
      </c>
      <c r="I77" s="341" t="str">
        <f t="array" ref="I77">if(U77="","",XLOOKUP(U77,Master[Company],Master[Blow],"Unknown",0,1))</f>
        <v/>
      </c>
      <c r="J77" s="341" t="str">
        <f t="array" ref="J77">if(U77="","",XLOOKUP(U77,Master[Company],Master[Pigging],"Unknown",0,1))</f>
        <v/>
      </c>
      <c r="K77" s="341" t="str">
        <f t="array" ref="K77">if(U77="","",XLOOKUP(U77,Master[Company],Master[Load Method],"Unknown",0,1))</f>
        <v/>
      </c>
      <c r="L77" s="341" t="str">
        <f t="array" ref="L77">if(U77="","",XLOOKUP(U77,Master[Company],Master[Line Distance],"Unknown",0,1))</f>
        <v/>
      </c>
      <c r="M77" s="394"/>
      <c r="N77" s="341"/>
      <c r="O77" s="341"/>
      <c r="P77" s="341" t="str">
        <f t="array" ref="P77">if(U77="","",XLOOKUP(U77,Master[Company],Master[Terms],"NA",0,1))</f>
        <v/>
      </c>
      <c r="Q77" s="341" t="str">
        <f t="shared" si="1"/>
        <v/>
      </c>
      <c r="R77" s="341" t="str">
        <f t="array" ref="R77">if(U77="","",XLOOKUP(U77,Master[Company],Master[Group],"NA",0,1))</f>
        <v/>
      </c>
      <c r="S77" s="341" t="str">
        <f t="array" ref="S77">if(U77="","",XLOOKUP(U77,Master[Company],Master[Loading Location],"NA",0,1))</f>
        <v/>
      </c>
      <c r="T77" s="341" t="str">
        <f t="array" ref="T77">if(U77="","",XLOOKUP(U77,Master[Company],Master[Acronym],"NA",0,1))</f>
        <v/>
      </c>
      <c r="U77" s="341"/>
      <c r="V77" s="342"/>
      <c r="W77" s="342"/>
      <c r="X77" s="341" t="str">
        <f t="shared" si="6"/>
        <v/>
      </c>
      <c r="Y77" s="341" t="str">
        <f t="shared" si="3"/>
        <v/>
      </c>
      <c r="Z77" s="341"/>
      <c r="AA77" s="341"/>
      <c r="AB77" s="341"/>
      <c r="AC77" s="401"/>
      <c r="AD77" s="563"/>
      <c r="AE77" s="564"/>
      <c r="AF77" s="564"/>
      <c r="AG77" s="564"/>
      <c r="AH77" s="564"/>
      <c r="AI77" s="564"/>
      <c r="AJ77" s="564"/>
      <c r="AK77" s="564"/>
      <c r="AL77" s="563"/>
      <c r="AM77" s="564"/>
      <c r="AN77" s="564"/>
      <c r="AO77" s="564"/>
      <c r="AP77" s="564"/>
      <c r="AQ77" s="564"/>
      <c r="AR77" s="564"/>
      <c r="AS77" s="564"/>
      <c r="AT77" s="401"/>
      <c r="AU77" s="399"/>
      <c r="AV77" s="617"/>
      <c r="AW77" s="401"/>
      <c r="AX77" s="401"/>
      <c r="AY77" s="341"/>
      <c r="AZ77" s="341"/>
      <c r="BA77" s="341"/>
      <c r="BB77" s="341"/>
      <c r="BC77" s="341"/>
      <c r="BD77" s="401"/>
      <c r="BE77" s="341"/>
      <c r="BF77" s="341"/>
      <c r="BG77" s="402"/>
      <c r="BH77" s="403"/>
      <c r="BI77" s="405"/>
      <c r="BJ77" s="405"/>
      <c r="BK77" s="405"/>
      <c r="BL77" s="405"/>
      <c r="BM77" s="514"/>
    </row>
    <row r="78" ht="18.75" customHeight="1">
      <c r="A78" s="400" t="str">
        <f t="shared" si="4"/>
        <v/>
      </c>
      <c r="B78" s="341"/>
      <c r="C78" s="559"/>
      <c r="D78" s="393"/>
      <c r="E78" s="341"/>
      <c r="F78" s="394"/>
      <c r="G78" s="341" t="str">
        <f t="array" ref="G78">IF(C78="","",XLOOKUP(C78,'Master Data'!K:K,'Master Data'!N:N,"Input in Master Data",0,1))</f>
        <v/>
      </c>
      <c r="H78" s="341" t="str">
        <f t="array" ref="H78">IF(C78="","",XLOOKUP(C78,'Master Data'!K:K,'Master Data'!O:O,"Input in Master Data",0,1))</f>
        <v/>
      </c>
      <c r="I78" s="341" t="str">
        <f t="array" ref="I78">if(U78="","",XLOOKUP(U78,Master[Company],Master[Blow],"Unknown",0,1))</f>
        <v/>
      </c>
      <c r="J78" s="341" t="str">
        <f t="array" ref="J78">if(U78="","",XLOOKUP(U78,Master[Company],Master[Pigging],"Unknown",0,1))</f>
        <v/>
      </c>
      <c r="K78" s="341" t="str">
        <f t="array" ref="K78">if(U78="","",XLOOKUP(U78,Master[Company],Master[Load Method],"Unknown",0,1))</f>
        <v/>
      </c>
      <c r="L78" s="341" t="str">
        <f t="array" ref="L78">if(U78="","",XLOOKUP(U78,Master[Company],Master[Line Distance],"Unknown",0,1))</f>
        <v/>
      </c>
      <c r="M78" s="394"/>
      <c r="N78" s="341"/>
      <c r="O78" s="341"/>
      <c r="P78" s="341" t="str">
        <f t="array" ref="P78">if(U78="","",XLOOKUP(U78,Master[Company],Master[Terms],"NA",0,1))</f>
        <v/>
      </c>
      <c r="Q78" s="341" t="str">
        <f t="shared" si="1"/>
        <v/>
      </c>
      <c r="R78" s="341" t="str">
        <f t="array" ref="R78">if(U78="","",XLOOKUP(U78,Master[Company],Master[Group],"NA",0,1))</f>
        <v/>
      </c>
      <c r="S78" s="341" t="str">
        <f t="array" ref="S78">if(U78="","",XLOOKUP(U78,Master[Company],Master[Loading Location],"NA",0,1))</f>
        <v/>
      </c>
      <c r="T78" s="341" t="str">
        <f t="array" ref="T78">if(U78="","",XLOOKUP(U78,Master[Company],Master[Acronym],"NA",0,1))</f>
        <v/>
      </c>
      <c r="U78" s="341"/>
      <c r="V78" s="342"/>
      <c r="W78" s="342"/>
      <c r="X78" s="341" t="str">
        <f t="shared" si="6"/>
        <v/>
      </c>
      <c r="Y78" s="341" t="str">
        <f t="shared" si="3"/>
        <v/>
      </c>
      <c r="Z78" s="341"/>
      <c r="AA78" s="341"/>
      <c r="AB78" s="341"/>
      <c r="AC78" s="401"/>
      <c r="AD78" s="563"/>
      <c r="AE78" s="564"/>
      <c r="AF78" s="564"/>
      <c r="AG78" s="564"/>
      <c r="AH78" s="564"/>
      <c r="AI78" s="564"/>
      <c r="AJ78" s="564"/>
      <c r="AK78" s="564"/>
      <c r="AL78" s="563"/>
      <c r="AM78" s="564"/>
      <c r="AN78" s="564"/>
      <c r="AO78" s="564"/>
      <c r="AP78" s="564"/>
      <c r="AQ78" s="564"/>
      <c r="AR78" s="564"/>
      <c r="AS78" s="564"/>
      <c r="AT78" s="401"/>
      <c r="AU78" s="399"/>
      <c r="AV78" s="617"/>
      <c r="AW78" s="401"/>
      <c r="AX78" s="401"/>
      <c r="AY78" s="341"/>
      <c r="AZ78" s="341"/>
      <c r="BA78" s="341"/>
      <c r="BB78" s="341"/>
      <c r="BC78" s="341"/>
      <c r="BD78" s="401"/>
      <c r="BE78" s="341"/>
      <c r="BF78" s="341"/>
      <c r="BG78" s="402"/>
      <c r="BH78" s="403"/>
      <c r="BI78" s="405"/>
      <c r="BJ78" s="405"/>
      <c r="BK78" s="405"/>
      <c r="BL78" s="405"/>
      <c r="BM78" s="514"/>
    </row>
    <row r="79" ht="18.75" customHeight="1">
      <c r="A79" s="400" t="str">
        <f t="shared" si="4"/>
        <v/>
      </c>
      <c r="B79" s="341"/>
      <c r="C79" s="559"/>
      <c r="D79" s="393"/>
      <c r="E79" s="341"/>
      <c r="F79" s="394"/>
      <c r="G79" s="341" t="str">
        <f t="array" ref="G79">IF(C79="","",XLOOKUP(C79,'Master Data'!K:K,'Master Data'!N:N,"Input in Master Data",0,1))</f>
        <v/>
      </c>
      <c r="H79" s="341" t="str">
        <f t="array" ref="H79">IF(C79="","",XLOOKUP(C79,'Master Data'!K:K,'Master Data'!O:O,"Input in Master Data",0,1))</f>
        <v/>
      </c>
      <c r="I79" s="341" t="str">
        <f t="array" ref="I79">if(U79="","",XLOOKUP(U79,Master[Company],Master[Blow],"Unknown",0,1))</f>
        <v/>
      </c>
      <c r="J79" s="341" t="str">
        <f t="array" ref="J79">if(U79="","",XLOOKUP(U79,Master[Company],Master[Pigging],"Unknown",0,1))</f>
        <v/>
      </c>
      <c r="K79" s="341" t="str">
        <f t="array" ref="K79">if(U79="","",XLOOKUP(U79,Master[Company],Master[Load Method],"Unknown",0,1))</f>
        <v/>
      </c>
      <c r="L79" s="341" t="str">
        <f t="array" ref="L79">if(U79="","",XLOOKUP(U79,Master[Company],Master[Line Distance],"Unknown",0,1))</f>
        <v/>
      </c>
      <c r="M79" s="394"/>
      <c r="N79" s="341"/>
      <c r="O79" s="341"/>
      <c r="P79" s="341" t="str">
        <f t="array" ref="P79">if(U79="","",XLOOKUP(U79,Master[Company],Master[Terms],"NA",0,1))</f>
        <v/>
      </c>
      <c r="Q79" s="341" t="str">
        <f t="shared" si="1"/>
        <v/>
      </c>
      <c r="R79" s="341" t="str">
        <f t="array" ref="R79">if(U79="","",XLOOKUP(U79,Master[Company],Master[Group],"NA",0,1))</f>
        <v/>
      </c>
      <c r="S79" s="341" t="str">
        <f t="array" ref="S79">if(U79="","",XLOOKUP(U79,Master[Company],Master[Loading Location],"NA",0,1))</f>
        <v/>
      </c>
      <c r="T79" s="341" t="str">
        <f t="array" ref="T79">if(U79="","",XLOOKUP(U79,Master[Company],Master[Acronym],"NA",0,1))</f>
        <v/>
      </c>
      <c r="U79" s="341"/>
      <c r="V79" s="342"/>
      <c r="W79" s="342"/>
      <c r="X79" s="341" t="str">
        <f t="shared" si="6"/>
        <v/>
      </c>
      <c r="Y79" s="341" t="str">
        <f t="shared" si="3"/>
        <v/>
      </c>
      <c r="Z79" s="341"/>
      <c r="AA79" s="341"/>
      <c r="AB79" s="341"/>
      <c r="AC79" s="401"/>
      <c r="AD79" s="563"/>
      <c r="AE79" s="564"/>
      <c r="AF79" s="564"/>
      <c r="AG79" s="564"/>
      <c r="AH79" s="564"/>
      <c r="AI79" s="564"/>
      <c r="AJ79" s="564"/>
      <c r="AK79" s="564"/>
      <c r="AL79" s="563"/>
      <c r="AM79" s="564"/>
      <c r="AN79" s="564"/>
      <c r="AO79" s="564"/>
      <c r="AP79" s="564"/>
      <c r="AQ79" s="564"/>
      <c r="AR79" s="564"/>
      <c r="AS79" s="564"/>
      <c r="AT79" s="401"/>
      <c r="AU79" s="399"/>
      <c r="AV79" s="617"/>
      <c r="AW79" s="401"/>
      <c r="AX79" s="401"/>
      <c r="AY79" s="341"/>
      <c r="AZ79" s="341"/>
      <c r="BA79" s="341"/>
      <c r="BB79" s="341"/>
      <c r="BC79" s="341"/>
      <c r="BD79" s="401"/>
      <c r="BE79" s="341"/>
      <c r="BF79" s="341"/>
      <c r="BG79" s="402"/>
      <c r="BH79" s="403"/>
      <c r="BI79" s="405"/>
      <c r="BJ79" s="405"/>
      <c r="BK79" s="405"/>
      <c r="BL79" s="405"/>
      <c r="BM79" s="514"/>
    </row>
    <row r="80" ht="18.75" customHeight="1">
      <c r="A80" s="400" t="str">
        <f t="shared" si="4"/>
        <v/>
      </c>
      <c r="B80" s="341"/>
      <c r="C80" s="559"/>
      <c r="D80" s="393"/>
      <c r="E80" s="341"/>
      <c r="F80" s="394"/>
      <c r="G80" s="341" t="str">
        <f t="array" ref="G80">IF(C80="","",XLOOKUP(C80,'Master Data'!K:K,'Master Data'!N:N,"Input in Master Data",0,1))</f>
        <v/>
      </c>
      <c r="H80" s="341" t="str">
        <f t="array" ref="H80">IF(C80="","",XLOOKUP(C80,'Master Data'!K:K,'Master Data'!O:O,"Input in Master Data",0,1))</f>
        <v/>
      </c>
      <c r="I80" s="341" t="str">
        <f t="array" ref="I80">if(U80="","",XLOOKUP(U80,Master[Company],Master[Blow],"Unknown",0,1))</f>
        <v/>
      </c>
      <c r="J80" s="341" t="str">
        <f t="array" ref="J80">if(U80="","",XLOOKUP(U80,Master[Company],Master[Pigging],"Unknown",0,1))</f>
        <v/>
      </c>
      <c r="K80" s="341" t="str">
        <f t="array" ref="K80">if(U80="","",XLOOKUP(U80,Master[Company],Master[Load Method],"Unknown",0,1))</f>
        <v/>
      </c>
      <c r="L80" s="341" t="str">
        <f t="array" ref="L80">if(U80="","",XLOOKUP(U80,Master[Company],Master[Line Distance],"Unknown",0,1))</f>
        <v/>
      </c>
      <c r="M80" s="394"/>
      <c r="N80" s="341"/>
      <c r="O80" s="341"/>
      <c r="P80" s="341" t="str">
        <f t="array" ref="P80">if(U80="","",XLOOKUP(U80,Master[Company],Master[Terms],"NA",0,1))</f>
        <v/>
      </c>
      <c r="Q80" s="341" t="str">
        <f t="shared" si="1"/>
        <v/>
      </c>
      <c r="R80" s="341" t="str">
        <f t="array" ref="R80">if(U80="","",XLOOKUP(U80,Master[Company],Master[Group],"NA",0,1))</f>
        <v/>
      </c>
      <c r="S80" s="341" t="str">
        <f t="array" ref="S80">if(U80="","",XLOOKUP(U80,Master[Company],Master[Loading Location],"NA",0,1))</f>
        <v/>
      </c>
      <c r="T80" s="341" t="str">
        <f t="array" ref="T80">if(U80="","",XLOOKUP(U80,Master[Company],Master[Acronym],"NA",0,1))</f>
        <v/>
      </c>
      <c r="U80" s="341"/>
      <c r="V80" s="342"/>
      <c r="W80" s="342"/>
      <c r="X80" s="341" t="str">
        <f t="shared" si="6"/>
        <v/>
      </c>
      <c r="Y80" s="341" t="str">
        <f t="shared" si="3"/>
        <v/>
      </c>
      <c r="Z80" s="341"/>
      <c r="AA80" s="341"/>
      <c r="AB80" s="341"/>
      <c r="AC80" s="401"/>
      <c r="AD80" s="563"/>
      <c r="AE80" s="564"/>
      <c r="AF80" s="564"/>
      <c r="AG80" s="564"/>
      <c r="AH80" s="564"/>
      <c r="AI80" s="564"/>
      <c r="AJ80" s="564"/>
      <c r="AK80" s="564"/>
      <c r="AL80" s="563"/>
      <c r="AM80" s="564"/>
      <c r="AN80" s="564"/>
      <c r="AO80" s="564"/>
      <c r="AP80" s="564"/>
      <c r="AQ80" s="564"/>
      <c r="AR80" s="564"/>
      <c r="AS80" s="564"/>
      <c r="AT80" s="401"/>
      <c r="AU80" s="399"/>
      <c r="AV80" s="617"/>
      <c r="AW80" s="401"/>
      <c r="AX80" s="401"/>
      <c r="AY80" s="341"/>
      <c r="AZ80" s="341"/>
      <c r="BA80" s="341"/>
      <c r="BB80" s="341"/>
      <c r="BC80" s="341"/>
      <c r="BD80" s="401"/>
      <c r="BE80" s="341"/>
      <c r="BF80" s="341"/>
      <c r="BG80" s="402"/>
      <c r="BH80" s="403"/>
      <c r="BI80" s="405"/>
      <c r="BJ80" s="405"/>
      <c r="BK80" s="405"/>
      <c r="BL80" s="405"/>
      <c r="BM80" s="514"/>
    </row>
    <row r="81" ht="18.75" customHeight="1">
      <c r="A81" s="400" t="str">
        <f t="shared" si="4"/>
        <v/>
      </c>
      <c r="B81" s="341"/>
      <c r="C81" s="559"/>
      <c r="D81" s="393"/>
      <c r="E81" s="341"/>
      <c r="F81" s="394"/>
      <c r="G81" s="341" t="str">
        <f t="array" ref="G81">IF(C81="","",XLOOKUP(C81,'Master Data'!K:K,'Master Data'!N:N,"Input in Master Data",0,1))</f>
        <v/>
      </c>
      <c r="H81" s="341" t="str">
        <f t="array" ref="H81">IF(C81="","",XLOOKUP(C81,'Master Data'!K:K,'Master Data'!O:O,"Input in Master Data",0,1))</f>
        <v/>
      </c>
      <c r="I81" s="341" t="str">
        <f t="array" ref="I81">if(U81="","",XLOOKUP(U81,Master[Company],Master[Blow],"Unknown",0,1))</f>
        <v/>
      </c>
      <c r="J81" s="341" t="str">
        <f t="array" ref="J81">if(U81="","",XLOOKUP(U81,Master[Company],Master[Pigging],"Unknown",0,1))</f>
        <v/>
      </c>
      <c r="K81" s="341" t="str">
        <f t="array" ref="K81">if(U81="","",XLOOKUP(U81,Master[Company],Master[Load Method],"Unknown",0,1))</f>
        <v/>
      </c>
      <c r="L81" s="341" t="str">
        <f t="array" ref="L81">if(U81="","",XLOOKUP(U81,Master[Company],Master[Line Distance],"Unknown",0,1))</f>
        <v/>
      </c>
      <c r="M81" s="394"/>
      <c r="N81" s="341"/>
      <c r="O81" s="341"/>
      <c r="P81" s="341" t="str">
        <f t="array" ref="P81">if(U81="","",XLOOKUP(U81,Master[Company],Master[Terms],"NA",0,1))</f>
        <v/>
      </c>
      <c r="Q81" s="341" t="str">
        <f t="shared" si="1"/>
        <v/>
      </c>
      <c r="R81" s="341" t="str">
        <f t="array" ref="R81">if(U81="","",XLOOKUP(U81,Master[Company],Master[Group],"NA",0,1))</f>
        <v/>
      </c>
      <c r="S81" s="341" t="str">
        <f t="array" ref="S81">if(U81="","",XLOOKUP(U81,Master[Company],Master[Loading Location],"NA",0,1))</f>
        <v/>
      </c>
      <c r="T81" s="341" t="str">
        <f t="array" ref="T81">if(U81="","",XLOOKUP(U81,Master[Company],Master[Acronym],"NA",0,1))</f>
        <v/>
      </c>
      <c r="U81" s="341"/>
      <c r="V81" s="342"/>
      <c r="W81" s="342"/>
      <c r="X81" s="341" t="str">
        <f t="shared" si="6"/>
        <v/>
      </c>
      <c r="Y81" s="341" t="str">
        <f t="shared" si="3"/>
        <v/>
      </c>
      <c r="Z81" s="341"/>
      <c r="AA81" s="341"/>
      <c r="AB81" s="341"/>
      <c r="AC81" s="401"/>
      <c r="AD81" s="563"/>
      <c r="AE81" s="564"/>
      <c r="AF81" s="564"/>
      <c r="AG81" s="564"/>
      <c r="AH81" s="564"/>
      <c r="AI81" s="564"/>
      <c r="AJ81" s="564"/>
      <c r="AK81" s="564"/>
      <c r="AL81" s="563"/>
      <c r="AM81" s="564"/>
      <c r="AN81" s="564"/>
      <c r="AO81" s="564"/>
      <c r="AP81" s="564"/>
      <c r="AQ81" s="564"/>
      <c r="AR81" s="564"/>
      <c r="AS81" s="564"/>
      <c r="AT81" s="401"/>
      <c r="AU81" s="399"/>
      <c r="AV81" s="617"/>
      <c r="AW81" s="401"/>
      <c r="AX81" s="401"/>
      <c r="AY81" s="341"/>
      <c r="AZ81" s="341"/>
      <c r="BA81" s="341"/>
      <c r="BB81" s="341"/>
      <c r="BC81" s="341"/>
      <c r="BD81" s="401"/>
      <c r="BE81" s="341"/>
      <c r="BF81" s="341"/>
      <c r="BG81" s="402"/>
      <c r="BH81" s="403"/>
      <c r="BI81" s="405"/>
      <c r="BJ81" s="405"/>
      <c r="BK81" s="405"/>
      <c r="BL81" s="405"/>
      <c r="BM81" s="514"/>
    </row>
    <row r="82" ht="18.75" customHeight="1">
      <c r="A82" s="400" t="str">
        <f t="shared" si="4"/>
        <v/>
      </c>
      <c r="B82" s="341"/>
      <c r="C82" s="559"/>
      <c r="D82" s="393"/>
      <c r="E82" s="341"/>
      <c r="F82" s="394"/>
      <c r="G82" s="341" t="str">
        <f t="array" ref="G82">IF(C82="","",XLOOKUP(C82,'Master Data'!K:K,'Master Data'!N:N,"Input in Master Data",0,1))</f>
        <v/>
      </c>
      <c r="H82" s="341" t="str">
        <f t="array" ref="H82">IF(C82="","",XLOOKUP(C82,'Master Data'!K:K,'Master Data'!O:O,"Input in Master Data",0,1))</f>
        <v/>
      </c>
      <c r="I82" s="341" t="str">
        <f t="array" ref="I82">if(U82="","",XLOOKUP(U82,Master[Company],Master[Blow],"Unknown",0,1))</f>
        <v/>
      </c>
      <c r="J82" s="341" t="str">
        <f t="array" ref="J82">if(U82="","",XLOOKUP(U82,Master[Company],Master[Pigging],"Unknown",0,1))</f>
        <v/>
      </c>
      <c r="K82" s="341" t="str">
        <f t="array" ref="K82">if(U82="","",XLOOKUP(U82,Master[Company],Master[Load Method],"Unknown",0,1))</f>
        <v/>
      </c>
      <c r="L82" s="341" t="str">
        <f t="array" ref="L82">if(U82="","",XLOOKUP(U82,Master[Company],Master[Line Distance],"Unknown",0,1))</f>
        <v/>
      </c>
      <c r="M82" s="394"/>
      <c r="N82" s="341"/>
      <c r="O82" s="341"/>
      <c r="P82" s="341" t="str">
        <f t="array" ref="P82">if(U82="","",XLOOKUP(U82,Master[Company],Master[Terms],"NA",0,1))</f>
        <v/>
      </c>
      <c r="Q82" s="341" t="str">
        <f t="shared" si="1"/>
        <v/>
      </c>
      <c r="R82" s="341" t="str">
        <f t="array" ref="R82">if(U82="","",XLOOKUP(U82,Master[Company],Master[Group],"NA",0,1))</f>
        <v/>
      </c>
      <c r="S82" s="341" t="str">
        <f t="array" ref="S82">if(U82="","",XLOOKUP(U82,Master[Company],Master[Loading Location],"NA",0,1))</f>
        <v/>
      </c>
      <c r="T82" s="341" t="str">
        <f t="array" ref="T82">if(U82="","",XLOOKUP(U82,Master[Company],Master[Acronym],"NA",0,1))</f>
        <v/>
      </c>
      <c r="U82" s="341"/>
      <c r="V82" s="342"/>
      <c r="W82" s="342"/>
      <c r="X82" s="341" t="str">
        <f t="shared" si="6"/>
        <v/>
      </c>
      <c r="Y82" s="341" t="str">
        <f t="shared" si="3"/>
        <v/>
      </c>
      <c r="Z82" s="341"/>
      <c r="AA82" s="341"/>
      <c r="AB82" s="341"/>
      <c r="AC82" s="401"/>
      <c r="AD82" s="563"/>
      <c r="AE82" s="564"/>
      <c r="AF82" s="564"/>
      <c r="AG82" s="564"/>
      <c r="AH82" s="564"/>
      <c r="AI82" s="564"/>
      <c r="AJ82" s="564"/>
      <c r="AK82" s="564"/>
      <c r="AL82" s="563"/>
      <c r="AM82" s="564"/>
      <c r="AN82" s="564"/>
      <c r="AO82" s="564"/>
      <c r="AP82" s="564"/>
      <c r="AQ82" s="564"/>
      <c r="AR82" s="564"/>
      <c r="AS82" s="564"/>
      <c r="AT82" s="401"/>
      <c r="AU82" s="399"/>
      <c r="AV82" s="617"/>
      <c r="AW82" s="401"/>
      <c r="AX82" s="401"/>
      <c r="AY82" s="341"/>
      <c r="AZ82" s="341"/>
      <c r="BA82" s="341"/>
      <c r="BB82" s="341"/>
      <c r="BC82" s="341"/>
      <c r="BD82" s="401"/>
      <c r="BE82" s="341"/>
      <c r="BF82" s="341"/>
      <c r="BG82" s="402"/>
      <c r="BH82" s="403"/>
      <c r="BI82" s="405"/>
      <c r="BJ82" s="405"/>
      <c r="BK82" s="405"/>
      <c r="BL82" s="405"/>
      <c r="BM82" s="514"/>
    </row>
    <row r="83" ht="18.75" customHeight="1">
      <c r="A83" s="400" t="str">
        <f t="shared" si="4"/>
        <v/>
      </c>
      <c r="B83" s="341"/>
      <c r="C83" s="559"/>
      <c r="D83" s="393"/>
      <c r="E83" s="341"/>
      <c r="F83" s="394"/>
      <c r="G83" s="341" t="str">
        <f t="array" ref="G83">IF(C83="","",XLOOKUP(C83,'Master Data'!K:K,'Master Data'!N:N,"Input in Master Data",0,1))</f>
        <v/>
      </c>
      <c r="H83" s="341" t="str">
        <f t="array" ref="H83">IF(C83="","",XLOOKUP(C83,'Master Data'!K:K,'Master Data'!O:O,"Input in Master Data",0,1))</f>
        <v/>
      </c>
      <c r="I83" s="341" t="str">
        <f t="array" ref="I83">if(U83="","",XLOOKUP(U83,Master[Company],Master[Blow],"Unknown",0,1))</f>
        <v/>
      </c>
      <c r="J83" s="341" t="str">
        <f t="array" ref="J83">if(U83="","",XLOOKUP(U83,Master[Company],Master[Pigging],"Unknown",0,1))</f>
        <v/>
      </c>
      <c r="K83" s="341" t="str">
        <f t="array" ref="K83">if(U83="","",XLOOKUP(U83,Master[Company],Master[Load Method],"Unknown",0,1))</f>
        <v/>
      </c>
      <c r="L83" s="341" t="str">
        <f t="array" ref="L83">if(U83="","",XLOOKUP(U83,Master[Company],Master[Line Distance],"Unknown",0,1))</f>
        <v/>
      </c>
      <c r="M83" s="394"/>
      <c r="N83" s="341"/>
      <c r="O83" s="341"/>
      <c r="P83" s="341" t="str">
        <f t="array" ref="P83">if(U83="","",XLOOKUP(U83,Master[Company],Master[Terms],"NA",0,1))</f>
        <v/>
      </c>
      <c r="Q83" s="341" t="str">
        <f t="shared" si="1"/>
        <v/>
      </c>
      <c r="R83" s="341" t="str">
        <f t="array" ref="R83">if(U83="","",XLOOKUP(U83,Master[Company],Master[Group],"NA",0,1))</f>
        <v/>
      </c>
      <c r="S83" s="341" t="str">
        <f t="array" ref="S83">if(U83="","",XLOOKUP(U83,Master[Company],Master[Loading Location],"NA",0,1))</f>
        <v/>
      </c>
      <c r="T83" s="341" t="str">
        <f t="array" ref="T83">if(U83="","",XLOOKUP(U83,Master[Company],Master[Acronym],"NA",0,1))</f>
        <v/>
      </c>
      <c r="U83" s="341"/>
      <c r="V83" s="342"/>
      <c r="W83" s="342"/>
      <c r="X83" s="341" t="str">
        <f t="shared" si="6"/>
        <v/>
      </c>
      <c r="Y83" s="341" t="str">
        <f t="shared" si="3"/>
        <v/>
      </c>
      <c r="Z83" s="341"/>
      <c r="AA83" s="341"/>
      <c r="AB83" s="341"/>
      <c r="AC83" s="401"/>
      <c r="AD83" s="563"/>
      <c r="AE83" s="564"/>
      <c r="AF83" s="564"/>
      <c r="AG83" s="564"/>
      <c r="AH83" s="564"/>
      <c r="AI83" s="564"/>
      <c r="AJ83" s="564"/>
      <c r="AK83" s="564"/>
      <c r="AL83" s="563"/>
      <c r="AM83" s="564"/>
      <c r="AN83" s="564"/>
      <c r="AO83" s="564"/>
      <c r="AP83" s="564"/>
      <c r="AQ83" s="564"/>
      <c r="AR83" s="564"/>
      <c r="AS83" s="564"/>
      <c r="AT83" s="401"/>
      <c r="AU83" s="399"/>
      <c r="AV83" s="617"/>
      <c r="AW83" s="401"/>
      <c r="AX83" s="401"/>
      <c r="AY83" s="341"/>
      <c r="AZ83" s="341"/>
      <c r="BA83" s="341"/>
      <c r="BB83" s="341"/>
      <c r="BC83" s="341"/>
      <c r="BD83" s="401"/>
      <c r="BE83" s="341"/>
      <c r="BF83" s="341"/>
      <c r="BG83" s="402"/>
      <c r="BH83" s="403"/>
      <c r="BI83" s="405"/>
      <c r="BJ83" s="405"/>
      <c r="BK83" s="405"/>
      <c r="BL83" s="405"/>
      <c r="BM83" s="514"/>
    </row>
    <row r="84" ht="18.75" customHeight="1">
      <c r="A84" s="400" t="str">
        <f t="shared" si="4"/>
        <v/>
      </c>
      <c r="B84" s="341"/>
      <c r="C84" s="559"/>
      <c r="D84" s="393"/>
      <c r="E84" s="341"/>
      <c r="F84" s="394"/>
      <c r="G84" s="341" t="str">
        <f t="array" ref="G84">IF(C84="","",XLOOKUP(C84,'Master Data'!K:K,'Master Data'!N:N,"Input in Master Data",0,1))</f>
        <v/>
      </c>
      <c r="H84" s="341" t="str">
        <f t="array" ref="H84">IF(C84="","",XLOOKUP(C84,'Master Data'!K:K,'Master Data'!O:O,"Input in Master Data",0,1))</f>
        <v/>
      </c>
      <c r="I84" s="341" t="str">
        <f t="array" ref="I84">if(U84="","",XLOOKUP(U84,Master[Company],Master[Blow],"Unknown",0,1))</f>
        <v/>
      </c>
      <c r="J84" s="341" t="str">
        <f t="array" ref="J84">if(U84="","",XLOOKUP(U84,Master[Company],Master[Pigging],"Unknown",0,1))</f>
        <v/>
      </c>
      <c r="K84" s="341" t="str">
        <f t="array" ref="K84">if(U84="","",XLOOKUP(U84,Master[Company],Master[Load Method],"Unknown",0,1))</f>
        <v/>
      </c>
      <c r="L84" s="341" t="str">
        <f t="array" ref="L84">if(U84="","",XLOOKUP(U84,Master[Company],Master[Line Distance],"Unknown",0,1))</f>
        <v/>
      </c>
      <c r="M84" s="394"/>
      <c r="N84" s="341"/>
      <c r="O84" s="341"/>
      <c r="P84" s="341" t="str">
        <f t="array" ref="P84">if(U84="","",XLOOKUP(U84,Master[Company],Master[Terms],"NA",0,1))</f>
        <v/>
      </c>
      <c r="Q84" s="341" t="str">
        <f t="shared" si="1"/>
        <v/>
      </c>
      <c r="R84" s="341" t="str">
        <f t="array" ref="R84">if(U84="","",XLOOKUP(U84,Master[Company],Master[Group],"NA",0,1))</f>
        <v/>
      </c>
      <c r="S84" s="341" t="str">
        <f t="array" ref="S84">if(U84="","",XLOOKUP(U84,Master[Company],Master[Loading Location],"NA",0,1))</f>
        <v/>
      </c>
      <c r="T84" s="341" t="str">
        <f t="array" ref="T84">if(U84="","",XLOOKUP(U84,Master[Company],Master[Acronym],"NA",0,1))</f>
        <v/>
      </c>
      <c r="U84" s="341"/>
      <c r="V84" s="342"/>
      <c r="W84" s="342"/>
      <c r="X84" s="341" t="str">
        <f t="shared" si="6"/>
        <v/>
      </c>
      <c r="Y84" s="341" t="str">
        <f t="shared" si="3"/>
        <v/>
      </c>
      <c r="Z84" s="341"/>
      <c r="AA84" s="341"/>
      <c r="AB84" s="341"/>
      <c r="AC84" s="401"/>
      <c r="AD84" s="563"/>
      <c r="AE84" s="564"/>
      <c r="AF84" s="564"/>
      <c r="AG84" s="564"/>
      <c r="AH84" s="564"/>
      <c r="AI84" s="564"/>
      <c r="AJ84" s="564"/>
      <c r="AK84" s="564"/>
      <c r="AL84" s="563"/>
      <c r="AM84" s="564"/>
      <c r="AN84" s="564"/>
      <c r="AO84" s="564"/>
      <c r="AP84" s="564"/>
      <c r="AQ84" s="564"/>
      <c r="AR84" s="564"/>
      <c r="AS84" s="564"/>
      <c r="AT84" s="401"/>
      <c r="AU84" s="399"/>
      <c r="AV84" s="617"/>
      <c r="AW84" s="401"/>
      <c r="AX84" s="401"/>
      <c r="AY84" s="341"/>
      <c r="AZ84" s="341"/>
      <c r="BA84" s="341"/>
      <c r="BB84" s="341"/>
      <c r="BC84" s="341"/>
      <c r="BD84" s="401"/>
      <c r="BE84" s="341"/>
      <c r="BF84" s="341"/>
      <c r="BG84" s="402"/>
      <c r="BH84" s="403"/>
      <c r="BI84" s="405"/>
      <c r="BJ84" s="405"/>
      <c r="BK84" s="405"/>
      <c r="BL84" s="405"/>
      <c r="BM84" s="514"/>
    </row>
    <row r="85" ht="18.75" customHeight="1">
      <c r="A85" s="400" t="str">
        <f t="shared" si="4"/>
        <v/>
      </c>
      <c r="B85" s="341"/>
      <c r="C85" s="559"/>
      <c r="D85" s="393"/>
      <c r="E85" s="341"/>
      <c r="F85" s="394"/>
      <c r="G85" s="341" t="str">
        <f t="array" ref="G85">IF(C85="","",XLOOKUP(C85,'Master Data'!K:K,'Master Data'!N:N,"Input in Master Data",0,1))</f>
        <v/>
      </c>
      <c r="H85" s="341" t="str">
        <f t="array" ref="H85">IF(C85="","",XLOOKUP(C85,'Master Data'!K:K,'Master Data'!O:O,"Input in Master Data",0,1))</f>
        <v/>
      </c>
      <c r="I85" s="341" t="str">
        <f t="array" ref="I85">if(U85="","",XLOOKUP(U85,Master[Company],Master[Blow],"Unknown",0,1))</f>
        <v/>
      </c>
      <c r="J85" s="341" t="str">
        <f t="array" ref="J85">if(U85="","",XLOOKUP(U85,Master[Company],Master[Pigging],"Unknown",0,1))</f>
        <v/>
      </c>
      <c r="K85" s="341" t="str">
        <f t="array" ref="K85">if(U85="","",XLOOKUP(U85,Master[Company],Master[Load Method],"Unknown",0,1))</f>
        <v/>
      </c>
      <c r="L85" s="341" t="str">
        <f t="array" ref="L85">if(U85="","",XLOOKUP(U85,Master[Company],Master[Line Distance],"Unknown",0,1))</f>
        <v/>
      </c>
      <c r="M85" s="394"/>
      <c r="N85" s="341"/>
      <c r="O85" s="341"/>
      <c r="P85" s="341" t="str">
        <f t="array" ref="P85">if(U85="","",XLOOKUP(U85,Master[Company],Master[Terms],"NA",0,1))</f>
        <v/>
      </c>
      <c r="Q85" s="341" t="str">
        <f t="shared" si="1"/>
        <v/>
      </c>
      <c r="R85" s="341" t="str">
        <f t="array" ref="R85">if(U85="","",XLOOKUP(U85,Master[Company],Master[Group],"NA",0,1))</f>
        <v/>
      </c>
      <c r="S85" s="341" t="str">
        <f t="array" ref="S85">if(U85="","",XLOOKUP(U85,Master[Company],Master[Loading Location],"NA",0,1))</f>
        <v/>
      </c>
      <c r="T85" s="341" t="str">
        <f t="array" ref="T85">if(U85="","",XLOOKUP(U85,Master[Company],Master[Acronym],"NA",0,1))</f>
        <v/>
      </c>
      <c r="U85" s="341"/>
      <c r="V85" s="342"/>
      <c r="W85" s="342"/>
      <c r="X85" s="341" t="str">
        <f t="shared" si="6"/>
        <v/>
      </c>
      <c r="Y85" s="341" t="str">
        <f t="shared" si="3"/>
        <v/>
      </c>
      <c r="Z85" s="341"/>
      <c r="AA85" s="341"/>
      <c r="AB85" s="341"/>
      <c r="AC85" s="401"/>
      <c r="AD85" s="563"/>
      <c r="AE85" s="564"/>
      <c r="AF85" s="564"/>
      <c r="AG85" s="564"/>
      <c r="AH85" s="564"/>
      <c r="AI85" s="564"/>
      <c r="AJ85" s="564"/>
      <c r="AK85" s="564"/>
      <c r="AL85" s="563"/>
      <c r="AM85" s="564"/>
      <c r="AN85" s="564"/>
      <c r="AO85" s="564"/>
      <c r="AP85" s="564"/>
      <c r="AQ85" s="564"/>
      <c r="AR85" s="564"/>
      <c r="AS85" s="564"/>
      <c r="AT85" s="401"/>
      <c r="AU85" s="399"/>
      <c r="AV85" s="617"/>
      <c r="AW85" s="401"/>
      <c r="AX85" s="401"/>
      <c r="AY85" s="341"/>
      <c r="AZ85" s="341"/>
      <c r="BA85" s="341"/>
      <c r="BB85" s="341"/>
      <c r="BC85" s="341"/>
      <c r="BD85" s="401"/>
      <c r="BE85" s="341"/>
      <c r="BF85" s="341"/>
      <c r="BG85" s="402"/>
      <c r="BH85" s="403"/>
      <c r="BI85" s="405"/>
      <c r="BJ85" s="405"/>
      <c r="BK85" s="405"/>
      <c r="BL85" s="405"/>
      <c r="BM85" s="514"/>
    </row>
    <row r="86" ht="18.75" customHeight="1">
      <c r="A86" s="400" t="str">
        <f t="shared" si="4"/>
        <v/>
      </c>
      <c r="B86" s="341"/>
      <c r="C86" s="559"/>
      <c r="D86" s="393"/>
      <c r="E86" s="341"/>
      <c r="F86" s="394"/>
      <c r="G86" s="341" t="str">
        <f t="array" ref="G86">IF(C86="","",XLOOKUP(C86,'Master Data'!K:K,'Master Data'!N:N,"Input in Master Data",0,1))</f>
        <v/>
      </c>
      <c r="H86" s="341" t="str">
        <f t="array" ref="H86">IF(C86="","",XLOOKUP(C86,'Master Data'!K:K,'Master Data'!O:O,"Input in Master Data",0,1))</f>
        <v/>
      </c>
      <c r="I86" s="341" t="str">
        <f t="array" ref="I86">if(U86="","",XLOOKUP(U86,Master[Company],Master[Blow],"Unknown",0,1))</f>
        <v/>
      </c>
      <c r="J86" s="341" t="str">
        <f t="array" ref="J86">if(U86="","",XLOOKUP(U86,Master[Company],Master[Pigging],"Unknown",0,1))</f>
        <v/>
      </c>
      <c r="K86" s="341" t="str">
        <f t="array" ref="K86">if(U86="","",XLOOKUP(U86,Master[Company],Master[Load Method],"Unknown",0,1))</f>
        <v/>
      </c>
      <c r="L86" s="341" t="str">
        <f t="array" ref="L86">if(U86="","",XLOOKUP(U86,Master[Company],Master[Line Distance],"Unknown",0,1))</f>
        <v/>
      </c>
      <c r="M86" s="394"/>
      <c r="N86" s="341"/>
      <c r="O86" s="341"/>
      <c r="P86" s="341" t="str">
        <f t="array" ref="P86">if(U86="","",XLOOKUP(U86,Master[Company],Master[Terms],"NA",0,1))</f>
        <v/>
      </c>
      <c r="Q86" s="341" t="str">
        <f t="shared" si="1"/>
        <v/>
      </c>
      <c r="R86" s="341" t="str">
        <f t="array" ref="R86">if(U86="","",XLOOKUP(U86,Master[Company],Master[Group],"NA",0,1))</f>
        <v/>
      </c>
      <c r="S86" s="341" t="str">
        <f t="array" ref="S86">if(U86="","",XLOOKUP(U86,Master[Company],Master[Loading Location],"NA",0,1))</f>
        <v/>
      </c>
      <c r="T86" s="341" t="str">
        <f t="array" ref="T86">if(U86="","",XLOOKUP(U86,Master[Company],Master[Acronym],"NA",0,1))</f>
        <v/>
      </c>
      <c r="U86" s="341"/>
      <c r="V86" s="342"/>
      <c r="W86" s="342"/>
      <c r="X86" s="341" t="str">
        <f t="shared" si="6"/>
        <v/>
      </c>
      <c r="Y86" s="341" t="str">
        <f t="shared" si="3"/>
        <v/>
      </c>
      <c r="Z86" s="341"/>
      <c r="AA86" s="341"/>
      <c r="AB86" s="341"/>
      <c r="AC86" s="401"/>
      <c r="AD86" s="563"/>
      <c r="AE86" s="564"/>
      <c r="AF86" s="564"/>
      <c r="AG86" s="564"/>
      <c r="AH86" s="564"/>
      <c r="AI86" s="564"/>
      <c r="AJ86" s="564"/>
      <c r="AK86" s="564"/>
      <c r="AL86" s="563"/>
      <c r="AM86" s="564"/>
      <c r="AN86" s="564"/>
      <c r="AO86" s="564"/>
      <c r="AP86" s="564"/>
      <c r="AQ86" s="564"/>
      <c r="AR86" s="564"/>
      <c r="AS86" s="564"/>
      <c r="AT86" s="401"/>
      <c r="AU86" s="399"/>
      <c r="AV86" s="617"/>
      <c r="AW86" s="401"/>
      <c r="AX86" s="401"/>
      <c r="AY86" s="341"/>
      <c r="AZ86" s="341"/>
      <c r="BA86" s="341"/>
      <c r="BB86" s="341"/>
      <c r="BC86" s="341"/>
      <c r="BD86" s="401"/>
      <c r="BE86" s="341"/>
      <c r="BF86" s="341"/>
      <c r="BG86" s="402"/>
      <c r="BH86" s="403"/>
      <c r="BI86" s="405"/>
      <c r="BJ86" s="405"/>
      <c r="BK86" s="405"/>
      <c r="BL86" s="405"/>
      <c r="BM86" s="514"/>
    </row>
    <row r="87" ht="18.75" customHeight="1">
      <c r="A87" s="400" t="str">
        <f t="shared" si="4"/>
        <v/>
      </c>
      <c r="B87" s="341"/>
      <c r="C87" s="559"/>
      <c r="D87" s="393"/>
      <c r="E87" s="341"/>
      <c r="F87" s="394"/>
      <c r="G87" s="341" t="str">
        <f t="array" ref="G87">IF(C87="","",XLOOKUP(C87,'Master Data'!K:K,'Master Data'!N:N,"Input in Master Data",0,1))</f>
        <v/>
      </c>
      <c r="H87" s="341" t="str">
        <f t="array" ref="H87">IF(C87="","",XLOOKUP(C87,'Master Data'!K:K,'Master Data'!O:O,"Input in Master Data",0,1))</f>
        <v/>
      </c>
      <c r="I87" s="341" t="str">
        <f t="array" ref="I87">if(U87="","",XLOOKUP(U87,Master[Company],Master[Blow],"Unknown",0,1))</f>
        <v/>
      </c>
      <c r="J87" s="341" t="str">
        <f t="array" ref="J87">if(U87="","",XLOOKUP(U87,Master[Company],Master[Pigging],"Unknown",0,1))</f>
        <v/>
      </c>
      <c r="K87" s="341" t="str">
        <f t="array" ref="K87">if(U87="","",XLOOKUP(U87,Master[Company],Master[Load Method],"Unknown",0,1))</f>
        <v/>
      </c>
      <c r="L87" s="341" t="str">
        <f t="array" ref="L87">if(U87="","",XLOOKUP(U87,Master[Company],Master[Line Distance],"Unknown",0,1))</f>
        <v/>
      </c>
      <c r="M87" s="394"/>
      <c r="N87" s="341"/>
      <c r="O87" s="341"/>
      <c r="P87" s="341" t="str">
        <f t="array" ref="P87">if(U87="","",XLOOKUP(U87,Master[Company],Master[Terms],"NA",0,1))</f>
        <v/>
      </c>
      <c r="Q87" s="341" t="str">
        <f t="shared" si="1"/>
        <v/>
      </c>
      <c r="R87" s="341" t="str">
        <f t="array" ref="R87">if(U87="","",XLOOKUP(U87,Master[Company],Master[Group],"NA",0,1))</f>
        <v/>
      </c>
      <c r="S87" s="341" t="str">
        <f t="array" ref="S87">if(U87="","",XLOOKUP(U87,Master[Company],Master[Loading Location],"NA",0,1))</f>
        <v/>
      </c>
      <c r="T87" s="341" t="str">
        <f t="array" ref="T87">if(U87="","",XLOOKUP(U87,Master[Company],Master[Acronym],"NA",0,1))</f>
        <v/>
      </c>
      <c r="U87" s="341"/>
      <c r="V87" s="342"/>
      <c r="W87" s="342"/>
      <c r="X87" s="341" t="str">
        <f t="shared" si="6"/>
        <v/>
      </c>
      <c r="Y87" s="341" t="str">
        <f t="shared" si="3"/>
        <v/>
      </c>
      <c r="Z87" s="341"/>
      <c r="AA87" s="341"/>
      <c r="AB87" s="341"/>
      <c r="AC87" s="401"/>
      <c r="AD87" s="563"/>
      <c r="AE87" s="564"/>
      <c r="AF87" s="564"/>
      <c r="AG87" s="564"/>
      <c r="AH87" s="564"/>
      <c r="AI87" s="564"/>
      <c r="AJ87" s="564"/>
      <c r="AK87" s="564"/>
      <c r="AL87" s="563"/>
      <c r="AM87" s="564"/>
      <c r="AN87" s="564"/>
      <c r="AO87" s="564"/>
      <c r="AP87" s="564"/>
      <c r="AQ87" s="564"/>
      <c r="AR87" s="564"/>
      <c r="AS87" s="564"/>
      <c r="AT87" s="401"/>
      <c r="AU87" s="399"/>
      <c r="AV87" s="617"/>
      <c r="AW87" s="401"/>
      <c r="AX87" s="401"/>
      <c r="AY87" s="341"/>
      <c r="AZ87" s="341"/>
      <c r="BA87" s="341"/>
      <c r="BB87" s="341"/>
      <c r="BC87" s="341"/>
      <c r="BD87" s="401"/>
      <c r="BE87" s="341"/>
      <c r="BF87" s="341"/>
      <c r="BG87" s="402"/>
      <c r="BH87" s="403"/>
      <c r="BI87" s="405"/>
      <c r="BJ87" s="405"/>
      <c r="BK87" s="405"/>
      <c r="BL87" s="405"/>
      <c r="BM87" s="514"/>
    </row>
    <row r="88" ht="18.75" customHeight="1">
      <c r="A88" s="400" t="str">
        <f t="shared" si="4"/>
        <v/>
      </c>
      <c r="B88" s="341"/>
      <c r="C88" s="559"/>
      <c r="D88" s="393"/>
      <c r="E88" s="341"/>
      <c r="F88" s="394"/>
      <c r="G88" s="341" t="str">
        <f t="array" ref="G88">IF(C88="","",XLOOKUP(C88,'Master Data'!K:K,'Master Data'!N:N,"Input in Master Data",0,1))</f>
        <v/>
      </c>
      <c r="H88" s="341" t="str">
        <f t="array" ref="H88">IF(C88="","",XLOOKUP(C88,'Master Data'!K:K,'Master Data'!O:O,"Input in Master Data",0,1))</f>
        <v/>
      </c>
      <c r="I88" s="341" t="str">
        <f t="array" ref="I88">if(U88="","",XLOOKUP(U88,Master[Company],Master[Blow],"Unknown",0,1))</f>
        <v/>
      </c>
      <c r="J88" s="341" t="str">
        <f t="array" ref="J88">if(U88="","",XLOOKUP(U88,Master[Company],Master[Pigging],"Unknown",0,1))</f>
        <v/>
      </c>
      <c r="K88" s="341" t="str">
        <f t="array" ref="K88">if(U88="","",XLOOKUP(U88,Master[Company],Master[Load Method],"Unknown",0,1))</f>
        <v/>
      </c>
      <c r="L88" s="341" t="str">
        <f t="array" ref="L88">if(U88="","",XLOOKUP(U88,Master[Company],Master[Line Distance],"Unknown",0,1))</f>
        <v/>
      </c>
      <c r="M88" s="394"/>
      <c r="N88" s="341"/>
      <c r="O88" s="341"/>
      <c r="P88" s="341" t="str">
        <f t="array" ref="P88">if(U88="","",XLOOKUP(U88,Master[Company],Master[Terms],"NA",0,1))</f>
        <v/>
      </c>
      <c r="Q88" s="341" t="str">
        <f t="shared" si="1"/>
        <v/>
      </c>
      <c r="R88" s="341" t="str">
        <f t="array" ref="R88">if(U88="","",XLOOKUP(U88,Master[Company],Master[Group],"NA",0,1))</f>
        <v/>
      </c>
      <c r="S88" s="341" t="str">
        <f t="array" ref="S88">if(U88="","",XLOOKUP(U88,Master[Company],Master[Loading Location],"NA",0,1))</f>
        <v/>
      </c>
      <c r="T88" s="341" t="str">
        <f t="array" ref="T88">if(U88="","",XLOOKUP(U88,Master[Company],Master[Acronym],"NA",0,1))</f>
        <v/>
      </c>
      <c r="U88" s="341"/>
      <c r="V88" s="342"/>
      <c r="W88" s="342"/>
      <c r="X88" s="341" t="str">
        <f t="shared" si="6"/>
        <v/>
      </c>
      <c r="Y88" s="341" t="str">
        <f t="shared" si="3"/>
        <v/>
      </c>
      <c r="Z88" s="341"/>
      <c r="AA88" s="341"/>
      <c r="AB88" s="341"/>
      <c r="AC88" s="401"/>
      <c r="AD88" s="563"/>
      <c r="AE88" s="564"/>
      <c r="AF88" s="564"/>
      <c r="AG88" s="564"/>
      <c r="AH88" s="564"/>
      <c r="AI88" s="564"/>
      <c r="AJ88" s="564"/>
      <c r="AK88" s="564"/>
      <c r="AL88" s="563"/>
      <c r="AM88" s="564"/>
      <c r="AN88" s="564"/>
      <c r="AO88" s="564"/>
      <c r="AP88" s="564"/>
      <c r="AQ88" s="564"/>
      <c r="AR88" s="564"/>
      <c r="AS88" s="564"/>
      <c r="AT88" s="401"/>
      <c r="AU88" s="399"/>
      <c r="AV88" s="617"/>
      <c r="AW88" s="401"/>
      <c r="AX88" s="401"/>
      <c r="AY88" s="341"/>
      <c r="AZ88" s="341"/>
      <c r="BA88" s="341"/>
      <c r="BB88" s="341"/>
      <c r="BC88" s="341"/>
      <c r="BD88" s="401"/>
      <c r="BE88" s="341"/>
      <c r="BF88" s="341"/>
      <c r="BG88" s="402"/>
      <c r="BH88" s="403"/>
      <c r="BI88" s="405"/>
      <c r="BJ88" s="405"/>
      <c r="BK88" s="405"/>
      <c r="BL88" s="405"/>
      <c r="BM88" s="514"/>
    </row>
    <row r="89" ht="18.75" customHeight="1">
      <c r="A89" s="400" t="str">
        <f t="shared" si="4"/>
        <v/>
      </c>
      <c r="B89" s="341"/>
      <c r="C89" s="559"/>
      <c r="D89" s="393"/>
      <c r="E89" s="341"/>
      <c r="F89" s="394"/>
      <c r="G89" s="341" t="str">
        <f t="array" ref="G89">IF(C89="","",XLOOKUP(C89,'Master Data'!K:K,'Master Data'!N:N,"Input in Master Data",0,1))</f>
        <v/>
      </c>
      <c r="H89" s="341" t="str">
        <f t="array" ref="H89">IF(C89="","",XLOOKUP(C89,'Master Data'!K:K,'Master Data'!O:O,"Input in Master Data",0,1))</f>
        <v/>
      </c>
      <c r="I89" s="341" t="str">
        <f t="array" ref="I89">if(U89="","",XLOOKUP(U89,Master[Company],Master[Blow],"Unknown",0,1))</f>
        <v/>
      </c>
      <c r="J89" s="341" t="str">
        <f t="array" ref="J89">if(U89="","",XLOOKUP(U89,Master[Company],Master[Pigging],"Unknown",0,1))</f>
        <v/>
      </c>
      <c r="K89" s="341" t="str">
        <f t="array" ref="K89">if(U89="","",XLOOKUP(U89,Master[Company],Master[Load Method],"Unknown",0,1))</f>
        <v/>
      </c>
      <c r="L89" s="341" t="str">
        <f t="array" ref="L89">if(U89="","",XLOOKUP(U89,Master[Company],Master[Line Distance],"Unknown",0,1))</f>
        <v/>
      </c>
      <c r="M89" s="394"/>
      <c r="N89" s="341"/>
      <c r="O89" s="341"/>
      <c r="P89" s="341" t="str">
        <f t="array" ref="P89">if(U89="","",XLOOKUP(U89,Master[Company],Master[Terms],"NA",0,1))</f>
        <v/>
      </c>
      <c r="Q89" s="341" t="str">
        <f t="shared" si="1"/>
        <v/>
      </c>
      <c r="R89" s="341" t="str">
        <f t="array" ref="R89">if(U89="","",XLOOKUP(U89,Master[Company],Master[Group],"NA",0,1))</f>
        <v/>
      </c>
      <c r="S89" s="341" t="str">
        <f t="array" ref="S89">if(U89="","",XLOOKUP(U89,Master[Company],Master[Loading Location],"NA",0,1))</f>
        <v/>
      </c>
      <c r="T89" s="341" t="str">
        <f t="array" ref="T89">if(U89="","",XLOOKUP(U89,Master[Company],Master[Acronym],"NA",0,1))</f>
        <v/>
      </c>
      <c r="U89" s="341"/>
      <c r="V89" s="342"/>
      <c r="W89" s="342"/>
      <c r="X89" s="341" t="str">
        <f t="shared" si="6"/>
        <v/>
      </c>
      <c r="Y89" s="341" t="str">
        <f t="shared" si="3"/>
        <v/>
      </c>
      <c r="Z89" s="341"/>
      <c r="AA89" s="341"/>
      <c r="AB89" s="341"/>
      <c r="AC89" s="401"/>
      <c r="AD89" s="563"/>
      <c r="AE89" s="564"/>
      <c r="AF89" s="564"/>
      <c r="AG89" s="564"/>
      <c r="AH89" s="564"/>
      <c r="AI89" s="564"/>
      <c r="AJ89" s="564"/>
      <c r="AK89" s="564"/>
      <c r="AL89" s="563"/>
      <c r="AM89" s="564"/>
      <c r="AN89" s="564"/>
      <c r="AO89" s="564"/>
      <c r="AP89" s="564"/>
      <c r="AQ89" s="564"/>
      <c r="AR89" s="564"/>
      <c r="AS89" s="564"/>
      <c r="AT89" s="401"/>
      <c r="AU89" s="399"/>
      <c r="AV89" s="617"/>
      <c r="AW89" s="401"/>
      <c r="AX89" s="401"/>
      <c r="AY89" s="341"/>
      <c r="AZ89" s="341"/>
      <c r="BA89" s="341"/>
      <c r="BB89" s="341"/>
      <c r="BC89" s="341"/>
      <c r="BD89" s="401"/>
      <c r="BE89" s="341"/>
      <c r="BF89" s="341"/>
      <c r="BG89" s="402"/>
      <c r="BH89" s="403"/>
      <c r="BI89" s="405"/>
      <c r="BJ89" s="405"/>
      <c r="BK89" s="405"/>
      <c r="BL89" s="405"/>
      <c r="BM89" s="514"/>
    </row>
    <row r="90" ht="18.75" customHeight="1">
      <c r="A90" s="400" t="str">
        <f t="shared" si="4"/>
        <v/>
      </c>
      <c r="B90" s="341"/>
      <c r="C90" s="559"/>
      <c r="D90" s="393"/>
      <c r="E90" s="341"/>
      <c r="F90" s="394"/>
      <c r="G90" s="341" t="str">
        <f t="array" ref="G90">IF(C90="","",XLOOKUP(C90,'Master Data'!K:K,'Master Data'!N:N,"Input in Master Data",0,1))</f>
        <v/>
      </c>
      <c r="H90" s="341" t="str">
        <f t="array" ref="H90">IF(C90="","",XLOOKUP(C90,'Master Data'!K:K,'Master Data'!O:O,"Input in Master Data",0,1))</f>
        <v/>
      </c>
      <c r="I90" s="341" t="str">
        <f t="array" ref="I90">if(U90="","",XLOOKUP(U90,Master[Company],Master[Blow],"Unknown",0,1))</f>
        <v/>
      </c>
      <c r="J90" s="341" t="str">
        <f t="array" ref="J90">if(U90="","",XLOOKUP(U90,Master[Company],Master[Pigging],"Unknown",0,1))</f>
        <v/>
      </c>
      <c r="K90" s="341" t="str">
        <f t="array" ref="K90">if(U90="","",XLOOKUP(U90,Master[Company],Master[Load Method],"Unknown",0,1))</f>
        <v/>
      </c>
      <c r="L90" s="341" t="str">
        <f t="array" ref="L90">if(U90="","",XLOOKUP(U90,Master[Company],Master[Line Distance],"Unknown",0,1))</f>
        <v/>
      </c>
      <c r="M90" s="394"/>
      <c r="N90" s="341"/>
      <c r="O90" s="341"/>
      <c r="P90" s="341" t="str">
        <f t="array" ref="P90">if(U90="","",XLOOKUP(U90,Master[Company],Master[Terms],"NA",0,1))</f>
        <v/>
      </c>
      <c r="Q90" s="341" t="str">
        <f t="shared" si="1"/>
        <v/>
      </c>
      <c r="R90" s="341" t="str">
        <f t="array" ref="R90">if(U90="","",XLOOKUP(U90,Master[Company],Master[Group],"NA",0,1))</f>
        <v/>
      </c>
      <c r="S90" s="341" t="str">
        <f t="array" ref="S90">if(U90="","",XLOOKUP(U90,Master[Company],Master[Loading Location],"NA",0,1))</f>
        <v/>
      </c>
      <c r="T90" s="341" t="str">
        <f t="array" ref="T90">if(U90="","",XLOOKUP(U90,Master[Company],Master[Acronym],"NA",0,1))</f>
        <v/>
      </c>
      <c r="U90" s="341"/>
      <c r="V90" s="342"/>
      <c r="W90" s="342"/>
      <c r="X90" s="341" t="str">
        <f t="shared" si="6"/>
        <v/>
      </c>
      <c r="Y90" s="341" t="str">
        <f t="shared" si="3"/>
        <v/>
      </c>
      <c r="Z90" s="341"/>
      <c r="AA90" s="341"/>
      <c r="AB90" s="341"/>
      <c r="AC90" s="401"/>
      <c r="AD90" s="563"/>
      <c r="AE90" s="564"/>
      <c r="AF90" s="564"/>
      <c r="AG90" s="564"/>
      <c r="AH90" s="564"/>
      <c r="AI90" s="564"/>
      <c r="AJ90" s="564"/>
      <c r="AK90" s="564"/>
      <c r="AL90" s="563"/>
      <c r="AM90" s="564"/>
      <c r="AN90" s="564"/>
      <c r="AO90" s="564"/>
      <c r="AP90" s="564"/>
      <c r="AQ90" s="564"/>
      <c r="AR90" s="564"/>
      <c r="AS90" s="564"/>
      <c r="AT90" s="401"/>
      <c r="AU90" s="399"/>
      <c r="AV90" s="617"/>
      <c r="AW90" s="401"/>
      <c r="AX90" s="401"/>
      <c r="AY90" s="341"/>
      <c r="AZ90" s="341"/>
      <c r="BA90" s="341"/>
      <c r="BB90" s="341"/>
      <c r="BC90" s="341"/>
      <c r="BD90" s="401"/>
      <c r="BE90" s="341"/>
      <c r="BF90" s="341"/>
      <c r="BG90" s="402"/>
      <c r="BH90" s="403"/>
      <c r="BI90" s="405"/>
      <c r="BJ90" s="405"/>
      <c r="BK90" s="405"/>
      <c r="BL90" s="405"/>
      <c r="BM90" s="514"/>
    </row>
    <row r="91" ht="18.75" customHeight="1">
      <c r="A91" s="400" t="str">
        <f t="shared" si="4"/>
        <v/>
      </c>
      <c r="B91" s="341"/>
      <c r="C91" s="559"/>
      <c r="D91" s="393"/>
      <c r="E91" s="341"/>
      <c r="F91" s="394"/>
      <c r="G91" s="341" t="str">
        <f t="array" ref="G91">IF(C91="","",XLOOKUP(C91,'Master Data'!K:K,'Master Data'!N:N,"Input in Master Data",0,1))</f>
        <v/>
      </c>
      <c r="H91" s="341" t="str">
        <f t="array" ref="H91">IF(C91="","",XLOOKUP(C91,'Master Data'!K:K,'Master Data'!O:O,"Input in Master Data",0,1))</f>
        <v/>
      </c>
      <c r="I91" s="341" t="str">
        <f t="array" ref="I91">if(U91="","",XLOOKUP(U91,Master[Company],Master[Blow],"Unknown",0,1))</f>
        <v/>
      </c>
      <c r="J91" s="341" t="str">
        <f t="array" ref="J91">if(U91="","",XLOOKUP(U91,Master[Company],Master[Pigging],"Unknown",0,1))</f>
        <v/>
      </c>
      <c r="K91" s="341" t="str">
        <f t="array" ref="K91">if(U91="","",XLOOKUP(U91,Master[Company],Master[Load Method],"Unknown",0,1))</f>
        <v/>
      </c>
      <c r="L91" s="341" t="str">
        <f t="array" ref="L91">if(U91="","",XLOOKUP(U91,Master[Company],Master[Line Distance],"Unknown",0,1))</f>
        <v/>
      </c>
      <c r="M91" s="394"/>
      <c r="N91" s="341"/>
      <c r="O91" s="341"/>
      <c r="P91" s="341" t="str">
        <f t="array" ref="P91">if(U91="","",XLOOKUP(U91,Master[Company],Master[Terms],"NA",0,1))</f>
        <v/>
      </c>
      <c r="Q91" s="341" t="str">
        <f t="shared" si="1"/>
        <v/>
      </c>
      <c r="R91" s="341" t="str">
        <f t="array" ref="R91">if(U91="","",XLOOKUP(U91,Master[Company],Master[Group],"NA",0,1))</f>
        <v/>
      </c>
      <c r="S91" s="341" t="str">
        <f t="array" ref="S91">if(U91="","",XLOOKUP(U91,Master[Company],Master[Loading Location],"NA",0,1))</f>
        <v/>
      </c>
      <c r="T91" s="341" t="str">
        <f t="array" ref="T91">if(U91="","",XLOOKUP(U91,Master[Company],Master[Acronym],"NA",0,1))</f>
        <v/>
      </c>
      <c r="U91" s="341"/>
      <c r="V91" s="342"/>
      <c r="W91" s="342"/>
      <c r="X91" s="341" t="str">
        <f t="shared" si="6"/>
        <v/>
      </c>
      <c r="Y91" s="341" t="str">
        <f t="shared" si="3"/>
        <v/>
      </c>
      <c r="Z91" s="341"/>
      <c r="AA91" s="341"/>
      <c r="AB91" s="341"/>
      <c r="AC91" s="401"/>
      <c r="AD91" s="563"/>
      <c r="AE91" s="564"/>
      <c r="AF91" s="564"/>
      <c r="AG91" s="564"/>
      <c r="AH91" s="564"/>
      <c r="AI91" s="564"/>
      <c r="AJ91" s="564"/>
      <c r="AK91" s="564"/>
      <c r="AL91" s="563"/>
      <c r="AM91" s="564"/>
      <c r="AN91" s="564"/>
      <c r="AO91" s="564"/>
      <c r="AP91" s="564"/>
      <c r="AQ91" s="564"/>
      <c r="AR91" s="564"/>
      <c r="AS91" s="564"/>
      <c r="AT91" s="401"/>
      <c r="AU91" s="399"/>
      <c r="AV91" s="617"/>
      <c r="AW91" s="401"/>
      <c r="AX91" s="401"/>
      <c r="AY91" s="341"/>
      <c r="AZ91" s="341"/>
      <c r="BA91" s="341"/>
      <c r="BB91" s="341"/>
      <c r="BC91" s="341"/>
      <c r="BD91" s="401"/>
      <c r="BE91" s="341"/>
      <c r="BF91" s="341"/>
      <c r="BG91" s="402"/>
      <c r="BH91" s="403"/>
      <c r="BI91" s="405"/>
      <c r="BJ91" s="405"/>
      <c r="BK91" s="405"/>
      <c r="BL91" s="405"/>
      <c r="BM91" s="514"/>
    </row>
    <row r="92" ht="18.75" customHeight="1">
      <c r="A92" s="400" t="str">
        <f t="shared" si="4"/>
        <v/>
      </c>
      <c r="B92" s="341"/>
      <c r="C92" s="559"/>
      <c r="D92" s="393"/>
      <c r="E92" s="341"/>
      <c r="F92" s="394"/>
      <c r="G92" s="341" t="str">
        <f t="array" ref="G92">IF(C92="","",XLOOKUP(C92,'Master Data'!K:K,'Master Data'!N:N,"Input in Master Data",0,1))</f>
        <v/>
      </c>
      <c r="H92" s="341" t="str">
        <f t="array" ref="H92">IF(C92="","",XLOOKUP(C92,'Master Data'!K:K,'Master Data'!O:O,"Input in Master Data",0,1))</f>
        <v/>
      </c>
      <c r="I92" s="341" t="str">
        <f t="array" ref="I92">if(U92="","",XLOOKUP(U92,Master[Company],Master[Blow],"Unknown",0,1))</f>
        <v/>
      </c>
      <c r="J92" s="341" t="str">
        <f t="array" ref="J92">if(U92="","",XLOOKUP(U92,Master[Company],Master[Pigging],"Unknown",0,1))</f>
        <v/>
      </c>
      <c r="K92" s="341" t="str">
        <f t="array" ref="K92">if(U92="","",XLOOKUP(U92,Master[Company],Master[Load Method],"Unknown",0,1))</f>
        <v/>
      </c>
      <c r="L92" s="341" t="str">
        <f t="array" ref="L92">if(U92="","",XLOOKUP(U92,Master[Company],Master[Line Distance],"Unknown",0,1))</f>
        <v/>
      </c>
      <c r="M92" s="394"/>
      <c r="N92" s="341"/>
      <c r="O92" s="341"/>
      <c r="P92" s="341" t="str">
        <f t="array" ref="P92">if(U92="","",XLOOKUP(U92,Master[Company],Master[Terms],"NA",0,1))</f>
        <v/>
      </c>
      <c r="Q92" s="341" t="str">
        <f t="shared" si="1"/>
        <v/>
      </c>
      <c r="R92" s="341" t="str">
        <f t="array" ref="R92">if(U92="","",XLOOKUP(U92,Master[Company],Master[Group],"NA",0,1))</f>
        <v/>
      </c>
      <c r="S92" s="341" t="str">
        <f t="array" ref="S92">if(U92="","",XLOOKUP(U92,Master[Company],Master[Loading Location],"NA",0,1))</f>
        <v/>
      </c>
      <c r="T92" s="341" t="str">
        <f t="array" ref="T92">if(U92="","",XLOOKUP(U92,Master[Company],Master[Acronym],"NA",0,1))</f>
        <v/>
      </c>
      <c r="U92" s="341"/>
      <c r="V92" s="342"/>
      <c r="W92" s="342"/>
      <c r="X92" s="341" t="str">
        <f t="shared" si="6"/>
        <v/>
      </c>
      <c r="Y92" s="341" t="str">
        <f t="shared" si="3"/>
        <v/>
      </c>
      <c r="Z92" s="341"/>
      <c r="AA92" s="341"/>
      <c r="AB92" s="341"/>
      <c r="AC92" s="401"/>
      <c r="AD92" s="563"/>
      <c r="AE92" s="564"/>
      <c r="AF92" s="564"/>
      <c r="AG92" s="564"/>
      <c r="AH92" s="564"/>
      <c r="AI92" s="564"/>
      <c r="AJ92" s="564"/>
      <c r="AK92" s="564"/>
      <c r="AL92" s="563"/>
      <c r="AM92" s="564"/>
      <c r="AN92" s="564"/>
      <c r="AO92" s="564"/>
      <c r="AP92" s="564"/>
      <c r="AQ92" s="564"/>
      <c r="AR92" s="564"/>
      <c r="AS92" s="564"/>
      <c r="AT92" s="401"/>
      <c r="AU92" s="399"/>
      <c r="AV92" s="617"/>
      <c r="AW92" s="401"/>
      <c r="AX92" s="401"/>
      <c r="AY92" s="341"/>
      <c r="AZ92" s="341"/>
      <c r="BA92" s="341"/>
      <c r="BB92" s="341"/>
      <c r="BC92" s="341"/>
      <c r="BD92" s="401"/>
      <c r="BE92" s="341"/>
      <c r="BF92" s="341"/>
      <c r="BG92" s="402"/>
      <c r="BH92" s="403"/>
      <c r="BI92" s="405"/>
      <c r="BJ92" s="405"/>
      <c r="BK92" s="405"/>
      <c r="BL92" s="405"/>
      <c r="BM92" s="514"/>
    </row>
    <row r="93" ht="18.75" customHeight="1">
      <c r="A93" s="400" t="str">
        <f t="shared" si="4"/>
        <v/>
      </c>
      <c r="B93" s="341"/>
      <c r="C93" s="559"/>
      <c r="D93" s="393"/>
      <c r="E93" s="341"/>
      <c r="F93" s="394"/>
      <c r="G93" s="341" t="str">
        <f t="array" ref="G93">IF(C93="","",XLOOKUP(C93,'Master Data'!K:K,'Master Data'!N:N,"Input in Master Data",0,1))</f>
        <v/>
      </c>
      <c r="H93" s="341" t="str">
        <f t="array" ref="H93">IF(C93="","",XLOOKUP(C93,'Master Data'!K:K,'Master Data'!O:O,"Input in Master Data",0,1))</f>
        <v/>
      </c>
      <c r="I93" s="341" t="str">
        <f t="array" ref="I93">if(U93="","",XLOOKUP(U93,Master[Company],Master[Blow],"Unknown",0,1))</f>
        <v/>
      </c>
      <c r="J93" s="341" t="str">
        <f t="array" ref="J93">if(U93="","",XLOOKUP(U93,Master[Company],Master[Pigging],"Unknown",0,1))</f>
        <v/>
      </c>
      <c r="K93" s="341" t="str">
        <f t="array" ref="K93">if(U93="","",XLOOKUP(U93,Master[Company],Master[Load Method],"Unknown",0,1))</f>
        <v/>
      </c>
      <c r="L93" s="341" t="str">
        <f t="array" ref="L93">if(U93="","",XLOOKUP(U93,Master[Company],Master[Line Distance],"Unknown",0,1))</f>
        <v/>
      </c>
      <c r="M93" s="394"/>
      <c r="N93" s="341"/>
      <c r="O93" s="341"/>
      <c r="P93" s="341" t="str">
        <f t="array" ref="P93">if(U93="","",XLOOKUP(U93,Master[Company],Master[Terms],"NA",0,1))</f>
        <v/>
      </c>
      <c r="Q93" s="341" t="str">
        <f t="shared" si="1"/>
        <v/>
      </c>
      <c r="R93" s="341" t="str">
        <f t="array" ref="R93">if(U93="","",XLOOKUP(U93,Master[Company],Master[Group],"NA",0,1))</f>
        <v/>
      </c>
      <c r="S93" s="341" t="str">
        <f t="array" ref="S93">if(U93="","",XLOOKUP(U93,Master[Company],Master[Loading Location],"NA",0,1))</f>
        <v/>
      </c>
      <c r="T93" s="341" t="str">
        <f t="array" ref="T93">if(U93="","",XLOOKUP(U93,Master[Company],Master[Acronym],"NA",0,1))</f>
        <v/>
      </c>
      <c r="U93" s="341"/>
      <c r="V93" s="342"/>
      <c r="W93" s="342"/>
      <c r="X93" s="341" t="str">
        <f t="shared" si="6"/>
        <v/>
      </c>
      <c r="Y93" s="341" t="str">
        <f t="shared" si="3"/>
        <v/>
      </c>
      <c r="Z93" s="341"/>
      <c r="AA93" s="341"/>
      <c r="AB93" s="341"/>
      <c r="AC93" s="401"/>
      <c r="AD93" s="563"/>
      <c r="AE93" s="564"/>
      <c r="AF93" s="564"/>
      <c r="AG93" s="564"/>
      <c r="AH93" s="564"/>
      <c r="AI93" s="564"/>
      <c r="AJ93" s="564"/>
      <c r="AK93" s="564"/>
      <c r="AL93" s="563"/>
      <c r="AM93" s="564"/>
      <c r="AN93" s="564"/>
      <c r="AO93" s="564"/>
      <c r="AP93" s="564"/>
      <c r="AQ93" s="564"/>
      <c r="AR93" s="564"/>
      <c r="AS93" s="564"/>
      <c r="AT93" s="401"/>
      <c r="AU93" s="399"/>
      <c r="AV93" s="617"/>
      <c r="AW93" s="401"/>
      <c r="AX93" s="401"/>
      <c r="AY93" s="341"/>
      <c r="AZ93" s="341"/>
      <c r="BA93" s="341"/>
      <c r="BB93" s="341"/>
      <c r="BC93" s="341"/>
      <c r="BD93" s="401"/>
      <c r="BE93" s="341"/>
      <c r="BF93" s="341"/>
      <c r="BG93" s="402"/>
      <c r="BH93" s="403"/>
      <c r="BI93" s="405"/>
      <c r="BJ93" s="405"/>
      <c r="BK93" s="405"/>
      <c r="BL93" s="405"/>
      <c r="BM93" s="514"/>
    </row>
    <row r="94" ht="18.75" customHeight="1">
      <c r="A94" s="400" t="str">
        <f t="shared" si="4"/>
        <v/>
      </c>
      <c r="B94" s="341"/>
      <c r="C94" s="559"/>
      <c r="D94" s="393"/>
      <c r="E94" s="341"/>
      <c r="F94" s="394"/>
      <c r="G94" s="341" t="str">
        <f t="array" ref="G94">IF(C94="","",XLOOKUP(C94,'Master Data'!K:K,'Master Data'!N:N,"Input in Master Data",0,1))</f>
        <v/>
      </c>
      <c r="H94" s="341" t="str">
        <f t="array" ref="H94">IF(C94="","",XLOOKUP(C94,'Master Data'!K:K,'Master Data'!O:O,"Input in Master Data",0,1))</f>
        <v/>
      </c>
      <c r="I94" s="341" t="str">
        <f t="array" ref="I94">if(U94="","",XLOOKUP(U94,Master[Company],Master[Blow],"Unknown",0,1))</f>
        <v/>
      </c>
      <c r="J94" s="341" t="str">
        <f t="array" ref="J94">if(U94="","",XLOOKUP(U94,Master[Company],Master[Pigging],"Unknown",0,1))</f>
        <v/>
      </c>
      <c r="K94" s="341" t="str">
        <f t="array" ref="K94">if(U94="","",XLOOKUP(U94,Master[Company],Master[Load Method],"Unknown",0,1))</f>
        <v/>
      </c>
      <c r="L94" s="341" t="str">
        <f t="array" ref="L94">if(U94="","",XLOOKUP(U94,Master[Company],Master[Line Distance],"Unknown",0,1))</f>
        <v/>
      </c>
      <c r="M94" s="394"/>
      <c r="N94" s="341"/>
      <c r="O94" s="341"/>
      <c r="P94" s="341" t="str">
        <f t="array" ref="P94">if(U94="","",XLOOKUP(U94,Master[Company],Master[Terms],"NA",0,1))</f>
        <v/>
      </c>
      <c r="Q94" s="341" t="str">
        <f t="shared" si="1"/>
        <v/>
      </c>
      <c r="R94" s="341" t="str">
        <f t="array" ref="R94">if(U94="","",XLOOKUP(U94,Master[Company],Master[Group],"NA",0,1))</f>
        <v/>
      </c>
      <c r="S94" s="341" t="str">
        <f t="array" ref="S94">if(U94="","",XLOOKUP(U94,Master[Company],Master[Loading Location],"NA",0,1))</f>
        <v/>
      </c>
      <c r="T94" s="341" t="str">
        <f t="array" ref="T94">if(U94="","",XLOOKUP(U94,Master[Company],Master[Acronym],"NA",0,1))</f>
        <v/>
      </c>
      <c r="U94" s="341"/>
      <c r="V94" s="342"/>
      <c r="W94" s="342"/>
      <c r="X94" s="341" t="str">
        <f t="shared" si="6"/>
        <v/>
      </c>
      <c r="Y94" s="341" t="str">
        <f t="shared" si="3"/>
        <v/>
      </c>
      <c r="Z94" s="341"/>
      <c r="AA94" s="341"/>
      <c r="AB94" s="341"/>
      <c r="AC94" s="401"/>
      <c r="AD94" s="563"/>
      <c r="AE94" s="564"/>
      <c r="AF94" s="564"/>
      <c r="AG94" s="564"/>
      <c r="AH94" s="564"/>
      <c r="AI94" s="564"/>
      <c r="AJ94" s="564"/>
      <c r="AK94" s="564"/>
      <c r="AL94" s="563"/>
      <c r="AM94" s="564"/>
      <c r="AN94" s="564"/>
      <c r="AO94" s="564"/>
      <c r="AP94" s="564"/>
      <c r="AQ94" s="564"/>
      <c r="AR94" s="564"/>
      <c r="AS94" s="564"/>
      <c r="AT94" s="401"/>
      <c r="AU94" s="399"/>
      <c r="AV94" s="617"/>
      <c r="AW94" s="401"/>
      <c r="AX94" s="401"/>
      <c r="AY94" s="341"/>
      <c r="AZ94" s="341"/>
      <c r="BA94" s="341"/>
      <c r="BB94" s="341"/>
      <c r="BC94" s="341"/>
      <c r="BD94" s="401"/>
      <c r="BE94" s="341"/>
      <c r="BF94" s="341"/>
      <c r="BG94" s="402"/>
      <c r="BH94" s="403"/>
      <c r="BI94" s="405"/>
      <c r="BJ94" s="405"/>
      <c r="BK94" s="405"/>
      <c r="BL94" s="405"/>
      <c r="BM94" s="514"/>
    </row>
    <row r="95" ht="18.75" customHeight="1">
      <c r="A95" s="400" t="str">
        <f t="shared" si="4"/>
        <v/>
      </c>
      <c r="B95" s="341"/>
      <c r="C95" s="559"/>
      <c r="D95" s="393"/>
      <c r="E95" s="341"/>
      <c r="F95" s="394"/>
      <c r="G95" s="341" t="str">
        <f t="array" ref="G95">IF(C95="","",XLOOKUP(C95,'Master Data'!K:K,'Master Data'!N:N,"Input in Master Data",0,1))</f>
        <v/>
      </c>
      <c r="H95" s="341" t="str">
        <f t="array" ref="H95">IF(C95="","",XLOOKUP(C95,'Master Data'!K:K,'Master Data'!O:O,"Input in Master Data",0,1))</f>
        <v/>
      </c>
      <c r="I95" s="341" t="str">
        <f t="array" ref="I95">if(U95="","",XLOOKUP(U95,Master[Company],Master[Blow],"Unknown",0,1))</f>
        <v/>
      </c>
      <c r="J95" s="341" t="str">
        <f t="array" ref="J95">if(U95="","",XLOOKUP(U95,Master[Company],Master[Pigging],"Unknown",0,1))</f>
        <v/>
      </c>
      <c r="K95" s="341" t="str">
        <f t="array" ref="K95">if(U95="","",XLOOKUP(U95,Master[Company],Master[Load Method],"Unknown",0,1))</f>
        <v/>
      </c>
      <c r="L95" s="341" t="str">
        <f t="array" ref="L95">if(U95="","",XLOOKUP(U95,Master[Company],Master[Line Distance],"Unknown",0,1))</f>
        <v/>
      </c>
      <c r="M95" s="394"/>
      <c r="N95" s="341"/>
      <c r="O95" s="341"/>
      <c r="P95" s="341" t="str">
        <f t="array" ref="P95">if(U95="","",XLOOKUP(U95,Master[Company],Master[Terms],"NA",0,1))</f>
        <v/>
      </c>
      <c r="Q95" s="341" t="str">
        <f t="shared" si="1"/>
        <v/>
      </c>
      <c r="R95" s="341" t="str">
        <f t="array" ref="R95">if(U95="","",XLOOKUP(U95,Master[Company],Master[Group],"NA",0,1))</f>
        <v/>
      </c>
      <c r="S95" s="341" t="str">
        <f t="array" ref="S95">if(U95="","",XLOOKUP(U95,Master[Company],Master[Loading Location],"NA",0,1))</f>
        <v/>
      </c>
      <c r="T95" s="341" t="str">
        <f t="array" ref="T95">if(U95="","",XLOOKUP(U95,Master[Company],Master[Acronym],"NA",0,1))</f>
        <v/>
      </c>
      <c r="U95" s="341"/>
      <c r="V95" s="342"/>
      <c r="W95" s="342"/>
      <c r="X95" s="341" t="str">
        <f t="shared" si="6"/>
        <v/>
      </c>
      <c r="Y95" s="341" t="str">
        <f t="shared" si="3"/>
        <v/>
      </c>
      <c r="Z95" s="341"/>
      <c r="AA95" s="341"/>
      <c r="AB95" s="341"/>
      <c r="AC95" s="401"/>
      <c r="AD95" s="563"/>
      <c r="AE95" s="564"/>
      <c r="AF95" s="564"/>
      <c r="AG95" s="564"/>
      <c r="AH95" s="564"/>
      <c r="AI95" s="564"/>
      <c r="AJ95" s="564"/>
      <c r="AK95" s="564"/>
      <c r="AL95" s="563"/>
      <c r="AM95" s="564"/>
      <c r="AN95" s="564"/>
      <c r="AO95" s="564"/>
      <c r="AP95" s="564"/>
      <c r="AQ95" s="564"/>
      <c r="AR95" s="564"/>
      <c r="AS95" s="564"/>
      <c r="AT95" s="401"/>
      <c r="AU95" s="399"/>
      <c r="AV95" s="617"/>
      <c r="AW95" s="401"/>
      <c r="AX95" s="401"/>
      <c r="AY95" s="341"/>
      <c r="AZ95" s="341"/>
      <c r="BA95" s="341"/>
      <c r="BB95" s="341"/>
      <c r="BC95" s="341"/>
      <c r="BD95" s="401"/>
      <c r="BE95" s="341"/>
      <c r="BF95" s="341"/>
      <c r="BG95" s="402"/>
      <c r="BH95" s="403"/>
      <c r="BI95" s="405"/>
      <c r="BJ95" s="405"/>
      <c r="BK95" s="405"/>
      <c r="BL95" s="405"/>
      <c r="BM95" s="514"/>
    </row>
    <row r="96" ht="18.75" customHeight="1">
      <c r="A96" s="400" t="str">
        <f t="shared" si="4"/>
        <v/>
      </c>
      <c r="B96" s="341"/>
      <c r="C96" s="559"/>
      <c r="D96" s="393"/>
      <c r="E96" s="341"/>
      <c r="F96" s="394"/>
      <c r="G96" s="341" t="str">
        <f t="array" ref="G96">IF(C96="","",XLOOKUP(C96,'Master Data'!K:K,'Master Data'!N:N,"Input in Master Data",0,1))</f>
        <v/>
      </c>
      <c r="H96" s="341" t="str">
        <f t="array" ref="H96">IF(C96="","",XLOOKUP(C96,'Master Data'!K:K,'Master Data'!O:O,"Input in Master Data",0,1))</f>
        <v/>
      </c>
      <c r="I96" s="341" t="str">
        <f t="array" ref="I96">if(U96="","",XLOOKUP(U96,Master[Company],Master[Blow],"Unknown",0,1))</f>
        <v/>
      </c>
      <c r="J96" s="341" t="str">
        <f t="array" ref="J96">if(U96="","",XLOOKUP(U96,Master[Company],Master[Pigging],"Unknown",0,1))</f>
        <v/>
      </c>
      <c r="K96" s="341" t="str">
        <f t="array" ref="K96">if(U96="","",XLOOKUP(U96,Master[Company],Master[Load Method],"Unknown",0,1))</f>
        <v/>
      </c>
      <c r="L96" s="341" t="str">
        <f t="array" ref="L96">if(U96="","",XLOOKUP(U96,Master[Company],Master[Line Distance],"Unknown",0,1))</f>
        <v/>
      </c>
      <c r="M96" s="394"/>
      <c r="N96" s="341"/>
      <c r="O96" s="341"/>
      <c r="P96" s="341" t="str">
        <f t="array" ref="P96">if(U96="","",XLOOKUP(U96,Master[Company],Master[Terms],"NA",0,1))</f>
        <v/>
      </c>
      <c r="Q96" s="341" t="str">
        <f t="shared" si="1"/>
        <v/>
      </c>
      <c r="R96" s="341" t="str">
        <f t="array" ref="R96">if(U96="","",XLOOKUP(U96,Master[Company],Master[Group],"NA",0,1))</f>
        <v/>
      </c>
      <c r="S96" s="341" t="str">
        <f t="array" ref="S96">if(U96="","",XLOOKUP(U96,Master[Company],Master[Loading Location],"NA",0,1))</f>
        <v/>
      </c>
      <c r="T96" s="341" t="str">
        <f t="array" ref="T96">if(U96="","",XLOOKUP(U96,Master[Company],Master[Acronym],"NA",0,1))</f>
        <v/>
      </c>
      <c r="U96" s="341"/>
      <c r="V96" s="342"/>
      <c r="W96" s="342"/>
      <c r="X96" s="341" t="str">
        <f t="shared" si="6"/>
        <v/>
      </c>
      <c r="Y96" s="341" t="str">
        <f t="shared" si="3"/>
        <v/>
      </c>
      <c r="Z96" s="341"/>
      <c r="AA96" s="341"/>
      <c r="AB96" s="341"/>
      <c r="AC96" s="401"/>
      <c r="AD96" s="563"/>
      <c r="AE96" s="564"/>
      <c r="AF96" s="564"/>
      <c r="AG96" s="564"/>
      <c r="AH96" s="564"/>
      <c r="AI96" s="564"/>
      <c r="AJ96" s="564"/>
      <c r="AK96" s="564"/>
      <c r="AL96" s="563"/>
      <c r="AM96" s="564"/>
      <c r="AN96" s="564"/>
      <c r="AO96" s="564"/>
      <c r="AP96" s="564"/>
      <c r="AQ96" s="564"/>
      <c r="AR96" s="564"/>
      <c r="AS96" s="564"/>
      <c r="AT96" s="401"/>
      <c r="AU96" s="399"/>
      <c r="AV96" s="617"/>
      <c r="AW96" s="401"/>
      <c r="AX96" s="401"/>
      <c r="AY96" s="341"/>
      <c r="AZ96" s="341"/>
      <c r="BA96" s="341"/>
      <c r="BB96" s="341"/>
      <c r="BC96" s="341"/>
      <c r="BD96" s="401"/>
      <c r="BE96" s="341"/>
      <c r="BF96" s="341"/>
      <c r="BG96" s="402"/>
      <c r="BH96" s="403"/>
      <c r="BI96" s="405"/>
      <c r="BJ96" s="405"/>
      <c r="BK96" s="405"/>
      <c r="BL96" s="405"/>
      <c r="BM96" s="514"/>
    </row>
    <row r="97" ht="18.75" customHeight="1">
      <c r="A97" s="400" t="str">
        <f t="shared" si="4"/>
        <v/>
      </c>
      <c r="B97" s="341"/>
      <c r="C97" s="559"/>
      <c r="D97" s="393"/>
      <c r="E97" s="341"/>
      <c r="F97" s="394"/>
      <c r="G97" s="341" t="str">
        <f t="array" ref="G97">IF(C97="","",XLOOKUP(C97,'Master Data'!K:K,'Master Data'!N:N,"Input in Master Data",0,1))</f>
        <v/>
      </c>
      <c r="H97" s="341" t="str">
        <f t="array" ref="H97">IF(C97="","",XLOOKUP(C97,'Master Data'!K:K,'Master Data'!O:O,"Input in Master Data",0,1))</f>
        <v/>
      </c>
      <c r="I97" s="341" t="str">
        <f t="array" ref="I97">if(U97="","",XLOOKUP(U97,Master[Company],Master[Blow],"Unknown",0,1))</f>
        <v/>
      </c>
      <c r="J97" s="341" t="str">
        <f t="array" ref="J97">if(U97="","",XLOOKUP(U97,Master[Company],Master[Pigging],"Unknown",0,1))</f>
        <v/>
      </c>
      <c r="K97" s="341" t="str">
        <f t="array" ref="K97">if(U97="","",XLOOKUP(U97,Master[Company],Master[Load Method],"Unknown",0,1))</f>
        <v/>
      </c>
      <c r="L97" s="341" t="str">
        <f t="array" ref="L97">if(U97="","",XLOOKUP(U97,Master[Company],Master[Line Distance],"Unknown",0,1))</f>
        <v/>
      </c>
      <c r="M97" s="394"/>
      <c r="N97" s="341"/>
      <c r="O97" s="341"/>
      <c r="P97" s="341" t="str">
        <f t="array" ref="P97">if(U97="","",XLOOKUP(U97,Master[Company],Master[Terms],"NA",0,1))</f>
        <v/>
      </c>
      <c r="Q97" s="341" t="str">
        <f t="shared" si="1"/>
        <v/>
      </c>
      <c r="R97" s="341" t="str">
        <f t="array" ref="R97">if(U97="","",XLOOKUP(U97,Master[Company],Master[Group],"NA",0,1))</f>
        <v/>
      </c>
      <c r="S97" s="341" t="str">
        <f t="array" ref="S97">if(U97="","",XLOOKUP(U97,Master[Company],Master[Loading Location],"NA",0,1))</f>
        <v/>
      </c>
      <c r="T97" s="341" t="str">
        <f t="array" ref="T97">if(U97="","",XLOOKUP(U97,Master[Company],Master[Acronym],"NA",0,1))</f>
        <v/>
      </c>
      <c r="U97" s="341"/>
      <c r="V97" s="342"/>
      <c r="W97" s="342"/>
      <c r="X97" s="341" t="str">
        <f t="shared" si="6"/>
        <v/>
      </c>
      <c r="Y97" s="341" t="str">
        <f t="shared" si="3"/>
        <v/>
      </c>
      <c r="Z97" s="341"/>
      <c r="AA97" s="341"/>
      <c r="AB97" s="341"/>
      <c r="AC97" s="401"/>
      <c r="AD97" s="563"/>
      <c r="AE97" s="564"/>
      <c r="AF97" s="564"/>
      <c r="AG97" s="564"/>
      <c r="AH97" s="564"/>
      <c r="AI97" s="564"/>
      <c r="AJ97" s="564"/>
      <c r="AK97" s="564"/>
      <c r="AL97" s="563"/>
      <c r="AM97" s="564"/>
      <c r="AN97" s="564"/>
      <c r="AO97" s="564"/>
      <c r="AP97" s="564"/>
      <c r="AQ97" s="564"/>
      <c r="AR97" s="564"/>
      <c r="AS97" s="564"/>
      <c r="AT97" s="401"/>
      <c r="AU97" s="399"/>
      <c r="AV97" s="617"/>
      <c r="AW97" s="401"/>
      <c r="AX97" s="401"/>
      <c r="AY97" s="341"/>
      <c r="AZ97" s="341"/>
      <c r="BA97" s="341"/>
      <c r="BB97" s="341"/>
      <c r="BC97" s="341"/>
      <c r="BD97" s="401"/>
      <c r="BE97" s="341"/>
      <c r="BF97" s="341"/>
      <c r="BG97" s="402"/>
      <c r="BH97" s="403"/>
      <c r="BI97" s="405"/>
      <c r="BJ97" s="405"/>
      <c r="BK97" s="405"/>
      <c r="BL97" s="405"/>
      <c r="BM97" s="514"/>
    </row>
    <row r="98" ht="18.75" customHeight="1">
      <c r="A98" s="400" t="str">
        <f t="shared" si="4"/>
        <v/>
      </c>
      <c r="B98" s="341"/>
      <c r="C98" s="559"/>
      <c r="D98" s="393"/>
      <c r="E98" s="341"/>
      <c r="F98" s="394"/>
      <c r="G98" s="341" t="str">
        <f t="array" ref="G98">IF(C98="","",XLOOKUP(C98,'Master Data'!K:K,'Master Data'!N:N,"Input in Master Data",0,1))</f>
        <v/>
      </c>
      <c r="H98" s="341" t="str">
        <f t="array" ref="H98">IF(C98="","",XLOOKUP(C98,'Master Data'!K:K,'Master Data'!O:O,"Input in Master Data",0,1))</f>
        <v/>
      </c>
      <c r="I98" s="341" t="str">
        <f t="array" ref="I98">if(U98="","",XLOOKUP(U98,Master[Company],Master[Blow],"Unknown",0,1))</f>
        <v/>
      </c>
      <c r="J98" s="341" t="str">
        <f t="array" ref="J98">if(U98="","",XLOOKUP(U98,Master[Company],Master[Pigging],"Unknown",0,1))</f>
        <v/>
      </c>
      <c r="K98" s="341" t="str">
        <f t="array" ref="K98">if(U98="","",XLOOKUP(U98,Master[Company],Master[Load Method],"Unknown",0,1))</f>
        <v/>
      </c>
      <c r="L98" s="341" t="str">
        <f t="array" ref="L98">if(U98="","",XLOOKUP(U98,Master[Company],Master[Line Distance],"Unknown",0,1))</f>
        <v/>
      </c>
      <c r="M98" s="394"/>
      <c r="N98" s="341"/>
      <c r="O98" s="341"/>
      <c r="P98" s="341" t="str">
        <f t="array" ref="P98">if(U98="","",XLOOKUP(U98,Master[Company],Master[Terms],"NA",0,1))</f>
        <v/>
      </c>
      <c r="Q98" s="341" t="str">
        <f t="shared" si="1"/>
        <v/>
      </c>
      <c r="R98" s="341" t="str">
        <f t="array" ref="R98">if(U98="","",XLOOKUP(U98,Master[Company],Master[Group],"NA",0,1))</f>
        <v/>
      </c>
      <c r="S98" s="341" t="str">
        <f t="array" ref="S98">if(U98="","",XLOOKUP(U98,Master[Company],Master[Loading Location],"NA",0,1))</f>
        <v/>
      </c>
      <c r="T98" s="341" t="str">
        <f t="array" ref="T98">if(U98="","",XLOOKUP(U98,Master[Company],Master[Acronym],"NA",0,1))</f>
        <v/>
      </c>
      <c r="U98" s="341"/>
      <c r="V98" s="342"/>
      <c r="W98" s="342"/>
      <c r="X98" s="341" t="str">
        <f t="shared" si="6"/>
        <v/>
      </c>
      <c r="Y98" s="341" t="str">
        <f t="shared" si="3"/>
        <v/>
      </c>
      <c r="Z98" s="341"/>
      <c r="AA98" s="341"/>
      <c r="AB98" s="341"/>
      <c r="AC98" s="401"/>
      <c r="AD98" s="563"/>
      <c r="AE98" s="564"/>
      <c r="AF98" s="564"/>
      <c r="AG98" s="564"/>
      <c r="AH98" s="564"/>
      <c r="AI98" s="564"/>
      <c r="AJ98" s="564"/>
      <c r="AK98" s="564"/>
      <c r="AL98" s="563"/>
      <c r="AM98" s="564"/>
      <c r="AN98" s="564"/>
      <c r="AO98" s="564"/>
      <c r="AP98" s="564"/>
      <c r="AQ98" s="564"/>
      <c r="AR98" s="564"/>
      <c r="AS98" s="564"/>
      <c r="AT98" s="401"/>
      <c r="AU98" s="399"/>
      <c r="AV98" s="617"/>
      <c r="AW98" s="401"/>
      <c r="AX98" s="401"/>
      <c r="AY98" s="341"/>
      <c r="AZ98" s="341"/>
      <c r="BA98" s="341"/>
      <c r="BB98" s="341"/>
      <c r="BC98" s="341"/>
      <c r="BD98" s="401"/>
      <c r="BE98" s="341"/>
      <c r="BF98" s="341"/>
      <c r="BG98" s="402"/>
      <c r="BH98" s="403"/>
      <c r="BI98" s="405"/>
      <c r="BJ98" s="405"/>
      <c r="BK98" s="405"/>
      <c r="BL98" s="405"/>
      <c r="BM98" s="514"/>
    </row>
    <row r="99" ht="18.75" customHeight="1">
      <c r="A99" s="400" t="str">
        <f t="shared" si="4"/>
        <v/>
      </c>
      <c r="B99" s="341"/>
      <c r="C99" s="559"/>
      <c r="D99" s="393"/>
      <c r="E99" s="341"/>
      <c r="F99" s="394"/>
      <c r="G99" s="341" t="str">
        <f t="array" ref="G99">IF(C99="","",XLOOKUP(C99,'Master Data'!K:K,'Master Data'!N:N,"Input in Master Data",0,1))</f>
        <v/>
      </c>
      <c r="H99" s="341" t="str">
        <f t="array" ref="H99">IF(C99="","",XLOOKUP(C99,'Master Data'!K:K,'Master Data'!O:O,"Input in Master Data",0,1))</f>
        <v/>
      </c>
      <c r="I99" s="341" t="str">
        <f t="array" ref="I99">if(U99="","",XLOOKUP(U99,Master[Company],Master[Blow],"Unknown",0,1))</f>
        <v/>
      </c>
      <c r="J99" s="341" t="str">
        <f t="array" ref="J99">if(U99="","",XLOOKUP(U99,Master[Company],Master[Pigging],"Unknown",0,1))</f>
        <v/>
      </c>
      <c r="K99" s="341" t="str">
        <f t="array" ref="K99">if(U99="","",XLOOKUP(U99,Master[Company],Master[Load Method],"Unknown",0,1))</f>
        <v/>
      </c>
      <c r="L99" s="341" t="str">
        <f t="array" ref="L99">if(U99="","",XLOOKUP(U99,Master[Company],Master[Line Distance],"Unknown",0,1))</f>
        <v/>
      </c>
      <c r="M99" s="394"/>
      <c r="N99" s="341"/>
      <c r="O99" s="341"/>
      <c r="P99" s="341" t="str">
        <f t="array" ref="P99">if(U99="","",XLOOKUP(U99,Master[Company],Master[Terms],"NA",0,1))</f>
        <v/>
      </c>
      <c r="Q99" s="341" t="str">
        <f t="shared" si="1"/>
        <v/>
      </c>
      <c r="R99" s="341" t="str">
        <f t="array" ref="R99">if(U99="","",XLOOKUP(U99,Master[Company],Master[Group],"NA",0,1))</f>
        <v/>
      </c>
      <c r="S99" s="341" t="str">
        <f t="array" ref="S99">if(U99="","",XLOOKUP(U99,Master[Company],Master[Loading Location],"NA",0,1))</f>
        <v/>
      </c>
      <c r="T99" s="341" t="str">
        <f t="array" ref="T99">if(U99="","",XLOOKUP(U99,Master[Company],Master[Acronym],"NA",0,1))</f>
        <v/>
      </c>
      <c r="U99" s="341"/>
      <c r="V99" s="342"/>
      <c r="W99" s="342"/>
      <c r="X99" s="341" t="str">
        <f t="shared" si="6"/>
        <v/>
      </c>
      <c r="Y99" s="341" t="str">
        <f t="shared" si="3"/>
        <v/>
      </c>
      <c r="Z99" s="341"/>
      <c r="AA99" s="341"/>
      <c r="AB99" s="341"/>
      <c r="AC99" s="401"/>
      <c r="AD99" s="563"/>
      <c r="AE99" s="564"/>
      <c r="AF99" s="564"/>
      <c r="AG99" s="564"/>
      <c r="AH99" s="564"/>
      <c r="AI99" s="564"/>
      <c r="AJ99" s="564"/>
      <c r="AK99" s="564"/>
      <c r="AL99" s="563"/>
      <c r="AM99" s="564"/>
      <c r="AN99" s="564"/>
      <c r="AO99" s="564"/>
      <c r="AP99" s="564"/>
      <c r="AQ99" s="564"/>
      <c r="AR99" s="564"/>
      <c r="AS99" s="564"/>
      <c r="AT99" s="401"/>
      <c r="AU99" s="399"/>
      <c r="AV99" s="617"/>
      <c r="AW99" s="401"/>
      <c r="AX99" s="401"/>
      <c r="AY99" s="341"/>
      <c r="AZ99" s="341"/>
      <c r="BA99" s="341"/>
      <c r="BB99" s="341"/>
      <c r="BC99" s="341"/>
      <c r="BD99" s="401"/>
      <c r="BE99" s="341"/>
      <c r="BF99" s="341"/>
      <c r="BG99" s="402"/>
      <c r="BH99" s="403"/>
      <c r="BI99" s="405"/>
      <c r="BJ99" s="405"/>
      <c r="BK99" s="405"/>
      <c r="BL99" s="405"/>
      <c r="BM99" s="514"/>
    </row>
    <row r="100" ht="18.75" customHeight="1">
      <c r="A100" s="400" t="str">
        <f t="shared" si="4"/>
        <v/>
      </c>
      <c r="B100" s="341"/>
      <c r="C100" s="559"/>
      <c r="D100" s="393"/>
      <c r="E100" s="341"/>
      <c r="F100" s="394"/>
      <c r="G100" s="341" t="str">
        <f t="array" ref="G100">IF(C100="","",XLOOKUP(C100,'Master Data'!K:K,'Master Data'!N:N,"Input in Master Data",0,1))</f>
        <v/>
      </c>
      <c r="H100" s="341" t="str">
        <f t="array" ref="H100">IF(C100="","",XLOOKUP(C100,'Master Data'!K:K,'Master Data'!O:O,"Input in Master Data",0,1))</f>
        <v/>
      </c>
      <c r="I100" s="341" t="str">
        <f t="array" ref="I100">if(U100="","",XLOOKUP(U100,Master[Company],Master[Blow],"Unknown",0,1))</f>
        <v/>
      </c>
      <c r="J100" s="341" t="str">
        <f t="array" ref="J100">if(U100="","",XLOOKUP(U100,Master[Company],Master[Pigging],"Unknown",0,1))</f>
        <v/>
      </c>
      <c r="K100" s="341" t="str">
        <f t="array" ref="K100">if(U100="","",XLOOKUP(U100,Master[Company],Master[Load Method],"Unknown",0,1))</f>
        <v/>
      </c>
      <c r="L100" s="341" t="str">
        <f t="array" ref="L100">if(U100="","",XLOOKUP(U100,Master[Company],Master[Line Distance],"Unknown",0,1))</f>
        <v/>
      </c>
      <c r="M100" s="394"/>
      <c r="N100" s="341"/>
      <c r="O100" s="341"/>
      <c r="P100" s="341" t="str">
        <f t="array" ref="P100">if(U100="","",XLOOKUP(U100,Master[Company],Master[Terms],"NA",0,1))</f>
        <v/>
      </c>
      <c r="Q100" s="341" t="str">
        <f t="shared" si="1"/>
        <v/>
      </c>
      <c r="R100" s="341" t="str">
        <f t="array" ref="R100">if(U100="","",XLOOKUP(U100,Master[Company],Master[Group],"NA",0,1))</f>
        <v/>
      </c>
      <c r="S100" s="341" t="str">
        <f t="array" ref="S100">if(U100="","",XLOOKUP(U100,Master[Company],Master[Loading Location],"NA",0,1))</f>
        <v/>
      </c>
      <c r="T100" s="341" t="str">
        <f t="array" ref="T100">if(U100="","",XLOOKUP(U100,Master[Company],Master[Acronym],"NA",0,1))</f>
        <v/>
      </c>
      <c r="U100" s="341"/>
      <c r="V100" s="342"/>
      <c r="W100" s="342"/>
      <c r="X100" s="341" t="str">
        <f t="shared" si="6"/>
        <v/>
      </c>
      <c r="Y100" s="341" t="str">
        <f t="shared" si="3"/>
        <v/>
      </c>
      <c r="Z100" s="341"/>
      <c r="AA100" s="341"/>
      <c r="AB100" s="341"/>
      <c r="AC100" s="401"/>
      <c r="AD100" s="563"/>
      <c r="AE100" s="564"/>
      <c r="AF100" s="564"/>
      <c r="AG100" s="564"/>
      <c r="AH100" s="564"/>
      <c r="AI100" s="564"/>
      <c r="AJ100" s="564"/>
      <c r="AK100" s="564"/>
      <c r="AL100" s="563"/>
      <c r="AM100" s="564"/>
      <c r="AN100" s="564"/>
      <c r="AO100" s="564"/>
      <c r="AP100" s="564"/>
      <c r="AQ100" s="564"/>
      <c r="AR100" s="564"/>
      <c r="AS100" s="564"/>
      <c r="AT100" s="401"/>
      <c r="AU100" s="399"/>
      <c r="AV100" s="617"/>
      <c r="AW100" s="401"/>
      <c r="AX100" s="401"/>
      <c r="AY100" s="341"/>
      <c r="AZ100" s="341"/>
      <c r="BA100" s="341"/>
      <c r="BB100" s="341"/>
      <c r="BC100" s="341"/>
      <c r="BD100" s="401"/>
      <c r="BE100" s="341"/>
      <c r="BF100" s="341"/>
      <c r="BG100" s="402"/>
      <c r="BH100" s="403"/>
      <c r="BI100" s="405"/>
      <c r="BJ100" s="405"/>
      <c r="BK100" s="405"/>
      <c r="BL100" s="405"/>
      <c r="BM100" s="514"/>
    </row>
    <row r="101" ht="18.75" customHeight="1">
      <c r="A101" s="400" t="str">
        <f t="shared" si="4"/>
        <v/>
      </c>
      <c r="B101" s="341"/>
      <c r="C101" s="559"/>
      <c r="D101" s="393"/>
      <c r="E101" s="341"/>
      <c r="F101" s="394"/>
      <c r="G101" s="341" t="str">
        <f t="array" ref="G101">IF(C101="","",XLOOKUP(C101,'Master Data'!K:K,'Master Data'!N:N,"Input in Master Data",0,1))</f>
        <v/>
      </c>
      <c r="H101" s="341" t="str">
        <f t="array" ref="H101">IF(C101="","",XLOOKUP(C101,'Master Data'!K:K,'Master Data'!O:O,"Input in Master Data",0,1))</f>
        <v/>
      </c>
      <c r="I101" s="341" t="str">
        <f t="array" ref="I101">if(U101="","",XLOOKUP(U101,Master[Company],Master[Blow],"Unknown",0,1))</f>
        <v/>
      </c>
      <c r="J101" s="341" t="str">
        <f t="array" ref="J101">if(U101="","",XLOOKUP(U101,Master[Company],Master[Pigging],"Unknown",0,1))</f>
        <v/>
      </c>
      <c r="K101" s="341" t="str">
        <f t="array" ref="K101">if(U101="","",XLOOKUP(U101,Master[Company],Master[Load Method],"Unknown",0,1))</f>
        <v/>
      </c>
      <c r="L101" s="341" t="str">
        <f t="array" ref="L101">if(U101="","",XLOOKUP(U101,Master[Company],Master[Line Distance],"Unknown",0,1))</f>
        <v/>
      </c>
      <c r="M101" s="394"/>
      <c r="N101" s="341"/>
      <c r="O101" s="341"/>
      <c r="P101" s="341" t="str">
        <f t="array" ref="P101">if(U101="","",XLOOKUP(U101,Master[Company],Master[Terms],"NA",0,1))</f>
        <v/>
      </c>
      <c r="Q101" s="341" t="str">
        <f t="shared" si="1"/>
        <v/>
      </c>
      <c r="R101" s="341" t="str">
        <f t="array" ref="R101">if(U101="","",XLOOKUP(U101,Master[Company],Master[Group],"NA",0,1))</f>
        <v/>
      </c>
      <c r="S101" s="341" t="str">
        <f t="array" ref="S101">if(U101="","",XLOOKUP(U101,Master[Company],Master[Loading Location],"NA",0,1))</f>
        <v/>
      </c>
      <c r="T101" s="341" t="str">
        <f t="array" ref="T101">if(U101="","",XLOOKUP(U101,Master[Company],Master[Acronym],"NA",0,1))</f>
        <v/>
      </c>
      <c r="U101" s="341"/>
      <c r="V101" s="342"/>
      <c r="W101" s="342"/>
      <c r="X101" s="341" t="str">
        <f t="shared" si="6"/>
        <v/>
      </c>
      <c r="Y101" s="341" t="str">
        <f t="shared" si="3"/>
        <v/>
      </c>
      <c r="Z101" s="341"/>
      <c r="AA101" s="341"/>
      <c r="AB101" s="341"/>
      <c r="AC101" s="401"/>
      <c r="AD101" s="563"/>
      <c r="AE101" s="564"/>
      <c r="AF101" s="564"/>
      <c r="AG101" s="564"/>
      <c r="AH101" s="564"/>
      <c r="AI101" s="564"/>
      <c r="AJ101" s="564"/>
      <c r="AK101" s="564"/>
      <c r="AL101" s="563"/>
      <c r="AM101" s="564"/>
      <c r="AN101" s="564"/>
      <c r="AO101" s="564"/>
      <c r="AP101" s="564"/>
      <c r="AQ101" s="564"/>
      <c r="AR101" s="564"/>
      <c r="AS101" s="564"/>
      <c r="AT101" s="401"/>
      <c r="AU101" s="399"/>
      <c r="AV101" s="617"/>
      <c r="AW101" s="401"/>
      <c r="AX101" s="401"/>
      <c r="AY101" s="341"/>
      <c r="AZ101" s="341"/>
      <c r="BA101" s="341"/>
      <c r="BB101" s="341"/>
      <c r="BC101" s="341"/>
      <c r="BD101" s="401"/>
      <c r="BE101" s="341"/>
      <c r="BF101" s="341"/>
      <c r="BG101" s="402"/>
      <c r="BH101" s="403"/>
      <c r="BI101" s="405"/>
      <c r="BJ101" s="405"/>
      <c r="BK101" s="405"/>
      <c r="BL101" s="405"/>
      <c r="BM101" s="514"/>
    </row>
    <row r="102" ht="18.75" customHeight="1">
      <c r="A102" s="400" t="str">
        <f t="shared" si="4"/>
        <v/>
      </c>
      <c r="B102" s="341"/>
      <c r="C102" s="559"/>
      <c r="D102" s="393"/>
      <c r="E102" s="341"/>
      <c r="F102" s="394"/>
      <c r="G102" s="341" t="str">
        <f t="array" ref="G102">IF(C102="","",XLOOKUP(C102,'Master Data'!K:K,'Master Data'!N:N,"Input in Master Data",0,1))</f>
        <v/>
      </c>
      <c r="H102" s="341" t="str">
        <f t="array" ref="H102">IF(C102="","",XLOOKUP(C102,'Master Data'!K:K,'Master Data'!O:O,"Input in Master Data",0,1))</f>
        <v/>
      </c>
      <c r="I102" s="341" t="str">
        <f t="array" ref="I102">if(U102="","",XLOOKUP(U102,Master[Company],Master[Blow],"Unknown",0,1))</f>
        <v/>
      </c>
      <c r="J102" s="341" t="str">
        <f t="array" ref="J102">if(U102="","",XLOOKUP(U102,Master[Company],Master[Pigging],"Unknown",0,1))</f>
        <v/>
      </c>
      <c r="K102" s="341" t="str">
        <f t="array" ref="K102">if(U102="","",XLOOKUP(U102,Master[Company],Master[Load Method],"Unknown",0,1))</f>
        <v/>
      </c>
      <c r="L102" s="341" t="str">
        <f t="array" ref="L102">if(U102="","",XLOOKUP(U102,Master[Company],Master[Line Distance],"Unknown",0,1))</f>
        <v/>
      </c>
      <c r="M102" s="394"/>
      <c r="N102" s="341"/>
      <c r="O102" s="341"/>
      <c r="P102" s="341" t="str">
        <f t="array" ref="P102">if(U102="","",XLOOKUP(U102,Master[Company],Master[Terms],"NA",0,1))</f>
        <v/>
      </c>
      <c r="Q102" s="341" t="str">
        <f t="shared" si="1"/>
        <v/>
      </c>
      <c r="R102" s="341" t="str">
        <f t="array" ref="R102">if(U102="","",XLOOKUP(U102,Master[Company],Master[Group],"NA",0,1))</f>
        <v/>
      </c>
      <c r="S102" s="341" t="str">
        <f t="array" ref="S102">if(U102="","",XLOOKUP(U102,Master[Company],Master[Loading Location],"NA",0,1))</f>
        <v/>
      </c>
      <c r="T102" s="341" t="str">
        <f t="array" ref="T102">if(U102="","",XLOOKUP(U102,Master[Company],Master[Acronym],"NA",0,1))</f>
        <v/>
      </c>
      <c r="U102" s="341"/>
      <c r="V102" s="342"/>
      <c r="W102" s="342"/>
      <c r="X102" s="341" t="str">
        <f t="shared" si="6"/>
        <v/>
      </c>
      <c r="Y102" s="341" t="str">
        <f t="shared" si="3"/>
        <v/>
      </c>
      <c r="Z102" s="341"/>
      <c r="AA102" s="341"/>
      <c r="AB102" s="341"/>
      <c r="AC102" s="401"/>
      <c r="AD102" s="563"/>
      <c r="AE102" s="564"/>
      <c r="AF102" s="564"/>
      <c r="AG102" s="564"/>
      <c r="AH102" s="564"/>
      <c r="AI102" s="564"/>
      <c r="AJ102" s="564"/>
      <c r="AK102" s="564"/>
      <c r="AL102" s="563"/>
      <c r="AM102" s="564"/>
      <c r="AN102" s="564"/>
      <c r="AO102" s="564"/>
      <c r="AP102" s="564"/>
      <c r="AQ102" s="564"/>
      <c r="AR102" s="564"/>
      <c r="AS102" s="564"/>
      <c r="AT102" s="401"/>
      <c r="AU102" s="399"/>
      <c r="AV102" s="617"/>
      <c r="AW102" s="401"/>
      <c r="AX102" s="401"/>
      <c r="AY102" s="341"/>
      <c r="AZ102" s="341"/>
      <c r="BA102" s="341"/>
      <c r="BB102" s="341"/>
      <c r="BC102" s="341"/>
      <c r="BD102" s="401"/>
      <c r="BE102" s="341"/>
      <c r="BF102" s="341"/>
      <c r="BG102" s="402"/>
      <c r="BH102" s="403"/>
      <c r="BI102" s="405"/>
      <c r="BJ102" s="405"/>
      <c r="BK102" s="405"/>
      <c r="BL102" s="405"/>
      <c r="BM102" s="514"/>
    </row>
    <row r="103" ht="18.75" customHeight="1">
      <c r="A103" s="400" t="str">
        <f t="shared" si="4"/>
        <v/>
      </c>
      <c r="B103" s="341"/>
      <c r="C103" s="559"/>
      <c r="D103" s="393"/>
      <c r="E103" s="341"/>
      <c r="F103" s="394"/>
      <c r="G103" s="341" t="str">
        <f t="array" ref="G103">IF(C103="","",XLOOKUP(C103,'Master Data'!K:K,'Master Data'!N:N,"Input in Master Data",0,1))</f>
        <v/>
      </c>
      <c r="H103" s="341" t="str">
        <f t="array" ref="H103">IF(C103="","",XLOOKUP(C103,'Master Data'!K:K,'Master Data'!O:O,"Input in Master Data",0,1))</f>
        <v/>
      </c>
      <c r="I103" s="341" t="str">
        <f t="array" ref="I103">if(U103="","",XLOOKUP(U103,Master[Company],Master[Blow],"Unknown",0,1))</f>
        <v/>
      </c>
      <c r="J103" s="341" t="str">
        <f t="array" ref="J103">if(U103="","",XLOOKUP(U103,Master[Company],Master[Pigging],"Unknown",0,1))</f>
        <v/>
      </c>
      <c r="K103" s="341" t="str">
        <f t="array" ref="K103">if(U103="","",XLOOKUP(U103,Master[Company],Master[Load Method],"Unknown",0,1))</f>
        <v/>
      </c>
      <c r="L103" s="341" t="str">
        <f t="array" ref="L103">if(U103="","",XLOOKUP(U103,Master[Company],Master[Line Distance],"Unknown",0,1))</f>
        <v/>
      </c>
      <c r="M103" s="394"/>
      <c r="N103" s="341"/>
      <c r="O103" s="341"/>
      <c r="P103" s="341" t="str">
        <f t="array" ref="P103">if(U103="","",XLOOKUP(U103,Master[Company],Master[Terms],"NA",0,1))</f>
        <v/>
      </c>
      <c r="Q103" s="341" t="str">
        <f t="shared" si="1"/>
        <v/>
      </c>
      <c r="R103" s="341" t="str">
        <f t="array" ref="R103">if(U103="","",XLOOKUP(U103,Master[Company],Master[Group],"NA",0,1))</f>
        <v/>
      </c>
      <c r="S103" s="341" t="str">
        <f t="array" ref="S103">if(U103="","",XLOOKUP(U103,Master[Company],Master[Loading Location],"NA",0,1))</f>
        <v/>
      </c>
      <c r="T103" s="341" t="str">
        <f t="array" ref="T103">if(U103="","",XLOOKUP(U103,Master[Company],Master[Acronym],"NA",0,1))</f>
        <v/>
      </c>
      <c r="U103" s="341"/>
      <c r="V103" s="342"/>
      <c r="W103" s="342"/>
      <c r="X103" s="341" t="str">
        <f t="shared" si="6"/>
        <v/>
      </c>
      <c r="Y103" s="341" t="str">
        <f t="shared" si="3"/>
        <v/>
      </c>
      <c r="Z103" s="341"/>
      <c r="AA103" s="341"/>
      <c r="AB103" s="341"/>
      <c r="AC103" s="401"/>
      <c r="AD103" s="563"/>
      <c r="AE103" s="564"/>
      <c r="AF103" s="564"/>
      <c r="AG103" s="564"/>
      <c r="AH103" s="564"/>
      <c r="AI103" s="564"/>
      <c r="AJ103" s="564"/>
      <c r="AK103" s="564"/>
      <c r="AL103" s="563"/>
      <c r="AM103" s="564"/>
      <c r="AN103" s="564"/>
      <c r="AO103" s="564"/>
      <c r="AP103" s="564"/>
      <c r="AQ103" s="564"/>
      <c r="AR103" s="564"/>
      <c r="AS103" s="564"/>
      <c r="AT103" s="401"/>
      <c r="AU103" s="399"/>
      <c r="AV103" s="617"/>
      <c r="AW103" s="401"/>
      <c r="AX103" s="401"/>
      <c r="AY103" s="341"/>
      <c r="AZ103" s="341"/>
      <c r="BA103" s="341"/>
      <c r="BB103" s="341"/>
      <c r="BC103" s="341"/>
      <c r="BD103" s="401"/>
      <c r="BE103" s="341"/>
      <c r="BF103" s="341"/>
      <c r="BG103" s="402"/>
      <c r="BH103" s="403"/>
      <c r="BI103" s="405"/>
      <c r="BJ103" s="405"/>
      <c r="BK103" s="405"/>
      <c r="BL103" s="405"/>
      <c r="BM103" s="514"/>
    </row>
    <row r="104" ht="18.75" customHeight="1">
      <c r="A104" s="400" t="str">
        <f t="shared" si="4"/>
        <v/>
      </c>
      <c r="B104" s="341"/>
      <c r="C104" s="559"/>
      <c r="D104" s="393"/>
      <c r="E104" s="341"/>
      <c r="F104" s="394"/>
      <c r="G104" s="341" t="str">
        <f t="array" ref="G104">IF(C104="","",XLOOKUP(C104,'Master Data'!K:K,'Master Data'!N:N,"Input in Master Data",0,1))</f>
        <v/>
      </c>
      <c r="H104" s="341" t="str">
        <f t="array" ref="H104">IF(C104="","",XLOOKUP(C104,'Master Data'!K:K,'Master Data'!O:O,"Input in Master Data",0,1))</f>
        <v/>
      </c>
      <c r="I104" s="341" t="str">
        <f t="array" ref="I104">if(U104="","",XLOOKUP(U104,Master[Company],Master[Blow],"Unknown",0,1))</f>
        <v/>
      </c>
      <c r="J104" s="341" t="str">
        <f t="array" ref="J104">if(U104="","",XLOOKUP(U104,Master[Company],Master[Pigging],"Unknown",0,1))</f>
        <v/>
      </c>
      <c r="K104" s="341" t="str">
        <f t="array" ref="K104">if(U104="","",XLOOKUP(U104,Master[Company],Master[Load Method],"Unknown",0,1))</f>
        <v/>
      </c>
      <c r="L104" s="341" t="str">
        <f t="array" ref="L104">if(U104="","",XLOOKUP(U104,Master[Company],Master[Line Distance],"Unknown",0,1))</f>
        <v/>
      </c>
      <c r="M104" s="394"/>
      <c r="N104" s="341"/>
      <c r="O104" s="341"/>
      <c r="P104" s="341" t="str">
        <f t="array" ref="P104">if(U104="","",XLOOKUP(U104,Master[Company],Master[Terms],"NA",0,1))</f>
        <v/>
      </c>
      <c r="Q104" s="341" t="str">
        <f t="shared" si="1"/>
        <v/>
      </c>
      <c r="R104" s="341" t="str">
        <f t="array" ref="R104">if(U104="","",XLOOKUP(U104,Master[Company],Master[Group],"NA",0,1))</f>
        <v/>
      </c>
      <c r="S104" s="341" t="str">
        <f t="array" ref="S104">if(U104="","",XLOOKUP(U104,Master[Company],Master[Loading Location],"NA",0,1))</f>
        <v/>
      </c>
      <c r="T104" s="341" t="str">
        <f t="array" ref="T104">if(U104="","",XLOOKUP(U104,Master[Company],Master[Acronym],"NA",0,1))</f>
        <v/>
      </c>
      <c r="U104" s="341"/>
      <c r="V104" s="342"/>
      <c r="W104" s="342"/>
      <c r="X104" s="341" t="str">
        <f t="shared" si="6"/>
        <v/>
      </c>
      <c r="Y104" s="341" t="str">
        <f t="shared" si="3"/>
        <v/>
      </c>
      <c r="Z104" s="341"/>
      <c r="AA104" s="341"/>
      <c r="AB104" s="341"/>
      <c r="AC104" s="401"/>
      <c r="AD104" s="563"/>
      <c r="AE104" s="564"/>
      <c r="AF104" s="564"/>
      <c r="AG104" s="564"/>
      <c r="AH104" s="564"/>
      <c r="AI104" s="564"/>
      <c r="AJ104" s="564"/>
      <c r="AK104" s="564"/>
      <c r="AL104" s="563"/>
      <c r="AM104" s="564"/>
      <c r="AN104" s="564"/>
      <c r="AO104" s="564"/>
      <c r="AP104" s="564"/>
      <c r="AQ104" s="564"/>
      <c r="AR104" s="564"/>
      <c r="AS104" s="564"/>
      <c r="AT104" s="401"/>
      <c r="AU104" s="399"/>
      <c r="AV104" s="617"/>
      <c r="AW104" s="401"/>
      <c r="AX104" s="401"/>
      <c r="AY104" s="341"/>
      <c r="AZ104" s="341"/>
      <c r="BA104" s="341"/>
      <c r="BB104" s="341"/>
      <c r="BC104" s="341"/>
      <c r="BD104" s="401"/>
      <c r="BE104" s="341"/>
      <c r="BF104" s="341"/>
      <c r="BG104" s="402"/>
      <c r="BH104" s="403"/>
      <c r="BI104" s="405"/>
      <c r="BJ104" s="405"/>
      <c r="BK104" s="405"/>
      <c r="BL104" s="405"/>
      <c r="BM104" s="514"/>
    </row>
    <row r="105" ht="18.75" customHeight="1">
      <c r="A105" s="400" t="str">
        <f t="shared" si="4"/>
        <v/>
      </c>
      <c r="B105" s="341"/>
      <c r="C105" s="559"/>
      <c r="D105" s="393"/>
      <c r="E105" s="341"/>
      <c r="F105" s="394"/>
      <c r="G105" s="341" t="str">
        <f t="array" ref="G105">IF(C105="","",XLOOKUP(C105,'Master Data'!K:K,'Master Data'!N:N,"Input in Master Data",0,1))</f>
        <v/>
      </c>
      <c r="H105" s="341" t="str">
        <f t="array" ref="H105">IF(C105="","",XLOOKUP(C105,'Master Data'!K:K,'Master Data'!O:O,"Input in Master Data",0,1))</f>
        <v/>
      </c>
      <c r="I105" s="341" t="str">
        <f t="array" ref="I105">if(U105="","",XLOOKUP(U105,Master[Company],Master[Blow],"Unknown",0,1))</f>
        <v/>
      </c>
      <c r="J105" s="341" t="str">
        <f t="array" ref="J105">if(U105="","",XLOOKUP(U105,Master[Company],Master[Pigging],"Unknown",0,1))</f>
        <v/>
      </c>
      <c r="K105" s="341" t="str">
        <f t="array" ref="K105">if(U105="","",XLOOKUP(U105,Master[Company],Master[Load Method],"Unknown",0,1))</f>
        <v/>
      </c>
      <c r="L105" s="341" t="str">
        <f t="array" ref="L105">if(U105="","",XLOOKUP(U105,Master[Company],Master[Line Distance],"Unknown",0,1))</f>
        <v/>
      </c>
      <c r="M105" s="394"/>
      <c r="N105" s="341"/>
      <c r="O105" s="341"/>
      <c r="P105" s="341" t="str">
        <f t="array" ref="P105">if(U105="","",XLOOKUP(U105,Master[Company],Master[Terms],"NA",0,1))</f>
        <v/>
      </c>
      <c r="Q105" s="341" t="str">
        <f t="shared" si="1"/>
        <v/>
      </c>
      <c r="R105" s="341" t="str">
        <f t="array" ref="R105">if(U105="","",XLOOKUP(U105,Master[Company],Master[Group],"NA",0,1))</f>
        <v/>
      </c>
      <c r="S105" s="341" t="str">
        <f t="array" ref="S105">if(U105="","",XLOOKUP(U105,Master[Company],Master[Loading Location],"NA",0,1))</f>
        <v/>
      </c>
      <c r="T105" s="341" t="str">
        <f t="array" ref="T105">if(U105="","",XLOOKUP(U105,Master[Company],Master[Acronym],"NA",0,1))</f>
        <v/>
      </c>
      <c r="U105" s="341"/>
      <c r="V105" s="342"/>
      <c r="W105" s="342"/>
      <c r="X105" s="341" t="str">
        <f t="shared" si="6"/>
        <v/>
      </c>
      <c r="Y105" s="341" t="str">
        <f t="shared" si="3"/>
        <v/>
      </c>
      <c r="Z105" s="341"/>
      <c r="AA105" s="341"/>
      <c r="AB105" s="341"/>
      <c r="AC105" s="401"/>
      <c r="AD105" s="563"/>
      <c r="AE105" s="564"/>
      <c r="AF105" s="564"/>
      <c r="AG105" s="564"/>
      <c r="AH105" s="564"/>
      <c r="AI105" s="564"/>
      <c r="AJ105" s="564"/>
      <c r="AK105" s="564"/>
      <c r="AL105" s="563"/>
      <c r="AM105" s="564"/>
      <c r="AN105" s="564"/>
      <c r="AO105" s="564"/>
      <c r="AP105" s="564"/>
      <c r="AQ105" s="564"/>
      <c r="AR105" s="564"/>
      <c r="AS105" s="564"/>
      <c r="AT105" s="401"/>
      <c r="AU105" s="399"/>
      <c r="AV105" s="617"/>
      <c r="AW105" s="401"/>
      <c r="AX105" s="401"/>
      <c r="AY105" s="341"/>
      <c r="AZ105" s="341"/>
      <c r="BA105" s="341"/>
      <c r="BB105" s="341"/>
      <c r="BC105" s="341"/>
      <c r="BD105" s="401"/>
      <c r="BE105" s="341"/>
      <c r="BF105" s="341"/>
      <c r="BG105" s="402"/>
      <c r="BH105" s="403"/>
      <c r="BI105" s="405"/>
      <c r="BJ105" s="405"/>
      <c r="BK105" s="405"/>
      <c r="BL105" s="405"/>
      <c r="BM105" s="514"/>
    </row>
    <row r="106" ht="18.75" customHeight="1">
      <c r="A106" s="400" t="str">
        <f t="shared" si="4"/>
        <v/>
      </c>
      <c r="B106" s="341"/>
      <c r="C106" s="559"/>
      <c r="D106" s="393"/>
      <c r="E106" s="341"/>
      <c r="F106" s="394"/>
      <c r="G106" s="341" t="str">
        <f t="array" ref="G106">IF(C106="","",XLOOKUP(C106,'Master Data'!K:K,'Master Data'!N:N,"Input in Master Data",0,1))</f>
        <v/>
      </c>
      <c r="H106" s="341" t="str">
        <f t="array" ref="H106">IF(C106="","",XLOOKUP(C106,'Master Data'!K:K,'Master Data'!O:O,"Input in Master Data",0,1))</f>
        <v/>
      </c>
      <c r="I106" s="341" t="str">
        <f t="array" ref="I106">if(U106="","",XLOOKUP(U106,Master[Company],Master[Blow],"Unknown",0,1))</f>
        <v/>
      </c>
      <c r="J106" s="341" t="str">
        <f t="array" ref="J106">if(U106="","",XLOOKUP(U106,Master[Company],Master[Pigging],"Unknown",0,1))</f>
        <v/>
      </c>
      <c r="K106" s="341" t="str">
        <f t="array" ref="K106">if(U106="","",XLOOKUP(U106,Master[Company],Master[Load Method],"Unknown",0,1))</f>
        <v/>
      </c>
      <c r="L106" s="341" t="str">
        <f t="array" ref="L106">if(U106="","",XLOOKUP(U106,Master[Company],Master[Line Distance],"Unknown",0,1))</f>
        <v/>
      </c>
      <c r="M106" s="394"/>
      <c r="N106" s="341"/>
      <c r="O106" s="341"/>
      <c r="P106" s="341" t="str">
        <f t="array" ref="P106">if(U106="","",XLOOKUP(U106,Master[Company],Master[Terms],"NA",0,1))</f>
        <v/>
      </c>
      <c r="Q106" s="341" t="str">
        <f t="shared" si="1"/>
        <v/>
      </c>
      <c r="R106" s="341" t="str">
        <f t="array" ref="R106">if(U106="","",XLOOKUP(U106,Master[Company],Master[Group],"NA",0,1))</f>
        <v/>
      </c>
      <c r="S106" s="341" t="str">
        <f t="array" ref="S106">if(U106="","",XLOOKUP(U106,Master[Company],Master[Loading Location],"NA",0,1))</f>
        <v/>
      </c>
      <c r="T106" s="341" t="str">
        <f t="array" ref="T106">if(U106="","",XLOOKUP(U106,Master[Company],Master[Acronym],"NA",0,1))</f>
        <v/>
      </c>
      <c r="U106" s="341"/>
      <c r="V106" s="342"/>
      <c r="W106" s="342"/>
      <c r="X106" s="341" t="str">
        <f t="shared" si="6"/>
        <v/>
      </c>
      <c r="Y106" s="341" t="str">
        <f t="shared" si="3"/>
        <v/>
      </c>
      <c r="Z106" s="341"/>
      <c r="AA106" s="341"/>
      <c r="AB106" s="341"/>
      <c r="AC106" s="401"/>
      <c r="AD106" s="563"/>
      <c r="AE106" s="564"/>
      <c r="AF106" s="564"/>
      <c r="AG106" s="564"/>
      <c r="AH106" s="564"/>
      <c r="AI106" s="564"/>
      <c r="AJ106" s="564"/>
      <c r="AK106" s="564"/>
      <c r="AL106" s="563"/>
      <c r="AM106" s="564"/>
      <c r="AN106" s="564"/>
      <c r="AO106" s="564"/>
      <c r="AP106" s="564"/>
      <c r="AQ106" s="564"/>
      <c r="AR106" s="564"/>
      <c r="AS106" s="564"/>
      <c r="AT106" s="401"/>
      <c r="AU106" s="399"/>
      <c r="AV106" s="617"/>
      <c r="AW106" s="401"/>
      <c r="AX106" s="401"/>
      <c r="AY106" s="341"/>
      <c r="AZ106" s="341"/>
      <c r="BA106" s="341"/>
      <c r="BB106" s="341"/>
      <c r="BC106" s="341"/>
      <c r="BD106" s="401"/>
      <c r="BE106" s="341"/>
      <c r="BF106" s="341"/>
      <c r="BG106" s="402"/>
      <c r="BH106" s="403"/>
      <c r="BI106" s="405"/>
      <c r="BJ106" s="405"/>
      <c r="BK106" s="405"/>
      <c r="BL106" s="405"/>
      <c r="BM106" s="514"/>
    </row>
    <row r="107" ht="18.75" customHeight="1">
      <c r="A107" s="400" t="str">
        <f t="shared" si="4"/>
        <v/>
      </c>
      <c r="B107" s="341"/>
      <c r="C107" s="559"/>
      <c r="D107" s="393"/>
      <c r="E107" s="341"/>
      <c r="F107" s="394"/>
      <c r="G107" s="341" t="str">
        <f t="array" ref="G107">IF(C107="","",XLOOKUP(C107,'Master Data'!K:K,'Master Data'!N:N,"Input in Master Data",0,1))</f>
        <v/>
      </c>
      <c r="H107" s="341" t="str">
        <f t="array" ref="H107">IF(C107="","",XLOOKUP(C107,'Master Data'!K:K,'Master Data'!O:O,"Input in Master Data",0,1))</f>
        <v/>
      </c>
      <c r="I107" s="341" t="str">
        <f t="array" ref="I107">if(U107="","",XLOOKUP(U107,Master[Company],Master[Blow],"Unknown",0,1))</f>
        <v/>
      </c>
      <c r="J107" s="341" t="str">
        <f t="array" ref="J107">if(U107="","",XLOOKUP(U107,Master[Company],Master[Pigging],"Unknown",0,1))</f>
        <v/>
      </c>
      <c r="K107" s="341" t="str">
        <f t="array" ref="K107">if(U107="","",XLOOKUP(U107,Master[Company],Master[Load Method],"Unknown",0,1))</f>
        <v/>
      </c>
      <c r="L107" s="341" t="str">
        <f t="array" ref="L107">if(U107="","",XLOOKUP(U107,Master[Company],Master[Line Distance],"Unknown",0,1))</f>
        <v/>
      </c>
      <c r="M107" s="394"/>
      <c r="N107" s="341"/>
      <c r="O107" s="341"/>
      <c r="P107" s="341" t="str">
        <f t="array" ref="P107">if(U107="","",XLOOKUP(U107,Master[Company],Master[Terms],"NA",0,1))</f>
        <v/>
      </c>
      <c r="Q107" s="341" t="str">
        <f t="shared" si="1"/>
        <v/>
      </c>
      <c r="R107" s="341" t="str">
        <f t="array" ref="R107">if(U107="","",XLOOKUP(U107,Master[Company],Master[Group],"NA",0,1))</f>
        <v/>
      </c>
      <c r="S107" s="341" t="str">
        <f t="array" ref="S107">if(U107="","",XLOOKUP(U107,Master[Company],Master[Loading Location],"NA",0,1))</f>
        <v/>
      </c>
      <c r="T107" s="341" t="str">
        <f t="array" ref="T107">if(U107="","",XLOOKUP(U107,Master[Company],Master[Acronym],"NA",0,1))</f>
        <v/>
      </c>
      <c r="U107" s="341"/>
      <c r="V107" s="342"/>
      <c r="W107" s="342"/>
      <c r="X107" s="341" t="str">
        <f t="shared" si="6"/>
        <v/>
      </c>
      <c r="Y107" s="341" t="str">
        <f t="shared" si="3"/>
        <v/>
      </c>
      <c r="Z107" s="341"/>
      <c r="AA107" s="341"/>
      <c r="AB107" s="341"/>
      <c r="AC107" s="401"/>
      <c r="AD107" s="563"/>
      <c r="AE107" s="564"/>
      <c r="AF107" s="564"/>
      <c r="AG107" s="564"/>
      <c r="AH107" s="564"/>
      <c r="AI107" s="564"/>
      <c r="AJ107" s="564"/>
      <c r="AK107" s="564"/>
      <c r="AL107" s="563"/>
      <c r="AM107" s="564"/>
      <c r="AN107" s="564"/>
      <c r="AO107" s="564"/>
      <c r="AP107" s="564"/>
      <c r="AQ107" s="564"/>
      <c r="AR107" s="564"/>
      <c r="AS107" s="564"/>
      <c r="AT107" s="401"/>
      <c r="AU107" s="399"/>
      <c r="AV107" s="617"/>
      <c r="AW107" s="401"/>
      <c r="AX107" s="401"/>
      <c r="AY107" s="341"/>
      <c r="AZ107" s="341"/>
      <c r="BA107" s="341"/>
      <c r="BB107" s="341"/>
      <c r="BC107" s="341"/>
      <c r="BD107" s="401"/>
      <c r="BE107" s="341"/>
      <c r="BF107" s="341"/>
      <c r="BG107" s="402"/>
      <c r="BH107" s="403"/>
      <c r="BI107" s="405"/>
      <c r="BJ107" s="405"/>
      <c r="BK107" s="405"/>
      <c r="BL107" s="405"/>
      <c r="BM107" s="514"/>
    </row>
    <row r="108" ht="18.75" customHeight="1">
      <c r="A108" s="400" t="str">
        <f t="shared" si="4"/>
        <v/>
      </c>
      <c r="B108" s="341"/>
      <c r="C108" s="559"/>
      <c r="D108" s="393"/>
      <c r="E108" s="341"/>
      <c r="F108" s="394"/>
      <c r="G108" s="341" t="str">
        <f t="array" ref="G108">IF(C108="","",XLOOKUP(C108,'Master Data'!K:K,'Master Data'!N:N,"Input in Master Data",0,1))</f>
        <v/>
      </c>
      <c r="H108" s="341" t="str">
        <f t="array" ref="H108">IF(C108="","",XLOOKUP(C108,'Master Data'!K:K,'Master Data'!O:O,"Input in Master Data",0,1))</f>
        <v/>
      </c>
      <c r="I108" s="341" t="str">
        <f t="array" ref="I108">if(U108="","",XLOOKUP(U108,Master[Company],Master[Blow],"Unknown",0,1))</f>
        <v/>
      </c>
      <c r="J108" s="341" t="str">
        <f t="array" ref="J108">if(U108="","",XLOOKUP(U108,Master[Company],Master[Pigging],"Unknown",0,1))</f>
        <v/>
      </c>
      <c r="K108" s="341" t="str">
        <f t="array" ref="K108">if(U108="","",XLOOKUP(U108,Master[Company],Master[Load Method],"Unknown",0,1))</f>
        <v/>
      </c>
      <c r="L108" s="341" t="str">
        <f t="array" ref="L108">if(U108="","",XLOOKUP(U108,Master[Company],Master[Line Distance],"Unknown",0,1))</f>
        <v/>
      </c>
      <c r="M108" s="394"/>
      <c r="N108" s="341"/>
      <c r="O108" s="341"/>
      <c r="P108" s="341" t="str">
        <f t="array" ref="P108">if(U108="","",XLOOKUP(U108,Master[Company],Master[Terms],"NA",0,1))</f>
        <v/>
      </c>
      <c r="Q108" s="341" t="str">
        <f t="shared" si="1"/>
        <v/>
      </c>
      <c r="R108" s="341" t="str">
        <f t="array" ref="R108">if(U108="","",XLOOKUP(U108,Master[Company],Master[Group],"NA",0,1))</f>
        <v/>
      </c>
      <c r="S108" s="341" t="str">
        <f t="array" ref="S108">if(U108="","",XLOOKUP(U108,Master[Company],Master[Loading Location],"NA",0,1))</f>
        <v/>
      </c>
      <c r="T108" s="341" t="str">
        <f t="array" ref="T108">if(U108="","",XLOOKUP(U108,Master[Company],Master[Acronym],"NA",0,1))</f>
        <v/>
      </c>
      <c r="U108" s="341"/>
      <c r="V108" s="342"/>
      <c r="W108" s="342"/>
      <c r="X108" s="341" t="str">
        <f t="shared" si="6"/>
        <v/>
      </c>
      <c r="Y108" s="341" t="str">
        <f t="shared" si="3"/>
        <v/>
      </c>
      <c r="Z108" s="341"/>
      <c r="AA108" s="341"/>
      <c r="AB108" s="341"/>
      <c r="AC108" s="401"/>
      <c r="AD108" s="563"/>
      <c r="AE108" s="564"/>
      <c r="AF108" s="564"/>
      <c r="AG108" s="564"/>
      <c r="AH108" s="564"/>
      <c r="AI108" s="564"/>
      <c r="AJ108" s="564"/>
      <c r="AK108" s="564"/>
      <c r="AL108" s="563"/>
      <c r="AM108" s="564"/>
      <c r="AN108" s="564"/>
      <c r="AO108" s="564"/>
      <c r="AP108" s="564"/>
      <c r="AQ108" s="564"/>
      <c r="AR108" s="564"/>
      <c r="AS108" s="564"/>
      <c r="AT108" s="401"/>
      <c r="AU108" s="399"/>
      <c r="AV108" s="617"/>
      <c r="AW108" s="401"/>
      <c r="AX108" s="401"/>
      <c r="AY108" s="341"/>
      <c r="AZ108" s="341"/>
      <c r="BA108" s="341"/>
      <c r="BB108" s="341"/>
      <c r="BC108" s="341"/>
      <c r="BD108" s="401"/>
      <c r="BE108" s="341"/>
      <c r="BF108" s="341"/>
      <c r="BG108" s="402"/>
      <c r="BH108" s="403"/>
      <c r="BI108" s="405"/>
      <c r="BJ108" s="405"/>
      <c r="BK108" s="405"/>
      <c r="BL108" s="405"/>
      <c r="BM108" s="514"/>
    </row>
    <row r="109" ht="18.75" customHeight="1">
      <c r="A109" s="400" t="str">
        <f t="shared" si="4"/>
        <v/>
      </c>
      <c r="B109" s="341"/>
      <c r="C109" s="559"/>
      <c r="D109" s="393"/>
      <c r="E109" s="341"/>
      <c r="F109" s="394"/>
      <c r="G109" s="341" t="str">
        <f t="array" ref="G109">IF(C109="","",XLOOKUP(C109,'Master Data'!K:K,'Master Data'!N:N,"Input in Master Data",0,1))</f>
        <v/>
      </c>
      <c r="H109" s="341" t="str">
        <f t="array" ref="H109">IF(C109="","",XLOOKUP(C109,'Master Data'!K:K,'Master Data'!O:O,"Input in Master Data",0,1))</f>
        <v/>
      </c>
      <c r="I109" s="341" t="str">
        <f t="array" ref="I109">if(U109="","",XLOOKUP(U109,Master[Company],Master[Blow],"Unknown",0,1))</f>
        <v/>
      </c>
      <c r="J109" s="341" t="str">
        <f t="array" ref="J109">if(U109="","",XLOOKUP(U109,Master[Company],Master[Pigging],"Unknown",0,1))</f>
        <v/>
      </c>
      <c r="K109" s="341" t="str">
        <f t="array" ref="K109">if(U109="","",XLOOKUP(U109,Master[Company],Master[Load Method],"Unknown",0,1))</f>
        <v/>
      </c>
      <c r="L109" s="341" t="str">
        <f t="array" ref="L109">if(U109="","",XLOOKUP(U109,Master[Company],Master[Line Distance],"Unknown",0,1))</f>
        <v/>
      </c>
      <c r="M109" s="394"/>
      <c r="N109" s="341"/>
      <c r="O109" s="341"/>
      <c r="P109" s="341" t="str">
        <f t="array" ref="P109">if(U109="","",XLOOKUP(U109,Master[Company],Master[Terms],"NA",0,1))</f>
        <v/>
      </c>
      <c r="Q109" s="341" t="str">
        <f t="shared" si="1"/>
        <v/>
      </c>
      <c r="R109" s="341" t="str">
        <f t="array" ref="R109">if(U109="","",XLOOKUP(U109,Master[Company],Master[Group],"NA",0,1))</f>
        <v/>
      </c>
      <c r="S109" s="341" t="str">
        <f t="array" ref="S109">if(U109="","",XLOOKUP(U109,Master[Company],Master[Loading Location],"NA",0,1))</f>
        <v/>
      </c>
      <c r="T109" s="341" t="str">
        <f t="array" ref="T109">if(U109="","",XLOOKUP(U109,Master[Company],Master[Acronym],"NA",0,1))</f>
        <v/>
      </c>
      <c r="U109" s="341"/>
      <c r="V109" s="342"/>
      <c r="W109" s="342"/>
      <c r="X109" s="341" t="str">
        <f t="shared" si="6"/>
        <v/>
      </c>
      <c r="Y109" s="341" t="str">
        <f t="shared" si="3"/>
        <v/>
      </c>
      <c r="Z109" s="341"/>
      <c r="AA109" s="341"/>
      <c r="AB109" s="341"/>
      <c r="AC109" s="401"/>
      <c r="AD109" s="563"/>
      <c r="AE109" s="564"/>
      <c r="AF109" s="564"/>
      <c r="AG109" s="564"/>
      <c r="AH109" s="564"/>
      <c r="AI109" s="564"/>
      <c r="AJ109" s="564"/>
      <c r="AK109" s="564"/>
      <c r="AL109" s="563"/>
      <c r="AM109" s="564"/>
      <c r="AN109" s="564"/>
      <c r="AO109" s="564"/>
      <c r="AP109" s="564"/>
      <c r="AQ109" s="564"/>
      <c r="AR109" s="564"/>
      <c r="AS109" s="564"/>
      <c r="AT109" s="401"/>
      <c r="AU109" s="399"/>
      <c r="AV109" s="617"/>
      <c r="AW109" s="401"/>
      <c r="AX109" s="401"/>
      <c r="AY109" s="341"/>
      <c r="AZ109" s="341"/>
      <c r="BA109" s="341"/>
      <c r="BB109" s="341"/>
      <c r="BC109" s="341"/>
      <c r="BD109" s="401"/>
      <c r="BE109" s="341"/>
      <c r="BF109" s="341"/>
      <c r="BG109" s="402"/>
      <c r="BH109" s="403"/>
      <c r="BI109" s="405"/>
      <c r="BJ109" s="405"/>
      <c r="BK109" s="405"/>
      <c r="BL109" s="405"/>
      <c r="BM109" s="514"/>
    </row>
    <row r="110" ht="18.75" customHeight="1">
      <c r="A110" s="400" t="str">
        <f t="shared" si="4"/>
        <v/>
      </c>
      <c r="B110" s="341"/>
      <c r="C110" s="559"/>
      <c r="D110" s="393"/>
      <c r="E110" s="341"/>
      <c r="F110" s="394"/>
      <c r="G110" s="341" t="str">
        <f t="array" ref="G110">IF(C110="","",XLOOKUP(C110,'Master Data'!K:K,'Master Data'!N:N,"Input in Master Data",0,1))</f>
        <v/>
      </c>
      <c r="H110" s="341" t="str">
        <f t="array" ref="H110">IF(C110="","",XLOOKUP(C110,'Master Data'!K:K,'Master Data'!O:O,"Input in Master Data",0,1))</f>
        <v/>
      </c>
      <c r="I110" s="341" t="str">
        <f t="array" ref="I110">if(U110="","",XLOOKUP(U110,Master[Company],Master[Blow],"Unknown",0,1))</f>
        <v/>
      </c>
      <c r="J110" s="341" t="str">
        <f t="array" ref="J110">if(U110="","",XLOOKUP(U110,Master[Company],Master[Pigging],"Unknown",0,1))</f>
        <v/>
      </c>
      <c r="K110" s="341" t="str">
        <f t="array" ref="K110">if(U110="","",XLOOKUP(U110,Master[Company],Master[Load Method],"Unknown",0,1))</f>
        <v/>
      </c>
      <c r="L110" s="341" t="str">
        <f t="array" ref="L110">if(U110="","",XLOOKUP(U110,Master[Company],Master[Line Distance],"Unknown",0,1))</f>
        <v/>
      </c>
      <c r="M110" s="394"/>
      <c r="N110" s="341"/>
      <c r="O110" s="341"/>
      <c r="P110" s="341" t="str">
        <f t="array" ref="P110">if(U110="","",XLOOKUP(U110,Master[Company],Master[Terms],"NA",0,1))</f>
        <v/>
      </c>
      <c r="Q110" s="341" t="str">
        <f t="shared" si="1"/>
        <v/>
      </c>
      <c r="R110" s="341" t="str">
        <f t="array" ref="R110">if(U110="","",XLOOKUP(U110,Master[Company],Master[Group],"NA",0,1))</f>
        <v/>
      </c>
      <c r="S110" s="341" t="str">
        <f t="array" ref="S110">if(U110="","",XLOOKUP(U110,Master[Company],Master[Loading Location],"NA",0,1))</f>
        <v/>
      </c>
      <c r="T110" s="341" t="str">
        <f t="array" ref="T110">if(U110="","",XLOOKUP(U110,Master[Company],Master[Acronym],"NA",0,1))</f>
        <v/>
      </c>
      <c r="U110" s="341"/>
      <c r="V110" s="342"/>
      <c r="W110" s="342"/>
      <c r="X110" s="341" t="str">
        <f t="shared" si="6"/>
        <v/>
      </c>
      <c r="Y110" s="341" t="str">
        <f t="shared" si="3"/>
        <v/>
      </c>
      <c r="Z110" s="341"/>
      <c r="AA110" s="341"/>
      <c r="AB110" s="341"/>
      <c r="AC110" s="401"/>
      <c r="AD110" s="563"/>
      <c r="AE110" s="564"/>
      <c r="AF110" s="564"/>
      <c r="AG110" s="564"/>
      <c r="AH110" s="564"/>
      <c r="AI110" s="564"/>
      <c r="AJ110" s="564"/>
      <c r="AK110" s="564"/>
      <c r="AL110" s="563"/>
      <c r="AM110" s="564"/>
      <c r="AN110" s="564"/>
      <c r="AO110" s="564"/>
      <c r="AP110" s="564"/>
      <c r="AQ110" s="564"/>
      <c r="AR110" s="564"/>
      <c r="AS110" s="564"/>
      <c r="AT110" s="401"/>
      <c r="AU110" s="399"/>
      <c r="AV110" s="617"/>
      <c r="AW110" s="401"/>
      <c r="AX110" s="401"/>
      <c r="AY110" s="341"/>
      <c r="AZ110" s="341"/>
      <c r="BA110" s="341"/>
      <c r="BB110" s="341"/>
      <c r="BC110" s="341"/>
      <c r="BD110" s="401"/>
      <c r="BE110" s="341"/>
      <c r="BF110" s="341"/>
      <c r="BG110" s="402"/>
      <c r="BH110" s="403"/>
      <c r="BI110" s="405"/>
      <c r="BJ110" s="405"/>
      <c r="BK110" s="405"/>
      <c r="BL110" s="405"/>
      <c r="BM110" s="514"/>
    </row>
    <row r="111" ht="18.75" customHeight="1">
      <c r="A111" s="400" t="str">
        <f t="shared" si="4"/>
        <v/>
      </c>
      <c r="B111" s="341"/>
      <c r="C111" s="559"/>
      <c r="D111" s="393"/>
      <c r="E111" s="341"/>
      <c r="F111" s="394"/>
      <c r="G111" s="341" t="str">
        <f t="array" ref="G111">IF(C111="","",XLOOKUP(C111,'Master Data'!K:K,'Master Data'!N:N,"Input in Master Data",0,1))</f>
        <v/>
      </c>
      <c r="H111" s="341" t="str">
        <f t="array" ref="H111">IF(C111="","",XLOOKUP(C111,'Master Data'!K:K,'Master Data'!O:O,"Input in Master Data",0,1))</f>
        <v/>
      </c>
      <c r="I111" s="341" t="str">
        <f t="array" ref="I111">if(U111="","",XLOOKUP(U111,Master[Company],Master[Blow],"Unknown",0,1))</f>
        <v/>
      </c>
      <c r="J111" s="341" t="str">
        <f t="array" ref="J111">if(U111="","",XLOOKUP(U111,Master[Company],Master[Pigging],"Unknown",0,1))</f>
        <v/>
      </c>
      <c r="K111" s="341" t="str">
        <f t="array" ref="K111">if(U111="","",XLOOKUP(U111,Master[Company],Master[Load Method],"Unknown",0,1))</f>
        <v/>
      </c>
      <c r="L111" s="341" t="str">
        <f t="array" ref="L111">if(U111="","",XLOOKUP(U111,Master[Company],Master[Line Distance],"Unknown",0,1))</f>
        <v/>
      </c>
      <c r="M111" s="394"/>
      <c r="N111" s="341"/>
      <c r="O111" s="341"/>
      <c r="P111" s="341" t="str">
        <f t="array" ref="P111">if(U111="","",XLOOKUP(U111,Master[Company],Master[Terms],"NA",0,1))</f>
        <v/>
      </c>
      <c r="Q111" s="341" t="str">
        <f t="shared" si="1"/>
        <v/>
      </c>
      <c r="R111" s="341" t="str">
        <f t="array" ref="R111">if(U111="","",XLOOKUP(U111,Master[Company],Master[Group],"NA",0,1))</f>
        <v/>
      </c>
      <c r="S111" s="341" t="str">
        <f t="array" ref="S111">if(U111="","",XLOOKUP(U111,Master[Company],Master[Loading Location],"NA",0,1))</f>
        <v/>
      </c>
      <c r="T111" s="341" t="str">
        <f t="array" ref="T111">if(U111="","",XLOOKUP(U111,Master[Company],Master[Acronym],"NA",0,1))</f>
        <v/>
      </c>
      <c r="U111" s="341"/>
      <c r="V111" s="342"/>
      <c r="W111" s="342"/>
      <c r="X111" s="341" t="str">
        <f t="shared" si="6"/>
        <v/>
      </c>
      <c r="Y111" s="341" t="str">
        <f t="shared" si="3"/>
        <v/>
      </c>
      <c r="Z111" s="341"/>
      <c r="AA111" s="341"/>
      <c r="AB111" s="341"/>
      <c r="AC111" s="401"/>
      <c r="AD111" s="563"/>
      <c r="AE111" s="564"/>
      <c r="AF111" s="564"/>
      <c r="AG111" s="564"/>
      <c r="AH111" s="564"/>
      <c r="AI111" s="564"/>
      <c r="AJ111" s="564"/>
      <c r="AK111" s="564"/>
      <c r="AL111" s="563"/>
      <c r="AM111" s="564"/>
      <c r="AN111" s="564"/>
      <c r="AO111" s="564"/>
      <c r="AP111" s="564"/>
      <c r="AQ111" s="564"/>
      <c r="AR111" s="564"/>
      <c r="AS111" s="564"/>
      <c r="AT111" s="401"/>
      <c r="AU111" s="399"/>
      <c r="AV111" s="617"/>
      <c r="AW111" s="401"/>
      <c r="AX111" s="401"/>
      <c r="AY111" s="341"/>
      <c r="AZ111" s="341"/>
      <c r="BA111" s="341"/>
      <c r="BB111" s="341"/>
      <c r="BC111" s="341"/>
      <c r="BD111" s="401"/>
      <c r="BE111" s="341"/>
      <c r="BF111" s="341"/>
      <c r="BG111" s="402"/>
      <c r="BH111" s="403"/>
      <c r="BI111" s="405"/>
      <c r="BJ111" s="405"/>
      <c r="BK111" s="405"/>
      <c r="BL111" s="405"/>
      <c r="BM111" s="514"/>
    </row>
    <row r="112" ht="18.75" customHeight="1">
      <c r="A112" s="400" t="str">
        <f t="shared" si="4"/>
        <v/>
      </c>
      <c r="B112" s="341"/>
      <c r="C112" s="559"/>
      <c r="D112" s="393"/>
      <c r="E112" s="341"/>
      <c r="F112" s="394"/>
      <c r="G112" s="341" t="str">
        <f t="array" ref="G112">IF(C112="","",XLOOKUP(C112,'Master Data'!K:K,'Master Data'!N:N,"Input in Master Data",0,1))</f>
        <v/>
      </c>
      <c r="H112" s="341" t="str">
        <f t="array" ref="H112">IF(C112="","",XLOOKUP(C112,'Master Data'!K:K,'Master Data'!O:O,"Input in Master Data",0,1))</f>
        <v/>
      </c>
      <c r="I112" s="341" t="str">
        <f t="array" ref="I112">if(U112="","",XLOOKUP(U112,Master[Company],Master[Blow],"Unknown",0,1))</f>
        <v/>
      </c>
      <c r="J112" s="341" t="str">
        <f t="array" ref="J112">if(U112="","",XLOOKUP(U112,Master[Company],Master[Pigging],"Unknown",0,1))</f>
        <v/>
      </c>
      <c r="K112" s="341" t="str">
        <f t="array" ref="K112">if(U112="","",XLOOKUP(U112,Master[Company],Master[Load Method],"Unknown",0,1))</f>
        <v/>
      </c>
      <c r="L112" s="341" t="str">
        <f t="array" ref="L112">if(U112="","",XLOOKUP(U112,Master[Company],Master[Line Distance],"Unknown",0,1))</f>
        <v/>
      </c>
      <c r="M112" s="394"/>
      <c r="N112" s="341"/>
      <c r="O112" s="341"/>
      <c r="P112" s="341" t="str">
        <f t="array" ref="P112">if(U112="","",XLOOKUP(U112,Master[Company],Master[Terms],"NA",0,1))</f>
        <v/>
      </c>
      <c r="Q112" s="341" t="str">
        <f t="shared" si="1"/>
        <v/>
      </c>
      <c r="R112" s="341" t="str">
        <f t="array" ref="R112">if(U112="","",XLOOKUP(U112,Master[Company],Master[Group],"NA",0,1))</f>
        <v/>
      </c>
      <c r="S112" s="341" t="str">
        <f t="array" ref="S112">if(U112="","",XLOOKUP(U112,Master[Company],Master[Loading Location],"NA",0,1))</f>
        <v/>
      </c>
      <c r="T112" s="341" t="str">
        <f t="array" ref="T112">if(U112="","",XLOOKUP(U112,Master[Company],Master[Acronym],"NA",0,1))</f>
        <v/>
      </c>
      <c r="U112" s="341"/>
      <c r="V112" s="342"/>
      <c r="W112" s="342"/>
      <c r="X112" s="341" t="str">
        <f t="shared" si="6"/>
        <v/>
      </c>
      <c r="Y112" s="341" t="str">
        <f t="shared" si="3"/>
        <v/>
      </c>
      <c r="Z112" s="341"/>
      <c r="AA112" s="341"/>
      <c r="AB112" s="341"/>
      <c r="AC112" s="401"/>
      <c r="AD112" s="563"/>
      <c r="AE112" s="564"/>
      <c r="AF112" s="564"/>
      <c r="AG112" s="564"/>
      <c r="AH112" s="564"/>
      <c r="AI112" s="564"/>
      <c r="AJ112" s="564"/>
      <c r="AK112" s="564"/>
      <c r="AL112" s="563"/>
      <c r="AM112" s="564"/>
      <c r="AN112" s="564"/>
      <c r="AO112" s="564"/>
      <c r="AP112" s="564"/>
      <c r="AQ112" s="564"/>
      <c r="AR112" s="564"/>
      <c r="AS112" s="564"/>
      <c r="AT112" s="401"/>
      <c r="AU112" s="399"/>
      <c r="AV112" s="617"/>
      <c r="AW112" s="401"/>
      <c r="AX112" s="401"/>
      <c r="AY112" s="341"/>
      <c r="AZ112" s="341"/>
      <c r="BA112" s="341"/>
      <c r="BB112" s="341"/>
      <c r="BC112" s="341"/>
      <c r="BD112" s="401"/>
      <c r="BE112" s="341"/>
      <c r="BF112" s="341"/>
      <c r="BG112" s="402"/>
      <c r="BH112" s="403"/>
      <c r="BI112" s="405"/>
      <c r="BJ112" s="405"/>
      <c r="BK112" s="405"/>
      <c r="BL112" s="405"/>
      <c r="BM112" s="514"/>
    </row>
    <row r="113" ht="18.75" customHeight="1">
      <c r="A113" s="400" t="str">
        <f t="shared" si="4"/>
        <v/>
      </c>
      <c r="B113" s="341"/>
      <c r="C113" s="559"/>
      <c r="D113" s="393"/>
      <c r="E113" s="341"/>
      <c r="F113" s="394"/>
      <c r="G113" s="341" t="str">
        <f t="array" ref="G113">IF(C113="","",XLOOKUP(C113,'Master Data'!K:K,'Master Data'!N:N,"Input in Master Data",0,1))</f>
        <v/>
      </c>
      <c r="H113" s="341" t="str">
        <f t="array" ref="H113">IF(C113="","",XLOOKUP(C113,'Master Data'!K:K,'Master Data'!O:O,"Input in Master Data",0,1))</f>
        <v/>
      </c>
      <c r="I113" s="341" t="str">
        <f t="array" ref="I113">if(U113="","",XLOOKUP(U113,Master[Company],Master[Blow],"Unknown",0,1))</f>
        <v/>
      </c>
      <c r="J113" s="341" t="str">
        <f t="array" ref="J113">if(U113="","",XLOOKUP(U113,Master[Company],Master[Pigging],"Unknown",0,1))</f>
        <v/>
      </c>
      <c r="K113" s="341" t="str">
        <f t="array" ref="K113">if(U113="","",XLOOKUP(U113,Master[Company],Master[Load Method],"Unknown",0,1))</f>
        <v/>
      </c>
      <c r="L113" s="341" t="str">
        <f t="array" ref="L113">if(U113="","",XLOOKUP(U113,Master[Company],Master[Line Distance],"Unknown",0,1))</f>
        <v/>
      </c>
      <c r="M113" s="394"/>
      <c r="N113" s="341"/>
      <c r="O113" s="341"/>
      <c r="P113" s="341" t="str">
        <f t="array" ref="P113">if(U113="","",XLOOKUP(U113,Master[Company],Master[Terms],"NA",0,1))</f>
        <v/>
      </c>
      <c r="Q113" s="341" t="str">
        <f t="shared" si="1"/>
        <v/>
      </c>
      <c r="R113" s="341" t="str">
        <f t="array" ref="R113">if(U113="","",XLOOKUP(U113,Master[Company],Master[Group],"NA",0,1))</f>
        <v/>
      </c>
      <c r="S113" s="341" t="str">
        <f t="array" ref="S113">if(U113="","",XLOOKUP(U113,Master[Company],Master[Loading Location],"NA",0,1))</f>
        <v/>
      </c>
      <c r="T113" s="341" t="str">
        <f t="array" ref="T113">if(U113="","",XLOOKUP(U113,Master[Company],Master[Acronym],"NA",0,1))</f>
        <v/>
      </c>
      <c r="U113" s="341"/>
      <c r="V113" s="342"/>
      <c r="W113" s="342"/>
      <c r="X113" s="341" t="str">
        <f t="shared" si="6"/>
        <v/>
      </c>
      <c r="Y113" s="341" t="str">
        <f t="shared" si="3"/>
        <v/>
      </c>
      <c r="Z113" s="341"/>
      <c r="AA113" s="341"/>
      <c r="AB113" s="341"/>
      <c r="AC113" s="401"/>
      <c r="AD113" s="563"/>
      <c r="AE113" s="564"/>
      <c r="AF113" s="564"/>
      <c r="AG113" s="564"/>
      <c r="AH113" s="564"/>
      <c r="AI113" s="564"/>
      <c r="AJ113" s="564"/>
      <c r="AK113" s="564"/>
      <c r="AL113" s="563"/>
      <c r="AM113" s="564"/>
      <c r="AN113" s="564"/>
      <c r="AO113" s="564"/>
      <c r="AP113" s="564"/>
      <c r="AQ113" s="564"/>
      <c r="AR113" s="564"/>
      <c r="AS113" s="564"/>
      <c r="AT113" s="401"/>
      <c r="AU113" s="399"/>
      <c r="AV113" s="617"/>
      <c r="AW113" s="401"/>
      <c r="AX113" s="401"/>
      <c r="AY113" s="341"/>
      <c r="AZ113" s="341"/>
      <c r="BA113" s="341"/>
      <c r="BB113" s="341"/>
      <c r="BC113" s="341"/>
      <c r="BD113" s="401"/>
      <c r="BE113" s="341"/>
      <c r="BF113" s="341"/>
      <c r="BG113" s="402"/>
      <c r="BH113" s="403"/>
      <c r="BI113" s="405"/>
      <c r="BJ113" s="405"/>
      <c r="BK113" s="405"/>
      <c r="BL113" s="405"/>
      <c r="BM113" s="514"/>
    </row>
    <row r="114" ht="18.75" customHeight="1">
      <c r="A114" s="400" t="str">
        <f t="shared" si="4"/>
        <v/>
      </c>
      <c r="B114" s="341"/>
      <c r="C114" s="559"/>
      <c r="D114" s="393"/>
      <c r="E114" s="341"/>
      <c r="F114" s="394"/>
      <c r="G114" s="341" t="str">
        <f t="array" ref="G114">IF(C114="","",XLOOKUP(C114,'Master Data'!K:K,'Master Data'!N:N,"Input in Master Data",0,1))</f>
        <v/>
      </c>
      <c r="H114" s="341" t="str">
        <f t="array" ref="H114">IF(C114="","",XLOOKUP(C114,'Master Data'!K:K,'Master Data'!O:O,"Input in Master Data",0,1))</f>
        <v/>
      </c>
      <c r="I114" s="341" t="str">
        <f t="array" ref="I114">if(U114="","",XLOOKUP(U114,Master[Company],Master[Blow],"Unknown",0,1))</f>
        <v/>
      </c>
      <c r="J114" s="341" t="str">
        <f t="array" ref="J114">if(U114="","",XLOOKUP(U114,Master[Company],Master[Pigging],"Unknown",0,1))</f>
        <v/>
      </c>
      <c r="K114" s="341" t="str">
        <f t="array" ref="K114">if(U114="","",XLOOKUP(U114,Master[Company],Master[Load Method],"Unknown",0,1))</f>
        <v/>
      </c>
      <c r="L114" s="341" t="str">
        <f t="array" ref="L114">if(U114="","",XLOOKUP(U114,Master[Company],Master[Line Distance],"Unknown",0,1))</f>
        <v/>
      </c>
      <c r="M114" s="394"/>
      <c r="N114" s="341"/>
      <c r="O114" s="341"/>
      <c r="P114" s="341" t="str">
        <f t="array" ref="P114">if(U114="","",XLOOKUP(U114,Master[Company],Master[Terms],"NA",0,1))</f>
        <v/>
      </c>
      <c r="Q114" s="341" t="str">
        <f t="shared" si="1"/>
        <v/>
      </c>
      <c r="R114" s="341" t="str">
        <f t="array" ref="R114">if(U114="","",XLOOKUP(U114,Master[Company],Master[Group],"NA",0,1))</f>
        <v/>
      </c>
      <c r="S114" s="341" t="str">
        <f t="array" ref="S114">if(U114="","",XLOOKUP(U114,Master[Company],Master[Loading Location],"NA",0,1))</f>
        <v/>
      </c>
      <c r="T114" s="341" t="str">
        <f t="array" ref="T114">if(U114="","",XLOOKUP(U114,Master[Company],Master[Acronym],"NA",0,1))</f>
        <v/>
      </c>
      <c r="U114" s="341"/>
      <c r="V114" s="342"/>
      <c r="W114" s="342"/>
      <c r="X114" s="341" t="str">
        <f t="shared" si="6"/>
        <v/>
      </c>
      <c r="Y114" s="341" t="str">
        <f t="shared" si="3"/>
        <v/>
      </c>
      <c r="Z114" s="341"/>
      <c r="AA114" s="341"/>
      <c r="AB114" s="341"/>
      <c r="AC114" s="401"/>
      <c r="AD114" s="563"/>
      <c r="AE114" s="564"/>
      <c r="AF114" s="564"/>
      <c r="AG114" s="564"/>
      <c r="AH114" s="564"/>
      <c r="AI114" s="564"/>
      <c r="AJ114" s="564"/>
      <c r="AK114" s="564"/>
      <c r="AL114" s="563"/>
      <c r="AM114" s="564"/>
      <c r="AN114" s="564"/>
      <c r="AO114" s="564"/>
      <c r="AP114" s="564"/>
      <c r="AQ114" s="564"/>
      <c r="AR114" s="564"/>
      <c r="AS114" s="564"/>
      <c r="AT114" s="401"/>
      <c r="AU114" s="399"/>
      <c r="AV114" s="617"/>
      <c r="AW114" s="401"/>
      <c r="AX114" s="401"/>
      <c r="AY114" s="341"/>
      <c r="AZ114" s="341"/>
      <c r="BA114" s="341"/>
      <c r="BB114" s="341"/>
      <c r="BC114" s="341"/>
      <c r="BD114" s="401"/>
      <c r="BE114" s="341"/>
      <c r="BF114" s="341"/>
      <c r="BG114" s="402"/>
      <c r="BH114" s="403"/>
      <c r="BI114" s="405"/>
      <c r="BJ114" s="405"/>
      <c r="BK114" s="405"/>
      <c r="BL114" s="405"/>
      <c r="BM114" s="514"/>
    </row>
    <row r="115" ht="18.75" customHeight="1">
      <c r="A115" s="400" t="str">
        <f t="shared" si="4"/>
        <v/>
      </c>
      <c r="B115" s="341"/>
      <c r="C115" s="559"/>
      <c r="D115" s="393"/>
      <c r="E115" s="341"/>
      <c r="F115" s="394"/>
      <c r="G115" s="341" t="str">
        <f t="array" ref="G115">IF(C115="","",XLOOKUP(C115,'Master Data'!K:K,'Master Data'!N:N,"Input in Master Data",0,1))</f>
        <v/>
      </c>
      <c r="H115" s="341" t="str">
        <f t="array" ref="H115">IF(C115="","",XLOOKUP(C115,'Master Data'!K:K,'Master Data'!O:O,"Input in Master Data",0,1))</f>
        <v/>
      </c>
      <c r="I115" s="341" t="str">
        <f t="array" ref="I115">if(U115="","",XLOOKUP(U115,Master[Company],Master[Blow],"Unknown",0,1))</f>
        <v/>
      </c>
      <c r="J115" s="341" t="str">
        <f t="array" ref="J115">if(U115="","",XLOOKUP(U115,Master[Company],Master[Pigging],"Unknown",0,1))</f>
        <v/>
      </c>
      <c r="K115" s="341" t="str">
        <f t="array" ref="K115">if(U115="","",XLOOKUP(U115,Master[Company],Master[Load Method],"Unknown",0,1))</f>
        <v/>
      </c>
      <c r="L115" s="341" t="str">
        <f t="array" ref="L115">if(U115="","",XLOOKUP(U115,Master[Company],Master[Line Distance],"Unknown",0,1))</f>
        <v/>
      </c>
      <c r="M115" s="394"/>
      <c r="N115" s="341"/>
      <c r="O115" s="341"/>
      <c r="P115" s="341" t="str">
        <f t="array" ref="P115">if(U115="","",XLOOKUP(U115,Master[Company],Master[Terms],"NA",0,1))</f>
        <v/>
      </c>
      <c r="Q115" s="341" t="str">
        <f t="shared" si="1"/>
        <v/>
      </c>
      <c r="R115" s="341" t="str">
        <f t="array" ref="R115">if(U115="","",XLOOKUP(U115,Master[Company],Master[Group],"NA",0,1))</f>
        <v/>
      </c>
      <c r="S115" s="341" t="str">
        <f t="array" ref="S115">if(U115="","",XLOOKUP(U115,Master[Company],Master[Loading Location],"NA",0,1))</f>
        <v/>
      </c>
      <c r="T115" s="341" t="str">
        <f t="array" ref="T115">if(U115="","",XLOOKUP(U115,Master[Company],Master[Acronym],"NA",0,1))</f>
        <v/>
      </c>
      <c r="U115" s="341"/>
      <c r="V115" s="342"/>
      <c r="W115" s="342"/>
      <c r="X115" s="341" t="str">
        <f t="shared" si="6"/>
        <v/>
      </c>
      <c r="Y115" s="341" t="str">
        <f t="shared" si="3"/>
        <v/>
      </c>
      <c r="Z115" s="341"/>
      <c r="AA115" s="341"/>
      <c r="AB115" s="341"/>
      <c r="AC115" s="401"/>
      <c r="AD115" s="563"/>
      <c r="AE115" s="564"/>
      <c r="AF115" s="564"/>
      <c r="AG115" s="564"/>
      <c r="AH115" s="564"/>
      <c r="AI115" s="564"/>
      <c r="AJ115" s="564"/>
      <c r="AK115" s="564"/>
      <c r="AL115" s="563"/>
      <c r="AM115" s="564"/>
      <c r="AN115" s="564"/>
      <c r="AO115" s="564"/>
      <c r="AP115" s="564"/>
      <c r="AQ115" s="564"/>
      <c r="AR115" s="564"/>
      <c r="AS115" s="564"/>
      <c r="AT115" s="401"/>
      <c r="AU115" s="399"/>
      <c r="AV115" s="617"/>
      <c r="AW115" s="401"/>
      <c r="AX115" s="401"/>
      <c r="AY115" s="341"/>
      <c r="AZ115" s="341"/>
      <c r="BA115" s="341"/>
      <c r="BB115" s="341"/>
      <c r="BC115" s="341"/>
      <c r="BD115" s="401"/>
      <c r="BE115" s="341"/>
      <c r="BF115" s="341"/>
      <c r="BG115" s="402"/>
      <c r="BH115" s="403"/>
      <c r="BI115" s="405"/>
      <c r="BJ115" s="405"/>
      <c r="BK115" s="405"/>
      <c r="BL115" s="405"/>
      <c r="BM115" s="514"/>
    </row>
    <row r="116" ht="18.75" customHeight="1">
      <c r="A116" s="400" t="str">
        <f t="shared" si="4"/>
        <v/>
      </c>
      <c r="B116" s="341"/>
      <c r="C116" s="559"/>
      <c r="D116" s="393"/>
      <c r="E116" s="341"/>
      <c r="F116" s="394"/>
      <c r="G116" s="341" t="str">
        <f t="array" ref="G116">IF(C116="","",XLOOKUP(C116,'Master Data'!K:K,'Master Data'!N:N,"Input in Master Data",0,1))</f>
        <v/>
      </c>
      <c r="H116" s="341" t="str">
        <f t="array" ref="H116">IF(C116="","",XLOOKUP(C116,'Master Data'!K:K,'Master Data'!O:O,"Input in Master Data",0,1))</f>
        <v/>
      </c>
      <c r="I116" s="341" t="str">
        <f t="array" ref="I116">if(U116="","",XLOOKUP(U116,Master[Company],Master[Blow],"Unknown",0,1))</f>
        <v/>
      </c>
      <c r="J116" s="341" t="str">
        <f t="array" ref="J116">if(U116="","",XLOOKUP(U116,Master[Company],Master[Pigging],"Unknown",0,1))</f>
        <v/>
      </c>
      <c r="K116" s="341" t="str">
        <f t="array" ref="K116">if(U116="","",XLOOKUP(U116,Master[Company],Master[Load Method],"Unknown",0,1))</f>
        <v/>
      </c>
      <c r="L116" s="341" t="str">
        <f t="array" ref="L116">if(U116="","",XLOOKUP(U116,Master[Company],Master[Line Distance],"Unknown",0,1))</f>
        <v/>
      </c>
      <c r="M116" s="394"/>
      <c r="N116" s="341"/>
      <c r="O116" s="341"/>
      <c r="P116" s="341" t="str">
        <f t="array" ref="P116">if(U116="","",XLOOKUP(U116,Master[Company],Master[Terms],"NA",0,1))</f>
        <v/>
      </c>
      <c r="Q116" s="341" t="str">
        <f t="shared" si="1"/>
        <v/>
      </c>
      <c r="R116" s="341" t="str">
        <f t="array" ref="R116">if(U116="","",XLOOKUP(U116,Master[Company],Master[Group],"NA",0,1))</f>
        <v/>
      </c>
      <c r="S116" s="341" t="str">
        <f t="array" ref="S116">if(U116="","",XLOOKUP(U116,Master[Company],Master[Loading Location],"NA",0,1))</f>
        <v/>
      </c>
      <c r="T116" s="341" t="str">
        <f t="array" ref="T116">if(U116="","",XLOOKUP(U116,Master[Company],Master[Acronym],"NA",0,1))</f>
        <v/>
      </c>
      <c r="U116" s="341"/>
      <c r="V116" s="342"/>
      <c r="W116" s="342"/>
      <c r="X116" s="341" t="str">
        <f t="shared" si="6"/>
        <v/>
      </c>
      <c r="Y116" s="341" t="str">
        <f t="shared" si="3"/>
        <v/>
      </c>
      <c r="Z116" s="341"/>
      <c r="AA116" s="341"/>
      <c r="AB116" s="341"/>
      <c r="AC116" s="401"/>
      <c r="AD116" s="563"/>
      <c r="AE116" s="564"/>
      <c r="AF116" s="564"/>
      <c r="AG116" s="564"/>
      <c r="AH116" s="564"/>
      <c r="AI116" s="564"/>
      <c r="AJ116" s="564"/>
      <c r="AK116" s="564"/>
      <c r="AL116" s="563"/>
      <c r="AM116" s="564"/>
      <c r="AN116" s="564"/>
      <c r="AO116" s="564"/>
      <c r="AP116" s="564"/>
      <c r="AQ116" s="564"/>
      <c r="AR116" s="564"/>
      <c r="AS116" s="564"/>
      <c r="AT116" s="401"/>
      <c r="AU116" s="399"/>
      <c r="AV116" s="617"/>
      <c r="AW116" s="401"/>
      <c r="AX116" s="401"/>
      <c r="AY116" s="341"/>
      <c r="AZ116" s="341"/>
      <c r="BA116" s="341"/>
      <c r="BB116" s="341"/>
      <c r="BC116" s="341"/>
      <c r="BD116" s="401"/>
      <c r="BE116" s="341"/>
      <c r="BF116" s="341"/>
      <c r="BG116" s="402"/>
      <c r="BH116" s="403"/>
      <c r="BI116" s="405"/>
      <c r="BJ116" s="405"/>
      <c r="BK116" s="405"/>
      <c r="BL116" s="405"/>
      <c r="BM116" s="514"/>
    </row>
    <row r="117" ht="18.75" customHeight="1">
      <c r="A117" s="400" t="str">
        <f t="shared" si="4"/>
        <v/>
      </c>
      <c r="B117" s="341"/>
      <c r="C117" s="559"/>
      <c r="D117" s="393"/>
      <c r="E117" s="341"/>
      <c r="F117" s="394"/>
      <c r="G117" s="341" t="str">
        <f t="array" ref="G117">IF(C117="","",XLOOKUP(C117,'Master Data'!K:K,'Master Data'!N:N,"Input in Master Data",0,1))</f>
        <v/>
      </c>
      <c r="H117" s="341" t="str">
        <f t="array" ref="H117">IF(C117="","",XLOOKUP(C117,'Master Data'!K:K,'Master Data'!O:O,"Input in Master Data",0,1))</f>
        <v/>
      </c>
      <c r="I117" s="341" t="str">
        <f t="array" ref="I117">if(U117="","",XLOOKUP(U117,Master[Company],Master[Blow],"Unknown",0,1))</f>
        <v/>
      </c>
      <c r="J117" s="341" t="str">
        <f t="array" ref="J117">if(U117="","",XLOOKUP(U117,Master[Company],Master[Pigging],"Unknown",0,1))</f>
        <v/>
      </c>
      <c r="K117" s="341" t="str">
        <f t="array" ref="K117">if(U117="","",XLOOKUP(U117,Master[Company],Master[Load Method],"Unknown",0,1))</f>
        <v/>
      </c>
      <c r="L117" s="341" t="str">
        <f t="array" ref="L117">if(U117="","",XLOOKUP(U117,Master[Company],Master[Line Distance],"Unknown",0,1))</f>
        <v/>
      </c>
      <c r="M117" s="394"/>
      <c r="N117" s="341"/>
      <c r="O117" s="341"/>
      <c r="P117" s="341" t="str">
        <f t="array" ref="P117">if(U117="","",XLOOKUP(U117,Master[Company],Master[Terms],"NA",0,1))</f>
        <v/>
      </c>
      <c r="Q117" s="341" t="str">
        <f t="shared" si="1"/>
        <v/>
      </c>
      <c r="R117" s="341" t="str">
        <f t="array" ref="R117">if(U117="","",XLOOKUP(U117,Master[Company],Master[Group],"NA",0,1))</f>
        <v/>
      </c>
      <c r="S117" s="341" t="str">
        <f t="array" ref="S117">if(U117="","",XLOOKUP(U117,Master[Company],Master[Loading Location],"NA",0,1))</f>
        <v/>
      </c>
      <c r="T117" s="341" t="str">
        <f t="array" ref="T117">if(U117="","",XLOOKUP(U117,Master[Company],Master[Acronym],"NA",0,1))</f>
        <v/>
      </c>
      <c r="U117" s="341"/>
      <c r="V117" s="342"/>
      <c r="W117" s="342"/>
      <c r="X117" s="341" t="str">
        <f t="shared" si="6"/>
        <v/>
      </c>
      <c r="Y117" s="341" t="str">
        <f t="shared" si="3"/>
        <v/>
      </c>
      <c r="Z117" s="341"/>
      <c r="AA117" s="341"/>
      <c r="AB117" s="341"/>
      <c r="AC117" s="401"/>
      <c r="AD117" s="563"/>
      <c r="AE117" s="564"/>
      <c r="AF117" s="564"/>
      <c r="AG117" s="564"/>
      <c r="AH117" s="564"/>
      <c r="AI117" s="564"/>
      <c r="AJ117" s="564"/>
      <c r="AK117" s="564"/>
      <c r="AL117" s="563"/>
      <c r="AM117" s="564"/>
      <c r="AN117" s="564"/>
      <c r="AO117" s="564"/>
      <c r="AP117" s="564"/>
      <c r="AQ117" s="564"/>
      <c r="AR117" s="564"/>
      <c r="AS117" s="564"/>
      <c r="AT117" s="401"/>
      <c r="AU117" s="399"/>
      <c r="AV117" s="617"/>
      <c r="AW117" s="401"/>
      <c r="AX117" s="401"/>
      <c r="AY117" s="341"/>
      <c r="AZ117" s="341"/>
      <c r="BA117" s="341"/>
      <c r="BB117" s="341"/>
      <c r="BC117" s="341"/>
      <c r="BD117" s="401"/>
      <c r="BE117" s="341"/>
      <c r="BF117" s="341"/>
      <c r="BG117" s="402"/>
      <c r="BH117" s="403"/>
      <c r="BI117" s="405"/>
      <c r="BJ117" s="405"/>
      <c r="BK117" s="405"/>
      <c r="BL117" s="405"/>
      <c r="BM117" s="514"/>
    </row>
    <row r="118" ht="18.75" customHeight="1">
      <c r="A118" s="400" t="str">
        <f t="shared" si="4"/>
        <v/>
      </c>
      <c r="B118" s="341"/>
      <c r="C118" s="559"/>
      <c r="D118" s="393"/>
      <c r="E118" s="341"/>
      <c r="F118" s="394"/>
      <c r="G118" s="341" t="str">
        <f t="array" ref="G118">IF(C118="","",XLOOKUP(C118,'Master Data'!K:K,'Master Data'!N:N,"Input in Master Data",0,1))</f>
        <v/>
      </c>
      <c r="H118" s="341" t="str">
        <f t="array" ref="H118">IF(C118="","",XLOOKUP(C118,'Master Data'!K:K,'Master Data'!O:O,"Input in Master Data",0,1))</f>
        <v/>
      </c>
      <c r="I118" s="341" t="str">
        <f t="array" ref="I118">if(U118="","",XLOOKUP(U118,Master[Company],Master[Blow],"Unknown",0,1))</f>
        <v/>
      </c>
      <c r="J118" s="341" t="str">
        <f t="array" ref="J118">if(U118="","",XLOOKUP(U118,Master[Company],Master[Pigging],"Unknown",0,1))</f>
        <v/>
      </c>
      <c r="K118" s="341" t="str">
        <f t="array" ref="K118">if(U118="","",XLOOKUP(U118,Master[Company],Master[Load Method],"Unknown",0,1))</f>
        <v/>
      </c>
      <c r="L118" s="341" t="str">
        <f t="array" ref="L118">if(U118="","",XLOOKUP(U118,Master[Company],Master[Line Distance],"Unknown",0,1))</f>
        <v/>
      </c>
      <c r="M118" s="394"/>
      <c r="N118" s="341"/>
      <c r="O118" s="341"/>
      <c r="P118" s="341" t="str">
        <f t="array" ref="P118">if(U118="","",XLOOKUP(U118,Master[Company],Master[Terms],"NA",0,1))</f>
        <v/>
      </c>
      <c r="Q118" s="341" t="str">
        <f t="shared" si="1"/>
        <v/>
      </c>
      <c r="R118" s="341" t="str">
        <f t="array" ref="R118">if(U118="","",XLOOKUP(U118,Master[Company],Master[Group],"NA",0,1))</f>
        <v/>
      </c>
      <c r="S118" s="341" t="str">
        <f t="array" ref="S118">if(U118="","",XLOOKUP(U118,Master[Company],Master[Loading Location],"NA",0,1))</f>
        <v/>
      </c>
      <c r="T118" s="341" t="str">
        <f t="array" ref="T118">if(U118="","",XLOOKUP(U118,Master[Company],Master[Acronym],"NA",0,1))</f>
        <v/>
      </c>
      <c r="U118" s="341"/>
      <c r="V118" s="342"/>
      <c r="W118" s="342"/>
      <c r="X118" s="341" t="str">
        <f t="shared" si="6"/>
        <v/>
      </c>
      <c r="Y118" s="341" t="str">
        <f t="shared" si="3"/>
        <v/>
      </c>
      <c r="Z118" s="341"/>
      <c r="AA118" s="341"/>
      <c r="AB118" s="341"/>
      <c r="AC118" s="401"/>
      <c r="AD118" s="563"/>
      <c r="AE118" s="564"/>
      <c r="AF118" s="564"/>
      <c r="AG118" s="564"/>
      <c r="AH118" s="564"/>
      <c r="AI118" s="564"/>
      <c r="AJ118" s="564"/>
      <c r="AK118" s="564"/>
      <c r="AL118" s="563"/>
      <c r="AM118" s="564"/>
      <c r="AN118" s="564"/>
      <c r="AO118" s="564"/>
      <c r="AP118" s="564"/>
      <c r="AQ118" s="564"/>
      <c r="AR118" s="564"/>
      <c r="AS118" s="564"/>
      <c r="AT118" s="401"/>
      <c r="AU118" s="399"/>
      <c r="AV118" s="617"/>
      <c r="AW118" s="401"/>
      <c r="AX118" s="401"/>
      <c r="AY118" s="341"/>
      <c r="AZ118" s="341"/>
      <c r="BA118" s="341"/>
      <c r="BB118" s="341"/>
      <c r="BC118" s="341"/>
      <c r="BD118" s="401"/>
      <c r="BE118" s="341"/>
      <c r="BF118" s="341"/>
      <c r="BG118" s="402"/>
      <c r="BH118" s="403"/>
      <c r="BI118" s="405"/>
      <c r="BJ118" s="405"/>
      <c r="BK118" s="405"/>
      <c r="BL118" s="405"/>
      <c r="BM118" s="514"/>
    </row>
    <row r="119" ht="18.75" customHeight="1">
      <c r="A119" s="400" t="str">
        <f t="shared" si="4"/>
        <v/>
      </c>
      <c r="B119" s="341"/>
      <c r="C119" s="559"/>
      <c r="D119" s="393"/>
      <c r="E119" s="341"/>
      <c r="F119" s="394"/>
      <c r="G119" s="341" t="str">
        <f t="array" ref="G119">IF(C119="","",XLOOKUP(C119,'Master Data'!K:K,'Master Data'!N:N,"Input in Master Data",0,1))</f>
        <v/>
      </c>
      <c r="H119" s="341" t="str">
        <f t="array" ref="H119">IF(C119="","",XLOOKUP(C119,'Master Data'!K:K,'Master Data'!O:O,"Input in Master Data",0,1))</f>
        <v/>
      </c>
      <c r="I119" s="341" t="str">
        <f t="array" ref="I119">if(U119="","",XLOOKUP(U119,Master[Company],Master[Blow],"Unknown",0,1))</f>
        <v/>
      </c>
      <c r="J119" s="341" t="str">
        <f t="array" ref="J119">if(U119="","",XLOOKUP(U119,Master[Company],Master[Pigging],"Unknown",0,1))</f>
        <v/>
      </c>
      <c r="K119" s="341" t="str">
        <f t="array" ref="K119">if(U119="","",XLOOKUP(U119,Master[Company],Master[Load Method],"Unknown",0,1))</f>
        <v/>
      </c>
      <c r="L119" s="341" t="str">
        <f t="array" ref="L119">if(U119="","",XLOOKUP(U119,Master[Company],Master[Line Distance],"Unknown",0,1))</f>
        <v/>
      </c>
      <c r="M119" s="394"/>
      <c r="N119" s="341"/>
      <c r="O119" s="341"/>
      <c r="P119" s="341" t="str">
        <f t="array" ref="P119">if(U119="","",XLOOKUP(U119,Master[Company],Master[Terms],"NA",0,1))</f>
        <v/>
      </c>
      <c r="Q119" s="341" t="str">
        <f t="shared" si="1"/>
        <v/>
      </c>
      <c r="R119" s="341" t="str">
        <f t="array" ref="R119">if(U119="","",XLOOKUP(U119,Master[Company],Master[Group],"NA",0,1))</f>
        <v/>
      </c>
      <c r="S119" s="341" t="str">
        <f t="array" ref="S119">if(U119="","",XLOOKUP(U119,Master[Company],Master[Loading Location],"NA",0,1))</f>
        <v/>
      </c>
      <c r="T119" s="341" t="str">
        <f t="array" ref="T119">if(U119="","",XLOOKUP(U119,Master[Company],Master[Acronym],"NA",0,1))</f>
        <v/>
      </c>
      <c r="U119" s="341"/>
      <c r="V119" s="342"/>
      <c r="W119" s="342"/>
      <c r="X119" s="341" t="str">
        <f t="shared" si="6"/>
        <v/>
      </c>
      <c r="Y119" s="341" t="str">
        <f t="shared" si="3"/>
        <v/>
      </c>
      <c r="Z119" s="341"/>
      <c r="AA119" s="341"/>
      <c r="AB119" s="341"/>
      <c r="AC119" s="401"/>
      <c r="AD119" s="563"/>
      <c r="AE119" s="564"/>
      <c r="AF119" s="564"/>
      <c r="AG119" s="564"/>
      <c r="AH119" s="564"/>
      <c r="AI119" s="564"/>
      <c r="AJ119" s="564"/>
      <c r="AK119" s="564"/>
      <c r="AL119" s="563"/>
      <c r="AM119" s="564"/>
      <c r="AN119" s="564"/>
      <c r="AO119" s="564"/>
      <c r="AP119" s="564"/>
      <c r="AQ119" s="564"/>
      <c r="AR119" s="564"/>
      <c r="AS119" s="564"/>
      <c r="AT119" s="401"/>
      <c r="AU119" s="399"/>
      <c r="AV119" s="617"/>
      <c r="AW119" s="401"/>
      <c r="AX119" s="401"/>
      <c r="AY119" s="341"/>
      <c r="AZ119" s="341"/>
      <c r="BA119" s="341"/>
      <c r="BB119" s="341"/>
      <c r="BC119" s="341"/>
      <c r="BD119" s="401"/>
      <c r="BE119" s="341"/>
      <c r="BF119" s="341"/>
      <c r="BG119" s="402"/>
      <c r="BH119" s="403"/>
      <c r="BI119" s="405"/>
      <c r="BJ119" s="405"/>
      <c r="BK119" s="405"/>
      <c r="BL119" s="405"/>
      <c r="BM119" s="514"/>
    </row>
    <row r="120" ht="18.75" customHeight="1">
      <c r="A120" s="400" t="str">
        <f t="shared" si="4"/>
        <v/>
      </c>
      <c r="B120" s="341"/>
      <c r="C120" s="559"/>
      <c r="D120" s="393"/>
      <c r="E120" s="341"/>
      <c r="F120" s="394"/>
      <c r="G120" s="341" t="str">
        <f t="array" ref="G120">IF(C120="","",XLOOKUP(C120,'Master Data'!K:K,'Master Data'!N:N,"Input in Master Data",0,1))</f>
        <v/>
      </c>
      <c r="H120" s="341" t="str">
        <f t="array" ref="H120">IF(C120="","",XLOOKUP(C120,'Master Data'!K:K,'Master Data'!O:O,"Input in Master Data",0,1))</f>
        <v/>
      </c>
      <c r="I120" s="341" t="str">
        <f t="array" ref="I120">if(U120="","",XLOOKUP(U120,Master[Company],Master[Blow],"Unknown",0,1))</f>
        <v/>
      </c>
      <c r="J120" s="341" t="str">
        <f t="array" ref="J120">if(U120="","",XLOOKUP(U120,Master[Company],Master[Pigging],"Unknown",0,1))</f>
        <v/>
      </c>
      <c r="K120" s="341" t="str">
        <f t="array" ref="K120">if(U120="","",XLOOKUP(U120,Master[Company],Master[Load Method],"Unknown",0,1))</f>
        <v/>
      </c>
      <c r="L120" s="341" t="str">
        <f t="array" ref="L120">if(U120="","",XLOOKUP(U120,Master[Company],Master[Line Distance],"Unknown",0,1))</f>
        <v/>
      </c>
      <c r="M120" s="394"/>
      <c r="N120" s="341"/>
      <c r="O120" s="341"/>
      <c r="P120" s="341" t="str">
        <f t="array" ref="P120">if(U120="","",XLOOKUP(U120,Master[Company],Master[Terms],"NA",0,1))</f>
        <v/>
      </c>
      <c r="Q120" s="341" t="str">
        <f t="shared" si="1"/>
        <v/>
      </c>
      <c r="R120" s="341" t="str">
        <f t="array" ref="R120">if(U120="","",XLOOKUP(U120,Master[Company],Master[Group],"NA",0,1))</f>
        <v/>
      </c>
      <c r="S120" s="341" t="str">
        <f t="array" ref="S120">if(U120="","",XLOOKUP(U120,Master[Company],Master[Loading Location],"NA",0,1))</f>
        <v/>
      </c>
      <c r="T120" s="341" t="str">
        <f t="array" ref="T120">if(U120="","",XLOOKUP(U120,Master[Company],Master[Acronym],"NA",0,1))</f>
        <v/>
      </c>
      <c r="U120" s="341"/>
      <c r="V120" s="342"/>
      <c r="W120" s="342"/>
      <c r="X120" s="341" t="str">
        <f t="shared" si="6"/>
        <v/>
      </c>
      <c r="Y120" s="341" t="str">
        <f t="shared" si="3"/>
        <v/>
      </c>
      <c r="Z120" s="341"/>
      <c r="AA120" s="341"/>
      <c r="AB120" s="341"/>
      <c r="AC120" s="401"/>
      <c r="AD120" s="563"/>
      <c r="AE120" s="564"/>
      <c r="AF120" s="564"/>
      <c r="AG120" s="564"/>
      <c r="AH120" s="564"/>
      <c r="AI120" s="564"/>
      <c r="AJ120" s="564"/>
      <c r="AK120" s="564"/>
      <c r="AL120" s="563"/>
      <c r="AM120" s="564"/>
      <c r="AN120" s="564"/>
      <c r="AO120" s="564"/>
      <c r="AP120" s="564"/>
      <c r="AQ120" s="564"/>
      <c r="AR120" s="564"/>
      <c r="AS120" s="564"/>
      <c r="AT120" s="401"/>
      <c r="AU120" s="399"/>
      <c r="AV120" s="617"/>
      <c r="AW120" s="401"/>
      <c r="AX120" s="401"/>
      <c r="AY120" s="341"/>
      <c r="AZ120" s="341"/>
      <c r="BA120" s="341"/>
      <c r="BB120" s="341"/>
      <c r="BC120" s="341"/>
      <c r="BD120" s="401"/>
      <c r="BE120" s="341"/>
      <c r="BF120" s="341"/>
      <c r="BG120" s="402"/>
      <c r="BH120" s="403"/>
      <c r="BI120" s="405"/>
      <c r="BJ120" s="405"/>
      <c r="BK120" s="405"/>
      <c r="BL120" s="405"/>
      <c r="BM120" s="514"/>
    </row>
    <row r="121" ht="18.75" customHeight="1">
      <c r="A121" s="400" t="str">
        <f t="shared" si="4"/>
        <v/>
      </c>
      <c r="B121" s="341"/>
      <c r="C121" s="559"/>
      <c r="D121" s="393"/>
      <c r="E121" s="341"/>
      <c r="F121" s="394"/>
      <c r="G121" s="341" t="str">
        <f t="array" ref="G121">IF(C121="","",XLOOKUP(C121,'Master Data'!K:K,'Master Data'!N:N,"Input in Master Data",0,1))</f>
        <v/>
      </c>
      <c r="H121" s="341" t="str">
        <f t="array" ref="H121">IF(C121="","",XLOOKUP(C121,'Master Data'!K:K,'Master Data'!O:O,"Input in Master Data",0,1))</f>
        <v/>
      </c>
      <c r="I121" s="341" t="str">
        <f t="array" ref="I121">if(U121="","",XLOOKUP(U121,Master[Company],Master[Blow],"Unknown",0,1))</f>
        <v/>
      </c>
      <c r="J121" s="341" t="str">
        <f t="array" ref="J121">if(U121="","",XLOOKUP(U121,Master[Company],Master[Pigging],"Unknown",0,1))</f>
        <v/>
      </c>
      <c r="K121" s="341" t="str">
        <f t="array" ref="K121">if(U121="","",XLOOKUP(U121,Master[Company],Master[Load Method],"Unknown",0,1))</f>
        <v/>
      </c>
      <c r="L121" s="341" t="str">
        <f t="array" ref="L121">if(U121="","",XLOOKUP(U121,Master[Company],Master[Line Distance],"Unknown",0,1))</f>
        <v/>
      </c>
      <c r="M121" s="394"/>
      <c r="N121" s="341"/>
      <c r="O121" s="341"/>
      <c r="P121" s="341" t="str">
        <f t="array" ref="P121">if(U121="","",XLOOKUP(U121,Master[Company],Master[Terms],"NA",0,1))</f>
        <v/>
      </c>
      <c r="Q121" s="341" t="str">
        <f t="shared" si="1"/>
        <v/>
      </c>
      <c r="R121" s="341" t="str">
        <f t="array" ref="R121">if(U121="","",XLOOKUP(U121,Master[Company],Master[Group],"NA",0,1))</f>
        <v/>
      </c>
      <c r="S121" s="341" t="str">
        <f t="array" ref="S121">if(U121="","",XLOOKUP(U121,Master[Company],Master[Loading Location],"NA",0,1))</f>
        <v/>
      </c>
      <c r="T121" s="341" t="str">
        <f t="array" ref="T121">if(U121="","",XLOOKUP(U121,Master[Company],Master[Acronym],"NA",0,1))</f>
        <v/>
      </c>
      <c r="U121" s="341"/>
      <c r="V121" s="342"/>
      <c r="W121" s="342"/>
      <c r="X121" s="341" t="str">
        <f t="shared" si="6"/>
        <v/>
      </c>
      <c r="Y121" s="341" t="str">
        <f t="shared" si="3"/>
        <v/>
      </c>
      <c r="Z121" s="341"/>
      <c r="AA121" s="341"/>
      <c r="AB121" s="341"/>
      <c r="AC121" s="401"/>
      <c r="AD121" s="563"/>
      <c r="AE121" s="564"/>
      <c r="AF121" s="564"/>
      <c r="AG121" s="564"/>
      <c r="AH121" s="564"/>
      <c r="AI121" s="564"/>
      <c r="AJ121" s="564"/>
      <c r="AK121" s="564"/>
      <c r="AL121" s="563"/>
      <c r="AM121" s="564"/>
      <c r="AN121" s="564"/>
      <c r="AO121" s="564"/>
      <c r="AP121" s="564"/>
      <c r="AQ121" s="564"/>
      <c r="AR121" s="564"/>
      <c r="AS121" s="564"/>
      <c r="AT121" s="401"/>
      <c r="AU121" s="399"/>
      <c r="AV121" s="617"/>
      <c r="AW121" s="401"/>
      <c r="AX121" s="401"/>
      <c r="AY121" s="341"/>
      <c r="AZ121" s="341"/>
      <c r="BA121" s="341"/>
      <c r="BB121" s="341"/>
      <c r="BC121" s="341"/>
      <c r="BD121" s="401"/>
      <c r="BE121" s="341"/>
      <c r="BF121" s="341"/>
      <c r="BG121" s="402"/>
      <c r="BH121" s="403"/>
      <c r="BI121" s="405"/>
      <c r="BJ121" s="405"/>
      <c r="BK121" s="405"/>
      <c r="BL121" s="405"/>
      <c r="BM121" s="514"/>
    </row>
    <row r="122" ht="18.75" customHeight="1">
      <c r="A122" s="400" t="str">
        <f t="shared" si="4"/>
        <v/>
      </c>
      <c r="B122" s="341"/>
      <c r="C122" s="559"/>
      <c r="D122" s="393"/>
      <c r="E122" s="341"/>
      <c r="F122" s="394"/>
      <c r="G122" s="341" t="str">
        <f t="array" ref="G122">IF(C122="","",XLOOKUP(C122,'Master Data'!K:K,'Master Data'!N:N,"Input in Master Data",0,1))</f>
        <v/>
      </c>
      <c r="H122" s="341" t="str">
        <f t="array" ref="H122">IF(C122="","",XLOOKUP(C122,'Master Data'!K:K,'Master Data'!O:O,"Input in Master Data",0,1))</f>
        <v/>
      </c>
      <c r="I122" s="341" t="str">
        <f t="array" ref="I122">if(U122="","",XLOOKUP(U122,Master[Company],Master[Blow],"Unknown",0,1))</f>
        <v/>
      </c>
      <c r="J122" s="341" t="str">
        <f t="array" ref="J122">if(U122="","",XLOOKUP(U122,Master[Company],Master[Pigging],"Unknown",0,1))</f>
        <v/>
      </c>
      <c r="K122" s="341" t="str">
        <f t="array" ref="K122">if(U122="","",XLOOKUP(U122,Master[Company],Master[Load Method],"Unknown",0,1))</f>
        <v/>
      </c>
      <c r="L122" s="341" t="str">
        <f t="array" ref="L122">if(U122="","",XLOOKUP(U122,Master[Company],Master[Line Distance],"Unknown",0,1))</f>
        <v/>
      </c>
      <c r="M122" s="394"/>
      <c r="N122" s="341"/>
      <c r="O122" s="341"/>
      <c r="P122" s="341" t="str">
        <f t="array" ref="P122">if(U122="","",XLOOKUP(U122,Master[Company],Master[Terms],"NA",0,1))</f>
        <v/>
      </c>
      <c r="Q122" s="341" t="str">
        <f t="shared" si="1"/>
        <v/>
      </c>
      <c r="R122" s="341" t="str">
        <f t="array" ref="R122">if(U122="","",XLOOKUP(U122,Master[Company],Master[Group],"NA",0,1))</f>
        <v/>
      </c>
      <c r="S122" s="341" t="str">
        <f t="array" ref="S122">if(U122="","",XLOOKUP(U122,Master[Company],Master[Loading Location],"NA",0,1))</f>
        <v/>
      </c>
      <c r="T122" s="341" t="str">
        <f t="array" ref="T122">if(U122="","",XLOOKUP(U122,Master[Company],Master[Acronym],"NA",0,1))</f>
        <v/>
      </c>
      <c r="U122" s="341"/>
      <c r="V122" s="342"/>
      <c r="W122" s="342"/>
      <c r="X122" s="341" t="str">
        <f t="shared" si="6"/>
        <v/>
      </c>
      <c r="Y122" s="341" t="str">
        <f t="shared" si="3"/>
        <v/>
      </c>
      <c r="Z122" s="341"/>
      <c r="AA122" s="341"/>
      <c r="AB122" s="341"/>
      <c r="AC122" s="401"/>
      <c r="AD122" s="563"/>
      <c r="AE122" s="564"/>
      <c r="AF122" s="564"/>
      <c r="AG122" s="564"/>
      <c r="AH122" s="564"/>
      <c r="AI122" s="564"/>
      <c r="AJ122" s="564"/>
      <c r="AK122" s="564"/>
      <c r="AL122" s="563"/>
      <c r="AM122" s="564"/>
      <c r="AN122" s="564"/>
      <c r="AO122" s="564"/>
      <c r="AP122" s="564"/>
      <c r="AQ122" s="564"/>
      <c r="AR122" s="564"/>
      <c r="AS122" s="564"/>
      <c r="AT122" s="401"/>
      <c r="AU122" s="399"/>
      <c r="AV122" s="617"/>
      <c r="AW122" s="401"/>
      <c r="AX122" s="401"/>
      <c r="AY122" s="341"/>
      <c r="AZ122" s="341"/>
      <c r="BA122" s="341"/>
      <c r="BB122" s="341"/>
      <c r="BC122" s="341"/>
      <c r="BD122" s="401"/>
      <c r="BE122" s="341"/>
      <c r="BF122" s="341"/>
      <c r="BG122" s="402"/>
      <c r="BH122" s="403"/>
      <c r="BI122" s="405"/>
      <c r="BJ122" s="405"/>
      <c r="BK122" s="405"/>
      <c r="BL122" s="405"/>
      <c r="BM122" s="514"/>
    </row>
    <row r="123" ht="18.75" customHeight="1">
      <c r="A123" s="400" t="str">
        <f t="shared" si="4"/>
        <v/>
      </c>
      <c r="B123" s="341"/>
      <c r="C123" s="559"/>
      <c r="D123" s="393"/>
      <c r="E123" s="341"/>
      <c r="F123" s="394"/>
      <c r="G123" s="341" t="str">
        <f t="array" ref="G123">IF(C123="","",XLOOKUP(C123,'Master Data'!K:K,'Master Data'!N:N,"Input in Master Data",0,1))</f>
        <v/>
      </c>
      <c r="H123" s="341" t="str">
        <f t="array" ref="H123">IF(C123="","",XLOOKUP(C123,'Master Data'!K:K,'Master Data'!O:O,"Input in Master Data",0,1))</f>
        <v/>
      </c>
      <c r="I123" s="341" t="str">
        <f t="array" ref="I123">if(U123="","",XLOOKUP(U123,Master[Company],Master[Blow],"Unknown",0,1))</f>
        <v/>
      </c>
      <c r="J123" s="341" t="str">
        <f t="array" ref="J123">if(U123="","",XLOOKUP(U123,Master[Company],Master[Pigging],"Unknown",0,1))</f>
        <v/>
      </c>
      <c r="K123" s="341" t="str">
        <f t="array" ref="K123">if(U123="","",XLOOKUP(U123,Master[Company],Master[Load Method],"Unknown",0,1))</f>
        <v/>
      </c>
      <c r="L123" s="341" t="str">
        <f t="array" ref="L123">if(U123="","",XLOOKUP(U123,Master[Company],Master[Line Distance],"Unknown",0,1))</f>
        <v/>
      </c>
      <c r="M123" s="394"/>
      <c r="N123" s="341"/>
      <c r="O123" s="341"/>
      <c r="P123" s="341" t="str">
        <f t="array" ref="P123">if(U123="","",XLOOKUP(U123,Master[Company],Master[Terms],"NA",0,1))</f>
        <v/>
      </c>
      <c r="Q123" s="341" t="str">
        <f t="shared" si="1"/>
        <v/>
      </c>
      <c r="R123" s="341" t="str">
        <f t="array" ref="R123">if(U123="","",XLOOKUP(U123,Master[Company],Master[Group],"NA",0,1))</f>
        <v/>
      </c>
      <c r="S123" s="341" t="str">
        <f t="array" ref="S123">if(U123="","",XLOOKUP(U123,Master[Company],Master[Loading Location],"NA",0,1))</f>
        <v/>
      </c>
      <c r="T123" s="341" t="str">
        <f t="array" ref="T123">if(U123="","",XLOOKUP(U123,Master[Company],Master[Acronym],"NA",0,1))</f>
        <v/>
      </c>
      <c r="U123" s="341"/>
      <c r="V123" s="342"/>
      <c r="W123" s="342"/>
      <c r="X123" s="341" t="str">
        <f t="shared" si="6"/>
        <v/>
      </c>
      <c r="Y123" s="341" t="str">
        <f t="shared" si="3"/>
        <v/>
      </c>
      <c r="Z123" s="341"/>
      <c r="AA123" s="341"/>
      <c r="AB123" s="341"/>
      <c r="AC123" s="401"/>
      <c r="AD123" s="563"/>
      <c r="AE123" s="564"/>
      <c r="AF123" s="564"/>
      <c r="AG123" s="564"/>
      <c r="AH123" s="564"/>
      <c r="AI123" s="564"/>
      <c r="AJ123" s="564"/>
      <c r="AK123" s="564"/>
      <c r="AL123" s="563"/>
      <c r="AM123" s="564"/>
      <c r="AN123" s="564"/>
      <c r="AO123" s="564"/>
      <c r="AP123" s="564"/>
      <c r="AQ123" s="564"/>
      <c r="AR123" s="564"/>
      <c r="AS123" s="564"/>
      <c r="AT123" s="401"/>
      <c r="AU123" s="399"/>
      <c r="AV123" s="617"/>
      <c r="AW123" s="401"/>
      <c r="AX123" s="401"/>
      <c r="AY123" s="341"/>
      <c r="AZ123" s="341"/>
      <c r="BA123" s="341"/>
      <c r="BB123" s="341"/>
      <c r="BC123" s="341"/>
      <c r="BD123" s="401"/>
      <c r="BE123" s="341"/>
      <c r="BF123" s="341"/>
      <c r="BG123" s="402"/>
      <c r="BH123" s="403"/>
      <c r="BI123" s="405"/>
      <c r="BJ123" s="405"/>
      <c r="BK123" s="405"/>
      <c r="BL123" s="405"/>
      <c r="BM123" s="514"/>
    </row>
    <row r="124" ht="18.75" customHeight="1">
      <c r="A124" s="400" t="str">
        <f t="shared" si="4"/>
        <v/>
      </c>
      <c r="B124" s="341"/>
      <c r="C124" s="559"/>
      <c r="D124" s="393"/>
      <c r="E124" s="341"/>
      <c r="F124" s="394"/>
      <c r="G124" s="341" t="str">
        <f t="array" ref="G124">IF(C124="","",XLOOKUP(C124,'Master Data'!K:K,'Master Data'!N:N,"Input in Master Data",0,1))</f>
        <v/>
      </c>
      <c r="H124" s="341" t="str">
        <f t="array" ref="H124">IF(C124="","",XLOOKUP(C124,'Master Data'!K:K,'Master Data'!O:O,"Input in Master Data",0,1))</f>
        <v/>
      </c>
      <c r="I124" s="341" t="str">
        <f t="array" ref="I124">if(U124="","",XLOOKUP(U124,Master[Company],Master[Blow],"Unknown",0,1))</f>
        <v/>
      </c>
      <c r="J124" s="341" t="str">
        <f t="array" ref="J124">if(U124="","",XLOOKUP(U124,Master[Company],Master[Pigging],"Unknown",0,1))</f>
        <v/>
      </c>
      <c r="K124" s="341" t="str">
        <f t="array" ref="K124">if(U124="","",XLOOKUP(U124,Master[Company],Master[Load Method],"Unknown",0,1))</f>
        <v/>
      </c>
      <c r="L124" s="341" t="str">
        <f t="array" ref="L124">if(U124="","",XLOOKUP(U124,Master[Company],Master[Line Distance],"Unknown",0,1))</f>
        <v/>
      </c>
      <c r="M124" s="394"/>
      <c r="N124" s="341"/>
      <c r="O124" s="341"/>
      <c r="P124" s="341" t="str">
        <f t="array" ref="P124">if(U124="","",XLOOKUP(U124,Master[Company],Master[Terms],"NA",0,1))</f>
        <v/>
      </c>
      <c r="Q124" s="341" t="str">
        <f t="shared" si="1"/>
        <v/>
      </c>
      <c r="R124" s="341" t="str">
        <f t="array" ref="R124">if(U124="","",XLOOKUP(U124,Master[Company],Master[Group],"NA",0,1))</f>
        <v/>
      </c>
      <c r="S124" s="341" t="str">
        <f t="array" ref="S124">if(U124="","",XLOOKUP(U124,Master[Company],Master[Loading Location],"NA",0,1))</f>
        <v/>
      </c>
      <c r="T124" s="341" t="str">
        <f t="array" ref="T124">if(U124="","",XLOOKUP(U124,Master[Company],Master[Acronym],"NA",0,1))</f>
        <v/>
      </c>
      <c r="U124" s="341"/>
      <c r="V124" s="342"/>
      <c r="W124" s="342"/>
      <c r="X124" s="341" t="str">
        <f t="shared" si="6"/>
        <v/>
      </c>
      <c r="Y124" s="341" t="str">
        <f t="shared" si="3"/>
        <v/>
      </c>
      <c r="Z124" s="341"/>
      <c r="AA124" s="341"/>
      <c r="AB124" s="341"/>
      <c r="AC124" s="401"/>
      <c r="AD124" s="563"/>
      <c r="AE124" s="564"/>
      <c r="AF124" s="564"/>
      <c r="AG124" s="564"/>
      <c r="AH124" s="564"/>
      <c r="AI124" s="564"/>
      <c r="AJ124" s="564"/>
      <c r="AK124" s="564"/>
      <c r="AL124" s="563"/>
      <c r="AM124" s="564"/>
      <c r="AN124" s="564"/>
      <c r="AO124" s="564"/>
      <c r="AP124" s="564"/>
      <c r="AQ124" s="564"/>
      <c r="AR124" s="564"/>
      <c r="AS124" s="564"/>
      <c r="AT124" s="401"/>
      <c r="AU124" s="399"/>
      <c r="AV124" s="617"/>
      <c r="AW124" s="401"/>
      <c r="AX124" s="401"/>
      <c r="AY124" s="341"/>
      <c r="AZ124" s="341"/>
      <c r="BA124" s="341"/>
      <c r="BB124" s="341"/>
      <c r="BC124" s="341"/>
      <c r="BD124" s="401"/>
      <c r="BE124" s="341"/>
      <c r="BF124" s="341"/>
      <c r="BG124" s="402"/>
      <c r="BH124" s="403"/>
      <c r="BI124" s="405"/>
      <c r="BJ124" s="405"/>
      <c r="BK124" s="405"/>
      <c r="BL124" s="405"/>
      <c r="BM124" s="514"/>
    </row>
    <row r="125" ht="18.75" customHeight="1">
      <c r="A125" s="400" t="str">
        <f t="shared" si="4"/>
        <v/>
      </c>
      <c r="B125" s="341"/>
      <c r="C125" s="559"/>
      <c r="D125" s="393"/>
      <c r="E125" s="341"/>
      <c r="F125" s="394"/>
      <c r="G125" s="341" t="str">
        <f t="array" ref="G125">IF(C125="","",XLOOKUP(C125,'Master Data'!K:K,'Master Data'!N:N,"Input in Master Data",0,1))</f>
        <v/>
      </c>
      <c r="H125" s="341" t="str">
        <f t="array" ref="H125">IF(C125="","",XLOOKUP(C125,'Master Data'!K:K,'Master Data'!O:O,"Input in Master Data",0,1))</f>
        <v/>
      </c>
      <c r="I125" s="341" t="str">
        <f t="array" ref="I125">if(U125="","",XLOOKUP(U125,Master[Company],Master[Blow],"Unknown",0,1))</f>
        <v/>
      </c>
      <c r="J125" s="341" t="str">
        <f t="array" ref="J125">if(U125="","",XLOOKUP(U125,Master[Company],Master[Pigging],"Unknown",0,1))</f>
        <v/>
      </c>
      <c r="K125" s="341" t="str">
        <f t="array" ref="K125">if(U125="","",XLOOKUP(U125,Master[Company],Master[Load Method],"Unknown",0,1))</f>
        <v/>
      </c>
      <c r="L125" s="341" t="str">
        <f t="array" ref="L125">if(U125="","",XLOOKUP(U125,Master[Company],Master[Line Distance],"Unknown",0,1))</f>
        <v/>
      </c>
      <c r="M125" s="394"/>
      <c r="N125" s="341"/>
      <c r="O125" s="341"/>
      <c r="P125" s="341" t="str">
        <f t="array" ref="P125">if(U125="","",XLOOKUP(U125,Master[Company],Master[Terms],"NA",0,1))</f>
        <v/>
      </c>
      <c r="Q125" s="341" t="str">
        <f t="shared" si="1"/>
        <v/>
      </c>
      <c r="R125" s="341" t="str">
        <f t="array" ref="R125">if(U125="","",XLOOKUP(U125,Master[Company],Master[Group],"NA",0,1))</f>
        <v/>
      </c>
      <c r="S125" s="341" t="str">
        <f t="array" ref="S125">if(U125="","",XLOOKUP(U125,Master[Company],Master[Loading Location],"NA",0,1))</f>
        <v/>
      </c>
      <c r="T125" s="341" t="str">
        <f t="array" ref="T125">if(U125="","",XLOOKUP(U125,Master[Company],Master[Acronym],"NA",0,1))</f>
        <v/>
      </c>
      <c r="U125" s="341"/>
      <c r="V125" s="342"/>
      <c r="W125" s="342"/>
      <c r="X125" s="341" t="str">
        <f t="shared" si="6"/>
        <v/>
      </c>
      <c r="Y125" s="341" t="str">
        <f t="shared" si="3"/>
        <v/>
      </c>
      <c r="Z125" s="341"/>
      <c r="AA125" s="341"/>
      <c r="AB125" s="341"/>
      <c r="AC125" s="401"/>
      <c r="AD125" s="563"/>
      <c r="AE125" s="564"/>
      <c r="AF125" s="564"/>
      <c r="AG125" s="564"/>
      <c r="AH125" s="564"/>
      <c r="AI125" s="564"/>
      <c r="AJ125" s="564"/>
      <c r="AK125" s="564"/>
      <c r="AL125" s="563"/>
      <c r="AM125" s="564"/>
      <c r="AN125" s="564"/>
      <c r="AO125" s="564"/>
      <c r="AP125" s="564"/>
      <c r="AQ125" s="564"/>
      <c r="AR125" s="564"/>
      <c r="AS125" s="564"/>
      <c r="AT125" s="401"/>
      <c r="AU125" s="399"/>
      <c r="AV125" s="617"/>
      <c r="AW125" s="401"/>
      <c r="AX125" s="401"/>
      <c r="AY125" s="341"/>
      <c r="AZ125" s="341"/>
      <c r="BA125" s="341"/>
      <c r="BB125" s="341"/>
      <c r="BC125" s="341"/>
      <c r="BD125" s="401"/>
      <c r="BE125" s="341"/>
      <c r="BF125" s="341"/>
      <c r="BG125" s="402"/>
      <c r="BH125" s="403"/>
      <c r="BI125" s="405"/>
      <c r="BJ125" s="405"/>
      <c r="BK125" s="405"/>
      <c r="BL125" s="405"/>
      <c r="BM125" s="514"/>
    </row>
    <row r="126" ht="18.75" customHeight="1">
      <c r="A126" s="400" t="str">
        <f t="shared" si="4"/>
        <v/>
      </c>
      <c r="B126" s="341"/>
      <c r="C126" s="559"/>
      <c r="D126" s="393"/>
      <c r="E126" s="341"/>
      <c r="F126" s="394"/>
      <c r="G126" s="341" t="str">
        <f t="array" ref="G126">IF(C126="","",XLOOKUP(C126,'Master Data'!K:K,'Master Data'!N:N,"Input in Master Data",0,1))</f>
        <v/>
      </c>
      <c r="H126" s="341" t="str">
        <f t="array" ref="H126">IF(C126="","",XLOOKUP(C126,'Master Data'!K:K,'Master Data'!O:O,"Input in Master Data",0,1))</f>
        <v/>
      </c>
      <c r="I126" s="341" t="str">
        <f t="array" ref="I126">if(U126="","",XLOOKUP(U126,Master[Company],Master[Blow],"Unknown",0,1))</f>
        <v/>
      </c>
      <c r="J126" s="341" t="str">
        <f t="array" ref="J126">if(U126="","",XLOOKUP(U126,Master[Company],Master[Pigging],"Unknown",0,1))</f>
        <v/>
      </c>
      <c r="K126" s="341" t="str">
        <f t="array" ref="K126">if(U126="","",XLOOKUP(U126,Master[Company],Master[Load Method],"Unknown",0,1))</f>
        <v/>
      </c>
      <c r="L126" s="341" t="str">
        <f t="array" ref="L126">if(U126="","",XLOOKUP(U126,Master[Company],Master[Line Distance],"Unknown",0,1))</f>
        <v/>
      </c>
      <c r="M126" s="394"/>
      <c r="N126" s="341"/>
      <c r="O126" s="341"/>
      <c r="P126" s="341" t="str">
        <f t="array" ref="P126">if(U126="","",XLOOKUP(U126,Master[Company],Master[Terms],"NA",0,1))</f>
        <v/>
      </c>
      <c r="Q126" s="341" t="str">
        <f t="shared" si="1"/>
        <v/>
      </c>
      <c r="R126" s="341" t="str">
        <f t="array" ref="R126">if(U126="","",XLOOKUP(U126,Master[Company],Master[Group],"NA",0,1))</f>
        <v/>
      </c>
      <c r="S126" s="341" t="str">
        <f t="array" ref="S126">if(U126="","",XLOOKUP(U126,Master[Company],Master[Loading Location],"NA",0,1))</f>
        <v/>
      </c>
      <c r="T126" s="341" t="str">
        <f t="array" ref="T126">if(U126="","",XLOOKUP(U126,Master[Company],Master[Acronym],"NA",0,1))</f>
        <v/>
      </c>
      <c r="U126" s="341"/>
      <c r="V126" s="342"/>
      <c r="W126" s="342"/>
      <c r="X126" s="341" t="str">
        <f t="shared" si="6"/>
        <v/>
      </c>
      <c r="Y126" s="341" t="str">
        <f t="shared" si="3"/>
        <v/>
      </c>
      <c r="Z126" s="341"/>
      <c r="AA126" s="341"/>
      <c r="AB126" s="341"/>
      <c r="AC126" s="401"/>
      <c r="AD126" s="563"/>
      <c r="AE126" s="564"/>
      <c r="AF126" s="564"/>
      <c r="AG126" s="564"/>
      <c r="AH126" s="564"/>
      <c r="AI126" s="564"/>
      <c r="AJ126" s="564"/>
      <c r="AK126" s="564"/>
      <c r="AL126" s="563"/>
      <c r="AM126" s="564"/>
      <c r="AN126" s="564"/>
      <c r="AO126" s="564"/>
      <c r="AP126" s="564"/>
      <c r="AQ126" s="564"/>
      <c r="AR126" s="564"/>
      <c r="AS126" s="564"/>
      <c r="AT126" s="401"/>
      <c r="AU126" s="399"/>
      <c r="AV126" s="617"/>
      <c r="AW126" s="401"/>
      <c r="AX126" s="401"/>
      <c r="AY126" s="341"/>
      <c r="AZ126" s="341"/>
      <c r="BA126" s="341"/>
      <c r="BB126" s="341"/>
      <c r="BC126" s="341"/>
      <c r="BD126" s="401"/>
      <c r="BE126" s="341"/>
      <c r="BF126" s="341"/>
      <c r="BG126" s="402"/>
      <c r="BH126" s="403"/>
      <c r="BI126" s="405"/>
      <c r="BJ126" s="405"/>
      <c r="BK126" s="405"/>
      <c r="BL126" s="405"/>
      <c r="BM126" s="514"/>
    </row>
    <row r="127" ht="18.75" customHeight="1">
      <c r="A127" s="400" t="str">
        <f t="shared" si="4"/>
        <v/>
      </c>
      <c r="B127" s="341"/>
      <c r="C127" s="559"/>
      <c r="D127" s="393"/>
      <c r="E127" s="341"/>
      <c r="F127" s="394"/>
      <c r="G127" s="341" t="str">
        <f t="array" ref="G127">IF(C127="","",XLOOKUP(C127,'Master Data'!K:K,'Master Data'!N:N,"Input in Master Data",0,1))</f>
        <v/>
      </c>
      <c r="H127" s="341" t="str">
        <f t="array" ref="H127">IF(C127="","",XLOOKUP(C127,'Master Data'!K:K,'Master Data'!O:O,"Input in Master Data",0,1))</f>
        <v/>
      </c>
      <c r="I127" s="341" t="str">
        <f t="array" ref="I127">if(U127="","",XLOOKUP(U127,Master[Company],Master[Blow],"Unknown",0,1))</f>
        <v/>
      </c>
      <c r="J127" s="341" t="str">
        <f t="array" ref="J127">if(U127="","",XLOOKUP(U127,Master[Company],Master[Pigging],"Unknown",0,1))</f>
        <v/>
      </c>
      <c r="K127" s="341" t="str">
        <f t="array" ref="K127">if(U127="","",XLOOKUP(U127,Master[Company],Master[Load Method],"Unknown",0,1))</f>
        <v/>
      </c>
      <c r="L127" s="341" t="str">
        <f t="array" ref="L127">if(U127="","",XLOOKUP(U127,Master[Company],Master[Line Distance],"Unknown",0,1))</f>
        <v/>
      </c>
      <c r="M127" s="394"/>
      <c r="N127" s="341"/>
      <c r="O127" s="341"/>
      <c r="P127" s="341" t="str">
        <f t="array" ref="P127">if(U127="","",XLOOKUP(U127,Master[Company],Master[Terms],"NA",0,1))</f>
        <v/>
      </c>
      <c r="Q127" s="341" t="str">
        <f t="shared" si="1"/>
        <v/>
      </c>
      <c r="R127" s="341" t="str">
        <f t="array" ref="R127">if(U127="","",XLOOKUP(U127,Master[Company],Master[Group],"NA",0,1))</f>
        <v/>
      </c>
      <c r="S127" s="341" t="str">
        <f t="array" ref="S127">if(U127="","",XLOOKUP(U127,Master[Company],Master[Loading Location],"NA",0,1))</f>
        <v/>
      </c>
      <c r="T127" s="341" t="str">
        <f t="array" ref="T127">if(U127="","",XLOOKUP(U127,Master[Company],Master[Acronym],"NA",0,1))</f>
        <v/>
      </c>
      <c r="U127" s="341"/>
      <c r="V127" s="342"/>
      <c r="W127" s="342"/>
      <c r="X127" s="341" t="str">
        <f t="shared" si="6"/>
        <v/>
      </c>
      <c r="Y127" s="341" t="str">
        <f t="shared" si="3"/>
        <v/>
      </c>
      <c r="Z127" s="341"/>
      <c r="AA127" s="341"/>
      <c r="AB127" s="341"/>
      <c r="AC127" s="401"/>
      <c r="AD127" s="563"/>
      <c r="AE127" s="564"/>
      <c r="AF127" s="564"/>
      <c r="AG127" s="564"/>
      <c r="AH127" s="564"/>
      <c r="AI127" s="564"/>
      <c r="AJ127" s="564"/>
      <c r="AK127" s="564"/>
      <c r="AL127" s="563"/>
      <c r="AM127" s="564"/>
      <c r="AN127" s="564"/>
      <c r="AO127" s="564"/>
      <c r="AP127" s="564"/>
      <c r="AQ127" s="564"/>
      <c r="AR127" s="564"/>
      <c r="AS127" s="564"/>
      <c r="AT127" s="401"/>
      <c r="AU127" s="399"/>
      <c r="AV127" s="617"/>
      <c r="AW127" s="401"/>
      <c r="AX127" s="401"/>
      <c r="AY127" s="341"/>
      <c r="AZ127" s="341"/>
      <c r="BA127" s="341"/>
      <c r="BB127" s="341"/>
      <c r="BC127" s="341"/>
      <c r="BD127" s="401"/>
      <c r="BE127" s="341"/>
      <c r="BF127" s="341"/>
      <c r="BG127" s="402"/>
      <c r="BH127" s="403"/>
      <c r="BI127" s="405"/>
      <c r="BJ127" s="405"/>
      <c r="BK127" s="405"/>
      <c r="BL127" s="405"/>
      <c r="BM127" s="514"/>
    </row>
    <row r="128" ht="18.75" customHeight="1">
      <c r="A128" s="400" t="str">
        <f t="shared" si="4"/>
        <v/>
      </c>
      <c r="B128" s="341"/>
      <c r="C128" s="559"/>
      <c r="D128" s="393"/>
      <c r="E128" s="341"/>
      <c r="F128" s="394"/>
      <c r="G128" s="341" t="str">
        <f t="array" ref="G128">IF(C128="","",XLOOKUP(C128,'Master Data'!K:K,'Master Data'!N:N,"Input in Master Data",0,1))</f>
        <v/>
      </c>
      <c r="H128" s="341" t="str">
        <f t="array" ref="H128">IF(C128="","",XLOOKUP(C128,'Master Data'!K:K,'Master Data'!O:O,"Input in Master Data",0,1))</f>
        <v/>
      </c>
      <c r="I128" s="341" t="str">
        <f t="array" ref="I128">if(U128="","",XLOOKUP(U128,Master[Company],Master[Blow],"Unknown",0,1))</f>
        <v/>
      </c>
      <c r="J128" s="341" t="str">
        <f t="array" ref="J128">if(U128="","",XLOOKUP(U128,Master[Company],Master[Pigging],"Unknown",0,1))</f>
        <v/>
      </c>
      <c r="K128" s="341" t="str">
        <f t="array" ref="K128">if(U128="","",XLOOKUP(U128,Master[Company],Master[Load Method],"Unknown",0,1))</f>
        <v/>
      </c>
      <c r="L128" s="341" t="str">
        <f t="array" ref="L128">if(U128="","",XLOOKUP(U128,Master[Company],Master[Line Distance],"Unknown",0,1))</f>
        <v/>
      </c>
      <c r="M128" s="394"/>
      <c r="N128" s="341"/>
      <c r="O128" s="341"/>
      <c r="P128" s="341" t="str">
        <f t="array" ref="P128">if(U128="","",XLOOKUP(U128,Master[Company],Master[Terms],"NA",0,1))</f>
        <v/>
      </c>
      <c r="Q128" s="341" t="str">
        <f t="shared" si="1"/>
        <v/>
      </c>
      <c r="R128" s="341" t="str">
        <f t="array" ref="R128">if(U128="","",XLOOKUP(U128,Master[Company],Master[Group],"NA",0,1))</f>
        <v/>
      </c>
      <c r="S128" s="341" t="str">
        <f t="array" ref="S128">if(U128="","",XLOOKUP(U128,Master[Company],Master[Loading Location],"NA",0,1))</f>
        <v/>
      </c>
      <c r="T128" s="341" t="str">
        <f t="array" ref="T128">if(U128="","",XLOOKUP(U128,Master[Company],Master[Acronym],"NA",0,1))</f>
        <v/>
      </c>
      <c r="U128" s="341"/>
      <c r="V128" s="342"/>
      <c r="W128" s="342"/>
      <c r="X128" s="341" t="str">
        <f t="shared" si="6"/>
        <v/>
      </c>
      <c r="Y128" s="341" t="str">
        <f t="shared" si="3"/>
        <v/>
      </c>
      <c r="Z128" s="341"/>
      <c r="AA128" s="341"/>
      <c r="AB128" s="341"/>
      <c r="AC128" s="401"/>
      <c r="AD128" s="563"/>
      <c r="AE128" s="564"/>
      <c r="AF128" s="564"/>
      <c r="AG128" s="564"/>
      <c r="AH128" s="564"/>
      <c r="AI128" s="564"/>
      <c r="AJ128" s="564"/>
      <c r="AK128" s="564"/>
      <c r="AL128" s="563"/>
      <c r="AM128" s="564"/>
      <c r="AN128" s="564"/>
      <c r="AO128" s="564"/>
      <c r="AP128" s="564"/>
      <c r="AQ128" s="564"/>
      <c r="AR128" s="564"/>
      <c r="AS128" s="564"/>
      <c r="AT128" s="401"/>
      <c r="AU128" s="399"/>
      <c r="AV128" s="617"/>
      <c r="AW128" s="401"/>
      <c r="AX128" s="401"/>
      <c r="AY128" s="341"/>
      <c r="AZ128" s="341"/>
      <c r="BA128" s="341"/>
      <c r="BB128" s="341"/>
      <c r="BC128" s="341"/>
      <c r="BD128" s="401"/>
      <c r="BE128" s="341"/>
      <c r="BF128" s="341"/>
      <c r="BG128" s="402"/>
      <c r="BH128" s="403"/>
      <c r="BI128" s="405"/>
      <c r="BJ128" s="405"/>
      <c r="BK128" s="405"/>
      <c r="BL128" s="405"/>
      <c r="BM128" s="514"/>
    </row>
    <row r="129" ht="18.75" customHeight="1">
      <c r="A129" s="400" t="str">
        <f t="shared" si="4"/>
        <v/>
      </c>
      <c r="B129" s="341"/>
      <c r="C129" s="559"/>
      <c r="D129" s="393"/>
      <c r="E129" s="341"/>
      <c r="F129" s="394"/>
      <c r="G129" s="341" t="str">
        <f t="array" ref="G129">IF(C129="","",XLOOKUP(C129,'Master Data'!K:K,'Master Data'!N:N,"Input in Master Data",0,1))</f>
        <v/>
      </c>
      <c r="H129" s="341" t="str">
        <f t="array" ref="H129">IF(C129="","",XLOOKUP(C129,'Master Data'!K:K,'Master Data'!O:O,"Input in Master Data",0,1))</f>
        <v/>
      </c>
      <c r="I129" s="341" t="str">
        <f t="array" ref="I129">if(U129="","",XLOOKUP(U129,Master[Company],Master[Blow],"Unknown",0,1))</f>
        <v/>
      </c>
      <c r="J129" s="341" t="str">
        <f t="array" ref="J129">if(U129="","",XLOOKUP(U129,Master[Company],Master[Pigging],"Unknown",0,1))</f>
        <v/>
      </c>
      <c r="K129" s="341" t="str">
        <f t="array" ref="K129">if(U129="","",XLOOKUP(U129,Master[Company],Master[Load Method],"Unknown",0,1))</f>
        <v/>
      </c>
      <c r="L129" s="341" t="str">
        <f t="array" ref="L129">if(U129="","",XLOOKUP(U129,Master[Company],Master[Line Distance],"Unknown",0,1))</f>
        <v/>
      </c>
      <c r="M129" s="394"/>
      <c r="N129" s="341"/>
      <c r="O129" s="341"/>
      <c r="P129" s="341" t="str">
        <f t="array" ref="P129">if(U129="","",XLOOKUP(U129,Master[Company],Master[Terms],"NA",0,1))</f>
        <v/>
      </c>
      <c r="Q129" s="341" t="str">
        <f t="shared" si="1"/>
        <v/>
      </c>
      <c r="R129" s="341" t="str">
        <f t="array" ref="R129">if(U129="","",XLOOKUP(U129,Master[Company],Master[Group],"NA",0,1))</f>
        <v/>
      </c>
      <c r="S129" s="341" t="str">
        <f t="array" ref="S129">if(U129="","",XLOOKUP(U129,Master[Company],Master[Loading Location],"NA",0,1))</f>
        <v/>
      </c>
      <c r="T129" s="341" t="str">
        <f t="array" ref="T129">if(U129="","",XLOOKUP(U129,Master[Company],Master[Acronym],"NA",0,1))</f>
        <v/>
      </c>
      <c r="U129" s="341"/>
      <c r="V129" s="342"/>
      <c r="W129" s="342"/>
      <c r="X129" s="341" t="str">
        <f t="shared" si="6"/>
        <v/>
      </c>
      <c r="Y129" s="341" t="str">
        <f t="shared" si="3"/>
        <v/>
      </c>
      <c r="Z129" s="341"/>
      <c r="AA129" s="341"/>
      <c r="AB129" s="341"/>
      <c r="AC129" s="401"/>
      <c r="AD129" s="563"/>
      <c r="AE129" s="564"/>
      <c r="AF129" s="564"/>
      <c r="AG129" s="564"/>
      <c r="AH129" s="564"/>
      <c r="AI129" s="564"/>
      <c r="AJ129" s="564"/>
      <c r="AK129" s="564"/>
      <c r="AL129" s="563"/>
      <c r="AM129" s="564"/>
      <c r="AN129" s="564"/>
      <c r="AO129" s="564"/>
      <c r="AP129" s="564"/>
      <c r="AQ129" s="564"/>
      <c r="AR129" s="564"/>
      <c r="AS129" s="564"/>
      <c r="AT129" s="401"/>
      <c r="AU129" s="399"/>
      <c r="AV129" s="617"/>
      <c r="AW129" s="401"/>
      <c r="AX129" s="401"/>
      <c r="AY129" s="341"/>
      <c r="AZ129" s="341"/>
      <c r="BA129" s="341"/>
      <c r="BB129" s="341"/>
      <c r="BC129" s="341"/>
      <c r="BD129" s="401"/>
      <c r="BE129" s="341"/>
      <c r="BF129" s="341"/>
      <c r="BG129" s="402"/>
      <c r="BH129" s="403"/>
      <c r="BI129" s="405"/>
      <c r="BJ129" s="405"/>
      <c r="BK129" s="405"/>
      <c r="BL129" s="405"/>
      <c r="BM129" s="514"/>
    </row>
    <row r="130" ht="18.75" customHeight="1">
      <c r="A130" s="400" t="str">
        <f t="shared" si="4"/>
        <v/>
      </c>
      <c r="B130" s="341"/>
      <c r="C130" s="559"/>
      <c r="D130" s="393"/>
      <c r="E130" s="341"/>
      <c r="F130" s="394"/>
      <c r="G130" s="341" t="str">
        <f t="array" ref="G130">IF(C130="","",XLOOKUP(C130,'Master Data'!K:K,'Master Data'!N:N,"Input in Master Data",0,1))</f>
        <v/>
      </c>
      <c r="H130" s="341" t="str">
        <f t="array" ref="H130">IF(C130="","",XLOOKUP(C130,'Master Data'!K:K,'Master Data'!O:O,"Input in Master Data",0,1))</f>
        <v/>
      </c>
      <c r="I130" s="341" t="str">
        <f t="array" ref="I130">if(U130="","",XLOOKUP(U130,Master[Company],Master[Blow],"Unknown",0,1))</f>
        <v/>
      </c>
      <c r="J130" s="341" t="str">
        <f t="array" ref="J130">if(U130="","",XLOOKUP(U130,Master[Company],Master[Pigging],"Unknown",0,1))</f>
        <v/>
      </c>
      <c r="K130" s="341" t="str">
        <f t="array" ref="K130">if(U130="","",XLOOKUP(U130,Master[Company],Master[Load Method],"Unknown",0,1))</f>
        <v/>
      </c>
      <c r="L130" s="341" t="str">
        <f t="array" ref="L130">if(U130="","",XLOOKUP(U130,Master[Company],Master[Line Distance],"Unknown",0,1))</f>
        <v/>
      </c>
      <c r="M130" s="394"/>
      <c r="N130" s="341"/>
      <c r="O130" s="341"/>
      <c r="P130" s="341" t="str">
        <f t="array" ref="P130">if(U130="","",XLOOKUP(U130,Master[Company],Master[Terms],"NA",0,1))</f>
        <v/>
      </c>
      <c r="Q130" s="341" t="str">
        <f t="shared" si="1"/>
        <v/>
      </c>
      <c r="R130" s="341" t="str">
        <f t="array" ref="R130">if(U130="","",XLOOKUP(U130,Master[Company],Master[Group],"NA",0,1))</f>
        <v/>
      </c>
      <c r="S130" s="341" t="str">
        <f t="array" ref="S130">if(U130="","",XLOOKUP(U130,Master[Company],Master[Loading Location],"NA",0,1))</f>
        <v/>
      </c>
      <c r="T130" s="341" t="str">
        <f t="array" ref="T130">if(U130="","",XLOOKUP(U130,Master[Company],Master[Acronym],"NA",0,1))</f>
        <v/>
      </c>
      <c r="U130" s="341"/>
      <c r="V130" s="342"/>
      <c r="W130" s="342"/>
      <c r="X130" s="341" t="str">
        <f t="shared" si="6"/>
        <v/>
      </c>
      <c r="Y130" s="341" t="str">
        <f t="shared" si="3"/>
        <v/>
      </c>
      <c r="Z130" s="341"/>
      <c r="AA130" s="341"/>
      <c r="AB130" s="341"/>
      <c r="AC130" s="401"/>
      <c r="AD130" s="563"/>
      <c r="AE130" s="564"/>
      <c r="AF130" s="564"/>
      <c r="AG130" s="564"/>
      <c r="AH130" s="564"/>
      <c r="AI130" s="564"/>
      <c r="AJ130" s="564"/>
      <c r="AK130" s="564"/>
      <c r="AL130" s="563"/>
      <c r="AM130" s="564"/>
      <c r="AN130" s="564"/>
      <c r="AO130" s="564"/>
      <c r="AP130" s="564"/>
      <c r="AQ130" s="564"/>
      <c r="AR130" s="564"/>
      <c r="AS130" s="564"/>
      <c r="AT130" s="401"/>
      <c r="AU130" s="399"/>
      <c r="AV130" s="617"/>
      <c r="AW130" s="401"/>
      <c r="AX130" s="401"/>
      <c r="AY130" s="341"/>
      <c r="AZ130" s="341"/>
      <c r="BA130" s="341"/>
      <c r="BB130" s="341"/>
      <c r="BC130" s="341"/>
      <c r="BD130" s="401"/>
      <c r="BE130" s="341"/>
      <c r="BF130" s="341"/>
      <c r="BG130" s="402"/>
      <c r="BH130" s="403"/>
      <c r="BI130" s="405"/>
      <c r="BJ130" s="405"/>
      <c r="BK130" s="405"/>
      <c r="BL130" s="405"/>
      <c r="BM130" s="514"/>
    </row>
    <row r="131" ht="18.75" customHeight="1">
      <c r="A131" s="400" t="str">
        <f t="shared" si="4"/>
        <v/>
      </c>
      <c r="B131" s="341"/>
      <c r="C131" s="559"/>
      <c r="D131" s="393"/>
      <c r="E131" s="341"/>
      <c r="F131" s="394"/>
      <c r="G131" s="341" t="str">
        <f t="array" ref="G131">IF(C131="","",XLOOKUP(C131,'Master Data'!K:K,'Master Data'!N:N,"Input in Master Data",0,1))</f>
        <v/>
      </c>
      <c r="H131" s="341" t="str">
        <f t="array" ref="H131">IF(C131="","",XLOOKUP(C131,'Master Data'!K:K,'Master Data'!O:O,"Input in Master Data",0,1))</f>
        <v/>
      </c>
      <c r="I131" s="341" t="str">
        <f t="array" ref="I131">if(U131="","",XLOOKUP(U131,Master[Company],Master[Blow],"Unknown",0,1))</f>
        <v/>
      </c>
      <c r="J131" s="341" t="str">
        <f t="array" ref="J131">if(U131="","",XLOOKUP(U131,Master[Company],Master[Pigging],"Unknown",0,1))</f>
        <v/>
      </c>
      <c r="K131" s="341" t="str">
        <f t="array" ref="K131">if(U131="","",XLOOKUP(U131,Master[Company],Master[Load Method],"Unknown",0,1))</f>
        <v/>
      </c>
      <c r="L131" s="341" t="str">
        <f t="array" ref="L131">if(U131="","",XLOOKUP(U131,Master[Company],Master[Line Distance],"Unknown",0,1))</f>
        <v/>
      </c>
      <c r="M131" s="394"/>
      <c r="N131" s="341"/>
      <c r="O131" s="341"/>
      <c r="P131" s="341" t="str">
        <f t="array" ref="P131">if(U131="","",XLOOKUP(U131,Master[Company],Master[Terms],"NA",0,1))</f>
        <v/>
      </c>
      <c r="Q131" s="341" t="str">
        <f t="shared" si="1"/>
        <v/>
      </c>
      <c r="R131" s="341" t="str">
        <f t="array" ref="R131">if(U131="","",XLOOKUP(U131,Master[Company],Master[Group],"NA",0,1))</f>
        <v/>
      </c>
      <c r="S131" s="341" t="str">
        <f t="array" ref="S131">if(U131="","",XLOOKUP(U131,Master[Company],Master[Loading Location],"NA",0,1))</f>
        <v/>
      </c>
      <c r="T131" s="341" t="str">
        <f t="array" ref="T131">if(U131="","",XLOOKUP(U131,Master[Company],Master[Acronym],"NA",0,1))</f>
        <v/>
      </c>
      <c r="U131" s="341"/>
      <c r="V131" s="342"/>
      <c r="W131" s="342"/>
      <c r="X131" s="341" t="str">
        <f t="shared" si="6"/>
        <v/>
      </c>
      <c r="Y131" s="341" t="str">
        <f t="shared" si="3"/>
        <v/>
      </c>
      <c r="Z131" s="341"/>
      <c r="AA131" s="341"/>
      <c r="AB131" s="341"/>
      <c r="AC131" s="401"/>
      <c r="AD131" s="563"/>
      <c r="AE131" s="564"/>
      <c r="AF131" s="564"/>
      <c r="AG131" s="564"/>
      <c r="AH131" s="564"/>
      <c r="AI131" s="564"/>
      <c r="AJ131" s="564"/>
      <c r="AK131" s="564"/>
      <c r="AL131" s="563"/>
      <c r="AM131" s="564"/>
      <c r="AN131" s="564"/>
      <c r="AO131" s="564"/>
      <c r="AP131" s="564"/>
      <c r="AQ131" s="564"/>
      <c r="AR131" s="564"/>
      <c r="AS131" s="564"/>
      <c r="AT131" s="401"/>
      <c r="AU131" s="399"/>
      <c r="AV131" s="617"/>
      <c r="AW131" s="401"/>
      <c r="AX131" s="401"/>
      <c r="AY131" s="341"/>
      <c r="AZ131" s="341"/>
      <c r="BA131" s="341"/>
      <c r="BB131" s="341"/>
      <c r="BC131" s="341"/>
      <c r="BD131" s="401"/>
      <c r="BE131" s="341"/>
      <c r="BF131" s="341"/>
      <c r="BG131" s="402"/>
      <c r="BH131" s="403"/>
      <c r="BI131" s="405"/>
      <c r="BJ131" s="405"/>
      <c r="BK131" s="405"/>
      <c r="BL131" s="405"/>
      <c r="BM131" s="514"/>
    </row>
    <row r="132" ht="18.75" customHeight="1">
      <c r="A132" s="400" t="str">
        <f t="shared" si="4"/>
        <v/>
      </c>
      <c r="B132" s="341"/>
      <c r="C132" s="559"/>
      <c r="D132" s="393"/>
      <c r="E132" s="341"/>
      <c r="F132" s="394"/>
      <c r="G132" s="341" t="str">
        <f t="array" ref="G132">IF(C132="","",XLOOKUP(C132,'Master Data'!K:K,'Master Data'!N:N,"Input in Master Data",0,1))</f>
        <v/>
      </c>
      <c r="H132" s="341" t="str">
        <f t="array" ref="H132">IF(C132="","",XLOOKUP(C132,'Master Data'!K:K,'Master Data'!O:O,"Input in Master Data",0,1))</f>
        <v/>
      </c>
      <c r="I132" s="341" t="str">
        <f t="array" ref="I132">if(U132="","",XLOOKUP(U132,Master[Company],Master[Blow],"Unknown",0,1))</f>
        <v/>
      </c>
      <c r="J132" s="341" t="str">
        <f t="array" ref="J132">if(U132="","",XLOOKUP(U132,Master[Company],Master[Pigging],"Unknown",0,1))</f>
        <v/>
      </c>
      <c r="K132" s="341" t="str">
        <f t="array" ref="K132">if(U132="","",XLOOKUP(U132,Master[Company],Master[Load Method],"Unknown",0,1))</f>
        <v/>
      </c>
      <c r="L132" s="341" t="str">
        <f t="array" ref="L132">if(U132="","",XLOOKUP(U132,Master[Company],Master[Line Distance],"Unknown",0,1))</f>
        <v/>
      </c>
      <c r="M132" s="394"/>
      <c r="N132" s="341"/>
      <c r="O132" s="341"/>
      <c r="P132" s="341" t="str">
        <f t="array" ref="P132">if(U132="","",XLOOKUP(U132,Master[Company],Master[Terms],"NA",0,1))</f>
        <v/>
      </c>
      <c r="Q132" s="341" t="str">
        <f t="shared" si="1"/>
        <v/>
      </c>
      <c r="R132" s="341" t="str">
        <f t="array" ref="R132">if(U132="","",XLOOKUP(U132,Master[Company],Master[Group],"NA",0,1))</f>
        <v/>
      </c>
      <c r="S132" s="341" t="str">
        <f t="array" ref="S132">if(U132="","",XLOOKUP(U132,Master[Company],Master[Loading Location],"NA",0,1))</f>
        <v/>
      </c>
      <c r="T132" s="341" t="str">
        <f t="array" ref="T132">if(U132="","",XLOOKUP(U132,Master[Company],Master[Acronym],"NA",0,1))</f>
        <v/>
      </c>
      <c r="U132" s="341"/>
      <c r="V132" s="342"/>
      <c r="W132" s="342"/>
      <c r="X132" s="341" t="str">
        <f t="shared" si="6"/>
        <v/>
      </c>
      <c r="Y132" s="341" t="str">
        <f t="shared" si="3"/>
        <v/>
      </c>
      <c r="Z132" s="341"/>
      <c r="AA132" s="341"/>
      <c r="AB132" s="341"/>
      <c r="AC132" s="401"/>
      <c r="AD132" s="563"/>
      <c r="AE132" s="564"/>
      <c r="AF132" s="564"/>
      <c r="AG132" s="564"/>
      <c r="AH132" s="564"/>
      <c r="AI132" s="564"/>
      <c r="AJ132" s="564"/>
      <c r="AK132" s="564"/>
      <c r="AL132" s="563"/>
      <c r="AM132" s="564"/>
      <c r="AN132" s="564"/>
      <c r="AO132" s="564"/>
      <c r="AP132" s="564"/>
      <c r="AQ132" s="564"/>
      <c r="AR132" s="564"/>
      <c r="AS132" s="564"/>
      <c r="AT132" s="401"/>
      <c r="AU132" s="399"/>
      <c r="AV132" s="617"/>
      <c r="AW132" s="401"/>
      <c r="AX132" s="401"/>
      <c r="AY132" s="341"/>
      <c r="AZ132" s="341"/>
      <c r="BA132" s="341"/>
      <c r="BB132" s="341"/>
      <c r="BC132" s="341"/>
      <c r="BD132" s="401"/>
      <c r="BE132" s="341"/>
      <c r="BF132" s="341"/>
      <c r="BG132" s="402"/>
      <c r="BH132" s="403"/>
      <c r="BI132" s="405"/>
      <c r="BJ132" s="405"/>
      <c r="BK132" s="405"/>
      <c r="BL132" s="405"/>
      <c r="BM132" s="514"/>
    </row>
    <row r="133" ht="18.75" customHeight="1">
      <c r="A133" s="400" t="str">
        <f t="shared" si="4"/>
        <v/>
      </c>
      <c r="B133" s="341"/>
      <c r="C133" s="559"/>
      <c r="D133" s="393"/>
      <c r="E133" s="341"/>
      <c r="F133" s="394"/>
      <c r="G133" s="341" t="str">
        <f t="array" ref="G133">IF(C133="","",XLOOKUP(C133,'Master Data'!K:K,'Master Data'!N:N,"Input in Master Data",0,1))</f>
        <v/>
      </c>
      <c r="H133" s="341" t="str">
        <f t="array" ref="H133">IF(C133="","",XLOOKUP(C133,'Master Data'!K:K,'Master Data'!O:O,"Input in Master Data",0,1))</f>
        <v/>
      </c>
      <c r="I133" s="341" t="str">
        <f t="array" ref="I133">if(U133="","",XLOOKUP(U133,Master[Company],Master[Blow],"Unknown",0,1))</f>
        <v/>
      </c>
      <c r="J133" s="341" t="str">
        <f t="array" ref="J133">if(U133="","",XLOOKUP(U133,Master[Company],Master[Pigging],"Unknown",0,1))</f>
        <v/>
      </c>
      <c r="K133" s="341" t="str">
        <f t="array" ref="K133">if(U133="","",XLOOKUP(U133,Master[Company],Master[Load Method],"Unknown",0,1))</f>
        <v/>
      </c>
      <c r="L133" s="341" t="str">
        <f t="array" ref="L133">if(U133="","",XLOOKUP(U133,Master[Company],Master[Line Distance],"Unknown",0,1))</f>
        <v/>
      </c>
      <c r="M133" s="394"/>
      <c r="N133" s="341"/>
      <c r="O133" s="341"/>
      <c r="P133" s="341" t="str">
        <f t="array" ref="P133">if(U133="","",XLOOKUP(U133,Master[Company],Master[Terms],"NA",0,1))</f>
        <v/>
      </c>
      <c r="Q133" s="341" t="str">
        <f t="shared" si="1"/>
        <v/>
      </c>
      <c r="R133" s="341" t="str">
        <f t="array" ref="R133">if(U133="","",XLOOKUP(U133,Master[Company],Master[Group],"NA",0,1))</f>
        <v/>
      </c>
      <c r="S133" s="341" t="str">
        <f t="array" ref="S133">if(U133="","",XLOOKUP(U133,Master[Company],Master[Loading Location],"NA",0,1))</f>
        <v/>
      </c>
      <c r="T133" s="341" t="str">
        <f t="array" ref="T133">if(U133="","",XLOOKUP(U133,Master[Company],Master[Acronym],"NA",0,1))</f>
        <v/>
      </c>
      <c r="U133" s="341"/>
      <c r="V133" s="342"/>
      <c r="W133" s="342"/>
      <c r="X133" s="341" t="str">
        <f t="shared" si="6"/>
        <v/>
      </c>
      <c r="Y133" s="341" t="str">
        <f t="shared" si="3"/>
        <v/>
      </c>
      <c r="Z133" s="341"/>
      <c r="AA133" s="341"/>
      <c r="AB133" s="341"/>
      <c r="AC133" s="401"/>
      <c r="AD133" s="563"/>
      <c r="AE133" s="564"/>
      <c r="AF133" s="564"/>
      <c r="AG133" s="564"/>
      <c r="AH133" s="564"/>
      <c r="AI133" s="564"/>
      <c r="AJ133" s="564"/>
      <c r="AK133" s="564"/>
      <c r="AL133" s="563"/>
      <c r="AM133" s="564"/>
      <c r="AN133" s="564"/>
      <c r="AO133" s="564"/>
      <c r="AP133" s="564"/>
      <c r="AQ133" s="564"/>
      <c r="AR133" s="564"/>
      <c r="AS133" s="564"/>
      <c r="AT133" s="401"/>
      <c r="AU133" s="399"/>
      <c r="AV133" s="617"/>
      <c r="AW133" s="401"/>
      <c r="AX133" s="401"/>
      <c r="AY133" s="341"/>
      <c r="AZ133" s="341"/>
      <c r="BA133" s="341"/>
      <c r="BB133" s="341"/>
      <c r="BC133" s="341"/>
      <c r="BD133" s="401"/>
      <c r="BE133" s="341"/>
      <c r="BF133" s="341"/>
      <c r="BG133" s="402"/>
      <c r="BH133" s="403"/>
      <c r="BI133" s="405"/>
      <c r="BJ133" s="405"/>
      <c r="BK133" s="405"/>
      <c r="BL133" s="405"/>
      <c r="BM133" s="514"/>
    </row>
    <row r="134" ht="18.75" customHeight="1">
      <c r="A134" s="400" t="str">
        <f t="shared" si="4"/>
        <v/>
      </c>
      <c r="B134" s="341"/>
      <c r="C134" s="559"/>
      <c r="D134" s="393"/>
      <c r="E134" s="341"/>
      <c r="F134" s="394"/>
      <c r="G134" s="341" t="str">
        <f t="array" ref="G134">IF(C134="","",XLOOKUP(C134,'Master Data'!K:K,'Master Data'!N:N,"Input in Master Data",0,1))</f>
        <v/>
      </c>
      <c r="H134" s="341" t="str">
        <f t="array" ref="H134">IF(C134="","",XLOOKUP(C134,'Master Data'!K:K,'Master Data'!O:O,"Input in Master Data",0,1))</f>
        <v/>
      </c>
      <c r="I134" s="341" t="str">
        <f t="array" ref="I134">if(U134="","",XLOOKUP(U134,Master[Company],Master[Blow],"Unknown",0,1))</f>
        <v/>
      </c>
      <c r="J134" s="341" t="str">
        <f t="array" ref="J134">if(U134="","",XLOOKUP(U134,Master[Company],Master[Pigging],"Unknown",0,1))</f>
        <v/>
      </c>
      <c r="K134" s="341" t="str">
        <f t="array" ref="K134">if(U134="","",XLOOKUP(U134,Master[Company],Master[Load Method],"Unknown",0,1))</f>
        <v/>
      </c>
      <c r="L134" s="341" t="str">
        <f t="array" ref="L134">if(U134="","",XLOOKUP(U134,Master[Company],Master[Line Distance],"Unknown",0,1))</f>
        <v/>
      </c>
      <c r="M134" s="394"/>
      <c r="N134" s="341"/>
      <c r="O134" s="341"/>
      <c r="P134" s="341" t="str">
        <f t="array" ref="P134">if(U134="","",XLOOKUP(U134,Master[Company],Master[Terms],"NA",0,1))</f>
        <v/>
      </c>
      <c r="Q134" s="341" t="str">
        <f t="shared" si="1"/>
        <v/>
      </c>
      <c r="R134" s="341" t="str">
        <f t="array" ref="R134">if(U134="","",XLOOKUP(U134,Master[Company],Master[Group],"NA",0,1))</f>
        <v/>
      </c>
      <c r="S134" s="341" t="str">
        <f t="array" ref="S134">if(U134="","",XLOOKUP(U134,Master[Company],Master[Loading Location],"NA",0,1))</f>
        <v/>
      </c>
      <c r="T134" s="341" t="str">
        <f t="array" ref="T134">if(U134="","",XLOOKUP(U134,Master[Company],Master[Acronym],"NA",0,1))</f>
        <v/>
      </c>
      <c r="U134" s="341"/>
      <c r="V134" s="342"/>
      <c r="W134" s="342"/>
      <c r="X134" s="341" t="str">
        <f t="shared" si="6"/>
        <v/>
      </c>
      <c r="Y134" s="341" t="str">
        <f t="shared" si="3"/>
        <v/>
      </c>
      <c r="Z134" s="341"/>
      <c r="AA134" s="341"/>
      <c r="AB134" s="341"/>
      <c r="AC134" s="401"/>
      <c r="AD134" s="563"/>
      <c r="AE134" s="564"/>
      <c r="AF134" s="564"/>
      <c r="AG134" s="564"/>
      <c r="AH134" s="564"/>
      <c r="AI134" s="564"/>
      <c r="AJ134" s="564"/>
      <c r="AK134" s="564"/>
      <c r="AL134" s="563"/>
      <c r="AM134" s="564"/>
      <c r="AN134" s="564"/>
      <c r="AO134" s="564"/>
      <c r="AP134" s="564"/>
      <c r="AQ134" s="564"/>
      <c r="AR134" s="564"/>
      <c r="AS134" s="564"/>
      <c r="AT134" s="401"/>
      <c r="AU134" s="399"/>
      <c r="AV134" s="617"/>
      <c r="AW134" s="401"/>
      <c r="AX134" s="401"/>
      <c r="AY134" s="341"/>
      <c r="AZ134" s="341"/>
      <c r="BA134" s="341"/>
      <c r="BB134" s="341"/>
      <c r="BC134" s="341"/>
      <c r="BD134" s="401"/>
      <c r="BE134" s="341"/>
      <c r="BF134" s="341"/>
      <c r="BG134" s="402"/>
      <c r="BH134" s="403"/>
      <c r="BI134" s="405"/>
      <c r="BJ134" s="405"/>
      <c r="BK134" s="405"/>
      <c r="BL134" s="405"/>
      <c r="BM134" s="514"/>
    </row>
    <row r="135" ht="18.75" customHeight="1">
      <c r="A135" s="400" t="str">
        <f t="shared" si="4"/>
        <v/>
      </c>
      <c r="B135" s="341"/>
      <c r="C135" s="559"/>
      <c r="D135" s="393"/>
      <c r="E135" s="341"/>
      <c r="F135" s="394"/>
      <c r="G135" s="341" t="str">
        <f t="array" ref="G135">IF(C135="","",XLOOKUP(C135,'Master Data'!K:K,'Master Data'!N:N,"Input in Master Data",0,1))</f>
        <v/>
      </c>
      <c r="H135" s="341" t="str">
        <f t="array" ref="H135">IF(C135="","",XLOOKUP(C135,'Master Data'!K:K,'Master Data'!O:O,"Input in Master Data",0,1))</f>
        <v/>
      </c>
      <c r="I135" s="341" t="str">
        <f t="array" ref="I135">if(U135="","",XLOOKUP(U135,Master[Company],Master[Blow],"Unknown",0,1))</f>
        <v/>
      </c>
      <c r="J135" s="341" t="str">
        <f t="array" ref="J135">if(U135="","",XLOOKUP(U135,Master[Company],Master[Pigging],"Unknown",0,1))</f>
        <v/>
      </c>
      <c r="K135" s="341" t="str">
        <f t="array" ref="K135">if(U135="","",XLOOKUP(U135,Master[Company],Master[Load Method],"Unknown",0,1))</f>
        <v/>
      </c>
      <c r="L135" s="341" t="str">
        <f t="array" ref="L135">if(U135="","",XLOOKUP(U135,Master[Company],Master[Line Distance],"Unknown",0,1))</f>
        <v/>
      </c>
      <c r="M135" s="394"/>
      <c r="N135" s="341"/>
      <c r="O135" s="341"/>
      <c r="P135" s="341" t="str">
        <f t="array" ref="P135">if(U135="","",XLOOKUP(U135,Master[Company],Master[Terms],"NA",0,1))</f>
        <v/>
      </c>
      <c r="Q135" s="341" t="str">
        <f t="shared" si="1"/>
        <v/>
      </c>
      <c r="R135" s="341" t="str">
        <f t="array" ref="R135">if(U135="","",XLOOKUP(U135,Master[Company],Master[Group],"NA",0,1))</f>
        <v/>
      </c>
      <c r="S135" s="341" t="str">
        <f t="array" ref="S135">if(U135="","",XLOOKUP(U135,Master[Company],Master[Loading Location],"NA",0,1))</f>
        <v/>
      </c>
      <c r="T135" s="341" t="str">
        <f t="array" ref="T135">if(U135="","",XLOOKUP(U135,Master[Company],Master[Acronym],"NA",0,1))</f>
        <v/>
      </c>
      <c r="U135" s="341"/>
      <c r="V135" s="342"/>
      <c r="W135" s="342"/>
      <c r="X135" s="341" t="str">
        <f t="shared" si="6"/>
        <v/>
      </c>
      <c r="Y135" s="341" t="str">
        <f t="shared" si="3"/>
        <v/>
      </c>
      <c r="Z135" s="341"/>
      <c r="AA135" s="341"/>
      <c r="AB135" s="341"/>
      <c r="AC135" s="401"/>
      <c r="AD135" s="563"/>
      <c r="AE135" s="564"/>
      <c r="AF135" s="564"/>
      <c r="AG135" s="564"/>
      <c r="AH135" s="564"/>
      <c r="AI135" s="564"/>
      <c r="AJ135" s="564"/>
      <c r="AK135" s="564"/>
      <c r="AL135" s="563"/>
      <c r="AM135" s="564"/>
      <c r="AN135" s="564"/>
      <c r="AO135" s="564"/>
      <c r="AP135" s="564"/>
      <c r="AQ135" s="564"/>
      <c r="AR135" s="564"/>
      <c r="AS135" s="564"/>
      <c r="AT135" s="401"/>
      <c r="AU135" s="399"/>
      <c r="AV135" s="617"/>
      <c r="AW135" s="401"/>
      <c r="AX135" s="401"/>
      <c r="AY135" s="341"/>
      <c r="AZ135" s="341"/>
      <c r="BA135" s="341"/>
      <c r="BB135" s="341"/>
      <c r="BC135" s="341"/>
      <c r="BD135" s="401"/>
      <c r="BE135" s="341"/>
      <c r="BF135" s="341"/>
      <c r="BG135" s="402"/>
      <c r="BH135" s="403"/>
      <c r="BI135" s="405"/>
      <c r="BJ135" s="405"/>
      <c r="BK135" s="405"/>
      <c r="BL135" s="405"/>
      <c r="BM135" s="514"/>
    </row>
    <row r="136" ht="18.75" customHeight="1">
      <c r="A136" s="400" t="str">
        <f t="shared" si="4"/>
        <v/>
      </c>
      <c r="B136" s="341"/>
      <c r="C136" s="559"/>
      <c r="D136" s="393"/>
      <c r="E136" s="341"/>
      <c r="F136" s="394"/>
      <c r="G136" s="341" t="str">
        <f t="array" ref="G136">IF(C136="","",XLOOKUP(C136,'Master Data'!K:K,'Master Data'!N:N,"Input in Master Data",0,1))</f>
        <v/>
      </c>
      <c r="H136" s="341" t="str">
        <f t="array" ref="H136">IF(C136="","",XLOOKUP(C136,'Master Data'!K:K,'Master Data'!O:O,"Input in Master Data",0,1))</f>
        <v/>
      </c>
      <c r="I136" s="341" t="str">
        <f t="array" ref="I136">if(U136="","",XLOOKUP(U136,Master[Company],Master[Blow],"Unknown",0,1))</f>
        <v/>
      </c>
      <c r="J136" s="341" t="str">
        <f t="array" ref="J136">if(U136="","",XLOOKUP(U136,Master[Company],Master[Pigging],"Unknown",0,1))</f>
        <v/>
      </c>
      <c r="K136" s="341" t="str">
        <f t="array" ref="K136">if(U136="","",XLOOKUP(U136,Master[Company],Master[Load Method],"Unknown",0,1))</f>
        <v/>
      </c>
      <c r="L136" s="341" t="str">
        <f t="array" ref="L136">if(U136="","",XLOOKUP(U136,Master[Company],Master[Line Distance],"Unknown",0,1))</f>
        <v/>
      </c>
      <c r="M136" s="394"/>
      <c r="N136" s="341"/>
      <c r="O136" s="341"/>
      <c r="P136" s="341" t="str">
        <f t="array" ref="P136">if(U136="","",XLOOKUP(U136,Master[Company],Master[Terms],"NA",0,1))</f>
        <v/>
      </c>
      <c r="Q136" s="341" t="str">
        <f t="shared" si="1"/>
        <v/>
      </c>
      <c r="R136" s="341" t="str">
        <f t="array" ref="R136">if(U136="","",XLOOKUP(U136,Master[Company],Master[Group],"NA",0,1))</f>
        <v/>
      </c>
      <c r="S136" s="341" t="str">
        <f t="array" ref="S136">if(U136="","",XLOOKUP(U136,Master[Company],Master[Loading Location],"NA",0,1))</f>
        <v/>
      </c>
      <c r="T136" s="341" t="str">
        <f t="array" ref="T136">if(U136="","",XLOOKUP(U136,Master[Company],Master[Acronym],"NA",0,1))</f>
        <v/>
      </c>
      <c r="U136" s="341"/>
      <c r="V136" s="342"/>
      <c r="W136" s="342"/>
      <c r="X136" s="341" t="str">
        <f t="shared" si="6"/>
        <v/>
      </c>
      <c r="Y136" s="341" t="str">
        <f t="shared" si="3"/>
        <v/>
      </c>
      <c r="Z136" s="341"/>
      <c r="AA136" s="341"/>
      <c r="AB136" s="341"/>
      <c r="AC136" s="401"/>
      <c r="AD136" s="563"/>
      <c r="AE136" s="564"/>
      <c r="AF136" s="564"/>
      <c r="AG136" s="564"/>
      <c r="AH136" s="564"/>
      <c r="AI136" s="564"/>
      <c r="AJ136" s="564"/>
      <c r="AK136" s="564"/>
      <c r="AL136" s="563"/>
      <c r="AM136" s="564"/>
      <c r="AN136" s="564"/>
      <c r="AO136" s="564"/>
      <c r="AP136" s="564"/>
      <c r="AQ136" s="564"/>
      <c r="AR136" s="564"/>
      <c r="AS136" s="564"/>
      <c r="AT136" s="401"/>
      <c r="AU136" s="399"/>
      <c r="AV136" s="617"/>
      <c r="AW136" s="401"/>
      <c r="AX136" s="401"/>
      <c r="AY136" s="341"/>
      <c r="AZ136" s="341"/>
      <c r="BA136" s="341"/>
      <c r="BB136" s="341"/>
      <c r="BC136" s="341"/>
      <c r="BD136" s="401"/>
      <c r="BE136" s="341"/>
      <c r="BF136" s="341"/>
      <c r="BG136" s="402"/>
      <c r="BH136" s="403"/>
      <c r="BI136" s="405"/>
      <c r="BJ136" s="405"/>
      <c r="BK136" s="405"/>
      <c r="BL136" s="405"/>
      <c r="BM136" s="514"/>
    </row>
    <row r="137" ht="18.75" customHeight="1">
      <c r="A137" s="400" t="str">
        <f t="shared" si="4"/>
        <v/>
      </c>
      <c r="B137" s="341"/>
      <c r="C137" s="559"/>
      <c r="D137" s="393"/>
      <c r="E137" s="341"/>
      <c r="F137" s="394"/>
      <c r="G137" s="341" t="str">
        <f t="array" ref="G137">IF(C137="","",XLOOKUP(C137,'Master Data'!K:K,'Master Data'!N:N,"Input in Master Data",0,1))</f>
        <v/>
      </c>
      <c r="H137" s="341" t="str">
        <f t="array" ref="H137">IF(C137="","",XLOOKUP(C137,'Master Data'!K:K,'Master Data'!O:O,"Input in Master Data",0,1))</f>
        <v/>
      </c>
      <c r="I137" s="341" t="str">
        <f t="array" ref="I137">if(U137="","",XLOOKUP(U137,Master[Company],Master[Blow],"Unknown",0,1))</f>
        <v/>
      </c>
      <c r="J137" s="341" t="str">
        <f t="array" ref="J137">if(U137="","",XLOOKUP(U137,Master[Company],Master[Pigging],"Unknown",0,1))</f>
        <v/>
      </c>
      <c r="K137" s="341" t="str">
        <f t="array" ref="K137">if(U137="","",XLOOKUP(U137,Master[Company],Master[Load Method],"Unknown",0,1))</f>
        <v/>
      </c>
      <c r="L137" s="341" t="str">
        <f t="array" ref="L137">if(U137="","",XLOOKUP(U137,Master[Company],Master[Line Distance],"Unknown",0,1))</f>
        <v/>
      </c>
      <c r="M137" s="394"/>
      <c r="N137" s="341"/>
      <c r="O137" s="341"/>
      <c r="P137" s="341" t="str">
        <f t="array" ref="P137">if(U137="","",XLOOKUP(U137,Master[Company],Master[Terms],"NA",0,1))</f>
        <v/>
      </c>
      <c r="Q137" s="341" t="str">
        <f t="shared" si="1"/>
        <v/>
      </c>
      <c r="R137" s="341" t="str">
        <f t="array" ref="R137">if(U137="","",XLOOKUP(U137,Master[Company],Master[Group],"NA",0,1))</f>
        <v/>
      </c>
      <c r="S137" s="341" t="str">
        <f t="array" ref="S137">if(U137="","",XLOOKUP(U137,Master[Company],Master[Loading Location],"NA",0,1))</f>
        <v/>
      </c>
      <c r="T137" s="341" t="str">
        <f t="array" ref="T137">if(U137="","",XLOOKUP(U137,Master[Company],Master[Acronym],"NA",0,1))</f>
        <v/>
      </c>
      <c r="U137" s="341"/>
      <c r="V137" s="342"/>
      <c r="W137" s="342"/>
      <c r="X137" s="341" t="str">
        <f t="shared" si="6"/>
        <v/>
      </c>
      <c r="Y137" s="341" t="str">
        <f t="shared" si="3"/>
        <v/>
      </c>
      <c r="Z137" s="341"/>
      <c r="AA137" s="341"/>
      <c r="AB137" s="341"/>
      <c r="AC137" s="401"/>
      <c r="AD137" s="563"/>
      <c r="AE137" s="564"/>
      <c r="AF137" s="564"/>
      <c r="AG137" s="564"/>
      <c r="AH137" s="564"/>
      <c r="AI137" s="564"/>
      <c r="AJ137" s="564"/>
      <c r="AK137" s="564"/>
      <c r="AL137" s="563"/>
      <c r="AM137" s="564"/>
      <c r="AN137" s="564"/>
      <c r="AO137" s="564"/>
      <c r="AP137" s="564"/>
      <c r="AQ137" s="564"/>
      <c r="AR137" s="564"/>
      <c r="AS137" s="564"/>
      <c r="AT137" s="401"/>
      <c r="AU137" s="399"/>
      <c r="AV137" s="617"/>
      <c r="AW137" s="401"/>
      <c r="AX137" s="401"/>
      <c r="AY137" s="341"/>
      <c r="AZ137" s="341"/>
      <c r="BA137" s="341"/>
      <c r="BB137" s="341"/>
      <c r="BC137" s="341"/>
      <c r="BD137" s="401"/>
      <c r="BE137" s="341"/>
      <c r="BF137" s="341"/>
      <c r="BG137" s="402"/>
      <c r="BH137" s="403"/>
      <c r="BI137" s="405"/>
      <c r="BJ137" s="405"/>
      <c r="BK137" s="405"/>
      <c r="BL137" s="405"/>
      <c r="BM137" s="514"/>
    </row>
    <row r="138" ht="18.75" customHeight="1">
      <c r="A138" s="400" t="str">
        <f t="shared" si="4"/>
        <v/>
      </c>
      <c r="B138" s="341"/>
      <c r="C138" s="559"/>
      <c r="D138" s="393"/>
      <c r="E138" s="341"/>
      <c r="F138" s="394"/>
      <c r="G138" s="341" t="str">
        <f t="array" ref="G138">IF(C138="","",XLOOKUP(C138,'Master Data'!K:K,'Master Data'!N:N,"Input in Master Data",0,1))</f>
        <v/>
      </c>
      <c r="H138" s="341" t="str">
        <f t="array" ref="H138">IF(C138="","",XLOOKUP(C138,'Master Data'!K:K,'Master Data'!O:O,"Input in Master Data",0,1))</f>
        <v/>
      </c>
      <c r="I138" s="341" t="str">
        <f t="array" ref="I138">if(U138="","",XLOOKUP(U138,Master[Company],Master[Blow],"Unknown",0,1))</f>
        <v/>
      </c>
      <c r="J138" s="341" t="str">
        <f t="array" ref="J138">if(U138="","",XLOOKUP(U138,Master[Company],Master[Pigging],"Unknown",0,1))</f>
        <v/>
      </c>
      <c r="K138" s="341" t="str">
        <f t="array" ref="K138">if(U138="","",XLOOKUP(U138,Master[Company],Master[Load Method],"Unknown",0,1))</f>
        <v/>
      </c>
      <c r="L138" s="341" t="str">
        <f t="array" ref="L138">if(U138="","",XLOOKUP(U138,Master[Company],Master[Line Distance],"Unknown",0,1))</f>
        <v/>
      </c>
      <c r="M138" s="394"/>
      <c r="N138" s="341"/>
      <c r="O138" s="341"/>
      <c r="P138" s="341" t="str">
        <f t="array" ref="P138">if(U138="","",XLOOKUP(U138,Master[Company],Master[Terms],"NA",0,1))</f>
        <v/>
      </c>
      <c r="Q138" s="341" t="str">
        <f t="shared" si="1"/>
        <v/>
      </c>
      <c r="R138" s="341" t="str">
        <f t="array" ref="R138">if(U138="","",XLOOKUP(U138,Master[Company],Master[Group],"NA",0,1))</f>
        <v/>
      </c>
      <c r="S138" s="341" t="str">
        <f t="array" ref="S138">if(U138="","",XLOOKUP(U138,Master[Company],Master[Loading Location],"NA",0,1))</f>
        <v/>
      </c>
      <c r="T138" s="341" t="str">
        <f t="array" ref="T138">if(U138="","",XLOOKUP(U138,Master[Company],Master[Acronym],"NA",0,1))</f>
        <v/>
      </c>
      <c r="U138" s="341"/>
      <c r="V138" s="342"/>
      <c r="W138" s="342"/>
      <c r="X138" s="341" t="str">
        <f t="shared" si="6"/>
        <v/>
      </c>
      <c r="Y138" s="341" t="str">
        <f t="shared" si="3"/>
        <v/>
      </c>
      <c r="Z138" s="341"/>
      <c r="AA138" s="341"/>
      <c r="AB138" s="341"/>
      <c r="AC138" s="401"/>
      <c r="AD138" s="563"/>
      <c r="AE138" s="564"/>
      <c r="AF138" s="564"/>
      <c r="AG138" s="564"/>
      <c r="AH138" s="564"/>
      <c r="AI138" s="564"/>
      <c r="AJ138" s="564"/>
      <c r="AK138" s="564"/>
      <c r="AL138" s="563"/>
      <c r="AM138" s="564"/>
      <c r="AN138" s="564"/>
      <c r="AO138" s="564"/>
      <c r="AP138" s="564"/>
      <c r="AQ138" s="564"/>
      <c r="AR138" s="564"/>
      <c r="AS138" s="564"/>
      <c r="AT138" s="401"/>
      <c r="AU138" s="399"/>
      <c r="AV138" s="617"/>
      <c r="AW138" s="401"/>
      <c r="AX138" s="401"/>
      <c r="AY138" s="341"/>
      <c r="AZ138" s="341"/>
      <c r="BA138" s="341"/>
      <c r="BB138" s="341"/>
      <c r="BC138" s="341"/>
      <c r="BD138" s="401"/>
      <c r="BE138" s="341"/>
      <c r="BF138" s="341"/>
      <c r="BG138" s="402"/>
      <c r="BH138" s="403"/>
      <c r="BI138" s="405"/>
      <c r="BJ138" s="405"/>
      <c r="BK138" s="405"/>
      <c r="BL138" s="405"/>
      <c r="BM138" s="514"/>
    </row>
    <row r="139" ht="18.75" customHeight="1">
      <c r="A139" s="400" t="str">
        <f t="shared" si="4"/>
        <v/>
      </c>
      <c r="B139" s="341"/>
      <c r="C139" s="559"/>
      <c r="D139" s="393"/>
      <c r="E139" s="341"/>
      <c r="F139" s="394"/>
      <c r="G139" s="341" t="str">
        <f t="array" ref="G139">IF(C139="","",XLOOKUP(C139,'Master Data'!K:K,'Master Data'!N:N,"Input in Master Data",0,1))</f>
        <v/>
      </c>
      <c r="H139" s="341" t="str">
        <f t="array" ref="H139">IF(C139="","",XLOOKUP(C139,'Master Data'!K:K,'Master Data'!O:O,"Input in Master Data",0,1))</f>
        <v/>
      </c>
      <c r="I139" s="341" t="str">
        <f t="array" ref="I139">if(U139="","",XLOOKUP(U139,Master[Company],Master[Blow],"Unknown",0,1))</f>
        <v/>
      </c>
      <c r="J139" s="341" t="str">
        <f t="array" ref="J139">if(U139="","",XLOOKUP(U139,Master[Company],Master[Pigging],"Unknown",0,1))</f>
        <v/>
      </c>
      <c r="K139" s="341" t="str">
        <f t="array" ref="K139">if(U139="","",XLOOKUP(U139,Master[Company],Master[Load Method],"Unknown",0,1))</f>
        <v/>
      </c>
      <c r="L139" s="341" t="str">
        <f t="array" ref="L139">if(U139="","",XLOOKUP(U139,Master[Company],Master[Line Distance],"Unknown",0,1))</f>
        <v/>
      </c>
      <c r="M139" s="394"/>
      <c r="N139" s="341"/>
      <c r="O139" s="341"/>
      <c r="P139" s="341" t="str">
        <f t="array" ref="P139">if(U139="","",XLOOKUP(U139,Master[Company],Master[Terms],"NA",0,1))</f>
        <v/>
      </c>
      <c r="Q139" s="341" t="str">
        <f t="shared" si="1"/>
        <v/>
      </c>
      <c r="R139" s="341" t="str">
        <f t="array" ref="R139">if(U139="","",XLOOKUP(U139,Master[Company],Master[Group],"NA",0,1))</f>
        <v/>
      </c>
      <c r="S139" s="341" t="str">
        <f t="array" ref="S139">if(U139="","",XLOOKUP(U139,Master[Company],Master[Loading Location],"NA",0,1))</f>
        <v/>
      </c>
      <c r="T139" s="341" t="str">
        <f t="array" ref="T139">if(U139="","",XLOOKUP(U139,Master[Company],Master[Acronym],"NA",0,1))</f>
        <v/>
      </c>
      <c r="U139" s="341"/>
      <c r="V139" s="342"/>
      <c r="W139" s="342"/>
      <c r="X139" s="341" t="str">
        <f t="shared" si="6"/>
        <v/>
      </c>
      <c r="Y139" s="341" t="str">
        <f t="shared" si="3"/>
        <v/>
      </c>
      <c r="Z139" s="341"/>
      <c r="AA139" s="341"/>
      <c r="AB139" s="341"/>
      <c r="AC139" s="401"/>
      <c r="AD139" s="563"/>
      <c r="AE139" s="564"/>
      <c r="AF139" s="564"/>
      <c r="AG139" s="564"/>
      <c r="AH139" s="564"/>
      <c r="AI139" s="564"/>
      <c r="AJ139" s="564"/>
      <c r="AK139" s="564"/>
      <c r="AL139" s="563"/>
      <c r="AM139" s="564"/>
      <c r="AN139" s="564"/>
      <c r="AO139" s="564"/>
      <c r="AP139" s="564"/>
      <c r="AQ139" s="564"/>
      <c r="AR139" s="564"/>
      <c r="AS139" s="564"/>
      <c r="AT139" s="401"/>
      <c r="AU139" s="399"/>
      <c r="AV139" s="617"/>
      <c r="AW139" s="401"/>
      <c r="AX139" s="401"/>
      <c r="AY139" s="341"/>
      <c r="AZ139" s="341"/>
      <c r="BA139" s="341"/>
      <c r="BB139" s="341"/>
      <c r="BC139" s="341"/>
      <c r="BD139" s="401"/>
      <c r="BE139" s="341"/>
      <c r="BF139" s="341"/>
      <c r="BG139" s="402"/>
      <c r="BH139" s="403"/>
      <c r="BI139" s="405"/>
      <c r="BJ139" s="405"/>
      <c r="BK139" s="405"/>
      <c r="BL139" s="405"/>
      <c r="BM139" s="514"/>
    </row>
    <row r="140" ht="18.75" customHeight="1">
      <c r="A140" s="400" t="str">
        <f t="shared" si="4"/>
        <v/>
      </c>
      <c r="B140" s="341"/>
      <c r="C140" s="559"/>
      <c r="D140" s="393"/>
      <c r="E140" s="341"/>
      <c r="F140" s="394"/>
      <c r="G140" s="341" t="str">
        <f t="array" ref="G140">IF(C140="","",XLOOKUP(C140,'Master Data'!K:K,'Master Data'!N:N,"Input in Master Data",0,1))</f>
        <v/>
      </c>
      <c r="H140" s="341" t="str">
        <f t="array" ref="H140">IF(C140="","",XLOOKUP(C140,'Master Data'!K:K,'Master Data'!O:O,"Input in Master Data",0,1))</f>
        <v/>
      </c>
      <c r="I140" s="341" t="str">
        <f t="array" ref="I140">if(U140="","",XLOOKUP(U140,Master[Company],Master[Blow],"Unknown",0,1))</f>
        <v/>
      </c>
      <c r="J140" s="341" t="str">
        <f t="array" ref="J140">if(U140="","",XLOOKUP(U140,Master[Company],Master[Pigging],"Unknown",0,1))</f>
        <v/>
      </c>
      <c r="K140" s="341" t="str">
        <f t="array" ref="K140">if(U140="","",XLOOKUP(U140,Master[Company],Master[Load Method],"Unknown",0,1))</f>
        <v/>
      </c>
      <c r="L140" s="341" t="str">
        <f t="array" ref="L140">if(U140="","",XLOOKUP(U140,Master[Company],Master[Line Distance],"Unknown",0,1))</f>
        <v/>
      </c>
      <c r="M140" s="394"/>
      <c r="N140" s="341"/>
      <c r="O140" s="341"/>
      <c r="P140" s="341" t="str">
        <f t="array" ref="P140">if(U140="","",XLOOKUP(U140,Master[Company],Master[Terms],"NA",0,1))</f>
        <v/>
      </c>
      <c r="Q140" s="341" t="str">
        <f t="shared" si="1"/>
        <v/>
      </c>
      <c r="R140" s="341" t="str">
        <f t="array" ref="R140">if(U140="","",XLOOKUP(U140,Master[Company],Master[Group],"NA",0,1))</f>
        <v/>
      </c>
      <c r="S140" s="341" t="str">
        <f t="array" ref="S140">if(U140="","",XLOOKUP(U140,Master[Company],Master[Loading Location],"NA",0,1))</f>
        <v/>
      </c>
      <c r="T140" s="341" t="str">
        <f t="array" ref="T140">if(U140="","",XLOOKUP(U140,Master[Company],Master[Acronym],"NA",0,1))</f>
        <v/>
      </c>
      <c r="U140" s="341"/>
      <c r="V140" s="342"/>
      <c r="W140" s="342"/>
      <c r="X140" s="341" t="str">
        <f t="shared" si="6"/>
        <v/>
      </c>
      <c r="Y140" s="341" t="str">
        <f t="shared" si="3"/>
        <v/>
      </c>
      <c r="Z140" s="341"/>
      <c r="AA140" s="341"/>
      <c r="AB140" s="341"/>
      <c r="AC140" s="401"/>
      <c r="AD140" s="563"/>
      <c r="AE140" s="564"/>
      <c r="AF140" s="564"/>
      <c r="AG140" s="564"/>
      <c r="AH140" s="564"/>
      <c r="AI140" s="564"/>
      <c r="AJ140" s="564"/>
      <c r="AK140" s="564"/>
      <c r="AL140" s="563"/>
      <c r="AM140" s="564"/>
      <c r="AN140" s="564"/>
      <c r="AO140" s="564"/>
      <c r="AP140" s="564"/>
      <c r="AQ140" s="564"/>
      <c r="AR140" s="564"/>
      <c r="AS140" s="564"/>
      <c r="AT140" s="401"/>
      <c r="AU140" s="399"/>
      <c r="AV140" s="617"/>
      <c r="AW140" s="401"/>
      <c r="AX140" s="401"/>
      <c r="AY140" s="341"/>
      <c r="AZ140" s="341"/>
      <c r="BA140" s="341"/>
      <c r="BB140" s="341"/>
      <c r="BC140" s="341"/>
      <c r="BD140" s="401"/>
      <c r="BE140" s="341"/>
      <c r="BF140" s="341"/>
      <c r="BG140" s="402"/>
      <c r="BH140" s="403"/>
      <c r="BI140" s="405"/>
      <c r="BJ140" s="405"/>
      <c r="BK140" s="405"/>
      <c r="BL140" s="405"/>
      <c r="BM140" s="514"/>
    </row>
    <row r="141" ht="18.75" customHeight="1">
      <c r="A141" s="400" t="str">
        <f t="shared" si="4"/>
        <v/>
      </c>
      <c r="B141" s="341"/>
      <c r="C141" s="559"/>
      <c r="D141" s="393"/>
      <c r="E141" s="341"/>
      <c r="F141" s="394"/>
      <c r="G141" s="341" t="str">
        <f t="array" ref="G141">IF(C141="","",XLOOKUP(C141,'Master Data'!K:K,'Master Data'!N:N,"Input in Master Data",0,1))</f>
        <v/>
      </c>
      <c r="H141" s="341" t="str">
        <f t="array" ref="H141">IF(C141="","",XLOOKUP(C141,'Master Data'!K:K,'Master Data'!O:O,"Input in Master Data",0,1))</f>
        <v/>
      </c>
      <c r="I141" s="341" t="str">
        <f t="array" ref="I141">if(U141="","",XLOOKUP(U141,Master[Company],Master[Blow],"Unknown",0,1))</f>
        <v/>
      </c>
      <c r="J141" s="341" t="str">
        <f t="array" ref="J141">if(U141="","",XLOOKUP(U141,Master[Company],Master[Pigging],"Unknown",0,1))</f>
        <v/>
      </c>
      <c r="K141" s="341" t="str">
        <f t="array" ref="K141">if(U141="","",XLOOKUP(U141,Master[Company],Master[Load Method],"Unknown",0,1))</f>
        <v/>
      </c>
      <c r="L141" s="341" t="str">
        <f t="array" ref="L141">if(U141="","",XLOOKUP(U141,Master[Company],Master[Line Distance],"Unknown",0,1))</f>
        <v/>
      </c>
      <c r="M141" s="394"/>
      <c r="N141" s="341"/>
      <c r="O141" s="341"/>
      <c r="P141" s="341" t="str">
        <f t="array" ref="P141">if(U141="","",XLOOKUP(U141,Master[Company],Master[Terms],"NA",0,1))</f>
        <v/>
      </c>
      <c r="Q141" s="341" t="str">
        <f t="shared" si="1"/>
        <v/>
      </c>
      <c r="R141" s="341" t="str">
        <f t="array" ref="R141">if(U141="","",XLOOKUP(U141,Master[Company],Master[Group],"NA",0,1))</f>
        <v/>
      </c>
      <c r="S141" s="341" t="str">
        <f t="array" ref="S141">if(U141="","",XLOOKUP(U141,Master[Company],Master[Loading Location],"NA",0,1))</f>
        <v/>
      </c>
      <c r="T141" s="341" t="str">
        <f t="array" ref="T141">if(U141="","",XLOOKUP(U141,Master[Company],Master[Acronym],"NA",0,1))</f>
        <v/>
      </c>
      <c r="U141" s="341"/>
      <c r="V141" s="342"/>
      <c r="W141" s="342"/>
      <c r="X141" s="341" t="str">
        <f t="shared" si="6"/>
        <v/>
      </c>
      <c r="Y141" s="341" t="str">
        <f t="shared" si="3"/>
        <v/>
      </c>
      <c r="Z141" s="341"/>
      <c r="AA141" s="341"/>
      <c r="AB141" s="341"/>
      <c r="AC141" s="401"/>
      <c r="AD141" s="563"/>
      <c r="AE141" s="564"/>
      <c r="AF141" s="564"/>
      <c r="AG141" s="564"/>
      <c r="AH141" s="564"/>
      <c r="AI141" s="564"/>
      <c r="AJ141" s="564"/>
      <c r="AK141" s="564"/>
      <c r="AL141" s="563"/>
      <c r="AM141" s="564"/>
      <c r="AN141" s="564"/>
      <c r="AO141" s="564"/>
      <c r="AP141" s="564"/>
      <c r="AQ141" s="564"/>
      <c r="AR141" s="564"/>
      <c r="AS141" s="564"/>
      <c r="AT141" s="401"/>
      <c r="AU141" s="399"/>
      <c r="AV141" s="617"/>
      <c r="AW141" s="401"/>
      <c r="AX141" s="401"/>
      <c r="AY141" s="341"/>
      <c r="AZ141" s="341"/>
      <c r="BA141" s="341"/>
      <c r="BB141" s="341"/>
      <c r="BC141" s="341"/>
      <c r="BD141" s="401"/>
      <c r="BE141" s="341"/>
      <c r="BF141" s="341"/>
      <c r="BG141" s="402"/>
      <c r="BH141" s="403"/>
      <c r="BI141" s="405"/>
      <c r="BJ141" s="405"/>
      <c r="BK141" s="405"/>
      <c r="BL141" s="405"/>
      <c r="BM141" s="514"/>
    </row>
    <row r="142" ht="18.75" customHeight="1">
      <c r="A142" s="400" t="str">
        <f t="shared" si="4"/>
        <v/>
      </c>
      <c r="B142" s="341"/>
      <c r="C142" s="559"/>
      <c r="D142" s="393"/>
      <c r="E142" s="341"/>
      <c r="F142" s="394"/>
      <c r="G142" s="341" t="str">
        <f t="array" ref="G142">IF(C142="","",XLOOKUP(C142,'Master Data'!K:K,'Master Data'!N:N,"Input in Master Data",0,1))</f>
        <v/>
      </c>
      <c r="H142" s="341" t="str">
        <f t="array" ref="H142">IF(C142="","",XLOOKUP(C142,'Master Data'!K:K,'Master Data'!O:O,"Input in Master Data",0,1))</f>
        <v/>
      </c>
      <c r="I142" s="341" t="str">
        <f t="array" ref="I142">if(U142="","",XLOOKUP(U142,Master[Company],Master[Blow],"Unknown",0,1))</f>
        <v/>
      </c>
      <c r="J142" s="341" t="str">
        <f t="array" ref="J142">if(U142="","",XLOOKUP(U142,Master[Company],Master[Pigging],"Unknown",0,1))</f>
        <v/>
      </c>
      <c r="K142" s="341" t="str">
        <f t="array" ref="K142">if(U142="","",XLOOKUP(U142,Master[Company],Master[Load Method],"Unknown",0,1))</f>
        <v/>
      </c>
      <c r="L142" s="341" t="str">
        <f t="array" ref="L142">if(U142="","",XLOOKUP(U142,Master[Company],Master[Line Distance],"Unknown",0,1))</f>
        <v/>
      </c>
      <c r="M142" s="394"/>
      <c r="N142" s="341"/>
      <c r="O142" s="341"/>
      <c r="P142" s="341" t="str">
        <f t="array" ref="P142">if(U142="","",XLOOKUP(U142,Master[Company],Master[Terms],"NA",0,1))</f>
        <v/>
      </c>
      <c r="Q142" s="341" t="str">
        <f t="shared" si="1"/>
        <v/>
      </c>
      <c r="R142" s="341" t="str">
        <f t="array" ref="R142">if(U142="","",XLOOKUP(U142,Master[Company],Master[Group],"NA",0,1))</f>
        <v/>
      </c>
      <c r="S142" s="341" t="str">
        <f t="array" ref="S142">if(U142="","",XLOOKUP(U142,Master[Company],Master[Loading Location],"NA",0,1))</f>
        <v/>
      </c>
      <c r="T142" s="341" t="str">
        <f t="array" ref="T142">if(U142="","",XLOOKUP(U142,Master[Company],Master[Acronym],"NA",0,1))</f>
        <v/>
      </c>
      <c r="U142" s="341"/>
      <c r="V142" s="342"/>
      <c r="W142" s="342"/>
      <c r="X142" s="341" t="str">
        <f t="shared" si="6"/>
        <v/>
      </c>
      <c r="Y142" s="341" t="str">
        <f t="shared" si="3"/>
        <v/>
      </c>
      <c r="Z142" s="341"/>
      <c r="AA142" s="341"/>
      <c r="AB142" s="341"/>
      <c r="AC142" s="401"/>
      <c r="AD142" s="563"/>
      <c r="AE142" s="564"/>
      <c r="AF142" s="564"/>
      <c r="AG142" s="564"/>
      <c r="AH142" s="564"/>
      <c r="AI142" s="564"/>
      <c r="AJ142" s="564"/>
      <c r="AK142" s="564"/>
      <c r="AL142" s="563"/>
      <c r="AM142" s="564"/>
      <c r="AN142" s="564"/>
      <c r="AO142" s="564"/>
      <c r="AP142" s="564"/>
      <c r="AQ142" s="564"/>
      <c r="AR142" s="564"/>
      <c r="AS142" s="564"/>
      <c r="AT142" s="401"/>
      <c r="AU142" s="399"/>
      <c r="AV142" s="617"/>
      <c r="AW142" s="401"/>
      <c r="AX142" s="401"/>
      <c r="AY142" s="341"/>
      <c r="AZ142" s="341"/>
      <c r="BA142" s="341"/>
      <c r="BB142" s="341"/>
      <c r="BC142" s="341"/>
      <c r="BD142" s="401"/>
      <c r="BE142" s="341"/>
      <c r="BF142" s="341"/>
      <c r="BG142" s="402"/>
      <c r="BH142" s="403"/>
      <c r="BI142" s="405"/>
      <c r="BJ142" s="405"/>
      <c r="BK142" s="405"/>
      <c r="BL142" s="405"/>
      <c r="BM142" s="514"/>
    </row>
    <row r="143" ht="18.75" customHeight="1">
      <c r="A143" s="400" t="str">
        <f t="shared" si="4"/>
        <v/>
      </c>
      <c r="B143" s="341"/>
      <c r="C143" s="559"/>
      <c r="D143" s="393"/>
      <c r="E143" s="341"/>
      <c r="F143" s="394"/>
      <c r="G143" s="341" t="str">
        <f t="array" ref="G143">IF(C143="","",XLOOKUP(C143,'Master Data'!K:K,'Master Data'!N:N,"Input in Master Data",0,1))</f>
        <v/>
      </c>
      <c r="H143" s="341" t="str">
        <f t="array" ref="H143">IF(C143="","",XLOOKUP(C143,'Master Data'!K:K,'Master Data'!O:O,"Input in Master Data",0,1))</f>
        <v/>
      </c>
      <c r="I143" s="341" t="str">
        <f t="array" ref="I143">if(U143="","",XLOOKUP(U143,Master[Company],Master[Blow],"Unknown",0,1))</f>
        <v/>
      </c>
      <c r="J143" s="341" t="str">
        <f t="array" ref="J143">if(U143="","",XLOOKUP(U143,Master[Company],Master[Pigging],"Unknown",0,1))</f>
        <v/>
      </c>
      <c r="K143" s="341" t="str">
        <f t="array" ref="K143">if(U143="","",XLOOKUP(U143,Master[Company],Master[Load Method],"Unknown",0,1))</f>
        <v/>
      </c>
      <c r="L143" s="341" t="str">
        <f t="array" ref="L143">if(U143="","",XLOOKUP(U143,Master[Company],Master[Line Distance],"Unknown",0,1))</f>
        <v/>
      </c>
      <c r="M143" s="394"/>
      <c r="N143" s="341"/>
      <c r="O143" s="341"/>
      <c r="P143" s="341" t="str">
        <f t="array" ref="P143">if(U143="","",XLOOKUP(U143,Master[Company],Master[Terms],"NA",0,1))</f>
        <v/>
      </c>
      <c r="Q143" s="341" t="str">
        <f t="shared" si="1"/>
        <v/>
      </c>
      <c r="R143" s="341" t="str">
        <f t="array" ref="R143">if(U143="","",XLOOKUP(U143,Master[Company],Master[Group],"NA",0,1))</f>
        <v/>
      </c>
      <c r="S143" s="341" t="str">
        <f t="array" ref="S143">if(U143="","",XLOOKUP(U143,Master[Company],Master[Loading Location],"NA",0,1))</f>
        <v/>
      </c>
      <c r="T143" s="341" t="str">
        <f t="array" ref="T143">if(U143="","",XLOOKUP(U143,Master[Company],Master[Acronym],"NA",0,1))</f>
        <v/>
      </c>
      <c r="U143" s="341"/>
      <c r="V143" s="342"/>
      <c r="W143" s="342"/>
      <c r="X143" s="341" t="str">
        <f t="shared" si="6"/>
        <v/>
      </c>
      <c r="Y143" s="341" t="str">
        <f t="shared" si="3"/>
        <v/>
      </c>
      <c r="Z143" s="341"/>
      <c r="AA143" s="341"/>
      <c r="AB143" s="341"/>
      <c r="AC143" s="401"/>
      <c r="AD143" s="563"/>
      <c r="AE143" s="564"/>
      <c r="AF143" s="564"/>
      <c r="AG143" s="564"/>
      <c r="AH143" s="564"/>
      <c r="AI143" s="564"/>
      <c r="AJ143" s="564"/>
      <c r="AK143" s="564"/>
      <c r="AL143" s="563"/>
      <c r="AM143" s="564"/>
      <c r="AN143" s="564"/>
      <c r="AO143" s="564"/>
      <c r="AP143" s="564"/>
      <c r="AQ143" s="564"/>
      <c r="AR143" s="564"/>
      <c r="AS143" s="564"/>
      <c r="AT143" s="401"/>
      <c r="AU143" s="399"/>
      <c r="AV143" s="617"/>
      <c r="AW143" s="401"/>
      <c r="AX143" s="401"/>
      <c r="AY143" s="341"/>
      <c r="AZ143" s="341"/>
      <c r="BA143" s="341"/>
      <c r="BB143" s="341"/>
      <c r="BC143" s="341"/>
      <c r="BD143" s="401"/>
      <c r="BE143" s="341"/>
      <c r="BF143" s="341"/>
      <c r="BG143" s="402"/>
      <c r="BH143" s="403"/>
      <c r="BI143" s="405"/>
      <c r="BJ143" s="405"/>
      <c r="BK143" s="405"/>
      <c r="BL143" s="405"/>
      <c r="BM143" s="514"/>
    </row>
    <row r="144" ht="18.75" customHeight="1">
      <c r="A144" s="400" t="str">
        <f t="shared" si="4"/>
        <v/>
      </c>
      <c r="B144" s="341"/>
      <c r="C144" s="559"/>
      <c r="D144" s="393"/>
      <c r="E144" s="341"/>
      <c r="F144" s="394"/>
      <c r="G144" s="341" t="str">
        <f t="array" ref="G144">IF(C144="","",XLOOKUP(C144,'Master Data'!K:K,'Master Data'!N:N,"Input in Master Data",0,1))</f>
        <v/>
      </c>
      <c r="H144" s="341" t="str">
        <f t="array" ref="H144">IF(C144="","",XLOOKUP(C144,'Master Data'!K:K,'Master Data'!O:O,"Input in Master Data",0,1))</f>
        <v/>
      </c>
      <c r="I144" s="341" t="str">
        <f t="array" ref="I144">if(U144="","",XLOOKUP(U144,Master[Company],Master[Blow],"Unknown",0,1))</f>
        <v/>
      </c>
      <c r="J144" s="341" t="str">
        <f t="array" ref="J144">if(U144="","",XLOOKUP(U144,Master[Company],Master[Pigging],"Unknown",0,1))</f>
        <v/>
      </c>
      <c r="K144" s="341" t="str">
        <f t="array" ref="K144">if(U144="","",XLOOKUP(U144,Master[Company],Master[Load Method],"Unknown",0,1))</f>
        <v/>
      </c>
      <c r="L144" s="341" t="str">
        <f t="array" ref="L144">if(U144="","",XLOOKUP(U144,Master[Company],Master[Line Distance],"Unknown",0,1))</f>
        <v/>
      </c>
      <c r="M144" s="394"/>
      <c r="N144" s="341"/>
      <c r="O144" s="341"/>
      <c r="P144" s="341" t="str">
        <f t="array" ref="P144">if(U144="","",XLOOKUP(U144,Master[Company],Master[Terms],"NA",0,1))</f>
        <v/>
      </c>
      <c r="Q144" s="341" t="str">
        <f t="shared" si="1"/>
        <v/>
      </c>
      <c r="R144" s="341" t="str">
        <f t="array" ref="R144">if(U144="","",XLOOKUP(U144,Master[Company],Master[Group],"NA",0,1))</f>
        <v/>
      </c>
      <c r="S144" s="341" t="str">
        <f t="array" ref="S144">if(U144="","",XLOOKUP(U144,Master[Company],Master[Loading Location],"NA",0,1))</f>
        <v/>
      </c>
      <c r="T144" s="341" t="str">
        <f t="array" ref="T144">if(U144="","",XLOOKUP(U144,Master[Company],Master[Acronym],"NA",0,1))</f>
        <v/>
      </c>
      <c r="U144" s="341"/>
      <c r="V144" s="342"/>
      <c r="W144" s="342"/>
      <c r="X144" s="341" t="str">
        <f t="shared" si="6"/>
        <v/>
      </c>
      <c r="Y144" s="341" t="str">
        <f t="shared" si="3"/>
        <v/>
      </c>
      <c r="Z144" s="341"/>
      <c r="AA144" s="341"/>
      <c r="AB144" s="341"/>
      <c r="AC144" s="401"/>
      <c r="AD144" s="563"/>
      <c r="AE144" s="564"/>
      <c r="AF144" s="564"/>
      <c r="AG144" s="564"/>
      <c r="AH144" s="564"/>
      <c r="AI144" s="564"/>
      <c r="AJ144" s="564"/>
      <c r="AK144" s="564"/>
      <c r="AL144" s="563"/>
      <c r="AM144" s="564"/>
      <c r="AN144" s="564"/>
      <c r="AO144" s="564"/>
      <c r="AP144" s="564"/>
      <c r="AQ144" s="564"/>
      <c r="AR144" s="564"/>
      <c r="AS144" s="564"/>
      <c r="AT144" s="401"/>
      <c r="AU144" s="399"/>
      <c r="AV144" s="617"/>
      <c r="AW144" s="401"/>
      <c r="AX144" s="401"/>
      <c r="AY144" s="341"/>
      <c r="AZ144" s="341"/>
      <c r="BA144" s="341"/>
      <c r="BB144" s="341"/>
      <c r="BC144" s="341"/>
      <c r="BD144" s="401"/>
      <c r="BE144" s="341"/>
      <c r="BF144" s="341"/>
      <c r="BG144" s="402"/>
      <c r="BH144" s="403"/>
      <c r="BI144" s="405"/>
      <c r="BJ144" s="405"/>
      <c r="BK144" s="405"/>
      <c r="BL144" s="405"/>
      <c r="BM144" s="514"/>
    </row>
    <row r="145" ht="18.75" customHeight="1">
      <c r="A145" s="400" t="str">
        <f t="shared" si="4"/>
        <v/>
      </c>
      <c r="B145" s="341"/>
      <c r="C145" s="559"/>
      <c r="D145" s="393"/>
      <c r="E145" s="341"/>
      <c r="F145" s="394"/>
      <c r="G145" s="341" t="str">
        <f t="array" ref="G145">IF(C145="","",XLOOKUP(C145,'Master Data'!K:K,'Master Data'!N:N,"Input in Master Data",0,1))</f>
        <v/>
      </c>
      <c r="H145" s="341" t="str">
        <f t="array" ref="H145">IF(C145="","",XLOOKUP(C145,'Master Data'!K:K,'Master Data'!O:O,"Input in Master Data",0,1))</f>
        <v/>
      </c>
      <c r="I145" s="341" t="str">
        <f t="array" ref="I145">if(U145="","",XLOOKUP(U145,Master[Company],Master[Blow],"Unknown",0,1))</f>
        <v/>
      </c>
      <c r="J145" s="341" t="str">
        <f t="array" ref="J145">if(U145="","",XLOOKUP(U145,Master[Company],Master[Pigging],"Unknown",0,1))</f>
        <v/>
      </c>
      <c r="K145" s="341" t="str">
        <f t="array" ref="K145">if(U145="","",XLOOKUP(U145,Master[Company],Master[Load Method],"Unknown",0,1))</f>
        <v/>
      </c>
      <c r="L145" s="341" t="str">
        <f t="array" ref="L145">if(U145="","",XLOOKUP(U145,Master[Company],Master[Line Distance],"Unknown",0,1))</f>
        <v/>
      </c>
      <c r="M145" s="394"/>
      <c r="N145" s="341"/>
      <c r="O145" s="341"/>
      <c r="P145" s="341" t="str">
        <f t="array" ref="P145">if(U145="","",XLOOKUP(U145,Master[Company],Master[Terms],"NA",0,1))</f>
        <v/>
      </c>
      <c r="Q145" s="341" t="str">
        <f t="shared" si="1"/>
        <v/>
      </c>
      <c r="R145" s="341" t="str">
        <f t="array" ref="R145">if(U145="","",XLOOKUP(U145,Master[Company],Master[Group],"NA",0,1))</f>
        <v/>
      </c>
      <c r="S145" s="341" t="str">
        <f t="array" ref="S145">if(U145="","",XLOOKUP(U145,Master[Company],Master[Loading Location],"NA",0,1))</f>
        <v/>
      </c>
      <c r="T145" s="341" t="str">
        <f t="array" ref="T145">if(U145="","",XLOOKUP(U145,Master[Company],Master[Acronym],"NA",0,1))</f>
        <v/>
      </c>
      <c r="U145" s="341"/>
      <c r="V145" s="342"/>
      <c r="W145" s="342"/>
      <c r="X145" s="341" t="str">
        <f t="shared" si="6"/>
        <v/>
      </c>
      <c r="Y145" s="341" t="str">
        <f t="shared" si="3"/>
        <v/>
      </c>
      <c r="Z145" s="341"/>
      <c r="AA145" s="341"/>
      <c r="AB145" s="341"/>
      <c r="AC145" s="401"/>
      <c r="AD145" s="563"/>
      <c r="AE145" s="564"/>
      <c r="AF145" s="564"/>
      <c r="AG145" s="564"/>
      <c r="AH145" s="564"/>
      <c r="AI145" s="564"/>
      <c r="AJ145" s="564"/>
      <c r="AK145" s="564"/>
      <c r="AL145" s="563"/>
      <c r="AM145" s="564"/>
      <c r="AN145" s="564"/>
      <c r="AO145" s="564"/>
      <c r="AP145" s="564"/>
      <c r="AQ145" s="564"/>
      <c r="AR145" s="564"/>
      <c r="AS145" s="564"/>
      <c r="AT145" s="401"/>
      <c r="AU145" s="399"/>
      <c r="AV145" s="617"/>
      <c r="AW145" s="401"/>
      <c r="AX145" s="401"/>
      <c r="AY145" s="341"/>
      <c r="AZ145" s="341"/>
      <c r="BA145" s="341"/>
      <c r="BB145" s="341"/>
      <c r="BC145" s="341"/>
      <c r="BD145" s="401"/>
      <c r="BE145" s="341"/>
      <c r="BF145" s="341"/>
      <c r="BG145" s="402"/>
      <c r="BH145" s="403"/>
      <c r="BI145" s="405"/>
      <c r="BJ145" s="405"/>
      <c r="BK145" s="405"/>
      <c r="BL145" s="405"/>
      <c r="BM145" s="514"/>
    </row>
    <row r="146" ht="18.75" customHeight="1">
      <c r="A146" s="400" t="str">
        <f t="shared" si="4"/>
        <v/>
      </c>
      <c r="B146" s="341"/>
      <c r="C146" s="559"/>
      <c r="D146" s="393"/>
      <c r="E146" s="341"/>
      <c r="F146" s="394"/>
      <c r="G146" s="341" t="str">
        <f t="array" ref="G146">IF(C146="","",XLOOKUP(C146,'Master Data'!K:K,'Master Data'!N:N,"Input in Master Data",0,1))</f>
        <v/>
      </c>
      <c r="H146" s="341" t="str">
        <f t="array" ref="H146">IF(C146="","",XLOOKUP(C146,'Master Data'!K:K,'Master Data'!O:O,"Input in Master Data",0,1))</f>
        <v/>
      </c>
      <c r="I146" s="341" t="str">
        <f t="array" ref="I146">if(U146="","",XLOOKUP(U146,Master[Company],Master[Blow],"Unknown",0,1))</f>
        <v/>
      </c>
      <c r="J146" s="341" t="str">
        <f t="array" ref="J146">if(U146="","",XLOOKUP(U146,Master[Company],Master[Pigging],"Unknown",0,1))</f>
        <v/>
      </c>
      <c r="K146" s="341" t="str">
        <f t="array" ref="K146">if(U146="","",XLOOKUP(U146,Master[Company],Master[Load Method],"Unknown",0,1))</f>
        <v/>
      </c>
      <c r="L146" s="341" t="str">
        <f t="array" ref="L146">if(U146="","",XLOOKUP(U146,Master[Company],Master[Line Distance],"Unknown",0,1))</f>
        <v/>
      </c>
      <c r="M146" s="394"/>
      <c r="N146" s="341"/>
      <c r="O146" s="341"/>
      <c r="P146" s="341" t="str">
        <f t="array" ref="P146">if(U146="","",XLOOKUP(U146,Master[Company],Master[Terms],"NA",0,1))</f>
        <v/>
      </c>
      <c r="Q146" s="341" t="str">
        <f t="shared" si="1"/>
        <v/>
      </c>
      <c r="R146" s="341" t="str">
        <f t="array" ref="R146">if(U146="","",XLOOKUP(U146,Master[Company],Master[Group],"NA",0,1))</f>
        <v/>
      </c>
      <c r="S146" s="341" t="str">
        <f t="array" ref="S146">if(U146="","",XLOOKUP(U146,Master[Company],Master[Loading Location],"NA",0,1))</f>
        <v/>
      </c>
      <c r="T146" s="341" t="str">
        <f t="array" ref="T146">if(U146="","",XLOOKUP(U146,Master[Company],Master[Acronym],"NA",0,1))</f>
        <v/>
      </c>
      <c r="U146" s="341"/>
      <c r="V146" s="342"/>
      <c r="W146" s="342"/>
      <c r="X146" s="341" t="str">
        <f t="shared" si="6"/>
        <v/>
      </c>
      <c r="Y146" s="341" t="str">
        <f t="shared" si="3"/>
        <v/>
      </c>
      <c r="Z146" s="341"/>
      <c r="AA146" s="341"/>
      <c r="AB146" s="341"/>
      <c r="AC146" s="401"/>
      <c r="AD146" s="563"/>
      <c r="AE146" s="564"/>
      <c r="AF146" s="564"/>
      <c r="AG146" s="564"/>
      <c r="AH146" s="564"/>
      <c r="AI146" s="564"/>
      <c r="AJ146" s="564"/>
      <c r="AK146" s="564"/>
      <c r="AL146" s="563"/>
      <c r="AM146" s="564"/>
      <c r="AN146" s="564"/>
      <c r="AO146" s="564"/>
      <c r="AP146" s="564"/>
      <c r="AQ146" s="564"/>
      <c r="AR146" s="564"/>
      <c r="AS146" s="564"/>
      <c r="AT146" s="401"/>
      <c r="AU146" s="399"/>
      <c r="AV146" s="617"/>
      <c r="AW146" s="401"/>
      <c r="AX146" s="401"/>
      <c r="AY146" s="341"/>
      <c r="AZ146" s="341"/>
      <c r="BA146" s="341"/>
      <c r="BB146" s="341"/>
      <c r="BC146" s="341"/>
      <c r="BD146" s="401"/>
      <c r="BE146" s="341"/>
      <c r="BF146" s="341"/>
      <c r="BG146" s="402"/>
      <c r="BH146" s="403"/>
      <c r="BI146" s="405"/>
      <c r="BJ146" s="405"/>
      <c r="BK146" s="405"/>
      <c r="BL146" s="405"/>
      <c r="BM146" s="514"/>
    </row>
    <row r="147" ht="18.75" customHeight="1">
      <c r="A147" s="400" t="str">
        <f t="shared" si="4"/>
        <v/>
      </c>
      <c r="B147" s="341"/>
      <c r="C147" s="559"/>
      <c r="D147" s="393"/>
      <c r="E147" s="341"/>
      <c r="F147" s="394"/>
      <c r="G147" s="341" t="str">
        <f t="array" ref="G147">IF(C147="","",XLOOKUP(C147,'Master Data'!K:K,'Master Data'!N:N,"Input in Master Data",0,1))</f>
        <v/>
      </c>
      <c r="H147" s="341" t="str">
        <f t="array" ref="H147">IF(C147="","",XLOOKUP(C147,'Master Data'!K:K,'Master Data'!O:O,"Input in Master Data",0,1))</f>
        <v/>
      </c>
      <c r="I147" s="341" t="str">
        <f t="array" ref="I147">if(U147="","",XLOOKUP(U147,Master[Company],Master[Blow],"Unknown",0,1))</f>
        <v/>
      </c>
      <c r="J147" s="341" t="str">
        <f t="array" ref="J147">if(U147="","",XLOOKUP(U147,Master[Company],Master[Pigging],"Unknown",0,1))</f>
        <v/>
      </c>
      <c r="K147" s="341" t="str">
        <f t="array" ref="K147">if(U147="","",XLOOKUP(U147,Master[Company],Master[Load Method],"Unknown",0,1))</f>
        <v/>
      </c>
      <c r="L147" s="341" t="str">
        <f t="array" ref="L147">if(U147="","",XLOOKUP(U147,Master[Company],Master[Line Distance],"Unknown",0,1))</f>
        <v/>
      </c>
      <c r="M147" s="394"/>
      <c r="N147" s="341"/>
      <c r="O147" s="341"/>
      <c r="P147" s="341" t="str">
        <f t="array" ref="P147">if(U147="","",XLOOKUP(U147,Master[Company],Master[Terms],"NA",0,1))</f>
        <v/>
      </c>
      <c r="Q147" s="341" t="str">
        <f t="shared" si="1"/>
        <v/>
      </c>
      <c r="R147" s="341" t="str">
        <f t="array" ref="R147">if(U147="","",XLOOKUP(U147,Master[Company],Master[Group],"NA",0,1))</f>
        <v/>
      </c>
      <c r="S147" s="341" t="str">
        <f t="array" ref="S147">if(U147="","",XLOOKUP(U147,Master[Company],Master[Loading Location],"NA",0,1))</f>
        <v/>
      </c>
      <c r="T147" s="341" t="str">
        <f t="array" ref="T147">if(U147="","",XLOOKUP(U147,Master[Company],Master[Acronym],"NA",0,1))</f>
        <v/>
      </c>
      <c r="U147" s="341"/>
      <c r="V147" s="342"/>
      <c r="W147" s="342"/>
      <c r="X147" s="341" t="str">
        <f t="shared" si="6"/>
        <v/>
      </c>
      <c r="Y147" s="341" t="str">
        <f t="shared" si="3"/>
        <v/>
      </c>
      <c r="Z147" s="341"/>
      <c r="AA147" s="341"/>
      <c r="AB147" s="341"/>
      <c r="AC147" s="401"/>
      <c r="AD147" s="563"/>
      <c r="AE147" s="564"/>
      <c r="AF147" s="564"/>
      <c r="AG147" s="564"/>
      <c r="AH147" s="564"/>
      <c r="AI147" s="564"/>
      <c r="AJ147" s="564"/>
      <c r="AK147" s="564"/>
      <c r="AL147" s="563"/>
      <c r="AM147" s="564"/>
      <c r="AN147" s="564"/>
      <c r="AO147" s="564"/>
      <c r="AP147" s="564"/>
      <c r="AQ147" s="564"/>
      <c r="AR147" s="564"/>
      <c r="AS147" s="564"/>
      <c r="AT147" s="401"/>
      <c r="AU147" s="399"/>
      <c r="AV147" s="617"/>
      <c r="AW147" s="401"/>
      <c r="AX147" s="401"/>
      <c r="AY147" s="341"/>
      <c r="AZ147" s="341"/>
      <c r="BA147" s="341"/>
      <c r="BB147" s="341"/>
      <c r="BC147" s="341"/>
      <c r="BD147" s="401"/>
      <c r="BE147" s="341"/>
      <c r="BF147" s="341"/>
      <c r="BG147" s="402"/>
      <c r="BH147" s="403"/>
      <c r="BI147" s="405"/>
      <c r="BJ147" s="405"/>
      <c r="BK147" s="405"/>
      <c r="BL147" s="405"/>
      <c r="BM147" s="514"/>
    </row>
    <row r="148" ht="18.75" customHeight="1">
      <c r="A148" s="400" t="str">
        <f t="shared" si="4"/>
        <v/>
      </c>
      <c r="B148" s="341"/>
      <c r="C148" s="559"/>
      <c r="D148" s="393"/>
      <c r="E148" s="341"/>
      <c r="F148" s="394"/>
      <c r="G148" s="341" t="str">
        <f t="array" ref="G148">IF(C148="","",XLOOKUP(C148,'Master Data'!K:K,'Master Data'!N:N,"Input in Master Data",0,1))</f>
        <v/>
      </c>
      <c r="H148" s="341" t="str">
        <f t="array" ref="H148">IF(C148="","",XLOOKUP(C148,'Master Data'!K:K,'Master Data'!O:O,"Input in Master Data",0,1))</f>
        <v/>
      </c>
      <c r="I148" s="341" t="str">
        <f t="array" ref="I148">if(U148="","",XLOOKUP(U148,Master[Company],Master[Blow],"Unknown",0,1))</f>
        <v/>
      </c>
      <c r="J148" s="341" t="str">
        <f t="array" ref="J148">if(U148="","",XLOOKUP(U148,Master[Company],Master[Pigging],"Unknown",0,1))</f>
        <v/>
      </c>
      <c r="K148" s="341" t="str">
        <f t="array" ref="K148">if(U148="","",XLOOKUP(U148,Master[Company],Master[Load Method],"Unknown",0,1))</f>
        <v/>
      </c>
      <c r="L148" s="341" t="str">
        <f t="array" ref="L148">if(U148="","",XLOOKUP(U148,Master[Company],Master[Line Distance],"Unknown",0,1))</f>
        <v/>
      </c>
      <c r="M148" s="394"/>
      <c r="N148" s="341"/>
      <c r="O148" s="341"/>
      <c r="P148" s="341" t="str">
        <f t="array" ref="P148">if(U148="","",XLOOKUP(U148,Master[Company],Master[Terms],"NA",0,1))</f>
        <v/>
      </c>
      <c r="Q148" s="341" t="str">
        <f t="shared" si="1"/>
        <v/>
      </c>
      <c r="R148" s="341" t="str">
        <f t="array" ref="R148">if(U148="","",XLOOKUP(U148,Master[Company],Master[Group],"NA",0,1))</f>
        <v/>
      </c>
      <c r="S148" s="341" t="str">
        <f t="array" ref="S148">if(U148="","",XLOOKUP(U148,Master[Company],Master[Loading Location],"NA",0,1))</f>
        <v/>
      </c>
      <c r="T148" s="341" t="str">
        <f t="array" ref="T148">if(U148="","",XLOOKUP(U148,Master[Company],Master[Acronym],"NA",0,1))</f>
        <v/>
      </c>
      <c r="U148" s="341"/>
      <c r="V148" s="342"/>
      <c r="W148" s="342"/>
      <c r="X148" s="341" t="str">
        <f t="shared" si="6"/>
        <v/>
      </c>
      <c r="Y148" s="341" t="str">
        <f t="shared" si="3"/>
        <v/>
      </c>
      <c r="Z148" s="341"/>
      <c r="AA148" s="341"/>
      <c r="AB148" s="341"/>
      <c r="AC148" s="401"/>
      <c r="AD148" s="563"/>
      <c r="AE148" s="564"/>
      <c r="AF148" s="564"/>
      <c r="AG148" s="564"/>
      <c r="AH148" s="564"/>
      <c r="AI148" s="564"/>
      <c r="AJ148" s="564"/>
      <c r="AK148" s="564"/>
      <c r="AL148" s="563"/>
      <c r="AM148" s="564"/>
      <c r="AN148" s="564"/>
      <c r="AO148" s="564"/>
      <c r="AP148" s="564"/>
      <c r="AQ148" s="564"/>
      <c r="AR148" s="564"/>
      <c r="AS148" s="564"/>
      <c r="AT148" s="401"/>
      <c r="AU148" s="399"/>
      <c r="AV148" s="617"/>
      <c r="AW148" s="401"/>
      <c r="AX148" s="401"/>
      <c r="AY148" s="341"/>
      <c r="AZ148" s="341"/>
      <c r="BA148" s="341"/>
      <c r="BB148" s="341"/>
      <c r="BC148" s="341"/>
      <c r="BD148" s="401"/>
      <c r="BE148" s="341"/>
      <c r="BF148" s="341"/>
      <c r="BG148" s="402"/>
      <c r="BH148" s="403"/>
      <c r="BI148" s="405"/>
      <c r="BJ148" s="405"/>
      <c r="BK148" s="405"/>
      <c r="BL148" s="405"/>
      <c r="BM148" s="514"/>
    </row>
    <row r="149" ht="18.75" customHeight="1">
      <c r="A149" s="400" t="str">
        <f t="shared" si="4"/>
        <v/>
      </c>
      <c r="B149" s="341"/>
      <c r="C149" s="559"/>
      <c r="D149" s="393"/>
      <c r="E149" s="341"/>
      <c r="F149" s="394"/>
      <c r="G149" s="341" t="str">
        <f t="array" ref="G149">IF(C149="","",XLOOKUP(C149,'Master Data'!K:K,'Master Data'!N:N,"Input in Master Data",0,1))</f>
        <v/>
      </c>
      <c r="H149" s="341" t="str">
        <f t="array" ref="H149">IF(C149="","",XLOOKUP(C149,'Master Data'!K:K,'Master Data'!O:O,"Input in Master Data",0,1))</f>
        <v/>
      </c>
      <c r="I149" s="341" t="str">
        <f t="array" ref="I149">if(U149="","",XLOOKUP(U149,Master[Company],Master[Blow],"Unknown",0,1))</f>
        <v/>
      </c>
      <c r="J149" s="341" t="str">
        <f t="array" ref="J149">if(U149="","",XLOOKUP(U149,Master[Company],Master[Pigging],"Unknown",0,1))</f>
        <v/>
      </c>
      <c r="K149" s="341" t="str">
        <f t="array" ref="K149">if(U149="","",XLOOKUP(U149,Master[Company],Master[Load Method],"Unknown",0,1))</f>
        <v/>
      </c>
      <c r="L149" s="341" t="str">
        <f t="array" ref="L149">if(U149="","",XLOOKUP(U149,Master[Company],Master[Line Distance],"Unknown",0,1))</f>
        <v/>
      </c>
      <c r="M149" s="394"/>
      <c r="N149" s="341"/>
      <c r="O149" s="341"/>
      <c r="P149" s="341" t="str">
        <f t="array" ref="P149">if(U149="","",XLOOKUP(U149,Master[Company],Master[Terms],"NA",0,1))</f>
        <v/>
      </c>
      <c r="Q149" s="341" t="str">
        <f t="shared" si="1"/>
        <v/>
      </c>
      <c r="R149" s="341" t="str">
        <f t="array" ref="R149">if(U149="","",XLOOKUP(U149,Master[Company],Master[Group],"NA",0,1))</f>
        <v/>
      </c>
      <c r="S149" s="341" t="str">
        <f t="array" ref="S149">if(U149="","",XLOOKUP(U149,Master[Company],Master[Loading Location],"NA",0,1))</f>
        <v/>
      </c>
      <c r="T149" s="341" t="str">
        <f t="array" ref="T149">if(U149="","",XLOOKUP(U149,Master[Company],Master[Acronym],"NA",0,1))</f>
        <v/>
      </c>
      <c r="U149" s="341"/>
      <c r="V149" s="342"/>
      <c r="W149" s="342"/>
      <c r="X149" s="341" t="str">
        <f t="shared" si="6"/>
        <v/>
      </c>
      <c r="Y149" s="341" t="str">
        <f t="shared" si="3"/>
        <v/>
      </c>
      <c r="Z149" s="341"/>
      <c r="AA149" s="341"/>
      <c r="AB149" s="341"/>
      <c r="AC149" s="401"/>
      <c r="AD149" s="563"/>
      <c r="AE149" s="564"/>
      <c r="AF149" s="564"/>
      <c r="AG149" s="564"/>
      <c r="AH149" s="564"/>
      <c r="AI149" s="564"/>
      <c r="AJ149" s="564"/>
      <c r="AK149" s="564"/>
      <c r="AL149" s="563"/>
      <c r="AM149" s="564"/>
      <c r="AN149" s="564"/>
      <c r="AO149" s="564"/>
      <c r="AP149" s="564"/>
      <c r="AQ149" s="564"/>
      <c r="AR149" s="564"/>
      <c r="AS149" s="564"/>
      <c r="AT149" s="401"/>
      <c r="AU149" s="399"/>
      <c r="AV149" s="617"/>
      <c r="AW149" s="401"/>
      <c r="AX149" s="401"/>
      <c r="AY149" s="341"/>
      <c r="AZ149" s="341"/>
      <c r="BA149" s="341"/>
      <c r="BB149" s="341"/>
      <c r="BC149" s="341"/>
      <c r="BD149" s="401"/>
      <c r="BE149" s="341"/>
      <c r="BF149" s="341"/>
      <c r="BG149" s="402"/>
      <c r="BH149" s="403"/>
      <c r="BI149" s="405"/>
      <c r="BJ149" s="405"/>
      <c r="BK149" s="405"/>
      <c r="BL149" s="405"/>
      <c r="BM149" s="514"/>
    </row>
    <row r="150" ht="18.75" customHeight="1">
      <c r="A150" s="400" t="str">
        <f t="shared" si="4"/>
        <v/>
      </c>
      <c r="B150" s="341"/>
      <c r="C150" s="559"/>
      <c r="D150" s="393"/>
      <c r="E150" s="341"/>
      <c r="F150" s="394"/>
      <c r="G150" s="341" t="str">
        <f t="array" ref="G150">IF(C150="","",XLOOKUP(C150,'Master Data'!K:K,'Master Data'!N:N,"Input in Master Data",0,1))</f>
        <v/>
      </c>
      <c r="H150" s="341" t="str">
        <f t="array" ref="H150">IF(C150="","",XLOOKUP(C150,'Master Data'!K:K,'Master Data'!O:O,"Input in Master Data",0,1))</f>
        <v/>
      </c>
      <c r="I150" s="341" t="str">
        <f t="array" ref="I150">if(U150="","",XLOOKUP(U150,Master[Company],Master[Blow],"Unknown",0,1))</f>
        <v/>
      </c>
      <c r="J150" s="341" t="str">
        <f t="array" ref="J150">if(U150="","",XLOOKUP(U150,Master[Company],Master[Pigging],"Unknown",0,1))</f>
        <v/>
      </c>
      <c r="K150" s="341" t="str">
        <f t="array" ref="K150">if(U150="","",XLOOKUP(U150,Master[Company],Master[Load Method],"Unknown",0,1))</f>
        <v/>
      </c>
      <c r="L150" s="341" t="str">
        <f t="array" ref="L150">if(U150="","",XLOOKUP(U150,Master[Company],Master[Line Distance],"Unknown",0,1))</f>
        <v/>
      </c>
      <c r="M150" s="394"/>
      <c r="N150" s="341"/>
      <c r="O150" s="341"/>
      <c r="P150" s="341" t="str">
        <f t="array" ref="P150">if(U150="","",XLOOKUP(U150,Master[Company],Master[Terms],"NA",0,1))</f>
        <v/>
      </c>
      <c r="Q150" s="341" t="str">
        <f t="shared" si="1"/>
        <v/>
      </c>
      <c r="R150" s="341" t="str">
        <f t="array" ref="R150">if(U150="","",XLOOKUP(U150,Master[Company],Master[Group],"NA",0,1))</f>
        <v/>
      </c>
      <c r="S150" s="341" t="str">
        <f t="array" ref="S150">if(U150="","",XLOOKUP(U150,Master[Company],Master[Loading Location],"NA",0,1))</f>
        <v/>
      </c>
      <c r="T150" s="341" t="str">
        <f t="array" ref="T150">if(U150="","",XLOOKUP(U150,Master[Company],Master[Acronym],"NA",0,1))</f>
        <v/>
      </c>
      <c r="U150" s="341"/>
      <c r="V150" s="342"/>
      <c r="W150" s="342"/>
      <c r="X150" s="341" t="str">
        <f t="shared" si="6"/>
        <v/>
      </c>
      <c r="Y150" s="341" t="str">
        <f t="shared" si="3"/>
        <v/>
      </c>
      <c r="Z150" s="341"/>
      <c r="AA150" s="341"/>
      <c r="AB150" s="341"/>
      <c r="AC150" s="401"/>
      <c r="AD150" s="563"/>
      <c r="AE150" s="564"/>
      <c r="AF150" s="564"/>
      <c r="AG150" s="564"/>
      <c r="AH150" s="564"/>
      <c r="AI150" s="564"/>
      <c r="AJ150" s="564"/>
      <c r="AK150" s="564"/>
      <c r="AL150" s="563"/>
      <c r="AM150" s="564"/>
      <c r="AN150" s="564"/>
      <c r="AO150" s="564"/>
      <c r="AP150" s="564"/>
      <c r="AQ150" s="564"/>
      <c r="AR150" s="564"/>
      <c r="AS150" s="564"/>
      <c r="AT150" s="401"/>
      <c r="AU150" s="399"/>
      <c r="AV150" s="617"/>
      <c r="AW150" s="401"/>
      <c r="AX150" s="401"/>
      <c r="AY150" s="341"/>
      <c r="AZ150" s="341"/>
      <c r="BA150" s="341"/>
      <c r="BB150" s="341"/>
      <c r="BC150" s="341"/>
      <c r="BD150" s="401"/>
      <c r="BE150" s="341"/>
      <c r="BF150" s="341"/>
      <c r="BG150" s="402"/>
      <c r="BH150" s="403"/>
      <c r="BI150" s="405"/>
      <c r="BJ150" s="405"/>
      <c r="BK150" s="405"/>
      <c r="BL150" s="405"/>
      <c r="BM150" s="514"/>
    </row>
    <row r="151" ht="18.75" customHeight="1">
      <c r="A151" s="400" t="str">
        <f t="shared" si="4"/>
        <v/>
      </c>
      <c r="B151" s="341"/>
      <c r="C151" s="559"/>
      <c r="D151" s="393"/>
      <c r="E151" s="341"/>
      <c r="F151" s="394"/>
      <c r="G151" s="341" t="str">
        <f t="array" ref="G151">IF(C151="","",XLOOKUP(C151,'Master Data'!K:K,'Master Data'!N:N,"Input in Master Data",0,1))</f>
        <v/>
      </c>
      <c r="H151" s="341" t="str">
        <f t="array" ref="H151">IF(C151="","",XLOOKUP(C151,'Master Data'!K:K,'Master Data'!O:O,"Input in Master Data",0,1))</f>
        <v/>
      </c>
      <c r="I151" s="341" t="str">
        <f t="array" ref="I151">if(U151="","",XLOOKUP(U151,Master[Company],Master[Blow],"Unknown",0,1))</f>
        <v/>
      </c>
      <c r="J151" s="341" t="str">
        <f t="array" ref="J151">if(U151="","",XLOOKUP(U151,Master[Company],Master[Pigging],"Unknown",0,1))</f>
        <v/>
      </c>
      <c r="K151" s="341" t="str">
        <f t="array" ref="K151">if(U151="","",XLOOKUP(U151,Master[Company],Master[Load Method],"Unknown",0,1))</f>
        <v/>
      </c>
      <c r="L151" s="341" t="str">
        <f t="array" ref="L151">if(U151="","",XLOOKUP(U151,Master[Company],Master[Line Distance],"Unknown",0,1))</f>
        <v/>
      </c>
      <c r="M151" s="394"/>
      <c r="N151" s="341"/>
      <c r="O151" s="341"/>
      <c r="P151" s="341" t="str">
        <f t="array" ref="P151">if(U151="","",XLOOKUP(U151,Master[Company],Master[Terms],"NA",0,1))</f>
        <v/>
      </c>
      <c r="Q151" s="341" t="str">
        <f t="shared" si="1"/>
        <v/>
      </c>
      <c r="R151" s="341" t="str">
        <f t="array" ref="R151">if(U151="","",XLOOKUP(U151,Master[Company],Master[Group],"NA",0,1))</f>
        <v/>
      </c>
      <c r="S151" s="341" t="str">
        <f t="array" ref="S151">if(U151="","",XLOOKUP(U151,Master[Company],Master[Loading Location],"NA",0,1))</f>
        <v/>
      </c>
      <c r="T151" s="341" t="str">
        <f t="array" ref="T151">if(U151="","",XLOOKUP(U151,Master[Company],Master[Acronym],"NA",0,1))</f>
        <v/>
      </c>
      <c r="U151" s="341"/>
      <c r="V151" s="342"/>
      <c r="W151" s="342"/>
      <c r="X151" s="341" t="str">
        <f t="shared" si="6"/>
        <v/>
      </c>
      <c r="Y151" s="341" t="str">
        <f t="shared" si="3"/>
        <v/>
      </c>
      <c r="Z151" s="341"/>
      <c r="AA151" s="341"/>
      <c r="AB151" s="341"/>
      <c r="AC151" s="401"/>
      <c r="AD151" s="563"/>
      <c r="AE151" s="564"/>
      <c r="AF151" s="564"/>
      <c r="AG151" s="564"/>
      <c r="AH151" s="564"/>
      <c r="AI151" s="564"/>
      <c r="AJ151" s="564"/>
      <c r="AK151" s="564"/>
      <c r="AL151" s="563"/>
      <c r="AM151" s="564"/>
      <c r="AN151" s="564"/>
      <c r="AO151" s="564"/>
      <c r="AP151" s="564"/>
      <c r="AQ151" s="564"/>
      <c r="AR151" s="564"/>
      <c r="AS151" s="564"/>
      <c r="AT151" s="401"/>
      <c r="AU151" s="399"/>
      <c r="AV151" s="617"/>
      <c r="AW151" s="401"/>
      <c r="AX151" s="401"/>
      <c r="AY151" s="341"/>
      <c r="AZ151" s="341"/>
      <c r="BA151" s="341"/>
      <c r="BB151" s="341"/>
      <c r="BC151" s="341"/>
      <c r="BD151" s="401"/>
      <c r="BE151" s="341"/>
      <c r="BF151" s="341"/>
      <c r="BG151" s="402"/>
      <c r="BH151" s="403"/>
      <c r="BI151" s="405"/>
      <c r="BJ151" s="405"/>
      <c r="BK151" s="405"/>
      <c r="BL151" s="405"/>
      <c r="BM151" s="514"/>
    </row>
    <row r="152" ht="18.75" customHeight="1">
      <c r="A152" s="400" t="str">
        <f t="shared" si="4"/>
        <v/>
      </c>
      <c r="B152" s="341"/>
      <c r="C152" s="559"/>
      <c r="D152" s="393"/>
      <c r="E152" s="341"/>
      <c r="F152" s="394"/>
      <c r="G152" s="341" t="str">
        <f t="array" ref="G152">IF(C152="","",XLOOKUP(C152,'Master Data'!K:K,'Master Data'!N:N,"Input in Master Data",0,1))</f>
        <v/>
      </c>
      <c r="H152" s="341" t="str">
        <f t="array" ref="H152">IF(C152="","",XLOOKUP(C152,'Master Data'!K:K,'Master Data'!O:O,"Input in Master Data",0,1))</f>
        <v/>
      </c>
      <c r="I152" s="341" t="str">
        <f t="array" ref="I152">if(U152="","",XLOOKUP(U152,Master[Company],Master[Blow],"Unknown",0,1))</f>
        <v/>
      </c>
      <c r="J152" s="341" t="str">
        <f t="array" ref="J152">if(U152="","",XLOOKUP(U152,Master[Company],Master[Pigging],"Unknown",0,1))</f>
        <v/>
      </c>
      <c r="K152" s="341" t="str">
        <f t="array" ref="K152">if(U152="","",XLOOKUP(U152,Master[Company],Master[Load Method],"Unknown",0,1))</f>
        <v/>
      </c>
      <c r="L152" s="341" t="str">
        <f t="array" ref="L152">if(U152="","",XLOOKUP(U152,Master[Company],Master[Line Distance],"Unknown",0,1))</f>
        <v/>
      </c>
      <c r="M152" s="394"/>
      <c r="N152" s="341"/>
      <c r="O152" s="341"/>
      <c r="P152" s="341" t="str">
        <f t="array" ref="P152">if(U152="","",XLOOKUP(U152,Master[Company],Master[Terms],"NA",0,1))</f>
        <v/>
      </c>
      <c r="Q152" s="341" t="str">
        <f t="shared" si="1"/>
        <v/>
      </c>
      <c r="R152" s="341" t="str">
        <f t="array" ref="R152">if(U152="","",XLOOKUP(U152,Master[Company],Master[Group],"NA",0,1))</f>
        <v/>
      </c>
      <c r="S152" s="341" t="str">
        <f t="array" ref="S152">if(U152="","",XLOOKUP(U152,Master[Company],Master[Loading Location],"NA",0,1))</f>
        <v/>
      </c>
      <c r="T152" s="341" t="str">
        <f t="array" ref="T152">if(U152="","",XLOOKUP(U152,Master[Company],Master[Acronym],"NA",0,1))</f>
        <v/>
      </c>
      <c r="U152" s="341"/>
      <c r="V152" s="342"/>
      <c r="W152" s="342"/>
      <c r="X152" s="341" t="str">
        <f t="shared" si="6"/>
        <v/>
      </c>
      <c r="Y152" s="341" t="str">
        <f t="shared" si="3"/>
        <v/>
      </c>
      <c r="Z152" s="341"/>
      <c r="AA152" s="341"/>
      <c r="AB152" s="341"/>
      <c r="AC152" s="401"/>
      <c r="AD152" s="563"/>
      <c r="AE152" s="564"/>
      <c r="AF152" s="564"/>
      <c r="AG152" s="564"/>
      <c r="AH152" s="564"/>
      <c r="AI152" s="564"/>
      <c r="AJ152" s="564"/>
      <c r="AK152" s="564"/>
      <c r="AL152" s="563"/>
      <c r="AM152" s="564"/>
      <c r="AN152" s="564"/>
      <c r="AO152" s="564"/>
      <c r="AP152" s="564"/>
      <c r="AQ152" s="564"/>
      <c r="AR152" s="564"/>
      <c r="AS152" s="564"/>
      <c r="AT152" s="401"/>
      <c r="AU152" s="399"/>
      <c r="AV152" s="617"/>
      <c r="AW152" s="401"/>
      <c r="AX152" s="401"/>
      <c r="AY152" s="341"/>
      <c r="AZ152" s="341"/>
      <c r="BA152" s="341"/>
      <c r="BB152" s="341"/>
      <c r="BC152" s="341"/>
      <c r="BD152" s="401"/>
      <c r="BE152" s="341"/>
      <c r="BF152" s="341"/>
      <c r="BG152" s="402"/>
      <c r="BH152" s="403"/>
      <c r="BI152" s="405"/>
      <c r="BJ152" s="405"/>
      <c r="BK152" s="405"/>
      <c r="BL152" s="405"/>
      <c r="BM152" s="514"/>
    </row>
    <row r="153" ht="18.75" customHeight="1">
      <c r="A153" s="400" t="str">
        <f t="shared" si="4"/>
        <v/>
      </c>
      <c r="B153" s="341"/>
      <c r="C153" s="559"/>
      <c r="D153" s="393"/>
      <c r="E153" s="341"/>
      <c r="F153" s="394"/>
      <c r="G153" s="341" t="str">
        <f t="array" ref="G153">IF(C153="","",XLOOKUP(C153,'Master Data'!K:K,'Master Data'!N:N,"Input in Master Data",0,1))</f>
        <v/>
      </c>
      <c r="H153" s="341" t="str">
        <f t="array" ref="H153">IF(C153="","",XLOOKUP(C153,'Master Data'!K:K,'Master Data'!O:O,"Input in Master Data",0,1))</f>
        <v/>
      </c>
      <c r="I153" s="341" t="str">
        <f t="array" ref="I153">if(U153="","",XLOOKUP(U153,Master[Company],Master[Blow],"Unknown",0,1))</f>
        <v/>
      </c>
      <c r="J153" s="341" t="str">
        <f t="array" ref="J153">if(U153="","",XLOOKUP(U153,Master[Company],Master[Pigging],"Unknown",0,1))</f>
        <v/>
      </c>
      <c r="K153" s="341" t="str">
        <f t="array" ref="K153">if(U153="","",XLOOKUP(U153,Master[Company],Master[Load Method],"Unknown",0,1))</f>
        <v/>
      </c>
      <c r="L153" s="341" t="str">
        <f t="array" ref="L153">if(U153="","",XLOOKUP(U153,Master[Company],Master[Line Distance],"Unknown",0,1))</f>
        <v/>
      </c>
      <c r="M153" s="394"/>
      <c r="N153" s="341"/>
      <c r="O153" s="341"/>
      <c r="P153" s="341" t="str">
        <f t="array" ref="P153">if(U153="","",XLOOKUP(U153,Master[Company],Master[Terms],"NA",0,1))</f>
        <v/>
      </c>
      <c r="Q153" s="341" t="str">
        <f t="shared" si="1"/>
        <v/>
      </c>
      <c r="R153" s="341" t="str">
        <f t="array" ref="R153">if(U153="","",XLOOKUP(U153,Master[Company],Master[Group],"NA",0,1))</f>
        <v/>
      </c>
      <c r="S153" s="341" t="str">
        <f t="array" ref="S153">if(U153="","",XLOOKUP(U153,Master[Company],Master[Loading Location],"NA",0,1))</f>
        <v/>
      </c>
      <c r="T153" s="341" t="str">
        <f t="array" ref="T153">if(U153="","",XLOOKUP(U153,Master[Company],Master[Acronym],"NA",0,1))</f>
        <v/>
      </c>
      <c r="U153" s="341"/>
      <c r="V153" s="342"/>
      <c r="W153" s="342"/>
      <c r="X153" s="341" t="str">
        <f t="shared" si="6"/>
        <v/>
      </c>
      <c r="Y153" s="341" t="str">
        <f t="shared" si="3"/>
        <v/>
      </c>
      <c r="Z153" s="341"/>
      <c r="AA153" s="341"/>
      <c r="AB153" s="341"/>
      <c r="AC153" s="401"/>
      <c r="AD153" s="563"/>
      <c r="AE153" s="564"/>
      <c r="AF153" s="564"/>
      <c r="AG153" s="564"/>
      <c r="AH153" s="564"/>
      <c r="AI153" s="564"/>
      <c r="AJ153" s="564"/>
      <c r="AK153" s="564"/>
      <c r="AL153" s="563"/>
      <c r="AM153" s="564"/>
      <c r="AN153" s="564"/>
      <c r="AO153" s="564"/>
      <c r="AP153" s="564"/>
      <c r="AQ153" s="564"/>
      <c r="AR153" s="564"/>
      <c r="AS153" s="564"/>
      <c r="AT153" s="401"/>
      <c r="AU153" s="399"/>
      <c r="AV153" s="617"/>
      <c r="AW153" s="401"/>
      <c r="AX153" s="401"/>
      <c r="AY153" s="341"/>
      <c r="AZ153" s="341"/>
      <c r="BA153" s="341"/>
      <c r="BB153" s="341"/>
      <c r="BC153" s="341"/>
      <c r="BD153" s="401"/>
      <c r="BE153" s="341"/>
      <c r="BF153" s="341"/>
      <c r="BG153" s="402"/>
      <c r="BH153" s="403"/>
      <c r="BI153" s="405"/>
      <c r="BJ153" s="405"/>
      <c r="BK153" s="405"/>
      <c r="BL153" s="405"/>
      <c r="BM153" s="514"/>
    </row>
    <row r="154" ht="18.75" customHeight="1">
      <c r="A154" s="400" t="str">
        <f t="shared" si="4"/>
        <v/>
      </c>
      <c r="B154" s="341"/>
      <c r="C154" s="559"/>
      <c r="D154" s="393"/>
      <c r="E154" s="341"/>
      <c r="F154" s="394"/>
      <c r="G154" s="341" t="str">
        <f t="array" ref="G154">IF(C154="","",XLOOKUP(C154,'Master Data'!K:K,'Master Data'!N:N,"Input in Master Data",0,1))</f>
        <v/>
      </c>
      <c r="H154" s="341" t="str">
        <f t="array" ref="H154">IF(C154="","",XLOOKUP(C154,'Master Data'!K:K,'Master Data'!O:O,"Input in Master Data",0,1))</f>
        <v/>
      </c>
      <c r="I154" s="341" t="str">
        <f t="array" ref="I154">if(U154="","",XLOOKUP(U154,Master[Company],Master[Blow],"Unknown",0,1))</f>
        <v/>
      </c>
      <c r="J154" s="341" t="str">
        <f t="array" ref="J154">if(U154="","",XLOOKUP(U154,Master[Company],Master[Pigging],"Unknown",0,1))</f>
        <v/>
      </c>
      <c r="K154" s="341" t="str">
        <f t="array" ref="K154">if(U154="","",XLOOKUP(U154,Master[Company],Master[Load Method],"Unknown",0,1))</f>
        <v/>
      </c>
      <c r="L154" s="341" t="str">
        <f t="array" ref="L154">if(U154="","",XLOOKUP(U154,Master[Company],Master[Line Distance],"Unknown",0,1))</f>
        <v/>
      </c>
      <c r="M154" s="394"/>
      <c r="N154" s="341"/>
      <c r="O154" s="341"/>
      <c r="P154" s="341" t="str">
        <f t="array" ref="P154">if(U154="","",XLOOKUP(U154,Master[Company],Master[Terms],"NA",0,1))</f>
        <v/>
      </c>
      <c r="Q154" s="341" t="str">
        <f t="shared" si="1"/>
        <v/>
      </c>
      <c r="R154" s="341" t="str">
        <f t="array" ref="R154">if(U154="","",XLOOKUP(U154,Master[Company],Master[Group],"NA",0,1))</f>
        <v/>
      </c>
      <c r="S154" s="341" t="str">
        <f t="array" ref="S154">if(U154="","",XLOOKUP(U154,Master[Company],Master[Loading Location],"NA",0,1))</f>
        <v/>
      </c>
      <c r="T154" s="341" t="str">
        <f t="array" ref="T154">if(U154="","",XLOOKUP(U154,Master[Company],Master[Acronym],"NA",0,1))</f>
        <v/>
      </c>
      <c r="U154" s="341"/>
      <c r="V154" s="342"/>
      <c r="W154" s="342"/>
      <c r="X154" s="341" t="str">
        <f t="shared" si="6"/>
        <v/>
      </c>
      <c r="Y154" s="341" t="str">
        <f t="shared" si="3"/>
        <v/>
      </c>
      <c r="Z154" s="341"/>
      <c r="AA154" s="341"/>
      <c r="AB154" s="341"/>
      <c r="AC154" s="401"/>
      <c r="AD154" s="563"/>
      <c r="AE154" s="564"/>
      <c r="AF154" s="564"/>
      <c r="AG154" s="564"/>
      <c r="AH154" s="564"/>
      <c r="AI154" s="564"/>
      <c r="AJ154" s="564"/>
      <c r="AK154" s="564"/>
      <c r="AL154" s="563"/>
      <c r="AM154" s="564"/>
      <c r="AN154" s="564"/>
      <c r="AO154" s="564"/>
      <c r="AP154" s="564"/>
      <c r="AQ154" s="564"/>
      <c r="AR154" s="564"/>
      <c r="AS154" s="564"/>
      <c r="AT154" s="401"/>
      <c r="AU154" s="399"/>
      <c r="AV154" s="617"/>
      <c r="AW154" s="401"/>
      <c r="AX154" s="401"/>
      <c r="AY154" s="341"/>
      <c r="AZ154" s="341"/>
      <c r="BA154" s="341"/>
      <c r="BB154" s="341"/>
      <c r="BC154" s="341"/>
      <c r="BD154" s="401"/>
      <c r="BE154" s="341"/>
      <c r="BF154" s="341"/>
      <c r="BG154" s="402"/>
      <c r="BH154" s="403"/>
      <c r="BI154" s="405"/>
      <c r="BJ154" s="405"/>
      <c r="BK154" s="405"/>
      <c r="BL154" s="405"/>
      <c r="BM154" s="514"/>
    </row>
    <row r="155" ht="18.75" customHeight="1">
      <c r="A155" s="400" t="str">
        <f t="shared" si="4"/>
        <v/>
      </c>
      <c r="B155" s="341"/>
      <c r="C155" s="559"/>
      <c r="D155" s="393"/>
      <c r="E155" s="341"/>
      <c r="F155" s="394"/>
      <c r="G155" s="341" t="str">
        <f t="array" ref="G155">IF(C155="","",XLOOKUP(C155,'Master Data'!K:K,'Master Data'!N:N,"Input in Master Data",0,1))</f>
        <v/>
      </c>
      <c r="H155" s="341" t="str">
        <f t="array" ref="H155">IF(C155="","",XLOOKUP(C155,'Master Data'!K:K,'Master Data'!O:O,"Input in Master Data",0,1))</f>
        <v/>
      </c>
      <c r="I155" s="341" t="str">
        <f t="array" ref="I155">if(U155="","",XLOOKUP(U155,Master[Company],Master[Blow],"Unknown",0,1))</f>
        <v/>
      </c>
      <c r="J155" s="341" t="str">
        <f t="array" ref="J155">if(U155="","",XLOOKUP(U155,Master[Company],Master[Pigging],"Unknown",0,1))</f>
        <v/>
      </c>
      <c r="K155" s="341" t="str">
        <f t="array" ref="K155">if(U155="","",XLOOKUP(U155,Master[Company],Master[Load Method],"Unknown",0,1))</f>
        <v/>
      </c>
      <c r="L155" s="341" t="str">
        <f t="array" ref="L155">if(U155="","",XLOOKUP(U155,Master[Company],Master[Line Distance],"Unknown",0,1))</f>
        <v/>
      </c>
      <c r="M155" s="394"/>
      <c r="N155" s="341"/>
      <c r="O155" s="341"/>
      <c r="P155" s="341" t="str">
        <f t="array" ref="P155">if(U155="","",XLOOKUP(U155,Master[Company],Master[Terms],"NA",0,1))</f>
        <v/>
      </c>
      <c r="Q155" s="341" t="str">
        <f t="shared" si="1"/>
        <v/>
      </c>
      <c r="R155" s="341" t="str">
        <f t="array" ref="R155">if(U155="","",XLOOKUP(U155,Master[Company],Master[Group],"NA",0,1))</f>
        <v/>
      </c>
      <c r="S155" s="341" t="str">
        <f t="array" ref="S155">if(U155="","",XLOOKUP(U155,Master[Company],Master[Loading Location],"NA",0,1))</f>
        <v/>
      </c>
      <c r="T155" s="341" t="str">
        <f t="array" ref="T155">if(U155="","",XLOOKUP(U155,Master[Company],Master[Acronym],"NA",0,1))</f>
        <v/>
      </c>
      <c r="U155" s="341"/>
      <c r="V155" s="342"/>
      <c r="W155" s="342"/>
      <c r="X155" s="341" t="str">
        <f t="shared" si="6"/>
        <v/>
      </c>
      <c r="Y155" s="341" t="str">
        <f t="shared" si="3"/>
        <v/>
      </c>
      <c r="Z155" s="341"/>
      <c r="AA155" s="341"/>
      <c r="AB155" s="341"/>
      <c r="AC155" s="401"/>
      <c r="AD155" s="563"/>
      <c r="AE155" s="564"/>
      <c r="AF155" s="564"/>
      <c r="AG155" s="564"/>
      <c r="AH155" s="564"/>
      <c r="AI155" s="564"/>
      <c r="AJ155" s="564"/>
      <c r="AK155" s="564"/>
      <c r="AL155" s="563"/>
      <c r="AM155" s="564"/>
      <c r="AN155" s="564"/>
      <c r="AO155" s="564"/>
      <c r="AP155" s="564"/>
      <c r="AQ155" s="564"/>
      <c r="AR155" s="564"/>
      <c r="AS155" s="564"/>
      <c r="AT155" s="401"/>
      <c r="AU155" s="399"/>
      <c r="AV155" s="617"/>
      <c r="AW155" s="401"/>
      <c r="AX155" s="401"/>
      <c r="AY155" s="341"/>
      <c r="AZ155" s="341"/>
      <c r="BA155" s="341"/>
      <c r="BB155" s="341"/>
      <c r="BC155" s="341"/>
      <c r="BD155" s="401"/>
      <c r="BE155" s="341"/>
      <c r="BF155" s="341"/>
      <c r="BG155" s="402"/>
      <c r="BH155" s="403"/>
      <c r="BI155" s="405"/>
      <c r="BJ155" s="405"/>
      <c r="BK155" s="405"/>
      <c r="BL155" s="405"/>
      <c r="BM155" s="514"/>
    </row>
    <row r="156" ht="18.75" customHeight="1">
      <c r="A156" s="400" t="str">
        <f t="shared" si="4"/>
        <v/>
      </c>
      <c r="B156" s="341"/>
      <c r="C156" s="559"/>
      <c r="D156" s="393"/>
      <c r="E156" s="341"/>
      <c r="F156" s="394"/>
      <c r="G156" s="341" t="str">
        <f t="array" ref="G156">IF(C156="","",XLOOKUP(C156,'Master Data'!K:K,'Master Data'!N:N,"Input in Master Data",0,1))</f>
        <v/>
      </c>
      <c r="H156" s="341" t="str">
        <f t="array" ref="H156">IF(C156="","",XLOOKUP(C156,'Master Data'!K:K,'Master Data'!O:O,"Input in Master Data",0,1))</f>
        <v/>
      </c>
      <c r="I156" s="341" t="str">
        <f t="array" ref="I156">if(U156="","",XLOOKUP(U156,Master[Company],Master[Blow],"Unknown",0,1))</f>
        <v/>
      </c>
      <c r="J156" s="341" t="str">
        <f t="array" ref="J156">if(U156="","",XLOOKUP(U156,Master[Company],Master[Pigging],"Unknown",0,1))</f>
        <v/>
      </c>
      <c r="K156" s="341" t="str">
        <f t="array" ref="K156">if(U156="","",XLOOKUP(U156,Master[Company],Master[Load Method],"Unknown",0,1))</f>
        <v/>
      </c>
      <c r="L156" s="341" t="str">
        <f t="array" ref="L156">if(U156="","",XLOOKUP(U156,Master[Company],Master[Line Distance],"Unknown",0,1))</f>
        <v/>
      </c>
      <c r="M156" s="394"/>
      <c r="N156" s="341"/>
      <c r="O156" s="341"/>
      <c r="P156" s="341" t="str">
        <f t="array" ref="P156">if(U156="","",XLOOKUP(U156,Master[Company],Master[Terms],"NA",0,1))</f>
        <v/>
      </c>
      <c r="Q156" s="341" t="str">
        <f t="shared" si="1"/>
        <v/>
      </c>
      <c r="R156" s="341" t="str">
        <f t="array" ref="R156">if(U156="","",XLOOKUP(U156,Master[Company],Master[Group],"NA",0,1))</f>
        <v/>
      </c>
      <c r="S156" s="341" t="str">
        <f t="array" ref="S156">if(U156="","",XLOOKUP(U156,Master[Company],Master[Loading Location],"NA",0,1))</f>
        <v/>
      </c>
      <c r="T156" s="341" t="str">
        <f t="array" ref="T156">if(U156="","",XLOOKUP(U156,Master[Company],Master[Acronym],"NA",0,1))</f>
        <v/>
      </c>
      <c r="U156" s="341"/>
      <c r="V156" s="342"/>
      <c r="W156" s="342"/>
      <c r="X156" s="341" t="str">
        <f t="shared" si="6"/>
        <v/>
      </c>
      <c r="Y156" s="341" t="str">
        <f t="shared" si="3"/>
        <v/>
      </c>
      <c r="Z156" s="341"/>
      <c r="AA156" s="341"/>
      <c r="AB156" s="341"/>
      <c r="AC156" s="401"/>
      <c r="AD156" s="563"/>
      <c r="AE156" s="564"/>
      <c r="AF156" s="564"/>
      <c r="AG156" s="564"/>
      <c r="AH156" s="564"/>
      <c r="AI156" s="564"/>
      <c r="AJ156" s="564"/>
      <c r="AK156" s="564"/>
      <c r="AL156" s="563"/>
      <c r="AM156" s="564"/>
      <c r="AN156" s="564"/>
      <c r="AO156" s="564"/>
      <c r="AP156" s="564"/>
      <c r="AQ156" s="564"/>
      <c r="AR156" s="564"/>
      <c r="AS156" s="564"/>
      <c r="AT156" s="401"/>
      <c r="AU156" s="399"/>
      <c r="AV156" s="617"/>
      <c r="AW156" s="401"/>
      <c r="AX156" s="401"/>
      <c r="AY156" s="341"/>
      <c r="AZ156" s="341"/>
      <c r="BA156" s="341"/>
      <c r="BB156" s="341"/>
      <c r="BC156" s="341"/>
      <c r="BD156" s="401"/>
      <c r="BE156" s="341"/>
      <c r="BF156" s="341"/>
      <c r="BG156" s="402"/>
      <c r="BH156" s="403"/>
      <c r="BI156" s="405"/>
      <c r="BJ156" s="405"/>
      <c r="BK156" s="405"/>
      <c r="BL156" s="405"/>
      <c r="BM156" s="514"/>
    </row>
    <row r="157" ht="18.75" customHeight="1">
      <c r="A157" s="400" t="str">
        <f t="shared" si="4"/>
        <v/>
      </c>
      <c r="B157" s="341"/>
      <c r="C157" s="559"/>
      <c r="D157" s="393"/>
      <c r="E157" s="341"/>
      <c r="F157" s="394"/>
      <c r="G157" s="341" t="str">
        <f t="array" ref="G157">IF(C157="","",XLOOKUP(C157,'Master Data'!K:K,'Master Data'!N:N,"Input in Master Data",0,1))</f>
        <v/>
      </c>
      <c r="H157" s="341" t="str">
        <f t="array" ref="H157">IF(C157="","",XLOOKUP(C157,'Master Data'!K:K,'Master Data'!O:O,"Input in Master Data",0,1))</f>
        <v/>
      </c>
      <c r="I157" s="341" t="str">
        <f t="array" ref="I157">if(U157="","",XLOOKUP(U157,Master[Company],Master[Blow],"Unknown",0,1))</f>
        <v/>
      </c>
      <c r="J157" s="341" t="str">
        <f t="array" ref="J157">if(U157="","",XLOOKUP(U157,Master[Company],Master[Pigging],"Unknown",0,1))</f>
        <v/>
      </c>
      <c r="K157" s="341" t="str">
        <f t="array" ref="K157">if(U157="","",XLOOKUP(U157,Master[Company],Master[Load Method],"Unknown",0,1))</f>
        <v/>
      </c>
      <c r="L157" s="341" t="str">
        <f t="array" ref="L157">if(U157="","",XLOOKUP(U157,Master[Company],Master[Line Distance],"Unknown",0,1))</f>
        <v/>
      </c>
      <c r="M157" s="394"/>
      <c r="N157" s="341"/>
      <c r="O157" s="341"/>
      <c r="P157" s="341" t="str">
        <f t="array" ref="P157">if(U157="","",XLOOKUP(U157,Master[Company],Master[Terms],"NA",0,1))</f>
        <v/>
      </c>
      <c r="Q157" s="341" t="str">
        <f t="shared" si="1"/>
        <v/>
      </c>
      <c r="R157" s="341" t="str">
        <f t="array" ref="R157">if(U157="","",XLOOKUP(U157,Master[Company],Master[Group],"NA",0,1))</f>
        <v/>
      </c>
      <c r="S157" s="341" t="str">
        <f t="array" ref="S157">if(U157="","",XLOOKUP(U157,Master[Company],Master[Loading Location],"NA",0,1))</f>
        <v/>
      </c>
      <c r="T157" s="341" t="str">
        <f t="array" ref="T157">if(U157="","",XLOOKUP(U157,Master[Company],Master[Acronym],"NA",0,1))</f>
        <v/>
      </c>
      <c r="U157" s="341"/>
      <c r="V157" s="342"/>
      <c r="W157" s="342"/>
      <c r="X157" s="341" t="str">
        <f t="shared" si="6"/>
        <v/>
      </c>
      <c r="Y157" s="341" t="str">
        <f t="shared" si="3"/>
        <v/>
      </c>
      <c r="Z157" s="341"/>
      <c r="AA157" s="341"/>
      <c r="AB157" s="341"/>
      <c r="AC157" s="401"/>
      <c r="AD157" s="563"/>
      <c r="AE157" s="564"/>
      <c r="AF157" s="564"/>
      <c r="AG157" s="564"/>
      <c r="AH157" s="564"/>
      <c r="AI157" s="564"/>
      <c r="AJ157" s="564"/>
      <c r="AK157" s="564"/>
      <c r="AL157" s="563"/>
      <c r="AM157" s="564"/>
      <c r="AN157" s="564"/>
      <c r="AO157" s="564"/>
      <c r="AP157" s="564"/>
      <c r="AQ157" s="564"/>
      <c r="AR157" s="564"/>
      <c r="AS157" s="564"/>
      <c r="AT157" s="401"/>
      <c r="AU157" s="399"/>
      <c r="AV157" s="617"/>
      <c r="AW157" s="401"/>
      <c r="AX157" s="401"/>
      <c r="AY157" s="341"/>
      <c r="AZ157" s="341"/>
      <c r="BA157" s="341"/>
      <c r="BB157" s="341"/>
      <c r="BC157" s="341"/>
      <c r="BD157" s="401"/>
      <c r="BE157" s="341"/>
      <c r="BF157" s="341"/>
      <c r="BG157" s="402"/>
      <c r="BH157" s="403"/>
      <c r="BI157" s="405"/>
      <c r="BJ157" s="405"/>
      <c r="BK157" s="405"/>
      <c r="BL157" s="405"/>
      <c r="BM157" s="514"/>
    </row>
    <row r="158" ht="18.75" customHeight="1">
      <c r="A158" s="400" t="str">
        <f t="shared" si="4"/>
        <v/>
      </c>
      <c r="B158" s="341"/>
      <c r="C158" s="559"/>
      <c r="D158" s="393"/>
      <c r="E158" s="341"/>
      <c r="F158" s="394"/>
      <c r="G158" s="341" t="str">
        <f t="array" ref="G158">IF(C158="","",XLOOKUP(C158,'Master Data'!K:K,'Master Data'!N:N,"Input in Master Data",0,1))</f>
        <v/>
      </c>
      <c r="H158" s="341" t="str">
        <f t="array" ref="H158">IF(C158="","",XLOOKUP(C158,'Master Data'!K:K,'Master Data'!O:O,"Input in Master Data",0,1))</f>
        <v/>
      </c>
      <c r="I158" s="341" t="str">
        <f t="array" ref="I158">if(U158="","",XLOOKUP(U158,Master[Company],Master[Blow],"Unknown",0,1))</f>
        <v/>
      </c>
      <c r="J158" s="341" t="str">
        <f t="array" ref="J158">if(U158="","",XLOOKUP(U158,Master[Company],Master[Pigging],"Unknown",0,1))</f>
        <v/>
      </c>
      <c r="K158" s="341" t="str">
        <f t="array" ref="K158">if(U158="","",XLOOKUP(U158,Master[Company],Master[Load Method],"Unknown",0,1))</f>
        <v/>
      </c>
      <c r="L158" s="341" t="str">
        <f t="array" ref="L158">if(U158="","",XLOOKUP(U158,Master[Company],Master[Line Distance],"Unknown",0,1))</f>
        <v/>
      </c>
      <c r="M158" s="394"/>
      <c r="N158" s="341"/>
      <c r="O158" s="341"/>
      <c r="P158" s="341" t="str">
        <f t="array" ref="P158">if(U158="","",XLOOKUP(U158,Master[Company],Master[Terms],"NA",0,1))</f>
        <v/>
      </c>
      <c r="Q158" s="341" t="str">
        <f t="shared" si="1"/>
        <v/>
      </c>
      <c r="R158" s="341" t="str">
        <f t="array" ref="R158">if(U158="","",XLOOKUP(U158,Master[Company],Master[Group],"NA",0,1))</f>
        <v/>
      </c>
      <c r="S158" s="341" t="str">
        <f t="array" ref="S158">if(U158="","",XLOOKUP(U158,Master[Company],Master[Loading Location],"NA",0,1))</f>
        <v/>
      </c>
      <c r="T158" s="341" t="str">
        <f t="array" ref="T158">if(U158="","",XLOOKUP(U158,Master[Company],Master[Acronym],"NA",0,1))</f>
        <v/>
      </c>
      <c r="U158" s="341"/>
      <c r="V158" s="342"/>
      <c r="W158" s="342"/>
      <c r="X158" s="341" t="str">
        <f t="shared" si="6"/>
        <v/>
      </c>
      <c r="Y158" s="341" t="str">
        <f t="shared" si="3"/>
        <v/>
      </c>
      <c r="Z158" s="341"/>
      <c r="AA158" s="341"/>
      <c r="AB158" s="341"/>
      <c r="AC158" s="401"/>
      <c r="AD158" s="563"/>
      <c r="AE158" s="564"/>
      <c r="AF158" s="564"/>
      <c r="AG158" s="564"/>
      <c r="AH158" s="564"/>
      <c r="AI158" s="564"/>
      <c r="AJ158" s="564"/>
      <c r="AK158" s="564"/>
      <c r="AL158" s="563"/>
      <c r="AM158" s="564"/>
      <c r="AN158" s="564"/>
      <c r="AO158" s="564"/>
      <c r="AP158" s="564"/>
      <c r="AQ158" s="564"/>
      <c r="AR158" s="564"/>
      <c r="AS158" s="564"/>
      <c r="AT158" s="401"/>
      <c r="AU158" s="399"/>
      <c r="AV158" s="617"/>
      <c r="AW158" s="401"/>
      <c r="AX158" s="401"/>
      <c r="AY158" s="341"/>
      <c r="AZ158" s="341"/>
      <c r="BA158" s="341"/>
      <c r="BB158" s="341"/>
      <c r="BC158" s="341"/>
      <c r="BD158" s="401"/>
      <c r="BE158" s="341"/>
      <c r="BF158" s="341"/>
      <c r="BG158" s="402"/>
      <c r="BH158" s="403"/>
      <c r="BI158" s="405"/>
      <c r="BJ158" s="405"/>
      <c r="BK158" s="405"/>
      <c r="BL158" s="405"/>
      <c r="BM158" s="514"/>
    </row>
    <row r="159" ht="18.75" customHeight="1">
      <c r="A159" s="400" t="str">
        <f t="shared" si="4"/>
        <v/>
      </c>
      <c r="B159" s="341"/>
      <c r="C159" s="559"/>
      <c r="D159" s="393"/>
      <c r="E159" s="341"/>
      <c r="F159" s="394"/>
      <c r="G159" s="341" t="str">
        <f t="array" ref="G159">IF(C159="","",XLOOKUP(C159,'Master Data'!K:K,'Master Data'!N:N,"Input in Master Data",0,1))</f>
        <v/>
      </c>
      <c r="H159" s="341" t="str">
        <f t="array" ref="H159">IF(C159="","",XLOOKUP(C159,'Master Data'!K:K,'Master Data'!O:O,"Input in Master Data",0,1))</f>
        <v/>
      </c>
      <c r="I159" s="341" t="str">
        <f t="array" ref="I159">if(U159="","",XLOOKUP(U159,Master[Company],Master[Blow],"Unknown",0,1))</f>
        <v/>
      </c>
      <c r="J159" s="341" t="str">
        <f t="array" ref="J159">if(U159="","",XLOOKUP(U159,Master[Company],Master[Pigging],"Unknown",0,1))</f>
        <v/>
      </c>
      <c r="K159" s="341" t="str">
        <f t="array" ref="K159">if(U159="","",XLOOKUP(U159,Master[Company],Master[Load Method],"Unknown",0,1))</f>
        <v/>
      </c>
      <c r="L159" s="341" t="str">
        <f t="array" ref="L159">if(U159="","",XLOOKUP(U159,Master[Company],Master[Line Distance],"Unknown",0,1))</f>
        <v/>
      </c>
      <c r="M159" s="394"/>
      <c r="N159" s="341"/>
      <c r="O159" s="341"/>
      <c r="P159" s="341" t="str">
        <f t="array" ref="P159">if(U159="","",XLOOKUP(U159,Master[Company],Master[Terms],"NA",0,1))</f>
        <v/>
      </c>
      <c r="Q159" s="341" t="str">
        <f t="shared" si="1"/>
        <v/>
      </c>
      <c r="R159" s="341" t="str">
        <f t="array" ref="R159">if(U159="","",XLOOKUP(U159,Master[Company],Master[Group],"NA",0,1))</f>
        <v/>
      </c>
      <c r="S159" s="341" t="str">
        <f t="array" ref="S159">if(U159="","",XLOOKUP(U159,Master[Company],Master[Loading Location],"NA",0,1))</f>
        <v/>
      </c>
      <c r="T159" s="341" t="str">
        <f t="array" ref="T159">if(U159="","",XLOOKUP(U159,Master[Company],Master[Acronym],"NA",0,1))</f>
        <v/>
      </c>
      <c r="U159" s="341"/>
      <c r="V159" s="342"/>
      <c r="W159" s="342"/>
      <c r="X159" s="341" t="str">
        <f t="shared" si="6"/>
        <v/>
      </c>
      <c r="Y159" s="341" t="str">
        <f t="shared" si="3"/>
        <v/>
      </c>
      <c r="Z159" s="341"/>
      <c r="AA159" s="341"/>
      <c r="AB159" s="341"/>
      <c r="AC159" s="401"/>
      <c r="AD159" s="563"/>
      <c r="AE159" s="564"/>
      <c r="AF159" s="564"/>
      <c r="AG159" s="564"/>
      <c r="AH159" s="564"/>
      <c r="AI159" s="564"/>
      <c r="AJ159" s="564"/>
      <c r="AK159" s="564"/>
      <c r="AL159" s="563"/>
      <c r="AM159" s="564"/>
      <c r="AN159" s="564"/>
      <c r="AO159" s="564"/>
      <c r="AP159" s="564"/>
      <c r="AQ159" s="564"/>
      <c r="AR159" s="564"/>
      <c r="AS159" s="564"/>
      <c r="AT159" s="401"/>
      <c r="AU159" s="399"/>
      <c r="AV159" s="617"/>
      <c r="AW159" s="401"/>
      <c r="AX159" s="401"/>
      <c r="AY159" s="341"/>
      <c r="AZ159" s="341"/>
      <c r="BA159" s="341"/>
      <c r="BB159" s="341"/>
      <c r="BC159" s="341"/>
      <c r="BD159" s="401"/>
      <c r="BE159" s="341"/>
      <c r="BF159" s="341"/>
      <c r="BG159" s="402"/>
      <c r="BH159" s="403"/>
      <c r="BI159" s="405"/>
      <c r="BJ159" s="405"/>
      <c r="BK159" s="405"/>
      <c r="BL159" s="405"/>
      <c r="BM159" s="514"/>
    </row>
    <row r="160" ht="18.75" customHeight="1">
      <c r="A160" s="400" t="str">
        <f t="shared" si="4"/>
        <v/>
      </c>
      <c r="B160" s="341"/>
      <c r="C160" s="559"/>
      <c r="D160" s="393"/>
      <c r="E160" s="341"/>
      <c r="F160" s="394"/>
      <c r="G160" s="341" t="str">
        <f t="array" ref="G160">IF(C160="","",XLOOKUP(C160,'Master Data'!K:K,'Master Data'!N:N,"Input in Master Data",0,1))</f>
        <v/>
      </c>
      <c r="H160" s="341" t="str">
        <f t="array" ref="H160">IF(C160="","",XLOOKUP(C160,'Master Data'!K:K,'Master Data'!O:O,"Input in Master Data",0,1))</f>
        <v/>
      </c>
      <c r="I160" s="341" t="str">
        <f t="array" ref="I160">if(U160="","",XLOOKUP(U160,Master[Company],Master[Blow],"Unknown",0,1))</f>
        <v/>
      </c>
      <c r="J160" s="341" t="str">
        <f t="array" ref="J160">if(U160="","",XLOOKUP(U160,Master[Company],Master[Pigging],"Unknown",0,1))</f>
        <v/>
      </c>
      <c r="K160" s="341" t="str">
        <f t="array" ref="K160">if(U160="","",XLOOKUP(U160,Master[Company],Master[Load Method],"Unknown",0,1))</f>
        <v/>
      </c>
      <c r="L160" s="341" t="str">
        <f t="array" ref="L160">if(U160="","",XLOOKUP(U160,Master[Company],Master[Line Distance],"Unknown",0,1))</f>
        <v/>
      </c>
      <c r="M160" s="394"/>
      <c r="N160" s="341"/>
      <c r="O160" s="341"/>
      <c r="P160" s="341" t="str">
        <f t="array" ref="P160">if(U160="","",XLOOKUP(U160,Master[Company],Master[Terms],"NA",0,1))</f>
        <v/>
      </c>
      <c r="Q160" s="341" t="str">
        <f t="shared" si="1"/>
        <v/>
      </c>
      <c r="R160" s="341" t="str">
        <f t="array" ref="R160">if(U160="","",XLOOKUP(U160,Master[Company],Master[Group],"NA",0,1))</f>
        <v/>
      </c>
      <c r="S160" s="341" t="str">
        <f t="array" ref="S160">if(U160="","",XLOOKUP(U160,Master[Company],Master[Loading Location],"NA",0,1))</f>
        <v/>
      </c>
      <c r="T160" s="341" t="str">
        <f t="array" ref="T160">if(U160="","",XLOOKUP(U160,Master[Company],Master[Acronym],"NA",0,1))</f>
        <v/>
      </c>
      <c r="U160" s="341"/>
      <c r="V160" s="342"/>
      <c r="W160" s="342"/>
      <c r="X160" s="341" t="str">
        <f t="shared" si="6"/>
        <v/>
      </c>
      <c r="Y160" s="341" t="str">
        <f t="shared" si="3"/>
        <v/>
      </c>
      <c r="Z160" s="341"/>
      <c r="AA160" s="341"/>
      <c r="AB160" s="341"/>
      <c r="AC160" s="401"/>
      <c r="AD160" s="563"/>
      <c r="AE160" s="564"/>
      <c r="AF160" s="564"/>
      <c r="AG160" s="564"/>
      <c r="AH160" s="564"/>
      <c r="AI160" s="564"/>
      <c r="AJ160" s="564"/>
      <c r="AK160" s="564"/>
      <c r="AL160" s="563"/>
      <c r="AM160" s="564"/>
      <c r="AN160" s="564"/>
      <c r="AO160" s="564"/>
      <c r="AP160" s="564"/>
      <c r="AQ160" s="564"/>
      <c r="AR160" s="564"/>
      <c r="AS160" s="564"/>
      <c r="AT160" s="401"/>
      <c r="AU160" s="399"/>
      <c r="AV160" s="617"/>
      <c r="AW160" s="401"/>
      <c r="AX160" s="401"/>
      <c r="AY160" s="341"/>
      <c r="AZ160" s="341"/>
      <c r="BA160" s="341"/>
      <c r="BB160" s="341"/>
      <c r="BC160" s="341"/>
      <c r="BD160" s="401"/>
      <c r="BE160" s="341"/>
      <c r="BF160" s="341"/>
      <c r="BG160" s="402"/>
      <c r="BH160" s="403"/>
      <c r="BI160" s="405"/>
      <c r="BJ160" s="405"/>
      <c r="BK160" s="405"/>
      <c r="BL160" s="405"/>
      <c r="BM160" s="514"/>
    </row>
    <row r="161" ht="18.75" customHeight="1">
      <c r="A161" s="400" t="str">
        <f t="shared" si="4"/>
        <v/>
      </c>
      <c r="B161" s="341"/>
      <c r="C161" s="559"/>
      <c r="D161" s="393"/>
      <c r="E161" s="341"/>
      <c r="F161" s="394"/>
      <c r="G161" s="341" t="str">
        <f t="array" ref="G161">IF(C161="","",XLOOKUP(C161,'Master Data'!K:K,'Master Data'!N:N,"Input in Master Data",0,1))</f>
        <v/>
      </c>
      <c r="H161" s="341" t="str">
        <f t="array" ref="H161">IF(C161="","",XLOOKUP(C161,'Master Data'!K:K,'Master Data'!O:O,"Input in Master Data",0,1))</f>
        <v/>
      </c>
      <c r="I161" s="341" t="str">
        <f t="array" ref="I161">if(U161="","",XLOOKUP(U161,Master[Company],Master[Blow],"Unknown",0,1))</f>
        <v/>
      </c>
      <c r="J161" s="341" t="str">
        <f t="array" ref="J161">if(U161="","",XLOOKUP(U161,Master[Company],Master[Pigging],"Unknown",0,1))</f>
        <v/>
      </c>
      <c r="K161" s="341" t="str">
        <f t="array" ref="K161">if(U161="","",XLOOKUP(U161,Master[Company],Master[Load Method],"Unknown",0,1))</f>
        <v/>
      </c>
      <c r="L161" s="341" t="str">
        <f t="array" ref="L161">if(U161="","",XLOOKUP(U161,Master[Company],Master[Line Distance],"Unknown",0,1))</f>
        <v/>
      </c>
      <c r="M161" s="394"/>
      <c r="N161" s="341"/>
      <c r="O161" s="341"/>
      <c r="P161" s="341" t="str">
        <f t="array" ref="P161">if(U161="","",XLOOKUP(U161,Master[Company],Master[Terms],"NA",0,1))</f>
        <v/>
      </c>
      <c r="Q161" s="341" t="str">
        <f t="shared" si="1"/>
        <v/>
      </c>
      <c r="R161" s="341" t="str">
        <f t="array" ref="R161">if(U161="","",XLOOKUP(U161,Master[Company],Master[Group],"NA",0,1))</f>
        <v/>
      </c>
      <c r="S161" s="341" t="str">
        <f t="array" ref="S161">if(U161="","",XLOOKUP(U161,Master[Company],Master[Loading Location],"NA",0,1))</f>
        <v/>
      </c>
      <c r="T161" s="341" t="str">
        <f t="array" ref="T161">if(U161="","",XLOOKUP(U161,Master[Company],Master[Acronym],"NA",0,1))</f>
        <v/>
      </c>
      <c r="U161" s="341"/>
      <c r="V161" s="342"/>
      <c r="W161" s="342"/>
      <c r="X161" s="341" t="str">
        <f t="shared" si="6"/>
        <v/>
      </c>
      <c r="Y161" s="341" t="str">
        <f t="shared" si="3"/>
        <v/>
      </c>
      <c r="Z161" s="341"/>
      <c r="AA161" s="341"/>
      <c r="AB161" s="341"/>
      <c r="AC161" s="401"/>
      <c r="AD161" s="563"/>
      <c r="AE161" s="564"/>
      <c r="AF161" s="564"/>
      <c r="AG161" s="564"/>
      <c r="AH161" s="564"/>
      <c r="AI161" s="564"/>
      <c r="AJ161" s="564"/>
      <c r="AK161" s="564"/>
      <c r="AL161" s="563"/>
      <c r="AM161" s="564"/>
      <c r="AN161" s="564"/>
      <c r="AO161" s="564"/>
      <c r="AP161" s="564"/>
      <c r="AQ161" s="564"/>
      <c r="AR161" s="564"/>
      <c r="AS161" s="564"/>
      <c r="AT161" s="401"/>
      <c r="AU161" s="399"/>
      <c r="AV161" s="617"/>
      <c r="AW161" s="401"/>
      <c r="AX161" s="401"/>
      <c r="AY161" s="341"/>
      <c r="AZ161" s="341"/>
      <c r="BA161" s="341"/>
      <c r="BB161" s="341"/>
      <c r="BC161" s="341"/>
      <c r="BD161" s="401"/>
      <c r="BE161" s="341"/>
      <c r="BF161" s="341"/>
      <c r="BG161" s="402"/>
      <c r="BH161" s="403"/>
      <c r="BI161" s="405"/>
      <c r="BJ161" s="405"/>
      <c r="BK161" s="405"/>
      <c r="BL161" s="405"/>
      <c r="BM161" s="514"/>
    </row>
    <row r="162" ht="18.75" customHeight="1">
      <c r="A162" s="400" t="str">
        <f t="shared" si="4"/>
        <v/>
      </c>
      <c r="B162" s="341"/>
      <c r="C162" s="559"/>
      <c r="D162" s="393"/>
      <c r="E162" s="341"/>
      <c r="F162" s="394"/>
      <c r="G162" s="341" t="str">
        <f t="array" ref="G162">IF(C162="","",XLOOKUP(C162,'Master Data'!K:K,'Master Data'!N:N,"Input in Master Data",0,1))</f>
        <v/>
      </c>
      <c r="H162" s="341" t="str">
        <f t="array" ref="H162">IF(C162="","",XLOOKUP(C162,'Master Data'!K:K,'Master Data'!O:O,"Input in Master Data",0,1))</f>
        <v/>
      </c>
      <c r="I162" s="341" t="str">
        <f t="array" ref="I162">if(U162="","",XLOOKUP(U162,Master[Company],Master[Blow],"Unknown",0,1))</f>
        <v/>
      </c>
      <c r="J162" s="341" t="str">
        <f t="array" ref="J162">if(U162="","",XLOOKUP(U162,Master[Company],Master[Pigging],"Unknown",0,1))</f>
        <v/>
      </c>
      <c r="K162" s="341" t="str">
        <f t="array" ref="K162">if(U162="","",XLOOKUP(U162,Master[Company],Master[Load Method],"Unknown",0,1))</f>
        <v/>
      </c>
      <c r="L162" s="341" t="str">
        <f t="array" ref="L162">if(U162="","",XLOOKUP(U162,Master[Company],Master[Line Distance],"Unknown",0,1))</f>
        <v/>
      </c>
      <c r="M162" s="394"/>
      <c r="N162" s="341"/>
      <c r="O162" s="341"/>
      <c r="P162" s="341" t="str">
        <f t="array" ref="P162">if(U162="","",XLOOKUP(U162,Master[Company],Master[Terms],"NA",0,1))</f>
        <v/>
      </c>
      <c r="Q162" s="341" t="str">
        <f t="shared" si="1"/>
        <v/>
      </c>
      <c r="R162" s="341" t="str">
        <f t="array" ref="R162">if(U162="","",XLOOKUP(U162,Master[Company],Master[Group],"NA",0,1))</f>
        <v/>
      </c>
      <c r="S162" s="341" t="str">
        <f t="array" ref="S162">if(U162="","",XLOOKUP(U162,Master[Company],Master[Loading Location],"NA",0,1))</f>
        <v/>
      </c>
      <c r="T162" s="341" t="str">
        <f t="array" ref="T162">if(U162="","",XLOOKUP(U162,Master[Company],Master[Acronym],"NA",0,1))</f>
        <v/>
      </c>
      <c r="U162" s="341"/>
      <c r="V162" s="342"/>
      <c r="W162" s="342"/>
      <c r="X162" s="341" t="str">
        <f t="shared" si="6"/>
        <v/>
      </c>
      <c r="Y162" s="341" t="str">
        <f t="shared" si="3"/>
        <v/>
      </c>
      <c r="Z162" s="341"/>
      <c r="AA162" s="341"/>
      <c r="AB162" s="341"/>
      <c r="AC162" s="401"/>
      <c r="AD162" s="563"/>
      <c r="AE162" s="564"/>
      <c r="AF162" s="564"/>
      <c r="AG162" s="564"/>
      <c r="AH162" s="564"/>
      <c r="AI162" s="564"/>
      <c r="AJ162" s="564"/>
      <c r="AK162" s="564"/>
      <c r="AL162" s="563"/>
      <c r="AM162" s="564"/>
      <c r="AN162" s="564"/>
      <c r="AO162" s="564"/>
      <c r="AP162" s="564"/>
      <c r="AQ162" s="564"/>
      <c r="AR162" s="564"/>
      <c r="AS162" s="564"/>
      <c r="AT162" s="401"/>
      <c r="AU162" s="399"/>
      <c r="AV162" s="617"/>
      <c r="AW162" s="401"/>
      <c r="AX162" s="401"/>
      <c r="AY162" s="341"/>
      <c r="AZ162" s="341"/>
      <c r="BA162" s="341"/>
      <c r="BB162" s="341"/>
      <c r="BC162" s="341"/>
      <c r="BD162" s="401"/>
      <c r="BE162" s="341"/>
      <c r="BF162" s="341"/>
      <c r="BG162" s="402"/>
      <c r="BH162" s="403"/>
      <c r="BI162" s="405"/>
      <c r="BJ162" s="405"/>
      <c r="BK162" s="405"/>
      <c r="BL162" s="405"/>
      <c r="BM162" s="514"/>
    </row>
    <row r="163" ht="18.75" customHeight="1">
      <c r="A163" s="400" t="str">
        <f t="shared" si="4"/>
        <v/>
      </c>
      <c r="B163" s="341"/>
      <c r="C163" s="559"/>
      <c r="D163" s="393"/>
      <c r="E163" s="341"/>
      <c r="F163" s="394"/>
      <c r="G163" s="341" t="str">
        <f t="array" ref="G163">IF(C163="","",XLOOKUP(C163,'Master Data'!K:K,'Master Data'!N:N,"Input in Master Data",0,1))</f>
        <v/>
      </c>
      <c r="H163" s="341" t="str">
        <f t="array" ref="H163">IF(C163="","",XLOOKUP(C163,'Master Data'!K:K,'Master Data'!O:O,"Input in Master Data",0,1))</f>
        <v/>
      </c>
      <c r="I163" s="341" t="str">
        <f t="array" ref="I163">if(U163="","",XLOOKUP(U163,Master[Company],Master[Blow],"Unknown",0,1))</f>
        <v/>
      </c>
      <c r="J163" s="341" t="str">
        <f t="array" ref="J163">if(U163="","",XLOOKUP(U163,Master[Company],Master[Pigging],"Unknown",0,1))</f>
        <v/>
      </c>
      <c r="K163" s="341" t="str">
        <f t="array" ref="K163">if(U163="","",XLOOKUP(U163,Master[Company],Master[Load Method],"Unknown",0,1))</f>
        <v/>
      </c>
      <c r="L163" s="341" t="str">
        <f t="array" ref="L163">if(U163="","",XLOOKUP(U163,Master[Company],Master[Line Distance],"Unknown",0,1))</f>
        <v/>
      </c>
      <c r="M163" s="394"/>
      <c r="N163" s="341"/>
      <c r="O163" s="341"/>
      <c r="P163" s="341" t="str">
        <f t="array" ref="P163">if(U163="","",XLOOKUP(U163,Master[Company],Master[Terms],"NA",0,1))</f>
        <v/>
      </c>
      <c r="Q163" s="341" t="str">
        <f t="shared" si="1"/>
        <v/>
      </c>
      <c r="R163" s="341" t="str">
        <f t="array" ref="R163">if(U163="","",XLOOKUP(U163,Master[Company],Master[Group],"NA",0,1))</f>
        <v/>
      </c>
      <c r="S163" s="341" t="str">
        <f t="array" ref="S163">if(U163="","",XLOOKUP(U163,Master[Company],Master[Loading Location],"NA",0,1))</f>
        <v/>
      </c>
      <c r="T163" s="341" t="str">
        <f t="array" ref="T163">if(U163="","",XLOOKUP(U163,Master[Company],Master[Acronym],"NA",0,1))</f>
        <v/>
      </c>
      <c r="U163" s="341"/>
      <c r="V163" s="342"/>
      <c r="W163" s="342"/>
      <c r="X163" s="341" t="str">
        <f t="shared" si="6"/>
        <v/>
      </c>
      <c r="Y163" s="341" t="str">
        <f t="shared" si="3"/>
        <v/>
      </c>
      <c r="Z163" s="341"/>
      <c r="AA163" s="341"/>
      <c r="AB163" s="341"/>
      <c r="AC163" s="401"/>
      <c r="AD163" s="563"/>
      <c r="AE163" s="564"/>
      <c r="AF163" s="564"/>
      <c r="AG163" s="564"/>
      <c r="AH163" s="564"/>
      <c r="AI163" s="564"/>
      <c r="AJ163" s="564"/>
      <c r="AK163" s="564"/>
      <c r="AL163" s="563"/>
      <c r="AM163" s="564"/>
      <c r="AN163" s="564"/>
      <c r="AO163" s="564"/>
      <c r="AP163" s="564"/>
      <c r="AQ163" s="564"/>
      <c r="AR163" s="564"/>
      <c r="AS163" s="564"/>
      <c r="AT163" s="401"/>
      <c r="AU163" s="399"/>
      <c r="AV163" s="617"/>
      <c r="AW163" s="401"/>
      <c r="AX163" s="401"/>
      <c r="AY163" s="341"/>
      <c r="AZ163" s="341"/>
      <c r="BA163" s="341"/>
      <c r="BB163" s="341"/>
      <c r="BC163" s="341"/>
      <c r="BD163" s="401"/>
      <c r="BE163" s="341"/>
      <c r="BF163" s="341"/>
      <c r="BG163" s="402"/>
      <c r="BH163" s="403"/>
      <c r="BI163" s="405"/>
      <c r="BJ163" s="405"/>
      <c r="BK163" s="405"/>
      <c r="BL163" s="405"/>
      <c r="BM163" s="514"/>
    </row>
    <row r="164" ht="18.75" customHeight="1">
      <c r="A164" s="400" t="str">
        <f t="shared" si="4"/>
        <v/>
      </c>
      <c r="B164" s="341"/>
      <c r="C164" s="559"/>
      <c r="D164" s="393"/>
      <c r="E164" s="341"/>
      <c r="F164" s="394"/>
      <c r="G164" s="341" t="str">
        <f t="array" ref="G164">IF(C164="","",XLOOKUP(C164,'Master Data'!K:K,'Master Data'!N:N,"Input in Master Data",0,1))</f>
        <v/>
      </c>
      <c r="H164" s="341" t="str">
        <f t="array" ref="H164">IF(C164="","",XLOOKUP(C164,'Master Data'!K:K,'Master Data'!O:O,"Input in Master Data",0,1))</f>
        <v/>
      </c>
      <c r="I164" s="341" t="str">
        <f t="array" ref="I164">if(U164="","",XLOOKUP(U164,Master[Company],Master[Blow],"Unknown",0,1))</f>
        <v/>
      </c>
      <c r="J164" s="341" t="str">
        <f t="array" ref="J164">if(U164="","",XLOOKUP(U164,Master[Company],Master[Pigging],"Unknown",0,1))</f>
        <v/>
      </c>
      <c r="K164" s="341" t="str">
        <f t="array" ref="K164">if(U164="","",XLOOKUP(U164,Master[Company],Master[Load Method],"Unknown",0,1))</f>
        <v/>
      </c>
      <c r="L164" s="341" t="str">
        <f t="array" ref="L164">if(U164="","",XLOOKUP(U164,Master[Company],Master[Line Distance],"Unknown",0,1))</f>
        <v/>
      </c>
      <c r="M164" s="394"/>
      <c r="N164" s="341"/>
      <c r="O164" s="341"/>
      <c r="P164" s="341" t="str">
        <f t="array" ref="P164">if(U164="","",XLOOKUP(U164,Master[Company],Master[Terms],"NA",0,1))</f>
        <v/>
      </c>
      <c r="Q164" s="341" t="str">
        <f t="shared" si="1"/>
        <v/>
      </c>
      <c r="R164" s="341" t="str">
        <f t="array" ref="R164">if(U164="","",XLOOKUP(U164,Master[Company],Master[Group],"NA",0,1))</f>
        <v/>
      </c>
      <c r="S164" s="341" t="str">
        <f t="array" ref="S164">if(U164="","",XLOOKUP(U164,Master[Company],Master[Loading Location],"NA",0,1))</f>
        <v/>
      </c>
      <c r="T164" s="341" t="str">
        <f t="array" ref="T164">if(U164="","",XLOOKUP(U164,Master[Company],Master[Acronym],"NA",0,1))</f>
        <v/>
      </c>
      <c r="U164" s="341"/>
      <c r="V164" s="342"/>
      <c r="W164" s="342"/>
      <c r="X164" s="341" t="str">
        <f t="shared" si="6"/>
        <v/>
      </c>
      <c r="Y164" s="341" t="str">
        <f t="shared" si="3"/>
        <v/>
      </c>
      <c r="Z164" s="341"/>
      <c r="AA164" s="341"/>
      <c r="AB164" s="341"/>
      <c r="AC164" s="401"/>
      <c r="AD164" s="563"/>
      <c r="AE164" s="564"/>
      <c r="AF164" s="564"/>
      <c r="AG164" s="564"/>
      <c r="AH164" s="564"/>
      <c r="AI164" s="564"/>
      <c r="AJ164" s="564"/>
      <c r="AK164" s="564"/>
      <c r="AL164" s="563"/>
      <c r="AM164" s="564"/>
      <c r="AN164" s="564"/>
      <c r="AO164" s="564"/>
      <c r="AP164" s="564"/>
      <c r="AQ164" s="564"/>
      <c r="AR164" s="564"/>
      <c r="AS164" s="564"/>
      <c r="AT164" s="401"/>
      <c r="AU164" s="399"/>
      <c r="AV164" s="617"/>
      <c r="AW164" s="401"/>
      <c r="AX164" s="401"/>
      <c r="AY164" s="341"/>
      <c r="AZ164" s="341"/>
      <c r="BA164" s="341"/>
      <c r="BB164" s="341"/>
      <c r="BC164" s="341"/>
      <c r="BD164" s="401"/>
      <c r="BE164" s="341"/>
      <c r="BF164" s="341"/>
      <c r="BG164" s="402"/>
      <c r="BH164" s="403"/>
      <c r="BI164" s="405"/>
      <c r="BJ164" s="405"/>
      <c r="BK164" s="405"/>
      <c r="BL164" s="405"/>
      <c r="BM164" s="514"/>
    </row>
    <row r="165" ht="18.75" customHeight="1">
      <c r="A165" s="400" t="str">
        <f t="shared" si="4"/>
        <v/>
      </c>
      <c r="B165" s="341"/>
      <c r="C165" s="559"/>
      <c r="D165" s="393"/>
      <c r="E165" s="341"/>
      <c r="F165" s="394"/>
      <c r="G165" s="341" t="str">
        <f t="array" ref="G165">IF(C165="","",XLOOKUP(C165,'Master Data'!K:K,'Master Data'!N:N,"Input in Master Data",0,1))</f>
        <v/>
      </c>
      <c r="H165" s="341" t="str">
        <f t="array" ref="H165">IF(C165="","",XLOOKUP(C165,'Master Data'!K:K,'Master Data'!O:O,"Input in Master Data",0,1))</f>
        <v/>
      </c>
      <c r="I165" s="341" t="str">
        <f t="array" ref="I165">if(U165="","",XLOOKUP(U165,Master[Company],Master[Blow],"Unknown",0,1))</f>
        <v/>
      </c>
      <c r="J165" s="341" t="str">
        <f t="array" ref="J165">if(U165="","",XLOOKUP(U165,Master[Company],Master[Pigging],"Unknown",0,1))</f>
        <v/>
      </c>
      <c r="K165" s="341" t="str">
        <f t="array" ref="K165">if(U165="","",XLOOKUP(U165,Master[Company],Master[Load Method],"Unknown",0,1))</f>
        <v/>
      </c>
      <c r="L165" s="341" t="str">
        <f t="array" ref="L165">if(U165="","",XLOOKUP(U165,Master[Company],Master[Line Distance],"Unknown",0,1))</f>
        <v/>
      </c>
      <c r="M165" s="394"/>
      <c r="N165" s="341"/>
      <c r="O165" s="341"/>
      <c r="P165" s="341" t="str">
        <f t="array" ref="P165">if(U165="","",XLOOKUP(U165,Master[Company],Master[Terms],"NA",0,1))</f>
        <v/>
      </c>
      <c r="Q165" s="341" t="str">
        <f t="shared" si="1"/>
        <v/>
      </c>
      <c r="R165" s="341" t="str">
        <f t="array" ref="R165">if(U165="","",XLOOKUP(U165,Master[Company],Master[Group],"NA",0,1))</f>
        <v/>
      </c>
      <c r="S165" s="341" t="str">
        <f t="array" ref="S165">if(U165="","",XLOOKUP(U165,Master[Company],Master[Loading Location],"NA",0,1))</f>
        <v/>
      </c>
      <c r="T165" s="341" t="str">
        <f t="array" ref="T165">if(U165="","",XLOOKUP(U165,Master[Company],Master[Acronym],"NA",0,1))</f>
        <v/>
      </c>
      <c r="U165" s="341"/>
      <c r="V165" s="342"/>
      <c r="W165" s="342"/>
      <c r="X165" s="341" t="str">
        <f t="shared" si="6"/>
        <v/>
      </c>
      <c r="Y165" s="341" t="str">
        <f t="shared" si="3"/>
        <v/>
      </c>
      <c r="Z165" s="341"/>
      <c r="AA165" s="341"/>
      <c r="AB165" s="341"/>
      <c r="AC165" s="401"/>
      <c r="AD165" s="563"/>
      <c r="AE165" s="564"/>
      <c r="AF165" s="564"/>
      <c r="AG165" s="564"/>
      <c r="AH165" s="564"/>
      <c r="AI165" s="564"/>
      <c r="AJ165" s="564"/>
      <c r="AK165" s="564"/>
      <c r="AL165" s="563"/>
      <c r="AM165" s="564"/>
      <c r="AN165" s="564"/>
      <c r="AO165" s="564"/>
      <c r="AP165" s="564"/>
      <c r="AQ165" s="564"/>
      <c r="AR165" s="564"/>
      <c r="AS165" s="564"/>
      <c r="AT165" s="401"/>
      <c r="AU165" s="399"/>
      <c r="AV165" s="617"/>
      <c r="AW165" s="401"/>
      <c r="AX165" s="401"/>
      <c r="AY165" s="341"/>
      <c r="AZ165" s="341"/>
      <c r="BA165" s="341"/>
      <c r="BB165" s="341"/>
      <c r="BC165" s="341"/>
      <c r="BD165" s="401"/>
      <c r="BE165" s="341"/>
      <c r="BF165" s="341"/>
      <c r="BG165" s="402"/>
      <c r="BH165" s="403"/>
      <c r="BI165" s="405"/>
      <c r="BJ165" s="405"/>
      <c r="BK165" s="405"/>
      <c r="BL165" s="405"/>
      <c r="BM165" s="514"/>
    </row>
    <row r="166" ht="18.75" customHeight="1">
      <c r="A166" s="400" t="str">
        <f t="shared" si="4"/>
        <v/>
      </c>
      <c r="B166" s="341"/>
      <c r="C166" s="559"/>
      <c r="D166" s="393"/>
      <c r="E166" s="341"/>
      <c r="F166" s="394"/>
      <c r="G166" s="341" t="str">
        <f t="array" ref="G166">IF(C166="","",XLOOKUP(C166,'Master Data'!K:K,'Master Data'!N:N,"Input in Master Data",0,1))</f>
        <v/>
      </c>
      <c r="H166" s="341" t="str">
        <f t="array" ref="H166">IF(C166="","",XLOOKUP(C166,'Master Data'!K:K,'Master Data'!O:O,"Input in Master Data",0,1))</f>
        <v/>
      </c>
      <c r="I166" s="341" t="str">
        <f t="array" ref="I166">if(U166="","",XLOOKUP(U166,Master[Company],Master[Blow],"Unknown",0,1))</f>
        <v/>
      </c>
      <c r="J166" s="341" t="str">
        <f t="array" ref="J166">if(U166="","",XLOOKUP(U166,Master[Company],Master[Pigging],"Unknown",0,1))</f>
        <v/>
      </c>
      <c r="K166" s="341" t="str">
        <f t="array" ref="K166">if(U166="","",XLOOKUP(U166,Master[Company],Master[Load Method],"Unknown",0,1))</f>
        <v/>
      </c>
      <c r="L166" s="341" t="str">
        <f t="array" ref="L166">if(U166="","",XLOOKUP(U166,Master[Company],Master[Line Distance],"Unknown",0,1))</f>
        <v/>
      </c>
      <c r="M166" s="394"/>
      <c r="N166" s="341"/>
      <c r="O166" s="341"/>
      <c r="P166" s="341" t="str">
        <f t="array" ref="P166">if(U166="","",XLOOKUP(U166,Master[Company],Master[Terms],"NA",0,1))</f>
        <v/>
      </c>
      <c r="Q166" s="341" t="str">
        <f t="shared" si="1"/>
        <v/>
      </c>
      <c r="R166" s="341" t="str">
        <f t="array" ref="R166">if(U166="","",XLOOKUP(U166,Master[Company],Master[Group],"NA",0,1))</f>
        <v/>
      </c>
      <c r="S166" s="341" t="str">
        <f t="array" ref="S166">if(U166="","",XLOOKUP(U166,Master[Company],Master[Loading Location],"NA",0,1))</f>
        <v/>
      </c>
      <c r="T166" s="341" t="str">
        <f t="array" ref="T166">if(U166="","",XLOOKUP(U166,Master[Company],Master[Acronym],"NA",0,1))</f>
        <v/>
      </c>
      <c r="U166" s="341"/>
      <c r="V166" s="342"/>
      <c r="W166" s="342"/>
      <c r="X166" s="341" t="str">
        <f t="shared" si="6"/>
        <v/>
      </c>
      <c r="Y166" s="341" t="str">
        <f t="shared" si="3"/>
        <v/>
      </c>
      <c r="Z166" s="341"/>
      <c r="AA166" s="341"/>
      <c r="AB166" s="341"/>
      <c r="AC166" s="401"/>
      <c r="AD166" s="563"/>
      <c r="AE166" s="564"/>
      <c r="AF166" s="564"/>
      <c r="AG166" s="564"/>
      <c r="AH166" s="564"/>
      <c r="AI166" s="564"/>
      <c r="AJ166" s="564"/>
      <c r="AK166" s="564"/>
      <c r="AL166" s="563"/>
      <c r="AM166" s="564"/>
      <c r="AN166" s="564"/>
      <c r="AO166" s="564"/>
      <c r="AP166" s="564"/>
      <c r="AQ166" s="564"/>
      <c r="AR166" s="564"/>
      <c r="AS166" s="564"/>
      <c r="AT166" s="401"/>
      <c r="AU166" s="399"/>
      <c r="AV166" s="617"/>
      <c r="AW166" s="401"/>
      <c r="AX166" s="401"/>
      <c r="AY166" s="341"/>
      <c r="AZ166" s="341"/>
      <c r="BA166" s="341"/>
      <c r="BB166" s="341"/>
      <c r="BC166" s="341"/>
      <c r="BD166" s="401"/>
      <c r="BE166" s="341"/>
      <c r="BF166" s="341"/>
      <c r="BG166" s="402"/>
      <c r="BH166" s="403"/>
      <c r="BI166" s="405"/>
      <c r="BJ166" s="405"/>
      <c r="BK166" s="405"/>
      <c r="BL166" s="405"/>
      <c r="BM166" s="514"/>
    </row>
    <row r="167" ht="18.75" customHeight="1">
      <c r="A167" s="400" t="str">
        <f t="shared" si="4"/>
        <v/>
      </c>
      <c r="B167" s="341"/>
      <c r="C167" s="559"/>
      <c r="D167" s="393"/>
      <c r="E167" s="341"/>
      <c r="F167" s="394"/>
      <c r="G167" s="341" t="str">
        <f t="array" ref="G167">IF(C167="","",XLOOKUP(C167,'Master Data'!K:K,'Master Data'!N:N,"Input in Master Data",0,1))</f>
        <v/>
      </c>
      <c r="H167" s="341" t="str">
        <f t="array" ref="H167">IF(C167="","",XLOOKUP(C167,'Master Data'!K:K,'Master Data'!O:O,"Input in Master Data",0,1))</f>
        <v/>
      </c>
      <c r="I167" s="341" t="str">
        <f t="array" ref="I167">if(U167="","",XLOOKUP(U167,Master[Company],Master[Blow],"Unknown",0,1))</f>
        <v/>
      </c>
      <c r="J167" s="341" t="str">
        <f t="array" ref="J167">if(U167="","",XLOOKUP(U167,Master[Company],Master[Pigging],"Unknown",0,1))</f>
        <v/>
      </c>
      <c r="K167" s="341" t="str">
        <f t="array" ref="K167">if(U167="","",XLOOKUP(U167,Master[Company],Master[Load Method],"Unknown",0,1))</f>
        <v/>
      </c>
      <c r="L167" s="341" t="str">
        <f t="array" ref="L167">if(U167="","",XLOOKUP(U167,Master[Company],Master[Line Distance],"Unknown",0,1))</f>
        <v/>
      </c>
      <c r="M167" s="394"/>
      <c r="N167" s="341"/>
      <c r="O167" s="341"/>
      <c r="P167" s="341" t="str">
        <f t="array" ref="P167">if(U167="","",XLOOKUP(U167,Master[Company],Master[Terms],"NA",0,1))</f>
        <v/>
      </c>
      <c r="Q167" s="341" t="str">
        <f t="shared" si="1"/>
        <v/>
      </c>
      <c r="R167" s="341" t="str">
        <f t="array" ref="R167">if(U167="","",XLOOKUP(U167,Master[Company],Master[Group],"NA",0,1))</f>
        <v/>
      </c>
      <c r="S167" s="341" t="str">
        <f t="array" ref="S167">if(U167="","",XLOOKUP(U167,Master[Company],Master[Loading Location],"NA",0,1))</f>
        <v/>
      </c>
      <c r="T167" s="341" t="str">
        <f t="array" ref="T167">if(U167="","",XLOOKUP(U167,Master[Company],Master[Acronym],"NA",0,1))</f>
        <v/>
      </c>
      <c r="U167" s="341"/>
      <c r="V167" s="342"/>
      <c r="W167" s="342"/>
      <c r="X167" s="341" t="str">
        <f t="shared" si="6"/>
        <v/>
      </c>
      <c r="Y167" s="341" t="str">
        <f t="shared" si="3"/>
        <v/>
      </c>
      <c r="Z167" s="341"/>
      <c r="AA167" s="341"/>
      <c r="AB167" s="341"/>
      <c r="AC167" s="401"/>
      <c r="AD167" s="563"/>
      <c r="AE167" s="564"/>
      <c r="AF167" s="564"/>
      <c r="AG167" s="564"/>
      <c r="AH167" s="564"/>
      <c r="AI167" s="564"/>
      <c r="AJ167" s="564"/>
      <c r="AK167" s="564"/>
      <c r="AL167" s="563"/>
      <c r="AM167" s="564"/>
      <c r="AN167" s="564"/>
      <c r="AO167" s="564"/>
      <c r="AP167" s="564"/>
      <c r="AQ167" s="564"/>
      <c r="AR167" s="564"/>
      <c r="AS167" s="564"/>
      <c r="AT167" s="401"/>
      <c r="AU167" s="399"/>
      <c r="AV167" s="617"/>
      <c r="AW167" s="401"/>
      <c r="AX167" s="401"/>
      <c r="AY167" s="341"/>
      <c r="AZ167" s="341"/>
      <c r="BA167" s="341"/>
      <c r="BB167" s="341"/>
      <c r="BC167" s="341"/>
      <c r="BD167" s="401"/>
      <c r="BE167" s="341"/>
      <c r="BF167" s="341"/>
      <c r="BG167" s="402"/>
      <c r="BH167" s="403"/>
      <c r="BI167" s="405"/>
      <c r="BJ167" s="405"/>
      <c r="BK167" s="405"/>
      <c r="BL167" s="405"/>
      <c r="BM167" s="514"/>
    </row>
    <row r="168" ht="18.75" customHeight="1">
      <c r="A168" s="400" t="str">
        <f t="shared" si="4"/>
        <v/>
      </c>
      <c r="B168" s="341"/>
      <c r="C168" s="559"/>
      <c r="D168" s="393"/>
      <c r="E168" s="341"/>
      <c r="F168" s="394"/>
      <c r="G168" s="341" t="str">
        <f t="array" ref="G168">IF(C168="","",XLOOKUP(C168,'Master Data'!K:K,'Master Data'!N:N,"Input in Master Data",0,1))</f>
        <v/>
      </c>
      <c r="H168" s="341" t="str">
        <f t="array" ref="H168">IF(C168="","",XLOOKUP(C168,'Master Data'!K:K,'Master Data'!O:O,"Input in Master Data",0,1))</f>
        <v/>
      </c>
      <c r="I168" s="341" t="str">
        <f t="array" ref="I168">if(U168="","",XLOOKUP(U168,Master[Company],Master[Blow],"Unknown",0,1))</f>
        <v/>
      </c>
      <c r="J168" s="341" t="str">
        <f t="array" ref="J168">if(U168="","",XLOOKUP(U168,Master[Company],Master[Pigging],"Unknown",0,1))</f>
        <v/>
      </c>
      <c r="K168" s="341" t="str">
        <f t="array" ref="K168">if(U168="","",XLOOKUP(U168,Master[Company],Master[Load Method],"Unknown",0,1))</f>
        <v/>
      </c>
      <c r="L168" s="341" t="str">
        <f t="array" ref="L168">if(U168="","",XLOOKUP(U168,Master[Company],Master[Line Distance],"Unknown",0,1))</f>
        <v/>
      </c>
      <c r="M168" s="394"/>
      <c r="N168" s="341"/>
      <c r="O168" s="341"/>
      <c r="P168" s="341" t="str">
        <f t="array" ref="P168">if(U168="","",XLOOKUP(U168,Master[Company],Master[Terms],"NA",0,1))</f>
        <v/>
      </c>
      <c r="Q168" s="341" t="str">
        <f t="shared" si="1"/>
        <v/>
      </c>
      <c r="R168" s="341" t="str">
        <f t="array" ref="R168">if(U168="","",XLOOKUP(U168,Master[Company],Master[Group],"NA",0,1))</f>
        <v/>
      </c>
      <c r="S168" s="341" t="str">
        <f t="array" ref="S168">if(U168="","",XLOOKUP(U168,Master[Company],Master[Loading Location],"NA",0,1))</f>
        <v/>
      </c>
      <c r="T168" s="341" t="str">
        <f t="array" ref="T168">if(U168="","",XLOOKUP(U168,Master[Company],Master[Acronym],"NA",0,1))</f>
        <v/>
      </c>
      <c r="U168" s="341"/>
      <c r="V168" s="342"/>
      <c r="W168" s="342"/>
      <c r="X168" s="341" t="str">
        <f t="shared" si="6"/>
        <v/>
      </c>
      <c r="Y168" s="341" t="str">
        <f t="shared" si="3"/>
        <v/>
      </c>
      <c r="Z168" s="341"/>
      <c r="AA168" s="341"/>
      <c r="AB168" s="341"/>
      <c r="AC168" s="401"/>
      <c r="AD168" s="563"/>
      <c r="AE168" s="564"/>
      <c r="AF168" s="564"/>
      <c r="AG168" s="564"/>
      <c r="AH168" s="564"/>
      <c r="AI168" s="564"/>
      <c r="AJ168" s="564"/>
      <c r="AK168" s="564"/>
      <c r="AL168" s="563"/>
      <c r="AM168" s="564"/>
      <c r="AN168" s="564"/>
      <c r="AO168" s="564"/>
      <c r="AP168" s="564"/>
      <c r="AQ168" s="564"/>
      <c r="AR168" s="564"/>
      <c r="AS168" s="564"/>
      <c r="AT168" s="401"/>
      <c r="AU168" s="399"/>
      <c r="AV168" s="617"/>
      <c r="AW168" s="401"/>
      <c r="AX168" s="401"/>
      <c r="AY168" s="341"/>
      <c r="AZ168" s="341"/>
      <c r="BA168" s="341"/>
      <c r="BB168" s="341"/>
      <c r="BC168" s="341"/>
      <c r="BD168" s="401"/>
      <c r="BE168" s="341"/>
      <c r="BF168" s="341"/>
      <c r="BG168" s="402"/>
      <c r="BH168" s="403"/>
      <c r="BI168" s="405"/>
      <c r="BJ168" s="405"/>
      <c r="BK168" s="405"/>
      <c r="BL168" s="405"/>
      <c r="BM168" s="514"/>
    </row>
    <row r="169" ht="18.75" customHeight="1">
      <c r="A169" s="400" t="str">
        <f t="shared" si="4"/>
        <v/>
      </c>
      <c r="B169" s="341"/>
      <c r="C169" s="559"/>
      <c r="D169" s="393"/>
      <c r="E169" s="341"/>
      <c r="F169" s="394"/>
      <c r="G169" s="341" t="str">
        <f t="array" ref="G169">IF(C169="","",XLOOKUP(C169,'Master Data'!K:K,'Master Data'!N:N,"Input in Master Data",0,1))</f>
        <v/>
      </c>
      <c r="H169" s="341" t="str">
        <f t="array" ref="H169">IF(C169="","",XLOOKUP(C169,'Master Data'!K:K,'Master Data'!O:O,"Input in Master Data",0,1))</f>
        <v/>
      </c>
      <c r="I169" s="341" t="str">
        <f t="array" ref="I169">if(U169="","",XLOOKUP(U169,Master[Company],Master[Blow],"Unknown",0,1))</f>
        <v/>
      </c>
      <c r="J169" s="341" t="str">
        <f t="array" ref="J169">if(U169="","",XLOOKUP(U169,Master[Company],Master[Pigging],"Unknown",0,1))</f>
        <v/>
      </c>
      <c r="K169" s="341" t="str">
        <f t="array" ref="K169">if(U169="","",XLOOKUP(U169,Master[Company],Master[Load Method],"Unknown",0,1))</f>
        <v/>
      </c>
      <c r="L169" s="341" t="str">
        <f t="array" ref="L169">if(U169="","",XLOOKUP(U169,Master[Company],Master[Line Distance],"Unknown",0,1))</f>
        <v/>
      </c>
      <c r="M169" s="394"/>
      <c r="N169" s="341"/>
      <c r="O169" s="341"/>
      <c r="P169" s="341" t="str">
        <f t="array" ref="P169">if(U169="","",XLOOKUP(U169,Master[Company],Master[Terms],"NA",0,1))</f>
        <v/>
      </c>
      <c r="Q169" s="341" t="str">
        <f t="shared" si="1"/>
        <v/>
      </c>
      <c r="R169" s="341" t="str">
        <f t="array" ref="R169">if(U169="","",XLOOKUP(U169,Master[Company],Master[Group],"NA",0,1))</f>
        <v/>
      </c>
      <c r="S169" s="341" t="str">
        <f t="array" ref="S169">if(U169="","",XLOOKUP(U169,Master[Company],Master[Loading Location],"NA",0,1))</f>
        <v/>
      </c>
      <c r="T169" s="341" t="str">
        <f t="array" ref="T169">if(U169="","",XLOOKUP(U169,Master[Company],Master[Acronym],"NA",0,1))</f>
        <v/>
      </c>
      <c r="U169" s="341"/>
      <c r="V169" s="342"/>
      <c r="W169" s="342"/>
      <c r="X169" s="341" t="str">
        <f t="shared" si="6"/>
        <v/>
      </c>
      <c r="Y169" s="341" t="str">
        <f t="shared" si="3"/>
        <v/>
      </c>
      <c r="Z169" s="341"/>
      <c r="AA169" s="341"/>
      <c r="AB169" s="341"/>
      <c r="AC169" s="401"/>
      <c r="AD169" s="563"/>
      <c r="AE169" s="564"/>
      <c r="AF169" s="564"/>
      <c r="AG169" s="564"/>
      <c r="AH169" s="564"/>
      <c r="AI169" s="564"/>
      <c r="AJ169" s="564"/>
      <c r="AK169" s="564"/>
      <c r="AL169" s="563"/>
      <c r="AM169" s="564"/>
      <c r="AN169" s="564"/>
      <c r="AO169" s="564"/>
      <c r="AP169" s="564"/>
      <c r="AQ169" s="564"/>
      <c r="AR169" s="564"/>
      <c r="AS169" s="564"/>
      <c r="AT169" s="401"/>
      <c r="AU169" s="399"/>
      <c r="AV169" s="617"/>
      <c r="AW169" s="401"/>
      <c r="AX169" s="401"/>
      <c r="AY169" s="341"/>
      <c r="AZ169" s="341"/>
      <c r="BA169" s="341"/>
      <c r="BB169" s="341"/>
      <c r="BC169" s="341"/>
      <c r="BD169" s="401"/>
      <c r="BE169" s="341"/>
      <c r="BF169" s="341"/>
      <c r="BG169" s="402"/>
      <c r="BH169" s="403"/>
      <c r="BI169" s="405"/>
      <c r="BJ169" s="405"/>
      <c r="BK169" s="405"/>
      <c r="BL169" s="405"/>
      <c r="BM169" s="514"/>
    </row>
    <row r="170" ht="18.75" customHeight="1">
      <c r="A170" s="400" t="str">
        <f t="shared" si="4"/>
        <v/>
      </c>
      <c r="B170" s="341"/>
      <c r="C170" s="559"/>
      <c r="D170" s="393"/>
      <c r="E170" s="341"/>
      <c r="F170" s="394"/>
      <c r="G170" s="341" t="str">
        <f t="array" ref="G170">IF(C170="","",XLOOKUP(C170,'Master Data'!K:K,'Master Data'!N:N,"Input in Master Data",0,1))</f>
        <v/>
      </c>
      <c r="H170" s="341" t="str">
        <f t="array" ref="H170">IF(C170="","",XLOOKUP(C170,'Master Data'!K:K,'Master Data'!O:O,"Input in Master Data",0,1))</f>
        <v/>
      </c>
      <c r="I170" s="341" t="str">
        <f t="array" ref="I170">if(U170="","",XLOOKUP(U170,Master[Company],Master[Blow],"Unknown",0,1))</f>
        <v/>
      </c>
      <c r="J170" s="341" t="str">
        <f t="array" ref="J170">if(U170="","",XLOOKUP(U170,Master[Company],Master[Pigging],"Unknown",0,1))</f>
        <v/>
      </c>
      <c r="K170" s="341" t="str">
        <f t="array" ref="K170">if(U170="","",XLOOKUP(U170,Master[Company],Master[Load Method],"Unknown",0,1))</f>
        <v/>
      </c>
      <c r="L170" s="341" t="str">
        <f t="array" ref="L170">if(U170="","",XLOOKUP(U170,Master[Company],Master[Line Distance],"Unknown",0,1))</f>
        <v/>
      </c>
      <c r="M170" s="394"/>
      <c r="N170" s="341"/>
      <c r="O170" s="341"/>
      <c r="P170" s="341" t="str">
        <f t="array" ref="P170">if(U170="","",XLOOKUP(U170,Master[Company],Master[Terms],"NA",0,1))</f>
        <v/>
      </c>
      <c r="Q170" s="341" t="str">
        <f t="shared" si="1"/>
        <v/>
      </c>
      <c r="R170" s="341" t="str">
        <f t="array" ref="R170">if(U170="","",XLOOKUP(U170,Master[Company],Master[Group],"NA",0,1))</f>
        <v/>
      </c>
      <c r="S170" s="341" t="str">
        <f t="array" ref="S170">if(U170="","",XLOOKUP(U170,Master[Company],Master[Loading Location],"NA",0,1))</f>
        <v/>
      </c>
      <c r="T170" s="341" t="str">
        <f t="array" ref="T170">if(U170="","",XLOOKUP(U170,Master[Company],Master[Acronym],"NA",0,1))</f>
        <v/>
      </c>
      <c r="U170" s="341"/>
      <c r="V170" s="342"/>
      <c r="W170" s="342"/>
      <c r="X170" s="341" t="str">
        <f t="shared" si="6"/>
        <v/>
      </c>
      <c r="Y170" s="341" t="str">
        <f t="shared" si="3"/>
        <v/>
      </c>
      <c r="Z170" s="341"/>
      <c r="AA170" s="341"/>
      <c r="AB170" s="341"/>
      <c r="AC170" s="401"/>
      <c r="AD170" s="563"/>
      <c r="AE170" s="564"/>
      <c r="AF170" s="564"/>
      <c r="AG170" s="564"/>
      <c r="AH170" s="564"/>
      <c r="AI170" s="564"/>
      <c r="AJ170" s="564"/>
      <c r="AK170" s="564"/>
      <c r="AL170" s="563"/>
      <c r="AM170" s="564"/>
      <c r="AN170" s="564"/>
      <c r="AO170" s="564"/>
      <c r="AP170" s="564"/>
      <c r="AQ170" s="564"/>
      <c r="AR170" s="564"/>
      <c r="AS170" s="564"/>
      <c r="AT170" s="401"/>
      <c r="AU170" s="399"/>
      <c r="AV170" s="617"/>
      <c r="AW170" s="401"/>
      <c r="AX170" s="401"/>
      <c r="AY170" s="341"/>
      <c r="AZ170" s="341"/>
      <c r="BA170" s="341"/>
      <c r="BB170" s="341"/>
      <c r="BC170" s="341"/>
      <c r="BD170" s="401"/>
      <c r="BE170" s="341"/>
      <c r="BF170" s="341"/>
      <c r="BG170" s="402"/>
      <c r="BH170" s="403"/>
      <c r="BI170" s="405"/>
      <c r="BJ170" s="405"/>
      <c r="BK170" s="405"/>
      <c r="BL170" s="405"/>
      <c r="BM170" s="514"/>
    </row>
    <row r="171" ht="18.75" customHeight="1">
      <c r="A171" s="400" t="str">
        <f t="shared" si="4"/>
        <v/>
      </c>
      <c r="B171" s="341"/>
      <c r="C171" s="559"/>
      <c r="D171" s="393"/>
      <c r="E171" s="341"/>
      <c r="F171" s="394"/>
      <c r="G171" s="341" t="str">
        <f t="array" ref="G171">IF(C171="","",XLOOKUP(C171,'Master Data'!K:K,'Master Data'!N:N,"Input in Master Data",0,1))</f>
        <v/>
      </c>
      <c r="H171" s="341" t="str">
        <f t="array" ref="H171">IF(C171="","",XLOOKUP(C171,'Master Data'!K:K,'Master Data'!O:O,"Input in Master Data",0,1))</f>
        <v/>
      </c>
      <c r="I171" s="341" t="str">
        <f t="array" ref="I171">if(U171="","",XLOOKUP(U171,Master[Company],Master[Blow],"Unknown",0,1))</f>
        <v/>
      </c>
      <c r="J171" s="341" t="str">
        <f t="array" ref="J171">if(U171="","",XLOOKUP(U171,Master[Company],Master[Pigging],"Unknown",0,1))</f>
        <v/>
      </c>
      <c r="K171" s="341" t="str">
        <f t="array" ref="K171">if(U171="","",XLOOKUP(U171,Master[Company],Master[Load Method],"Unknown",0,1))</f>
        <v/>
      </c>
      <c r="L171" s="341" t="str">
        <f t="array" ref="L171">if(U171="","",XLOOKUP(U171,Master[Company],Master[Line Distance],"Unknown",0,1))</f>
        <v/>
      </c>
      <c r="M171" s="394"/>
      <c r="N171" s="341"/>
      <c r="O171" s="341"/>
      <c r="P171" s="341" t="str">
        <f t="array" ref="P171">if(U171="","",XLOOKUP(U171,Master[Company],Master[Terms],"NA",0,1))</f>
        <v/>
      </c>
      <c r="Q171" s="341" t="str">
        <f t="shared" si="1"/>
        <v/>
      </c>
      <c r="R171" s="341" t="str">
        <f t="array" ref="R171">if(U171="","",XLOOKUP(U171,Master[Company],Master[Group],"NA",0,1))</f>
        <v/>
      </c>
      <c r="S171" s="341" t="str">
        <f t="array" ref="S171">if(U171="","",XLOOKUP(U171,Master[Company],Master[Loading Location],"NA",0,1))</f>
        <v/>
      </c>
      <c r="T171" s="341" t="str">
        <f t="array" ref="T171">if(U171="","",XLOOKUP(U171,Master[Company],Master[Acronym],"NA",0,1))</f>
        <v/>
      </c>
      <c r="U171" s="341"/>
      <c r="V171" s="342"/>
      <c r="W171" s="342"/>
      <c r="X171" s="341" t="str">
        <f t="shared" si="6"/>
        <v/>
      </c>
      <c r="Y171" s="341" t="str">
        <f t="shared" si="3"/>
        <v/>
      </c>
      <c r="Z171" s="341"/>
      <c r="AA171" s="341"/>
      <c r="AB171" s="341"/>
      <c r="AC171" s="401"/>
      <c r="AD171" s="563"/>
      <c r="AE171" s="564"/>
      <c r="AF171" s="564"/>
      <c r="AG171" s="564"/>
      <c r="AH171" s="564"/>
      <c r="AI171" s="564"/>
      <c r="AJ171" s="564"/>
      <c r="AK171" s="564"/>
      <c r="AL171" s="563"/>
      <c r="AM171" s="564"/>
      <c r="AN171" s="564"/>
      <c r="AO171" s="564"/>
      <c r="AP171" s="564"/>
      <c r="AQ171" s="564"/>
      <c r="AR171" s="564"/>
      <c r="AS171" s="564"/>
      <c r="AT171" s="401"/>
      <c r="AU171" s="399"/>
      <c r="AV171" s="617"/>
      <c r="AW171" s="401"/>
      <c r="AX171" s="401"/>
      <c r="AY171" s="341"/>
      <c r="AZ171" s="341"/>
      <c r="BA171" s="341"/>
      <c r="BB171" s="341"/>
      <c r="BC171" s="341"/>
      <c r="BD171" s="401"/>
      <c r="BE171" s="341"/>
      <c r="BF171" s="341"/>
      <c r="BG171" s="402"/>
      <c r="BH171" s="403"/>
      <c r="BI171" s="405"/>
      <c r="BJ171" s="405"/>
      <c r="BK171" s="405"/>
      <c r="BL171" s="405"/>
      <c r="BM171" s="514"/>
    </row>
    <row r="172" ht="18.75" customHeight="1">
      <c r="A172" s="400" t="str">
        <f t="shared" si="4"/>
        <v/>
      </c>
      <c r="B172" s="341"/>
      <c r="C172" s="559"/>
      <c r="D172" s="393"/>
      <c r="E172" s="341"/>
      <c r="F172" s="394"/>
      <c r="G172" s="341" t="str">
        <f t="array" ref="G172">IF(C172="","",XLOOKUP(C172,'Master Data'!K:K,'Master Data'!N:N,"Input in Master Data",0,1))</f>
        <v/>
      </c>
      <c r="H172" s="341" t="str">
        <f t="array" ref="H172">IF(C172="","",XLOOKUP(C172,'Master Data'!K:K,'Master Data'!O:O,"Input in Master Data",0,1))</f>
        <v/>
      </c>
      <c r="I172" s="341" t="str">
        <f t="array" ref="I172">if(U172="","",XLOOKUP(U172,Master[Company],Master[Blow],"Unknown",0,1))</f>
        <v/>
      </c>
      <c r="J172" s="341" t="str">
        <f t="array" ref="J172">if(U172="","",XLOOKUP(U172,Master[Company],Master[Pigging],"Unknown",0,1))</f>
        <v/>
      </c>
      <c r="K172" s="341" t="str">
        <f t="array" ref="K172">if(U172="","",XLOOKUP(U172,Master[Company],Master[Load Method],"Unknown",0,1))</f>
        <v/>
      </c>
      <c r="L172" s="341" t="str">
        <f t="array" ref="L172">if(U172="","",XLOOKUP(U172,Master[Company],Master[Line Distance],"Unknown",0,1))</f>
        <v/>
      </c>
      <c r="M172" s="394"/>
      <c r="N172" s="341"/>
      <c r="O172" s="341"/>
      <c r="P172" s="341" t="str">
        <f t="array" ref="P172">if(U172="","",XLOOKUP(U172,Master[Company],Master[Terms],"NA",0,1))</f>
        <v/>
      </c>
      <c r="Q172" s="341" t="str">
        <f t="shared" si="1"/>
        <v/>
      </c>
      <c r="R172" s="341" t="str">
        <f t="array" ref="R172">if(U172="","",XLOOKUP(U172,Master[Company],Master[Group],"NA",0,1))</f>
        <v/>
      </c>
      <c r="S172" s="341" t="str">
        <f t="array" ref="S172">if(U172="","",XLOOKUP(U172,Master[Company],Master[Loading Location],"NA",0,1))</f>
        <v/>
      </c>
      <c r="T172" s="341" t="str">
        <f t="array" ref="T172">if(U172="","",XLOOKUP(U172,Master[Company],Master[Acronym],"NA",0,1))</f>
        <v/>
      </c>
      <c r="U172" s="341"/>
      <c r="V172" s="342"/>
      <c r="W172" s="342"/>
      <c r="X172" s="341" t="str">
        <f t="shared" si="6"/>
        <v/>
      </c>
      <c r="Y172" s="341" t="str">
        <f t="shared" si="3"/>
        <v/>
      </c>
      <c r="Z172" s="341"/>
      <c r="AA172" s="341"/>
      <c r="AB172" s="341"/>
      <c r="AC172" s="401"/>
      <c r="AD172" s="563"/>
      <c r="AE172" s="564"/>
      <c r="AF172" s="564"/>
      <c r="AG172" s="564"/>
      <c r="AH172" s="564"/>
      <c r="AI172" s="564"/>
      <c r="AJ172" s="564"/>
      <c r="AK172" s="564"/>
      <c r="AL172" s="563"/>
      <c r="AM172" s="564"/>
      <c r="AN172" s="564"/>
      <c r="AO172" s="564"/>
      <c r="AP172" s="564"/>
      <c r="AQ172" s="564"/>
      <c r="AR172" s="564"/>
      <c r="AS172" s="564"/>
      <c r="AT172" s="401"/>
      <c r="AU172" s="399"/>
      <c r="AV172" s="617"/>
      <c r="AW172" s="401"/>
      <c r="AX172" s="401"/>
      <c r="AY172" s="341"/>
      <c r="AZ172" s="341"/>
      <c r="BA172" s="341"/>
      <c r="BB172" s="341"/>
      <c r="BC172" s="341"/>
      <c r="BD172" s="401"/>
      <c r="BE172" s="341"/>
      <c r="BF172" s="341"/>
      <c r="BG172" s="402"/>
      <c r="BH172" s="403"/>
      <c r="BI172" s="405"/>
      <c r="BJ172" s="405"/>
      <c r="BK172" s="405"/>
      <c r="BL172" s="405"/>
      <c r="BM172" s="514"/>
    </row>
    <row r="173" ht="18.75" customHeight="1">
      <c r="A173" s="400" t="str">
        <f t="shared" si="4"/>
        <v/>
      </c>
      <c r="B173" s="341"/>
      <c r="C173" s="559"/>
      <c r="D173" s="393"/>
      <c r="E173" s="341"/>
      <c r="F173" s="394"/>
      <c r="G173" s="341" t="str">
        <f t="array" ref="G173">IF(C173="","",XLOOKUP(C173,'Master Data'!K:K,'Master Data'!N:N,"Input in Master Data",0,1))</f>
        <v/>
      </c>
      <c r="H173" s="341" t="str">
        <f t="array" ref="H173">IF(C173="","",XLOOKUP(C173,'Master Data'!K:K,'Master Data'!O:O,"Input in Master Data",0,1))</f>
        <v/>
      </c>
      <c r="I173" s="341" t="str">
        <f t="array" ref="I173">if(U173="","",XLOOKUP(U173,Master[Company],Master[Blow],"Unknown",0,1))</f>
        <v/>
      </c>
      <c r="J173" s="341" t="str">
        <f t="array" ref="J173">if(U173="","",XLOOKUP(U173,Master[Company],Master[Pigging],"Unknown",0,1))</f>
        <v/>
      </c>
      <c r="K173" s="341" t="str">
        <f t="array" ref="K173">if(U173="","",XLOOKUP(U173,Master[Company],Master[Load Method],"Unknown",0,1))</f>
        <v/>
      </c>
      <c r="L173" s="341" t="str">
        <f t="array" ref="L173">if(U173="","",XLOOKUP(U173,Master[Company],Master[Line Distance],"Unknown",0,1))</f>
        <v/>
      </c>
      <c r="M173" s="394"/>
      <c r="N173" s="341"/>
      <c r="O173" s="341"/>
      <c r="P173" s="341" t="str">
        <f t="array" ref="P173">if(U173="","",XLOOKUP(U173,Master[Company],Master[Terms],"NA",0,1))</f>
        <v/>
      </c>
      <c r="Q173" s="341" t="str">
        <f t="shared" si="1"/>
        <v/>
      </c>
      <c r="R173" s="341" t="str">
        <f t="array" ref="R173">if(U173="","",XLOOKUP(U173,Master[Company],Master[Group],"NA",0,1))</f>
        <v/>
      </c>
      <c r="S173" s="341" t="str">
        <f t="array" ref="S173">if(U173="","",XLOOKUP(U173,Master[Company],Master[Loading Location],"NA",0,1))</f>
        <v/>
      </c>
      <c r="T173" s="341" t="str">
        <f t="array" ref="T173">if(U173="","",XLOOKUP(U173,Master[Company],Master[Acronym],"NA",0,1))</f>
        <v/>
      </c>
      <c r="U173" s="341"/>
      <c r="V173" s="342"/>
      <c r="W173" s="342"/>
      <c r="X173" s="341" t="str">
        <f t="shared" si="6"/>
        <v/>
      </c>
      <c r="Y173" s="341" t="str">
        <f t="shared" si="3"/>
        <v/>
      </c>
      <c r="Z173" s="341"/>
      <c r="AA173" s="341"/>
      <c r="AB173" s="341"/>
      <c r="AC173" s="401"/>
      <c r="AD173" s="563"/>
      <c r="AE173" s="564"/>
      <c r="AF173" s="564"/>
      <c r="AG173" s="564"/>
      <c r="AH173" s="564"/>
      <c r="AI173" s="564"/>
      <c r="AJ173" s="564"/>
      <c r="AK173" s="564"/>
      <c r="AL173" s="563"/>
      <c r="AM173" s="564"/>
      <c r="AN173" s="564"/>
      <c r="AO173" s="564"/>
      <c r="AP173" s="564"/>
      <c r="AQ173" s="564"/>
      <c r="AR173" s="564"/>
      <c r="AS173" s="564"/>
      <c r="AT173" s="401"/>
      <c r="AU173" s="399"/>
      <c r="AV173" s="617"/>
      <c r="AW173" s="401"/>
      <c r="AX173" s="401"/>
      <c r="AY173" s="341"/>
      <c r="AZ173" s="341"/>
      <c r="BA173" s="341"/>
      <c r="BB173" s="341"/>
      <c r="BC173" s="341"/>
      <c r="BD173" s="401"/>
      <c r="BE173" s="341"/>
      <c r="BF173" s="341"/>
      <c r="BG173" s="402"/>
      <c r="BH173" s="403"/>
      <c r="BI173" s="405"/>
      <c r="BJ173" s="405"/>
      <c r="BK173" s="405"/>
      <c r="BL173" s="405"/>
      <c r="BM173" s="514"/>
    </row>
    <row r="174" ht="18.75" customHeight="1">
      <c r="A174" s="400" t="str">
        <f t="shared" si="4"/>
        <v/>
      </c>
      <c r="B174" s="341"/>
      <c r="C174" s="559"/>
      <c r="D174" s="393"/>
      <c r="E174" s="341"/>
      <c r="F174" s="394"/>
      <c r="G174" s="341" t="str">
        <f t="array" ref="G174">IF(C174="","",XLOOKUP(C174,'Master Data'!K:K,'Master Data'!N:N,"Input in Master Data",0,1))</f>
        <v/>
      </c>
      <c r="H174" s="341" t="str">
        <f t="array" ref="H174">IF(C174="","",XLOOKUP(C174,'Master Data'!K:K,'Master Data'!O:O,"Input in Master Data",0,1))</f>
        <v/>
      </c>
      <c r="I174" s="341" t="str">
        <f t="array" ref="I174">if(U174="","",XLOOKUP(U174,Master[Company],Master[Blow],"Unknown",0,1))</f>
        <v/>
      </c>
      <c r="J174" s="341" t="str">
        <f t="array" ref="J174">if(U174="","",XLOOKUP(U174,Master[Company],Master[Pigging],"Unknown",0,1))</f>
        <v/>
      </c>
      <c r="K174" s="341" t="str">
        <f t="array" ref="K174">if(U174="","",XLOOKUP(U174,Master[Company],Master[Load Method],"Unknown",0,1))</f>
        <v/>
      </c>
      <c r="L174" s="341" t="str">
        <f t="array" ref="L174">if(U174="","",XLOOKUP(U174,Master[Company],Master[Line Distance],"Unknown",0,1))</f>
        <v/>
      </c>
      <c r="M174" s="394"/>
      <c r="N174" s="341"/>
      <c r="O174" s="341"/>
      <c r="P174" s="341" t="str">
        <f t="array" ref="P174">if(U174="","",XLOOKUP(U174,Master[Company],Master[Terms],"NA",0,1))</f>
        <v/>
      </c>
      <c r="Q174" s="341" t="str">
        <f t="shared" si="1"/>
        <v/>
      </c>
      <c r="R174" s="341" t="str">
        <f t="array" ref="R174">if(U174="","",XLOOKUP(U174,Master[Company],Master[Group],"NA",0,1))</f>
        <v/>
      </c>
      <c r="S174" s="341" t="str">
        <f t="array" ref="S174">if(U174="","",XLOOKUP(U174,Master[Company],Master[Loading Location],"NA",0,1))</f>
        <v/>
      </c>
      <c r="T174" s="341" t="str">
        <f t="array" ref="T174">if(U174="","",XLOOKUP(U174,Master[Company],Master[Acronym],"NA",0,1))</f>
        <v/>
      </c>
      <c r="U174" s="341"/>
      <c r="V174" s="342"/>
      <c r="W174" s="342"/>
      <c r="X174" s="341" t="str">
        <f t="shared" si="6"/>
        <v/>
      </c>
      <c r="Y174" s="341" t="str">
        <f t="shared" si="3"/>
        <v/>
      </c>
      <c r="Z174" s="341"/>
      <c r="AA174" s="341"/>
      <c r="AB174" s="341"/>
      <c r="AC174" s="401"/>
      <c r="AD174" s="563"/>
      <c r="AE174" s="564"/>
      <c r="AF174" s="564"/>
      <c r="AG174" s="564"/>
      <c r="AH174" s="564"/>
      <c r="AI174" s="564"/>
      <c r="AJ174" s="564"/>
      <c r="AK174" s="564"/>
      <c r="AL174" s="563"/>
      <c r="AM174" s="564"/>
      <c r="AN174" s="564"/>
      <c r="AO174" s="564"/>
      <c r="AP174" s="564"/>
      <c r="AQ174" s="564"/>
      <c r="AR174" s="564"/>
      <c r="AS174" s="564"/>
      <c r="AT174" s="401"/>
      <c r="AU174" s="399"/>
      <c r="AV174" s="617"/>
      <c r="AW174" s="401"/>
      <c r="AX174" s="401"/>
      <c r="AY174" s="341"/>
      <c r="AZ174" s="341"/>
      <c r="BA174" s="341"/>
      <c r="BB174" s="341"/>
      <c r="BC174" s="341"/>
      <c r="BD174" s="401"/>
      <c r="BE174" s="341"/>
      <c r="BF174" s="341"/>
      <c r="BG174" s="402"/>
      <c r="BH174" s="403"/>
      <c r="BI174" s="405"/>
      <c r="BJ174" s="405"/>
      <c r="BK174" s="405"/>
      <c r="BL174" s="405"/>
      <c r="BM174" s="514"/>
    </row>
    <row r="175" ht="18.75" customHeight="1">
      <c r="A175" s="400" t="str">
        <f t="shared" si="4"/>
        <v/>
      </c>
      <c r="B175" s="341"/>
      <c r="C175" s="559"/>
      <c r="D175" s="393"/>
      <c r="E175" s="341"/>
      <c r="F175" s="394"/>
      <c r="G175" s="341" t="str">
        <f t="array" ref="G175">IF(C175="","",XLOOKUP(C175,'Master Data'!K:K,'Master Data'!N:N,"Input in Master Data",0,1))</f>
        <v/>
      </c>
      <c r="H175" s="341" t="str">
        <f t="array" ref="H175">IF(C175="","",XLOOKUP(C175,'Master Data'!K:K,'Master Data'!O:O,"Input in Master Data",0,1))</f>
        <v/>
      </c>
      <c r="I175" s="341" t="str">
        <f t="array" ref="I175">if(U175="","",XLOOKUP(U175,Master[Company],Master[Blow],"Unknown",0,1))</f>
        <v/>
      </c>
      <c r="J175" s="341" t="str">
        <f t="array" ref="J175">if(U175="","",XLOOKUP(U175,Master[Company],Master[Pigging],"Unknown",0,1))</f>
        <v/>
      </c>
      <c r="K175" s="341" t="str">
        <f t="array" ref="K175">if(U175="","",XLOOKUP(U175,Master[Company],Master[Load Method],"Unknown",0,1))</f>
        <v/>
      </c>
      <c r="L175" s="341" t="str">
        <f t="array" ref="L175">if(U175="","",XLOOKUP(U175,Master[Company],Master[Line Distance],"Unknown",0,1))</f>
        <v/>
      </c>
      <c r="M175" s="394"/>
      <c r="N175" s="341"/>
      <c r="O175" s="341"/>
      <c r="P175" s="341" t="str">
        <f t="array" ref="P175">if(U175="","",XLOOKUP(U175,Master[Company],Master[Terms],"NA",0,1))</f>
        <v/>
      </c>
      <c r="Q175" s="341" t="str">
        <f t="shared" si="1"/>
        <v/>
      </c>
      <c r="R175" s="341" t="str">
        <f t="array" ref="R175">if(U175="","",XLOOKUP(U175,Master[Company],Master[Group],"NA",0,1))</f>
        <v/>
      </c>
      <c r="S175" s="341" t="str">
        <f t="array" ref="S175">if(U175="","",XLOOKUP(U175,Master[Company],Master[Loading Location],"NA",0,1))</f>
        <v/>
      </c>
      <c r="T175" s="341" t="str">
        <f t="array" ref="T175">if(U175="","",XLOOKUP(U175,Master[Company],Master[Acronym],"NA",0,1))</f>
        <v/>
      </c>
      <c r="U175" s="341"/>
      <c r="V175" s="342"/>
      <c r="W175" s="342"/>
      <c r="X175" s="341" t="str">
        <f t="shared" si="6"/>
        <v/>
      </c>
      <c r="Y175" s="341" t="str">
        <f t="shared" si="3"/>
        <v/>
      </c>
      <c r="Z175" s="341"/>
      <c r="AA175" s="341"/>
      <c r="AB175" s="341"/>
      <c r="AC175" s="401"/>
      <c r="AD175" s="563"/>
      <c r="AE175" s="564"/>
      <c r="AF175" s="564"/>
      <c r="AG175" s="564"/>
      <c r="AH175" s="564"/>
      <c r="AI175" s="564"/>
      <c r="AJ175" s="564"/>
      <c r="AK175" s="564"/>
      <c r="AL175" s="563"/>
      <c r="AM175" s="564"/>
      <c r="AN175" s="564"/>
      <c r="AO175" s="564"/>
      <c r="AP175" s="564"/>
      <c r="AQ175" s="564"/>
      <c r="AR175" s="564"/>
      <c r="AS175" s="564"/>
      <c r="AT175" s="401"/>
      <c r="AU175" s="399"/>
      <c r="AV175" s="617"/>
      <c r="AW175" s="401"/>
      <c r="AX175" s="401"/>
      <c r="AY175" s="341"/>
      <c r="AZ175" s="341"/>
      <c r="BA175" s="341"/>
      <c r="BB175" s="341"/>
      <c r="BC175" s="341"/>
      <c r="BD175" s="401"/>
      <c r="BE175" s="341"/>
      <c r="BF175" s="341"/>
      <c r="BG175" s="402"/>
      <c r="BH175" s="403"/>
      <c r="BI175" s="405"/>
      <c r="BJ175" s="405"/>
      <c r="BK175" s="405"/>
      <c r="BL175" s="405"/>
      <c r="BM175" s="514"/>
    </row>
    <row r="176" ht="18.75" customHeight="1">
      <c r="A176" s="400" t="str">
        <f t="shared" si="4"/>
        <v/>
      </c>
      <c r="B176" s="341"/>
      <c r="C176" s="559"/>
      <c r="D176" s="393"/>
      <c r="E176" s="341"/>
      <c r="F176" s="394"/>
      <c r="G176" s="341" t="str">
        <f t="array" ref="G176">IF(C176="","",XLOOKUP(C176,'Master Data'!K:K,'Master Data'!N:N,"Input in Master Data",0,1))</f>
        <v/>
      </c>
      <c r="H176" s="341" t="str">
        <f t="array" ref="H176">IF(C176="","",XLOOKUP(C176,'Master Data'!K:K,'Master Data'!O:O,"Input in Master Data",0,1))</f>
        <v/>
      </c>
      <c r="I176" s="341" t="str">
        <f t="array" ref="I176">if(U176="","",XLOOKUP(U176,Master[Company],Master[Blow],"Unknown",0,1))</f>
        <v/>
      </c>
      <c r="J176" s="341" t="str">
        <f t="array" ref="J176">if(U176="","",XLOOKUP(U176,Master[Company],Master[Pigging],"Unknown",0,1))</f>
        <v/>
      </c>
      <c r="K176" s="341" t="str">
        <f t="array" ref="K176">if(U176="","",XLOOKUP(U176,Master[Company],Master[Load Method],"Unknown",0,1))</f>
        <v/>
      </c>
      <c r="L176" s="341" t="str">
        <f t="array" ref="L176">if(U176="","",XLOOKUP(U176,Master[Company],Master[Line Distance],"Unknown",0,1))</f>
        <v/>
      </c>
      <c r="M176" s="394"/>
      <c r="N176" s="341"/>
      <c r="O176" s="341"/>
      <c r="P176" s="341" t="str">
        <f t="array" ref="P176">if(U176="","",XLOOKUP(U176,Master[Company],Master[Terms],"NA",0,1))</f>
        <v/>
      </c>
      <c r="Q176" s="341" t="str">
        <f t="shared" si="1"/>
        <v/>
      </c>
      <c r="R176" s="341" t="str">
        <f t="array" ref="R176">if(U176="","",XLOOKUP(U176,Master[Company],Master[Group],"NA",0,1))</f>
        <v/>
      </c>
      <c r="S176" s="341" t="str">
        <f t="array" ref="S176">if(U176="","",XLOOKUP(U176,Master[Company],Master[Loading Location],"NA",0,1))</f>
        <v/>
      </c>
      <c r="T176" s="341" t="str">
        <f t="array" ref="T176">if(U176="","",XLOOKUP(U176,Master[Company],Master[Acronym],"NA",0,1))</f>
        <v/>
      </c>
      <c r="U176" s="341"/>
      <c r="V176" s="342"/>
      <c r="W176" s="342"/>
      <c r="X176" s="341" t="str">
        <f t="shared" si="6"/>
        <v/>
      </c>
      <c r="Y176" s="341" t="str">
        <f t="shared" si="3"/>
        <v/>
      </c>
      <c r="Z176" s="341"/>
      <c r="AA176" s="341"/>
      <c r="AB176" s="341"/>
      <c r="AC176" s="401"/>
      <c r="AD176" s="563"/>
      <c r="AE176" s="564"/>
      <c r="AF176" s="564"/>
      <c r="AG176" s="564"/>
      <c r="AH176" s="564"/>
      <c r="AI176" s="564"/>
      <c r="AJ176" s="564"/>
      <c r="AK176" s="564"/>
      <c r="AL176" s="563"/>
      <c r="AM176" s="564"/>
      <c r="AN176" s="564"/>
      <c r="AO176" s="564"/>
      <c r="AP176" s="564"/>
      <c r="AQ176" s="564"/>
      <c r="AR176" s="564"/>
      <c r="AS176" s="564"/>
      <c r="AT176" s="401"/>
      <c r="AU176" s="399"/>
      <c r="AV176" s="617"/>
      <c r="AW176" s="401"/>
      <c r="AX176" s="401"/>
      <c r="AY176" s="341"/>
      <c r="AZ176" s="341"/>
      <c r="BA176" s="341"/>
      <c r="BB176" s="341"/>
      <c r="BC176" s="341"/>
      <c r="BD176" s="401"/>
      <c r="BE176" s="341"/>
      <c r="BF176" s="341"/>
      <c r="BG176" s="402"/>
      <c r="BH176" s="403"/>
      <c r="BI176" s="405"/>
      <c r="BJ176" s="405"/>
      <c r="BK176" s="405"/>
      <c r="BL176" s="405"/>
      <c r="BM176" s="514"/>
    </row>
    <row r="177" ht="18.75" customHeight="1">
      <c r="A177" s="400" t="str">
        <f t="shared" si="4"/>
        <v/>
      </c>
      <c r="B177" s="341"/>
      <c r="C177" s="559"/>
      <c r="D177" s="393"/>
      <c r="E177" s="341"/>
      <c r="F177" s="394"/>
      <c r="G177" s="341" t="str">
        <f t="array" ref="G177">IF(C177="","",XLOOKUP(C177,'Master Data'!K:K,'Master Data'!N:N,"Input in Master Data",0,1))</f>
        <v/>
      </c>
      <c r="H177" s="341" t="str">
        <f t="array" ref="H177">IF(C177="","",XLOOKUP(C177,'Master Data'!K:K,'Master Data'!O:O,"Input in Master Data",0,1))</f>
        <v/>
      </c>
      <c r="I177" s="341" t="str">
        <f t="array" ref="I177">if(U177="","",XLOOKUP(U177,Master[Company],Master[Blow],"Unknown",0,1))</f>
        <v/>
      </c>
      <c r="J177" s="341" t="str">
        <f t="array" ref="J177">if(U177="","",XLOOKUP(U177,Master[Company],Master[Pigging],"Unknown",0,1))</f>
        <v/>
      </c>
      <c r="K177" s="341" t="str">
        <f t="array" ref="K177">if(U177="","",XLOOKUP(U177,Master[Company],Master[Load Method],"Unknown",0,1))</f>
        <v/>
      </c>
      <c r="L177" s="341" t="str">
        <f t="array" ref="L177">if(U177="","",XLOOKUP(U177,Master[Company],Master[Line Distance],"Unknown",0,1))</f>
        <v/>
      </c>
      <c r="M177" s="394"/>
      <c r="N177" s="341"/>
      <c r="O177" s="341"/>
      <c r="P177" s="341" t="str">
        <f t="array" ref="P177">if(U177="","",XLOOKUP(U177,Master[Company],Master[Terms],"NA",0,1))</f>
        <v/>
      </c>
      <c r="Q177" s="341" t="str">
        <f t="shared" si="1"/>
        <v/>
      </c>
      <c r="R177" s="341" t="str">
        <f t="array" ref="R177">if(U177="","",XLOOKUP(U177,Master[Company],Master[Group],"NA",0,1))</f>
        <v/>
      </c>
      <c r="S177" s="341" t="str">
        <f t="array" ref="S177">if(U177="","",XLOOKUP(U177,Master[Company],Master[Loading Location],"NA",0,1))</f>
        <v/>
      </c>
      <c r="T177" s="341" t="str">
        <f t="array" ref="T177">if(U177="","",XLOOKUP(U177,Master[Company],Master[Acronym],"NA",0,1))</f>
        <v/>
      </c>
      <c r="U177" s="341"/>
      <c r="V177" s="342"/>
      <c r="W177" s="342"/>
      <c r="X177" s="341" t="str">
        <f t="shared" si="6"/>
        <v/>
      </c>
      <c r="Y177" s="341" t="str">
        <f t="shared" si="3"/>
        <v/>
      </c>
      <c r="Z177" s="341"/>
      <c r="AA177" s="341"/>
      <c r="AB177" s="341"/>
      <c r="AC177" s="401"/>
      <c r="AD177" s="563"/>
      <c r="AE177" s="564"/>
      <c r="AF177" s="564"/>
      <c r="AG177" s="564"/>
      <c r="AH177" s="564"/>
      <c r="AI177" s="564"/>
      <c r="AJ177" s="564"/>
      <c r="AK177" s="564"/>
      <c r="AL177" s="563"/>
      <c r="AM177" s="564"/>
      <c r="AN177" s="564"/>
      <c r="AO177" s="564"/>
      <c r="AP177" s="564"/>
      <c r="AQ177" s="564"/>
      <c r="AR177" s="564"/>
      <c r="AS177" s="564"/>
      <c r="AT177" s="401"/>
      <c r="AU177" s="399"/>
      <c r="AV177" s="617"/>
      <c r="AW177" s="401"/>
      <c r="AX177" s="401"/>
      <c r="AY177" s="341"/>
      <c r="AZ177" s="341"/>
      <c r="BA177" s="341"/>
      <c r="BB177" s="341"/>
      <c r="BC177" s="341"/>
      <c r="BD177" s="401"/>
      <c r="BE177" s="341"/>
      <c r="BF177" s="341"/>
      <c r="BG177" s="402"/>
      <c r="BH177" s="403"/>
      <c r="BI177" s="405"/>
      <c r="BJ177" s="405"/>
      <c r="BK177" s="405"/>
      <c r="BL177" s="405"/>
      <c r="BM177" s="514"/>
    </row>
    <row r="178" ht="18.75" customHeight="1">
      <c r="A178" s="400" t="str">
        <f t="shared" si="4"/>
        <v/>
      </c>
      <c r="B178" s="341"/>
      <c r="C178" s="559"/>
      <c r="D178" s="393"/>
      <c r="E178" s="341"/>
      <c r="F178" s="394"/>
      <c r="G178" s="341" t="str">
        <f t="array" ref="G178">IF(C178="","",XLOOKUP(C178,'Master Data'!K:K,'Master Data'!N:N,"Input in Master Data",0,1))</f>
        <v/>
      </c>
      <c r="H178" s="341" t="str">
        <f t="array" ref="H178">IF(C178="","",XLOOKUP(C178,'Master Data'!K:K,'Master Data'!O:O,"Input in Master Data",0,1))</f>
        <v/>
      </c>
      <c r="I178" s="341" t="str">
        <f t="array" ref="I178">if(U178="","",XLOOKUP(U178,Master[Company],Master[Blow],"Unknown",0,1))</f>
        <v/>
      </c>
      <c r="J178" s="341" t="str">
        <f t="array" ref="J178">if(U178="","",XLOOKUP(U178,Master[Company],Master[Pigging],"Unknown",0,1))</f>
        <v/>
      </c>
      <c r="K178" s="341" t="str">
        <f t="array" ref="K178">if(U178="","",XLOOKUP(U178,Master[Company],Master[Load Method],"Unknown",0,1))</f>
        <v/>
      </c>
      <c r="L178" s="341" t="str">
        <f t="array" ref="L178">if(U178="","",XLOOKUP(U178,Master[Company],Master[Line Distance],"Unknown",0,1))</f>
        <v/>
      </c>
      <c r="M178" s="394"/>
      <c r="N178" s="341"/>
      <c r="O178" s="341"/>
      <c r="P178" s="341" t="str">
        <f t="array" ref="P178">if(U178="","",XLOOKUP(U178,Master[Company],Master[Terms],"NA",0,1))</f>
        <v/>
      </c>
      <c r="Q178" s="341" t="str">
        <f t="shared" si="1"/>
        <v/>
      </c>
      <c r="R178" s="341" t="str">
        <f t="array" ref="R178">if(U178="","",XLOOKUP(U178,Master[Company],Master[Group],"NA",0,1))</f>
        <v/>
      </c>
      <c r="S178" s="341" t="str">
        <f t="array" ref="S178">if(U178="","",XLOOKUP(U178,Master[Company],Master[Loading Location],"NA",0,1))</f>
        <v/>
      </c>
      <c r="T178" s="341" t="str">
        <f t="array" ref="T178">if(U178="","",XLOOKUP(U178,Master[Company],Master[Acronym],"NA",0,1))</f>
        <v/>
      </c>
      <c r="U178" s="341"/>
      <c r="V178" s="342"/>
      <c r="W178" s="342"/>
      <c r="X178" s="341" t="str">
        <f t="shared" si="6"/>
        <v/>
      </c>
      <c r="Y178" s="341" t="str">
        <f t="shared" si="3"/>
        <v/>
      </c>
      <c r="Z178" s="341"/>
      <c r="AA178" s="341"/>
      <c r="AB178" s="341"/>
      <c r="AC178" s="401"/>
      <c r="AD178" s="563"/>
      <c r="AE178" s="564"/>
      <c r="AF178" s="564"/>
      <c r="AG178" s="564"/>
      <c r="AH178" s="564"/>
      <c r="AI178" s="564"/>
      <c r="AJ178" s="564"/>
      <c r="AK178" s="564"/>
      <c r="AL178" s="563"/>
      <c r="AM178" s="564"/>
      <c r="AN178" s="564"/>
      <c r="AO178" s="564"/>
      <c r="AP178" s="564"/>
      <c r="AQ178" s="564"/>
      <c r="AR178" s="564"/>
      <c r="AS178" s="564"/>
      <c r="AT178" s="401"/>
      <c r="AU178" s="399"/>
      <c r="AV178" s="617"/>
      <c r="AW178" s="401"/>
      <c r="AX178" s="401"/>
      <c r="AY178" s="341"/>
      <c r="AZ178" s="341"/>
      <c r="BA178" s="341"/>
      <c r="BB178" s="341"/>
      <c r="BC178" s="341"/>
      <c r="BD178" s="401"/>
      <c r="BE178" s="341"/>
      <c r="BF178" s="341"/>
      <c r="BG178" s="402"/>
      <c r="BH178" s="403"/>
      <c r="BI178" s="405"/>
      <c r="BJ178" s="405"/>
      <c r="BK178" s="405"/>
      <c r="BL178" s="405"/>
      <c r="BM178" s="514"/>
    </row>
    <row r="179" ht="18.75" customHeight="1">
      <c r="A179" s="400" t="str">
        <f t="shared" si="4"/>
        <v/>
      </c>
      <c r="B179" s="341"/>
      <c r="C179" s="559"/>
      <c r="D179" s="393"/>
      <c r="E179" s="341"/>
      <c r="F179" s="394"/>
      <c r="G179" s="341" t="str">
        <f t="array" ref="G179">IF(C179="","",XLOOKUP(C179,'Master Data'!K:K,'Master Data'!N:N,"Input in Master Data",0,1))</f>
        <v/>
      </c>
      <c r="H179" s="341" t="str">
        <f t="array" ref="H179">IF(C179="","",XLOOKUP(C179,'Master Data'!K:K,'Master Data'!O:O,"Input in Master Data",0,1))</f>
        <v/>
      </c>
      <c r="I179" s="341" t="str">
        <f t="array" ref="I179">if(U179="","",XLOOKUP(U179,Master[Company],Master[Blow],"Unknown",0,1))</f>
        <v/>
      </c>
      <c r="J179" s="341" t="str">
        <f t="array" ref="J179">if(U179="","",XLOOKUP(U179,Master[Company],Master[Pigging],"Unknown",0,1))</f>
        <v/>
      </c>
      <c r="K179" s="341" t="str">
        <f t="array" ref="K179">if(U179="","",XLOOKUP(U179,Master[Company],Master[Load Method],"Unknown",0,1))</f>
        <v/>
      </c>
      <c r="L179" s="341" t="str">
        <f t="array" ref="L179">if(U179="","",XLOOKUP(U179,Master[Company],Master[Line Distance],"Unknown",0,1))</f>
        <v/>
      </c>
      <c r="M179" s="394"/>
      <c r="N179" s="341"/>
      <c r="O179" s="341"/>
      <c r="P179" s="341" t="str">
        <f t="array" ref="P179">if(U179="","",XLOOKUP(U179,Master[Company],Master[Terms],"NA",0,1))</f>
        <v/>
      </c>
      <c r="Q179" s="341" t="str">
        <f t="shared" si="1"/>
        <v/>
      </c>
      <c r="R179" s="341" t="str">
        <f t="array" ref="R179">if(U179="","",XLOOKUP(U179,Master[Company],Master[Group],"NA",0,1))</f>
        <v/>
      </c>
      <c r="S179" s="341" t="str">
        <f t="array" ref="S179">if(U179="","",XLOOKUP(U179,Master[Company],Master[Loading Location],"NA",0,1))</f>
        <v/>
      </c>
      <c r="T179" s="341" t="str">
        <f t="array" ref="T179">if(U179="","",XLOOKUP(U179,Master[Company],Master[Acronym],"NA",0,1))</f>
        <v/>
      </c>
      <c r="U179" s="341"/>
      <c r="V179" s="342"/>
      <c r="W179" s="342"/>
      <c r="X179" s="341" t="str">
        <f t="shared" si="6"/>
        <v/>
      </c>
      <c r="Y179" s="341" t="str">
        <f t="shared" si="3"/>
        <v/>
      </c>
      <c r="Z179" s="341"/>
      <c r="AA179" s="341"/>
      <c r="AB179" s="341"/>
      <c r="AC179" s="401"/>
      <c r="AD179" s="563"/>
      <c r="AE179" s="564"/>
      <c r="AF179" s="564"/>
      <c r="AG179" s="564"/>
      <c r="AH179" s="564"/>
      <c r="AI179" s="564"/>
      <c r="AJ179" s="564"/>
      <c r="AK179" s="564"/>
      <c r="AL179" s="563"/>
      <c r="AM179" s="564"/>
      <c r="AN179" s="564"/>
      <c r="AO179" s="564"/>
      <c r="AP179" s="564"/>
      <c r="AQ179" s="564"/>
      <c r="AR179" s="564"/>
      <c r="AS179" s="564"/>
      <c r="AT179" s="401"/>
      <c r="AU179" s="399"/>
      <c r="AV179" s="617"/>
      <c r="AW179" s="401"/>
      <c r="AX179" s="401"/>
      <c r="AY179" s="341"/>
      <c r="AZ179" s="341"/>
      <c r="BA179" s="341"/>
      <c r="BB179" s="341"/>
      <c r="BC179" s="341"/>
      <c r="BD179" s="401"/>
      <c r="BE179" s="341"/>
      <c r="BF179" s="341"/>
      <c r="BG179" s="402"/>
      <c r="BH179" s="403"/>
      <c r="BI179" s="405"/>
      <c r="BJ179" s="405"/>
      <c r="BK179" s="405"/>
      <c r="BL179" s="405"/>
      <c r="BM179" s="514"/>
    </row>
    <row r="180" ht="18.75" customHeight="1">
      <c r="A180" s="400" t="str">
        <f t="shared" si="4"/>
        <v/>
      </c>
      <c r="B180" s="341"/>
      <c r="C180" s="559"/>
      <c r="D180" s="393"/>
      <c r="E180" s="341"/>
      <c r="F180" s="394"/>
      <c r="G180" s="341" t="str">
        <f t="array" ref="G180">IF(C180="","",XLOOKUP(C180,'Master Data'!K:K,'Master Data'!N:N,"Input in Master Data",0,1))</f>
        <v/>
      </c>
      <c r="H180" s="341" t="str">
        <f t="array" ref="H180">IF(C180="","",XLOOKUP(C180,'Master Data'!K:K,'Master Data'!O:O,"Input in Master Data",0,1))</f>
        <v/>
      </c>
      <c r="I180" s="341" t="str">
        <f t="array" ref="I180">if(U180="","",XLOOKUP(U180,Master[Company],Master[Blow],"Unknown",0,1))</f>
        <v/>
      </c>
      <c r="J180" s="341" t="str">
        <f t="array" ref="J180">if(U180="","",XLOOKUP(U180,Master[Company],Master[Pigging],"Unknown",0,1))</f>
        <v/>
      </c>
      <c r="K180" s="341" t="str">
        <f t="array" ref="K180">if(U180="","",XLOOKUP(U180,Master[Company],Master[Load Method],"Unknown",0,1))</f>
        <v/>
      </c>
      <c r="L180" s="341" t="str">
        <f t="array" ref="L180">if(U180="","",XLOOKUP(U180,Master[Company],Master[Line Distance],"Unknown",0,1))</f>
        <v/>
      </c>
      <c r="M180" s="394"/>
      <c r="N180" s="341"/>
      <c r="O180" s="341"/>
      <c r="P180" s="341" t="str">
        <f t="array" ref="P180">if(U180="","",XLOOKUP(U180,Master[Company],Master[Terms],"NA",0,1))</f>
        <v/>
      </c>
      <c r="Q180" s="341" t="str">
        <f t="shared" si="1"/>
        <v/>
      </c>
      <c r="R180" s="341" t="str">
        <f t="array" ref="R180">if(U180="","",XLOOKUP(U180,Master[Company],Master[Group],"NA",0,1))</f>
        <v/>
      </c>
      <c r="S180" s="341" t="str">
        <f t="array" ref="S180">if(U180="","",XLOOKUP(U180,Master[Company],Master[Loading Location],"NA",0,1))</f>
        <v/>
      </c>
      <c r="T180" s="341" t="str">
        <f t="array" ref="T180">if(U180="","",XLOOKUP(U180,Master[Company],Master[Acronym],"NA",0,1))</f>
        <v/>
      </c>
      <c r="U180" s="341"/>
      <c r="V180" s="342"/>
      <c r="W180" s="342"/>
      <c r="X180" s="341" t="str">
        <f t="shared" si="6"/>
        <v/>
      </c>
      <c r="Y180" s="341" t="str">
        <f t="shared" si="3"/>
        <v/>
      </c>
      <c r="Z180" s="341"/>
      <c r="AA180" s="341"/>
      <c r="AB180" s="341"/>
      <c r="AC180" s="401"/>
      <c r="AD180" s="563"/>
      <c r="AE180" s="564"/>
      <c r="AF180" s="564"/>
      <c r="AG180" s="564"/>
      <c r="AH180" s="564"/>
      <c r="AI180" s="564"/>
      <c r="AJ180" s="564"/>
      <c r="AK180" s="564"/>
      <c r="AL180" s="563"/>
      <c r="AM180" s="564"/>
      <c r="AN180" s="564"/>
      <c r="AO180" s="564"/>
      <c r="AP180" s="564"/>
      <c r="AQ180" s="564"/>
      <c r="AR180" s="564"/>
      <c r="AS180" s="564"/>
      <c r="AT180" s="401"/>
      <c r="AU180" s="399"/>
      <c r="AV180" s="617"/>
      <c r="AW180" s="401"/>
      <c r="AX180" s="401"/>
      <c r="AY180" s="341"/>
      <c r="AZ180" s="341"/>
      <c r="BA180" s="341"/>
      <c r="BB180" s="341"/>
      <c r="BC180" s="341"/>
      <c r="BD180" s="401"/>
      <c r="BE180" s="341"/>
      <c r="BF180" s="341"/>
      <c r="BG180" s="402"/>
      <c r="BH180" s="403"/>
      <c r="BI180" s="405"/>
      <c r="BJ180" s="405"/>
      <c r="BK180" s="405"/>
      <c r="BL180" s="405"/>
      <c r="BM180" s="514"/>
    </row>
    <row r="181" ht="18.75" customHeight="1">
      <c r="A181" s="400" t="str">
        <f t="shared" si="4"/>
        <v/>
      </c>
      <c r="B181" s="341"/>
      <c r="C181" s="559"/>
      <c r="D181" s="393"/>
      <c r="E181" s="341"/>
      <c r="F181" s="394"/>
      <c r="G181" s="341" t="str">
        <f t="array" ref="G181">IF(C181="","",XLOOKUP(C181,'Master Data'!K:K,'Master Data'!N:N,"Input in Master Data",0,1))</f>
        <v/>
      </c>
      <c r="H181" s="341" t="str">
        <f t="array" ref="H181">IF(C181="","",XLOOKUP(C181,'Master Data'!K:K,'Master Data'!O:O,"Input in Master Data",0,1))</f>
        <v/>
      </c>
      <c r="I181" s="341" t="str">
        <f t="array" ref="I181">if(U181="","",XLOOKUP(U181,Master[Company],Master[Blow],"Unknown",0,1))</f>
        <v/>
      </c>
      <c r="J181" s="341" t="str">
        <f t="array" ref="J181">if(U181="","",XLOOKUP(U181,Master[Company],Master[Pigging],"Unknown",0,1))</f>
        <v/>
      </c>
      <c r="K181" s="341" t="str">
        <f t="array" ref="K181">if(U181="","",XLOOKUP(U181,Master[Company],Master[Load Method],"Unknown",0,1))</f>
        <v/>
      </c>
      <c r="L181" s="341" t="str">
        <f t="array" ref="L181">if(U181="","",XLOOKUP(U181,Master[Company],Master[Line Distance],"Unknown",0,1))</f>
        <v/>
      </c>
      <c r="M181" s="394"/>
      <c r="N181" s="341"/>
      <c r="O181" s="341"/>
      <c r="P181" s="341" t="str">
        <f t="array" ref="P181">if(U181="","",XLOOKUP(U181,Master[Company],Master[Terms],"NA",0,1))</f>
        <v/>
      </c>
      <c r="Q181" s="341" t="str">
        <f t="shared" si="1"/>
        <v/>
      </c>
      <c r="R181" s="341" t="str">
        <f t="array" ref="R181">if(U181="","",XLOOKUP(U181,Master[Company],Master[Group],"NA",0,1))</f>
        <v/>
      </c>
      <c r="S181" s="341" t="str">
        <f t="array" ref="S181">if(U181="","",XLOOKUP(U181,Master[Company],Master[Loading Location],"NA",0,1))</f>
        <v/>
      </c>
      <c r="T181" s="341" t="str">
        <f t="array" ref="T181">if(U181="","",XLOOKUP(U181,Master[Company],Master[Acronym],"NA",0,1))</f>
        <v/>
      </c>
      <c r="U181" s="341"/>
      <c r="V181" s="342"/>
      <c r="W181" s="342"/>
      <c r="X181" s="341" t="str">
        <f t="shared" si="6"/>
        <v/>
      </c>
      <c r="Y181" s="341" t="str">
        <f t="shared" si="3"/>
        <v/>
      </c>
      <c r="Z181" s="341"/>
      <c r="AA181" s="341"/>
      <c r="AB181" s="341"/>
      <c r="AC181" s="401"/>
      <c r="AD181" s="563"/>
      <c r="AE181" s="564"/>
      <c r="AF181" s="564"/>
      <c r="AG181" s="564"/>
      <c r="AH181" s="564"/>
      <c r="AI181" s="564"/>
      <c r="AJ181" s="564"/>
      <c r="AK181" s="564"/>
      <c r="AL181" s="563"/>
      <c r="AM181" s="564"/>
      <c r="AN181" s="564"/>
      <c r="AO181" s="564"/>
      <c r="AP181" s="564"/>
      <c r="AQ181" s="564"/>
      <c r="AR181" s="564"/>
      <c r="AS181" s="564"/>
      <c r="AT181" s="401"/>
      <c r="AU181" s="399"/>
      <c r="AV181" s="617"/>
      <c r="AW181" s="401"/>
      <c r="AX181" s="401"/>
      <c r="AY181" s="341"/>
      <c r="AZ181" s="341"/>
      <c r="BA181" s="341"/>
      <c r="BB181" s="341"/>
      <c r="BC181" s="341"/>
      <c r="BD181" s="401"/>
      <c r="BE181" s="341"/>
      <c r="BF181" s="341"/>
      <c r="BG181" s="402"/>
      <c r="BH181" s="403"/>
      <c r="BI181" s="405"/>
      <c r="BJ181" s="405"/>
      <c r="BK181" s="405"/>
      <c r="BL181" s="405"/>
      <c r="BM181" s="514"/>
    </row>
    <row r="182" ht="18.75" customHeight="1">
      <c r="A182" s="400" t="str">
        <f t="shared" si="4"/>
        <v/>
      </c>
      <c r="B182" s="341"/>
      <c r="C182" s="559"/>
      <c r="D182" s="393"/>
      <c r="E182" s="341"/>
      <c r="F182" s="394"/>
      <c r="G182" s="341" t="str">
        <f t="array" ref="G182">IF(C182="","",XLOOKUP(C182,'Master Data'!K:K,'Master Data'!N:N,"Input in Master Data",0,1))</f>
        <v/>
      </c>
      <c r="H182" s="341" t="str">
        <f t="array" ref="H182">IF(C182="","",XLOOKUP(C182,'Master Data'!K:K,'Master Data'!O:O,"Input in Master Data",0,1))</f>
        <v/>
      </c>
      <c r="I182" s="341" t="str">
        <f t="array" ref="I182">if(U182="","",XLOOKUP(U182,Master[Company],Master[Blow],"Unknown",0,1))</f>
        <v/>
      </c>
      <c r="J182" s="341" t="str">
        <f t="array" ref="J182">if(U182="","",XLOOKUP(U182,Master[Company],Master[Pigging],"Unknown",0,1))</f>
        <v/>
      </c>
      <c r="K182" s="341" t="str">
        <f t="array" ref="K182">if(U182="","",XLOOKUP(U182,Master[Company],Master[Load Method],"Unknown",0,1))</f>
        <v/>
      </c>
      <c r="L182" s="341" t="str">
        <f t="array" ref="L182">if(U182="","",XLOOKUP(U182,Master[Company],Master[Line Distance],"Unknown",0,1))</f>
        <v/>
      </c>
      <c r="M182" s="394"/>
      <c r="N182" s="341"/>
      <c r="O182" s="341"/>
      <c r="P182" s="341" t="str">
        <f t="array" ref="P182">if(U182="","",XLOOKUP(U182,Master[Company],Master[Terms],"NA",0,1))</f>
        <v/>
      </c>
      <c r="Q182" s="341" t="str">
        <f t="shared" si="1"/>
        <v/>
      </c>
      <c r="R182" s="341" t="str">
        <f t="array" ref="R182">if(U182="","",XLOOKUP(U182,Master[Company],Master[Group],"NA",0,1))</f>
        <v/>
      </c>
      <c r="S182" s="341" t="str">
        <f t="array" ref="S182">if(U182="","",XLOOKUP(U182,Master[Company],Master[Loading Location],"NA",0,1))</f>
        <v/>
      </c>
      <c r="T182" s="341" t="str">
        <f t="array" ref="T182">if(U182="","",XLOOKUP(U182,Master[Company],Master[Acronym],"NA",0,1))</f>
        <v/>
      </c>
      <c r="U182" s="341"/>
      <c r="V182" s="342"/>
      <c r="W182" s="342"/>
      <c r="X182" s="341" t="str">
        <f t="shared" si="6"/>
        <v/>
      </c>
      <c r="Y182" s="341" t="str">
        <f t="shared" si="3"/>
        <v/>
      </c>
      <c r="Z182" s="341"/>
      <c r="AA182" s="341"/>
      <c r="AB182" s="341"/>
      <c r="AC182" s="401"/>
      <c r="AD182" s="563"/>
      <c r="AE182" s="564"/>
      <c r="AF182" s="564"/>
      <c r="AG182" s="564"/>
      <c r="AH182" s="564"/>
      <c r="AI182" s="564"/>
      <c r="AJ182" s="564"/>
      <c r="AK182" s="564"/>
      <c r="AL182" s="563"/>
      <c r="AM182" s="564"/>
      <c r="AN182" s="564"/>
      <c r="AO182" s="564"/>
      <c r="AP182" s="564"/>
      <c r="AQ182" s="564"/>
      <c r="AR182" s="564"/>
      <c r="AS182" s="564"/>
      <c r="AT182" s="401"/>
      <c r="AU182" s="399"/>
      <c r="AV182" s="617"/>
      <c r="AW182" s="401"/>
      <c r="AX182" s="401"/>
      <c r="AY182" s="341"/>
      <c r="AZ182" s="341"/>
      <c r="BA182" s="341"/>
      <c r="BB182" s="341"/>
      <c r="BC182" s="341"/>
      <c r="BD182" s="401"/>
      <c r="BE182" s="341"/>
      <c r="BF182" s="341"/>
      <c r="BG182" s="402"/>
      <c r="BH182" s="403"/>
      <c r="BI182" s="405"/>
      <c r="BJ182" s="405"/>
      <c r="BK182" s="405"/>
      <c r="BL182" s="405"/>
      <c r="BM182" s="514"/>
    </row>
    <row r="183" ht="18.75" customHeight="1">
      <c r="A183" s="400" t="str">
        <f t="shared" si="4"/>
        <v/>
      </c>
      <c r="B183" s="341"/>
      <c r="C183" s="559"/>
      <c r="D183" s="393"/>
      <c r="E183" s="341"/>
      <c r="F183" s="394"/>
      <c r="G183" s="341" t="str">
        <f t="array" ref="G183">IF(C183="","",XLOOKUP(C183,'Master Data'!K:K,'Master Data'!N:N,"Input in Master Data",0,1))</f>
        <v/>
      </c>
      <c r="H183" s="341" t="str">
        <f t="array" ref="H183">IF(C183="","",XLOOKUP(C183,'Master Data'!K:K,'Master Data'!O:O,"Input in Master Data",0,1))</f>
        <v/>
      </c>
      <c r="I183" s="341" t="str">
        <f t="array" ref="I183">if(U183="","",XLOOKUP(U183,Master[Company],Master[Blow],"Unknown",0,1))</f>
        <v/>
      </c>
      <c r="J183" s="341" t="str">
        <f t="array" ref="J183">if(U183="","",XLOOKUP(U183,Master[Company],Master[Pigging],"Unknown",0,1))</f>
        <v/>
      </c>
      <c r="K183" s="341" t="str">
        <f t="array" ref="K183">if(U183="","",XLOOKUP(U183,Master[Company],Master[Load Method],"Unknown",0,1))</f>
        <v/>
      </c>
      <c r="L183" s="341" t="str">
        <f t="array" ref="L183">if(U183="","",XLOOKUP(U183,Master[Company],Master[Line Distance],"Unknown",0,1))</f>
        <v/>
      </c>
      <c r="M183" s="394"/>
      <c r="N183" s="341"/>
      <c r="O183" s="341"/>
      <c r="P183" s="341" t="str">
        <f t="array" ref="P183">if(U183="","",XLOOKUP(U183,Master[Company],Master[Terms],"NA",0,1))</f>
        <v/>
      </c>
      <c r="Q183" s="341" t="str">
        <f t="shared" si="1"/>
        <v/>
      </c>
      <c r="R183" s="341" t="str">
        <f t="array" ref="R183">if(U183="","",XLOOKUP(U183,Master[Company],Master[Group],"NA",0,1))</f>
        <v/>
      </c>
      <c r="S183" s="341" t="str">
        <f t="array" ref="S183">if(U183="","",XLOOKUP(U183,Master[Company],Master[Loading Location],"NA",0,1))</f>
        <v/>
      </c>
      <c r="T183" s="341" t="str">
        <f t="array" ref="T183">if(U183="","",XLOOKUP(U183,Master[Company],Master[Acronym],"NA",0,1))</f>
        <v/>
      </c>
      <c r="U183" s="341"/>
      <c r="V183" s="342"/>
      <c r="W183" s="342"/>
      <c r="X183" s="341" t="str">
        <f t="shared" si="6"/>
        <v/>
      </c>
      <c r="Y183" s="341" t="str">
        <f t="shared" si="3"/>
        <v/>
      </c>
      <c r="Z183" s="341"/>
      <c r="AA183" s="341"/>
      <c r="AB183" s="341"/>
      <c r="AC183" s="401"/>
      <c r="AD183" s="563"/>
      <c r="AE183" s="564"/>
      <c r="AF183" s="564"/>
      <c r="AG183" s="564"/>
      <c r="AH183" s="564"/>
      <c r="AI183" s="564"/>
      <c r="AJ183" s="564"/>
      <c r="AK183" s="564"/>
      <c r="AL183" s="563"/>
      <c r="AM183" s="564"/>
      <c r="AN183" s="564"/>
      <c r="AO183" s="564"/>
      <c r="AP183" s="564"/>
      <c r="AQ183" s="564"/>
      <c r="AR183" s="564"/>
      <c r="AS183" s="564"/>
      <c r="AT183" s="401"/>
      <c r="AU183" s="399"/>
      <c r="AV183" s="617"/>
      <c r="AW183" s="401"/>
      <c r="AX183" s="401"/>
      <c r="AY183" s="341"/>
      <c r="AZ183" s="341"/>
      <c r="BA183" s="341"/>
      <c r="BB183" s="341"/>
      <c r="BC183" s="341"/>
      <c r="BD183" s="401"/>
      <c r="BE183" s="341"/>
      <c r="BF183" s="341"/>
      <c r="BG183" s="402"/>
      <c r="BH183" s="403"/>
      <c r="BI183" s="405"/>
      <c r="BJ183" s="405"/>
      <c r="BK183" s="405"/>
      <c r="BL183" s="405"/>
      <c r="BM183" s="514"/>
    </row>
    <row r="184" ht="18.75" customHeight="1">
      <c r="A184" s="400" t="str">
        <f t="shared" si="4"/>
        <v/>
      </c>
      <c r="B184" s="341"/>
      <c r="C184" s="559"/>
      <c r="D184" s="393"/>
      <c r="E184" s="341"/>
      <c r="F184" s="394"/>
      <c r="G184" s="341" t="str">
        <f t="array" ref="G184">IF(C184="","",XLOOKUP(C184,'Master Data'!K:K,'Master Data'!N:N,"Input in Master Data",0,1))</f>
        <v/>
      </c>
      <c r="H184" s="341" t="str">
        <f t="array" ref="H184">IF(C184="","",XLOOKUP(C184,'Master Data'!K:K,'Master Data'!O:O,"Input in Master Data",0,1))</f>
        <v/>
      </c>
      <c r="I184" s="341" t="str">
        <f t="array" ref="I184">if(U184="","",XLOOKUP(U184,Master[Company],Master[Blow],"Unknown",0,1))</f>
        <v/>
      </c>
      <c r="J184" s="341" t="str">
        <f t="array" ref="J184">if(U184="","",XLOOKUP(U184,Master[Company],Master[Pigging],"Unknown",0,1))</f>
        <v/>
      </c>
      <c r="K184" s="341" t="str">
        <f t="array" ref="K184">if(U184="","",XLOOKUP(U184,Master[Company],Master[Load Method],"Unknown",0,1))</f>
        <v/>
      </c>
      <c r="L184" s="341" t="str">
        <f t="array" ref="L184">if(U184="","",XLOOKUP(U184,Master[Company],Master[Line Distance],"Unknown",0,1))</f>
        <v/>
      </c>
      <c r="M184" s="394"/>
      <c r="N184" s="341"/>
      <c r="O184" s="341"/>
      <c r="P184" s="341" t="str">
        <f t="array" ref="P184">if(U184="","",XLOOKUP(U184,Master[Company],Master[Terms],"NA",0,1))</f>
        <v/>
      </c>
      <c r="Q184" s="341" t="str">
        <f t="shared" si="1"/>
        <v/>
      </c>
      <c r="R184" s="341" t="str">
        <f t="array" ref="R184">if(U184="","",XLOOKUP(U184,Master[Company],Master[Group],"NA",0,1))</f>
        <v/>
      </c>
      <c r="S184" s="341" t="str">
        <f t="array" ref="S184">if(U184="","",XLOOKUP(U184,Master[Company],Master[Loading Location],"NA",0,1))</f>
        <v/>
      </c>
      <c r="T184" s="341" t="str">
        <f t="array" ref="T184">if(U184="","",XLOOKUP(U184,Master[Company],Master[Acronym],"NA",0,1))</f>
        <v/>
      </c>
      <c r="U184" s="341"/>
      <c r="V184" s="342"/>
      <c r="W184" s="342"/>
      <c r="X184" s="341" t="str">
        <f t="shared" si="6"/>
        <v/>
      </c>
      <c r="Y184" s="341" t="str">
        <f t="shared" si="3"/>
        <v/>
      </c>
      <c r="Z184" s="341"/>
      <c r="AA184" s="341"/>
      <c r="AB184" s="341"/>
      <c r="AC184" s="401"/>
      <c r="AD184" s="563"/>
      <c r="AE184" s="564"/>
      <c r="AF184" s="564"/>
      <c r="AG184" s="564"/>
      <c r="AH184" s="564"/>
      <c r="AI184" s="564"/>
      <c r="AJ184" s="564"/>
      <c r="AK184" s="564"/>
      <c r="AL184" s="563"/>
      <c r="AM184" s="564"/>
      <c r="AN184" s="564"/>
      <c r="AO184" s="564"/>
      <c r="AP184" s="564"/>
      <c r="AQ184" s="564"/>
      <c r="AR184" s="564"/>
      <c r="AS184" s="564"/>
      <c r="AT184" s="401"/>
      <c r="AU184" s="399"/>
      <c r="AV184" s="617"/>
      <c r="AW184" s="401"/>
      <c r="AX184" s="401"/>
      <c r="AY184" s="341"/>
      <c r="AZ184" s="341"/>
      <c r="BA184" s="341"/>
      <c r="BB184" s="341"/>
      <c r="BC184" s="341"/>
      <c r="BD184" s="401"/>
      <c r="BE184" s="341"/>
      <c r="BF184" s="341"/>
      <c r="BG184" s="402"/>
      <c r="BH184" s="403"/>
      <c r="BI184" s="405"/>
      <c r="BJ184" s="405"/>
      <c r="BK184" s="405"/>
      <c r="BL184" s="405"/>
      <c r="BM184" s="514"/>
    </row>
    <row r="185" ht="18.75" customHeight="1">
      <c r="A185" s="400" t="str">
        <f t="shared" si="4"/>
        <v/>
      </c>
      <c r="B185" s="341"/>
      <c r="C185" s="559"/>
      <c r="D185" s="393"/>
      <c r="E185" s="341"/>
      <c r="F185" s="394"/>
      <c r="G185" s="341" t="str">
        <f t="array" ref="G185">IF(C185="","",XLOOKUP(C185,'Master Data'!K:K,'Master Data'!N:N,"Input in Master Data",0,1))</f>
        <v/>
      </c>
      <c r="H185" s="341" t="str">
        <f t="array" ref="H185">IF(C185="","",XLOOKUP(C185,'Master Data'!K:K,'Master Data'!O:O,"Input in Master Data",0,1))</f>
        <v/>
      </c>
      <c r="I185" s="341" t="str">
        <f t="array" ref="I185">if(U185="","",XLOOKUP(U185,Master[Company],Master[Blow],"Unknown",0,1))</f>
        <v/>
      </c>
      <c r="J185" s="341" t="str">
        <f t="array" ref="J185">if(U185="","",XLOOKUP(U185,Master[Company],Master[Pigging],"Unknown",0,1))</f>
        <v/>
      </c>
      <c r="K185" s="341" t="str">
        <f t="array" ref="K185">if(U185="","",XLOOKUP(U185,Master[Company],Master[Load Method],"Unknown",0,1))</f>
        <v/>
      </c>
      <c r="L185" s="341" t="str">
        <f t="array" ref="L185">if(U185="","",XLOOKUP(U185,Master[Company],Master[Line Distance],"Unknown",0,1))</f>
        <v/>
      </c>
      <c r="M185" s="394"/>
      <c r="N185" s="341"/>
      <c r="O185" s="341"/>
      <c r="P185" s="341" t="str">
        <f t="array" ref="P185">if(U185="","",XLOOKUP(U185,Master[Company],Master[Terms],"NA",0,1))</f>
        <v/>
      </c>
      <c r="Q185" s="341" t="str">
        <f t="shared" si="1"/>
        <v/>
      </c>
      <c r="R185" s="341" t="str">
        <f t="array" ref="R185">if(U185="","",XLOOKUP(U185,Master[Company],Master[Group],"NA",0,1))</f>
        <v/>
      </c>
      <c r="S185" s="341" t="str">
        <f t="array" ref="S185">if(U185="","",XLOOKUP(U185,Master[Company],Master[Loading Location],"NA",0,1))</f>
        <v/>
      </c>
      <c r="T185" s="341" t="str">
        <f t="array" ref="T185">if(U185="","",XLOOKUP(U185,Master[Company],Master[Acronym],"NA",0,1))</f>
        <v/>
      </c>
      <c r="U185" s="341"/>
      <c r="V185" s="342"/>
      <c r="W185" s="342"/>
      <c r="X185" s="341" t="str">
        <f t="shared" si="6"/>
        <v/>
      </c>
      <c r="Y185" s="341" t="str">
        <f t="shared" si="3"/>
        <v/>
      </c>
      <c r="Z185" s="341"/>
      <c r="AA185" s="341"/>
      <c r="AB185" s="341"/>
      <c r="AC185" s="401"/>
      <c r="AD185" s="563"/>
      <c r="AE185" s="564"/>
      <c r="AF185" s="564"/>
      <c r="AG185" s="564"/>
      <c r="AH185" s="564"/>
      <c r="AI185" s="564"/>
      <c r="AJ185" s="564"/>
      <c r="AK185" s="564"/>
      <c r="AL185" s="563"/>
      <c r="AM185" s="564"/>
      <c r="AN185" s="564"/>
      <c r="AO185" s="564"/>
      <c r="AP185" s="564"/>
      <c r="AQ185" s="564"/>
      <c r="AR185" s="564"/>
      <c r="AS185" s="564"/>
      <c r="AT185" s="401"/>
      <c r="AU185" s="399"/>
      <c r="AV185" s="617"/>
      <c r="AW185" s="401"/>
      <c r="AX185" s="401"/>
      <c r="AY185" s="341"/>
      <c r="AZ185" s="341"/>
      <c r="BA185" s="341"/>
      <c r="BB185" s="341"/>
      <c r="BC185" s="341"/>
      <c r="BD185" s="401"/>
      <c r="BE185" s="341"/>
      <c r="BF185" s="341"/>
      <c r="BG185" s="402"/>
      <c r="BH185" s="403"/>
      <c r="BI185" s="405"/>
      <c r="BJ185" s="405"/>
      <c r="BK185" s="405"/>
      <c r="BL185" s="405"/>
      <c r="BM185" s="514"/>
    </row>
    <row r="186" ht="18.75" customHeight="1">
      <c r="A186" s="400" t="str">
        <f t="shared" si="4"/>
        <v/>
      </c>
      <c r="B186" s="341"/>
      <c r="C186" s="559"/>
      <c r="D186" s="393"/>
      <c r="E186" s="341"/>
      <c r="F186" s="394"/>
      <c r="G186" s="341" t="str">
        <f t="array" ref="G186">IF(C186="","",XLOOKUP(C186,'Master Data'!K:K,'Master Data'!N:N,"Input in Master Data",0,1))</f>
        <v/>
      </c>
      <c r="H186" s="341" t="str">
        <f t="array" ref="H186">IF(C186="","",XLOOKUP(C186,'Master Data'!K:K,'Master Data'!O:O,"Input in Master Data",0,1))</f>
        <v/>
      </c>
      <c r="I186" s="341" t="str">
        <f t="array" ref="I186">if(U186="","",XLOOKUP(U186,Master[Company],Master[Blow],"Unknown",0,1))</f>
        <v/>
      </c>
      <c r="J186" s="341" t="str">
        <f t="array" ref="J186">if(U186="","",XLOOKUP(U186,Master[Company],Master[Pigging],"Unknown",0,1))</f>
        <v/>
      </c>
      <c r="K186" s="341" t="str">
        <f t="array" ref="K186">if(U186="","",XLOOKUP(U186,Master[Company],Master[Load Method],"Unknown",0,1))</f>
        <v/>
      </c>
      <c r="L186" s="341" t="str">
        <f t="array" ref="L186">if(U186="","",XLOOKUP(U186,Master[Company],Master[Line Distance],"Unknown",0,1))</f>
        <v/>
      </c>
      <c r="M186" s="394"/>
      <c r="N186" s="341"/>
      <c r="O186" s="341"/>
      <c r="P186" s="341" t="str">
        <f t="array" ref="P186">if(U186="","",XLOOKUP(U186,Master[Company],Master[Terms],"NA",0,1))</f>
        <v/>
      </c>
      <c r="Q186" s="341" t="str">
        <f t="shared" si="1"/>
        <v/>
      </c>
      <c r="R186" s="341" t="str">
        <f t="array" ref="R186">if(U186="","",XLOOKUP(U186,Master[Company],Master[Group],"NA",0,1))</f>
        <v/>
      </c>
      <c r="S186" s="341" t="str">
        <f t="array" ref="S186">if(U186="","",XLOOKUP(U186,Master[Company],Master[Loading Location],"NA",0,1))</f>
        <v/>
      </c>
      <c r="T186" s="341" t="str">
        <f t="array" ref="T186">if(U186="","",XLOOKUP(U186,Master[Company],Master[Acronym],"NA",0,1))</f>
        <v/>
      </c>
      <c r="U186" s="341"/>
      <c r="V186" s="342"/>
      <c r="W186" s="342"/>
      <c r="X186" s="341" t="str">
        <f t="shared" si="6"/>
        <v/>
      </c>
      <c r="Y186" s="341" t="str">
        <f t="shared" si="3"/>
        <v/>
      </c>
      <c r="Z186" s="341"/>
      <c r="AA186" s="341"/>
      <c r="AB186" s="341"/>
      <c r="AC186" s="401"/>
      <c r="AD186" s="563"/>
      <c r="AE186" s="564"/>
      <c r="AF186" s="564"/>
      <c r="AG186" s="564"/>
      <c r="AH186" s="564"/>
      <c r="AI186" s="564"/>
      <c r="AJ186" s="564"/>
      <c r="AK186" s="564"/>
      <c r="AL186" s="563"/>
      <c r="AM186" s="564"/>
      <c r="AN186" s="564"/>
      <c r="AO186" s="564"/>
      <c r="AP186" s="564"/>
      <c r="AQ186" s="564"/>
      <c r="AR186" s="564"/>
      <c r="AS186" s="564"/>
      <c r="AT186" s="401"/>
      <c r="AU186" s="399"/>
      <c r="AV186" s="617"/>
      <c r="AW186" s="401"/>
      <c r="AX186" s="401"/>
      <c r="AY186" s="341"/>
      <c r="AZ186" s="341"/>
      <c r="BA186" s="341"/>
      <c r="BB186" s="341"/>
      <c r="BC186" s="341"/>
      <c r="BD186" s="401"/>
      <c r="BE186" s="341"/>
      <c r="BF186" s="341"/>
      <c r="BG186" s="402"/>
      <c r="BH186" s="403"/>
      <c r="BI186" s="405"/>
      <c r="BJ186" s="405"/>
      <c r="BK186" s="405"/>
      <c r="BL186" s="405"/>
      <c r="BM186" s="514"/>
    </row>
    <row r="187" ht="18.75" customHeight="1">
      <c r="A187" s="400" t="str">
        <f t="shared" si="4"/>
        <v/>
      </c>
      <c r="B187" s="341"/>
      <c r="C187" s="559"/>
      <c r="D187" s="393"/>
      <c r="E187" s="341"/>
      <c r="F187" s="394"/>
      <c r="G187" s="341" t="str">
        <f t="array" ref="G187">IF(C187="","",XLOOKUP(C187,'Master Data'!K:K,'Master Data'!N:N,"Input in Master Data",0,1))</f>
        <v/>
      </c>
      <c r="H187" s="341" t="str">
        <f t="array" ref="H187">IF(C187="","",XLOOKUP(C187,'Master Data'!K:K,'Master Data'!O:O,"Input in Master Data",0,1))</f>
        <v/>
      </c>
      <c r="I187" s="341" t="str">
        <f t="array" ref="I187">if(U187="","",XLOOKUP(U187,Master[Company],Master[Blow],"Unknown",0,1))</f>
        <v/>
      </c>
      <c r="J187" s="341" t="str">
        <f t="array" ref="J187">if(U187="","",XLOOKUP(U187,Master[Company],Master[Pigging],"Unknown",0,1))</f>
        <v/>
      </c>
      <c r="K187" s="341" t="str">
        <f t="array" ref="K187">if(U187="","",XLOOKUP(U187,Master[Company],Master[Load Method],"Unknown",0,1))</f>
        <v/>
      </c>
      <c r="L187" s="341" t="str">
        <f t="array" ref="L187">if(U187="","",XLOOKUP(U187,Master[Company],Master[Line Distance],"Unknown",0,1))</f>
        <v/>
      </c>
      <c r="M187" s="394"/>
      <c r="N187" s="341"/>
      <c r="O187" s="341"/>
      <c r="P187" s="341" t="str">
        <f t="array" ref="P187">if(U187="","",XLOOKUP(U187,Master[Company],Master[Terms],"NA",0,1))</f>
        <v/>
      </c>
      <c r="Q187" s="341" t="str">
        <f t="shared" si="1"/>
        <v/>
      </c>
      <c r="R187" s="341" t="str">
        <f t="array" ref="R187">if(U187="","",XLOOKUP(U187,Master[Company],Master[Group],"NA",0,1))</f>
        <v/>
      </c>
      <c r="S187" s="341" t="str">
        <f t="array" ref="S187">if(U187="","",XLOOKUP(U187,Master[Company],Master[Loading Location],"NA",0,1))</f>
        <v/>
      </c>
      <c r="T187" s="341" t="str">
        <f t="array" ref="T187">if(U187="","",XLOOKUP(U187,Master[Company],Master[Acronym],"NA",0,1))</f>
        <v/>
      </c>
      <c r="U187" s="341"/>
      <c r="V187" s="342"/>
      <c r="W187" s="342"/>
      <c r="X187" s="341" t="str">
        <f t="shared" si="6"/>
        <v/>
      </c>
      <c r="Y187" s="341" t="str">
        <f t="shared" si="3"/>
        <v/>
      </c>
      <c r="Z187" s="341"/>
      <c r="AA187" s="341"/>
      <c r="AB187" s="341"/>
      <c r="AC187" s="401"/>
      <c r="AD187" s="563"/>
      <c r="AE187" s="564"/>
      <c r="AF187" s="564"/>
      <c r="AG187" s="564"/>
      <c r="AH187" s="564"/>
      <c r="AI187" s="564"/>
      <c r="AJ187" s="564"/>
      <c r="AK187" s="564"/>
      <c r="AL187" s="563"/>
      <c r="AM187" s="564"/>
      <c r="AN187" s="564"/>
      <c r="AO187" s="564"/>
      <c r="AP187" s="564"/>
      <c r="AQ187" s="564"/>
      <c r="AR187" s="564"/>
      <c r="AS187" s="564"/>
      <c r="AT187" s="401"/>
      <c r="AU187" s="399"/>
      <c r="AV187" s="617"/>
      <c r="AW187" s="401"/>
      <c r="AX187" s="401"/>
      <c r="AY187" s="341"/>
      <c r="AZ187" s="341"/>
      <c r="BA187" s="341"/>
      <c r="BB187" s="341"/>
      <c r="BC187" s="341"/>
      <c r="BD187" s="401"/>
      <c r="BE187" s="341"/>
      <c r="BF187" s="341"/>
      <c r="BG187" s="402"/>
      <c r="BH187" s="403"/>
      <c r="BI187" s="405"/>
      <c r="BJ187" s="405"/>
      <c r="BK187" s="405"/>
      <c r="BL187" s="405"/>
      <c r="BM187" s="514"/>
    </row>
    <row r="188" ht="18.75" customHeight="1">
      <c r="A188" s="400" t="str">
        <f t="shared" si="4"/>
        <v/>
      </c>
      <c r="B188" s="341"/>
      <c r="C188" s="559"/>
      <c r="D188" s="393"/>
      <c r="E188" s="341"/>
      <c r="F188" s="394"/>
      <c r="G188" s="341" t="str">
        <f t="array" ref="G188">IF(C188="","",XLOOKUP(C188,'Master Data'!K:K,'Master Data'!N:N,"Input in Master Data",0,1))</f>
        <v/>
      </c>
      <c r="H188" s="341" t="str">
        <f t="array" ref="H188">IF(C188="","",XLOOKUP(C188,'Master Data'!K:K,'Master Data'!O:O,"Input in Master Data",0,1))</f>
        <v/>
      </c>
      <c r="I188" s="341" t="str">
        <f t="array" ref="I188">if(U188="","",XLOOKUP(U188,Master[Company],Master[Blow],"Unknown",0,1))</f>
        <v/>
      </c>
      <c r="J188" s="341" t="str">
        <f t="array" ref="J188">if(U188="","",XLOOKUP(U188,Master[Company],Master[Pigging],"Unknown",0,1))</f>
        <v/>
      </c>
      <c r="K188" s="341" t="str">
        <f t="array" ref="K188">if(U188="","",XLOOKUP(U188,Master[Company],Master[Load Method],"Unknown",0,1))</f>
        <v/>
      </c>
      <c r="L188" s="341" t="str">
        <f t="array" ref="L188">if(U188="","",XLOOKUP(U188,Master[Company],Master[Line Distance],"Unknown",0,1))</f>
        <v/>
      </c>
      <c r="M188" s="394"/>
      <c r="N188" s="341"/>
      <c r="O188" s="341"/>
      <c r="P188" s="341" t="str">
        <f t="array" ref="P188">if(U188="","",XLOOKUP(U188,Master[Company],Master[Terms],"NA",0,1))</f>
        <v/>
      </c>
      <c r="Q188" s="341" t="str">
        <f t="shared" si="1"/>
        <v/>
      </c>
      <c r="R188" s="341" t="str">
        <f t="array" ref="R188">if(U188="","",XLOOKUP(U188,Master[Company],Master[Group],"NA",0,1))</f>
        <v/>
      </c>
      <c r="S188" s="341" t="str">
        <f t="array" ref="S188">if(U188="","",XLOOKUP(U188,Master[Company],Master[Loading Location],"NA",0,1))</f>
        <v/>
      </c>
      <c r="T188" s="341" t="str">
        <f t="array" ref="T188">if(U188="","",XLOOKUP(U188,Master[Company],Master[Acronym],"NA",0,1))</f>
        <v/>
      </c>
      <c r="U188" s="341"/>
      <c r="V188" s="342"/>
      <c r="W188" s="342"/>
      <c r="X188" s="341" t="str">
        <f t="shared" si="6"/>
        <v/>
      </c>
      <c r="Y188" s="341" t="str">
        <f t="shared" si="3"/>
        <v/>
      </c>
      <c r="Z188" s="341"/>
      <c r="AA188" s="341"/>
      <c r="AB188" s="341"/>
      <c r="AC188" s="401"/>
      <c r="AD188" s="563"/>
      <c r="AE188" s="564"/>
      <c r="AF188" s="564"/>
      <c r="AG188" s="564"/>
      <c r="AH188" s="564"/>
      <c r="AI188" s="564"/>
      <c r="AJ188" s="564"/>
      <c r="AK188" s="564"/>
      <c r="AL188" s="563"/>
      <c r="AM188" s="564"/>
      <c r="AN188" s="564"/>
      <c r="AO188" s="564"/>
      <c r="AP188" s="564"/>
      <c r="AQ188" s="564"/>
      <c r="AR188" s="564"/>
      <c r="AS188" s="564"/>
      <c r="AT188" s="401"/>
      <c r="AU188" s="399"/>
      <c r="AV188" s="617"/>
      <c r="AW188" s="401"/>
      <c r="AX188" s="401"/>
      <c r="AY188" s="341"/>
      <c r="AZ188" s="341"/>
      <c r="BA188" s="341"/>
      <c r="BB188" s="341"/>
      <c r="BC188" s="341"/>
      <c r="BD188" s="401"/>
      <c r="BE188" s="341"/>
      <c r="BF188" s="341"/>
      <c r="BG188" s="402"/>
      <c r="BH188" s="403"/>
      <c r="BI188" s="405"/>
      <c r="BJ188" s="405"/>
      <c r="BK188" s="405"/>
      <c r="BL188" s="405"/>
      <c r="BM188" s="514"/>
    </row>
    <row r="189" ht="18.75" customHeight="1">
      <c r="A189" s="400" t="str">
        <f t="shared" si="4"/>
        <v/>
      </c>
      <c r="B189" s="341"/>
      <c r="C189" s="559"/>
      <c r="D189" s="393"/>
      <c r="E189" s="341"/>
      <c r="F189" s="394"/>
      <c r="G189" s="341" t="str">
        <f t="array" ref="G189">IF(C189="","",XLOOKUP(C189,'Master Data'!K:K,'Master Data'!N:N,"Input in Master Data",0,1))</f>
        <v/>
      </c>
      <c r="H189" s="341" t="str">
        <f t="array" ref="H189">IF(C189="","",XLOOKUP(C189,'Master Data'!K:K,'Master Data'!O:O,"Input in Master Data",0,1))</f>
        <v/>
      </c>
      <c r="I189" s="341" t="str">
        <f t="array" ref="I189">if(U189="","",XLOOKUP(U189,Master[Company],Master[Blow],"Unknown",0,1))</f>
        <v/>
      </c>
      <c r="J189" s="341" t="str">
        <f t="array" ref="J189">if(U189="","",XLOOKUP(U189,Master[Company],Master[Pigging],"Unknown",0,1))</f>
        <v/>
      </c>
      <c r="K189" s="341" t="str">
        <f t="array" ref="K189">if(U189="","",XLOOKUP(U189,Master[Company],Master[Load Method],"Unknown",0,1))</f>
        <v/>
      </c>
      <c r="L189" s="341" t="str">
        <f t="array" ref="L189">if(U189="","",XLOOKUP(U189,Master[Company],Master[Line Distance],"Unknown",0,1))</f>
        <v/>
      </c>
      <c r="M189" s="394"/>
      <c r="N189" s="341"/>
      <c r="O189" s="341"/>
      <c r="P189" s="341" t="str">
        <f t="array" ref="P189">if(U189="","",XLOOKUP(U189,Master[Company],Master[Terms],"NA",0,1))</f>
        <v/>
      </c>
      <c r="Q189" s="341" t="str">
        <f t="shared" si="1"/>
        <v/>
      </c>
      <c r="R189" s="341" t="str">
        <f t="array" ref="R189">if(U189="","",XLOOKUP(U189,Master[Company],Master[Group],"NA",0,1))</f>
        <v/>
      </c>
      <c r="S189" s="341" t="str">
        <f t="array" ref="S189">if(U189="","",XLOOKUP(U189,Master[Company],Master[Loading Location],"NA",0,1))</f>
        <v/>
      </c>
      <c r="T189" s="341" t="str">
        <f t="array" ref="T189">if(U189="","",XLOOKUP(U189,Master[Company],Master[Acronym],"NA",0,1))</f>
        <v/>
      </c>
      <c r="U189" s="341"/>
      <c r="V189" s="342"/>
      <c r="W189" s="342"/>
      <c r="X189" s="341" t="str">
        <f t="shared" si="6"/>
        <v/>
      </c>
      <c r="Y189" s="341" t="str">
        <f t="shared" si="3"/>
        <v/>
      </c>
      <c r="Z189" s="341"/>
      <c r="AA189" s="341"/>
      <c r="AB189" s="341"/>
      <c r="AC189" s="401"/>
      <c r="AD189" s="563"/>
      <c r="AE189" s="564"/>
      <c r="AF189" s="564"/>
      <c r="AG189" s="564"/>
      <c r="AH189" s="564"/>
      <c r="AI189" s="564"/>
      <c r="AJ189" s="564"/>
      <c r="AK189" s="564"/>
      <c r="AL189" s="563"/>
      <c r="AM189" s="564"/>
      <c r="AN189" s="564"/>
      <c r="AO189" s="564"/>
      <c r="AP189" s="564"/>
      <c r="AQ189" s="564"/>
      <c r="AR189" s="564"/>
      <c r="AS189" s="564"/>
      <c r="AT189" s="401"/>
      <c r="AU189" s="399"/>
      <c r="AV189" s="617"/>
      <c r="AW189" s="401"/>
      <c r="AX189" s="401"/>
      <c r="AY189" s="341"/>
      <c r="AZ189" s="341"/>
      <c r="BA189" s="341"/>
      <c r="BB189" s="341"/>
      <c r="BC189" s="341"/>
      <c r="BD189" s="401"/>
      <c r="BE189" s="341"/>
      <c r="BF189" s="341"/>
      <c r="BG189" s="402"/>
      <c r="BH189" s="403"/>
      <c r="BI189" s="405"/>
      <c r="BJ189" s="405"/>
      <c r="BK189" s="405"/>
      <c r="BL189" s="405"/>
      <c r="BM189" s="514"/>
    </row>
    <row r="190" ht="18.75" customHeight="1">
      <c r="A190" s="400" t="str">
        <f t="shared" si="4"/>
        <v/>
      </c>
      <c r="B190" s="341"/>
      <c r="C190" s="559"/>
      <c r="D190" s="393"/>
      <c r="E190" s="341"/>
      <c r="F190" s="394"/>
      <c r="G190" s="341" t="str">
        <f t="array" ref="G190">IF(C190="","",XLOOKUP(C190,'Master Data'!K:K,'Master Data'!N:N,"Input in Master Data",0,1))</f>
        <v/>
      </c>
      <c r="H190" s="341" t="str">
        <f t="array" ref="H190">IF(C190="","",XLOOKUP(C190,'Master Data'!K:K,'Master Data'!O:O,"Input in Master Data",0,1))</f>
        <v/>
      </c>
      <c r="I190" s="341" t="str">
        <f t="array" ref="I190">if(U190="","",XLOOKUP(U190,Master[Company],Master[Blow],"Unknown",0,1))</f>
        <v/>
      </c>
      <c r="J190" s="341" t="str">
        <f t="array" ref="J190">if(U190="","",XLOOKUP(U190,Master[Company],Master[Pigging],"Unknown",0,1))</f>
        <v/>
      </c>
      <c r="K190" s="341" t="str">
        <f t="array" ref="K190">if(U190="","",XLOOKUP(U190,Master[Company],Master[Load Method],"Unknown",0,1))</f>
        <v/>
      </c>
      <c r="L190" s="341" t="str">
        <f t="array" ref="L190">if(U190="","",XLOOKUP(U190,Master[Company],Master[Line Distance],"Unknown",0,1))</f>
        <v/>
      </c>
      <c r="M190" s="394"/>
      <c r="N190" s="341"/>
      <c r="O190" s="341"/>
      <c r="P190" s="341" t="str">
        <f t="array" ref="P190">if(U190="","",XLOOKUP(U190,Master[Company],Master[Terms],"NA",0,1))</f>
        <v/>
      </c>
      <c r="Q190" s="341" t="str">
        <f t="shared" si="1"/>
        <v/>
      </c>
      <c r="R190" s="341" t="str">
        <f t="array" ref="R190">if(U190="","",XLOOKUP(U190,Master[Company],Master[Group],"NA",0,1))</f>
        <v/>
      </c>
      <c r="S190" s="341" t="str">
        <f t="array" ref="S190">if(U190="","",XLOOKUP(U190,Master[Company],Master[Loading Location],"NA",0,1))</f>
        <v/>
      </c>
      <c r="T190" s="341" t="str">
        <f t="array" ref="T190">if(U190="","",XLOOKUP(U190,Master[Company],Master[Acronym],"NA",0,1))</f>
        <v/>
      </c>
      <c r="U190" s="341"/>
      <c r="V190" s="342"/>
      <c r="W190" s="342"/>
      <c r="X190" s="341" t="str">
        <f t="shared" si="6"/>
        <v/>
      </c>
      <c r="Y190" s="341" t="str">
        <f t="shared" si="3"/>
        <v/>
      </c>
      <c r="Z190" s="341"/>
      <c r="AA190" s="341"/>
      <c r="AB190" s="341"/>
      <c r="AC190" s="401"/>
      <c r="AD190" s="563"/>
      <c r="AE190" s="564"/>
      <c r="AF190" s="564"/>
      <c r="AG190" s="564"/>
      <c r="AH190" s="564"/>
      <c r="AI190" s="564"/>
      <c r="AJ190" s="564"/>
      <c r="AK190" s="564"/>
      <c r="AL190" s="563"/>
      <c r="AM190" s="564"/>
      <c r="AN190" s="564"/>
      <c r="AO190" s="564"/>
      <c r="AP190" s="564"/>
      <c r="AQ190" s="564"/>
      <c r="AR190" s="564"/>
      <c r="AS190" s="564"/>
      <c r="AT190" s="401"/>
      <c r="AU190" s="399"/>
      <c r="AV190" s="617"/>
      <c r="AW190" s="401"/>
      <c r="AX190" s="401"/>
      <c r="AY190" s="341"/>
      <c r="AZ190" s="341"/>
      <c r="BA190" s="341"/>
      <c r="BB190" s="341"/>
      <c r="BC190" s="341"/>
      <c r="BD190" s="401"/>
      <c r="BE190" s="341"/>
      <c r="BF190" s="341"/>
      <c r="BG190" s="402"/>
      <c r="BH190" s="403"/>
      <c r="BI190" s="405"/>
      <c r="BJ190" s="405"/>
      <c r="BK190" s="405"/>
      <c r="BL190" s="405"/>
      <c r="BM190" s="514"/>
    </row>
    <row r="191" ht="18.75" customHeight="1">
      <c r="A191" s="400" t="str">
        <f t="shared" si="4"/>
        <v/>
      </c>
      <c r="B191" s="341"/>
      <c r="C191" s="559"/>
      <c r="D191" s="393"/>
      <c r="E191" s="341"/>
      <c r="F191" s="394"/>
      <c r="G191" s="341" t="str">
        <f t="array" ref="G191">IF(C191="","",XLOOKUP(C191,'Master Data'!K:K,'Master Data'!N:N,"Input in Master Data",0,1))</f>
        <v/>
      </c>
      <c r="H191" s="341" t="str">
        <f t="array" ref="H191">IF(C191="","",XLOOKUP(C191,'Master Data'!K:K,'Master Data'!O:O,"Input in Master Data",0,1))</f>
        <v/>
      </c>
      <c r="I191" s="341" t="str">
        <f t="array" ref="I191">if(U191="","",XLOOKUP(U191,Master[Company],Master[Blow],"Unknown",0,1))</f>
        <v/>
      </c>
      <c r="J191" s="341" t="str">
        <f t="array" ref="J191">if(U191="","",XLOOKUP(U191,Master[Company],Master[Pigging],"Unknown",0,1))</f>
        <v/>
      </c>
      <c r="K191" s="341" t="str">
        <f t="array" ref="K191">if(U191="","",XLOOKUP(U191,Master[Company],Master[Load Method],"Unknown",0,1))</f>
        <v/>
      </c>
      <c r="L191" s="341" t="str">
        <f t="array" ref="L191">if(U191="","",XLOOKUP(U191,Master[Company],Master[Line Distance],"Unknown",0,1))</f>
        <v/>
      </c>
      <c r="M191" s="394"/>
      <c r="N191" s="341"/>
      <c r="O191" s="341"/>
      <c r="P191" s="341" t="str">
        <f t="array" ref="P191">if(U191="","",XLOOKUP(U191,Master[Company],Master[Terms],"NA",0,1))</f>
        <v/>
      </c>
      <c r="Q191" s="341" t="str">
        <f t="shared" si="1"/>
        <v/>
      </c>
      <c r="R191" s="341" t="str">
        <f t="array" ref="R191">if(U191="","",XLOOKUP(U191,Master[Company],Master[Group],"NA",0,1))</f>
        <v/>
      </c>
      <c r="S191" s="341" t="str">
        <f t="array" ref="S191">if(U191="","",XLOOKUP(U191,Master[Company],Master[Loading Location],"NA",0,1))</f>
        <v/>
      </c>
      <c r="T191" s="341" t="str">
        <f t="array" ref="T191">if(U191="","",XLOOKUP(U191,Master[Company],Master[Acronym],"NA",0,1))</f>
        <v/>
      </c>
      <c r="U191" s="341"/>
      <c r="V191" s="342"/>
      <c r="W191" s="342"/>
      <c r="X191" s="341" t="str">
        <f t="shared" si="6"/>
        <v/>
      </c>
      <c r="Y191" s="341" t="str">
        <f t="shared" si="3"/>
        <v/>
      </c>
      <c r="Z191" s="341"/>
      <c r="AA191" s="341"/>
      <c r="AB191" s="341"/>
      <c r="AC191" s="401"/>
      <c r="AD191" s="563"/>
      <c r="AE191" s="564"/>
      <c r="AF191" s="564"/>
      <c r="AG191" s="564"/>
      <c r="AH191" s="564"/>
      <c r="AI191" s="564"/>
      <c r="AJ191" s="564"/>
      <c r="AK191" s="564"/>
      <c r="AL191" s="563"/>
      <c r="AM191" s="564"/>
      <c r="AN191" s="564"/>
      <c r="AO191" s="564"/>
      <c r="AP191" s="564"/>
      <c r="AQ191" s="564"/>
      <c r="AR191" s="564"/>
      <c r="AS191" s="564"/>
      <c r="AT191" s="401"/>
      <c r="AU191" s="399"/>
      <c r="AV191" s="617"/>
      <c r="AW191" s="401"/>
      <c r="AX191" s="401"/>
      <c r="AY191" s="341"/>
      <c r="AZ191" s="341"/>
      <c r="BA191" s="341"/>
      <c r="BB191" s="341"/>
      <c r="BC191" s="341"/>
      <c r="BD191" s="401"/>
      <c r="BE191" s="341"/>
      <c r="BF191" s="341"/>
      <c r="BG191" s="402"/>
      <c r="BH191" s="403"/>
      <c r="BI191" s="405"/>
      <c r="BJ191" s="405"/>
      <c r="BK191" s="405"/>
      <c r="BL191" s="405"/>
      <c r="BM191" s="514"/>
    </row>
    <row r="192" ht="18.75" customHeight="1">
      <c r="A192" s="400" t="str">
        <f t="shared" si="4"/>
        <v/>
      </c>
      <c r="B192" s="341"/>
      <c r="C192" s="559"/>
      <c r="D192" s="393"/>
      <c r="E192" s="341"/>
      <c r="F192" s="394"/>
      <c r="G192" s="341" t="str">
        <f t="array" ref="G192">IF(C192="","",XLOOKUP(C192,'Master Data'!K:K,'Master Data'!N:N,"Input in Master Data",0,1))</f>
        <v/>
      </c>
      <c r="H192" s="341" t="str">
        <f t="array" ref="H192">IF(C192="","",XLOOKUP(C192,'Master Data'!K:K,'Master Data'!O:O,"Input in Master Data",0,1))</f>
        <v/>
      </c>
      <c r="I192" s="341" t="str">
        <f t="array" ref="I192">if(U192="","",XLOOKUP(U192,Master[Company],Master[Blow],"Unknown",0,1))</f>
        <v/>
      </c>
      <c r="J192" s="341" t="str">
        <f t="array" ref="J192">if(U192="","",XLOOKUP(U192,Master[Company],Master[Pigging],"Unknown",0,1))</f>
        <v/>
      </c>
      <c r="K192" s="341" t="str">
        <f t="array" ref="K192">if(U192="","",XLOOKUP(U192,Master[Company],Master[Load Method],"Unknown",0,1))</f>
        <v/>
      </c>
      <c r="L192" s="341" t="str">
        <f t="array" ref="L192">if(U192="","",XLOOKUP(U192,Master[Company],Master[Line Distance],"Unknown",0,1))</f>
        <v/>
      </c>
      <c r="M192" s="394"/>
      <c r="N192" s="341"/>
      <c r="O192" s="341"/>
      <c r="P192" s="341" t="str">
        <f t="array" ref="P192">if(U192="","",XLOOKUP(U192,Master[Company],Master[Terms],"NA",0,1))</f>
        <v/>
      </c>
      <c r="Q192" s="341" t="str">
        <f t="shared" si="1"/>
        <v/>
      </c>
      <c r="R192" s="341" t="str">
        <f t="array" ref="R192">if(U192="","",XLOOKUP(U192,Master[Company],Master[Group],"NA",0,1))</f>
        <v/>
      </c>
      <c r="S192" s="341" t="str">
        <f t="array" ref="S192">if(U192="","",XLOOKUP(U192,Master[Company],Master[Loading Location],"NA",0,1))</f>
        <v/>
      </c>
      <c r="T192" s="341" t="str">
        <f t="array" ref="T192">if(U192="","",XLOOKUP(U192,Master[Company],Master[Acronym],"NA",0,1))</f>
        <v/>
      </c>
      <c r="U192" s="341"/>
      <c r="V192" s="342"/>
      <c r="W192" s="342"/>
      <c r="X192" s="341" t="str">
        <f t="shared" si="6"/>
        <v/>
      </c>
      <c r="Y192" s="341" t="str">
        <f t="shared" si="3"/>
        <v/>
      </c>
      <c r="Z192" s="341"/>
      <c r="AA192" s="341"/>
      <c r="AB192" s="341"/>
      <c r="AC192" s="401"/>
      <c r="AD192" s="563"/>
      <c r="AE192" s="564"/>
      <c r="AF192" s="564"/>
      <c r="AG192" s="564"/>
      <c r="AH192" s="564"/>
      <c r="AI192" s="564"/>
      <c r="AJ192" s="564"/>
      <c r="AK192" s="564"/>
      <c r="AL192" s="563"/>
      <c r="AM192" s="564"/>
      <c r="AN192" s="564"/>
      <c r="AO192" s="564"/>
      <c r="AP192" s="564"/>
      <c r="AQ192" s="564"/>
      <c r="AR192" s="564"/>
      <c r="AS192" s="564"/>
      <c r="AT192" s="401"/>
      <c r="AU192" s="399"/>
      <c r="AV192" s="617"/>
      <c r="AW192" s="401"/>
      <c r="AX192" s="401"/>
      <c r="AY192" s="341"/>
      <c r="AZ192" s="341"/>
      <c r="BA192" s="341"/>
      <c r="BB192" s="341"/>
      <c r="BC192" s="341"/>
      <c r="BD192" s="401"/>
      <c r="BE192" s="341"/>
      <c r="BF192" s="341"/>
      <c r="BG192" s="402"/>
      <c r="BH192" s="403"/>
      <c r="BI192" s="405"/>
      <c r="BJ192" s="405"/>
      <c r="BK192" s="405"/>
      <c r="BL192" s="405"/>
      <c r="BM192" s="514"/>
    </row>
    <row r="193" ht="18.75" customHeight="1">
      <c r="A193" s="400" t="str">
        <f t="shared" si="4"/>
        <v/>
      </c>
      <c r="B193" s="341"/>
      <c r="C193" s="559"/>
      <c r="D193" s="393"/>
      <c r="E193" s="341"/>
      <c r="F193" s="394"/>
      <c r="G193" s="341" t="str">
        <f t="array" ref="G193">IF(C193="","",XLOOKUP(C193,'Master Data'!K:K,'Master Data'!N:N,"Input in Master Data",0,1))</f>
        <v/>
      </c>
      <c r="H193" s="341" t="str">
        <f t="array" ref="H193">IF(C193="","",XLOOKUP(C193,'Master Data'!K:K,'Master Data'!O:O,"Input in Master Data",0,1))</f>
        <v/>
      </c>
      <c r="I193" s="341" t="str">
        <f t="array" ref="I193">if(U193="","",XLOOKUP(U193,Master[Company],Master[Blow],"Unknown",0,1))</f>
        <v/>
      </c>
      <c r="J193" s="341" t="str">
        <f t="array" ref="J193">if(U193="","",XLOOKUP(U193,Master[Company],Master[Pigging],"Unknown",0,1))</f>
        <v/>
      </c>
      <c r="K193" s="341" t="str">
        <f t="array" ref="K193">if(U193="","",XLOOKUP(U193,Master[Company],Master[Load Method],"Unknown",0,1))</f>
        <v/>
      </c>
      <c r="L193" s="341" t="str">
        <f t="array" ref="L193">if(U193="","",XLOOKUP(U193,Master[Company],Master[Line Distance],"Unknown",0,1))</f>
        <v/>
      </c>
      <c r="M193" s="394"/>
      <c r="N193" s="341"/>
      <c r="O193" s="341"/>
      <c r="P193" s="341" t="str">
        <f t="array" ref="P193">if(U193="","",XLOOKUP(U193,Master[Company],Master[Terms],"NA",0,1))</f>
        <v/>
      </c>
      <c r="Q193" s="341" t="str">
        <f t="shared" si="1"/>
        <v/>
      </c>
      <c r="R193" s="341" t="str">
        <f t="array" ref="R193">if(U193="","",XLOOKUP(U193,Master[Company],Master[Group],"NA",0,1))</f>
        <v/>
      </c>
      <c r="S193" s="341" t="str">
        <f t="array" ref="S193">if(U193="","",XLOOKUP(U193,Master[Company],Master[Loading Location],"NA",0,1))</f>
        <v/>
      </c>
      <c r="T193" s="341" t="str">
        <f t="array" ref="T193">if(U193="","",XLOOKUP(U193,Master[Company],Master[Acronym],"NA",0,1))</f>
        <v/>
      </c>
      <c r="U193" s="341"/>
      <c r="V193" s="342"/>
      <c r="W193" s="342"/>
      <c r="X193" s="341" t="str">
        <f t="shared" si="6"/>
        <v/>
      </c>
      <c r="Y193" s="341" t="str">
        <f t="shared" si="3"/>
        <v/>
      </c>
      <c r="Z193" s="341"/>
      <c r="AA193" s="341"/>
      <c r="AB193" s="341"/>
      <c r="AC193" s="401"/>
      <c r="AD193" s="563"/>
      <c r="AE193" s="564"/>
      <c r="AF193" s="564"/>
      <c r="AG193" s="564"/>
      <c r="AH193" s="564"/>
      <c r="AI193" s="564"/>
      <c r="AJ193" s="564"/>
      <c r="AK193" s="564"/>
      <c r="AL193" s="563"/>
      <c r="AM193" s="564"/>
      <c r="AN193" s="564"/>
      <c r="AO193" s="564"/>
      <c r="AP193" s="564"/>
      <c r="AQ193" s="564"/>
      <c r="AR193" s="564"/>
      <c r="AS193" s="564"/>
      <c r="AT193" s="401"/>
      <c r="AU193" s="399"/>
      <c r="AV193" s="617"/>
      <c r="AW193" s="401"/>
      <c r="AX193" s="401"/>
      <c r="AY193" s="341"/>
      <c r="AZ193" s="341"/>
      <c r="BA193" s="341"/>
      <c r="BB193" s="341"/>
      <c r="BC193" s="341"/>
      <c r="BD193" s="401"/>
      <c r="BE193" s="341"/>
      <c r="BF193" s="341"/>
      <c r="BG193" s="402"/>
      <c r="BH193" s="403"/>
      <c r="BI193" s="405"/>
      <c r="BJ193" s="405"/>
      <c r="BK193" s="405"/>
      <c r="BL193" s="405"/>
      <c r="BM193" s="514"/>
    </row>
    <row r="194" ht="18.75" customHeight="1">
      <c r="A194" s="400" t="str">
        <f t="shared" si="4"/>
        <v/>
      </c>
      <c r="B194" s="341"/>
      <c r="C194" s="559"/>
      <c r="D194" s="393"/>
      <c r="E194" s="341"/>
      <c r="F194" s="394"/>
      <c r="G194" s="341" t="str">
        <f t="array" ref="G194">IF(C194="","",XLOOKUP(C194,'Master Data'!K:K,'Master Data'!N:N,"Input in Master Data",0,1))</f>
        <v/>
      </c>
      <c r="H194" s="341" t="str">
        <f t="array" ref="H194">IF(C194="","",XLOOKUP(C194,'Master Data'!K:K,'Master Data'!O:O,"Input in Master Data",0,1))</f>
        <v/>
      </c>
      <c r="I194" s="341" t="str">
        <f t="array" ref="I194">if(U194="","",XLOOKUP(U194,Master[Company],Master[Blow],"Unknown",0,1))</f>
        <v/>
      </c>
      <c r="J194" s="341" t="str">
        <f t="array" ref="J194">if(U194="","",XLOOKUP(U194,Master[Company],Master[Pigging],"Unknown",0,1))</f>
        <v/>
      </c>
      <c r="K194" s="341" t="str">
        <f t="array" ref="K194">if(U194="","",XLOOKUP(U194,Master[Company],Master[Load Method],"Unknown",0,1))</f>
        <v/>
      </c>
      <c r="L194" s="341" t="str">
        <f t="array" ref="L194">if(U194="","",XLOOKUP(U194,Master[Company],Master[Line Distance],"Unknown",0,1))</f>
        <v/>
      </c>
      <c r="M194" s="394"/>
      <c r="N194" s="341"/>
      <c r="O194" s="341"/>
      <c r="P194" s="341" t="str">
        <f t="array" ref="P194">if(U194="","",XLOOKUP(U194,Master[Company],Master[Terms],"NA",0,1))</f>
        <v/>
      </c>
      <c r="Q194" s="341" t="str">
        <f t="shared" si="1"/>
        <v/>
      </c>
      <c r="R194" s="341" t="str">
        <f t="array" ref="R194">if(U194="","",XLOOKUP(U194,Master[Company],Master[Group],"NA",0,1))</f>
        <v/>
      </c>
      <c r="S194" s="341" t="str">
        <f t="array" ref="S194">if(U194="","",XLOOKUP(U194,Master[Company],Master[Loading Location],"NA",0,1))</f>
        <v/>
      </c>
      <c r="T194" s="341" t="str">
        <f t="array" ref="T194">if(U194="","",XLOOKUP(U194,Master[Company],Master[Acronym],"NA",0,1))</f>
        <v/>
      </c>
      <c r="U194" s="341"/>
      <c r="V194" s="342"/>
      <c r="W194" s="342"/>
      <c r="X194" s="341" t="str">
        <f t="shared" si="6"/>
        <v/>
      </c>
      <c r="Y194" s="341" t="str">
        <f t="shared" si="3"/>
        <v/>
      </c>
      <c r="Z194" s="341"/>
      <c r="AA194" s="341"/>
      <c r="AB194" s="341"/>
      <c r="AC194" s="401"/>
      <c r="AD194" s="563"/>
      <c r="AE194" s="564"/>
      <c r="AF194" s="564"/>
      <c r="AG194" s="564"/>
      <c r="AH194" s="564"/>
      <c r="AI194" s="564"/>
      <c r="AJ194" s="564"/>
      <c r="AK194" s="564"/>
      <c r="AL194" s="563"/>
      <c r="AM194" s="564"/>
      <c r="AN194" s="564"/>
      <c r="AO194" s="564"/>
      <c r="AP194" s="564"/>
      <c r="AQ194" s="564"/>
      <c r="AR194" s="564"/>
      <c r="AS194" s="564"/>
      <c r="AT194" s="401"/>
      <c r="AU194" s="399"/>
      <c r="AV194" s="617"/>
      <c r="AW194" s="401"/>
      <c r="AX194" s="401"/>
      <c r="AY194" s="341"/>
      <c r="AZ194" s="341"/>
      <c r="BA194" s="341"/>
      <c r="BB194" s="341"/>
      <c r="BC194" s="341"/>
      <c r="BD194" s="401"/>
      <c r="BE194" s="341"/>
      <c r="BF194" s="341"/>
      <c r="BG194" s="402"/>
      <c r="BH194" s="403"/>
      <c r="BI194" s="405"/>
      <c r="BJ194" s="405"/>
      <c r="BK194" s="405"/>
      <c r="BL194" s="405"/>
      <c r="BM194" s="514"/>
    </row>
    <row r="195" ht="18.75" customHeight="1">
      <c r="A195" s="400" t="str">
        <f t="shared" si="4"/>
        <v/>
      </c>
      <c r="B195" s="341"/>
      <c r="C195" s="559"/>
      <c r="D195" s="393"/>
      <c r="E195" s="341"/>
      <c r="F195" s="394"/>
      <c r="G195" s="341" t="str">
        <f t="array" ref="G195">IF(C195="","",XLOOKUP(C195,'Master Data'!K:K,'Master Data'!N:N,"Input in Master Data",0,1))</f>
        <v/>
      </c>
      <c r="H195" s="341" t="str">
        <f t="array" ref="H195">IF(C195="","",XLOOKUP(C195,'Master Data'!K:K,'Master Data'!O:O,"Input in Master Data",0,1))</f>
        <v/>
      </c>
      <c r="I195" s="341" t="str">
        <f t="array" ref="I195">if(U195="","",XLOOKUP(U195,Master[Company],Master[Blow],"Unknown",0,1))</f>
        <v/>
      </c>
      <c r="J195" s="341" t="str">
        <f t="array" ref="J195">if(U195="","",XLOOKUP(U195,Master[Company],Master[Pigging],"Unknown",0,1))</f>
        <v/>
      </c>
      <c r="K195" s="341" t="str">
        <f t="array" ref="K195">if(U195="","",XLOOKUP(U195,Master[Company],Master[Load Method],"Unknown",0,1))</f>
        <v/>
      </c>
      <c r="L195" s="341" t="str">
        <f t="array" ref="L195">if(U195="","",XLOOKUP(U195,Master[Company],Master[Line Distance],"Unknown",0,1))</f>
        <v/>
      </c>
      <c r="M195" s="394"/>
      <c r="N195" s="341"/>
      <c r="O195" s="341"/>
      <c r="P195" s="341" t="str">
        <f t="array" ref="P195">if(U195="","",XLOOKUP(U195,Master[Company],Master[Terms],"NA",0,1))</f>
        <v/>
      </c>
      <c r="Q195" s="341" t="str">
        <f t="shared" si="1"/>
        <v/>
      </c>
      <c r="R195" s="341" t="str">
        <f t="array" ref="R195">if(U195="","",XLOOKUP(U195,Master[Company],Master[Group],"NA",0,1))</f>
        <v/>
      </c>
      <c r="S195" s="341" t="str">
        <f t="array" ref="S195">if(U195="","",XLOOKUP(U195,Master[Company],Master[Loading Location],"NA",0,1))</f>
        <v/>
      </c>
      <c r="T195" s="341" t="str">
        <f t="array" ref="T195">if(U195="","",XLOOKUP(U195,Master[Company],Master[Acronym],"NA",0,1))</f>
        <v/>
      </c>
      <c r="U195" s="341"/>
      <c r="V195" s="342"/>
      <c r="W195" s="342"/>
      <c r="X195" s="341" t="str">
        <f t="shared" si="6"/>
        <v/>
      </c>
      <c r="Y195" s="341" t="str">
        <f t="shared" si="3"/>
        <v/>
      </c>
      <c r="Z195" s="341"/>
      <c r="AA195" s="341"/>
      <c r="AB195" s="341"/>
      <c r="AC195" s="401"/>
      <c r="AD195" s="563"/>
      <c r="AE195" s="564"/>
      <c r="AF195" s="564"/>
      <c r="AG195" s="564"/>
      <c r="AH195" s="564"/>
      <c r="AI195" s="564"/>
      <c r="AJ195" s="564"/>
      <c r="AK195" s="564"/>
      <c r="AL195" s="563"/>
      <c r="AM195" s="564"/>
      <c r="AN195" s="564"/>
      <c r="AO195" s="564"/>
      <c r="AP195" s="564"/>
      <c r="AQ195" s="564"/>
      <c r="AR195" s="564"/>
      <c r="AS195" s="564"/>
      <c r="AT195" s="401"/>
      <c r="AU195" s="399"/>
      <c r="AV195" s="617"/>
      <c r="AW195" s="401"/>
      <c r="AX195" s="401"/>
      <c r="AY195" s="341"/>
      <c r="AZ195" s="341"/>
      <c r="BA195" s="341"/>
      <c r="BB195" s="341"/>
      <c r="BC195" s="341"/>
      <c r="BD195" s="401"/>
      <c r="BE195" s="341"/>
      <c r="BF195" s="341"/>
      <c r="BG195" s="402"/>
      <c r="BH195" s="403"/>
      <c r="BI195" s="405"/>
      <c r="BJ195" s="405"/>
      <c r="BK195" s="405"/>
      <c r="BL195" s="405"/>
      <c r="BM195" s="514"/>
    </row>
    <row r="196" ht="18.75" customHeight="1">
      <c r="A196" s="400" t="str">
        <f t="shared" si="4"/>
        <v/>
      </c>
      <c r="B196" s="341"/>
      <c r="C196" s="559"/>
      <c r="D196" s="393"/>
      <c r="E196" s="341"/>
      <c r="F196" s="394"/>
      <c r="G196" s="341" t="str">
        <f t="array" ref="G196">IF(C196="","",XLOOKUP(C196,'Master Data'!K:K,'Master Data'!N:N,"Input in Master Data",0,1))</f>
        <v/>
      </c>
      <c r="H196" s="341" t="str">
        <f t="array" ref="H196">IF(C196="","",XLOOKUP(C196,'Master Data'!K:K,'Master Data'!O:O,"Input in Master Data",0,1))</f>
        <v/>
      </c>
      <c r="I196" s="341" t="str">
        <f t="array" ref="I196">if(U196="","",XLOOKUP(U196,Master[Company],Master[Blow],"Unknown",0,1))</f>
        <v/>
      </c>
      <c r="J196" s="341" t="str">
        <f t="array" ref="J196">if(U196="","",XLOOKUP(U196,Master[Company],Master[Pigging],"Unknown",0,1))</f>
        <v/>
      </c>
      <c r="K196" s="341" t="str">
        <f t="array" ref="K196">if(U196="","",XLOOKUP(U196,Master[Company],Master[Load Method],"Unknown",0,1))</f>
        <v/>
      </c>
      <c r="L196" s="341" t="str">
        <f t="array" ref="L196">if(U196="","",XLOOKUP(U196,Master[Company],Master[Line Distance],"Unknown",0,1))</f>
        <v/>
      </c>
      <c r="M196" s="394"/>
      <c r="N196" s="341"/>
      <c r="O196" s="341"/>
      <c r="P196" s="341" t="str">
        <f t="array" ref="P196">if(U196="","",XLOOKUP(U196,Master[Company],Master[Terms],"NA",0,1))</f>
        <v/>
      </c>
      <c r="Q196" s="341" t="str">
        <f t="shared" si="1"/>
        <v/>
      </c>
      <c r="R196" s="341" t="str">
        <f t="array" ref="R196">if(U196="","",XLOOKUP(U196,Master[Company],Master[Group],"NA",0,1))</f>
        <v/>
      </c>
      <c r="S196" s="341" t="str">
        <f t="array" ref="S196">if(U196="","",XLOOKUP(U196,Master[Company],Master[Loading Location],"NA",0,1))</f>
        <v/>
      </c>
      <c r="T196" s="341" t="str">
        <f t="array" ref="T196">if(U196="","",XLOOKUP(U196,Master[Company],Master[Acronym],"NA",0,1))</f>
        <v/>
      </c>
      <c r="U196" s="341"/>
      <c r="V196" s="342"/>
      <c r="W196" s="342"/>
      <c r="X196" s="341" t="str">
        <f t="shared" si="6"/>
        <v/>
      </c>
      <c r="Y196" s="341" t="str">
        <f t="shared" si="3"/>
        <v/>
      </c>
      <c r="Z196" s="341"/>
      <c r="AA196" s="341"/>
      <c r="AB196" s="341"/>
      <c r="AC196" s="401"/>
      <c r="AD196" s="563"/>
      <c r="AE196" s="564"/>
      <c r="AF196" s="564"/>
      <c r="AG196" s="564"/>
      <c r="AH196" s="564"/>
      <c r="AI196" s="564"/>
      <c r="AJ196" s="564"/>
      <c r="AK196" s="564"/>
      <c r="AL196" s="563"/>
      <c r="AM196" s="564"/>
      <c r="AN196" s="564"/>
      <c r="AO196" s="564"/>
      <c r="AP196" s="564"/>
      <c r="AQ196" s="564"/>
      <c r="AR196" s="564"/>
      <c r="AS196" s="564"/>
      <c r="AT196" s="401"/>
      <c r="AU196" s="399"/>
      <c r="AV196" s="617"/>
      <c r="AW196" s="401"/>
      <c r="AX196" s="401"/>
      <c r="AY196" s="341"/>
      <c r="AZ196" s="341"/>
      <c r="BA196" s="341"/>
      <c r="BB196" s="341"/>
      <c r="BC196" s="341"/>
      <c r="BD196" s="401"/>
      <c r="BE196" s="341"/>
      <c r="BF196" s="341"/>
      <c r="BG196" s="402"/>
      <c r="BH196" s="403"/>
      <c r="BI196" s="405"/>
      <c r="BJ196" s="405"/>
      <c r="BK196" s="405"/>
      <c r="BL196" s="405"/>
      <c r="BM196" s="514"/>
    </row>
    <row r="197" ht="18.75" customHeight="1">
      <c r="A197" s="400" t="str">
        <f t="shared" si="4"/>
        <v/>
      </c>
      <c r="B197" s="341"/>
      <c r="C197" s="559"/>
      <c r="D197" s="393"/>
      <c r="E197" s="341"/>
      <c r="F197" s="394"/>
      <c r="G197" s="341" t="str">
        <f t="array" ref="G197">IF(C197="","",XLOOKUP(C197,'Master Data'!K:K,'Master Data'!N:N,"Input in Master Data",0,1))</f>
        <v/>
      </c>
      <c r="H197" s="341" t="str">
        <f t="array" ref="H197">IF(C197="","",XLOOKUP(C197,'Master Data'!K:K,'Master Data'!O:O,"Input in Master Data",0,1))</f>
        <v/>
      </c>
      <c r="I197" s="341" t="str">
        <f t="array" ref="I197">if(U197="","",XLOOKUP(U197,Master[Company],Master[Blow],"Unknown",0,1))</f>
        <v/>
      </c>
      <c r="J197" s="341" t="str">
        <f t="array" ref="J197">if(U197="","",XLOOKUP(U197,Master[Company],Master[Pigging],"Unknown",0,1))</f>
        <v/>
      </c>
      <c r="K197" s="341" t="str">
        <f t="array" ref="K197">if(U197="","",XLOOKUP(U197,Master[Company],Master[Load Method],"Unknown",0,1))</f>
        <v/>
      </c>
      <c r="L197" s="341" t="str">
        <f t="array" ref="L197">if(U197="","",XLOOKUP(U197,Master[Company],Master[Line Distance],"Unknown",0,1))</f>
        <v/>
      </c>
      <c r="M197" s="394"/>
      <c r="N197" s="341"/>
      <c r="O197" s="341"/>
      <c r="P197" s="341" t="str">
        <f t="array" ref="P197">if(U197="","",XLOOKUP(U197,Master[Company],Master[Terms],"NA",0,1))</f>
        <v/>
      </c>
      <c r="Q197" s="341" t="str">
        <f t="shared" si="1"/>
        <v/>
      </c>
      <c r="R197" s="341" t="str">
        <f t="array" ref="R197">if(U197="","",XLOOKUP(U197,Master[Company],Master[Group],"NA",0,1))</f>
        <v/>
      </c>
      <c r="S197" s="341" t="str">
        <f t="array" ref="S197">if(U197="","",XLOOKUP(U197,Master[Company],Master[Loading Location],"NA",0,1))</f>
        <v/>
      </c>
      <c r="T197" s="341" t="str">
        <f t="array" ref="T197">if(U197="","",XLOOKUP(U197,Master[Company],Master[Acronym],"NA",0,1))</f>
        <v/>
      </c>
      <c r="U197" s="341"/>
      <c r="V197" s="342"/>
      <c r="W197" s="342"/>
      <c r="X197" s="341" t="str">
        <f t="shared" si="6"/>
        <v/>
      </c>
      <c r="Y197" s="341" t="str">
        <f t="shared" si="3"/>
        <v/>
      </c>
      <c r="Z197" s="341"/>
      <c r="AA197" s="341"/>
      <c r="AB197" s="341"/>
      <c r="AC197" s="401"/>
      <c r="AD197" s="563"/>
      <c r="AE197" s="564"/>
      <c r="AF197" s="564"/>
      <c r="AG197" s="564"/>
      <c r="AH197" s="564"/>
      <c r="AI197" s="564"/>
      <c r="AJ197" s="564"/>
      <c r="AK197" s="564"/>
      <c r="AL197" s="563"/>
      <c r="AM197" s="564"/>
      <c r="AN197" s="564"/>
      <c r="AO197" s="564"/>
      <c r="AP197" s="564"/>
      <c r="AQ197" s="564"/>
      <c r="AR197" s="564"/>
      <c r="AS197" s="564"/>
      <c r="AT197" s="401"/>
      <c r="AU197" s="399"/>
      <c r="AV197" s="617"/>
      <c r="AW197" s="401"/>
      <c r="AX197" s="401"/>
      <c r="AY197" s="341"/>
      <c r="AZ197" s="341"/>
      <c r="BA197" s="341"/>
      <c r="BB197" s="341"/>
      <c r="BC197" s="341"/>
      <c r="BD197" s="401"/>
      <c r="BE197" s="341"/>
      <c r="BF197" s="341"/>
      <c r="BG197" s="402"/>
      <c r="BH197" s="403"/>
      <c r="BI197" s="405"/>
      <c r="BJ197" s="405"/>
      <c r="BK197" s="405"/>
      <c r="BL197" s="405"/>
      <c r="BM197" s="514"/>
    </row>
    <row r="198" ht="18.75" customHeight="1">
      <c r="A198" s="400" t="str">
        <f t="shared" si="4"/>
        <v/>
      </c>
      <c r="B198" s="341"/>
      <c r="C198" s="559"/>
      <c r="D198" s="393"/>
      <c r="E198" s="341"/>
      <c r="F198" s="394"/>
      <c r="G198" s="341" t="str">
        <f t="array" ref="G198">IF(C198="","",XLOOKUP(C198,'Master Data'!K:K,'Master Data'!N:N,"Input in Master Data",0,1))</f>
        <v/>
      </c>
      <c r="H198" s="341" t="str">
        <f t="array" ref="H198">IF(C198="","",XLOOKUP(C198,'Master Data'!K:K,'Master Data'!O:O,"Input in Master Data",0,1))</f>
        <v/>
      </c>
      <c r="I198" s="341" t="str">
        <f t="array" ref="I198">if(U198="","",XLOOKUP(U198,Master[Company],Master[Blow],"Unknown",0,1))</f>
        <v/>
      </c>
      <c r="J198" s="341" t="str">
        <f t="array" ref="J198">if(U198="","",XLOOKUP(U198,Master[Company],Master[Pigging],"Unknown",0,1))</f>
        <v/>
      </c>
      <c r="K198" s="341" t="str">
        <f t="array" ref="K198">if(U198="","",XLOOKUP(U198,Master[Company],Master[Load Method],"Unknown",0,1))</f>
        <v/>
      </c>
      <c r="L198" s="341" t="str">
        <f t="array" ref="L198">if(U198="","",XLOOKUP(U198,Master[Company],Master[Line Distance],"Unknown",0,1))</f>
        <v/>
      </c>
      <c r="M198" s="394"/>
      <c r="N198" s="341"/>
      <c r="O198" s="341"/>
      <c r="P198" s="341" t="str">
        <f t="array" ref="P198">if(U198="","",XLOOKUP(U198,Master[Company],Master[Terms],"NA",0,1))</f>
        <v/>
      </c>
      <c r="Q198" s="341" t="str">
        <f t="shared" si="1"/>
        <v/>
      </c>
      <c r="R198" s="341" t="str">
        <f t="array" ref="R198">if(U198="","",XLOOKUP(U198,Master[Company],Master[Group],"NA",0,1))</f>
        <v/>
      </c>
      <c r="S198" s="341" t="str">
        <f t="array" ref="S198">if(U198="","",XLOOKUP(U198,Master[Company],Master[Loading Location],"NA",0,1))</f>
        <v/>
      </c>
      <c r="T198" s="341" t="str">
        <f t="array" ref="T198">if(U198="","",XLOOKUP(U198,Master[Company],Master[Acronym],"NA",0,1))</f>
        <v/>
      </c>
      <c r="U198" s="341"/>
      <c r="V198" s="342"/>
      <c r="W198" s="342"/>
      <c r="X198" s="341" t="str">
        <f t="shared" si="6"/>
        <v/>
      </c>
      <c r="Y198" s="341" t="str">
        <f t="shared" si="3"/>
        <v/>
      </c>
      <c r="Z198" s="341"/>
      <c r="AA198" s="341"/>
      <c r="AB198" s="341"/>
      <c r="AC198" s="401"/>
      <c r="AD198" s="563"/>
      <c r="AE198" s="564"/>
      <c r="AF198" s="564"/>
      <c r="AG198" s="564"/>
      <c r="AH198" s="564"/>
      <c r="AI198" s="564"/>
      <c r="AJ198" s="564"/>
      <c r="AK198" s="564"/>
      <c r="AL198" s="563"/>
      <c r="AM198" s="564"/>
      <c r="AN198" s="564"/>
      <c r="AO198" s="564"/>
      <c r="AP198" s="564"/>
      <c r="AQ198" s="564"/>
      <c r="AR198" s="564"/>
      <c r="AS198" s="564"/>
      <c r="AT198" s="401"/>
      <c r="AU198" s="399"/>
      <c r="AV198" s="617"/>
      <c r="AW198" s="401"/>
      <c r="AX198" s="401"/>
      <c r="AY198" s="341"/>
      <c r="AZ198" s="341"/>
      <c r="BA198" s="341"/>
      <c r="BB198" s="341"/>
      <c r="BC198" s="341"/>
      <c r="BD198" s="401"/>
      <c r="BE198" s="341"/>
      <c r="BF198" s="341"/>
      <c r="BG198" s="402"/>
      <c r="BH198" s="403"/>
      <c r="BI198" s="405"/>
      <c r="BJ198" s="405"/>
      <c r="BK198" s="405"/>
      <c r="BL198" s="405"/>
      <c r="BM198" s="514"/>
    </row>
    <row r="199" ht="18.75" customHeight="1">
      <c r="A199" s="400" t="str">
        <f t="shared" si="4"/>
        <v/>
      </c>
      <c r="B199" s="341"/>
      <c r="C199" s="559"/>
      <c r="D199" s="393"/>
      <c r="E199" s="341"/>
      <c r="F199" s="394"/>
      <c r="G199" s="341" t="str">
        <f t="array" ref="G199">IF(C199="","",XLOOKUP(C199,'Master Data'!K:K,'Master Data'!N:N,"Input in Master Data",0,1))</f>
        <v/>
      </c>
      <c r="H199" s="341" t="str">
        <f t="array" ref="H199">IF(C199="","",XLOOKUP(C199,'Master Data'!K:K,'Master Data'!O:O,"Input in Master Data",0,1))</f>
        <v/>
      </c>
      <c r="I199" s="341" t="str">
        <f t="array" ref="I199">if(U199="","",XLOOKUP(U199,Master[Company],Master[Blow],"Unknown",0,1))</f>
        <v/>
      </c>
      <c r="J199" s="341" t="str">
        <f t="array" ref="J199">if(U199="","",XLOOKUP(U199,Master[Company],Master[Pigging],"Unknown",0,1))</f>
        <v/>
      </c>
      <c r="K199" s="341" t="str">
        <f t="array" ref="K199">if(U199="","",XLOOKUP(U199,Master[Company],Master[Load Method],"Unknown",0,1))</f>
        <v/>
      </c>
      <c r="L199" s="341" t="str">
        <f t="array" ref="L199">if(U199="","",XLOOKUP(U199,Master[Company],Master[Line Distance],"Unknown",0,1))</f>
        <v/>
      </c>
      <c r="M199" s="394"/>
      <c r="N199" s="341"/>
      <c r="O199" s="341"/>
      <c r="P199" s="341" t="str">
        <f t="array" ref="P199">if(U199="","",XLOOKUP(U199,Master[Company],Master[Terms],"NA",0,1))</f>
        <v/>
      </c>
      <c r="Q199" s="341" t="str">
        <f t="shared" si="1"/>
        <v/>
      </c>
      <c r="R199" s="341" t="str">
        <f t="array" ref="R199">if(U199="","",XLOOKUP(U199,Master[Company],Master[Group],"NA",0,1))</f>
        <v/>
      </c>
      <c r="S199" s="341" t="str">
        <f t="array" ref="S199">if(U199="","",XLOOKUP(U199,Master[Company],Master[Loading Location],"NA",0,1))</f>
        <v/>
      </c>
      <c r="T199" s="341" t="str">
        <f t="array" ref="T199">if(U199="","",XLOOKUP(U199,Master[Company],Master[Acronym],"NA",0,1))</f>
        <v/>
      </c>
      <c r="U199" s="341"/>
      <c r="V199" s="342"/>
      <c r="W199" s="342"/>
      <c r="X199" s="341" t="str">
        <f t="shared" si="6"/>
        <v/>
      </c>
      <c r="Y199" s="341" t="str">
        <f t="shared" si="3"/>
        <v/>
      </c>
      <c r="Z199" s="341"/>
      <c r="AA199" s="341"/>
      <c r="AB199" s="341"/>
      <c r="AC199" s="401"/>
      <c r="AD199" s="563"/>
      <c r="AE199" s="564"/>
      <c r="AF199" s="564"/>
      <c r="AG199" s="564"/>
      <c r="AH199" s="564"/>
      <c r="AI199" s="564"/>
      <c r="AJ199" s="564"/>
      <c r="AK199" s="564"/>
      <c r="AL199" s="563"/>
      <c r="AM199" s="564"/>
      <c r="AN199" s="564"/>
      <c r="AO199" s="564"/>
      <c r="AP199" s="564"/>
      <c r="AQ199" s="564"/>
      <c r="AR199" s="564"/>
      <c r="AS199" s="564"/>
      <c r="AT199" s="401"/>
      <c r="AU199" s="399"/>
      <c r="AV199" s="617"/>
      <c r="AW199" s="401"/>
      <c r="AX199" s="401"/>
      <c r="AY199" s="341"/>
      <c r="AZ199" s="341"/>
      <c r="BA199" s="341"/>
      <c r="BB199" s="341"/>
      <c r="BC199" s="341"/>
      <c r="BD199" s="401"/>
      <c r="BE199" s="341"/>
      <c r="BF199" s="341"/>
      <c r="BG199" s="402"/>
      <c r="BH199" s="403"/>
      <c r="BI199" s="405"/>
      <c r="BJ199" s="405"/>
      <c r="BK199" s="405"/>
      <c r="BL199" s="405"/>
      <c r="BM199" s="514"/>
    </row>
    <row r="200" ht="18.75" customHeight="1">
      <c r="A200" s="400" t="str">
        <f t="shared" si="4"/>
        <v/>
      </c>
      <c r="B200" s="341"/>
      <c r="C200" s="559"/>
      <c r="D200" s="393"/>
      <c r="E200" s="341"/>
      <c r="F200" s="394"/>
      <c r="G200" s="341" t="str">
        <f t="array" ref="G200">IF(C200="","",XLOOKUP(C200,'Master Data'!K:K,'Master Data'!N:N,"Input in Master Data",0,1))</f>
        <v/>
      </c>
      <c r="H200" s="341" t="str">
        <f t="array" ref="H200">IF(C200="","",XLOOKUP(C200,'Master Data'!K:K,'Master Data'!O:O,"Input in Master Data",0,1))</f>
        <v/>
      </c>
      <c r="I200" s="341" t="str">
        <f t="array" ref="I200">if(U200="","",XLOOKUP(U200,Master[Company],Master[Blow],"Unknown",0,1))</f>
        <v/>
      </c>
      <c r="J200" s="341" t="str">
        <f t="array" ref="J200">if(U200="","",XLOOKUP(U200,Master[Company],Master[Pigging],"Unknown",0,1))</f>
        <v/>
      </c>
      <c r="K200" s="341" t="str">
        <f t="array" ref="K200">if(U200="","",XLOOKUP(U200,Master[Company],Master[Load Method],"Unknown",0,1))</f>
        <v/>
      </c>
      <c r="L200" s="341" t="str">
        <f t="array" ref="L200">if(U200="","",XLOOKUP(U200,Master[Company],Master[Line Distance],"Unknown",0,1))</f>
        <v/>
      </c>
      <c r="M200" s="394"/>
      <c r="N200" s="341"/>
      <c r="O200" s="341"/>
      <c r="P200" s="341" t="str">
        <f t="array" ref="P200">if(U200="","",XLOOKUP(U200,Master[Company],Master[Terms],"NA",0,1))</f>
        <v/>
      </c>
      <c r="Q200" s="341" t="str">
        <f t="shared" si="1"/>
        <v/>
      </c>
      <c r="R200" s="341" t="str">
        <f t="array" ref="R200">if(U200="","",XLOOKUP(U200,Master[Company],Master[Group],"NA",0,1))</f>
        <v/>
      </c>
      <c r="S200" s="341" t="str">
        <f t="array" ref="S200">if(U200="","",XLOOKUP(U200,Master[Company],Master[Loading Location],"NA",0,1))</f>
        <v/>
      </c>
      <c r="T200" s="341" t="str">
        <f t="array" ref="T200">if(U200="","",XLOOKUP(U200,Master[Company],Master[Acronym],"NA",0,1))</f>
        <v/>
      </c>
      <c r="U200" s="341"/>
      <c r="V200" s="342"/>
      <c r="W200" s="342"/>
      <c r="X200" s="341" t="str">
        <f t="shared" si="6"/>
        <v/>
      </c>
      <c r="Y200" s="341" t="str">
        <f t="shared" si="3"/>
        <v/>
      </c>
      <c r="Z200" s="341"/>
      <c r="AA200" s="341"/>
      <c r="AB200" s="341"/>
      <c r="AC200" s="401"/>
      <c r="AD200" s="563"/>
      <c r="AE200" s="564"/>
      <c r="AF200" s="564"/>
      <c r="AG200" s="564"/>
      <c r="AH200" s="564"/>
      <c r="AI200" s="564"/>
      <c r="AJ200" s="564"/>
      <c r="AK200" s="564"/>
      <c r="AL200" s="563"/>
      <c r="AM200" s="564"/>
      <c r="AN200" s="564"/>
      <c r="AO200" s="564"/>
      <c r="AP200" s="564"/>
      <c r="AQ200" s="564"/>
      <c r="AR200" s="564"/>
      <c r="AS200" s="564"/>
      <c r="AT200" s="401"/>
      <c r="AU200" s="399"/>
      <c r="AV200" s="617"/>
      <c r="AW200" s="401"/>
      <c r="AX200" s="401"/>
      <c r="AY200" s="341"/>
      <c r="AZ200" s="341"/>
      <c r="BA200" s="341"/>
      <c r="BB200" s="341"/>
      <c r="BC200" s="341"/>
      <c r="BD200" s="401"/>
      <c r="BE200" s="341"/>
      <c r="BF200" s="341"/>
      <c r="BG200" s="402"/>
      <c r="BH200" s="403"/>
      <c r="BI200" s="405"/>
      <c r="BJ200" s="405"/>
      <c r="BK200" s="405"/>
      <c r="BL200" s="405"/>
      <c r="BM200" s="514"/>
    </row>
    <row r="201" ht="18.75" customHeight="1">
      <c r="A201" s="400" t="str">
        <f t="shared" si="4"/>
        <v/>
      </c>
      <c r="B201" s="341"/>
      <c r="C201" s="559"/>
      <c r="D201" s="393"/>
      <c r="E201" s="341"/>
      <c r="F201" s="394"/>
      <c r="G201" s="341" t="str">
        <f t="array" ref="G201">IF(C201="","",XLOOKUP(C201,'Master Data'!K:K,'Master Data'!N:N,"Input in Master Data",0,1))</f>
        <v/>
      </c>
      <c r="H201" s="341" t="str">
        <f t="array" ref="H201">IF(C201="","",XLOOKUP(C201,'Master Data'!K:K,'Master Data'!O:O,"Input in Master Data",0,1))</f>
        <v/>
      </c>
      <c r="I201" s="341" t="str">
        <f t="array" ref="I201">if(U201="","",XLOOKUP(U201,Master[Company],Master[Blow],"Unknown",0,1))</f>
        <v/>
      </c>
      <c r="J201" s="341" t="str">
        <f t="array" ref="J201">if(U201="","",XLOOKUP(U201,Master[Company],Master[Pigging],"Unknown",0,1))</f>
        <v/>
      </c>
      <c r="K201" s="341" t="str">
        <f t="array" ref="K201">if(U201="","",XLOOKUP(U201,Master[Company],Master[Load Method],"Unknown",0,1))</f>
        <v/>
      </c>
      <c r="L201" s="341" t="str">
        <f t="array" ref="L201">if(U201="","",XLOOKUP(U201,Master[Company],Master[Line Distance],"Unknown",0,1))</f>
        <v/>
      </c>
      <c r="M201" s="394"/>
      <c r="N201" s="341"/>
      <c r="O201" s="341"/>
      <c r="P201" s="341" t="str">
        <f t="array" ref="P201">if(U201="","",XLOOKUP(U201,Master[Company],Master[Terms],"NA",0,1))</f>
        <v/>
      </c>
      <c r="Q201" s="341" t="str">
        <f t="shared" si="1"/>
        <v/>
      </c>
      <c r="R201" s="341" t="str">
        <f t="array" ref="R201">if(U201="","",XLOOKUP(U201,Master[Company],Master[Group],"NA",0,1))</f>
        <v/>
      </c>
      <c r="S201" s="341" t="str">
        <f t="array" ref="S201">if(U201="","",XLOOKUP(U201,Master[Company],Master[Loading Location],"NA",0,1))</f>
        <v/>
      </c>
      <c r="T201" s="341" t="str">
        <f t="array" ref="T201">if(U201="","",XLOOKUP(U201,Master[Company],Master[Acronym],"NA",0,1))</f>
        <v/>
      </c>
      <c r="U201" s="341"/>
      <c r="V201" s="342"/>
      <c r="W201" s="342"/>
      <c r="X201" s="341" t="str">
        <f t="shared" si="6"/>
        <v/>
      </c>
      <c r="Y201" s="341" t="str">
        <f t="shared" si="3"/>
        <v/>
      </c>
      <c r="Z201" s="341"/>
      <c r="AA201" s="341"/>
      <c r="AB201" s="341"/>
      <c r="AC201" s="401"/>
      <c r="AD201" s="563"/>
      <c r="AE201" s="564"/>
      <c r="AF201" s="564"/>
      <c r="AG201" s="564"/>
      <c r="AH201" s="564"/>
      <c r="AI201" s="564"/>
      <c r="AJ201" s="564"/>
      <c r="AK201" s="564"/>
      <c r="AL201" s="563"/>
      <c r="AM201" s="564"/>
      <c r="AN201" s="564"/>
      <c r="AO201" s="564"/>
      <c r="AP201" s="564"/>
      <c r="AQ201" s="564"/>
      <c r="AR201" s="564"/>
      <c r="AS201" s="564"/>
      <c r="AT201" s="401"/>
      <c r="AU201" s="399"/>
      <c r="AV201" s="617"/>
      <c r="AW201" s="401"/>
      <c r="AX201" s="401"/>
      <c r="AY201" s="341"/>
      <c r="AZ201" s="341"/>
      <c r="BA201" s="341"/>
      <c r="BB201" s="341"/>
      <c r="BC201" s="341"/>
      <c r="BD201" s="401"/>
      <c r="BE201" s="341"/>
      <c r="BF201" s="341"/>
      <c r="BG201" s="402"/>
      <c r="BH201" s="403"/>
      <c r="BI201" s="405"/>
      <c r="BJ201" s="405"/>
      <c r="BK201" s="405"/>
      <c r="BL201" s="405"/>
      <c r="BM201" s="514"/>
    </row>
    <row r="202" ht="18.75" customHeight="1">
      <c r="A202" s="400" t="str">
        <f t="shared" si="4"/>
        <v/>
      </c>
      <c r="B202" s="341"/>
      <c r="C202" s="559"/>
      <c r="D202" s="393"/>
      <c r="E202" s="341"/>
      <c r="F202" s="394"/>
      <c r="G202" s="341" t="str">
        <f t="array" ref="G202">IF(C202="","",XLOOKUP(C202,'Master Data'!K:K,'Master Data'!N:N,"Input in Master Data",0,1))</f>
        <v/>
      </c>
      <c r="H202" s="341" t="str">
        <f t="array" ref="H202">IF(C202="","",XLOOKUP(C202,'Master Data'!K:K,'Master Data'!O:O,"Input in Master Data",0,1))</f>
        <v/>
      </c>
      <c r="I202" s="341" t="str">
        <f t="array" ref="I202">if(U202="","",XLOOKUP(U202,Master[Company],Master[Blow],"Unknown",0,1))</f>
        <v/>
      </c>
      <c r="J202" s="341" t="str">
        <f t="array" ref="J202">if(U202="","",XLOOKUP(U202,Master[Company],Master[Pigging],"Unknown",0,1))</f>
        <v/>
      </c>
      <c r="K202" s="341" t="str">
        <f t="array" ref="K202">if(U202="","",XLOOKUP(U202,Master[Company],Master[Load Method],"Unknown",0,1))</f>
        <v/>
      </c>
      <c r="L202" s="341" t="str">
        <f t="array" ref="L202">if(U202="","",XLOOKUP(U202,Master[Company],Master[Line Distance],"Unknown",0,1))</f>
        <v/>
      </c>
      <c r="M202" s="394"/>
      <c r="N202" s="341"/>
      <c r="O202" s="341"/>
      <c r="P202" s="341" t="str">
        <f t="array" ref="P202">if(U202="","",XLOOKUP(U202,Master[Company],Master[Terms],"NA",0,1))</f>
        <v/>
      </c>
      <c r="Q202" s="341" t="str">
        <f t="shared" si="1"/>
        <v/>
      </c>
      <c r="R202" s="341" t="str">
        <f t="array" ref="R202">if(U202="","",XLOOKUP(U202,Master[Company],Master[Group],"NA",0,1))</f>
        <v/>
      </c>
      <c r="S202" s="341" t="str">
        <f t="array" ref="S202">if(U202="","",XLOOKUP(U202,Master[Company],Master[Loading Location],"NA",0,1))</f>
        <v/>
      </c>
      <c r="T202" s="341" t="str">
        <f t="array" ref="T202">if(U202="","",XLOOKUP(U202,Master[Company],Master[Acronym],"NA",0,1))</f>
        <v/>
      </c>
      <c r="U202" s="341"/>
      <c r="V202" s="342"/>
      <c r="W202" s="342"/>
      <c r="X202" s="341" t="str">
        <f t="shared" si="6"/>
        <v/>
      </c>
      <c r="Y202" s="341" t="str">
        <f t="shared" si="3"/>
        <v/>
      </c>
      <c r="Z202" s="341"/>
      <c r="AA202" s="341"/>
      <c r="AB202" s="341"/>
      <c r="AC202" s="401"/>
      <c r="AD202" s="563"/>
      <c r="AE202" s="564"/>
      <c r="AF202" s="564"/>
      <c r="AG202" s="564"/>
      <c r="AH202" s="564"/>
      <c r="AI202" s="564"/>
      <c r="AJ202" s="564"/>
      <c r="AK202" s="564"/>
      <c r="AL202" s="563"/>
      <c r="AM202" s="564"/>
      <c r="AN202" s="564"/>
      <c r="AO202" s="564"/>
      <c r="AP202" s="564"/>
      <c r="AQ202" s="564"/>
      <c r="AR202" s="564"/>
      <c r="AS202" s="564"/>
      <c r="AT202" s="401"/>
      <c r="AU202" s="399"/>
      <c r="AV202" s="617"/>
      <c r="AW202" s="401"/>
      <c r="AX202" s="401"/>
      <c r="AY202" s="341"/>
      <c r="AZ202" s="341"/>
      <c r="BA202" s="341"/>
      <c r="BB202" s="341"/>
      <c r="BC202" s="341"/>
      <c r="BD202" s="401"/>
      <c r="BE202" s="341"/>
      <c r="BF202" s="341"/>
      <c r="BG202" s="402"/>
      <c r="BH202" s="403"/>
      <c r="BI202" s="405"/>
      <c r="BJ202" s="405"/>
      <c r="BK202" s="405"/>
      <c r="BL202" s="405"/>
      <c r="BM202" s="514"/>
    </row>
    <row r="203" ht="18.75" customHeight="1">
      <c r="A203" s="400" t="str">
        <f t="shared" si="4"/>
        <v/>
      </c>
      <c r="B203" s="341"/>
      <c r="C203" s="559"/>
      <c r="D203" s="393"/>
      <c r="E203" s="341"/>
      <c r="F203" s="394"/>
      <c r="G203" s="341" t="str">
        <f t="array" ref="G203">IF(C203="","",XLOOKUP(C203,'Master Data'!K:K,'Master Data'!N:N,"Input in Master Data",0,1))</f>
        <v/>
      </c>
      <c r="H203" s="341" t="str">
        <f t="array" ref="H203">IF(C203="","",XLOOKUP(C203,'Master Data'!K:K,'Master Data'!O:O,"Input in Master Data",0,1))</f>
        <v/>
      </c>
      <c r="I203" s="341" t="str">
        <f t="array" ref="I203">if(U203="","",XLOOKUP(U203,Master[Company],Master[Blow],"Unknown",0,1))</f>
        <v/>
      </c>
      <c r="J203" s="341" t="str">
        <f t="array" ref="J203">if(U203="","",XLOOKUP(U203,Master[Company],Master[Pigging],"Unknown",0,1))</f>
        <v/>
      </c>
      <c r="K203" s="341" t="str">
        <f t="array" ref="K203">if(U203="","",XLOOKUP(U203,Master[Company],Master[Load Method],"Unknown",0,1))</f>
        <v/>
      </c>
      <c r="L203" s="341" t="str">
        <f t="array" ref="L203">if(U203="","",XLOOKUP(U203,Master[Company],Master[Line Distance],"Unknown",0,1))</f>
        <v/>
      </c>
      <c r="M203" s="394"/>
      <c r="N203" s="341"/>
      <c r="O203" s="341"/>
      <c r="P203" s="341" t="str">
        <f t="array" ref="P203">if(U203="","",XLOOKUP(U203,Master[Company],Master[Terms],"NA",0,1))</f>
        <v/>
      </c>
      <c r="Q203" s="341" t="str">
        <f t="shared" si="1"/>
        <v/>
      </c>
      <c r="R203" s="341" t="str">
        <f t="array" ref="R203">if(U203="","",XLOOKUP(U203,Master[Company],Master[Group],"NA",0,1))</f>
        <v/>
      </c>
      <c r="S203" s="341" t="str">
        <f t="array" ref="S203">if(U203="","",XLOOKUP(U203,Master[Company],Master[Loading Location],"NA",0,1))</f>
        <v/>
      </c>
      <c r="T203" s="341" t="str">
        <f t="array" ref="T203">if(U203="","",XLOOKUP(U203,Master[Company],Master[Acronym],"NA",0,1))</f>
        <v/>
      </c>
      <c r="U203" s="341"/>
      <c r="V203" s="342"/>
      <c r="W203" s="342"/>
      <c r="X203" s="341" t="str">
        <f t="shared" si="6"/>
        <v/>
      </c>
      <c r="Y203" s="341" t="str">
        <f t="shared" si="3"/>
        <v/>
      </c>
      <c r="Z203" s="341"/>
      <c r="AA203" s="341"/>
      <c r="AB203" s="341"/>
      <c r="AC203" s="401"/>
      <c r="AD203" s="563"/>
      <c r="AE203" s="564"/>
      <c r="AF203" s="564"/>
      <c r="AG203" s="564"/>
      <c r="AH203" s="564"/>
      <c r="AI203" s="564"/>
      <c r="AJ203" s="564"/>
      <c r="AK203" s="564"/>
      <c r="AL203" s="563"/>
      <c r="AM203" s="564"/>
      <c r="AN203" s="564"/>
      <c r="AO203" s="564"/>
      <c r="AP203" s="564"/>
      <c r="AQ203" s="564"/>
      <c r="AR203" s="564"/>
      <c r="AS203" s="564"/>
      <c r="AT203" s="401"/>
      <c r="AU203" s="399"/>
      <c r="AV203" s="617"/>
      <c r="AW203" s="401"/>
      <c r="AX203" s="401"/>
      <c r="AY203" s="341"/>
      <c r="AZ203" s="341"/>
      <c r="BA203" s="341"/>
      <c r="BB203" s="341"/>
      <c r="BC203" s="341"/>
      <c r="BD203" s="401"/>
      <c r="BE203" s="341"/>
      <c r="BF203" s="341"/>
      <c r="BG203" s="402"/>
      <c r="BH203" s="403"/>
      <c r="BI203" s="405"/>
      <c r="BJ203" s="405"/>
      <c r="BK203" s="405"/>
      <c r="BL203" s="405"/>
      <c r="BM203" s="514"/>
    </row>
    <row r="204" ht="18.75" customHeight="1">
      <c r="A204" s="400" t="str">
        <f t="shared" si="4"/>
        <v/>
      </c>
      <c r="B204" s="341"/>
      <c r="C204" s="559"/>
      <c r="D204" s="393"/>
      <c r="E204" s="341"/>
      <c r="F204" s="394"/>
      <c r="G204" s="341" t="str">
        <f t="array" ref="G204">IF(C204="","",XLOOKUP(C204,'Master Data'!K:K,'Master Data'!N:N,"Input in Master Data",0,1))</f>
        <v/>
      </c>
      <c r="H204" s="341" t="str">
        <f t="array" ref="H204">IF(C204="","",XLOOKUP(C204,'Master Data'!K:K,'Master Data'!O:O,"Input in Master Data",0,1))</f>
        <v/>
      </c>
      <c r="I204" s="341" t="str">
        <f t="array" ref="I204">if(U204="","",XLOOKUP(U204,Master[Company],Master[Blow],"Unknown",0,1))</f>
        <v/>
      </c>
      <c r="J204" s="341" t="str">
        <f t="array" ref="J204">if(U204="","",XLOOKUP(U204,Master[Company],Master[Pigging],"Unknown",0,1))</f>
        <v/>
      </c>
      <c r="K204" s="341" t="str">
        <f t="array" ref="K204">if(U204="","",XLOOKUP(U204,Master[Company],Master[Load Method],"Unknown",0,1))</f>
        <v/>
      </c>
      <c r="L204" s="341" t="str">
        <f t="array" ref="L204">if(U204="","",XLOOKUP(U204,Master[Company],Master[Line Distance],"Unknown",0,1))</f>
        <v/>
      </c>
      <c r="M204" s="394"/>
      <c r="N204" s="341"/>
      <c r="O204" s="341"/>
      <c r="P204" s="341" t="str">
        <f t="array" ref="P204">if(U204="","",XLOOKUP(U204,Master[Company],Master[Terms],"NA",0,1))</f>
        <v/>
      </c>
      <c r="Q204" s="341" t="str">
        <f t="shared" si="1"/>
        <v/>
      </c>
      <c r="R204" s="341" t="str">
        <f t="array" ref="R204">if(U204="","",XLOOKUP(U204,Master[Company],Master[Group],"NA",0,1))</f>
        <v/>
      </c>
      <c r="S204" s="341" t="str">
        <f t="array" ref="S204">if(U204="","",XLOOKUP(U204,Master[Company],Master[Loading Location],"NA",0,1))</f>
        <v/>
      </c>
      <c r="T204" s="341" t="str">
        <f t="array" ref="T204">if(U204="","",XLOOKUP(U204,Master[Company],Master[Acronym],"NA",0,1))</f>
        <v/>
      </c>
      <c r="U204" s="341"/>
      <c r="V204" s="342"/>
      <c r="W204" s="342"/>
      <c r="X204" s="341" t="str">
        <f t="shared" si="6"/>
        <v/>
      </c>
      <c r="Y204" s="341" t="str">
        <f t="shared" si="3"/>
        <v/>
      </c>
      <c r="Z204" s="341"/>
      <c r="AA204" s="341"/>
      <c r="AB204" s="341"/>
      <c r="AC204" s="401"/>
      <c r="AD204" s="563"/>
      <c r="AE204" s="564"/>
      <c r="AF204" s="564"/>
      <c r="AG204" s="564"/>
      <c r="AH204" s="564"/>
      <c r="AI204" s="564"/>
      <c r="AJ204" s="564"/>
      <c r="AK204" s="564"/>
      <c r="AL204" s="563"/>
      <c r="AM204" s="564"/>
      <c r="AN204" s="564"/>
      <c r="AO204" s="564"/>
      <c r="AP204" s="564"/>
      <c r="AQ204" s="564"/>
      <c r="AR204" s="564"/>
      <c r="AS204" s="564"/>
      <c r="AT204" s="401"/>
      <c r="AU204" s="399"/>
      <c r="AV204" s="617"/>
      <c r="AW204" s="401"/>
      <c r="AX204" s="401"/>
      <c r="AY204" s="341"/>
      <c r="AZ204" s="341"/>
      <c r="BA204" s="341"/>
      <c r="BB204" s="341"/>
      <c r="BC204" s="341"/>
      <c r="BD204" s="401"/>
      <c r="BE204" s="341"/>
      <c r="BF204" s="341"/>
      <c r="BG204" s="402"/>
      <c r="BH204" s="403"/>
      <c r="BI204" s="405"/>
      <c r="BJ204" s="405"/>
      <c r="BK204" s="405"/>
      <c r="BL204" s="405"/>
      <c r="BM204" s="514"/>
    </row>
    <row r="205" ht="18.75" customHeight="1">
      <c r="A205" s="400" t="str">
        <f t="shared" si="4"/>
        <v/>
      </c>
      <c r="B205" s="341"/>
      <c r="C205" s="559"/>
      <c r="D205" s="393"/>
      <c r="E205" s="341"/>
      <c r="F205" s="394"/>
      <c r="G205" s="341" t="str">
        <f t="array" ref="G205">IF(C205="","",XLOOKUP(C205,'Master Data'!K:K,'Master Data'!N:N,"Input in Master Data",0,1))</f>
        <v/>
      </c>
      <c r="H205" s="341" t="str">
        <f t="array" ref="H205">IF(C205="","",XLOOKUP(C205,'Master Data'!K:K,'Master Data'!O:O,"Input in Master Data",0,1))</f>
        <v/>
      </c>
      <c r="I205" s="341" t="str">
        <f t="array" ref="I205">if(U205="","",XLOOKUP(U205,Master[Company],Master[Blow],"Unknown",0,1))</f>
        <v/>
      </c>
      <c r="J205" s="341" t="str">
        <f t="array" ref="J205">if(U205="","",XLOOKUP(U205,Master[Company],Master[Pigging],"Unknown",0,1))</f>
        <v/>
      </c>
      <c r="K205" s="341" t="str">
        <f t="array" ref="K205">if(U205="","",XLOOKUP(U205,Master[Company],Master[Load Method],"Unknown",0,1))</f>
        <v/>
      </c>
      <c r="L205" s="341" t="str">
        <f t="array" ref="L205">if(U205="","",XLOOKUP(U205,Master[Company],Master[Line Distance],"Unknown",0,1))</f>
        <v/>
      </c>
      <c r="M205" s="394"/>
      <c r="N205" s="341"/>
      <c r="O205" s="341"/>
      <c r="P205" s="341" t="str">
        <f t="array" ref="P205">if(U205="","",XLOOKUP(U205,Master[Company],Master[Terms],"NA",0,1))</f>
        <v/>
      </c>
      <c r="Q205" s="341" t="str">
        <f t="shared" si="1"/>
        <v/>
      </c>
      <c r="R205" s="341" t="str">
        <f t="array" ref="R205">if(U205="","",XLOOKUP(U205,Master[Company],Master[Group],"NA",0,1))</f>
        <v/>
      </c>
      <c r="S205" s="341" t="str">
        <f t="array" ref="S205">if(U205="","",XLOOKUP(U205,Master[Company],Master[Loading Location],"NA",0,1))</f>
        <v/>
      </c>
      <c r="T205" s="341" t="str">
        <f t="array" ref="T205">if(U205="","",XLOOKUP(U205,Master[Company],Master[Acronym],"NA",0,1))</f>
        <v/>
      </c>
      <c r="U205" s="341"/>
      <c r="V205" s="342"/>
      <c r="W205" s="342"/>
      <c r="X205" s="341" t="str">
        <f t="shared" si="6"/>
        <v/>
      </c>
      <c r="Y205" s="341" t="str">
        <f t="shared" si="3"/>
        <v/>
      </c>
      <c r="Z205" s="341"/>
      <c r="AA205" s="341"/>
      <c r="AB205" s="341"/>
      <c r="AC205" s="401"/>
      <c r="AD205" s="563"/>
      <c r="AE205" s="564"/>
      <c r="AF205" s="564"/>
      <c r="AG205" s="564"/>
      <c r="AH205" s="564"/>
      <c r="AI205" s="564"/>
      <c r="AJ205" s="564"/>
      <c r="AK205" s="564"/>
      <c r="AL205" s="563"/>
      <c r="AM205" s="564"/>
      <c r="AN205" s="564"/>
      <c r="AO205" s="564"/>
      <c r="AP205" s="564"/>
      <c r="AQ205" s="564"/>
      <c r="AR205" s="564"/>
      <c r="AS205" s="564"/>
      <c r="AT205" s="401"/>
      <c r="AU205" s="399"/>
      <c r="AV205" s="617"/>
      <c r="AW205" s="401"/>
      <c r="AX205" s="401"/>
      <c r="AY205" s="341"/>
      <c r="AZ205" s="341"/>
      <c r="BA205" s="341"/>
      <c r="BB205" s="341"/>
      <c r="BC205" s="341"/>
      <c r="BD205" s="401"/>
      <c r="BE205" s="341"/>
      <c r="BF205" s="341"/>
      <c r="BG205" s="402"/>
      <c r="BH205" s="403"/>
      <c r="BI205" s="405"/>
      <c r="BJ205" s="405"/>
      <c r="BK205" s="405"/>
      <c r="BL205" s="405"/>
      <c r="BM205" s="514"/>
    </row>
    <row r="206" ht="18.75" customHeight="1">
      <c r="A206" s="400" t="str">
        <f t="shared" si="4"/>
        <v/>
      </c>
      <c r="B206" s="341"/>
      <c r="C206" s="559"/>
      <c r="D206" s="393"/>
      <c r="E206" s="341"/>
      <c r="F206" s="394"/>
      <c r="G206" s="341" t="str">
        <f t="array" ref="G206">IF(C206="","",XLOOKUP(C206,'Master Data'!K:K,'Master Data'!N:N,"Input in Master Data",0,1))</f>
        <v/>
      </c>
      <c r="H206" s="341" t="str">
        <f t="array" ref="H206">IF(C206="","",XLOOKUP(C206,'Master Data'!K:K,'Master Data'!O:O,"Input in Master Data",0,1))</f>
        <v/>
      </c>
      <c r="I206" s="341" t="str">
        <f t="array" ref="I206">if(U206="","",XLOOKUP(U206,Master[Company],Master[Blow],"Unknown",0,1))</f>
        <v/>
      </c>
      <c r="J206" s="341" t="str">
        <f t="array" ref="J206">if(U206="","",XLOOKUP(U206,Master[Company],Master[Pigging],"Unknown",0,1))</f>
        <v/>
      </c>
      <c r="K206" s="341" t="str">
        <f t="array" ref="K206">if(U206="","",XLOOKUP(U206,Master[Company],Master[Load Method],"Unknown",0,1))</f>
        <v/>
      </c>
      <c r="L206" s="341" t="str">
        <f t="array" ref="L206">if(U206="","",XLOOKUP(U206,Master[Company],Master[Line Distance],"Unknown",0,1))</f>
        <v/>
      </c>
      <c r="M206" s="394"/>
      <c r="N206" s="341"/>
      <c r="O206" s="341"/>
      <c r="P206" s="341" t="str">
        <f t="array" ref="P206">if(U206="","",XLOOKUP(U206,Master[Company],Master[Terms],"NA",0,1))</f>
        <v/>
      </c>
      <c r="Q206" s="341" t="str">
        <f t="shared" si="1"/>
        <v/>
      </c>
      <c r="R206" s="341" t="str">
        <f t="array" ref="R206">if(U206="","",XLOOKUP(U206,Master[Company],Master[Group],"NA",0,1))</f>
        <v/>
      </c>
      <c r="S206" s="341" t="str">
        <f t="array" ref="S206">if(U206="","",XLOOKUP(U206,Master[Company],Master[Loading Location],"NA",0,1))</f>
        <v/>
      </c>
      <c r="T206" s="341" t="str">
        <f t="array" ref="T206">if(U206="","",XLOOKUP(U206,Master[Company],Master[Acronym],"NA",0,1))</f>
        <v/>
      </c>
      <c r="U206" s="341"/>
      <c r="V206" s="342"/>
      <c r="W206" s="342"/>
      <c r="X206" s="341" t="str">
        <f t="shared" si="6"/>
        <v/>
      </c>
      <c r="Y206" s="341" t="str">
        <f t="shared" si="3"/>
        <v/>
      </c>
      <c r="Z206" s="341"/>
      <c r="AA206" s="341"/>
      <c r="AB206" s="341"/>
      <c r="AC206" s="401"/>
      <c r="AD206" s="563"/>
      <c r="AE206" s="564"/>
      <c r="AF206" s="564"/>
      <c r="AG206" s="564"/>
      <c r="AH206" s="564"/>
      <c r="AI206" s="564"/>
      <c r="AJ206" s="564"/>
      <c r="AK206" s="564"/>
      <c r="AL206" s="563"/>
      <c r="AM206" s="564"/>
      <c r="AN206" s="564"/>
      <c r="AO206" s="564"/>
      <c r="AP206" s="564"/>
      <c r="AQ206" s="564"/>
      <c r="AR206" s="564"/>
      <c r="AS206" s="564"/>
      <c r="AT206" s="401"/>
      <c r="AU206" s="399"/>
      <c r="AV206" s="617"/>
      <c r="AW206" s="401"/>
      <c r="AX206" s="401"/>
      <c r="AY206" s="341"/>
      <c r="AZ206" s="341"/>
      <c r="BA206" s="341"/>
      <c r="BB206" s="341"/>
      <c r="BC206" s="341"/>
      <c r="BD206" s="401"/>
      <c r="BE206" s="341"/>
      <c r="BF206" s="341"/>
      <c r="BG206" s="402"/>
      <c r="BH206" s="403"/>
      <c r="BI206" s="405"/>
      <c r="BJ206" s="405"/>
      <c r="BK206" s="405"/>
      <c r="BL206" s="405"/>
      <c r="BM206" s="514"/>
    </row>
    <row r="207" ht="18.75" customHeight="1">
      <c r="A207" s="400" t="str">
        <f t="shared" si="4"/>
        <v/>
      </c>
      <c r="B207" s="341"/>
      <c r="C207" s="559"/>
      <c r="D207" s="393"/>
      <c r="E207" s="341"/>
      <c r="F207" s="394"/>
      <c r="G207" s="341" t="str">
        <f t="array" ref="G207">IF(C207="","",XLOOKUP(C207,'Master Data'!K:K,'Master Data'!N:N,"Input in Master Data",0,1))</f>
        <v/>
      </c>
      <c r="H207" s="341" t="str">
        <f t="array" ref="H207">IF(C207="","",XLOOKUP(C207,'Master Data'!K:K,'Master Data'!O:O,"Input in Master Data",0,1))</f>
        <v/>
      </c>
      <c r="I207" s="341" t="str">
        <f t="array" ref="I207">if(U207="","",XLOOKUP(U207,Master[Company],Master[Blow],"Unknown",0,1))</f>
        <v/>
      </c>
      <c r="J207" s="341" t="str">
        <f t="array" ref="J207">if(U207="","",XLOOKUP(U207,Master[Company],Master[Pigging],"Unknown",0,1))</f>
        <v/>
      </c>
      <c r="K207" s="341" t="str">
        <f t="array" ref="K207">if(U207="","",XLOOKUP(U207,Master[Company],Master[Load Method],"Unknown",0,1))</f>
        <v/>
      </c>
      <c r="L207" s="341" t="str">
        <f t="array" ref="L207">if(U207="","",XLOOKUP(U207,Master[Company],Master[Line Distance],"Unknown",0,1))</f>
        <v/>
      </c>
      <c r="M207" s="394"/>
      <c r="N207" s="341"/>
      <c r="O207" s="341"/>
      <c r="P207" s="341" t="str">
        <f t="array" ref="P207">if(U207="","",XLOOKUP(U207,Master[Company],Master[Terms],"NA",0,1))</f>
        <v/>
      </c>
      <c r="Q207" s="341" t="str">
        <f t="shared" si="1"/>
        <v/>
      </c>
      <c r="R207" s="341" t="str">
        <f t="array" ref="R207">if(U207="","",XLOOKUP(U207,Master[Company],Master[Group],"NA",0,1))</f>
        <v/>
      </c>
      <c r="S207" s="341" t="str">
        <f t="array" ref="S207">if(U207="","",XLOOKUP(U207,Master[Company],Master[Loading Location],"NA",0,1))</f>
        <v/>
      </c>
      <c r="T207" s="341" t="str">
        <f t="array" ref="T207">if(U207="","",XLOOKUP(U207,Master[Company],Master[Acronym],"NA",0,1))</f>
        <v/>
      </c>
      <c r="U207" s="341"/>
      <c r="V207" s="342"/>
      <c r="W207" s="342"/>
      <c r="X207" s="341" t="str">
        <f t="shared" si="6"/>
        <v/>
      </c>
      <c r="Y207" s="341" t="str">
        <f t="shared" si="3"/>
        <v/>
      </c>
      <c r="Z207" s="341"/>
      <c r="AA207" s="341"/>
      <c r="AB207" s="341"/>
      <c r="AC207" s="401"/>
      <c r="AD207" s="563"/>
      <c r="AE207" s="564"/>
      <c r="AF207" s="564"/>
      <c r="AG207" s="564"/>
      <c r="AH207" s="564"/>
      <c r="AI207" s="564"/>
      <c r="AJ207" s="564"/>
      <c r="AK207" s="564"/>
      <c r="AL207" s="563"/>
      <c r="AM207" s="564"/>
      <c r="AN207" s="564"/>
      <c r="AO207" s="564"/>
      <c r="AP207" s="564"/>
      <c r="AQ207" s="564"/>
      <c r="AR207" s="564"/>
      <c r="AS207" s="564"/>
      <c r="AT207" s="401"/>
      <c r="AU207" s="399"/>
      <c r="AV207" s="617"/>
      <c r="AW207" s="401"/>
      <c r="AX207" s="401"/>
      <c r="AY207" s="341"/>
      <c r="AZ207" s="341"/>
      <c r="BA207" s="341"/>
      <c r="BB207" s="341"/>
      <c r="BC207" s="341"/>
      <c r="BD207" s="401"/>
      <c r="BE207" s="341"/>
      <c r="BF207" s="341"/>
      <c r="BG207" s="402"/>
      <c r="BH207" s="403"/>
      <c r="BI207" s="405"/>
      <c r="BJ207" s="405"/>
      <c r="BK207" s="405"/>
      <c r="BL207" s="405"/>
      <c r="BM207" s="514"/>
    </row>
    <row r="208" ht="18.75" customHeight="1">
      <c r="A208" s="400" t="str">
        <f t="shared" si="4"/>
        <v/>
      </c>
      <c r="B208" s="341"/>
      <c r="C208" s="559"/>
      <c r="D208" s="393"/>
      <c r="E208" s="341"/>
      <c r="F208" s="394"/>
      <c r="G208" s="341" t="str">
        <f t="array" ref="G208">IF(C208="","",XLOOKUP(C208,'Master Data'!K:K,'Master Data'!N:N,"Input in Master Data",0,1))</f>
        <v/>
      </c>
      <c r="H208" s="341" t="str">
        <f t="array" ref="H208">IF(C208="","",XLOOKUP(C208,'Master Data'!K:K,'Master Data'!O:O,"Input in Master Data",0,1))</f>
        <v/>
      </c>
      <c r="I208" s="341" t="str">
        <f t="array" ref="I208">if(U208="","",XLOOKUP(U208,Master[Company],Master[Blow],"Unknown",0,1))</f>
        <v/>
      </c>
      <c r="J208" s="341" t="str">
        <f t="array" ref="J208">if(U208="","",XLOOKUP(U208,Master[Company],Master[Pigging],"Unknown",0,1))</f>
        <v/>
      </c>
      <c r="K208" s="341" t="str">
        <f t="array" ref="K208">if(U208="","",XLOOKUP(U208,Master[Company],Master[Load Method],"Unknown",0,1))</f>
        <v/>
      </c>
      <c r="L208" s="341" t="str">
        <f t="array" ref="L208">if(U208="","",XLOOKUP(U208,Master[Company],Master[Line Distance],"Unknown",0,1))</f>
        <v/>
      </c>
      <c r="M208" s="394"/>
      <c r="N208" s="341"/>
      <c r="O208" s="341"/>
      <c r="P208" s="341" t="str">
        <f t="array" ref="P208">if(U208="","",XLOOKUP(U208,Master[Company],Master[Terms],"NA",0,1))</f>
        <v/>
      </c>
      <c r="Q208" s="341" t="str">
        <f t="shared" si="1"/>
        <v/>
      </c>
      <c r="R208" s="341" t="str">
        <f t="array" ref="R208">if(U208="","",XLOOKUP(U208,Master[Company],Master[Group],"NA",0,1))</f>
        <v/>
      </c>
      <c r="S208" s="341" t="str">
        <f t="array" ref="S208">if(U208="","",XLOOKUP(U208,Master[Company],Master[Loading Location],"NA",0,1))</f>
        <v/>
      </c>
      <c r="T208" s="341" t="str">
        <f t="array" ref="T208">if(U208="","",XLOOKUP(U208,Master[Company],Master[Acronym],"NA",0,1))</f>
        <v/>
      </c>
      <c r="U208" s="341"/>
      <c r="V208" s="342"/>
      <c r="W208" s="342"/>
      <c r="X208" s="341" t="str">
        <f t="shared" si="6"/>
        <v/>
      </c>
      <c r="Y208" s="341" t="str">
        <f t="shared" si="3"/>
        <v/>
      </c>
      <c r="Z208" s="341"/>
      <c r="AA208" s="341"/>
      <c r="AB208" s="341"/>
      <c r="AC208" s="401"/>
      <c r="AD208" s="563"/>
      <c r="AE208" s="564"/>
      <c r="AF208" s="564"/>
      <c r="AG208" s="564"/>
      <c r="AH208" s="564"/>
      <c r="AI208" s="564"/>
      <c r="AJ208" s="564"/>
      <c r="AK208" s="564"/>
      <c r="AL208" s="563"/>
      <c r="AM208" s="564"/>
      <c r="AN208" s="564"/>
      <c r="AO208" s="564"/>
      <c r="AP208" s="564"/>
      <c r="AQ208" s="564"/>
      <c r="AR208" s="564"/>
      <c r="AS208" s="564"/>
      <c r="AT208" s="401"/>
      <c r="AU208" s="399"/>
      <c r="AV208" s="617"/>
      <c r="AW208" s="401"/>
      <c r="AX208" s="401"/>
      <c r="AY208" s="341"/>
      <c r="AZ208" s="341"/>
      <c r="BA208" s="341"/>
      <c r="BB208" s="341"/>
      <c r="BC208" s="341"/>
      <c r="BD208" s="401"/>
      <c r="BE208" s="341"/>
      <c r="BF208" s="341"/>
      <c r="BG208" s="402"/>
      <c r="BH208" s="403"/>
      <c r="BI208" s="405"/>
      <c r="BJ208" s="405"/>
      <c r="BK208" s="405"/>
      <c r="BL208" s="405"/>
      <c r="BM208" s="514"/>
    </row>
    <row r="209" ht="18.75" customHeight="1">
      <c r="A209" s="400" t="str">
        <f t="shared" si="4"/>
        <v/>
      </c>
      <c r="B209" s="341"/>
      <c r="C209" s="559"/>
      <c r="D209" s="393"/>
      <c r="E209" s="341"/>
      <c r="F209" s="394"/>
      <c r="G209" s="341" t="str">
        <f t="array" ref="G209">IF(C209="","",XLOOKUP(C209,'Master Data'!K:K,'Master Data'!N:N,"Input in Master Data",0,1))</f>
        <v/>
      </c>
      <c r="H209" s="341" t="str">
        <f t="array" ref="H209">IF(C209="","",XLOOKUP(C209,'Master Data'!K:K,'Master Data'!O:O,"Input in Master Data",0,1))</f>
        <v/>
      </c>
      <c r="I209" s="341" t="str">
        <f t="array" ref="I209">if(U209="","",XLOOKUP(U209,Master[Company],Master[Blow],"Unknown",0,1))</f>
        <v/>
      </c>
      <c r="J209" s="341" t="str">
        <f t="array" ref="J209">if(U209="","",XLOOKUP(U209,Master[Company],Master[Pigging],"Unknown",0,1))</f>
        <v/>
      </c>
      <c r="K209" s="341" t="str">
        <f t="array" ref="K209">if(U209="","",XLOOKUP(U209,Master[Company],Master[Load Method],"Unknown",0,1))</f>
        <v/>
      </c>
      <c r="L209" s="341" t="str">
        <f t="array" ref="L209">if(U209="","",XLOOKUP(U209,Master[Company],Master[Line Distance],"Unknown",0,1))</f>
        <v/>
      </c>
      <c r="M209" s="394"/>
      <c r="N209" s="341"/>
      <c r="O209" s="341"/>
      <c r="P209" s="341" t="str">
        <f t="array" ref="P209">if(U209="","",XLOOKUP(U209,Master[Company],Master[Terms],"NA",0,1))</f>
        <v/>
      </c>
      <c r="Q209" s="341" t="str">
        <f t="shared" si="1"/>
        <v/>
      </c>
      <c r="R209" s="341" t="str">
        <f t="array" ref="R209">if(U209="","",XLOOKUP(U209,Master[Company],Master[Group],"NA",0,1))</f>
        <v/>
      </c>
      <c r="S209" s="341" t="str">
        <f t="array" ref="S209">if(U209="","",XLOOKUP(U209,Master[Company],Master[Loading Location],"NA",0,1))</f>
        <v/>
      </c>
      <c r="T209" s="341" t="str">
        <f t="array" ref="T209">if(U209="","",XLOOKUP(U209,Master[Company],Master[Acronym],"NA",0,1))</f>
        <v/>
      </c>
      <c r="U209" s="341"/>
      <c r="V209" s="342"/>
      <c r="W209" s="342"/>
      <c r="X209" s="341" t="str">
        <f t="shared" si="6"/>
        <v/>
      </c>
      <c r="Y209" s="341" t="str">
        <f t="shared" si="3"/>
        <v/>
      </c>
      <c r="Z209" s="341"/>
      <c r="AA209" s="341"/>
      <c r="AB209" s="341"/>
      <c r="AC209" s="401"/>
      <c r="AD209" s="563"/>
      <c r="AE209" s="564"/>
      <c r="AF209" s="564"/>
      <c r="AG209" s="564"/>
      <c r="AH209" s="564"/>
      <c r="AI209" s="564"/>
      <c r="AJ209" s="564"/>
      <c r="AK209" s="564"/>
      <c r="AL209" s="563"/>
      <c r="AM209" s="564"/>
      <c r="AN209" s="564"/>
      <c r="AO209" s="564"/>
      <c r="AP209" s="564"/>
      <c r="AQ209" s="564"/>
      <c r="AR209" s="564"/>
      <c r="AS209" s="564"/>
      <c r="AT209" s="401"/>
      <c r="AU209" s="399"/>
      <c r="AV209" s="617"/>
      <c r="AW209" s="401"/>
      <c r="AX209" s="401"/>
      <c r="AY209" s="341"/>
      <c r="AZ209" s="341"/>
      <c r="BA209" s="341"/>
      <c r="BB209" s="341"/>
      <c r="BC209" s="341"/>
      <c r="BD209" s="401"/>
      <c r="BE209" s="341"/>
      <c r="BF209" s="341"/>
      <c r="BG209" s="402"/>
      <c r="BH209" s="403"/>
      <c r="BI209" s="405"/>
      <c r="BJ209" s="405"/>
      <c r="BK209" s="405"/>
      <c r="BL209" s="405"/>
      <c r="BM209" s="514"/>
    </row>
    <row r="210" ht="18.75" customHeight="1">
      <c r="A210" s="400" t="str">
        <f t="shared" si="4"/>
        <v/>
      </c>
      <c r="B210" s="341"/>
      <c r="C210" s="559"/>
      <c r="D210" s="393"/>
      <c r="E210" s="341"/>
      <c r="F210" s="394"/>
      <c r="G210" s="341" t="str">
        <f t="array" ref="G210">IF(C210="","",XLOOKUP(C210,'Master Data'!K:K,'Master Data'!N:N,"Input in Master Data",0,1))</f>
        <v/>
      </c>
      <c r="H210" s="341" t="str">
        <f t="array" ref="H210">IF(C210="","",XLOOKUP(C210,'Master Data'!K:K,'Master Data'!O:O,"Input in Master Data",0,1))</f>
        <v/>
      </c>
      <c r="I210" s="341" t="str">
        <f t="array" ref="I210">if(U210="","",XLOOKUP(U210,Master[Company],Master[Blow],"Unknown",0,1))</f>
        <v/>
      </c>
      <c r="J210" s="341" t="str">
        <f t="array" ref="J210">if(U210="","",XLOOKUP(U210,Master[Company],Master[Pigging],"Unknown",0,1))</f>
        <v/>
      </c>
      <c r="K210" s="341" t="str">
        <f t="array" ref="K210">if(U210="","",XLOOKUP(U210,Master[Company],Master[Load Method],"Unknown",0,1))</f>
        <v/>
      </c>
      <c r="L210" s="341" t="str">
        <f t="array" ref="L210">if(U210="","",XLOOKUP(U210,Master[Company],Master[Line Distance],"Unknown",0,1))</f>
        <v/>
      </c>
      <c r="M210" s="394"/>
      <c r="N210" s="341"/>
      <c r="O210" s="341"/>
      <c r="P210" s="341" t="str">
        <f t="array" ref="P210">if(U210="","",XLOOKUP(U210,Master[Company],Master[Terms],"NA",0,1))</f>
        <v/>
      </c>
      <c r="Q210" s="341" t="str">
        <f t="shared" si="1"/>
        <v/>
      </c>
      <c r="R210" s="341" t="str">
        <f t="array" ref="R210">if(U210="","",XLOOKUP(U210,Master[Company],Master[Group],"NA",0,1))</f>
        <v/>
      </c>
      <c r="S210" s="341" t="str">
        <f t="array" ref="S210">if(U210="","",XLOOKUP(U210,Master[Company],Master[Loading Location],"NA",0,1))</f>
        <v/>
      </c>
      <c r="T210" s="341" t="str">
        <f t="array" ref="T210">if(U210="","",XLOOKUP(U210,Master[Company],Master[Acronym],"NA",0,1))</f>
        <v/>
      </c>
      <c r="U210" s="341"/>
      <c r="V210" s="342"/>
      <c r="W210" s="342"/>
      <c r="X210" s="341" t="str">
        <f t="shared" si="6"/>
        <v/>
      </c>
      <c r="Y210" s="341" t="str">
        <f t="shared" si="3"/>
        <v/>
      </c>
      <c r="Z210" s="341"/>
      <c r="AA210" s="341"/>
      <c r="AB210" s="341"/>
      <c r="AC210" s="401"/>
      <c r="AD210" s="563"/>
      <c r="AE210" s="564"/>
      <c r="AF210" s="564"/>
      <c r="AG210" s="564"/>
      <c r="AH210" s="564"/>
      <c r="AI210" s="564"/>
      <c r="AJ210" s="564"/>
      <c r="AK210" s="564"/>
      <c r="AL210" s="563"/>
      <c r="AM210" s="564"/>
      <c r="AN210" s="564"/>
      <c r="AO210" s="564"/>
      <c r="AP210" s="564"/>
      <c r="AQ210" s="564"/>
      <c r="AR210" s="564"/>
      <c r="AS210" s="564"/>
      <c r="AT210" s="401"/>
      <c r="AU210" s="399"/>
      <c r="AV210" s="617"/>
      <c r="AW210" s="401"/>
      <c r="AX210" s="401"/>
      <c r="AY210" s="341"/>
      <c r="AZ210" s="341"/>
      <c r="BA210" s="341"/>
      <c r="BB210" s="341"/>
      <c r="BC210" s="341"/>
      <c r="BD210" s="401"/>
      <c r="BE210" s="341"/>
      <c r="BF210" s="341"/>
      <c r="BG210" s="402"/>
      <c r="BH210" s="403"/>
      <c r="BI210" s="405"/>
      <c r="BJ210" s="405"/>
      <c r="BK210" s="405"/>
      <c r="BL210" s="405"/>
      <c r="BM210" s="514"/>
    </row>
    <row r="211" ht="18.75" customHeight="1">
      <c r="A211" s="400" t="str">
        <f t="shared" si="4"/>
        <v/>
      </c>
      <c r="B211" s="341"/>
      <c r="C211" s="559"/>
      <c r="D211" s="393"/>
      <c r="E211" s="341"/>
      <c r="F211" s="394"/>
      <c r="G211" s="341" t="str">
        <f t="array" ref="G211">IF(C211="","",XLOOKUP(C211,'Master Data'!K:K,'Master Data'!N:N,"Input in Master Data",0,1))</f>
        <v/>
      </c>
      <c r="H211" s="341" t="str">
        <f t="array" ref="H211">IF(C211="","",XLOOKUP(C211,'Master Data'!K:K,'Master Data'!O:O,"Input in Master Data",0,1))</f>
        <v/>
      </c>
      <c r="I211" s="341" t="str">
        <f t="array" ref="I211">if(U211="","",XLOOKUP(U211,Master[Company],Master[Blow],"Unknown",0,1))</f>
        <v/>
      </c>
      <c r="J211" s="341" t="str">
        <f t="array" ref="J211">if(U211="","",XLOOKUP(U211,Master[Company],Master[Pigging],"Unknown",0,1))</f>
        <v/>
      </c>
      <c r="K211" s="341" t="str">
        <f t="array" ref="K211">if(U211="","",XLOOKUP(U211,Master[Company],Master[Load Method],"Unknown",0,1))</f>
        <v/>
      </c>
      <c r="L211" s="341" t="str">
        <f t="array" ref="L211">if(U211="","",XLOOKUP(U211,Master[Company],Master[Line Distance],"Unknown",0,1))</f>
        <v/>
      </c>
      <c r="M211" s="394"/>
      <c r="N211" s="341"/>
      <c r="O211" s="341"/>
      <c r="P211" s="341" t="str">
        <f t="array" ref="P211">if(U211="","",XLOOKUP(U211,Master[Company],Master[Terms],"NA",0,1))</f>
        <v/>
      </c>
      <c r="Q211" s="341" t="str">
        <f t="shared" si="1"/>
        <v/>
      </c>
      <c r="R211" s="341" t="str">
        <f t="array" ref="R211">if(U211="","",XLOOKUP(U211,Master[Company],Master[Group],"NA",0,1))</f>
        <v/>
      </c>
      <c r="S211" s="341" t="str">
        <f t="array" ref="S211">if(U211="","",XLOOKUP(U211,Master[Company],Master[Loading Location],"NA",0,1))</f>
        <v/>
      </c>
      <c r="T211" s="341" t="str">
        <f t="array" ref="T211">if(U211="","",XLOOKUP(U211,Master[Company],Master[Acronym],"NA",0,1))</f>
        <v/>
      </c>
      <c r="U211" s="341"/>
      <c r="V211" s="342"/>
      <c r="W211" s="342"/>
      <c r="X211" s="341" t="str">
        <f t="shared" si="6"/>
        <v/>
      </c>
      <c r="Y211" s="341" t="str">
        <f t="shared" si="3"/>
        <v/>
      </c>
      <c r="Z211" s="341"/>
      <c r="AA211" s="341"/>
      <c r="AB211" s="341"/>
      <c r="AC211" s="401"/>
      <c r="AD211" s="563"/>
      <c r="AE211" s="564"/>
      <c r="AF211" s="564"/>
      <c r="AG211" s="564"/>
      <c r="AH211" s="564"/>
      <c r="AI211" s="564"/>
      <c r="AJ211" s="564"/>
      <c r="AK211" s="564"/>
      <c r="AL211" s="563"/>
      <c r="AM211" s="564"/>
      <c r="AN211" s="564"/>
      <c r="AO211" s="564"/>
      <c r="AP211" s="564"/>
      <c r="AQ211" s="564"/>
      <c r="AR211" s="564"/>
      <c r="AS211" s="564"/>
      <c r="AT211" s="401"/>
      <c r="AU211" s="399"/>
      <c r="AV211" s="617"/>
      <c r="AW211" s="401"/>
      <c r="AX211" s="401"/>
      <c r="AY211" s="341"/>
      <c r="AZ211" s="341"/>
      <c r="BA211" s="341"/>
      <c r="BB211" s="341"/>
      <c r="BC211" s="341"/>
      <c r="BD211" s="401"/>
      <c r="BE211" s="341"/>
      <c r="BF211" s="341"/>
      <c r="BG211" s="402"/>
      <c r="BH211" s="403"/>
      <c r="BI211" s="405"/>
      <c r="BJ211" s="405"/>
      <c r="BK211" s="405"/>
      <c r="BL211" s="405"/>
      <c r="BM211" s="514"/>
    </row>
    <row r="212" ht="18.75" customHeight="1">
      <c r="A212" s="400" t="str">
        <f t="shared" si="4"/>
        <v/>
      </c>
      <c r="B212" s="341"/>
      <c r="C212" s="559"/>
      <c r="D212" s="393"/>
      <c r="E212" s="341"/>
      <c r="F212" s="394"/>
      <c r="G212" s="341" t="str">
        <f t="array" ref="G212">IF(C212="","",XLOOKUP(C212,'Master Data'!K:K,'Master Data'!N:N,"Input in Master Data",0,1))</f>
        <v/>
      </c>
      <c r="H212" s="341" t="str">
        <f t="array" ref="H212">IF(C212="","",XLOOKUP(C212,'Master Data'!K:K,'Master Data'!O:O,"Input in Master Data",0,1))</f>
        <v/>
      </c>
      <c r="I212" s="341" t="str">
        <f t="array" ref="I212">if(U212="","",XLOOKUP(U212,Master[Company],Master[Blow],"Unknown",0,1))</f>
        <v/>
      </c>
      <c r="J212" s="341" t="str">
        <f t="array" ref="J212">if(U212="","",XLOOKUP(U212,Master[Company],Master[Pigging],"Unknown",0,1))</f>
        <v/>
      </c>
      <c r="K212" s="341" t="str">
        <f t="array" ref="K212">if(U212="","",XLOOKUP(U212,Master[Company],Master[Load Method],"Unknown",0,1))</f>
        <v/>
      </c>
      <c r="L212" s="341" t="str">
        <f t="array" ref="L212">if(U212="","",XLOOKUP(U212,Master[Company],Master[Line Distance],"Unknown",0,1))</f>
        <v/>
      </c>
      <c r="M212" s="394"/>
      <c r="N212" s="341"/>
      <c r="O212" s="341"/>
      <c r="P212" s="341" t="str">
        <f t="array" ref="P212">if(U212="","",XLOOKUP(U212,Master[Company],Master[Terms],"NA",0,1))</f>
        <v/>
      </c>
      <c r="Q212" s="341" t="str">
        <f t="shared" si="1"/>
        <v/>
      </c>
      <c r="R212" s="341" t="str">
        <f t="array" ref="R212">if(U212="","",XLOOKUP(U212,Master[Company],Master[Group],"NA",0,1))</f>
        <v/>
      </c>
      <c r="S212" s="341" t="str">
        <f t="array" ref="S212">if(U212="","",XLOOKUP(U212,Master[Company],Master[Loading Location],"NA",0,1))</f>
        <v/>
      </c>
      <c r="T212" s="341" t="str">
        <f t="array" ref="T212">if(U212="","",XLOOKUP(U212,Master[Company],Master[Acronym],"NA",0,1))</f>
        <v/>
      </c>
      <c r="U212" s="341"/>
      <c r="V212" s="342"/>
      <c r="W212" s="342"/>
      <c r="X212" s="341" t="str">
        <f t="shared" si="6"/>
        <v/>
      </c>
      <c r="Y212" s="341" t="str">
        <f t="shared" si="3"/>
        <v/>
      </c>
      <c r="Z212" s="341"/>
      <c r="AA212" s="341"/>
      <c r="AB212" s="341"/>
      <c r="AC212" s="401"/>
      <c r="AD212" s="563"/>
      <c r="AE212" s="564"/>
      <c r="AF212" s="564"/>
      <c r="AG212" s="564"/>
      <c r="AH212" s="564"/>
      <c r="AI212" s="564"/>
      <c r="AJ212" s="564"/>
      <c r="AK212" s="564"/>
      <c r="AL212" s="563"/>
      <c r="AM212" s="564"/>
      <c r="AN212" s="564"/>
      <c r="AO212" s="564"/>
      <c r="AP212" s="564"/>
      <c r="AQ212" s="564"/>
      <c r="AR212" s="564"/>
      <c r="AS212" s="564"/>
      <c r="AT212" s="401"/>
      <c r="AU212" s="399"/>
      <c r="AV212" s="617"/>
      <c r="AW212" s="401"/>
      <c r="AX212" s="401"/>
      <c r="AY212" s="341"/>
      <c r="AZ212" s="341"/>
      <c r="BA212" s="341"/>
      <c r="BB212" s="341"/>
      <c r="BC212" s="341"/>
      <c r="BD212" s="401"/>
      <c r="BE212" s="341"/>
      <c r="BF212" s="341"/>
      <c r="BG212" s="402"/>
      <c r="BH212" s="403"/>
      <c r="BI212" s="405"/>
      <c r="BJ212" s="405"/>
      <c r="BK212" s="405"/>
      <c r="BL212" s="405"/>
      <c r="BM212" s="514"/>
    </row>
    <row r="213" ht="18.75" customHeight="1">
      <c r="A213" s="400" t="str">
        <f t="shared" si="4"/>
        <v/>
      </c>
      <c r="B213" s="341"/>
      <c r="C213" s="559"/>
      <c r="D213" s="393"/>
      <c r="E213" s="341"/>
      <c r="F213" s="394"/>
      <c r="G213" s="341" t="str">
        <f t="array" ref="G213">IF(C213="","",XLOOKUP(C213,'Master Data'!K:K,'Master Data'!N:N,"Input in Master Data",0,1))</f>
        <v/>
      </c>
      <c r="H213" s="341" t="str">
        <f t="array" ref="H213">IF(C213="","",XLOOKUP(C213,'Master Data'!K:K,'Master Data'!O:O,"Input in Master Data",0,1))</f>
        <v/>
      </c>
      <c r="I213" s="341" t="str">
        <f t="array" ref="I213">if(U213="","",XLOOKUP(U213,Master[Company],Master[Blow],"Unknown",0,1))</f>
        <v/>
      </c>
      <c r="J213" s="341" t="str">
        <f t="array" ref="J213">if(U213="","",XLOOKUP(U213,Master[Company],Master[Pigging],"Unknown",0,1))</f>
        <v/>
      </c>
      <c r="K213" s="341" t="str">
        <f t="array" ref="K213">if(U213="","",XLOOKUP(U213,Master[Company],Master[Load Method],"Unknown",0,1))</f>
        <v/>
      </c>
      <c r="L213" s="341" t="str">
        <f t="array" ref="L213">if(U213="","",XLOOKUP(U213,Master[Company],Master[Line Distance],"Unknown",0,1))</f>
        <v/>
      </c>
      <c r="M213" s="394"/>
      <c r="N213" s="341"/>
      <c r="O213" s="341"/>
      <c r="P213" s="341" t="str">
        <f t="array" ref="P213">if(U213="","",XLOOKUP(U213,Master[Company],Master[Terms],"NA",0,1))</f>
        <v/>
      </c>
      <c r="Q213" s="341" t="str">
        <f t="shared" si="1"/>
        <v/>
      </c>
      <c r="R213" s="341" t="str">
        <f t="array" ref="R213">if(U213="","",XLOOKUP(U213,Master[Company],Master[Group],"NA",0,1))</f>
        <v/>
      </c>
      <c r="S213" s="341" t="str">
        <f t="array" ref="S213">if(U213="","",XLOOKUP(U213,Master[Company],Master[Loading Location],"NA",0,1))</f>
        <v/>
      </c>
      <c r="T213" s="341" t="str">
        <f t="array" ref="T213">if(U213="","",XLOOKUP(U213,Master[Company],Master[Acronym],"NA",0,1))</f>
        <v/>
      </c>
      <c r="U213" s="341"/>
      <c r="V213" s="342"/>
      <c r="W213" s="342"/>
      <c r="X213" s="341" t="str">
        <f t="shared" si="6"/>
        <v/>
      </c>
      <c r="Y213" s="341" t="str">
        <f t="shared" si="3"/>
        <v/>
      </c>
      <c r="Z213" s="341"/>
      <c r="AA213" s="341"/>
      <c r="AB213" s="341"/>
      <c r="AC213" s="401"/>
      <c r="AD213" s="563"/>
      <c r="AE213" s="564"/>
      <c r="AF213" s="564"/>
      <c r="AG213" s="564"/>
      <c r="AH213" s="564"/>
      <c r="AI213" s="564"/>
      <c r="AJ213" s="564"/>
      <c r="AK213" s="564"/>
      <c r="AL213" s="563"/>
      <c r="AM213" s="564"/>
      <c r="AN213" s="564"/>
      <c r="AO213" s="564"/>
      <c r="AP213" s="564"/>
      <c r="AQ213" s="564"/>
      <c r="AR213" s="564"/>
      <c r="AS213" s="564"/>
      <c r="AT213" s="401"/>
      <c r="AU213" s="399"/>
      <c r="AV213" s="617"/>
      <c r="AW213" s="401"/>
      <c r="AX213" s="401"/>
      <c r="AY213" s="341"/>
      <c r="AZ213" s="341"/>
      <c r="BA213" s="341"/>
      <c r="BB213" s="341"/>
      <c r="BC213" s="341"/>
      <c r="BD213" s="401"/>
      <c r="BE213" s="341"/>
      <c r="BF213" s="341"/>
      <c r="BG213" s="402"/>
      <c r="BH213" s="403"/>
      <c r="BI213" s="405"/>
      <c r="BJ213" s="405"/>
      <c r="BK213" s="405"/>
      <c r="BL213" s="405"/>
      <c r="BM213" s="514"/>
    </row>
    <row r="214" ht="18.75" customHeight="1">
      <c r="A214" s="400" t="str">
        <f t="shared" si="4"/>
        <v/>
      </c>
      <c r="B214" s="341"/>
      <c r="C214" s="559"/>
      <c r="D214" s="393"/>
      <c r="E214" s="341"/>
      <c r="F214" s="394"/>
      <c r="G214" s="341" t="str">
        <f t="array" ref="G214">IF(C214="","",XLOOKUP(C214,'Master Data'!K:K,'Master Data'!N:N,"Input in Master Data",0,1))</f>
        <v/>
      </c>
      <c r="H214" s="341" t="str">
        <f t="array" ref="H214">IF(C214="","",XLOOKUP(C214,'Master Data'!K:K,'Master Data'!O:O,"Input in Master Data",0,1))</f>
        <v/>
      </c>
      <c r="I214" s="341" t="str">
        <f t="array" ref="I214">if(U214="","",XLOOKUP(U214,Master[Company],Master[Blow],"Unknown",0,1))</f>
        <v/>
      </c>
      <c r="J214" s="341" t="str">
        <f t="array" ref="J214">if(U214="","",XLOOKUP(U214,Master[Company],Master[Pigging],"Unknown",0,1))</f>
        <v/>
      </c>
      <c r="K214" s="341" t="str">
        <f t="array" ref="K214">if(U214="","",XLOOKUP(U214,Master[Company],Master[Load Method],"Unknown",0,1))</f>
        <v/>
      </c>
      <c r="L214" s="341" t="str">
        <f t="array" ref="L214">if(U214="","",XLOOKUP(U214,Master[Company],Master[Line Distance],"Unknown",0,1))</f>
        <v/>
      </c>
      <c r="M214" s="394"/>
      <c r="N214" s="341"/>
      <c r="O214" s="341"/>
      <c r="P214" s="341" t="str">
        <f t="array" ref="P214">if(U214="","",XLOOKUP(U214,Master[Company],Master[Terms],"NA",0,1))</f>
        <v/>
      </c>
      <c r="Q214" s="341" t="str">
        <f t="shared" si="1"/>
        <v/>
      </c>
      <c r="R214" s="341" t="str">
        <f t="array" ref="R214">if(U214="","",XLOOKUP(U214,Master[Company],Master[Group],"NA",0,1))</f>
        <v/>
      </c>
      <c r="S214" s="341" t="str">
        <f t="array" ref="S214">if(U214="","",XLOOKUP(U214,Master[Company],Master[Loading Location],"NA",0,1))</f>
        <v/>
      </c>
      <c r="T214" s="341" t="str">
        <f t="array" ref="T214">if(U214="","",XLOOKUP(U214,Master[Company],Master[Acronym],"NA",0,1))</f>
        <v/>
      </c>
      <c r="U214" s="341"/>
      <c r="V214" s="342"/>
      <c r="W214" s="342"/>
      <c r="X214" s="341" t="str">
        <f t="shared" si="6"/>
        <v/>
      </c>
      <c r="Y214" s="341" t="str">
        <f t="shared" si="3"/>
        <v/>
      </c>
      <c r="Z214" s="341"/>
      <c r="AA214" s="341"/>
      <c r="AB214" s="341"/>
      <c r="AC214" s="401"/>
      <c r="AD214" s="563"/>
      <c r="AE214" s="564"/>
      <c r="AF214" s="564"/>
      <c r="AG214" s="564"/>
      <c r="AH214" s="564"/>
      <c r="AI214" s="564"/>
      <c r="AJ214" s="564"/>
      <c r="AK214" s="564"/>
      <c r="AL214" s="563"/>
      <c r="AM214" s="564"/>
      <c r="AN214" s="564"/>
      <c r="AO214" s="564"/>
      <c r="AP214" s="564"/>
      <c r="AQ214" s="564"/>
      <c r="AR214" s="564"/>
      <c r="AS214" s="564"/>
      <c r="AT214" s="401"/>
      <c r="AU214" s="399"/>
      <c r="AV214" s="617"/>
      <c r="AW214" s="401"/>
      <c r="AX214" s="401"/>
      <c r="AY214" s="341"/>
      <c r="AZ214" s="341"/>
      <c r="BA214" s="341"/>
      <c r="BB214" s="341"/>
      <c r="BC214" s="341"/>
      <c r="BD214" s="401"/>
      <c r="BE214" s="341"/>
      <c r="BF214" s="341"/>
      <c r="BG214" s="402"/>
      <c r="BH214" s="403"/>
      <c r="BI214" s="405"/>
      <c r="BJ214" s="405"/>
      <c r="BK214" s="405"/>
      <c r="BL214" s="405"/>
      <c r="BM214" s="514"/>
    </row>
    <row r="215" ht="18.75" customHeight="1">
      <c r="A215" s="400" t="str">
        <f t="shared" si="4"/>
        <v/>
      </c>
      <c r="B215" s="341"/>
      <c r="C215" s="559"/>
      <c r="D215" s="393"/>
      <c r="E215" s="341"/>
      <c r="F215" s="394"/>
      <c r="G215" s="341" t="str">
        <f t="array" ref="G215">IF(C215="","",XLOOKUP(C215,'Master Data'!K:K,'Master Data'!N:N,"Input in Master Data",0,1))</f>
        <v/>
      </c>
      <c r="H215" s="341" t="str">
        <f t="array" ref="H215">IF(C215="","",XLOOKUP(C215,'Master Data'!K:K,'Master Data'!O:O,"Input in Master Data",0,1))</f>
        <v/>
      </c>
      <c r="I215" s="341" t="str">
        <f t="array" ref="I215">if(U215="","",XLOOKUP(U215,Master[Company],Master[Blow],"Unknown",0,1))</f>
        <v/>
      </c>
      <c r="J215" s="341" t="str">
        <f t="array" ref="J215">if(U215="","",XLOOKUP(U215,Master[Company],Master[Pigging],"Unknown",0,1))</f>
        <v/>
      </c>
      <c r="K215" s="341" t="str">
        <f t="array" ref="K215">if(U215="","",XLOOKUP(U215,Master[Company],Master[Load Method],"Unknown",0,1))</f>
        <v/>
      </c>
      <c r="L215" s="341" t="str">
        <f t="array" ref="L215">if(U215="","",XLOOKUP(U215,Master[Company],Master[Line Distance],"Unknown",0,1))</f>
        <v/>
      </c>
      <c r="M215" s="394"/>
      <c r="N215" s="341"/>
      <c r="O215" s="341"/>
      <c r="P215" s="341" t="str">
        <f t="array" ref="P215">if(U215="","",XLOOKUP(U215,Master[Company],Master[Terms],"NA",0,1))</f>
        <v/>
      </c>
      <c r="Q215" s="341" t="str">
        <f t="shared" si="1"/>
        <v/>
      </c>
      <c r="R215" s="341" t="str">
        <f t="array" ref="R215">if(U215="","",XLOOKUP(U215,Master[Company],Master[Group],"NA",0,1))</f>
        <v/>
      </c>
      <c r="S215" s="341" t="str">
        <f t="array" ref="S215">if(U215="","",XLOOKUP(U215,Master[Company],Master[Loading Location],"NA",0,1))</f>
        <v/>
      </c>
      <c r="T215" s="341" t="str">
        <f t="array" ref="T215">if(U215="","",XLOOKUP(U215,Master[Company],Master[Acronym],"NA",0,1))</f>
        <v/>
      </c>
      <c r="U215" s="341"/>
      <c r="V215" s="342"/>
      <c r="W215" s="342"/>
      <c r="X215" s="341" t="str">
        <f t="shared" si="6"/>
        <v/>
      </c>
      <c r="Y215" s="341" t="str">
        <f t="shared" si="3"/>
        <v/>
      </c>
      <c r="Z215" s="341"/>
      <c r="AA215" s="341"/>
      <c r="AB215" s="341"/>
      <c r="AC215" s="401"/>
      <c r="AD215" s="563"/>
      <c r="AE215" s="564"/>
      <c r="AF215" s="564"/>
      <c r="AG215" s="564"/>
      <c r="AH215" s="564"/>
      <c r="AI215" s="564"/>
      <c r="AJ215" s="564"/>
      <c r="AK215" s="564"/>
      <c r="AL215" s="563"/>
      <c r="AM215" s="564"/>
      <c r="AN215" s="564"/>
      <c r="AO215" s="564"/>
      <c r="AP215" s="564"/>
      <c r="AQ215" s="564"/>
      <c r="AR215" s="564"/>
      <c r="AS215" s="564"/>
      <c r="AT215" s="401"/>
      <c r="AU215" s="399"/>
      <c r="AV215" s="617"/>
      <c r="AW215" s="401"/>
      <c r="AX215" s="401"/>
      <c r="AY215" s="341"/>
      <c r="AZ215" s="341"/>
      <c r="BA215" s="341"/>
      <c r="BB215" s="341"/>
      <c r="BC215" s="341"/>
      <c r="BD215" s="401"/>
      <c r="BE215" s="341"/>
      <c r="BF215" s="341"/>
      <c r="BG215" s="402"/>
      <c r="BH215" s="403"/>
      <c r="BI215" s="405"/>
      <c r="BJ215" s="405"/>
      <c r="BK215" s="405"/>
      <c r="BL215" s="405"/>
      <c r="BM215" s="514"/>
    </row>
    <row r="216" ht="18.75" customHeight="1">
      <c r="A216" s="400" t="str">
        <f t="shared" si="4"/>
        <v/>
      </c>
      <c r="B216" s="341"/>
      <c r="C216" s="559"/>
      <c r="D216" s="393"/>
      <c r="E216" s="341"/>
      <c r="F216" s="394"/>
      <c r="G216" s="341" t="str">
        <f t="array" ref="G216">IF(C216="","",XLOOKUP(C216,'Master Data'!K:K,'Master Data'!N:N,"Input in Master Data",0,1))</f>
        <v/>
      </c>
      <c r="H216" s="341" t="str">
        <f t="array" ref="H216">IF(C216="","",XLOOKUP(C216,'Master Data'!K:K,'Master Data'!O:O,"Input in Master Data",0,1))</f>
        <v/>
      </c>
      <c r="I216" s="341" t="str">
        <f t="array" ref="I216">if(U216="","",XLOOKUP(U216,Master[Company],Master[Blow],"Unknown",0,1))</f>
        <v/>
      </c>
      <c r="J216" s="341" t="str">
        <f t="array" ref="J216">if(U216="","",XLOOKUP(U216,Master[Company],Master[Pigging],"Unknown",0,1))</f>
        <v/>
      </c>
      <c r="K216" s="341" t="str">
        <f t="array" ref="K216">if(U216="","",XLOOKUP(U216,Master[Company],Master[Load Method],"Unknown",0,1))</f>
        <v/>
      </c>
      <c r="L216" s="341" t="str">
        <f t="array" ref="L216">if(U216="","",XLOOKUP(U216,Master[Company],Master[Line Distance],"Unknown",0,1))</f>
        <v/>
      </c>
      <c r="M216" s="394"/>
      <c r="N216" s="341"/>
      <c r="O216" s="341"/>
      <c r="P216" s="341" t="str">
        <f t="array" ref="P216">if(U216="","",XLOOKUP(U216,Master[Company],Master[Terms],"NA",0,1))</f>
        <v/>
      </c>
      <c r="Q216" s="341" t="str">
        <f t="shared" si="1"/>
        <v/>
      </c>
      <c r="R216" s="341" t="str">
        <f t="array" ref="R216">if(U216="","",XLOOKUP(U216,Master[Company],Master[Group],"NA",0,1))</f>
        <v/>
      </c>
      <c r="S216" s="341" t="str">
        <f t="array" ref="S216">if(U216="","",XLOOKUP(U216,Master[Company],Master[Loading Location],"NA",0,1))</f>
        <v/>
      </c>
      <c r="T216" s="341" t="str">
        <f t="array" ref="T216">if(U216="","",XLOOKUP(U216,Master[Company],Master[Acronym],"NA",0,1))</f>
        <v/>
      </c>
      <c r="U216" s="341"/>
      <c r="V216" s="342"/>
      <c r="W216" s="342"/>
      <c r="X216" s="341" t="str">
        <f t="shared" si="6"/>
        <v/>
      </c>
      <c r="Y216" s="341" t="str">
        <f t="shared" si="3"/>
        <v/>
      </c>
      <c r="Z216" s="341"/>
      <c r="AA216" s="341"/>
      <c r="AB216" s="341"/>
      <c r="AC216" s="401"/>
      <c r="AD216" s="563"/>
      <c r="AE216" s="564"/>
      <c r="AF216" s="564"/>
      <c r="AG216" s="564"/>
      <c r="AH216" s="564"/>
      <c r="AI216" s="564"/>
      <c r="AJ216" s="564"/>
      <c r="AK216" s="564"/>
      <c r="AL216" s="563"/>
      <c r="AM216" s="564"/>
      <c r="AN216" s="564"/>
      <c r="AO216" s="564"/>
      <c r="AP216" s="564"/>
      <c r="AQ216" s="564"/>
      <c r="AR216" s="564"/>
      <c r="AS216" s="564"/>
      <c r="AT216" s="401"/>
      <c r="AU216" s="399"/>
      <c r="AV216" s="617"/>
      <c r="AW216" s="401"/>
      <c r="AX216" s="401"/>
      <c r="AY216" s="341"/>
      <c r="AZ216" s="341"/>
      <c r="BA216" s="341"/>
      <c r="BB216" s="341"/>
      <c r="BC216" s="341"/>
      <c r="BD216" s="401"/>
      <c r="BE216" s="341"/>
      <c r="BF216" s="341"/>
      <c r="BG216" s="402"/>
      <c r="BH216" s="403"/>
      <c r="BI216" s="405"/>
      <c r="BJ216" s="405"/>
      <c r="BK216" s="405"/>
      <c r="BL216" s="405"/>
      <c r="BM216" s="514"/>
    </row>
    <row r="217" ht="18.75" customHeight="1">
      <c r="A217" s="400" t="str">
        <f t="shared" si="4"/>
        <v/>
      </c>
      <c r="B217" s="341"/>
      <c r="C217" s="559"/>
      <c r="D217" s="393"/>
      <c r="E217" s="341"/>
      <c r="F217" s="394"/>
      <c r="G217" s="341" t="str">
        <f t="array" ref="G217">IF(C217="","",XLOOKUP(C217,'Master Data'!K:K,'Master Data'!N:N,"Input in Master Data",0,1))</f>
        <v/>
      </c>
      <c r="H217" s="341" t="str">
        <f t="array" ref="H217">IF(C217="","",XLOOKUP(C217,'Master Data'!K:K,'Master Data'!O:O,"Input in Master Data",0,1))</f>
        <v/>
      </c>
      <c r="I217" s="341" t="str">
        <f t="array" ref="I217">if(U217="","",XLOOKUP(U217,Master[Company],Master[Blow],"Unknown",0,1))</f>
        <v/>
      </c>
      <c r="J217" s="341" t="str">
        <f t="array" ref="J217">if(U217="","",XLOOKUP(U217,Master[Company],Master[Pigging],"Unknown",0,1))</f>
        <v/>
      </c>
      <c r="K217" s="341" t="str">
        <f t="array" ref="K217">if(U217="","",XLOOKUP(U217,Master[Company],Master[Load Method],"Unknown",0,1))</f>
        <v/>
      </c>
      <c r="L217" s="341" t="str">
        <f t="array" ref="L217">if(U217="","",XLOOKUP(U217,Master[Company],Master[Line Distance],"Unknown",0,1))</f>
        <v/>
      </c>
      <c r="M217" s="394"/>
      <c r="N217" s="341"/>
      <c r="O217" s="341"/>
      <c r="P217" s="341" t="str">
        <f t="array" ref="P217">if(U217="","",XLOOKUP(U217,Master[Company],Master[Terms],"NA",0,1))</f>
        <v/>
      </c>
      <c r="Q217" s="341" t="str">
        <f t="shared" si="1"/>
        <v/>
      </c>
      <c r="R217" s="341" t="str">
        <f t="array" ref="R217">if(U217="","",XLOOKUP(U217,Master[Company],Master[Group],"NA",0,1))</f>
        <v/>
      </c>
      <c r="S217" s="341" t="str">
        <f t="array" ref="S217">if(U217="","",XLOOKUP(U217,Master[Company],Master[Loading Location],"NA",0,1))</f>
        <v/>
      </c>
      <c r="T217" s="341" t="str">
        <f t="array" ref="T217">if(U217="","",XLOOKUP(U217,Master[Company],Master[Acronym],"NA",0,1))</f>
        <v/>
      </c>
      <c r="U217" s="341"/>
      <c r="V217" s="342"/>
      <c r="W217" s="342"/>
      <c r="X217" s="341" t="str">
        <f t="shared" si="6"/>
        <v/>
      </c>
      <c r="Y217" s="341" t="str">
        <f t="shared" si="3"/>
        <v/>
      </c>
      <c r="Z217" s="341"/>
      <c r="AA217" s="341"/>
      <c r="AB217" s="341"/>
      <c r="AC217" s="401"/>
      <c r="AD217" s="563"/>
      <c r="AE217" s="564"/>
      <c r="AF217" s="564"/>
      <c r="AG217" s="564"/>
      <c r="AH217" s="564"/>
      <c r="AI217" s="564"/>
      <c r="AJ217" s="564"/>
      <c r="AK217" s="564"/>
      <c r="AL217" s="563"/>
      <c r="AM217" s="564"/>
      <c r="AN217" s="564"/>
      <c r="AO217" s="564"/>
      <c r="AP217" s="564"/>
      <c r="AQ217" s="564"/>
      <c r="AR217" s="564"/>
      <c r="AS217" s="564"/>
      <c r="AT217" s="401"/>
      <c r="AU217" s="399"/>
      <c r="AV217" s="617"/>
      <c r="AW217" s="401"/>
      <c r="AX217" s="401"/>
      <c r="AY217" s="341"/>
      <c r="AZ217" s="341"/>
      <c r="BA217" s="341"/>
      <c r="BB217" s="341"/>
      <c r="BC217" s="341"/>
      <c r="BD217" s="401"/>
      <c r="BE217" s="341"/>
      <c r="BF217" s="341"/>
      <c r="BG217" s="402"/>
      <c r="BH217" s="403"/>
      <c r="BI217" s="405"/>
      <c r="BJ217" s="405"/>
      <c r="BK217" s="405"/>
      <c r="BL217" s="405"/>
      <c r="BM217" s="514"/>
    </row>
    <row r="218" ht="18.75" customHeight="1">
      <c r="A218" s="400" t="str">
        <f t="shared" si="4"/>
        <v/>
      </c>
      <c r="B218" s="341"/>
      <c r="C218" s="559"/>
      <c r="D218" s="393"/>
      <c r="E218" s="341"/>
      <c r="F218" s="394"/>
      <c r="G218" s="341" t="str">
        <f t="array" ref="G218">IF(C218="","",XLOOKUP(C218,'Master Data'!K:K,'Master Data'!N:N,"Input in Master Data",0,1))</f>
        <v/>
      </c>
      <c r="H218" s="341" t="str">
        <f t="array" ref="H218">IF(C218="","",XLOOKUP(C218,'Master Data'!K:K,'Master Data'!O:O,"Input in Master Data",0,1))</f>
        <v/>
      </c>
      <c r="I218" s="341" t="str">
        <f t="array" ref="I218">if(U218="","",XLOOKUP(U218,Master[Company],Master[Blow],"Unknown",0,1))</f>
        <v/>
      </c>
      <c r="J218" s="341" t="str">
        <f t="array" ref="J218">if(U218="","",XLOOKUP(U218,Master[Company],Master[Pigging],"Unknown",0,1))</f>
        <v/>
      </c>
      <c r="K218" s="341" t="str">
        <f t="array" ref="K218">if(U218="","",XLOOKUP(U218,Master[Company],Master[Load Method],"Unknown",0,1))</f>
        <v/>
      </c>
      <c r="L218" s="341" t="str">
        <f t="array" ref="L218">if(U218="","",XLOOKUP(U218,Master[Company],Master[Line Distance],"Unknown",0,1))</f>
        <v/>
      </c>
      <c r="M218" s="394"/>
      <c r="N218" s="341"/>
      <c r="O218" s="341"/>
      <c r="P218" s="341" t="str">
        <f t="array" ref="P218">if(U218="","",XLOOKUP(U218,Master[Company],Master[Terms],"NA",0,1))</f>
        <v/>
      </c>
      <c r="Q218" s="341" t="str">
        <f t="shared" si="1"/>
        <v/>
      </c>
      <c r="R218" s="341" t="str">
        <f t="array" ref="R218">if(U218="","",XLOOKUP(U218,Master[Company],Master[Group],"NA",0,1))</f>
        <v/>
      </c>
      <c r="S218" s="341" t="str">
        <f t="array" ref="S218">if(U218="","",XLOOKUP(U218,Master[Company],Master[Loading Location],"NA",0,1))</f>
        <v/>
      </c>
      <c r="T218" s="341" t="str">
        <f t="array" ref="T218">if(U218="","",XLOOKUP(U218,Master[Company],Master[Acronym],"NA",0,1))</f>
        <v/>
      </c>
      <c r="U218" s="341"/>
      <c r="V218" s="342"/>
      <c r="W218" s="342"/>
      <c r="X218" s="341" t="str">
        <f t="shared" si="6"/>
        <v/>
      </c>
      <c r="Y218" s="341" t="str">
        <f t="shared" si="3"/>
        <v/>
      </c>
      <c r="Z218" s="341"/>
      <c r="AA218" s="341"/>
      <c r="AB218" s="341"/>
      <c r="AC218" s="401"/>
      <c r="AD218" s="563"/>
      <c r="AE218" s="564"/>
      <c r="AF218" s="564"/>
      <c r="AG218" s="564"/>
      <c r="AH218" s="564"/>
      <c r="AI218" s="564"/>
      <c r="AJ218" s="564"/>
      <c r="AK218" s="564"/>
      <c r="AL218" s="563"/>
      <c r="AM218" s="564"/>
      <c r="AN218" s="564"/>
      <c r="AO218" s="564"/>
      <c r="AP218" s="564"/>
      <c r="AQ218" s="564"/>
      <c r="AR218" s="564"/>
      <c r="AS218" s="564"/>
      <c r="AT218" s="401"/>
      <c r="AU218" s="399"/>
      <c r="AV218" s="617"/>
      <c r="AW218" s="401"/>
      <c r="AX218" s="401"/>
      <c r="AY218" s="341"/>
      <c r="AZ218" s="341"/>
      <c r="BA218" s="341"/>
      <c r="BB218" s="341"/>
      <c r="BC218" s="341"/>
      <c r="BD218" s="401"/>
      <c r="BE218" s="341"/>
      <c r="BF218" s="341"/>
      <c r="BG218" s="402"/>
      <c r="BH218" s="403"/>
      <c r="BI218" s="405"/>
      <c r="BJ218" s="405"/>
      <c r="BK218" s="405"/>
      <c r="BL218" s="405"/>
      <c r="BM218" s="514"/>
    </row>
    <row r="219" ht="18.75" customHeight="1">
      <c r="A219" s="400" t="str">
        <f t="shared" si="4"/>
        <v/>
      </c>
      <c r="B219" s="341"/>
      <c r="C219" s="559"/>
      <c r="D219" s="393"/>
      <c r="E219" s="341"/>
      <c r="F219" s="394"/>
      <c r="G219" s="341" t="str">
        <f t="array" ref="G219">IF(C219="","",XLOOKUP(C219,'Master Data'!K:K,'Master Data'!N:N,"Input in Master Data",0,1))</f>
        <v/>
      </c>
      <c r="H219" s="341" t="str">
        <f t="array" ref="H219">IF(C219="","",XLOOKUP(C219,'Master Data'!K:K,'Master Data'!O:O,"Input in Master Data",0,1))</f>
        <v/>
      </c>
      <c r="I219" s="341" t="str">
        <f t="array" ref="I219">if(U219="","",XLOOKUP(U219,Master[Company],Master[Blow],"Unknown",0,1))</f>
        <v/>
      </c>
      <c r="J219" s="341" t="str">
        <f t="array" ref="J219">if(U219="","",XLOOKUP(U219,Master[Company],Master[Pigging],"Unknown",0,1))</f>
        <v/>
      </c>
      <c r="K219" s="341" t="str">
        <f t="array" ref="K219">if(U219="","",XLOOKUP(U219,Master[Company],Master[Load Method],"Unknown",0,1))</f>
        <v/>
      </c>
      <c r="L219" s="341" t="str">
        <f t="array" ref="L219">if(U219="","",XLOOKUP(U219,Master[Company],Master[Line Distance],"Unknown",0,1))</f>
        <v/>
      </c>
      <c r="M219" s="394"/>
      <c r="N219" s="341"/>
      <c r="O219" s="341"/>
      <c r="P219" s="341" t="str">
        <f t="array" ref="P219">if(U219="","",XLOOKUP(U219,Master[Company],Master[Terms],"NA",0,1))</f>
        <v/>
      </c>
      <c r="Q219" s="341" t="str">
        <f t="shared" si="1"/>
        <v/>
      </c>
      <c r="R219" s="341" t="str">
        <f t="array" ref="R219">if(U219="","",XLOOKUP(U219,Master[Company],Master[Group],"NA",0,1))</f>
        <v/>
      </c>
      <c r="S219" s="341" t="str">
        <f t="array" ref="S219">if(U219="","",XLOOKUP(U219,Master[Company],Master[Loading Location],"NA",0,1))</f>
        <v/>
      </c>
      <c r="T219" s="341" t="str">
        <f t="array" ref="T219">if(U219="","",XLOOKUP(U219,Master[Company],Master[Acronym],"NA",0,1))</f>
        <v/>
      </c>
      <c r="U219" s="341"/>
      <c r="V219" s="342"/>
      <c r="W219" s="342"/>
      <c r="X219" s="341" t="str">
        <f t="shared" si="6"/>
        <v/>
      </c>
      <c r="Y219" s="341" t="str">
        <f t="shared" si="3"/>
        <v/>
      </c>
      <c r="Z219" s="341"/>
      <c r="AA219" s="341"/>
      <c r="AB219" s="341"/>
      <c r="AC219" s="401"/>
      <c r="AD219" s="563"/>
      <c r="AE219" s="564"/>
      <c r="AF219" s="564"/>
      <c r="AG219" s="564"/>
      <c r="AH219" s="564"/>
      <c r="AI219" s="564"/>
      <c r="AJ219" s="564"/>
      <c r="AK219" s="564"/>
      <c r="AL219" s="563"/>
      <c r="AM219" s="564"/>
      <c r="AN219" s="564"/>
      <c r="AO219" s="564"/>
      <c r="AP219" s="564"/>
      <c r="AQ219" s="564"/>
      <c r="AR219" s="564"/>
      <c r="AS219" s="564"/>
      <c r="AT219" s="401"/>
      <c r="AU219" s="399"/>
      <c r="AV219" s="617"/>
      <c r="AW219" s="401"/>
      <c r="AX219" s="401"/>
      <c r="AY219" s="341"/>
      <c r="AZ219" s="341"/>
      <c r="BA219" s="341"/>
      <c r="BB219" s="341"/>
      <c r="BC219" s="341"/>
      <c r="BD219" s="401"/>
      <c r="BE219" s="341"/>
      <c r="BF219" s="341"/>
      <c r="BG219" s="402"/>
      <c r="BH219" s="403"/>
      <c r="BI219" s="405"/>
      <c r="BJ219" s="405"/>
      <c r="BK219" s="405"/>
      <c r="BL219" s="405"/>
      <c r="BM219" s="514"/>
    </row>
    <row r="220" ht="18.75" customHeight="1">
      <c r="A220" s="400" t="str">
        <f t="shared" si="4"/>
        <v/>
      </c>
      <c r="B220" s="341"/>
      <c r="C220" s="559"/>
      <c r="D220" s="393"/>
      <c r="E220" s="341"/>
      <c r="F220" s="394"/>
      <c r="G220" s="341" t="str">
        <f t="array" ref="G220">IF(C220="","",XLOOKUP(C220,'Master Data'!K:K,'Master Data'!N:N,"Input in Master Data",0,1))</f>
        <v/>
      </c>
      <c r="H220" s="341" t="str">
        <f t="array" ref="H220">IF(C220="","",XLOOKUP(C220,'Master Data'!K:K,'Master Data'!O:O,"Input in Master Data",0,1))</f>
        <v/>
      </c>
      <c r="I220" s="341" t="str">
        <f t="array" ref="I220">if(U220="","",XLOOKUP(U220,Master[Company],Master[Blow],"Unknown",0,1))</f>
        <v/>
      </c>
      <c r="J220" s="341" t="str">
        <f t="array" ref="J220">if(U220="","",XLOOKUP(U220,Master[Company],Master[Pigging],"Unknown",0,1))</f>
        <v/>
      </c>
      <c r="K220" s="341" t="str">
        <f t="array" ref="K220">if(U220="","",XLOOKUP(U220,Master[Company],Master[Load Method],"Unknown",0,1))</f>
        <v/>
      </c>
      <c r="L220" s="341" t="str">
        <f t="array" ref="L220">if(U220="","",XLOOKUP(U220,Master[Company],Master[Line Distance],"Unknown",0,1))</f>
        <v/>
      </c>
      <c r="M220" s="394"/>
      <c r="N220" s="341"/>
      <c r="O220" s="341"/>
      <c r="P220" s="341" t="str">
        <f t="array" ref="P220">if(U220="","",XLOOKUP(U220,Master[Company],Master[Terms],"NA",0,1))</f>
        <v/>
      </c>
      <c r="Q220" s="341" t="str">
        <f t="shared" si="1"/>
        <v/>
      </c>
      <c r="R220" s="341" t="str">
        <f t="array" ref="R220">if(U220="","",XLOOKUP(U220,Master[Company],Master[Group],"NA",0,1))</f>
        <v/>
      </c>
      <c r="S220" s="341" t="str">
        <f t="array" ref="S220">if(U220="","",XLOOKUP(U220,Master[Company],Master[Loading Location],"NA",0,1))</f>
        <v/>
      </c>
      <c r="T220" s="341" t="str">
        <f t="array" ref="T220">if(U220="","",XLOOKUP(U220,Master[Company],Master[Acronym],"NA",0,1))</f>
        <v/>
      </c>
      <c r="U220" s="341"/>
      <c r="V220" s="342"/>
      <c r="W220" s="342"/>
      <c r="X220" s="341" t="str">
        <f t="shared" si="6"/>
        <v/>
      </c>
      <c r="Y220" s="341" t="str">
        <f t="shared" si="3"/>
        <v/>
      </c>
      <c r="Z220" s="341"/>
      <c r="AA220" s="341"/>
      <c r="AB220" s="341"/>
      <c r="AC220" s="401"/>
      <c r="AD220" s="563"/>
      <c r="AE220" s="564"/>
      <c r="AF220" s="564"/>
      <c r="AG220" s="564"/>
      <c r="AH220" s="564"/>
      <c r="AI220" s="564"/>
      <c r="AJ220" s="564"/>
      <c r="AK220" s="564"/>
      <c r="AL220" s="563"/>
      <c r="AM220" s="564"/>
      <c r="AN220" s="564"/>
      <c r="AO220" s="564"/>
      <c r="AP220" s="564"/>
      <c r="AQ220" s="564"/>
      <c r="AR220" s="564"/>
      <c r="AS220" s="564"/>
      <c r="AT220" s="401"/>
      <c r="AU220" s="399"/>
      <c r="AV220" s="617"/>
      <c r="AW220" s="401"/>
      <c r="AX220" s="401"/>
      <c r="AY220" s="341"/>
      <c r="AZ220" s="341"/>
      <c r="BA220" s="341"/>
      <c r="BB220" s="341"/>
      <c r="BC220" s="341"/>
      <c r="BD220" s="401"/>
      <c r="BE220" s="341"/>
      <c r="BF220" s="341"/>
      <c r="BG220" s="402"/>
      <c r="BH220" s="403"/>
      <c r="BI220" s="405"/>
      <c r="BJ220" s="405"/>
      <c r="BK220" s="405"/>
      <c r="BL220" s="405"/>
      <c r="BM220" s="514"/>
    </row>
    <row r="221" ht="18.75" customHeight="1">
      <c r="A221" s="400" t="str">
        <f t="shared" si="4"/>
        <v/>
      </c>
      <c r="B221" s="341"/>
      <c r="C221" s="559"/>
      <c r="D221" s="393"/>
      <c r="E221" s="341"/>
      <c r="F221" s="394"/>
      <c r="G221" s="341" t="str">
        <f t="array" ref="G221">IF(C221="","",XLOOKUP(C221,'Master Data'!K:K,'Master Data'!N:N,"Input in Master Data",0,1))</f>
        <v/>
      </c>
      <c r="H221" s="341" t="str">
        <f t="array" ref="H221">IF(C221="","",XLOOKUP(C221,'Master Data'!K:K,'Master Data'!O:O,"Input in Master Data",0,1))</f>
        <v/>
      </c>
      <c r="I221" s="341" t="str">
        <f t="array" ref="I221">if(U221="","",XLOOKUP(U221,Master[Company],Master[Blow],"Unknown",0,1))</f>
        <v/>
      </c>
      <c r="J221" s="341" t="str">
        <f t="array" ref="J221">if(U221="","",XLOOKUP(U221,Master[Company],Master[Pigging],"Unknown",0,1))</f>
        <v/>
      </c>
      <c r="K221" s="341" t="str">
        <f t="array" ref="K221">if(U221="","",XLOOKUP(U221,Master[Company],Master[Load Method],"Unknown",0,1))</f>
        <v/>
      </c>
      <c r="L221" s="341" t="str">
        <f t="array" ref="L221">if(U221="","",XLOOKUP(U221,Master[Company],Master[Line Distance],"Unknown",0,1))</f>
        <v/>
      </c>
      <c r="M221" s="394"/>
      <c r="N221" s="341"/>
      <c r="O221" s="341"/>
      <c r="P221" s="341" t="str">
        <f t="array" ref="P221">if(U221="","",XLOOKUP(U221,Master[Company],Master[Terms],"NA",0,1))</f>
        <v/>
      </c>
      <c r="Q221" s="341" t="str">
        <f t="shared" si="1"/>
        <v/>
      </c>
      <c r="R221" s="341" t="str">
        <f t="array" ref="R221">if(U221="","",XLOOKUP(U221,Master[Company],Master[Group],"NA",0,1))</f>
        <v/>
      </c>
      <c r="S221" s="341" t="str">
        <f t="array" ref="S221">if(U221="","",XLOOKUP(U221,Master[Company],Master[Loading Location],"NA",0,1))</f>
        <v/>
      </c>
      <c r="T221" s="341" t="str">
        <f t="array" ref="T221">if(U221="","",XLOOKUP(U221,Master[Company],Master[Acronym],"NA",0,1))</f>
        <v/>
      </c>
      <c r="U221" s="341"/>
      <c r="V221" s="342"/>
      <c r="W221" s="342"/>
      <c r="X221" s="341" t="str">
        <f t="shared" si="6"/>
        <v/>
      </c>
      <c r="Y221" s="341" t="str">
        <f t="shared" si="3"/>
        <v/>
      </c>
      <c r="Z221" s="341"/>
      <c r="AA221" s="341"/>
      <c r="AB221" s="341"/>
      <c r="AC221" s="401"/>
      <c r="AD221" s="563"/>
      <c r="AE221" s="564"/>
      <c r="AF221" s="564"/>
      <c r="AG221" s="564"/>
      <c r="AH221" s="564"/>
      <c r="AI221" s="564"/>
      <c r="AJ221" s="564"/>
      <c r="AK221" s="564"/>
      <c r="AL221" s="563"/>
      <c r="AM221" s="564"/>
      <c r="AN221" s="564"/>
      <c r="AO221" s="564"/>
      <c r="AP221" s="564"/>
      <c r="AQ221" s="564"/>
      <c r="AR221" s="564"/>
      <c r="AS221" s="564"/>
      <c r="AT221" s="401"/>
      <c r="AU221" s="399"/>
      <c r="AV221" s="617"/>
      <c r="AW221" s="401"/>
      <c r="AX221" s="401"/>
      <c r="AY221" s="341"/>
      <c r="AZ221" s="341"/>
      <c r="BA221" s="341"/>
      <c r="BB221" s="341"/>
      <c r="BC221" s="341"/>
      <c r="BD221" s="401"/>
      <c r="BE221" s="341"/>
      <c r="BF221" s="341"/>
      <c r="BG221" s="402"/>
      <c r="BH221" s="403"/>
      <c r="BI221" s="405"/>
      <c r="BJ221" s="405"/>
      <c r="BK221" s="405"/>
      <c r="BL221" s="405"/>
      <c r="BM221" s="514"/>
    </row>
    <row r="222" ht="18.75" customHeight="1">
      <c r="A222" s="400" t="str">
        <f t="shared" si="4"/>
        <v/>
      </c>
      <c r="B222" s="341"/>
      <c r="C222" s="559"/>
      <c r="D222" s="393"/>
      <c r="E222" s="341"/>
      <c r="F222" s="394"/>
      <c r="G222" s="341" t="str">
        <f t="array" ref="G222">IF(C222="","",XLOOKUP(C222,'Master Data'!K:K,'Master Data'!N:N,"Input in Master Data",0,1))</f>
        <v/>
      </c>
      <c r="H222" s="341" t="str">
        <f t="array" ref="H222">IF(C222="","",XLOOKUP(C222,'Master Data'!K:K,'Master Data'!O:O,"Input in Master Data",0,1))</f>
        <v/>
      </c>
      <c r="I222" s="341" t="str">
        <f t="array" ref="I222">if(U222="","",XLOOKUP(U222,Master[Company],Master[Blow],"Unknown",0,1))</f>
        <v/>
      </c>
      <c r="J222" s="341" t="str">
        <f t="array" ref="J222">if(U222="","",XLOOKUP(U222,Master[Company],Master[Pigging],"Unknown",0,1))</f>
        <v/>
      </c>
      <c r="K222" s="341" t="str">
        <f t="array" ref="K222">if(U222="","",XLOOKUP(U222,Master[Company],Master[Load Method],"Unknown",0,1))</f>
        <v/>
      </c>
      <c r="L222" s="341" t="str">
        <f t="array" ref="L222">if(U222="","",XLOOKUP(U222,Master[Company],Master[Line Distance],"Unknown",0,1))</f>
        <v/>
      </c>
      <c r="M222" s="394"/>
      <c r="N222" s="341"/>
      <c r="O222" s="341"/>
      <c r="P222" s="341" t="str">
        <f t="array" ref="P222">if(U222="","",XLOOKUP(U222,Master[Company],Master[Terms],"NA",0,1))</f>
        <v/>
      </c>
      <c r="Q222" s="341" t="str">
        <f t="shared" si="1"/>
        <v/>
      </c>
      <c r="R222" s="341" t="str">
        <f t="array" ref="R222">if(U222="","",XLOOKUP(U222,Master[Company],Master[Group],"NA",0,1))</f>
        <v/>
      </c>
      <c r="S222" s="341" t="str">
        <f t="array" ref="S222">if(U222="","",XLOOKUP(U222,Master[Company],Master[Loading Location],"NA",0,1))</f>
        <v/>
      </c>
      <c r="T222" s="341" t="str">
        <f t="array" ref="T222">if(U222="","",XLOOKUP(U222,Master[Company],Master[Acronym],"NA",0,1))</f>
        <v/>
      </c>
      <c r="U222" s="341"/>
      <c r="V222" s="342"/>
      <c r="W222" s="342"/>
      <c r="X222" s="341" t="str">
        <f t="shared" si="6"/>
        <v/>
      </c>
      <c r="Y222" s="341" t="str">
        <f t="shared" si="3"/>
        <v/>
      </c>
      <c r="Z222" s="341"/>
      <c r="AA222" s="341"/>
      <c r="AB222" s="341"/>
      <c r="AC222" s="401"/>
      <c r="AD222" s="563"/>
      <c r="AE222" s="564"/>
      <c r="AF222" s="564"/>
      <c r="AG222" s="564"/>
      <c r="AH222" s="564"/>
      <c r="AI222" s="564"/>
      <c r="AJ222" s="564"/>
      <c r="AK222" s="564"/>
      <c r="AL222" s="563"/>
      <c r="AM222" s="564"/>
      <c r="AN222" s="564"/>
      <c r="AO222" s="564"/>
      <c r="AP222" s="564"/>
      <c r="AQ222" s="564"/>
      <c r="AR222" s="564"/>
      <c r="AS222" s="564"/>
      <c r="AT222" s="401"/>
      <c r="AU222" s="399"/>
      <c r="AV222" s="617"/>
      <c r="AW222" s="401"/>
      <c r="AX222" s="401"/>
      <c r="AY222" s="341"/>
      <c r="AZ222" s="341"/>
      <c r="BA222" s="341"/>
      <c r="BB222" s="341"/>
      <c r="BC222" s="341"/>
      <c r="BD222" s="401"/>
      <c r="BE222" s="341"/>
      <c r="BF222" s="341"/>
      <c r="BG222" s="402"/>
      <c r="BH222" s="403"/>
      <c r="BI222" s="405"/>
      <c r="BJ222" s="405"/>
      <c r="BK222" s="405"/>
      <c r="BL222" s="405"/>
      <c r="BM222" s="514"/>
    </row>
    <row r="223" ht="18.75" customHeight="1">
      <c r="A223" s="400" t="str">
        <f t="shared" si="4"/>
        <v/>
      </c>
      <c r="B223" s="341"/>
      <c r="C223" s="559"/>
      <c r="D223" s="393"/>
      <c r="E223" s="341"/>
      <c r="F223" s="394"/>
      <c r="G223" s="341" t="str">
        <f t="array" ref="G223">IF(C223="","",XLOOKUP(C223,'Master Data'!K:K,'Master Data'!N:N,"Input in Master Data",0,1))</f>
        <v/>
      </c>
      <c r="H223" s="341" t="str">
        <f t="array" ref="H223">IF(C223="","",XLOOKUP(C223,'Master Data'!K:K,'Master Data'!O:O,"Input in Master Data",0,1))</f>
        <v/>
      </c>
      <c r="I223" s="341" t="str">
        <f t="array" ref="I223">if(U223="","",XLOOKUP(U223,Master[Company],Master[Blow],"Unknown",0,1))</f>
        <v/>
      </c>
      <c r="J223" s="341" t="str">
        <f t="array" ref="J223">if(U223="","",XLOOKUP(U223,Master[Company],Master[Pigging],"Unknown",0,1))</f>
        <v/>
      </c>
      <c r="K223" s="341" t="str">
        <f t="array" ref="K223">if(U223="","",XLOOKUP(U223,Master[Company],Master[Load Method],"Unknown",0,1))</f>
        <v/>
      </c>
      <c r="L223" s="341" t="str">
        <f t="array" ref="L223">if(U223="","",XLOOKUP(U223,Master[Company],Master[Line Distance],"Unknown",0,1))</f>
        <v/>
      </c>
      <c r="M223" s="394"/>
      <c r="N223" s="341"/>
      <c r="O223" s="341"/>
      <c r="P223" s="341" t="str">
        <f t="array" ref="P223">if(U223="","",XLOOKUP(U223,Master[Company],Master[Terms],"NA",0,1))</f>
        <v/>
      </c>
      <c r="Q223" s="341" t="str">
        <f t="shared" si="1"/>
        <v/>
      </c>
      <c r="R223" s="341" t="str">
        <f t="array" ref="R223">if(U223="","",XLOOKUP(U223,Master[Company],Master[Group],"NA",0,1))</f>
        <v/>
      </c>
      <c r="S223" s="341" t="str">
        <f t="array" ref="S223">if(U223="","",XLOOKUP(U223,Master[Company],Master[Loading Location],"NA",0,1))</f>
        <v/>
      </c>
      <c r="T223" s="341" t="str">
        <f t="array" ref="T223">if(U223="","",XLOOKUP(U223,Master[Company],Master[Acronym],"NA",0,1))</f>
        <v/>
      </c>
      <c r="U223" s="341"/>
      <c r="V223" s="342"/>
      <c r="W223" s="342"/>
      <c r="X223" s="341" t="str">
        <f t="shared" si="6"/>
        <v/>
      </c>
      <c r="Y223" s="341" t="str">
        <f t="shared" si="3"/>
        <v/>
      </c>
      <c r="Z223" s="341"/>
      <c r="AA223" s="341"/>
      <c r="AB223" s="341"/>
      <c r="AC223" s="401"/>
      <c r="AD223" s="563"/>
      <c r="AE223" s="564"/>
      <c r="AF223" s="564"/>
      <c r="AG223" s="564"/>
      <c r="AH223" s="564"/>
      <c r="AI223" s="564"/>
      <c r="AJ223" s="564"/>
      <c r="AK223" s="564"/>
      <c r="AL223" s="563"/>
      <c r="AM223" s="564"/>
      <c r="AN223" s="564"/>
      <c r="AO223" s="564"/>
      <c r="AP223" s="564"/>
      <c r="AQ223" s="564"/>
      <c r="AR223" s="564"/>
      <c r="AS223" s="564"/>
      <c r="AT223" s="401"/>
      <c r="AU223" s="399"/>
      <c r="AV223" s="617"/>
      <c r="AW223" s="401"/>
      <c r="AX223" s="401"/>
      <c r="AY223" s="341"/>
      <c r="AZ223" s="341"/>
      <c r="BA223" s="341"/>
      <c r="BB223" s="341"/>
      <c r="BC223" s="341"/>
      <c r="BD223" s="401"/>
      <c r="BE223" s="341"/>
      <c r="BF223" s="341"/>
      <c r="BG223" s="402"/>
      <c r="BH223" s="403"/>
      <c r="BI223" s="405"/>
      <c r="BJ223" s="405"/>
      <c r="BK223" s="405"/>
      <c r="BL223" s="405"/>
      <c r="BM223" s="514"/>
    </row>
    <row r="224" ht="18.75" customHeight="1">
      <c r="A224" s="400" t="str">
        <f t="shared" si="4"/>
        <v/>
      </c>
      <c r="B224" s="341"/>
      <c r="C224" s="559"/>
      <c r="D224" s="393"/>
      <c r="E224" s="341"/>
      <c r="F224" s="394"/>
      <c r="G224" s="341" t="str">
        <f t="array" ref="G224">IF(C224="","",XLOOKUP(C224,'Master Data'!K:K,'Master Data'!N:N,"Input in Master Data",0,1))</f>
        <v/>
      </c>
      <c r="H224" s="341" t="str">
        <f t="array" ref="H224">IF(C224="","",XLOOKUP(C224,'Master Data'!K:K,'Master Data'!O:O,"Input in Master Data",0,1))</f>
        <v/>
      </c>
      <c r="I224" s="341" t="str">
        <f t="array" ref="I224">if(U224="","",XLOOKUP(U224,Master[Company],Master[Blow],"Unknown",0,1))</f>
        <v/>
      </c>
      <c r="J224" s="341" t="str">
        <f t="array" ref="J224">if(U224="","",XLOOKUP(U224,Master[Company],Master[Pigging],"Unknown",0,1))</f>
        <v/>
      </c>
      <c r="K224" s="341" t="str">
        <f t="array" ref="K224">if(U224="","",XLOOKUP(U224,Master[Company],Master[Load Method],"Unknown",0,1))</f>
        <v/>
      </c>
      <c r="L224" s="341" t="str">
        <f t="array" ref="L224">if(U224="","",XLOOKUP(U224,Master[Company],Master[Line Distance],"Unknown",0,1))</f>
        <v/>
      </c>
      <c r="M224" s="394"/>
      <c r="N224" s="341"/>
      <c r="O224" s="341"/>
      <c r="P224" s="341" t="str">
        <f t="array" ref="P224">if(U224="","",XLOOKUP(U224,Master[Company],Master[Terms],"NA",0,1))</f>
        <v/>
      </c>
      <c r="Q224" s="341" t="str">
        <f t="shared" si="1"/>
        <v/>
      </c>
      <c r="R224" s="341" t="str">
        <f t="array" ref="R224">if(U224="","",XLOOKUP(U224,Master[Company],Master[Group],"NA",0,1))</f>
        <v/>
      </c>
      <c r="S224" s="341" t="str">
        <f t="array" ref="S224">if(U224="","",XLOOKUP(U224,Master[Company],Master[Loading Location],"NA",0,1))</f>
        <v/>
      </c>
      <c r="T224" s="341" t="str">
        <f t="array" ref="T224">if(U224="","",XLOOKUP(U224,Master[Company],Master[Acronym],"NA",0,1))</f>
        <v/>
      </c>
      <c r="U224" s="341"/>
      <c r="V224" s="342"/>
      <c r="W224" s="342"/>
      <c r="X224" s="341" t="str">
        <f t="shared" si="6"/>
        <v/>
      </c>
      <c r="Y224" s="341" t="str">
        <f t="shared" si="3"/>
        <v/>
      </c>
      <c r="Z224" s="341"/>
      <c r="AA224" s="341"/>
      <c r="AB224" s="341"/>
      <c r="AC224" s="401"/>
      <c r="AD224" s="563"/>
      <c r="AE224" s="564"/>
      <c r="AF224" s="564"/>
      <c r="AG224" s="564"/>
      <c r="AH224" s="564"/>
      <c r="AI224" s="564"/>
      <c r="AJ224" s="564"/>
      <c r="AK224" s="564"/>
      <c r="AL224" s="563"/>
      <c r="AM224" s="564"/>
      <c r="AN224" s="564"/>
      <c r="AO224" s="564"/>
      <c r="AP224" s="564"/>
      <c r="AQ224" s="564"/>
      <c r="AR224" s="564"/>
      <c r="AS224" s="564"/>
      <c r="AT224" s="401"/>
      <c r="AU224" s="399"/>
      <c r="AV224" s="617"/>
      <c r="AW224" s="401"/>
      <c r="AX224" s="401"/>
      <c r="AY224" s="341"/>
      <c r="AZ224" s="341"/>
      <c r="BA224" s="341"/>
      <c r="BB224" s="341"/>
      <c r="BC224" s="341"/>
      <c r="BD224" s="401"/>
      <c r="BE224" s="341"/>
      <c r="BF224" s="341"/>
      <c r="BG224" s="402"/>
      <c r="BH224" s="403"/>
      <c r="BI224" s="405"/>
      <c r="BJ224" s="405"/>
      <c r="BK224" s="405"/>
      <c r="BL224" s="405"/>
      <c r="BM224" s="514"/>
    </row>
    <row r="225" ht="18.75" customHeight="1">
      <c r="A225" s="400" t="str">
        <f t="shared" si="4"/>
        <v/>
      </c>
      <c r="B225" s="341"/>
      <c r="C225" s="559"/>
      <c r="D225" s="393"/>
      <c r="E225" s="341"/>
      <c r="F225" s="394"/>
      <c r="G225" s="341" t="str">
        <f t="array" ref="G225">IF(C225="","",XLOOKUP(C225,'Master Data'!K:K,'Master Data'!N:N,"Input in Master Data",0,1))</f>
        <v/>
      </c>
      <c r="H225" s="341" t="str">
        <f t="array" ref="H225">IF(C225="","",XLOOKUP(C225,'Master Data'!K:K,'Master Data'!O:O,"Input in Master Data",0,1))</f>
        <v/>
      </c>
      <c r="I225" s="341" t="str">
        <f t="array" ref="I225">if(U225="","",XLOOKUP(U225,Master[Company],Master[Blow],"Unknown",0,1))</f>
        <v/>
      </c>
      <c r="J225" s="341" t="str">
        <f t="array" ref="J225">if(U225="","",XLOOKUP(U225,Master[Company],Master[Pigging],"Unknown",0,1))</f>
        <v/>
      </c>
      <c r="K225" s="341" t="str">
        <f t="array" ref="K225">if(U225="","",XLOOKUP(U225,Master[Company],Master[Load Method],"Unknown",0,1))</f>
        <v/>
      </c>
      <c r="L225" s="341" t="str">
        <f t="array" ref="L225">if(U225="","",XLOOKUP(U225,Master[Company],Master[Line Distance],"Unknown",0,1))</f>
        <v/>
      </c>
      <c r="M225" s="394"/>
      <c r="N225" s="341"/>
      <c r="O225" s="341"/>
      <c r="P225" s="341" t="str">
        <f t="array" ref="P225">if(U225="","",XLOOKUP(U225,Master[Company],Master[Terms],"NA",0,1))</f>
        <v/>
      </c>
      <c r="Q225" s="341" t="str">
        <f t="shared" si="1"/>
        <v/>
      </c>
      <c r="R225" s="341" t="str">
        <f t="array" ref="R225">if(U225="","",XLOOKUP(U225,Master[Company],Master[Group],"NA",0,1))</f>
        <v/>
      </c>
      <c r="S225" s="341" t="str">
        <f t="array" ref="S225">if(U225="","",XLOOKUP(U225,Master[Company],Master[Loading Location],"NA",0,1))</f>
        <v/>
      </c>
      <c r="T225" s="341" t="str">
        <f t="array" ref="T225">if(U225="","",XLOOKUP(U225,Master[Company],Master[Acronym],"NA",0,1))</f>
        <v/>
      </c>
      <c r="U225" s="341"/>
      <c r="V225" s="342"/>
      <c r="W225" s="342"/>
      <c r="X225" s="341" t="str">
        <f t="shared" si="6"/>
        <v/>
      </c>
      <c r="Y225" s="341" t="str">
        <f t="shared" si="3"/>
        <v/>
      </c>
      <c r="Z225" s="341"/>
      <c r="AA225" s="341"/>
      <c r="AB225" s="341"/>
      <c r="AC225" s="401"/>
      <c r="AD225" s="563"/>
      <c r="AE225" s="564"/>
      <c r="AF225" s="564"/>
      <c r="AG225" s="564"/>
      <c r="AH225" s="564"/>
      <c r="AI225" s="564"/>
      <c r="AJ225" s="564"/>
      <c r="AK225" s="564"/>
      <c r="AL225" s="563"/>
      <c r="AM225" s="564"/>
      <c r="AN225" s="564"/>
      <c r="AO225" s="564"/>
      <c r="AP225" s="564"/>
      <c r="AQ225" s="564"/>
      <c r="AR225" s="564"/>
      <c r="AS225" s="564"/>
      <c r="AT225" s="401"/>
      <c r="AU225" s="399"/>
      <c r="AV225" s="617"/>
      <c r="AW225" s="401"/>
      <c r="AX225" s="401"/>
      <c r="AY225" s="341"/>
      <c r="AZ225" s="341"/>
      <c r="BA225" s="341"/>
      <c r="BB225" s="341"/>
      <c r="BC225" s="341"/>
      <c r="BD225" s="401"/>
      <c r="BE225" s="341"/>
      <c r="BF225" s="341"/>
      <c r="BG225" s="402"/>
      <c r="BH225" s="403"/>
      <c r="BI225" s="405"/>
      <c r="BJ225" s="405"/>
      <c r="BK225" s="405"/>
      <c r="BL225" s="405"/>
      <c r="BM225" s="514"/>
    </row>
    <row r="226" ht="18.75" customHeight="1">
      <c r="A226" s="400" t="str">
        <f t="shared" si="4"/>
        <v/>
      </c>
      <c r="B226" s="341"/>
      <c r="C226" s="559"/>
      <c r="D226" s="393"/>
      <c r="E226" s="341"/>
      <c r="F226" s="394"/>
      <c r="G226" s="341" t="str">
        <f t="array" ref="G226">IF(C226="","",XLOOKUP(C226,'Master Data'!K:K,'Master Data'!N:N,"Input in Master Data",0,1))</f>
        <v/>
      </c>
      <c r="H226" s="341" t="str">
        <f t="array" ref="H226">IF(C226="","",XLOOKUP(C226,'Master Data'!K:K,'Master Data'!O:O,"Input in Master Data",0,1))</f>
        <v/>
      </c>
      <c r="I226" s="341" t="str">
        <f t="array" ref="I226">if(U226="","",XLOOKUP(U226,Master[Company],Master[Blow],"Unknown",0,1))</f>
        <v/>
      </c>
      <c r="J226" s="341" t="str">
        <f t="array" ref="J226">if(U226="","",XLOOKUP(U226,Master[Company],Master[Pigging],"Unknown",0,1))</f>
        <v/>
      </c>
      <c r="K226" s="341" t="str">
        <f t="array" ref="K226">if(U226="","",XLOOKUP(U226,Master[Company],Master[Load Method],"Unknown",0,1))</f>
        <v/>
      </c>
      <c r="L226" s="341" t="str">
        <f t="array" ref="L226">if(U226="","",XLOOKUP(U226,Master[Company],Master[Line Distance],"Unknown",0,1))</f>
        <v/>
      </c>
      <c r="M226" s="394"/>
      <c r="N226" s="341"/>
      <c r="O226" s="341"/>
      <c r="P226" s="341" t="str">
        <f t="array" ref="P226">if(U226="","",XLOOKUP(U226,Master[Company],Master[Terms],"NA",0,1))</f>
        <v/>
      </c>
      <c r="Q226" s="341" t="str">
        <f t="shared" si="1"/>
        <v/>
      </c>
      <c r="R226" s="341" t="str">
        <f t="array" ref="R226">if(U226="","",XLOOKUP(U226,Master[Company],Master[Group],"NA",0,1))</f>
        <v/>
      </c>
      <c r="S226" s="341" t="str">
        <f t="array" ref="S226">if(U226="","",XLOOKUP(U226,Master[Company],Master[Loading Location],"NA",0,1))</f>
        <v/>
      </c>
      <c r="T226" s="341" t="str">
        <f t="array" ref="T226">if(U226="","",XLOOKUP(U226,Master[Company],Master[Acronym],"NA",0,1))</f>
        <v/>
      </c>
      <c r="U226" s="341"/>
      <c r="V226" s="342"/>
      <c r="W226" s="342"/>
      <c r="X226" s="341" t="str">
        <f t="shared" si="6"/>
        <v/>
      </c>
      <c r="Y226" s="341" t="str">
        <f t="shared" si="3"/>
        <v/>
      </c>
      <c r="Z226" s="341"/>
      <c r="AA226" s="341"/>
      <c r="AB226" s="341"/>
      <c r="AC226" s="401"/>
      <c r="AD226" s="563"/>
      <c r="AE226" s="564"/>
      <c r="AF226" s="564"/>
      <c r="AG226" s="564"/>
      <c r="AH226" s="564"/>
      <c r="AI226" s="564"/>
      <c r="AJ226" s="564"/>
      <c r="AK226" s="564"/>
      <c r="AL226" s="563"/>
      <c r="AM226" s="564"/>
      <c r="AN226" s="564"/>
      <c r="AO226" s="564"/>
      <c r="AP226" s="564"/>
      <c r="AQ226" s="564"/>
      <c r="AR226" s="564"/>
      <c r="AS226" s="564"/>
      <c r="AT226" s="401"/>
      <c r="AU226" s="399"/>
      <c r="AV226" s="617"/>
      <c r="AW226" s="401"/>
      <c r="AX226" s="401"/>
      <c r="AY226" s="341"/>
      <c r="AZ226" s="341"/>
      <c r="BA226" s="341"/>
      <c r="BB226" s="341"/>
      <c r="BC226" s="341"/>
      <c r="BD226" s="401"/>
      <c r="BE226" s="341"/>
      <c r="BF226" s="341"/>
      <c r="BG226" s="402"/>
      <c r="BH226" s="403"/>
      <c r="BI226" s="405"/>
      <c r="BJ226" s="405"/>
      <c r="BK226" s="405"/>
      <c r="BL226" s="405"/>
      <c r="BM226" s="514"/>
    </row>
    <row r="227" ht="18.75" customHeight="1">
      <c r="A227" s="400" t="str">
        <f t="shared" si="4"/>
        <v/>
      </c>
      <c r="B227" s="341"/>
      <c r="C227" s="559"/>
      <c r="D227" s="393"/>
      <c r="E227" s="341"/>
      <c r="F227" s="394"/>
      <c r="G227" s="341" t="str">
        <f t="array" ref="G227">IF(C227="","",XLOOKUP(C227,'Master Data'!K:K,'Master Data'!N:N,"Input in Master Data",0,1))</f>
        <v/>
      </c>
      <c r="H227" s="341" t="str">
        <f t="array" ref="H227">IF(C227="","",XLOOKUP(C227,'Master Data'!K:K,'Master Data'!O:O,"Input in Master Data",0,1))</f>
        <v/>
      </c>
      <c r="I227" s="341" t="str">
        <f t="array" ref="I227">if(U227="","",XLOOKUP(U227,Master[Company],Master[Blow],"Unknown",0,1))</f>
        <v/>
      </c>
      <c r="J227" s="341" t="str">
        <f t="array" ref="J227">if(U227="","",XLOOKUP(U227,Master[Company],Master[Pigging],"Unknown",0,1))</f>
        <v/>
      </c>
      <c r="K227" s="341" t="str">
        <f t="array" ref="K227">if(U227="","",XLOOKUP(U227,Master[Company],Master[Load Method],"Unknown",0,1))</f>
        <v/>
      </c>
      <c r="L227" s="341" t="str">
        <f t="array" ref="L227">if(U227="","",XLOOKUP(U227,Master[Company],Master[Line Distance],"Unknown",0,1))</f>
        <v/>
      </c>
      <c r="M227" s="394"/>
      <c r="N227" s="341"/>
      <c r="O227" s="341"/>
      <c r="P227" s="341" t="str">
        <f t="array" ref="P227">if(U227="","",XLOOKUP(U227,Master[Company],Master[Terms],"NA",0,1))</f>
        <v/>
      </c>
      <c r="Q227" s="341" t="str">
        <f t="shared" si="1"/>
        <v/>
      </c>
      <c r="R227" s="341" t="str">
        <f t="array" ref="R227">if(U227="","",XLOOKUP(U227,Master[Company],Master[Group],"NA",0,1))</f>
        <v/>
      </c>
      <c r="S227" s="341" t="str">
        <f t="array" ref="S227">if(U227="","",XLOOKUP(U227,Master[Company],Master[Loading Location],"NA",0,1))</f>
        <v/>
      </c>
      <c r="T227" s="341" t="str">
        <f t="array" ref="T227">if(U227="","",XLOOKUP(U227,Master[Company],Master[Acronym],"NA",0,1))</f>
        <v/>
      </c>
      <c r="U227" s="341"/>
      <c r="V227" s="342"/>
      <c r="W227" s="342"/>
      <c r="X227" s="341" t="str">
        <f t="shared" si="6"/>
        <v/>
      </c>
      <c r="Y227" s="341" t="str">
        <f t="shared" si="3"/>
        <v/>
      </c>
      <c r="Z227" s="341"/>
      <c r="AA227" s="341"/>
      <c r="AB227" s="341"/>
      <c r="AC227" s="401"/>
      <c r="AD227" s="563"/>
      <c r="AE227" s="564"/>
      <c r="AF227" s="564"/>
      <c r="AG227" s="564"/>
      <c r="AH227" s="564"/>
      <c r="AI227" s="564"/>
      <c r="AJ227" s="564"/>
      <c r="AK227" s="564"/>
      <c r="AL227" s="563"/>
      <c r="AM227" s="564"/>
      <c r="AN227" s="564"/>
      <c r="AO227" s="564"/>
      <c r="AP227" s="564"/>
      <c r="AQ227" s="564"/>
      <c r="AR227" s="564"/>
      <c r="AS227" s="564"/>
      <c r="AT227" s="401"/>
      <c r="AU227" s="399"/>
      <c r="AV227" s="617"/>
      <c r="AW227" s="401"/>
      <c r="AX227" s="401"/>
      <c r="AY227" s="341"/>
      <c r="AZ227" s="341"/>
      <c r="BA227" s="341"/>
      <c r="BB227" s="341"/>
      <c r="BC227" s="341"/>
      <c r="BD227" s="401"/>
      <c r="BE227" s="341"/>
      <c r="BF227" s="341"/>
      <c r="BG227" s="402"/>
      <c r="BH227" s="403"/>
      <c r="BI227" s="405"/>
      <c r="BJ227" s="405"/>
      <c r="BK227" s="405"/>
      <c r="BL227" s="405"/>
      <c r="BM227" s="514"/>
    </row>
    <row r="228" ht="18.75" customHeight="1">
      <c r="A228" s="400" t="str">
        <f t="shared" si="4"/>
        <v/>
      </c>
      <c r="B228" s="341"/>
      <c r="C228" s="559"/>
      <c r="D228" s="393"/>
      <c r="E228" s="341"/>
      <c r="F228" s="394"/>
      <c r="G228" s="341" t="str">
        <f t="array" ref="G228">IF(C228="","",XLOOKUP(C228,'Master Data'!K:K,'Master Data'!N:N,"Input in Master Data",0,1))</f>
        <v/>
      </c>
      <c r="H228" s="341" t="str">
        <f t="array" ref="H228">IF(C228="","",XLOOKUP(C228,'Master Data'!K:K,'Master Data'!O:O,"Input in Master Data",0,1))</f>
        <v/>
      </c>
      <c r="I228" s="341" t="str">
        <f t="array" ref="I228">if(U228="","",XLOOKUP(U228,Master[Company],Master[Blow],"Unknown",0,1))</f>
        <v/>
      </c>
      <c r="J228" s="341" t="str">
        <f t="array" ref="J228">if(U228="","",XLOOKUP(U228,Master[Company],Master[Pigging],"Unknown",0,1))</f>
        <v/>
      </c>
      <c r="K228" s="341" t="str">
        <f t="array" ref="K228">if(U228="","",XLOOKUP(U228,Master[Company],Master[Load Method],"Unknown",0,1))</f>
        <v/>
      </c>
      <c r="L228" s="341" t="str">
        <f t="array" ref="L228">if(U228="","",XLOOKUP(U228,Master[Company],Master[Line Distance],"Unknown",0,1))</f>
        <v/>
      </c>
      <c r="M228" s="394"/>
      <c r="N228" s="341"/>
      <c r="O228" s="341"/>
      <c r="P228" s="341" t="str">
        <f t="array" ref="P228">if(U228="","",XLOOKUP(U228,Master[Company],Master[Terms],"NA",0,1))</f>
        <v/>
      </c>
      <c r="Q228" s="341" t="str">
        <f t="shared" si="1"/>
        <v/>
      </c>
      <c r="R228" s="341" t="str">
        <f t="array" ref="R228">if(U228="","",XLOOKUP(U228,Master[Company],Master[Group],"NA",0,1))</f>
        <v/>
      </c>
      <c r="S228" s="341" t="str">
        <f t="array" ref="S228">if(U228="","",XLOOKUP(U228,Master[Company],Master[Loading Location],"NA",0,1))</f>
        <v/>
      </c>
      <c r="T228" s="341" t="str">
        <f t="array" ref="T228">if(U228="","",XLOOKUP(U228,Master[Company],Master[Acronym],"NA",0,1))</f>
        <v/>
      </c>
      <c r="U228" s="341"/>
      <c r="V228" s="342"/>
      <c r="W228" s="342"/>
      <c r="X228" s="341" t="str">
        <f t="shared" si="6"/>
        <v/>
      </c>
      <c r="Y228" s="341" t="str">
        <f t="shared" si="3"/>
        <v/>
      </c>
      <c r="Z228" s="341"/>
      <c r="AA228" s="341"/>
      <c r="AB228" s="341"/>
      <c r="AC228" s="401"/>
      <c r="AD228" s="563"/>
      <c r="AE228" s="564"/>
      <c r="AF228" s="564"/>
      <c r="AG228" s="564"/>
      <c r="AH228" s="564"/>
      <c r="AI228" s="564"/>
      <c r="AJ228" s="564"/>
      <c r="AK228" s="564"/>
      <c r="AL228" s="563"/>
      <c r="AM228" s="564"/>
      <c r="AN228" s="564"/>
      <c r="AO228" s="564"/>
      <c r="AP228" s="564"/>
      <c r="AQ228" s="564"/>
      <c r="AR228" s="564"/>
      <c r="AS228" s="564"/>
      <c r="AT228" s="401"/>
      <c r="AU228" s="399"/>
      <c r="AV228" s="617"/>
      <c r="AW228" s="401"/>
      <c r="AX228" s="401"/>
      <c r="AY228" s="341"/>
      <c r="AZ228" s="341"/>
      <c r="BA228" s="341"/>
      <c r="BB228" s="341"/>
      <c r="BC228" s="341"/>
      <c r="BD228" s="401"/>
      <c r="BE228" s="341"/>
      <c r="BF228" s="341"/>
      <c r="BG228" s="402"/>
      <c r="BH228" s="403"/>
      <c r="BI228" s="405"/>
      <c r="BJ228" s="405"/>
      <c r="BK228" s="405"/>
      <c r="BL228" s="405"/>
      <c r="BM228" s="514"/>
    </row>
    <row r="229" ht="18.75" customHeight="1">
      <c r="A229" s="400" t="str">
        <f t="shared" si="4"/>
        <v/>
      </c>
      <c r="B229" s="341"/>
      <c r="C229" s="559"/>
      <c r="D229" s="393"/>
      <c r="E229" s="341"/>
      <c r="F229" s="394"/>
      <c r="G229" s="341" t="str">
        <f t="array" ref="G229">IF(C229="","",XLOOKUP(C229,'Master Data'!K:K,'Master Data'!N:N,"Input in Master Data",0,1))</f>
        <v/>
      </c>
      <c r="H229" s="341" t="str">
        <f t="array" ref="H229">IF(C229="","",XLOOKUP(C229,'Master Data'!K:K,'Master Data'!O:O,"Input in Master Data",0,1))</f>
        <v/>
      </c>
      <c r="I229" s="341" t="str">
        <f t="array" ref="I229">if(U229="","",XLOOKUP(U229,Master[Company],Master[Blow],"Unknown",0,1))</f>
        <v/>
      </c>
      <c r="J229" s="341" t="str">
        <f t="array" ref="J229">if(U229="","",XLOOKUP(U229,Master[Company],Master[Pigging],"Unknown",0,1))</f>
        <v/>
      </c>
      <c r="K229" s="341" t="str">
        <f t="array" ref="K229">if(U229="","",XLOOKUP(U229,Master[Company],Master[Load Method],"Unknown",0,1))</f>
        <v/>
      </c>
      <c r="L229" s="341" t="str">
        <f t="array" ref="L229">if(U229="","",XLOOKUP(U229,Master[Company],Master[Line Distance],"Unknown",0,1))</f>
        <v/>
      </c>
      <c r="M229" s="394"/>
      <c r="N229" s="341"/>
      <c r="O229" s="341"/>
      <c r="P229" s="341" t="str">
        <f t="array" ref="P229">if(U229="","",XLOOKUP(U229,Master[Company],Master[Terms],"NA",0,1))</f>
        <v/>
      </c>
      <c r="Q229" s="341" t="str">
        <f t="shared" si="1"/>
        <v/>
      </c>
      <c r="R229" s="341" t="str">
        <f t="array" ref="R229">if(U229="","",XLOOKUP(U229,Master[Company],Master[Group],"NA",0,1))</f>
        <v/>
      </c>
      <c r="S229" s="341" t="str">
        <f t="array" ref="S229">if(U229="","",XLOOKUP(U229,Master[Company],Master[Loading Location],"NA",0,1))</f>
        <v/>
      </c>
      <c r="T229" s="341" t="str">
        <f t="array" ref="T229">if(U229="","",XLOOKUP(U229,Master[Company],Master[Acronym],"NA",0,1))</f>
        <v/>
      </c>
      <c r="U229" s="341"/>
      <c r="V229" s="342"/>
      <c r="W229" s="342"/>
      <c r="X229" s="341" t="str">
        <f t="shared" si="6"/>
        <v/>
      </c>
      <c r="Y229" s="341" t="str">
        <f t="shared" si="3"/>
        <v/>
      </c>
      <c r="Z229" s="341"/>
      <c r="AA229" s="341"/>
      <c r="AB229" s="341"/>
      <c r="AC229" s="401"/>
      <c r="AD229" s="563"/>
      <c r="AE229" s="564"/>
      <c r="AF229" s="564"/>
      <c r="AG229" s="564"/>
      <c r="AH229" s="564"/>
      <c r="AI229" s="564"/>
      <c r="AJ229" s="564"/>
      <c r="AK229" s="564"/>
      <c r="AL229" s="563"/>
      <c r="AM229" s="564"/>
      <c r="AN229" s="564"/>
      <c r="AO229" s="564"/>
      <c r="AP229" s="564"/>
      <c r="AQ229" s="564"/>
      <c r="AR229" s="564"/>
      <c r="AS229" s="564"/>
      <c r="AT229" s="401"/>
      <c r="AU229" s="399"/>
      <c r="AV229" s="617"/>
      <c r="AW229" s="401"/>
      <c r="AX229" s="401"/>
      <c r="AY229" s="341"/>
      <c r="AZ229" s="341"/>
      <c r="BA229" s="341"/>
      <c r="BB229" s="341"/>
      <c r="BC229" s="341"/>
      <c r="BD229" s="401"/>
      <c r="BE229" s="341"/>
      <c r="BF229" s="341"/>
      <c r="BG229" s="402"/>
      <c r="BH229" s="403"/>
      <c r="BI229" s="405"/>
      <c r="BJ229" s="405"/>
      <c r="BK229" s="405"/>
      <c r="BL229" s="405"/>
      <c r="BM229" s="514"/>
    </row>
    <row r="230" ht="18.75" customHeight="1">
      <c r="A230" s="400" t="str">
        <f t="shared" si="4"/>
        <v/>
      </c>
      <c r="B230" s="341"/>
      <c r="C230" s="559"/>
      <c r="D230" s="393"/>
      <c r="E230" s="341"/>
      <c r="F230" s="394"/>
      <c r="G230" s="341" t="str">
        <f t="array" ref="G230">IF(C230="","",XLOOKUP(C230,'Master Data'!K:K,'Master Data'!N:N,"Input in Master Data",0,1))</f>
        <v/>
      </c>
      <c r="H230" s="341" t="str">
        <f t="array" ref="H230">IF(C230="","",XLOOKUP(C230,'Master Data'!K:K,'Master Data'!O:O,"Input in Master Data",0,1))</f>
        <v/>
      </c>
      <c r="I230" s="341" t="str">
        <f t="array" ref="I230">if(U230="","",XLOOKUP(U230,Master[Company],Master[Blow],"Unknown",0,1))</f>
        <v/>
      </c>
      <c r="J230" s="341" t="str">
        <f t="array" ref="J230">if(U230="","",XLOOKUP(U230,Master[Company],Master[Pigging],"Unknown",0,1))</f>
        <v/>
      </c>
      <c r="K230" s="341" t="str">
        <f t="array" ref="K230">if(U230="","",XLOOKUP(U230,Master[Company],Master[Load Method],"Unknown",0,1))</f>
        <v/>
      </c>
      <c r="L230" s="341" t="str">
        <f t="array" ref="L230">if(U230="","",XLOOKUP(U230,Master[Company],Master[Line Distance],"Unknown",0,1))</f>
        <v/>
      </c>
      <c r="M230" s="394"/>
      <c r="N230" s="341"/>
      <c r="O230" s="341"/>
      <c r="P230" s="341" t="str">
        <f t="array" ref="P230">if(U230="","",XLOOKUP(U230,Master[Company],Master[Terms],"NA",0,1))</f>
        <v/>
      </c>
      <c r="Q230" s="341" t="str">
        <f t="shared" si="1"/>
        <v/>
      </c>
      <c r="R230" s="341" t="str">
        <f t="array" ref="R230">if(U230="","",XLOOKUP(U230,Master[Company],Master[Group],"NA",0,1))</f>
        <v/>
      </c>
      <c r="S230" s="341" t="str">
        <f t="array" ref="S230">if(U230="","",XLOOKUP(U230,Master[Company],Master[Loading Location],"NA",0,1))</f>
        <v/>
      </c>
      <c r="T230" s="341" t="str">
        <f t="array" ref="T230">if(U230="","",XLOOKUP(U230,Master[Company],Master[Acronym],"NA",0,1))</f>
        <v/>
      </c>
      <c r="U230" s="341"/>
      <c r="V230" s="342"/>
      <c r="W230" s="342"/>
      <c r="X230" s="341" t="str">
        <f t="shared" si="6"/>
        <v/>
      </c>
      <c r="Y230" s="341" t="str">
        <f t="shared" si="3"/>
        <v/>
      </c>
      <c r="Z230" s="341"/>
      <c r="AA230" s="341"/>
      <c r="AB230" s="341"/>
      <c r="AC230" s="401"/>
      <c r="AD230" s="563"/>
      <c r="AE230" s="564"/>
      <c r="AF230" s="564"/>
      <c r="AG230" s="564"/>
      <c r="AH230" s="564"/>
      <c r="AI230" s="564"/>
      <c r="AJ230" s="564"/>
      <c r="AK230" s="564"/>
      <c r="AL230" s="563"/>
      <c r="AM230" s="564"/>
      <c r="AN230" s="564"/>
      <c r="AO230" s="564"/>
      <c r="AP230" s="564"/>
      <c r="AQ230" s="564"/>
      <c r="AR230" s="564"/>
      <c r="AS230" s="564"/>
      <c r="AT230" s="401"/>
      <c r="AU230" s="399"/>
      <c r="AV230" s="617"/>
      <c r="AW230" s="401"/>
      <c r="AX230" s="401"/>
      <c r="AY230" s="341"/>
      <c r="AZ230" s="341"/>
      <c r="BA230" s="341"/>
      <c r="BB230" s="341"/>
      <c r="BC230" s="341"/>
      <c r="BD230" s="401"/>
      <c r="BE230" s="341"/>
      <c r="BF230" s="341"/>
      <c r="BG230" s="402"/>
      <c r="BH230" s="403"/>
      <c r="BI230" s="405"/>
      <c r="BJ230" s="405"/>
      <c r="BK230" s="405"/>
      <c r="BL230" s="405"/>
      <c r="BM230" s="514"/>
    </row>
    <row r="231" ht="18.75" customHeight="1">
      <c r="A231" s="400" t="str">
        <f t="shared" si="4"/>
        <v/>
      </c>
      <c r="B231" s="341"/>
      <c r="C231" s="559"/>
      <c r="D231" s="393"/>
      <c r="E231" s="341"/>
      <c r="F231" s="394"/>
      <c r="G231" s="341" t="str">
        <f t="array" ref="G231">IF(C231="","",XLOOKUP(C231,'Master Data'!K:K,'Master Data'!N:N,"Input in Master Data",0,1))</f>
        <v/>
      </c>
      <c r="H231" s="341" t="str">
        <f t="array" ref="H231">IF(C231="","",XLOOKUP(C231,'Master Data'!K:K,'Master Data'!O:O,"Input in Master Data",0,1))</f>
        <v/>
      </c>
      <c r="I231" s="341" t="str">
        <f t="array" ref="I231">if(U231="","",XLOOKUP(U231,Master[Company],Master[Blow],"Unknown",0,1))</f>
        <v/>
      </c>
      <c r="J231" s="341" t="str">
        <f t="array" ref="J231">if(U231="","",XLOOKUP(U231,Master[Company],Master[Pigging],"Unknown",0,1))</f>
        <v/>
      </c>
      <c r="K231" s="341" t="str">
        <f t="array" ref="K231">if(U231="","",XLOOKUP(U231,Master[Company],Master[Load Method],"Unknown",0,1))</f>
        <v/>
      </c>
      <c r="L231" s="341" t="str">
        <f t="array" ref="L231">if(U231="","",XLOOKUP(U231,Master[Company],Master[Line Distance],"Unknown",0,1))</f>
        <v/>
      </c>
      <c r="M231" s="394"/>
      <c r="N231" s="341"/>
      <c r="O231" s="341"/>
      <c r="P231" s="341" t="str">
        <f t="array" ref="P231">if(U231="","",XLOOKUP(U231,Master[Company],Master[Terms],"NA",0,1))</f>
        <v/>
      </c>
      <c r="Q231" s="341" t="str">
        <f t="shared" si="1"/>
        <v/>
      </c>
      <c r="R231" s="341" t="str">
        <f t="array" ref="R231">if(U231="","",XLOOKUP(U231,Master[Company],Master[Group],"NA",0,1))</f>
        <v/>
      </c>
      <c r="S231" s="341" t="str">
        <f t="array" ref="S231">if(U231="","",XLOOKUP(U231,Master[Company],Master[Loading Location],"NA",0,1))</f>
        <v/>
      </c>
      <c r="T231" s="341" t="str">
        <f t="array" ref="T231">if(U231="","",XLOOKUP(U231,Master[Company],Master[Acronym],"NA",0,1))</f>
        <v/>
      </c>
      <c r="U231" s="341"/>
      <c r="V231" s="342"/>
      <c r="W231" s="342"/>
      <c r="X231" s="341" t="str">
        <f t="shared" si="6"/>
        <v/>
      </c>
      <c r="Y231" s="341" t="str">
        <f t="shared" si="3"/>
        <v/>
      </c>
      <c r="Z231" s="341"/>
      <c r="AA231" s="341"/>
      <c r="AB231" s="341"/>
      <c r="AC231" s="401"/>
      <c r="AD231" s="563"/>
      <c r="AE231" s="564"/>
      <c r="AF231" s="564"/>
      <c r="AG231" s="564"/>
      <c r="AH231" s="564"/>
      <c r="AI231" s="564"/>
      <c r="AJ231" s="564"/>
      <c r="AK231" s="564"/>
      <c r="AL231" s="563"/>
      <c r="AM231" s="564"/>
      <c r="AN231" s="564"/>
      <c r="AO231" s="564"/>
      <c r="AP231" s="564"/>
      <c r="AQ231" s="564"/>
      <c r="AR231" s="564"/>
      <c r="AS231" s="564"/>
      <c r="AT231" s="401"/>
      <c r="AU231" s="399"/>
      <c r="AV231" s="617"/>
      <c r="AW231" s="401"/>
      <c r="AX231" s="401"/>
      <c r="AY231" s="341"/>
      <c r="AZ231" s="341"/>
      <c r="BA231" s="341"/>
      <c r="BB231" s="341"/>
      <c r="BC231" s="341"/>
      <c r="BD231" s="401"/>
      <c r="BE231" s="341"/>
      <c r="BF231" s="341"/>
      <c r="BG231" s="402"/>
      <c r="BH231" s="403"/>
      <c r="BI231" s="405"/>
      <c r="BJ231" s="405"/>
      <c r="BK231" s="405"/>
      <c r="BL231" s="405"/>
      <c r="BM231" s="514"/>
    </row>
    <row r="232" ht="18.75" customHeight="1">
      <c r="A232" s="400" t="str">
        <f t="shared" si="4"/>
        <v/>
      </c>
      <c r="B232" s="341"/>
      <c r="C232" s="559"/>
      <c r="D232" s="393"/>
      <c r="E232" s="341"/>
      <c r="F232" s="394"/>
      <c r="G232" s="341" t="str">
        <f t="array" ref="G232">IF(C232="","",XLOOKUP(C232,'Master Data'!K:K,'Master Data'!N:N,"Input in Master Data",0,1))</f>
        <v/>
      </c>
      <c r="H232" s="341" t="str">
        <f t="array" ref="H232">IF(C232="","",XLOOKUP(C232,'Master Data'!K:K,'Master Data'!O:O,"Input in Master Data",0,1))</f>
        <v/>
      </c>
      <c r="I232" s="341" t="str">
        <f t="array" ref="I232">if(U232="","",XLOOKUP(U232,Master[Company],Master[Blow],"Unknown",0,1))</f>
        <v/>
      </c>
      <c r="J232" s="341" t="str">
        <f t="array" ref="J232">if(U232="","",XLOOKUP(U232,Master[Company],Master[Pigging],"Unknown",0,1))</f>
        <v/>
      </c>
      <c r="K232" s="341" t="str">
        <f t="array" ref="K232">if(U232="","",XLOOKUP(U232,Master[Company],Master[Load Method],"Unknown",0,1))</f>
        <v/>
      </c>
      <c r="L232" s="341" t="str">
        <f t="array" ref="L232">if(U232="","",XLOOKUP(U232,Master[Company],Master[Line Distance],"Unknown",0,1))</f>
        <v/>
      </c>
      <c r="M232" s="394"/>
      <c r="N232" s="341"/>
      <c r="O232" s="341"/>
      <c r="P232" s="341" t="str">
        <f t="array" ref="P232">if(U232="","",XLOOKUP(U232,Master[Company],Master[Terms],"NA",0,1))</f>
        <v/>
      </c>
      <c r="Q232" s="341" t="str">
        <f t="shared" si="1"/>
        <v/>
      </c>
      <c r="R232" s="341" t="str">
        <f t="array" ref="R232">if(U232="","",XLOOKUP(U232,Master[Company],Master[Group],"NA",0,1))</f>
        <v/>
      </c>
      <c r="S232" s="341" t="str">
        <f t="array" ref="S232">if(U232="","",XLOOKUP(U232,Master[Company],Master[Loading Location],"NA",0,1))</f>
        <v/>
      </c>
      <c r="T232" s="341" t="str">
        <f t="array" ref="T232">if(U232="","",XLOOKUP(U232,Master[Company],Master[Acronym],"NA",0,1))</f>
        <v/>
      </c>
      <c r="U232" s="341"/>
      <c r="V232" s="342"/>
      <c r="W232" s="342"/>
      <c r="X232" s="341" t="str">
        <f t="shared" si="6"/>
        <v/>
      </c>
      <c r="Y232" s="341" t="str">
        <f t="shared" si="3"/>
        <v/>
      </c>
      <c r="Z232" s="341"/>
      <c r="AA232" s="341"/>
      <c r="AB232" s="341"/>
      <c r="AC232" s="401"/>
      <c r="AD232" s="563"/>
      <c r="AE232" s="564"/>
      <c r="AF232" s="564"/>
      <c r="AG232" s="564"/>
      <c r="AH232" s="564"/>
      <c r="AI232" s="564"/>
      <c r="AJ232" s="564"/>
      <c r="AK232" s="564"/>
      <c r="AL232" s="563"/>
      <c r="AM232" s="564"/>
      <c r="AN232" s="564"/>
      <c r="AO232" s="564"/>
      <c r="AP232" s="564"/>
      <c r="AQ232" s="564"/>
      <c r="AR232" s="564"/>
      <c r="AS232" s="564"/>
      <c r="AT232" s="401"/>
      <c r="AU232" s="399"/>
      <c r="AV232" s="617"/>
      <c r="AW232" s="401"/>
      <c r="AX232" s="401"/>
      <c r="AY232" s="341"/>
      <c r="AZ232" s="341"/>
      <c r="BA232" s="341"/>
      <c r="BB232" s="341"/>
      <c r="BC232" s="341"/>
      <c r="BD232" s="401"/>
      <c r="BE232" s="341"/>
      <c r="BF232" s="341"/>
      <c r="BG232" s="402"/>
      <c r="BH232" s="403"/>
      <c r="BI232" s="405"/>
      <c r="BJ232" s="405"/>
      <c r="BK232" s="405"/>
      <c r="BL232" s="405"/>
      <c r="BM232" s="514"/>
    </row>
    <row r="233" ht="18.75" customHeight="1">
      <c r="A233" s="400" t="str">
        <f t="shared" si="4"/>
        <v/>
      </c>
      <c r="B233" s="341"/>
      <c r="C233" s="559"/>
      <c r="D233" s="393"/>
      <c r="E233" s="341"/>
      <c r="F233" s="394"/>
      <c r="G233" s="341" t="str">
        <f t="array" ref="G233">IF(C233="","",XLOOKUP(C233,'Master Data'!K:K,'Master Data'!N:N,"Input in Master Data",0,1))</f>
        <v/>
      </c>
      <c r="H233" s="341" t="str">
        <f t="array" ref="H233">IF(C233="","",XLOOKUP(C233,'Master Data'!K:K,'Master Data'!O:O,"Input in Master Data",0,1))</f>
        <v/>
      </c>
      <c r="I233" s="341" t="str">
        <f t="array" ref="I233">if(U233="","",XLOOKUP(U233,Master[Company],Master[Blow],"Unknown",0,1))</f>
        <v/>
      </c>
      <c r="J233" s="341" t="str">
        <f t="array" ref="J233">if(U233="","",XLOOKUP(U233,Master[Company],Master[Pigging],"Unknown",0,1))</f>
        <v/>
      </c>
      <c r="K233" s="341" t="str">
        <f t="array" ref="K233">if(U233="","",XLOOKUP(U233,Master[Company],Master[Load Method],"Unknown",0,1))</f>
        <v/>
      </c>
      <c r="L233" s="341" t="str">
        <f t="array" ref="L233">if(U233="","",XLOOKUP(U233,Master[Company],Master[Line Distance],"Unknown",0,1))</f>
        <v/>
      </c>
      <c r="M233" s="394"/>
      <c r="N233" s="341"/>
      <c r="O233" s="341"/>
      <c r="P233" s="341" t="str">
        <f t="array" ref="P233">if(U233="","",XLOOKUP(U233,Master[Company],Master[Terms],"NA",0,1))</f>
        <v/>
      </c>
      <c r="Q233" s="341" t="str">
        <f t="shared" si="1"/>
        <v/>
      </c>
      <c r="R233" s="341" t="str">
        <f t="array" ref="R233">if(U233="","",XLOOKUP(U233,Master[Company],Master[Group],"NA",0,1))</f>
        <v/>
      </c>
      <c r="S233" s="341" t="str">
        <f t="array" ref="S233">if(U233="","",XLOOKUP(U233,Master[Company],Master[Loading Location],"NA",0,1))</f>
        <v/>
      </c>
      <c r="T233" s="341" t="str">
        <f t="array" ref="T233">if(U233="","",XLOOKUP(U233,Master[Company],Master[Acronym],"NA",0,1))</f>
        <v/>
      </c>
      <c r="U233" s="341"/>
      <c r="V233" s="342"/>
      <c r="W233" s="342"/>
      <c r="X233" s="341" t="str">
        <f t="shared" si="6"/>
        <v/>
      </c>
      <c r="Y233" s="341" t="str">
        <f t="shared" si="3"/>
        <v/>
      </c>
      <c r="Z233" s="341"/>
      <c r="AA233" s="341"/>
      <c r="AB233" s="341"/>
      <c r="AC233" s="401"/>
      <c r="AD233" s="563"/>
      <c r="AE233" s="564"/>
      <c r="AF233" s="564"/>
      <c r="AG233" s="564"/>
      <c r="AH233" s="564"/>
      <c r="AI233" s="564"/>
      <c r="AJ233" s="564"/>
      <c r="AK233" s="564"/>
      <c r="AL233" s="563"/>
      <c r="AM233" s="564"/>
      <c r="AN233" s="564"/>
      <c r="AO233" s="564"/>
      <c r="AP233" s="564"/>
      <c r="AQ233" s="564"/>
      <c r="AR233" s="564"/>
      <c r="AS233" s="564"/>
      <c r="AT233" s="401"/>
      <c r="AU233" s="399"/>
      <c r="AV233" s="617"/>
      <c r="AW233" s="401"/>
      <c r="AX233" s="401"/>
      <c r="AY233" s="341"/>
      <c r="AZ233" s="341"/>
      <c r="BA233" s="341"/>
      <c r="BB233" s="341"/>
      <c r="BC233" s="341"/>
      <c r="BD233" s="401"/>
      <c r="BE233" s="341"/>
      <c r="BF233" s="341"/>
      <c r="BG233" s="402"/>
      <c r="BH233" s="403"/>
      <c r="BI233" s="405"/>
      <c r="BJ233" s="405"/>
      <c r="BK233" s="405"/>
      <c r="BL233" s="405"/>
      <c r="BM233" s="514"/>
    </row>
    <row r="234" ht="18.75" customHeight="1">
      <c r="A234" s="400" t="str">
        <f t="shared" si="4"/>
        <v/>
      </c>
      <c r="B234" s="341"/>
      <c r="C234" s="559"/>
      <c r="D234" s="393"/>
      <c r="E234" s="341"/>
      <c r="F234" s="394"/>
      <c r="G234" s="341" t="str">
        <f t="array" ref="G234">IF(C234="","",XLOOKUP(C234,'Master Data'!K:K,'Master Data'!N:N,"Input in Master Data",0,1))</f>
        <v/>
      </c>
      <c r="H234" s="341" t="str">
        <f t="array" ref="H234">IF(C234="","",XLOOKUP(C234,'Master Data'!K:K,'Master Data'!O:O,"Input in Master Data",0,1))</f>
        <v/>
      </c>
      <c r="I234" s="341" t="str">
        <f t="array" ref="I234">if(U234="","",XLOOKUP(U234,Master[Company],Master[Blow],"Unknown",0,1))</f>
        <v/>
      </c>
      <c r="J234" s="341" t="str">
        <f t="array" ref="J234">if(U234="","",XLOOKUP(U234,Master[Company],Master[Pigging],"Unknown",0,1))</f>
        <v/>
      </c>
      <c r="K234" s="341" t="str">
        <f t="array" ref="K234">if(U234="","",XLOOKUP(U234,Master[Company],Master[Load Method],"Unknown",0,1))</f>
        <v/>
      </c>
      <c r="L234" s="341" t="str">
        <f t="array" ref="L234">if(U234="","",XLOOKUP(U234,Master[Company],Master[Line Distance],"Unknown",0,1))</f>
        <v/>
      </c>
      <c r="M234" s="394"/>
      <c r="N234" s="341"/>
      <c r="O234" s="341"/>
      <c r="P234" s="341" t="str">
        <f t="array" ref="P234">if(U234="","",XLOOKUP(U234,Master[Company],Master[Terms],"NA",0,1))</f>
        <v/>
      </c>
      <c r="Q234" s="341" t="str">
        <f t="shared" si="1"/>
        <v/>
      </c>
      <c r="R234" s="341" t="str">
        <f t="array" ref="R234">if(U234="","",XLOOKUP(U234,Master[Company],Master[Group],"NA",0,1))</f>
        <v/>
      </c>
      <c r="S234" s="341" t="str">
        <f t="array" ref="S234">if(U234="","",XLOOKUP(U234,Master[Company],Master[Loading Location],"NA",0,1))</f>
        <v/>
      </c>
      <c r="T234" s="341" t="str">
        <f t="array" ref="T234">if(U234="","",XLOOKUP(U234,Master[Company],Master[Acronym],"NA",0,1))</f>
        <v/>
      </c>
      <c r="U234" s="341"/>
      <c r="V234" s="342"/>
      <c r="W234" s="342"/>
      <c r="X234" s="341" t="str">
        <f t="shared" si="6"/>
        <v/>
      </c>
      <c r="Y234" s="341" t="str">
        <f t="shared" si="3"/>
        <v/>
      </c>
      <c r="Z234" s="341"/>
      <c r="AA234" s="341"/>
      <c r="AB234" s="341"/>
      <c r="AC234" s="401"/>
      <c r="AD234" s="563"/>
      <c r="AE234" s="564"/>
      <c r="AF234" s="564"/>
      <c r="AG234" s="564"/>
      <c r="AH234" s="564"/>
      <c r="AI234" s="564"/>
      <c r="AJ234" s="564"/>
      <c r="AK234" s="564"/>
      <c r="AL234" s="563"/>
      <c r="AM234" s="564"/>
      <c r="AN234" s="564"/>
      <c r="AO234" s="564"/>
      <c r="AP234" s="564"/>
      <c r="AQ234" s="564"/>
      <c r="AR234" s="564"/>
      <c r="AS234" s="564"/>
      <c r="AT234" s="401"/>
      <c r="AU234" s="399"/>
      <c r="AV234" s="617"/>
      <c r="AW234" s="401"/>
      <c r="AX234" s="401"/>
      <c r="AY234" s="341"/>
      <c r="AZ234" s="341"/>
      <c r="BA234" s="341"/>
      <c r="BB234" s="341"/>
      <c r="BC234" s="341"/>
      <c r="BD234" s="401"/>
      <c r="BE234" s="341"/>
      <c r="BF234" s="341"/>
      <c r="BG234" s="402"/>
      <c r="BH234" s="403"/>
      <c r="BI234" s="405"/>
      <c r="BJ234" s="405"/>
      <c r="BK234" s="405"/>
      <c r="BL234" s="405"/>
      <c r="BM234" s="514"/>
    </row>
    <row r="235" ht="18.75" customHeight="1">
      <c r="A235" s="400" t="str">
        <f t="shared" si="4"/>
        <v/>
      </c>
      <c r="B235" s="341"/>
      <c r="C235" s="559"/>
      <c r="D235" s="393"/>
      <c r="E235" s="341"/>
      <c r="F235" s="394"/>
      <c r="G235" s="341" t="str">
        <f t="array" ref="G235">IF(C235="","",XLOOKUP(C235,'Master Data'!K:K,'Master Data'!N:N,"Input in Master Data",0,1))</f>
        <v/>
      </c>
      <c r="H235" s="341" t="str">
        <f t="array" ref="H235">IF(C235="","",XLOOKUP(C235,'Master Data'!K:K,'Master Data'!O:O,"Input in Master Data",0,1))</f>
        <v/>
      </c>
      <c r="I235" s="341" t="str">
        <f t="array" ref="I235">if(U235="","",XLOOKUP(U235,Master[Company],Master[Blow],"Unknown",0,1))</f>
        <v/>
      </c>
      <c r="J235" s="341" t="str">
        <f t="array" ref="J235">if(U235="","",XLOOKUP(U235,Master[Company],Master[Pigging],"Unknown",0,1))</f>
        <v/>
      </c>
      <c r="K235" s="341" t="str">
        <f t="array" ref="K235">if(U235="","",XLOOKUP(U235,Master[Company],Master[Load Method],"Unknown",0,1))</f>
        <v/>
      </c>
      <c r="L235" s="341" t="str">
        <f t="array" ref="L235">if(U235="","",XLOOKUP(U235,Master[Company],Master[Line Distance],"Unknown",0,1))</f>
        <v/>
      </c>
      <c r="M235" s="394"/>
      <c r="N235" s="341"/>
      <c r="O235" s="341"/>
      <c r="P235" s="341" t="str">
        <f t="array" ref="P235">if(U235="","",XLOOKUP(U235,Master[Company],Master[Terms],"NA",0,1))</f>
        <v/>
      </c>
      <c r="Q235" s="341" t="str">
        <f t="shared" si="1"/>
        <v/>
      </c>
      <c r="R235" s="341" t="str">
        <f t="array" ref="R235">if(U235="","",XLOOKUP(U235,Master[Company],Master[Group],"NA",0,1))</f>
        <v/>
      </c>
      <c r="S235" s="341" t="str">
        <f t="array" ref="S235">if(U235="","",XLOOKUP(U235,Master[Company],Master[Loading Location],"NA",0,1))</f>
        <v/>
      </c>
      <c r="T235" s="341" t="str">
        <f t="array" ref="T235">if(U235="","",XLOOKUP(U235,Master[Company],Master[Acronym],"NA",0,1))</f>
        <v/>
      </c>
      <c r="U235" s="341"/>
      <c r="V235" s="342"/>
      <c r="W235" s="342"/>
      <c r="X235" s="341" t="str">
        <f t="shared" si="6"/>
        <v/>
      </c>
      <c r="Y235" s="341" t="str">
        <f t="shared" si="3"/>
        <v/>
      </c>
      <c r="Z235" s="341"/>
      <c r="AA235" s="341"/>
      <c r="AB235" s="341"/>
      <c r="AC235" s="401"/>
      <c r="AD235" s="563"/>
      <c r="AE235" s="564"/>
      <c r="AF235" s="564"/>
      <c r="AG235" s="564"/>
      <c r="AH235" s="564"/>
      <c r="AI235" s="564"/>
      <c r="AJ235" s="564"/>
      <c r="AK235" s="564"/>
      <c r="AL235" s="563"/>
      <c r="AM235" s="564"/>
      <c r="AN235" s="564"/>
      <c r="AO235" s="564"/>
      <c r="AP235" s="564"/>
      <c r="AQ235" s="564"/>
      <c r="AR235" s="564"/>
      <c r="AS235" s="564"/>
      <c r="AT235" s="401"/>
      <c r="AU235" s="399"/>
      <c r="AV235" s="617"/>
      <c r="AW235" s="401"/>
      <c r="AX235" s="401"/>
      <c r="AY235" s="341"/>
      <c r="AZ235" s="341"/>
      <c r="BA235" s="341"/>
      <c r="BB235" s="341"/>
      <c r="BC235" s="341"/>
      <c r="BD235" s="401"/>
      <c r="BE235" s="341"/>
      <c r="BF235" s="341"/>
      <c r="BG235" s="402"/>
      <c r="BH235" s="403"/>
      <c r="BI235" s="405"/>
      <c r="BJ235" s="405"/>
      <c r="BK235" s="405"/>
      <c r="BL235" s="405"/>
      <c r="BM235" s="514"/>
    </row>
    <row r="236" ht="18.75" customHeight="1">
      <c r="A236" s="400" t="str">
        <f t="shared" si="4"/>
        <v/>
      </c>
      <c r="B236" s="341"/>
      <c r="C236" s="559"/>
      <c r="D236" s="393"/>
      <c r="E236" s="341"/>
      <c r="F236" s="394"/>
      <c r="G236" s="341" t="str">
        <f t="array" ref="G236">IF(C236="","",XLOOKUP(C236,'Master Data'!K:K,'Master Data'!N:N,"Input in Master Data",0,1))</f>
        <v/>
      </c>
      <c r="H236" s="341" t="str">
        <f t="array" ref="H236">IF(C236="","",XLOOKUP(C236,'Master Data'!K:K,'Master Data'!O:O,"Input in Master Data",0,1))</f>
        <v/>
      </c>
      <c r="I236" s="341" t="str">
        <f t="array" ref="I236">if(U236="","",XLOOKUP(U236,Master[Company],Master[Blow],"Unknown",0,1))</f>
        <v/>
      </c>
      <c r="J236" s="341" t="str">
        <f t="array" ref="J236">if(U236="","",XLOOKUP(U236,Master[Company],Master[Pigging],"Unknown",0,1))</f>
        <v/>
      </c>
      <c r="K236" s="341" t="str">
        <f t="array" ref="K236">if(U236="","",XLOOKUP(U236,Master[Company],Master[Load Method],"Unknown",0,1))</f>
        <v/>
      </c>
      <c r="L236" s="341" t="str">
        <f t="array" ref="L236">if(U236="","",XLOOKUP(U236,Master[Company],Master[Line Distance],"Unknown",0,1))</f>
        <v/>
      </c>
      <c r="M236" s="394"/>
      <c r="N236" s="341"/>
      <c r="O236" s="341"/>
      <c r="P236" s="341" t="str">
        <f t="array" ref="P236">if(U236="","",XLOOKUP(U236,Master[Company],Master[Terms],"NA",0,1))</f>
        <v/>
      </c>
      <c r="Q236" s="341" t="str">
        <f t="shared" si="1"/>
        <v/>
      </c>
      <c r="R236" s="341" t="str">
        <f t="array" ref="R236">if(U236="","",XLOOKUP(U236,Master[Company],Master[Group],"NA",0,1))</f>
        <v/>
      </c>
      <c r="S236" s="341" t="str">
        <f t="array" ref="S236">if(U236="","",XLOOKUP(U236,Master[Company],Master[Loading Location],"NA",0,1))</f>
        <v/>
      </c>
      <c r="T236" s="341" t="str">
        <f t="array" ref="T236">if(U236="","",XLOOKUP(U236,Master[Company],Master[Acronym],"NA",0,1))</f>
        <v/>
      </c>
      <c r="U236" s="341"/>
      <c r="V236" s="342"/>
      <c r="W236" s="342"/>
      <c r="X236" s="341" t="str">
        <f t="shared" si="6"/>
        <v/>
      </c>
      <c r="Y236" s="341" t="str">
        <f t="shared" si="3"/>
        <v/>
      </c>
      <c r="Z236" s="341"/>
      <c r="AA236" s="341"/>
      <c r="AB236" s="341"/>
      <c r="AC236" s="401"/>
      <c r="AD236" s="563"/>
      <c r="AE236" s="564"/>
      <c r="AF236" s="564"/>
      <c r="AG236" s="564"/>
      <c r="AH236" s="564"/>
      <c r="AI236" s="564"/>
      <c r="AJ236" s="564"/>
      <c r="AK236" s="564"/>
      <c r="AL236" s="563"/>
      <c r="AM236" s="564"/>
      <c r="AN236" s="564"/>
      <c r="AO236" s="564"/>
      <c r="AP236" s="564"/>
      <c r="AQ236" s="564"/>
      <c r="AR236" s="564"/>
      <c r="AS236" s="564"/>
      <c r="AT236" s="401"/>
      <c r="AU236" s="399"/>
      <c r="AV236" s="617"/>
      <c r="AW236" s="401"/>
      <c r="AX236" s="401"/>
      <c r="AY236" s="341"/>
      <c r="AZ236" s="341"/>
      <c r="BA236" s="341"/>
      <c r="BB236" s="341"/>
      <c r="BC236" s="341"/>
      <c r="BD236" s="401"/>
      <c r="BE236" s="341"/>
      <c r="BF236" s="341"/>
      <c r="BG236" s="402"/>
      <c r="BH236" s="403"/>
      <c r="BI236" s="405"/>
      <c r="BJ236" s="405"/>
      <c r="BK236" s="405"/>
      <c r="BL236" s="405"/>
      <c r="BM236" s="514"/>
    </row>
    <row r="237" ht="18.75" customHeight="1">
      <c r="A237" s="400" t="str">
        <f t="shared" si="4"/>
        <v/>
      </c>
      <c r="B237" s="341"/>
      <c r="C237" s="559"/>
      <c r="D237" s="393"/>
      <c r="E237" s="341"/>
      <c r="F237" s="394"/>
      <c r="G237" s="341" t="str">
        <f t="array" ref="G237">IF(C237="","",XLOOKUP(C237,'Master Data'!K:K,'Master Data'!N:N,"Input in Master Data",0,1))</f>
        <v/>
      </c>
      <c r="H237" s="341" t="str">
        <f t="array" ref="H237">IF(C237="","",XLOOKUP(C237,'Master Data'!K:K,'Master Data'!O:O,"Input in Master Data",0,1))</f>
        <v/>
      </c>
      <c r="I237" s="341" t="str">
        <f t="array" ref="I237">if(U237="","",XLOOKUP(U237,Master[Company],Master[Blow],"Unknown",0,1))</f>
        <v/>
      </c>
      <c r="J237" s="341" t="str">
        <f t="array" ref="J237">if(U237="","",XLOOKUP(U237,Master[Company],Master[Pigging],"Unknown",0,1))</f>
        <v/>
      </c>
      <c r="K237" s="341" t="str">
        <f t="array" ref="K237">if(U237="","",XLOOKUP(U237,Master[Company],Master[Load Method],"Unknown",0,1))</f>
        <v/>
      </c>
      <c r="L237" s="341" t="str">
        <f t="array" ref="L237">if(U237="","",XLOOKUP(U237,Master[Company],Master[Line Distance],"Unknown",0,1))</f>
        <v/>
      </c>
      <c r="M237" s="394"/>
      <c r="N237" s="341"/>
      <c r="O237" s="341"/>
      <c r="P237" s="341" t="str">
        <f t="array" ref="P237">if(U237="","",XLOOKUP(U237,Master[Company],Master[Terms],"NA",0,1))</f>
        <v/>
      </c>
      <c r="Q237" s="341" t="str">
        <f t="shared" si="1"/>
        <v/>
      </c>
      <c r="R237" s="341" t="str">
        <f t="array" ref="R237">if(U237="","",XLOOKUP(U237,Master[Company],Master[Group],"NA",0,1))</f>
        <v/>
      </c>
      <c r="S237" s="341" t="str">
        <f t="array" ref="S237">if(U237="","",XLOOKUP(U237,Master[Company],Master[Loading Location],"NA",0,1))</f>
        <v/>
      </c>
      <c r="T237" s="341" t="str">
        <f t="array" ref="T237">if(U237="","",XLOOKUP(U237,Master[Company],Master[Acronym],"NA",0,1))</f>
        <v/>
      </c>
      <c r="U237" s="341"/>
      <c r="V237" s="342"/>
      <c r="W237" s="342"/>
      <c r="X237" s="341" t="str">
        <f t="shared" si="6"/>
        <v/>
      </c>
      <c r="Y237" s="341" t="str">
        <f t="shared" si="3"/>
        <v/>
      </c>
      <c r="Z237" s="341"/>
      <c r="AA237" s="341"/>
      <c r="AB237" s="341"/>
      <c r="AC237" s="401"/>
      <c r="AD237" s="563"/>
      <c r="AE237" s="564"/>
      <c r="AF237" s="564"/>
      <c r="AG237" s="564"/>
      <c r="AH237" s="564"/>
      <c r="AI237" s="564"/>
      <c r="AJ237" s="564"/>
      <c r="AK237" s="564"/>
      <c r="AL237" s="563"/>
      <c r="AM237" s="564"/>
      <c r="AN237" s="564"/>
      <c r="AO237" s="564"/>
      <c r="AP237" s="564"/>
      <c r="AQ237" s="564"/>
      <c r="AR237" s="564"/>
      <c r="AS237" s="564"/>
      <c r="AT237" s="401"/>
      <c r="AU237" s="399"/>
      <c r="AV237" s="617"/>
      <c r="AW237" s="401"/>
      <c r="AX237" s="401"/>
      <c r="AY237" s="341"/>
      <c r="AZ237" s="341"/>
      <c r="BA237" s="341"/>
      <c r="BB237" s="341"/>
      <c r="BC237" s="341"/>
      <c r="BD237" s="401"/>
      <c r="BE237" s="341"/>
      <c r="BF237" s="341"/>
      <c r="BG237" s="402"/>
      <c r="BH237" s="403"/>
      <c r="BI237" s="405"/>
      <c r="BJ237" s="405"/>
      <c r="BK237" s="405"/>
      <c r="BL237" s="405"/>
      <c r="BM237" s="514"/>
    </row>
    <row r="238" ht="18.75" customHeight="1">
      <c r="A238" s="400" t="str">
        <f t="shared" si="4"/>
        <v/>
      </c>
      <c r="B238" s="341"/>
      <c r="C238" s="559"/>
      <c r="D238" s="393"/>
      <c r="E238" s="341"/>
      <c r="F238" s="394"/>
      <c r="G238" s="341" t="str">
        <f t="array" ref="G238">IF(C238="","",XLOOKUP(C238,'Master Data'!K:K,'Master Data'!N:N,"Input in Master Data",0,1))</f>
        <v/>
      </c>
      <c r="H238" s="341" t="str">
        <f t="array" ref="H238">IF(C238="","",XLOOKUP(C238,'Master Data'!K:K,'Master Data'!O:O,"Input in Master Data",0,1))</f>
        <v/>
      </c>
      <c r="I238" s="341" t="str">
        <f t="array" ref="I238">if(U238="","",XLOOKUP(U238,Master[Company],Master[Blow],"Unknown",0,1))</f>
        <v/>
      </c>
      <c r="J238" s="341" t="str">
        <f t="array" ref="J238">if(U238="","",XLOOKUP(U238,Master[Company],Master[Pigging],"Unknown",0,1))</f>
        <v/>
      </c>
      <c r="K238" s="341" t="str">
        <f t="array" ref="K238">if(U238="","",XLOOKUP(U238,Master[Company],Master[Load Method],"Unknown",0,1))</f>
        <v/>
      </c>
      <c r="L238" s="341" t="str">
        <f t="array" ref="L238">if(U238="","",XLOOKUP(U238,Master[Company],Master[Line Distance],"Unknown",0,1))</f>
        <v/>
      </c>
      <c r="M238" s="394"/>
      <c r="N238" s="341"/>
      <c r="O238" s="341"/>
      <c r="P238" s="341" t="str">
        <f t="array" ref="P238">if(U238="","",XLOOKUP(U238,Master[Company],Master[Terms],"NA",0,1))</f>
        <v/>
      </c>
      <c r="Q238" s="341" t="str">
        <f t="shared" si="1"/>
        <v/>
      </c>
      <c r="R238" s="341" t="str">
        <f t="array" ref="R238">if(U238="","",XLOOKUP(U238,Master[Company],Master[Group],"NA",0,1))</f>
        <v/>
      </c>
      <c r="S238" s="341" t="str">
        <f t="array" ref="S238">if(U238="","",XLOOKUP(U238,Master[Company],Master[Loading Location],"NA",0,1))</f>
        <v/>
      </c>
      <c r="T238" s="341" t="str">
        <f t="array" ref="T238">if(U238="","",XLOOKUP(U238,Master[Company],Master[Acronym],"NA",0,1))</f>
        <v/>
      </c>
      <c r="U238" s="341"/>
      <c r="V238" s="342"/>
      <c r="W238" s="342"/>
      <c r="X238" s="341" t="str">
        <f t="shared" si="6"/>
        <v/>
      </c>
      <c r="Y238" s="341" t="str">
        <f t="shared" si="3"/>
        <v/>
      </c>
      <c r="Z238" s="341"/>
      <c r="AA238" s="341"/>
      <c r="AB238" s="341"/>
      <c r="AC238" s="401"/>
      <c r="AD238" s="563"/>
      <c r="AE238" s="564"/>
      <c r="AF238" s="564"/>
      <c r="AG238" s="564"/>
      <c r="AH238" s="564"/>
      <c r="AI238" s="564"/>
      <c r="AJ238" s="564"/>
      <c r="AK238" s="564"/>
      <c r="AL238" s="563"/>
      <c r="AM238" s="564"/>
      <c r="AN238" s="564"/>
      <c r="AO238" s="564"/>
      <c r="AP238" s="564"/>
      <c r="AQ238" s="564"/>
      <c r="AR238" s="564"/>
      <c r="AS238" s="564"/>
      <c r="AT238" s="401"/>
      <c r="AU238" s="399"/>
      <c r="AV238" s="617"/>
      <c r="AW238" s="401"/>
      <c r="AX238" s="401"/>
      <c r="AY238" s="341"/>
      <c r="AZ238" s="341"/>
      <c r="BA238" s="341"/>
      <c r="BB238" s="341"/>
      <c r="BC238" s="341"/>
      <c r="BD238" s="401"/>
      <c r="BE238" s="341"/>
      <c r="BF238" s="341"/>
      <c r="BG238" s="402"/>
      <c r="BH238" s="403"/>
      <c r="BI238" s="405"/>
      <c r="BJ238" s="405"/>
      <c r="BK238" s="405"/>
      <c r="BL238" s="405"/>
      <c r="BM238" s="514"/>
    </row>
    <row r="239" ht="18.75" customHeight="1">
      <c r="A239" s="400" t="str">
        <f t="shared" si="4"/>
        <v/>
      </c>
      <c r="B239" s="341"/>
      <c r="C239" s="559"/>
      <c r="D239" s="393"/>
      <c r="E239" s="341"/>
      <c r="F239" s="394"/>
      <c r="G239" s="341" t="str">
        <f t="array" ref="G239">IF(C239="","",XLOOKUP(C239,'Master Data'!K:K,'Master Data'!N:N,"Input in Master Data",0,1))</f>
        <v/>
      </c>
      <c r="H239" s="341" t="str">
        <f t="array" ref="H239">IF(C239="","",XLOOKUP(C239,'Master Data'!K:K,'Master Data'!O:O,"Input in Master Data",0,1))</f>
        <v/>
      </c>
      <c r="I239" s="341" t="str">
        <f t="array" ref="I239">if(U239="","",XLOOKUP(U239,Master[Company],Master[Blow],"Unknown",0,1))</f>
        <v/>
      </c>
      <c r="J239" s="341" t="str">
        <f t="array" ref="J239">if(U239="","",XLOOKUP(U239,Master[Company],Master[Pigging],"Unknown",0,1))</f>
        <v/>
      </c>
      <c r="K239" s="341" t="str">
        <f t="array" ref="K239">if(U239="","",XLOOKUP(U239,Master[Company],Master[Load Method],"Unknown",0,1))</f>
        <v/>
      </c>
      <c r="L239" s="341" t="str">
        <f t="array" ref="L239">if(U239="","",XLOOKUP(U239,Master[Company],Master[Line Distance],"Unknown",0,1))</f>
        <v/>
      </c>
      <c r="M239" s="394"/>
      <c r="N239" s="341"/>
      <c r="O239" s="341"/>
      <c r="P239" s="341" t="str">
        <f t="array" ref="P239">if(U239="","",XLOOKUP(U239,Master[Company],Master[Terms],"NA",0,1))</f>
        <v/>
      </c>
      <c r="Q239" s="341" t="str">
        <f t="shared" si="1"/>
        <v/>
      </c>
      <c r="R239" s="341" t="str">
        <f t="array" ref="R239">if(U239="","",XLOOKUP(U239,Master[Company],Master[Group],"NA",0,1))</f>
        <v/>
      </c>
      <c r="S239" s="341" t="str">
        <f t="array" ref="S239">if(U239="","",XLOOKUP(U239,Master[Company],Master[Loading Location],"NA",0,1))</f>
        <v/>
      </c>
      <c r="T239" s="341" t="str">
        <f t="array" ref="T239">if(U239="","",XLOOKUP(U239,Master[Company],Master[Acronym],"NA",0,1))</f>
        <v/>
      </c>
      <c r="U239" s="341"/>
      <c r="V239" s="342"/>
      <c r="W239" s="342"/>
      <c r="X239" s="341" t="str">
        <f t="shared" si="6"/>
        <v/>
      </c>
      <c r="Y239" s="341" t="str">
        <f t="shared" si="3"/>
        <v/>
      </c>
      <c r="Z239" s="341"/>
      <c r="AA239" s="341"/>
      <c r="AB239" s="341"/>
      <c r="AC239" s="401"/>
      <c r="AD239" s="563"/>
      <c r="AE239" s="564"/>
      <c r="AF239" s="564"/>
      <c r="AG239" s="564"/>
      <c r="AH239" s="564"/>
      <c r="AI239" s="564"/>
      <c r="AJ239" s="564"/>
      <c r="AK239" s="564"/>
      <c r="AL239" s="563"/>
      <c r="AM239" s="564"/>
      <c r="AN239" s="564"/>
      <c r="AO239" s="564"/>
      <c r="AP239" s="564"/>
      <c r="AQ239" s="564"/>
      <c r="AR239" s="564"/>
      <c r="AS239" s="564"/>
      <c r="AT239" s="401"/>
      <c r="AU239" s="399"/>
      <c r="AV239" s="617"/>
      <c r="AW239" s="401"/>
      <c r="AX239" s="401"/>
      <c r="AY239" s="341"/>
      <c r="AZ239" s="341"/>
      <c r="BA239" s="341"/>
      <c r="BB239" s="341"/>
      <c r="BC239" s="341"/>
      <c r="BD239" s="401"/>
      <c r="BE239" s="341"/>
      <c r="BF239" s="341"/>
      <c r="BG239" s="402"/>
      <c r="BH239" s="403"/>
      <c r="BI239" s="405"/>
      <c r="BJ239" s="405"/>
      <c r="BK239" s="405"/>
      <c r="BL239" s="405"/>
      <c r="BM239" s="514"/>
    </row>
    <row r="240" ht="18.75" customHeight="1">
      <c r="A240" s="400" t="str">
        <f t="shared" si="4"/>
        <v/>
      </c>
      <c r="B240" s="341"/>
      <c r="C240" s="559"/>
      <c r="D240" s="393"/>
      <c r="E240" s="341"/>
      <c r="F240" s="394"/>
      <c r="G240" s="341" t="str">
        <f t="array" ref="G240">IF(C240="","",XLOOKUP(C240,'Master Data'!K:K,'Master Data'!N:N,"Input in Master Data",0,1))</f>
        <v/>
      </c>
      <c r="H240" s="341" t="str">
        <f t="array" ref="H240">IF(C240="","",XLOOKUP(C240,'Master Data'!K:K,'Master Data'!O:O,"Input in Master Data",0,1))</f>
        <v/>
      </c>
      <c r="I240" s="341" t="str">
        <f t="array" ref="I240">if(U240="","",XLOOKUP(U240,Master[Company],Master[Blow],"Unknown",0,1))</f>
        <v/>
      </c>
      <c r="J240" s="341" t="str">
        <f t="array" ref="J240">if(U240="","",XLOOKUP(U240,Master[Company],Master[Pigging],"Unknown",0,1))</f>
        <v/>
      </c>
      <c r="K240" s="341" t="str">
        <f t="array" ref="K240">if(U240="","",XLOOKUP(U240,Master[Company],Master[Load Method],"Unknown",0,1))</f>
        <v/>
      </c>
      <c r="L240" s="341" t="str">
        <f t="array" ref="L240">if(U240="","",XLOOKUP(U240,Master[Company],Master[Line Distance],"Unknown",0,1))</f>
        <v/>
      </c>
      <c r="M240" s="394"/>
      <c r="N240" s="341"/>
      <c r="O240" s="341"/>
      <c r="P240" s="341" t="str">
        <f t="array" ref="P240">if(U240="","",XLOOKUP(U240,Master[Company],Master[Terms],"NA",0,1))</f>
        <v/>
      </c>
      <c r="Q240" s="341" t="str">
        <f t="shared" si="1"/>
        <v/>
      </c>
      <c r="R240" s="341" t="str">
        <f t="array" ref="R240">if(U240="","",XLOOKUP(U240,Master[Company],Master[Group],"NA",0,1))</f>
        <v/>
      </c>
      <c r="S240" s="341" t="str">
        <f t="array" ref="S240">if(U240="","",XLOOKUP(U240,Master[Company],Master[Loading Location],"NA",0,1))</f>
        <v/>
      </c>
      <c r="T240" s="341" t="str">
        <f t="array" ref="T240">if(U240="","",XLOOKUP(U240,Master[Company],Master[Acronym],"NA",0,1))</f>
        <v/>
      </c>
      <c r="U240" s="341"/>
      <c r="V240" s="342"/>
      <c r="W240" s="342"/>
      <c r="X240" s="341" t="str">
        <f t="shared" si="6"/>
        <v/>
      </c>
      <c r="Y240" s="341" t="str">
        <f t="shared" si="3"/>
        <v/>
      </c>
      <c r="Z240" s="341"/>
      <c r="AA240" s="341"/>
      <c r="AB240" s="341"/>
      <c r="AC240" s="401"/>
      <c r="AD240" s="563"/>
      <c r="AE240" s="564"/>
      <c r="AF240" s="564"/>
      <c r="AG240" s="564"/>
      <c r="AH240" s="564"/>
      <c r="AI240" s="564"/>
      <c r="AJ240" s="564"/>
      <c r="AK240" s="564"/>
      <c r="AL240" s="563"/>
      <c r="AM240" s="564"/>
      <c r="AN240" s="564"/>
      <c r="AO240" s="564"/>
      <c r="AP240" s="564"/>
      <c r="AQ240" s="564"/>
      <c r="AR240" s="564"/>
      <c r="AS240" s="564"/>
      <c r="AT240" s="401"/>
      <c r="AU240" s="399"/>
      <c r="AV240" s="617"/>
      <c r="AW240" s="401"/>
      <c r="AX240" s="401"/>
      <c r="AY240" s="341"/>
      <c r="AZ240" s="341"/>
      <c r="BA240" s="341"/>
      <c r="BB240" s="341"/>
      <c r="BC240" s="341"/>
      <c r="BD240" s="401"/>
      <c r="BE240" s="341"/>
      <c r="BF240" s="341"/>
      <c r="BG240" s="402"/>
      <c r="BH240" s="403"/>
      <c r="BI240" s="405"/>
      <c r="BJ240" s="405"/>
      <c r="BK240" s="405"/>
      <c r="BL240" s="405"/>
      <c r="BM240" s="514"/>
    </row>
    <row r="241" ht="18.75" customHeight="1">
      <c r="A241" s="400" t="str">
        <f t="shared" si="4"/>
        <v/>
      </c>
      <c r="B241" s="341"/>
      <c r="C241" s="559"/>
      <c r="D241" s="393"/>
      <c r="E241" s="341"/>
      <c r="F241" s="394"/>
      <c r="G241" s="341" t="str">
        <f t="array" ref="G241">IF(C241="","",XLOOKUP(C241,'Master Data'!K:K,'Master Data'!N:N,"Input in Master Data",0,1))</f>
        <v/>
      </c>
      <c r="H241" s="341" t="str">
        <f t="array" ref="H241">IF(C241="","",XLOOKUP(C241,'Master Data'!K:K,'Master Data'!O:O,"Input in Master Data",0,1))</f>
        <v/>
      </c>
      <c r="I241" s="341" t="str">
        <f t="array" ref="I241">if(U241="","",XLOOKUP(U241,Master[Company],Master[Blow],"Unknown",0,1))</f>
        <v/>
      </c>
      <c r="J241" s="341" t="str">
        <f t="array" ref="J241">if(U241="","",XLOOKUP(U241,Master[Company],Master[Pigging],"Unknown",0,1))</f>
        <v/>
      </c>
      <c r="K241" s="341" t="str">
        <f t="array" ref="K241">if(U241="","",XLOOKUP(U241,Master[Company],Master[Load Method],"Unknown",0,1))</f>
        <v/>
      </c>
      <c r="L241" s="341" t="str">
        <f t="array" ref="L241">if(U241="","",XLOOKUP(U241,Master[Company],Master[Line Distance],"Unknown",0,1))</f>
        <v/>
      </c>
      <c r="M241" s="394"/>
      <c r="N241" s="341"/>
      <c r="O241" s="341"/>
      <c r="P241" s="341" t="str">
        <f t="array" ref="P241">if(U241="","",XLOOKUP(U241,Master[Company],Master[Terms],"NA",0,1))</f>
        <v/>
      </c>
      <c r="Q241" s="341" t="str">
        <f t="shared" si="1"/>
        <v/>
      </c>
      <c r="R241" s="341" t="str">
        <f t="array" ref="R241">if(U241="","",XLOOKUP(U241,Master[Company],Master[Group],"NA",0,1))</f>
        <v/>
      </c>
      <c r="S241" s="341" t="str">
        <f t="array" ref="S241">if(U241="","",XLOOKUP(U241,Master[Company],Master[Loading Location],"NA",0,1))</f>
        <v/>
      </c>
      <c r="T241" s="341" t="str">
        <f t="array" ref="T241">if(U241="","",XLOOKUP(U241,Master[Company],Master[Acronym],"NA",0,1))</f>
        <v/>
      </c>
      <c r="U241" s="341"/>
      <c r="V241" s="342"/>
      <c r="W241" s="342"/>
      <c r="X241" s="341" t="str">
        <f t="shared" si="6"/>
        <v/>
      </c>
      <c r="Y241" s="341" t="str">
        <f t="shared" si="3"/>
        <v/>
      </c>
      <c r="Z241" s="341"/>
      <c r="AA241" s="341"/>
      <c r="AB241" s="341"/>
      <c r="AC241" s="401"/>
      <c r="AD241" s="563"/>
      <c r="AE241" s="564"/>
      <c r="AF241" s="564"/>
      <c r="AG241" s="564"/>
      <c r="AH241" s="564"/>
      <c r="AI241" s="564"/>
      <c r="AJ241" s="564"/>
      <c r="AK241" s="564"/>
      <c r="AL241" s="563"/>
      <c r="AM241" s="564"/>
      <c r="AN241" s="564"/>
      <c r="AO241" s="564"/>
      <c r="AP241" s="564"/>
      <c r="AQ241" s="564"/>
      <c r="AR241" s="564"/>
      <c r="AS241" s="564"/>
      <c r="AT241" s="401"/>
      <c r="AU241" s="399"/>
      <c r="AV241" s="617"/>
      <c r="AW241" s="401"/>
      <c r="AX241" s="401"/>
      <c r="AY241" s="341"/>
      <c r="AZ241" s="341"/>
      <c r="BA241" s="341"/>
      <c r="BB241" s="341"/>
      <c r="BC241" s="341"/>
      <c r="BD241" s="401"/>
      <c r="BE241" s="341"/>
      <c r="BF241" s="341"/>
      <c r="BG241" s="402"/>
      <c r="BH241" s="403"/>
      <c r="BI241" s="405"/>
      <c r="BJ241" s="405"/>
      <c r="BK241" s="405"/>
      <c r="BL241" s="405"/>
      <c r="BM241" s="514"/>
    </row>
    <row r="242" ht="18.75" customHeight="1">
      <c r="A242" s="400" t="str">
        <f t="shared" si="4"/>
        <v/>
      </c>
      <c r="B242" s="341"/>
      <c r="C242" s="559"/>
      <c r="D242" s="393"/>
      <c r="E242" s="341"/>
      <c r="F242" s="394"/>
      <c r="G242" s="341" t="str">
        <f t="array" ref="G242">IF(C242="","",XLOOKUP(C242,'Master Data'!K:K,'Master Data'!N:N,"Input in Master Data",0,1))</f>
        <v/>
      </c>
      <c r="H242" s="341" t="str">
        <f t="array" ref="H242">IF(C242="","",XLOOKUP(C242,'Master Data'!K:K,'Master Data'!O:O,"Input in Master Data",0,1))</f>
        <v/>
      </c>
      <c r="I242" s="341" t="str">
        <f t="array" ref="I242">if(U242="","",XLOOKUP(U242,Master[Company],Master[Blow],"Unknown",0,1))</f>
        <v/>
      </c>
      <c r="J242" s="341" t="str">
        <f t="array" ref="J242">if(U242="","",XLOOKUP(U242,Master[Company],Master[Pigging],"Unknown",0,1))</f>
        <v/>
      </c>
      <c r="K242" s="341" t="str">
        <f t="array" ref="K242">if(U242="","",XLOOKUP(U242,Master[Company],Master[Load Method],"Unknown",0,1))</f>
        <v/>
      </c>
      <c r="L242" s="341" t="str">
        <f t="array" ref="L242">if(U242="","",XLOOKUP(U242,Master[Company],Master[Line Distance],"Unknown",0,1))</f>
        <v/>
      </c>
      <c r="M242" s="394"/>
      <c r="N242" s="341"/>
      <c r="O242" s="341"/>
      <c r="P242" s="341" t="str">
        <f t="array" ref="P242">if(U242="","",XLOOKUP(U242,Master[Company],Master[Terms],"NA",0,1))</f>
        <v/>
      </c>
      <c r="Q242" s="341" t="str">
        <f t="shared" si="1"/>
        <v/>
      </c>
      <c r="R242" s="341" t="str">
        <f t="array" ref="R242">if(U242="","",XLOOKUP(U242,Master[Company],Master[Group],"NA",0,1))</f>
        <v/>
      </c>
      <c r="S242" s="341" t="str">
        <f t="array" ref="S242">if(U242="","",XLOOKUP(U242,Master[Company],Master[Loading Location],"NA",0,1))</f>
        <v/>
      </c>
      <c r="T242" s="341" t="str">
        <f t="array" ref="T242">if(U242="","",XLOOKUP(U242,Master[Company],Master[Acronym],"NA",0,1))</f>
        <v/>
      </c>
      <c r="U242" s="341"/>
      <c r="V242" s="342"/>
      <c r="W242" s="342"/>
      <c r="X242" s="341" t="str">
        <f t="shared" si="6"/>
        <v/>
      </c>
      <c r="Y242" s="341" t="str">
        <f t="shared" si="3"/>
        <v/>
      </c>
      <c r="Z242" s="341"/>
      <c r="AA242" s="341"/>
      <c r="AB242" s="341"/>
      <c r="AC242" s="401"/>
      <c r="AD242" s="563"/>
      <c r="AE242" s="564"/>
      <c r="AF242" s="564"/>
      <c r="AG242" s="564"/>
      <c r="AH242" s="564"/>
      <c r="AI242" s="564"/>
      <c r="AJ242" s="564"/>
      <c r="AK242" s="564"/>
      <c r="AL242" s="563"/>
      <c r="AM242" s="564"/>
      <c r="AN242" s="564"/>
      <c r="AO242" s="564"/>
      <c r="AP242" s="564"/>
      <c r="AQ242" s="564"/>
      <c r="AR242" s="564"/>
      <c r="AS242" s="564"/>
      <c r="AT242" s="401"/>
      <c r="AU242" s="399"/>
      <c r="AV242" s="617"/>
      <c r="AW242" s="401"/>
      <c r="AX242" s="401"/>
      <c r="AY242" s="341"/>
      <c r="AZ242" s="341"/>
      <c r="BA242" s="341"/>
      <c r="BB242" s="341"/>
      <c r="BC242" s="341"/>
      <c r="BD242" s="401"/>
      <c r="BE242" s="341"/>
      <c r="BF242" s="341"/>
      <c r="BG242" s="402"/>
      <c r="BH242" s="403"/>
      <c r="BI242" s="405"/>
      <c r="BJ242" s="405"/>
      <c r="BK242" s="405"/>
      <c r="BL242" s="405"/>
      <c r="BM242" s="514"/>
    </row>
    <row r="243" ht="18.75" customHeight="1">
      <c r="A243" s="400" t="str">
        <f t="shared" si="4"/>
        <v/>
      </c>
      <c r="B243" s="341"/>
      <c r="C243" s="559"/>
      <c r="D243" s="393"/>
      <c r="E243" s="341"/>
      <c r="F243" s="394"/>
      <c r="G243" s="341" t="str">
        <f t="array" ref="G243">IF(C243="","",XLOOKUP(C243,'Master Data'!K:K,'Master Data'!N:N,"Input in Master Data",0,1))</f>
        <v/>
      </c>
      <c r="H243" s="341" t="str">
        <f t="array" ref="H243">IF(C243="","",XLOOKUP(C243,'Master Data'!K:K,'Master Data'!O:O,"Input in Master Data",0,1))</f>
        <v/>
      </c>
      <c r="I243" s="341" t="str">
        <f t="array" ref="I243">if(U243="","",XLOOKUP(U243,Master[Company],Master[Blow],"Unknown",0,1))</f>
        <v/>
      </c>
      <c r="J243" s="341" t="str">
        <f t="array" ref="J243">if(U243="","",XLOOKUP(U243,Master[Company],Master[Pigging],"Unknown",0,1))</f>
        <v/>
      </c>
      <c r="K243" s="341" t="str">
        <f t="array" ref="K243">if(U243="","",XLOOKUP(U243,Master[Company],Master[Load Method],"Unknown",0,1))</f>
        <v/>
      </c>
      <c r="L243" s="341" t="str">
        <f t="array" ref="L243">if(U243="","",XLOOKUP(U243,Master[Company],Master[Line Distance],"Unknown",0,1))</f>
        <v/>
      </c>
      <c r="M243" s="394"/>
      <c r="N243" s="341"/>
      <c r="O243" s="341"/>
      <c r="P243" s="341" t="str">
        <f t="array" ref="P243">if(U243="","",XLOOKUP(U243,Master[Company],Master[Terms],"NA",0,1))</f>
        <v/>
      </c>
      <c r="Q243" s="341" t="str">
        <f t="shared" si="1"/>
        <v/>
      </c>
      <c r="R243" s="341" t="str">
        <f t="array" ref="R243">if(U243="","",XLOOKUP(U243,Master[Company],Master[Group],"NA",0,1))</f>
        <v/>
      </c>
      <c r="S243" s="341" t="str">
        <f t="array" ref="S243">if(U243="","",XLOOKUP(U243,Master[Company],Master[Loading Location],"NA",0,1))</f>
        <v/>
      </c>
      <c r="T243" s="341" t="str">
        <f t="array" ref="T243">if(U243="","",XLOOKUP(U243,Master[Company],Master[Acronym],"NA",0,1))</f>
        <v/>
      </c>
      <c r="U243" s="341"/>
      <c r="V243" s="342"/>
      <c r="W243" s="342"/>
      <c r="X243" s="341" t="str">
        <f t="shared" si="6"/>
        <v/>
      </c>
      <c r="Y243" s="341" t="str">
        <f t="shared" si="3"/>
        <v/>
      </c>
      <c r="Z243" s="341"/>
      <c r="AA243" s="341"/>
      <c r="AB243" s="341"/>
      <c r="AC243" s="401"/>
      <c r="AD243" s="563"/>
      <c r="AE243" s="564"/>
      <c r="AF243" s="564"/>
      <c r="AG243" s="564"/>
      <c r="AH243" s="564"/>
      <c r="AI243" s="564"/>
      <c r="AJ243" s="564"/>
      <c r="AK243" s="564"/>
      <c r="AL243" s="563"/>
      <c r="AM243" s="564"/>
      <c r="AN243" s="564"/>
      <c r="AO243" s="564"/>
      <c r="AP243" s="564"/>
      <c r="AQ243" s="564"/>
      <c r="AR243" s="564"/>
      <c r="AS243" s="564"/>
      <c r="AT243" s="401"/>
      <c r="AU243" s="399"/>
      <c r="AV243" s="617"/>
      <c r="AW243" s="401"/>
      <c r="AX243" s="401"/>
      <c r="AY243" s="341"/>
      <c r="AZ243" s="341"/>
      <c r="BA243" s="341"/>
      <c r="BB243" s="341"/>
      <c r="BC243" s="341"/>
      <c r="BD243" s="401"/>
      <c r="BE243" s="341"/>
      <c r="BF243" s="341"/>
      <c r="BG243" s="402"/>
      <c r="BH243" s="403"/>
      <c r="BI243" s="405"/>
      <c r="BJ243" s="405"/>
      <c r="BK243" s="405"/>
      <c r="BL243" s="405"/>
      <c r="BM243" s="514"/>
    </row>
    <row r="244" ht="18.75" customHeight="1">
      <c r="A244" s="400" t="str">
        <f t="shared" si="4"/>
        <v/>
      </c>
      <c r="B244" s="341"/>
      <c r="C244" s="559"/>
      <c r="D244" s="393"/>
      <c r="E244" s="341"/>
      <c r="F244" s="394"/>
      <c r="G244" s="341" t="str">
        <f t="array" ref="G244">IF(C244="","",XLOOKUP(C244,'Master Data'!K:K,'Master Data'!N:N,"Input in Master Data",0,1))</f>
        <v/>
      </c>
      <c r="H244" s="341" t="str">
        <f t="array" ref="H244">IF(C244="","",XLOOKUP(C244,'Master Data'!K:K,'Master Data'!O:O,"Input in Master Data",0,1))</f>
        <v/>
      </c>
      <c r="I244" s="341" t="str">
        <f t="array" ref="I244">if(U244="","",XLOOKUP(U244,Master[Company],Master[Blow],"Unknown",0,1))</f>
        <v/>
      </c>
      <c r="J244" s="341" t="str">
        <f t="array" ref="J244">if(U244="","",XLOOKUP(U244,Master[Company],Master[Pigging],"Unknown",0,1))</f>
        <v/>
      </c>
      <c r="K244" s="341" t="str">
        <f t="array" ref="K244">if(U244="","",XLOOKUP(U244,Master[Company],Master[Load Method],"Unknown",0,1))</f>
        <v/>
      </c>
      <c r="L244" s="341" t="str">
        <f t="array" ref="L244">if(U244="","",XLOOKUP(U244,Master[Company],Master[Line Distance],"Unknown",0,1))</f>
        <v/>
      </c>
      <c r="M244" s="394"/>
      <c r="N244" s="341"/>
      <c r="O244" s="341"/>
      <c r="P244" s="341" t="str">
        <f t="array" ref="P244">if(U244="","",XLOOKUP(U244,Master[Company],Master[Terms],"NA",0,1))</f>
        <v/>
      </c>
      <c r="Q244" s="341" t="str">
        <f t="shared" si="1"/>
        <v/>
      </c>
      <c r="R244" s="341" t="str">
        <f t="array" ref="R244">if(U244="","",XLOOKUP(U244,Master[Company],Master[Group],"NA",0,1))</f>
        <v/>
      </c>
      <c r="S244" s="341" t="str">
        <f t="array" ref="S244">if(U244="","",XLOOKUP(U244,Master[Company],Master[Loading Location],"NA",0,1))</f>
        <v/>
      </c>
      <c r="T244" s="341" t="str">
        <f t="array" ref="T244">if(U244="","",XLOOKUP(U244,Master[Company],Master[Acronym],"NA",0,1))</f>
        <v/>
      </c>
      <c r="U244" s="341"/>
      <c r="V244" s="342"/>
      <c r="W244" s="342"/>
      <c r="X244" s="341" t="str">
        <f t="shared" si="6"/>
        <v/>
      </c>
      <c r="Y244" s="341" t="str">
        <f t="shared" si="3"/>
        <v/>
      </c>
      <c r="Z244" s="341"/>
      <c r="AA244" s="341"/>
      <c r="AB244" s="341"/>
      <c r="AC244" s="401"/>
      <c r="AD244" s="563"/>
      <c r="AE244" s="564"/>
      <c r="AF244" s="564"/>
      <c r="AG244" s="564"/>
      <c r="AH244" s="564"/>
      <c r="AI244" s="564"/>
      <c r="AJ244" s="564"/>
      <c r="AK244" s="564"/>
      <c r="AL244" s="563"/>
      <c r="AM244" s="564"/>
      <c r="AN244" s="564"/>
      <c r="AO244" s="564"/>
      <c r="AP244" s="564"/>
      <c r="AQ244" s="564"/>
      <c r="AR244" s="564"/>
      <c r="AS244" s="564"/>
      <c r="AT244" s="401"/>
      <c r="AU244" s="399"/>
      <c r="AV244" s="617"/>
      <c r="AW244" s="401"/>
      <c r="AX244" s="401"/>
      <c r="AY244" s="341"/>
      <c r="AZ244" s="341"/>
      <c r="BA244" s="341"/>
      <c r="BB244" s="341"/>
      <c r="BC244" s="341"/>
      <c r="BD244" s="401"/>
      <c r="BE244" s="341"/>
      <c r="BF244" s="341"/>
      <c r="BG244" s="402"/>
      <c r="BH244" s="403"/>
      <c r="BI244" s="405"/>
      <c r="BJ244" s="405"/>
      <c r="BK244" s="405"/>
      <c r="BL244" s="405"/>
      <c r="BM244" s="514"/>
    </row>
    <row r="245" ht="18.75" customHeight="1">
      <c r="A245" s="400" t="str">
        <f t="shared" si="4"/>
        <v/>
      </c>
      <c r="B245" s="341"/>
      <c r="C245" s="559"/>
      <c r="D245" s="393"/>
      <c r="E245" s="341"/>
      <c r="F245" s="394"/>
      <c r="G245" s="341" t="str">
        <f t="array" ref="G245">IF(C245="","",XLOOKUP(C245,'Master Data'!K:K,'Master Data'!N:N,"Input in Master Data",0,1))</f>
        <v/>
      </c>
      <c r="H245" s="341" t="str">
        <f t="array" ref="H245">IF(C245="","",XLOOKUP(C245,'Master Data'!K:K,'Master Data'!O:O,"Input in Master Data",0,1))</f>
        <v/>
      </c>
      <c r="I245" s="341" t="str">
        <f t="array" ref="I245">if(U245="","",XLOOKUP(U245,Master[Company],Master[Blow],"Unknown",0,1))</f>
        <v/>
      </c>
      <c r="J245" s="341" t="str">
        <f t="array" ref="J245">if(U245="","",XLOOKUP(U245,Master[Company],Master[Pigging],"Unknown",0,1))</f>
        <v/>
      </c>
      <c r="K245" s="341" t="str">
        <f t="array" ref="K245">if(U245="","",XLOOKUP(U245,Master[Company],Master[Load Method],"Unknown",0,1))</f>
        <v/>
      </c>
      <c r="L245" s="341" t="str">
        <f t="array" ref="L245">if(U245="","",XLOOKUP(U245,Master[Company],Master[Line Distance],"Unknown",0,1))</f>
        <v/>
      </c>
      <c r="M245" s="394"/>
      <c r="N245" s="341"/>
      <c r="O245" s="341"/>
      <c r="P245" s="341" t="str">
        <f t="array" ref="P245">if(U245="","",XLOOKUP(U245,Master[Company],Master[Terms],"NA",0,1))</f>
        <v/>
      </c>
      <c r="Q245" s="341" t="str">
        <f t="shared" si="1"/>
        <v/>
      </c>
      <c r="R245" s="341" t="str">
        <f t="array" ref="R245">if(U245="","",XLOOKUP(U245,Master[Company],Master[Group],"NA",0,1))</f>
        <v/>
      </c>
      <c r="S245" s="341" t="str">
        <f t="array" ref="S245">if(U245="","",XLOOKUP(U245,Master[Company],Master[Loading Location],"NA",0,1))</f>
        <v/>
      </c>
      <c r="T245" s="341" t="str">
        <f t="array" ref="T245">if(U245="","",XLOOKUP(U245,Master[Company],Master[Acronym],"NA",0,1))</f>
        <v/>
      </c>
      <c r="U245" s="341"/>
      <c r="V245" s="342"/>
      <c r="W245" s="342"/>
      <c r="X245" s="341" t="str">
        <f t="shared" si="6"/>
        <v/>
      </c>
      <c r="Y245" s="341" t="str">
        <f t="shared" si="3"/>
        <v/>
      </c>
      <c r="Z245" s="341"/>
      <c r="AA245" s="341"/>
      <c r="AB245" s="341"/>
      <c r="AC245" s="401"/>
      <c r="AD245" s="563"/>
      <c r="AE245" s="564"/>
      <c r="AF245" s="564"/>
      <c r="AG245" s="564"/>
      <c r="AH245" s="564"/>
      <c r="AI245" s="564"/>
      <c r="AJ245" s="564"/>
      <c r="AK245" s="564"/>
      <c r="AL245" s="563"/>
      <c r="AM245" s="564"/>
      <c r="AN245" s="564"/>
      <c r="AO245" s="564"/>
      <c r="AP245" s="564"/>
      <c r="AQ245" s="564"/>
      <c r="AR245" s="564"/>
      <c r="AS245" s="564"/>
      <c r="AT245" s="401"/>
      <c r="AU245" s="399"/>
      <c r="AV245" s="617"/>
      <c r="AW245" s="401"/>
      <c r="AX245" s="401"/>
      <c r="AY245" s="341"/>
      <c r="AZ245" s="341"/>
      <c r="BA245" s="341"/>
      <c r="BB245" s="341"/>
      <c r="BC245" s="341"/>
      <c r="BD245" s="401"/>
      <c r="BE245" s="341"/>
      <c r="BF245" s="341"/>
      <c r="BG245" s="402"/>
      <c r="BH245" s="403"/>
      <c r="BI245" s="405"/>
      <c r="BJ245" s="405"/>
      <c r="BK245" s="405"/>
      <c r="BL245" s="405"/>
      <c r="BM245" s="514"/>
    </row>
    <row r="246" ht="18.75" customHeight="1">
      <c r="A246" s="400" t="str">
        <f t="shared" si="4"/>
        <v/>
      </c>
      <c r="B246" s="341"/>
      <c r="C246" s="559"/>
      <c r="D246" s="393"/>
      <c r="E246" s="341"/>
      <c r="F246" s="394"/>
      <c r="G246" s="341" t="str">
        <f t="array" ref="G246">IF(C246="","",XLOOKUP(C246,'Master Data'!K:K,'Master Data'!N:N,"Input in Master Data",0,1))</f>
        <v/>
      </c>
      <c r="H246" s="341" t="str">
        <f t="array" ref="H246">IF(C246="","",XLOOKUP(C246,'Master Data'!K:K,'Master Data'!O:O,"Input in Master Data",0,1))</f>
        <v/>
      </c>
      <c r="I246" s="341" t="str">
        <f t="array" ref="I246">if(U246="","",XLOOKUP(U246,Master[Company],Master[Blow],"Unknown",0,1))</f>
        <v/>
      </c>
      <c r="J246" s="341" t="str">
        <f t="array" ref="J246">if(U246="","",XLOOKUP(U246,Master[Company],Master[Pigging],"Unknown",0,1))</f>
        <v/>
      </c>
      <c r="K246" s="341" t="str">
        <f t="array" ref="K246">if(U246="","",XLOOKUP(U246,Master[Company],Master[Load Method],"Unknown",0,1))</f>
        <v/>
      </c>
      <c r="L246" s="341" t="str">
        <f t="array" ref="L246">if(U246="","",XLOOKUP(U246,Master[Company],Master[Line Distance],"Unknown",0,1))</f>
        <v/>
      </c>
      <c r="M246" s="394"/>
      <c r="N246" s="341"/>
      <c r="O246" s="341"/>
      <c r="P246" s="341" t="str">
        <f t="array" ref="P246">if(U246="","",XLOOKUP(U246,Master[Company],Master[Terms],"NA",0,1))</f>
        <v/>
      </c>
      <c r="Q246" s="341" t="str">
        <f t="shared" si="1"/>
        <v/>
      </c>
      <c r="R246" s="341" t="str">
        <f t="array" ref="R246">if(U246="","",XLOOKUP(U246,Master[Company],Master[Group],"NA",0,1))</f>
        <v/>
      </c>
      <c r="S246" s="341" t="str">
        <f t="array" ref="S246">if(U246="","",XLOOKUP(U246,Master[Company],Master[Loading Location],"NA",0,1))</f>
        <v/>
      </c>
      <c r="T246" s="341" t="str">
        <f t="array" ref="T246">if(U246="","",XLOOKUP(U246,Master[Company],Master[Acronym],"NA",0,1))</f>
        <v/>
      </c>
      <c r="U246" s="341"/>
      <c r="V246" s="342"/>
      <c r="W246" s="342"/>
      <c r="X246" s="341" t="str">
        <f t="shared" si="6"/>
        <v/>
      </c>
      <c r="Y246" s="341" t="str">
        <f t="shared" si="3"/>
        <v/>
      </c>
      <c r="Z246" s="341"/>
      <c r="AA246" s="341"/>
      <c r="AB246" s="341"/>
      <c r="AC246" s="401"/>
      <c r="AD246" s="563"/>
      <c r="AE246" s="564"/>
      <c r="AF246" s="564"/>
      <c r="AG246" s="564"/>
      <c r="AH246" s="564"/>
      <c r="AI246" s="564"/>
      <c r="AJ246" s="564"/>
      <c r="AK246" s="564"/>
      <c r="AL246" s="563"/>
      <c r="AM246" s="564"/>
      <c r="AN246" s="564"/>
      <c r="AO246" s="564"/>
      <c r="AP246" s="564"/>
      <c r="AQ246" s="564"/>
      <c r="AR246" s="564"/>
      <c r="AS246" s="564"/>
      <c r="AT246" s="401"/>
      <c r="AU246" s="399"/>
      <c r="AV246" s="617"/>
      <c r="AW246" s="401"/>
      <c r="AX246" s="401"/>
      <c r="AY246" s="341"/>
      <c r="AZ246" s="341"/>
      <c r="BA246" s="341"/>
      <c r="BB246" s="341"/>
      <c r="BC246" s="341"/>
      <c r="BD246" s="401"/>
      <c r="BE246" s="341"/>
      <c r="BF246" s="341"/>
      <c r="BG246" s="402"/>
      <c r="BH246" s="403"/>
      <c r="BI246" s="405"/>
      <c r="BJ246" s="405"/>
      <c r="BK246" s="405"/>
      <c r="BL246" s="405"/>
      <c r="BM246" s="514"/>
    </row>
    <row r="247" ht="18.75" customHeight="1">
      <c r="A247" s="400" t="str">
        <f t="shared" si="4"/>
        <v/>
      </c>
      <c r="B247" s="341"/>
      <c r="C247" s="559"/>
      <c r="D247" s="393"/>
      <c r="E247" s="341"/>
      <c r="F247" s="394"/>
      <c r="G247" s="341" t="str">
        <f t="array" ref="G247">IF(C247="","",XLOOKUP(C247,'Master Data'!K:K,'Master Data'!N:N,"Input in Master Data",0,1))</f>
        <v/>
      </c>
      <c r="H247" s="341" t="str">
        <f t="array" ref="H247">IF(C247="","",XLOOKUP(C247,'Master Data'!K:K,'Master Data'!O:O,"Input in Master Data",0,1))</f>
        <v/>
      </c>
      <c r="I247" s="341" t="str">
        <f t="array" ref="I247">if(U247="","",XLOOKUP(U247,Master[Company],Master[Blow],"Unknown",0,1))</f>
        <v/>
      </c>
      <c r="J247" s="341" t="str">
        <f t="array" ref="J247">if(U247="","",XLOOKUP(U247,Master[Company],Master[Pigging],"Unknown",0,1))</f>
        <v/>
      </c>
      <c r="K247" s="341" t="str">
        <f t="array" ref="K247">if(U247="","",XLOOKUP(U247,Master[Company],Master[Load Method],"Unknown",0,1))</f>
        <v/>
      </c>
      <c r="L247" s="341" t="str">
        <f t="array" ref="L247">if(U247="","",XLOOKUP(U247,Master[Company],Master[Line Distance],"Unknown",0,1))</f>
        <v/>
      </c>
      <c r="M247" s="394"/>
      <c r="N247" s="341"/>
      <c r="O247" s="341"/>
      <c r="P247" s="341" t="str">
        <f t="array" ref="P247">if(U247="","",XLOOKUP(U247,Master[Company],Master[Terms],"NA",0,1))</f>
        <v/>
      </c>
      <c r="Q247" s="341" t="str">
        <f t="shared" si="1"/>
        <v/>
      </c>
      <c r="R247" s="341" t="str">
        <f t="array" ref="R247">if(U247="","",XLOOKUP(U247,Master[Company],Master[Group],"NA",0,1))</f>
        <v/>
      </c>
      <c r="S247" s="341" t="str">
        <f t="array" ref="S247">if(U247="","",XLOOKUP(U247,Master[Company],Master[Loading Location],"NA",0,1))</f>
        <v/>
      </c>
      <c r="T247" s="341" t="str">
        <f t="array" ref="T247">if(U247="","",XLOOKUP(U247,Master[Company],Master[Acronym],"NA",0,1))</f>
        <v/>
      </c>
      <c r="U247" s="341"/>
      <c r="V247" s="342"/>
      <c r="W247" s="342"/>
      <c r="X247" s="341" t="str">
        <f t="shared" si="6"/>
        <v/>
      </c>
      <c r="Y247" s="341" t="str">
        <f t="shared" si="3"/>
        <v/>
      </c>
      <c r="Z247" s="341"/>
      <c r="AA247" s="341"/>
      <c r="AB247" s="341"/>
      <c r="AC247" s="401"/>
      <c r="AD247" s="563"/>
      <c r="AE247" s="564"/>
      <c r="AF247" s="564"/>
      <c r="AG247" s="564"/>
      <c r="AH247" s="564"/>
      <c r="AI247" s="564"/>
      <c r="AJ247" s="564"/>
      <c r="AK247" s="564"/>
      <c r="AL247" s="563"/>
      <c r="AM247" s="564"/>
      <c r="AN247" s="564"/>
      <c r="AO247" s="564"/>
      <c r="AP247" s="564"/>
      <c r="AQ247" s="564"/>
      <c r="AR247" s="564"/>
      <c r="AS247" s="564"/>
      <c r="AT247" s="401"/>
      <c r="AU247" s="399"/>
      <c r="AV247" s="617"/>
      <c r="AW247" s="401"/>
      <c r="AX247" s="401"/>
      <c r="AY247" s="341"/>
      <c r="AZ247" s="341"/>
      <c r="BA247" s="341"/>
      <c r="BB247" s="341"/>
      <c r="BC247" s="341"/>
      <c r="BD247" s="401"/>
      <c r="BE247" s="341"/>
      <c r="BF247" s="341"/>
      <c r="BG247" s="402"/>
      <c r="BH247" s="403"/>
      <c r="BI247" s="405"/>
      <c r="BJ247" s="405"/>
      <c r="BK247" s="405"/>
      <c r="BL247" s="405"/>
      <c r="BM247" s="514"/>
    </row>
    <row r="248" ht="18.75" customHeight="1">
      <c r="A248" s="400" t="str">
        <f t="shared" si="4"/>
        <v/>
      </c>
      <c r="B248" s="341"/>
      <c r="C248" s="559"/>
      <c r="D248" s="393"/>
      <c r="E248" s="341"/>
      <c r="F248" s="394"/>
      <c r="G248" s="341" t="str">
        <f t="array" ref="G248">IF(C248="","",XLOOKUP(C248,'Master Data'!K:K,'Master Data'!N:N,"Input in Master Data",0,1))</f>
        <v/>
      </c>
      <c r="H248" s="341" t="str">
        <f t="array" ref="H248">IF(C248="","",XLOOKUP(C248,'Master Data'!K:K,'Master Data'!O:O,"Input in Master Data",0,1))</f>
        <v/>
      </c>
      <c r="I248" s="341" t="str">
        <f t="array" ref="I248">if(U248="","",XLOOKUP(U248,Master[Company],Master[Blow],"Unknown",0,1))</f>
        <v/>
      </c>
      <c r="J248" s="341" t="str">
        <f t="array" ref="J248">if(U248="","",XLOOKUP(U248,Master[Company],Master[Pigging],"Unknown",0,1))</f>
        <v/>
      </c>
      <c r="K248" s="341" t="str">
        <f t="array" ref="K248">if(U248="","",XLOOKUP(U248,Master[Company],Master[Load Method],"Unknown",0,1))</f>
        <v/>
      </c>
      <c r="L248" s="341" t="str">
        <f t="array" ref="L248">if(U248="","",XLOOKUP(U248,Master[Company],Master[Line Distance],"Unknown",0,1))</f>
        <v/>
      </c>
      <c r="M248" s="394"/>
      <c r="N248" s="341"/>
      <c r="O248" s="341"/>
      <c r="P248" s="341" t="str">
        <f t="array" ref="P248">if(U248="","",XLOOKUP(U248,Master[Company],Master[Terms],"NA",0,1))</f>
        <v/>
      </c>
      <c r="Q248" s="341" t="str">
        <f t="shared" si="1"/>
        <v/>
      </c>
      <c r="R248" s="341" t="str">
        <f t="array" ref="R248">if(U248="","",XLOOKUP(U248,Master[Company],Master[Group],"NA",0,1))</f>
        <v/>
      </c>
      <c r="S248" s="341" t="str">
        <f t="array" ref="S248">if(U248="","",XLOOKUP(U248,Master[Company],Master[Loading Location],"NA",0,1))</f>
        <v/>
      </c>
      <c r="T248" s="341" t="str">
        <f t="array" ref="T248">if(U248="","",XLOOKUP(U248,Master[Company],Master[Acronym],"NA",0,1))</f>
        <v/>
      </c>
      <c r="U248" s="341"/>
      <c r="V248" s="342"/>
      <c r="W248" s="342"/>
      <c r="X248" s="341" t="str">
        <f t="shared" si="6"/>
        <v/>
      </c>
      <c r="Y248" s="341" t="str">
        <f t="shared" si="3"/>
        <v/>
      </c>
      <c r="Z248" s="341"/>
      <c r="AA248" s="341"/>
      <c r="AB248" s="341"/>
      <c r="AC248" s="401"/>
      <c r="AD248" s="563"/>
      <c r="AE248" s="564"/>
      <c r="AF248" s="564"/>
      <c r="AG248" s="564"/>
      <c r="AH248" s="564"/>
      <c r="AI248" s="564"/>
      <c r="AJ248" s="564"/>
      <c r="AK248" s="564"/>
      <c r="AL248" s="563"/>
      <c r="AM248" s="564"/>
      <c r="AN248" s="564"/>
      <c r="AO248" s="564"/>
      <c r="AP248" s="564"/>
      <c r="AQ248" s="564"/>
      <c r="AR248" s="564"/>
      <c r="AS248" s="564"/>
      <c r="AT248" s="401"/>
      <c r="AU248" s="399"/>
      <c r="AV248" s="617"/>
      <c r="AW248" s="401"/>
      <c r="AX248" s="401"/>
      <c r="AY248" s="341"/>
      <c r="AZ248" s="341"/>
      <c r="BA248" s="341"/>
      <c r="BB248" s="341"/>
      <c r="BC248" s="341"/>
      <c r="BD248" s="401"/>
      <c r="BE248" s="341"/>
      <c r="BF248" s="341"/>
      <c r="BG248" s="402"/>
      <c r="BH248" s="403"/>
      <c r="BI248" s="405"/>
      <c r="BJ248" s="405"/>
      <c r="BK248" s="405"/>
      <c r="BL248" s="405"/>
      <c r="BM248" s="514"/>
    </row>
    <row r="249" ht="18.75" customHeight="1">
      <c r="A249" s="400" t="str">
        <f t="shared" si="4"/>
        <v/>
      </c>
      <c r="B249" s="341"/>
      <c r="C249" s="559"/>
      <c r="D249" s="393"/>
      <c r="E249" s="341"/>
      <c r="F249" s="394"/>
      <c r="G249" s="341" t="str">
        <f t="array" ref="G249">IF(C249="","",XLOOKUP(C249,'Master Data'!K:K,'Master Data'!N:N,"Input in Master Data",0,1))</f>
        <v/>
      </c>
      <c r="H249" s="341" t="str">
        <f t="array" ref="H249">IF(C249="","",XLOOKUP(C249,'Master Data'!K:K,'Master Data'!O:O,"Input in Master Data",0,1))</f>
        <v/>
      </c>
      <c r="I249" s="341" t="str">
        <f t="array" ref="I249">if(U249="","",XLOOKUP(U249,Master[Company],Master[Blow],"Unknown",0,1))</f>
        <v/>
      </c>
      <c r="J249" s="341" t="str">
        <f t="array" ref="J249">if(U249="","",XLOOKUP(U249,Master[Company],Master[Pigging],"Unknown",0,1))</f>
        <v/>
      </c>
      <c r="K249" s="341" t="str">
        <f t="array" ref="K249">if(U249="","",XLOOKUP(U249,Master[Company],Master[Load Method],"Unknown",0,1))</f>
        <v/>
      </c>
      <c r="L249" s="341" t="str">
        <f t="array" ref="L249">if(U249="","",XLOOKUP(U249,Master[Company],Master[Line Distance],"Unknown",0,1))</f>
        <v/>
      </c>
      <c r="M249" s="394"/>
      <c r="N249" s="341"/>
      <c r="O249" s="341"/>
      <c r="P249" s="341" t="str">
        <f t="array" ref="P249">if(U249="","",XLOOKUP(U249,Master[Company],Master[Terms],"NA",0,1))</f>
        <v/>
      </c>
      <c r="Q249" s="341" t="str">
        <f t="shared" si="1"/>
        <v/>
      </c>
      <c r="R249" s="341" t="str">
        <f t="array" ref="R249">if(U249="","",XLOOKUP(U249,Master[Company],Master[Group],"NA",0,1))</f>
        <v/>
      </c>
      <c r="S249" s="341" t="str">
        <f t="array" ref="S249">if(U249="","",XLOOKUP(U249,Master[Company],Master[Loading Location],"NA",0,1))</f>
        <v/>
      </c>
      <c r="T249" s="341" t="str">
        <f t="array" ref="T249">if(U249="","",XLOOKUP(U249,Master[Company],Master[Acronym],"NA",0,1))</f>
        <v/>
      </c>
      <c r="U249" s="341"/>
      <c r="V249" s="342"/>
      <c r="W249" s="342"/>
      <c r="X249" s="341" t="str">
        <f t="shared" si="6"/>
        <v/>
      </c>
      <c r="Y249" s="341" t="str">
        <f t="shared" si="3"/>
        <v/>
      </c>
      <c r="Z249" s="341"/>
      <c r="AA249" s="341"/>
      <c r="AB249" s="341"/>
      <c r="AC249" s="401"/>
      <c r="AD249" s="563"/>
      <c r="AE249" s="564"/>
      <c r="AF249" s="564"/>
      <c r="AG249" s="564"/>
      <c r="AH249" s="564"/>
      <c r="AI249" s="564"/>
      <c r="AJ249" s="564"/>
      <c r="AK249" s="564"/>
      <c r="AL249" s="563"/>
      <c r="AM249" s="564"/>
      <c r="AN249" s="564"/>
      <c r="AO249" s="564"/>
      <c r="AP249" s="564"/>
      <c r="AQ249" s="564"/>
      <c r="AR249" s="564"/>
      <c r="AS249" s="564"/>
      <c r="AT249" s="401"/>
      <c r="AU249" s="399"/>
      <c r="AV249" s="617"/>
      <c r="AW249" s="401"/>
      <c r="AX249" s="401"/>
      <c r="AY249" s="341"/>
      <c r="AZ249" s="341"/>
      <c r="BA249" s="341"/>
      <c r="BB249" s="341"/>
      <c r="BC249" s="341"/>
      <c r="BD249" s="401"/>
      <c r="BE249" s="341"/>
      <c r="BF249" s="341"/>
      <c r="BG249" s="402"/>
      <c r="BH249" s="403"/>
      <c r="BI249" s="405"/>
      <c r="BJ249" s="405"/>
      <c r="BK249" s="405"/>
      <c r="BL249" s="405"/>
      <c r="BM249" s="514"/>
    </row>
    <row r="250" ht="18.75" customHeight="1">
      <c r="A250" s="400" t="str">
        <f t="shared" si="4"/>
        <v/>
      </c>
      <c r="B250" s="341"/>
      <c r="C250" s="559"/>
      <c r="D250" s="393"/>
      <c r="E250" s="341"/>
      <c r="F250" s="394"/>
      <c r="G250" s="341" t="str">
        <f t="array" ref="G250">IF(C250="","",XLOOKUP(C250,'Master Data'!K:K,'Master Data'!N:N,"Input in Master Data",0,1))</f>
        <v/>
      </c>
      <c r="H250" s="341" t="str">
        <f t="array" ref="H250">IF(C250="","",XLOOKUP(C250,'Master Data'!K:K,'Master Data'!O:O,"Input in Master Data",0,1))</f>
        <v/>
      </c>
      <c r="I250" s="341" t="str">
        <f t="array" ref="I250">if(U250="","",XLOOKUP(U250,Master[Company],Master[Blow],"Unknown",0,1))</f>
        <v/>
      </c>
      <c r="J250" s="341" t="str">
        <f t="array" ref="J250">if(U250="","",XLOOKUP(U250,Master[Company],Master[Pigging],"Unknown",0,1))</f>
        <v/>
      </c>
      <c r="K250" s="341" t="str">
        <f t="array" ref="K250">if(U250="","",XLOOKUP(U250,Master[Company],Master[Load Method],"Unknown",0,1))</f>
        <v/>
      </c>
      <c r="L250" s="341" t="str">
        <f t="array" ref="L250">if(U250="","",XLOOKUP(U250,Master[Company],Master[Line Distance],"Unknown",0,1))</f>
        <v/>
      </c>
      <c r="M250" s="394"/>
      <c r="N250" s="341"/>
      <c r="O250" s="341"/>
      <c r="P250" s="341" t="str">
        <f t="array" ref="P250">if(U250="","",XLOOKUP(U250,Master[Company],Master[Terms],"NA",0,1))</f>
        <v/>
      </c>
      <c r="Q250" s="341" t="str">
        <f t="shared" si="1"/>
        <v/>
      </c>
      <c r="R250" s="341" t="str">
        <f t="array" ref="R250">if(U250="","",XLOOKUP(U250,Master[Company],Master[Group],"NA",0,1))</f>
        <v/>
      </c>
      <c r="S250" s="341" t="str">
        <f t="array" ref="S250">if(U250="","",XLOOKUP(U250,Master[Company],Master[Loading Location],"NA",0,1))</f>
        <v/>
      </c>
      <c r="T250" s="341" t="str">
        <f t="array" ref="T250">if(U250="","",XLOOKUP(U250,Master[Company],Master[Acronym],"NA",0,1))</f>
        <v/>
      </c>
      <c r="U250" s="341"/>
      <c r="V250" s="342"/>
      <c r="W250" s="342"/>
      <c r="X250" s="341" t="str">
        <f t="shared" si="6"/>
        <v/>
      </c>
      <c r="Y250" s="341" t="str">
        <f t="shared" si="3"/>
        <v/>
      </c>
      <c r="Z250" s="341"/>
      <c r="AA250" s="341"/>
      <c r="AB250" s="341"/>
      <c r="AC250" s="401"/>
      <c r="AD250" s="563"/>
      <c r="AE250" s="564"/>
      <c r="AF250" s="564"/>
      <c r="AG250" s="564"/>
      <c r="AH250" s="564"/>
      <c r="AI250" s="564"/>
      <c r="AJ250" s="564"/>
      <c r="AK250" s="564"/>
      <c r="AL250" s="563"/>
      <c r="AM250" s="564"/>
      <c r="AN250" s="564"/>
      <c r="AO250" s="564"/>
      <c r="AP250" s="564"/>
      <c r="AQ250" s="564"/>
      <c r="AR250" s="564"/>
      <c r="AS250" s="564"/>
      <c r="AT250" s="401"/>
      <c r="AU250" s="399"/>
      <c r="AV250" s="617"/>
      <c r="AW250" s="401"/>
      <c r="AX250" s="401"/>
      <c r="AY250" s="341"/>
      <c r="AZ250" s="341"/>
      <c r="BA250" s="341"/>
      <c r="BB250" s="341"/>
      <c r="BC250" s="341"/>
      <c r="BD250" s="401"/>
      <c r="BE250" s="341"/>
      <c r="BF250" s="341"/>
      <c r="BG250" s="402"/>
      <c r="BH250" s="403"/>
      <c r="BI250" s="405"/>
      <c r="BJ250" s="405"/>
      <c r="BK250" s="405"/>
      <c r="BL250" s="405"/>
      <c r="BM250" s="514"/>
    </row>
    <row r="251" ht="18.75" customHeight="1">
      <c r="A251" s="400" t="str">
        <f t="shared" si="4"/>
        <v/>
      </c>
      <c r="B251" s="341"/>
      <c r="C251" s="559"/>
      <c r="D251" s="393"/>
      <c r="E251" s="341"/>
      <c r="F251" s="394"/>
      <c r="G251" s="341" t="str">
        <f t="array" ref="G251">IF(C251="","",XLOOKUP(C251,'Master Data'!K:K,'Master Data'!N:N,"Input in Master Data",0,1))</f>
        <v/>
      </c>
      <c r="H251" s="341" t="str">
        <f t="array" ref="H251">IF(C251="","",XLOOKUP(C251,'Master Data'!K:K,'Master Data'!O:O,"Input in Master Data",0,1))</f>
        <v/>
      </c>
      <c r="I251" s="341" t="str">
        <f t="array" ref="I251">if(U251="","",XLOOKUP(U251,Master[Company],Master[Blow],"Unknown",0,1))</f>
        <v/>
      </c>
      <c r="J251" s="341" t="str">
        <f t="array" ref="J251">if(U251="","",XLOOKUP(U251,Master[Company],Master[Pigging],"Unknown",0,1))</f>
        <v/>
      </c>
      <c r="K251" s="341" t="str">
        <f t="array" ref="K251">if(U251="","",XLOOKUP(U251,Master[Company],Master[Load Method],"Unknown",0,1))</f>
        <v/>
      </c>
      <c r="L251" s="341" t="str">
        <f t="array" ref="L251">if(U251="","",XLOOKUP(U251,Master[Company],Master[Line Distance],"Unknown",0,1))</f>
        <v/>
      </c>
      <c r="M251" s="394"/>
      <c r="N251" s="341"/>
      <c r="O251" s="341"/>
      <c r="P251" s="341" t="str">
        <f t="array" ref="P251">if(U251="","",XLOOKUP(U251,Master[Company],Master[Terms],"NA",0,1))</f>
        <v/>
      </c>
      <c r="Q251" s="341" t="str">
        <f t="shared" si="1"/>
        <v/>
      </c>
      <c r="R251" s="341" t="str">
        <f t="array" ref="R251">if(U251="","",XLOOKUP(U251,Master[Company],Master[Group],"NA",0,1))</f>
        <v/>
      </c>
      <c r="S251" s="341" t="str">
        <f t="array" ref="S251">if(U251="","",XLOOKUP(U251,Master[Company],Master[Loading Location],"NA",0,1))</f>
        <v/>
      </c>
      <c r="T251" s="341" t="str">
        <f t="array" ref="T251">if(U251="","",XLOOKUP(U251,Master[Company],Master[Acronym],"NA",0,1))</f>
        <v/>
      </c>
      <c r="U251" s="341"/>
      <c r="V251" s="342"/>
      <c r="W251" s="342"/>
      <c r="X251" s="341" t="str">
        <f t="shared" si="6"/>
        <v/>
      </c>
      <c r="Y251" s="341" t="str">
        <f t="shared" si="3"/>
        <v/>
      </c>
      <c r="Z251" s="341"/>
      <c r="AA251" s="341"/>
      <c r="AB251" s="341"/>
      <c r="AC251" s="401"/>
      <c r="AD251" s="563"/>
      <c r="AE251" s="564"/>
      <c r="AF251" s="564"/>
      <c r="AG251" s="564"/>
      <c r="AH251" s="564"/>
      <c r="AI251" s="564"/>
      <c r="AJ251" s="564"/>
      <c r="AK251" s="564"/>
      <c r="AL251" s="563"/>
      <c r="AM251" s="564"/>
      <c r="AN251" s="564"/>
      <c r="AO251" s="564"/>
      <c r="AP251" s="564"/>
      <c r="AQ251" s="564"/>
      <c r="AR251" s="564"/>
      <c r="AS251" s="564"/>
      <c r="AT251" s="401"/>
      <c r="AU251" s="399"/>
      <c r="AV251" s="617"/>
      <c r="AW251" s="401"/>
      <c r="AX251" s="401"/>
      <c r="AY251" s="341"/>
      <c r="AZ251" s="341"/>
      <c r="BA251" s="341"/>
      <c r="BB251" s="341"/>
      <c r="BC251" s="341"/>
      <c r="BD251" s="401"/>
      <c r="BE251" s="341"/>
      <c r="BF251" s="341"/>
      <c r="BG251" s="402"/>
      <c r="BH251" s="403"/>
      <c r="BI251" s="405"/>
      <c r="BJ251" s="405"/>
      <c r="BK251" s="405"/>
      <c r="BL251" s="405"/>
      <c r="BM251" s="514"/>
    </row>
    <row r="252" ht="18.75" customHeight="1">
      <c r="A252" s="400" t="str">
        <f t="shared" si="4"/>
        <v/>
      </c>
      <c r="B252" s="341"/>
      <c r="C252" s="559"/>
      <c r="D252" s="393"/>
      <c r="E252" s="341"/>
      <c r="F252" s="394"/>
      <c r="G252" s="341" t="str">
        <f t="array" ref="G252">IF(C252="","",XLOOKUP(C252,'Master Data'!K:K,'Master Data'!N:N,"Input in Master Data",0,1))</f>
        <v/>
      </c>
      <c r="H252" s="341" t="str">
        <f t="array" ref="H252">IF(C252="","",XLOOKUP(C252,'Master Data'!K:K,'Master Data'!O:O,"Input in Master Data",0,1))</f>
        <v/>
      </c>
      <c r="I252" s="341" t="str">
        <f t="array" ref="I252">if(U252="","",XLOOKUP(U252,Master[Company],Master[Blow],"Unknown",0,1))</f>
        <v/>
      </c>
      <c r="J252" s="341" t="str">
        <f t="array" ref="J252">if(U252="","",XLOOKUP(U252,Master[Company],Master[Pigging],"Unknown",0,1))</f>
        <v/>
      </c>
      <c r="K252" s="341" t="str">
        <f t="array" ref="K252">if(U252="","",XLOOKUP(U252,Master[Company],Master[Load Method],"Unknown",0,1))</f>
        <v/>
      </c>
      <c r="L252" s="341" t="str">
        <f t="array" ref="L252">if(U252="","",XLOOKUP(U252,Master[Company],Master[Line Distance],"Unknown",0,1))</f>
        <v/>
      </c>
      <c r="M252" s="394"/>
      <c r="N252" s="341"/>
      <c r="O252" s="341"/>
      <c r="P252" s="341" t="str">
        <f t="array" ref="P252">if(U252="","",XLOOKUP(U252,Master[Company],Master[Terms],"NA",0,1))</f>
        <v/>
      </c>
      <c r="Q252" s="341" t="str">
        <f t="shared" si="1"/>
        <v/>
      </c>
      <c r="R252" s="341" t="str">
        <f t="array" ref="R252">if(U252="","",XLOOKUP(U252,Master[Company],Master[Group],"NA",0,1))</f>
        <v/>
      </c>
      <c r="S252" s="341" t="str">
        <f t="array" ref="S252">if(U252="","",XLOOKUP(U252,Master[Company],Master[Loading Location],"NA",0,1))</f>
        <v/>
      </c>
      <c r="T252" s="341" t="str">
        <f t="array" ref="T252">if(U252="","",XLOOKUP(U252,Master[Company],Master[Acronym],"NA",0,1))</f>
        <v/>
      </c>
      <c r="U252" s="341"/>
      <c r="V252" s="342"/>
      <c r="W252" s="342"/>
      <c r="X252" s="341" t="str">
        <f t="shared" si="6"/>
        <v/>
      </c>
      <c r="Y252" s="341" t="str">
        <f t="shared" si="3"/>
        <v/>
      </c>
      <c r="Z252" s="341"/>
      <c r="AA252" s="341"/>
      <c r="AB252" s="341"/>
      <c r="AC252" s="401"/>
      <c r="AD252" s="563"/>
      <c r="AE252" s="564"/>
      <c r="AF252" s="564"/>
      <c r="AG252" s="564"/>
      <c r="AH252" s="564"/>
      <c r="AI252" s="564"/>
      <c r="AJ252" s="564"/>
      <c r="AK252" s="564"/>
      <c r="AL252" s="563"/>
      <c r="AM252" s="564"/>
      <c r="AN252" s="564"/>
      <c r="AO252" s="564"/>
      <c r="AP252" s="564"/>
      <c r="AQ252" s="564"/>
      <c r="AR252" s="564"/>
      <c r="AS252" s="564"/>
      <c r="AT252" s="401"/>
      <c r="AU252" s="399"/>
      <c r="AV252" s="617"/>
      <c r="AW252" s="401"/>
      <c r="AX252" s="401"/>
      <c r="AY252" s="341"/>
      <c r="AZ252" s="341"/>
      <c r="BA252" s="341"/>
      <c r="BB252" s="341"/>
      <c r="BC252" s="341"/>
      <c r="BD252" s="401"/>
      <c r="BE252" s="341"/>
      <c r="BF252" s="341"/>
      <c r="BG252" s="402"/>
      <c r="BH252" s="403"/>
      <c r="BI252" s="405"/>
      <c r="BJ252" s="405"/>
      <c r="BK252" s="405"/>
      <c r="BL252" s="405"/>
      <c r="BM252" s="514"/>
    </row>
    <row r="253" ht="18.75" customHeight="1">
      <c r="A253" s="400" t="str">
        <f t="shared" si="4"/>
        <v/>
      </c>
      <c r="B253" s="341"/>
      <c r="C253" s="559"/>
      <c r="D253" s="393"/>
      <c r="E253" s="341"/>
      <c r="F253" s="394"/>
      <c r="G253" s="341" t="str">
        <f t="array" ref="G253">IF(C253="","",XLOOKUP(C253,'Master Data'!K:K,'Master Data'!N:N,"Input in Master Data",0,1))</f>
        <v/>
      </c>
      <c r="H253" s="341" t="str">
        <f t="array" ref="H253">IF(C253="","",XLOOKUP(C253,'Master Data'!K:K,'Master Data'!O:O,"Input in Master Data",0,1))</f>
        <v/>
      </c>
      <c r="I253" s="341" t="str">
        <f t="array" ref="I253">if(U253="","",XLOOKUP(U253,Master[Company],Master[Blow],"Unknown",0,1))</f>
        <v/>
      </c>
      <c r="J253" s="341" t="str">
        <f t="array" ref="J253">if(U253="","",XLOOKUP(U253,Master[Company],Master[Pigging],"Unknown",0,1))</f>
        <v/>
      </c>
      <c r="K253" s="341" t="str">
        <f t="array" ref="K253">if(U253="","",XLOOKUP(U253,Master[Company],Master[Load Method],"Unknown",0,1))</f>
        <v/>
      </c>
      <c r="L253" s="341" t="str">
        <f t="array" ref="L253">if(U253="","",XLOOKUP(U253,Master[Company],Master[Line Distance],"Unknown",0,1))</f>
        <v/>
      </c>
      <c r="M253" s="394"/>
      <c r="N253" s="341"/>
      <c r="O253" s="341"/>
      <c r="P253" s="341" t="str">
        <f t="array" ref="P253">if(U253="","",XLOOKUP(U253,Master[Company],Master[Terms],"NA",0,1))</f>
        <v/>
      </c>
      <c r="Q253" s="341" t="str">
        <f t="shared" si="1"/>
        <v/>
      </c>
      <c r="R253" s="341" t="str">
        <f t="array" ref="R253">if(U253="","",XLOOKUP(U253,Master[Company],Master[Group],"NA",0,1))</f>
        <v/>
      </c>
      <c r="S253" s="341" t="str">
        <f t="array" ref="S253">if(U253="","",XLOOKUP(U253,Master[Company],Master[Loading Location],"NA",0,1))</f>
        <v/>
      </c>
      <c r="T253" s="341" t="str">
        <f t="array" ref="T253">if(U253="","",XLOOKUP(U253,Master[Company],Master[Acronym],"NA",0,1))</f>
        <v/>
      </c>
      <c r="U253" s="341"/>
      <c r="V253" s="342"/>
      <c r="W253" s="342"/>
      <c r="X253" s="341" t="str">
        <f t="shared" si="6"/>
        <v/>
      </c>
      <c r="Y253" s="341" t="str">
        <f t="shared" si="3"/>
        <v/>
      </c>
      <c r="Z253" s="341"/>
      <c r="AA253" s="341"/>
      <c r="AB253" s="341"/>
      <c r="AC253" s="401"/>
      <c r="AD253" s="563"/>
      <c r="AE253" s="564"/>
      <c r="AF253" s="564"/>
      <c r="AG253" s="564"/>
      <c r="AH253" s="564"/>
      <c r="AI253" s="564"/>
      <c r="AJ253" s="564"/>
      <c r="AK253" s="564"/>
      <c r="AL253" s="563"/>
      <c r="AM253" s="564"/>
      <c r="AN253" s="564"/>
      <c r="AO253" s="564"/>
      <c r="AP253" s="564"/>
      <c r="AQ253" s="564"/>
      <c r="AR253" s="564"/>
      <c r="AS253" s="564"/>
      <c r="AT253" s="401"/>
      <c r="AU253" s="399"/>
      <c r="AV253" s="617"/>
      <c r="AW253" s="401"/>
      <c r="AX253" s="401"/>
      <c r="AY253" s="341"/>
      <c r="AZ253" s="341"/>
      <c r="BA253" s="341"/>
      <c r="BB253" s="341"/>
      <c r="BC253" s="341"/>
      <c r="BD253" s="401"/>
      <c r="BE253" s="341"/>
      <c r="BF253" s="341"/>
      <c r="BG253" s="402"/>
      <c r="BH253" s="403"/>
      <c r="BI253" s="405"/>
      <c r="BJ253" s="405"/>
      <c r="BK253" s="405"/>
      <c r="BL253" s="405"/>
      <c r="BM253" s="514"/>
    </row>
    <row r="254" ht="18.75" customHeight="1">
      <c r="A254" s="400" t="str">
        <f t="shared" si="4"/>
        <v/>
      </c>
      <c r="B254" s="341"/>
      <c r="C254" s="559"/>
      <c r="D254" s="393"/>
      <c r="E254" s="341"/>
      <c r="F254" s="394"/>
      <c r="G254" s="341" t="str">
        <f t="array" ref="G254">IF(C254="","",XLOOKUP(C254,'Master Data'!K:K,'Master Data'!N:N,"Input in Master Data",0,1))</f>
        <v/>
      </c>
      <c r="H254" s="341" t="str">
        <f t="array" ref="H254">IF(C254="","",XLOOKUP(C254,'Master Data'!K:K,'Master Data'!O:O,"Input in Master Data",0,1))</f>
        <v/>
      </c>
      <c r="I254" s="341" t="str">
        <f t="array" ref="I254">if(U254="","",XLOOKUP(U254,Master[Company],Master[Blow],"Unknown",0,1))</f>
        <v/>
      </c>
      <c r="J254" s="341" t="str">
        <f t="array" ref="J254">if(U254="","",XLOOKUP(U254,Master[Company],Master[Pigging],"Unknown",0,1))</f>
        <v/>
      </c>
      <c r="K254" s="341" t="str">
        <f t="array" ref="K254">if(U254="","",XLOOKUP(U254,Master[Company],Master[Load Method],"Unknown",0,1))</f>
        <v/>
      </c>
      <c r="L254" s="341" t="str">
        <f t="array" ref="L254">if(U254="","",XLOOKUP(U254,Master[Company],Master[Line Distance],"Unknown",0,1))</f>
        <v/>
      </c>
      <c r="M254" s="394"/>
      <c r="N254" s="341"/>
      <c r="O254" s="341"/>
      <c r="P254" s="341" t="str">
        <f t="array" ref="P254">if(U254="","",XLOOKUP(U254,Master[Company],Master[Terms],"NA",0,1))</f>
        <v/>
      </c>
      <c r="Q254" s="341" t="str">
        <f t="shared" si="1"/>
        <v/>
      </c>
      <c r="R254" s="341" t="str">
        <f t="array" ref="R254">if(U254="","",XLOOKUP(U254,Master[Company],Master[Group],"NA",0,1))</f>
        <v/>
      </c>
      <c r="S254" s="341" t="str">
        <f t="array" ref="S254">if(U254="","",XLOOKUP(U254,Master[Company],Master[Loading Location],"NA",0,1))</f>
        <v/>
      </c>
      <c r="T254" s="341" t="str">
        <f t="array" ref="T254">if(U254="","",XLOOKUP(U254,Master[Company],Master[Acronym],"NA",0,1))</f>
        <v/>
      </c>
      <c r="U254" s="341"/>
      <c r="V254" s="342"/>
      <c r="W254" s="342"/>
      <c r="X254" s="341" t="str">
        <f t="shared" si="6"/>
        <v/>
      </c>
      <c r="Y254" s="341" t="str">
        <f t="shared" si="3"/>
        <v/>
      </c>
      <c r="Z254" s="341"/>
      <c r="AA254" s="341"/>
      <c r="AB254" s="341"/>
      <c r="AC254" s="401"/>
      <c r="AD254" s="563"/>
      <c r="AE254" s="564"/>
      <c r="AF254" s="564"/>
      <c r="AG254" s="564"/>
      <c r="AH254" s="564"/>
      <c r="AI254" s="564"/>
      <c r="AJ254" s="564"/>
      <c r="AK254" s="564"/>
      <c r="AL254" s="563"/>
      <c r="AM254" s="564"/>
      <c r="AN254" s="564"/>
      <c r="AO254" s="564"/>
      <c r="AP254" s="564"/>
      <c r="AQ254" s="564"/>
      <c r="AR254" s="564"/>
      <c r="AS254" s="564"/>
      <c r="AT254" s="401"/>
      <c r="AU254" s="399"/>
      <c r="AV254" s="617"/>
      <c r="AW254" s="401"/>
      <c r="AX254" s="401"/>
      <c r="AY254" s="341"/>
      <c r="AZ254" s="341"/>
      <c r="BA254" s="341"/>
      <c r="BB254" s="341"/>
      <c r="BC254" s="341"/>
      <c r="BD254" s="401"/>
      <c r="BE254" s="341"/>
      <c r="BF254" s="341"/>
      <c r="BG254" s="402"/>
      <c r="BH254" s="403"/>
      <c r="BI254" s="405"/>
      <c r="BJ254" s="405"/>
      <c r="BK254" s="405"/>
      <c r="BL254" s="405"/>
      <c r="BM254" s="514"/>
    </row>
    <row r="255" ht="18.75" customHeight="1">
      <c r="A255" s="400" t="str">
        <f t="shared" si="4"/>
        <v/>
      </c>
      <c r="B255" s="341"/>
      <c r="C255" s="559"/>
      <c r="D255" s="393"/>
      <c r="E255" s="341"/>
      <c r="F255" s="394"/>
      <c r="G255" s="341" t="str">
        <f t="array" ref="G255">IF(C255="","",XLOOKUP(C255,'Master Data'!K:K,'Master Data'!N:N,"Input in Master Data",0,1))</f>
        <v/>
      </c>
      <c r="H255" s="341" t="str">
        <f t="array" ref="H255">IF(C255="","",XLOOKUP(C255,'Master Data'!K:K,'Master Data'!O:O,"Input in Master Data",0,1))</f>
        <v/>
      </c>
      <c r="I255" s="341" t="str">
        <f t="array" ref="I255">if(U255="","",XLOOKUP(U255,Master[Company],Master[Blow],"Unknown",0,1))</f>
        <v/>
      </c>
      <c r="J255" s="341" t="str">
        <f t="array" ref="J255">if(U255="","",XLOOKUP(U255,Master[Company],Master[Pigging],"Unknown",0,1))</f>
        <v/>
      </c>
      <c r="K255" s="341" t="str">
        <f t="array" ref="K255">if(U255="","",XLOOKUP(U255,Master[Company],Master[Load Method],"Unknown",0,1))</f>
        <v/>
      </c>
      <c r="L255" s="341" t="str">
        <f t="array" ref="L255">if(U255="","",XLOOKUP(U255,Master[Company],Master[Line Distance],"Unknown",0,1))</f>
        <v/>
      </c>
      <c r="M255" s="394"/>
      <c r="N255" s="341"/>
      <c r="O255" s="341"/>
      <c r="P255" s="341" t="str">
        <f t="array" ref="P255">if(U255="","",XLOOKUP(U255,Master[Company],Master[Terms],"NA",0,1))</f>
        <v/>
      </c>
      <c r="Q255" s="341" t="str">
        <f t="shared" si="1"/>
        <v/>
      </c>
      <c r="R255" s="341" t="str">
        <f t="array" ref="R255">if(U255="","",XLOOKUP(U255,Master[Company],Master[Group],"NA",0,1))</f>
        <v/>
      </c>
      <c r="S255" s="341" t="str">
        <f t="array" ref="S255">if(U255="","",XLOOKUP(U255,Master[Company],Master[Loading Location],"NA",0,1))</f>
        <v/>
      </c>
      <c r="T255" s="341" t="str">
        <f t="array" ref="T255">if(U255="","",XLOOKUP(U255,Master[Company],Master[Acronym],"NA",0,1))</f>
        <v/>
      </c>
      <c r="U255" s="341"/>
      <c r="V255" s="342"/>
      <c r="W255" s="342"/>
      <c r="X255" s="341" t="str">
        <f t="shared" si="6"/>
        <v/>
      </c>
      <c r="Y255" s="341" t="str">
        <f t="shared" si="3"/>
        <v/>
      </c>
      <c r="Z255" s="341"/>
      <c r="AA255" s="341"/>
      <c r="AB255" s="341"/>
      <c r="AC255" s="401"/>
      <c r="AD255" s="563"/>
      <c r="AE255" s="564"/>
      <c r="AF255" s="564"/>
      <c r="AG255" s="564"/>
      <c r="AH255" s="564"/>
      <c r="AI255" s="564"/>
      <c r="AJ255" s="564"/>
      <c r="AK255" s="564"/>
      <c r="AL255" s="563"/>
      <c r="AM255" s="564"/>
      <c r="AN255" s="564"/>
      <c r="AO255" s="564"/>
      <c r="AP255" s="564"/>
      <c r="AQ255" s="564"/>
      <c r="AR255" s="564"/>
      <c r="AS255" s="564"/>
      <c r="AT255" s="401"/>
      <c r="AU255" s="399"/>
      <c r="AV255" s="617"/>
      <c r="AW255" s="401"/>
      <c r="AX255" s="401"/>
      <c r="AY255" s="341"/>
      <c r="AZ255" s="341"/>
      <c r="BA255" s="341"/>
      <c r="BB255" s="341"/>
      <c r="BC255" s="341"/>
      <c r="BD255" s="401"/>
      <c r="BE255" s="341"/>
      <c r="BF255" s="341"/>
      <c r="BG255" s="402"/>
      <c r="BH255" s="403"/>
      <c r="BI255" s="405"/>
      <c r="BJ255" s="405"/>
      <c r="BK255" s="405"/>
      <c r="BL255" s="405"/>
      <c r="BM255" s="514"/>
    </row>
    <row r="256" ht="18.75" customHeight="1">
      <c r="A256" s="400" t="str">
        <f t="shared" si="4"/>
        <v/>
      </c>
      <c r="B256" s="341"/>
      <c r="C256" s="559"/>
      <c r="D256" s="393"/>
      <c r="E256" s="341"/>
      <c r="F256" s="394"/>
      <c r="G256" s="341" t="str">
        <f t="array" ref="G256">IF(C256="","",XLOOKUP(C256,'Master Data'!K:K,'Master Data'!N:N,"Input in Master Data",0,1))</f>
        <v/>
      </c>
      <c r="H256" s="341" t="str">
        <f t="array" ref="H256">IF(C256="","",XLOOKUP(C256,'Master Data'!K:K,'Master Data'!O:O,"Input in Master Data",0,1))</f>
        <v/>
      </c>
      <c r="I256" s="341" t="str">
        <f t="array" ref="I256">if(U256="","",XLOOKUP(U256,Master[Company],Master[Blow],"Unknown",0,1))</f>
        <v/>
      </c>
      <c r="J256" s="341" t="str">
        <f t="array" ref="J256">if(U256="","",XLOOKUP(U256,Master[Company],Master[Pigging],"Unknown",0,1))</f>
        <v/>
      </c>
      <c r="K256" s="341" t="str">
        <f t="array" ref="K256">if(U256="","",XLOOKUP(U256,Master[Company],Master[Load Method],"Unknown",0,1))</f>
        <v/>
      </c>
      <c r="L256" s="341" t="str">
        <f t="array" ref="L256">if(U256="","",XLOOKUP(U256,Master[Company],Master[Line Distance],"Unknown",0,1))</f>
        <v/>
      </c>
      <c r="M256" s="394"/>
      <c r="N256" s="341"/>
      <c r="O256" s="341"/>
      <c r="P256" s="341" t="str">
        <f t="array" ref="P256">if(U256="","",XLOOKUP(U256,Master[Company],Master[Terms],"NA",0,1))</f>
        <v/>
      </c>
      <c r="Q256" s="341" t="str">
        <f t="shared" si="1"/>
        <v/>
      </c>
      <c r="R256" s="341" t="str">
        <f t="array" ref="R256">if(U256="","",XLOOKUP(U256,Master[Company],Master[Group],"NA",0,1))</f>
        <v/>
      </c>
      <c r="S256" s="341" t="str">
        <f t="array" ref="S256">if(U256="","",XLOOKUP(U256,Master[Company],Master[Loading Location],"NA",0,1))</f>
        <v/>
      </c>
      <c r="T256" s="341" t="str">
        <f t="array" ref="T256">if(U256="","",XLOOKUP(U256,Master[Company],Master[Acronym],"NA",0,1))</f>
        <v/>
      </c>
      <c r="U256" s="341"/>
      <c r="V256" s="342"/>
      <c r="W256" s="342"/>
      <c r="X256" s="341" t="str">
        <f t="shared" si="6"/>
        <v/>
      </c>
      <c r="Y256" s="341" t="str">
        <f t="shared" si="3"/>
        <v/>
      </c>
      <c r="Z256" s="341"/>
      <c r="AA256" s="341"/>
      <c r="AB256" s="341"/>
      <c r="AC256" s="401"/>
      <c r="AD256" s="563"/>
      <c r="AE256" s="564"/>
      <c r="AF256" s="564"/>
      <c r="AG256" s="564"/>
      <c r="AH256" s="564"/>
      <c r="AI256" s="564"/>
      <c r="AJ256" s="564"/>
      <c r="AK256" s="564"/>
      <c r="AL256" s="563"/>
      <c r="AM256" s="564"/>
      <c r="AN256" s="564"/>
      <c r="AO256" s="564"/>
      <c r="AP256" s="564"/>
      <c r="AQ256" s="564"/>
      <c r="AR256" s="564"/>
      <c r="AS256" s="564"/>
      <c r="AT256" s="401"/>
      <c r="AU256" s="399"/>
      <c r="AV256" s="617"/>
      <c r="AW256" s="401"/>
      <c r="AX256" s="401"/>
      <c r="AY256" s="341"/>
      <c r="AZ256" s="341"/>
      <c r="BA256" s="341"/>
      <c r="BB256" s="341"/>
      <c r="BC256" s="341"/>
      <c r="BD256" s="401"/>
      <c r="BE256" s="341"/>
      <c r="BF256" s="341"/>
      <c r="BG256" s="402"/>
      <c r="BH256" s="403"/>
      <c r="BI256" s="405"/>
      <c r="BJ256" s="405"/>
      <c r="BK256" s="405"/>
      <c r="BL256" s="405"/>
      <c r="BM256" s="514"/>
    </row>
    <row r="257" ht="18.75" customHeight="1">
      <c r="A257" s="400" t="str">
        <f t="shared" si="4"/>
        <v/>
      </c>
      <c r="B257" s="341"/>
      <c r="C257" s="559"/>
      <c r="D257" s="393"/>
      <c r="E257" s="341"/>
      <c r="F257" s="394"/>
      <c r="G257" s="341" t="str">
        <f t="array" ref="G257">IF(C257="","",XLOOKUP(C257,'Master Data'!K:K,'Master Data'!N:N,"Input in Master Data",0,1))</f>
        <v/>
      </c>
      <c r="H257" s="341" t="str">
        <f t="array" ref="H257">IF(C257="","",XLOOKUP(C257,'Master Data'!K:K,'Master Data'!O:O,"Input in Master Data",0,1))</f>
        <v/>
      </c>
      <c r="I257" s="341" t="str">
        <f t="array" ref="I257">if(U257="","",XLOOKUP(U257,Master[Company],Master[Blow],"Unknown",0,1))</f>
        <v/>
      </c>
      <c r="J257" s="341" t="str">
        <f t="array" ref="J257">if(U257="","",XLOOKUP(U257,Master[Company],Master[Pigging],"Unknown",0,1))</f>
        <v/>
      </c>
      <c r="K257" s="341" t="str">
        <f t="array" ref="K257">if(U257="","",XLOOKUP(U257,Master[Company],Master[Load Method],"Unknown",0,1))</f>
        <v/>
      </c>
      <c r="L257" s="341" t="str">
        <f t="array" ref="L257">if(U257="","",XLOOKUP(U257,Master[Company],Master[Line Distance],"Unknown",0,1))</f>
        <v/>
      </c>
      <c r="M257" s="394"/>
      <c r="N257" s="341"/>
      <c r="O257" s="341"/>
      <c r="P257" s="341" t="str">
        <f t="array" ref="P257">if(U257="","",XLOOKUP(U257,Master[Company],Master[Terms],"NA",0,1))</f>
        <v/>
      </c>
      <c r="Q257" s="341" t="str">
        <f t="shared" si="1"/>
        <v/>
      </c>
      <c r="R257" s="341" t="str">
        <f t="array" ref="R257">if(U257="","",XLOOKUP(U257,Master[Company],Master[Group],"NA",0,1))</f>
        <v/>
      </c>
      <c r="S257" s="341" t="str">
        <f t="array" ref="S257">if(U257="","",XLOOKUP(U257,Master[Company],Master[Loading Location],"NA",0,1))</f>
        <v/>
      </c>
      <c r="T257" s="341" t="str">
        <f t="array" ref="T257">if(U257="","",XLOOKUP(U257,Master[Company],Master[Acronym],"NA",0,1))</f>
        <v/>
      </c>
      <c r="U257" s="341"/>
      <c r="V257" s="342"/>
      <c r="W257" s="342"/>
      <c r="X257" s="341" t="str">
        <f t="shared" si="6"/>
        <v/>
      </c>
      <c r="Y257" s="341" t="str">
        <f t="shared" si="3"/>
        <v/>
      </c>
      <c r="Z257" s="341"/>
      <c r="AA257" s="341"/>
      <c r="AB257" s="341"/>
      <c r="AC257" s="401"/>
      <c r="AD257" s="563"/>
      <c r="AE257" s="564"/>
      <c r="AF257" s="564"/>
      <c r="AG257" s="564"/>
      <c r="AH257" s="564"/>
      <c r="AI257" s="564"/>
      <c r="AJ257" s="564"/>
      <c r="AK257" s="564"/>
      <c r="AL257" s="563"/>
      <c r="AM257" s="564"/>
      <c r="AN257" s="564"/>
      <c r="AO257" s="564"/>
      <c r="AP257" s="564"/>
      <c r="AQ257" s="564"/>
      <c r="AR257" s="564"/>
      <c r="AS257" s="564"/>
      <c r="AT257" s="401"/>
      <c r="AU257" s="399"/>
      <c r="AV257" s="617"/>
      <c r="AW257" s="401"/>
      <c r="AX257" s="401"/>
      <c r="AY257" s="341"/>
      <c r="AZ257" s="341"/>
      <c r="BA257" s="341"/>
      <c r="BB257" s="341"/>
      <c r="BC257" s="341"/>
      <c r="BD257" s="401"/>
      <c r="BE257" s="341"/>
      <c r="BF257" s="341"/>
      <c r="BG257" s="402"/>
      <c r="BH257" s="403"/>
      <c r="BI257" s="405"/>
      <c r="BJ257" s="405"/>
      <c r="BK257" s="405"/>
      <c r="BL257" s="405"/>
      <c r="BM257" s="514"/>
    </row>
    <row r="258" ht="18.75" customHeight="1">
      <c r="A258" s="400" t="str">
        <f t="shared" si="4"/>
        <v/>
      </c>
      <c r="B258" s="341"/>
      <c r="C258" s="559"/>
      <c r="D258" s="393"/>
      <c r="E258" s="341"/>
      <c r="F258" s="394"/>
      <c r="G258" s="341" t="str">
        <f t="array" ref="G258">IF(C258="","",XLOOKUP(C258,'Master Data'!K:K,'Master Data'!N:N,"Input in Master Data",0,1))</f>
        <v/>
      </c>
      <c r="H258" s="341" t="str">
        <f t="array" ref="H258">IF(C258="","",XLOOKUP(C258,'Master Data'!K:K,'Master Data'!O:O,"Input in Master Data",0,1))</f>
        <v/>
      </c>
      <c r="I258" s="341" t="str">
        <f t="array" ref="I258">if(U258="","",XLOOKUP(U258,Master[Company],Master[Blow],"Unknown",0,1))</f>
        <v/>
      </c>
      <c r="J258" s="341" t="str">
        <f t="array" ref="J258">if(U258="","",XLOOKUP(U258,Master[Company],Master[Pigging],"Unknown",0,1))</f>
        <v/>
      </c>
      <c r="K258" s="341" t="str">
        <f t="array" ref="K258">if(U258="","",XLOOKUP(U258,Master[Company],Master[Load Method],"Unknown",0,1))</f>
        <v/>
      </c>
      <c r="L258" s="341" t="str">
        <f t="array" ref="L258">if(U258="","",XLOOKUP(U258,Master[Company],Master[Line Distance],"Unknown",0,1))</f>
        <v/>
      </c>
      <c r="M258" s="394"/>
      <c r="N258" s="341"/>
      <c r="O258" s="341"/>
      <c r="P258" s="341" t="str">
        <f t="array" ref="P258">if(U258="","",XLOOKUP(U258,Master[Company],Master[Terms],"NA",0,1))</f>
        <v/>
      </c>
      <c r="Q258" s="341" t="str">
        <f t="shared" si="1"/>
        <v/>
      </c>
      <c r="R258" s="341" t="str">
        <f t="array" ref="R258">if(U258="","",XLOOKUP(U258,Master[Company],Master[Group],"NA",0,1))</f>
        <v/>
      </c>
      <c r="S258" s="341" t="str">
        <f t="array" ref="S258">if(U258="","",XLOOKUP(U258,Master[Company],Master[Loading Location],"NA",0,1))</f>
        <v/>
      </c>
      <c r="T258" s="341" t="str">
        <f t="array" ref="T258">if(U258="","",XLOOKUP(U258,Master[Company],Master[Acronym],"NA",0,1))</f>
        <v/>
      </c>
      <c r="U258" s="341"/>
      <c r="V258" s="342"/>
      <c r="W258" s="342"/>
      <c r="X258" s="341" t="str">
        <f t="shared" si="6"/>
        <v/>
      </c>
      <c r="Y258" s="341" t="str">
        <f t="shared" si="3"/>
        <v/>
      </c>
      <c r="Z258" s="341"/>
      <c r="AA258" s="341"/>
      <c r="AB258" s="341"/>
      <c r="AC258" s="401"/>
      <c r="AD258" s="563"/>
      <c r="AE258" s="564"/>
      <c r="AF258" s="564"/>
      <c r="AG258" s="564"/>
      <c r="AH258" s="564"/>
      <c r="AI258" s="564"/>
      <c r="AJ258" s="564"/>
      <c r="AK258" s="564"/>
      <c r="AL258" s="563"/>
      <c r="AM258" s="564"/>
      <c r="AN258" s="564"/>
      <c r="AO258" s="564"/>
      <c r="AP258" s="564"/>
      <c r="AQ258" s="564"/>
      <c r="AR258" s="564"/>
      <c r="AS258" s="564"/>
      <c r="AT258" s="401"/>
      <c r="AU258" s="399"/>
      <c r="AV258" s="617"/>
      <c r="AW258" s="401"/>
      <c r="AX258" s="401"/>
      <c r="AY258" s="341"/>
      <c r="AZ258" s="341"/>
      <c r="BA258" s="341"/>
      <c r="BB258" s="341"/>
      <c r="BC258" s="341"/>
      <c r="BD258" s="401"/>
      <c r="BE258" s="341"/>
      <c r="BF258" s="341"/>
      <c r="BG258" s="402"/>
      <c r="BH258" s="403"/>
      <c r="BI258" s="405"/>
      <c r="BJ258" s="405"/>
      <c r="BK258" s="405"/>
      <c r="BL258" s="405"/>
      <c r="BM258" s="514"/>
    </row>
    <row r="259" ht="18.75" customHeight="1">
      <c r="A259" s="400" t="str">
        <f t="shared" si="4"/>
        <v/>
      </c>
      <c r="B259" s="341"/>
      <c r="C259" s="559"/>
      <c r="D259" s="393"/>
      <c r="E259" s="341"/>
      <c r="F259" s="394"/>
      <c r="G259" s="341" t="str">
        <f t="array" ref="G259">IF(C259="","",XLOOKUP(C259,'Master Data'!K:K,'Master Data'!N:N,"Input in Master Data",0,1))</f>
        <v/>
      </c>
      <c r="H259" s="341" t="str">
        <f t="array" ref="H259">IF(C259="","",XLOOKUP(C259,'Master Data'!K:K,'Master Data'!O:O,"Input in Master Data",0,1))</f>
        <v/>
      </c>
      <c r="I259" s="341" t="str">
        <f t="array" ref="I259">if(U259="","",XLOOKUP(U259,Master[Company],Master[Blow],"Unknown",0,1))</f>
        <v/>
      </c>
      <c r="J259" s="341" t="str">
        <f t="array" ref="J259">if(U259="","",XLOOKUP(U259,Master[Company],Master[Pigging],"Unknown",0,1))</f>
        <v/>
      </c>
      <c r="K259" s="341" t="str">
        <f t="array" ref="K259">if(U259="","",XLOOKUP(U259,Master[Company],Master[Load Method],"Unknown",0,1))</f>
        <v/>
      </c>
      <c r="L259" s="341" t="str">
        <f t="array" ref="L259">if(U259="","",XLOOKUP(U259,Master[Company],Master[Line Distance],"Unknown",0,1))</f>
        <v/>
      </c>
      <c r="M259" s="394"/>
      <c r="N259" s="341"/>
      <c r="O259" s="341"/>
      <c r="P259" s="341" t="str">
        <f t="array" ref="P259">if(U259="","",XLOOKUP(U259,Master[Company],Master[Terms],"NA",0,1))</f>
        <v/>
      </c>
      <c r="Q259" s="341" t="str">
        <f t="shared" si="1"/>
        <v/>
      </c>
      <c r="R259" s="341" t="str">
        <f t="array" ref="R259">if(U259="","",XLOOKUP(U259,Master[Company],Master[Group],"NA",0,1))</f>
        <v/>
      </c>
      <c r="S259" s="341" t="str">
        <f t="array" ref="S259">if(U259="","",XLOOKUP(U259,Master[Company],Master[Loading Location],"NA",0,1))</f>
        <v/>
      </c>
      <c r="T259" s="341" t="str">
        <f t="array" ref="T259">if(U259="","",XLOOKUP(U259,Master[Company],Master[Acronym],"NA",0,1))</f>
        <v/>
      </c>
      <c r="U259" s="341"/>
      <c r="V259" s="342"/>
      <c r="W259" s="342"/>
      <c r="X259" s="341" t="str">
        <f t="shared" si="6"/>
        <v/>
      </c>
      <c r="Y259" s="341" t="str">
        <f t="shared" si="3"/>
        <v/>
      </c>
      <c r="Z259" s="341"/>
      <c r="AA259" s="341"/>
      <c r="AB259" s="341"/>
      <c r="AC259" s="401"/>
      <c r="AD259" s="563"/>
      <c r="AE259" s="564"/>
      <c r="AF259" s="564"/>
      <c r="AG259" s="564"/>
      <c r="AH259" s="564"/>
      <c r="AI259" s="564"/>
      <c r="AJ259" s="564"/>
      <c r="AK259" s="564"/>
      <c r="AL259" s="563"/>
      <c r="AM259" s="564"/>
      <c r="AN259" s="564"/>
      <c r="AO259" s="564"/>
      <c r="AP259" s="564"/>
      <c r="AQ259" s="564"/>
      <c r="AR259" s="564"/>
      <c r="AS259" s="564"/>
      <c r="AT259" s="401"/>
      <c r="AU259" s="399"/>
      <c r="AV259" s="617"/>
      <c r="AW259" s="401"/>
      <c r="AX259" s="401"/>
      <c r="AY259" s="341"/>
      <c r="AZ259" s="341"/>
      <c r="BA259" s="341"/>
      <c r="BB259" s="341"/>
      <c r="BC259" s="341"/>
      <c r="BD259" s="401"/>
      <c r="BE259" s="341"/>
      <c r="BF259" s="341"/>
      <c r="BG259" s="402"/>
      <c r="BH259" s="403"/>
      <c r="BI259" s="405"/>
      <c r="BJ259" s="405"/>
      <c r="BK259" s="405"/>
      <c r="BL259" s="405"/>
      <c r="BM259" s="514"/>
    </row>
    <row r="260" ht="18.75" customHeight="1">
      <c r="A260" s="400" t="str">
        <f t="shared" si="4"/>
        <v/>
      </c>
      <c r="B260" s="341"/>
      <c r="C260" s="559"/>
      <c r="D260" s="393"/>
      <c r="E260" s="341"/>
      <c r="F260" s="394"/>
      <c r="G260" s="341" t="str">
        <f t="array" ref="G260">IF(C260="","",XLOOKUP(C260,'Master Data'!K:K,'Master Data'!N:N,"Input in Master Data",0,1))</f>
        <v/>
      </c>
      <c r="H260" s="341" t="str">
        <f t="array" ref="H260">IF(C260="","",XLOOKUP(C260,'Master Data'!K:K,'Master Data'!O:O,"Input in Master Data",0,1))</f>
        <v/>
      </c>
      <c r="I260" s="341" t="str">
        <f t="array" ref="I260">if(U260="","",XLOOKUP(U260,Master[Company],Master[Blow],"Unknown",0,1))</f>
        <v/>
      </c>
      <c r="J260" s="341" t="str">
        <f t="array" ref="J260">if(U260="","",XLOOKUP(U260,Master[Company],Master[Pigging],"Unknown",0,1))</f>
        <v/>
      </c>
      <c r="K260" s="341" t="str">
        <f t="array" ref="K260">if(U260="","",XLOOKUP(U260,Master[Company],Master[Load Method],"Unknown",0,1))</f>
        <v/>
      </c>
      <c r="L260" s="341" t="str">
        <f t="array" ref="L260">if(U260="","",XLOOKUP(U260,Master[Company],Master[Line Distance],"Unknown",0,1))</f>
        <v/>
      </c>
      <c r="M260" s="394"/>
      <c r="N260" s="341"/>
      <c r="O260" s="341"/>
      <c r="P260" s="341" t="str">
        <f t="array" ref="P260">if(U260="","",XLOOKUP(U260,Master[Company],Master[Terms],"NA",0,1))</f>
        <v/>
      </c>
      <c r="Q260" s="341" t="str">
        <f t="shared" si="1"/>
        <v/>
      </c>
      <c r="R260" s="341" t="str">
        <f t="array" ref="R260">if(U260="","",XLOOKUP(U260,Master[Company],Master[Group],"NA",0,1))</f>
        <v/>
      </c>
      <c r="S260" s="341" t="str">
        <f t="array" ref="S260">if(U260="","",XLOOKUP(U260,Master[Company],Master[Loading Location],"NA",0,1))</f>
        <v/>
      </c>
      <c r="T260" s="341" t="str">
        <f t="array" ref="T260">if(U260="","",XLOOKUP(U260,Master[Company],Master[Acronym],"NA",0,1))</f>
        <v/>
      </c>
      <c r="U260" s="341"/>
      <c r="V260" s="342"/>
      <c r="W260" s="342"/>
      <c r="X260" s="341" t="str">
        <f t="shared" si="6"/>
        <v/>
      </c>
      <c r="Y260" s="341" t="str">
        <f t="shared" si="3"/>
        <v/>
      </c>
      <c r="Z260" s="341"/>
      <c r="AA260" s="341"/>
      <c r="AB260" s="341"/>
      <c r="AC260" s="401"/>
      <c r="AD260" s="563"/>
      <c r="AE260" s="564"/>
      <c r="AF260" s="564"/>
      <c r="AG260" s="564"/>
      <c r="AH260" s="564"/>
      <c r="AI260" s="564"/>
      <c r="AJ260" s="564"/>
      <c r="AK260" s="564"/>
      <c r="AL260" s="563"/>
      <c r="AM260" s="564"/>
      <c r="AN260" s="564"/>
      <c r="AO260" s="564"/>
      <c r="AP260" s="564"/>
      <c r="AQ260" s="564"/>
      <c r="AR260" s="564"/>
      <c r="AS260" s="564"/>
      <c r="AT260" s="401"/>
      <c r="AU260" s="399"/>
      <c r="AV260" s="617"/>
      <c r="AW260" s="401"/>
      <c r="AX260" s="401"/>
      <c r="AY260" s="341"/>
      <c r="AZ260" s="341"/>
      <c r="BA260" s="341"/>
      <c r="BB260" s="341"/>
      <c r="BC260" s="341"/>
      <c r="BD260" s="401"/>
      <c r="BE260" s="341"/>
      <c r="BF260" s="341"/>
      <c r="BG260" s="402"/>
      <c r="BH260" s="403"/>
      <c r="BI260" s="405"/>
      <c r="BJ260" s="405"/>
      <c r="BK260" s="405"/>
      <c r="BL260" s="405"/>
      <c r="BM260" s="514"/>
    </row>
    <row r="261" ht="18.75" customHeight="1">
      <c r="A261" s="400" t="str">
        <f t="shared" si="4"/>
        <v/>
      </c>
      <c r="B261" s="341"/>
      <c r="C261" s="559"/>
      <c r="D261" s="393"/>
      <c r="E261" s="341"/>
      <c r="F261" s="394"/>
      <c r="G261" s="341" t="str">
        <f t="array" ref="G261">IF(C261="","",XLOOKUP(C261,'Master Data'!K:K,'Master Data'!N:N,"Input in Master Data",0,1))</f>
        <v/>
      </c>
      <c r="H261" s="341" t="str">
        <f t="array" ref="H261">IF(C261="","",XLOOKUP(C261,'Master Data'!K:K,'Master Data'!O:O,"Input in Master Data",0,1))</f>
        <v/>
      </c>
      <c r="I261" s="341" t="str">
        <f t="array" ref="I261">if(U261="","",XLOOKUP(U261,Master[Company],Master[Blow],"Unknown",0,1))</f>
        <v/>
      </c>
      <c r="J261" s="341" t="str">
        <f t="array" ref="J261">if(U261="","",XLOOKUP(U261,Master[Company],Master[Pigging],"Unknown",0,1))</f>
        <v/>
      </c>
      <c r="K261" s="341" t="str">
        <f t="array" ref="K261">if(U261="","",XLOOKUP(U261,Master[Company],Master[Load Method],"Unknown",0,1))</f>
        <v/>
      </c>
      <c r="L261" s="341" t="str">
        <f t="array" ref="L261">if(U261="","",XLOOKUP(U261,Master[Company],Master[Line Distance],"Unknown",0,1))</f>
        <v/>
      </c>
      <c r="M261" s="394"/>
      <c r="N261" s="341"/>
      <c r="O261" s="341"/>
      <c r="P261" s="341" t="str">
        <f t="array" ref="P261">if(U261="","",XLOOKUP(U261,Master[Company],Master[Terms],"NA",0,1))</f>
        <v/>
      </c>
      <c r="Q261" s="341" t="str">
        <f t="shared" si="1"/>
        <v/>
      </c>
      <c r="R261" s="341" t="str">
        <f t="array" ref="R261">if(U261="","",XLOOKUP(U261,Master[Company],Master[Group],"NA",0,1))</f>
        <v/>
      </c>
      <c r="S261" s="341" t="str">
        <f t="array" ref="S261">if(U261="","",XLOOKUP(U261,Master[Company],Master[Loading Location],"NA",0,1))</f>
        <v/>
      </c>
      <c r="T261" s="341" t="str">
        <f t="array" ref="T261">if(U261="","",XLOOKUP(U261,Master[Company],Master[Acronym],"NA",0,1))</f>
        <v/>
      </c>
      <c r="U261" s="341"/>
      <c r="V261" s="342"/>
      <c r="W261" s="342"/>
      <c r="X261" s="341" t="str">
        <f t="shared" si="6"/>
        <v/>
      </c>
      <c r="Y261" s="341" t="str">
        <f t="shared" si="3"/>
        <v/>
      </c>
      <c r="Z261" s="341"/>
      <c r="AA261" s="341"/>
      <c r="AB261" s="341"/>
      <c r="AC261" s="401"/>
      <c r="AD261" s="563"/>
      <c r="AE261" s="564"/>
      <c r="AF261" s="564"/>
      <c r="AG261" s="564"/>
      <c r="AH261" s="564"/>
      <c r="AI261" s="564"/>
      <c r="AJ261" s="564"/>
      <c r="AK261" s="564"/>
      <c r="AL261" s="563"/>
      <c r="AM261" s="564"/>
      <c r="AN261" s="564"/>
      <c r="AO261" s="564"/>
      <c r="AP261" s="564"/>
      <c r="AQ261" s="564"/>
      <c r="AR261" s="564"/>
      <c r="AS261" s="564"/>
      <c r="AT261" s="401"/>
      <c r="AU261" s="399"/>
      <c r="AV261" s="617"/>
      <c r="AW261" s="401"/>
      <c r="AX261" s="401"/>
      <c r="AY261" s="341"/>
      <c r="AZ261" s="341"/>
      <c r="BA261" s="341"/>
      <c r="BB261" s="341"/>
      <c r="BC261" s="341"/>
      <c r="BD261" s="401"/>
      <c r="BE261" s="341"/>
      <c r="BF261" s="341"/>
      <c r="BG261" s="402"/>
      <c r="BH261" s="403"/>
      <c r="BI261" s="405"/>
      <c r="BJ261" s="405"/>
      <c r="BK261" s="405"/>
      <c r="BL261" s="405"/>
      <c r="BM261" s="514"/>
    </row>
    <row r="262" ht="18.75" customHeight="1">
      <c r="A262" s="400" t="str">
        <f t="shared" si="4"/>
        <v/>
      </c>
      <c r="B262" s="341"/>
      <c r="C262" s="559"/>
      <c r="D262" s="393"/>
      <c r="E262" s="341"/>
      <c r="F262" s="394"/>
      <c r="G262" s="341" t="str">
        <f t="array" ref="G262">IF(C262="","",XLOOKUP(C262,'Master Data'!K:K,'Master Data'!N:N,"Input in Master Data",0,1))</f>
        <v/>
      </c>
      <c r="H262" s="341" t="str">
        <f t="array" ref="H262">IF(C262="","",XLOOKUP(C262,'Master Data'!K:K,'Master Data'!O:O,"Input in Master Data",0,1))</f>
        <v/>
      </c>
      <c r="I262" s="341" t="str">
        <f t="array" ref="I262">if(U262="","",XLOOKUP(U262,Master[Company],Master[Blow],"Unknown",0,1))</f>
        <v/>
      </c>
      <c r="J262" s="341" t="str">
        <f t="array" ref="J262">if(U262="","",XLOOKUP(U262,Master[Company],Master[Pigging],"Unknown",0,1))</f>
        <v/>
      </c>
      <c r="K262" s="341" t="str">
        <f t="array" ref="K262">if(U262="","",XLOOKUP(U262,Master[Company],Master[Load Method],"Unknown",0,1))</f>
        <v/>
      </c>
      <c r="L262" s="341" t="str">
        <f t="array" ref="L262">if(U262="","",XLOOKUP(U262,Master[Company],Master[Line Distance],"Unknown",0,1))</f>
        <v/>
      </c>
      <c r="M262" s="394"/>
      <c r="N262" s="341"/>
      <c r="O262" s="341"/>
      <c r="P262" s="341" t="str">
        <f t="array" ref="P262">if(U262="","",XLOOKUP(U262,Master[Company],Master[Terms],"NA",0,1))</f>
        <v/>
      </c>
      <c r="Q262" s="341" t="str">
        <f t="shared" si="1"/>
        <v/>
      </c>
      <c r="R262" s="341" t="str">
        <f t="array" ref="R262">if(U262="","",XLOOKUP(U262,Master[Company],Master[Group],"NA",0,1))</f>
        <v/>
      </c>
      <c r="S262" s="341" t="str">
        <f t="array" ref="S262">if(U262="","",XLOOKUP(U262,Master[Company],Master[Loading Location],"NA",0,1))</f>
        <v/>
      </c>
      <c r="T262" s="341" t="str">
        <f t="array" ref="T262">if(U262="","",XLOOKUP(U262,Master[Company],Master[Acronym],"NA",0,1))</f>
        <v/>
      </c>
      <c r="U262" s="341"/>
      <c r="V262" s="342"/>
      <c r="W262" s="342"/>
      <c r="X262" s="341" t="str">
        <f t="shared" si="6"/>
        <v/>
      </c>
      <c r="Y262" s="341" t="str">
        <f t="shared" si="3"/>
        <v/>
      </c>
      <c r="Z262" s="341"/>
      <c r="AA262" s="341"/>
      <c r="AB262" s="341"/>
      <c r="AC262" s="401"/>
      <c r="AD262" s="563"/>
      <c r="AE262" s="564"/>
      <c r="AF262" s="564"/>
      <c r="AG262" s="564"/>
      <c r="AH262" s="564"/>
      <c r="AI262" s="564"/>
      <c r="AJ262" s="564"/>
      <c r="AK262" s="564"/>
      <c r="AL262" s="563"/>
      <c r="AM262" s="564"/>
      <c r="AN262" s="564"/>
      <c r="AO262" s="564"/>
      <c r="AP262" s="564"/>
      <c r="AQ262" s="564"/>
      <c r="AR262" s="564"/>
      <c r="AS262" s="564"/>
      <c r="AT262" s="401"/>
      <c r="AU262" s="399"/>
      <c r="AV262" s="617"/>
      <c r="AW262" s="401"/>
      <c r="AX262" s="401"/>
      <c r="AY262" s="341"/>
      <c r="AZ262" s="341"/>
      <c r="BA262" s="341"/>
      <c r="BB262" s="341"/>
      <c r="BC262" s="341"/>
      <c r="BD262" s="401"/>
      <c r="BE262" s="341"/>
      <c r="BF262" s="341"/>
      <c r="BG262" s="402"/>
      <c r="BH262" s="403"/>
      <c r="BI262" s="405"/>
      <c r="BJ262" s="405"/>
      <c r="BK262" s="405"/>
      <c r="BL262" s="405"/>
      <c r="BM262" s="514"/>
    </row>
    <row r="263" ht="18.75" customHeight="1">
      <c r="A263" s="400" t="str">
        <f t="shared" si="4"/>
        <v/>
      </c>
      <c r="B263" s="341"/>
      <c r="C263" s="559"/>
      <c r="D263" s="393"/>
      <c r="E263" s="341"/>
      <c r="F263" s="394"/>
      <c r="G263" s="341" t="str">
        <f t="array" ref="G263">IF(C263="","",XLOOKUP(C263,'Master Data'!K:K,'Master Data'!N:N,"Input in Master Data",0,1))</f>
        <v/>
      </c>
      <c r="H263" s="341" t="str">
        <f t="array" ref="H263">IF(C263="","",XLOOKUP(C263,'Master Data'!K:K,'Master Data'!O:O,"Input in Master Data",0,1))</f>
        <v/>
      </c>
      <c r="I263" s="341" t="str">
        <f t="array" ref="I263">if(U263="","",XLOOKUP(U263,Master[Company],Master[Blow],"Unknown",0,1))</f>
        <v/>
      </c>
      <c r="J263" s="341" t="str">
        <f t="array" ref="J263">if(U263="","",XLOOKUP(U263,Master[Company],Master[Pigging],"Unknown",0,1))</f>
        <v/>
      </c>
      <c r="K263" s="341" t="str">
        <f t="array" ref="K263">if(U263="","",XLOOKUP(U263,Master[Company],Master[Load Method],"Unknown",0,1))</f>
        <v/>
      </c>
      <c r="L263" s="341" t="str">
        <f t="array" ref="L263">if(U263="","",XLOOKUP(U263,Master[Company],Master[Line Distance],"Unknown",0,1))</f>
        <v/>
      </c>
      <c r="M263" s="394"/>
      <c r="N263" s="341"/>
      <c r="O263" s="341"/>
      <c r="P263" s="341" t="str">
        <f t="array" ref="P263">if(U263="","",XLOOKUP(U263,Master[Company],Master[Terms],"NA",0,1))</f>
        <v/>
      </c>
      <c r="Q263" s="341" t="str">
        <f t="shared" si="1"/>
        <v/>
      </c>
      <c r="R263" s="341" t="str">
        <f t="array" ref="R263">if(U263="","",XLOOKUP(U263,Master[Company],Master[Group],"NA",0,1))</f>
        <v/>
      </c>
      <c r="S263" s="341" t="str">
        <f t="array" ref="S263">if(U263="","",XLOOKUP(U263,Master[Company],Master[Loading Location],"NA",0,1))</f>
        <v/>
      </c>
      <c r="T263" s="341" t="str">
        <f t="array" ref="T263">if(U263="","",XLOOKUP(U263,Master[Company],Master[Acronym],"NA",0,1))</f>
        <v/>
      </c>
      <c r="U263" s="341"/>
      <c r="V263" s="342"/>
      <c r="W263" s="342"/>
      <c r="X263" s="341" t="str">
        <f t="shared" si="6"/>
        <v/>
      </c>
      <c r="Y263" s="341" t="str">
        <f t="shared" si="3"/>
        <v/>
      </c>
      <c r="Z263" s="341"/>
      <c r="AA263" s="341"/>
      <c r="AB263" s="341"/>
      <c r="AC263" s="401"/>
      <c r="AD263" s="563"/>
      <c r="AE263" s="564"/>
      <c r="AF263" s="564"/>
      <c r="AG263" s="564"/>
      <c r="AH263" s="564"/>
      <c r="AI263" s="564"/>
      <c r="AJ263" s="564"/>
      <c r="AK263" s="564"/>
      <c r="AL263" s="563"/>
      <c r="AM263" s="564"/>
      <c r="AN263" s="564"/>
      <c r="AO263" s="564"/>
      <c r="AP263" s="564"/>
      <c r="AQ263" s="564"/>
      <c r="AR263" s="564"/>
      <c r="AS263" s="564"/>
      <c r="AT263" s="401"/>
      <c r="AU263" s="399"/>
      <c r="AV263" s="617"/>
      <c r="AW263" s="401"/>
      <c r="AX263" s="401"/>
      <c r="AY263" s="341"/>
      <c r="AZ263" s="341"/>
      <c r="BA263" s="341"/>
      <c r="BB263" s="341"/>
      <c r="BC263" s="341"/>
      <c r="BD263" s="401"/>
      <c r="BE263" s="341"/>
      <c r="BF263" s="341"/>
      <c r="BG263" s="402"/>
      <c r="BH263" s="403"/>
      <c r="BI263" s="405"/>
      <c r="BJ263" s="405"/>
      <c r="BK263" s="405"/>
      <c r="BL263" s="405"/>
      <c r="BM263" s="514"/>
    </row>
    <row r="264" ht="18.75" customHeight="1">
      <c r="A264" s="400" t="str">
        <f t="shared" si="4"/>
        <v/>
      </c>
      <c r="B264" s="341"/>
      <c r="C264" s="559"/>
      <c r="D264" s="393"/>
      <c r="E264" s="341"/>
      <c r="F264" s="394"/>
      <c r="G264" s="341" t="str">
        <f t="array" ref="G264">IF(C264="","",XLOOKUP(C264,'Master Data'!K:K,'Master Data'!N:N,"Input in Master Data",0,1))</f>
        <v/>
      </c>
      <c r="H264" s="341" t="str">
        <f t="array" ref="H264">IF(C264="","",XLOOKUP(C264,'Master Data'!K:K,'Master Data'!O:O,"Input in Master Data",0,1))</f>
        <v/>
      </c>
      <c r="I264" s="341" t="str">
        <f t="array" ref="I264">if(U264="","",XLOOKUP(U264,Master[Company],Master[Blow],"Unknown",0,1))</f>
        <v/>
      </c>
      <c r="J264" s="341" t="str">
        <f t="array" ref="J264">if(U264="","",XLOOKUP(U264,Master[Company],Master[Pigging],"Unknown",0,1))</f>
        <v/>
      </c>
      <c r="K264" s="341" t="str">
        <f t="array" ref="K264">if(U264="","",XLOOKUP(U264,Master[Company],Master[Load Method],"Unknown",0,1))</f>
        <v/>
      </c>
      <c r="L264" s="341" t="str">
        <f t="array" ref="L264">if(U264="","",XLOOKUP(U264,Master[Company],Master[Line Distance],"Unknown",0,1))</f>
        <v/>
      </c>
      <c r="M264" s="394"/>
      <c r="N264" s="341"/>
      <c r="O264" s="341"/>
      <c r="P264" s="341" t="str">
        <f t="array" ref="P264">if(U264="","",XLOOKUP(U264,Master[Company],Master[Terms],"NA",0,1))</f>
        <v/>
      </c>
      <c r="Q264" s="341" t="str">
        <f t="shared" si="1"/>
        <v/>
      </c>
      <c r="R264" s="341" t="str">
        <f t="array" ref="R264">if(U264="","",XLOOKUP(U264,Master[Company],Master[Group],"NA",0,1))</f>
        <v/>
      </c>
      <c r="S264" s="341" t="str">
        <f t="array" ref="S264">if(U264="","",XLOOKUP(U264,Master[Company],Master[Loading Location],"NA",0,1))</f>
        <v/>
      </c>
      <c r="T264" s="341" t="str">
        <f t="array" ref="T264">if(U264="","",XLOOKUP(U264,Master[Company],Master[Acronym],"NA",0,1))</f>
        <v/>
      </c>
      <c r="U264" s="341"/>
      <c r="V264" s="342"/>
      <c r="W264" s="342"/>
      <c r="X264" s="341" t="str">
        <f t="shared" si="6"/>
        <v/>
      </c>
      <c r="Y264" s="341" t="str">
        <f t="shared" si="3"/>
        <v/>
      </c>
      <c r="Z264" s="341"/>
      <c r="AA264" s="341"/>
      <c r="AB264" s="341"/>
      <c r="AC264" s="401"/>
      <c r="AD264" s="563"/>
      <c r="AE264" s="564"/>
      <c r="AF264" s="564"/>
      <c r="AG264" s="564"/>
      <c r="AH264" s="564"/>
      <c r="AI264" s="564"/>
      <c r="AJ264" s="564"/>
      <c r="AK264" s="564"/>
      <c r="AL264" s="563"/>
      <c r="AM264" s="564"/>
      <c r="AN264" s="564"/>
      <c r="AO264" s="564"/>
      <c r="AP264" s="564"/>
      <c r="AQ264" s="564"/>
      <c r="AR264" s="564"/>
      <c r="AS264" s="564"/>
      <c r="AT264" s="401"/>
      <c r="AU264" s="399"/>
      <c r="AV264" s="617"/>
      <c r="AW264" s="401"/>
      <c r="AX264" s="401"/>
      <c r="AY264" s="341"/>
      <c r="AZ264" s="341"/>
      <c r="BA264" s="341"/>
      <c r="BB264" s="341"/>
      <c r="BC264" s="341"/>
      <c r="BD264" s="401"/>
      <c r="BE264" s="341"/>
      <c r="BF264" s="341"/>
      <c r="BG264" s="402"/>
      <c r="BH264" s="403"/>
      <c r="BI264" s="405"/>
      <c r="BJ264" s="405"/>
      <c r="BK264" s="405"/>
      <c r="BL264" s="405"/>
      <c r="BM264" s="514"/>
    </row>
    <row r="265" ht="18.75" customHeight="1">
      <c r="A265" s="400" t="str">
        <f t="shared" si="4"/>
        <v/>
      </c>
      <c r="B265" s="341"/>
      <c r="C265" s="559"/>
      <c r="D265" s="393"/>
      <c r="E265" s="341"/>
      <c r="F265" s="394"/>
      <c r="G265" s="341" t="str">
        <f t="array" ref="G265">IF(C265="","",XLOOKUP(C265,'Master Data'!K:K,'Master Data'!N:N,"Input in Master Data",0,1))</f>
        <v/>
      </c>
      <c r="H265" s="341" t="str">
        <f t="array" ref="H265">IF(C265="","",XLOOKUP(C265,'Master Data'!K:K,'Master Data'!O:O,"Input in Master Data",0,1))</f>
        <v/>
      </c>
      <c r="I265" s="341" t="str">
        <f t="array" ref="I265">if(U265="","",XLOOKUP(U265,Master[Company],Master[Blow],"Unknown",0,1))</f>
        <v/>
      </c>
      <c r="J265" s="341" t="str">
        <f t="array" ref="J265">if(U265="","",XLOOKUP(U265,Master[Company],Master[Pigging],"Unknown",0,1))</f>
        <v/>
      </c>
      <c r="K265" s="341" t="str">
        <f t="array" ref="K265">if(U265="","",XLOOKUP(U265,Master[Company],Master[Load Method],"Unknown",0,1))</f>
        <v/>
      </c>
      <c r="L265" s="341" t="str">
        <f t="array" ref="L265">if(U265="","",XLOOKUP(U265,Master[Company],Master[Line Distance],"Unknown",0,1))</f>
        <v/>
      </c>
      <c r="M265" s="394"/>
      <c r="N265" s="341"/>
      <c r="O265" s="341"/>
      <c r="P265" s="341" t="str">
        <f t="array" ref="P265">if(U265="","",XLOOKUP(U265,Master[Company],Master[Terms],"NA",0,1))</f>
        <v/>
      </c>
      <c r="Q265" s="341" t="str">
        <f t="shared" si="1"/>
        <v/>
      </c>
      <c r="R265" s="341" t="str">
        <f t="array" ref="R265">if(U265="","",XLOOKUP(U265,Master[Company],Master[Group],"NA",0,1))</f>
        <v/>
      </c>
      <c r="S265" s="341" t="str">
        <f t="array" ref="S265">if(U265="","",XLOOKUP(U265,Master[Company],Master[Loading Location],"NA",0,1))</f>
        <v/>
      </c>
      <c r="T265" s="341" t="str">
        <f t="array" ref="T265">if(U265="","",XLOOKUP(U265,Master[Company],Master[Acronym],"NA",0,1))</f>
        <v/>
      </c>
      <c r="U265" s="341"/>
      <c r="V265" s="342"/>
      <c r="W265" s="342"/>
      <c r="X265" s="341" t="str">
        <f t="shared" si="6"/>
        <v/>
      </c>
      <c r="Y265" s="341" t="str">
        <f t="shared" si="3"/>
        <v/>
      </c>
      <c r="Z265" s="341"/>
      <c r="AA265" s="341"/>
      <c r="AB265" s="341"/>
      <c r="AC265" s="401"/>
      <c r="AD265" s="563"/>
      <c r="AE265" s="564"/>
      <c r="AF265" s="564"/>
      <c r="AG265" s="564"/>
      <c r="AH265" s="564"/>
      <c r="AI265" s="564"/>
      <c r="AJ265" s="564"/>
      <c r="AK265" s="564"/>
      <c r="AL265" s="563"/>
      <c r="AM265" s="564"/>
      <c r="AN265" s="564"/>
      <c r="AO265" s="564"/>
      <c r="AP265" s="564"/>
      <c r="AQ265" s="564"/>
      <c r="AR265" s="564"/>
      <c r="AS265" s="564"/>
      <c r="AT265" s="401"/>
      <c r="AU265" s="399"/>
      <c r="AV265" s="617"/>
      <c r="AW265" s="401"/>
      <c r="AX265" s="401"/>
      <c r="AY265" s="341"/>
      <c r="AZ265" s="341"/>
      <c r="BA265" s="341"/>
      <c r="BB265" s="341"/>
      <c r="BC265" s="341"/>
      <c r="BD265" s="401"/>
      <c r="BE265" s="341"/>
      <c r="BF265" s="341"/>
      <c r="BG265" s="402"/>
      <c r="BH265" s="403"/>
      <c r="BI265" s="405"/>
      <c r="BJ265" s="405"/>
      <c r="BK265" s="405"/>
      <c r="BL265" s="405"/>
      <c r="BM265" s="514"/>
    </row>
    <row r="266" ht="18.75" customHeight="1">
      <c r="A266" s="400" t="str">
        <f t="shared" si="4"/>
        <v/>
      </c>
      <c r="B266" s="341"/>
      <c r="C266" s="559"/>
      <c r="D266" s="393"/>
      <c r="E266" s="341"/>
      <c r="F266" s="394"/>
      <c r="G266" s="341" t="str">
        <f t="array" ref="G266">IF(C266="","",XLOOKUP(C266,'Master Data'!K:K,'Master Data'!N:N,"Input in Master Data",0,1))</f>
        <v/>
      </c>
      <c r="H266" s="341" t="str">
        <f t="array" ref="H266">IF(C266="","",XLOOKUP(C266,'Master Data'!K:K,'Master Data'!O:O,"Input in Master Data",0,1))</f>
        <v/>
      </c>
      <c r="I266" s="341" t="str">
        <f t="array" ref="I266">if(U266="","",XLOOKUP(U266,Master[Company],Master[Blow],"Unknown",0,1))</f>
        <v/>
      </c>
      <c r="J266" s="341" t="str">
        <f t="array" ref="J266">if(U266="","",XLOOKUP(U266,Master[Company],Master[Pigging],"Unknown",0,1))</f>
        <v/>
      </c>
      <c r="K266" s="341" t="str">
        <f t="array" ref="K266">if(U266="","",XLOOKUP(U266,Master[Company],Master[Load Method],"Unknown",0,1))</f>
        <v/>
      </c>
      <c r="L266" s="341" t="str">
        <f t="array" ref="L266">if(U266="","",XLOOKUP(U266,Master[Company],Master[Line Distance],"Unknown",0,1))</f>
        <v/>
      </c>
      <c r="M266" s="394"/>
      <c r="N266" s="341"/>
      <c r="O266" s="341"/>
      <c r="P266" s="341" t="str">
        <f t="array" ref="P266">if(U266="","",XLOOKUP(U266,Master[Company],Master[Terms],"NA",0,1))</f>
        <v/>
      </c>
      <c r="Q266" s="341" t="str">
        <f t="shared" si="1"/>
        <v/>
      </c>
      <c r="R266" s="341" t="str">
        <f t="array" ref="R266">if(U266="","",XLOOKUP(U266,Master[Company],Master[Group],"NA",0,1))</f>
        <v/>
      </c>
      <c r="S266" s="341" t="str">
        <f t="array" ref="S266">if(U266="","",XLOOKUP(U266,Master[Company],Master[Loading Location],"NA",0,1))</f>
        <v/>
      </c>
      <c r="T266" s="341" t="str">
        <f t="array" ref="T266">if(U266="","",XLOOKUP(U266,Master[Company],Master[Acronym],"NA",0,1))</f>
        <v/>
      </c>
      <c r="U266" s="341"/>
      <c r="V266" s="342"/>
      <c r="W266" s="342"/>
      <c r="X266" s="341" t="str">
        <f t="shared" si="6"/>
        <v/>
      </c>
      <c r="Y266" s="341" t="str">
        <f t="shared" si="3"/>
        <v/>
      </c>
      <c r="Z266" s="341"/>
      <c r="AA266" s="341"/>
      <c r="AB266" s="341"/>
      <c r="AC266" s="401"/>
      <c r="AD266" s="563"/>
      <c r="AE266" s="564"/>
      <c r="AF266" s="564"/>
      <c r="AG266" s="564"/>
      <c r="AH266" s="564"/>
      <c r="AI266" s="564"/>
      <c r="AJ266" s="564"/>
      <c r="AK266" s="564"/>
      <c r="AL266" s="563"/>
      <c r="AM266" s="564"/>
      <c r="AN266" s="564"/>
      <c r="AO266" s="564"/>
      <c r="AP266" s="564"/>
      <c r="AQ266" s="564"/>
      <c r="AR266" s="564"/>
      <c r="AS266" s="564"/>
      <c r="AT266" s="401"/>
      <c r="AU266" s="399"/>
      <c r="AV266" s="617"/>
      <c r="AW266" s="401"/>
      <c r="AX266" s="401"/>
      <c r="AY266" s="341"/>
      <c r="AZ266" s="341"/>
      <c r="BA266" s="341"/>
      <c r="BB266" s="341"/>
      <c r="BC266" s="341"/>
      <c r="BD266" s="401"/>
      <c r="BE266" s="341"/>
      <c r="BF266" s="341"/>
      <c r="BG266" s="402"/>
      <c r="BH266" s="403"/>
      <c r="BI266" s="405"/>
      <c r="BJ266" s="405"/>
      <c r="BK266" s="405"/>
      <c r="BL266" s="405"/>
      <c r="BM266" s="514"/>
    </row>
    <row r="267" ht="18.75" customHeight="1">
      <c r="A267" s="400" t="str">
        <f t="shared" si="4"/>
        <v/>
      </c>
      <c r="B267" s="341"/>
      <c r="C267" s="559"/>
      <c r="D267" s="393"/>
      <c r="E267" s="341"/>
      <c r="F267" s="394"/>
      <c r="G267" s="341" t="str">
        <f t="array" ref="G267">IF(C267="","",XLOOKUP(C267,'Master Data'!K:K,'Master Data'!N:N,"Input in Master Data",0,1))</f>
        <v/>
      </c>
      <c r="H267" s="341" t="str">
        <f t="array" ref="H267">IF(C267="","",XLOOKUP(C267,'Master Data'!K:K,'Master Data'!O:O,"Input in Master Data",0,1))</f>
        <v/>
      </c>
      <c r="I267" s="341" t="str">
        <f t="array" ref="I267">if(U267="","",XLOOKUP(U267,Master[Company],Master[Blow],"Unknown",0,1))</f>
        <v/>
      </c>
      <c r="J267" s="341" t="str">
        <f t="array" ref="J267">if(U267="","",XLOOKUP(U267,Master[Company],Master[Pigging],"Unknown",0,1))</f>
        <v/>
      </c>
      <c r="K267" s="341" t="str">
        <f t="array" ref="K267">if(U267="","",XLOOKUP(U267,Master[Company],Master[Load Method],"Unknown",0,1))</f>
        <v/>
      </c>
      <c r="L267" s="341" t="str">
        <f t="array" ref="L267">if(U267="","",XLOOKUP(U267,Master[Company],Master[Line Distance],"Unknown",0,1))</f>
        <v/>
      </c>
      <c r="M267" s="394"/>
      <c r="N267" s="341"/>
      <c r="O267" s="341"/>
      <c r="P267" s="341" t="str">
        <f t="array" ref="P267">if(U267="","",XLOOKUP(U267,Master[Company],Master[Terms],"NA",0,1))</f>
        <v/>
      </c>
      <c r="Q267" s="341" t="str">
        <f t="shared" si="1"/>
        <v/>
      </c>
      <c r="R267" s="341" t="str">
        <f t="array" ref="R267">if(U267="","",XLOOKUP(U267,Master[Company],Master[Group],"NA",0,1))</f>
        <v/>
      </c>
      <c r="S267" s="341" t="str">
        <f t="array" ref="S267">if(U267="","",XLOOKUP(U267,Master[Company],Master[Loading Location],"NA",0,1))</f>
        <v/>
      </c>
      <c r="T267" s="341" t="str">
        <f t="array" ref="T267">if(U267="","",XLOOKUP(U267,Master[Company],Master[Acronym],"NA",0,1))</f>
        <v/>
      </c>
      <c r="U267" s="341"/>
      <c r="V267" s="342"/>
      <c r="W267" s="342"/>
      <c r="X267" s="341" t="str">
        <f t="shared" si="6"/>
        <v/>
      </c>
      <c r="Y267" s="341" t="str">
        <f t="shared" si="3"/>
        <v/>
      </c>
      <c r="Z267" s="341"/>
      <c r="AA267" s="341"/>
      <c r="AB267" s="341"/>
      <c r="AC267" s="401"/>
      <c r="AD267" s="563"/>
      <c r="AE267" s="564"/>
      <c r="AF267" s="564"/>
      <c r="AG267" s="564"/>
      <c r="AH267" s="564"/>
      <c r="AI267" s="564"/>
      <c r="AJ267" s="564"/>
      <c r="AK267" s="564"/>
      <c r="AL267" s="563"/>
      <c r="AM267" s="564"/>
      <c r="AN267" s="564"/>
      <c r="AO267" s="564"/>
      <c r="AP267" s="564"/>
      <c r="AQ267" s="564"/>
      <c r="AR267" s="564"/>
      <c r="AS267" s="564"/>
      <c r="AT267" s="401"/>
      <c r="AU267" s="399"/>
      <c r="AV267" s="617"/>
      <c r="AW267" s="401"/>
      <c r="AX267" s="401"/>
      <c r="AY267" s="341"/>
      <c r="AZ267" s="341"/>
      <c r="BA267" s="341"/>
      <c r="BB267" s="341"/>
      <c r="BC267" s="341"/>
      <c r="BD267" s="401"/>
      <c r="BE267" s="341"/>
      <c r="BF267" s="341"/>
      <c r="BG267" s="402"/>
      <c r="BH267" s="403"/>
      <c r="BI267" s="405"/>
      <c r="BJ267" s="405"/>
      <c r="BK267" s="405"/>
      <c r="BL267" s="405"/>
      <c r="BM267" s="514"/>
    </row>
    <row r="268" ht="18.75" customHeight="1">
      <c r="A268" s="400" t="str">
        <f t="shared" si="4"/>
        <v/>
      </c>
      <c r="B268" s="341"/>
      <c r="C268" s="559"/>
      <c r="D268" s="393"/>
      <c r="E268" s="341"/>
      <c r="F268" s="394"/>
      <c r="G268" s="341" t="str">
        <f t="array" ref="G268">IF(C268="","",XLOOKUP(C268,'Master Data'!K:K,'Master Data'!N:N,"Input in Master Data",0,1))</f>
        <v/>
      </c>
      <c r="H268" s="341" t="str">
        <f t="array" ref="H268">IF(C268="","",XLOOKUP(C268,'Master Data'!K:K,'Master Data'!O:O,"Input in Master Data",0,1))</f>
        <v/>
      </c>
      <c r="I268" s="341" t="str">
        <f t="array" ref="I268">if(U268="","",XLOOKUP(U268,Master[Company],Master[Blow],"Unknown",0,1))</f>
        <v/>
      </c>
      <c r="J268" s="341" t="str">
        <f t="array" ref="J268">if(U268="","",XLOOKUP(U268,Master[Company],Master[Pigging],"Unknown",0,1))</f>
        <v/>
      </c>
      <c r="K268" s="341" t="str">
        <f t="array" ref="K268">if(U268="","",XLOOKUP(U268,Master[Company],Master[Load Method],"Unknown",0,1))</f>
        <v/>
      </c>
      <c r="L268" s="341" t="str">
        <f t="array" ref="L268">if(U268="","",XLOOKUP(U268,Master[Company],Master[Line Distance],"Unknown",0,1))</f>
        <v/>
      </c>
      <c r="M268" s="394"/>
      <c r="N268" s="341"/>
      <c r="O268" s="341"/>
      <c r="P268" s="341" t="str">
        <f t="array" ref="P268">if(U268="","",XLOOKUP(U268,Master[Company],Master[Terms],"NA",0,1))</f>
        <v/>
      </c>
      <c r="Q268" s="341" t="str">
        <f t="shared" si="1"/>
        <v/>
      </c>
      <c r="R268" s="341" t="str">
        <f t="array" ref="R268">if(U268="","",XLOOKUP(U268,Master[Company],Master[Group],"NA",0,1))</f>
        <v/>
      </c>
      <c r="S268" s="341" t="str">
        <f t="array" ref="S268">if(U268="","",XLOOKUP(U268,Master[Company],Master[Loading Location],"NA",0,1))</f>
        <v/>
      </c>
      <c r="T268" s="341" t="str">
        <f t="array" ref="T268">if(U268="","",XLOOKUP(U268,Master[Company],Master[Acronym],"NA",0,1))</f>
        <v/>
      </c>
      <c r="U268" s="341"/>
      <c r="V268" s="342"/>
      <c r="W268" s="342"/>
      <c r="X268" s="341" t="str">
        <f t="shared" si="6"/>
        <v/>
      </c>
      <c r="Y268" s="341" t="str">
        <f t="shared" si="3"/>
        <v/>
      </c>
      <c r="Z268" s="341"/>
      <c r="AA268" s="341"/>
      <c r="AB268" s="341"/>
      <c r="AC268" s="401"/>
      <c r="AD268" s="563"/>
      <c r="AE268" s="564"/>
      <c r="AF268" s="564"/>
      <c r="AG268" s="564"/>
      <c r="AH268" s="564"/>
      <c r="AI268" s="564"/>
      <c r="AJ268" s="564"/>
      <c r="AK268" s="564"/>
      <c r="AL268" s="563"/>
      <c r="AM268" s="564"/>
      <c r="AN268" s="564"/>
      <c r="AO268" s="564"/>
      <c r="AP268" s="564"/>
      <c r="AQ268" s="564"/>
      <c r="AR268" s="564"/>
      <c r="AS268" s="564"/>
      <c r="AT268" s="401"/>
      <c r="AU268" s="399"/>
      <c r="AV268" s="617"/>
      <c r="AW268" s="401"/>
      <c r="AX268" s="401"/>
      <c r="AY268" s="341"/>
      <c r="AZ268" s="341"/>
      <c r="BA268" s="341"/>
      <c r="BB268" s="341"/>
      <c r="BC268" s="341"/>
      <c r="BD268" s="401"/>
      <c r="BE268" s="341"/>
      <c r="BF268" s="341"/>
      <c r="BG268" s="402"/>
      <c r="BH268" s="403"/>
      <c r="BI268" s="405"/>
      <c r="BJ268" s="405"/>
      <c r="BK268" s="405"/>
      <c r="BL268" s="405"/>
      <c r="BM268" s="514"/>
    </row>
    <row r="269" ht="18.75" customHeight="1">
      <c r="A269" s="400" t="str">
        <f t="shared" si="4"/>
        <v/>
      </c>
      <c r="B269" s="341"/>
      <c r="C269" s="559"/>
      <c r="D269" s="393"/>
      <c r="E269" s="341"/>
      <c r="F269" s="394"/>
      <c r="G269" s="341" t="str">
        <f t="array" ref="G269">IF(C269="","",XLOOKUP(C269,'Master Data'!K:K,'Master Data'!N:N,"Input in Master Data",0,1))</f>
        <v/>
      </c>
      <c r="H269" s="341" t="str">
        <f t="array" ref="H269">IF(C269="","",XLOOKUP(C269,'Master Data'!K:K,'Master Data'!O:O,"Input in Master Data",0,1))</f>
        <v/>
      </c>
      <c r="I269" s="341" t="str">
        <f t="array" ref="I269">if(U269="","",XLOOKUP(U269,Master[Company],Master[Blow],"Unknown",0,1))</f>
        <v/>
      </c>
      <c r="J269" s="341" t="str">
        <f t="array" ref="J269">if(U269="","",XLOOKUP(U269,Master[Company],Master[Pigging],"Unknown",0,1))</f>
        <v/>
      </c>
      <c r="K269" s="341" t="str">
        <f t="array" ref="K269">if(U269="","",XLOOKUP(U269,Master[Company],Master[Load Method],"Unknown",0,1))</f>
        <v/>
      </c>
      <c r="L269" s="341" t="str">
        <f t="array" ref="L269">if(U269="","",XLOOKUP(U269,Master[Company],Master[Line Distance],"Unknown",0,1))</f>
        <v/>
      </c>
      <c r="M269" s="394"/>
      <c r="N269" s="341"/>
      <c r="O269" s="341"/>
      <c r="P269" s="341" t="str">
        <f t="array" ref="P269">if(U269="","",XLOOKUP(U269,Master[Company],Master[Terms],"NA",0,1))</f>
        <v/>
      </c>
      <c r="Q269" s="341" t="str">
        <f t="shared" si="1"/>
        <v/>
      </c>
      <c r="R269" s="341" t="str">
        <f t="array" ref="R269">if(U269="","",XLOOKUP(U269,Master[Company],Master[Group],"NA",0,1))</f>
        <v/>
      </c>
      <c r="S269" s="341" t="str">
        <f t="array" ref="S269">if(U269="","",XLOOKUP(U269,Master[Company],Master[Loading Location],"NA",0,1))</f>
        <v/>
      </c>
      <c r="T269" s="341" t="str">
        <f t="array" ref="T269">if(U269="","",XLOOKUP(U269,Master[Company],Master[Acronym],"NA",0,1))</f>
        <v/>
      </c>
      <c r="U269" s="341"/>
      <c r="V269" s="342"/>
      <c r="W269" s="342"/>
      <c r="X269" s="341" t="str">
        <f t="shared" si="6"/>
        <v/>
      </c>
      <c r="Y269" s="341" t="str">
        <f t="shared" si="3"/>
        <v/>
      </c>
      <c r="Z269" s="341"/>
      <c r="AA269" s="341"/>
      <c r="AB269" s="341"/>
      <c r="AC269" s="401"/>
      <c r="AD269" s="563"/>
      <c r="AE269" s="564"/>
      <c r="AF269" s="564"/>
      <c r="AG269" s="564"/>
      <c r="AH269" s="564"/>
      <c r="AI269" s="564"/>
      <c r="AJ269" s="564"/>
      <c r="AK269" s="564"/>
      <c r="AL269" s="563"/>
      <c r="AM269" s="564"/>
      <c r="AN269" s="564"/>
      <c r="AO269" s="564"/>
      <c r="AP269" s="564"/>
      <c r="AQ269" s="564"/>
      <c r="AR269" s="564"/>
      <c r="AS269" s="564"/>
      <c r="AT269" s="401"/>
      <c r="AU269" s="399"/>
      <c r="AV269" s="617"/>
      <c r="AW269" s="401"/>
      <c r="AX269" s="401"/>
      <c r="AY269" s="341"/>
      <c r="AZ269" s="341"/>
      <c r="BA269" s="341"/>
      <c r="BB269" s="341"/>
      <c r="BC269" s="341"/>
      <c r="BD269" s="401"/>
      <c r="BE269" s="341"/>
      <c r="BF269" s="341"/>
      <c r="BG269" s="402"/>
      <c r="BH269" s="403"/>
      <c r="BI269" s="405"/>
      <c r="BJ269" s="405"/>
      <c r="BK269" s="405"/>
      <c r="BL269" s="405"/>
      <c r="BM269" s="514"/>
    </row>
    <row r="270" ht="18.75" customHeight="1">
      <c r="A270" s="400" t="str">
        <f t="shared" si="4"/>
        <v/>
      </c>
      <c r="B270" s="341"/>
      <c r="C270" s="559"/>
      <c r="D270" s="393"/>
      <c r="E270" s="341"/>
      <c r="F270" s="394"/>
      <c r="G270" s="341" t="str">
        <f t="array" ref="G270">IF(C270="","",XLOOKUP(C270,'Master Data'!K:K,'Master Data'!N:N,"Input in Master Data",0,1))</f>
        <v/>
      </c>
      <c r="H270" s="341" t="str">
        <f t="array" ref="H270">IF(C270="","",XLOOKUP(C270,'Master Data'!K:K,'Master Data'!O:O,"Input in Master Data",0,1))</f>
        <v/>
      </c>
      <c r="I270" s="341" t="str">
        <f t="array" ref="I270">if(U270="","",XLOOKUP(U270,Master[Company],Master[Blow],"Unknown",0,1))</f>
        <v/>
      </c>
      <c r="J270" s="341" t="str">
        <f t="array" ref="J270">if(U270="","",XLOOKUP(U270,Master[Company],Master[Pigging],"Unknown",0,1))</f>
        <v/>
      </c>
      <c r="K270" s="341" t="str">
        <f t="array" ref="K270">if(U270="","",XLOOKUP(U270,Master[Company],Master[Load Method],"Unknown",0,1))</f>
        <v/>
      </c>
      <c r="L270" s="341" t="str">
        <f t="array" ref="L270">if(U270="","",XLOOKUP(U270,Master[Company],Master[Line Distance],"Unknown",0,1))</f>
        <v/>
      </c>
      <c r="M270" s="394"/>
      <c r="N270" s="341"/>
      <c r="O270" s="341"/>
      <c r="P270" s="341" t="str">
        <f t="array" ref="P270">if(U270="","",XLOOKUP(U270,Master[Company],Master[Terms],"NA",0,1))</f>
        <v/>
      </c>
      <c r="Q270" s="341" t="str">
        <f t="shared" si="1"/>
        <v/>
      </c>
      <c r="R270" s="341" t="str">
        <f t="array" ref="R270">if(U270="","",XLOOKUP(U270,Master[Company],Master[Group],"NA",0,1))</f>
        <v/>
      </c>
      <c r="S270" s="341" t="str">
        <f t="array" ref="S270">if(U270="","",XLOOKUP(U270,Master[Company],Master[Loading Location],"NA",0,1))</f>
        <v/>
      </c>
      <c r="T270" s="341" t="str">
        <f t="array" ref="T270">if(U270="","",XLOOKUP(U270,Master[Company],Master[Acronym],"NA",0,1))</f>
        <v/>
      </c>
      <c r="U270" s="341"/>
      <c r="V270" s="342"/>
      <c r="W270" s="342"/>
      <c r="X270" s="341" t="str">
        <f t="shared" si="6"/>
        <v/>
      </c>
      <c r="Y270" s="341" t="str">
        <f t="shared" si="3"/>
        <v/>
      </c>
      <c r="Z270" s="341"/>
      <c r="AA270" s="341"/>
      <c r="AB270" s="341"/>
      <c r="AC270" s="401"/>
      <c r="AD270" s="563"/>
      <c r="AE270" s="564"/>
      <c r="AF270" s="564"/>
      <c r="AG270" s="564"/>
      <c r="AH270" s="564"/>
      <c r="AI270" s="564"/>
      <c r="AJ270" s="564"/>
      <c r="AK270" s="564"/>
      <c r="AL270" s="563"/>
      <c r="AM270" s="564"/>
      <c r="AN270" s="564"/>
      <c r="AO270" s="564"/>
      <c r="AP270" s="564"/>
      <c r="AQ270" s="564"/>
      <c r="AR270" s="564"/>
      <c r="AS270" s="564"/>
      <c r="AT270" s="401"/>
      <c r="AU270" s="399"/>
      <c r="AV270" s="617"/>
      <c r="AW270" s="401"/>
      <c r="AX270" s="401"/>
      <c r="AY270" s="341"/>
      <c r="AZ270" s="341"/>
      <c r="BA270" s="341"/>
      <c r="BB270" s="341"/>
      <c r="BC270" s="341"/>
      <c r="BD270" s="401"/>
      <c r="BE270" s="341"/>
      <c r="BF270" s="341"/>
      <c r="BG270" s="402"/>
      <c r="BH270" s="403"/>
      <c r="BI270" s="405"/>
      <c r="BJ270" s="405"/>
      <c r="BK270" s="405"/>
      <c r="BL270" s="405"/>
      <c r="BM270" s="514"/>
    </row>
    <row r="271" ht="18.75" customHeight="1">
      <c r="A271" s="400" t="str">
        <f t="shared" si="4"/>
        <v/>
      </c>
      <c r="B271" s="341"/>
      <c r="C271" s="559"/>
      <c r="D271" s="393"/>
      <c r="E271" s="341"/>
      <c r="F271" s="394"/>
      <c r="G271" s="341" t="str">
        <f t="array" ref="G271">IF(C271="","",XLOOKUP(C271,'Master Data'!K:K,'Master Data'!N:N,"Input in Master Data",0,1))</f>
        <v/>
      </c>
      <c r="H271" s="341" t="str">
        <f t="array" ref="H271">IF(C271="","",XLOOKUP(C271,'Master Data'!K:K,'Master Data'!O:O,"Input in Master Data",0,1))</f>
        <v/>
      </c>
      <c r="I271" s="341" t="str">
        <f t="array" ref="I271">if(U271="","",XLOOKUP(U271,Master[Company],Master[Blow],"Unknown",0,1))</f>
        <v/>
      </c>
      <c r="J271" s="341" t="str">
        <f t="array" ref="J271">if(U271="","",XLOOKUP(U271,Master[Company],Master[Pigging],"Unknown",0,1))</f>
        <v/>
      </c>
      <c r="K271" s="341" t="str">
        <f t="array" ref="K271">if(U271="","",XLOOKUP(U271,Master[Company],Master[Load Method],"Unknown",0,1))</f>
        <v/>
      </c>
      <c r="L271" s="341" t="str">
        <f t="array" ref="L271">if(U271="","",XLOOKUP(U271,Master[Company],Master[Line Distance],"Unknown",0,1))</f>
        <v/>
      </c>
      <c r="M271" s="394"/>
      <c r="N271" s="341"/>
      <c r="O271" s="341"/>
      <c r="P271" s="341" t="str">
        <f t="array" ref="P271">if(U271="","",XLOOKUP(U271,Master[Company],Master[Terms],"NA",0,1))</f>
        <v/>
      </c>
      <c r="Q271" s="341" t="str">
        <f t="shared" si="1"/>
        <v/>
      </c>
      <c r="R271" s="341" t="str">
        <f t="array" ref="R271">if(U271="","",XLOOKUP(U271,Master[Company],Master[Group],"NA",0,1))</f>
        <v/>
      </c>
      <c r="S271" s="341" t="str">
        <f t="array" ref="S271">if(U271="","",XLOOKUP(U271,Master[Company],Master[Loading Location],"NA",0,1))</f>
        <v/>
      </c>
      <c r="T271" s="341" t="str">
        <f t="array" ref="T271">if(U271="","",XLOOKUP(U271,Master[Company],Master[Acronym],"NA",0,1))</f>
        <v/>
      </c>
      <c r="U271" s="341"/>
      <c r="V271" s="342"/>
      <c r="W271" s="342"/>
      <c r="X271" s="341" t="str">
        <f t="shared" si="6"/>
        <v/>
      </c>
      <c r="Y271" s="341" t="str">
        <f t="shared" si="3"/>
        <v/>
      </c>
      <c r="Z271" s="341"/>
      <c r="AA271" s="341"/>
      <c r="AB271" s="341"/>
      <c r="AC271" s="401"/>
      <c r="AD271" s="563"/>
      <c r="AE271" s="564"/>
      <c r="AF271" s="564"/>
      <c r="AG271" s="564"/>
      <c r="AH271" s="564"/>
      <c r="AI271" s="564"/>
      <c r="AJ271" s="564"/>
      <c r="AK271" s="564"/>
      <c r="AL271" s="563"/>
      <c r="AM271" s="564"/>
      <c r="AN271" s="564"/>
      <c r="AO271" s="564"/>
      <c r="AP271" s="564"/>
      <c r="AQ271" s="564"/>
      <c r="AR271" s="564"/>
      <c r="AS271" s="564"/>
      <c r="AT271" s="401"/>
      <c r="AU271" s="399"/>
      <c r="AV271" s="617"/>
      <c r="AW271" s="401"/>
      <c r="AX271" s="401"/>
      <c r="AY271" s="341"/>
      <c r="AZ271" s="341"/>
      <c r="BA271" s="341"/>
      <c r="BB271" s="341"/>
      <c r="BC271" s="341"/>
      <c r="BD271" s="401"/>
      <c r="BE271" s="341"/>
      <c r="BF271" s="341"/>
      <c r="BG271" s="402"/>
      <c r="BH271" s="403"/>
      <c r="BI271" s="405"/>
      <c r="BJ271" s="405"/>
      <c r="BK271" s="405"/>
      <c r="BL271" s="405"/>
      <c r="BM271" s="514"/>
    </row>
    <row r="272" ht="18.75" customHeight="1">
      <c r="A272" s="400" t="str">
        <f t="shared" si="4"/>
        <v/>
      </c>
      <c r="B272" s="341"/>
      <c r="C272" s="559"/>
      <c r="D272" s="393"/>
      <c r="E272" s="341"/>
      <c r="F272" s="394"/>
      <c r="G272" s="341" t="str">
        <f t="array" ref="G272">IF(C272="","",XLOOKUP(C272,'Master Data'!K:K,'Master Data'!N:N,"Input in Master Data",0,1))</f>
        <v/>
      </c>
      <c r="H272" s="341" t="str">
        <f t="array" ref="H272">IF(C272="","",XLOOKUP(C272,'Master Data'!K:K,'Master Data'!O:O,"Input in Master Data",0,1))</f>
        <v/>
      </c>
      <c r="I272" s="341" t="str">
        <f t="array" ref="I272">if(U272="","",XLOOKUP(U272,Master[Company],Master[Blow],"Unknown",0,1))</f>
        <v/>
      </c>
      <c r="J272" s="341" t="str">
        <f t="array" ref="J272">if(U272="","",XLOOKUP(U272,Master[Company],Master[Pigging],"Unknown",0,1))</f>
        <v/>
      </c>
      <c r="K272" s="341" t="str">
        <f t="array" ref="K272">if(U272="","",XLOOKUP(U272,Master[Company],Master[Load Method],"Unknown",0,1))</f>
        <v/>
      </c>
      <c r="L272" s="341" t="str">
        <f t="array" ref="L272">if(U272="","",XLOOKUP(U272,Master[Company],Master[Line Distance],"Unknown",0,1))</f>
        <v/>
      </c>
      <c r="M272" s="394"/>
      <c r="N272" s="341"/>
      <c r="O272" s="341"/>
      <c r="P272" s="341" t="str">
        <f t="array" ref="P272">if(U272="","",XLOOKUP(U272,Master[Company],Master[Terms],"NA",0,1))</f>
        <v/>
      </c>
      <c r="Q272" s="341" t="str">
        <f t="shared" si="1"/>
        <v/>
      </c>
      <c r="R272" s="341" t="str">
        <f t="array" ref="R272">if(U272="","",XLOOKUP(U272,Master[Company],Master[Group],"NA",0,1))</f>
        <v/>
      </c>
      <c r="S272" s="341" t="str">
        <f t="array" ref="S272">if(U272="","",XLOOKUP(U272,Master[Company],Master[Loading Location],"NA",0,1))</f>
        <v/>
      </c>
      <c r="T272" s="341" t="str">
        <f t="array" ref="T272">if(U272="","",XLOOKUP(U272,Master[Company],Master[Acronym],"NA",0,1))</f>
        <v/>
      </c>
      <c r="U272" s="341"/>
      <c r="V272" s="342"/>
      <c r="W272" s="342"/>
      <c r="X272" s="341" t="str">
        <f t="shared" si="6"/>
        <v/>
      </c>
      <c r="Y272" s="341" t="str">
        <f t="shared" si="3"/>
        <v/>
      </c>
      <c r="Z272" s="341"/>
      <c r="AA272" s="341"/>
      <c r="AB272" s="341"/>
      <c r="AC272" s="401"/>
      <c r="AD272" s="563"/>
      <c r="AE272" s="564"/>
      <c r="AF272" s="564"/>
      <c r="AG272" s="564"/>
      <c r="AH272" s="564"/>
      <c r="AI272" s="564"/>
      <c r="AJ272" s="564"/>
      <c r="AK272" s="564"/>
      <c r="AL272" s="563"/>
      <c r="AM272" s="564"/>
      <c r="AN272" s="564"/>
      <c r="AO272" s="564"/>
      <c r="AP272" s="564"/>
      <c r="AQ272" s="564"/>
      <c r="AR272" s="564"/>
      <c r="AS272" s="564"/>
      <c r="AT272" s="401"/>
      <c r="AU272" s="399"/>
      <c r="AV272" s="617"/>
      <c r="AW272" s="401"/>
      <c r="AX272" s="401"/>
      <c r="AY272" s="341"/>
      <c r="AZ272" s="341"/>
      <c r="BA272" s="341"/>
      <c r="BB272" s="341"/>
      <c r="BC272" s="341"/>
      <c r="BD272" s="401"/>
      <c r="BE272" s="341"/>
      <c r="BF272" s="341"/>
      <c r="BG272" s="402"/>
      <c r="BH272" s="403"/>
      <c r="BI272" s="405"/>
      <c r="BJ272" s="405"/>
      <c r="BK272" s="405"/>
      <c r="BL272" s="405"/>
      <c r="BM272" s="514"/>
    </row>
    <row r="273" ht="18.75" customHeight="1">
      <c r="A273" s="400" t="str">
        <f t="shared" si="4"/>
        <v/>
      </c>
      <c r="B273" s="341"/>
      <c r="C273" s="559"/>
      <c r="D273" s="393"/>
      <c r="E273" s="341"/>
      <c r="F273" s="394"/>
      <c r="G273" s="341" t="str">
        <f t="array" ref="G273">IF(C273="","",XLOOKUP(C273,'Master Data'!K:K,'Master Data'!N:N,"Input in Master Data",0,1))</f>
        <v/>
      </c>
      <c r="H273" s="341" t="str">
        <f t="array" ref="H273">IF(C273="","",XLOOKUP(C273,'Master Data'!K:K,'Master Data'!O:O,"Input in Master Data",0,1))</f>
        <v/>
      </c>
      <c r="I273" s="341" t="str">
        <f t="array" ref="I273">if(U273="","",XLOOKUP(U273,Master[Company],Master[Blow],"Unknown",0,1))</f>
        <v/>
      </c>
      <c r="J273" s="341" t="str">
        <f t="array" ref="J273">if(U273="","",XLOOKUP(U273,Master[Company],Master[Pigging],"Unknown",0,1))</f>
        <v/>
      </c>
      <c r="K273" s="341" t="str">
        <f t="array" ref="K273">if(U273="","",XLOOKUP(U273,Master[Company],Master[Load Method],"Unknown",0,1))</f>
        <v/>
      </c>
      <c r="L273" s="341" t="str">
        <f t="array" ref="L273">if(U273="","",XLOOKUP(U273,Master[Company],Master[Line Distance],"Unknown",0,1))</f>
        <v/>
      </c>
      <c r="M273" s="394"/>
      <c r="N273" s="341"/>
      <c r="O273" s="341"/>
      <c r="P273" s="341" t="str">
        <f t="array" ref="P273">if(U273="","",XLOOKUP(U273,Master[Company],Master[Terms],"NA",0,1))</f>
        <v/>
      </c>
      <c r="Q273" s="341" t="str">
        <f t="shared" si="1"/>
        <v/>
      </c>
      <c r="R273" s="341" t="str">
        <f t="array" ref="R273">if(U273="","",XLOOKUP(U273,Master[Company],Master[Group],"NA",0,1))</f>
        <v/>
      </c>
      <c r="S273" s="341" t="str">
        <f t="array" ref="S273">if(U273="","",XLOOKUP(U273,Master[Company],Master[Loading Location],"NA",0,1))</f>
        <v/>
      </c>
      <c r="T273" s="341" t="str">
        <f t="array" ref="T273">if(U273="","",XLOOKUP(U273,Master[Company],Master[Acronym],"NA",0,1))</f>
        <v/>
      </c>
      <c r="U273" s="341"/>
      <c r="V273" s="342"/>
      <c r="W273" s="342"/>
      <c r="X273" s="341" t="str">
        <f t="shared" si="6"/>
        <v/>
      </c>
      <c r="Y273" s="341" t="str">
        <f t="shared" si="3"/>
        <v/>
      </c>
      <c r="Z273" s="341"/>
      <c r="AA273" s="341"/>
      <c r="AB273" s="341"/>
      <c r="AC273" s="401"/>
      <c r="AD273" s="563"/>
      <c r="AE273" s="564"/>
      <c r="AF273" s="564"/>
      <c r="AG273" s="564"/>
      <c r="AH273" s="564"/>
      <c r="AI273" s="564"/>
      <c r="AJ273" s="564"/>
      <c r="AK273" s="564"/>
      <c r="AL273" s="563"/>
      <c r="AM273" s="564"/>
      <c r="AN273" s="564"/>
      <c r="AO273" s="564"/>
      <c r="AP273" s="564"/>
      <c r="AQ273" s="564"/>
      <c r="AR273" s="564"/>
      <c r="AS273" s="564"/>
      <c r="AT273" s="401"/>
      <c r="AU273" s="399"/>
      <c r="AV273" s="617"/>
      <c r="AW273" s="401"/>
      <c r="AX273" s="401"/>
      <c r="AY273" s="341"/>
      <c r="AZ273" s="341"/>
      <c r="BA273" s="341"/>
      <c r="BB273" s="341"/>
      <c r="BC273" s="341"/>
      <c r="BD273" s="401"/>
      <c r="BE273" s="341"/>
      <c r="BF273" s="341"/>
      <c r="BG273" s="402"/>
      <c r="BH273" s="403"/>
      <c r="BI273" s="405"/>
      <c r="BJ273" s="405"/>
      <c r="BK273" s="405"/>
      <c r="BL273" s="405"/>
      <c r="BM273" s="514"/>
    </row>
    <row r="274" ht="18.75" customHeight="1">
      <c r="A274" s="400" t="str">
        <f t="shared" si="4"/>
        <v/>
      </c>
      <c r="B274" s="341"/>
      <c r="C274" s="559"/>
      <c r="D274" s="393"/>
      <c r="E274" s="341"/>
      <c r="F274" s="394"/>
      <c r="G274" s="341" t="str">
        <f t="array" ref="G274">IF(C274="","",XLOOKUP(C274,'Master Data'!K:K,'Master Data'!N:N,"Input in Master Data",0,1))</f>
        <v/>
      </c>
      <c r="H274" s="341" t="str">
        <f t="array" ref="H274">IF(C274="","",XLOOKUP(C274,'Master Data'!K:K,'Master Data'!O:O,"Input in Master Data",0,1))</f>
        <v/>
      </c>
      <c r="I274" s="341" t="str">
        <f t="array" ref="I274">if(U274="","",XLOOKUP(U274,Master[Company],Master[Blow],"Unknown",0,1))</f>
        <v/>
      </c>
      <c r="J274" s="341" t="str">
        <f t="array" ref="J274">if(U274="","",XLOOKUP(U274,Master[Company],Master[Pigging],"Unknown",0,1))</f>
        <v/>
      </c>
      <c r="K274" s="341" t="str">
        <f t="array" ref="K274">if(U274="","",XLOOKUP(U274,Master[Company],Master[Load Method],"Unknown",0,1))</f>
        <v/>
      </c>
      <c r="L274" s="341" t="str">
        <f t="array" ref="L274">if(U274="","",XLOOKUP(U274,Master[Company],Master[Line Distance],"Unknown",0,1))</f>
        <v/>
      </c>
      <c r="M274" s="394"/>
      <c r="N274" s="341"/>
      <c r="O274" s="341"/>
      <c r="P274" s="341" t="str">
        <f t="array" ref="P274">if(U274="","",XLOOKUP(U274,Master[Company],Master[Terms],"NA",0,1))</f>
        <v/>
      </c>
      <c r="Q274" s="341" t="str">
        <f t="shared" si="1"/>
        <v/>
      </c>
      <c r="R274" s="341" t="str">
        <f t="array" ref="R274">if(U274="","",XLOOKUP(U274,Master[Company],Master[Group],"NA",0,1))</f>
        <v/>
      </c>
      <c r="S274" s="341" t="str">
        <f t="array" ref="S274">if(U274="","",XLOOKUP(U274,Master[Company],Master[Loading Location],"NA",0,1))</f>
        <v/>
      </c>
      <c r="T274" s="341" t="str">
        <f t="array" ref="T274">if(U274="","",XLOOKUP(U274,Master[Company],Master[Acronym],"NA",0,1))</f>
        <v/>
      </c>
      <c r="U274" s="341"/>
      <c r="V274" s="342"/>
      <c r="W274" s="342"/>
      <c r="X274" s="341" t="str">
        <f t="shared" si="6"/>
        <v/>
      </c>
      <c r="Y274" s="341" t="str">
        <f t="shared" si="3"/>
        <v/>
      </c>
      <c r="Z274" s="341"/>
      <c r="AA274" s="341"/>
      <c r="AB274" s="341"/>
      <c r="AC274" s="401"/>
      <c r="AD274" s="563"/>
      <c r="AE274" s="564"/>
      <c r="AF274" s="564"/>
      <c r="AG274" s="564"/>
      <c r="AH274" s="564"/>
      <c r="AI274" s="564"/>
      <c r="AJ274" s="564"/>
      <c r="AK274" s="564"/>
      <c r="AL274" s="563"/>
      <c r="AM274" s="564"/>
      <c r="AN274" s="564"/>
      <c r="AO274" s="564"/>
      <c r="AP274" s="564"/>
      <c r="AQ274" s="564"/>
      <c r="AR274" s="564"/>
      <c r="AS274" s="564"/>
      <c r="AT274" s="401"/>
      <c r="AU274" s="399"/>
      <c r="AV274" s="617"/>
      <c r="AW274" s="401"/>
      <c r="AX274" s="401"/>
      <c r="AY274" s="341"/>
      <c r="AZ274" s="341"/>
      <c r="BA274" s="341"/>
      <c r="BB274" s="341"/>
      <c r="BC274" s="341"/>
      <c r="BD274" s="401"/>
      <c r="BE274" s="341"/>
      <c r="BF274" s="341"/>
      <c r="BG274" s="402"/>
      <c r="BH274" s="403"/>
      <c r="BI274" s="405"/>
      <c r="BJ274" s="405"/>
      <c r="BK274" s="405"/>
      <c r="BL274" s="405"/>
      <c r="BM274" s="514"/>
    </row>
    <row r="275" ht="18.75" customHeight="1">
      <c r="A275" s="400" t="str">
        <f t="shared" si="4"/>
        <v/>
      </c>
      <c r="B275" s="341"/>
      <c r="C275" s="559"/>
      <c r="D275" s="393"/>
      <c r="E275" s="341"/>
      <c r="F275" s="394"/>
      <c r="G275" s="341" t="str">
        <f t="array" ref="G275">IF(C275="","",XLOOKUP(C275,'Master Data'!K:K,'Master Data'!N:N,"Input in Master Data",0,1))</f>
        <v/>
      </c>
      <c r="H275" s="341" t="str">
        <f t="array" ref="H275">IF(C275="","",XLOOKUP(C275,'Master Data'!K:K,'Master Data'!O:O,"Input in Master Data",0,1))</f>
        <v/>
      </c>
      <c r="I275" s="341" t="str">
        <f t="array" ref="I275">if(U275="","",XLOOKUP(U275,Master[Company],Master[Blow],"Unknown",0,1))</f>
        <v/>
      </c>
      <c r="J275" s="341" t="str">
        <f t="array" ref="J275">if(U275="","",XLOOKUP(U275,Master[Company],Master[Pigging],"Unknown",0,1))</f>
        <v/>
      </c>
      <c r="K275" s="341" t="str">
        <f t="array" ref="K275">if(U275="","",XLOOKUP(U275,Master[Company],Master[Load Method],"Unknown",0,1))</f>
        <v/>
      </c>
      <c r="L275" s="341" t="str">
        <f t="array" ref="L275">if(U275="","",XLOOKUP(U275,Master[Company],Master[Line Distance],"Unknown",0,1))</f>
        <v/>
      </c>
      <c r="M275" s="394"/>
      <c r="N275" s="341"/>
      <c r="O275" s="341"/>
      <c r="P275" s="341" t="str">
        <f t="array" ref="P275">if(U275="","",XLOOKUP(U275,Master[Company],Master[Terms],"NA",0,1))</f>
        <v/>
      </c>
      <c r="Q275" s="341" t="str">
        <f t="shared" si="1"/>
        <v/>
      </c>
      <c r="R275" s="341" t="str">
        <f t="array" ref="R275">if(U275="","",XLOOKUP(U275,Master[Company],Master[Group],"NA",0,1))</f>
        <v/>
      </c>
      <c r="S275" s="341" t="str">
        <f t="array" ref="S275">if(U275="","",XLOOKUP(U275,Master[Company],Master[Loading Location],"NA",0,1))</f>
        <v/>
      </c>
      <c r="T275" s="341" t="str">
        <f t="array" ref="T275">if(U275="","",XLOOKUP(U275,Master[Company],Master[Acronym],"NA",0,1))</f>
        <v/>
      </c>
      <c r="U275" s="341"/>
      <c r="V275" s="342"/>
      <c r="W275" s="342"/>
      <c r="X275" s="341" t="str">
        <f t="shared" si="6"/>
        <v/>
      </c>
      <c r="Y275" s="341" t="str">
        <f t="shared" si="3"/>
        <v/>
      </c>
      <c r="Z275" s="341"/>
      <c r="AA275" s="341"/>
      <c r="AB275" s="341"/>
      <c r="AC275" s="401"/>
      <c r="AD275" s="563"/>
      <c r="AE275" s="564"/>
      <c r="AF275" s="564"/>
      <c r="AG275" s="564"/>
      <c r="AH275" s="564"/>
      <c r="AI275" s="564"/>
      <c r="AJ275" s="564"/>
      <c r="AK275" s="564"/>
      <c r="AL275" s="563"/>
      <c r="AM275" s="564"/>
      <c r="AN275" s="564"/>
      <c r="AO275" s="564"/>
      <c r="AP275" s="564"/>
      <c r="AQ275" s="564"/>
      <c r="AR275" s="564"/>
      <c r="AS275" s="564"/>
      <c r="AT275" s="401"/>
      <c r="AU275" s="399"/>
      <c r="AV275" s="617"/>
      <c r="AW275" s="401"/>
      <c r="AX275" s="401"/>
      <c r="AY275" s="341"/>
      <c r="AZ275" s="341"/>
      <c r="BA275" s="341"/>
      <c r="BB275" s="341"/>
      <c r="BC275" s="341"/>
      <c r="BD275" s="401"/>
      <c r="BE275" s="341"/>
      <c r="BF275" s="341"/>
      <c r="BG275" s="402"/>
      <c r="BH275" s="403"/>
      <c r="BI275" s="405"/>
      <c r="BJ275" s="405"/>
      <c r="BK275" s="405"/>
      <c r="BL275" s="405"/>
      <c r="BM275" s="514"/>
    </row>
    <row r="276" ht="18.75" customHeight="1">
      <c r="A276" s="400" t="str">
        <f t="shared" si="4"/>
        <v/>
      </c>
      <c r="B276" s="341"/>
      <c r="C276" s="559"/>
      <c r="D276" s="393"/>
      <c r="E276" s="341"/>
      <c r="F276" s="394"/>
      <c r="G276" s="341" t="str">
        <f t="array" ref="G276">IF(C276="","",XLOOKUP(C276,'Master Data'!K:K,'Master Data'!N:N,"Input in Master Data",0,1))</f>
        <v/>
      </c>
      <c r="H276" s="341" t="str">
        <f t="array" ref="H276">IF(C276="","",XLOOKUP(C276,'Master Data'!K:K,'Master Data'!O:O,"Input in Master Data",0,1))</f>
        <v/>
      </c>
      <c r="I276" s="341" t="str">
        <f t="array" ref="I276">if(U276="","",XLOOKUP(U276,Master[Company],Master[Blow],"Unknown",0,1))</f>
        <v/>
      </c>
      <c r="J276" s="341" t="str">
        <f t="array" ref="J276">if(U276="","",XLOOKUP(U276,Master[Company],Master[Pigging],"Unknown",0,1))</f>
        <v/>
      </c>
      <c r="K276" s="341" t="str">
        <f t="array" ref="K276">if(U276="","",XLOOKUP(U276,Master[Company],Master[Load Method],"Unknown",0,1))</f>
        <v/>
      </c>
      <c r="L276" s="341" t="str">
        <f t="array" ref="L276">if(U276="","",XLOOKUP(U276,Master[Company],Master[Line Distance],"Unknown",0,1))</f>
        <v/>
      </c>
      <c r="M276" s="394"/>
      <c r="N276" s="341"/>
      <c r="O276" s="341"/>
      <c r="P276" s="341" t="str">
        <f t="array" ref="P276">if(U276="","",XLOOKUP(U276,Master[Company],Master[Terms],"NA",0,1))</f>
        <v/>
      </c>
      <c r="Q276" s="341" t="str">
        <f t="shared" si="1"/>
        <v/>
      </c>
      <c r="R276" s="341" t="str">
        <f t="array" ref="R276">if(U276="","",XLOOKUP(U276,Master[Company],Master[Group],"NA",0,1))</f>
        <v/>
      </c>
      <c r="S276" s="341" t="str">
        <f t="array" ref="S276">if(U276="","",XLOOKUP(U276,Master[Company],Master[Loading Location],"NA",0,1))</f>
        <v/>
      </c>
      <c r="T276" s="341" t="str">
        <f t="array" ref="T276">if(U276="","",XLOOKUP(U276,Master[Company],Master[Acronym],"NA",0,1))</f>
        <v/>
      </c>
      <c r="U276" s="341"/>
      <c r="V276" s="342"/>
      <c r="W276" s="342"/>
      <c r="X276" s="341" t="str">
        <f t="shared" si="6"/>
        <v/>
      </c>
      <c r="Y276" s="341" t="str">
        <f t="shared" si="3"/>
        <v/>
      </c>
      <c r="Z276" s="341"/>
      <c r="AA276" s="341"/>
      <c r="AB276" s="341"/>
      <c r="AC276" s="401"/>
      <c r="AD276" s="563"/>
      <c r="AE276" s="564"/>
      <c r="AF276" s="564"/>
      <c r="AG276" s="564"/>
      <c r="AH276" s="564"/>
      <c r="AI276" s="564"/>
      <c r="AJ276" s="564"/>
      <c r="AK276" s="564"/>
      <c r="AL276" s="563"/>
      <c r="AM276" s="564"/>
      <c r="AN276" s="564"/>
      <c r="AO276" s="564"/>
      <c r="AP276" s="564"/>
      <c r="AQ276" s="564"/>
      <c r="AR276" s="564"/>
      <c r="AS276" s="564"/>
      <c r="AT276" s="401"/>
      <c r="AU276" s="399"/>
      <c r="AV276" s="617"/>
      <c r="AW276" s="401"/>
      <c r="AX276" s="401"/>
      <c r="AY276" s="341"/>
      <c r="AZ276" s="341"/>
      <c r="BA276" s="341"/>
      <c r="BB276" s="341"/>
      <c r="BC276" s="341"/>
      <c r="BD276" s="401"/>
      <c r="BE276" s="341"/>
      <c r="BF276" s="341"/>
      <c r="BG276" s="402"/>
      <c r="BH276" s="403"/>
      <c r="BI276" s="405"/>
      <c r="BJ276" s="405"/>
      <c r="BK276" s="405"/>
      <c r="BL276" s="405"/>
      <c r="BM276" s="514"/>
    </row>
    <row r="277" ht="18.75" customHeight="1">
      <c r="A277" s="400" t="str">
        <f t="shared" si="4"/>
        <v/>
      </c>
      <c r="B277" s="341"/>
      <c r="C277" s="559"/>
      <c r="D277" s="393"/>
      <c r="E277" s="341"/>
      <c r="F277" s="394"/>
      <c r="G277" s="341" t="str">
        <f t="array" ref="G277">IF(C277="","",XLOOKUP(C277,'Master Data'!K:K,'Master Data'!N:N,"Input in Master Data",0,1))</f>
        <v/>
      </c>
      <c r="H277" s="341" t="str">
        <f t="array" ref="H277">IF(C277="","",XLOOKUP(C277,'Master Data'!K:K,'Master Data'!O:O,"Input in Master Data",0,1))</f>
        <v/>
      </c>
      <c r="I277" s="341" t="str">
        <f t="array" ref="I277">if(U277="","",XLOOKUP(U277,Master[Company],Master[Blow],"Unknown",0,1))</f>
        <v/>
      </c>
      <c r="J277" s="341" t="str">
        <f t="array" ref="J277">if(U277="","",XLOOKUP(U277,Master[Company],Master[Pigging],"Unknown",0,1))</f>
        <v/>
      </c>
      <c r="K277" s="341" t="str">
        <f t="array" ref="K277">if(U277="","",XLOOKUP(U277,Master[Company],Master[Load Method],"Unknown",0,1))</f>
        <v/>
      </c>
      <c r="L277" s="341" t="str">
        <f t="array" ref="L277">if(U277="","",XLOOKUP(U277,Master[Company],Master[Line Distance],"Unknown",0,1))</f>
        <v/>
      </c>
      <c r="M277" s="394"/>
      <c r="N277" s="341"/>
      <c r="O277" s="341"/>
      <c r="P277" s="341" t="str">
        <f t="array" ref="P277">if(U277="","",XLOOKUP(U277,Master[Company],Master[Terms],"NA",0,1))</f>
        <v/>
      </c>
      <c r="Q277" s="341" t="str">
        <f t="shared" si="1"/>
        <v/>
      </c>
      <c r="R277" s="341" t="str">
        <f t="array" ref="R277">if(U277="","",XLOOKUP(U277,Master[Company],Master[Group],"NA",0,1))</f>
        <v/>
      </c>
      <c r="S277" s="341" t="str">
        <f t="array" ref="S277">if(U277="","",XLOOKUP(U277,Master[Company],Master[Loading Location],"NA",0,1))</f>
        <v/>
      </c>
      <c r="T277" s="341" t="str">
        <f t="array" ref="T277">if(U277="","",XLOOKUP(U277,Master[Company],Master[Acronym],"NA",0,1))</f>
        <v/>
      </c>
      <c r="U277" s="341"/>
      <c r="V277" s="342"/>
      <c r="W277" s="342"/>
      <c r="X277" s="341" t="str">
        <f t="shared" si="6"/>
        <v/>
      </c>
      <c r="Y277" s="341" t="str">
        <f t="shared" si="3"/>
        <v/>
      </c>
      <c r="Z277" s="341"/>
      <c r="AA277" s="341"/>
      <c r="AB277" s="341"/>
      <c r="AC277" s="401"/>
      <c r="AD277" s="563"/>
      <c r="AE277" s="564"/>
      <c r="AF277" s="564"/>
      <c r="AG277" s="564"/>
      <c r="AH277" s="564"/>
      <c r="AI277" s="564"/>
      <c r="AJ277" s="564"/>
      <c r="AK277" s="564"/>
      <c r="AL277" s="563"/>
      <c r="AM277" s="564"/>
      <c r="AN277" s="564"/>
      <c r="AO277" s="564"/>
      <c r="AP277" s="564"/>
      <c r="AQ277" s="564"/>
      <c r="AR277" s="564"/>
      <c r="AS277" s="564"/>
      <c r="AT277" s="401"/>
      <c r="AU277" s="399"/>
      <c r="AV277" s="617"/>
      <c r="AW277" s="401"/>
      <c r="AX277" s="401"/>
      <c r="AY277" s="341"/>
      <c r="AZ277" s="341"/>
      <c r="BA277" s="341"/>
      <c r="BB277" s="341"/>
      <c r="BC277" s="341"/>
      <c r="BD277" s="401"/>
      <c r="BE277" s="341"/>
      <c r="BF277" s="341"/>
      <c r="BG277" s="402"/>
      <c r="BH277" s="403"/>
      <c r="BI277" s="405"/>
      <c r="BJ277" s="405"/>
      <c r="BK277" s="405"/>
      <c r="BL277" s="405"/>
      <c r="BM277" s="514"/>
    </row>
    <row r="278" ht="18.75" customHeight="1">
      <c r="A278" s="400" t="str">
        <f t="shared" si="4"/>
        <v/>
      </c>
      <c r="B278" s="341"/>
      <c r="C278" s="559"/>
      <c r="D278" s="393"/>
      <c r="E278" s="341"/>
      <c r="F278" s="394"/>
      <c r="G278" s="341" t="str">
        <f t="array" ref="G278">IF(C278="","",XLOOKUP(C278,'Master Data'!K:K,'Master Data'!N:N,"Input in Master Data",0,1))</f>
        <v/>
      </c>
      <c r="H278" s="341" t="str">
        <f t="array" ref="H278">IF(C278="","",XLOOKUP(C278,'Master Data'!K:K,'Master Data'!O:O,"Input in Master Data",0,1))</f>
        <v/>
      </c>
      <c r="I278" s="341" t="str">
        <f t="array" ref="I278">if(U278="","",XLOOKUP(U278,Master[Company],Master[Blow],"Unknown",0,1))</f>
        <v/>
      </c>
      <c r="J278" s="341" t="str">
        <f t="array" ref="J278">if(U278="","",XLOOKUP(U278,Master[Company],Master[Pigging],"Unknown",0,1))</f>
        <v/>
      </c>
      <c r="K278" s="341" t="str">
        <f t="array" ref="K278">if(U278="","",XLOOKUP(U278,Master[Company],Master[Load Method],"Unknown",0,1))</f>
        <v/>
      </c>
      <c r="L278" s="341" t="str">
        <f t="array" ref="L278">if(U278="","",XLOOKUP(U278,Master[Company],Master[Line Distance],"Unknown",0,1))</f>
        <v/>
      </c>
      <c r="M278" s="394"/>
      <c r="N278" s="341"/>
      <c r="O278" s="341"/>
      <c r="P278" s="341" t="str">
        <f t="array" ref="P278">if(U278="","",XLOOKUP(U278,Master[Company],Master[Terms],"NA",0,1))</f>
        <v/>
      </c>
      <c r="Q278" s="341" t="str">
        <f t="shared" si="1"/>
        <v/>
      </c>
      <c r="R278" s="341" t="str">
        <f t="array" ref="R278">if(U278="","",XLOOKUP(U278,Master[Company],Master[Group],"NA",0,1))</f>
        <v/>
      </c>
      <c r="S278" s="341" t="str">
        <f t="array" ref="S278">if(U278="","",XLOOKUP(U278,Master[Company],Master[Loading Location],"NA",0,1))</f>
        <v/>
      </c>
      <c r="T278" s="341" t="str">
        <f t="array" ref="T278">if(U278="","",XLOOKUP(U278,Master[Company],Master[Acronym],"NA",0,1))</f>
        <v/>
      </c>
      <c r="U278" s="341"/>
      <c r="V278" s="342"/>
      <c r="W278" s="342"/>
      <c r="X278" s="341" t="str">
        <f t="shared" si="6"/>
        <v/>
      </c>
      <c r="Y278" s="341" t="str">
        <f t="shared" si="3"/>
        <v/>
      </c>
      <c r="Z278" s="341"/>
      <c r="AA278" s="341"/>
      <c r="AB278" s="341"/>
      <c r="AC278" s="401"/>
      <c r="AD278" s="563"/>
      <c r="AE278" s="564"/>
      <c r="AF278" s="564"/>
      <c r="AG278" s="564"/>
      <c r="AH278" s="564"/>
      <c r="AI278" s="564"/>
      <c r="AJ278" s="564"/>
      <c r="AK278" s="564"/>
      <c r="AL278" s="563"/>
      <c r="AM278" s="564"/>
      <c r="AN278" s="564"/>
      <c r="AO278" s="564"/>
      <c r="AP278" s="564"/>
      <c r="AQ278" s="564"/>
      <c r="AR278" s="564"/>
      <c r="AS278" s="564"/>
      <c r="AT278" s="401"/>
      <c r="AU278" s="399"/>
      <c r="AV278" s="617"/>
      <c r="AW278" s="401"/>
      <c r="AX278" s="401"/>
      <c r="AY278" s="341"/>
      <c r="AZ278" s="341"/>
      <c r="BA278" s="341"/>
      <c r="BB278" s="341"/>
      <c r="BC278" s="341"/>
      <c r="BD278" s="401"/>
      <c r="BE278" s="341"/>
      <c r="BF278" s="341"/>
      <c r="BG278" s="402"/>
      <c r="BH278" s="403"/>
      <c r="BI278" s="405"/>
      <c r="BJ278" s="405"/>
      <c r="BK278" s="405"/>
      <c r="BL278" s="405"/>
      <c r="BM278" s="514"/>
    </row>
    <row r="279" ht="18.75" customHeight="1">
      <c r="A279" s="400" t="str">
        <f t="shared" si="4"/>
        <v/>
      </c>
      <c r="B279" s="341"/>
      <c r="C279" s="559"/>
      <c r="D279" s="393"/>
      <c r="E279" s="341"/>
      <c r="F279" s="394"/>
      <c r="G279" s="341" t="str">
        <f t="array" ref="G279">IF(C279="","",XLOOKUP(C279,'Master Data'!K:K,'Master Data'!N:N,"Input in Master Data",0,1))</f>
        <v/>
      </c>
      <c r="H279" s="341" t="str">
        <f t="array" ref="H279">IF(C279="","",XLOOKUP(C279,'Master Data'!K:K,'Master Data'!O:O,"Input in Master Data",0,1))</f>
        <v/>
      </c>
      <c r="I279" s="341" t="str">
        <f t="array" ref="I279">if(U279="","",XLOOKUP(U279,Master[Company],Master[Blow],"Unknown",0,1))</f>
        <v/>
      </c>
      <c r="J279" s="341" t="str">
        <f t="array" ref="J279">if(U279="","",XLOOKUP(U279,Master[Company],Master[Pigging],"Unknown",0,1))</f>
        <v/>
      </c>
      <c r="K279" s="341" t="str">
        <f t="array" ref="K279">if(U279="","",XLOOKUP(U279,Master[Company],Master[Load Method],"Unknown",0,1))</f>
        <v/>
      </c>
      <c r="L279" s="341" t="str">
        <f t="array" ref="L279">if(U279="","",XLOOKUP(U279,Master[Company],Master[Line Distance],"Unknown",0,1))</f>
        <v/>
      </c>
      <c r="M279" s="394"/>
      <c r="N279" s="341"/>
      <c r="O279" s="341"/>
      <c r="P279" s="341" t="str">
        <f t="array" ref="P279">if(U279="","",XLOOKUP(U279,Master[Company],Master[Terms],"NA",0,1))</f>
        <v/>
      </c>
      <c r="Q279" s="341" t="str">
        <f t="shared" si="1"/>
        <v/>
      </c>
      <c r="R279" s="341" t="str">
        <f t="array" ref="R279">if(U279="","",XLOOKUP(U279,Master[Company],Master[Group],"NA",0,1))</f>
        <v/>
      </c>
      <c r="S279" s="341" t="str">
        <f t="array" ref="S279">if(U279="","",XLOOKUP(U279,Master[Company],Master[Loading Location],"NA",0,1))</f>
        <v/>
      </c>
      <c r="T279" s="341" t="str">
        <f t="array" ref="T279">if(U279="","",XLOOKUP(U279,Master[Company],Master[Acronym],"NA",0,1))</f>
        <v/>
      </c>
      <c r="U279" s="341"/>
      <c r="V279" s="342"/>
      <c r="W279" s="342"/>
      <c r="X279" s="341" t="str">
        <f t="shared" si="6"/>
        <v/>
      </c>
      <c r="Y279" s="341" t="str">
        <f t="shared" si="3"/>
        <v/>
      </c>
      <c r="Z279" s="341"/>
      <c r="AA279" s="341"/>
      <c r="AB279" s="341"/>
      <c r="AC279" s="401"/>
      <c r="AD279" s="563"/>
      <c r="AE279" s="564"/>
      <c r="AF279" s="564"/>
      <c r="AG279" s="564"/>
      <c r="AH279" s="564"/>
      <c r="AI279" s="564"/>
      <c r="AJ279" s="564"/>
      <c r="AK279" s="564"/>
      <c r="AL279" s="563"/>
      <c r="AM279" s="564"/>
      <c r="AN279" s="564"/>
      <c r="AO279" s="564"/>
      <c r="AP279" s="564"/>
      <c r="AQ279" s="564"/>
      <c r="AR279" s="564"/>
      <c r="AS279" s="564"/>
      <c r="AT279" s="401"/>
      <c r="AU279" s="399"/>
      <c r="AV279" s="617"/>
      <c r="AW279" s="401"/>
      <c r="AX279" s="401"/>
      <c r="AY279" s="341"/>
      <c r="AZ279" s="341"/>
      <c r="BA279" s="341"/>
      <c r="BB279" s="341"/>
      <c r="BC279" s="341"/>
      <c r="BD279" s="401"/>
      <c r="BE279" s="341"/>
      <c r="BF279" s="341"/>
      <c r="BG279" s="402"/>
      <c r="BH279" s="403"/>
      <c r="BI279" s="405"/>
      <c r="BJ279" s="405"/>
      <c r="BK279" s="405"/>
      <c r="BL279" s="405"/>
      <c r="BM279" s="514"/>
    </row>
    <row r="280" ht="18.75" customHeight="1">
      <c r="A280" s="400" t="str">
        <f t="shared" si="4"/>
        <v/>
      </c>
      <c r="B280" s="341"/>
      <c r="C280" s="559"/>
      <c r="D280" s="393"/>
      <c r="E280" s="341"/>
      <c r="F280" s="394"/>
      <c r="G280" s="341" t="str">
        <f t="array" ref="G280">IF(C280="","",XLOOKUP(C280,'Master Data'!K:K,'Master Data'!N:N,"Input in Master Data",0,1))</f>
        <v/>
      </c>
      <c r="H280" s="341" t="str">
        <f t="array" ref="H280">IF(C280="","",XLOOKUP(C280,'Master Data'!K:K,'Master Data'!O:O,"Input in Master Data",0,1))</f>
        <v/>
      </c>
      <c r="I280" s="341" t="str">
        <f t="array" ref="I280">if(U280="","",XLOOKUP(U280,Master[Company],Master[Blow],"Unknown",0,1))</f>
        <v/>
      </c>
      <c r="J280" s="341" t="str">
        <f t="array" ref="J280">if(U280="","",XLOOKUP(U280,Master[Company],Master[Pigging],"Unknown",0,1))</f>
        <v/>
      </c>
      <c r="K280" s="341" t="str">
        <f t="array" ref="K280">if(U280="","",XLOOKUP(U280,Master[Company],Master[Load Method],"Unknown",0,1))</f>
        <v/>
      </c>
      <c r="L280" s="341" t="str">
        <f t="array" ref="L280">if(U280="","",XLOOKUP(U280,Master[Company],Master[Line Distance],"Unknown",0,1))</f>
        <v/>
      </c>
      <c r="M280" s="394"/>
      <c r="N280" s="341"/>
      <c r="O280" s="341"/>
      <c r="P280" s="341" t="str">
        <f t="array" ref="P280">if(U280="","",XLOOKUP(U280,Master[Company],Master[Terms],"NA",0,1))</f>
        <v/>
      </c>
      <c r="Q280" s="341" t="str">
        <f t="shared" si="1"/>
        <v/>
      </c>
      <c r="R280" s="341" t="str">
        <f t="array" ref="R280">if(U280="","",XLOOKUP(U280,Master[Company],Master[Group],"NA",0,1))</f>
        <v/>
      </c>
      <c r="S280" s="341" t="str">
        <f t="array" ref="S280">if(U280="","",XLOOKUP(U280,Master[Company],Master[Loading Location],"NA",0,1))</f>
        <v/>
      </c>
      <c r="T280" s="341" t="str">
        <f t="array" ref="T280">if(U280="","",XLOOKUP(U280,Master[Company],Master[Acronym],"NA",0,1))</f>
        <v/>
      </c>
      <c r="U280" s="341"/>
      <c r="V280" s="342"/>
      <c r="W280" s="342"/>
      <c r="X280" s="341" t="str">
        <f t="shared" si="6"/>
        <v/>
      </c>
      <c r="Y280" s="341" t="str">
        <f t="shared" si="3"/>
        <v/>
      </c>
      <c r="Z280" s="341"/>
      <c r="AA280" s="341"/>
      <c r="AB280" s="341"/>
      <c r="AC280" s="401"/>
      <c r="AD280" s="563"/>
      <c r="AE280" s="564"/>
      <c r="AF280" s="564"/>
      <c r="AG280" s="564"/>
      <c r="AH280" s="564"/>
      <c r="AI280" s="564"/>
      <c r="AJ280" s="564"/>
      <c r="AK280" s="564"/>
      <c r="AL280" s="563"/>
      <c r="AM280" s="564"/>
      <c r="AN280" s="564"/>
      <c r="AO280" s="564"/>
      <c r="AP280" s="564"/>
      <c r="AQ280" s="564"/>
      <c r="AR280" s="564"/>
      <c r="AS280" s="564"/>
      <c r="AT280" s="401"/>
      <c r="AU280" s="399"/>
      <c r="AV280" s="617"/>
      <c r="AW280" s="401"/>
      <c r="AX280" s="401"/>
      <c r="AY280" s="341"/>
      <c r="AZ280" s="341"/>
      <c r="BA280" s="341"/>
      <c r="BB280" s="341"/>
      <c r="BC280" s="341"/>
      <c r="BD280" s="401"/>
      <c r="BE280" s="341"/>
      <c r="BF280" s="341"/>
      <c r="BG280" s="402"/>
      <c r="BH280" s="403"/>
      <c r="BI280" s="405"/>
      <c r="BJ280" s="405"/>
      <c r="BK280" s="405"/>
      <c r="BL280" s="405"/>
      <c r="BM280" s="514"/>
    </row>
    <row r="281" ht="18.75" customHeight="1">
      <c r="A281" s="400" t="str">
        <f t="shared" si="4"/>
        <v/>
      </c>
      <c r="B281" s="341"/>
      <c r="C281" s="559"/>
      <c r="D281" s="393"/>
      <c r="E281" s="341"/>
      <c r="F281" s="394"/>
      <c r="G281" s="341" t="str">
        <f t="array" ref="G281">IF(C281="","",XLOOKUP(C281,'Master Data'!K:K,'Master Data'!N:N,"Input in Master Data",0,1))</f>
        <v/>
      </c>
      <c r="H281" s="341" t="str">
        <f t="array" ref="H281">IF(C281="","",XLOOKUP(C281,'Master Data'!K:K,'Master Data'!O:O,"Input in Master Data",0,1))</f>
        <v/>
      </c>
      <c r="I281" s="341" t="str">
        <f t="array" ref="I281">if(U281="","",XLOOKUP(U281,Master[Company],Master[Blow],"Unknown",0,1))</f>
        <v/>
      </c>
      <c r="J281" s="341" t="str">
        <f t="array" ref="J281">if(U281="","",XLOOKUP(U281,Master[Company],Master[Pigging],"Unknown",0,1))</f>
        <v/>
      </c>
      <c r="K281" s="341" t="str">
        <f t="array" ref="K281">if(U281="","",XLOOKUP(U281,Master[Company],Master[Load Method],"Unknown",0,1))</f>
        <v/>
      </c>
      <c r="L281" s="341" t="str">
        <f t="array" ref="L281">if(U281="","",XLOOKUP(U281,Master[Company],Master[Line Distance],"Unknown",0,1))</f>
        <v/>
      </c>
      <c r="M281" s="394"/>
      <c r="N281" s="341"/>
      <c r="O281" s="341"/>
      <c r="P281" s="341" t="str">
        <f t="array" ref="P281">if(U281="","",XLOOKUP(U281,Master[Company],Master[Terms],"NA",0,1))</f>
        <v/>
      </c>
      <c r="Q281" s="341" t="str">
        <f t="shared" si="1"/>
        <v/>
      </c>
      <c r="R281" s="341" t="str">
        <f t="array" ref="R281">if(U281="","",XLOOKUP(U281,Master[Company],Master[Group],"NA",0,1))</f>
        <v/>
      </c>
      <c r="S281" s="341" t="str">
        <f t="array" ref="S281">if(U281="","",XLOOKUP(U281,Master[Company],Master[Loading Location],"NA",0,1))</f>
        <v/>
      </c>
      <c r="T281" s="341" t="str">
        <f t="array" ref="T281">if(U281="","",XLOOKUP(U281,Master[Company],Master[Acronym],"NA",0,1))</f>
        <v/>
      </c>
      <c r="U281" s="341"/>
      <c r="V281" s="342"/>
      <c r="W281" s="342"/>
      <c r="X281" s="341" t="str">
        <f t="shared" si="6"/>
        <v/>
      </c>
      <c r="Y281" s="341" t="str">
        <f t="shared" si="3"/>
        <v/>
      </c>
      <c r="Z281" s="341"/>
      <c r="AA281" s="341"/>
      <c r="AB281" s="341"/>
      <c r="AC281" s="401"/>
      <c r="AD281" s="563"/>
      <c r="AE281" s="564"/>
      <c r="AF281" s="564"/>
      <c r="AG281" s="564"/>
      <c r="AH281" s="564"/>
      <c r="AI281" s="564"/>
      <c r="AJ281" s="564"/>
      <c r="AK281" s="564"/>
      <c r="AL281" s="563"/>
      <c r="AM281" s="564"/>
      <c r="AN281" s="564"/>
      <c r="AO281" s="564"/>
      <c r="AP281" s="564"/>
      <c r="AQ281" s="564"/>
      <c r="AR281" s="564"/>
      <c r="AS281" s="564"/>
      <c r="AT281" s="401"/>
      <c r="AU281" s="399"/>
      <c r="AV281" s="617"/>
      <c r="AW281" s="401"/>
      <c r="AX281" s="401"/>
      <c r="AY281" s="341"/>
      <c r="AZ281" s="341"/>
      <c r="BA281" s="341"/>
      <c r="BB281" s="341"/>
      <c r="BC281" s="341"/>
      <c r="BD281" s="401"/>
      <c r="BE281" s="341"/>
      <c r="BF281" s="341"/>
      <c r="BG281" s="402"/>
      <c r="BH281" s="403"/>
      <c r="BI281" s="405"/>
      <c r="BJ281" s="405"/>
      <c r="BK281" s="405"/>
      <c r="BL281" s="405"/>
      <c r="BM281" s="514"/>
    </row>
    <row r="282" ht="18.75" customHeight="1">
      <c r="A282" s="400" t="str">
        <f t="shared" si="4"/>
        <v/>
      </c>
      <c r="B282" s="341"/>
      <c r="C282" s="559"/>
      <c r="D282" s="393"/>
      <c r="E282" s="341"/>
      <c r="F282" s="394"/>
      <c r="G282" s="341" t="str">
        <f t="array" ref="G282">IF(C282="","",XLOOKUP(C282,'Master Data'!K:K,'Master Data'!N:N,"Input in Master Data",0,1))</f>
        <v/>
      </c>
      <c r="H282" s="341" t="str">
        <f t="array" ref="H282">IF(C282="","",XLOOKUP(C282,'Master Data'!K:K,'Master Data'!O:O,"Input in Master Data",0,1))</f>
        <v/>
      </c>
      <c r="I282" s="341" t="str">
        <f t="array" ref="I282">if(U282="","",XLOOKUP(U282,Master[Company],Master[Blow],"Unknown",0,1))</f>
        <v/>
      </c>
      <c r="J282" s="341" t="str">
        <f t="array" ref="J282">if(U282="","",XLOOKUP(U282,Master[Company],Master[Pigging],"Unknown",0,1))</f>
        <v/>
      </c>
      <c r="K282" s="341" t="str">
        <f t="array" ref="K282">if(U282="","",XLOOKUP(U282,Master[Company],Master[Load Method],"Unknown",0,1))</f>
        <v/>
      </c>
      <c r="L282" s="341" t="str">
        <f t="array" ref="L282">if(U282="","",XLOOKUP(U282,Master[Company],Master[Line Distance],"Unknown",0,1))</f>
        <v/>
      </c>
      <c r="M282" s="394"/>
      <c r="N282" s="341"/>
      <c r="O282" s="341"/>
      <c r="P282" s="341" t="str">
        <f t="array" ref="P282">if(U282="","",XLOOKUP(U282,Master[Company],Master[Terms],"NA",0,1))</f>
        <v/>
      </c>
      <c r="Q282" s="341" t="str">
        <f t="shared" si="1"/>
        <v/>
      </c>
      <c r="R282" s="341" t="str">
        <f t="array" ref="R282">if(U282="","",XLOOKUP(U282,Master[Company],Master[Group],"NA",0,1))</f>
        <v/>
      </c>
      <c r="S282" s="341" t="str">
        <f t="array" ref="S282">if(U282="","",XLOOKUP(U282,Master[Company],Master[Loading Location],"NA",0,1))</f>
        <v/>
      </c>
      <c r="T282" s="341" t="str">
        <f t="array" ref="T282">if(U282="","",XLOOKUP(U282,Master[Company],Master[Acronym],"NA",0,1))</f>
        <v/>
      </c>
      <c r="U282" s="341"/>
      <c r="V282" s="342"/>
      <c r="W282" s="342"/>
      <c r="X282" s="341" t="str">
        <f t="shared" si="6"/>
        <v/>
      </c>
      <c r="Y282" s="341" t="str">
        <f t="shared" si="3"/>
        <v/>
      </c>
      <c r="Z282" s="341"/>
      <c r="AA282" s="341"/>
      <c r="AB282" s="341"/>
      <c r="AC282" s="401"/>
      <c r="AD282" s="563"/>
      <c r="AE282" s="564"/>
      <c r="AF282" s="564"/>
      <c r="AG282" s="564"/>
      <c r="AH282" s="564"/>
      <c r="AI282" s="564"/>
      <c r="AJ282" s="564"/>
      <c r="AK282" s="564"/>
      <c r="AL282" s="563"/>
      <c r="AM282" s="564"/>
      <c r="AN282" s="564"/>
      <c r="AO282" s="564"/>
      <c r="AP282" s="564"/>
      <c r="AQ282" s="564"/>
      <c r="AR282" s="564"/>
      <c r="AS282" s="564"/>
      <c r="AT282" s="401"/>
      <c r="AU282" s="399"/>
      <c r="AV282" s="617"/>
      <c r="AW282" s="401"/>
      <c r="AX282" s="401"/>
      <c r="AY282" s="341"/>
      <c r="AZ282" s="341"/>
      <c r="BA282" s="341"/>
      <c r="BB282" s="341"/>
      <c r="BC282" s="341"/>
      <c r="BD282" s="401"/>
      <c r="BE282" s="341"/>
      <c r="BF282" s="341"/>
      <c r="BG282" s="402"/>
      <c r="BH282" s="403"/>
      <c r="BI282" s="405"/>
      <c r="BJ282" s="405"/>
      <c r="BK282" s="405"/>
      <c r="BL282" s="405"/>
      <c r="BM282" s="514"/>
    </row>
    <row r="283" ht="18.75" customHeight="1">
      <c r="A283" s="400" t="str">
        <f t="shared" si="4"/>
        <v/>
      </c>
      <c r="B283" s="341"/>
      <c r="C283" s="559"/>
      <c r="D283" s="393"/>
      <c r="E283" s="341"/>
      <c r="F283" s="394"/>
      <c r="G283" s="341" t="str">
        <f t="array" ref="G283">IF(C283="","",XLOOKUP(C283,'Master Data'!K:K,'Master Data'!N:N,"Input in Master Data",0,1))</f>
        <v/>
      </c>
      <c r="H283" s="341" t="str">
        <f t="array" ref="H283">IF(C283="","",XLOOKUP(C283,'Master Data'!K:K,'Master Data'!O:O,"Input in Master Data",0,1))</f>
        <v/>
      </c>
      <c r="I283" s="341" t="str">
        <f t="array" ref="I283">if(U283="","",XLOOKUP(U283,Master[Company],Master[Blow],"Unknown",0,1))</f>
        <v/>
      </c>
      <c r="J283" s="341" t="str">
        <f t="array" ref="J283">if(U283="","",XLOOKUP(U283,Master[Company],Master[Pigging],"Unknown",0,1))</f>
        <v/>
      </c>
      <c r="K283" s="341" t="str">
        <f t="array" ref="K283">if(U283="","",XLOOKUP(U283,Master[Company],Master[Load Method],"Unknown",0,1))</f>
        <v/>
      </c>
      <c r="L283" s="341" t="str">
        <f t="array" ref="L283">if(U283="","",XLOOKUP(U283,Master[Company],Master[Line Distance],"Unknown",0,1))</f>
        <v/>
      </c>
      <c r="M283" s="394"/>
      <c r="N283" s="341"/>
      <c r="O283" s="341"/>
      <c r="P283" s="341" t="str">
        <f t="array" ref="P283">if(U283="","",XLOOKUP(U283,Master[Company],Master[Terms],"NA",0,1))</f>
        <v/>
      </c>
      <c r="Q283" s="341" t="str">
        <f t="shared" si="1"/>
        <v/>
      </c>
      <c r="R283" s="341" t="str">
        <f t="array" ref="R283">if(U283="","",XLOOKUP(U283,Master[Company],Master[Group],"NA",0,1))</f>
        <v/>
      </c>
      <c r="S283" s="341" t="str">
        <f t="array" ref="S283">if(U283="","",XLOOKUP(U283,Master[Company],Master[Loading Location],"NA",0,1))</f>
        <v/>
      </c>
      <c r="T283" s="341" t="str">
        <f t="array" ref="T283">if(U283="","",XLOOKUP(U283,Master[Company],Master[Acronym],"NA",0,1))</f>
        <v/>
      </c>
      <c r="U283" s="341"/>
      <c r="V283" s="342"/>
      <c r="W283" s="342"/>
      <c r="X283" s="341" t="str">
        <f t="shared" si="6"/>
        <v/>
      </c>
      <c r="Y283" s="341" t="str">
        <f t="shared" si="3"/>
        <v/>
      </c>
      <c r="Z283" s="341"/>
      <c r="AA283" s="341"/>
      <c r="AB283" s="341"/>
      <c r="AC283" s="401"/>
      <c r="AD283" s="563"/>
      <c r="AE283" s="564"/>
      <c r="AF283" s="564"/>
      <c r="AG283" s="564"/>
      <c r="AH283" s="564"/>
      <c r="AI283" s="564"/>
      <c r="AJ283" s="564"/>
      <c r="AK283" s="564"/>
      <c r="AL283" s="563"/>
      <c r="AM283" s="564"/>
      <c r="AN283" s="564"/>
      <c r="AO283" s="564"/>
      <c r="AP283" s="564"/>
      <c r="AQ283" s="564"/>
      <c r="AR283" s="564"/>
      <c r="AS283" s="564"/>
      <c r="AT283" s="401"/>
      <c r="AU283" s="399"/>
      <c r="AV283" s="617"/>
      <c r="AW283" s="401"/>
      <c r="AX283" s="401"/>
      <c r="AY283" s="341"/>
      <c r="AZ283" s="341"/>
      <c r="BA283" s="341"/>
      <c r="BB283" s="341"/>
      <c r="BC283" s="341"/>
      <c r="BD283" s="401"/>
      <c r="BE283" s="341"/>
      <c r="BF283" s="341"/>
      <c r="BG283" s="402"/>
      <c r="BH283" s="403"/>
      <c r="BI283" s="405"/>
      <c r="BJ283" s="405"/>
      <c r="BK283" s="405"/>
      <c r="BL283" s="405"/>
      <c r="BM283" s="514"/>
    </row>
    <row r="284" ht="18.75" customHeight="1">
      <c r="A284" s="400" t="str">
        <f t="shared" si="4"/>
        <v/>
      </c>
      <c r="B284" s="341"/>
      <c r="C284" s="559"/>
      <c r="D284" s="393"/>
      <c r="E284" s="341"/>
      <c r="F284" s="394"/>
      <c r="G284" s="341" t="str">
        <f t="array" ref="G284">IF(C284="","",XLOOKUP(C284,'Master Data'!K:K,'Master Data'!N:N,"Input in Master Data",0,1))</f>
        <v/>
      </c>
      <c r="H284" s="341" t="str">
        <f t="array" ref="H284">IF(C284="","",XLOOKUP(C284,'Master Data'!K:K,'Master Data'!O:O,"Input in Master Data",0,1))</f>
        <v/>
      </c>
      <c r="I284" s="341" t="str">
        <f t="array" ref="I284">if(U284="","",XLOOKUP(U284,Master[Company],Master[Blow],"Unknown",0,1))</f>
        <v/>
      </c>
      <c r="J284" s="341" t="str">
        <f t="array" ref="J284">if(U284="","",XLOOKUP(U284,Master[Company],Master[Pigging],"Unknown",0,1))</f>
        <v/>
      </c>
      <c r="K284" s="341" t="str">
        <f t="array" ref="K284">if(U284="","",XLOOKUP(U284,Master[Company],Master[Load Method],"Unknown",0,1))</f>
        <v/>
      </c>
      <c r="L284" s="341" t="str">
        <f t="array" ref="L284">if(U284="","",XLOOKUP(U284,Master[Company],Master[Line Distance],"Unknown",0,1))</f>
        <v/>
      </c>
      <c r="M284" s="394"/>
      <c r="N284" s="341"/>
      <c r="O284" s="341"/>
      <c r="P284" s="341" t="str">
        <f t="array" ref="P284">if(U284="","",XLOOKUP(U284,Master[Company],Master[Terms],"NA",0,1))</f>
        <v/>
      </c>
      <c r="Q284" s="341" t="str">
        <f t="shared" si="1"/>
        <v/>
      </c>
      <c r="R284" s="341" t="str">
        <f t="array" ref="R284">if(U284="","",XLOOKUP(U284,Master[Company],Master[Group],"NA",0,1))</f>
        <v/>
      </c>
      <c r="S284" s="341" t="str">
        <f t="array" ref="S284">if(U284="","",XLOOKUP(U284,Master[Company],Master[Loading Location],"NA",0,1))</f>
        <v/>
      </c>
      <c r="T284" s="341" t="str">
        <f t="array" ref="T284">if(U284="","",XLOOKUP(U284,Master[Company],Master[Acronym],"NA",0,1))</f>
        <v/>
      </c>
      <c r="U284" s="341"/>
      <c r="V284" s="342"/>
      <c r="W284" s="342"/>
      <c r="X284" s="341" t="str">
        <f t="shared" si="6"/>
        <v/>
      </c>
      <c r="Y284" s="341" t="str">
        <f t="shared" si="3"/>
        <v/>
      </c>
      <c r="Z284" s="341"/>
      <c r="AA284" s="341"/>
      <c r="AB284" s="341"/>
      <c r="AC284" s="401"/>
      <c r="AD284" s="563"/>
      <c r="AE284" s="564"/>
      <c r="AF284" s="564"/>
      <c r="AG284" s="564"/>
      <c r="AH284" s="564"/>
      <c r="AI284" s="564"/>
      <c r="AJ284" s="564"/>
      <c r="AK284" s="564"/>
      <c r="AL284" s="563"/>
      <c r="AM284" s="564"/>
      <c r="AN284" s="564"/>
      <c r="AO284" s="564"/>
      <c r="AP284" s="564"/>
      <c r="AQ284" s="564"/>
      <c r="AR284" s="564"/>
      <c r="AS284" s="564"/>
      <c r="AT284" s="401"/>
      <c r="AU284" s="399"/>
      <c r="AV284" s="617"/>
      <c r="AW284" s="401"/>
      <c r="AX284" s="401"/>
      <c r="AY284" s="341"/>
      <c r="AZ284" s="341"/>
      <c r="BA284" s="341"/>
      <c r="BB284" s="341"/>
      <c r="BC284" s="341"/>
      <c r="BD284" s="401"/>
      <c r="BE284" s="341"/>
      <c r="BF284" s="341"/>
      <c r="BG284" s="402"/>
      <c r="BH284" s="403"/>
      <c r="BI284" s="405"/>
      <c r="BJ284" s="405"/>
      <c r="BK284" s="405"/>
      <c r="BL284" s="405"/>
      <c r="BM284" s="514"/>
    </row>
    <row r="285" ht="18.75" customHeight="1">
      <c r="A285" s="400" t="str">
        <f t="shared" si="4"/>
        <v/>
      </c>
      <c r="B285" s="341"/>
      <c r="C285" s="559"/>
      <c r="D285" s="393"/>
      <c r="E285" s="341"/>
      <c r="F285" s="394"/>
      <c r="G285" s="341" t="str">
        <f t="array" ref="G285">IF(C285="","",XLOOKUP(C285,'Master Data'!K:K,'Master Data'!N:N,"Input in Master Data",0,1))</f>
        <v/>
      </c>
      <c r="H285" s="341" t="str">
        <f t="array" ref="H285">IF(C285="","",XLOOKUP(C285,'Master Data'!K:K,'Master Data'!O:O,"Input in Master Data",0,1))</f>
        <v/>
      </c>
      <c r="I285" s="341" t="str">
        <f t="array" ref="I285">if(U285="","",XLOOKUP(U285,Master[Company],Master[Blow],"Unknown",0,1))</f>
        <v/>
      </c>
      <c r="J285" s="341" t="str">
        <f t="array" ref="J285">if(U285="","",XLOOKUP(U285,Master[Company],Master[Pigging],"Unknown",0,1))</f>
        <v/>
      </c>
      <c r="K285" s="341" t="str">
        <f t="array" ref="K285">if(U285="","",XLOOKUP(U285,Master[Company],Master[Load Method],"Unknown",0,1))</f>
        <v/>
      </c>
      <c r="L285" s="341" t="str">
        <f t="array" ref="L285">if(U285="","",XLOOKUP(U285,Master[Company],Master[Line Distance],"Unknown",0,1))</f>
        <v/>
      </c>
      <c r="M285" s="394"/>
      <c r="N285" s="341"/>
      <c r="O285" s="341"/>
      <c r="P285" s="341" t="str">
        <f t="array" ref="P285">if(U285="","",XLOOKUP(U285,Master[Company],Master[Terms],"NA",0,1))</f>
        <v/>
      </c>
      <c r="Q285" s="341" t="str">
        <f t="shared" si="1"/>
        <v/>
      </c>
      <c r="R285" s="341" t="str">
        <f t="array" ref="R285">if(U285="","",XLOOKUP(U285,Master[Company],Master[Group],"NA",0,1))</f>
        <v/>
      </c>
      <c r="S285" s="341" t="str">
        <f t="array" ref="S285">if(U285="","",XLOOKUP(U285,Master[Company],Master[Loading Location],"NA",0,1))</f>
        <v/>
      </c>
      <c r="T285" s="341" t="str">
        <f t="array" ref="T285">if(U285="","",XLOOKUP(U285,Master[Company],Master[Acronym],"NA",0,1))</f>
        <v/>
      </c>
      <c r="U285" s="341"/>
      <c r="V285" s="342"/>
      <c r="W285" s="342"/>
      <c r="X285" s="341" t="str">
        <f t="shared" si="6"/>
        <v/>
      </c>
      <c r="Y285" s="341" t="str">
        <f t="shared" si="3"/>
        <v/>
      </c>
      <c r="Z285" s="341"/>
      <c r="AA285" s="341"/>
      <c r="AB285" s="341"/>
      <c r="AC285" s="401"/>
      <c r="AD285" s="563"/>
      <c r="AE285" s="564"/>
      <c r="AF285" s="564"/>
      <c r="AG285" s="564"/>
      <c r="AH285" s="564"/>
      <c r="AI285" s="564"/>
      <c r="AJ285" s="564"/>
      <c r="AK285" s="564"/>
      <c r="AL285" s="563"/>
      <c r="AM285" s="564"/>
      <c r="AN285" s="564"/>
      <c r="AO285" s="564"/>
      <c r="AP285" s="564"/>
      <c r="AQ285" s="564"/>
      <c r="AR285" s="564"/>
      <c r="AS285" s="564"/>
      <c r="AT285" s="401"/>
      <c r="AU285" s="399"/>
      <c r="AV285" s="617"/>
      <c r="AW285" s="401"/>
      <c r="AX285" s="401"/>
      <c r="AY285" s="341"/>
      <c r="AZ285" s="341"/>
      <c r="BA285" s="341"/>
      <c r="BB285" s="341"/>
      <c r="BC285" s="341"/>
      <c r="BD285" s="401"/>
      <c r="BE285" s="341"/>
      <c r="BF285" s="341"/>
      <c r="BG285" s="402"/>
      <c r="BH285" s="403"/>
      <c r="BI285" s="405"/>
      <c r="BJ285" s="405"/>
      <c r="BK285" s="405"/>
      <c r="BL285" s="405"/>
      <c r="BM285" s="514"/>
    </row>
    <row r="286" ht="18.75" customHeight="1">
      <c r="A286" s="400" t="str">
        <f t="shared" si="4"/>
        <v/>
      </c>
      <c r="B286" s="341"/>
      <c r="C286" s="559"/>
      <c r="D286" s="393"/>
      <c r="E286" s="341"/>
      <c r="F286" s="394"/>
      <c r="G286" s="341" t="str">
        <f t="array" ref="G286">IF(C286="","",XLOOKUP(C286,'Master Data'!K:K,'Master Data'!N:N,"Input in Master Data",0,1))</f>
        <v/>
      </c>
      <c r="H286" s="341" t="str">
        <f t="array" ref="H286">IF(C286="","",XLOOKUP(C286,'Master Data'!K:K,'Master Data'!O:O,"Input in Master Data",0,1))</f>
        <v/>
      </c>
      <c r="I286" s="341" t="str">
        <f t="array" ref="I286">if(U286="","",XLOOKUP(U286,Master[Company],Master[Blow],"Unknown",0,1))</f>
        <v/>
      </c>
      <c r="J286" s="341" t="str">
        <f t="array" ref="J286">if(U286="","",XLOOKUP(U286,Master[Company],Master[Pigging],"Unknown",0,1))</f>
        <v/>
      </c>
      <c r="K286" s="341" t="str">
        <f t="array" ref="K286">if(U286="","",XLOOKUP(U286,Master[Company],Master[Load Method],"Unknown",0,1))</f>
        <v/>
      </c>
      <c r="L286" s="341" t="str">
        <f t="array" ref="L286">if(U286="","",XLOOKUP(U286,Master[Company],Master[Line Distance],"Unknown",0,1))</f>
        <v/>
      </c>
      <c r="M286" s="394"/>
      <c r="N286" s="341"/>
      <c r="O286" s="341"/>
      <c r="P286" s="341" t="str">
        <f t="array" ref="P286">if(U286="","",XLOOKUP(U286,Master[Company],Master[Terms],"NA",0,1))</f>
        <v/>
      </c>
      <c r="Q286" s="341" t="str">
        <f t="shared" si="1"/>
        <v/>
      </c>
      <c r="R286" s="341" t="str">
        <f t="array" ref="R286">if(U286="","",XLOOKUP(U286,Master[Company],Master[Group],"NA",0,1))</f>
        <v/>
      </c>
      <c r="S286" s="341" t="str">
        <f t="array" ref="S286">if(U286="","",XLOOKUP(U286,Master[Company],Master[Loading Location],"NA",0,1))</f>
        <v/>
      </c>
      <c r="T286" s="341" t="str">
        <f t="array" ref="T286">if(U286="","",XLOOKUP(U286,Master[Company],Master[Acronym],"NA",0,1))</f>
        <v/>
      </c>
      <c r="U286" s="341"/>
      <c r="V286" s="342"/>
      <c r="W286" s="342"/>
      <c r="X286" s="341" t="str">
        <f t="shared" si="6"/>
        <v/>
      </c>
      <c r="Y286" s="341" t="str">
        <f t="shared" si="3"/>
        <v/>
      </c>
      <c r="Z286" s="341"/>
      <c r="AA286" s="341"/>
      <c r="AB286" s="341"/>
      <c r="AC286" s="401"/>
      <c r="AD286" s="563"/>
      <c r="AE286" s="564"/>
      <c r="AF286" s="564"/>
      <c r="AG286" s="564"/>
      <c r="AH286" s="564"/>
      <c r="AI286" s="564"/>
      <c r="AJ286" s="564"/>
      <c r="AK286" s="564"/>
      <c r="AL286" s="563"/>
      <c r="AM286" s="564"/>
      <c r="AN286" s="564"/>
      <c r="AO286" s="564"/>
      <c r="AP286" s="564"/>
      <c r="AQ286" s="564"/>
      <c r="AR286" s="564"/>
      <c r="AS286" s="564"/>
      <c r="AT286" s="401"/>
      <c r="AU286" s="399"/>
      <c r="AV286" s="617"/>
      <c r="AW286" s="401"/>
      <c r="AX286" s="401"/>
      <c r="AY286" s="341"/>
      <c r="AZ286" s="341"/>
      <c r="BA286" s="341"/>
      <c r="BB286" s="341"/>
      <c r="BC286" s="341"/>
      <c r="BD286" s="401"/>
      <c r="BE286" s="341"/>
      <c r="BF286" s="341"/>
      <c r="BG286" s="402"/>
      <c r="BH286" s="403"/>
      <c r="BI286" s="405"/>
      <c r="BJ286" s="405"/>
      <c r="BK286" s="405"/>
      <c r="BL286" s="405"/>
      <c r="BM286" s="514"/>
    </row>
    <row r="287" ht="18.75" customHeight="1">
      <c r="A287" s="400" t="str">
        <f t="shared" si="4"/>
        <v/>
      </c>
      <c r="B287" s="341"/>
      <c r="C287" s="559"/>
      <c r="D287" s="393"/>
      <c r="E287" s="341"/>
      <c r="F287" s="394"/>
      <c r="G287" s="341" t="str">
        <f t="array" ref="G287">IF(C287="","",XLOOKUP(C287,'Master Data'!K:K,'Master Data'!N:N,"Input in Master Data",0,1))</f>
        <v/>
      </c>
      <c r="H287" s="341" t="str">
        <f t="array" ref="H287">IF(C287="","",XLOOKUP(C287,'Master Data'!K:K,'Master Data'!O:O,"Input in Master Data",0,1))</f>
        <v/>
      </c>
      <c r="I287" s="341" t="str">
        <f t="array" ref="I287">if(U287="","",XLOOKUP(U287,Master[Company],Master[Blow],"Unknown",0,1))</f>
        <v/>
      </c>
      <c r="J287" s="341" t="str">
        <f t="array" ref="J287">if(U287="","",XLOOKUP(U287,Master[Company],Master[Pigging],"Unknown",0,1))</f>
        <v/>
      </c>
      <c r="K287" s="341" t="str">
        <f t="array" ref="K287">if(U287="","",XLOOKUP(U287,Master[Company],Master[Load Method],"Unknown",0,1))</f>
        <v/>
      </c>
      <c r="L287" s="341" t="str">
        <f t="array" ref="L287">if(U287="","",XLOOKUP(U287,Master[Company],Master[Line Distance],"Unknown",0,1))</f>
        <v/>
      </c>
      <c r="M287" s="394"/>
      <c r="N287" s="341"/>
      <c r="O287" s="341"/>
      <c r="P287" s="341" t="str">
        <f t="array" ref="P287">if(U287="","",XLOOKUP(U287,Master[Company],Master[Terms],"NA",0,1))</f>
        <v/>
      </c>
      <c r="Q287" s="341" t="str">
        <f t="shared" si="1"/>
        <v/>
      </c>
      <c r="R287" s="341" t="str">
        <f t="array" ref="R287">if(U287="","",XLOOKUP(U287,Master[Company],Master[Group],"NA",0,1))</f>
        <v/>
      </c>
      <c r="S287" s="341" t="str">
        <f t="array" ref="S287">if(U287="","",XLOOKUP(U287,Master[Company],Master[Loading Location],"NA",0,1))</f>
        <v/>
      </c>
      <c r="T287" s="341" t="str">
        <f t="array" ref="T287">if(U287="","",XLOOKUP(U287,Master[Company],Master[Acronym],"NA",0,1))</f>
        <v/>
      </c>
      <c r="U287" s="341"/>
      <c r="V287" s="342"/>
      <c r="W287" s="342"/>
      <c r="X287" s="341" t="str">
        <f t="shared" si="6"/>
        <v/>
      </c>
      <c r="Y287" s="341" t="str">
        <f t="shared" si="3"/>
        <v/>
      </c>
      <c r="Z287" s="341"/>
      <c r="AA287" s="341"/>
      <c r="AB287" s="341"/>
      <c r="AC287" s="401"/>
      <c r="AD287" s="563"/>
      <c r="AE287" s="564"/>
      <c r="AF287" s="564"/>
      <c r="AG287" s="564"/>
      <c r="AH287" s="564"/>
      <c r="AI287" s="564"/>
      <c r="AJ287" s="564"/>
      <c r="AK287" s="564"/>
      <c r="AL287" s="563"/>
      <c r="AM287" s="564"/>
      <c r="AN287" s="564"/>
      <c r="AO287" s="564"/>
      <c r="AP287" s="564"/>
      <c r="AQ287" s="564"/>
      <c r="AR287" s="564"/>
      <c r="AS287" s="564"/>
      <c r="AT287" s="401"/>
      <c r="AU287" s="399"/>
      <c r="AV287" s="617"/>
      <c r="AW287" s="401"/>
      <c r="AX287" s="401"/>
      <c r="AY287" s="341"/>
      <c r="AZ287" s="341"/>
      <c r="BA287" s="341"/>
      <c r="BB287" s="341"/>
      <c r="BC287" s="341"/>
      <c r="BD287" s="401"/>
      <c r="BE287" s="341"/>
      <c r="BF287" s="341"/>
      <c r="BG287" s="402"/>
      <c r="BH287" s="403"/>
      <c r="BI287" s="405"/>
      <c r="BJ287" s="405"/>
      <c r="BK287" s="405"/>
      <c r="BL287" s="405"/>
      <c r="BM287" s="514"/>
    </row>
    <row r="288" ht="18.75" customHeight="1">
      <c r="A288" s="400" t="str">
        <f t="shared" si="4"/>
        <v/>
      </c>
      <c r="B288" s="341"/>
      <c r="C288" s="559"/>
      <c r="D288" s="393"/>
      <c r="E288" s="341"/>
      <c r="F288" s="394"/>
      <c r="G288" s="341" t="str">
        <f t="array" ref="G288">IF(C288="","",XLOOKUP(C288,'Master Data'!K:K,'Master Data'!N:N,"Input in Master Data",0,1))</f>
        <v/>
      </c>
      <c r="H288" s="341" t="str">
        <f t="array" ref="H288">IF(C288="","",XLOOKUP(C288,'Master Data'!K:K,'Master Data'!O:O,"Input in Master Data",0,1))</f>
        <v/>
      </c>
      <c r="I288" s="341" t="str">
        <f t="array" ref="I288">if(U288="","",XLOOKUP(U288,Master[Company],Master[Blow],"Unknown",0,1))</f>
        <v/>
      </c>
      <c r="J288" s="341" t="str">
        <f t="array" ref="J288">if(U288="","",XLOOKUP(U288,Master[Company],Master[Pigging],"Unknown",0,1))</f>
        <v/>
      </c>
      <c r="K288" s="341" t="str">
        <f t="array" ref="K288">if(U288="","",XLOOKUP(U288,Master[Company],Master[Load Method],"Unknown",0,1))</f>
        <v/>
      </c>
      <c r="L288" s="341" t="str">
        <f t="array" ref="L288">if(U288="","",XLOOKUP(U288,Master[Company],Master[Line Distance],"Unknown",0,1))</f>
        <v/>
      </c>
      <c r="M288" s="394"/>
      <c r="N288" s="341"/>
      <c r="O288" s="341"/>
      <c r="P288" s="341" t="str">
        <f t="array" ref="P288">if(U288="","",XLOOKUP(U288,Master[Company],Master[Terms],"NA",0,1))</f>
        <v/>
      </c>
      <c r="Q288" s="341" t="str">
        <f t="shared" si="1"/>
        <v/>
      </c>
      <c r="R288" s="341" t="str">
        <f t="array" ref="R288">if(U288="","",XLOOKUP(U288,Master[Company],Master[Group],"NA",0,1))</f>
        <v/>
      </c>
      <c r="S288" s="341" t="str">
        <f t="array" ref="S288">if(U288="","",XLOOKUP(U288,Master[Company],Master[Loading Location],"NA",0,1))</f>
        <v/>
      </c>
      <c r="T288" s="341" t="str">
        <f t="array" ref="T288">if(U288="","",XLOOKUP(U288,Master[Company],Master[Acronym],"NA",0,1))</f>
        <v/>
      </c>
      <c r="U288" s="341"/>
      <c r="V288" s="342"/>
      <c r="W288" s="342"/>
      <c r="X288" s="341" t="str">
        <f t="shared" si="6"/>
        <v/>
      </c>
      <c r="Y288" s="341" t="str">
        <f t="shared" si="3"/>
        <v/>
      </c>
      <c r="Z288" s="341"/>
      <c r="AA288" s="341"/>
      <c r="AB288" s="341"/>
      <c r="AC288" s="401"/>
      <c r="AD288" s="563"/>
      <c r="AE288" s="564"/>
      <c r="AF288" s="564"/>
      <c r="AG288" s="564"/>
      <c r="AH288" s="564"/>
      <c r="AI288" s="564"/>
      <c r="AJ288" s="564"/>
      <c r="AK288" s="564"/>
      <c r="AL288" s="563"/>
      <c r="AM288" s="564"/>
      <c r="AN288" s="564"/>
      <c r="AO288" s="564"/>
      <c r="AP288" s="564"/>
      <c r="AQ288" s="564"/>
      <c r="AR288" s="564"/>
      <c r="AS288" s="564"/>
      <c r="AT288" s="401"/>
      <c r="AU288" s="399"/>
      <c r="AV288" s="617"/>
      <c r="AW288" s="401"/>
      <c r="AX288" s="401"/>
      <c r="AY288" s="341"/>
      <c r="AZ288" s="341"/>
      <c r="BA288" s="341"/>
      <c r="BB288" s="341"/>
      <c r="BC288" s="341"/>
      <c r="BD288" s="401"/>
      <c r="BE288" s="341"/>
      <c r="BF288" s="341"/>
      <c r="BG288" s="402"/>
      <c r="BH288" s="403"/>
      <c r="BI288" s="405"/>
      <c r="BJ288" s="405"/>
      <c r="BK288" s="405"/>
      <c r="BL288" s="405"/>
      <c r="BM288" s="514"/>
    </row>
    <row r="289" ht="18.75" customHeight="1">
      <c r="A289" s="400" t="str">
        <f t="shared" si="4"/>
        <v/>
      </c>
      <c r="B289" s="341"/>
      <c r="C289" s="559"/>
      <c r="D289" s="393"/>
      <c r="E289" s="341"/>
      <c r="F289" s="394"/>
      <c r="G289" s="341" t="str">
        <f t="array" ref="G289">IF(C289="","",XLOOKUP(C289,'Master Data'!K:K,'Master Data'!N:N,"Input in Master Data",0,1))</f>
        <v/>
      </c>
      <c r="H289" s="341" t="str">
        <f t="array" ref="H289">IF(C289="","",XLOOKUP(C289,'Master Data'!K:K,'Master Data'!O:O,"Input in Master Data",0,1))</f>
        <v/>
      </c>
      <c r="I289" s="341" t="str">
        <f t="array" ref="I289">if(U289="","",XLOOKUP(U289,Master[Company],Master[Blow],"Unknown",0,1))</f>
        <v/>
      </c>
      <c r="J289" s="341" t="str">
        <f t="array" ref="J289">if(U289="","",XLOOKUP(U289,Master[Company],Master[Pigging],"Unknown",0,1))</f>
        <v/>
      </c>
      <c r="K289" s="341" t="str">
        <f t="array" ref="K289">if(U289="","",XLOOKUP(U289,Master[Company],Master[Load Method],"Unknown",0,1))</f>
        <v/>
      </c>
      <c r="L289" s="341" t="str">
        <f t="array" ref="L289">if(U289="","",XLOOKUP(U289,Master[Company],Master[Line Distance],"Unknown",0,1))</f>
        <v/>
      </c>
      <c r="M289" s="394"/>
      <c r="N289" s="341"/>
      <c r="O289" s="341"/>
      <c r="P289" s="341" t="str">
        <f t="array" ref="P289">if(U289="","",XLOOKUP(U289,Master[Company],Master[Terms],"NA",0,1))</f>
        <v/>
      </c>
      <c r="Q289" s="341" t="str">
        <f t="shared" si="1"/>
        <v/>
      </c>
      <c r="R289" s="341" t="str">
        <f t="array" ref="R289">if(U289="","",XLOOKUP(U289,Master[Company],Master[Group],"NA",0,1))</f>
        <v/>
      </c>
      <c r="S289" s="341" t="str">
        <f t="array" ref="S289">if(U289="","",XLOOKUP(U289,Master[Company],Master[Loading Location],"NA",0,1))</f>
        <v/>
      </c>
      <c r="T289" s="341" t="str">
        <f t="array" ref="T289">if(U289="","",XLOOKUP(U289,Master[Company],Master[Acronym],"NA",0,1))</f>
        <v/>
      </c>
      <c r="U289" s="341"/>
      <c r="V289" s="342"/>
      <c r="W289" s="342"/>
      <c r="X289" s="341" t="str">
        <f t="shared" si="6"/>
        <v/>
      </c>
      <c r="Y289" s="341" t="str">
        <f t="shared" si="3"/>
        <v/>
      </c>
      <c r="Z289" s="341"/>
      <c r="AA289" s="341"/>
      <c r="AB289" s="341"/>
      <c r="AC289" s="401"/>
      <c r="AD289" s="563"/>
      <c r="AE289" s="564"/>
      <c r="AF289" s="564"/>
      <c r="AG289" s="564"/>
      <c r="AH289" s="564"/>
      <c r="AI289" s="564"/>
      <c r="AJ289" s="564"/>
      <c r="AK289" s="564"/>
      <c r="AL289" s="563"/>
      <c r="AM289" s="564"/>
      <c r="AN289" s="564"/>
      <c r="AO289" s="564"/>
      <c r="AP289" s="564"/>
      <c r="AQ289" s="564"/>
      <c r="AR289" s="564"/>
      <c r="AS289" s="564"/>
      <c r="AT289" s="401"/>
      <c r="AU289" s="399"/>
      <c r="AV289" s="617"/>
      <c r="AW289" s="401"/>
      <c r="AX289" s="401"/>
      <c r="AY289" s="341"/>
      <c r="AZ289" s="341"/>
      <c r="BA289" s="341"/>
      <c r="BB289" s="341"/>
      <c r="BC289" s="341"/>
      <c r="BD289" s="401"/>
      <c r="BE289" s="341"/>
      <c r="BF289" s="341"/>
      <c r="BG289" s="402"/>
      <c r="BH289" s="403"/>
      <c r="BI289" s="405"/>
      <c r="BJ289" s="405"/>
      <c r="BK289" s="405"/>
      <c r="BL289" s="405"/>
      <c r="BM289" s="514"/>
    </row>
    <row r="290" ht="18.75" customHeight="1">
      <c r="A290" s="400" t="str">
        <f t="shared" si="4"/>
        <v/>
      </c>
      <c r="B290" s="341"/>
      <c r="C290" s="559"/>
      <c r="D290" s="393"/>
      <c r="E290" s="341"/>
      <c r="F290" s="394"/>
      <c r="G290" s="341" t="str">
        <f t="array" ref="G290">IF(C290="","",XLOOKUP(C290,'Master Data'!K:K,'Master Data'!N:N,"Input in Master Data",0,1))</f>
        <v/>
      </c>
      <c r="H290" s="341" t="str">
        <f t="array" ref="H290">IF(C290="","",XLOOKUP(C290,'Master Data'!K:K,'Master Data'!O:O,"Input in Master Data",0,1))</f>
        <v/>
      </c>
      <c r="I290" s="341" t="str">
        <f t="array" ref="I290">if(U290="","",XLOOKUP(U290,Master[Company],Master[Blow],"Unknown",0,1))</f>
        <v/>
      </c>
      <c r="J290" s="341" t="str">
        <f t="array" ref="J290">if(U290="","",XLOOKUP(U290,Master[Company],Master[Pigging],"Unknown",0,1))</f>
        <v/>
      </c>
      <c r="K290" s="341" t="str">
        <f t="array" ref="K290">if(U290="","",XLOOKUP(U290,Master[Company],Master[Load Method],"Unknown",0,1))</f>
        <v/>
      </c>
      <c r="L290" s="341" t="str">
        <f t="array" ref="L290">if(U290="","",XLOOKUP(U290,Master[Company],Master[Line Distance],"Unknown",0,1))</f>
        <v/>
      </c>
      <c r="M290" s="394"/>
      <c r="N290" s="341"/>
      <c r="O290" s="341"/>
      <c r="P290" s="341" t="str">
        <f t="array" ref="P290">if(U290="","",XLOOKUP(U290,Master[Company],Master[Terms],"NA",0,1))</f>
        <v/>
      </c>
      <c r="Q290" s="341" t="str">
        <f t="shared" si="1"/>
        <v/>
      </c>
      <c r="R290" s="341" t="str">
        <f t="array" ref="R290">if(U290="","",XLOOKUP(U290,Master[Company],Master[Group],"NA",0,1))</f>
        <v/>
      </c>
      <c r="S290" s="341" t="str">
        <f t="array" ref="S290">if(U290="","",XLOOKUP(U290,Master[Company],Master[Loading Location],"NA",0,1))</f>
        <v/>
      </c>
      <c r="T290" s="341" t="str">
        <f t="array" ref="T290">if(U290="","",XLOOKUP(U290,Master[Company],Master[Acronym],"NA",0,1))</f>
        <v/>
      </c>
      <c r="U290" s="341"/>
      <c r="V290" s="342"/>
      <c r="W290" s="342"/>
      <c r="X290" s="341" t="str">
        <f t="shared" si="6"/>
        <v/>
      </c>
      <c r="Y290" s="341" t="str">
        <f t="shared" si="3"/>
        <v/>
      </c>
      <c r="Z290" s="341"/>
      <c r="AA290" s="341"/>
      <c r="AB290" s="341"/>
      <c r="AC290" s="401"/>
      <c r="AD290" s="563"/>
      <c r="AE290" s="564"/>
      <c r="AF290" s="564"/>
      <c r="AG290" s="564"/>
      <c r="AH290" s="564"/>
      <c r="AI290" s="564"/>
      <c r="AJ290" s="564"/>
      <c r="AK290" s="564"/>
      <c r="AL290" s="563"/>
      <c r="AM290" s="564"/>
      <c r="AN290" s="564"/>
      <c r="AO290" s="564"/>
      <c r="AP290" s="564"/>
      <c r="AQ290" s="564"/>
      <c r="AR290" s="564"/>
      <c r="AS290" s="564"/>
      <c r="AT290" s="401"/>
      <c r="AU290" s="399"/>
      <c r="AV290" s="617"/>
      <c r="AW290" s="401"/>
      <c r="AX290" s="401"/>
      <c r="AY290" s="341"/>
      <c r="AZ290" s="341"/>
      <c r="BA290" s="341"/>
      <c r="BB290" s="341"/>
      <c r="BC290" s="341"/>
      <c r="BD290" s="401"/>
      <c r="BE290" s="341"/>
      <c r="BF290" s="341"/>
      <c r="BG290" s="402"/>
      <c r="BH290" s="403"/>
      <c r="BI290" s="405"/>
      <c r="BJ290" s="405"/>
      <c r="BK290" s="405"/>
      <c r="BL290" s="405"/>
      <c r="BM290" s="514"/>
    </row>
    <row r="291" ht="18.75" customHeight="1">
      <c r="A291" s="400" t="str">
        <f t="shared" si="4"/>
        <v/>
      </c>
      <c r="B291" s="341"/>
      <c r="C291" s="559"/>
      <c r="D291" s="393"/>
      <c r="E291" s="341"/>
      <c r="F291" s="394"/>
      <c r="G291" s="341" t="str">
        <f t="array" ref="G291">IF(C291="","",XLOOKUP(C291,'Master Data'!K:K,'Master Data'!N:N,"Input in Master Data",0,1))</f>
        <v/>
      </c>
      <c r="H291" s="341" t="str">
        <f t="array" ref="H291">IF(C291="","",XLOOKUP(C291,'Master Data'!K:K,'Master Data'!O:O,"Input in Master Data",0,1))</f>
        <v/>
      </c>
      <c r="I291" s="341" t="str">
        <f t="array" ref="I291">if(U291="","",XLOOKUP(U291,Master[Company],Master[Blow],"Unknown",0,1))</f>
        <v/>
      </c>
      <c r="J291" s="341" t="str">
        <f t="array" ref="J291">if(U291="","",XLOOKUP(U291,Master[Company],Master[Pigging],"Unknown",0,1))</f>
        <v/>
      </c>
      <c r="K291" s="341" t="str">
        <f t="array" ref="K291">if(U291="","",XLOOKUP(U291,Master[Company],Master[Load Method],"Unknown",0,1))</f>
        <v/>
      </c>
      <c r="L291" s="341" t="str">
        <f t="array" ref="L291">if(U291="","",XLOOKUP(U291,Master[Company],Master[Line Distance],"Unknown",0,1))</f>
        <v/>
      </c>
      <c r="M291" s="394"/>
      <c r="N291" s="341"/>
      <c r="O291" s="341"/>
      <c r="P291" s="341" t="str">
        <f t="array" ref="P291">if(U291="","",XLOOKUP(U291,Master[Company],Master[Terms],"NA",0,1))</f>
        <v/>
      </c>
      <c r="Q291" s="341" t="str">
        <f t="shared" si="1"/>
        <v/>
      </c>
      <c r="R291" s="341" t="str">
        <f t="array" ref="R291">if(U291="","",XLOOKUP(U291,Master[Company],Master[Group],"NA",0,1))</f>
        <v/>
      </c>
      <c r="S291" s="341" t="str">
        <f t="array" ref="S291">if(U291="","",XLOOKUP(U291,Master[Company],Master[Loading Location],"NA",0,1))</f>
        <v/>
      </c>
      <c r="T291" s="341" t="str">
        <f t="array" ref="T291">if(U291="","",XLOOKUP(U291,Master[Company],Master[Acronym],"NA",0,1))</f>
        <v/>
      </c>
      <c r="U291" s="341"/>
      <c r="V291" s="342"/>
      <c r="W291" s="342"/>
      <c r="X291" s="341" t="str">
        <f t="shared" si="6"/>
        <v/>
      </c>
      <c r="Y291" s="341" t="str">
        <f t="shared" si="3"/>
        <v/>
      </c>
      <c r="Z291" s="341"/>
      <c r="AA291" s="341"/>
      <c r="AB291" s="341"/>
      <c r="AC291" s="401"/>
      <c r="AD291" s="563"/>
      <c r="AE291" s="564"/>
      <c r="AF291" s="564"/>
      <c r="AG291" s="564"/>
      <c r="AH291" s="564"/>
      <c r="AI291" s="564"/>
      <c r="AJ291" s="564"/>
      <c r="AK291" s="564"/>
      <c r="AL291" s="563"/>
      <c r="AM291" s="564"/>
      <c r="AN291" s="564"/>
      <c r="AO291" s="564"/>
      <c r="AP291" s="564"/>
      <c r="AQ291" s="564"/>
      <c r="AR291" s="564"/>
      <c r="AS291" s="564"/>
      <c r="AT291" s="401"/>
      <c r="AU291" s="399"/>
      <c r="AV291" s="617"/>
      <c r="AW291" s="401"/>
      <c r="AX291" s="401"/>
      <c r="AY291" s="341"/>
      <c r="AZ291" s="341"/>
      <c r="BA291" s="341"/>
      <c r="BB291" s="341"/>
      <c r="BC291" s="341"/>
      <c r="BD291" s="401"/>
      <c r="BE291" s="341"/>
      <c r="BF291" s="341"/>
      <c r="BG291" s="402"/>
      <c r="BH291" s="403"/>
      <c r="BI291" s="405"/>
      <c r="BJ291" s="405"/>
      <c r="BK291" s="405"/>
      <c r="BL291" s="405"/>
      <c r="BM291" s="514"/>
    </row>
    <row r="292" ht="18.75" customHeight="1">
      <c r="A292" s="400" t="str">
        <f t="shared" si="4"/>
        <v/>
      </c>
      <c r="B292" s="341"/>
      <c r="C292" s="559"/>
      <c r="D292" s="393"/>
      <c r="E292" s="341"/>
      <c r="F292" s="394"/>
      <c r="G292" s="341" t="str">
        <f t="array" ref="G292">IF(C292="","",XLOOKUP(C292,'Master Data'!K:K,'Master Data'!N:N,"Input in Master Data",0,1))</f>
        <v/>
      </c>
      <c r="H292" s="341" t="str">
        <f t="array" ref="H292">IF(C292="","",XLOOKUP(C292,'Master Data'!K:K,'Master Data'!O:O,"Input in Master Data",0,1))</f>
        <v/>
      </c>
      <c r="I292" s="341" t="str">
        <f t="array" ref="I292">if(U292="","",XLOOKUP(U292,Master[Company],Master[Blow],"Unknown",0,1))</f>
        <v/>
      </c>
      <c r="J292" s="341" t="str">
        <f t="array" ref="J292">if(U292="","",XLOOKUP(U292,Master[Company],Master[Pigging],"Unknown",0,1))</f>
        <v/>
      </c>
      <c r="K292" s="341" t="str">
        <f t="array" ref="K292">if(U292="","",XLOOKUP(U292,Master[Company],Master[Load Method],"Unknown",0,1))</f>
        <v/>
      </c>
      <c r="L292" s="341" t="str">
        <f t="array" ref="L292">if(U292="","",XLOOKUP(U292,Master[Company],Master[Line Distance],"Unknown",0,1))</f>
        <v/>
      </c>
      <c r="M292" s="394"/>
      <c r="N292" s="341"/>
      <c r="O292" s="341"/>
      <c r="P292" s="341" t="str">
        <f t="array" ref="P292">if(U292="","",XLOOKUP(U292,Master[Company],Master[Terms],"NA",0,1))</f>
        <v/>
      </c>
      <c r="Q292" s="341" t="str">
        <f t="shared" si="1"/>
        <v/>
      </c>
      <c r="R292" s="341" t="str">
        <f t="array" ref="R292">if(U292="","",XLOOKUP(U292,Master[Company],Master[Group],"NA",0,1))</f>
        <v/>
      </c>
      <c r="S292" s="341" t="str">
        <f t="array" ref="S292">if(U292="","",XLOOKUP(U292,Master[Company],Master[Loading Location],"NA",0,1))</f>
        <v/>
      </c>
      <c r="T292" s="341" t="str">
        <f t="array" ref="T292">if(U292="","",XLOOKUP(U292,Master[Company],Master[Acronym],"NA",0,1))</f>
        <v/>
      </c>
      <c r="U292" s="341"/>
      <c r="V292" s="342"/>
      <c r="W292" s="342"/>
      <c r="X292" s="341" t="str">
        <f t="shared" si="6"/>
        <v/>
      </c>
      <c r="Y292" s="341" t="str">
        <f t="shared" si="3"/>
        <v/>
      </c>
      <c r="Z292" s="341"/>
      <c r="AA292" s="341"/>
      <c r="AB292" s="341"/>
      <c r="AC292" s="401"/>
      <c r="AD292" s="563"/>
      <c r="AE292" s="564"/>
      <c r="AF292" s="564"/>
      <c r="AG292" s="564"/>
      <c r="AH292" s="564"/>
      <c r="AI292" s="564"/>
      <c r="AJ292" s="564"/>
      <c r="AK292" s="564"/>
      <c r="AL292" s="563"/>
      <c r="AM292" s="564"/>
      <c r="AN292" s="564"/>
      <c r="AO292" s="564"/>
      <c r="AP292" s="564"/>
      <c r="AQ292" s="564"/>
      <c r="AR292" s="564"/>
      <c r="AS292" s="564"/>
      <c r="AT292" s="401"/>
      <c r="AU292" s="399"/>
      <c r="AV292" s="617"/>
      <c r="AW292" s="401"/>
      <c r="AX292" s="401"/>
      <c r="AY292" s="341"/>
      <c r="AZ292" s="341"/>
      <c r="BA292" s="341"/>
      <c r="BB292" s="341"/>
      <c r="BC292" s="341"/>
      <c r="BD292" s="401"/>
      <c r="BE292" s="341"/>
      <c r="BF292" s="341"/>
      <c r="BG292" s="402"/>
      <c r="BH292" s="403"/>
      <c r="BI292" s="405"/>
      <c r="BJ292" s="405"/>
      <c r="BK292" s="405"/>
      <c r="BL292" s="405"/>
      <c r="BM292" s="514"/>
    </row>
    <row r="293" ht="18.75" customHeight="1">
      <c r="A293" s="400" t="str">
        <f t="shared" si="4"/>
        <v/>
      </c>
      <c r="B293" s="341"/>
      <c r="C293" s="559"/>
      <c r="D293" s="393"/>
      <c r="E293" s="341"/>
      <c r="F293" s="394"/>
      <c r="G293" s="341" t="str">
        <f t="array" ref="G293">IF(C293="","",XLOOKUP(C293,'Master Data'!K:K,'Master Data'!N:N,"Input in Master Data",0,1))</f>
        <v/>
      </c>
      <c r="H293" s="341" t="str">
        <f t="array" ref="H293">IF(C293="","",XLOOKUP(C293,'Master Data'!K:K,'Master Data'!O:O,"Input in Master Data",0,1))</f>
        <v/>
      </c>
      <c r="I293" s="341" t="str">
        <f t="array" ref="I293">if(U293="","",XLOOKUP(U293,Master[Company],Master[Blow],"Unknown",0,1))</f>
        <v/>
      </c>
      <c r="J293" s="341" t="str">
        <f t="array" ref="J293">if(U293="","",XLOOKUP(U293,Master[Company],Master[Pigging],"Unknown",0,1))</f>
        <v/>
      </c>
      <c r="K293" s="341" t="str">
        <f t="array" ref="K293">if(U293="","",XLOOKUP(U293,Master[Company],Master[Load Method],"Unknown",0,1))</f>
        <v/>
      </c>
      <c r="L293" s="341" t="str">
        <f t="array" ref="L293">if(U293="","",XLOOKUP(U293,Master[Company],Master[Line Distance],"Unknown",0,1))</f>
        <v/>
      </c>
      <c r="M293" s="394"/>
      <c r="N293" s="341"/>
      <c r="O293" s="341"/>
      <c r="P293" s="341" t="str">
        <f t="array" ref="P293">if(U293="","",XLOOKUP(U293,Master[Company],Master[Terms],"NA",0,1))</f>
        <v/>
      </c>
      <c r="Q293" s="341" t="str">
        <f t="shared" si="1"/>
        <v/>
      </c>
      <c r="R293" s="341" t="str">
        <f t="array" ref="R293">if(U293="","",XLOOKUP(U293,Master[Company],Master[Group],"NA",0,1))</f>
        <v/>
      </c>
      <c r="S293" s="341" t="str">
        <f t="array" ref="S293">if(U293="","",XLOOKUP(U293,Master[Company],Master[Loading Location],"NA",0,1))</f>
        <v/>
      </c>
      <c r="T293" s="341" t="str">
        <f t="array" ref="T293">if(U293="","",XLOOKUP(U293,Master[Company],Master[Acronym],"NA",0,1))</f>
        <v/>
      </c>
      <c r="U293" s="341"/>
      <c r="V293" s="342"/>
      <c r="W293" s="342"/>
      <c r="X293" s="341" t="str">
        <f t="shared" si="6"/>
        <v/>
      </c>
      <c r="Y293" s="341" t="str">
        <f t="shared" si="3"/>
        <v/>
      </c>
      <c r="Z293" s="341"/>
      <c r="AA293" s="341"/>
      <c r="AB293" s="341"/>
      <c r="AC293" s="401"/>
      <c r="AD293" s="563"/>
      <c r="AE293" s="564"/>
      <c r="AF293" s="564"/>
      <c r="AG293" s="564"/>
      <c r="AH293" s="564"/>
      <c r="AI293" s="564"/>
      <c r="AJ293" s="564"/>
      <c r="AK293" s="564"/>
      <c r="AL293" s="563"/>
      <c r="AM293" s="564"/>
      <c r="AN293" s="564"/>
      <c r="AO293" s="564"/>
      <c r="AP293" s="564"/>
      <c r="AQ293" s="564"/>
      <c r="AR293" s="564"/>
      <c r="AS293" s="564"/>
      <c r="AT293" s="401"/>
      <c r="AU293" s="399"/>
      <c r="AV293" s="617"/>
      <c r="AW293" s="401"/>
      <c r="AX293" s="401"/>
      <c r="AY293" s="341"/>
      <c r="AZ293" s="341"/>
      <c r="BA293" s="341"/>
      <c r="BB293" s="341"/>
      <c r="BC293" s="341"/>
      <c r="BD293" s="401"/>
      <c r="BE293" s="341"/>
      <c r="BF293" s="341"/>
      <c r="BG293" s="402"/>
      <c r="BH293" s="403"/>
      <c r="BI293" s="405"/>
      <c r="BJ293" s="405"/>
      <c r="BK293" s="405"/>
      <c r="BL293" s="405"/>
      <c r="BM293" s="514"/>
    </row>
    <row r="294" ht="18.75" customHeight="1">
      <c r="A294" s="400" t="str">
        <f t="shared" si="4"/>
        <v/>
      </c>
      <c r="B294" s="341"/>
      <c r="C294" s="559"/>
      <c r="D294" s="393"/>
      <c r="E294" s="341"/>
      <c r="F294" s="394"/>
      <c r="G294" s="341" t="str">
        <f t="array" ref="G294">IF(C294="","",XLOOKUP(C294,'Master Data'!K:K,'Master Data'!N:N,"Input in Master Data",0,1))</f>
        <v/>
      </c>
      <c r="H294" s="341" t="str">
        <f t="array" ref="H294">IF(C294="","",XLOOKUP(C294,'Master Data'!K:K,'Master Data'!O:O,"Input in Master Data",0,1))</f>
        <v/>
      </c>
      <c r="I294" s="341" t="str">
        <f t="array" ref="I294">if(U294="","",XLOOKUP(U294,Master[Company],Master[Blow],"Unknown",0,1))</f>
        <v/>
      </c>
      <c r="J294" s="341" t="str">
        <f t="array" ref="J294">if(U294="","",XLOOKUP(U294,Master[Company],Master[Pigging],"Unknown",0,1))</f>
        <v/>
      </c>
      <c r="K294" s="341" t="str">
        <f t="array" ref="K294">if(U294="","",XLOOKUP(U294,Master[Company],Master[Load Method],"Unknown",0,1))</f>
        <v/>
      </c>
      <c r="L294" s="341" t="str">
        <f t="array" ref="L294">if(U294="","",XLOOKUP(U294,Master[Company],Master[Line Distance],"Unknown",0,1))</f>
        <v/>
      </c>
      <c r="M294" s="394"/>
      <c r="N294" s="341"/>
      <c r="O294" s="341"/>
      <c r="P294" s="341" t="str">
        <f t="array" ref="P294">if(U294="","",XLOOKUP(U294,Master[Company],Master[Terms],"NA",0,1))</f>
        <v/>
      </c>
      <c r="Q294" s="341" t="str">
        <f t="shared" si="1"/>
        <v/>
      </c>
      <c r="R294" s="341" t="str">
        <f t="array" ref="R294">if(U294="","",XLOOKUP(U294,Master[Company],Master[Group],"NA",0,1))</f>
        <v/>
      </c>
      <c r="S294" s="341" t="str">
        <f t="array" ref="S294">if(U294="","",XLOOKUP(U294,Master[Company],Master[Loading Location],"NA",0,1))</f>
        <v/>
      </c>
      <c r="T294" s="341" t="str">
        <f t="array" ref="T294">if(U294="","",XLOOKUP(U294,Master[Company],Master[Acronym],"NA",0,1))</f>
        <v/>
      </c>
      <c r="U294" s="341"/>
      <c r="V294" s="342"/>
      <c r="W294" s="342"/>
      <c r="X294" s="341" t="str">
        <f t="shared" si="6"/>
        <v/>
      </c>
      <c r="Y294" s="341" t="str">
        <f t="shared" si="3"/>
        <v/>
      </c>
      <c r="Z294" s="341"/>
      <c r="AA294" s="341"/>
      <c r="AB294" s="341"/>
      <c r="AC294" s="401"/>
      <c r="AD294" s="563"/>
      <c r="AE294" s="564"/>
      <c r="AF294" s="564"/>
      <c r="AG294" s="564"/>
      <c r="AH294" s="564"/>
      <c r="AI294" s="564"/>
      <c r="AJ294" s="564"/>
      <c r="AK294" s="564"/>
      <c r="AL294" s="563"/>
      <c r="AM294" s="564"/>
      <c r="AN294" s="564"/>
      <c r="AO294" s="564"/>
      <c r="AP294" s="564"/>
      <c r="AQ294" s="564"/>
      <c r="AR294" s="564"/>
      <c r="AS294" s="564"/>
      <c r="AT294" s="401"/>
      <c r="AU294" s="399"/>
      <c r="AV294" s="617"/>
      <c r="AW294" s="401"/>
      <c r="AX294" s="401"/>
      <c r="AY294" s="341"/>
      <c r="AZ294" s="341"/>
      <c r="BA294" s="341"/>
      <c r="BB294" s="341"/>
      <c r="BC294" s="341"/>
      <c r="BD294" s="401"/>
      <c r="BE294" s="341"/>
      <c r="BF294" s="341"/>
      <c r="BG294" s="402"/>
      <c r="BH294" s="403"/>
      <c r="BI294" s="405"/>
      <c r="BJ294" s="405"/>
      <c r="BK294" s="405"/>
      <c r="BL294" s="405"/>
      <c r="BM294" s="514"/>
    </row>
    <row r="295" ht="18.75" customHeight="1">
      <c r="A295" s="400" t="str">
        <f t="shared" si="4"/>
        <v/>
      </c>
      <c r="B295" s="341"/>
      <c r="C295" s="559"/>
      <c r="D295" s="393"/>
      <c r="E295" s="341"/>
      <c r="F295" s="394"/>
      <c r="G295" s="341" t="str">
        <f t="array" ref="G295">IF(C295="","",XLOOKUP(C295,'Master Data'!K:K,'Master Data'!N:N,"Input in Master Data",0,1))</f>
        <v/>
      </c>
      <c r="H295" s="341" t="str">
        <f t="array" ref="H295">IF(C295="","",XLOOKUP(C295,'Master Data'!K:K,'Master Data'!O:O,"Input in Master Data",0,1))</f>
        <v/>
      </c>
      <c r="I295" s="341" t="str">
        <f t="array" ref="I295">if(U295="","",XLOOKUP(U295,Master[Company],Master[Blow],"Unknown",0,1))</f>
        <v/>
      </c>
      <c r="J295" s="341" t="str">
        <f t="array" ref="J295">if(U295="","",XLOOKUP(U295,Master[Company],Master[Pigging],"Unknown",0,1))</f>
        <v/>
      </c>
      <c r="K295" s="341" t="str">
        <f t="array" ref="K295">if(U295="","",XLOOKUP(U295,Master[Company],Master[Load Method],"Unknown",0,1))</f>
        <v/>
      </c>
      <c r="L295" s="341" t="str">
        <f t="array" ref="L295">if(U295="","",XLOOKUP(U295,Master[Company],Master[Line Distance],"Unknown",0,1))</f>
        <v/>
      </c>
      <c r="M295" s="394"/>
      <c r="N295" s="341"/>
      <c r="O295" s="341"/>
      <c r="P295" s="341" t="str">
        <f t="array" ref="P295">if(U295="","",XLOOKUP(U295,Master[Company],Master[Terms],"NA",0,1))</f>
        <v/>
      </c>
      <c r="Q295" s="341" t="str">
        <f t="shared" si="1"/>
        <v/>
      </c>
      <c r="R295" s="341" t="str">
        <f t="array" ref="R295">if(U295="","",XLOOKUP(U295,Master[Company],Master[Group],"NA",0,1))</f>
        <v/>
      </c>
      <c r="S295" s="341" t="str">
        <f t="array" ref="S295">if(U295="","",XLOOKUP(U295,Master[Company],Master[Loading Location],"NA",0,1))</f>
        <v/>
      </c>
      <c r="T295" s="341" t="str">
        <f t="array" ref="T295">if(U295="","",XLOOKUP(U295,Master[Company],Master[Acronym],"NA",0,1))</f>
        <v/>
      </c>
      <c r="U295" s="341"/>
      <c r="V295" s="342"/>
      <c r="W295" s="342"/>
      <c r="X295" s="341" t="str">
        <f t="shared" si="6"/>
        <v/>
      </c>
      <c r="Y295" s="341" t="str">
        <f t="shared" si="3"/>
        <v/>
      </c>
      <c r="Z295" s="341"/>
      <c r="AA295" s="341"/>
      <c r="AB295" s="341"/>
      <c r="AC295" s="401"/>
      <c r="AD295" s="563"/>
      <c r="AE295" s="564"/>
      <c r="AF295" s="564"/>
      <c r="AG295" s="564"/>
      <c r="AH295" s="564"/>
      <c r="AI295" s="564"/>
      <c r="AJ295" s="564"/>
      <c r="AK295" s="564"/>
      <c r="AL295" s="563"/>
      <c r="AM295" s="564"/>
      <c r="AN295" s="564"/>
      <c r="AO295" s="564"/>
      <c r="AP295" s="564"/>
      <c r="AQ295" s="564"/>
      <c r="AR295" s="564"/>
      <c r="AS295" s="564"/>
      <c r="AT295" s="401"/>
      <c r="AU295" s="399"/>
      <c r="AV295" s="617"/>
      <c r="AW295" s="401"/>
      <c r="AX295" s="401"/>
      <c r="AY295" s="341"/>
      <c r="AZ295" s="341"/>
      <c r="BA295" s="341"/>
      <c r="BB295" s="341"/>
      <c r="BC295" s="341"/>
      <c r="BD295" s="401"/>
      <c r="BE295" s="341"/>
      <c r="BF295" s="341"/>
      <c r="BG295" s="402"/>
      <c r="BH295" s="403"/>
      <c r="BI295" s="405"/>
      <c r="BJ295" s="405"/>
      <c r="BK295" s="405"/>
      <c r="BL295" s="405"/>
      <c r="BM295" s="514"/>
    </row>
    <row r="296" ht="18.75" customHeight="1">
      <c r="A296" s="400" t="str">
        <f t="shared" si="4"/>
        <v/>
      </c>
      <c r="B296" s="341"/>
      <c r="C296" s="559"/>
      <c r="D296" s="393"/>
      <c r="E296" s="341"/>
      <c r="F296" s="394"/>
      <c r="G296" s="341" t="str">
        <f t="array" ref="G296">IF(C296="","",XLOOKUP(C296,'Master Data'!K:K,'Master Data'!N:N,"Input in Master Data",0,1))</f>
        <v/>
      </c>
      <c r="H296" s="341" t="str">
        <f t="array" ref="H296">IF(C296="","",XLOOKUP(C296,'Master Data'!K:K,'Master Data'!O:O,"Input in Master Data",0,1))</f>
        <v/>
      </c>
      <c r="I296" s="341" t="str">
        <f t="array" ref="I296">if(U296="","",XLOOKUP(U296,Master[Company],Master[Blow],"Unknown",0,1))</f>
        <v/>
      </c>
      <c r="J296" s="341" t="str">
        <f t="array" ref="J296">if(U296="","",XLOOKUP(U296,Master[Company],Master[Pigging],"Unknown",0,1))</f>
        <v/>
      </c>
      <c r="K296" s="341" t="str">
        <f t="array" ref="K296">if(U296="","",XLOOKUP(U296,Master[Company],Master[Load Method],"Unknown",0,1))</f>
        <v/>
      </c>
      <c r="L296" s="341" t="str">
        <f t="array" ref="L296">if(U296="","",XLOOKUP(U296,Master[Company],Master[Line Distance],"Unknown",0,1))</f>
        <v/>
      </c>
      <c r="M296" s="394"/>
      <c r="N296" s="341"/>
      <c r="O296" s="341"/>
      <c r="P296" s="341" t="str">
        <f t="array" ref="P296">if(U296="","",XLOOKUP(U296,Master[Company],Master[Terms],"NA",0,1))</f>
        <v/>
      </c>
      <c r="Q296" s="341" t="str">
        <f t="shared" si="1"/>
        <v/>
      </c>
      <c r="R296" s="341" t="str">
        <f t="array" ref="R296">if(U296="","",XLOOKUP(U296,Master[Company],Master[Group],"NA",0,1))</f>
        <v/>
      </c>
      <c r="S296" s="341" t="str">
        <f t="array" ref="S296">if(U296="","",XLOOKUP(U296,Master[Company],Master[Loading Location],"NA",0,1))</f>
        <v/>
      </c>
      <c r="T296" s="341" t="str">
        <f t="array" ref="T296">if(U296="","",XLOOKUP(U296,Master[Company],Master[Acronym],"NA",0,1))</f>
        <v/>
      </c>
      <c r="U296" s="341"/>
      <c r="V296" s="342"/>
      <c r="W296" s="342"/>
      <c r="X296" s="341" t="str">
        <f t="shared" si="6"/>
        <v/>
      </c>
      <c r="Y296" s="341" t="str">
        <f t="shared" si="3"/>
        <v/>
      </c>
      <c r="Z296" s="341"/>
      <c r="AA296" s="341"/>
      <c r="AB296" s="341"/>
      <c r="AC296" s="401"/>
      <c r="AD296" s="563"/>
      <c r="AE296" s="564"/>
      <c r="AF296" s="564"/>
      <c r="AG296" s="564"/>
      <c r="AH296" s="564"/>
      <c r="AI296" s="564"/>
      <c r="AJ296" s="564"/>
      <c r="AK296" s="564"/>
      <c r="AL296" s="563"/>
      <c r="AM296" s="564"/>
      <c r="AN296" s="564"/>
      <c r="AO296" s="564"/>
      <c r="AP296" s="564"/>
      <c r="AQ296" s="564"/>
      <c r="AR296" s="564"/>
      <c r="AS296" s="564"/>
      <c r="AT296" s="401"/>
      <c r="AU296" s="399"/>
      <c r="AV296" s="617"/>
      <c r="AW296" s="401"/>
      <c r="AX296" s="401"/>
      <c r="AY296" s="341"/>
      <c r="AZ296" s="341"/>
      <c r="BA296" s="341"/>
      <c r="BB296" s="341"/>
      <c r="BC296" s="341"/>
      <c r="BD296" s="401"/>
      <c r="BE296" s="341"/>
      <c r="BF296" s="341"/>
      <c r="BG296" s="402"/>
      <c r="BH296" s="403"/>
      <c r="BI296" s="405"/>
      <c r="BJ296" s="405"/>
      <c r="BK296" s="405"/>
      <c r="BL296" s="405"/>
      <c r="BM296" s="514"/>
    </row>
    <row r="297" ht="18.75" customHeight="1">
      <c r="A297" s="400" t="str">
        <f t="shared" si="4"/>
        <v/>
      </c>
      <c r="B297" s="341"/>
      <c r="C297" s="559"/>
      <c r="D297" s="393"/>
      <c r="E297" s="341"/>
      <c r="F297" s="394"/>
      <c r="G297" s="341" t="str">
        <f t="array" ref="G297">IF(C297="","",XLOOKUP(C297,'Master Data'!K:K,'Master Data'!N:N,"Input in Master Data",0,1))</f>
        <v/>
      </c>
      <c r="H297" s="341" t="str">
        <f t="array" ref="H297">IF(C297="","",XLOOKUP(C297,'Master Data'!K:K,'Master Data'!O:O,"Input in Master Data",0,1))</f>
        <v/>
      </c>
      <c r="I297" s="341" t="str">
        <f t="array" ref="I297">if(U297="","",XLOOKUP(U297,Master[Company],Master[Blow],"Unknown",0,1))</f>
        <v/>
      </c>
      <c r="J297" s="341" t="str">
        <f t="array" ref="J297">if(U297="","",XLOOKUP(U297,Master[Company],Master[Pigging],"Unknown",0,1))</f>
        <v/>
      </c>
      <c r="K297" s="341" t="str">
        <f t="array" ref="K297">if(U297="","",XLOOKUP(U297,Master[Company],Master[Load Method],"Unknown",0,1))</f>
        <v/>
      </c>
      <c r="L297" s="341" t="str">
        <f t="array" ref="L297">if(U297="","",XLOOKUP(U297,Master[Company],Master[Line Distance],"Unknown",0,1))</f>
        <v/>
      </c>
      <c r="M297" s="394"/>
      <c r="N297" s="341"/>
      <c r="O297" s="341"/>
      <c r="P297" s="341" t="str">
        <f t="array" ref="P297">if(U297="","",XLOOKUP(U297,Master[Company],Master[Terms],"NA",0,1))</f>
        <v/>
      </c>
      <c r="Q297" s="341" t="str">
        <f t="shared" si="1"/>
        <v/>
      </c>
      <c r="R297" s="341" t="str">
        <f t="array" ref="R297">if(U297="","",XLOOKUP(U297,Master[Company],Master[Group],"NA",0,1))</f>
        <v/>
      </c>
      <c r="S297" s="341" t="str">
        <f t="array" ref="S297">if(U297="","",XLOOKUP(U297,Master[Company],Master[Loading Location],"NA",0,1))</f>
        <v/>
      </c>
      <c r="T297" s="341" t="str">
        <f t="array" ref="T297">if(U297="","",XLOOKUP(U297,Master[Company],Master[Acronym],"NA",0,1))</f>
        <v/>
      </c>
      <c r="U297" s="341"/>
      <c r="V297" s="342"/>
      <c r="W297" s="342"/>
      <c r="X297" s="341" t="str">
        <f t="shared" si="6"/>
        <v/>
      </c>
      <c r="Y297" s="341" t="str">
        <f t="shared" si="3"/>
        <v/>
      </c>
      <c r="Z297" s="341"/>
      <c r="AA297" s="341"/>
      <c r="AB297" s="341"/>
      <c r="AC297" s="401"/>
      <c r="AD297" s="563"/>
      <c r="AE297" s="564"/>
      <c r="AF297" s="564"/>
      <c r="AG297" s="564"/>
      <c r="AH297" s="564"/>
      <c r="AI297" s="564"/>
      <c r="AJ297" s="564"/>
      <c r="AK297" s="564"/>
      <c r="AL297" s="563"/>
      <c r="AM297" s="564"/>
      <c r="AN297" s="564"/>
      <c r="AO297" s="564"/>
      <c r="AP297" s="564"/>
      <c r="AQ297" s="564"/>
      <c r="AR297" s="564"/>
      <c r="AS297" s="564"/>
      <c r="AT297" s="401"/>
      <c r="AU297" s="399"/>
      <c r="AV297" s="617"/>
      <c r="AW297" s="401"/>
      <c r="AX297" s="401"/>
      <c r="AY297" s="341"/>
      <c r="AZ297" s="341"/>
      <c r="BA297" s="341"/>
      <c r="BB297" s="341"/>
      <c r="BC297" s="341"/>
      <c r="BD297" s="401"/>
      <c r="BE297" s="341"/>
      <c r="BF297" s="341"/>
      <c r="BG297" s="402"/>
      <c r="BH297" s="403"/>
      <c r="BI297" s="405"/>
      <c r="BJ297" s="405"/>
      <c r="BK297" s="405"/>
      <c r="BL297" s="405"/>
      <c r="BM297" s="514"/>
    </row>
    <row r="298" ht="18.75" customHeight="1">
      <c r="A298" s="400" t="str">
        <f t="shared" si="4"/>
        <v/>
      </c>
      <c r="B298" s="341"/>
      <c r="C298" s="559"/>
      <c r="D298" s="393"/>
      <c r="E298" s="341"/>
      <c r="F298" s="394"/>
      <c r="G298" s="341" t="str">
        <f t="array" ref="G298">IF(C298="","",XLOOKUP(C298,'Master Data'!K:K,'Master Data'!N:N,"Input in Master Data",0,1))</f>
        <v/>
      </c>
      <c r="H298" s="341" t="str">
        <f t="array" ref="H298">IF(C298="","",XLOOKUP(C298,'Master Data'!K:K,'Master Data'!O:O,"Input in Master Data",0,1))</f>
        <v/>
      </c>
      <c r="I298" s="341" t="str">
        <f t="array" ref="I298">if(U298="","",XLOOKUP(U298,Master[Company],Master[Blow],"Unknown",0,1))</f>
        <v/>
      </c>
      <c r="J298" s="341" t="str">
        <f t="array" ref="J298">if(U298="","",XLOOKUP(U298,Master[Company],Master[Pigging],"Unknown",0,1))</f>
        <v/>
      </c>
      <c r="K298" s="341" t="str">
        <f t="array" ref="K298">if(U298="","",XLOOKUP(U298,Master[Company],Master[Load Method],"Unknown",0,1))</f>
        <v/>
      </c>
      <c r="L298" s="341" t="str">
        <f t="array" ref="L298">if(U298="","",XLOOKUP(U298,Master[Company],Master[Line Distance],"Unknown",0,1))</f>
        <v/>
      </c>
      <c r="M298" s="394"/>
      <c r="N298" s="341"/>
      <c r="O298" s="341"/>
      <c r="P298" s="341" t="str">
        <f t="array" ref="P298">if(U298="","",XLOOKUP(U298,Master[Company],Master[Terms],"NA",0,1))</f>
        <v/>
      </c>
      <c r="Q298" s="341" t="str">
        <f t="shared" si="1"/>
        <v/>
      </c>
      <c r="R298" s="341" t="str">
        <f t="array" ref="R298">if(U298="","",XLOOKUP(U298,Master[Company],Master[Group],"NA",0,1))</f>
        <v/>
      </c>
      <c r="S298" s="341" t="str">
        <f t="array" ref="S298">if(U298="","",XLOOKUP(U298,Master[Company],Master[Loading Location],"NA",0,1))</f>
        <v/>
      </c>
      <c r="T298" s="341" t="str">
        <f t="array" ref="T298">if(U298="","",XLOOKUP(U298,Master[Company],Master[Acronym],"NA",0,1))</f>
        <v/>
      </c>
      <c r="U298" s="341"/>
      <c r="V298" s="342"/>
      <c r="W298" s="342"/>
      <c r="X298" s="341" t="str">
        <f t="shared" si="6"/>
        <v/>
      </c>
      <c r="Y298" s="341" t="str">
        <f t="shared" si="3"/>
        <v/>
      </c>
      <c r="Z298" s="341"/>
      <c r="AA298" s="341"/>
      <c r="AB298" s="341"/>
      <c r="AC298" s="401"/>
      <c r="AD298" s="563"/>
      <c r="AE298" s="564"/>
      <c r="AF298" s="564"/>
      <c r="AG298" s="564"/>
      <c r="AH298" s="564"/>
      <c r="AI298" s="564"/>
      <c r="AJ298" s="564"/>
      <c r="AK298" s="564"/>
      <c r="AL298" s="563"/>
      <c r="AM298" s="564"/>
      <c r="AN298" s="564"/>
      <c r="AO298" s="564"/>
      <c r="AP298" s="564"/>
      <c r="AQ298" s="564"/>
      <c r="AR298" s="564"/>
      <c r="AS298" s="564"/>
      <c r="AT298" s="401"/>
      <c r="AU298" s="399"/>
      <c r="AV298" s="617"/>
      <c r="AW298" s="401"/>
      <c r="AX298" s="401"/>
      <c r="AY298" s="341"/>
      <c r="AZ298" s="341"/>
      <c r="BA298" s="341"/>
      <c r="BB298" s="341"/>
      <c r="BC298" s="341"/>
      <c r="BD298" s="401"/>
      <c r="BE298" s="341"/>
      <c r="BF298" s="341"/>
      <c r="BG298" s="402"/>
      <c r="BH298" s="403"/>
      <c r="BI298" s="405"/>
      <c r="BJ298" s="405"/>
      <c r="BK298" s="405"/>
      <c r="BL298" s="405"/>
      <c r="BM298" s="514"/>
    </row>
    <row r="299" ht="18.75" customHeight="1">
      <c r="A299" s="400" t="str">
        <f t="shared" si="4"/>
        <v/>
      </c>
      <c r="B299" s="341"/>
      <c r="C299" s="559"/>
      <c r="D299" s="393"/>
      <c r="E299" s="341"/>
      <c r="F299" s="394"/>
      <c r="G299" s="341" t="str">
        <f t="array" ref="G299">IF(C299="","",XLOOKUP(C299,'Master Data'!K:K,'Master Data'!N:N,"Input in Master Data",0,1))</f>
        <v/>
      </c>
      <c r="H299" s="341" t="str">
        <f t="array" ref="H299">IF(C299="","",XLOOKUP(C299,'Master Data'!K:K,'Master Data'!O:O,"Input in Master Data",0,1))</f>
        <v/>
      </c>
      <c r="I299" s="341" t="str">
        <f t="array" ref="I299">if(U299="","",XLOOKUP(U299,Master[Company],Master[Blow],"Unknown",0,1))</f>
        <v/>
      </c>
      <c r="J299" s="341" t="str">
        <f t="array" ref="J299">if(U299="","",XLOOKUP(U299,Master[Company],Master[Pigging],"Unknown",0,1))</f>
        <v/>
      </c>
      <c r="K299" s="341" t="str">
        <f t="array" ref="K299">if(U299="","",XLOOKUP(U299,Master[Company],Master[Load Method],"Unknown",0,1))</f>
        <v/>
      </c>
      <c r="L299" s="341" t="str">
        <f t="array" ref="L299">if(U299="","",XLOOKUP(U299,Master[Company],Master[Line Distance],"Unknown",0,1))</f>
        <v/>
      </c>
      <c r="M299" s="394"/>
      <c r="N299" s="341"/>
      <c r="O299" s="341"/>
      <c r="P299" s="341" t="str">
        <f t="array" ref="P299">if(U299="","",XLOOKUP(U299,Master[Company],Master[Terms],"NA",0,1))</f>
        <v/>
      </c>
      <c r="Q299" s="341" t="str">
        <f t="shared" si="1"/>
        <v/>
      </c>
      <c r="R299" s="341" t="str">
        <f t="array" ref="R299">if(U299="","",XLOOKUP(U299,Master[Company],Master[Group],"NA",0,1))</f>
        <v/>
      </c>
      <c r="S299" s="341" t="str">
        <f t="array" ref="S299">if(U299="","",XLOOKUP(U299,Master[Company],Master[Loading Location],"NA",0,1))</f>
        <v/>
      </c>
      <c r="T299" s="341" t="str">
        <f t="array" ref="T299">if(U299="","",XLOOKUP(U299,Master[Company],Master[Acronym],"NA",0,1))</f>
        <v/>
      </c>
      <c r="U299" s="341"/>
      <c r="V299" s="342"/>
      <c r="W299" s="342"/>
      <c r="X299" s="341" t="str">
        <f t="shared" si="6"/>
        <v/>
      </c>
      <c r="Y299" s="341" t="str">
        <f t="shared" si="3"/>
        <v/>
      </c>
      <c r="Z299" s="341"/>
      <c r="AA299" s="341"/>
      <c r="AB299" s="341"/>
      <c r="AC299" s="401"/>
      <c r="AD299" s="563"/>
      <c r="AE299" s="564"/>
      <c r="AF299" s="564"/>
      <c r="AG299" s="564"/>
      <c r="AH299" s="564"/>
      <c r="AI299" s="564"/>
      <c r="AJ299" s="564"/>
      <c r="AK299" s="564"/>
      <c r="AL299" s="563"/>
      <c r="AM299" s="564"/>
      <c r="AN299" s="564"/>
      <c r="AO299" s="564"/>
      <c r="AP299" s="564"/>
      <c r="AQ299" s="564"/>
      <c r="AR299" s="564"/>
      <c r="AS299" s="564"/>
      <c r="AT299" s="401"/>
      <c r="AU299" s="399"/>
      <c r="AV299" s="617"/>
      <c r="AW299" s="401"/>
      <c r="AX299" s="401"/>
      <c r="AY299" s="341"/>
      <c r="AZ299" s="341"/>
      <c r="BA299" s="341"/>
      <c r="BB299" s="341"/>
      <c r="BC299" s="341"/>
      <c r="BD299" s="401"/>
      <c r="BE299" s="341"/>
      <c r="BF299" s="341"/>
      <c r="BG299" s="402"/>
      <c r="BH299" s="403"/>
      <c r="BI299" s="405"/>
      <c r="BJ299" s="405"/>
      <c r="BK299" s="405"/>
      <c r="BL299" s="405"/>
      <c r="BM299" s="514"/>
    </row>
    <row r="300" ht="18.75" customHeight="1">
      <c r="A300" s="400" t="str">
        <f t="shared" si="4"/>
        <v/>
      </c>
      <c r="B300" s="341"/>
      <c r="C300" s="559"/>
      <c r="D300" s="393"/>
      <c r="E300" s="341"/>
      <c r="F300" s="394"/>
      <c r="G300" s="341" t="str">
        <f t="array" ref="G300">IF(C300="","",XLOOKUP(C300,'Master Data'!K:K,'Master Data'!N:N,"Input in Master Data",0,1))</f>
        <v/>
      </c>
      <c r="H300" s="341" t="str">
        <f t="array" ref="H300">IF(C300="","",XLOOKUP(C300,'Master Data'!K:K,'Master Data'!O:O,"Input in Master Data",0,1))</f>
        <v/>
      </c>
      <c r="I300" s="341" t="str">
        <f t="array" ref="I300">if(U300="","",XLOOKUP(U300,Master[Company],Master[Blow],"Unknown",0,1))</f>
        <v/>
      </c>
      <c r="J300" s="341" t="str">
        <f t="array" ref="J300">if(U300="","",XLOOKUP(U300,Master[Company],Master[Pigging],"Unknown",0,1))</f>
        <v/>
      </c>
      <c r="K300" s="341" t="str">
        <f t="array" ref="K300">if(U300="","",XLOOKUP(U300,Master[Company],Master[Load Method],"Unknown",0,1))</f>
        <v/>
      </c>
      <c r="L300" s="341" t="str">
        <f t="array" ref="L300">if(U300="","",XLOOKUP(U300,Master[Company],Master[Line Distance],"Unknown",0,1))</f>
        <v/>
      </c>
      <c r="M300" s="394"/>
      <c r="N300" s="341"/>
      <c r="O300" s="341"/>
      <c r="P300" s="341" t="str">
        <f t="array" ref="P300">if(U300="","",XLOOKUP(U300,Master[Company],Master[Terms],"NA",0,1))</f>
        <v/>
      </c>
      <c r="Q300" s="341" t="str">
        <f t="shared" si="1"/>
        <v/>
      </c>
      <c r="R300" s="341" t="str">
        <f t="array" ref="R300">if(U300="","",XLOOKUP(U300,Master[Company],Master[Group],"NA",0,1))</f>
        <v/>
      </c>
      <c r="S300" s="341" t="str">
        <f t="array" ref="S300">if(U300="","",XLOOKUP(U300,Master[Company],Master[Loading Location],"NA",0,1))</f>
        <v/>
      </c>
      <c r="T300" s="341" t="str">
        <f t="array" ref="T300">if(U300="","",XLOOKUP(U300,Master[Company],Master[Acronym],"NA",0,1))</f>
        <v/>
      </c>
      <c r="U300" s="341"/>
      <c r="V300" s="342"/>
      <c r="W300" s="342"/>
      <c r="X300" s="341" t="str">
        <f t="shared" si="6"/>
        <v/>
      </c>
      <c r="Y300" s="341" t="str">
        <f t="shared" si="3"/>
        <v/>
      </c>
      <c r="Z300" s="341"/>
      <c r="AA300" s="341"/>
      <c r="AB300" s="341"/>
      <c r="AC300" s="401"/>
      <c r="AD300" s="563"/>
      <c r="AE300" s="564"/>
      <c r="AF300" s="564"/>
      <c r="AG300" s="564"/>
      <c r="AH300" s="564"/>
      <c r="AI300" s="564"/>
      <c r="AJ300" s="564"/>
      <c r="AK300" s="564"/>
      <c r="AL300" s="563"/>
      <c r="AM300" s="564"/>
      <c r="AN300" s="564"/>
      <c r="AO300" s="564"/>
      <c r="AP300" s="564"/>
      <c r="AQ300" s="564"/>
      <c r="AR300" s="564"/>
      <c r="AS300" s="564"/>
      <c r="AT300" s="401"/>
      <c r="AU300" s="399"/>
      <c r="AV300" s="617"/>
      <c r="AW300" s="401"/>
      <c r="AX300" s="401"/>
      <c r="AY300" s="341"/>
      <c r="AZ300" s="341"/>
      <c r="BA300" s="341"/>
      <c r="BB300" s="341"/>
      <c r="BC300" s="341"/>
      <c r="BD300" s="401"/>
      <c r="BE300" s="341"/>
      <c r="BF300" s="341"/>
      <c r="BG300" s="402"/>
      <c r="BH300" s="403"/>
      <c r="BI300" s="405"/>
      <c r="BJ300" s="405"/>
      <c r="BK300" s="405"/>
      <c r="BL300" s="405"/>
      <c r="BM300" s="514"/>
    </row>
    <row r="301" ht="18.75" customHeight="1">
      <c r="A301" s="400" t="str">
        <f t="shared" si="4"/>
        <v/>
      </c>
      <c r="B301" s="341"/>
      <c r="C301" s="559"/>
      <c r="D301" s="393"/>
      <c r="E301" s="341"/>
      <c r="F301" s="394"/>
      <c r="G301" s="341" t="str">
        <f t="array" ref="G301">IF(C301="","",XLOOKUP(C301,'Master Data'!K:K,'Master Data'!N:N,"Input in Master Data",0,1))</f>
        <v/>
      </c>
      <c r="H301" s="341" t="str">
        <f t="array" ref="H301">IF(C301="","",XLOOKUP(C301,'Master Data'!K:K,'Master Data'!O:O,"Input in Master Data",0,1))</f>
        <v/>
      </c>
      <c r="I301" s="341" t="str">
        <f t="array" ref="I301">if(U301="","",XLOOKUP(U301,Master[Company],Master[Blow],"Unknown",0,1))</f>
        <v/>
      </c>
      <c r="J301" s="341" t="str">
        <f t="array" ref="J301">if(U301="","",XLOOKUP(U301,Master[Company],Master[Pigging],"Unknown",0,1))</f>
        <v/>
      </c>
      <c r="K301" s="341" t="str">
        <f t="array" ref="K301">if(U301="","",XLOOKUP(U301,Master[Company],Master[Load Method],"Unknown",0,1))</f>
        <v/>
      </c>
      <c r="L301" s="341" t="str">
        <f t="array" ref="L301">if(U301="","",XLOOKUP(U301,Master[Company],Master[Line Distance],"Unknown",0,1))</f>
        <v/>
      </c>
      <c r="M301" s="394"/>
      <c r="N301" s="341"/>
      <c r="O301" s="341"/>
      <c r="P301" s="341" t="str">
        <f t="array" ref="P301">if(U301="","",XLOOKUP(U301,Master[Company],Master[Terms],"NA",0,1))</f>
        <v/>
      </c>
      <c r="Q301" s="341" t="str">
        <f t="shared" si="1"/>
        <v/>
      </c>
      <c r="R301" s="341" t="str">
        <f t="array" ref="R301">if(U301="","",XLOOKUP(U301,Master[Company],Master[Group],"NA",0,1))</f>
        <v/>
      </c>
      <c r="S301" s="341" t="str">
        <f t="array" ref="S301">if(U301="","",XLOOKUP(U301,Master[Company],Master[Loading Location],"NA",0,1))</f>
        <v/>
      </c>
      <c r="T301" s="341" t="str">
        <f t="array" ref="T301">if(U301="","",XLOOKUP(U301,Master[Company],Master[Acronym],"NA",0,1))</f>
        <v/>
      </c>
      <c r="U301" s="341"/>
      <c r="V301" s="342"/>
      <c r="W301" s="342"/>
      <c r="X301" s="341" t="str">
        <f t="shared" si="6"/>
        <v/>
      </c>
      <c r="Y301" s="341" t="str">
        <f t="shared" si="3"/>
        <v/>
      </c>
      <c r="Z301" s="341"/>
      <c r="AA301" s="341"/>
      <c r="AB301" s="341"/>
      <c r="AC301" s="401"/>
      <c r="AD301" s="563"/>
      <c r="AE301" s="564"/>
      <c r="AF301" s="564"/>
      <c r="AG301" s="564"/>
      <c r="AH301" s="564"/>
      <c r="AI301" s="564"/>
      <c r="AJ301" s="564"/>
      <c r="AK301" s="564"/>
      <c r="AL301" s="563"/>
      <c r="AM301" s="564"/>
      <c r="AN301" s="564"/>
      <c r="AO301" s="564"/>
      <c r="AP301" s="564"/>
      <c r="AQ301" s="564"/>
      <c r="AR301" s="564"/>
      <c r="AS301" s="564"/>
      <c r="AT301" s="401"/>
      <c r="AU301" s="399"/>
      <c r="AV301" s="617"/>
      <c r="AW301" s="401"/>
      <c r="AX301" s="401"/>
      <c r="AY301" s="341"/>
      <c r="AZ301" s="341"/>
      <c r="BA301" s="341"/>
      <c r="BB301" s="341"/>
      <c r="BC301" s="341"/>
      <c r="BD301" s="401"/>
      <c r="BE301" s="341"/>
      <c r="BF301" s="341"/>
      <c r="BG301" s="402"/>
      <c r="BH301" s="403"/>
      <c r="BI301" s="405"/>
      <c r="BJ301" s="405"/>
      <c r="BK301" s="405"/>
      <c r="BL301" s="405"/>
      <c r="BM301" s="514"/>
    </row>
    <row r="302" ht="18.75" customHeight="1">
      <c r="A302" s="400" t="str">
        <f t="shared" si="4"/>
        <v/>
      </c>
      <c r="B302" s="341"/>
      <c r="C302" s="559"/>
      <c r="D302" s="393"/>
      <c r="E302" s="341"/>
      <c r="F302" s="394"/>
      <c r="G302" s="341" t="str">
        <f t="array" ref="G302">IF(C302="","",XLOOKUP(C302,'Master Data'!K:K,'Master Data'!N:N,"Input in Master Data",0,1))</f>
        <v/>
      </c>
      <c r="H302" s="341" t="str">
        <f t="array" ref="H302">IF(C302="","",XLOOKUP(C302,'Master Data'!K:K,'Master Data'!O:O,"Input in Master Data",0,1))</f>
        <v/>
      </c>
      <c r="I302" s="341" t="str">
        <f t="array" ref="I302">if(U302="","",XLOOKUP(U302,Master[Company],Master[Blow],"Unknown",0,1))</f>
        <v/>
      </c>
      <c r="J302" s="341" t="str">
        <f t="array" ref="J302">if(U302="","",XLOOKUP(U302,Master[Company],Master[Pigging],"Unknown",0,1))</f>
        <v/>
      </c>
      <c r="K302" s="341" t="str">
        <f t="array" ref="K302">if(U302="","",XLOOKUP(U302,Master[Company],Master[Load Method],"Unknown",0,1))</f>
        <v/>
      </c>
      <c r="L302" s="341" t="str">
        <f t="array" ref="L302">if(U302="","",XLOOKUP(U302,Master[Company],Master[Line Distance],"Unknown",0,1))</f>
        <v/>
      </c>
      <c r="M302" s="394"/>
      <c r="N302" s="341"/>
      <c r="O302" s="341"/>
      <c r="P302" s="341" t="str">
        <f t="array" ref="P302">if(U302="","",XLOOKUP(U302,Master[Company],Master[Terms],"NA",0,1))</f>
        <v/>
      </c>
      <c r="Q302" s="341" t="str">
        <f t="shared" si="1"/>
        <v/>
      </c>
      <c r="R302" s="341" t="str">
        <f t="array" ref="R302">if(U302="","",XLOOKUP(U302,Master[Company],Master[Group],"NA",0,1))</f>
        <v/>
      </c>
      <c r="S302" s="341" t="str">
        <f t="array" ref="S302">if(U302="","",XLOOKUP(U302,Master[Company],Master[Loading Location],"NA",0,1))</f>
        <v/>
      </c>
      <c r="T302" s="341" t="str">
        <f t="array" ref="T302">if(U302="","",XLOOKUP(U302,Master[Company],Master[Acronym],"NA",0,1))</f>
        <v/>
      </c>
      <c r="U302" s="341"/>
      <c r="V302" s="342"/>
      <c r="W302" s="342"/>
      <c r="X302" s="341" t="str">
        <f t="shared" si="6"/>
        <v/>
      </c>
      <c r="Y302" s="341" t="str">
        <f t="shared" si="3"/>
        <v/>
      </c>
      <c r="Z302" s="341"/>
      <c r="AA302" s="341"/>
      <c r="AB302" s="341"/>
      <c r="AC302" s="401"/>
      <c r="AD302" s="563"/>
      <c r="AE302" s="564"/>
      <c r="AF302" s="564"/>
      <c r="AG302" s="564"/>
      <c r="AH302" s="564"/>
      <c r="AI302" s="564"/>
      <c r="AJ302" s="564"/>
      <c r="AK302" s="564"/>
      <c r="AL302" s="563"/>
      <c r="AM302" s="564"/>
      <c r="AN302" s="564"/>
      <c r="AO302" s="564"/>
      <c r="AP302" s="564"/>
      <c r="AQ302" s="564"/>
      <c r="AR302" s="564"/>
      <c r="AS302" s="564"/>
      <c r="AT302" s="401"/>
      <c r="AU302" s="399"/>
      <c r="AV302" s="617"/>
      <c r="AW302" s="401"/>
      <c r="AX302" s="401"/>
      <c r="AY302" s="341"/>
      <c r="AZ302" s="341"/>
      <c r="BA302" s="341"/>
      <c r="BB302" s="341"/>
      <c r="BC302" s="341"/>
      <c r="BD302" s="401"/>
      <c r="BE302" s="341"/>
      <c r="BF302" s="341"/>
      <c r="BG302" s="402"/>
      <c r="BH302" s="403"/>
      <c r="BI302" s="405"/>
      <c r="BJ302" s="405"/>
      <c r="BK302" s="405"/>
      <c r="BL302" s="405"/>
      <c r="BM302" s="514"/>
    </row>
    <row r="303" ht="18.75" customHeight="1">
      <c r="A303" s="400" t="str">
        <f t="shared" si="4"/>
        <v/>
      </c>
      <c r="B303" s="341"/>
      <c r="C303" s="559"/>
      <c r="D303" s="393"/>
      <c r="E303" s="341"/>
      <c r="F303" s="394"/>
      <c r="G303" s="341" t="str">
        <f t="array" ref="G303">IF(C303="","",XLOOKUP(C303,'Master Data'!K:K,'Master Data'!N:N,"Input in Master Data",0,1))</f>
        <v/>
      </c>
      <c r="H303" s="341" t="str">
        <f t="array" ref="H303">IF(C303="","",XLOOKUP(C303,'Master Data'!K:K,'Master Data'!O:O,"Input in Master Data",0,1))</f>
        <v/>
      </c>
      <c r="I303" s="341" t="str">
        <f t="array" ref="I303">if(U303="","",XLOOKUP(U303,Master[Company],Master[Blow],"Unknown",0,1))</f>
        <v/>
      </c>
      <c r="J303" s="341" t="str">
        <f t="array" ref="J303">if(U303="","",XLOOKUP(U303,Master[Company],Master[Pigging],"Unknown",0,1))</f>
        <v/>
      </c>
      <c r="K303" s="341" t="str">
        <f t="array" ref="K303">if(U303="","",XLOOKUP(U303,Master[Company],Master[Load Method],"Unknown",0,1))</f>
        <v/>
      </c>
      <c r="L303" s="341" t="str">
        <f t="array" ref="L303">if(U303="","",XLOOKUP(U303,Master[Company],Master[Line Distance],"Unknown",0,1))</f>
        <v/>
      </c>
      <c r="M303" s="394"/>
      <c r="N303" s="341"/>
      <c r="O303" s="341"/>
      <c r="P303" s="341" t="str">
        <f t="array" ref="P303">if(U303="","",XLOOKUP(U303,Master[Company],Master[Terms],"NA",0,1))</f>
        <v/>
      </c>
      <c r="Q303" s="341" t="str">
        <f t="shared" si="1"/>
        <v/>
      </c>
      <c r="R303" s="341" t="str">
        <f t="array" ref="R303">if(U303="","",XLOOKUP(U303,Master[Company],Master[Group],"NA",0,1))</f>
        <v/>
      </c>
      <c r="S303" s="341" t="str">
        <f t="array" ref="S303">if(U303="","",XLOOKUP(U303,Master[Company],Master[Loading Location],"NA",0,1))</f>
        <v/>
      </c>
      <c r="T303" s="341" t="str">
        <f t="array" ref="T303">if(U303="","",XLOOKUP(U303,Master[Company],Master[Acronym],"NA",0,1))</f>
        <v/>
      </c>
      <c r="U303" s="341"/>
      <c r="V303" s="342"/>
      <c r="W303" s="342"/>
      <c r="X303" s="341" t="str">
        <f t="shared" si="6"/>
        <v/>
      </c>
      <c r="Y303" s="341" t="str">
        <f t="shared" si="3"/>
        <v/>
      </c>
      <c r="Z303" s="341"/>
      <c r="AA303" s="341"/>
      <c r="AB303" s="341"/>
      <c r="AC303" s="401"/>
      <c r="AD303" s="563"/>
      <c r="AE303" s="564"/>
      <c r="AF303" s="564"/>
      <c r="AG303" s="564"/>
      <c r="AH303" s="564"/>
      <c r="AI303" s="564"/>
      <c r="AJ303" s="564"/>
      <c r="AK303" s="564"/>
      <c r="AL303" s="563"/>
      <c r="AM303" s="564"/>
      <c r="AN303" s="564"/>
      <c r="AO303" s="564"/>
      <c r="AP303" s="564"/>
      <c r="AQ303" s="564"/>
      <c r="AR303" s="564"/>
      <c r="AS303" s="564"/>
      <c r="AT303" s="401"/>
      <c r="AU303" s="399"/>
      <c r="AV303" s="617"/>
      <c r="AW303" s="401"/>
      <c r="AX303" s="401"/>
      <c r="AY303" s="341"/>
      <c r="AZ303" s="341"/>
      <c r="BA303" s="341"/>
      <c r="BB303" s="341"/>
      <c r="BC303" s="341"/>
      <c r="BD303" s="401"/>
      <c r="BE303" s="341"/>
      <c r="BF303" s="341"/>
      <c r="BG303" s="402"/>
      <c r="BH303" s="403"/>
      <c r="BI303" s="405"/>
      <c r="BJ303" s="405"/>
      <c r="BK303" s="405"/>
      <c r="BL303" s="405"/>
      <c r="BM303" s="514"/>
    </row>
    <row r="304" ht="18.75" customHeight="1">
      <c r="A304" s="400" t="str">
        <f t="shared" si="4"/>
        <v/>
      </c>
      <c r="B304" s="341"/>
      <c r="C304" s="559"/>
      <c r="D304" s="393"/>
      <c r="E304" s="341"/>
      <c r="F304" s="394"/>
      <c r="G304" s="341" t="str">
        <f t="array" ref="G304">IF(C304="","",XLOOKUP(C304,'Master Data'!K:K,'Master Data'!N:N,"Input in Master Data",0,1))</f>
        <v/>
      </c>
      <c r="H304" s="341" t="str">
        <f t="array" ref="H304">IF(C304="","",XLOOKUP(C304,'Master Data'!K:K,'Master Data'!O:O,"Input in Master Data",0,1))</f>
        <v/>
      </c>
      <c r="I304" s="341" t="str">
        <f t="array" ref="I304">if(U304="","",XLOOKUP(U304,Master[Company],Master[Blow],"Unknown",0,1))</f>
        <v/>
      </c>
      <c r="J304" s="341" t="str">
        <f t="array" ref="J304">if(U304="","",XLOOKUP(U304,Master[Company],Master[Pigging],"Unknown",0,1))</f>
        <v/>
      </c>
      <c r="K304" s="341" t="str">
        <f t="array" ref="K304">if(U304="","",XLOOKUP(U304,Master[Company],Master[Load Method],"Unknown",0,1))</f>
        <v/>
      </c>
      <c r="L304" s="341" t="str">
        <f t="array" ref="L304">if(U304="","",XLOOKUP(U304,Master[Company],Master[Line Distance],"Unknown",0,1))</f>
        <v/>
      </c>
      <c r="M304" s="394"/>
      <c r="N304" s="341"/>
      <c r="O304" s="341"/>
      <c r="P304" s="341" t="str">
        <f t="array" ref="P304">if(U304="","",XLOOKUP(U304,Master[Company],Master[Terms],"NA",0,1))</f>
        <v/>
      </c>
      <c r="Q304" s="341" t="str">
        <f t="shared" si="1"/>
        <v/>
      </c>
      <c r="R304" s="341" t="str">
        <f t="array" ref="R304">if(U304="","",XLOOKUP(U304,Master[Company],Master[Group],"NA",0,1))</f>
        <v/>
      </c>
      <c r="S304" s="341" t="str">
        <f t="array" ref="S304">if(U304="","",XLOOKUP(U304,Master[Company],Master[Loading Location],"NA",0,1))</f>
        <v/>
      </c>
      <c r="T304" s="341" t="str">
        <f t="array" ref="T304">if(U304="","",XLOOKUP(U304,Master[Company],Master[Acronym],"NA",0,1))</f>
        <v/>
      </c>
      <c r="U304" s="341"/>
      <c r="V304" s="342"/>
      <c r="W304" s="342"/>
      <c r="X304" s="341" t="str">
        <f t="shared" si="6"/>
        <v/>
      </c>
      <c r="Y304" s="341" t="str">
        <f t="shared" si="3"/>
        <v/>
      </c>
      <c r="Z304" s="341"/>
      <c r="AA304" s="341"/>
      <c r="AB304" s="341"/>
      <c r="AC304" s="401"/>
      <c r="AD304" s="563"/>
      <c r="AE304" s="564"/>
      <c r="AF304" s="564"/>
      <c r="AG304" s="564"/>
      <c r="AH304" s="564"/>
      <c r="AI304" s="564"/>
      <c r="AJ304" s="564"/>
      <c r="AK304" s="564"/>
      <c r="AL304" s="563"/>
      <c r="AM304" s="564"/>
      <c r="AN304" s="564"/>
      <c r="AO304" s="564"/>
      <c r="AP304" s="564"/>
      <c r="AQ304" s="564"/>
      <c r="AR304" s="564"/>
      <c r="AS304" s="564"/>
      <c r="AT304" s="401"/>
      <c r="AU304" s="399"/>
      <c r="AV304" s="617"/>
      <c r="AW304" s="401"/>
      <c r="AX304" s="401"/>
      <c r="AY304" s="341"/>
      <c r="AZ304" s="341"/>
      <c r="BA304" s="341"/>
      <c r="BB304" s="341"/>
      <c r="BC304" s="341"/>
      <c r="BD304" s="401"/>
      <c r="BE304" s="341"/>
      <c r="BF304" s="341"/>
      <c r="BG304" s="402"/>
      <c r="BH304" s="403"/>
      <c r="BI304" s="405"/>
      <c r="BJ304" s="405"/>
      <c r="BK304" s="405"/>
      <c r="BL304" s="405"/>
      <c r="BM304" s="514"/>
    </row>
    <row r="305" ht="18.75" customHeight="1">
      <c r="A305" s="400" t="str">
        <f t="shared" si="4"/>
        <v/>
      </c>
      <c r="B305" s="341"/>
      <c r="C305" s="559"/>
      <c r="D305" s="393"/>
      <c r="E305" s="341"/>
      <c r="F305" s="394"/>
      <c r="G305" s="341" t="str">
        <f t="array" ref="G305">IF(C305="","",XLOOKUP(C305,'Master Data'!K:K,'Master Data'!N:N,"Input in Master Data",0,1))</f>
        <v/>
      </c>
      <c r="H305" s="341" t="str">
        <f t="array" ref="H305">IF(C305="","",XLOOKUP(C305,'Master Data'!K:K,'Master Data'!O:O,"Input in Master Data",0,1))</f>
        <v/>
      </c>
      <c r="I305" s="341" t="str">
        <f t="array" ref="I305">if(U305="","",XLOOKUP(U305,Master[Company],Master[Blow],"Unknown",0,1))</f>
        <v/>
      </c>
      <c r="J305" s="341" t="str">
        <f t="array" ref="J305">if(U305="","",XLOOKUP(U305,Master[Company],Master[Pigging],"Unknown",0,1))</f>
        <v/>
      </c>
      <c r="K305" s="341" t="str">
        <f t="array" ref="K305">if(U305="","",XLOOKUP(U305,Master[Company],Master[Load Method],"Unknown",0,1))</f>
        <v/>
      </c>
      <c r="L305" s="341" t="str">
        <f t="array" ref="L305">if(U305="","",XLOOKUP(U305,Master[Company],Master[Line Distance],"Unknown",0,1))</f>
        <v/>
      </c>
      <c r="M305" s="394"/>
      <c r="N305" s="341"/>
      <c r="O305" s="341"/>
      <c r="P305" s="341" t="str">
        <f t="array" ref="P305">if(U305="","",XLOOKUP(U305,Master[Company],Master[Terms],"NA",0,1))</f>
        <v/>
      </c>
      <c r="Q305" s="341" t="str">
        <f t="shared" si="1"/>
        <v/>
      </c>
      <c r="R305" s="341" t="str">
        <f t="array" ref="R305">if(U305="","",XLOOKUP(U305,Master[Company],Master[Group],"NA",0,1))</f>
        <v/>
      </c>
      <c r="S305" s="341" t="str">
        <f t="array" ref="S305">if(U305="","",XLOOKUP(U305,Master[Company],Master[Loading Location],"NA",0,1))</f>
        <v/>
      </c>
      <c r="T305" s="341" t="str">
        <f t="array" ref="T305">if(U305="","",XLOOKUP(U305,Master[Company],Master[Acronym],"NA",0,1))</f>
        <v/>
      </c>
      <c r="U305" s="341"/>
      <c r="V305" s="342"/>
      <c r="W305" s="342"/>
      <c r="X305" s="341" t="str">
        <f t="shared" si="6"/>
        <v/>
      </c>
      <c r="Y305" s="341" t="str">
        <f t="shared" si="3"/>
        <v/>
      </c>
      <c r="Z305" s="341"/>
      <c r="AA305" s="341"/>
      <c r="AB305" s="341"/>
      <c r="AC305" s="401"/>
      <c r="AD305" s="563"/>
      <c r="AE305" s="564"/>
      <c r="AF305" s="564"/>
      <c r="AG305" s="564"/>
      <c r="AH305" s="564"/>
      <c r="AI305" s="564"/>
      <c r="AJ305" s="564"/>
      <c r="AK305" s="564"/>
      <c r="AL305" s="563"/>
      <c r="AM305" s="564"/>
      <c r="AN305" s="564"/>
      <c r="AO305" s="564"/>
      <c r="AP305" s="564"/>
      <c r="AQ305" s="564"/>
      <c r="AR305" s="564"/>
      <c r="AS305" s="564"/>
      <c r="AT305" s="401"/>
      <c r="AU305" s="399"/>
      <c r="AV305" s="617"/>
      <c r="AW305" s="401"/>
      <c r="AX305" s="401"/>
      <c r="AY305" s="341"/>
      <c r="AZ305" s="341"/>
      <c r="BA305" s="341"/>
      <c r="BB305" s="341"/>
      <c r="BC305" s="341"/>
      <c r="BD305" s="401"/>
      <c r="BE305" s="341"/>
      <c r="BF305" s="341"/>
      <c r="BG305" s="402"/>
      <c r="BH305" s="403"/>
      <c r="BI305" s="405"/>
      <c r="BJ305" s="405"/>
      <c r="BK305" s="405"/>
      <c r="BL305" s="405"/>
      <c r="BM305" s="514"/>
    </row>
    <row r="306" ht="18.75" customHeight="1">
      <c r="A306" s="400" t="str">
        <f t="shared" si="4"/>
        <v/>
      </c>
      <c r="B306" s="341"/>
      <c r="C306" s="559"/>
      <c r="D306" s="393"/>
      <c r="E306" s="341"/>
      <c r="F306" s="394"/>
      <c r="G306" s="341" t="str">
        <f t="array" ref="G306">IF(C306="","",XLOOKUP(C306,'Master Data'!K:K,'Master Data'!N:N,"Input in Master Data",0,1))</f>
        <v/>
      </c>
      <c r="H306" s="341" t="str">
        <f t="array" ref="H306">IF(C306="","",XLOOKUP(C306,'Master Data'!K:K,'Master Data'!O:O,"Input in Master Data",0,1))</f>
        <v/>
      </c>
      <c r="I306" s="341" t="str">
        <f t="array" ref="I306">if(U306="","",XLOOKUP(U306,Master[Company],Master[Blow],"Unknown",0,1))</f>
        <v/>
      </c>
      <c r="J306" s="341" t="str">
        <f t="array" ref="J306">if(U306="","",XLOOKUP(U306,Master[Company],Master[Pigging],"Unknown",0,1))</f>
        <v/>
      </c>
      <c r="K306" s="341" t="str">
        <f t="array" ref="K306">if(U306="","",XLOOKUP(U306,Master[Company],Master[Load Method],"Unknown",0,1))</f>
        <v/>
      </c>
      <c r="L306" s="341" t="str">
        <f t="array" ref="L306">if(U306="","",XLOOKUP(U306,Master[Company],Master[Line Distance],"Unknown",0,1))</f>
        <v/>
      </c>
      <c r="M306" s="394"/>
      <c r="N306" s="341"/>
      <c r="O306" s="341"/>
      <c r="P306" s="341" t="str">
        <f t="array" ref="P306">if(U306="","",XLOOKUP(U306,Master[Company],Master[Terms],"NA",0,1))</f>
        <v/>
      </c>
      <c r="Q306" s="341" t="str">
        <f t="shared" si="1"/>
        <v/>
      </c>
      <c r="R306" s="341" t="str">
        <f t="array" ref="R306">if(U306="","",XLOOKUP(U306,Master[Company],Master[Group],"NA",0,1))</f>
        <v/>
      </c>
      <c r="S306" s="341" t="str">
        <f t="array" ref="S306">if(U306="","",XLOOKUP(U306,Master[Company],Master[Loading Location],"NA",0,1))</f>
        <v/>
      </c>
      <c r="T306" s="341" t="str">
        <f t="array" ref="T306">if(U306="","",XLOOKUP(U306,Master[Company],Master[Acronym],"NA",0,1))</f>
        <v/>
      </c>
      <c r="U306" s="341"/>
      <c r="V306" s="342"/>
      <c r="W306" s="342"/>
      <c r="X306" s="341" t="str">
        <f t="shared" si="6"/>
        <v/>
      </c>
      <c r="Y306" s="341" t="str">
        <f t="shared" si="3"/>
        <v/>
      </c>
      <c r="Z306" s="341"/>
      <c r="AA306" s="341"/>
      <c r="AB306" s="341"/>
      <c r="AC306" s="401"/>
      <c r="AD306" s="563"/>
      <c r="AE306" s="564"/>
      <c r="AF306" s="564"/>
      <c r="AG306" s="564"/>
      <c r="AH306" s="564"/>
      <c r="AI306" s="564"/>
      <c r="AJ306" s="564"/>
      <c r="AK306" s="564"/>
      <c r="AL306" s="563"/>
      <c r="AM306" s="564"/>
      <c r="AN306" s="564"/>
      <c r="AO306" s="564"/>
      <c r="AP306" s="564"/>
      <c r="AQ306" s="564"/>
      <c r="AR306" s="564"/>
      <c r="AS306" s="564"/>
      <c r="AT306" s="401"/>
      <c r="AU306" s="399"/>
      <c r="AV306" s="617"/>
      <c r="AW306" s="401"/>
      <c r="AX306" s="401"/>
      <c r="AY306" s="341"/>
      <c r="AZ306" s="341"/>
      <c r="BA306" s="341"/>
      <c r="BB306" s="341"/>
      <c r="BC306" s="341"/>
      <c r="BD306" s="401"/>
      <c r="BE306" s="341"/>
      <c r="BF306" s="341"/>
      <c r="BG306" s="402"/>
      <c r="BH306" s="403"/>
      <c r="BI306" s="405"/>
      <c r="BJ306" s="405"/>
      <c r="BK306" s="405"/>
      <c r="BL306" s="405"/>
      <c r="BM306" s="514"/>
    </row>
    <row r="307" ht="18.75" customHeight="1">
      <c r="A307" s="400" t="str">
        <f t="shared" si="4"/>
        <v/>
      </c>
      <c r="B307" s="341"/>
      <c r="C307" s="559"/>
      <c r="D307" s="393"/>
      <c r="E307" s="341"/>
      <c r="F307" s="394"/>
      <c r="G307" s="341" t="str">
        <f t="array" ref="G307">IF(C307="","",XLOOKUP(C307,'Master Data'!K:K,'Master Data'!N:N,"Input in Master Data",0,1))</f>
        <v/>
      </c>
      <c r="H307" s="341" t="str">
        <f t="array" ref="H307">IF(C307="","",XLOOKUP(C307,'Master Data'!K:K,'Master Data'!O:O,"Input in Master Data",0,1))</f>
        <v/>
      </c>
      <c r="I307" s="341" t="str">
        <f t="array" ref="I307">if(U307="","",XLOOKUP(U307,Master[Company],Master[Blow],"Unknown",0,1))</f>
        <v/>
      </c>
      <c r="J307" s="341" t="str">
        <f t="array" ref="J307">if(U307="","",XLOOKUP(U307,Master[Company],Master[Pigging],"Unknown",0,1))</f>
        <v/>
      </c>
      <c r="K307" s="341" t="str">
        <f t="array" ref="K307">if(U307="","",XLOOKUP(U307,Master[Company],Master[Load Method],"Unknown",0,1))</f>
        <v/>
      </c>
      <c r="L307" s="341" t="str">
        <f t="array" ref="L307">if(U307="","",XLOOKUP(U307,Master[Company],Master[Line Distance],"Unknown",0,1))</f>
        <v/>
      </c>
      <c r="M307" s="394"/>
      <c r="N307" s="341"/>
      <c r="O307" s="341"/>
      <c r="P307" s="341" t="str">
        <f t="array" ref="P307">if(U307="","",XLOOKUP(U307,Master[Company],Master[Terms],"NA",0,1))</f>
        <v/>
      </c>
      <c r="Q307" s="341" t="str">
        <f t="shared" si="1"/>
        <v/>
      </c>
      <c r="R307" s="341" t="str">
        <f t="array" ref="R307">if(U307="","",XLOOKUP(U307,Master[Company],Master[Group],"NA",0,1))</f>
        <v/>
      </c>
      <c r="S307" s="341" t="str">
        <f t="array" ref="S307">if(U307="","",XLOOKUP(U307,Master[Company],Master[Loading Location],"NA",0,1))</f>
        <v/>
      </c>
      <c r="T307" s="341" t="str">
        <f t="array" ref="T307">if(U307="","",XLOOKUP(U307,Master[Company],Master[Acronym],"NA",0,1))</f>
        <v/>
      </c>
      <c r="U307" s="341"/>
      <c r="V307" s="342"/>
      <c r="W307" s="342"/>
      <c r="X307" s="341" t="str">
        <f t="shared" si="6"/>
        <v/>
      </c>
      <c r="Y307" s="341" t="str">
        <f t="shared" si="3"/>
        <v/>
      </c>
      <c r="Z307" s="341"/>
      <c r="AA307" s="341"/>
      <c r="AB307" s="341"/>
      <c r="AC307" s="401"/>
      <c r="AD307" s="563"/>
      <c r="AE307" s="564"/>
      <c r="AF307" s="564"/>
      <c r="AG307" s="564"/>
      <c r="AH307" s="564"/>
      <c r="AI307" s="564"/>
      <c r="AJ307" s="564"/>
      <c r="AK307" s="564"/>
      <c r="AL307" s="563"/>
      <c r="AM307" s="564"/>
      <c r="AN307" s="564"/>
      <c r="AO307" s="564"/>
      <c r="AP307" s="564"/>
      <c r="AQ307" s="564"/>
      <c r="AR307" s="564"/>
      <c r="AS307" s="564"/>
      <c r="AT307" s="401"/>
      <c r="AU307" s="399"/>
      <c r="AV307" s="617"/>
      <c r="AW307" s="401"/>
      <c r="AX307" s="401"/>
      <c r="AY307" s="341"/>
      <c r="AZ307" s="341"/>
      <c r="BA307" s="341"/>
      <c r="BB307" s="341"/>
      <c r="BC307" s="341"/>
      <c r="BD307" s="401"/>
      <c r="BE307" s="341"/>
      <c r="BF307" s="341"/>
      <c r="BG307" s="402"/>
      <c r="BH307" s="403"/>
      <c r="BI307" s="405"/>
      <c r="BJ307" s="405"/>
      <c r="BK307" s="405"/>
      <c r="BL307" s="405"/>
      <c r="BM307" s="514"/>
    </row>
    <row r="308" ht="18.75" customHeight="1">
      <c r="A308" s="400" t="str">
        <f t="shared" si="4"/>
        <v/>
      </c>
      <c r="B308" s="341"/>
      <c r="C308" s="559"/>
      <c r="D308" s="393"/>
      <c r="E308" s="341"/>
      <c r="F308" s="394"/>
      <c r="G308" s="341" t="str">
        <f t="array" ref="G308">IF(C308="","",XLOOKUP(C308,'Master Data'!K:K,'Master Data'!N:N,"Input in Master Data",0,1))</f>
        <v/>
      </c>
      <c r="H308" s="341" t="str">
        <f t="array" ref="H308">IF(C308="","",XLOOKUP(C308,'Master Data'!K:K,'Master Data'!O:O,"Input in Master Data",0,1))</f>
        <v/>
      </c>
      <c r="I308" s="341" t="str">
        <f t="array" ref="I308">if(U308="","",XLOOKUP(U308,Master[Company],Master[Blow],"Unknown",0,1))</f>
        <v/>
      </c>
      <c r="J308" s="341" t="str">
        <f t="array" ref="J308">if(U308="","",XLOOKUP(U308,Master[Company],Master[Pigging],"Unknown",0,1))</f>
        <v/>
      </c>
      <c r="K308" s="341" t="str">
        <f t="array" ref="K308">if(U308="","",XLOOKUP(U308,Master[Company],Master[Load Method],"Unknown",0,1))</f>
        <v/>
      </c>
      <c r="L308" s="341" t="str">
        <f t="array" ref="L308">if(U308="","",XLOOKUP(U308,Master[Company],Master[Line Distance],"Unknown",0,1))</f>
        <v/>
      </c>
      <c r="M308" s="394"/>
      <c r="N308" s="341"/>
      <c r="O308" s="341"/>
      <c r="P308" s="341" t="str">
        <f t="array" ref="P308">if(U308="","",XLOOKUP(U308,Master[Company],Master[Terms],"NA",0,1))</f>
        <v/>
      </c>
      <c r="Q308" s="341" t="str">
        <f t="shared" si="1"/>
        <v/>
      </c>
      <c r="R308" s="341" t="str">
        <f t="array" ref="R308">if(U308="","",XLOOKUP(U308,Master[Company],Master[Group],"NA",0,1))</f>
        <v/>
      </c>
      <c r="S308" s="341" t="str">
        <f t="array" ref="S308">if(U308="","",XLOOKUP(U308,Master[Company],Master[Loading Location],"NA",0,1))</f>
        <v/>
      </c>
      <c r="T308" s="341" t="str">
        <f t="array" ref="T308">if(U308="","",XLOOKUP(U308,Master[Company],Master[Acronym],"NA",0,1))</f>
        <v/>
      </c>
      <c r="U308" s="341"/>
      <c r="V308" s="342"/>
      <c r="W308" s="342"/>
      <c r="X308" s="341" t="str">
        <f t="shared" si="6"/>
        <v/>
      </c>
      <c r="Y308" s="341" t="str">
        <f t="shared" si="3"/>
        <v/>
      </c>
      <c r="Z308" s="341"/>
      <c r="AA308" s="341"/>
      <c r="AB308" s="341"/>
      <c r="AC308" s="401"/>
      <c r="AD308" s="563"/>
      <c r="AE308" s="564"/>
      <c r="AF308" s="564"/>
      <c r="AG308" s="564"/>
      <c r="AH308" s="564"/>
      <c r="AI308" s="564"/>
      <c r="AJ308" s="564"/>
      <c r="AK308" s="564"/>
      <c r="AL308" s="563"/>
      <c r="AM308" s="564"/>
      <c r="AN308" s="564"/>
      <c r="AO308" s="564"/>
      <c r="AP308" s="564"/>
      <c r="AQ308" s="564"/>
      <c r="AR308" s="564"/>
      <c r="AS308" s="564"/>
      <c r="AT308" s="401"/>
      <c r="AU308" s="399"/>
      <c r="AV308" s="617"/>
      <c r="AW308" s="401"/>
      <c r="AX308" s="401"/>
      <c r="AY308" s="341"/>
      <c r="AZ308" s="341"/>
      <c r="BA308" s="341"/>
      <c r="BB308" s="341"/>
      <c r="BC308" s="341"/>
      <c r="BD308" s="401"/>
      <c r="BE308" s="341"/>
      <c r="BF308" s="341"/>
      <c r="BG308" s="402"/>
      <c r="BH308" s="403"/>
      <c r="BI308" s="405"/>
      <c r="BJ308" s="405"/>
      <c r="BK308" s="405"/>
      <c r="BL308" s="405"/>
      <c r="BM308" s="514"/>
    </row>
    <row r="309" ht="18.75" customHeight="1">
      <c r="A309" s="400" t="str">
        <f t="shared" si="4"/>
        <v/>
      </c>
      <c r="B309" s="341"/>
      <c r="C309" s="559"/>
      <c r="D309" s="393"/>
      <c r="E309" s="341"/>
      <c r="F309" s="394"/>
      <c r="G309" s="341" t="str">
        <f t="array" ref="G309">IF(C309="","",XLOOKUP(C309,'Master Data'!K:K,'Master Data'!N:N,"Input in Master Data",0,1))</f>
        <v/>
      </c>
      <c r="H309" s="341" t="str">
        <f t="array" ref="H309">IF(C309="","",XLOOKUP(C309,'Master Data'!K:K,'Master Data'!O:O,"Input in Master Data",0,1))</f>
        <v/>
      </c>
      <c r="I309" s="341" t="str">
        <f t="array" ref="I309">if(U309="","",XLOOKUP(U309,Master[Company],Master[Blow],"Unknown",0,1))</f>
        <v/>
      </c>
      <c r="J309" s="341" t="str">
        <f t="array" ref="J309">if(U309="","",XLOOKUP(U309,Master[Company],Master[Pigging],"Unknown",0,1))</f>
        <v/>
      </c>
      <c r="K309" s="341" t="str">
        <f t="array" ref="K309">if(U309="","",XLOOKUP(U309,Master[Company],Master[Load Method],"Unknown",0,1))</f>
        <v/>
      </c>
      <c r="L309" s="341" t="str">
        <f t="array" ref="L309">if(U309="","",XLOOKUP(U309,Master[Company],Master[Line Distance],"Unknown",0,1))</f>
        <v/>
      </c>
      <c r="M309" s="394"/>
      <c r="N309" s="341"/>
      <c r="O309" s="341"/>
      <c r="P309" s="341" t="str">
        <f t="array" ref="P309">if(U309="","",XLOOKUP(U309,Master[Company],Master[Terms],"NA",0,1))</f>
        <v/>
      </c>
      <c r="Q309" s="341" t="str">
        <f t="shared" si="1"/>
        <v/>
      </c>
      <c r="R309" s="341" t="str">
        <f t="array" ref="R309">if(U309="","",XLOOKUP(U309,Master[Company],Master[Group],"NA",0,1))</f>
        <v/>
      </c>
      <c r="S309" s="341" t="str">
        <f t="array" ref="S309">if(U309="","",XLOOKUP(U309,Master[Company],Master[Loading Location],"NA",0,1))</f>
        <v/>
      </c>
      <c r="T309" s="341" t="str">
        <f t="array" ref="T309">if(U309="","",XLOOKUP(U309,Master[Company],Master[Acronym],"NA",0,1))</f>
        <v/>
      </c>
      <c r="U309" s="341"/>
      <c r="V309" s="342"/>
      <c r="W309" s="342"/>
      <c r="X309" s="341" t="str">
        <f t="shared" si="6"/>
        <v/>
      </c>
      <c r="Y309" s="341" t="str">
        <f t="shared" si="3"/>
        <v/>
      </c>
      <c r="Z309" s="341"/>
      <c r="AA309" s="341"/>
      <c r="AB309" s="341"/>
      <c r="AC309" s="401"/>
      <c r="AD309" s="563"/>
      <c r="AE309" s="564"/>
      <c r="AF309" s="564"/>
      <c r="AG309" s="564"/>
      <c r="AH309" s="564"/>
      <c r="AI309" s="564"/>
      <c r="AJ309" s="564"/>
      <c r="AK309" s="564"/>
      <c r="AL309" s="563"/>
      <c r="AM309" s="564"/>
      <c r="AN309" s="564"/>
      <c r="AO309" s="564"/>
      <c r="AP309" s="564"/>
      <c r="AQ309" s="564"/>
      <c r="AR309" s="564"/>
      <c r="AS309" s="564"/>
      <c r="AT309" s="401"/>
      <c r="AU309" s="399"/>
      <c r="AV309" s="617"/>
      <c r="AW309" s="401"/>
      <c r="AX309" s="401"/>
      <c r="AY309" s="341"/>
      <c r="AZ309" s="341"/>
      <c r="BA309" s="341"/>
      <c r="BB309" s="341"/>
      <c r="BC309" s="341"/>
      <c r="BD309" s="401"/>
      <c r="BE309" s="341"/>
      <c r="BF309" s="341"/>
      <c r="BG309" s="402"/>
      <c r="BH309" s="403"/>
      <c r="BI309" s="405"/>
      <c r="BJ309" s="405"/>
      <c r="BK309" s="405"/>
      <c r="BL309" s="405"/>
      <c r="BM309" s="514"/>
    </row>
    <row r="310" ht="18.75" customHeight="1">
      <c r="A310" s="400" t="str">
        <f t="shared" si="4"/>
        <v/>
      </c>
      <c r="B310" s="341"/>
      <c r="C310" s="559"/>
      <c r="D310" s="393"/>
      <c r="E310" s="341"/>
      <c r="F310" s="394"/>
      <c r="G310" s="341" t="str">
        <f t="array" ref="G310">IF(C310="","",XLOOKUP(C310,'Master Data'!K:K,'Master Data'!N:N,"Input in Master Data",0,1))</f>
        <v/>
      </c>
      <c r="H310" s="341" t="str">
        <f t="array" ref="H310">IF(C310="","",XLOOKUP(C310,'Master Data'!K:K,'Master Data'!O:O,"Input in Master Data",0,1))</f>
        <v/>
      </c>
      <c r="I310" s="341" t="str">
        <f t="array" ref="I310">if(U310="","",XLOOKUP(U310,Master[Company],Master[Blow],"Unknown",0,1))</f>
        <v/>
      </c>
      <c r="J310" s="341" t="str">
        <f t="array" ref="J310">if(U310="","",XLOOKUP(U310,Master[Company],Master[Pigging],"Unknown",0,1))</f>
        <v/>
      </c>
      <c r="K310" s="341" t="str">
        <f t="array" ref="K310">if(U310="","",XLOOKUP(U310,Master[Company],Master[Load Method],"Unknown",0,1))</f>
        <v/>
      </c>
      <c r="L310" s="341" t="str">
        <f t="array" ref="L310">if(U310="","",XLOOKUP(U310,Master[Company],Master[Line Distance],"Unknown",0,1))</f>
        <v/>
      </c>
      <c r="M310" s="394"/>
      <c r="N310" s="341"/>
      <c r="O310" s="341"/>
      <c r="P310" s="341" t="str">
        <f t="array" ref="P310">if(U310="","",XLOOKUP(U310,Master[Company],Master[Terms],"NA",0,1))</f>
        <v/>
      </c>
      <c r="Q310" s="341" t="str">
        <f t="shared" si="1"/>
        <v/>
      </c>
      <c r="R310" s="341" t="str">
        <f t="array" ref="R310">if(U310="","",XLOOKUP(U310,Master[Company],Master[Group],"NA",0,1))</f>
        <v/>
      </c>
      <c r="S310" s="341" t="str">
        <f t="array" ref="S310">if(U310="","",XLOOKUP(U310,Master[Company],Master[Loading Location],"NA",0,1))</f>
        <v/>
      </c>
      <c r="T310" s="341" t="str">
        <f t="array" ref="T310">if(U310="","",XLOOKUP(U310,Master[Company],Master[Acronym],"NA",0,1))</f>
        <v/>
      </c>
      <c r="U310" s="341"/>
      <c r="V310" s="342"/>
      <c r="W310" s="342"/>
      <c r="X310" s="341" t="str">
        <f t="shared" si="6"/>
        <v/>
      </c>
      <c r="Y310" s="341" t="str">
        <f t="shared" si="3"/>
        <v/>
      </c>
      <c r="Z310" s="341"/>
      <c r="AA310" s="341"/>
      <c r="AB310" s="341"/>
      <c r="AC310" s="401"/>
      <c r="AD310" s="563"/>
      <c r="AE310" s="564"/>
      <c r="AF310" s="564"/>
      <c r="AG310" s="564"/>
      <c r="AH310" s="564"/>
      <c r="AI310" s="564"/>
      <c r="AJ310" s="564"/>
      <c r="AK310" s="564"/>
      <c r="AL310" s="563"/>
      <c r="AM310" s="564"/>
      <c r="AN310" s="564"/>
      <c r="AO310" s="564"/>
      <c r="AP310" s="564"/>
      <c r="AQ310" s="564"/>
      <c r="AR310" s="564"/>
      <c r="AS310" s="564"/>
      <c r="AT310" s="401"/>
      <c r="AU310" s="399"/>
      <c r="AV310" s="617"/>
      <c r="AW310" s="401"/>
      <c r="AX310" s="401"/>
      <c r="AY310" s="341"/>
      <c r="AZ310" s="341"/>
      <c r="BA310" s="341"/>
      <c r="BB310" s="341"/>
      <c r="BC310" s="341"/>
      <c r="BD310" s="401"/>
      <c r="BE310" s="341"/>
      <c r="BF310" s="341"/>
      <c r="BG310" s="402"/>
      <c r="BH310" s="403"/>
      <c r="BI310" s="405"/>
      <c r="BJ310" s="405"/>
      <c r="BK310" s="405"/>
      <c r="BL310" s="405"/>
      <c r="BM310" s="514"/>
    </row>
    <row r="311" ht="18.75" customHeight="1">
      <c r="A311" s="400" t="str">
        <f t="shared" si="4"/>
        <v/>
      </c>
      <c r="B311" s="341"/>
      <c r="C311" s="559"/>
      <c r="D311" s="393"/>
      <c r="E311" s="341"/>
      <c r="F311" s="394"/>
      <c r="G311" s="341" t="str">
        <f t="array" ref="G311">IF(C311="","",XLOOKUP(C311,'Master Data'!K:K,'Master Data'!N:N,"Input in Master Data",0,1))</f>
        <v/>
      </c>
      <c r="H311" s="341" t="str">
        <f t="array" ref="H311">IF(C311="","",XLOOKUP(C311,'Master Data'!K:K,'Master Data'!O:O,"Input in Master Data",0,1))</f>
        <v/>
      </c>
      <c r="I311" s="341" t="str">
        <f t="array" ref="I311">if(U311="","",XLOOKUP(U311,Master[Company],Master[Blow],"Unknown",0,1))</f>
        <v/>
      </c>
      <c r="J311" s="341" t="str">
        <f t="array" ref="J311">if(U311="","",XLOOKUP(U311,Master[Company],Master[Pigging],"Unknown",0,1))</f>
        <v/>
      </c>
      <c r="K311" s="341" t="str">
        <f t="array" ref="K311">if(U311="","",XLOOKUP(U311,Master[Company],Master[Load Method],"Unknown",0,1))</f>
        <v/>
      </c>
      <c r="L311" s="341" t="str">
        <f t="array" ref="L311">if(U311="","",XLOOKUP(U311,Master[Company],Master[Line Distance],"Unknown",0,1))</f>
        <v/>
      </c>
      <c r="M311" s="394"/>
      <c r="N311" s="341"/>
      <c r="O311" s="341"/>
      <c r="P311" s="341" t="str">
        <f t="array" ref="P311">if(U311="","",XLOOKUP(U311,Master[Company],Master[Terms],"NA",0,1))</f>
        <v/>
      </c>
      <c r="Q311" s="341" t="str">
        <f t="shared" si="1"/>
        <v/>
      </c>
      <c r="R311" s="341" t="str">
        <f t="array" ref="R311">if(U311="","",XLOOKUP(U311,Master[Company],Master[Group],"NA",0,1))</f>
        <v/>
      </c>
      <c r="S311" s="341" t="str">
        <f t="array" ref="S311">if(U311="","",XLOOKUP(U311,Master[Company],Master[Loading Location],"NA",0,1))</f>
        <v/>
      </c>
      <c r="T311" s="341" t="str">
        <f t="array" ref="T311">if(U311="","",XLOOKUP(U311,Master[Company],Master[Acronym],"NA",0,1))</f>
        <v/>
      </c>
      <c r="U311" s="341"/>
      <c r="V311" s="342"/>
      <c r="W311" s="342"/>
      <c r="X311" s="341" t="str">
        <f t="shared" si="6"/>
        <v/>
      </c>
      <c r="Y311" s="341" t="str">
        <f t="shared" si="3"/>
        <v/>
      </c>
      <c r="Z311" s="341"/>
      <c r="AA311" s="341"/>
      <c r="AB311" s="341"/>
      <c r="AC311" s="401"/>
      <c r="AD311" s="563"/>
      <c r="AE311" s="564"/>
      <c r="AF311" s="564"/>
      <c r="AG311" s="564"/>
      <c r="AH311" s="564"/>
      <c r="AI311" s="564"/>
      <c r="AJ311" s="564"/>
      <c r="AK311" s="564"/>
      <c r="AL311" s="563"/>
      <c r="AM311" s="564"/>
      <c r="AN311" s="564"/>
      <c r="AO311" s="564"/>
      <c r="AP311" s="564"/>
      <c r="AQ311" s="564"/>
      <c r="AR311" s="564"/>
      <c r="AS311" s="564"/>
      <c r="AT311" s="401"/>
      <c r="AU311" s="399"/>
      <c r="AV311" s="617"/>
      <c r="AW311" s="401"/>
      <c r="AX311" s="401"/>
      <c r="AY311" s="341"/>
      <c r="AZ311" s="341"/>
      <c r="BA311" s="341"/>
      <c r="BB311" s="341"/>
      <c r="BC311" s="341"/>
      <c r="BD311" s="401"/>
      <c r="BE311" s="341"/>
      <c r="BF311" s="341"/>
      <c r="BG311" s="402"/>
      <c r="BH311" s="403"/>
      <c r="BI311" s="405"/>
      <c r="BJ311" s="405"/>
      <c r="BK311" s="405"/>
      <c r="BL311" s="405"/>
      <c r="BM311" s="514"/>
    </row>
    <row r="312" ht="18.75" customHeight="1">
      <c r="A312" s="400" t="str">
        <f t="shared" si="4"/>
        <v/>
      </c>
      <c r="B312" s="341"/>
      <c r="C312" s="559"/>
      <c r="D312" s="393"/>
      <c r="E312" s="341"/>
      <c r="F312" s="394"/>
      <c r="G312" s="341" t="str">
        <f t="array" ref="G312">IF(C312="","",XLOOKUP(C312,'Master Data'!K:K,'Master Data'!N:N,"Input in Master Data",0,1))</f>
        <v/>
      </c>
      <c r="H312" s="341" t="str">
        <f t="array" ref="H312">IF(C312="","",XLOOKUP(C312,'Master Data'!K:K,'Master Data'!O:O,"Input in Master Data",0,1))</f>
        <v/>
      </c>
      <c r="I312" s="341" t="str">
        <f t="array" ref="I312">if(U312="","",XLOOKUP(U312,Master[Company],Master[Blow],"Unknown",0,1))</f>
        <v/>
      </c>
      <c r="J312" s="341" t="str">
        <f t="array" ref="J312">if(U312="","",XLOOKUP(U312,Master[Company],Master[Pigging],"Unknown",0,1))</f>
        <v/>
      </c>
      <c r="K312" s="341" t="str">
        <f t="array" ref="K312">if(U312="","",XLOOKUP(U312,Master[Company],Master[Load Method],"Unknown",0,1))</f>
        <v/>
      </c>
      <c r="L312" s="341" t="str">
        <f t="array" ref="L312">if(U312="","",XLOOKUP(U312,Master[Company],Master[Line Distance],"Unknown",0,1))</f>
        <v/>
      </c>
      <c r="M312" s="394"/>
      <c r="N312" s="341"/>
      <c r="O312" s="341"/>
      <c r="P312" s="341" t="str">
        <f t="array" ref="P312">if(U312="","",XLOOKUP(U312,Master[Company],Master[Terms],"NA",0,1))</f>
        <v/>
      </c>
      <c r="Q312" s="341" t="str">
        <f t="shared" si="1"/>
        <v/>
      </c>
      <c r="R312" s="341" t="str">
        <f t="array" ref="R312">if(U312="","",XLOOKUP(U312,Master[Company],Master[Group],"NA",0,1))</f>
        <v/>
      </c>
      <c r="S312" s="341" t="str">
        <f t="array" ref="S312">if(U312="","",XLOOKUP(U312,Master[Company],Master[Loading Location],"NA",0,1))</f>
        <v/>
      </c>
      <c r="T312" s="341" t="str">
        <f t="array" ref="T312">if(U312="","",XLOOKUP(U312,Master[Company],Master[Acronym],"NA",0,1))</f>
        <v/>
      </c>
      <c r="U312" s="341"/>
      <c r="V312" s="342"/>
      <c r="W312" s="342"/>
      <c r="X312" s="341" t="str">
        <f t="shared" si="6"/>
        <v/>
      </c>
      <c r="Y312" s="341" t="str">
        <f t="shared" si="3"/>
        <v/>
      </c>
      <c r="Z312" s="341"/>
      <c r="AA312" s="341"/>
      <c r="AB312" s="341"/>
      <c r="AC312" s="401"/>
      <c r="AD312" s="563"/>
      <c r="AE312" s="564"/>
      <c r="AF312" s="564"/>
      <c r="AG312" s="564"/>
      <c r="AH312" s="564"/>
      <c r="AI312" s="564"/>
      <c r="AJ312" s="564"/>
      <c r="AK312" s="564"/>
      <c r="AL312" s="563"/>
      <c r="AM312" s="564"/>
      <c r="AN312" s="564"/>
      <c r="AO312" s="564"/>
      <c r="AP312" s="564"/>
      <c r="AQ312" s="564"/>
      <c r="AR312" s="564"/>
      <c r="AS312" s="564"/>
      <c r="AT312" s="401"/>
      <c r="AU312" s="399"/>
      <c r="AV312" s="617"/>
      <c r="AW312" s="401"/>
      <c r="AX312" s="401"/>
      <c r="AY312" s="341"/>
      <c r="AZ312" s="341"/>
      <c r="BA312" s="341"/>
      <c r="BB312" s="341"/>
      <c r="BC312" s="341"/>
      <c r="BD312" s="401"/>
      <c r="BE312" s="341"/>
      <c r="BF312" s="341"/>
      <c r="BG312" s="402"/>
      <c r="BH312" s="403"/>
      <c r="BI312" s="405"/>
      <c r="BJ312" s="405"/>
      <c r="BK312" s="405"/>
      <c r="BL312" s="405"/>
      <c r="BM312" s="514"/>
    </row>
    <row r="313" ht="18.75" customHeight="1">
      <c r="A313" s="400" t="str">
        <f t="shared" si="4"/>
        <v/>
      </c>
      <c r="B313" s="341"/>
      <c r="C313" s="559"/>
      <c r="D313" s="393"/>
      <c r="E313" s="341"/>
      <c r="F313" s="394"/>
      <c r="G313" s="341" t="str">
        <f t="array" ref="G313">IF(C313="","",XLOOKUP(C313,'Master Data'!K:K,'Master Data'!N:N,"Input in Master Data",0,1))</f>
        <v/>
      </c>
      <c r="H313" s="341" t="str">
        <f t="array" ref="H313">IF(C313="","",XLOOKUP(C313,'Master Data'!K:K,'Master Data'!O:O,"Input in Master Data",0,1))</f>
        <v/>
      </c>
      <c r="I313" s="341" t="str">
        <f t="array" ref="I313">if(U313="","",XLOOKUP(U313,Master[Company],Master[Blow],"Unknown",0,1))</f>
        <v/>
      </c>
      <c r="J313" s="341" t="str">
        <f t="array" ref="J313">if(U313="","",XLOOKUP(U313,Master[Company],Master[Pigging],"Unknown",0,1))</f>
        <v/>
      </c>
      <c r="K313" s="341" t="str">
        <f t="array" ref="K313">if(U313="","",XLOOKUP(U313,Master[Company],Master[Load Method],"Unknown",0,1))</f>
        <v/>
      </c>
      <c r="L313" s="341" t="str">
        <f t="array" ref="L313">if(U313="","",XLOOKUP(U313,Master[Company],Master[Line Distance],"Unknown",0,1))</f>
        <v/>
      </c>
      <c r="M313" s="394"/>
      <c r="N313" s="341"/>
      <c r="O313" s="341"/>
      <c r="P313" s="341" t="str">
        <f t="array" ref="P313">if(U313="","",XLOOKUP(U313,Master[Company],Master[Terms],"NA",0,1))</f>
        <v/>
      </c>
      <c r="Q313" s="341" t="str">
        <f t="shared" si="1"/>
        <v/>
      </c>
      <c r="R313" s="341" t="str">
        <f t="array" ref="R313">if(U313="","",XLOOKUP(U313,Master[Company],Master[Group],"NA",0,1))</f>
        <v/>
      </c>
      <c r="S313" s="341" t="str">
        <f t="array" ref="S313">if(U313="","",XLOOKUP(U313,Master[Company],Master[Loading Location],"NA",0,1))</f>
        <v/>
      </c>
      <c r="T313" s="341" t="str">
        <f t="array" ref="T313">if(U313="","",XLOOKUP(U313,Master[Company],Master[Acronym],"NA",0,1))</f>
        <v/>
      </c>
      <c r="U313" s="341"/>
      <c r="V313" s="342"/>
      <c r="W313" s="342"/>
      <c r="X313" s="341" t="str">
        <f t="shared" si="6"/>
        <v/>
      </c>
      <c r="Y313" s="341" t="str">
        <f t="shared" si="3"/>
        <v/>
      </c>
      <c r="Z313" s="341"/>
      <c r="AA313" s="341"/>
      <c r="AB313" s="341"/>
      <c r="AC313" s="401"/>
      <c r="AD313" s="563"/>
      <c r="AE313" s="564"/>
      <c r="AF313" s="564"/>
      <c r="AG313" s="564"/>
      <c r="AH313" s="564"/>
      <c r="AI313" s="564"/>
      <c r="AJ313" s="564"/>
      <c r="AK313" s="564"/>
      <c r="AL313" s="563"/>
      <c r="AM313" s="564"/>
      <c r="AN313" s="564"/>
      <c r="AO313" s="564"/>
      <c r="AP313" s="564"/>
      <c r="AQ313" s="564"/>
      <c r="AR313" s="564"/>
      <c r="AS313" s="564"/>
      <c r="AT313" s="401"/>
      <c r="AU313" s="399"/>
      <c r="AV313" s="617"/>
      <c r="AW313" s="401"/>
      <c r="AX313" s="401"/>
      <c r="AY313" s="341"/>
      <c r="AZ313" s="341"/>
      <c r="BA313" s="341"/>
      <c r="BB313" s="341"/>
      <c r="BC313" s="341"/>
      <c r="BD313" s="401"/>
      <c r="BE313" s="341"/>
      <c r="BF313" s="341"/>
      <c r="BG313" s="402"/>
      <c r="BH313" s="403"/>
      <c r="BI313" s="405"/>
      <c r="BJ313" s="405"/>
      <c r="BK313" s="405"/>
      <c r="BL313" s="405"/>
      <c r="BM313" s="514"/>
    </row>
    <row r="314" ht="18.75" customHeight="1">
      <c r="A314" s="400" t="str">
        <f t="shared" si="4"/>
        <v/>
      </c>
      <c r="B314" s="341"/>
      <c r="C314" s="559"/>
      <c r="D314" s="393"/>
      <c r="E314" s="341"/>
      <c r="F314" s="394"/>
      <c r="G314" s="341" t="str">
        <f t="array" ref="G314">IF(C314="","",XLOOKUP(C314,'Master Data'!K:K,'Master Data'!N:N,"Input in Master Data",0,1))</f>
        <v/>
      </c>
      <c r="H314" s="341" t="str">
        <f t="array" ref="H314">IF(C314="","",XLOOKUP(C314,'Master Data'!K:K,'Master Data'!O:O,"Input in Master Data",0,1))</f>
        <v/>
      </c>
      <c r="I314" s="341" t="str">
        <f t="array" ref="I314">if(U314="","",XLOOKUP(U314,Master[Company],Master[Blow],"Unknown",0,1))</f>
        <v/>
      </c>
      <c r="J314" s="341" t="str">
        <f t="array" ref="J314">if(U314="","",XLOOKUP(U314,Master[Company],Master[Pigging],"Unknown",0,1))</f>
        <v/>
      </c>
      <c r="K314" s="341" t="str">
        <f t="array" ref="K314">if(U314="","",XLOOKUP(U314,Master[Company],Master[Load Method],"Unknown",0,1))</f>
        <v/>
      </c>
      <c r="L314" s="341" t="str">
        <f t="array" ref="L314">if(U314="","",XLOOKUP(U314,Master[Company],Master[Line Distance],"Unknown",0,1))</f>
        <v/>
      </c>
      <c r="M314" s="394"/>
      <c r="N314" s="341"/>
      <c r="O314" s="341"/>
      <c r="P314" s="341" t="str">
        <f t="array" ref="P314">if(U314="","",XLOOKUP(U314,Master[Company],Master[Terms],"NA",0,1))</f>
        <v/>
      </c>
      <c r="Q314" s="341" t="str">
        <f t="shared" si="1"/>
        <v/>
      </c>
      <c r="R314" s="341" t="str">
        <f t="array" ref="R314">if(U314="","",XLOOKUP(U314,Master[Company],Master[Group],"NA",0,1))</f>
        <v/>
      </c>
      <c r="S314" s="341" t="str">
        <f t="array" ref="S314">if(U314="","",XLOOKUP(U314,Master[Company],Master[Loading Location],"NA",0,1))</f>
        <v/>
      </c>
      <c r="T314" s="341" t="str">
        <f t="array" ref="T314">if(U314="","",XLOOKUP(U314,Master[Company],Master[Acronym],"NA",0,1))</f>
        <v/>
      </c>
      <c r="U314" s="341"/>
      <c r="V314" s="342"/>
      <c r="W314" s="342"/>
      <c r="X314" s="341" t="str">
        <f t="shared" si="6"/>
        <v/>
      </c>
      <c r="Y314" s="341" t="str">
        <f t="shared" si="3"/>
        <v/>
      </c>
      <c r="Z314" s="341"/>
      <c r="AA314" s="341"/>
      <c r="AB314" s="341"/>
      <c r="AC314" s="401"/>
      <c r="AD314" s="563"/>
      <c r="AE314" s="564"/>
      <c r="AF314" s="564"/>
      <c r="AG314" s="564"/>
      <c r="AH314" s="564"/>
      <c r="AI314" s="564"/>
      <c r="AJ314" s="564"/>
      <c r="AK314" s="564"/>
      <c r="AL314" s="563"/>
      <c r="AM314" s="564"/>
      <c r="AN314" s="564"/>
      <c r="AO314" s="564"/>
      <c r="AP314" s="564"/>
      <c r="AQ314" s="564"/>
      <c r="AR314" s="564"/>
      <c r="AS314" s="564"/>
      <c r="AT314" s="401"/>
      <c r="AU314" s="399"/>
      <c r="AV314" s="617"/>
      <c r="AW314" s="401"/>
      <c r="AX314" s="401"/>
      <c r="AY314" s="341"/>
      <c r="AZ314" s="341"/>
      <c r="BA314" s="341"/>
      <c r="BB314" s="341"/>
      <c r="BC314" s="341"/>
      <c r="BD314" s="401"/>
      <c r="BE314" s="341"/>
      <c r="BF314" s="341"/>
      <c r="BG314" s="402"/>
      <c r="BH314" s="403"/>
      <c r="BI314" s="405"/>
      <c r="BJ314" s="405"/>
      <c r="BK314" s="405"/>
      <c r="BL314" s="405"/>
      <c r="BM314" s="514"/>
    </row>
    <row r="315" ht="18.75" customHeight="1">
      <c r="A315" s="400" t="str">
        <f t="shared" si="4"/>
        <v/>
      </c>
      <c r="B315" s="341"/>
      <c r="C315" s="559"/>
      <c r="D315" s="393"/>
      <c r="E315" s="341"/>
      <c r="F315" s="394"/>
      <c r="G315" s="341" t="str">
        <f t="array" ref="G315">IF(C315="","",XLOOKUP(C315,'Master Data'!K:K,'Master Data'!N:N,"Input in Master Data",0,1))</f>
        <v/>
      </c>
      <c r="H315" s="341" t="str">
        <f t="array" ref="H315">IF(C315="","",XLOOKUP(C315,'Master Data'!K:K,'Master Data'!O:O,"Input in Master Data",0,1))</f>
        <v/>
      </c>
      <c r="I315" s="341" t="str">
        <f t="array" ref="I315">if(U315="","",XLOOKUP(U315,Master[Company],Master[Blow],"Unknown",0,1))</f>
        <v/>
      </c>
      <c r="J315" s="341" t="str">
        <f t="array" ref="J315">if(U315="","",XLOOKUP(U315,Master[Company],Master[Pigging],"Unknown",0,1))</f>
        <v/>
      </c>
      <c r="K315" s="341" t="str">
        <f t="array" ref="K315">if(U315="","",XLOOKUP(U315,Master[Company],Master[Load Method],"Unknown",0,1))</f>
        <v/>
      </c>
      <c r="L315" s="341" t="str">
        <f t="array" ref="L315">if(U315="","",XLOOKUP(U315,Master[Company],Master[Line Distance],"Unknown",0,1))</f>
        <v/>
      </c>
      <c r="M315" s="394"/>
      <c r="N315" s="341"/>
      <c r="O315" s="341"/>
      <c r="P315" s="341" t="str">
        <f t="array" ref="P315">if(U315="","",XLOOKUP(U315,Master[Company],Master[Terms],"NA",0,1))</f>
        <v/>
      </c>
      <c r="Q315" s="341" t="str">
        <f t="shared" si="1"/>
        <v/>
      </c>
      <c r="R315" s="341" t="str">
        <f t="array" ref="R315">if(U315="","",XLOOKUP(U315,Master[Company],Master[Group],"NA",0,1))</f>
        <v/>
      </c>
      <c r="S315" s="341" t="str">
        <f t="array" ref="S315">if(U315="","",XLOOKUP(U315,Master[Company],Master[Loading Location],"NA",0,1))</f>
        <v/>
      </c>
      <c r="T315" s="341" t="str">
        <f t="array" ref="T315">if(U315="","",XLOOKUP(U315,Master[Company],Master[Acronym],"NA",0,1))</f>
        <v/>
      </c>
      <c r="U315" s="341"/>
      <c r="V315" s="342"/>
      <c r="W315" s="342"/>
      <c r="X315" s="341" t="str">
        <f t="shared" si="6"/>
        <v/>
      </c>
      <c r="Y315" s="341" t="str">
        <f t="shared" si="3"/>
        <v/>
      </c>
      <c r="Z315" s="341"/>
      <c r="AA315" s="341"/>
      <c r="AB315" s="341"/>
      <c r="AC315" s="401"/>
      <c r="AD315" s="563"/>
      <c r="AE315" s="564"/>
      <c r="AF315" s="564"/>
      <c r="AG315" s="564"/>
      <c r="AH315" s="564"/>
      <c r="AI315" s="564"/>
      <c r="AJ315" s="564"/>
      <c r="AK315" s="564"/>
      <c r="AL315" s="563"/>
      <c r="AM315" s="564"/>
      <c r="AN315" s="564"/>
      <c r="AO315" s="564"/>
      <c r="AP315" s="564"/>
      <c r="AQ315" s="564"/>
      <c r="AR315" s="564"/>
      <c r="AS315" s="564"/>
      <c r="AT315" s="401"/>
      <c r="AU315" s="399"/>
      <c r="AV315" s="617"/>
      <c r="AW315" s="401"/>
      <c r="AX315" s="401"/>
      <c r="AY315" s="341"/>
      <c r="AZ315" s="341"/>
      <c r="BA315" s="341"/>
      <c r="BB315" s="341"/>
      <c r="BC315" s="341"/>
      <c r="BD315" s="401"/>
      <c r="BE315" s="341"/>
      <c r="BF315" s="341"/>
      <c r="BG315" s="402"/>
      <c r="BH315" s="403"/>
      <c r="BI315" s="405"/>
      <c r="BJ315" s="405"/>
      <c r="BK315" s="405"/>
      <c r="BL315" s="405"/>
      <c r="BM315" s="514"/>
    </row>
    <row r="316" ht="18.75" customHeight="1">
      <c r="A316" s="400" t="str">
        <f t="shared" si="4"/>
        <v/>
      </c>
      <c r="B316" s="341"/>
      <c r="C316" s="559"/>
      <c r="D316" s="393"/>
      <c r="E316" s="341"/>
      <c r="F316" s="394"/>
      <c r="G316" s="341" t="str">
        <f t="array" ref="G316">IF(C316="","",XLOOKUP(C316,'Master Data'!K:K,'Master Data'!N:N,"Input in Master Data",0,1))</f>
        <v/>
      </c>
      <c r="H316" s="341" t="str">
        <f t="array" ref="H316">IF(C316="","",XLOOKUP(C316,'Master Data'!K:K,'Master Data'!O:O,"Input in Master Data",0,1))</f>
        <v/>
      </c>
      <c r="I316" s="341" t="str">
        <f t="array" ref="I316">if(U316="","",XLOOKUP(U316,Master[Company],Master[Blow],"Unknown",0,1))</f>
        <v/>
      </c>
      <c r="J316" s="341" t="str">
        <f t="array" ref="J316">if(U316="","",XLOOKUP(U316,Master[Company],Master[Pigging],"Unknown",0,1))</f>
        <v/>
      </c>
      <c r="K316" s="341" t="str">
        <f t="array" ref="K316">if(U316="","",XLOOKUP(U316,Master[Company],Master[Load Method],"Unknown",0,1))</f>
        <v/>
      </c>
      <c r="L316" s="341" t="str">
        <f t="array" ref="L316">if(U316="","",XLOOKUP(U316,Master[Company],Master[Line Distance],"Unknown",0,1))</f>
        <v/>
      </c>
      <c r="M316" s="394"/>
      <c r="N316" s="341"/>
      <c r="O316" s="341"/>
      <c r="P316" s="341" t="str">
        <f t="array" ref="P316">if(U316="","",XLOOKUP(U316,Master[Company],Master[Terms],"NA",0,1))</f>
        <v/>
      </c>
      <c r="Q316" s="341" t="str">
        <f t="shared" si="1"/>
        <v/>
      </c>
      <c r="R316" s="341" t="str">
        <f t="array" ref="R316">if(U316="","",XLOOKUP(U316,Master[Company],Master[Group],"NA",0,1))</f>
        <v/>
      </c>
      <c r="S316" s="341" t="str">
        <f t="array" ref="S316">if(U316="","",XLOOKUP(U316,Master[Company],Master[Loading Location],"NA",0,1))</f>
        <v/>
      </c>
      <c r="T316" s="341" t="str">
        <f t="array" ref="T316">if(U316="","",XLOOKUP(U316,Master[Company],Master[Acronym],"NA",0,1))</f>
        <v/>
      </c>
      <c r="U316" s="341"/>
      <c r="V316" s="342"/>
      <c r="W316" s="342"/>
      <c r="X316" s="341" t="str">
        <f t="shared" si="6"/>
        <v/>
      </c>
      <c r="Y316" s="341" t="str">
        <f t="shared" si="3"/>
        <v/>
      </c>
      <c r="Z316" s="341"/>
      <c r="AA316" s="341"/>
      <c r="AB316" s="341"/>
      <c r="AC316" s="401"/>
      <c r="AD316" s="563"/>
      <c r="AE316" s="564"/>
      <c r="AF316" s="564"/>
      <c r="AG316" s="564"/>
      <c r="AH316" s="564"/>
      <c r="AI316" s="564"/>
      <c r="AJ316" s="564"/>
      <c r="AK316" s="564"/>
      <c r="AL316" s="563"/>
      <c r="AM316" s="564"/>
      <c r="AN316" s="564"/>
      <c r="AO316" s="564"/>
      <c r="AP316" s="564"/>
      <c r="AQ316" s="564"/>
      <c r="AR316" s="564"/>
      <c r="AS316" s="564"/>
      <c r="AT316" s="401"/>
      <c r="AU316" s="399"/>
      <c r="AV316" s="617"/>
      <c r="AW316" s="401"/>
      <c r="AX316" s="401"/>
      <c r="AY316" s="341"/>
      <c r="AZ316" s="341"/>
      <c r="BA316" s="341"/>
      <c r="BB316" s="341"/>
      <c r="BC316" s="341"/>
      <c r="BD316" s="401"/>
      <c r="BE316" s="341"/>
      <c r="BF316" s="341"/>
      <c r="BG316" s="402"/>
      <c r="BH316" s="403"/>
      <c r="BI316" s="405"/>
      <c r="BJ316" s="405"/>
      <c r="BK316" s="405"/>
      <c r="BL316" s="405"/>
      <c r="BM316" s="514"/>
    </row>
    <row r="317" ht="18.75" customHeight="1">
      <c r="A317" s="400" t="str">
        <f t="shared" si="4"/>
        <v/>
      </c>
      <c r="B317" s="341"/>
      <c r="C317" s="559"/>
      <c r="D317" s="393"/>
      <c r="E317" s="341"/>
      <c r="F317" s="394"/>
      <c r="G317" s="341" t="str">
        <f t="array" ref="G317">IF(C317="","",XLOOKUP(C317,'Master Data'!K:K,'Master Data'!N:N,"Input in Master Data",0,1))</f>
        <v/>
      </c>
      <c r="H317" s="341" t="str">
        <f t="array" ref="H317">IF(C317="","",XLOOKUP(C317,'Master Data'!K:K,'Master Data'!O:O,"Input in Master Data",0,1))</f>
        <v/>
      </c>
      <c r="I317" s="341" t="str">
        <f t="array" ref="I317">if(U317="","",XLOOKUP(U317,Master[Company],Master[Blow],"Unknown",0,1))</f>
        <v/>
      </c>
      <c r="J317" s="341" t="str">
        <f t="array" ref="J317">if(U317="","",XLOOKUP(U317,Master[Company],Master[Pigging],"Unknown",0,1))</f>
        <v/>
      </c>
      <c r="K317" s="341" t="str">
        <f t="array" ref="K317">if(U317="","",XLOOKUP(U317,Master[Company],Master[Load Method],"Unknown",0,1))</f>
        <v/>
      </c>
      <c r="L317" s="341" t="str">
        <f t="array" ref="L317">if(U317="","",XLOOKUP(U317,Master[Company],Master[Line Distance],"Unknown",0,1))</f>
        <v/>
      </c>
      <c r="M317" s="394"/>
      <c r="N317" s="341"/>
      <c r="O317" s="341"/>
      <c r="P317" s="341" t="str">
        <f t="array" ref="P317">if(U317="","",XLOOKUP(U317,Master[Company],Master[Terms],"NA",0,1))</f>
        <v/>
      </c>
      <c r="Q317" s="341" t="str">
        <f t="shared" si="1"/>
        <v/>
      </c>
      <c r="R317" s="341" t="str">
        <f t="array" ref="R317">if(U317="","",XLOOKUP(U317,Master[Company],Master[Group],"NA",0,1))</f>
        <v/>
      </c>
      <c r="S317" s="341" t="str">
        <f t="array" ref="S317">if(U317="","",XLOOKUP(U317,Master[Company],Master[Loading Location],"NA",0,1))</f>
        <v/>
      </c>
      <c r="T317" s="341" t="str">
        <f t="array" ref="T317">if(U317="","",XLOOKUP(U317,Master[Company],Master[Acronym],"NA",0,1))</f>
        <v/>
      </c>
      <c r="U317" s="341"/>
      <c r="V317" s="342"/>
      <c r="W317" s="342"/>
      <c r="X317" s="341" t="str">
        <f t="shared" si="6"/>
        <v/>
      </c>
      <c r="Y317" s="341" t="str">
        <f t="shared" si="3"/>
        <v/>
      </c>
      <c r="Z317" s="341"/>
      <c r="AA317" s="341"/>
      <c r="AB317" s="341"/>
      <c r="AC317" s="401"/>
      <c r="AD317" s="563"/>
      <c r="AE317" s="564"/>
      <c r="AF317" s="564"/>
      <c r="AG317" s="564"/>
      <c r="AH317" s="564"/>
      <c r="AI317" s="564"/>
      <c r="AJ317" s="564"/>
      <c r="AK317" s="564"/>
      <c r="AL317" s="563"/>
      <c r="AM317" s="564"/>
      <c r="AN317" s="564"/>
      <c r="AO317" s="564"/>
      <c r="AP317" s="564"/>
      <c r="AQ317" s="564"/>
      <c r="AR317" s="564"/>
      <c r="AS317" s="564"/>
      <c r="AT317" s="401"/>
      <c r="AU317" s="399"/>
      <c r="AV317" s="617"/>
      <c r="AW317" s="401"/>
      <c r="AX317" s="401"/>
      <c r="AY317" s="341"/>
      <c r="AZ317" s="341"/>
      <c r="BA317" s="341"/>
      <c r="BB317" s="341"/>
      <c r="BC317" s="341"/>
      <c r="BD317" s="401"/>
      <c r="BE317" s="341"/>
      <c r="BF317" s="341"/>
      <c r="BG317" s="402"/>
      <c r="BH317" s="403"/>
      <c r="BI317" s="405"/>
      <c r="BJ317" s="405"/>
      <c r="BK317" s="405"/>
      <c r="BL317" s="405"/>
      <c r="BM317" s="514"/>
    </row>
    <row r="318" ht="18.75" customHeight="1">
      <c r="A318" s="400" t="str">
        <f t="shared" si="4"/>
        <v/>
      </c>
      <c r="B318" s="341"/>
      <c r="C318" s="559"/>
      <c r="D318" s="393"/>
      <c r="E318" s="341"/>
      <c r="F318" s="394"/>
      <c r="G318" s="341" t="str">
        <f t="array" ref="G318">IF(C318="","",XLOOKUP(C318,'Master Data'!K:K,'Master Data'!N:N,"Input in Master Data",0,1))</f>
        <v/>
      </c>
      <c r="H318" s="341" t="str">
        <f t="array" ref="H318">IF(C318="","",XLOOKUP(C318,'Master Data'!K:K,'Master Data'!O:O,"Input in Master Data",0,1))</f>
        <v/>
      </c>
      <c r="I318" s="341" t="str">
        <f t="array" ref="I318">if(U318="","",XLOOKUP(U318,Master[Company],Master[Blow],"Unknown",0,1))</f>
        <v/>
      </c>
      <c r="J318" s="341" t="str">
        <f t="array" ref="J318">if(U318="","",XLOOKUP(U318,Master[Company],Master[Pigging],"Unknown",0,1))</f>
        <v/>
      </c>
      <c r="K318" s="341" t="str">
        <f t="array" ref="K318">if(U318="","",XLOOKUP(U318,Master[Company],Master[Load Method],"Unknown",0,1))</f>
        <v/>
      </c>
      <c r="L318" s="341" t="str">
        <f t="array" ref="L318">if(U318="","",XLOOKUP(U318,Master[Company],Master[Line Distance],"Unknown",0,1))</f>
        <v/>
      </c>
      <c r="M318" s="394"/>
      <c r="N318" s="341"/>
      <c r="O318" s="341"/>
      <c r="P318" s="341" t="str">
        <f t="array" ref="P318">if(U318="","",XLOOKUP(U318,Master[Company],Master[Terms],"NA",0,1))</f>
        <v/>
      </c>
      <c r="Q318" s="341" t="str">
        <f t="shared" si="1"/>
        <v/>
      </c>
      <c r="R318" s="341" t="str">
        <f t="array" ref="R318">if(U318="","",XLOOKUP(U318,Master[Company],Master[Group],"NA",0,1))</f>
        <v/>
      </c>
      <c r="S318" s="341" t="str">
        <f t="array" ref="S318">if(U318="","",XLOOKUP(U318,Master[Company],Master[Loading Location],"NA",0,1))</f>
        <v/>
      </c>
      <c r="T318" s="341" t="str">
        <f t="array" ref="T318">if(U318="","",XLOOKUP(U318,Master[Company],Master[Acronym],"NA",0,1))</f>
        <v/>
      </c>
      <c r="U318" s="341"/>
      <c r="V318" s="342"/>
      <c r="W318" s="342"/>
      <c r="X318" s="341" t="str">
        <f t="shared" si="6"/>
        <v/>
      </c>
      <c r="Y318" s="341" t="str">
        <f t="shared" si="3"/>
        <v/>
      </c>
      <c r="Z318" s="341"/>
      <c r="AA318" s="341"/>
      <c r="AB318" s="341"/>
      <c r="AC318" s="401"/>
      <c r="AD318" s="563"/>
      <c r="AE318" s="564"/>
      <c r="AF318" s="564"/>
      <c r="AG318" s="564"/>
      <c r="AH318" s="564"/>
      <c r="AI318" s="564"/>
      <c r="AJ318" s="564"/>
      <c r="AK318" s="564"/>
      <c r="AL318" s="563"/>
      <c r="AM318" s="564"/>
      <c r="AN318" s="564"/>
      <c r="AO318" s="564"/>
      <c r="AP318" s="564"/>
      <c r="AQ318" s="564"/>
      <c r="AR318" s="564"/>
      <c r="AS318" s="564"/>
      <c r="AT318" s="401"/>
      <c r="AU318" s="399"/>
      <c r="AV318" s="617"/>
      <c r="AW318" s="401"/>
      <c r="AX318" s="401"/>
      <c r="AY318" s="341"/>
      <c r="AZ318" s="341"/>
      <c r="BA318" s="341"/>
      <c r="BB318" s="341"/>
      <c r="BC318" s="341"/>
      <c r="BD318" s="401"/>
      <c r="BE318" s="341"/>
      <c r="BF318" s="341"/>
      <c r="BG318" s="402"/>
      <c r="BH318" s="403"/>
      <c r="BI318" s="405"/>
      <c r="BJ318" s="405"/>
      <c r="BK318" s="405"/>
      <c r="BL318" s="405"/>
      <c r="BM318" s="514"/>
    </row>
    <row r="319" ht="18.75" customHeight="1">
      <c r="A319" s="400" t="str">
        <f t="shared" si="4"/>
        <v/>
      </c>
      <c r="B319" s="341"/>
      <c r="C319" s="559"/>
      <c r="D319" s="393"/>
      <c r="E319" s="341"/>
      <c r="F319" s="394"/>
      <c r="G319" s="341" t="str">
        <f t="array" ref="G319">IF(C319="","",XLOOKUP(C319,'Master Data'!K:K,'Master Data'!N:N,"Input in Master Data",0,1))</f>
        <v/>
      </c>
      <c r="H319" s="341" t="str">
        <f t="array" ref="H319">IF(C319="","",XLOOKUP(C319,'Master Data'!K:K,'Master Data'!O:O,"Input in Master Data",0,1))</f>
        <v/>
      </c>
      <c r="I319" s="341" t="str">
        <f t="array" ref="I319">if(U319="","",XLOOKUP(U319,Master[Company],Master[Blow],"Unknown",0,1))</f>
        <v/>
      </c>
      <c r="J319" s="341" t="str">
        <f t="array" ref="J319">if(U319="","",XLOOKUP(U319,Master[Company],Master[Pigging],"Unknown",0,1))</f>
        <v/>
      </c>
      <c r="K319" s="341" t="str">
        <f t="array" ref="K319">if(U319="","",XLOOKUP(U319,Master[Company],Master[Load Method],"Unknown",0,1))</f>
        <v/>
      </c>
      <c r="L319" s="341" t="str">
        <f t="array" ref="L319">if(U319="","",XLOOKUP(U319,Master[Company],Master[Line Distance],"Unknown",0,1))</f>
        <v/>
      </c>
      <c r="M319" s="394"/>
      <c r="N319" s="341"/>
      <c r="O319" s="341"/>
      <c r="P319" s="341" t="str">
        <f t="array" ref="P319">if(U319="","",XLOOKUP(U319,Master[Company],Master[Terms],"NA",0,1))</f>
        <v/>
      </c>
      <c r="Q319" s="341" t="str">
        <f t="shared" si="1"/>
        <v/>
      </c>
      <c r="R319" s="341" t="str">
        <f t="array" ref="R319">if(U319="","",XLOOKUP(U319,Master[Company],Master[Group],"NA",0,1))</f>
        <v/>
      </c>
      <c r="S319" s="341" t="str">
        <f t="array" ref="S319">if(U319="","",XLOOKUP(U319,Master[Company],Master[Loading Location],"NA",0,1))</f>
        <v/>
      </c>
      <c r="T319" s="341" t="str">
        <f t="array" ref="T319">if(U319="","",XLOOKUP(U319,Master[Company],Master[Acronym],"NA",0,1))</f>
        <v/>
      </c>
      <c r="U319" s="341"/>
      <c r="V319" s="342"/>
      <c r="W319" s="342"/>
      <c r="X319" s="341" t="str">
        <f t="shared" si="6"/>
        <v/>
      </c>
      <c r="Y319" s="341" t="str">
        <f t="shared" si="3"/>
        <v/>
      </c>
      <c r="Z319" s="341"/>
      <c r="AA319" s="341"/>
      <c r="AB319" s="341"/>
      <c r="AC319" s="401"/>
      <c r="AD319" s="563"/>
      <c r="AE319" s="564"/>
      <c r="AF319" s="564"/>
      <c r="AG319" s="564"/>
      <c r="AH319" s="564"/>
      <c r="AI319" s="564"/>
      <c r="AJ319" s="564"/>
      <c r="AK319" s="564"/>
      <c r="AL319" s="563"/>
      <c r="AM319" s="564"/>
      <c r="AN319" s="564"/>
      <c r="AO319" s="564"/>
      <c r="AP319" s="564"/>
      <c r="AQ319" s="564"/>
      <c r="AR319" s="564"/>
      <c r="AS319" s="564"/>
      <c r="AT319" s="401"/>
      <c r="AU319" s="399"/>
      <c r="AV319" s="617"/>
      <c r="AW319" s="401"/>
      <c r="AX319" s="401"/>
      <c r="AY319" s="341"/>
      <c r="AZ319" s="341"/>
      <c r="BA319" s="341"/>
      <c r="BB319" s="341"/>
      <c r="BC319" s="341"/>
      <c r="BD319" s="401"/>
      <c r="BE319" s="341"/>
      <c r="BF319" s="341"/>
      <c r="BG319" s="402"/>
      <c r="BH319" s="403"/>
      <c r="BI319" s="405"/>
      <c r="BJ319" s="405"/>
      <c r="BK319" s="405"/>
      <c r="BL319" s="405"/>
      <c r="BM319" s="514"/>
    </row>
    <row r="320" ht="18.75" customHeight="1">
      <c r="A320" s="400" t="str">
        <f t="shared" si="4"/>
        <v/>
      </c>
      <c r="B320" s="341"/>
      <c r="C320" s="559"/>
      <c r="D320" s="393"/>
      <c r="E320" s="341"/>
      <c r="F320" s="394"/>
      <c r="G320" s="341" t="str">
        <f t="array" ref="G320">IF(C320="","",XLOOKUP(C320,'Master Data'!K:K,'Master Data'!N:N,"Input in Master Data",0,1))</f>
        <v/>
      </c>
      <c r="H320" s="341" t="str">
        <f t="array" ref="H320">IF(C320="","",XLOOKUP(C320,'Master Data'!K:K,'Master Data'!O:O,"Input in Master Data",0,1))</f>
        <v/>
      </c>
      <c r="I320" s="341" t="str">
        <f t="array" ref="I320">if(U320="","",XLOOKUP(U320,Master[Company],Master[Blow],"Unknown",0,1))</f>
        <v/>
      </c>
      <c r="J320" s="341" t="str">
        <f t="array" ref="J320">if(U320="","",XLOOKUP(U320,Master[Company],Master[Pigging],"Unknown",0,1))</f>
        <v/>
      </c>
      <c r="K320" s="341" t="str">
        <f t="array" ref="K320">if(U320="","",XLOOKUP(U320,Master[Company],Master[Load Method],"Unknown",0,1))</f>
        <v/>
      </c>
      <c r="L320" s="341" t="str">
        <f t="array" ref="L320">if(U320="","",XLOOKUP(U320,Master[Company],Master[Line Distance],"Unknown",0,1))</f>
        <v/>
      </c>
      <c r="M320" s="394"/>
      <c r="N320" s="341"/>
      <c r="O320" s="341"/>
      <c r="P320" s="341" t="str">
        <f t="array" ref="P320">if(U320="","",XLOOKUP(U320,Master[Company],Master[Terms],"NA",0,1))</f>
        <v/>
      </c>
      <c r="Q320" s="341" t="str">
        <f t="shared" si="1"/>
        <v/>
      </c>
      <c r="R320" s="341" t="str">
        <f t="array" ref="R320">if(U320="","",XLOOKUP(U320,Master[Company],Master[Group],"NA",0,1))</f>
        <v/>
      </c>
      <c r="S320" s="341" t="str">
        <f t="array" ref="S320">if(U320="","",XLOOKUP(U320,Master[Company],Master[Loading Location],"NA",0,1))</f>
        <v/>
      </c>
      <c r="T320" s="341" t="str">
        <f t="array" ref="T320">if(U320="","",XLOOKUP(U320,Master[Company],Master[Acronym],"NA",0,1))</f>
        <v/>
      </c>
      <c r="U320" s="341"/>
      <c r="V320" s="342"/>
      <c r="W320" s="342"/>
      <c r="X320" s="341" t="str">
        <f t="shared" si="6"/>
        <v/>
      </c>
      <c r="Y320" s="341" t="str">
        <f t="shared" si="3"/>
        <v/>
      </c>
      <c r="Z320" s="341"/>
      <c r="AA320" s="341"/>
      <c r="AB320" s="341"/>
      <c r="AC320" s="401"/>
      <c r="AD320" s="563"/>
      <c r="AE320" s="564"/>
      <c r="AF320" s="564"/>
      <c r="AG320" s="564"/>
      <c r="AH320" s="564"/>
      <c r="AI320" s="564"/>
      <c r="AJ320" s="564"/>
      <c r="AK320" s="564"/>
      <c r="AL320" s="563"/>
      <c r="AM320" s="564"/>
      <c r="AN320" s="564"/>
      <c r="AO320" s="564"/>
      <c r="AP320" s="564"/>
      <c r="AQ320" s="564"/>
      <c r="AR320" s="564"/>
      <c r="AS320" s="564"/>
      <c r="AT320" s="401"/>
      <c r="AU320" s="399"/>
      <c r="AV320" s="617"/>
      <c r="AW320" s="401"/>
      <c r="AX320" s="401"/>
      <c r="AY320" s="341"/>
      <c r="AZ320" s="341"/>
      <c r="BA320" s="341"/>
      <c r="BB320" s="341"/>
      <c r="BC320" s="341"/>
      <c r="BD320" s="401"/>
      <c r="BE320" s="341"/>
      <c r="BF320" s="341"/>
      <c r="BG320" s="402"/>
      <c r="BH320" s="403"/>
      <c r="BI320" s="405"/>
      <c r="BJ320" s="405"/>
      <c r="BK320" s="405"/>
      <c r="BL320" s="405"/>
      <c r="BM320" s="514"/>
    </row>
    <row r="321" ht="18.75" customHeight="1">
      <c r="A321" s="400" t="str">
        <f t="shared" si="4"/>
        <v/>
      </c>
      <c r="B321" s="341"/>
      <c r="C321" s="559"/>
      <c r="D321" s="393"/>
      <c r="E321" s="341"/>
      <c r="F321" s="394"/>
      <c r="G321" s="341" t="str">
        <f t="array" ref="G321">IF(C321="","",XLOOKUP(C321,'Master Data'!K:K,'Master Data'!N:N,"Input in Master Data",0,1))</f>
        <v/>
      </c>
      <c r="H321" s="341" t="str">
        <f t="array" ref="H321">IF(C321="","",XLOOKUP(C321,'Master Data'!K:K,'Master Data'!O:O,"Input in Master Data",0,1))</f>
        <v/>
      </c>
      <c r="I321" s="341" t="str">
        <f t="array" ref="I321">if(U321="","",XLOOKUP(U321,Master[Company],Master[Blow],"Unknown",0,1))</f>
        <v/>
      </c>
      <c r="J321" s="341" t="str">
        <f t="array" ref="J321">if(U321="","",XLOOKUP(U321,Master[Company],Master[Pigging],"Unknown",0,1))</f>
        <v/>
      </c>
      <c r="K321" s="341" t="str">
        <f t="array" ref="K321">if(U321="","",XLOOKUP(U321,Master[Company],Master[Load Method],"Unknown",0,1))</f>
        <v/>
      </c>
      <c r="L321" s="341" t="str">
        <f t="array" ref="L321">if(U321="","",XLOOKUP(U321,Master[Company],Master[Line Distance],"Unknown",0,1))</f>
        <v/>
      </c>
      <c r="M321" s="394"/>
      <c r="N321" s="341"/>
      <c r="O321" s="341"/>
      <c r="P321" s="341" t="str">
        <f t="array" ref="P321">if(U321="","",XLOOKUP(U321,Master[Company],Master[Terms],"NA",0,1))</f>
        <v/>
      </c>
      <c r="Q321" s="341" t="str">
        <f t="shared" si="1"/>
        <v/>
      </c>
      <c r="R321" s="341" t="str">
        <f t="array" ref="R321">if(U321="","",XLOOKUP(U321,Master[Company],Master[Group],"NA",0,1))</f>
        <v/>
      </c>
      <c r="S321" s="341" t="str">
        <f t="array" ref="S321">if(U321="","",XLOOKUP(U321,Master[Company],Master[Loading Location],"NA",0,1))</f>
        <v/>
      </c>
      <c r="T321" s="341" t="str">
        <f t="array" ref="T321">if(U321="","",XLOOKUP(U321,Master[Company],Master[Acronym],"NA",0,1))</f>
        <v/>
      </c>
      <c r="U321" s="341"/>
      <c r="V321" s="342"/>
      <c r="W321" s="342"/>
      <c r="X321" s="341" t="str">
        <f t="shared" si="6"/>
        <v/>
      </c>
      <c r="Y321" s="341" t="str">
        <f t="shared" si="3"/>
        <v/>
      </c>
      <c r="Z321" s="341"/>
      <c r="AA321" s="341"/>
      <c r="AB321" s="341"/>
      <c r="AC321" s="401"/>
      <c r="AD321" s="563"/>
      <c r="AE321" s="564"/>
      <c r="AF321" s="564"/>
      <c r="AG321" s="564"/>
      <c r="AH321" s="564"/>
      <c r="AI321" s="564"/>
      <c r="AJ321" s="564"/>
      <c r="AK321" s="564"/>
      <c r="AL321" s="563"/>
      <c r="AM321" s="564"/>
      <c r="AN321" s="564"/>
      <c r="AO321" s="564"/>
      <c r="AP321" s="564"/>
      <c r="AQ321" s="564"/>
      <c r="AR321" s="564"/>
      <c r="AS321" s="564"/>
      <c r="AT321" s="401"/>
      <c r="AU321" s="399"/>
      <c r="AV321" s="617"/>
      <c r="AW321" s="401"/>
      <c r="AX321" s="401"/>
      <c r="AY321" s="341"/>
      <c r="AZ321" s="341"/>
      <c r="BA321" s="341"/>
      <c r="BB321" s="341"/>
      <c r="BC321" s="341"/>
      <c r="BD321" s="401"/>
      <c r="BE321" s="341"/>
      <c r="BF321" s="341"/>
      <c r="BG321" s="402"/>
      <c r="BH321" s="403"/>
      <c r="BI321" s="405"/>
      <c r="BJ321" s="405"/>
      <c r="BK321" s="405"/>
      <c r="BL321" s="405"/>
      <c r="BM321" s="514"/>
    </row>
    <row r="322" ht="18.75" customHeight="1">
      <c r="A322" s="400" t="str">
        <f t="shared" si="4"/>
        <v/>
      </c>
      <c r="B322" s="341"/>
      <c r="C322" s="559"/>
      <c r="D322" s="393"/>
      <c r="E322" s="341"/>
      <c r="F322" s="394"/>
      <c r="G322" s="341" t="str">
        <f t="array" ref="G322">IF(C322="","",XLOOKUP(C322,'Master Data'!K:K,'Master Data'!N:N,"Input in Master Data",0,1))</f>
        <v/>
      </c>
      <c r="H322" s="341" t="str">
        <f t="array" ref="H322">IF(C322="","",XLOOKUP(C322,'Master Data'!K:K,'Master Data'!O:O,"Input in Master Data",0,1))</f>
        <v/>
      </c>
      <c r="I322" s="341" t="str">
        <f t="array" ref="I322">if(U322="","",XLOOKUP(U322,Master[Company],Master[Blow],"Unknown",0,1))</f>
        <v/>
      </c>
      <c r="J322" s="341" t="str">
        <f t="array" ref="J322">if(U322="","",XLOOKUP(U322,Master[Company],Master[Pigging],"Unknown",0,1))</f>
        <v/>
      </c>
      <c r="K322" s="341" t="str">
        <f t="array" ref="K322">if(U322="","",XLOOKUP(U322,Master[Company],Master[Load Method],"Unknown",0,1))</f>
        <v/>
      </c>
      <c r="L322" s="341" t="str">
        <f t="array" ref="L322">if(U322="","",XLOOKUP(U322,Master[Company],Master[Line Distance],"Unknown",0,1))</f>
        <v/>
      </c>
      <c r="M322" s="394"/>
      <c r="N322" s="341"/>
      <c r="O322" s="341"/>
      <c r="P322" s="341" t="str">
        <f t="array" ref="P322">if(U322="","",XLOOKUP(U322,Master[Company],Master[Terms],"NA",0,1))</f>
        <v/>
      </c>
      <c r="Q322" s="341" t="str">
        <f t="shared" si="1"/>
        <v/>
      </c>
      <c r="R322" s="341" t="str">
        <f t="array" ref="R322">if(U322="","",XLOOKUP(U322,Master[Company],Master[Group],"NA",0,1))</f>
        <v/>
      </c>
      <c r="S322" s="341" t="str">
        <f t="array" ref="S322">if(U322="","",XLOOKUP(U322,Master[Company],Master[Loading Location],"NA",0,1))</f>
        <v/>
      </c>
      <c r="T322" s="341" t="str">
        <f t="array" ref="T322">if(U322="","",XLOOKUP(U322,Master[Company],Master[Acronym],"NA",0,1))</f>
        <v/>
      </c>
      <c r="U322" s="341"/>
      <c r="V322" s="342"/>
      <c r="W322" s="342"/>
      <c r="X322" s="341" t="str">
        <f t="shared" si="6"/>
        <v/>
      </c>
      <c r="Y322" s="341" t="str">
        <f t="shared" si="3"/>
        <v/>
      </c>
      <c r="Z322" s="341"/>
      <c r="AA322" s="341"/>
      <c r="AB322" s="341"/>
      <c r="AC322" s="401"/>
      <c r="AD322" s="563"/>
      <c r="AE322" s="564"/>
      <c r="AF322" s="564"/>
      <c r="AG322" s="564"/>
      <c r="AH322" s="564"/>
      <c r="AI322" s="564"/>
      <c r="AJ322" s="564"/>
      <c r="AK322" s="564"/>
      <c r="AL322" s="563"/>
      <c r="AM322" s="564"/>
      <c r="AN322" s="564"/>
      <c r="AO322" s="564"/>
      <c r="AP322" s="564"/>
      <c r="AQ322" s="564"/>
      <c r="AR322" s="564"/>
      <c r="AS322" s="564"/>
      <c r="AT322" s="401"/>
      <c r="AU322" s="399"/>
      <c r="AV322" s="617"/>
      <c r="AW322" s="401"/>
      <c r="AX322" s="401"/>
      <c r="AY322" s="341"/>
      <c r="AZ322" s="341"/>
      <c r="BA322" s="341"/>
      <c r="BB322" s="341"/>
      <c r="BC322" s="341"/>
      <c r="BD322" s="401"/>
      <c r="BE322" s="341"/>
      <c r="BF322" s="341"/>
      <c r="BG322" s="402"/>
      <c r="BH322" s="403"/>
      <c r="BI322" s="405"/>
      <c r="BJ322" s="405"/>
      <c r="BK322" s="405"/>
      <c r="BL322" s="405"/>
      <c r="BM322" s="514"/>
    </row>
    <row r="323" ht="18.75" customHeight="1">
      <c r="A323" s="400" t="str">
        <f t="shared" si="4"/>
        <v/>
      </c>
      <c r="B323" s="341"/>
      <c r="C323" s="559"/>
      <c r="D323" s="393"/>
      <c r="E323" s="341"/>
      <c r="F323" s="394"/>
      <c r="G323" s="341" t="str">
        <f t="array" ref="G323">IF(C323="","",XLOOKUP(C323,'Master Data'!K:K,'Master Data'!N:N,"Input in Master Data",0,1))</f>
        <v/>
      </c>
      <c r="H323" s="341" t="str">
        <f t="array" ref="H323">IF(C323="","",XLOOKUP(C323,'Master Data'!K:K,'Master Data'!O:O,"Input in Master Data",0,1))</f>
        <v/>
      </c>
      <c r="I323" s="341" t="str">
        <f t="array" ref="I323">if(U323="","",XLOOKUP(U323,Master[Company],Master[Blow],"Unknown",0,1))</f>
        <v/>
      </c>
      <c r="J323" s="341" t="str">
        <f t="array" ref="J323">if(U323="","",XLOOKUP(U323,Master[Company],Master[Pigging],"Unknown",0,1))</f>
        <v/>
      </c>
      <c r="K323" s="341" t="str">
        <f t="array" ref="K323">if(U323="","",XLOOKUP(U323,Master[Company],Master[Load Method],"Unknown",0,1))</f>
        <v/>
      </c>
      <c r="L323" s="341" t="str">
        <f t="array" ref="L323">if(U323="","",XLOOKUP(U323,Master[Company],Master[Line Distance],"Unknown",0,1))</f>
        <v/>
      </c>
      <c r="M323" s="394"/>
      <c r="N323" s="341"/>
      <c r="O323" s="341"/>
      <c r="P323" s="341" t="str">
        <f t="array" ref="P323">if(U323="","",XLOOKUP(U323,Master[Company],Master[Terms],"NA",0,1))</f>
        <v/>
      </c>
      <c r="Q323" s="341" t="str">
        <f t="shared" si="1"/>
        <v/>
      </c>
      <c r="R323" s="341" t="str">
        <f t="array" ref="R323">if(U323="","",XLOOKUP(U323,Master[Company],Master[Group],"NA",0,1))</f>
        <v/>
      </c>
      <c r="S323" s="341" t="str">
        <f t="array" ref="S323">if(U323="","",XLOOKUP(U323,Master[Company],Master[Loading Location],"NA",0,1))</f>
        <v/>
      </c>
      <c r="T323" s="341" t="str">
        <f t="array" ref="T323">if(U323="","",XLOOKUP(U323,Master[Company],Master[Acronym],"NA",0,1))</f>
        <v/>
      </c>
      <c r="U323" s="341"/>
      <c r="V323" s="342"/>
      <c r="W323" s="342"/>
      <c r="X323" s="341" t="str">
        <f t="shared" si="6"/>
        <v/>
      </c>
      <c r="Y323" s="341" t="str">
        <f t="shared" si="3"/>
        <v/>
      </c>
      <c r="Z323" s="341"/>
      <c r="AA323" s="341"/>
      <c r="AB323" s="341"/>
      <c r="AC323" s="401"/>
      <c r="AD323" s="563"/>
      <c r="AE323" s="564"/>
      <c r="AF323" s="564"/>
      <c r="AG323" s="564"/>
      <c r="AH323" s="564"/>
      <c r="AI323" s="564"/>
      <c r="AJ323" s="564"/>
      <c r="AK323" s="564"/>
      <c r="AL323" s="563"/>
      <c r="AM323" s="564"/>
      <c r="AN323" s="564"/>
      <c r="AO323" s="564"/>
      <c r="AP323" s="564"/>
      <c r="AQ323" s="564"/>
      <c r="AR323" s="564"/>
      <c r="AS323" s="564"/>
      <c r="AT323" s="401"/>
      <c r="AU323" s="399"/>
      <c r="AV323" s="617"/>
      <c r="AW323" s="401"/>
      <c r="AX323" s="401"/>
      <c r="AY323" s="341"/>
      <c r="AZ323" s="341"/>
      <c r="BA323" s="341"/>
      <c r="BB323" s="341"/>
      <c r="BC323" s="341"/>
      <c r="BD323" s="401"/>
      <c r="BE323" s="341"/>
      <c r="BF323" s="341"/>
      <c r="BG323" s="402"/>
      <c r="BH323" s="403"/>
      <c r="BI323" s="405"/>
      <c r="BJ323" s="405"/>
      <c r="BK323" s="405"/>
      <c r="BL323" s="405"/>
      <c r="BM323" s="514"/>
    </row>
    <row r="324" ht="18.75" customHeight="1">
      <c r="A324" s="400" t="str">
        <f t="shared" si="4"/>
        <v/>
      </c>
      <c r="B324" s="341"/>
      <c r="C324" s="559"/>
      <c r="D324" s="393"/>
      <c r="E324" s="341"/>
      <c r="F324" s="394"/>
      <c r="G324" s="341" t="str">
        <f t="array" ref="G324">IF(C324="","",XLOOKUP(C324,'Master Data'!K:K,'Master Data'!N:N,"Input in Master Data",0,1))</f>
        <v/>
      </c>
      <c r="H324" s="341" t="str">
        <f t="array" ref="H324">IF(C324="","",XLOOKUP(C324,'Master Data'!K:K,'Master Data'!O:O,"Input in Master Data",0,1))</f>
        <v/>
      </c>
      <c r="I324" s="341" t="str">
        <f t="array" ref="I324">if(U324="","",XLOOKUP(U324,Master[Company],Master[Blow],"Unknown",0,1))</f>
        <v/>
      </c>
      <c r="J324" s="341" t="str">
        <f t="array" ref="J324">if(U324="","",XLOOKUP(U324,Master[Company],Master[Pigging],"Unknown",0,1))</f>
        <v/>
      </c>
      <c r="K324" s="341" t="str">
        <f t="array" ref="K324">if(U324="","",XLOOKUP(U324,Master[Company],Master[Load Method],"Unknown",0,1))</f>
        <v/>
      </c>
      <c r="L324" s="341" t="str">
        <f t="array" ref="L324">if(U324="","",XLOOKUP(U324,Master[Company],Master[Line Distance],"Unknown",0,1))</f>
        <v/>
      </c>
      <c r="M324" s="394"/>
      <c r="N324" s="341"/>
      <c r="O324" s="341"/>
      <c r="P324" s="341" t="str">
        <f t="array" ref="P324">if(U324="","",XLOOKUP(U324,Master[Company],Master[Terms],"NA",0,1))</f>
        <v/>
      </c>
      <c r="Q324" s="341" t="str">
        <f t="shared" si="1"/>
        <v/>
      </c>
      <c r="R324" s="341" t="str">
        <f t="array" ref="R324">if(U324="","",XLOOKUP(U324,Master[Company],Master[Group],"NA",0,1))</f>
        <v/>
      </c>
      <c r="S324" s="341" t="str">
        <f t="array" ref="S324">if(U324="","",XLOOKUP(U324,Master[Company],Master[Loading Location],"NA",0,1))</f>
        <v/>
      </c>
      <c r="T324" s="341" t="str">
        <f t="array" ref="T324">if(U324="","",XLOOKUP(U324,Master[Company],Master[Acronym],"NA",0,1))</f>
        <v/>
      </c>
      <c r="U324" s="341"/>
      <c r="V324" s="342"/>
      <c r="W324" s="342"/>
      <c r="X324" s="341" t="str">
        <f t="shared" si="6"/>
        <v/>
      </c>
      <c r="Y324" s="341" t="str">
        <f t="shared" si="3"/>
        <v/>
      </c>
      <c r="Z324" s="341"/>
      <c r="AA324" s="341"/>
      <c r="AB324" s="341"/>
      <c r="AC324" s="401"/>
      <c r="AD324" s="563"/>
      <c r="AE324" s="564"/>
      <c r="AF324" s="564"/>
      <c r="AG324" s="564"/>
      <c r="AH324" s="564"/>
      <c r="AI324" s="564"/>
      <c r="AJ324" s="564"/>
      <c r="AK324" s="564"/>
      <c r="AL324" s="563"/>
      <c r="AM324" s="564"/>
      <c r="AN324" s="564"/>
      <c r="AO324" s="564"/>
      <c r="AP324" s="564"/>
      <c r="AQ324" s="564"/>
      <c r="AR324" s="564"/>
      <c r="AS324" s="564"/>
      <c r="AT324" s="401"/>
      <c r="AU324" s="399"/>
      <c r="AV324" s="617"/>
      <c r="AW324" s="401"/>
      <c r="AX324" s="401"/>
      <c r="AY324" s="341"/>
      <c r="AZ324" s="341"/>
      <c r="BA324" s="341"/>
      <c r="BB324" s="341"/>
      <c r="BC324" s="341"/>
      <c r="BD324" s="401"/>
      <c r="BE324" s="341"/>
      <c r="BF324" s="341"/>
      <c r="BG324" s="402"/>
      <c r="BH324" s="403"/>
      <c r="BI324" s="405"/>
      <c r="BJ324" s="405"/>
      <c r="BK324" s="405"/>
      <c r="BL324" s="405"/>
      <c r="BM324" s="514"/>
    </row>
    <row r="325" ht="18.75" customHeight="1">
      <c r="A325" s="400" t="str">
        <f t="shared" si="4"/>
        <v/>
      </c>
      <c r="B325" s="341"/>
      <c r="C325" s="559"/>
      <c r="D325" s="393"/>
      <c r="E325" s="341"/>
      <c r="F325" s="394"/>
      <c r="G325" s="341" t="str">
        <f t="array" ref="G325">IF(C325="","",XLOOKUP(C325,'Master Data'!K:K,'Master Data'!N:N,"Input in Master Data",0,1))</f>
        <v/>
      </c>
      <c r="H325" s="341" t="str">
        <f t="array" ref="H325">IF(C325="","",XLOOKUP(C325,'Master Data'!K:K,'Master Data'!O:O,"Input in Master Data",0,1))</f>
        <v/>
      </c>
      <c r="I325" s="341" t="str">
        <f t="array" ref="I325">if(U325="","",XLOOKUP(U325,Master[Company],Master[Blow],"Unknown",0,1))</f>
        <v/>
      </c>
      <c r="J325" s="341" t="str">
        <f t="array" ref="J325">if(U325="","",XLOOKUP(U325,Master[Company],Master[Pigging],"Unknown",0,1))</f>
        <v/>
      </c>
      <c r="K325" s="341" t="str">
        <f t="array" ref="K325">if(U325="","",XLOOKUP(U325,Master[Company],Master[Load Method],"Unknown",0,1))</f>
        <v/>
      </c>
      <c r="L325" s="341" t="str">
        <f t="array" ref="L325">if(U325="","",XLOOKUP(U325,Master[Company],Master[Line Distance],"Unknown",0,1))</f>
        <v/>
      </c>
      <c r="M325" s="394"/>
      <c r="N325" s="341"/>
      <c r="O325" s="341"/>
      <c r="P325" s="341" t="str">
        <f t="array" ref="P325">if(U325="","",XLOOKUP(U325,Master[Company],Master[Terms],"NA",0,1))</f>
        <v/>
      </c>
      <c r="Q325" s="341" t="str">
        <f t="shared" si="1"/>
        <v/>
      </c>
      <c r="R325" s="341" t="str">
        <f t="array" ref="R325">if(U325="","",XLOOKUP(U325,Master[Company],Master[Group],"NA",0,1))</f>
        <v/>
      </c>
      <c r="S325" s="341" t="str">
        <f t="array" ref="S325">if(U325="","",XLOOKUP(U325,Master[Company],Master[Loading Location],"NA",0,1))</f>
        <v/>
      </c>
      <c r="T325" s="341" t="str">
        <f t="array" ref="T325">if(U325="","",XLOOKUP(U325,Master[Company],Master[Acronym],"NA",0,1))</f>
        <v/>
      </c>
      <c r="U325" s="341"/>
      <c r="V325" s="342"/>
      <c r="W325" s="342"/>
      <c r="X325" s="341" t="str">
        <f t="shared" si="6"/>
        <v/>
      </c>
      <c r="Y325" s="341" t="str">
        <f t="shared" si="3"/>
        <v/>
      </c>
      <c r="Z325" s="341"/>
      <c r="AA325" s="341"/>
      <c r="AB325" s="341"/>
      <c r="AC325" s="401"/>
      <c r="AD325" s="563"/>
      <c r="AE325" s="564"/>
      <c r="AF325" s="564"/>
      <c r="AG325" s="564"/>
      <c r="AH325" s="564"/>
      <c r="AI325" s="564"/>
      <c r="AJ325" s="564"/>
      <c r="AK325" s="564"/>
      <c r="AL325" s="563"/>
      <c r="AM325" s="564"/>
      <c r="AN325" s="564"/>
      <c r="AO325" s="564"/>
      <c r="AP325" s="564"/>
      <c r="AQ325" s="564"/>
      <c r="AR325" s="564"/>
      <c r="AS325" s="564"/>
      <c r="AT325" s="401"/>
      <c r="AU325" s="399"/>
      <c r="AV325" s="617"/>
      <c r="AW325" s="401"/>
      <c r="AX325" s="401"/>
      <c r="AY325" s="341"/>
      <c r="AZ325" s="341"/>
      <c r="BA325" s="341"/>
      <c r="BB325" s="341"/>
      <c r="BC325" s="341"/>
      <c r="BD325" s="401"/>
      <c r="BE325" s="341"/>
      <c r="BF325" s="341"/>
      <c r="BG325" s="402"/>
      <c r="BH325" s="403"/>
      <c r="BI325" s="405"/>
      <c r="BJ325" s="405"/>
      <c r="BK325" s="405"/>
      <c r="BL325" s="405"/>
      <c r="BM325" s="514"/>
    </row>
    <row r="326" ht="18.75" customHeight="1">
      <c r="A326" s="400" t="str">
        <f t="shared" si="4"/>
        <v/>
      </c>
      <c r="B326" s="341"/>
      <c r="C326" s="559"/>
      <c r="D326" s="393"/>
      <c r="E326" s="341"/>
      <c r="F326" s="394"/>
      <c r="G326" s="341" t="str">
        <f t="array" ref="G326">IF(C326="","",XLOOKUP(C326,'Master Data'!K:K,'Master Data'!N:N,"Input in Master Data",0,1))</f>
        <v/>
      </c>
      <c r="H326" s="341" t="str">
        <f t="array" ref="H326">IF(C326="","",XLOOKUP(C326,'Master Data'!K:K,'Master Data'!O:O,"Input in Master Data",0,1))</f>
        <v/>
      </c>
      <c r="I326" s="341" t="str">
        <f t="array" ref="I326">if(U326="","",XLOOKUP(U326,Master[Company],Master[Blow],"Unknown",0,1))</f>
        <v/>
      </c>
      <c r="J326" s="341" t="str">
        <f t="array" ref="J326">if(U326="","",XLOOKUP(U326,Master[Company],Master[Pigging],"Unknown",0,1))</f>
        <v/>
      </c>
      <c r="K326" s="341" t="str">
        <f t="array" ref="K326">if(U326="","",XLOOKUP(U326,Master[Company],Master[Load Method],"Unknown",0,1))</f>
        <v/>
      </c>
      <c r="L326" s="341" t="str">
        <f t="array" ref="L326">if(U326="","",XLOOKUP(U326,Master[Company],Master[Line Distance],"Unknown",0,1))</f>
        <v/>
      </c>
      <c r="M326" s="394"/>
      <c r="N326" s="341"/>
      <c r="O326" s="341"/>
      <c r="P326" s="341" t="str">
        <f t="array" ref="P326">if(U326="","",XLOOKUP(U326,Master[Company],Master[Terms],"NA",0,1))</f>
        <v/>
      </c>
      <c r="Q326" s="341" t="str">
        <f t="shared" si="1"/>
        <v/>
      </c>
      <c r="R326" s="341" t="str">
        <f t="array" ref="R326">if(U326="","",XLOOKUP(U326,Master[Company],Master[Group],"NA",0,1))</f>
        <v/>
      </c>
      <c r="S326" s="341" t="str">
        <f t="array" ref="S326">if(U326="","",XLOOKUP(U326,Master[Company],Master[Loading Location],"NA",0,1))</f>
        <v/>
      </c>
      <c r="T326" s="341" t="str">
        <f t="array" ref="T326">if(U326="","",XLOOKUP(U326,Master[Company],Master[Acronym],"NA",0,1))</f>
        <v/>
      </c>
      <c r="U326" s="341"/>
      <c r="V326" s="342"/>
      <c r="W326" s="342"/>
      <c r="X326" s="341" t="str">
        <f t="shared" si="6"/>
        <v/>
      </c>
      <c r="Y326" s="341" t="str">
        <f t="shared" si="3"/>
        <v/>
      </c>
      <c r="Z326" s="341"/>
      <c r="AA326" s="341"/>
      <c r="AB326" s="341"/>
      <c r="AC326" s="401"/>
      <c r="AD326" s="563"/>
      <c r="AE326" s="564"/>
      <c r="AF326" s="564"/>
      <c r="AG326" s="564"/>
      <c r="AH326" s="564"/>
      <c r="AI326" s="564"/>
      <c r="AJ326" s="564"/>
      <c r="AK326" s="564"/>
      <c r="AL326" s="563"/>
      <c r="AM326" s="564"/>
      <c r="AN326" s="564"/>
      <c r="AO326" s="564"/>
      <c r="AP326" s="564"/>
      <c r="AQ326" s="564"/>
      <c r="AR326" s="564"/>
      <c r="AS326" s="564"/>
      <c r="AT326" s="401"/>
      <c r="AU326" s="399"/>
      <c r="AV326" s="617"/>
      <c r="AW326" s="401"/>
      <c r="AX326" s="401"/>
      <c r="AY326" s="341"/>
      <c r="AZ326" s="341"/>
      <c r="BA326" s="341"/>
      <c r="BB326" s="341"/>
      <c r="BC326" s="341"/>
      <c r="BD326" s="401"/>
      <c r="BE326" s="341"/>
      <c r="BF326" s="341"/>
      <c r="BG326" s="402"/>
      <c r="BH326" s="403"/>
      <c r="BI326" s="405"/>
      <c r="BJ326" s="405"/>
      <c r="BK326" s="405"/>
      <c r="BL326" s="405"/>
      <c r="BM326" s="514"/>
    </row>
    <row r="327" ht="18.75" customHeight="1">
      <c r="A327" s="400" t="str">
        <f t="shared" si="4"/>
        <v/>
      </c>
      <c r="B327" s="341"/>
      <c r="C327" s="559"/>
      <c r="D327" s="393"/>
      <c r="E327" s="341"/>
      <c r="F327" s="394"/>
      <c r="G327" s="341" t="str">
        <f t="array" ref="G327">IF(C327="","",XLOOKUP(C327,'Master Data'!K:K,'Master Data'!N:N,"Input in Master Data",0,1))</f>
        <v/>
      </c>
      <c r="H327" s="341" t="str">
        <f t="array" ref="H327">IF(C327="","",XLOOKUP(C327,'Master Data'!K:K,'Master Data'!O:O,"Input in Master Data",0,1))</f>
        <v/>
      </c>
      <c r="I327" s="341" t="str">
        <f t="array" ref="I327">if(U327="","",XLOOKUP(U327,Master[Company],Master[Blow],"Unknown",0,1))</f>
        <v/>
      </c>
      <c r="J327" s="341" t="str">
        <f t="array" ref="J327">if(U327="","",XLOOKUP(U327,Master[Company],Master[Pigging],"Unknown",0,1))</f>
        <v/>
      </c>
      <c r="K327" s="341" t="str">
        <f t="array" ref="K327">if(U327="","",XLOOKUP(U327,Master[Company],Master[Load Method],"Unknown",0,1))</f>
        <v/>
      </c>
      <c r="L327" s="341" t="str">
        <f t="array" ref="L327">if(U327="","",XLOOKUP(U327,Master[Company],Master[Line Distance],"Unknown",0,1))</f>
        <v/>
      </c>
      <c r="M327" s="394"/>
      <c r="N327" s="341"/>
      <c r="O327" s="341"/>
      <c r="P327" s="341" t="str">
        <f t="array" ref="P327">if(U327="","",XLOOKUP(U327,Master[Company],Master[Terms],"NA",0,1))</f>
        <v/>
      </c>
      <c r="Q327" s="341" t="str">
        <f t="shared" si="1"/>
        <v/>
      </c>
      <c r="R327" s="341" t="str">
        <f t="array" ref="R327">if(U327="","",XLOOKUP(U327,Master[Company],Master[Group],"NA",0,1))</f>
        <v/>
      </c>
      <c r="S327" s="341" t="str">
        <f t="array" ref="S327">if(U327="","",XLOOKUP(U327,Master[Company],Master[Loading Location],"NA",0,1))</f>
        <v/>
      </c>
      <c r="T327" s="341" t="str">
        <f t="array" ref="T327">if(U327="","",XLOOKUP(U327,Master[Company],Master[Acronym],"NA",0,1))</f>
        <v/>
      </c>
      <c r="U327" s="341"/>
      <c r="V327" s="342"/>
      <c r="W327" s="342"/>
      <c r="X327" s="341" t="str">
        <f t="shared" si="6"/>
        <v/>
      </c>
      <c r="Y327" s="341" t="str">
        <f t="shared" si="3"/>
        <v/>
      </c>
      <c r="Z327" s="341"/>
      <c r="AA327" s="341"/>
      <c r="AB327" s="341"/>
      <c r="AC327" s="401"/>
      <c r="AD327" s="563"/>
      <c r="AE327" s="564"/>
      <c r="AF327" s="564"/>
      <c r="AG327" s="564"/>
      <c r="AH327" s="564"/>
      <c r="AI327" s="564"/>
      <c r="AJ327" s="564"/>
      <c r="AK327" s="564"/>
      <c r="AL327" s="563"/>
      <c r="AM327" s="564"/>
      <c r="AN327" s="564"/>
      <c r="AO327" s="564"/>
      <c r="AP327" s="564"/>
      <c r="AQ327" s="564"/>
      <c r="AR327" s="564"/>
      <c r="AS327" s="564"/>
      <c r="AT327" s="401"/>
      <c r="AU327" s="399"/>
      <c r="AV327" s="617"/>
      <c r="AW327" s="401"/>
      <c r="AX327" s="401"/>
      <c r="AY327" s="341"/>
      <c r="AZ327" s="341"/>
      <c r="BA327" s="341"/>
      <c r="BB327" s="341"/>
      <c r="BC327" s="341"/>
      <c r="BD327" s="401"/>
      <c r="BE327" s="341"/>
      <c r="BF327" s="341"/>
      <c r="BG327" s="402"/>
      <c r="BH327" s="403"/>
      <c r="BI327" s="405"/>
      <c r="BJ327" s="405"/>
      <c r="BK327" s="405"/>
      <c r="BL327" s="405"/>
      <c r="BM327" s="514"/>
    </row>
    <row r="328" ht="18.75" customHeight="1">
      <c r="A328" s="400" t="str">
        <f t="shared" si="4"/>
        <v/>
      </c>
      <c r="B328" s="341"/>
      <c r="C328" s="559"/>
      <c r="D328" s="393"/>
      <c r="E328" s="341"/>
      <c r="F328" s="394"/>
      <c r="G328" s="341" t="str">
        <f t="array" ref="G328">IF(C328="","",XLOOKUP(C328,'Master Data'!K:K,'Master Data'!N:N,"Input in Master Data",0,1))</f>
        <v/>
      </c>
      <c r="H328" s="341" t="str">
        <f t="array" ref="H328">IF(C328="","",XLOOKUP(C328,'Master Data'!K:K,'Master Data'!O:O,"Input in Master Data",0,1))</f>
        <v/>
      </c>
      <c r="I328" s="341" t="str">
        <f t="array" ref="I328">if(U328="","",XLOOKUP(U328,Master[Company],Master[Blow],"Unknown",0,1))</f>
        <v/>
      </c>
      <c r="J328" s="341" t="str">
        <f t="array" ref="J328">if(U328="","",XLOOKUP(U328,Master[Company],Master[Pigging],"Unknown",0,1))</f>
        <v/>
      </c>
      <c r="K328" s="341" t="str">
        <f t="array" ref="K328">if(U328="","",XLOOKUP(U328,Master[Company],Master[Load Method],"Unknown",0,1))</f>
        <v/>
      </c>
      <c r="L328" s="341" t="str">
        <f t="array" ref="L328">if(U328="","",XLOOKUP(U328,Master[Company],Master[Line Distance],"Unknown",0,1))</f>
        <v/>
      </c>
      <c r="M328" s="394"/>
      <c r="N328" s="341"/>
      <c r="O328" s="341"/>
      <c r="P328" s="341" t="str">
        <f t="array" ref="P328">if(U328="","",XLOOKUP(U328,Master[Company],Master[Terms],"NA",0,1))</f>
        <v/>
      </c>
      <c r="Q328" s="341" t="str">
        <f t="shared" si="1"/>
        <v/>
      </c>
      <c r="R328" s="341" t="str">
        <f t="array" ref="R328">if(U328="","",XLOOKUP(U328,Master[Company],Master[Group],"NA",0,1))</f>
        <v/>
      </c>
      <c r="S328" s="341" t="str">
        <f t="array" ref="S328">if(U328="","",XLOOKUP(U328,Master[Company],Master[Loading Location],"NA",0,1))</f>
        <v/>
      </c>
      <c r="T328" s="341" t="str">
        <f t="array" ref="T328">if(U328="","",XLOOKUP(U328,Master[Company],Master[Acronym],"NA",0,1))</f>
        <v/>
      </c>
      <c r="U328" s="341"/>
      <c r="V328" s="342"/>
      <c r="W328" s="342"/>
      <c r="X328" s="341" t="str">
        <f t="shared" si="6"/>
        <v/>
      </c>
      <c r="Y328" s="341" t="str">
        <f t="shared" si="3"/>
        <v/>
      </c>
      <c r="Z328" s="341"/>
      <c r="AA328" s="341"/>
      <c r="AB328" s="341"/>
      <c r="AC328" s="401"/>
      <c r="AD328" s="563"/>
      <c r="AE328" s="564"/>
      <c r="AF328" s="564"/>
      <c r="AG328" s="564"/>
      <c r="AH328" s="564"/>
      <c r="AI328" s="564"/>
      <c r="AJ328" s="564"/>
      <c r="AK328" s="564"/>
      <c r="AL328" s="563"/>
      <c r="AM328" s="564"/>
      <c r="AN328" s="564"/>
      <c r="AO328" s="564"/>
      <c r="AP328" s="564"/>
      <c r="AQ328" s="564"/>
      <c r="AR328" s="564"/>
      <c r="AS328" s="564"/>
      <c r="AT328" s="401"/>
      <c r="AU328" s="399"/>
      <c r="AV328" s="617"/>
      <c r="AW328" s="401"/>
      <c r="AX328" s="401"/>
      <c r="AY328" s="341"/>
      <c r="AZ328" s="341"/>
      <c r="BA328" s="341"/>
      <c r="BB328" s="341"/>
      <c r="BC328" s="341"/>
      <c r="BD328" s="401"/>
      <c r="BE328" s="341"/>
      <c r="BF328" s="341"/>
      <c r="BG328" s="402"/>
      <c r="BH328" s="403"/>
      <c r="BI328" s="405"/>
      <c r="BJ328" s="405"/>
      <c r="BK328" s="405"/>
      <c r="BL328" s="405"/>
      <c r="BM328" s="514"/>
    </row>
    <row r="329" ht="18.75" customHeight="1">
      <c r="A329" s="400" t="str">
        <f t="shared" si="4"/>
        <v/>
      </c>
      <c r="B329" s="341"/>
      <c r="C329" s="559"/>
      <c r="D329" s="393"/>
      <c r="E329" s="341"/>
      <c r="F329" s="394"/>
      <c r="G329" s="341" t="str">
        <f t="array" ref="G329">IF(C329="","",XLOOKUP(C329,'Master Data'!K:K,'Master Data'!N:N,"Input in Master Data",0,1))</f>
        <v/>
      </c>
      <c r="H329" s="341" t="str">
        <f t="array" ref="H329">IF(C329="","",XLOOKUP(C329,'Master Data'!K:K,'Master Data'!O:O,"Input in Master Data",0,1))</f>
        <v/>
      </c>
      <c r="I329" s="341" t="str">
        <f t="array" ref="I329">if(U329="","",XLOOKUP(U329,Master[Company],Master[Blow],"Unknown",0,1))</f>
        <v/>
      </c>
      <c r="J329" s="341" t="str">
        <f t="array" ref="J329">if(U329="","",XLOOKUP(U329,Master[Company],Master[Pigging],"Unknown",0,1))</f>
        <v/>
      </c>
      <c r="K329" s="341" t="str">
        <f t="array" ref="K329">if(U329="","",XLOOKUP(U329,Master[Company],Master[Load Method],"Unknown",0,1))</f>
        <v/>
      </c>
      <c r="L329" s="341" t="str">
        <f t="array" ref="L329">if(U329="","",XLOOKUP(U329,Master[Company],Master[Line Distance],"Unknown",0,1))</f>
        <v/>
      </c>
      <c r="M329" s="394"/>
      <c r="N329" s="341"/>
      <c r="O329" s="341"/>
      <c r="P329" s="341" t="str">
        <f t="array" ref="P329">if(U329="","",XLOOKUP(U329,Master[Company],Master[Terms],"NA",0,1))</f>
        <v/>
      </c>
      <c r="Q329" s="341" t="str">
        <f t="shared" si="1"/>
        <v/>
      </c>
      <c r="R329" s="341" t="str">
        <f t="array" ref="R329">if(U329="","",XLOOKUP(U329,Master[Company],Master[Group],"NA",0,1))</f>
        <v/>
      </c>
      <c r="S329" s="341" t="str">
        <f t="array" ref="S329">if(U329="","",XLOOKUP(U329,Master[Company],Master[Loading Location],"NA",0,1))</f>
        <v/>
      </c>
      <c r="T329" s="341" t="str">
        <f t="array" ref="T329">if(U329="","",XLOOKUP(U329,Master[Company],Master[Acronym],"NA",0,1))</f>
        <v/>
      </c>
      <c r="U329" s="341"/>
      <c r="V329" s="342"/>
      <c r="W329" s="342"/>
      <c r="X329" s="341" t="str">
        <f t="shared" si="6"/>
        <v/>
      </c>
      <c r="Y329" s="341" t="str">
        <f t="shared" si="3"/>
        <v/>
      </c>
      <c r="Z329" s="341"/>
      <c r="AA329" s="341"/>
      <c r="AB329" s="341"/>
      <c r="AC329" s="401"/>
      <c r="AD329" s="563"/>
      <c r="AE329" s="564"/>
      <c r="AF329" s="564"/>
      <c r="AG329" s="564"/>
      <c r="AH329" s="564"/>
      <c r="AI329" s="564"/>
      <c r="AJ329" s="564"/>
      <c r="AK329" s="564"/>
      <c r="AL329" s="563"/>
      <c r="AM329" s="564"/>
      <c r="AN329" s="564"/>
      <c r="AO329" s="564"/>
      <c r="AP329" s="564"/>
      <c r="AQ329" s="564"/>
      <c r="AR329" s="564"/>
      <c r="AS329" s="564"/>
      <c r="AT329" s="401"/>
      <c r="AU329" s="399"/>
      <c r="AV329" s="617"/>
      <c r="AW329" s="401"/>
      <c r="AX329" s="401"/>
      <c r="AY329" s="341"/>
      <c r="AZ329" s="341"/>
      <c r="BA329" s="341"/>
      <c r="BB329" s="341"/>
      <c r="BC329" s="341"/>
      <c r="BD329" s="401"/>
      <c r="BE329" s="341"/>
      <c r="BF329" s="341"/>
      <c r="BG329" s="402"/>
      <c r="BH329" s="403"/>
      <c r="BI329" s="405"/>
      <c r="BJ329" s="405"/>
      <c r="BK329" s="405"/>
      <c r="BL329" s="405"/>
      <c r="BM329" s="514"/>
    </row>
    <row r="330" ht="18.75" customHeight="1">
      <c r="A330" s="400" t="str">
        <f t="shared" si="4"/>
        <v/>
      </c>
      <c r="B330" s="341"/>
      <c r="C330" s="559"/>
      <c r="D330" s="393"/>
      <c r="E330" s="341"/>
      <c r="F330" s="394"/>
      <c r="G330" s="341" t="str">
        <f t="array" ref="G330">IF(C330="","",XLOOKUP(C330,'Master Data'!K:K,'Master Data'!N:N,"Input in Master Data",0,1))</f>
        <v/>
      </c>
      <c r="H330" s="341" t="str">
        <f t="array" ref="H330">IF(C330="","",XLOOKUP(C330,'Master Data'!K:K,'Master Data'!O:O,"Input in Master Data",0,1))</f>
        <v/>
      </c>
      <c r="I330" s="341" t="str">
        <f t="array" ref="I330">if(U330="","",XLOOKUP(U330,Master[Company],Master[Blow],"Unknown",0,1))</f>
        <v/>
      </c>
      <c r="J330" s="341" t="str">
        <f t="array" ref="J330">if(U330="","",XLOOKUP(U330,Master[Company],Master[Pigging],"Unknown",0,1))</f>
        <v/>
      </c>
      <c r="K330" s="341" t="str">
        <f t="array" ref="K330">if(U330="","",XLOOKUP(U330,Master[Company],Master[Load Method],"Unknown",0,1))</f>
        <v/>
      </c>
      <c r="L330" s="341" t="str">
        <f t="array" ref="L330">if(U330="","",XLOOKUP(U330,Master[Company],Master[Line Distance],"Unknown",0,1))</f>
        <v/>
      </c>
      <c r="M330" s="394"/>
      <c r="N330" s="341"/>
      <c r="O330" s="341"/>
      <c r="P330" s="341" t="str">
        <f t="array" ref="P330">if(U330="","",XLOOKUP(U330,Master[Company],Master[Terms],"NA",0,1))</f>
        <v/>
      </c>
      <c r="Q330" s="341" t="str">
        <f t="shared" si="1"/>
        <v/>
      </c>
      <c r="R330" s="341" t="str">
        <f t="array" ref="R330">if(U330="","",XLOOKUP(U330,Master[Company],Master[Group],"NA",0,1))</f>
        <v/>
      </c>
      <c r="S330" s="341" t="str">
        <f t="array" ref="S330">if(U330="","",XLOOKUP(U330,Master[Company],Master[Loading Location],"NA",0,1))</f>
        <v/>
      </c>
      <c r="T330" s="341" t="str">
        <f t="array" ref="T330">if(U330="","",XLOOKUP(U330,Master[Company],Master[Acronym],"NA",0,1))</f>
        <v/>
      </c>
      <c r="U330" s="341"/>
      <c r="V330" s="342"/>
      <c r="W330" s="342"/>
      <c r="X330" s="341" t="str">
        <f t="shared" si="6"/>
        <v/>
      </c>
      <c r="Y330" s="341" t="str">
        <f t="shared" si="3"/>
        <v/>
      </c>
      <c r="Z330" s="341"/>
      <c r="AA330" s="341"/>
      <c r="AB330" s="341"/>
      <c r="AC330" s="401"/>
      <c r="AD330" s="563"/>
      <c r="AE330" s="564"/>
      <c r="AF330" s="564"/>
      <c r="AG330" s="564"/>
      <c r="AH330" s="564"/>
      <c r="AI330" s="564"/>
      <c r="AJ330" s="564"/>
      <c r="AK330" s="564"/>
      <c r="AL330" s="563"/>
      <c r="AM330" s="564"/>
      <c r="AN330" s="564"/>
      <c r="AO330" s="564"/>
      <c r="AP330" s="564"/>
      <c r="AQ330" s="564"/>
      <c r="AR330" s="564"/>
      <c r="AS330" s="564"/>
      <c r="AT330" s="401"/>
      <c r="AU330" s="399"/>
      <c r="AV330" s="617"/>
      <c r="AW330" s="401"/>
      <c r="AX330" s="401"/>
      <c r="AY330" s="341"/>
      <c r="AZ330" s="341"/>
      <c r="BA330" s="341"/>
      <c r="BB330" s="341"/>
      <c r="BC330" s="341"/>
      <c r="BD330" s="401"/>
      <c r="BE330" s="341"/>
      <c r="BF330" s="341"/>
      <c r="BG330" s="402"/>
      <c r="BH330" s="403"/>
      <c r="BI330" s="405"/>
      <c r="BJ330" s="405"/>
      <c r="BK330" s="405"/>
      <c r="BL330" s="405"/>
      <c r="BM330" s="514"/>
    </row>
    <row r="331" ht="18.75" customHeight="1">
      <c r="A331" s="400" t="str">
        <f t="shared" si="4"/>
        <v/>
      </c>
      <c r="B331" s="341"/>
      <c r="C331" s="559"/>
      <c r="D331" s="393"/>
      <c r="E331" s="341"/>
      <c r="F331" s="394"/>
      <c r="G331" s="341" t="str">
        <f t="array" ref="G331">IF(C331="","",XLOOKUP(C331,'Master Data'!K:K,'Master Data'!N:N,"Input in Master Data",0,1))</f>
        <v/>
      </c>
      <c r="H331" s="341" t="str">
        <f t="array" ref="H331">IF(C331="","",XLOOKUP(C331,'Master Data'!K:K,'Master Data'!O:O,"Input in Master Data",0,1))</f>
        <v/>
      </c>
      <c r="I331" s="341" t="str">
        <f t="array" ref="I331">if(U331="","",XLOOKUP(U331,Master[Company],Master[Blow],"Unknown",0,1))</f>
        <v/>
      </c>
      <c r="J331" s="341" t="str">
        <f t="array" ref="J331">if(U331="","",XLOOKUP(U331,Master[Company],Master[Pigging],"Unknown",0,1))</f>
        <v/>
      </c>
      <c r="K331" s="341" t="str">
        <f t="array" ref="K331">if(U331="","",XLOOKUP(U331,Master[Company],Master[Load Method],"Unknown",0,1))</f>
        <v/>
      </c>
      <c r="L331" s="341" t="str">
        <f t="array" ref="L331">if(U331="","",XLOOKUP(U331,Master[Company],Master[Line Distance],"Unknown",0,1))</f>
        <v/>
      </c>
      <c r="M331" s="394"/>
      <c r="N331" s="341"/>
      <c r="O331" s="341"/>
      <c r="P331" s="341" t="str">
        <f t="array" ref="P331">if(U331="","",XLOOKUP(U331,Master[Company],Master[Terms],"NA",0,1))</f>
        <v/>
      </c>
      <c r="Q331" s="341" t="str">
        <f t="shared" si="1"/>
        <v/>
      </c>
      <c r="R331" s="341" t="str">
        <f t="array" ref="R331">if(U331="","",XLOOKUP(U331,Master[Company],Master[Group],"NA",0,1))</f>
        <v/>
      </c>
      <c r="S331" s="341" t="str">
        <f t="array" ref="S331">if(U331="","",XLOOKUP(U331,Master[Company],Master[Loading Location],"NA",0,1))</f>
        <v/>
      </c>
      <c r="T331" s="341" t="str">
        <f t="array" ref="T331">if(U331="","",XLOOKUP(U331,Master[Company],Master[Acronym],"NA",0,1))</f>
        <v/>
      </c>
      <c r="U331" s="341"/>
      <c r="V331" s="342"/>
      <c r="W331" s="342"/>
      <c r="X331" s="341" t="str">
        <f t="shared" si="6"/>
        <v/>
      </c>
      <c r="Y331" s="341" t="str">
        <f t="shared" si="3"/>
        <v/>
      </c>
      <c r="Z331" s="341"/>
      <c r="AA331" s="341"/>
      <c r="AB331" s="341"/>
      <c r="AC331" s="401"/>
      <c r="AD331" s="563"/>
      <c r="AE331" s="564"/>
      <c r="AF331" s="564"/>
      <c r="AG331" s="564"/>
      <c r="AH331" s="564"/>
      <c r="AI331" s="564"/>
      <c r="AJ331" s="564"/>
      <c r="AK331" s="564"/>
      <c r="AL331" s="563"/>
      <c r="AM331" s="564"/>
      <c r="AN331" s="564"/>
      <c r="AO331" s="564"/>
      <c r="AP331" s="564"/>
      <c r="AQ331" s="564"/>
      <c r="AR331" s="564"/>
      <c r="AS331" s="564"/>
      <c r="AT331" s="401"/>
      <c r="AU331" s="399"/>
      <c r="AV331" s="617"/>
      <c r="AW331" s="401"/>
      <c r="AX331" s="401"/>
      <c r="AY331" s="341"/>
      <c r="AZ331" s="341"/>
      <c r="BA331" s="341"/>
      <c r="BB331" s="341"/>
      <c r="BC331" s="341"/>
      <c r="BD331" s="401"/>
      <c r="BE331" s="341"/>
      <c r="BF331" s="341"/>
      <c r="BG331" s="402"/>
      <c r="BH331" s="403"/>
      <c r="BI331" s="405"/>
      <c r="BJ331" s="405"/>
      <c r="BK331" s="405"/>
      <c r="BL331" s="405"/>
      <c r="BM331" s="514"/>
    </row>
    <row r="332" ht="18.75" customHeight="1">
      <c r="A332" s="400" t="str">
        <f t="shared" si="4"/>
        <v/>
      </c>
      <c r="B332" s="341"/>
      <c r="C332" s="559"/>
      <c r="D332" s="393"/>
      <c r="E332" s="341"/>
      <c r="F332" s="394"/>
      <c r="G332" s="341" t="str">
        <f t="array" ref="G332">IF(C332="","",XLOOKUP(C332,'Master Data'!K:K,'Master Data'!N:N,"Input in Master Data",0,1))</f>
        <v/>
      </c>
      <c r="H332" s="341" t="str">
        <f t="array" ref="H332">IF(C332="","",XLOOKUP(C332,'Master Data'!K:K,'Master Data'!O:O,"Input in Master Data",0,1))</f>
        <v/>
      </c>
      <c r="I332" s="341" t="str">
        <f t="array" ref="I332">if(U332="","",XLOOKUP(U332,Master[Company],Master[Blow],"Unknown",0,1))</f>
        <v/>
      </c>
      <c r="J332" s="341" t="str">
        <f t="array" ref="J332">if(U332="","",XLOOKUP(U332,Master[Company],Master[Pigging],"Unknown",0,1))</f>
        <v/>
      </c>
      <c r="K332" s="341" t="str">
        <f t="array" ref="K332">if(U332="","",XLOOKUP(U332,Master[Company],Master[Load Method],"Unknown",0,1))</f>
        <v/>
      </c>
      <c r="L332" s="341" t="str">
        <f t="array" ref="L332">if(U332="","",XLOOKUP(U332,Master[Company],Master[Line Distance],"Unknown",0,1))</f>
        <v/>
      </c>
      <c r="M332" s="394"/>
      <c r="N332" s="341"/>
      <c r="O332" s="341"/>
      <c r="P332" s="341" t="str">
        <f t="array" ref="P332">if(U332="","",XLOOKUP(U332,Master[Company],Master[Terms],"NA",0,1))</f>
        <v/>
      </c>
      <c r="Q332" s="341" t="str">
        <f t="shared" si="1"/>
        <v/>
      </c>
      <c r="R332" s="341" t="str">
        <f t="array" ref="R332">if(U332="","",XLOOKUP(U332,Master[Company],Master[Group],"NA",0,1))</f>
        <v/>
      </c>
      <c r="S332" s="341" t="str">
        <f t="array" ref="S332">if(U332="","",XLOOKUP(U332,Master[Company],Master[Loading Location],"NA",0,1))</f>
        <v/>
      </c>
      <c r="T332" s="341" t="str">
        <f t="array" ref="T332">if(U332="","",XLOOKUP(U332,Master[Company],Master[Acronym],"NA",0,1))</f>
        <v/>
      </c>
      <c r="U332" s="341"/>
      <c r="V332" s="342"/>
      <c r="W332" s="342"/>
      <c r="X332" s="341" t="str">
        <f t="shared" si="6"/>
        <v/>
      </c>
      <c r="Y332" s="341" t="str">
        <f t="shared" si="3"/>
        <v/>
      </c>
      <c r="Z332" s="341"/>
      <c r="AA332" s="341"/>
      <c r="AB332" s="341"/>
      <c r="AC332" s="401"/>
      <c r="AD332" s="563"/>
      <c r="AE332" s="564"/>
      <c r="AF332" s="564"/>
      <c r="AG332" s="564"/>
      <c r="AH332" s="564"/>
      <c r="AI332" s="564"/>
      <c r="AJ332" s="564"/>
      <c r="AK332" s="564"/>
      <c r="AL332" s="563"/>
      <c r="AM332" s="564"/>
      <c r="AN332" s="564"/>
      <c r="AO332" s="564"/>
      <c r="AP332" s="564"/>
      <c r="AQ332" s="564"/>
      <c r="AR332" s="564"/>
      <c r="AS332" s="564"/>
      <c r="AT332" s="401"/>
      <c r="AU332" s="399"/>
      <c r="AV332" s="617"/>
      <c r="AW332" s="401"/>
      <c r="AX332" s="401"/>
      <c r="AY332" s="341"/>
      <c r="AZ332" s="341"/>
      <c r="BA332" s="341"/>
      <c r="BB332" s="341"/>
      <c r="BC332" s="341"/>
      <c r="BD332" s="401"/>
      <c r="BE332" s="341"/>
      <c r="BF332" s="341"/>
      <c r="BG332" s="402"/>
      <c r="BH332" s="403"/>
      <c r="BI332" s="405"/>
      <c r="BJ332" s="405"/>
      <c r="BK332" s="405"/>
      <c r="BL332" s="405"/>
      <c r="BM332" s="514"/>
    </row>
    <row r="333" ht="18.75" customHeight="1">
      <c r="A333" s="400" t="str">
        <f t="shared" si="4"/>
        <v/>
      </c>
      <c r="B333" s="341"/>
      <c r="C333" s="559"/>
      <c r="D333" s="393"/>
      <c r="E333" s="341"/>
      <c r="F333" s="394"/>
      <c r="G333" s="341" t="str">
        <f t="array" ref="G333">IF(C333="","",XLOOKUP(C333,'Master Data'!K:K,'Master Data'!N:N,"Input in Master Data",0,1))</f>
        <v/>
      </c>
      <c r="H333" s="341" t="str">
        <f t="array" ref="H333">IF(C333="","",XLOOKUP(C333,'Master Data'!K:K,'Master Data'!O:O,"Input in Master Data",0,1))</f>
        <v/>
      </c>
      <c r="I333" s="341" t="str">
        <f t="array" ref="I333">if(U333="","",XLOOKUP(U333,Master[Company],Master[Blow],"Unknown",0,1))</f>
        <v/>
      </c>
      <c r="J333" s="341" t="str">
        <f t="array" ref="J333">if(U333="","",XLOOKUP(U333,Master[Company],Master[Pigging],"Unknown",0,1))</f>
        <v/>
      </c>
      <c r="K333" s="341" t="str">
        <f t="array" ref="K333">if(U333="","",XLOOKUP(U333,Master[Company],Master[Load Method],"Unknown",0,1))</f>
        <v/>
      </c>
      <c r="L333" s="341" t="str">
        <f t="array" ref="L333">if(U333="","",XLOOKUP(U333,Master[Company],Master[Line Distance],"Unknown",0,1))</f>
        <v/>
      </c>
      <c r="M333" s="394"/>
      <c r="N333" s="341"/>
      <c r="O333" s="341"/>
      <c r="P333" s="341" t="str">
        <f t="array" ref="P333">if(U333="","",XLOOKUP(U333,Master[Company],Master[Terms],"NA",0,1))</f>
        <v/>
      </c>
      <c r="Q333" s="341" t="str">
        <f t="shared" si="1"/>
        <v/>
      </c>
      <c r="R333" s="341" t="str">
        <f t="array" ref="R333">if(U333="","",XLOOKUP(U333,Master[Company],Master[Group],"NA",0,1))</f>
        <v/>
      </c>
      <c r="S333" s="341" t="str">
        <f t="array" ref="S333">if(U333="","",XLOOKUP(U333,Master[Company],Master[Loading Location],"NA",0,1))</f>
        <v/>
      </c>
      <c r="T333" s="341" t="str">
        <f t="array" ref="T333">if(U333="","",XLOOKUP(U333,Master[Company],Master[Acronym],"NA",0,1))</f>
        <v/>
      </c>
      <c r="U333" s="341"/>
      <c r="V333" s="342"/>
      <c r="W333" s="342"/>
      <c r="X333" s="341" t="str">
        <f t="shared" si="6"/>
        <v/>
      </c>
      <c r="Y333" s="341" t="str">
        <f t="shared" si="3"/>
        <v/>
      </c>
      <c r="Z333" s="341"/>
      <c r="AA333" s="341"/>
      <c r="AB333" s="341"/>
      <c r="AC333" s="401"/>
      <c r="AD333" s="563"/>
      <c r="AE333" s="564"/>
      <c r="AF333" s="564"/>
      <c r="AG333" s="564"/>
      <c r="AH333" s="564"/>
      <c r="AI333" s="564"/>
      <c r="AJ333" s="564"/>
      <c r="AK333" s="564"/>
      <c r="AL333" s="563"/>
      <c r="AM333" s="564"/>
      <c r="AN333" s="564"/>
      <c r="AO333" s="564"/>
      <c r="AP333" s="564"/>
      <c r="AQ333" s="564"/>
      <c r="AR333" s="564"/>
      <c r="AS333" s="564"/>
      <c r="AT333" s="401"/>
      <c r="AU333" s="399"/>
      <c r="AV333" s="617"/>
      <c r="AW333" s="401"/>
      <c r="AX333" s="401"/>
      <c r="AY333" s="341"/>
      <c r="AZ333" s="341"/>
      <c r="BA333" s="341"/>
      <c r="BB333" s="341"/>
      <c r="BC333" s="341"/>
      <c r="BD333" s="401"/>
      <c r="BE333" s="341"/>
      <c r="BF333" s="341"/>
      <c r="BG333" s="402"/>
      <c r="BH333" s="403"/>
      <c r="BI333" s="405"/>
      <c r="BJ333" s="405"/>
      <c r="BK333" s="405"/>
      <c r="BL333" s="405"/>
      <c r="BM333" s="514"/>
    </row>
    <row r="334" ht="18.75" customHeight="1">
      <c r="A334" s="400" t="str">
        <f t="shared" si="4"/>
        <v/>
      </c>
      <c r="B334" s="341"/>
      <c r="C334" s="559"/>
      <c r="D334" s="393"/>
      <c r="E334" s="341"/>
      <c r="F334" s="394"/>
      <c r="G334" s="341" t="str">
        <f t="array" ref="G334">IF(C334="","",XLOOKUP(C334,'Master Data'!K:K,'Master Data'!N:N,"Input in Master Data",0,1))</f>
        <v/>
      </c>
      <c r="H334" s="341" t="str">
        <f t="array" ref="H334">IF(C334="","",XLOOKUP(C334,'Master Data'!K:K,'Master Data'!O:O,"Input in Master Data",0,1))</f>
        <v/>
      </c>
      <c r="I334" s="341" t="str">
        <f t="array" ref="I334">if(U334="","",XLOOKUP(U334,Master[Company],Master[Blow],"Unknown",0,1))</f>
        <v/>
      </c>
      <c r="J334" s="341" t="str">
        <f t="array" ref="J334">if(U334="","",XLOOKUP(U334,Master[Company],Master[Pigging],"Unknown",0,1))</f>
        <v/>
      </c>
      <c r="K334" s="341" t="str">
        <f t="array" ref="K334">if(U334="","",XLOOKUP(U334,Master[Company],Master[Load Method],"Unknown",0,1))</f>
        <v/>
      </c>
      <c r="L334" s="341" t="str">
        <f t="array" ref="L334">if(U334="","",XLOOKUP(U334,Master[Company],Master[Line Distance],"Unknown",0,1))</f>
        <v/>
      </c>
      <c r="M334" s="394"/>
      <c r="N334" s="341"/>
      <c r="O334" s="341"/>
      <c r="P334" s="341" t="str">
        <f t="array" ref="P334">if(U334="","",XLOOKUP(U334,Master[Company],Master[Terms],"NA",0,1))</f>
        <v/>
      </c>
      <c r="Q334" s="341" t="str">
        <f t="shared" si="1"/>
        <v/>
      </c>
      <c r="R334" s="341" t="str">
        <f t="array" ref="R334">if(U334="","",XLOOKUP(U334,Master[Company],Master[Group],"NA",0,1))</f>
        <v/>
      </c>
      <c r="S334" s="341" t="str">
        <f t="array" ref="S334">if(U334="","",XLOOKUP(U334,Master[Company],Master[Loading Location],"NA",0,1))</f>
        <v/>
      </c>
      <c r="T334" s="341" t="str">
        <f t="array" ref="T334">if(U334="","",XLOOKUP(U334,Master[Company],Master[Acronym],"NA",0,1))</f>
        <v/>
      </c>
      <c r="U334" s="341"/>
      <c r="V334" s="342"/>
      <c r="W334" s="342"/>
      <c r="X334" s="341" t="str">
        <f t="shared" si="6"/>
        <v/>
      </c>
      <c r="Y334" s="341" t="str">
        <f t="shared" si="3"/>
        <v/>
      </c>
      <c r="Z334" s="341"/>
      <c r="AA334" s="341"/>
      <c r="AB334" s="341"/>
      <c r="AC334" s="401"/>
      <c r="AD334" s="563"/>
      <c r="AE334" s="564"/>
      <c r="AF334" s="564"/>
      <c r="AG334" s="564"/>
      <c r="AH334" s="564"/>
      <c r="AI334" s="564"/>
      <c r="AJ334" s="564"/>
      <c r="AK334" s="564"/>
      <c r="AL334" s="563"/>
      <c r="AM334" s="564"/>
      <c r="AN334" s="564"/>
      <c r="AO334" s="564"/>
      <c r="AP334" s="564"/>
      <c r="AQ334" s="564"/>
      <c r="AR334" s="564"/>
      <c r="AS334" s="564"/>
      <c r="AT334" s="401"/>
      <c r="AU334" s="399"/>
      <c r="AV334" s="617"/>
      <c r="AW334" s="401"/>
      <c r="AX334" s="401"/>
      <c r="AY334" s="341"/>
      <c r="AZ334" s="341"/>
      <c r="BA334" s="341"/>
      <c r="BB334" s="341"/>
      <c r="BC334" s="341"/>
      <c r="BD334" s="401"/>
      <c r="BE334" s="341"/>
      <c r="BF334" s="341"/>
      <c r="BG334" s="402"/>
      <c r="BH334" s="403"/>
      <c r="BI334" s="405"/>
      <c r="BJ334" s="405"/>
      <c r="BK334" s="405"/>
      <c r="BL334" s="405"/>
      <c r="BM334" s="514"/>
    </row>
    <row r="335" ht="18.75" customHeight="1">
      <c r="A335" s="400" t="str">
        <f t="shared" si="4"/>
        <v/>
      </c>
      <c r="B335" s="341"/>
      <c r="C335" s="559"/>
      <c r="D335" s="393"/>
      <c r="E335" s="341"/>
      <c r="F335" s="394"/>
      <c r="G335" s="341" t="str">
        <f t="array" ref="G335">IF(C335="","",XLOOKUP(C335,'Master Data'!K:K,'Master Data'!N:N,"Input in Master Data",0,1))</f>
        <v/>
      </c>
      <c r="H335" s="341" t="str">
        <f t="array" ref="H335">IF(C335="","",XLOOKUP(C335,'Master Data'!K:K,'Master Data'!O:O,"Input in Master Data",0,1))</f>
        <v/>
      </c>
      <c r="I335" s="341" t="str">
        <f t="array" ref="I335">if(U335="","",XLOOKUP(U335,Master[Company],Master[Blow],"Unknown",0,1))</f>
        <v/>
      </c>
      <c r="J335" s="341" t="str">
        <f t="array" ref="J335">if(U335="","",XLOOKUP(U335,Master[Company],Master[Pigging],"Unknown",0,1))</f>
        <v/>
      </c>
      <c r="K335" s="341" t="str">
        <f t="array" ref="K335">if(U335="","",XLOOKUP(U335,Master[Company],Master[Load Method],"Unknown",0,1))</f>
        <v/>
      </c>
      <c r="L335" s="341" t="str">
        <f t="array" ref="L335">if(U335="","",XLOOKUP(U335,Master[Company],Master[Line Distance],"Unknown",0,1))</f>
        <v/>
      </c>
      <c r="M335" s="394"/>
      <c r="N335" s="341"/>
      <c r="O335" s="341"/>
      <c r="P335" s="341" t="str">
        <f t="array" ref="P335">if(U335="","",XLOOKUP(U335,Master[Company],Master[Terms],"NA",0,1))</f>
        <v/>
      </c>
      <c r="Q335" s="341" t="str">
        <f t="shared" si="1"/>
        <v/>
      </c>
      <c r="R335" s="341" t="str">
        <f t="array" ref="R335">if(U335="","",XLOOKUP(U335,Master[Company],Master[Group],"NA",0,1))</f>
        <v/>
      </c>
      <c r="S335" s="341" t="str">
        <f t="array" ref="S335">if(U335="","",XLOOKUP(U335,Master[Company],Master[Loading Location],"NA",0,1))</f>
        <v/>
      </c>
      <c r="T335" s="341" t="str">
        <f t="array" ref="T335">if(U335="","",XLOOKUP(U335,Master[Company],Master[Acronym],"NA",0,1))</f>
        <v/>
      </c>
      <c r="U335" s="341"/>
      <c r="V335" s="342"/>
      <c r="W335" s="342"/>
      <c r="X335" s="341" t="str">
        <f t="shared" si="6"/>
        <v/>
      </c>
      <c r="Y335" s="341" t="str">
        <f t="shared" si="3"/>
        <v/>
      </c>
      <c r="Z335" s="341"/>
      <c r="AA335" s="341"/>
      <c r="AB335" s="341"/>
      <c r="AC335" s="401"/>
      <c r="AD335" s="563"/>
      <c r="AE335" s="564"/>
      <c r="AF335" s="564"/>
      <c r="AG335" s="564"/>
      <c r="AH335" s="564"/>
      <c r="AI335" s="564"/>
      <c r="AJ335" s="564"/>
      <c r="AK335" s="564"/>
      <c r="AL335" s="563"/>
      <c r="AM335" s="564"/>
      <c r="AN335" s="564"/>
      <c r="AO335" s="564"/>
      <c r="AP335" s="564"/>
      <c r="AQ335" s="564"/>
      <c r="AR335" s="564"/>
      <c r="AS335" s="564"/>
      <c r="AT335" s="401"/>
      <c r="AU335" s="399"/>
      <c r="AV335" s="617"/>
      <c r="AW335" s="401"/>
      <c r="AX335" s="401"/>
      <c r="AY335" s="341"/>
      <c r="AZ335" s="341"/>
      <c r="BA335" s="341"/>
      <c r="BB335" s="341"/>
      <c r="BC335" s="341"/>
      <c r="BD335" s="401"/>
      <c r="BE335" s="341"/>
      <c r="BF335" s="341"/>
      <c r="BG335" s="402"/>
      <c r="BH335" s="403"/>
      <c r="BI335" s="405"/>
      <c r="BJ335" s="405"/>
      <c r="BK335" s="405"/>
      <c r="BL335" s="405"/>
      <c r="BM335" s="514"/>
    </row>
    <row r="336" ht="18.75" customHeight="1">
      <c r="A336" s="400" t="str">
        <f t="shared" si="4"/>
        <v/>
      </c>
      <c r="B336" s="341"/>
      <c r="C336" s="559"/>
      <c r="D336" s="393"/>
      <c r="E336" s="341"/>
      <c r="F336" s="394"/>
      <c r="G336" s="341" t="str">
        <f t="array" ref="G336">IF(C336="","",XLOOKUP(C336,'Master Data'!K:K,'Master Data'!N:N,"Input in Master Data",0,1))</f>
        <v/>
      </c>
      <c r="H336" s="341" t="str">
        <f t="array" ref="H336">IF(C336="","",XLOOKUP(C336,'Master Data'!K:K,'Master Data'!O:O,"Input in Master Data",0,1))</f>
        <v/>
      </c>
      <c r="I336" s="341" t="str">
        <f t="array" ref="I336">if(U336="","",XLOOKUP(U336,Master[Company],Master[Blow],"Unknown",0,1))</f>
        <v/>
      </c>
      <c r="J336" s="341" t="str">
        <f t="array" ref="J336">if(U336="","",XLOOKUP(U336,Master[Company],Master[Pigging],"Unknown",0,1))</f>
        <v/>
      </c>
      <c r="K336" s="341" t="str">
        <f t="array" ref="K336">if(U336="","",XLOOKUP(U336,Master[Company],Master[Load Method],"Unknown",0,1))</f>
        <v/>
      </c>
      <c r="L336" s="341" t="str">
        <f t="array" ref="L336">if(U336="","",XLOOKUP(U336,Master[Company],Master[Line Distance],"Unknown",0,1))</f>
        <v/>
      </c>
      <c r="M336" s="394"/>
      <c r="N336" s="341"/>
      <c r="O336" s="341"/>
      <c r="P336" s="341" t="str">
        <f t="array" ref="P336">if(U336="","",XLOOKUP(U336,Master[Company],Master[Terms],"NA",0,1))</f>
        <v/>
      </c>
      <c r="Q336" s="341" t="str">
        <f t="shared" si="1"/>
        <v/>
      </c>
      <c r="R336" s="341" t="str">
        <f t="array" ref="R336">if(U336="","",XLOOKUP(U336,Master[Company],Master[Group],"NA",0,1))</f>
        <v/>
      </c>
      <c r="S336" s="341" t="str">
        <f t="array" ref="S336">if(U336="","",XLOOKUP(U336,Master[Company],Master[Loading Location],"NA",0,1))</f>
        <v/>
      </c>
      <c r="T336" s="341" t="str">
        <f t="array" ref="T336">if(U336="","",XLOOKUP(U336,Master[Company],Master[Acronym],"NA",0,1))</f>
        <v/>
      </c>
      <c r="U336" s="341"/>
      <c r="V336" s="342"/>
      <c r="W336" s="342"/>
      <c r="X336" s="341" t="str">
        <f t="shared" si="6"/>
        <v/>
      </c>
      <c r="Y336" s="341" t="str">
        <f t="shared" si="3"/>
        <v/>
      </c>
      <c r="Z336" s="341"/>
      <c r="AA336" s="341"/>
      <c r="AB336" s="341"/>
      <c r="AC336" s="401"/>
      <c r="AD336" s="563"/>
      <c r="AE336" s="564"/>
      <c r="AF336" s="564"/>
      <c r="AG336" s="564"/>
      <c r="AH336" s="564"/>
      <c r="AI336" s="564"/>
      <c r="AJ336" s="564"/>
      <c r="AK336" s="564"/>
      <c r="AL336" s="563"/>
      <c r="AM336" s="564"/>
      <c r="AN336" s="564"/>
      <c r="AO336" s="564"/>
      <c r="AP336" s="564"/>
      <c r="AQ336" s="564"/>
      <c r="AR336" s="564"/>
      <c r="AS336" s="564"/>
      <c r="AT336" s="401"/>
      <c r="AU336" s="399"/>
      <c r="AV336" s="617"/>
      <c r="AW336" s="401"/>
      <c r="AX336" s="401"/>
      <c r="AY336" s="341"/>
      <c r="AZ336" s="341"/>
      <c r="BA336" s="341"/>
      <c r="BB336" s="341"/>
      <c r="BC336" s="341"/>
      <c r="BD336" s="401"/>
      <c r="BE336" s="341"/>
      <c r="BF336" s="341"/>
      <c r="BG336" s="402"/>
      <c r="BH336" s="403"/>
      <c r="BI336" s="405"/>
      <c r="BJ336" s="405"/>
      <c r="BK336" s="405"/>
      <c r="BL336" s="405"/>
      <c r="BM336" s="514"/>
    </row>
    <row r="337" ht="18.75" customHeight="1">
      <c r="A337" s="400" t="str">
        <f t="shared" si="4"/>
        <v/>
      </c>
      <c r="B337" s="341"/>
      <c r="C337" s="559"/>
      <c r="D337" s="393"/>
      <c r="E337" s="341"/>
      <c r="F337" s="394"/>
      <c r="G337" s="341" t="str">
        <f t="array" ref="G337">IF(C337="","",XLOOKUP(C337,'Master Data'!K:K,'Master Data'!N:N,"Input in Master Data",0,1))</f>
        <v/>
      </c>
      <c r="H337" s="341" t="str">
        <f t="array" ref="H337">IF(C337="","",XLOOKUP(C337,'Master Data'!K:K,'Master Data'!O:O,"Input in Master Data",0,1))</f>
        <v/>
      </c>
      <c r="I337" s="341" t="str">
        <f t="array" ref="I337">if(U337="","",XLOOKUP(U337,Master[Company],Master[Blow],"Unknown",0,1))</f>
        <v/>
      </c>
      <c r="J337" s="341" t="str">
        <f t="array" ref="J337">if(U337="","",XLOOKUP(U337,Master[Company],Master[Pigging],"Unknown",0,1))</f>
        <v/>
      </c>
      <c r="K337" s="341" t="str">
        <f t="array" ref="K337">if(U337="","",XLOOKUP(U337,Master[Company],Master[Load Method],"Unknown",0,1))</f>
        <v/>
      </c>
      <c r="L337" s="341" t="str">
        <f t="array" ref="L337">if(U337="","",XLOOKUP(U337,Master[Company],Master[Line Distance],"Unknown",0,1))</f>
        <v/>
      </c>
      <c r="M337" s="394"/>
      <c r="N337" s="341"/>
      <c r="O337" s="341"/>
      <c r="P337" s="341" t="str">
        <f t="array" ref="P337">if(U337="","",XLOOKUP(U337,Master[Company],Master[Terms],"NA",0,1))</f>
        <v/>
      </c>
      <c r="Q337" s="341" t="str">
        <f t="shared" si="1"/>
        <v/>
      </c>
      <c r="R337" s="341" t="str">
        <f t="array" ref="R337">if(U337="","",XLOOKUP(U337,Master[Company],Master[Group],"NA",0,1))</f>
        <v/>
      </c>
      <c r="S337" s="341" t="str">
        <f t="array" ref="S337">if(U337="","",XLOOKUP(U337,Master[Company],Master[Loading Location],"NA",0,1))</f>
        <v/>
      </c>
      <c r="T337" s="341" t="str">
        <f t="array" ref="T337">if(U337="","",XLOOKUP(U337,Master[Company],Master[Acronym],"NA",0,1))</f>
        <v/>
      </c>
      <c r="U337" s="341"/>
      <c r="V337" s="342"/>
      <c r="W337" s="342"/>
      <c r="X337" s="341" t="str">
        <f t="shared" si="6"/>
        <v/>
      </c>
      <c r="Y337" s="341" t="str">
        <f t="shared" si="3"/>
        <v/>
      </c>
      <c r="Z337" s="341"/>
      <c r="AA337" s="341"/>
      <c r="AB337" s="341"/>
      <c r="AC337" s="401"/>
      <c r="AD337" s="563"/>
      <c r="AE337" s="564"/>
      <c r="AF337" s="564"/>
      <c r="AG337" s="564"/>
      <c r="AH337" s="564"/>
      <c r="AI337" s="564"/>
      <c r="AJ337" s="564"/>
      <c r="AK337" s="564"/>
      <c r="AL337" s="563"/>
      <c r="AM337" s="564"/>
      <c r="AN337" s="564"/>
      <c r="AO337" s="564"/>
      <c r="AP337" s="564"/>
      <c r="AQ337" s="564"/>
      <c r="AR337" s="564"/>
      <c r="AS337" s="564"/>
      <c r="AT337" s="401"/>
      <c r="AU337" s="399"/>
      <c r="AV337" s="617"/>
      <c r="AW337" s="401"/>
      <c r="AX337" s="401"/>
      <c r="AY337" s="341"/>
      <c r="AZ337" s="341"/>
      <c r="BA337" s="341"/>
      <c r="BB337" s="341"/>
      <c r="BC337" s="341"/>
      <c r="BD337" s="401"/>
      <c r="BE337" s="341"/>
      <c r="BF337" s="341"/>
      <c r="BG337" s="402"/>
      <c r="BH337" s="403"/>
      <c r="BI337" s="405"/>
      <c r="BJ337" s="405"/>
      <c r="BK337" s="405"/>
      <c r="BL337" s="405"/>
      <c r="BM337" s="514"/>
    </row>
    <row r="338" ht="18.75" customHeight="1">
      <c r="A338" s="400" t="str">
        <f t="shared" si="4"/>
        <v/>
      </c>
      <c r="B338" s="341"/>
      <c r="C338" s="559"/>
      <c r="D338" s="393"/>
      <c r="E338" s="341"/>
      <c r="F338" s="394"/>
      <c r="G338" s="341" t="str">
        <f t="array" ref="G338">IF(C338="","",XLOOKUP(C338,'Master Data'!K:K,'Master Data'!N:N,"Input in Master Data",0,1))</f>
        <v/>
      </c>
      <c r="H338" s="341" t="str">
        <f t="array" ref="H338">IF(C338="","",XLOOKUP(C338,'Master Data'!K:K,'Master Data'!O:O,"Input in Master Data",0,1))</f>
        <v/>
      </c>
      <c r="I338" s="341" t="str">
        <f t="array" ref="I338">if(U338="","",XLOOKUP(U338,Master[Company],Master[Blow],"Unknown",0,1))</f>
        <v/>
      </c>
      <c r="J338" s="341" t="str">
        <f t="array" ref="J338">if(U338="","",XLOOKUP(U338,Master[Company],Master[Pigging],"Unknown",0,1))</f>
        <v/>
      </c>
      <c r="K338" s="341" t="str">
        <f t="array" ref="K338">if(U338="","",XLOOKUP(U338,Master[Company],Master[Load Method],"Unknown",0,1))</f>
        <v/>
      </c>
      <c r="L338" s="341" t="str">
        <f t="array" ref="L338">if(U338="","",XLOOKUP(U338,Master[Company],Master[Line Distance],"Unknown",0,1))</f>
        <v/>
      </c>
      <c r="M338" s="394"/>
      <c r="N338" s="341"/>
      <c r="O338" s="341"/>
      <c r="P338" s="341" t="str">
        <f t="array" ref="P338">if(U338="","",XLOOKUP(U338,Master[Company],Master[Terms],"NA",0,1))</f>
        <v/>
      </c>
      <c r="Q338" s="341" t="str">
        <f t="shared" si="1"/>
        <v/>
      </c>
      <c r="R338" s="341" t="str">
        <f t="array" ref="R338">if(U338="","",XLOOKUP(U338,Master[Company],Master[Group],"NA",0,1))</f>
        <v/>
      </c>
      <c r="S338" s="341" t="str">
        <f t="array" ref="S338">if(U338="","",XLOOKUP(U338,Master[Company],Master[Loading Location],"NA",0,1))</f>
        <v/>
      </c>
      <c r="T338" s="341" t="str">
        <f t="array" ref="T338">if(U338="","",XLOOKUP(U338,Master[Company],Master[Acronym],"NA",0,1))</f>
        <v/>
      </c>
      <c r="U338" s="341"/>
      <c r="V338" s="342"/>
      <c r="W338" s="342"/>
      <c r="X338" s="341" t="str">
        <f t="shared" si="6"/>
        <v/>
      </c>
      <c r="Y338" s="341" t="str">
        <f t="shared" si="3"/>
        <v/>
      </c>
      <c r="Z338" s="341"/>
      <c r="AA338" s="341"/>
      <c r="AB338" s="341"/>
      <c r="AC338" s="401"/>
      <c r="AD338" s="563"/>
      <c r="AE338" s="564"/>
      <c r="AF338" s="564"/>
      <c r="AG338" s="564"/>
      <c r="AH338" s="564"/>
      <c r="AI338" s="564"/>
      <c r="AJ338" s="564"/>
      <c r="AK338" s="564"/>
      <c r="AL338" s="563"/>
      <c r="AM338" s="564"/>
      <c r="AN338" s="564"/>
      <c r="AO338" s="564"/>
      <c r="AP338" s="564"/>
      <c r="AQ338" s="564"/>
      <c r="AR338" s="564"/>
      <c r="AS338" s="564"/>
      <c r="AT338" s="401"/>
      <c r="AU338" s="399"/>
      <c r="AV338" s="617"/>
      <c r="AW338" s="401"/>
      <c r="AX338" s="401"/>
      <c r="AY338" s="341"/>
      <c r="AZ338" s="341"/>
      <c r="BA338" s="341"/>
      <c r="BB338" s="341"/>
      <c r="BC338" s="341"/>
      <c r="BD338" s="401"/>
      <c r="BE338" s="341"/>
      <c r="BF338" s="341"/>
      <c r="BG338" s="402"/>
      <c r="BH338" s="403"/>
      <c r="BI338" s="405"/>
      <c r="BJ338" s="405"/>
      <c r="BK338" s="405"/>
      <c r="BL338" s="405"/>
      <c r="BM338" s="514"/>
    </row>
    <row r="339" ht="18.75" customHeight="1">
      <c r="A339" s="400" t="str">
        <f t="shared" si="4"/>
        <v/>
      </c>
      <c r="B339" s="341"/>
      <c r="C339" s="559"/>
      <c r="D339" s="393"/>
      <c r="E339" s="341"/>
      <c r="F339" s="394"/>
      <c r="G339" s="341" t="str">
        <f t="array" ref="G339">IF(C339="","",XLOOKUP(C339,'Master Data'!K:K,'Master Data'!N:N,"Input in Master Data",0,1))</f>
        <v/>
      </c>
      <c r="H339" s="341" t="str">
        <f t="array" ref="H339">IF(C339="","",XLOOKUP(C339,'Master Data'!K:K,'Master Data'!O:O,"Input in Master Data",0,1))</f>
        <v/>
      </c>
      <c r="I339" s="341" t="str">
        <f t="array" ref="I339">if(U339="","",XLOOKUP(U339,Master[Company],Master[Blow],"Unknown",0,1))</f>
        <v/>
      </c>
      <c r="J339" s="341" t="str">
        <f t="array" ref="J339">if(U339="","",XLOOKUP(U339,Master[Company],Master[Pigging],"Unknown",0,1))</f>
        <v/>
      </c>
      <c r="K339" s="341" t="str">
        <f t="array" ref="K339">if(U339="","",XLOOKUP(U339,Master[Company],Master[Load Method],"Unknown",0,1))</f>
        <v/>
      </c>
      <c r="L339" s="341" t="str">
        <f t="array" ref="L339">if(U339="","",XLOOKUP(U339,Master[Company],Master[Line Distance],"Unknown",0,1))</f>
        <v/>
      </c>
      <c r="M339" s="394"/>
      <c r="N339" s="341"/>
      <c r="O339" s="341"/>
      <c r="P339" s="341" t="str">
        <f t="array" ref="P339">if(U339="","",XLOOKUP(U339,Master[Company],Master[Terms],"NA",0,1))</f>
        <v/>
      </c>
      <c r="Q339" s="341" t="str">
        <f t="shared" si="1"/>
        <v/>
      </c>
      <c r="R339" s="341" t="str">
        <f t="array" ref="R339">if(U339="","",XLOOKUP(U339,Master[Company],Master[Group],"NA",0,1))</f>
        <v/>
      </c>
      <c r="S339" s="341" t="str">
        <f t="array" ref="S339">if(U339="","",XLOOKUP(U339,Master[Company],Master[Loading Location],"NA",0,1))</f>
        <v/>
      </c>
      <c r="T339" s="341" t="str">
        <f t="array" ref="T339">if(U339="","",XLOOKUP(U339,Master[Company],Master[Acronym],"NA",0,1))</f>
        <v/>
      </c>
      <c r="U339" s="341"/>
      <c r="V339" s="342"/>
      <c r="W339" s="342"/>
      <c r="X339" s="341" t="str">
        <f t="shared" si="6"/>
        <v/>
      </c>
      <c r="Y339" s="341" t="str">
        <f t="shared" si="3"/>
        <v/>
      </c>
      <c r="Z339" s="341"/>
      <c r="AA339" s="341"/>
      <c r="AB339" s="341"/>
      <c r="AC339" s="401"/>
      <c r="AD339" s="563"/>
      <c r="AE339" s="564"/>
      <c r="AF339" s="564"/>
      <c r="AG339" s="564"/>
      <c r="AH339" s="564"/>
      <c r="AI339" s="564"/>
      <c r="AJ339" s="564"/>
      <c r="AK339" s="564"/>
      <c r="AL339" s="563"/>
      <c r="AM339" s="564"/>
      <c r="AN339" s="564"/>
      <c r="AO339" s="564"/>
      <c r="AP339" s="564"/>
      <c r="AQ339" s="564"/>
      <c r="AR339" s="564"/>
      <c r="AS339" s="564"/>
      <c r="AT339" s="401"/>
      <c r="AU339" s="399"/>
      <c r="AV339" s="617"/>
      <c r="AW339" s="401"/>
      <c r="AX339" s="401"/>
      <c r="AY339" s="341"/>
      <c r="AZ339" s="341"/>
      <c r="BA339" s="341"/>
      <c r="BB339" s="341"/>
      <c r="BC339" s="341"/>
      <c r="BD339" s="401"/>
      <c r="BE339" s="341"/>
      <c r="BF339" s="341"/>
      <c r="BG339" s="402"/>
      <c r="BH339" s="403"/>
      <c r="BI339" s="405"/>
      <c r="BJ339" s="405"/>
      <c r="BK339" s="405"/>
      <c r="BL339" s="405"/>
      <c r="BM339" s="514"/>
    </row>
    <row r="340" ht="18.75" customHeight="1">
      <c r="A340" s="400" t="str">
        <f t="shared" si="4"/>
        <v/>
      </c>
      <c r="B340" s="341"/>
      <c r="C340" s="559"/>
      <c r="D340" s="393"/>
      <c r="E340" s="341"/>
      <c r="F340" s="394"/>
      <c r="G340" s="341" t="str">
        <f t="array" ref="G340">IF(C340="","",XLOOKUP(C340,'Master Data'!K:K,'Master Data'!N:N,"Input in Master Data",0,1))</f>
        <v/>
      </c>
      <c r="H340" s="341" t="str">
        <f t="array" ref="H340">IF(C340="","",XLOOKUP(C340,'Master Data'!K:K,'Master Data'!O:O,"Input in Master Data",0,1))</f>
        <v/>
      </c>
      <c r="I340" s="341" t="str">
        <f t="array" ref="I340">if(U340="","",XLOOKUP(U340,Master[Company],Master[Blow],"Unknown",0,1))</f>
        <v/>
      </c>
      <c r="J340" s="341" t="str">
        <f t="array" ref="J340">if(U340="","",XLOOKUP(U340,Master[Company],Master[Pigging],"Unknown",0,1))</f>
        <v/>
      </c>
      <c r="K340" s="341" t="str">
        <f t="array" ref="K340">if(U340="","",XLOOKUP(U340,Master[Company],Master[Load Method],"Unknown",0,1))</f>
        <v/>
      </c>
      <c r="L340" s="341" t="str">
        <f t="array" ref="L340">if(U340="","",XLOOKUP(U340,Master[Company],Master[Line Distance],"Unknown",0,1))</f>
        <v/>
      </c>
      <c r="M340" s="394"/>
      <c r="N340" s="341"/>
      <c r="O340" s="341"/>
      <c r="P340" s="341" t="str">
        <f t="array" ref="P340">if(U340="","",XLOOKUP(U340,Master[Company],Master[Terms],"NA",0,1))</f>
        <v/>
      </c>
      <c r="Q340" s="341" t="str">
        <f t="shared" si="1"/>
        <v/>
      </c>
      <c r="R340" s="341" t="str">
        <f t="array" ref="R340">if(U340="","",XLOOKUP(U340,Master[Company],Master[Group],"NA",0,1))</f>
        <v/>
      </c>
      <c r="S340" s="341" t="str">
        <f t="array" ref="S340">if(U340="","",XLOOKUP(U340,Master[Company],Master[Loading Location],"NA",0,1))</f>
        <v/>
      </c>
      <c r="T340" s="341" t="str">
        <f t="array" ref="T340">if(U340="","",XLOOKUP(U340,Master[Company],Master[Acronym],"NA",0,1))</f>
        <v/>
      </c>
      <c r="U340" s="341"/>
      <c r="V340" s="342"/>
      <c r="W340" s="342"/>
      <c r="X340" s="341" t="str">
        <f t="shared" si="6"/>
        <v/>
      </c>
      <c r="Y340" s="341" t="str">
        <f t="shared" si="3"/>
        <v/>
      </c>
      <c r="Z340" s="341"/>
      <c r="AA340" s="341"/>
      <c r="AB340" s="341"/>
      <c r="AC340" s="401"/>
      <c r="AD340" s="563"/>
      <c r="AE340" s="564"/>
      <c r="AF340" s="564"/>
      <c r="AG340" s="564"/>
      <c r="AH340" s="564"/>
      <c r="AI340" s="564"/>
      <c r="AJ340" s="564"/>
      <c r="AK340" s="564"/>
      <c r="AL340" s="563"/>
      <c r="AM340" s="564"/>
      <c r="AN340" s="564"/>
      <c r="AO340" s="564"/>
      <c r="AP340" s="564"/>
      <c r="AQ340" s="564"/>
      <c r="AR340" s="564"/>
      <c r="AS340" s="564"/>
      <c r="AT340" s="401"/>
      <c r="AU340" s="399"/>
      <c r="AV340" s="617"/>
      <c r="AW340" s="401"/>
      <c r="AX340" s="401"/>
      <c r="AY340" s="341"/>
      <c r="AZ340" s="341"/>
      <c r="BA340" s="341"/>
      <c r="BB340" s="341"/>
      <c r="BC340" s="341"/>
      <c r="BD340" s="401"/>
      <c r="BE340" s="341"/>
      <c r="BF340" s="341"/>
      <c r="BG340" s="402"/>
      <c r="BH340" s="403"/>
      <c r="BI340" s="405"/>
      <c r="BJ340" s="405"/>
      <c r="BK340" s="405"/>
      <c r="BL340" s="405"/>
      <c r="BM340" s="514"/>
    </row>
    <row r="341" ht="18.75" customHeight="1">
      <c r="A341" s="400" t="str">
        <f t="shared" si="4"/>
        <v/>
      </c>
      <c r="B341" s="341"/>
      <c r="C341" s="559"/>
      <c r="D341" s="393"/>
      <c r="E341" s="341"/>
      <c r="F341" s="394"/>
      <c r="G341" s="341" t="str">
        <f t="array" ref="G341">IF(C341="","",XLOOKUP(C341,'Master Data'!K:K,'Master Data'!N:N,"Input in Master Data",0,1))</f>
        <v/>
      </c>
      <c r="H341" s="341" t="str">
        <f t="array" ref="H341">IF(C341="","",XLOOKUP(C341,'Master Data'!K:K,'Master Data'!O:O,"Input in Master Data",0,1))</f>
        <v/>
      </c>
      <c r="I341" s="341" t="str">
        <f t="array" ref="I341">if(U341="","",XLOOKUP(U341,Master[Company],Master[Blow],"Unknown",0,1))</f>
        <v/>
      </c>
      <c r="J341" s="341" t="str">
        <f t="array" ref="J341">if(U341="","",XLOOKUP(U341,Master[Company],Master[Pigging],"Unknown",0,1))</f>
        <v/>
      </c>
      <c r="K341" s="341" t="str">
        <f t="array" ref="K341">if(U341="","",XLOOKUP(U341,Master[Company],Master[Load Method],"Unknown",0,1))</f>
        <v/>
      </c>
      <c r="L341" s="341" t="str">
        <f t="array" ref="L341">if(U341="","",XLOOKUP(U341,Master[Company],Master[Line Distance],"Unknown",0,1))</f>
        <v/>
      </c>
      <c r="M341" s="394"/>
      <c r="N341" s="341"/>
      <c r="O341" s="341"/>
      <c r="P341" s="341" t="str">
        <f t="array" ref="P341">if(U341="","",XLOOKUP(U341,Master[Company],Master[Terms],"NA",0,1))</f>
        <v/>
      </c>
      <c r="Q341" s="341" t="str">
        <f t="shared" si="1"/>
        <v/>
      </c>
      <c r="R341" s="341" t="str">
        <f t="array" ref="R341">if(U341="","",XLOOKUP(U341,Master[Company],Master[Group],"NA",0,1))</f>
        <v/>
      </c>
      <c r="S341" s="341" t="str">
        <f t="array" ref="S341">if(U341="","",XLOOKUP(U341,Master[Company],Master[Loading Location],"NA",0,1))</f>
        <v/>
      </c>
      <c r="T341" s="341" t="str">
        <f t="array" ref="T341">if(U341="","",XLOOKUP(U341,Master[Company],Master[Acronym],"NA",0,1))</f>
        <v/>
      </c>
      <c r="U341" s="341"/>
      <c r="V341" s="342"/>
      <c r="W341" s="342"/>
      <c r="X341" s="341" t="str">
        <f t="shared" si="6"/>
        <v/>
      </c>
      <c r="Y341" s="341" t="str">
        <f t="shared" si="3"/>
        <v/>
      </c>
      <c r="Z341" s="341"/>
      <c r="AA341" s="341"/>
      <c r="AB341" s="341"/>
      <c r="AC341" s="401"/>
      <c r="AD341" s="563"/>
      <c r="AE341" s="564"/>
      <c r="AF341" s="564"/>
      <c r="AG341" s="564"/>
      <c r="AH341" s="564"/>
      <c r="AI341" s="564"/>
      <c r="AJ341" s="564"/>
      <c r="AK341" s="564"/>
      <c r="AL341" s="563"/>
      <c r="AM341" s="564"/>
      <c r="AN341" s="564"/>
      <c r="AO341" s="564"/>
      <c r="AP341" s="564"/>
      <c r="AQ341" s="564"/>
      <c r="AR341" s="564"/>
      <c r="AS341" s="564"/>
      <c r="AT341" s="401"/>
      <c r="AU341" s="399"/>
      <c r="AV341" s="617"/>
      <c r="AW341" s="401"/>
      <c r="AX341" s="401"/>
      <c r="AY341" s="341"/>
      <c r="AZ341" s="341"/>
      <c r="BA341" s="341"/>
      <c r="BB341" s="341"/>
      <c r="BC341" s="341"/>
      <c r="BD341" s="401"/>
      <c r="BE341" s="341"/>
      <c r="BF341" s="341"/>
      <c r="BG341" s="402"/>
      <c r="BH341" s="403"/>
      <c r="BI341" s="405"/>
      <c r="BJ341" s="405"/>
      <c r="BK341" s="405"/>
      <c r="BL341" s="405"/>
      <c r="BM341" s="514"/>
    </row>
    <row r="342" ht="18.75" customHeight="1">
      <c r="A342" s="400" t="str">
        <f t="shared" si="4"/>
        <v/>
      </c>
      <c r="B342" s="341"/>
      <c r="C342" s="559"/>
      <c r="D342" s="393"/>
      <c r="E342" s="341"/>
      <c r="F342" s="394"/>
      <c r="G342" s="341" t="str">
        <f t="array" ref="G342">IF(C342="","",XLOOKUP(C342,'Master Data'!K:K,'Master Data'!N:N,"Input in Master Data",0,1))</f>
        <v/>
      </c>
      <c r="H342" s="341" t="str">
        <f t="array" ref="H342">IF(C342="","",XLOOKUP(C342,'Master Data'!K:K,'Master Data'!O:O,"Input in Master Data",0,1))</f>
        <v/>
      </c>
      <c r="I342" s="341" t="str">
        <f t="array" ref="I342">if(U342="","",XLOOKUP(U342,Master[Company],Master[Blow],"Unknown",0,1))</f>
        <v/>
      </c>
      <c r="J342" s="341" t="str">
        <f t="array" ref="J342">if(U342="","",XLOOKUP(U342,Master[Company],Master[Pigging],"Unknown",0,1))</f>
        <v/>
      </c>
      <c r="K342" s="341" t="str">
        <f t="array" ref="K342">if(U342="","",XLOOKUP(U342,Master[Company],Master[Load Method],"Unknown",0,1))</f>
        <v/>
      </c>
      <c r="L342" s="341" t="str">
        <f t="array" ref="L342">if(U342="","",XLOOKUP(U342,Master[Company],Master[Line Distance],"Unknown",0,1))</f>
        <v/>
      </c>
      <c r="M342" s="394"/>
      <c r="N342" s="341"/>
      <c r="O342" s="341"/>
      <c r="P342" s="341" t="str">
        <f t="array" ref="P342">if(U342="","",XLOOKUP(U342,Master[Company],Master[Terms],"NA",0,1))</f>
        <v/>
      </c>
      <c r="Q342" s="341" t="str">
        <f t="shared" si="1"/>
        <v/>
      </c>
      <c r="R342" s="341" t="str">
        <f t="array" ref="R342">if(U342="","",XLOOKUP(U342,Master[Company],Master[Group],"NA",0,1))</f>
        <v/>
      </c>
      <c r="S342" s="341" t="str">
        <f t="array" ref="S342">if(U342="","",XLOOKUP(U342,Master[Company],Master[Loading Location],"NA",0,1))</f>
        <v/>
      </c>
      <c r="T342" s="341" t="str">
        <f t="array" ref="T342">if(U342="","",XLOOKUP(U342,Master[Company],Master[Acronym],"NA",0,1))</f>
        <v/>
      </c>
      <c r="U342" s="341"/>
      <c r="V342" s="342"/>
      <c r="W342" s="342"/>
      <c r="X342" s="341" t="str">
        <f t="shared" si="6"/>
        <v/>
      </c>
      <c r="Y342" s="341" t="str">
        <f t="shared" si="3"/>
        <v/>
      </c>
      <c r="Z342" s="341"/>
      <c r="AA342" s="341"/>
      <c r="AB342" s="341"/>
      <c r="AC342" s="401"/>
      <c r="AD342" s="563"/>
      <c r="AE342" s="564"/>
      <c r="AF342" s="564"/>
      <c r="AG342" s="564"/>
      <c r="AH342" s="564"/>
      <c r="AI342" s="564"/>
      <c r="AJ342" s="564"/>
      <c r="AK342" s="564"/>
      <c r="AL342" s="563"/>
      <c r="AM342" s="564"/>
      <c r="AN342" s="564"/>
      <c r="AO342" s="564"/>
      <c r="AP342" s="564"/>
      <c r="AQ342" s="564"/>
      <c r="AR342" s="564"/>
      <c r="AS342" s="564"/>
      <c r="AT342" s="401"/>
      <c r="AU342" s="399"/>
      <c r="AV342" s="617"/>
      <c r="AW342" s="401"/>
      <c r="AX342" s="401"/>
      <c r="AY342" s="341"/>
      <c r="AZ342" s="341"/>
      <c r="BA342" s="341"/>
      <c r="BB342" s="341"/>
      <c r="BC342" s="341"/>
      <c r="BD342" s="401"/>
      <c r="BE342" s="341"/>
      <c r="BF342" s="341"/>
      <c r="BG342" s="402"/>
      <c r="BH342" s="403"/>
      <c r="BI342" s="405"/>
      <c r="BJ342" s="405"/>
      <c r="BK342" s="405"/>
      <c r="BL342" s="405"/>
      <c r="BM342" s="514"/>
    </row>
    <row r="343" ht="18.75" customHeight="1">
      <c r="A343" s="400" t="str">
        <f t="shared" si="4"/>
        <v/>
      </c>
      <c r="B343" s="341"/>
      <c r="C343" s="559"/>
      <c r="D343" s="393"/>
      <c r="E343" s="341"/>
      <c r="F343" s="394"/>
      <c r="G343" s="341" t="str">
        <f t="array" ref="G343">IF(C343="","",XLOOKUP(C343,'Master Data'!K:K,'Master Data'!N:N,"Input in Master Data",0,1))</f>
        <v/>
      </c>
      <c r="H343" s="341" t="str">
        <f t="array" ref="H343">IF(C343="","",XLOOKUP(C343,'Master Data'!K:K,'Master Data'!O:O,"Input in Master Data",0,1))</f>
        <v/>
      </c>
      <c r="I343" s="341" t="str">
        <f t="array" ref="I343">if(U343="","",XLOOKUP(U343,Master[Company],Master[Blow],"Unknown",0,1))</f>
        <v/>
      </c>
      <c r="J343" s="341" t="str">
        <f t="array" ref="J343">if(U343="","",XLOOKUP(U343,Master[Company],Master[Pigging],"Unknown",0,1))</f>
        <v/>
      </c>
      <c r="K343" s="341" t="str">
        <f t="array" ref="K343">if(U343="","",XLOOKUP(U343,Master[Company],Master[Load Method],"Unknown",0,1))</f>
        <v/>
      </c>
      <c r="L343" s="341" t="str">
        <f t="array" ref="L343">if(U343="","",XLOOKUP(U343,Master[Company],Master[Line Distance],"Unknown",0,1))</f>
        <v/>
      </c>
      <c r="M343" s="394"/>
      <c r="N343" s="341"/>
      <c r="O343" s="341"/>
      <c r="P343" s="341" t="str">
        <f t="array" ref="P343">if(U343="","",XLOOKUP(U343,Master[Company],Master[Terms],"NA",0,1))</f>
        <v/>
      </c>
      <c r="Q343" s="341" t="str">
        <f t="shared" si="1"/>
        <v/>
      </c>
      <c r="R343" s="341" t="str">
        <f t="array" ref="R343">if(U343="","",XLOOKUP(U343,Master[Company],Master[Group],"NA",0,1))</f>
        <v/>
      </c>
      <c r="S343" s="341" t="str">
        <f t="array" ref="S343">if(U343="","",XLOOKUP(U343,Master[Company],Master[Loading Location],"NA",0,1))</f>
        <v/>
      </c>
      <c r="T343" s="341" t="str">
        <f t="array" ref="T343">if(U343="","",XLOOKUP(U343,Master[Company],Master[Acronym],"NA",0,1))</f>
        <v/>
      </c>
      <c r="U343" s="341"/>
      <c r="V343" s="342"/>
      <c r="W343" s="342"/>
      <c r="X343" s="341" t="str">
        <f t="shared" si="6"/>
        <v/>
      </c>
      <c r="Y343" s="341" t="str">
        <f t="shared" si="3"/>
        <v/>
      </c>
      <c r="Z343" s="341"/>
      <c r="AA343" s="341"/>
      <c r="AB343" s="341"/>
      <c r="AC343" s="401"/>
      <c r="AD343" s="563"/>
      <c r="AE343" s="564"/>
      <c r="AF343" s="564"/>
      <c r="AG343" s="564"/>
      <c r="AH343" s="564"/>
      <c r="AI343" s="564"/>
      <c r="AJ343" s="564"/>
      <c r="AK343" s="564"/>
      <c r="AL343" s="563"/>
      <c r="AM343" s="564"/>
      <c r="AN343" s="564"/>
      <c r="AO343" s="564"/>
      <c r="AP343" s="564"/>
      <c r="AQ343" s="564"/>
      <c r="AR343" s="564"/>
      <c r="AS343" s="564"/>
      <c r="AT343" s="401"/>
      <c r="AU343" s="399"/>
      <c r="AV343" s="617"/>
      <c r="AW343" s="401"/>
      <c r="AX343" s="401"/>
      <c r="AY343" s="341"/>
      <c r="AZ343" s="341"/>
      <c r="BA343" s="341"/>
      <c r="BB343" s="341"/>
      <c r="BC343" s="341"/>
      <c r="BD343" s="401"/>
      <c r="BE343" s="341"/>
      <c r="BF343" s="341"/>
      <c r="BG343" s="402"/>
      <c r="BH343" s="403"/>
      <c r="BI343" s="405"/>
      <c r="BJ343" s="405"/>
      <c r="BK343" s="405"/>
      <c r="BL343" s="405"/>
      <c r="BM343" s="514"/>
    </row>
    <row r="344" ht="18.75" customHeight="1">
      <c r="A344" s="400" t="str">
        <f t="shared" si="4"/>
        <v/>
      </c>
      <c r="B344" s="341"/>
      <c r="C344" s="559"/>
      <c r="D344" s="393"/>
      <c r="E344" s="341"/>
      <c r="F344" s="394"/>
      <c r="G344" s="341" t="str">
        <f t="array" ref="G344">IF(C344="","",XLOOKUP(C344,'Master Data'!K:K,'Master Data'!N:N,"Input in Master Data",0,1))</f>
        <v/>
      </c>
      <c r="H344" s="341" t="str">
        <f t="array" ref="H344">IF(C344="","",XLOOKUP(C344,'Master Data'!K:K,'Master Data'!O:O,"Input in Master Data",0,1))</f>
        <v/>
      </c>
      <c r="I344" s="341" t="str">
        <f t="array" ref="I344">if(U344="","",XLOOKUP(U344,Master[Company],Master[Blow],"Unknown",0,1))</f>
        <v/>
      </c>
      <c r="J344" s="341" t="str">
        <f t="array" ref="J344">if(U344="","",XLOOKUP(U344,Master[Company],Master[Pigging],"Unknown",0,1))</f>
        <v/>
      </c>
      <c r="K344" s="341" t="str">
        <f t="array" ref="K344">if(U344="","",XLOOKUP(U344,Master[Company],Master[Load Method],"Unknown",0,1))</f>
        <v/>
      </c>
      <c r="L344" s="341" t="str">
        <f t="array" ref="L344">if(U344="","",XLOOKUP(U344,Master[Company],Master[Line Distance],"Unknown",0,1))</f>
        <v/>
      </c>
      <c r="M344" s="394"/>
      <c r="N344" s="341"/>
      <c r="O344" s="341"/>
      <c r="P344" s="341" t="str">
        <f t="array" ref="P344">if(U344="","",XLOOKUP(U344,Master[Company],Master[Terms],"NA",0,1))</f>
        <v/>
      </c>
      <c r="Q344" s="341" t="str">
        <f t="shared" si="1"/>
        <v/>
      </c>
      <c r="R344" s="341" t="str">
        <f t="array" ref="R344">if(U344="","",XLOOKUP(U344,Master[Company],Master[Group],"NA",0,1))</f>
        <v/>
      </c>
      <c r="S344" s="341" t="str">
        <f t="array" ref="S344">if(U344="","",XLOOKUP(U344,Master[Company],Master[Loading Location],"NA",0,1))</f>
        <v/>
      </c>
      <c r="T344" s="341" t="str">
        <f t="array" ref="T344">if(U344="","",XLOOKUP(U344,Master[Company],Master[Acronym],"NA",0,1))</f>
        <v/>
      </c>
      <c r="U344" s="341"/>
      <c r="V344" s="342"/>
      <c r="W344" s="342"/>
      <c r="X344" s="341" t="str">
        <f t="shared" si="6"/>
        <v/>
      </c>
      <c r="Y344" s="341" t="str">
        <f t="shared" si="3"/>
        <v/>
      </c>
      <c r="Z344" s="341"/>
      <c r="AA344" s="341"/>
      <c r="AB344" s="341"/>
      <c r="AC344" s="401"/>
      <c r="AD344" s="563"/>
      <c r="AE344" s="564"/>
      <c r="AF344" s="564"/>
      <c r="AG344" s="564"/>
      <c r="AH344" s="564"/>
      <c r="AI344" s="564"/>
      <c r="AJ344" s="564"/>
      <c r="AK344" s="564"/>
      <c r="AL344" s="563"/>
      <c r="AM344" s="564"/>
      <c r="AN344" s="564"/>
      <c r="AO344" s="564"/>
      <c r="AP344" s="564"/>
      <c r="AQ344" s="564"/>
      <c r="AR344" s="564"/>
      <c r="AS344" s="564"/>
      <c r="AT344" s="401"/>
      <c r="AU344" s="399"/>
      <c r="AV344" s="617"/>
      <c r="AW344" s="401"/>
      <c r="AX344" s="401"/>
      <c r="AY344" s="341"/>
      <c r="AZ344" s="341"/>
      <c r="BA344" s="341"/>
      <c r="BB344" s="341"/>
      <c r="BC344" s="341"/>
      <c r="BD344" s="401"/>
      <c r="BE344" s="341"/>
      <c r="BF344" s="341"/>
      <c r="BG344" s="402"/>
      <c r="BH344" s="403"/>
      <c r="BI344" s="405"/>
      <c r="BJ344" s="405"/>
      <c r="BK344" s="405"/>
      <c r="BL344" s="405"/>
      <c r="BM344" s="514"/>
    </row>
    <row r="345" ht="18.75" customHeight="1">
      <c r="A345" s="400" t="str">
        <f t="shared" si="4"/>
        <v/>
      </c>
      <c r="B345" s="341"/>
      <c r="C345" s="559"/>
      <c r="D345" s="393"/>
      <c r="E345" s="341"/>
      <c r="F345" s="394"/>
      <c r="G345" s="341" t="str">
        <f t="array" ref="G345">IF(C345="","",XLOOKUP(C345,'Master Data'!K:K,'Master Data'!N:N,"Input in Master Data",0,1))</f>
        <v/>
      </c>
      <c r="H345" s="341" t="str">
        <f t="array" ref="H345">IF(C345="","",XLOOKUP(C345,'Master Data'!K:K,'Master Data'!O:O,"Input in Master Data",0,1))</f>
        <v/>
      </c>
      <c r="I345" s="341" t="str">
        <f t="array" ref="I345">if(U345="","",XLOOKUP(U345,Master[Company],Master[Blow],"Unknown",0,1))</f>
        <v/>
      </c>
      <c r="J345" s="341" t="str">
        <f t="array" ref="J345">if(U345="","",XLOOKUP(U345,Master[Company],Master[Pigging],"Unknown",0,1))</f>
        <v/>
      </c>
      <c r="K345" s="341" t="str">
        <f t="array" ref="K345">if(U345="","",XLOOKUP(U345,Master[Company],Master[Load Method],"Unknown",0,1))</f>
        <v/>
      </c>
      <c r="L345" s="341" t="str">
        <f t="array" ref="L345">if(U345="","",XLOOKUP(U345,Master[Company],Master[Line Distance],"Unknown",0,1))</f>
        <v/>
      </c>
      <c r="M345" s="394"/>
      <c r="N345" s="341"/>
      <c r="O345" s="341"/>
      <c r="P345" s="341" t="str">
        <f t="array" ref="P345">if(U345="","",XLOOKUP(U345,Master[Company],Master[Terms],"NA",0,1))</f>
        <v/>
      </c>
      <c r="Q345" s="341" t="str">
        <f t="shared" si="1"/>
        <v/>
      </c>
      <c r="R345" s="341" t="str">
        <f t="array" ref="R345">if(U345="","",XLOOKUP(U345,Master[Company],Master[Group],"NA",0,1))</f>
        <v/>
      </c>
      <c r="S345" s="341" t="str">
        <f t="array" ref="S345">if(U345="","",XLOOKUP(U345,Master[Company],Master[Loading Location],"NA",0,1))</f>
        <v/>
      </c>
      <c r="T345" s="341" t="str">
        <f t="array" ref="T345">if(U345="","",XLOOKUP(U345,Master[Company],Master[Acronym],"NA",0,1))</f>
        <v/>
      </c>
      <c r="U345" s="341"/>
      <c r="V345" s="342"/>
      <c r="W345" s="342"/>
      <c r="X345" s="341" t="str">
        <f t="shared" si="6"/>
        <v/>
      </c>
      <c r="Y345" s="341" t="str">
        <f t="shared" si="3"/>
        <v/>
      </c>
      <c r="Z345" s="341"/>
      <c r="AA345" s="341"/>
      <c r="AB345" s="341"/>
      <c r="AC345" s="401"/>
      <c r="AD345" s="563"/>
      <c r="AE345" s="564"/>
      <c r="AF345" s="564"/>
      <c r="AG345" s="564"/>
      <c r="AH345" s="564"/>
      <c r="AI345" s="564"/>
      <c r="AJ345" s="564"/>
      <c r="AK345" s="564"/>
      <c r="AL345" s="563"/>
      <c r="AM345" s="564"/>
      <c r="AN345" s="564"/>
      <c r="AO345" s="564"/>
      <c r="AP345" s="564"/>
      <c r="AQ345" s="564"/>
      <c r="AR345" s="564"/>
      <c r="AS345" s="564"/>
      <c r="AT345" s="401"/>
      <c r="AU345" s="399"/>
      <c r="AV345" s="617"/>
      <c r="AW345" s="401"/>
      <c r="AX345" s="401"/>
      <c r="AY345" s="341"/>
      <c r="AZ345" s="341"/>
      <c r="BA345" s="341"/>
      <c r="BB345" s="341"/>
      <c r="BC345" s="341"/>
      <c r="BD345" s="401"/>
      <c r="BE345" s="341"/>
      <c r="BF345" s="341"/>
      <c r="BG345" s="402"/>
      <c r="BH345" s="403"/>
      <c r="BI345" s="405"/>
      <c r="BJ345" s="405"/>
      <c r="BK345" s="405"/>
      <c r="BL345" s="405"/>
      <c r="BM345" s="514"/>
    </row>
    <row r="346" ht="18.75" customHeight="1">
      <c r="A346" s="400" t="str">
        <f t="shared" si="4"/>
        <v/>
      </c>
      <c r="B346" s="341"/>
      <c r="C346" s="559"/>
      <c r="D346" s="393"/>
      <c r="E346" s="341"/>
      <c r="F346" s="394"/>
      <c r="G346" s="341" t="str">
        <f t="array" ref="G346">IF(C346="","",XLOOKUP(C346,'Master Data'!K:K,'Master Data'!N:N,"Input in Master Data",0,1))</f>
        <v/>
      </c>
      <c r="H346" s="341" t="str">
        <f t="array" ref="H346">IF(C346="","",XLOOKUP(C346,'Master Data'!K:K,'Master Data'!O:O,"Input in Master Data",0,1))</f>
        <v/>
      </c>
      <c r="I346" s="341" t="str">
        <f t="array" ref="I346">if(U346="","",XLOOKUP(U346,Master[Company],Master[Blow],"Unknown",0,1))</f>
        <v/>
      </c>
      <c r="J346" s="341" t="str">
        <f t="array" ref="J346">if(U346="","",XLOOKUP(U346,Master[Company],Master[Pigging],"Unknown",0,1))</f>
        <v/>
      </c>
      <c r="K346" s="341" t="str">
        <f t="array" ref="K346">if(U346="","",XLOOKUP(U346,Master[Company],Master[Load Method],"Unknown",0,1))</f>
        <v/>
      </c>
      <c r="L346" s="341" t="str">
        <f t="array" ref="L346">if(U346="","",XLOOKUP(U346,Master[Company],Master[Line Distance],"Unknown",0,1))</f>
        <v/>
      </c>
      <c r="M346" s="394"/>
      <c r="N346" s="341"/>
      <c r="O346" s="341"/>
      <c r="P346" s="341" t="str">
        <f t="array" ref="P346">if(U346="","",XLOOKUP(U346,Master[Company],Master[Terms],"NA",0,1))</f>
        <v/>
      </c>
      <c r="Q346" s="341" t="str">
        <f t="shared" si="1"/>
        <v/>
      </c>
      <c r="R346" s="341" t="str">
        <f t="array" ref="R346">if(U346="","",XLOOKUP(U346,Master[Company],Master[Group],"NA",0,1))</f>
        <v/>
      </c>
      <c r="S346" s="341" t="str">
        <f t="array" ref="S346">if(U346="","",XLOOKUP(U346,Master[Company],Master[Loading Location],"NA",0,1))</f>
        <v/>
      </c>
      <c r="T346" s="341" t="str">
        <f t="array" ref="T346">if(U346="","",XLOOKUP(U346,Master[Company],Master[Acronym],"NA",0,1))</f>
        <v/>
      </c>
      <c r="U346" s="341"/>
      <c r="V346" s="342"/>
      <c r="W346" s="342"/>
      <c r="X346" s="341" t="str">
        <f t="shared" si="6"/>
        <v/>
      </c>
      <c r="Y346" s="341" t="str">
        <f t="shared" si="3"/>
        <v/>
      </c>
      <c r="Z346" s="341"/>
      <c r="AA346" s="341"/>
      <c r="AB346" s="341"/>
      <c r="AC346" s="401"/>
      <c r="AD346" s="563"/>
      <c r="AE346" s="564"/>
      <c r="AF346" s="564"/>
      <c r="AG346" s="564"/>
      <c r="AH346" s="564"/>
      <c r="AI346" s="564"/>
      <c r="AJ346" s="564"/>
      <c r="AK346" s="564"/>
      <c r="AL346" s="563"/>
      <c r="AM346" s="564"/>
      <c r="AN346" s="564"/>
      <c r="AO346" s="564"/>
      <c r="AP346" s="564"/>
      <c r="AQ346" s="564"/>
      <c r="AR346" s="564"/>
      <c r="AS346" s="564"/>
      <c r="AT346" s="401"/>
      <c r="AU346" s="399"/>
      <c r="AV346" s="617"/>
      <c r="AW346" s="401"/>
      <c r="AX346" s="401"/>
      <c r="AY346" s="341"/>
      <c r="AZ346" s="341"/>
      <c r="BA346" s="341"/>
      <c r="BB346" s="341"/>
      <c r="BC346" s="341"/>
      <c r="BD346" s="401"/>
      <c r="BE346" s="341"/>
      <c r="BF346" s="341"/>
      <c r="BG346" s="402"/>
      <c r="BH346" s="403"/>
      <c r="BI346" s="405"/>
      <c r="BJ346" s="405"/>
      <c r="BK346" s="405"/>
      <c r="BL346" s="405"/>
      <c r="BM346" s="514"/>
    </row>
    <row r="347" ht="18.75" customHeight="1">
      <c r="A347" s="400" t="str">
        <f t="shared" si="4"/>
        <v/>
      </c>
      <c r="B347" s="341"/>
      <c r="C347" s="559"/>
      <c r="D347" s="393"/>
      <c r="E347" s="341"/>
      <c r="F347" s="394"/>
      <c r="G347" s="341" t="str">
        <f t="array" ref="G347">IF(C347="","",XLOOKUP(C347,'Master Data'!K:K,'Master Data'!N:N,"Input in Master Data",0,1))</f>
        <v/>
      </c>
      <c r="H347" s="341" t="str">
        <f t="array" ref="H347">IF(C347="","",XLOOKUP(C347,'Master Data'!K:K,'Master Data'!O:O,"Input in Master Data",0,1))</f>
        <v/>
      </c>
      <c r="I347" s="341" t="str">
        <f t="array" ref="I347">if(U347="","",XLOOKUP(U347,Master[Company],Master[Blow],"Unknown",0,1))</f>
        <v/>
      </c>
      <c r="J347" s="341" t="str">
        <f t="array" ref="J347">if(U347="","",XLOOKUP(U347,Master[Company],Master[Pigging],"Unknown",0,1))</f>
        <v/>
      </c>
      <c r="K347" s="341" t="str">
        <f t="array" ref="K347">if(U347="","",XLOOKUP(U347,Master[Company],Master[Load Method],"Unknown",0,1))</f>
        <v/>
      </c>
      <c r="L347" s="341" t="str">
        <f t="array" ref="L347">if(U347="","",XLOOKUP(U347,Master[Company],Master[Line Distance],"Unknown",0,1))</f>
        <v/>
      </c>
      <c r="M347" s="394"/>
      <c r="N347" s="341"/>
      <c r="O347" s="341"/>
      <c r="P347" s="341" t="str">
        <f t="array" ref="P347">if(U347="","",XLOOKUP(U347,Master[Company],Master[Terms],"NA",0,1))</f>
        <v/>
      </c>
      <c r="Q347" s="341" t="str">
        <f t="shared" si="1"/>
        <v/>
      </c>
      <c r="R347" s="341" t="str">
        <f t="array" ref="R347">if(U347="","",XLOOKUP(U347,Master[Company],Master[Group],"NA",0,1))</f>
        <v/>
      </c>
      <c r="S347" s="341" t="str">
        <f t="array" ref="S347">if(U347="","",XLOOKUP(U347,Master[Company],Master[Loading Location],"NA",0,1))</f>
        <v/>
      </c>
      <c r="T347" s="341" t="str">
        <f t="array" ref="T347">if(U347="","",XLOOKUP(U347,Master[Company],Master[Acronym],"NA",0,1))</f>
        <v/>
      </c>
      <c r="U347" s="341"/>
      <c r="V347" s="342"/>
      <c r="W347" s="342"/>
      <c r="X347" s="341" t="str">
        <f t="shared" si="6"/>
        <v/>
      </c>
      <c r="Y347" s="341" t="str">
        <f t="shared" si="3"/>
        <v/>
      </c>
      <c r="Z347" s="341"/>
      <c r="AA347" s="341"/>
      <c r="AB347" s="341"/>
      <c r="AC347" s="401"/>
      <c r="AD347" s="563"/>
      <c r="AE347" s="564"/>
      <c r="AF347" s="564"/>
      <c r="AG347" s="564"/>
      <c r="AH347" s="564"/>
      <c r="AI347" s="564"/>
      <c r="AJ347" s="564"/>
      <c r="AK347" s="564"/>
      <c r="AL347" s="563"/>
      <c r="AM347" s="564"/>
      <c r="AN347" s="564"/>
      <c r="AO347" s="564"/>
      <c r="AP347" s="564"/>
      <c r="AQ347" s="564"/>
      <c r="AR347" s="564"/>
      <c r="AS347" s="564"/>
      <c r="AT347" s="401"/>
      <c r="AU347" s="399"/>
      <c r="AV347" s="617"/>
      <c r="AW347" s="401"/>
      <c r="AX347" s="401"/>
      <c r="AY347" s="341"/>
      <c r="AZ347" s="341"/>
      <c r="BA347" s="341"/>
      <c r="BB347" s="341"/>
      <c r="BC347" s="341"/>
      <c r="BD347" s="401"/>
      <c r="BE347" s="341"/>
      <c r="BF347" s="341"/>
      <c r="BG347" s="402"/>
      <c r="BH347" s="403"/>
      <c r="BI347" s="405"/>
      <c r="BJ347" s="405"/>
      <c r="BK347" s="405"/>
      <c r="BL347" s="405"/>
      <c r="BM347" s="514"/>
    </row>
    <row r="348" ht="18.75" customHeight="1">
      <c r="A348" s="400" t="str">
        <f t="shared" si="4"/>
        <v/>
      </c>
      <c r="B348" s="341"/>
      <c r="C348" s="559"/>
      <c r="D348" s="393"/>
      <c r="E348" s="341"/>
      <c r="F348" s="394"/>
      <c r="G348" s="341" t="str">
        <f t="array" ref="G348">IF(C348="","",XLOOKUP(C348,'Master Data'!K:K,'Master Data'!N:N,"Input in Master Data",0,1))</f>
        <v/>
      </c>
      <c r="H348" s="341" t="str">
        <f t="array" ref="H348">IF(C348="","",XLOOKUP(C348,'Master Data'!K:K,'Master Data'!O:O,"Input in Master Data",0,1))</f>
        <v/>
      </c>
      <c r="I348" s="341" t="str">
        <f t="array" ref="I348">if(U348="","",XLOOKUP(U348,Master[Company],Master[Blow],"Unknown",0,1))</f>
        <v/>
      </c>
      <c r="J348" s="341" t="str">
        <f t="array" ref="J348">if(U348="","",XLOOKUP(U348,Master[Company],Master[Pigging],"Unknown",0,1))</f>
        <v/>
      </c>
      <c r="K348" s="341" t="str">
        <f t="array" ref="K348">if(U348="","",XLOOKUP(U348,Master[Company],Master[Load Method],"Unknown",0,1))</f>
        <v/>
      </c>
      <c r="L348" s="341" t="str">
        <f t="array" ref="L348">if(U348="","",XLOOKUP(U348,Master[Company],Master[Line Distance],"Unknown",0,1))</f>
        <v/>
      </c>
      <c r="M348" s="394"/>
      <c r="N348" s="341"/>
      <c r="O348" s="341"/>
      <c r="P348" s="341" t="str">
        <f t="array" ref="P348">if(U348="","",XLOOKUP(U348,Master[Company],Master[Terms],"NA",0,1))</f>
        <v/>
      </c>
      <c r="Q348" s="341" t="str">
        <f t="shared" si="1"/>
        <v/>
      </c>
      <c r="R348" s="341" t="str">
        <f t="array" ref="R348">if(U348="","",XLOOKUP(U348,Master[Company],Master[Group],"NA",0,1))</f>
        <v/>
      </c>
      <c r="S348" s="341" t="str">
        <f t="array" ref="S348">if(U348="","",XLOOKUP(U348,Master[Company],Master[Loading Location],"NA",0,1))</f>
        <v/>
      </c>
      <c r="T348" s="341" t="str">
        <f t="array" ref="T348">if(U348="","",XLOOKUP(U348,Master[Company],Master[Acronym],"NA",0,1))</f>
        <v/>
      </c>
      <c r="U348" s="341"/>
      <c r="V348" s="342"/>
      <c r="W348" s="342"/>
      <c r="X348" s="341" t="str">
        <f t="shared" si="6"/>
        <v/>
      </c>
      <c r="Y348" s="341" t="str">
        <f t="shared" si="3"/>
        <v/>
      </c>
      <c r="Z348" s="341"/>
      <c r="AA348" s="341"/>
      <c r="AB348" s="341"/>
      <c r="AC348" s="401"/>
      <c r="AD348" s="563"/>
      <c r="AE348" s="564"/>
      <c r="AF348" s="564"/>
      <c r="AG348" s="564"/>
      <c r="AH348" s="564"/>
      <c r="AI348" s="564"/>
      <c r="AJ348" s="564"/>
      <c r="AK348" s="564"/>
      <c r="AL348" s="563"/>
      <c r="AM348" s="564"/>
      <c r="AN348" s="564"/>
      <c r="AO348" s="564"/>
      <c r="AP348" s="564"/>
      <c r="AQ348" s="564"/>
      <c r="AR348" s="564"/>
      <c r="AS348" s="564"/>
      <c r="AT348" s="401"/>
      <c r="AU348" s="399"/>
      <c r="AV348" s="617"/>
      <c r="AW348" s="401"/>
      <c r="AX348" s="401"/>
      <c r="AY348" s="341"/>
      <c r="AZ348" s="341"/>
      <c r="BA348" s="341"/>
      <c r="BB348" s="341"/>
      <c r="BC348" s="341"/>
      <c r="BD348" s="401"/>
      <c r="BE348" s="341"/>
      <c r="BF348" s="341"/>
      <c r="BG348" s="402"/>
      <c r="BH348" s="403"/>
      <c r="BI348" s="405"/>
      <c r="BJ348" s="405"/>
      <c r="BK348" s="405"/>
      <c r="BL348" s="405"/>
      <c r="BM348" s="514"/>
    </row>
    <row r="349" ht="18.75" customHeight="1">
      <c r="A349" s="400" t="str">
        <f t="shared" si="4"/>
        <v/>
      </c>
      <c r="B349" s="341"/>
      <c r="C349" s="559"/>
      <c r="D349" s="393"/>
      <c r="E349" s="341"/>
      <c r="F349" s="394"/>
      <c r="G349" s="341" t="str">
        <f t="array" ref="G349">IF(C349="","",XLOOKUP(C349,'Master Data'!K:K,'Master Data'!N:N,"Input in Master Data",0,1))</f>
        <v/>
      </c>
      <c r="H349" s="341" t="str">
        <f t="array" ref="H349">IF(C349="","",XLOOKUP(C349,'Master Data'!K:K,'Master Data'!O:O,"Input in Master Data",0,1))</f>
        <v/>
      </c>
      <c r="I349" s="341" t="str">
        <f t="array" ref="I349">if(U349="","",XLOOKUP(U349,Master[Company],Master[Blow],"Unknown",0,1))</f>
        <v/>
      </c>
      <c r="J349" s="341" t="str">
        <f t="array" ref="J349">if(U349="","",XLOOKUP(U349,Master[Company],Master[Pigging],"Unknown",0,1))</f>
        <v/>
      </c>
      <c r="K349" s="341" t="str">
        <f t="array" ref="K349">if(U349="","",XLOOKUP(U349,Master[Company],Master[Load Method],"Unknown",0,1))</f>
        <v/>
      </c>
      <c r="L349" s="341" t="str">
        <f t="array" ref="L349">if(U349="","",XLOOKUP(U349,Master[Company],Master[Line Distance],"Unknown",0,1))</f>
        <v/>
      </c>
      <c r="M349" s="394"/>
      <c r="N349" s="341"/>
      <c r="O349" s="341"/>
      <c r="P349" s="341" t="str">
        <f t="array" ref="P349">if(U349="","",XLOOKUP(U349,Master[Company],Master[Terms],"NA",0,1))</f>
        <v/>
      </c>
      <c r="Q349" s="341" t="str">
        <f t="shared" si="1"/>
        <v/>
      </c>
      <c r="R349" s="341" t="str">
        <f t="array" ref="R349">if(U349="","",XLOOKUP(U349,Master[Company],Master[Group],"NA",0,1))</f>
        <v/>
      </c>
      <c r="S349" s="341" t="str">
        <f t="array" ref="S349">if(U349="","",XLOOKUP(U349,Master[Company],Master[Loading Location],"NA",0,1))</f>
        <v/>
      </c>
      <c r="T349" s="341" t="str">
        <f t="array" ref="T349">if(U349="","",XLOOKUP(U349,Master[Company],Master[Acronym],"NA",0,1))</f>
        <v/>
      </c>
      <c r="U349" s="341"/>
      <c r="V349" s="342"/>
      <c r="W349" s="342"/>
      <c r="X349" s="341" t="str">
        <f t="shared" si="6"/>
        <v/>
      </c>
      <c r="Y349" s="341" t="str">
        <f t="shared" si="3"/>
        <v/>
      </c>
      <c r="Z349" s="341"/>
      <c r="AA349" s="341"/>
      <c r="AB349" s="341"/>
      <c r="AC349" s="401"/>
      <c r="AD349" s="563"/>
      <c r="AE349" s="564"/>
      <c r="AF349" s="564"/>
      <c r="AG349" s="564"/>
      <c r="AH349" s="564"/>
      <c r="AI349" s="564"/>
      <c r="AJ349" s="564"/>
      <c r="AK349" s="564"/>
      <c r="AL349" s="563"/>
      <c r="AM349" s="564"/>
      <c r="AN349" s="564"/>
      <c r="AO349" s="564"/>
      <c r="AP349" s="564"/>
      <c r="AQ349" s="564"/>
      <c r="AR349" s="564"/>
      <c r="AS349" s="564"/>
      <c r="AT349" s="401"/>
      <c r="AU349" s="399"/>
      <c r="AV349" s="617"/>
      <c r="AW349" s="401"/>
      <c r="AX349" s="401"/>
      <c r="AY349" s="341"/>
      <c r="AZ349" s="341"/>
      <c r="BA349" s="341"/>
      <c r="BB349" s="341"/>
      <c r="BC349" s="341"/>
      <c r="BD349" s="401"/>
      <c r="BE349" s="341"/>
      <c r="BF349" s="341"/>
      <c r="BG349" s="402"/>
      <c r="BH349" s="403"/>
      <c r="BI349" s="405"/>
      <c r="BJ349" s="405"/>
      <c r="BK349" s="405"/>
      <c r="BL349" s="405"/>
      <c r="BM349" s="514"/>
    </row>
    <row r="350" ht="18.75" customHeight="1">
      <c r="A350" s="400" t="str">
        <f t="shared" si="4"/>
        <v/>
      </c>
      <c r="B350" s="341"/>
      <c r="C350" s="559"/>
      <c r="D350" s="393"/>
      <c r="E350" s="341"/>
      <c r="F350" s="394"/>
      <c r="G350" s="341" t="str">
        <f t="array" ref="G350">IF(C350="","",XLOOKUP(C350,'Master Data'!K:K,'Master Data'!N:N,"Input in Master Data",0,1))</f>
        <v/>
      </c>
      <c r="H350" s="341" t="str">
        <f t="array" ref="H350">IF(C350="","",XLOOKUP(C350,'Master Data'!K:K,'Master Data'!O:O,"Input in Master Data",0,1))</f>
        <v/>
      </c>
      <c r="I350" s="341" t="str">
        <f t="array" ref="I350">if(U350="","",XLOOKUP(U350,Master[Company],Master[Blow],"Unknown",0,1))</f>
        <v/>
      </c>
      <c r="J350" s="341" t="str">
        <f t="array" ref="J350">if(U350="","",XLOOKUP(U350,Master[Company],Master[Pigging],"Unknown",0,1))</f>
        <v/>
      </c>
      <c r="K350" s="341" t="str">
        <f t="array" ref="K350">if(U350="","",XLOOKUP(U350,Master[Company],Master[Load Method],"Unknown",0,1))</f>
        <v/>
      </c>
      <c r="L350" s="341" t="str">
        <f t="array" ref="L350">if(U350="","",XLOOKUP(U350,Master[Company],Master[Line Distance],"Unknown",0,1))</f>
        <v/>
      </c>
      <c r="M350" s="394"/>
      <c r="N350" s="341"/>
      <c r="O350" s="341"/>
      <c r="P350" s="341" t="str">
        <f t="array" ref="P350">if(U350="","",XLOOKUP(U350,Master[Company],Master[Terms],"NA",0,1))</f>
        <v/>
      </c>
      <c r="Q350" s="341" t="str">
        <f t="shared" si="1"/>
        <v/>
      </c>
      <c r="R350" s="341" t="str">
        <f t="array" ref="R350">if(U350="","",XLOOKUP(U350,Master[Company],Master[Group],"NA",0,1))</f>
        <v/>
      </c>
      <c r="S350" s="341" t="str">
        <f t="array" ref="S350">if(U350="","",XLOOKUP(U350,Master[Company],Master[Loading Location],"NA",0,1))</f>
        <v/>
      </c>
      <c r="T350" s="341" t="str">
        <f t="array" ref="T350">if(U350="","",XLOOKUP(U350,Master[Company],Master[Acronym],"NA",0,1))</f>
        <v/>
      </c>
      <c r="U350" s="341"/>
      <c r="V350" s="342"/>
      <c r="W350" s="342"/>
      <c r="X350" s="341" t="str">
        <f t="shared" si="6"/>
        <v/>
      </c>
      <c r="Y350" s="341" t="str">
        <f t="shared" si="3"/>
        <v/>
      </c>
      <c r="Z350" s="341"/>
      <c r="AA350" s="341"/>
      <c r="AB350" s="341"/>
      <c r="AC350" s="401"/>
      <c r="AD350" s="563"/>
      <c r="AE350" s="564"/>
      <c r="AF350" s="564"/>
      <c r="AG350" s="564"/>
      <c r="AH350" s="564"/>
      <c r="AI350" s="564"/>
      <c r="AJ350" s="564"/>
      <c r="AK350" s="564"/>
      <c r="AL350" s="563"/>
      <c r="AM350" s="564"/>
      <c r="AN350" s="564"/>
      <c r="AO350" s="564"/>
      <c r="AP350" s="564"/>
      <c r="AQ350" s="564"/>
      <c r="AR350" s="564"/>
      <c r="AS350" s="564"/>
      <c r="AT350" s="401"/>
      <c r="AU350" s="399"/>
      <c r="AV350" s="617"/>
      <c r="AW350" s="401"/>
      <c r="AX350" s="401"/>
      <c r="AY350" s="341"/>
      <c r="AZ350" s="341"/>
      <c r="BA350" s="341"/>
      <c r="BB350" s="341"/>
      <c r="BC350" s="341"/>
      <c r="BD350" s="401"/>
      <c r="BE350" s="341"/>
      <c r="BF350" s="341"/>
      <c r="BG350" s="402"/>
      <c r="BH350" s="403"/>
      <c r="BI350" s="405"/>
      <c r="BJ350" s="405"/>
      <c r="BK350" s="405"/>
      <c r="BL350" s="405"/>
      <c r="BM350" s="514"/>
    </row>
    <row r="351" ht="18.75" customHeight="1">
      <c r="A351" s="400" t="str">
        <f t="shared" si="4"/>
        <v/>
      </c>
      <c r="B351" s="341"/>
      <c r="C351" s="559"/>
      <c r="D351" s="393"/>
      <c r="E351" s="341"/>
      <c r="F351" s="394"/>
      <c r="G351" s="341" t="str">
        <f t="array" ref="G351">IF(C351="","",XLOOKUP(C351,'Master Data'!K:K,'Master Data'!N:N,"Input in Master Data",0,1))</f>
        <v/>
      </c>
      <c r="H351" s="341" t="str">
        <f t="array" ref="H351">IF(C351="","",XLOOKUP(C351,'Master Data'!K:K,'Master Data'!O:O,"Input in Master Data",0,1))</f>
        <v/>
      </c>
      <c r="I351" s="341" t="str">
        <f t="array" ref="I351">if(U351="","",XLOOKUP(U351,Master[Company],Master[Blow],"Unknown",0,1))</f>
        <v/>
      </c>
      <c r="J351" s="341" t="str">
        <f t="array" ref="J351">if(U351="","",XLOOKUP(U351,Master[Company],Master[Pigging],"Unknown",0,1))</f>
        <v/>
      </c>
      <c r="K351" s="341" t="str">
        <f t="array" ref="K351">if(U351="","",XLOOKUP(U351,Master[Company],Master[Load Method],"Unknown",0,1))</f>
        <v/>
      </c>
      <c r="L351" s="341" t="str">
        <f t="array" ref="L351">if(U351="","",XLOOKUP(U351,Master[Company],Master[Line Distance],"Unknown",0,1))</f>
        <v/>
      </c>
      <c r="M351" s="394"/>
      <c r="N351" s="341"/>
      <c r="O351" s="341"/>
      <c r="P351" s="341" t="str">
        <f t="array" ref="P351">if(U351="","",XLOOKUP(U351,Master[Company],Master[Terms],"NA",0,1))</f>
        <v/>
      </c>
      <c r="Q351" s="341" t="str">
        <f t="shared" si="1"/>
        <v/>
      </c>
      <c r="R351" s="341" t="str">
        <f t="array" ref="R351">if(U351="","",XLOOKUP(U351,Master[Company],Master[Group],"NA",0,1))</f>
        <v/>
      </c>
      <c r="S351" s="341" t="str">
        <f t="array" ref="S351">if(U351="","",XLOOKUP(U351,Master[Company],Master[Loading Location],"NA",0,1))</f>
        <v/>
      </c>
      <c r="T351" s="341" t="str">
        <f t="array" ref="T351">if(U351="","",XLOOKUP(U351,Master[Company],Master[Acronym],"NA",0,1))</f>
        <v/>
      </c>
      <c r="U351" s="341"/>
      <c r="V351" s="342"/>
      <c r="W351" s="342"/>
      <c r="X351" s="341" t="str">
        <f t="shared" si="6"/>
        <v/>
      </c>
      <c r="Y351" s="341" t="str">
        <f t="shared" si="3"/>
        <v/>
      </c>
      <c r="Z351" s="341"/>
      <c r="AA351" s="341"/>
      <c r="AB351" s="341"/>
      <c r="AC351" s="401"/>
      <c r="AD351" s="563"/>
      <c r="AE351" s="564"/>
      <c r="AF351" s="564"/>
      <c r="AG351" s="564"/>
      <c r="AH351" s="564"/>
      <c r="AI351" s="564"/>
      <c r="AJ351" s="564"/>
      <c r="AK351" s="564"/>
      <c r="AL351" s="563"/>
      <c r="AM351" s="564"/>
      <c r="AN351" s="564"/>
      <c r="AO351" s="564"/>
      <c r="AP351" s="564"/>
      <c r="AQ351" s="564"/>
      <c r="AR351" s="564"/>
      <c r="AS351" s="564"/>
      <c r="AT351" s="401"/>
      <c r="AU351" s="399"/>
      <c r="AV351" s="617"/>
      <c r="AW351" s="401"/>
      <c r="AX351" s="401"/>
      <c r="AY351" s="341"/>
      <c r="AZ351" s="341"/>
      <c r="BA351" s="341"/>
      <c r="BB351" s="341"/>
      <c r="BC351" s="341"/>
      <c r="BD351" s="401"/>
      <c r="BE351" s="341"/>
      <c r="BF351" s="341"/>
      <c r="BG351" s="402"/>
      <c r="BH351" s="403"/>
      <c r="BI351" s="405"/>
      <c r="BJ351" s="405"/>
      <c r="BK351" s="405"/>
      <c r="BL351" s="405"/>
      <c r="BM351" s="514"/>
    </row>
    <row r="352" ht="18.75" customHeight="1">
      <c r="A352" s="400" t="str">
        <f t="shared" si="4"/>
        <v/>
      </c>
      <c r="B352" s="341"/>
      <c r="C352" s="559"/>
      <c r="D352" s="393"/>
      <c r="E352" s="341"/>
      <c r="F352" s="394"/>
      <c r="G352" s="341" t="str">
        <f t="array" ref="G352">IF(C352="","",XLOOKUP(C352,'Master Data'!K:K,'Master Data'!N:N,"Input in Master Data",0,1))</f>
        <v/>
      </c>
      <c r="H352" s="341" t="str">
        <f t="array" ref="H352">IF(C352="","",XLOOKUP(C352,'Master Data'!K:K,'Master Data'!O:O,"Input in Master Data",0,1))</f>
        <v/>
      </c>
      <c r="I352" s="341" t="str">
        <f t="array" ref="I352">if(U352="","",XLOOKUP(U352,Master[Company],Master[Blow],"Unknown",0,1))</f>
        <v/>
      </c>
      <c r="J352" s="341" t="str">
        <f t="array" ref="J352">if(U352="","",XLOOKUP(U352,Master[Company],Master[Pigging],"Unknown",0,1))</f>
        <v/>
      </c>
      <c r="K352" s="341" t="str">
        <f t="array" ref="K352">if(U352="","",XLOOKUP(U352,Master[Company],Master[Load Method],"Unknown",0,1))</f>
        <v/>
      </c>
      <c r="L352" s="341" t="str">
        <f t="array" ref="L352">if(U352="","",XLOOKUP(U352,Master[Company],Master[Line Distance],"Unknown",0,1))</f>
        <v/>
      </c>
      <c r="M352" s="394"/>
      <c r="N352" s="341"/>
      <c r="O352" s="341"/>
      <c r="P352" s="341" t="str">
        <f t="array" ref="P352">if(U352="","",XLOOKUP(U352,Master[Company],Master[Terms],"NA",0,1))</f>
        <v/>
      </c>
      <c r="Q352" s="341" t="str">
        <f t="shared" si="1"/>
        <v/>
      </c>
      <c r="R352" s="341" t="str">
        <f t="array" ref="R352">if(U352="","",XLOOKUP(U352,Master[Company],Master[Group],"NA",0,1))</f>
        <v/>
      </c>
      <c r="S352" s="341" t="str">
        <f t="array" ref="S352">if(U352="","",XLOOKUP(U352,Master[Company],Master[Loading Location],"NA",0,1))</f>
        <v/>
      </c>
      <c r="T352" s="341" t="str">
        <f t="array" ref="T352">if(U352="","",XLOOKUP(U352,Master[Company],Master[Acronym],"NA",0,1))</f>
        <v/>
      </c>
      <c r="U352" s="341"/>
      <c r="V352" s="342"/>
      <c r="W352" s="342"/>
      <c r="X352" s="341" t="str">
        <f t="shared" si="6"/>
        <v/>
      </c>
      <c r="Y352" s="341" t="str">
        <f t="shared" si="3"/>
        <v/>
      </c>
      <c r="Z352" s="341"/>
      <c r="AA352" s="341"/>
      <c r="AB352" s="341"/>
      <c r="AC352" s="401"/>
      <c r="AD352" s="563"/>
      <c r="AE352" s="564"/>
      <c r="AF352" s="564"/>
      <c r="AG352" s="564"/>
      <c r="AH352" s="564"/>
      <c r="AI352" s="564"/>
      <c r="AJ352" s="564"/>
      <c r="AK352" s="564"/>
      <c r="AL352" s="563"/>
      <c r="AM352" s="564"/>
      <c r="AN352" s="564"/>
      <c r="AO352" s="564"/>
      <c r="AP352" s="564"/>
      <c r="AQ352" s="564"/>
      <c r="AR352" s="564"/>
      <c r="AS352" s="564"/>
      <c r="AT352" s="401"/>
      <c r="AU352" s="399"/>
      <c r="AV352" s="617"/>
      <c r="AW352" s="401"/>
      <c r="AX352" s="401"/>
      <c r="AY352" s="341"/>
      <c r="AZ352" s="341"/>
      <c r="BA352" s="341"/>
      <c r="BB352" s="341"/>
      <c r="BC352" s="341"/>
      <c r="BD352" s="401"/>
      <c r="BE352" s="341"/>
      <c r="BF352" s="341"/>
      <c r="BG352" s="402"/>
      <c r="BH352" s="403"/>
      <c r="BI352" s="405"/>
      <c r="BJ352" s="405"/>
      <c r="BK352" s="405"/>
      <c r="BL352" s="405"/>
      <c r="BM352" s="514"/>
    </row>
    <row r="353" ht="18.75" customHeight="1">
      <c r="A353" s="400" t="str">
        <f t="shared" si="4"/>
        <v/>
      </c>
      <c r="B353" s="341"/>
      <c r="C353" s="559"/>
      <c r="D353" s="393"/>
      <c r="E353" s="341"/>
      <c r="F353" s="394"/>
      <c r="G353" s="341" t="str">
        <f t="array" ref="G353">IF(C353="","",XLOOKUP(C353,'Master Data'!K:K,'Master Data'!N:N,"Input in Master Data",0,1))</f>
        <v/>
      </c>
      <c r="H353" s="341" t="str">
        <f t="array" ref="H353">IF(C353="","",XLOOKUP(C353,'Master Data'!K:K,'Master Data'!O:O,"Input in Master Data",0,1))</f>
        <v/>
      </c>
      <c r="I353" s="341" t="str">
        <f t="array" ref="I353">if(U353="","",XLOOKUP(U353,Master[Company],Master[Blow],"Unknown",0,1))</f>
        <v/>
      </c>
      <c r="J353" s="341" t="str">
        <f t="array" ref="J353">if(U353="","",XLOOKUP(U353,Master[Company],Master[Pigging],"Unknown",0,1))</f>
        <v/>
      </c>
      <c r="K353" s="341" t="str">
        <f t="array" ref="K353">if(U353="","",XLOOKUP(U353,Master[Company],Master[Load Method],"Unknown",0,1))</f>
        <v/>
      </c>
      <c r="L353" s="341" t="str">
        <f t="array" ref="L353">if(U353="","",XLOOKUP(U353,Master[Company],Master[Line Distance],"Unknown",0,1))</f>
        <v/>
      </c>
      <c r="M353" s="394"/>
      <c r="N353" s="341"/>
      <c r="O353" s="341"/>
      <c r="P353" s="341" t="str">
        <f t="array" ref="P353">if(U353="","",XLOOKUP(U353,Master[Company],Master[Terms],"NA",0,1))</f>
        <v/>
      </c>
      <c r="Q353" s="341" t="str">
        <f t="shared" si="1"/>
        <v/>
      </c>
      <c r="R353" s="341" t="str">
        <f t="array" ref="R353">if(U353="","",XLOOKUP(U353,Master[Company],Master[Group],"NA",0,1))</f>
        <v/>
      </c>
      <c r="S353" s="341" t="str">
        <f t="array" ref="S353">if(U353="","",XLOOKUP(U353,Master[Company],Master[Loading Location],"NA",0,1))</f>
        <v/>
      </c>
      <c r="T353" s="341" t="str">
        <f t="array" ref="T353">if(U353="","",XLOOKUP(U353,Master[Company],Master[Acronym],"NA",0,1))</f>
        <v/>
      </c>
      <c r="U353" s="341"/>
      <c r="V353" s="342"/>
      <c r="W353" s="342"/>
      <c r="X353" s="341" t="str">
        <f t="shared" si="6"/>
        <v/>
      </c>
      <c r="Y353" s="341" t="str">
        <f t="shared" si="3"/>
        <v/>
      </c>
      <c r="Z353" s="341"/>
      <c r="AA353" s="341"/>
      <c r="AB353" s="341"/>
      <c r="AC353" s="401"/>
      <c r="AD353" s="563"/>
      <c r="AE353" s="564"/>
      <c r="AF353" s="564"/>
      <c r="AG353" s="564"/>
      <c r="AH353" s="564"/>
      <c r="AI353" s="564"/>
      <c r="AJ353" s="564"/>
      <c r="AK353" s="564"/>
      <c r="AL353" s="563"/>
      <c r="AM353" s="564"/>
      <c r="AN353" s="564"/>
      <c r="AO353" s="564"/>
      <c r="AP353" s="564"/>
      <c r="AQ353" s="564"/>
      <c r="AR353" s="564"/>
      <c r="AS353" s="564"/>
      <c r="AT353" s="401"/>
      <c r="AU353" s="399"/>
      <c r="AV353" s="617"/>
      <c r="AW353" s="401"/>
      <c r="AX353" s="401"/>
      <c r="AY353" s="341"/>
      <c r="AZ353" s="341"/>
      <c r="BA353" s="341"/>
      <c r="BB353" s="341"/>
      <c r="BC353" s="341"/>
      <c r="BD353" s="401"/>
      <c r="BE353" s="341"/>
      <c r="BF353" s="341"/>
      <c r="BG353" s="402"/>
      <c r="BH353" s="403"/>
      <c r="BI353" s="405"/>
      <c r="BJ353" s="405"/>
      <c r="BK353" s="405"/>
      <c r="BL353" s="405"/>
      <c r="BM353" s="514"/>
    </row>
    <row r="354" ht="18.75" customHeight="1">
      <c r="A354" s="400" t="str">
        <f t="shared" si="4"/>
        <v/>
      </c>
      <c r="B354" s="341"/>
      <c r="C354" s="559"/>
      <c r="D354" s="393"/>
      <c r="E354" s="341"/>
      <c r="F354" s="394"/>
      <c r="G354" s="341" t="str">
        <f t="array" ref="G354">IF(C354="","",XLOOKUP(C354,'Master Data'!K:K,'Master Data'!N:N,"Input in Master Data",0,1))</f>
        <v/>
      </c>
      <c r="H354" s="341" t="str">
        <f t="array" ref="H354">IF(C354="","",XLOOKUP(C354,'Master Data'!K:K,'Master Data'!O:O,"Input in Master Data",0,1))</f>
        <v/>
      </c>
      <c r="I354" s="341" t="str">
        <f t="array" ref="I354">if(U354="","",XLOOKUP(U354,Master[Company],Master[Blow],"Unknown",0,1))</f>
        <v/>
      </c>
      <c r="J354" s="341" t="str">
        <f t="array" ref="J354">if(U354="","",XLOOKUP(U354,Master[Company],Master[Pigging],"Unknown",0,1))</f>
        <v/>
      </c>
      <c r="K354" s="341" t="str">
        <f t="array" ref="K354">if(U354="","",XLOOKUP(U354,Master[Company],Master[Load Method],"Unknown",0,1))</f>
        <v/>
      </c>
      <c r="L354" s="341" t="str">
        <f t="array" ref="L354">if(U354="","",XLOOKUP(U354,Master[Company],Master[Line Distance],"Unknown",0,1))</f>
        <v/>
      </c>
      <c r="M354" s="394"/>
      <c r="N354" s="341"/>
      <c r="O354" s="341"/>
      <c r="P354" s="341" t="str">
        <f t="array" ref="P354">if(U354="","",XLOOKUP(U354,Master[Company],Master[Terms],"NA",0,1))</f>
        <v/>
      </c>
      <c r="Q354" s="341" t="str">
        <f t="shared" si="1"/>
        <v/>
      </c>
      <c r="R354" s="341" t="str">
        <f t="array" ref="R354">if(U354="","",XLOOKUP(U354,Master[Company],Master[Group],"NA",0,1))</f>
        <v/>
      </c>
      <c r="S354" s="341" t="str">
        <f t="array" ref="S354">if(U354="","",XLOOKUP(U354,Master[Company],Master[Loading Location],"NA",0,1))</f>
        <v/>
      </c>
      <c r="T354" s="341" t="str">
        <f t="array" ref="T354">if(U354="","",XLOOKUP(U354,Master[Company],Master[Acronym],"NA",0,1))</f>
        <v/>
      </c>
      <c r="U354" s="341"/>
      <c r="V354" s="342"/>
      <c r="W354" s="342"/>
      <c r="X354" s="341" t="str">
        <f t="shared" si="6"/>
        <v/>
      </c>
      <c r="Y354" s="341" t="str">
        <f t="shared" si="3"/>
        <v/>
      </c>
      <c r="Z354" s="341"/>
      <c r="AA354" s="341"/>
      <c r="AB354" s="341"/>
      <c r="AC354" s="401"/>
      <c r="AD354" s="563"/>
      <c r="AE354" s="564"/>
      <c r="AF354" s="564"/>
      <c r="AG354" s="564"/>
      <c r="AH354" s="564"/>
      <c r="AI354" s="564"/>
      <c r="AJ354" s="564"/>
      <c r="AK354" s="564"/>
      <c r="AL354" s="563"/>
      <c r="AM354" s="564"/>
      <c r="AN354" s="564"/>
      <c r="AO354" s="564"/>
      <c r="AP354" s="564"/>
      <c r="AQ354" s="564"/>
      <c r="AR354" s="564"/>
      <c r="AS354" s="564"/>
      <c r="AT354" s="401"/>
      <c r="AU354" s="399"/>
      <c r="AV354" s="617"/>
      <c r="AW354" s="401"/>
      <c r="AX354" s="401"/>
      <c r="AY354" s="341"/>
      <c r="AZ354" s="341"/>
      <c r="BA354" s="341"/>
      <c r="BB354" s="341"/>
      <c r="BC354" s="341"/>
      <c r="BD354" s="401"/>
      <c r="BE354" s="341"/>
      <c r="BF354" s="341"/>
      <c r="BG354" s="402"/>
      <c r="BH354" s="403"/>
      <c r="BI354" s="405"/>
      <c r="BJ354" s="405"/>
      <c r="BK354" s="405"/>
      <c r="BL354" s="405"/>
      <c r="BM354" s="514"/>
    </row>
    <row r="355" ht="18.75" customHeight="1">
      <c r="A355" s="400" t="str">
        <f t="shared" si="4"/>
        <v/>
      </c>
      <c r="B355" s="341"/>
      <c r="C355" s="559"/>
      <c r="D355" s="393"/>
      <c r="E355" s="341"/>
      <c r="F355" s="394"/>
      <c r="G355" s="341" t="str">
        <f t="array" ref="G355">IF(C355="","",XLOOKUP(C355,'Master Data'!K:K,'Master Data'!N:N,"Input in Master Data",0,1))</f>
        <v/>
      </c>
      <c r="H355" s="341" t="str">
        <f t="array" ref="H355">IF(C355="","",XLOOKUP(C355,'Master Data'!K:K,'Master Data'!O:O,"Input in Master Data",0,1))</f>
        <v/>
      </c>
      <c r="I355" s="341" t="str">
        <f t="array" ref="I355">if(U355="","",XLOOKUP(U355,Master[Company],Master[Blow],"Unknown",0,1))</f>
        <v/>
      </c>
      <c r="J355" s="341" t="str">
        <f t="array" ref="J355">if(U355="","",XLOOKUP(U355,Master[Company],Master[Pigging],"Unknown",0,1))</f>
        <v/>
      </c>
      <c r="K355" s="341" t="str">
        <f t="array" ref="K355">if(U355="","",XLOOKUP(U355,Master[Company],Master[Load Method],"Unknown",0,1))</f>
        <v/>
      </c>
      <c r="L355" s="341" t="str">
        <f t="array" ref="L355">if(U355="","",XLOOKUP(U355,Master[Company],Master[Line Distance],"Unknown",0,1))</f>
        <v/>
      </c>
      <c r="M355" s="394"/>
      <c r="N355" s="341"/>
      <c r="O355" s="341"/>
      <c r="P355" s="341" t="str">
        <f t="array" ref="P355">if(U355="","",XLOOKUP(U355,Master[Company],Master[Terms],"NA",0,1))</f>
        <v/>
      </c>
      <c r="Q355" s="341" t="str">
        <f t="shared" si="1"/>
        <v/>
      </c>
      <c r="R355" s="341" t="str">
        <f t="array" ref="R355">if(U355="","",XLOOKUP(U355,Master[Company],Master[Group],"NA",0,1))</f>
        <v/>
      </c>
      <c r="S355" s="341" t="str">
        <f t="array" ref="S355">if(U355="","",XLOOKUP(U355,Master[Company],Master[Loading Location],"NA",0,1))</f>
        <v/>
      </c>
      <c r="T355" s="341" t="str">
        <f t="array" ref="T355">if(U355="","",XLOOKUP(U355,Master[Company],Master[Acronym],"NA",0,1))</f>
        <v/>
      </c>
      <c r="U355" s="341"/>
      <c r="V355" s="342"/>
      <c r="W355" s="342"/>
      <c r="X355" s="341" t="str">
        <f t="shared" si="6"/>
        <v/>
      </c>
      <c r="Y355" s="341" t="str">
        <f t="shared" si="3"/>
        <v/>
      </c>
      <c r="Z355" s="341"/>
      <c r="AA355" s="341"/>
      <c r="AB355" s="341"/>
      <c r="AC355" s="401"/>
      <c r="AD355" s="563"/>
      <c r="AE355" s="564"/>
      <c r="AF355" s="564"/>
      <c r="AG355" s="564"/>
      <c r="AH355" s="564"/>
      <c r="AI355" s="564"/>
      <c r="AJ355" s="564"/>
      <c r="AK355" s="564"/>
      <c r="AL355" s="563"/>
      <c r="AM355" s="564"/>
      <c r="AN355" s="564"/>
      <c r="AO355" s="564"/>
      <c r="AP355" s="564"/>
      <c r="AQ355" s="564"/>
      <c r="AR355" s="564"/>
      <c r="AS355" s="564"/>
      <c r="AT355" s="401"/>
      <c r="AU355" s="399"/>
      <c r="AV355" s="617"/>
      <c r="AW355" s="401"/>
      <c r="AX355" s="401"/>
      <c r="AY355" s="341"/>
      <c r="AZ355" s="341"/>
      <c r="BA355" s="341"/>
      <c r="BB355" s="341"/>
      <c r="BC355" s="341"/>
      <c r="BD355" s="401"/>
      <c r="BE355" s="341"/>
      <c r="BF355" s="341"/>
      <c r="BG355" s="402"/>
      <c r="BH355" s="403"/>
      <c r="BI355" s="405"/>
      <c r="BJ355" s="405"/>
      <c r="BK355" s="405"/>
      <c r="BL355" s="405"/>
      <c r="BM355" s="514"/>
    </row>
    <row r="356" ht="18.75" customHeight="1">
      <c r="A356" s="400" t="str">
        <f t="shared" si="4"/>
        <v/>
      </c>
      <c r="B356" s="341"/>
      <c r="C356" s="559"/>
      <c r="D356" s="393"/>
      <c r="E356" s="341"/>
      <c r="F356" s="394"/>
      <c r="G356" s="341" t="str">
        <f t="array" ref="G356">IF(C356="","",XLOOKUP(C356,'Master Data'!K:K,'Master Data'!N:N,"Input in Master Data",0,1))</f>
        <v/>
      </c>
      <c r="H356" s="341" t="str">
        <f t="array" ref="H356">IF(C356="","",XLOOKUP(C356,'Master Data'!K:K,'Master Data'!O:O,"Input in Master Data",0,1))</f>
        <v/>
      </c>
      <c r="I356" s="341" t="str">
        <f t="array" ref="I356">if(U356="","",XLOOKUP(U356,Master[Company],Master[Blow],"Unknown",0,1))</f>
        <v/>
      </c>
      <c r="J356" s="341" t="str">
        <f t="array" ref="J356">if(U356="","",XLOOKUP(U356,Master[Company],Master[Pigging],"Unknown",0,1))</f>
        <v/>
      </c>
      <c r="K356" s="341" t="str">
        <f t="array" ref="K356">if(U356="","",XLOOKUP(U356,Master[Company],Master[Load Method],"Unknown",0,1))</f>
        <v/>
      </c>
      <c r="L356" s="341" t="str">
        <f t="array" ref="L356">if(U356="","",XLOOKUP(U356,Master[Company],Master[Line Distance],"Unknown",0,1))</f>
        <v/>
      </c>
      <c r="M356" s="394"/>
      <c r="N356" s="341"/>
      <c r="O356" s="341"/>
      <c r="P356" s="341" t="str">
        <f t="array" ref="P356">if(U356="","",XLOOKUP(U356,Master[Company],Master[Terms],"NA",0,1))</f>
        <v/>
      </c>
      <c r="Q356" s="341" t="str">
        <f t="shared" si="1"/>
        <v/>
      </c>
      <c r="R356" s="341" t="str">
        <f t="array" ref="R356">if(U356="","",XLOOKUP(U356,Master[Company],Master[Group],"NA",0,1))</f>
        <v/>
      </c>
      <c r="S356" s="341" t="str">
        <f t="array" ref="S356">if(U356="","",XLOOKUP(U356,Master[Company],Master[Loading Location],"NA",0,1))</f>
        <v/>
      </c>
      <c r="T356" s="341" t="str">
        <f t="array" ref="T356">if(U356="","",XLOOKUP(U356,Master[Company],Master[Acronym],"NA",0,1))</f>
        <v/>
      </c>
      <c r="U356" s="341"/>
      <c r="V356" s="342"/>
      <c r="W356" s="342"/>
      <c r="X356" s="341" t="str">
        <f t="shared" si="6"/>
        <v/>
      </c>
      <c r="Y356" s="341" t="str">
        <f t="shared" si="3"/>
        <v/>
      </c>
      <c r="Z356" s="341"/>
      <c r="AA356" s="341"/>
      <c r="AB356" s="341"/>
      <c r="AC356" s="401"/>
      <c r="AD356" s="563"/>
      <c r="AE356" s="564"/>
      <c r="AF356" s="564"/>
      <c r="AG356" s="564"/>
      <c r="AH356" s="564"/>
      <c r="AI356" s="564"/>
      <c r="AJ356" s="564"/>
      <c r="AK356" s="564"/>
      <c r="AL356" s="563"/>
      <c r="AM356" s="564"/>
      <c r="AN356" s="564"/>
      <c r="AO356" s="564"/>
      <c r="AP356" s="564"/>
      <c r="AQ356" s="564"/>
      <c r="AR356" s="564"/>
      <c r="AS356" s="564"/>
      <c r="AT356" s="401"/>
      <c r="AU356" s="399"/>
      <c r="AV356" s="617"/>
      <c r="AW356" s="401"/>
      <c r="AX356" s="401"/>
      <c r="AY356" s="341"/>
      <c r="AZ356" s="341"/>
      <c r="BA356" s="341"/>
      <c r="BB356" s="341"/>
      <c r="BC356" s="341"/>
      <c r="BD356" s="401"/>
      <c r="BE356" s="341"/>
      <c r="BF356" s="341"/>
      <c r="BG356" s="402"/>
      <c r="BH356" s="403"/>
      <c r="BI356" s="405"/>
      <c r="BJ356" s="405"/>
      <c r="BK356" s="405"/>
      <c r="BL356" s="405"/>
      <c r="BM356" s="514"/>
    </row>
    <row r="357" ht="18.75" customHeight="1">
      <c r="A357" s="400" t="str">
        <f t="shared" si="4"/>
        <v/>
      </c>
      <c r="B357" s="341"/>
      <c r="C357" s="559"/>
      <c r="D357" s="393"/>
      <c r="E357" s="341"/>
      <c r="F357" s="394"/>
      <c r="G357" s="341" t="str">
        <f t="array" ref="G357">IF(C357="","",XLOOKUP(C357,'Master Data'!K:K,'Master Data'!N:N,"Input in Master Data",0,1))</f>
        <v/>
      </c>
      <c r="H357" s="341" t="str">
        <f t="array" ref="H357">IF(C357="","",XLOOKUP(C357,'Master Data'!K:K,'Master Data'!O:O,"Input in Master Data",0,1))</f>
        <v/>
      </c>
      <c r="I357" s="341" t="str">
        <f t="array" ref="I357">if(U357="","",XLOOKUP(U357,Master[Company],Master[Blow],"Unknown",0,1))</f>
        <v/>
      </c>
      <c r="J357" s="341" t="str">
        <f t="array" ref="J357">if(U357="","",XLOOKUP(U357,Master[Company],Master[Pigging],"Unknown",0,1))</f>
        <v/>
      </c>
      <c r="K357" s="341" t="str">
        <f t="array" ref="K357">if(U357="","",XLOOKUP(U357,Master[Company],Master[Load Method],"Unknown",0,1))</f>
        <v/>
      </c>
      <c r="L357" s="341" t="str">
        <f t="array" ref="L357">if(U357="","",XLOOKUP(U357,Master[Company],Master[Line Distance],"Unknown",0,1))</f>
        <v/>
      </c>
      <c r="M357" s="394"/>
      <c r="N357" s="341"/>
      <c r="O357" s="341"/>
      <c r="P357" s="341" t="str">
        <f t="array" ref="P357">if(U357="","",XLOOKUP(U357,Master[Company],Master[Terms],"NA",0,1))</f>
        <v/>
      </c>
      <c r="Q357" s="341" t="str">
        <f t="shared" si="1"/>
        <v/>
      </c>
      <c r="R357" s="341" t="str">
        <f t="array" ref="R357">if(U357="","",XLOOKUP(U357,Master[Company],Master[Group],"NA",0,1))</f>
        <v/>
      </c>
      <c r="S357" s="341" t="str">
        <f t="array" ref="S357">if(U357="","",XLOOKUP(U357,Master[Company],Master[Loading Location],"NA",0,1))</f>
        <v/>
      </c>
      <c r="T357" s="341" t="str">
        <f t="array" ref="T357">if(U357="","",XLOOKUP(U357,Master[Company],Master[Acronym],"NA",0,1))</f>
        <v/>
      </c>
      <c r="U357" s="341"/>
      <c r="V357" s="342"/>
      <c r="W357" s="342"/>
      <c r="X357" s="341" t="str">
        <f t="shared" si="6"/>
        <v/>
      </c>
      <c r="Y357" s="341" t="str">
        <f t="shared" si="3"/>
        <v/>
      </c>
      <c r="Z357" s="341"/>
      <c r="AA357" s="341"/>
      <c r="AB357" s="341"/>
      <c r="AC357" s="401"/>
      <c r="AD357" s="563"/>
      <c r="AE357" s="564"/>
      <c r="AF357" s="564"/>
      <c r="AG357" s="564"/>
      <c r="AH357" s="564"/>
      <c r="AI357" s="564"/>
      <c r="AJ357" s="564"/>
      <c r="AK357" s="564"/>
      <c r="AL357" s="563"/>
      <c r="AM357" s="564"/>
      <c r="AN357" s="564"/>
      <c r="AO357" s="564"/>
      <c r="AP357" s="564"/>
      <c r="AQ357" s="564"/>
      <c r="AR357" s="564"/>
      <c r="AS357" s="564"/>
      <c r="AT357" s="401"/>
      <c r="AU357" s="399"/>
      <c r="AV357" s="617"/>
      <c r="AW357" s="401"/>
      <c r="AX357" s="401"/>
      <c r="AY357" s="341"/>
      <c r="AZ357" s="341"/>
      <c r="BA357" s="341"/>
      <c r="BB357" s="341"/>
      <c r="BC357" s="341"/>
      <c r="BD357" s="401"/>
      <c r="BE357" s="341"/>
      <c r="BF357" s="341"/>
      <c r="BG357" s="402"/>
      <c r="BH357" s="403"/>
      <c r="BI357" s="405"/>
      <c r="BJ357" s="405"/>
      <c r="BK357" s="405"/>
      <c r="BL357" s="405"/>
      <c r="BM357" s="514"/>
    </row>
    <row r="358" ht="18.75" customHeight="1">
      <c r="A358" s="400" t="str">
        <f t="shared" si="4"/>
        <v/>
      </c>
      <c r="B358" s="341"/>
      <c r="C358" s="559"/>
      <c r="D358" s="393"/>
      <c r="E358" s="341"/>
      <c r="F358" s="394"/>
      <c r="G358" s="341" t="str">
        <f t="array" ref="G358">IF(C358="","",XLOOKUP(C358,'Master Data'!K:K,'Master Data'!N:N,"Input in Master Data",0,1))</f>
        <v/>
      </c>
      <c r="H358" s="341" t="str">
        <f t="array" ref="H358">IF(C358="","",XLOOKUP(C358,'Master Data'!K:K,'Master Data'!O:O,"Input in Master Data",0,1))</f>
        <v/>
      </c>
      <c r="I358" s="341" t="str">
        <f t="array" ref="I358">if(U358="","",XLOOKUP(U358,Master[Company],Master[Blow],"Unknown",0,1))</f>
        <v/>
      </c>
      <c r="J358" s="341" t="str">
        <f t="array" ref="J358">if(U358="","",XLOOKUP(U358,Master[Company],Master[Pigging],"Unknown",0,1))</f>
        <v/>
      </c>
      <c r="K358" s="341" t="str">
        <f t="array" ref="K358">if(U358="","",XLOOKUP(U358,Master[Company],Master[Load Method],"Unknown",0,1))</f>
        <v/>
      </c>
      <c r="L358" s="341" t="str">
        <f t="array" ref="L358">if(U358="","",XLOOKUP(U358,Master[Company],Master[Line Distance],"Unknown",0,1))</f>
        <v/>
      </c>
      <c r="M358" s="394"/>
      <c r="N358" s="341"/>
      <c r="O358" s="341"/>
      <c r="P358" s="341" t="str">
        <f t="array" ref="P358">if(U358="","",XLOOKUP(U358,Master[Company],Master[Terms],"NA",0,1))</f>
        <v/>
      </c>
      <c r="Q358" s="341" t="str">
        <f t="shared" si="1"/>
        <v/>
      </c>
      <c r="R358" s="341" t="str">
        <f t="array" ref="R358">if(U358="","",XLOOKUP(U358,Master[Company],Master[Group],"NA",0,1))</f>
        <v/>
      </c>
      <c r="S358" s="341" t="str">
        <f t="array" ref="S358">if(U358="","",XLOOKUP(U358,Master[Company],Master[Loading Location],"NA",0,1))</f>
        <v/>
      </c>
      <c r="T358" s="341" t="str">
        <f t="array" ref="T358">if(U358="","",XLOOKUP(U358,Master[Company],Master[Acronym],"NA",0,1))</f>
        <v/>
      </c>
      <c r="U358" s="341"/>
      <c r="V358" s="342"/>
      <c r="W358" s="342"/>
      <c r="X358" s="341" t="str">
        <f t="shared" si="6"/>
        <v/>
      </c>
      <c r="Y358" s="341" t="str">
        <f t="shared" si="3"/>
        <v/>
      </c>
      <c r="Z358" s="341"/>
      <c r="AA358" s="341"/>
      <c r="AB358" s="341"/>
      <c r="AC358" s="401"/>
      <c r="AD358" s="563"/>
      <c r="AE358" s="564"/>
      <c r="AF358" s="564"/>
      <c r="AG358" s="564"/>
      <c r="AH358" s="564"/>
      <c r="AI358" s="564"/>
      <c r="AJ358" s="564"/>
      <c r="AK358" s="564"/>
      <c r="AL358" s="563"/>
      <c r="AM358" s="564"/>
      <c r="AN358" s="564"/>
      <c r="AO358" s="564"/>
      <c r="AP358" s="564"/>
      <c r="AQ358" s="564"/>
      <c r="AR358" s="564"/>
      <c r="AS358" s="564"/>
      <c r="AT358" s="401"/>
      <c r="AU358" s="399"/>
      <c r="AV358" s="617"/>
      <c r="AW358" s="401"/>
      <c r="AX358" s="401"/>
      <c r="AY358" s="341"/>
      <c r="AZ358" s="341"/>
      <c r="BA358" s="341"/>
      <c r="BB358" s="341"/>
      <c r="BC358" s="341"/>
      <c r="BD358" s="401"/>
      <c r="BE358" s="341"/>
      <c r="BF358" s="341"/>
      <c r="BG358" s="402"/>
      <c r="BH358" s="403"/>
      <c r="BI358" s="405"/>
      <c r="BJ358" s="405"/>
      <c r="BK358" s="405"/>
      <c r="BL358" s="405"/>
      <c r="BM358" s="514"/>
    </row>
    <row r="359" ht="18.75" customHeight="1">
      <c r="A359" s="400" t="str">
        <f t="shared" si="4"/>
        <v/>
      </c>
      <c r="B359" s="341"/>
      <c r="C359" s="559"/>
      <c r="D359" s="393"/>
      <c r="E359" s="341"/>
      <c r="F359" s="394"/>
      <c r="G359" s="341" t="str">
        <f t="array" ref="G359">IF(C359="","",XLOOKUP(C359,'Master Data'!K:K,'Master Data'!N:N,"Input in Master Data",0,1))</f>
        <v/>
      </c>
      <c r="H359" s="341" t="str">
        <f t="array" ref="H359">IF(C359="","",XLOOKUP(C359,'Master Data'!K:K,'Master Data'!O:O,"Input in Master Data",0,1))</f>
        <v/>
      </c>
      <c r="I359" s="341" t="str">
        <f t="array" ref="I359">if(U359="","",XLOOKUP(U359,Master[Company],Master[Blow],"Unknown",0,1))</f>
        <v/>
      </c>
      <c r="J359" s="341" t="str">
        <f t="array" ref="J359">if(U359="","",XLOOKUP(U359,Master[Company],Master[Pigging],"Unknown",0,1))</f>
        <v/>
      </c>
      <c r="K359" s="341" t="str">
        <f t="array" ref="K359">if(U359="","",XLOOKUP(U359,Master[Company],Master[Load Method],"Unknown",0,1))</f>
        <v/>
      </c>
      <c r="L359" s="341" t="str">
        <f t="array" ref="L359">if(U359="","",XLOOKUP(U359,Master[Company],Master[Line Distance],"Unknown",0,1))</f>
        <v/>
      </c>
      <c r="M359" s="394"/>
      <c r="N359" s="341"/>
      <c r="O359" s="341"/>
      <c r="P359" s="341" t="str">
        <f t="array" ref="P359">if(U359="","",XLOOKUP(U359,Master[Company],Master[Terms],"NA",0,1))</f>
        <v/>
      </c>
      <c r="Q359" s="341" t="str">
        <f t="shared" si="1"/>
        <v/>
      </c>
      <c r="R359" s="341" t="str">
        <f t="array" ref="R359">if(U359="","",XLOOKUP(U359,Master[Company],Master[Group],"NA",0,1))</f>
        <v/>
      </c>
      <c r="S359" s="341" t="str">
        <f t="array" ref="S359">if(U359="","",XLOOKUP(U359,Master[Company],Master[Loading Location],"NA",0,1))</f>
        <v/>
      </c>
      <c r="T359" s="341" t="str">
        <f t="array" ref="T359">if(U359="","",XLOOKUP(U359,Master[Company],Master[Acronym],"NA",0,1))</f>
        <v/>
      </c>
      <c r="U359" s="341"/>
      <c r="V359" s="342"/>
      <c r="W359" s="342"/>
      <c r="X359" s="341" t="str">
        <f t="shared" si="6"/>
        <v/>
      </c>
      <c r="Y359" s="341" t="str">
        <f t="shared" si="3"/>
        <v/>
      </c>
      <c r="Z359" s="341"/>
      <c r="AA359" s="341"/>
      <c r="AB359" s="341"/>
      <c r="AC359" s="401"/>
      <c r="AD359" s="563"/>
      <c r="AE359" s="564"/>
      <c r="AF359" s="564"/>
      <c r="AG359" s="564"/>
      <c r="AH359" s="564"/>
      <c r="AI359" s="564"/>
      <c r="AJ359" s="564"/>
      <c r="AK359" s="564"/>
      <c r="AL359" s="563"/>
      <c r="AM359" s="564"/>
      <c r="AN359" s="564"/>
      <c r="AO359" s="564"/>
      <c r="AP359" s="564"/>
      <c r="AQ359" s="564"/>
      <c r="AR359" s="564"/>
      <c r="AS359" s="564"/>
      <c r="AT359" s="401"/>
      <c r="AU359" s="399"/>
      <c r="AV359" s="617"/>
      <c r="AW359" s="401"/>
      <c r="AX359" s="401"/>
      <c r="AY359" s="341"/>
      <c r="AZ359" s="341"/>
      <c r="BA359" s="341"/>
      <c r="BB359" s="341"/>
      <c r="BC359" s="341"/>
      <c r="BD359" s="401"/>
      <c r="BE359" s="341"/>
      <c r="BF359" s="341"/>
      <c r="BG359" s="402"/>
      <c r="BH359" s="403"/>
      <c r="BI359" s="405"/>
      <c r="BJ359" s="405"/>
      <c r="BK359" s="405"/>
      <c r="BL359" s="405"/>
      <c r="BM359" s="514"/>
    </row>
    <row r="360" ht="18.75" customHeight="1">
      <c r="A360" s="400" t="str">
        <f t="shared" si="4"/>
        <v/>
      </c>
      <c r="B360" s="341"/>
      <c r="C360" s="559"/>
      <c r="D360" s="393"/>
      <c r="E360" s="341"/>
      <c r="F360" s="394"/>
      <c r="G360" s="341" t="str">
        <f t="array" ref="G360">IF(C360="","",XLOOKUP(C360,'Master Data'!K:K,'Master Data'!N:N,"Input in Master Data",0,1))</f>
        <v/>
      </c>
      <c r="H360" s="341" t="str">
        <f t="array" ref="H360">IF(C360="","",XLOOKUP(C360,'Master Data'!K:K,'Master Data'!O:O,"Input in Master Data",0,1))</f>
        <v/>
      </c>
      <c r="I360" s="341" t="str">
        <f t="array" ref="I360">if(U360="","",XLOOKUP(U360,Master[Company],Master[Blow],"Unknown",0,1))</f>
        <v/>
      </c>
      <c r="J360" s="341" t="str">
        <f t="array" ref="J360">if(U360="","",XLOOKUP(U360,Master[Company],Master[Pigging],"Unknown",0,1))</f>
        <v/>
      </c>
      <c r="K360" s="341" t="str">
        <f t="array" ref="K360">if(U360="","",XLOOKUP(U360,Master[Company],Master[Load Method],"Unknown",0,1))</f>
        <v/>
      </c>
      <c r="L360" s="341" t="str">
        <f t="array" ref="L360">if(U360="","",XLOOKUP(U360,Master[Company],Master[Line Distance],"Unknown",0,1))</f>
        <v/>
      </c>
      <c r="M360" s="394"/>
      <c r="N360" s="341"/>
      <c r="O360" s="341"/>
      <c r="P360" s="341" t="str">
        <f t="array" ref="P360">if(U360="","",XLOOKUP(U360,Master[Company],Master[Terms],"NA",0,1))</f>
        <v/>
      </c>
      <c r="Q360" s="341" t="str">
        <f t="shared" si="1"/>
        <v/>
      </c>
      <c r="R360" s="341" t="str">
        <f t="array" ref="R360">if(U360="","",XLOOKUP(U360,Master[Company],Master[Group],"NA",0,1))</f>
        <v/>
      </c>
      <c r="S360" s="341" t="str">
        <f t="array" ref="S360">if(U360="","",XLOOKUP(U360,Master[Company],Master[Loading Location],"NA",0,1))</f>
        <v/>
      </c>
      <c r="T360" s="341" t="str">
        <f t="array" ref="T360">if(U360="","",XLOOKUP(U360,Master[Company],Master[Acronym],"NA",0,1))</f>
        <v/>
      </c>
      <c r="U360" s="341"/>
      <c r="V360" s="342"/>
      <c r="W360" s="342"/>
      <c r="X360" s="341" t="str">
        <f t="shared" si="6"/>
        <v/>
      </c>
      <c r="Y360" s="341" t="str">
        <f t="shared" si="3"/>
        <v/>
      </c>
      <c r="Z360" s="341"/>
      <c r="AA360" s="341"/>
      <c r="AB360" s="341"/>
      <c r="AC360" s="401"/>
      <c r="AD360" s="563"/>
      <c r="AE360" s="564"/>
      <c r="AF360" s="564"/>
      <c r="AG360" s="564"/>
      <c r="AH360" s="564"/>
      <c r="AI360" s="564"/>
      <c r="AJ360" s="564"/>
      <c r="AK360" s="564"/>
      <c r="AL360" s="563"/>
      <c r="AM360" s="564"/>
      <c r="AN360" s="564"/>
      <c r="AO360" s="564"/>
      <c r="AP360" s="564"/>
      <c r="AQ360" s="564"/>
      <c r="AR360" s="564"/>
      <c r="AS360" s="564"/>
      <c r="AT360" s="401"/>
      <c r="AU360" s="399"/>
      <c r="AV360" s="617"/>
      <c r="AW360" s="401"/>
      <c r="AX360" s="401"/>
      <c r="AY360" s="341"/>
      <c r="AZ360" s="341"/>
      <c r="BA360" s="341"/>
      <c r="BB360" s="341"/>
      <c r="BC360" s="341"/>
      <c r="BD360" s="401"/>
      <c r="BE360" s="341"/>
      <c r="BF360" s="341"/>
      <c r="BG360" s="402"/>
      <c r="BH360" s="403"/>
      <c r="BI360" s="405"/>
      <c r="BJ360" s="405"/>
      <c r="BK360" s="405"/>
      <c r="BL360" s="405"/>
      <c r="BM360" s="514"/>
    </row>
    <row r="361" ht="18.75" customHeight="1">
      <c r="A361" s="400" t="str">
        <f t="shared" si="4"/>
        <v/>
      </c>
      <c r="B361" s="341"/>
      <c r="C361" s="559"/>
      <c r="D361" s="393"/>
      <c r="E361" s="341"/>
      <c r="F361" s="394"/>
      <c r="G361" s="341" t="str">
        <f t="array" ref="G361">IF(C361="","",XLOOKUP(C361,'Master Data'!K:K,'Master Data'!N:N,"Input in Master Data",0,1))</f>
        <v/>
      </c>
      <c r="H361" s="341" t="str">
        <f t="array" ref="H361">IF(C361="","",XLOOKUP(C361,'Master Data'!K:K,'Master Data'!O:O,"Input in Master Data",0,1))</f>
        <v/>
      </c>
      <c r="I361" s="341" t="str">
        <f t="array" ref="I361">if(U361="","",XLOOKUP(U361,Master[Company],Master[Blow],"Unknown",0,1))</f>
        <v/>
      </c>
      <c r="J361" s="341" t="str">
        <f t="array" ref="J361">if(U361="","",XLOOKUP(U361,Master[Company],Master[Pigging],"Unknown",0,1))</f>
        <v/>
      </c>
      <c r="K361" s="341" t="str">
        <f t="array" ref="K361">if(U361="","",XLOOKUP(U361,Master[Company],Master[Load Method],"Unknown",0,1))</f>
        <v/>
      </c>
      <c r="L361" s="341" t="str">
        <f t="array" ref="L361">if(U361="","",XLOOKUP(U361,Master[Company],Master[Line Distance],"Unknown",0,1))</f>
        <v/>
      </c>
      <c r="M361" s="394"/>
      <c r="N361" s="341"/>
      <c r="O361" s="341"/>
      <c r="P361" s="341" t="str">
        <f t="array" ref="P361">if(U361="","",XLOOKUP(U361,Master[Company],Master[Terms],"NA",0,1))</f>
        <v/>
      </c>
      <c r="Q361" s="341" t="str">
        <f t="shared" si="1"/>
        <v/>
      </c>
      <c r="R361" s="341" t="str">
        <f t="array" ref="R361">if(U361="","",XLOOKUP(U361,Master[Company],Master[Group],"NA",0,1))</f>
        <v/>
      </c>
      <c r="S361" s="341" t="str">
        <f t="array" ref="S361">if(U361="","",XLOOKUP(U361,Master[Company],Master[Loading Location],"NA",0,1))</f>
        <v/>
      </c>
      <c r="T361" s="341" t="str">
        <f t="array" ref="T361">if(U361="","",XLOOKUP(U361,Master[Company],Master[Acronym],"NA",0,1))</f>
        <v/>
      </c>
      <c r="U361" s="341"/>
      <c r="V361" s="342"/>
      <c r="W361" s="342"/>
      <c r="X361" s="341" t="str">
        <f t="shared" si="6"/>
        <v/>
      </c>
      <c r="Y361" s="341" t="str">
        <f t="shared" si="3"/>
        <v/>
      </c>
      <c r="Z361" s="341"/>
      <c r="AA361" s="341"/>
      <c r="AB361" s="341"/>
      <c r="AC361" s="401"/>
      <c r="AD361" s="563"/>
      <c r="AE361" s="564"/>
      <c r="AF361" s="564"/>
      <c r="AG361" s="564"/>
      <c r="AH361" s="564"/>
      <c r="AI361" s="564"/>
      <c r="AJ361" s="564"/>
      <c r="AK361" s="564"/>
      <c r="AL361" s="563"/>
      <c r="AM361" s="564"/>
      <c r="AN361" s="564"/>
      <c r="AO361" s="564"/>
      <c r="AP361" s="564"/>
      <c r="AQ361" s="564"/>
      <c r="AR361" s="564"/>
      <c r="AS361" s="564"/>
      <c r="AT361" s="401"/>
      <c r="AU361" s="399"/>
      <c r="AV361" s="617"/>
      <c r="AW361" s="401"/>
      <c r="AX361" s="401"/>
      <c r="AY361" s="341"/>
      <c r="AZ361" s="341"/>
      <c r="BA361" s="341"/>
      <c r="BB361" s="341"/>
      <c r="BC361" s="341"/>
      <c r="BD361" s="401"/>
      <c r="BE361" s="341"/>
      <c r="BF361" s="341"/>
      <c r="BG361" s="402"/>
      <c r="BH361" s="403"/>
      <c r="BI361" s="405"/>
      <c r="BJ361" s="405"/>
      <c r="BK361" s="405"/>
      <c r="BL361" s="405"/>
      <c r="BM361" s="514"/>
    </row>
    <row r="362" ht="18.75" customHeight="1">
      <c r="A362" s="400" t="str">
        <f t="shared" si="4"/>
        <v/>
      </c>
      <c r="B362" s="341"/>
      <c r="C362" s="559"/>
      <c r="D362" s="393"/>
      <c r="E362" s="341"/>
      <c r="F362" s="394"/>
      <c r="G362" s="341" t="str">
        <f t="array" ref="G362">IF(C362="","",XLOOKUP(C362,'Master Data'!K:K,'Master Data'!N:N,"Input in Master Data",0,1))</f>
        <v/>
      </c>
      <c r="H362" s="341" t="str">
        <f t="array" ref="H362">IF(C362="","",XLOOKUP(C362,'Master Data'!K:K,'Master Data'!O:O,"Input in Master Data",0,1))</f>
        <v/>
      </c>
      <c r="I362" s="341" t="str">
        <f t="array" ref="I362">if(U362="","",XLOOKUP(U362,Master[Company],Master[Blow],"Unknown",0,1))</f>
        <v/>
      </c>
      <c r="J362" s="341" t="str">
        <f t="array" ref="J362">if(U362="","",XLOOKUP(U362,Master[Company],Master[Pigging],"Unknown",0,1))</f>
        <v/>
      </c>
      <c r="K362" s="341" t="str">
        <f t="array" ref="K362">if(U362="","",XLOOKUP(U362,Master[Company],Master[Load Method],"Unknown",0,1))</f>
        <v/>
      </c>
      <c r="L362" s="341" t="str">
        <f t="array" ref="L362">if(U362="","",XLOOKUP(U362,Master[Company],Master[Line Distance],"Unknown",0,1))</f>
        <v/>
      </c>
      <c r="M362" s="394"/>
      <c r="N362" s="341"/>
      <c r="O362" s="341"/>
      <c r="P362" s="341" t="str">
        <f t="array" ref="P362">if(U362="","",XLOOKUP(U362,Master[Company],Master[Terms],"NA",0,1))</f>
        <v/>
      </c>
      <c r="Q362" s="341" t="str">
        <f t="shared" si="1"/>
        <v/>
      </c>
      <c r="R362" s="341" t="str">
        <f t="array" ref="R362">if(U362="","",XLOOKUP(U362,Master[Company],Master[Group],"NA",0,1))</f>
        <v/>
      </c>
      <c r="S362" s="341" t="str">
        <f t="array" ref="S362">if(U362="","",XLOOKUP(U362,Master[Company],Master[Loading Location],"NA",0,1))</f>
        <v/>
      </c>
      <c r="T362" s="341" t="str">
        <f t="array" ref="T362">if(U362="","",XLOOKUP(U362,Master[Company],Master[Acronym],"NA",0,1))</f>
        <v/>
      </c>
      <c r="U362" s="341"/>
      <c r="V362" s="342"/>
      <c r="W362" s="342"/>
      <c r="X362" s="341" t="str">
        <f t="shared" si="6"/>
        <v/>
      </c>
      <c r="Y362" s="341" t="str">
        <f t="shared" si="3"/>
        <v/>
      </c>
      <c r="Z362" s="341"/>
      <c r="AA362" s="341"/>
      <c r="AB362" s="341"/>
      <c r="AC362" s="401"/>
      <c r="AD362" s="563"/>
      <c r="AE362" s="564"/>
      <c r="AF362" s="564"/>
      <c r="AG362" s="564"/>
      <c r="AH362" s="564"/>
      <c r="AI362" s="564"/>
      <c r="AJ362" s="564"/>
      <c r="AK362" s="564"/>
      <c r="AL362" s="563"/>
      <c r="AM362" s="564"/>
      <c r="AN362" s="564"/>
      <c r="AO362" s="564"/>
      <c r="AP362" s="564"/>
      <c r="AQ362" s="564"/>
      <c r="AR362" s="564"/>
      <c r="AS362" s="564"/>
      <c r="AT362" s="401"/>
      <c r="AU362" s="399"/>
      <c r="AV362" s="617"/>
      <c r="AW362" s="401"/>
      <c r="AX362" s="401"/>
      <c r="AY362" s="341"/>
      <c r="AZ362" s="341"/>
      <c r="BA362" s="341"/>
      <c r="BB362" s="341"/>
      <c r="BC362" s="341"/>
      <c r="BD362" s="401"/>
      <c r="BE362" s="341"/>
      <c r="BF362" s="341"/>
      <c r="BG362" s="402"/>
      <c r="BH362" s="403"/>
      <c r="BI362" s="405"/>
      <c r="BJ362" s="405"/>
      <c r="BK362" s="405"/>
      <c r="BL362" s="405"/>
      <c r="BM362" s="514"/>
    </row>
    <row r="363" ht="18.75" customHeight="1">
      <c r="A363" s="400" t="str">
        <f t="shared" si="4"/>
        <v/>
      </c>
      <c r="B363" s="341"/>
      <c r="C363" s="559"/>
      <c r="D363" s="393"/>
      <c r="E363" s="341"/>
      <c r="F363" s="394"/>
      <c r="G363" s="341" t="str">
        <f t="array" ref="G363">IF(C363="","",XLOOKUP(C363,'Master Data'!K:K,'Master Data'!N:N,"Input in Master Data",0,1))</f>
        <v/>
      </c>
      <c r="H363" s="341" t="str">
        <f t="array" ref="H363">IF(C363="","",XLOOKUP(C363,'Master Data'!K:K,'Master Data'!O:O,"Input in Master Data",0,1))</f>
        <v/>
      </c>
      <c r="I363" s="341" t="str">
        <f t="array" ref="I363">if(U363="","",XLOOKUP(U363,Master[Company],Master[Blow],"Unknown",0,1))</f>
        <v/>
      </c>
      <c r="J363" s="341" t="str">
        <f t="array" ref="J363">if(U363="","",XLOOKUP(U363,Master[Company],Master[Pigging],"Unknown",0,1))</f>
        <v/>
      </c>
      <c r="K363" s="341" t="str">
        <f t="array" ref="K363">if(U363="","",XLOOKUP(U363,Master[Company],Master[Load Method],"Unknown",0,1))</f>
        <v/>
      </c>
      <c r="L363" s="341" t="str">
        <f t="array" ref="L363">if(U363="","",XLOOKUP(U363,Master[Company],Master[Line Distance],"Unknown",0,1))</f>
        <v/>
      </c>
      <c r="M363" s="394"/>
      <c r="N363" s="341"/>
      <c r="O363" s="341"/>
      <c r="P363" s="341" t="str">
        <f t="array" ref="P363">if(U363="","",XLOOKUP(U363,Master[Company],Master[Terms],"NA",0,1))</f>
        <v/>
      </c>
      <c r="Q363" s="341" t="str">
        <f t="shared" si="1"/>
        <v/>
      </c>
      <c r="R363" s="341" t="str">
        <f t="array" ref="R363">if(U363="","",XLOOKUP(U363,Master[Company],Master[Group],"NA",0,1))</f>
        <v/>
      </c>
      <c r="S363" s="341" t="str">
        <f t="array" ref="S363">if(U363="","",XLOOKUP(U363,Master[Company],Master[Loading Location],"NA",0,1))</f>
        <v/>
      </c>
      <c r="T363" s="341" t="str">
        <f t="array" ref="T363">if(U363="","",XLOOKUP(U363,Master[Company],Master[Acronym],"NA",0,1))</f>
        <v/>
      </c>
      <c r="U363" s="341"/>
      <c r="V363" s="342"/>
      <c r="W363" s="342"/>
      <c r="X363" s="341" t="str">
        <f t="shared" si="6"/>
        <v/>
      </c>
      <c r="Y363" s="341" t="str">
        <f t="shared" si="3"/>
        <v/>
      </c>
      <c r="Z363" s="341"/>
      <c r="AA363" s="341"/>
      <c r="AB363" s="341"/>
      <c r="AC363" s="401"/>
      <c r="AD363" s="563"/>
      <c r="AE363" s="564"/>
      <c r="AF363" s="564"/>
      <c r="AG363" s="564"/>
      <c r="AH363" s="564"/>
      <c r="AI363" s="564"/>
      <c r="AJ363" s="564"/>
      <c r="AK363" s="564"/>
      <c r="AL363" s="563"/>
      <c r="AM363" s="564"/>
      <c r="AN363" s="564"/>
      <c r="AO363" s="564"/>
      <c r="AP363" s="564"/>
      <c r="AQ363" s="564"/>
      <c r="AR363" s="564"/>
      <c r="AS363" s="564"/>
      <c r="AT363" s="401"/>
      <c r="AU363" s="399"/>
      <c r="AV363" s="617"/>
      <c r="AW363" s="401"/>
      <c r="AX363" s="401"/>
      <c r="AY363" s="341"/>
      <c r="AZ363" s="341"/>
      <c r="BA363" s="341"/>
      <c r="BB363" s="341"/>
      <c r="BC363" s="341"/>
      <c r="BD363" s="401"/>
      <c r="BE363" s="341"/>
      <c r="BF363" s="341"/>
      <c r="BG363" s="402"/>
      <c r="BH363" s="403"/>
      <c r="BI363" s="405"/>
      <c r="BJ363" s="405"/>
      <c r="BK363" s="405"/>
      <c r="BL363" s="405"/>
      <c r="BM363" s="514"/>
    </row>
    <row r="364" ht="18.75" customHeight="1">
      <c r="A364" s="400" t="str">
        <f t="shared" si="4"/>
        <v/>
      </c>
      <c r="B364" s="341"/>
      <c r="C364" s="559"/>
      <c r="D364" s="393"/>
      <c r="E364" s="341"/>
      <c r="F364" s="394"/>
      <c r="G364" s="341" t="str">
        <f t="array" ref="G364">IF(C364="","",XLOOKUP(C364,'Master Data'!K:K,'Master Data'!N:N,"Input in Master Data",0,1))</f>
        <v/>
      </c>
      <c r="H364" s="341" t="str">
        <f t="array" ref="H364">IF(C364="","",XLOOKUP(C364,'Master Data'!K:K,'Master Data'!O:O,"Input in Master Data",0,1))</f>
        <v/>
      </c>
      <c r="I364" s="341" t="str">
        <f t="array" ref="I364">if(U364="","",XLOOKUP(U364,Master[Company],Master[Blow],"Unknown",0,1))</f>
        <v/>
      </c>
      <c r="J364" s="341" t="str">
        <f t="array" ref="J364">if(U364="","",XLOOKUP(U364,Master[Company],Master[Pigging],"Unknown",0,1))</f>
        <v/>
      </c>
      <c r="K364" s="341" t="str">
        <f t="array" ref="K364">if(U364="","",XLOOKUP(U364,Master[Company],Master[Load Method],"Unknown",0,1))</f>
        <v/>
      </c>
      <c r="L364" s="341" t="str">
        <f t="array" ref="L364">if(U364="","",XLOOKUP(U364,Master[Company],Master[Line Distance],"Unknown",0,1))</f>
        <v/>
      </c>
      <c r="M364" s="394"/>
      <c r="N364" s="341"/>
      <c r="O364" s="341"/>
      <c r="P364" s="341" t="str">
        <f t="array" ref="P364">if(U364="","",XLOOKUP(U364,Master[Company],Master[Terms],"NA",0,1))</f>
        <v/>
      </c>
      <c r="Q364" s="341" t="str">
        <f t="shared" si="1"/>
        <v/>
      </c>
      <c r="R364" s="341" t="str">
        <f t="array" ref="R364">if(U364="","",XLOOKUP(U364,Master[Company],Master[Group],"NA",0,1))</f>
        <v/>
      </c>
      <c r="S364" s="341" t="str">
        <f t="array" ref="S364">if(U364="","",XLOOKUP(U364,Master[Company],Master[Loading Location],"NA",0,1))</f>
        <v/>
      </c>
      <c r="T364" s="341" t="str">
        <f t="array" ref="T364">if(U364="","",XLOOKUP(U364,Master[Company],Master[Acronym],"NA",0,1))</f>
        <v/>
      </c>
      <c r="U364" s="341"/>
      <c r="V364" s="342"/>
      <c r="W364" s="342"/>
      <c r="X364" s="341" t="str">
        <f t="shared" si="6"/>
        <v/>
      </c>
      <c r="Y364" s="341" t="str">
        <f t="shared" si="3"/>
        <v/>
      </c>
      <c r="Z364" s="341"/>
      <c r="AA364" s="341"/>
      <c r="AB364" s="341"/>
      <c r="AC364" s="401"/>
      <c r="AD364" s="563"/>
      <c r="AE364" s="564"/>
      <c r="AF364" s="564"/>
      <c r="AG364" s="564"/>
      <c r="AH364" s="564"/>
      <c r="AI364" s="564"/>
      <c r="AJ364" s="564"/>
      <c r="AK364" s="564"/>
      <c r="AL364" s="563"/>
      <c r="AM364" s="564"/>
      <c r="AN364" s="564"/>
      <c r="AO364" s="564"/>
      <c r="AP364" s="564"/>
      <c r="AQ364" s="564"/>
      <c r="AR364" s="564"/>
      <c r="AS364" s="564"/>
      <c r="AT364" s="401"/>
      <c r="AU364" s="399"/>
      <c r="AV364" s="617"/>
      <c r="AW364" s="401"/>
      <c r="AX364" s="401"/>
      <c r="AY364" s="341"/>
      <c r="AZ364" s="341"/>
      <c r="BA364" s="341"/>
      <c r="BB364" s="341"/>
      <c r="BC364" s="341"/>
      <c r="BD364" s="401"/>
      <c r="BE364" s="341"/>
      <c r="BF364" s="341"/>
      <c r="BG364" s="402"/>
      <c r="BH364" s="403"/>
      <c r="BI364" s="405"/>
      <c r="BJ364" s="405"/>
      <c r="BK364" s="405"/>
      <c r="BL364" s="405"/>
      <c r="BM364" s="514"/>
    </row>
    <row r="365" ht="18.75" customHeight="1">
      <c r="A365" s="400" t="str">
        <f t="shared" si="4"/>
        <v/>
      </c>
      <c r="B365" s="341"/>
      <c r="C365" s="559"/>
      <c r="D365" s="393"/>
      <c r="E365" s="341"/>
      <c r="F365" s="394"/>
      <c r="G365" s="341" t="str">
        <f t="array" ref="G365">IF(C365="","",XLOOKUP(C365,'Master Data'!K:K,'Master Data'!N:N,"Input in Master Data",0,1))</f>
        <v/>
      </c>
      <c r="H365" s="341" t="str">
        <f t="array" ref="H365">IF(C365="","",XLOOKUP(C365,'Master Data'!K:K,'Master Data'!O:O,"Input in Master Data",0,1))</f>
        <v/>
      </c>
      <c r="I365" s="341" t="str">
        <f t="array" ref="I365">if(U365="","",XLOOKUP(U365,Master[Company],Master[Blow],"Unknown",0,1))</f>
        <v/>
      </c>
      <c r="J365" s="341" t="str">
        <f t="array" ref="J365">if(U365="","",XLOOKUP(U365,Master[Company],Master[Pigging],"Unknown",0,1))</f>
        <v/>
      </c>
      <c r="K365" s="341" t="str">
        <f t="array" ref="K365">if(U365="","",XLOOKUP(U365,Master[Company],Master[Load Method],"Unknown",0,1))</f>
        <v/>
      </c>
      <c r="L365" s="341" t="str">
        <f t="array" ref="L365">if(U365="","",XLOOKUP(U365,Master[Company],Master[Line Distance],"Unknown",0,1))</f>
        <v/>
      </c>
      <c r="M365" s="394"/>
      <c r="N365" s="341"/>
      <c r="O365" s="341"/>
      <c r="P365" s="341" t="str">
        <f t="array" ref="P365">if(U365="","",XLOOKUP(U365,Master[Company],Master[Terms],"NA",0,1))</f>
        <v/>
      </c>
      <c r="Q365" s="341" t="str">
        <f t="shared" si="1"/>
        <v/>
      </c>
      <c r="R365" s="341" t="str">
        <f t="array" ref="R365">if(U365="","",XLOOKUP(U365,Master[Company],Master[Group],"NA",0,1))</f>
        <v/>
      </c>
      <c r="S365" s="341" t="str">
        <f t="array" ref="S365">if(U365="","",XLOOKUP(U365,Master[Company],Master[Loading Location],"NA",0,1))</f>
        <v/>
      </c>
      <c r="T365" s="341" t="str">
        <f t="array" ref="T365">if(U365="","",XLOOKUP(U365,Master[Company],Master[Acronym],"NA",0,1))</f>
        <v/>
      </c>
      <c r="U365" s="341"/>
      <c r="V365" s="342"/>
      <c r="W365" s="342"/>
      <c r="X365" s="341" t="str">
        <f t="shared" si="6"/>
        <v/>
      </c>
      <c r="Y365" s="341" t="str">
        <f t="shared" si="3"/>
        <v/>
      </c>
      <c r="Z365" s="341"/>
      <c r="AA365" s="341"/>
      <c r="AB365" s="341"/>
      <c r="AC365" s="401"/>
      <c r="AD365" s="563"/>
      <c r="AE365" s="564"/>
      <c r="AF365" s="564"/>
      <c r="AG365" s="564"/>
      <c r="AH365" s="564"/>
      <c r="AI365" s="564"/>
      <c r="AJ365" s="564"/>
      <c r="AK365" s="564"/>
      <c r="AL365" s="563"/>
      <c r="AM365" s="564"/>
      <c r="AN365" s="564"/>
      <c r="AO365" s="564"/>
      <c r="AP365" s="564"/>
      <c r="AQ365" s="564"/>
      <c r="AR365" s="564"/>
      <c r="AS365" s="564"/>
      <c r="AT365" s="401"/>
      <c r="AU365" s="399"/>
      <c r="AV365" s="617"/>
      <c r="AW365" s="401"/>
      <c r="AX365" s="401"/>
      <c r="AY365" s="341"/>
      <c r="AZ365" s="341"/>
      <c r="BA365" s="341"/>
      <c r="BB365" s="341"/>
      <c r="BC365" s="341"/>
      <c r="BD365" s="401"/>
      <c r="BE365" s="341"/>
      <c r="BF365" s="341"/>
      <c r="BG365" s="402"/>
      <c r="BH365" s="403"/>
      <c r="BI365" s="405"/>
      <c r="BJ365" s="405"/>
      <c r="BK365" s="405"/>
      <c r="BL365" s="405"/>
      <c r="BM365" s="514"/>
    </row>
    <row r="366" ht="18.75" customHeight="1">
      <c r="A366" s="400" t="str">
        <f t="shared" si="4"/>
        <v/>
      </c>
      <c r="B366" s="341"/>
      <c r="C366" s="559"/>
      <c r="D366" s="393"/>
      <c r="E366" s="341"/>
      <c r="F366" s="394"/>
      <c r="G366" s="341" t="str">
        <f t="array" ref="G366">IF(C366="","",XLOOKUP(C366,'Master Data'!K:K,'Master Data'!N:N,"Input in Master Data",0,1))</f>
        <v/>
      </c>
      <c r="H366" s="341" t="str">
        <f t="array" ref="H366">IF(C366="","",XLOOKUP(C366,'Master Data'!K:K,'Master Data'!O:O,"Input in Master Data",0,1))</f>
        <v/>
      </c>
      <c r="I366" s="341" t="str">
        <f t="array" ref="I366">if(U366="","",XLOOKUP(U366,Master[Company],Master[Blow],"Unknown",0,1))</f>
        <v/>
      </c>
      <c r="J366" s="341" t="str">
        <f t="array" ref="J366">if(U366="","",XLOOKUP(U366,Master[Company],Master[Pigging],"Unknown",0,1))</f>
        <v/>
      </c>
      <c r="K366" s="341" t="str">
        <f t="array" ref="K366">if(U366="","",XLOOKUP(U366,Master[Company],Master[Load Method],"Unknown",0,1))</f>
        <v/>
      </c>
      <c r="L366" s="341" t="str">
        <f t="array" ref="L366">if(U366="","",XLOOKUP(U366,Master[Company],Master[Line Distance],"Unknown",0,1))</f>
        <v/>
      </c>
      <c r="M366" s="394"/>
      <c r="N366" s="341"/>
      <c r="O366" s="341"/>
      <c r="P366" s="341" t="str">
        <f t="array" ref="P366">if(U366="","",XLOOKUP(U366,Master[Company],Master[Terms],"NA",0,1))</f>
        <v/>
      </c>
      <c r="Q366" s="341" t="str">
        <f t="shared" si="1"/>
        <v/>
      </c>
      <c r="R366" s="341" t="str">
        <f t="array" ref="R366">if(U366="","",XLOOKUP(U366,Master[Company],Master[Group],"NA",0,1))</f>
        <v/>
      </c>
      <c r="S366" s="341" t="str">
        <f t="array" ref="S366">if(U366="","",XLOOKUP(U366,Master[Company],Master[Loading Location],"NA",0,1))</f>
        <v/>
      </c>
      <c r="T366" s="341" t="str">
        <f t="array" ref="T366">if(U366="","",XLOOKUP(U366,Master[Company],Master[Acronym],"NA",0,1))</f>
        <v/>
      </c>
      <c r="U366" s="341"/>
      <c r="V366" s="342"/>
      <c r="W366" s="342"/>
      <c r="X366" s="341" t="str">
        <f t="shared" si="6"/>
        <v/>
      </c>
      <c r="Y366" s="341" t="str">
        <f t="shared" si="3"/>
        <v/>
      </c>
      <c r="Z366" s="341"/>
      <c r="AA366" s="341"/>
      <c r="AB366" s="341"/>
      <c r="AC366" s="401"/>
      <c r="AD366" s="563"/>
      <c r="AE366" s="564"/>
      <c r="AF366" s="564"/>
      <c r="AG366" s="564"/>
      <c r="AH366" s="564"/>
      <c r="AI366" s="564"/>
      <c r="AJ366" s="564"/>
      <c r="AK366" s="564"/>
      <c r="AL366" s="563"/>
      <c r="AM366" s="564"/>
      <c r="AN366" s="564"/>
      <c r="AO366" s="564"/>
      <c r="AP366" s="564"/>
      <c r="AQ366" s="564"/>
      <c r="AR366" s="564"/>
      <c r="AS366" s="564"/>
      <c r="AT366" s="401"/>
      <c r="AU366" s="399"/>
      <c r="AV366" s="617"/>
      <c r="AW366" s="401"/>
      <c r="AX366" s="401"/>
      <c r="AY366" s="341"/>
      <c r="AZ366" s="341"/>
      <c r="BA366" s="341"/>
      <c r="BB366" s="341"/>
      <c r="BC366" s="341"/>
      <c r="BD366" s="401"/>
      <c r="BE366" s="341"/>
      <c r="BF366" s="341"/>
      <c r="BG366" s="402"/>
      <c r="BH366" s="403"/>
      <c r="BI366" s="405"/>
      <c r="BJ366" s="405"/>
      <c r="BK366" s="405"/>
      <c r="BL366" s="405"/>
      <c r="BM366" s="514"/>
    </row>
    <row r="367" ht="18.75" customHeight="1">
      <c r="A367" s="400" t="str">
        <f t="shared" si="4"/>
        <v/>
      </c>
      <c r="B367" s="341"/>
      <c r="C367" s="559"/>
      <c r="D367" s="393"/>
      <c r="E367" s="341"/>
      <c r="F367" s="394"/>
      <c r="G367" s="341" t="str">
        <f t="array" ref="G367">IF(C367="","",XLOOKUP(C367,'Master Data'!K:K,'Master Data'!N:N,"Input in Master Data",0,1))</f>
        <v/>
      </c>
      <c r="H367" s="341" t="str">
        <f t="array" ref="H367">IF(C367="","",XLOOKUP(C367,'Master Data'!K:K,'Master Data'!O:O,"Input in Master Data",0,1))</f>
        <v/>
      </c>
      <c r="I367" s="341" t="str">
        <f t="array" ref="I367">if(U367="","",XLOOKUP(U367,Master[Company],Master[Blow],"Unknown",0,1))</f>
        <v/>
      </c>
      <c r="J367" s="341" t="str">
        <f t="array" ref="J367">if(U367="","",XLOOKUP(U367,Master[Company],Master[Pigging],"Unknown",0,1))</f>
        <v/>
      </c>
      <c r="K367" s="341" t="str">
        <f t="array" ref="K367">if(U367="","",XLOOKUP(U367,Master[Company],Master[Load Method],"Unknown",0,1))</f>
        <v/>
      </c>
      <c r="L367" s="341" t="str">
        <f t="array" ref="L367">if(U367="","",XLOOKUP(U367,Master[Company],Master[Line Distance],"Unknown",0,1))</f>
        <v/>
      </c>
      <c r="M367" s="394"/>
      <c r="N367" s="341"/>
      <c r="O367" s="341"/>
      <c r="P367" s="341" t="str">
        <f t="array" ref="P367">if(U367="","",XLOOKUP(U367,Master[Company],Master[Terms],"NA",0,1))</f>
        <v/>
      </c>
      <c r="Q367" s="341" t="str">
        <f t="shared" si="1"/>
        <v/>
      </c>
      <c r="R367" s="341" t="str">
        <f t="array" ref="R367">if(U367="","",XLOOKUP(U367,Master[Company],Master[Group],"NA",0,1))</f>
        <v/>
      </c>
      <c r="S367" s="341" t="str">
        <f t="array" ref="S367">if(U367="","",XLOOKUP(U367,Master[Company],Master[Loading Location],"NA",0,1))</f>
        <v/>
      </c>
      <c r="T367" s="341" t="str">
        <f t="array" ref="T367">if(U367="","",XLOOKUP(U367,Master[Company],Master[Acronym],"NA",0,1))</f>
        <v/>
      </c>
      <c r="U367" s="341"/>
      <c r="V367" s="342"/>
      <c r="W367" s="342"/>
      <c r="X367" s="341" t="str">
        <f t="shared" si="6"/>
        <v/>
      </c>
      <c r="Y367" s="341" t="str">
        <f t="shared" si="3"/>
        <v/>
      </c>
      <c r="Z367" s="341"/>
      <c r="AA367" s="341"/>
      <c r="AB367" s="341"/>
      <c r="AC367" s="401"/>
      <c r="AD367" s="563"/>
      <c r="AE367" s="564"/>
      <c r="AF367" s="564"/>
      <c r="AG367" s="564"/>
      <c r="AH367" s="564"/>
      <c r="AI367" s="564"/>
      <c r="AJ367" s="564"/>
      <c r="AK367" s="564"/>
      <c r="AL367" s="563"/>
      <c r="AM367" s="564"/>
      <c r="AN367" s="564"/>
      <c r="AO367" s="564"/>
      <c r="AP367" s="564"/>
      <c r="AQ367" s="564"/>
      <c r="AR367" s="564"/>
      <c r="AS367" s="564"/>
      <c r="AT367" s="401"/>
      <c r="AU367" s="399"/>
      <c r="AV367" s="617"/>
      <c r="AW367" s="401"/>
      <c r="AX367" s="401"/>
      <c r="AY367" s="341"/>
      <c r="AZ367" s="341"/>
      <c r="BA367" s="341"/>
      <c r="BB367" s="341"/>
      <c r="BC367" s="341"/>
      <c r="BD367" s="401"/>
      <c r="BE367" s="341"/>
      <c r="BF367" s="341"/>
      <c r="BG367" s="402"/>
      <c r="BH367" s="403"/>
      <c r="BI367" s="405"/>
      <c r="BJ367" s="405"/>
      <c r="BK367" s="405"/>
      <c r="BL367" s="405"/>
      <c r="BM367" s="514"/>
    </row>
    <row r="368" ht="18.75" customHeight="1">
      <c r="A368" s="400" t="str">
        <f t="shared" si="4"/>
        <v/>
      </c>
      <c r="B368" s="341"/>
      <c r="C368" s="559"/>
      <c r="D368" s="393"/>
      <c r="E368" s="341"/>
      <c r="F368" s="394"/>
      <c r="G368" s="341" t="str">
        <f t="array" ref="G368">IF(C368="","",XLOOKUP(C368,'Master Data'!K:K,'Master Data'!N:N,"Input in Master Data",0,1))</f>
        <v/>
      </c>
      <c r="H368" s="341" t="str">
        <f t="array" ref="H368">IF(C368="","",XLOOKUP(C368,'Master Data'!K:K,'Master Data'!O:O,"Input in Master Data",0,1))</f>
        <v/>
      </c>
      <c r="I368" s="341" t="str">
        <f t="array" ref="I368">if(U368="","",XLOOKUP(U368,Master[Company],Master[Blow],"Unknown",0,1))</f>
        <v/>
      </c>
      <c r="J368" s="341" t="str">
        <f t="array" ref="J368">if(U368="","",XLOOKUP(U368,Master[Company],Master[Pigging],"Unknown",0,1))</f>
        <v/>
      </c>
      <c r="K368" s="341" t="str">
        <f t="array" ref="K368">if(U368="","",XLOOKUP(U368,Master[Company],Master[Load Method],"Unknown",0,1))</f>
        <v/>
      </c>
      <c r="L368" s="341" t="str">
        <f t="array" ref="L368">if(U368="","",XLOOKUP(U368,Master[Company],Master[Line Distance],"Unknown",0,1))</f>
        <v/>
      </c>
      <c r="M368" s="394"/>
      <c r="N368" s="341"/>
      <c r="O368" s="341"/>
      <c r="P368" s="341" t="str">
        <f t="array" ref="P368">if(U368="","",XLOOKUP(U368,Master[Company],Master[Terms],"NA",0,1))</f>
        <v/>
      </c>
      <c r="Q368" s="341" t="str">
        <f t="shared" si="1"/>
        <v/>
      </c>
      <c r="R368" s="341" t="str">
        <f t="array" ref="R368">if(U368="","",XLOOKUP(U368,Master[Company],Master[Group],"NA",0,1))</f>
        <v/>
      </c>
      <c r="S368" s="341" t="str">
        <f t="array" ref="S368">if(U368="","",XLOOKUP(U368,Master[Company],Master[Loading Location],"NA",0,1))</f>
        <v/>
      </c>
      <c r="T368" s="341" t="str">
        <f t="array" ref="T368">if(U368="","",XLOOKUP(U368,Master[Company],Master[Acronym],"NA",0,1))</f>
        <v/>
      </c>
      <c r="U368" s="341"/>
      <c r="V368" s="342"/>
      <c r="W368" s="342"/>
      <c r="X368" s="341" t="str">
        <f t="shared" si="6"/>
        <v/>
      </c>
      <c r="Y368" s="341" t="str">
        <f t="shared" si="3"/>
        <v/>
      </c>
      <c r="Z368" s="341"/>
      <c r="AA368" s="341"/>
      <c r="AB368" s="341"/>
      <c r="AC368" s="401"/>
      <c r="AD368" s="563"/>
      <c r="AE368" s="564"/>
      <c r="AF368" s="564"/>
      <c r="AG368" s="564"/>
      <c r="AH368" s="564"/>
      <c r="AI368" s="564"/>
      <c r="AJ368" s="564"/>
      <c r="AK368" s="564"/>
      <c r="AL368" s="563"/>
      <c r="AM368" s="564"/>
      <c r="AN368" s="564"/>
      <c r="AO368" s="564"/>
      <c r="AP368" s="564"/>
      <c r="AQ368" s="564"/>
      <c r="AR368" s="564"/>
      <c r="AS368" s="564"/>
      <c r="AT368" s="401"/>
      <c r="AU368" s="399"/>
      <c r="AV368" s="617"/>
      <c r="AW368" s="401"/>
      <c r="AX368" s="401"/>
      <c r="AY368" s="341"/>
      <c r="AZ368" s="341"/>
      <c r="BA368" s="341"/>
      <c r="BB368" s="341"/>
      <c r="BC368" s="341"/>
      <c r="BD368" s="401"/>
      <c r="BE368" s="341"/>
      <c r="BF368" s="341"/>
      <c r="BG368" s="402"/>
      <c r="BH368" s="403"/>
      <c r="BI368" s="405"/>
      <c r="BJ368" s="405"/>
      <c r="BK368" s="405"/>
      <c r="BL368" s="405"/>
      <c r="BM368" s="514"/>
    </row>
    <row r="369" ht="18.75" customHeight="1">
      <c r="A369" s="400" t="str">
        <f t="shared" si="4"/>
        <v/>
      </c>
      <c r="B369" s="341"/>
      <c r="C369" s="559"/>
      <c r="D369" s="393"/>
      <c r="E369" s="341"/>
      <c r="F369" s="394"/>
      <c r="G369" s="341" t="str">
        <f t="array" ref="G369">IF(C369="","",XLOOKUP(C369,'Master Data'!K:K,'Master Data'!N:N,"Input in Master Data",0,1))</f>
        <v/>
      </c>
      <c r="H369" s="341" t="str">
        <f t="array" ref="H369">IF(C369="","",XLOOKUP(C369,'Master Data'!K:K,'Master Data'!O:O,"Input in Master Data",0,1))</f>
        <v/>
      </c>
      <c r="I369" s="341" t="str">
        <f t="array" ref="I369">if(U369="","",XLOOKUP(U369,Master[Company],Master[Blow],"Unknown",0,1))</f>
        <v/>
      </c>
      <c r="J369" s="341" t="str">
        <f t="array" ref="J369">if(U369="","",XLOOKUP(U369,Master[Company],Master[Pigging],"Unknown",0,1))</f>
        <v/>
      </c>
      <c r="K369" s="341" t="str">
        <f t="array" ref="K369">if(U369="","",XLOOKUP(U369,Master[Company],Master[Load Method],"Unknown",0,1))</f>
        <v/>
      </c>
      <c r="L369" s="341" t="str">
        <f t="array" ref="L369">if(U369="","",XLOOKUP(U369,Master[Company],Master[Line Distance],"Unknown",0,1))</f>
        <v/>
      </c>
      <c r="M369" s="394"/>
      <c r="N369" s="341"/>
      <c r="O369" s="341"/>
      <c r="P369" s="341" t="str">
        <f t="array" ref="P369">if(U369="","",XLOOKUP(U369,Master[Company],Master[Terms],"NA",0,1))</f>
        <v/>
      </c>
      <c r="Q369" s="341" t="str">
        <f t="shared" si="1"/>
        <v/>
      </c>
      <c r="R369" s="341" t="str">
        <f t="array" ref="R369">if(U369="","",XLOOKUP(U369,Master[Company],Master[Group],"NA",0,1))</f>
        <v/>
      </c>
      <c r="S369" s="341" t="str">
        <f t="array" ref="S369">if(U369="","",XLOOKUP(U369,Master[Company],Master[Loading Location],"NA",0,1))</f>
        <v/>
      </c>
      <c r="T369" s="341" t="str">
        <f t="array" ref="T369">if(U369="","",XLOOKUP(U369,Master[Company],Master[Acronym],"NA",0,1))</f>
        <v/>
      </c>
      <c r="U369" s="341"/>
      <c r="V369" s="342"/>
      <c r="W369" s="342"/>
      <c r="X369" s="341" t="str">
        <f t="shared" si="6"/>
        <v/>
      </c>
      <c r="Y369" s="341" t="str">
        <f t="shared" si="3"/>
        <v/>
      </c>
      <c r="Z369" s="341"/>
      <c r="AA369" s="341"/>
      <c r="AB369" s="341"/>
      <c r="AC369" s="401"/>
      <c r="AD369" s="563"/>
      <c r="AE369" s="564"/>
      <c r="AF369" s="564"/>
      <c r="AG369" s="564"/>
      <c r="AH369" s="564"/>
      <c r="AI369" s="564"/>
      <c r="AJ369" s="564"/>
      <c r="AK369" s="564"/>
      <c r="AL369" s="563"/>
      <c r="AM369" s="564"/>
      <c r="AN369" s="564"/>
      <c r="AO369" s="564"/>
      <c r="AP369" s="564"/>
      <c r="AQ369" s="564"/>
      <c r="AR369" s="564"/>
      <c r="AS369" s="564"/>
      <c r="AT369" s="401"/>
      <c r="AU369" s="399"/>
      <c r="AV369" s="617"/>
      <c r="AW369" s="401"/>
      <c r="AX369" s="401"/>
      <c r="AY369" s="341"/>
      <c r="AZ369" s="341"/>
      <c r="BA369" s="341"/>
      <c r="BB369" s="341"/>
      <c r="BC369" s="341"/>
      <c r="BD369" s="401"/>
      <c r="BE369" s="341"/>
      <c r="BF369" s="341"/>
      <c r="BG369" s="402"/>
      <c r="BH369" s="403"/>
      <c r="BI369" s="405"/>
      <c r="BJ369" s="405"/>
      <c r="BK369" s="405"/>
      <c r="BL369" s="405"/>
      <c r="BM369" s="514"/>
    </row>
    <row r="370" ht="18.75" customHeight="1">
      <c r="A370" s="400" t="str">
        <f t="shared" si="4"/>
        <v/>
      </c>
      <c r="B370" s="341"/>
      <c r="C370" s="559"/>
      <c r="D370" s="393"/>
      <c r="E370" s="341"/>
      <c r="F370" s="394"/>
      <c r="G370" s="341" t="str">
        <f t="array" ref="G370">IF(C370="","",XLOOKUP(C370,'Master Data'!K:K,'Master Data'!N:N,"Input in Master Data",0,1))</f>
        <v/>
      </c>
      <c r="H370" s="341" t="str">
        <f t="array" ref="H370">IF(C370="","",XLOOKUP(C370,'Master Data'!K:K,'Master Data'!O:O,"Input in Master Data",0,1))</f>
        <v/>
      </c>
      <c r="I370" s="341" t="str">
        <f t="array" ref="I370">if(U370="","",XLOOKUP(U370,Master[Company],Master[Blow],"Unknown",0,1))</f>
        <v/>
      </c>
      <c r="J370" s="341" t="str">
        <f t="array" ref="J370">if(U370="","",XLOOKUP(U370,Master[Company],Master[Pigging],"Unknown",0,1))</f>
        <v/>
      </c>
      <c r="K370" s="341" t="str">
        <f t="array" ref="K370">if(U370="","",XLOOKUP(U370,Master[Company],Master[Load Method],"Unknown",0,1))</f>
        <v/>
      </c>
      <c r="L370" s="341" t="str">
        <f t="array" ref="L370">if(U370="","",XLOOKUP(U370,Master[Company],Master[Line Distance],"Unknown",0,1))</f>
        <v/>
      </c>
      <c r="M370" s="394"/>
      <c r="N370" s="341"/>
      <c r="O370" s="341"/>
      <c r="P370" s="341" t="str">
        <f t="array" ref="P370">if(U370="","",XLOOKUP(U370,Master[Company],Master[Terms],"NA",0,1))</f>
        <v/>
      </c>
      <c r="Q370" s="341" t="str">
        <f t="shared" si="1"/>
        <v/>
      </c>
      <c r="R370" s="341" t="str">
        <f t="array" ref="R370">if(U370="","",XLOOKUP(U370,Master[Company],Master[Group],"NA",0,1))</f>
        <v/>
      </c>
      <c r="S370" s="341" t="str">
        <f t="array" ref="S370">if(U370="","",XLOOKUP(U370,Master[Company],Master[Loading Location],"NA",0,1))</f>
        <v/>
      </c>
      <c r="T370" s="341" t="str">
        <f t="array" ref="T370">if(U370="","",XLOOKUP(U370,Master[Company],Master[Acronym],"NA",0,1))</f>
        <v/>
      </c>
      <c r="U370" s="341"/>
      <c r="V370" s="342"/>
      <c r="W370" s="342"/>
      <c r="X370" s="341" t="str">
        <f t="shared" si="6"/>
        <v/>
      </c>
      <c r="Y370" s="341" t="str">
        <f t="shared" si="3"/>
        <v/>
      </c>
      <c r="Z370" s="341"/>
      <c r="AA370" s="341"/>
      <c r="AB370" s="341"/>
      <c r="AC370" s="401"/>
      <c r="AD370" s="563"/>
      <c r="AE370" s="564"/>
      <c r="AF370" s="564"/>
      <c r="AG370" s="564"/>
      <c r="AH370" s="564"/>
      <c r="AI370" s="564"/>
      <c r="AJ370" s="564"/>
      <c r="AK370" s="564"/>
      <c r="AL370" s="563"/>
      <c r="AM370" s="564"/>
      <c r="AN370" s="564"/>
      <c r="AO370" s="564"/>
      <c r="AP370" s="564"/>
      <c r="AQ370" s="564"/>
      <c r="AR370" s="564"/>
      <c r="AS370" s="564"/>
      <c r="AT370" s="401"/>
      <c r="AU370" s="399"/>
      <c r="AV370" s="617"/>
      <c r="AW370" s="401"/>
      <c r="AX370" s="401"/>
      <c r="AY370" s="341"/>
      <c r="AZ370" s="341"/>
      <c r="BA370" s="341"/>
      <c r="BB370" s="341"/>
      <c r="BC370" s="341"/>
      <c r="BD370" s="401"/>
      <c r="BE370" s="341"/>
      <c r="BF370" s="341"/>
      <c r="BG370" s="402"/>
      <c r="BH370" s="403"/>
      <c r="BI370" s="405"/>
      <c r="BJ370" s="405"/>
      <c r="BK370" s="405"/>
      <c r="BL370" s="405"/>
      <c r="BM370" s="514"/>
    </row>
    <row r="371" ht="18.75" customHeight="1">
      <c r="A371" s="400" t="str">
        <f t="shared" si="4"/>
        <v/>
      </c>
      <c r="B371" s="341"/>
      <c r="C371" s="559"/>
      <c r="D371" s="393"/>
      <c r="E371" s="341"/>
      <c r="F371" s="394"/>
      <c r="G371" s="341" t="str">
        <f t="array" ref="G371">IF(C371="","",XLOOKUP(C371,'Master Data'!K:K,'Master Data'!N:N,"Input in Master Data",0,1))</f>
        <v/>
      </c>
      <c r="H371" s="341" t="str">
        <f t="array" ref="H371">IF(C371="","",XLOOKUP(C371,'Master Data'!K:K,'Master Data'!O:O,"Input in Master Data",0,1))</f>
        <v/>
      </c>
      <c r="I371" s="341" t="str">
        <f t="array" ref="I371">if(U371="","",XLOOKUP(U371,Master[Company],Master[Blow],"Unknown",0,1))</f>
        <v/>
      </c>
      <c r="J371" s="341" t="str">
        <f t="array" ref="J371">if(U371="","",XLOOKUP(U371,Master[Company],Master[Pigging],"Unknown",0,1))</f>
        <v/>
      </c>
      <c r="K371" s="341" t="str">
        <f t="array" ref="K371">if(U371="","",XLOOKUP(U371,Master[Company],Master[Load Method],"Unknown",0,1))</f>
        <v/>
      </c>
      <c r="L371" s="341" t="str">
        <f t="array" ref="L371">if(U371="","",XLOOKUP(U371,Master[Company],Master[Line Distance],"Unknown",0,1))</f>
        <v/>
      </c>
      <c r="M371" s="394"/>
      <c r="N371" s="341"/>
      <c r="O371" s="341"/>
      <c r="P371" s="341" t="str">
        <f t="array" ref="P371">if(U371="","",XLOOKUP(U371,Master[Company],Master[Terms],"NA",0,1))</f>
        <v/>
      </c>
      <c r="Q371" s="341" t="str">
        <f t="shared" si="1"/>
        <v/>
      </c>
      <c r="R371" s="341" t="str">
        <f t="array" ref="R371">if(U371="","",XLOOKUP(U371,Master[Company],Master[Group],"NA",0,1))</f>
        <v/>
      </c>
      <c r="S371" s="341" t="str">
        <f t="array" ref="S371">if(U371="","",XLOOKUP(U371,Master[Company],Master[Loading Location],"NA",0,1))</f>
        <v/>
      </c>
      <c r="T371" s="341" t="str">
        <f t="array" ref="T371">if(U371="","",XLOOKUP(U371,Master[Company],Master[Acronym],"NA",0,1))</f>
        <v/>
      </c>
      <c r="U371" s="341"/>
      <c r="V371" s="342"/>
      <c r="W371" s="342"/>
      <c r="X371" s="341" t="str">
        <f t="shared" si="6"/>
        <v/>
      </c>
      <c r="Y371" s="341" t="str">
        <f t="shared" si="3"/>
        <v/>
      </c>
      <c r="Z371" s="341"/>
      <c r="AA371" s="341"/>
      <c r="AB371" s="341"/>
      <c r="AC371" s="401"/>
      <c r="AD371" s="563"/>
      <c r="AE371" s="564"/>
      <c r="AF371" s="564"/>
      <c r="AG371" s="564"/>
      <c r="AH371" s="564"/>
      <c r="AI371" s="564"/>
      <c r="AJ371" s="564"/>
      <c r="AK371" s="564"/>
      <c r="AL371" s="563"/>
      <c r="AM371" s="564"/>
      <c r="AN371" s="564"/>
      <c r="AO371" s="564"/>
      <c r="AP371" s="564"/>
      <c r="AQ371" s="564"/>
      <c r="AR371" s="564"/>
      <c r="AS371" s="564"/>
      <c r="AT371" s="401"/>
      <c r="AU371" s="399"/>
      <c r="AV371" s="617"/>
      <c r="AW371" s="401"/>
      <c r="AX371" s="401"/>
      <c r="AY371" s="341"/>
      <c r="AZ371" s="341"/>
      <c r="BA371" s="341"/>
      <c r="BB371" s="341"/>
      <c r="BC371" s="341"/>
      <c r="BD371" s="401"/>
      <c r="BE371" s="341"/>
      <c r="BF371" s="341"/>
      <c r="BG371" s="402"/>
      <c r="BH371" s="403"/>
      <c r="BI371" s="405"/>
      <c r="BJ371" s="405"/>
      <c r="BK371" s="405"/>
      <c r="BL371" s="405"/>
      <c r="BM371" s="514"/>
    </row>
    <row r="372" ht="18.75" customHeight="1">
      <c r="A372" s="400" t="str">
        <f t="shared" si="4"/>
        <v/>
      </c>
      <c r="B372" s="341"/>
      <c r="C372" s="559"/>
      <c r="D372" s="393"/>
      <c r="E372" s="341"/>
      <c r="F372" s="394"/>
      <c r="G372" s="341" t="str">
        <f t="array" ref="G372">IF(C372="","",XLOOKUP(C372,'Master Data'!K:K,'Master Data'!N:N,"Input in Master Data",0,1))</f>
        <v/>
      </c>
      <c r="H372" s="341" t="str">
        <f t="array" ref="H372">IF(C372="","",XLOOKUP(C372,'Master Data'!K:K,'Master Data'!O:O,"Input in Master Data",0,1))</f>
        <v/>
      </c>
      <c r="I372" s="341" t="str">
        <f t="array" ref="I372">if(U372="","",XLOOKUP(U372,Master[Company],Master[Blow],"Unknown",0,1))</f>
        <v/>
      </c>
      <c r="J372" s="341" t="str">
        <f t="array" ref="J372">if(U372="","",XLOOKUP(U372,Master[Company],Master[Pigging],"Unknown",0,1))</f>
        <v/>
      </c>
      <c r="K372" s="341" t="str">
        <f t="array" ref="K372">if(U372="","",XLOOKUP(U372,Master[Company],Master[Load Method],"Unknown",0,1))</f>
        <v/>
      </c>
      <c r="L372" s="341" t="str">
        <f t="array" ref="L372">if(U372="","",XLOOKUP(U372,Master[Company],Master[Line Distance],"Unknown",0,1))</f>
        <v/>
      </c>
      <c r="M372" s="394"/>
      <c r="N372" s="341"/>
      <c r="O372" s="341"/>
      <c r="P372" s="341" t="str">
        <f t="array" ref="P372">if(U372="","",XLOOKUP(U372,Master[Company],Master[Terms],"NA",0,1))</f>
        <v/>
      </c>
      <c r="Q372" s="341" t="str">
        <f t="shared" si="1"/>
        <v/>
      </c>
      <c r="R372" s="341" t="str">
        <f t="array" ref="R372">if(U372="","",XLOOKUP(U372,Master[Company],Master[Group],"NA",0,1))</f>
        <v/>
      </c>
      <c r="S372" s="341" t="str">
        <f t="array" ref="S372">if(U372="","",XLOOKUP(U372,Master[Company],Master[Loading Location],"NA",0,1))</f>
        <v/>
      </c>
      <c r="T372" s="341" t="str">
        <f t="array" ref="T372">if(U372="","",XLOOKUP(U372,Master[Company],Master[Acronym],"NA",0,1))</f>
        <v/>
      </c>
      <c r="U372" s="341"/>
      <c r="V372" s="342"/>
      <c r="W372" s="342"/>
      <c r="X372" s="341" t="str">
        <f t="shared" si="6"/>
        <v/>
      </c>
      <c r="Y372" s="341" t="str">
        <f t="shared" si="3"/>
        <v/>
      </c>
      <c r="Z372" s="341"/>
      <c r="AA372" s="341"/>
      <c r="AB372" s="341"/>
      <c r="AC372" s="401"/>
      <c r="AD372" s="563"/>
      <c r="AE372" s="564"/>
      <c r="AF372" s="564"/>
      <c r="AG372" s="564"/>
      <c r="AH372" s="564"/>
      <c r="AI372" s="564"/>
      <c r="AJ372" s="564"/>
      <c r="AK372" s="564"/>
      <c r="AL372" s="563"/>
      <c r="AM372" s="564"/>
      <c r="AN372" s="564"/>
      <c r="AO372" s="564"/>
      <c r="AP372" s="564"/>
      <c r="AQ372" s="564"/>
      <c r="AR372" s="564"/>
      <c r="AS372" s="564"/>
      <c r="AT372" s="401"/>
      <c r="AU372" s="399"/>
      <c r="AV372" s="617"/>
      <c r="AW372" s="401"/>
      <c r="AX372" s="401"/>
      <c r="AY372" s="341"/>
      <c r="AZ372" s="341"/>
      <c r="BA372" s="341"/>
      <c r="BB372" s="341"/>
      <c r="BC372" s="341"/>
      <c r="BD372" s="401"/>
      <c r="BE372" s="341"/>
      <c r="BF372" s="341"/>
      <c r="BG372" s="402"/>
      <c r="BH372" s="403"/>
      <c r="BI372" s="405"/>
      <c r="BJ372" s="405"/>
      <c r="BK372" s="405"/>
      <c r="BL372" s="405"/>
      <c r="BM372" s="514"/>
    </row>
    <row r="373" ht="18.75" customHeight="1">
      <c r="A373" s="400" t="str">
        <f t="shared" si="4"/>
        <v/>
      </c>
      <c r="B373" s="341"/>
      <c r="C373" s="559"/>
      <c r="D373" s="393"/>
      <c r="E373" s="341"/>
      <c r="F373" s="394"/>
      <c r="G373" s="341" t="str">
        <f t="array" ref="G373">IF(C373="","",XLOOKUP(C373,'Master Data'!K:K,'Master Data'!N:N,"Input in Master Data",0,1))</f>
        <v/>
      </c>
      <c r="H373" s="341" t="str">
        <f t="array" ref="H373">IF(C373="","",XLOOKUP(C373,'Master Data'!K:K,'Master Data'!O:O,"Input in Master Data",0,1))</f>
        <v/>
      </c>
      <c r="I373" s="341" t="str">
        <f t="array" ref="I373">if(U373="","",XLOOKUP(U373,Master[Company],Master[Blow],"Unknown",0,1))</f>
        <v/>
      </c>
      <c r="J373" s="341" t="str">
        <f t="array" ref="J373">if(U373="","",XLOOKUP(U373,Master[Company],Master[Pigging],"Unknown",0,1))</f>
        <v/>
      </c>
      <c r="K373" s="341" t="str">
        <f t="array" ref="K373">if(U373="","",XLOOKUP(U373,Master[Company],Master[Load Method],"Unknown",0,1))</f>
        <v/>
      </c>
      <c r="L373" s="341" t="str">
        <f t="array" ref="L373">if(U373="","",XLOOKUP(U373,Master[Company],Master[Line Distance],"Unknown",0,1))</f>
        <v/>
      </c>
      <c r="M373" s="394"/>
      <c r="N373" s="341"/>
      <c r="O373" s="341"/>
      <c r="P373" s="341" t="str">
        <f t="array" ref="P373">if(U373="","",XLOOKUP(U373,Master[Company],Master[Terms],"NA",0,1))</f>
        <v/>
      </c>
      <c r="Q373" s="341" t="str">
        <f t="shared" si="1"/>
        <v/>
      </c>
      <c r="R373" s="341" t="str">
        <f t="array" ref="R373">if(U373="","",XLOOKUP(U373,Master[Company],Master[Group],"NA",0,1))</f>
        <v/>
      </c>
      <c r="S373" s="341" t="str">
        <f t="array" ref="S373">if(U373="","",XLOOKUP(U373,Master[Company],Master[Loading Location],"NA",0,1))</f>
        <v/>
      </c>
      <c r="T373" s="341" t="str">
        <f t="array" ref="T373">if(U373="","",XLOOKUP(U373,Master[Company],Master[Acronym],"NA",0,1))</f>
        <v/>
      </c>
      <c r="U373" s="341"/>
      <c r="V373" s="342"/>
      <c r="W373" s="342"/>
      <c r="X373" s="341" t="str">
        <f t="shared" si="6"/>
        <v/>
      </c>
      <c r="Y373" s="341" t="str">
        <f t="shared" si="3"/>
        <v/>
      </c>
      <c r="Z373" s="341"/>
      <c r="AA373" s="341"/>
      <c r="AB373" s="341"/>
      <c r="AC373" s="401"/>
      <c r="AD373" s="563"/>
      <c r="AE373" s="564"/>
      <c r="AF373" s="564"/>
      <c r="AG373" s="564"/>
      <c r="AH373" s="564"/>
      <c r="AI373" s="564"/>
      <c r="AJ373" s="564"/>
      <c r="AK373" s="564"/>
      <c r="AL373" s="563"/>
      <c r="AM373" s="564"/>
      <c r="AN373" s="564"/>
      <c r="AO373" s="564"/>
      <c r="AP373" s="564"/>
      <c r="AQ373" s="564"/>
      <c r="AR373" s="564"/>
      <c r="AS373" s="564"/>
      <c r="AT373" s="401"/>
      <c r="AU373" s="399"/>
      <c r="AV373" s="617"/>
      <c r="AW373" s="401"/>
      <c r="AX373" s="401"/>
      <c r="AY373" s="341"/>
      <c r="AZ373" s="341"/>
      <c r="BA373" s="341"/>
      <c r="BB373" s="341"/>
      <c r="BC373" s="341"/>
      <c r="BD373" s="401"/>
      <c r="BE373" s="341"/>
      <c r="BF373" s="341"/>
      <c r="BG373" s="402"/>
      <c r="BH373" s="403"/>
      <c r="BI373" s="405"/>
      <c r="BJ373" s="405"/>
      <c r="BK373" s="405"/>
      <c r="BL373" s="405"/>
      <c r="BM373" s="514"/>
    </row>
    <row r="374" ht="18.75" customHeight="1">
      <c r="A374" s="400" t="str">
        <f t="shared" si="4"/>
        <v/>
      </c>
      <c r="B374" s="341"/>
      <c r="C374" s="559"/>
      <c r="D374" s="393"/>
      <c r="E374" s="341"/>
      <c r="F374" s="394"/>
      <c r="G374" s="341" t="str">
        <f t="array" ref="G374">IF(C374="","",XLOOKUP(C374,'Master Data'!K:K,'Master Data'!N:N,"Input in Master Data",0,1))</f>
        <v/>
      </c>
      <c r="H374" s="341" t="str">
        <f t="array" ref="H374">IF(C374="","",XLOOKUP(C374,'Master Data'!K:K,'Master Data'!O:O,"Input in Master Data",0,1))</f>
        <v/>
      </c>
      <c r="I374" s="341" t="str">
        <f t="array" ref="I374">if(U374="","",XLOOKUP(U374,Master[Company],Master[Blow],"Unknown",0,1))</f>
        <v/>
      </c>
      <c r="J374" s="341" t="str">
        <f t="array" ref="J374">if(U374="","",XLOOKUP(U374,Master[Company],Master[Pigging],"Unknown",0,1))</f>
        <v/>
      </c>
      <c r="K374" s="341" t="str">
        <f t="array" ref="K374">if(U374="","",XLOOKUP(U374,Master[Company],Master[Load Method],"Unknown",0,1))</f>
        <v/>
      </c>
      <c r="L374" s="341" t="str">
        <f t="array" ref="L374">if(U374="","",XLOOKUP(U374,Master[Company],Master[Line Distance],"Unknown",0,1))</f>
        <v/>
      </c>
      <c r="M374" s="394"/>
      <c r="N374" s="341"/>
      <c r="O374" s="341"/>
      <c r="P374" s="341" t="str">
        <f t="array" ref="P374">if(U374="","",XLOOKUP(U374,Master[Company],Master[Terms],"NA",0,1))</f>
        <v/>
      </c>
      <c r="Q374" s="341" t="str">
        <f t="shared" si="1"/>
        <v/>
      </c>
      <c r="R374" s="341" t="str">
        <f t="array" ref="R374">if(U374="","",XLOOKUP(U374,Master[Company],Master[Group],"NA",0,1))</f>
        <v/>
      </c>
      <c r="S374" s="341" t="str">
        <f t="array" ref="S374">if(U374="","",XLOOKUP(U374,Master[Company],Master[Loading Location],"NA",0,1))</f>
        <v/>
      </c>
      <c r="T374" s="341" t="str">
        <f t="array" ref="T374">if(U374="","",XLOOKUP(U374,Master[Company],Master[Acronym],"NA",0,1))</f>
        <v/>
      </c>
      <c r="U374" s="341"/>
      <c r="V374" s="342"/>
      <c r="W374" s="342"/>
      <c r="X374" s="341" t="str">
        <f t="shared" si="6"/>
        <v/>
      </c>
      <c r="Y374" s="341" t="str">
        <f t="shared" si="3"/>
        <v/>
      </c>
      <c r="Z374" s="341"/>
      <c r="AA374" s="341"/>
      <c r="AB374" s="341"/>
      <c r="AC374" s="401"/>
      <c r="AD374" s="563"/>
      <c r="AE374" s="564"/>
      <c r="AF374" s="564"/>
      <c r="AG374" s="564"/>
      <c r="AH374" s="564"/>
      <c r="AI374" s="564"/>
      <c r="AJ374" s="564"/>
      <c r="AK374" s="564"/>
      <c r="AL374" s="563"/>
      <c r="AM374" s="564"/>
      <c r="AN374" s="564"/>
      <c r="AO374" s="564"/>
      <c r="AP374" s="564"/>
      <c r="AQ374" s="564"/>
      <c r="AR374" s="564"/>
      <c r="AS374" s="564"/>
      <c r="AT374" s="401"/>
      <c r="AU374" s="399"/>
      <c r="AV374" s="617"/>
      <c r="AW374" s="401"/>
      <c r="AX374" s="401"/>
      <c r="AY374" s="341"/>
      <c r="AZ374" s="341"/>
      <c r="BA374" s="341"/>
      <c r="BB374" s="341"/>
      <c r="BC374" s="341"/>
      <c r="BD374" s="401"/>
      <c r="BE374" s="341"/>
      <c r="BF374" s="341"/>
      <c r="BG374" s="402"/>
      <c r="BH374" s="403"/>
      <c r="BI374" s="405"/>
      <c r="BJ374" s="405"/>
      <c r="BK374" s="405"/>
      <c r="BL374" s="405"/>
      <c r="BM374" s="514"/>
    </row>
    <row r="375" ht="18.75" customHeight="1">
      <c r="A375" s="400" t="str">
        <f t="shared" si="4"/>
        <v/>
      </c>
      <c r="B375" s="341"/>
      <c r="C375" s="559"/>
      <c r="D375" s="393"/>
      <c r="E375" s="341"/>
      <c r="F375" s="394"/>
      <c r="G375" s="341" t="str">
        <f t="array" ref="G375">IF(C375="","",XLOOKUP(C375,'Master Data'!K:K,'Master Data'!N:N,"Input in Master Data",0,1))</f>
        <v/>
      </c>
      <c r="H375" s="341" t="str">
        <f t="array" ref="H375">IF(C375="","",XLOOKUP(C375,'Master Data'!K:K,'Master Data'!O:O,"Input in Master Data",0,1))</f>
        <v/>
      </c>
      <c r="I375" s="341" t="str">
        <f t="array" ref="I375">if(U375="","",XLOOKUP(U375,Master[Company],Master[Blow],"Unknown",0,1))</f>
        <v/>
      </c>
      <c r="J375" s="341" t="str">
        <f t="array" ref="J375">if(U375="","",XLOOKUP(U375,Master[Company],Master[Pigging],"Unknown",0,1))</f>
        <v/>
      </c>
      <c r="K375" s="341" t="str">
        <f t="array" ref="K375">if(U375="","",XLOOKUP(U375,Master[Company],Master[Load Method],"Unknown",0,1))</f>
        <v/>
      </c>
      <c r="L375" s="341" t="str">
        <f t="array" ref="L375">if(U375="","",XLOOKUP(U375,Master[Company],Master[Line Distance],"Unknown",0,1))</f>
        <v/>
      </c>
      <c r="M375" s="394"/>
      <c r="N375" s="341"/>
      <c r="O375" s="341"/>
      <c r="P375" s="341" t="str">
        <f t="array" ref="P375">if(U375="","",XLOOKUP(U375,Master[Company],Master[Terms],"NA",0,1))</f>
        <v/>
      </c>
      <c r="Q375" s="341" t="str">
        <f t="shared" si="1"/>
        <v/>
      </c>
      <c r="R375" s="341" t="str">
        <f t="array" ref="R375">if(U375="","",XLOOKUP(U375,Master[Company],Master[Group],"NA",0,1))</f>
        <v/>
      </c>
      <c r="S375" s="341" t="str">
        <f t="array" ref="S375">if(U375="","",XLOOKUP(U375,Master[Company],Master[Loading Location],"NA",0,1))</f>
        <v/>
      </c>
      <c r="T375" s="341" t="str">
        <f t="array" ref="T375">if(U375="","",XLOOKUP(U375,Master[Company],Master[Acronym],"NA",0,1))</f>
        <v/>
      </c>
      <c r="U375" s="341"/>
      <c r="V375" s="342"/>
      <c r="W375" s="342"/>
      <c r="X375" s="341" t="str">
        <f t="shared" si="6"/>
        <v/>
      </c>
      <c r="Y375" s="341" t="str">
        <f t="shared" si="3"/>
        <v/>
      </c>
      <c r="Z375" s="341"/>
      <c r="AA375" s="341"/>
      <c r="AB375" s="341"/>
      <c r="AC375" s="401"/>
      <c r="AD375" s="563"/>
      <c r="AE375" s="564"/>
      <c r="AF375" s="564"/>
      <c r="AG375" s="564"/>
      <c r="AH375" s="564"/>
      <c r="AI375" s="564"/>
      <c r="AJ375" s="564"/>
      <c r="AK375" s="564"/>
      <c r="AL375" s="563"/>
      <c r="AM375" s="564"/>
      <c r="AN375" s="564"/>
      <c r="AO375" s="564"/>
      <c r="AP375" s="564"/>
      <c r="AQ375" s="564"/>
      <c r="AR375" s="564"/>
      <c r="AS375" s="564"/>
      <c r="AT375" s="401"/>
      <c r="AU375" s="399"/>
      <c r="AV375" s="617"/>
      <c r="AW375" s="401"/>
      <c r="AX375" s="401"/>
      <c r="AY375" s="341"/>
      <c r="AZ375" s="341"/>
      <c r="BA375" s="341"/>
      <c r="BB375" s="341"/>
      <c r="BC375" s="341"/>
      <c r="BD375" s="401"/>
      <c r="BE375" s="341"/>
      <c r="BF375" s="341"/>
      <c r="BG375" s="402"/>
      <c r="BH375" s="403"/>
      <c r="BI375" s="405"/>
      <c r="BJ375" s="405"/>
      <c r="BK375" s="405"/>
      <c r="BL375" s="405"/>
      <c r="BM375" s="514"/>
    </row>
    <row r="376" ht="18.75" customHeight="1">
      <c r="A376" s="400" t="str">
        <f t="shared" si="4"/>
        <v/>
      </c>
      <c r="B376" s="341"/>
      <c r="C376" s="559"/>
      <c r="D376" s="393"/>
      <c r="E376" s="341"/>
      <c r="F376" s="394"/>
      <c r="G376" s="341" t="str">
        <f t="array" ref="G376">IF(C376="","",XLOOKUP(C376,'Master Data'!K:K,'Master Data'!N:N,"Input in Master Data",0,1))</f>
        <v/>
      </c>
      <c r="H376" s="341" t="str">
        <f t="array" ref="H376">IF(C376="","",XLOOKUP(C376,'Master Data'!K:K,'Master Data'!O:O,"Input in Master Data",0,1))</f>
        <v/>
      </c>
      <c r="I376" s="341" t="str">
        <f t="array" ref="I376">if(U376="","",XLOOKUP(U376,Master[Company],Master[Blow],"Unknown",0,1))</f>
        <v/>
      </c>
      <c r="J376" s="341" t="str">
        <f t="array" ref="J376">if(U376="","",XLOOKUP(U376,Master[Company],Master[Pigging],"Unknown",0,1))</f>
        <v/>
      </c>
      <c r="K376" s="341" t="str">
        <f t="array" ref="K376">if(U376="","",XLOOKUP(U376,Master[Company],Master[Load Method],"Unknown",0,1))</f>
        <v/>
      </c>
      <c r="L376" s="341" t="str">
        <f t="array" ref="L376">if(U376="","",XLOOKUP(U376,Master[Company],Master[Line Distance],"Unknown",0,1))</f>
        <v/>
      </c>
      <c r="M376" s="394"/>
      <c r="N376" s="341"/>
      <c r="O376" s="341"/>
      <c r="P376" s="341" t="str">
        <f t="array" ref="P376">if(U376="","",XLOOKUP(U376,Master[Company],Master[Terms],"NA",0,1))</f>
        <v/>
      </c>
      <c r="Q376" s="341" t="str">
        <f t="shared" si="1"/>
        <v/>
      </c>
      <c r="R376" s="341" t="str">
        <f t="array" ref="R376">if(U376="","",XLOOKUP(U376,Master[Company],Master[Group],"NA",0,1))</f>
        <v/>
      </c>
      <c r="S376" s="341" t="str">
        <f t="array" ref="S376">if(U376="","",XLOOKUP(U376,Master[Company],Master[Loading Location],"NA",0,1))</f>
        <v/>
      </c>
      <c r="T376" s="341" t="str">
        <f t="array" ref="T376">if(U376="","",XLOOKUP(U376,Master[Company],Master[Acronym],"NA",0,1))</f>
        <v/>
      </c>
      <c r="U376" s="341"/>
      <c r="V376" s="342"/>
      <c r="W376" s="342"/>
      <c r="X376" s="341" t="str">
        <f t="shared" si="6"/>
        <v/>
      </c>
      <c r="Y376" s="341" t="str">
        <f t="shared" si="3"/>
        <v/>
      </c>
      <c r="Z376" s="341"/>
      <c r="AA376" s="341"/>
      <c r="AB376" s="341"/>
      <c r="AC376" s="401"/>
      <c r="AD376" s="563"/>
      <c r="AE376" s="564"/>
      <c r="AF376" s="564"/>
      <c r="AG376" s="564"/>
      <c r="AH376" s="564"/>
      <c r="AI376" s="564"/>
      <c r="AJ376" s="564"/>
      <c r="AK376" s="564"/>
      <c r="AL376" s="563"/>
      <c r="AM376" s="564"/>
      <c r="AN376" s="564"/>
      <c r="AO376" s="564"/>
      <c r="AP376" s="564"/>
      <c r="AQ376" s="564"/>
      <c r="AR376" s="564"/>
      <c r="AS376" s="564"/>
      <c r="AT376" s="401"/>
      <c r="AU376" s="399"/>
      <c r="AV376" s="617"/>
      <c r="AW376" s="401"/>
      <c r="AX376" s="401"/>
      <c r="AY376" s="341"/>
      <c r="AZ376" s="341"/>
      <c r="BA376" s="341"/>
      <c r="BB376" s="341"/>
      <c r="BC376" s="341"/>
      <c r="BD376" s="401"/>
      <c r="BE376" s="341"/>
      <c r="BF376" s="341"/>
      <c r="BG376" s="402"/>
      <c r="BH376" s="403"/>
      <c r="BI376" s="405"/>
      <c r="BJ376" s="405"/>
      <c r="BK376" s="405"/>
      <c r="BL376" s="405"/>
      <c r="BM376" s="514"/>
    </row>
    <row r="377" ht="18.75" customHeight="1">
      <c r="A377" s="400" t="str">
        <f t="shared" si="4"/>
        <v/>
      </c>
      <c r="B377" s="341"/>
      <c r="C377" s="559"/>
      <c r="D377" s="393"/>
      <c r="E377" s="341"/>
      <c r="F377" s="394"/>
      <c r="G377" s="341" t="str">
        <f t="array" ref="G377">IF(C377="","",XLOOKUP(C377,'Master Data'!K:K,'Master Data'!N:N,"Input in Master Data",0,1))</f>
        <v/>
      </c>
      <c r="H377" s="341" t="str">
        <f t="array" ref="H377">IF(C377="","",XLOOKUP(C377,'Master Data'!K:K,'Master Data'!O:O,"Input in Master Data",0,1))</f>
        <v/>
      </c>
      <c r="I377" s="341" t="str">
        <f t="array" ref="I377">if(U377="","",XLOOKUP(U377,Master[Company],Master[Blow],"Unknown",0,1))</f>
        <v/>
      </c>
      <c r="J377" s="341" t="str">
        <f t="array" ref="J377">if(U377="","",XLOOKUP(U377,Master[Company],Master[Pigging],"Unknown",0,1))</f>
        <v/>
      </c>
      <c r="K377" s="341" t="str">
        <f t="array" ref="K377">if(U377="","",XLOOKUP(U377,Master[Company],Master[Load Method],"Unknown",0,1))</f>
        <v/>
      </c>
      <c r="L377" s="341" t="str">
        <f t="array" ref="L377">if(U377="","",XLOOKUP(U377,Master[Company],Master[Line Distance],"Unknown",0,1))</f>
        <v/>
      </c>
      <c r="M377" s="394"/>
      <c r="N377" s="341"/>
      <c r="O377" s="341"/>
      <c r="P377" s="341" t="str">
        <f t="array" ref="P377">if(U377="","",XLOOKUP(U377,Master[Company],Master[Terms],"NA",0,1))</f>
        <v/>
      </c>
      <c r="Q377" s="341" t="str">
        <f t="shared" si="1"/>
        <v/>
      </c>
      <c r="R377" s="341" t="str">
        <f t="array" ref="R377">if(U377="","",XLOOKUP(U377,Master[Company],Master[Group],"NA",0,1))</f>
        <v/>
      </c>
      <c r="S377" s="341" t="str">
        <f t="array" ref="S377">if(U377="","",XLOOKUP(U377,Master[Company],Master[Loading Location],"NA",0,1))</f>
        <v/>
      </c>
      <c r="T377" s="341" t="str">
        <f t="array" ref="T377">if(U377="","",XLOOKUP(U377,Master[Company],Master[Acronym],"NA",0,1))</f>
        <v/>
      </c>
      <c r="U377" s="341"/>
      <c r="V377" s="342"/>
      <c r="W377" s="342"/>
      <c r="X377" s="341" t="str">
        <f t="shared" si="6"/>
        <v/>
      </c>
      <c r="Y377" s="341" t="str">
        <f t="shared" si="3"/>
        <v/>
      </c>
      <c r="Z377" s="341"/>
      <c r="AA377" s="341"/>
      <c r="AB377" s="341"/>
      <c r="AC377" s="401"/>
      <c r="AD377" s="563"/>
      <c r="AE377" s="564"/>
      <c r="AF377" s="564"/>
      <c r="AG377" s="564"/>
      <c r="AH377" s="564"/>
      <c r="AI377" s="564"/>
      <c r="AJ377" s="564"/>
      <c r="AK377" s="564"/>
      <c r="AL377" s="563"/>
      <c r="AM377" s="564"/>
      <c r="AN377" s="564"/>
      <c r="AO377" s="564"/>
      <c r="AP377" s="564"/>
      <c r="AQ377" s="564"/>
      <c r="AR377" s="564"/>
      <c r="AS377" s="564"/>
      <c r="AT377" s="401"/>
      <c r="AU377" s="399"/>
      <c r="AV377" s="617"/>
      <c r="AW377" s="401"/>
      <c r="AX377" s="401"/>
      <c r="AY377" s="341"/>
      <c r="AZ377" s="341"/>
      <c r="BA377" s="341"/>
      <c r="BB377" s="341"/>
      <c r="BC377" s="341"/>
      <c r="BD377" s="401"/>
      <c r="BE377" s="341"/>
      <c r="BF377" s="341"/>
      <c r="BG377" s="402"/>
      <c r="BH377" s="403"/>
      <c r="BI377" s="405"/>
      <c r="BJ377" s="405"/>
      <c r="BK377" s="405"/>
      <c r="BL377" s="405"/>
      <c r="BM377" s="514"/>
    </row>
    <row r="378" ht="18.75" customHeight="1">
      <c r="A378" s="400" t="str">
        <f t="shared" si="4"/>
        <v/>
      </c>
      <c r="B378" s="341"/>
      <c r="C378" s="559"/>
      <c r="D378" s="393"/>
      <c r="E378" s="341"/>
      <c r="F378" s="394"/>
      <c r="G378" s="341" t="str">
        <f t="array" ref="G378">IF(C378="","",XLOOKUP(C378,'Master Data'!K:K,'Master Data'!N:N,"Input in Master Data",0,1))</f>
        <v/>
      </c>
      <c r="H378" s="341" t="str">
        <f t="array" ref="H378">IF(C378="","",XLOOKUP(C378,'Master Data'!K:K,'Master Data'!O:O,"Input in Master Data",0,1))</f>
        <v/>
      </c>
      <c r="I378" s="341" t="str">
        <f t="array" ref="I378">if(U378="","",XLOOKUP(U378,Master[Company],Master[Blow],"Unknown",0,1))</f>
        <v/>
      </c>
      <c r="J378" s="341" t="str">
        <f t="array" ref="J378">if(U378="","",XLOOKUP(U378,Master[Company],Master[Pigging],"Unknown",0,1))</f>
        <v/>
      </c>
      <c r="K378" s="341" t="str">
        <f t="array" ref="K378">if(U378="","",XLOOKUP(U378,Master[Company],Master[Load Method],"Unknown",0,1))</f>
        <v/>
      </c>
      <c r="L378" s="341" t="str">
        <f t="array" ref="L378">if(U378="","",XLOOKUP(U378,Master[Company],Master[Line Distance],"Unknown",0,1))</f>
        <v/>
      </c>
      <c r="M378" s="394"/>
      <c r="N378" s="341"/>
      <c r="O378" s="341"/>
      <c r="P378" s="341" t="str">
        <f t="array" ref="P378">if(U378="","",XLOOKUP(U378,Master[Company],Master[Terms],"NA",0,1))</f>
        <v/>
      </c>
      <c r="Q378" s="341" t="str">
        <f t="shared" si="1"/>
        <v/>
      </c>
      <c r="R378" s="341" t="str">
        <f t="array" ref="R378">if(U378="","",XLOOKUP(U378,Master[Company],Master[Group],"NA",0,1))</f>
        <v/>
      </c>
      <c r="S378" s="341" t="str">
        <f t="array" ref="S378">if(U378="","",XLOOKUP(U378,Master[Company],Master[Loading Location],"NA",0,1))</f>
        <v/>
      </c>
      <c r="T378" s="341" t="str">
        <f t="array" ref="T378">if(U378="","",XLOOKUP(U378,Master[Company],Master[Acronym],"NA",0,1))</f>
        <v/>
      </c>
      <c r="U378" s="341"/>
      <c r="V378" s="342"/>
      <c r="W378" s="342"/>
      <c r="X378" s="341" t="str">
        <f t="shared" si="6"/>
        <v/>
      </c>
      <c r="Y378" s="341" t="str">
        <f t="shared" si="3"/>
        <v/>
      </c>
      <c r="Z378" s="341"/>
      <c r="AA378" s="341"/>
      <c r="AB378" s="341"/>
      <c r="AC378" s="401"/>
      <c r="AD378" s="563"/>
      <c r="AE378" s="564"/>
      <c r="AF378" s="564"/>
      <c r="AG378" s="564"/>
      <c r="AH378" s="564"/>
      <c r="AI378" s="564"/>
      <c r="AJ378" s="564"/>
      <c r="AK378" s="564"/>
      <c r="AL378" s="563"/>
      <c r="AM378" s="564"/>
      <c r="AN378" s="564"/>
      <c r="AO378" s="564"/>
      <c r="AP378" s="564"/>
      <c r="AQ378" s="564"/>
      <c r="AR378" s="564"/>
      <c r="AS378" s="564"/>
      <c r="AT378" s="401"/>
      <c r="AU378" s="399"/>
      <c r="AV378" s="617"/>
      <c r="AW378" s="401"/>
      <c r="AX378" s="401"/>
      <c r="AY378" s="341"/>
      <c r="AZ378" s="341"/>
      <c r="BA378" s="341"/>
      <c r="BB378" s="341"/>
      <c r="BC378" s="341"/>
      <c r="BD378" s="401"/>
      <c r="BE378" s="341"/>
      <c r="BF378" s="341"/>
      <c r="BG378" s="402"/>
      <c r="BH378" s="403"/>
      <c r="BI378" s="405"/>
      <c r="BJ378" s="405"/>
      <c r="BK378" s="405"/>
      <c r="BL378" s="405"/>
      <c r="BM378" s="514"/>
    </row>
    <row r="379" ht="18.75" customHeight="1">
      <c r="A379" s="400" t="str">
        <f t="shared" si="4"/>
        <v/>
      </c>
      <c r="B379" s="341"/>
      <c r="C379" s="559"/>
      <c r="D379" s="393"/>
      <c r="E379" s="341"/>
      <c r="F379" s="394"/>
      <c r="G379" s="341" t="str">
        <f t="array" ref="G379">IF(C379="","",XLOOKUP(C379,'Master Data'!K:K,'Master Data'!N:N,"Input in Master Data",0,1))</f>
        <v/>
      </c>
      <c r="H379" s="341" t="str">
        <f t="array" ref="H379">IF(C379="","",XLOOKUP(C379,'Master Data'!K:K,'Master Data'!O:O,"Input in Master Data",0,1))</f>
        <v/>
      </c>
      <c r="I379" s="341" t="str">
        <f t="array" ref="I379">if(U379="","",XLOOKUP(U379,Master[Company],Master[Blow],"Unknown",0,1))</f>
        <v/>
      </c>
      <c r="J379" s="341" t="str">
        <f t="array" ref="J379">if(U379="","",XLOOKUP(U379,Master[Company],Master[Pigging],"Unknown",0,1))</f>
        <v/>
      </c>
      <c r="K379" s="341" t="str">
        <f t="array" ref="K379">if(U379="","",XLOOKUP(U379,Master[Company],Master[Load Method],"Unknown",0,1))</f>
        <v/>
      </c>
      <c r="L379" s="341" t="str">
        <f t="array" ref="L379">if(U379="","",XLOOKUP(U379,Master[Company],Master[Line Distance],"Unknown",0,1))</f>
        <v/>
      </c>
      <c r="M379" s="394"/>
      <c r="N379" s="341"/>
      <c r="O379" s="341"/>
      <c r="P379" s="341" t="str">
        <f t="array" ref="P379">if(U379="","",XLOOKUP(U379,Master[Company],Master[Terms],"NA",0,1))</f>
        <v/>
      </c>
      <c r="Q379" s="341" t="str">
        <f t="shared" si="1"/>
        <v/>
      </c>
      <c r="R379" s="341" t="str">
        <f t="array" ref="R379">if(U379="","",XLOOKUP(U379,Master[Company],Master[Group],"NA",0,1))</f>
        <v/>
      </c>
      <c r="S379" s="341" t="str">
        <f t="array" ref="S379">if(U379="","",XLOOKUP(U379,Master[Company],Master[Loading Location],"NA",0,1))</f>
        <v/>
      </c>
      <c r="T379" s="341" t="str">
        <f t="array" ref="T379">if(U379="","",XLOOKUP(U379,Master[Company],Master[Acronym],"NA",0,1))</f>
        <v/>
      </c>
      <c r="U379" s="341"/>
      <c r="V379" s="342"/>
      <c r="W379" s="342"/>
      <c r="X379" s="341" t="str">
        <f t="shared" si="6"/>
        <v/>
      </c>
      <c r="Y379" s="341" t="str">
        <f t="shared" si="3"/>
        <v/>
      </c>
      <c r="Z379" s="341"/>
      <c r="AA379" s="341"/>
      <c r="AB379" s="341"/>
      <c r="AC379" s="401"/>
      <c r="AD379" s="563"/>
      <c r="AE379" s="564"/>
      <c r="AF379" s="564"/>
      <c r="AG379" s="564"/>
      <c r="AH379" s="564"/>
      <c r="AI379" s="564"/>
      <c r="AJ379" s="564"/>
      <c r="AK379" s="564"/>
      <c r="AL379" s="563"/>
      <c r="AM379" s="564"/>
      <c r="AN379" s="564"/>
      <c r="AO379" s="564"/>
      <c r="AP379" s="564"/>
      <c r="AQ379" s="564"/>
      <c r="AR379" s="564"/>
      <c r="AS379" s="564"/>
      <c r="AT379" s="401"/>
      <c r="AU379" s="399"/>
      <c r="AV379" s="617"/>
      <c r="AW379" s="401"/>
      <c r="AX379" s="401"/>
      <c r="AY379" s="341"/>
      <c r="AZ379" s="341"/>
      <c r="BA379" s="341"/>
      <c r="BB379" s="341"/>
      <c r="BC379" s="341"/>
      <c r="BD379" s="401"/>
      <c r="BE379" s="341"/>
      <c r="BF379" s="341"/>
      <c r="BG379" s="402"/>
      <c r="BH379" s="403"/>
      <c r="BI379" s="405"/>
      <c r="BJ379" s="405"/>
      <c r="BK379" s="405"/>
      <c r="BL379" s="405"/>
      <c r="BM379" s="514"/>
    </row>
    <row r="380" ht="18.75" customHeight="1">
      <c r="A380" s="400" t="str">
        <f t="shared" si="4"/>
        <v/>
      </c>
      <c r="B380" s="341"/>
      <c r="C380" s="559"/>
      <c r="D380" s="393"/>
      <c r="E380" s="341"/>
      <c r="F380" s="394"/>
      <c r="G380" s="341" t="str">
        <f t="array" ref="G380">IF(C380="","",XLOOKUP(C380,'Master Data'!K:K,'Master Data'!N:N,"Input in Master Data",0,1))</f>
        <v/>
      </c>
      <c r="H380" s="341" t="str">
        <f t="array" ref="H380">IF(C380="","",XLOOKUP(C380,'Master Data'!K:K,'Master Data'!O:O,"Input in Master Data",0,1))</f>
        <v/>
      </c>
      <c r="I380" s="341" t="str">
        <f t="array" ref="I380">if(U380="","",XLOOKUP(U380,Master[Company],Master[Blow],"Unknown",0,1))</f>
        <v/>
      </c>
      <c r="J380" s="341" t="str">
        <f t="array" ref="J380">if(U380="","",XLOOKUP(U380,Master[Company],Master[Pigging],"Unknown",0,1))</f>
        <v/>
      </c>
      <c r="K380" s="341" t="str">
        <f t="array" ref="K380">if(U380="","",XLOOKUP(U380,Master[Company],Master[Load Method],"Unknown",0,1))</f>
        <v/>
      </c>
      <c r="L380" s="341" t="str">
        <f t="array" ref="L380">if(U380="","",XLOOKUP(U380,Master[Company],Master[Line Distance],"Unknown",0,1))</f>
        <v/>
      </c>
      <c r="M380" s="394"/>
      <c r="N380" s="341"/>
      <c r="O380" s="341"/>
      <c r="P380" s="341" t="str">
        <f t="array" ref="P380">if(U380="","",XLOOKUP(U380,Master[Company],Master[Terms],"NA",0,1))</f>
        <v/>
      </c>
      <c r="Q380" s="341" t="str">
        <f t="shared" si="1"/>
        <v/>
      </c>
      <c r="R380" s="341" t="str">
        <f t="array" ref="R380">if(U380="","",XLOOKUP(U380,Master[Company],Master[Group],"NA",0,1))</f>
        <v/>
      </c>
      <c r="S380" s="341" t="str">
        <f t="array" ref="S380">if(U380="","",XLOOKUP(U380,Master[Company],Master[Loading Location],"NA",0,1))</f>
        <v/>
      </c>
      <c r="T380" s="341" t="str">
        <f t="array" ref="T380">if(U380="","",XLOOKUP(U380,Master[Company],Master[Acronym],"NA",0,1))</f>
        <v/>
      </c>
      <c r="U380" s="341"/>
      <c r="V380" s="342"/>
      <c r="W380" s="342"/>
      <c r="X380" s="341" t="str">
        <f t="shared" si="6"/>
        <v/>
      </c>
      <c r="Y380" s="341" t="str">
        <f t="shared" si="3"/>
        <v/>
      </c>
      <c r="Z380" s="341"/>
      <c r="AA380" s="341"/>
      <c r="AB380" s="341"/>
      <c r="AC380" s="401"/>
      <c r="AD380" s="563"/>
      <c r="AE380" s="564"/>
      <c r="AF380" s="564"/>
      <c r="AG380" s="564"/>
      <c r="AH380" s="564"/>
      <c r="AI380" s="564"/>
      <c r="AJ380" s="564"/>
      <c r="AK380" s="564"/>
      <c r="AL380" s="563"/>
      <c r="AM380" s="564"/>
      <c r="AN380" s="564"/>
      <c r="AO380" s="564"/>
      <c r="AP380" s="564"/>
      <c r="AQ380" s="564"/>
      <c r="AR380" s="564"/>
      <c r="AS380" s="564"/>
      <c r="AT380" s="401"/>
      <c r="AU380" s="399"/>
      <c r="AV380" s="617"/>
      <c r="AW380" s="401"/>
      <c r="AX380" s="401"/>
      <c r="AY380" s="341"/>
      <c r="AZ380" s="341"/>
      <c r="BA380" s="341"/>
      <c r="BB380" s="341"/>
      <c r="BC380" s="341"/>
      <c r="BD380" s="401"/>
      <c r="BE380" s="341"/>
      <c r="BF380" s="341"/>
      <c r="BG380" s="402"/>
      <c r="BH380" s="403"/>
      <c r="BI380" s="405"/>
      <c r="BJ380" s="405"/>
      <c r="BK380" s="405"/>
      <c r="BL380" s="405"/>
      <c r="BM380" s="514"/>
    </row>
    <row r="381" ht="18.75" customHeight="1">
      <c r="A381" s="400" t="str">
        <f t="shared" si="4"/>
        <v/>
      </c>
      <c r="B381" s="341"/>
      <c r="C381" s="559"/>
      <c r="D381" s="393"/>
      <c r="E381" s="341"/>
      <c r="F381" s="394"/>
      <c r="G381" s="341" t="str">
        <f t="array" ref="G381">IF(C381="","",XLOOKUP(C381,'Master Data'!K:K,'Master Data'!N:N,"Input in Master Data",0,1))</f>
        <v/>
      </c>
      <c r="H381" s="341" t="str">
        <f t="array" ref="H381">IF(C381="","",XLOOKUP(C381,'Master Data'!K:K,'Master Data'!O:O,"Input in Master Data",0,1))</f>
        <v/>
      </c>
      <c r="I381" s="341" t="str">
        <f t="array" ref="I381">if(U381="","",XLOOKUP(U381,Master[Company],Master[Blow],"Unknown",0,1))</f>
        <v/>
      </c>
      <c r="J381" s="341" t="str">
        <f t="array" ref="J381">if(U381="","",XLOOKUP(U381,Master[Company],Master[Pigging],"Unknown",0,1))</f>
        <v/>
      </c>
      <c r="K381" s="341" t="str">
        <f t="array" ref="K381">if(U381="","",XLOOKUP(U381,Master[Company],Master[Load Method],"Unknown",0,1))</f>
        <v/>
      </c>
      <c r="L381" s="341" t="str">
        <f t="array" ref="L381">if(U381="","",XLOOKUP(U381,Master[Company],Master[Line Distance],"Unknown",0,1))</f>
        <v/>
      </c>
      <c r="M381" s="394"/>
      <c r="N381" s="341"/>
      <c r="O381" s="341"/>
      <c r="P381" s="341" t="str">
        <f t="array" ref="P381">if(U381="","",XLOOKUP(U381,Master[Company],Master[Terms],"NA",0,1))</f>
        <v/>
      </c>
      <c r="Q381" s="341" t="str">
        <f t="shared" si="1"/>
        <v/>
      </c>
      <c r="R381" s="341" t="str">
        <f t="array" ref="R381">if(U381="","",XLOOKUP(U381,Master[Company],Master[Group],"NA",0,1))</f>
        <v/>
      </c>
      <c r="S381" s="341" t="str">
        <f t="array" ref="S381">if(U381="","",XLOOKUP(U381,Master[Company],Master[Loading Location],"NA",0,1))</f>
        <v/>
      </c>
      <c r="T381" s="341" t="str">
        <f t="array" ref="T381">if(U381="","",XLOOKUP(U381,Master[Company],Master[Acronym],"NA",0,1))</f>
        <v/>
      </c>
      <c r="U381" s="341"/>
      <c r="V381" s="342"/>
      <c r="W381" s="342"/>
      <c r="X381" s="341" t="str">
        <f t="shared" si="6"/>
        <v/>
      </c>
      <c r="Y381" s="341" t="str">
        <f t="shared" si="3"/>
        <v/>
      </c>
      <c r="Z381" s="341"/>
      <c r="AA381" s="341"/>
      <c r="AB381" s="341"/>
      <c r="AC381" s="401"/>
      <c r="AD381" s="563"/>
      <c r="AE381" s="564"/>
      <c r="AF381" s="564"/>
      <c r="AG381" s="564"/>
      <c r="AH381" s="564"/>
      <c r="AI381" s="564"/>
      <c r="AJ381" s="564"/>
      <c r="AK381" s="564"/>
      <c r="AL381" s="563"/>
      <c r="AM381" s="564"/>
      <c r="AN381" s="564"/>
      <c r="AO381" s="564"/>
      <c r="AP381" s="564"/>
      <c r="AQ381" s="564"/>
      <c r="AR381" s="564"/>
      <c r="AS381" s="564"/>
      <c r="AT381" s="401"/>
      <c r="AU381" s="399"/>
      <c r="AV381" s="617"/>
      <c r="AW381" s="401"/>
      <c r="AX381" s="401"/>
      <c r="AY381" s="341"/>
      <c r="AZ381" s="341"/>
      <c r="BA381" s="341"/>
      <c r="BB381" s="341"/>
      <c r="BC381" s="341"/>
      <c r="BD381" s="401"/>
      <c r="BE381" s="341"/>
      <c r="BF381" s="341"/>
      <c r="BG381" s="402"/>
      <c r="BH381" s="403"/>
      <c r="BI381" s="405"/>
      <c r="BJ381" s="405"/>
      <c r="BK381" s="405"/>
      <c r="BL381" s="405"/>
      <c r="BM381" s="514"/>
    </row>
    <row r="382" ht="18.75" customHeight="1">
      <c r="A382" s="400" t="str">
        <f t="shared" si="4"/>
        <v/>
      </c>
      <c r="B382" s="341"/>
      <c r="C382" s="559"/>
      <c r="D382" s="393"/>
      <c r="E382" s="341"/>
      <c r="F382" s="394"/>
      <c r="G382" s="341" t="str">
        <f t="array" ref="G382">IF(C382="","",XLOOKUP(C382,'Master Data'!K:K,'Master Data'!N:N,"Input in Master Data",0,1))</f>
        <v/>
      </c>
      <c r="H382" s="341" t="str">
        <f t="array" ref="H382">IF(C382="","",XLOOKUP(C382,'Master Data'!K:K,'Master Data'!O:O,"Input in Master Data",0,1))</f>
        <v/>
      </c>
      <c r="I382" s="341" t="str">
        <f t="array" ref="I382">if(U382="","",XLOOKUP(U382,Master[Company],Master[Blow],"Unknown",0,1))</f>
        <v/>
      </c>
      <c r="J382" s="341" t="str">
        <f t="array" ref="J382">if(U382="","",XLOOKUP(U382,Master[Company],Master[Pigging],"Unknown",0,1))</f>
        <v/>
      </c>
      <c r="K382" s="341" t="str">
        <f t="array" ref="K382">if(U382="","",XLOOKUP(U382,Master[Company],Master[Load Method],"Unknown",0,1))</f>
        <v/>
      </c>
      <c r="L382" s="341" t="str">
        <f t="array" ref="L382">if(U382="","",XLOOKUP(U382,Master[Company],Master[Line Distance],"Unknown",0,1))</f>
        <v/>
      </c>
      <c r="M382" s="394"/>
      <c r="N382" s="341"/>
      <c r="O382" s="341"/>
      <c r="P382" s="341" t="str">
        <f t="array" ref="P382">if(U382="","",XLOOKUP(U382,Master[Company],Master[Terms],"NA",0,1))</f>
        <v/>
      </c>
      <c r="Q382" s="341" t="str">
        <f t="shared" si="1"/>
        <v/>
      </c>
      <c r="R382" s="341" t="str">
        <f t="array" ref="R382">if(U382="","",XLOOKUP(U382,Master[Company],Master[Group],"NA",0,1))</f>
        <v/>
      </c>
      <c r="S382" s="341" t="str">
        <f t="array" ref="S382">if(U382="","",XLOOKUP(U382,Master[Company],Master[Loading Location],"NA",0,1))</f>
        <v/>
      </c>
      <c r="T382" s="341" t="str">
        <f t="array" ref="T382">if(U382="","",XLOOKUP(U382,Master[Company],Master[Acronym],"NA",0,1))</f>
        <v/>
      </c>
      <c r="U382" s="341"/>
      <c r="V382" s="342"/>
      <c r="W382" s="342"/>
      <c r="X382" s="341" t="str">
        <f t="shared" si="6"/>
        <v/>
      </c>
      <c r="Y382" s="341" t="str">
        <f t="shared" si="3"/>
        <v/>
      </c>
      <c r="Z382" s="341"/>
      <c r="AA382" s="341"/>
      <c r="AB382" s="341"/>
      <c r="AC382" s="401"/>
      <c r="AD382" s="563"/>
      <c r="AE382" s="564"/>
      <c r="AF382" s="564"/>
      <c r="AG382" s="564"/>
      <c r="AH382" s="564"/>
      <c r="AI382" s="564"/>
      <c r="AJ382" s="564"/>
      <c r="AK382" s="564"/>
      <c r="AL382" s="563"/>
      <c r="AM382" s="564"/>
      <c r="AN382" s="564"/>
      <c r="AO382" s="564"/>
      <c r="AP382" s="564"/>
      <c r="AQ382" s="564"/>
      <c r="AR382" s="564"/>
      <c r="AS382" s="564"/>
      <c r="AT382" s="401"/>
      <c r="AU382" s="399"/>
      <c r="AV382" s="617"/>
      <c r="AW382" s="401"/>
      <c r="AX382" s="401"/>
      <c r="AY382" s="341"/>
      <c r="AZ382" s="341"/>
      <c r="BA382" s="341"/>
      <c r="BB382" s="341"/>
      <c r="BC382" s="341"/>
      <c r="BD382" s="401"/>
      <c r="BE382" s="341"/>
      <c r="BF382" s="341"/>
      <c r="BG382" s="402"/>
      <c r="BH382" s="403"/>
      <c r="BI382" s="405"/>
      <c r="BJ382" s="405"/>
      <c r="BK382" s="405"/>
      <c r="BL382" s="405"/>
      <c r="BM382" s="514"/>
    </row>
    <row r="383" ht="18.75" customHeight="1">
      <c r="A383" s="400" t="str">
        <f t="shared" si="4"/>
        <v/>
      </c>
      <c r="B383" s="341"/>
      <c r="C383" s="559"/>
      <c r="D383" s="393"/>
      <c r="E383" s="341"/>
      <c r="F383" s="394"/>
      <c r="G383" s="341" t="str">
        <f t="array" ref="G383">IF(C383="","",XLOOKUP(C383,'Master Data'!K:K,'Master Data'!N:N,"Input in Master Data",0,1))</f>
        <v/>
      </c>
      <c r="H383" s="341" t="str">
        <f t="array" ref="H383">IF(C383="","",XLOOKUP(C383,'Master Data'!K:K,'Master Data'!O:O,"Input in Master Data",0,1))</f>
        <v/>
      </c>
      <c r="I383" s="341" t="str">
        <f t="array" ref="I383">if(U383="","",XLOOKUP(U383,Master[Company],Master[Blow],"Unknown",0,1))</f>
        <v/>
      </c>
      <c r="J383" s="341" t="str">
        <f t="array" ref="J383">if(U383="","",XLOOKUP(U383,Master[Company],Master[Pigging],"Unknown",0,1))</f>
        <v/>
      </c>
      <c r="K383" s="341" t="str">
        <f t="array" ref="K383">if(U383="","",XLOOKUP(U383,Master[Company],Master[Load Method],"Unknown",0,1))</f>
        <v/>
      </c>
      <c r="L383" s="341" t="str">
        <f t="array" ref="L383">if(U383="","",XLOOKUP(U383,Master[Company],Master[Line Distance],"Unknown",0,1))</f>
        <v/>
      </c>
      <c r="M383" s="394"/>
      <c r="N383" s="341"/>
      <c r="O383" s="341"/>
      <c r="P383" s="341" t="str">
        <f t="array" ref="P383">if(U383="","",XLOOKUP(U383,Master[Company],Master[Terms],"NA",0,1))</f>
        <v/>
      </c>
      <c r="Q383" s="341" t="str">
        <f t="shared" si="1"/>
        <v/>
      </c>
      <c r="R383" s="341" t="str">
        <f t="array" ref="R383">if(U383="","",XLOOKUP(U383,Master[Company],Master[Group],"NA",0,1))</f>
        <v/>
      </c>
      <c r="S383" s="341" t="str">
        <f t="array" ref="S383">if(U383="","",XLOOKUP(U383,Master[Company],Master[Loading Location],"NA",0,1))</f>
        <v/>
      </c>
      <c r="T383" s="341" t="str">
        <f t="array" ref="T383">if(U383="","",XLOOKUP(U383,Master[Company],Master[Acronym],"NA",0,1))</f>
        <v/>
      </c>
      <c r="U383" s="341"/>
      <c r="V383" s="342"/>
      <c r="W383" s="342"/>
      <c r="X383" s="341" t="str">
        <f t="shared" si="6"/>
        <v/>
      </c>
      <c r="Y383" s="341" t="str">
        <f t="shared" si="3"/>
        <v/>
      </c>
      <c r="Z383" s="341"/>
      <c r="AA383" s="341"/>
      <c r="AB383" s="341"/>
      <c r="AC383" s="401"/>
      <c r="AD383" s="563"/>
      <c r="AE383" s="564"/>
      <c r="AF383" s="564"/>
      <c r="AG383" s="564"/>
      <c r="AH383" s="564"/>
      <c r="AI383" s="564"/>
      <c r="AJ383" s="564"/>
      <c r="AK383" s="564"/>
      <c r="AL383" s="563"/>
      <c r="AM383" s="564"/>
      <c r="AN383" s="564"/>
      <c r="AO383" s="564"/>
      <c r="AP383" s="564"/>
      <c r="AQ383" s="564"/>
      <c r="AR383" s="564"/>
      <c r="AS383" s="564"/>
      <c r="AT383" s="401"/>
      <c r="AU383" s="399"/>
      <c r="AV383" s="617"/>
      <c r="AW383" s="401"/>
      <c r="AX383" s="401"/>
      <c r="AY383" s="341"/>
      <c r="AZ383" s="341"/>
      <c r="BA383" s="341"/>
      <c r="BB383" s="341"/>
      <c r="BC383" s="341"/>
      <c r="BD383" s="401"/>
      <c r="BE383" s="341"/>
      <c r="BF383" s="341"/>
      <c r="BG383" s="402"/>
      <c r="BH383" s="403"/>
      <c r="BI383" s="405"/>
      <c r="BJ383" s="405"/>
      <c r="BK383" s="405"/>
      <c r="BL383" s="405"/>
      <c r="BM383" s="514"/>
    </row>
    <row r="384" ht="18.75" customHeight="1">
      <c r="A384" s="400" t="str">
        <f t="shared" si="4"/>
        <v/>
      </c>
      <c r="B384" s="341"/>
      <c r="C384" s="559"/>
      <c r="D384" s="393"/>
      <c r="E384" s="341"/>
      <c r="F384" s="394"/>
      <c r="G384" s="341" t="str">
        <f t="array" ref="G384">IF(C384="","",XLOOKUP(C384,'Master Data'!K:K,'Master Data'!N:N,"Input in Master Data",0,1))</f>
        <v/>
      </c>
      <c r="H384" s="341" t="str">
        <f t="array" ref="H384">IF(C384="","",XLOOKUP(C384,'Master Data'!K:K,'Master Data'!O:O,"Input in Master Data",0,1))</f>
        <v/>
      </c>
      <c r="I384" s="341" t="str">
        <f t="array" ref="I384">if(U384="","",XLOOKUP(U384,Master[Company],Master[Blow],"Unknown",0,1))</f>
        <v/>
      </c>
      <c r="J384" s="341" t="str">
        <f t="array" ref="J384">if(U384="","",XLOOKUP(U384,Master[Company],Master[Pigging],"Unknown",0,1))</f>
        <v/>
      </c>
      <c r="K384" s="341" t="str">
        <f t="array" ref="K384">if(U384="","",XLOOKUP(U384,Master[Company],Master[Load Method],"Unknown",0,1))</f>
        <v/>
      </c>
      <c r="L384" s="341" t="str">
        <f t="array" ref="L384">if(U384="","",XLOOKUP(U384,Master[Company],Master[Line Distance],"Unknown",0,1))</f>
        <v/>
      </c>
      <c r="M384" s="394"/>
      <c r="N384" s="341"/>
      <c r="O384" s="341"/>
      <c r="P384" s="341" t="str">
        <f t="array" ref="P384">if(U384="","",XLOOKUP(U384,Master[Company],Master[Terms],"NA",0,1))</f>
        <v/>
      </c>
      <c r="Q384" s="341" t="str">
        <f t="shared" si="1"/>
        <v/>
      </c>
      <c r="R384" s="341" t="str">
        <f t="array" ref="R384">if(U384="","",XLOOKUP(U384,Master[Company],Master[Group],"NA",0,1))</f>
        <v/>
      </c>
      <c r="S384" s="341" t="str">
        <f t="array" ref="S384">if(U384="","",XLOOKUP(U384,Master[Company],Master[Loading Location],"NA",0,1))</f>
        <v/>
      </c>
      <c r="T384" s="341" t="str">
        <f t="array" ref="T384">if(U384="","",XLOOKUP(U384,Master[Company],Master[Acronym],"NA",0,1))</f>
        <v/>
      </c>
      <c r="U384" s="341"/>
      <c r="V384" s="342"/>
      <c r="W384" s="342"/>
      <c r="X384" s="341" t="str">
        <f t="shared" si="6"/>
        <v/>
      </c>
      <c r="Y384" s="341" t="str">
        <f t="shared" si="3"/>
        <v/>
      </c>
      <c r="Z384" s="341"/>
      <c r="AA384" s="341"/>
      <c r="AB384" s="341"/>
      <c r="AC384" s="401"/>
      <c r="AD384" s="563"/>
      <c r="AE384" s="564"/>
      <c r="AF384" s="564"/>
      <c r="AG384" s="564"/>
      <c r="AH384" s="564"/>
      <c r="AI384" s="564"/>
      <c r="AJ384" s="564"/>
      <c r="AK384" s="564"/>
      <c r="AL384" s="563"/>
      <c r="AM384" s="564"/>
      <c r="AN384" s="564"/>
      <c r="AO384" s="564"/>
      <c r="AP384" s="564"/>
      <c r="AQ384" s="564"/>
      <c r="AR384" s="564"/>
      <c r="AS384" s="564"/>
      <c r="AT384" s="401"/>
      <c r="AU384" s="399"/>
      <c r="AV384" s="617"/>
      <c r="AW384" s="401"/>
      <c r="AX384" s="401"/>
      <c r="AY384" s="341"/>
      <c r="AZ384" s="341"/>
      <c r="BA384" s="341"/>
      <c r="BB384" s="341"/>
      <c r="BC384" s="341"/>
      <c r="BD384" s="401"/>
      <c r="BE384" s="341"/>
      <c r="BF384" s="341"/>
      <c r="BG384" s="402"/>
      <c r="BH384" s="403"/>
      <c r="BI384" s="405"/>
      <c r="BJ384" s="405"/>
      <c r="BK384" s="405"/>
      <c r="BL384" s="405"/>
      <c r="BM384" s="514"/>
    </row>
    <row r="385" ht="18.75" customHeight="1">
      <c r="A385" s="400" t="str">
        <f t="shared" si="4"/>
        <v/>
      </c>
      <c r="B385" s="341"/>
      <c r="C385" s="559"/>
      <c r="D385" s="393"/>
      <c r="E385" s="341"/>
      <c r="F385" s="394"/>
      <c r="G385" s="341" t="str">
        <f t="array" ref="G385">IF(C385="","",XLOOKUP(C385,'Master Data'!K:K,'Master Data'!N:N,"Input in Master Data",0,1))</f>
        <v/>
      </c>
      <c r="H385" s="341" t="str">
        <f t="array" ref="H385">IF(C385="","",XLOOKUP(C385,'Master Data'!K:K,'Master Data'!O:O,"Input in Master Data",0,1))</f>
        <v/>
      </c>
      <c r="I385" s="341" t="str">
        <f t="array" ref="I385">if(U385="","",XLOOKUP(U385,Master[Company],Master[Blow],"Unknown",0,1))</f>
        <v/>
      </c>
      <c r="J385" s="341" t="str">
        <f t="array" ref="J385">if(U385="","",XLOOKUP(U385,Master[Company],Master[Pigging],"Unknown",0,1))</f>
        <v/>
      </c>
      <c r="K385" s="341" t="str">
        <f t="array" ref="K385">if(U385="","",XLOOKUP(U385,Master[Company],Master[Load Method],"Unknown",0,1))</f>
        <v/>
      </c>
      <c r="L385" s="341" t="str">
        <f t="array" ref="L385">if(U385="","",XLOOKUP(U385,Master[Company],Master[Line Distance],"Unknown",0,1))</f>
        <v/>
      </c>
      <c r="M385" s="394"/>
      <c r="N385" s="341"/>
      <c r="O385" s="341"/>
      <c r="P385" s="341" t="str">
        <f t="array" ref="P385">if(U385="","",XLOOKUP(U385,Master[Company],Master[Terms],"NA",0,1))</f>
        <v/>
      </c>
      <c r="Q385" s="341" t="str">
        <f t="shared" si="1"/>
        <v/>
      </c>
      <c r="R385" s="341" t="str">
        <f t="array" ref="R385">if(U385="","",XLOOKUP(U385,Master[Company],Master[Group],"NA",0,1))</f>
        <v/>
      </c>
      <c r="S385" s="341" t="str">
        <f t="array" ref="S385">if(U385="","",XLOOKUP(U385,Master[Company],Master[Loading Location],"NA",0,1))</f>
        <v/>
      </c>
      <c r="T385" s="341" t="str">
        <f t="array" ref="T385">if(U385="","",XLOOKUP(U385,Master[Company],Master[Acronym],"NA",0,1))</f>
        <v/>
      </c>
      <c r="U385" s="341"/>
      <c r="V385" s="342"/>
      <c r="W385" s="342"/>
      <c r="X385" s="341" t="str">
        <f t="shared" si="6"/>
        <v/>
      </c>
      <c r="Y385" s="341" t="str">
        <f t="shared" si="3"/>
        <v/>
      </c>
      <c r="Z385" s="341"/>
      <c r="AA385" s="341"/>
      <c r="AB385" s="341"/>
      <c r="AC385" s="401"/>
      <c r="AD385" s="563"/>
      <c r="AE385" s="564"/>
      <c r="AF385" s="564"/>
      <c r="AG385" s="564"/>
      <c r="AH385" s="564"/>
      <c r="AI385" s="564"/>
      <c r="AJ385" s="564"/>
      <c r="AK385" s="564"/>
      <c r="AL385" s="563"/>
      <c r="AM385" s="564"/>
      <c r="AN385" s="564"/>
      <c r="AO385" s="564"/>
      <c r="AP385" s="564"/>
      <c r="AQ385" s="564"/>
      <c r="AR385" s="564"/>
      <c r="AS385" s="564"/>
      <c r="AT385" s="401"/>
      <c r="AU385" s="399"/>
      <c r="AV385" s="617"/>
      <c r="AW385" s="401"/>
      <c r="AX385" s="401"/>
      <c r="AY385" s="341"/>
      <c r="AZ385" s="341"/>
      <c r="BA385" s="341"/>
      <c r="BB385" s="341"/>
      <c r="BC385" s="341"/>
      <c r="BD385" s="401"/>
      <c r="BE385" s="341"/>
      <c r="BF385" s="341"/>
      <c r="BG385" s="402"/>
      <c r="BH385" s="403"/>
      <c r="BI385" s="405"/>
      <c r="BJ385" s="405"/>
      <c r="BK385" s="405"/>
      <c r="BL385" s="405"/>
      <c r="BM385" s="514"/>
    </row>
    <row r="386" ht="18.75" customHeight="1">
      <c r="A386" s="400" t="str">
        <f t="shared" si="4"/>
        <v/>
      </c>
      <c r="B386" s="341"/>
      <c r="C386" s="559"/>
      <c r="D386" s="393"/>
      <c r="E386" s="341"/>
      <c r="F386" s="394"/>
      <c r="G386" s="341" t="str">
        <f t="array" ref="G386">IF(C386="","",XLOOKUP(C386,'Master Data'!K:K,'Master Data'!N:N,"Input in Master Data",0,1))</f>
        <v/>
      </c>
      <c r="H386" s="341" t="str">
        <f t="array" ref="H386">IF(C386="","",XLOOKUP(C386,'Master Data'!K:K,'Master Data'!O:O,"Input in Master Data",0,1))</f>
        <v/>
      </c>
      <c r="I386" s="341" t="str">
        <f t="array" ref="I386">if(U386="","",XLOOKUP(U386,Master[Company],Master[Blow],"Unknown",0,1))</f>
        <v/>
      </c>
      <c r="J386" s="341" t="str">
        <f t="array" ref="J386">if(U386="","",XLOOKUP(U386,Master[Company],Master[Pigging],"Unknown",0,1))</f>
        <v/>
      </c>
      <c r="K386" s="341" t="str">
        <f t="array" ref="K386">if(U386="","",XLOOKUP(U386,Master[Company],Master[Load Method],"Unknown",0,1))</f>
        <v/>
      </c>
      <c r="L386" s="341" t="str">
        <f t="array" ref="L386">if(U386="","",XLOOKUP(U386,Master[Company],Master[Line Distance],"Unknown",0,1))</f>
        <v/>
      </c>
      <c r="M386" s="394"/>
      <c r="N386" s="341"/>
      <c r="O386" s="341"/>
      <c r="P386" s="341" t="str">
        <f t="array" ref="P386">if(U386="","",XLOOKUP(U386,Master[Company],Master[Terms],"NA",0,1))</f>
        <v/>
      </c>
      <c r="Q386" s="341" t="str">
        <f t="shared" si="1"/>
        <v/>
      </c>
      <c r="R386" s="341" t="str">
        <f t="array" ref="R386">if(U386="","",XLOOKUP(U386,Master[Company],Master[Group],"NA",0,1))</f>
        <v/>
      </c>
      <c r="S386" s="341" t="str">
        <f t="array" ref="S386">if(U386="","",XLOOKUP(U386,Master[Company],Master[Loading Location],"NA",0,1))</f>
        <v/>
      </c>
      <c r="T386" s="341" t="str">
        <f t="array" ref="T386">if(U386="","",XLOOKUP(U386,Master[Company],Master[Acronym],"NA",0,1))</f>
        <v/>
      </c>
      <c r="U386" s="341"/>
      <c r="V386" s="342"/>
      <c r="W386" s="342"/>
      <c r="X386" s="341" t="str">
        <f t="shared" si="6"/>
        <v/>
      </c>
      <c r="Y386" s="341" t="str">
        <f t="shared" si="3"/>
        <v/>
      </c>
      <c r="Z386" s="341"/>
      <c r="AA386" s="341"/>
      <c r="AB386" s="341"/>
      <c r="AC386" s="401"/>
      <c r="AD386" s="563"/>
      <c r="AE386" s="564"/>
      <c r="AF386" s="564"/>
      <c r="AG386" s="564"/>
      <c r="AH386" s="564"/>
      <c r="AI386" s="564"/>
      <c r="AJ386" s="564"/>
      <c r="AK386" s="564"/>
      <c r="AL386" s="563"/>
      <c r="AM386" s="564"/>
      <c r="AN386" s="564"/>
      <c r="AO386" s="564"/>
      <c r="AP386" s="564"/>
      <c r="AQ386" s="564"/>
      <c r="AR386" s="564"/>
      <c r="AS386" s="564"/>
      <c r="AT386" s="401"/>
      <c r="AU386" s="399"/>
      <c r="AV386" s="617"/>
      <c r="AW386" s="401"/>
      <c r="AX386" s="401"/>
      <c r="AY386" s="341"/>
      <c r="AZ386" s="341"/>
      <c r="BA386" s="341"/>
      <c r="BB386" s="341"/>
      <c r="BC386" s="341"/>
      <c r="BD386" s="401"/>
      <c r="BE386" s="341"/>
      <c r="BF386" s="341"/>
      <c r="BG386" s="402"/>
      <c r="BH386" s="403"/>
      <c r="BI386" s="405"/>
      <c r="BJ386" s="405"/>
      <c r="BK386" s="405"/>
      <c r="BL386" s="405"/>
      <c r="BM386" s="514"/>
    </row>
    <row r="387" ht="18.75" customHeight="1">
      <c r="A387" s="400" t="str">
        <f t="shared" si="4"/>
        <v/>
      </c>
      <c r="B387" s="341"/>
      <c r="C387" s="559"/>
      <c r="D387" s="393"/>
      <c r="E387" s="341"/>
      <c r="F387" s="394"/>
      <c r="G387" s="341" t="str">
        <f t="array" ref="G387">IF(C387="","",XLOOKUP(C387,'Master Data'!K:K,'Master Data'!N:N,"Input in Master Data",0,1))</f>
        <v/>
      </c>
      <c r="H387" s="341" t="str">
        <f t="array" ref="H387">IF(C387="","",XLOOKUP(C387,'Master Data'!K:K,'Master Data'!O:O,"Input in Master Data",0,1))</f>
        <v/>
      </c>
      <c r="I387" s="341" t="str">
        <f t="array" ref="I387">if(U387="","",XLOOKUP(U387,Master[Company],Master[Blow],"Unknown",0,1))</f>
        <v/>
      </c>
      <c r="J387" s="341" t="str">
        <f t="array" ref="J387">if(U387="","",XLOOKUP(U387,Master[Company],Master[Pigging],"Unknown",0,1))</f>
        <v/>
      </c>
      <c r="K387" s="341" t="str">
        <f t="array" ref="K387">if(U387="","",XLOOKUP(U387,Master[Company],Master[Load Method],"Unknown",0,1))</f>
        <v/>
      </c>
      <c r="L387" s="341" t="str">
        <f t="array" ref="L387">if(U387="","",XLOOKUP(U387,Master[Company],Master[Line Distance],"Unknown",0,1))</f>
        <v/>
      </c>
      <c r="M387" s="394"/>
      <c r="N387" s="341"/>
      <c r="O387" s="341"/>
      <c r="P387" s="341" t="str">
        <f t="array" ref="P387">if(U387="","",XLOOKUP(U387,Master[Company],Master[Terms],"NA",0,1))</f>
        <v/>
      </c>
      <c r="Q387" s="341" t="str">
        <f t="shared" si="1"/>
        <v/>
      </c>
      <c r="R387" s="341" t="str">
        <f t="array" ref="R387">if(U387="","",XLOOKUP(U387,Master[Company],Master[Group],"NA",0,1))</f>
        <v/>
      </c>
      <c r="S387" s="341" t="str">
        <f t="array" ref="S387">if(U387="","",XLOOKUP(U387,Master[Company],Master[Loading Location],"NA",0,1))</f>
        <v/>
      </c>
      <c r="T387" s="341" t="str">
        <f t="array" ref="T387">if(U387="","",XLOOKUP(U387,Master[Company],Master[Acronym],"NA",0,1))</f>
        <v/>
      </c>
      <c r="U387" s="341"/>
      <c r="V387" s="342"/>
      <c r="W387" s="342"/>
      <c r="X387" s="341" t="str">
        <f t="shared" si="6"/>
        <v/>
      </c>
      <c r="Y387" s="341" t="str">
        <f t="shared" si="3"/>
        <v/>
      </c>
      <c r="Z387" s="341"/>
      <c r="AA387" s="341"/>
      <c r="AB387" s="341"/>
      <c r="AC387" s="401"/>
      <c r="AD387" s="563"/>
      <c r="AE387" s="564"/>
      <c r="AF387" s="564"/>
      <c r="AG387" s="564"/>
      <c r="AH387" s="564"/>
      <c r="AI387" s="564"/>
      <c r="AJ387" s="564"/>
      <c r="AK387" s="564"/>
      <c r="AL387" s="563"/>
      <c r="AM387" s="564"/>
      <c r="AN387" s="564"/>
      <c r="AO387" s="564"/>
      <c r="AP387" s="564"/>
      <c r="AQ387" s="564"/>
      <c r="AR387" s="564"/>
      <c r="AS387" s="564"/>
      <c r="AT387" s="401"/>
      <c r="AU387" s="399"/>
      <c r="AV387" s="617"/>
      <c r="AW387" s="401"/>
      <c r="AX387" s="401"/>
      <c r="AY387" s="341"/>
      <c r="AZ387" s="341"/>
      <c r="BA387" s="341"/>
      <c r="BB387" s="341"/>
      <c r="BC387" s="341"/>
      <c r="BD387" s="401"/>
      <c r="BE387" s="341"/>
      <c r="BF387" s="341"/>
      <c r="BG387" s="402"/>
      <c r="BH387" s="403"/>
      <c r="BI387" s="405"/>
      <c r="BJ387" s="405"/>
      <c r="BK387" s="405"/>
      <c r="BL387" s="405"/>
      <c r="BM387" s="514"/>
    </row>
    <row r="388" ht="18.75" customHeight="1">
      <c r="A388" s="400" t="str">
        <f t="shared" si="4"/>
        <v/>
      </c>
      <c r="B388" s="341"/>
      <c r="C388" s="559"/>
      <c r="D388" s="393"/>
      <c r="E388" s="341"/>
      <c r="F388" s="394"/>
      <c r="G388" s="341" t="str">
        <f t="array" ref="G388">IF(C388="","",XLOOKUP(C388,'Master Data'!K:K,'Master Data'!N:N,"Input in Master Data",0,1))</f>
        <v/>
      </c>
      <c r="H388" s="341" t="str">
        <f t="array" ref="H388">IF(C388="","",XLOOKUP(C388,'Master Data'!K:K,'Master Data'!O:O,"Input in Master Data",0,1))</f>
        <v/>
      </c>
      <c r="I388" s="341" t="str">
        <f t="array" ref="I388">if(U388="","",XLOOKUP(U388,Master[Company],Master[Blow],"Unknown",0,1))</f>
        <v/>
      </c>
      <c r="J388" s="341" t="str">
        <f t="array" ref="J388">if(U388="","",XLOOKUP(U388,Master[Company],Master[Pigging],"Unknown",0,1))</f>
        <v/>
      </c>
      <c r="K388" s="341" t="str">
        <f t="array" ref="K388">if(U388="","",XLOOKUP(U388,Master[Company],Master[Load Method],"Unknown",0,1))</f>
        <v/>
      </c>
      <c r="L388" s="341" t="str">
        <f t="array" ref="L388">if(U388="","",XLOOKUP(U388,Master[Company],Master[Line Distance],"Unknown",0,1))</f>
        <v/>
      </c>
      <c r="M388" s="394"/>
      <c r="N388" s="341"/>
      <c r="O388" s="341"/>
      <c r="P388" s="341" t="str">
        <f t="array" ref="P388">if(U388="","",XLOOKUP(U388,Master[Company],Master[Terms],"NA",0,1))</f>
        <v/>
      </c>
      <c r="Q388" s="341" t="str">
        <f t="shared" si="1"/>
        <v/>
      </c>
      <c r="R388" s="341" t="str">
        <f t="array" ref="R388">if(U388="","",XLOOKUP(U388,Master[Company],Master[Group],"NA",0,1))</f>
        <v/>
      </c>
      <c r="S388" s="341" t="str">
        <f t="array" ref="S388">if(U388="","",XLOOKUP(U388,Master[Company],Master[Loading Location],"NA",0,1))</f>
        <v/>
      </c>
      <c r="T388" s="341" t="str">
        <f t="array" ref="T388">if(U388="","",XLOOKUP(U388,Master[Company],Master[Acronym],"NA",0,1))</f>
        <v/>
      </c>
      <c r="U388" s="341"/>
      <c r="V388" s="342"/>
      <c r="W388" s="342"/>
      <c r="X388" s="341" t="str">
        <f t="shared" si="6"/>
        <v/>
      </c>
      <c r="Y388" s="341" t="str">
        <f t="shared" si="3"/>
        <v/>
      </c>
      <c r="Z388" s="341"/>
      <c r="AA388" s="341"/>
      <c r="AB388" s="341"/>
      <c r="AC388" s="401"/>
      <c r="AD388" s="563"/>
      <c r="AE388" s="564"/>
      <c r="AF388" s="564"/>
      <c r="AG388" s="564"/>
      <c r="AH388" s="564"/>
      <c r="AI388" s="564"/>
      <c r="AJ388" s="564"/>
      <c r="AK388" s="564"/>
      <c r="AL388" s="563"/>
      <c r="AM388" s="564"/>
      <c r="AN388" s="564"/>
      <c r="AO388" s="564"/>
      <c r="AP388" s="564"/>
      <c r="AQ388" s="564"/>
      <c r="AR388" s="564"/>
      <c r="AS388" s="564"/>
      <c r="AT388" s="401"/>
      <c r="AU388" s="399"/>
      <c r="AV388" s="617"/>
      <c r="AW388" s="401"/>
      <c r="AX388" s="401"/>
      <c r="AY388" s="341"/>
      <c r="AZ388" s="341"/>
      <c r="BA388" s="341"/>
      <c r="BB388" s="341"/>
      <c r="BC388" s="341"/>
      <c r="BD388" s="401"/>
      <c r="BE388" s="341"/>
      <c r="BF388" s="341"/>
      <c r="BG388" s="402"/>
      <c r="BH388" s="403"/>
      <c r="BI388" s="405"/>
      <c r="BJ388" s="405"/>
      <c r="BK388" s="405"/>
      <c r="BL388" s="405"/>
      <c r="BM388" s="514"/>
    </row>
    <row r="389" ht="18.75" customHeight="1">
      <c r="A389" s="400" t="str">
        <f t="shared" si="4"/>
        <v/>
      </c>
      <c r="B389" s="341"/>
      <c r="C389" s="559"/>
      <c r="D389" s="393"/>
      <c r="E389" s="341"/>
      <c r="F389" s="394"/>
      <c r="G389" s="341" t="str">
        <f t="array" ref="G389">IF(C389="","",XLOOKUP(C389,'Master Data'!K:K,'Master Data'!N:N,"Input in Master Data",0,1))</f>
        <v/>
      </c>
      <c r="H389" s="341" t="str">
        <f t="array" ref="H389">IF(C389="","",XLOOKUP(C389,'Master Data'!K:K,'Master Data'!O:O,"Input in Master Data",0,1))</f>
        <v/>
      </c>
      <c r="I389" s="341" t="str">
        <f t="array" ref="I389">if(U389="","",XLOOKUP(U389,Master[Company],Master[Blow],"Unknown",0,1))</f>
        <v/>
      </c>
      <c r="J389" s="341" t="str">
        <f t="array" ref="J389">if(U389="","",XLOOKUP(U389,Master[Company],Master[Pigging],"Unknown",0,1))</f>
        <v/>
      </c>
      <c r="K389" s="341" t="str">
        <f t="array" ref="K389">if(U389="","",XLOOKUP(U389,Master[Company],Master[Load Method],"Unknown",0,1))</f>
        <v/>
      </c>
      <c r="L389" s="341" t="str">
        <f t="array" ref="L389">if(U389="","",XLOOKUP(U389,Master[Company],Master[Line Distance],"Unknown",0,1))</f>
        <v/>
      </c>
      <c r="M389" s="394"/>
      <c r="N389" s="341"/>
      <c r="O389" s="341"/>
      <c r="P389" s="341" t="str">
        <f t="array" ref="P389">if(U389="","",XLOOKUP(U389,Master[Company],Master[Terms],"NA",0,1))</f>
        <v/>
      </c>
      <c r="Q389" s="341" t="str">
        <f t="shared" si="1"/>
        <v/>
      </c>
      <c r="R389" s="341" t="str">
        <f t="array" ref="R389">if(U389="","",XLOOKUP(U389,Master[Company],Master[Group],"NA",0,1))</f>
        <v/>
      </c>
      <c r="S389" s="341" t="str">
        <f t="array" ref="S389">if(U389="","",XLOOKUP(U389,Master[Company],Master[Loading Location],"NA",0,1))</f>
        <v/>
      </c>
      <c r="T389" s="341" t="str">
        <f t="array" ref="T389">if(U389="","",XLOOKUP(U389,Master[Company],Master[Acronym],"NA",0,1))</f>
        <v/>
      </c>
      <c r="U389" s="341"/>
      <c r="V389" s="342"/>
      <c r="W389" s="342"/>
      <c r="X389" s="341" t="str">
        <f t="shared" si="6"/>
        <v/>
      </c>
      <c r="Y389" s="341" t="str">
        <f t="shared" si="3"/>
        <v/>
      </c>
      <c r="Z389" s="341"/>
      <c r="AA389" s="341"/>
      <c r="AB389" s="341"/>
      <c r="AC389" s="401"/>
      <c r="AD389" s="563"/>
      <c r="AE389" s="564"/>
      <c r="AF389" s="564"/>
      <c r="AG389" s="564"/>
      <c r="AH389" s="564"/>
      <c r="AI389" s="564"/>
      <c r="AJ389" s="564"/>
      <c r="AK389" s="564"/>
      <c r="AL389" s="563"/>
      <c r="AM389" s="564"/>
      <c r="AN389" s="564"/>
      <c r="AO389" s="564"/>
      <c r="AP389" s="564"/>
      <c r="AQ389" s="564"/>
      <c r="AR389" s="564"/>
      <c r="AS389" s="564"/>
      <c r="AT389" s="401"/>
      <c r="AU389" s="399"/>
      <c r="AV389" s="617"/>
      <c r="AW389" s="401"/>
      <c r="AX389" s="401"/>
      <c r="AY389" s="341"/>
      <c r="AZ389" s="341"/>
      <c r="BA389" s="341"/>
      <c r="BB389" s="341"/>
      <c r="BC389" s="341"/>
      <c r="BD389" s="401"/>
      <c r="BE389" s="341"/>
      <c r="BF389" s="341"/>
      <c r="BG389" s="402"/>
      <c r="BH389" s="403"/>
      <c r="BI389" s="405"/>
      <c r="BJ389" s="405"/>
      <c r="BK389" s="405"/>
      <c r="BL389" s="405"/>
      <c r="BM389" s="514"/>
    </row>
    <row r="390" ht="18.75" customHeight="1">
      <c r="A390" s="400" t="str">
        <f t="shared" si="4"/>
        <v/>
      </c>
      <c r="B390" s="341"/>
      <c r="C390" s="559"/>
      <c r="D390" s="393"/>
      <c r="E390" s="341"/>
      <c r="F390" s="394"/>
      <c r="G390" s="341" t="str">
        <f t="array" ref="G390">IF(C390="","",XLOOKUP(C390,'Master Data'!K:K,'Master Data'!N:N,"Input in Master Data",0,1))</f>
        <v/>
      </c>
      <c r="H390" s="341" t="str">
        <f t="array" ref="H390">IF(C390="","",XLOOKUP(C390,'Master Data'!K:K,'Master Data'!O:O,"Input in Master Data",0,1))</f>
        <v/>
      </c>
      <c r="I390" s="341" t="str">
        <f t="array" ref="I390">if(U390="","",XLOOKUP(U390,Master[Company],Master[Blow],"Unknown",0,1))</f>
        <v/>
      </c>
      <c r="J390" s="341" t="str">
        <f t="array" ref="J390">if(U390="","",XLOOKUP(U390,Master[Company],Master[Pigging],"Unknown",0,1))</f>
        <v/>
      </c>
      <c r="K390" s="341" t="str">
        <f t="array" ref="K390">if(U390="","",XLOOKUP(U390,Master[Company],Master[Load Method],"Unknown",0,1))</f>
        <v/>
      </c>
      <c r="L390" s="341" t="str">
        <f t="array" ref="L390">if(U390="","",XLOOKUP(U390,Master[Company],Master[Line Distance],"Unknown",0,1))</f>
        <v/>
      </c>
      <c r="M390" s="394"/>
      <c r="N390" s="341"/>
      <c r="O390" s="341"/>
      <c r="P390" s="341" t="str">
        <f t="array" ref="P390">if(U390="","",XLOOKUP(U390,Master[Company],Master[Terms],"NA",0,1))</f>
        <v/>
      </c>
      <c r="Q390" s="341" t="str">
        <f t="shared" si="1"/>
        <v/>
      </c>
      <c r="R390" s="341" t="str">
        <f t="array" ref="R390">if(U390="","",XLOOKUP(U390,Master[Company],Master[Group],"NA",0,1))</f>
        <v/>
      </c>
      <c r="S390" s="341" t="str">
        <f t="array" ref="S390">if(U390="","",XLOOKUP(U390,Master[Company],Master[Loading Location],"NA",0,1))</f>
        <v/>
      </c>
      <c r="T390" s="341" t="str">
        <f t="array" ref="T390">if(U390="","",XLOOKUP(U390,Master[Company],Master[Acronym],"NA",0,1))</f>
        <v/>
      </c>
      <c r="U390" s="341"/>
      <c r="V390" s="342"/>
      <c r="W390" s="342"/>
      <c r="X390" s="341" t="str">
        <f t="shared" si="6"/>
        <v/>
      </c>
      <c r="Y390" s="341" t="str">
        <f t="shared" si="3"/>
        <v/>
      </c>
      <c r="Z390" s="341"/>
      <c r="AA390" s="341"/>
      <c r="AB390" s="341"/>
      <c r="AC390" s="401"/>
      <c r="AD390" s="563"/>
      <c r="AE390" s="564"/>
      <c r="AF390" s="564"/>
      <c r="AG390" s="564"/>
      <c r="AH390" s="564"/>
      <c r="AI390" s="564"/>
      <c r="AJ390" s="564"/>
      <c r="AK390" s="564"/>
      <c r="AL390" s="563"/>
      <c r="AM390" s="564"/>
      <c r="AN390" s="564"/>
      <c r="AO390" s="564"/>
      <c r="AP390" s="564"/>
      <c r="AQ390" s="564"/>
      <c r="AR390" s="564"/>
      <c r="AS390" s="564"/>
      <c r="AT390" s="401"/>
      <c r="AU390" s="399"/>
      <c r="AV390" s="617"/>
      <c r="AW390" s="401"/>
      <c r="AX390" s="401"/>
      <c r="AY390" s="341"/>
      <c r="AZ390" s="341"/>
      <c r="BA390" s="341"/>
      <c r="BB390" s="341"/>
      <c r="BC390" s="341"/>
      <c r="BD390" s="401"/>
      <c r="BE390" s="341"/>
      <c r="BF390" s="341"/>
      <c r="BG390" s="402"/>
      <c r="BH390" s="403"/>
      <c r="BI390" s="405"/>
      <c r="BJ390" s="405"/>
      <c r="BK390" s="405"/>
      <c r="BL390" s="405"/>
      <c r="BM390" s="514"/>
    </row>
    <row r="391" ht="18.75" customHeight="1">
      <c r="A391" s="400" t="str">
        <f t="shared" si="4"/>
        <v/>
      </c>
      <c r="B391" s="341"/>
      <c r="C391" s="559"/>
      <c r="D391" s="393"/>
      <c r="E391" s="341"/>
      <c r="F391" s="394"/>
      <c r="G391" s="341" t="str">
        <f t="array" ref="G391">IF(C391="","",XLOOKUP(C391,'Master Data'!K:K,'Master Data'!N:N,"Input in Master Data",0,1))</f>
        <v/>
      </c>
      <c r="H391" s="341" t="str">
        <f t="array" ref="H391">IF(C391="","",XLOOKUP(C391,'Master Data'!K:K,'Master Data'!O:O,"Input in Master Data",0,1))</f>
        <v/>
      </c>
      <c r="I391" s="341" t="str">
        <f t="array" ref="I391">if(U391="","",XLOOKUP(U391,Master[Company],Master[Blow],"Unknown",0,1))</f>
        <v/>
      </c>
      <c r="J391" s="341" t="str">
        <f t="array" ref="J391">if(U391="","",XLOOKUP(U391,Master[Company],Master[Pigging],"Unknown",0,1))</f>
        <v/>
      </c>
      <c r="K391" s="341" t="str">
        <f t="array" ref="K391">if(U391="","",XLOOKUP(U391,Master[Company],Master[Load Method],"Unknown",0,1))</f>
        <v/>
      </c>
      <c r="L391" s="341" t="str">
        <f t="array" ref="L391">if(U391="","",XLOOKUP(U391,Master[Company],Master[Line Distance],"Unknown",0,1))</f>
        <v/>
      </c>
      <c r="M391" s="394"/>
      <c r="N391" s="341"/>
      <c r="O391" s="341"/>
      <c r="P391" s="341" t="str">
        <f t="array" ref="P391">if(U391="","",XLOOKUP(U391,Master[Company],Master[Terms],"NA",0,1))</f>
        <v/>
      </c>
      <c r="Q391" s="341" t="str">
        <f t="shared" si="1"/>
        <v/>
      </c>
      <c r="R391" s="341" t="str">
        <f t="array" ref="R391">if(U391="","",XLOOKUP(U391,Master[Company],Master[Group],"NA",0,1))</f>
        <v/>
      </c>
      <c r="S391" s="341" t="str">
        <f t="array" ref="S391">if(U391="","",XLOOKUP(U391,Master[Company],Master[Loading Location],"NA",0,1))</f>
        <v/>
      </c>
      <c r="T391" s="341" t="str">
        <f t="array" ref="T391">if(U391="","",XLOOKUP(U391,Master[Company],Master[Acronym],"NA",0,1))</f>
        <v/>
      </c>
      <c r="U391" s="341"/>
      <c r="V391" s="342"/>
      <c r="W391" s="342"/>
      <c r="X391" s="341" t="str">
        <f t="shared" si="6"/>
        <v/>
      </c>
      <c r="Y391" s="341" t="str">
        <f t="shared" si="3"/>
        <v/>
      </c>
      <c r="Z391" s="341"/>
      <c r="AA391" s="341"/>
      <c r="AB391" s="341"/>
      <c r="AC391" s="401"/>
      <c r="AD391" s="563"/>
      <c r="AE391" s="564"/>
      <c r="AF391" s="564"/>
      <c r="AG391" s="564"/>
      <c r="AH391" s="564"/>
      <c r="AI391" s="564"/>
      <c r="AJ391" s="564"/>
      <c r="AK391" s="564"/>
      <c r="AL391" s="563"/>
      <c r="AM391" s="564"/>
      <c r="AN391" s="564"/>
      <c r="AO391" s="564"/>
      <c r="AP391" s="564"/>
      <c r="AQ391" s="564"/>
      <c r="AR391" s="564"/>
      <c r="AS391" s="564"/>
      <c r="AT391" s="401"/>
      <c r="AU391" s="399"/>
      <c r="AV391" s="617"/>
      <c r="AW391" s="401"/>
      <c r="AX391" s="401"/>
      <c r="AY391" s="341"/>
      <c r="AZ391" s="341"/>
      <c r="BA391" s="341"/>
      <c r="BB391" s="341"/>
      <c r="BC391" s="341"/>
      <c r="BD391" s="401"/>
      <c r="BE391" s="341"/>
      <c r="BF391" s="341"/>
      <c r="BG391" s="402"/>
      <c r="BH391" s="403"/>
      <c r="BI391" s="405"/>
      <c r="BJ391" s="405"/>
      <c r="BK391" s="405"/>
      <c r="BL391" s="405"/>
      <c r="BM391" s="514"/>
    </row>
    <row r="392" ht="18.75" customHeight="1">
      <c r="A392" s="400" t="str">
        <f t="shared" si="4"/>
        <v/>
      </c>
      <c r="B392" s="341"/>
      <c r="C392" s="559"/>
      <c r="D392" s="393"/>
      <c r="E392" s="341"/>
      <c r="F392" s="394"/>
      <c r="G392" s="341" t="str">
        <f t="array" ref="G392">IF(C392="","",XLOOKUP(C392,'Master Data'!K:K,'Master Data'!N:N,"Input in Master Data",0,1))</f>
        <v/>
      </c>
      <c r="H392" s="341" t="str">
        <f t="array" ref="H392">IF(C392="","",XLOOKUP(C392,'Master Data'!K:K,'Master Data'!O:O,"Input in Master Data",0,1))</f>
        <v/>
      </c>
      <c r="I392" s="341" t="str">
        <f t="array" ref="I392">if(U392="","",XLOOKUP(U392,Master[Company],Master[Blow],"Unknown",0,1))</f>
        <v/>
      </c>
      <c r="J392" s="341" t="str">
        <f t="array" ref="J392">if(U392="","",XLOOKUP(U392,Master[Company],Master[Pigging],"Unknown",0,1))</f>
        <v/>
      </c>
      <c r="K392" s="341" t="str">
        <f t="array" ref="K392">if(U392="","",XLOOKUP(U392,Master[Company],Master[Load Method],"Unknown",0,1))</f>
        <v/>
      </c>
      <c r="L392" s="341" t="str">
        <f t="array" ref="L392">if(U392="","",XLOOKUP(U392,Master[Company],Master[Line Distance],"Unknown",0,1))</f>
        <v/>
      </c>
      <c r="M392" s="394"/>
      <c r="N392" s="341"/>
      <c r="O392" s="341"/>
      <c r="P392" s="341" t="str">
        <f t="array" ref="P392">if(U392="","",XLOOKUP(U392,Master[Company],Master[Terms],"NA",0,1))</f>
        <v/>
      </c>
      <c r="Q392" s="341" t="str">
        <f t="shared" si="1"/>
        <v/>
      </c>
      <c r="R392" s="341" t="str">
        <f t="array" ref="R392">if(U392="","",XLOOKUP(U392,Master[Company],Master[Group],"NA",0,1))</f>
        <v/>
      </c>
      <c r="S392" s="341" t="str">
        <f t="array" ref="S392">if(U392="","",XLOOKUP(U392,Master[Company],Master[Loading Location],"NA",0,1))</f>
        <v/>
      </c>
      <c r="T392" s="341" t="str">
        <f t="array" ref="T392">if(U392="","",XLOOKUP(U392,Master[Company],Master[Acronym],"NA",0,1))</f>
        <v/>
      </c>
      <c r="U392" s="341"/>
      <c r="V392" s="342"/>
      <c r="W392" s="342"/>
      <c r="X392" s="341" t="str">
        <f t="shared" si="6"/>
        <v/>
      </c>
      <c r="Y392" s="341" t="str">
        <f t="shared" si="3"/>
        <v/>
      </c>
      <c r="Z392" s="341"/>
      <c r="AA392" s="341"/>
      <c r="AB392" s="341"/>
      <c r="AC392" s="401"/>
      <c r="AD392" s="563"/>
      <c r="AE392" s="564"/>
      <c r="AF392" s="564"/>
      <c r="AG392" s="564"/>
      <c r="AH392" s="564"/>
      <c r="AI392" s="564"/>
      <c r="AJ392" s="564"/>
      <c r="AK392" s="564"/>
      <c r="AL392" s="563"/>
      <c r="AM392" s="564"/>
      <c r="AN392" s="564"/>
      <c r="AO392" s="564"/>
      <c r="AP392" s="564"/>
      <c r="AQ392" s="564"/>
      <c r="AR392" s="564"/>
      <c r="AS392" s="564"/>
      <c r="AT392" s="401"/>
      <c r="AU392" s="399"/>
      <c r="AV392" s="617"/>
      <c r="AW392" s="401"/>
      <c r="AX392" s="401"/>
      <c r="AY392" s="341"/>
      <c r="AZ392" s="341"/>
      <c r="BA392" s="341"/>
      <c r="BB392" s="341"/>
      <c r="BC392" s="341"/>
      <c r="BD392" s="401"/>
      <c r="BE392" s="341"/>
      <c r="BF392" s="341"/>
      <c r="BG392" s="402"/>
      <c r="BH392" s="403"/>
      <c r="BI392" s="405"/>
      <c r="BJ392" s="405"/>
      <c r="BK392" s="405"/>
      <c r="BL392" s="405"/>
      <c r="BM392" s="514"/>
    </row>
    <row r="393" ht="18.75" customHeight="1">
      <c r="A393" s="400" t="str">
        <f t="shared" si="4"/>
        <v/>
      </c>
      <c r="B393" s="341"/>
      <c r="C393" s="559"/>
      <c r="D393" s="393"/>
      <c r="E393" s="341"/>
      <c r="F393" s="394"/>
      <c r="G393" s="341" t="str">
        <f t="array" ref="G393">IF(C393="","",XLOOKUP(C393,'Master Data'!K:K,'Master Data'!N:N,"Input in Master Data",0,1))</f>
        <v/>
      </c>
      <c r="H393" s="341" t="str">
        <f t="array" ref="H393">IF(C393="","",XLOOKUP(C393,'Master Data'!K:K,'Master Data'!O:O,"Input in Master Data",0,1))</f>
        <v/>
      </c>
      <c r="I393" s="341" t="str">
        <f t="array" ref="I393">if(U393="","",XLOOKUP(U393,Master[Company],Master[Blow],"Unknown",0,1))</f>
        <v/>
      </c>
      <c r="J393" s="341" t="str">
        <f t="array" ref="J393">if(U393="","",XLOOKUP(U393,Master[Company],Master[Pigging],"Unknown",0,1))</f>
        <v/>
      </c>
      <c r="K393" s="341" t="str">
        <f t="array" ref="K393">if(U393="","",XLOOKUP(U393,Master[Company],Master[Load Method],"Unknown",0,1))</f>
        <v/>
      </c>
      <c r="L393" s="341" t="str">
        <f t="array" ref="L393">if(U393="","",XLOOKUP(U393,Master[Company],Master[Line Distance],"Unknown",0,1))</f>
        <v/>
      </c>
      <c r="M393" s="394"/>
      <c r="N393" s="341"/>
      <c r="O393" s="341"/>
      <c r="P393" s="341" t="str">
        <f t="array" ref="P393">if(U393="","",XLOOKUP(U393,Master[Company],Master[Terms],"NA",0,1))</f>
        <v/>
      </c>
      <c r="Q393" s="341" t="str">
        <f t="shared" si="1"/>
        <v/>
      </c>
      <c r="R393" s="341" t="str">
        <f t="array" ref="R393">if(U393="","",XLOOKUP(U393,Master[Company],Master[Group],"NA",0,1))</f>
        <v/>
      </c>
      <c r="S393" s="341" t="str">
        <f t="array" ref="S393">if(U393="","",XLOOKUP(U393,Master[Company],Master[Loading Location],"NA",0,1))</f>
        <v/>
      </c>
      <c r="T393" s="341" t="str">
        <f t="array" ref="T393">if(U393="","",XLOOKUP(U393,Master[Company],Master[Acronym],"NA",0,1))</f>
        <v/>
      </c>
      <c r="U393" s="341"/>
      <c r="V393" s="342"/>
      <c r="W393" s="342"/>
      <c r="X393" s="341" t="str">
        <f t="shared" si="6"/>
        <v/>
      </c>
      <c r="Y393" s="341" t="str">
        <f t="shared" si="3"/>
        <v/>
      </c>
      <c r="Z393" s="341"/>
      <c r="AA393" s="341"/>
      <c r="AB393" s="341"/>
      <c r="AC393" s="401"/>
      <c r="AD393" s="563"/>
      <c r="AE393" s="564"/>
      <c r="AF393" s="564"/>
      <c r="AG393" s="564"/>
      <c r="AH393" s="564"/>
      <c r="AI393" s="564"/>
      <c r="AJ393" s="564"/>
      <c r="AK393" s="564"/>
      <c r="AL393" s="563"/>
      <c r="AM393" s="564"/>
      <c r="AN393" s="564"/>
      <c r="AO393" s="564"/>
      <c r="AP393" s="564"/>
      <c r="AQ393" s="564"/>
      <c r="AR393" s="564"/>
      <c r="AS393" s="564"/>
      <c r="AT393" s="401"/>
      <c r="AU393" s="399"/>
      <c r="AV393" s="617"/>
      <c r="AW393" s="401"/>
      <c r="AX393" s="401"/>
      <c r="AY393" s="341"/>
      <c r="AZ393" s="341"/>
      <c r="BA393" s="341"/>
      <c r="BB393" s="341"/>
      <c r="BC393" s="341"/>
      <c r="BD393" s="401"/>
      <c r="BE393" s="341"/>
      <c r="BF393" s="341"/>
      <c r="BG393" s="402"/>
      <c r="BH393" s="403"/>
      <c r="BI393" s="405"/>
      <c r="BJ393" s="405"/>
      <c r="BK393" s="405"/>
      <c r="BL393" s="405"/>
      <c r="BM393" s="514"/>
    </row>
    <row r="394" ht="18.75" customHeight="1">
      <c r="A394" s="400" t="str">
        <f t="shared" si="4"/>
        <v/>
      </c>
      <c r="B394" s="341"/>
      <c r="C394" s="559"/>
      <c r="D394" s="393"/>
      <c r="E394" s="341"/>
      <c r="F394" s="394"/>
      <c r="G394" s="341" t="str">
        <f t="array" ref="G394">IF(C394="","",XLOOKUP(C394,'Master Data'!K:K,'Master Data'!N:N,"Input in Master Data",0,1))</f>
        <v/>
      </c>
      <c r="H394" s="341" t="str">
        <f t="array" ref="H394">IF(C394="","",XLOOKUP(C394,'Master Data'!K:K,'Master Data'!O:O,"Input in Master Data",0,1))</f>
        <v/>
      </c>
      <c r="I394" s="341" t="str">
        <f t="array" ref="I394">if(U394="","",XLOOKUP(U394,Master[Company],Master[Blow],"Unknown",0,1))</f>
        <v/>
      </c>
      <c r="J394" s="341" t="str">
        <f t="array" ref="J394">if(U394="","",XLOOKUP(U394,Master[Company],Master[Pigging],"Unknown",0,1))</f>
        <v/>
      </c>
      <c r="K394" s="341" t="str">
        <f t="array" ref="K394">if(U394="","",XLOOKUP(U394,Master[Company],Master[Load Method],"Unknown",0,1))</f>
        <v/>
      </c>
      <c r="L394" s="341" t="str">
        <f t="array" ref="L394">if(U394="","",XLOOKUP(U394,Master[Company],Master[Line Distance],"Unknown",0,1))</f>
        <v/>
      </c>
      <c r="M394" s="394"/>
      <c r="N394" s="341"/>
      <c r="O394" s="341"/>
      <c r="P394" s="341" t="str">
        <f t="array" ref="P394">if(U394="","",XLOOKUP(U394,Master[Company],Master[Terms],"NA",0,1))</f>
        <v/>
      </c>
      <c r="Q394" s="341" t="str">
        <f t="shared" si="1"/>
        <v/>
      </c>
      <c r="R394" s="341" t="str">
        <f t="array" ref="R394">if(U394="","",XLOOKUP(U394,Master[Company],Master[Group],"NA",0,1))</f>
        <v/>
      </c>
      <c r="S394" s="341" t="str">
        <f t="array" ref="S394">if(U394="","",XLOOKUP(U394,Master[Company],Master[Loading Location],"NA",0,1))</f>
        <v/>
      </c>
      <c r="T394" s="341" t="str">
        <f t="array" ref="T394">if(U394="","",XLOOKUP(U394,Master[Company],Master[Acronym],"NA",0,1))</f>
        <v/>
      </c>
      <c r="U394" s="341"/>
      <c r="V394" s="342"/>
      <c r="W394" s="342"/>
      <c r="X394" s="341" t="str">
        <f t="shared" si="6"/>
        <v/>
      </c>
      <c r="Y394" s="341" t="str">
        <f t="shared" si="3"/>
        <v/>
      </c>
      <c r="Z394" s="341"/>
      <c r="AA394" s="341"/>
      <c r="AB394" s="341"/>
      <c r="AC394" s="401"/>
      <c r="AD394" s="563"/>
      <c r="AE394" s="564"/>
      <c r="AF394" s="564"/>
      <c r="AG394" s="564"/>
      <c r="AH394" s="564"/>
      <c r="AI394" s="564"/>
      <c r="AJ394" s="564"/>
      <c r="AK394" s="564"/>
      <c r="AL394" s="563"/>
      <c r="AM394" s="564"/>
      <c r="AN394" s="564"/>
      <c r="AO394" s="564"/>
      <c r="AP394" s="564"/>
      <c r="AQ394" s="564"/>
      <c r="AR394" s="564"/>
      <c r="AS394" s="564"/>
      <c r="AT394" s="401"/>
      <c r="AU394" s="399"/>
      <c r="AV394" s="617"/>
      <c r="AW394" s="401"/>
      <c r="AX394" s="401"/>
      <c r="AY394" s="341"/>
      <c r="AZ394" s="341"/>
      <c r="BA394" s="341"/>
      <c r="BB394" s="341"/>
      <c r="BC394" s="341"/>
      <c r="BD394" s="401"/>
      <c r="BE394" s="341"/>
      <c r="BF394" s="341"/>
      <c r="BG394" s="402"/>
      <c r="BH394" s="403"/>
      <c r="BI394" s="405"/>
      <c r="BJ394" s="405"/>
      <c r="BK394" s="405"/>
      <c r="BL394" s="405"/>
      <c r="BM394" s="514"/>
    </row>
    <row r="395" ht="18.75" customHeight="1">
      <c r="A395" s="400" t="str">
        <f t="shared" si="4"/>
        <v/>
      </c>
      <c r="B395" s="341"/>
      <c r="C395" s="559"/>
      <c r="D395" s="393"/>
      <c r="E395" s="341"/>
      <c r="F395" s="394"/>
      <c r="G395" s="341" t="str">
        <f t="array" ref="G395">IF(C395="","",XLOOKUP(C395,'Master Data'!K:K,'Master Data'!N:N,"Input in Master Data",0,1))</f>
        <v/>
      </c>
      <c r="H395" s="341" t="str">
        <f t="array" ref="H395">IF(C395="","",XLOOKUP(C395,'Master Data'!K:K,'Master Data'!O:O,"Input in Master Data",0,1))</f>
        <v/>
      </c>
      <c r="I395" s="341" t="str">
        <f t="array" ref="I395">if(U395="","",XLOOKUP(U395,Master[Company],Master[Blow],"Unknown",0,1))</f>
        <v/>
      </c>
      <c r="J395" s="341" t="str">
        <f t="array" ref="J395">if(U395="","",XLOOKUP(U395,Master[Company],Master[Pigging],"Unknown",0,1))</f>
        <v/>
      </c>
      <c r="K395" s="341" t="str">
        <f t="array" ref="K395">if(U395="","",XLOOKUP(U395,Master[Company],Master[Load Method],"Unknown",0,1))</f>
        <v/>
      </c>
      <c r="L395" s="341" t="str">
        <f t="array" ref="L395">if(U395="","",XLOOKUP(U395,Master[Company],Master[Line Distance],"Unknown",0,1))</f>
        <v/>
      </c>
      <c r="M395" s="394"/>
      <c r="N395" s="341"/>
      <c r="O395" s="341"/>
      <c r="P395" s="341" t="str">
        <f t="array" ref="P395">if(U395="","",XLOOKUP(U395,Master[Company],Master[Terms],"NA",0,1))</f>
        <v/>
      </c>
      <c r="Q395" s="341" t="str">
        <f t="shared" si="1"/>
        <v/>
      </c>
      <c r="R395" s="341" t="str">
        <f t="array" ref="R395">if(U395="","",XLOOKUP(U395,Master[Company],Master[Group],"NA",0,1))</f>
        <v/>
      </c>
      <c r="S395" s="341" t="str">
        <f t="array" ref="S395">if(U395="","",XLOOKUP(U395,Master[Company],Master[Loading Location],"NA",0,1))</f>
        <v/>
      </c>
      <c r="T395" s="341" t="str">
        <f t="array" ref="T395">if(U395="","",XLOOKUP(U395,Master[Company],Master[Acronym],"NA",0,1))</f>
        <v/>
      </c>
      <c r="U395" s="341"/>
      <c r="V395" s="342"/>
      <c r="W395" s="342"/>
      <c r="X395" s="341" t="str">
        <f t="shared" si="6"/>
        <v/>
      </c>
      <c r="Y395" s="341" t="str">
        <f t="shared" si="3"/>
        <v/>
      </c>
      <c r="Z395" s="341"/>
      <c r="AA395" s="341"/>
      <c r="AB395" s="341"/>
      <c r="AC395" s="401"/>
      <c r="AD395" s="563"/>
      <c r="AE395" s="564"/>
      <c r="AF395" s="564"/>
      <c r="AG395" s="564"/>
      <c r="AH395" s="564"/>
      <c r="AI395" s="564"/>
      <c r="AJ395" s="564"/>
      <c r="AK395" s="564"/>
      <c r="AL395" s="563"/>
      <c r="AM395" s="564"/>
      <c r="AN395" s="564"/>
      <c r="AO395" s="564"/>
      <c r="AP395" s="564"/>
      <c r="AQ395" s="564"/>
      <c r="AR395" s="564"/>
      <c r="AS395" s="564"/>
      <c r="AT395" s="401"/>
      <c r="AU395" s="399"/>
      <c r="AV395" s="617"/>
      <c r="AW395" s="401"/>
      <c r="AX395" s="401"/>
      <c r="AY395" s="341"/>
      <c r="AZ395" s="341"/>
      <c r="BA395" s="341"/>
      <c r="BB395" s="341"/>
      <c r="BC395" s="341"/>
      <c r="BD395" s="401"/>
      <c r="BE395" s="341"/>
      <c r="BF395" s="341"/>
      <c r="BG395" s="402"/>
      <c r="BH395" s="403"/>
      <c r="BI395" s="405"/>
      <c r="BJ395" s="405"/>
      <c r="BK395" s="405"/>
      <c r="BL395" s="405"/>
      <c r="BM395" s="514"/>
    </row>
    <row r="396" ht="18.75" customHeight="1">
      <c r="A396" s="400" t="str">
        <f t="shared" si="4"/>
        <v/>
      </c>
      <c r="B396" s="341"/>
      <c r="C396" s="559"/>
      <c r="D396" s="393"/>
      <c r="E396" s="341"/>
      <c r="F396" s="394"/>
      <c r="G396" s="341" t="str">
        <f t="array" ref="G396">IF(C396="","",XLOOKUP(C396,'Master Data'!K:K,'Master Data'!N:N,"Input in Master Data",0,1))</f>
        <v/>
      </c>
      <c r="H396" s="341" t="str">
        <f t="array" ref="H396">IF(C396="","",XLOOKUP(C396,'Master Data'!K:K,'Master Data'!O:O,"Input in Master Data",0,1))</f>
        <v/>
      </c>
      <c r="I396" s="341" t="str">
        <f t="array" ref="I396">if(U396="","",XLOOKUP(U396,Master[Company],Master[Blow],"Unknown",0,1))</f>
        <v/>
      </c>
      <c r="J396" s="341" t="str">
        <f t="array" ref="J396">if(U396="","",XLOOKUP(U396,Master[Company],Master[Pigging],"Unknown",0,1))</f>
        <v/>
      </c>
      <c r="K396" s="341" t="str">
        <f t="array" ref="K396">if(U396="","",XLOOKUP(U396,Master[Company],Master[Load Method],"Unknown",0,1))</f>
        <v/>
      </c>
      <c r="L396" s="341" t="str">
        <f t="array" ref="L396">if(U396="","",XLOOKUP(U396,Master[Company],Master[Line Distance],"Unknown",0,1))</f>
        <v/>
      </c>
      <c r="M396" s="394"/>
      <c r="N396" s="341"/>
      <c r="O396" s="341"/>
      <c r="P396" s="341" t="str">
        <f t="array" ref="P396">if(U396="","",XLOOKUP(U396,Master[Company],Master[Terms],"NA",0,1))</f>
        <v/>
      </c>
      <c r="Q396" s="341" t="str">
        <f t="shared" si="1"/>
        <v/>
      </c>
      <c r="R396" s="341" t="str">
        <f t="array" ref="R396">if(U396="","",XLOOKUP(U396,Master[Company],Master[Group],"NA",0,1))</f>
        <v/>
      </c>
      <c r="S396" s="341" t="str">
        <f t="array" ref="S396">if(U396="","",XLOOKUP(U396,Master[Company],Master[Loading Location],"NA",0,1))</f>
        <v/>
      </c>
      <c r="T396" s="341" t="str">
        <f t="array" ref="T396">if(U396="","",XLOOKUP(U396,Master[Company],Master[Acronym],"NA",0,1))</f>
        <v/>
      </c>
      <c r="U396" s="341"/>
      <c r="V396" s="342"/>
      <c r="W396" s="342"/>
      <c r="X396" s="341" t="str">
        <f t="shared" si="6"/>
        <v/>
      </c>
      <c r="Y396" s="341" t="str">
        <f t="shared" si="3"/>
        <v/>
      </c>
      <c r="Z396" s="341"/>
      <c r="AA396" s="341"/>
      <c r="AB396" s="341"/>
      <c r="AC396" s="401"/>
      <c r="AD396" s="563"/>
      <c r="AE396" s="564"/>
      <c r="AF396" s="564"/>
      <c r="AG396" s="564"/>
      <c r="AH396" s="564"/>
      <c r="AI396" s="564"/>
      <c r="AJ396" s="564"/>
      <c r="AK396" s="564"/>
      <c r="AL396" s="563"/>
      <c r="AM396" s="564"/>
      <c r="AN396" s="564"/>
      <c r="AO396" s="564"/>
      <c r="AP396" s="564"/>
      <c r="AQ396" s="564"/>
      <c r="AR396" s="564"/>
      <c r="AS396" s="564"/>
      <c r="AT396" s="401"/>
      <c r="AU396" s="399"/>
      <c r="AV396" s="617"/>
      <c r="AW396" s="401"/>
      <c r="AX396" s="401"/>
      <c r="AY396" s="341"/>
      <c r="AZ396" s="341"/>
      <c r="BA396" s="341"/>
      <c r="BB396" s="341"/>
      <c r="BC396" s="341"/>
      <c r="BD396" s="401"/>
      <c r="BE396" s="341"/>
      <c r="BF396" s="341"/>
      <c r="BG396" s="402"/>
      <c r="BH396" s="403"/>
      <c r="BI396" s="405"/>
      <c r="BJ396" s="405"/>
      <c r="BK396" s="405"/>
      <c r="BL396" s="405"/>
      <c r="BM396" s="514"/>
    </row>
    <row r="397" ht="18.75" customHeight="1">
      <c r="A397" s="400" t="str">
        <f t="shared" si="4"/>
        <v/>
      </c>
      <c r="B397" s="341"/>
      <c r="C397" s="559"/>
      <c r="D397" s="393"/>
      <c r="E397" s="341"/>
      <c r="F397" s="394"/>
      <c r="G397" s="341" t="str">
        <f t="array" ref="G397">IF(C397="","",XLOOKUP(C397,'Master Data'!K:K,'Master Data'!N:N,"Input in Master Data",0,1))</f>
        <v/>
      </c>
      <c r="H397" s="341" t="str">
        <f t="array" ref="H397">IF(C397="","",XLOOKUP(C397,'Master Data'!K:K,'Master Data'!O:O,"Input in Master Data",0,1))</f>
        <v/>
      </c>
      <c r="I397" s="341" t="str">
        <f t="array" ref="I397">if(U397="","",XLOOKUP(U397,Master[Company],Master[Blow],"Unknown",0,1))</f>
        <v/>
      </c>
      <c r="J397" s="341" t="str">
        <f t="array" ref="J397">if(U397="","",XLOOKUP(U397,Master[Company],Master[Pigging],"Unknown",0,1))</f>
        <v/>
      </c>
      <c r="K397" s="341" t="str">
        <f t="array" ref="K397">if(U397="","",XLOOKUP(U397,Master[Company],Master[Load Method],"Unknown",0,1))</f>
        <v/>
      </c>
      <c r="L397" s="341" t="str">
        <f t="array" ref="L397">if(U397="","",XLOOKUP(U397,Master[Company],Master[Line Distance],"Unknown",0,1))</f>
        <v/>
      </c>
      <c r="M397" s="394"/>
      <c r="N397" s="341"/>
      <c r="O397" s="341"/>
      <c r="P397" s="341" t="str">
        <f t="array" ref="P397">if(U397="","",XLOOKUP(U397,Master[Company],Master[Terms],"NA",0,1))</f>
        <v/>
      </c>
      <c r="Q397" s="341" t="str">
        <f t="shared" si="1"/>
        <v/>
      </c>
      <c r="R397" s="341" t="str">
        <f t="array" ref="R397">if(U397="","",XLOOKUP(U397,Master[Company],Master[Group],"NA",0,1))</f>
        <v/>
      </c>
      <c r="S397" s="341" t="str">
        <f t="array" ref="S397">if(U397="","",XLOOKUP(U397,Master[Company],Master[Loading Location],"NA",0,1))</f>
        <v/>
      </c>
      <c r="T397" s="341" t="str">
        <f t="array" ref="T397">if(U397="","",XLOOKUP(U397,Master[Company],Master[Acronym],"NA",0,1))</f>
        <v/>
      </c>
      <c r="U397" s="341"/>
      <c r="V397" s="342"/>
      <c r="W397" s="342"/>
      <c r="X397" s="341" t="str">
        <f t="shared" si="6"/>
        <v/>
      </c>
      <c r="Y397" s="341" t="str">
        <f t="shared" si="3"/>
        <v/>
      </c>
      <c r="Z397" s="341"/>
      <c r="AA397" s="341"/>
      <c r="AB397" s="341"/>
      <c r="AC397" s="401"/>
      <c r="AD397" s="563"/>
      <c r="AE397" s="564"/>
      <c r="AF397" s="564"/>
      <c r="AG397" s="564"/>
      <c r="AH397" s="564"/>
      <c r="AI397" s="564"/>
      <c r="AJ397" s="564"/>
      <c r="AK397" s="564"/>
      <c r="AL397" s="563"/>
      <c r="AM397" s="564"/>
      <c r="AN397" s="564"/>
      <c r="AO397" s="564"/>
      <c r="AP397" s="564"/>
      <c r="AQ397" s="564"/>
      <c r="AR397" s="564"/>
      <c r="AS397" s="564"/>
      <c r="AT397" s="401"/>
      <c r="AU397" s="399"/>
      <c r="AV397" s="617"/>
      <c r="AW397" s="401"/>
      <c r="AX397" s="401"/>
      <c r="AY397" s="341"/>
      <c r="AZ397" s="341"/>
      <c r="BA397" s="341"/>
      <c r="BB397" s="341"/>
      <c r="BC397" s="341"/>
      <c r="BD397" s="401"/>
      <c r="BE397" s="341"/>
      <c r="BF397" s="341"/>
      <c r="BG397" s="402"/>
      <c r="BH397" s="403"/>
      <c r="BI397" s="405"/>
      <c r="BJ397" s="405"/>
      <c r="BK397" s="405"/>
      <c r="BL397" s="405"/>
      <c r="BM397" s="514"/>
    </row>
    <row r="398" ht="18.75" customHeight="1">
      <c r="A398" s="400" t="str">
        <f t="shared" si="4"/>
        <v/>
      </c>
      <c r="B398" s="341"/>
      <c r="C398" s="559"/>
      <c r="D398" s="393"/>
      <c r="E398" s="341"/>
      <c r="F398" s="394"/>
      <c r="G398" s="341" t="str">
        <f t="array" ref="G398">IF(C398="","",XLOOKUP(C398,'Master Data'!K:K,'Master Data'!N:N,"Input in Master Data",0,1))</f>
        <v/>
      </c>
      <c r="H398" s="341" t="str">
        <f t="array" ref="H398">IF(C398="","",XLOOKUP(C398,'Master Data'!K:K,'Master Data'!O:O,"Input in Master Data",0,1))</f>
        <v/>
      </c>
      <c r="I398" s="341" t="str">
        <f t="array" ref="I398">if(U398="","",XLOOKUP(U398,Master[Company],Master[Blow],"Unknown",0,1))</f>
        <v/>
      </c>
      <c r="J398" s="341" t="str">
        <f t="array" ref="J398">if(U398="","",XLOOKUP(U398,Master[Company],Master[Pigging],"Unknown",0,1))</f>
        <v/>
      </c>
      <c r="K398" s="341" t="str">
        <f t="array" ref="K398">if(U398="","",XLOOKUP(U398,Master[Company],Master[Load Method],"Unknown",0,1))</f>
        <v/>
      </c>
      <c r="L398" s="341" t="str">
        <f t="array" ref="L398">if(U398="","",XLOOKUP(U398,Master[Company],Master[Line Distance],"Unknown",0,1))</f>
        <v/>
      </c>
      <c r="M398" s="394"/>
      <c r="N398" s="341"/>
      <c r="O398" s="341"/>
      <c r="P398" s="341" t="str">
        <f t="array" ref="P398">if(U398="","",XLOOKUP(U398,Master[Company],Master[Terms],"NA",0,1))</f>
        <v/>
      </c>
      <c r="Q398" s="341" t="str">
        <f t="shared" si="1"/>
        <v/>
      </c>
      <c r="R398" s="341" t="str">
        <f t="array" ref="R398">if(U398="","",XLOOKUP(U398,Master[Company],Master[Group],"NA",0,1))</f>
        <v/>
      </c>
      <c r="S398" s="341" t="str">
        <f t="array" ref="S398">if(U398="","",XLOOKUP(U398,Master[Company],Master[Loading Location],"NA",0,1))</f>
        <v/>
      </c>
      <c r="T398" s="341" t="str">
        <f t="array" ref="T398">if(U398="","",XLOOKUP(U398,Master[Company],Master[Acronym],"NA",0,1))</f>
        <v/>
      </c>
      <c r="U398" s="341"/>
      <c r="V398" s="342"/>
      <c r="W398" s="342"/>
      <c r="X398" s="341" t="str">
        <f t="shared" si="6"/>
        <v/>
      </c>
      <c r="Y398" s="341" t="str">
        <f t="shared" si="3"/>
        <v/>
      </c>
      <c r="Z398" s="341"/>
      <c r="AA398" s="341"/>
      <c r="AB398" s="341"/>
      <c r="AC398" s="401"/>
      <c r="AD398" s="563"/>
      <c r="AE398" s="564"/>
      <c r="AF398" s="564"/>
      <c r="AG398" s="564"/>
      <c r="AH398" s="564"/>
      <c r="AI398" s="564"/>
      <c r="AJ398" s="564"/>
      <c r="AK398" s="564"/>
      <c r="AL398" s="563"/>
      <c r="AM398" s="564"/>
      <c r="AN398" s="564"/>
      <c r="AO398" s="564"/>
      <c r="AP398" s="564"/>
      <c r="AQ398" s="564"/>
      <c r="AR398" s="564"/>
      <c r="AS398" s="564"/>
      <c r="AT398" s="401"/>
      <c r="AU398" s="399"/>
      <c r="AV398" s="617"/>
      <c r="AW398" s="401"/>
      <c r="AX398" s="401"/>
      <c r="AY398" s="341"/>
      <c r="AZ398" s="341"/>
      <c r="BA398" s="341"/>
      <c r="BB398" s="341"/>
      <c r="BC398" s="341"/>
      <c r="BD398" s="401"/>
      <c r="BE398" s="341"/>
      <c r="BF398" s="341"/>
      <c r="BG398" s="402"/>
      <c r="BH398" s="403"/>
      <c r="BI398" s="405"/>
      <c r="BJ398" s="405"/>
      <c r="BK398" s="405"/>
      <c r="BL398" s="405"/>
      <c r="BM398" s="514"/>
    </row>
    <row r="399" ht="18.75" customHeight="1">
      <c r="A399" s="400" t="str">
        <f t="shared" si="4"/>
        <v/>
      </c>
      <c r="B399" s="341"/>
      <c r="C399" s="559"/>
      <c r="D399" s="393"/>
      <c r="E399" s="341"/>
      <c r="F399" s="394"/>
      <c r="G399" s="341" t="str">
        <f t="array" ref="G399">IF(C399="","",XLOOKUP(C399,'Master Data'!K:K,'Master Data'!N:N,"Input in Master Data",0,1))</f>
        <v/>
      </c>
      <c r="H399" s="341" t="str">
        <f t="array" ref="H399">IF(C399="","",XLOOKUP(C399,'Master Data'!K:K,'Master Data'!O:O,"Input in Master Data",0,1))</f>
        <v/>
      </c>
      <c r="I399" s="341" t="str">
        <f t="array" ref="I399">if(U399="","",XLOOKUP(U399,Master[Company],Master[Blow],"Unknown",0,1))</f>
        <v/>
      </c>
      <c r="J399" s="341" t="str">
        <f t="array" ref="J399">if(U399="","",XLOOKUP(U399,Master[Company],Master[Pigging],"Unknown",0,1))</f>
        <v/>
      </c>
      <c r="K399" s="341" t="str">
        <f t="array" ref="K399">if(U399="","",XLOOKUP(U399,Master[Company],Master[Load Method],"Unknown",0,1))</f>
        <v/>
      </c>
      <c r="L399" s="341" t="str">
        <f t="array" ref="L399">if(U399="","",XLOOKUP(U399,Master[Company],Master[Line Distance],"Unknown",0,1))</f>
        <v/>
      </c>
      <c r="M399" s="394"/>
      <c r="N399" s="341"/>
      <c r="O399" s="341"/>
      <c r="P399" s="341" t="str">
        <f t="array" ref="P399">if(U399="","",XLOOKUP(U399,Master[Company],Master[Terms],"NA",0,1))</f>
        <v/>
      </c>
      <c r="Q399" s="341" t="str">
        <f t="shared" si="1"/>
        <v/>
      </c>
      <c r="R399" s="341" t="str">
        <f t="array" ref="R399">if(U399="","",XLOOKUP(U399,Master[Company],Master[Group],"NA",0,1))</f>
        <v/>
      </c>
      <c r="S399" s="341" t="str">
        <f t="array" ref="S399">if(U399="","",XLOOKUP(U399,Master[Company],Master[Loading Location],"NA",0,1))</f>
        <v/>
      </c>
      <c r="T399" s="341" t="str">
        <f t="array" ref="T399">if(U399="","",XLOOKUP(U399,Master[Company],Master[Acronym],"NA",0,1))</f>
        <v/>
      </c>
      <c r="U399" s="341"/>
      <c r="V399" s="342"/>
      <c r="W399" s="342"/>
      <c r="X399" s="341" t="str">
        <f t="shared" si="6"/>
        <v/>
      </c>
      <c r="Y399" s="341" t="str">
        <f t="shared" si="3"/>
        <v/>
      </c>
      <c r="Z399" s="341"/>
      <c r="AA399" s="341"/>
      <c r="AB399" s="341"/>
      <c r="AC399" s="401"/>
      <c r="AD399" s="563"/>
      <c r="AE399" s="564"/>
      <c r="AF399" s="564"/>
      <c r="AG399" s="564"/>
      <c r="AH399" s="564"/>
      <c r="AI399" s="564"/>
      <c r="AJ399" s="564"/>
      <c r="AK399" s="564"/>
      <c r="AL399" s="563"/>
      <c r="AM399" s="564"/>
      <c r="AN399" s="564"/>
      <c r="AO399" s="564"/>
      <c r="AP399" s="564"/>
      <c r="AQ399" s="564"/>
      <c r="AR399" s="564"/>
      <c r="AS399" s="564"/>
      <c r="AT399" s="401"/>
      <c r="AU399" s="399"/>
      <c r="AV399" s="617"/>
      <c r="AW399" s="401"/>
      <c r="AX399" s="401"/>
      <c r="AY399" s="341"/>
      <c r="AZ399" s="341"/>
      <c r="BA399" s="341"/>
      <c r="BB399" s="341"/>
      <c r="BC399" s="341"/>
      <c r="BD399" s="401"/>
      <c r="BE399" s="341"/>
      <c r="BF399" s="341"/>
      <c r="BG399" s="402"/>
      <c r="BH399" s="403"/>
      <c r="BI399" s="405"/>
      <c r="BJ399" s="405"/>
      <c r="BK399" s="405"/>
      <c r="BL399" s="405"/>
      <c r="BM399" s="514"/>
    </row>
    <row r="400" ht="18.75" customHeight="1">
      <c r="A400" s="400" t="str">
        <f t="shared" si="4"/>
        <v/>
      </c>
      <c r="B400" s="341"/>
      <c r="C400" s="559"/>
      <c r="D400" s="393"/>
      <c r="E400" s="341"/>
      <c r="F400" s="394"/>
      <c r="G400" s="341" t="str">
        <f t="array" ref="G400">IF(C400="","",XLOOKUP(C400,'Master Data'!K:K,'Master Data'!N:N,"Input in Master Data",0,1))</f>
        <v/>
      </c>
      <c r="H400" s="341" t="str">
        <f t="array" ref="H400">IF(C400="","",XLOOKUP(C400,'Master Data'!K:K,'Master Data'!O:O,"Input in Master Data",0,1))</f>
        <v/>
      </c>
      <c r="I400" s="341" t="str">
        <f t="array" ref="I400">if(U400="","",XLOOKUP(U400,Master[Company],Master[Blow],"Unknown",0,1))</f>
        <v/>
      </c>
      <c r="J400" s="341" t="str">
        <f t="array" ref="J400">if(U400="","",XLOOKUP(U400,Master[Company],Master[Pigging],"Unknown",0,1))</f>
        <v/>
      </c>
      <c r="K400" s="341" t="str">
        <f t="array" ref="K400">if(U400="","",XLOOKUP(U400,Master[Company],Master[Load Method],"Unknown",0,1))</f>
        <v/>
      </c>
      <c r="L400" s="341" t="str">
        <f t="array" ref="L400">if(U400="","",XLOOKUP(U400,Master[Company],Master[Line Distance],"Unknown",0,1))</f>
        <v/>
      </c>
      <c r="M400" s="394"/>
      <c r="N400" s="341"/>
      <c r="O400" s="341"/>
      <c r="P400" s="341" t="str">
        <f t="array" ref="P400">if(U400="","",XLOOKUP(U400,Master[Company],Master[Terms],"NA",0,1))</f>
        <v/>
      </c>
      <c r="Q400" s="341" t="str">
        <f t="shared" si="1"/>
        <v/>
      </c>
      <c r="R400" s="341" t="str">
        <f t="array" ref="R400">if(U400="","",XLOOKUP(U400,Master[Company],Master[Group],"NA",0,1))</f>
        <v/>
      </c>
      <c r="S400" s="341" t="str">
        <f t="array" ref="S400">if(U400="","",XLOOKUP(U400,Master[Company],Master[Loading Location],"NA",0,1))</f>
        <v/>
      </c>
      <c r="T400" s="341" t="str">
        <f t="array" ref="T400">if(U400="","",XLOOKUP(U400,Master[Company],Master[Acronym],"NA",0,1))</f>
        <v/>
      </c>
      <c r="U400" s="341"/>
      <c r="V400" s="342"/>
      <c r="W400" s="342"/>
      <c r="X400" s="341" t="str">
        <f t="shared" si="6"/>
        <v/>
      </c>
      <c r="Y400" s="341" t="str">
        <f t="shared" si="3"/>
        <v/>
      </c>
      <c r="Z400" s="341"/>
      <c r="AA400" s="341"/>
      <c r="AB400" s="341"/>
      <c r="AC400" s="401"/>
      <c r="AD400" s="563"/>
      <c r="AE400" s="564"/>
      <c r="AF400" s="564"/>
      <c r="AG400" s="564"/>
      <c r="AH400" s="564"/>
      <c r="AI400" s="564"/>
      <c r="AJ400" s="564"/>
      <c r="AK400" s="564"/>
      <c r="AL400" s="563"/>
      <c r="AM400" s="564"/>
      <c r="AN400" s="564"/>
      <c r="AO400" s="564"/>
      <c r="AP400" s="564"/>
      <c r="AQ400" s="564"/>
      <c r="AR400" s="564"/>
      <c r="AS400" s="564"/>
      <c r="AT400" s="401"/>
      <c r="AU400" s="399"/>
      <c r="AV400" s="617"/>
      <c r="AW400" s="401"/>
      <c r="AX400" s="401"/>
      <c r="AY400" s="341"/>
      <c r="AZ400" s="341"/>
      <c r="BA400" s="341"/>
      <c r="BB400" s="341"/>
      <c r="BC400" s="341"/>
      <c r="BD400" s="401"/>
      <c r="BE400" s="341"/>
      <c r="BF400" s="341"/>
      <c r="BG400" s="402"/>
      <c r="BH400" s="403"/>
      <c r="BI400" s="405"/>
      <c r="BJ400" s="405"/>
      <c r="BK400" s="405"/>
      <c r="BL400" s="405"/>
      <c r="BM400" s="514"/>
    </row>
    <row r="401" ht="18.75" customHeight="1">
      <c r="A401" s="400" t="str">
        <f t="shared" si="4"/>
        <v/>
      </c>
      <c r="B401" s="341"/>
      <c r="C401" s="559"/>
      <c r="D401" s="393"/>
      <c r="E401" s="341"/>
      <c r="F401" s="394"/>
      <c r="G401" s="341" t="str">
        <f t="array" ref="G401">IF(C401="","",XLOOKUP(C401,'Master Data'!K:K,'Master Data'!N:N,"Input in Master Data",0,1))</f>
        <v/>
      </c>
      <c r="H401" s="341" t="str">
        <f t="array" ref="H401">IF(C401="","",XLOOKUP(C401,'Master Data'!K:K,'Master Data'!O:O,"Input in Master Data",0,1))</f>
        <v/>
      </c>
      <c r="I401" s="341" t="str">
        <f t="array" ref="I401">if(U401="","",XLOOKUP(U401,Master[Company],Master[Blow],"Unknown",0,1))</f>
        <v/>
      </c>
      <c r="J401" s="341" t="str">
        <f t="array" ref="J401">if(U401="","",XLOOKUP(U401,Master[Company],Master[Pigging],"Unknown",0,1))</f>
        <v/>
      </c>
      <c r="K401" s="341" t="str">
        <f t="array" ref="K401">if(U401="","",XLOOKUP(U401,Master[Company],Master[Load Method],"Unknown",0,1))</f>
        <v/>
      </c>
      <c r="L401" s="341" t="str">
        <f t="array" ref="L401">if(U401="","",XLOOKUP(U401,Master[Company],Master[Line Distance],"Unknown",0,1))</f>
        <v/>
      </c>
      <c r="M401" s="394"/>
      <c r="N401" s="341"/>
      <c r="O401" s="341"/>
      <c r="P401" s="341" t="str">
        <f t="array" ref="P401">if(U401="","",XLOOKUP(U401,Master[Company],Master[Terms],"NA",0,1))</f>
        <v/>
      </c>
      <c r="Q401" s="341" t="str">
        <f t="shared" si="1"/>
        <v/>
      </c>
      <c r="R401" s="341" t="str">
        <f t="array" ref="R401">if(U401="","",XLOOKUP(U401,Master[Company],Master[Group],"NA",0,1))</f>
        <v/>
      </c>
      <c r="S401" s="341" t="str">
        <f t="array" ref="S401">if(U401="","",XLOOKUP(U401,Master[Company],Master[Loading Location],"NA",0,1))</f>
        <v/>
      </c>
      <c r="T401" s="341" t="str">
        <f t="array" ref="T401">if(U401="","",XLOOKUP(U401,Master[Company],Master[Acronym],"NA",0,1))</f>
        <v/>
      </c>
      <c r="U401" s="341"/>
      <c r="V401" s="342"/>
      <c r="W401" s="342"/>
      <c r="X401" s="341" t="str">
        <f t="shared" si="6"/>
        <v/>
      </c>
      <c r="Y401" s="341" t="str">
        <f t="shared" si="3"/>
        <v/>
      </c>
      <c r="Z401" s="341"/>
      <c r="AA401" s="341"/>
      <c r="AB401" s="341"/>
      <c r="AC401" s="401"/>
      <c r="AD401" s="563"/>
      <c r="AE401" s="564"/>
      <c r="AF401" s="564"/>
      <c r="AG401" s="564"/>
      <c r="AH401" s="564"/>
      <c r="AI401" s="564"/>
      <c r="AJ401" s="564"/>
      <c r="AK401" s="564"/>
      <c r="AL401" s="563"/>
      <c r="AM401" s="564"/>
      <c r="AN401" s="564"/>
      <c r="AO401" s="564"/>
      <c r="AP401" s="564"/>
      <c r="AQ401" s="564"/>
      <c r="AR401" s="564"/>
      <c r="AS401" s="564"/>
      <c r="AT401" s="401"/>
      <c r="AU401" s="399"/>
      <c r="AV401" s="617"/>
      <c r="AW401" s="401"/>
      <c r="AX401" s="401"/>
      <c r="AY401" s="341"/>
      <c r="AZ401" s="341"/>
      <c r="BA401" s="341"/>
      <c r="BB401" s="341"/>
      <c r="BC401" s="341"/>
      <c r="BD401" s="401"/>
      <c r="BE401" s="341"/>
      <c r="BF401" s="341"/>
      <c r="BG401" s="402"/>
      <c r="BH401" s="403"/>
      <c r="BI401" s="405"/>
      <c r="BJ401" s="405"/>
      <c r="BK401" s="405"/>
      <c r="BL401" s="405"/>
      <c r="BM401" s="514"/>
    </row>
    <row r="402" ht="18.75" customHeight="1">
      <c r="A402" s="400" t="str">
        <f t="shared" si="4"/>
        <v/>
      </c>
      <c r="B402" s="341"/>
      <c r="C402" s="559"/>
      <c r="D402" s="393"/>
      <c r="E402" s="341"/>
      <c r="F402" s="394"/>
      <c r="G402" s="341" t="str">
        <f t="array" ref="G402">IF(C402="","",XLOOKUP(C402,'Master Data'!K:K,'Master Data'!N:N,"Input in Master Data",0,1))</f>
        <v/>
      </c>
      <c r="H402" s="341" t="str">
        <f t="array" ref="H402">IF(C402="","",XLOOKUP(C402,'Master Data'!K:K,'Master Data'!O:O,"Input in Master Data",0,1))</f>
        <v/>
      </c>
      <c r="I402" s="341" t="str">
        <f t="array" ref="I402">if(U402="","",XLOOKUP(U402,Master[Company],Master[Blow],"Unknown",0,1))</f>
        <v/>
      </c>
      <c r="J402" s="341" t="str">
        <f t="array" ref="J402">if(U402="","",XLOOKUP(U402,Master[Company],Master[Pigging],"Unknown",0,1))</f>
        <v/>
      </c>
      <c r="K402" s="341" t="str">
        <f t="array" ref="K402">if(U402="","",XLOOKUP(U402,Master[Company],Master[Load Method],"Unknown",0,1))</f>
        <v/>
      </c>
      <c r="L402" s="341" t="str">
        <f t="array" ref="L402">if(U402="","",XLOOKUP(U402,Master[Company],Master[Line Distance],"Unknown",0,1))</f>
        <v/>
      </c>
      <c r="M402" s="394"/>
      <c r="N402" s="341"/>
      <c r="O402" s="341"/>
      <c r="P402" s="341" t="str">
        <f t="array" ref="P402">if(U402="","",XLOOKUP(U402,Master[Company],Master[Terms],"NA",0,1))</f>
        <v/>
      </c>
      <c r="Q402" s="341" t="str">
        <f t="shared" si="1"/>
        <v/>
      </c>
      <c r="R402" s="341" t="str">
        <f t="array" ref="R402">if(U402="","",XLOOKUP(U402,Master[Company],Master[Group],"NA",0,1))</f>
        <v/>
      </c>
      <c r="S402" s="341" t="str">
        <f t="array" ref="S402">if(U402="","",XLOOKUP(U402,Master[Company],Master[Loading Location],"NA",0,1))</f>
        <v/>
      </c>
      <c r="T402" s="341" t="str">
        <f t="array" ref="T402">if(U402="","",XLOOKUP(U402,Master[Company],Master[Acronym],"NA",0,1))</f>
        <v/>
      </c>
      <c r="U402" s="341"/>
      <c r="V402" s="342"/>
      <c r="W402" s="342"/>
      <c r="X402" s="341" t="str">
        <f t="shared" si="6"/>
        <v/>
      </c>
      <c r="Y402" s="341" t="str">
        <f t="shared" si="3"/>
        <v/>
      </c>
      <c r="Z402" s="341"/>
      <c r="AA402" s="341"/>
      <c r="AB402" s="341"/>
      <c r="AC402" s="401"/>
      <c r="AD402" s="563"/>
      <c r="AE402" s="564"/>
      <c r="AF402" s="564"/>
      <c r="AG402" s="564"/>
      <c r="AH402" s="564"/>
      <c r="AI402" s="564"/>
      <c r="AJ402" s="564"/>
      <c r="AK402" s="564"/>
      <c r="AL402" s="563"/>
      <c r="AM402" s="564"/>
      <c r="AN402" s="564"/>
      <c r="AO402" s="564"/>
      <c r="AP402" s="564"/>
      <c r="AQ402" s="564"/>
      <c r="AR402" s="564"/>
      <c r="AS402" s="564"/>
      <c r="AT402" s="401"/>
      <c r="AU402" s="399"/>
      <c r="AV402" s="617"/>
      <c r="AW402" s="401"/>
      <c r="AX402" s="401"/>
      <c r="AY402" s="341"/>
      <c r="AZ402" s="341"/>
      <c r="BA402" s="341"/>
      <c r="BB402" s="341"/>
      <c r="BC402" s="341"/>
      <c r="BD402" s="401"/>
      <c r="BE402" s="341"/>
      <c r="BF402" s="341"/>
      <c r="BG402" s="402"/>
      <c r="BH402" s="403"/>
      <c r="BI402" s="405"/>
      <c r="BJ402" s="405"/>
      <c r="BK402" s="405"/>
      <c r="BL402" s="405"/>
      <c r="BM402" s="514"/>
    </row>
    <row r="403" ht="18.75" customHeight="1">
      <c r="A403" s="400" t="str">
        <f t="shared" si="4"/>
        <v/>
      </c>
      <c r="B403" s="341"/>
      <c r="C403" s="559"/>
      <c r="D403" s="393"/>
      <c r="E403" s="341"/>
      <c r="F403" s="394"/>
      <c r="G403" s="341" t="str">
        <f t="array" ref="G403">IF(C403="","",XLOOKUP(C403,'Master Data'!K:K,'Master Data'!N:N,"Input in Master Data",0,1))</f>
        <v/>
      </c>
      <c r="H403" s="341" t="str">
        <f t="array" ref="H403">IF(C403="","",XLOOKUP(C403,'Master Data'!K:K,'Master Data'!O:O,"Input in Master Data",0,1))</f>
        <v/>
      </c>
      <c r="I403" s="341" t="str">
        <f t="array" ref="I403">if(U403="","",XLOOKUP(U403,Master[Company],Master[Blow],"Unknown",0,1))</f>
        <v/>
      </c>
      <c r="J403" s="341" t="str">
        <f t="array" ref="J403">if(U403="","",XLOOKUP(U403,Master[Company],Master[Pigging],"Unknown",0,1))</f>
        <v/>
      </c>
      <c r="K403" s="341" t="str">
        <f t="array" ref="K403">if(U403="","",XLOOKUP(U403,Master[Company],Master[Load Method],"Unknown",0,1))</f>
        <v/>
      </c>
      <c r="L403" s="341" t="str">
        <f t="array" ref="L403">if(U403="","",XLOOKUP(U403,Master[Company],Master[Line Distance],"Unknown",0,1))</f>
        <v/>
      </c>
      <c r="M403" s="394"/>
      <c r="N403" s="341"/>
      <c r="O403" s="341"/>
      <c r="P403" s="341" t="str">
        <f t="array" ref="P403">if(U403="","",XLOOKUP(U403,Master[Company],Master[Terms],"NA",0,1))</f>
        <v/>
      </c>
      <c r="Q403" s="341" t="str">
        <f t="shared" si="1"/>
        <v/>
      </c>
      <c r="R403" s="341" t="str">
        <f t="array" ref="R403">if(U403="","",XLOOKUP(U403,Master[Company],Master[Group],"NA",0,1))</f>
        <v/>
      </c>
      <c r="S403" s="341" t="str">
        <f t="array" ref="S403">if(U403="","",XLOOKUP(U403,Master[Company],Master[Loading Location],"NA",0,1))</f>
        <v/>
      </c>
      <c r="T403" s="341" t="str">
        <f t="array" ref="T403">if(U403="","",XLOOKUP(U403,Master[Company],Master[Acronym],"NA",0,1))</f>
        <v/>
      </c>
      <c r="U403" s="341"/>
      <c r="V403" s="342"/>
      <c r="W403" s="342"/>
      <c r="X403" s="341" t="str">
        <f t="shared" si="6"/>
        <v/>
      </c>
      <c r="Y403" s="341" t="str">
        <f t="shared" si="3"/>
        <v/>
      </c>
      <c r="Z403" s="341"/>
      <c r="AA403" s="341"/>
      <c r="AB403" s="341"/>
      <c r="AC403" s="401"/>
      <c r="AD403" s="563"/>
      <c r="AE403" s="564"/>
      <c r="AF403" s="564"/>
      <c r="AG403" s="564"/>
      <c r="AH403" s="564"/>
      <c r="AI403" s="564"/>
      <c r="AJ403" s="564"/>
      <c r="AK403" s="564"/>
      <c r="AL403" s="563"/>
      <c r="AM403" s="564"/>
      <c r="AN403" s="564"/>
      <c r="AO403" s="564"/>
      <c r="AP403" s="564"/>
      <c r="AQ403" s="564"/>
      <c r="AR403" s="564"/>
      <c r="AS403" s="564"/>
      <c r="AT403" s="401"/>
      <c r="AU403" s="399"/>
      <c r="AV403" s="617"/>
      <c r="AW403" s="401"/>
      <c r="AX403" s="401"/>
      <c r="AY403" s="341"/>
      <c r="AZ403" s="341"/>
      <c r="BA403" s="341"/>
      <c r="BB403" s="341"/>
      <c r="BC403" s="341"/>
      <c r="BD403" s="401"/>
      <c r="BE403" s="341"/>
      <c r="BF403" s="341"/>
      <c r="BG403" s="402"/>
      <c r="BH403" s="403"/>
      <c r="BI403" s="405"/>
      <c r="BJ403" s="405"/>
      <c r="BK403" s="405"/>
      <c r="BL403" s="405"/>
      <c r="BM403" s="514"/>
    </row>
    <row r="404" ht="18.75" customHeight="1">
      <c r="A404" s="400" t="str">
        <f t="shared" si="4"/>
        <v/>
      </c>
      <c r="B404" s="341"/>
      <c r="C404" s="559"/>
      <c r="D404" s="393"/>
      <c r="E404" s="341"/>
      <c r="F404" s="394"/>
      <c r="G404" s="341" t="str">
        <f t="array" ref="G404">IF(C404="","",XLOOKUP(C404,'Master Data'!K:K,'Master Data'!N:N,"Input in Master Data",0,1))</f>
        <v/>
      </c>
      <c r="H404" s="341" t="str">
        <f t="array" ref="H404">IF(C404="","",XLOOKUP(C404,'Master Data'!K:K,'Master Data'!O:O,"Input in Master Data",0,1))</f>
        <v/>
      </c>
      <c r="I404" s="341" t="str">
        <f t="array" ref="I404">if(U404="","",XLOOKUP(U404,Master[Company],Master[Blow],"Unknown",0,1))</f>
        <v/>
      </c>
      <c r="J404" s="341" t="str">
        <f t="array" ref="J404">if(U404="","",XLOOKUP(U404,Master[Company],Master[Pigging],"Unknown",0,1))</f>
        <v/>
      </c>
      <c r="K404" s="341" t="str">
        <f t="array" ref="K404">if(U404="","",XLOOKUP(U404,Master[Company],Master[Load Method],"Unknown",0,1))</f>
        <v/>
      </c>
      <c r="L404" s="341" t="str">
        <f t="array" ref="L404">if(U404="","",XLOOKUP(U404,Master[Company],Master[Line Distance],"Unknown",0,1))</f>
        <v/>
      </c>
      <c r="M404" s="394"/>
      <c r="N404" s="341"/>
      <c r="O404" s="341"/>
      <c r="P404" s="341" t="str">
        <f t="array" ref="P404">if(U404="","",XLOOKUP(U404,Master[Company],Master[Terms],"NA",0,1))</f>
        <v/>
      </c>
      <c r="Q404" s="341" t="str">
        <f t="shared" si="1"/>
        <v/>
      </c>
      <c r="R404" s="341" t="str">
        <f t="array" ref="R404">if(U404="","",XLOOKUP(U404,Master[Company],Master[Group],"NA",0,1))</f>
        <v/>
      </c>
      <c r="S404" s="341" t="str">
        <f t="array" ref="S404">if(U404="","",XLOOKUP(U404,Master[Company],Master[Loading Location],"NA",0,1))</f>
        <v/>
      </c>
      <c r="T404" s="341" t="str">
        <f t="array" ref="T404">if(U404="","",XLOOKUP(U404,Master[Company],Master[Acronym],"NA",0,1))</f>
        <v/>
      </c>
      <c r="U404" s="341"/>
      <c r="V404" s="342"/>
      <c r="W404" s="342"/>
      <c r="X404" s="341" t="str">
        <f t="shared" si="6"/>
        <v/>
      </c>
      <c r="Y404" s="341" t="str">
        <f t="shared" si="3"/>
        <v/>
      </c>
      <c r="Z404" s="341"/>
      <c r="AA404" s="341"/>
      <c r="AB404" s="341"/>
      <c r="AC404" s="401"/>
      <c r="AD404" s="563"/>
      <c r="AE404" s="564"/>
      <c r="AF404" s="564"/>
      <c r="AG404" s="564"/>
      <c r="AH404" s="564"/>
      <c r="AI404" s="564"/>
      <c r="AJ404" s="564"/>
      <c r="AK404" s="564"/>
      <c r="AL404" s="563"/>
      <c r="AM404" s="564"/>
      <c r="AN404" s="564"/>
      <c r="AO404" s="564"/>
      <c r="AP404" s="564"/>
      <c r="AQ404" s="564"/>
      <c r="AR404" s="564"/>
      <c r="AS404" s="564"/>
      <c r="AT404" s="401"/>
      <c r="AU404" s="399"/>
      <c r="AV404" s="617"/>
      <c r="AW404" s="401"/>
      <c r="AX404" s="401"/>
      <c r="AY404" s="341"/>
      <c r="AZ404" s="341"/>
      <c r="BA404" s="341"/>
      <c r="BB404" s="341"/>
      <c r="BC404" s="341"/>
      <c r="BD404" s="401"/>
      <c r="BE404" s="341"/>
      <c r="BF404" s="341"/>
      <c r="BG404" s="402"/>
      <c r="BH404" s="403"/>
      <c r="BI404" s="405"/>
      <c r="BJ404" s="405"/>
      <c r="BK404" s="405"/>
      <c r="BL404" s="405"/>
      <c r="BM404" s="514"/>
    </row>
    <row r="405" ht="18.75" customHeight="1">
      <c r="A405" s="400" t="str">
        <f t="shared" si="4"/>
        <v/>
      </c>
      <c r="B405" s="341"/>
      <c r="C405" s="559"/>
      <c r="D405" s="393"/>
      <c r="E405" s="341"/>
      <c r="F405" s="394"/>
      <c r="G405" s="341" t="str">
        <f t="array" ref="G405">IF(C405="","",XLOOKUP(C405,'Master Data'!K:K,'Master Data'!N:N,"Input in Master Data",0,1))</f>
        <v/>
      </c>
      <c r="H405" s="341" t="str">
        <f t="array" ref="H405">IF(C405="","",XLOOKUP(C405,'Master Data'!K:K,'Master Data'!O:O,"Input in Master Data",0,1))</f>
        <v/>
      </c>
      <c r="I405" s="341" t="str">
        <f t="array" ref="I405">if(U405="","",XLOOKUP(U405,Master[Company],Master[Blow],"Unknown",0,1))</f>
        <v/>
      </c>
      <c r="J405" s="341" t="str">
        <f t="array" ref="J405">if(U405="","",XLOOKUP(U405,Master[Company],Master[Pigging],"Unknown",0,1))</f>
        <v/>
      </c>
      <c r="K405" s="341" t="str">
        <f t="array" ref="K405">if(U405="","",XLOOKUP(U405,Master[Company],Master[Load Method],"Unknown",0,1))</f>
        <v/>
      </c>
      <c r="L405" s="341" t="str">
        <f t="array" ref="L405">if(U405="","",XLOOKUP(U405,Master[Company],Master[Line Distance],"Unknown",0,1))</f>
        <v/>
      </c>
      <c r="M405" s="394"/>
      <c r="N405" s="341"/>
      <c r="O405" s="341"/>
      <c r="P405" s="341" t="str">
        <f t="array" ref="P405">if(U405="","",XLOOKUP(U405,Master[Company],Master[Terms],"NA",0,1))</f>
        <v/>
      </c>
      <c r="Q405" s="341" t="str">
        <f t="shared" si="1"/>
        <v/>
      </c>
      <c r="R405" s="341" t="str">
        <f t="array" ref="R405">if(U405="","",XLOOKUP(U405,Master[Company],Master[Group],"NA",0,1))</f>
        <v/>
      </c>
      <c r="S405" s="341" t="str">
        <f t="array" ref="S405">if(U405="","",XLOOKUP(U405,Master[Company],Master[Loading Location],"NA",0,1))</f>
        <v/>
      </c>
      <c r="T405" s="341" t="str">
        <f t="array" ref="T405">if(U405="","",XLOOKUP(U405,Master[Company],Master[Acronym],"NA",0,1))</f>
        <v/>
      </c>
      <c r="U405" s="341"/>
      <c r="V405" s="342"/>
      <c r="W405" s="342"/>
      <c r="X405" s="341" t="str">
        <f t="shared" si="6"/>
        <v/>
      </c>
      <c r="Y405" s="341" t="str">
        <f t="shared" si="3"/>
        <v/>
      </c>
      <c r="Z405" s="341"/>
      <c r="AA405" s="341"/>
      <c r="AB405" s="341"/>
      <c r="AC405" s="401"/>
      <c r="AD405" s="563"/>
      <c r="AE405" s="564"/>
      <c r="AF405" s="564"/>
      <c r="AG405" s="564"/>
      <c r="AH405" s="564"/>
      <c r="AI405" s="564"/>
      <c r="AJ405" s="564"/>
      <c r="AK405" s="564"/>
      <c r="AL405" s="563"/>
      <c r="AM405" s="564"/>
      <c r="AN405" s="564"/>
      <c r="AO405" s="564"/>
      <c r="AP405" s="564"/>
      <c r="AQ405" s="564"/>
      <c r="AR405" s="564"/>
      <c r="AS405" s="564"/>
      <c r="AT405" s="401"/>
      <c r="AU405" s="399"/>
      <c r="AV405" s="617"/>
      <c r="AW405" s="401"/>
      <c r="AX405" s="401"/>
      <c r="AY405" s="341"/>
      <c r="AZ405" s="341"/>
      <c r="BA405" s="341"/>
      <c r="BB405" s="341"/>
      <c r="BC405" s="341"/>
      <c r="BD405" s="401"/>
      <c r="BE405" s="341"/>
      <c r="BF405" s="341"/>
      <c r="BG405" s="402"/>
      <c r="BH405" s="403"/>
      <c r="BI405" s="405"/>
      <c r="BJ405" s="405"/>
      <c r="BK405" s="405"/>
      <c r="BL405" s="405"/>
      <c r="BM405" s="514"/>
    </row>
    <row r="406" ht="18.75" customHeight="1">
      <c r="A406" s="400" t="str">
        <f t="shared" si="4"/>
        <v/>
      </c>
      <c r="B406" s="341"/>
      <c r="C406" s="559"/>
      <c r="D406" s="393"/>
      <c r="E406" s="341"/>
      <c r="F406" s="394"/>
      <c r="G406" s="341" t="str">
        <f t="array" ref="G406">IF(C406="","",XLOOKUP(C406,'Master Data'!K:K,'Master Data'!N:N,"Input in Master Data",0,1))</f>
        <v/>
      </c>
      <c r="H406" s="341" t="str">
        <f t="array" ref="H406">IF(C406="","",XLOOKUP(C406,'Master Data'!K:K,'Master Data'!O:O,"Input in Master Data",0,1))</f>
        <v/>
      </c>
      <c r="I406" s="341" t="str">
        <f t="array" ref="I406">if(U406="","",XLOOKUP(U406,Master[Company],Master[Blow],"Unknown",0,1))</f>
        <v/>
      </c>
      <c r="J406" s="341" t="str">
        <f t="array" ref="J406">if(U406="","",XLOOKUP(U406,Master[Company],Master[Pigging],"Unknown",0,1))</f>
        <v/>
      </c>
      <c r="K406" s="341" t="str">
        <f t="array" ref="K406">if(U406="","",XLOOKUP(U406,Master[Company],Master[Load Method],"Unknown",0,1))</f>
        <v/>
      </c>
      <c r="L406" s="341" t="str">
        <f t="array" ref="L406">if(U406="","",XLOOKUP(U406,Master[Company],Master[Line Distance],"Unknown",0,1))</f>
        <v/>
      </c>
      <c r="M406" s="394"/>
      <c r="N406" s="341"/>
      <c r="O406" s="341"/>
      <c r="P406" s="341" t="str">
        <f t="array" ref="P406">if(U406="","",XLOOKUP(U406,Master[Company],Master[Terms],"NA",0,1))</f>
        <v/>
      </c>
      <c r="Q406" s="341" t="str">
        <f t="shared" si="1"/>
        <v/>
      </c>
      <c r="R406" s="341" t="str">
        <f t="array" ref="R406">if(U406="","",XLOOKUP(U406,Master[Company],Master[Group],"NA",0,1))</f>
        <v/>
      </c>
      <c r="S406" s="341" t="str">
        <f t="array" ref="S406">if(U406="","",XLOOKUP(U406,Master[Company],Master[Loading Location],"NA",0,1))</f>
        <v/>
      </c>
      <c r="T406" s="341" t="str">
        <f t="array" ref="T406">if(U406="","",XLOOKUP(U406,Master[Company],Master[Acronym],"NA",0,1))</f>
        <v/>
      </c>
      <c r="U406" s="341"/>
      <c r="V406" s="342"/>
      <c r="W406" s="342"/>
      <c r="X406" s="341" t="str">
        <f t="shared" si="6"/>
        <v/>
      </c>
      <c r="Y406" s="341" t="str">
        <f t="shared" si="3"/>
        <v/>
      </c>
      <c r="Z406" s="341"/>
      <c r="AA406" s="341"/>
      <c r="AB406" s="341"/>
      <c r="AC406" s="401"/>
      <c r="AD406" s="563"/>
      <c r="AE406" s="564"/>
      <c r="AF406" s="564"/>
      <c r="AG406" s="564"/>
      <c r="AH406" s="564"/>
      <c r="AI406" s="564"/>
      <c r="AJ406" s="564"/>
      <c r="AK406" s="564"/>
      <c r="AL406" s="563"/>
      <c r="AM406" s="564"/>
      <c r="AN406" s="564"/>
      <c r="AO406" s="564"/>
      <c r="AP406" s="564"/>
      <c r="AQ406" s="564"/>
      <c r="AR406" s="564"/>
      <c r="AS406" s="564"/>
      <c r="AT406" s="401"/>
      <c r="AU406" s="399"/>
      <c r="AV406" s="617"/>
      <c r="AW406" s="401"/>
      <c r="AX406" s="401"/>
      <c r="AY406" s="341"/>
      <c r="AZ406" s="341"/>
      <c r="BA406" s="341"/>
      <c r="BB406" s="341"/>
      <c r="BC406" s="341"/>
      <c r="BD406" s="401"/>
      <c r="BE406" s="341"/>
      <c r="BF406" s="341"/>
      <c r="BG406" s="402"/>
      <c r="BH406" s="403"/>
      <c r="BI406" s="405"/>
      <c r="BJ406" s="405"/>
      <c r="BK406" s="405"/>
      <c r="BL406" s="405"/>
      <c r="BM406" s="514"/>
    </row>
    <row r="407" ht="18.75" customHeight="1">
      <c r="A407" s="400" t="str">
        <f t="shared" si="4"/>
        <v/>
      </c>
      <c r="B407" s="341"/>
      <c r="C407" s="559"/>
      <c r="D407" s="393"/>
      <c r="E407" s="341"/>
      <c r="F407" s="394"/>
      <c r="G407" s="341" t="str">
        <f t="array" ref="G407">IF(C407="","",XLOOKUP(C407,'Master Data'!K:K,'Master Data'!N:N,"Input in Master Data",0,1))</f>
        <v/>
      </c>
      <c r="H407" s="341" t="str">
        <f t="array" ref="H407">IF(C407="","",XLOOKUP(C407,'Master Data'!K:K,'Master Data'!O:O,"Input in Master Data",0,1))</f>
        <v/>
      </c>
      <c r="I407" s="341" t="str">
        <f t="array" ref="I407">if(U407="","",XLOOKUP(U407,Master[Company],Master[Blow],"Unknown",0,1))</f>
        <v/>
      </c>
      <c r="J407" s="341" t="str">
        <f t="array" ref="J407">if(U407="","",XLOOKUP(U407,Master[Company],Master[Pigging],"Unknown",0,1))</f>
        <v/>
      </c>
      <c r="K407" s="341" t="str">
        <f t="array" ref="K407">if(U407="","",XLOOKUP(U407,Master[Company],Master[Load Method],"Unknown",0,1))</f>
        <v/>
      </c>
      <c r="L407" s="341" t="str">
        <f t="array" ref="L407">if(U407="","",XLOOKUP(U407,Master[Company],Master[Line Distance],"Unknown",0,1))</f>
        <v/>
      </c>
      <c r="M407" s="394"/>
      <c r="N407" s="341"/>
      <c r="O407" s="341"/>
      <c r="P407" s="341" t="str">
        <f t="array" ref="P407">if(U407="","",XLOOKUP(U407,Master[Company],Master[Terms],"NA",0,1))</f>
        <v/>
      </c>
      <c r="Q407" s="341" t="str">
        <f t="shared" si="1"/>
        <v/>
      </c>
      <c r="R407" s="341" t="str">
        <f t="array" ref="R407">if(U407="","",XLOOKUP(U407,Master[Company],Master[Group],"NA",0,1))</f>
        <v/>
      </c>
      <c r="S407" s="341" t="str">
        <f t="array" ref="S407">if(U407="","",XLOOKUP(U407,Master[Company],Master[Loading Location],"NA",0,1))</f>
        <v/>
      </c>
      <c r="T407" s="341" t="str">
        <f t="array" ref="T407">if(U407="","",XLOOKUP(U407,Master[Company],Master[Acronym],"NA",0,1))</f>
        <v/>
      </c>
      <c r="U407" s="341"/>
      <c r="V407" s="342"/>
      <c r="W407" s="342"/>
      <c r="X407" s="341" t="str">
        <f t="shared" si="6"/>
        <v/>
      </c>
      <c r="Y407" s="341" t="str">
        <f t="shared" si="3"/>
        <v/>
      </c>
      <c r="Z407" s="341"/>
      <c r="AA407" s="341"/>
      <c r="AB407" s="341"/>
      <c r="AC407" s="401"/>
      <c r="AD407" s="563"/>
      <c r="AE407" s="564"/>
      <c r="AF407" s="564"/>
      <c r="AG407" s="564"/>
      <c r="AH407" s="564"/>
      <c r="AI407" s="564"/>
      <c r="AJ407" s="564"/>
      <c r="AK407" s="564"/>
      <c r="AL407" s="563"/>
      <c r="AM407" s="564"/>
      <c r="AN407" s="564"/>
      <c r="AO407" s="564"/>
      <c r="AP407" s="564"/>
      <c r="AQ407" s="564"/>
      <c r="AR407" s="564"/>
      <c r="AS407" s="564"/>
      <c r="AT407" s="401"/>
      <c r="AU407" s="399"/>
      <c r="AV407" s="617"/>
      <c r="AW407" s="401"/>
      <c r="AX407" s="401"/>
      <c r="AY407" s="341"/>
      <c r="AZ407" s="341"/>
      <c r="BA407" s="341"/>
      <c r="BB407" s="341"/>
      <c r="BC407" s="341"/>
      <c r="BD407" s="401"/>
      <c r="BE407" s="341"/>
      <c r="BF407" s="341"/>
      <c r="BG407" s="402"/>
      <c r="BH407" s="403"/>
      <c r="BI407" s="405"/>
      <c r="BJ407" s="405"/>
      <c r="BK407" s="405"/>
      <c r="BL407" s="405"/>
      <c r="BM407" s="514"/>
    </row>
    <row r="408" ht="18.75" customHeight="1">
      <c r="A408" s="400" t="str">
        <f t="shared" si="4"/>
        <v/>
      </c>
      <c r="B408" s="341"/>
      <c r="C408" s="559"/>
      <c r="D408" s="393"/>
      <c r="E408" s="341"/>
      <c r="F408" s="394"/>
      <c r="G408" s="341" t="str">
        <f t="array" ref="G408">IF(C408="","",XLOOKUP(C408,'Master Data'!K:K,'Master Data'!N:N,"Input in Master Data",0,1))</f>
        <v/>
      </c>
      <c r="H408" s="341" t="str">
        <f t="array" ref="H408">IF(C408="","",XLOOKUP(C408,'Master Data'!K:K,'Master Data'!O:O,"Input in Master Data",0,1))</f>
        <v/>
      </c>
      <c r="I408" s="341" t="str">
        <f t="array" ref="I408">if(U408="","",XLOOKUP(U408,Master[Company],Master[Blow],"Unknown",0,1))</f>
        <v/>
      </c>
      <c r="J408" s="341" t="str">
        <f t="array" ref="J408">if(U408="","",XLOOKUP(U408,Master[Company],Master[Pigging],"Unknown",0,1))</f>
        <v/>
      </c>
      <c r="K408" s="341" t="str">
        <f t="array" ref="K408">if(U408="","",XLOOKUP(U408,Master[Company],Master[Load Method],"Unknown",0,1))</f>
        <v/>
      </c>
      <c r="L408" s="341" t="str">
        <f t="array" ref="L408">if(U408="","",XLOOKUP(U408,Master[Company],Master[Line Distance],"Unknown",0,1))</f>
        <v/>
      </c>
      <c r="M408" s="394"/>
      <c r="N408" s="341"/>
      <c r="O408" s="341"/>
      <c r="P408" s="341" t="str">
        <f t="array" ref="P408">if(U408="","",XLOOKUP(U408,Master[Company],Master[Terms],"NA",0,1))</f>
        <v/>
      </c>
      <c r="Q408" s="341" t="str">
        <f t="shared" si="1"/>
        <v/>
      </c>
      <c r="R408" s="341" t="str">
        <f t="array" ref="R408">if(U408="","",XLOOKUP(U408,Master[Company],Master[Group],"NA",0,1))</f>
        <v/>
      </c>
      <c r="S408" s="341" t="str">
        <f t="array" ref="S408">if(U408="","",XLOOKUP(U408,Master[Company],Master[Loading Location],"NA",0,1))</f>
        <v/>
      </c>
      <c r="T408" s="341" t="str">
        <f t="array" ref="T408">if(U408="","",XLOOKUP(U408,Master[Company],Master[Acronym],"NA",0,1))</f>
        <v/>
      </c>
      <c r="U408" s="341"/>
      <c r="V408" s="342"/>
      <c r="W408" s="342"/>
      <c r="X408" s="341" t="str">
        <f t="shared" si="6"/>
        <v/>
      </c>
      <c r="Y408" s="341" t="str">
        <f t="shared" si="3"/>
        <v/>
      </c>
      <c r="Z408" s="341"/>
      <c r="AA408" s="341"/>
      <c r="AB408" s="341"/>
      <c r="AC408" s="401"/>
      <c r="AD408" s="563"/>
      <c r="AE408" s="564"/>
      <c r="AF408" s="564"/>
      <c r="AG408" s="564"/>
      <c r="AH408" s="564"/>
      <c r="AI408" s="564"/>
      <c r="AJ408" s="564"/>
      <c r="AK408" s="564"/>
      <c r="AL408" s="563"/>
      <c r="AM408" s="564"/>
      <c r="AN408" s="564"/>
      <c r="AO408" s="564"/>
      <c r="AP408" s="564"/>
      <c r="AQ408" s="564"/>
      <c r="AR408" s="564"/>
      <c r="AS408" s="564"/>
      <c r="AT408" s="401"/>
      <c r="AU408" s="399"/>
      <c r="AV408" s="617"/>
      <c r="AW408" s="401"/>
      <c r="AX408" s="401"/>
      <c r="AY408" s="341"/>
      <c r="AZ408" s="341"/>
      <c r="BA408" s="341"/>
      <c r="BB408" s="341"/>
      <c r="BC408" s="341"/>
      <c r="BD408" s="401"/>
      <c r="BE408" s="341"/>
      <c r="BF408" s="341"/>
      <c r="BG408" s="402"/>
      <c r="BH408" s="403"/>
      <c r="BI408" s="405"/>
      <c r="BJ408" s="405"/>
      <c r="BK408" s="405"/>
      <c r="BL408" s="405"/>
      <c r="BM408" s="514"/>
    </row>
    <row r="409" ht="18.75" customHeight="1">
      <c r="A409" s="400" t="str">
        <f t="shared" si="4"/>
        <v/>
      </c>
      <c r="B409" s="341"/>
      <c r="C409" s="559"/>
      <c r="D409" s="393"/>
      <c r="E409" s="341"/>
      <c r="F409" s="394"/>
      <c r="G409" s="341" t="str">
        <f t="array" ref="G409">IF(C409="","",XLOOKUP(C409,'Master Data'!K:K,'Master Data'!N:N,"Input in Master Data",0,1))</f>
        <v/>
      </c>
      <c r="H409" s="341" t="str">
        <f t="array" ref="H409">IF(C409="","",XLOOKUP(C409,'Master Data'!K:K,'Master Data'!O:O,"Input in Master Data",0,1))</f>
        <v/>
      </c>
      <c r="I409" s="341" t="str">
        <f t="array" ref="I409">if(U409="","",XLOOKUP(U409,Master[Company],Master[Blow],"Unknown",0,1))</f>
        <v/>
      </c>
      <c r="J409" s="341" t="str">
        <f t="array" ref="J409">if(U409="","",XLOOKUP(U409,Master[Company],Master[Pigging],"Unknown",0,1))</f>
        <v/>
      </c>
      <c r="K409" s="341" t="str">
        <f t="array" ref="K409">if(U409="","",XLOOKUP(U409,Master[Company],Master[Load Method],"Unknown",0,1))</f>
        <v/>
      </c>
      <c r="L409" s="341" t="str">
        <f t="array" ref="L409">if(U409="","",XLOOKUP(U409,Master[Company],Master[Line Distance],"Unknown",0,1))</f>
        <v/>
      </c>
      <c r="M409" s="394"/>
      <c r="N409" s="341"/>
      <c r="O409" s="341"/>
      <c r="P409" s="341" t="str">
        <f t="array" ref="P409">if(U409="","",XLOOKUP(U409,Master[Company],Master[Terms],"NA",0,1))</f>
        <v/>
      </c>
      <c r="Q409" s="341" t="str">
        <f t="shared" si="1"/>
        <v/>
      </c>
      <c r="R409" s="341" t="str">
        <f t="array" ref="R409">if(U409="","",XLOOKUP(U409,Master[Company],Master[Group],"NA",0,1))</f>
        <v/>
      </c>
      <c r="S409" s="341" t="str">
        <f t="array" ref="S409">if(U409="","",XLOOKUP(U409,Master[Company],Master[Loading Location],"NA",0,1))</f>
        <v/>
      </c>
      <c r="T409" s="341" t="str">
        <f t="array" ref="T409">if(U409="","",XLOOKUP(U409,Master[Company],Master[Acronym],"NA",0,1))</f>
        <v/>
      </c>
      <c r="U409" s="341"/>
      <c r="V409" s="342"/>
      <c r="W409" s="342"/>
      <c r="X409" s="341" t="str">
        <f t="shared" si="6"/>
        <v/>
      </c>
      <c r="Y409" s="341" t="str">
        <f t="shared" si="3"/>
        <v/>
      </c>
      <c r="Z409" s="341"/>
      <c r="AA409" s="341"/>
      <c r="AB409" s="341"/>
      <c r="AC409" s="401"/>
      <c r="AD409" s="563"/>
      <c r="AE409" s="564"/>
      <c r="AF409" s="564"/>
      <c r="AG409" s="564"/>
      <c r="AH409" s="564"/>
      <c r="AI409" s="564"/>
      <c r="AJ409" s="564"/>
      <c r="AK409" s="564"/>
      <c r="AL409" s="563"/>
      <c r="AM409" s="564"/>
      <c r="AN409" s="564"/>
      <c r="AO409" s="564"/>
      <c r="AP409" s="564"/>
      <c r="AQ409" s="564"/>
      <c r="AR409" s="564"/>
      <c r="AS409" s="564"/>
      <c r="AT409" s="401"/>
      <c r="AU409" s="399"/>
      <c r="AV409" s="617"/>
      <c r="AW409" s="401"/>
      <c r="AX409" s="401"/>
      <c r="AY409" s="341"/>
      <c r="AZ409" s="341"/>
      <c r="BA409" s="341"/>
      <c r="BB409" s="341"/>
      <c r="BC409" s="341"/>
      <c r="BD409" s="401"/>
      <c r="BE409" s="341"/>
      <c r="BF409" s="341"/>
      <c r="BG409" s="402"/>
      <c r="BH409" s="403"/>
      <c r="BI409" s="405"/>
      <c r="BJ409" s="405"/>
      <c r="BK409" s="405"/>
      <c r="BL409" s="405"/>
      <c r="BM409" s="514"/>
    </row>
    <row r="410" ht="18.75" customHeight="1">
      <c r="A410" s="400" t="str">
        <f t="shared" si="4"/>
        <v/>
      </c>
      <c r="B410" s="341"/>
      <c r="C410" s="559"/>
      <c r="D410" s="393"/>
      <c r="E410" s="341"/>
      <c r="F410" s="394"/>
      <c r="G410" s="341" t="str">
        <f t="array" ref="G410">IF(C410="","",XLOOKUP(C410,'Master Data'!K:K,'Master Data'!N:N,"Input in Master Data",0,1))</f>
        <v/>
      </c>
      <c r="H410" s="341" t="str">
        <f t="array" ref="H410">IF(C410="","",XLOOKUP(C410,'Master Data'!K:K,'Master Data'!O:O,"Input in Master Data",0,1))</f>
        <v/>
      </c>
      <c r="I410" s="341" t="str">
        <f t="array" ref="I410">if(U410="","",XLOOKUP(U410,Master[Company],Master[Blow],"Unknown",0,1))</f>
        <v/>
      </c>
      <c r="J410" s="341" t="str">
        <f t="array" ref="J410">if(U410="","",XLOOKUP(U410,Master[Company],Master[Pigging],"Unknown",0,1))</f>
        <v/>
      </c>
      <c r="K410" s="341" t="str">
        <f t="array" ref="K410">if(U410="","",XLOOKUP(U410,Master[Company],Master[Load Method],"Unknown",0,1))</f>
        <v/>
      </c>
      <c r="L410" s="341" t="str">
        <f t="array" ref="L410">if(U410="","",XLOOKUP(U410,Master[Company],Master[Line Distance],"Unknown",0,1))</f>
        <v/>
      </c>
      <c r="M410" s="394"/>
      <c r="N410" s="341"/>
      <c r="O410" s="341"/>
      <c r="P410" s="341" t="str">
        <f t="array" ref="P410">if(U410="","",XLOOKUP(U410,Master[Company],Master[Terms],"NA",0,1))</f>
        <v/>
      </c>
      <c r="Q410" s="341" t="str">
        <f t="shared" si="1"/>
        <v/>
      </c>
      <c r="R410" s="341" t="str">
        <f t="array" ref="R410">if(U410="","",XLOOKUP(U410,Master[Company],Master[Group],"NA",0,1))</f>
        <v/>
      </c>
      <c r="S410" s="341" t="str">
        <f t="array" ref="S410">if(U410="","",XLOOKUP(U410,Master[Company],Master[Loading Location],"NA",0,1))</f>
        <v/>
      </c>
      <c r="T410" s="341" t="str">
        <f t="array" ref="T410">if(U410="","",XLOOKUP(U410,Master[Company],Master[Acronym],"NA",0,1))</f>
        <v/>
      </c>
      <c r="U410" s="341"/>
      <c r="V410" s="342"/>
      <c r="W410" s="342"/>
      <c r="X410" s="341" t="str">
        <f t="shared" si="6"/>
        <v/>
      </c>
      <c r="Y410" s="341" t="str">
        <f t="shared" si="3"/>
        <v/>
      </c>
      <c r="Z410" s="341"/>
      <c r="AA410" s="341"/>
      <c r="AB410" s="341"/>
      <c r="AC410" s="401"/>
      <c r="AD410" s="563"/>
      <c r="AE410" s="564"/>
      <c r="AF410" s="564"/>
      <c r="AG410" s="564"/>
      <c r="AH410" s="564"/>
      <c r="AI410" s="564"/>
      <c r="AJ410" s="564"/>
      <c r="AK410" s="564"/>
      <c r="AL410" s="563"/>
      <c r="AM410" s="564"/>
      <c r="AN410" s="564"/>
      <c r="AO410" s="564"/>
      <c r="AP410" s="564"/>
      <c r="AQ410" s="564"/>
      <c r="AR410" s="564"/>
      <c r="AS410" s="564"/>
      <c r="AT410" s="401"/>
      <c r="AU410" s="399"/>
      <c r="AV410" s="617"/>
      <c r="AW410" s="401"/>
      <c r="AX410" s="401"/>
      <c r="AY410" s="341"/>
      <c r="AZ410" s="341"/>
      <c r="BA410" s="341"/>
      <c r="BB410" s="341"/>
      <c r="BC410" s="341"/>
      <c r="BD410" s="401"/>
      <c r="BE410" s="341"/>
      <c r="BF410" s="341"/>
      <c r="BG410" s="402"/>
      <c r="BH410" s="403"/>
      <c r="BI410" s="405"/>
      <c r="BJ410" s="405"/>
      <c r="BK410" s="405"/>
      <c r="BL410" s="405"/>
      <c r="BM410" s="514"/>
    </row>
    <row r="411" ht="18.75" customHeight="1">
      <c r="A411" s="400" t="str">
        <f t="shared" si="4"/>
        <v/>
      </c>
      <c r="B411" s="341"/>
      <c r="C411" s="559"/>
      <c r="D411" s="393"/>
      <c r="E411" s="341"/>
      <c r="F411" s="394"/>
      <c r="G411" s="341" t="str">
        <f t="array" ref="G411">IF(C411="","",XLOOKUP(C411,'Master Data'!K:K,'Master Data'!N:N,"Input in Master Data",0,1))</f>
        <v/>
      </c>
      <c r="H411" s="341" t="str">
        <f t="array" ref="H411">IF(C411="","",XLOOKUP(C411,'Master Data'!K:K,'Master Data'!O:O,"Input in Master Data",0,1))</f>
        <v/>
      </c>
      <c r="I411" s="341" t="str">
        <f t="array" ref="I411">if(U411="","",XLOOKUP(U411,Master[Company],Master[Blow],"Unknown",0,1))</f>
        <v/>
      </c>
      <c r="J411" s="341" t="str">
        <f t="array" ref="J411">if(U411="","",XLOOKUP(U411,Master[Company],Master[Pigging],"Unknown",0,1))</f>
        <v/>
      </c>
      <c r="K411" s="341" t="str">
        <f t="array" ref="K411">if(U411="","",XLOOKUP(U411,Master[Company],Master[Load Method],"Unknown",0,1))</f>
        <v/>
      </c>
      <c r="L411" s="341" t="str">
        <f t="array" ref="L411">if(U411="","",XLOOKUP(U411,Master[Company],Master[Line Distance],"Unknown",0,1))</f>
        <v/>
      </c>
      <c r="M411" s="394"/>
      <c r="N411" s="341"/>
      <c r="O411" s="341"/>
      <c r="P411" s="341" t="str">
        <f t="array" ref="P411">if(U411="","",XLOOKUP(U411,Master[Company],Master[Terms],"NA",0,1))</f>
        <v/>
      </c>
      <c r="Q411" s="341" t="str">
        <f t="shared" si="1"/>
        <v/>
      </c>
      <c r="R411" s="341" t="str">
        <f t="array" ref="R411">if(U411="","",XLOOKUP(U411,Master[Company],Master[Group],"NA",0,1))</f>
        <v/>
      </c>
      <c r="S411" s="341" t="str">
        <f t="array" ref="S411">if(U411="","",XLOOKUP(U411,Master[Company],Master[Loading Location],"NA",0,1))</f>
        <v/>
      </c>
      <c r="T411" s="341" t="str">
        <f t="array" ref="T411">if(U411="","",XLOOKUP(U411,Master[Company],Master[Acronym],"NA",0,1))</f>
        <v/>
      </c>
      <c r="U411" s="341"/>
      <c r="V411" s="342"/>
      <c r="W411" s="342"/>
      <c r="X411" s="341" t="str">
        <f t="shared" si="6"/>
        <v/>
      </c>
      <c r="Y411" s="341" t="str">
        <f t="shared" si="3"/>
        <v/>
      </c>
      <c r="Z411" s="341"/>
      <c r="AA411" s="341"/>
      <c r="AB411" s="341"/>
      <c r="AC411" s="401"/>
      <c r="AD411" s="563"/>
      <c r="AE411" s="564"/>
      <c r="AF411" s="564"/>
      <c r="AG411" s="564"/>
      <c r="AH411" s="564"/>
      <c r="AI411" s="564"/>
      <c r="AJ411" s="564"/>
      <c r="AK411" s="564"/>
      <c r="AL411" s="563"/>
      <c r="AM411" s="564"/>
      <c r="AN411" s="564"/>
      <c r="AO411" s="564"/>
      <c r="AP411" s="564"/>
      <c r="AQ411" s="564"/>
      <c r="AR411" s="564"/>
      <c r="AS411" s="564"/>
      <c r="AT411" s="401"/>
      <c r="AU411" s="399"/>
      <c r="AV411" s="617"/>
      <c r="AW411" s="401"/>
      <c r="AX411" s="401"/>
      <c r="AY411" s="341"/>
      <c r="AZ411" s="341"/>
      <c r="BA411" s="341"/>
      <c r="BB411" s="341"/>
      <c r="BC411" s="341"/>
      <c r="BD411" s="401"/>
      <c r="BE411" s="341"/>
      <c r="BF411" s="341"/>
      <c r="BG411" s="402"/>
      <c r="BH411" s="403"/>
      <c r="BI411" s="405"/>
      <c r="BJ411" s="405"/>
      <c r="BK411" s="405"/>
      <c r="BL411" s="405"/>
      <c r="BM411" s="514"/>
    </row>
    <row r="412" ht="18.75" customHeight="1">
      <c r="A412" s="400" t="str">
        <f t="shared" si="4"/>
        <v/>
      </c>
      <c r="B412" s="341"/>
      <c r="C412" s="559"/>
      <c r="D412" s="393"/>
      <c r="E412" s="341"/>
      <c r="F412" s="394"/>
      <c r="G412" s="341" t="str">
        <f t="array" ref="G412">IF(C412="","",XLOOKUP(C412,'Master Data'!K:K,'Master Data'!N:N,"Input in Master Data",0,1))</f>
        <v/>
      </c>
      <c r="H412" s="341" t="str">
        <f t="array" ref="H412">IF(C412="","",XLOOKUP(C412,'Master Data'!K:K,'Master Data'!O:O,"Input in Master Data",0,1))</f>
        <v/>
      </c>
      <c r="I412" s="341" t="str">
        <f t="array" ref="I412">if(U412="","",XLOOKUP(U412,Master[Company],Master[Blow],"Unknown",0,1))</f>
        <v/>
      </c>
      <c r="J412" s="341" t="str">
        <f t="array" ref="J412">if(U412="","",XLOOKUP(U412,Master[Company],Master[Pigging],"Unknown",0,1))</f>
        <v/>
      </c>
      <c r="K412" s="341" t="str">
        <f t="array" ref="K412">if(U412="","",XLOOKUP(U412,Master[Company],Master[Load Method],"Unknown",0,1))</f>
        <v/>
      </c>
      <c r="L412" s="341" t="str">
        <f t="array" ref="L412">if(U412="","",XLOOKUP(U412,Master[Company],Master[Line Distance],"Unknown",0,1))</f>
        <v/>
      </c>
      <c r="M412" s="394"/>
      <c r="N412" s="341"/>
      <c r="O412" s="341"/>
      <c r="P412" s="341" t="str">
        <f t="array" ref="P412">if(U412="","",XLOOKUP(U412,Master[Company],Master[Terms],"NA",0,1))</f>
        <v/>
      </c>
      <c r="Q412" s="341" t="str">
        <f t="shared" si="1"/>
        <v/>
      </c>
      <c r="R412" s="341" t="str">
        <f t="array" ref="R412">if(U412="","",XLOOKUP(U412,Master[Company],Master[Group],"NA",0,1))</f>
        <v/>
      </c>
      <c r="S412" s="341" t="str">
        <f t="array" ref="S412">if(U412="","",XLOOKUP(U412,Master[Company],Master[Loading Location],"NA",0,1))</f>
        <v/>
      </c>
      <c r="T412" s="341" t="str">
        <f t="array" ref="T412">if(U412="","",XLOOKUP(U412,Master[Company],Master[Acronym],"NA",0,1))</f>
        <v/>
      </c>
      <c r="U412" s="341"/>
      <c r="V412" s="342"/>
      <c r="W412" s="342"/>
      <c r="X412" s="341" t="str">
        <f t="shared" si="6"/>
        <v/>
      </c>
      <c r="Y412" s="341" t="str">
        <f t="shared" si="3"/>
        <v/>
      </c>
      <c r="Z412" s="341"/>
      <c r="AA412" s="341"/>
      <c r="AB412" s="341"/>
      <c r="AC412" s="401"/>
      <c r="AD412" s="563"/>
      <c r="AE412" s="564"/>
      <c r="AF412" s="564"/>
      <c r="AG412" s="564"/>
      <c r="AH412" s="564"/>
      <c r="AI412" s="564"/>
      <c r="AJ412" s="564"/>
      <c r="AK412" s="564"/>
      <c r="AL412" s="563"/>
      <c r="AM412" s="564"/>
      <c r="AN412" s="564"/>
      <c r="AO412" s="564"/>
      <c r="AP412" s="564"/>
      <c r="AQ412" s="564"/>
      <c r="AR412" s="564"/>
      <c r="AS412" s="564"/>
      <c r="AT412" s="401"/>
      <c r="AU412" s="399"/>
      <c r="AV412" s="617"/>
      <c r="AW412" s="401"/>
      <c r="AX412" s="401"/>
      <c r="AY412" s="341"/>
      <c r="AZ412" s="341"/>
      <c r="BA412" s="341"/>
      <c r="BB412" s="341"/>
      <c r="BC412" s="341"/>
      <c r="BD412" s="401"/>
      <c r="BE412" s="341"/>
      <c r="BF412" s="341"/>
      <c r="BG412" s="402"/>
      <c r="BH412" s="403"/>
      <c r="BI412" s="405"/>
      <c r="BJ412" s="405"/>
      <c r="BK412" s="405"/>
      <c r="BL412" s="405"/>
      <c r="BM412" s="514"/>
    </row>
    <row r="413" ht="18.75" customHeight="1">
      <c r="A413" s="400" t="str">
        <f t="shared" si="4"/>
        <v/>
      </c>
      <c r="B413" s="341"/>
      <c r="C413" s="559"/>
      <c r="D413" s="393"/>
      <c r="E413" s="341"/>
      <c r="F413" s="394"/>
      <c r="G413" s="341" t="str">
        <f t="array" ref="G413">IF(C413="","",XLOOKUP(C413,'Master Data'!K:K,'Master Data'!N:N,"Input in Master Data",0,1))</f>
        <v/>
      </c>
      <c r="H413" s="341" t="str">
        <f t="array" ref="H413">IF(C413="","",XLOOKUP(C413,'Master Data'!K:K,'Master Data'!O:O,"Input in Master Data",0,1))</f>
        <v/>
      </c>
      <c r="I413" s="341" t="str">
        <f t="array" ref="I413">if(U413="","",XLOOKUP(U413,Master[Company],Master[Blow],"Unknown",0,1))</f>
        <v/>
      </c>
      <c r="J413" s="341" t="str">
        <f t="array" ref="J413">if(U413="","",XLOOKUP(U413,Master[Company],Master[Pigging],"Unknown",0,1))</f>
        <v/>
      </c>
      <c r="K413" s="341" t="str">
        <f t="array" ref="K413">if(U413="","",XLOOKUP(U413,Master[Company],Master[Load Method],"Unknown",0,1))</f>
        <v/>
      </c>
      <c r="L413" s="341" t="str">
        <f t="array" ref="L413">if(U413="","",XLOOKUP(U413,Master[Company],Master[Line Distance],"Unknown",0,1))</f>
        <v/>
      </c>
      <c r="M413" s="394"/>
      <c r="N413" s="341"/>
      <c r="O413" s="341"/>
      <c r="P413" s="341" t="str">
        <f t="array" ref="P413">if(U413="","",XLOOKUP(U413,Master[Company],Master[Terms],"NA",0,1))</f>
        <v/>
      </c>
      <c r="Q413" s="341" t="str">
        <f t="shared" si="1"/>
        <v/>
      </c>
      <c r="R413" s="341" t="str">
        <f t="array" ref="R413">if(U413="","",XLOOKUP(U413,Master[Company],Master[Group],"NA",0,1))</f>
        <v/>
      </c>
      <c r="S413" s="341" t="str">
        <f t="array" ref="S413">if(U413="","",XLOOKUP(U413,Master[Company],Master[Loading Location],"NA",0,1))</f>
        <v/>
      </c>
      <c r="T413" s="341" t="str">
        <f t="array" ref="T413">if(U413="","",XLOOKUP(U413,Master[Company],Master[Acronym],"NA",0,1))</f>
        <v/>
      </c>
      <c r="U413" s="341"/>
      <c r="V413" s="342"/>
      <c r="W413" s="342"/>
      <c r="X413" s="341" t="str">
        <f t="shared" si="6"/>
        <v/>
      </c>
      <c r="Y413" s="341" t="str">
        <f t="shared" si="3"/>
        <v/>
      </c>
      <c r="Z413" s="341"/>
      <c r="AA413" s="341"/>
      <c r="AB413" s="341"/>
      <c r="AC413" s="401"/>
      <c r="AD413" s="563"/>
      <c r="AE413" s="564"/>
      <c r="AF413" s="564"/>
      <c r="AG413" s="564"/>
      <c r="AH413" s="564"/>
      <c r="AI413" s="564"/>
      <c r="AJ413" s="564"/>
      <c r="AK413" s="564"/>
      <c r="AL413" s="563"/>
      <c r="AM413" s="564"/>
      <c r="AN413" s="564"/>
      <c r="AO413" s="564"/>
      <c r="AP413" s="564"/>
      <c r="AQ413" s="564"/>
      <c r="AR413" s="564"/>
      <c r="AS413" s="564"/>
      <c r="AT413" s="401"/>
      <c r="AU413" s="399"/>
      <c r="AV413" s="617"/>
      <c r="AW413" s="401"/>
      <c r="AX413" s="401"/>
      <c r="AY413" s="341"/>
      <c r="AZ413" s="341"/>
      <c r="BA413" s="341"/>
      <c r="BB413" s="341"/>
      <c r="BC413" s="341"/>
      <c r="BD413" s="401"/>
      <c r="BE413" s="341"/>
      <c r="BF413" s="341"/>
      <c r="BG413" s="402"/>
      <c r="BH413" s="403"/>
      <c r="BI413" s="405"/>
      <c r="BJ413" s="405"/>
      <c r="BK413" s="405"/>
      <c r="BL413" s="405"/>
      <c r="BM413" s="514"/>
    </row>
    <row r="414" ht="18.75" customHeight="1">
      <c r="A414" s="400" t="str">
        <f t="shared" si="4"/>
        <v/>
      </c>
      <c r="B414" s="341"/>
      <c r="C414" s="559"/>
      <c r="D414" s="393"/>
      <c r="E414" s="341"/>
      <c r="F414" s="394"/>
      <c r="G414" s="341" t="str">
        <f t="array" ref="G414">IF(C414="","",XLOOKUP(C414,'Master Data'!K:K,'Master Data'!N:N,"Input in Master Data",0,1))</f>
        <v/>
      </c>
      <c r="H414" s="341" t="str">
        <f t="array" ref="H414">IF(C414="","",XLOOKUP(C414,'Master Data'!K:K,'Master Data'!O:O,"Input in Master Data",0,1))</f>
        <v/>
      </c>
      <c r="I414" s="341" t="str">
        <f t="array" ref="I414">if(U414="","",XLOOKUP(U414,Master[Company],Master[Blow],"Unknown",0,1))</f>
        <v/>
      </c>
      <c r="J414" s="341" t="str">
        <f t="array" ref="J414">if(U414="","",XLOOKUP(U414,Master[Company],Master[Pigging],"Unknown",0,1))</f>
        <v/>
      </c>
      <c r="K414" s="341" t="str">
        <f t="array" ref="K414">if(U414="","",XLOOKUP(U414,Master[Company],Master[Load Method],"Unknown",0,1))</f>
        <v/>
      </c>
      <c r="L414" s="341" t="str">
        <f t="array" ref="L414">if(U414="","",XLOOKUP(U414,Master[Company],Master[Line Distance],"Unknown",0,1))</f>
        <v/>
      </c>
      <c r="M414" s="394"/>
      <c r="N414" s="341"/>
      <c r="O414" s="341"/>
      <c r="P414" s="341" t="str">
        <f t="array" ref="P414">if(U414="","",XLOOKUP(U414,Master[Company],Master[Terms],"NA",0,1))</f>
        <v/>
      </c>
      <c r="Q414" s="341" t="str">
        <f t="shared" si="1"/>
        <v/>
      </c>
      <c r="R414" s="341" t="str">
        <f t="array" ref="R414">if(U414="","",XLOOKUP(U414,Master[Company],Master[Group],"NA",0,1))</f>
        <v/>
      </c>
      <c r="S414" s="341" t="str">
        <f t="array" ref="S414">if(U414="","",XLOOKUP(U414,Master[Company],Master[Loading Location],"NA",0,1))</f>
        <v/>
      </c>
      <c r="T414" s="341" t="str">
        <f t="array" ref="T414">if(U414="","",XLOOKUP(U414,Master[Company],Master[Acronym],"NA",0,1))</f>
        <v/>
      </c>
      <c r="U414" s="341"/>
      <c r="V414" s="342"/>
      <c r="W414" s="342"/>
      <c r="X414" s="341" t="str">
        <f t="shared" si="6"/>
        <v/>
      </c>
      <c r="Y414" s="341" t="str">
        <f t="shared" si="3"/>
        <v/>
      </c>
      <c r="Z414" s="341"/>
      <c r="AA414" s="341"/>
      <c r="AB414" s="341"/>
      <c r="AC414" s="401"/>
      <c r="AD414" s="563"/>
      <c r="AE414" s="564"/>
      <c r="AF414" s="564"/>
      <c r="AG414" s="564"/>
      <c r="AH414" s="564"/>
      <c r="AI414" s="564"/>
      <c r="AJ414" s="564"/>
      <c r="AK414" s="564"/>
      <c r="AL414" s="563"/>
      <c r="AM414" s="564"/>
      <c r="AN414" s="564"/>
      <c r="AO414" s="564"/>
      <c r="AP414" s="564"/>
      <c r="AQ414" s="564"/>
      <c r="AR414" s="564"/>
      <c r="AS414" s="564"/>
      <c r="AT414" s="401"/>
      <c r="AU414" s="399"/>
      <c r="AV414" s="617"/>
      <c r="AW414" s="401"/>
      <c r="AX414" s="401"/>
      <c r="AY414" s="341"/>
      <c r="AZ414" s="341"/>
      <c r="BA414" s="341"/>
      <c r="BB414" s="341"/>
      <c r="BC414" s="341"/>
      <c r="BD414" s="401"/>
      <c r="BE414" s="341"/>
      <c r="BF414" s="341"/>
      <c r="BG414" s="402"/>
      <c r="BH414" s="403"/>
      <c r="BI414" s="405"/>
      <c r="BJ414" s="405"/>
      <c r="BK414" s="405"/>
      <c r="BL414" s="405"/>
      <c r="BM414" s="514"/>
    </row>
    <row r="415" ht="18.75" customHeight="1">
      <c r="A415" s="400" t="str">
        <f t="shared" si="4"/>
        <v/>
      </c>
      <c r="B415" s="341"/>
      <c r="C415" s="559"/>
      <c r="D415" s="393"/>
      <c r="E415" s="341"/>
      <c r="F415" s="394"/>
      <c r="G415" s="341" t="str">
        <f t="array" ref="G415">IF(C415="","",XLOOKUP(C415,'Master Data'!K:K,'Master Data'!N:N,"Input in Master Data",0,1))</f>
        <v/>
      </c>
      <c r="H415" s="341" t="str">
        <f t="array" ref="H415">IF(C415="","",XLOOKUP(C415,'Master Data'!K:K,'Master Data'!O:O,"Input in Master Data",0,1))</f>
        <v/>
      </c>
      <c r="I415" s="341" t="str">
        <f t="array" ref="I415">if(U415="","",XLOOKUP(U415,Master[Company],Master[Blow],"Unknown",0,1))</f>
        <v/>
      </c>
      <c r="J415" s="341" t="str">
        <f t="array" ref="J415">if(U415="","",XLOOKUP(U415,Master[Company],Master[Pigging],"Unknown",0,1))</f>
        <v/>
      </c>
      <c r="K415" s="341" t="str">
        <f t="array" ref="K415">if(U415="","",XLOOKUP(U415,Master[Company],Master[Load Method],"Unknown",0,1))</f>
        <v/>
      </c>
      <c r="L415" s="341" t="str">
        <f t="array" ref="L415">if(U415="","",XLOOKUP(U415,Master[Company],Master[Line Distance],"Unknown",0,1))</f>
        <v/>
      </c>
      <c r="M415" s="394"/>
      <c r="N415" s="341"/>
      <c r="O415" s="341"/>
      <c r="P415" s="341" t="str">
        <f t="array" ref="P415">if(U415="","",XLOOKUP(U415,Master[Company],Master[Terms],"NA",0,1))</f>
        <v/>
      </c>
      <c r="Q415" s="341" t="str">
        <f t="shared" si="1"/>
        <v/>
      </c>
      <c r="R415" s="341" t="str">
        <f t="array" ref="R415">if(U415="","",XLOOKUP(U415,Master[Company],Master[Group],"NA",0,1))</f>
        <v/>
      </c>
      <c r="S415" s="341" t="str">
        <f t="array" ref="S415">if(U415="","",XLOOKUP(U415,Master[Company],Master[Loading Location],"NA",0,1))</f>
        <v/>
      </c>
      <c r="T415" s="341" t="str">
        <f t="array" ref="T415">if(U415="","",XLOOKUP(U415,Master[Company],Master[Acronym],"NA",0,1))</f>
        <v/>
      </c>
      <c r="U415" s="341"/>
      <c r="V415" s="342"/>
      <c r="W415" s="342"/>
      <c r="X415" s="341" t="str">
        <f t="shared" si="6"/>
        <v/>
      </c>
      <c r="Y415" s="341" t="str">
        <f t="shared" si="3"/>
        <v/>
      </c>
      <c r="Z415" s="341"/>
      <c r="AA415" s="341"/>
      <c r="AB415" s="341"/>
      <c r="AC415" s="401"/>
      <c r="AD415" s="563"/>
      <c r="AE415" s="564"/>
      <c r="AF415" s="564"/>
      <c r="AG415" s="564"/>
      <c r="AH415" s="564"/>
      <c r="AI415" s="564"/>
      <c r="AJ415" s="564"/>
      <c r="AK415" s="564"/>
      <c r="AL415" s="563"/>
      <c r="AM415" s="564"/>
      <c r="AN415" s="564"/>
      <c r="AO415" s="564"/>
      <c r="AP415" s="564"/>
      <c r="AQ415" s="564"/>
      <c r="AR415" s="564"/>
      <c r="AS415" s="564"/>
      <c r="AT415" s="401"/>
      <c r="AU415" s="399"/>
      <c r="AV415" s="617"/>
      <c r="AW415" s="401"/>
      <c r="AX415" s="401"/>
      <c r="AY415" s="341"/>
      <c r="AZ415" s="341"/>
      <c r="BA415" s="341"/>
      <c r="BB415" s="341"/>
      <c r="BC415" s="341"/>
      <c r="BD415" s="401"/>
      <c r="BE415" s="341"/>
      <c r="BF415" s="341"/>
      <c r="BG415" s="402"/>
      <c r="BH415" s="403"/>
      <c r="BI415" s="405"/>
      <c r="BJ415" s="405"/>
      <c r="BK415" s="405"/>
      <c r="BL415" s="405"/>
      <c r="BM415" s="514"/>
    </row>
    <row r="416" ht="18.75" customHeight="1">
      <c r="A416" s="400" t="str">
        <f t="shared" si="4"/>
        <v/>
      </c>
      <c r="B416" s="341"/>
      <c r="C416" s="559"/>
      <c r="D416" s="393"/>
      <c r="E416" s="341"/>
      <c r="F416" s="394"/>
      <c r="G416" s="341" t="str">
        <f t="array" ref="G416">IF(C416="","",XLOOKUP(C416,'Master Data'!K:K,'Master Data'!N:N,"Input in Master Data",0,1))</f>
        <v/>
      </c>
      <c r="H416" s="341" t="str">
        <f t="array" ref="H416">IF(C416="","",XLOOKUP(C416,'Master Data'!K:K,'Master Data'!O:O,"Input in Master Data",0,1))</f>
        <v/>
      </c>
      <c r="I416" s="341" t="str">
        <f t="array" ref="I416">if(U416="","",XLOOKUP(U416,Master[Company],Master[Blow],"Unknown",0,1))</f>
        <v/>
      </c>
      <c r="J416" s="341" t="str">
        <f t="array" ref="J416">if(U416="","",XLOOKUP(U416,Master[Company],Master[Pigging],"Unknown",0,1))</f>
        <v/>
      </c>
      <c r="K416" s="341" t="str">
        <f t="array" ref="K416">if(U416="","",XLOOKUP(U416,Master[Company],Master[Load Method],"Unknown",0,1))</f>
        <v/>
      </c>
      <c r="L416" s="341" t="str">
        <f t="array" ref="L416">if(U416="","",XLOOKUP(U416,Master[Company],Master[Line Distance],"Unknown",0,1))</f>
        <v/>
      </c>
      <c r="M416" s="394"/>
      <c r="N416" s="341"/>
      <c r="O416" s="341"/>
      <c r="P416" s="341" t="str">
        <f t="array" ref="P416">if(U416="","",XLOOKUP(U416,Master[Company],Master[Terms],"NA",0,1))</f>
        <v/>
      </c>
      <c r="Q416" s="341" t="str">
        <f t="shared" si="1"/>
        <v/>
      </c>
      <c r="R416" s="341" t="str">
        <f t="array" ref="R416">if(U416="","",XLOOKUP(U416,Master[Company],Master[Group],"NA",0,1))</f>
        <v/>
      </c>
      <c r="S416" s="341" t="str">
        <f t="array" ref="S416">if(U416="","",XLOOKUP(U416,Master[Company],Master[Loading Location],"NA",0,1))</f>
        <v/>
      </c>
      <c r="T416" s="341" t="str">
        <f t="array" ref="T416">if(U416="","",XLOOKUP(U416,Master[Company],Master[Acronym],"NA",0,1))</f>
        <v/>
      </c>
      <c r="U416" s="341"/>
      <c r="V416" s="342"/>
      <c r="W416" s="342"/>
      <c r="X416" s="341" t="str">
        <f t="shared" si="6"/>
        <v/>
      </c>
      <c r="Y416" s="341" t="str">
        <f t="shared" si="3"/>
        <v/>
      </c>
      <c r="Z416" s="341"/>
      <c r="AA416" s="341"/>
      <c r="AB416" s="341"/>
      <c r="AC416" s="401"/>
      <c r="AD416" s="563"/>
      <c r="AE416" s="564"/>
      <c r="AF416" s="564"/>
      <c r="AG416" s="564"/>
      <c r="AH416" s="564"/>
      <c r="AI416" s="564"/>
      <c r="AJ416" s="564"/>
      <c r="AK416" s="564"/>
      <c r="AL416" s="563"/>
      <c r="AM416" s="564"/>
      <c r="AN416" s="564"/>
      <c r="AO416" s="564"/>
      <c r="AP416" s="564"/>
      <c r="AQ416" s="564"/>
      <c r="AR416" s="564"/>
      <c r="AS416" s="564"/>
      <c r="AT416" s="401"/>
      <c r="AU416" s="399"/>
      <c r="AV416" s="617"/>
      <c r="AW416" s="401"/>
      <c r="AX416" s="401"/>
      <c r="AY416" s="341"/>
      <c r="AZ416" s="341"/>
      <c r="BA416" s="341"/>
      <c r="BB416" s="341"/>
      <c r="BC416" s="341"/>
      <c r="BD416" s="401"/>
      <c r="BE416" s="341"/>
      <c r="BF416" s="341"/>
      <c r="BG416" s="402"/>
      <c r="BH416" s="403"/>
      <c r="BI416" s="405"/>
      <c r="BJ416" s="405"/>
      <c r="BK416" s="405"/>
      <c r="BL416" s="405"/>
      <c r="BM416" s="514"/>
    </row>
    <row r="417" ht="18.75" customHeight="1">
      <c r="A417" s="400" t="str">
        <f t="shared" si="4"/>
        <v/>
      </c>
      <c r="B417" s="341"/>
      <c r="C417" s="559"/>
      <c r="D417" s="393"/>
      <c r="E417" s="341"/>
      <c r="F417" s="394"/>
      <c r="G417" s="341" t="str">
        <f t="array" ref="G417">IF(C417="","",XLOOKUP(C417,'Master Data'!K:K,'Master Data'!N:N,"Input in Master Data",0,1))</f>
        <v/>
      </c>
      <c r="H417" s="341" t="str">
        <f t="array" ref="H417">IF(C417="","",XLOOKUP(C417,'Master Data'!K:K,'Master Data'!O:O,"Input in Master Data",0,1))</f>
        <v/>
      </c>
      <c r="I417" s="341" t="str">
        <f t="array" ref="I417">if(U417="","",XLOOKUP(U417,Master[Company],Master[Blow],"Unknown",0,1))</f>
        <v/>
      </c>
      <c r="J417" s="341" t="str">
        <f t="array" ref="J417">if(U417="","",XLOOKUP(U417,Master[Company],Master[Pigging],"Unknown",0,1))</f>
        <v/>
      </c>
      <c r="K417" s="341" t="str">
        <f t="array" ref="K417">if(U417="","",XLOOKUP(U417,Master[Company],Master[Load Method],"Unknown",0,1))</f>
        <v/>
      </c>
      <c r="L417" s="341" t="str">
        <f t="array" ref="L417">if(U417="","",XLOOKUP(U417,Master[Company],Master[Line Distance],"Unknown",0,1))</f>
        <v/>
      </c>
      <c r="M417" s="394"/>
      <c r="N417" s="341"/>
      <c r="O417" s="341"/>
      <c r="P417" s="341" t="str">
        <f t="array" ref="P417">if(U417="","",XLOOKUP(U417,Master[Company],Master[Terms],"NA",0,1))</f>
        <v/>
      </c>
      <c r="Q417" s="341" t="str">
        <f t="shared" si="1"/>
        <v/>
      </c>
      <c r="R417" s="341" t="str">
        <f t="array" ref="R417">if(U417="","",XLOOKUP(U417,Master[Company],Master[Group],"NA",0,1))</f>
        <v/>
      </c>
      <c r="S417" s="341" t="str">
        <f t="array" ref="S417">if(U417="","",XLOOKUP(U417,Master[Company],Master[Loading Location],"NA",0,1))</f>
        <v/>
      </c>
      <c r="T417" s="341" t="str">
        <f t="array" ref="T417">if(U417="","",XLOOKUP(U417,Master[Company],Master[Acronym],"NA",0,1))</f>
        <v/>
      </c>
      <c r="U417" s="341"/>
      <c r="V417" s="342"/>
      <c r="W417" s="342"/>
      <c r="X417" s="341" t="str">
        <f t="shared" si="6"/>
        <v/>
      </c>
      <c r="Y417" s="341" t="str">
        <f t="shared" si="3"/>
        <v/>
      </c>
      <c r="Z417" s="341"/>
      <c r="AA417" s="341"/>
      <c r="AB417" s="341"/>
      <c r="AC417" s="401"/>
      <c r="AD417" s="563"/>
      <c r="AE417" s="564"/>
      <c r="AF417" s="564"/>
      <c r="AG417" s="564"/>
      <c r="AH417" s="564"/>
      <c r="AI417" s="564"/>
      <c r="AJ417" s="564"/>
      <c r="AK417" s="564"/>
      <c r="AL417" s="563"/>
      <c r="AM417" s="564"/>
      <c r="AN417" s="564"/>
      <c r="AO417" s="564"/>
      <c r="AP417" s="564"/>
      <c r="AQ417" s="564"/>
      <c r="AR417" s="564"/>
      <c r="AS417" s="564"/>
      <c r="AT417" s="401"/>
      <c r="AU417" s="399"/>
      <c r="AV417" s="617"/>
      <c r="AW417" s="401"/>
      <c r="AX417" s="401"/>
      <c r="AY417" s="341"/>
      <c r="AZ417" s="341"/>
      <c r="BA417" s="341"/>
      <c r="BB417" s="341"/>
      <c r="BC417" s="341"/>
      <c r="BD417" s="401"/>
      <c r="BE417" s="341"/>
      <c r="BF417" s="341"/>
      <c r="BG417" s="402"/>
      <c r="BH417" s="403"/>
      <c r="BI417" s="405"/>
      <c r="BJ417" s="405"/>
      <c r="BK417" s="405"/>
      <c r="BL417" s="405"/>
      <c r="BM417" s="514"/>
    </row>
    <row r="418" ht="18.75" customHeight="1">
      <c r="A418" s="400" t="str">
        <f t="shared" si="4"/>
        <v/>
      </c>
      <c r="B418" s="341"/>
      <c r="C418" s="559"/>
      <c r="D418" s="393"/>
      <c r="E418" s="341"/>
      <c r="F418" s="394"/>
      <c r="G418" s="341" t="str">
        <f t="array" ref="G418">IF(C418="","",XLOOKUP(C418,'Master Data'!K:K,'Master Data'!N:N,"Input in Master Data",0,1))</f>
        <v/>
      </c>
      <c r="H418" s="341" t="str">
        <f t="array" ref="H418">IF(C418="","",XLOOKUP(C418,'Master Data'!K:K,'Master Data'!O:O,"Input in Master Data",0,1))</f>
        <v/>
      </c>
      <c r="I418" s="341" t="str">
        <f t="array" ref="I418">if(U418="","",XLOOKUP(U418,Master[Company],Master[Blow],"Unknown",0,1))</f>
        <v/>
      </c>
      <c r="J418" s="341" t="str">
        <f t="array" ref="J418">if(U418="","",XLOOKUP(U418,Master[Company],Master[Pigging],"Unknown",0,1))</f>
        <v/>
      </c>
      <c r="K418" s="341" t="str">
        <f t="array" ref="K418">if(U418="","",XLOOKUP(U418,Master[Company],Master[Load Method],"Unknown",0,1))</f>
        <v/>
      </c>
      <c r="L418" s="341" t="str">
        <f t="array" ref="L418">if(U418="","",XLOOKUP(U418,Master[Company],Master[Line Distance],"Unknown",0,1))</f>
        <v/>
      </c>
      <c r="M418" s="394"/>
      <c r="N418" s="341"/>
      <c r="O418" s="341"/>
      <c r="P418" s="341" t="str">
        <f t="array" ref="P418">if(U418="","",XLOOKUP(U418,Master[Company],Master[Terms],"NA",0,1))</f>
        <v/>
      </c>
      <c r="Q418" s="341" t="str">
        <f t="shared" si="1"/>
        <v/>
      </c>
      <c r="R418" s="341" t="str">
        <f t="array" ref="R418">if(U418="","",XLOOKUP(U418,Master[Company],Master[Group],"NA",0,1))</f>
        <v/>
      </c>
      <c r="S418" s="341" t="str">
        <f t="array" ref="S418">if(U418="","",XLOOKUP(U418,Master[Company],Master[Loading Location],"NA",0,1))</f>
        <v/>
      </c>
      <c r="T418" s="341" t="str">
        <f t="array" ref="T418">if(U418="","",XLOOKUP(U418,Master[Company],Master[Acronym],"NA",0,1))</f>
        <v/>
      </c>
      <c r="U418" s="341"/>
      <c r="V418" s="342"/>
      <c r="W418" s="342"/>
      <c r="X418" s="341" t="str">
        <f t="shared" si="6"/>
        <v/>
      </c>
      <c r="Y418" s="341" t="str">
        <f t="shared" si="3"/>
        <v/>
      </c>
      <c r="Z418" s="341"/>
      <c r="AA418" s="341"/>
      <c r="AB418" s="341"/>
      <c r="AC418" s="401"/>
      <c r="AD418" s="563"/>
      <c r="AE418" s="564"/>
      <c r="AF418" s="564"/>
      <c r="AG418" s="564"/>
      <c r="AH418" s="564"/>
      <c r="AI418" s="564"/>
      <c r="AJ418" s="564"/>
      <c r="AK418" s="564"/>
      <c r="AL418" s="563"/>
      <c r="AM418" s="564"/>
      <c r="AN418" s="564"/>
      <c r="AO418" s="564"/>
      <c r="AP418" s="564"/>
      <c r="AQ418" s="564"/>
      <c r="AR418" s="564"/>
      <c r="AS418" s="564"/>
      <c r="AT418" s="401"/>
      <c r="AU418" s="399"/>
      <c r="AV418" s="617"/>
      <c r="AW418" s="401"/>
      <c r="AX418" s="401"/>
      <c r="AY418" s="341"/>
      <c r="AZ418" s="341"/>
      <c r="BA418" s="341"/>
      <c r="BB418" s="341"/>
      <c r="BC418" s="341"/>
      <c r="BD418" s="401"/>
      <c r="BE418" s="341"/>
      <c r="BF418" s="341"/>
      <c r="BG418" s="402"/>
      <c r="BH418" s="403"/>
      <c r="BI418" s="405"/>
      <c r="BJ418" s="405"/>
      <c r="BK418" s="405"/>
      <c r="BL418" s="405"/>
      <c r="BM418" s="514"/>
    </row>
    <row r="419" ht="18.75" customHeight="1">
      <c r="A419" s="400" t="str">
        <f t="shared" si="4"/>
        <v/>
      </c>
      <c r="B419" s="341"/>
      <c r="C419" s="559"/>
      <c r="D419" s="393"/>
      <c r="E419" s="341"/>
      <c r="F419" s="394"/>
      <c r="G419" s="341" t="str">
        <f t="array" ref="G419">IF(C419="","",XLOOKUP(C419,'Master Data'!K:K,'Master Data'!N:N,"Input in Master Data",0,1))</f>
        <v/>
      </c>
      <c r="H419" s="341" t="str">
        <f t="array" ref="H419">IF(C419="","",XLOOKUP(C419,'Master Data'!K:K,'Master Data'!O:O,"Input in Master Data",0,1))</f>
        <v/>
      </c>
      <c r="I419" s="341" t="str">
        <f t="array" ref="I419">if(U419="","",XLOOKUP(U419,Master[Company],Master[Blow],"Unknown",0,1))</f>
        <v/>
      </c>
      <c r="J419" s="341" t="str">
        <f t="array" ref="J419">if(U419="","",XLOOKUP(U419,Master[Company],Master[Pigging],"Unknown",0,1))</f>
        <v/>
      </c>
      <c r="K419" s="341" t="str">
        <f t="array" ref="K419">if(U419="","",XLOOKUP(U419,Master[Company],Master[Load Method],"Unknown",0,1))</f>
        <v/>
      </c>
      <c r="L419" s="341" t="str">
        <f t="array" ref="L419">if(U419="","",XLOOKUP(U419,Master[Company],Master[Line Distance],"Unknown",0,1))</f>
        <v/>
      </c>
      <c r="M419" s="394"/>
      <c r="N419" s="341"/>
      <c r="O419" s="341"/>
      <c r="P419" s="341" t="str">
        <f t="array" ref="P419">if(U419="","",XLOOKUP(U419,Master[Company],Master[Terms],"NA",0,1))</f>
        <v/>
      </c>
      <c r="Q419" s="341" t="str">
        <f t="shared" si="1"/>
        <v/>
      </c>
      <c r="R419" s="341" t="str">
        <f t="array" ref="R419">if(U419="","",XLOOKUP(U419,Master[Company],Master[Group],"NA",0,1))</f>
        <v/>
      </c>
      <c r="S419" s="341" t="str">
        <f t="array" ref="S419">if(U419="","",XLOOKUP(U419,Master[Company],Master[Loading Location],"NA",0,1))</f>
        <v/>
      </c>
      <c r="T419" s="341" t="str">
        <f t="array" ref="T419">if(U419="","",XLOOKUP(U419,Master[Company],Master[Acronym],"NA",0,1))</f>
        <v/>
      </c>
      <c r="U419" s="341"/>
      <c r="V419" s="342"/>
      <c r="W419" s="342"/>
      <c r="X419" s="341" t="str">
        <f t="shared" si="6"/>
        <v/>
      </c>
      <c r="Y419" s="341" t="str">
        <f t="shared" si="3"/>
        <v/>
      </c>
      <c r="Z419" s="341"/>
      <c r="AA419" s="341"/>
      <c r="AB419" s="341"/>
      <c r="AC419" s="401"/>
      <c r="AD419" s="563"/>
      <c r="AE419" s="564"/>
      <c r="AF419" s="564"/>
      <c r="AG419" s="564"/>
      <c r="AH419" s="564"/>
      <c r="AI419" s="564"/>
      <c r="AJ419" s="564"/>
      <c r="AK419" s="564"/>
      <c r="AL419" s="563"/>
      <c r="AM419" s="564"/>
      <c r="AN419" s="564"/>
      <c r="AO419" s="564"/>
      <c r="AP419" s="564"/>
      <c r="AQ419" s="564"/>
      <c r="AR419" s="564"/>
      <c r="AS419" s="564"/>
      <c r="AT419" s="401"/>
      <c r="AU419" s="399"/>
      <c r="AV419" s="617"/>
      <c r="AW419" s="401"/>
      <c r="AX419" s="401"/>
      <c r="AY419" s="341"/>
      <c r="AZ419" s="341"/>
      <c r="BA419" s="341"/>
      <c r="BB419" s="341"/>
      <c r="BC419" s="341"/>
      <c r="BD419" s="401"/>
      <c r="BE419" s="341"/>
      <c r="BF419" s="341"/>
      <c r="BG419" s="402"/>
      <c r="BH419" s="403"/>
      <c r="BI419" s="405"/>
      <c r="BJ419" s="405"/>
      <c r="BK419" s="405"/>
      <c r="BL419" s="405"/>
      <c r="BM419" s="514"/>
    </row>
    <row r="420" ht="18.75" customHeight="1">
      <c r="A420" s="400" t="str">
        <f t="shared" si="4"/>
        <v/>
      </c>
      <c r="B420" s="341"/>
      <c r="C420" s="559"/>
      <c r="D420" s="393"/>
      <c r="E420" s="341"/>
      <c r="F420" s="394"/>
      <c r="G420" s="341" t="str">
        <f t="array" ref="G420">IF(C420="","",XLOOKUP(C420,'Master Data'!K:K,'Master Data'!N:N,"Input in Master Data",0,1))</f>
        <v/>
      </c>
      <c r="H420" s="341" t="str">
        <f t="array" ref="H420">IF(C420="","",XLOOKUP(C420,'Master Data'!K:K,'Master Data'!O:O,"Input in Master Data",0,1))</f>
        <v/>
      </c>
      <c r="I420" s="341" t="str">
        <f t="array" ref="I420">if(U420="","",XLOOKUP(U420,Master[Company],Master[Blow],"Unknown",0,1))</f>
        <v/>
      </c>
      <c r="J420" s="341" t="str">
        <f t="array" ref="J420">if(U420="","",XLOOKUP(U420,Master[Company],Master[Pigging],"Unknown",0,1))</f>
        <v/>
      </c>
      <c r="K420" s="341" t="str">
        <f t="array" ref="K420">if(U420="","",XLOOKUP(U420,Master[Company],Master[Load Method],"Unknown",0,1))</f>
        <v/>
      </c>
      <c r="L420" s="341" t="str">
        <f t="array" ref="L420">if(U420="","",XLOOKUP(U420,Master[Company],Master[Line Distance],"Unknown",0,1))</f>
        <v/>
      </c>
      <c r="M420" s="394"/>
      <c r="N420" s="341"/>
      <c r="O420" s="341"/>
      <c r="P420" s="341" t="str">
        <f t="array" ref="P420">if(U420="","",XLOOKUP(U420,Master[Company],Master[Terms],"NA",0,1))</f>
        <v/>
      </c>
      <c r="Q420" s="341" t="str">
        <f t="shared" si="1"/>
        <v/>
      </c>
      <c r="R420" s="341" t="str">
        <f t="array" ref="R420">if(U420="","",XLOOKUP(U420,Master[Company],Master[Group],"NA",0,1))</f>
        <v/>
      </c>
      <c r="S420" s="341" t="str">
        <f t="array" ref="S420">if(U420="","",XLOOKUP(U420,Master[Company],Master[Loading Location],"NA",0,1))</f>
        <v/>
      </c>
      <c r="T420" s="341" t="str">
        <f t="array" ref="T420">if(U420="","",XLOOKUP(U420,Master[Company],Master[Acronym],"NA",0,1))</f>
        <v/>
      </c>
      <c r="U420" s="341"/>
      <c r="V420" s="342"/>
      <c r="W420" s="342"/>
      <c r="X420" s="341" t="str">
        <f t="shared" si="6"/>
        <v/>
      </c>
      <c r="Y420" s="341" t="str">
        <f t="shared" si="3"/>
        <v/>
      </c>
      <c r="Z420" s="341"/>
      <c r="AA420" s="341"/>
      <c r="AB420" s="341"/>
      <c r="AC420" s="401"/>
      <c r="AD420" s="563"/>
      <c r="AE420" s="564"/>
      <c r="AF420" s="564"/>
      <c r="AG420" s="564"/>
      <c r="AH420" s="564"/>
      <c r="AI420" s="564"/>
      <c r="AJ420" s="564"/>
      <c r="AK420" s="564"/>
      <c r="AL420" s="563"/>
      <c r="AM420" s="564"/>
      <c r="AN420" s="564"/>
      <c r="AO420" s="564"/>
      <c r="AP420" s="564"/>
      <c r="AQ420" s="564"/>
      <c r="AR420" s="564"/>
      <c r="AS420" s="564"/>
      <c r="AT420" s="401"/>
      <c r="AU420" s="399"/>
      <c r="AV420" s="617"/>
      <c r="AW420" s="401"/>
      <c r="AX420" s="401"/>
      <c r="AY420" s="341"/>
      <c r="AZ420" s="341"/>
      <c r="BA420" s="341"/>
      <c r="BB420" s="341"/>
      <c r="BC420" s="341"/>
      <c r="BD420" s="401"/>
      <c r="BE420" s="341"/>
      <c r="BF420" s="341"/>
      <c r="BG420" s="402"/>
      <c r="BH420" s="403"/>
      <c r="BI420" s="405"/>
      <c r="BJ420" s="405"/>
      <c r="BK420" s="405"/>
      <c r="BL420" s="405"/>
      <c r="BM420" s="514"/>
    </row>
    <row r="421" ht="18.75" customHeight="1">
      <c r="A421" s="400" t="str">
        <f t="shared" si="4"/>
        <v/>
      </c>
      <c r="B421" s="341"/>
      <c r="C421" s="559"/>
      <c r="D421" s="393"/>
      <c r="E421" s="341"/>
      <c r="F421" s="394"/>
      <c r="G421" s="341" t="str">
        <f t="array" ref="G421">IF(C421="","",XLOOKUP(C421,'Master Data'!K:K,'Master Data'!N:N,"Input in Master Data",0,1))</f>
        <v/>
      </c>
      <c r="H421" s="341" t="str">
        <f t="array" ref="H421">IF(C421="","",XLOOKUP(C421,'Master Data'!K:K,'Master Data'!O:O,"Input in Master Data",0,1))</f>
        <v/>
      </c>
      <c r="I421" s="341" t="str">
        <f t="array" ref="I421">if(U421="","",XLOOKUP(U421,Master[Company],Master[Blow],"Unknown",0,1))</f>
        <v/>
      </c>
      <c r="J421" s="341" t="str">
        <f t="array" ref="J421">if(U421="","",XLOOKUP(U421,Master[Company],Master[Pigging],"Unknown",0,1))</f>
        <v/>
      </c>
      <c r="K421" s="341" t="str">
        <f t="array" ref="K421">if(U421="","",XLOOKUP(U421,Master[Company],Master[Load Method],"Unknown",0,1))</f>
        <v/>
      </c>
      <c r="L421" s="341" t="str">
        <f t="array" ref="L421">if(U421="","",XLOOKUP(U421,Master[Company],Master[Line Distance],"Unknown",0,1))</f>
        <v/>
      </c>
      <c r="M421" s="394"/>
      <c r="N421" s="341"/>
      <c r="O421" s="341"/>
      <c r="P421" s="341" t="str">
        <f t="array" ref="P421">if(U421="","",XLOOKUP(U421,Master[Company],Master[Terms],"NA",0,1))</f>
        <v/>
      </c>
      <c r="Q421" s="341" t="str">
        <f t="shared" si="1"/>
        <v/>
      </c>
      <c r="R421" s="341" t="str">
        <f t="array" ref="R421">if(U421="","",XLOOKUP(U421,Master[Company],Master[Group],"NA",0,1))</f>
        <v/>
      </c>
      <c r="S421" s="341" t="str">
        <f t="array" ref="S421">if(U421="","",XLOOKUP(U421,Master[Company],Master[Loading Location],"NA",0,1))</f>
        <v/>
      </c>
      <c r="T421" s="341" t="str">
        <f t="array" ref="T421">if(U421="","",XLOOKUP(U421,Master[Company],Master[Acronym],"NA",0,1))</f>
        <v/>
      </c>
      <c r="U421" s="341"/>
      <c r="V421" s="342"/>
      <c r="W421" s="342"/>
      <c r="X421" s="341" t="str">
        <f t="shared" si="6"/>
        <v/>
      </c>
      <c r="Y421" s="341" t="str">
        <f t="shared" si="3"/>
        <v/>
      </c>
      <c r="Z421" s="341"/>
      <c r="AA421" s="341"/>
      <c r="AB421" s="341"/>
      <c r="AC421" s="401"/>
      <c r="AD421" s="563"/>
      <c r="AE421" s="564"/>
      <c r="AF421" s="564"/>
      <c r="AG421" s="564"/>
      <c r="AH421" s="564"/>
      <c r="AI421" s="564"/>
      <c r="AJ421" s="564"/>
      <c r="AK421" s="564"/>
      <c r="AL421" s="563"/>
      <c r="AM421" s="564"/>
      <c r="AN421" s="564"/>
      <c r="AO421" s="564"/>
      <c r="AP421" s="564"/>
      <c r="AQ421" s="564"/>
      <c r="AR421" s="564"/>
      <c r="AS421" s="564"/>
      <c r="AT421" s="401"/>
      <c r="AU421" s="399"/>
      <c r="AV421" s="617"/>
      <c r="AW421" s="401"/>
      <c r="AX421" s="401"/>
      <c r="AY421" s="341"/>
      <c r="AZ421" s="341"/>
      <c r="BA421" s="341"/>
      <c r="BB421" s="341"/>
      <c r="BC421" s="341"/>
      <c r="BD421" s="401"/>
      <c r="BE421" s="341"/>
      <c r="BF421" s="341"/>
      <c r="BG421" s="402"/>
      <c r="BH421" s="403"/>
      <c r="BI421" s="405"/>
      <c r="BJ421" s="405"/>
      <c r="BK421" s="405"/>
      <c r="BL421" s="405"/>
      <c r="BM421" s="514"/>
    </row>
    <row r="422" ht="18.75" customHeight="1">
      <c r="A422" s="400" t="str">
        <f t="shared" si="4"/>
        <v/>
      </c>
      <c r="B422" s="341"/>
      <c r="C422" s="559"/>
      <c r="D422" s="393"/>
      <c r="E422" s="341"/>
      <c r="F422" s="394"/>
      <c r="G422" s="341" t="str">
        <f t="array" ref="G422">IF(C422="","",XLOOKUP(C422,'Master Data'!K:K,'Master Data'!N:N,"Input in Master Data",0,1))</f>
        <v/>
      </c>
      <c r="H422" s="341" t="str">
        <f t="array" ref="H422">IF(C422="","",XLOOKUP(C422,'Master Data'!K:K,'Master Data'!O:O,"Input in Master Data",0,1))</f>
        <v/>
      </c>
      <c r="I422" s="341" t="str">
        <f t="array" ref="I422">if(U422="","",XLOOKUP(U422,Master[Company],Master[Blow],"Unknown",0,1))</f>
        <v/>
      </c>
      <c r="J422" s="341" t="str">
        <f t="array" ref="J422">if(U422="","",XLOOKUP(U422,Master[Company],Master[Pigging],"Unknown",0,1))</f>
        <v/>
      </c>
      <c r="K422" s="341" t="str">
        <f t="array" ref="K422">if(U422="","",XLOOKUP(U422,Master[Company],Master[Load Method],"Unknown",0,1))</f>
        <v/>
      </c>
      <c r="L422" s="341" t="str">
        <f t="array" ref="L422">if(U422="","",XLOOKUP(U422,Master[Company],Master[Line Distance],"Unknown",0,1))</f>
        <v/>
      </c>
      <c r="M422" s="394"/>
      <c r="N422" s="341"/>
      <c r="O422" s="341"/>
      <c r="P422" s="341" t="str">
        <f t="array" ref="P422">if(U422="","",XLOOKUP(U422,Master[Company],Master[Terms],"NA",0,1))</f>
        <v/>
      </c>
      <c r="Q422" s="341" t="str">
        <f t="shared" si="1"/>
        <v/>
      </c>
      <c r="R422" s="341" t="str">
        <f t="array" ref="R422">if(U422="","",XLOOKUP(U422,Master[Company],Master[Group],"NA",0,1))</f>
        <v/>
      </c>
      <c r="S422" s="341" t="str">
        <f t="array" ref="S422">if(U422="","",XLOOKUP(U422,Master[Company],Master[Loading Location],"NA",0,1))</f>
        <v/>
      </c>
      <c r="T422" s="341" t="str">
        <f t="array" ref="T422">if(U422="","",XLOOKUP(U422,Master[Company],Master[Acronym],"NA",0,1))</f>
        <v/>
      </c>
      <c r="U422" s="341"/>
      <c r="V422" s="342"/>
      <c r="W422" s="342"/>
      <c r="X422" s="341" t="str">
        <f t="shared" si="6"/>
        <v/>
      </c>
      <c r="Y422" s="341" t="str">
        <f t="shared" si="3"/>
        <v/>
      </c>
      <c r="Z422" s="341"/>
      <c r="AA422" s="341"/>
      <c r="AB422" s="341"/>
      <c r="AC422" s="401"/>
      <c r="AD422" s="563"/>
      <c r="AE422" s="564"/>
      <c r="AF422" s="564"/>
      <c r="AG422" s="564"/>
      <c r="AH422" s="564"/>
      <c r="AI422" s="564"/>
      <c r="AJ422" s="564"/>
      <c r="AK422" s="564"/>
      <c r="AL422" s="563"/>
      <c r="AM422" s="564"/>
      <c r="AN422" s="564"/>
      <c r="AO422" s="564"/>
      <c r="AP422" s="564"/>
      <c r="AQ422" s="564"/>
      <c r="AR422" s="564"/>
      <c r="AS422" s="564"/>
      <c r="AT422" s="401"/>
      <c r="AU422" s="399"/>
      <c r="AV422" s="617"/>
      <c r="AW422" s="401"/>
      <c r="AX422" s="401"/>
      <c r="AY422" s="341"/>
      <c r="AZ422" s="341"/>
      <c r="BA422" s="341"/>
      <c r="BB422" s="341"/>
      <c r="BC422" s="341"/>
      <c r="BD422" s="401"/>
      <c r="BE422" s="341"/>
      <c r="BF422" s="341"/>
      <c r="BG422" s="402"/>
      <c r="BH422" s="403"/>
      <c r="BI422" s="405"/>
      <c r="BJ422" s="405"/>
      <c r="BK422" s="405"/>
      <c r="BL422" s="405"/>
      <c r="BM422" s="514"/>
    </row>
    <row r="423" ht="18.75" customHeight="1">
      <c r="A423" s="400" t="str">
        <f t="shared" si="4"/>
        <v/>
      </c>
      <c r="B423" s="341"/>
      <c r="C423" s="559"/>
      <c r="D423" s="393"/>
      <c r="E423" s="341"/>
      <c r="F423" s="394"/>
      <c r="G423" s="341" t="str">
        <f t="array" ref="G423">IF(C423="","",XLOOKUP(C423,'Master Data'!K:K,'Master Data'!N:N,"Input in Master Data",0,1))</f>
        <v/>
      </c>
      <c r="H423" s="341" t="str">
        <f t="array" ref="H423">IF(C423="","",XLOOKUP(C423,'Master Data'!K:K,'Master Data'!O:O,"Input in Master Data",0,1))</f>
        <v/>
      </c>
      <c r="I423" s="341" t="str">
        <f t="array" ref="I423">if(U423="","",XLOOKUP(U423,Master[Company],Master[Blow],"Unknown",0,1))</f>
        <v/>
      </c>
      <c r="J423" s="341" t="str">
        <f t="array" ref="J423">if(U423="","",XLOOKUP(U423,Master[Company],Master[Pigging],"Unknown",0,1))</f>
        <v/>
      </c>
      <c r="K423" s="341" t="str">
        <f t="array" ref="K423">if(U423="","",XLOOKUP(U423,Master[Company],Master[Load Method],"Unknown",0,1))</f>
        <v/>
      </c>
      <c r="L423" s="341" t="str">
        <f t="array" ref="L423">if(U423="","",XLOOKUP(U423,Master[Company],Master[Line Distance],"Unknown",0,1))</f>
        <v/>
      </c>
      <c r="M423" s="394"/>
      <c r="N423" s="341"/>
      <c r="O423" s="341"/>
      <c r="P423" s="341" t="str">
        <f t="array" ref="P423">if(U423="","",XLOOKUP(U423,Master[Company],Master[Terms],"NA",0,1))</f>
        <v/>
      </c>
      <c r="Q423" s="341" t="str">
        <f t="shared" si="1"/>
        <v/>
      </c>
      <c r="R423" s="341" t="str">
        <f t="array" ref="R423">if(U423="","",XLOOKUP(U423,Master[Company],Master[Group],"NA",0,1))</f>
        <v/>
      </c>
      <c r="S423" s="341" t="str">
        <f t="array" ref="S423">if(U423="","",XLOOKUP(U423,Master[Company],Master[Loading Location],"NA",0,1))</f>
        <v/>
      </c>
      <c r="T423" s="341" t="str">
        <f t="array" ref="T423">if(U423="","",XLOOKUP(U423,Master[Company],Master[Acronym],"NA",0,1))</f>
        <v/>
      </c>
      <c r="U423" s="341"/>
      <c r="V423" s="342"/>
      <c r="W423" s="342"/>
      <c r="X423" s="341" t="str">
        <f t="shared" si="6"/>
        <v/>
      </c>
      <c r="Y423" s="341" t="str">
        <f t="shared" si="3"/>
        <v/>
      </c>
      <c r="Z423" s="341"/>
      <c r="AA423" s="341"/>
      <c r="AB423" s="341"/>
      <c r="AC423" s="401"/>
      <c r="AD423" s="563"/>
      <c r="AE423" s="564"/>
      <c r="AF423" s="564"/>
      <c r="AG423" s="564"/>
      <c r="AH423" s="564"/>
      <c r="AI423" s="564"/>
      <c r="AJ423" s="564"/>
      <c r="AK423" s="564"/>
      <c r="AL423" s="563"/>
      <c r="AM423" s="564"/>
      <c r="AN423" s="564"/>
      <c r="AO423" s="564"/>
      <c r="AP423" s="564"/>
      <c r="AQ423" s="564"/>
      <c r="AR423" s="564"/>
      <c r="AS423" s="564"/>
      <c r="AT423" s="401"/>
      <c r="AU423" s="399"/>
      <c r="AV423" s="617"/>
      <c r="AW423" s="401"/>
      <c r="AX423" s="401"/>
      <c r="AY423" s="341"/>
      <c r="AZ423" s="341"/>
      <c r="BA423" s="341"/>
      <c r="BB423" s="341"/>
      <c r="BC423" s="341"/>
      <c r="BD423" s="401"/>
      <c r="BE423" s="341"/>
      <c r="BF423" s="341"/>
      <c r="BG423" s="402"/>
      <c r="BH423" s="403"/>
      <c r="BI423" s="405"/>
      <c r="BJ423" s="405"/>
      <c r="BK423" s="405"/>
      <c r="BL423" s="405"/>
      <c r="BM423" s="514"/>
    </row>
    <row r="424" ht="18.75" customHeight="1">
      <c r="A424" s="400" t="str">
        <f t="shared" si="4"/>
        <v/>
      </c>
      <c r="B424" s="341"/>
      <c r="C424" s="559"/>
      <c r="D424" s="393"/>
      <c r="E424" s="341"/>
      <c r="F424" s="394"/>
      <c r="G424" s="341" t="str">
        <f t="array" ref="G424">IF(C424="","",XLOOKUP(C424,'Master Data'!K:K,'Master Data'!N:N,"Input in Master Data",0,1))</f>
        <v/>
      </c>
      <c r="H424" s="341" t="str">
        <f t="array" ref="H424">IF(C424="","",XLOOKUP(C424,'Master Data'!K:K,'Master Data'!O:O,"Input in Master Data",0,1))</f>
        <v/>
      </c>
      <c r="I424" s="341" t="str">
        <f t="array" ref="I424">if(U424="","",XLOOKUP(U424,Master[Company],Master[Blow],"Unknown",0,1))</f>
        <v/>
      </c>
      <c r="J424" s="341" t="str">
        <f t="array" ref="J424">if(U424="","",XLOOKUP(U424,Master[Company],Master[Pigging],"Unknown",0,1))</f>
        <v/>
      </c>
      <c r="K424" s="341" t="str">
        <f t="array" ref="K424">if(U424="","",XLOOKUP(U424,Master[Company],Master[Load Method],"Unknown",0,1))</f>
        <v/>
      </c>
      <c r="L424" s="341" t="str">
        <f t="array" ref="L424">if(U424="","",XLOOKUP(U424,Master[Company],Master[Line Distance],"Unknown",0,1))</f>
        <v/>
      </c>
      <c r="M424" s="394"/>
      <c r="N424" s="341"/>
      <c r="O424" s="341"/>
      <c r="P424" s="341" t="str">
        <f t="array" ref="P424">if(U424="","",XLOOKUP(U424,Master[Company],Master[Terms],"NA",0,1))</f>
        <v/>
      </c>
      <c r="Q424" s="341" t="str">
        <f t="shared" si="1"/>
        <v/>
      </c>
      <c r="R424" s="341" t="str">
        <f t="array" ref="R424">if(U424="","",XLOOKUP(U424,Master[Company],Master[Group],"NA",0,1))</f>
        <v/>
      </c>
      <c r="S424" s="341" t="str">
        <f t="array" ref="S424">if(U424="","",XLOOKUP(U424,Master[Company],Master[Loading Location],"NA",0,1))</f>
        <v/>
      </c>
      <c r="T424" s="341" t="str">
        <f t="array" ref="T424">if(U424="","",XLOOKUP(U424,Master[Company],Master[Acronym],"NA",0,1))</f>
        <v/>
      </c>
      <c r="U424" s="341"/>
      <c r="V424" s="342"/>
      <c r="W424" s="342"/>
      <c r="X424" s="341" t="str">
        <f t="shared" si="6"/>
        <v/>
      </c>
      <c r="Y424" s="341" t="str">
        <f t="shared" si="3"/>
        <v/>
      </c>
      <c r="Z424" s="341"/>
      <c r="AA424" s="341"/>
      <c r="AB424" s="341"/>
      <c r="AC424" s="401"/>
      <c r="AD424" s="563"/>
      <c r="AE424" s="564"/>
      <c r="AF424" s="564"/>
      <c r="AG424" s="564"/>
      <c r="AH424" s="564"/>
      <c r="AI424" s="564"/>
      <c r="AJ424" s="564"/>
      <c r="AK424" s="564"/>
      <c r="AL424" s="563"/>
      <c r="AM424" s="564"/>
      <c r="AN424" s="564"/>
      <c r="AO424" s="564"/>
      <c r="AP424" s="564"/>
      <c r="AQ424" s="564"/>
      <c r="AR424" s="564"/>
      <c r="AS424" s="564"/>
      <c r="AT424" s="401"/>
      <c r="AU424" s="399"/>
      <c r="AV424" s="617"/>
      <c r="AW424" s="401"/>
      <c r="AX424" s="401"/>
      <c r="AY424" s="341"/>
      <c r="AZ424" s="341"/>
      <c r="BA424" s="341"/>
      <c r="BB424" s="341"/>
      <c r="BC424" s="341"/>
      <c r="BD424" s="401"/>
      <c r="BE424" s="341"/>
      <c r="BF424" s="341"/>
      <c r="BG424" s="402"/>
      <c r="BH424" s="403"/>
      <c r="BI424" s="405"/>
      <c r="BJ424" s="405"/>
      <c r="BK424" s="405"/>
      <c r="BL424" s="405"/>
      <c r="BM424" s="514"/>
    </row>
    <row r="425" ht="18.75" customHeight="1">
      <c r="A425" s="400" t="str">
        <f t="shared" si="4"/>
        <v/>
      </c>
      <c r="B425" s="341"/>
      <c r="C425" s="559"/>
      <c r="D425" s="393"/>
      <c r="E425" s="341"/>
      <c r="F425" s="394"/>
      <c r="G425" s="341" t="str">
        <f t="array" ref="G425">IF(C425="","",XLOOKUP(C425,'Master Data'!K:K,'Master Data'!N:N,"Input in Master Data",0,1))</f>
        <v/>
      </c>
      <c r="H425" s="341" t="str">
        <f t="array" ref="H425">IF(C425="","",XLOOKUP(C425,'Master Data'!K:K,'Master Data'!O:O,"Input in Master Data",0,1))</f>
        <v/>
      </c>
      <c r="I425" s="341" t="str">
        <f t="array" ref="I425">if(U425="","",XLOOKUP(U425,Master[Company],Master[Blow],"Unknown",0,1))</f>
        <v/>
      </c>
      <c r="J425" s="341" t="str">
        <f t="array" ref="J425">if(U425="","",XLOOKUP(U425,Master[Company],Master[Pigging],"Unknown",0,1))</f>
        <v/>
      </c>
      <c r="K425" s="341" t="str">
        <f t="array" ref="K425">if(U425="","",XLOOKUP(U425,Master[Company],Master[Load Method],"Unknown",0,1))</f>
        <v/>
      </c>
      <c r="L425" s="341" t="str">
        <f t="array" ref="L425">if(U425="","",XLOOKUP(U425,Master[Company],Master[Line Distance],"Unknown",0,1))</f>
        <v/>
      </c>
      <c r="M425" s="394"/>
      <c r="N425" s="341"/>
      <c r="O425" s="341"/>
      <c r="P425" s="341" t="str">
        <f t="array" ref="P425">if(U425="","",XLOOKUP(U425,Master[Company],Master[Terms],"NA",0,1))</f>
        <v/>
      </c>
      <c r="Q425" s="341" t="str">
        <f t="shared" si="1"/>
        <v/>
      </c>
      <c r="R425" s="341" t="str">
        <f t="array" ref="R425">if(U425="","",XLOOKUP(U425,Master[Company],Master[Group],"NA",0,1))</f>
        <v/>
      </c>
      <c r="S425" s="341" t="str">
        <f t="array" ref="S425">if(U425="","",XLOOKUP(U425,Master[Company],Master[Loading Location],"NA",0,1))</f>
        <v/>
      </c>
      <c r="T425" s="341" t="str">
        <f t="array" ref="T425">if(U425="","",XLOOKUP(U425,Master[Company],Master[Acronym],"NA",0,1))</f>
        <v/>
      </c>
      <c r="U425" s="341"/>
      <c r="V425" s="342"/>
      <c r="W425" s="342"/>
      <c r="X425" s="341" t="str">
        <f t="shared" si="6"/>
        <v/>
      </c>
      <c r="Y425" s="341" t="str">
        <f t="shared" si="3"/>
        <v/>
      </c>
      <c r="Z425" s="341"/>
      <c r="AA425" s="341"/>
      <c r="AB425" s="341"/>
      <c r="AC425" s="401"/>
      <c r="AD425" s="563"/>
      <c r="AE425" s="564"/>
      <c r="AF425" s="564"/>
      <c r="AG425" s="564"/>
      <c r="AH425" s="564"/>
      <c r="AI425" s="564"/>
      <c r="AJ425" s="564"/>
      <c r="AK425" s="564"/>
      <c r="AL425" s="563"/>
      <c r="AM425" s="564"/>
      <c r="AN425" s="564"/>
      <c r="AO425" s="564"/>
      <c r="AP425" s="564"/>
      <c r="AQ425" s="564"/>
      <c r="AR425" s="564"/>
      <c r="AS425" s="564"/>
      <c r="AT425" s="401"/>
      <c r="AU425" s="399"/>
      <c r="AV425" s="617"/>
      <c r="AW425" s="401"/>
      <c r="AX425" s="401"/>
      <c r="AY425" s="341"/>
      <c r="AZ425" s="341"/>
      <c r="BA425" s="341"/>
      <c r="BB425" s="341"/>
      <c r="BC425" s="341"/>
      <c r="BD425" s="401"/>
      <c r="BE425" s="341"/>
      <c r="BF425" s="341"/>
      <c r="BG425" s="402"/>
      <c r="BH425" s="403"/>
      <c r="BI425" s="405"/>
      <c r="BJ425" s="405"/>
      <c r="BK425" s="405"/>
      <c r="BL425" s="405"/>
      <c r="BM425" s="514"/>
    </row>
    <row r="426" ht="18.75" customHeight="1">
      <c r="A426" s="400" t="str">
        <f t="shared" si="4"/>
        <v/>
      </c>
      <c r="B426" s="341"/>
      <c r="C426" s="559"/>
      <c r="D426" s="393"/>
      <c r="E426" s="341"/>
      <c r="F426" s="394"/>
      <c r="G426" s="341" t="str">
        <f t="array" ref="G426">IF(C426="","",XLOOKUP(C426,'Master Data'!K:K,'Master Data'!N:N,"Input in Master Data",0,1))</f>
        <v/>
      </c>
      <c r="H426" s="341" t="str">
        <f t="array" ref="H426">IF(C426="","",XLOOKUP(C426,'Master Data'!K:K,'Master Data'!O:O,"Input in Master Data",0,1))</f>
        <v/>
      </c>
      <c r="I426" s="341" t="str">
        <f t="array" ref="I426">if(U426="","",XLOOKUP(U426,Master[Company],Master[Blow],"Unknown",0,1))</f>
        <v/>
      </c>
      <c r="J426" s="341" t="str">
        <f t="array" ref="J426">if(U426="","",XLOOKUP(U426,Master[Company],Master[Pigging],"Unknown",0,1))</f>
        <v/>
      </c>
      <c r="K426" s="341" t="str">
        <f t="array" ref="K426">if(U426="","",XLOOKUP(U426,Master[Company],Master[Load Method],"Unknown",0,1))</f>
        <v/>
      </c>
      <c r="L426" s="341" t="str">
        <f t="array" ref="L426">if(U426="","",XLOOKUP(U426,Master[Company],Master[Line Distance],"Unknown",0,1))</f>
        <v/>
      </c>
      <c r="M426" s="394"/>
      <c r="N426" s="341"/>
      <c r="O426" s="341"/>
      <c r="P426" s="341" t="str">
        <f t="array" ref="P426">if(U426="","",XLOOKUP(U426,Master[Company],Master[Terms],"NA",0,1))</f>
        <v/>
      </c>
      <c r="Q426" s="341" t="str">
        <f t="shared" si="1"/>
        <v/>
      </c>
      <c r="R426" s="341" t="str">
        <f t="array" ref="R426">if(U426="","",XLOOKUP(U426,Master[Company],Master[Group],"NA",0,1))</f>
        <v/>
      </c>
      <c r="S426" s="341" t="str">
        <f t="array" ref="S426">if(U426="","",XLOOKUP(U426,Master[Company],Master[Loading Location],"NA",0,1))</f>
        <v/>
      </c>
      <c r="T426" s="341" t="str">
        <f t="array" ref="T426">if(U426="","",XLOOKUP(U426,Master[Company],Master[Acronym],"NA",0,1))</f>
        <v/>
      </c>
      <c r="U426" s="341"/>
      <c r="V426" s="342"/>
      <c r="W426" s="342"/>
      <c r="X426" s="341" t="str">
        <f t="shared" si="6"/>
        <v/>
      </c>
      <c r="Y426" s="341" t="str">
        <f t="shared" si="3"/>
        <v/>
      </c>
      <c r="Z426" s="341"/>
      <c r="AA426" s="341"/>
      <c r="AB426" s="341"/>
      <c r="AC426" s="401"/>
      <c r="AD426" s="563"/>
      <c r="AE426" s="564"/>
      <c r="AF426" s="564"/>
      <c r="AG426" s="564"/>
      <c r="AH426" s="564"/>
      <c r="AI426" s="564"/>
      <c r="AJ426" s="564"/>
      <c r="AK426" s="564"/>
      <c r="AL426" s="563"/>
      <c r="AM426" s="564"/>
      <c r="AN426" s="564"/>
      <c r="AO426" s="564"/>
      <c r="AP426" s="564"/>
      <c r="AQ426" s="564"/>
      <c r="AR426" s="564"/>
      <c r="AS426" s="564"/>
      <c r="AT426" s="401"/>
      <c r="AU426" s="399"/>
      <c r="AV426" s="617"/>
      <c r="AW426" s="401"/>
      <c r="AX426" s="401"/>
      <c r="AY426" s="341"/>
      <c r="AZ426" s="341"/>
      <c r="BA426" s="341"/>
      <c r="BB426" s="341"/>
      <c r="BC426" s="341"/>
      <c r="BD426" s="401"/>
      <c r="BE426" s="341"/>
      <c r="BF426" s="341"/>
      <c r="BG426" s="402"/>
      <c r="BH426" s="403"/>
      <c r="BI426" s="405"/>
      <c r="BJ426" s="405"/>
      <c r="BK426" s="405"/>
      <c r="BL426" s="405"/>
      <c r="BM426" s="514"/>
    </row>
    <row r="427" ht="18.75" customHeight="1">
      <c r="A427" s="400" t="str">
        <f t="shared" si="4"/>
        <v/>
      </c>
      <c r="B427" s="341"/>
      <c r="C427" s="559"/>
      <c r="D427" s="393"/>
      <c r="E427" s="341"/>
      <c r="F427" s="394"/>
      <c r="G427" s="341" t="str">
        <f t="array" ref="G427">IF(C427="","",XLOOKUP(C427,'Master Data'!K:K,'Master Data'!N:N,"Input in Master Data",0,1))</f>
        <v/>
      </c>
      <c r="H427" s="341" t="str">
        <f t="array" ref="H427">IF(C427="","",XLOOKUP(C427,'Master Data'!K:K,'Master Data'!O:O,"Input in Master Data",0,1))</f>
        <v/>
      </c>
      <c r="I427" s="341" t="str">
        <f t="array" ref="I427">if(U427="","",XLOOKUP(U427,Master[Company],Master[Blow],"Unknown",0,1))</f>
        <v/>
      </c>
      <c r="J427" s="341" t="str">
        <f t="array" ref="J427">if(U427="","",XLOOKUP(U427,Master[Company],Master[Pigging],"Unknown",0,1))</f>
        <v/>
      </c>
      <c r="K427" s="341" t="str">
        <f t="array" ref="K427">if(U427="","",XLOOKUP(U427,Master[Company],Master[Load Method],"Unknown",0,1))</f>
        <v/>
      </c>
      <c r="L427" s="341" t="str">
        <f t="array" ref="L427">if(U427="","",XLOOKUP(U427,Master[Company],Master[Line Distance],"Unknown",0,1))</f>
        <v/>
      </c>
      <c r="M427" s="394"/>
      <c r="N427" s="341"/>
      <c r="O427" s="341"/>
      <c r="P427" s="341" t="str">
        <f t="array" ref="P427">if(U427="","",XLOOKUP(U427,Master[Company],Master[Terms],"NA",0,1))</f>
        <v/>
      </c>
      <c r="Q427" s="341" t="str">
        <f t="shared" si="1"/>
        <v/>
      </c>
      <c r="R427" s="341" t="str">
        <f t="array" ref="R427">if(U427="","",XLOOKUP(U427,Master[Company],Master[Group],"NA",0,1))</f>
        <v/>
      </c>
      <c r="S427" s="341" t="str">
        <f t="array" ref="S427">if(U427="","",XLOOKUP(U427,Master[Company],Master[Loading Location],"NA",0,1))</f>
        <v/>
      </c>
      <c r="T427" s="341" t="str">
        <f t="array" ref="T427">if(U427="","",XLOOKUP(U427,Master[Company],Master[Acronym],"NA",0,1))</f>
        <v/>
      </c>
      <c r="U427" s="341"/>
      <c r="V427" s="342"/>
      <c r="W427" s="342"/>
      <c r="X427" s="341" t="str">
        <f t="shared" si="6"/>
        <v/>
      </c>
      <c r="Y427" s="341" t="str">
        <f t="shared" si="3"/>
        <v/>
      </c>
      <c r="Z427" s="341"/>
      <c r="AA427" s="341"/>
      <c r="AB427" s="341"/>
      <c r="AC427" s="401"/>
      <c r="AD427" s="563"/>
      <c r="AE427" s="564"/>
      <c r="AF427" s="564"/>
      <c r="AG427" s="564"/>
      <c r="AH427" s="564"/>
      <c r="AI427" s="564"/>
      <c r="AJ427" s="564"/>
      <c r="AK427" s="564"/>
      <c r="AL427" s="563"/>
      <c r="AM427" s="564"/>
      <c r="AN427" s="564"/>
      <c r="AO427" s="564"/>
      <c r="AP427" s="564"/>
      <c r="AQ427" s="564"/>
      <c r="AR427" s="564"/>
      <c r="AS427" s="564"/>
      <c r="AT427" s="401"/>
      <c r="AU427" s="399"/>
      <c r="AV427" s="617"/>
      <c r="AW427" s="401"/>
      <c r="AX427" s="401"/>
      <c r="AY427" s="341"/>
      <c r="AZ427" s="341"/>
      <c r="BA427" s="341"/>
      <c r="BB427" s="341"/>
      <c r="BC427" s="341"/>
      <c r="BD427" s="401"/>
      <c r="BE427" s="341"/>
      <c r="BF427" s="341"/>
      <c r="BG427" s="402"/>
      <c r="BH427" s="403"/>
      <c r="BI427" s="405"/>
      <c r="BJ427" s="405"/>
      <c r="BK427" s="405"/>
      <c r="BL427" s="405"/>
      <c r="BM427" s="514"/>
    </row>
    <row r="428" ht="18.75" customHeight="1">
      <c r="A428" s="400" t="str">
        <f t="shared" si="4"/>
        <v/>
      </c>
      <c r="B428" s="341"/>
      <c r="C428" s="559"/>
      <c r="D428" s="393"/>
      <c r="E428" s="341"/>
      <c r="F428" s="394"/>
      <c r="G428" s="341" t="str">
        <f t="array" ref="G428">IF(C428="","",XLOOKUP(C428,'Master Data'!K:K,'Master Data'!N:N,"Input in Master Data",0,1))</f>
        <v/>
      </c>
      <c r="H428" s="341" t="str">
        <f t="array" ref="H428">IF(C428="","",XLOOKUP(C428,'Master Data'!K:K,'Master Data'!O:O,"Input in Master Data",0,1))</f>
        <v/>
      </c>
      <c r="I428" s="341" t="str">
        <f t="array" ref="I428">if(U428="","",XLOOKUP(U428,Master[Company],Master[Blow],"Unknown",0,1))</f>
        <v/>
      </c>
      <c r="J428" s="341" t="str">
        <f t="array" ref="J428">if(U428="","",XLOOKUP(U428,Master[Company],Master[Pigging],"Unknown",0,1))</f>
        <v/>
      </c>
      <c r="K428" s="341" t="str">
        <f t="array" ref="K428">if(U428="","",XLOOKUP(U428,Master[Company],Master[Load Method],"Unknown",0,1))</f>
        <v/>
      </c>
      <c r="L428" s="341" t="str">
        <f t="array" ref="L428">if(U428="","",XLOOKUP(U428,Master[Company],Master[Line Distance],"Unknown",0,1))</f>
        <v/>
      </c>
      <c r="M428" s="394"/>
      <c r="N428" s="341"/>
      <c r="O428" s="341"/>
      <c r="P428" s="341" t="str">
        <f t="array" ref="P428">if(U428="","",XLOOKUP(U428,Master[Company],Master[Terms],"NA",0,1))</f>
        <v/>
      </c>
      <c r="Q428" s="341" t="str">
        <f t="shared" si="1"/>
        <v/>
      </c>
      <c r="R428" s="341" t="str">
        <f t="array" ref="R428">if(U428="","",XLOOKUP(U428,Master[Company],Master[Group],"NA",0,1))</f>
        <v/>
      </c>
      <c r="S428" s="341" t="str">
        <f t="array" ref="S428">if(U428="","",XLOOKUP(U428,Master[Company],Master[Loading Location],"NA",0,1))</f>
        <v/>
      </c>
      <c r="T428" s="341" t="str">
        <f t="array" ref="T428">if(U428="","",XLOOKUP(U428,Master[Company],Master[Acronym],"NA",0,1))</f>
        <v/>
      </c>
      <c r="U428" s="341"/>
      <c r="V428" s="342"/>
      <c r="W428" s="342"/>
      <c r="X428" s="341" t="str">
        <f t="shared" si="6"/>
        <v/>
      </c>
      <c r="Y428" s="341" t="str">
        <f t="shared" si="3"/>
        <v/>
      </c>
      <c r="Z428" s="341"/>
      <c r="AA428" s="341"/>
      <c r="AB428" s="341"/>
      <c r="AC428" s="401"/>
      <c r="AD428" s="563"/>
      <c r="AE428" s="564"/>
      <c r="AF428" s="564"/>
      <c r="AG428" s="564"/>
      <c r="AH428" s="564"/>
      <c r="AI428" s="564"/>
      <c r="AJ428" s="564"/>
      <c r="AK428" s="564"/>
      <c r="AL428" s="563"/>
      <c r="AM428" s="564"/>
      <c r="AN428" s="564"/>
      <c r="AO428" s="564"/>
      <c r="AP428" s="564"/>
      <c r="AQ428" s="564"/>
      <c r="AR428" s="564"/>
      <c r="AS428" s="564"/>
      <c r="AT428" s="401"/>
      <c r="AU428" s="399"/>
      <c r="AV428" s="617"/>
      <c r="AW428" s="401"/>
      <c r="AX428" s="401"/>
      <c r="AY428" s="341"/>
      <c r="AZ428" s="341"/>
      <c r="BA428" s="341"/>
      <c r="BB428" s="341"/>
      <c r="BC428" s="341"/>
      <c r="BD428" s="401"/>
      <c r="BE428" s="341"/>
      <c r="BF428" s="341"/>
      <c r="BG428" s="402"/>
      <c r="BH428" s="403"/>
      <c r="BI428" s="405"/>
      <c r="BJ428" s="405"/>
      <c r="BK428" s="405"/>
      <c r="BL428" s="405"/>
      <c r="BM428" s="514"/>
    </row>
    <row r="429" ht="18.75" customHeight="1">
      <c r="A429" s="400" t="str">
        <f t="shared" si="4"/>
        <v/>
      </c>
      <c r="B429" s="341"/>
      <c r="C429" s="559"/>
      <c r="D429" s="393"/>
      <c r="E429" s="341"/>
      <c r="F429" s="394"/>
      <c r="G429" s="341" t="str">
        <f t="array" ref="G429">IF(C429="","",XLOOKUP(C429,'Master Data'!K:K,'Master Data'!N:N,"Input in Master Data",0,1))</f>
        <v/>
      </c>
      <c r="H429" s="341" t="str">
        <f t="array" ref="H429">IF(C429="","",XLOOKUP(C429,'Master Data'!K:K,'Master Data'!O:O,"Input in Master Data",0,1))</f>
        <v/>
      </c>
      <c r="I429" s="341" t="str">
        <f t="array" ref="I429">if(U429="","",XLOOKUP(U429,Master[Company],Master[Blow],"Unknown",0,1))</f>
        <v/>
      </c>
      <c r="J429" s="341" t="str">
        <f t="array" ref="J429">if(U429="","",XLOOKUP(U429,Master[Company],Master[Pigging],"Unknown",0,1))</f>
        <v/>
      </c>
      <c r="K429" s="341" t="str">
        <f t="array" ref="K429">if(U429="","",XLOOKUP(U429,Master[Company],Master[Load Method],"Unknown",0,1))</f>
        <v/>
      </c>
      <c r="L429" s="341" t="str">
        <f t="array" ref="L429">if(U429="","",XLOOKUP(U429,Master[Company],Master[Line Distance],"Unknown",0,1))</f>
        <v/>
      </c>
      <c r="M429" s="394"/>
      <c r="N429" s="341"/>
      <c r="O429" s="341"/>
      <c r="P429" s="341" t="str">
        <f t="array" ref="P429">if(U429="","",XLOOKUP(U429,Master[Company],Master[Terms],"NA",0,1))</f>
        <v/>
      </c>
      <c r="Q429" s="341" t="str">
        <f t="shared" si="1"/>
        <v/>
      </c>
      <c r="R429" s="341" t="str">
        <f t="array" ref="R429">if(U429="","",XLOOKUP(U429,Master[Company],Master[Group],"NA",0,1))</f>
        <v/>
      </c>
      <c r="S429" s="341" t="str">
        <f t="array" ref="S429">if(U429="","",XLOOKUP(U429,Master[Company],Master[Loading Location],"NA",0,1))</f>
        <v/>
      </c>
      <c r="T429" s="341" t="str">
        <f t="array" ref="T429">if(U429="","",XLOOKUP(U429,Master[Company],Master[Acronym],"NA",0,1))</f>
        <v/>
      </c>
      <c r="U429" s="341"/>
      <c r="V429" s="342"/>
      <c r="W429" s="342"/>
      <c r="X429" s="341" t="str">
        <f t="shared" si="6"/>
        <v/>
      </c>
      <c r="Y429" s="341" t="str">
        <f t="shared" si="3"/>
        <v/>
      </c>
      <c r="Z429" s="341"/>
      <c r="AA429" s="341"/>
      <c r="AB429" s="341"/>
      <c r="AC429" s="401"/>
      <c r="AD429" s="563"/>
      <c r="AE429" s="564"/>
      <c r="AF429" s="564"/>
      <c r="AG429" s="564"/>
      <c r="AH429" s="564"/>
      <c r="AI429" s="564"/>
      <c r="AJ429" s="564"/>
      <c r="AK429" s="564"/>
      <c r="AL429" s="563"/>
      <c r="AM429" s="564"/>
      <c r="AN429" s="564"/>
      <c r="AO429" s="564"/>
      <c r="AP429" s="564"/>
      <c r="AQ429" s="564"/>
      <c r="AR429" s="564"/>
      <c r="AS429" s="564"/>
      <c r="AT429" s="401"/>
      <c r="AU429" s="399"/>
      <c r="AV429" s="617"/>
      <c r="AW429" s="401"/>
      <c r="AX429" s="401"/>
      <c r="AY429" s="341"/>
      <c r="AZ429" s="341"/>
      <c r="BA429" s="341"/>
      <c r="BB429" s="341"/>
      <c r="BC429" s="341"/>
      <c r="BD429" s="401"/>
      <c r="BE429" s="341"/>
      <c r="BF429" s="341"/>
      <c r="BG429" s="402"/>
      <c r="BH429" s="403"/>
      <c r="BI429" s="405"/>
      <c r="BJ429" s="405"/>
      <c r="BK429" s="405"/>
      <c r="BL429" s="405"/>
      <c r="BM429" s="514"/>
    </row>
    <row r="430" ht="18.75" customHeight="1">
      <c r="A430" s="400" t="str">
        <f t="shared" si="4"/>
        <v/>
      </c>
      <c r="B430" s="341"/>
      <c r="C430" s="559"/>
      <c r="D430" s="393"/>
      <c r="E430" s="341"/>
      <c r="F430" s="394"/>
      <c r="G430" s="341" t="str">
        <f t="array" ref="G430">IF(C430="","",XLOOKUP(C430,'Master Data'!K:K,'Master Data'!N:N,"Input in Master Data",0,1))</f>
        <v/>
      </c>
      <c r="H430" s="341" t="str">
        <f t="array" ref="H430">IF(C430="","",XLOOKUP(C430,'Master Data'!K:K,'Master Data'!O:O,"Input in Master Data",0,1))</f>
        <v/>
      </c>
      <c r="I430" s="341" t="str">
        <f t="array" ref="I430">if(U430="","",XLOOKUP(U430,Master[Company],Master[Blow],"Unknown",0,1))</f>
        <v/>
      </c>
      <c r="J430" s="341" t="str">
        <f t="array" ref="J430">if(U430="","",XLOOKUP(U430,Master[Company],Master[Pigging],"Unknown",0,1))</f>
        <v/>
      </c>
      <c r="K430" s="341" t="str">
        <f t="array" ref="K430">if(U430="","",XLOOKUP(U430,Master[Company],Master[Load Method],"Unknown",0,1))</f>
        <v/>
      </c>
      <c r="L430" s="341" t="str">
        <f t="array" ref="L430">if(U430="","",XLOOKUP(U430,Master[Company],Master[Line Distance],"Unknown",0,1))</f>
        <v/>
      </c>
      <c r="M430" s="394"/>
      <c r="N430" s="341"/>
      <c r="O430" s="341"/>
      <c r="P430" s="341" t="str">
        <f t="array" ref="P430">if(U430="","",XLOOKUP(U430,Master[Company],Master[Terms],"NA",0,1))</f>
        <v/>
      </c>
      <c r="Q430" s="341" t="str">
        <f t="shared" si="1"/>
        <v/>
      </c>
      <c r="R430" s="341" t="str">
        <f t="array" ref="R430">if(U430="","",XLOOKUP(U430,Master[Company],Master[Group],"NA",0,1))</f>
        <v/>
      </c>
      <c r="S430" s="341" t="str">
        <f t="array" ref="S430">if(U430="","",XLOOKUP(U430,Master[Company],Master[Loading Location],"NA",0,1))</f>
        <v/>
      </c>
      <c r="T430" s="341" t="str">
        <f t="array" ref="T430">if(U430="","",XLOOKUP(U430,Master[Company],Master[Acronym],"NA",0,1))</f>
        <v/>
      </c>
      <c r="U430" s="341"/>
      <c r="V430" s="342"/>
      <c r="W430" s="342"/>
      <c r="X430" s="341" t="str">
        <f t="shared" si="6"/>
        <v/>
      </c>
      <c r="Y430" s="341" t="str">
        <f t="shared" si="3"/>
        <v/>
      </c>
      <c r="Z430" s="341"/>
      <c r="AA430" s="341"/>
      <c r="AB430" s="341"/>
      <c r="AC430" s="401"/>
      <c r="AD430" s="563"/>
      <c r="AE430" s="564"/>
      <c r="AF430" s="564"/>
      <c r="AG430" s="564"/>
      <c r="AH430" s="564"/>
      <c r="AI430" s="564"/>
      <c r="AJ430" s="564"/>
      <c r="AK430" s="564"/>
      <c r="AL430" s="563"/>
      <c r="AM430" s="564"/>
      <c r="AN430" s="564"/>
      <c r="AO430" s="564"/>
      <c r="AP430" s="564"/>
      <c r="AQ430" s="564"/>
      <c r="AR430" s="564"/>
      <c r="AS430" s="564"/>
      <c r="AT430" s="401"/>
      <c r="AU430" s="399"/>
      <c r="AV430" s="617"/>
      <c r="AW430" s="401"/>
      <c r="AX430" s="401"/>
      <c r="AY430" s="341"/>
      <c r="AZ430" s="341"/>
      <c r="BA430" s="341"/>
      <c r="BB430" s="341"/>
      <c r="BC430" s="341"/>
      <c r="BD430" s="401"/>
      <c r="BE430" s="341"/>
      <c r="BF430" s="341"/>
      <c r="BG430" s="402"/>
      <c r="BH430" s="403"/>
      <c r="BI430" s="405"/>
      <c r="BJ430" s="405"/>
      <c r="BK430" s="405"/>
      <c r="BL430" s="405"/>
      <c r="BM430" s="514"/>
    </row>
    <row r="431" ht="18.75" customHeight="1">
      <c r="A431" s="400" t="str">
        <f t="shared" si="4"/>
        <v/>
      </c>
      <c r="B431" s="341"/>
      <c r="C431" s="559"/>
      <c r="D431" s="393"/>
      <c r="E431" s="341"/>
      <c r="F431" s="394"/>
      <c r="G431" s="341" t="str">
        <f t="array" ref="G431">IF(C431="","",XLOOKUP(C431,'Master Data'!K:K,'Master Data'!N:N,"Input in Master Data",0,1))</f>
        <v/>
      </c>
      <c r="H431" s="341" t="str">
        <f t="array" ref="H431">IF(C431="","",XLOOKUP(C431,'Master Data'!K:K,'Master Data'!O:O,"Input in Master Data",0,1))</f>
        <v/>
      </c>
      <c r="I431" s="341" t="str">
        <f t="array" ref="I431">if(U431="","",XLOOKUP(U431,Master[Company],Master[Blow],"Unknown",0,1))</f>
        <v/>
      </c>
      <c r="J431" s="341" t="str">
        <f t="array" ref="J431">if(U431="","",XLOOKUP(U431,Master[Company],Master[Pigging],"Unknown",0,1))</f>
        <v/>
      </c>
      <c r="K431" s="341" t="str">
        <f t="array" ref="K431">if(U431="","",XLOOKUP(U431,Master[Company],Master[Load Method],"Unknown",0,1))</f>
        <v/>
      </c>
      <c r="L431" s="341" t="str">
        <f t="array" ref="L431">if(U431="","",XLOOKUP(U431,Master[Company],Master[Line Distance],"Unknown",0,1))</f>
        <v/>
      </c>
      <c r="M431" s="394"/>
      <c r="N431" s="341"/>
      <c r="O431" s="341"/>
      <c r="P431" s="341" t="str">
        <f t="array" ref="P431">if(U431="","",XLOOKUP(U431,Master[Company],Master[Terms],"NA",0,1))</f>
        <v/>
      </c>
      <c r="Q431" s="341" t="str">
        <f t="shared" si="1"/>
        <v/>
      </c>
      <c r="R431" s="341" t="str">
        <f t="array" ref="R431">if(U431="","",XLOOKUP(U431,Master[Company],Master[Group],"NA",0,1))</f>
        <v/>
      </c>
      <c r="S431" s="341" t="str">
        <f t="array" ref="S431">if(U431="","",XLOOKUP(U431,Master[Company],Master[Loading Location],"NA",0,1))</f>
        <v/>
      </c>
      <c r="T431" s="341" t="str">
        <f t="array" ref="T431">if(U431="","",XLOOKUP(U431,Master[Company],Master[Acronym],"NA",0,1))</f>
        <v/>
      </c>
      <c r="U431" s="341"/>
      <c r="V431" s="342"/>
      <c r="W431" s="342"/>
      <c r="X431" s="341" t="str">
        <f t="shared" si="6"/>
        <v/>
      </c>
      <c r="Y431" s="341" t="str">
        <f t="shared" si="3"/>
        <v/>
      </c>
      <c r="Z431" s="341"/>
      <c r="AA431" s="341"/>
      <c r="AB431" s="341"/>
      <c r="AC431" s="401"/>
      <c r="AD431" s="563"/>
      <c r="AE431" s="564"/>
      <c r="AF431" s="564"/>
      <c r="AG431" s="564"/>
      <c r="AH431" s="564"/>
      <c r="AI431" s="564"/>
      <c r="AJ431" s="564"/>
      <c r="AK431" s="564"/>
      <c r="AL431" s="563"/>
      <c r="AM431" s="564"/>
      <c r="AN431" s="564"/>
      <c r="AO431" s="564"/>
      <c r="AP431" s="564"/>
      <c r="AQ431" s="564"/>
      <c r="AR431" s="564"/>
      <c r="AS431" s="564"/>
      <c r="AT431" s="401"/>
      <c r="AU431" s="399"/>
      <c r="AV431" s="617"/>
      <c r="AW431" s="401"/>
      <c r="AX431" s="401"/>
      <c r="AY431" s="341"/>
      <c r="AZ431" s="341"/>
      <c r="BA431" s="341"/>
      <c r="BB431" s="341"/>
      <c r="BC431" s="341"/>
      <c r="BD431" s="401"/>
      <c r="BE431" s="341"/>
      <c r="BF431" s="341"/>
      <c r="BG431" s="402"/>
      <c r="BH431" s="403"/>
      <c r="BI431" s="405"/>
      <c r="BJ431" s="405"/>
      <c r="BK431" s="405"/>
      <c r="BL431" s="405"/>
      <c r="BM431" s="514"/>
    </row>
    <row r="432" ht="18.75" customHeight="1">
      <c r="A432" s="400" t="str">
        <f t="shared" si="4"/>
        <v/>
      </c>
      <c r="B432" s="341"/>
      <c r="C432" s="559"/>
      <c r="D432" s="393"/>
      <c r="E432" s="341"/>
      <c r="F432" s="394"/>
      <c r="G432" s="341" t="str">
        <f t="array" ref="G432">IF(C432="","",XLOOKUP(C432,'Master Data'!K:K,'Master Data'!N:N,"Input in Master Data",0,1))</f>
        <v/>
      </c>
      <c r="H432" s="341" t="str">
        <f t="array" ref="H432">IF(C432="","",XLOOKUP(C432,'Master Data'!K:K,'Master Data'!O:O,"Input in Master Data",0,1))</f>
        <v/>
      </c>
      <c r="I432" s="341" t="str">
        <f t="array" ref="I432">if(U432="","",XLOOKUP(U432,Master[Company],Master[Blow],"Unknown",0,1))</f>
        <v/>
      </c>
      <c r="J432" s="341" t="str">
        <f t="array" ref="J432">if(U432="","",XLOOKUP(U432,Master[Company],Master[Pigging],"Unknown",0,1))</f>
        <v/>
      </c>
      <c r="K432" s="341" t="str">
        <f t="array" ref="K432">if(U432="","",XLOOKUP(U432,Master[Company],Master[Load Method],"Unknown",0,1))</f>
        <v/>
      </c>
      <c r="L432" s="341" t="str">
        <f t="array" ref="L432">if(U432="","",XLOOKUP(U432,Master[Company],Master[Line Distance],"Unknown",0,1))</f>
        <v/>
      </c>
      <c r="M432" s="394"/>
      <c r="N432" s="341"/>
      <c r="O432" s="341"/>
      <c r="P432" s="341" t="str">
        <f t="array" ref="P432">if(U432="","",XLOOKUP(U432,Master[Company],Master[Terms],"NA",0,1))</f>
        <v/>
      </c>
      <c r="Q432" s="341" t="str">
        <f t="shared" si="1"/>
        <v/>
      </c>
      <c r="R432" s="341" t="str">
        <f t="array" ref="R432">if(U432="","",XLOOKUP(U432,Master[Company],Master[Group],"NA",0,1))</f>
        <v/>
      </c>
      <c r="S432" s="341" t="str">
        <f t="array" ref="S432">if(U432="","",XLOOKUP(U432,Master[Company],Master[Loading Location],"NA",0,1))</f>
        <v/>
      </c>
      <c r="T432" s="341" t="str">
        <f t="array" ref="T432">if(U432="","",XLOOKUP(U432,Master[Company],Master[Acronym],"NA",0,1))</f>
        <v/>
      </c>
      <c r="U432" s="341"/>
      <c r="V432" s="342"/>
      <c r="W432" s="342"/>
      <c r="X432" s="341" t="str">
        <f t="shared" si="6"/>
        <v/>
      </c>
      <c r="Y432" s="341" t="str">
        <f t="shared" si="3"/>
        <v/>
      </c>
      <c r="Z432" s="341"/>
      <c r="AA432" s="341"/>
      <c r="AB432" s="341"/>
      <c r="AC432" s="401"/>
      <c r="AD432" s="563"/>
      <c r="AE432" s="564"/>
      <c r="AF432" s="564"/>
      <c r="AG432" s="564"/>
      <c r="AH432" s="564"/>
      <c r="AI432" s="564"/>
      <c r="AJ432" s="564"/>
      <c r="AK432" s="564"/>
      <c r="AL432" s="563"/>
      <c r="AM432" s="564"/>
      <c r="AN432" s="564"/>
      <c r="AO432" s="564"/>
      <c r="AP432" s="564"/>
      <c r="AQ432" s="564"/>
      <c r="AR432" s="564"/>
      <c r="AS432" s="564"/>
      <c r="AT432" s="401"/>
      <c r="AU432" s="399"/>
      <c r="AV432" s="617"/>
      <c r="AW432" s="401"/>
      <c r="AX432" s="401"/>
      <c r="AY432" s="341"/>
      <c r="AZ432" s="341"/>
      <c r="BA432" s="341"/>
      <c r="BB432" s="341"/>
      <c r="BC432" s="341"/>
      <c r="BD432" s="401"/>
      <c r="BE432" s="341"/>
      <c r="BF432" s="341"/>
      <c r="BG432" s="402"/>
      <c r="BH432" s="403"/>
      <c r="BI432" s="405"/>
      <c r="BJ432" s="405"/>
      <c r="BK432" s="405"/>
      <c r="BL432" s="405"/>
      <c r="BM432" s="514"/>
    </row>
    <row r="433" ht="18.75" customHeight="1">
      <c r="A433" s="400" t="str">
        <f t="shared" si="4"/>
        <v/>
      </c>
      <c r="B433" s="341"/>
      <c r="C433" s="559"/>
      <c r="D433" s="393"/>
      <c r="E433" s="341"/>
      <c r="F433" s="394"/>
      <c r="G433" s="341" t="str">
        <f t="array" ref="G433">IF(C433="","",XLOOKUP(C433,'Master Data'!K:K,'Master Data'!N:N,"Input in Master Data",0,1))</f>
        <v/>
      </c>
      <c r="H433" s="341" t="str">
        <f t="array" ref="H433">IF(C433="","",XLOOKUP(C433,'Master Data'!K:K,'Master Data'!O:O,"Input in Master Data",0,1))</f>
        <v/>
      </c>
      <c r="I433" s="341" t="str">
        <f t="array" ref="I433">if(U433="","",XLOOKUP(U433,Master[Company],Master[Blow],"Unknown",0,1))</f>
        <v/>
      </c>
      <c r="J433" s="341" t="str">
        <f t="array" ref="J433">if(U433="","",XLOOKUP(U433,Master[Company],Master[Pigging],"Unknown",0,1))</f>
        <v/>
      </c>
      <c r="K433" s="341" t="str">
        <f t="array" ref="K433">if(U433="","",XLOOKUP(U433,Master[Company],Master[Load Method],"Unknown",0,1))</f>
        <v/>
      </c>
      <c r="L433" s="341" t="str">
        <f t="array" ref="L433">if(U433="","",XLOOKUP(U433,Master[Company],Master[Line Distance],"Unknown",0,1))</f>
        <v/>
      </c>
      <c r="M433" s="394"/>
      <c r="N433" s="341"/>
      <c r="O433" s="341"/>
      <c r="P433" s="341" t="str">
        <f t="array" ref="P433">if(U433="","",XLOOKUP(U433,Master[Company],Master[Terms],"NA",0,1))</f>
        <v/>
      </c>
      <c r="Q433" s="341" t="str">
        <f t="shared" si="1"/>
        <v/>
      </c>
      <c r="R433" s="341" t="str">
        <f t="array" ref="R433">if(U433="","",XLOOKUP(U433,Master[Company],Master[Group],"NA",0,1))</f>
        <v/>
      </c>
      <c r="S433" s="341" t="str">
        <f t="array" ref="S433">if(U433="","",XLOOKUP(U433,Master[Company],Master[Loading Location],"NA",0,1))</f>
        <v/>
      </c>
      <c r="T433" s="341" t="str">
        <f t="array" ref="T433">if(U433="","",XLOOKUP(U433,Master[Company],Master[Acronym],"NA",0,1))</f>
        <v/>
      </c>
      <c r="U433" s="341"/>
      <c r="V433" s="342"/>
      <c r="W433" s="342"/>
      <c r="X433" s="341" t="str">
        <f t="shared" si="6"/>
        <v/>
      </c>
      <c r="Y433" s="341" t="str">
        <f t="shared" si="3"/>
        <v/>
      </c>
      <c r="Z433" s="341"/>
      <c r="AA433" s="341"/>
      <c r="AB433" s="341"/>
      <c r="AC433" s="401"/>
      <c r="AD433" s="563"/>
      <c r="AE433" s="564"/>
      <c r="AF433" s="564"/>
      <c r="AG433" s="564"/>
      <c r="AH433" s="564"/>
      <c r="AI433" s="564"/>
      <c r="AJ433" s="564"/>
      <c r="AK433" s="564"/>
      <c r="AL433" s="563"/>
      <c r="AM433" s="564"/>
      <c r="AN433" s="564"/>
      <c r="AO433" s="564"/>
      <c r="AP433" s="564"/>
      <c r="AQ433" s="564"/>
      <c r="AR433" s="564"/>
      <c r="AS433" s="564"/>
      <c r="AT433" s="401"/>
      <c r="AU433" s="399"/>
      <c r="AV433" s="617"/>
      <c r="AW433" s="401"/>
      <c r="AX433" s="401"/>
      <c r="AY433" s="341"/>
      <c r="AZ433" s="341"/>
      <c r="BA433" s="341"/>
      <c r="BB433" s="341"/>
      <c r="BC433" s="341"/>
      <c r="BD433" s="401"/>
      <c r="BE433" s="341"/>
      <c r="BF433" s="341"/>
      <c r="BG433" s="402"/>
      <c r="BH433" s="403"/>
      <c r="BI433" s="405"/>
      <c r="BJ433" s="405"/>
      <c r="BK433" s="405"/>
      <c r="BL433" s="405"/>
      <c r="BM433" s="514"/>
    </row>
    <row r="434" ht="18.75" customHeight="1">
      <c r="A434" s="400" t="str">
        <f t="shared" si="4"/>
        <v/>
      </c>
      <c r="B434" s="341"/>
      <c r="C434" s="559"/>
      <c r="D434" s="393"/>
      <c r="E434" s="341"/>
      <c r="F434" s="394"/>
      <c r="G434" s="341" t="str">
        <f t="array" ref="G434">IF(C434="","",XLOOKUP(C434,'Master Data'!K:K,'Master Data'!N:N,"Input in Master Data",0,1))</f>
        <v/>
      </c>
      <c r="H434" s="341" t="str">
        <f t="array" ref="H434">IF(C434="","",XLOOKUP(C434,'Master Data'!K:K,'Master Data'!O:O,"Input in Master Data",0,1))</f>
        <v/>
      </c>
      <c r="I434" s="341" t="str">
        <f t="array" ref="I434">if(U434="","",XLOOKUP(U434,Master[Company],Master[Blow],"Unknown",0,1))</f>
        <v/>
      </c>
      <c r="J434" s="341" t="str">
        <f t="array" ref="J434">if(U434="","",XLOOKUP(U434,Master[Company],Master[Pigging],"Unknown",0,1))</f>
        <v/>
      </c>
      <c r="K434" s="341" t="str">
        <f t="array" ref="K434">if(U434="","",XLOOKUP(U434,Master[Company],Master[Load Method],"Unknown",0,1))</f>
        <v/>
      </c>
      <c r="L434" s="341" t="str">
        <f t="array" ref="L434">if(U434="","",XLOOKUP(U434,Master[Company],Master[Line Distance],"Unknown",0,1))</f>
        <v/>
      </c>
      <c r="M434" s="394"/>
      <c r="N434" s="341"/>
      <c r="O434" s="341"/>
      <c r="P434" s="341" t="str">
        <f t="array" ref="P434">if(U434="","",XLOOKUP(U434,Master[Company],Master[Terms],"NA",0,1))</f>
        <v/>
      </c>
      <c r="Q434" s="341" t="str">
        <f t="shared" si="1"/>
        <v/>
      </c>
      <c r="R434" s="341" t="str">
        <f t="array" ref="R434">if(U434="","",XLOOKUP(U434,Master[Company],Master[Group],"NA",0,1))</f>
        <v/>
      </c>
      <c r="S434" s="341" t="str">
        <f t="array" ref="S434">if(U434="","",XLOOKUP(U434,Master[Company],Master[Loading Location],"NA",0,1))</f>
        <v/>
      </c>
      <c r="T434" s="341" t="str">
        <f t="array" ref="T434">if(U434="","",XLOOKUP(U434,Master[Company],Master[Acronym],"NA",0,1))</f>
        <v/>
      </c>
      <c r="U434" s="341"/>
      <c r="V434" s="342"/>
      <c r="W434" s="342"/>
      <c r="X434" s="341" t="str">
        <f t="shared" si="6"/>
        <v/>
      </c>
      <c r="Y434" s="341" t="str">
        <f t="shared" si="3"/>
        <v/>
      </c>
      <c r="Z434" s="341"/>
      <c r="AA434" s="341"/>
      <c r="AB434" s="341"/>
      <c r="AC434" s="401"/>
      <c r="AD434" s="563"/>
      <c r="AE434" s="564"/>
      <c r="AF434" s="564"/>
      <c r="AG434" s="564"/>
      <c r="AH434" s="564"/>
      <c r="AI434" s="564"/>
      <c r="AJ434" s="564"/>
      <c r="AK434" s="564"/>
      <c r="AL434" s="563"/>
      <c r="AM434" s="564"/>
      <c r="AN434" s="564"/>
      <c r="AO434" s="564"/>
      <c r="AP434" s="564"/>
      <c r="AQ434" s="564"/>
      <c r="AR434" s="564"/>
      <c r="AS434" s="564"/>
      <c r="AT434" s="401"/>
      <c r="AU434" s="399"/>
      <c r="AV434" s="617"/>
      <c r="AW434" s="401"/>
      <c r="AX434" s="401"/>
      <c r="AY434" s="341"/>
      <c r="AZ434" s="341"/>
      <c r="BA434" s="341"/>
      <c r="BB434" s="341"/>
      <c r="BC434" s="341"/>
      <c r="BD434" s="401"/>
      <c r="BE434" s="341"/>
      <c r="BF434" s="341"/>
      <c r="BG434" s="402"/>
      <c r="BH434" s="403"/>
      <c r="BI434" s="405"/>
      <c r="BJ434" s="405"/>
      <c r="BK434" s="405"/>
      <c r="BL434" s="405"/>
      <c r="BM434" s="514"/>
    </row>
    <row r="435" ht="18.75" customHeight="1">
      <c r="A435" s="400" t="str">
        <f t="shared" si="4"/>
        <v/>
      </c>
      <c r="B435" s="341"/>
      <c r="C435" s="559"/>
      <c r="D435" s="393"/>
      <c r="E435" s="341"/>
      <c r="F435" s="394"/>
      <c r="G435" s="341" t="str">
        <f t="array" ref="G435">IF(C435="","",XLOOKUP(C435,'Master Data'!K:K,'Master Data'!N:N,"Input in Master Data",0,1))</f>
        <v/>
      </c>
      <c r="H435" s="341" t="str">
        <f t="array" ref="H435">IF(C435="","",XLOOKUP(C435,'Master Data'!K:K,'Master Data'!O:O,"Input in Master Data",0,1))</f>
        <v/>
      </c>
      <c r="I435" s="341" t="str">
        <f t="array" ref="I435">if(U435="","",XLOOKUP(U435,Master[Company],Master[Blow],"Unknown",0,1))</f>
        <v/>
      </c>
      <c r="J435" s="341" t="str">
        <f t="array" ref="J435">if(U435="","",XLOOKUP(U435,Master[Company],Master[Pigging],"Unknown",0,1))</f>
        <v/>
      </c>
      <c r="K435" s="341" t="str">
        <f t="array" ref="K435">if(U435="","",XLOOKUP(U435,Master[Company],Master[Load Method],"Unknown",0,1))</f>
        <v/>
      </c>
      <c r="L435" s="341" t="str">
        <f t="array" ref="L435">if(U435="","",XLOOKUP(U435,Master[Company],Master[Line Distance],"Unknown",0,1))</f>
        <v/>
      </c>
      <c r="M435" s="394"/>
      <c r="N435" s="341"/>
      <c r="O435" s="341"/>
      <c r="P435" s="341" t="str">
        <f t="array" ref="P435">if(U435="","",XLOOKUP(U435,Master[Company],Master[Terms],"NA",0,1))</f>
        <v/>
      </c>
      <c r="Q435" s="341" t="str">
        <f t="shared" si="1"/>
        <v/>
      </c>
      <c r="R435" s="341" t="str">
        <f t="array" ref="R435">if(U435="","",XLOOKUP(U435,Master[Company],Master[Group],"NA",0,1))</f>
        <v/>
      </c>
      <c r="S435" s="341" t="str">
        <f t="array" ref="S435">if(U435="","",XLOOKUP(U435,Master[Company],Master[Loading Location],"NA",0,1))</f>
        <v/>
      </c>
      <c r="T435" s="341" t="str">
        <f t="array" ref="T435">if(U435="","",XLOOKUP(U435,Master[Company],Master[Acronym],"NA",0,1))</f>
        <v/>
      </c>
      <c r="U435" s="341"/>
      <c r="V435" s="342"/>
      <c r="W435" s="342"/>
      <c r="X435" s="341" t="str">
        <f t="shared" si="6"/>
        <v/>
      </c>
      <c r="Y435" s="341" t="str">
        <f t="shared" si="3"/>
        <v/>
      </c>
      <c r="Z435" s="341"/>
      <c r="AA435" s="341"/>
      <c r="AB435" s="341"/>
      <c r="AC435" s="401"/>
      <c r="AD435" s="563"/>
      <c r="AE435" s="564"/>
      <c r="AF435" s="564"/>
      <c r="AG435" s="564"/>
      <c r="AH435" s="564"/>
      <c r="AI435" s="564"/>
      <c r="AJ435" s="564"/>
      <c r="AK435" s="564"/>
      <c r="AL435" s="563"/>
      <c r="AM435" s="564"/>
      <c r="AN435" s="564"/>
      <c r="AO435" s="564"/>
      <c r="AP435" s="564"/>
      <c r="AQ435" s="564"/>
      <c r="AR435" s="564"/>
      <c r="AS435" s="564"/>
      <c r="AT435" s="401"/>
      <c r="AU435" s="399"/>
      <c r="AV435" s="617"/>
      <c r="AW435" s="401"/>
      <c r="AX435" s="401"/>
      <c r="AY435" s="341"/>
      <c r="AZ435" s="341"/>
      <c r="BA435" s="341"/>
      <c r="BB435" s="341"/>
      <c r="BC435" s="341"/>
      <c r="BD435" s="401"/>
      <c r="BE435" s="341"/>
      <c r="BF435" s="341"/>
      <c r="BG435" s="402"/>
      <c r="BH435" s="403"/>
      <c r="BI435" s="405"/>
      <c r="BJ435" s="405"/>
      <c r="BK435" s="405"/>
      <c r="BL435" s="405"/>
      <c r="BM435" s="514"/>
    </row>
    <row r="436" ht="18.75" customHeight="1">
      <c r="A436" s="400" t="str">
        <f t="shared" si="4"/>
        <v/>
      </c>
      <c r="B436" s="341"/>
      <c r="C436" s="559"/>
      <c r="D436" s="393"/>
      <c r="E436" s="341"/>
      <c r="F436" s="394"/>
      <c r="G436" s="341" t="str">
        <f t="array" ref="G436">IF(C436="","",XLOOKUP(C436,'Master Data'!K:K,'Master Data'!N:N,"Input in Master Data",0,1))</f>
        <v/>
      </c>
      <c r="H436" s="341" t="str">
        <f t="array" ref="H436">IF(C436="","",XLOOKUP(C436,'Master Data'!K:K,'Master Data'!O:O,"Input in Master Data",0,1))</f>
        <v/>
      </c>
      <c r="I436" s="341" t="str">
        <f t="array" ref="I436">if(U436="","",XLOOKUP(U436,Master[Company],Master[Blow],"Unknown",0,1))</f>
        <v/>
      </c>
      <c r="J436" s="341" t="str">
        <f t="array" ref="J436">if(U436="","",XLOOKUP(U436,Master[Company],Master[Pigging],"Unknown",0,1))</f>
        <v/>
      </c>
      <c r="K436" s="341" t="str">
        <f t="array" ref="K436">if(U436="","",XLOOKUP(U436,Master[Company],Master[Load Method],"Unknown",0,1))</f>
        <v/>
      </c>
      <c r="L436" s="341" t="str">
        <f t="array" ref="L436">if(U436="","",XLOOKUP(U436,Master[Company],Master[Line Distance],"Unknown",0,1))</f>
        <v/>
      </c>
      <c r="M436" s="394"/>
      <c r="N436" s="341"/>
      <c r="O436" s="341"/>
      <c r="P436" s="341" t="str">
        <f t="array" ref="P436">if(U436="","",XLOOKUP(U436,Master[Company],Master[Terms],"NA",0,1))</f>
        <v/>
      </c>
      <c r="Q436" s="341" t="str">
        <f t="shared" si="1"/>
        <v/>
      </c>
      <c r="R436" s="341" t="str">
        <f t="array" ref="R436">if(U436="","",XLOOKUP(U436,Master[Company],Master[Group],"NA",0,1))</f>
        <v/>
      </c>
      <c r="S436" s="341" t="str">
        <f t="array" ref="S436">if(U436="","",XLOOKUP(U436,Master[Company],Master[Loading Location],"NA",0,1))</f>
        <v/>
      </c>
      <c r="T436" s="341" t="str">
        <f t="array" ref="T436">if(U436="","",XLOOKUP(U436,Master[Company],Master[Acronym],"NA",0,1))</f>
        <v/>
      </c>
      <c r="U436" s="341"/>
      <c r="V436" s="342"/>
      <c r="W436" s="342"/>
      <c r="X436" s="341" t="str">
        <f t="shared" si="6"/>
        <v/>
      </c>
      <c r="Y436" s="341" t="str">
        <f t="shared" si="3"/>
        <v/>
      </c>
      <c r="Z436" s="341"/>
      <c r="AA436" s="341"/>
      <c r="AB436" s="341"/>
      <c r="AC436" s="401"/>
      <c r="AD436" s="563"/>
      <c r="AE436" s="564"/>
      <c r="AF436" s="564"/>
      <c r="AG436" s="564"/>
      <c r="AH436" s="564"/>
      <c r="AI436" s="564"/>
      <c r="AJ436" s="564"/>
      <c r="AK436" s="564"/>
      <c r="AL436" s="563"/>
      <c r="AM436" s="564"/>
      <c r="AN436" s="564"/>
      <c r="AO436" s="564"/>
      <c r="AP436" s="564"/>
      <c r="AQ436" s="564"/>
      <c r="AR436" s="564"/>
      <c r="AS436" s="564"/>
      <c r="AT436" s="401"/>
      <c r="AU436" s="399"/>
      <c r="AV436" s="617"/>
      <c r="AW436" s="401"/>
      <c r="AX436" s="401"/>
      <c r="AY436" s="341"/>
      <c r="AZ436" s="341"/>
      <c r="BA436" s="341"/>
      <c r="BB436" s="341"/>
      <c r="BC436" s="341"/>
      <c r="BD436" s="401"/>
      <c r="BE436" s="341"/>
      <c r="BF436" s="341"/>
      <c r="BG436" s="402"/>
      <c r="BH436" s="403"/>
      <c r="BI436" s="405"/>
      <c r="BJ436" s="405"/>
      <c r="BK436" s="405"/>
      <c r="BL436" s="405"/>
      <c r="BM436" s="514"/>
    </row>
    <row r="437" ht="18.75" customHeight="1">
      <c r="A437" s="400" t="str">
        <f t="shared" si="4"/>
        <v/>
      </c>
      <c r="B437" s="341"/>
      <c r="C437" s="559"/>
      <c r="D437" s="393"/>
      <c r="E437" s="341"/>
      <c r="F437" s="394"/>
      <c r="G437" s="341" t="str">
        <f t="array" ref="G437">IF(C437="","",XLOOKUP(C437,'Master Data'!K:K,'Master Data'!N:N,"Input in Master Data",0,1))</f>
        <v/>
      </c>
      <c r="H437" s="341" t="str">
        <f t="array" ref="H437">IF(C437="","",XLOOKUP(C437,'Master Data'!K:K,'Master Data'!O:O,"Input in Master Data",0,1))</f>
        <v/>
      </c>
      <c r="I437" s="341" t="str">
        <f t="array" ref="I437">if(U437="","",XLOOKUP(U437,Master[Company],Master[Blow],"Unknown",0,1))</f>
        <v/>
      </c>
      <c r="J437" s="341" t="str">
        <f t="array" ref="J437">if(U437="","",XLOOKUP(U437,Master[Company],Master[Pigging],"Unknown",0,1))</f>
        <v/>
      </c>
      <c r="K437" s="341" t="str">
        <f t="array" ref="K437">if(U437="","",XLOOKUP(U437,Master[Company],Master[Load Method],"Unknown",0,1))</f>
        <v/>
      </c>
      <c r="L437" s="341" t="str">
        <f t="array" ref="L437">if(U437="","",XLOOKUP(U437,Master[Company],Master[Line Distance],"Unknown",0,1))</f>
        <v/>
      </c>
      <c r="M437" s="394"/>
      <c r="N437" s="341"/>
      <c r="O437" s="341"/>
      <c r="P437" s="341" t="str">
        <f t="array" ref="P437">if(U437="","",XLOOKUP(U437,Master[Company],Master[Terms],"NA",0,1))</f>
        <v/>
      </c>
      <c r="Q437" s="341" t="str">
        <f t="shared" si="1"/>
        <v/>
      </c>
      <c r="R437" s="341" t="str">
        <f t="array" ref="R437">if(U437="","",XLOOKUP(U437,Master[Company],Master[Group],"NA",0,1))</f>
        <v/>
      </c>
      <c r="S437" s="341" t="str">
        <f t="array" ref="S437">if(U437="","",XLOOKUP(U437,Master[Company],Master[Loading Location],"NA",0,1))</f>
        <v/>
      </c>
      <c r="T437" s="341" t="str">
        <f t="array" ref="T437">if(U437="","",XLOOKUP(U437,Master[Company],Master[Acronym],"NA",0,1))</f>
        <v/>
      </c>
      <c r="U437" s="341"/>
      <c r="V437" s="342"/>
      <c r="W437" s="342"/>
      <c r="X437" s="341" t="str">
        <f t="shared" si="6"/>
        <v/>
      </c>
      <c r="Y437" s="341" t="str">
        <f t="shared" si="3"/>
        <v/>
      </c>
      <c r="Z437" s="341"/>
      <c r="AA437" s="341"/>
      <c r="AB437" s="341"/>
      <c r="AC437" s="401"/>
      <c r="AD437" s="563"/>
      <c r="AE437" s="564"/>
      <c r="AF437" s="564"/>
      <c r="AG437" s="564"/>
      <c r="AH437" s="564"/>
      <c r="AI437" s="564"/>
      <c r="AJ437" s="564"/>
      <c r="AK437" s="564"/>
      <c r="AL437" s="563"/>
      <c r="AM437" s="564"/>
      <c r="AN437" s="564"/>
      <c r="AO437" s="564"/>
      <c r="AP437" s="564"/>
      <c r="AQ437" s="564"/>
      <c r="AR437" s="564"/>
      <c r="AS437" s="564"/>
      <c r="AT437" s="401"/>
      <c r="AU437" s="399"/>
      <c r="AV437" s="617"/>
      <c r="AW437" s="401"/>
      <c r="AX437" s="401"/>
      <c r="AY437" s="341"/>
      <c r="AZ437" s="341"/>
      <c r="BA437" s="341"/>
      <c r="BB437" s="341"/>
      <c r="BC437" s="341"/>
      <c r="BD437" s="401"/>
      <c r="BE437" s="341"/>
      <c r="BF437" s="341"/>
      <c r="BG437" s="402"/>
      <c r="BH437" s="403"/>
      <c r="BI437" s="405"/>
      <c r="BJ437" s="405"/>
      <c r="BK437" s="405"/>
      <c r="BL437" s="405"/>
      <c r="BM437" s="514"/>
    </row>
    <row r="438" ht="18.75" customHeight="1">
      <c r="A438" s="400" t="str">
        <f t="shared" si="4"/>
        <v/>
      </c>
      <c r="B438" s="341"/>
      <c r="C438" s="559"/>
      <c r="D438" s="393"/>
      <c r="E438" s="341"/>
      <c r="F438" s="394"/>
      <c r="G438" s="341" t="str">
        <f t="array" ref="G438">IF(C438="","",XLOOKUP(C438,'Master Data'!K:K,'Master Data'!N:N,"Input in Master Data",0,1))</f>
        <v/>
      </c>
      <c r="H438" s="341" t="str">
        <f t="array" ref="H438">IF(C438="","",XLOOKUP(C438,'Master Data'!K:K,'Master Data'!O:O,"Input in Master Data",0,1))</f>
        <v/>
      </c>
      <c r="I438" s="341" t="str">
        <f t="array" ref="I438">if(U438="","",XLOOKUP(U438,Master[Company],Master[Blow],"Unknown",0,1))</f>
        <v/>
      </c>
      <c r="J438" s="341" t="str">
        <f t="array" ref="J438">if(U438="","",XLOOKUP(U438,Master[Company],Master[Pigging],"Unknown",0,1))</f>
        <v/>
      </c>
      <c r="K438" s="341" t="str">
        <f t="array" ref="K438">if(U438="","",XLOOKUP(U438,Master[Company],Master[Load Method],"Unknown",0,1))</f>
        <v/>
      </c>
      <c r="L438" s="341" t="str">
        <f t="array" ref="L438">if(U438="","",XLOOKUP(U438,Master[Company],Master[Line Distance],"Unknown",0,1))</f>
        <v/>
      </c>
      <c r="M438" s="394"/>
      <c r="N438" s="341"/>
      <c r="O438" s="341"/>
      <c r="P438" s="341" t="str">
        <f t="array" ref="P438">if(U438="","",XLOOKUP(U438,Master[Company],Master[Terms],"NA",0,1))</f>
        <v/>
      </c>
      <c r="Q438" s="341" t="str">
        <f t="shared" si="1"/>
        <v/>
      </c>
      <c r="R438" s="341" t="str">
        <f t="array" ref="R438">if(U438="","",XLOOKUP(U438,Master[Company],Master[Group],"NA",0,1))</f>
        <v/>
      </c>
      <c r="S438" s="341" t="str">
        <f t="array" ref="S438">if(U438="","",XLOOKUP(U438,Master[Company],Master[Loading Location],"NA",0,1))</f>
        <v/>
      </c>
      <c r="T438" s="341" t="str">
        <f t="array" ref="T438">if(U438="","",XLOOKUP(U438,Master[Company],Master[Acronym],"NA",0,1))</f>
        <v/>
      </c>
      <c r="U438" s="341"/>
      <c r="V438" s="342"/>
      <c r="W438" s="342"/>
      <c r="X438" s="341" t="str">
        <f t="shared" si="6"/>
        <v/>
      </c>
      <c r="Y438" s="341" t="str">
        <f t="shared" si="3"/>
        <v/>
      </c>
      <c r="Z438" s="341"/>
      <c r="AA438" s="341"/>
      <c r="AB438" s="341"/>
      <c r="AC438" s="401"/>
      <c r="AD438" s="563"/>
      <c r="AE438" s="564"/>
      <c r="AF438" s="564"/>
      <c r="AG438" s="564"/>
      <c r="AH438" s="564"/>
      <c r="AI438" s="564"/>
      <c r="AJ438" s="564"/>
      <c r="AK438" s="564"/>
      <c r="AL438" s="563"/>
      <c r="AM438" s="564"/>
      <c r="AN438" s="564"/>
      <c r="AO438" s="564"/>
      <c r="AP438" s="564"/>
      <c r="AQ438" s="564"/>
      <c r="AR438" s="564"/>
      <c r="AS438" s="564"/>
      <c r="AT438" s="401"/>
      <c r="AU438" s="399"/>
      <c r="AV438" s="617"/>
      <c r="AW438" s="401"/>
      <c r="AX438" s="401"/>
      <c r="AY438" s="341"/>
      <c r="AZ438" s="341"/>
      <c r="BA438" s="341"/>
      <c r="BB438" s="341"/>
      <c r="BC438" s="341"/>
      <c r="BD438" s="401"/>
      <c r="BE438" s="341"/>
      <c r="BF438" s="341"/>
      <c r="BG438" s="402"/>
      <c r="BH438" s="403"/>
      <c r="BI438" s="405"/>
      <c r="BJ438" s="405"/>
      <c r="BK438" s="405"/>
      <c r="BL438" s="405"/>
      <c r="BM438" s="514"/>
    </row>
    <row r="439" ht="18.75" customHeight="1">
      <c r="A439" s="400" t="str">
        <f t="shared" si="4"/>
        <v/>
      </c>
      <c r="B439" s="341"/>
      <c r="C439" s="559"/>
      <c r="D439" s="393"/>
      <c r="E439" s="341"/>
      <c r="F439" s="394"/>
      <c r="G439" s="341" t="str">
        <f t="array" ref="G439">IF(C439="","",XLOOKUP(C439,'Master Data'!K:K,'Master Data'!N:N,"Input in Master Data",0,1))</f>
        <v/>
      </c>
      <c r="H439" s="341" t="str">
        <f t="array" ref="H439">IF(C439="","",XLOOKUP(C439,'Master Data'!K:K,'Master Data'!O:O,"Input in Master Data",0,1))</f>
        <v/>
      </c>
      <c r="I439" s="341" t="str">
        <f t="array" ref="I439">if(U439="","",XLOOKUP(U439,Master[Company],Master[Blow],"Unknown",0,1))</f>
        <v/>
      </c>
      <c r="J439" s="341" t="str">
        <f t="array" ref="J439">if(U439="","",XLOOKUP(U439,Master[Company],Master[Pigging],"Unknown",0,1))</f>
        <v/>
      </c>
      <c r="K439" s="341" t="str">
        <f t="array" ref="K439">if(U439="","",XLOOKUP(U439,Master[Company],Master[Load Method],"Unknown",0,1))</f>
        <v/>
      </c>
      <c r="L439" s="341" t="str">
        <f t="array" ref="L439">if(U439="","",XLOOKUP(U439,Master[Company],Master[Line Distance],"Unknown",0,1))</f>
        <v/>
      </c>
      <c r="M439" s="394"/>
      <c r="N439" s="341"/>
      <c r="O439" s="341"/>
      <c r="P439" s="341" t="str">
        <f t="array" ref="P439">if(U439="","",XLOOKUP(U439,Master[Company],Master[Terms],"NA",0,1))</f>
        <v/>
      </c>
      <c r="Q439" s="341" t="str">
        <f t="shared" si="1"/>
        <v/>
      </c>
      <c r="R439" s="341" t="str">
        <f t="array" ref="R439">if(U439="","",XLOOKUP(U439,Master[Company],Master[Group],"NA",0,1))</f>
        <v/>
      </c>
      <c r="S439" s="341" t="str">
        <f t="array" ref="S439">if(U439="","",XLOOKUP(U439,Master[Company],Master[Loading Location],"NA",0,1))</f>
        <v/>
      </c>
      <c r="T439" s="341" t="str">
        <f t="array" ref="T439">if(U439="","",XLOOKUP(U439,Master[Company],Master[Acronym],"NA",0,1))</f>
        <v/>
      </c>
      <c r="U439" s="341"/>
      <c r="V439" s="342"/>
      <c r="W439" s="342"/>
      <c r="X439" s="341" t="str">
        <f t="shared" si="6"/>
        <v/>
      </c>
      <c r="Y439" s="341" t="str">
        <f t="shared" si="3"/>
        <v/>
      </c>
      <c r="Z439" s="341"/>
      <c r="AA439" s="341"/>
      <c r="AB439" s="341"/>
      <c r="AC439" s="401"/>
      <c r="AD439" s="563"/>
      <c r="AE439" s="564"/>
      <c r="AF439" s="564"/>
      <c r="AG439" s="564"/>
      <c r="AH439" s="564"/>
      <c r="AI439" s="564"/>
      <c r="AJ439" s="564"/>
      <c r="AK439" s="564"/>
      <c r="AL439" s="563"/>
      <c r="AM439" s="564"/>
      <c r="AN439" s="564"/>
      <c r="AO439" s="564"/>
      <c r="AP439" s="564"/>
      <c r="AQ439" s="564"/>
      <c r="AR439" s="564"/>
      <c r="AS439" s="564"/>
      <c r="AT439" s="401"/>
      <c r="AU439" s="399"/>
      <c r="AV439" s="617"/>
      <c r="AW439" s="401"/>
      <c r="AX439" s="401"/>
      <c r="AY439" s="341"/>
      <c r="AZ439" s="341"/>
      <c r="BA439" s="341"/>
      <c r="BB439" s="341"/>
      <c r="BC439" s="341"/>
      <c r="BD439" s="401"/>
      <c r="BE439" s="341"/>
      <c r="BF439" s="341"/>
      <c r="BG439" s="402"/>
      <c r="BH439" s="403"/>
      <c r="BI439" s="405"/>
      <c r="BJ439" s="405"/>
      <c r="BK439" s="405"/>
      <c r="BL439" s="405"/>
      <c r="BM439" s="514"/>
    </row>
    <row r="440" ht="18.75" customHeight="1">
      <c r="A440" s="400" t="str">
        <f t="shared" si="4"/>
        <v/>
      </c>
      <c r="B440" s="341"/>
      <c r="C440" s="559"/>
      <c r="D440" s="393"/>
      <c r="E440" s="341"/>
      <c r="F440" s="394"/>
      <c r="G440" s="341" t="str">
        <f t="array" ref="G440">IF(C440="","",XLOOKUP(C440,'Master Data'!K:K,'Master Data'!N:N,"Input in Master Data",0,1))</f>
        <v/>
      </c>
      <c r="H440" s="341" t="str">
        <f t="array" ref="H440">IF(C440="","",XLOOKUP(C440,'Master Data'!K:K,'Master Data'!O:O,"Input in Master Data",0,1))</f>
        <v/>
      </c>
      <c r="I440" s="341" t="str">
        <f t="array" ref="I440">if(U440="","",XLOOKUP(U440,Master[Company],Master[Blow],"Unknown",0,1))</f>
        <v/>
      </c>
      <c r="J440" s="341" t="str">
        <f t="array" ref="J440">if(U440="","",XLOOKUP(U440,Master[Company],Master[Pigging],"Unknown",0,1))</f>
        <v/>
      </c>
      <c r="K440" s="341" t="str">
        <f t="array" ref="K440">if(U440="","",XLOOKUP(U440,Master[Company],Master[Load Method],"Unknown",0,1))</f>
        <v/>
      </c>
      <c r="L440" s="341" t="str">
        <f t="array" ref="L440">if(U440="","",XLOOKUP(U440,Master[Company],Master[Line Distance],"Unknown",0,1))</f>
        <v/>
      </c>
      <c r="M440" s="394"/>
      <c r="N440" s="341"/>
      <c r="O440" s="341"/>
      <c r="P440" s="341" t="str">
        <f t="array" ref="P440">if(U440="","",XLOOKUP(U440,Master[Company],Master[Terms],"NA",0,1))</f>
        <v/>
      </c>
      <c r="Q440" s="341" t="str">
        <f t="shared" si="1"/>
        <v/>
      </c>
      <c r="R440" s="341" t="str">
        <f t="array" ref="R440">if(U440="","",XLOOKUP(U440,Master[Company],Master[Group],"NA",0,1))</f>
        <v/>
      </c>
      <c r="S440" s="341" t="str">
        <f t="array" ref="S440">if(U440="","",XLOOKUP(U440,Master[Company],Master[Loading Location],"NA",0,1))</f>
        <v/>
      </c>
      <c r="T440" s="341" t="str">
        <f t="array" ref="T440">if(U440="","",XLOOKUP(U440,Master[Company],Master[Acronym],"NA",0,1))</f>
        <v/>
      </c>
      <c r="U440" s="341"/>
      <c r="V440" s="342"/>
      <c r="W440" s="342"/>
      <c r="X440" s="341" t="str">
        <f t="shared" si="6"/>
        <v/>
      </c>
      <c r="Y440" s="341" t="str">
        <f t="shared" si="3"/>
        <v/>
      </c>
      <c r="Z440" s="341"/>
      <c r="AA440" s="341"/>
      <c r="AB440" s="341"/>
      <c r="AC440" s="401"/>
      <c r="AD440" s="563"/>
      <c r="AE440" s="564"/>
      <c r="AF440" s="564"/>
      <c r="AG440" s="564"/>
      <c r="AH440" s="564"/>
      <c r="AI440" s="564"/>
      <c r="AJ440" s="564"/>
      <c r="AK440" s="564"/>
      <c r="AL440" s="563"/>
      <c r="AM440" s="564"/>
      <c r="AN440" s="564"/>
      <c r="AO440" s="564"/>
      <c r="AP440" s="564"/>
      <c r="AQ440" s="564"/>
      <c r="AR440" s="564"/>
      <c r="AS440" s="564"/>
      <c r="AT440" s="401"/>
      <c r="AU440" s="399"/>
      <c r="AV440" s="617"/>
      <c r="AW440" s="401"/>
      <c r="AX440" s="401"/>
      <c r="AY440" s="341"/>
      <c r="AZ440" s="341"/>
      <c r="BA440" s="341"/>
      <c r="BB440" s="341"/>
      <c r="BC440" s="341"/>
      <c r="BD440" s="401"/>
      <c r="BE440" s="341"/>
      <c r="BF440" s="341"/>
      <c r="BG440" s="402"/>
      <c r="BH440" s="403"/>
      <c r="BI440" s="405"/>
      <c r="BJ440" s="405"/>
      <c r="BK440" s="405"/>
      <c r="BL440" s="405"/>
      <c r="BM440" s="514"/>
    </row>
    <row r="441" ht="18.75" customHeight="1">
      <c r="A441" s="400" t="str">
        <f t="shared" si="4"/>
        <v/>
      </c>
      <c r="B441" s="341"/>
      <c r="C441" s="559"/>
      <c r="D441" s="393"/>
      <c r="E441" s="341"/>
      <c r="F441" s="394"/>
      <c r="G441" s="341" t="str">
        <f t="array" ref="G441">IF(C441="","",XLOOKUP(C441,'Master Data'!K:K,'Master Data'!N:N,"Input in Master Data",0,1))</f>
        <v/>
      </c>
      <c r="H441" s="341" t="str">
        <f t="array" ref="H441">IF(C441="","",XLOOKUP(C441,'Master Data'!K:K,'Master Data'!O:O,"Input in Master Data",0,1))</f>
        <v/>
      </c>
      <c r="I441" s="341" t="str">
        <f t="array" ref="I441">if(U441="","",XLOOKUP(U441,Master[Company],Master[Blow],"Unknown",0,1))</f>
        <v/>
      </c>
      <c r="J441" s="341" t="str">
        <f t="array" ref="J441">if(U441="","",XLOOKUP(U441,Master[Company],Master[Pigging],"Unknown",0,1))</f>
        <v/>
      </c>
      <c r="K441" s="341" t="str">
        <f t="array" ref="K441">if(U441="","",XLOOKUP(U441,Master[Company],Master[Load Method],"Unknown",0,1))</f>
        <v/>
      </c>
      <c r="L441" s="341" t="str">
        <f t="array" ref="L441">if(U441="","",XLOOKUP(U441,Master[Company],Master[Line Distance],"Unknown",0,1))</f>
        <v/>
      </c>
      <c r="M441" s="394"/>
      <c r="N441" s="341"/>
      <c r="O441" s="341"/>
      <c r="P441" s="341" t="str">
        <f t="array" ref="P441">if(U441="","",XLOOKUP(U441,Master[Company],Master[Terms],"NA",0,1))</f>
        <v/>
      </c>
      <c r="Q441" s="341" t="str">
        <f t="shared" si="1"/>
        <v/>
      </c>
      <c r="R441" s="341" t="str">
        <f t="array" ref="R441">if(U441="","",XLOOKUP(U441,Master[Company],Master[Group],"NA",0,1))</f>
        <v/>
      </c>
      <c r="S441" s="341" t="str">
        <f t="array" ref="S441">if(U441="","",XLOOKUP(U441,Master[Company],Master[Loading Location],"NA",0,1))</f>
        <v/>
      </c>
      <c r="T441" s="341" t="str">
        <f t="array" ref="T441">if(U441="","",XLOOKUP(U441,Master[Company],Master[Acronym],"NA",0,1))</f>
        <v/>
      </c>
      <c r="U441" s="341"/>
      <c r="V441" s="342"/>
      <c r="W441" s="342"/>
      <c r="X441" s="341" t="str">
        <f t="shared" si="6"/>
        <v/>
      </c>
      <c r="Y441" s="341" t="str">
        <f t="shared" si="3"/>
        <v/>
      </c>
      <c r="Z441" s="341"/>
      <c r="AA441" s="341"/>
      <c r="AB441" s="341"/>
      <c r="AC441" s="401"/>
      <c r="AD441" s="563"/>
      <c r="AE441" s="564"/>
      <c r="AF441" s="564"/>
      <c r="AG441" s="564"/>
      <c r="AH441" s="564"/>
      <c r="AI441" s="564"/>
      <c r="AJ441" s="564"/>
      <c r="AK441" s="564"/>
      <c r="AL441" s="563"/>
      <c r="AM441" s="564"/>
      <c r="AN441" s="564"/>
      <c r="AO441" s="564"/>
      <c r="AP441" s="564"/>
      <c r="AQ441" s="564"/>
      <c r="AR441" s="564"/>
      <c r="AS441" s="564"/>
      <c r="AT441" s="401"/>
      <c r="AU441" s="399"/>
      <c r="AV441" s="617"/>
      <c r="AW441" s="401"/>
      <c r="AX441" s="401"/>
      <c r="AY441" s="341"/>
      <c r="AZ441" s="341"/>
      <c r="BA441" s="341"/>
      <c r="BB441" s="341"/>
      <c r="BC441" s="341"/>
      <c r="BD441" s="401"/>
      <c r="BE441" s="341"/>
      <c r="BF441" s="341"/>
      <c r="BG441" s="402"/>
      <c r="BH441" s="403"/>
      <c r="BI441" s="405"/>
      <c r="BJ441" s="405"/>
      <c r="BK441" s="405"/>
      <c r="BL441" s="405"/>
      <c r="BM441" s="514"/>
    </row>
    <row r="442" ht="18.75" customHeight="1">
      <c r="A442" s="400" t="str">
        <f t="shared" si="4"/>
        <v/>
      </c>
      <c r="B442" s="341"/>
      <c r="C442" s="559"/>
      <c r="D442" s="393"/>
      <c r="E442" s="341"/>
      <c r="F442" s="394"/>
      <c r="G442" s="341" t="str">
        <f t="array" ref="G442">IF(C442="","",XLOOKUP(C442,'Master Data'!K:K,'Master Data'!N:N,"Input in Master Data",0,1))</f>
        <v/>
      </c>
      <c r="H442" s="341" t="str">
        <f t="array" ref="H442">IF(C442="","",XLOOKUP(C442,'Master Data'!K:K,'Master Data'!O:O,"Input in Master Data",0,1))</f>
        <v/>
      </c>
      <c r="I442" s="341" t="str">
        <f t="array" ref="I442">if(U442="","",XLOOKUP(U442,Master[Company],Master[Blow],"Unknown",0,1))</f>
        <v/>
      </c>
      <c r="J442" s="341" t="str">
        <f t="array" ref="J442">if(U442="","",XLOOKUP(U442,Master[Company],Master[Pigging],"Unknown",0,1))</f>
        <v/>
      </c>
      <c r="K442" s="341" t="str">
        <f t="array" ref="K442">if(U442="","",XLOOKUP(U442,Master[Company],Master[Load Method],"Unknown",0,1))</f>
        <v/>
      </c>
      <c r="L442" s="341" t="str">
        <f t="array" ref="L442">if(U442="","",XLOOKUP(U442,Master[Company],Master[Line Distance],"Unknown",0,1))</f>
        <v/>
      </c>
      <c r="M442" s="394"/>
      <c r="N442" s="341"/>
      <c r="O442" s="341"/>
      <c r="P442" s="341" t="str">
        <f t="array" ref="P442">if(U442="","",XLOOKUP(U442,Master[Company],Master[Terms],"NA",0,1))</f>
        <v/>
      </c>
      <c r="Q442" s="341" t="str">
        <f t="shared" si="1"/>
        <v/>
      </c>
      <c r="R442" s="341" t="str">
        <f t="array" ref="R442">if(U442="","",XLOOKUP(U442,Master[Company],Master[Group],"NA",0,1))</f>
        <v/>
      </c>
      <c r="S442" s="341" t="str">
        <f t="array" ref="S442">if(U442="","",XLOOKUP(U442,Master[Company],Master[Loading Location],"NA",0,1))</f>
        <v/>
      </c>
      <c r="T442" s="341" t="str">
        <f t="array" ref="T442">if(U442="","",XLOOKUP(U442,Master[Company],Master[Acronym],"NA",0,1))</f>
        <v/>
      </c>
      <c r="U442" s="341"/>
      <c r="V442" s="342"/>
      <c r="W442" s="342"/>
      <c r="X442" s="341" t="str">
        <f t="shared" si="6"/>
        <v/>
      </c>
      <c r="Y442" s="341" t="str">
        <f t="shared" si="3"/>
        <v/>
      </c>
      <c r="Z442" s="341"/>
      <c r="AA442" s="341"/>
      <c r="AB442" s="341"/>
      <c r="AC442" s="401"/>
      <c r="AD442" s="563"/>
      <c r="AE442" s="564"/>
      <c r="AF442" s="564"/>
      <c r="AG442" s="564"/>
      <c r="AH442" s="564"/>
      <c r="AI442" s="564"/>
      <c r="AJ442" s="564"/>
      <c r="AK442" s="564"/>
      <c r="AL442" s="563"/>
      <c r="AM442" s="564"/>
      <c r="AN442" s="564"/>
      <c r="AO442" s="564"/>
      <c r="AP442" s="564"/>
      <c r="AQ442" s="564"/>
      <c r="AR442" s="564"/>
      <c r="AS442" s="564"/>
      <c r="AT442" s="401"/>
      <c r="AU442" s="399"/>
      <c r="AV442" s="617"/>
      <c r="AW442" s="401"/>
      <c r="AX442" s="401"/>
      <c r="AY442" s="341"/>
      <c r="AZ442" s="341"/>
      <c r="BA442" s="341"/>
      <c r="BB442" s="341"/>
      <c r="BC442" s="341"/>
      <c r="BD442" s="401"/>
      <c r="BE442" s="341"/>
      <c r="BF442" s="341"/>
      <c r="BG442" s="402"/>
      <c r="BH442" s="403"/>
      <c r="BI442" s="405"/>
      <c r="BJ442" s="405"/>
      <c r="BK442" s="405"/>
      <c r="BL442" s="405"/>
      <c r="BM442" s="514"/>
    </row>
    <row r="443" ht="18.75" customHeight="1">
      <c r="A443" s="400" t="str">
        <f t="shared" si="4"/>
        <v/>
      </c>
      <c r="B443" s="341"/>
      <c r="C443" s="559"/>
      <c r="D443" s="393"/>
      <c r="E443" s="341"/>
      <c r="F443" s="394"/>
      <c r="G443" s="341" t="str">
        <f t="array" ref="G443">IF(C443="","",XLOOKUP(C443,'Master Data'!K:K,'Master Data'!N:N,"Input in Master Data",0,1))</f>
        <v/>
      </c>
      <c r="H443" s="341" t="str">
        <f t="array" ref="H443">IF(C443="","",XLOOKUP(C443,'Master Data'!K:K,'Master Data'!O:O,"Input in Master Data",0,1))</f>
        <v/>
      </c>
      <c r="I443" s="341" t="str">
        <f t="array" ref="I443">if(U443="","",XLOOKUP(U443,Master[Company],Master[Blow],"Unknown",0,1))</f>
        <v/>
      </c>
      <c r="J443" s="341" t="str">
        <f t="array" ref="J443">if(U443="","",XLOOKUP(U443,Master[Company],Master[Pigging],"Unknown",0,1))</f>
        <v/>
      </c>
      <c r="K443" s="341" t="str">
        <f t="array" ref="K443">if(U443="","",XLOOKUP(U443,Master[Company],Master[Load Method],"Unknown",0,1))</f>
        <v/>
      </c>
      <c r="L443" s="341" t="str">
        <f t="array" ref="L443">if(U443="","",XLOOKUP(U443,Master[Company],Master[Line Distance],"Unknown",0,1))</f>
        <v/>
      </c>
      <c r="M443" s="394"/>
      <c r="N443" s="341"/>
      <c r="O443" s="341"/>
      <c r="P443" s="341" t="str">
        <f t="array" ref="P443">if(U443="","",XLOOKUP(U443,Master[Company],Master[Terms],"NA",0,1))</f>
        <v/>
      </c>
      <c r="Q443" s="341" t="str">
        <f t="shared" si="1"/>
        <v/>
      </c>
      <c r="R443" s="341" t="str">
        <f t="array" ref="R443">if(U443="","",XLOOKUP(U443,Master[Company],Master[Group],"NA",0,1))</f>
        <v/>
      </c>
      <c r="S443" s="341" t="str">
        <f t="array" ref="S443">if(U443="","",XLOOKUP(U443,Master[Company],Master[Loading Location],"NA",0,1))</f>
        <v/>
      </c>
      <c r="T443" s="341" t="str">
        <f t="array" ref="T443">if(U443="","",XLOOKUP(U443,Master[Company],Master[Acronym],"NA",0,1))</f>
        <v/>
      </c>
      <c r="U443" s="341"/>
      <c r="V443" s="342"/>
      <c r="W443" s="342"/>
      <c r="X443" s="341" t="str">
        <f t="shared" si="6"/>
        <v/>
      </c>
      <c r="Y443" s="341" t="str">
        <f t="shared" si="3"/>
        <v/>
      </c>
      <c r="Z443" s="341"/>
      <c r="AA443" s="341"/>
      <c r="AB443" s="341"/>
      <c r="AC443" s="401"/>
      <c r="AD443" s="563"/>
      <c r="AE443" s="564"/>
      <c r="AF443" s="564"/>
      <c r="AG443" s="564"/>
      <c r="AH443" s="564"/>
      <c r="AI443" s="564"/>
      <c r="AJ443" s="564"/>
      <c r="AK443" s="564"/>
      <c r="AL443" s="563"/>
      <c r="AM443" s="564"/>
      <c r="AN443" s="564"/>
      <c r="AO443" s="564"/>
      <c r="AP443" s="564"/>
      <c r="AQ443" s="564"/>
      <c r="AR443" s="564"/>
      <c r="AS443" s="564"/>
      <c r="AT443" s="401"/>
      <c r="AU443" s="399"/>
      <c r="AV443" s="617"/>
      <c r="AW443" s="401"/>
      <c r="AX443" s="401"/>
      <c r="AY443" s="341"/>
      <c r="AZ443" s="341"/>
      <c r="BA443" s="341"/>
      <c r="BB443" s="341"/>
      <c r="BC443" s="341"/>
      <c r="BD443" s="401"/>
      <c r="BE443" s="341"/>
      <c r="BF443" s="341"/>
      <c r="BG443" s="402"/>
      <c r="BH443" s="403"/>
      <c r="BI443" s="405"/>
      <c r="BJ443" s="405"/>
      <c r="BK443" s="405"/>
      <c r="BL443" s="405"/>
      <c r="BM443" s="514"/>
    </row>
    <row r="444" ht="18.75" customHeight="1">
      <c r="A444" s="400" t="str">
        <f t="shared" si="4"/>
        <v/>
      </c>
      <c r="B444" s="341"/>
      <c r="C444" s="559"/>
      <c r="D444" s="393"/>
      <c r="E444" s="341"/>
      <c r="F444" s="394"/>
      <c r="G444" s="341" t="str">
        <f t="array" ref="G444">IF(C444="","",XLOOKUP(C444,'Master Data'!K:K,'Master Data'!N:N,"Input in Master Data",0,1))</f>
        <v/>
      </c>
      <c r="H444" s="341" t="str">
        <f t="array" ref="H444">IF(C444="","",XLOOKUP(C444,'Master Data'!K:K,'Master Data'!O:O,"Input in Master Data",0,1))</f>
        <v/>
      </c>
      <c r="I444" s="341" t="str">
        <f t="array" ref="I444">if(U444="","",XLOOKUP(U444,Master[Company],Master[Blow],"Unknown",0,1))</f>
        <v/>
      </c>
      <c r="J444" s="341" t="str">
        <f t="array" ref="J444">if(U444="","",XLOOKUP(U444,Master[Company],Master[Pigging],"Unknown",0,1))</f>
        <v/>
      </c>
      <c r="K444" s="341" t="str">
        <f t="array" ref="K444">if(U444="","",XLOOKUP(U444,Master[Company],Master[Load Method],"Unknown",0,1))</f>
        <v/>
      </c>
      <c r="L444" s="341" t="str">
        <f t="array" ref="L444">if(U444="","",XLOOKUP(U444,Master[Company],Master[Line Distance],"Unknown",0,1))</f>
        <v/>
      </c>
      <c r="M444" s="394"/>
      <c r="N444" s="341"/>
      <c r="O444" s="341"/>
      <c r="P444" s="341" t="str">
        <f t="array" ref="P444">if(U444="","",XLOOKUP(U444,Master[Company],Master[Terms],"NA",0,1))</f>
        <v/>
      </c>
      <c r="Q444" s="341" t="str">
        <f t="shared" si="1"/>
        <v/>
      </c>
      <c r="R444" s="341" t="str">
        <f t="array" ref="R444">if(U444="","",XLOOKUP(U444,Master[Company],Master[Group],"NA",0,1))</f>
        <v/>
      </c>
      <c r="S444" s="341" t="str">
        <f t="array" ref="S444">if(U444="","",XLOOKUP(U444,Master[Company],Master[Loading Location],"NA",0,1))</f>
        <v/>
      </c>
      <c r="T444" s="341" t="str">
        <f t="array" ref="T444">if(U444="","",XLOOKUP(U444,Master[Company],Master[Acronym],"NA",0,1))</f>
        <v/>
      </c>
      <c r="U444" s="341"/>
      <c r="V444" s="342"/>
      <c r="W444" s="342"/>
      <c r="X444" s="341" t="str">
        <f t="shared" si="6"/>
        <v/>
      </c>
      <c r="Y444" s="341" t="str">
        <f t="shared" si="3"/>
        <v/>
      </c>
      <c r="Z444" s="341"/>
      <c r="AA444" s="341"/>
      <c r="AB444" s="341"/>
      <c r="AC444" s="401"/>
      <c r="AD444" s="563"/>
      <c r="AE444" s="564"/>
      <c r="AF444" s="564"/>
      <c r="AG444" s="564"/>
      <c r="AH444" s="564"/>
      <c r="AI444" s="564"/>
      <c r="AJ444" s="564"/>
      <c r="AK444" s="564"/>
      <c r="AL444" s="563"/>
      <c r="AM444" s="564"/>
      <c r="AN444" s="564"/>
      <c r="AO444" s="564"/>
      <c r="AP444" s="564"/>
      <c r="AQ444" s="564"/>
      <c r="AR444" s="564"/>
      <c r="AS444" s="564"/>
      <c r="AT444" s="401"/>
      <c r="AU444" s="399"/>
      <c r="AV444" s="617"/>
      <c r="AW444" s="401"/>
      <c r="AX444" s="401"/>
      <c r="AY444" s="341"/>
      <c r="AZ444" s="341"/>
      <c r="BA444" s="341"/>
      <c r="BB444" s="341"/>
      <c r="BC444" s="341"/>
      <c r="BD444" s="401"/>
      <c r="BE444" s="341"/>
      <c r="BF444" s="341"/>
      <c r="BG444" s="402"/>
      <c r="BH444" s="403"/>
      <c r="BI444" s="405"/>
      <c r="BJ444" s="405"/>
      <c r="BK444" s="405"/>
      <c r="BL444" s="405"/>
      <c r="BM444" s="514"/>
    </row>
    <row r="445" ht="18.75" customHeight="1">
      <c r="A445" s="400" t="str">
        <f t="shared" si="4"/>
        <v/>
      </c>
      <c r="B445" s="341"/>
      <c r="C445" s="559"/>
      <c r="D445" s="393"/>
      <c r="E445" s="341"/>
      <c r="F445" s="394"/>
      <c r="G445" s="341" t="str">
        <f t="array" ref="G445">IF(C445="","",XLOOKUP(C445,'Master Data'!K:K,'Master Data'!N:N,"Input in Master Data",0,1))</f>
        <v/>
      </c>
      <c r="H445" s="341" t="str">
        <f t="array" ref="H445">IF(C445="","",XLOOKUP(C445,'Master Data'!K:K,'Master Data'!O:O,"Input in Master Data",0,1))</f>
        <v/>
      </c>
      <c r="I445" s="341" t="str">
        <f t="array" ref="I445">if(U445="","",XLOOKUP(U445,Master[Company],Master[Blow],"Unknown",0,1))</f>
        <v/>
      </c>
      <c r="J445" s="341" t="str">
        <f t="array" ref="J445">if(U445="","",XLOOKUP(U445,Master[Company],Master[Pigging],"Unknown",0,1))</f>
        <v/>
      </c>
      <c r="K445" s="341" t="str">
        <f t="array" ref="K445">if(U445="","",XLOOKUP(U445,Master[Company],Master[Load Method],"Unknown",0,1))</f>
        <v/>
      </c>
      <c r="L445" s="341" t="str">
        <f t="array" ref="L445">if(U445="","",XLOOKUP(U445,Master[Company],Master[Line Distance],"Unknown",0,1))</f>
        <v/>
      </c>
      <c r="M445" s="394"/>
      <c r="N445" s="341"/>
      <c r="O445" s="341"/>
      <c r="P445" s="341" t="str">
        <f t="array" ref="P445">if(U445="","",XLOOKUP(U445,Master[Company],Master[Terms],"NA",0,1))</f>
        <v/>
      </c>
      <c r="Q445" s="341" t="str">
        <f t="shared" si="1"/>
        <v/>
      </c>
      <c r="R445" s="341" t="str">
        <f t="array" ref="R445">if(U445="","",XLOOKUP(U445,Master[Company],Master[Group],"NA",0,1))</f>
        <v/>
      </c>
      <c r="S445" s="341" t="str">
        <f t="array" ref="S445">if(U445="","",XLOOKUP(U445,Master[Company],Master[Loading Location],"NA",0,1))</f>
        <v/>
      </c>
      <c r="T445" s="341" t="str">
        <f t="array" ref="T445">if(U445="","",XLOOKUP(U445,Master[Company],Master[Acronym],"NA",0,1))</f>
        <v/>
      </c>
      <c r="U445" s="341"/>
      <c r="V445" s="342"/>
      <c r="W445" s="342"/>
      <c r="X445" s="341" t="str">
        <f t="shared" si="6"/>
        <v/>
      </c>
      <c r="Y445" s="341" t="str">
        <f t="shared" si="3"/>
        <v/>
      </c>
      <c r="Z445" s="341"/>
      <c r="AA445" s="341"/>
      <c r="AB445" s="341"/>
      <c r="AC445" s="401"/>
      <c r="AD445" s="563"/>
      <c r="AE445" s="564"/>
      <c r="AF445" s="564"/>
      <c r="AG445" s="564"/>
      <c r="AH445" s="564"/>
      <c r="AI445" s="564"/>
      <c r="AJ445" s="564"/>
      <c r="AK445" s="564"/>
      <c r="AL445" s="563"/>
      <c r="AM445" s="564"/>
      <c r="AN445" s="564"/>
      <c r="AO445" s="564"/>
      <c r="AP445" s="564"/>
      <c r="AQ445" s="564"/>
      <c r="AR445" s="564"/>
      <c r="AS445" s="564"/>
      <c r="AT445" s="401"/>
      <c r="AU445" s="399"/>
      <c r="AV445" s="617"/>
      <c r="AW445" s="401"/>
      <c r="AX445" s="401"/>
      <c r="AY445" s="341"/>
      <c r="AZ445" s="341"/>
      <c r="BA445" s="341"/>
      <c r="BB445" s="341"/>
      <c r="BC445" s="341"/>
      <c r="BD445" s="401"/>
      <c r="BE445" s="341"/>
      <c r="BF445" s="341"/>
      <c r="BG445" s="402"/>
      <c r="BH445" s="403"/>
      <c r="BI445" s="405"/>
      <c r="BJ445" s="405"/>
      <c r="BK445" s="405"/>
      <c r="BL445" s="405"/>
      <c r="BM445" s="514"/>
    </row>
    <row r="446" ht="18.75" customHeight="1">
      <c r="A446" s="400" t="str">
        <f t="shared" si="4"/>
        <v/>
      </c>
      <c r="B446" s="341"/>
      <c r="C446" s="559"/>
      <c r="D446" s="393"/>
      <c r="E446" s="341"/>
      <c r="F446" s="394"/>
      <c r="G446" s="341" t="str">
        <f t="array" ref="G446">IF(C446="","",XLOOKUP(C446,'Master Data'!K:K,'Master Data'!N:N,"Input in Master Data",0,1))</f>
        <v/>
      </c>
      <c r="H446" s="341" t="str">
        <f t="array" ref="H446">IF(C446="","",XLOOKUP(C446,'Master Data'!K:K,'Master Data'!O:O,"Input in Master Data",0,1))</f>
        <v/>
      </c>
      <c r="I446" s="341" t="str">
        <f t="array" ref="I446">if(U446="","",XLOOKUP(U446,Master[Company],Master[Blow],"Unknown",0,1))</f>
        <v/>
      </c>
      <c r="J446" s="341" t="str">
        <f t="array" ref="J446">if(U446="","",XLOOKUP(U446,Master[Company],Master[Pigging],"Unknown",0,1))</f>
        <v/>
      </c>
      <c r="K446" s="341" t="str">
        <f t="array" ref="K446">if(U446="","",XLOOKUP(U446,Master[Company],Master[Load Method],"Unknown",0,1))</f>
        <v/>
      </c>
      <c r="L446" s="341" t="str">
        <f t="array" ref="L446">if(U446="","",XLOOKUP(U446,Master[Company],Master[Line Distance],"Unknown",0,1))</f>
        <v/>
      </c>
      <c r="M446" s="394"/>
      <c r="N446" s="341"/>
      <c r="O446" s="341"/>
      <c r="P446" s="341" t="str">
        <f t="array" ref="P446">if(U446="","",XLOOKUP(U446,Master[Company],Master[Terms],"NA",0,1))</f>
        <v/>
      </c>
      <c r="Q446" s="341" t="str">
        <f t="shared" si="1"/>
        <v/>
      </c>
      <c r="R446" s="341" t="str">
        <f t="array" ref="R446">if(U446="","",XLOOKUP(U446,Master[Company],Master[Group],"NA",0,1))</f>
        <v/>
      </c>
      <c r="S446" s="341" t="str">
        <f t="array" ref="S446">if(U446="","",XLOOKUP(U446,Master[Company],Master[Loading Location],"NA",0,1))</f>
        <v/>
      </c>
      <c r="T446" s="341" t="str">
        <f t="array" ref="T446">if(U446="","",XLOOKUP(U446,Master[Company],Master[Acronym],"NA",0,1))</f>
        <v/>
      </c>
      <c r="U446" s="341"/>
      <c r="V446" s="342"/>
      <c r="W446" s="342"/>
      <c r="X446" s="341" t="str">
        <f t="shared" si="6"/>
        <v/>
      </c>
      <c r="Y446" s="341" t="str">
        <f t="shared" si="3"/>
        <v/>
      </c>
      <c r="Z446" s="341"/>
      <c r="AA446" s="341"/>
      <c r="AB446" s="341"/>
      <c r="AC446" s="401"/>
      <c r="AD446" s="563"/>
      <c r="AE446" s="564"/>
      <c r="AF446" s="564"/>
      <c r="AG446" s="564"/>
      <c r="AH446" s="564"/>
      <c r="AI446" s="564"/>
      <c r="AJ446" s="564"/>
      <c r="AK446" s="564"/>
      <c r="AL446" s="563"/>
      <c r="AM446" s="564"/>
      <c r="AN446" s="564"/>
      <c r="AO446" s="564"/>
      <c r="AP446" s="564"/>
      <c r="AQ446" s="564"/>
      <c r="AR446" s="564"/>
      <c r="AS446" s="564"/>
      <c r="AT446" s="401"/>
      <c r="AU446" s="399"/>
      <c r="AV446" s="617"/>
      <c r="AW446" s="401"/>
      <c r="AX446" s="401"/>
      <c r="AY446" s="341"/>
      <c r="AZ446" s="341"/>
      <c r="BA446" s="341"/>
      <c r="BB446" s="341"/>
      <c r="BC446" s="341"/>
      <c r="BD446" s="401"/>
      <c r="BE446" s="341"/>
      <c r="BF446" s="341"/>
      <c r="BG446" s="402"/>
      <c r="BH446" s="403"/>
      <c r="BI446" s="405"/>
      <c r="BJ446" s="405"/>
      <c r="BK446" s="405"/>
      <c r="BL446" s="405"/>
      <c r="BM446" s="514"/>
    </row>
    <row r="447" ht="18.75" customHeight="1">
      <c r="A447" s="400" t="str">
        <f t="shared" si="4"/>
        <v/>
      </c>
      <c r="B447" s="341"/>
      <c r="C447" s="559"/>
      <c r="D447" s="393"/>
      <c r="E447" s="341"/>
      <c r="F447" s="394"/>
      <c r="G447" s="341" t="str">
        <f t="array" ref="G447">IF(C447="","",XLOOKUP(C447,'Master Data'!K:K,'Master Data'!N:N,"Input in Master Data",0,1))</f>
        <v/>
      </c>
      <c r="H447" s="341" t="str">
        <f t="array" ref="H447">IF(C447="","",XLOOKUP(C447,'Master Data'!K:K,'Master Data'!O:O,"Input in Master Data",0,1))</f>
        <v/>
      </c>
      <c r="I447" s="341" t="str">
        <f t="array" ref="I447">if(U447="","",XLOOKUP(U447,Master[Company],Master[Blow],"Unknown",0,1))</f>
        <v/>
      </c>
      <c r="J447" s="341" t="str">
        <f t="array" ref="J447">if(U447="","",XLOOKUP(U447,Master[Company],Master[Pigging],"Unknown",0,1))</f>
        <v/>
      </c>
      <c r="K447" s="341" t="str">
        <f t="array" ref="K447">if(U447="","",XLOOKUP(U447,Master[Company],Master[Load Method],"Unknown",0,1))</f>
        <v/>
      </c>
      <c r="L447" s="341" t="str">
        <f t="array" ref="L447">if(U447="","",XLOOKUP(U447,Master[Company],Master[Line Distance],"Unknown",0,1))</f>
        <v/>
      </c>
      <c r="M447" s="394"/>
      <c r="N447" s="341"/>
      <c r="O447" s="341"/>
      <c r="P447" s="341" t="str">
        <f t="array" ref="P447">if(U447="","",XLOOKUP(U447,Master[Company],Master[Terms],"NA",0,1))</f>
        <v/>
      </c>
      <c r="Q447" s="341" t="str">
        <f t="shared" si="1"/>
        <v/>
      </c>
      <c r="R447" s="341" t="str">
        <f t="array" ref="R447">if(U447="","",XLOOKUP(U447,Master[Company],Master[Group],"NA",0,1))</f>
        <v/>
      </c>
      <c r="S447" s="341" t="str">
        <f t="array" ref="S447">if(U447="","",XLOOKUP(U447,Master[Company],Master[Loading Location],"NA",0,1))</f>
        <v/>
      </c>
      <c r="T447" s="341" t="str">
        <f t="array" ref="T447">if(U447="","",XLOOKUP(U447,Master[Company],Master[Acronym],"NA",0,1))</f>
        <v/>
      </c>
      <c r="U447" s="341"/>
      <c r="V447" s="342"/>
      <c r="W447" s="342"/>
      <c r="X447" s="341" t="str">
        <f t="shared" si="6"/>
        <v/>
      </c>
      <c r="Y447" s="341" t="str">
        <f t="shared" si="3"/>
        <v/>
      </c>
      <c r="Z447" s="341"/>
      <c r="AA447" s="341"/>
      <c r="AB447" s="341"/>
      <c r="AC447" s="401"/>
      <c r="AD447" s="563"/>
      <c r="AE447" s="564"/>
      <c r="AF447" s="564"/>
      <c r="AG447" s="564"/>
      <c r="AH447" s="564"/>
      <c r="AI447" s="564"/>
      <c r="AJ447" s="564"/>
      <c r="AK447" s="564"/>
      <c r="AL447" s="563"/>
      <c r="AM447" s="564"/>
      <c r="AN447" s="564"/>
      <c r="AO447" s="564"/>
      <c r="AP447" s="564"/>
      <c r="AQ447" s="564"/>
      <c r="AR447" s="564"/>
      <c r="AS447" s="564"/>
      <c r="AT447" s="401"/>
      <c r="AU447" s="399"/>
      <c r="AV447" s="617"/>
      <c r="AW447" s="401"/>
      <c r="AX447" s="401"/>
      <c r="AY447" s="341"/>
      <c r="AZ447" s="341"/>
      <c r="BA447" s="341"/>
      <c r="BB447" s="341"/>
      <c r="BC447" s="341"/>
      <c r="BD447" s="401"/>
      <c r="BE447" s="341"/>
      <c r="BF447" s="341"/>
      <c r="BG447" s="402"/>
      <c r="BH447" s="403"/>
      <c r="BI447" s="405"/>
      <c r="BJ447" s="405"/>
      <c r="BK447" s="405"/>
      <c r="BL447" s="405"/>
      <c r="BM447" s="514"/>
    </row>
    <row r="448" ht="18.75" customHeight="1">
      <c r="A448" s="400" t="str">
        <f t="shared" si="4"/>
        <v/>
      </c>
      <c r="B448" s="341"/>
      <c r="C448" s="559"/>
      <c r="D448" s="393"/>
      <c r="E448" s="341"/>
      <c r="F448" s="394"/>
      <c r="G448" s="341" t="str">
        <f t="array" ref="G448">IF(C448="","",XLOOKUP(C448,'Master Data'!K:K,'Master Data'!N:N,"Input in Master Data",0,1))</f>
        <v/>
      </c>
      <c r="H448" s="341" t="str">
        <f t="array" ref="H448">IF(C448="","",XLOOKUP(C448,'Master Data'!K:K,'Master Data'!O:O,"Input in Master Data",0,1))</f>
        <v/>
      </c>
      <c r="I448" s="341" t="str">
        <f t="array" ref="I448">if(U448="","",XLOOKUP(U448,Master[Company],Master[Blow],"Unknown",0,1))</f>
        <v/>
      </c>
      <c r="J448" s="341" t="str">
        <f t="array" ref="J448">if(U448="","",XLOOKUP(U448,Master[Company],Master[Pigging],"Unknown",0,1))</f>
        <v/>
      </c>
      <c r="K448" s="341" t="str">
        <f t="array" ref="K448">if(U448="","",XLOOKUP(U448,Master[Company],Master[Load Method],"Unknown",0,1))</f>
        <v/>
      </c>
      <c r="L448" s="341" t="str">
        <f t="array" ref="L448">if(U448="","",XLOOKUP(U448,Master[Company],Master[Line Distance],"Unknown",0,1))</f>
        <v/>
      </c>
      <c r="M448" s="394"/>
      <c r="N448" s="341"/>
      <c r="O448" s="341"/>
      <c r="P448" s="341" t="str">
        <f t="array" ref="P448">if(U448="","",XLOOKUP(U448,Master[Company],Master[Terms],"NA",0,1))</f>
        <v/>
      </c>
      <c r="Q448" s="341" t="str">
        <f t="shared" si="1"/>
        <v/>
      </c>
      <c r="R448" s="341" t="str">
        <f t="array" ref="R448">if(U448="","",XLOOKUP(U448,Master[Company],Master[Group],"NA",0,1))</f>
        <v/>
      </c>
      <c r="S448" s="341" t="str">
        <f t="array" ref="S448">if(U448="","",XLOOKUP(U448,Master[Company],Master[Loading Location],"NA",0,1))</f>
        <v/>
      </c>
      <c r="T448" s="341" t="str">
        <f t="array" ref="T448">if(U448="","",XLOOKUP(U448,Master[Company],Master[Acronym],"NA",0,1))</f>
        <v/>
      </c>
      <c r="U448" s="341"/>
      <c r="V448" s="342"/>
      <c r="W448" s="342"/>
      <c r="X448" s="341" t="str">
        <f t="shared" si="6"/>
        <v/>
      </c>
      <c r="Y448" s="341" t="str">
        <f t="shared" si="3"/>
        <v/>
      </c>
      <c r="Z448" s="341"/>
      <c r="AA448" s="341"/>
      <c r="AB448" s="341"/>
      <c r="AC448" s="401"/>
      <c r="AD448" s="563"/>
      <c r="AE448" s="564"/>
      <c r="AF448" s="564"/>
      <c r="AG448" s="564"/>
      <c r="AH448" s="564"/>
      <c r="AI448" s="564"/>
      <c r="AJ448" s="564"/>
      <c r="AK448" s="564"/>
      <c r="AL448" s="563"/>
      <c r="AM448" s="564"/>
      <c r="AN448" s="564"/>
      <c r="AO448" s="564"/>
      <c r="AP448" s="564"/>
      <c r="AQ448" s="564"/>
      <c r="AR448" s="564"/>
      <c r="AS448" s="564"/>
      <c r="AT448" s="401"/>
      <c r="AU448" s="399"/>
      <c r="AV448" s="617"/>
      <c r="AW448" s="401"/>
      <c r="AX448" s="401"/>
      <c r="AY448" s="341"/>
      <c r="AZ448" s="341"/>
      <c r="BA448" s="341"/>
      <c r="BB448" s="341"/>
      <c r="BC448" s="341"/>
      <c r="BD448" s="401"/>
      <c r="BE448" s="341"/>
      <c r="BF448" s="341"/>
      <c r="BG448" s="402"/>
      <c r="BH448" s="403"/>
      <c r="BI448" s="405"/>
      <c r="BJ448" s="405"/>
      <c r="BK448" s="405"/>
      <c r="BL448" s="405"/>
      <c r="BM448" s="514"/>
    </row>
    <row r="449" ht="18.75" customHeight="1">
      <c r="A449" s="400" t="str">
        <f t="shared" si="4"/>
        <v/>
      </c>
      <c r="B449" s="341"/>
      <c r="C449" s="559"/>
      <c r="D449" s="393"/>
      <c r="E449" s="341"/>
      <c r="F449" s="394"/>
      <c r="G449" s="341" t="str">
        <f t="array" ref="G449">IF(C449="","",XLOOKUP(C449,'Master Data'!K:K,'Master Data'!N:N,"Input in Master Data",0,1))</f>
        <v/>
      </c>
      <c r="H449" s="341" t="str">
        <f t="array" ref="H449">IF(C449="","",XLOOKUP(C449,'Master Data'!K:K,'Master Data'!O:O,"Input in Master Data",0,1))</f>
        <v/>
      </c>
      <c r="I449" s="341" t="str">
        <f t="array" ref="I449">if(U449="","",XLOOKUP(U449,Master[Company],Master[Blow],"Unknown",0,1))</f>
        <v/>
      </c>
      <c r="J449" s="341" t="str">
        <f t="array" ref="J449">if(U449="","",XLOOKUP(U449,Master[Company],Master[Pigging],"Unknown",0,1))</f>
        <v/>
      </c>
      <c r="K449" s="341" t="str">
        <f t="array" ref="K449">if(U449="","",XLOOKUP(U449,Master[Company],Master[Load Method],"Unknown",0,1))</f>
        <v/>
      </c>
      <c r="L449" s="341" t="str">
        <f t="array" ref="L449">if(U449="","",XLOOKUP(U449,Master[Company],Master[Line Distance],"Unknown",0,1))</f>
        <v/>
      </c>
      <c r="M449" s="394"/>
      <c r="N449" s="341"/>
      <c r="O449" s="341"/>
      <c r="P449" s="341" t="str">
        <f t="array" ref="P449">if(U449="","",XLOOKUP(U449,Master[Company],Master[Terms],"NA",0,1))</f>
        <v/>
      </c>
      <c r="Q449" s="341" t="str">
        <f t="shared" si="1"/>
        <v/>
      </c>
      <c r="R449" s="341" t="str">
        <f t="array" ref="R449">if(U449="","",XLOOKUP(U449,Master[Company],Master[Group],"NA",0,1))</f>
        <v/>
      </c>
      <c r="S449" s="341" t="str">
        <f t="array" ref="S449">if(U449="","",XLOOKUP(U449,Master[Company],Master[Loading Location],"NA",0,1))</f>
        <v/>
      </c>
      <c r="T449" s="341" t="str">
        <f t="array" ref="T449">if(U449="","",XLOOKUP(U449,Master[Company],Master[Acronym],"NA",0,1))</f>
        <v/>
      </c>
      <c r="U449" s="341"/>
      <c r="V449" s="342"/>
      <c r="W449" s="342"/>
      <c r="X449" s="341" t="str">
        <f t="shared" si="6"/>
        <v/>
      </c>
      <c r="Y449" s="341" t="str">
        <f t="shared" si="3"/>
        <v/>
      </c>
      <c r="Z449" s="341"/>
      <c r="AA449" s="341"/>
      <c r="AB449" s="341"/>
      <c r="AC449" s="401"/>
      <c r="AD449" s="563"/>
      <c r="AE449" s="564"/>
      <c r="AF449" s="564"/>
      <c r="AG449" s="564"/>
      <c r="AH449" s="564"/>
      <c r="AI449" s="564"/>
      <c r="AJ449" s="564"/>
      <c r="AK449" s="564"/>
      <c r="AL449" s="563"/>
      <c r="AM449" s="564"/>
      <c r="AN449" s="564"/>
      <c r="AO449" s="564"/>
      <c r="AP449" s="564"/>
      <c r="AQ449" s="564"/>
      <c r="AR449" s="564"/>
      <c r="AS449" s="564"/>
      <c r="AT449" s="401"/>
      <c r="AU449" s="399"/>
      <c r="AV449" s="617"/>
      <c r="AW449" s="401"/>
      <c r="AX449" s="401"/>
      <c r="AY449" s="341"/>
      <c r="AZ449" s="341"/>
      <c r="BA449" s="341"/>
      <c r="BB449" s="341"/>
      <c r="BC449" s="341"/>
      <c r="BD449" s="401"/>
      <c r="BE449" s="341"/>
      <c r="BF449" s="341"/>
      <c r="BG449" s="402"/>
      <c r="BH449" s="403"/>
      <c r="BI449" s="405"/>
      <c r="BJ449" s="405"/>
      <c r="BK449" s="405"/>
      <c r="BL449" s="405"/>
      <c r="BM449" s="514"/>
    </row>
    <row r="450" ht="18.75" customHeight="1">
      <c r="A450" s="400" t="str">
        <f t="shared" si="4"/>
        <v/>
      </c>
      <c r="B450" s="341"/>
      <c r="C450" s="559"/>
      <c r="D450" s="393"/>
      <c r="E450" s="341"/>
      <c r="F450" s="394"/>
      <c r="G450" s="341" t="str">
        <f t="array" ref="G450">IF(C450="","",XLOOKUP(C450,'Master Data'!K:K,'Master Data'!N:N,"Input in Master Data",0,1))</f>
        <v/>
      </c>
      <c r="H450" s="341" t="str">
        <f t="array" ref="H450">IF(C450="","",XLOOKUP(C450,'Master Data'!K:K,'Master Data'!O:O,"Input in Master Data",0,1))</f>
        <v/>
      </c>
      <c r="I450" s="341" t="str">
        <f t="array" ref="I450">if(U450="","",XLOOKUP(U450,Master[Company],Master[Blow],"Unknown",0,1))</f>
        <v/>
      </c>
      <c r="J450" s="341" t="str">
        <f t="array" ref="J450">if(U450="","",XLOOKUP(U450,Master[Company],Master[Pigging],"Unknown",0,1))</f>
        <v/>
      </c>
      <c r="K450" s="341" t="str">
        <f t="array" ref="K450">if(U450="","",XLOOKUP(U450,Master[Company],Master[Load Method],"Unknown",0,1))</f>
        <v/>
      </c>
      <c r="L450" s="341" t="str">
        <f t="array" ref="L450">if(U450="","",XLOOKUP(U450,Master[Company],Master[Line Distance],"Unknown",0,1))</f>
        <v/>
      </c>
      <c r="M450" s="394"/>
      <c r="N450" s="341"/>
      <c r="O450" s="341"/>
      <c r="P450" s="341" t="str">
        <f t="array" ref="P450">if(U450="","",XLOOKUP(U450,Master[Company],Master[Terms],"NA",0,1))</f>
        <v/>
      </c>
      <c r="Q450" s="341" t="str">
        <f t="shared" si="1"/>
        <v/>
      </c>
      <c r="R450" s="341" t="str">
        <f t="array" ref="R450">if(U450="","",XLOOKUP(U450,Master[Company],Master[Group],"NA",0,1))</f>
        <v/>
      </c>
      <c r="S450" s="341" t="str">
        <f t="array" ref="S450">if(U450="","",XLOOKUP(U450,Master[Company],Master[Loading Location],"NA",0,1))</f>
        <v/>
      </c>
      <c r="T450" s="341" t="str">
        <f t="array" ref="T450">if(U450="","",XLOOKUP(U450,Master[Company],Master[Acronym],"NA",0,1))</f>
        <v/>
      </c>
      <c r="U450" s="341"/>
      <c r="V450" s="342"/>
      <c r="W450" s="342"/>
      <c r="X450" s="341" t="str">
        <f t="shared" si="6"/>
        <v/>
      </c>
      <c r="Y450" s="341" t="str">
        <f t="shared" si="3"/>
        <v/>
      </c>
      <c r="Z450" s="341"/>
      <c r="AA450" s="341"/>
      <c r="AB450" s="341"/>
      <c r="AC450" s="401"/>
      <c r="AD450" s="563"/>
      <c r="AE450" s="564"/>
      <c r="AF450" s="564"/>
      <c r="AG450" s="564"/>
      <c r="AH450" s="564"/>
      <c r="AI450" s="564"/>
      <c r="AJ450" s="564"/>
      <c r="AK450" s="564"/>
      <c r="AL450" s="563"/>
      <c r="AM450" s="564"/>
      <c r="AN450" s="564"/>
      <c r="AO450" s="564"/>
      <c r="AP450" s="564"/>
      <c r="AQ450" s="564"/>
      <c r="AR450" s="564"/>
      <c r="AS450" s="564"/>
      <c r="AT450" s="401"/>
      <c r="AU450" s="399"/>
      <c r="AV450" s="617"/>
      <c r="AW450" s="401"/>
      <c r="AX450" s="401"/>
      <c r="AY450" s="341"/>
      <c r="AZ450" s="341"/>
      <c r="BA450" s="341"/>
      <c r="BB450" s="341"/>
      <c r="BC450" s="341"/>
      <c r="BD450" s="401"/>
      <c r="BE450" s="341"/>
      <c r="BF450" s="341"/>
      <c r="BG450" s="402"/>
      <c r="BH450" s="403"/>
      <c r="BI450" s="405"/>
      <c r="BJ450" s="405"/>
      <c r="BK450" s="405"/>
      <c r="BL450" s="405"/>
      <c r="BM450" s="514"/>
    </row>
    <row r="451" ht="18.75" customHeight="1">
      <c r="A451" s="400" t="str">
        <f t="shared" si="4"/>
        <v/>
      </c>
      <c r="B451" s="341"/>
      <c r="C451" s="559"/>
      <c r="D451" s="393"/>
      <c r="E451" s="341"/>
      <c r="F451" s="394"/>
      <c r="G451" s="341" t="str">
        <f t="array" ref="G451">IF(C451="","",XLOOKUP(C451,'Master Data'!K:K,'Master Data'!N:N,"Input in Master Data",0,1))</f>
        <v/>
      </c>
      <c r="H451" s="341" t="str">
        <f t="array" ref="H451">IF(C451="","",XLOOKUP(C451,'Master Data'!K:K,'Master Data'!O:O,"Input in Master Data",0,1))</f>
        <v/>
      </c>
      <c r="I451" s="341" t="str">
        <f t="array" ref="I451">if(U451="","",XLOOKUP(U451,Master[Company],Master[Blow],"Unknown",0,1))</f>
        <v/>
      </c>
      <c r="J451" s="341" t="str">
        <f t="array" ref="J451">if(U451="","",XLOOKUP(U451,Master[Company],Master[Pigging],"Unknown",0,1))</f>
        <v/>
      </c>
      <c r="K451" s="341" t="str">
        <f t="array" ref="K451">if(U451="","",XLOOKUP(U451,Master[Company],Master[Load Method],"Unknown",0,1))</f>
        <v/>
      </c>
      <c r="L451" s="341" t="str">
        <f t="array" ref="L451">if(U451="","",XLOOKUP(U451,Master[Company],Master[Line Distance],"Unknown",0,1))</f>
        <v/>
      </c>
      <c r="M451" s="394"/>
      <c r="N451" s="341"/>
      <c r="O451" s="341"/>
      <c r="P451" s="341" t="str">
        <f t="array" ref="P451">if(U451="","",XLOOKUP(U451,Master[Company],Master[Terms],"NA",0,1))</f>
        <v/>
      </c>
      <c r="Q451" s="341" t="str">
        <f t="shared" si="1"/>
        <v/>
      </c>
      <c r="R451" s="341" t="str">
        <f t="array" ref="R451">if(U451="","",XLOOKUP(U451,Master[Company],Master[Group],"NA",0,1))</f>
        <v/>
      </c>
      <c r="S451" s="341" t="str">
        <f t="array" ref="S451">if(U451="","",XLOOKUP(U451,Master[Company],Master[Loading Location],"NA",0,1))</f>
        <v/>
      </c>
      <c r="T451" s="341" t="str">
        <f t="array" ref="T451">if(U451="","",XLOOKUP(U451,Master[Company],Master[Acronym],"NA",0,1))</f>
        <v/>
      </c>
      <c r="U451" s="341"/>
      <c r="V451" s="342"/>
      <c r="W451" s="342"/>
      <c r="X451" s="341" t="str">
        <f t="shared" si="6"/>
        <v/>
      </c>
      <c r="Y451" s="341" t="str">
        <f t="shared" si="3"/>
        <v/>
      </c>
      <c r="Z451" s="341"/>
      <c r="AA451" s="341"/>
      <c r="AB451" s="341"/>
      <c r="AC451" s="401"/>
      <c r="AD451" s="563"/>
      <c r="AE451" s="564"/>
      <c r="AF451" s="564"/>
      <c r="AG451" s="564"/>
      <c r="AH451" s="564"/>
      <c r="AI451" s="564"/>
      <c r="AJ451" s="564"/>
      <c r="AK451" s="564"/>
      <c r="AL451" s="563"/>
      <c r="AM451" s="564"/>
      <c r="AN451" s="564"/>
      <c r="AO451" s="564"/>
      <c r="AP451" s="564"/>
      <c r="AQ451" s="564"/>
      <c r="AR451" s="564"/>
      <c r="AS451" s="564"/>
      <c r="AT451" s="401"/>
      <c r="AU451" s="399"/>
      <c r="AV451" s="617"/>
      <c r="AW451" s="401"/>
      <c r="AX451" s="401"/>
      <c r="AY451" s="341"/>
      <c r="AZ451" s="341"/>
      <c r="BA451" s="341"/>
      <c r="BB451" s="341"/>
      <c r="BC451" s="341"/>
      <c r="BD451" s="401"/>
      <c r="BE451" s="341"/>
      <c r="BF451" s="341"/>
      <c r="BG451" s="402"/>
      <c r="BH451" s="403"/>
      <c r="BI451" s="405"/>
      <c r="BJ451" s="405"/>
      <c r="BK451" s="405"/>
      <c r="BL451" s="405"/>
      <c r="BM451" s="514"/>
    </row>
    <row r="452" ht="18.75" customHeight="1">
      <c r="A452" s="400" t="str">
        <f t="shared" si="4"/>
        <v/>
      </c>
      <c r="B452" s="341"/>
      <c r="C452" s="559"/>
      <c r="D452" s="393"/>
      <c r="E452" s="341"/>
      <c r="F452" s="394"/>
      <c r="G452" s="341" t="str">
        <f t="array" ref="G452">IF(C452="","",XLOOKUP(C452,'Master Data'!K:K,'Master Data'!N:N,"Input in Master Data",0,1))</f>
        <v/>
      </c>
      <c r="H452" s="341" t="str">
        <f t="array" ref="H452">IF(C452="","",XLOOKUP(C452,'Master Data'!K:K,'Master Data'!O:O,"Input in Master Data",0,1))</f>
        <v/>
      </c>
      <c r="I452" s="341" t="str">
        <f t="array" ref="I452">if(U452="","",XLOOKUP(U452,Master[Company],Master[Blow],"Unknown",0,1))</f>
        <v/>
      </c>
      <c r="J452" s="341" t="str">
        <f t="array" ref="J452">if(U452="","",XLOOKUP(U452,Master[Company],Master[Pigging],"Unknown",0,1))</f>
        <v/>
      </c>
      <c r="K452" s="341" t="str">
        <f t="array" ref="K452">if(U452="","",XLOOKUP(U452,Master[Company],Master[Load Method],"Unknown",0,1))</f>
        <v/>
      </c>
      <c r="L452" s="341" t="str">
        <f t="array" ref="L452">if(U452="","",XLOOKUP(U452,Master[Company],Master[Line Distance],"Unknown",0,1))</f>
        <v/>
      </c>
      <c r="M452" s="394"/>
      <c r="N452" s="341"/>
      <c r="O452" s="341"/>
      <c r="P452" s="341" t="str">
        <f t="array" ref="P452">if(U452="","",XLOOKUP(U452,Master[Company],Master[Terms],"NA",0,1))</f>
        <v/>
      </c>
      <c r="Q452" s="341" t="str">
        <f t="shared" si="1"/>
        <v/>
      </c>
      <c r="R452" s="341" t="str">
        <f t="array" ref="R452">if(U452="","",XLOOKUP(U452,Master[Company],Master[Group],"NA",0,1))</f>
        <v/>
      </c>
      <c r="S452" s="341" t="str">
        <f t="array" ref="S452">if(U452="","",XLOOKUP(U452,Master[Company],Master[Loading Location],"NA",0,1))</f>
        <v/>
      </c>
      <c r="T452" s="341" t="str">
        <f t="array" ref="T452">if(U452="","",XLOOKUP(U452,Master[Company],Master[Acronym],"NA",0,1))</f>
        <v/>
      </c>
      <c r="U452" s="341"/>
      <c r="V452" s="342"/>
      <c r="W452" s="342"/>
      <c r="X452" s="341" t="str">
        <f t="shared" si="6"/>
        <v/>
      </c>
      <c r="Y452" s="341" t="str">
        <f t="shared" si="3"/>
        <v/>
      </c>
      <c r="Z452" s="341"/>
      <c r="AA452" s="341"/>
      <c r="AB452" s="341"/>
      <c r="AC452" s="401"/>
      <c r="AD452" s="563"/>
      <c r="AE452" s="564"/>
      <c r="AF452" s="564"/>
      <c r="AG452" s="564"/>
      <c r="AH452" s="564"/>
      <c r="AI452" s="564"/>
      <c r="AJ452" s="564"/>
      <c r="AK452" s="564"/>
      <c r="AL452" s="563"/>
      <c r="AM452" s="564"/>
      <c r="AN452" s="564"/>
      <c r="AO452" s="564"/>
      <c r="AP452" s="564"/>
      <c r="AQ452" s="564"/>
      <c r="AR452" s="564"/>
      <c r="AS452" s="564"/>
      <c r="AT452" s="401"/>
      <c r="AU452" s="399"/>
      <c r="AV452" s="617"/>
      <c r="AW452" s="401"/>
      <c r="AX452" s="401"/>
      <c r="AY452" s="341"/>
      <c r="AZ452" s="341"/>
      <c r="BA452" s="341"/>
      <c r="BB452" s="341"/>
      <c r="BC452" s="341"/>
      <c r="BD452" s="401"/>
      <c r="BE452" s="341"/>
      <c r="BF452" s="341"/>
      <c r="BG452" s="402"/>
      <c r="BH452" s="403"/>
      <c r="BI452" s="405"/>
      <c r="BJ452" s="405"/>
      <c r="BK452" s="405"/>
      <c r="BL452" s="405"/>
      <c r="BM452" s="514"/>
    </row>
    <row r="453" ht="18.75" customHeight="1">
      <c r="A453" s="400" t="str">
        <f t="shared" si="4"/>
        <v/>
      </c>
      <c r="B453" s="341"/>
      <c r="C453" s="559"/>
      <c r="D453" s="393"/>
      <c r="E453" s="341"/>
      <c r="F453" s="394"/>
      <c r="G453" s="341" t="str">
        <f t="array" ref="G453">IF(C453="","",XLOOKUP(C453,'Master Data'!K:K,'Master Data'!N:N,"Input in Master Data",0,1))</f>
        <v/>
      </c>
      <c r="H453" s="341" t="str">
        <f t="array" ref="H453">IF(C453="","",XLOOKUP(C453,'Master Data'!K:K,'Master Data'!O:O,"Input in Master Data",0,1))</f>
        <v/>
      </c>
      <c r="I453" s="341" t="str">
        <f t="array" ref="I453">if(U453="","",XLOOKUP(U453,Master[Company],Master[Blow],"Unknown",0,1))</f>
        <v/>
      </c>
      <c r="J453" s="341" t="str">
        <f t="array" ref="J453">if(U453="","",XLOOKUP(U453,Master[Company],Master[Pigging],"Unknown",0,1))</f>
        <v/>
      </c>
      <c r="K453" s="341" t="str">
        <f t="array" ref="K453">if(U453="","",XLOOKUP(U453,Master[Company],Master[Load Method],"Unknown",0,1))</f>
        <v/>
      </c>
      <c r="L453" s="341" t="str">
        <f t="array" ref="L453">if(U453="","",XLOOKUP(U453,Master[Company],Master[Line Distance],"Unknown",0,1))</f>
        <v/>
      </c>
      <c r="M453" s="394"/>
      <c r="N453" s="341"/>
      <c r="O453" s="341"/>
      <c r="P453" s="341" t="str">
        <f t="array" ref="P453">if(U453="","",XLOOKUP(U453,Master[Company],Master[Terms],"NA",0,1))</f>
        <v/>
      </c>
      <c r="Q453" s="341" t="str">
        <f t="shared" si="1"/>
        <v/>
      </c>
      <c r="R453" s="341" t="str">
        <f t="array" ref="R453">if(U453="","",XLOOKUP(U453,Master[Company],Master[Group],"NA",0,1))</f>
        <v/>
      </c>
      <c r="S453" s="341" t="str">
        <f t="array" ref="S453">if(U453="","",XLOOKUP(U453,Master[Company],Master[Loading Location],"NA",0,1))</f>
        <v/>
      </c>
      <c r="T453" s="341" t="str">
        <f t="array" ref="T453">if(U453="","",XLOOKUP(U453,Master[Company],Master[Acronym],"NA",0,1))</f>
        <v/>
      </c>
      <c r="U453" s="341"/>
      <c r="V453" s="342"/>
      <c r="W453" s="342"/>
      <c r="X453" s="341" t="str">
        <f t="shared" si="6"/>
        <v/>
      </c>
      <c r="Y453" s="341" t="str">
        <f t="shared" si="3"/>
        <v/>
      </c>
      <c r="Z453" s="341"/>
      <c r="AA453" s="341"/>
      <c r="AB453" s="341"/>
      <c r="AC453" s="401"/>
      <c r="AD453" s="563"/>
      <c r="AE453" s="564"/>
      <c r="AF453" s="564"/>
      <c r="AG453" s="564"/>
      <c r="AH453" s="564"/>
      <c r="AI453" s="564"/>
      <c r="AJ453" s="564"/>
      <c r="AK453" s="564"/>
      <c r="AL453" s="563"/>
      <c r="AM453" s="564"/>
      <c r="AN453" s="564"/>
      <c r="AO453" s="564"/>
      <c r="AP453" s="564"/>
      <c r="AQ453" s="564"/>
      <c r="AR453" s="564"/>
      <c r="AS453" s="564"/>
      <c r="AT453" s="401"/>
      <c r="AU453" s="399"/>
      <c r="AV453" s="617"/>
      <c r="AW453" s="401"/>
      <c r="AX453" s="401"/>
      <c r="AY453" s="341"/>
      <c r="AZ453" s="341"/>
      <c r="BA453" s="341"/>
      <c r="BB453" s="341"/>
      <c r="BC453" s="341"/>
      <c r="BD453" s="401"/>
      <c r="BE453" s="341"/>
      <c r="BF453" s="341"/>
      <c r="BG453" s="402"/>
      <c r="BH453" s="403"/>
      <c r="BI453" s="405"/>
      <c r="BJ453" s="405"/>
      <c r="BK453" s="405"/>
      <c r="BL453" s="405"/>
      <c r="BM453" s="514"/>
    </row>
    <row r="454" ht="18.75" customHeight="1">
      <c r="A454" s="400" t="str">
        <f t="shared" si="4"/>
        <v/>
      </c>
      <c r="B454" s="341"/>
      <c r="C454" s="559"/>
      <c r="D454" s="393"/>
      <c r="E454" s="341"/>
      <c r="F454" s="394"/>
      <c r="G454" s="341" t="str">
        <f t="array" ref="G454">IF(C454="","",XLOOKUP(C454,'Master Data'!K:K,'Master Data'!N:N,"Input in Master Data",0,1))</f>
        <v/>
      </c>
      <c r="H454" s="341" t="str">
        <f t="array" ref="H454">IF(C454="","",XLOOKUP(C454,'Master Data'!K:K,'Master Data'!O:O,"Input in Master Data",0,1))</f>
        <v/>
      </c>
      <c r="I454" s="341" t="str">
        <f t="array" ref="I454">if(U454="","",XLOOKUP(U454,Master[Company],Master[Blow],"Unknown",0,1))</f>
        <v/>
      </c>
      <c r="J454" s="341" t="str">
        <f t="array" ref="J454">if(U454="","",XLOOKUP(U454,Master[Company],Master[Pigging],"Unknown",0,1))</f>
        <v/>
      </c>
      <c r="K454" s="341" t="str">
        <f t="array" ref="K454">if(U454="","",XLOOKUP(U454,Master[Company],Master[Load Method],"Unknown",0,1))</f>
        <v/>
      </c>
      <c r="L454" s="341" t="str">
        <f t="array" ref="L454">if(U454="","",XLOOKUP(U454,Master[Company],Master[Line Distance],"Unknown",0,1))</f>
        <v/>
      </c>
      <c r="M454" s="394"/>
      <c r="N454" s="341"/>
      <c r="O454" s="341"/>
      <c r="P454" s="341" t="str">
        <f t="array" ref="P454">if(U454="","",XLOOKUP(U454,Master[Company],Master[Terms],"NA",0,1))</f>
        <v/>
      </c>
      <c r="Q454" s="341" t="str">
        <f t="shared" si="1"/>
        <v/>
      </c>
      <c r="R454" s="341" t="str">
        <f t="array" ref="R454">if(U454="","",XLOOKUP(U454,Master[Company],Master[Group],"NA",0,1))</f>
        <v/>
      </c>
      <c r="S454" s="341" t="str">
        <f t="array" ref="S454">if(U454="","",XLOOKUP(U454,Master[Company],Master[Loading Location],"NA",0,1))</f>
        <v/>
      </c>
      <c r="T454" s="341" t="str">
        <f t="array" ref="T454">if(U454="","",XLOOKUP(U454,Master[Company],Master[Acronym],"NA",0,1))</f>
        <v/>
      </c>
      <c r="U454" s="341"/>
      <c r="V454" s="342"/>
      <c r="W454" s="342"/>
      <c r="X454" s="341" t="str">
        <f t="shared" si="6"/>
        <v/>
      </c>
      <c r="Y454" s="341" t="str">
        <f t="shared" si="3"/>
        <v/>
      </c>
      <c r="Z454" s="341"/>
      <c r="AA454" s="341"/>
      <c r="AB454" s="341"/>
      <c r="AC454" s="401"/>
      <c r="AD454" s="563"/>
      <c r="AE454" s="564"/>
      <c r="AF454" s="564"/>
      <c r="AG454" s="564"/>
      <c r="AH454" s="564"/>
      <c r="AI454" s="564"/>
      <c r="AJ454" s="564"/>
      <c r="AK454" s="564"/>
      <c r="AL454" s="563"/>
      <c r="AM454" s="564"/>
      <c r="AN454" s="564"/>
      <c r="AO454" s="564"/>
      <c r="AP454" s="564"/>
      <c r="AQ454" s="564"/>
      <c r="AR454" s="564"/>
      <c r="AS454" s="564"/>
      <c r="AT454" s="401"/>
      <c r="AU454" s="399"/>
      <c r="AV454" s="617"/>
      <c r="AW454" s="401"/>
      <c r="AX454" s="401"/>
      <c r="AY454" s="341"/>
      <c r="AZ454" s="341"/>
      <c r="BA454" s="341"/>
      <c r="BB454" s="341"/>
      <c r="BC454" s="341"/>
      <c r="BD454" s="401"/>
      <c r="BE454" s="341"/>
      <c r="BF454" s="341"/>
      <c r="BG454" s="402"/>
      <c r="BH454" s="403"/>
      <c r="BI454" s="405"/>
      <c r="BJ454" s="405"/>
      <c r="BK454" s="405"/>
      <c r="BL454" s="405"/>
      <c r="BM454" s="514"/>
    </row>
    <row r="455" ht="18.75" customHeight="1">
      <c r="A455" s="400" t="str">
        <f t="shared" si="4"/>
        <v/>
      </c>
      <c r="B455" s="341"/>
      <c r="C455" s="559"/>
      <c r="D455" s="393"/>
      <c r="E455" s="341"/>
      <c r="F455" s="394"/>
      <c r="G455" s="341" t="str">
        <f t="array" ref="G455">IF(C455="","",XLOOKUP(C455,'Master Data'!K:K,'Master Data'!N:N,"Input in Master Data",0,1))</f>
        <v/>
      </c>
      <c r="H455" s="341" t="str">
        <f t="array" ref="H455">IF(C455="","",XLOOKUP(C455,'Master Data'!K:K,'Master Data'!O:O,"Input in Master Data",0,1))</f>
        <v/>
      </c>
      <c r="I455" s="341" t="str">
        <f t="array" ref="I455">if(U455="","",XLOOKUP(U455,Master[Company],Master[Blow],"Unknown",0,1))</f>
        <v/>
      </c>
      <c r="J455" s="341" t="str">
        <f t="array" ref="J455">if(U455="","",XLOOKUP(U455,Master[Company],Master[Pigging],"Unknown",0,1))</f>
        <v/>
      </c>
      <c r="K455" s="341" t="str">
        <f t="array" ref="K455">if(U455="","",XLOOKUP(U455,Master[Company],Master[Load Method],"Unknown",0,1))</f>
        <v/>
      </c>
      <c r="L455" s="341" t="str">
        <f t="array" ref="L455">if(U455="","",XLOOKUP(U455,Master[Company],Master[Line Distance],"Unknown",0,1))</f>
        <v/>
      </c>
      <c r="M455" s="394"/>
      <c r="N455" s="341"/>
      <c r="O455" s="341"/>
      <c r="P455" s="341" t="str">
        <f t="array" ref="P455">if(U455="","",XLOOKUP(U455,Master[Company],Master[Terms],"NA",0,1))</f>
        <v/>
      </c>
      <c r="Q455" s="341" t="str">
        <f t="shared" si="1"/>
        <v/>
      </c>
      <c r="R455" s="341" t="str">
        <f t="array" ref="R455">if(U455="","",XLOOKUP(U455,Master[Company],Master[Group],"NA",0,1))</f>
        <v/>
      </c>
      <c r="S455" s="341" t="str">
        <f t="array" ref="S455">if(U455="","",XLOOKUP(U455,Master[Company],Master[Loading Location],"NA",0,1))</f>
        <v/>
      </c>
      <c r="T455" s="341" t="str">
        <f t="array" ref="T455">if(U455="","",XLOOKUP(U455,Master[Company],Master[Acronym],"NA",0,1))</f>
        <v/>
      </c>
      <c r="U455" s="341"/>
      <c r="V455" s="342"/>
      <c r="W455" s="342"/>
      <c r="X455" s="341" t="str">
        <f t="shared" si="6"/>
        <v/>
      </c>
      <c r="Y455" s="341" t="str">
        <f t="shared" si="3"/>
        <v/>
      </c>
      <c r="Z455" s="341"/>
      <c r="AA455" s="341"/>
      <c r="AB455" s="341"/>
      <c r="AC455" s="401"/>
      <c r="AD455" s="563"/>
      <c r="AE455" s="564"/>
      <c r="AF455" s="564"/>
      <c r="AG455" s="564"/>
      <c r="AH455" s="564"/>
      <c r="AI455" s="564"/>
      <c r="AJ455" s="564"/>
      <c r="AK455" s="564"/>
      <c r="AL455" s="563"/>
      <c r="AM455" s="564"/>
      <c r="AN455" s="564"/>
      <c r="AO455" s="564"/>
      <c r="AP455" s="564"/>
      <c r="AQ455" s="564"/>
      <c r="AR455" s="564"/>
      <c r="AS455" s="564"/>
      <c r="AT455" s="401"/>
      <c r="AU455" s="399"/>
      <c r="AV455" s="617"/>
      <c r="AW455" s="401"/>
      <c r="AX455" s="401"/>
      <c r="AY455" s="341"/>
      <c r="AZ455" s="341"/>
      <c r="BA455" s="341"/>
      <c r="BB455" s="341"/>
      <c r="BC455" s="341"/>
      <c r="BD455" s="401"/>
      <c r="BE455" s="341"/>
      <c r="BF455" s="341"/>
      <c r="BG455" s="402"/>
      <c r="BH455" s="403"/>
      <c r="BI455" s="405"/>
      <c r="BJ455" s="405"/>
      <c r="BK455" s="405"/>
      <c r="BL455" s="405"/>
      <c r="BM455" s="514"/>
    </row>
    <row r="456" ht="18.75" customHeight="1">
      <c r="A456" s="400" t="str">
        <f t="shared" si="4"/>
        <v/>
      </c>
      <c r="B456" s="341"/>
      <c r="C456" s="559"/>
      <c r="D456" s="393"/>
      <c r="E456" s="341"/>
      <c r="F456" s="394"/>
      <c r="G456" s="341" t="str">
        <f t="array" ref="G456">IF(C456="","",XLOOKUP(C456,'Master Data'!K:K,'Master Data'!N:N,"Input in Master Data",0,1))</f>
        <v/>
      </c>
      <c r="H456" s="341" t="str">
        <f t="array" ref="H456">IF(C456="","",XLOOKUP(C456,'Master Data'!K:K,'Master Data'!O:O,"Input in Master Data",0,1))</f>
        <v/>
      </c>
      <c r="I456" s="341" t="str">
        <f t="array" ref="I456">if(U456="","",XLOOKUP(U456,Master[Company],Master[Blow],"Unknown",0,1))</f>
        <v/>
      </c>
      <c r="J456" s="341" t="str">
        <f t="array" ref="J456">if(U456="","",XLOOKUP(U456,Master[Company],Master[Pigging],"Unknown",0,1))</f>
        <v/>
      </c>
      <c r="K456" s="341" t="str">
        <f t="array" ref="K456">if(U456="","",XLOOKUP(U456,Master[Company],Master[Load Method],"Unknown",0,1))</f>
        <v/>
      </c>
      <c r="L456" s="341" t="str">
        <f t="array" ref="L456">if(U456="","",XLOOKUP(U456,Master[Company],Master[Line Distance],"Unknown",0,1))</f>
        <v/>
      </c>
      <c r="M456" s="394"/>
      <c r="N456" s="341"/>
      <c r="O456" s="341"/>
      <c r="P456" s="341" t="str">
        <f t="array" ref="P456">if(U456="","",XLOOKUP(U456,Master[Company],Master[Terms],"NA",0,1))</f>
        <v/>
      </c>
      <c r="Q456" s="341" t="str">
        <f t="shared" si="1"/>
        <v/>
      </c>
      <c r="R456" s="341" t="str">
        <f t="array" ref="R456">if(U456="","",XLOOKUP(U456,Master[Company],Master[Group],"NA",0,1))</f>
        <v/>
      </c>
      <c r="S456" s="341" t="str">
        <f t="array" ref="S456">if(U456="","",XLOOKUP(U456,Master[Company],Master[Loading Location],"NA",0,1))</f>
        <v/>
      </c>
      <c r="T456" s="341" t="str">
        <f t="array" ref="T456">if(U456="","",XLOOKUP(U456,Master[Company],Master[Acronym],"NA",0,1))</f>
        <v/>
      </c>
      <c r="U456" s="341"/>
      <c r="V456" s="342"/>
      <c r="W456" s="342"/>
      <c r="X456" s="341" t="str">
        <f t="shared" si="6"/>
        <v/>
      </c>
      <c r="Y456" s="341" t="str">
        <f t="shared" si="3"/>
        <v/>
      </c>
      <c r="Z456" s="341"/>
      <c r="AA456" s="341"/>
      <c r="AB456" s="341"/>
      <c r="AC456" s="401"/>
      <c r="AD456" s="563"/>
      <c r="AE456" s="564"/>
      <c r="AF456" s="564"/>
      <c r="AG456" s="564"/>
      <c r="AH456" s="564"/>
      <c r="AI456" s="564"/>
      <c r="AJ456" s="564"/>
      <c r="AK456" s="564"/>
      <c r="AL456" s="563"/>
      <c r="AM456" s="564"/>
      <c r="AN456" s="564"/>
      <c r="AO456" s="564"/>
      <c r="AP456" s="564"/>
      <c r="AQ456" s="564"/>
      <c r="AR456" s="564"/>
      <c r="AS456" s="564"/>
      <c r="AT456" s="401"/>
      <c r="AU456" s="399"/>
      <c r="AV456" s="617"/>
      <c r="AW456" s="401"/>
      <c r="AX456" s="401"/>
      <c r="AY456" s="341"/>
      <c r="AZ456" s="341"/>
      <c r="BA456" s="341"/>
      <c r="BB456" s="341"/>
      <c r="BC456" s="341"/>
      <c r="BD456" s="401"/>
      <c r="BE456" s="341"/>
      <c r="BF456" s="341"/>
      <c r="BG456" s="402"/>
      <c r="BH456" s="403"/>
      <c r="BI456" s="405"/>
      <c r="BJ456" s="405"/>
      <c r="BK456" s="405"/>
      <c r="BL456" s="405"/>
      <c r="BM456" s="514"/>
    </row>
    <row r="457" ht="18.75" customHeight="1">
      <c r="A457" s="400" t="str">
        <f t="shared" si="4"/>
        <v/>
      </c>
      <c r="B457" s="341"/>
      <c r="C457" s="559"/>
      <c r="D457" s="393"/>
      <c r="E457" s="341"/>
      <c r="F457" s="394"/>
      <c r="G457" s="341" t="str">
        <f t="array" ref="G457">IF(C457="","",XLOOKUP(C457,'Master Data'!K:K,'Master Data'!N:N,"Input in Master Data",0,1))</f>
        <v/>
      </c>
      <c r="H457" s="341" t="str">
        <f t="array" ref="H457">IF(C457="","",XLOOKUP(C457,'Master Data'!K:K,'Master Data'!O:O,"Input in Master Data",0,1))</f>
        <v/>
      </c>
      <c r="I457" s="341" t="str">
        <f t="array" ref="I457">if(U457="","",XLOOKUP(U457,Master[Company],Master[Blow],"Unknown",0,1))</f>
        <v/>
      </c>
      <c r="J457" s="341" t="str">
        <f t="array" ref="J457">if(U457="","",XLOOKUP(U457,Master[Company],Master[Pigging],"Unknown",0,1))</f>
        <v/>
      </c>
      <c r="K457" s="341" t="str">
        <f t="array" ref="K457">if(U457="","",XLOOKUP(U457,Master[Company],Master[Load Method],"Unknown",0,1))</f>
        <v/>
      </c>
      <c r="L457" s="341" t="str">
        <f t="array" ref="L457">if(U457="","",XLOOKUP(U457,Master[Company],Master[Line Distance],"Unknown",0,1))</f>
        <v/>
      </c>
      <c r="M457" s="394"/>
      <c r="N457" s="341"/>
      <c r="O457" s="341"/>
      <c r="P457" s="341" t="str">
        <f t="array" ref="P457">if(U457="","",XLOOKUP(U457,Master[Company],Master[Terms],"NA",0,1))</f>
        <v/>
      </c>
      <c r="Q457" s="341" t="str">
        <f t="shared" si="1"/>
        <v/>
      </c>
      <c r="R457" s="341" t="str">
        <f t="array" ref="R457">if(U457="","",XLOOKUP(U457,Master[Company],Master[Group],"NA",0,1))</f>
        <v/>
      </c>
      <c r="S457" s="341" t="str">
        <f t="array" ref="S457">if(U457="","",XLOOKUP(U457,Master[Company],Master[Loading Location],"NA",0,1))</f>
        <v/>
      </c>
      <c r="T457" s="341" t="str">
        <f t="array" ref="T457">if(U457="","",XLOOKUP(U457,Master[Company],Master[Acronym],"NA",0,1))</f>
        <v/>
      </c>
      <c r="U457" s="341"/>
      <c r="V457" s="342"/>
      <c r="W457" s="342"/>
      <c r="X457" s="341" t="str">
        <f t="shared" si="6"/>
        <v/>
      </c>
      <c r="Y457" s="341" t="str">
        <f t="shared" si="3"/>
        <v/>
      </c>
      <c r="Z457" s="341"/>
      <c r="AA457" s="341"/>
      <c r="AB457" s="341"/>
      <c r="AC457" s="401"/>
      <c r="AD457" s="563"/>
      <c r="AE457" s="564"/>
      <c r="AF457" s="564"/>
      <c r="AG457" s="564"/>
      <c r="AH457" s="564"/>
      <c r="AI457" s="564"/>
      <c r="AJ457" s="564"/>
      <c r="AK457" s="564"/>
      <c r="AL457" s="563"/>
      <c r="AM457" s="564"/>
      <c r="AN457" s="564"/>
      <c r="AO457" s="564"/>
      <c r="AP457" s="564"/>
      <c r="AQ457" s="564"/>
      <c r="AR457" s="564"/>
      <c r="AS457" s="564"/>
      <c r="AT457" s="401"/>
      <c r="AU457" s="399"/>
      <c r="AV457" s="617"/>
      <c r="AW457" s="401"/>
      <c r="AX457" s="401"/>
      <c r="AY457" s="341"/>
      <c r="AZ457" s="341"/>
      <c r="BA457" s="341"/>
      <c r="BB457" s="341"/>
      <c r="BC457" s="341"/>
      <c r="BD457" s="401"/>
      <c r="BE457" s="341"/>
      <c r="BF457" s="341"/>
      <c r="BG457" s="402"/>
      <c r="BH457" s="403"/>
      <c r="BI457" s="405"/>
      <c r="BJ457" s="405"/>
      <c r="BK457" s="405"/>
      <c r="BL457" s="405"/>
      <c r="BM457" s="514"/>
    </row>
    <row r="458" ht="18.75" customHeight="1">
      <c r="A458" s="400" t="str">
        <f t="shared" si="4"/>
        <v/>
      </c>
      <c r="B458" s="341"/>
      <c r="C458" s="559"/>
      <c r="D458" s="393"/>
      <c r="E458" s="341"/>
      <c r="F458" s="394"/>
      <c r="G458" s="341" t="str">
        <f t="array" ref="G458">IF(C458="","",XLOOKUP(C458,'Master Data'!K:K,'Master Data'!N:N,"Input in Master Data",0,1))</f>
        <v/>
      </c>
      <c r="H458" s="341" t="str">
        <f t="array" ref="H458">IF(C458="","",XLOOKUP(C458,'Master Data'!K:K,'Master Data'!O:O,"Input in Master Data",0,1))</f>
        <v/>
      </c>
      <c r="I458" s="341" t="str">
        <f t="array" ref="I458">if(U458="","",XLOOKUP(U458,Master[Company],Master[Blow],"Unknown",0,1))</f>
        <v/>
      </c>
      <c r="J458" s="341" t="str">
        <f t="array" ref="J458">if(U458="","",XLOOKUP(U458,Master[Company],Master[Pigging],"Unknown",0,1))</f>
        <v/>
      </c>
      <c r="K458" s="341" t="str">
        <f t="array" ref="K458">if(U458="","",XLOOKUP(U458,Master[Company],Master[Load Method],"Unknown",0,1))</f>
        <v/>
      </c>
      <c r="L458" s="341" t="str">
        <f t="array" ref="L458">if(U458="","",XLOOKUP(U458,Master[Company],Master[Line Distance],"Unknown",0,1))</f>
        <v/>
      </c>
      <c r="M458" s="394"/>
      <c r="N458" s="341"/>
      <c r="O458" s="341"/>
      <c r="P458" s="341" t="str">
        <f t="array" ref="P458">if(U458="","",XLOOKUP(U458,Master[Company],Master[Terms],"NA",0,1))</f>
        <v/>
      </c>
      <c r="Q458" s="341" t="str">
        <f t="shared" si="1"/>
        <v/>
      </c>
      <c r="R458" s="341" t="str">
        <f t="array" ref="R458">if(U458="","",XLOOKUP(U458,Master[Company],Master[Group],"NA",0,1))</f>
        <v/>
      </c>
      <c r="S458" s="341" t="str">
        <f t="array" ref="S458">if(U458="","",XLOOKUP(U458,Master[Company],Master[Loading Location],"NA",0,1))</f>
        <v/>
      </c>
      <c r="T458" s="341" t="str">
        <f t="array" ref="T458">if(U458="","",XLOOKUP(U458,Master[Company],Master[Acronym],"NA",0,1))</f>
        <v/>
      </c>
      <c r="U458" s="341"/>
      <c r="V458" s="342"/>
      <c r="W458" s="342"/>
      <c r="X458" s="341" t="str">
        <f t="shared" si="6"/>
        <v/>
      </c>
      <c r="Y458" s="341" t="str">
        <f t="shared" si="3"/>
        <v/>
      </c>
      <c r="Z458" s="341"/>
      <c r="AA458" s="341"/>
      <c r="AB458" s="341"/>
      <c r="AC458" s="401"/>
      <c r="AD458" s="563"/>
      <c r="AE458" s="564"/>
      <c r="AF458" s="564"/>
      <c r="AG458" s="564"/>
      <c r="AH458" s="564"/>
      <c r="AI458" s="564"/>
      <c r="AJ458" s="564"/>
      <c r="AK458" s="564"/>
      <c r="AL458" s="563"/>
      <c r="AM458" s="564"/>
      <c r="AN458" s="564"/>
      <c r="AO458" s="564"/>
      <c r="AP458" s="564"/>
      <c r="AQ458" s="564"/>
      <c r="AR458" s="564"/>
      <c r="AS458" s="564"/>
      <c r="AT458" s="401"/>
      <c r="AU458" s="399"/>
      <c r="AV458" s="617"/>
      <c r="AW458" s="401"/>
      <c r="AX458" s="401"/>
      <c r="AY458" s="341"/>
      <c r="AZ458" s="341"/>
      <c r="BA458" s="341"/>
      <c r="BB458" s="341"/>
      <c r="BC458" s="341"/>
      <c r="BD458" s="401"/>
      <c r="BE458" s="341"/>
      <c r="BF458" s="341"/>
      <c r="BG458" s="402"/>
      <c r="BH458" s="403"/>
      <c r="BI458" s="405"/>
      <c r="BJ458" s="405"/>
      <c r="BK458" s="405"/>
      <c r="BL458" s="405"/>
      <c r="BM458" s="514"/>
    </row>
    <row r="459" ht="18.75" customHeight="1">
      <c r="A459" s="400" t="str">
        <f t="shared" si="4"/>
        <v/>
      </c>
      <c r="B459" s="341"/>
      <c r="C459" s="559"/>
      <c r="D459" s="393"/>
      <c r="E459" s="341"/>
      <c r="F459" s="394"/>
      <c r="G459" s="341" t="str">
        <f t="array" ref="G459">IF(C459="","",XLOOKUP(C459,'Master Data'!K:K,'Master Data'!N:N,"Input in Master Data",0,1))</f>
        <v/>
      </c>
      <c r="H459" s="341" t="str">
        <f t="array" ref="H459">IF(C459="","",XLOOKUP(C459,'Master Data'!K:K,'Master Data'!O:O,"Input in Master Data",0,1))</f>
        <v/>
      </c>
      <c r="I459" s="341" t="str">
        <f t="array" ref="I459">if(U459="","",XLOOKUP(U459,Master[Company],Master[Blow],"Unknown",0,1))</f>
        <v/>
      </c>
      <c r="J459" s="341" t="str">
        <f t="array" ref="J459">if(U459="","",XLOOKUP(U459,Master[Company],Master[Pigging],"Unknown",0,1))</f>
        <v/>
      </c>
      <c r="K459" s="341" t="str">
        <f t="array" ref="K459">if(U459="","",XLOOKUP(U459,Master[Company],Master[Load Method],"Unknown",0,1))</f>
        <v/>
      </c>
      <c r="L459" s="341" t="str">
        <f t="array" ref="L459">if(U459="","",XLOOKUP(U459,Master[Company],Master[Line Distance],"Unknown",0,1))</f>
        <v/>
      </c>
      <c r="M459" s="394"/>
      <c r="N459" s="341"/>
      <c r="O459" s="341"/>
      <c r="P459" s="341" t="str">
        <f t="array" ref="P459">if(U459="","",XLOOKUP(U459,Master[Company],Master[Terms],"NA",0,1))</f>
        <v/>
      </c>
      <c r="Q459" s="341" t="str">
        <f t="shared" si="1"/>
        <v/>
      </c>
      <c r="R459" s="341" t="str">
        <f t="array" ref="R459">if(U459="","",XLOOKUP(U459,Master[Company],Master[Group],"NA",0,1))</f>
        <v/>
      </c>
      <c r="S459" s="341" t="str">
        <f t="array" ref="S459">if(U459="","",XLOOKUP(U459,Master[Company],Master[Loading Location],"NA",0,1))</f>
        <v/>
      </c>
      <c r="T459" s="341" t="str">
        <f t="array" ref="T459">if(U459="","",XLOOKUP(U459,Master[Company],Master[Acronym],"NA",0,1))</f>
        <v/>
      </c>
      <c r="U459" s="341"/>
      <c r="V459" s="342"/>
      <c r="W459" s="342"/>
      <c r="X459" s="341" t="str">
        <f t="shared" si="6"/>
        <v/>
      </c>
      <c r="Y459" s="341" t="str">
        <f t="shared" si="3"/>
        <v/>
      </c>
      <c r="Z459" s="341"/>
      <c r="AA459" s="341"/>
      <c r="AB459" s="341"/>
      <c r="AC459" s="401"/>
      <c r="AD459" s="563"/>
      <c r="AE459" s="564"/>
      <c r="AF459" s="564"/>
      <c r="AG459" s="564"/>
      <c r="AH459" s="564"/>
      <c r="AI459" s="564"/>
      <c r="AJ459" s="564"/>
      <c r="AK459" s="564"/>
      <c r="AL459" s="563"/>
      <c r="AM459" s="564"/>
      <c r="AN459" s="564"/>
      <c r="AO459" s="564"/>
      <c r="AP459" s="564"/>
      <c r="AQ459" s="564"/>
      <c r="AR459" s="564"/>
      <c r="AS459" s="564"/>
      <c r="AT459" s="401"/>
      <c r="AU459" s="399"/>
      <c r="AV459" s="617"/>
      <c r="AW459" s="401"/>
      <c r="AX459" s="401"/>
      <c r="AY459" s="341"/>
      <c r="AZ459" s="341"/>
      <c r="BA459" s="341"/>
      <c r="BB459" s="341"/>
      <c r="BC459" s="341"/>
      <c r="BD459" s="401"/>
      <c r="BE459" s="341"/>
      <c r="BF459" s="341"/>
      <c r="BG459" s="402"/>
      <c r="BH459" s="403"/>
      <c r="BI459" s="405"/>
      <c r="BJ459" s="405"/>
      <c r="BK459" s="405"/>
      <c r="BL459" s="405"/>
      <c r="BM459" s="514"/>
    </row>
    <row r="460" ht="18.75" customHeight="1">
      <c r="A460" s="400" t="str">
        <f t="shared" si="4"/>
        <v/>
      </c>
      <c r="B460" s="341"/>
      <c r="C460" s="559"/>
      <c r="D460" s="393"/>
      <c r="E460" s="341"/>
      <c r="F460" s="394"/>
      <c r="G460" s="341" t="str">
        <f t="array" ref="G460">IF(C460="","",XLOOKUP(C460,'Master Data'!K:K,'Master Data'!N:N,"Input in Master Data",0,1))</f>
        <v/>
      </c>
      <c r="H460" s="341" t="str">
        <f t="array" ref="H460">IF(C460="","",XLOOKUP(C460,'Master Data'!K:K,'Master Data'!O:O,"Input in Master Data",0,1))</f>
        <v/>
      </c>
      <c r="I460" s="341" t="str">
        <f t="array" ref="I460">if(U460="","",XLOOKUP(U460,Master[Company],Master[Blow],"Unknown",0,1))</f>
        <v/>
      </c>
      <c r="J460" s="341" t="str">
        <f t="array" ref="J460">if(U460="","",XLOOKUP(U460,Master[Company],Master[Pigging],"Unknown",0,1))</f>
        <v/>
      </c>
      <c r="K460" s="341" t="str">
        <f t="array" ref="K460">if(U460="","",XLOOKUP(U460,Master[Company],Master[Load Method],"Unknown",0,1))</f>
        <v/>
      </c>
      <c r="L460" s="341" t="str">
        <f t="array" ref="L460">if(U460="","",XLOOKUP(U460,Master[Company],Master[Line Distance],"Unknown",0,1))</f>
        <v/>
      </c>
      <c r="M460" s="394"/>
      <c r="N460" s="341"/>
      <c r="O460" s="341"/>
      <c r="P460" s="341" t="str">
        <f t="array" ref="P460">if(U460="","",XLOOKUP(U460,Master[Company],Master[Terms],"NA",0,1))</f>
        <v/>
      </c>
      <c r="Q460" s="341" t="str">
        <f t="shared" si="1"/>
        <v/>
      </c>
      <c r="R460" s="341" t="str">
        <f t="array" ref="R460">if(U460="","",XLOOKUP(U460,Master[Company],Master[Group],"NA",0,1))</f>
        <v/>
      </c>
      <c r="S460" s="341" t="str">
        <f t="array" ref="S460">if(U460="","",XLOOKUP(U460,Master[Company],Master[Loading Location],"NA",0,1))</f>
        <v/>
      </c>
      <c r="T460" s="341" t="str">
        <f t="array" ref="T460">if(U460="","",XLOOKUP(U460,Master[Company],Master[Acronym],"NA",0,1))</f>
        <v/>
      </c>
      <c r="U460" s="341"/>
      <c r="V460" s="342"/>
      <c r="W460" s="342"/>
      <c r="X460" s="341" t="str">
        <f t="shared" si="6"/>
        <v/>
      </c>
      <c r="Y460" s="341" t="str">
        <f t="shared" si="3"/>
        <v/>
      </c>
      <c r="Z460" s="341"/>
      <c r="AA460" s="341"/>
      <c r="AB460" s="341"/>
      <c r="AC460" s="401"/>
      <c r="AD460" s="563"/>
      <c r="AE460" s="564"/>
      <c r="AF460" s="564"/>
      <c r="AG460" s="564"/>
      <c r="AH460" s="564"/>
      <c r="AI460" s="564"/>
      <c r="AJ460" s="564"/>
      <c r="AK460" s="564"/>
      <c r="AL460" s="563"/>
      <c r="AM460" s="564"/>
      <c r="AN460" s="564"/>
      <c r="AO460" s="564"/>
      <c r="AP460" s="564"/>
      <c r="AQ460" s="564"/>
      <c r="AR460" s="564"/>
      <c r="AS460" s="564"/>
      <c r="AT460" s="401"/>
      <c r="AU460" s="399"/>
      <c r="AV460" s="617"/>
      <c r="AW460" s="401"/>
      <c r="AX460" s="401"/>
      <c r="AY460" s="341"/>
      <c r="AZ460" s="341"/>
      <c r="BA460" s="341"/>
      <c r="BB460" s="341"/>
      <c r="BC460" s="341"/>
      <c r="BD460" s="401"/>
      <c r="BE460" s="341"/>
      <c r="BF460" s="341"/>
      <c r="BG460" s="402"/>
      <c r="BH460" s="403"/>
      <c r="BI460" s="405"/>
      <c r="BJ460" s="405"/>
      <c r="BK460" s="405"/>
      <c r="BL460" s="405"/>
      <c r="BM460" s="514"/>
    </row>
    <row r="461" ht="18.75" customHeight="1">
      <c r="A461" s="400" t="str">
        <f t="shared" si="4"/>
        <v/>
      </c>
      <c r="B461" s="341"/>
      <c r="C461" s="559"/>
      <c r="D461" s="393"/>
      <c r="E461" s="341"/>
      <c r="F461" s="394"/>
      <c r="G461" s="341" t="str">
        <f t="array" ref="G461">IF(C461="","",XLOOKUP(C461,'Master Data'!K:K,'Master Data'!N:N,"Input in Master Data",0,1))</f>
        <v/>
      </c>
      <c r="H461" s="341" t="str">
        <f t="array" ref="H461">IF(C461="","",XLOOKUP(C461,'Master Data'!K:K,'Master Data'!O:O,"Input in Master Data",0,1))</f>
        <v/>
      </c>
      <c r="I461" s="341" t="str">
        <f t="array" ref="I461">if(U461="","",XLOOKUP(U461,Master[Company],Master[Blow],"Unknown",0,1))</f>
        <v/>
      </c>
      <c r="J461" s="341" t="str">
        <f t="array" ref="J461">if(U461="","",XLOOKUP(U461,Master[Company],Master[Pigging],"Unknown",0,1))</f>
        <v/>
      </c>
      <c r="K461" s="341" t="str">
        <f t="array" ref="K461">if(U461="","",XLOOKUP(U461,Master[Company],Master[Load Method],"Unknown",0,1))</f>
        <v/>
      </c>
      <c r="L461" s="341" t="str">
        <f t="array" ref="L461">if(U461="","",XLOOKUP(U461,Master[Company],Master[Line Distance],"Unknown",0,1))</f>
        <v/>
      </c>
      <c r="M461" s="394"/>
      <c r="N461" s="341"/>
      <c r="O461" s="341"/>
      <c r="P461" s="341" t="str">
        <f t="array" ref="P461">if(U461="","",XLOOKUP(U461,Master[Company],Master[Terms],"NA",0,1))</f>
        <v/>
      </c>
      <c r="Q461" s="341" t="str">
        <f t="shared" si="1"/>
        <v/>
      </c>
      <c r="R461" s="341" t="str">
        <f t="array" ref="R461">if(U461="","",XLOOKUP(U461,Master[Company],Master[Group],"NA",0,1))</f>
        <v/>
      </c>
      <c r="S461" s="341" t="str">
        <f t="array" ref="S461">if(U461="","",XLOOKUP(U461,Master[Company],Master[Loading Location],"NA",0,1))</f>
        <v/>
      </c>
      <c r="T461" s="341" t="str">
        <f t="array" ref="T461">if(U461="","",XLOOKUP(U461,Master[Company],Master[Acronym],"NA",0,1))</f>
        <v/>
      </c>
      <c r="U461" s="341"/>
      <c r="V461" s="342"/>
      <c r="W461" s="342"/>
      <c r="X461" s="341" t="str">
        <f t="shared" si="6"/>
        <v/>
      </c>
      <c r="Y461" s="341" t="str">
        <f t="shared" si="3"/>
        <v/>
      </c>
      <c r="Z461" s="341"/>
      <c r="AA461" s="341"/>
      <c r="AB461" s="341"/>
      <c r="AC461" s="401"/>
      <c r="AD461" s="563"/>
      <c r="AE461" s="564"/>
      <c r="AF461" s="564"/>
      <c r="AG461" s="564"/>
      <c r="AH461" s="564"/>
      <c r="AI461" s="564"/>
      <c r="AJ461" s="564"/>
      <c r="AK461" s="564"/>
      <c r="AL461" s="563"/>
      <c r="AM461" s="564"/>
      <c r="AN461" s="564"/>
      <c r="AO461" s="564"/>
      <c r="AP461" s="564"/>
      <c r="AQ461" s="564"/>
      <c r="AR461" s="564"/>
      <c r="AS461" s="564"/>
      <c r="AT461" s="401"/>
      <c r="AU461" s="399"/>
      <c r="AV461" s="617"/>
      <c r="AW461" s="401"/>
      <c r="AX461" s="401"/>
      <c r="AY461" s="341"/>
      <c r="AZ461" s="341"/>
      <c r="BA461" s="341"/>
      <c r="BB461" s="341"/>
      <c r="BC461" s="341"/>
      <c r="BD461" s="401"/>
      <c r="BE461" s="341"/>
      <c r="BF461" s="341"/>
      <c r="BG461" s="402"/>
      <c r="BH461" s="403"/>
      <c r="BI461" s="405"/>
      <c r="BJ461" s="405"/>
      <c r="BK461" s="405"/>
      <c r="BL461" s="405"/>
      <c r="BM461" s="514"/>
    </row>
    <row r="462" ht="18.75" customHeight="1">
      <c r="A462" s="400" t="str">
        <f t="shared" si="4"/>
        <v/>
      </c>
      <c r="B462" s="341"/>
      <c r="C462" s="559"/>
      <c r="D462" s="393"/>
      <c r="E462" s="341"/>
      <c r="F462" s="394"/>
      <c r="G462" s="341" t="str">
        <f t="array" ref="G462">IF(C462="","",XLOOKUP(C462,'Master Data'!K:K,'Master Data'!N:N,"Input in Master Data",0,1))</f>
        <v/>
      </c>
      <c r="H462" s="341" t="str">
        <f t="array" ref="H462">IF(C462="","",XLOOKUP(C462,'Master Data'!K:K,'Master Data'!O:O,"Input in Master Data",0,1))</f>
        <v/>
      </c>
      <c r="I462" s="341" t="str">
        <f t="array" ref="I462">if(U462="","",XLOOKUP(U462,Master[Company],Master[Blow],"Unknown",0,1))</f>
        <v/>
      </c>
      <c r="J462" s="341" t="str">
        <f t="array" ref="J462">if(U462="","",XLOOKUP(U462,Master[Company],Master[Pigging],"Unknown",0,1))</f>
        <v/>
      </c>
      <c r="K462" s="341" t="str">
        <f t="array" ref="K462">if(U462="","",XLOOKUP(U462,Master[Company],Master[Load Method],"Unknown",0,1))</f>
        <v/>
      </c>
      <c r="L462" s="341" t="str">
        <f t="array" ref="L462">if(U462="","",XLOOKUP(U462,Master[Company],Master[Line Distance],"Unknown",0,1))</f>
        <v/>
      </c>
      <c r="M462" s="394"/>
      <c r="N462" s="341"/>
      <c r="O462" s="341"/>
      <c r="P462" s="341" t="str">
        <f t="array" ref="P462">if(U462="","",XLOOKUP(U462,Master[Company],Master[Terms],"NA",0,1))</f>
        <v/>
      </c>
      <c r="Q462" s="341" t="str">
        <f t="shared" si="1"/>
        <v/>
      </c>
      <c r="R462" s="341" t="str">
        <f t="array" ref="R462">if(U462="","",XLOOKUP(U462,Master[Company],Master[Group],"NA",0,1))</f>
        <v/>
      </c>
      <c r="S462" s="341" t="str">
        <f t="array" ref="S462">if(U462="","",XLOOKUP(U462,Master[Company],Master[Loading Location],"NA",0,1))</f>
        <v/>
      </c>
      <c r="T462" s="341" t="str">
        <f t="array" ref="T462">if(U462="","",XLOOKUP(U462,Master[Company],Master[Acronym],"NA",0,1))</f>
        <v/>
      </c>
      <c r="U462" s="341"/>
      <c r="V462" s="342"/>
      <c r="W462" s="342"/>
      <c r="X462" s="341" t="str">
        <f t="shared" si="6"/>
        <v/>
      </c>
      <c r="Y462" s="341" t="str">
        <f t="shared" si="3"/>
        <v/>
      </c>
      <c r="Z462" s="341"/>
      <c r="AA462" s="341"/>
      <c r="AB462" s="341"/>
      <c r="AC462" s="401"/>
      <c r="AD462" s="563"/>
      <c r="AE462" s="564"/>
      <c r="AF462" s="564"/>
      <c r="AG462" s="564"/>
      <c r="AH462" s="564"/>
      <c r="AI462" s="564"/>
      <c r="AJ462" s="564"/>
      <c r="AK462" s="564"/>
      <c r="AL462" s="563"/>
      <c r="AM462" s="564"/>
      <c r="AN462" s="564"/>
      <c r="AO462" s="564"/>
      <c r="AP462" s="564"/>
      <c r="AQ462" s="564"/>
      <c r="AR462" s="564"/>
      <c r="AS462" s="564"/>
      <c r="AT462" s="401"/>
      <c r="AU462" s="399"/>
      <c r="AV462" s="617"/>
      <c r="AW462" s="401"/>
      <c r="AX462" s="401"/>
      <c r="AY462" s="341"/>
      <c r="AZ462" s="341"/>
      <c r="BA462" s="341"/>
      <c r="BB462" s="341"/>
      <c r="BC462" s="341"/>
      <c r="BD462" s="401"/>
      <c r="BE462" s="341"/>
      <c r="BF462" s="341"/>
      <c r="BG462" s="402"/>
      <c r="BH462" s="403"/>
      <c r="BI462" s="405"/>
      <c r="BJ462" s="405"/>
      <c r="BK462" s="405"/>
      <c r="BL462" s="405"/>
      <c r="BM462" s="514"/>
    </row>
    <row r="463" ht="18.75" customHeight="1">
      <c r="A463" s="400" t="str">
        <f t="shared" si="4"/>
        <v/>
      </c>
      <c r="B463" s="341"/>
      <c r="C463" s="559"/>
      <c r="D463" s="393"/>
      <c r="E463" s="341"/>
      <c r="F463" s="394"/>
      <c r="G463" s="341" t="str">
        <f t="array" ref="G463">IF(C463="","",XLOOKUP(C463,'Master Data'!K:K,'Master Data'!N:N,"Input in Master Data",0,1))</f>
        <v/>
      </c>
      <c r="H463" s="341" t="str">
        <f t="array" ref="H463">IF(C463="","",XLOOKUP(C463,'Master Data'!K:K,'Master Data'!O:O,"Input in Master Data",0,1))</f>
        <v/>
      </c>
      <c r="I463" s="341" t="str">
        <f t="array" ref="I463">if(U463="","",XLOOKUP(U463,Master[Company],Master[Blow],"Unknown",0,1))</f>
        <v/>
      </c>
      <c r="J463" s="341" t="str">
        <f t="array" ref="J463">if(U463="","",XLOOKUP(U463,Master[Company],Master[Pigging],"Unknown",0,1))</f>
        <v/>
      </c>
      <c r="K463" s="341" t="str">
        <f t="array" ref="K463">if(U463="","",XLOOKUP(U463,Master[Company],Master[Load Method],"Unknown",0,1))</f>
        <v/>
      </c>
      <c r="L463" s="341" t="str">
        <f t="array" ref="L463">if(U463="","",XLOOKUP(U463,Master[Company],Master[Line Distance],"Unknown",0,1))</f>
        <v/>
      </c>
      <c r="M463" s="394"/>
      <c r="N463" s="341"/>
      <c r="O463" s="341"/>
      <c r="P463" s="341" t="str">
        <f t="array" ref="P463">if(U463="","",XLOOKUP(U463,Master[Company],Master[Terms],"NA",0,1))</f>
        <v/>
      </c>
      <c r="Q463" s="341" t="str">
        <f t="shared" si="1"/>
        <v/>
      </c>
      <c r="R463" s="341" t="str">
        <f t="array" ref="R463">if(U463="","",XLOOKUP(U463,Master[Company],Master[Group],"NA",0,1))</f>
        <v/>
      </c>
      <c r="S463" s="341" t="str">
        <f t="array" ref="S463">if(U463="","",XLOOKUP(U463,Master[Company],Master[Loading Location],"NA",0,1))</f>
        <v/>
      </c>
      <c r="T463" s="341" t="str">
        <f t="array" ref="T463">if(U463="","",XLOOKUP(U463,Master[Company],Master[Acronym],"NA",0,1))</f>
        <v/>
      </c>
      <c r="U463" s="341"/>
      <c r="V463" s="342"/>
      <c r="W463" s="342"/>
      <c r="X463" s="341" t="str">
        <f t="shared" si="6"/>
        <v/>
      </c>
      <c r="Y463" s="341" t="str">
        <f t="shared" si="3"/>
        <v/>
      </c>
      <c r="Z463" s="341"/>
      <c r="AA463" s="341"/>
      <c r="AB463" s="341"/>
      <c r="AC463" s="401"/>
      <c r="AD463" s="563"/>
      <c r="AE463" s="564"/>
      <c r="AF463" s="564"/>
      <c r="AG463" s="564"/>
      <c r="AH463" s="564"/>
      <c r="AI463" s="564"/>
      <c r="AJ463" s="564"/>
      <c r="AK463" s="564"/>
      <c r="AL463" s="563"/>
      <c r="AM463" s="564"/>
      <c r="AN463" s="564"/>
      <c r="AO463" s="564"/>
      <c r="AP463" s="564"/>
      <c r="AQ463" s="564"/>
      <c r="AR463" s="564"/>
      <c r="AS463" s="564"/>
      <c r="AT463" s="401"/>
      <c r="AU463" s="399"/>
      <c r="AV463" s="617"/>
      <c r="AW463" s="401"/>
      <c r="AX463" s="401"/>
      <c r="AY463" s="341"/>
      <c r="AZ463" s="341"/>
      <c r="BA463" s="341"/>
      <c r="BB463" s="341"/>
      <c r="BC463" s="341"/>
      <c r="BD463" s="401"/>
      <c r="BE463" s="341"/>
      <c r="BF463" s="341"/>
      <c r="BG463" s="402"/>
      <c r="BH463" s="403"/>
      <c r="BI463" s="405"/>
      <c r="BJ463" s="405"/>
      <c r="BK463" s="405"/>
      <c r="BL463" s="405"/>
      <c r="BM463" s="514"/>
    </row>
    <row r="464" ht="18.75" customHeight="1">
      <c r="A464" s="400" t="str">
        <f t="shared" si="4"/>
        <v/>
      </c>
      <c r="B464" s="341"/>
      <c r="C464" s="559"/>
      <c r="D464" s="393"/>
      <c r="E464" s="341"/>
      <c r="F464" s="394"/>
      <c r="G464" s="341" t="str">
        <f t="array" ref="G464">IF(C464="","",XLOOKUP(C464,'Master Data'!K:K,'Master Data'!N:N,"Input in Master Data",0,1))</f>
        <v/>
      </c>
      <c r="H464" s="341" t="str">
        <f t="array" ref="H464">IF(C464="","",XLOOKUP(C464,'Master Data'!K:K,'Master Data'!O:O,"Input in Master Data",0,1))</f>
        <v/>
      </c>
      <c r="I464" s="341" t="str">
        <f t="array" ref="I464">if(U464="","",XLOOKUP(U464,Master[Company],Master[Blow],"Unknown",0,1))</f>
        <v/>
      </c>
      <c r="J464" s="341" t="str">
        <f t="array" ref="J464">if(U464="","",XLOOKUP(U464,Master[Company],Master[Pigging],"Unknown",0,1))</f>
        <v/>
      </c>
      <c r="K464" s="341" t="str">
        <f t="array" ref="K464">if(U464="","",XLOOKUP(U464,Master[Company],Master[Load Method],"Unknown",0,1))</f>
        <v/>
      </c>
      <c r="L464" s="341" t="str">
        <f t="array" ref="L464">if(U464="","",XLOOKUP(U464,Master[Company],Master[Line Distance],"Unknown",0,1))</f>
        <v/>
      </c>
      <c r="M464" s="394"/>
      <c r="N464" s="341"/>
      <c r="O464" s="341"/>
      <c r="P464" s="341" t="str">
        <f t="array" ref="P464">if(U464="","",XLOOKUP(U464,Master[Company],Master[Terms],"NA",0,1))</f>
        <v/>
      </c>
      <c r="Q464" s="341" t="str">
        <f t="shared" si="1"/>
        <v/>
      </c>
      <c r="R464" s="341" t="str">
        <f t="array" ref="R464">if(U464="","",XLOOKUP(U464,Master[Company],Master[Group],"NA",0,1))</f>
        <v/>
      </c>
      <c r="S464" s="341" t="str">
        <f t="array" ref="S464">if(U464="","",XLOOKUP(U464,Master[Company],Master[Loading Location],"NA",0,1))</f>
        <v/>
      </c>
      <c r="T464" s="341" t="str">
        <f t="array" ref="T464">if(U464="","",XLOOKUP(U464,Master[Company],Master[Acronym],"NA",0,1))</f>
        <v/>
      </c>
      <c r="U464" s="341"/>
      <c r="V464" s="342"/>
      <c r="W464" s="342"/>
      <c r="X464" s="341" t="str">
        <f t="shared" si="6"/>
        <v/>
      </c>
      <c r="Y464" s="341" t="str">
        <f t="shared" si="3"/>
        <v/>
      </c>
      <c r="Z464" s="341"/>
      <c r="AA464" s="341"/>
      <c r="AB464" s="341"/>
      <c r="AC464" s="401"/>
      <c r="AD464" s="563"/>
      <c r="AE464" s="564"/>
      <c r="AF464" s="564"/>
      <c r="AG464" s="564"/>
      <c r="AH464" s="564"/>
      <c r="AI464" s="564"/>
      <c r="AJ464" s="564"/>
      <c r="AK464" s="564"/>
      <c r="AL464" s="563"/>
      <c r="AM464" s="564"/>
      <c r="AN464" s="564"/>
      <c r="AO464" s="564"/>
      <c r="AP464" s="564"/>
      <c r="AQ464" s="564"/>
      <c r="AR464" s="564"/>
      <c r="AS464" s="564"/>
      <c r="AT464" s="401"/>
      <c r="AU464" s="399"/>
      <c r="AV464" s="617"/>
      <c r="AW464" s="401"/>
      <c r="AX464" s="401"/>
      <c r="AY464" s="341"/>
      <c r="AZ464" s="341"/>
      <c r="BA464" s="341"/>
      <c r="BB464" s="341"/>
      <c r="BC464" s="341"/>
      <c r="BD464" s="401"/>
      <c r="BE464" s="341"/>
      <c r="BF464" s="341"/>
      <c r="BG464" s="402"/>
      <c r="BH464" s="403"/>
      <c r="BI464" s="405"/>
      <c r="BJ464" s="405"/>
      <c r="BK464" s="405"/>
      <c r="BL464" s="405"/>
      <c r="BM464" s="514"/>
    </row>
    <row r="465" ht="18.75" customHeight="1">
      <c r="A465" s="400" t="str">
        <f t="shared" si="4"/>
        <v/>
      </c>
      <c r="B465" s="341"/>
      <c r="C465" s="559"/>
      <c r="D465" s="393"/>
      <c r="E465" s="341"/>
      <c r="F465" s="394"/>
      <c r="G465" s="341" t="str">
        <f t="array" ref="G465">IF(C465="","",XLOOKUP(C465,'Master Data'!K:K,'Master Data'!N:N,"Input in Master Data",0,1))</f>
        <v/>
      </c>
      <c r="H465" s="341" t="str">
        <f t="array" ref="H465">IF(C465="","",XLOOKUP(C465,'Master Data'!K:K,'Master Data'!O:O,"Input in Master Data",0,1))</f>
        <v/>
      </c>
      <c r="I465" s="341" t="str">
        <f t="array" ref="I465">if(U465="","",XLOOKUP(U465,Master[Company],Master[Blow],"Unknown",0,1))</f>
        <v/>
      </c>
      <c r="J465" s="341" t="str">
        <f t="array" ref="J465">if(U465="","",XLOOKUP(U465,Master[Company],Master[Pigging],"Unknown",0,1))</f>
        <v/>
      </c>
      <c r="K465" s="341" t="str">
        <f t="array" ref="K465">if(U465="","",XLOOKUP(U465,Master[Company],Master[Load Method],"Unknown",0,1))</f>
        <v/>
      </c>
      <c r="L465" s="341" t="str">
        <f t="array" ref="L465">if(U465="","",XLOOKUP(U465,Master[Company],Master[Line Distance],"Unknown",0,1))</f>
        <v/>
      </c>
      <c r="M465" s="394"/>
      <c r="N465" s="341"/>
      <c r="O465" s="341"/>
      <c r="P465" s="341" t="str">
        <f t="array" ref="P465">if(U465="","",XLOOKUP(U465,Master[Company],Master[Terms],"NA",0,1))</f>
        <v/>
      </c>
      <c r="Q465" s="341" t="str">
        <f t="shared" si="1"/>
        <v/>
      </c>
      <c r="R465" s="341" t="str">
        <f t="array" ref="R465">if(U465="","",XLOOKUP(U465,Master[Company],Master[Group],"NA",0,1))</f>
        <v/>
      </c>
      <c r="S465" s="341" t="str">
        <f t="array" ref="S465">if(U465="","",XLOOKUP(U465,Master[Company],Master[Loading Location],"NA",0,1))</f>
        <v/>
      </c>
      <c r="T465" s="341" t="str">
        <f t="array" ref="T465">if(U465="","",XLOOKUP(U465,Master[Company],Master[Acronym],"NA",0,1))</f>
        <v/>
      </c>
      <c r="U465" s="341"/>
      <c r="V465" s="342"/>
      <c r="W465" s="342"/>
      <c r="X465" s="341" t="str">
        <f t="shared" si="6"/>
        <v/>
      </c>
      <c r="Y465" s="341" t="str">
        <f t="shared" si="3"/>
        <v/>
      </c>
      <c r="Z465" s="341"/>
      <c r="AA465" s="341"/>
      <c r="AB465" s="341"/>
      <c r="AC465" s="401"/>
      <c r="AD465" s="563"/>
      <c r="AE465" s="564"/>
      <c r="AF465" s="564"/>
      <c r="AG465" s="564"/>
      <c r="AH465" s="564"/>
      <c r="AI465" s="564"/>
      <c r="AJ465" s="564"/>
      <c r="AK465" s="564"/>
      <c r="AL465" s="563"/>
      <c r="AM465" s="564"/>
      <c r="AN465" s="564"/>
      <c r="AO465" s="564"/>
      <c r="AP465" s="564"/>
      <c r="AQ465" s="564"/>
      <c r="AR465" s="564"/>
      <c r="AS465" s="564"/>
      <c r="AT465" s="401"/>
      <c r="AU465" s="399"/>
      <c r="AV465" s="617"/>
      <c r="AW465" s="401"/>
      <c r="AX465" s="401"/>
      <c r="AY465" s="341"/>
      <c r="AZ465" s="341"/>
      <c r="BA465" s="341"/>
      <c r="BB465" s="341"/>
      <c r="BC465" s="341"/>
      <c r="BD465" s="401"/>
      <c r="BE465" s="341"/>
      <c r="BF465" s="341"/>
      <c r="BG465" s="402"/>
      <c r="BH465" s="403"/>
      <c r="BI465" s="405"/>
      <c r="BJ465" s="405"/>
      <c r="BK465" s="405"/>
      <c r="BL465" s="405"/>
      <c r="BM465" s="514"/>
    </row>
    <row r="466" ht="18.75" customHeight="1">
      <c r="A466" s="400" t="str">
        <f t="shared" si="4"/>
        <v/>
      </c>
      <c r="B466" s="341"/>
      <c r="C466" s="559"/>
      <c r="D466" s="393"/>
      <c r="E466" s="341"/>
      <c r="F466" s="394"/>
      <c r="G466" s="341" t="str">
        <f t="array" ref="G466">IF(C466="","",XLOOKUP(C466,'Master Data'!K:K,'Master Data'!N:N,"Input in Master Data",0,1))</f>
        <v/>
      </c>
      <c r="H466" s="341" t="str">
        <f t="array" ref="H466">IF(C466="","",XLOOKUP(C466,'Master Data'!K:K,'Master Data'!O:O,"Input in Master Data",0,1))</f>
        <v/>
      </c>
      <c r="I466" s="341" t="str">
        <f t="array" ref="I466">if(U466="","",XLOOKUP(U466,Master[Company],Master[Blow],"Unknown",0,1))</f>
        <v/>
      </c>
      <c r="J466" s="341" t="str">
        <f t="array" ref="J466">if(U466="","",XLOOKUP(U466,Master[Company],Master[Pigging],"Unknown",0,1))</f>
        <v/>
      </c>
      <c r="K466" s="341" t="str">
        <f t="array" ref="K466">if(U466="","",XLOOKUP(U466,Master[Company],Master[Load Method],"Unknown",0,1))</f>
        <v/>
      </c>
      <c r="L466" s="341" t="str">
        <f t="array" ref="L466">if(U466="","",XLOOKUP(U466,Master[Company],Master[Line Distance],"Unknown",0,1))</f>
        <v/>
      </c>
      <c r="M466" s="394"/>
      <c r="N466" s="341"/>
      <c r="O466" s="341"/>
      <c r="P466" s="341" t="str">
        <f t="array" ref="P466">if(U466="","",XLOOKUP(U466,Master[Company],Master[Terms],"NA",0,1))</f>
        <v/>
      </c>
      <c r="Q466" s="341" t="str">
        <f t="shared" si="1"/>
        <v/>
      </c>
      <c r="R466" s="341" t="str">
        <f t="array" ref="R466">if(U466="","",XLOOKUP(U466,Master[Company],Master[Group],"NA",0,1))</f>
        <v/>
      </c>
      <c r="S466" s="341" t="str">
        <f t="array" ref="S466">if(U466="","",XLOOKUP(U466,Master[Company],Master[Loading Location],"NA",0,1))</f>
        <v/>
      </c>
      <c r="T466" s="341" t="str">
        <f t="array" ref="T466">if(U466="","",XLOOKUP(U466,Master[Company],Master[Acronym],"NA",0,1))</f>
        <v/>
      </c>
      <c r="U466" s="341"/>
      <c r="V466" s="342"/>
      <c r="W466" s="342"/>
      <c r="X466" s="341" t="str">
        <f t="shared" si="6"/>
        <v/>
      </c>
      <c r="Y466" s="341" t="str">
        <f t="shared" si="3"/>
        <v/>
      </c>
      <c r="Z466" s="341"/>
      <c r="AA466" s="341"/>
      <c r="AB466" s="341"/>
      <c r="AC466" s="401"/>
      <c r="AD466" s="563"/>
      <c r="AE466" s="564"/>
      <c r="AF466" s="564"/>
      <c r="AG466" s="564"/>
      <c r="AH466" s="564"/>
      <c r="AI466" s="564"/>
      <c r="AJ466" s="564"/>
      <c r="AK466" s="564"/>
      <c r="AL466" s="563"/>
      <c r="AM466" s="564"/>
      <c r="AN466" s="564"/>
      <c r="AO466" s="564"/>
      <c r="AP466" s="564"/>
      <c r="AQ466" s="564"/>
      <c r="AR466" s="564"/>
      <c r="AS466" s="564"/>
      <c r="AT466" s="401"/>
      <c r="AU466" s="399"/>
      <c r="AV466" s="617"/>
      <c r="AW466" s="401"/>
      <c r="AX466" s="401"/>
      <c r="AY466" s="341"/>
      <c r="AZ466" s="341"/>
      <c r="BA466" s="341"/>
      <c r="BB466" s="341"/>
      <c r="BC466" s="341"/>
      <c r="BD466" s="401"/>
      <c r="BE466" s="341"/>
      <c r="BF466" s="341"/>
      <c r="BG466" s="402"/>
      <c r="BH466" s="403"/>
      <c r="BI466" s="405"/>
      <c r="BJ466" s="405"/>
      <c r="BK466" s="405"/>
      <c r="BL466" s="405"/>
      <c r="BM466" s="514"/>
    </row>
    <row r="467" ht="18.75" customHeight="1">
      <c r="A467" s="400" t="str">
        <f t="shared" si="4"/>
        <v/>
      </c>
      <c r="B467" s="341"/>
      <c r="C467" s="559"/>
      <c r="D467" s="393"/>
      <c r="E467" s="341"/>
      <c r="F467" s="394"/>
      <c r="G467" s="341" t="str">
        <f t="array" ref="G467">IF(C467="","",XLOOKUP(C467,'Master Data'!K:K,'Master Data'!N:N,"Input in Master Data",0,1))</f>
        <v/>
      </c>
      <c r="H467" s="341" t="str">
        <f t="array" ref="H467">IF(C467="","",XLOOKUP(C467,'Master Data'!K:K,'Master Data'!O:O,"Input in Master Data",0,1))</f>
        <v/>
      </c>
      <c r="I467" s="341" t="str">
        <f t="array" ref="I467">if(U467="","",XLOOKUP(U467,Master[Company],Master[Blow],"Unknown",0,1))</f>
        <v/>
      </c>
      <c r="J467" s="341" t="str">
        <f t="array" ref="J467">if(U467="","",XLOOKUP(U467,Master[Company],Master[Pigging],"Unknown",0,1))</f>
        <v/>
      </c>
      <c r="K467" s="341" t="str">
        <f t="array" ref="K467">if(U467="","",XLOOKUP(U467,Master[Company],Master[Load Method],"Unknown",0,1))</f>
        <v/>
      </c>
      <c r="L467" s="341" t="str">
        <f t="array" ref="L467">if(U467="","",XLOOKUP(U467,Master[Company],Master[Line Distance],"Unknown",0,1))</f>
        <v/>
      </c>
      <c r="M467" s="394"/>
      <c r="N467" s="341"/>
      <c r="O467" s="341"/>
      <c r="P467" s="341" t="str">
        <f t="array" ref="P467">if(U467="","",XLOOKUP(U467,Master[Company],Master[Terms],"NA",0,1))</f>
        <v/>
      </c>
      <c r="Q467" s="341" t="str">
        <f t="shared" si="1"/>
        <v/>
      </c>
      <c r="R467" s="341" t="str">
        <f t="array" ref="R467">if(U467="","",XLOOKUP(U467,Master[Company],Master[Group],"NA",0,1))</f>
        <v/>
      </c>
      <c r="S467" s="341" t="str">
        <f t="array" ref="S467">if(U467="","",XLOOKUP(U467,Master[Company],Master[Loading Location],"NA",0,1))</f>
        <v/>
      </c>
      <c r="T467" s="341" t="str">
        <f t="array" ref="T467">if(U467="","",XLOOKUP(U467,Master[Company],Master[Acronym],"NA",0,1))</f>
        <v/>
      </c>
      <c r="U467" s="341"/>
      <c r="V467" s="342"/>
      <c r="W467" s="342"/>
      <c r="X467" s="341" t="str">
        <f t="shared" si="6"/>
        <v/>
      </c>
      <c r="Y467" s="341" t="str">
        <f t="shared" si="3"/>
        <v/>
      </c>
      <c r="Z467" s="341"/>
      <c r="AA467" s="341"/>
      <c r="AB467" s="341"/>
      <c r="AC467" s="401"/>
      <c r="AD467" s="563"/>
      <c r="AE467" s="564"/>
      <c r="AF467" s="564"/>
      <c r="AG467" s="564"/>
      <c r="AH467" s="564"/>
      <c r="AI467" s="564"/>
      <c r="AJ467" s="564"/>
      <c r="AK467" s="564"/>
      <c r="AL467" s="563"/>
      <c r="AM467" s="564"/>
      <c r="AN467" s="564"/>
      <c r="AO467" s="564"/>
      <c r="AP467" s="564"/>
      <c r="AQ467" s="564"/>
      <c r="AR467" s="564"/>
      <c r="AS467" s="564"/>
      <c r="AT467" s="401"/>
      <c r="AU467" s="399"/>
      <c r="AV467" s="617"/>
      <c r="AW467" s="401"/>
      <c r="AX467" s="401"/>
      <c r="AY467" s="341"/>
      <c r="AZ467" s="341"/>
      <c r="BA467" s="341"/>
      <c r="BB467" s="341"/>
      <c r="BC467" s="341"/>
      <c r="BD467" s="401"/>
      <c r="BE467" s="341"/>
      <c r="BF467" s="341"/>
      <c r="BG467" s="402"/>
      <c r="BH467" s="403"/>
      <c r="BI467" s="405"/>
      <c r="BJ467" s="405"/>
      <c r="BK467" s="405"/>
      <c r="BL467" s="405"/>
      <c r="BM467" s="514"/>
    </row>
    <row r="468" ht="18.75" customHeight="1">
      <c r="A468" s="400" t="str">
        <f t="shared" si="4"/>
        <v/>
      </c>
      <c r="B468" s="341"/>
      <c r="C468" s="559"/>
      <c r="D468" s="393"/>
      <c r="E468" s="341"/>
      <c r="F468" s="394"/>
      <c r="G468" s="341" t="str">
        <f t="array" ref="G468">IF(C468="","",XLOOKUP(C468,'Master Data'!K:K,'Master Data'!N:N,"Input in Master Data",0,1))</f>
        <v/>
      </c>
      <c r="H468" s="341" t="str">
        <f t="array" ref="H468">IF(C468="","",XLOOKUP(C468,'Master Data'!K:K,'Master Data'!O:O,"Input in Master Data",0,1))</f>
        <v/>
      </c>
      <c r="I468" s="341" t="str">
        <f t="array" ref="I468">if(U468="","",XLOOKUP(U468,Master[Company],Master[Blow],"Unknown",0,1))</f>
        <v/>
      </c>
      <c r="J468" s="341" t="str">
        <f t="array" ref="J468">if(U468="","",XLOOKUP(U468,Master[Company],Master[Pigging],"Unknown",0,1))</f>
        <v/>
      </c>
      <c r="K468" s="341" t="str">
        <f t="array" ref="K468">if(U468="","",XLOOKUP(U468,Master[Company],Master[Load Method],"Unknown",0,1))</f>
        <v/>
      </c>
      <c r="L468" s="341" t="str">
        <f t="array" ref="L468">if(U468="","",XLOOKUP(U468,Master[Company],Master[Line Distance],"Unknown",0,1))</f>
        <v/>
      </c>
      <c r="M468" s="394"/>
      <c r="N468" s="341"/>
      <c r="O468" s="341"/>
      <c r="P468" s="341" t="str">
        <f t="array" ref="P468">if(U468="","",XLOOKUP(U468,Master[Company],Master[Terms],"NA",0,1))</f>
        <v/>
      </c>
      <c r="Q468" s="341" t="str">
        <f t="shared" si="1"/>
        <v/>
      </c>
      <c r="R468" s="341" t="str">
        <f t="array" ref="R468">if(U468="","",XLOOKUP(U468,Master[Company],Master[Group],"NA",0,1))</f>
        <v/>
      </c>
      <c r="S468" s="341" t="str">
        <f t="array" ref="S468">if(U468="","",XLOOKUP(U468,Master[Company],Master[Loading Location],"NA",0,1))</f>
        <v/>
      </c>
      <c r="T468" s="341" t="str">
        <f t="array" ref="T468">if(U468="","",XLOOKUP(U468,Master[Company],Master[Acronym],"NA",0,1))</f>
        <v/>
      </c>
      <c r="U468" s="341"/>
      <c r="V468" s="342"/>
      <c r="W468" s="342"/>
      <c r="X468" s="341" t="str">
        <f t="shared" si="6"/>
        <v/>
      </c>
      <c r="Y468" s="341" t="str">
        <f t="shared" si="3"/>
        <v/>
      </c>
      <c r="Z468" s="341"/>
      <c r="AA468" s="341"/>
      <c r="AB468" s="341"/>
      <c r="AC468" s="401"/>
      <c r="AD468" s="563"/>
      <c r="AE468" s="564"/>
      <c r="AF468" s="564"/>
      <c r="AG468" s="564"/>
      <c r="AH468" s="564"/>
      <c r="AI468" s="564"/>
      <c r="AJ468" s="564"/>
      <c r="AK468" s="564"/>
      <c r="AL468" s="563"/>
      <c r="AM468" s="564"/>
      <c r="AN468" s="564"/>
      <c r="AO468" s="564"/>
      <c r="AP468" s="564"/>
      <c r="AQ468" s="564"/>
      <c r="AR468" s="564"/>
      <c r="AS468" s="564"/>
      <c r="AT468" s="401"/>
      <c r="AU468" s="399"/>
      <c r="AV468" s="617"/>
      <c r="AW468" s="401"/>
      <c r="AX468" s="401"/>
      <c r="AY468" s="341"/>
      <c r="AZ468" s="341"/>
      <c r="BA468" s="341"/>
      <c r="BB468" s="341"/>
      <c r="BC468" s="341"/>
      <c r="BD468" s="401"/>
      <c r="BE468" s="341"/>
      <c r="BF468" s="341"/>
      <c r="BG468" s="402"/>
      <c r="BH468" s="403"/>
      <c r="BI468" s="405"/>
      <c r="BJ468" s="405"/>
      <c r="BK468" s="405"/>
      <c r="BL468" s="405"/>
      <c r="BM468" s="514"/>
    </row>
    <row r="469" ht="18.75" customHeight="1">
      <c r="A469" s="400" t="str">
        <f t="shared" si="4"/>
        <v/>
      </c>
      <c r="B469" s="341"/>
      <c r="C469" s="559"/>
      <c r="D469" s="393"/>
      <c r="E469" s="341"/>
      <c r="F469" s="394"/>
      <c r="G469" s="341" t="str">
        <f t="array" ref="G469">IF(C469="","",XLOOKUP(C469,'Master Data'!K:K,'Master Data'!N:N,"Input in Master Data",0,1))</f>
        <v/>
      </c>
      <c r="H469" s="341" t="str">
        <f t="array" ref="H469">IF(C469="","",XLOOKUP(C469,'Master Data'!K:K,'Master Data'!O:O,"Input in Master Data",0,1))</f>
        <v/>
      </c>
      <c r="I469" s="341" t="str">
        <f t="array" ref="I469">if(U469="","",XLOOKUP(U469,Master[Company],Master[Blow],"Unknown",0,1))</f>
        <v/>
      </c>
      <c r="J469" s="341" t="str">
        <f t="array" ref="J469">if(U469="","",XLOOKUP(U469,Master[Company],Master[Pigging],"Unknown",0,1))</f>
        <v/>
      </c>
      <c r="K469" s="341" t="str">
        <f t="array" ref="K469">if(U469="","",XLOOKUP(U469,Master[Company],Master[Load Method],"Unknown",0,1))</f>
        <v/>
      </c>
      <c r="L469" s="341" t="str">
        <f t="array" ref="L469">if(U469="","",XLOOKUP(U469,Master[Company],Master[Line Distance],"Unknown",0,1))</f>
        <v/>
      </c>
      <c r="M469" s="394"/>
      <c r="N469" s="341"/>
      <c r="O469" s="341"/>
      <c r="P469" s="341" t="str">
        <f t="array" ref="P469">if(U469="","",XLOOKUP(U469,Master[Company],Master[Terms],"NA",0,1))</f>
        <v/>
      </c>
      <c r="Q469" s="341" t="str">
        <f t="shared" si="1"/>
        <v/>
      </c>
      <c r="R469" s="341" t="str">
        <f t="array" ref="R469">if(U469="","",XLOOKUP(U469,Master[Company],Master[Group],"NA",0,1))</f>
        <v/>
      </c>
      <c r="S469" s="341" t="str">
        <f t="array" ref="S469">if(U469="","",XLOOKUP(U469,Master[Company],Master[Loading Location],"NA",0,1))</f>
        <v/>
      </c>
      <c r="T469" s="341" t="str">
        <f t="array" ref="T469">if(U469="","",XLOOKUP(U469,Master[Company],Master[Acronym],"NA",0,1))</f>
        <v/>
      </c>
      <c r="U469" s="341"/>
      <c r="V469" s="342"/>
      <c r="W469" s="342"/>
      <c r="X469" s="341" t="str">
        <f t="shared" si="6"/>
        <v/>
      </c>
      <c r="Y469" s="341" t="str">
        <f t="shared" si="3"/>
        <v/>
      </c>
      <c r="Z469" s="341"/>
      <c r="AA469" s="341"/>
      <c r="AB469" s="341"/>
      <c r="AC469" s="401"/>
      <c r="AD469" s="563"/>
      <c r="AE469" s="564"/>
      <c r="AF469" s="564"/>
      <c r="AG469" s="564"/>
      <c r="AH469" s="564"/>
      <c r="AI469" s="564"/>
      <c r="AJ469" s="564"/>
      <c r="AK469" s="564"/>
      <c r="AL469" s="563"/>
      <c r="AM469" s="564"/>
      <c r="AN469" s="564"/>
      <c r="AO469" s="564"/>
      <c r="AP469" s="564"/>
      <c r="AQ469" s="564"/>
      <c r="AR469" s="564"/>
      <c r="AS469" s="564"/>
      <c r="AT469" s="401"/>
      <c r="AU469" s="399"/>
      <c r="AV469" s="617"/>
      <c r="AW469" s="401"/>
      <c r="AX469" s="401"/>
      <c r="AY469" s="341"/>
      <c r="AZ469" s="341"/>
      <c r="BA469" s="341"/>
      <c r="BB469" s="341"/>
      <c r="BC469" s="341"/>
      <c r="BD469" s="401"/>
      <c r="BE469" s="341"/>
      <c r="BF469" s="341"/>
      <c r="BG469" s="402"/>
      <c r="BH469" s="403"/>
      <c r="BI469" s="405"/>
      <c r="BJ469" s="405"/>
      <c r="BK469" s="405"/>
      <c r="BL469" s="405"/>
      <c r="BM469" s="514"/>
    </row>
    <row r="470" ht="18.75" customHeight="1">
      <c r="A470" s="400" t="str">
        <f t="shared" si="4"/>
        <v/>
      </c>
      <c r="B470" s="341"/>
      <c r="C470" s="559"/>
      <c r="D470" s="393"/>
      <c r="E470" s="341"/>
      <c r="F470" s="394"/>
      <c r="G470" s="341" t="str">
        <f t="array" ref="G470">IF(C470="","",XLOOKUP(C470,'Master Data'!K:K,'Master Data'!N:N,"Input in Master Data",0,1))</f>
        <v/>
      </c>
      <c r="H470" s="341" t="str">
        <f t="array" ref="H470">IF(C470="","",XLOOKUP(C470,'Master Data'!K:K,'Master Data'!O:O,"Input in Master Data",0,1))</f>
        <v/>
      </c>
      <c r="I470" s="341" t="str">
        <f t="array" ref="I470">if(U470="","",XLOOKUP(U470,Master[Company],Master[Blow],"Unknown",0,1))</f>
        <v/>
      </c>
      <c r="J470" s="341" t="str">
        <f t="array" ref="J470">if(U470="","",XLOOKUP(U470,Master[Company],Master[Pigging],"Unknown",0,1))</f>
        <v/>
      </c>
      <c r="K470" s="341" t="str">
        <f t="array" ref="K470">if(U470="","",XLOOKUP(U470,Master[Company],Master[Load Method],"Unknown",0,1))</f>
        <v/>
      </c>
      <c r="L470" s="341" t="str">
        <f t="array" ref="L470">if(U470="","",XLOOKUP(U470,Master[Company],Master[Line Distance],"Unknown",0,1))</f>
        <v/>
      </c>
      <c r="M470" s="394"/>
      <c r="N470" s="341"/>
      <c r="O470" s="341"/>
      <c r="P470" s="341" t="str">
        <f t="array" ref="P470">if(U470="","",XLOOKUP(U470,Master[Company],Master[Terms],"NA",0,1))</f>
        <v/>
      </c>
      <c r="Q470" s="341" t="str">
        <f t="shared" si="1"/>
        <v/>
      </c>
      <c r="R470" s="341" t="str">
        <f t="array" ref="R470">if(U470="","",XLOOKUP(U470,Master[Company],Master[Group],"NA",0,1))</f>
        <v/>
      </c>
      <c r="S470" s="341" t="str">
        <f t="array" ref="S470">if(U470="","",XLOOKUP(U470,Master[Company],Master[Loading Location],"NA",0,1))</f>
        <v/>
      </c>
      <c r="T470" s="341" t="str">
        <f t="array" ref="T470">if(U470="","",XLOOKUP(U470,Master[Company],Master[Acronym],"NA",0,1))</f>
        <v/>
      </c>
      <c r="U470" s="341"/>
      <c r="V470" s="342"/>
      <c r="W470" s="342"/>
      <c r="X470" s="341" t="str">
        <f t="shared" si="6"/>
        <v/>
      </c>
      <c r="Y470" s="341" t="str">
        <f t="shared" si="3"/>
        <v/>
      </c>
      <c r="Z470" s="341"/>
      <c r="AA470" s="341"/>
      <c r="AB470" s="341"/>
      <c r="AC470" s="401"/>
      <c r="AD470" s="563"/>
      <c r="AE470" s="564"/>
      <c r="AF470" s="564"/>
      <c r="AG470" s="564"/>
      <c r="AH470" s="564"/>
      <c r="AI470" s="564"/>
      <c r="AJ470" s="564"/>
      <c r="AK470" s="564"/>
      <c r="AL470" s="563"/>
      <c r="AM470" s="564"/>
      <c r="AN470" s="564"/>
      <c r="AO470" s="564"/>
      <c r="AP470" s="564"/>
      <c r="AQ470" s="564"/>
      <c r="AR470" s="564"/>
      <c r="AS470" s="564"/>
      <c r="AT470" s="401"/>
      <c r="AU470" s="399"/>
      <c r="AV470" s="617"/>
      <c r="AW470" s="401"/>
      <c r="AX470" s="401"/>
      <c r="AY470" s="341"/>
      <c r="AZ470" s="341"/>
      <c r="BA470" s="341"/>
      <c r="BB470" s="341"/>
      <c r="BC470" s="341"/>
      <c r="BD470" s="401"/>
      <c r="BE470" s="341"/>
      <c r="BF470" s="341"/>
      <c r="BG470" s="402"/>
      <c r="BH470" s="403"/>
      <c r="BI470" s="405"/>
      <c r="BJ470" s="405"/>
      <c r="BK470" s="405"/>
      <c r="BL470" s="405"/>
      <c r="BM470" s="514"/>
    </row>
    <row r="471" ht="18.75" customHeight="1">
      <c r="A471" s="400" t="str">
        <f t="shared" si="4"/>
        <v/>
      </c>
      <c r="B471" s="341"/>
      <c r="C471" s="559"/>
      <c r="D471" s="393"/>
      <c r="E471" s="341"/>
      <c r="F471" s="394"/>
      <c r="G471" s="341" t="str">
        <f t="array" ref="G471">IF(C471="","",XLOOKUP(C471,'Master Data'!K:K,'Master Data'!N:N,"Input in Master Data",0,1))</f>
        <v/>
      </c>
      <c r="H471" s="341" t="str">
        <f t="array" ref="H471">IF(C471="","",XLOOKUP(C471,'Master Data'!K:K,'Master Data'!O:O,"Input in Master Data",0,1))</f>
        <v/>
      </c>
      <c r="I471" s="341" t="str">
        <f t="array" ref="I471">if(U471="","",XLOOKUP(U471,Master[Company],Master[Blow],"Unknown",0,1))</f>
        <v/>
      </c>
      <c r="J471" s="341" t="str">
        <f t="array" ref="J471">if(U471="","",XLOOKUP(U471,Master[Company],Master[Pigging],"Unknown",0,1))</f>
        <v/>
      </c>
      <c r="K471" s="341" t="str">
        <f t="array" ref="K471">if(U471="","",XLOOKUP(U471,Master[Company],Master[Load Method],"Unknown",0,1))</f>
        <v/>
      </c>
      <c r="L471" s="341" t="str">
        <f t="array" ref="L471">if(U471="","",XLOOKUP(U471,Master[Company],Master[Line Distance],"Unknown",0,1))</f>
        <v/>
      </c>
      <c r="M471" s="394"/>
      <c r="N471" s="341"/>
      <c r="O471" s="341"/>
      <c r="P471" s="341" t="str">
        <f t="array" ref="P471">if(U471="","",XLOOKUP(U471,Master[Company],Master[Terms],"NA",0,1))</f>
        <v/>
      </c>
      <c r="Q471" s="341" t="str">
        <f t="shared" si="1"/>
        <v/>
      </c>
      <c r="R471" s="341" t="str">
        <f t="array" ref="R471">if(U471="","",XLOOKUP(U471,Master[Company],Master[Group],"NA",0,1))</f>
        <v/>
      </c>
      <c r="S471" s="341" t="str">
        <f t="array" ref="S471">if(U471="","",XLOOKUP(U471,Master[Company],Master[Loading Location],"NA",0,1))</f>
        <v/>
      </c>
      <c r="T471" s="341" t="str">
        <f t="array" ref="T471">if(U471="","",XLOOKUP(U471,Master[Company],Master[Acronym],"NA",0,1))</f>
        <v/>
      </c>
      <c r="U471" s="341"/>
      <c r="V471" s="342"/>
      <c r="W471" s="342"/>
      <c r="X471" s="341" t="str">
        <f t="shared" si="6"/>
        <v/>
      </c>
      <c r="Y471" s="341" t="str">
        <f t="shared" si="3"/>
        <v/>
      </c>
      <c r="Z471" s="341"/>
      <c r="AA471" s="341"/>
      <c r="AB471" s="341"/>
      <c r="AC471" s="401"/>
      <c r="AD471" s="563"/>
      <c r="AE471" s="564"/>
      <c r="AF471" s="564"/>
      <c r="AG471" s="564"/>
      <c r="AH471" s="564"/>
      <c r="AI471" s="564"/>
      <c r="AJ471" s="564"/>
      <c r="AK471" s="564"/>
      <c r="AL471" s="563"/>
      <c r="AM471" s="564"/>
      <c r="AN471" s="564"/>
      <c r="AO471" s="564"/>
      <c r="AP471" s="564"/>
      <c r="AQ471" s="564"/>
      <c r="AR471" s="564"/>
      <c r="AS471" s="564"/>
      <c r="AT471" s="401"/>
      <c r="AU471" s="399"/>
      <c r="AV471" s="617"/>
      <c r="AW471" s="401"/>
      <c r="AX471" s="401"/>
      <c r="AY471" s="341"/>
      <c r="AZ471" s="341"/>
      <c r="BA471" s="341"/>
      <c r="BB471" s="341"/>
      <c r="BC471" s="341"/>
      <c r="BD471" s="401"/>
      <c r="BE471" s="341"/>
      <c r="BF471" s="341"/>
      <c r="BG471" s="402"/>
      <c r="BH471" s="403"/>
      <c r="BI471" s="405"/>
      <c r="BJ471" s="405"/>
      <c r="BK471" s="405"/>
      <c r="BL471" s="405"/>
      <c r="BM471" s="514"/>
    </row>
    <row r="472" ht="18.75" customHeight="1">
      <c r="A472" s="400" t="str">
        <f t="shared" si="4"/>
        <v/>
      </c>
      <c r="B472" s="341"/>
      <c r="C472" s="559"/>
      <c r="D472" s="393"/>
      <c r="E472" s="341"/>
      <c r="F472" s="394"/>
      <c r="G472" s="341" t="str">
        <f t="array" ref="G472">IF(C472="","",XLOOKUP(C472,'Master Data'!K:K,'Master Data'!N:N,"Input in Master Data",0,1))</f>
        <v/>
      </c>
      <c r="H472" s="341" t="str">
        <f t="array" ref="H472">IF(C472="","",XLOOKUP(C472,'Master Data'!K:K,'Master Data'!O:O,"Input in Master Data",0,1))</f>
        <v/>
      </c>
      <c r="I472" s="341" t="str">
        <f t="array" ref="I472">if(U472="","",XLOOKUP(U472,Master[Company],Master[Blow],"Unknown",0,1))</f>
        <v/>
      </c>
      <c r="J472" s="341" t="str">
        <f t="array" ref="J472">if(U472="","",XLOOKUP(U472,Master[Company],Master[Pigging],"Unknown",0,1))</f>
        <v/>
      </c>
      <c r="K472" s="341" t="str">
        <f t="array" ref="K472">if(U472="","",XLOOKUP(U472,Master[Company],Master[Load Method],"Unknown",0,1))</f>
        <v/>
      </c>
      <c r="L472" s="341" t="str">
        <f t="array" ref="L472">if(U472="","",XLOOKUP(U472,Master[Company],Master[Line Distance],"Unknown",0,1))</f>
        <v/>
      </c>
      <c r="M472" s="394"/>
      <c r="N472" s="341"/>
      <c r="O472" s="341"/>
      <c r="P472" s="341" t="str">
        <f t="array" ref="P472">if(U472="","",XLOOKUP(U472,Master[Company],Master[Terms],"NA",0,1))</f>
        <v/>
      </c>
      <c r="Q472" s="341" t="str">
        <f t="shared" si="1"/>
        <v/>
      </c>
      <c r="R472" s="341" t="str">
        <f t="array" ref="R472">if(U472="","",XLOOKUP(U472,Master[Company],Master[Group],"NA",0,1))</f>
        <v/>
      </c>
      <c r="S472" s="341" t="str">
        <f t="array" ref="S472">if(U472="","",XLOOKUP(U472,Master[Company],Master[Loading Location],"NA",0,1))</f>
        <v/>
      </c>
      <c r="T472" s="341" t="str">
        <f t="array" ref="T472">if(U472="","",XLOOKUP(U472,Master[Company],Master[Acronym],"NA",0,1))</f>
        <v/>
      </c>
      <c r="U472" s="341"/>
      <c r="V472" s="342"/>
      <c r="W472" s="342"/>
      <c r="X472" s="341" t="str">
        <f t="shared" si="6"/>
        <v/>
      </c>
      <c r="Y472" s="341" t="str">
        <f t="shared" si="3"/>
        <v/>
      </c>
      <c r="Z472" s="341"/>
      <c r="AA472" s="341"/>
      <c r="AB472" s="341"/>
      <c r="AC472" s="401"/>
      <c r="AD472" s="563"/>
      <c r="AE472" s="564"/>
      <c r="AF472" s="564"/>
      <c r="AG472" s="564"/>
      <c r="AH472" s="564"/>
      <c r="AI472" s="564"/>
      <c r="AJ472" s="564"/>
      <c r="AK472" s="564"/>
      <c r="AL472" s="563"/>
      <c r="AM472" s="564"/>
      <c r="AN472" s="564"/>
      <c r="AO472" s="564"/>
      <c r="AP472" s="564"/>
      <c r="AQ472" s="564"/>
      <c r="AR472" s="564"/>
      <c r="AS472" s="564"/>
      <c r="AT472" s="401"/>
      <c r="AU472" s="399"/>
      <c r="AV472" s="617"/>
      <c r="AW472" s="401"/>
      <c r="AX472" s="401"/>
      <c r="AY472" s="341"/>
      <c r="AZ472" s="341"/>
      <c r="BA472" s="341"/>
      <c r="BB472" s="341"/>
      <c r="BC472" s="341"/>
      <c r="BD472" s="401"/>
      <c r="BE472" s="341"/>
      <c r="BF472" s="341"/>
      <c r="BG472" s="402"/>
      <c r="BH472" s="403"/>
      <c r="BI472" s="405"/>
      <c r="BJ472" s="405"/>
      <c r="BK472" s="405"/>
      <c r="BL472" s="405"/>
      <c r="BM472" s="514"/>
    </row>
    <row r="473" ht="18.75" customHeight="1">
      <c r="A473" s="400" t="str">
        <f t="shared" si="4"/>
        <v/>
      </c>
      <c r="B473" s="341"/>
      <c r="C473" s="559"/>
      <c r="D473" s="393"/>
      <c r="E473" s="341"/>
      <c r="F473" s="394"/>
      <c r="G473" s="341" t="str">
        <f t="array" ref="G473">IF(C473="","",XLOOKUP(C473,'Master Data'!K:K,'Master Data'!N:N,"Input in Master Data",0,1))</f>
        <v/>
      </c>
      <c r="H473" s="341" t="str">
        <f t="array" ref="H473">IF(C473="","",XLOOKUP(C473,'Master Data'!K:K,'Master Data'!O:O,"Input in Master Data",0,1))</f>
        <v/>
      </c>
      <c r="I473" s="341" t="str">
        <f t="array" ref="I473">if(U473="","",XLOOKUP(U473,Master[Company],Master[Blow],"Unknown",0,1))</f>
        <v/>
      </c>
      <c r="J473" s="341" t="str">
        <f t="array" ref="J473">if(U473="","",XLOOKUP(U473,Master[Company],Master[Pigging],"Unknown",0,1))</f>
        <v/>
      </c>
      <c r="K473" s="341" t="str">
        <f t="array" ref="K473">if(U473="","",XLOOKUP(U473,Master[Company],Master[Load Method],"Unknown",0,1))</f>
        <v/>
      </c>
      <c r="L473" s="341" t="str">
        <f t="array" ref="L473">if(U473="","",XLOOKUP(U473,Master[Company],Master[Line Distance],"Unknown",0,1))</f>
        <v/>
      </c>
      <c r="M473" s="394"/>
      <c r="N473" s="341"/>
      <c r="O473" s="341"/>
      <c r="P473" s="341" t="str">
        <f t="array" ref="P473">if(U473="","",XLOOKUP(U473,Master[Company],Master[Terms],"NA",0,1))</f>
        <v/>
      </c>
      <c r="Q473" s="341" t="str">
        <f t="shared" si="1"/>
        <v/>
      </c>
      <c r="R473" s="341" t="str">
        <f t="array" ref="R473">if(U473="","",XLOOKUP(U473,Master[Company],Master[Group],"NA",0,1))</f>
        <v/>
      </c>
      <c r="S473" s="341" t="str">
        <f t="array" ref="S473">if(U473="","",XLOOKUP(U473,Master[Company],Master[Loading Location],"NA",0,1))</f>
        <v/>
      </c>
      <c r="T473" s="341" t="str">
        <f t="array" ref="T473">if(U473="","",XLOOKUP(U473,Master[Company],Master[Acronym],"NA",0,1))</f>
        <v/>
      </c>
      <c r="U473" s="341"/>
      <c r="V473" s="342"/>
      <c r="W473" s="342"/>
      <c r="X473" s="341" t="str">
        <f t="shared" si="6"/>
        <v/>
      </c>
      <c r="Y473" s="341" t="str">
        <f t="shared" si="3"/>
        <v/>
      </c>
      <c r="Z473" s="341"/>
      <c r="AA473" s="341"/>
      <c r="AB473" s="341"/>
      <c r="AC473" s="401"/>
      <c r="AD473" s="563"/>
      <c r="AE473" s="564"/>
      <c r="AF473" s="564"/>
      <c r="AG473" s="564"/>
      <c r="AH473" s="564"/>
      <c r="AI473" s="564"/>
      <c r="AJ473" s="564"/>
      <c r="AK473" s="564"/>
      <c r="AL473" s="563"/>
      <c r="AM473" s="564"/>
      <c r="AN473" s="564"/>
      <c r="AO473" s="564"/>
      <c r="AP473" s="564"/>
      <c r="AQ473" s="564"/>
      <c r="AR473" s="564"/>
      <c r="AS473" s="564"/>
      <c r="AT473" s="401"/>
      <c r="AU473" s="399"/>
      <c r="AV473" s="617"/>
      <c r="AW473" s="401"/>
      <c r="AX473" s="401"/>
      <c r="AY473" s="341"/>
      <c r="AZ473" s="341"/>
      <c r="BA473" s="341"/>
      <c r="BB473" s="341"/>
      <c r="BC473" s="341"/>
      <c r="BD473" s="401"/>
      <c r="BE473" s="341"/>
      <c r="BF473" s="341"/>
      <c r="BG473" s="402"/>
      <c r="BH473" s="403"/>
      <c r="BI473" s="405"/>
      <c r="BJ473" s="405"/>
      <c r="BK473" s="405"/>
      <c r="BL473" s="405"/>
      <c r="BM473" s="514"/>
    </row>
    <row r="474" ht="18.75" customHeight="1">
      <c r="A474" s="400" t="str">
        <f t="shared" si="4"/>
        <v/>
      </c>
      <c r="B474" s="341"/>
      <c r="C474" s="559"/>
      <c r="D474" s="393"/>
      <c r="E474" s="341"/>
      <c r="F474" s="394"/>
      <c r="G474" s="341" t="str">
        <f t="array" ref="G474">IF(C474="","",XLOOKUP(C474,'Master Data'!K:K,'Master Data'!N:N,"Input in Master Data",0,1))</f>
        <v/>
      </c>
      <c r="H474" s="341" t="str">
        <f t="array" ref="H474">IF(C474="","",XLOOKUP(C474,'Master Data'!K:K,'Master Data'!O:O,"Input in Master Data",0,1))</f>
        <v/>
      </c>
      <c r="I474" s="341" t="str">
        <f t="array" ref="I474">if(U474="","",XLOOKUP(U474,Master[Company],Master[Blow],"Unknown",0,1))</f>
        <v/>
      </c>
      <c r="J474" s="341" t="str">
        <f t="array" ref="J474">if(U474="","",XLOOKUP(U474,Master[Company],Master[Pigging],"Unknown",0,1))</f>
        <v/>
      </c>
      <c r="K474" s="341" t="str">
        <f t="array" ref="K474">if(U474="","",XLOOKUP(U474,Master[Company],Master[Load Method],"Unknown",0,1))</f>
        <v/>
      </c>
      <c r="L474" s="341" t="str">
        <f t="array" ref="L474">if(U474="","",XLOOKUP(U474,Master[Company],Master[Line Distance],"Unknown",0,1))</f>
        <v/>
      </c>
      <c r="M474" s="394"/>
      <c r="N474" s="341"/>
      <c r="O474" s="341"/>
      <c r="P474" s="341" t="str">
        <f t="array" ref="P474">if(U474="","",XLOOKUP(U474,Master[Company],Master[Terms],"NA",0,1))</f>
        <v/>
      </c>
      <c r="Q474" s="341" t="str">
        <f t="shared" si="1"/>
        <v/>
      </c>
      <c r="R474" s="341" t="str">
        <f t="array" ref="R474">if(U474="","",XLOOKUP(U474,Master[Company],Master[Group],"NA",0,1))</f>
        <v/>
      </c>
      <c r="S474" s="341" t="str">
        <f t="array" ref="S474">if(U474="","",XLOOKUP(U474,Master[Company],Master[Loading Location],"NA",0,1))</f>
        <v/>
      </c>
      <c r="T474" s="341" t="str">
        <f t="array" ref="T474">if(U474="","",XLOOKUP(U474,Master[Company],Master[Acronym],"NA",0,1))</f>
        <v/>
      </c>
      <c r="U474" s="341"/>
      <c r="V474" s="342"/>
      <c r="W474" s="342"/>
      <c r="X474" s="341" t="str">
        <f t="shared" si="6"/>
        <v/>
      </c>
      <c r="Y474" s="341" t="str">
        <f t="shared" si="3"/>
        <v/>
      </c>
      <c r="Z474" s="341"/>
      <c r="AA474" s="341"/>
      <c r="AB474" s="341"/>
      <c r="AC474" s="401"/>
      <c r="AD474" s="563"/>
      <c r="AE474" s="564"/>
      <c r="AF474" s="564"/>
      <c r="AG474" s="564"/>
      <c r="AH474" s="564"/>
      <c r="AI474" s="564"/>
      <c r="AJ474" s="564"/>
      <c r="AK474" s="564"/>
      <c r="AL474" s="563"/>
      <c r="AM474" s="564"/>
      <c r="AN474" s="564"/>
      <c r="AO474" s="564"/>
      <c r="AP474" s="564"/>
      <c r="AQ474" s="564"/>
      <c r="AR474" s="564"/>
      <c r="AS474" s="564"/>
      <c r="AT474" s="401"/>
      <c r="AU474" s="399"/>
      <c r="AV474" s="617"/>
      <c r="AW474" s="401"/>
      <c r="AX474" s="401"/>
      <c r="AY474" s="341"/>
      <c r="AZ474" s="341"/>
      <c r="BA474" s="341"/>
      <c r="BB474" s="341"/>
      <c r="BC474" s="341"/>
      <c r="BD474" s="401"/>
      <c r="BE474" s="341"/>
      <c r="BF474" s="341"/>
      <c r="BG474" s="402"/>
      <c r="BH474" s="403"/>
      <c r="BI474" s="405"/>
      <c r="BJ474" s="405"/>
      <c r="BK474" s="405"/>
      <c r="BL474" s="405"/>
      <c r="BM474" s="514"/>
    </row>
    <row r="475" ht="18.75" customHeight="1">
      <c r="A475" s="400" t="str">
        <f t="shared" si="4"/>
        <v/>
      </c>
      <c r="B475" s="341"/>
      <c r="C475" s="559"/>
      <c r="D475" s="393"/>
      <c r="E475" s="341"/>
      <c r="F475" s="394"/>
      <c r="G475" s="341" t="str">
        <f t="array" ref="G475">IF(C475="","",XLOOKUP(C475,'Master Data'!K:K,'Master Data'!N:N,"Input in Master Data",0,1))</f>
        <v/>
      </c>
      <c r="H475" s="341" t="str">
        <f t="array" ref="H475">IF(C475="","",XLOOKUP(C475,'Master Data'!K:K,'Master Data'!O:O,"Input in Master Data",0,1))</f>
        <v/>
      </c>
      <c r="I475" s="341" t="str">
        <f t="array" ref="I475">if(U475="","",XLOOKUP(U475,Master[Company],Master[Blow],"Unknown",0,1))</f>
        <v/>
      </c>
      <c r="J475" s="341" t="str">
        <f t="array" ref="J475">if(U475="","",XLOOKUP(U475,Master[Company],Master[Pigging],"Unknown",0,1))</f>
        <v/>
      </c>
      <c r="K475" s="341" t="str">
        <f t="array" ref="K475">if(U475="","",XLOOKUP(U475,Master[Company],Master[Load Method],"Unknown",0,1))</f>
        <v/>
      </c>
      <c r="L475" s="341" t="str">
        <f t="array" ref="L475">if(U475="","",XLOOKUP(U475,Master[Company],Master[Line Distance],"Unknown",0,1))</f>
        <v/>
      </c>
      <c r="M475" s="394"/>
      <c r="N475" s="341"/>
      <c r="O475" s="341"/>
      <c r="P475" s="341" t="str">
        <f t="array" ref="P475">if(U475="","",XLOOKUP(U475,Master[Company],Master[Terms],"NA",0,1))</f>
        <v/>
      </c>
      <c r="Q475" s="341" t="str">
        <f t="shared" si="1"/>
        <v/>
      </c>
      <c r="R475" s="341" t="str">
        <f t="array" ref="R475">if(U475="","",XLOOKUP(U475,Master[Company],Master[Group],"NA",0,1))</f>
        <v/>
      </c>
      <c r="S475" s="341" t="str">
        <f t="array" ref="S475">if(U475="","",XLOOKUP(U475,Master[Company],Master[Loading Location],"NA",0,1))</f>
        <v/>
      </c>
      <c r="T475" s="341" t="str">
        <f t="array" ref="T475">if(U475="","",XLOOKUP(U475,Master[Company],Master[Acronym],"NA",0,1))</f>
        <v/>
      </c>
      <c r="U475" s="341"/>
      <c r="V475" s="342"/>
      <c r="W475" s="342"/>
      <c r="X475" s="341" t="str">
        <f t="shared" si="6"/>
        <v/>
      </c>
      <c r="Y475" s="341" t="str">
        <f t="shared" si="3"/>
        <v/>
      </c>
      <c r="Z475" s="341"/>
      <c r="AA475" s="341"/>
      <c r="AB475" s="341"/>
      <c r="AC475" s="401"/>
      <c r="AD475" s="563"/>
      <c r="AE475" s="564"/>
      <c r="AF475" s="564"/>
      <c r="AG475" s="564"/>
      <c r="AH475" s="564"/>
      <c r="AI475" s="564"/>
      <c r="AJ475" s="564"/>
      <c r="AK475" s="564"/>
      <c r="AL475" s="563"/>
      <c r="AM475" s="564"/>
      <c r="AN475" s="564"/>
      <c r="AO475" s="564"/>
      <c r="AP475" s="564"/>
      <c r="AQ475" s="564"/>
      <c r="AR475" s="564"/>
      <c r="AS475" s="564"/>
      <c r="AT475" s="401"/>
      <c r="AU475" s="399"/>
      <c r="AV475" s="617"/>
      <c r="AW475" s="401"/>
      <c r="AX475" s="401"/>
      <c r="AY475" s="341"/>
      <c r="AZ475" s="341"/>
      <c r="BA475" s="341"/>
      <c r="BB475" s="341"/>
      <c r="BC475" s="341"/>
      <c r="BD475" s="401"/>
      <c r="BE475" s="341"/>
      <c r="BF475" s="341"/>
      <c r="BG475" s="402"/>
      <c r="BH475" s="403"/>
      <c r="BI475" s="405"/>
      <c r="BJ475" s="405"/>
      <c r="BK475" s="405"/>
      <c r="BL475" s="405"/>
      <c r="BM475" s="514"/>
    </row>
    <row r="476" ht="18.75" customHeight="1">
      <c r="A476" s="400" t="str">
        <f t="shared" si="4"/>
        <v/>
      </c>
      <c r="B476" s="341"/>
      <c r="C476" s="559"/>
      <c r="D476" s="393"/>
      <c r="E476" s="341"/>
      <c r="F476" s="394"/>
      <c r="G476" s="341" t="str">
        <f t="array" ref="G476">IF(C476="","",XLOOKUP(C476,'Master Data'!K:K,'Master Data'!N:N,"Input in Master Data",0,1))</f>
        <v/>
      </c>
      <c r="H476" s="341" t="str">
        <f t="array" ref="H476">IF(C476="","",XLOOKUP(C476,'Master Data'!K:K,'Master Data'!O:O,"Input in Master Data",0,1))</f>
        <v/>
      </c>
      <c r="I476" s="341" t="str">
        <f t="array" ref="I476">if(U476="","",XLOOKUP(U476,Master[Company],Master[Blow],"Unknown",0,1))</f>
        <v/>
      </c>
      <c r="J476" s="341" t="str">
        <f t="array" ref="J476">if(U476="","",XLOOKUP(U476,Master[Company],Master[Pigging],"Unknown",0,1))</f>
        <v/>
      </c>
      <c r="K476" s="341" t="str">
        <f t="array" ref="K476">if(U476="","",XLOOKUP(U476,Master[Company],Master[Load Method],"Unknown",0,1))</f>
        <v/>
      </c>
      <c r="L476" s="341" t="str">
        <f t="array" ref="L476">if(U476="","",XLOOKUP(U476,Master[Company],Master[Line Distance],"Unknown",0,1))</f>
        <v/>
      </c>
      <c r="M476" s="394"/>
      <c r="N476" s="341"/>
      <c r="O476" s="341"/>
      <c r="P476" s="341" t="str">
        <f t="array" ref="P476">if(U476="","",XLOOKUP(U476,Master[Company],Master[Terms],"NA",0,1))</f>
        <v/>
      </c>
      <c r="Q476" s="341" t="str">
        <f t="shared" si="1"/>
        <v/>
      </c>
      <c r="R476" s="341" t="str">
        <f t="array" ref="R476">if(U476="","",XLOOKUP(U476,Master[Company],Master[Group],"NA",0,1))</f>
        <v/>
      </c>
      <c r="S476" s="341" t="str">
        <f t="array" ref="S476">if(U476="","",XLOOKUP(U476,Master[Company],Master[Loading Location],"NA",0,1))</f>
        <v/>
      </c>
      <c r="T476" s="341" t="str">
        <f t="array" ref="T476">if(U476="","",XLOOKUP(U476,Master[Company],Master[Acronym],"NA",0,1))</f>
        <v/>
      </c>
      <c r="U476" s="341"/>
      <c r="V476" s="342"/>
      <c r="W476" s="342"/>
      <c r="X476" s="341" t="str">
        <f t="shared" si="6"/>
        <v/>
      </c>
      <c r="Y476" s="341" t="str">
        <f t="shared" si="3"/>
        <v/>
      </c>
      <c r="Z476" s="341"/>
      <c r="AA476" s="341"/>
      <c r="AB476" s="341"/>
      <c r="AC476" s="401"/>
      <c r="AD476" s="563"/>
      <c r="AE476" s="564"/>
      <c r="AF476" s="564"/>
      <c r="AG476" s="564"/>
      <c r="AH476" s="564"/>
      <c r="AI476" s="564"/>
      <c r="AJ476" s="564"/>
      <c r="AK476" s="564"/>
      <c r="AL476" s="563"/>
      <c r="AM476" s="564"/>
      <c r="AN476" s="564"/>
      <c r="AO476" s="564"/>
      <c r="AP476" s="564"/>
      <c r="AQ476" s="564"/>
      <c r="AR476" s="564"/>
      <c r="AS476" s="564"/>
      <c r="AT476" s="401"/>
      <c r="AU476" s="399"/>
      <c r="AV476" s="617"/>
      <c r="AW476" s="401"/>
      <c r="AX476" s="401"/>
      <c r="AY476" s="341"/>
      <c r="AZ476" s="341"/>
      <c r="BA476" s="341"/>
      <c r="BB476" s="341"/>
      <c r="BC476" s="341"/>
      <c r="BD476" s="401"/>
      <c r="BE476" s="341"/>
      <c r="BF476" s="341"/>
      <c r="BG476" s="402"/>
      <c r="BH476" s="403"/>
      <c r="BI476" s="405"/>
      <c r="BJ476" s="405"/>
      <c r="BK476" s="405"/>
      <c r="BL476" s="405"/>
      <c r="BM476" s="514"/>
    </row>
    <row r="477" ht="18.75" customHeight="1">
      <c r="A477" s="400" t="str">
        <f t="shared" si="4"/>
        <v/>
      </c>
      <c r="B477" s="341"/>
      <c r="C477" s="559"/>
      <c r="D477" s="393"/>
      <c r="E477" s="341"/>
      <c r="F477" s="394"/>
      <c r="G477" s="341" t="str">
        <f t="array" ref="G477">IF(C477="","",XLOOKUP(C477,'Master Data'!K:K,'Master Data'!N:N,"Input in Master Data",0,1))</f>
        <v/>
      </c>
      <c r="H477" s="341" t="str">
        <f t="array" ref="H477">IF(C477="","",XLOOKUP(C477,'Master Data'!K:K,'Master Data'!O:O,"Input in Master Data",0,1))</f>
        <v/>
      </c>
      <c r="I477" s="341" t="str">
        <f t="array" ref="I477">if(U477="","",XLOOKUP(U477,Master[Company],Master[Blow],"Unknown",0,1))</f>
        <v/>
      </c>
      <c r="J477" s="341" t="str">
        <f t="array" ref="J477">if(U477="","",XLOOKUP(U477,Master[Company],Master[Pigging],"Unknown",0,1))</f>
        <v/>
      </c>
      <c r="K477" s="341" t="str">
        <f t="array" ref="K477">if(U477="","",XLOOKUP(U477,Master[Company],Master[Load Method],"Unknown",0,1))</f>
        <v/>
      </c>
      <c r="L477" s="341" t="str">
        <f t="array" ref="L477">if(U477="","",XLOOKUP(U477,Master[Company],Master[Line Distance],"Unknown",0,1))</f>
        <v/>
      </c>
      <c r="M477" s="394"/>
      <c r="N477" s="341"/>
      <c r="O477" s="341"/>
      <c r="P477" s="341" t="str">
        <f t="array" ref="P477">if(U477="","",XLOOKUP(U477,Master[Company],Master[Terms],"NA",0,1))</f>
        <v/>
      </c>
      <c r="Q477" s="341" t="str">
        <f t="shared" si="1"/>
        <v/>
      </c>
      <c r="R477" s="341" t="str">
        <f t="array" ref="R477">if(U477="","",XLOOKUP(U477,Master[Company],Master[Group],"NA",0,1))</f>
        <v/>
      </c>
      <c r="S477" s="341" t="str">
        <f t="array" ref="S477">if(U477="","",XLOOKUP(U477,Master[Company],Master[Loading Location],"NA",0,1))</f>
        <v/>
      </c>
      <c r="T477" s="341" t="str">
        <f t="array" ref="T477">if(U477="","",XLOOKUP(U477,Master[Company],Master[Acronym],"NA",0,1))</f>
        <v/>
      </c>
      <c r="U477" s="341"/>
      <c r="V477" s="342"/>
      <c r="W477" s="342"/>
      <c r="X477" s="341" t="str">
        <f t="shared" si="6"/>
        <v/>
      </c>
      <c r="Y477" s="341" t="str">
        <f t="shared" si="3"/>
        <v/>
      </c>
      <c r="Z477" s="341"/>
      <c r="AA477" s="341"/>
      <c r="AB477" s="341"/>
      <c r="AC477" s="401"/>
      <c r="AD477" s="563"/>
      <c r="AE477" s="564"/>
      <c r="AF477" s="564"/>
      <c r="AG477" s="564"/>
      <c r="AH477" s="564"/>
      <c r="AI477" s="564"/>
      <c r="AJ477" s="564"/>
      <c r="AK477" s="564"/>
      <c r="AL477" s="563"/>
      <c r="AM477" s="564"/>
      <c r="AN477" s="564"/>
      <c r="AO477" s="564"/>
      <c r="AP477" s="564"/>
      <c r="AQ477" s="564"/>
      <c r="AR477" s="564"/>
      <c r="AS477" s="564"/>
      <c r="AT477" s="401"/>
      <c r="AU477" s="399"/>
      <c r="AV477" s="617"/>
      <c r="AW477" s="401"/>
      <c r="AX477" s="401"/>
      <c r="AY477" s="341"/>
      <c r="AZ477" s="341"/>
      <c r="BA477" s="341"/>
      <c r="BB477" s="341"/>
      <c r="BC477" s="341"/>
      <c r="BD477" s="401"/>
      <c r="BE477" s="341"/>
      <c r="BF477" s="341"/>
      <c r="BG477" s="402"/>
      <c r="BH477" s="403"/>
      <c r="BI477" s="405"/>
      <c r="BJ477" s="405"/>
      <c r="BK477" s="405"/>
      <c r="BL477" s="405"/>
      <c r="BM477" s="514"/>
    </row>
    <row r="478" ht="18.75" customHeight="1">
      <c r="A478" s="400" t="str">
        <f t="shared" si="4"/>
        <v/>
      </c>
      <c r="B478" s="341"/>
      <c r="C478" s="559"/>
      <c r="D478" s="393"/>
      <c r="E478" s="341"/>
      <c r="F478" s="394"/>
      <c r="G478" s="341" t="str">
        <f t="array" ref="G478">IF(C478="","",XLOOKUP(C478,'Master Data'!K:K,'Master Data'!N:N,"Input in Master Data",0,1))</f>
        <v/>
      </c>
      <c r="H478" s="341" t="str">
        <f t="array" ref="H478">IF(C478="","",XLOOKUP(C478,'Master Data'!K:K,'Master Data'!O:O,"Input in Master Data",0,1))</f>
        <v/>
      </c>
      <c r="I478" s="341" t="str">
        <f t="array" ref="I478">if(U478="","",XLOOKUP(U478,Master[Company],Master[Blow],"Unknown",0,1))</f>
        <v/>
      </c>
      <c r="J478" s="341" t="str">
        <f t="array" ref="J478">if(U478="","",XLOOKUP(U478,Master[Company],Master[Pigging],"Unknown",0,1))</f>
        <v/>
      </c>
      <c r="K478" s="341" t="str">
        <f t="array" ref="K478">if(U478="","",XLOOKUP(U478,Master[Company],Master[Load Method],"Unknown",0,1))</f>
        <v/>
      </c>
      <c r="L478" s="341" t="str">
        <f t="array" ref="L478">if(U478="","",XLOOKUP(U478,Master[Company],Master[Line Distance],"Unknown",0,1))</f>
        <v/>
      </c>
      <c r="M478" s="394"/>
      <c r="N478" s="341"/>
      <c r="O478" s="341"/>
      <c r="P478" s="341" t="str">
        <f t="array" ref="P478">if(U478="","",XLOOKUP(U478,Master[Company],Master[Terms],"NA",0,1))</f>
        <v/>
      </c>
      <c r="Q478" s="341" t="str">
        <f t="shared" si="1"/>
        <v/>
      </c>
      <c r="R478" s="341" t="str">
        <f t="array" ref="R478">if(U478="","",XLOOKUP(U478,Master[Company],Master[Group],"NA",0,1))</f>
        <v/>
      </c>
      <c r="S478" s="341" t="str">
        <f t="array" ref="S478">if(U478="","",XLOOKUP(U478,Master[Company],Master[Loading Location],"NA",0,1))</f>
        <v/>
      </c>
      <c r="T478" s="341" t="str">
        <f t="array" ref="T478">if(U478="","",XLOOKUP(U478,Master[Company],Master[Acronym],"NA",0,1))</f>
        <v/>
      </c>
      <c r="U478" s="341"/>
      <c r="V478" s="342"/>
      <c r="W478" s="342"/>
      <c r="X478" s="341" t="str">
        <f t="shared" si="6"/>
        <v/>
      </c>
      <c r="Y478" s="341" t="str">
        <f t="shared" si="3"/>
        <v/>
      </c>
      <c r="Z478" s="341"/>
      <c r="AA478" s="341"/>
      <c r="AB478" s="341"/>
      <c r="AC478" s="401"/>
      <c r="AD478" s="563"/>
      <c r="AE478" s="564"/>
      <c r="AF478" s="564"/>
      <c r="AG478" s="564"/>
      <c r="AH478" s="564"/>
      <c r="AI478" s="564"/>
      <c r="AJ478" s="564"/>
      <c r="AK478" s="564"/>
      <c r="AL478" s="563"/>
      <c r="AM478" s="564"/>
      <c r="AN478" s="564"/>
      <c r="AO478" s="564"/>
      <c r="AP478" s="564"/>
      <c r="AQ478" s="564"/>
      <c r="AR478" s="564"/>
      <c r="AS478" s="564"/>
      <c r="AT478" s="401"/>
      <c r="AU478" s="399"/>
      <c r="AV478" s="617"/>
      <c r="AW478" s="401"/>
      <c r="AX478" s="401"/>
      <c r="AY478" s="341"/>
      <c r="AZ478" s="341"/>
      <c r="BA478" s="341"/>
      <c r="BB478" s="341"/>
      <c r="BC478" s="341"/>
      <c r="BD478" s="401"/>
      <c r="BE478" s="341"/>
      <c r="BF478" s="341"/>
      <c r="BG478" s="402"/>
      <c r="BH478" s="403"/>
      <c r="BI478" s="405"/>
      <c r="BJ478" s="405"/>
      <c r="BK478" s="405"/>
      <c r="BL478" s="405"/>
      <c r="BM478" s="514"/>
    </row>
    <row r="479" ht="18.75" customHeight="1">
      <c r="A479" s="400" t="str">
        <f t="shared" si="4"/>
        <v/>
      </c>
      <c r="B479" s="341"/>
      <c r="C479" s="559"/>
      <c r="D479" s="393"/>
      <c r="E479" s="341"/>
      <c r="F479" s="394"/>
      <c r="G479" s="341" t="str">
        <f t="array" ref="G479">IF(C479="","",XLOOKUP(C479,'Master Data'!K:K,'Master Data'!N:N,"Input in Master Data",0,1))</f>
        <v/>
      </c>
      <c r="H479" s="341" t="str">
        <f t="array" ref="H479">IF(C479="","",XLOOKUP(C479,'Master Data'!K:K,'Master Data'!O:O,"Input in Master Data",0,1))</f>
        <v/>
      </c>
      <c r="I479" s="341" t="str">
        <f t="array" ref="I479">if(U479="","",XLOOKUP(U479,Master[Company],Master[Blow],"Unknown",0,1))</f>
        <v/>
      </c>
      <c r="J479" s="341" t="str">
        <f t="array" ref="J479">if(U479="","",XLOOKUP(U479,Master[Company],Master[Pigging],"Unknown",0,1))</f>
        <v/>
      </c>
      <c r="K479" s="341" t="str">
        <f t="array" ref="K479">if(U479="","",XLOOKUP(U479,Master[Company],Master[Load Method],"Unknown",0,1))</f>
        <v/>
      </c>
      <c r="L479" s="341" t="str">
        <f t="array" ref="L479">if(U479="","",XLOOKUP(U479,Master[Company],Master[Line Distance],"Unknown",0,1))</f>
        <v/>
      </c>
      <c r="M479" s="394"/>
      <c r="N479" s="341"/>
      <c r="O479" s="341"/>
      <c r="P479" s="341" t="str">
        <f t="array" ref="P479">if(U479="","",XLOOKUP(U479,Master[Company],Master[Terms],"NA",0,1))</f>
        <v/>
      </c>
      <c r="Q479" s="341" t="str">
        <f t="shared" si="1"/>
        <v/>
      </c>
      <c r="R479" s="341" t="str">
        <f t="array" ref="R479">if(U479="","",XLOOKUP(U479,Master[Company],Master[Group],"NA",0,1))</f>
        <v/>
      </c>
      <c r="S479" s="341" t="str">
        <f t="array" ref="S479">if(U479="","",XLOOKUP(U479,Master[Company],Master[Loading Location],"NA",0,1))</f>
        <v/>
      </c>
      <c r="T479" s="341" t="str">
        <f t="array" ref="T479">if(U479="","",XLOOKUP(U479,Master[Company],Master[Acronym],"NA",0,1))</f>
        <v/>
      </c>
      <c r="U479" s="341"/>
      <c r="V479" s="342"/>
      <c r="W479" s="342"/>
      <c r="X479" s="341" t="str">
        <f t="shared" si="6"/>
        <v/>
      </c>
      <c r="Y479" s="341" t="str">
        <f t="shared" si="3"/>
        <v/>
      </c>
      <c r="Z479" s="341"/>
      <c r="AA479" s="341"/>
      <c r="AB479" s="341"/>
      <c r="AC479" s="401"/>
      <c r="AD479" s="563"/>
      <c r="AE479" s="564"/>
      <c r="AF479" s="564"/>
      <c r="AG479" s="564"/>
      <c r="AH479" s="564"/>
      <c r="AI479" s="564"/>
      <c r="AJ479" s="564"/>
      <c r="AK479" s="564"/>
      <c r="AL479" s="563"/>
      <c r="AM479" s="564"/>
      <c r="AN479" s="564"/>
      <c r="AO479" s="564"/>
      <c r="AP479" s="564"/>
      <c r="AQ479" s="564"/>
      <c r="AR479" s="564"/>
      <c r="AS479" s="564"/>
      <c r="AT479" s="401"/>
      <c r="AU479" s="399"/>
      <c r="AV479" s="617"/>
      <c r="AW479" s="401"/>
      <c r="AX479" s="401"/>
      <c r="AY479" s="341"/>
      <c r="AZ479" s="341"/>
      <c r="BA479" s="341"/>
      <c r="BB479" s="341"/>
      <c r="BC479" s="341"/>
      <c r="BD479" s="401"/>
      <c r="BE479" s="341"/>
      <c r="BF479" s="341"/>
      <c r="BG479" s="402"/>
      <c r="BH479" s="403"/>
      <c r="BI479" s="405"/>
      <c r="BJ479" s="405"/>
      <c r="BK479" s="405"/>
      <c r="BL479" s="405"/>
      <c r="BM479" s="514"/>
    </row>
    <row r="480" ht="18.75" customHeight="1">
      <c r="A480" s="400" t="str">
        <f t="shared" si="4"/>
        <v/>
      </c>
      <c r="B480" s="341"/>
      <c r="C480" s="559"/>
      <c r="D480" s="393"/>
      <c r="E480" s="341"/>
      <c r="F480" s="394"/>
      <c r="G480" s="341" t="str">
        <f t="array" ref="G480">IF(C480="","",XLOOKUP(C480,'Master Data'!K:K,'Master Data'!N:N,"Input in Master Data",0,1))</f>
        <v/>
      </c>
      <c r="H480" s="341" t="str">
        <f t="array" ref="H480">IF(C480="","",XLOOKUP(C480,'Master Data'!K:K,'Master Data'!O:O,"Input in Master Data",0,1))</f>
        <v/>
      </c>
      <c r="I480" s="341" t="str">
        <f t="array" ref="I480">if(U480="","",XLOOKUP(U480,Master[Company],Master[Blow],"Unknown",0,1))</f>
        <v/>
      </c>
      <c r="J480" s="341" t="str">
        <f t="array" ref="J480">if(U480="","",XLOOKUP(U480,Master[Company],Master[Pigging],"Unknown",0,1))</f>
        <v/>
      </c>
      <c r="K480" s="341" t="str">
        <f t="array" ref="K480">if(U480="","",XLOOKUP(U480,Master[Company],Master[Load Method],"Unknown",0,1))</f>
        <v/>
      </c>
      <c r="L480" s="341" t="str">
        <f t="array" ref="L480">if(U480="","",XLOOKUP(U480,Master[Company],Master[Line Distance],"Unknown",0,1))</f>
        <v/>
      </c>
      <c r="M480" s="394"/>
      <c r="N480" s="341"/>
      <c r="O480" s="341"/>
      <c r="P480" s="341" t="str">
        <f t="array" ref="P480">if(U480="","",XLOOKUP(U480,Master[Company],Master[Terms],"NA",0,1))</f>
        <v/>
      </c>
      <c r="Q480" s="341" t="str">
        <f t="shared" si="1"/>
        <v/>
      </c>
      <c r="R480" s="341" t="str">
        <f t="array" ref="R480">if(U480="","",XLOOKUP(U480,Master[Company],Master[Group],"NA",0,1))</f>
        <v/>
      </c>
      <c r="S480" s="341" t="str">
        <f t="array" ref="S480">if(U480="","",XLOOKUP(U480,Master[Company],Master[Loading Location],"NA",0,1))</f>
        <v/>
      </c>
      <c r="T480" s="341" t="str">
        <f t="array" ref="T480">if(U480="","",XLOOKUP(U480,Master[Company],Master[Acronym],"NA",0,1))</f>
        <v/>
      </c>
      <c r="U480" s="341"/>
      <c r="V480" s="342"/>
      <c r="W480" s="342"/>
      <c r="X480" s="341" t="str">
        <f t="shared" si="6"/>
        <v/>
      </c>
      <c r="Y480" s="341" t="str">
        <f t="shared" si="3"/>
        <v/>
      </c>
      <c r="Z480" s="341"/>
      <c r="AA480" s="341"/>
      <c r="AB480" s="341"/>
      <c r="AC480" s="401"/>
      <c r="AD480" s="563"/>
      <c r="AE480" s="564"/>
      <c r="AF480" s="564"/>
      <c r="AG480" s="564"/>
      <c r="AH480" s="564"/>
      <c r="AI480" s="564"/>
      <c r="AJ480" s="564"/>
      <c r="AK480" s="564"/>
      <c r="AL480" s="563"/>
      <c r="AM480" s="564"/>
      <c r="AN480" s="564"/>
      <c r="AO480" s="564"/>
      <c r="AP480" s="564"/>
      <c r="AQ480" s="564"/>
      <c r="AR480" s="564"/>
      <c r="AS480" s="564"/>
      <c r="AT480" s="401"/>
      <c r="AU480" s="399"/>
      <c r="AV480" s="617"/>
      <c r="AW480" s="401"/>
      <c r="AX480" s="401"/>
      <c r="AY480" s="341"/>
      <c r="AZ480" s="341"/>
      <c r="BA480" s="341"/>
      <c r="BB480" s="341"/>
      <c r="BC480" s="341"/>
      <c r="BD480" s="401"/>
      <c r="BE480" s="341"/>
      <c r="BF480" s="341"/>
      <c r="BG480" s="402"/>
      <c r="BH480" s="403"/>
      <c r="BI480" s="405"/>
      <c r="BJ480" s="405"/>
      <c r="BK480" s="405"/>
      <c r="BL480" s="405"/>
      <c r="BM480" s="514"/>
    </row>
    <row r="481" ht="18.75" customHeight="1">
      <c r="A481" s="400" t="str">
        <f t="shared" si="4"/>
        <v/>
      </c>
      <c r="B481" s="341"/>
      <c r="C481" s="559"/>
      <c r="D481" s="393"/>
      <c r="E481" s="341"/>
      <c r="F481" s="394"/>
      <c r="G481" s="341" t="str">
        <f t="array" ref="G481">IF(C481="","",XLOOKUP(C481,'Master Data'!K:K,'Master Data'!N:N,"Input in Master Data",0,1))</f>
        <v/>
      </c>
      <c r="H481" s="341" t="str">
        <f t="array" ref="H481">IF(C481="","",XLOOKUP(C481,'Master Data'!K:K,'Master Data'!O:O,"Input in Master Data",0,1))</f>
        <v/>
      </c>
      <c r="I481" s="341" t="str">
        <f t="array" ref="I481">if(U481="","",XLOOKUP(U481,Master[Company],Master[Blow],"Unknown",0,1))</f>
        <v/>
      </c>
      <c r="J481" s="341" t="str">
        <f t="array" ref="J481">if(U481="","",XLOOKUP(U481,Master[Company],Master[Pigging],"Unknown",0,1))</f>
        <v/>
      </c>
      <c r="K481" s="341" t="str">
        <f t="array" ref="K481">if(U481="","",XLOOKUP(U481,Master[Company],Master[Load Method],"Unknown",0,1))</f>
        <v/>
      </c>
      <c r="L481" s="341" t="str">
        <f t="array" ref="L481">if(U481="","",XLOOKUP(U481,Master[Company],Master[Line Distance],"Unknown",0,1))</f>
        <v/>
      </c>
      <c r="M481" s="394"/>
      <c r="N481" s="341"/>
      <c r="O481" s="341"/>
      <c r="P481" s="341" t="str">
        <f t="array" ref="P481">if(U481="","",XLOOKUP(U481,Master[Company],Master[Terms],"NA",0,1))</f>
        <v/>
      </c>
      <c r="Q481" s="341" t="str">
        <f t="shared" si="1"/>
        <v/>
      </c>
      <c r="R481" s="341" t="str">
        <f t="array" ref="R481">if(U481="","",XLOOKUP(U481,Master[Company],Master[Group],"NA",0,1))</f>
        <v/>
      </c>
      <c r="S481" s="341" t="str">
        <f t="array" ref="S481">if(U481="","",XLOOKUP(U481,Master[Company],Master[Loading Location],"NA",0,1))</f>
        <v/>
      </c>
      <c r="T481" s="341" t="str">
        <f t="array" ref="T481">if(U481="","",XLOOKUP(U481,Master[Company],Master[Acronym],"NA",0,1))</f>
        <v/>
      </c>
      <c r="U481" s="341"/>
      <c r="V481" s="342"/>
      <c r="W481" s="342"/>
      <c r="X481" s="341" t="str">
        <f t="shared" si="6"/>
        <v/>
      </c>
      <c r="Y481" s="341" t="str">
        <f t="shared" si="3"/>
        <v/>
      </c>
      <c r="Z481" s="341"/>
      <c r="AA481" s="341"/>
      <c r="AB481" s="341"/>
      <c r="AC481" s="401"/>
      <c r="AD481" s="563"/>
      <c r="AE481" s="564"/>
      <c r="AF481" s="564"/>
      <c r="AG481" s="564"/>
      <c r="AH481" s="564"/>
      <c r="AI481" s="564"/>
      <c r="AJ481" s="564"/>
      <c r="AK481" s="564"/>
      <c r="AL481" s="563"/>
      <c r="AM481" s="564"/>
      <c r="AN481" s="564"/>
      <c r="AO481" s="564"/>
      <c r="AP481" s="564"/>
      <c r="AQ481" s="564"/>
      <c r="AR481" s="564"/>
      <c r="AS481" s="564"/>
      <c r="AT481" s="401"/>
      <c r="AU481" s="399"/>
      <c r="AV481" s="617"/>
      <c r="AW481" s="401"/>
      <c r="AX481" s="401"/>
      <c r="AY481" s="341"/>
      <c r="AZ481" s="341"/>
      <c r="BA481" s="341"/>
      <c r="BB481" s="341"/>
      <c r="BC481" s="341"/>
      <c r="BD481" s="401"/>
      <c r="BE481" s="341"/>
      <c r="BF481" s="341"/>
      <c r="BG481" s="402"/>
      <c r="BH481" s="403"/>
      <c r="BI481" s="405"/>
      <c r="BJ481" s="405"/>
      <c r="BK481" s="405"/>
      <c r="BL481" s="405"/>
      <c r="BM481" s="514"/>
    </row>
    <row r="482" ht="18.75" customHeight="1">
      <c r="A482" s="400" t="str">
        <f t="shared" si="4"/>
        <v/>
      </c>
      <c r="B482" s="341"/>
      <c r="C482" s="559"/>
      <c r="D482" s="393"/>
      <c r="E482" s="341"/>
      <c r="F482" s="394"/>
      <c r="G482" s="341" t="str">
        <f t="array" ref="G482">IF(C482="","",XLOOKUP(C482,'Master Data'!K:K,'Master Data'!N:N,"Input in Master Data",0,1))</f>
        <v/>
      </c>
      <c r="H482" s="341" t="str">
        <f t="array" ref="H482">IF(C482="","",XLOOKUP(C482,'Master Data'!K:K,'Master Data'!O:O,"Input in Master Data",0,1))</f>
        <v/>
      </c>
      <c r="I482" s="341" t="str">
        <f t="array" ref="I482">if(U482="","",XLOOKUP(U482,Master[Company],Master[Blow],"Unknown",0,1))</f>
        <v/>
      </c>
      <c r="J482" s="341" t="str">
        <f t="array" ref="J482">if(U482="","",XLOOKUP(U482,Master[Company],Master[Pigging],"Unknown",0,1))</f>
        <v/>
      </c>
      <c r="K482" s="341" t="str">
        <f t="array" ref="K482">if(U482="","",XLOOKUP(U482,Master[Company],Master[Load Method],"Unknown",0,1))</f>
        <v/>
      </c>
      <c r="L482" s="341" t="str">
        <f t="array" ref="L482">if(U482="","",XLOOKUP(U482,Master[Company],Master[Line Distance],"Unknown",0,1))</f>
        <v/>
      </c>
      <c r="M482" s="394"/>
      <c r="N482" s="341"/>
      <c r="O482" s="341"/>
      <c r="P482" s="341" t="str">
        <f t="array" ref="P482">if(U482="","",XLOOKUP(U482,Master[Company],Master[Terms],"NA",0,1))</f>
        <v/>
      </c>
      <c r="Q482" s="341" t="str">
        <f t="shared" si="1"/>
        <v/>
      </c>
      <c r="R482" s="341" t="str">
        <f t="array" ref="R482">if(U482="","",XLOOKUP(U482,Master[Company],Master[Group],"NA",0,1))</f>
        <v/>
      </c>
      <c r="S482" s="341" t="str">
        <f t="array" ref="S482">if(U482="","",XLOOKUP(U482,Master[Company],Master[Loading Location],"NA",0,1))</f>
        <v/>
      </c>
      <c r="T482" s="341" t="str">
        <f t="array" ref="T482">if(U482="","",XLOOKUP(U482,Master[Company],Master[Acronym],"NA",0,1))</f>
        <v/>
      </c>
      <c r="U482" s="341"/>
      <c r="V482" s="342"/>
      <c r="W482" s="342"/>
      <c r="X482" s="341" t="str">
        <f t="shared" si="6"/>
        <v/>
      </c>
      <c r="Y482" s="341" t="str">
        <f t="shared" si="3"/>
        <v/>
      </c>
      <c r="Z482" s="341"/>
      <c r="AA482" s="341"/>
      <c r="AB482" s="341"/>
      <c r="AC482" s="401"/>
      <c r="AD482" s="563"/>
      <c r="AE482" s="564"/>
      <c r="AF482" s="564"/>
      <c r="AG482" s="564"/>
      <c r="AH482" s="564"/>
      <c r="AI482" s="564"/>
      <c r="AJ482" s="564"/>
      <c r="AK482" s="564"/>
      <c r="AL482" s="563"/>
      <c r="AM482" s="564"/>
      <c r="AN482" s="564"/>
      <c r="AO482" s="564"/>
      <c r="AP482" s="564"/>
      <c r="AQ482" s="564"/>
      <c r="AR482" s="564"/>
      <c r="AS482" s="564"/>
      <c r="AT482" s="401"/>
      <c r="AU482" s="399"/>
      <c r="AV482" s="617"/>
      <c r="AW482" s="401"/>
      <c r="AX482" s="401"/>
      <c r="AY482" s="341"/>
      <c r="AZ482" s="341"/>
      <c r="BA482" s="341"/>
      <c r="BB482" s="341"/>
      <c r="BC482" s="341"/>
      <c r="BD482" s="401"/>
      <c r="BE482" s="341"/>
      <c r="BF482" s="341"/>
      <c r="BG482" s="402"/>
      <c r="BH482" s="403"/>
      <c r="BI482" s="405"/>
      <c r="BJ482" s="405"/>
      <c r="BK482" s="405"/>
      <c r="BL482" s="405"/>
      <c r="BM482" s="514"/>
    </row>
    <row r="483" ht="18.75" customHeight="1">
      <c r="A483" s="400" t="str">
        <f t="shared" si="4"/>
        <v/>
      </c>
      <c r="B483" s="341"/>
      <c r="C483" s="559"/>
      <c r="D483" s="393"/>
      <c r="E483" s="341"/>
      <c r="F483" s="394"/>
      <c r="G483" s="341" t="str">
        <f t="array" ref="G483">IF(C483="","",XLOOKUP(C483,'Master Data'!K:K,'Master Data'!N:N,"Input in Master Data",0,1))</f>
        <v/>
      </c>
      <c r="H483" s="341" t="str">
        <f t="array" ref="H483">IF(C483="","",XLOOKUP(C483,'Master Data'!K:K,'Master Data'!O:O,"Input in Master Data",0,1))</f>
        <v/>
      </c>
      <c r="I483" s="341" t="str">
        <f t="array" ref="I483">if(U483="","",XLOOKUP(U483,Master[Company],Master[Blow],"Unknown",0,1))</f>
        <v/>
      </c>
      <c r="J483" s="341" t="str">
        <f t="array" ref="J483">if(U483="","",XLOOKUP(U483,Master[Company],Master[Pigging],"Unknown",0,1))</f>
        <v/>
      </c>
      <c r="K483" s="341" t="str">
        <f t="array" ref="K483">if(U483="","",XLOOKUP(U483,Master[Company],Master[Load Method],"Unknown",0,1))</f>
        <v/>
      </c>
      <c r="L483" s="341" t="str">
        <f t="array" ref="L483">if(U483="","",XLOOKUP(U483,Master[Company],Master[Line Distance],"Unknown",0,1))</f>
        <v/>
      </c>
      <c r="M483" s="394"/>
      <c r="N483" s="341"/>
      <c r="O483" s="341"/>
      <c r="P483" s="341" t="str">
        <f t="array" ref="P483">if(U483="","",XLOOKUP(U483,Master[Company],Master[Terms],"NA",0,1))</f>
        <v/>
      </c>
      <c r="Q483" s="341" t="str">
        <f t="shared" si="1"/>
        <v/>
      </c>
      <c r="R483" s="341" t="str">
        <f t="array" ref="R483">if(U483="","",XLOOKUP(U483,Master[Company],Master[Group],"NA",0,1))</f>
        <v/>
      </c>
      <c r="S483" s="341" t="str">
        <f t="array" ref="S483">if(U483="","",XLOOKUP(U483,Master[Company],Master[Loading Location],"NA",0,1))</f>
        <v/>
      </c>
      <c r="T483" s="341" t="str">
        <f t="array" ref="T483">if(U483="","",XLOOKUP(U483,Master[Company],Master[Acronym],"NA",0,1))</f>
        <v/>
      </c>
      <c r="U483" s="341"/>
      <c r="V483" s="342"/>
      <c r="W483" s="342"/>
      <c r="X483" s="341" t="str">
        <f t="shared" si="6"/>
        <v/>
      </c>
      <c r="Y483" s="341" t="str">
        <f t="shared" si="3"/>
        <v/>
      </c>
      <c r="Z483" s="341"/>
      <c r="AA483" s="341"/>
      <c r="AB483" s="341"/>
      <c r="AC483" s="401"/>
      <c r="AD483" s="563"/>
      <c r="AE483" s="564"/>
      <c r="AF483" s="564"/>
      <c r="AG483" s="564"/>
      <c r="AH483" s="564"/>
      <c r="AI483" s="564"/>
      <c r="AJ483" s="564"/>
      <c r="AK483" s="564"/>
      <c r="AL483" s="563"/>
      <c r="AM483" s="564"/>
      <c r="AN483" s="564"/>
      <c r="AO483" s="564"/>
      <c r="AP483" s="564"/>
      <c r="AQ483" s="564"/>
      <c r="AR483" s="564"/>
      <c r="AS483" s="564"/>
      <c r="AT483" s="401"/>
      <c r="AU483" s="399"/>
      <c r="AV483" s="617"/>
      <c r="AW483" s="401"/>
      <c r="AX483" s="401"/>
      <c r="AY483" s="341"/>
      <c r="AZ483" s="341"/>
      <c r="BA483" s="341"/>
      <c r="BB483" s="341"/>
      <c r="BC483" s="341"/>
      <c r="BD483" s="401"/>
      <c r="BE483" s="341"/>
      <c r="BF483" s="341"/>
      <c r="BG483" s="402"/>
      <c r="BH483" s="403"/>
      <c r="BI483" s="405"/>
      <c r="BJ483" s="405"/>
      <c r="BK483" s="405"/>
      <c r="BL483" s="405"/>
      <c r="BM483" s="514"/>
    </row>
    <row r="484" ht="18.75" customHeight="1">
      <c r="A484" s="400" t="str">
        <f t="shared" si="4"/>
        <v/>
      </c>
      <c r="B484" s="341"/>
      <c r="C484" s="559"/>
      <c r="D484" s="393"/>
      <c r="E484" s="341"/>
      <c r="F484" s="394"/>
      <c r="G484" s="341" t="str">
        <f t="array" ref="G484">IF(C484="","",XLOOKUP(C484,'Master Data'!K:K,'Master Data'!N:N,"Input in Master Data",0,1))</f>
        <v/>
      </c>
      <c r="H484" s="341" t="str">
        <f t="array" ref="H484">IF(C484="","",XLOOKUP(C484,'Master Data'!K:K,'Master Data'!O:O,"Input in Master Data",0,1))</f>
        <v/>
      </c>
      <c r="I484" s="341" t="str">
        <f t="array" ref="I484">if(U484="","",XLOOKUP(U484,Master[Company],Master[Blow],"Unknown",0,1))</f>
        <v/>
      </c>
      <c r="J484" s="341" t="str">
        <f t="array" ref="J484">if(U484="","",XLOOKUP(U484,Master[Company],Master[Pigging],"Unknown",0,1))</f>
        <v/>
      </c>
      <c r="K484" s="341" t="str">
        <f t="array" ref="K484">if(U484="","",XLOOKUP(U484,Master[Company],Master[Load Method],"Unknown",0,1))</f>
        <v/>
      </c>
      <c r="L484" s="341" t="str">
        <f t="array" ref="L484">if(U484="","",XLOOKUP(U484,Master[Company],Master[Line Distance],"Unknown",0,1))</f>
        <v/>
      </c>
      <c r="M484" s="394"/>
      <c r="N484" s="341"/>
      <c r="O484" s="341"/>
      <c r="P484" s="341" t="str">
        <f t="array" ref="P484">if(U484="","",XLOOKUP(U484,Master[Company],Master[Terms],"NA",0,1))</f>
        <v/>
      </c>
      <c r="Q484" s="341" t="str">
        <f t="shared" si="1"/>
        <v/>
      </c>
      <c r="R484" s="341" t="str">
        <f t="array" ref="R484">if(U484="","",XLOOKUP(U484,Master[Company],Master[Group],"NA",0,1))</f>
        <v/>
      </c>
      <c r="S484" s="341" t="str">
        <f t="array" ref="S484">if(U484="","",XLOOKUP(U484,Master[Company],Master[Loading Location],"NA",0,1))</f>
        <v/>
      </c>
      <c r="T484" s="341" t="str">
        <f t="array" ref="T484">if(U484="","",XLOOKUP(U484,Master[Company],Master[Acronym],"NA",0,1))</f>
        <v/>
      </c>
      <c r="U484" s="341"/>
      <c r="V484" s="342"/>
      <c r="W484" s="342"/>
      <c r="X484" s="341" t="str">
        <f t="shared" si="6"/>
        <v/>
      </c>
      <c r="Y484" s="341" t="str">
        <f t="shared" si="3"/>
        <v/>
      </c>
      <c r="Z484" s="341"/>
      <c r="AA484" s="341"/>
      <c r="AB484" s="341"/>
      <c r="AC484" s="401"/>
      <c r="AD484" s="563"/>
      <c r="AE484" s="564"/>
      <c r="AF484" s="564"/>
      <c r="AG484" s="564"/>
      <c r="AH484" s="564"/>
      <c r="AI484" s="564"/>
      <c r="AJ484" s="564"/>
      <c r="AK484" s="564"/>
      <c r="AL484" s="563"/>
      <c r="AM484" s="564"/>
      <c r="AN484" s="564"/>
      <c r="AO484" s="564"/>
      <c r="AP484" s="564"/>
      <c r="AQ484" s="564"/>
      <c r="AR484" s="564"/>
      <c r="AS484" s="564"/>
      <c r="AT484" s="401"/>
      <c r="AU484" s="399"/>
      <c r="AV484" s="617"/>
      <c r="AW484" s="401"/>
      <c r="AX484" s="401"/>
      <c r="AY484" s="341"/>
      <c r="AZ484" s="341"/>
      <c r="BA484" s="341"/>
      <c r="BB484" s="341"/>
      <c r="BC484" s="341"/>
      <c r="BD484" s="401"/>
      <c r="BE484" s="341"/>
      <c r="BF484" s="341"/>
      <c r="BG484" s="402"/>
      <c r="BH484" s="403"/>
      <c r="BI484" s="405"/>
      <c r="BJ484" s="405"/>
      <c r="BK484" s="405"/>
      <c r="BL484" s="405"/>
      <c r="BM484" s="514"/>
    </row>
    <row r="485" ht="18.75" customHeight="1">
      <c r="A485" s="400" t="str">
        <f t="shared" si="4"/>
        <v/>
      </c>
      <c r="B485" s="341"/>
      <c r="C485" s="559"/>
      <c r="D485" s="393"/>
      <c r="E485" s="341"/>
      <c r="F485" s="394"/>
      <c r="G485" s="341" t="str">
        <f t="array" ref="G485">IF(C485="","",XLOOKUP(C485,'Master Data'!K:K,'Master Data'!N:N,"Input in Master Data",0,1))</f>
        <v/>
      </c>
      <c r="H485" s="341" t="str">
        <f t="array" ref="H485">IF(C485="","",XLOOKUP(C485,'Master Data'!K:K,'Master Data'!O:O,"Input in Master Data",0,1))</f>
        <v/>
      </c>
      <c r="I485" s="341" t="str">
        <f t="array" ref="I485">if(U485="","",XLOOKUP(U485,Master[Company],Master[Blow],"Unknown",0,1))</f>
        <v/>
      </c>
      <c r="J485" s="341" t="str">
        <f t="array" ref="J485">if(U485="","",XLOOKUP(U485,Master[Company],Master[Pigging],"Unknown",0,1))</f>
        <v/>
      </c>
      <c r="K485" s="341" t="str">
        <f t="array" ref="K485">if(U485="","",XLOOKUP(U485,Master[Company],Master[Load Method],"Unknown",0,1))</f>
        <v/>
      </c>
      <c r="L485" s="341" t="str">
        <f t="array" ref="L485">if(U485="","",XLOOKUP(U485,Master[Company],Master[Line Distance],"Unknown",0,1))</f>
        <v/>
      </c>
      <c r="M485" s="394"/>
      <c r="N485" s="341"/>
      <c r="O485" s="341"/>
      <c r="P485" s="341" t="str">
        <f t="array" ref="P485">if(U485="","",XLOOKUP(U485,Master[Company],Master[Terms],"NA",0,1))</f>
        <v/>
      </c>
      <c r="Q485" s="341" t="str">
        <f t="shared" si="1"/>
        <v/>
      </c>
      <c r="R485" s="341" t="str">
        <f t="array" ref="R485">if(U485="","",XLOOKUP(U485,Master[Company],Master[Group],"NA",0,1))</f>
        <v/>
      </c>
      <c r="S485" s="341" t="str">
        <f t="array" ref="S485">if(U485="","",XLOOKUP(U485,Master[Company],Master[Loading Location],"NA",0,1))</f>
        <v/>
      </c>
      <c r="T485" s="341" t="str">
        <f t="array" ref="T485">if(U485="","",XLOOKUP(U485,Master[Company],Master[Acronym],"NA",0,1))</f>
        <v/>
      </c>
      <c r="U485" s="341"/>
      <c r="V485" s="342"/>
      <c r="W485" s="342"/>
      <c r="X485" s="341" t="str">
        <f t="shared" si="6"/>
        <v/>
      </c>
      <c r="Y485" s="341" t="str">
        <f t="shared" si="3"/>
        <v/>
      </c>
      <c r="Z485" s="341"/>
      <c r="AA485" s="341"/>
      <c r="AB485" s="341"/>
      <c r="AC485" s="401"/>
      <c r="AD485" s="563"/>
      <c r="AE485" s="564"/>
      <c r="AF485" s="564"/>
      <c r="AG485" s="564"/>
      <c r="AH485" s="564"/>
      <c r="AI485" s="564"/>
      <c r="AJ485" s="564"/>
      <c r="AK485" s="564"/>
      <c r="AL485" s="563"/>
      <c r="AM485" s="564"/>
      <c r="AN485" s="564"/>
      <c r="AO485" s="564"/>
      <c r="AP485" s="564"/>
      <c r="AQ485" s="564"/>
      <c r="AR485" s="564"/>
      <c r="AS485" s="564"/>
      <c r="AT485" s="401"/>
      <c r="AU485" s="399"/>
      <c r="AV485" s="617"/>
      <c r="AW485" s="401"/>
      <c r="AX485" s="401"/>
      <c r="AY485" s="341"/>
      <c r="AZ485" s="341"/>
      <c r="BA485" s="341"/>
      <c r="BB485" s="341"/>
      <c r="BC485" s="341"/>
      <c r="BD485" s="401"/>
      <c r="BE485" s="341"/>
      <c r="BF485" s="341"/>
      <c r="BG485" s="402"/>
      <c r="BH485" s="403"/>
      <c r="BI485" s="405"/>
      <c r="BJ485" s="405"/>
      <c r="BK485" s="405"/>
      <c r="BL485" s="405"/>
      <c r="BM485" s="514"/>
    </row>
    <row r="486" ht="18.75" customHeight="1">
      <c r="A486" s="400" t="str">
        <f t="shared" si="4"/>
        <v/>
      </c>
      <c r="B486" s="341"/>
      <c r="C486" s="559"/>
      <c r="D486" s="393"/>
      <c r="E486" s="341"/>
      <c r="F486" s="394"/>
      <c r="G486" s="341" t="str">
        <f t="array" ref="G486">IF(C486="","",XLOOKUP(C486,'Master Data'!K:K,'Master Data'!N:N,"Input in Master Data",0,1))</f>
        <v/>
      </c>
      <c r="H486" s="341" t="str">
        <f t="array" ref="H486">IF(C486="","",XLOOKUP(C486,'Master Data'!K:K,'Master Data'!O:O,"Input in Master Data",0,1))</f>
        <v/>
      </c>
      <c r="I486" s="341" t="str">
        <f t="array" ref="I486">if(U486="","",XLOOKUP(U486,Master[Company],Master[Blow],"Unknown",0,1))</f>
        <v/>
      </c>
      <c r="J486" s="341" t="str">
        <f t="array" ref="J486">if(U486="","",XLOOKUP(U486,Master[Company],Master[Pigging],"Unknown",0,1))</f>
        <v/>
      </c>
      <c r="K486" s="341" t="str">
        <f t="array" ref="K486">if(U486="","",XLOOKUP(U486,Master[Company],Master[Load Method],"Unknown",0,1))</f>
        <v/>
      </c>
      <c r="L486" s="341" t="str">
        <f t="array" ref="L486">if(U486="","",XLOOKUP(U486,Master[Company],Master[Line Distance],"Unknown",0,1))</f>
        <v/>
      </c>
      <c r="M486" s="394"/>
      <c r="N486" s="341"/>
      <c r="O486" s="341"/>
      <c r="P486" s="341" t="str">
        <f t="array" ref="P486">if(U486="","",XLOOKUP(U486,Master[Company],Master[Terms],"NA",0,1))</f>
        <v/>
      </c>
      <c r="Q486" s="341" t="str">
        <f t="shared" si="1"/>
        <v/>
      </c>
      <c r="R486" s="341" t="str">
        <f t="array" ref="R486">if(U486="","",XLOOKUP(U486,Master[Company],Master[Group],"NA",0,1))</f>
        <v/>
      </c>
      <c r="S486" s="341" t="str">
        <f t="array" ref="S486">if(U486="","",XLOOKUP(U486,Master[Company],Master[Loading Location],"NA",0,1))</f>
        <v/>
      </c>
      <c r="T486" s="341" t="str">
        <f t="array" ref="T486">if(U486="","",XLOOKUP(U486,Master[Company],Master[Acronym],"NA",0,1))</f>
        <v/>
      </c>
      <c r="U486" s="341"/>
      <c r="V486" s="342"/>
      <c r="W486" s="342"/>
      <c r="X486" s="341" t="str">
        <f t="shared" si="6"/>
        <v/>
      </c>
      <c r="Y486" s="341" t="str">
        <f t="shared" si="3"/>
        <v/>
      </c>
      <c r="Z486" s="341"/>
      <c r="AA486" s="341"/>
      <c r="AB486" s="341"/>
      <c r="AC486" s="401"/>
      <c r="AD486" s="563"/>
      <c r="AE486" s="564"/>
      <c r="AF486" s="564"/>
      <c r="AG486" s="564"/>
      <c r="AH486" s="564"/>
      <c r="AI486" s="564"/>
      <c r="AJ486" s="564"/>
      <c r="AK486" s="564"/>
      <c r="AL486" s="563"/>
      <c r="AM486" s="564"/>
      <c r="AN486" s="564"/>
      <c r="AO486" s="564"/>
      <c r="AP486" s="564"/>
      <c r="AQ486" s="564"/>
      <c r="AR486" s="564"/>
      <c r="AS486" s="564"/>
      <c r="AT486" s="401"/>
      <c r="AU486" s="399"/>
      <c r="AV486" s="617"/>
      <c r="AW486" s="401"/>
      <c r="AX486" s="401"/>
      <c r="AY486" s="341"/>
      <c r="AZ486" s="341"/>
      <c r="BA486" s="341"/>
      <c r="BB486" s="341"/>
      <c r="BC486" s="341"/>
      <c r="BD486" s="401"/>
      <c r="BE486" s="341"/>
      <c r="BF486" s="341"/>
      <c r="BG486" s="402"/>
      <c r="BH486" s="403"/>
      <c r="BI486" s="405"/>
      <c r="BJ486" s="405"/>
      <c r="BK486" s="405"/>
      <c r="BL486" s="405"/>
      <c r="BM486" s="514"/>
    </row>
    <row r="487" ht="18.75" customHeight="1">
      <c r="A487" s="400" t="str">
        <f t="shared" si="4"/>
        <v/>
      </c>
      <c r="B487" s="341"/>
      <c r="C487" s="559"/>
      <c r="D487" s="393"/>
      <c r="E487" s="341"/>
      <c r="F487" s="394"/>
      <c r="G487" s="341" t="str">
        <f t="array" ref="G487">IF(C487="","",XLOOKUP(C487,'Master Data'!K:K,'Master Data'!N:N,"Input in Master Data",0,1))</f>
        <v/>
      </c>
      <c r="H487" s="341" t="str">
        <f t="array" ref="H487">IF(C487="","",XLOOKUP(C487,'Master Data'!K:K,'Master Data'!O:O,"Input in Master Data",0,1))</f>
        <v/>
      </c>
      <c r="I487" s="341" t="str">
        <f t="array" ref="I487">if(U487="","",XLOOKUP(U487,Master[Company],Master[Blow],"Unknown",0,1))</f>
        <v/>
      </c>
      <c r="J487" s="341" t="str">
        <f t="array" ref="J487">if(U487="","",XLOOKUP(U487,Master[Company],Master[Pigging],"Unknown",0,1))</f>
        <v/>
      </c>
      <c r="K487" s="341" t="str">
        <f t="array" ref="K487">if(U487="","",XLOOKUP(U487,Master[Company],Master[Load Method],"Unknown",0,1))</f>
        <v/>
      </c>
      <c r="L487" s="341" t="str">
        <f t="array" ref="L487">if(U487="","",XLOOKUP(U487,Master[Company],Master[Line Distance],"Unknown",0,1))</f>
        <v/>
      </c>
      <c r="M487" s="394"/>
      <c r="N487" s="341"/>
      <c r="O487" s="341"/>
      <c r="P487" s="341" t="str">
        <f t="array" ref="P487">if(U487="","",XLOOKUP(U487,Master[Company],Master[Terms],"NA",0,1))</f>
        <v/>
      </c>
      <c r="Q487" s="341" t="str">
        <f t="shared" si="1"/>
        <v/>
      </c>
      <c r="R487" s="341" t="str">
        <f t="array" ref="R487">if(U487="","",XLOOKUP(U487,Master[Company],Master[Group],"NA",0,1))</f>
        <v/>
      </c>
      <c r="S487" s="341" t="str">
        <f t="array" ref="S487">if(U487="","",XLOOKUP(U487,Master[Company],Master[Loading Location],"NA",0,1))</f>
        <v/>
      </c>
      <c r="T487" s="341" t="str">
        <f t="array" ref="T487">if(U487="","",XLOOKUP(U487,Master[Company],Master[Acronym],"NA",0,1))</f>
        <v/>
      </c>
      <c r="U487" s="341"/>
      <c r="V487" s="342"/>
      <c r="W487" s="342"/>
      <c r="X487" s="341" t="str">
        <f t="shared" si="6"/>
        <v/>
      </c>
      <c r="Y487" s="341" t="str">
        <f t="shared" si="3"/>
        <v/>
      </c>
      <c r="Z487" s="341"/>
      <c r="AA487" s="341"/>
      <c r="AB487" s="341"/>
      <c r="AC487" s="401"/>
      <c r="AD487" s="563"/>
      <c r="AE487" s="564"/>
      <c r="AF487" s="564"/>
      <c r="AG487" s="564"/>
      <c r="AH487" s="564"/>
      <c r="AI487" s="564"/>
      <c r="AJ487" s="564"/>
      <c r="AK487" s="564"/>
      <c r="AL487" s="563"/>
      <c r="AM487" s="564"/>
      <c r="AN487" s="564"/>
      <c r="AO487" s="564"/>
      <c r="AP487" s="564"/>
      <c r="AQ487" s="564"/>
      <c r="AR487" s="564"/>
      <c r="AS487" s="564"/>
      <c r="AT487" s="401"/>
      <c r="AU487" s="399"/>
      <c r="AV487" s="617"/>
      <c r="AW487" s="401"/>
      <c r="AX487" s="401"/>
      <c r="AY487" s="341"/>
      <c r="AZ487" s="341"/>
      <c r="BA487" s="341"/>
      <c r="BB487" s="341"/>
      <c r="BC487" s="341"/>
      <c r="BD487" s="401"/>
      <c r="BE487" s="341"/>
      <c r="BF487" s="341"/>
      <c r="BG487" s="402"/>
      <c r="BH487" s="403"/>
      <c r="BI487" s="405"/>
      <c r="BJ487" s="405"/>
      <c r="BK487" s="405"/>
      <c r="BL487" s="405"/>
      <c r="BM487" s="514"/>
    </row>
    <row r="488" ht="18.75" customHeight="1">
      <c r="A488" s="400" t="str">
        <f t="shared" si="4"/>
        <v/>
      </c>
      <c r="B488" s="341"/>
      <c r="C488" s="559"/>
      <c r="D488" s="393"/>
      <c r="E488" s="341"/>
      <c r="F488" s="394"/>
      <c r="G488" s="341" t="str">
        <f t="array" ref="G488">IF(C488="","",XLOOKUP(C488,'Master Data'!K:K,'Master Data'!N:N,"Input in Master Data",0,1))</f>
        <v/>
      </c>
      <c r="H488" s="341" t="str">
        <f t="array" ref="H488">IF(C488="","",XLOOKUP(C488,'Master Data'!K:K,'Master Data'!O:O,"Input in Master Data",0,1))</f>
        <v/>
      </c>
      <c r="I488" s="341" t="str">
        <f t="array" ref="I488">if(U488="","",XLOOKUP(U488,Master[Company],Master[Blow],"Unknown",0,1))</f>
        <v/>
      </c>
      <c r="J488" s="341" t="str">
        <f t="array" ref="J488">if(U488="","",XLOOKUP(U488,Master[Company],Master[Pigging],"Unknown",0,1))</f>
        <v/>
      </c>
      <c r="K488" s="341" t="str">
        <f t="array" ref="K488">if(U488="","",XLOOKUP(U488,Master[Company],Master[Load Method],"Unknown",0,1))</f>
        <v/>
      </c>
      <c r="L488" s="341" t="str">
        <f t="array" ref="L488">if(U488="","",XLOOKUP(U488,Master[Company],Master[Line Distance],"Unknown",0,1))</f>
        <v/>
      </c>
      <c r="M488" s="394"/>
      <c r="N488" s="341"/>
      <c r="O488" s="341"/>
      <c r="P488" s="341" t="str">
        <f t="array" ref="P488">if(U488="","",XLOOKUP(U488,Master[Company],Master[Terms],"NA",0,1))</f>
        <v/>
      </c>
      <c r="Q488" s="341" t="str">
        <f t="shared" si="1"/>
        <v/>
      </c>
      <c r="R488" s="341" t="str">
        <f t="array" ref="R488">if(U488="","",XLOOKUP(U488,Master[Company],Master[Group],"NA",0,1))</f>
        <v/>
      </c>
      <c r="S488" s="341" t="str">
        <f t="array" ref="S488">if(U488="","",XLOOKUP(U488,Master[Company],Master[Loading Location],"NA",0,1))</f>
        <v/>
      </c>
      <c r="T488" s="341" t="str">
        <f t="array" ref="T488">if(U488="","",XLOOKUP(U488,Master[Company],Master[Acronym],"NA",0,1))</f>
        <v/>
      </c>
      <c r="U488" s="341"/>
      <c r="V488" s="342"/>
      <c r="W488" s="342"/>
      <c r="X488" s="341" t="str">
        <f t="shared" si="6"/>
        <v/>
      </c>
      <c r="Y488" s="341" t="str">
        <f t="shared" si="3"/>
        <v/>
      </c>
      <c r="Z488" s="341"/>
      <c r="AA488" s="341"/>
      <c r="AB488" s="341"/>
      <c r="AC488" s="401"/>
      <c r="AD488" s="563"/>
      <c r="AE488" s="564"/>
      <c r="AF488" s="564"/>
      <c r="AG488" s="564"/>
      <c r="AH488" s="564"/>
      <c r="AI488" s="564"/>
      <c r="AJ488" s="564"/>
      <c r="AK488" s="564"/>
      <c r="AL488" s="563"/>
      <c r="AM488" s="564"/>
      <c r="AN488" s="564"/>
      <c r="AO488" s="564"/>
      <c r="AP488" s="564"/>
      <c r="AQ488" s="564"/>
      <c r="AR488" s="564"/>
      <c r="AS488" s="564"/>
      <c r="AT488" s="401"/>
      <c r="AU488" s="399"/>
      <c r="AV488" s="617"/>
      <c r="AW488" s="401"/>
      <c r="AX488" s="401"/>
      <c r="AY488" s="341"/>
      <c r="AZ488" s="341"/>
      <c r="BA488" s="341"/>
      <c r="BB488" s="341"/>
      <c r="BC488" s="341"/>
      <c r="BD488" s="401"/>
      <c r="BE488" s="341"/>
      <c r="BF488" s="341"/>
      <c r="BG488" s="402"/>
      <c r="BH488" s="403"/>
      <c r="BI488" s="405"/>
      <c r="BJ488" s="405"/>
      <c r="BK488" s="405"/>
      <c r="BL488" s="405"/>
      <c r="BM488" s="514"/>
    </row>
    <row r="489" ht="18.75" customHeight="1">
      <c r="A489" s="400" t="str">
        <f t="shared" si="4"/>
        <v/>
      </c>
      <c r="B489" s="341"/>
      <c r="C489" s="559"/>
      <c r="D489" s="393"/>
      <c r="E489" s="341"/>
      <c r="F489" s="394"/>
      <c r="G489" s="341" t="str">
        <f t="array" ref="G489">IF(C489="","",XLOOKUP(C489,'Master Data'!K:K,'Master Data'!N:N,"Input in Master Data",0,1))</f>
        <v/>
      </c>
      <c r="H489" s="341" t="str">
        <f t="array" ref="H489">IF(C489="","",XLOOKUP(C489,'Master Data'!K:K,'Master Data'!O:O,"Input in Master Data",0,1))</f>
        <v/>
      </c>
      <c r="I489" s="341" t="str">
        <f t="array" ref="I489">if(U489="","",XLOOKUP(U489,Master[Company],Master[Blow],"Unknown",0,1))</f>
        <v/>
      </c>
      <c r="J489" s="341" t="str">
        <f t="array" ref="J489">if(U489="","",XLOOKUP(U489,Master[Company],Master[Pigging],"Unknown",0,1))</f>
        <v/>
      </c>
      <c r="K489" s="341" t="str">
        <f t="array" ref="K489">if(U489="","",XLOOKUP(U489,Master[Company],Master[Load Method],"Unknown",0,1))</f>
        <v/>
      </c>
      <c r="L489" s="341" t="str">
        <f t="array" ref="L489">if(U489="","",XLOOKUP(U489,Master[Company],Master[Line Distance],"Unknown",0,1))</f>
        <v/>
      </c>
      <c r="M489" s="394"/>
      <c r="N489" s="341"/>
      <c r="O489" s="341"/>
      <c r="P489" s="341" t="str">
        <f t="array" ref="P489">if(U489="","",XLOOKUP(U489,Master[Company],Master[Terms],"NA",0,1))</f>
        <v/>
      </c>
      <c r="Q489" s="341" t="str">
        <f t="shared" si="1"/>
        <v/>
      </c>
      <c r="R489" s="341" t="str">
        <f t="array" ref="R489">if(U489="","",XLOOKUP(U489,Master[Company],Master[Group],"NA",0,1))</f>
        <v/>
      </c>
      <c r="S489" s="341" t="str">
        <f t="array" ref="S489">if(U489="","",XLOOKUP(U489,Master[Company],Master[Loading Location],"NA",0,1))</f>
        <v/>
      </c>
      <c r="T489" s="341" t="str">
        <f t="array" ref="T489">if(U489="","",XLOOKUP(U489,Master[Company],Master[Acronym],"NA",0,1))</f>
        <v/>
      </c>
      <c r="U489" s="341"/>
      <c r="V489" s="342"/>
      <c r="W489" s="342"/>
      <c r="X489" s="341" t="str">
        <f t="shared" si="6"/>
        <v/>
      </c>
      <c r="Y489" s="341" t="str">
        <f t="shared" si="3"/>
        <v/>
      </c>
      <c r="Z489" s="341"/>
      <c r="AA489" s="341"/>
      <c r="AB489" s="341"/>
      <c r="AC489" s="401"/>
      <c r="AD489" s="563"/>
      <c r="AE489" s="564"/>
      <c r="AF489" s="564"/>
      <c r="AG489" s="564"/>
      <c r="AH489" s="564"/>
      <c r="AI489" s="564"/>
      <c r="AJ489" s="564"/>
      <c r="AK489" s="564"/>
      <c r="AL489" s="563"/>
      <c r="AM489" s="564"/>
      <c r="AN489" s="564"/>
      <c r="AO489" s="564"/>
      <c r="AP489" s="564"/>
      <c r="AQ489" s="564"/>
      <c r="AR489" s="564"/>
      <c r="AS489" s="564"/>
      <c r="AT489" s="401"/>
      <c r="AU489" s="399"/>
      <c r="AV489" s="617"/>
      <c r="AW489" s="401"/>
      <c r="AX489" s="401"/>
      <c r="AY489" s="341"/>
      <c r="AZ489" s="341"/>
      <c r="BA489" s="341"/>
      <c r="BB489" s="341"/>
      <c r="BC489" s="341"/>
      <c r="BD489" s="401"/>
      <c r="BE489" s="341"/>
      <c r="BF489" s="341"/>
      <c r="BG489" s="402"/>
      <c r="BH489" s="403"/>
      <c r="BI489" s="405"/>
      <c r="BJ489" s="405"/>
      <c r="BK489" s="405"/>
      <c r="BL489" s="405"/>
      <c r="BM489" s="514"/>
    </row>
    <row r="490" ht="18.75" customHeight="1">
      <c r="A490" s="400" t="str">
        <f t="shared" si="4"/>
        <v/>
      </c>
      <c r="B490" s="341"/>
      <c r="C490" s="559"/>
      <c r="D490" s="393"/>
      <c r="E490" s="341"/>
      <c r="F490" s="394"/>
      <c r="G490" s="341" t="str">
        <f t="array" ref="G490">IF(C490="","",XLOOKUP(C490,'Master Data'!K:K,'Master Data'!N:N,"Input in Master Data",0,1))</f>
        <v/>
      </c>
      <c r="H490" s="341" t="str">
        <f t="array" ref="H490">IF(C490="","",XLOOKUP(C490,'Master Data'!K:K,'Master Data'!O:O,"Input in Master Data",0,1))</f>
        <v/>
      </c>
      <c r="I490" s="341" t="str">
        <f t="array" ref="I490">if(U490="","",XLOOKUP(U490,Master[Company],Master[Blow],"Unknown",0,1))</f>
        <v/>
      </c>
      <c r="J490" s="341" t="str">
        <f t="array" ref="J490">if(U490="","",XLOOKUP(U490,Master[Company],Master[Pigging],"Unknown",0,1))</f>
        <v/>
      </c>
      <c r="K490" s="341" t="str">
        <f t="array" ref="K490">if(U490="","",XLOOKUP(U490,Master[Company],Master[Load Method],"Unknown",0,1))</f>
        <v/>
      </c>
      <c r="L490" s="341" t="str">
        <f t="array" ref="L490">if(U490="","",XLOOKUP(U490,Master[Company],Master[Line Distance],"Unknown",0,1))</f>
        <v/>
      </c>
      <c r="M490" s="394"/>
      <c r="N490" s="341"/>
      <c r="O490" s="341"/>
      <c r="P490" s="341" t="str">
        <f t="array" ref="P490">if(U490="","",XLOOKUP(U490,Master[Company],Master[Terms],"NA",0,1))</f>
        <v/>
      </c>
      <c r="Q490" s="341" t="str">
        <f t="shared" si="1"/>
        <v/>
      </c>
      <c r="R490" s="341" t="str">
        <f t="array" ref="R490">if(U490="","",XLOOKUP(U490,Master[Company],Master[Group],"NA",0,1))</f>
        <v/>
      </c>
      <c r="S490" s="341" t="str">
        <f t="array" ref="S490">if(U490="","",XLOOKUP(U490,Master[Company],Master[Loading Location],"NA",0,1))</f>
        <v/>
      </c>
      <c r="T490" s="341" t="str">
        <f t="array" ref="T490">if(U490="","",XLOOKUP(U490,Master[Company],Master[Acronym],"NA",0,1))</f>
        <v/>
      </c>
      <c r="U490" s="341"/>
      <c r="V490" s="342"/>
      <c r="W490" s="342"/>
      <c r="X490" s="341" t="str">
        <f t="shared" si="6"/>
        <v/>
      </c>
      <c r="Y490" s="341" t="str">
        <f t="shared" si="3"/>
        <v/>
      </c>
      <c r="Z490" s="341"/>
      <c r="AA490" s="341"/>
      <c r="AB490" s="341"/>
      <c r="AC490" s="401"/>
      <c r="AD490" s="563"/>
      <c r="AE490" s="564"/>
      <c r="AF490" s="564"/>
      <c r="AG490" s="564"/>
      <c r="AH490" s="564"/>
      <c r="AI490" s="564"/>
      <c r="AJ490" s="564"/>
      <c r="AK490" s="564"/>
      <c r="AL490" s="563"/>
      <c r="AM490" s="564"/>
      <c r="AN490" s="564"/>
      <c r="AO490" s="564"/>
      <c r="AP490" s="564"/>
      <c r="AQ490" s="564"/>
      <c r="AR490" s="564"/>
      <c r="AS490" s="564"/>
      <c r="AT490" s="401"/>
      <c r="AU490" s="399"/>
      <c r="AV490" s="617"/>
      <c r="AW490" s="401"/>
      <c r="AX490" s="401"/>
      <c r="AY490" s="341"/>
      <c r="AZ490" s="341"/>
      <c r="BA490" s="341"/>
      <c r="BB490" s="341"/>
      <c r="BC490" s="341"/>
      <c r="BD490" s="401"/>
      <c r="BE490" s="341"/>
      <c r="BF490" s="341"/>
      <c r="BG490" s="402"/>
      <c r="BH490" s="403"/>
      <c r="BI490" s="405"/>
      <c r="BJ490" s="405"/>
      <c r="BK490" s="405"/>
      <c r="BL490" s="405"/>
      <c r="BM490" s="514"/>
    </row>
    <row r="491" ht="18.75" customHeight="1">
      <c r="A491" s="400" t="str">
        <f t="shared" si="4"/>
        <v/>
      </c>
      <c r="B491" s="341"/>
      <c r="C491" s="559"/>
      <c r="D491" s="393"/>
      <c r="E491" s="341"/>
      <c r="F491" s="394"/>
      <c r="G491" s="341" t="str">
        <f t="array" ref="G491">IF(C491="","",XLOOKUP(C491,'Master Data'!K:K,'Master Data'!N:N,"Input in Master Data",0,1))</f>
        <v/>
      </c>
      <c r="H491" s="341" t="str">
        <f t="array" ref="H491">IF(C491="","",XLOOKUP(C491,'Master Data'!K:K,'Master Data'!O:O,"Input in Master Data",0,1))</f>
        <v/>
      </c>
      <c r="I491" s="341" t="str">
        <f t="array" ref="I491">if(U491="","",XLOOKUP(U491,Master[Company],Master[Blow],"Unknown",0,1))</f>
        <v/>
      </c>
      <c r="J491" s="341" t="str">
        <f t="array" ref="J491">if(U491="","",XLOOKUP(U491,Master[Company],Master[Pigging],"Unknown",0,1))</f>
        <v/>
      </c>
      <c r="K491" s="341" t="str">
        <f t="array" ref="K491">if(U491="","",XLOOKUP(U491,Master[Company],Master[Load Method],"Unknown",0,1))</f>
        <v/>
      </c>
      <c r="L491" s="341" t="str">
        <f t="array" ref="L491">if(U491="","",XLOOKUP(U491,Master[Company],Master[Line Distance],"Unknown",0,1))</f>
        <v/>
      </c>
      <c r="M491" s="394"/>
      <c r="N491" s="341"/>
      <c r="O491" s="341"/>
      <c r="P491" s="341" t="str">
        <f t="array" ref="P491">if(U491="","",XLOOKUP(U491,Master[Company],Master[Terms],"NA",0,1))</f>
        <v/>
      </c>
      <c r="Q491" s="341" t="str">
        <f t="shared" si="1"/>
        <v/>
      </c>
      <c r="R491" s="341" t="str">
        <f t="array" ref="R491">if(U491="","",XLOOKUP(U491,Master[Company],Master[Group],"NA",0,1))</f>
        <v/>
      </c>
      <c r="S491" s="341" t="str">
        <f t="array" ref="S491">if(U491="","",XLOOKUP(U491,Master[Company],Master[Loading Location],"NA",0,1))</f>
        <v/>
      </c>
      <c r="T491" s="341" t="str">
        <f t="array" ref="T491">if(U491="","",XLOOKUP(U491,Master[Company],Master[Acronym],"NA",0,1))</f>
        <v/>
      </c>
      <c r="U491" s="341"/>
      <c r="V491" s="342"/>
      <c r="W491" s="342"/>
      <c r="X491" s="341" t="str">
        <f t="shared" si="6"/>
        <v/>
      </c>
      <c r="Y491" s="341" t="str">
        <f t="shared" si="3"/>
        <v/>
      </c>
      <c r="Z491" s="341"/>
      <c r="AA491" s="341"/>
      <c r="AB491" s="341"/>
      <c r="AC491" s="401"/>
      <c r="AD491" s="563"/>
      <c r="AE491" s="564"/>
      <c r="AF491" s="564"/>
      <c r="AG491" s="564"/>
      <c r="AH491" s="564"/>
      <c r="AI491" s="564"/>
      <c r="AJ491" s="564"/>
      <c r="AK491" s="564"/>
      <c r="AL491" s="563"/>
      <c r="AM491" s="564"/>
      <c r="AN491" s="564"/>
      <c r="AO491" s="564"/>
      <c r="AP491" s="564"/>
      <c r="AQ491" s="564"/>
      <c r="AR491" s="564"/>
      <c r="AS491" s="564"/>
      <c r="AT491" s="401"/>
      <c r="AU491" s="399"/>
      <c r="AV491" s="617"/>
      <c r="AW491" s="401"/>
      <c r="AX491" s="401"/>
      <c r="AY491" s="341"/>
      <c r="AZ491" s="341"/>
      <c r="BA491" s="341"/>
      <c r="BB491" s="341"/>
      <c r="BC491" s="341"/>
      <c r="BD491" s="401"/>
      <c r="BE491" s="341"/>
      <c r="BF491" s="341"/>
      <c r="BG491" s="402"/>
      <c r="BH491" s="403"/>
      <c r="BI491" s="405"/>
      <c r="BJ491" s="405"/>
      <c r="BK491" s="405"/>
      <c r="BL491" s="405"/>
      <c r="BM491" s="514"/>
    </row>
    <row r="492" ht="18.75" customHeight="1">
      <c r="A492" s="400" t="str">
        <f t="shared" si="4"/>
        <v/>
      </c>
      <c r="B492" s="341"/>
      <c r="C492" s="559"/>
      <c r="D492" s="393"/>
      <c r="E492" s="341"/>
      <c r="F492" s="394"/>
      <c r="G492" s="341" t="str">
        <f t="array" ref="G492">IF(C492="","",XLOOKUP(C492,'Master Data'!K:K,'Master Data'!N:N,"Input in Master Data",0,1))</f>
        <v/>
      </c>
      <c r="H492" s="341" t="str">
        <f t="array" ref="H492">IF(C492="","",XLOOKUP(C492,'Master Data'!K:K,'Master Data'!O:O,"Input in Master Data",0,1))</f>
        <v/>
      </c>
      <c r="I492" s="341" t="str">
        <f t="array" ref="I492">if(U492="","",XLOOKUP(U492,Master[Company],Master[Blow],"Unknown",0,1))</f>
        <v/>
      </c>
      <c r="J492" s="341" t="str">
        <f t="array" ref="J492">if(U492="","",XLOOKUP(U492,Master[Company],Master[Pigging],"Unknown",0,1))</f>
        <v/>
      </c>
      <c r="K492" s="341" t="str">
        <f t="array" ref="K492">if(U492="","",XLOOKUP(U492,Master[Company],Master[Load Method],"Unknown",0,1))</f>
        <v/>
      </c>
      <c r="L492" s="341" t="str">
        <f t="array" ref="L492">if(U492="","",XLOOKUP(U492,Master[Company],Master[Line Distance],"Unknown",0,1))</f>
        <v/>
      </c>
      <c r="M492" s="394"/>
      <c r="N492" s="341"/>
      <c r="O492" s="341"/>
      <c r="P492" s="341" t="str">
        <f t="array" ref="P492">if(U492="","",XLOOKUP(U492,Master[Company],Master[Terms],"NA",0,1))</f>
        <v/>
      </c>
      <c r="Q492" s="341" t="str">
        <f t="shared" si="1"/>
        <v/>
      </c>
      <c r="R492" s="341" t="str">
        <f t="array" ref="R492">if(U492="","",XLOOKUP(U492,Master[Company],Master[Group],"NA",0,1))</f>
        <v/>
      </c>
      <c r="S492" s="341" t="str">
        <f t="array" ref="S492">if(U492="","",XLOOKUP(U492,Master[Company],Master[Loading Location],"NA",0,1))</f>
        <v/>
      </c>
      <c r="T492" s="341" t="str">
        <f t="array" ref="T492">if(U492="","",XLOOKUP(U492,Master[Company],Master[Acronym],"NA",0,1))</f>
        <v/>
      </c>
      <c r="U492" s="341"/>
      <c r="V492" s="342"/>
      <c r="W492" s="342"/>
      <c r="X492" s="341" t="str">
        <f t="shared" si="6"/>
        <v/>
      </c>
      <c r="Y492" s="341" t="str">
        <f t="shared" si="3"/>
        <v/>
      </c>
      <c r="Z492" s="341"/>
      <c r="AA492" s="341"/>
      <c r="AB492" s="341"/>
      <c r="AC492" s="401"/>
      <c r="AD492" s="563"/>
      <c r="AE492" s="564"/>
      <c r="AF492" s="564"/>
      <c r="AG492" s="564"/>
      <c r="AH492" s="564"/>
      <c r="AI492" s="564"/>
      <c r="AJ492" s="564"/>
      <c r="AK492" s="564"/>
      <c r="AL492" s="563"/>
      <c r="AM492" s="564"/>
      <c r="AN492" s="564"/>
      <c r="AO492" s="564"/>
      <c r="AP492" s="564"/>
      <c r="AQ492" s="564"/>
      <c r="AR492" s="564"/>
      <c r="AS492" s="564"/>
      <c r="AT492" s="401"/>
      <c r="AU492" s="399"/>
      <c r="AV492" s="617"/>
      <c r="AW492" s="401"/>
      <c r="AX492" s="401"/>
      <c r="AY492" s="341"/>
      <c r="AZ492" s="341"/>
      <c r="BA492" s="341"/>
      <c r="BB492" s="341"/>
      <c r="BC492" s="341"/>
      <c r="BD492" s="401"/>
      <c r="BE492" s="341"/>
      <c r="BF492" s="341"/>
      <c r="BG492" s="402"/>
      <c r="BH492" s="403"/>
      <c r="BI492" s="405"/>
      <c r="BJ492" s="405"/>
      <c r="BK492" s="405"/>
      <c r="BL492" s="405"/>
      <c r="BM492" s="514"/>
    </row>
    <row r="493" ht="18.75" customHeight="1">
      <c r="A493" s="400" t="str">
        <f t="shared" si="4"/>
        <v/>
      </c>
      <c r="B493" s="341"/>
      <c r="C493" s="559"/>
      <c r="D493" s="393"/>
      <c r="E493" s="341"/>
      <c r="F493" s="394"/>
      <c r="G493" s="341" t="str">
        <f t="array" ref="G493">IF(C493="","",XLOOKUP(C493,'Master Data'!K:K,'Master Data'!N:N,"Input in Master Data",0,1))</f>
        <v/>
      </c>
      <c r="H493" s="341" t="str">
        <f t="array" ref="H493">IF(C493="","",XLOOKUP(C493,'Master Data'!K:K,'Master Data'!O:O,"Input in Master Data",0,1))</f>
        <v/>
      </c>
      <c r="I493" s="341" t="str">
        <f t="array" ref="I493">if(U493="","",XLOOKUP(U493,Master[Company],Master[Blow],"Unknown",0,1))</f>
        <v/>
      </c>
      <c r="J493" s="341" t="str">
        <f t="array" ref="J493">if(U493="","",XLOOKUP(U493,Master[Company],Master[Pigging],"Unknown",0,1))</f>
        <v/>
      </c>
      <c r="K493" s="341" t="str">
        <f t="array" ref="K493">if(U493="","",XLOOKUP(U493,Master[Company],Master[Load Method],"Unknown",0,1))</f>
        <v/>
      </c>
      <c r="L493" s="341" t="str">
        <f t="array" ref="L493">if(U493="","",XLOOKUP(U493,Master[Company],Master[Line Distance],"Unknown",0,1))</f>
        <v/>
      </c>
      <c r="M493" s="394"/>
      <c r="N493" s="341"/>
      <c r="O493" s="341"/>
      <c r="P493" s="341" t="str">
        <f t="array" ref="P493">if(U493="","",XLOOKUP(U493,Master[Company],Master[Terms],"NA",0,1))</f>
        <v/>
      </c>
      <c r="Q493" s="341" t="str">
        <f t="shared" si="1"/>
        <v/>
      </c>
      <c r="R493" s="341" t="str">
        <f t="array" ref="R493">if(U493="","",XLOOKUP(U493,Master[Company],Master[Group],"NA",0,1))</f>
        <v/>
      </c>
      <c r="S493" s="341" t="str">
        <f t="array" ref="S493">if(U493="","",XLOOKUP(U493,Master[Company],Master[Loading Location],"NA",0,1))</f>
        <v/>
      </c>
      <c r="T493" s="341" t="str">
        <f t="array" ref="T493">if(U493="","",XLOOKUP(U493,Master[Company],Master[Acronym],"NA",0,1))</f>
        <v/>
      </c>
      <c r="U493" s="341"/>
      <c r="V493" s="342"/>
      <c r="W493" s="342"/>
      <c r="X493" s="341" t="str">
        <f t="shared" si="6"/>
        <v/>
      </c>
      <c r="Y493" s="341" t="str">
        <f t="shared" si="3"/>
        <v/>
      </c>
      <c r="Z493" s="341"/>
      <c r="AA493" s="341"/>
      <c r="AB493" s="341"/>
      <c r="AC493" s="401"/>
      <c r="AD493" s="563"/>
      <c r="AE493" s="564"/>
      <c r="AF493" s="564"/>
      <c r="AG493" s="564"/>
      <c r="AH493" s="564"/>
      <c r="AI493" s="564"/>
      <c r="AJ493" s="564"/>
      <c r="AK493" s="564"/>
      <c r="AL493" s="563"/>
      <c r="AM493" s="564"/>
      <c r="AN493" s="564"/>
      <c r="AO493" s="564"/>
      <c r="AP493" s="564"/>
      <c r="AQ493" s="564"/>
      <c r="AR493" s="564"/>
      <c r="AS493" s="564"/>
      <c r="AT493" s="401"/>
      <c r="AU493" s="399"/>
      <c r="AV493" s="617"/>
      <c r="AW493" s="401"/>
      <c r="AX493" s="401"/>
      <c r="AY493" s="341"/>
      <c r="AZ493" s="341"/>
      <c r="BA493" s="341"/>
      <c r="BB493" s="341"/>
      <c r="BC493" s="341"/>
      <c r="BD493" s="401"/>
      <c r="BE493" s="341"/>
      <c r="BF493" s="341"/>
      <c r="BG493" s="402"/>
      <c r="BH493" s="403"/>
      <c r="BI493" s="405"/>
      <c r="BJ493" s="405"/>
      <c r="BK493" s="405"/>
      <c r="BL493" s="405"/>
      <c r="BM493" s="514"/>
    </row>
    <row r="494" ht="18.75" customHeight="1">
      <c r="A494" s="400" t="str">
        <f t="shared" si="4"/>
        <v/>
      </c>
      <c r="B494" s="341"/>
      <c r="C494" s="559"/>
      <c r="D494" s="393"/>
      <c r="E494" s="341"/>
      <c r="F494" s="394"/>
      <c r="G494" s="341" t="str">
        <f t="array" ref="G494">IF(C494="","",XLOOKUP(C494,'Master Data'!K:K,'Master Data'!N:N,"Input in Master Data",0,1))</f>
        <v/>
      </c>
      <c r="H494" s="341" t="str">
        <f t="array" ref="H494">IF(C494="","",XLOOKUP(C494,'Master Data'!K:K,'Master Data'!O:O,"Input in Master Data",0,1))</f>
        <v/>
      </c>
      <c r="I494" s="341" t="str">
        <f t="array" ref="I494">if(U494="","",XLOOKUP(U494,Master[Company],Master[Blow],"Unknown",0,1))</f>
        <v/>
      </c>
      <c r="J494" s="341" t="str">
        <f t="array" ref="J494">if(U494="","",XLOOKUP(U494,Master[Company],Master[Pigging],"Unknown",0,1))</f>
        <v/>
      </c>
      <c r="K494" s="341" t="str">
        <f t="array" ref="K494">if(U494="","",XLOOKUP(U494,Master[Company],Master[Load Method],"Unknown",0,1))</f>
        <v/>
      </c>
      <c r="L494" s="341" t="str">
        <f t="array" ref="L494">if(U494="","",XLOOKUP(U494,Master[Company],Master[Line Distance],"Unknown",0,1))</f>
        <v/>
      </c>
      <c r="M494" s="394"/>
      <c r="N494" s="341"/>
      <c r="O494" s="341"/>
      <c r="P494" s="341" t="str">
        <f t="array" ref="P494">if(U494="","",XLOOKUP(U494,Master[Company],Master[Terms],"NA",0,1))</f>
        <v/>
      </c>
      <c r="Q494" s="341" t="str">
        <f t="shared" si="1"/>
        <v/>
      </c>
      <c r="R494" s="341" t="str">
        <f t="array" ref="R494">if(U494="","",XLOOKUP(U494,Master[Company],Master[Group],"NA",0,1))</f>
        <v/>
      </c>
      <c r="S494" s="341" t="str">
        <f t="array" ref="S494">if(U494="","",XLOOKUP(U494,Master[Company],Master[Loading Location],"NA",0,1))</f>
        <v/>
      </c>
      <c r="T494" s="341" t="str">
        <f t="array" ref="T494">if(U494="","",XLOOKUP(U494,Master[Company],Master[Acronym],"NA",0,1))</f>
        <v/>
      </c>
      <c r="U494" s="341"/>
      <c r="V494" s="342"/>
      <c r="W494" s="342"/>
      <c r="X494" s="341" t="str">
        <f t="shared" si="6"/>
        <v/>
      </c>
      <c r="Y494" s="341" t="str">
        <f t="shared" si="3"/>
        <v/>
      </c>
      <c r="Z494" s="341"/>
      <c r="AA494" s="341"/>
      <c r="AB494" s="341"/>
      <c r="AC494" s="401"/>
      <c r="AD494" s="563"/>
      <c r="AE494" s="564"/>
      <c r="AF494" s="564"/>
      <c r="AG494" s="564"/>
      <c r="AH494" s="564"/>
      <c r="AI494" s="564"/>
      <c r="AJ494" s="564"/>
      <c r="AK494" s="564"/>
      <c r="AL494" s="563"/>
      <c r="AM494" s="564"/>
      <c r="AN494" s="564"/>
      <c r="AO494" s="564"/>
      <c r="AP494" s="564"/>
      <c r="AQ494" s="564"/>
      <c r="AR494" s="564"/>
      <c r="AS494" s="564"/>
      <c r="AT494" s="401"/>
      <c r="AU494" s="399"/>
      <c r="AV494" s="617"/>
      <c r="AW494" s="401"/>
      <c r="AX494" s="401"/>
      <c r="AY494" s="341"/>
      <c r="AZ494" s="341"/>
      <c r="BA494" s="341"/>
      <c r="BB494" s="341"/>
      <c r="BC494" s="341"/>
      <c r="BD494" s="401"/>
      <c r="BE494" s="341"/>
      <c r="BF494" s="341"/>
      <c r="BG494" s="402"/>
      <c r="BH494" s="403"/>
      <c r="BI494" s="405"/>
      <c r="BJ494" s="405"/>
      <c r="BK494" s="405"/>
      <c r="BL494" s="405"/>
      <c r="BM494" s="514"/>
    </row>
    <row r="495" ht="18.75" customHeight="1">
      <c r="A495" s="400" t="str">
        <f t="shared" si="4"/>
        <v/>
      </c>
      <c r="B495" s="341"/>
      <c r="C495" s="559"/>
      <c r="D495" s="393"/>
      <c r="E495" s="341"/>
      <c r="F495" s="394"/>
      <c r="G495" s="341" t="str">
        <f t="array" ref="G495">IF(C495="","",XLOOKUP(C495,'Master Data'!K:K,'Master Data'!N:N,"Input in Master Data",0,1))</f>
        <v/>
      </c>
      <c r="H495" s="341" t="str">
        <f t="array" ref="H495">IF(C495="","",XLOOKUP(C495,'Master Data'!K:K,'Master Data'!O:O,"Input in Master Data",0,1))</f>
        <v/>
      </c>
      <c r="I495" s="341" t="str">
        <f t="array" ref="I495">if(U495="","",XLOOKUP(U495,Master[Company],Master[Blow],"Unknown",0,1))</f>
        <v/>
      </c>
      <c r="J495" s="341" t="str">
        <f t="array" ref="J495">if(U495="","",XLOOKUP(U495,Master[Company],Master[Pigging],"Unknown",0,1))</f>
        <v/>
      </c>
      <c r="K495" s="341" t="str">
        <f t="array" ref="K495">if(U495="","",XLOOKUP(U495,Master[Company],Master[Load Method],"Unknown",0,1))</f>
        <v/>
      </c>
      <c r="L495" s="341" t="str">
        <f t="array" ref="L495">if(U495="","",XLOOKUP(U495,Master[Company],Master[Line Distance],"Unknown",0,1))</f>
        <v/>
      </c>
      <c r="M495" s="394"/>
      <c r="N495" s="341"/>
      <c r="O495" s="341"/>
      <c r="P495" s="341" t="str">
        <f t="array" ref="P495">if(U495="","",XLOOKUP(U495,Master[Company],Master[Terms],"NA",0,1))</f>
        <v/>
      </c>
      <c r="Q495" s="341" t="str">
        <f t="shared" si="1"/>
        <v/>
      </c>
      <c r="R495" s="341" t="str">
        <f t="array" ref="R495">if(U495="","",XLOOKUP(U495,Master[Company],Master[Group],"NA",0,1))</f>
        <v/>
      </c>
      <c r="S495" s="341" t="str">
        <f t="array" ref="S495">if(U495="","",XLOOKUP(U495,Master[Company],Master[Loading Location],"NA",0,1))</f>
        <v/>
      </c>
      <c r="T495" s="341" t="str">
        <f t="array" ref="T495">if(U495="","",XLOOKUP(U495,Master[Company],Master[Acronym],"NA",0,1))</f>
        <v/>
      </c>
      <c r="U495" s="341"/>
      <c r="V495" s="342"/>
      <c r="W495" s="342"/>
      <c r="X495" s="341" t="str">
        <f t="shared" si="6"/>
        <v/>
      </c>
      <c r="Y495" s="341" t="str">
        <f t="shared" si="3"/>
        <v/>
      </c>
      <c r="Z495" s="341"/>
      <c r="AA495" s="341"/>
      <c r="AB495" s="341"/>
      <c r="AC495" s="401"/>
      <c r="AD495" s="563"/>
      <c r="AE495" s="564"/>
      <c r="AF495" s="564"/>
      <c r="AG495" s="564"/>
      <c r="AH495" s="564"/>
      <c r="AI495" s="564"/>
      <c r="AJ495" s="564"/>
      <c r="AK495" s="564"/>
      <c r="AL495" s="563"/>
      <c r="AM495" s="564"/>
      <c r="AN495" s="564"/>
      <c r="AO495" s="564"/>
      <c r="AP495" s="564"/>
      <c r="AQ495" s="564"/>
      <c r="AR495" s="564"/>
      <c r="AS495" s="564"/>
      <c r="AT495" s="401"/>
      <c r="AU495" s="399"/>
      <c r="AV495" s="617"/>
      <c r="AW495" s="401"/>
      <c r="AX495" s="401"/>
      <c r="AY495" s="341"/>
      <c r="AZ495" s="341"/>
      <c r="BA495" s="341"/>
      <c r="BB495" s="341"/>
      <c r="BC495" s="341"/>
      <c r="BD495" s="401"/>
      <c r="BE495" s="341"/>
      <c r="BF495" s="341"/>
      <c r="BG495" s="402"/>
      <c r="BH495" s="403"/>
      <c r="BI495" s="405"/>
      <c r="BJ495" s="405"/>
      <c r="BK495" s="405"/>
      <c r="BL495" s="405"/>
      <c r="BM495" s="514"/>
    </row>
    <row r="496" ht="18.75" customHeight="1">
      <c r="A496" s="400" t="str">
        <f t="shared" si="4"/>
        <v/>
      </c>
      <c r="B496" s="341"/>
      <c r="C496" s="559"/>
      <c r="D496" s="393"/>
      <c r="E496" s="341"/>
      <c r="F496" s="394"/>
      <c r="G496" s="341" t="str">
        <f t="array" ref="G496">IF(C496="","",XLOOKUP(C496,'Master Data'!K:K,'Master Data'!N:N,"Input in Master Data",0,1))</f>
        <v/>
      </c>
      <c r="H496" s="341" t="str">
        <f t="array" ref="H496">IF(C496="","",XLOOKUP(C496,'Master Data'!K:K,'Master Data'!O:O,"Input in Master Data",0,1))</f>
        <v/>
      </c>
      <c r="I496" s="341" t="str">
        <f t="array" ref="I496">if(U496="","",XLOOKUP(U496,Master[Company],Master[Blow],"Unknown",0,1))</f>
        <v/>
      </c>
      <c r="J496" s="341" t="str">
        <f t="array" ref="J496">if(U496="","",XLOOKUP(U496,Master[Company],Master[Pigging],"Unknown",0,1))</f>
        <v/>
      </c>
      <c r="K496" s="341" t="str">
        <f t="array" ref="K496">if(U496="","",XLOOKUP(U496,Master[Company],Master[Load Method],"Unknown",0,1))</f>
        <v/>
      </c>
      <c r="L496" s="341" t="str">
        <f t="array" ref="L496">if(U496="","",XLOOKUP(U496,Master[Company],Master[Line Distance],"Unknown",0,1))</f>
        <v/>
      </c>
      <c r="M496" s="394"/>
      <c r="N496" s="341"/>
      <c r="O496" s="341"/>
      <c r="P496" s="341" t="str">
        <f t="array" ref="P496">if(U496="","",XLOOKUP(U496,Master[Company],Master[Terms],"NA",0,1))</f>
        <v/>
      </c>
      <c r="Q496" s="341" t="str">
        <f t="shared" si="1"/>
        <v/>
      </c>
      <c r="R496" s="341" t="str">
        <f t="array" ref="R496">if(U496="","",XLOOKUP(U496,Master[Company],Master[Group],"NA",0,1))</f>
        <v/>
      </c>
      <c r="S496" s="341" t="str">
        <f t="array" ref="S496">if(U496="","",XLOOKUP(U496,Master[Company],Master[Loading Location],"NA",0,1))</f>
        <v/>
      </c>
      <c r="T496" s="341" t="str">
        <f t="array" ref="T496">if(U496="","",XLOOKUP(U496,Master[Company],Master[Acronym],"NA",0,1))</f>
        <v/>
      </c>
      <c r="U496" s="341"/>
      <c r="V496" s="342"/>
      <c r="W496" s="342"/>
      <c r="X496" s="341" t="str">
        <f t="shared" si="6"/>
        <v/>
      </c>
      <c r="Y496" s="341" t="str">
        <f t="shared" si="3"/>
        <v/>
      </c>
      <c r="Z496" s="341"/>
      <c r="AA496" s="341"/>
      <c r="AB496" s="341"/>
      <c r="AC496" s="401"/>
      <c r="AD496" s="563"/>
      <c r="AE496" s="564"/>
      <c r="AF496" s="564"/>
      <c r="AG496" s="564"/>
      <c r="AH496" s="564"/>
      <c r="AI496" s="564"/>
      <c r="AJ496" s="564"/>
      <c r="AK496" s="564"/>
      <c r="AL496" s="563"/>
      <c r="AM496" s="564"/>
      <c r="AN496" s="564"/>
      <c r="AO496" s="564"/>
      <c r="AP496" s="564"/>
      <c r="AQ496" s="564"/>
      <c r="AR496" s="564"/>
      <c r="AS496" s="564"/>
      <c r="AT496" s="401"/>
      <c r="AU496" s="399"/>
      <c r="AV496" s="617"/>
      <c r="AW496" s="401"/>
      <c r="AX496" s="401"/>
      <c r="AY496" s="341"/>
      <c r="AZ496" s="341"/>
      <c r="BA496" s="341"/>
      <c r="BB496" s="341"/>
      <c r="BC496" s="341"/>
      <c r="BD496" s="401"/>
      <c r="BE496" s="341"/>
      <c r="BF496" s="341"/>
      <c r="BG496" s="402"/>
      <c r="BH496" s="403"/>
      <c r="BI496" s="405"/>
      <c r="BJ496" s="405"/>
      <c r="BK496" s="405"/>
      <c r="BL496" s="405"/>
      <c r="BM496" s="514"/>
    </row>
    <row r="497" ht="18.75" customHeight="1">
      <c r="A497" s="400" t="str">
        <f t="shared" si="4"/>
        <v/>
      </c>
      <c r="B497" s="341"/>
      <c r="C497" s="559"/>
      <c r="D497" s="393"/>
      <c r="E497" s="341"/>
      <c r="F497" s="394"/>
      <c r="G497" s="341" t="str">
        <f t="array" ref="G497">IF(C497="","",XLOOKUP(C497,'Master Data'!K:K,'Master Data'!N:N,"Input in Master Data",0,1))</f>
        <v/>
      </c>
      <c r="H497" s="341" t="str">
        <f t="array" ref="H497">IF(C497="","",XLOOKUP(C497,'Master Data'!K:K,'Master Data'!O:O,"Input in Master Data",0,1))</f>
        <v/>
      </c>
      <c r="I497" s="341" t="str">
        <f t="array" ref="I497">if(U497="","",XLOOKUP(U497,Master[Company],Master[Blow],"Unknown",0,1))</f>
        <v/>
      </c>
      <c r="J497" s="341" t="str">
        <f t="array" ref="J497">if(U497="","",XLOOKUP(U497,Master[Company],Master[Pigging],"Unknown",0,1))</f>
        <v/>
      </c>
      <c r="K497" s="341" t="str">
        <f t="array" ref="K497">if(U497="","",XLOOKUP(U497,Master[Company],Master[Load Method],"Unknown",0,1))</f>
        <v/>
      </c>
      <c r="L497" s="341" t="str">
        <f t="array" ref="L497">if(U497="","",XLOOKUP(U497,Master[Company],Master[Line Distance],"Unknown",0,1))</f>
        <v/>
      </c>
      <c r="M497" s="394"/>
      <c r="N497" s="341"/>
      <c r="O497" s="341"/>
      <c r="P497" s="341" t="str">
        <f t="array" ref="P497">if(U497="","",XLOOKUP(U497,Master[Company],Master[Terms],"NA",0,1))</f>
        <v/>
      </c>
      <c r="Q497" s="341" t="str">
        <f t="shared" si="1"/>
        <v/>
      </c>
      <c r="R497" s="341" t="str">
        <f t="array" ref="R497">if(U497="","",XLOOKUP(U497,Master[Company],Master[Group],"NA",0,1))</f>
        <v/>
      </c>
      <c r="S497" s="341" t="str">
        <f t="array" ref="S497">if(U497="","",XLOOKUP(U497,Master[Company],Master[Loading Location],"NA",0,1))</f>
        <v/>
      </c>
      <c r="T497" s="341" t="str">
        <f t="array" ref="T497">if(U497="","",XLOOKUP(U497,Master[Company],Master[Acronym],"NA",0,1))</f>
        <v/>
      </c>
      <c r="U497" s="341"/>
      <c r="V497" s="342"/>
      <c r="W497" s="342"/>
      <c r="X497" s="341" t="str">
        <f t="shared" si="6"/>
        <v/>
      </c>
      <c r="Y497" s="341" t="str">
        <f t="shared" si="3"/>
        <v/>
      </c>
      <c r="Z497" s="341"/>
      <c r="AA497" s="341"/>
      <c r="AB497" s="341"/>
      <c r="AC497" s="401"/>
      <c r="AD497" s="563"/>
      <c r="AE497" s="564"/>
      <c r="AF497" s="564"/>
      <c r="AG497" s="564"/>
      <c r="AH497" s="564"/>
      <c r="AI497" s="564"/>
      <c r="AJ497" s="564"/>
      <c r="AK497" s="564"/>
      <c r="AL497" s="563"/>
      <c r="AM497" s="564"/>
      <c r="AN497" s="564"/>
      <c r="AO497" s="564"/>
      <c r="AP497" s="564"/>
      <c r="AQ497" s="564"/>
      <c r="AR497" s="564"/>
      <c r="AS497" s="564"/>
      <c r="AT497" s="401"/>
      <c r="AU497" s="399"/>
      <c r="AV497" s="617"/>
      <c r="AW497" s="401"/>
      <c r="AX497" s="401"/>
      <c r="AY497" s="341"/>
      <c r="AZ497" s="341"/>
      <c r="BA497" s="341"/>
      <c r="BB497" s="341"/>
      <c r="BC497" s="341"/>
      <c r="BD497" s="401"/>
      <c r="BE497" s="341"/>
      <c r="BF497" s="341"/>
      <c r="BG497" s="402"/>
      <c r="BH497" s="403"/>
      <c r="BI497" s="405"/>
      <c r="BJ497" s="405"/>
      <c r="BK497" s="405"/>
      <c r="BL497" s="405"/>
      <c r="BM497" s="514"/>
    </row>
    <row r="498" ht="18.75" customHeight="1">
      <c r="A498" s="400" t="str">
        <f t="shared" si="4"/>
        <v/>
      </c>
      <c r="B498" s="341"/>
      <c r="C498" s="559"/>
      <c r="D498" s="393"/>
      <c r="E498" s="341"/>
      <c r="F498" s="394"/>
      <c r="G498" s="341" t="str">
        <f t="array" ref="G498">IF(C498="","",XLOOKUP(C498,'Master Data'!K:K,'Master Data'!N:N,"Input in Master Data",0,1))</f>
        <v/>
      </c>
      <c r="H498" s="341" t="str">
        <f t="array" ref="H498">IF(C498="","",XLOOKUP(C498,'Master Data'!K:K,'Master Data'!O:O,"Input in Master Data",0,1))</f>
        <v/>
      </c>
      <c r="I498" s="341" t="str">
        <f t="array" ref="I498">if(U498="","",XLOOKUP(U498,Master[Company],Master[Blow],"Unknown",0,1))</f>
        <v/>
      </c>
      <c r="J498" s="341" t="str">
        <f t="array" ref="J498">if(U498="","",XLOOKUP(U498,Master[Company],Master[Pigging],"Unknown",0,1))</f>
        <v/>
      </c>
      <c r="K498" s="341" t="str">
        <f t="array" ref="K498">if(U498="","",XLOOKUP(U498,Master[Company],Master[Load Method],"Unknown",0,1))</f>
        <v/>
      </c>
      <c r="L498" s="341" t="str">
        <f t="array" ref="L498">if(U498="","",XLOOKUP(U498,Master[Company],Master[Line Distance],"Unknown",0,1))</f>
        <v/>
      </c>
      <c r="M498" s="394"/>
      <c r="N498" s="341"/>
      <c r="O498" s="341"/>
      <c r="P498" s="341" t="str">
        <f t="array" ref="P498">if(U498="","",XLOOKUP(U498,Master[Company],Master[Terms],"NA",0,1))</f>
        <v/>
      </c>
      <c r="Q498" s="341" t="str">
        <f t="shared" si="1"/>
        <v/>
      </c>
      <c r="R498" s="341" t="str">
        <f t="array" ref="R498">if(U498="","",XLOOKUP(U498,Master[Company],Master[Group],"NA",0,1))</f>
        <v/>
      </c>
      <c r="S498" s="341" t="str">
        <f t="array" ref="S498">if(U498="","",XLOOKUP(U498,Master[Company],Master[Loading Location],"NA",0,1))</f>
        <v/>
      </c>
      <c r="T498" s="341" t="str">
        <f t="array" ref="T498">if(U498="","",XLOOKUP(U498,Master[Company],Master[Acronym],"NA",0,1))</f>
        <v/>
      </c>
      <c r="U498" s="341"/>
      <c r="V498" s="342"/>
      <c r="W498" s="342"/>
      <c r="X498" s="341" t="str">
        <f t="shared" si="6"/>
        <v/>
      </c>
      <c r="Y498" s="341" t="str">
        <f t="shared" si="3"/>
        <v/>
      </c>
      <c r="Z498" s="341"/>
      <c r="AA498" s="341"/>
      <c r="AB498" s="341"/>
      <c r="AC498" s="401"/>
      <c r="AD498" s="563"/>
      <c r="AE498" s="564"/>
      <c r="AF498" s="564"/>
      <c r="AG498" s="564"/>
      <c r="AH498" s="564"/>
      <c r="AI498" s="564"/>
      <c r="AJ498" s="564"/>
      <c r="AK498" s="564"/>
      <c r="AL498" s="563"/>
      <c r="AM498" s="564"/>
      <c r="AN498" s="564"/>
      <c r="AO498" s="564"/>
      <c r="AP498" s="564"/>
      <c r="AQ498" s="564"/>
      <c r="AR498" s="564"/>
      <c r="AS498" s="564"/>
      <c r="AT498" s="401"/>
      <c r="AU498" s="399"/>
      <c r="AV498" s="617"/>
      <c r="AW498" s="401"/>
      <c r="AX498" s="401"/>
      <c r="AY498" s="341"/>
      <c r="AZ498" s="341"/>
      <c r="BA498" s="341"/>
      <c r="BB498" s="341"/>
      <c r="BC498" s="341"/>
      <c r="BD498" s="401"/>
      <c r="BE498" s="341"/>
      <c r="BF498" s="341"/>
      <c r="BG498" s="402"/>
      <c r="BH498" s="403"/>
      <c r="BI498" s="405"/>
      <c r="BJ498" s="405"/>
      <c r="BK498" s="405"/>
      <c r="BL498" s="405"/>
      <c r="BM498" s="514"/>
    </row>
    <row r="499" ht="18.75" customHeight="1">
      <c r="A499" s="400" t="str">
        <f t="shared" si="4"/>
        <v/>
      </c>
      <c r="B499" s="341"/>
      <c r="C499" s="559"/>
      <c r="D499" s="393"/>
      <c r="E499" s="341"/>
      <c r="F499" s="394"/>
      <c r="G499" s="341" t="str">
        <f t="array" ref="G499">IF(C499="","",XLOOKUP(C499,'Master Data'!K:K,'Master Data'!N:N,"Input in Master Data",0,1))</f>
        <v/>
      </c>
      <c r="H499" s="341" t="str">
        <f t="array" ref="H499">IF(C499="","",XLOOKUP(C499,'Master Data'!K:K,'Master Data'!O:O,"Input in Master Data",0,1))</f>
        <v/>
      </c>
      <c r="I499" s="341" t="str">
        <f t="array" ref="I499">if(U499="","",XLOOKUP(U499,Master[Company],Master[Blow],"Unknown",0,1))</f>
        <v/>
      </c>
      <c r="J499" s="341" t="str">
        <f t="array" ref="J499">if(U499="","",XLOOKUP(U499,Master[Company],Master[Pigging],"Unknown",0,1))</f>
        <v/>
      </c>
      <c r="K499" s="341" t="str">
        <f t="array" ref="K499">if(U499="","",XLOOKUP(U499,Master[Company],Master[Load Method],"Unknown",0,1))</f>
        <v/>
      </c>
      <c r="L499" s="341" t="str">
        <f t="array" ref="L499">if(U499="","",XLOOKUP(U499,Master[Company],Master[Line Distance],"Unknown",0,1))</f>
        <v/>
      </c>
      <c r="M499" s="394"/>
      <c r="N499" s="341"/>
      <c r="O499" s="341"/>
      <c r="P499" s="341" t="str">
        <f t="array" ref="P499">if(U499="","",XLOOKUP(U499,Master[Company],Master[Terms],"NA",0,1))</f>
        <v/>
      </c>
      <c r="Q499" s="341" t="str">
        <f t="shared" si="1"/>
        <v/>
      </c>
      <c r="R499" s="341" t="str">
        <f t="array" ref="R499">if(U499="","",XLOOKUP(U499,Master[Company],Master[Group],"NA",0,1))</f>
        <v/>
      </c>
      <c r="S499" s="341" t="str">
        <f t="array" ref="S499">if(U499="","",XLOOKUP(U499,Master[Company],Master[Loading Location],"NA",0,1))</f>
        <v/>
      </c>
      <c r="T499" s="341" t="str">
        <f t="array" ref="T499">if(U499="","",XLOOKUP(U499,Master[Company],Master[Acronym],"NA",0,1))</f>
        <v/>
      </c>
      <c r="U499" s="341"/>
      <c r="V499" s="342"/>
      <c r="W499" s="342"/>
      <c r="X499" s="341" t="str">
        <f t="shared" si="6"/>
        <v/>
      </c>
      <c r="Y499" s="341" t="str">
        <f t="shared" si="3"/>
        <v/>
      </c>
      <c r="Z499" s="341"/>
      <c r="AA499" s="341"/>
      <c r="AB499" s="341"/>
      <c r="AC499" s="401"/>
      <c r="AD499" s="563"/>
      <c r="AE499" s="564"/>
      <c r="AF499" s="564"/>
      <c r="AG499" s="564"/>
      <c r="AH499" s="564"/>
      <c r="AI499" s="564"/>
      <c r="AJ499" s="564"/>
      <c r="AK499" s="564"/>
      <c r="AL499" s="563"/>
      <c r="AM499" s="564"/>
      <c r="AN499" s="564"/>
      <c r="AO499" s="564"/>
      <c r="AP499" s="564"/>
      <c r="AQ499" s="564"/>
      <c r="AR499" s="564"/>
      <c r="AS499" s="564"/>
      <c r="AT499" s="401"/>
      <c r="AU499" s="399"/>
      <c r="AV499" s="617"/>
      <c r="AW499" s="401"/>
      <c r="AX499" s="401"/>
      <c r="AY499" s="341"/>
      <c r="AZ499" s="341"/>
      <c r="BA499" s="341"/>
      <c r="BB499" s="341"/>
      <c r="BC499" s="341"/>
      <c r="BD499" s="401"/>
      <c r="BE499" s="341"/>
      <c r="BF499" s="341"/>
      <c r="BG499" s="402"/>
      <c r="BH499" s="403"/>
      <c r="BI499" s="405"/>
      <c r="BJ499" s="405"/>
      <c r="BK499" s="405"/>
      <c r="BL499" s="405"/>
      <c r="BM499" s="514"/>
    </row>
    <row r="500" ht="18.75" customHeight="1">
      <c r="A500" s="400" t="str">
        <f t="shared" si="4"/>
        <v/>
      </c>
      <c r="B500" s="341"/>
      <c r="C500" s="559"/>
      <c r="D500" s="393"/>
      <c r="E500" s="341"/>
      <c r="F500" s="394"/>
      <c r="G500" s="341" t="str">
        <f t="array" ref="G500">IF(C500="","",XLOOKUP(C500,'Master Data'!K:K,'Master Data'!N:N,"Input in Master Data",0,1))</f>
        <v/>
      </c>
      <c r="H500" s="341" t="str">
        <f t="array" ref="H500">IF(C500="","",XLOOKUP(C500,'Master Data'!K:K,'Master Data'!O:O,"Input in Master Data",0,1))</f>
        <v/>
      </c>
      <c r="I500" s="341" t="str">
        <f t="array" ref="I500">if(U500="","",XLOOKUP(U500,Master[Company],Master[Blow],"Unknown",0,1))</f>
        <v/>
      </c>
      <c r="J500" s="341" t="str">
        <f t="array" ref="J500">if(U500="","",XLOOKUP(U500,Master[Company],Master[Pigging],"Unknown",0,1))</f>
        <v/>
      </c>
      <c r="K500" s="341" t="str">
        <f t="array" ref="K500">if(U500="","",XLOOKUP(U500,Master[Company],Master[Load Method],"Unknown",0,1))</f>
        <v/>
      </c>
      <c r="L500" s="341" t="str">
        <f t="array" ref="L500">if(U500="","",XLOOKUP(U500,Master[Company],Master[Line Distance],"Unknown",0,1))</f>
        <v/>
      </c>
      <c r="M500" s="394"/>
      <c r="N500" s="341"/>
      <c r="O500" s="341"/>
      <c r="P500" s="341" t="str">
        <f t="array" ref="P500">if(U500="","",XLOOKUP(U500,Master[Company],Master[Terms],"NA",0,1))</f>
        <v/>
      </c>
      <c r="Q500" s="341" t="str">
        <f t="shared" si="1"/>
        <v/>
      </c>
      <c r="R500" s="341" t="str">
        <f t="array" ref="R500">if(U500="","",XLOOKUP(U500,Master[Company],Master[Group],"NA",0,1))</f>
        <v/>
      </c>
      <c r="S500" s="341" t="str">
        <f t="array" ref="S500">if(U500="","",XLOOKUP(U500,Master[Company],Master[Loading Location],"NA",0,1))</f>
        <v/>
      </c>
      <c r="T500" s="341" t="str">
        <f t="array" ref="T500">if(U500="","",XLOOKUP(U500,Master[Company],Master[Acronym],"NA",0,1))</f>
        <v/>
      </c>
      <c r="U500" s="341"/>
      <c r="V500" s="342"/>
      <c r="W500" s="342"/>
      <c r="X500" s="341" t="str">
        <f t="shared" si="6"/>
        <v/>
      </c>
      <c r="Y500" s="341" t="str">
        <f t="shared" si="3"/>
        <v/>
      </c>
      <c r="Z500" s="341"/>
      <c r="AA500" s="341"/>
      <c r="AB500" s="341"/>
      <c r="AC500" s="401"/>
      <c r="AD500" s="563"/>
      <c r="AE500" s="564"/>
      <c r="AF500" s="564"/>
      <c r="AG500" s="564"/>
      <c r="AH500" s="564"/>
      <c r="AI500" s="564"/>
      <c r="AJ500" s="564"/>
      <c r="AK500" s="564"/>
      <c r="AL500" s="563"/>
      <c r="AM500" s="564"/>
      <c r="AN500" s="564"/>
      <c r="AO500" s="564"/>
      <c r="AP500" s="564"/>
      <c r="AQ500" s="564"/>
      <c r="AR500" s="564"/>
      <c r="AS500" s="564"/>
      <c r="AT500" s="401"/>
      <c r="AU500" s="399"/>
      <c r="AV500" s="617"/>
      <c r="AW500" s="401"/>
      <c r="AX500" s="401"/>
      <c r="AY500" s="341"/>
      <c r="AZ500" s="341"/>
      <c r="BA500" s="341"/>
      <c r="BB500" s="341"/>
      <c r="BC500" s="341"/>
      <c r="BD500" s="401"/>
      <c r="BE500" s="341"/>
      <c r="BF500" s="341"/>
      <c r="BG500" s="402"/>
      <c r="BH500" s="403"/>
      <c r="BI500" s="405"/>
      <c r="BJ500" s="405"/>
      <c r="BK500" s="405"/>
      <c r="BL500" s="405"/>
      <c r="BM500" s="514"/>
    </row>
    <row r="501" ht="18.75" customHeight="1">
      <c r="A501" s="400" t="str">
        <f t="shared" si="4"/>
        <v/>
      </c>
      <c r="B501" s="341"/>
      <c r="C501" s="559"/>
      <c r="D501" s="393"/>
      <c r="E501" s="341"/>
      <c r="F501" s="394"/>
      <c r="G501" s="341" t="str">
        <f t="array" ref="G501">IF(C501="","",XLOOKUP(C501,'Master Data'!K:K,'Master Data'!N:N,"Input in Master Data",0,1))</f>
        <v/>
      </c>
      <c r="H501" s="341" t="str">
        <f t="array" ref="H501">IF(C501="","",XLOOKUP(C501,'Master Data'!K:K,'Master Data'!O:O,"Input in Master Data",0,1))</f>
        <v/>
      </c>
      <c r="I501" s="341" t="str">
        <f t="array" ref="I501">if(U501="","",XLOOKUP(U501,Master[Company],Master[Blow],"Unknown",0,1))</f>
        <v/>
      </c>
      <c r="J501" s="341" t="str">
        <f t="array" ref="J501">if(U501="","",XLOOKUP(U501,Master[Company],Master[Pigging],"Unknown",0,1))</f>
        <v/>
      </c>
      <c r="K501" s="341" t="str">
        <f t="array" ref="K501">if(U501="","",XLOOKUP(U501,Master[Company],Master[Load Method],"Unknown",0,1))</f>
        <v/>
      </c>
      <c r="L501" s="341" t="str">
        <f t="array" ref="L501">if(U501="","",XLOOKUP(U501,Master[Company],Master[Line Distance],"Unknown",0,1))</f>
        <v/>
      </c>
      <c r="M501" s="394"/>
      <c r="N501" s="341"/>
      <c r="O501" s="341"/>
      <c r="P501" s="341" t="str">
        <f t="array" ref="P501">if(U501="","",XLOOKUP(U501,Master[Company],Master[Terms],"NA",0,1))</f>
        <v/>
      </c>
      <c r="Q501" s="341" t="str">
        <f t="shared" si="1"/>
        <v/>
      </c>
      <c r="R501" s="341" t="str">
        <f t="array" ref="R501">if(U501="","",XLOOKUP(U501,Master[Company],Master[Group],"NA",0,1))</f>
        <v/>
      </c>
      <c r="S501" s="341" t="str">
        <f t="array" ref="S501">if(U501="","",XLOOKUP(U501,Master[Company],Master[Loading Location],"NA",0,1))</f>
        <v/>
      </c>
      <c r="T501" s="341" t="str">
        <f t="array" ref="T501">if(U501="","",XLOOKUP(U501,Master[Company],Master[Acronym],"NA",0,1))</f>
        <v/>
      </c>
      <c r="U501" s="341"/>
      <c r="V501" s="342"/>
      <c r="W501" s="342"/>
      <c r="X501" s="341" t="str">
        <f t="shared" si="6"/>
        <v/>
      </c>
      <c r="Y501" s="341" t="str">
        <f t="shared" si="3"/>
        <v/>
      </c>
      <c r="Z501" s="341"/>
      <c r="AA501" s="341"/>
      <c r="AB501" s="341"/>
      <c r="AC501" s="401"/>
      <c r="AD501" s="563"/>
      <c r="AE501" s="564"/>
      <c r="AF501" s="564"/>
      <c r="AG501" s="564"/>
      <c r="AH501" s="564"/>
      <c r="AI501" s="564"/>
      <c r="AJ501" s="564"/>
      <c r="AK501" s="564"/>
      <c r="AL501" s="563"/>
      <c r="AM501" s="564"/>
      <c r="AN501" s="564"/>
      <c r="AO501" s="564"/>
      <c r="AP501" s="564"/>
      <c r="AQ501" s="564"/>
      <c r="AR501" s="564"/>
      <c r="AS501" s="564"/>
      <c r="AT501" s="401"/>
      <c r="AU501" s="399"/>
      <c r="AV501" s="617"/>
      <c r="AW501" s="401"/>
      <c r="AX501" s="401"/>
      <c r="AY501" s="341"/>
      <c r="AZ501" s="341"/>
      <c r="BA501" s="341"/>
      <c r="BB501" s="341"/>
      <c r="BC501" s="341"/>
      <c r="BD501" s="401"/>
      <c r="BE501" s="341"/>
      <c r="BF501" s="341"/>
      <c r="BG501" s="402"/>
      <c r="BH501" s="403"/>
      <c r="BI501" s="405"/>
      <c r="BJ501" s="405"/>
      <c r="BK501" s="405"/>
      <c r="BL501" s="405"/>
      <c r="BM501" s="514"/>
    </row>
    <row r="502" ht="18.75" customHeight="1">
      <c r="A502" s="400" t="str">
        <f t="shared" si="4"/>
        <v/>
      </c>
      <c r="B502" s="341"/>
      <c r="C502" s="559"/>
      <c r="D502" s="393"/>
      <c r="E502" s="341"/>
      <c r="F502" s="394"/>
      <c r="G502" s="341" t="str">
        <f t="array" ref="G502">IF(C502="","",XLOOKUP(C502,'Master Data'!K:K,'Master Data'!N:N,"Input in Master Data",0,1))</f>
        <v/>
      </c>
      <c r="H502" s="341" t="str">
        <f t="array" ref="H502">IF(C502="","",XLOOKUP(C502,'Master Data'!K:K,'Master Data'!O:O,"Input in Master Data",0,1))</f>
        <v/>
      </c>
      <c r="I502" s="341" t="str">
        <f t="array" ref="I502">if(U502="","",XLOOKUP(U502,Master[Company],Master[Blow],"Unknown",0,1))</f>
        <v/>
      </c>
      <c r="J502" s="341" t="str">
        <f t="array" ref="J502">if(U502="","",XLOOKUP(U502,Master[Company],Master[Pigging],"Unknown",0,1))</f>
        <v/>
      </c>
      <c r="K502" s="341" t="str">
        <f t="array" ref="K502">if(U502="","",XLOOKUP(U502,Master[Company],Master[Load Method],"Unknown",0,1))</f>
        <v/>
      </c>
      <c r="L502" s="341" t="str">
        <f t="array" ref="L502">if(U502="","",XLOOKUP(U502,Master[Company],Master[Line Distance],"Unknown",0,1))</f>
        <v/>
      </c>
      <c r="M502" s="394"/>
      <c r="N502" s="341"/>
      <c r="O502" s="341"/>
      <c r="P502" s="341" t="str">
        <f t="array" ref="P502">if(U502="","",XLOOKUP(U502,Master[Company],Master[Terms],"NA",0,1))</f>
        <v/>
      </c>
      <c r="Q502" s="341" t="str">
        <f t="shared" si="1"/>
        <v/>
      </c>
      <c r="R502" s="341" t="str">
        <f t="array" ref="R502">if(U502="","",XLOOKUP(U502,Master[Company],Master[Group],"NA",0,1))</f>
        <v/>
      </c>
      <c r="S502" s="341" t="str">
        <f t="array" ref="S502">if(U502="","",XLOOKUP(U502,Master[Company],Master[Loading Location],"NA",0,1))</f>
        <v/>
      </c>
      <c r="T502" s="341" t="str">
        <f t="array" ref="T502">if(U502="","",XLOOKUP(U502,Master[Company],Master[Acronym],"NA",0,1))</f>
        <v/>
      </c>
      <c r="U502" s="341"/>
      <c r="V502" s="342"/>
      <c r="W502" s="342"/>
      <c r="X502" s="341" t="str">
        <f t="shared" si="6"/>
        <v/>
      </c>
      <c r="Y502" s="341" t="str">
        <f t="shared" si="3"/>
        <v/>
      </c>
      <c r="Z502" s="341"/>
      <c r="AA502" s="341"/>
      <c r="AB502" s="341"/>
      <c r="AC502" s="401"/>
      <c r="AD502" s="563"/>
      <c r="AE502" s="564"/>
      <c r="AF502" s="564"/>
      <c r="AG502" s="564"/>
      <c r="AH502" s="564"/>
      <c r="AI502" s="564"/>
      <c r="AJ502" s="564"/>
      <c r="AK502" s="564"/>
      <c r="AL502" s="563"/>
      <c r="AM502" s="564"/>
      <c r="AN502" s="564"/>
      <c r="AO502" s="564"/>
      <c r="AP502" s="564"/>
      <c r="AQ502" s="564"/>
      <c r="AR502" s="564"/>
      <c r="AS502" s="564"/>
      <c r="AT502" s="401"/>
      <c r="AU502" s="399"/>
      <c r="AV502" s="617"/>
      <c r="AW502" s="401"/>
      <c r="AX502" s="401"/>
      <c r="AY502" s="341"/>
      <c r="AZ502" s="341"/>
      <c r="BA502" s="341"/>
      <c r="BB502" s="341"/>
      <c r="BC502" s="341"/>
      <c r="BD502" s="401"/>
      <c r="BE502" s="341"/>
      <c r="BF502" s="341"/>
      <c r="BG502" s="402"/>
      <c r="BH502" s="403"/>
      <c r="BI502" s="405"/>
      <c r="BJ502" s="405"/>
      <c r="BK502" s="405"/>
      <c r="BL502" s="405"/>
      <c r="BM502" s="514"/>
    </row>
    <row r="503" ht="18.75" customHeight="1">
      <c r="A503" s="400" t="str">
        <f t="shared" si="4"/>
        <v/>
      </c>
      <c r="B503" s="341"/>
      <c r="C503" s="559"/>
      <c r="D503" s="393"/>
      <c r="E503" s="341"/>
      <c r="F503" s="394"/>
      <c r="G503" s="341" t="str">
        <f t="array" ref="G503">IF(C503="","",XLOOKUP(C503,'Master Data'!K:K,'Master Data'!N:N,"Input in Master Data",0,1))</f>
        <v/>
      </c>
      <c r="H503" s="341" t="str">
        <f t="array" ref="H503">IF(C503="","",XLOOKUP(C503,'Master Data'!K:K,'Master Data'!O:O,"Input in Master Data",0,1))</f>
        <v/>
      </c>
      <c r="I503" s="341" t="str">
        <f t="array" ref="I503">if(U503="","",XLOOKUP(U503,Master[Company],Master[Blow],"Unknown",0,1))</f>
        <v/>
      </c>
      <c r="J503" s="341" t="str">
        <f t="array" ref="J503">if(U503="","",XLOOKUP(U503,Master[Company],Master[Pigging],"Unknown",0,1))</f>
        <v/>
      </c>
      <c r="K503" s="341" t="str">
        <f t="array" ref="K503">if(U503="","",XLOOKUP(U503,Master[Company],Master[Load Method],"Unknown",0,1))</f>
        <v/>
      </c>
      <c r="L503" s="341" t="str">
        <f t="array" ref="L503">if(U503="","",XLOOKUP(U503,Master[Company],Master[Line Distance],"Unknown",0,1))</f>
        <v/>
      </c>
      <c r="M503" s="394"/>
      <c r="N503" s="341"/>
      <c r="O503" s="341"/>
      <c r="P503" s="341" t="str">
        <f t="array" ref="P503">if(U503="","",XLOOKUP(U503,Master[Company],Master[Terms],"NA",0,1))</f>
        <v/>
      </c>
      <c r="Q503" s="341" t="str">
        <f t="shared" si="1"/>
        <v/>
      </c>
      <c r="R503" s="341" t="str">
        <f t="array" ref="R503">if(U503="","",XLOOKUP(U503,Master[Company],Master[Group],"NA",0,1))</f>
        <v/>
      </c>
      <c r="S503" s="341" t="str">
        <f t="array" ref="S503">if(U503="","",XLOOKUP(U503,Master[Company],Master[Loading Location],"NA",0,1))</f>
        <v/>
      </c>
      <c r="T503" s="341" t="str">
        <f t="array" ref="T503">if(U503="","",XLOOKUP(U503,Master[Company],Master[Acronym],"NA",0,1))</f>
        <v/>
      </c>
      <c r="U503" s="341"/>
      <c r="V503" s="342"/>
      <c r="W503" s="342"/>
      <c r="X503" s="341" t="str">
        <f t="shared" si="6"/>
        <v/>
      </c>
      <c r="Y503" s="341" t="str">
        <f t="shared" si="3"/>
        <v/>
      </c>
      <c r="Z503" s="341"/>
      <c r="AA503" s="341"/>
      <c r="AB503" s="341"/>
      <c r="AC503" s="401"/>
      <c r="AD503" s="563"/>
      <c r="AE503" s="564"/>
      <c r="AF503" s="564"/>
      <c r="AG503" s="564"/>
      <c r="AH503" s="564"/>
      <c r="AI503" s="564"/>
      <c r="AJ503" s="564"/>
      <c r="AK503" s="564"/>
      <c r="AL503" s="563"/>
      <c r="AM503" s="564"/>
      <c r="AN503" s="564"/>
      <c r="AO503" s="564"/>
      <c r="AP503" s="564"/>
      <c r="AQ503" s="564"/>
      <c r="AR503" s="564"/>
      <c r="AS503" s="564"/>
      <c r="AT503" s="401"/>
      <c r="AU503" s="399"/>
      <c r="AV503" s="617"/>
      <c r="AW503" s="401"/>
      <c r="AX503" s="401"/>
      <c r="AY503" s="341"/>
      <c r="AZ503" s="341"/>
      <c r="BA503" s="341"/>
      <c r="BB503" s="341"/>
      <c r="BC503" s="341"/>
      <c r="BD503" s="401"/>
      <c r="BE503" s="341"/>
      <c r="BF503" s="341"/>
      <c r="BG503" s="402"/>
      <c r="BH503" s="403"/>
      <c r="BI503" s="405"/>
      <c r="BJ503" s="405"/>
      <c r="BK503" s="405"/>
      <c r="BL503" s="405"/>
      <c r="BM503" s="514"/>
    </row>
    <row r="504" ht="18.75" customHeight="1">
      <c r="A504" s="400" t="str">
        <f t="shared" si="4"/>
        <v/>
      </c>
      <c r="B504" s="341"/>
      <c r="C504" s="559"/>
      <c r="D504" s="393"/>
      <c r="E504" s="341"/>
      <c r="F504" s="394"/>
      <c r="G504" s="341" t="str">
        <f t="array" ref="G504">IF(C504="","",XLOOKUP(C504,'Master Data'!K:K,'Master Data'!N:N,"Input in Master Data",0,1))</f>
        <v/>
      </c>
      <c r="H504" s="341" t="str">
        <f t="array" ref="H504">IF(C504="","",XLOOKUP(C504,'Master Data'!K:K,'Master Data'!O:O,"Input in Master Data",0,1))</f>
        <v/>
      </c>
      <c r="I504" s="341" t="str">
        <f t="array" ref="I504">if(U504="","",XLOOKUP(U504,Master[Company],Master[Blow],"Unknown",0,1))</f>
        <v/>
      </c>
      <c r="J504" s="341" t="str">
        <f t="array" ref="J504">if(U504="","",XLOOKUP(U504,Master[Company],Master[Pigging],"Unknown",0,1))</f>
        <v/>
      </c>
      <c r="K504" s="341" t="str">
        <f t="array" ref="K504">if(U504="","",XLOOKUP(U504,Master[Company],Master[Load Method],"Unknown",0,1))</f>
        <v/>
      </c>
      <c r="L504" s="341" t="str">
        <f t="array" ref="L504">if(U504="","",XLOOKUP(U504,Master[Company],Master[Line Distance],"Unknown",0,1))</f>
        <v/>
      </c>
      <c r="M504" s="394"/>
      <c r="N504" s="341"/>
      <c r="O504" s="341"/>
      <c r="P504" s="341" t="str">
        <f t="array" ref="P504">if(U504="","",XLOOKUP(U504,Master[Company],Master[Terms],"NA",0,1))</f>
        <v/>
      </c>
      <c r="Q504" s="341" t="str">
        <f t="shared" si="1"/>
        <v/>
      </c>
      <c r="R504" s="341" t="str">
        <f t="array" ref="R504">if(U504="","",XLOOKUP(U504,Master[Company],Master[Group],"NA",0,1))</f>
        <v/>
      </c>
      <c r="S504" s="341" t="str">
        <f t="array" ref="S504">if(U504="","",XLOOKUP(U504,Master[Company],Master[Loading Location],"NA",0,1))</f>
        <v/>
      </c>
      <c r="T504" s="341" t="str">
        <f t="array" ref="T504">if(U504="","",XLOOKUP(U504,Master[Company],Master[Acronym],"NA",0,1))</f>
        <v/>
      </c>
      <c r="U504" s="341"/>
      <c r="V504" s="342"/>
      <c r="W504" s="342"/>
      <c r="X504" s="341" t="str">
        <f t="shared" si="6"/>
        <v/>
      </c>
      <c r="Y504" s="341" t="str">
        <f t="shared" si="3"/>
        <v/>
      </c>
      <c r="Z504" s="341"/>
      <c r="AA504" s="341"/>
      <c r="AB504" s="341"/>
      <c r="AC504" s="401"/>
      <c r="AD504" s="563"/>
      <c r="AE504" s="564"/>
      <c r="AF504" s="564"/>
      <c r="AG504" s="564"/>
      <c r="AH504" s="564"/>
      <c r="AI504" s="564"/>
      <c r="AJ504" s="564"/>
      <c r="AK504" s="564"/>
      <c r="AL504" s="563"/>
      <c r="AM504" s="564"/>
      <c r="AN504" s="564"/>
      <c r="AO504" s="564"/>
      <c r="AP504" s="564"/>
      <c r="AQ504" s="564"/>
      <c r="AR504" s="564"/>
      <c r="AS504" s="564"/>
      <c r="AT504" s="401"/>
      <c r="AU504" s="399"/>
      <c r="AV504" s="617"/>
      <c r="AW504" s="401"/>
      <c r="AX504" s="401"/>
      <c r="AY504" s="341"/>
      <c r="AZ504" s="341"/>
      <c r="BA504" s="341"/>
      <c r="BB504" s="341"/>
      <c r="BC504" s="341"/>
      <c r="BD504" s="401"/>
      <c r="BE504" s="341"/>
      <c r="BF504" s="341"/>
      <c r="BG504" s="402"/>
      <c r="BH504" s="403"/>
      <c r="BI504" s="405"/>
      <c r="BJ504" s="405"/>
      <c r="BK504" s="405"/>
      <c r="BL504" s="405"/>
      <c r="BM504" s="514"/>
    </row>
    <row r="505" ht="18.75" customHeight="1">
      <c r="A505" s="400" t="str">
        <f t="shared" si="4"/>
        <v/>
      </c>
      <c r="B505" s="341"/>
      <c r="C505" s="559"/>
      <c r="D505" s="393"/>
      <c r="E505" s="341"/>
      <c r="F505" s="394"/>
      <c r="G505" s="341" t="str">
        <f t="array" ref="G505">IF(C505="","",XLOOKUP(C505,'Master Data'!K:K,'Master Data'!N:N,"Input in Master Data",0,1))</f>
        <v/>
      </c>
      <c r="H505" s="341" t="str">
        <f t="array" ref="H505">IF(C505="","",XLOOKUP(C505,'Master Data'!K:K,'Master Data'!O:O,"Input in Master Data",0,1))</f>
        <v/>
      </c>
      <c r="I505" s="341" t="str">
        <f t="array" ref="I505">if(U505="","",XLOOKUP(U505,Master[Company],Master[Blow],"Unknown",0,1))</f>
        <v/>
      </c>
      <c r="J505" s="341" t="str">
        <f t="array" ref="J505">if(U505="","",XLOOKUP(U505,Master[Company],Master[Pigging],"Unknown",0,1))</f>
        <v/>
      </c>
      <c r="K505" s="341" t="str">
        <f t="array" ref="K505">if(U505="","",XLOOKUP(U505,Master[Company],Master[Load Method],"Unknown",0,1))</f>
        <v/>
      </c>
      <c r="L505" s="341" t="str">
        <f t="array" ref="L505">if(U505="","",XLOOKUP(U505,Master[Company],Master[Line Distance],"Unknown",0,1))</f>
        <v/>
      </c>
      <c r="M505" s="394"/>
      <c r="N505" s="341"/>
      <c r="O505" s="341"/>
      <c r="P505" s="341" t="str">
        <f t="array" ref="P505">if(U505="","",XLOOKUP(U505,Master[Company],Master[Terms],"NA",0,1))</f>
        <v/>
      </c>
      <c r="Q505" s="341" t="str">
        <f t="shared" si="1"/>
        <v/>
      </c>
      <c r="R505" s="341" t="str">
        <f t="array" ref="R505">if(U505="","",XLOOKUP(U505,Master[Company],Master[Group],"NA",0,1))</f>
        <v/>
      </c>
      <c r="S505" s="341" t="str">
        <f t="array" ref="S505">if(U505="","",XLOOKUP(U505,Master[Company],Master[Loading Location],"NA",0,1))</f>
        <v/>
      </c>
      <c r="T505" s="341" t="str">
        <f t="array" ref="T505">if(U505="","",XLOOKUP(U505,Master[Company],Master[Acronym],"NA",0,1))</f>
        <v/>
      </c>
      <c r="U505" s="341"/>
      <c r="V505" s="342"/>
      <c r="W505" s="342"/>
      <c r="X505" s="341" t="str">
        <f t="shared" si="6"/>
        <v/>
      </c>
      <c r="Y505" s="341" t="str">
        <f t="shared" si="3"/>
        <v/>
      </c>
      <c r="Z505" s="341"/>
      <c r="AA505" s="341"/>
      <c r="AB505" s="341"/>
      <c r="AC505" s="401"/>
      <c r="AD505" s="563"/>
      <c r="AE505" s="564"/>
      <c r="AF505" s="564"/>
      <c r="AG505" s="564"/>
      <c r="AH505" s="564"/>
      <c r="AI505" s="564"/>
      <c r="AJ505" s="564"/>
      <c r="AK505" s="564"/>
      <c r="AL505" s="563"/>
      <c r="AM505" s="564"/>
      <c r="AN505" s="564"/>
      <c r="AO505" s="564"/>
      <c r="AP505" s="564"/>
      <c r="AQ505" s="564"/>
      <c r="AR505" s="564"/>
      <c r="AS505" s="564"/>
      <c r="AT505" s="401"/>
      <c r="AU505" s="399"/>
      <c r="AV505" s="617"/>
      <c r="AW505" s="401"/>
      <c r="AX505" s="401"/>
      <c r="AY505" s="341"/>
      <c r="AZ505" s="341"/>
      <c r="BA505" s="341"/>
      <c r="BB505" s="341"/>
      <c r="BC505" s="341"/>
      <c r="BD505" s="401"/>
      <c r="BE505" s="341"/>
      <c r="BF505" s="341"/>
      <c r="BG505" s="402"/>
      <c r="BH505" s="403"/>
      <c r="BI505" s="405"/>
      <c r="BJ505" s="405"/>
      <c r="BK505" s="405"/>
      <c r="BL505" s="405"/>
      <c r="BM505" s="514"/>
    </row>
    <row r="506" ht="18.75" customHeight="1">
      <c r="A506" s="400" t="str">
        <f t="shared" si="4"/>
        <v/>
      </c>
      <c r="B506" s="341"/>
      <c r="C506" s="559"/>
      <c r="D506" s="393"/>
      <c r="E506" s="341"/>
      <c r="F506" s="394"/>
      <c r="G506" s="341" t="str">
        <f t="array" ref="G506">IF(C506="","",XLOOKUP(C506,'Master Data'!K:K,'Master Data'!N:N,"Input in Master Data",0,1))</f>
        <v/>
      </c>
      <c r="H506" s="341" t="str">
        <f t="array" ref="H506">IF(C506="","",XLOOKUP(C506,'Master Data'!K:K,'Master Data'!O:O,"Input in Master Data",0,1))</f>
        <v/>
      </c>
      <c r="I506" s="341" t="str">
        <f t="array" ref="I506">if(U506="","",XLOOKUP(U506,Master[Company],Master[Blow],"Unknown",0,1))</f>
        <v/>
      </c>
      <c r="J506" s="341" t="str">
        <f t="array" ref="J506">if(U506="","",XLOOKUP(U506,Master[Company],Master[Pigging],"Unknown",0,1))</f>
        <v/>
      </c>
      <c r="K506" s="341" t="str">
        <f t="array" ref="K506">if(U506="","",XLOOKUP(U506,Master[Company],Master[Load Method],"Unknown",0,1))</f>
        <v/>
      </c>
      <c r="L506" s="341" t="str">
        <f t="array" ref="L506">if(U506="","",XLOOKUP(U506,Master[Company],Master[Line Distance],"Unknown",0,1))</f>
        <v/>
      </c>
      <c r="M506" s="394"/>
      <c r="N506" s="341"/>
      <c r="O506" s="341"/>
      <c r="P506" s="341" t="str">
        <f t="array" ref="P506">if(U506="","",XLOOKUP(U506,Master[Company],Master[Terms],"NA",0,1))</f>
        <v/>
      </c>
      <c r="Q506" s="341" t="str">
        <f t="shared" si="1"/>
        <v/>
      </c>
      <c r="R506" s="341" t="str">
        <f t="array" ref="R506">if(U506="","",XLOOKUP(U506,Master[Company],Master[Group],"NA",0,1))</f>
        <v/>
      </c>
      <c r="S506" s="341" t="str">
        <f t="array" ref="S506">if(U506="","",XLOOKUP(U506,Master[Company],Master[Loading Location],"NA",0,1))</f>
        <v/>
      </c>
      <c r="T506" s="341" t="str">
        <f t="array" ref="T506">if(U506="","",XLOOKUP(U506,Master[Company],Master[Acronym],"NA",0,1))</f>
        <v/>
      </c>
      <c r="U506" s="341"/>
      <c r="V506" s="342"/>
      <c r="W506" s="342"/>
      <c r="X506" s="341" t="str">
        <f t="shared" si="6"/>
        <v/>
      </c>
      <c r="Y506" s="341" t="str">
        <f t="shared" si="3"/>
        <v/>
      </c>
      <c r="Z506" s="341"/>
      <c r="AA506" s="341"/>
      <c r="AB506" s="341"/>
      <c r="AC506" s="401"/>
      <c r="AD506" s="563"/>
      <c r="AE506" s="564"/>
      <c r="AF506" s="564"/>
      <c r="AG506" s="564"/>
      <c r="AH506" s="564"/>
      <c r="AI506" s="564"/>
      <c r="AJ506" s="564"/>
      <c r="AK506" s="564"/>
      <c r="AL506" s="563"/>
      <c r="AM506" s="564"/>
      <c r="AN506" s="564"/>
      <c r="AO506" s="564"/>
      <c r="AP506" s="564"/>
      <c r="AQ506" s="564"/>
      <c r="AR506" s="564"/>
      <c r="AS506" s="564"/>
      <c r="AT506" s="401"/>
      <c r="AU506" s="399"/>
      <c r="AV506" s="617"/>
      <c r="AW506" s="401"/>
      <c r="AX506" s="401"/>
      <c r="AY506" s="341"/>
      <c r="AZ506" s="341"/>
      <c r="BA506" s="341"/>
      <c r="BB506" s="341"/>
      <c r="BC506" s="341"/>
      <c r="BD506" s="401"/>
      <c r="BE506" s="341"/>
      <c r="BF506" s="341"/>
      <c r="BG506" s="402"/>
      <c r="BH506" s="403"/>
      <c r="BI506" s="405"/>
      <c r="BJ506" s="405"/>
      <c r="BK506" s="405"/>
      <c r="BL506" s="405"/>
      <c r="BM506" s="514"/>
    </row>
    <row r="507" ht="18.75" customHeight="1">
      <c r="A507" s="400" t="str">
        <f t="shared" si="4"/>
        <v/>
      </c>
      <c r="B507" s="341"/>
      <c r="C507" s="559"/>
      <c r="D507" s="393"/>
      <c r="E507" s="341"/>
      <c r="F507" s="394"/>
      <c r="G507" s="341" t="str">
        <f t="array" ref="G507">IF(C507="","",XLOOKUP(C507,'Master Data'!K:K,'Master Data'!N:N,"Input in Master Data",0,1))</f>
        <v/>
      </c>
      <c r="H507" s="341" t="str">
        <f t="array" ref="H507">IF(C507="","",XLOOKUP(C507,'Master Data'!K:K,'Master Data'!O:O,"Input in Master Data",0,1))</f>
        <v/>
      </c>
      <c r="I507" s="341" t="str">
        <f t="array" ref="I507">if(U507="","",XLOOKUP(U507,Master[Company],Master[Blow],"Unknown",0,1))</f>
        <v/>
      </c>
      <c r="J507" s="341" t="str">
        <f t="array" ref="J507">if(U507="","",XLOOKUP(U507,Master[Company],Master[Pigging],"Unknown",0,1))</f>
        <v/>
      </c>
      <c r="K507" s="341" t="str">
        <f t="array" ref="K507">if(U507="","",XLOOKUP(U507,Master[Company],Master[Load Method],"Unknown",0,1))</f>
        <v/>
      </c>
      <c r="L507" s="341" t="str">
        <f t="array" ref="L507">if(U507="","",XLOOKUP(U507,Master[Company],Master[Line Distance],"Unknown",0,1))</f>
        <v/>
      </c>
      <c r="M507" s="394"/>
      <c r="N507" s="341"/>
      <c r="O507" s="341"/>
      <c r="P507" s="341" t="str">
        <f t="array" ref="P507">if(U507="","",XLOOKUP(U507,Master[Company],Master[Terms],"NA",0,1))</f>
        <v/>
      </c>
      <c r="Q507" s="341" t="str">
        <f t="shared" si="1"/>
        <v/>
      </c>
      <c r="R507" s="341" t="str">
        <f t="array" ref="R507">if(U507="","",XLOOKUP(U507,Master[Company],Master[Group],"NA",0,1))</f>
        <v/>
      </c>
      <c r="S507" s="341" t="str">
        <f t="array" ref="S507">if(U507="","",XLOOKUP(U507,Master[Company],Master[Loading Location],"NA",0,1))</f>
        <v/>
      </c>
      <c r="T507" s="341" t="str">
        <f t="array" ref="T507">if(U507="","",XLOOKUP(U507,Master[Company],Master[Acronym],"NA",0,1))</f>
        <v/>
      </c>
      <c r="U507" s="341"/>
      <c r="V507" s="342"/>
      <c r="W507" s="342"/>
      <c r="X507" s="341" t="str">
        <f t="shared" si="6"/>
        <v/>
      </c>
      <c r="Y507" s="341" t="str">
        <f t="shared" si="3"/>
        <v/>
      </c>
      <c r="Z507" s="341"/>
      <c r="AA507" s="341"/>
      <c r="AB507" s="341"/>
      <c r="AC507" s="401"/>
      <c r="AD507" s="563"/>
      <c r="AE507" s="564"/>
      <c r="AF507" s="564"/>
      <c r="AG507" s="564"/>
      <c r="AH507" s="564"/>
      <c r="AI507" s="564"/>
      <c r="AJ507" s="564"/>
      <c r="AK507" s="564"/>
      <c r="AL507" s="563"/>
      <c r="AM507" s="564"/>
      <c r="AN507" s="564"/>
      <c r="AO507" s="564"/>
      <c r="AP507" s="564"/>
      <c r="AQ507" s="564"/>
      <c r="AR507" s="564"/>
      <c r="AS507" s="564"/>
      <c r="AT507" s="401"/>
      <c r="AU507" s="399"/>
      <c r="AV507" s="617"/>
      <c r="AW507" s="401"/>
      <c r="AX507" s="401"/>
      <c r="AY507" s="341"/>
      <c r="AZ507" s="341"/>
      <c r="BA507" s="341"/>
      <c r="BB507" s="341"/>
      <c r="BC507" s="341"/>
      <c r="BD507" s="401"/>
      <c r="BE507" s="341"/>
      <c r="BF507" s="341"/>
      <c r="BG507" s="402"/>
      <c r="BH507" s="403"/>
      <c r="BI507" s="405"/>
      <c r="BJ507" s="405"/>
      <c r="BK507" s="405"/>
      <c r="BL507" s="405"/>
      <c r="BM507" s="514"/>
    </row>
    <row r="508" ht="18.75" customHeight="1">
      <c r="A508" s="400" t="str">
        <f t="shared" si="4"/>
        <v/>
      </c>
      <c r="B508" s="341"/>
      <c r="C508" s="559"/>
      <c r="D508" s="393"/>
      <c r="E508" s="341"/>
      <c r="F508" s="394"/>
      <c r="G508" s="341" t="str">
        <f t="array" ref="G508">IF(C508="","",XLOOKUP(C508,'Master Data'!K:K,'Master Data'!N:N,"Input in Master Data",0,1))</f>
        <v/>
      </c>
      <c r="H508" s="341" t="str">
        <f t="array" ref="H508">IF(C508="","",XLOOKUP(C508,'Master Data'!K:K,'Master Data'!O:O,"Input in Master Data",0,1))</f>
        <v/>
      </c>
      <c r="I508" s="341" t="str">
        <f t="array" ref="I508">if(U508="","",XLOOKUP(U508,Master[Company],Master[Blow],"Unknown",0,1))</f>
        <v/>
      </c>
      <c r="J508" s="341" t="str">
        <f t="array" ref="J508">if(U508="","",XLOOKUP(U508,Master[Company],Master[Pigging],"Unknown",0,1))</f>
        <v/>
      </c>
      <c r="K508" s="341" t="str">
        <f t="array" ref="K508">if(U508="","",XLOOKUP(U508,Master[Company],Master[Load Method],"Unknown",0,1))</f>
        <v/>
      </c>
      <c r="L508" s="341" t="str">
        <f t="array" ref="L508">if(U508="","",XLOOKUP(U508,Master[Company],Master[Line Distance],"Unknown",0,1))</f>
        <v/>
      </c>
      <c r="M508" s="394"/>
      <c r="N508" s="341"/>
      <c r="O508" s="341"/>
      <c r="P508" s="341" t="str">
        <f t="array" ref="P508">if(U508="","",XLOOKUP(U508,Master[Company],Master[Terms],"NA",0,1))</f>
        <v/>
      </c>
      <c r="Q508" s="341" t="str">
        <f t="shared" si="1"/>
        <v/>
      </c>
      <c r="R508" s="341" t="str">
        <f t="array" ref="R508">if(U508="","",XLOOKUP(U508,Master[Company],Master[Group],"NA",0,1))</f>
        <v/>
      </c>
      <c r="S508" s="341" t="str">
        <f t="array" ref="S508">if(U508="","",XLOOKUP(U508,Master[Company],Master[Loading Location],"NA",0,1))</f>
        <v/>
      </c>
      <c r="T508" s="341" t="str">
        <f t="array" ref="T508">if(U508="","",XLOOKUP(U508,Master[Company],Master[Acronym],"NA",0,1))</f>
        <v/>
      </c>
      <c r="U508" s="341"/>
      <c r="V508" s="342"/>
      <c r="W508" s="342"/>
      <c r="X508" s="341" t="str">
        <f t="shared" si="6"/>
        <v/>
      </c>
      <c r="Y508" s="341" t="str">
        <f t="shared" si="3"/>
        <v/>
      </c>
      <c r="Z508" s="341"/>
      <c r="AA508" s="341"/>
      <c r="AB508" s="341"/>
      <c r="AC508" s="401"/>
      <c r="AD508" s="563"/>
      <c r="AE508" s="564"/>
      <c r="AF508" s="564"/>
      <c r="AG508" s="564"/>
      <c r="AH508" s="564"/>
      <c r="AI508" s="564"/>
      <c r="AJ508" s="564"/>
      <c r="AK508" s="564"/>
      <c r="AL508" s="563"/>
      <c r="AM508" s="564"/>
      <c r="AN508" s="564"/>
      <c r="AO508" s="564"/>
      <c r="AP508" s="564"/>
      <c r="AQ508" s="564"/>
      <c r="AR508" s="564"/>
      <c r="AS508" s="564"/>
      <c r="AT508" s="401"/>
      <c r="AU508" s="399"/>
      <c r="AV508" s="617"/>
      <c r="AW508" s="401"/>
      <c r="AX508" s="401"/>
      <c r="AY508" s="341"/>
      <c r="AZ508" s="341"/>
      <c r="BA508" s="341"/>
      <c r="BB508" s="341"/>
      <c r="BC508" s="341"/>
      <c r="BD508" s="401"/>
      <c r="BE508" s="341"/>
      <c r="BF508" s="341"/>
      <c r="BG508" s="402"/>
      <c r="BH508" s="403"/>
      <c r="BI508" s="405"/>
      <c r="BJ508" s="405"/>
      <c r="BK508" s="405"/>
      <c r="BL508" s="405"/>
      <c r="BM508" s="514"/>
    </row>
    <row r="509" ht="18.75" customHeight="1">
      <c r="A509" s="400" t="str">
        <f t="shared" si="4"/>
        <v/>
      </c>
      <c r="B509" s="341"/>
      <c r="C509" s="559"/>
      <c r="D509" s="393"/>
      <c r="E509" s="341"/>
      <c r="F509" s="394"/>
      <c r="G509" s="341" t="str">
        <f t="array" ref="G509">IF(C509="","",XLOOKUP(C509,'Master Data'!K:K,'Master Data'!N:N,"Input in Master Data",0,1))</f>
        <v/>
      </c>
      <c r="H509" s="341" t="str">
        <f t="array" ref="H509">IF(C509="","",XLOOKUP(C509,'Master Data'!K:K,'Master Data'!O:O,"Input in Master Data",0,1))</f>
        <v/>
      </c>
      <c r="I509" s="341" t="str">
        <f t="array" ref="I509">if(U509="","",XLOOKUP(U509,Master[Company],Master[Blow],"Unknown",0,1))</f>
        <v/>
      </c>
      <c r="J509" s="341" t="str">
        <f t="array" ref="J509">if(U509="","",XLOOKUP(U509,Master[Company],Master[Pigging],"Unknown",0,1))</f>
        <v/>
      </c>
      <c r="K509" s="341" t="str">
        <f t="array" ref="K509">if(U509="","",XLOOKUP(U509,Master[Company],Master[Load Method],"Unknown",0,1))</f>
        <v/>
      </c>
      <c r="L509" s="341" t="str">
        <f t="array" ref="L509">if(U509="","",XLOOKUP(U509,Master[Company],Master[Line Distance],"Unknown",0,1))</f>
        <v/>
      </c>
      <c r="M509" s="394"/>
      <c r="N509" s="341"/>
      <c r="O509" s="341"/>
      <c r="P509" s="341" t="str">
        <f t="array" ref="P509">if(U509="","",XLOOKUP(U509,Master[Company],Master[Terms],"NA",0,1))</f>
        <v/>
      </c>
      <c r="Q509" s="341" t="str">
        <f t="shared" si="1"/>
        <v/>
      </c>
      <c r="R509" s="341" t="str">
        <f t="array" ref="R509">if(U509="","",XLOOKUP(U509,Master[Company],Master[Group],"NA",0,1))</f>
        <v/>
      </c>
      <c r="S509" s="341" t="str">
        <f t="array" ref="S509">if(U509="","",XLOOKUP(U509,Master[Company],Master[Loading Location],"NA",0,1))</f>
        <v/>
      </c>
      <c r="T509" s="341" t="str">
        <f t="array" ref="T509">if(U509="","",XLOOKUP(U509,Master[Company],Master[Acronym],"NA",0,1))</f>
        <v/>
      </c>
      <c r="U509" s="341"/>
      <c r="V509" s="342"/>
      <c r="W509" s="342"/>
      <c r="X509" s="341" t="str">
        <f t="shared" si="6"/>
        <v/>
      </c>
      <c r="Y509" s="341" t="str">
        <f t="shared" si="3"/>
        <v/>
      </c>
      <c r="Z509" s="341"/>
      <c r="AA509" s="341"/>
      <c r="AB509" s="341"/>
      <c r="AC509" s="401"/>
      <c r="AD509" s="563"/>
      <c r="AE509" s="564"/>
      <c r="AF509" s="564"/>
      <c r="AG509" s="564"/>
      <c r="AH509" s="564"/>
      <c r="AI509" s="564"/>
      <c r="AJ509" s="564"/>
      <c r="AK509" s="564"/>
      <c r="AL509" s="563"/>
      <c r="AM509" s="564"/>
      <c r="AN509" s="564"/>
      <c r="AO509" s="564"/>
      <c r="AP509" s="564"/>
      <c r="AQ509" s="564"/>
      <c r="AR509" s="564"/>
      <c r="AS509" s="564"/>
      <c r="AT509" s="401"/>
      <c r="AU509" s="399"/>
      <c r="AV509" s="617"/>
      <c r="AW509" s="401"/>
      <c r="AX509" s="401"/>
      <c r="AY509" s="341"/>
      <c r="AZ509" s="341"/>
      <c r="BA509" s="341"/>
      <c r="BB509" s="341"/>
      <c r="BC509" s="341"/>
      <c r="BD509" s="401"/>
      <c r="BE509" s="341"/>
      <c r="BF509" s="341"/>
      <c r="BG509" s="402"/>
      <c r="BH509" s="403"/>
      <c r="BI509" s="405"/>
      <c r="BJ509" s="405"/>
      <c r="BK509" s="405"/>
      <c r="BL509" s="405"/>
      <c r="BM509" s="514"/>
    </row>
    <row r="510" ht="18.75" customHeight="1">
      <c r="A510" s="400" t="str">
        <f t="shared" si="4"/>
        <v/>
      </c>
      <c r="B510" s="341"/>
      <c r="C510" s="559"/>
      <c r="D510" s="393"/>
      <c r="E510" s="341"/>
      <c r="F510" s="394"/>
      <c r="G510" s="341" t="str">
        <f t="array" ref="G510">IF(C510="","",XLOOKUP(C510,'Master Data'!K:K,'Master Data'!N:N,"Input in Master Data",0,1))</f>
        <v/>
      </c>
      <c r="H510" s="341" t="str">
        <f t="array" ref="H510">IF(C510="","",XLOOKUP(C510,'Master Data'!K:K,'Master Data'!O:O,"Input in Master Data",0,1))</f>
        <v/>
      </c>
      <c r="I510" s="341" t="str">
        <f t="array" ref="I510">if(U510="","",XLOOKUP(U510,Master[Company],Master[Blow],"Unknown",0,1))</f>
        <v/>
      </c>
      <c r="J510" s="341" t="str">
        <f t="array" ref="J510">if(U510="","",XLOOKUP(U510,Master[Company],Master[Pigging],"Unknown",0,1))</f>
        <v/>
      </c>
      <c r="K510" s="341" t="str">
        <f t="array" ref="K510">if(U510="","",XLOOKUP(U510,Master[Company],Master[Load Method],"Unknown",0,1))</f>
        <v/>
      </c>
      <c r="L510" s="341" t="str">
        <f t="array" ref="L510">if(U510="","",XLOOKUP(U510,Master[Company],Master[Line Distance],"Unknown",0,1))</f>
        <v/>
      </c>
      <c r="M510" s="394"/>
      <c r="N510" s="341"/>
      <c r="O510" s="341"/>
      <c r="P510" s="341" t="str">
        <f t="array" ref="P510">if(U510="","",XLOOKUP(U510,Master[Company],Master[Terms],"NA",0,1))</f>
        <v/>
      </c>
      <c r="Q510" s="341" t="str">
        <f t="shared" si="1"/>
        <v/>
      </c>
      <c r="R510" s="341" t="str">
        <f t="array" ref="R510">if(U510="","",XLOOKUP(U510,Master[Company],Master[Group],"NA",0,1))</f>
        <v/>
      </c>
      <c r="S510" s="341" t="str">
        <f t="array" ref="S510">if(U510="","",XLOOKUP(U510,Master[Company],Master[Loading Location],"NA",0,1))</f>
        <v/>
      </c>
      <c r="T510" s="341" t="str">
        <f t="array" ref="T510">if(U510="","",XLOOKUP(U510,Master[Company],Master[Acronym],"NA",0,1))</f>
        <v/>
      </c>
      <c r="U510" s="341"/>
      <c r="V510" s="342"/>
      <c r="W510" s="342"/>
      <c r="X510" s="341" t="str">
        <f t="shared" si="6"/>
        <v/>
      </c>
      <c r="Y510" s="341" t="str">
        <f t="shared" si="3"/>
        <v/>
      </c>
      <c r="Z510" s="341"/>
      <c r="AA510" s="341"/>
      <c r="AB510" s="341"/>
      <c r="AC510" s="401"/>
      <c r="AD510" s="563"/>
      <c r="AE510" s="564"/>
      <c r="AF510" s="564"/>
      <c r="AG510" s="564"/>
      <c r="AH510" s="564"/>
      <c r="AI510" s="564"/>
      <c r="AJ510" s="564"/>
      <c r="AK510" s="564"/>
      <c r="AL510" s="563"/>
      <c r="AM510" s="564"/>
      <c r="AN510" s="564"/>
      <c r="AO510" s="564"/>
      <c r="AP510" s="564"/>
      <c r="AQ510" s="564"/>
      <c r="AR510" s="564"/>
      <c r="AS510" s="564"/>
      <c r="AT510" s="401"/>
      <c r="AU510" s="399"/>
      <c r="AV510" s="617"/>
      <c r="AW510" s="401"/>
      <c r="AX510" s="401"/>
      <c r="AY510" s="341"/>
      <c r="AZ510" s="341"/>
      <c r="BA510" s="341"/>
      <c r="BB510" s="341"/>
      <c r="BC510" s="341"/>
      <c r="BD510" s="401"/>
      <c r="BE510" s="341"/>
      <c r="BF510" s="341"/>
      <c r="BG510" s="402"/>
      <c r="BH510" s="403"/>
      <c r="BI510" s="405"/>
      <c r="BJ510" s="405"/>
      <c r="BK510" s="405"/>
      <c r="BL510" s="405"/>
      <c r="BM510" s="514"/>
    </row>
    <row r="511" ht="18.75" customHeight="1">
      <c r="A511" s="400" t="str">
        <f t="shared" si="4"/>
        <v/>
      </c>
      <c r="B511" s="341"/>
      <c r="C511" s="559"/>
      <c r="D511" s="393"/>
      <c r="E511" s="341"/>
      <c r="F511" s="394"/>
      <c r="G511" s="341" t="str">
        <f t="array" ref="G511">IF(C511="","",XLOOKUP(C511,'Master Data'!K:K,'Master Data'!N:N,"Input in Master Data",0,1))</f>
        <v/>
      </c>
      <c r="H511" s="341" t="str">
        <f t="array" ref="H511">IF(C511="","",XLOOKUP(C511,'Master Data'!K:K,'Master Data'!O:O,"Input in Master Data",0,1))</f>
        <v/>
      </c>
      <c r="I511" s="341" t="str">
        <f t="array" ref="I511">if(U511="","",XLOOKUP(U511,Master[Company],Master[Blow],"Unknown",0,1))</f>
        <v/>
      </c>
      <c r="J511" s="341" t="str">
        <f t="array" ref="J511">if(U511="","",XLOOKUP(U511,Master[Company],Master[Pigging],"Unknown",0,1))</f>
        <v/>
      </c>
      <c r="K511" s="341" t="str">
        <f t="array" ref="K511">if(U511="","",XLOOKUP(U511,Master[Company],Master[Load Method],"Unknown",0,1))</f>
        <v/>
      </c>
      <c r="L511" s="341" t="str">
        <f t="array" ref="L511">if(U511="","",XLOOKUP(U511,Master[Company],Master[Line Distance],"Unknown",0,1))</f>
        <v/>
      </c>
      <c r="M511" s="394"/>
      <c r="N511" s="341"/>
      <c r="O511" s="341"/>
      <c r="P511" s="341" t="str">
        <f t="array" ref="P511">if(U511="","",XLOOKUP(U511,Master[Company],Master[Terms],"NA",0,1))</f>
        <v/>
      </c>
      <c r="Q511" s="341" t="str">
        <f t="shared" si="1"/>
        <v/>
      </c>
      <c r="R511" s="341" t="str">
        <f t="array" ref="R511">if(U511="","",XLOOKUP(U511,Master[Company],Master[Group],"NA",0,1))</f>
        <v/>
      </c>
      <c r="S511" s="341" t="str">
        <f t="array" ref="S511">if(U511="","",XLOOKUP(U511,Master[Company],Master[Loading Location],"NA",0,1))</f>
        <v/>
      </c>
      <c r="T511" s="341" t="str">
        <f t="array" ref="T511">if(U511="","",XLOOKUP(U511,Master[Company],Master[Acronym],"NA",0,1))</f>
        <v/>
      </c>
      <c r="U511" s="341"/>
      <c r="V511" s="342"/>
      <c r="W511" s="342"/>
      <c r="X511" s="341" t="str">
        <f t="shared" si="6"/>
        <v/>
      </c>
      <c r="Y511" s="341" t="str">
        <f t="shared" si="3"/>
        <v/>
      </c>
      <c r="Z511" s="341"/>
      <c r="AA511" s="341"/>
      <c r="AB511" s="341"/>
      <c r="AC511" s="401"/>
      <c r="AD511" s="563"/>
      <c r="AE511" s="564"/>
      <c r="AF511" s="564"/>
      <c r="AG511" s="564"/>
      <c r="AH511" s="564"/>
      <c r="AI511" s="564"/>
      <c r="AJ511" s="564"/>
      <c r="AK511" s="564"/>
      <c r="AL511" s="563"/>
      <c r="AM511" s="564"/>
      <c r="AN511" s="564"/>
      <c r="AO511" s="564"/>
      <c r="AP511" s="564"/>
      <c r="AQ511" s="564"/>
      <c r="AR511" s="564"/>
      <c r="AS511" s="564"/>
      <c r="AT511" s="401"/>
      <c r="AU511" s="399"/>
      <c r="AV511" s="617"/>
      <c r="AW511" s="401"/>
      <c r="AX511" s="401"/>
      <c r="AY511" s="341"/>
      <c r="AZ511" s="341"/>
      <c r="BA511" s="341"/>
      <c r="BB511" s="341"/>
      <c r="BC511" s="341"/>
      <c r="BD511" s="401"/>
      <c r="BE511" s="341"/>
      <c r="BF511" s="341"/>
      <c r="BG511" s="402"/>
      <c r="BH511" s="403"/>
      <c r="BI511" s="405"/>
      <c r="BJ511" s="405"/>
      <c r="BK511" s="405"/>
      <c r="BL511" s="405"/>
      <c r="BM511" s="514"/>
    </row>
    <row r="512" ht="18.75" customHeight="1">
      <c r="A512" s="400" t="str">
        <f t="shared" si="4"/>
        <v/>
      </c>
      <c r="B512" s="341"/>
      <c r="C512" s="559"/>
      <c r="D512" s="393"/>
      <c r="E512" s="341"/>
      <c r="F512" s="394"/>
      <c r="G512" s="341" t="str">
        <f t="array" ref="G512">IF(C512="","",XLOOKUP(C512,'Master Data'!K:K,'Master Data'!N:N,"Input in Master Data",0,1))</f>
        <v/>
      </c>
      <c r="H512" s="341" t="str">
        <f t="array" ref="H512">IF(C512="","",XLOOKUP(C512,'Master Data'!K:K,'Master Data'!O:O,"Input in Master Data",0,1))</f>
        <v/>
      </c>
      <c r="I512" s="341" t="str">
        <f t="array" ref="I512">if(U512="","",XLOOKUP(U512,Master[Company],Master[Blow],"Unknown",0,1))</f>
        <v/>
      </c>
      <c r="J512" s="341" t="str">
        <f t="array" ref="J512">if(U512="","",XLOOKUP(U512,Master[Company],Master[Pigging],"Unknown",0,1))</f>
        <v/>
      </c>
      <c r="K512" s="341" t="str">
        <f t="array" ref="K512">if(U512="","",XLOOKUP(U512,Master[Company],Master[Load Method],"Unknown",0,1))</f>
        <v/>
      </c>
      <c r="L512" s="341" t="str">
        <f t="array" ref="L512">if(U512="","",XLOOKUP(U512,Master[Company],Master[Line Distance],"Unknown",0,1))</f>
        <v/>
      </c>
      <c r="M512" s="394"/>
      <c r="N512" s="341"/>
      <c r="O512" s="341"/>
      <c r="P512" s="341" t="str">
        <f t="array" ref="P512">if(U512="","",XLOOKUP(U512,Master[Company],Master[Terms],"NA",0,1))</f>
        <v/>
      </c>
      <c r="Q512" s="341" t="str">
        <f t="shared" si="1"/>
        <v/>
      </c>
      <c r="R512" s="341" t="str">
        <f t="array" ref="R512">if(U512="","",XLOOKUP(U512,Master[Company],Master[Group],"NA",0,1))</f>
        <v/>
      </c>
      <c r="S512" s="341" t="str">
        <f t="array" ref="S512">if(U512="","",XLOOKUP(U512,Master[Company],Master[Loading Location],"NA",0,1))</f>
        <v/>
      </c>
      <c r="T512" s="341" t="str">
        <f t="array" ref="T512">if(U512="","",XLOOKUP(U512,Master[Company],Master[Acronym],"NA",0,1))</f>
        <v/>
      </c>
      <c r="U512" s="341"/>
      <c r="V512" s="342"/>
      <c r="W512" s="342"/>
      <c r="X512" s="341" t="str">
        <f t="shared" si="6"/>
        <v/>
      </c>
      <c r="Y512" s="341" t="str">
        <f t="shared" si="3"/>
        <v/>
      </c>
      <c r="Z512" s="341"/>
      <c r="AA512" s="341"/>
      <c r="AB512" s="341"/>
      <c r="AC512" s="401"/>
      <c r="AD512" s="563"/>
      <c r="AE512" s="564"/>
      <c r="AF512" s="564"/>
      <c r="AG512" s="564"/>
      <c r="AH512" s="564"/>
      <c r="AI512" s="564"/>
      <c r="AJ512" s="564"/>
      <c r="AK512" s="564"/>
      <c r="AL512" s="563"/>
      <c r="AM512" s="564"/>
      <c r="AN512" s="564"/>
      <c r="AO512" s="564"/>
      <c r="AP512" s="564"/>
      <c r="AQ512" s="564"/>
      <c r="AR512" s="564"/>
      <c r="AS512" s="564"/>
      <c r="AT512" s="401"/>
      <c r="AU512" s="399"/>
      <c r="AV512" s="617"/>
      <c r="AW512" s="401"/>
      <c r="AX512" s="401"/>
      <c r="AY512" s="341"/>
      <c r="AZ512" s="341"/>
      <c r="BA512" s="341"/>
      <c r="BB512" s="341"/>
      <c r="BC512" s="341"/>
      <c r="BD512" s="401"/>
      <c r="BE512" s="341"/>
      <c r="BF512" s="341"/>
      <c r="BG512" s="402"/>
      <c r="BH512" s="403"/>
      <c r="BI512" s="405"/>
      <c r="BJ512" s="405"/>
      <c r="BK512" s="405"/>
      <c r="BL512" s="405"/>
      <c r="BM512" s="514"/>
    </row>
    <row r="513" ht="18.75" customHeight="1">
      <c r="A513" s="400" t="str">
        <f t="shared" si="4"/>
        <v/>
      </c>
      <c r="B513" s="341"/>
      <c r="C513" s="559"/>
      <c r="D513" s="393"/>
      <c r="E513" s="341"/>
      <c r="F513" s="394"/>
      <c r="G513" s="341" t="str">
        <f t="array" ref="G513">IF(C513="","",XLOOKUP(C513,'Master Data'!K:K,'Master Data'!N:N,"Input in Master Data",0,1))</f>
        <v/>
      </c>
      <c r="H513" s="341" t="str">
        <f t="array" ref="H513">IF(C513="","",XLOOKUP(C513,'Master Data'!K:K,'Master Data'!O:O,"Input in Master Data",0,1))</f>
        <v/>
      </c>
      <c r="I513" s="341" t="str">
        <f t="array" ref="I513">if(U513="","",XLOOKUP(U513,Master[Company],Master[Blow],"Unknown",0,1))</f>
        <v/>
      </c>
      <c r="J513" s="341" t="str">
        <f t="array" ref="J513">if(U513="","",XLOOKUP(U513,Master[Company],Master[Pigging],"Unknown",0,1))</f>
        <v/>
      </c>
      <c r="K513" s="341" t="str">
        <f t="array" ref="K513">if(U513="","",XLOOKUP(U513,Master[Company],Master[Load Method],"Unknown",0,1))</f>
        <v/>
      </c>
      <c r="L513" s="341" t="str">
        <f t="array" ref="L513">if(U513="","",XLOOKUP(U513,Master[Company],Master[Line Distance],"Unknown",0,1))</f>
        <v/>
      </c>
      <c r="M513" s="394"/>
      <c r="N513" s="341"/>
      <c r="O513" s="341"/>
      <c r="P513" s="341" t="str">
        <f t="array" ref="P513">if(U513="","",XLOOKUP(U513,Master[Company],Master[Terms],"NA",0,1))</f>
        <v/>
      </c>
      <c r="Q513" s="341" t="str">
        <f t="shared" si="1"/>
        <v/>
      </c>
      <c r="R513" s="341" t="str">
        <f t="array" ref="R513">if(U513="","",XLOOKUP(U513,Master[Company],Master[Group],"NA",0,1))</f>
        <v/>
      </c>
      <c r="S513" s="341" t="str">
        <f t="array" ref="S513">if(U513="","",XLOOKUP(U513,Master[Company],Master[Loading Location],"NA",0,1))</f>
        <v/>
      </c>
      <c r="T513" s="341" t="str">
        <f t="array" ref="T513">if(U513="","",XLOOKUP(U513,Master[Company],Master[Acronym],"NA",0,1))</f>
        <v/>
      </c>
      <c r="U513" s="341"/>
      <c r="V513" s="342"/>
      <c r="W513" s="342"/>
      <c r="X513" s="341" t="str">
        <f t="shared" si="6"/>
        <v/>
      </c>
      <c r="Y513" s="341" t="str">
        <f t="shared" si="3"/>
        <v/>
      </c>
      <c r="Z513" s="341"/>
      <c r="AA513" s="341"/>
      <c r="AB513" s="341"/>
      <c r="AC513" s="401"/>
      <c r="AD513" s="563"/>
      <c r="AE513" s="564"/>
      <c r="AF513" s="564"/>
      <c r="AG513" s="564"/>
      <c r="AH513" s="564"/>
      <c r="AI513" s="564"/>
      <c r="AJ513" s="564"/>
      <c r="AK513" s="564"/>
      <c r="AL513" s="563"/>
      <c r="AM513" s="564"/>
      <c r="AN513" s="564"/>
      <c r="AO513" s="564"/>
      <c r="AP513" s="564"/>
      <c r="AQ513" s="564"/>
      <c r="AR513" s="564"/>
      <c r="AS513" s="564"/>
      <c r="AT513" s="401"/>
      <c r="AU513" s="399"/>
      <c r="AV513" s="617"/>
      <c r="AW513" s="401"/>
      <c r="AX513" s="401"/>
      <c r="AY513" s="341"/>
      <c r="AZ513" s="341"/>
      <c r="BA513" s="341"/>
      <c r="BB513" s="341"/>
      <c r="BC513" s="341"/>
      <c r="BD513" s="401"/>
      <c r="BE513" s="341"/>
      <c r="BF513" s="341"/>
      <c r="BG513" s="402"/>
      <c r="BH513" s="403"/>
      <c r="BI513" s="405"/>
      <c r="BJ513" s="405"/>
      <c r="BK513" s="405"/>
      <c r="BL513" s="405"/>
      <c r="BM513" s="514"/>
    </row>
    <row r="514" ht="18.75" customHeight="1">
      <c r="A514" s="400" t="str">
        <f t="shared" si="4"/>
        <v/>
      </c>
      <c r="B514" s="341"/>
      <c r="C514" s="559"/>
      <c r="D514" s="393"/>
      <c r="E514" s="341"/>
      <c r="F514" s="394"/>
      <c r="G514" s="341" t="str">
        <f t="array" ref="G514">IF(C514="","",XLOOKUP(C514,'Master Data'!K:K,'Master Data'!N:N,"Input in Master Data",0,1))</f>
        <v/>
      </c>
      <c r="H514" s="341" t="str">
        <f t="array" ref="H514">IF(C514="","",XLOOKUP(C514,'Master Data'!K:K,'Master Data'!O:O,"Input in Master Data",0,1))</f>
        <v/>
      </c>
      <c r="I514" s="341" t="str">
        <f t="array" ref="I514">if(U514="","",XLOOKUP(U514,Master[Company],Master[Blow],"Unknown",0,1))</f>
        <v/>
      </c>
      <c r="J514" s="341" t="str">
        <f t="array" ref="J514">if(U514="","",XLOOKUP(U514,Master[Company],Master[Pigging],"Unknown",0,1))</f>
        <v/>
      </c>
      <c r="K514" s="341" t="str">
        <f t="array" ref="K514">if(U514="","",XLOOKUP(U514,Master[Company],Master[Load Method],"Unknown",0,1))</f>
        <v/>
      </c>
      <c r="L514" s="341" t="str">
        <f t="array" ref="L514">if(U514="","",XLOOKUP(U514,Master[Company],Master[Line Distance],"Unknown",0,1))</f>
        <v/>
      </c>
      <c r="M514" s="394"/>
      <c r="N514" s="341"/>
      <c r="O514" s="341"/>
      <c r="P514" s="341" t="str">
        <f t="array" ref="P514">if(U514="","",XLOOKUP(U514,Master[Company],Master[Terms],"NA",0,1))</f>
        <v/>
      </c>
      <c r="Q514" s="341" t="str">
        <f t="shared" si="1"/>
        <v/>
      </c>
      <c r="R514" s="341" t="str">
        <f t="array" ref="R514">if(U514="","",XLOOKUP(U514,Master[Company],Master[Group],"NA",0,1))</f>
        <v/>
      </c>
      <c r="S514" s="341" t="str">
        <f t="array" ref="S514">if(U514="","",XLOOKUP(U514,Master[Company],Master[Loading Location],"NA",0,1))</f>
        <v/>
      </c>
      <c r="T514" s="341" t="str">
        <f t="array" ref="T514">if(U514="","",XLOOKUP(U514,Master[Company],Master[Acronym],"NA",0,1))</f>
        <v/>
      </c>
      <c r="U514" s="341"/>
      <c r="V514" s="342"/>
      <c r="W514" s="342"/>
      <c r="X514" s="341" t="str">
        <f t="shared" si="6"/>
        <v/>
      </c>
      <c r="Y514" s="341" t="str">
        <f t="shared" si="3"/>
        <v/>
      </c>
      <c r="Z514" s="341"/>
      <c r="AA514" s="341"/>
      <c r="AB514" s="341"/>
      <c r="AC514" s="401"/>
      <c r="AD514" s="563"/>
      <c r="AE514" s="564"/>
      <c r="AF514" s="564"/>
      <c r="AG514" s="564"/>
      <c r="AH514" s="564"/>
      <c r="AI514" s="564"/>
      <c r="AJ514" s="564"/>
      <c r="AK514" s="564"/>
      <c r="AL514" s="563"/>
      <c r="AM514" s="564"/>
      <c r="AN514" s="564"/>
      <c r="AO514" s="564"/>
      <c r="AP514" s="564"/>
      <c r="AQ514" s="564"/>
      <c r="AR514" s="564"/>
      <c r="AS514" s="564"/>
      <c r="AT514" s="401"/>
      <c r="AU514" s="399"/>
      <c r="AV514" s="617"/>
      <c r="AW514" s="401"/>
      <c r="AX514" s="401"/>
      <c r="AY514" s="341"/>
      <c r="AZ514" s="341"/>
      <c r="BA514" s="341"/>
      <c r="BB514" s="341"/>
      <c r="BC514" s="341"/>
      <c r="BD514" s="401"/>
      <c r="BE514" s="341"/>
      <c r="BF514" s="341"/>
      <c r="BG514" s="402"/>
      <c r="BH514" s="403"/>
      <c r="BI514" s="405"/>
      <c r="BJ514" s="405"/>
      <c r="BK514" s="405"/>
      <c r="BL514" s="405"/>
      <c r="BM514" s="514"/>
    </row>
    <row r="515" ht="18.75" customHeight="1">
      <c r="A515" s="400" t="str">
        <f t="shared" si="4"/>
        <v/>
      </c>
      <c r="B515" s="341"/>
      <c r="C515" s="559"/>
      <c r="D515" s="393"/>
      <c r="E515" s="341"/>
      <c r="F515" s="394"/>
      <c r="G515" s="341" t="str">
        <f t="array" ref="G515">IF(C515="","",XLOOKUP(C515,'Master Data'!K:K,'Master Data'!N:N,"Input in Master Data",0,1))</f>
        <v/>
      </c>
      <c r="H515" s="341" t="str">
        <f t="array" ref="H515">IF(C515="","",XLOOKUP(C515,'Master Data'!K:K,'Master Data'!O:O,"Input in Master Data",0,1))</f>
        <v/>
      </c>
      <c r="I515" s="341" t="str">
        <f t="array" ref="I515">if(U515="","",XLOOKUP(U515,Master[Company],Master[Blow],"Unknown",0,1))</f>
        <v/>
      </c>
      <c r="J515" s="341" t="str">
        <f t="array" ref="J515">if(U515="","",XLOOKUP(U515,Master[Company],Master[Pigging],"Unknown",0,1))</f>
        <v/>
      </c>
      <c r="K515" s="341" t="str">
        <f t="array" ref="K515">if(U515="","",XLOOKUP(U515,Master[Company],Master[Load Method],"Unknown",0,1))</f>
        <v/>
      </c>
      <c r="L515" s="341" t="str">
        <f t="array" ref="L515">if(U515="","",XLOOKUP(U515,Master[Company],Master[Line Distance],"Unknown",0,1))</f>
        <v/>
      </c>
      <c r="M515" s="394"/>
      <c r="N515" s="341"/>
      <c r="O515" s="341"/>
      <c r="P515" s="341" t="str">
        <f t="array" ref="P515">if(U515="","",XLOOKUP(U515,Master[Company],Master[Terms],"NA",0,1))</f>
        <v/>
      </c>
      <c r="Q515" s="341" t="str">
        <f t="shared" si="1"/>
        <v/>
      </c>
      <c r="R515" s="341" t="str">
        <f t="array" ref="R515">if(U515="","",XLOOKUP(U515,Master[Company],Master[Group],"NA",0,1))</f>
        <v/>
      </c>
      <c r="S515" s="341" t="str">
        <f t="array" ref="S515">if(U515="","",XLOOKUP(U515,Master[Company],Master[Loading Location],"NA",0,1))</f>
        <v/>
      </c>
      <c r="T515" s="341" t="str">
        <f t="array" ref="T515">if(U515="","",XLOOKUP(U515,Master[Company],Master[Acronym],"NA",0,1))</f>
        <v/>
      </c>
      <c r="U515" s="341"/>
      <c r="V515" s="342"/>
      <c r="W515" s="342"/>
      <c r="X515" s="341" t="str">
        <f t="shared" si="6"/>
        <v/>
      </c>
      <c r="Y515" s="341" t="str">
        <f t="shared" si="3"/>
        <v/>
      </c>
      <c r="Z515" s="341"/>
      <c r="AA515" s="341"/>
      <c r="AB515" s="341"/>
      <c r="AC515" s="401"/>
      <c r="AD515" s="563"/>
      <c r="AE515" s="564"/>
      <c r="AF515" s="564"/>
      <c r="AG515" s="564"/>
      <c r="AH515" s="564"/>
      <c r="AI515" s="564"/>
      <c r="AJ515" s="564"/>
      <c r="AK515" s="564"/>
      <c r="AL515" s="563"/>
      <c r="AM515" s="564"/>
      <c r="AN515" s="564"/>
      <c r="AO515" s="564"/>
      <c r="AP515" s="564"/>
      <c r="AQ515" s="564"/>
      <c r="AR515" s="564"/>
      <c r="AS515" s="564"/>
      <c r="AT515" s="401"/>
      <c r="AU515" s="399"/>
      <c r="AV515" s="617"/>
      <c r="AW515" s="401"/>
      <c r="AX515" s="401"/>
      <c r="AY515" s="341"/>
      <c r="AZ515" s="341"/>
      <c r="BA515" s="341"/>
      <c r="BB515" s="341"/>
      <c r="BC515" s="341"/>
      <c r="BD515" s="401"/>
      <c r="BE515" s="341"/>
      <c r="BF515" s="341"/>
      <c r="BG515" s="402"/>
      <c r="BH515" s="403"/>
      <c r="BI515" s="405"/>
      <c r="BJ515" s="405"/>
      <c r="BK515" s="405"/>
      <c r="BL515" s="405"/>
      <c r="BM515" s="514"/>
    </row>
    <row r="516" ht="18.75" customHeight="1">
      <c r="A516" s="400" t="str">
        <f t="shared" si="4"/>
        <v/>
      </c>
      <c r="B516" s="341"/>
      <c r="C516" s="559"/>
      <c r="D516" s="393"/>
      <c r="E516" s="341"/>
      <c r="F516" s="394"/>
      <c r="G516" s="341" t="str">
        <f t="array" ref="G516">IF(C516="","",XLOOKUP(C516,'Master Data'!K:K,'Master Data'!N:N,"Input in Master Data",0,1))</f>
        <v/>
      </c>
      <c r="H516" s="341" t="str">
        <f t="array" ref="H516">IF(C516="","",XLOOKUP(C516,'Master Data'!K:K,'Master Data'!O:O,"Input in Master Data",0,1))</f>
        <v/>
      </c>
      <c r="I516" s="341" t="str">
        <f t="array" ref="I516">if(U516="","",XLOOKUP(U516,Master[Company],Master[Blow],"Unknown",0,1))</f>
        <v/>
      </c>
      <c r="J516" s="341" t="str">
        <f t="array" ref="J516">if(U516="","",XLOOKUP(U516,Master[Company],Master[Pigging],"Unknown",0,1))</f>
        <v/>
      </c>
      <c r="K516" s="341" t="str">
        <f t="array" ref="K516">if(U516="","",XLOOKUP(U516,Master[Company],Master[Load Method],"Unknown",0,1))</f>
        <v/>
      </c>
      <c r="L516" s="341" t="str">
        <f t="array" ref="L516">if(U516="","",XLOOKUP(U516,Master[Company],Master[Line Distance],"Unknown",0,1))</f>
        <v/>
      </c>
      <c r="M516" s="394"/>
      <c r="N516" s="341"/>
      <c r="O516" s="341"/>
      <c r="P516" s="341" t="str">
        <f t="array" ref="P516">if(U516="","",XLOOKUP(U516,Master[Company],Master[Terms],"NA",0,1))</f>
        <v/>
      </c>
      <c r="Q516" s="341" t="str">
        <f t="shared" si="1"/>
        <v/>
      </c>
      <c r="R516" s="341" t="str">
        <f t="array" ref="R516">if(U516="","",XLOOKUP(U516,Master[Company],Master[Group],"NA",0,1))</f>
        <v/>
      </c>
      <c r="S516" s="341" t="str">
        <f t="array" ref="S516">if(U516="","",XLOOKUP(U516,Master[Company],Master[Loading Location],"NA",0,1))</f>
        <v/>
      </c>
      <c r="T516" s="341" t="str">
        <f t="array" ref="T516">if(U516="","",XLOOKUP(U516,Master[Company],Master[Acronym],"NA",0,1))</f>
        <v/>
      </c>
      <c r="U516" s="341"/>
      <c r="V516" s="342"/>
      <c r="W516" s="342"/>
      <c r="X516" s="341" t="str">
        <f t="shared" si="6"/>
        <v/>
      </c>
      <c r="Y516" s="341" t="str">
        <f t="shared" si="3"/>
        <v/>
      </c>
      <c r="Z516" s="341"/>
      <c r="AA516" s="341"/>
      <c r="AB516" s="341"/>
      <c r="AC516" s="401"/>
      <c r="AD516" s="563"/>
      <c r="AE516" s="564"/>
      <c r="AF516" s="564"/>
      <c r="AG516" s="564"/>
      <c r="AH516" s="564"/>
      <c r="AI516" s="564"/>
      <c r="AJ516" s="564"/>
      <c r="AK516" s="564"/>
      <c r="AL516" s="563"/>
      <c r="AM516" s="564"/>
      <c r="AN516" s="564"/>
      <c r="AO516" s="564"/>
      <c r="AP516" s="564"/>
      <c r="AQ516" s="564"/>
      <c r="AR516" s="564"/>
      <c r="AS516" s="564"/>
      <c r="AT516" s="401"/>
      <c r="AU516" s="399"/>
      <c r="AV516" s="617"/>
      <c r="AW516" s="401"/>
      <c r="AX516" s="401"/>
      <c r="AY516" s="341"/>
      <c r="AZ516" s="341"/>
      <c r="BA516" s="341"/>
      <c r="BB516" s="341"/>
      <c r="BC516" s="341"/>
      <c r="BD516" s="401"/>
      <c r="BE516" s="341"/>
      <c r="BF516" s="341"/>
      <c r="BG516" s="402"/>
      <c r="BH516" s="403"/>
      <c r="BI516" s="405"/>
      <c r="BJ516" s="405"/>
      <c r="BK516" s="405"/>
      <c r="BL516" s="405"/>
      <c r="BM516" s="514"/>
    </row>
    <row r="517" ht="18.75" customHeight="1">
      <c r="A517" s="400" t="str">
        <f t="shared" si="4"/>
        <v/>
      </c>
      <c r="B517" s="341"/>
      <c r="C517" s="559"/>
      <c r="D517" s="393"/>
      <c r="E517" s="341"/>
      <c r="F517" s="394"/>
      <c r="G517" s="341" t="str">
        <f t="array" ref="G517">IF(C517="","",XLOOKUP(C517,'Master Data'!K:K,'Master Data'!N:N,"Input in Master Data",0,1))</f>
        <v/>
      </c>
      <c r="H517" s="341" t="str">
        <f t="array" ref="H517">IF(C517="","",XLOOKUP(C517,'Master Data'!K:K,'Master Data'!O:O,"Input in Master Data",0,1))</f>
        <v/>
      </c>
      <c r="I517" s="341" t="str">
        <f t="array" ref="I517">if(U517="","",XLOOKUP(U517,Master[Company],Master[Blow],"Unknown",0,1))</f>
        <v/>
      </c>
      <c r="J517" s="341" t="str">
        <f t="array" ref="J517">if(U517="","",XLOOKUP(U517,Master[Company],Master[Pigging],"Unknown",0,1))</f>
        <v/>
      </c>
      <c r="K517" s="341" t="str">
        <f t="array" ref="K517">if(U517="","",XLOOKUP(U517,Master[Company],Master[Load Method],"Unknown",0,1))</f>
        <v/>
      </c>
      <c r="L517" s="341" t="str">
        <f t="array" ref="L517">if(U517="","",XLOOKUP(U517,Master[Company],Master[Line Distance],"Unknown",0,1))</f>
        <v/>
      </c>
      <c r="M517" s="394"/>
      <c r="N517" s="341"/>
      <c r="O517" s="341"/>
      <c r="P517" s="341" t="str">
        <f t="array" ref="P517">if(U517="","",XLOOKUP(U517,Master[Company],Master[Terms],"NA",0,1))</f>
        <v/>
      </c>
      <c r="Q517" s="341" t="str">
        <f t="shared" si="1"/>
        <v/>
      </c>
      <c r="R517" s="341" t="str">
        <f t="array" ref="R517">if(U517="","",XLOOKUP(U517,Master[Company],Master[Group],"NA",0,1))</f>
        <v/>
      </c>
      <c r="S517" s="341" t="str">
        <f t="array" ref="S517">if(U517="","",XLOOKUP(U517,Master[Company],Master[Loading Location],"NA",0,1))</f>
        <v/>
      </c>
      <c r="T517" s="341" t="str">
        <f t="array" ref="T517">if(U517="","",XLOOKUP(U517,Master[Company],Master[Acronym],"NA",0,1))</f>
        <v/>
      </c>
      <c r="U517" s="341"/>
      <c r="V517" s="342"/>
      <c r="W517" s="342"/>
      <c r="X517" s="341" t="str">
        <f t="shared" si="6"/>
        <v/>
      </c>
      <c r="Y517" s="341" t="str">
        <f t="shared" si="3"/>
        <v/>
      </c>
      <c r="Z517" s="341"/>
      <c r="AA517" s="341"/>
      <c r="AB517" s="341"/>
      <c r="AC517" s="401"/>
      <c r="AD517" s="563"/>
      <c r="AE517" s="564"/>
      <c r="AF517" s="564"/>
      <c r="AG517" s="564"/>
      <c r="AH517" s="564"/>
      <c r="AI517" s="564"/>
      <c r="AJ517" s="564"/>
      <c r="AK517" s="564"/>
      <c r="AL517" s="563"/>
      <c r="AM517" s="564"/>
      <c r="AN517" s="564"/>
      <c r="AO517" s="564"/>
      <c r="AP517" s="564"/>
      <c r="AQ517" s="564"/>
      <c r="AR517" s="564"/>
      <c r="AS517" s="564"/>
      <c r="AT517" s="401"/>
      <c r="AU517" s="399"/>
      <c r="AV517" s="617"/>
      <c r="AW517" s="401"/>
      <c r="AX517" s="401"/>
      <c r="AY517" s="341"/>
      <c r="AZ517" s="341"/>
      <c r="BA517" s="341"/>
      <c r="BB517" s="341"/>
      <c r="BC517" s="341"/>
      <c r="BD517" s="401"/>
      <c r="BE517" s="341"/>
      <c r="BF517" s="341"/>
      <c r="BG517" s="402"/>
      <c r="BH517" s="403"/>
      <c r="BI517" s="405"/>
      <c r="BJ517" s="405"/>
      <c r="BK517" s="405"/>
      <c r="BL517" s="405"/>
      <c r="BM517" s="514"/>
    </row>
    <row r="518" ht="18.75" customHeight="1">
      <c r="A518" s="400" t="str">
        <f t="shared" si="4"/>
        <v/>
      </c>
      <c r="B518" s="341"/>
      <c r="C518" s="559"/>
      <c r="D518" s="393"/>
      <c r="E518" s="341"/>
      <c r="F518" s="394"/>
      <c r="G518" s="341" t="str">
        <f t="array" ref="G518">IF(C518="","",XLOOKUP(C518,'Master Data'!K:K,'Master Data'!N:N,"Input in Master Data",0,1))</f>
        <v/>
      </c>
      <c r="H518" s="341" t="str">
        <f t="array" ref="H518">IF(C518="","",XLOOKUP(C518,'Master Data'!K:K,'Master Data'!O:O,"Input in Master Data",0,1))</f>
        <v/>
      </c>
      <c r="I518" s="341" t="str">
        <f t="array" ref="I518">if(U518="","",XLOOKUP(U518,Master[Company],Master[Blow],"Unknown",0,1))</f>
        <v/>
      </c>
      <c r="J518" s="341" t="str">
        <f t="array" ref="J518">if(U518="","",XLOOKUP(U518,Master[Company],Master[Pigging],"Unknown",0,1))</f>
        <v/>
      </c>
      <c r="K518" s="341" t="str">
        <f t="array" ref="K518">if(U518="","",XLOOKUP(U518,Master[Company],Master[Load Method],"Unknown",0,1))</f>
        <v/>
      </c>
      <c r="L518" s="341" t="str">
        <f t="array" ref="L518">if(U518="","",XLOOKUP(U518,Master[Company],Master[Line Distance],"Unknown",0,1))</f>
        <v/>
      </c>
      <c r="M518" s="394"/>
      <c r="N518" s="341"/>
      <c r="O518" s="341"/>
      <c r="P518" s="341" t="str">
        <f t="array" ref="P518">if(U518="","",XLOOKUP(U518,Master[Company],Master[Terms],"NA",0,1))</f>
        <v/>
      </c>
      <c r="Q518" s="341" t="str">
        <f t="shared" si="1"/>
        <v/>
      </c>
      <c r="R518" s="341" t="str">
        <f t="array" ref="R518">if(U518="","",XLOOKUP(U518,Master[Company],Master[Group],"NA",0,1))</f>
        <v/>
      </c>
      <c r="S518" s="341" t="str">
        <f t="array" ref="S518">if(U518="","",XLOOKUP(U518,Master[Company],Master[Loading Location],"NA",0,1))</f>
        <v/>
      </c>
      <c r="T518" s="341" t="str">
        <f t="array" ref="T518">if(U518="","",XLOOKUP(U518,Master[Company],Master[Acronym],"NA",0,1))</f>
        <v/>
      </c>
      <c r="U518" s="341"/>
      <c r="V518" s="342"/>
      <c r="W518" s="342"/>
      <c r="X518" s="341" t="str">
        <f t="shared" si="6"/>
        <v/>
      </c>
      <c r="Y518" s="341" t="str">
        <f t="shared" si="3"/>
        <v/>
      </c>
      <c r="Z518" s="341"/>
      <c r="AA518" s="341"/>
      <c r="AB518" s="341"/>
      <c r="AC518" s="401"/>
      <c r="AD518" s="563"/>
      <c r="AE518" s="564"/>
      <c r="AF518" s="564"/>
      <c r="AG518" s="564"/>
      <c r="AH518" s="564"/>
      <c r="AI518" s="564"/>
      <c r="AJ518" s="564"/>
      <c r="AK518" s="564"/>
      <c r="AL518" s="563"/>
      <c r="AM518" s="564"/>
      <c r="AN518" s="564"/>
      <c r="AO518" s="564"/>
      <c r="AP518" s="564"/>
      <c r="AQ518" s="564"/>
      <c r="AR518" s="564"/>
      <c r="AS518" s="564"/>
      <c r="AT518" s="401"/>
      <c r="AU518" s="399"/>
      <c r="AV518" s="617"/>
      <c r="AW518" s="401"/>
      <c r="AX518" s="401"/>
      <c r="AY518" s="341"/>
      <c r="AZ518" s="341"/>
      <c r="BA518" s="341"/>
      <c r="BB518" s="341"/>
      <c r="BC518" s="341"/>
      <c r="BD518" s="401"/>
      <c r="BE518" s="341"/>
      <c r="BF518" s="341"/>
      <c r="BG518" s="402"/>
      <c r="BH518" s="403"/>
      <c r="BI518" s="405"/>
      <c r="BJ518" s="405"/>
      <c r="BK518" s="405"/>
      <c r="BL518" s="405"/>
      <c r="BM518" s="514"/>
    </row>
    <row r="519" ht="18.75" customHeight="1">
      <c r="A519" s="400" t="str">
        <f t="shared" si="4"/>
        <v/>
      </c>
      <c r="B519" s="341"/>
      <c r="C519" s="559"/>
      <c r="D519" s="393"/>
      <c r="E519" s="341"/>
      <c r="F519" s="394"/>
      <c r="G519" s="341" t="str">
        <f t="array" ref="G519">IF(C519="","",XLOOKUP(C519,'Master Data'!K:K,'Master Data'!N:N,"Input in Master Data",0,1))</f>
        <v/>
      </c>
      <c r="H519" s="341" t="str">
        <f t="array" ref="H519">IF(C519="","",XLOOKUP(C519,'Master Data'!K:K,'Master Data'!O:O,"Input in Master Data",0,1))</f>
        <v/>
      </c>
      <c r="I519" s="341" t="str">
        <f t="array" ref="I519">if(U519="","",XLOOKUP(U519,Master[Company],Master[Blow],"Unknown",0,1))</f>
        <v/>
      </c>
      <c r="J519" s="341" t="str">
        <f t="array" ref="J519">if(U519="","",XLOOKUP(U519,Master[Company],Master[Pigging],"Unknown",0,1))</f>
        <v/>
      </c>
      <c r="K519" s="341" t="str">
        <f t="array" ref="K519">if(U519="","",XLOOKUP(U519,Master[Company],Master[Load Method],"Unknown",0,1))</f>
        <v/>
      </c>
      <c r="L519" s="341" t="str">
        <f t="array" ref="L519">if(U519="","",XLOOKUP(U519,Master[Company],Master[Line Distance],"Unknown",0,1))</f>
        <v/>
      </c>
      <c r="M519" s="394"/>
      <c r="N519" s="341"/>
      <c r="O519" s="341"/>
      <c r="P519" s="341" t="str">
        <f t="array" ref="P519">if(U519="","",XLOOKUP(U519,Master[Company],Master[Terms],"NA",0,1))</f>
        <v/>
      </c>
      <c r="Q519" s="341" t="str">
        <f t="shared" si="1"/>
        <v/>
      </c>
      <c r="R519" s="341" t="str">
        <f t="array" ref="R519">if(U519="","",XLOOKUP(U519,Master[Company],Master[Group],"NA",0,1))</f>
        <v/>
      </c>
      <c r="S519" s="341" t="str">
        <f t="array" ref="S519">if(U519="","",XLOOKUP(U519,Master[Company],Master[Loading Location],"NA",0,1))</f>
        <v/>
      </c>
      <c r="T519" s="341" t="str">
        <f t="array" ref="T519">if(U519="","",XLOOKUP(U519,Master[Company],Master[Acronym],"NA",0,1))</f>
        <v/>
      </c>
      <c r="U519" s="341"/>
      <c r="V519" s="342"/>
      <c r="W519" s="342"/>
      <c r="X519" s="341" t="str">
        <f t="shared" si="6"/>
        <v/>
      </c>
      <c r="Y519" s="341" t="str">
        <f t="shared" si="3"/>
        <v/>
      </c>
      <c r="Z519" s="341"/>
      <c r="AA519" s="341"/>
      <c r="AB519" s="341"/>
      <c r="AC519" s="401"/>
      <c r="AD519" s="563"/>
      <c r="AE519" s="564"/>
      <c r="AF519" s="564"/>
      <c r="AG519" s="564"/>
      <c r="AH519" s="564"/>
      <c r="AI519" s="564"/>
      <c r="AJ519" s="564"/>
      <c r="AK519" s="564"/>
      <c r="AL519" s="563"/>
      <c r="AM519" s="564"/>
      <c r="AN519" s="564"/>
      <c r="AO519" s="564"/>
      <c r="AP519" s="564"/>
      <c r="AQ519" s="564"/>
      <c r="AR519" s="564"/>
      <c r="AS519" s="564"/>
      <c r="AT519" s="401"/>
      <c r="AU519" s="399"/>
      <c r="AV519" s="617"/>
      <c r="AW519" s="401"/>
      <c r="AX519" s="401"/>
      <c r="AY519" s="341"/>
      <c r="AZ519" s="341"/>
      <c r="BA519" s="341"/>
      <c r="BB519" s="341"/>
      <c r="BC519" s="341"/>
      <c r="BD519" s="401"/>
      <c r="BE519" s="341"/>
      <c r="BF519" s="341"/>
      <c r="BG519" s="402"/>
      <c r="BH519" s="403"/>
      <c r="BI519" s="405"/>
      <c r="BJ519" s="405"/>
      <c r="BK519" s="405"/>
      <c r="BL519" s="405"/>
      <c r="BM519" s="514"/>
    </row>
    <row r="520" ht="18.75" customHeight="1">
      <c r="A520" s="400" t="str">
        <f t="shared" si="4"/>
        <v/>
      </c>
      <c r="B520" s="341"/>
      <c r="C520" s="559"/>
      <c r="D520" s="393"/>
      <c r="E520" s="341"/>
      <c r="F520" s="394"/>
      <c r="G520" s="341" t="str">
        <f t="array" ref="G520">IF(C520="","",XLOOKUP(C520,'Master Data'!K:K,'Master Data'!N:N,"Input in Master Data",0,1))</f>
        <v/>
      </c>
      <c r="H520" s="341" t="str">
        <f t="array" ref="H520">IF(C520="","",XLOOKUP(C520,'Master Data'!K:K,'Master Data'!O:O,"Input in Master Data",0,1))</f>
        <v/>
      </c>
      <c r="I520" s="341" t="str">
        <f t="array" ref="I520">if(U520="","",XLOOKUP(U520,Master[Company],Master[Blow],"Unknown",0,1))</f>
        <v/>
      </c>
      <c r="J520" s="341" t="str">
        <f t="array" ref="J520">if(U520="","",XLOOKUP(U520,Master[Company],Master[Pigging],"Unknown",0,1))</f>
        <v/>
      </c>
      <c r="K520" s="341" t="str">
        <f t="array" ref="K520">if(U520="","",XLOOKUP(U520,Master[Company],Master[Load Method],"Unknown",0,1))</f>
        <v/>
      </c>
      <c r="L520" s="341" t="str">
        <f t="array" ref="L520">if(U520="","",XLOOKUP(U520,Master[Company],Master[Line Distance],"Unknown",0,1))</f>
        <v/>
      </c>
      <c r="M520" s="394"/>
      <c r="N520" s="341"/>
      <c r="O520" s="341"/>
      <c r="P520" s="341" t="str">
        <f t="array" ref="P520">if(U520="","",XLOOKUP(U520,Master[Company],Master[Terms],"NA",0,1))</f>
        <v/>
      </c>
      <c r="Q520" s="341" t="str">
        <f t="shared" si="1"/>
        <v/>
      </c>
      <c r="R520" s="341" t="str">
        <f t="array" ref="R520">if(U520="","",XLOOKUP(U520,Master[Company],Master[Group],"NA",0,1))</f>
        <v/>
      </c>
      <c r="S520" s="341" t="str">
        <f t="array" ref="S520">if(U520="","",XLOOKUP(U520,Master[Company],Master[Loading Location],"NA",0,1))</f>
        <v/>
      </c>
      <c r="T520" s="341" t="str">
        <f t="array" ref="T520">if(U520="","",XLOOKUP(U520,Master[Company],Master[Acronym],"NA",0,1))</f>
        <v/>
      </c>
      <c r="U520" s="341"/>
      <c r="V520" s="342"/>
      <c r="W520" s="342"/>
      <c r="X520" s="341" t="str">
        <f t="shared" si="6"/>
        <v/>
      </c>
      <c r="Y520" s="341" t="str">
        <f t="shared" si="3"/>
        <v/>
      </c>
      <c r="Z520" s="341"/>
      <c r="AA520" s="341"/>
      <c r="AB520" s="341"/>
      <c r="AC520" s="401"/>
      <c r="AD520" s="563"/>
      <c r="AE520" s="564"/>
      <c r="AF520" s="564"/>
      <c r="AG520" s="564"/>
      <c r="AH520" s="564"/>
      <c r="AI520" s="564"/>
      <c r="AJ520" s="564"/>
      <c r="AK520" s="564"/>
      <c r="AL520" s="563"/>
      <c r="AM520" s="564"/>
      <c r="AN520" s="564"/>
      <c r="AO520" s="564"/>
      <c r="AP520" s="564"/>
      <c r="AQ520" s="564"/>
      <c r="AR520" s="564"/>
      <c r="AS520" s="564"/>
      <c r="AT520" s="401"/>
      <c r="AU520" s="399"/>
      <c r="AV520" s="617"/>
      <c r="AW520" s="401"/>
      <c r="AX520" s="401"/>
      <c r="AY520" s="341"/>
      <c r="AZ520" s="341"/>
      <c r="BA520" s="341"/>
      <c r="BB520" s="341"/>
      <c r="BC520" s="341"/>
      <c r="BD520" s="401"/>
      <c r="BE520" s="341"/>
      <c r="BF520" s="341"/>
      <c r="BG520" s="402"/>
      <c r="BH520" s="403"/>
      <c r="BI520" s="405"/>
      <c r="BJ520" s="405"/>
      <c r="BK520" s="405"/>
      <c r="BL520" s="405"/>
      <c r="BM520" s="514"/>
    </row>
    <row r="521" ht="18.75" customHeight="1">
      <c r="A521" s="400" t="str">
        <f t="shared" si="4"/>
        <v/>
      </c>
      <c r="B521" s="341"/>
      <c r="C521" s="559"/>
      <c r="D521" s="393"/>
      <c r="E521" s="341"/>
      <c r="F521" s="394"/>
      <c r="G521" s="341" t="str">
        <f t="array" ref="G521">IF(C521="","",XLOOKUP(C521,'Master Data'!K:K,'Master Data'!N:N,"Input in Master Data",0,1))</f>
        <v/>
      </c>
      <c r="H521" s="341" t="str">
        <f t="array" ref="H521">IF(C521="","",XLOOKUP(C521,'Master Data'!K:K,'Master Data'!O:O,"Input in Master Data",0,1))</f>
        <v/>
      </c>
      <c r="I521" s="341" t="str">
        <f t="array" ref="I521">if(U521="","",XLOOKUP(U521,Master[Company],Master[Blow],"Unknown",0,1))</f>
        <v/>
      </c>
      <c r="J521" s="341" t="str">
        <f t="array" ref="J521">if(U521="","",XLOOKUP(U521,Master[Company],Master[Pigging],"Unknown",0,1))</f>
        <v/>
      </c>
      <c r="K521" s="341" t="str">
        <f t="array" ref="K521">if(U521="","",XLOOKUP(U521,Master[Company],Master[Load Method],"Unknown",0,1))</f>
        <v/>
      </c>
      <c r="L521" s="341" t="str">
        <f t="array" ref="L521">if(U521="","",XLOOKUP(U521,Master[Company],Master[Line Distance],"Unknown",0,1))</f>
        <v/>
      </c>
      <c r="M521" s="394"/>
      <c r="N521" s="341"/>
      <c r="O521" s="341"/>
      <c r="P521" s="341" t="str">
        <f t="array" ref="P521">if(U521="","",XLOOKUP(U521,Master[Company],Master[Terms],"NA",0,1))</f>
        <v/>
      </c>
      <c r="Q521" s="341" t="str">
        <f t="shared" si="1"/>
        <v/>
      </c>
      <c r="R521" s="341" t="str">
        <f t="array" ref="R521">if(U521="","",XLOOKUP(U521,Master[Company],Master[Group],"NA",0,1))</f>
        <v/>
      </c>
      <c r="S521" s="341" t="str">
        <f t="array" ref="S521">if(U521="","",XLOOKUP(U521,Master[Company],Master[Loading Location],"NA",0,1))</f>
        <v/>
      </c>
      <c r="T521" s="341" t="str">
        <f t="array" ref="T521">if(U521="","",XLOOKUP(U521,Master[Company],Master[Acronym],"NA",0,1))</f>
        <v/>
      </c>
      <c r="U521" s="341"/>
      <c r="V521" s="342"/>
      <c r="W521" s="342"/>
      <c r="X521" s="341" t="str">
        <f t="shared" si="6"/>
        <v/>
      </c>
      <c r="Y521" s="341" t="str">
        <f t="shared" si="3"/>
        <v/>
      </c>
      <c r="Z521" s="341"/>
      <c r="AA521" s="341"/>
      <c r="AB521" s="341"/>
      <c r="AC521" s="401"/>
      <c r="AD521" s="563"/>
      <c r="AE521" s="564"/>
      <c r="AF521" s="564"/>
      <c r="AG521" s="564"/>
      <c r="AH521" s="564"/>
      <c r="AI521" s="564"/>
      <c r="AJ521" s="564"/>
      <c r="AK521" s="564"/>
      <c r="AL521" s="563"/>
      <c r="AM521" s="564"/>
      <c r="AN521" s="564"/>
      <c r="AO521" s="564"/>
      <c r="AP521" s="564"/>
      <c r="AQ521" s="564"/>
      <c r="AR521" s="564"/>
      <c r="AS521" s="564"/>
      <c r="AT521" s="401"/>
      <c r="AU521" s="399"/>
      <c r="AV521" s="617"/>
      <c r="AW521" s="401"/>
      <c r="AX521" s="401"/>
      <c r="AY521" s="341"/>
      <c r="AZ521" s="341"/>
      <c r="BA521" s="341"/>
      <c r="BB521" s="341"/>
      <c r="BC521" s="341"/>
      <c r="BD521" s="401"/>
      <c r="BE521" s="341"/>
      <c r="BF521" s="341"/>
      <c r="BG521" s="402"/>
      <c r="BH521" s="403"/>
      <c r="BI521" s="405"/>
      <c r="BJ521" s="405"/>
      <c r="BK521" s="405"/>
      <c r="BL521" s="405"/>
      <c r="BM521" s="514"/>
    </row>
    <row r="522" ht="18.75" customHeight="1">
      <c r="A522" s="400" t="str">
        <f t="shared" si="4"/>
        <v/>
      </c>
      <c r="B522" s="341"/>
      <c r="C522" s="559"/>
      <c r="D522" s="393"/>
      <c r="E522" s="341"/>
      <c r="F522" s="394"/>
      <c r="G522" s="341" t="str">
        <f t="array" ref="G522">IF(C522="","",XLOOKUP(C522,'Master Data'!K:K,'Master Data'!N:N,"Input in Master Data",0,1))</f>
        <v/>
      </c>
      <c r="H522" s="341" t="str">
        <f t="array" ref="H522">IF(C522="","",XLOOKUP(C522,'Master Data'!K:K,'Master Data'!O:O,"Input in Master Data",0,1))</f>
        <v/>
      </c>
      <c r="I522" s="341" t="str">
        <f t="array" ref="I522">if(U522="","",XLOOKUP(U522,Master[Company],Master[Blow],"Unknown",0,1))</f>
        <v/>
      </c>
      <c r="J522" s="341" t="str">
        <f t="array" ref="J522">if(U522="","",XLOOKUP(U522,Master[Company],Master[Pigging],"Unknown",0,1))</f>
        <v/>
      </c>
      <c r="K522" s="341" t="str">
        <f t="array" ref="K522">if(U522="","",XLOOKUP(U522,Master[Company],Master[Load Method],"Unknown",0,1))</f>
        <v/>
      </c>
      <c r="L522" s="341" t="str">
        <f t="array" ref="L522">if(U522="","",XLOOKUP(U522,Master[Company],Master[Line Distance],"Unknown",0,1))</f>
        <v/>
      </c>
      <c r="M522" s="394"/>
      <c r="N522" s="341"/>
      <c r="O522" s="341"/>
      <c r="P522" s="341" t="str">
        <f t="array" ref="P522">if(U522="","",XLOOKUP(U522,Master[Company],Master[Terms],"NA",0,1))</f>
        <v/>
      </c>
      <c r="Q522" s="341" t="str">
        <f t="shared" si="1"/>
        <v/>
      </c>
      <c r="R522" s="341" t="str">
        <f t="array" ref="R522">if(U522="","",XLOOKUP(U522,Master[Company],Master[Group],"NA",0,1))</f>
        <v/>
      </c>
      <c r="S522" s="341" t="str">
        <f t="array" ref="S522">if(U522="","",XLOOKUP(U522,Master[Company],Master[Loading Location],"NA",0,1))</f>
        <v/>
      </c>
      <c r="T522" s="341" t="str">
        <f t="array" ref="T522">if(U522="","",XLOOKUP(U522,Master[Company],Master[Acronym],"NA",0,1))</f>
        <v/>
      </c>
      <c r="U522" s="341"/>
      <c r="V522" s="342"/>
      <c r="W522" s="342"/>
      <c r="X522" s="341" t="str">
        <f t="shared" si="6"/>
        <v/>
      </c>
      <c r="Y522" s="341" t="str">
        <f t="shared" si="3"/>
        <v/>
      </c>
      <c r="Z522" s="341"/>
      <c r="AA522" s="341"/>
      <c r="AB522" s="341"/>
      <c r="AC522" s="401"/>
      <c r="AD522" s="563"/>
      <c r="AE522" s="564"/>
      <c r="AF522" s="564"/>
      <c r="AG522" s="564"/>
      <c r="AH522" s="564"/>
      <c r="AI522" s="564"/>
      <c r="AJ522" s="564"/>
      <c r="AK522" s="564"/>
      <c r="AL522" s="563"/>
      <c r="AM522" s="564"/>
      <c r="AN522" s="564"/>
      <c r="AO522" s="564"/>
      <c r="AP522" s="564"/>
      <c r="AQ522" s="564"/>
      <c r="AR522" s="564"/>
      <c r="AS522" s="564"/>
      <c r="AT522" s="401"/>
      <c r="AU522" s="399"/>
      <c r="AV522" s="617"/>
      <c r="AW522" s="401"/>
      <c r="AX522" s="401"/>
      <c r="AY522" s="341"/>
      <c r="AZ522" s="341"/>
      <c r="BA522" s="341"/>
      <c r="BB522" s="341"/>
      <c r="BC522" s="341"/>
      <c r="BD522" s="401"/>
      <c r="BE522" s="341"/>
      <c r="BF522" s="341"/>
      <c r="BG522" s="402"/>
      <c r="BH522" s="403"/>
      <c r="BI522" s="405"/>
      <c r="BJ522" s="405"/>
      <c r="BK522" s="405"/>
      <c r="BL522" s="405"/>
      <c r="BM522" s="514"/>
    </row>
    <row r="523" ht="18.75" customHeight="1">
      <c r="A523" s="400" t="str">
        <f t="shared" si="4"/>
        <v/>
      </c>
      <c r="B523" s="341"/>
      <c r="C523" s="559"/>
      <c r="D523" s="393"/>
      <c r="E523" s="341"/>
      <c r="F523" s="394"/>
      <c r="G523" s="341" t="str">
        <f t="array" ref="G523">IF(C523="","",XLOOKUP(C523,'Master Data'!K:K,'Master Data'!N:N,"Input in Master Data",0,1))</f>
        <v/>
      </c>
      <c r="H523" s="341" t="str">
        <f t="array" ref="H523">IF(C523="","",XLOOKUP(C523,'Master Data'!K:K,'Master Data'!O:O,"Input in Master Data",0,1))</f>
        <v/>
      </c>
      <c r="I523" s="341" t="str">
        <f t="array" ref="I523">if(U523="","",XLOOKUP(U523,Master[Company],Master[Blow],"Unknown",0,1))</f>
        <v/>
      </c>
      <c r="J523" s="341" t="str">
        <f t="array" ref="J523">if(U523="","",XLOOKUP(U523,Master[Company],Master[Pigging],"Unknown",0,1))</f>
        <v/>
      </c>
      <c r="K523" s="341" t="str">
        <f t="array" ref="K523">if(U523="","",XLOOKUP(U523,Master[Company],Master[Load Method],"Unknown",0,1))</f>
        <v/>
      </c>
      <c r="L523" s="341" t="str">
        <f t="array" ref="L523">if(U523="","",XLOOKUP(U523,Master[Company],Master[Line Distance],"Unknown",0,1))</f>
        <v/>
      </c>
      <c r="M523" s="394"/>
      <c r="N523" s="341"/>
      <c r="O523" s="341"/>
      <c r="P523" s="341" t="str">
        <f t="array" ref="P523">if(U523="","",XLOOKUP(U523,Master[Company],Master[Terms],"NA",0,1))</f>
        <v/>
      </c>
      <c r="Q523" s="341" t="str">
        <f t="shared" si="1"/>
        <v/>
      </c>
      <c r="R523" s="341" t="str">
        <f t="array" ref="R523">if(U523="","",XLOOKUP(U523,Master[Company],Master[Group],"NA",0,1))</f>
        <v/>
      </c>
      <c r="S523" s="341" t="str">
        <f t="array" ref="S523">if(U523="","",XLOOKUP(U523,Master[Company],Master[Loading Location],"NA",0,1))</f>
        <v/>
      </c>
      <c r="T523" s="341" t="str">
        <f t="array" ref="T523">if(U523="","",XLOOKUP(U523,Master[Company],Master[Acronym],"NA",0,1))</f>
        <v/>
      </c>
      <c r="U523" s="341"/>
      <c r="V523" s="342"/>
      <c r="W523" s="342"/>
      <c r="X523" s="341" t="str">
        <f t="shared" si="6"/>
        <v/>
      </c>
      <c r="Y523" s="341" t="str">
        <f t="shared" si="3"/>
        <v/>
      </c>
      <c r="Z523" s="341"/>
      <c r="AA523" s="341"/>
      <c r="AB523" s="341"/>
      <c r="AC523" s="401"/>
      <c r="AD523" s="563"/>
      <c r="AE523" s="564"/>
      <c r="AF523" s="564"/>
      <c r="AG523" s="564"/>
      <c r="AH523" s="564"/>
      <c r="AI523" s="564"/>
      <c r="AJ523" s="564"/>
      <c r="AK523" s="564"/>
      <c r="AL523" s="563"/>
      <c r="AM523" s="564"/>
      <c r="AN523" s="564"/>
      <c r="AO523" s="564"/>
      <c r="AP523" s="564"/>
      <c r="AQ523" s="564"/>
      <c r="AR523" s="564"/>
      <c r="AS523" s="564"/>
      <c r="AT523" s="401"/>
      <c r="AU523" s="399"/>
      <c r="AV523" s="617"/>
      <c r="AW523" s="401"/>
      <c r="AX523" s="401"/>
      <c r="AY523" s="341"/>
      <c r="AZ523" s="341"/>
      <c r="BA523" s="341"/>
      <c r="BB523" s="341"/>
      <c r="BC523" s="341"/>
      <c r="BD523" s="401"/>
      <c r="BE523" s="341"/>
      <c r="BF523" s="341"/>
      <c r="BG523" s="402"/>
      <c r="BH523" s="403"/>
      <c r="BI523" s="405"/>
      <c r="BJ523" s="405"/>
      <c r="BK523" s="405"/>
      <c r="BL523" s="405"/>
      <c r="BM523" s="514"/>
    </row>
    <row r="524" ht="18.75" customHeight="1">
      <c r="A524" s="400" t="str">
        <f t="shared" si="4"/>
        <v/>
      </c>
      <c r="B524" s="341"/>
      <c r="C524" s="559"/>
      <c r="D524" s="393"/>
      <c r="E524" s="341"/>
      <c r="F524" s="394"/>
      <c r="G524" s="341" t="str">
        <f t="array" ref="G524">IF(C524="","",XLOOKUP(C524,'Master Data'!K:K,'Master Data'!N:N,"Input in Master Data",0,1))</f>
        <v/>
      </c>
      <c r="H524" s="341" t="str">
        <f t="array" ref="H524">IF(C524="","",XLOOKUP(C524,'Master Data'!K:K,'Master Data'!O:O,"Input in Master Data",0,1))</f>
        <v/>
      </c>
      <c r="I524" s="341" t="str">
        <f t="array" ref="I524">if(U524="","",XLOOKUP(U524,Master[Company],Master[Blow],"Unknown",0,1))</f>
        <v/>
      </c>
      <c r="J524" s="341" t="str">
        <f t="array" ref="J524">if(U524="","",XLOOKUP(U524,Master[Company],Master[Pigging],"Unknown",0,1))</f>
        <v/>
      </c>
      <c r="K524" s="341" t="str">
        <f t="array" ref="K524">if(U524="","",XLOOKUP(U524,Master[Company],Master[Load Method],"Unknown",0,1))</f>
        <v/>
      </c>
      <c r="L524" s="341" t="str">
        <f t="array" ref="L524">if(U524="","",XLOOKUP(U524,Master[Company],Master[Line Distance],"Unknown",0,1))</f>
        <v/>
      </c>
      <c r="M524" s="394"/>
      <c r="N524" s="341"/>
      <c r="O524" s="341"/>
      <c r="P524" s="341" t="str">
        <f t="array" ref="P524">if(U524="","",XLOOKUP(U524,Master[Company],Master[Terms],"NA",0,1))</f>
        <v/>
      </c>
      <c r="Q524" s="341" t="str">
        <f t="shared" si="1"/>
        <v/>
      </c>
      <c r="R524" s="341" t="str">
        <f t="array" ref="R524">if(U524="","",XLOOKUP(U524,Master[Company],Master[Group],"NA",0,1))</f>
        <v/>
      </c>
      <c r="S524" s="341" t="str">
        <f t="array" ref="S524">if(U524="","",XLOOKUP(U524,Master[Company],Master[Loading Location],"NA",0,1))</f>
        <v/>
      </c>
      <c r="T524" s="341" t="str">
        <f t="array" ref="T524">if(U524="","",XLOOKUP(U524,Master[Company],Master[Acronym],"NA",0,1))</f>
        <v/>
      </c>
      <c r="U524" s="341"/>
      <c r="V524" s="342"/>
      <c r="W524" s="342"/>
      <c r="X524" s="341" t="str">
        <f t="shared" si="6"/>
        <v/>
      </c>
      <c r="Y524" s="341" t="str">
        <f t="shared" si="3"/>
        <v/>
      </c>
      <c r="Z524" s="341"/>
      <c r="AA524" s="341"/>
      <c r="AB524" s="341"/>
      <c r="AC524" s="401"/>
      <c r="AD524" s="563"/>
      <c r="AE524" s="564"/>
      <c r="AF524" s="564"/>
      <c r="AG524" s="564"/>
      <c r="AH524" s="564"/>
      <c r="AI524" s="564"/>
      <c r="AJ524" s="564"/>
      <c r="AK524" s="564"/>
      <c r="AL524" s="563"/>
      <c r="AM524" s="564"/>
      <c r="AN524" s="564"/>
      <c r="AO524" s="564"/>
      <c r="AP524" s="564"/>
      <c r="AQ524" s="564"/>
      <c r="AR524" s="564"/>
      <c r="AS524" s="564"/>
      <c r="AT524" s="401"/>
      <c r="AU524" s="399"/>
      <c r="AV524" s="617"/>
      <c r="AW524" s="401"/>
      <c r="AX524" s="401"/>
      <c r="AY524" s="341"/>
      <c r="AZ524" s="341"/>
      <c r="BA524" s="341"/>
      <c r="BB524" s="341"/>
      <c r="BC524" s="341"/>
      <c r="BD524" s="401"/>
      <c r="BE524" s="341"/>
      <c r="BF524" s="341"/>
      <c r="BG524" s="402"/>
      <c r="BH524" s="403"/>
      <c r="BI524" s="405"/>
      <c r="BJ524" s="405"/>
      <c r="BK524" s="405"/>
      <c r="BL524" s="405"/>
      <c r="BM524" s="514"/>
    </row>
    <row r="525" ht="18.75" customHeight="1">
      <c r="A525" s="400" t="str">
        <f t="shared" si="4"/>
        <v/>
      </c>
      <c r="B525" s="341"/>
      <c r="C525" s="559"/>
      <c r="D525" s="393"/>
      <c r="E525" s="341"/>
      <c r="F525" s="394"/>
      <c r="G525" s="341" t="str">
        <f t="array" ref="G525">IF(C525="","",XLOOKUP(C525,'Master Data'!K:K,'Master Data'!N:N,"Input in Master Data",0,1))</f>
        <v/>
      </c>
      <c r="H525" s="341" t="str">
        <f t="array" ref="H525">IF(C525="","",XLOOKUP(C525,'Master Data'!K:K,'Master Data'!O:O,"Input in Master Data",0,1))</f>
        <v/>
      </c>
      <c r="I525" s="341" t="str">
        <f t="array" ref="I525">if(U525="","",XLOOKUP(U525,Master[Company],Master[Blow],"Unknown",0,1))</f>
        <v/>
      </c>
      <c r="J525" s="341" t="str">
        <f t="array" ref="J525">if(U525="","",XLOOKUP(U525,Master[Company],Master[Pigging],"Unknown",0,1))</f>
        <v/>
      </c>
      <c r="K525" s="341" t="str">
        <f t="array" ref="K525">if(U525="","",XLOOKUP(U525,Master[Company],Master[Load Method],"Unknown",0,1))</f>
        <v/>
      </c>
      <c r="L525" s="341" t="str">
        <f t="array" ref="L525">if(U525="","",XLOOKUP(U525,Master[Company],Master[Line Distance],"Unknown",0,1))</f>
        <v/>
      </c>
      <c r="M525" s="394"/>
      <c r="N525" s="341"/>
      <c r="O525" s="341"/>
      <c r="P525" s="341" t="str">
        <f t="array" ref="P525">if(U525="","",XLOOKUP(U525,Master[Company],Master[Terms],"NA",0,1))</f>
        <v/>
      </c>
      <c r="Q525" s="341" t="str">
        <f t="shared" si="1"/>
        <v/>
      </c>
      <c r="R525" s="341" t="str">
        <f t="array" ref="R525">if(U525="","",XLOOKUP(U525,Master[Company],Master[Group],"NA",0,1))</f>
        <v/>
      </c>
      <c r="S525" s="341" t="str">
        <f t="array" ref="S525">if(U525="","",XLOOKUP(U525,Master[Company],Master[Loading Location],"NA",0,1))</f>
        <v/>
      </c>
      <c r="T525" s="341" t="str">
        <f t="array" ref="T525">if(U525="","",XLOOKUP(U525,Master[Company],Master[Acronym],"NA",0,1))</f>
        <v/>
      </c>
      <c r="U525" s="341"/>
      <c r="V525" s="342"/>
      <c r="W525" s="342"/>
      <c r="X525" s="341" t="str">
        <f t="shared" si="6"/>
        <v/>
      </c>
      <c r="Y525" s="341" t="str">
        <f t="shared" si="3"/>
        <v/>
      </c>
      <c r="Z525" s="341"/>
      <c r="AA525" s="341"/>
      <c r="AB525" s="341"/>
      <c r="AC525" s="401"/>
      <c r="AD525" s="563"/>
      <c r="AE525" s="564"/>
      <c r="AF525" s="564"/>
      <c r="AG525" s="564"/>
      <c r="AH525" s="564"/>
      <c r="AI525" s="564"/>
      <c r="AJ525" s="564"/>
      <c r="AK525" s="564"/>
      <c r="AL525" s="563"/>
      <c r="AM525" s="564"/>
      <c r="AN525" s="564"/>
      <c r="AO525" s="564"/>
      <c r="AP525" s="564"/>
      <c r="AQ525" s="564"/>
      <c r="AR525" s="564"/>
      <c r="AS525" s="564"/>
      <c r="AT525" s="401"/>
      <c r="AU525" s="399"/>
      <c r="AV525" s="617"/>
      <c r="AW525" s="401"/>
      <c r="AX525" s="401"/>
      <c r="AY525" s="341"/>
      <c r="AZ525" s="341"/>
      <c r="BA525" s="341"/>
      <c r="BB525" s="341"/>
      <c r="BC525" s="341"/>
      <c r="BD525" s="401"/>
      <c r="BE525" s="341"/>
      <c r="BF525" s="341"/>
      <c r="BG525" s="402"/>
      <c r="BH525" s="403"/>
      <c r="BI525" s="405"/>
      <c r="BJ525" s="405"/>
      <c r="BK525" s="405"/>
      <c r="BL525" s="405"/>
      <c r="BM525" s="514"/>
    </row>
    <row r="526" ht="18.75" customHeight="1">
      <c r="A526" s="400" t="str">
        <f t="shared" si="4"/>
        <v/>
      </c>
      <c r="B526" s="341"/>
      <c r="C526" s="559"/>
      <c r="D526" s="393"/>
      <c r="E526" s="341"/>
      <c r="F526" s="394"/>
      <c r="G526" s="341" t="str">
        <f t="array" ref="G526">IF(C526="","",XLOOKUP(C526,'Master Data'!K:K,'Master Data'!N:N,"Input in Master Data",0,1))</f>
        <v/>
      </c>
      <c r="H526" s="341" t="str">
        <f t="array" ref="H526">IF(C526="","",XLOOKUP(C526,'Master Data'!K:K,'Master Data'!O:O,"Input in Master Data",0,1))</f>
        <v/>
      </c>
      <c r="I526" s="341" t="str">
        <f t="array" ref="I526">if(U526="","",XLOOKUP(U526,Master[Company],Master[Blow],"Unknown",0,1))</f>
        <v/>
      </c>
      <c r="J526" s="341" t="str">
        <f t="array" ref="J526">if(U526="","",XLOOKUP(U526,Master[Company],Master[Pigging],"Unknown",0,1))</f>
        <v/>
      </c>
      <c r="K526" s="341" t="str">
        <f t="array" ref="K526">if(U526="","",XLOOKUP(U526,Master[Company],Master[Load Method],"Unknown",0,1))</f>
        <v/>
      </c>
      <c r="L526" s="341" t="str">
        <f t="array" ref="L526">if(U526="","",XLOOKUP(U526,Master[Company],Master[Line Distance],"Unknown",0,1))</f>
        <v/>
      </c>
      <c r="M526" s="394"/>
      <c r="N526" s="341"/>
      <c r="O526" s="341"/>
      <c r="P526" s="341" t="str">
        <f t="array" ref="P526">if(U526="","",XLOOKUP(U526,Master[Company],Master[Terms],"NA",0,1))</f>
        <v/>
      </c>
      <c r="Q526" s="341" t="str">
        <f t="shared" si="1"/>
        <v/>
      </c>
      <c r="R526" s="341" t="str">
        <f t="array" ref="R526">if(U526="","",XLOOKUP(U526,Master[Company],Master[Group],"NA",0,1))</f>
        <v/>
      </c>
      <c r="S526" s="341" t="str">
        <f t="array" ref="S526">if(U526="","",XLOOKUP(U526,Master[Company],Master[Loading Location],"NA",0,1))</f>
        <v/>
      </c>
      <c r="T526" s="341" t="str">
        <f t="array" ref="T526">if(U526="","",XLOOKUP(U526,Master[Company],Master[Acronym],"NA",0,1))</f>
        <v/>
      </c>
      <c r="U526" s="341"/>
      <c r="V526" s="342"/>
      <c r="W526" s="342"/>
      <c r="X526" s="341" t="str">
        <f t="shared" si="6"/>
        <v/>
      </c>
      <c r="Y526" s="341" t="str">
        <f t="shared" si="3"/>
        <v/>
      </c>
      <c r="Z526" s="341"/>
      <c r="AA526" s="341"/>
      <c r="AB526" s="341"/>
      <c r="AC526" s="401"/>
      <c r="AD526" s="563"/>
      <c r="AE526" s="564"/>
      <c r="AF526" s="564"/>
      <c r="AG526" s="564"/>
      <c r="AH526" s="564"/>
      <c r="AI526" s="564"/>
      <c r="AJ526" s="564"/>
      <c r="AK526" s="564"/>
      <c r="AL526" s="563"/>
      <c r="AM526" s="564"/>
      <c r="AN526" s="564"/>
      <c r="AO526" s="564"/>
      <c r="AP526" s="564"/>
      <c r="AQ526" s="564"/>
      <c r="AR526" s="564"/>
      <c r="AS526" s="564"/>
      <c r="AT526" s="401"/>
      <c r="AU526" s="399"/>
      <c r="AV526" s="617"/>
      <c r="AW526" s="401"/>
      <c r="AX526" s="401"/>
      <c r="AY526" s="341"/>
      <c r="AZ526" s="341"/>
      <c r="BA526" s="341"/>
      <c r="BB526" s="341"/>
      <c r="BC526" s="341"/>
      <c r="BD526" s="401"/>
      <c r="BE526" s="341"/>
      <c r="BF526" s="341"/>
      <c r="BG526" s="402"/>
      <c r="BH526" s="403"/>
      <c r="BI526" s="405"/>
      <c r="BJ526" s="405"/>
      <c r="BK526" s="405"/>
      <c r="BL526" s="405"/>
      <c r="BM526" s="514"/>
    </row>
    <row r="527" ht="18.75" customHeight="1">
      <c r="A527" s="400" t="str">
        <f t="shared" si="4"/>
        <v/>
      </c>
      <c r="B527" s="341"/>
      <c r="C527" s="559"/>
      <c r="D527" s="393"/>
      <c r="E527" s="341"/>
      <c r="F527" s="394"/>
      <c r="G527" s="341" t="str">
        <f t="array" ref="G527">IF(C527="","",XLOOKUP(C527,'Master Data'!K:K,'Master Data'!N:N,"Input in Master Data",0,1))</f>
        <v/>
      </c>
      <c r="H527" s="341" t="str">
        <f t="array" ref="H527">IF(C527="","",XLOOKUP(C527,'Master Data'!K:K,'Master Data'!O:O,"Input in Master Data",0,1))</f>
        <v/>
      </c>
      <c r="I527" s="341" t="str">
        <f t="array" ref="I527">if(U527="","",XLOOKUP(U527,Master[Company],Master[Blow],"Unknown",0,1))</f>
        <v/>
      </c>
      <c r="J527" s="341" t="str">
        <f t="array" ref="J527">if(U527="","",XLOOKUP(U527,Master[Company],Master[Pigging],"Unknown",0,1))</f>
        <v/>
      </c>
      <c r="K527" s="341" t="str">
        <f t="array" ref="K527">if(U527="","",XLOOKUP(U527,Master[Company],Master[Load Method],"Unknown",0,1))</f>
        <v/>
      </c>
      <c r="L527" s="341" t="str">
        <f t="array" ref="L527">if(U527="","",XLOOKUP(U527,Master[Company],Master[Line Distance],"Unknown",0,1))</f>
        <v/>
      </c>
      <c r="M527" s="394"/>
      <c r="N527" s="341"/>
      <c r="O527" s="341"/>
      <c r="P527" s="341" t="str">
        <f t="array" ref="P527">if(U527="","",XLOOKUP(U527,Master[Company],Master[Terms],"NA",0,1))</f>
        <v/>
      </c>
      <c r="Q527" s="341" t="str">
        <f t="shared" si="1"/>
        <v/>
      </c>
      <c r="R527" s="341" t="str">
        <f t="array" ref="R527">if(U527="","",XLOOKUP(U527,Master[Company],Master[Group],"NA",0,1))</f>
        <v/>
      </c>
      <c r="S527" s="341" t="str">
        <f t="array" ref="S527">if(U527="","",XLOOKUP(U527,Master[Company],Master[Loading Location],"NA",0,1))</f>
        <v/>
      </c>
      <c r="T527" s="341" t="str">
        <f t="array" ref="T527">if(U527="","",XLOOKUP(U527,Master[Company],Master[Acronym],"NA",0,1))</f>
        <v/>
      </c>
      <c r="U527" s="341"/>
      <c r="V527" s="342"/>
      <c r="W527" s="342"/>
      <c r="X527" s="341" t="str">
        <f t="shared" si="6"/>
        <v/>
      </c>
      <c r="Y527" s="341" t="str">
        <f t="shared" si="3"/>
        <v/>
      </c>
      <c r="Z527" s="341"/>
      <c r="AA527" s="341"/>
      <c r="AB527" s="341"/>
      <c r="AC527" s="401"/>
      <c r="AD527" s="563"/>
      <c r="AE527" s="564"/>
      <c r="AF527" s="564"/>
      <c r="AG527" s="564"/>
      <c r="AH527" s="564"/>
      <c r="AI527" s="564"/>
      <c r="AJ527" s="564"/>
      <c r="AK527" s="564"/>
      <c r="AL527" s="563"/>
      <c r="AM527" s="564"/>
      <c r="AN527" s="564"/>
      <c r="AO527" s="564"/>
      <c r="AP527" s="564"/>
      <c r="AQ527" s="564"/>
      <c r="AR527" s="564"/>
      <c r="AS527" s="564"/>
      <c r="AT527" s="401"/>
      <c r="AU527" s="399"/>
      <c r="AV527" s="617"/>
      <c r="AW527" s="401"/>
      <c r="AX527" s="401"/>
      <c r="AY527" s="341"/>
      <c r="AZ527" s="341"/>
      <c r="BA527" s="341"/>
      <c r="BB527" s="341"/>
      <c r="BC527" s="341"/>
      <c r="BD527" s="401"/>
      <c r="BE527" s="341"/>
      <c r="BF527" s="341"/>
      <c r="BG527" s="402"/>
      <c r="BH527" s="403"/>
      <c r="BI527" s="405"/>
      <c r="BJ527" s="405"/>
      <c r="BK527" s="405"/>
      <c r="BL527" s="405"/>
      <c r="BM527" s="514"/>
    </row>
    <row r="528" ht="18.75" customHeight="1">
      <c r="A528" s="400" t="str">
        <f t="shared" si="4"/>
        <v/>
      </c>
      <c r="B528" s="341"/>
      <c r="C528" s="559"/>
      <c r="D528" s="393"/>
      <c r="E528" s="341"/>
      <c r="F528" s="394"/>
      <c r="G528" s="341" t="str">
        <f t="array" ref="G528">IF(C528="","",XLOOKUP(C528,'Master Data'!K:K,'Master Data'!N:N,"Input in Master Data",0,1))</f>
        <v/>
      </c>
      <c r="H528" s="341" t="str">
        <f t="array" ref="H528">IF(C528="","",XLOOKUP(C528,'Master Data'!K:K,'Master Data'!O:O,"Input in Master Data",0,1))</f>
        <v/>
      </c>
      <c r="I528" s="341" t="str">
        <f t="array" ref="I528">if(U528="","",XLOOKUP(U528,Master[Company],Master[Blow],"Unknown",0,1))</f>
        <v/>
      </c>
      <c r="J528" s="341" t="str">
        <f t="array" ref="J528">if(U528="","",XLOOKUP(U528,Master[Company],Master[Pigging],"Unknown",0,1))</f>
        <v/>
      </c>
      <c r="K528" s="341" t="str">
        <f t="array" ref="K528">if(U528="","",XLOOKUP(U528,Master[Company],Master[Load Method],"Unknown",0,1))</f>
        <v/>
      </c>
      <c r="L528" s="341" t="str">
        <f t="array" ref="L528">if(U528="","",XLOOKUP(U528,Master[Company],Master[Line Distance],"Unknown",0,1))</f>
        <v/>
      </c>
      <c r="M528" s="394"/>
      <c r="N528" s="341"/>
      <c r="O528" s="341"/>
      <c r="P528" s="341" t="str">
        <f t="array" ref="P528">if(U528="","",XLOOKUP(U528,Master[Company],Master[Terms],"NA",0,1))</f>
        <v/>
      </c>
      <c r="Q528" s="341" t="str">
        <f t="shared" si="1"/>
        <v/>
      </c>
      <c r="R528" s="341" t="str">
        <f t="array" ref="R528">if(U528="","",XLOOKUP(U528,Master[Company],Master[Group],"NA",0,1))</f>
        <v/>
      </c>
      <c r="S528" s="341" t="str">
        <f t="array" ref="S528">if(U528="","",XLOOKUP(U528,Master[Company],Master[Loading Location],"NA",0,1))</f>
        <v/>
      </c>
      <c r="T528" s="341" t="str">
        <f t="array" ref="T528">if(U528="","",XLOOKUP(U528,Master[Company],Master[Acronym],"NA",0,1))</f>
        <v/>
      </c>
      <c r="U528" s="341"/>
      <c r="V528" s="342"/>
      <c r="W528" s="342"/>
      <c r="X528" s="341" t="str">
        <f t="shared" si="6"/>
        <v/>
      </c>
      <c r="Y528" s="341" t="str">
        <f t="shared" si="3"/>
        <v/>
      </c>
      <c r="Z528" s="341"/>
      <c r="AA528" s="341"/>
      <c r="AB528" s="341"/>
      <c r="AC528" s="401"/>
      <c r="AD528" s="563"/>
      <c r="AE528" s="564"/>
      <c r="AF528" s="564"/>
      <c r="AG528" s="564"/>
      <c r="AH528" s="564"/>
      <c r="AI528" s="564"/>
      <c r="AJ528" s="564"/>
      <c r="AK528" s="564"/>
      <c r="AL528" s="563"/>
      <c r="AM528" s="564"/>
      <c r="AN528" s="564"/>
      <c r="AO528" s="564"/>
      <c r="AP528" s="564"/>
      <c r="AQ528" s="564"/>
      <c r="AR528" s="564"/>
      <c r="AS528" s="564"/>
      <c r="AT528" s="401"/>
      <c r="AU528" s="399"/>
      <c r="AV528" s="617"/>
      <c r="AW528" s="401"/>
      <c r="AX528" s="401"/>
      <c r="AY528" s="341"/>
      <c r="AZ528" s="341"/>
      <c r="BA528" s="341"/>
      <c r="BB528" s="341"/>
      <c r="BC528" s="341"/>
      <c r="BD528" s="401"/>
      <c r="BE528" s="341"/>
      <c r="BF528" s="341"/>
      <c r="BG528" s="402"/>
      <c r="BH528" s="403"/>
      <c r="BI528" s="405"/>
      <c r="BJ528" s="405"/>
      <c r="BK528" s="405"/>
      <c r="BL528" s="405"/>
      <c r="BM528" s="514"/>
    </row>
    <row r="529" ht="18.75" customHeight="1">
      <c r="A529" s="400" t="str">
        <f t="shared" si="4"/>
        <v/>
      </c>
      <c r="B529" s="341"/>
      <c r="C529" s="559"/>
      <c r="D529" s="393"/>
      <c r="E529" s="341"/>
      <c r="F529" s="394"/>
      <c r="G529" s="341" t="str">
        <f t="array" ref="G529">IF(C529="","",XLOOKUP(C529,'Master Data'!K:K,'Master Data'!N:N,"Input in Master Data",0,1))</f>
        <v/>
      </c>
      <c r="H529" s="341" t="str">
        <f t="array" ref="H529">IF(C529="","",XLOOKUP(C529,'Master Data'!K:K,'Master Data'!O:O,"Input in Master Data",0,1))</f>
        <v/>
      </c>
      <c r="I529" s="341" t="str">
        <f t="array" ref="I529">if(U529="","",XLOOKUP(U529,Master[Company],Master[Blow],"Unknown",0,1))</f>
        <v/>
      </c>
      <c r="J529" s="341" t="str">
        <f t="array" ref="J529">if(U529="","",XLOOKUP(U529,Master[Company],Master[Pigging],"Unknown",0,1))</f>
        <v/>
      </c>
      <c r="K529" s="341" t="str">
        <f t="array" ref="K529">if(U529="","",XLOOKUP(U529,Master[Company],Master[Load Method],"Unknown",0,1))</f>
        <v/>
      </c>
      <c r="L529" s="341" t="str">
        <f t="array" ref="L529">if(U529="","",XLOOKUP(U529,Master[Company],Master[Line Distance],"Unknown",0,1))</f>
        <v/>
      </c>
      <c r="M529" s="394"/>
      <c r="N529" s="341"/>
      <c r="O529" s="341"/>
      <c r="P529" s="341" t="str">
        <f t="array" ref="P529">if(U529="","",XLOOKUP(U529,Master[Company],Master[Terms],"NA",0,1))</f>
        <v/>
      </c>
      <c r="Q529" s="341" t="str">
        <f t="shared" si="1"/>
        <v/>
      </c>
      <c r="R529" s="341" t="str">
        <f t="array" ref="R529">if(U529="","",XLOOKUP(U529,Master[Company],Master[Group],"NA",0,1))</f>
        <v/>
      </c>
      <c r="S529" s="341" t="str">
        <f t="array" ref="S529">if(U529="","",XLOOKUP(U529,Master[Company],Master[Loading Location],"NA",0,1))</f>
        <v/>
      </c>
      <c r="T529" s="341" t="str">
        <f t="array" ref="T529">if(U529="","",XLOOKUP(U529,Master[Company],Master[Acronym],"NA",0,1))</f>
        <v/>
      </c>
      <c r="U529" s="341"/>
      <c r="V529" s="342"/>
      <c r="W529" s="342"/>
      <c r="X529" s="341" t="str">
        <f t="shared" si="6"/>
        <v/>
      </c>
      <c r="Y529" s="341" t="str">
        <f t="shared" si="3"/>
        <v/>
      </c>
      <c r="Z529" s="341"/>
      <c r="AA529" s="341"/>
      <c r="AB529" s="341"/>
      <c r="AC529" s="401"/>
      <c r="AD529" s="563"/>
      <c r="AE529" s="564"/>
      <c r="AF529" s="564"/>
      <c r="AG529" s="564"/>
      <c r="AH529" s="564"/>
      <c r="AI529" s="564"/>
      <c r="AJ529" s="564"/>
      <c r="AK529" s="564"/>
      <c r="AL529" s="563"/>
      <c r="AM529" s="564"/>
      <c r="AN529" s="564"/>
      <c r="AO529" s="564"/>
      <c r="AP529" s="564"/>
      <c r="AQ529" s="564"/>
      <c r="AR529" s="564"/>
      <c r="AS529" s="564"/>
      <c r="AT529" s="401"/>
      <c r="AU529" s="399"/>
      <c r="AV529" s="617"/>
      <c r="AW529" s="401"/>
      <c r="AX529" s="401"/>
      <c r="AY529" s="341"/>
      <c r="AZ529" s="341"/>
      <c r="BA529" s="341"/>
      <c r="BB529" s="341"/>
      <c r="BC529" s="341"/>
      <c r="BD529" s="401"/>
      <c r="BE529" s="341"/>
      <c r="BF529" s="341"/>
      <c r="BG529" s="402"/>
      <c r="BH529" s="403"/>
      <c r="BI529" s="405"/>
      <c r="BJ529" s="405"/>
      <c r="BK529" s="405"/>
      <c r="BL529" s="405"/>
      <c r="BM529" s="514"/>
    </row>
    <row r="530" ht="18.75" customHeight="1">
      <c r="A530" s="400" t="str">
        <f t="shared" si="4"/>
        <v/>
      </c>
      <c r="B530" s="341"/>
      <c r="C530" s="559"/>
      <c r="D530" s="393"/>
      <c r="E530" s="341"/>
      <c r="F530" s="394"/>
      <c r="G530" s="341" t="str">
        <f t="array" ref="G530">IF(C530="","",XLOOKUP(C530,'Master Data'!K:K,'Master Data'!N:N,"Input in Master Data",0,1))</f>
        <v/>
      </c>
      <c r="H530" s="341" t="str">
        <f t="array" ref="H530">IF(C530="","",XLOOKUP(C530,'Master Data'!K:K,'Master Data'!O:O,"Input in Master Data",0,1))</f>
        <v/>
      </c>
      <c r="I530" s="341" t="str">
        <f t="array" ref="I530">if(U530="","",XLOOKUP(U530,Master[Company],Master[Blow],"Unknown",0,1))</f>
        <v/>
      </c>
      <c r="J530" s="341" t="str">
        <f t="array" ref="J530">if(U530="","",XLOOKUP(U530,Master[Company],Master[Pigging],"Unknown",0,1))</f>
        <v/>
      </c>
      <c r="K530" s="341" t="str">
        <f t="array" ref="K530">if(U530="","",XLOOKUP(U530,Master[Company],Master[Load Method],"Unknown",0,1))</f>
        <v/>
      </c>
      <c r="L530" s="341" t="str">
        <f t="array" ref="L530">if(U530="","",XLOOKUP(U530,Master[Company],Master[Line Distance],"Unknown",0,1))</f>
        <v/>
      </c>
      <c r="M530" s="394"/>
      <c r="N530" s="341"/>
      <c r="O530" s="341"/>
      <c r="P530" s="341" t="str">
        <f t="array" ref="P530">if(U530="","",XLOOKUP(U530,Master[Company],Master[Terms],"NA",0,1))</f>
        <v/>
      </c>
      <c r="Q530" s="341" t="str">
        <f t="shared" si="1"/>
        <v/>
      </c>
      <c r="R530" s="341" t="str">
        <f t="array" ref="R530">if(U530="","",XLOOKUP(U530,Master[Company],Master[Group],"NA",0,1))</f>
        <v/>
      </c>
      <c r="S530" s="341" t="str">
        <f t="array" ref="S530">if(U530="","",XLOOKUP(U530,Master[Company],Master[Loading Location],"NA",0,1))</f>
        <v/>
      </c>
      <c r="T530" s="341" t="str">
        <f t="array" ref="T530">if(U530="","",XLOOKUP(U530,Master[Company],Master[Acronym],"NA",0,1))</f>
        <v/>
      </c>
      <c r="U530" s="341"/>
      <c r="V530" s="342"/>
      <c r="W530" s="342"/>
      <c r="X530" s="341" t="str">
        <f t="shared" si="6"/>
        <v/>
      </c>
      <c r="Y530" s="341" t="str">
        <f t="shared" si="3"/>
        <v/>
      </c>
      <c r="Z530" s="341"/>
      <c r="AA530" s="341"/>
      <c r="AB530" s="341"/>
      <c r="AC530" s="401"/>
      <c r="AD530" s="563"/>
      <c r="AE530" s="564"/>
      <c r="AF530" s="564"/>
      <c r="AG530" s="564"/>
      <c r="AH530" s="564"/>
      <c r="AI530" s="564"/>
      <c r="AJ530" s="564"/>
      <c r="AK530" s="564"/>
      <c r="AL530" s="563"/>
      <c r="AM530" s="564"/>
      <c r="AN530" s="564"/>
      <c r="AO530" s="564"/>
      <c r="AP530" s="564"/>
      <c r="AQ530" s="564"/>
      <c r="AR530" s="564"/>
      <c r="AS530" s="564"/>
      <c r="AT530" s="401"/>
      <c r="AU530" s="399"/>
      <c r="AV530" s="617"/>
      <c r="AW530" s="401"/>
      <c r="AX530" s="401"/>
      <c r="AY530" s="341"/>
      <c r="AZ530" s="341"/>
      <c r="BA530" s="341"/>
      <c r="BB530" s="341"/>
      <c r="BC530" s="341"/>
      <c r="BD530" s="401"/>
      <c r="BE530" s="341"/>
      <c r="BF530" s="341"/>
      <c r="BG530" s="402"/>
      <c r="BH530" s="403"/>
      <c r="BI530" s="405"/>
      <c r="BJ530" s="405"/>
      <c r="BK530" s="405"/>
      <c r="BL530" s="405"/>
      <c r="BM530" s="514"/>
    </row>
    <row r="531" ht="18.75" customHeight="1">
      <c r="A531" s="400" t="str">
        <f t="shared" si="4"/>
        <v/>
      </c>
      <c r="B531" s="341"/>
      <c r="C531" s="559"/>
      <c r="D531" s="393"/>
      <c r="E531" s="341"/>
      <c r="F531" s="394"/>
      <c r="G531" s="341" t="str">
        <f t="array" ref="G531">IF(C531="","",XLOOKUP(C531,'Master Data'!K:K,'Master Data'!N:N,"Input in Master Data",0,1))</f>
        <v/>
      </c>
      <c r="H531" s="341" t="str">
        <f t="array" ref="H531">IF(C531="","",XLOOKUP(C531,'Master Data'!K:K,'Master Data'!O:O,"Input in Master Data",0,1))</f>
        <v/>
      </c>
      <c r="I531" s="341" t="str">
        <f t="array" ref="I531">if(U531="","",XLOOKUP(U531,Master[Company],Master[Blow],"Unknown",0,1))</f>
        <v/>
      </c>
      <c r="J531" s="341" t="str">
        <f t="array" ref="J531">if(U531="","",XLOOKUP(U531,Master[Company],Master[Pigging],"Unknown",0,1))</f>
        <v/>
      </c>
      <c r="K531" s="341" t="str">
        <f t="array" ref="K531">if(U531="","",XLOOKUP(U531,Master[Company],Master[Load Method],"Unknown",0,1))</f>
        <v/>
      </c>
      <c r="L531" s="341" t="str">
        <f t="array" ref="L531">if(U531="","",XLOOKUP(U531,Master[Company],Master[Line Distance],"Unknown",0,1))</f>
        <v/>
      </c>
      <c r="M531" s="394"/>
      <c r="N531" s="341"/>
      <c r="O531" s="341"/>
      <c r="P531" s="341" t="str">
        <f t="array" ref="P531">if(U531="","",XLOOKUP(U531,Master[Company],Master[Terms],"NA",0,1))</f>
        <v/>
      </c>
      <c r="Q531" s="341" t="str">
        <f t="shared" si="1"/>
        <v/>
      </c>
      <c r="R531" s="341" t="str">
        <f t="array" ref="R531">if(U531="","",XLOOKUP(U531,Master[Company],Master[Group],"NA",0,1))</f>
        <v/>
      </c>
      <c r="S531" s="341" t="str">
        <f t="array" ref="S531">if(U531="","",XLOOKUP(U531,Master[Company],Master[Loading Location],"NA",0,1))</f>
        <v/>
      </c>
      <c r="T531" s="341" t="str">
        <f t="array" ref="T531">if(U531="","",XLOOKUP(U531,Master[Company],Master[Acronym],"NA",0,1))</f>
        <v/>
      </c>
      <c r="U531" s="341"/>
      <c r="V531" s="342"/>
      <c r="W531" s="342"/>
      <c r="X531" s="341" t="str">
        <f t="shared" si="6"/>
        <v/>
      </c>
      <c r="Y531" s="341" t="str">
        <f t="shared" si="3"/>
        <v/>
      </c>
      <c r="Z531" s="341"/>
      <c r="AA531" s="341"/>
      <c r="AB531" s="341"/>
      <c r="AC531" s="401"/>
      <c r="AD531" s="563"/>
      <c r="AE531" s="564"/>
      <c r="AF531" s="564"/>
      <c r="AG531" s="564"/>
      <c r="AH531" s="564"/>
      <c r="AI531" s="564"/>
      <c r="AJ531" s="564"/>
      <c r="AK531" s="564"/>
      <c r="AL531" s="563"/>
      <c r="AM531" s="564"/>
      <c r="AN531" s="564"/>
      <c r="AO531" s="564"/>
      <c r="AP531" s="564"/>
      <c r="AQ531" s="564"/>
      <c r="AR531" s="564"/>
      <c r="AS531" s="564"/>
      <c r="AT531" s="401"/>
      <c r="AU531" s="399"/>
      <c r="AV531" s="617"/>
      <c r="AW531" s="401"/>
      <c r="AX531" s="401"/>
      <c r="AY531" s="341"/>
      <c r="AZ531" s="341"/>
      <c r="BA531" s="341"/>
      <c r="BB531" s="341"/>
      <c r="BC531" s="341"/>
      <c r="BD531" s="401"/>
      <c r="BE531" s="341"/>
      <c r="BF531" s="341"/>
      <c r="BG531" s="402"/>
      <c r="BH531" s="403"/>
      <c r="BI531" s="405"/>
      <c r="BJ531" s="405"/>
      <c r="BK531" s="405"/>
      <c r="BL531" s="405"/>
      <c r="BM531" s="514"/>
    </row>
    <row r="532" ht="18.75" customHeight="1">
      <c r="A532" s="400" t="str">
        <f t="shared" si="4"/>
        <v/>
      </c>
      <c r="B532" s="341"/>
      <c r="C532" s="559"/>
      <c r="D532" s="393"/>
      <c r="E532" s="341"/>
      <c r="F532" s="394"/>
      <c r="G532" s="341" t="str">
        <f t="array" ref="G532">IF(C532="","",XLOOKUP(C532,'Master Data'!K:K,'Master Data'!N:N,"Input in Master Data",0,1))</f>
        <v/>
      </c>
      <c r="H532" s="341" t="str">
        <f t="array" ref="H532">IF(C532="","",XLOOKUP(C532,'Master Data'!K:K,'Master Data'!O:O,"Input in Master Data",0,1))</f>
        <v/>
      </c>
      <c r="I532" s="341" t="str">
        <f t="array" ref="I532">if(U532="","",XLOOKUP(U532,Master[Company],Master[Blow],"Unknown",0,1))</f>
        <v/>
      </c>
      <c r="J532" s="341" t="str">
        <f t="array" ref="J532">if(U532="","",XLOOKUP(U532,Master[Company],Master[Pigging],"Unknown",0,1))</f>
        <v/>
      </c>
      <c r="K532" s="341" t="str">
        <f t="array" ref="K532">if(U532="","",XLOOKUP(U532,Master[Company],Master[Load Method],"Unknown",0,1))</f>
        <v/>
      </c>
      <c r="L532" s="341" t="str">
        <f t="array" ref="L532">if(U532="","",XLOOKUP(U532,Master[Company],Master[Line Distance],"Unknown",0,1))</f>
        <v/>
      </c>
      <c r="M532" s="394"/>
      <c r="N532" s="341"/>
      <c r="O532" s="341"/>
      <c r="P532" s="341" t="str">
        <f t="array" ref="P532">if(U532="","",XLOOKUP(U532,Master[Company],Master[Terms],"NA",0,1))</f>
        <v/>
      </c>
      <c r="Q532" s="341" t="str">
        <f t="shared" si="1"/>
        <v/>
      </c>
      <c r="R532" s="341" t="str">
        <f t="array" ref="R532">if(U532="","",XLOOKUP(U532,Master[Company],Master[Group],"NA",0,1))</f>
        <v/>
      </c>
      <c r="S532" s="341" t="str">
        <f t="array" ref="S532">if(U532="","",XLOOKUP(U532,Master[Company],Master[Loading Location],"NA",0,1))</f>
        <v/>
      </c>
      <c r="T532" s="341" t="str">
        <f t="array" ref="T532">if(U532="","",XLOOKUP(U532,Master[Company],Master[Acronym],"NA",0,1))</f>
        <v/>
      </c>
      <c r="U532" s="341"/>
      <c r="V532" s="342"/>
      <c r="W532" s="342"/>
      <c r="X532" s="341" t="str">
        <f t="shared" si="6"/>
        <v/>
      </c>
      <c r="Y532" s="341" t="str">
        <f t="shared" si="3"/>
        <v/>
      </c>
      <c r="Z532" s="341"/>
      <c r="AA532" s="341"/>
      <c r="AB532" s="341"/>
      <c r="AC532" s="401"/>
      <c r="AD532" s="563"/>
      <c r="AE532" s="564"/>
      <c r="AF532" s="564"/>
      <c r="AG532" s="564"/>
      <c r="AH532" s="564"/>
      <c r="AI532" s="564"/>
      <c r="AJ532" s="564"/>
      <c r="AK532" s="564"/>
      <c r="AL532" s="563"/>
      <c r="AM532" s="564"/>
      <c r="AN532" s="564"/>
      <c r="AO532" s="564"/>
      <c r="AP532" s="564"/>
      <c r="AQ532" s="564"/>
      <c r="AR532" s="564"/>
      <c r="AS532" s="564"/>
      <c r="AT532" s="401"/>
      <c r="AU532" s="399"/>
      <c r="AV532" s="617"/>
      <c r="AW532" s="401"/>
      <c r="AX532" s="401"/>
      <c r="AY532" s="341"/>
      <c r="AZ532" s="341"/>
      <c r="BA532" s="341"/>
      <c r="BB532" s="341"/>
      <c r="BC532" s="341"/>
      <c r="BD532" s="401"/>
      <c r="BE532" s="341"/>
      <c r="BF532" s="341"/>
      <c r="BG532" s="402"/>
      <c r="BH532" s="403"/>
      <c r="BI532" s="405"/>
      <c r="BJ532" s="405"/>
      <c r="BK532" s="405"/>
      <c r="BL532" s="405"/>
      <c r="BM532" s="514"/>
    </row>
    <row r="533" ht="18.75" customHeight="1">
      <c r="A533" s="400" t="str">
        <f t="shared" si="4"/>
        <v/>
      </c>
      <c r="B533" s="341"/>
      <c r="C533" s="559"/>
      <c r="D533" s="393"/>
      <c r="E533" s="341"/>
      <c r="F533" s="394"/>
      <c r="G533" s="341" t="str">
        <f t="array" ref="G533">IF(C533="","",XLOOKUP(C533,'Master Data'!K:K,'Master Data'!N:N,"Input in Master Data",0,1))</f>
        <v/>
      </c>
      <c r="H533" s="341" t="str">
        <f t="array" ref="H533">IF(C533="","",XLOOKUP(C533,'Master Data'!K:K,'Master Data'!O:O,"Input in Master Data",0,1))</f>
        <v/>
      </c>
      <c r="I533" s="341" t="str">
        <f t="array" ref="I533">if(U533="","",XLOOKUP(U533,Master[Company],Master[Blow],"Unknown",0,1))</f>
        <v/>
      </c>
      <c r="J533" s="341" t="str">
        <f t="array" ref="J533">if(U533="","",XLOOKUP(U533,Master[Company],Master[Pigging],"Unknown",0,1))</f>
        <v/>
      </c>
      <c r="K533" s="341" t="str">
        <f t="array" ref="K533">if(U533="","",XLOOKUP(U533,Master[Company],Master[Load Method],"Unknown",0,1))</f>
        <v/>
      </c>
      <c r="L533" s="341" t="str">
        <f t="array" ref="L533">if(U533="","",XLOOKUP(U533,Master[Company],Master[Line Distance],"Unknown",0,1))</f>
        <v/>
      </c>
      <c r="M533" s="394"/>
      <c r="N533" s="341"/>
      <c r="O533" s="341"/>
      <c r="P533" s="341" t="str">
        <f t="array" ref="P533">if(U533="","",XLOOKUP(U533,Master[Company],Master[Terms],"NA",0,1))</f>
        <v/>
      </c>
      <c r="Q533" s="341" t="str">
        <f t="shared" si="1"/>
        <v/>
      </c>
      <c r="R533" s="341" t="str">
        <f t="array" ref="R533">if(U533="","",XLOOKUP(U533,Master[Company],Master[Group],"NA",0,1))</f>
        <v/>
      </c>
      <c r="S533" s="341" t="str">
        <f t="array" ref="S533">if(U533="","",XLOOKUP(U533,Master[Company],Master[Loading Location],"NA",0,1))</f>
        <v/>
      </c>
      <c r="T533" s="341" t="str">
        <f t="array" ref="T533">if(U533="","",XLOOKUP(U533,Master[Company],Master[Acronym],"NA",0,1))</f>
        <v/>
      </c>
      <c r="U533" s="341"/>
      <c r="V533" s="342"/>
      <c r="W533" s="342"/>
      <c r="X533" s="341" t="str">
        <f t="shared" si="6"/>
        <v/>
      </c>
      <c r="Y533" s="341" t="str">
        <f t="shared" si="3"/>
        <v/>
      </c>
      <c r="Z533" s="341"/>
      <c r="AA533" s="341"/>
      <c r="AB533" s="341"/>
      <c r="AC533" s="401"/>
      <c r="AD533" s="563"/>
      <c r="AE533" s="564"/>
      <c r="AF533" s="564"/>
      <c r="AG533" s="564"/>
      <c r="AH533" s="564"/>
      <c r="AI533" s="564"/>
      <c r="AJ533" s="564"/>
      <c r="AK533" s="564"/>
      <c r="AL533" s="563"/>
      <c r="AM533" s="564"/>
      <c r="AN533" s="564"/>
      <c r="AO533" s="564"/>
      <c r="AP533" s="564"/>
      <c r="AQ533" s="564"/>
      <c r="AR533" s="564"/>
      <c r="AS533" s="564"/>
      <c r="AT533" s="401"/>
      <c r="AU533" s="399"/>
      <c r="AV533" s="617"/>
      <c r="AW533" s="401"/>
      <c r="AX533" s="401"/>
      <c r="AY533" s="341"/>
      <c r="AZ533" s="341"/>
      <c r="BA533" s="341"/>
      <c r="BB533" s="341"/>
      <c r="BC533" s="341"/>
      <c r="BD533" s="401"/>
      <c r="BE533" s="341"/>
      <c r="BF533" s="341"/>
      <c r="BG533" s="402"/>
      <c r="BH533" s="403"/>
      <c r="BI533" s="405"/>
      <c r="BJ533" s="405"/>
      <c r="BK533" s="405"/>
      <c r="BL533" s="405"/>
      <c r="BM533" s="514"/>
    </row>
    <row r="534" ht="18.75" customHeight="1">
      <c r="A534" s="400" t="str">
        <f t="shared" si="4"/>
        <v/>
      </c>
      <c r="B534" s="341"/>
      <c r="C534" s="559"/>
      <c r="D534" s="393"/>
      <c r="E534" s="341"/>
      <c r="F534" s="394"/>
      <c r="G534" s="341" t="str">
        <f t="array" ref="G534">IF(C534="","",XLOOKUP(C534,'Master Data'!K:K,'Master Data'!N:N,"Input in Master Data",0,1))</f>
        <v/>
      </c>
      <c r="H534" s="341" t="str">
        <f t="array" ref="H534">IF(C534="","",XLOOKUP(C534,'Master Data'!K:K,'Master Data'!O:O,"Input in Master Data",0,1))</f>
        <v/>
      </c>
      <c r="I534" s="341" t="str">
        <f t="array" ref="I534">if(U534="","",XLOOKUP(U534,Master[Company],Master[Blow],"Unknown",0,1))</f>
        <v/>
      </c>
      <c r="J534" s="341" t="str">
        <f t="array" ref="J534">if(U534="","",XLOOKUP(U534,Master[Company],Master[Pigging],"Unknown",0,1))</f>
        <v/>
      </c>
      <c r="K534" s="341" t="str">
        <f t="array" ref="K534">if(U534="","",XLOOKUP(U534,Master[Company],Master[Load Method],"Unknown",0,1))</f>
        <v/>
      </c>
      <c r="L534" s="341" t="str">
        <f t="array" ref="L534">if(U534="","",XLOOKUP(U534,Master[Company],Master[Line Distance],"Unknown",0,1))</f>
        <v/>
      </c>
      <c r="M534" s="394"/>
      <c r="N534" s="341"/>
      <c r="O534" s="341"/>
      <c r="P534" s="341" t="str">
        <f t="array" ref="P534">if(U534="","",XLOOKUP(U534,Master[Company],Master[Terms],"NA",0,1))</f>
        <v/>
      </c>
      <c r="Q534" s="341" t="str">
        <f t="shared" si="1"/>
        <v/>
      </c>
      <c r="R534" s="341" t="str">
        <f t="array" ref="R534">if(U534="","",XLOOKUP(U534,Master[Company],Master[Group],"NA",0,1))</f>
        <v/>
      </c>
      <c r="S534" s="341" t="str">
        <f t="array" ref="S534">if(U534="","",XLOOKUP(U534,Master[Company],Master[Loading Location],"NA",0,1))</f>
        <v/>
      </c>
      <c r="T534" s="341" t="str">
        <f t="array" ref="T534">if(U534="","",XLOOKUP(U534,Master[Company],Master[Acronym],"NA",0,1))</f>
        <v/>
      </c>
      <c r="U534" s="341"/>
      <c r="V534" s="342"/>
      <c r="W534" s="342"/>
      <c r="X534" s="341" t="str">
        <f t="shared" si="6"/>
        <v/>
      </c>
      <c r="Y534" s="341" t="str">
        <f t="shared" si="3"/>
        <v/>
      </c>
      <c r="Z534" s="341"/>
      <c r="AA534" s="341"/>
      <c r="AB534" s="341"/>
      <c r="AC534" s="401"/>
      <c r="AD534" s="563"/>
      <c r="AE534" s="564"/>
      <c r="AF534" s="564"/>
      <c r="AG534" s="564"/>
      <c r="AH534" s="564"/>
      <c r="AI534" s="564"/>
      <c r="AJ534" s="564"/>
      <c r="AK534" s="564"/>
      <c r="AL534" s="563"/>
      <c r="AM534" s="564"/>
      <c r="AN534" s="564"/>
      <c r="AO534" s="564"/>
      <c r="AP534" s="564"/>
      <c r="AQ534" s="564"/>
      <c r="AR534" s="564"/>
      <c r="AS534" s="564"/>
      <c r="AT534" s="401"/>
      <c r="AU534" s="399"/>
      <c r="AV534" s="617"/>
      <c r="AW534" s="401"/>
      <c r="AX534" s="401"/>
      <c r="AY534" s="341"/>
      <c r="AZ534" s="341"/>
      <c r="BA534" s="341"/>
      <c r="BB534" s="341"/>
      <c r="BC534" s="341"/>
      <c r="BD534" s="401"/>
      <c r="BE534" s="341"/>
      <c r="BF534" s="341"/>
      <c r="BG534" s="402"/>
      <c r="BH534" s="403"/>
      <c r="BI534" s="405"/>
      <c r="BJ534" s="405"/>
      <c r="BK534" s="405"/>
      <c r="BL534" s="405"/>
      <c r="BM534" s="514"/>
    </row>
    <row r="535" ht="18.75" customHeight="1">
      <c r="A535" s="400" t="str">
        <f t="shared" si="4"/>
        <v/>
      </c>
      <c r="B535" s="341"/>
      <c r="C535" s="559"/>
      <c r="D535" s="393"/>
      <c r="E535" s="341"/>
      <c r="F535" s="394"/>
      <c r="G535" s="341" t="str">
        <f t="array" ref="G535">IF(C535="","",XLOOKUP(C535,'Master Data'!K:K,'Master Data'!N:N,"Input in Master Data",0,1))</f>
        <v/>
      </c>
      <c r="H535" s="341" t="str">
        <f t="array" ref="H535">IF(C535="","",XLOOKUP(C535,'Master Data'!K:K,'Master Data'!O:O,"Input in Master Data",0,1))</f>
        <v/>
      </c>
      <c r="I535" s="341" t="str">
        <f t="array" ref="I535">if(U535="","",XLOOKUP(U535,Master[Company],Master[Blow],"Unknown",0,1))</f>
        <v/>
      </c>
      <c r="J535" s="341" t="str">
        <f t="array" ref="J535">if(U535="","",XLOOKUP(U535,Master[Company],Master[Pigging],"Unknown",0,1))</f>
        <v/>
      </c>
      <c r="K535" s="341" t="str">
        <f t="array" ref="K535">if(U535="","",XLOOKUP(U535,Master[Company],Master[Load Method],"Unknown",0,1))</f>
        <v/>
      </c>
      <c r="L535" s="341" t="str">
        <f t="array" ref="L535">if(U535="","",XLOOKUP(U535,Master[Company],Master[Line Distance],"Unknown",0,1))</f>
        <v/>
      </c>
      <c r="M535" s="394"/>
      <c r="N535" s="341"/>
      <c r="O535" s="341"/>
      <c r="P535" s="341" t="str">
        <f t="array" ref="P535">if(U535="","",XLOOKUP(U535,Master[Company],Master[Terms],"NA",0,1))</f>
        <v/>
      </c>
      <c r="Q535" s="341" t="str">
        <f t="shared" si="1"/>
        <v/>
      </c>
      <c r="R535" s="341" t="str">
        <f t="array" ref="R535">if(U535="","",XLOOKUP(U535,Master[Company],Master[Group],"NA",0,1))</f>
        <v/>
      </c>
      <c r="S535" s="341" t="str">
        <f t="array" ref="S535">if(U535="","",XLOOKUP(U535,Master[Company],Master[Loading Location],"NA",0,1))</f>
        <v/>
      </c>
      <c r="T535" s="341" t="str">
        <f t="array" ref="T535">if(U535="","",XLOOKUP(U535,Master[Company],Master[Acronym],"NA",0,1))</f>
        <v/>
      </c>
      <c r="U535" s="341"/>
      <c r="V535" s="342"/>
      <c r="W535" s="342"/>
      <c r="X535" s="341" t="str">
        <f t="shared" si="6"/>
        <v/>
      </c>
      <c r="Y535" s="341" t="str">
        <f t="shared" si="3"/>
        <v/>
      </c>
      <c r="Z535" s="341"/>
      <c r="AA535" s="341"/>
      <c r="AB535" s="341"/>
      <c r="AC535" s="401"/>
      <c r="AD535" s="563"/>
      <c r="AE535" s="564"/>
      <c r="AF535" s="564"/>
      <c r="AG535" s="564"/>
      <c r="AH535" s="564"/>
      <c r="AI535" s="564"/>
      <c r="AJ535" s="564"/>
      <c r="AK535" s="564"/>
      <c r="AL535" s="563"/>
      <c r="AM535" s="564"/>
      <c r="AN535" s="564"/>
      <c r="AO535" s="564"/>
      <c r="AP535" s="564"/>
      <c r="AQ535" s="564"/>
      <c r="AR535" s="564"/>
      <c r="AS535" s="564"/>
      <c r="AT535" s="401"/>
      <c r="AU535" s="399"/>
      <c r="AV535" s="617"/>
      <c r="AW535" s="401"/>
      <c r="AX535" s="401"/>
      <c r="AY535" s="341"/>
      <c r="AZ535" s="341"/>
      <c r="BA535" s="341"/>
      <c r="BB535" s="341"/>
      <c r="BC535" s="341"/>
      <c r="BD535" s="401"/>
      <c r="BE535" s="341"/>
      <c r="BF535" s="341"/>
      <c r="BG535" s="402"/>
      <c r="BH535" s="403"/>
      <c r="BI535" s="405"/>
      <c r="BJ535" s="405"/>
      <c r="BK535" s="405"/>
      <c r="BL535" s="405"/>
      <c r="BM535" s="514"/>
    </row>
    <row r="536" ht="18.75" customHeight="1">
      <c r="A536" s="400" t="str">
        <f t="shared" si="4"/>
        <v/>
      </c>
      <c r="B536" s="341"/>
      <c r="C536" s="559"/>
      <c r="D536" s="393"/>
      <c r="E536" s="341"/>
      <c r="F536" s="394"/>
      <c r="G536" s="341" t="str">
        <f t="array" ref="G536">IF(C536="","",XLOOKUP(C536,'Master Data'!K:K,'Master Data'!N:N,"Input in Master Data",0,1))</f>
        <v/>
      </c>
      <c r="H536" s="341" t="str">
        <f t="array" ref="H536">IF(C536="","",XLOOKUP(C536,'Master Data'!K:K,'Master Data'!O:O,"Input in Master Data",0,1))</f>
        <v/>
      </c>
      <c r="I536" s="341" t="str">
        <f t="array" ref="I536">if(U536="","",XLOOKUP(U536,Master[Company],Master[Blow],"Unknown",0,1))</f>
        <v/>
      </c>
      <c r="J536" s="341" t="str">
        <f t="array" ref="J536">if(U536="","",XLOOKUP(U536,Master[Company],Master[Pigging],"Unknown",0,1))</f>
        <v/>
      </c>
      <c r="K536" s="341" t="str">
        <f t="array" ref="K536">if(U536="","",XLOOKUP(U536,Master[Company],Master[Load Method],"Unknown",0,1))</f>
        <v/>
      </c>
      <c r="L536" s="341" t="str">
        <f t="array" ref="L536">if(U536="","",XLOOKUP(U536,Master[Company],Master[Line Distance],"Unknown",0,1))</f>
        <v/>
      </c>
      <c r="M536" s="394"/>
      <c r="N536" s="341"/>
      <c r="O536" s="341"/>
      <c r="P536" s="341" t="str">
        <f t="array" ref="P536">if(U536="","",XLOOKUP(U536,Master[Company],Master[Terms],"NA",0,1))</f>
        <v/>
      </c>
      <c r="Q536" s="341" t="str">
        <f t="shared" si="1"/>
        <v/>
      </c>
      <c r="R536" s="341" t="str">
        <f t="array" ref="R536">if(U536="","",XLOOKUP(U536,Master[Company],Master[Group],"NA",0,1))</f>
        <v/>
      </c>
      <c r="S536" s="341" t="str">
        <f t="array" ref="S536">if(U536="","",XLOOKUP(U536,Master[Company],Master[Loading Location],"NA",0,1))</f>
        <v/>
      </c>
      <c r="T536" s="341" t="str">
        <f t="array" ref="T536">if(U536="","",XLOOKUP(U536,Master[Company],Master[Acronym],"NA",0,1))</f>
        <v/>
      </c>
      <c r="U536" s="341"/>
      <c r="V536" s="342"/>
      <c r="W536" s="342"/>
      <c r="X536" s="341" t="str">
        <f t="shared" si="6"/>
        <v/>
      </c>
      <c r="Y536" s="341" t="str">
        <f t="shared" si="3"/>
        <v/>
      </c>
      <c r="Z536" s="341"/>
      <c r="AA536" s="341"/>
      <c r="AB536" s="341"/>
      <c r="AC536" s="401"/>
      <c r="AD536" s="563"/>
      <c r="AE536" s="564"/>
      <c r="AF536" s="564"/>
      <c r="AG536" s="564"/>
      <c r="AH536" s="564"/>
      <c r="AI536" s="564"/>
      <c r="AJ536" s="564"/>
      <c r="AK536" s="564"/>
      <c r="AL536" s="563"/>
      <c r="AM536" s="564"/>
      <c r="AN536" s="564"/>
      <c r="AO536" s="564"/>
      <c r="AP536" s="564"/>
      <c r="AQ536" s="564"/>
      <c r="AR536" s="564"/>
      <c r="AS536" s="564"/>
      <c r="AT536" s="401"/>
      <c r="AU536" s="399"/>
      <c r="AV536" s="617"/>
      <c r="AW536" s="401"/>
      <c r="AX536" s="401"/>
      <c r="AY536" s="341"/>
      <c r="AZ536" s="341"/>
      <c r="BA536" s="341"/>
      <c r="BB536" s="341"/>
      <c r="BC536" s="341"/>
      <c r="BD536" s="401"/>
      <c r="BE536" s="341"/>
      <c r="BF536" s="341"/>
      <c r="BG536" s="402"/>
      <c r="BH536" s="403"/>
      <c r="BI536" s="405"/>
      <c r="BJ536" s="405"/>
      <c r="BK536" s="405"/>
      <c r="BL536" s="405"/>
      <c r="BM536" s="514"/>
    </row>
    <row r="537" ht="18.75" customHeight="1">
      <c r="A537" s="400" t="str">
        <f t="shared" si="4"/>
        <v/>
      </c>
      <c r="B537" s="341"/>
      <c r="C537" s="559"/>
      <c r="D537" s="393"/>
      <c r="E537" s="341"/>
      <c r="F537" s="394"/>
      <c r="G537" s="341" t="str">
        <f t="array" ref="G537">IF(C537="","",XLOOKUP(C537,'Master Data'!K:K,'Master Data'!N:N,"Input in Master Data",0,1))</f>
        <v/>
      </c>
      <c r="H537" s="341" t="str">
        <f t="array" ref="H537">IF(C537="","",XLOOKUP(C537,'Master Data'!K:K,'Master Data'!O:O,"Input in Master Data",0,1))</f>
        <v/>
      </c>
      <c r="I537" s="341" t="str">
        <f t="array" ref="I537">if(U537="","",XLOOKUP(U537,Master[Company],Master[Blow],"Unknown",0,1))</f>
        <v/>
      </c>
      <c r="J537" s="341" t="str">
        <f t="array" ref="J537">if(U537="","",XLOOKUP(U537,Master[Company],Master[Pigging],"Unknown",0,1))</f>
        <v/>
      </c>
      <c r="K537" s="341" t="str">
        <f t="array" ref="K537">if(U537="","",XLOOKUP(U537,Master[Company],Master[Load Method],"Unknown",0,1))</f>
        <v/>
      </c>
      <c r="L537" s="341" t="str">
        <f t="array" ref="L537">if(U537="","",XLOOKUP(U537,Master[Company],Master[Line Distance],"Unknown",0,1))</f>
        <v/>
      </c>
      <c r="M537" s="394"/>
      <c r="N537" s="341"/>
      <c r="O537" s="341"/>
      <c r="P537" s="341" t="str">
        <f t="array" ref="P537">if(U537="","",XLOOKUP(U537,Master[Company],Master[Terms],"NA",0,1))</f>
        <v/>
      </c>
      <c r="Q537" s="341" t="str">
        <f t="shared" si="1"/>
        <v/>
      </c>
      <c r="R537" s="341" t="str">
        <f t="array" ref="R537">if(U537="","",XLOOKUP(U537,Master[Company],Master[Group],"NA",0,1))</f>
        <v/>
      </c>
      <c r="S537" s="341" t="str">
        <f t="array" ref="S537">if(U537="","",XLOOKUP(U537,Master[Company],Master[Loading Location],"NA",0,1))</f>
        <v/>
      </c>
      <c r="T537" s="341" t="str">
        <f t="array" ref="T537">if(U537="","",XLOOKUP(U537,Master[Company],Master[Acronym],"NA",0,1))</f>
        <v/>
      </c>
      <c r="U537" s="341"/>
      <c r="V537" s="342"/>
      <c r="W537" s="342"/>
      <c r="X537" s="341" t="str">
        <f t="shared" si="6"/>
        <v/>
      </c>
      <c r="Y537" s="341" t="str">
        <f t="shared" si="3"/>
        <v/>
      </c>
      <c r="Z537" s="341"/>
      <c r="AA537" s="341"/>
      <c r="AB537" s="341"/>
      <c r="AC537" s="401"/>
      <c r="AD537" s="563"/>
      <c r="AE537" s="564"/>
      <c r="AF537" s="564"/>
      <c r="AG537" s="564"/>
      <c r="AH537" s="564"/>
      <c r="AI537" s="564"/>
      <c r="AJ537" s="564"/>
      <c r="AK537" s="564"/>
      <c r="AL537" s="563"/>
      <c r="AM537" s="564"/>
      <c r="AN537" s="564"/>
      <c r="AO537" s="564"/>
      <c r="AP537" s="564"/>
      <c r="AQ537" s="564"/>
      <c r="AR537" s="564"/>
      <c r="AS537" s="564"/>
      <c r="AT537" s="401"/>
      <c r="AU537" s="399"/>
      <c r="AV537" s="617"/>
      <c r="AW537" s="401"/>
      <c r="AX537" s="401"/>
      <c r="AY537" s="341"/>
      <c r="AZ537" s="341"/>
      <c r="BA537" s="341"/>
      <c r="BB537" s="341"/>
      <c r="BC537" s="341"/>
      <c r="BD537" s="401"/>
      <c r="BE537" s="341"/>
      <c r="BF537" s="341"/>
      <c r="BG537" s="402"/>
      <c r="BH537" s="403"/>
      <c r="BI537" s="405"/>
      <c r="BJ537" s="405"/>
      <c r="BK537" s="405"/>
      <c r="BL537" s="405"/>
      <c r="BM537" s="514"/>
    </row>
    <row r="538" ht="18.75" customHeight="1">
      <c r="A538" s="400" t="str">
        <f t="shared" si="4"/>
        <v/>
      </c>
      <c r="B538" s="341"/>
      <c r="C538" s="559"/>
      <c r="D538" s="393"/>
      <c r="E538" s="341"/>
      <c r="F538" s="394"/>
      <c r="G538" s="341" t="str">
        <f t="array" ref="G538">IF(C538="","",XLOOKUP(C538,'Master Data'!K:K,'Master Data'!N:N,"Input in Master Data",0,1))</f>
        <v/>
      </c>
      <c r="H538" s="341" t="str">
        <f t="array" ref="H538">IF(C538="","",XLOOKUP(C538,'Master Data'!K:K,'Master Data'!O:O,"Input in Master Data",0,1))</f>
        <v/>
      </c>
      <c r="I538" s="341" t="str">
        <f t="array" ref="I538">if(U538="","",XLOOKUP(U538,Master[Company],Master[Blow],"Unknown",0,1))</f>
        <v/>
      </c>
      <c r="J538" s="341" t="str">
        <f t="array" ref="J538">if(U538="","",XLOOKUP(U538,Master[Company],Master[Pigging],"Unknown",0,1))</f>
        <v/>
      </c>
      <c r="K538" s="341" t="str">
        <f t="array" ref="K538">if(U538="","",XLOOKUP(U538,Master[Company],Master[Load Method],"Unknown",0,1))</f>
        <v/>
      </c>
      <c r="L538" s="341" t="str">
        <f t="array" ref="L538">if(U538="","",XLOOKUP(U538,Master[Company],Master[Line Distance],"Unknown",0,1))</f>
        <v/>
      </c>
      <c r="M538" s="394"/>
      <c r="N538" s="341"/>
      <c r="O538" s="341"/>
      <c r="P538" s="341" t="str">
        <f t="array" ref="P538">if(U538="","",XLOOKUP(U538,Master[Company],Master[Terms],"NA",0,1))</f>
        <v/>
      </c>
      <c r="Q538" s="341" t="str">
        <f t="shared" si="1"/>
        <v/>
      </c>
      <c r="R538" s="341" t="str">
        <f t="array" ref="R538">if(U538="","",XLOOKUP(U538,Master[Company],Master[Group],"NA",0,1))</f>
        <v/>
      </c>
      <c r="S538" s="341" t="str">
        <f t="array" ref="S538">if(U538="","",XLOOKUP(U538,Master[Company],Master[Loading Location],"NA",0,1))</f>
        <v/>
      </c>
      <c r="T538" s="341" t="str">
        <f t="array" ref="T538">if(U538="","",XLOOKUP(U538,Master[Company],Master[Acronym],"NA",0,1))</f>
        <v/>
      </c>
      <c r="U538" s="341"/>
      <c r="V538" s="342"/>
      <c r="W538" s="342"/>
      <c r="X538" s="341" t="str">
        <f t="shared" si="6"/>
        <v/>
      </c>
      <c r="Y538" s="341" t="str">
        <f t="shared" si="3"/>
        <v/>
      </c>
      <c r="Z538" s="341"/>
      <c r="AA538" s="341"/>
      <c r="AB538" s="341"/>
      <c r="AC538" s="401"/>
      <c r="AD538" s="563"/>
      <c r="AE538" s="564"/>
      <c r="AF538" s="564"/>
      <c r="AG538" s="564"/>
      <c r="AH538" s="564"/>
      <c r="AI538" s="564"/>
      <c r="AJ538" s="564"/>
      <c r="AK538" s="564"/>
      <c r="AL538" s="563"/>
      <c r="AM538" s="564"/>
      <c r="AN538" s="564"/>
      <c r="AO538" s="564"/>
      <c r="AP538" s="564"/>
      <c r="AQ538" s="564"/>
      <c r="AR538" s="564"/>
      <c r="AS538" s="564"/>
      <c r="AT538" s="401"/>
      <c r="AU538" s="399"/>
      <c r="AV538" s="617"/>
      <c r="AW538" s="401"/>
      <c r="AX538" s="401"/>
      <c r="AY538" s="341"/>
      <c r="AZ538" s="341"/>
      <c r="BA538" s="341"/>
      <c r="BB538" s="341"/>
      <c r="BC538" s="341"/>
      <c r="BD538" s="401"/>
      <c r="BE538" s="341"/>
      <c r="BF538" s="341"/>
      <c r="BG538" s="402"/>
      <c r="BH538" s="403"/>
      <c r="BI538" s="405"/>
      <c r="BJ538" s="405"/>
      <c r="BK538" s="405"/>
      <c r="BL538" s="405"/>
      <c r="BM538" s="514"/>
    </row>
    <row r="539" ht="18.75" customHeight="1">
      <c r="A539" s="400" t="str">
        <f t="shared" si="4"/>
        <v/>
      </c>
      <c r="B539" s="341"/>
      <c r="C539" s="559"/>
      <c r="D539" s="393"/>
      <c r="E539" s="341"/>
      <c r="F539" s="394"/>
      <c r="G539" s="341" t="str">
        <f t="array" ref="G539">IF(C539="","",XLOOKUP(C539,'Master Data'!K:K,'Master Data'!N:N,"Input in Master Data",0,1))</f>
        <v/>
      </c>
      <c r="H539" s="341" t="str">
        <f t="array" ref="H539">IF(C539="","",XLOOKUP(C539,'Master Data'!K:K,'Master Data'!O:O,"Input in Master Data",0,1))</f>
        <v/>
      </c>
      <c r="I539" s="341" t="str">
        <f t="array" ref="I539">if(U539="","",XLOOKUP(U539,Master[Company],Master[Blow],"Unknown",0,1))</f>
        <v/>
      </c>
      <c r="J539" s="341" t="str">
        <f t="array" ref="J539">if(U539="","",XLOOKUP(U539,Master[Company],Master[Pigging],"Unknown",0,1))</f>
        <v/>
      </c>
      <c r="K539" s="341" t="str">
        <f t="array" ref="K539">if(U539="","",XLOOKUP(U539,Master[Company],Master[Load Method],"Unknown",0,1))</f>
        <v/>
      </c>
      <c r="L539" s="341" t="str">
        <f t="array" ref="L539">if(U539="","",XLOOKUP(U539,Master[Company],Master[Line Distance],"Unknown",0,1))</f>
        <v/>
      </c>
      <c r="M539" s="394"/>
      <c r="N539" s="341"/>
      <c r="O539" s="341"/>
      <c r="P539" s="341" t="str">
        <f t="array" ref="P539">if(U539="","",XLOOKUP(U539,Master[Company],Master[Terms],"NA",0,1))</f>
        <v/>
      </c>
      <c r="Q539" s="341" t="str">
        <f t="shared" si="1"/>
        <v/>
      </c>
      <c r="R539" s="341" t="str">
        <f t="array" ref="R539">if(U539="","",XLOOKUP(U539,Master[Company],Master[Group],"NA",0,1))</f>
        <v/>
      </c>
      <c r="S539" s="341" t="str">
        <f t="array" ref="S539">if(U539="","",XLOOKUP(U539,Master[Company],Master[Loading Location],"NA",0,1))</f>
        <v/>
      </c>
      <c r="T539" s="341" t="str">
        <f t="array" ref="T539">if(U539="","",XLOOKUP(U539,Master[Company],Master[Acronym],"NA",0,1))</f>
        <v/>
      </c>
      <c r="U539" s="341"/>
      <c r="V539" s="342"/>
      <c r="W539" s="342"/>
      <c r="X539" s="341" t="str">
        <f t="shared" si="6"/>
        <v/>
      </c>
      <c r="Y539" s="341" t="str">
        <f t="shared" si="3"/>
        <v/>
      </c>
      <c r="Z539" s="341"/>
      <c r="AA539" s="341"/>
      <c r="AB539" s="341"/>
      <c r="AC539" s="401"/>
      <c r="AD539" s="563"/>
      <c r="AE539" s="564"/>
      <c r="AF539" s="564"/>
      <c r="AG539" s="564"/>
      <c r="AH539" s="564"/>
      <c r="AI539" s="564"/>
      <c r="AJ539" s="564"/>
      <c r="AK539" s="564"/>
      <c r="AL539" s="563"/>
      <c r="AM539" s="564"/>
      <c r="AN539" s="564"/>
      <c r="AO539" s="564"/>
      <c r="AP539" s="564"/>
      <c r="AQ539" s="564"/>
      <c r="AR539" s="564"/>
      <c r="AS539" s="564"/>
      <c r="AT539" s="401"/>
      <c r="AU539" s="399"/>
      <c r="AV539" s="617"/>
      <c r="AW539" s="401"/>
      <c r="AX539" s="401"/>
      <c r="AY539" s="341"/>
      <c r="AZ539" s="341"/>
      <c r="BA539" s="341"/>
      <c r="BB539" s="341"/>
      <c r="BC539" s="341"/>
      <c r="BD539" s="401"/>
      <c r="BE539" s="341"/>
      <c r="BF539" s="341"/>
      <c r="BG539" s="402"/>
      <c r="BH539" s="403"/>
      <c r="BI539" s="405"/>
      <c r="BJ539" s="405"/>
      <c r="BK539" s="405"/>
      <c r="BL539" s="405"/>
      <c r="BM539" s="514"/>
    </row>
    <row r="540" ht="18.75" customHeight="1">
      <c r="A540" s="400" t="str">
        <f t="shared" si="4"/>
        <v/>
      </c>
      <c r="B540" s="341"/>
      <c r="C540" s="559"/>
      <c r="D540" s="393"/>
      <c r="E540" s="341"/>
      <c r="F540" s="394"/>
      <c r="G540" s="341" t="str">
        <f t="array" ref="G540">IF(C540="","",XLOOKUP(C540,'Master Data'!K:K,'Master Data'!N:N,"Input in Master Data",0,1))</f>
        <v/>
      </c>
      <c r="H540" s="341" t="str">
        <f t="array" ref="H540">IF(C540="","",XLOOKUP(C540,'Master Data'!K:K,'Master Data'!O:O,"Input in Master Data",0,1))</f>
        <v/>
      </c>
      <c r="I540" s="341" t="str">
        <f t="array" ref="I540">if(U540="","",XLOOKUP(U540,Master[Company],Master[Blow],"Unknown",0,1))</f>
        <v/>
      </c>
      <c r="J540" s="341" t="str">
        <f t="array" ref="J540">if(U540="","",XLOOKUP(U540,Master[Company],Master[Pigging],"Unknown",0,1))</f>
        <v/>
      </c>
      <c r="K540" s="341" t="str">
        <f t="array" ref="K540">if(U540="","",XLOOKUP(U540,Master[Company],Master[Load Method],"Unknown",0,1))</f>
        <v/>
      </c>
      <c r="L540" s="341" t="str">
        <f t="array" ref="L540">if(U540="","",XLOOKUP(U540,Master[Company],Master[Line Distance],"Unknown",0,1))</f>
        <v/>
      </c>
      <c r="M540" s="394"/>
      <c r="N540" s="341"/>
      <c r="O540" s="341"/>
      <c r="P540" s="341" t="str">
        <f t="array" ref="P540">if(U540="","",XLOOKUP(U540,Master[Company],Master[Terms],"NA",0,1))</f>
        <v/>
      </c>
      <c r="Q540" s="341" t="str">
        <f t="shared" si="1"/>
        <v/>
      </c>
      <c r="R540" s="341" t="str">
        <f t="array" ref="R540">if(U540="","",XLOOKUP(U540,Master[Company],Master[Group],"NA",0,1))</f>
        <v/>
      </c>
      <c r="S540" s="341" t="str">
        <f t="array" ref="S540">if(U540="","",XLOOKUP(U540,Master[Company],Master[Loading Location],"NA",0,1))</f>
        <v/>
      </c>
      <c r="T540" s="341" t="str">
        <f t="array" ref="T540">if(U540="","",XLOOKUP(U540,Master[Company],Master[Acronym],"NA",0,1))</f>
        <v/>
      </c>
      <c r="U540" s="341"/>
      <c r="V540" s="342"/>
      <c r="W540" s="342"/>
      <c r="X540" s="341" t="str">
        <f t="shared" si="6"/>
        <v/>
      </c>
      <c r="Y540" s="341" t="str">
        <f t="shared" si="3"/>
        <v/>
      </c>
      <c r="Z540" s="341"/>
      <c r="AA540" s="341"/>
      <c r="AB540" s="341"/>
      <c r="AC540" s="401"/>
      <c r="AD540" s="563"/>
      <c r="AE540" s="564"/>
      <c r="AF540" s="564"/>
      <c r="AG540" s="564"/>
      <c r="AH540" s="564"/>
      <c r="AI540" s="564"/>
      <c r="AJ540" s="564"/>
      <c r="AK540" s="564"/>
      <c r="AL540" s="563"/>
      <c r="AM540" s="564"/>
      <c r="AN540" s="564"/>
      <c r="AO540" s="564"/>
      <c r="AP540" s="564"/>
      <c r="AQ540" s="564"/>
      <c r="AR540" s="564"/>
      <c r="AS540" s="564"/>
      <c r="AT540" s="401"/>
      <c r="AU540" s="399"/>
      <c r="AV540" s="617"/>
      <c r="AW540" s="401"/>
      <c r="AX540" s="401"/>
      <c r="AY540" s="341"/>
      <c r="AZ540" s="341"/>
      <c r="BA540" s="341"/>
      <c r="BB540" s="341"/>
      <c r="BC540" s="341"/>
      <c r="BD540" s="401"/>
      <c r="BE540" s="341"/>
      <c r="BF540" s="341"/>
      <c r="BG540" s="402"/>
      <c r="BH540" s="403"/>
      <c r="BI540" s="405"/>
      <c r="BJ540" s="405"/>
      <c r="BK540" s="405"/>
      <c r="BL540" s="405"/>
      <c r="BM540" s="514"/>
    </row>
    <row r="541" ht="18.75" customHeight="1">
      <c r="A541" s="400" t="str">
        <f t="shared" si="4"/>
        <v/>
      </c>
      <c r="B541" s="341"/>
      <c r="C541" s="559"/>
      <c r="D541" s="393"/>
      <c r="E541" s="341"/>
      <c r="F541" s="394"/>
      <c r="G541" s="341" t="str">
        <f t="array" ref="G541">IF(C541="","",XLOOKUP(C541,'Master Data'!K:K,'Master Data'!N:N,"Input in Master Data",0,1))</f>
        <v/>
      </c>
      <c r="H541" s="341" t="str">
        <f t="array" ref="H541">IF(C541="","",XLOOKUP(C541,'Master Data'!K:K,'Master Data'!O:O,"Input in Master Data",0,1))</f>
        <v/>
      </c>
      <c r="I541" s="341" t="str">
        <f t="array" ref="I541">if(U541="","",XLOOKUP(U541,Master[Company],Master[Blow],"Unknown",0,1))</f>
        <v/>
      </c>
      <c r="J541" s="341" t="str">
        <f t="array" ref="J541">if(U541="","",XLOOKUP(U541,Master[Company],Master[Pigging],"Unknown",0,1))</f>
        <v/>
      </c>
      <c r="K541" s="341" t="str">
        <f t="array" ref="K541">if(U541="","",XLOOKUP(U541,Master[Company],Master[Load Method],"Unknown",0,1))</f>
        <v/>
      </c>
      <c r="L541" s="341" t="str">
        <f t="array" ref="L541">if(U541="","",XLOOKUP(U541,Master[Company],Master[Line Distance],"Unknown",0,1))</f>
        <v/>
      </c>
      <c r="M541" s="394"/>
      <c r="N541" s="341"/>
      <c r="O541" s="341"/>
      <c r="P541" s="341" t="str">
        <f t="array" ref="P541">if(U541="","",XLOOKUP(U541,Master[Company],Master[Terms],"NA",0,1))</f>
        <v/>
      </c>
      <c r="Q541" s="341" t="str">
        <f t="shared" si="1"/>
        <v/>
      </c>
      <c r="R541" s="341" t="str">
        <f t="array" ref="R541">if(U541="","",XLOOKUP(U541,Master[Company],Master[Group],"NA",0,1))</f>
        <v/>
      </c>
      <c r="S541" s="341" t="str">
        <f t="array" ref="S541">if(U541="","",XLOOKUP(U541,Master[Company],Master[Loading Location],"NA",0,1))</f>
        <v/>
      </c>
      <c r="T541" s="341" t="str">
        <f t="array" ref="T541">if(U541="","",XLOOKUP(U541,Master[Company],Master[Acronym],"NA",0,1))</f>
        <v/>
      </c>
      <c r="U541" s="341"/>
      <c r="V541" s="342"/>
      <c r="W541" s="342"/>
      <c r="X541" s="341" t="str">
        <f t="shared" si="6"/>
        <v/>
      </c>
      <c r="Y541" s="341" t="str">
        <f t="shared" si="3"/>
        <v/>
      </c>
      <c r="Z541" s="341"/>
      <c r="AA541" s="341"/>
      <c r="AB541" s="341"/>
      <c r="AC541" s="401"/>
      <c r="AD541" s="563"/>
      <c r="AE541" s="564"/>
      <c r="AF541" s="564"/>
      <c r="AG541" s="564"/>
      <c r="AH541" s="564"/>
      <c r="AI541" s="564"/>
      <c r="AJ541" s="564"/>
      <c r="AK541" s="564"/>
      <c r="AL541" s="563"/>
      <c r="AM541" s="564"/>
      <c r="AN541" s="564"/>
      <c r="AO541" s="564"/>
      <c r="AP541" s="564"/>
      <c r="AQ541" s="564"/>
      <c r="AR541" s="564"/>
      <c r="AS541" s="564"/>
      <c r="AT541" s="401"/>
      <c r="AU541" s="399"/>
      <c r="AV541" s="617"/>
      <c r="AW541" s="401"/>
      <c r="AX541" s="401"/>
      <c r="AY541" s="341"/>
      <c r="AZ541" s="341"/>
      <c r="BA541" s="341"/>
      <c r="BB541" s="341"/>
      <c r="BC541" s="341"/>
      <c r="BD541" s="401"/>
      <c r="BE541" s="341"/>
      <c r="BF541" s="341"/>
      <c r="BG541" s="402"/>
      <c r="BH541" s="403"/>
      <c r="BI541" s="405"/>
      <c r="BJ541" s="405"/>
      <c r="BK541" s="405"/>
      <c r="BL541" s="405"/>
      <c r="BM541" s="514"/>
    </row>
    <row r="542" ht="18.75" customHeight="1">
      <c r="A542" s="400" t="str">
        <f t="shared" si="4"/>
        <v/>
      </c>
      <c r="B542" s="341"/>
      <c r="C542" s="559"/>
      <c r="D542" s="393"/>
      <c r="E542" s="341"/>
      <c r="F542" s="394"/>
      <c r="G542" s="341" t="str">
        <f t="array" ref="G542">IF(C542="","",XLOOKUP(C542,'Master Data'!K:K,'Master Data'!N:N,"Input in Master Data",0,1))</f>
        <v/>
      </c>
      <c r="H542" s="341" t="str">
        <f t="array" ref="H542">IF(C542="","",XLOOKUP(C542,'Master Data'!K:K,'Master Data'!O:O,"Input in Master Data",0,1))</f>
        <v/>
      </c>
      <c r="I542" s="341" t="str">
        <f t="array" ref="I542">if(U542="","",XLOOKUP(U542,Master[Company],Master[Blow],"Unknown",0,1))</f>
        <v/>
      </c>
      <c r="J542" s="341" t="str">
        <f t="array" ref="J542">if(U542="","",XLOOKUP(U542,Master[Company],Master[Pigging],"Unknown",0,1))</f>
        <v/>
      </c>
      <c r="K542" s="341" t="str">
        <f t="array" ref="K542">if(U542="","",XLOOKUP(U542,Master[Company],Master[Load Method],"Unknown",0,1))</f>
        <v/>
      </c>
      <c r="L542" s="341" t="str">
        <f t="array" ref="L542">if(U542="","",XLOOKUP(U542,Master[Company],Master[Line Distance],"Unknown",0,1))</f>
        <v/>
      </c>
      <c r="M542" s="394"/>
      <c r="N542" s="341"/>
      <c r="O542" s="341"/>
      <c r="P542" s="341" t="str">
        <f t="array" ref="P542">if(U542="","",XLOOKUP(U542,Master[Company],Master[Terms],"NA",0,1))</f>
        <v/>
      </c>
      <c r="Q542" s="341" t="str">
        <f t="shared" si="1"/>
        <v/>
      </c>
      <c r="R542" s="341" t="str">
        <f t="array" ref="R542">if(U542="","",XLOOKUP(U542,Master[Company],Master[Group],"NA",0,1))</f>
        <v/>
      </c>
      <c r="S542" s="341" t="str">
        <f t="array" ref="S542">if(U542="","",XLOOKUP(U542,Master[Company],Master[Loading Location],"NA",0,1))</f>
        <v/>
      </c>
      <c r="T542" s="341" t="str">
        <f t="array" ref="T542">if(U542="","",XLOOKUP(U542,Master[Company],Master[Acronym],"NA",0,1))</f>
        <v/>
      </c>
      <c r="U542" s="341"/>
      <c r="V542" s="342"/>
      <c r="W542" s="342"/>
      <c r="X542" s="341" t="str">
        <f t="shared" si="6"/>
        <v/>
      </c>
      <c r="Y542" s="341" t="str">
        <f t="shared" si="3"/>
        <v/>
      </c>
      <c r="Z542" s="341"/>
      <c r="AA542" s="341"/>
      <c r="AB542" s="341"/>
      <c r="AC542" s="401"/>
      <c r="AD542" s="563"/>
      <c r="AE542" s="564"/>
      <c r="AF542" s="564"/>
      <c r="AG542" s="564"/>
      <c r="AH542" s="564"/>
      <c r="AI542" s="564"/>
      <c r="AJ542" s="564"/>
      <c r="AK542" s="564"/>
      <c r="AL542" s="563"/>
      <c r="AM542" s="564"/>
      <c r="AN542" s="564"/>
      <c r="AO542" s="564"/>
      <c r="AP542" s="564"/>
      <c r="AQ542" s="564"/>
      <c r="AR542" s="564"/>
      <c r="AS542" s="564"/>
      <c r="AT542" s="401"/>
      <c r="AU542" s="399"/>
      <c r="AV542" s="617"/>
      <c r="AW542" s="401"/>
      <c r="AX542" s="401"/>
      <c r="AY542" s="341"/>
      <c r="AZ542" s="341"/>
      <c r="BA542" s="341"/>
      <c r="BB542" s="341"/>
      <c r="BC542" s="341"/>
      <c r="BD542" s="401"/>
      <c r="BE542" s="341"/>
      <c r="BF542" s="341"/>
      <c r="BG542" s="402"/>
      <c r="BH542" s="403"/>
      <c r="BI542" s="405"/>
      <c r="BJ542" s="405"/>
      <c r="BK542" s="405"/>
      <c r="BL542" s="405"/>
      <c r="BM542" s="514"/>
    </row>
    <row r="543" ht="18.75" customHeight="1">
      <c r="A543" s="400" t="str">
        <f t="shared" si="4"/>
        <v/>
      </c>
      <c r="B543" s="341"/>
      <c r="C543" s="559"/>
      <c r="D543" s="393"/>
      <c r="E543" s="341"/>
      <c r="F543" s="394"/>
      <c r="G543" s="341" t="str">
        <f t="array" ref="G543">IF(C543="","",XLOOKUP(C543,'Master Data'!K:K,'Master Data'!N:N,"Input in Master Data",0,1))</f>
        <v/>
      </c>
      <c r="H543" s="341" t="str">
        <f t="array" ref="H543">IF(C543="","",XLOOKUP(C543,'Master Data'!K:K,'Master Data'!O:O,"Input in Master Data",0,1))</f>
        <v/>
      </c>
      <c r="I543" s="341" t="str">
        <f t="array" ref="I543">if(U543="","",XLOOKUP(U543,Master[Company],Master[Blow],"Unknown",0,1))</f>
        <v/>
      </c>
      <c r="J543" s="341" t="str">
        <f t="array" ref="J543">if(U543="","",XLOOKUP(U543,Master[Company],Master[Pigging],"Unknown",0,1))</f>
        <v/>
      </c>
      <c r="K543" s="341" t="str">
        <f t="array" ref="K543">if(U543="","",XLOOKUP(U543,Master[Company],Master[Load Method],"Unknown",0,1))</f>
        <v/>
      </c>
      <c r="L543" s="341" t="str">
        <f t="array" ref="L543">if(U543="","",XLOOKUP(U543,Master[Company],Master[Line Distance],"Unknown",0,1))</f>
        <v/>
      </c>
      <c r="M543" s="394"/>
      <c r="N543" s="341"/>
      <c r="O543" s="341"/>
      <c r="P543" s="341" t="str">
        <f t="array" ref="P543">if(U543="","",XLOOKUP(U543,Master[Company],Master[Terms],"NA",0,1))</f>
        <v/>
      </c>
      <c r="Q543" s="341" t="str">
        <f t="shared" si="1"/>
        <v/>
      </c>
      <c r="R543" s="341" t="str">
        <f t="array" ref="R543">if(U543="","",XLOOKUP(U543,Master[Company],Master[Group],"NA",0,1))</f>
        <v/>
      </c>
      <c r="S543" s="341" t="str">
        <f t="array" ref="S543">if(U543="","",XLOOKUP(U543,Master[Company],Master[Loading Location],"NA",0,1))</f>
        <v/>
      </c>
      <c r="T543" s="341" t="str">
        <f t="array" ref="T543">if(U543="","",XLOOKUP(U543,Master[Company],Master[Acronym],"NA",0,1))</f>
        <v/>
      </c>
      <c r="U543" s="341"/>
      <c r="V543" s="342"/>
      <c r="W543" s="342"/>
      <c r="X543" s="341" t="str">
        <f t="shared" si="6"/>
        <v/>
      </c>
      <c r="Y543" s="341" t="str">
        <f t="shared" si="3"/>
        <v/>
      </c>
      <c r="Z543" s="341"/>
      <c r="AA543" s="341"/>
      <c r="AB543" s="341"/>
      <c r="AC543" s="401"/>
      <c r="AD543" s="563"/>
      <c r="AE543" s="564"/>
      <c r="AF543" s="564"/>
      <c r="AG543" s="564"/>
      <c r="AH543" s="564"/>
      <c r="AI543" s="564"/>
      <c r="AJ543" s="564"/>
      <c r="AK543" s="564"/>
      <c r="AL543" s="563"/>
      <c r="AM543" s="564"/>
      <c r="AN543" s="564"/>
      <c r="AO543" s="564"/>
      <c r="AP543" s="564"/>
      <c r="AQ543" s="564"/>
      <c r="AR543" s="564"/>
      <c r="AS543" s="564"/>
      <c r="AT543" s="401"/>
      <c r="AU543" s="399"/>
      <c r="AV543" s="617"/>
      <c r="AW543" s="401"/>
      <c r="AX543" s="401"/>
      <c r="AY543" s="341"/>
      <c r="AZ543" s="341"/>
      <c r="BA543" s="341"/>
      <c r="BB543" s="341"/>
      <c r="BC543" s="341"/>
      <c r="BD543" s="401"/>
      <c r="BE543" s="341"/>
      <c r="BF543" s="341"/>
      <c r="BG543" s="402"/>
      <c r="BH543" s="403"/>
      <c r="BI543" s="405"/>
      <c r="BJ543" s="405"/>
      <c r="BK543" s="405"/>
      <c r="BL543" s="405"/>
      <c r="BM543" s="514"/>
    </row>
    <row r="544" ht="18.75" customHeight="1">
      <c r="A544" s="400" t="str">
        <f t="shared" si="4"/>
        <v/>
      </c>
      <c r="B544" s="341"/>
      <c r="C544" s="559"/>
      <c r="D544" s="393"/>
      <c r="E544" s="341"/>
      <c r="F544" s="394"/>
      <c r="G544" s="341" t="str">
        <f t="array" ref="G544">IF(C544="","",XLOOKUP(C544,'Master Data'!K:K,'Master Data'!N:N,"Input in Master Data",0,1))</f>
        <v/>
      </c>
      <c r="H544" s="341" t="str">
        <f t="array" ref="H544">IF(C544="","",XLOOKUP(C544,'Master Data'!K:K,'Master Data'!O:O,"Input in Master Data",0,1))</f>
        <v/>
      </c>
      <c r="I544" s="341" t="str">
        <f t="array" ref="I544">if(U544="","",XLOOKUP(U544,Master[Company],Master[Blow],"Unknown",0,1))</f>
        <v/>
      </c>
      <c r="J544" s="341" t="str">
        <f t="array" ref="J544">if(U544="","",XLOOKUP(U544,Master[Company],Master[Pigging],"Unknown",0,1))</f>
        <v/>
      </c>
      <c r="K544" s="341" t="str">
        <f t="array" ref="K544">if(U544="","",XLOOKUP(U544,Master[Company],Master[Load Method],"Unknown",0,1))</f>
        <v/>
      </c>
      <c r="L544" s="341" t="str">
        <f t="array" ref="L544">if(U544="","",XLOOKUP(U544,Master[Company],Master[Line Distance],"Unknown",0,1))</f>
        <v/>
      </c>
      <c r="M544" s="394"/>
      <c r="N544" s="341"/>
      <c r="O544" s="341"/>
      <c r="P544" s="341" t="str">
        <f t="array" ref="P544">if(U544="","",XLOOKUP(U544,Master[Company],Master[Terms],"NA",0,1))</f>
        <v/>
      </c>
      <c r="Q544" s="341" t="str">
        <f t="shared" si="1"/>
        <v/>
      </c>
      <c r="R544" s="341" t="str">
        <f t="array" ref="R544">if(U544="","",XLOOKUP(U544,Master[Company],Master[Group],"NA",0,1))</f>
        <v/>
      </c>
      <c r="S544" s="341" t="str">
        <f t="array" ref="S544">if(U544="","",XLOOKUP(U544,Master[Company],Master[Loading Location],"NA",0,1))</f>
        <v/>
      </c>
      <c r="T544" s="341" t="str">
        <f t="array" ref="T544">if(U544="","",XLOOKUP(U544,Master[Company],Master[Acronym],"NA",0,1))</f>
        <v/>
      </c>
      <c r="U544" s="341"/>
      <c r="V544" s="342"/>
      <c r="W544" s="342"/>
      <c r="X544" s="341" t="str">
        <f t="shared" si="6"/>
        <v/>
      </c>
      <c r="Y544" s="341" t="str">
        <f t="shared" si="3"/>
        <v/>
      </c>
      <c r="Z544" s="341"/>
      <c r="AA544" s="341"/>
      <c r="AB544" s="341"/>
      <c r="AC544" s="401"/>
      <c r="AD544" s="563"/>
      <c r="AE544" s="564"/>
      <c r="AF544" s="564"/>
      <c r="AG544" s="564"/>
      <c r="AH544" s="564"/>
      <c r="AI544" s="564"/>
      <c r="AJ544" s="564"/>
      <c r="AK544" s="564"/>
      <c r="AL544" s="563"/>
      <c r="AM544" s="564"/>
      <c r="AN544" s="564"/>
      <c r="AO544" s="564"/>
      <c r="AP544" s="564"/>
      <c r="AQ544" s="564"/>
      <c r="AR544" s="564"/>
      <c r="AS544" s="564"/>
      <c r="AT544" s="401"/>
      <c r="AU544" s="399"/>
      <c r="AV544" s="617"/>
      <c r="AW544" s="401"/>
      <c r="AX544" s="401"/>
      <c r="AY544" s="341"/>
      <c r="AZ544" s="341"/>
      <c r="BA544" s="341"/>
      <c r="BB544" s="341"/>
      <c r="BC544" s="341"/>
      <c r="BD544" s="401"/>
      <c r="BE544" s="341"/>
      <c r="BF544" s="341"/>
      <c r="BG544" s="402"/>
      <c r="BH544" s="403"/>
      <c r="BI544" s="405"/>
      <c r="BJ544" s="405"/>
      <c r="BK544" s="405"/>
      <c r="BL544" s="405"/>
      <c r="BM544" s="514"/>
    </row>
    <row r="545" ht="18.75" customHeight="1">
      <c r="A545" s="400" t="str">
        <f t="shared" si="4"/>
        <v/>
      </c>
      <c r="B545" s="341"/>
      <c r="C545" s="559"/>
      <c r="D545" s="393"/>
      <c r="E545" s="341"/>
      <c r="F545" s="394"/>
      <c r="G545" s="341" t="str">
        <f t="array" ref="G545">IF(C545="","",XLOOKUP(C545,'Master Data'!K:K,'Master Data'!N:N,"Input in Master Data",0,1))</f>
        <v/>
      </c>
      <c r="H545" s="341" t="str">
        <f t="array" ref="H545">IF(C545="","",XLOOKUP(C545,'Master Data'!K:K,'Master Data'!O:O,"Input in Master Data",0,1))</f>
        <v/>
      </c>
      <c r="I545" s="341" t="str">
        <f t="array" ref="I545">if(U545="","",XLOOKUP(U545,Master[Company],Master[Blow],"Unknown",0,1))</f>
        <v/>
      </c>
      <c r="J545" s="341" t="str">
        <f t="array" ref="J545">if(U545="","",XLOOKUP(U545,Master[Company],Master[Pigging],"Unknown",0,1))</f>
        <v/>
      </c>
      <c r="K545" s="341" t="str">
        <f t="array" ref="K545">if(U545="","",XLOOKUP(U545,Master[Company],Master[Load Method],"Unknown",0,1))</f>
        <v/>
      </c>
      <c r="L545" s="341" t="str">
        <f t="array" ref="L545">if(U545="","",XLOOKUP(U545,Master[Company],Master[Line Distance],"Unknown",0,1))</f>
        <v/>
      </c>
      <c r="M545" s="394"/>
      <c r="N545" s="341"/>
      <c r="O545" s="341"/>
      <c r="P545" s="341" t="str">
        <f t="array" ref="P545">if(U545="","",XLOOKUP(U545,Master[Company],Master[Terms],"NA",0,1))</f>
        <v/>
      </c>
      <c r="Q545" s="341" t="str">
        <f t="shared" si="1"/>
        <v/>
      </c>
      <c r="R545" s="341" t="str">
        <f t="array" ref="R545">if(U545="","",XLOOKUP(U545,Master[Company],Master[Group],"NA",0,1))</f>
        <v/>
      </c>
      <c r="S545" s="341" t="str">
        <f t="array" ref="S545">if(U545="","",XLOOKUP(U545,Master[Company],Master[Loading Location],"NA",0,1))</f>
        <v/>
      </c>
      <c r="T545" s="341" t="str">
        <f t="array" ref="T545">if(U545="","",XLOOKUP(U545,Master[Company],Master[Acronym],"NA",0,1))</f>
        <v/>
      </c>
      <c r="U545" s="341"/>
      <c r="V545" s="342"/>
      <c r="W545" s="342"/>
      <c r="X545" s="341" t="str">
        <f t="shared" si="6"/>
        <v/>
      </c>
      <c r="Y545" s="341" t="str">
        <f t="shared" si="3"/>
        <v/>
      </c>
      <c r="Z545" s="341"/>
      <c r="AA545" s="341"/>
      <c r="AB545" s="341"/>
      <c r="AC545" s="401"/>
      <c r="AD545" s="563"/>
      <c r="AE545" s="564"/>
      <c r="AF545" s="564"/>
      <c r="AG545" s="564"/>
      <c r="AH545" s="564"/>
      <c r="AI545" s="564"/>
      <c r="AJ545" s="564"/>
      <c r="AK545" s="564"/>
      <c r="AL545" s="563"/>
      <c r="AM545" s="564"/>
      <c r="AN545" s="564"/>
      <c r="AO545" s="564"/>
      <c r="AP545" s="564"/>
      <c r="AQ545" s="564"/>
      <c r="AR545" s="564"/>
      <c r="AS545" s="564"/>
      <c r="AT545" s="401"/>
      <c r="AU545" s="399"/>
      <c r="AV545" s="617"/>
      <c r="AW545" s="401"/>
      <c r="AX545" s="401"/>
      <c r="AY545" s="341"/>
      <c r="AZ545" s="341"/>
      <c r="BA545" s="341"/>
      <c r="BB545" s="341"/>
      <c r="BC545" s="341"/>
      <c r="BD545" s="401"/>
      <c r="BE545" s="341"/>
      <c r="BF545" s="341"/>
      <c r="BG545" s="402"/>
      <c r="BH545" s="403"/>
      <c r="BI545" s="405"/>
      <c r="BJ545" s="405"/>
      <c r="BK545" s="405"/>
      <c r="BL545" s="405"/>
      <c r="BM545" s="514"/>
    </row>
    <row r="546" ht="18.75" customHeight="1">
      <c r="A546" s="400" t="str">
        <f t="shared" si="4"/>
        <v/>
      </c>
      <c r="B546" s="341"/>
      <c r="C546" s="559"/>
      <c r="D546" s="393"/>
      <c r="E546" s="341"/>
      <c r="F546" s="394"/>
      <c r="G546" s="341" t="str">
        <f t="array" ref="G546">IF(C546="","",XLOOKUP(C546,'Master Data'!K:K,'Master Data'!N:N,"Input in Master Data",0,1))</f>
        <v/>
      </c>
      <c r="H546" s="341" t="str">
        <f t="array" ref="H546">IF(C546="","",XLOOKUP(C546,'Master Data'!K:K,'Master Data'!O:O,"Input in Master Data",0,1))</f>
        <v/>
      </c>
      <c r="I546" s="341" t="str">
        <f t="array" ref="I546">if(U546="","",XLOOKUP(U546,Master[Company],Master[Blow],"Unknown",0,1))</f>
        <v/>
      </c>
      <c r="J546" s="341" t="str">
        <f t="array" ref="J546">if(U546="","",XLOOKUP(U546,Master[Company],Master[Pigging],"Unknown",0,1))</f>
        <v/>
      </c>
      <c r="K546" s="341" t="str">
        <f t="array" ref="K546">if(U546="","",XLOOKUP(U546,Master[Company],Master[Load Method],"Unknown",0,1))</f>
        <v/>
      </c>
      <c r="L546" s="341" t="str">
        <f t="array" ref="L546">if(U546="","",XLOOKUP(U546,Master[Company],Master[Line Distance],"Unknown",0,1))</f>
        <v/>
      </c>
      <c r="M546" s="394"/>
      <c r="N546" s="341"/>
      <c r="O546" s="341"/>
      <c r="P546" s="341" t="str">
        <f t="array" ref="P546">if(U546="","",XLOOKUP(U546,Master[Company],Master[Terms],"NA",0,1))</f>
        <v/>
      </c>
      <c r="Q546" s="341" t="str">
        <f t="shared" si="1"/>
        <v/>
      </c>
      <c r="R546" s="341" t="str">
        <f t="array" ref="R546">if(U546="","",XLOOKUP(U546,Master[Company],Master[Group],"NA",0,1))</f>
        <v/>
      </c>
      <c r="S546" s="341" t="str">
        <f t="array" ref="S546">if(U546="","",XLOOKUP(U546,Master[Company],Master[Loading Location],"NA",0,1))</f>
        <v/>
      </c>
      <c r="T546" s="341" t="str">
        <f t="array" ref="T546">if(U546="","",XLOOKUP(U546,Master[Company],Master[Acronym],"NA",0,1))</f>
        <v/>
      </c>
      <c r="U546" s="341"/>
      <c r="V546" s="342"/>
      <c r="W546" s="342"/>
      <c r="X546" s="341" t="str">
        <f t="shared" si="6"/>
        <v/>
      </c>
      <c r="Y546" s="341" t="str">
        <f t="shared" si="3"/>
        <v/>
      </c>
      <c r="Z546" s="341"/>
      <c r="AA546" s="341"/>
      <c r="AB546" s="341"/>
      <c r="AC546" s="401"/>
      <c r="AD546" s="563"/>
      <c r="AE546" s="564"/>
      <c r="AF546" s="564"/>
      <c r="AG546" s="564"/>
      <c r="AH546" s="564"/>
      <c r="AI546" s="564"/>
      <c r="AJ546" s="564"/>
      <c r="AK546" s="564"/>
      <c r="AL546" s="563"/>
      <c r="AM546" s="564"/>
      <c r="AN546" s="564"/>
      <c r="AO546" s="564"/>
      <c r="AP546" s="564"/>
      <c r="AQ546" s="564"/>
      <c r="AR546" s="564"/>
      <c r="AS546" s="564"/>
      <c r="AT546" s="401"/>
      <c r="AU546" s="399"/>
      <c r="AV546" s="617"/>
      <c r="AW546" s="401"/>
      <c r="AX546" s="401"/>
      <c r="AY546" s="341"/>
      <c r="AZ546" s="341"/>
      <c r="BA546" s="341"/>
      <c r="BB546" s="341"/>
      <c r="BC546" s="341"/>
      <c r="BD546" s="401"/>
      <c r="BE546" s="341"/>
      <c r="BF546" s="341"/>
      <c r="BG546" s="402"/>
      <c r="BH546" s="403"/>
      <c r="BI546" s="405"/>
      <c r="BJ546" s="405"/>
      <c r="BK546" s="405"/>
      <c r="BL546" s="405"/>
      <c r="BM546" s="514"/>
    </row>
    <row r="547" ht="18.75" customHeight="1">
      <c r="A547" s="400" t="str">
        <f t="shared" si="4"/>
        <v/>
      </c>
      <c r="B547" s="341"/>
      <c r="C547" s="559"/>
      <c r="D547" s="393"/>
      <c r="E547" s="341"/>
      <c r="F547" s="394"/>
      <c r="G547" s="341" t="str">
        <f t="array" ref="G547">IF(C547="","",XLOOKUP(C547,'Master Data'!K:K,'Master Data'!N:N,"Input in Master Data",0,1))</f>
        <v/>
      </c>
      <c r="H547" s="341" t="str">
        <f t="array" ref="H547">IF(C547="","",XLOOKUP(C547,'Master Data'!K:K,'Master Data'!O:O,"Input in Master Data",0,1))</f>
        <v/>
      </c>
      <c r="I547" s="341" t="str">
        <f t="array" ref="I547">if(U547="","",XLOOKUP(U547,Master[Company],Master[Blow],"Unknown",0,1))</f>
        <v/>
      </c>
      <c r="J547" s="341" t="str">
        <f t="array" ref="J547">if(U547="","",XLOOKUP(U547,Master[Company],Master[Pigging],"Unknown",0,1))</f>
        <v/>
      </c>
      <c r="K547" s="341" t="str">
        <f t="array" ref="K547">if(U547="","",XLOOKUP(U547,Master[Company],Master[Load Method],"Unknown",0,1))</f>
        <v/>
      </c>
      <c r="L547" s="341" t="str">
        <f t="array" ref="L547">if(U547="","",XLOOKUP(U547,Master[Company],Master[Line Distance],"Unknown",0,1))</f>
        <v/>
      </c>
      <c r="M547" s="394"/>
      <c r="N547" s="341"/>
      <c r="O547" s="341"/>
      <c r="P547" s="341" t="str">
        <f t="array" ref="P547">if(U547="","",XLOOKUP(U547,Master[Company],Master[Terms],"NA",0,1))</f>
        <v/>
      </c>
      <c r="Q547" s="341" t="str">
        <f t="shared" si="1"/>
        <v/>
      </c>
      <c r="R547" s="341" t="str">
        <f t="array" ref="R547">if(U547="","",XLOOKUP(U547,Master[Company],Master[Group],"NA",0,1))</f>
        <v/>
      </c>
      <c r="S547" s="341" t="str">
        <f t="array" ref="S547">if(U547="","",XLOOKUP(U547,Master[Company],Master[Loading Location],"NA",0,1))</f>
        <v/>
      </c>
      <c r="T547" s="341" t="str">
        <f t="array" ref="T547">if(U547="","",XLOOKUP(U547,Master[Company],Master[Acronym],"NA",0,1))</f>
        <v/>
      </c>
      <c r="U547" s="341"/>
      <c r="V547" s="342"/>
      <c r="W547" s="342"/>
      <c r="X547" s="341" t="str">
        <f t="shared" si="6"/>
        <v/>
      </c>
      <c r="Y547" s="341" t="str">
        <f t="shared" si="3"/>
        <v/>
      </c>
      <c r="Z547" s="341"/>
      <c r="AA547" s="341"/>
      <c r="AB547" s="341"/>
      <c r="AC547" s="401"/>
      <c r="AD547" s="563"/>
      <c r="AE547" s="564"/>
      <c r="AF547" s="564"/>
      <c r="AG547" s="564"/>
      <c r="AH547" s="564"/>
      <c r="AI547" s="564"/>
      <c r="AJ547" s="564"/>
      <c r="AK547" s="564"/>
      <c r="AL547" s="563"/>
      <c r="AM547" s="564"/>
      <c r="AN547" s="564"/>
      <c r="AO547" s="564"/>
      <c r="AP547" s="564"/>
      <c r="AQ547" s="564"/>
      <c r="AR547" s="564"/>
      <c r="AS547" s="564"/>
      <c r="AT547" s="401"/>
      <c r="AU547" s="399"/>
      <c r="AV547" s="617"/>
      <c r="AW547" s="401"/>
      <c r="AX547" s="401"/>
      <c r="AY547" s="341"/>
      <c r="AZ547" s="341"/>
      <c r="BA547" s="341"/>
      <c r="BB547" s="341"/>
      <c r="BC547" s="341"/>
      <c r="BD547" s="401"/>
      <c r="BE547" s="341"/>
      <c r="BF547" s="341"/>
      <c r="BG547" s="402"/>
      <c r="BH547" s="403"/>
      <c r="BI547" s="405"/>
      <c r="BJ547" s="405"/>
      <c r="BK547" s="405"/>
      <c r="BL547" s="405"/>
      <c r="BM547" s="514"/>
    </row>
    <row r="548" ht="18.75" customHeight="1">
      <c r="A548" s="400" t="str">
        <f t="shared" si="4"/>
        <v/>
      </c>
      <c r="B548" s="341"/>
      <c r="C548" s="559"/>
      <c r="D548" s="393"/>
      <c r="E548" s="341"/>
      <c r="F548" s="394"/>
      <c r="G548" s="341" t="str">
        <f t="array" ref="G548">IF(C548="","",XLOOKUP(C548,'Master Data'!K:K,'Master Data'!N:N,"Input in Master Data",0,1))</f>
        <v/>
      </c>
      <c r="H548" s="341" t="str">
        <f t="array" ref="H548">IF(C548="","",XLOOKUP(C548,'Master Data'!K:K,'Master Data'!O:O,"Input in Master Data",0,1))</f>
        <v/>
      </c>
      <c r="I548" s="341" t="str">
        <f t="array" ref="I548">if(U548="","",XLOOKUP(U548,Master[Company],Master[Blow],"Unknown",0,1))</f>
        <v/>
      </c>
      <c r="J548" s="341" t="str">
        <f t="array" ref="J548">if(U548="","",XLOOKUP(U548,Master[Company],Master[Pigging],"Unknown",0,1))</f>
        <v/>
      </c>
      <c r="K548" s="341" t="str">
        <f t="array" ref="K548">if(U548="","",XLOOKUP(U548,Master[Company],Master[Load Method],"Unknown",0,1))</f>
        <v/>
      </c>
      <c r="L548" s="341" t="str">
        <f t="array" ref="L548">if(U548="","",XLOOKUP(U548,Master[Company],Master[Line Distance],"Unknown",0,1))</f>
        <v/>
      </c>
      <c r="M548" s="394"/>
      <c r="N548" s="341"/>
      <c r="O548" s="341"/>
      <c r="P548" s="341" t="str">
        <f t="array" ref="P548">if(U548="","",XLOOKUP(U548,Master[Company],Master[Terms],"NA",0,1))</f>
        <v/>
      </c>
      <c r="Q548" s="341" t="str">
        <f t="shared" si="1"/>
        <v/>
      </c>
      <c r="R548" s="341" t="str">
        <f t="array" ref="R548">if(U548="","",XLOOKUP(U548,Master[Company],Master[Group],"NA",0,1))</f>
        <v/>
      </c>
      <c r="S548" s="341" t="str">
        <f t="array" ref="S548">if(U548="","",XLOOKUP(U548,Master[Company],Master[Loading Location],"NA",0,1))</f>
        <v/>
      </c>
      <c r="T548" s="341" t="str">
        <f t="array" ref="T548">if(U548="","",XLOOKUP(U548,Master[Company],Master[Acronym],"NA",0,1))</f>
        <v/>
      </c>
      <c r="U548" s="341"/>
      <c r="V548" s="342"/>
      <c r="W548" s="342"/>
      <c r="X548" s="341" t="str">
        <f t="shared" si="6"/>
        <v/>
      </c>
      <c r="Y548" s="341" t="str">
        <f t="shared" si="3"/>
        <v/>
      </c>
      <c r="Z548" s="341"/>
      <c r="AA548" s="341"/>
      <c r="AB548" s="341"/>
      <c r="AC548" s="401"/>
      <c r="AD548" s="563"/>
      <c r="AE548" s="564"/>
      <c r="AF548" s="564"/>
      <c r="AG548" s="564"/>
      <c r="AH548" s="564"/>
      <c r="AI548" s="564"/>
      <c r="AJ548" s="564"/>
      <c r="AK548" s="564"/>
      <c r="AL548" s="563"/>
      <c r="AM548" s="564"/>
      <c r="AN548" s="564"/>
      <c r="AO548" s="564"/>
      <c r="AP548" s="564"/>
      <c r="AQ548" s="564"/>
      <c r="AR548" s="564"/>
      <c r="AS548" s="564"/>
      <c r="AT548" s="401"/>
      <c r="AU548" s="399"/>
      <c r="AV548" s="617"/>
      <c r="AW548" s="401"/>
      <c r="AX548" s="401"/>
      <c r="AY548" s="341"/>
      <c r="AZ548" s="341"/>
      <c r="BA548" s="341"/>
      <c r="BB548" s="341"/>
      <c r="BC548" s="341"/>
      <c r="BD548" s="401"/>
      <c r="BE548" s="341"/>
      <c r="BF548" s="341"/>
      <c r="BG548" s="402"/>
      <c r="BH548" s="403"/>
      <c r="BI548" s="405"/>
      <c r="BJ548" s="405"/>
      <c r="BK548" s="405"/>
      <c r="BL548" s="405"/>
      <c r="BM548" s="514"/>
    </row>
    <row r="549" ht="18.75" customHeight="1">
      <c r="A549" s="400" t="str">
        <f t="shared" si="4"/>
        <v/>
      </c>
      <c r="B549" s="341"/>
      <c r="C549" s="559"/>
      <c r="D549" s="393"/>
      <c r="E549" s="341"/>
      <c r="F549" s="394"/>
      <c r="G549" s="341" t="str">
        <f t="array" ref="G549">IF(C549="","",XLOOKUP(C549,'Master Data'!K:K,'Master Data'!N:N,"Input in Master Data",0,1))</f>
        <v/>
      </c>
      <c r="H549" s="341" t="str">
        <f t="array" ref="H549">IF(C549="","",XLOOKUP(C549,'Master Data'!K:K,'Master Data'!O:O,"Input in Master Data",0,1))</f>
        <v/>
      </c>
      <c r="I549" s="341" t="str">
        <f t="array" ref="I549">if(U549="","",XLOOKUP(U549,Master[Company],Master[Blow],"Unknown",0,1))</f>
        <v/>
      </c>
      <c r="J549" s="341" t="str">
        <f t="array" ref="J549">if(U549="","",XLOOKUP(U549,Master[Company],Master[Pigging],"Unknown",0,1))</f>
        <v/>
      </c>
      <c r="K549" s="341" t="str">
        <f t="array" ref="K549">if(U549="","",XLOOKUP(U549,Master[Company],Master[Load Method],"Unknown",0,1))</f>
        <v/>
      </c>
      <c r="L549" s="341" t="str">
        <f t="array" ref="L549">if(U549="","",XLOOKUP(U549,Master[Company],Master[Line Distance],"Unknown",0,1))</f>
        <v/>
      </c>
      <c r="M549" s="394"/>
      <c r="N549" s="341"/>
      <c r="O549" s="341"/>
      <c r="P549" s="341" t="str">
        <f t="array" ref="P549">if(U549="","",XLOOKUP(U549,Master[Company],Master[Terms],"NA",0,1))</f>
        <v/>
      </c>
      <c r="Q549" s="341" t="str">
        <f t="shared" si="1"/>
        <v/>
      </c>
      <c r="R549" s="341" t="str">
        <f t="array" ref="R549">if(U549="","",XLOOKUP(U549,Master[Company],Master[Group],"NA",0,1))</f>
        <v/>
      </c>
      <c r="S549" s="341" t="str">
        <f t="array" ref="S549">if(U549="","",XLOOKUP(U549,Master[Company],Master[Loading Location],"NA",0,1))</f>
        <v/>
      </c>
      <c r="T549" s="341" t="str">
        <f t="array" ref="T549">if(U549="","",XLOOKUP(U549,Master[Company],Master[Acronym],"NA",0,1))</f>
        <v/>
      </c>
      <c r="U549" s="341"/>
      <c r="V549" s="342"/>
      <c r="W549" s="342"/>
      <c r="X549" s="341" t="str">
        <f t="shared" si="6"/>
        <v/>
      </c>
      <c r="Y549" s="341" t="str">
        <f t="shared" si="3"/>
        <v/>
      </c>
      <c r="Z549" s="341"/>
      <c r="AA549" s="341"/>
      <c r="AB549" s="341"/>
      <c r="AC549" s="401"/>
      <c r="AD549" s="563"/>
      <c r="AE549" s="564"/>
      <c r="AF549" s="564"/>
      <c r="AG549" s="564"/>
      <c r="AH549" s="564"/>
      <c r="AI549" s="564"/>
      <c r="AJ549" s="564"/>
      <c r="AK549" s="564"/>
      <c r="AL549" s="563"/>
      <c r="AM549" s="564"/>
      <c r="AN549" s="564"/>
      <c r="AO549" s="564"/>
      <c r="AP549" s="564"/>
      <c r="AQ549" s="564"/>
      <c r="AR549" s="564"/>
      <c r="AS549" s="564"/>
      <c r="AT549" s="401"/>
      <c r="AU549" s="399"/>
      <c r="AV549" s="617"/>
      <c r="AW549" s="401"/>
      <c r="AX549" s="401"/>
      <c r="AY549" s="341"/>
      <c r="AZ549" s="341"/>
      <c r="BA549" s="341"/>
      <c r="BB549" s="341"/>
      <c r="BC549" s="341"/>
      <c r="BD549" s="401"/>
      <c r="BE549" s="341"/>
      <c r="BF549" s="341"/>
      <c r="BG549" s="402"/>
      <c r="BH549" s="403"/>
      <c r="BI549" s="405"/>
      <c r="BJ549" s="405"/>
      <c r="BK549" s="405"/>
      <c r="BL549" s="405"/>
      <c r="BM549" s="514"/>
    </row>
    <row r="550" ht="18.75" customHeight="1">
      <c r="A550" s="400" t="str">
        <f t="shared" si="4"/>
        <v/>
      </c>
      <c r="B550" s="341"/>
      <c r="C550" s="559"/>
      <c r="D550" s="393"/>
      <c r="E550" s="341"/>
      <c r="F550" s="394"/>
      <c r="G550" s="341" t="str">
        <f t="array" ref="G550">IF(C550="","",XLOOKUP(C550,'Master Data'!K:K,'Master Data'!N:N,"Input in Master Data",0,1))</f>
        <v/>
      </c>
      <c r="H550" s="341" t="str">
        <f t="array" ref="H550">IF(C550="","",XLOOKUP(C550,'Master Data'!K:K,'Master Data'!O:O,"Input in Master Data",0,1))</f>
        <v/>
      </c>
      <c r="I550" s="341" t="str">
        <f t="array" ref="I550">if(U550="","",XLOOKUP(U550,Master[Company],Master[Blow],"Unknown",0,1))</f>
        <v/>
      </c>
      <c r="J550" s="341" t="str">
        <f t="array" ref="J550">if(U550="","",XLOOKUP(U550,Master[Company],Master[Pigging],"Unknown",0,1))</f>
        <v/>
      </c>
      <c r="K550" s="341" t="str">
        <f t="array" ref="K550">if(U550="","",XLOOKUP(U550,Master[Company],Master[Load Method],"Unknown",0,1))</f>
        <v/>
      </c>
      <c r="L550" s="341" t="str">
        <f t="array" ref="L550">if(U550="","",XLOOKUP(U550,Master[Company],Master[Line Distance],"Unknown",0,1))</f>
        <v/>
      </c>
      <c r="M550" s="394"/>
      <c r="N550" s="341"/>
      <c r="O550" s="341"/>
      <c r="P550" s="341" t="str">
        <f t="array" ref="P550">if(U550="","",XLOOKUP(U550,Master[Company],Master[Terms],"NA",0,1))</f>
        <v/>
      </c>
      <c r="Q550" s="341" t="str">
        <f t="shared" si="1"/>
        <v/>
      </c>
      <c r="R550" s="341" t="str">
        <f t="array" ref="R550">if(U550="","",XLOOKUP(U550,Master[Company],Master[Group],"NA",0,1))</f>
        <v/>
      </c>
      <c r="S550" s="341" t="str">
        <f t="array" ref="S550">if(U550="","",XLOOKUP(U550,Master[Company],Master[Loading Location],"NA",0,1))</f>
        <v/>
      </c>
      <c r="T550" s="341" t="str">
        <f t="array" ref="T550">if(U550="","",XLOOKUP(U550,Master[Company],Master[Acronym],"NA",0,1))</f>
        <v/>
      </c>
      <c r="U550" s="341"/>
      <c r="V550" s="342"/>
      <c r="W550" s="342"/>
      <c r="X550" s="341" t="str">
        <f t="shared" si="6"/>
        <v/>
      </c>
      <c r="Y550" s="341" t="str">
        <f t="shared" si="3"/>
        <v/>
      </c>
      <c r="Z550" s="341"/>
      <c r="AA550" s="341"/>
      <c r="AB550" s="341"/>
      <c r="AC550" s="401"/>
      <c r="AD550" s="563"/>
      <c r="AE550" s="564"/>
      <c r="AF550" s="564"/>
      <c r="AG550" s="564"/>
      <c r="AH550" s="564"/>
      <c r="AI550" s="564"/>
      <c r="AJ550" s="564"/>
      <c r="AK550" s="564"/>
      <c r="AL550" s="563"/>
      <c r="AM550" s="564"/>
      <c r="AN550" s="564"/>
      <c r="AO550" s="564"/>
      <c r="AP550" s="564"/>
      <c r="AQ550" s="564"/>
      <c r="AR550" s="564"/>
      <c r="AS550" s="564"/>
      <c r="AT550" s="401"/>
      <c r="AU550" s="399"/>
      <c r="AV550" s="617"/>
      <c r="AW550" s="401"/>
      <c r="AX550" s="401"/>
      <c r="AY550" s="341"/>
      <c r="AZ550" s="341"/>
      <c r="BA550" s="341"/>
      <c r="BB550" s="341"/>
      <c r="BC550" s="341"/>
      <c r="BD550" s="401"/>
      <c r="BE550" s="341"/>
      <c r="BF550" s="341"/>
      <c r="BG550" s="402"/>
      <c r="BH550" s="403"/>
      <c r="BI550" s="405"/>
      <c r="BJ550" s="405"/>
      <c r="BK550" s="405"/>
      <c r="BL550" s="405"/>
      <c r="BM550" s="514"/>
    </row>
    <row r="551" ht="18.75" customHeight="1">
      <c r="A551" s="400" t="str">
        <f t="shared" si="4"/>
        <v/>
      </c>
      <c r="B551" s="341"/>
      <c r="C551" s="559"/>
      <c r="D551" s="393"/>
      <c r="E551" s="341"/>
      <c r="F551" s="394"/>
      <c r="G551" s="341" t="str">
        <f t="array" ref="G551">IF(C551="","",XLOOKUP(C551,'Master Data'!K:K,'Master Data'!N:N,"Input in Master Data",0,1))</f>
        <v/>
      </c>
      <c r="H551" s="341" t="str">
        <f t="array" ref="H551">IF(C551="","",XLOOKUP(C551,'Master Data'!K:K,'Master Data'!O:O,"Input in Master Data",0,1))</f>
        <v/>
      </c>
      <c r="I551" s="341" t="str">
        <f t="array" ref="I551">if(U551="","",XLOOKUP(U551,Master[Company],Master[Blow],"Unknown",0,1))</f>
        <v/>
      </c>
      <c r="J551" s="341" t="str">
        <f t="array" ref="J551">if(U551="","",XLOOKUP(U551,Master[Company],Master[Pigging],"Unknown",0,1))</f>
        <v/>
      </c>
      <c r="K551" s="341" t="str">
        <f t="array" ref="K551">if(U551="","",XLOOKUP(U551,Master[Company],Master[Load Method],"Unknown",0,1))</f>
        <v/>
      </c>
      <c r="L551" s="341" t="str">
        <f t="array" ref="L551">if(U551="","",XLOOKUP(U551,Master[Company],Master[Line Distance],"Unknown",0,1))</f>
        <v/>
      </c>
      <c r="M551" s="394"/>
      <c r="N551" s="341"/>
      <c r="O551" s="341"/>
      <c r="P551" s="341" t="str">
        <f t="array" ref="P551">if(U551="","",XLOOKUP(U551,Master[Company],Master[Terms],"NA",0,1))</f>
        <v/>
      </c>
      <c r="Q551" s="341" t="str">
        <f t="shared" si="1"/>
        <v/>
      </c>
      <c r="R551" s="341" t="str">
        <f t="array" ref="R551">if(U551="","",XLOOKUP(U551,Master[Company],Master[Group],"NA",0,1))</f>
        <v/>
      </c>
      <c r="S551" s="341" t="str">
        <f t="array" ref="S551">if(U551="","",XLOOKUP(U551,Master[Company],Master[Loading Location],"NA",0,1))</f>
        <v/>
      </c>
      <c r="T551" s="341" t="str">
        <f t="array" ref="T551">if(U551="","",XLOOKUP(U551,Master[Company],Master[Acronym],"NA",0,1))</f>
        <v/>
      </c>
      <c r="U551" s="341"/>
      <c r="V551" s="342"/>
      <c r="W551" s="342"/>
      <c r="X551" s="341" t="str">
        <f t="shared" si="6"/>
        <v/>
      </c>
      <c r="Y551" s="341" t="str">
        <f t="shared" si="3"/>
        <v/>
      </c>
      <c r="Z551" s="341"/>
      <c r="AA551" s="341"/>
      <c r="AB551" s="341"/>
      <c r="AC551" s="401"/>
      <c r="AD551" s="563"/>
      <c r="AE551" s="564"/>
      <c r="AF551" s="564"/>
      <c r="AG551" s="564"/>
      <c r="AH551" s="564"/>
      <c r="AI551" s="564"/>
      <c r="AJ551" s="564"/>
      <c r="AK551" s="564"/>
      <c r="AL551" s="563"/>
      <c r="AM551" s="564"/>
      <c r="AN551" s="564"/>
      <c r="AO551" s="564"/>
      <c r="AP551" s="564"/>
      <c r="AQ551" s="564"/>
      <c r="AR551" s="564"/>
      <c r="AS551" s="564"/>
      <c r="AT551" s="401"/>
      <c r="AU551" s="399"/>
      <c r="AV551" s="617"/>
      <c r="AW551" s="401"/>
      <c r="AX551" s="401"/>
      <c r="AY551" s="341"/>
      <c r="AZ551" s="341"/>
      <c r="BA551" s="341"/>
      <c r="BB551" s="341"/>
      <c r="BC551" s="341"/>
      <c r="BD551" s="401"/>
      <c r="BE551" s="341"/>
      <c r="BF551" s="341"/>
      <c r="BG551" s="402"/>
      <c r="BH551" s="403"/>
      <c r="BI551" s="405"/>
      <c r="BJ551" s="405"/>
      <c r="BK551" s="405"/>
      <c r="BL551" s="405"/>
      <c r="BM551" s="514"/>
    </row>
    <row r="552" ht="18.75" customHeight="1">
      <c r="A552" s="400" t="str">
        <f t="shared" si="4"/>
        <v/>
      </c>
      <c r="B552" s="341"/>
      <c r="C552" s="559"/>
      <c r="D552" s="393"/>
      <c r="E552" s="341"/>
      <c r="F552" s="394"/>
      <c r="G552" s="341" t="str">
        <f t="array" ref="G552">IF(C552="","",XLOOKUP(C552,'Master Data'!K:K,'Master Data'!N:N,"Input in Master Data",0,1))</f>
        <v/>
      </c>
      <c r="H552" s="341" t="str">
        <f t="array" ref="H552">IF(C552="","",XLOOKUP(C552,'Master Data'!K:K,'Master Data'!O:O,"Input in Master Data",0,1))</f>
        <v/>
      </c>
      <c r="I552" s="341" t="str">
        <f t="array" ref="I552">if(U552="","",XLOOKUP(U552,Master[Company],Master[Blow],"Unknown",0,1))</f>
        <v/>
      </c>
      <c r="J552" s="341" t="str">
        <f t="array" ref="J552">if(U552="","",XLOOKUP(U552,Master[Company],Master[Pigging],"Unknown",0,1))</f>
        <v/>
      </c>
      <c r="K552" s="341" t="str">
        <f t="array" ref="K552">if(U552="","",XLOOKUP(U552,Master[Company],Master[Load Method],"Unknown",0,1))</f>
        <v/>
      </c>
      <c r="L552" s="341" t="str">
        <f t="array" ref="L552">if(U552="","",XLOOKUP(U552,Master[Company],Master[Line Distance],"Unknown",0,1))</f>
        <v/>
      </c>
      <c r="M552" s="394"/>
      <c r="N552" s="341"/>
      <c r="O552" s="341"/>
      <c r="P552" s="341" t="str">
        <f t="array" ref="P552">if(U552="","",XLOOKUP(U552,Master[Company],Master[Terms],"NA",0,1))</f>
        <v/>
      </c>
      <c r="Q552" s="341" t="str">
        <f t="shared" si="1"/>
        <v/>
      </c>
      <c r="R552" s="341" t="str">
        <f t="array" ref="R552">if(U552="","",XLOOKUP(U552,Master[Company],Master[Group],"NA",0,1))</f>
        <v/>
      </c>
      <c r="S552" s="341" t="str">
        <f t="array" ref="S552">if(U552="","",XLOOKUP(U552,Master[Company],Master[Loading Location],"NA",0,1))</f>
        <v/>
      </c>
      <c r="T552" s="341" t="str">
        <f t="array" ref="T552">if(U552="","",XLOOKUP(U552,Master[Company],Master[Acronym],"NA",0,1))</f>
        <v/>
      </c>
      <c r="U552" s="341"/>
      <c r="V552" s="342"/>
      <c r="W552" s="342"/>
      <c r="X552" s="341" t="str">
        <f t="shared" si="6"/>
        <v/>
      </c>
      <c r="Y552" s="341" t="str">
        <f t="shared" si="3"/>
        <v/>
      </c>
      <c r="Z552" s="341"/>
      <c r="AA552" s="341"/>
      <c r="AB552" s="341"/>
      <c r="AC552" s="401"/>
      <c r="AD552" s="563"/>
      <c r="AE552" s="564"/>
      <c r="AF552" s="564"/>
      <c r="AG552" s="564"/>
      <c r="AH552" s="564"/>
      <c r="AI552" s="564"/>
      <c r="AJ552" s="564"/>
      <c r="AK552" s="564"/>
      <c r="AL552" s="563"/>
      <c r="AM552" s="564"/>
      <c r="AN552" s="564"/>
      <c r="AO552" s="564"/>
      <c r="AP552" s="564"/>
      <c r="AQ552" s="564"/>
      <c r="AR552" s="564"/>
      <c r="AS552" s="564"/>
      <c r="AT552" s="401"/>
      <c r="AU552" s="399"/>
      <c r="AV552" s="617"/>
      <c r="AW552" s="401"/>
      <c r="AX552" s="401"/>
      <c r="AY552" s="341"/>
      <c r="AZ552" s="341"/>
      <c r="BA552" s="341"/>
      <c r="BB552" s="341"/>
      <c r="BC552" s="341"/>
      <c r="BD552" s="401"/>
      <c r="BE552" s="341"/>
      <c r="BF552" s="341"/>
      <c r="BG552" s="402"/>
      <c r="BH552" s="403"/>
      <c r="BI552" s="405"/>
      <c r="BJ552" s="405"/>
      <c r="BK552" s="405"/>
      <c r="BL552" s="405"/>
      <c r="BM552" s="514"/>
    </row>
    <row r="553" ht="18.75" customHeight="1">
      <c r="A553" s="400" t="str">
        <f t="shared" si="4"/>
        <v/>
      </c>
      <c r="B553" s="341"/>
      <c r="C553" s="559"/>
      <c r="D553" s="393"/>
      <c r="E553" s="341"/>
      <c r="F553" s="394"/>
      <c r="G553" s="341" t="str">
        <f t="array" ref="G553">IF(C553="","",XLOOKUP(C553,'Master Data'!K:K,'Master Data'!N:N,"Input in Master Data",0,1))</f>
        <v/>
      </c>
      <c r="H553" s="341" t="str">
        <f t="array" ref="H553">IF(C553="","",XLOOKUP(C553,'Master Data'!K:K,'Master Data'!O:O,"Input in Master Data",0,1))</f>
        <v/>
      </c>
      <c r="I553" s="341" t="str">
        <f t="array" ref="I553">if(U553="","",XLOOKUP(U553,Master[Company],Master[Blow],"Unknown",0,1))</f>
        <v/>
      </c>
      <c r="J553" s="341" t="str">
        <f t="array" ref="J553">if(U553="","",XLOOKUP(U553,Master[Company],Master[Pigging],"Unknown",0,1))</f>
        <v/>
      </c>
      <c r="K553" s="341" t="str">
        <f t="array" ref="K553">if(U553="","",XLOOKUP(U553,Master[Company],Master[Load Method],"Unknown",0,1))</f>
        <v/>
      </c>
      <c r="L553" s="341" t="str">
        <f t="array" ref="L553">if(U553="","",XLOOKUP(U553,Master[Company],Master[Line Distance],"Unknown",0,1))</f>
        <v/>
      </c>
      <c r="M553" s="394"/>
      <c r="N553" s="341"/>
      <c r="O553" s="341"/>
      <c r="P553" s="341" t="str">
        <f t="array" ref="P553">if(U553="","",XLOOKUP(U553,Master[Company],Master[Terms],"NA",0,1))</f>
        <v/>
      </c>
      <c r="Q553" s="341" t="str">
        <f t="shared" si="1"/>
        <v/>
      </c>
      <c r="R553" s="341" t="str">
        <f t="array" ref="R553">if(U553="","",XLOOKUP(U553,Master[Company],Master[Group],"NA",0,1))</f>
        <v/>
      </c>
      <c r="S553" s="341" t="str">
        <f t="array" ref="S553">if(U553="","",XLOOKUP(U553,Master[Company],Master[Loading Location],"NA",0,1))</f>
        <v/>
      </c>
      <c r="T553" s="341" t="str">
        <f t="array" ref="T553">if(U553="","",XLOOKUP(U553,Master[Company],Master[Acronym],"NA",0,1))</f>
        <v/>
      </c>
      <c r="U553" s="341"/>
      <c r="V553" s="342"/>
      <c r="W553" s="342"/>
      <c r="X553" s="341" t="str">
        <f t="shared" si="6"/>
        <v/>
      </c>
      <c r="Y553" s="341" t="str">
        <f t="shared" si="3"/>
        <v/>
      </c>
      <c r="Z553" s="341"/>
      <c r="AA553" s="341"/>
      <c r="AB553" s="341"/>
      <c r="AC553" s="401"/>
      <c r="AD553" s="563"/>
      <c r="AE553" s="564"/>
      <c r="AF553" s="564"/>
      <c r="AG553" s="564"/>
      <c r="AH553" s="564"/>
      <c r="AI553" s="564"/>
      <c r="AJ553" s="564"/>
      <c r="AK553" s="564"/>
      <c r="AL553" s="563"/>
      <c r="AM553" s="564"/>
      <c r="AN553" s="564"/>
      <c r="AO553" s="564"/>
      <c r="AP553" s="564"/>
      <c r="AQ553" s="564"/>
      <c r="AR553" s="564"/>
      <c r="AS553" s="564"/>
      <c r="AT553" s="401"/>
      <c r="AU553" s="399"/>
      <c r="AV553" s="617"/>
      <c r="AW553" s="401"/>
      <c r="AX553" s="401"/>
      <c r="AY553" s="341"/>
      <c r="AZ553" s="341"/>
      <c r="BA553" s="341"/>
      <c r="BB553" s="341"/>
      <c r="BC553" s="341"/>
      <c r="BD553" s="401"/>
      <c r="BE553" s="341"/>
      <c r="BF553" s="341"/>
      <c r="BG553" s="402"/>
      <c r="BH553" s="403"/>
      <c r="BI553" s="405"/>
      <c r="BJ553" s="405"/>
      <c r="BK553" s="405"/>
      <c r="BL553" s="405"/>
      <c r="BM553" s="514"/>
    </row>
    <row r="554" ht="18.75" customHeight="1">
      <c r="A554" s="400" t="str">
        <f t="shared" si="4"/>
        <v/>
      </c>
      <c r="B554" s="341"/>
      <c r="C554" s="559"/>
      <c r="D554" s="393"/>
      <c r="E554" s="341"/>
      <c r="F554" s="394"/>
      <c r="G554" s="341" t="str">
        <f t="array" ref="G554">IF(C554="","",XLOOKUP(C554,'Master Data'!K:K,'Master Data'!N:N,"Input in Master Data",0,1))</f>
        <v/>
      </c>
      <c r="H554" s="341" t="str">
        <f t="array" ref="H554">IF(C554="","",XLOOKUP(C554,'Master Data'!K:K,'Master Data'!O:O,"Input in Master Data",0,1))</f>
        <v/>
      </c>
      <c r="I554" s="341" t="str">
        <f t="array" ref="I554">if(U554="","",XLOOKUP(U554,Master[Company],Master[Blow],"Unknown",0,1))</f>
        <v/>
      </c>
      <c r="J554" s="341" t="str">
        <f t="array" ref="J554">if(U554="","",XLOOKUP(U554,Master[Company],Master[Pigging],"Unknown",0,1))</f>
        <v/>
      </c>
      <c r="K554" s="341" t="str">
        <f t="array" ref="K554">if(U554="","",XLOOKUP(U554,Master[Company],Master[Load Method],"Unknown",0,1))</f>
        <v/>
      </c>
      <c r="L554" s="341" t="str">
        <f t="array" ref="L554">if(U554="","",XLOOKUP(U554,Master[Company],Master[Line Distance],"Unknown",0,1))</f>
        <v/>
      </c>
      <c r="M554" s="394"/>
      <c r="N554" s="341"/>
      <c r="O554" s="341"/>
      <c r="P554" s="341" t="str">
        <f t="array" ref="P554">if(U554="","",XLOOKUP(U554,Master[Company],Master[Terms],"NA",0,1))</f>
        <v/>
      </c>
      <c r="Q554" s="341" t="str">
        <f t="shared" si="1"/>
        <v/>
      </c>
      <c r="R554" s="341" t="str">
        <f t="array" ref="R554">if(U554="","",XLOOKUP(U554,Master[Company],Master[Group],"NA",0,1))</f>
        <v/>
      </c>
      <c r="S554" s="341" t="str">
        <f t="array" ref="S554">if(U554="","",XLOOKUP(U554,Master[Company],Master[Loading Location],"NA",0,1))</f>
        <v/>
      </c>
      <c r="T554" s="341" t="str">
        <f t="array" ref="T554">if(U554="","",XLOOKUP(U554,Master[Company],Master[Acronym],"NA",0,1))</f>
        <v/>
      </c>
      <c r="U554" s="341"/>
      <c r="V554" s="342"/>
      <c r="W554" s="342"/>
      <c r="X554" s="341" t="str">
        <f t="shared" si="6"/>
        <v/>
      </c>
      <c r="Y554" s="341" t="str">
        <f t="shared" si="3"/>
        <v/>
      </c>
      <c r="Z554" s="341"/>
      <c r="AA554" s="341"/>
      <c r="AB554" s="341"/>
      <c r="AC554" s="401"/>
      <c r="AD554" s="563"/>
      <c r="AE554" s="564"/>
      <c r="AF554" s="564"/>
      <c r="AG554" s="564"/>
      <c r="AH554" s="564"/>
      <c r="AI554" s="564"/>
      <c r="AJ554" s="564"/>
      <c r="AK554" s="564"/>
      <c r="AL554" s="563"/>
      <c r="AM554" s="564"/>
      <c r="AN554" s="564"/>
      <c r="AO554" s="564"/>
      <c r="AP554" s="564"/>
      <c r="AQ554" s="564"/>
      <c r="AR554" s="564"/>
      <c r="AS554" s="564"/>
      <c r="AT554" s="401"/>
      <c r="AU554" s="399"/>
      <c r="AV554" s="617"/>
      <c r="AW554" s="401"/>
      <c r="AX554" s="401"/>
      <c r="AY554" s="341"/>
      <c r="AZ554" s="341"/>
      <c r="BA554" s="341"/>
      <c r="BB554" s="341"/>
      <c r="BC554" s="341"/>
      <c r="BD554" s="401"/>
      <c r="BE554" s="341"/>
      <c r="BF554" s="341"/>
      <c r="BG554" s="402"/>
      <c r="BH554" s="403"/>
      <c r="BI554" s="405"/>
      <c r="BJ554" s="405"/>
      <c r="BK554" s="405"/>
      <c r="BL554" s="405"/>
      <c r="BM554" s="514"/>
    </row>
    <row r="555" ht="18.75" customHeight="1">
      <c r="A555" s="400" t="str">
        <f t="shared" si="4"/>
        <v/>
      </c>
      <c r="B555" s="341"/>
      <c r="C555" s="559"/>
      <c r="D555" s="393"/>
      <c r="E555" s="341"/>
      <c r="F555" s="394"/>
      <c r="G555" s="341" t="str">
        <f t="array" ref="G555">IF(C555="","",XLOOKUP(C555,'Master Data'!K:K,'Master Data'!N:N,"Input in Master Data",0,1))</f>
        <v/>
      </c>
      <c r="H555" s="341" t="str">
        <f t="array" ref="H555">IF(C555="","",XLOOKUP(C555,'Master Data'!K:K,'Master Data'!O:O,"Input in Master Data",0,1))</f>
        <v/>
      </c>
      <c r="I555" s="341" t="str">
        <f t="array" ref="I555">if(U555="","",XLOOKUP(U555,Master[Company],Master[Blow],"Unknown",0,1))</f>
        <v/>
      </c>
      <c r="J555" s="341" t="str">
        <f t="array" ref="J555">if(U555="","",XLOOKUP(U555,Master[Company],Master[Pigging],"Unknown",0,1))</f>
        <v/>
      </c>
      <c r="K555" s="341" t="str">
        <f t="array" ref="K555">if(U555="","",XLOOKUP(U555,Master[Company],Master[Load Method],"Unknown",0,1))</f>
        <v/>
      </c>
      <c r="L555" s="341" t="str">
        <f t="array" ref="L555">if(U555="","",XLOOKUP(U555,Master[Company],Master[Line Distance],"Unknown",0,1))</f>
        <v/>
      </c>
      <c r="M555" s="394"/>
      <c r="N555" s="341"/>
      <c r="O555" s="341"/>
      <c r="P555" s="341" t="str">
        <f t="array" ref="P555">if(U555="","",XLOOKUP(U555,Master[Company],Master[Terms],"NA",0,1))</f>
        <v/>
      </c>
      <c r="Q555" s="341" t="str">
        <f t="shared" si="1"/>
        <v/>
      </c>
      <c r="R555" s="341" t="str">
        <f t="array" ref="R555">if(U555="","",XLOOKUP(U555,Master[Company],Master[Group],"NA",0,1))</f>
        <v/>
      </c>
      <c r="S555" s="341" t="str">
        <f t="array" ref="S555">if(U555="","",XLOOKUP(U555,Master[Company],Master[Loading Location],"NA",0,1))</f>
        <v/>
      </c>
      <c r="T555" s="341" t="str">
        <f t="array" ref="T555">if(U555="","",XLOOKUP(U555,Master[Company],Master[Acronym],"NA",0,1))</f>
        <v/>
      </c>
      <c r="U555" s="341"/>
      <c r="V555" s="342"/>
      <c r="W555" s="342"/>
      <c r="X555" s="341" t="str">
        <f t="shared" si="6"/>
        <v/>
      </c>
      <c r="Y555" s="341" t="str">
        <f t="shared" si="3"/>
        <v/>
      </c>
      <c r="Z555" s="341"/>
      <c r="AA555" s="341"/>
      <c r="AB555" s="341"/>
      <c r="AC555" s="401"/>
      <c r="AD555" s="563"/>
      <c r="AE555" s="564"/>
      <c r="AF555" s="564"/>
      <c r="AG555" s="564"/>
      <c r="AH555" s="564"/>
      <c r="AI555" s="564"/>
      <c r="AJ555" s="564"/>
      <c r="AK555" s="564"/>
      <c r="AL555" s="563"/>
      <c r="AM555" s="564"/>
      <c r="AN555" s="564"/>
      <c r="AO555" s="564"/>
      <c r="AP555" s="564"/>
      <c r="AQ555" s="564"/>
      <c r="AR555" s="564"/>
      <c r="AS555" s="564"/>
      <c r="AT555" s="401"/>
      <c r="AU555" s="399"/>
      <c r="AV555" s="617"/>
      <c r="AW555" s="401"/>
      <c r="AX555" s="401"/>
      <c r="AY555" s="341"/>
      <c r="AZ555" s="341"/>
      <c r="BA555" s="341"/>
      <c r="BB555" s="341"/>
      <c r="BC555" s="341"/>
      <c r="BD555" s="401"/>
      <c r="BE555" s="341"/>
      <c r="BF555" s="341"/>
      <c r="BG555" s="402"/>
      <c r="BH555" s="403"/>
      <c r="BI555" s="405"/>
      <c r="BJ555" s="405"/>
      <c r="BK555" s="405"/>
      <c r="BL555" s="405"/>
      <c r="BM555" s="514"/>
    </row>
    <row r="556" ht="18.75" customHeight="1">
      <c r="A556" s="400" t="str">
        <f t="shared" si="4"/>
        <v/>
      </c>
      <c r="B556" s="341"/>
      <c r="C556" s="559"/>
      <c r="D556" s="393"/>
      <c r="E556" s="341"/>
      <c r="F556" s="394"/>
      <c r="G556" s="341" t="str">
        <f t="array" ref="G556">IF(C556="","",XLOOKUP(C556,'Master Data'!K:K,'Master Data'!N:N,"Input in Master Data",0,1))</f>
        <v/>
      </c>
      <c r="H556" s="341" t="str">
        <f t="array" ref="H556">IF(C556="","",XLOOKUP(C556,'Master Data'!K:K,'Master Data'!O:O,"Input in Master Data",0,1))</f>
        <v/>
      </c>
      <c r="I556" s="341" t="str">
        <f t="array" ref="I556">if(U556="","",XLOOKUP(U556,Master[Company],Master[Blow],"Unknown",0,1))</f>
        <v/>
      </c>
      <c r="J556" s="341" t="str">
        <f t="array" ref="J556">if(U556="","",XLOOKUP(U556,Master[Company],Master[Pigging],"Unknown",0,1))</f>
        <v/>
      </c>
      <c r="K556" s="341" t="str">
        <f t="array" ref="K556">if(U556="","",XLOOKUP(U556,Master[Company],Master[Load Method],"Unknown",0,1))</f>
        <v/>
      </c>
      <c r="L556" s="341" t="str">
        <f t="array" ref="L556">if(U556="","",XLOOKUP(U556,Master[Company],Master[Line Distance],"Unknown",0,1))</f>
        <v/>
      </c>
      <c r="M556" s="394"/>
      <c r="N556" s="341"/>
      <c r="O556" s="341"/>
      <c r="P556" s="341" t="str">
        <f t="array" ref="P556">if(U556="","",XLOOKUP(U556,Master[Company],Master[Terms],"NA",0,1))</f>
        <v/>
      </c>
      <c r="Q556" s="341" t="str">
        <f t="shared" si="1"/>
        <v/>
      </c>
      <c r="R556" s="341" t="str">
        <f t="array" ref="R556">if(U556="","",XLOOKUP(U556,Master[Company],Master[Group],"NA",0,1))</f>
        <v/>
      </c>
      <c r="S556" s="341" t="str">
        <f t="array" ref="S556">if(U556="","",XLOOKUP(U556,Master[Company],Master[Loading Location],"NA",0,1))</f>
        <v/>
      </c>
      <c r="T556" s="341" t="str">
        <f t="array" ref="T556">if(U556="","",XLOOKUP(U556,Master[Company],Master[Acronym],"NA",0,1))</f>
        <v/>
      </c>
      <c r="U556" s="341"/>
      <c r="V556" s="342"/>
      <c r="W556" s="342"/>
      <c r="X556" s="341" t="str">
        <f t="shared" si="6"/>
        <v/>
      </c>
      <c r="Y556" s="341" t="str">
        <f t="shared" si="3"/>
        <v/>
      </c>
      <c r="Z556" s="341"/>
      <c r="AA556" s="341"/>
      <c r="AB556" s="341"/>
      <c r="AC556" s="401"/>
      <c r="AD556" s="563"/>
      <c r="AE556" s="564"/>
      <c r="AF556" s="564"/>
      <c r="AG556" s="564"/>
      <c r="AH556" s="564"/>
      <c r="AI556" s="564"/>
      <c r="AJ556" s="564"/>
      <c r="AK556" s="564"/>
      <c r="AL556" s="563"/>
      <c r="AM556" s="564"/>
      <c r="AN556" s="564"/>
      <c r="AO556" s="564"/>
      <c r="AP556" s="564"/>
      <c r="AQ556" s="564"/>
      <c r="AR556" s="564"/>
      <c r="AS556" s="564"/>
      <c r="AT556" s="401"/>
      <c r="AU556" s="399"/>
      <c r="AV556" s="617"/>
      <c r="AW556" s="401"/>
      <c r="AX556" s="401"/>
      <c r="AY556" s="341"/>
      <c r="AZ556" s="341"/>
      <c r="BA556" s="341"/>
      <c r="BB556" s="341"/>
      <c r="BC556" s="341"/>
      <c r="BD556" s="401"/>
      <c r="BE556" s="341"/>
      <c r="BF556" s="341"/>
      <c r="BG556" s="402"/>
      <c r="BH556" s="403"/>
      <c r="BI556" s="405"/>
      <c r="BJ556" s="405"/>
      <c r="BK556" s="405"/>
      <c r="BL556" s="405"/>
      <c r="BM556" s="514"/>
    </row>
    <row r="557" ht="18.75" customHeight="1">
      <c r="A557" s="400" t="str">
        <f t="shared" si="4"/>
        <v/>
      </c>
      <c r="B557" s="341"/>
      <c r="C557" s="559"/>
      <c r="D557" s="393"/>
      <c r="E557" s="341"/>
      <c r="F557" s="394"/>
      <c r="G557" s="341" t="str">
        <f t="array" ref="G557">IF(C557="","",XLOOKUP(C557,'Master Data'!K:K,'Master Data'!N:N,"Input in Master Data",0,1))</f>
        <v/>
      </c>
      <c r="H557" s="341" t="str">
        <f t="array" ref="H557">IF(C557="","",XLOOKUP(C557,'Master Data'!K:K,'Master Data'!O:O,"Input in Master Data",0,1))</f>
        <v/>
      </c>
      <c r="I557" s="341" t="str">
        <f t="array" ref="I557">if(U557="","",XLOOKUP(U557,Master[Company],Master[Blow],"Unknown",0,1))</f>
        <v/>
      </c>
      <c r="J557" s="341" t="str">
        <f t="array" ref="J557">if(U557="","",XLOOKUP(U557,Master[Company],Master[Pigging],"Unknown",0,1))</f>
        <v/>
      </c>
      <c r="K557" s="341" t="str">
        <f t="array" ref="K557">if(U557="","",XLOOKUP(U557,Master[Company],Master[Load Method],"Unknown",0,1))</f>
        <v/>
      </c>
      <c r="L557" s="341" t="str">
        <f t="array" ref="L557">if(U557="","",XLOOKUP(U557,Master[Company],Master[Line Distance],"Unknown",0,1))</f>
        <v/>
      </c>
      <c r="M557" s="394"/>
      <c r="N557" s="341"/>
      <c r="O557" s="341"/>
      <c r="P557" s="341" t="str">
        <f t="array" ref="P557">if(U557="","",XLOOKUP(U557,Master[Company],Master[Terms],"NA",0,1))</f>
        <v/>
      </c>
      <c r="Q557" s="341" t="str">
        <f t="shared" si="1"/>
        <v/>
      </c>
      <c r="R557" s="341" t="str">
        <f t="array" ref="R557">if(U557="","",XLOOKUP(U557,Master[Company],Master[Group],"NA",0,1))</f>
        <v/>
      </c>
      <c r="S557" s="341" t="str">
        <f t="array" ref="S557">if(U557="","",XLOOKUP(U557,Master[Company],Master[Loading Location],"NA",0,1))</f>
        <v/>
      </c>
      <c r="T557" s="341" t="str">
        <f t="array" ref="T557">if(U557="","",XLOOKUP(U557,Master[Company],Master[Acronym],"NA",0,1))</f>
        <v/>
      </c>
      <c r="U557" s="341"/>
      <c r="V557" s="342"/>
      <c r="W557" s="342"/>
      <c r="X557" s="341" t="str">
        <f t="shared" si="6"/>
        <v/>
      </c>
      <c r="Y557" s="341" t="str">
        <f t="shared" si="3"/>
        <v/>
      </c>
      <c r="Z557" s="341"/>
      <c r="AA557" s="341"/>
      <c r="AB557" s="341"/>
      <c r="AC557" s="401"/>
      <c r="AD557" s="563"/>
      <c r="AE557" s="564"/>
      <c r="AF557" s="564"/>
      <c r="AG557" s="564"/>
      <c r="AH557" s="564"/>
      <c r="AI557" s="564"/>
      <c r="AJ557" s="564"/>
      <c r="AK557" s="564"/>
      <c r="AL557" s="563"/>
      <c r="AM557" s="564"/>
      <c r="AN557" s="564"/>
      <c r="AO557" s="564"/>
      <c r="AP557" s="564"/>
      <c r="AQ557" s="564"/>
      <c r="AR557" s="564"/>
      <c r="AS557" s="564"/>
      <c r="AT557" s="401"/>
      <c r="AU557" s="399"/>
      <c r="AV557" s="617"/>
      <c r="AW557" s="401"/>
      <c r="AX557" s="401"/>
      <c r="AY557" s="341"/>
      <c r="AZ557" s="341"/>
      <c r="BA557" s="341"/>
      <c r="BB557" s="341"/>
      <c r="BC557" s="341"/>
      <c r="BD557" s="401"/>
      <c r="BE557" s="341"/>
      <c r="BF557" s="341"/>
      <c r="BG557" s="402"/>
      <c r="BH557" s="403"/>
      <c r="BI557" s="405"/>
      <c r="BJ557" s="405"/>
      <c r="BK557" s="405"/>
      <c r="BL557" s="405"/>
      <c r="BM557" s="514"/>
    </row>
    <row r="558" ht="18.75" customHeight="1">
      <c r="A558" s="400" t="str">
        <f t="shared" si="4"/>
        <v/>
      </c>
      <c r="B558" s="341"/>
      <c r="C558" s="559"/>
      <c r="D558" s="393"/>
      <c r="E558" s="341"/>
      <c r="F558" s="394"/>
      <c r="G558" s="341" t="str">
        <f t="array" ref="G558">IF(C558="","",XLOOKUP(C558,'Master Data'!K:K,'Master Data'!N:N,"Input in Master Data",0,1))</f>
        <v/>
      </c>
      <c r="H558" s="341" t="str">
        <f t="array" ref="H558">IF(C558="","",XLOOKUP(C558,'Master Data'!K:K,'Master Data'!O:O,"Input in Master Data",0,1))</f>
        <v/>
      </c>
      <c r="I558" s="341" t="str">
        <f t="array" ref="I558">if(U558="","",XLOOKUP(U558,Master[Company],Master[Blow],"Unknown",0,1))</f>
        <v/>
      </c>
      <c r="J558" s="341" t="str">
        <f t="array" ref="J558">if(U558="","",XLOOKUP(U558,Master[Company],Master[Pigging],"Unknown",0,1))</f>
        <v/>
      </c>
      <c r="K558" s="341" t="str">
        <f t="array" ref="K558">if(U558="","",XLOOKUP(U558,Master[Company],Master[Load Method],"Unknown",0,1))</f>
        <v/>
      </c>
      <c r="L558" s="341" t="str">
        <f t="array" ref="L558">if(U558="","",XLOOKUP(U558,Master[Company],Master[Line Distance],"Unknown",0,1))</f>
        <v/>
      </c>
      <c r="M558" s="394"/>
      <c r="N558" s="341"/>
      <c r="O558" s="341"/>
      <c r="P558" s="341" t="str">
        <f t="array" ref="P558">if(U558="","",XLOOKUP(U558,Master[Company],Master[Terms],"NA",0,1))</f>
        <v/>
      </c>
      <c r="Q558" s="341" t="str">
        <f t="shared" si="1"/>
        <v/>
      </c>
      <c r="R558" s="341" t="str">
        <f t="array" ref="R558">if(U558="","",XLOOKUP(U558,Master[Company],Master[Group],"NA",0,1))</f>
        <v/>
      </c>
      <c r="S558" s="341" t="str">
        <f t="array" ref="S558">if(U558="","",XLOOKUP(U558,Master[Company],Master[Loading Location],"NA",0,1))</f>
        <v/>
      </c>
      <c r="T558" s="341" t="str">
        <f t="array" ref="T558">if(U558="","",XLOOKUP(U558,Master[Company],Master[Acronym],"NA",0,1))</f>
        <v/>
      </c>
      <c r="U558" s="341"/>
      <c r="V558" s="342"/>
      <c r="W558" s="342"/>
      <c r="X558" s="341" t="str">
        <f t="shared" si="6"/>
        <v/>
      </c>
      <c r="Y558" s="341" t="str">
        <f t="shared" si="3"/>
        <v/>
      </c>
      <c r="Z558" s="341"/>
      <c r="AA558" s="341"/>
      <c r="AB558" s="341"/>
      <c r="AC558" s="401"/>
      <c r="AD558" s="563"/>
      <c r="AE558" s="564"/>
      <c r="AF558" s="564"/>
      <c r="AG558" s="564"/>
      <c r="AH558" s="564"/>
      <c r="AI558" s="564"/>
      <c r="AJ558" s="564"/>
      <c r="AK558" s="564"/>
      <c r="AL558" s="563"/>
      <c r="AM558" s="564"/>
      <c r="AN558" s="564"/>
      <c r="AO558" s="564"/>
      <c r="AP558" s="564"/>
      <c r="AQ558" s="564"/>
      <c r="AR558" s="564"/>
      <c r="AS558" s="564"/>
      <c r="AT558" s="401"/>
      <c r="AU558" s="399"/>
      <c r="AV558" s="617"/>
      <c r="AW558" s="401"/>
      <c r="AX558" s="401"/>
      <c r="AY558" s="341"/>
      <c r="AZ558" s="341"/>
      <c r="BA558" s="341"/>
      <c r="BB558" s="341"/>
      <c r="BC558" s="341"/>
      <c r="BD558" s="401"/>
      <c r="BE558" s="341"/>
      <c r="BF558" s="341"/>
      <c r="BG558" s="402"/>
      <c r="BH558" s="403"/>
      <c r="BI558" s="405"/>
      <c r="BJ558" s="405"/>
      <c r="BK558" s="405"/>
      <c r="BL558" s="405"/>
      <c r="BM558" s="514"/>
    </row>
    <row r="559" ht="18.75" customHeight="1">
      <c r="A559" s="400" t="str">
        <f t="shared" si="4"/>
        <v/>
      </c>
      <c r="B559" s="341"/>
      <c r="C559" s="559"/>
      <c r="D559" s="393"/>
      <c r="E559" s="341"/>
      <c r="F559" s="394"/>
      <c r="G559" s="341" t="str">
        <f t="array" ref="G559">IF(C559="","",XLOOKUP(C559,'Master Data'!K:K,'Master Data'!N:N,"Input in Master Data",0,1))</f>
        <v/>
      </c>
      <c r="H559" s="341" t="str">
        <f t="array" ref="H559">IF(C559="","",XLOOKUP(C559,'Master Data'!K:K,'Master Data'!O:O,"Input in Master Data",0,1))</f>
        <v/>
      </c>
      <c r="I559" s="341" t="str">
        <f t="array" ref="I559">if(U559="","",XLOOKUP(U559,Master[Company],Master[Blow],"Unknown",0,1))</f>
        <v/>
      </c>
      <c r="J559" s="341" t="str">
        <f t="array" ref="J559">if(U559="","",XLOOKUP(U559,Master[Company],Master[Pigging],"Unknown",0,1))</f>
        <v/>
      </c>
      <c r="K559" s="341" t="str">
        <f t="array" ref="K559">if(U559="","",XLOOKUP(U559,Master[Company],Master[Load Method],"Unknown",0,1))</f>
        <v/>
      </c>
      <c r="L559" s="341" t="str">
        <f t="array" ref="L559">if(U559="","",XLOOKUP(U559,Master[Company],Master[Line Distance],"Unknown",0,1))</f>
        <v/>
      </c>
      <c r="M559" s="394"/>
      <c r="N559" s="341"/>
      <c r="O559" s="341"/>
      <c r="P559" s="341" t="str">
        <f t="array" ref="P559">if(U559="","",XLOOKUP(U559,Master[Company],Master[Terms],"NA",0,1))</f>
        <v/>
      </c>
      <c r="Q559" s="341" t="str">
        <f t="shared" si="1"/>
        <v/>
      </c>
      <c r="R559" s="341" t="str">
        <f t="array" ref="R559">if(U559="","",XLOOKUP(U559,Master[Company],Master[Group],"NA",0,1))</f>
        <v/>
      </c>
      <c r="S559" s="341" t="str">
        <f t="array" ref="S559">if(U559="","",XLOOKUP(U559,Master[Company],Master[Loading Location],"NA",0,1))</f>
        <v/>
      </c>
      <c r="T559" s="341" t="str">
        <f t="array" ref="T559">if(U559="","",XLOOKUP(U559,Master[Company],Master[Acronym],"NA",0,1))</f>
        <v/>
      </c>
      <c r="U559" s="341"/>
      <c r="V559" s="342"/>
      <c r="W559" s="342"/>
      <c r="X559" s="341" t="str">
        <f t="shared" si="6"/>
        <v/>
      </c>
      <c r="Y559" s="341" t="str">
        <f t="shared" si="3"/>
        <v/>
      </c>
      <c r="Z559" s="341"/>
      <c r="AA559" s="341"/>
      <c r="AB559" s="341"/>
      <c r="AC559" s="401"/>
      <c r="AD559" s="563"/>
      <c r="AE559" s="564"/>
      <c r="AF559" s="564"/>
      <c r="AG559" s="564"/>
      <c r="AH559" s="564"/>
      <c r="AI559" s="564"/>
      <c r="AJ559" s="564"/>
      <c r="AK559" s="564"/>
      <c r="AL559" s="563"/>
      <c r="AM559" s="564"/>
      <c r="AN559" s="564"/>
      <c r="AO559" s="564"/>
      <c r="AP559" s="564"/>
      <c r="AQ559" s="564"/>
      <c r="AR559" s="564"/>
      <c r="AS559" s="564"/>
      <c r="AT559" s="401"/>
      <c r="AU559" s="399"/>
      <c r="AV559" s="617"/>
      <c r="AW559" s="401"/>
      <c r="AX559" s="401"/>
      <c r="AY559" s="341"/>
      <c r="AZ559" s="341"/>
      <c r="BA559" s="341"/>
      <c r="BB559" s="341"/>
      <c r="BC559" s="341"/>
      <c r="BD559" s="401"/>
      <c r="BE559" s="341"/>
      <c r="BF559" s="341"/>
      <c r="BG559" s="402"/>
      <c r="BH559" s="403"/>
      <c r="BI559" s="405"/>
      <c r="BJ559" s="405"/>
      <c r="BK559" s="405"/>
      <c r="BL559" s="405"/>
      <c r="BM559" s="514"/>
    </row>
    <row r="560" ht="18.75" customHeight="1">
      <c r="A560" s="400" t="str">
        <f t="shared" si="4"/>
        <v/>
      </c>
      <c r="B560" s="341"/>
      <c r="C560" s="559"/>
      <c r="D560" s="393"/>
      <c r="E560" s="341"/>
      <c r="F560" s="394"/>
      <c r="G560" s="341" t="str">
        <f t="array" ref="G560">IF(C560="","",XLOOKUP(C560,'Master Data'!K:K,'Master Data'!N:N,"Input in Master Data",0,1))</f>
        <v/>
      </c>
      <c r="H560" s="341" t="str">
        <f t="array" ref="H560">IF(C560="","",XLOOKUP(C560,'Master Data'!K:K,'Master Data'!O:O,"Input in Master Data",0,1))</f>
        <v/>
      </c>
      <c r="I560" s="341" t="str">
        <f t="array" ref="I560">if(U560="","",XLOOKUP(U560,Master[Company],Master[Blow],"Unknown",0,1))</f>
        <v/>
      </c>
      <c r="J560" s="341" t="str">
        <f t="array" ref="J560">if(U560="","",XLOOKUP(U560,Master[Company],Master[Pigging],"Unknown",0,1))</f>
        <v/>
      </c>
      <c r="K560" s="341" t="str">
        <f t="array" ref="K560">if(U560="","",XLOOKUP(U560,Master[Company],Master[Load Method],"Unknown",0,1))</f>
        <v/>
      </c>
      <c r="L560" s="341" t="str">
        <f t="array" ref="L560">if(U560="","",XLOOKUP(U560,Master[Company],Master[Line Distance],"Unknown",0,1))</f>
        <v/>
      </c>
      <c r="M560" s="394"/>
      <c r="N560" s="341"/>
      <c r="O560" s="341"/>
      <c r="P560" s="341" t="str">
        <f t="array" ref="P560">if(U560="","",XLOOKUP(U560,Master[Company],Master[Terms],"NA",0,1))</f>
        <v/>
      </c>
      <c r="Q560" s="341" t="str">
        <f t="shared" si="1"/>
        <v/>
      </c>
      <c r="R560" s="341" t="str">
        <f t="array" ref="R560">if(U560="","",XLOOKUP(U560,Master[Company],Master[Group],"NA",0,1))</f>
        <v/>
      </c>
      <c r="S560" s="341" t="str">
        <f t="array" ref="S560">if(U560="","",XLOOKUP(U560,Master[Company],Master[Loading Location],"NA",0,1))</f>
        <v/>
      </c>
      <c r="T560" s="341" t="str">
        <f t="array" ref="T560">if(U560="","",XLOOKUP(U560,Master[Company],Master[Acronym],"NA",0,1))</f>
        <v/>
      </c>
      <c r="U560" s="341"/>
      <c r="V560" s="342"/>
      <c r="W560" s="342"/>
      <c r="X560" s="341" t="str">
        <f t="shared" si="6"/>
        <v/>
      </c>
      <c r="Y560" s="341" t="str">
        <f t="shared" si="3"/>
        <v/>
      </c>
      <c r="Z560" s="341"/>
      <c r="AA560" s="341"/>
      <c r="AB560" s="341"/>
      <c r="AC560" s="401"/>
      <c r="AD560" s="563"/>
      <c r="AE560" s="564"/>
      <c r="AF560" s="564"/>
      <c r="AG560" s="564"/>
      <c r="AH560" s="564"/>
      <c r="AI560" s="564"/>
      <c r="AJ560" s="564"/>
      <c r="AK560" s="564"/>
      <c r="AL560" s="563"/>
      <c r="AM560" s="564"/>
      <c r="AN560" s="564"/>
      <c r="AO560" s="564"/>
      <c r="AP560" s="564"/>
      <c r="AQ560" s="564"/>
      <c r="AR560" s="564"/>
      <c r="AS560" s="564"/>
      <c r="AT560" s="401"/>
      <c r="AU560" s="399"/>
      <c r="AV560" s="617"/>
      <c r="AW560" s="401"/>
      <c r="AX560" s="401"/>
      <c r="AY560" s="341"/>
      <c r="AZ560" s="341"/>
      <c r="BA560" s="341"/>
      <c r="BB560" s="341"/>
      <c r="BC560" s="341"/>
      <c r="BD560" s="401"/>
      <c r="BE560" s="341"/>
      <c r="BF560" s="341"/>
      <c r="BG560" s="402"/>
      <c r="BH560" s="403"/>
      <c r="BI560" s="405"/>
      <c r="BJ560" s="405"/>
      <c r="BK560" s="405"/>
      <c r="BL560" s="405"/>
      <c r="BM560" s="514"/>
    </row>
    <row r="561" ht="18.75" customHeight="1">
      <c r="A561" s="400" t="str">
        <f t="shared" si="4"/>
        <v/>
      </c>
      <c r="B561" s="341"/>
      <c r="C561" s="559"/>
      <c r="D561" s="393"/>
      <c r="E561" s="341"/>
      <c r="F561" s="394"/>
      <c r="G561" s="341" t="str">
        <f t="array" ref="G561">IF(C561="","",XLOOKUP(C561,'Master Data'!K:K,'Master Data'!N:N,"Input in Master Data",0,1))</f>
        <v/>
      </c>
      <c r="H561" s="341" t="str">
        <f t="array" ref="H561">IF(C561="","",XLOOKUP(C561,'Master Data'!K:K,'Master Data'!O:O,"Input in Master Data",0,1))</f>
        <v/>
      </c>
      <c r="I561" s="341" t="str">
        <f t="array" ref="I561">if(U561="","",XLOOKUP(U561,Master[Company],Master[Blow],"Unknown",0,1))</f>
        <v/>
      </c>
      <c r="J561" s="341" t="str">
        <f t="array" ref="J561">if(U561="","",XLOOKUP(U561,Master[Company],Master[Pigging],"Unknown",0,1))</f>
        <v/>
      </c>
      <c r="K561" s="341" t="str">
        <f t="array" ref="K561">if(U561="","",XLOOKUP(U561,Master[Company],Master[Load Method],"Unknown",0,1))</f>
        <v/>
      </c>
      <c r="L561" s="341" t="str">
        <f t="array" ref="L561">if(U561="","",XLOOKUP(U561,Master[Company],Master[Line Distance],"Unknown",0,1))</f>
        <v/>
      </c>
      <c r="M561" s="394"/>
      <c r="N561" s="341"/>
      <c r="O561" s="341"/>
      <c r="P561" s="341" t="str">
        <f t="array" ref="P561">if(U561="","",XLOOKUP(U561,Master[Company],Master[Terms],"NA",0,1))</f>
        <v/>
      </c>
      <c r="Q561" s="341" t="str">
        <f t="shared" si="1"/>
        <v/>
      </c>
      <c r="R561" s="341" t="str">
        <f t="array" ref="R561">if(U561="","",XLOOKUP(U561,Master[Company],Master[Group],"NA",0,1))</f>
        <v/>
      </c>
      <c r="S561" s="341" t="str">
        <f t="array" ref="S561">if(U561="","",XLOOKUP(U561,Master[Company],Master[Loading Location],"NA",0,1))</f>
        <v/>
      </c>
      <c r="T561" s="341" t="str">
        <f t="array" ref="T561">if(U561="","",XLOOKUP(U561,Master[Company],Master[Acronym],"NA",0,1))</f>
        <v/>
      </c>
      <c r="U561" s="341"/>
      <c r="V561" s="342"/>
      <c r="W561" s="342"/>
      <c r="X561" s="341" t="str">
        <f t="shared" si="6"/>
        <v/>
      </c>
      <c r="Y561" s="341" t="str">
        <f t="shared" si="3"/>
        <v/>
      </c>
      <c r="Z561" s="341"/>
      <c r="AA561" s="341"/>
      <c r="AB561" s="341"/>
      <c r="AC561" s="401"/>
      <c r="AD561" s="563"/>
      <c r="AE561" s="564"/>
      <c r="AF561" s="564"/>
      <c r="AG561" s="564"/>
      <c r="AH561" s="564"/>
      <c r="AI561" s="564"/>
      <c r="AJ561" s="564"/>
      <c r="AK561" s="564"/>
      <c r="AL561" s="563"/>
      <c r="AM561" s="564"/>
      <c r="AN561" s="564"/>
      <c r="AO561" s="564"/>
      <c r="AP561" s="564"/>
      <c r="AQ561" s="564"/>
      <c r="AR561" s="564"/>
      <c r="AS561" s="564"/>
      <c r="AT561" s="401"/>
      <c r="AU561" s="399"/>
      <c r="AV561" s="617"/>
      <c r="AW561" s="401"/>
      <c r="AX561" s="401"/>
      <c r="AY561" s="341"/>
      <c r="AZ561" s="341"/>
      <c r="BA561" s="341"/>
      <c r="BB561" s="341"/>
      <c r="BC561" s="341"/>
      <c r="BD561" s="401"/>
      <c r="BE561" s="341"/>
      <c r="BF561" s="341"/>
      <c r="BG561" s="402"/>
      <c r="BH561" s="403"/>
      <c r="BI561" s="405"/>
      <c r="BJ561" s="405"/>
      <c r="BK561" s="405"/>
      <c r="BL561" s="405"/>
      <c r="BM561" s="514"/>
    </row>
    <row r="562" ht="18.75" customHeight="1">
      <c r="A562" s="400" t="str">
        <f t="shared" si="4"/>
        <v/>
      </c>
      <c r="B562" s="341"/>
      <c r="C562" s="559"/>
      <c r="D562" s="393"/>
      <c r="E562" s="341"/>
      <c r="F562" s="394"/>
      <c r="G562" s="341" t="str">
        <f t="array" ref="G562">IF(C562="","",XLOOKUP(C562,'Master Data'!K:K,'Master Data'!N:N,"Input in Master Data",0,1))</f>
        <v/>
      </c>
      <c r="H562" s="341" t="str">
        <f t="array" ref="H562">IF(C562="","",XLOOKUP(C562,'Master Data'!K:K,'Master Data'!O:O,"Input in Master Data",0,1))</f>
        <v/>
      </c>
      <c r="I562" s="341" t="str">
        <f t="array" ref="I562">if(U562="","",XLOOKUP(U562,Master[Company],Master[Blow],"Unknown",0,1))</f>
        <v/>
      </c>
      <c r="J562" s="341" t="str">
        <f t="array" ref="J562">if(U562="","",XLOOKUP(U562,Master[Company],Master[Pigging],"Unknown",0,1))</f>
        <v/>
      </c>
      <c r="K562" s="341" t="str">
        <f t="array" ref="K562">if(U562="","",XLOOKUP(U562,Master[Company],Master[Load Method],"Unknown",0,1))</f>
        <v/>
      </c>
      <c r="L562" s="341" t="str">
        <f t="array" ref="L562">if(U562="","",XLOOKUP(U562,Master[Company],Master[Line Distance],"Unknown",0,1))</f>
        <v/>
      </c>
      <c r="M562" s="394"/>
      <c r="N562" s="341"/>
      <c r="O562" s="341"/>
      <c r="P562" s="341" t="str">
        <f t="array" ref="P562">if(U562="","",XLOOKUP(U562,Master[Company],Master[Terms],"NA",0,1))</f>
        <v/>
      </c>
      <c r="Q562" s="341" t="str">
        <f t="shared" si="1"/>
        <v/>
      </c>
      <c r="R562" s="341" t="str">
        <f t="array" ref="R562">if(U562="","",XLOOKUP(U562,Master[Company],Master[Group],"NA",0,1))</f>
        <v/>
      </c>
      <c r="S562" s="341" t="str">
        <f t="array" ref="S562">if(U562="","",XLOOKUP(U562,Master[Company],Master[Loading Location],"NA",0,1))</f>
        <v/>
      </c>
      <c r="T562" s="341" t="str">
        <f t="array" ref="T562">if(U562="","",XLOOKUP(U562,Master[Company],Master[Acronym],"NA",0,1))</f>
        <v/>
      </c>
      <c r="U562" s="341"/>
      <c r="V562" s="342"/>
      <c r="W562" s="342"/>
      <c r="X562" s="341" t="str">
        <f t="shared" si="6"/>
        <v/>
      </c>
      <c r="Y562" s="341" t="str">
        <f t="shared" si="3"/>
        <v/>
      </c>
      <c r="Z562" s="341"/>
      <c r="AA562" s="341"/>
      <c r="AB562" s="341"/>
      <c r="AC562" s="401"/>
      <c r="AD562" s="563"/>
      <c r="AE562" s="564"/>
      <c r="AF562" s="564"/>
      <c r="AG562" s="564"/>
      <c r="AH562" s="564"/>
      <c r="AI562" s="564"/>
      <c r="AJ562" s="564"/>
      <c r="AK562" s="564"/>
      <c r="AL562" s="563"/>
      <c r="AM562" s="564"/>
      <c r="AN562" s="564"/>
      <c r="AO562" s="564"/>
      <c r="AP562" s="564"/>
      <c r="AQ562" s="564"/>
      <c r="AR562" s="564"/>
      <c r="AS562" s="564"/>
      <c r="AT562" s="401"/>
      <c r="AU562" s="399"/>
      <c r="AV562" s="617"/>
      <c r="AW562" s="401"/>
      <c r="AX562" s="401"/>
      <c r="AY562" s="341"/>
      <c r="AZ562" s="341"/>
      <c r="BA562" s="341"/>
      <c r="BB562" s="341"/>
      <c r="BC562" s="341"/>
      <c r="BD562" s="401"/>
      <c r="BE562" s="341"/>
      <c r="BF562" s="341"/>
      <c r="BG562" s="402"/>
      <c r="BH562" s="403"/>
      <c r="BI562" s="405"/>
      <c r="BJ562" s="405"/>
      <c r="BK562" s="405"/>
      <c r="BL562" s="405"/>
      <c r="BM562" s="514"/>
    </row>
    <row r="563" ht="18.75" customHeight="1">
      <c r="A563" s="400" t="str">
        <f t="shared" si="4"/>
        <v/>
      </c>
      <c r="B563" s="341"/>
      <c r="C563" s="559"/>
      <c r="D563" s="393"/>
      <c r="E563" s="341"/>
      <c r="F563" s="394"/>
      <c r="G563" s="341" t="str">
        <f t="array" ref="G563">IF(C563="","",XLOOKUP(C563,'Master Data'!K:K,'Master Data'!N:N,"Input in Master Data",0,1))</f>
        <v/>
      </c>
      <c r="H563" s="341" t="str">
        <f t="array" ref="H563">IF(C563="","",XLOOKUP(C563,'Master Data'!K:K,'Master Data'!O:O,"Input in Master Data",0,1))</f>
        <v/>
      </c>
      <c r="I563" s="341" t="str">
        <f t="array" ref="I563">if(U563="","",XLOOKUP(U563,Master[Company],Master[Blow],"Unknown",0,1))</f>
        <v/>
      </c>
      <c r="J563" s="341" t="str">
        <f t="array" ref="J563">if(U563="","",XLOOKUP(U563,Master[Company],Master[Pigging],"Unknown",0,1))</f>
        <v/>
      </c>
      <c r="K563" s="341" t="str">
        <f t="array" ref="K563">if(U563="","",XLOOKUP(U563,Master[Company],Master[Load Method],"Unknown",0,1))</f>
        <v/>
      </c>
      <c r="L563" s="341" t="str">
        <f t="array" ref="L563">if(U563="","",XLOOKUP(U563,Master[Company],Master[Line Distance],"Unknown",0,1))</f>
        <v/>
      </c>
      <c r="M563" s="394"/>
      <c r="N563" s="341"/>
      <c r="O563" s="341"/>
      <c r="P563" s="341" t="str">
        <f t="array" ref="P563">if(U563="","",XLOOKUP(U563,Master[Company],Master[Terms],"NA",0,1))</f>
        <v/>
      </c>
      <c r="Q563" s="341" t="str">
        <f t="shared" si="1"/>
        <v/>
      </c>
      <c r="R563" s="341" t="str">
        <f t="array" ref="R563">if(U563="","",XLOOKUP(U563,Master[Company],Master[Group],"NA",0,1))</f>
        <v/>
      </c>
      <c r="S563" s="341" t="str">
        <f t="array" ref="S563">if(U563="","",XLOOKUP(U563,Master[Company],Master[Loading Location],"NA",0,1))</f>
        <v/>
      </c>
      <c r="T563" s="341" t="str">
        <f t="array" ref="T563">if(U563="","",XLOOKUP(U563,Master[Company],Master[Acronym],"NA",0,1))</f>
        <v/>
      </c>
      <c r="U563" s="341"/>
      <c r="V563" s="342"/>
      <c r="W563" s="342"/>
      <c r="X563" s="341" t="str">
        <f t="shared" si="6"/>
        <v/>
      </c>
      <c r="Y563" s="341" t="str">
        <f t="shared" si="3"/>
        <v/>
      </c>
      <c r="Z563" s="341"/>
      <c r="AA563" s="341"/>
      <c r="AB563" s="341"/>
      <c r="AC563" s="401"/>
      <c r="AD563" s="563"/>
      <c r="AE563" s="564"/>
      <c r="AF563" s="564"/>
      <c r="AG563" s="564"/>
      <c r="AH563" s="564"/>
      <c r="AI563" s="564"/>
      <c r="AJ563" s="564"/>
      <c r="AK563" s="564"/>
      <c r="AL563" s="563"/>
      <c r="AM563" s="564"/>
      <c r="AN563" s="564"/>
      <c r="AO563" s="564"/>
      <c r="AP563" s="564"/>
      <c r="AQ563" s="564"/>
      <c r="AR563" s="564"/>
      <c r="AS563" s="564"/>
      <c r="AT563" s="401"/>
      <c r="AU563" s="399"/>
      <c r="AV563" s="617"/>
      <c r="AW563" s="401"/>
      <c r="AX563" s="401"/>
      <c r="AY563" s="341"/>
      <c r="AZ563" s="341"/>
      <c r="BA563" s="341"/>
      <c r="BB563" s="341"/>
      <c r="BC563" s="341"/>
      <c r="BD563" s="401"/>
      <c r="BE563" s="341"/>
      <c r="BF563" s="341"/>
      <c r="BG563" s="402"/>
      <c r="BH563" s="403"/>
      <c r="BI563" s="405"/>
      <c r="BJ563" s="405"/>
      <c r="BK563" s="405"/>
      <c r="BL563" s="405"/>
      <c r="BM563" s="514"/>
    </row>
    <row r="564" ht="18.75" customHeight="1">
      <c r="A564" s="400" t="str">
        <f t="shared" si="4"/>
        <v/>
      </c>
      <c r="B564" s="341"/>
      <c r="C564" s="559"/>
      <c r="D564" s="393"/>
      <c r="E564" s="341"/>
      <c r="F564" s="394"/>
      <c r="G564" s="341" t="str">
        <f t="array" ref="G564">IF(C564="","",XLOOKUP(C564,'Master Data'!K:K,'Master Data'!N:N,"Input in Master Data",0,1))</f>
        <v/>
      </c>
      <c r="H564" s="341" t="str">
        <f t="array" ref="H564">IF(C564="","",XLOOKUP(C564,'Master Data'!K:K,'Master Data'!O:O,"Input in Master Data",0,1))</f>
        <v/>
      </c>
      <c r="I564" s="341" t="str">
        <f t="array" ref="I564">if(U564="","",XLOOKUP(U564,Master[Company],Master[Blow],"Unknown",0,1))</f>
        <v/>
      </c>
      <c r="J564" s="341" t="str">
        <f t="array" ref="J564">if(U564="","",XLOOKUP(U564,Master[Company],Master[Pigging],"Unknown",0,1))</f>
        <v/>
      </c>
      <c r="K564" s="341" t="str">
        <f t="array" ref="K564">if(U564="","",XLOOKUP(U564,Master[Company],Master[Load Method],"Unknown",0,1))</f>
        <v/>
      </c>
      <c r="L564" s="341" t="str">
        <f t="array" ref="L564">if(U564="","",XLOOKUP(U564,Master[Company],Master[Line Distance],"Unknown",0,1))</f>
        <v/>
      </c>
      <c r="M564" s="394"/>
      <c r="N564" s="341"/>
      <c r="O564" s="341"/>
      <c r="P564" s="341" t="str">
        <f t="array" ref="P564">if(U564="","",XLOOKUP(U564,Master[Company],Master[Terms],"NA",0,1))</f>
        <v/>
      </c>
      <c r="Q564" s="341" t="str">
        <f t="shared" si="1"/>
        <v/>
      </c>
      <c r="R564" s="341" t="str">
        <f t="array" ref="R564">if(U564="","",XLOOKUP(U564,Master[Company],Master[Group],"NA",0,1))</f>
        <v/>
      </c>
      <c r="S564" s="341" t="str">
        <f t="array" ref="S564">if(U564="","",XLOOKUP(U564,Master[Company],Master[Loading Location],"NA",0,1))</f>
        <v/>
      </c>
      <c r="T564" s="341" t="str">
        <f t="array" ref="T564">if(U564="","",XLOOKUP(U564,Master[Company],Master[Acronym],"NA",0,1))</f>
        <v/>
      </c>
      <c r="U564" s="341"/>
      <c r="V564" s="342"/>
      <c r="W564" s="342"/>
      <c r="X564" s="341" t="str">
        <f t="shared" si="6"/>
        <v/>
      </c>
      <c r="Y564" s="341" t="str">
        <f t="shared" si="3"/>
        <v/>
      </c>
      <c r="Z564" s="341"/>
      <c r="AA564" s="341"/>
      <c r="AB564" s="341"/>
      <c r="AC564" s="401"/>
      <c r="AD564" s="563"/>
      <c r="AE564" s="564"/>
      <c r="AF564" s="564"/>
      <c r="AG564" s="564"/>
      <c r="AH564" s="564"/>
      <c r="AI564" s="564"/>
      <c r="AJ564" s="564"/>
      <c r="AK564" s="564"/>
      <c r="AL564" s="563"/>
      <c r="AM564" s="564"/>
      <c r="AN564" s="564"/>
      <c r="AO564" s="564"/>
      <c r="AP564" s="564"/>
      <c r="AQ564" s="564"/>
      <c r="AR564" s="564"/>
      <c r="AS564" s="564"/>
      <c r="AT564" s="401"/>
      <c r="AU564" s="399"/>
      <c r="AV564" s="617"/>
      <c r="AW564" s="401"/>
      <c r="AX564" s="401"/>
      <c r="AY564" s="341"/>
      <c r="AZ564" s="341"/>
      <c r="BA564" s="341"/>
      <c r="BB564" s="341"/>
      <c r="BC564" s="341"/>
      <c r="BD564" s="401"/>
      <c r="BE564" s="341"/>
      <c r="BF564" s="341"/>
      <c r="BG564" s="402"/>
      <c r="BH564" s="403"/>
      <c r="BI564" s="405"/>
      <c r="BJ564" s="405"/>
      <c r="BK564" s="405"/>
      <c r="BL564" s="405"/>
      <c r="BM564" s="514"/>
    </row>
    <row r="565" ht="18.75" customHeight="1">
      <c r="A565" s="400" t="str">
        <f t="shared" si="4"/>
        <v/>
      </c>
      <c r="B565" s="341"/>
      <c r="C565" s="559"/>
      <c r="D565" s="393"/>
      <c r="E565" s="341"/>
      <c r="F565" s="394"/>
      <c r="G565" s="341" t="str">
        <f t="array" ref="G565">IF(C565="","",XLOOKUP(C565,'Master Data'!K:K,'Master Data'!N:N,"Input in Master Data",0,1))</f>
        <v/>
      </c>
      <c r="H565" s="341" t="str">
        <f t="array" ref="H565">IF(C565="","",XLOOKUP(C565,'Master Data'!K:K,'Master Data'!O:O,"Input in Master Data",0,1))</f>
        <v/>
      </c>
      <c r="I565" s="341" t="str">
        <f t="array" ref="I565">if(U565="","",XLOOKUP(U565,Master[Company],Master[Blow],"Unknown",0,1))</f>
        <v/>
      </c>
      <c r="J565" s="341" t="str">
        <f t="array" ref="J565">if(U565="","",XLOOKUP(U565,Master[Company],Master[Pigging],"Unknown",0,1))</f>
        <v/>
      </c>
      <c r="K565" s="341" t="str">
        <f t="array" ref="K565">if(U565="","",XLOOKUP(U565,Master[Company],Master[Load Method],"Unknown",0,1))</f>
        <v/>
      </c>
      <c r="L565" s="341" t="str">
        <f t="array" ref="L565">if(U565="","",XLOOKUP(U565,Master[Company],Master[Line Distance],"Unknown",0,1))</f>
        <v/>
      </c>
      <c r="M565" s="394"/>
      <c r="N565" s="341"/>
      <c r="O565" s="341"/>
      <c r="P565" s="341" t="str">
        <f t="array" ref="P565">if(U565="","",XLOOKUP(U565,Master[Company],Master[Terms],"NA",0,1))</f>
        <v/>
      </c>
      <c r="Q565" s="341" t="str">
        <f t="shared" si="1"/>
        <v/>
      </c>
      <c r="R565" s="341" t="str">
        <f t="array" ref="R565">if(U565="","",XLOOKUP(U565,Master[Company],Master[Group],"NA",0,1))</f>
        <v/>
      </c>
      <c r="S565" s="341" t="str">
        <f t="array" ref="S565">if(U565="","",XLOOKUP(U565,Master[Company],Master[Loading Location],"NA",0,1))</f>
        <v/>
      </c>
      <c r="T565" s="341" t="str">
        <f t="array" ref="T565">if(U565="","",XLOOKUP(U565,Master[Company],Master[Acronym],"NA",0,1))</f>
        <v/>
      </c>
      <c r="U565" s="341"/>
      <c r="V565" s="342"/>
      <c r="W565" s="342"/>
      <c r="X565" s="341" t="str">
        <f t="shared" si="6"/>
        <v/>
      </c>
      <c r="Y565" s="341" t="str">
        <f t="shared" si="3"/>
        <v/>
      </c>
      <c r="Z565" s="341"/>
      <c r="AA565" s="341"/>
      <c r="AB565" s="341"/>
      <c r="AC565" s="401"/>
      <c r="AD565" s="563"/>
      <c r="AE565" s="564"/>
      <c r="AF565" s="564"/>
      <c r="AG565" s="564"/>
      <c r="AH565" s="564"/>
      <c r="AI565" s="564"/>
      <c r="AJ565" s="564"/>
      <c r="AK565" s="564"/>
      <c r="AL565" s="563"/>
      <c r="AM565" s="564"/>
      <c r="AN565" s="564"/>
      <c r="AO565" s="564"/>
      <c r="AP565" s="564"/>
      <c r="AQ565" s="564"/>
      <c r="AR565" s="564"/>
      <c r="AS565" s="564"/>
      <c r="AT565" s="401"/>
      <c r="AU565" s="399"/>
      <c r="AV565" s="617"/>
      <c r="AW565" s="401"/>
      <c r="AX565" s="401"/>
      <c r="AY565" s="341"/>
      <c r="AZ565" s="341"/>
      <c r="BA565" s="341"/>
      <c r="BB565" s="341"/>
      <c r="BC565" s="341"/>
      <c r="BD565" s="401"/>
      <c r="BE565" s="341"/>
      <c r="BF565" s="341"/>
      <c r="BG565" s="402"/>
      <c r="BH565" s="403"/>
      <c r="BI565" s="405"/>
      <c r="BJ565" s="405"/>
      <c r="BK565" s="405"/>
      <c r="BL565" s="405"/>
      <c r="BM565" s="514"/>
    </row>
    <row r="566" ht="18.75" customHeight="1">
      <c r="A566" s="400" t="str">
        <f t="shared" si="4"/>
        <v/>
      </c>
      <c r="B566" s="341"/>
      <c r="C566" s="559"/>
      <c r="D566" s="393"/>
      <c r="E566" s="341"/>
      <c r="F566" s="394"/>
      <c r="G566" s="341" t="str">
        <f t="array" ref="G566">IF(C566="","",XLOOKUP(C566,'Master Data'!K:K,'Master Data'!N:N,"Input in Master Data",0,1))</f>
        <v/>
      </c>
      <c r="H566" s="341" t="str">
        <f t="array" ref="H566">IF(C566="","",XLOOKUP(C566,'Master Data'!K:K,'Master Data'!O:O,"Input in Master Data",0,1))</f>
        <v/>
      </c>
      <c r="I566" s="341" t="str">
        <f t="array" ref="I566">if(U566="","",XLOOKUP(U566,Master[Company],Master[Blow],"Unknown",0,1))</f>
        <v/>
      </c>
      <c r="J566" s="341" t="str">
        <f t="array" ref="J566">if(U566="","",XLOOKUP(U566,Master[Company],Master[Pigging],"Unknown",0,1))</f>
        <v/>
      </c>
      <c r="K566" s="341" t="str">
        <f t="array" ref="K566">if(U566="","",XLOOKUP(U566,Master[Company],Master[Load Method],"Unknown",0,1))</f>
        <v/>
      </c>
      <c r="L566" s="341" t="str">
        <f t="array" ref="L566">if(U566="","",XLOOKUP(U566,Master[Company],Master[Line Distance],"Unknown",0,1))</f>
        <v/>
      </c>
      <c r="M566" s="394"/>
      <c r="N566" s="341"/>
      <c r="O566" s="341"/>
      <c r="P566" s="341" t="str">
        <f t="array" ref="P566">if(U566="","",XLOOKUP(U566,Master[Company],Master[Terms],"NA",0,1))</f>
        <v/>
      </c>
      <c r="Q566" s="341" t="str">
        <f t="shared" si="1"/>
        <v/>
      </c>
      <c r="R566" s="341" t="str">
        <f t="array" ref="R566">if(U566="","",XLOOKUP(U566,Master[Company],Master[Group],"NA",0,1))</f>
        <v/>
      </c>
      <c r="S566" s="341" t="str">
        <f t="array" ref="S566">if(U566="","",XLOOKUP(U566,Master[Company],Master[Loading Location],"NA",0,1))</f>
        <v/>
      </c>
      <c r="T566" s="341" t="str">
        <f t="array" ref="T566">if(U566="","",XLOOKUP(U566,Master[Company],Master[Acronym],"NA",0,1))</f>
        <v/>
      </c>
      <c r="U566" s="341"/>
      <c r="V566" s="342"/>
      <c r="W566" s="342"/>
      <c r="X566" s="341" t="str">
        <f t="shared" si="6"/>
        <v/>
      </c>
      <c r="Y566" s="341" t="str">
        <f t="shared" si="3"/>
        <v/>
      </c>
      <c r="Z566" s="341"/>
      <c r="AA566" s="341"/>
      <c r="AB566" s="341"/>
      <c r="AC566" s="401"/>
      <c r="AD566" s="563"/>
      <c r="AE566" s="564"/>
      <c r="AF566" s="564"/>
      <c r="AG566" s="564"/>
      <c r="AH566" s="564"/>
      <c r="AI566" s="564"/>
      <c r="AJ566" s="564"/>
      <c r="AK566" s="564"/>
      <c r="AL566" s="563"/>
      <c r="AM566" s="564"/>
      <c r="AN566" s="564"/>
      <c r="AO566" s="564"/>
      <c r="AP566" s="564"/>
      <c r="AQ566" s="564"/>
      <c r="AR566" s="564"/>
      <c r="AS566" s="564"/>
      <c r="AT566" s="401"/>
      <c r="AU566" s="399"/>
      <c r="AV566" s="617"/>
      <c r="AW566" s="401"/>
      <c r="AX566" s="401"/>
      <c r="AY566" s="341"/>
      <c r="AZ566" s="341"/>
      <c r="BA566" s="341"/>
      <c r="BB566" s="341"/>
      <c r="BC566" s="341"/>
      <c r="BD566" s="401"/>
      <c r="BE566" s="341"/>
      <c r="BF566" s="341"/>
      <c r="BG566" s="402"/>
      <c r="BH566" s="403"/>
      <c r="BI566" s="405"/>
      <c r="BJ566" s="405"/>
      <c r="BK566" s="405"/>
      <c r="BL566" s="405"/>
      <c r="BM566" s="514"/>
    </row>
    <row r="567" ht="18.75" customHeight="1">
      <c r="A567" s="400" t="str">
        <f t="shared" si="4"/>
        <v/>
      </c>
      <c r="B567" s="341"/>
      <c r="C567" s="559"/>
      <c r="D567" s="393"/>
      <c r="E567" s="341"/>
      <c r="F567" s="394"/>
      <c r="G567" s="341" t="str">
        <f t="array" ref="G567">IF(C567="","",XLOOKUP(C567,'Master Data'!K:K,'Master Data'!N:N,"Input in Master Data",0,1))</f>
        <v/>
      </c>
      <c r="H567" s="341" t="str">
        <f t="array" ref="H567">IF(C567="","",XLOOKUP(C567,'Master Data'!K:K,'Master Data'!O:O,"Input in Master Data",0,1))</f>
        <v/>
      </c>
      <c r="I567" s="341" t="str">
        <f t="array" ref="I567">if(U567="","",XLOOKUP(U567,Master[Company],Master[Blow],"Unknown",0,1))</f>
        <v/>
      </c>
      <c r="J567" s="341" t="str">
        <f t="array" ref="J567">if(U567="","",XLOOKUP(U567,Master[Company],Master[Pigging],"Unknown",0,1))</f>
        <v/>
      </c>
      <c r="K567" s="341" t="str">
        <f t="array" ref="K567">if(U567="","",XLOOKUP(U567,Master[Company],Master[Load Method],"Unknown",0,1))</f>
        <v/>
      </c>
      <c r="L567" s="341" t="str">
        <f t="array" ref="L567">if(U567="","",XLOOKUP(U567,Master[Company],Master[Line Distance],"Unknown",0,1))</f>
        <v/>
      </c>
      <c r="M567" s="394"/>
      <c r="N567" s="341"/>
      <c r="O567" s="341"/>
      <c r="P567" s="341" t="str">
        <f t="array" ref="P567">if(U567="","",XLOOKUP(U567,Master[Company],Master[Terms],"NA",0,1))</f>
        <v/>
      </c>
      <c r="Q567" s="341" t="str">
        <f t="shared" si="1"/>
        <v/>
      </c>
      <c r="R567" s="341" t="str">
        <f t="array" ref="R567">if(U567="","",XLOOKUP(U567,Master[Company],Master[Group],"NA",0,1))</f>
        <v/>
      </c>
      <c r="S567" s="341" t="str">
        <f t="array" ref="S567">if(U567="","",XLOOKUP(U567,Master[Company],Master[Loading Location],"NA",0,1))</f>
        <v/>
      </c>
      <c r="T567" s="341" t="str">
        <f t="array" ref="T567">if(U567="","",XLOOKUP(U567,Master[Company],Master[Acronym],"NA",0,1))</f>
        <v/>
      </c>
      <c r="U567" s="341"/>
      <c r="V567" s="342"/>
      <c r="W567" s="342"/>
      <c r="X567" s="341" t="str">
        <f t="shared" si="6"/>
        <v/>
      </c>
      <c r="Y567" s="341" t="str">
        <f t="shared" si="3"/>
        <v/>
      </c>
      <c r="Z567" s="341"/>
      <c r="AA567" s="341"/>
      <c r="AB567" s="341"/>
      <c r="AC567" s="401"/>
      <c r="AD567" s="563"/>
      <c r="AE567" s="564"/>
      <c r="AF567" s="564"/>
      <c r="AG567" s="564"/>
      <c r="AH567" s="564"/>
      <c r="AI567" s="564"/>
      <c r="AJ567" s="564"/>
      <c r="AK567" s="564"/>
      <c r="AL567" s="563"/>
      <c r="AM567" s="564"/>
      <c r="AN567" s="564"/>
      <c r="AO567" s="564"/>
      <c r="AP567" s="564"/>
      <c r="AQ567" s="564"/>
      <c r="AR567" s="564"/>
      <c r="AS567" s="564"/>
      <c r="AT567" s="401"/>
      <c r="AU567" s="399"/>
      <c r="AV567" s="617"/>
      <c r="AW567" s="401"/>
      <c r="AX567" s="401"/>
      <c r="AY567" s="341"/>
      <c r="AZ567" s="341"/>
      <c r="BA567" s="341"/>
      <c r="BB567" s="341"/>
      <c r="BC567" s="341"/>
      <c r="BD567" s="401"/>
      <c r="BE567" s="341"/>
      <c r="BF567" s="341"/>
      <c r="BG567" s="402"/>
      <c r="BH567" s="403"/>
      <c r="BI567" s="405"/>
      <c r="BJ567" s="405"/>
      <c r="BK567" s="405"/>
      <c r="BL567" s="405"/>
      <c r="BM567" s="514"/>
    </row>
    <row r="568" ht="18.75" customHeight="1">
      <c r="A568" s="400" t="str">
        <f t="shared" si="4"/>
        <v/>
      </c>
      <c r="B568" s="341"/>
      <c r="C568" s="559"/>
      <c r="D568" s="393"/>
      <c r="E568" s="341"/>
      <c r="F568" s="394"/>
      <c r="G568" s="341" t="str">
        <f t="array" ref="G568">IF(C568="","",XLOOKUP(C568,'Master Data'!K:K,'Master Data'!N:N,"Input in Master Data",0,1))</f>
        <v/>
      </c>
      <c r="H568" s="341" t="str">
        <f t="array" ref="H568">IF(C568="","",XLOOKUP(C568,'Master Data'!K:K,'Master Data'!O:O,"Input in Master Data",0,1))</f>
        <v/>
      </c>
      <c r="I568" s="341" t="str">
        <f t="array" ref="I568">if(U568="","",XLOOKUP(U568,Master[Company],Master[Blow],"Unknown",0,1))</f>
        <v/>
      </c>
      <c r="J568" s="341" t="str">
        <f t="array" ref="J568">if(U568="","",XLOOKUP(U568,Master[Company],Master[Pigging],"Unknown",0,1))</f>
        <v/>
      </c>
      <c r="K568" s="341" t="str">
        <f t="array" ref="K568">if(U568="","",XLOOKUP(U568,Master[Company],Master[Load Method],"Unknown",0,1))</f>
        <v/>
      </c>
      <c r="L568" s="341" t="str">
        <f t="array" ref="L568">if(U568="","",XLOOKUP(U568,Master[Company],Master[Line Distance],"Unknown",0,1))</f>
        <v/>
      </c>
      <c r="M568" s="394"/>
      <c r="N568" s="341"/>
      <c r="O568" s="341"/>
      <c r="P568" s="341" t="str">
        <f t="array" ref="P568">if(U568="","",XLOOKUP(U568,Master[Company],Master[Terms],"NA",0,1))</f>
        <v/>
      </c>
      <c r="Q568" s="341" t="str">
        <f t="shared" si="1"/>
        <v/>
      </c>
      <c r="R568" s="341" t="str">
        <f t="array" ref="R568">if(U568="","",XLOOKUP(U568,Master[Company],Master[Group],"NA",0,1))</f>
        <v/>
      </c>
      <c r="S568" s="341" t="str">
        <f t="array" ref="S568">if(U568="","",XLOOKUP(U568,Master[Company],Master[Loading Location],"NA",0,1))</f>
        <v/>
      </c>
      <c r="T568" s="341" t="str">
        <f t="array" ref="T568">if(U568="","",XLOOKUP(U568,Master[Company],Master[Acronym],"NA",0,1))</f>
        <v/>
      </c>
      <c r="U568" s="341"/>
      <c r="V568" s="342"/>
      <c r="W568" s="342"/>
      <c r="X568" s="341" t="str">
        <f t="shared" si="6"/>
        <v/>
      </c>
      <c r="Y568" s="341" t="str">
        <f t="shared" si="3"/>
        <v/>
      </c>
      <c r="Z568" s="341"/>
      <c r="AA568" s="341"/>
      <c r="AB568" s="341"/>
      <c r="AC568" s="401"/>
      <c r="AD568" s="563"/>
      <c r="AE568" s="564"/>
      <c r="AF568" s="564"/>
      <c r="AG568" s="564"/>
      <c r="AH568" s="564"/>
      <c r="AI568" s="564"/>
      <c r="AJ568" s="564"/>
      <c r="AK568" s="564"/>
      <c r="AL568" s="563"/>
      <c r="AM568" s="564"/>
      <c r="AN568" s="564"/>
      <c r="AO568" s="564"/>
      <c r="AP568" s="564"/>
      <c r="AQ568" s="564"/>
      <c r="AR568" s="564"/>
      <c r="AS568" s="564"/>
      <c r="AT568" s="401"/>
      <c r="AU568" s="399"/>
      <c r="AV568" s="617"/>
      <c r="AW568" s="401"/>
      <c r="AX568" s="401"/>
      <c r="AY568" s="341"/>
      <c r="AZ568" s="341"/>
      <c r="BA568" s="341"/>
      <c r="BB568" s="341"/>
      <c r="BC568" s="341"/>
      <c r="BD568" s="401"/>
      <c r="BE568" s="341"/>
      <c r="BF568" s="341"/>
      <c r="BG568" s="402"/>
      <c r="BH568" s="403"/>
      <c r="BI568" s="405"/>
      <c r="BJ568" s="405"/>
      <c r="BK568" s="405"/>
      <c r="BL568" s="405"/>
      <c r="BM568" s="514"/>
    </row>
    <row r="569" ht="18.75" customHeight="1">
      <c r="A569" s="400" t="str">
        <f t="shared" si="4"/>
        <v/>
      </c>
      <c r="B569" s="341"/>
      <c r="C569" s="559"/>
      <c r="D569" s="393"/>
      <c r="E569" s="341"/>
      <c r="F569" s="394"/>
      <c r="G569" s="341" t="str">
        <f t="array" ref="G569">IF(C569="","",XLOOKUP(C569,'Master Data'!K:K,'Master Data'!N:N,"Input in Master Data",0,1))</f>
        <v/>
      </c>
      <c r="H569" s="341" t="str">
        <f t="array" ref="H569">IF(C569="","",XLOOKUP(C569,'Master Data'!K:K,'Master Data'!O:O,"Input in Master Data",0,1))</f>
        <v/>
      </c>
      <c r="I569" s="341" t="str">
        <f t="array" ref="I569">if(U569="","",XLOOKUP(U569,Master[Company],Master[Blow],"Unknown",0,1))</f>
        <v/>
      </c>
      <c r="J569" s="341" t="str">
        <f t="array" ref="J569">if(U569="","",XLOOKUP(U569,Master[Company],Master[Pigging],"Unknown",0,1))</f>
        <v/>
      </c>
      <c r="K569" s="341" t="str">
        <f t="array" ref="K569">if(U569="","",XLOOKUP(U569,Master[Company],Master[Load Method],"Unknown",0,1))</f>
        <v/>
      </c>
      <c r="L569" s="341" t="str">
        <f t="array" ref="L569">if(U569="","",XLOOKUP(U569,Master[Company],Master[Line Distance],"Unknown",0,1))</f>
        <v/>
      </c>
      <c r="M569" s="394"/>
      <c r="N569" s="341"/>
      <c r="O569" s="341"/>
      <c r="P569" s="341" t="str">
        <f t="array" ref="P569">if(U569="","",XLOOKUP(U569,Master[Company],Master[Terms],"NA",0,1))</f>
        <v/>
      </c>
      <c r="Q569" s="341" t="str">
        <f t="shared" si="1"/>
        <v/>
      </c>
      <c r="R569" s="341" t="str">
        <f t="array" ref="R569">if(U569="","",XLOOKUP(U569,Master[Company],Master[Group],"NA",0,1))</f>
        <v/>
      </c>
      <c r="S569" s="341" t="str">
        <f t="array" ref="S569">if(U569="","",XLOOKUP(U569,Master[Company],Master[Loading Location],"NA",0,1))</f>
        <v/>
      </c>
      <c r="T569" s="341" t="str">
        <f t="array" ref="T569">if(U569="","",XLOOKUP(U569,Master[Company],Master[Acronym],"NA",0,1))</f>
        <v/>
      </c>
      <c r="U569" s="341"/>
      <c r="V569" s="342"/>
      <c r="W569" s="342"/>
      <c r="X569" s="341" t="str">
        <f t="shared" si="6"/>
        <v/>
      </c>
      <c r="Y569" s="341" t="str">
        <f t="shared" si="3"/>
        <v/>
      </c>
      <c r="Z569" s="341"/>
      <c r="AA569" s="341"/>
      <c r="AB569" s="341"/>
      <c r="AC569" s="401"/>
      <c r="AD569" s="563"/>
      <c r="AE569" s="564"/>
      <c r="AF569" s="564"/>
      <c r="AG569" s="564"/>
      <c r="AH569" s="564"/>
      <c r="AI569" s="564"/>
      <c r="AJ569" s="564"/>
      <c r="AK569" s="564"/>
      <c r="AL569" s="563"/>
      <c r="AM569" s="564"/>
      <c r="AN569" s="564"/>
      <c r="AO569" s="564"/>
      <c r="AP569" s="564"/>
      <c r="AQ569" s="564"/>
      <c r="AR569" s="564"/>
      <c r="AS569" s="564"/>
      <c r="AT569" s="401"/>
      <c r="AU569" s="399"/>
      <c r="AV569" s="617"/>
      <c r="AW569" s="401"/>
      <c r="AX569" s="401"/>
      <c r="AY569" s="341"/>
      <c r="AZ569" s="341"/>
      <c r="BA569" s="341"/>
      <c r="BB569" s="341"/>
      <c r="BC569" s="341"/>
      <c r="BD569" s="401"/>
      <c r="BE569" s="341"/>
      <c r="BF569" s="341"/>
      <c r="BG569" s="402"/>
      <c r="BH569" s="403"/>
      <c r="BI569" s="405"/>
      <c r="BJ569" s="405"/>
      <c r="BK569" s="405"/>
      <c r="BL569" s="405"/>
      <c r="BM569" s="514"/>
    </row>
    <row r="570" ht="18.75" customHeight="1">
      <c r="A570" s="400" t="str">
        <f t="shared" si="4"/>
        <v/>
      </c>
      <c r="B570" s="341"/>
      <c r="C570" s="559"/>
      <c r="D570" s="393"/>
      <c r="E570" s="341"/>
      <c r="F570" s="394"/>
      <c r="G570" s="341" t="str">
        <f t="array" ref="G570">IF(C570="","",XLOOKUP(C570,'Master Data'!K:K,'Master Data'!N:N,"Input in Master Data",0,1))</f>
        <v/>
      </c>
      <c r="H570" s="341" t="str">
        <f t="array" ref="H570">IF(C570="","",XLOOKUP(C570,'Master Data'!K:K,'Master Data'!O:O,"Input in Master Data",0,1))</f>
        <v/>
      </c>
      <c r="I570" s="341" t="str">
        <f t="array" ref="I570">if(U570="","",XLOOKUP(U570,Master[Company],Master[Blow],"Unknown",0,1))</f>
        <v/>
      </c>
      <c r="J570" s="341" t="str">
        <f t="array" ref="J570">if(U570="","",XLOOKUP(U570,Master[Company],Master[Pigging],"Unknown",0,1))</f>
        <v/>
      </c>
      <c r="K570" s="341" t="str">
        <f t="array" ref="K570">if(U570="","",XLOOKUP(U570,Master[Company],Master[Load Method],"Unknown",0,1))</f>
        <v/>
      </c>
      <c r="L570" s="341" t="str">
        <f t="array" ref="L570">if(U570="","",XLOOKUP(U570,Master[Company],Master[Line Distance],"Unknown",0,1))</f>
        <v/>
      </c>
      <c r="M570" s="394"/>
      <c r="N570" s="341"/>
      <c r="O570" s="341"/>
      <c r="P570" s="341" t="str">
        <f t="array" ref="P570">if(U570="","",XLOOKUP(U570,Master[Company],Master[Terms],"NA",0,1))</f>
        <v/>
      </c>
      <c r="Q570" s="341" t="str">
        <f t="shared" si="1"/>
        <v/>
      </c>
      <c r="R570" s="341" t="str">
        <f t="array" ref="R570">if(U570="","",XLOOKUP(U570,Master[Company],Master[Group],"NA",0,1))</f>
        <v/>
      </c>
      <c r="S570" s="341" t="str">
        <f t="array" ref="S570">if(U570="","",XLOOKUP(U570,Master[Company],Master[Loading Location],"NA",0,1))</f>
        <v/>
      </c>
      <c r="T570" s="341" t="str">
        <f t="array" ref="T570">if(U570="","",XLOOKUP(U570,Master[Company],Master[Acronym],"NA",0,1))</f>
        <v/>
      </c>
      <c r="U570" s="341"/>
      <c r="V570" s="342"/>
      <c r="W570" s="342"/>
      <c r="X570" s="341" t="str">
        <f t="shared" si="6"/>
        <v/>
      </c>
      <c r="Y570" s="341" t="str">
        <f t="shared" si="3"/>
        <v/>
      </c>
      <c r="Z570" s="341"/>
      <c r="AA570" s="341"/>
      <c r="AB570" s="341"/>
      <c r="AC570" s="401"/>
      <c r="AD570" s="563"/>
      <c r="AE570" s="564"/>
      <c r="AF570" s="564"/>
      <c r="AG570" s="564"/>
      <c r="AH570" s="564"/>
      <c r="AI570" s="564"/>
      <c r="AJ570" s="564"/>
      <c r="AK570" s="564"/>
      <c r="AL570" s="563"/>
      <c r="AM570" s="564"/>
      <c r="AN570" s="564"/>
      <c r="AO570" s="564"/>
      <c r="AP570" s="564"/>
      <c r="AQ570" s="564"/>
      <c r="AR570" s="564"/>
      <c r="AS570" s="564"/>
      <c r="AT570" s="401"/>
      <c r="AU570" s="399"/>
      <c r="AV570" s="617"/>
      <c r="AW570" s="401"/>
      <c r="AX570" s="401"/>
      <c r="AY570" s="341"/>
      <c r="AZ570" s="341"/>
      <c r="BA570" s="341"/>
      <c r="BB570" s="341"/>
      <c r="BC570" s="341"/>
      <c r="BD570" s="401"/>
      <c r="BE570" s="341"/>
      <c r="BF570" s="341"/>
      <c r="BG570" s="402"/>
      <c r="BH570" s="403"/>
      <c r="BI570" s="405"/>
      <c r="BJ570" s="405"/>
      <c r="BK570" s="405"/>
      <c r="BL570" s="405"/>
      <c r="BM570" s="514"/>
    </row>
    <row r="571" ht="18.75" customHeight="1">
      <c r="A571" s="400" t="str">
        <f t="shared" si="4"/>
        <v/>
      </c>
      <c r="B571" s="341"/>
      <c r="C571" s="559"/>
      <c r="D571" s="393"/>
      <c r="E571" s="341"/>
      <c r="F571" s="394"/>
      <c r="G571" s="341" t="str">
        <f t="array" ref="G571">IF(C571="","",XLOOKUP(C571,'Master Data'!K:K,'Master Data'!N:N,"Input in Master Data",0,1))</f>
        <v/>
      </c>
      <c r="H571" s="341" t="str">
        <f t="array" ref="H571">IF(C571="","",XLOOKUP(C571,'Master Data'!K:K,'Master Data'!O:O,"Input in Master Data",0,1))</f>
        <v/>
      </c>
      <c r="I571" s="341" t="str">
        <f t="array" ref="I571">if(U571="","",XLOOKUP(U571,Master[Company],Master[Blow],"Unknown",0,1))</f>
        <v/>
      </c>
      <c r="J571" s="341" t="str">
        <f t="array" ref="J571">if(U571="","",XLOOKUP(U571,Master[Company],Master[Pigging],"Unknown",0,1))</f>
        <v/>
      </c>
      <c r="K571" s="341" t="str">
        <f t="array" ref="K571">if(U571="","",XLOOKUP(U571,Master[Company],Master[Load Method],"Unknown",0,1))</f>
        <v/>
      </c>
      <c r="L571" s="341" t="str">
        <f t="array" ref="L571">if(U571="","",XLOOKUP(U571,Master[Company],Master[Line Distance],"Unknown",0,1))</f>
        <v/>
      </c>
      <c r="M571" s="394"/>
      <c r="N571" s="341"/>
      <c r="O571" s="341"/>
      <c r="P571" s="341" t="str">
        <f t="array" ref="P571">if(U571="","",XLOOKUP(U571,Master[Company],Master[Terms],"NA",0,1))</f>
        <v/>
      </c>
      <c r="Q571" s="341" t="str">
        <f t="shared" si="1"/>
        <v/>
      </c>
      <c r="R571" s="341" t="str">
        <f t="array" ref="R571">if(U571="","",XLOOKUP(U571,Master[Company],Master[Group],"NA",0,1))</f>
        <v/>
      </c>
      <c r="S571" s="341" t="str">
        <f t="array" ref="S571">if(U571="","",XLOOKUP(U571,Master[Company],Master[Loading Location],"NA",0,1))</f>
        <v/>
      </c>
      <c r="T571" s="341" t="str">
        <f t="array" ref="T571">if(U571="","",XLOOKUP(U571,Master[Company],Master[Acronym],"NA",0,1))</f>
        <v/>
      </c>
      <c r="U571" s="341"/>
      <c r="V571" s="342"/>
      <c r="W571" s="342"/>
      <c r="X571" s="341" t="str">
        <f t="shared" si="6"/>
        <v/>
      </c>
      <c r="Y571" s="341" t="str">
        <f t="shared" si="3"/>
        <v/>
      </c>
      <c r="Z571" s="341"/>
      <c r="AA571" s="341"/>
      <c r="AB571" s="341"/>
      <c r="AC571" s="401"/>
      <c r="AD571" s="563"/>
      <c r="AE571" s="564"/>
      <c r="AF571" s="564"/>
      <c r="AG571" s="564"/>
      <c r="AH571" s="564"/>
      <c r="AI571" s="564"/>
      <c r="AJ571" s="564"/>
      <c r="AK571" s="564"/>
      <c r="AL571" s="563"/>
      <c r="AM571" s="564"/>
      <c r="AN571" s="564"/>
      <c r="AO571" s="564"/>
      <c r="AP571" s="564"/>
      <c r="AQ571" s="564"/>
      <c r="AR571" s="564"/>
      <c r="AS571" s="564"/>
      <c r="AT571" s="401"/>
      <c r="AU571" s="399"/>
      <c r="AV571" s="617"/>
      <c r="AW571" s="401"/>
      <c r="AX571" s="401"/>
      <c r="AY571" s="341"/>
      <c r="AZ571" s="341"/>
      <c r="BA571" s="341"/>
      <c r="BB571" s="341"/>
      <c r="BC571" s="341"/>
      <c r="BD571" s="401"/>
      <c r="BE571" s="341"/>
      <c r="BF571" s="341"/>
      <c r="BG571" s="402"/>
      <c r="BH571" s="403"/>
      <c r="BI571" s="405"/>
      <c r="BJ571" s="405"/>
      <c r="BK571" s="405"/>
      <c r="BL571" s="405"/>
      <c r="BM571" s="514"/>
    </row>
    <row r="572" ht="18.75" customHeight="1">
      <c r="A572" s="400" t="str">
        <f t="shared" si="4"/>
        <v/>
      </c>
      <c r="B572" s="341"/>
      <c r="C572" s="559"/>
      <c r="D572" s="393"/>
      <c r="E572" s="341"/>
      <c r="F572" s="394"/>
      <c r="G572" s="341" t="str">
        <f t="array" ref="G572">IF(C572="","",XLOOKUP(C572,'Master Data'!K:K,'Master Data'!N:N,"Input in Master Data",0,1))</f>
        <v/>
      </c>
      <c r="H572" s="341" t="str">
        <f t="array" ref="H572">IF(C572="","",XLOOKUP(C572,'Master Data'!K:K,'Master Data'!O:O,"Input in Master Data",0,1))</f>
        <v/>
      </c>
      <c r="I572" s="341" t="str">
        <f t="array" ref="I572">if(U572="","",XLOOKUP(U572,Master[Company],Master[Blow],"Unknown",0,1))</f>
        <v/>
      </c>
      <c r="J572" s="341" t="str">
        <f t="array" ref="J572">if(U572="","",XLOOKUP(U572,Master[Company],Master[Pigging],"Unknown",0,1))</f>
        <v/>
      </c>
      <c r="K572" s="341" t="str">
        <f t="array" ref="K572">if(U572="","",XLOOKUP(U572,Master[Company],Master[Load Method],"Unknown",0,1))</f>
        <v/>
      </c>
      <c r="L572" s="341" t="str">
        <f t="array" ref="L572">if(U572="","",XLOOKUP(U572,Master[Company],Master[Line Distance],"Unknown",0,1))</f>
        <v/>
      </c>
      <c r="M572" s="394"/>
      <c r="N572" s="341"/>
      <c r="O572" s="341"/>
      <c r="P572" s="341" t="str">
        <f t="array" ref="P572">if(U572="","",XLOOKUP(U572,Master[Company],Master[Terms],"NA",0,1))</f>
        <v/>
      </c>
      <c r="Q572" s="341" t="str">
        <f t="shared" si="1"/>
        <v/>
      </c>
      <c r="R572" s="341" t="str">
        <f t="array" ref="R572">if(U572="","",XLOOKUP(U572,Master[Company],Master[Group],"NA",0,1))</f>
        <v/>
      </c>
      <c r="S572" s="341" t="str">
        <f t="array" ref="S572">if(U572="","",XLOOKUP(U572,Master[Company],Master[Loading Location],"NA",0,1))</f>
        <v/>
      </c>
      <c r="T572" s="341" t="str">
        <f t="array" ref="T572">if(U572="","",XLOOKUP(U572,Master[Company],Master[Acronym],"NA",0,1))</f>
        <v/>
      </c>
      <c r="U572" s="341"/>
      <c r="V572" s="342"/>
      <c r="W572" s="342"/>
      <c r="X572" s="341" t="str">
        <f t="shared" si="6"/>
        <v/>
      </c>
      <c r="Y572" s="341" t="str">
        <f t="shared" si="3"/>
        <v/>
      </c>
      <c r="Z572" s="341"/>
      <c r="AA572" s="341"/>
      <c r="AB572" s="341"/>
      <c r="AC572" s="401"/>
      <c r="AD572" s="563"/>
      <c r="AE572" s="564"/>
      <c r="AF572" s="564"/>
      <c r="AG572" s="564"/>
      <c r="AH572" s="564"/>
      <c r="AI572" s="564"/>
      <c r="AJ572" s="564"/>
      <c r="AK572" s="564"/>
      <c r="AL572" s="563"/>
      <c r="AM572" s="564"/>
      <c r="AN572" s="564"/>
      <c r="AO572" s="564"/>
      <c r="AP572" s="564"/>
      <c r="AQ572" s="564"/>
      <c r="AR572" s="564"/>
      <c r="AS572" s="564"/>
      <c r="AT572" s="401"/>
      <c r="AU572" s="399"/>
      <c r="AV572" s="617"/>
      <c r="AW572" s="401"/>
      <c r="AX572" s="401"/>
      <c r="AY572" s="341"/>
      <c r="AZ572" s="341"/>
      <c r="BA572" s="341"/>
      <c r="BB572" s="341"/>
      <c r="BC572" s="341"/>
      <c r="BD572" s="401"/>
      <c r="BE572" s="341"/>
      <c r="BF572" s="341"/>
      <c r="BG572" s="402"/>
      <c r="BH572" s="403"/>
      <c r="BI572" s="405"/>
      <c r="BJ572" s="405"/>
      <c r="BK572" s="405"/>
      <c r="BL572" s="405"/>
      <c r="BM572" s="514"/>
    </row>
    <row r="573" ht="18.75" customHeight="1">
      <c r="A573" s="400" t="str">
        <f t="shared" si="4"/>
        <v/>
      </c>
      <c r="B573" s="341"/>
      <c r="C573" s="559"/>
      <c r="D573" s="393"/>
      <c r="E573" s="341"/>
      <c r="F573" s="394"/>
      <c r="G573" s="341" t="str">
        <f t="array" ref="G573">IF(C573="","",XLOOKUP(C573,'Master Data'!K:K,'Master Data'!N:N,"Input in Master Data",0,1))</f>
        <v/>
      </c>
      <c r="H573" s="341" t="str">
        <f t="array" ref="H573">IF(C573="","",XLOOKUP(C573,'Master Data'!K:K,'Master Data'!O:O,"Input in Master Data",0,1))</f>
        <v/>
      </c>
      <c r="I573" s="341" t="str">
        <f t="array" ref="I573">if(U573="","",XLOOKUP(U573,Master[Company],Master[Blow],"Unknown",0,1))</f>
        <v/>
      </c>
      <c r="J573" s="341" t="str">
        <f t="array" ref="J573">if(U573="","",XLOOKUP(U573,Master[Company],Master[Pigging],"Unknown",0,1))</f>
        <v/>
      </c>
      <c r="K573" s="341" t="str">
        <f t="array" ref="K573">if(U573="","",XLOOKUP(U573,Master[Company],Master[Load Method],"Unknown",0,1))</f>
        <v/>
      </c>
      <c r="L573" s="341" t="str">
        <f t="array" ref="L573">if(U573="","",XLOOKUP(U573,Master[Company],Master[Line Distance],"Unknown",0,1))</f>
        <v/>
      </c>
      <c r="M573" s="394"/>
      <c r="N573" s="341"/>
      <c r="O573" s="341"/>
      <c r="P573" s="341" t="str">
        <f t="array" ref="P573">if(U573="","",XLOOKUP(U573,Master[Company],Master[Terms],"NA",0,1))</f>
        <v/>
      </c>
      <c r="Q573" s="341" t="str">
        <f t="shared" si="1"/>
        <v/>
      </c>
      <c r="R573" s="341" t="str">
        <f t="array" ref="R573">if(U573="","",XLOOKUP(U573,Master[Company],Master[Group],"NA",0,1))</f>
        <v/>
      </c>
      <c r="S573" s="341" t="str">
        <f t="array" ref="S573">if(U573="","",XLOOKUP(U573,Master[Company],Master[Loading Location],"NA",0,1))</f>
        <v/>
      </c>
      <c r="T573" s="341" t="str">
        <f t="array" ref="T573">if(U573="","",XLOOKUP(U573,Master[Company],Master[Acronym],"NA",0,1))</f>
        <v/>
      </c>
      <c r="U573" s="341"/>
      <c r="V573" s="342"/>
      <c r="W573" s="342"/>
      <c r="X573" s="341" t="str">
        <f t="shared" si="6"/>
        <v/>
      </c>
      <c r="Y573" s="341" t="str">
        <f t="shared" si="3"/>
        <v/>
      </c>
      <c r="Z573" s="341"/>
      <c r="AA573" s="341"/>
      <c r="AB573" s="341"/>
      <c r="AC573" s="401"/>
      <c r="AD573" s="563"/>
      <c r="AE573" s="564"/>
      <c r="AF573" s="564"/>
      <c r="AG573" s="564"/>
      <c r="AH573" s="564"/>
      <c r="AI573" s="564"/>
      <c r="AJ573" s="564"/>
      <c r="AK573" s="564"/>
      <c r="AL573" s="563"/>
      <c r="AM573" s="564"/>
      <c r="AN573" s="564"/>
      <c r="AO573" s="564"/>
      <c r="AP573" s="564"/>
      <c r="AQ573" s="564"/>
      <c r="AR573" s="564"/>
      <c r="AS573" s="564"/>
      <c r="AT573" s="401"/>
      <c r="AU573" s="399"/>
      <c r="AV573" s="617"/>
      <c r="AW573" s="401"/>
      <c r="AX573" s="401"/>
      <c r="AY573" s="341"/>
      <c r="AZ573" s="341"/>
      <c r="BA573" s="341"/>
      <c r="BB573" s="341"/>
      <c r="BC573" s="341"/>
      <c r="BD573" s="401"/>
      <c r="BE573" s="341"/>
      <c r="BF573" s="341"/>
      <c r="BG573" s="402"/>
      <c r="BH573" s="403"/>
      <c r="BI573" s="405"/>
      <c r="BJ573" s="405"/>
      <c r="BK573" s="405"/>
      <c r="BL573" s="405"/>
      <c r="BM573" s="514"/>
    </row>
    <row r="574" ht="18.75" customHeight="1">
      <c r="A574" s="400" t="str">
        <f t="shared" si="4"/>
        <v/>
      </c>
      <c r="B574" s="341"/>
      <c r="C574" s="559"/>
      <c r="D574" s="393"/>
      <c r="E574" s="341"/>
      <c r="F574" s="394"/>
      <c r="G574" s="341" t="str">
        <f t="array" ref="G574">IF(C574="","",XLOOKUP(C574,'Master Data'!K:K,'Master Data'!N:N,"Input in Master Data",0,1))</f>
        <v/>
      </c>
      <c r="H574" s="341" t="str">
        <f t="array" ref="H574">IF(C574="","",XLOOKUP(C574,'Master Data'!K:K,'Master Data'!O:O,"Input in Master Data",0,1))</f>
        <v/>
      </c>
      <c r="I574" s="341" t="str">
        <f t="array" ref="I574">if(U574="","",XLOOKUP(U574,Master[Company],Master[Blow],"Unknown",0,1))</f>
        <v/>
      </c>
      <c r="J574" s="341" t="str">
        <f t="array" ref="J574">if(U574="","",XLOOKUP(U574,Master[Company],Master[Pigging],"Unknown",0,1))</f>
        <v/>
      </c>
      <c r="K574" s="341" t="str">
        <f t="array" ref="K574">if(U574="","",XLOOKUP(U574,Master[Company],Master[Load Method],"Unknown",0,1))</f>
        <v/>
      </c>
      <c r="L574" s="341" t="str">
        <f t="array" ref="L574">if(U574="","",XLOOKUP(U574,Master[Company],Master[Line Distance],"Unknown",0,1))</f>
        <v/>
      </c>
      <c r="M574" s="394"/>
      <c r="N574" s="341"/>
      <c r="O574" s="341"/>
      <c r="P574" s="341" t="str">
        <f t="array" ref="P574">if(U574="","",XLOOKUP(U574,Master[Company],Master[Terms],"NA",0,1))</f>
        <v/>
      </c>
      <c r="Q574" s="341" t="str">
        <f t="shared" si="1"/>
        <v/>
      </c>
      <c r="R574" s="341" t="str">
        <f t="array" ref="R574">if(U574="","",XLOOKUP(U574,Master[Company],Master[Group],"NA",0,1))</f>
        <v/>
      </c>
      <c r="S574" s="341" t="str">
        <f t="array" ref="S574">if(U574="","",XLOOKUP(U574,Master[Company],Master[Loading Location],"NA",0,1))</f>
        <v/>
      </c>
      <c r="T574" s="341" t="str">
        <f t="array" ref="T574">if(U574="","",XLOOKUP(U574,Master[Company],Master[Acronym],"NA",0,1))</f>
        <v/>
      </c>
      <c r="U574" s="341"/>
      <c r="V574" s="342"/>
      <c r="W574" s="342"/>
      <c r="X574" s="341" t="str">
        <f t="shared" si="6"/>
        <v/>
      </c>
      <c r="Y574" s="341" t="str">
        <f t="shared" si="3"/>
        <v/>
      </c>
      <c r="Z574" s="341"/>
      <c r="AA574" s="341"/>
      <c r="AB574" s="341"/>
      <c r="AC574" s="401"/>
      <c r="AD574" s="563"/>
      <c r="AE574" s="564"/>
      <c r="AF574" s="564"/>
      <c r="AG574" s="564"/>
      <c r="AH574" s="564"/>
      <c r="AI574" s="564"/>
      <c r="AJ574" s="564"/>
      <c r="AK574" s="564"/>
      <c r="AL574" s="563"/>
      <c r="AM574" s="564"/>
      <c r="AN574" s="564"/>
      <c r="AO574" s="564"/>
      <c r="AP574" s="564"/>
      <c r="AQ574" s="564"/>
      <c r="AR574" s="564"/>
      <c r="AS574" s="564"/>
      <c r="AT574" s="401"/>
      <c r="AU574" s="399"/>
      <c r="AV574" s="617"/>
      <c r="AW574" s="401"/>
      <c r="AX574" s="401"/>
      <c r="AY574" s="341"/>
      <c r="AZ574" s="341"/>
      <c r="BA574" s="341"/>
      <c r="BB574" s="341"/>
      <c r="BC574" s="341"/>
      <c r="BD574" s="401"/>
      <c r="BE574" s="341"/>
      <c r="BF574" s="341"/>
      <c r="BG574" s="402"/>
      <c r="BH574" s="403"/>
      <c r="BI574" s="405"/>
      <c r="BJ574" s="405"/>
      <c r="BK574" s="405"/>
      <c r="BL574" s="405"/>
      <c r="BM574" s="514"/>
    </row>
    <row r="575" ht="18.75" customHeight="1">
      <c r="A575" s="400" t="str">
        <f t="shared" si="4"/>
        <v/>
      </c>
      <c r="B575" s="341"/>
      <c r="C575" s="559"/>
      <c r="D575" s="393"/>
      <c r="E575" s="341"/>
      <c r="F575" s="394"/>
      <c r="G575" s="341" t="str">
        <f t="array" ref="G575">IF(C575="","",XLOOKUP(C575,'Master Data'!K:K,'Master Data'!N:N,"Input in Master Data",0,1))</f>
        <v/>
      </c>
      <c r="H575" s="341" t="str">
        <f t="array" ref="H575">IF(C575="","",XLOOKUP(C575,'Master Data'!K:K,'Master Data'!O:O,"Input in Master Data",0,1))</f>
        <v/>
      </c>
      <c r="I575" s="341" t="str">
        <f t="array" ref="I575">if(U575="","",XLOOKUP(U575,Master[Company],Master[Blow],"Unknown",0,1))</f>
        <v/>
      </c>
      <c r="J575" s="341" t="str">
        <f t="array" ref="J575">if(U575="","",XLOOKUP(U575,Master[Company],Master[Pigging],"Unknown",0,1))</f>
        <v/>
      </c>
      <c r="K575" s="341" t="str">
        <f t="array" ref="K575">if(U575="","",XLOOKUP(U575,Master[Company],Master[Load Method],"Unknown",0,1))</f>
        <v/>
      </c>
      <c r="L575" s="341" t="str">
        <f t="array" ref="L575">if(U575="","",XLOOKUP(U575,Master[Company],Master[Line Distance],"Unknown",0,1))</f>
        <v/>
      </c>
      <c r="M575" s="394"/>
      <c r="N575" s="341"/>
      <c r="O575" s="341"/>
      <c r="P575" s="341" t="str">
        <f t="array" ref="P575">if(U575="","",XLOOKUP(U575,Master[Company],Master[Terms],"NA",0,1))</f>
        <v/>
      </c>
      <c r="Q575" s="341" t="str">
        <f t="shared" si="1"/>
        <v/>
      </c>
      <c r="R575" s="341" t="str">
        <f t="array" ref="R575">if(U575="","",XLOOKUP(U575,Master[Company],Master[Group],"NA",0,1))</f>
        <v/>
      </c>
      <c r="S575" s="341" t="str">
        <f t="array" ref="S575">if(U575="","",XLOOKUP(U575,Master[Company],Master[Loading Location],"NA",0,1))</f>
        <v/>
      </c>
      <c r="T575" s="341" t="str">
        <f t="array" ref="T575">if(U575="","",XLOOKUP(U575,Master[Company],Master[Acronym],"NA",0,1))</f>
        <v/>
      </c>
      <c r="U575" s="341"/>
      <c r="V575" s="342"/>
      <c r="W575" s="342"/>
      <c r="X575" s="341" t="str">
        <f t="shared" si="6"/>
        <v/>
      </c>
      <c r="Y575" s="341" t="str">
        <f t="shared" si="3"/>
        <v/>
      </c>
      <c r="Z575" s="341"/>
      <c r="AA575" s="341"/>
      <c r="AB575" s="341"/>
      <c r="AC575" s="401"/>
      <c r="AD575" s="563"/>
      <c r="AE575" s="564"/>
      <c r="AF575" s="564"/>
      <c r="AG575" s="564"/>
      <c r="AH575" s="564"/>
      <c r="AI575" s="564"/>
      <c r="AJ575" s="564"/>
      <c r="AK575" s="564"/>
      <c r="AL575" s="563"/>
      <c r="AM575" s="564"/>
      <c r="AN575" s="564"/>
      <c r="AO575" s="564"/>
      <c r="AP575" s="564"/>
      <c r="AQ575" s="564"/>
      <c r="AR575" s="564"/>
      <c r="AS575" s="564"/>
      <c r="AT575" s="401"/>
      <c r="AU575" s="399"/>
      <c r="AV575" s="617"/>
      <c r="AW575" s="401"/>
      <c r="AX575" s="401"/>
      <c r="AY575" s="341"/>
      <c r="AZ575" s="341"/>
      <c r="BA575" s="341"/>
      <c r="BB575" s="341"/>
      <c r="BC575" s="341"/>
      <c r="BD575" s="401"/>
      <c r="BE575" s="341"/>
      <c r="BF575" s="341"/>
      <c r="BG575" s="402"/>
      <c r="BH575" s="403"/>
      <c r="BI575" s="405"/>
      <c r="BJ575" s="405"/>
      <c r="BK575" s="405"/>
      <c r="BL575" s="405"/>
      <c r="BM575" s="514"/>
    </row>
    <row r="576" ht="18.75" customHeight="1">
      <c r="A576" s="400" t="str">
        <f t="shared" si="4"/>
        <v/>
      </c>
      <c r="B576" s="341"/>
      <c r="C576" s="559"/>
      <c r="D576" s="393"/>
      <c r="E576" s="341"/>
      <c r="F576" s="394"/>
      <c r="G576" s="341" t="str">
        <f t="array" ref="G576">IF(C576="","",XLOOKUP(C576,'Master Data'!K:K,'Master Data'!N:N,"Input in Master Data",0,1))</f>
        <v/>
      </c>
      <c r="H576" s="341" t="str">
        <f t="array" ref="H576">IF(C576="","",XLOOKUP(C576,'Master Data'!K:K,'Master Data'!O:O,"Input in Master Data",0,1))</f>
        <v/>
      </c>
      <c r="I576" s="341" t="str">
        <f t="array" ref="I576">if(U576="","",XLOOKUP(U576,Master[Company],Master[Blow],"Unknown",0,1))</f>
        <v/>
      </c>
      <c r="J576" s="341" t="str">
        <f t="array" ref="J576">if(U576="","",XLOOKUP(U576,Master[Company],Master[Pigging],"Unknown",0,1))</f>
        <v/>
      </c>
      <c r="K576" s="341" t="str">
        <f t="array" ref="K576">if(U576="","",XLOOKUP(U576,Master[Company],Master[Load Method],"Unknown",0,1))</f>
        <v/>
      </c>
      <c r="L576" s="341" t="str">
        <f t="array" ref="L576">if(U576="","",XLOOKUP(U576,Master[Company],Master[Line Distance],"Unknown",0,1))</f>
        <v/>
      </c>
      <c r="M576" s="394"/>
      <c r="N576" s="341"/>
      <c r="O576" s="341"/>
      <c r="P576" s="341" t="str">
        <f t="array" ref="P576">if(U576="","",XLOOKUP(U576,Master[Company],Master[Terms],"NA",0,1))</f>
        <v/>
      </c>
      <c r="Q576" s="341" t="str">
        <f t="shared" si="1"/>
        <v/>
      </c>
      <c r="R576" s="341" t="str">
        <f t="array" ref="R576">if(U576="","",XLOOKUP(U576,Master[Company],Master[Group],"NA",0,1))</f>
        <v/>
      </c>
      <c r="S576" s="341" t="str">
        <f t="array" ref="S576">if(U576="","",XLOOKUP(U576,Master[Company],Master[Loading Location],"NA",0,1))</f>
        <v/>
      </c>
      <c r="T576" s="341" t="str">
        <f t="array" ref="T576">if(U576="","",XLOOKUP(U576,Master[Company],Master[Acronym],"NA",0,1))</f>
        <v/>
      </c>
      <c r="U576" s="341"/>
      <c r="V576" s="342"/>
      <c r="W576" s="342"/>
      <c r="X576" s="341" t="str">
        <f t="shared" si="6"/>
        <v/>
      </c>
      <c r="Y576" s="341" t="str">
        <f t="shared" si="3"/>
        <v/>
      </c>
      <c r="Z576" s="341"/>
      <c r="AA576" s="341"/>
      <c r="AB576" s="341"/>
      <c r="AC576" s="401"/>
      <c r="AD576" s="563"/>
      <c r="AE576" s="564"/>
      <c r="AF576" s="564"/>
      <c r="AG576" s="564"/>
      <c r="AH576" s="564"/>
      <c r="AI576" s="564"/>
      <c r="AJ576" s="564"/>
      <c r="AK576" s="564"/>
      <c r="AL576" s="563"/>
      <c r="AM576" s="564"/>
      <c r="AN576" s="564"/>
      <c r="AO576" s="564"/>
      <c r="AP576" s="564"/>
      <c r="AQ576" s="564"/>
      <c r="AR576" s="564"/>
      <c r="AS576" s="564"/>
      <c r="AT576" s="401"/>
      <c r="AU576" s="399"/>
      <c r="AV576" s="617"/>
      <c r="AW576" s="401"/>
      <c r="AX576" s="401"/>
      <c r="AY576" s="341"/>
      <c r="AZ576" s="341"/>
      <c r="BA576" s="341"/>
      <c r="BB576" s="341"/>
      <c r="BC576" s="341"/>
      <c r="BD576" s="401"/>
      <c r="BE576" s="341"/>
      <c r="BF576" s="341"/>
      <c r="BG576" s="402"/>
      <c r="BH576" s="403"/>
      <c r="BI576" s="405"/>
      <c r="BJ576" s="405"/>
      <c r="BK576" s="405"/>
      <c r="BL576" s="405"/>
      <c r="BM576" s="514"/>
    </row>
    <row r="577" ht="18.75" customHeight="1">
      <c r="A577" s="400" t="str">
        <f t="shared" si="4"/>
        <v/>
      </c>
      <c r="B577" s="341"/>
      <c r="C577" s="559"/>
      <c r="D577" s="393"/>
      <c r="E577" s="341"/>
      <c r="F577" s="394"/>
      <c r="G577" s="341" t="str">
        <f t="array" ref="G577">IF(C577="","",XLOOKUP(C577,'Master Data'!K:K,'Master Data'!N:N,"Input in Master Data",0,1))</f>
        <v/>
      </c>
      <c r="H577" s="341" t="str">
        <f t="array" ref="H577">IF(C577="","",XLOOKUP(C577,'Master Data'!K:K,'Master Data'!O:O,"Input in Master Data",0,1))</f>
        <v/>
      </c>
      <c r="I577" s="341" t="str">
        <f t="array" ref="I577">if(U577="","",XLOOKUP(U577,Master[Company],Master[Blow],"Unknown",0,1))</f>
        <v/>
      </c>
      <c r="J577" s="341" t="str">
        <f t="array" ref="J577">if(U577="","",XLOOKUP(U577,Master[Company],Master[Pigging],"Unknown",0,1))</f>
        <v/>
      </c>
      <c r="K577" s="341" t="str">
        <f t="array" ref="K577">if(U577="","",XLOOKUP(U577,Master[Company],Master[Load Method],"Unknown",0,1))</f>
        <v/>
      </c>
      <c r="L577" s="341" t="str">
        <f t="array" ref="L577">if(U577="","",XLOOKUP(U577,Master[Company],Master[Line Distance],"Unknown",0,1))</f>
        <v/>
      </c>
      <c r="M577" s="394"/>
      <c r="N577" s="341"/>
      <c r="O577" s="341"/>
      <c r="P577" s="341" t="str">
        <f t="array" ref="P577">if(U577="","",XLOOKUP(U577,Master[Company],Master[Terms],"NA",0,1))</f>
        <v/>
      </c>
      <c r="Q577" s="341" t="str">
        <f t="shared" si="1"/>
        <v/>
      </c>
      <c r="R577" s="341" t="str">
        <f t="array" ref="R577">if(U577="","",XLOOKUP(U577,Master[Company],Master[Group],"NA",0,1))</f>
        <v/>
      </c>
      <c r="S577" s="341" t="str">
        <f t="array" ref="S577">if(U577="","",XLOOKUP(U577,Master[Company],Master[Loading Location],"NA",0,1))</f>
        <v/>
      </c>
      <c r="T577" s="341" t="str">
        <f t="array" ref="T577">if(U577="","",XLOOKUP(U577,Master[Company],Master[Acronym],"NA",0,1))</f>
        <v/>
      </c>
      <c r="U577" s="341"/>
      <c r="V577" s="342"/>
      <c r="W577" s="342"/>
      <c r="X577" s="341" t="str">
        <f t="shared" si="6"/>
        <v/>
      </c>
      <c r="Y577" s="341" t="str">
        <f t="shared" si="3"/>
        <v/>
      </c>
      <c r="Z577" s="341"/>
      <c r="AA577" s="341"/>
      <c r="AB577" s="341"/>
      <c r="AC577" s="401"/>
      <c r="AD577" s="563"/>
      <c r="AE577" s="564"/>
      <c r="AF577" s="564"/>
      <c r="AG577" s="564"/>
      <c r="AH577" s="564"/>
      <c r="AI577" s="564"/>
      <c r="AJ577" s="564"/>
      <c r="AK577" s="564"/>
      <c r="AL577" s="563"/>
      <c r="AM577" s="564"/>
      <c r="AN577" s="564"/>
      <c r="AO577" s="564"/>
      <c r="AP577" s="564"/>
      <c r="AQ577" s="564"/>
      <c r="AR577" s="564"/>
      <c r="AS577" s="564"/>
      <c r="AT577" s="401"/>
      <c r="AU577" s="399"/>
      <c r="AV577" s="617"/>
      <c r="AW577" s="401"/>
      <c r="AX577" s="401"/>
      <c r="AY577" s="341"/>
      <c r="AZ577" s="341"/>
      <c r="BA577" s="341"/>
      <c r="BB577" s="341"/>
      <c r="BC577" s="341"/>
      <c r="BD577" s="401"/>
      <c r="BE577" s="341"/>
      <c r="BF577" s="341"/>
      <c r="BG577" s="402"/>
      <c r="BH577" s="403"/>
      <c r="BI577" s="405"/>
      <c r="BJ577" s="405"/>
      <c r="BK577" s="405"/>
      <c r="BL577" s="405"/>
      <c r="BM577" s="514"/>
    </row>
    <row r="578" ht="18.75" customHeight="1">
      <c r="A578" s="400" t="str">
        <f t="shared" si="4"/>
        <v/>
      </c>
      <c r="B578" s="341"/>
      <c r="C578" s="559"/>
      <c r="D578" s="393"/>
      <c r="E578" s="341"/>
      <c r="F578" s="394"/>
      <c r="G578" s="341" t="str">
        <f t="array" ref="G578">IF(C578="","",XLOOKUP(C578,'Master Data'!K:K,'Master Data'!N:N,"Input in Master Data",0,1))</f>
        <v/>
      </c>
      <c r="H578" s="341" t="str">
        <f t="array" ref="H578">IF(C578="","",XLOOKUP(C578,'Master Data'!K:K,'Master Data'!O:O,"Input in Master Data",0,1))</f>
        <v/>
      </c>
      <c r="I578" s="341" t="str">
        <f t="array" ref="I578">if(U578="","",XLOOKUP(U578,Master[Company],Master[Blow],"Unknown",0,1))</f>
        <v/>
      </c>
      <c r="J578" s="341" t="str">
        <f t="array" ref="J578">if(U578="","",XLOOKUP(U578,Master[Company],Master[Pigging],"Unknown",0,1))</f>
        <v/>
      </c>
      <c r="K578" s="341" t="str">
        <f t="array" ref="K578">if(U578="","",XLOOKUP(U578,Master[Company],Master[Load Method],"Unknown",0,1))</f>
        <v/>
      </c>
      <c r="L578" s="341" t="str">
        <f t="array" ref="L578">if(U578="","",XLOOKUP(U578,Master[Company],Master[Line Distance],"Unknown",0,1))</f>
        <v/>
      </c>
      <c r="M578" s="394"/>
      <c r="N578" s="341"/>
      <c r="O578" s="341"/>
      <c r="P578" s="341" t="str">
        <f t="array" ref="P578">if(U578="","",XLOOKUP(U578,Master[Company],Master[Terms],"NA",0,1))</f>
        <v/>
      </c>
      <c r="Q578" s="341" t="str">
        <f t="shared" si="1"/>
        <v/>
      </c>
      <c r="R578" s="341" t="str">
        <f t="array" ref="R578">if(U578="","",XLOOKUP(U578,Master[Company],Master[Group],"NA",0,1))</f>
        <v/>
      </c>
      <c r="S578" s="341" t="str">
        <f t="array" ref="S578">if(U578="","",XLOOKUP(U578,Master[Company],Master[Loading Location],"NA",0,1))</f>
        <v/>
      </c>
      <c r="T578" s="341" t="str">
        <f t="array" ref="T578">if(U578="","",XLOOKUP(U578,Master[Company],Master[Acronym],"NA",0,1))</f>
        <v/>
      </c>
      <c r="U578" s="341"/>
      <c r="V578" s="342"/>
      <c r="W578" s="342"/>
      <c r="X578" s="341" t="str">
        <f t="shared" si="6"/>
        <v/>
      </c>
      <c r="Y578" s="341" t="str">
        <f t="shared" si="3"/>
        <v/>
      </c>
      <c r="Z578" s="341"/>
      <c r="AA578" s="341"/>
      <c r="AB578" s="341"/>
      <c r="AC578" s="401"/>
      <c r="AD578" s="563"/>
      <c r="AE578" s="564"/>
      <c r="AF578" s="564"/>
      <c r="AG578" s="564"/>
      <c r="AH578" s="564"/>
      <c r="AI578" s="564"/>
      <c r="AJ578" s="564"/>
      <c r="AK578" s="564"/>
      <c r="AL578" s="563"/>
      <c r="AM578" s="564"/>
      <c r="AN578" s="564"/>
      <c r="AO578" s="564"/>
      <c r="AP578" s="564"/>
      <c r="AQ578" s="564"/>
      <c r="AR578" s="564"/>
      <c r="AS578" s="564"/>
      <c r="AT578" s="401"/>
      <c r="AU578" s="399"/>
      <c r="AV578" s="617"/>
      <c r="AW578" s="401"/>
      <c r="AX578" s="401"/>
      <c r="AY578" s="341"/>
      <c r="AZ578" s="341"/>
      <c r="BA578" s="341"/>
      <c r="BB578" s="341"/>
      <c r="BC578" s="341"/>
      <c r="BD578" s="401"/>
      <c r="BE578" s="341"/>
      <c r="BF578" s="341"/>
      <c r="BG578" s="402"/>
      <c r="BH578" s="403"/>
      <c r="BI578" s="405"/>
      <c r="BJ578" s="405"/>
      <c r="BK578" s="405"/>
      <c r="BL578" s="405"/>
      <c r="BM578" s="514"/>
    </row>
    <row r="579" ht="18.75" customHeight="1">
      <c r="A579" s="400" t="str">
        <f t="shared" si="4"/>
        <v/>
      </c>
      <c r="B579" s="341"/>
      <c r="C579" s="559"/>
      <c r="D579" s="393"/>
      <c r="E579" s="341"/>
      <c r="F579" s="394"/>
      <c r="G579" s="341" t="str">
        <f t="array" ref="G579">IF(C579="","",XLOOKUP(C579,'Master Data'!K:K,'Master Data'!N:N,"Input in Master Data",0,1))</f>
        <v/>
      </c>
      <c r="H579" s="341" t="str">
        <f t="array" ref="H579">IF(C579="","",XLOOKUP(C579,'Master Data'!K:K,'Master Data'!O:O,"Input in Master Data",0,1))</f>
        <v/>
      </c>
      <c r="I579" s="341" t="str">
        <f t="array" ref="I579">if(U579="","",XLOOKUP(U579,Master[Company],Master[Blow],"Unknown",0,1))</f>
        <v/>
      </c>
      <c r="J579" s="341" t="str">
        <f t="array" ref="J579">if(U579="","",XLOOKUP(U579,Master[Company],Master[Pigging],"Unknown",0,1))</f>
        <v/>
      </c>
      <c r="K579" s="341" t="str">
        <f t="array" ref="K579">if(U579="","",XLOOKUP(U579,Master[Company],Master[Load Method],"Unknown",0,1))</f>
        <v/>
      </c>
      <c r="L579" s="341" t="str">
        <f t="array" ref="L579">if(U579="","",XLOOKUP(U579,Master[Company],Master[Line Distance],"Unknown",0,1))</f>
        <v/>
      </c>
      <c r="M579" s="394"/>
      <c r="N579" s="341"/>
      <c r="O579" s="341"/>
      <c r="P579" s="341" t="str">
        <f t="array" ref="P579">if(U579="","",XLOOKUP(U579,Master[Company],Master[Terms],"NA",0,1))</f>
        <v/>
      </c>
      <c r="Q579" s="341" t="str">
        <f t="shared" si="1"/>
        <v/>
      </c>
      <c r="R579" s="341" t="str">
        <f t="array" ref="R579">if(U579="","",XLOOKUP(U579,Master[Company],Master[Group],"NA",0,1))</f>
        <v/>
      </c>
      <c r="S579" s="341" t="str">
        <f t="array" ref="S579">if(U579="","",XLOOKUP(U579,Master[Company],Master[Loading Location],"NA",0,1))</f>
        <v/>
      </c>
      <c r="T579" s="341" t="str">
        <f t="array" ref="T579">if(U579="","",XLOOKUP(U579,Master[Company],Master[Acronym],"NA",0,1))</f>
        <v/>
      </c>
      <c r="U579" s="341"/>
      <c r="V579" s="342"/>
      <c r="W579" s="342"/>
      <c r="X579" s="341" t="str">
        <f t="shared" si="6"/>
        <v/>
      </c>
      <c r="Y579" s="341" t="str">
        <f t="shared" si="3"/>
        <v/>
      </c>
      <c r="Z579" s="341"/>
      <c r="AA579" s="341"/>
      <c r="AB579" s="341"/>
      <c r="AC579" s="401"/>
      <c r="AD579" s="563"/>
      <c r="AE579" s="564"/>
      <c r="AF579" s="564"/>
      <c r="AG579" s="564"/>
      <c r="AH579" s="564"/>
      <c r="AI579" s="564"/>
      <c r="AJ579" s="564"/>
      <c r="AK579" s="564"/>
      <c r="AL579" s="563"/>
      <c r="AM579" s="564"/>
      <c r="AN579" s="564"/>
      <c r="AO579" s="564"/>
      <c r="AP579" s="564"/>
      <c r="AQ579" s="564"/>
      <c r="AR579" s="564"/>
      <c r="AS579" s="564"/>
      <c r="AT579" s="401"/>
      <c r="AU579" s="399"/>
      <c r="AV579" s="617"/>
      <c r="AW579" s="401"/>
      <c r="AX579" s="401"/>
      <c r="AY579" s="341"/>
      <c r="AZ579" s="341"/>
      <c r="BA579" s="341"/>
      <c r="BB579" s="341"/>
      <c r="BC579" s="341"/>
      <c r="BD579" s="401"/>
      <c r="BE579" s="341"/>
      <c r="BF579" s="341"/>
      <c r="BG579" s="402"/>
      <c r="BH579" s="403"/>
      <c r="BI579" s="405"/>
      <c r="BJ579" s="405"/>
      <c r="BK579" s="405"/>
      <c r="BL579" s="405"/>
      <c r="BM579" s="514"/>
    </row>
    <row r="580" ht="18.75" customHeight="1">
      <c r="A580" s="400" t="str">
        <f t="shared" si="4"/>
        <v/>
      </c>
      <c r="B580" s="341"/>
      <c r="C580" s="559"/>
      <c r="D580" s="393"/>
      <c r="E580" s="341"/>
      <c r="F580" s="394"/>
      <c r="G580" s="341" t="str">
        <f t="array" ref="G580">IF(C580="","",XLOOKUP(C580,'Master Data'!K:K,'Master Data'!N:N,"Input in Master Data",0,1))</f>
        <v/>
      </c>
      <c r="H580" s="341" t="str">
        <f t="array" ref="H580">IF(C580="","",XLOOKUP(C580,'Master Data'!K:K,'Master Data'!O:O,"Input in Master Data",0,1))</f>
        <v/>
      </c>
      <c r="I580" s="341" t="str">
        <f t="array" ref="I580">if(U580="","",XLOOKUP(U580,Master[Company],Master[Blow],"Unknown",0,1))</f>
        <v/>
      </c>
      <c r="J580" s="341" t="str">
        <f t="array" ref="J580">if(U580="","",XLOOKUP(U580,Master[Company],Master[Pigging],"Unknown",0,1))</f>
        <v/>
      </c>
      <c r="K580" s="341" t="str">
        <f t="array" ref="K580">if(U580="","",XLOOKUP(U580,Master[Company],Master[Load Method],"Unknown",0,1))</f>
        <v/>
      </c>
      <c r="L580" s="341" t="str">
        <f t="array" ref="L580">if(U580="","",XLOOKUP(U580,Master[Company],Master[Line Distance],"Unknown",0,1))</f>
        <v/>
      </c>
      <c r="M580" s="394"/>
      <c r="N580" s="341"/>
      <c r="O580" s="341"/>
      <c r="P580" s="341" t="str">
        <f t="array" ref="P580">if(U580="","",XLOOKUP(U580,Master[Company],Master[Terms],"NA",0,1))</f>
        <v/>
      </c>
      <c r="Q580" s="341" t="str">
        <f t="shared" si="1"/>
        <v/>
      </c>
      <c r="R580" s="341" t="str">
        <f t="array" ref="R580">if(U580="","",XLOOKUP(U580,Master[Company],Master[Group],"NA",0,1))</f>
        <v/>
      </c>
      <c r="S580" s="341" t="str">
        <f t="array" ref="S580">if(U580="","",XLOOKUP(U580,Master[Company],Master[Loading Location],"NA",0,1))</f>
        <v/>
      </c>
      <c r="T580" s="341" t="str">
        <f t="array" ref="T580">if(U580="","",XLOOKUP(U580,Master[Company],Master[Acronym],"NA",0,1))</f>
        <v/>
      </c>
      <c r="U580" s="341"/>
      <c r="V580" s="342"/>
      <c r="W580" s="342"/>
      <c r="X580" s="341" t="str">
        <f t="shared" si="6"/>
        <v/>
      </c>
      <c r="Y580" s="341" t="str">
        <f t="shared" si="3"/>
        <v/>
      </c>
      <c r="Z580" s="341"/>
      <c r="AA580" s="341"/>
      <c r="AB580" s="341"/>
      <c r="AC580" s="401"/>
      <c r="AD580" s="563"/>
      <c r="AE580" s="564"/>
      <c r="AF580" s="564"/>
      <c r="AG580" s="564"/>
      <c r="AH580" s="564"/>
      <c r="AI580" s="564"/>
      <c r="AJ580" s="564"/>
      <c r="AK580" s="564"/>
      <c r="AL580" s="563"/>
      <c r="AM580" s="564"/>
      <c r="AN580" s="564"/>
      <c r="AO580" s="564"/>
      <c r="AP580" s="564"/>
      <c r="AQ580" s="564"/>
      <c r="AR580" s="564"/>
      <c r="AS580" s="564"/>
      <c r="AT580" s="401"/>
      <c r="AU580" s="399"/>
      <c r="AV580" s="617"/>
      <c r="AW580" s="401"/>
      <c r="AX580" s="401"/>
      <c r="AY580" s="341"/>
      <c r="AZ580" s="341"/>
      <c r="BA580" s="341"/>
      <c r="BB580" s="341"/>
      <c r="BC580" s="341"/>
      <c r="BD580" s="401"/>
      <c r="BE580" s="341"/>
      <c r="BF580" s="341"/>
      <c r="BG580" s="402"/>
      <c r="BH580" s="403"/>
      <c r="BI580" s="405"/>
      <c r="BJ580" s="405"/>
      <c r="BK580" s="405"/>
      <c r="BL580" s="405"/>
      <c r="BM580" s="514"/>
    </row>
    <row r="581" ht="18.75" customHeight="1">
      <c r="A581" s="400" t="str">
        <f t="shared" si="4"/>
        <v/>
      </c>
      <c r="B581" s="341"/>
      <c r="C581" s="559"/>
      <c r="D581" s="393"/>
      <c r="E581" s="341"/>
      <c r="F581" s="394"/>
      <c r="G581" s="341" t="str">
        <f t="array" ref="G581">IF(C581="","",XLOOKUP(C581,'Master Data'!K:K,'Master Data'!N:N,"Input in Master Data",0,1))</f>
        <v/>
      </c>
      <c r="H581" s="341" t="str">
        <f t="array" ref="H581">IF(C581="","",XLOOKUP(C581,'Master Data'!K:K,'Master Data'!O:O,"Input in Master Data",0,1))</f>
        <v/>
      </c>
      <c r="I581" s="341" t="str">
        <f t="array" ref="I581">if(U581="","",XLOOKUP(U581,Master[Company],Master[Blow],"Unknown",0,1))</f>
        <v/>
      </c>
      <c r="J581" s="341" t="str">
        <f t="array" ref="J581">if(U581="","",XLOOKUP(U581,Master[Company],Master[Pigging],"Unknown",0,1))</f>
        <v/>
      </c>
      <c r="K581" s="341" t="str">
        <f t="array" ref="K581">if(U581="","",XLOOKUP(U581,Master[Company],Master[Load Method],"Unknown",0,1))</f>
        <v/>
      </c>
      <c r="L581" s="341" t="str">
        <f t="array" ref="L581">if(U581="","",XLOOKUP(U581,Master[Company],Master[Line Distance],"Unknown",0,1))</f>
        <v/>
      </c>
      <c r="M581" s="394"/>
      <c r="N581" s="341"/>
      <c r="O581" s="341"/>
      <c r="P581" s="341" t="str">
        <f t="array" ref="P581">if(U581="","",XLOOKUP(U581,Master[Company],Master[Terms],"NA",0,1))</f>
        <v/>
      </c>
      <c r="Q581" s="341" t="str">
        <f t="shared" si="1"/>
        <v/>
      </c>
      <c r="R581" s="341" t="str">
        <f t="array" ref="R581">if(U581="","",XLOOKUP(U581,Master[Company],Master[Group],"NA",0,1))</f>
        <v/>
      </c>
      <c r="S581" s="341" t="str">
        <f t="array" ref="S581">if(U581="","",XLOOKUP(U581,Master[Company],Master[Loading Location],"NA",0,1))</f>
        <v/>
      </c>
      <c r="T581" s="341" t="str">
        <f t="array" ref="T581">if(U581="","",XLOOKUP(U581,Master[Company],Master[Acronym],"NA",0,1))</f>
        <v/>
      </c>
      <c r="U581" s="341"/>
      <c r="V581" s="342"/>
      <c r="W581" s="342"/>
      <c r="X581" s="341" t="str">
        <f t="shared" si="6"/>
        <v/>
      </c>
      <c r="Y581" s="341" t="str">
        <f t="shared" si="3"/>
        <v/>
      </c>
      <c r="Z581" s="341"/>
      <c r="AA581" s="341"/>
      <c r="AB581" s="341"/>
      <c r="AC581" s="401"/>
      <c r="AD581" s="563"/>
      <c r="AE581" s="564"/>
      <c r="AF581" s="564"/>
      <c r="AG581" s="564"/>
      <c r="AH581" s="564"/>
      <c r="AI581" s="564"/>
      <c r="AJ581" s="564"/>
      <c r="AK581" s="564"/>
      <c r="AL581" s="563"/>
      <c r="AM581" s="564"/>
      <c r="AN581" s="564"/>
      <c r="AO581" s="564"/>
      <c r="AP581" s="564"/>
      <c r="AQ581" s="564"/>
      <c r="AR581" s="564"/>
      <c r="AS581" s="564"/>
      <c r="AT581" s="401"/>
      <c r="AU581" s="399"/>
      <c r="AV581" s="617"/>
      <c r="AW581" s="401"/>
      <c r="AX581" s="401"/>
      <c r="AY581" s="341"/>
      <c r="AZ581" s="341"/>
      <c r="BA581" s="341"/>
      <c r="BB581" s="341"/>
      <c r="BC581" s="341"/>
      <c r="BD581" s="401"/>
      <c r="BE581" s="341"/>
      <c r="BF581" s="341"/>
      <c r="BG581" s="402"/>
      <c r="BH581" s="403"/>
      <c r="BI581" s="405"/>
      <c r="BJ581" s="405"/>
      <c r="BK581" s="405"/>
      <c r="BL581" s="405"/>
      <c r="BM581" s="514"/>
    </row>
    <row r="582" ht="18.75" customHeight="1">
      <c r="A582" s="400" t="str">
        <f t="shared" si="4"/>
        <v/>
      </c>
      <c r="B582" s="341"/>
      <c r="C582" s="559"/>
      <c r="D582" s="393"/>
      <c r="E582" s="341"/>
      <c r="F582" s="394"/>
      <c r="G582" s="341" t="str">
        <f t="array" ref="G582">IF(C582="","",XLOOKUP(C582,'Master Data'!K:K,'Master Data'!N:N,"Input in Master Data",0,1))</f>
        <v/>
      </c>
      <c r="H582" s="341" t="str">
        <f t="array" ref="H582">IF(C582="","",XLOOKUP(C582,'Master Data'!K:K,'Master Data'!O:O,"Input in Master Data",0,1))</f>
        <v/>
      </c>
      <c r="I582" s="341" t="str">
        <f t="array" ref="I582">if(U582="","",XLOOKUP(U582,Master[Company],Master[Blow],"Unknown",0,1))</f>
        <v/>
      </c>
      <c r="J582" s="341" t="str">
        <f t="array" ref="J582">if(U582="","",XLOOKUP(U582,Master[Company],Master[Pigging],"Unknown",0,1))</f>
        <v/>
      </c>
      <c r="K582" s="341" t="str">
        <f t="array" ref="K582">if(U582="","",XLOOKUP(U582,Master[Company],Master[Load Method],"Unknown",0,1))</f>
        <v/>
      </c>
      <c r="L582" s="341" t="str">
        <f t="array" ref="L582">if(U582="","",XLOOKUP(U582,Master[Company],Master[Line Distance],"Unknown",0,1))</f>
        <v/>
      </c>
      <c r="M582" s="394"/>
      <c r="N582" s="341"/>
      <c r="O582" s="341"/>
      <c r="P582" s="341" t="str">
        <f t="array" ref="P582">if(U582="","",XLOOKUP(U582,Master[Company],Master[Terms],"NA",0,1))</f>
        <v/>
      </c>
      <c r="Q582" s="341" t="str">
        <f t="shared" si="1"/>
        <v/>
      </c>
      <c r="R582" s="341" t="str">
        <f t="array" ref="R582">if(U582="","",XLOOKUP(U582,Master[Company],Master[Group],"NA",0,1))</f>
        <v/>
      </c>
      <c r="S582" s="341" t="str">
        <f t="array" ref="S582">if(U582="","",XLOOKUP(U582,Master[Company],Master[Loading Location],"NA",0,1))</f>
        <v/>
      </c>
      <c r="T582" s="341" t="str">
        <f t="array" ref="T582">if(U582="","",XLOOKUP(U582,Master[Company],Master[Acronym],"NA",0,1))</f>
        <v/>
      </c>
      <c r="U582" s="341"/>
      <c r="V582" s="342"/>
      <c r="W582" s="342"/>
      <c r="X582" s="341" t="str">
        <f t="shared" si="6"/>
        <v/>
      </c>
      <c r="Y582" s="341" t="str">
        <f t="shared" si="3"/>
        <v/>
      </c>
      <c r="Z582" s="341"/>
      <c r="AA582" s="341"/>
      <c r="AB582" s="341"/>
      <c r="AC582" s="401"/>
      <c r="AD582" s="563"/>
      <c r="AE582" s="564"/>
      <c r="AF582" s="564"/>
      <c r="AG582" s="564"/>
      <c r="AH582" s="564"/>
      <c r="AI582" s="564"/>
      <c r="AJ582" s="564"/>
      <c r="AK582" s="564"/>
      <c r="AL582" s="563"/>
      <c r="AM582" s="564"/>
      <c r="AN582" s="564"/>
      <c r="AO582" s="564"/>
      <c r="AP582" s="564"/>
      <c r="AQ582" s="564"/>
      <c r="AR582" s="564"/>
      <c r="AS582" s="564"/>
      <c r="AT582" s="401"/>
      <c r="AU582" s="399"/>
      <c r="AV582" s="617"/>
      <c r="AW582" s="401"/>
      <c r="AX582" s="401"/>
      <c r="AY582" s="341"/>
      <c r="AZ582" s="341"/>
      <c r="BA582" s="341"/>
      <c r="BB582" s="341"/>
      <c r="BC582" s="341"/>
      <c r="BD582" s="401"/>
      <c r="BE582" s="341"/>
      <c r="BF582" s="341"/>
      <c r="BG582" s="402"/>
      <c r="BH582" s="403"/>
      <c r="BI582" s="405"/>
      <c r="BJ582" s="405"/>
      <c r="BK582" s="405"/>
      <c r="BL582" s="405"/>
      <c r="BM582" s="514"/>
    </row>
    <row r="583" ht="18.75" customHeight="1">
      <c r="A583" s="400" t="str">
        <f t="shared" si="4"/>
        <v/>
      </c>
      <c r="B583" s="341"/>
      <c r="C583" s="559"/>
      <c r="D583" s="393"/>
      <c r="E583" s="341"/>
      <c r="F583" s="394"/>
      <c r="G583" s="341" t="str">
        <f t="array" ref="G583">IF(C583="","",XLOOKUP(C583,'Master Data'!K:K,'Master Data'!N:N,"Input in Master Data",0,1))</f>
        <v/>
      </c>
      <c r="H583" s="341" t="str">
        <f t="array" ref="H583">IF(C583="","",XLOOKUP(C583,'Master Data'!K:K,'Master Data'!O:O,"Input in Master Data",0,1))</f>
        <v/>
      </c>
      <c r="I583" s="341" t="str">
        <f t="array" ref="I583">if(U583="","",XLOOKUP(U583,Master[Company],Master[Blow],"Unknown",0,1))</f>
        <v/>
      </c>
      <c r="J583" s="341" t="str">
        <f t="array" ref="J583">if(U583="","",XLOOKUP(U583,Master[Company],Master[Pigging],"Unknown",0,1))</f>
        <v/>
      </c>
      <c r="K583" s="341" t="str">
        <f t="array" ref="K583">if(U583="","",XLOOKUP(U583,Master[Company],Master[Load Method],"Unknown",0,1))</f>
        <v/>
      </c>
      <c r="L583" s="341" t="str">
        <f t="array" ref="L583">if(U583="","",XLOOKUP(U583,Master[Company],Master[Line Distance],"Unknown",0,1))</f>
        <v/>
      </c>
      <c r="M583" s="394"/>
      <c r="N583" s="341"/>
      <c r="O583" s="341"/>
      <c r="P583" s="341" t="str">
        <f t="array" ref="P583">if(U583="","",XLOOKUP(U583,Master[Company],Master[Terms],"NA",0,1))</f>
        <v/>
      </c>
      <c r="Q583" s="341" t="str">
        <f t="shared" si="1"/>
        <v/>
      </c>
      <c r="R583" s="341" t="str">
        <f t="array" ref="R583">if(U583="","",XLOOKUP(U583,Master[Company],Master[Group],"NA",0,1))</f>
        <v/>
      </c>
      <c r="S583" s="341" t="str">
        <f t="array" ref="S583">if(U583="","",XLOOKUP(U583,Master[Company],Master[Loading Location],"NA",0,1))</f>
        <v/>
      </c>
      <c r="T583" s="341" t="str">
        <f t="array" ref="T583">if(U583="","",XLOOKUP(U583,Master[Company],Master[Acronym],"NA",0,1))</f>
        <v/>
      </c>
      <c r="U583" s="341"/>
      <c r="V583" s="342"/>
      <c r="W583" s="342"/>
      <c r="X583" s="341" t="str">
        <f t="shared" si="6"/>
        <v/>
      </c>
      <c r="Y583" s="341" t="str">
        <f t="shared" si="3"/>
        <v/>
      </c>
      <c r="Z583" s="341"/>
      <c r="AA583" s="341"/>
      <c r="AB583" s="341"/>
      <c r="AC583" s="401"/>
      <c r="AD583" s="563"/>
      <c r="AE583" s="564"/>
      <c r="AF583" s="564"/>
      <c r="AG583" s="564"/>
      <c r="AH583" s="564"/>
      <c r="AI583" s="564"/>
      <c r="AJ583" s="564"/>
      <c r="AK583" s="564"/>
      <c r="AL583" s="563"/>
      <c r="AM583" s="564"/>
      <c r="AN583" s="564"/>
      <c r="AO583" s="564"/>
      <c r="AP583" s="564"/>
      <c r="AQ583" s="564"/>
      <c r="AR583" s="564"/>
      <c r="AS583" s="564"/>
      <c r="AT583" s="401"/>
      <c r="AU583" s="399"/>
      <c r="AV583" s="617"/>
      <c r="AW583" s="401"/>
      <c r="AX583" s="401"/>
      <c r="AY583" s="341"/>
      <c r="AZ583" s="341"/>
      <c r="BA583" s="341"/>
      <c r="BB583" s="341"/>
      <c r="BC583" s="341"/>
      <c r="BD583" s="401"/>
      <c r="BE583" s="341"/>
      <c r="BF583" s="341"/>
      <c r="BG583" s="402"/>
      <c r="BH583" s="403"/>
      <c r="BI583" s="405"/>
      <c r="BJ583" s="405"/>
      <c r="BK583" s="405"/>
      <c r="BL583" s="405"/>
      <c r="BM583" s="514"/>
    </row>
    <row r="584" ht="18.75" customHeight="1">
      <c r="A584" s="400" t="str">
        <f t="shared" si="4"/>
        <v/>
      </c>
      <c r="B584" s="341"/>
      <c r="C584" s="559"/>
      <c r="D584" s="393"/>
      <c r="E584" s="341"/>
      <c r="F584" s="394"/>
      <c r="G584" s="341" t="str">
        <f t="array" ref="G584">IF(C584="","",XLOOKUP(C584,'Master Data'!K:K,'Master Data'!N:N,"Input in Master Data",0,1))</f>
        <v/>
      </c>
      <c r="H584" s="341" t="str">
        <f t="array" ref="H584">IF(C584="","",XLOOKUP(C584,'Master Data'!K:K,'Master Data'!O:O,"Input in Master Data",0,1))</f>
        <v/>
      </c>
      <c r="I584" s="341" t="str">
        <f t="array" ref="I584">if(U584="","",XLOOKUP(U584,Master[Company],Master[Blow],"Unknown",0,1))</f>
        <v/>
      </c>
      <c r="J584" s="341" t="str">
        <f t="array" ref="J584">if(U584="","",XLOOKUP(U584,Master[Company],Master[Pigging],"Unknown",0,1))</f>
        <v/>
      </c>
      <c r="K584" s="341" t="str">
        <f t="array" ref="K584">if(U584="","",XLOOKUP(U584,Master[Company],Master[Load Method],"Unknown",0,1))</f>
        <v/>
      </c>
      <c r="L584" s="341" t="str">
        <f t="array" ref="L584">if(U584="","",XLOOKUP(U584,Master[Company],Master[Line Distance],"Unknown",0,1))</f>
        <v/>
      </c>
      <c r="M584" s="394"/>
      <c r="N584" s="341"/>
      <c r="O584" s="341"/>
      <c r="P584" s="341" t="str">
        <f t="array" ref="P584">if(U584="","",XLOOKUP(U584,Master[Company],Master[Terms],"NA",0,1))</f>
        <v/>
      </c>
      <c r="Q584" s="341" t="str">
        <f t="shared" si="1"/>
        <v/>
      </c>
      <c r="R584" s="341" t="str">
        <f t="array" ref="R584">if(U584="","",XLOOKUP(U584,Master[Company],Master[Group],"NA",0,1))</f>
        <v/>
      </c>
      <c r="S584" s="341" t="str">
        <f t="array" ref="S584">if(U584="","",XLOOKUP(U584,Master[Company],Master[Loading Location],"NA",0,1))</f>
        <v/>
      </c>
      <c r="T584" s="341" t="str">
        <f t="array" ref="T584">if(U584="","",XLOOKUP(U584,Master[Company],Master[Acronym],"NA",0,1))</f>
        <v/>
      </c>
      <c r="U584" s="341"/>
      <c r="V584" s="342"/>
      <c r="W584" s="342"/>
      <c r="X584" s="341" t="str">
        <f t="shared" si="6"/>
        <v/>
      </c>
      <c r="Y584" s="341" t="str">
        <f t="shared" si="3"/>
        <v/>
      </c>
      <c r="Z584" s="341"/>
      <c r="AA584" s="341"/>
      <c r="AB584" s="341"/>
      <c r="AC584" s="401"/>
      <c r="AD584" s="563"/>
      <c r="AE584" s="564"/>
      <c r="AF584" s="564"/>
      <c r="AG584" s="564"/>
      <c r="AH584" s="564"/>
      <c r="AI584" s="564"/>
      <c r="AJ584" s="564"/>
      <c r="AK584" s="564"/>
      <c r="AL584" s="563"/>
      <c r="AM584" s="564"/>
      <c r="AN584" s="564"/>
      <c r="AO584" s="564"/>
      <c r="AP584" s="564"/>
      <c r="AQ584" s="564"/>
      <c r="AR584" s="564"/>
      <c r="AS584" s="564"/>
      <c r="AT584" s="401"/>
      <c r="AU584" s="399"/>
      <c r="AV584" s="617"/>
      <c r="AW584" s="401"/>
      <c r="AX584" s="401"/>
      <c r="AY584" s="341"/>
      <c r="AZ584" s="341"/>
      <c r="BA584" s="341"/>
      <c r="BB584" s="341"/>
      <c r="BC584" s="341"/>
      <c r="BD584" s="401"/>
      <c r="BE584" s="341"/>
      <c r="BF584" s="341"/>
      <c r="BG584" s="402"/>
      <c r="BH584" s="403"/>
      <c r="BI584" s="405"/>
      <c r="BJ584" s="405"/>
      <c r="BK584" s="405"/>
      <c r="BL584" s="405"/>
      <c r="BM584" s="514"/>
    </row>
    <row r="585" ht="18.75" customHeight="1">
      <c r="A585" s="400" t="str">
        <f t="shared" si="4"/>
        <v/>
      </c>
      <c r="B585" s="341"/>
      <c r="C585" s="559"/>
      <c r="D585" s="393"/>
      <c r="E585" s="341"/>
      <c r="F585" s="394"/>
      <c r="G585" s="341" t="str">
        <f t="array" ref="G585">IF(C585="","",XLOOKUP(C585,'Master Data'!K:K,'Master Data'!N:N,"Input in Master Data",0,1))</f>
        <v/>
      </c>
      <c r="H585" s="341" t="str">
        <f t="array" ref="H585">IF(C585="","",XLOOKUP(C585,'Master Data'!K:K,'Master Data'!O:O,"Input in Master Data",0,1))</f>
        <v/>
      </c>
      <c r="I585" s="341" t="str">
        <f t="array" ref="I585">if(U585="","",XLOOKUP(U585,Master[Company],Master[Blow],"Unknown",0,1))</f>
        <v/>
      </c>
      <c r="J585" s="341" t="str">
        <f t="array" ref="J585">if(U585="","",XLOOKUP(U585,Master[Company],Master[Pigging],"Unknown",0,1))</f>
        <v/>
      </c>
      <c r="K585" s="341" t="str">
        <f t="array" ref="K585">if(U585="","",XLOOKUP(U585,Master[Company],Master[Load Method],"Unknown",0,1))</f>
        <v/>
      </c>
      <c r="L585" s="341" t="str">
        <f t="array" ref="L585">if(U585="","",XLOOKUP(U585,Master[Company],Master[Line Distance],"Unknown",0,1))</f>
        <v/>
      </c>
      <c r="M585" s="394"/>
      <c r="N585" s="341"/>
      <c r="O585" s="341"/>
      <c r="P585" s="341" t="str">
        <f t="array" ref="P585">if(U585="","",XLOOKUP(U585,Master[Company],Master[Terms],"NA",0,1))</f>
        <v/>
      </c>
      <c r="Q585" s="341" t="str">
        <f t="shared" si="1"/>
        <v/>
      </c>
      <c r="R585" s="341" t="str">
        <f t="array" ref="R585">if(U585="","",XLOOKUP(U585,Master[Company],Master[Group],"NA",0,1))</f>
        <v/>
      </c>
      <c r="S585" s="341" t="str">
        <f t="array" ref="S585">if(U585="","",XLOOKUP(U585,Master[Company],Master[Loading Location],"NA",0,1))</f>
        <v/>
      </c>
      <c r="T585" s="341" t="str">
        <f t="array" ref="T585">if(U585="","",XLOOKUP(U585,Master[Company],Master[Acronym],"NA",0,1))</f>
        <v/>
      </c>
      <c r="U585" s="341"/>
      <c r="V585" s="342"/>
      <c r="W585" s="342"/>
      <c r="X585" s="341" t="str">
        <f t="shared" si="6"/>
        <v/>
      </c>
      <c r="Y585" s="341" t="str">
        <f t="shared" si="3"/>
        <v/>
      </c>
      <c r="Z585" s="341"/>
      <c r="AA585" s="341"/>
      <c r="AB585" s="341"/>
      <c r="AC585" s="401"/>
      <c r="AD585" s="563"/>
      <c r="AE585" s="564"/>
      <c r="AF585" s="564"/>
      <c r="AG585" s="564"/>
      <c r="AH585" s="564"/>
      <c r="AI585" s="564"/>
      <c r="AJ585" s="564"/>
      <c r="AK585" s="564"/>
      <c r="AL585" s="563"/>
      <c r="AM585" s="564"/>
      <c r="AN585" s="564"/>
      <c r="AO585" s="564"/>
      <c r="AP585" s="564"/>
      <c r="AQ585" s="564"/>
      <c r="AR585" s="564"/>
      <c r="AS585" s="564"/>
      <c r="AT585" s="401"/>
      <c r="AU585" s="399"/>
      <c r="AV585" s="617"/>
      <c r="AW585" s="401"/>
      <c r="AX585" s="401"/>
      <c r="AY585" s="341"/>
      <c r="AZ585" s="341"/>
      <c r="BA585" s="341"/>
      <c r="BB585" s="341"/>
      <c r="BC585" s="341"/>
      <c r="BD585" s="401"/>
      <c r="BE585" s="341"/>
      <c r="BF585" s="341"/>
      <c r="BG585" s="402"/>
      <c r="BH585" s="403"/>
      <c r="BI585" s="405"/>
      <c r="BJ585" s="405"/>
      <c r="BK585" s="405"/>
      <c r="BL585" s="405"/>
      <c r="BM585" s="514"/>
    </row>
    <row r="586" ht="18.75" customHeight="1">
      <c r="A586" s="400" t="str">
        <f t="shared" si="4"/>
        <v/>
      </c>
      <c r="B586" s="341"/>
      <c r="C586" s="559"/>
      <c r="D586" s="393"/>
      <c r="E586" s="341"/>
      <c r="F586" s="394"/>
      <c r="G586" s="341" t="str">
        <f t="array" ref="G586">IF(C586="","",XLOOKUP(C586,'Master Data'!K:K,'Master Data'!N:N,"Input in Master Data",0,1))</f>
        <v/>
      </c>
      <c r="H586" s="341" t="str">
        <f t="array" ref="H586">IF(C586="","",XLOOKUP(C586,'Master Data'!K:K,'Master Data'!O:O,"Input in Master Data",0,1))</f>
        <v/>
      </c>
      <c r="I586" s="341" t="str">
        <f t="array" ref="I586">if(U586="","",XLOOKUP(U586,Master[Company],Master[Blow],"Unknown",0,1))</f>
        <v/>
      </c>
      <c r="J586" s="341" t="str">
        <f t="array" ref="J586">if(U586="","",XLOOKUP(U586,Master[Company],Master[Pigging],"Unknown",0,1))</f>
        <v/>
      </c>
      <c r="K586" s="341" t="str">
        <f t="array" ref="K586">if(U586="","",XLOOKUP(U586,Master[Company],Master[Load Method],"Unknown",0,1))</f>
        <v/>
      </c>
      <c r="L586" s="341" t="str">
        <f t="array" ref="L586">if(U586="","",XLOOKUP(U586,Master[Company],Master[Line Distance],"Unknown",0,1))</f>
        <v/>
      </c>
      <c r="M586" s="394"/>
      <c r="N586" s="341"/>
      <c r="O586" s="341"/>
      <c r="P586" s="341" t="str">
        <f t="array" ref="P586">if(U586="","",XLOOKUP(U586,Master[Company],Master[Terms],"NA",0,1))</f>
        <v/>
      </c>
      <c r="Q586" s="341" t="str">
        <f t="shared" si="1"/>
        <v/>
      </c>
      <c r="R586" s="341" t="str">
        <f t="array" ref="R586">if(U586="","",XLOOKUP(U586,Master[Company],Master[Group],"NA",0,1))</f>
        <v/>
      </c>
      <c r="S586" s="341" t="str">
        <f t="array" ref="S586">if(U586="","",XLOOKUP(U586,Master[Company],Master[Loading Location],"NA",0,1))</f>
        <v/>
      </c>
      <c r="T586" s="341" t="str">
        <f t="array" ref="T586">if(U586="","",XLOOKUP(U586,Master[Company],Master[Acronym],"NA",0,1))</f>
        <v/>
      </c>
      <c r="U586" s="341"/>
      <c r="V586" s="342"/>
      <c r="W586" s="342"/>
      <c r="X586" s="341" t="str">
        <f t="shared" si="6"/>
        <v/>
      </c>
      <c r="Y586" s="341" t="str">
        <f t="shared" si="3"/>
        <v/>
      </c>
      <c r="Z586" s="341"/>
      <c r="AA586" s="341"/>
      <c r="AB586" s="341"/>
      <c r="AC586" s="401"/>
      <c r="AD586" s="563"/>
      <c r="AE586" s="564"/>
      <c r="AF586" s="564"/>
      <c r="AG586" s="564"/>
      <c r="AH586" s="564"/>
      <c r="AI586" s="564"/>
      <c r="AJ586" s="564"/>
      <c r="AK586" s="564"/>
      <c r="AL586" s="563"/>
      <c r="AM586" s="564"/>
      <c r="AN586" s="564"/>
      <c r="AO586" s="564"/>
      <c r="AP586" s="564"/>
      <c r="AQ586" s="564"/>
      <c r="AR586" s="564"/>
      <c r="AS586" s="564"/>
      <c r="AT586" s="401"/>
      <c r="AU586" s="399"/>
      <c r="AV586" s="617"/>
      <c r="AW586" s="401"/>
      <c r="AX586" s="401"/>
      <c r="AY586" s="341"/>
      <c r="AZ586" s="341"/>
      <c r="BA586" s="341"/>
      <c r="BB586" s="341"/>
      <c r="BC586" s="341"/>
      <c r="BD586" s="401"/>
      <c r="BE586" s="341"/>
      <c r="BF586" s="341"/>
      <c r="BG586" s="402"/>
      <c r="BH586" s="403"/>
      <c r="BI586" s="405"/>
      <c r="BJ586" s="405"/>
      <c r="BK586" s="405"/>
      <c r="BL586" s="405"/>
      <c r="BM586" s="514"/>
    </row>
    <row r="587" ht="18.75" customHeight="1">
      <c r="A587" s="400" t="str">
        <f t="shared" si="4"/>
        <v/>
      </c>
      <c r="B587" s="341"/>
      <c r="C587" s="559"/>
      <c r="D587" s="393"/>
      <c r="E587" s="341"/>
      <c r="F587" s="394"/>
      <c r="G587" s="341" t="str">
        <f t="array" ref="G587">IF(C587="","",XLOOKUP(C587,'Master Data'!K:K,'Master Data'!N:N,"Input in Master Data",0,1))</f>
        <v/>
      </c>
      <c r="H587" s="341" t="str">
        <f t="array" ref="H587">IF(C587="","",XLOOKUP(C587,'Master Data'!K:K,'Master Data'!O:O,"Input in Master Data",0,1))</f>
        <v/>
      </c>
      <c r="I587" s="341" t="str">
        <f t="array" ref="I587">if(U587="","",XLOOKUP(U587,Master[Company],Master[Blow],"Unknown",0,1))</f>
        <v/>
      </c>
      <c r="J587" s="341" t="str">
        <f t="array" ref="J587">if(U587="","",XLOOKUP(U587,Master[Company],Master[Pigging],"Unknown",0,1))</f>
        <v/>
      </c>
      <c r="K587" s="341" t="str">
        <f t="array" ref="K587">if(U587="","",XLOOKUP(U587,Master[Company],Master[Load Method],"Unknown",0,1))</f>
        <v/>
      </c>
      <c r="L587" s="341" t="str">
        <f t="array" ref="L587">if(U587="","",XLOOKUP(U587,Master[Company],Master[Line Distance],"Unknown",0,1))</f>
        <v/>
      </c>
      <c r="M587" s="394"/>
      <c r="N587" s="341"/>
      <c r="O587" s="341"/>
      <c r="P587" s="341" t="str">
        <f t="array" ref="P587">if(U587="","",XLOOKUP(U587,Master[Company],Master[Terms],"NA",0,1))</f>
        <v/>
      </c>
      <c r="Q587" s="341" t="str">
        <f t="shared" si="1"/>
        <v/>
      </c>
      <c r="R587" s="341" t="str">
        <f t="array" ref="R587">if(U587="","",XLOOKUP(U587,Master[Company],Master[Group],"NA",0,1))</f>
        <v/>
      </c>
      <c r="S587" s="341" t="str">
        <f t="array" ref="S587">if(U587="","",XLOOKUP(U587,Master[Company],Master[Loading Location],"NA",0,1))</f>
        <v/>
      </c>
      <c r="T587" s="341" t="str">
        <f t="array" ref="T587">if(U587="","",XLOOKUP(U587,Master[Company],Master[Acronym],"NA",0,1))</f>
        <v/>
      </c>
      <c r="U587" s="341"/>
      <c r="V587" s="342"/>
      <c r="W587" s="342"/>
      <c r="X587" s="341" t="str">
        <f t="shared" si="6"/>
        <v/>
      </c>
      <c r="Y587" s="341" t="str">
        <f t="shared" si="3"/>
        <v/>
      </c>
      <c r="Z587" s="341"/>
      <c r="AA587" s="341"/>
      <c r="AB587" s="341"/>
      <c r="AC587" s="401"/>
      <c r="AD587" s="563"/>
      <c r="AE587" s="564"/>
      <c r="AF587" s="564"/>
      <c r="AG587" s="564"/>
      <c r="AH587" s="564"/>
      <c r="AI587" s="564"/>
      <c r="AJ587" s="564"/>
      <c r="AK587" s="564"/>
      <c r="AL587" s="563"/>
      <c r="AM587" s="564"/>
      <c r="AN587" s="564"/>
      <c r="AO587" s="564"/>
      <c r="AP587" s="564"/>
      <c r="AQ587" s="564"/>
      <c r="AR587" s="564"/>
      <c r="AS587" s="564"/>
      <c r="AT587" s="401"/>
      <c r="AU587" s="399"/>
      <c r="AV587" s="617"/>
      <c r="AW587" s="401"/>
      <c r="AX587" s="401"/>
      <c r="AY587" s="341"/>
      <c r="AZ587" s="341"/>
      <c r="BA587" s="341"/>
      <c r="BB587" s="341"/>
      <c r="BC587" s="341"/>
      <c r="BD587" s="401"/>
      <c r="BE587" s="341"/>
      <c r="BF587" s="341"/>
      <c r="BG587" s="402"/>
      <c r="BH587" s="403"/>
      <c r="BI587" s="405"/>
      <c r="BJ587" s="405"/>
      <c r="BK587" s="405"/>
      <c r="BL587" s="405"/>
      <c r="BM587" s="514"/>
    </row>
    <row r="588" ht="18.75" customHeight="1">
      <c r="A588" s="400" t="str">
        <f t="shared" si="4"/>
        <v/>
      </c>
      <c r="B588" s="341"/>
      <c r="C588" s="559"/>
      <c r="D588" s="393"/>
      <c r="E588" s="341"/>
      <c r="F588" s="394"/>
      <c r="G588" s="341" t="str">
        <f t="array" ref="G588">IF(C588="","",XLOOKUP(C588,'Master Data'!K:K,'Master Data'!N:N,"Input in Master Data",0,1))</f>
        <v/>
      </c>
      <c r="H588" s="341" t="str">
        <f t="array" ref="H588">IF(C588="","",XLOOKUP(C588,'Master Data'!K:K,'Master Data'!O:O,"Input in Master Data",0,1))</f>
        <v/>
      </c>
      <c r="I588" s="341" t="str">
        <f t="array" ref="I588">if(U588="","",XLOOKUP(U588,Master[Company],Master[Blow],"Unknown",0,1))</f>
        <v/>
      </c>
      <c r="J588" s="341" t="str">
        <f t="array" ref="J588">if(U588="","",XLOOKUP(U588,Master[Company],Master[Pigging],"Unknown",0,1))</f>
        <v/>
      </c>
      <c r="K588" s="341" t="str">
        <f t="array" ref="K588">if(U588="","",XLOOKUP(U588,Master[Company],Master[Load Method],"Unknown",0,1))</f>
        <v/>
      </c>
      <c r="L588" s="341" t="str">
        <f t="array" ref="L588">if(U588="","",XLOOKUP(U588,Master[Company],Master[Line Distance],"Unknown",0,1))</f>
        <v/>
      </c>
      <c r="M588" s="394"/>
      <c r="N588" s="341"/>
      <c r="O588" s="341"/>
      <c r="P588" s="341" t="str">
        <f t="array" ref="P588">if(U588="","",XLOOKUP(U588,Master[Company],Master[Terms],"NA",0,1))</f>
        <v/>
      </c>
      <c r="Q588" s="341" t="str">
        <f t="shared" si="1"/>
        <v/>
      </c>
      <c r="R588" s="341" t="str">
        <f t="array" ref="R588">if(U588="","",XLOOKUP(U588,Master[Company],Master[Group],"NA",0,1))</f>
        <v/>
      </c>
      <c r="S588" s="341" t="str">
        <f t="array" ref="S588">if(U588="","",XLOOKUP(U588,Master[Company],Master[Loading Location],"NA",0,1))</f>
        <v/>
      </c>
      <c r="T588" s="341" t="str">
        <f t="array" ref="T588">if(U588="","",XLOOKUP(U588,Master[Company],Master[Acronym],"NA",0,1))</f>
        <v/>
      </c>
      <c r="U588" s="341"/>
      <c r="V588" s="342"/>
      <c r="W588" s="342"/>
      <c r="X588" s="341" t="str">
        <f t="shared" si="6"/>
        <v/>
      </c>
      <c r="Y588" s="341" t="str">
        <f t="shared" si="3"/>
        <v/>
      </c>
      <c r="Z588" s="341"/>
      <c r="AA588" s="341"/>
      <c r="AB588" s="341"/>
      <c r="AC588" s="401"/>
      <c r="AD588" s="563"/>
      <c r="AE588" s="564"/>
      <c r="AF588" s="564"/>
      <c r="AG588" s="564"/>
      <c r="AH588" s="564"/>
      <c r="AI588" s="564"/>
      <c r="AJ588" s="564"/>
      <c r="AK588" s="564"/>
      <c r="AL588" s="563"/>
      <c r="AM588" s="564"/>
      <c r="AN588" s="564"/>
      <c r="AO588" s="564"/>
      <c r="AP588" s="564"/>
      <c r="AQ588" s="564"/>
      <c r="AR588" s="564"/>
      <c r="AS588" s="564"/>
      <c r="AT588" s="401"/>
      <c r="AU588" s="399"/>
      <c r="AV588" s="617"/>
      <c r="AW588" s="401"/>
      <c r="AX588" s="401"/>
      <c r="AY588" s="341"/>
      <c r="AZ588" s="341"/>
      <c r="BA588" s="341"/>
      <c r="BB588" s="341"/>
      <c r="BC588" s="341"/>
      <c r="BD588" s="401"/>
      <c r="BE588" s="341"/>
      <c r="BF588" s="341"/>
      <c r="BG588" s="402"/>
      <c r="BH588" s="403"/>
      <c r="BI588" s="405"/>
      <c r="BJ588" s="405"/>
      <c r="BK588" s="405"/>
      <c r="BL588" s="405"/>
      <c r="BM588" s="514"/>
    </row>
    <row r="589" ht="18.75" customHeight="1">
      <c r="A589" s="400" t="str">
        <f t="shared" si="4"/>
        <v/>
      </c>
      <c r="B589" s="341"/>
      <c r="C589" s="559"/>
      <c r="D589" s="393"/>
      <c r="E589" s="341"/>
      <c r="F589" s="394"/>
      <c r="G589" s="341" t="str">
        <f t="array" ref="G589">IF(C589="","",XLOOKUP(C589,'Master Data'!K:K,'Master Data'!N:N,"Input in Master Data",0,1))</f>
        <v/>
      </c>
      <c r="H589" s="341" t="str">
        <f t="array" ref="H589">IF(C589="","",XLOOKUP(C589,'Master Data'!K:K,'Master Data'!O:O,"Input in Master Data",0,1))</f>
        <v/>
      </c>
      <c r="I589" s="341" t="str">
        <f t="array" ref="I589">if(U589="","",XLOOKUP(U589,Master[Company],Master[Blow],"Unknown",0,1))</f>
        <v/>
      </c>
      <c r="J589" s="341" t="str">
        <f t="array" ref="J589">if(U589="","",XLOOKUP(U589,Master[Company],Master[Pigging],"Unknown",0,1))</f>
        <v/>
      </c>
      <c r="K589" s="341" t="str">
        <f t="array" ref="K589">if(U589="","",XLOOKUP(U589,Master[Company],Master[Load Method],"Unknown",0,1))</f>
        <v/>
      </c>
      <c r="L589" s="341" t="str">
        <f t="array" ref="L589">if(U589="","",XLOOKUP(U589,Master[Company],Master[Line Distance],"Unknown",0,1))</f>
        <v/>
      </c>
      <c r="M589" s="394"/>
      <c r="N589" s="341"/>
      <c r="O589" s="341"/>
      <c r="P589" s="341" t="str">
        <f t="array" ref="P589">if(U589="","",XLOOKUP(U589,Master[Company],Master[Terms],"NA",0,1))</f>
        <v/>
      </c>
      <c r="Q589" s="341" t="str">
        <f t="shared" si="1"/>
        <v/>
      </c>
      <c r="R589" s="341" t="str">
        <f t="array" ref="R589">if(U589="","",XLOOKUP(U589,Master[Company],Master[Group],"NA",0,1))</f>
        <v/>
      </c>
      <c r="S589" s="341" t="str">
        <f t="array" ref="S589">if(U589="","",XLOOKUP(U589,Master[Company],Master[Loading Location],"NA",0,1))</f>
        <v/>
      </c>
      <c r="T589" s="341" t="str">
        <f t="array" ref="T589">if(U589="","",XLOOKUP(U589,Master[Company],Master[Acronym],"NA",0,1))</f>
        <v/>
      </c>
      <c r="U589" s="341"/>
      <c r="V589" s="342"/>
      <c r="W589" s="342"/>
      <c r="X589" s="341" t="str">
        <f t="shared" si="6"/>
        <v/>
      </c>
      <c r="Y589" s="341" t="str">
        <f t="shared" si="3"/>
        <v/>
      </c>
      <c r="Z589" s="341"/>
      <c r="AA589" s="341"/>
      <c r="AB589" s="341"/>
      <c r="AC589" s="401"/>
      <c r="AD589" s="563"/>
      <c r="AE589" s="564"/>
      <c r="AF589" s="564"/>
      <c r="AG589" s="564"/>
      <c r="AH589" s="564"/>
      <c r="AI589" s="564"/>
      <c r="AJ589" s="564"/>
      <c r="AK589" s="564"/>
      <c r="AL589" s="563"/>
      <c r="AM589" s="564"/>
      <c r="AN589" s="564"/>
      <c r="AO589" s="564"/>
      <c r="AP589" s="564"/>
      <c r="AQ589" s="564"/>
      <c r="AR589" s="564"/>
      <c r="AS589" s="564"/>
      <c r="AT589" s="401"/>
      <c r="AU589" s="399"/>
      <c r="AV589" s="617"/>
      <c r="AW589" s="401"/>
      <c r="AX589" s="401"/>
      <c r="AY589" s="341"/>
      <c r="AZ589" s="341"/>
      <c r="BA589" s="341"/>
      <c r="BB589" s="341"/>
      <c r="BC589" s="341"/>
      <c r="BD589" s="401"/>
      <c r="BE589" s="341"/>
      <c r="BF589" s="341"/>
      <c r="BG589" s="402"/>
      <c r="BH589" s="403"/>
      <c r="BI589" s="405"/>
      <c r="BJ589" s="405"/>
      <c r="BK589" s="405"/>
      <c r="BL589" s="405"/>
      <c r="BM589" s="514"/>
    </row>
    <row r="590" ht="18.75" customHeight="1">
      <c r="A590" s="400" t="str">
        <f t="shared" si="4"/>
        <v/>
      </c>
      <c r="B590" s="341"/>
      <c r="C590" s="559"/>
      <c r="D590" s="393"/>
      <c r="E590" s="341"/>
      <c r="F590" s="394"/>
      <c r="G590" s="341" t="str">
        <f t="array" ref="G590">IF(C590="","",XLOOKUP(C590,'Master Data'!K:K,'Master Data'!N:N,"Input in Master Data",0,1))</f>
        <v/>
      </c>
      <c r="H590" s="341" t="str">
        <f t="array" ref="H590">IF(C590="","",XLOOKUP(C590,'Master Data'!K:K,'Master Data'!O:O,"Input in Master Data",0,1))</f>
        <v/>
      </c>
      <c r="I590" s="341" t="str">
        <f t="array" ref="I590">if(U590="","",XLOOKUP(U590,Master[Company],Master[Blow],"Unknown",0,1))</f>
        <v/>
      </c>
      <c r="J590" s="341" t="str">
        <f t="array" ref="J590">if(U590="","",XLOOKUP(U590,Master[Company],Master[Pigging],"Unknown",0,1))</f>
        <v/>
      </c>
      <c r="K590" s="341" t="str">
        <f t="array" ref="K590">if(U590="","",XLOOKUP(U590,Master[Company],Master[Load Method],"Unknown",0,1))</f>
        <v/>
      </c>
      <c r="L590" s="341" t="str">
        <f t="array" ref="L590">if(U590="","",XLOOKUP(U590,Master[Company],Master[Line Distance],"Unknown",0,1))</f>
        <v/>
      </c>
      <c r="M590" s="394"/>
      <c r="N590" s="341"/>
      <c r="O590" s="341"/>
      <c r="P590" s="341" t="str">
        <f t="array" ref="P590">if(U590="","",XLOOKUP(U590,Master[Company],Master[Terms],"NA",0,1))</f>
        <v/>
      </c>
      <c r="Q590" s="341" t="str">
        <f t="shared" si="1"/>
        <v/>
      </c>
      <c r="R590" s="341" t="str">
        <f t="array" ref="R590">if(U590="","",XLOOKUP(U590,Master[Company],Master[Group],"NA",0,1))</f>
        <v/>
      </c>
      <c r="S590" s="341" t="str">
        <f t="array" ref="S590">if(U590="","",XLOOKUP(U590,Master[Company],Master[Loading Location],"NA",0,1))</f>
        <v/>
      </c>
      <c r="T590" s="341" t="str">
        <f t="array" ref="T590">if(U590="","",XLOOKUP(U590,Master[Company],Master[Acronym],"NA",0,1))</f>
        <v/>
      </c>
      <c r="U590" s="341"/>
      <c r="V590" s="342"/>
      <c r="W590" s="342"/>
      <c r="X590" s="341" t="str">
        <f t="shared" si="6"/>
        <v/>
      </c>
      <c r="Y590" s="341" t="str">
        <f t="shared" si="3"/>
        <v/>
      </c>
      <c r="Z590" s="341"/>
      <c r="AA590" s="341"/>
      <c r="AB590" s="341"/>
      <c r="AC590" s="401"/>
      <c r="AD590" s="563"/>
      <c r="AE590" s="564"/>
      <c r="AF590" s="564"/>
      <c r="AG590" s="564"/>
      <c r="AH590" s="564"/>
      <c r="AI590" s="564"/>
      <c r="AJ590" s="564"/>
      <c r="AK590" s="564"/>
      <c r="AL590" s="563"/>
      <c r="AM590" s="564"/>
      <c r="AN590" s="564"/>
      <c r="AO590" s="564"/>
      <c r="AP590" s="564"/>
      <c r="AQ590" s="564"/>
      <c r="AR590" s="564"/>
      <c r="AS590" s="564"/>
      <c r="AT590" s="401"/>
      <c r="AU590" s="399"/>
      <c r="AV590" s="617"/>
      <c r="AW590" s="401"/>
      <c r="AX590" s="401"/>
      <c r="AY590" s="341"/>
      <c r="AZ590" s="341"/>
      <c r="BA590" s="341"/>
      <c r="BB590" s="341"/>
      <c r="BC590" s="341"/>
      <c r="BD590" s="401"/>
      <c r="BE590" s="341"/>
      <c r="BF590" s="341"/>
      <c r="BG590" s="402"/>
      <c r="BH590" s="403"/>
      <c r="BI590" s="405"/>
      <c r="BJ590" s="405"/>
      <c r="BK590" s="405"/>
      <c r="BL590" s="405"/>
      <c r="BM590" s="514"/>
    </row>
    <row r="591" ht="18.75" customHeight="1">
      <c r="A591" s="400" t="str">
        <f t="shared" si="4"/>
        <v/>
      </c>
      <c r="B591" s="341"/>
      <c r="C591" s="559"/>
      <c r="D591" s="393"/>
      <c r="E591" s="341"/>
      <c r="F591" s="394"/>
      <c r="G591" s="341" t="str">
        <f t="array" ref="G591">IF(C591="","",XLOOKUP(C591,'Master Data'!K:K,'Master Data'!N:N,"Input in Master Data",0,1))</f>
        <v/>
      </c>
      <c r="H591" s="341" t="str">
        <f t="array" ref="H591">IF(C591="","",XLOOKUP(C591,'Master Data'!K:K,'Master Data'!O:O,"Input in Master Data",0,1))</f>
        <v/>
      </c>
      <c r="I591" s="341" t="str">
        <f t="array" ref="I591">if(U591="","",XLOOKUP(U591,Master[Company],Master[Blow],"Unknown",0,1))</f>
        <v/>
      </c>
      <c r="J591" s="341" t="str">
        <f t="array" ref="J591">if(U591="","",XLOOKUP(U591,Master[Company],Master[Pigging],"Unknown",0,1))</f>
        <v/>
      </c>
      <c r="K591" s="341" t="str">
        <f t="array" ref="K591">if(U591="","",XLOOKUP(U591,Master[Company],Master[Load Method],"Unknown",0,1))</f>
        <v/>
      </c>
      <c r="L591" s="341" t="str">
        <f t="array" ref="L591">if(U591="","",XLOOKUP(U591,Master[Company],Master[Line Distance],"Unknown",0,1))</f>
        <v/>
      </c>
      <c r="M591" s="394"/>
      <c r="N591" s="341"/>
      <c r="O591" s="341"/>
      <c r="P591" s="341" t="str">
        <f t="array" ref="P591">if(U591="","",XLOOKUP(U591,Master[Company],Master[Terms],"NA",0,1))</f>
        <v/>
      </c>
      <c r="Q591" s="341" t="str">
        <f t="shared" si="1"/>
        <v/>
      </c>
      <c r="R591" s="341" t="str">
        <f t="array" ref="R591">if(U591="","",XLOOKUP(U591,Master[Company],Master[Group],"NA",0,1))</f>
        <v/>
      </c>
      <c r="S591" s="341" t="str">
        <f t="array" ref="S591">if(U591="","",XLOOKUP(U591,Master[Company],Master[Loading Location],"NA",0,1))</f>
        <v/>
      </c>
      <c r="T591" s="341" t="str">
        <f t="array" ref="T591">if(U591="","",XLOOKUP(U591,Master[Company],Master[Acronym],"NA",0,1))</f>
        <v/>
      </c>
      <c r="U591" s="341"/>
      <c r="V591" s="342"/>
      <c r="W591" s="342"/>
      <c r="X591" s="341" t="str">
        <f t="shared" si="6"/>
        <v/>
      </c>
      <c r="Y591" s="341" t="str">
        <f t="shared" si="3"/>
        <v/>
      </c>
      <c r="Z591" s="341"/>
      <c r="AA591" s="341"/>
      <c r="AB591" s="341"/>
      <c r="AC591" s="401"/>
      <c r="AD591" s="563"/>
      <c r="AE591" s="564"/>
      <c r="AF591" s="564"/>
      <c r="AG591" s="564"/>
      <c r="AH591" s="564"/>
      <c r="AI591" s="564"/>
      <c r="AJ591" s="564"/>
      <c r="AK591" s="564"/>
      <c r="AL591" s="563"/>
      <c r="AM591" s="564"/>
      <c r="AN591" s="564"/>
      <c r="AO591" s="564"/>
      <c r="AP591" s="564"/>
      <c r="AQ591" s="564"/>
      <c r="AR591" s="564"/>
      <c r="AS591" s="564"/>
      <c r="AT591" s="401"/>
      <c r="AU591" s="399"/>
      <c r="AV591" s="617"/>
      <c r="AW591" s="401"/>
      <c r="AX591" s="401"/>
      <c r="AY591" s="341"/>
      <c r="AZ591" s="341"/>
      <c r="BA591" s="341"/>
      <c r="BB591" s="341"/>
      <c r="BC591" s="341"/>
      <c r="BD591" s="401"/>
      <c r="BE591" s="341"/>
      <c r="BF591" s="341"/>
      <c r="BG591" s="402"/>
      <c r="BH591" s="403"/>
      <c r="BI591" s="405"/>
      <c r="BJ591" s="405"/>
      <c r="BK591" s="405"/>
      <c r="BL591" s="405"/>
      <c r="BM591" s="514"/>
    </row>
    <row r="592" ht="18.75" customHeight="1">
      <c r="A592" s="400" t="str">
        <f t="shared" si="4"/>
        <v/>
      </c>
      <c r="B592" s="341"/>
      <c r="C592" s="559"/>
      <c r="D592" s="393"/>
      <c r="E592" s="341"/>
      <c r="F592" s="394"/>
      <c r="G592" s="341" t="str">
        <f t="array" ref="G592">IF(C592="","",XLOOKUP(C592,'Master Data'!K:K,'Master Data'!N:N,"Input in Master Data",0,1))</f>
        <v/>
      </c>
      <c r="H592" s="341" t="str">
        <f t="array" ref="H592">IF(C592="","",XLOOKUP(C592,'Master Data'!K:K,'Master Data'!O:O,"Input in Master Data",0,1))</f>
        <v/>
      </c>
      <c r="I592" s="341" t="str">
        <f t="array" ref="I592">if(U592="","",XLOOKUP(U592,Master[Company],Master[Blow],"Unknown",0,1))</f>
        <v/>
      </c>
      <c r="J592" s="341" t="str">
        <f t="array" ref="J592">if(U592="","",XLOOKUP(U592,Master[Company],Master[Pigging],"Unknown",0,1))</f>
        <v/>
      </c>
      <c r="K592" s="341" t="str">
        <f t="array" ref="K592">if(U592="","",XLOOKUP(U592,Master[Company],Master[Load Method],"Unknown",0,1))</f>
        <v/>
      </c>
      <c r="L592" s="341" t="str">
        <f t="array" ref="L592">if(U592="","",XLOOKUP(U592,Master[Company],Master[Line Distance],"Unknown",0,1))</f>
        <v/>
      </c>
      <c r="M592" s="394"/>
      <c r="N592" s="341"/>
      <c r="O592" s="341"/>
      <c r="P592" s="341" t="str">
        <f t="array" ref="P592">if(U592="","",XLOOKUP(U592,Master[Company],Master[Terms],"NA",0,1))</f>
        <v/>
      </c>
      <c r="Q592" s="341" t="str">
        <f t="shared" si="1"/>
        <v/>
      </c>
      <c r="R592" s="341" t="str">
        <f t="array" ref="R592">if(U592="","",XLOOKUP(U592,Master[Company],Master[Group],"NA",0,1))</f>
        <v/>
      </c>
      <c r="S592" s="341" t="str">
        <f t="array" ref="S592">if(U592="","",XLOOKUP(U592,Master[Company],Master[Loading Location],"NA",0,1))</f>
        <v/>
      </c>
      <c r="T592" s="341" t="str">
        <f t="array" ref="T592">if(U592="","",XLOOKUP(U592,Master[Company],Master[Acronym],"NA",0,1))</f>
        <v/>
      </c>
      <c r="U592" s="341"/>
      <c r="V592" s="342"/>
      <c r="W592" s="342"/>
      <c r="X592" s="341" t="str">
        <f t="shared" si="6"/>
        <v/>
      </c>
      <c r="Y592" s="341" t="str">
        <f t="shared" si="3"/>
        <v/>
      </c>
      <c r="Z592" s="341"/>
      <c r="AA592" s="341"/>
      <c r="AB592" s="341"/>
      <c r="AC592" s="401"/>
      <c r="AD592" s="563"/>
      <c r="AE592" s="564"/>
      <c r="AF592" s="564"/>
      <c r="AG592" s="564"/>
      <c r="AH592" s="564"/>
      <c r="AI592" s="564"/>
      <c r="AJ592" s="564"/>
      <c r="AK592" s="564"/>
      <c r="AL592" s="563"/>
      <c r="AM592" s="564"/>
      <c r="AN592" s="564"/>
      <c r="AO592" s="564"/>
      <c r="AP592" s="564"/>
      <c r="AQ592" s="564"/>
      <c r="AR592" s="564"/>
      <c r="AS592" s="564"/>
      <c r="AT592" s="401"/>
      <c r="AU592" s="399"/>
      <c r="AV592" s="617"/>
      <c r="AW592" s="401"/>
      <c r="AX592" s="401"/>
      <c r="AY592" s="341"/>
      <c r="AZ592" s="341"/>
      <c r="BA592" s="341"/>
      <c r="BB592" s="341"/>
      <c r="BC592" s="341"/>
      <c r="BD592" s="401"/>
      <c r="BE592" s="341"/>
      <c r="BF592" s="341"/>
      <c r="BG592" s="402"/>
      <c r="BH592" s="403"/>
      <c r="BI592" s="405"/>
      <c r="BJ592" s="405"/>
      <c r="BK592" s="405"/>
      <c r="BL592" s="405"/>
      <c r="BM592" s="514"/>
    </row>
    <row r="593" ht="18.75" customHeight="1">
      <c r="A593" s="400" t="str">
        <f t="shared" si="4"/>
        <v/>
      </c>
      <c r="B593" s="341"/>
      <c r="C593" s="559"/>
      <c r="D593" s="393"/>
      <c r="E593" s="341"/>
      <c r="F593" s="394"/>
      <c r="G593" s="341" t="str">
        <f t="array" ref="G593">IF(C593="","",XLOOKUP(C593,'Master Data'!K:K,'Master Data'!N:N,"Input in Master Data",0,1))</f>
        <v/>
      </c>
      <c r="H593" s="341" t="str">
        <f t="array" ref="H593">IF(C593="","",XLOOKUP(C593,'Master Data'!K:K,'Master Data'!O:O,"Input in Master Data",0,1))</f>
        <v/>
      </c>
      <c r="I593" s="341" t="str">
        <f t="array" ref="I593">if(U593="","",XLOOKUP(U593,Master[Company],Master[Blow],"Unknown",0,1))</f>
        <v/>
      </c>
      <c r="J593" s="341" t="str">
        <f t="array" ref="J593">if(U593="","",XLOOKUP(U593,Master[Company],Master[Pigging],"Unknown",0,1))</f>
        <v/>
      </c>
      <c r="K593" s="341" t="str">
        <f t="array" ref="K593">if(U593="","",XLOOKUP(U593,Master[Company],Master[Load Method],"Unknown",0,1))</f>
        <v/>
      </c>
      <c r="L593" s="341" t="str">
        <f t="array" ref="L593">if(U593="","",XLOOKUP(U593,Master[Company],Master[Line Distance],"Unknown",0,1))</f>
        <v/>
      </c>
      <c r="M593" s="394"/>
      <c r="N593" s="341"/>
      <c r="O593" s="341"/>
      <c r="P593" s="341" t="str">
        <f t="array" ref="P593">if(U593="","",XLOOKUP(U593,Master[Company],Master[Terms],"NA",0,1))</f>
        <v/>
      </c>
      <c r="Q593" s="341" t="str">
        <f t="shared" si="1"/>
        <v/>
      </c>
      <c r="R593" s="341" t="str">
        <f t="array" ref="R593">if(U593="","",XLOOKUP(U593,Master[Company],Master[Group],"NA",0,1))</f>
        <v/>
      </c>
      <c r="S593" s="341" t="str">
        <f t="array" ref="S593">if(U593="","",XLOOKUP(U593,Master[Company],Master[Loading Location],"NA",0,1))</f>
        <v/>
      </c>
      <c r="T593" s="341" t="str">
        <f t="array" ref="T593">if(U593="","",XLOOKUP(U593,Master[Company],Master[Acronym],"NA",0,1))</f>
        <v/>
      </c>
      <c r="U593" s="341"/>
      <c r="V593" s="342"/>
      <c r="W593" s="342"/>
      <c r="X593" s="341" t="str">
        <f t="shared" si="6"/>
        <v/>
      </c>
      <c r="Y593" s="341" t="str">
        <f t="shared" si="3"/>
        <v/>
      </c>
      <c r="Z593" s="341"/>
      <c r="AA593" s="341"/>
      <c r="AB593" s="341"/>
      <c r="AC593" s="401"/>
      <c r="AD593" s="563"/>
      <c r="AE593" s="564"/>
      <c r="AF593" s="564"/>
      <c r="AG593" s="564"/>
      <c r="AH593" s="564"/>
      <c r="AI593" s="564"/>
      <c r="AJ593" s="564"/>
      <c r="AK593" s="564"/>
      <c r="AL593" s="563"/>
      <c r="AM593" s="564"/>
      <c r="AN593" s="564"/>
      <c r="AO593" s="564"/>
      <c r="AP593" s="564"/>
      <c r="AQ593" s="564"/>
      <c r="AR593" s="564"/>
      <c r="AS593" s="564"/>
      <c r="AT593" s="401"/>
      <c r="AU593" s="399"/>
      <c r="AV593" s="617"/>
      <c r="AW593" s="401"/>
      <c r="AX593" s="401"/>
      <c r="AY593" s="341"/>
      <c r="AZ593" s="341"/>
      <c r="BA593" s="341"/>
      <c r="BB593" s="341"/>
      <c r="BC593" s="341"/>
      <c r="BD593" s="401"/>
      <c r="BE593" s="341"/>
      <c r="BF593" s="341"/>
      <c r="BG593" s="402"/>
      <c r="BH593" s="403"/>
      <c r="BI593" s="405"/>
      <c r="BJ593" s="405"/>
      <c r="BK593" s="405"/>
      <c r="BL593" s="405"/>
      <c r="BM593" s="514"/>
    </row>
    <row r="594" ht="18.75" customHeight="1">
      <c r="A594" s="400" t="str">
        <f t="shared" si="4"/>
        <v/>
      </c>
      <c r="B594" s="341"/>
      <c r="C594" s="559"/>
      <c r="D594" s="393"/>
      <c r="E594" s="341"/>
      <c r="F594" s="394"/>
      <c r="G594" s="341" t="str">
        <f t="array" ref="G594">IF(C594="","",XLOOKUP(C594,'Master Data'!K:K,'Master Data'!N:N,"Input in Master Data",0,1))</f>
        <v/>
      </c>
      <c r="H594" s="341" t="str">
        <f t="array" ref="H594">IF(C594="","",XLOOKUP(C594,'Master Data'!K:K,'Master Data'!O:O,"Input in Master Data",0,1))</f>
        <v/>
      </c>
      <c r="I594" s="341" t="str">
        <f t="array" ref="I594">if(U594="","",XLOOKUP(U594,Master[Company],Master[Blow],"Unknown",0,1))</f>
        <v/>
      </c>
      <c r="J594" s="341" t="str">
        <f t="array" ref="J594">if(U594="","",XLOOKUP(U594,Master[Company],Master[Pigging],"Unknown",0,1))</f>
        <v/>
      </c>
      <c r="K594" s="341" t="str">
        <f t="array" ref="K594">if(U594="","",XLOOKUP(U594,Master[Company],Master[Load Method],"Unknown",0,1))</f>
        <v/>
      </c>
      <c r="L594" s="341" t="str">
        <f t="array" ref="L594">if(U594="","",XLOOKUP(U594,Master[Company],Master[Line Distance],"Unknown",0,1))</f>
        <v/>
      </c>
      <c r="M594" s="394"/>
      <c r="N594" s="341"/>
      <c r="O594" s="341"/>
      <c r="P594" s="341" t="str">
        <f t="array" ref="P594">if(U594="","",XLOOKUP(U594,Master[Company],Master[Terms],"NA",0,1))</f>
        <v/>
      </c>
      <c r="Q594" s="341" t="str">
        <f t="shared" si="1"/>
        <v/>
      </c>
      <c r="R594" s="341" t="str">
        <f t="array" ref="R594">if(U594="","",XLOOKUP(U594,Master[Company],Master[Group],"NA",0,1))</f>
        <v/>
      </c>
      <c r="S594" s="341" t="str">
        <f t="array" ref="S594">if(U594="","",XLOOKUP(U594,Master[Company],Master[Loading Location],"NA",0,1))</f>
        <v/>
      </c>
      <c r="T594" s="341" t="str">
        <f t="array" ref="T594">if(U594="","",XLOOKUP(U594,Master[Company],Master[Acronym],"NA",0,1))</f>
        <v/>
      </c>
      <c r="U594" s="341"/>
      <c r="V594" s="342"/>
      <c r="W594" s="342"/>
      <c r="X594" s="341" t="str">
        <f t="shared" si="6"/>
        <v/>
      </c>
      <c r="Y594" s="341" t="str">
        <f t="shared" si="3"/>
        <v/>
      </c>
      <c r="Z594" s="341"/>
      <c r="AA594" s="341"/>
      <c r="AB594" s="341"/>
      <c r="AC594" s="401"/>
      <c r="AD594" s="563"/>
      <c r="AE594" s="564"/>
      <c r="AF594" s="564"/>
      <c r="AG594" s="564"/>
      <c r="AH594" s="564"/>
      <c r="AI594" s="564"/>
      <c r="AJ594" s="564"/>
      <c r="AK594" s="564"/>
      <c r="AL594" s="563"/>
      <c r="AM594" s="564"/>
      <c r="AN594" s="564"/>
      <c r="AO594" s="564"/>
      <c r="AP594" s="564"/>
      <c r="AQ594" s="564"/>
      <c r="AR594" s="564"/>
      <c r="AS594" s="564"/>
      <c r="AT594" s="401"/>
      <c r="AU594" s="399"/>
      <c r="AV594" s="617"/>
      <c r="AW594" s="401"/>
      <c r="AX594" s="401"/>
      <c r="AY594" s="341"/>
      <c r="AZ594" s="341"/>
      <c r="BA594" s="341"/>
      <c r="BB594" s="341"/>
      <c r="BC594" s="341"/>
      <c r="BD594" s="401"/>
      <c r="BE594" s="341"/>
      <c r="BF594" s="341"/>
      <c r="BG594" s="402"/>
      <c r="BH594" s="403"/>
      <c r="BI594" s="405"/>
      <c r="BJ594" s="405"/>
      <c r="BK594" s="405"/>
      <c r="BL594" s="405"/>
      <c r="BM594" s="514"/>
    </row>
    <row r="595" ht="18.75" customHeight="1">
      <c r="A595" s="400" t="str">
        <f t="shared" si="4"/>
        <v/>
      </c>
      <c r="B595" s="341"/>
      <c r="C595" s="559"/>
      <c r="D595" s="393"/>
      <c r="E595" s="341"/>
      <c r="F595" s="394"/>
      <c r="G595" s="341" t="str">
        <f t="array" ref="G595">IF(C595="","",XLOOKUP(C595,'Master Data'!K:K,'Master Data'!N:N,"Input in Master Data",0,1))</f>
        <v/>
      </c>
      <c r="H595" s="341" t="str">
        <f t="array" ref="H595">IF(C595="","",XLOOKUP(C595,'Master Data'!K:K,'Master Data'!O:O,"Input in Master Data",0,1))</f>
        <v/>
      </c>
      <c r="I595" s="341" t="str">
        <f t="array" ref="I595">if(U595="","",XLOOKUP(U595,Master[Company],Master[Blow],"Unknown",0,1))</f>
        <v/>
      </c>
      <c r="J595" s="341" t="str">
        <f t="array" ref="J595">if(U595="","",XLOOKUP(U595,Master[Company],Master[Pigging],"Unknown",0,1))</f>
        <v/>
      </c>
      <c r="K595" s="341" t="str">
        <f t="array" ref="K595">if(U595="","",XLOOKUP(U595,Master[Company],Master[Load Method],"Unknown",0,1))</f>
        <v/>
      </c>
      <c r="L595" s="341" t="str">
        <f t="array" ref="L595">if(U595="","",XLOOKUP(U595,Master[Company],Master[Line Distance],"Unknown",0,1))</f>
        <v/>
      </c>
      <c r="M595" s="394"/>
      <c r="N595" s="341"/>
      <c r="O595" s="341"/>
      <c r="P595" s="341" t="str">
        <f t="array" ref="P595">if(U595="","",XLOOKUP(U595,Master[Company],Master[Terms],"NA",0,1))</f>
        <v/>
      </c>
      <c r="Q595" s="341" t="str">
        <f t="shared" si="1"/>
        <v/>
      </c>
      <c r="R595" s="341" t="str">
        <f t="array" ref="R595">if(U595="","",XLOOKUP(U595,Master[Company],Master[Group],"NA",0,1))</f>
        <v/>
      </c>
      <c r="S595" s="341" t="str">
        <f t="array" ref="S595">if(U595="","",XLOOKUP(U595,Master[Company],Master[Loading Location],"NA",0,1))</f>
        <v/>
      </c>
      <c r="T595" s="341" t="str">
        <f t="array" ref="T595">if(U595="","",XLOOKUP(U595,Master[Company],Master[Acronym],"NA",0,1))</f>
        <v/>
      </c>
      <c r="U595" s="341"/>
      <c r="V595" s="342"/>
      <c r="W595" s="342"/>
      <c r="X595" s="341" t="str">
        <f t="shared" si="6"/>
        <v/>
      </c>
      <c r="Y595" s="341" t="str">
        <f t="shared" si="3"/>
        <v/>
      </c>
      <c r="Z595" s="341"/>
      <c r="AA595" s="341"/>
      <c r="AB595" s="341"/>
      <c r="AC595" s="401"/>
      <c r="AD595" s="563"/>
      <c r="AE595" s="564"/>
      <c r="AF595" s="564"/>
      <c r="AG595" s="564"/>
      <c r="AH595" s="564"/>
      <c r="AI595" s="564"/>
      <c r="AJ595" s="564"/>
      <c r="AK595" s="564"/>
      <c r="AL595" s="563"/>
      <c r="AM595" s="564"/>
      <c r="AN595" s="564"/>
      <c r="AO595" s="564"/>
      <c r="AP595" s="564"/>
      <c r="AQ595" s="564"/>
      <c r="AR595" s="564"/>
      <c r="AS595" s="564"/>
      <c r="AT595" s="401"/>
      <c r="AU595" s="399"/>
      <c r="AV595" s="617"/>
      <c r="AW595" s="401"/>
      <c r="AX595" s="401"/>
      <c r="AY595" s="341"/>
      <c r="AZ595" s="341"/>
      <c r="BA595" s="341"/>
      <c r="BB595" s="341"/>
      <c r="BC595" s="341"/>
      <c r="BD595" s="401"/>
      <c r="BE595" s="341"/>
      <c r="BF595" s="341"/>
      <c r="BG595" s="402"/>
      <c r="BH595" s="403"/>
      <c r="BI595" s="405"/>
      <c r="BJ595" s="405"/>
      <c r="BK595" s="405"/>
      <c r="BL595" s="405"/>
      <c r="BM595" s="514"/>
    </row>
    <row r="596" ht="18.75" customHeight="1">
      <c r="A596" s="400" t="str">
        <f t="shared" si="4"/>
        <v/>
      </c>
      <c r="B596" s="341"/>
      <c r="C596" s="559"/>
      <c r="D596" s="393"/>
      <c r="E596" s="341"/>
      <c r="F596" s="394"/>
      <c r="G596" s="341" t="str">
        <f t="array" ref="G596">IF(C596="","",XLOOKUP(C596,'Master Data'!K:K,'Master Data'!N:N,"Input in Master Data",0,1))</f>
        <v/>
      </c>
      <c r="H596" s="341" t="str">
        <f t="array" ref="H596">IF(C596="","",XLOOKUP(C596,'Master Data'!K:K,'Master Data'!O:O,"Input in Master Data",0,1))</f>
        <v/>
      </c>
      <c r="I596" s="341" t="str">
        <f t="array" ref="I596">if(U596="","",XLOOKUP(U596,Master[Company],Master[Blow],"Unknown",0,1))</f>
        <v/>
      </c>
      <c r="J596" s="341" t="str">
        <f t="array" ref="J596">if(U596="","",XLOOKUP(U596,Master[Company],Master[Pigging],"Unknown",0,1))</f>
        <v/>
      </c>
      <c r="K596" s="341" t="str">
        <f t="array" ref="K596">if(U596="","",XLOOKUP(U596,Master[Company],Master[Load Method],"Unknown",0,1))</f>
        <v/>
      </c>
      <c r="L596" s="341" t="str">
        <f t="array" ref="L596">if(U596="","",XLOOKUP(U596,Master[Company],Master[Line Distance],"Unknown",0,1))</f>
        <v/>
      </c>
      <c r="M596" s="394"/>
      <c r="N596" s="341"/>
      <c r="O596" s="341"/>
      <c r="P596" s="341" t="str">
        <f t="array" ref="P596">if(U596="","",XLOOKUP(U596,Master[Company],Master[Terms],"NA",0,1))</f>
        <v/>
      </c>
      <c r="Q596" s="341" t="str">
        <f t="shared" si="1"/>
        <v/>
      </c>
      <c r="R596" s="341" t="str">
        <f t="array" ref="R596">if(U596="","",XLOOKUP(U596,Master[Company],Master[Group],"NA",0,1))</f>
        <v/>
      </c>
      <c r="S596" s="341" t="str">
        <f t="array" ref="S596">if(U596="","",XLOOKUP(U596,Master[Company],Master[Loading Location],"NA",0,1))</f>
        <v/>
      </c>
      <c r="T596" s="341" t="str">
        <f t="array" ref="T596">if(U596="","",XLOOKUP(U596,Master[Company],Master[Acronym],"NA",0,1))</f>
        <v/>
      </c>
      <c r="U596" s="341"/>
      <c r="V596" s="342"/>
      <c r="W596" s="342"/>
      <c r="X596" s="341" t="str">
        <f t="shared" si="6"/>
        <v/>
      </c>
      <c r="Y596" s="341" t="str">
        <f t="shared" si="3"/>
        <v/>
      </c>
      <c r="Z596" s="341"/>
      <c r="AA596" s="341"/>
      <c r="AB596" s="341"/>
      <c r="AC596" s="401"/>
      <c r="AD596" s="563"/>
      <c r="AE596" s="564"/>
      <c r="AF596" s="564"/>
      <c r="AG596" s="564"/>
      <c r="AH596" s="564"/>
      <c r="AI596" s="564"/>
      <c r="AJ596" s="564"/>
      <c r="AK596" s="564"/>
      <c r="AL596" s="563"/>
      <c r="AM596" s="564"/>
      <c r="AN596" s="564"/>
      <c r="AO596" s="564"/>
      <c r="AP596" s="564"/>
      <c r="AQ596" s="564"/>
      <c r="AR596" s="564"/>
      <c r="AS596" s="564"/>
      <c r="AT596" s="401"/>
      <c r="AU596" s="399"/>
      <c r="AV596" s="617"/>
      <c r="AW596" s="401"/>
      <c r="AX596" s="401"/>
      <c r="AY596" s="341"/>
      <c r="AZ596" s="341"/>
      <c r="BA596" s="341"/>
      <c r="BB596" s="341"/>
      <c r="BC596" s="341"/>
      <c r="BD596" s="401"/>
      <c r="BE596" s="341"/>
      <c r="BF596" s="341"/>
      <c r="BG596" s="402"/>
      <c r="BH596" s="403"/>
      <c r="BI596" s="405"/>
      <c r="BJ596" s="405"/>
      <c r="BK596" s="405"/>
      <c r="BL596" s="405"/>
      <c r="BM596" s="514"/>
    </row>
    <row r="597" ht="18.75" customHeight="1">
      <c r="A597" s="400" t="str">
        <f t="shared" si="4"/>
        <v/>
      </c>
      <c r="B597" s="341"/>
      <c r="C597" s="559"/>
      <c r="D597" s="393"/>
      <c r="E597" s="341"/>
      <c r="F597" s="394"/>
      <c r="G597" s="341" t="str">
        <f t="array" ref="G597">IF(C597="","",XLOOKUP(C597,'Master Data'!K:K,'Master Data'!N:N,"Input in Master Data",0,1))</f>
        <v/>
      </c>
      <c r="H597" s="341" t="str">
        <f t="array" ref="H597">IF(C597="","",XLOOKUP(C597,'Master Data'!K:K,'Master Data'!O:O,"Input in Master Data",0,1))</f>
        <v/>
      </c>
      <c r="I597" s="341" t="str">
        <f t="array" ref="I597">if(U597="","",XLOOKUP(U597,Master[Company],Master[Blow],"Unknown",0,1))</f>
        <v/>
      </c>
      <c r="J597" s="341" t="str">
        <f t="array" ref="J597">if(U597="","",XLOOKUP(U597,Master[Company],Master[Pigging],"Unknown",0,1))</f>
        <v/>
      </c>
      <c r="K597" s="341" t="str">
        <f t="array" ref="K597">if(U597="","",XLOOKUP(U597,Master[Company],Master[Load Method],"Unknown",0,1))</f>
        <v/>
      </c>
      <c r="L597" s="341" t="str">
        <f t="array" ref="L597">if(U597="","",XLOOKUP(U597,Master[Company],Master[Line Distance],"Unknown",0,1))</f>
        <v/>
      </c>
      <c r="M597" s="394"/>
      <c r="N597" s="341"/>
      <c r="O597" s="341"/>
      <c r="P597" s="341" t="str">
        <f t="array" ref="P597">if(U597="","",XLOOKUP(U597,Master[Company],Master[Terms],"NA",0,1))</f>
        <v/>
      </c>
      <c r="Q597" s="341" t="str">
        <f t="shared" si="1"/>
        <v/>
      </c>
      <c r="R597" s="341" t="str">
        <f t="array" ref="R597">if(U597="","",XLOOKUP(U597,Master[Company],Master[Group],"NA",0,1))</f>
        <v/>
      </c>
      <c r="S597" s="341" t="str">
        <f t="array" ref="S597">if(U597="","",XLOOKUP(U597,Master[Company],Master[Loading Location],"NA",0,1))</f>
        <v/>
      </c>
      <c r="T597" s="341" t="str">
        <f t="array" ref="T597">if(U597="","",XLOOKUP(U597,Master[Company],Master[Acronym],"NA",0,1))</f>
        <v/>
      </c>
      <c r="U597" s="341"/>
      <c r="V597" s="342"/>
      <c r="W597" s="342"/>
      <c r="X597" s="341" t="str">
        <f t="shared" si="6"/>
        <v/>
      </c>
      <c r="Y597" s="341" t="str">
        <f t="shared" si="3"/>
        <v/>
      </c>
      <c r="Z597" s="341"/>
      <c r="AA597" s="341"/>
      <c r="AB597" s="341"/>
      <c r="AC597" s="401"/>
      <c r="AD597" s="563"/>
      <c r="AE597" s="564"/>
      <c r="AF597" s="564"/>
      <c r="AG597" s="564"/>
      <c r="AH597" s="564"/>
      <c r="AI597" s="564"/>
      <c r="AJ597" s="564"/>
      <c r="AK597" s="564"/>
      <c r="AL597" s="563"/>
      <c r="AM597" s="564"/>
      <c r="AN597" s="564"/>
      <c r="AO597" s="564"/>
      <c r="AP597" s="564"/>
      <c r="AQ597" s="564"/>
      <c r="AR597" s="564"/>
      <c r="AS597" s="564"/>
      <c r="AT597" s="401"/>
      <c r="AU597" s="399"/>
      <c r="AV597" s="617"/>
      <c r="AW597" s="401"/>
      <c r="AX597" s="401"/>
      <c r="AY597" s="341"/>
      <c r="AZ597" s="341"/>
      <c r="BA597" s="341"/>
      <c r="BB597" s="341"/>
      <c r="BC597" s="341"/>
      <c r="BD597" s="401"/>
      <c r="BE597" s="341"/>
      <c r="BF597" s="341"/>
      <c r="BG597" s="402"/>
      <c r="BH597" s="403"/>
      <c r="BI597" s="405"/>
      <c r="BJ597" s="405"/>
      <c r="BK597" s="405"/>
      <c r="BL597" s="405"/>
      <c r="BM597" s="514"/>
    </row>
    <row r="598" ht="18.75" customHeight="1">
      <c r="A598" s="400" t="str">
        <f t="shared" si="4"/>
        <v/>
      </c>
      <c r="B598" s="341"/>
      <c r="C598" s="559"/>
      <c r="D598" s="393"/>
      <c r="E598" s="341"/>
      <c r="F598" s="394"/>
      <c r="G598" s="341" t="str">
        <f t="array" ref="G598">IF(C598="","",XLOOKUP(C598,'Master Data'!K:K,'Master Data'!N:N,"Input in Master Data",0,1))</f>
        <v/>
      </c>
      <c r="H598" s="341" t="str">
        <f t="array" ref="H598">IF(C598="","",XLOOKUP(C598,'Master Data'!K:K,'Master Data'!O:O,"Input in Master Data",0,1))</f>
        <v/>
      </c>
      <c r="I598" s="341" t="str">
        <f t="array" ref="I598">if(U598="","",XLOOKUP(U598,Master[Company],Master[Blow],"Unknown",0,1))</f>
        <v/>
      </c>
      <c r="J598" s="341" t="str">
        <f t="array" ref="J598">if(U598="","",XLOOKUP(U598,Master[Company],Master[Pigging],"Unknown",0,1))</f>
        <v/>
      </c>
      <c r="K598" s="341" t="str">
        <f t="array" ref="K598">if(U598="","",XLOOKUP(U598,Master[Company],Master[Load Method],"Unknown",0,1))</f>
        <v/>
      </c>
      <c r="L598" s="341" t="str">
        <f t="array" ref="L598">if(U598="","",XLOOKUP(U598,Master[Company],Master[Line Distance],"Unknown",0,1))</f>
        <v/>
      </c>
      <c r="M598" s="394"/>
      <c r="N598" s="341"/>
      <c r="O598" s="341"/>
      <c r="P598" s="341" t="str">
        <f t="array" ref="P598">if(U598="","",XLOOKUP(U598,Master[Company],Master[Terms],"NA",0,1))</f>
        <v/>
      </c>
      <c r="Q598" s="341" t="str">
        <f t="shared" si="1"/>
        <v/>
      </c>
      <c r="R598" s="341" t="str">
        <f t="array" ref="R598">if(U598="","",XLOOKUP(U598,Master[Company],Master[Group],"NA",0,1))</f>
        <v/>
      </c>
      <c r="S598" s="341" t="str">
        <f t="array" ref="S598">if(U598="","",XLOOKUP(U598,Master[Company],Master[Loading Location],"NA",0,1))</f>
        <v/>
      </c>
      <c r="T598" s="341" t="str">
        <f t="array" ref="T598">if(U598="","",XLOOKUP(U598,Master[Company],Master[Acronym],"NA",0,1))</f>
        <v/>
      </c>
      <c r="U598" s="341"/>
      <c r="V598" s="342"/>
      <c r="W598" s="342"/>
      <c r="X598" s="341" t="str">
        <f t="shared" si="6"/>
        <v/>
      </c>
      <c r="Y598" s="341" t="str">
        <f t="shared" si="3"/>
        <v/>
      </c>
      <c r="Z598" s="341"/>
      <c r="AA598" s="341"/>
      <c r="AB598" s="341"/>
      <c r="AC598" s="401"/>
      <c r="AD598" s="563"/>
      <c r="AE598" s="564"/>
      <c r="AF598" s="564"/>
      <c r="AG598" s="564"/>
      <c r="AH598" s="564"/>
      <c r="AI598" s="564"/>
      <c r="AJ598" s="564"/>
      <c r="AK598" s="564"/>
      <c r="AL598" s="563"/>
      <c r="AM598" s="564"/>
      <c r="AN598" s="564"/>
      <c r="AO598" s="564"/>
      <c r="AP598" s="564"/>
      <c r="AQ598" s="564"/>
      <c r="AR598" s="564"/>
      <c r="AS598" s="564"/>
      <c r="AT598" s="401"/>
      <c r="AU598" s="399"/>
      <c r="AV598" s="617"/>
      <c r="AW598" s="401"/>
      <c r="AX598" s="401"/>
      <c r="AY598" s="341"/>
      <c r="AZ598" s="341"/>
      <c r="BA598" s="341"/>
      <c r="BB598" s="341"/>
      <c r="BC598" s="341"/>
      <c r="BD598" s="401"/>
      <c r="BE598" s="341"/>
      <c r="BF598" s="341"/>
      <c r="BG598" s="402"/>
      <c r="BH598" s="403"/>
      <c r="BI598" s="405"/>
      <c r="BJ598" s="405"/>
      <c r="BK598" s="405"/>
      <c r="BL598" s="405"/>
      <c r="BM598" s="514"/>
    </row>
    <row r="599" ht="18.75" customHeight="1">
      <c r="A599" s="400" t="str">
        <f t="shared" si="4"/>
        <v/>
      </c>
      <c r="B599" s="341"/>
      <c r="C599" s="559"/>
      <c r="D599" s="393"/>
      <c r="E599" s="341"/>
      <c r="F599" s="394"/>
      <c r="G599" s="341" t="str">
        <f t="array" ref="G599">IF(C599="","",XLOOKUP(C599,'Master Data'!K:K,'Master Data'!N:N,"Input in Master Data",0,1))</f>
        <v/>
      </c>
      <c r="H599" s="341" t="str">
        <f t="array" ref="H599">IF(C599="","",XLOOKUP(C599,'Master Data'!K:K,'Master Data'!O:O,"Input in Master Data",0,1))</f>
        <v/>
      </c>
      <c r="I599" s="341" t="str">
        <f t="array" ref="I599">if(U599="","",XLOOKUP(U599,Master[Company],Master[Blow],"Unknown",0,1))</f>
        <v/>
      </c>
      <c r="J599" s="341" t="str">
        <f t="array" ref="J599">if(U599="","",XLOOKUP(U599,Master[Company],Master[Pigging],"Unknown",0,1))</f>
        <v/>
      </c>
      <c r="K599" s="341" t="str">
        <f t="array" ref="K599">if(U599="","",XLOOKUP(U599,Master[Company],Master[Load Method],"Unknown",0,1))</f>
        <v/>
      </c>
      <c r="L599" s="341" t="str">
        <f t="array" ref="L599">if(U599="","",XLOOKUP(U599,Master[Company],Master[Line Distance],"Unknown",0,1))</f>
        <v/>
      </c>
      <c r="M599" s="394"/>
      <c r="N599" s="341"/>
      <c r="O599" s="341"/>
      <c r="P599" s="341" t="str">
        <f t="array" ref="P599">if(U599="","",XLOOKUP(U599,Master[Company],Master[Terms],"NA",0,1))</f>
        <v/>
      </c>
      <c r="Q599" s="341" t="str">
        <f t="shared" si="1"/>
        <v/>
      </c>
      <c r="R599" s="341" t="str">
        <f t="array" ref="R599">if(U599="","",XLOOKUP(U599,Master[Company],Master[Group],"NA",0,1))</f>
        <v/>
      </c>
      <c r="S599" s="341" t="str">
        <f t="array" ref="S599">if(U599="","",XLOOKUP(U599,Master[Company],Master[Loading Location],"NA",0,1))</f>
        <v/>
      </c>
      <c r="T599" s="341" t="str">
        <f t="array" ref="T599">if(U599="","",XLOOKUP(U599,Master[Company],Master[Acronym],"NA",0,1))</f>
        <v/>
      </c>
      <c r="U599" s="341"/>
      <c r="V599" s="342"/>
      <c r="W599" s="342"/>
      <c r="X599" s="341" t="str">
        <f t="shared" si="6"/>
        <v/>
      </c>
      <c r="Y599" s="341" t="str">
        <f t="shared" si="3"/>
        <v/>
      </c>
      <c r="Z599" s="341"/>
      <c r="AA599" s="341"/>
      <c r="AB599" s="341"/>
      <c r="AC599" s="401"/>
      <c r="AD599" s="563"/>
      <c r="AE599" s="564"/>
      <c r="AF599" s="564"/>
      <c r="AG599" s="564"/>
      <c r="AH599" s="564"/>
      <c r="AI599" s="564"/>
      <c r="AJ599" s="564"/>
      <c r="AK599" s="564"/>
      <c r="AL599" s="563"/>
      <c r="AM599" s="564"/>
      <c r="AN599" s="564"/>
      <c r="AO599" s="564"/>
      <c r="AP599" s="564"/>
      <c r="AQ599" s="564"/>
      <c r="AR599" s="564"/>
      <c r="AS599" s="564"/>
      <c r="AT599" s="401"/>
      <c r="AU599" s="399"/>
      <c r="AV599" s="617"/>
      <c r="AW599" s="401"/>
      <c r="AX599" s="401"/>
      <c r="AY599" s="341"/>
      <c r="AZ599" s="341"/>
      <c r="BA599" s="341"/>
      <c r="BB599" s="341"/>
      <c r="BC599" s="341"/>
      <c r="BD599" s="401"/>
      <c r="BE599" s="341"/>
      <c r="BF599" s="341"/>
      <c r="BG599" s="402"/>
      <c r="BH599" s="403"/>
      <c r="BI599" s="405"/>
      <c r="BJ599" s="405"/>
      <c r="BK599" s="405"/>
      <c r="BL599" s="405"/>
      <c r="BM599" s="514"/>
    </row>
    <row r="600" ht="18.75" customHeight="1">
      <c r="A600" s="400" t="str">
        <f t="shared" si="4"/>
        <v/>
      </c>
      <c r="B600" s="341"/>
      <c r="C600" s="559"/>
      <c r="D600" s="393"/>
      <c r="E600" s="341"/>
      <c r="F600" s="394"/>
      <c r="G600" s="341" t="str">
        <f t="array" ref="G600">IF(C600="","",XLOOKUP(C600,'Master Data'!K:K,'Master Data'!N:N,"Input in Master Data",0,1))</f>
        <v/>
      </c>
      <c r="H600" s="341" t="str">
        <f t="array" ref="H600">IF(C600="","",XLOOKUP(C600,'Master Data'!K:K,'Master Data'!O:O,"Input in Master Data",0,1))</f>
        <v/>
      </c>
      <c r="I600" s="341" t="str">
        <f t="array" ref="I600">if(U600="","",XLOOKUP(U600,Master[Company],Master[Blow],"Unknown",0,1))</f>
        <v/>
      </c>
      <c r="J600" s="341" t="str">
        <f t="array" ref="J600">if(U600="","",XLOOKUP(U600,Master[Company],Master[Pigging],"Unknown",0,1))</f>
        <v/>
      </c>
      <c r="K600" s="341" t="str">
        <f t="array" ref="K600">if(U600="","",XLOOKUP(U600,Master[Company],Master[Load Method],"Unknown",0,1))</f>
        <v/>
      </c>
      <c r="L600" s="341" t="str">
        <f t="array" ref="L600">if(U600="","",XLOOKUP(U600,Master[Company],Master[Line Distance],"Unknown",0,1))</f>
        <v/>
      </c>
      <c r="M600" s="394"/>
      <c r="N600" s="341"/>
      <c r="O600" s="341"/>
      <c r="P600" s="341" t="str">
        <f t="array" ref="P600">if(U600="","",XLOOKUP(U600,Master[Company],Master[Terms],"NA",0,1))</f>
        <v/>
      </c>
      <c r="Q600" s="341" t="str">
        <f t="shared" si="1"/>
        <v/>
      </c>
      <c r="R600" s="341" t="str">
        <f t="array" ref="R600">if(U600="","",XLOOKUP(U600,Master[Company],Master[Group],"NA",0,1))</f>
        <v/>
      </c>
      <c r="S600" s="341" t="str">
        <f t="array" ref="S600">if(U600="","",XLOOKUP(U600,Master[Company],Master[Loading Location],"NA",0,1))</f>
        <v/>
      </c>
      <c r="T600" s="341" t="str">
        <f t="array" ref="T600">if(U600="","",XLOOKUP(U600,Master[Company],Master[Acronym],"NA",0,1))</f>
        <v/>
      </c>
      <c r="U600" s="341"/>
      <c r="V600" s="342"/>
      <c r="W600" s="342"/>
      <c r="X600" s="341" t="str">
        <f t="shared" si="6"/>
        <v/>
      </c>
      <c r="Y600" s="341" t="str">
        <f t="shared" si="3"/>
        <v/>
      </c>
      <c r="Z600" s="341"/>
      <c r="AA600" s="341"/>
      <c r="AB600" s="341"/>
      <c r="AC600" s="401"/>
      <c r="AD600" s="563"/>
      <c r="AE600" s="564"/>
      <c r="AF600" s="564"/>
      <c r="AG600" s="564"/>
      <c r="AH600" s="564"/>
      <c r="AI600" s="564"/>
      <c r="AJ600" s="564"/>
      <c r="AK600" s="564"/>
      <c r="AL600" s="563"/>
      <c r="AM600" s="564"/>
      <c r="AN600" s="564"/>
      <c r="AO600" s="564"/>
      <c r="AP600" s="564"/>
      <c r="AQ600" s="564"/>
      <c r="AR600" s="564"/>
      <c r="AS600" s="564"/>
      <c r="AT600" s="401"/>
      <c r="AU600" s="399"/>
      <c r="AV600" s="617"/>
      <c r="AW600" s="401"/>
      <c r="AX600" s="401"/>
      <c r="AY600" s="341"/>
      <c r="AZ600" s="341"/>
      <c r="BA600" s="341"/>
      <c r="BB600" s="341"/>
      <c r="BC600" s="341"/>
      <c r="BD600" s="401"/>
      <c r="BE600" s="341"/>
      <c r="BF600" s="341"/>
      <c r="BG600" s="402"/>
      <c r="BH600" s="403"/>
      <c r="BI600" s="405"/>
      <c r="BJ600" s="405"/>
      <c r="BK600" s="405"/>
      <c r="BL600" s="405"/>
      <c r="BM600" s="514"/>
    </row>
    <row r="601" ht="18.75" customHeight="1">
      <c r="A601" s="400" t="str">
        <f t="shared" si="4"/>
        <v/>
      </c>
      <c r="B601" s="341"/>
      <c r="C601" s="559"/>
      <c r="D601" s="393"/>
      <c r="E601" s="341"/>
      <c r="F601" s="394"/>
      <c r="G601" s="341" t="str">
        <f t="array" ref="G601">IF(C601="","",XLOOKUP(C601,'Master Data'!K:K,'Master Data'!N:N,"Input in Master Data",0,1))</f>
        <v/>
      </c>
      <c r="H601" s="341" t="str">
        <f t="array" ref="H601">IF(C601="","",XLOOKUP(C601,'Master Data'!K:K,'Master Data'!O:O,"Input in Master Data",0,1))</f>
        <v/>
      </c>
      <c r="I601" s="341" t="str">
        <f t="array" ref="I601">if(U601="","",XLOOKUP(U601,Master[Company],Master[Blow],"Unknown",0,1))</f>
        <v/>
      </c>
      <c r="J601" s="341" t="str">
        <f t="array" ref="J601">if(U601="","",XLOOKUP(U601,Master[Company],Master[Pigging],"Unknown",0,1))</f>
        <v/>
      </c>
      <c r="K601" s="341" t="str">
        <f t="array" ref="K601">if(U601="","",XLOOKUP(U601,Master[Company],Master[Load Method],"Unknown",0,1))</f>
        <v/>
      </c>
      <c r="L601" s="341" t="str">
        <f t="array" ref="L601">if(U601="","",XLOOKUP(U601,Master[Company],Master[Line Distance],"Unknown",0,1))</f>
        <v/>
      </c>
      <c r="M601" s="394"/>
      <c r="N601" s="341"/>
      <c r="O601" s="341"/>
      <c r="P601" s="341" t="str">
        <f t="array" ref="P601">if(U601="","",XLOOKUP(U601,Master[Company],Master[Terms],"NA",0,1))</f>
        <v/>
      </c>
      <c r="Q601" s="341" t="str">
        <f t="shared" si="1"/>
        <v/>
      </c>
      <c r="R601" s="341" t="str">
        <f t="array" ref="R601">if(U601="","",XLOOKUP(U601,Master[Company],Master[Group],"NA",0,1))</f>
        <v/>
      </c>
      <c r="S601" s="341" t="str">
        <f t="array" ref="S601">if(U601="","",XLOOKUP(U601,Master[Company],Master[Loading Location],"NA",0,1))</f>
        <v/>
      </c>
      <c r="T601" s="341" t="str">
        <f t="array" ref="T601">if(U601="","",XLOOKUP(U601,Master[Company],Master[Acronym],"NA",0,1))</f>
        <v/>
      </c>
      <c r="U601" s="341"/>
      <c r="V601" s="342"/>
      <c r="W601" s="342"/>
      <c r="X601" s="341" t="str">
        <f t="shared" si="6"/>
        <v/>
      </c>
      <c r="Y601" s="341" t="str">
        <f t="shared" si="3"/>
        <v/>
      </c>
      <c r="Z601" s="341"/>
      <c r="AA601" s="341"/>
      <c r="AB601" s="341"/>
      <c r="AC601" s="401"/>
      <c r="AD601" s="563"/>
      <c r="AE601" s="564"/>
      <c r="AF601" s="564"/>
      <c r="AG601" s="564"/>
      <c r="AH601" s="564"/>
      <c r="AI601" s="564"/>
      <c r="AJ601" s="564"/>
      <c r="AK601" s="564"/>
      <c r="AL601" s="563"/>
      <c r="AM601" s="564"/>
      <c r="AN601" s="564"/>
      <c r="AO601" s="564"/>
      <c r="AP601" s="564"/>
      <c r="AQ601" s="564"/>
      <c r="AR601" s="564"/>
      <c r="AS601" s="564"/>
      <c r="AT601" s="401"/>
      <c r="AU601" s="399"/>
      <c r="AV601" s="617"/>
      <c r="AW601" s="401"/>
      <c r="AX601" s="401"/>
      <c r="AY601" s="341"/>
      <c r="AZ601" s="341"/>
      <c r="BA601" s="341"/>
      <c r="BB601" s="341"/>
      <c r="BC601" s="341"/>
      <c r="BD601" s="401"/>
      <c r="BE601" s="341"/>
      <c r="BF601" s="341"/>
      <c r="BG601" s="402"/>
      <c r="BH601" s="403"/>
      <c r="BI601" s="405"/>
      <c r="BJ601" s="405"/>
      <c r="BK601" s="405"/>
      <c r="BL601" s="405"/>
      <c r="BM601" s="514"/>
    </row>
    <row r="602" ht="18.75" customHeight="1">
      <c r="A602" s="400" t="str">
        <f t="shared" si="4"/>
        <v/>
      </c>
      <c r="B602" s="341"/>
      <c r="C602" s="559"/>
      <c r="D602" s="393"/>
      <c r="E602" s="341"/>
      <c r="F602" s="394"/>
      <c r="G602" s="341" t="str">
        <f t="array" ref="G602">IF(C602="","",XLOOKUP(C602,'Master Data'!K:K,'Master Data'!N:N,"Input in Master Data",0,1))</f>
        <v/>
      </c>
      <c r="H602" s="341" t="str">
        <f t="array" ref="H602">IF(C602="","",XLOOKUP(C602,'Master Data'!K:K,'Master Data'!O:O,"Input in Master Data",0,1))</f>
        <v/>
      </c>
      <c r="I602" s="341" t="str">
        <f t="array" ref="I602">if(U602="","",XLOOKUP(U602,Master[Company],Master[Blow],"Unknown",0,1))</f>
        <v/>
      </c>
      <c r="J602" s="341" t="str">
        <f t="array" ref="J602">if(U602="","",XLOOKUP(U602,Master[Company],Master[Pigging],"Unknown",0,1))</f>
        <v/>
      </c>
      <c r="K602" s="341" t="str">
        <f t="array" ref="K602">if(U602="","",XLOOKUP(U602,Master[Company],Master[Load Method],"Unknown",0,1))</f>
        <v/>
      </c>
      <c r="L602" s="341" t="str">
        <f t="array" ref="L602">if(U602="","",XLOOKUP(U602,Master[Company],Master[Line Distance],"Unknown",0,1))</f>
        <v/>
      </c>
      <c r="M602" s="394"/>
      <c r="N602" s="341"/>
      <c r="O602" s="341"/>
      <c r="P602" s="341" t="str">
        <f t="array" ref="P602">if(U602="","",XLOOKUP(U602,Master[Company],Master[Terms],"NA",0,1))</f>
        <v/>
      </c>
      <c r="Q602" s="341" t="str">
        <f t="shared" si="1"/>
        <v/>
      </c>
      <c r="R602" s="341" t="str">
        <f t="array" ref="R602">if(U602="","",XLOOKUP(U602,Master[Company],Master[Group],"NA",0,1))</f>
        <v/>
      </c>
      <c r="S602" s="341" t="str">
        <f t="array" ref="S602">if(U602="","",XLOOKUP(U602,Master[Company],Master[Loading Location],"NA",0,1))</f>
        <v/>
      </c>
      <c r="T602" s="341" t="str">
        <f t="array" ref="T602">if(U602="","",XLOOKUP(U602,Master[Company],Master[Acronym],"NA",0,1))</f>
        <v/>
      </c>
      <c r="U602" s="341"/>
      <c r="V602" s="342"/>
      <c r="W602" s="342"/>
      <c r="X602" s="341" t="str">
        <f t="shared" si="6"/>
        <v/>
      </c>
      <c r="Y602" s="341" t="str">
        <f t="shared" si="3"/>
        <v/>
      </c>
      <c r="Z602" s="341"/>
      <c r="AA602" s="341"/>
      <c r="AB602" s="341"/>
      <c r="AC602" s="401"/>
      <c r="AD602" s="563"/>
      <c r="AE602" s="564"/>
      <c r="AF602" s="564"/>
      <c r="AG602" s="564"/>
      <c r="AH602" s="564"/>
      <c r="AI602" s="564"/>
      <c r="AJ602" s="564"/>
      <c r="AK602" s="564"/>
      <c r="AL602" s="563"/>
      <c r="AM602" s="564"/>
      <c r="AN602" s="564"/>
      <c r="AO602" s="564"/>
      <c r="AP602" s="564"/>
      <c r="AQ602" s="564"/>
      <c r="AR602" s="564"/>
      <c r="AS602" s="564"/>
      <c r="AT602" s="401"/>
      <c r="AU602" s="399"/>
      <c r="AV602" s="617"/>
      <c r="AW602" s="401"/>
      <c r="AX602" s="401"/>
      <c r="AY602" s="341"/>
      <c r="AZ602" s="341"/>
      <c r="BA602" s="341"/>
      <c r="BB602" s="341"/>
      <c r="BC602" s="341"/>
      <c r="BD602" s="401"/>
      <c r="BE602" s="341"/>
      <c r="BF602" s="341"/>
      <c r="BG602" s="402"/>
      <c r="BH602" s="403"/>
      <c r="BI602" s="405"/>
      <c r="BJ602" s="405"/>
      <c r="BK602" s="405"/>
      <c r="BL602" s="405"/>
      <c r="BM602" s="514"/>
    </row>
    <row r="603" ht="18.75" customHeight="1">
      <c r="A603" s="400" t="str">
        <f t="shared" si="4"/>
        <v/>
      </c>
      <c r="B603" s="341"/>
      <c r="C603" s="559"/>
      <c r="D603" s="393"/>
      <c r="E603" s="341"/>
      <c r="F603" s="394"/>
      <c r="G603" s="341" t="str">
        <f t="array" ref="G603">IF(C603="","",XLOOKUP(C603,'Master Data'!K:K,'Master Data'!N:N,"Input in Master Data",0,1))</f>
        <v/>
      </c>
      <c r="H603" s="341" t="str">
        <f t="array" ref="H603">IF(C603="","",XLOOKUP(C603,'Master Data'!K:K,'Master Data'!O:O,"Input in Master Data",0,1))</f>
        <v/>
      </c>
      <c r="I603" s="341" t="str">
        <f t="array" ref="I603">if(U603="","",XLOOKUP(U603,Master[Company],Master[Blow],"Unknown",0,1))</f>
        <v/>
      </c>
      <c r="J603" s="341" t="str">
        <f t="array" ref="J603">if(U603="","",XLOOKUP(U603,Master[Company],Master[Pigging],"Unknown",0,1))</f>
        <v/>
      </c>
      <c r="K603" s="341" t="str">
        <f t="array" ref="K603">if(U603="","",XLOOKUP(U603,Master[Company],Master[Load Method],"Unknown",0,1))</f>
        <v/>
      </c>
      <c r="L603" s="341" t="str">
        <f t="array" ref="L603">if(U603="","",XLOOKUP(U603,Master[Company],Master[Line Distance],"Unknown",0,1))</f>
        <v/>
      </c>
      <c r="M603" s="394"/>
      <c r="N603" s="341"/>
      <c r="O603" s="341"/>
      <c r="P603" s="341" t="str">
        <f t="array" ref="P603">if(U603="","",XLOOKUP(U603,Master[Company],Master[Terms],"NA",0,1))</f>
        <v/>
      </c>
      <c r="Q603" s="341" t="str">
        <f t="shared" si="1"/>
        <v/>
      </c>
      <c r="R603" s="341" t="str">
        <f t="array" ref="R603">if(U603="","",XLOOKUP(U603,Master[Company],Master[Group],"NA",0,1))</f>
        <v/>
      </c>
      <c r="S603" s="341" t="str">
        <f t="array" ref="S603">if(U603="","",XLOOKUP(U603,Master[Company],Master[Loading Location],"NA",0,1))</f>
        <v/>
      </c>
      <c r="T603" s="341" t="str">
        <f t="array" ref="T603">if(U603="","",XLOOKUP(U603,Master[Company],Master[Acronym],"NA",0,1))</f>
        <v/>
      </c>
      <c r="U603" s="341"/>
      <c r="V603" s="342"/>
      <c r="W603" s="342"/>
      <c r="X603" s="341" t="str">
        <f t="shared" si="6"/>
        <v/>
      </c>
      <c r="Y603" s="341" t="str">
        <f t="shared" si="3"/>
        <v/>
      </c>
      <c r="Z603" s="341"/>
      <c r="AA603" s="341"/>
      <c r="AB603" s="341"/>
      <c r="AC603" s="401"/>
      <c r="AD603" s="563"/>
      <c r="AE603" s="564"/>
      <c r="AF603" s="564"/>
      <c r="AG603" s="564"/>
      <c r="AH603" s="564"/>
      <c r="AI603" s="564"/>
      <c r="AJ603" s="564"/>
      <c r="AK603" s="564"/>
      <c r="AL603" s="563"/>
      <c r="AM603" s="564"/>
      <c r="AN603" s="564"/>
      <c r="AO603" s="564"/>
      <c r="AP603" s="564"/>
      <c r="AQ603" s="564"/>
      <c r="AR603" s="564"/>
      <c r="AS603" s="564"/>
      <c r="AT603" s="401"/>
      <c r="AU603" s="399"/>
      <c r="AV603" s="617"/>
      <c r="AW603" s="401"/>
      <c r="AX603" s="401"/>
      <c r="AY603" s="341"/>
      <c r="AZ603" s="341"/>
      <c r="BA603" s="341"/>
      <c r="BB603" s="341"/>
      <c r="BC603" s="341"/>
      <c r="BD603" s="401"/>
      <c r="BE603" s="341"/>
      <c r="BF603" s="341"/>
      <c r="BG603" s="402"/>
      <c r="BH603" s="403"/>
      <c r="BI603" s="405"/>
      <c r="BJ603" s="405"/>
      <c r="BK603" s="405"/>
      <c r="BL603" s="405"/>
      <c r="BM603" s="514"/>
    </row>
    <row r="604" ht="18.75" customHeight="1">
      <c r="A604" s="400" t="str">
        <f t="shared" si="4"/>
        <v/>
      </c>
      <c r="B604" s="341"/>
      <c r="C604" s="559"/>
      <c r="D604" s="393"/>
      <c r="E604" s="341"/>
      <c r="F604" s="394"/>
      <c r="G604" s="341" t="str">
        <f t="array" ref="G604">IF(C604="","",XLOOKUP(C604,'Master Data'!K:K,'Master Data'!N:N,"Input in Master Data",0,1))</f>
        <v/>
      </c>
      <c r="H604" s="341" t="str">
        <f t="array" ref="H604">IF(C604="","",XLOOKUP(C604,'Master Data'!K:K,'Master Data'!O:O,"Input in Master Data",0,1))</f>
        <v/>
      </c>
      <c r="I604" s="341" t="str">
        <f t="array" ref="I604">if(U604="","",XLOOKUP(U604,Master[Company],Master[Blow],"Unknown",0,1))</f>
        <v/>
      </c>
      <c r="J604" s="341" t="str">
        <f t="array" ref="J604">if(U604="","",XLOOKUP(U604,Master[Company],Master[Pigging],"Unknown",0,1))</f>
        <v/>
      </c>
      <c r="K604" s="341" t="str">
        <f t="array" ref="K604">if(U604="","",XLOOKUP(U604,Master[Company],Master[Load Method],"Unknown",0,1))</f>
        <v/>
      </c>
      <c r="L604" s="341" t="str">
        <f t="array" ref="L604">if(U604="","",XLOOKUP(U604,Master[Company],Master[Line Distance],"Unknown",0,1))</f>
        <v/>
      </c>
      <c r="M604" s="394"/>
      <c r="N604" s="341"/>
      <c r="O604" s="341"/>
      <c r="P604" s="341" t="str">
        <f t="array" ref="P604">if(U604="","",XLOOKUP(U604,Master[Company],Master[Terms],"NA",0,1))</f>
        <v/>
      </c>
      <c r="Q604" s="341" t="str">
        <f t="shared" si="1"/>
        <v/>
      </c>
      <c r="R604" s="341" t="str">
        <f t="array" ref="R604">if(U604="","",XLOOKUP(U604,Master[Company],Master[Group],"NA",0,1))</f>
        <v/>
      </c>
      <c r="S604" s="341" t="str">
        <f t="array" ref="S604">if(U604="","",XLOOKUP(U604,Master[Company],Master[Loading Location],"NA",0,1))</f>
        <v/>
      </c>
      <c r="T604" s="341" t="str">
        <f t="array" ref="T604">if(U604="","",XLOOKUP(U604,Master[Company],Master[Acronym],"NA",0,1))</f>
        <v/>
      </c>
      <c r="U604" s="341"/>
      <c r="V604" s="342"/>
      <c r="W604" s="342"/>
      <c r="X604" s="341" t="str">
        <f t="shared" si="6"/>
        <v/>
      </c>
      <c r="Y604" s="341" t="str">
        <f t="shared" si="3"/>
        <v/>
      </c>
      <c r="Z604" s="341"/>
      <c r="AA604" s="341"/>
      <c r="AB604" s="341"/>
      <c r="AC604" s="401"/>
      <c r="AD604" s="563"/>
      <c r="AE604" s="564"/>
      <c r="AF604" s="564"/>
      <c r="AG604" s="564"/>
      <c r="AH604" s="564"/>
      <c r="AI604" s="564"/>
      <c r="AJ604" s="564"/>
      <c r="AK604" s="564"/>
      <c r="AL604" s="563"/>
      <c r="AM604" s="564"/>
      <c r="AN604" s="564"/>
      <c r="AO604" s="564"/>
      <c r="AP604" s="564"/>
      <c r="AQ604" s="564"/>
      <c r="AR604" s="564"/>
      <c r="AS604" s="564"/>
      <c r="AT604" s="401"/>
      <c r="AU604" s="399"/>
      <c r="AV604" s="617"/>
      <c r="AW604" s="401"/>
      <c r="AX604" s="401"/>
      <c r="AY604" s="341"/>
      <c r="AZ604" s="341"/>
      <c r="BA604" s="341"/>
      <c r="BB604" s="341"/>
      <c r="BC604" s="341"/>
      <c r="BD604" s="401"/>
      <c r="BE604" s="341"/>
      <c r="BF604" s="341"/>
      <c r="BG604" s="402"/>
      <c r="BH604" s="403"/>
      <c r="BI604" s="405"/>
      <c r="BJ604" s="405"/>
      <c r="BK604" s="405"/>
      <c r="BL604" s="405"/>
      <c r="BM604" s="514"/>
    </row>
    <row r="605" ht="18.75" customHeight="1">
      <c r="A605" s="400" t="str">
        <f t="shared" si="4"/>
        <v/>
      </c>
      <c r="B605" s="341"/>
      <c r="C605" s="559"/>
      <c r="D605" s="393"/>
      <c r="E605" s="341"/>
      <c r="F605" s="394"/>
      <c r="G605" s="341" t="str">
        <f t="array" ref="G605">IF(C605="","",XLOOKUP(C605,'Master Data'!K:K,'Master Data'!N:N,"Input in Master Data",0,1))</f>
        <v/>
      </c>
      <c r="H605" s="341" t="str">
        <f t="array" ref="H605">IF(C605="","",XLOOKUP(C605,'Master Data'!K:K,'Master Data'!O:O,"Input in Master Data",0,1))</f>
        <v/>
      </c>
      <c r="I605" s="341" t="str">
        <f t="array" ref="I605">if(U605="","",XLOOKUP(U605,Master[Company],Master[Blow],"Unknown",0,1))</f>
        <v/>
      </c>
      <c r="J605" s="341" t="str">
        <f t="array" ref="J605">if(U605="","",XLOOKUP(U605,Master[Company],Master[Pigging],"Unknown",0,1))</f>
        <v/>
      </c>
      <c r="K605" s="341" t="str">
        <f t="array" ref="K605">if(U605="","",XLOOKUP(U605,Master[Company],Master[Load Method],"Unknown",0,1))</f>
        <v/>
      </c>
      <c r="L605" s="341" t="str">
        <f t="array" ref="L605">if(U605="","",XLOOKUP(U605,Master[Company],Master[Line Distance],"Unknown",0,1))</f>
        <v/>
      </c>
      <c r="M605" s="394"/>
      <c r="N605" s="341"/>
      <c r="O605" s="341"/>
      <c r="P605" s="341" t="str">
        <f t="array" ref="P605">if(U605="","",XLOOKUP(U605,Master[Company],Master[Terms],"NA",0,1))</f>
        <v/>
      </c>
      <c r="Q605" s="341" t="str">
        <f t="shared" si="1"/>
        <v/>
      </c>
      <c r="R605" s="341" t="str">
        <f t="array" ref="R605">if(U605="","",XLOOKUP(U605,Master[Company],Master[Group],"NA",0,1))</f>
        <v/>
      </c>
      <c r="S605" s="341" t="str">
        <f t="array" ref="S605">if(U605="","",XLOOKUP(U605,Master[Company],Master[Loading Location],"NA",0,1))</f>
        <v/>
      </c>
      <c r="T605" s="341" t="str">
        <f t="array" ref="T605">if(U605="","",XLOOKUP(U605,Master[Company],Master[Acronym],"NA",0,1))</f>
        <v/>
      </c>
      <c r="U605" s="341"/>
      <c r="V605" s="342"/>
      <c r="W605" s="342"/>
      <c r="X605" s="341" t="str">
        <f t="shared" si="6"/>
        <v/>
      </c>
      <c r="Y605" s="341" t="str">
        <f t="shared" si="3"/>
        <v/>
      </c>
      <c r="Z605" s="341"/>
      <c r="AA605" s="341"/>
      <c r="AB605" s="341"/>
      <c r="AC605" s="401"/>
      <c r="AD605" s="563"/>
      <c r="AE605" s="564"/>
      <c r="AF605" s="564"/>
      <c r="AG605" s="564"/>
      <c r="AH605" s="564"/>
      <c r="AI605" s="564"/>
      <c r="AJ605" s="564"/>
      <c r="AK605" s="564"/>
      <c r="AL605" s="563"/>
      <c r="AM605" s="564"/>
      <c r="AN605" s="564"/>
      <c r="AO605" s="564"/>
      <c r="AP605" s="564"/>
      <c r="AQ605" s="564"/>
      <c r="AR605" s="564"/>
      <c r="AS605" s="564"/>
      <c r="AT605" s="401"/>
      <c r="AU605" s="399"/>
      <c r="AV605" s="617"/>
      <c r="AW605" s="401"/>
      <c r="AX605" s="401"/>
      <c r="AY605" s="341"/>
      <c r="AZ605" s="341"/>
      <c r="BA605" s="341"/>
      <c r="BB605" s="341"/>
      <c r="BC605" s="341"/>
      <c r="BD605" s="401"/>
      <c r="BE605" s="341"/>
      <c r="BF605" s="341"/>
      <c r="BG605" s="402"/>
      <c r="BH605" s="403"/>
      <c r="BI605" s="405"/>
      <c r="BJ605" s="405"/>
      <c r="BK605" s="405"/>
      <c r="BL605" s="405"/>
      <c r="BM605" s="514"/>
    </row>
    <row r="606" ht="18.75" customHeight="1">
      <c r="A606" s="400" t="str">
        <f t="shared" si="4"/>
        <v/>
      </c>
      <c r="B606" s="341"/>
      <c r="C606" s="559"/>
      <c r="D606" s="393"/>
      <c r="E606" s="341"/>
      <c r="F606" s="394"/>
      <c r="G606" s="341" t="str">
        <f t="array" ref="G606">IF(C606="","",XLOOKUP(C606,'Master Data'!K:K,'Master Data'!N:N,"Input in Master Data",0,1))</f>
        <v/>
      </c>
      <c r="H606" s="341" t="str">
        <f t="array" ref="H606">IF(C606="","",XLOOKUP(C606,'Master Data'!K:K,'Master Data'!O:O,"Input in Master Data",0,1))</f>
        <v/>
      </c>
      <c r="I606" s="341" t="str">
        <f t="array" ref="I606">if(U606="","",XLOOKUP(U606,Master[Company],Master[Blow],"Unknown",0,1))</f>
        <v/>
      </c>
      <c r="J606" s="341" t="str">
        <f t="array" ref="J606">if(U606="","",XLOOKUP(U606,Master[Company],Master[Pigging],"Unknown",0,1))</f>
        <v/>
      </c>
      <c r="K606" s="341" t="str">
        <f t="array" ref="K606">if(U606="","",XLOOKUP(U606,Master[Company],Master[Load Method],"Unknown",0,1))</f>
        <v/>
      </c>
      <c r="L606" s="341" t="str">
        <f t="array" ref="L606">if(U606="","",XLOOKUP(U606,Master[Company],Master[Line Distance],"Unknown",0,1))</f>
        <v/>
      </c>
      <c r="M606" s="394"/>
      <c r="N606" s="341"/>
      <c r="O606" s="341"/>
      <c r="P606" s="341" t="str">
        <f t="array" ref="P606">if(U606="","",XLOOKUP(U606,Master[Company],Master[Terms],"NA",0,1))</f>
        <v/>
      </c>
      <c r="Q606" s="341" t="str">
        <f t="shared" si="1"/>
        <v/>
      </c>
      <c r="R606" s="341" t="str">
        <f t="array" ref="R606">if(U606="","",XLOOKUP(U606,Master[Company],Master[Group],"NA",0,1))</f>
        <v/>
      </c>
      <c r="S606" s="341" t="str">
        <f t="array" ref="S606">if(U606="","",XLOOKUP(U606,Master[Company],Master[Loading Location],"NA",0,1))</f>
        <v/>
      </c>
      <c r="T606" s="341" t="str">
        <f t="array" ref="T606">if(U606="","",XLOOKUP(U606,Master[Company],Master[Acronym],"NA",0,1))</f>
        <v/>
      </c>
      <c r="U606" s="341"/>
      <c r="V606" s="342"/>
      <c r="W606" s="342"/>
      <c r="X606" s="341" t="str">
        <f t="shared" si="6"/>
        <v/>
      </c>
      <c r="Y606" s="341" t="str">
        <f t="shared" si="3"/>
        <v/>
      </c>
      <c r="Z606" s="341"/>
      <c r="AA606" s="341"/>
      <c r="AB606" s="341"/>
      <c r="AC606" s="401"/>
      <c r="AD606" s="563"/>
      <c r="AE606" s="564"/>
      <c r="AF606" s="564"/>
      <c r="AG606" s="564"/>
      <c r="AH606" s="564"/>
      <c r="AI606" s="564"/>
      <c r="AJ606" s="564"/>
      <c r="AK606" s="564"/>
      <c r="AL606" s="563"/>
      <c r="AM606" s="564"/>
      <c r="AN606" s="564"/>
      <c r="AO606" s="564"/>
      <c r="AP606" s="564"/>
      <c r="AQ606" s="564"/>
      <c r="AR606" s="564"/>
      <c r="AS606" s="564"/>
      <c r="AT606" s="401"/>
      <c r="AU606" s="399"/>
      <c r="AV606" s="617"/>
      <c r="AW606" s="401"/>
      <c r="AX606" s="401"/>
      <c r="AY606" s="341"/>
      <c r="AZ606" s="341"/>
      <c r="BA606" s="341"/>
      <c r="BB606" s="341"/>
      <c r="BC606" s="341"/>
      <c r="BD606" s="401"/>
      <c r="BE606" s="341"/>
      <c r="BF606" s="341"/>
      <c r="BG606" s="402"/>
      <c r="BH606" s="403"/>
      <c r="BI606" s="405"/>
      <c r="BJ606" s="405"/>
      <c r="BK606" s="405"/>
      <c r="BL606" s="405"/>
      <c r="BM606" s="514"/>
    </row>
    <row r="607" ht="18.75" customHeight="1">
      <c r="A607" s="400" t="str">
        <f t="shared" si="4"/>
        <v/>
      </c>
      <c r="B607" s="341"/>
      <c r="C607" s="559"/>
      <c r="D607" s="393"/>
      <c r="E607" s="341"/>
      <c r="F607" s="394"/>
      <c r="G607" s="341" t="str">
        <f t="array" ref="G607">IF(C607="","",XLOOKUP(C607,'Master Data'!K:K,'Master Data'!N:N,"Input in Master Data",0,1))</f>
        <v/>
      </c>
      <c r="H607" s="341" t="str">
        <f t="array" ref="H607">IF(C607="","",XLOOKUP(C607,'Master Data'!K:K,'Master Data'!O:O,"Input in Master Data",0,1))</f>
        <v/>
      </c>
      <c r="I607" s="341" t="str">
        <f t="array" ref="I607">if(U607="","",XLOOKUP(U607,Master[Company],Master[Blow],"Unknown",0,1))</f>
        <v/>
      </c>
      <c r="J607" s="341" t="str">
        <f t="array" ref="J607">if(U607="","",XLOOKUP(U607,Master[Company],Master[Pigging],"Unknown",0,1))</f>
        <v/>
      </c>
      <c r="K607" s="341" t="str">
        <f t="array" ref="K607">if(U607="","",XLOOKUP(U607,Master[Company],Master[Load Method],"Unknown",0,1))</f>
        <v/>
      </c>
      <c r="L607" s="341" t="str">
        <f t="array" ref="L607">if(U607="","",XLOOKUP(U607,Master[Company],Master[Line Distance],"Unknown",0,1))</f>
        <v/>
      </c>
      <c r="M607" s="394"/>
      <c r="N607" s="341"/>
      <c r="O607" s="341"/>
      <c r="P607" s="341" t="str">
        <f t="array" ref="P607">if(U607="","",XLOOKUP(U607,Master[Company],Master[Terms],"NA",0,1))</f>
        <v/>
      </c>
      <c r="Q607" s="341" t="str">
        <f t="shared" si="1"/>
        <v/>
      </c>
      <c r="R607" s="341" t="str">
        <f t="array" ref="R607">if(U607="","",XLOOKUP(U607,Master[Company],Master[Group],"NA",0,1))</f>
        <v/>
      </c>
      <c r="S607" s="341" t="str">
        <f t="array" ref="S607">if(U607="","",XLOOKUP(U607,Master[Company],Master[Loading Location],"NA",0,1))</f>
        <v/>
      </c>
      <c r="T607" s="341" t="str">
        <f t="array" ref="T607">if(U607="","",XLOOKUP(U607,Master[Company],Master[Acronym],"NA",0,1))</f>
        <v/>
      </c>
      <c r="U607" s="341"/>
      <c r="V607" s="342"/>
      <c r="W607" s="342"/>
      <c r="X607" s="341" t="str">
        <f t="shared" si="6"/>
        <v/>
      </c>
      <c r="Y607" s="341" t="str">
        <f t="shared" si="3"/>
        <v/>
      </c>
      <c r="Z607" s="341"/>
      <c r="AA607" s="341"/>
      <c r="AB607" s="341"/>
      <c r="AC607" s="401"/>
      <c r="AD607" s="563"/>
      <c r="AE607" s="564"/>
      <c r="AF607" s="564"/>
      <c r="AG607" s="564"/>
      <c r="AH607" s="564"/>
      <c r="AI607" s="564"/>
      <c r="AJ607" s="564"/>
      <c r="AK607" s="564"/>
      <c r="AL607" s="563"/>
      <c r="AM607" s="564"/>
      <c r="AN607" s="564"/>
      <c r="AO607" s="564"/>
      <c r="AP607" s="564"/>
      <c r="AQ607" s="564"/>
      <c r="AR607" s="564"/>
      <c r="AS607" s="564"/>
      <c r="AT607" s="401"/>
      <c r="AU607" s="399"/>
      <c r="AV607" s="617"/>
      <c r="AW607" s="401"/>
      <c r="AX607" s="401"/>
      <c r="AY607" s="341"/>
      <c r="AZ607" s="341"/>
      <c r="BA607" s="341"/>
      <c r="BB607" s="341"/>
      <c r="BC607" s="341"/>
      <c r="BD607" s="401"/>
      <c r="BE607" s="341"/>
      <c r="BF607" s="341"/>
      <c r="BG607" s="402"/>
      <c r="BH607" s="403"/>
      <c r="BI607" s="405"/>
      <c r="BJ607" s="405"/>
      <c r="BK607" s="405"/>
      <c r="BL607" s="405"/>
      <c r="BM607" s="514"/>
    </row>
    <row r="608" ht="18.75" customHeight="1">
      <c r="A608" s="400" t="str">
        <f t="shared" si="4"/>
        <v/>
      </c>
      <c r="B608" s="341"/>
      <c r="C608" s="559"/>
      <c r="D608" s="393"/>
      <c r="E608" s="341"/>
      <c r="F608" s="394"/>
      <c r="G608" s="341" t="str">
        <f t="array" ref="G608">IF(C608="","",XLOOKUP(C608,'Master Data'!K:K,'Master Data'!N:N,"Input in Master Data",0,1))</f>
        <v/>
      </c>
      <c r="H608" s="341" t="str">
        <f t="array" ref="H608">IF(C608="","",XLOOKUP(C608,'Master Data'!K:K,'Master Data'!O:O,"Input in Master Data",0,1))</f>
        <v/>
      </c>
      <c r="I608" s="341" t="str">
        <f t="array" ref="I608">if(U608="","",XLOOKUP(U608,Master[Company],Master[Blow],"Unknown",0,1))</f>
        <v/>
      </c>
      <c r="J608" s="341" t="str">
        <f t="array" ref="J608">if(U608="","",XLOOKUP(U608,Master[Company],Master[Pigging],"Unknown",0,1))</f>
        <v/>
      </c>
      <c r="K608" s="341" t="str">
        <f t="array" ref="K608">if(U608="","",XLOOKUP(U608,Master[Company],Master[Load Method],"Unknown",0,1))</f>
        <v/>
      </c>
      <c r="L608" s="341" t="str">
        <f t="array" ref="L608">if(U608="","",XLOOKUP(U608,Master[Company],Master[Line Distance],"Unknown",0,1))</f>
        <v/>
      </c>
      <c r="M608" s="394"/>
      <c r="N608" s="341"/>
      <c r="O608" s="341"/>
      <c r="P608" s="341" t="str">
        <f t="array" ref="P608">if(U608="","",XLOOKUP(U608,Master[Company],Master[Terms],"NA",0,1))</f>
        <v/>
      </c>
      <c r="Q608" s="341" t="str">
        <f t="shared" si="1"/>
        <v/>
      </c>
      <c r="R608" s="341" t="str">
        <f t="array" ref="R608">if(U608="","",XLOOKUP(U608,Master[Company],Master[Group],"NA",0,1))</f>
        <v/>
      </c>
      <c r="S608" s="341" t="str">
        <f t="array" ref="S608">if(U608="","",XLOOKUP(U608,Master[Company],Master[Loading Location],"NA",0,1))</f>
        <v/>
      </c>
      <c r="T608" s="341" t="str">
        <f t="array" ref="T608">if(U608="","",XLOOKUP(U608,Master[Company],Master[Acronym],"NA",0,1))</f>
        <v/>
      </c>
      <c r="U608" s="341"/>
      <c r="V608" s="342"/>
      <c r="W608" s="342"/>
      <c r="X608" s="341" t="str">
        <f t="shared" si="6"/>
        <v/>
      </c>
      <c r="Y608" s="341" t="str">
        <f t="shared" si="3"/>
        <v/>
      </c>
      <c r="Z608" s="341"/>
      <c r="AA608" s="341"/>
      <c r="AB608" s="341"/>
      <c r="AC608" s="401"/>
      <c r="AD608" s="563"/>
      <c r="AE608" s="564"/>
      <c r="AF608" s="564"/>
      <c r="AG608" s="564"/>
      <c r="AH608" s="564"/>
      <c r="AI608" s="564"/>
      <c r="AJ608" s="564"/>
      <c r="AK608" s="564"/>
      <c r="AL608" s="563"/>
      <c r="AM608" s="564"/>
      <c r="AN608" s="564"/>
      <c r="AO608" s="564"/>
      <c r="AP608" s="564"/>
      <c r="AQ608" s="564"/>
      <c r="AR608" s="564"/>
      <c r="AS608" s="564"/>
      <c r="AT608" s="401"/>
      <c r="AU608" s="399"/>
      <c r="AV608" s="617"/>
      <c r="AW608" s="401"/>
      <c r="AX608" s="401"/>
      <c r="AY608" s="341"/>
      <c r="AZ608" s="341"/>
      <c r="BA608" s="341"/>
      <c r="BB608" s="341"/>
      <c r="BC608" s="341"/>
      <c r="BD608" s="401"/>
      <c r="BE608" s="341"/>
      <c r="BF608" s="341"/>
      <c r="BG608" s="402"/>
      <c r="BH608" s="403"/>
      <c r="BI608" s="405"/>
      <c r="BJ608" s="405"/>
      <c r="BK608" s="405"/>
      <c r="BL608" s="405"/>
      <c r="BM608" s="514"/>
    </row>
    <row r="609" ht="18.75" customHeight="1">
      <c r="A609" s="400" t="str">
        <f t="shared" si="4"/>
        <v/>
      </c>
      <c r="B609" s="341"/>
      <c r="C609" s="559"/>
      <c r="D609" s="393"/>
      <c r="E609" s="341"/>
      <c r="F609" s="394"/>
      <c r="G609" s="341" t="str">
        <f t="array" ref="G609">IF(C609="","",XLOOKUP(C609,'Master Data'!K:K,'Master Data'!N:N,"Input in Master Data",0,1))</f>
        <v/>
      </c>
      <c r="H609" s="341" t="str">
        <f t="array" ref="H609">IF(C609="","",XLOOKUP(C609,'Master Data'!K:K,'Master Data'!O:O,"Input in Master Data",0,1))</f>
        <v/>
      </c>
      <c r="I609" s="341" t="str">
        <f t="array" ref="I609">if(U609="","",XLOOKUP(U609,Master[Company],Master[Blow],"Unknown",0,1))</f>
        <v/>
      </c>
      <c r="J609" s="341" t="str">
        <f t="array" ref="J609">if(U609="","",XLOOKUP(U609,Master[Company],Master[Pigging],"Unknown",0,1))</f>
        <v/>
      </c>
      <c r="K609" s="341" t="str">
        <f t="array" ref="K609">if(U609="","",XLOOKUP(U609,Master[Company],Master[Load Method],"Unknown",0,1))</f>
        <v/>
      </c>
      <c r="L609" s="341" t="str">
        <f t="array" ref="L609">if(U609="","",XLOOKUP(U609,Master[Company],Master[Line Distance],"Unknown",0,1))</f>
        <v/>
      </c>
      <c r="M609" s="394"/>
      <c r="N609" s="341"/>
      <c r="O609" s="341"/>
      <c r="P609" s="341" t="str">
        <f t="array" ref="P609">if(U609="","",XLOOKUP(U609,Master[Company],Master[Terms],"NA",0,1))</f>
        <v/>
      </c>
      <c r="Q609" s="341" t="str">
        <f t="shared" si="1"/>
        <v/>
      </c>
      <c r="R609" s="341" t="str">
        <f t="array" ref="R609">if(U609="","",XLOOKUP(U609,Master[Company],Master[Group],"NA",0,1))</f>
        <v/>
      </c>
      <c r="S609" s="341" t="str">
        <f t="array" ref="S609">if(U609="","",XLOOKUP(U609,Master[Company],Master[Loading Location],"NA",0,1))</f>
        <v/>
      </c>
      <c r="T609" s="341" t="str">
        <f t="array" ref="T609">if(U609="","",XLOOKUP(U609,Master[Company],Master[Acronym],"NA",0,1))</f>
        <v/>
      </c>
      <c r="U609" s="341"/>
      <c r="V609" s="342"/>
      <c r="W609" s="342"/>
      <c r="X609" s="341" t="str">
        <f t="shared" si="6"/>
        <v/>
      </c>
      <c r="Y609" s="341" t="str">
        <f t="shared" si="3"/>
        <v/>
      </c>
      <c r="Z609" s="341"/>
      <c r="AA609" s="341"/>
      <c r="AB609" s="341"/>
      <c r="AC609" s="401"/>
      <c r="AD609" s="563"/>
      <c r="AE609" s="564"/>
      <c r="AF609" s="564"/>
      <c r="AG609" s="564"/>
      <c r="AH609" s="564"/>
      <c r="AI609" s="564"/>
      <c r="AJ609" s="564"/>
      <c r="AK609" s="564"/>
      <c r="AL609" s="563"/>
      <c r="AM609" s="564"/>
      <c r="AN609" s="564"/>
      <c r="AO609" s="564"/>
      <c r="AP609" s="564"/>
      <c r="AQ609" s="564"/>
      <c r="AR609" s="564"/>
      <c r="AS609" s="564"/>
      <c r="AT609" s="401"/>
      <c r="AU609" s="399"/>
      <c r="AV609" s="617"/>
      <c r="AW609" s="401"/>
      <c r="AX609" s="401"/>
      <c r="AY609" s="341"/>
      <c r="AZ609" s="341"/>
      <c r="BA609" s="341"/>
      <c r="BB609" s="341"/>
      <c r="BC609" s="341"/>
      <c r="BD609" s="401"/>
      <c r="BE609" s="341"/>
      <c r="BF609" s="341"/>
      <c r="BG609" s="402"/>
      <c r="BH609" s="403"/>
      <c r="BI609" s="405"/>
      <c r="BJ609" s="405"/>
      <c r="BK609" s="405"/>
      <c r="BL609" s="405"/>
      <c r="BM609" s="514"/>
    </row>
    <row r="610" ht="18.75" customHeight="1">
      <c r="A610" s="400" t="str">
        <f t="shared" si="4"/>
        <v/>
      </c>
      <c r="B610" s="341"/>
      <c r="C610" s="559"/>
      <c r="D610" s="393"/>
      <c r="E610" s="341"/>
      <c r="F610" s="394"/>
      <c r="G610" s="341" t="str">
        <f t="array" ref="G610">IF(C610="","",XLOOKUP(C610,'Master Data'!K:K,'Master Data'!N:N,"Input in Master Data",0,1))</f>
        <v/>
      </c>
      <c r="H610" s="341" t="str">
        <f t="array" ref="H610">IF(C610="","",XLOOKUP(C610,'Master Data'!K:K,'Master Data'!O:O,"Input in Master Data",0,1))</f>
        <v/>
      </c>
      <c r="I610" s="341" t="str">
        <f t="array" ref="I610">if(U610="","",XLOOKUP(U610,Master[Company],Master[Blow],"Unknown",0,1))</f>
        <v/>
      </c>
      <c r="J610" s="341" t="str">
        <f t="array" ref="J610">if(U610="","",XLOOKUP(U610,Master[Company],Master[Pigging],"Unknown",0,1))</f>
        <v/>
      </c>
      <c r="K610" s="341" t="str">
        <f t="array" ref="K610">if(U610="","",XLOOKUP(U610,Master[Company],Master[Load Method],"Unknown",0,1))</f>
        <v/>
      </c>
      <c r="L610" s="341" t="str">
        <f t="array" ref="L610">if(U610="","",XLOOKUP(U610,Master[Company],Master[Line Distance],"Unknown",0,1))</f>
        <v/>
      </c>
      <c r="M610" s="394"/>
      <c r="N610" s="341"/>
      <c r="O610" s="341"/>
      <c r="P610" s="341" t="str">
        <f t="array" ref="P610">if(U610="","",XLOOKUP(U610,Master[Company],Master[Terms],"NA",0,1))</f>
        <v/>
      </c>
      <c r="Q610" s="341" t="str">
        <f t="shared" si="1"/>
        <v/>
      </c>
      <c r="R610" s="341" t="str">
        <f t="array" ref="R610">if(U610="","",XLOOKUP(U610,Master[Company],Master[Group],"NA",0,1))</f>
        <v/>
      </c>
      <c r="S610" s="341" t="str">
        <f t="array" ref="S610">if(U610="","",XLOOKUP(U610,Master[Company],Master[Loading Location],"NA",0,1))</f>
        <v/>
      </c>
      <c r="T610" s="341" t="str">
        <f t="array" ref="T610">if(U610="","",XLOOKUP(U610,Master[Company],Master[Acronym],"NA",0,1))</f>
        <v/>
      </c>
      <c r="U610" s="341"/>
      <c r="V610" s="342"/>
      <c r="W610" s="342"/>
      <c r="X610" s="341" t="str">
        <f t="shared" si="6"/>
        <v/>
      </c>
      <c r="Y610" s="341" t="str">
        <f t="shared" si="3"/>
        <v/>
      </c>
      <c r="Z610" s="341"/>
      <c r="AA610" s="341"/>
      <c r="AB610" s="341"/>
      <c r="AC610" s="401"/>
      <c r="AD610" s="563"/>
      <c r="AE610" s="564"/>
      <c r="AF610" s="564"/>
      <c r="AG610" s="564"/>
      <c r="AH610" s="564"/>
      <c r="AI610" s="564"/>
      <c r="AJ610" s="564"/>
      <c r="AK610" s="564"/>
      <c r="AL610" s="563"/>
      <c r="AM610" s="564"/>
      <c r="AN610" s="564"/>
      <c r="AO610" s="564"/>
      <c r="AP610" s="564"/>
      <c r="AQ610" s="564"/>
      <c r="AR610" s="564"/>
      <c r="AS610" s="564"/>
      <c r="AT610" s="401"/>
      <c r="AU610" s="399"/>
      <c r="AV610" s="617"/>
      <c r="AW610" s="401"/>
      <c r="AX610" s="401"/>
      <c r="AY610" s="341"/>
      <c r="AZ610" s="341"/>
      <c r="BA610" s="341"/>
      <c r="BB610" s="341"/>
      <c r="BC610" s="341"/>
      <c r="BD610" s="401"/>
      <c r="BE610" s="341"/>
      <c r="BF610" s="341"/>
      <c r="BG610" s="402"/>
      <c r="BH610" s="403"/>
      <c r="BI610" s="405"/>
      <c r="BJ610" s="405"/>
      <c r="BK610" s="405"/>
      <c r="BL610" s="405"/>
      <c r="BM610" s="514"/>
    </row>
    <row r="611" ht="18.75" customHeight="1">
      <c r="A611" s="400" t="str">
        <f t="shared" si="4"/>
        <v/>
      </c>
      <c r="B611" s="341"/>
      <c r="C611" s="559"/>
      <c r="D611" s="393"/>
      <c r="E611" s="341"/>
      <c r="F611" s="394"/>
      <c r="G611" s="341" t="str">
        <f t="array" ref="G611">IF(C611="","",XLOOKUP(C611,'Master Data'!K:K,'Master Data'!N:N,"Input in Master Data",0,1))</f>
        <v/>
      </c>
      <c r="H611" s="341" t="str">
        <f t="array" ref="H611">IF(C611="","",XLOOKUP(C611,'Master Data'!K:K,'Master Data'!O:O,"Input in Master Data",0,1))</f>
        <v/>
      </c>
      <c r="I611" s="341" t="str">
        <f t="array" ref="I611">if(U611="","",XLOOKUP(U611,Master[Company],Master[Blow],"Unknown",0,1))</f>
        <v/>
      </c>
      <c r="J611" s="341" t="str">
        <f t="array" ref="J611">if(U611="","",XLOOKUP(U611,Master[Company],Master[Pigging],"Unknown",0,1))</f>
        <v/>
      </c>
      <c r="K611" s="341" t="str">
        <f t="array" ref="K611">if(U611="","",XLOOKUP(U611,Master[Company],Master[Load Method],"Unknown",0,1))</f>
        <v/>
      </c>
      <c r="L611" s="341" t="str">
        <f t="array" ref="L611">if(U611="","",XLOOKUP(U611,Master[Company],Master[Line Distance],"Unknown",0,1))</f>
        <v/>
      </c>
      <c r="M611" s="394"/>
      <c r="N611" s="341"/>
      <c r="O611" s="341"/>
      <c r="P611" s="341" t="str">
        <f t="array" ref="P611">if(U611="","",XLOOKUP(U611,Master[Company],Master[Terms],"NA",0,1))</f>
        <v/>
      </c>
      <c r="Q611" s="341" t="str">
        <f t="shared" si="1"/>
        <v/>
      </c>
      <c r="R611" s="341" t="str">
        <f t="array" ref="R611">if(U611="","",XLOOKUP(U611,Master[Company],Master[Group],"NA",0,1))</f>
        <v/>
      </c>
      <c r="S611" s="341" t="str">
        <f t="array" ref="S611">if(U611="","",XLOOKUP(U611,Master[Company],Master[Loading Location],"NA",0,1))</f>
        <v/>
      </c>
      <c r="T611" s="341" t="str">
        <f t="array" ref="T611">if(U611="","",XLOOKUP(U611,Master[Company],Master[Acronym],"NA",0,1))</f>
        <v/>
      </c>
      <c r="U611" s="341"/>
      <c r="V611" s="342"/>
      <c r="W611" s="342"/>
      <c r="X611" s="341" t="str">
        <f t="shared" si="6"/>
        <v/>
      </c>
      <c r="Y611" s="341" t="str">
        <f t="shared" si="3"/>
        <v/>
      </c>
      <c r="Z611" s="341"/>
      <c r="AA611" s="341"/>
      <c r="AB611" s="341"/>
      <c r="AC611" s="401"/>
      <c r="AD611" s="563"/>
      <c r="AE611" s="564"/>
      <c r="AF611" s="564"/>
      <c r="AG611" s="564"/>
      <c r="AH611" s="564"/>
      <c r="AI611" s="564"/>
      <c r="AJ611" s="564"/>
      <c r="AK611" s="564"/>
      <c r="AL611" s="563"/>
      <c r="AM611" s="564"/>
      <c r="AN611" s="564"/>
      <c r="AO611" s="564"/>
      <c r="AP611" s="564"/>
      <c r="AQ611" s="564"/>
      <c r="AR611" s="564"/>
      <c r="AS611" s="564"/>
      <c r="AT611" s="401"/>
      <c r="AU611" s="399"/>
      <c r="AV611" s="617"/>
      <c r="AW611" s="401"/>
      <c r="AX611" s="401"/>
      <c r="AY611" s="341"/>
      <c r="AZ611" s="341"/>
      <c r="BA611" s="341"/>
      <c r="BB611" s="341"/>
      <c r="BC611" s="341"/>
      <c r="BD611" s="401"/>
      <c r="BE611" s="341"/>
      <c r="BF611" s="341"/>
      <c r="BG611" s="402"/>
      <c r="BH611" s="403"/>
      <c r="BI611" s="405"/>
      <c r="BJ611" s="405"/>
      <c r="BK611" s="405"/>
      <c r="BL611" s="405"/>
      <c r="BM611" s="514"/>
    </row>
    <row r="612" ht="18.75" customHeight="1">
      <c r="A612" s="400" t="str">
        <f t="shared" si="4"/>
        <v/>
      </c>
      <c r="B612" s="341"/>
      <c r="C612" s="559"/>
      <c r="D612" s="393"/>
      <c r="E612" s="341"/>
      <c r="F612" s="394"/>
      <c r="G612" s="341" t="str">
        <f t="array" ref="G612">IF(C612="","",XLOOKUP(C612,'Master Data'!K:K,'Master Data'!N:N,"Input in Master Data",0,1))</f>
        <v/>
      </c>
      <c r="H612" s="341" t="str">
        <f t="array" ref="H612">IF(C612="","",XLOOKUP(C612,'Master Data'!K:K,'Master Data'!O:O,"Input in Master Data",0,1))</f>
        <v/>
      </c>
      <c r="I612" s="341" t="str">
        <f t="array" ref="I612">if(U612="","",XLOOKUP(U612,Master[Company],Master[Blow],"Unknown",0,1))</f>
        <v/>
      </c>
      <c r="J612" s="341" t="str">
        <f t="array" ref="J612">if(U612="","",XLOOKUP(U612,Master[Company],Master[Pigging],"Unknown",0,1))</f>
        <v/>
      </c>
      <c r="K612" s="341" t="str">
        <f t="array" ref="K612">if(U612="","",XLOOKUP(U612,Master[Company],Master[Load Method],"Unknown",0,1))</f>
        <v/>
      </c>
      <c r="L612" s="341" t="str">
        <f t="array" ref="L612">if(U612="","",XLOOKUP(U612,Master[Company],Master[Line Distance],"Unknown",0,1))</f>
        <v/>
      </c>
      <c r="M612" s="394"/>
      <c r="N612" s="341"/>
      <c r="O612" s="341"/>
      <c r="P612" s="341" t="str">
        <f t="array" ref="P612">if(U612="","",XLOOKUP(U612,Master[Company],Master[Terms],"NA",0,1))</f>
        <v/>
      </c>
      <c r="Q612" s="341" t="str">
        <f t="shared" si="1"/>
        <v/>
      </c>
      <c r="R612" s="341" t="str">
        <f t="array" ref="R612">if(U612="","",XLOOKUP(U612,Master[Company],Master[Group],"NA",0,1))</f>
        <v/>
      </c>
      <c r="S612" s="341" t="str">
        <f t="array" ref="S612">if(U612="","",XLOOKUP(U612,Master[Company],Master[Loading Location],"NA",0,1))</f>
        <v/>
      </c>
      <c r="T612" s="341" t="str">
        <f t="array" ref="T612">if(U612="","",XLOOKUP(U612,Master[Company],Master[Acronym],"NA",0,1))</f>
        <v/>
      </c>
      <c r="U612" s="341"/>
      <c r="V612" s="342"/>
      <c r="W612" s="342"/>
      <c r="X612" s="341" t="str">
        <f t="shared" si="6"/>
        <v/>
      </c>
      <c r="Y612" s="341" t="str">
        <f t="shared" si="3"/>
        <v/>
      </c>
      <c r="Z612" s="341"/>
      <c r="AA612" s="341"/>
      <c r="AB612" s="341"/>
      <c r="AC612" s="401"/>
      <c r="AD612" s="563"/>
      <c r="AE612" s="564"/>
      <c r="AF612" s="564"/>
      <c r="AG612" s="564"/>
      <c r="AH612" s="564"/>
      <c r="AI612" s="564"/>
      <c r="AJ612" s="564"/>
      <c r="AK612" s="564"/>
      <c r="AL612" s="563"/>
      <c r="AM612" s="564"/>
      <c r="AN612" s="564"/>
      <c r="AO612" s="564"/>
      <c r="AP612" s="564"/>
      <c r="AQ612" s="564"/>
      <c r="AR612" s="564"/>
      <c r="AS612" s="564"/>
      <c r="AT612" s="401"/>
      <c r="AU612" s="399"/>
      <c r="AV612" s="617"/>
      <c r="AW612" s="401"/>
      <c r="AX612" s="401"/>
      <c r="AY612" s="341"/>
      <c r="AZ612" s="341"/>
      <c r="BA612" s="341"/>
      <c r="BB612" s="341"/>
      <c r="BC612" s="341"/>
      <c r="BD612" s="401"/>
      <c r="BE612" s="341"/>
      <c r="BF612" s="341"/>
      <c r="BG612" s="402"/>
      <c r="BH612" s="403"/>
      <c r="BI612" s="405"/>
      <c r="BJ612" s="405"/>
      <c r="BK612" s="405"/>
      <c r="BL612" s="405"/>
      <c r="BM612" s="514"/>
    </row>
    <row r="613" ht="18.75" customHeight="1">
      <c r="A613" s="400" t="str">
        <f t="shared" si="4"/>
        <v/>
      </c>
      <c r="B613" s="341"/>
      <c r="C613" s="559"/>
      <c r="D613" s="393"/>
      <c r="E613" s="341"/>
      <c r="F613" s="394"/>
      <c r="G613" s="341" t="str">
        <f t="array" ref="G613">IF(C613="","",XLOOKUP(C613,'Master Data'!K:K,'Master Data'!N:N,"Input in Master Data",0,1))</f>
        <v/>
      </c>
      <c r="H613" s="341" t="str">
        <f t="array" ref="H613">IF(C613="","",XLOOKUP(C613,'Master Data'!K:K,'Master Data'!O:O,"Input in Master Data",0,1))</f>
        <v/>
      </c>
      <c r="I613" s="341" t="str">
        <f t="array" ref="I613">if(U613="","",XLOOKUP(U613,Master[Company],Master[Blow],"Unknown",0,1))</f>
        <v/>
      </c>
      <c r="J613" s="341" t="str">
        <f t="array" ref="J613">if(U613="","",XLOOKUP(U613,Master[Company],Master[Pigging],"Unknown",0,1))</f>
        <v/>
      </c>
      <c r="K613" s="341" t="str">
        <f t="array" ref="K613">if(U613="","",XLOOKUP(U613,Master[Company],Master[Load Method],"Unknown",0,1))</f>
        <v/>
      </c>
      <c r="L613" s="341" t="str">
        <f t="array" ref="L613">if(U613="","",XLOOKUP(U613,Master[Company],Master[Line Distance],"Unknown",0,1))</f>
        <v/>
      </c>
      <c r="M613" s="394"/>
      <c r="N613" s="341"/>
      <c r="O613" s="341"/>
      <c r="P613" s="341" t="str">
        <f t="array" ref="P613">if(U613="","",XLOOKUP(U613,Master[Company],Master[Terms],"NA",0,1))</f>
        <v/>
      </c>
      <c r="Q613" s="341" t="str">
        <f t="shared" si="1"/>
        <v/>
      </c>
      <c r="R613" s="341" t="str">
        <f t="array" ref="R613">if(U613="","",XLOOKUP(U613,Master[Company],Master[Group],"NA",0,1))</f>
        <v/>
      </c>
      <c r="S613" s="341" t="str">
        <f t="array" ref="S613">if(U613="","",XLOOKUP(U613,Master[Company],Master[Loading Location],"NA",0,1))</f>
        <v/>
      </c>
      <c r="T613" s="341" t="str">
        <f t="array" ref="T613">if(U613="","",XLOOKUP(U613,Master[Company],Master[Acronym],"NA",0,1))</f>
        <v/>
      </c>
      <c r="U613" s="341"/>
      <c r="V613" s="342"/>
      <c r="W613" s="342"/>
      <c r="X613" s="341" t="str">
        <f t="shared" si="6"/>
        <v/>
      </c>
      <c r="Y613" s="341" t="str">
        <f t="shared" si="3"/>
        <v/>
      </c>
      <c r="Z613" s="341"/>
      <c r="AA613" s="341"/>
      <c r="AB613" s="341"/>
      <c r="AC613" s="401"/>
      <c r="AD613" s="563"/>
      <c r="AE613" s="564"/>
      <c r="AF613" s="564"/>
      <c r="AG613" s="564"/>
      <c r="AH613" s="564"/>
      <c r="AI613" s="564"/>
      <c r="AJ613" s="564"/>
      <c r="AK613" s="564"/>
      <c r="AL613" s="563"/>
      <c r="AM613" s="564"/>
      <c r="AN613" s="564"/>
      <c r="AO613" s="564"/>
      <c r="AP613" s="564"/>
      <c r="AQ613" s="564"/>
      <c r="AR613" s="564"/>
      <c r="AS613" s="564"/>
      <c r="AT613" s="401"/>
      <c r="AU613" s="399"/>
      <c r="AV613" s="617"/>
      <c r="AW613" s="401"/>
      <c r="AX613" s="401"/>
      <c r="AY613" s="341"/>
      <c r="AZ613" s="341"/>
      <c r="BA613" s="341"/>
      <c r="BB613" s="341"/>
      <c r="BC613" s="341"/>
      <c r="BD613" s="401"/>
      <c r="BE613" s="341"/>
      <c r="BF613" s="341"/>
      <c r="BG613" s="402"/>
      <c r="BH613" s="403"/>
      <c r="BI613" s="405"/>
      <c r="BJ613" s="405"/>
      <c r="BK613" s="405"/>
      <c r="BL613" s="405"/>
      <c r="BM613" s="514"/>
    </row>
    <row r="614" ht="18.75" customHeight="1">
      <c r="A614" s="400" t="str">
        <f t="shared" si="4"/>
        <v/>
      </c>
      <c r="B614" s="341"/>
      <c r="C614" s="559"/>
      <c r="D614" s="393"/>
      <c r="E614" s="341"/>
      <c r="F614" s="394"/>
      <c r="G614" s="341" t="str">
        <f t="array" ref="G614">IF(C614="","",XLOOKUP(C614,'Master Data'!K:K,'Master Data'!N:N,"Input in Master Data",0,1))</f>
        <v/>
      </c>
      <c r="H614" s="341" t="str">
        <f t="array" ref="H614">IF(C614="","",XLOOKUP(C614,'Master Data'!K:K,'Master Data'!O:O,"Input in Master Data",0,1))</f>
        <v/>
      </c>
      <c r="I614" s="341" t="str">
        <f t="array" ref="I614">if(U614="","",XLOOKUP(U614,Master[Company],Master[Blow],"Unknown",0,1))</f>
        <v/>
      </c>
      <c r="J614" s="341" t="str">
        <f t="array" ref="J614">if(U614="","",XLOOKUP(U614,Master[Company],Master[Pigging],"Unknown",0,1))</f>
        <v/>
      </c>
      <c r="K614" s="341" t="str">
        <f t="array" ref="K614">if(U614="","",XLOOKUP(U614,Master[Company],Master[Load Method],"Unknown",0,1))</f>
        <v/>
      </c>
      <c r="L614" s="341" t="str">
        <f t="array" ref="L614">if(U614="","",XLOOKUP(U614,Master[Company],Master[Line Distance],"Unknown",0,1))</f>
        <v/>
      </c>
      <c r="M614" s="394"/>
      <c r="N614" s="341"/>
      <c r="O614" s="341"/>
      <c r="P614" s="341" t="str">
        <f t="array" ref="P614">if(U614="","",XLOOKUP(U614,Master[Company],Master[Terms],"NA",0,1))</f>
        <v/>
      </c>
      <c r="Q614" s="341" t="str">
        <f t="shared" si="1"/>
        <v/>
      </c>
      <c r="R614" s="341" t="str">
        <f t="array" ref="R614">if(U614="","",XLOOKUP(U614,Master[Company],Master[Group],"NA",0,1))</f>
        <v/>
      </c>
      <c r="S614" s="341" t="str">
        <f t="array" ref="S614">if(U614="","",XLOOKUP(U614,Master[Company],Master[Loading Location],"NA",0,1))</f>
        <v/>
      </c>
      <c r="T614" s="341" t="str">
        <f t="array" ref="T614">if(U614="","",XLOOKUP(U614,Master[Company],Master[Acronym],"NA",0,1))</f>
        <v/>
      </c>
      <c r="U614" s="341"/>
      <c r="V614" s="342"/>
      <c r="W614" s="342"/>
      <c r="X614" s="341" t="str">
        <f t="shared" si="6"/>
        <v/>
      </c>
      <c r="Y614" s="341" t="str">
        <f t="shared" si="3"/>
        <v/>
      </c>
      <c r="Z614" s="341"/>
      <c r="AA614" s="341"/>
      <c r="AB614" s="341"/>
      <c r="AC614" s="401"/>
      <c r="AD614" s="563"/>
      <c r="AE614" s="564"/>
      <c r="AF614" s="564"/>
      <c r="AG614" s="564"/>
      <c r="AH614" s="564"/>
      <c r="AI614" s="564"/>
      <c r="AJ614" s="564"/>
      <c r="AK614" s="564"/>
      <c r="AL614" s="563"/>
      <c r="AM614" s="564"/>
      <c r="AN614" s="564"/>
      <c r="AO614" s="564"/>
      <c r="AP614" s="564"/>
      <c r="AQ614" s="564"/>
      <c r="AR614" s="564"/>
      <c r="AS614" s="564"/>
      <c r="AT614" s="401"/>
      <c r="AU614" s="399"/>
      <c r="AV614" s="617"/>
      <c r="AW614" s="401"/>
      <c r="AX614" s="401"/>
      <c r="AY614" s="341"/>
      <c r="AZ614" s="341"/>
      <c r="BA614" s="341"/>
      <c r="BB614" s="341"/>
      <c r="BC614" s="341"/>
      <c r="BD614" s="401"/>
      <c r="BE614" s="341"/>
      <c r="BF614" s="341"/>
      <c r="BG614" s="402"/>
      <c r="BH614" s="403"/>
      <c r="BI614" s="405"/>
      <c r="BJ614" s="405"/>
      <c r="BK614" s="405"/>
      <c r="BL614" s="405"/>
      <c r="BM614" s="514"/>
    </row>
    <row r="615" ht="18.75" customHeight="1">
      <c r="A615" s="400" t="str">
        <f t="shared" si="4"/>
        <v/>
      </c>
      <c r="B615" s="341"/>
      <c r="C615" s="559"/>
      <c r="D615" s="393"/>
      <c r="E615" s="341"/>
      <c r="F615" s="394"/>
      <c r="G615" s="341" t="str">
        <f t="array" ref="G615">IF(C615="","",XLOOKUP(C615,'Master Data'!K:K,'Master Data'!N:N,"Input in Master Data",0,1))</f>
        <v/>
      </c>
      <c r="H615" s="341" t="str">
        <f t="array" ref="H615">IF(C615="","",XLOOKUP(C615,'Master Data'!K:K,'Master Data'!O:O,"Input in Master Data",0,1))</f>
        <v/>
      </c>
      <c r="I615" s="341" t="str">
        <f t="array" ref="I615">if(U615="","",XLOOKUP(U615,Master[Company],Master[Blow],"Unknown",0,1))</f>
        <v/>
      </c>
      <c r="J615" s="341" t="str">
        <f t="array" ref="J615">if(U615="","",XLOOKUP(U615,Master[Company],Master[Pigging],"Unknown",0,1))</f>
        <v/>
      </c>
      <c r="K615" s="341" t="str">
        <f t="array" ref="K615">if(U615="","",XLOOKUP(U615,Master[Company],Master[Load Method],"Unknown",0,1))</f>
        <v/>
      </c>
      <c r="L615" s="341" t="str">
        <f t="array" ref="L615">if(U615="","",XLOOKUP(U615,Master[Company],Master[Line Distance],"Unknown",0,1))</f>
        <v/>
      </c>
      <c r="M615" s="394"/>
      <c r="N615" s="341"/>
      <c r="O615" s="341"/>
      <c r="P615" s="341" t="str">
        <f t="array" ref="P615">if(U615="","",XLOOKUP(U615,Master[Company],Master[Terms],"NA",0,1))</f>
        <v/>
      </c>
      <c r="Q615" s="341" t="str">
        <f t="shared" si="1"/>
        <v/>
      </c>
      <c r="R615" s="341" t="str">
        <f t="array" ref="R615">if(U615="","",XLOOKUP(U615,Master[Company],Master[Group],"NA",0,1))</f>
        <v/>
      </c>
      <c r="S615" s="341" t="str">
        <f t="array" ref="S615">if(U615="","",XLOOKUP(U615,Master[Company],Master[Loading Location],"NA",0,1))</f>
        <v/>
      </c>
      <c r="T615" s="341" t="str">
        <f t="array" ref="T615">if(U615="","",XLOOKUP(U615,Master[Company],Master[Acronym],"NA",0,1))</f>
        <v/>
      </c>
      <c r="U615" s="341"/>
      <c r="V615" s="342"/>
      <c r="W615" s="342"/>
      <c r="X615" s="341" t="str">
        <f t="shared" si="6"/>
        <v/>
      </c>
      <c r="Y615" s="341" t="str">
        <f t="shared" si="3"/>
        <v/>
      </c>
      <c r="Z615" s="341"/>
      <c r="AA615" s="341"/>
      <c r="AB615" s="341"/>
      <c r="AC615" s="401"/>
      <c r="AD615" s="563"/>
      <c r="AE615" s="564"/>
      <c r="AF615" s="564"/>
      <c r="AG615" s="564"/>
      <c r="AH615" s="564"/>
      <c r="AI615" s="564"/>
      <c r="AJ615" s="564"/>
      <c r="AK615" s="564"/>
      <c r="AL615" s="563"/>
      <c r="AM615" s="564"/>
      <c r="AN615" s="564"/>
      <c r="AO615" s="564"/>
      <c r="AP615" s="564"/>
      <c r="AQ615" s="564"/>
      <c r="AR615" s="564"/>
      <c r="AS615" s="564"/>
      <c r="AT615" s="401"/>
      <c r="AU615" s="399"/>
      <c r="AV615" s="617"/>
      <c r="AW615" s="401"/>
      <c r="AX615" s="401"/>
      <c r="AY615" s="341"/>
      <c r="AZ615" s="341"/>
      <c r="BA615" s="341"/>
      <c r="BB615" s="341"/>
      <c r="BC615" s="341"/>
      <c r="BD615" s="401"/>
      <c r="BE615" s="341"/>
      <c r="BF615" s="341"/>
      <c r="BG615" s="402"/>
      <c r="BH615" s="403"/>
      <c r="BI615" s="405"/>
      <c r="BJ615" s="405"/>
      <c r="BK615" s="405"/>
      <c r="BL615" s="405"/>
      <c r="BM615" s="514"/>
    </row>
    <row r="616" ht="18.75" customHeight="1">
      <c r="A616" s="400" t="str">
        <f t="shared" si="4"/>
        <v/>
      </c>
      <c r="B616" s="341"/>
      <c r="C616" s="559"/>
      <c r="D616" s="393"/>
      <c r="E616" s="341"/>
      <c r="F616" s="394"/>
      <c r="G616" s="341" t="str">
        <f t="array" ref="G616">IF(C616="","",XLOOKUP(C616,'Master Data'!K:K,'Master Data'!N:N,"Input in Master Data",0,1))</f>
        <v/>
      </c>
      <c r="H616" s="341" t="str">
        <f t="array" ref="H616">IF(C616="","",XLOOKUP(C616,'Master Data'!K:K,'Master Data'!O:O,"Input in Master Data",0,1))</f>
        <v/>
      </c>
      <c r="I616" s="341" t="str">
        <f t="array" ref="I616">if(U616="","",XLOOKUP(U616,Master[Company],Master[Blow],"Unknown",0,1))</f>
        <v/>
      </c>
      <c r="J616" s="341" t="str">
        <f t="array" ref="J616">if(U616="","",XLOOKUP(U616,Master[Company],Master[Pigging],"Unknown",0,1))</f>
        <v/>
      </c>
      <c r="K616" s="341" t="str">
        <f t="array" ref="K616">if(U616="","",XLOOKUP(U616,Master[Company],Master[Load Method],"Unknown",0,1))</f>
        <v/>
      </c>
      <c r="L616" s="341" t="str">
        <f t="array" ref="L616">if(U616="","",XLOOKUP(U616,Master[Company],Master[Line Distance],"Unknown",0,1))</f>
        <v/>
      </c>
      <c r="M616" s="394"/>
      <c r="N616" s="341"/>
      <c r="O616" s="341"/>
      <c r="P616" s="341" t="str">
        <f t="array" ref="P616">if(U616="","",XLOOKUP(U616,Master[Company],Master[Terms],"NA",0,1))</f>
        <v/>
      </c>
      <c r="Q616" s="341" t="str">
        <f t="shared" si="1"/>
        <v/>
      </c>
      <c r="R616" s="341" t="str">
        <f t="array" ref="R616">if(U616="","",XLOOKUP(U616,Master[Company],Master[Group],"NA",0,1))</f>
        <v/>
      </c>
      <c r="S616" s="341" t="str">
        <f t="array" ref="S616">if(U616="","",XLOOKUP(U616,Master[Company],Master[Loading Location],"NA",0,1))</f>
        <v/>
      </c>
      <c r="T616" s="341" t="str">
        <f t="array" ref="T616">if(U616="","",XLOOKUP(U616,Master[Company],Master[Acronym],"NA",0,1))</f>
        <v/>
      </c>
      <c r="U616" s="341"/>
      <c r="V616" s="342"/>
      <c r="W616" s="342"/>
      <c r="X616" s="341" t="str">
        <f t="shared" si="6"/>
        <v/>
      </c>
      <c r="Y616" s="341" t="str">
        <f t="shared" si="3"/>
        <v/>
      </c>
      <c r="Z616" s="341"/>
      <c r="AA616" s="341"/>
      <c r="AB616" s="341"/>
      <c r="AC616" s="401"/>
      <c r="AD616" s="563"/>
      <c r="AE616" s="564"/>
      <c r="AF616" s="564"/>
      <c r="AG616" s="564"/>
      <c r="AH616" s="564"/>
      <c r="AI616" s="564"/>
      <c r="AJ616" s="564"/>
      <c r="AK616" s="564"/>
      <c r="AL616" s="563"/>
      <c r="AM616" s="564"/>
      <c r="AN616" s="564"/>
      <c r="AO616" s="564"/>
      <c r="AP616" s="564"/>
      <c r="AQ616" s="564"/>
      <c r="AR616" s="564"/>
      <c r="AS616" s="564"/>
      <c r="AT616" s="401"/>
      <c r="AU616" s="399"/>
      <c r="AV616" s="617"/>
      <c r="AW616" s="401"/>
      <c r="AX616" s="401"/>
      <c r="AY616" s="341"/>
      <c r="AZ616" s="341"/>
      <c r="BA616" s="341"/>
      <c r="BB616" s="341"/>
      <c r="BC616" s="341"/>
      <c r="BD616" s="401"/>
      <c r="BE616" s="341"/>
      <c r="BF616" s="341"/>
      <c r="BG616" s="402"/>
      <c r="BH616" s="403"/>
      <c r="BI616" s="405"/>
      <c r="BJ616" s="405"/>
      <c r="BK616" s="405"/>
      <c r="BL616" s="405"/>
      <c r="BM616" s="514"/>
    </row>
    <row r="617" ht="18.75" customHeight="1">
      <c r="A617" s="400" t="str">
        <f t="shared" si="4"/>
        <v/>
      </c>
      <c r="B617" s="341"/>
      <c r="C617" s="559"/>
      <c r="D617" s="393"/>
      <c r="E617" s="341"/>
      <c r="F617" s="394"/>
      <c r="G617" s="341" t="str">
        <f t="array" ref="G617">IF(C617="","",XLOOKUP(C617,'Master Data'!K:K,'Master Data'!N:N,"Input in Master Data",0,1))</f>
        <v/>
      </c>
      <c r="H617" s="341" t="str">
        <f t="array" ref="H617">IF(C617="","",XLOOKUP(C617,'Master Data'!K:K,'Master Data'!O:O,"Input in Master Data",0,1))</f>
        <v/>
      </c>
      <c r="I617" s="341" t="str">
        <f t="array" ref="I617">if(U617="","",XLOOKUP(U617,Master[Company],Master[Blow],"Unknown",0,1))</f>
        <v/>
      </c>
      <c r="J617" s="341" t="str">
        <f t="array" ref="J617">if(U617="","",XLOOKUP(U617,Master[Company],Master[Pigging],"Unknown",0,1))</f>
        <v/>
      </c>
      <c r="K617" s="341" t="str">
        <f t="array" ref="K617">if(U617="","",XLOOKUP(U617,Master[Company],Master[Load Method],"Unknown",0,1))</f>
        <v/>
      </c>
      <c r="L617" s="341" t="str">
        <f t="array" ref="L617">if(U617="","",XLOOKUP(U617,Master[Company],Master[Line Distance],"Unknown",0,1))</f>
        <v/>
      </c>
      <c r="M617" s="394"/>
      <c r="N617" s="341"/>
      <c r="O617" s="341"/>
      <c r="P617" s="341" t="str">
        <f t="array" ref="P617">if(U617="","",XLOOKUP(U617,Master[Company],Master[Terms],"NA",0,1))</f>
        <v/>
      </c>
      <c r="Q617" s="341" t="str">
        <f t="shared" si="1"/>
        <v/>
      </c>
      <c r="R617" s="341" t="str">
        <f t="array" ref="R617">if(U617="","",XLOOKUP(U617,Master[Company],Master[Group],"NA",0,1))</f>
        <v/>
      </c>
      <c r="S617" s="341" t="str">
        <f t="array" ref="S617">if(U617="","",XLOOKUP(U617,Master[Company],Master[Loading Location],"NA",0,1))</f>
        <v/>
      </c>
      <c r="T617" s="341" t="str">
        <f t="array" ref="T617">if(U617="","",XLOOKUP(U617,Master[Company],Master[Acronym],"NA",0,1))</f>
        <v/>
      </c>
      <c r="U617" s="341"/>
      <c r="V617" s="342"/>
      <c r="W617" s="342"/>
      <c r="X617" s="341" t="str">
        <f t="shared" si="6"/>
        <v/>
      </c>
      <c r="Y617" s="341" t="str">
        <f t="shared" si="3"/>
        <v/>
      </c>
      <c r="Z617" s="341"/>
      <c r="AA617" s="341"/>
      <c r="AB617" s="341"/>
      <c r="AC617" s="401"/>
      <c r="AD617" s="563"/>
      <c r="AE617" s="564"/>
      <c r="AF617" s="564"/>
      <c r="AG617" s="564"/>
      <c r="AH617" s="564"/>
      <c r="AI617" s="564"/>
      <c r="AJ617" s="564"/>
      <c r="AK617" s="564"/>
      <c r="AL617" s="563"/>
      <c r="AM617" s="564"/>
      <c r="AN617" s="564"/>
      <c r="AO617" s="564"/>
      <c r="AP617" s="564"/>
      <c r="AQ617" s="564"/>
      <c r="AR617" s="564"/>
      <c r="AS617" s="564"/>
      <c r="AT617" s="401"/>
      <c r="AU617" s="399"/>
      <c r="AV617" s="617"/>
      <c r="AW617" s="401"/>
      <c r="AX617" s="401"/>
      <c r="AY617" s="341"/>
      <c r="AZ617" s="341"/>
      <c r="BA617" s="341"/>
      <c r="BB617" s="341"/>
      <c r="BC617" s="341"/>
      <c r="BD617" s="401"/>
      <c r="BE617" s="341"/>
      <c r="BF617" s="341"/>
      <c r="BG617" s="402"/>
      <c r="BH617" s="403"/>
      <c r="BI617" s="405"/>
      <c r="BJ617" s="405"/>
      <c r="BK617" s="405"/>
      <c r="BL617" s="405"/>
      <c r="BM617" s="514"/>
    </row>
    <row r="618" ht="18.75" customHeight="1">
      <c r="A618" s="400" t="str">
        <f t="shared" si="4"/>
        <v/>
      </c>
      <c r="B618" s="341"/>
      <c r="C618" s="559"/>
      <c r="D618" s="393"/>
      <c r="E618" s="341"/>
      <c r="F618" s="394"/>
      <c r="G618" s="341" t="str">
        <f t="array" ref="G618">IF(C618="","",XLOOKUP(C618,'Master Data'!K:K,'Master Data'!N:N,"Input in Master Data",0,1))</f>
        <v/>
      </c>
      <c r="H618" s="341" t="str">
        <f t="array" ref="H618">IF(C618="","",XLOOKUP(C618,'Master Data'!K:K,'Master Data'!O:O,"Input in Master Data",0,1))</f>
        <v/>
      </c>
      <c r="I618" s="341" t="str">
        <f t="array" ref="I618">if(U618="","",XLOOKUP(U618,Master[Company],Master[Blow],"Unknown",0,1))</f>
        <v/>
      </c>
      <c r="J618" s="341" t="str">
        <f t="array" ref="J618">if(U618="","",XLOOKUP(U618,Master[Company],Master[Pigging],"Unknown",0,1))</f>
        <v/>
      </c>
      <c r="K618" s="341" t="str">
        <f t="array" ref="K618">if(U618="","",XLOOKUP(U618,Master[Company],Master[Load Method],"Unknown",0,1))</f>
        <v/>
      </c>
      <c r="L618" s="341" t="str">
        <f t="array" ref="L618">if(U618="","",XLOOKUP(U618,Master[Company],Master[Line Distance],"Unknown",0,1))</f>
        <v/>
      </c>
      <c r="M618" s="394"/>
      <c r="N618" s="341"/>
      <c r="O618" s="341"/>
      <c r="P618" s="341" t="str">
        <f t="array" ref="P618">if(U618="","",XLOOKUP(U618,Master[Company],Master[Terms],"NA",0,1))</f>
        <v/>
      </c>
      <c r="Q618" s="341" t="str">
        <f t="shared" si="1"/>
        <v/>
      </c>
      <c r="R618" s="341" t="str">
        <f t="array" ref="R618">if(U618="","",XLOOKUP(U618,Master[Company],Master[Group],"NA",0,1))</f>
        <v/>
      </c>
      <c r="S618" s="341" t="str">
        <f t="array" ref="S618">if(U618="","",XLOOKUP(U618,Master[Company],Master[Loading Location],"NA",0,1))</f>
        <v/>
      </c>
      <c r="T618" s="341" t="str">
        <f t="array" ref="T618">if(U618="","",XLOOKUP(U618,Master[Company],Master[Acronym],"NA",0,1))</f>
        <v/>
      </c>
      <c r="U618" s="341"/>
      <c r="V618" s="342"/>
      <c r="W618" s="342"/>
      <c r="X618" s="341" t="str">
        <f t="shared" si="6"/>
        <v/>
      </c>
      <c r="Y618" s="341" t="str">
        <f t="shared" si="3"/>
        <v/>
      </c>
      <c r="Z618" s="341"/>
      <c r="AA618" s="341"/>
      <c r="AB618" s="341"/>
      <c r="AC618" s="401"/>
      <c r="AD618" s="563"/>
      <c r="AE618" s="564"/>
      <c r="AF618" s="564"/>
      <c r="AG618" s="564"/>
      <c r="AH618" s="564"/>
      <c r="AI618" s="564"/>
      <c r="AJ618" s="564"/>
      <c r="AK618" s="564"/>
      <c r="AL618" s="563"/>
      <c r="AM618" s="564"/>
      <c r="AN618" s="564"/>
      <c r="AO618" s="564"/>
      <c r="AP618" s="564"/>
      <c r="AQ618" s="564"/>
      <c r="AR618" s="564"/>
      <c r="AS618" s="564"/>
      <c r="AT618" s="401"/>
      <c r="AU618" s="399"/>
      <c r="AV618" s="617"/>
      <c r="AW618" s="401"/>
      <c r="AX618" s="401"/>
      <c r="AY618" s="341"/>
      <c r="AZ618" s="341"/>
      <c r="BA618" s="341"/>
      <c r="BB618" s="341"/>
      <c r="BC618" s="341"/>
      <c r="BD618" s="401"/>
      <c r="BE618" s="341"/>
      <c r="BF618" s="341"/>
      <c r="BG618" s="402"/>
      <c r="BH618" s="403"/>
      <c r="BI618" s="405"/>
      <c r="BJ618" s="405"/>
      <c r="BK618" s="405"/>
      <c r="BL618" s="405"/>
      <c r="BM618" s="514"/>
    </row>
    <row r="619" ht="18.75" customHeight="1">
      <c r="A619" s="400" t="str">
        <f t="shared" si="4"/>
        <v/>
      </c>
      <c r="B619" s="341"/>
      <c r="C619" s="559"/>
      <c r="D619" s="393"/>
      <c r="E619" s="341"/>
      <c r="F619" s="394"/>
      <c r="G619" s="341" t="str">
        <f t="array" ref="G619">IF(C619="","",XLOOKUP(C619,'Master Data'!K:K,'Master Data'!N:N,"Input in Master Data",0,1))</f>
        <v/>
      </c>
      <c r="H619" s="341" t="str">
        <f t="array" ref="H619">IF(C619="","",XLOOKUP(C619,'Master Data'!K:K,'Master Data'!O:O,"Input in Master Data",0,1))</f>
        <v/>
      </c>
      <c r="I619" s="341" t="str">
        <f t="array" ref="I619">if(U619="","",XLOOKUP(U619,Master[Company],Master[Blow],"Unknown",0,1))</f>
        <v/>
      </c>
      <c r="J619" s="341" t="str">
        <f t="array" ref="J619">if(U619="","",XLOOKUP(U619,Master[Company],Master[Pigging],"Unknown",0,1))</f>
        <v/>
      </c>
      <c r="K619" s="341" t="str">
        <f t="array" ref="K619">if(U619="","",XLOOKUP(U619,Master[Company],Master[Load Method],"Unknown",0,1))</f>
        <v/>
      </c>
      <c r="L619" s="341" t="str">
        <f t="array" ref="L619">if(U619="","",XLOOKUP(U619,Master[Company],Master[Line Distance],"Unknown",0,1))</f>
        <v/>
      </c>
      <c r="M619" s="394"/>
      <c r="N619" s="341"/>
      <c r="O619" s="341"/>
      <c r="P619" s="341" t="str">
        <f t="array" ref="P619">if(U619="","",XLOOKUP(U619,Master[Company],Master[Terms],"NA",0,1))</f>
        <v/>
      </c>
      <c r="Q619" s="341" t="str">
        <f t="shared" si="1"/>
        <v/>
      </c>
      <c r="R619" s="341" t="str">
        <f t="array" ref="R619">if(U619="","",XLOOKUP(U619,Master[Company],Master[Group],"NA",0,1))</f>
        <v/>
      </c>
      <c r="S619" s="341" t="str">
        <f t="array" ref="S619">if(U619="","",XLOOKUP(U619,Master[Company],Master[Loading Location],"NA",0,1))</f>
        <v/>
      </c>
      <c r="T619" s="341" t="str">
        <f t="array" ref="T619">if(U619="","",XLOOKUP(U619,Master[Company],Master[Acronym],"NA",0,1))</f>
        <v/>
      </c>
      <c r="U619" s="341"/>
      <c r="V619" s="342"/>
      <c r="W619" s="342"/>
      <c r="X619" s="341" t="str">
        <f t="shared" si="6"/>
        <v/>
      </c>
      <c r="Y619" s="341" t="str">
        <f t="shared" si="3"/>
        <v/>
      </c>
      <c r="Z619" s="341"/>
      <c r="AA619" s="341"/>
      <c r="AB619" s="341"/>
      <c r="AC619" s="401"/>
      <c r="AD619" s="563"/>
      <c r="AE619" s="564"/>
      <c r="AF619" s="564"/>
      <c r="AG619" s="564"/>
      <c r="AH619" s="564"/>
      <c r="AI619" s="564"/>
      <c r="AJ619" s="564"/>
      <c r="AK619" s="564"/>
      <c r="AL619" s="563"/>
      <c r="AM619" s="564"/>
      <c r="AN619" s="564"/>
      <c r="AO619" s="564"/>
      <c r="AP619" s="564"/>
      <c r="AQ619" s="564"/>
      <c r="AR619" s="564"/>
      <c r="AS619" s="564"/>
      <c r="AT619" s="401"/>
      <c r="AU619" s="399"/>
      <c r="AV619" s="617"/>
      <c r="AW619" s="401"/>
      <c r="AX619" s="401"/>
      <c r="AY619" s="341"/>
      <c r="AZ619" s="341"/>
      <c r="BA619" s="341"/>
      <c r="BB619" s="341"/>
      <c r="BC619" s="341"/>
      <c r="BD619" s="401"/>
      <c r="BE619" s="341"/>
      <c r="BF619" s="341"/>
      <c r="BG619" s="402"/>
      <c r="BH619" s="403"/>
      <c r="BI619" s="405"/>
      <c r="BJ619" s="405"/>
      <c r="BK619" s="405"/>
      <c r="BL619" s="405"/>
      <c r="BM619" s="514"/>
    </row>
    <row r="620" ht="18.75" customHeight="1">
      <c r="A620" s="400" t="str">
        <f t="shared" si="4"/>
        <v/>
      </c>
      <c r="B620" s="341"/>
      <c r="C620" s="559"/>
      <c r="D620" s="393"/>
      <c r="E620" s="341"/>
      <c r="F620" s="394"/>
      <c r="G620" s="341" t="str">
        <f t="array" ref="G620">IF(C620="","",XLOOKUP(C620,'Master Data'!K:K,'Master Data'!N:N,"Input in Master Data",0,1))</f>
        <v/>
      </c>
      <c r="H620" s="341" t="str">
        <f t="array" ref="H620">IF(C620="","",XLOOKUP(C620,'Master Data'!K:K,'Master Data'!O:O,"Input in Master Data",0,1))</f>
        <v/>
      </c>
      <c r="I620" s="341" t="str">
        <f t="array" ref="I620">if(U620="","",XLOOKUP(U620,Master[Company],Master[Blow],"Unknown",0,1))</f>
        <v/>
      </c>
      <c r="J620" s="341" t="str">
        <f t="array" ref="J620">if(U620="","",XLOOKUP(U620,Master[Company],Master[Pigging],"Unknown",0,1))</f>
        <v/>
      </c>
      <c r="K620" s="341" t="str">
        <f t="array" ref="K620">if(U620="","",XLOOKUP(U620,Master[Company],Master[Load Method],"Unknown",0,1))</f>
        <v/>
      </c>
      <c r="L620" s="341" t="str">
        <f t="array" ref="L620">if(U620="","",XLOOKUP(U620,Master[Company],Master[Line Distance],"Unknown",0,1))</f>
        <v/>
      </c>
      <c r="M620" s="394"/>
      <c r="N620" s="341"/>
      <c r="O620" s="341"/>
      <c r="P620" s="341" t="str">
        <f t="array" ref="P620">if(U620="","",XLOOKUP(U620,Master[Company],Master[Terms],"NA",0,1))</f>
        <v/>
      </c>
      <c r="Q620" s="341" t="str">
        <f t="shared" si="1"/>
        <v/>
      </c>
      <c r="R620" s="341" t="str">
        <f t="array" ref="R620">if(U620="","",XLOOKUP(U620,Master[Company],Master[Group],"NA",0,1))</f>
        <v/>
      </c>
      <c r="S620" s="341" t="str">
        <f t="array" ref="S620">if(U620="","",XLOOKUP(U620,Master[Company],Master[Loading Location],"NA",0,1))</f>
        <v/>
      </c>
      <c r="T620" s="341" t="str">
        <f t="array" ref="T620">if(U620="","",XLOOKUP(U620,Master[Company],Master[Acronym],"NA",0,1))</f>
        <v/>
      </c>
      <c r="U620" s="341"/>
      <c r="V620" s="342"/>
      <c r="W620" s="342"/>
      <c r="X620" s="341" t="str">
        <f t="shared" si="6"/>
        <v/>
      </c>
      <c r="Y620" s="341" t="str">
        <f t="shared" si="3"/>
        <v/>
      </c>
      <c r="Z620" s="341"/>
      <c r="AA620" s="341"/>
      <c r="AB620" s="341"/>
      <c r="AC620" s="401"/>
      <c r="AD620" s="563"/>
      <c r="AE620" s="564"/>
      <c r="AF620" s="564"/>
      <c r="AG620" s="564"/>
      <c r="AH620" s="564"/>
      <c r="AI620" s="564"/>
      <c r="AJ620" s="564"/>
      <c r="AK620" s="564"/>
      <c r="AL620" s="563"/>
      <c r="AM620" s="564"/>
      <c r="AN620" s="564"/>
      <c r="AO620" s="564"/>
      <c r="AP620" s="564"/>
      <c r="AQ620" s="564"/>
      <c r="AR620" s="564"/>
      <c r="AS620" s="564"/>
      <c r="AT620" s="401"/>
      <c r="AU620" s="399"/>
      <c r="AV620" s="617"/>
      <c r="AW620" s="401"/>
      <c r="AX620" s="401"/>
      <c r="AY620" s="341"/>
      <c r="AZ620" s="341"/>
      <c r="BA620" s="341"/>
      <c r="BB620" s="341"/>
      <c r="BC620" s="341"/>
      <c r="BD620" s="401"/>
      <c r="BE620" s="341"/>
      <c r="BF620" s="341"/>
      <c r="BG620" s="402"/>
      <c r="BH620" s="403"/>
      <c r="BI620" s="405"/>
      <c r="BJ620" s="405"/>
      <c r="BK620" s="405"/>
      <c r="BL620" s="405"/>
      <c r="BM620" s="514"/>
    </row>
    <row r="621" ht="18.75" customHeight="1">
      <c r="A621" s="400" t="str">
        <f t="shared" si="4"/>
        <v/>
      </c>
      <c r="B621" s="341"/>
      <c r="C621" s="559"/>
      <c r="D621" s="393"/>
      <c r="E621" s="341"/>
      <c r="F621" s="394"/>
      <c r="G621" s="341" t="str">
        <f t="array" ref="G621">IF(C621="","",XLOOKUP(C621,'Master Data'!K:K,'Master Data'!N:N,"Input in Master Data",0,1))</f>
        <v/>
      </c>
      <c r="H621" s="341" t="str">
        <f t="array" ref="H621">IF(C621="","",XLOOKUP(C621,'Master Data'!K:K,'Master Data'!O:O,"Input in Master Data",0,1))</f>
        <v/>
      </c>
      <c r="I621" s="341" t="str">
        <f t="array" ref="I621">if(U621="","",XLOOKUP(U621,Master[Company],Master[Blow],"Unknown",0,1))</f>
        <v/>
      </c>
      <c r="J621" s="341" t="str">
        <f t="array" ref="J621">if(U621="","",XLOOKUP(U621,Master[Company],Master[Pigging],"Unknown",0,1))</f>
        <v/>
      </c>
      <c r="K621" s="341" t="str">
        <f t="array" ref="K621">if(U621="","",XLOOKUP(U621,Master[Company],Master[Load Method],"Unknown",0,1))</f>
        <v/>
      </c>
      <c r="L621" s="341" t="str">
        <f t="array" ref="L621">if(U621="","",XLOOKUP(U621,Master[Company],Master[Line Distance],"Unknown",0,1))</f>
        <v/>
      </c>
      <c r="M621" s="394"/>
      <c r="N621" s="341"/>
      <c r="O621" s="341"/>
      <c r="P621" s="341" t="str">
        <f t="array" ref="P621">if(U621="","",XLOOKUP(U621,Master[Company],Master[Terms],"NA",0,1))</f>
        <v/>
      </c>
      <c r="Q621" s="341" t="str">
        <f t="shared" si="1"/>
        <v/>
      </c>
      <c r="R621" s="341" t="str">
        <f t="array" ref="R621">if(U621="","",XLOOKUP(U621,Master[Company],Master[Group],"NA",0,1))</f>
        <v/>
      </c>
      <c r="S621" s="341" t="str">
        <f t="array" ref="S621">if(U621="","",XLOOKUP(U621,Master[Company],Master[Loading Location],"NA",0,1))</f>
        <v/>
      </c>
      <c r="T621" s="341" t="str">
        <f t="array" ref="T621">if(U621="","",XLOOKUP(U621,Master[Company],Master[Acronym],"NA",0,1))</f>
        <v/>
      </c>
      <c r="U621" s="341"/>
      <c r="V621" s="342"/>
      <c r="W621" s="342"/>
      <c r="X621" s="341" t="str">
        <f t="shared" si="6"/>
        <v/>
      </c>
      <c r="Y621" s="341" t="str">
        <f t="shared" si="3"/>
        <v/>
      </c>
      <c r="Z621" s="341"/>
      <c r="AA621" s="341"/>
      <c r="AB621" s="341"/>
      <c r="AC621" s="401"/>
      <c r="AD621" s="563"/>
      <c r="AE621" s="564"/>
      <c r="AF621" s="564"/>
      <c r="AG621" s="564"/>
      <c r="AH621" s="564"/>
      <c r="AI621" s="564"/>
      <c r="AJ621" s="564"/>
      <c r="AK621" s="564"/>
      <c r="AL621" s="563"/>
      <c r="AM621" s="564"/>
      <c r="AN621" s="564"/>
      <c r="AO621" s="564"/>
      <c r="AP621" s="564"/>
      <c r="AQ621" s="564"/>
      <c r="AR621" s="564"/>
      <c r="AS621" s="564"/>
      <c r="AT621" s="401"/>
      <c r="AU621" s="399"/>
      <c r="AV621" s="617"/>
      <c r="AW621" s="401"/>
      <c r="AX621" s="401"/>
      <c r="AY621" s="341"/>
      <c r="AZ621" s="341"/>
      <c r="BA621" s="341"/>
      <c r="BB621" s="341"/>
      <c r="BC621" s="341"/>
      <c r="BD621" s="401"/>
      <c r="BE621" s="341"/>
      <c r="BF621" s="341"/>
      <c r="BG621" s="402"/>
      <c r="BH621" s="403"/>
      <c r="BI621" s="405"/>
      <c r="BJ621" s="405"/>
      <c r="BK621" s="405"/>
      <c r="BL621" s="405"/>
      <c r="BM621" s="514"/>
    </row>
    <row r="622" ht="18.75" customHeight="1">
      <c r="A622" s="400" t="str">
        <f t="shared" si="4"/>
        <v/>
      </c>
      <c r="B622" s="341"/>
      <c r="C622" s="559"/>
      <c r="D622" s="393"/>
      <c r="E622" s="341"/>
      <c r="F622" s="394"/>
      <c r="G622" s="341" t="str">
        <f t="array" ref="G622">IF(C622="","",XLOOKUP(C622,'Master Data'!K:K,'Master Data'!N:N,"Input in Master Data",0,1))</f>
        <v/>
      </c>
      <c r="H622" s="341" t="str">
        <f t="array" ref="H622">IF(C622="","",XLOOKUP(C622,'Master Data'!K:K,'Master Data'!O:O,"Input in Master Data",0,1))</f>
        <v/>
      </c>
      <c r="I622" s="341" t="str">
        <f t="array" ref="I622">if(U622="","",XLOOKUP(U622,Master[Company],Master[Blow],"Unknown",0,1))</f>
        <v/>
      </c>
      <c r="J622" s="341" t="str">
        <f t="array" ref="J622">if(U622="","",XLOOKUP(U622,Master[Company],Master[Pigging],"Unknown",0,1))</f>
        <v/>
      </c>
      <c r="K622" s="341" t="str">
        <f t="array" ref="K622">if(U622="","",XLOOKUP(U622,Master[Company],Master[Load Method],"Unknown",0,1))</f>
        <v/>
      </c>
      <c r="L622" s="341" t="str">
        <f t="array" ref="L622">if(U622="","",XLOOKUP(U622,Master[Company],Master[Line Distance],"Unknown",0,1))</f>
        <v/>
      </c>
      <c r="M622" s="394"/>
      <c r="N622" s="341"/>
      <c r="O622" s="341"/>
      <c r="P622" s="341" t="str">
        <f t="array" ref="P622">if(U622="","",XLOOKUP(U622,Master[Company],Master[Terms],"NA",0,1))</f>
        <v/>
      </c>
      <c r="Q622" s="341" t="str">
        <f t="shared" si="1"/>
        <v/>
      </c>
      <c r="R622" s="341" t="str">
        <f t="array" ref="R622">if(U622="","",XLOOKUP(U622,Master[Company],Master[Group],"NA",0,1))</f>
        <v/>
      </c>
      <c r="S622" s="341" t="str">
        <f t="array" ref="S622">if(U622="","",XLOOKUP(U622,Master[Company],Master[Loading Location],"NA",0,1))</f>
        <v/>
      </c>
      <c r="T622" s="341" t="str">
        <f t="array" ref="T622">if(U622="","",XLOOKUP(U622,Master[Company],Master[Acronym],"NA",0,1))</f>
        <v/>
      </c>
      <c r="U622" s="341"/>
      <c r="V622" s="342"/>
      <c r="W622" s="342"/>
      <c r="X622" s="341" t="str">
        <f t="shared" si="6"/>
        <v/>
      </c>
      <c r="Y622" s="341" t="str">
        <f t="shared" si="3"/>
        <v/>
      </c>
      <c r="Z622" s="341"/>
      <c r="AA622" s="341"/>
      <c r="AB622" s="341"/>
      <c r="AC622" s="401"/>
      <c r="AD622" s="563"/>
      <c r="AE622" s="564"/>
      <c r="AF622" s="564"/>
      <c r="AG622" s="564"/>
      <c r="AH622" s="564"/>
      <c r="AI622" s="564"/>
      <c r="AJ622" s="564"/>
      <c r="AK622" s="564"/>
      <c r="AL622" s="563"/>
      <c r="AM622" s="564"/>
      <c r="AN622" s="564"/>
      <c r="AO622" s="564"/>
      <c r="AP622" s="564"/>
      <c r="AQ622" s="564"/>
      <c r="AR622" s="564"/>
      <c r="AS622" s="564"/>
      <c r="AT622" s="401"/>
      <c r="AU622" s="399"/>
      <c r="AV622" s="617"/>
      <c r="AW622" s="401"/>
      <c r="AX622" s="401"/>
      <c r="AY622" s="341"/>
      <c r="AZ622" s="341"/>
      <c r="BA622" s="341"/>
      <c r="BB622" s="341"/>
      <c r="BC622" s="341"/>
      <c r="BD622" s="401"/>
      <c r="BE622" s="341"/>
      <c r="BF622" s="341"/>
      <c r="BG622" s="402"/>
      <c r="BH622" s="403"/>
      <c r="BI622" s="405"/>
      <c r="BJ622" s="405"/>
      <c r="BK622" s="405"/>
      <c r="BL622" s="405"/>
      <c r="BM622" s="514"/>
    </row>
    <row r="623" ht="18.75" customHeight="1">
      <c r="A623" s="400" t="str">
        <f t="shared" si="4"/>
        <v/>
      </c>
      <c r="B623" s="341"/>
      <c r="C623" s="559"/>
      <c r="D623" s="393"/>
      <c r="E623" s="341"/>
      <c r="F623" s="394"/>
      <c r="G623" s="341" t="str">
        <f t="array" ref="G623">IF(C623="","",XLOOKUP(C623,'Master Data'!K:K,'Master Data'!N:N,"Input in Master Data",0,1))</f>
        <v/>
      </c>
      <c r="H623" s="341" t="str">
        <f t="array" ref="H623">IF(C623="","",XLOOKUP(C623,'Master Data'!K:K,'Master Data'!O:O,"Input in Master Data",0,1))</f>
        <v/>
      </c>
      <c r="I623" s="341" t="str">
        <f t="array" ref="I623">if(U623="","",XLOOKUP(U623,Master[Company],Master[Blow],"Unknown",0,1))</f>
        <v/>
      </c>
      <c r="J623" s="341" t="str">
        <f t="array" ref="J623">if(U623="","",XLOOKUP(U623,Master[Company],Master[Pigging],"Unknown",0,1))</f>
        <v/>
      </c>
      <c r="K623" s="341" t="str">
        <f t="array" ref="K623">if(U623="","",XLOOKUP(U623,Master[Company],Master[Load Method],"Unknown",0,1))</f>
        <v/>
      </c>
      <c r="L623" s="341" t="str">
        <f t="array" ref="L623">if(U623="","",XLOOKUP(U623,Master[Company],Master[Line Distance],"Unknown",0,1))</f>
        <v/>
      </c>
      <c r="M623" s="394"/>
      <c r="N623" s="341"/>
      <c r="O623" s="341"/>
      <c r="P623" s="341" t="str">
        <f t="array" ref="P623">if(U623="","",XLOOKUP(U623,Master[Company],Master[Terms],"NA",0,1))</f>
        <v/>
      </c>
      <c r="Q623" s="341" t="str">
        <f t="shared" si="1"/>
        <v/>
      </c>
      <c r="R623" s="341" t="str">
        <f t="array" ref="R623">if(U623="","",XLOOKUP(U623,Master[Company],Master[Group],"NA",0,1))</f>
        <v/>
      </c>
      <c r="S623" s="341" t="str">
        <f t="array" ref="S623">if(U623="","",XLOOKUP(U623,Master[Company],Master[Loading Location],"NA",0,1))</f>
        <v/>
      </c>
      <c r="T623" s="341" t="str">
        <f t="array" ref="T623">if(U623="","",XLOOKUP(U623,Master[Company],Master[Acronym],"NA",0,1))</f>
        <v/>
      </c>
      <c r="U623" s="341"/>
      <c r="V623" s="342"/>
      <c r="W623" s="342"/>
      <c r="X623" s="341" t="str">
        <f t="shared" si="6"/>
        <v/>
      </c>
      <c r="Y623" s="341" t="str">
        <f t="shared" si="3"/>
        <v/>
      </c>
      <c r="Z623" s="341"/>
      <c r="AA623" s="341"/>
      <c r="AB623" s="341"/>
      <c r="AC623" s="401"/>
      <c r="AD623" s="563"/>
      <c r="AE623" s="564"/>
      <c r="AF623" s="564"/>
      <c r="AG623" s="564"/>
      <c r="AH623" s="564"/>
      <c r="AI623" s="564"/>
      <c r="AJ623" s="564"/>
      <c r="AK623" s="564"/>
      <c r="AL623" s="563"/>
      <c r="AM623" s="564"/>
      <c r="AN623" s="564"/>
      <c r="AO623" s="564"/>
      <c r="AP623" s="564"/>
      <c r="AQ623" s="564"/>
      <c r="AR623" s="564"/>
      <c r="AS623" s="564"/>
      <c r="AT623" s="401"/>
      <c r="AU623" s="399"/>
      <c r="AV623" s="617"/>
      <c r="AW623" s="401"/>
      <c r="AX623" s="401"/>
      <c r="AY623" s="341"/>
      <c r="AZ623" s="341"/>
      <c r="BA623" s="341"/>
      <c r="BB623" s="341"/>
      <c r="BC623" s="341"/>
      <c r="BD623" s="401"/>
      <c r="BE623" s="341"/>
      <c r="BF623" s="341"/>
      <c r="BG623" s="402"/>
      <c r="BH623" s="403"/>
      <c r="BI623" s="405"/>
      <c r="BJ623" s="405"/>
      <c r="BK623" s="405"/>
      <c r="BL623" s="405"/>
      <c r="BM623" s="514"/>
    </row>
    <row r="624" ht="18.75" customHeight="1">
      <c r="A624" s="400" t="str">
        <f t="shared" si="4"/>
        <v/>
      </c>
      <c r="B624" s="341"/>
      <c r="C624" s="559"/>
      <c r="D624" s="393"/>
      <c r="E624" s="341"/>
      <c r="F624" s="394"/>
      <c r="G624" s="341" t="str">
        <f t="array" ref="G624">IF(C624="","",XLOOKUP(C624,'Master Data'!K:K,'Master Data'!N:N,"Input in Master Data",0,1))</f>
        <v/>
      </c>
      <c r="H624" s="341" t="str">
        <f t="array" ref="H624">IF(C624="","",XLOOKUP(C624,'Master Data'!K:K,'Master Data'!O:O,"Input in Master Data",0,1))</f>
        <v/>
      </c>
      <c r="I624" s="341" t="str">
        <f t="array" ref="I624">if(U624="","",XLOOKUP(U624,Master[Company],Master[Blow],"Unknown",0,1))</f>
        <v/>
      </c>
      <c r="J624" s="341" t="str">
        <f t="array" ref="J624">if(U624="","",XLOOKUP(U624,Master[Company],Master[Pigging],"Unknown",0,1))</f>
        <v/>
      </c>
      <c r="K624" s="341" t="str">
        <f t="array" ref="K624">if(U624="","",XLOOKUP(U624,Master[Company],Master[Load Method],"Unknown",0,1))</f>
        <v/>
      </c>
      <c r="L624" s="341" t="str">
        <f t="array" ref="L624">if(U624="","",XLOOKUP(U624,Master[Company],Master[Line Distance],"Unknown",0,1))</f>
        <v/>
      </c>
      <c r="M624" s="394"/>
      <c r="N624" s="341"/>
      <c r="O624" s="341"/>
      <c r="P624" s="341" t="str">
        <f t="array" ref="P624">if(U624="","",XLOOKUP(U624,Master[Company],Master[Terms],"NA",0,1))</f>
        <v/>
      </c>
      <c r="Q624" s="341" t="str">
        <f t="shared" si="1"/>
        <v/>
      </c>
      <c r="R624" s="341" t="str">
        <f t="array" ref="R624">if(U624="","",XLOOKUP(U624,Master[Company],Master[Group],"NA",0,1))</f>
        <v/>
      </c>
      <c r="S624" s="341" t="str">
        <f t="array" ref="S624">if(U624="","",XLOOKUP(U624,Master[Company],Master[Loading Location],"NA",0,1))</f>
        <v/>
      </c>
      <c r="T624" s="341" t="str">
        <f t="array" ref="T624">if(U624="","",XLOOKUP(U624,Master[Company],Master[Acronym],"NA",0,1))</f>
        <v/>
      </c>
      <c r="U624" s="341"/>
      <c r="V624" s="342"/>
      <c r="W624" s="342"/>
      <c r="X624" s="341" t="str">
        <f t="shared" si="6"/>
        <v/>
      </c>
      <c r="Y624" s="341" t="str">
        <f t="shared" si="3"/>
        <v/>
      </c>
      <c r="Z624" s="341"/>
      <c r="AA624" s="341"/>
      <c r="AB624" s="341"/>
      <c r="AC624" s="401"/>
      <c r="AD624" s="563"/>
      <c r="AE624" s="564"/>
      <c r="AF624" s="564"/>
      <c r="AG624" s="564"/>
      <c r="AH624" s="564"/>
      <c r="AI624" s="564"/>
      <c r="AJ624" s="564"/>
      <c r="AK624" s="564"/>
      <c r="AL624" s="563"/>
      <c r="AM624" s="564"/>
      <c r="AN624" s="564"/>
      <c r="AO624" s="564"/>
      <c r="AP624" s="564"/>
      <c r="AQ624" s="564"/>
      <c r="AR624" s="564"/>
      <c r="AS624" s="564"/>
      <c r="AT624" s="401"/>
      <c r="AU624" s="399"/>
      <c r="AV624" s="617"/>
      <c r="AW624" s="401"/>
      <c r="AX624" s="401"/>
      <c r="AY624" s="341"/>
      <c r="AZ624" s="341"/>
      <c r="BA624" s="341"/>
      <c r="BB624" s="341"/>
      <c r="BC624" s="341"/>
      <c r="BD624" s="401"/>
      <c r="BE624" s="341"/>
      <c r="BF624" s="341"/>
      <c r="BG624" s="402"/>
      <c r="BH624" s="403"/>
      <c r="BI624" s="405"/>
      <c r="BJ624" s="405"/>
      <c r="BK624" s="405"/>
      <c r="BL624" s="405"/>
      <c r="BM624" s="514"/>
    </row>
    <row r="625" ht="18.75" customHeight="1">
      <c r="A625" s="400" t="str">
        <f t="shared" si="4"/>
        <v/>
      </c>
      <c r="B625" s="341"/>
      <c r="C625" s="559"/>
      <c r="D625" s="393"/>
      <c r="E625" s="341"/>
      <c r="F625" s="394"/>
      <c r="G625" s="341" t="str">
        <f t="array" ref="G625">IF(C625="","",XLOOKUP(C625,'Master Data'!K:K,'Master Data'!N:N,"Input in Master Data",0,1))</f>
        <v/>
      </c>
      <c r="H625" s="341" t="str">
        <f t="array" ref="H625">IF(C625="","",XLOOKUP(C625,'Master Data'!K:K,'Master Data'!O:O,"Input in Master Data",0,1))</f>
        <v/>
      </c>
      <c r="I625" s="341" t="str">
        <f t="array" ref="I625">if(U625="","",XLOOKUP(U625,Master[Company],Master[Blow],"Unknown",0,1))</f>
        <v/>
      </c>
      <c r="J625" s="341" t="str">
        <f t="array" ref="J625">if(U625="","",XLOOKUP(U625,Master[Company],Master[Pigging],"Unknown",0,1))</f>
        <v/>
      </c>
      <c r="K625" s="341" t="str">
        <f t="array" ref="K625">if(U625="","",XLOOKUP(U625,Master[Company],Master[Load Method],"Unknown",0,1))</f>
        <v/>
      </c>
      <c r="L625" s="341" t="str">
        <f t="array" ref="L625">if(U625="","",XLOOKUP(U625,Master[Company],Master[Line Distance],"Unknown",0,1))</f>
        <v/>
      </c>
      <c r="M625" s="394"/>
      <c r="N625" s="341"/>
      <c r="O625" s="341"/>
      <c r="P625" s="341" t="str">
        <f t="array" ref="P625">if(U625="","",XLOOKUP(U625,Master[Company],Master[Terms],"NA",0,1))</f>
        <v/>
      </c>
      <c r="Q625" s="341" t="str">
        <f t="shared" si="1"/>
        <v/>
      </c>
      <c r="R625" s="341" t="str">
        <f t="array" ref="R625">if(U625="","",XLOOKUP(U625,Master[Company],Master[Group],"NA",0,1))</f>
        <v/>
      </c>
      <c r="S625" s="341" t="str">
        <f t="array" ref="S625">if(U625="","",XLOOKUP(U625,Master[Company],Master[Loading Location],"NA",0,1))</f>
        <v/>
      </c>
      <c r="T625" s="341" t="str">
        <f t="array" ref="T625">if(U625="","",XLOOKUP(U625,Master[Company],Master[Acronym],"NA",0,1))</f>
        <v/>
      </c>
      <c r="U625" s="341"/>
      <c r="V625" s="342"/>
      <c r="W625" s="342"/>
      <c r="X625" s="341" t="str">
        <f t="shared" si="6"/>
        <v/>
      </c>
      <c r="Y625" s="341" t="str">
        <f t="shared" si="3"/>
        <v/>
      </c>
      <c r="Z625" s="341"/>
      <c r="AA625" s="341"/>
      <c r="AB625" s="341"/>
      <c r="AC625" s="401"/>
      <c r="AD625" s="563"/>
      <c r="AE625" s="564"/>
      <c r="AF625" s="564"/>
      <c r="AG625" s="564"/>
      <c r="AH625" s="564"/>
      <c r="AI625" s="564"/>
      <c r="AJ625" s="564"/>
      <c r="AK625" s="564"/>
      <c r="AL625" s="563"/>
      <c r="AM625" s="564"/>
      <c r="AN625" s="564"/>
      <c r="AO625" s="564"/>
      <c r="AP625" s="564"/>
      <c r="AQ625" s="564"/>
      <c r="AR625" s="564"/>
      <c r="AS625" s="564"/>
      <c r="AT625" s="401"/>
      <c r="AU625" s="399"/>
      <c r="AV625" s="617"/>
      <c r="AW625" s="401"/>
      <c r="AX625" s="401"/>
      <c r="AY625" s="341"/>
      <c r="AZ625" s="341"/>
      <c r="BA625" s="341"/>
      <c r="BB625" s="341"/>
      <c r="BC625" s="341"/>
      <c r="BD625" s="401"/>
      <c r="BE625" s="341"/>
      <c r="BF625" s="341"/>
      <c r="BG625" s="402"/>
      <c r="BH625" s="403"/>
      <c r="BI625" s="405"/>
      <c r="BJ625" s="405"/>
      <c r="BK625" s="405"/>
      <c r="BL625" s="405"/>
      <c r="BM625" s="514"/>
    </row>
    <row r="626" ht="18.75" customHeight="1">
      <c r="A626" s="400" t="str">
        <f t="shared" si="4"/>
        <v/>
      </c>
      <c r="B626" s="341"/>
      <c r="C626" s="559"/>
      <c r="D626" s="393"/>
      <c r="E626" s="341"/>
      <c r="F626" s="394"/>
      <c r="G626" s="341" t="str">
        <f t="array" ref="G626">IF(C626="","",XLOOKUP(C626,'Master Data'!K:K,'Master Data'!N:N,"Input in Master Data",0,1))</f>
        <v/>
      </c>
      <c r="H626" s="341" t="str">
        <f t="array" ref="H626">IF(C626="","",XLOOKUP(C626,'Master Data'!K:K,'Master Data'!O:O,"Input in Master Data",0,1))</f>
        <v/>
      </c>
      <c r="I626" s="341" t="str">
        <f t="array" ref="I626">if(U626="","",XLOOKUP(U626,Master[Company],Master[Blow],"Unknown",0,1))</f>
        <v/>
      </c>
      <c r="J626" s="341" t="str">
        <f t="array" ref="J626">if(U626="","",XLOOKUP(U626,Master[Company],Master[Pigging],"Unknown",0,1))</f>
        <v/>
      </c>
      <c r="K626" s="341" t="str">
        <f t="array" ref="K626">if(U626="","",XLOOKUP(U626,Master[Company],Master[Load Method],"Unknown",0,1))</f>
        <v/>
      </c>
      <c r="L626" s="341" t="str">
        <f t="array" ref="L626">if(U626="","",XLOOKUP(U626,Master[Company],Master[Line Distance],"Unknown",0,1))</f>
        <v/>
      </c>
      <c r="M626" s="394"/>
      <c r="N626" s="341"/>
      <c r="O626" s="341"/>
      <c r="P626" s="341" t="str">
        <f t="array" ref="P626">if(U626="","",XLOOKUP(U626,Master[Company],Master[Terms],"NA",0,1))</f>
        <v/>
      </c>
      <c r="Q626" s="341" t="str">
        <f t="shared" si="1"/>
        <v/>
      </c>
      <c r="R626" s="341" t="str">
        <f t="array" ref="R626">if(U626="","",XLOOKUP(U626,Master[Company],Master[Group],"NA",0,1))</f>
        <v/>
      </c>
      <c r="S626" s="341" t="str">
        <f t="array" ref="S626">if(U626="","",XLOOKUP(U626,Master[Company],Master[Loading Location],"NA",0,1))</f>
        <v/>
      </c>
      <c r="T626" s="341" t="str">
        <f t="array" ref="T626">if(U626="","",XLOOKUP(U626,Master[Company],Master[Acronym],"NA",0,1))</f>
        <v/>
      </c>
      <c r="U626" s="341"/>
      <c r="V626" s="342"/>
      <c r="W626" s="342"/>
      <c r="X626" s="341" t="str">
        <f t="shared" si="6"/>
        <v/>
      </c>
      <c r="Y626" s="341" t="str">
        <f t="shared" si="3"/>
        <v/>
      </c>
      <c r="Z626" s="341"/>
      <c r="AA626" s="341"/>
      <c r="AB626" s="341"/>
      <c r="AC626" s="401"/>
      <c r="AD626" s="563"/>
      <c r="AE626" s="564"/>
      <c r="AF626" s="564"/>
      <c r="AG626" s="564"/>
      <c r="AH626" s="564"/>
      <c r="AI626" s="564"/>
      <c r="AJ626" s="564"/>
      <c r="AK626" s="564"/>
      <c r="AL626" s="563"/>
      <c r="AM626" s="564"/>
      <c r="AN626" s="564"/>
      <c r="AO626" s="564"/>
      <c r="AP626" s="564"/>
      <c r="AQ626" s="564"/>
      <c r="AR626" s="564"/>
      <c r="AS626" s="564"/>
      <c r="AT626" s="401"/>
      <c r="AU626" s="399"/>
      <c r="AV626" s="617"/>
      <c r="AW626" s="401"/>
      <c r="AX626" s="401"/>
      <c r="AY626" s="341"/>
      <c r="AZ626" s="341"/>
      <c r="BA626" s="341"/>
      <c r="BB626" s="341"/>
      <c r="BC626" s="341"/>
      <c r="BD626" s="401"/>
      <c r="BE626" s="341"/>
      <c r="BF626" s="341"/>
      <c r="BG626" s="402"/>
      <c r="BH626" s="403"/>
      <c r="BI626" s="405"/>
      <c r="BJ626" s="405"/>
      <c r="BK626" s="405"/>
      <c r="BL626" s="405"/>
      <c r="BM626" s="514"/>
    </row>
    <row r="627" ht="18.75" customHeight="1">
      <c r="A627" s="400" t="str">
        <f t="shared" si="4"/>
        <v/>
      </c>
      <c r="B627" s="341"/>
      <c r="C627" s="559"/>
      <c r="D627" s="393"/>
      <c r="E627" s="341"/>
      <c r="F627" s="394"/>
      <c r="G627" s="341" t="str">
        <f t="array" ref="G627">IF(C627="","",XLOOKUP(C627,'Master Data'!K:K,'Master Data'!N:N,"Input in Master Data",0,1))</f>
        <v/>
      </c>
      <c r="H627" s="341" t="str">
        <f t="array" ref="H627">IF(C627="","",XLOOKUP(C627,'Master Data'!K:K,'Master Data'!O:O,"Input in Master Data",0,1))</f>
        <v/>
      </c>
      <c r="I627" s="341" t="str">
        <f t="array" ref="I627">if(U627="","",XLOOKUP(U627,Master[Company],Master[Blow],"Unknown",0,1))</f>
        <v/>
      </c>
      <c r="J627" s="341" t="str">
        <f t="array" ref="J627">if(U627="","",XLOOKUP(U627,Master[Company],Master[Pigging],"Unknown",0,1))</f>
        <v/>
      </c>
      <c r="K627" s="341" t="str">
        <f t="array" ref="K627">if(U627="","",XLOOKUP(U627,Master[Company],Master[Load Method],"Unknown",0,1))</f>
        <v/>
      </c>
      <c r="L627" s="341" t="str">
        <f t="array" ref="L627">if(U627="","",XLOOKUP(U627,Master[Company],Master[Line Distance],"Unknown",0,1))</f>
        <v/>
      </c>
      <c r="M627" s="394"/>
      <c r="N627" s="341"/>
      <c r="O627" s="341"/>
      <c r="P627" s="341" t="str">
        <f t="array" ref="P627">if(U627="","",XLOOKUP(U627,Master[Company],Master[Terms],"NA",0,1))</f>
        <v/>
      </c>
      <c r="Q627" s="341" t="str">
        <f t="shared" si="1"/>
        <v/>
      </c>
      <c r="R627" s="341" t="str">
        <f t="array" ref="R627">if(U627="","",XLOOKUP(U627,Master[Company],Master[Group],"NA",0,1))</f>
        <v/>
      </c>
      <c r="S627" s="341" t="str">
        <f t="array" ref="S627">if(U627="","",XLOOKUP(U627,Master[Company],Master[Loading Location],"NA",0,1))</f>
        <v/>
      </c>
      <c r="T627" s="341" t="str">
        <f t="array" ref="T627">if(U627="","",XLOOKUP(U627,Master[Company],Master[Acronym],"NA",0,1))</f>
        <v/>
      </c>
      <c r="U627" s="341"/>
      <c r="V627" s="342"/>
      <c r="W627" s="342"/>
      <c r="X627" s="341" t="str">
        <f t="shared" si="6"/>
        <v/>
      </c>
      <c r="Y627" s="341" t="str">
        <f t="shared" si="3"/>
        <v/>
      </c>
      <c r="Z627" s="341"/>
      <c r="AA627" s="341"/>
      <c r="AB627" s="341"/>
      <c r="AC627" s="401"/>
      <c r="AD627" s="563"/>
      <c r="AE627" s="564"/>
      <c r="AF627" s="564"/>
      <c r="AG627" s="564"/>
      <c r="AH627" s="564"/>
      <c r="AI627" s="564"/>
      <c r="AJ627" s="564"/>
      <c r="AK627" s="564"/>
      <c r="AL627" s="563"/>
      <c r="AM627" s="564"/>
      <c r="AN627" s="564"/>
      <c r="AO627" s="564"/>
      <c r="AP627" s="564"/>
      <c r="AQ627" s="564"/>
      <c r="AR627" s="564"/>
      <c r="AS627" s="564"/>
      <c r="AT627" s="401"/>
      <c r="AU627" s="399"/>
      <c r="AV627" s="617"/>
      <c r="AW627" s="401"/>
      <c r="AX627" s="401"/>
      <c r="AY627" s="341"/>
      <c r="AZ627" s="341"/>
      <c r="BA627" s="341"/>
      <c r="BB627" s="341"/>
      <c r="BC627" s="341"/>
      <c r="BD627" s="401"/>
      <c r="BE627" s="341"/>
      <c r="BF627" s="341"/>
      <c r="BG627" s="402"/>
      <c r="BH627" s="403"/>
      <c r="BI627" s="405"/>
      <c r="BJ627" s="405"/>
      <c r="BK627" s="405"/>
      <c r="BL627" s="405"/>
      <c r="BM627" s="514"/>
    </row>
    <row r="628" ht="18.75" customHeight="1">
      <c r="A628" s="400" t="str">
        <f t="shared" si="4"/>
        <v/>
      </c>
      <c r="B628" s="341"/>
      <c r="C628" s="559"/>
      <c r="D628" s="393"/>
      <c r="E628" s="341"/>
      <c r="F628" s="394"/>
      <c r="G628" s="341" t="str">
        <f t="array" ref="G628">IF(C628="","",XLOOKUP(C628,'Master Data'!K:K,'Master Data'!N:N,"Input in Master Data",0,1))</f>
        <v/>
      </c>
      <c r="H628" s="341" t="str">
        <f t="array" ref="H628">IF(C628="","",XLOOKUP(C628,'Master Data'!K:K,'Master Data'!O:O,"Input in Master Data",0,1))</f>
        <v/>
      </c>
      <c r="I628" s="341" t="str">
        <f t="array" ref="I628">if(U628="","",XLOOKUP(U628,Master[Company],Master[Blow],"Unknown",0,1))</f>
        <v/>
      </c>
      <c r="J628" s="341" t="str">
        <f t="array" ref="J628">if(U628="","",XLOOKUP(U628,Master[Company],Master[Pigging],"Unknown",0,1))</f>
        <v/>
      </c>
      <c r="K628" s="341" t="str">
        <f t="array" ref="K628">if(U628="","",XLOOKUP(U628,Master[Company],Master[Load Method],"Unknown",0,1))</f>
        <v/>
      </c>
      <c r="L628" s="341" t="str">
        <f t="array" ref="L628">if(U628="","",XLOOKUP(U628,Master[Company],Master[Line Distance],"Unknown",0,1))</f>
        <v/>
      </c>
      <c r="M628" s="394"/>
      <c r="N628" s="341"/>
      <c r="O628" s="341"/>
      <c r="P628" s="341" t="str">
        <f t="array" ref="P628">if(U628="","",XLOOKUP(U628,Master[Company],Master[Terms],"NA",0,1))</f>
        <v/>
      </c>
      <c r="Q628" s="341" t="str">
        <f t="shared" si="1"/>
        <v/>
      </c>
      <c r="R628" s="341" t="str">
        <f t="array" ref="R628">if(U628="","",XLOOKUP(U628,Master[Company],Master[Group],"NA",0,1))</f>
        <v/>
      </c>
      <c r="S628" s="341" t="str">
        <f t="array" ref="S628">if(U628="","",XLOOKUP(U628,Master[Company],Master[Loading Location],"NA",0,1))</f>
        <v/>
      </c>
      <c r="T628" s="341" t="str">
        <f t="array" ref="T628">if(U628="","",XLOOKUP(U628,Master[Company],Master[Acronym],"NA",0,1))</f>
        <v/>
      </c>
      <c r="U628" s="341"/>
      <c r="V628" s="342"/>
      <c r="W628" s="342"/>
      <c r="X628" s="341" t="str">
        <f t="shared" si="6"/>
        <v/>
      </c>
      <c r="Y628" s="341" t="str">
        <f t="shared" si="3"/>
        <v/>
      </c>
      <c r="Z628" s="341"/>
      <c r="AA628" s="341"/>
      <c r="AB628" s="341"/>
      <c r="AC628" s="401"/>
      <c r="AD628" s="563"/>
      <c r="AE628" s="564"/>
      <c r="AF628" s="564"/>
      <c r="AG628" s="564"/>
      <c r="AH628" s="564"/>
      <c r="AI628" s="564"/>
      <c r="AJ628" s="564"/>
      <c r="AK628" s="564"/>
      <c r="AL628" s="563"/>
      <c r="AM628" s="564"/>
      <c r="AN628" s="564"/>
      <c r="AO628" s="564"/>
      <c r="AP628" s="564"/>
      <c r="AQ628" s="564"/>
      <c r="AR628" s="564"/>
      <c r="AS628" s="564"/>
      <c r="AT628" s="401"/>
      <c r="AU628" s="399"/>
      <c r="AV628" s="617"/>
      <c r="AW628" s="401"/>
      <c r="AX628" s="401"/>
      <c r="AY628" s="341"/>
      <c r="AZ628" s="341"/>
      <c r="BA628" s="341"/>
      <c r="BB628" s="341"/>
      <c r="BC628" s="341"/>
      <c r="BD628" s="401"/>
      <c r="BE628" s="341"/>
      <c r="BF628" s="341"/>
      <c r="BG628" s="402"/>
      <c r="BH628" s="403"/>
      <c r="BI628" s="405"/>
      <c r="BJ628" s="405"/>
      <c r="BK628" s="405"/>
      <c r="BL628" s="405"/>
      <c r="BM628" s="514"/>
    </row>
    <row r="629" ht="18.75" customHeight="1">
      <c r="A629" s="400" t="str">
        <f t="shared" si="4"/>
        <v/>
      </c>
      <c r="B629" s="341"/>
      <c r="C629" s="559"/>
      <c r="D629" s="393"/>
      <c r="E629" s="341"/>
      <c r="F629" s="394"/>
      <c r="G629" s="341" t="str">
        <f t="array" ref="G629">IF(C629="","",XLOOKUP(C629,'Master Data'!K:K,'Master Data'!N:N,"Input in Master Data",0,1))</f>
        <v/>
      </c>
      <c r="H629" s="341" t="str">
        <f t="array" ref="H629">IF(C629="","",XLOOKUP(C629,'Master Data'!K:K,'Master Data'!O:O,"Input in Master Data",0,1))</f>
        <v/>
      </c>
      <c r="I629" s="341" t="str">
        <f t="array" ref="I629">if(U629="","",XLOOKUP(U629,Master[Company],Master[Blow],"Unknown",0,1))</f>
        <v/>
      </c>
      <c r="J629" s="341" t="str">
        <f t="array" ref="J629">if(U629="","",XLOOKUP(U629,Master[Company],Master[Pigging],"Unknown",0,1))</f>
        <v/>
      </c>
      <c r="K629" s="341" t="str">
        <f t="array" ref="K629">if(U629="","",XLOOKUP(U629,Master[Company],Master[Load Method],"Unknown",0,1))</f>
        <v/>
      </c>
      <c r="L629" s="341" t="str">
        <f t="array" ref="L629">if(U629="","",XLOOKUP(U629,Master[Company],Master[Line Distance],"Unknown",0,1))</f>
        <v/>
      </c>
      <c r="M629" s="394"/>
      <c r="N629" s="341"/>
      <c r="O629" s="341"/>
      <c r="P629" s="341" t="str">
        <f t="array" ref="P629">if(U629="","",XLOOKUP(U629,Master[Company],Master[Terms],"NA",0,1))</f>
        <v/>
      </c>
      <c r="Q629" s="341" t="str">
        <f t="shared" si="1"/>
        <v/>
      </c>
      <c r="R629" s="341" t="str">
        <f t="array" ref="R629">if(U629="","",XLOOKUP(U629,Master[Company],Master[Group],"NA",0,1))</f>
        <v/>
      </c>
      <c r="S629" s="341" t="str">
        <f t="array" ref="S629">if(U629="","",XLOOKUP(U629,Master[Company],Master[Loading Location],"NA",0,1))</f>
        <v/>
      </c>
      <c r="T629" s="341" t="str">
        <f t="array" ref="T629">if(U629="","",XLOOKUP(U629,Master[Company],Master[Acronym],"NA",0,1))</f>
        <v/>
      </c>
      <c r="U629" s="341"/>
      <c r="V629" s="342"/>
      <c r="W629" s="342"/>
      <c r="X629" s="341" t="str">
        <f t="shared" si="6"/>
        <v/>
      </c>
      <c r="Y629" s="341" t="str">
        <f t="shared" si="3"/>
        <v/>
      </c>
      <c r="Z629" s="341"/>
      <c r="AA629" s="341"/>
      <c r="AB629" s="341"/>
      <c r="AC629" s="401"/>
      <c r="AD629" s="563"/>
      <c r="AE629" s="564"/>
      <c r="AF629" s="564"/>
      <c r="AG629" s="564"/>
      <c r="AH629" s="564"/>
      <c r="AI629" s="564"/>
      <c r="AJ629" s="564"/>
      <c r="AK629" s="564"/>
      <c r="AL629" s="563"/>
      <c r="AM629" s="564"/>
      <c r="AN629" s="564"/>
      <c r="AO629" s="564"/>
      <c r="AP629" s="564"/>
      <c r="AQ629" s="564"/>
      <c r="AR629" s="564"/>
      <c r="AS629" s="564"/>
      <c r="AT629" s="401"/>
      <c r="AU629" s="399"/>
      <c r="AV629" s="617"/>
      <c r="AW629" s="401"/>
      <c r="AX629" s="401"/>
      <c r="AY629" s="341"/>
      <c r="AZ629" s="341"/>
      <c r="BA629" s="341"/>
      <c r="BB629" s="341"/>
      <c r="BC629" s="341"/>
      <c r="BD629" s="401"/>
      <c r="BE629" s="341"/>
      <c r="BF629" s="341"/>
      <c r="BG629" s="402"/>
      <c r="BH629" s="403"/>
      <c r="BI629" s="405"/>
      <c r="BJ629" s="405"/>
      <c r="BK629" s="405"/>
      <c r="BL629" s="405"/>
      <c r="BM629" s="514"/>
    </row>
    <row r="630" ht="18.75" customHeight="1">
      <c r="A630" s="400" t="str">
        <f t="shared" si="4"/>
        <v/>
      </c>
      <c r="B630" s="341"/>
      <c r="C630" s="559"/>
      <c r="D630" s="393"/>
      <c r="E630" s="341"/>
      <c r="F630" s="394"/>
      <c r="G630" s="341" t="str">
        <f t="array" ref="G630">IF(C630="","",XLOOKUP(C630,'Master Data'!K:K,'Master Data'!N:N,"Input in Master Data",0,1))</f>
        <v/>
      </c>
      <c r="H630" s="341" t="str">
        <f t="array" ref="H630">IF(C630="","",XLOOKUP(C630,'Master Data'!K:K,'Master Data'!O:O,"Input in Master Data",0,1))</f>
        <v/>
      </c>
      <c r="I630" s="341" t="str">
        <f t="array" ref="I630">if(U630="","",XLOOKUP(U630,Master[Company],Master[Blow],"Unknown",0,1))</f>
        <v/>
      </c>
      <c r="J630" s="341" t="str">
        <f t="array" ref="J630">if(U630="","",XLOOKUP(U630,Master[Company],Master[Pigging],"Unknown",0,1))</f>
        <v/>
      </c>
      <c r="K630" s="341" t="str">
        <f t="array" ref="K630">if(U630="","",XLOOKUP(U630,Master[Company],Master[Load Method],"Unknown",0,1))</f>
        <v/>
      </c>
      <c r="L630" s="341" t="str">
        <f t="array" ref="L630">if(U630="","",XLOOKUP(U630,Master[Company],Master[Line Distance],"Unknown",0,1))</f>
        <v/>
      </c>
      <c r="M630" s="394"/>
      <c r="N630" s="341"/>
      <c r="O630" s="341"/>
      <c r="P630" s="341" t="str">
        <f t="array" ref="P630">if(U630="","",XLOOKUP(U630,Master[Company],Master[Terms],"NA",0,1))</f>
        <v/>
      </c>
      <c r="Q630" s="341" t="str">
        <f t="shared" si="1"/>
        <v/>
      </c>
      <c r="R630" s="341" t="str">
        <f t="array" ref="R630">if(U630="","",XLOOKUP(U630,Master[Company],Master[Group],"NA",0,1))</f>
        <v/>
      </c>
      <c r="S630" s="341" t="str">
        <f t="array" ref="S630">if(U630="","",XLOOKUP(U630,Master[Company],Master[Loading Location],"NA",0,1))</f>
        <v/>
      </c>
      <c r="T630" s="341" t="str">
        <f t="array" ref="T630">if(U630="","",XLOOKUP(U630,Master[Company],Master[Acronym],"NA",0,1))</f>
        <v/>
      </c>
      <c r="U630" s="341"/>
      <c r="V630" s="342"/>
      <c r="W630" s="342"/>
      <c r="X630" s="341" t="str">
        <f t="shared" si="6"/>
        <v/>
      </c>
      <c r="Y630" s="341" t="str">
        <f t="shared" si="3"/>
        <v/>
      </c>
      <c r="Z630" s="341"/>
      <c r="AA630" s="341"/>
      <c r="AB630" s="341"/>
      <c r="AC630" s="401"/>
      <c r="AD630" s="563"/>
      <c r="AE630" s="564"/>
      <c r="AF630" s="564"/>
      <c r="AG630" s="564"/>
      <c r="AH630" s="564"/>
      <c r="AI630" s="564"/>
      <c r="AJ630" s="564"/>
      <c r="AK630" s="564"/>
      <c r="AL630" s="563"/>
      <c r="AM630" s="564"/>
      <c r="AN630" s="564"/>
      <c r="AO630" s="564"/>
      <c r="AP630" s="564"/>
      <c r="AQ630" s="564"/>
      <c r="AR630" s="564"/>
      <c r="AS630" s="564"/>
      <c r="AT630" s="401"/>
      <c r="AU630" s="399"/>
      <c r="AV630" s="617"/>
      <c r="AW630" s="401"/>
      <c r="AX630" s="401"/>
      <c r="AY630" s="341"/>
      <c r="AZ630" s="341"/>
      <c r="BA630" s="341"/>
      <c r="BB630" s="341"/>
      <c r="BC630" s="341"/>
      <c r="BD630" s="401"/>
      <c r="BE630" s="341"/>
      <c r="BF630" s="341"/>
      <c r="BG630" s="402"/>
      <c r="BH630" s="403"/>
      <c r="BI630" s="405"/>
      <c r="BJ630" s="405"/>
      <c r="BK630" s="405"/>
      <c r="BL630" s="405"/>
      <c r="BM630" s="514"/>
    </row>
    <row r="631" ht="18.75" customHeight="1">
      <c r="A631" s="400" t="str">
        <f t="shared" si="4"/>
        <v/>
      </c>
      <c r="B631" s="341"/>
      <c r="C631" s="559"/>
      <c r="D631" s="393"/>
      <c r="E631" s="341"/>
      <c r="F631" s="394"/>
      <c r="G631" s="341" t="str">
        <f t="array" ref="G631">IF(C631="","",XLOOKUP(C631,'Master Data'!K:K,'Master Data'!N:N,"Input in Master Data",0,1))</f>
        <v/>
      </c>
      <c r="H631" s="341" t="str">
        <f t="array" ref="H631">IF(C631="","",XLOOKUP(C631,'Master Data'!K:K,'Master Data'!O:O,"Input in Master Data",0,1))</f>
        <v/>
      </c>
      <c r="I631" s="341" t="str">
        <f t="array" ref="I631">if(U631="","",XLOOKUP(U631,Master[Company],Master[Blow],"Unknown",0,1))</f>
        <v/>
      </c>
      <c r="J631" s="341" t="str">
        <f t="array" ref="J631">if(U631="","",XLOOKUP(U631,Master[Company],Master[Pigging],"Unknown",0,1))</f>
        <v/>
      </c>
      <c r="K631" s="341" t="str">
        <f t="array" ref="K631">if(U631="","",XLOOKUP(U631,Master[Company],Master[Load Method],"Unknown",0,1))</f>
        <v/>
      </c>
      <c r="L631" s="341" t="str">
        <f t="array" ref="L631">if(U631="","",XLOOKUP(U631,Master[Company],Master[Line Distance],"Unknown",0,1))</f>
        <v/>
      </c>
      <c r="M631" s="394"/>
      <c r="N631" s="341"/>
      <c r="O631" s="341"/>
      <c r="P631" s="341" t="str">
        <f t="array" ref="P631">if(U631="","",XLOOKUP(U631,Master[Company],Master[Terms],"NA",0,1))</f>
        <v/>
      </c>
      <c r="Q631" s="341" t="str">
        <f t="shared" si="1"/>
        <v/>
      </c>
      <c r="R631" s="341" t="str">
        <f t="array" ref="R631">if(U631="","",XLOOKUP(U631,Master[Company],Master[Group],"NA",0,1))</f>
        <v/>
      </c>
      <c r="S631" s="341" t="str">
        <f t="array" ref="S631">if(U631="","",XLOOKUP(U631,Master[Company],Master[Loading Location],"NA",0,1))</f>
        <v/>
      </c>
      <c r="T631" s="341" t="str">
        <f t="array" ref="T631">if(U631="","",XLOOKUP(U631,Master[Company],Master[Acronym],"NA",0,1))</f>
        <v/>
      </c>
      <c r="U631" s="341"/>
      <c r="V631" s="342"/>
      <c r="W631" s="342"/>
      <c r="X631" s="341" t="str">
        <f t="shared" si="6"/>
        <v/>
      </c>
      <c r="Y631" s="341" t="str">
        <f t="shared" si="3"/>
        <v/>
      </c>
      <c r="Z631" s="341"/>
      <c r="AA631" s="341"/>
      <c r="AB631" s="341"/>
      <c r="AC631" s="401"/>
      <c r="AD631" s="563"/>
      <c r="AE631" s="564"/>
      <c r="AF631" s="564"/>
      <c r="AG631" s="564"/>
      <c r="AH631" s="564"/>
      <c r="AI631" s="564"/>
      <c r="AJ631" s="564"/>
      <c r="AK631" s="564"/>
      <c r="AL631" s="563"/>
      <c r="AM631" s="564"/>
      <c r="AN631" s="564"/>
      <c r="AO631" s="564"/>
      <c r="AP631" s="564"/>
      <c r="AQ631" s="564"/>
      <c r="AR631" s="564"/>
      <c r="AS631" s="564"/>
      <c r="AT631" s="401"/>
      <c r="AU631" s="399"/>
      <c r="AV631" s="617"/>
      <c r="AW631" s="401"/>
      <c r="AX631" s="401"/>
      <c r="AY631" s="341"/>
      <c r="AZ631" s="341"/>
      <c r="BA631" s="341"/>
      <c r="BB631" s="341"/>
      <c r="BC631" s="341"/>
      <c r="BD631" s="401"/>
      <c r="BE631" s="341"/>
      <c r="BF631" s="341"/>
      <c r="BG631" s="402"/>
      <c r="BH631" s="403"/>
      <c r="BI631" s="405"/>
      <c r="BJ631" s="405"/>
      <c r="BK631" s="405"/>
      <c r="BL631" s="405"/>
      <c r="BM631" s="514"/>
    </row>
    <row r="632" ht="18.75" customHeight="1">
      <c r="A632" s="400" t="str">
        <f t="shared" si="4"/>
        <v/>
      </c>
      <c r="B632" s="341"/>
      <c r="C632" s="559"/>
      <c r="D632" s="393"/>
      <c r="E632" s="341"/>
      <c r="F632" s="394"/>
      <c r="G632" s="341" t="str">
        <f t="array" ref="G632">IF(C632="","",XLOOKUP(C632,'Master Data'!K:K,'Master Data'!N:N,"Input in Master Data",0,1))</f>
        <v/>
      </c>
      <c r="H632" s="341" t="str">
        <f t="array" ref="H632">IF(C632="","",XLOOKUP(C632,'Master Data'!K:K,'Master Data'!O:O,"Input in Master Data",0,1))</f>
        <v/>
      </c>
      <c r="I632" s="341" t="str">
        <f t="array" ref="I632">if(U632="","",XLOOKUP(U632,Master[Company],Master[Blow],"Unknown",0,1))</f>
        <v/>
      </c>
      <c r="J632" s="341" t="str">
        <f t="array" ref="J632">if(U632="","",XLOOKUP(U632,Master[Company],Master[Pigging],"Unknown",0,1))</f>
        <v/>
      </c>
      <c r="K632" s="341" t="str">
        <f t="array" ref="K632">if(U632="","",XLOOKUP(U632,Master[Company],Master[Load Method],"Unknown",0,1))</f>
        <v/>
      </c>
      <c r="L632" s="341" t="str">
        <f t="array" ref="L632">if(U632="","",XLOOKUP(U632,Master[Company],Master[Line Distance],"Unknown",0,1))</f>
        <v/>
      </c>
      <c r="M632" s="394"/>
      <c r="N632" s="341"/>
      <c r="O632" s="341"/>
      <c r="P632" s="341" t="str">
        <f t="array" ref="P632">if(U632="","",XLOOKUP(U632,Master[Company],Master[Terms],"NA",0,1))</f>
        <v/>
      </c>
      <c r="Q632" s="341" t="str">
        <f t="shared" si="1"/>
        <v/>
      </c>
      <c r="R632" s="341" t="str">
        <f t="array" ref="R632">if(U632="","",XLOOKUP(U632,Master[Company],Master[Group],"NA",0,1))</f>
        <v/>
      </c>
      <c r="S632" s="341" t="str">
        <f t="array" ref="S632">if(U632="","",XLOOKUP(U632,Master[Company],Master[Loading Location],"NA",0,1))</f>
        <v/>
      </c>
      <c r="T632" s="341" t="str">
        <f t="array" ref="T632">if(U632="","",XLOOKUP(U632,Master[Company],Master[Acronym],"NA",0,1))</f>
        <v/>
      </c>
      <c r="U632" s="341"/>
      <c r="V632" s="342"/>
      <c r="W632" s="342"/>
      <c r="X632" s="341" t="str">
        <f t="shared" si="6"/>
        <v/>
      </c>
      <c r="Y632" s="341" t="str">
        <f t="shared" si="3"/>
        <v/>
      </c>
      <c r="Z632" s="341"/>
      <c r="AA632" s="341"/>
      <c r="AB632" s="341"/>
      <c r="AC632" s="401"/>
      <c r="AD632" s="563"/>
      <c r="AE632" s="564"/>
      <c r="AF632" s="564"/>
      <c r="AG632" s="564"/>
      <c r="AH632" s="564"/>
      <c r="AI632" s="564"/>
      <c r="AJ632" s="564"/>
      <c r="AK632" s="564"/>
      <c r="AL632" s="563"/>
      <c r="AM632" s="564"/>
      <c r="AN632" s="564"/>
      <c r="AO632" s="564"/>
      <c r="AP632" s="564"/>
      <c r="AQ632" s="564"/>
      <c r="AR632" s="564"/>
      <c r="AS632" s="564"/>
      <c r="AT632" s="401"/>
      <c r="AU632" s="399"/>
      <c r="AV632" s="617"/>
      <c r="AW632" s="401"/>
      <c r="AX632" s="401"/>
      <c r="AY632" s="341"/>
      <c r="AZ632" s="341"/>
      <c r="BA632" s="341"/>
      <c r="BB632" s="341"/>
      <c r="BC632" s="341"/>
      <c r="BD632" s="401"/>
      <c r="BE632" s="341"/>
      <c r="BF632" s="341"/>
      <c r="BG632" s="402"/>
      <c r="BH632" s="403"/>
      <c r="BI632" s="405"/>
      <c r="BJ632" s="405"/>
      <c r="BK632" s="405"/>
      <c r="BL632" s="405"/>
      <c r="BM632" s="514"/>
    </row>
    <row r="633" ht="18.75" customHeight="1">
      <c r="A633" s="400" t="str">
        <f t="shared" si="4"/>
        <v/>
      </c>
      <c r="B633" s="341"/>
      <c r="C633" s="559"/>
      <c r="D633" s="393"/>
      <c r="E633" s="341"/>
      <c r="F633" s="394"/>
      <c r="G633" s="341" t="str">
        <f t="array" ref="G633">IF(C633="","",XLOOKUP(C633,'Master Data'!K:K,'Master Data'!N:N,"Input in Master Data",0,1))</f>
        <v/>
      </c>
      <c r="H633" s="341" t="str">
        <f t="array" ref="H633">IF(C633="","",XLOOKUP(C633,'Master Data'!K:K,'Master Data'!O:O,"Input in Master Data",0,1))</f>
        <v/>
      </c>
      <c r="I633" s="341" t="str">
        <f t="array" ref="I633">if(U633="","",XLOOKUP(U633,Master[Company],Master[Blow],"Unknown",0,1))</f>
        <v/>
      </c>
      <c r="J633" s="341" t="str">
        <f t="array" ref="J633">if(U633="","",XLOOKUP(U633,Master[Company],Master[Pigging],"Unknown",0,1))</f>
        <v/>
      </c>
      <c r="K633" s="341" t="str">
        <f t="array" ref="K633">if(U633="","",XLOOKUP(U633,Master[Company],Master[Load Method],"Unknown",0,1))</f>
        <v/>
      </c>
      <c r="L633" s="341" t="str">
        <f t="array" ref="L633">if(U633="","",XLOOKUP(U633,Master[Company],Master[Line Distance],"Unknown",0,1))</f>
        <v/>
      </c>
      <c r="M633" s="394"/>
      <c r="N633" s="341"/>
      <c r="O633" s="341"/>
      <c r="P633" s="341" t="str">
        <f t="array" ref="P633">if(U633="","",XLOOKUP(U633,Master[Company],Master[Terms],"NA",0,1))</f>
        <v/>
      </c>
      <c r="Q633" s="341" t="str">
        <f t="shared" si="1"/>
        <v/>
      </c>
      <c r="R633" s="341" t="str">
        <f t="array" ref="R633">if(U633="","",XLOOKUP(U633,Master[Company],Master[Group],"NA",0,1))</f>
        <v/>
      </c>
      <c r="S633" s="341" t="str">
        <f t="array" ref="S633">if(U633="","",XLOOKUP(U633,Master[Company],Master[Loading Location],"NA",0,1))</f>
        <v/>
      </c>
      <c r="T633" s="341" t="str">
        <f t="array" ref="T633">if(U633="","",XLOOKUP(U633,Master[Company],Master[Acronym],"NA",0,1))</f>
        <v/>
      </c>
      <c r="U633" s="341"/>
      <c r="V633" s="342"/>
      <c r="W633" s="342"/>
      <c r="X633" s="341" t="str">
        <f t="shared" si="6"/>
        <v/>
      </c>
      <c r="Y633" s="341" t="str">
        <f t="shared" si="3"/>
        <v/>
      </c>
      <c r="Z633" s="341"/>
      <c r="AA633" s="341"/>
      <c r="AB633" s="341"/>
      <c r="AC633" s="401"/>
      <c r="AD633" s="563"/>
      <c r="AE633" s="564"/>
      <c r="AF633" s="564"/>
      <c r="AG633" s="564"/>
      <c r="AH633" s="564"/>
      <c r="AI633" s="564"/>
      <c r="AJ633" s="564"/>
      <c r="AK633" s="564"/>
      <c r="AL633" s="563"/>
      <c r="AM633" s="564"/>
      <c r="AN633" s="564"/>
      <c r="AO633" s="564"/>
      <c r="AP633" s="564"/>
      <c r="AQ633" s="564"/>
      <c r="AR633" s="564"/>
      <c r="AS633" s="564"/>
      <c r="AT633" s="401"/>
      <c r="AU633" s="399"/>
      <c r="AV633" s="617"/>
      <c r="AW633" s="401"/>
      <c r="AX633" s="401"/>
      <c r="AY633" s="341"/>
      <c r="AZ633" s="341"/>
      <c r="BA633" s="341"/>
      <c r="BB633" s="341"/>
      <c r="BC633" s="341"/>
      <c r="BD633" s="401"/>
      <c r="BE633" s="341"/>
      <c r="BF633" s="341"/>
      <c r="BG633" s="402"/>
      <c r="BH633" s="403"/>
      <c r="BI633" s="405"/>
      <c r="BJ633" s="405"/>
      <c r="BK633" s="405"/>
      <c r="BL633" s="405"/>
      <c r="BM633" s="514"/>
    </row>
    <row r="634" ht="18.75" customHeight="1">
      <c r="A634" s="400" t="str">
        <f t="shared" si="4"/>
        <v/>
      </c>
      <c r="B634" s="341"/>
      <c r="C634" s="559"/>
      <c r="D634" s="393"/>
      <c r="E634" s="341"/>
      <c r="F634" s="394"/>
      <c r="G634" s="341" t="str">
        <f t="array" ref="G634">IF(C634="","",XLOOKUP(C634,'Master Data'!K:K,'Master Data'!N:N,"Input in Master Data",0,1))</f>
        <v/>
      </c>
      <c r="H634" s="341" t="str">
        <f t="array" ref="H634">IF(C634="","",XLOOKUP(C634,'Master Data'!K:K,'Master Data'!O:O,"Input in Master Data",0,1))</f>
        <v/>
      </c>
      <c r="I634" s="341" t="str">
        <f t="array" ref="I634">if(U634="","",XLOOKUP(U634,Master[Company],Master[Blow],"Unknown",0,1))</f>
        <v/>
      </c>
      <c r="J634" s="341" t="str">
        <f t="array" ref="J634">if(U634="","",XLOOKUP(U634,Master[Company],Master[Pigging],"Unknown",0,1))</f>
        <v/>
      </c>
      <c r="K634" s="341" t="str">
        <f t="array" ref="K634">if(U634="","",XLOOKUP(U634,Master[Company],Master[Load Method],"Unknown",0,1))</f>
        <v/>
      </c>
      <c r="L634" s="341" t="str">
        <f t="array" ref="L634">if(U634="","",XLOOKUP(U634,Master[Company],Master[Line Distance],"Unknown",0,1))</f>
        <v/>
      </c>
      <c r="M634" s="394"/>
      <c r="N634" s="341"/>
      <c r="O634" s="341"/>
      <c r="P634" s="341" t="str">
        <f t="array" ref="P634">if(U634="","",XLOOKUP(U634,Master[Company],Master[Terms],"NA",0,1))</f>
        <v/>
      </c>
      <c r="Q634" s="341" t="str">
        <f t="shared" si="1"/>
        <v/>
      </c>
      <c r="R634" s="341" t="str">
        <f t="array" ref="R634">if(U634="","",XLOOKUP(U634,Master[Company],Master[Group],"NA",0,1))</f>
        <v/>
      </c>
      <c r="S634" s="341" t="str">
        <f t="array" ref="S634">if(U634="","",XLOOKUP(U634,Master[Company],Master[Loading Location],"NA",0,1))</f>
        <v/>
      </c>
      <c r="T634" s="341" t="str">
        <f t="array" ref="T634">if(U634="","",XLOOKUP(U634,Master[Company],Master[Acronym],"NA",0,1))</f>
        <v/>
      </c>
      <c r="U634" s="341"/>
      <c r="V634" s="342"/>
      <c r="W634" s="342"/>
      <c r="X634" s="341" t="str">
        <f t="shared" si="6"/>
        <v/>
      </c>
      <c r="Y634" s="341" t="str">
        <f t="shared" si="3"/>
        <v/>
      </c>
      <c r="Z634" s="341"/>
      <c r="AA634" s="341"/>
      <c r="AB634" s="341"/>
      <c r="AC634" s="401"/>
      <c r="AD634" s="563"/>
      <c r="AE634" s="564"/>
      <c r="AF634" s="564"/>
      <c r="AG634" s="564"/>
      <c r="AH634" s="564"/>
      <c r="AI634" s="564"/>
      <c r="AJ634" s="564"/>
      <c r="AK634" s="564"/>
      <c r="AL634" s="563"/>
      <c r="AM634" s="564"/>
      <c r="AN634" s="564"/>
      <c r="AO634" s="564"/>
      <c r="AP634" s="564"/>
      <c r="AQ634" s="564"/>
      <c r="AR634" s="564"/>
      <c r="AS634" s="564"/>
      <c r="AT634" s="401"/>
      <c r="AU634" s="399"/>
      <c r="AV634" s="617"/>
      <c r="AW634" s="401"/>
      <c r="AX634" s="401"/>
      <c r="AY634" s="341"/>
      <c r="AZ634" s="341"/>
      <c r="BA634" s="341"/>
      <c r="BB634" s="341"/>
      <c r="BC634" s="341"/>
      <c r="BD634" s="401"/>
      <c r="BE634" s="341"/>
      <c r="BF634" s="341"/>
      <c r="BG634" s="402"/>
      <c r="BH634" s="403"/>
      <c r="BI634" s="405"/>
      <c r="BJ634" s="405"/>
      <c r="BK634" s="405"/>
      <c r="BL634" s="405"/>
      <c r="BM634" s="514"/>
    </row>
    <row r="635" ht="18.75" customHeight="1">
      <c r="A635" s="400" t="str">
        <f t="shared" si="4"/>
        <v/>
      </c>
      <c r="B635" s="341"/>
      <c r="C635" s="559"/>
      <c r="D635" s="393"/>
      <c r="E635" s="341"/>
      <c r="F635" s="394"/>
      <c r="G635" s="341" t="str">
        <f t="array" ref="G635">IF(C635="","",XLOOKUP(C635,'Master Data'!K:K,'Master Data'!N:N,"Input in Master Data",0,1))</f>
        <v/>
      </c>
      <c r="H635" s="341" t="str">
        <f t="array" ref="H635">IF(C635="","",XLOOKUP(C635,'Master Data'!K:K,'Master Data'!O:O,"Input in Master Data",0,1))</f>
        <v/>
      </c>
      <c r="I635" s="341" t="str">
        <f t="array" ref="I635">if(U635="","",XLOOKUP(U635,Master[Company],Master[Blow],"Unknown",0,1))</f>
        <v/>
      </c>
      <c r="J635" s="341" t="str">
        <f t="array" ref="J635">if(U635="","",XLOOKUP(U635,Master[Company],Master[Pigging],"Unknown",0,1))</f>
        <v/>
      </c>
      <c r="K635" s="341" t="str">
        <f t="array" ref="K635">if(U635="","",XLOOKUP(U635,Master[Company],Master[Load Method],"Unknown",0,1))</f>
        <v/>
      </c>
      <c r="L635" s="341" t="str">
        <f t="array" ref="L635">if(U635="","",XLOOKUP(U635,Master[Company],Master[Line Distance],"Unknown",0,1))</f>
        <v/>
      </c>
      <c r="M635" s="394"/>
      <c r="N635" s="341"/>
      <c r="O635" s="341"/>
      <c r="P635" s="341" t="str">
        <f t="array" ref="P635">if(U635="","",XLOOKUP(U635,Master[Company],Master[Terms],"NA",0,1))</f>
        <v/>
      </c>
      <c r="Q635" s="341" t="str">
        <f t="shared" si="1"/>
        <v/>
      </c>
      <c r="R635" s="341" t="str">
        <f t="array" ref="R635">if(U635="","",XLOOKUP(U635,Master[Company],Master[Group],"NA",0,1))</f>
        <v/>
      </c>
      <c r="S635" s="341" t="str">
        <f t="array" ref="S635">if(U635="","",XLOOKUP(U635,Master[Company],Master[Loading Location],"NA",0,1))</f>
        <v/>
      </c>
      <c r="T635" s="341" t="str">
        <f t="array" ref="T635">if(U635="","",XLOOKUP(U635,Master[Company],Master[Acronym],"NA",0,1))</f>
        <v/>
      </c>
      <c r="U635" s="341"/>
      <c r="V635" s="342"/>
      <c r="W635" s="342"/>
      <c r="X635" s="341" t="str">
        <f t="shared" si="6"/>
        <v/>
      </c>
      <c r="Y635" s="341" t="str">
        <f t="shared" si="3"/>
        <v/>
      </c>
      <c r="Z635" s="341"/>
      <c r="AA635" s="341"/>
      <c r="AB635" s="341"/>
      <c r="AC635" s="401"/>
      <c r="AD635" s="563"/>
      <c r="AE635" s="564"/>
      <c r="AF635" s="564"/>
      <c r="AG635" s="564"/>
      <c r="AH635" s="564"/>
      <c r="AI635" s="564"/>
      <c r="AJ635" s="564"/>
      <c r="AK635" s="564"/>
      <c r="AL635" s="563"/>
      <c r="AM635" s="564"/>
      <c r="AN635" s="564"/>
      <c r="AO635" s="564"/>
      <c r="AP635" s="564"/>
      <c r="AQ635" s="564"/>
      <c r="AR635" s="564"/>
      <c r="AS635" s="564"/>
      <c r="AT635" s="401"/>
      <c r="AU635" s="399"/>
      <c r="AV635" s="617"/>
      <c r="AW635" s="401"/>
      <c r="AX635" s="401"/>
      <c r="AY635" s="341"/>
      <c r="AZ635" s="341"/>
      <c r="BA635" s="341"/>
      <c r="BB635" s="341"/>
      <c r="BC635" s="341"/>
      <c r="BD635" s="401"/>
      <c r="BE635" s="341"/>
      <c r="BF635" s="341"/>
      <c r="BG635" s="402"/>
      <c r="BH635" s="403"/>
      <c r="BI635" s="405"/>
      <c r="BJ635" s="405"/>
      <c r="BK635" s="405"/>
      <c r="BL635" s="405"/>
      <c r="BM635" s="514"/>
    </row>
    <row r="636" ht="18.75" customHeight="1">
      <c r="A636" s="400" t="str">
        <f t="shared" si="4"/>
        <v/>
      </c>
      <c r="B636" s="341"/>
      <c r="C636" s="559"/>
      <c r="D636" s="393"/>
      <c r="E636" s="341"/>
      <c r="F636" s="394"/>
      <c r="G636" s="341" t="str">
        <f t="array" ref="G636">IF(C636="","",XLOOKUP(C636,'Master Data'!K:K,'Master Data'!N:N,"Input in Master Data",0,1))</f>
        <v/>
      </c>
      <c r="H636" s="341" t="str">
        <f t="array" ref="H636">IF(C636="","",XLOOKUP(C636,'Master Data'!K:K,'Master Data'!O:O,"Input in Master Data",0,1))</f>
        <v/>
      </c>
      <c r="I636" s="341" t="str">
        <f t="array" ref="I636">if(U636="","",XLOOKUP(U636,Master[Company],Master[Blow],"Unknown",0,1))</f>
        <v/>
      </c>
      <c r="J636" s="341" t="str">
        <f t="array" ref="J636">if(U636="","",XLOOKUP(U636,Master[Company],Master[Pigging],"Unknown",0,1))</f>
        <v/>
      </c>
      <c r="K636" s="341" t="str">
        <f t="array" ref="K636">if(U636="","",XLOOKUP(U636,Master[Company],Master[Load Method],"Unknown",0,1))</f>
        <v/>
      </c>
      <c r="L636" s="341" t="str">
        <f t="array" ref="L636">if(U636="","",XLOOKUP(U636,Master[Company],Master[Line Distance],"Unknown",0,1))</f>
        <v/>
      </c>
      <c r="M636" s="394"/>
      <c r="N636" s="341"/>
      <c r="O636" s="341"/>
      <c r="P636" s="341" t="str">
        <f t="array" ref="P636">if(U636="","",XLOOKUP(U636,Master[Company],Master[Terms],"NA",0,1))</f>
        <v/>
      </c>
      <c r="Q636" s="341" t="str">
        <f t="shared" si="1"/>
        <v/>
      </c>
      <c r="R636" s="341" t="str">
        <f t="array" ref="R636">if(U636="","",XLOOKUP(U636,Master[Company],Master[Group],"NA",0,1))</f>
        <v/>
      </c>
      <c r="S636" s="341" t="str">
        <f t="array" ref="S636">if(U636="","",XLOOKUP(U636,Master[Company],Master[Loading Location],"NA",0,1))</f>
        <v/>
      </c>
      <c r="T636" s="341" t="str">
        <f t="array" ref="T636">if(U636="","",XLOOKUP(U636,Master[Company],Master[Acronym],"NA",0,1))</f>
        <v/>
      </c>
      <c r="U636" s="341"/>
      <c r="V636" s="342"/>
      <c r="W636" s="342"/>
      <c r="X636" s="341" t="str">
        <f t="shared" si="6"/>
        <v/>
      </c>
      <c r="Y636" s="341" t="str">
        <f t="shared" si="3"/>
        <v/>
      </c>
      <c r="Z636" s="341"/>
      <c r="AA636" s="341"/>
      <c r="AB636" s="341"/>
      <c r="AC636" s="401"/>
      <c r="AD636" s="563"/>
      <c r="AE636" s="564"/>
      <c r="AF636" s="564"/>
      <c r="AG636" s="564"/>
      <c r="AH636" s="564"/>
      <c r="AI636" s="564"/>
      <c r="AJ636" s="564"/>
      <c r="AK636" s="564"/>
      <c r="AL636" s="563"/>
      <c r="AM636" s="564"/>
      <c r="AN636" s="564"/>
      <c r="AO636" s="564"/>
      <c r="AP636" s="564"/>
      <c r="AQ636" s="564"/>
      <c r="AR636" s="564"/>
      <c r="AS636" s="564"/>
      <c r="AT636" s="401"/>
      <c r="AU636" s="399"/>
      <c r="AV636" s="617"/>
      <c r="AW636" s="401"/>
      <c r="AX636" s="401"/>
      <c r="AY636" s="341"/>
      <c r="AZ636" s="341"/>
      <c r="BA636" s="341"/>
      <c r="BB636" s="341"/>
      <c r="BC636" s="341"/>
      <c r="BD636" s="401"/>
      <c r="BE636" s="341"/>
      <c r="BF636" s="341"/>
      <c r="BG636" s="402"/>
      <c r="BH636" s="403"/>
      <c r="BI636" s="405"/>
      <c r="BJ636" s="405"/>
      <c r="BK636" s="405"/>
      <c r="BL636" s="405"/>
      <c r="BM636" s="514"/>
    </row>
    <row r="637" ht="18.75" customHeight="1">
      <c r="A637" s="400" t="str">
        <f t="shared" si="4"/>
        <v/>
      </c>
      <c r="B637" s="341"/>
      <c r="C637" s="559"/>
      <c r="D637" s="393"/>
      <c r="E637" s="341"/>
      <c r="F637" s="394"/>
      <c r="G637" s="341" t="str">
        <f t="array" ref="G637">IF(C637="","",XLOOKUP(C637,'Master Data'!K:K,'Master Data'!N:N,"Input in Master Data",0,1))</f>
        <v/>
      </c>
      <c r="H637" s="341" t="str">
        <f t="array" ref="H637">IF(C637="","",XLOOKUP(C637,'Master Data'!K:K,'Master Data'!O:O,"Input in Master Data",0,1))</f>
        <v/>
      </c>
      <c r="I637" s="341" t="str">
        <f t="array" ref="I637">if(U637="","",XLOOKUP(U637,Master[Company],Master[Blow],"Unknown",0,1))</f>
        <v/>
      </c>
      <c r="J637" s="341" t="str">
        <f t="array" ref="J637">if(U637="","",XLOOKUP(U637,Master[Company],Master[Pigging],"Unknown",0,1))</f>
        <v/>
      </c>
      <c r="K637" s="341" t="str">
        <f t="array" ref="K637">if(U637="","",XLOOKUP(U637,Master[Company],Master[Load Method],"Unknown",0,1))</f>
        <v/>
      </c>
      <c r="L637" s="341" t="str">
        <f t="array" ref="L637">if(U637="","",XLOOKUP(U637,Master[Company],Master[Line Distance],"Unknown",0,1))</f>
        <v/>
      </c>
      <c r="M637" s="394"/>
      <c r="N637" s="341"/>
      <c r="O637" s="341"/>
      <c r="P637" s="341" t="str">
        <f t="array" ref="P637">if(U637="","",XLOOKUP(U637,Master[Company],Master[Terms],"NA",0,1))</f>
        <v/>
      </c>
      <c r="Q637" s="341" t="str">
        <f t="shared" si="1"/>
        <v/>
      </c>
      <c r="R637" s="341" t="str">
        <f t="array" ref="R637">if(U637="","",XLOOKUP(U637,Master[Company],Master[Group],"NA",0,1))</f>
        <v/>
      </c>
      <c r="S637" s="341" t="str">
        <f t="array" ref="S637">if(U637="","",XLOOKUP(U637,Master[Company],Master[Loading Location],"NA",0,1))</f>
        <v/>
      </c>
      <c r="T637" s="341" t="str">
        <f t="array" ref="T637">if(U637="","",XLOOKUP(U637,Master[Company],Master[Acronym],"NA",0,1))</f>
        <v/>
      </c>
      <c r="U637" s="341"/>
      <c r="V637" s="342"/>
      <c r="W637" s="342"/>
      <c r="X637" s="341" t="str">
        <f t="shared" si="6"/>
        <v/>
      </c>
      <c r="Y637" s="341" t="str">
        <f t="shared" si="3"/>
        <v/>
      </c>
      <c r="Z637" s="341"/>
      <c r="AA637" s="341"/>
      <c r="AB637" s="341"/>
      <c r="AC637" s="401"/>
      <c r="AD637" s="563"/>
      <c r="AE637" s="564"/>
      <c r="AF637" s="564"/>
      <c r="AG637" s="564"/>
      <c r="AH637" s="564"/>
      <c r="AI637" s="564"/>
      <c r="AJ637" s="564"/>
      <c r="AK637" s="564"/>
      <c r="AL637" s="563"/>
      <c r="AM637" s="564"/>
      <c r="AN637" s="564"/>
      <c r="AO637" s="564"/>
      <c r="AP637" s="564"/>
      <c r="AQ637" s="564"/>
      <c r="AR637" s="564"/>
      <c r="AS637" s="564"/>
      <c r="AT637" s="401"/>
      <c r="AU637" s="399"/>
      <c r="AV637" s="617"/>
      <c r="AW637" s="401"/>
      <c r="AX637" s="401"/>
      <c r="AY637" s="341"/>
      <c r="AZ637" s="341"/>
      <c r="BA637" s="341"/>
      <c r="BB637" s="341"/>
      <c r="BC637" s="341"/>
      <c r="BD637" s="401"/>
      <c r="BE637" s="341"/>
      <c r="BF637" s="341"/>
      <c r="BG637" s="402"/>
      <c r="BH637" s="403"/>
      <c r="BI637" s="405"/>
      <c r="BJ637" s="405"/>
      <c r="BK637" s="405"/>
      <c r="BL637" s="405"/>
      <c r="BM637" s="514"/>
    </row>
    <row r="638" ht="18.75" customHeight="1">
      <c r="A638" s="400" t="str">
        <f t="shared" si="4"/>
        <v/>
      </c>
      <c r="B638" s="341"/>
      <c r="C638" s="559"/>
      <c r="D638" s="393"/>
      <c r="E638" s="341"/>
      <c r="F638" s="394"/>
      <c r="G638" s="341" t="str">
        <f t="array" ref="G638">IF(C638="","",XLOOKUP(C638,'Master Data'!K:K,'Master Data'!N:N,"Input in Master Data",0,1))</f>
        <v/>
      </c>
      <c r="H638" s="341" t="str">
        <f t="array" ref="H638">IF(C638="","",XLOOKUP(C638,'Master Data'!K:K,'Master Data'!O:O,"Input in Master Data",0,1))</f>
        <v/>
      </c>
      <c r="I638" s="341" t="str">
        <f t="array" ref="I638">if(U638="","",XLOOKUP(U638,Master[Company],Master[Blow],"Unknown",0,1))</f>
        <v/>
      </c>
      <c r="J638" s="341" t="str">
        <f t="array" ref="J638">if(U638="","",XLOOKUP(U638,Master[Company],Master[Pigging],"Unknown",0,1))</f>
        <v/>
      </c>
      <c r="K638" s="341" t="str">
        <f t="array" ref="K638">if(U638="","",XLOOKUP(U638,Master[Company],Master[Load Method],"Unknown",0,1))</f>
        <v/>
      </c>
      <c r="L638" s="341" t="str">
        <f t="array" ref="L638">if(U638="","",XLOOKUP(U638,Master[Company],Master[Line Distance],"Unknown",0,1))</f>
        <v/>
      </c>
      <c r="M638" s="394"/>
      <c r="N638" s="341"/>
      <c r="O638" s="341"/>
      <c r="P638" s="341" t="str">
        <f t="array" ref="P638">if(U638="","",XLOOKUP(U638,Master[Company],Master[Terms],"NA",0,1))</f>
        <v/>
      </c>
      <c r="Q638" s="341" t="str">
        <f t="shared" si="1"/>
        <v/>
      </c>
      <c r="R638" s="341" t="str">
        <f t="array" ref="R638">if(U638="","",XLOOKUP(U638,Master[Company],Master[Group],"NA",0,1))</f>
        <v/>
      </c>
      <c r="S638" s="341" t="str">
        <f t="array" ref="S638">if(U638="","",XLOOKUP(U638,Master[Company],Master[Loading Location],"NA",0,1))</f>
        <v/>
      </c>
      <c r="T638" s="341" t="str">
        <f t="array" ref="T638">if(U638="","",XLOOKUP(U638,Master[Company],Master[Acronym],"NA",0,1))</f>
        <v/>
      </c>
      <c r="U638" s="341"/>
      <c r="V638" s="342"/>
      <c r="W638" s="342"/>
      <c r="X638" s="341" t="str">
        <f t="shared" si="6"/>
        <v/>
      </c>
      <c r="Y638" s="341" t="str">
        <f t="shared" si="3"/>
        <v/>
      </c>
      <c r="Z638" s="341"/>
      <c r="AA638" s="341"/>
      <c r="AB638" s="341"/>
      <c r="AC638" s="401"/>
      <c r="AD638" s="563"/>
      <c r="AE638" s="564"/>
      <c r="AF638" s="564"/>
      <c r="AG638" s="564"/>
      <c r="AH638" s="564"/>
      <c r="AI638" s="564"/>
      <c r="AJ638" s="564"/>
      <c r="AK638" s="564"/>
      <c r="AL638" s="563"/>
      <c r="AM638" s="564"/>
      <c r="AN638" s="564"/>
      <c r="AO638" s="564"/>
      <c r="AP638" s="564"/>
      <c r="AQ638" s="564"/>
      <c r="AR638" s="564"/>
      <c r="AS638" s="564"/>
      <c r="AT638" s="401"/>
      <c r="AU638" s="399"/>
      <c r="AV638" s="617"/>
      <c r="AW638" s="401"/>
      <c r="AX638" s="401"/>
      <c r="AY638" s="341"/>
      <c r="AZ638" s="341"/>
      <c r="BA638" s="341"/>
      <c r="BB638" s="341"/>
      <c r="BC638" s="341"/>
      <c r="BD638" s="401"/>
      <c r="BE638" s="341"/>
      <c r="BF638" s="341"/>
      <c r="BG638" s="402"/>
      <c r="BH638" s="403"/>
      <c r="BI638" s="405"/>
      <c r="BJ638" s="405"/>
      <c r="BK638" s="405"/>
      <c r="BL638" s="405"/>
      <c r="BM638" s="514"/>
    </row>
    <row r="639" ht="18.75" customHeight="1">
      <c r="A639" s="400" t="str">
        <f t="shared" si="4"/>
        <v/>
      </c>
      <c r="B639" s="341"/>
      <c r="C639" s="559"/>
      <c r="D639" s="393"/>
      <c r="E639" s="341"/>
      <c r="F639" s="394"/>
      <c r="G639" s="341" t="str">
        <f t="array" ref="G639">IF(C639="","",XLOOKUP(C639,'Master Data'!K:K,'Master Data'!N:N,"Input in Master Data",0,1))</f>
        <v/>
      </c>
      <c r="H639" s="341" t="str">
        <f t="array" ref="H639">IF(C639="","",XLOOKUP(C639,'Master Data'!K:K,'Master Data'!O:O,"Input in Master Data",0,1))</f>
        <v/>
      </c>
      <c r="I639" s="341" t="str">
        <f t="array" ref="I639">if(U639="","",XLOOKUP(U639,Master[Company],Master[Blow],"Unknown",0,1))</f>
        <v/>
      </c>
      <c r="J639" s="341" t="str">
        <f t="array" ref="J639">if(U639="","",XLOOKUP(U639,Master[Company],Master[Pigging],"Unknown",0,1))</f>
        <v/>
      </c>
      <c r="K639" s="341" t="str">
        <f t="array" ref="K639">if(U639="","",XLOOKUP(U639,Master[Company],Master[Load Method],"Unknown",0,1))</f>
        <v/>
      </c>
      <c r="L639" s="341" t="str">
        <f t="array" ref="L639">if(U639="","",XLOOKUP(U639,Master[Company],Master[Line Distance],"Unknown",0,1))</f>
        <v/>
      </c>
      <c r="M639" s="394"/>
      <c r="N639" s="341"/>
      <c r="O639" s="341"/>
      <c r="P639" s="341" t="str">
        <f t="array" ref="P639">if(U639="","",XLOOKUP(U639,Master[Company],Master[Terms],"NA",0,1))</f>
        <v/>
      </c>
      <c r="Q639" s="341" t="str">
        <f t="shared" si="1"/>
        <v/>
      </c>
      <c r="R639" s="341" t="str">
        <f t="array" ref="R639">if(U639="","",XLOOKUP(U639,Master[Company],Master[Group],"NA",0,1))</f>
        <v/>
      </c>
      <c r="S639" s="341" t="str">
        <f t="array" ref="S639">if(U639="","",XLOOKUP(U639,Master[Company],Master[Loading Location],"NA",0,1))</f>
        <v/>
      </c>
      <c r="T639" s="341" t="str">
        <f t="array" ref="T639">if(U639="","",XLOOKUP(U639,Master[Company],Master[Acronym],"NA",0,1))</f>
        <v/>
      </c>
      <c r="U639" s="341"/>
      <c r="V639" s="342"/>
      <c r="W639" s="342"/>
      <c r="X639" s="341" t="str">
        <f t="shared" si="6"/>
        <v/>
      </c>
      <c r="Y639" s="341" t="str">
        <f t="shared" si="3"/>
        <v/>
      </c>
      <c r="Z639" s="341"/>
      <c r="AA639" s="341"/>
      <c r="AB639" s="341"/>
      <c r="AC639" s="401"/>
      <c r="AD639" s="563"/>
      <c r="AE639" s="564"/>
      <c r="AF639" s="564"/>
      <c r="AG639" s="564"/>
      <c r="AH639" s="564"/>
      <c r="AI639" s="564"/>
      <c r="AJ639" s="564"/>
      <c r="AK639" s="564"/>
      <c r="AL639" s="563"/>
      <c r="AM639" s="564"/>
      <c r="AN639" s="564"/>
      <c r="AO639" s="564"/>
      <c r="AP639" s="564"/>
      <c r="AQ639" s="564"/>
      <c r="AR639" s="564"/>
      <c r="AS639" s="564"/>
      <c r="AT639" s="401"/>
      <c r="AU639" s="399"/>
      <c r="AV639" s="617"/>
      <c r="AW639" s="401"/>
      <c r="AX639" s="401"/>
      <c r="AY639" s="341"/>
      <c r="AZ639" s="341"/>
      <c r="BA639" s="341"/>
      <c r="BB639" s="341"/>
      <c r="BC639" s="341"/>
      <c r="BD639" s="401"/>
      <c r="BE639" s="341"/>
      <c r="BF639" s="341"/>
      <c r="BG639" s="402"/>
      <c r="BH639" s="403"/>
      <c r="BI639" s="405"/>
      <c r="BJ639" s="405"/>
      <c r="BK639" s="405"/>
      <c r="BL639" s="405"/>
      <c r="BM639" s="514"/>
    </row>
    <row r="640" ht="18.75" customHeight="1">
      <c r="A640" s="400" t="str">
        <f t="shared" si="4"/>
        <v/>
      </c>
      <c r="B640" s="341"/>
      <c r="C640" s="559"/>
      <c r="D640" s="393"/>
      <c r="E640" s="341"/>
      <c r="F640" s="394"/>
      <c r="G640" s="341" t="str">
        <f t="array" ref="G640">IF(C640="","",XLOOKUP(C640,'Master Data'!K:K,'Master Data'!N:N,"Input in Master Data",0,1))</f>
        <v/>
      </c>
      <c r="H640" s="341" t="str">
        <f t="array" ref="H640">IF(C640="","",XLOOKUP(C640,'Master Data'!K:K,'Master Data'!O:O,"Input in Master Data",0,1))</f>
        <v/>
      </c>
      <c r="I640" s="341" t="str">
        <f t="array" ref="I640">if(U640="","",XLOOKUP(U640,Master[Company],Master[Blow],"Unknown",0,1))</f>
        <v/>
      </c>
      <c r="J640" s="341" t="str">
        <f t="array" ref="J640">if(U640="","",XLOOKUP(U640,Master[Company],Master[Pigging],"Unknown",0,1))</f>
        <v/>
      </c>
      <c r="K640" s="341" t="str">
        <f t="array" ref="K640">if(U640="","",XLOOKUP(U640,Master[Company],Master[Load Method],"Unknown",0,1))</f>
        <v/>
      </c>
      <c r="L640" s="341" t="str">
        <f t="array" ref="L640">if(U640="","",XLOOKUP(U640,Master[Company],Master[Line Distance],"Unknown",0,1))</f>
        <v/>
      </c>
      <c r="M640" s="394"/>
      <c r="N640" s="341"/>
      <c r="O640" s="341"/>
      <c r="P640" s="341" t="str">
        <f t="array" ref="P640">if(U640="","",XLOOKUP(U640,Master[Company],Master[Terms],"NA",0,1))</f>
        <v/>
      </c>
      <c r="Q640" s="341" t="str">
        <f t="shared" si="1"/>
        <v/>
      </c>
      <c r="R640" s="341" t="str">
        <f t="array" ref="R640">if(U640="","",XLOOKUP(U640,Master[Company],Master[Group],"NA",0,1))</f>
        <v/>
      </c>
      <c r="S640" s="341" t="str">
        <f t="array" ref="S640">if(U640="","",XLOOKUP(U640,Master[Company],Master[Loading Location],"NA",0,1))</f>
        <v/>
      </c>
      <c r="T640" s="341" t="str">
        <f t="array" ref="T640">if(U640="","",XLOOKUP(U640,Master[Company],Master[Acronym],"NA",0,1))</f>
        <v/>
      </c>
      <c r="U640" s="341"/>
      <c r="V640" s="342"/>
      <c r="W640" s="342"/>
      <c r="X640" s="341" t="str">
        <f t="shared" si="6"/>
        <v/>
      </c>
      <c r="Y640" s="341" t="str">
        <f t="shared" si="3"/>
        <v/>
      </c>
      <c r="Z640" s="341"/>
      <c r="AA640" s="341"/>
      <c r="AB640" s="341"/>
      <c r="AC640" s="401"/>
      <c r="AD640" s="563"/>
      <c r="AE640" s="564"/>
      <c r="AF640" s="564"/>
      <c r="AG640" s="564"/>
      <c r="AH640" s="564"/>
      <c r="AI640" s="564"/>
      <c r="AJ640" s="564"/>
      <c r="AK640" s="564"/>
      <c r="AL640" s="563"/>
      <c r="AM640" s="564"/>
      <c r="AN640" s="564"/>
      <c r="AO640" s="564"/>
      <c r="AP640" s="564"/>
      <c r="AQ640" s="564"/>
      <c r="AR640" s="564"/>
      <c r="AS640" s="564"/>
      <c r="AT640" s="401"/>
      <c r="AU640" s="399"/>
      <c r="AV640" s="617"/>
      <c r="AW640" s="401"/>
      <c r="AX640" s="401"/>
      <c r="AY640" s="341"/>
      <c r="AZ640" s="341"/>
      <c r="BA640" s="341"/>
      <c r="BB640" s="341"/>
      <c r="BC640" s="341"/>
      <c r="BD640" s="401"/>
      <c r="BE640" s="341"/>
      <c r="BF640" s="341"/>
      <c r="BG640" s="402"/>
      <c r="BH640" s="403"/>
      <c r="BI640" s="405"/>
      <c r="BJ640" s="405"/>
      <c r="BK640" s="405"/>
      <c r="BL640" s="405"/>
      <c r="BM640" s="514"/>
    </row>
    <row r="641" ht="18.75" customHeight="1">
      <c r="A641" s="400" t="str">
        <f t="shared" si="4"/>
        <v/>
      </c>
      <c r="B641" s="341"/>
      <c r="C641" s="559"/>
      <c r="D641" s="393"/>
      <c r="E641" s="341"/>
      <c r="F641" s="394"/>
      <c r="G641" s="341" t="str">
        <f t="array" ref="G641">IF(C641="","",XLOOKUP(C641,'Master Data'!K:K,'Master Data'!N:N,"Input in Master Data",0,1))</f>
        <v/>
      </c>
      <c r="H641" s="341" t="str">
        <f t="array" ref="H641">IF(C641="","",XLOOKUP(C641,'Master Data'!K:K,'Master Data'!O:O,"Input in Master Data",0,1))</f>
        <v/>
      </c>
      <c r="I641" s="341" t="str">
        <f t="array" ref="I641">if(U641="","",XLOOKUP(U641,Master[Company],Master[Blow],"Unknown",0,1))</f>
        <v/>
      </c>
      <c r="J641" s="341" t="str">
        <f t="array" ref="J641">if(U641="","",XLOOKUP(U641,Master[Company],Master[Pigging],"Unknown",0,1))</f>
        <v/>
      </c>
      <c r="K641" s="341" t="str">
        <f t="array" ref="K641">if(U641="","",XLOOKUP(U641,Master[Company],Master[Load Method],"Unknown",0,1))</f>
        <v/>
      </c>
      <c r="L641" s="341" t="str">
        <f t="array" ref="L641">if(U641="","",XLOOKUP(U641,Master[Company],Master[Line Distance],"Unknown",0,1))</f>
        <v/>
      </c>
      <c r="M641" s="394"/>
      <c r="N641" s="341"/>
      <c r="O641" s="341"/>
      <c r="P641" s="341" t="str">
        <f t="array" ref="P641">if(U641="","",XLOOKUP(U641,Master[Company],Master[Terms],"NA",0,1))</f>
        <v/>
      </c>
      <c r="Q641" s="341" t="str">
        <f t="shared" si="1"/>
        <v/>
      </c>
      <c r="R641" s="341" t="str">
        <f t="array" ref="R641">if(U641="","",XLOOKUP(U641,Master[Company],Master[Group],"NA",0,1))</f>
        <v/>
      </c>
      <c r="S641" s="341" t="str">
        <f t="array" ref="S641">if(U641="","",XLOOKUP(U641,Master[Company],Master[Loading Location],"NA",0,1))</f>
        <v/>
      </c>
      <c r="T641" s="341" t="str">
        <f t="array" ref="T641">if(U641="","",XLOOKUP(U641,Master[Company],Master[Acronym],"NA",0,1))</f>
        <v/>
      </c>
      <c r="U641" s="341"/>
      <c r="V641" s="342"/>
      <c r="W641" s="342"/>
      <c r="X641" s="341" t="str">
        <f t="shared" si="6"/>
        <v/>
      </c>
      <c r="Y641" s="341" t="str">
        <f t="shared" si="3"/>
        <v/>
      </c>
      <c r="Z641" s="341"/>
      <c r="AA641" s="341"/>
      <c r="AB641" s="341"/>
      <c r="AC641" s="401"/>
      <c r="AD641" s="563"/>
      <c r="AE641" s="564"/>
      <c r="AF641" s="564"/>
      <c r="AG641" s="564"/>
      <c r="AH641" s="564"/>
      <c r="AI641" s="564"/>
      <c r="AJ641" s="564"/>
      <c r="AK641" s="564"/>
      <c r="AL641" s="563"/>
      <c r="AM641" s="564"/>
      <c r="AN641" s="564"/>
      <c r="AO641" s="564"/>
      <c r="AP641" s="564"/>
      <c r="AQ641" s="564"/>
      <c r="AR641" s="564"/>
      <c r="AS641" s="564"/>
      <c r="AT641" s="401"/>
      <c r="AU641" s="399"/>
      <c r="AV641" s="617"/>
      <c r="AW641" s="401"/>
      <c r="AX641" s="401"/>
      <c r="AY641" s="341"/>
      <c r="AZ641" s="341"/>
      <c r="BA641" s="341"/>
      <c r="BB641" s="341"/>
      <c r="BC641" s="341"/>
      <c r="BD641" s="401"/>
      <c r="BE641" s="341"/>
      <c r="BF641" s="341"/>
      <c r="BG641" s="402"/>
      <c r="BH641" s="403"/>
      <c r="BI641" s="405"/>
      <c r="BJ641" s="405"/>
      <c r="BK641" s="405"/>
      <c r="BL641" s="405"/>
      <c r="BM641" s="514"/>
    </row>
    <row r="642" ht="18.75" customHeight="1">
      <c r="A642" s="400" t="str">
        <f t="shared" si="4"/>
        <v/>
      </c>
      <c r="B642" s="341"/>
      <c r="C642" s="559"/>
      <c r="D642" s="393"/>
      <c r="E642" s="341"/>
      <c r="F642" s="394"/>
      <c r="G642" s="341" t="str">
        <f t="array" ref="G642">IF(C642="","",XLOOKUP(C642,'Master Data'!K:K,'Master Data'!N:N,"Input in Master Data",0,1))</f>
        <v/>
      </c>
      <c r="H642" s="341" t="str">
        <f t="array" ref="H642">IF(C642="","",XLOOKUP(C642,'Master Data'!K:K,'Master Data'!O:O,"Input in Master Data",0,1))</f>
        <v/>
      </c>
      <c r="I642" s="341" t="str">
        <f t="array" ref="I642">if(U642="","",XLOOKUP(U642,Master[Company],Master[Blow],"Unknown",0,1))</f>
        <v/>
      </c>
      <c r="J642" s="341" t="str">
        <f t="array" ref="J642">if(U642="","",XLOOKUP(U642,Master[Company],Master[Pigging],"Unknown",0,1))</f>
        <v/>
      </c>
      <c r="K642" s="341" t="str">
        <f t="array" ref="K642">if(U642="","",XLOOKUP(U642,Master[Company],Master[Load Method],"Unknown",0,1))</f>
        <v/>
      </c>
      <c r="L642" s="341" t="str">
        <f t="array" ref="L642">if(U642="","",XLOOKUP(U642,Master[Company],Master[Line Distance],"Unknown",0,1))</f>
        <v/>
      </c>
      <c r="M642" s="394"/>
      <c r="N642" s="341"/>
      <c r="O642" s="341"/>
      <c r="P642" s="341" t="str">
        <f t="array" ref="P642">if(U642="","",XLOOKUP(U642,Master[Company],Master[Terms],"NA",0,1))</f>
        <v/>
      </c>
      <c r="Q642" s="341" t="str">
        <f t="shared" si="1"/>
        <v/>
      </c>
      <c r="R642" s="341" t="str">
        <f t="array" ref="R642">if(U642="","",XLOOKUP(U642,Master[Company],Master[Group],"NA",0,1))</f>
        <v/>
      </c>
      <c r="S642" s="341" t="str">
        <f t="array" ref="S642">if(U642="","",XLOOKUP(U642,Master[Company],Master[Loading Location],"NA",0,1))</f>
        <v/>
      </c>
      <c r="T642" s="341" t="str">
        <f t="array" ref="T642">if(U642="","",XLOOKUP(U642,Master[Company],Master[Acronym],"NA",0,1))</f>
        <v/>
      </c>
      <c r="U642" s="341"/>
      <c r="V642" s="342"/>
      <c r="W642" s="342"/>
      <c r="X642" s="341" t="str">
        <f t="shared" si="6"/>
        <v/>
      </c>
      <c r="Y642" s="341" t="str">
        <f t="shared" si="3"/>
        <v/>
      </c>
      <c r="Z642" s="341"/>
      <c r="AA642" s="341"/>
      <c r="AB642" s="341"/>
      <c r="AC642" s="401"/>
      <c r="AD642" s="563"/>
      <c r="AE642" s="564"/>
      <c r="AF642" s="564"/>
      <c r="AG642" s="564"/>
      <c r="AH642" s="564"/>
      <c r="AI642" s="564"/>
      <c r="AJ642" s="564"/>
      <c r="AK642" s="564"/>
      <c r="AL642" s="563"/>
      <c r="AM642" s="564"/>
      <c r="AN642" s="564"/>
      <c r="AO642" s="564"/>
      <c r="AP642" s="564"/>
      <c r="AQ642" s="564"/>
      <c r="AR642" s="564"/>
      <c r="AS642" s="564"/>
      <c r="AT642" s="401"/>
      <c r="AU642" s="399"/>
      <c r="AV642" s="617"/>
      <c r="AW642" s="401"/>
      <c r="AX642" s="401"/>
      <c r="AY642" s="341"/>
      <c r="AZ642" s="341"/>
      <c r="BA642" s="341"/>
      <c r="BB642" s="341"/>
      <c r="BC642" s="341"/>
      <c r="BD642" s="401"/>
      <c r="BE642" s="341"/>
      <c r="BF642" s="341"/>
      <c r="BG642" s="402"/>
      <c r="BH642" s="403"/>
      <c r="BI642" s="405"/>
      <c r="BJ642" s="405"/>
      <c r="BK642" s="405"/>
      <c r="BL642" s="405"/>
      <c r="BM642" s="514"/>
    </row>
    <row r="643" ht="18.75" customHeight="1">
      <c r="A643" s="400" t="str">
        <f t="shared" si="4"/>
        <v/>
      </c>
      <c r="B643" s="341"/>
      <c r="C643" s="559"/>
      <c r="D643" s="393"/>
      <c r="E643" s="341"/>
      <c r="F643" s="394"/>
      <c r="G643" s="341" t="str">
        <f t="array" ref="G643">IF(C643="","",XLOOKUP(C643,'Master Data'!K:K,'Master Data'!N:N,"Input in Master Data",0,1))</f>
        <v/>
      </c>
      <c r="H643" s="341" t="str">
        <f t="array" ref="H643">IF(C643="","",XLOOKUP(C643,'Master Data'!K:K,'Master Data'!O:O,"Input in Master Data",0,1))</f>
        <v/>
      </c>
      <c r="I643" s="341" t="str">
        <f t="array" ref="I643">if(U643="","",XLOOKUP(U643,Master[Company],Master[Blow],"Unknown",0,1))</f>
        <v/>
      </c>
      <c r="J643" s="341" t="str">
        <f t="array" ref="J643">if(U643="","",XLOOKUP(U643,Master[Company],Master[Pigging],"Unknown",0,1))</f>
        <v/>
      </c>
      <c r="K643" s="341" t="str">
        <f t="array" ref="K643">if(U643="","",XLOOKUP(U643,Master[Company],Master[Load Method],"Unknown",0,1))</f>
        <v/>
      </c>
      <c r="L643" s="341" t="str">
        <f t="array" ref="L643">if(U643="","",XLOOKUP(U643,Master[Company],Master[Line Distance],"Unknown",0,1))</f>
        <v/>
      </c>
      <c r="M643" s="394"/>
      <c r="N643" s="341"/>
      <c r="O643" s="341"/>
      <c r="P643" s="341" t="str">
        <f t="array" ref="P643">if(U643="","",XLOOKUP(U643,Master[Company],Master[Terms],"NA",0,1))</f>
        <v/>
      </c>
      <c r="Q643" s="341" t="str">
        <f t="shared" si="1"/>
        <v/>
      </c>
      <c r="R643" s="341" t="str">
        <f t="array" ref="R643">if(U643="","",XLOOKUP(U643,Master[Company],Master[Group],"NA",0,1))</f>
        <v/>
      </c>
      <c r="S643" s="341" t="str">
        <f t="array" ref="S643">if(U643="","",XLOOKUP(U643,Master[Company],Master[Loading Location],"NA",0,1))</f>
        <v/>
      </c>
      <c r="T643" s="341" t="str">
        <f t="array" ref="T643">if(U643="","",XLOOKUP(U643,Master[Company],Master[Acronym],"NA",0,1))</f>
        <v/>
      </c>
      <c r="U643" s="341"/>
      <c r="V643" s="342"/>
      <c r="W643" s="342"/>
      <c r="X643" s="341" t="str">
        <f t="shared" si="6"/>
        <v/>
      </c>
      <c r="Y643" s="341" t="str">
        <f t="shared" si="3"/>
        <v/>
      </c>
      <c r="Z643" s="341"/>
      <c r="AA643" s="341"/>
      <c r="AB643" s="341"/>
      <c r="AC643" s="401"/>
      <c r="AD643" s="563"/>
      <c r="AE643" s="564"/>
      <c r="AF643" s="564"/>
      <c r="AG643" s="564"/>
      <c r="AH643" s="564"/>
      <c r="AI643" s="564"/>
      <c r="AJ643" s="564"/>
      <c r="AK643" s="564"/>
      <c r="AL643" s="563"/>
      <c r="AM643" s="564"/>
      <c r="AN643" s="564"/>
      <c r="AO643" s="564"/>
      <c r="AP643" s="564"/>
      <c r="AQ643" s="564"/>
      <c r="AR643" s="564"/>
      <c r="AS643" s="564"/>
      <c r="AT643" s="401"/>
      <c r="AU643" s="399"/>
      <c r="AV643" s="617"/>
      <c r="AW643" s="401"/>
      <c r="AX643" s="401"/>
      <c r="AY643" s="341"/>
      <c r="AZ643" s="341"/>
      <c r="BA643" s="341"/>
      <c r="BB643" s="341"/>
      <c r="BC643" s="341"/>
      <c r="BD643" s="401"/>
      <c r="BE643" s="341"/>
      <c r="BF643" s="341"/>
      <c r="BG643" s="402"/>
      <c r="BH643" s="403"/>
      <c r="BI643" s="405"/>
      <c r="BJ643" s="405"/>
      <c r="BK643" s="405"/>
      <c r="BL643" s="405"/>
      <c r="BM643" s="514"/>
    </row>
    <row r="644" ht="18.75" customHeight="1">
      <c r="A644" s="400" t="str">
        <f t="shared" si="4"/>
        <v/>
      </c>
      <c r="B644" s="341"/>
      <c r="C644" s="559"/>
      <c r="D644" s="393"/>
      <c r="E644" s="341"/>
      <c r="F644" s="394"/>
      <c r="G644" s="341" t="str">
        <f t="array" ref="G644">IF(C644="","",XLOOKUP(C644,'Master Data'!K:K,'Master Data'!N:N,"Input in Master Data",0,1))</f>
        <v/>
      </c>
      <c r="H644" s="341" t="str">
        <f t="array" ref="H644">IF(C644="","",XLOOKUP(C644,'Master Data'!K:K,'Master Data'!O:O,"Input in Master Data",0,1))</f>
        <v/>
      </c>
      <c r="I644" s="341" t="str">
        <f t="array" ref="I644">if(U644="","",XLOOKUP(U644,Master[Company],Master[Blow],"Unknown",0,1))</f>
        <v/>
      </c>
      <c r="J644" s="341" t="str">
        <f t="array" ref="J644">if(U644="","",XLOOKUP(U644,Master[Company],Master[Pigging],"Unknown",0,1))</f>
        <v/>
      </c>
      <c r="K644" s="341" t="str">
        <f t="array" ref="K644">if(U644="","",XLOOKUP(U644,Master[Company],Master[Load Method],"Unknown",0,1))</f>
        <v/>
      </c>
      <c r="L644" s="341" t="str">
        <f t="array" ref="L644">if(U644="","",XLOOKUP(U644,Master[Company],Master[Line Distance],"Unknown",0,1))</f>
        <v/>
      </c>
      <c r="M644" s="394"/>
      <c r="N644" s="341"/>
      <c r="O644" s="341"/>
      <c r="P644" s="341" t="str">
        <f t="array" ref="P644">if(U644="","",XLOOKUP(U644,Master[Company],Master[Terms],"NA",0,1))</f>
        <v/>
      </c>
      <c r="Q644" s="341" t="str">
        <f t="shared" si="1"/>
        <v/>
      </c>
      <c r="R644" s="341" t="str">
        <f t="array" ref="R644">if(U644="","",XLOOKUP(U644,Master[Company],Master[Group],"NA",0,1))</f>
        <v/>
      </c>
      <c r="S644" s="341" t="str">
        <f t="array" ref="S644">if(U644="","",XLOOKUP(U644,Master[Company],Master[Loading Location],"NA",0,1))</f>
        <v/>
      </c>
      <c r="T644" s="341" t="str">
        <f t="array" ref="T644">if(U644="","",XLOOKUP(U644,Master[Company],Master[Acronym],"NA",0,1))</f>
        <v/>
      </c>
      <c r="U644" s="341"/>
      <c r="V644" s="342"/>
      <c r="W644" s="342"/>
      <c r="X644" s="341" t="str">
        <f t="shared" si="6"/>
        <v/>
      </c>
      <c r="Y644" s="341" t="str">
        <f t="shared" si="3"/>
        <v/>
      </c>
      <c r="Z644" s="341"/>
      <c r="AA644" s="341"/>
      <c r="AB644" s="341"/>
      <c r="AC644" s="401"/>
      <c r="AD644" s="563"/>
      <c r="AE644" s="564"/>
      <c r="AF644" s="564"/>
      <c r="AG644" s="564"/>
      <c r="AH644" s="564"/>
      <c r="AI644" s="564"/>
      <c r="AJ644" s="564"/>
      <c r="AK644" s="564"/>
      <c r="AL644" s="563"/>
      <c r="AM644" s="564"/>
      <c r="AN644" s="564"/>
      <c r="AO644" s="564"/>
      <c r="AP644" s="564"/>
      <c r="AQ644" s="564"/>
      <c r="AR644" s="564"/>
      <c r="AS644" s="564"/>
      <c r="AT644" s="401"/>
      <c r="AU644" s="399"/>
      <c r="AV644" s="617"/>
      <c r="AW644" s="401"/>
      <c r="AX644" s="401"/>
      <c r="AY644" s="341"/>
      <c r="AZ644" s="341"/>
      <c r="BA644" s="341"/>
      <c r="BB644" s="341"/>
      <c r="BC644" s="341"/>
      <c r="BD644" s="401"/>
      <c r="BE644" s="341"/>
      <c r="BF644" s="341"/>
      <c r="BG644" s="402"/>
      <c r="BH644" s="403"/>
      <c r="BI644" s="405"/>
      <c r="BJ644" s="405"/>
      <c r="BK644" s="405"/>
      <c r="BL644" s="405"/>
      <c r="BM644" s="514"/>
    </row>
    <row r="645" ht="18.75" customHeight="1">
      <c r="A645" s="400" t="str">
        <f t="shared" si="4"/>
        <v/>
      </c>
      <c r="B645" s="341"/>
      <c r="C645" s="559"/>
      <c r="D645" s="393"/>
      <c r="E645" s="341"/>
      <c r="F645" s="394"/>
      <c r="G645" s="341" t="str">
        <f t="array" ref="G645">IF(C645="","",XLOOKUP(C645,'Master Data'!K:K,'Master Data'!N:N,"Input in Master Data",0,1))</f>
        <v/>
      </c>
      <c r="H645" s="341" t="str">
        <f t="array" ref="H645">IF(C645="","",XLOOKUP(C645,'Master Data'!K:K,'Master Data'!O:O,"Input in Master Data",0,1))</f>
        <v/>
      </c>
      <c r="I645" s="341" t="str">
        <f t="array" ref="I645">if(U645="","",XLOOKUP(U645,Master[Company],Master[Blow],"Unknown",0,1))</f>
        <v/>
      </c>
      <c r="J645" s="341" t="str">
        <f t="array" ref="J645">if(U645="","",XLOOKUP(U645,Master[Company],Master[Pigging],"Unknown",0,1))</f>
        <v/>
      </c>
      <c r="K645" s="341" t="str">
        <f t="array" ref="K645">if(U645="","",XLOOKUP(U645,Master[Company],Master[Load Method],"Unknown",0,1))</f>
        <v/>
      </c>
      <c r="L645" s="341" t="str">
        <f t="array" ref="L645">if(U645="","",XLOOKUP(U645,Master[Company],Master[Line Distance],"Unknown",0,1))</f>
        <v/>
      </c>
      <c r="M645" s="394"/>
      <c r="N645" s="341"/>
      <c r="O645" s="341"/>
      <c r="P645" s="341" t="str">
        <f t="array" ref="P645">if(U645="","",XLOOKUP(U645,Master[Company],Master[Terms],"NA",0,1))</f>
        <v/>
      </c>
      <c r="Q645" s="341" t="str">
        <f t="shared" si="1"/>
        <v/>
      </c>
      <c r="R645" s="341" t="str">
        <f t="array" ref="R645">if(U645="","",XLOOKUP(U645,Master[Company],Master[Group],"NA",0,1))</f>
        <v/>
      </c>
      <c r="S645" s="341" t="str">
        <f t="array" ref="S645">if(U645="","",XLOOKUP(U645,Master[Company],Master[Loading Location],"NA",0,1))</f>
        <v/>
      </c>
      <c r="T645" s="341" t="str">
        <f t="array" ref="T645">if(U645="","",XLOOKUP(U645,Master[Company],Master[Acronym],"NA",0,1))</f>
        <v/>
      </c>
      <c r="U645" s="341"/>
      <c r="V645" s="342"/>
      <c r="W645" s="342"/>
      <c r="X645" s="341" t="str">
        <f t="shared" si="6"/>
        <v/>
      </c>
      <c r="Y645" s="341" t="str">
        <f t="shared" si="3"/>
        <v/>
      </c>
      <c r="Z645" s="341"/>
      <c r="AA645" s="341"/>
      <c r="AB645" s="341"/>
      <c r="AC645" s="401"/>
      <c r="AD645" s="563"/>
      <c r="AE645" s="564"/>
      <c r="AF645" s="564"/>
      <c r="AG645" s="564"/>
      <c r="AH645" s="564"/>
      <c r="AI645" s="564"/>
      <c r="AJ645" s="564"/>
      <c r="AK645" s="564"/>
      <c r="AL645" s="563"/>
      <c r="AM645" s="564"/>
      <c r="AN645" s="564"/>
      <c r="AO645" s="564"/>
      <c r="AP645" s="564"/>
      <c r="AQ645" s="564"/>
      <c r="AR645" s="564"/>
      <c r="AS645" s="564"/>
      <c r="AT645" s="401"/>
      <c r="AU645" s="399"/>
      <c r="AV645" s="617"/>
      <c r="AW645" s="401"/>
      <c r="AX645" s="401"/>
      <c r="AY645" s="341"/>
      <c r="AZ645" s="341"/>
      <c r="BA645" s="341"/>
      <c r="BB645" s="341"/>
      <c r="BC645" s="341"/>
      <c r="BD645" s="401"/>
      <c r="BE645" s="341"/>
      <c r="BF645" s="341"/>
      <c r="BG645" s="402"/>
      <c r="BH645" s="403"/>
      <c r="BI645" s="405"/>
      <c r="BJ645" s="405"/>
      <c r="BK645" s="405"/>
      <c r="BL645" s="405"/>
      <c r="BM645" s="514"/>
    </row>
    <row r="646" ht="18.75" customHeight="1">
      <c r="A646" s="400" t="str">
        <f t="shared" si="4"/>
        <v/>
      </c>
      <c r="B646" s="341"/>
      <c r="C646" s="559"/>
      <c r="D646" s="393"/>
      <c r="E646" s="341"/>
      <c r="F646" s="394"/>
      <c r="G646" s="341" t="str">
        <f t="array" ref="G646">IF(C646="","",XLOOKUP(C646,'Master Data'!K:K,'Master Data'!N:N,"Input in Master Data",0,1))</f>
        <v/>
      </c>
      <c r="H646" s="341" t="str">
        <f t="array" ref="H646">IF(C646="","",XLOOKUP(C646,'Master Data'!K:K,'Master Data'!O:O,"Input in Master Data",0,1))</f>
        <v/>
      </c>
      <c r="I646" s="341" t="str">
        <f t="array" ref="I646">if(U646="","",XLOOKUP(U646,Master[Company],Master[Blow],"Unknown",0,1))</f>
        <v/>
      </c>
      <c r="J646" s="341" t="str">
        <f t="array" ref="J646">if(U646="","",XLOOKUP(U646,Master[Company],Master[Pigging],"Unknown",0,1))</f>
        <v/>
      </c>
      <c r="K646" s="341" t="str">
        <f t="array" ref="K646">if(U646="","",XLOOKUP(U646,Master[Company],Master[Load Method],"Unknown",0,1))</f>
        <v/>
      </c>
      <c r="L646" s="341" t="str">
        <f t="array" ref="L646">if(U646="","",XLOOKUP(U646,Master[Company],Master[Line Distance],"Unknown",0,1))</f>
        <v/>
      </c>
      <c r="M646" s="394"/>
      <c r="N646" s="341"/>
      <c r="O646" s="341"/>
      <c r="P646" s="341" t="str">
        <f t="array" ref="P646">if(U646="","",XLOOKUP(U646,Master[Company],Master[Terms],"NA",0,1))</f>
        <v/>
      </c>
      <c r="Q646" s="341" t="str">
        <f t="shared" si="1"/>
        <v/>
      </c>
      <c r="R646" s="341" t="str">
        <f t="array" ref="R646">if(U646="","",XLOOKUP(U646,Master[Company],Master[Group],"NA",0,1))</f>
        <v/>
      </c>
      <c r="S646" s="341" t="str">
        <f t="array" ref="S646">if(U646="","",XLOOKUP(U646,Master[Company],Master[Loading Location],"NA",0,1))</f>
        <v/>
      </c>
      <c r="T646" s="341" t="str">
        <f t="array" ref="T646">if(U646="","",XLOOKUP(U646,Master[Company],Master[Acronym],"NA",0,1))</f>
        <v/>
      </c>
      <c r="U646" s="341"/>
      <c r="V646" s="342"/>
      <c r="W646" s="342"/>
      <c r="X646" s="341" t="str">
        <f t="shared" si="6"/>
        <v/>
      </c>
      <c r="Y646" s="341" t="str">
        <f t="shared" si="3"/>
        <v/>
      </c>
      <c r="Z646" s="341"/>
      <c r="AA646" s="341"/>
      <c r="AB646" s="341"/>
      <c r="AC646" s="401"/>
      <c r="AD646" s="563"/>
      <c r="AE646" s="564"/>
      <c r="AF646" s="564"/>
      <c r="AG646" s="564"/>
      <c r="AH646" s="564"/>
      <c r="AI646" s="564"/>
      <c r="AJ646" s="564"/>
      <c r="AK646" s="564"/>
      <c r="AL646" s="563"/>
      <c r="AM646" s="564"/>
      <c r="AN646" s="564"/>
      <c r="AO646" s="564"/>
      <c r="AP646" s="564"/>
      <c r="AQ646" s="564"/>
      <c r="AR646" s="564"/>
      <c r="AS646" s="564"/>
      <c r="AT646" s="401"/>
      <c r="AU646" s="399"/>
      <c r="AV646" s="617"/>
      <c r="AW646" s="401"/>
      <c r="AX646" s="401"/>
      <c r="AY646" s="341"/>
      <c r="AZ646" s="341"/>
      <c r="BA646" s="341"/>
      <c r="BB646" s="341"/>
      <c r="BC646" s="341"/>
      <c r="BD646" s="401"/>
      <c r="BE646" s="341"/>
      <c r="BF646" s="341"/>
      <c r="BG646" s="402"/>
      <c r="BH646" s="403"/>
      <c r="BI646" s="405"/>
      <c r="BJ646" s="405"/>
      <c r="BK646" s="405"/>
      <c r="BL646" s="405"/>
      <c r="BM646" s="514"/>
    </row>
    <row r="647" ht="18.75" customHeight="1">
      <c r="A647" s="400" t="str">
        <f t="shared" si="4"/>
        <v/>
      </c>
      <c r="B647" s="341"/>
      <c r="C647" s="559"/>
      <c r="D647" s="393"/>
      <c r="E647" s="341"/>
      <c r="F647" s="394"/>
      <c r="G647" s="341" t="str">
        <f t="array" ref="G647">IF(C647="","",XLOOKUP(C647,'Master Data'!K:K,'Master Data'!N:N,"Input in Master Data",0,1))</f>
        <v/>
      </c>
      <c r="H647" s="341" t="str">
        <f t="array" ref="H647">IF(C647="","",XLOOKUP(C647,'Master Data'!K:K,'Master Data'!O:O,"Input in Master Data",0,1))</f>
        <v/>
      </c>
      <c r="I647" s="341" t="str">
        <f t="array" ref="I647">if(U647="","",XLOOKUP(U647,Master[Company],Master[Blow],"Unknown",0,1))</f>
        <v/>
      </c>
      <c r="J647" s="341" t="str">
        <f t="array" ref="J647">if(U647="","",XLOOKUP(U647,Master[Company],Master[Pigging],"Unknown",0,1))</f>
        <v/>
      </c>
      <c r="K647" s="341" t="str">
        <f t="array" ref="K647">if(U647="","",XLOOKUP(U647,Master[Company],Master[Load Method],"Unknown",0,1))</f>
        <v/>
      </c>
      <c r="L647" s="341" t="str">
        <f t="array" ref="L647">if(U647="","",XLOOKUP(U647,Master[Company],Master[Line Distance],"Unknown",0,1))</f>
        <v/>
      </c>
      <c r="M647" s="394"/>
      <c r="N647" s="341"/>
      <c r="O647" s="341"/>
      <c r="P647" s="341" t="str">
        <f t="array" ref="P647">if(U647="","",XLOOKUP(U647,Master[Company],Master[Terms],"NA",0,1))</f>
        <v/>
      </c>
      <c r="Q647" s="341" t="str">
        <f t="shared" si="1"/>
        <v/>
      </c>
      <c r="R647" s="341" t="str">
        <f t="array" ref="R647">if(U647="","",XLOOKUP(U647,Master[Company],Master[Group],"NA",0,1))</f>
        <v/>
      </c>
      <c r="S647" s="341" t="str">
        <f t="array" ref="S647">if(U647="","",XLOOKUP(U647,Master[Company],Master[Loading Location],"NA",0,1))</f>
        <v/>
      </c>
      <c r="T647" s="341" t="str">
        <f t="array" ref="T647">if(U647="","",XLOOKUP(U647,Master[Company],Master[Acronym],"NA",0,1))</f>
        <v/>
      </c>
      <c r="U647" s="341"/>
      <c r="V647" s="342"/>
      <c r="W647" s="342"/>
      <c r="X647" s="341" t="str">
        <f t="shared" si="6"/>
        <v/>
      </c>
      <c r="Y647" s="341" t="str">
        <f t="shared" si="3"/>
        <v/>
      </c>
      <c r="Z647" s="341"/>
      <c r="AA647" s="341"/>
      <c r="AB647" s="341"/>
      <c r="AC647" s="401"/>
      <c r="AD647" s="563"/>
      <c r="AE647" s="564"/>
      <c r="AF647" s="564"/>
      <c r="AG647" s="564"/>
      <c r="AH647" s="564"/>
      <c r="AI647" s="564"/>
      <c r="AJ647" s="564"/>
      <c r="AK647" s="564"/>
      <c r="AL647" s="563"/>
      <c r="AM647" s="564"/>
      <c r="AN647" s="564"/>
      <c r="AO647" s="564"/>
      <c r="AP647" s="564"/>
      <c r="AQ647" s="564"/>
      <c r="AR647" s="564"/>
      <c r="AS647" s="564"/>
      <c r="AT647" s="401"/>
      <c r="AU647" s="399"/>
      <c r="AV647" s="617"/>
      <c r="AW647" s="401"/>
      <c r="AX647" s="401"/>
      <c r="AY647" s="341"/>
      <c r="AZ647" s="341"/>
      <c r="BA647" s="341"/>
      <c r="BB647" s="341"/>
      <c r="BC647" s="341"/>
      <c r="BD647" s="401"/>
      <c r="BE647" s="341"/>
      <c r="BF647" s="341"/>
      <c r="BG647" s="402"/>
      <c r="BH647" s="403"/>
      <c r="BI647" s="405"/>
      <c r="BJ647" s="405"/>
      <c r="BK647" s="405"/>
      <c r="BL647" s="405"/>
      <c r="BM647" s="514"/>
    </row>
    <row r="648" ht="18.75" customHeight="1">
      <c r="A648" s="400" t="str">
        <f t="shared" si="4"/>
        <v/>
      </c>
      <c r="B648" s="341"/>
      <c r="C648" s="559"/>
      <c r="D648" s="393"/>
      <c r="E648" s="341"/>
      <c r="F648" s="394"/>
      <c r="G648" s="341" t="str">
        <f t="array" ref="G648">IF(C648="","",XLOOKUP(C648,'Master Data'!K:K,'Master Data'!N:N,"Input in Master Data",0,1))</f>
        <v/>
      </c>
      <c r="H648" s="341" t="str">
        <f t="array" ref="H648">IF(C648="","",XLOOKUP(C648,'Master Data'!K:K,'Master Data'!O:O,"Input in Master Data",0,1))</f>
        <v/>
      </c>
      <c r="I648" s="341" t="str">
        <f t="array" ref="I648">if(U648="","",XLOOKUP(U648,Master[Company],Master[Blow],"Unknown",0,1))</f>
        <v/>
      </c>
      <c r="J648" s="341" t="str">
        <f t="array" ref="J648">if(U648="","",XLOOKUP(U648,Master[Company],Master[Pigging],"Unknown",0,1))</f>
        <v/>
      </c>
      <c r="K648" s="341" t="str">
        <f t="array" ref="K648">if(U648="","",XLOOKUP(U648,Master[Company],Master[Load Method],"Unknown",0,1))</f>
        <v/>
      </c>
      <c r="L648" s="341" t="str">
        <f t="array" ref="L648">if(U648="","",XLOOKUP(U648,Master[Company],Master[Line Distance],"Unknown",0,1))</f>
        <v/>
      </c>
      <c r="M648" s="394"/>
      <c r="N648" s="341"/>
      <c r="O648" s="341"/>
      <c r="P648" s="341" t="str">
        <f t="array" ref="P648">if(U648="","",XLOOKUP(U648,Master[Company],Master[Terms],"NA",0,1))</f>
        <v/>
      </c>
      <c r="Q648" s="341" t="str">
        <f t="shared" si="1"/>
        <v/>
      </c>
      <c r="R648" s="341" t="str">
        <f t="array" ref="R648">if(U648="","",XLOOKUP(U648,Master[Company],Master[Group],"NA",0,1))</f>
        <v/>
      </c>
      <c r="S648" s="341" t="str">
        <f t="array" ref="S648">if(U648="","",XLOOKUP(U648,Master[Company],Master[Loading Location],"NA",0,1))</f>
        <v/>
      </c>
      <c r="T648" s="341" t="str">
        <f t="array" ref="T648">if(U648="","",XLOOKUP(U648,Master[Company],Master[Acronym],"NA",0,1))</f>
        <v/>
      </c>
      <c r="U648" s="341"/>
      <c r="V648" s="342"/>
      <c r="W648" s="342"/>
      <c r="X648" s="341" t="str">
        <f t="shared" si="6"/>
        <v/>
      </c>
      <c r="Y648" s="341" t="str">
        <f t="shared" si="3"/>
        <v/>
      </c>
      <c r="Z648" s="341"/>
      <c r="AA648" s="341"/>
      <c r="AB648" s="341"/>
      <c r="AC648" s="401"/>
      <c r="AD648" s="563"/>
      <c r="AE648" s="564"/>
      <c r="AF648" s="564"/>
      <c r="AG648" s="564"/>
      <c r="AH648" s="564"/>
      <c r="AI648" s="564"/>
      <c r="AJ648" s="564"/>
      <c r="AK648" s="564"/>
      <c r="AL648" s="563"/>
      <c r="AM648" s="564"/>
      <c r="AN648" s="564"/>
      <c r="AO648" s="564"/>
      <c r="AP648" s="564"/>
      <c r="AQ648" s="564"/>
      <c r="AR648" s="564"/>
      <c r="AS648" s="564"/>
      <c r="AT648" s="401"/>
      <c r="AU648" s="399"/>
      <c r="AV648" s="617"/>
      <c r="AW648" s="401"/>
      <c r="AX648" s="401"/>
      <c r="AY648" s="341"/>
      <c r="AZ648" s="341"/>
      <c r="BA648" s="341"/>
      <c r="BB648" s="341"/>
      <c r="BC648" s="341"/>
      <c r="BD648" s="401"/>
      <c r="BE648" s="341"/>
      <c r="BF648" s="341"/>
      <c r="BG648" s="402"/>
      <c r="BH648" s="403"/>
      <c r="BI648" s="405"/>
      <c r="BJ648" s="405"/>
      <c r="BK648" s="405"/>
      <c r="BL648" s="405"/>
      <c r="BM648" s="514"/>
    </row>
    <row r="649" ht="18.75" customHeight="1">
      <c r="A649" s="400" t="str">
        <f t="shared" si="4"/>
        <v/>
      </c>
      <c r="B649" s="341"/>
      <c r="C649" s="559"/>
      <c r="D649" s="393"/>
      <c r="E649" s="341"/>
      <c r="F649" s="394"/>
      <c r="G649" s="341" t="str">
        <f t="array" ref="G649">IF(C649="","",XLOOKUP(C649,'Master Data'!K:K,'Master Data'!N:N,"Input in Master Data",0,1))</f>
        <v/>
      </c>
      <c r="H649" s="341" t="str">
        <f t="array" ref="H649">IF(C649="","",XLOOKUP(C649,'Master Data'!K:K,'Master Data'!O:O,"Input in Master Data",0,1))</f>
        <v/>
      </c>
      <c r="I649" s="341" t="str">
        <f t="array" ref="I649">if(U649="","",XLOOKUP(U649,Master[Company],Master[Blow],"Unknown",0,1))</f>
        <v/>
      </c>
      <c r="J649" s="341" t="str">
        <f t="array" ref="J649">if(U649="","",XLOOKUP(U649,Master[Company],Master[Pigging],"Unknown",0,1))</f>
        <v/>
      </c>
      <c r="K649" s="341" t="str">
        <f t="array" ref="K649">if(U649="","",XLOOKUP(U649,Master[Company],Master[Load Method],"Unknown",0,1))</f>
        <v/>
      </c>
      <c r="L649" s="341" t="str">
        <f t="array" ref="L649">if(U649="","",XLOOKUP(U649,Master[Company],Master[Line Distance],"Unknown",0,1))</f>
        <v/>
      </c>
      <c r="M649" s="394"/>
      <c r="N649" s="341"/>
      <c r="O649" s="341"/>
      <c r="P649" s="341" t="str">
        <f t="array" ref="P649">if(U649="","",XLOOKUP(U649,Master[Company],Master[Terms],"NA",0,1))</f>
        <v/>
      </c>
      <c r="Q649" s="341" t="str">
        <f t="shared" si="1"/>
        <v/>
      </c>
      <c r="R649" s="341" t="str">
        <f t="array" ref="R649">if(U649="","",XLOOKUP(U649,Master[Company],Master[Group],"NA",0,1))</f>
        <v/>
      </c>
      <c r="S649" s="341" t="str">
        <f t="array" ref="S649">if(U649="","",XLOOKUP(U649,Master[Company],Master[Loading Location],"NA",0,1))</f>
        <v/>
      </c>
      <c r="T649" s="341" t="str">
        <f t="array" ref="T649">if(U649="","",XLOOKUP(U649,Master[Company],Master[Acronym],"NA",0,1))</f>
        <v/>
      </c>
      <c r="U649" s="341"/>
      <c r="V649" s="342"/>
      <c r="W649" s="342"/>
      <c r="X649" s="341" t="str">
        <f t="shared" si="6"/>
        <v/>
      </c>
      <c r="Y649" s="341" t="str">
        <f t="shared" si="3"/>
        <v/>
      </c>
      <c r="Z649" s="341"/>
      <c r="AA649" s="341"/>
      <c r="AB649" s="341"/>
      <c r="AC649" s="401"/>
      <c r="AD649" s="563"/>
      <c r="AE649" s="564"/>
      <c r="AF649" s="564"/>
      <c r="AG649" s="564"/>
      <c r="AH649" s="564"/>
      <c r="AI649" s="564"/>
      <c r="AJ649" s="564"/>
      <c r="AK649" s="564"/>
      <c r="AL649" s="563"/>
      <c r="AM649" s="564"/>
      <c r="AN649" s="564"/>
      <c r="AO649" s="564"/>
      <c r="AP649" s="564"/>
      <c r="AQ649" s="564"/>
      <c r="AR649" s="564"/>
      <c r="AS649" s="564"/>
      <c r="AT649" s="401"/>
      <c r="AU649" s="399"/>
      <c r="AV649" s="617"/>
      <c r="AW649" s="401"/>
      <c r="AX649" s="401"/>
      <c r="AY649" s="341"/>
      <c r="AZ649" s="341"/>
      <c r="BA649" s="341"/>
      <c r="BB649" s="341"/>
      <c r="BC649" s="341"/>
      <c r="BD649" s="401"/>
      <c r="BE649" s="341"/>
      <c r="BF649" s="341"/>
      <c r="BG649" s="402"/>
      <c r="BH649" s="403"/>
      <c r="BI649" s="405"/>
      <c r="BJ649" s="405"/>
      <c r="BK649" s="405"/>
      <c r="BL649" s="405"/>
      <c r="BM649" s="514"/>
    </row>
    <row r="650" ht="18.75" customHeight="1">
      <c r="A650" s="400" t="str">
        <f t="shared" si="4"/>
        <v/>
      </c>
      <c r="B650" s="341"/>
      <c r="C650" s="559"/>
      <c r="D650" s="393"/>
      <c r="E650" s="341"/>
      <c r="F650" s="394"/>
      <c r="G650" s="341" t="str">
        <f t="array" ref="G650">IF(C650="","",XLOOKUP(C650,'Master Data'!K:K,'Master Data'!N:N,"Input in Master Data",0,1))</f>
        <v/>
      </c>
      <c r="H650" s="341" t="str">
        <f t="array" ref="H650">IF(C650="","",XLOOKUP(C650,'Master Data'!K:K,'Master Data'!O:O,"Input in Master Data",0,1))</f>
        <v/>
      </c>
      <c r="I650" s="341" t="str">
        <f t="array" ref="I650">if(U650="","",XLOOKUP(U650,Master[Company],Master[Blow],"Unknown",0,1))</f>
        <v/>
      </c>
      <c r="J650" s="341" t="str">
        <f t="array" ref="J650">if(U650="","",XLOOKUP(U650,Master[Company],Master[Pigging],"Unknown",0,1))</f>
        <v/>
      </c>
      <c r="K650" s="341" t="str">
        <f t="array" ref="K650">if(U650="","",XLOOKUP(U650,Master[Company],Master[Load Method],"Unknown",0,1))</f>
        <v/>
      </c>
      <c r="L650" s="341" t="str">
        <f t="array" ref="L650">if(U650="","",XLOOKUP(U650,Master[Company],Master[Line Distance],"Unknown",0,1))</f>
        <v/>
      </c>
      <c r="M650" s="394"/>
      <c r="N650" s="341"/>
      <c r="O650" s="341"/>
      <c r="P650" s="341" t="str">
        <f t="array" ref="P650">if(U650="","",XLOOKUP(U650,Master[Company],Master[Terms],"NA",0,1))</f>
        <v/>
      </c>
      <c r="Q650" s="341" t="str">
        <f t="shared" si="1"/>
        <v/>
      </c>
      <c r="R650" s="341" t="str">
        <f t="array" ref="R650">if(U650="","",XLOOKUP(U650,Master[Company],Master[Group],"NA",0,1))</f>
        <v/>
      </c>
      <c r="S650" s="341" t="str">
        <f t="array" ref="S650">if(U650="","",XLOOKUP(U650,Master[Company],Master[Loading Location],"NA",0,1))</f>
        <v/>
      </c>
      <c r="T650" s="341" t="str">
        <f t="array" ref="T650">if(U650="","",XLOOKUP(U650,Master[Company],Master[Acronym],"NA",0,1))</f>
        <v/>
      </c>
      <c r="U650" s="341"/>
      <c r="V650" s="342"/>
      <c r="W650" s="342"/>
      <c r="X650" s="341" t="str">
        <f t="shared" si="6"/>
        <v/>
      </c>
      <c r="Y650" s="341" t="str">
        <f t="shared" si="3"/>
        <v/>
      </c>
      <c r="Z650" s="341"/>
      <c r="AA650" s="341"/>
      <c r="AB650" s="341"/>
      <c r="AC650" s="401"/>
      <c r="AD650" s="563"/>
      <c r="AE650" s="564"/>
      <c r="AF650" s="564"/>
      <c r="AG650" s="564"/>
      <c r="AH650" s="564"/>
      <c r="AI650" s="564"/>
      <c r="AJ650" s="564"/>
      <c r="AK650" s="564"/>
      <c r="AL650" s="563"/>
      <c r="AM650" s="564"/>
      <c r="AN650" s="564"/>
      <c r="AO650" s="564"/>
      <c r="AP650" s="564"/>
      <c r="AQ650" s="564"/>
      <c r="AR650" s="564"/>
      <c r="AS650" s="564"/>
      <c r="AT650" s="401"/>
      <c r="AU650" s="399"/>
      <c r="AV650" s="617"/>
      <c r="AW650" s="401"/>
      <c r="AX650" s="401"/>
      <c r="AY650" s="341"/>
      <c r="AZ650" s="341"/>
      <c r="BA650" s="341"/>
      <c r="BB650" s="341"/>
      <c r="BC650" s="341"/>
      <c r="BD650" s="401"/>
      <c r="BE650" s="341"/>
      <c r="BF650" s="341"/>
      <c r="BG650" s="402"/>
      <c r="BH650" s="403"/>
      <c r="BI650" s="405"/>
      <c r="BJ650" s="405"/>
      <c r="BK650" s="405"/>
      <c r="BL650" s="405"/>
      <c r="BM650" s="514"/>
    </row>
    <row r="651" ht="18.75" customHeight="1">
      <c r="A651" s="400" t="str">
        <f t="shared" si="4"/>
        <v/>
      </c>
      <c r="B651" s="341"/>
      <c r="C651" s="559"/>
      <c r="D651" s="393"/>
      <c r="E651" s="341"/>
      <c r="F651" s="394"/>
      <c r="G651" s="341" t="str">
        <f t="array" ref="G651">IF(C651="","",XLOOKUP(C651,'Master Data'!K:K,'Master Data'!N:N,"Input in Master Data",0,1))</f>
        <v/>
      </c>
      <c r="H651" s="341" t="str">
        <f t="array" ref="H651">IF(C651="","",XLOOKUP(C651,'Master Data'!K:K,'Master Data'!O:O,"Input in Master Data",0,1))</f>
        <v/>
      </c>
      <c r="I651" s="341" t="str">
        <f t="array" ref="I651">if(U651="","",XLOOKUP(U651,Master[Company],Master[Blow],"Unknown",0,1))</f>
        <v/>
      </c>
      <c r="J651" s="341" t="str">
        <f t="array" ref="J651">if(U651="","",XLOOKUP(U651,Master[Company],Master[Pigging],"Unknown",0,1))</f>
        <v/>
      </c>
      <c r="K651" s="341" t="str">
        <f t="array" ref="K651">if(U651="","",XLOOKUP(U651,Master[Company],Master[Load Method],"Unknown",0,1))</f>
        <v/>
      </c>
      <c r="L651" s="341" t="str">
        <f t="array" ref="L651">if(U651="","",XLOOKUP(U651,Master[Company],Master[Line Distance],"Unknown",0,1))</f>
        <v/>
      </c>
      <c r="M651" s="394"/>
      <c r="N651" s="341"/>
      <c r="O651" s="341"/>
      <c r="P651" s="341" t="str">
        <f t="array" ref="P651">if(U651="","",XLOOKUP(U651,Master[Company],Master[Terms],"NA",0,1))</f>
        <v/>
      </c>
      <c r="Q651" s="341" t="str">
        <f t="shared" si="1"/>
        <v/>
      </c>
      <c r="R651" s="341" t="str">
        <f t="array" ref="R651">if(U651="","",XLOOKUP(U651,Master[Company],Master[Group],"NA",0,1))</f>
        <v/>
      </c>
      <c r="S651" s="341" t="str">
        <f t="array" ref="S651">if(U651="","",XLOOKUP(U651,Master[Company],Master[Loading Location],"NA",0,1))</f>
        <v/>
      </c>
      <c r="T651" s="341" t="str">
        <f t="array" ref="T651">if(U651="","",XLOOKUP(U651,Master[Company],Master[Acronym],"NA",0,1))</f>
        <v/>
      </c>
      <c r="U651" s="341"/>
      <c r="V651" s="342"/>
      <c r="W651" s="342"/>
      <c r="X651" s="341" t="str">
        <f t="shared" si="6"/>
        <v/>
      </c>
      <c r="Y651" s="341" t="str">
        <f t="shared" si="3"/>
        <v/>
      </c>
      <c r="Z651" s="341"/>
      <c r="AA651" s="341"/>
      <c r="AB651" s="341"/>
      <c r="AC651" s="401"/>
      <c r="AD651" s="563"/>
      <c r="AE651" s="564"/>
      <c r="AF651" s="564"/>
      <c r="AG651" s="564"/>
      <c r="AH651" s="564"/>
      <c r="AI651" s="564"/>
      <c r="AJ651" s="564"/>
      <c r="AK651" s="564"/>
      <c r="AL651" s="563"/>
      <c r="AM651" s="564"/>
      <c r="AN651" s="564"/>
      <c r="AO651" s="564"/>
      <c r="AP651" s="564"/>
      <c r="AQ651" s="564"/>
      <c r="AR651" s="564"/>
      <c r="AS651" s="564"/>
      <c r="AT651" s="401"/>
      <c r="AU651" s="399"/>
      <c r="AV651" s="617"/>
      <c r="AW651" s="401"/>
      <c r="AX651" s="401"/>
      <c r="AY651" s="341"/>
      <c r="AZ651" s="341"/>
      <c r="BA651" s="341"/>
      <c r="BB651" s="341"/>
      <c r="BC651" s="341"/>
      <c r="BD651" s="401"/>
      <c r="BE651" s="341"/>
      <c r="BF651" s="341"/>
      <c r="BG651" s="402"/>
      <c r="BH651" s="403"/>
      <c r="BI651" s="405"/>
      <c r="BJ651" s="405"/>
      <c r="BK651" s="405"/>
      <c r="BL651" s="405"/>
      <c r="BM651" s="514"/>
    </row>
    <row r="652" ht="18.75" customHeight="1">
      <c r="A652" s="400" t="str">
        <f t="shared" si="4"/>
        <v/>
      </c>
      <c r="B652" s="341"/>
      <c r="C652" s="559"/>
      <c r="D652" s="393"/>
      <c r="E652" s="341"/>
      <c r="F652" s="394"/>
      <c r="G652" s="341" t="str">
        <f t="array" ref="G652">IF(C652="","",XLOOKUP(C652,'Master Data'!K:K,'Master Data'!N:N,"Input in Master Data",0,1))</f>
        <v/>
      </c>
      <c r="H652" s="341" t="str">
        <f t="array" ref="H652">IF(C652="","",XLOOKUP(C652,'Master Data'!K:K,'Master Data'!O:O,"Input in Master Data",0,1))</f>
        <v/>
      </c>
      <c r="I652" s="341" t="str">
        <f t="array" ref="I652">if(U652="","",XLOOKUP(U652,Master[Company],Master[Blow],"Unknown",0,1))</f>
        <v/>
      </c>
      <c r="J652" s="341" t="str">
        <f t="array" ref="J652">if(U652="","",XLOOKUP(U652,Master[Company],Master[Pigging],"Unknown",0,1))</f>
        <v/>
      </c>
      <c r="K652" s="341" t="str">
        <f t="array" ref="K652">if(U652="","",XLOOKUP(U652,Master[Company],Master[Load Method],"Unknown",0,1))</f>
        <v/>
      </c>
      <c r="L652" s="341" t="str">
        <f t="array" ref="L652">if(U652="","",XLOOKUP(U652,Master[Company],Master[Line Distance],"Unknown",0,1))</f>
        <v/>
      </c>
      <c r="M652" s="394"/>
      <c r="N652" s="341"/>
      <c r="O652" s="341"/>
      <c r="P652" s="341" t="str">
        <f t="array" ref="P652">if(U652="","",XLOOKUP(U652,Master[Company],Master[Terms],"NA",0,1))</f>
        <v/>
      </c>
      <c r="Q652" s="341" t="str">
        <f t="shared" si="1"/>
        <v/>
      </c>
      <c r="R652" s="341" t="str">
        <f t="array" ref="R652">if(U652="","",XLOOKUP(U652,Master[Company],Master[Group],"NA",0,1))</f>
        <v/>
      </c>
      <c r="S652" s="341" t="str">
        <f t="array" ref="S652">if(U652="","",XLOOKUP(U652,Master[Company],Master[Loading Location],"NA",0,1))</f>
        <v/>
      </c>
      <c r="T652" s="341" t="str">
        <f t="array" ref="T652">if(U652="","",XLOOKUP(U652,Master[Company],Master[Acronym],"NA",0,1))</f>
        <v/>
      </c>
      <c r="U652" s="341"/>
      <c r="V652" s="342"/>
      <c r="W652" s="342"/>
      <c r="X652" s="341" t="str">
        <f t="shared" si="6"/>
        <v/>
      </c>
      <c r="Y652" s="341" t="str">
        <f t="shared" si="3"/>
        <v/>
      </c>
      <c r="Z652" s="341"/>
      <c r="AA652" s="341"/>
      <c r="AB652" s="341"/>
      <c r="AC652" s="401"/>
      <c r="AD652" s="563"/>
      <c r="AE652" s="564"/>
      <c r="AF652" s="564"/>
      <c r="AG652" s="564"/>
      <c r="AH652" s="564"/>
      <c r="AI652" s="564"/>
      <c r="AJ652" s="564"/>
      <c r="AK652" s="564"/>
      <c r="AL652" s="563"/>
      <c r="AM652" s="564"/>
      <c r="AN652" s="564"/>
      <c r="AO652" s="564"/>
      <c r="AP652" s="564"/>
      <c r="AQ652" s="564"/>
      <c r="AR652" s="564"/>
      <c r="AS652" s="564"/>
      <c r="AT652" s="401"/>
      <c r="AU652" s="399"/>
      <c r="AV652" s="617"/>
      <c r="AW652" s="401"/>
      <c r="AX652" s="401"/>
      <c r="AY652" s="341"/>
      <c r="AZ652" s="341"/>
      <c r="BA652" s="341"/>
      <c r="BB652" s="341"/>
      <c r="BC652" s="341"/>
      <c r="BD652" s="401"/>
      <c r="BE652" s="341"/>
      <c r="BF652" s="341"/>
      <c r="BG652" s="402"/>
      <c r="BH652" s="403"/>
      <c r="BI652" s="405"/>
      <c r="BJ652" s="405"/>
      <c r="BK652" s="405"/>
      <c r="BL652" s="405"/>
      <c r="BM652" s="514"/>
    </row>
    <row r="653" ht="18.75" customHeight="1">
      <c r="A653" s="400" t="str">
        <f t="shared" si="4"/>
        <v/>
      </c>
      <c r="B653" s="341"/>
      <c r="C653" s="559"/>
      <c r="D653" s="393"/>
      <c r="E653" s="341"/>
      <c r="F653" s="394"/>
      <c r="G653" s="341" t="str">
        <f t="array" ref="G653">IF(C653="","",XLOOKUP(C653,'Master Data'!K:K,'Master Data'!N:N,"Input in Master Data",0,1))</f>
        <v/>
      </c>
      <c r="H653" s="341" t="str">
        <f t="array" ref="H653">IF(C653="","",XLOOKUP(C653,'Master Data'!K:K,'Master Data'!O:O,"Input in Master Data",0,1))</f>
        <v/>
      </c>
      <c r="I653" s="341" t="str">
        <f t="array" ref="I653">if(U653="","",XLOOKUP(U653,Master[Company],Master[Blow],"Unknown",0,1))</f>
        <v/>
      </c>
      <c r="J653" s="341" t="str">
        <f t="array" ref="J653">if(U653="","",XLOOKUP(U653,Master[Company],Master[Pigging],"Unknown",0,1))</f>
        <v/>
      </c>
      <c r="K653" s="341" t="str">
        <f t="array" ref="K653">if(U653="","",XLOOKUP(U653,Master[Company],Master[Load Method],"Unknown",0,1))</f>
        <v/>
      </c>
      <c r="L653" s="341" t="str">
        <f t="array" ref="L653">if(U653="","",XLOOKUP(U653,Master[Company],Master[Line Distance],"Unknown",0,1))</f>
        <v/>
      </c>
      <c r="M653" s="394"/>
      <c r="N653" s="341"/>
      <c r="O653" s="341"/>
      <c r="P653" s="341" t="str">
        <f t="array" ref="P653">if(U653="","",XLOOKUP(U653,Master[Company],Master[Terms],"NA",0,1))</f>
        <v/>
      </c>
      <c r="Q653" s="341" t="str">
        <f t="shared" si="1"/>
        <v/>
      </c>
      <c r="R653" s="341" t="str">
        <f t="array" ref="R653">if(U653="","",XLOOKUP(U653,Master[Company],Master[Group],"NA",0,1))</f>
        <v/>
      </c>
      <c r="S653" s="341" t="str">
        <f t="array" ref="S653">if(U653="","",XLOOKUP(U653,Master[Company],Master[Loading Location],"NA",0,1))</f>
        <v/>
      </c>
      <c r="T653" s="341" t="str">
        <f t="array" ref="T653">if(U653="","",XLOOKUP(U653,Master[Company],Master[Acronym],"NA",0,1))</f>
        <v/>
      </c>
      <c r="U653" s="341"/>
      <c r="V653" s="342"/>
      <c r="W653" s="342"/>
      <c r="X653" s="341" t="str">
        <f t="shared" si="6"/>
        <v/>
      </c>
      <c r="Y653" s="341" t="str">
        <f t="shared" si="3"/>
        <v/>
      </c>
      <c r="Z653" s="341"/>
      <c r="AA653" s="341"/>
      <c r="AB653" s="341"/>
      <c r="AC653" s="401"/>
      <c r="AD653" s="563"/>
      <c r="AE653" s="564"/>
      <c r="AF653" s="564"/>
      <c r="AG653" s="564"/>
      <c r="AH653" s="564"/>
      <c r="AI653" s="564"/>
      <c r="AJ653" s="564"/>
      <c r="AK653" s="564"/>
      <c r="AL653" s="563"/>
      <c r="AM653" s="564"/>
      <c r="AN653" s="564"/>
      <c r="AO653" s="564"/>
      <c r="AP653" s="564"/>
      <c r="AQ653" s="564"/>
      <c r="AR653" s="564"/>
      <c r="AS653" s="564"/>
      <c r="AT653" s="401"/>
      <c r="AU653" s="399"/>
      <c r="AV653" s="617"/>
      <c r="AW653" s="401"/>
      <c r="AX653" s="401"/>
      <c r="AY653" s="341"/>
      <c r="AZ653" s="341"/>
      <c r="BA653" s="341"/>
      <c r="BB653" s="341"/>
      <c r="BC653" s="341"/>
      <c r="BD653" s="401"/>
      <c r="BE653" s="341"/>
      <c r="BF653" s="341"/>
      <c r="BG653" s="402"/>
      <c r="BH653" s="403"/>
      <c r="BI653" s="405"/>
      <c r="BJ653" s="405"/>
      <c r="BK653" s="405"/>
      <c r="BL653" s="405"/>
      <c r="BM653" s="514"/>
    </row>
    <row r="654" ht="18.75" customHeight="1">
      <c r="A654" s="400" t="str">
        <f t="shared" si="4"/>
        <v/>
      </c>
      <c r="B654" s="341"/>
      <c r="C654" s="559"/>
      <c r="D654" s="393"/>
      <c r="E654" s="341"/>
      <c r="F654" s="394"/>
      <c r="G654" s="341" t="str">
        <f t="array" ref="G654">IF(C654="","",XLOOKUP(C654,'Master Data'!K:K,'Master Data'!N:N,"Input in Master Data",0,1))</f>
        <v/>
      </c>
      <c r="H654" s="341" t="str">
        <f t="array" ref="H654">IF(C654="","",XLOOKUP(C654,'Master Data'!K:K,'Master Data'!O:O,"Input in Master Data",0,1))</f>
        <v/>
      </c>
      <c r="I654" s="341" t="str">
        <f t="array" ref="I654">if(U654="","",XLOOKUP(U654,Master[Company],Master[Blow],"Unknown",0,1))</f>
        <v/>
      </c>
      <c r="J654" s="341" t="str">
        <f t="array" ref="J654">if(U654="","",XLOOKUP(U654,Master[Company],Master[Pigging],"Unknown",0,1))</f>
        <v/>
      </c>
      <c r="K654" s="341" t="str">
        <f t="array" ref="K654">if(U654="","",XLOOKUP(U654,Master[Company],Master[Load Method],"Unknown",0,1))</f>
        <v/>
      </c>
      <c r="L654" s="341" t="str">
        <f t="array" ref="L654">if(U654="","",XLOOKUP(U654,Master[Company],Master[Line Distance],"Unknown",0,1))</f>
        <v/>
      </c>
      <c r="M654" s="394"/>
      <c r="N654" s="341"/>
      <c r="O654" s="341"/>
      <c r="P654" s="341" t="str">
        <f t="array" ref="P654">if(U654="","",XLOOKUP(U654,Master[Company],Master[Terms],"NA",0,1))</f>
        <v/>
      </c>
      <c r="Q654" s="341" t="str">
        <f t="shared" si="1"/>
        <v/>
      </c>
      <c r="R654" s="341" t="str">
        <f t="array" ref="R654">if(U654="","",XLOOKUP(U654,Master[Company],Master[Group],"NA",0,1))</f>
        <v/>
      </c>
      <c r="S654" s="341" t="str">
        <f t="array" ref="S654">if(U654="","",XLOOKUP(U654,Master[Company],Master[Loading Location],"NA",0,1))</f>
        <v/>
      </c>
      <c r="T654" s="341" t="str">
        <f t="array" ref="T654">if(U654="","",XLOOKUP(U654,Master[Company],Master[Acronym],"NA",0,1))</f>
        <v/>
      </c>
      <c r="U654" s="341"/>
      <c r="V654" s="342"/>
      <c r="W654" s="342"/>
      <c r="X654" s="341" t="str">
        <f t="shared" si="6"/>
        <v/>
      </c>
      <c r="Y654" s="341" t="str">
        <f t="shared" si="3"/>
        <v/>
      </c>
      <c r="Z654" s="341"/>
      <c r="AA654" s="341"/>
      <c r="AB654" s="341"/>
      <c r="AC654" s="401"/>
      <c r="AD654" s="563"/>
      <c r="AE654" s="564"/>
      <c r="AF654" s="564"/>
      <c r="AG654" s="564"/>
      <c r="AH654" s="564"/>
      <c r="AI654" s="564"/>
      <c r="AJ654" s="564"/>
      <c r="AK654" s="564"/>
      <c r="AL654" s="563"/>
      <c r="AM654" s="564"/>
      <c r="AN654" s="564"/>
      <c r="AO654" s="564"/>
      <c r="AP654" s="564"/>
      <c r="AQ654" s="564"/>
      <c r="AR654" s="564"/>
      <c r="AS654" s="564"/>
      <c r="AT654" s="401"/>
      <c r="AU654" s="399"/>
      <c r="AV654" s="617"/>
      <c r="AW654" s="401"/>
      <c r="AX654" s="401"/>
      <c r="AY654" s="341"/>
      <c r="AZ654" s="341"/>
      <c r="BA654" s="341"/>
      <c r="BB654" s="341"/>
      <c r="BC654" s="341"/>
      <c r="BD654" s="401"/>
      <c r="BE654" s="341"/>
      <c r="BF654" s="341"/>
      <c r="BG654" s="402"/>
      <c r="BH654" s="403"/>
      <c r="BI654" s="405"/>
      <c r="BJ654" s="405"/>
      <c r="BK654" s="405"/>
      <c r="BL654" s="405"/>
      <c r="BM654" s="514"/>
    </row>
    <row r="655" ht="18.75" customHeight="1">
      <c r="A655" s="400" t="str">
        <f t="shared" si="4"/>
        <v/>
      </c>
      <c r="B655" s="341"/>
      <c r="C655" s="559"/>
      <c r="D655" s="393"/>
      <c r="E655" s="341"/>
      <c r="F655" s="394"/>
      <c r="G655" s="341" t="str">
        <f t="array" ref="G655">IF(C655="","",XLOOKUP(C655,'Master Data'!K:K,'Master Data'!N:N,"Input in Master Data",0,1))</f>
        <v/>
      </c>
      <c r="H655" s="341" t="str">
        <f t="array" ref="H655">IF(C655="","",XLOOKUP(C655,'Master Data'!K:K,'Master Data'!O:O,"Input in Master Data",0,1))</f>
        <v/>
      </c>
      <c r="I655" s="341" t="str">
        <f t="array" ref="I655">if(U655="","",XLOOKUP(U655,Master[Company],Master[Blow],"Unknown",0,1))</f>
        <v/>
      </c>
      <c r="J655" s="341" t="str">
        <f t="array" ref="J655">if(U655="","",XLOOKUP(U655,Master[Company],Master[Pigging],"Unknown",0,1))</f>
        <v/>
      </c>
      <c r="K655" s="341" t="str">
        <f t="array" ref="K655">if(U655="","",XLOOKUP(U655,Master[Company],Master[Load Method],"Unknown",0,1))</f>
        <v/>
      </c>
      <c r="L655" s="341" t="str">
        <f t="array" ref="L655">if(U655="","",XLOOKUP(U655,Master[Company],Master[Line Distance],"Unknown",0,1))</f>
        <v/>
      </c>
      <c r="M655" s="394"/>
      <c r="N655" s="341"/>
      <c r="O655" s="341"/>
      <c r="P655" s="341" t="str">
        <f t="array" ref="P655">if(U655="","",XLOOKUP(U655,Master[Company],Master[Terms],"NA",0,1))</f>
        <v/>
      </c>
      <c r="Q655" s="341" t="str">
        <f t="shared" si="1"/>
        <v/>
      </c>
      <c r="R655" s="341" t="str">
        <f t="array" ref="R655">if(U655="","",XLOOKUP(U655,Master[Company],Master[Group],"NA",0,1))</f>
        <v/>
      </c>
      <c r="S655" s="341" t="str">
        <f t="array" ref="S655">if(U655="","",XLOOKUP(U655,Master[Company],Master[Loading Location],"NA",0,1))</f>
        <v/>
      </c>
      <c r="T655" s="341" t="str">
        <f t="array" ref="T655">if(U655="","",XLOOKUP(U655,Master[Company],Master[Acronym],"NA",0,1))</f>
        <v/>
      </c>
      <c r="U655" s="341"/>
      <c r="V655" s="342"/>
      <c r="W655" s="342"/>
      <c r="X655" s="341" t="str">
        <f t="shared" si="6"/>
        <v/>
      </c>
      <c r="Y655" s="341" t="str">
        <f t="shared" si="3"/>
        <v/>
      </c>
      <c r="Z655" s="341"/>
      <c r="AA655" s="341"/>
      <c r="AB655" s="341"/>
      <c r="AC655" s="401"/>
      <c r="AD655" s="563"/>
      <c r="AE655" s="564"/>
      <c r="AF655" s="564"/>
      <c r="AG655" s="564"/>
      <c r="AH655" s="564"/>
      <c r="AI655" s="564"/>
      <c r="AJ655" s="564"/>
      <c r="AK655" s="564"/>
      <c r="AL655" s="563"/>
      <c r="AM655" s="564"/>
      <c r="AN655" s="564"/>
      <c r="AO655" s="564"/>
      <c r="AP655" s="564"/>
      <c r="AQ655" s="564"/>
      <c r="AR655" s="564"/>
      <c r="AS655" s="564"/>
      <c r="AT655" s="401"/>
      <c r="AU655" s="399"/>
      <c r="AV655" s="617"/>
      <c r="AW655" s="401"/>
      <c r="AX655" s="401"/>
      <c r="AY655" s="341"/>
      <c r="AZ655" s="341"/>
      <c r="BA655" s="341"/>
      <c r="BB655" s="341"/>
      <c r="BC655" s="341"/>
      <c r="BD655" s="401"/>
      <c r="BE655" s="341"/>
      <c r="BF655" s="341"/>
      <c r="BG655" s="402"/>
      <c r="BH655" s="403"/>
      <c r="BI655" s="405"/>
      <c r="BJ655" s="405"/>
      <c r="BK655" s="405"/>
      <c r="BL655" s="405"/>
      <c r="BM655" s="514"/>
    </row>
    <row r="656" ht="18.75" customHeight="1">
      <c r="A656" s="400" t="str">
        <f t="shared" si="4"/>
        <v/>
      </c>
      <c r="B656" s="341"/>
      <c r="C656" s="559"/>
      <c r="D656" s="393"/>
      <c r="E656" s="341"/>
      <c r="F656" s="394"/>
      <c r="G656" s="341" t="str">
        <f t="array" ref="G656">IF(C656="","",XLOOKUP(C656,'Master Data'!K:K,'Master Data'!N:N,"Input in Master Data",0,1))</f>
        <v/>
      </c>
      <c r="H656" s="341" t="str">
        <f t="array" ref="H656">IF(C656="","",XLOOKUP(C656,'Master Data'!K:K,'Master Data'!O:O,"Input in Master Data",0,1))</f>
        <v/>
      </c>
      <c r="I656" s="341" t="str">
        <f t="array" ref="I656">if(U656="","",XLOOKUP(U656,Master[Company],Master[Blow],"Unknown",0,1))</f>
        <v/>
      </c>
      <c r="J656" s="341" t="str">
        <f t="array" ref="J656">if(U656="","",XLOOKUP(U656,Master[Company],Master[Pigging],"Unknown",0,1))</f>
        <v/>
      </c>
      <c r="K656" s="341" t="str">
        <f t="array" ref="K656">if(U656="","",XLOOKUP(U656,Master[Company],Master[Load Method],"Unknown",0,1))</f>
        <v/>
      </c>
      <c r="L656" s="341" t="str">
        <f t="array" ref="L656">if(U656="","",XLOOKUP(U656,Master[Company],Master[Line Distance],"Unknown",0,1))</f>
        <v/>
      </c>
      <c r="M656" s="394"/>
      <c r="N656" s="341"/>
      <c r="O656" s="341"/>
      <c r="P656" s="341" t="str">
        <f t="array" ref="P656">if(U656="","",XLOOKUP(U656,Master[Company],Master[Terms],"NA",0,1))</f>
        <v/>
      </c>
      <c r="Q656" s="341" t="str">
        <f t="shared" si="1"/>
        <v/>
      </c>
      <c r="R656" s="341" t="str">
        <f t="array" ref="R656">if(U656="","",XLOOKUP(U656,Master[Company],Master[Group],"NA",0,1))</f>
        <v/>
      </c>
      <c r="S656" s="341" t="str">
        <f t="array" ref="S656">if(U656="","",XLOOKUP(U656,Master[Company],Master[Loading Location],"NA",0,1))</f>
        <v/>
      </c>
      <c r="T656" s="341" t="str">
        <f t="array" ref="T656">if(U656="","",XLOOKUP(U656,Master[Company],Master[Acronym],"NA",0,1))</f>
        <v/>
      </c>
      <c r="U656" s="341"/>
      <c r="V656" s="342"/>
      <c r="W656" s="342"/>
      <c r="X656" s="341" t="str">
        <f t="shared" si="6"/>
        <v/>
      </c>
      <c r="Y656" s="341" t="str">
        <f t="shared" si="3"/>
        <v/>
      </c>
      <c r="Z656" s="341"/>
      <c r="AA656" s="341"/>
      <c r="AB656" s="341"/>
      <c r="AC656" s="401"/>
      <c r="AD656" s="563"/>
      <c r="AE656" s="564"/>
      <c r="AF656" s="564"/>
      <c r="AG656" s="564"/>
      <c r="AH656" s="564"/>
      <c r="AI656" s="564"/>
      <c r="AJ656" s="564"/>
      <c r="AK656" s="564"/>
      <c r="AL656" s="563"/>
      <c r="AM656" s="564"/>
      <c r="AN656" s="564"/>
      <c r="AO656" s="564"/>
      <c r="AP656" s="564"/>
      <c r="AQ656" s="564"/>
      <c r="AR656" s="564"/>
      <c r="AS656" s="564"/>
      <c r="AT656" s="401"/>
      <c r="AU656" s="399"/>
      <c r="AV656" s="617"/>
      <c r="AW656" s="401"/>
      <c r="AX656" s="401"/>
      <c r="AY656" s="341"/>
      <c r="AZ656" s="341"/>
      <c r="BA656" s="341"/>
      <c r="BB656" s="341"/>
      <c r="BC656" s="341"/>
      <c r="BD656" s="401"/>
      <c r="BE656" s="341"/>
      <c r="BF656" s="341"/>
      <c r="BG656" s="402"/>
      <c r="BH656" s="403"/>
      <c r="BI656" s="405"/>
      <c r="BJ656" s="405"/>
      <c r="BK656" s="405"/>
      <c r="BL656" s="405"/>
      <c r="BM656" s="514"/>
    </row>
    <row r="657" ht="18.75" customHeight="1">
      <c r="A657" s="400" t="str">
        <f t="shared" si="4"/>
        <v/>
      </c>
      <c r="B657" s="341"/>
      <c r="C657" s="559"/>
      <c r="D657" s="393"/>
      <c r="E657" s="341"/>
      <c r="F657" s="394"/>
      <c r="G657" s="341" t="str">
        <f t="array" ref="G657">IF(C657="","",XLOOKUP(C657,'Master Data'!K:K,'Master Data'!N:N,"Input in Master Data",0,1))</f>
        <v/>
      </c>
      <c r="H657" s="341" t="str">
        <f t="array" ref="H657">IF(C657="","",XLOOKUP(C657,'Master Data'!K:K,'Master Data'!O:O,"Input in Master Data",0,1))</f>
        <v/>
      </c>
      <c r="I657" s="341" t="str">
        <f t="array" ref="I657">if(U657="","",XLOOKUP(U657,Master[Company],Master[Blow],"Unknown",0,1))</f>
        <v/>
      </c>
      <c r="J657" s="341" t="str">
        <f t="array" ref="J657">if(U657="","",XLOOKUP(U657,Master[Company],Master[Pigging],"Unknown",0,1))</f>
        <v/>
      </c>
      <c r="K657" s="341" t="str">
        <f t="array" ref="K657">if(U657="","",XLOOKUP(U657,Master[Company],Master[Load Method],"Unknown",0,1))</f>
        <v/>
      </c>
      <c r="L657" s="341" t="str">
        <f t="array" ref="L657">if(U657="","",XLOOKUP(U657,Master[Company],Master[Line Distance],"Unknown",0,1))</f>
        <v/>
      </c>
      <c r="M657" s="394"/>
      <c r="N657" s="341"/>
      <c r="O657" s="341"/>
      <c r="P657" s="341" t="str">
        <f t="array" ref="P657">if(U657="","",XLOOKUP(U657,Master[Company],Master[Terms],"NA",0,1))</f>
        <v/>
      </c>
      <c r="Q657" s="341" t="str">
        <f t="shared" si="1"/>
        <v/>
      </c>
      <c r="R657" s="341" t="str">
        <f t="array" ref="R657">if(U657="","",XLOOKUP(U657,Master[Company],Master[Group],"NA",0,1))</f>
        <v/>
      </c>
      <c r="S657" s="341" t="str">
        <f t="array" ref="S657">if(U657="","",XLOOKUP(U657,Master[Company],Master[Loading Location],"NA",0,1))</f>
        <v/>
      </c>
      <c r="T657" s="341" t="str">
        <f t="array" ref="T657">if(U657="","",XLOOKUP(U657,Master[Company],Master[Acronym],"NA",0,1))</f>
        <v/>
      </c>
      <c r="U657" s="341"/>
      <c r="V657" s="342"/>
      <c r="W657" s="342"/>
      <c r="X657" s="341" t="str">
        <f t="shared" si="6"/>
        <v/>
      </c>
      <c r="Y657" s="341" t="str">
        <f t="shared" si="3"/>
        <v/>
      </c>
      <c r="Z657" s="341"/>
      <c r="AA657" s="341"/>
      <c r="AB657" s="341"/>
      <c r="AC657" s="401"/>
      <c r="AD657" s="563"/>
      <c r="AE657" s="564"/>
      <c r="AF657" s="564"/>
      <c r="AG657" s="564"/>
      <c r="AH657" s="564"/>
      <c r="AI657" s="564"/>
      <c r="AJ657" s="564"/>
      <c r="AK657" s="564"/>
      <c r="AL657" s="563"/>
      <c r="AM657" s="564"/>
      <c r="AN657" s="564"/>
      <c r="AO657" s="564"/>
      <c r="AP657" s="564"/>
      <c r="AQ657" s="564"/>
      <c r="AR657" s="564"/>
      <c r="AS657" s="564"/>
      <c r="AT657" s="401"/>
      <c r="AU657" s="399"/>
      <c r="AV657" s="617"/>
      <c r="AW657" s="401"/>
      <c r="AX657" s="401"/>
      <c r="AY657" s="341"/>
      <c r="AZ657" s="341"/>
      <c r="BA657" s="341"/>
      <c r="BB657" s="341"/>
      <c r="BC657" s="341"/>
      <c r="BD657" s="401"/>
      <c r="BE657" s="341"/>
      <c r="BF657" s="341"/>
      <c r="BG657" s="402"/>
      <c r="BH657" s="403"/>
      <c r="BI657" s="405"/>
      <c r="BJ657" s="405"/>
      <c r="BK657" s="405"/>
      <c r="BL657" s="405"/>
      <c r="BM657" s="514"/>
    </row>
    <row r="658" ht="18.75" customHeight="1">
      <c r="A658" s="400" t="str">
        <f t="shared" si="4"/>
        <v/>
      </c>
      <c r="B658" s="341"/>
      <c r="C658" s="559"/>
      <c r="D658" s="393"/>
      <c r="E658" s="341"/>
      <c r="F658" s="394"/>
      <c r="G658" s="341" t="str">
        <f t="array" ref="G658">IF(C658="","",XLOOKUP(C658,'Master Data'!K:K,'Master Data'!N:N,"Input in Master Data",0,1))</f>
        <v/>
      </c>
      <c r="H658" s="341" t="str">
        <f t="array" ref="H658">IF(C658="","",XLOOKUP(C658,'Master Data'!K:K,'Master Data'!O:O,"Input in Master Data",0,1))</f>
        <v/>
      </c>
      <c r="I658" s="341" t="str">
        <f t="array" ref="I658">if(U658="","",XLOOKUP(U658,Master[Company],Master[Blow],"Unknown",0,1))</f>
        <v/>
      </c>
      <c r="J658" s="341" t="str">
        <f t="array" ref="J658">if(U658="","",XLOOKUP(U658,Master[Company],Master[Pigging],"Unknown",0,1))</f>
        <v/>
      </c>
      <c r="K658" s="341" t="str">
        <f t="array" ref="K658">if(U658="","",XLOOKUP(U658,Master[Company],Master[Load Method],"Unknown",0,1))</f>
        <v/>
      </c>
      <c r="L658" s="341" t="str">
        <f t="array" ref="L658">if(U658="","",XLOOKUP(U658,Master[Company],Master[Line Distance],"Unknown",0,1))</f>
        <v/>
      </c>
      <c r="M658" s="394"/>
      <c r="N658" s="341"/>
      <c r="O658" s="341"/>
      <c r="P658" s="341" t="str">
        <f t="array" ref="P658">if(U658="","",XLOOKUP(U658,Master[Company],Master[Terms],"NA",0,1))</f>
        <v/>
      </c>
      <c r="Q658" s="341" t="str">
        <f t="shared" si="1"/>
        <v/>
      </c>
      <c r="R658" s="341" t="str">
        <f t="array" ref="R658">if(U658="","",XLOOKUP(U658,Master[Company],Master[Group],"NA",0,1))</f>
        <v/>
      </c>
      <c r="S658" s="341" t="str">
        <f t="array" ref="S658">if(U658="","",XLOOKUP(U658,Master[Company],Master[Loading Location],"NA",0,1))</f>
        <v/>
      </c>
      <c r="T658" s="341" t="str">
        <f t="array" ref="T658">if(U658="","",XLOOKUP(U658,Master[Company],Master[Acronym],"NA",0,1))</f>
        <v/>
      </c>
      <c r="U658" s="341"/>
      <c r="V658" s="342"/>
      <c r="W658" s="342"/>
      <c r="X658" s="341" t="str">
        <f t="shared" si="6"/>
        <v/>
      </c>
      <c r="Y658" s="341" t="str">
        <f t="shared" si="3"/>
        <v/>
      </c>
      <c r="Z658" s="341"/>
      <c r="AA658" s="341"/>
      <c r="AB658" s="341"/>
      <c r="AC658" s="401"/>
      <c r="AD658" s="563"/>
      <c r="AE658" s="564"/>
      <c r="AF658" s="564"/>
      <c r="AG658" s="564"/>
      <c r="AH658" s="564"/>
      <c r="AI658" s="564"/>
      <c r="AJ658" s="564"/>
      <c r="AK658" s="564"/>
      <c r="AL658" s="563"/>
      <c r="AM658" s="564"/>
      <c r="AN658" s="564"/>
      <c r="AO658" s="564"/>
      <c r="AP658" s="564"/>
      <c r="AQ658" s="564"/>
      <c r="AR658" s="564"/>
      <c r="AS658" s="564"/>
      <c r="AT658" s="401"/>
      <c r="AU658" s="399"/>
      <c r="AV658" s="617"/>
      <c r="AW658" s="401"/>
      <c r="AX658" s="401"/>
      <c r="AY658" s="341"/>
      <c r="AZ658" s="341"/>
      <c r="BA658" s="341"/>
      <c r="BB658" s="341"/>
      <c r="BC658" s="341"/>
      <c r="BD658" s="401"/>
      <c r="BE658" s="341"/>
      <c r="BF658" s="341"/>
      <c r="BG658" s="402"/>
      <c r="BH658" s="403"/>
      <c r="BI658" s="405"/>
      <c r="BJ658" s="405"/>
      <c r="BK658" s="405"/>
      <c r="BL658" s="405"/>
      <c r="BM658" s="514"/>
    </row>
    <row r="659" ht="18.75" customHeight="1">
      <c r="A659" s="400" t="str">
        <f t="shared" si="4"/>
        <v/>
      </c>
      <c r="B659" s="341"/>
      <c r="C659" s="559"/>
      <c r="D659" s="393"/>
      <c r="E659" s="341"/>
      <c r="F659" s="394"/>
      <c r="G659" s="341" t="str">
        <f t="array" ref="G659">IF(C659="","",XLOOKUP(C659,'Master Data'!K:K,'Master Data'!N:N,"Input in Master Data",0,1))</f>
        <v/>
      </c>
      <c r="H659" s="341" t="str">
        <f t="array" ref="H659">IF(C659="","",XLOOKUP(C659,'Master Data'!K:K,'Master Data'!O:O,"Input in Master Data",0,1))</f>
        <v/>
      </c>
      <c r="I659" s="341" t="str">
        <f t="array" ref="I659">if(U659="","",XLOOKUP(U659,Master[Company],Master[Blow],"Unknown",0,1))</f>
        <v/>
      </c>
      <c r="J659" s="341" t="str">
        <f t="array" ref="J659">if(U659="","",XLOOKUP(U659,Master[Company],Master[Pigging],"Unknown",0,1))</f>
        <v/>
      </c>
      <c r="K659" s="341" t="str">
        <f t="array" ref="K659">if(U659="","",XLOOKUP(U659,Master[Company],Master[Load Method],"Unknown",0,1))</f>
        <v/>
      </c>
      <c r="L659" s="341" t="str">
        <f t="array" ref="L659">if(U659="","",XLOOKUP(U659,Master[Company],Master[Line Distance],"Unknown",0,1))</f>
        <v/>
      </c>
      <c r="M659" s="394"/>
      <c r="N659" s="341"/>
      <c r="O659" s="341"/>
      <c r="P659" s="341" t="str">
        <f t="array" ref="P659">if(U659="","",XLOOKUP(U659,Master[Company],Master[Terms],"NA",0,1))</f>
        <v/>
      </c>
      <c r="Q659" s="341" t="str">
        <f t="shared" si="1"/>
        <v/>
      </c>
      <c r="R659" s="341" t="str">
        <f t="array" ref="R659">if(U659="","",XLOOKUP(U659,Master[Company],Master[Group],"NA",0,1))</f>
        <v/>
      </c>
      <c r="S659" s="341" t="str">
        <f t="array" ref="S659">if(U659="","",XLOOKUP(U659,Master[Company],Master[Loading Location],"NA",0,1))</f>
        <v/>
      </c>
      <c r="T659" s="341" t="str">
        <f t="array" ref="T659">if(U659="","",XLOOKUP(U659,Master[Company],Master[Acronym],"NA",0,1))</f>
        <v/>
      </c>
      <c r="U659" s="341"/>
      <c r="V659" s="342"/>
      <c r="W659" s="342"/>
      <c r="X659" s="341" t="str">
        <f t="shared" si="6"/>
        <v/>
      </c>
      <c r="Y659" s="341" t="str">
        <f t="shared" si="3"/>
        <v/>
      </c>
      <c r="Z659" s="341"/>
      <c r="AA659" s="341"/>
      <c r="AB659" s="341"/>
      <c r="AC659" s="401"/>
      <c r="AD659" s="563"/>
      <c r="AE659" s="564"/>
      <c r="AF659" s="564"/>
      <c r="AG659" s="564"/>
      <c r="AH659" s="564"/>
      <c r="AI659" s="564"/>
      <c r="AJ659" s="564"/>
      <c r="AK659" s="564"/>
      <c r="AL659" s="563"/>
      <c r="AM659" s="564"/>
      <c r="AN659" s="564"/>
      <c r="AO659" s="564"/>
      <c r="AP659" s="564"/>
      <c r="AQ659" s="564"/>
      <c r="AR659" s="564"/>
      <c r="AS659" s="564"/>
      <c r="AT659" s="401"/>
      <c r="AU659" s="399"/>
      <c r="AV659" s="617"/>
      <c r="AW659" s="401"/>
      <c r="AX659" s="401"/>
      <c r="AY659" s="341"/>
      <c r="AZ659" s="341"/>
      <c r="BA659" s="341"/>
      <c r="BB659" s="341"/>
      <c r="BC659" s="341"/>
      <c r="BD659" s="401"/>
      <c r="BE659" s="341"/>
      <c r="BF659" s="341"/>
      <c r="BG659" s="402"/>
      <c r="BH659" s="403"/>
      <c r="BI659" s="405"/>
      <c r="BJ659" s="405"/>
      <c r="BK659" s="405"/>
      <c r="BL659" s="405"/>
      <c r="BM659" s="514"/>
    </row>
    <row r="660" ht="18.75" customHeight="1">
      <c r="A660" s="400" t="str">
        <f t="shared" si="4"/>
        <v/>
      </c>
      <c r="B660" s="341"/>
      <c r="C660" s="559"/>
      <c r="D660" s="393"/>
      <c r="E660" s="341"/>
      <c r="F660" s="394"/>
      <c r="G660" s="341" t="str">
        <f t="array" ref="G660">IF(C660="","",XLOOKUP(C660,'Master Data'!K:K,'Master Data'!N:N,"Input in Master Data",0,1))</f>
        <v/>
      </c>
      <c r="H660" s="341" t="str">
        <f t="array" ref="H660">IF(C660="","",XLOOKUP(C660,'Master Data'!K:K,'Master Data'!O:O,"Input in Master Data",0,1))</f>
        <v/>
      </c>
      <c r="I660" s="341" t="str">
        <f t="array" ref="I660">if(U660="","",XLOOKUP(U660,Master[Company],Master[Blow],"Unknown",0,1))</f>
        <v/>
      </c>
      <c r="J660" s="341" t="str">
        <f t="array" ref="J660">if(U660="","",XLOOKUP(U660,Master[Company],Master[Pigging],"Unknown",0,1))</f>
        <v/>
      </c>
      <c r="K660" s="341" t="str">
        <f t="array" ref="K660">if(U660="","",XLOOKUP(U660,Master[Company],Master[Load Method],"Unknown",0,1))</f>
        <v/>
      </c>
      <c r="L660" s="341" t="str">
        <f t="array" ref="L660">if(U660="","",XLOOKUP(U660,Master[Company],Master[Line Distance],"Unknown",0,1))</f>
        <v/>
      </c>
      <c r="M660" s="394"/>
      <c r="N660" s="341"/>
      <c r="O660" s="341"/>
      <c r="P660" s="341" t="str">
        <f t="array" ref="P660">if(U660="","",XLOOKUP(U660,Master[Company],Master[Terms],"NA",0,1))</f>
        <v/>
      </c>
      <c r="Q660" s="341" t="str">
        <f t="shared" si="1"/>
        <v/>
      </c>
      <c r="R660" s="341" t="str">
        <f t="array" ref="R660">if(U660="","",XLOOKUP(U660,Master[Company],Master[Group],"NA",0,1))</f>
        <v/>
      </c>
      <c r="S660" s="341" t="str">
        <f t="array" ref="S660">if(U660="","",XLOOKUP(U660,Master[Company],Master[Loading Location],"NA",0,1))</f>
        <v/>
      </c>
      <c r="T660" s="341" t="str">
        <f t="array" ref="T660">if(U660="","",XLOOKUP(U660,Master[Company],Master[Acronym],"NA",0,1))</f>
        <v/>
      </c>
      <c r="U660" s="341"/>
      <c r="V660" s="342"/>
      <c r="W660" s="342"/>
      <c r="X660" s="341" t="str">
        <f t="shared" si="6"/>
        <v/>
      </c>
      <c r="Y660" s="341" t="str">
        <f t="shared" si="3"/>
        <v/>
      </c>
      <c r="Z660" s="341"/>
      <c r="AA660" s="341"/>
      <c r="AB660" s="341"/>
      <c r="AC660" s="401"/>
      <c r="AD660" s="563"/>
      <c r="AE660" s="564"/>
      <c r="AF660" s="564"/>
      <c r="AG660" s="564"/>
      <c r="AH660" s="564"/>
      <c r="AI660" s="564"/>
      <c r="AJ660" s="564"/>
      <c r="AK660" s="564"/>
      <c r="AL660" s="563"/>
      <c r="AM660" s="564"/>
      <c r="AN660" s="564"/>
      <c r="AO660" s="564"/>
      <c r="AP660" s="564"/>
      <c r="AQ660" s="564"/>
      <c r="AR660" s="564"/>
      <c r="AS660" s="564"/>
      <c r="AT660" s="401"/>
      <c r="AU660" s="399"/>
      <c r="AV660" s="617"/>
      <c r="AW660" s="401"/>
      <c r="AX660" s="401"/>
      <c r="AY660" s="341"/>
      <c r="AZ660" s="341"/>
      <c r="BA660" s="341"/>
      <c r="BB660" s="341"/>
      <c r="BC660" s="341"/>
      <c r="BD660" s="401"/>
      <c r="BE660" s="341"/>
      <c r="BF660" s="341"/>
      <c r="BG660" s="402"/>
      <c r="BH660" s="403"/>
      <c r="BI660" s="405"/>
      <c r="BJ660" s="405"/>
      <c r="BK660" s="405"/>
      <c r="BL660" s="405"/>
      <c r="BM660" s="514"/>
    </row>
    <row r="661" ht="18.75" customHeight="1">
      <c r="A661" s="400" t="str">
        <f t="shared" si="4"/>
        <v/>
      </c>
      <c r="B661" s="341"/>
      <c r="C661" s="559"/>
      <c r="D661" s="393"/>
      <c r="E661" s="341"/>
      <c r="F661" s="394"/>
      <c r="G661" s="341" t="str">
        <f t="array" ref="G661">IF(C661="","",XLOOKUP(C661,'Master Data'!K:K,'Master Data'!N:N,"Input in Master Data",0,1))</f>
        <v/>
      </c>
      <c r="H661" s="341" t="str">
        <f t="array" ref="H661">IF(C661="","",XLOOKUP(C661,'Master Data'!K:K,'Master Data'!O:O,"Input in Master Data",0,1))</f>
        <v/>
      </c>
      <c r="I661" s="341" t="str">
        <f t="array" ref="I661">if(U661="","",XLOOKUP(U661,Master[Company],Master[Blow],"Unknown",0,1))</f>
        <v/>
      </c>
      <c r="J661" s="341" t="str">
        <f t="array" ref="J661">if(U661="","",XLOOKUP(U661,Master[Company],Master[Pigging],"Unknown",0,1))</f>
        <v/>
      </c>
      <c r="K661" s="341" t="str">
        <f t="array" ref="K661">if(U661="","",XLOOKUP(U661,Master[Company],Master[Load Method],"Unknown",0,1))</f>
        <v/>
      </c>
      <c r="L661" s="341" t="str">
        <f t="array" ref="L661">if(U661="","",XLOOKUP(U661,Master[Company],Master[Line Distance],"Unknown",0,1))</f>
        <v/>
      </c>
      <c r="M661" s="394"/>
      <c r="N661" s="341"/>
      <c r="O661" s="341"/>
      <c r="P661" s="341" t="str">
        <f t="array" ref="P661">if(U661="","",XLOOKUP(U661,Master[Company],Master[Terms],"NA",0,1))</f>
        <v/>
      </c>
      <c r="Q661" s="341" t="str">
        <f t="shared" si="1"/>
        <v/>
      </c>
      <c r="R661" s="341" t="str">
        <f t="array" ref="R661">if(U661="","",XLOOKUP(U661,Master[Company],Master[Group],"NA",0,1))</f>
        <v/>
      </c>
      <c r="S661" s="341" t="str">
        <f t="array" ref="S661">if(U661="","",XLOOKUP(U661,Master[Company],Master[Loading Location],"NA",0,1))</f>
        <v/>
      </c>
      <c r="T661" s="341" t="str">
        <f t="array" ref="T661">if(U661="","",XLOOKUP(U661,Master[Company],Master[Acronym],"NA",0,1))</f>
        <v/>
      </c>
      <c r="U661" s="341"/>
      <c r="V661" s="342"/>
      <c r="W661" s="342"/>
      <c r="X661" s="341" t="str">
        <f t="shared" si="6"/>
        <v/>
      </c>
      <c r="Y661" s="341" t="str">
        <f t="shared" si="3"/>
        <v/>
      </c>
      <c r="Z661" s="341"/>
      <c r="AA661" s="341"/>
      <c r="AB661" s="341"/>
      <c r="AC661" s="401"/>
      <c r="AD661" s="563"/>
      <c r="AE661" s="564"/>
      <c r="AF661" s="564"/>
      <c r="AG661" s="564"/>
      <c r="AH661" s="564"/>
      <c r="AI661" s="564"/>
      <c r="AJ661" s="564"/>
      <c r="AK661" s="564"/>
      <c r="AL661" s="563"/>
      <c r="AM661" s="564"/>
      <c r="AN661" s="564"/>
      <c r="AO661" s="564"/>
      <c r="AP661" s="564"/>
      <c r="AQ661" s="564"/>
      <c r="AR661" s="564"/>
      <c r="AS661" s="564"/>
      <c r="AT661" s="401"/>
      <c r="AU661" s="399"/>
      <c r="AV661" s="617"/>
      <c r="AW661" s="401"/>
      <c r="AX661" s="401"/>
      <c r="AY661" s="341"/>
      <c r="AZ661" s="341"/>
      <c r="BA661" s="341"/>
      <c r="BB661" s="341"/>
      <c r="BC661" s="341"/>
      <c r="BD661" s="401"/>
      <c r="BE661" s="341"/>
      <c r="BF661" s="341"/>
      <c r="BG661" s="402"/>
      <c r="BH661" s="403"/>
      <c r="BI661" s="405"/>
      <c r="BJ661" s="405"/>
      <c r="BK661" s="405"/>
      <c r="BL661" s="405"/>
      <c r="BM661" s="514"/>
    </row>
    <row r="662" ht="18.75" customHeight="1">
      <c r="A662" s="400" t="str">
        <f t="shared" si="4"/>
        <v/>
      </c>
      <c r="B662" s="341"/>
      <c r="C662" s="559"/>
      <c r="D662" s="393"/>
      <c r="E662" s="341"/>
      <c r="F662" s="394"/>
      <c r="G662" s="341" t="str">
        <f t="array" ref="G662">IF(C662="","",XLOOKUP(C662,'Master Data'!K:K,'Master Data'!N:N,"Input in Master Data",0,1))</f>
        <v/>
      </c>
      <c r="H662" s="341" t="str">
        <f t="array" ref="H662">IF(C662="","",XLOOKUP(C662,'Master Data'!K:K,'Master Data'!O:O,"Input in Master Data",0,1))</f>
        <v/>
      </c>
      <c r="I662" s="341" t="str">
        <f t="array" ref="I662">if(U662="","",XLOOKUP(U662,Master[Company],Master[Blow],"Unknown",0,1))</f>
        <v/>
      </c>
      <c r="J662" s="341" t="str">
        <f t="array" ref="J662">if(U662="","",XLOOKUP(U662,Master[Company],Master[Pigging],"Unknown",0,1))</f>
        <v/>
      </c>
      <c r="K662" s="341" t="str">
        <f t="array" ref="K662">if(U662="","",XLOOKUP(U662,Master[Company],Master[Load Method],"Unknown",0,1))</f>
        <v/>
      </c>
      <c r="L662" s="341" t="str">
        <f t="array" ref="L662">if(U662="","",XLOOKUP(U662,Master[Company],Master[Line Distance],"Unknown",0,1))</f>
        <v/>
      </c>
      <c r="M662" s="394"/>
      <c r="N662" s="341"/>
      <c r="O662" s="341"/>
      <c r="P662" s="341" t="str">
        <f t="array" ref="P662">if(U662="","",XLOOKUP(U662,Master[Company],Master[Terms],"NA",0,1))</f>
        <v/>
      </c>
      <c r="Q662" s="341" t="str">
        <f t="shared" si="1"/>
        <v/>
      </c>
      <c r="R662" s="341" t="str">
        <f t="array" ref="R662">if(U662="","",XLOOKUP(U662,Master[Company],Master[Group],"NA",0,1))</f>
        <v/>
      </c>
      <c r="S662" s="341" t="str">
        <f t="array" ref="S662">if(U662="","",XLOOKUP(U662,Master[Company],Master[Loading Location],"NA",0,1))</f>
        <v/>
      </c>
      <c r="T662" s="341" t="str">
        <f t="array" ref="T662">if(U662="","",XLOOKUP(U662,Master[Company],Master[Acronym],"NA",0,1))</f>
        <v/>
      </c>
      <c r="U662" s="341"/>
      <c r="V662" s="342"/>
      <c r="W662" s="342"/>
      <c r="X662" s="341" t="str">
        <f t="shared" si="6"/>
        <v/>
      </c>
      <c r="Y662" s="341" t="str">
        <f t="shared" si="3"/>
        <v/>
      </c>
      <c r="Z662" s="341"/>
      <c r="AA662" s="341"/>
      <c r="AB662" s="341"/>
      <c r="AC662" s="401"/>
      <c r="AD662" s="563"/>
      <c r="AE662" s="564"/>
      <c r="AF662" s="564"/>
      <c r="AG662" s="564"/>
      <c r="AH662" s="564"/>
      <c r="AI662" s="564"/>
      <c r="AJ662" s="564"/>
      <c r="AK662" s="564"/>
      <c r="AL662" s="563"/>
      <c r="AM662" s="564"/>
      <c r="AN662" s="564"/>
      <c r="AO662" s="564"/>
      <c r="AP662" s="564"/>
      <c r="AQ662" s="564"/>
      <c r="AR662" s="564"/>
      <c r="AS662" s="564"/>
      <c r="AT662" s="401"/>
      <c r="AU662" s="399"/>
      <c r="AV662" s="617"/>
      <c r="AW662" s="401"/>
      <c r="AX662" s="401"/>
      <c r="AY662" s="341"/>
      <c r="AZ662" s="341"/>
      <c r="BA662" s="341"/>
      <c r="BB662" s="341"/>
      <c r="BC662" s="341"/>
      <c r="BD662" s="401"/>
      <c r="BE662" s="341"/>
      <c r="BF662" s="341"/>
      <c r="BG662" s="402"/>
      <c r="BH662" s="403"/>
      <c r="BI662" s="405"/>
      <c r="BJ662" s="405"/>
      <c r="BK662" s="405"/>
      <c r="BL662" s="405"/>
      <c r="BM662" s="514"/>
    </row>
    <row r="663" ht="18.75" customHeight="1">
      <c r="A663" s="400" t="str">
        <f t="shared" si="4"/>
        <v/>
      </c>
      <c r="B663" s="341"/>
      <c r="C663" s="559"/>
      <c r="D663" s="393"/>
      <c r="E663" s="341"/>
      <c r="F663" s="394"/>
      <c r="G663" s="341" t="str">
        <f t="array" ref="G663">IF(C663="","",XLOOKUP(C663,'Master Data'!K:K,'Master Data'!N:N,"Input in Master Data",0,1))</f>
        <v/>
      </c>
      <c r="H663" s="341" t="str">
        <f t="array" ref="H663">IF(C663="","",XLOOKUP(C663,'Master Data'!K:K,'Master Data'!O:O,"Input in Master Data",0,1))</f>
        <v/>
      </c>
      <c r="I663" s="341" t="str">
        <f t="array" ref="I663">if(U663="","",XLOOKUP(U663,Master[Company],Master[Blow],"Unknown",0,1))</f>
        <v/>
      </c>
      <c r="J663" s="341" t="str">
        <f t="array" ref="J663">if(U663="","",XLOOKUP(U663,Master[Company],Master[Pigging],"Unknown",0,1))</f>
        <v/>
      </c>
      <c r="K663" s="341" t="str">
        <f t="array" ref="K663">if(U663="","",XLOOKUP(U663,Master[Company],Master[Load Method],"Unknown",0,1))</f>
        <v/>
      </c>
      <c r="L663" s="341" t="str">
        <f t="array" ref="L663">if(U663="","",XLOOKUP(U663,Master[Company],Master[Line Distance],"Unknown",0,1))</f>
        <v/>
      </c>
      <c r="M663" s="394"/>
      <c r="N663" s="341"/>
      <c r="O663" s="341"/>
      <c r="P663" s="341" t="str">
        <f t="array" ref="P663">if(U663="","",XLOOKUP(U663,Master[Company],Master[Terms],"NA",0,1))</f>
        <v/>
      </c>
      <c r="Q663" s="341" t="str">
        <f t="shared" si="1"/>
        <v/>
      </c>
      <c r="R663" s="341" t="str">
        <f t="array" ref="R663">if(U663="","",XLOOKUP(U663,Master[Company],Master[Group],"NA",0,1))</f>
        <v/>
      </c>
      <c r="S663" s="341" t="str">
        <f t="array" ref="S663">if(U663="","",XLOOKUP(U663,Master[Company],Master[Loading Location],"NA",0,1))</f>
        <v/>
      </c>
      <c r="T663" s="341" t="str">
        <f t="array" ref="T663">if(U663="","",XLOOKUP(U663,Master[Company],Master[Acronym],"NA",0,1))</f>
        <v/>
      </c>
      <c r="U663" s="341"/>
      <c r="V663" s="342"/>
      <c r="W663" s="342"/>
      <c r="X663" s="341" t="str">
        <f t="shared" si="6"/>
        <v/>
      </c>
      <c r="Y663" s="341" t="str">
        <f t="shared" si="3"/>
        <v/>
      </c>
      <c r="Z663" s="341"/>
      <c r="AA663" s="341"/>
      <c r="AB663" s="341"/>
      <c r="AC663" s="401"/>
      <c r="AD663" s="563"/>
      <c r="AE663" s="564"/>
      <c r="AF663" s="564"/>
      <c r="AG663" s="564"/>
      <c r="AH663" s="564"/>
      <c r="AI663" s="564"/>
      <c r="AJ663" s="564"/>
      <c r="AK663" s="564"/>
      <c r="AL663" s="563"/>
      <c r="AM663" s="564"/>
      <c r="AN663" s="564"/>
      <c r="AO663" s="564"/>
      <c r="AP663" s="564"/>
      <c r="AQ663" s="564"/>
      <c r="AR663" s="564"/>
      <c r="AS663" s="564"/>
      <c r="AT663" s="401"/>
      <c r="AU663" s="399"/>
      <c r="AV663" s="617"/>
      <c r="AW663" s="401"/>
      <c r="AX663" s="401"/>
      <c r="AY663" s="341"/>
      <c r="AZ663" s="341"/>
      <c r="BA663" s="341"/>
      <c r="BB663" s="341"/>
      <c r="BC663" s="341"/>
      <c r="BD663" s="401"/>
      <c r="BE663" s="341"/>
      <c r="BF663" s="341"/>
      <c r="BG663" s="402"/>
      <c r="BH663" s="403"/>
      <c r="BI663" s="405"/>
      <c r="BJ663" s="405"/>
      <c r="BK663" s="405"/>
      <c r="BL663" s="405"/>
      <c r="BM663" s="514"/>
    </row>
    <row r="664" ht="18.75" customHeight="1">
      <c r="A664" s="400" t="str">
        <f t="shared" si="4"/>
        <v/>
      </c>
      <c r="B664" s="341"/>
      <c r="C664" s="559"/>
      <c r="D664" s="393"/>
      <c r="E664" s="341"/>
      <c r="F664" s="394"/>
      <c r="G664" s="341" t="str">
        <f t="array" ref="G664">IF(C664="","",XLOOKUP(C664,'Master Data'!K:K,'Master Data'!N:N,"Input in Master Data",0,1))</f>
        <v/>
      </c>
      <c r="H664" s="341" t="str">
        <f t="array" ref="H664">IF(C664="","",XLOOKUP(C664,'Master Data'!K:K,'Master Data'!O:O,"Input in Master Data",0,1))</f>
        <v/>
      </c>
      <c r="I664" s="341" t="str">
        <f t="array" ref="I664">if(U664="","",XLOOKUP(U664,Master[Company],Master[Blow],"Unknown",0,1))</f>
        <v/>
      </c>
      <c r="J664" s="341" t="str">
        <f t="array" ref="J664">if(U664="","",XLOOKUP(U664,Master[Company],Master[Pigging],"Unknown",0,1))</f>
        <v/>
      </c>
      <c r="K664" s="341" t="str">
        <f t="array" ref="K664">if(U664="","",XLOOKUP(U664,Master[Company],Master[Load Method],"Unknown",0,1))</f>
        <v/>
      </c>
      <c r="L664" s="341" t="str">
        <f t="array" ref="L664">if(U664="","",XLOOKUP(U664,Master[Company],Master[Line Distance],"Unknown",0,1))</f>
        <v/>
      </c>
      <c r="M664" s="394"/>
      <c r="N664" s="341"/>
      <c r="O664" s="341"/>
      <c r="P664" s="341" t="str">
        <f t="array" ref="P664">if(U664="","",XLOOKUP(U664,Master[Company],Master[Terms],"NA",0,1))</f>
        <v/>
      </c>
      <c r="Q664" s="341" t="str">
        <f t="shared" si="1"/>
        <v/>
      </c>
      <c r="R664" s="341" t="str">
        <f t="array" ref="R664">if(U664="","",XLOOKUP(U664,Master[Company],Master[Group],"NA",0,1))</f>
        <v/>
      </c>
      <c r="S664" s="341" t="str">
        <f t="array" ref="S664">if(U664="","",XLOOKUP(U664,Master[Company],Master[Loading Location],"NA",0,1))</f>
        <v/>
      </c>
      <c r="T664" s="341" t="str">
        <f t="array" ref="T664">if(U664="","",XLOOKUP(U664,Master[Company],Master[Acronym],"NA",0,1))</f>
        <v/>
      </c>
      <c r="U664" s="341"/>
      <c r="V664" s="342"/>
      <c r="W664" s="342"/>
      <c r="X664" s="341" t="str">
        <f t="shared" si="6"/>
        <v/>
      </c>
      <c r="Y664" s="341" t="str">
        <f t="shared" si="3"/>
        <v/>
      </c>
      <c r="Z664" s="341"/>
      <c r="AA664" s="341"/>
      <c r="AB664" s="341"/>
      <c r="AC664" s="401"/>
      <c r="AD664" s="563"/>
      <c r="AE664" s="564"/>
      <c r="AF664" s="564"/>
      <c r="AG664" s="564"/>
      <c r="AH664" s="564"/>
      <c r="AI664" s="564"/>
      <c r="AJ664" s="564"/>
      <c r="AK664" s="564"/>
      <c r="AL664" s="563"/>
      <c r="AM664" s="564"/>
      <c r="AN664" s="564"/>
      <c r="AO664" s="564"/>
      <c r="AP664" s="564"/>
      <c r="AQ664" s="564"/>
      <c r="AR664" s="564"/>
      <c r="AS664" s="564"/>
      <c r="AT664" s="401"/>
      <c r="AU664" s="399"/>
      <c r="AV664" s="617"/>
      <c r="AW664" s="401"/>
      <c r="AX664" s="401"/>
      <c r="AY664" s="341"/>
      <c r="AZ664" s="341"/>
      <c r="BA664" s="341"/>
      <c r="BB664" s="341"/>
      <c r="BC664" s="341"/>
      <c r="BD664" s="401"/>
      <c r="BE664" s="341"/>
      <c r="BF664" s="341"/>
      <c r="BG664" s="402"/>
      <c r="BH664" s="403"/>
      <c r="BI664" s="405"/>
      <c r="BJ664" s="405"/>
      <c r="BK664" s="405"/>
      <c r="BL664" s="405"/>
      <c r="BM664" s="514"/>
    </row>
    <row r="665" ht="18.75" customHeight="1">
      <c r="A665" s="400" t="str">
        <f t="shared" si="4"/>
        <v/>
      </c>
      <c r="B665" s="341"/>
      <c r="C665" s="559"/>
      <c r="D665" s="393"/>
      <c r="E665" s="341"/>
      <c r="F665" s="394"/>
      <c r="G665" s="341" t="str">
        <f t="array" ref="G665">IF(C665="","",XLOOKUP(C665,'Master Data'!K:K,'Master Data'!N:N,"Input in Master Data",0,1))</f>
        <v/>
      </c>
      <c r="H665" s="341" t="str">
        <f t="array" ref="H665">IF(C665="","",XLOOKUP(C665,'Master Data'!K:K,'Master Data'!O:O,"Input in Master Data",0,1))</f>
        <v/>
      </c>
      <c r="I665" s="341" t="str">
        <f t="array" ref="I665">if(U665="","",XLOOKUP(U665,Master[Company],Master[Blow],"Unknown",0,1))</f>
        <v/>
      </c>
      <c r="J665" s="341" t="str">
        <f t="array" ref="J665">if(U665="","",XLOOKUP(U665,Master[Company],Master[Pigging],"Unknown",0,1))</f>
        <v/>
      </c>
      <c r="K665" s="341" t="str">
        <f t="array" ref="K665">if(U665="","",XLOOKUP(U665,Master[Company],Master[Load Method],"Unknown",0,1))</f>
        <v/>
      </c>
      <c r="L665" s="341" t="str">
        <f t="array" ref="L665">if(U665="","",XLOOKUP(U665,Master[Company],Master[Line Distance],"Unknown",0,1))</f>
        <v/>
      </c>
      <c r="M665" s="394"/>
      <c r="N665" s="341"/>
      <c r="O665" s="341"/>
      <c r="P665" s="341" t="str">
        <f t="array" ref="P665">if(U665="","",XLOOKUP(U665,Master[Company],Master[Terms],"NA",0,1))</f>
        <v/>
      </c>
      <c r="Q665" s="341" t="str">
        <f t="shared" si="1"/>
        <v/>
      </c>
      <c r="R665" s="341" t="str">
        <f t="array" ref="R665">if(U665="","",XLOOKUP(U665,Master[Company],Master[Group],"NA",0,1))</f>
        <v/>
      </c>
      <c r="S665" s="341" t="str">
        <f t="array" ref="S665">if(U665="","",XLOOKUP(U665,Master[Company],Master[Loading Location],"NA",0,1))</f>
        <v/>
      </c>
      <c r="T665" s="341" t="str">
        <f t="array" ref="T665">if(U665="","",XLOOKUP(U665,Master[Company],Master[Acronym],"NA",0,1))</f>
        <v/>
      </c>
      <c r="U665" s="341"/>
      <c r="V665" s="342"/>
      <c r="W665" s="342"/>
      <c r="X665" s="341" t="str">
        <f t="shared" si="6"/>
        <v/>
      </c>
      <c r="Y665" s="341" t="str">
        <f t="shared" si="3"/>
        <v/>
      </c>
      <c r="Z665" s="341"/>
      <c r="AA665" s="341"/>
      <c r="AB665" s="341"/>
      <c r="AC665" s="401"/>
      <c r="AD665" s="563"/>
      <c r="AE665" s="564"/>
      <c r="AF665" s="564"/>
      <c r="AG665" s="564"/>
      <c r="AH665" s="564"/>
      <c r="AI665" s="564"/>
      <c r="AJ665" s="564"/>
      <c r="AK665" s="564"/>
      <c r="AL665" s="563"/>
      <c r="AM665" s="564"/>
      <c r="AN665" s="564"/>
      <c r="AO665" s="564"/>
      <c r="AP665" s="564"/>
      <c r="AQ665" s="564"/>
      <c r="AR665" s="564"/>
      <c r="AS665" s="564"/>
      <c r="AT665" s="401"/>
      <c r="AU665" s="399"/>
      <c r="AV665" s="617"/>
      <c r="AW665" s="401"/>
      <c r="AX665" s="401"/>
      <c r="AY665" s="341"/>
      <c r="AZ665" s="341"/>
      <c r="BA665" s="341"/>
      <c r="BB665" s="341"/>
      <c r="BC665" s="341"/>
      <c r="BD665" s="401"/>
      <c r="BE665" s="341"/>
      <c r="BF665" s="341"/>
      <c r="BG665" s="402"/>
      <c r="BH665" s="403"/>
      <c r="BI665" s="405"/>
      <c r="BJ665" s="405"/>
      <c r="BK665" s="405"/>
      <c r="BL665" s="405"/>
      <c r="BM665" s="514"/>
    </row>
    <row r="666" ht="18.75" customHeight="1">
      <c r="A666" s="400" t="str">
        <f t="shared" si="4"/>
        <v/>
      </c>
      <c r="B666" s="341"/>
      <c r="C666" s="559"/>
      <c r="D666" s="393"/>
      <c r="E666" s="341"/>
      <c r="F666" s="394"/>
      <c r="G666" s="341" t="str">
        <f t="array" ref="G666">IF(C666="","",XLOOKUP(C666,'Master Data'!K:K,'Master Data'!N:N,"Input in Master Data",0,1))</f>
        <v/>
      </c>
      <c r="H666" s="341" t="str">
        <f t="array" ref="H666">IF(C666="","",XLOOKUP(C666,'Master Data'!K:K,'Master Data'!O:O,"Input in Master Data",0,1))</f>
        <v/>
      </c>
      <c r="I666" s="341" t="str">
        <f t="array" ref="I666">if(U666="","",XLOOKUP(U666,Master[Company],Master[Blow],"Unknown",0,1))</f>
        <v/>
      </c>
      <c r="J666" s="341" t="str">
        <f t="array" ref="J666">if(U666="","",XLOOKUP(U666,Master[Company],Master[Pigging],"Unknown",0,1))</f>
        <v/>
      </c>
      <c r="K666" s="341" t="str">
        <f t="array" ref="K666">if(U666="","",XLOOKUP(U666,Master[Company],Master[Load Method],"Unknown",0,1))</f>
        <v/>
      </c>
      <c r="L666" s="341" t="str">
        <f t="array" ref="L666">if(U666="","",XLOOKUP(U666,Master[Company],Master[Line Distance],"Unknown",0,1))</f>
        <v/>
      </c>
      <c r="M666" s="394"/>
      <c r="N666" s="341"/>
      <c r="O666" s="341"/>
      <c r="P666" s="341" t="str">
        <f t="array" ref="P666">if(U666="","",XLOOKUP(U666,Master[Company],Master[Terms],"NA",0,1))</f>
        <v/>
      </c>
      <c r="Q666" s="341" t="str">
        <f t="shared" si="1"/>
        <v/>
      </c>
      <c r="R666" s="341" t="str">
        <f t="array" ref="R666">if(U666="","",XLOOKUP(U666,Master[Company],Master[Group],"NA",0,1))</f>
        <v/>
      </c>
      <c r="S666" s="341" t="str">
        <f t="array" ref="S666">if(U666="","",XLOOKUP(U666,Master[Company],Master[Loading Location],"NA",0,1))</f>
        <v/>
      </c>
      <c r="T666" s="341" t="str">
        <f t="array" ref="T666">if(U666="","",XLOOKUP(U666,Master[Company],Master[Acronym],"NA",0,1))</f>
        <v/>
      </c>
      <c r="U666" s="341"/>
      <c r="V666" s="342"/>
      <c r="W666" s="342"/>
      <c r="X666" s="341" t="str">
        <f t="shared" si="6"/>
        <v/>
      </c>
      <c r="Y666" s="341" t="str">
        <f t="shared" si="3"/>
        <v/>
      </c>
      <c r="Z666" s="341"/>
      <c r="AA666" s="341"/>
      <c r="AB666" s="341"/>
      <c r="AC666" s="401"/>
      <c r="AD666" s="563"/>
      <c r="AE666" s="564"/>
      <c r="AF666" s="564"/>
      <c r="AG666" s="564"/>
      <c r="AH666" s="564"/>
      <c r="AI666" s="564"/>
      <c r="AJ666" s="564"/>
      <c r="AK666" s="564"/>
      <c r="AL666" s="563"/>
      <c r="AM666" s="564"/>
      <c r="AN666" s="564"/>
      <c r="AO666" s="564"/>
      <c r="AP666" s="564"/>
      <c r="AQ666" s="564"/>
      <c r="AR666" s="564"/>
      <c r="AS666" s="564"/>
      <c r="AT666" s="401"/>
      <c r="AU666" s="399"/>
      <c r="AV666" s="617"/>
      <c r="AW666" s="401"/>
      <c r="AX666" s="401"/>
      <c r="AY666" s="341"/>
      <c r="AZ666" s="341"/>
      <c r="BA666" s="341"/>
      <c r="BB666" s="341"/>
      <c r="BC666" s="341"/>
      <c r="BD666" s="401"/>
      <c r="BE666" s="341"/>
      <c r="BF666" s="341"/>
      <c r="BG666" s="402"/>
      <c r="BH666" s="403"/>
      <c r="BI666" s="405"/>
      <c r="BJ666" s="405"/>
      <c r="BK666" s="405"/>
      <c r="BL666" s="405"/>
      <c r="BM666" s="514"/>
    </row>
    <row r="667" ht="18.75" customHeight="1">
      <c r="A667" s="400" t="str">
        <f t="shared" si="4"/>
        <v/>
      </c>
      <c r="B667" s="341"/>
      <c r="C667" s="559"/>
      <c r="D667" s="393"/>
      <c r="E667" s="341"/>
      <c r="F667" s="394"/>
      <c r="G667" s="341" t="str">
        <f t="array" ref="G667">IF(C667="","",XLOOKUP(C667,'Master Data'!K:K,'Master Data'!N:N,"Input in Master Data",0,1))</f>
        <v/>
      </c>
      <c r="H667" s="341" t="str">
        <f t="array" ref="H667">IF(C667="","",XLOOKUP(C667,'Master Data'!K:K,'Master Data'!O:O,"Input in Master Data",0,1))</f>
        <v/>
      </c>
      <c r="I667" s="341" t="str">
        <f t="array" ref="I667">if(U667="","",XLOOKUP(U667,Master[Company],Master[Blow],"Unknown",0,1))</f>
        <v/>
      </c>
      <c r="J667" s="341" t="str">
        <f t="array" ref="J667">if(U667="","",XLOOKUP(U667,Master[Company],Master[Pigging],"Unknown",0,1))</f>
        <v/>
      </c>
      <c r="K667" s="341" t="str">
        <f t="array" ref="K667">if(U667="","",XLOOKUP(U667,Master[Company],Master[Load Method],"Unknown",0,1))</f>
        <v/>
      </c>
      <c r="L667" s="341" t="str">
        <f t="array" ref="L667">if(U667="","",XLOOKUP(U667,Master[Company],Master[Line Distance],"Unknown",0,1))</f>
        <v/>
      </c>
      <c r="M667" s="394"/>
      <c r="N667" s="341"/>
      <c r="O667" s="341"/>
      <c r="P667" s="341" t="str">
        <f t="array" ref="P667">if(U667="","",XLOOKUP(U667,Master[Company],Master[Terms],"NA",0,1))</f>
        <v/>
      </c>
      <c r="Q667" s="341" t="str">
        <f t="shared" si="1"/>
        <v/>
      </c>
      <c r="R667" s="341" t="str">
        <f t="array" ref="R667">if(U667="","",XLOOKUP(U667,Master[Company],Master[Group],"NA",0,1))</f>
        <v/>
      </c>
      <c r="S667" s="341" t="str">
        <f t="array" ref="S667">if(U667="","",XLOOKUP(U667,Master[Company],Master[Loading Location],"NA",0,1))</f>
        <v/>
      </c>
      <c r="T667" s="341" t="str">
        <f t="array" ref="T667">if(U667="","",XLOOKUP(U667,Master[Company],Master[Acronym],"NA",0,1))</f>
        <v/>
      </c>
      <c r="U667" s="341"/>
      <c r="V667" s="342"/>
      <c r="W667" s="342"/>
      <c r="X667" s="341" t="str">
        <f t="shared" si="6"/>
        <v/>
      </c>
      <c r="Y667" s="341" t="str">
        <f t="shared" si="3"/>
        <v/>
      </c>
      <c r="Z667" s="341"/>
      <c r="AA667" s="341"/>
      <c r="AB667" s="341"/>
      <c r="AC667" s="401"/>
      <c r="AD667" s="563"/>
      <c r="AE667" s="564"/>
      <c r="AF667" s="564"/>
      <c r="AG667" s="564"/>
      <c r="AH667" s="564"/>
      <c r="AI667" s="564"/>
      <c r="AJ667" s="564"/>
      <c r="AK667" s="564"/>
      <c r="AL667" s="563"/>
      <c r="AM667" s="564"/>
      <c r="AN667" s="564"/>
      <c r="AO667" s="564"/>
      <c r="AP667" s="564"/>
      <c r="AQ667" s="564"/>
      <c r="AR667" s="564"/>
      <c r="AS667" s="564"/>
      <c r="AT667" s="401"/>
      <c r="AU667" s="399"/>
      <c r="AV667" s="617"/>
      <c r="AW667" s="401"/>
      <c r="AX667" s="401"/>
      <c r="AY667" s="341"/>
      <c r="AZ667" s="341"/>
      <c r="BA667" s="341"/>
      <c r="BB667" s="341"/>
      <c r="BC667" s="341"/>
      <c r="BD667" s="401"/>
      <c r="BE667" s="341"/>
      <c r="BF667" s="341"/>
      <c r="BG667" s="402"/>
      <c r="BH667" s="403"/>
      <c r="BI667" s="405"/>
      <c r="BJ667" s="405"/>
      <c r="BK667" s="405"/>
      <c r="BL667" s="405"/>
      <c r="BM667" s="514"/>
    </row>
    <row r="668" ht="18.75" customHeight="1">
      <c r="A668" s="400" t="str">
        <f t="shared" si="4"/>
        <v/>
      </c>
      <c r="B668" s="341"/>
      <c r="C668" s="559"/>
      <c r="D668" s="393"/>
      <c r="E668" s="341"/>
      <c r="F668" s="394"/>
      <c r="G668" s="341" t="str">
        <f t="array" ref="G668">IF(C668="","",XLOOKUP(C668,'Master Data'!K:K,'Master Data'!N:N,"Input in Master Data",0,1))</f>
        <v/>
      </c>
      <c r="H668" s="341" t="str">
        <f t="array" ref="H668">IF(C668="","",XLOOKUP(C668,'Master Data'!K:K,'Master Data'!O:O,"Input in Master Data",0,1))</f>
        <v/>
      </c>
      <c r="I668" s="341" t="str">
        <f t="array" ref="I668">if(U668="","",XLOOKUP(U668,Master[Company],Master[Blow],"Unknown",0,1))</f>
        <v/>
      </c>
      <c r="J668" s="341" t="str">
        <f t="array" ref="J668">if(U668="","",XLOOKUP(U668,Master[Company],Master[Pigging],"Unknown",0,1))</f>
        <v/>
      </c>
      <c r="K668" s="341" t="str">
        <f t="array" ref="K668">if(U668="","",XLOOKUP(U668,Master[Company],Master[Load Method],"Unknown",0,1))</f>
        <v/>
      </c>
      <c r="L668" s="341" t="str">
        <f t="array" ref="L668">if(U668="","",XLOOKUP(U668,Master[Company],Master[Line Distance],"Unknown",0,1))</f>
        <v/>
      </c>
      <c r="M668" s="394"/>
      <c r="N668" s="341"/>
      <c r="O668" s="341"/>
      <c r="P668" s="341" t="str">
        <f t="array" ref="P668">if(U668="","",XLOOKUP(U668,Master[Company],Master[Terms],"NA",0,1))</f>
        <v/>
      </c>
      <c r="Q668" s="341" t="str">
        <f t="shared" si="1"/>
        <v/>
      </c>
      <c r="R668" s="341" t="str">
        <f t="array" ref="R668">if(U668="","",XLOOKUP(U668,Master[Company],Master[Group],"NA",0,1))</f>
        <v/>
      </c>
      <c r="S668" s="341" t="str">
        <f t="array" ref="S668">if(U668="","",XLOOKUP(U668,Master[Company],Master[Loading Location],"NA",0,1))</f>
        <v/>
      </c>
      <c r="T668" s="341" t="str">
        <f t="array" ref="T668">if(U668="","",XLOOKUP(U668,Master[Company],Master[Acronym],"NA",0,1))</f>
        <v/>
      </c>
      <c r="U668" s="341"/>
      <c r="V668" s="342"/>
      <c r="W668" s="342"/>
      <c r="X668" s="341" t="str">
        <f t="shared" si="6"/>
        <v/>
      </c>
      <c r="Y668" s="341" t="str">
        <f t="shared" si="3"/>
        <v/>
      </c>
      <c r="Z668" s="341"/>
      <c r="AA668" s="341"/>
      <c r="AB668" s="341"/>
      <c r="AC668" s="401"/>
      <c r="AD668" s="563"/>
      <c r="AE668" s="564"/>
      <c r="AF668" s="564"/>
      <c r="AG668" s="564"/>
      <c r="AH668" s="564"/>
      <c r="AI668" s="564"/>
      <c r="AJ668" s="564"/>
      <c r="AK668" s="564"/>
      <c r="AL668" s="563"/>
      <c r="AM668" s="564"/>
      <c r="AN668" s="564"/>
      <c r="AO668" s="564"/>
      <c r="AP668" s="564"/>
      <c r="AQ668" s="564"/>
      <c r="AR668" s="564"/>
      <c r="AS668" s="564"/>
      <c r="AT668" s="401"/>
      <c r="AU668" s="399"/>
      <c r="AV668" s="617"/>
      <c r="AW668" s="401"/>
      <c r="AX668" s="401"/>
      <c r="AY668" s="341"/>
      <c r="AZ668" s="341"/>
      <c r="BA668" s="341"/>
      <c r="BB668" s="341"/>
      <c r="BC668" s="341"/>
      <c r="BD668" s="401"/>
      <c r="BE668" s="341"/>
      <c r="BF668" s="341"/>
      <c r="BG668" s="402"/>
      <c r="BH668" s="403"/>
      <c r="BI668" s="405"/>
      <c r="BJ668" s="405"/>
      <c r="BK668" s="405"/>
      <c r="BL668" s="405"/>
      <c r="BM668" s="514"/>
    </row>
    <row r="669" ht="18.75" customHeight="1">
      <c r="A669" s="400" t="str">
        <f t="shared" si="4"/>
        <v/>
      </c>
      <c r="B669" s="341"/>
      <c r="C669" s="559"/>
      <c r="D669" s="393"/>
      <c r="E669" s="341"/>
      <c r="F669" s="394"/>
      <c r="G669" s="341" t="str">
        <f t="array" ref="G669">IF(C669="","",XLOOKUP(C669,'Master Data'!K:K,'Master Data'!N:N,"Input in Master Data",0,1))</f>
        <v/>
      </c>
      <c r="H669" s="341" t="str">
        <f t="array" ref="H669">IF(C669="","",XLOOKUP(C669,'Master Data'!K:K,'Master Data'!O:O,"Input in Master Data",0,1))</f>
        <v/>
      </c>
      <c r="I669" s="341" t="str">
        <f t="array" ref="I669">if(U669="","",XLOOKUP(U669,Master[Company],Master[Blow],"Unknown",0,1))</f>
        <v/>
      </c>
      <c r="J669" s="341" t="str">
        <f t="array" ref="J669">if(U669="","",XLOOKUP(U669,Master[Company],Master[Pigging],"Unknown",0,1))</f>
        <v/>
      </c>
      <c r="K669" s="341" t="str">
        <f t="array" ref="K669">if(U669="","",XLOOKUP(U669,Master[Company],Master[Load Method],"Unknown",0,1))</f>
        <v/>
      </c>
      <c r="L669" s="341" t="str">
        <f t="array" ref="L669">if(U669="","",XLOOKUP(U669,Master[Company],Master[Line Distance],"Unknown",0,1))</f>
        <v/>
      </c>
      <c r="M669" s="394"/>
      <c r="N669" s="341"/>
      <c r="O669" s="341"/>
      <c r="P669" s="341" t="str">
        <f t="array" ref="P669">if(U669="","",XLOOKUP(U669,Master[Company],Master[Terms],"NA",0,1))</f>
        <v/>
      </c>
      <c r="Q669" s="341" t="str">
        <f t="shared" si="1"/>
        <v/>
      </c>
      <c r="R669" s="341" t="str">
        <f t="array" ref="R669">if(U669="","",XLOOKUP(U669,Master[Company],Master[Group],"NA",0,1))</f>
        <v/>
      </c>
      <c r="S669" s="341" t="str">
        <f t="array" ref="S669">if(U669="","",XLOOKUP(U669,Master[Company],Master[Loading Location],"NA",0,1))</f>
        <v/>
      </c>
      <c r="T669" s="341" t="str">
        <f t="array" ref="T669">if(U669="","",XLOOKUP(U669,Master[Company],Master[Acronym],"NA",0,1))</f>
        <v/>
      </c>
      <c r="U669" s="341"/>
      <c r="V669" s="342"/>
      <c r="W669" s="342"/>
      <c r="X669" s="341" t="str">
        <f t="shared" si="6"/>
        <v/>
      </c>
      <c r="Y669" s="341" t="str">
        <f t="shared" si="3"/>
        <v/>
      </c>
      <c r="Z669" s="341"/>
      <c r="AA669" s="341"/>
      <c r="AB669" s="341"/>
      <c r="AC669" s="401"/>
      <c r="AD669" s="563"/>
      <c r="AE669" s="564"/>
      <c r="AF669" s="564"/>
      <c r="AG669" s="564"/>
      <c r="AH669" s="564"/>
      <c r="AI669" s="564"/>
      <c r="AJ669" s="564"/>
      <c r="AK669" s="564"/>
      <c r="AL669" s="563"/>
      <c r="AM669" s="564"/>
      <c r="AN669" s="564"/>
      <c r="AO669" s="564"/>
      <c r="AP669" s="564"/>
      <c r="AQ669" s="564"/>
      <c r="AR669" s="564"/>
      <c r="AS669" s="564"/>
      <c r="AT669" s="401"/>
      <c r="AU669" s="399"/>
      <c r="AV669" s="617"/>
      <c r="AW669" s="401"/>
      <c r="AX669" s="401"/>
      <c r="AY669" s="341"/>
      <c r="AZ669" s="341"/>
      <c r="BA669" s="341"/>
      <c r="BB669" s="341"/>
      <c r="BC669" s="341"/>
      <c r="BD669" s="401"/>
      <c r="BE669" s="341"/>
      <c r="BF669" s="341"/>
      <c r="BG669" s="402"/>
      <c r="BH669" s="403"/>
      <c r="BI669" s="405"/>
      <c r="BJ669" s="405"/>
      <c r="BK669" s="405"/>
      <c r="BL669" s="405"/>
      <c r="BM669" s="514"/>
    </row>
    <row r="670" ht="18.75" customHeight="1">
      <c r="A670" s="400" t="str">
        <f t="shared" si="4"/>
        <v/>
      </c>
      <c r="B670" s="341"/>
      <c r="C670" s="559"/>
      <c r="D670" s="393"/>
      <c r="E670" s="341"/>
      <c r="F670" s="394"/>
      <c r="G670" s="341" t="str">
        <f t="array" ref="G670">IF(C670="","",XLOOKUP(C670,'Master Data'!K:K,'Master Data'!N:N,"Input in Master Data",0,1))</f>
        <v/>
      </c>
      <c r="H670" s="341" t="str">
        <f t="array" ref="H670">IF(C670="","",XLOOKUP(C670,'Master Data'!K:K,'Master Data'!O:O,"Input in Master Data",0,1))</f>
        <v/>
      </c>
      <c r="I670" s="341" t="str">
        <f t="array" ref="I670">if(U670="","",XLOOKUP(U670,Master[Company],Master[Blow],"Unknown",0,1))</f>
        <v/>
      </c>
      <c r="J670" s="341" t="str">
        <f t="array" ref="J670">if(U670="","",XLOOKUP(U670,Master[Company],Master[Pigging],"Unknown",0,1))</f>
        <v/>
      </c>
      <c r="K670" s="341" t="str">
        <f t="array" ref="K670">if(U670="","",XLOOKUP(U670,Master[Company],Master[Load Method],"Unknown",0,1))</f>
        <v/>
      </c>
      <c r="L670" s="341" t="str">
        <f t="array" ref="L670">if(U670="","",XLOOKUP(U670,Master[Company],Master[Line Distance],"Unknown",0,1))</f>
        <v/>
      </c>
      <c r="M670" s="394"/>
      <c r="N670" s="341"/>
      <c r="O670" s="341"/>
      <c r="P670" s="341" t="str">
        <f t="array" ref="P670">if(U670="","",XLOOKUP(U670,Master[Company],Master[Terms],"NA",0,1))</f>
        <v/>
      </c>
      <c r="Q670" s="341" t="str">
        <f t="shared" si="1"/>
        <v/>
      </c>
      <c r="R670" s="341" t="str">
        <f t="array" ref="R670">if(U670="","",XLOOKUP(U670,Master[Company],Master[Group],"NA",0,1))</f>
        <v/>
      </c>
      <c r="S670" s="341" t="str">
        <f t="array" ref="S670">if(U670="","",XLOOKUP(U670,Master[Company],Master[Loading Location],"NA",0,1))</f>
        <v/>
      </c>
      <c r="T670" s="341" t="str">
        <f t="array" ref="T670">if(U670="","",XLOOKUP(U670,Master[Company],Master[Acronym],"NA",0,1))</f>
        <v/>
      </c>
      <c r="U670" s="341"/>
      <c r="V670" s="342"/>
      <c r="W670" s="342"/>
      <c r="X670" s="341" t="str">
        <f t="shared" si="6"/>
        <v/>
      </c>
      <c r="Y670" s="341" t="str">
        <f t="shared" si="3"/>
        <v/>
      </c>
      <c r="Z670" s="341"/>
      <c r="AA670" s="341"/>
      <c r="AB670" s="341"/>
      <c r="AC670" s="401"/>
      <c r="AD670" s="563"/>
      <c r="AE670" s="564"/>
      <c r="AF670" s="564"/>
      <c r="AG670" s="564"/>
      <c r="AH670" s="564"/>
      <c r="AI670" s="564"/>
      <c r="AJ670" s="564"/>
      <c r="AK670" s="564"/>
      <c r="AL670" s="563"/>
      <c r="AM670" s="564"/>
      <c r="AN670" s="564"/>
      <c r="AO670" s="564"/>
      <c r="AP670" s="564"/>
      <c r="AQ670" s="564"/>
      <c r="AR670" s="564"/>
      <c r="AS670" s="564"/>
      <c r="AT670" s="401"/>
      <c r="AU670" s="399"/>
      <c r="AV670" s="617"/>
      <c r="AW670" s="401"/>
      <c r="AX670" s="401"/>
      <c r="AY670" s="341"/>
      <c r="AZ670" s="341"/>
      <c r="BA670" s="341"/>
      <c r="BB670" s="341"/>
      <c r="BC670" s="341"/>
      <c r="BD670" s="401"/>
      <c r="BE670" s="341"/>
      <c r="BF670" s="341"/>
      <c r="BG670" s="402"/>
      <c r="BH670" s="403"/>
      <c r="BI670" s="405"/>
      <c r="BJ670" s="405"/>
      <c r="BK670" s="405"/>
      <c r="BL670" s="405"/>
      <c r="BM670" s="514"/>
    </row>
    <row r="671" ht="18.75" customHeight="1">
      <c r="A671" s="400" t="str">
        <f t="shared" si="4"/>
        <v/>
      </c>
      <c r="B671" s="341"/>
      <c r="C671" s="559"/>
      <c r="D671" s="393"/>
      <c r="E671" s="341"/>
      <c r="F671" s="394"/>
      <c r="G671" s="341" t="str">
        <f t="array" ref="G671">IF(C671="","",XLOOKUP(C671,'Master Data'!K:K,'Master Data'!N:N,"Input in Master Data",0,1))</f>
        <v/>
      </c>
      <c r="H671" s="341" t="str">
        <f t="array" ref="H671">IF(C671="","",XLOOKUP(C671,'Master Data'!K:K,'Master Data'!O:O,"Input in Master Data",0,1))</f>
        <v/>
      </c>
      <c r="I671" s="341" t="str">
        <f t="array" ref="I671">if(U671="","",XLOOKUP(U671,Master[Company],Master[Blow],"Unknown",0,1))</f>
        <v/>
      </c>
      <c r="J671" s="341" t="str">
        <f t="array" ref="J671">if(U671="","",XLOOKUP(U671,Master[Company],Master[Pigging],"Unknown",0,1))</f>
        <v/>
      </c>
      <c r="K671" s="341" t="str">
        <f t="array" ref="K671">if(U671="","",XLOOKUP(U671,Master[Company],Master[Load Method],"Unknown",0,1))</f>
        <v/>
      </c>
      <c r="L671" s="341" t="str">
        <f t="array" ref="L671">if(U671="","",XLOOKUP(U671,Master[Company],Master[Line Distance],"Unknown",0,1))</f>
        <v/>
      </c>
      <c r="M671" s="394"/>
      <c r="N671" s="341"/>
      <c r="O671" s="341"/>
      <c r="P671" s="341" t="str">
        <f t="array" ref="P671">if(U671="","",XLOOKUP(U671,Master[Company],Master[Terms],"NA",0,1))</f>
        <v/>
      </c>
      <c r="Q671" s="341" t="str">
        <f t="shared" si="1"/>
        <v/>
      </c>
      <c r="R671" s="341" t="str">
        <f t="array" ref="R671">if(U671="","",XLOOKUP(U671,Master[Company],Master[Group],"NA",0,1))</f>
        <v/>
      </c>
      <c r="S671" s="341" t="str">
        <f t="array" ref="S671">if(U671="","",XLOOKUP(U671,Master[Company],Master[Loading Location],"NA",0,1))</f>
        <v/>
      </c>
      <c r="T671" s="341" t="str">
        <f t="array" ref="T671">if(U671="","",XLOOKUP(U671,Master[Company],Master[Acronym],"NA",0,1))</f>
        <v/>
      </c>
      <c r="U671" s="341"/>
      <c r="V671" s="342"/>
      <c r="W671" s="342"/>
      <c r="X671" s="341" t="str">
        <f t="shared" si="6"/>
        <v/>
      </c>
      <c r="Y671" s="341" t="str">
        <f t="shared" si="3"/>
        <v/>
      </c>
      <c r="Z671" s="341"/>
      <c r="AA671" s="341"/>
      <c r="AB671" s="341"/>
      <c r="AC671" s="401"/>
      <c r="AD671" s="563"/>
      <c r="AE671" s="564"/>
      <c r="AF671" s="564"/>
      <c r="AG671" s="564"/>
      <c r="AH671" s="564"/>
      <c r="AI671" s="564"/>
      <c r="AJ671" s="564"/>
      <c r="AK671" s="564"/>
      <c r="AL671" s="563"/>
      <c r="AM671" s="564"/>
      <c r="AN671" s="564"/>
      <c r="AO671" s="564"/>
      <c r="AP671" s="564"/>
      <c r="AQ671" s="564"/>
      <c r="AR671" s="564"/>
      <c r="AS671" s="564"/>
      <c r="AT671" s="401"/>
      <c r="AU671" s="399"/>
      <c r="AV671" s="617"/>
      <c r="AW671" s="401"/>
      <c r="AX671" s="401"/>
      <c r="AY671" s="341"/>
      <c r="AZ671" s="341"/>
      <c r="BA671" s="341"/>
      <c r="BB671" s="341"/>
      <c r="BC671" s="341"/>
      <c r="BD671" s="401"/>
      <c r="BE671" s="341"/>
      <c r="BF671" s="341"/>
      <c r="BG671" s="402"/>
      <c r="BH671" s="403"/>
      <c r="BI671" s="405"/>
      <c r="BJ671" s="405"/>
      <c r="BK671" s="405"/>
      <c r="BL671" s="405"/>
      <c r="BM671" s="514"/>
    </row>
    <row r="672" ht="18.75" customHeight="1">
      <c r="A672" s="400" t="str">
        <f t="shared" si="4"/>
        <v/>
      </c>
      <c r="B672" s="341"/>
      <c r="C672" s="559"/>
      <c r="D672" s="393"/>
      <c r="E672" s="341"/>
      <c r="F672" s="394"/>
      <c r="G672" s="341" t="str">
        <f t="array" ref="G672">IF(C672="","",XLOOKUP(C672,'Master Data'!K:K,'Master Data'!N:N,"Input in Master Data",0,1))</f>
        <v/>
      </c>
      <c r="H672" s="341" t="str">
        <f t="array" ref="H672">IF(C672="","",XLOOKUP(C672,'Master Data'!K:K,'Master Data'!O:O,"Input in Master Data",0,1))</f>
        <v/>
      </c>
      <c r="I672" s="341" t="str">
        <f t="array" ref="I672">if(U672="","",XLOOKUP(U672,Master[Company],Master[Blow],"Unknown",0,1))</f>
        <v/>
      </c>
      <c r="J672" s="341" t="str">
        <f t="array" ref="J672">if(U672="","",XLOOKUP(U672,Master[Company],Master[Pigging],"Unknown",0,1))</f>
        <v/>
      </c>
      <c r="K672" s="341" t="str">
        <f t="array" ref="K672">if(U672="","",XLOOKUP(U672,Master[Company],Master[Load Method],"Unknown",0,1))</f>
        <v/>
      </c>
      <c r="L672" s="341" t="str">
        <f t="array" ref="L672">if(U672="","",XLOOKUP(U672,Master[Company],Master[Line Distance],"Unknown",0,1))</f>
        <v/>
      </c>
      <c r="M672" s="394"/>
      <c r="N672" s="341"/>
      <c r="O672" s="341"/>
      <c r="P672" s="341" t="str">
        <f t="array" ref="P672">if(U672="","",XLOOKUP(U672,Master[Company],Master[Terms],"NA",0,1))</f>
        <v/>
      </c>
      <c r="Q672" s="341" t="str">
        <f t="shared" si="1"/>
        <v/>
      </c>
      <c r="R672" s="341" t="str">
        <f t="array" ref="R672">if(U672="","",XLOOKUP(U672,Master[Company],Master[Group],"NA",0,1))</f>
        <v/>
      </c>
      <c r="S672" s="341" t="str">
        <f t="array" ref="S672">if(U672="","",XLOOKUP(U672,Master[Company],Master[Loading Location],"NA",0,1))</f>
        <v/>
      </c>
      <c r="T672" s="341" t="str">
        <f t="array" ref="T672">if(U672="","",XLOOKUP(U672,Master[Company],Master[Acronym],"NA",0,1))</f>
        <v/>
      </c>
      <c r="U672" s="341"/>
      <c r="V672" s="342"/>
      <c r="W672" s="342"/>
      <c r="X672" s="341" t="str">
        <f t="shared" si="6"/>
        <v/>
      </c>
      <c r="Y672" s="341" t="str">
        <f t="shared" si="3"/>
        <v/>
      </c>
      <c r="Z672" s="341"/>
      <c r="AA672" s="341"/>
      <c r="AB672" s="341"/>
      <c r="AC672" s="401"/>
      <c r="AD672" s="563"/>
      <c r="AE672" s="564"/>
      <c r="AF672" s="564"/>
      <c r="AG672" s="564"/>
      <c r="AH672" s="564"/>
      <c r="AI672" s="564"/>
      <c r="AJ672" s="564"/>
      <c r="AK672" s="564"/>
      <c r="AL672" s="563"/>
      <c r="AM672" s="564"/>
      <c r="AN672" s="564"/>
      <c r="AO672" s="564"/>
      <c r="AP672" s="564"/>
      <c r="AQ672" s="564"/>
      <c r="AR672" s="564"/>
      <c r="AS672" s="564"/>
      <c r="AT672" s="401"/>
      <c r="AU672" s="399"/>
      <c r="AV672" s="617"/>
      <c r="AW672" s="401"/>
      <c r="AX672" s="401"/>
      <c r="AY672" s="341"/>
      <c r="AZ672" s="341"/>
      <c r="BA672" s="341"/>
      <c r="BB672" s="341"/>
      <c r="BC672" s="341"/>
      <c r="BD672" s="401"/>
      <c r="BE672" s="341"/>
      <c r="BF672" s="341"/>
      <c r="BG672" s="402"/>
      <c r="BH672" s="403"/>
      <c r="BI672" s="405"/>
      <c r="BJ672" s="405"/>
      <c r="BK672" s="405"/>
      <c r="BL672" s="405"/>
      <c r="BM672" s="514"/>
    </row>
    <row r="673" ht="18.75" customHeight="1">
      <c r="A673" s="400" t="str">
        <f t="shared" si="4"/>
        <v/>
      </c>
      <c r="B673" s="341"/>
      <c r="C673" s="559"/>
      <c r="D673" s="393"/>
      <c r="E673" s="341"/>
      <c r="F673" s="394"/>
      <c r="G673" s="341" t="str">
        <f t="array" ref="G673">IF(C673="","",XLOOKUP(C673,'Master Data'!K:K,'Master Data'!N:N,"Input in Master Data",0,1))</f>
        <v/>
      </c>
      <c r="H673" s="341" t="str">
        <f t="array" ref="H673">IF(C673="","",XLOOKUP(C673,'Master Data'!K:K,'Master Data'!O:O,"Input in Master Data",0,1))</f>
        <v/>
      </c>
      <c r="I673" s="341" t="str">
        <f t="array" ref="I673">if(U673="","",XLOOKUP(U673,Master[Company],Master[Blow],"Unknown",0,1))</f>
        <v/>
      </c>
      <c r="J673" s="341" t="str">
        <f t="array" ref="J673">if(U673="","",XLOOKUP(U673,Master[Company],Master[Pigging],"Unknown",0,1))</f>
        <v/>
      </c>
      <c r="K673" s="341" t="str">
        <f t="array" ref="K673">if(U673="","",XLOOKUP(U673,Master[Company],Master[Load Method],"Unknown",0,1))</f>
        <v/>
      </c>
      <c r="L673" s="341" t="str">
        <f t="array" ref="L673">if(U673="","",XLOOKUP(U673,Master[Company],Master[Line Distance],"Unknown",0,1))</f>
        <v/>
      </c>
      <c r="M673" s="394"/>
      <c r="N673" s="341"/>
      <c r="O673" s="341"/>
      <c r="P673" s="341" t="str">
        <f t="array" ref="P673">if(U673="","",XLOOKUP(U673,Master[Company],Master[Terms],"NA",0,1))</f>
        <v/>
      </c>
      <c r="Q673" s="341" t="str">
        <f t="shared" si="1"/>
        <v/>
      </c>
      <c r="R673" s="341" t="str">
        <f t="array" ref="R673">if(U673="","",XLOOKUP(U673,Master[Company],Master[Group],"NA",0,1))</f>
        <v/>
      </c>
      <c r="S673" s="341" t="str">
        <f t="array" ref="S673">if(U673="","",XLOOKUP(U673,Master[Company],Master[Loading Location],"NA",0,1))</f>
        <v/>
      </c>
      <c r="T673" s="341" t="str">
        <f t="array" ref="T673">if(U673="","",XLOOKUP(U673,Master[Company],Master[Acronym],"NA",0,1))</f>
        <v/>
      </c>
      <c r="U673" s="341"/>
      <c r="V673" s="342"/>
      <c r="W673" s="342"/>
      <c r="X673" s="341" t="str">
        <f t="shared" si="6"/>
        <v/>
      </c>
      <c r="Y673" s="341" t="str">
        <f t="shared" si="3"/>
        <v/>
      </c>
      <c r="Z673" s="341"/>
      <c r="AA673" s="341"/>
      <c r="AB673" s="341"/>
      <c r="AC673" s="401"/>
      <c r="AD673" s="563"/>
      <c r="AE673" s="564"/>
      <c r="AF673" s="564"/>
      <c r="AG673" s="564"/>
      <c r="AH673" s="564"/>
      <c r="AI673" s="564"/>
      <c r="AJ673" s="564"/>
      <c r="AK673" s="564"/>
      <c r="AL673" s="563"/>
      <c r="AM673" s="564"/>
      <c r="AN673" s="564"/>
      <c r="AO673" s="564"/>
      <c r="AP673" s="564"/>
      <c r="AQ673" s="564"/>
      <c r="AR673" s="564"/>
      <c r="AS673" s="564"/>
      <c r="AT673" s="401"/>
      <c r="AU673" s="399"/>
      <c r="AV673" s="617"/>
      <c r="AW673" s="401"/>
      <c r="AX673" s="401"/>
      <c r="AY673" s="341"/>
      <c r="AZ673" s="341"/>
      <c r="BA673" s="341"/>
      <c r="BB673" s="341"/>
      <c r="BC673" s="341"/>
      <c r="BD673" s="401"/>
      <c r="BE673" s="341"/>
      <c r="BF673" s="341"/>
      <c r="BG673" s="402"/>
      <c r="BH673" s="403"/>
      <c r="BI673" s="405"/>
      <c r="BJ673" s="405"/>
      <c r="BK673" s="405"/>
      <c r="BL673" s="405"/>
      <c r="BM673" s="514"/>
    </row>
    <row r="674" ht="18.75" customHeight="1">
      <c r="A674" s="400" t="str">
        <f t="shared" si="4"/>
        <v/>
      </c>
      <c r="B674" s="341"/>
      <c r="C674" s="559"/>
      <c r="D674" s="393"/>
      <c r="E674" s="341"/>
      <c r="F674" s="394"/>
      <c r="G674" s="341" t="str">
        <f t="array" ref="G674">IF(C674="","",XLOOKUP(C674,'Master Data'!K:K,'Master Data'!N:N,"Input in Master Data",0,1))</f>
        <v/>
      </c>
      <c r="H674" s="341" t="str">
        <f t="array" ref="H674">IF(C674="","",XLOOKUP(C674,'Master Data'!K:K,'Master Data'!O:O,"Input in Master Data",0,1))</f>
        <v/>
      </c>
      <c r="I674" s="341" t="str">
        <f t="array" ref="I674">if(U674="","",XLOOKUP(U674,Master[Company],Master[Blow],"Unknown",0,1))</f>
        <v/>
      </c>
      <c r="J674" s="341" t="str">
        <f t="array" ref="J674">if(U674="","",XLOOKUP(U674,Master[Company],Master[Pigging],"Unknown",0,1))</f>
        <v/>
      </c>
      <c r="K674" s="341" t="str">
        <f t="array" ref="K674">if(U674="","",XLOOKUP(U674,Master[Company],Master[Load Method],"Unknown",0,1))</f>
        <v/>
      </c>
      <c r="L674" s="341" t="str">
        <f t="array" ref="L674">if(U674="","",XLOOKUP(U674,Master[Company],Master[Line Distance],"Unknown",0,1))</f>
        <v/>
      </c>
      <c r="M674" s="394"/>
      <c r="N674" s="341"/>
      <c r="O674" s="341"/>
      <c r="P674" s="341" t="str">
        <f t="array" ref="P674">if(U674="","",XLOOKUP(U674,Master[Company],Master[Terms],"NA",0,1))</f>
        <v/>
      </c>
      <c r="Q674" s="341" t="str">
        <f t="shared" si="1"/>
        <v/>
      </c>
      <c r="R674" s="341" t="str">
        <f t="array" ref="R674">if(U674="","",XLOOKUP(U674,Master[Company],Master[Group],"NA",0,1))</f>
        <v/>
      </c>
      <c r="S674" s="341" t="str">
        <f t="array" ref="S674">if(U674="","",XLOOKUP(U674,Master[Company],Master[Loading Location],"NA",0,1))</f>
        <v/>
      </c>
      <c r="T674" s="341" t="str">
        <f t="array" ref="T674">if(U674="","",XLOOKUP(U674,Master[Company],Master[Acronym],"NA",0,1))</f>
        <v/>
      </c>
      <c r="U674" s="341"/>
      <c r="V674" s="342"/>
      <c r="W674" s="342"/>
      <c r="X674" s="341" t="str">
        <f t="shared" si="6"/>
        <v/>
      </c>
      <c r="Y674" s="341" t="str">
        <f t="shared" si="3"/>
        <v/>
      </c>
      <c r="Z674" s="341"/>
      <c r="AA674" s="341"/>
      <c r="AB674" s="341"/>
      <c r="AC674" s="401"/>
      <c r="AD674" s="563"/>
      <c r="AE674" s="564"/>
      <c r="AF674" s="564"/>
      <c r="AG674" s="564"/>
      <c r="AH674" s="564"/>
      <c r="AI674" s="564"/>
      <c r="AJ674" s="564"/>
      <c r="AK674" s="564"/>
      <c r="AL674" s="563"/>
      <c r="AM674" s="564"/>
      <c r="AN674" s="564"/>
      <c r="AO674" s="564"/>
      <c r="AP674" s="564"/>
      <c r="AQ674" s="564"/>
      <c r="AR674" s="564"/>
      <c r="AS674" s="564"/>
      <c r="AT674" s="401"/>
      <c r="AU674" s="399"/>
      <c r="AV674" s="617"/>
      <c r="AW674" s="401"/>
      <c r="AX674" s="401"/>
      <c r="AY674" s="341"/>
      <c r="AZ674" s="341"/>
      <c r="BA674" s="341"/>
      <c r="BB674" s="341"/>
      <c r="BC674" s="341"/>
      <c r="BD674" s="401"/>
      <c r="BE674" s="341"/>
      <c r="BF674" s="341"/>
      <c r="BG674" s="402"/>
      <c r="BH674" s="403"/>
      <c r="BI674" s="405"/>
      <c r="BJ674" s="405"/>
      <c r="BK674" s="405"/>
      <c r="BL674" s="405"/>
      <c r="BM674" s="514"/>
    </row>
    <row r="675" ht="18.75" customHeight="1">
      <c r="A675" s="400" t="str">
        <f t="shared" si="4"/>
        <v/>
      </c>
      <c r="B675" s="341"/>
      <c r="C675" s="559"/>
      <c r="D675" s="393"/>
      <c r="E675" s="341"/>
      <c r="F675" s="394"/>
      <c r="G675" s="341" t="str">
        <f t="array" ref="G675">IF(C675="","",XLOOKUP(C675,'Master Data'!K:K,'Master Data'!N:N,"Input in Master Data",0,1))</f>
        <v/>
      </c>
      <c r="H675" s="341" t="str">
        <f t="array" ref="H675">IF(C675="","",XLOOKUP(C675,'Master Data'!K:K,'Master Data'!O:O,"Input in Master Data",0,1))</f>
        <v/>
      </c>
      <c r="I675" s="341" t="str">
        <f t="array" ref="I675">if(U675="","",XLOOKUP(U675,Master[Company],Master[Blow],"Unknown",0,1))</f>
        <v/>
      </c>
      <c r="J675" s="341" t="str">
        <f t="array" ref="J675">if(U675="","",XLOOKUP(U675,Master[Company],Master[Pigging],"Unknown",0,1))</f>
        <v/>
      </c>
      <c r="K675" s="341" t="str">
        <f t="array" ref="K675">if(U675="","",XLOOKUP(U675,Master[Company],Master[Load Method],"Unknown",0,1))</f>
        <v/>
      </c>
      <c r="L675" s="341" t="str">
        <f t="array" ref="L675">if(U675="","",XLOOKUP(U675,Master[Company],Master[Line Distance],"Unknown",0,1))</f>
        <v/>
      </c>
      <c r="M675" s="394"/>
      <c r="N675" s="341"/>
      <c r="O675" s="341"/>
      <c r="P675" s="341" t="str">
        <f t="array" ref="P675">if(U675="","",XLOOKUP(U675,Master[Company],Master[Terms],"NA",0,1))</f>
        <v/>
      </c>
      <c r="Q675" s="341" t="str">
        <f t="shared" si="1"/>
        <v/>
      </c>
      <c r="R675" s="341" t="str">
        <f t="array" ref="R675">if(U675="","",XLOOKUP(U675,Master[Company],Master[Group],"NA",0,1))</f>
        <v/>
      </c>
      <c r="S675" s="341" t="str">
        <f t="array" ref="S675">if(U675="","",XLOOKUP(U675,Master[Company],Master[Loading Location],"NA",0,1))</f>
        <v/>
      </c>
      <c r="T675" s="341" t="str">
        <f t="array" ref="T675">if(U675="","",XLOOKUP(U675,Master[Company],Master[Acronym],"NA",0,1))</f>
        <v/>
      </c>
      <c r="U675" s="341"/>
      <c r="V675" s="342"/>
      <c r="W675" s="342"/>
      <c r="X675" s="341" t="str">
        <f t="shared" si="6"/>
        <v/>
      </c>
      <c r="Y675" s="341" t="str">
        <f t="shared" si="3"/>
        <v/>
      </c>
      <c r="Z675" s="341"/>
      <c r="AA675" s="341"/>
      <c r="AB675" s="341"/>
      <c r="AC675" s="401"/>
      <c r="AD675" s="563"/>
      <c r="AE675" s="564"/>
      <c r="AF675" s="564"/>
      <c r="AG675" s="564"/>
      <c r="AH675" s="564"/>
      <c r="AI675" s="564"/>
      <c r="AJ675" s="564"/>
      <c r="AK675" s="564"/>
      <c r="AL675" s="563"/>
      <c r="AM675" s="564"/>
      <c r="AN675" s="564"/>
      <c r="AO675" s="564"/>
      <c r="AP675" s="564"/>
      <c r="AQ675" s="564"/>
      <c r="AR675" s="564"/>
      <c r="AS675" s="564"/>
      <c r="AT675" s="401"/>
      <c r="AU675" s="399"/>
      <c r="AV675" s="617"/>
      <c r="AW675" s="401"/>
      <c r="AX675" s="401"/>
      <c r="AY675" s="341"/>
      <c r="AZ675" s="341"/>
      <c r="BA675" s="341"/>
      <c r="BB675" s="341"/>
      <c r="BC675" s="341"/>
      <c r="BD675" s="401"/>
      <c r="BE675" s="341"/>
      <c r="BF675" s="341"/>
      <c r="BG675" s="402"/>
      <c r="BH675" s="403"/>
      <c r="BI675" s="405"/>
      <c r="BJ675" s="405"/>
      <c r="BK675" s="405"/>
      <c r="BL675" s="405"/>
      <c r="BM675" s="514"/>
    </row>
    <row r="676" ht="18.75" customHeight="1">
      <c r="A676" s="400" t="str">
        <f t="shared" si="4"/>
        <v/>
      </c>
      <c r="B676" s="341"/>
      <c r="C676" s="559"/>
      <c r="D676" s="393"/>
      <c r="E676" s="341"/>
      <c r="F676" s="394"/>
      <c r="G676" s="341" t="str">
        <f t="array" ref="G676">IF(C676="","",XLOOKUP(C676,'Master Data'!K:K,'Master Data'!N:N,"Input in Master Data",0,1))</f>
        <v/>
      </c>
      <c r="H676" s="341" t="str">
        <f t="array" ref="H676">IF(C676="","",XLOOKUP(C676,'Master Data'!K:K,'Master Data'!O:O,"Input in Master Data",0,1))</f>
        <v/>
      </c>
      <c r="I676" s="341" t="str">
        <f t="array" ref="I676">if(U676="","",XLOOKUP(U676,Master[Company],Master[Blow],"Unknown",0,1))</f>
        <v/>
      </c>
      <c r="J676" s="341" t="str">
        <f t="array" ref="J676">if(U676="","",XLOOKUP(U676,Master[Company],Master[Pigging],"Unknown",0,1))</f>
        <v/>
      </c>
      <c r="K676" s="341" t="str">
        <f t="array" ref="K676">if(U676="","",XLOOKUP(U676,Master[Company],Master[Load Method],"Unknown",0,1))</f>
        <v/>
      </c>
      <c r="L676" s="341" t="str">
        <f t="array" ref="L676">if(U676="","",XLOOKUP(U676,Master[Company],Master[Line Distance],"Unknown",0,1))</f>
        <v/>
      </c>
      <c r="M676" s="394"/>
      <c r="N676" s="341"/>
      <c r="O676" s="341"/>
      <c r="P676" s="341" t="str">
        <f t="array" ref="P676">if(U676="","",XLOOKUP(U676,Master[Company],Master[Terms],"NA",0,1))</f>
        <v/>
      </c>
      <c r="Q676" s="341" t="str">
        <f t="shared" si="1"/>
        <v/>
      </c>
      <c r="R676" s="341" t="str">
        <f t="array" ref="R676">if(U676="","",XLOOKUP(U676,Master[Company],Master[Group],"NA",0,1))</f>
        <v/>
      </c>
      <c r="S676" s="341" t="str">
        <f t="array" ref="S676">if(U676="","",XLOOKUP(U676,Master[Company],Master[Loading Location],"NA",0,1))</f>
        <v/>
      </c>
      <c r="T676" s="341" t="str">
        <f t="array" ref="T676">if(U676="","",XLOOKUP(U676,Master[Company],Master[Acronym],"NA",0,1))</f>
        <v/>
      </c>
      <c r="U676" s="341"/>
      <c r="V676" s="342"/>
      <c r="W676" s="342"/>
      <c r="X676" s="341" t="str">
        <f t="shared" si="6"/>
        <v/>
      </c>
      <c r="Y676" s="341" t="str">
        <f t="shared" si="3"/>
        <v/>
      </c>
      <c r="Z676" s="341"/>
      <c r="AA676" s="341"/>
      <c r="AB676" s="341"/>
      <c r="AC676" s="401"/>
      <c r="AD676" s="563"/>
      <c r="AE676" s="564"/>
      <c r="AF676" s="564"/>
      <c r="AG676" s="564"/>
      <c r="AH676" s="564"/>
      <c r="AI676" s="564"/>
      <c r="AJ676" s="564"/>
      <c r="AK676" s="564"/>
      <c r="AL676" s="563"/>
      <c r="AM676" s="564"/>
      <c r="AN676" s="564"/>
      <c r="AO676" s="564"/>
      <c r="AP676" s="564"/>
      <c r="AQ676" s="564"/>
      <c r="AR676" s="564"/>
      <c r="AS676" s="564"/>
      <c r="AT676" s="401"/>
      <c r="AU676" s="399"/>
      <c r="AV676" s="617"/>
      <c r="AW676" s="401"/>
      <c r="AX676" s="401"/>
      <c r="AY676" s="341"/>
      <c r="AZ676" s="341"/>
      <c r="BA676" s="341"/>
      <c r="BB676" s="341"/>
      <c r="BC676" s="341"/>
      <c r="BD676" s="401"/>
      <c r="BE676" s="341"/>
      <c r="BF676" s="341"/>
      <c r="BG676" s="402"/>
      <c r="BH676" s="403"/>
      <c r="BI676" s="405"/>
      <c r="BJ676" s="405"/>
      <c r="BK676" s="405"/>
      <c r="BL676" s="405"/>
      <c r="BM676" s="514"/>
    </row>
    <row r="677" ht="18.75" customHeight="1">
      <c r="A677" s="400" t="str">
        <f t="shared" si="4"/>
        <v/>
      </c>
      <c r="B677" s="341"/>
      <c r="C677" s="559"/>
      <c r="D677" s="393"/>
      <c r="E677" s="341"/>
      <c r="F677" s="394"/>
      <c r="G677" s="341" t="str">
        <f t="array" ref="G677">IF(C677="","",XLOOKUP(C677,'Master Data'!K:K,'Master Data'!N:N,"Input in Master Data",0,1))</f>
        <v/>
      </c>
      <c r="H677" s="341" t="str">
        <f t="array" ref="H677">IF(C677="","",XLOOKUP(C677,'Master Data'!K:K,'Master Data'!O:O,"Input in Master Data",0,1))</f>
        <v/>
      </c>
      <c r="I677" s="341" t="str">
        <f t="array" ref="I677">if(U677="","",XLOOKUP(U677,Master[Company],Master[Blow],"Unknown",0,1))</f>
        <v/>
      </c>
      <c r="J677" s="341" t="str">
        <f t="array" ref="J677">if(U677="","",XLOOKUP(U677,Master[Company],Master[Pigging],"Unknown",0,1))</f>
        <v/>
      </c>
      <c r="K677" s="341" t="str">
        <f t="array" ref="K677">if(U677="","",XLOOKUP(U677,Master[Company],Master[Load Method],"Unknown",0,1))</f>
        <v/>
      </c>
      <c r="L677" s="341" t="str">
        <f t="array" ref="L677">if(U677="","",XLOOKUP(U677,Master[Company],Master[Line Distance],"Unknown",0,1))</f>
        <v/>
      </c>
      <c r="M677" s="394"/>
      <c r="N677" s="341"/>
      <c r="O677" s="341"/>
      <c r="P677" s="341" t="str">
        <f t="array" ref="P677">if(U677="","",XLOOKUP(U677,Master[Company],Master[Terms],"NA",0,1))</f>
        <v/>
      </c>
      <c r="Q677" s="341" t="str">
        <f t="shared" si="1"/>
        <v/>
      </c>
      <c r="R677" s="341" t="str">
        <f t="array" ref="R677">if(U677="","",XLOOKUP(U677,Master[Company],Master[Group],"NA",0,1))</f>
        <v/>
      </c>
      <c r="S677" s="341" t="str">
        <f t="array" ref="S677">if(U677="","",XLOOKUP(U677,Master[Company],Master[Loading Location],"NA",0,1))</f>
        <v/>
      </c>
      <c r="T677" s="341" t="str">
        <f t="array" ref="T677">if(U677="","",XLOOKUP(U677,Master[Company],Master[Acronym],"NA",0,1))</f>
        <v/>
      </c>
      <c r="U677" s="341"/>
      <c r="V677" s="342"/>
      <c r="W677" s="342"/>
      <c r="X677" s="341" t="str">
        <f t="shared" si="6"/>
        <v/>
      </c>
      <c r="Y677" s="341" t="str">
        <f t="shared" si="3"/>
        <v/>
      </c>
      <c r="Z677" s="341"/>
      <c r="AA677" s="341"/>
      <c r="AB677" s="341"/>
      <c r="AC677" s="401"/>
      <c r="AD677" s="563"/>
      <c r="AE677" s="564"/>
      <c r="AF677" s="564"/>
      <c r="AG677" s="564"/>
      <c r="AH677" s="564"/>
      <c r="AI677" s="564"/>
      <c r="AJ677" s="564"/>
      <c r="AK677" s="564"/>
      <c r="AL677" s="563"/>
      <c r="AM677" s="564"/>
      <c r="AN677" s="564"/>
      <c r="AO677" s="564"/>
      <c r="AP677" s="564"/>
      <c r="AQ677" s="564"/>
      <c r="AR677" s="564"/>
      <c r="AS677" s="564"/>
      <c r="AT677" s="401"/>
      <c r="AU677" s="399"/>
      <c r="AV677" s="617"/>
      <c r="AW677" s="401"/>
      <c r="AX677" s="401"/>
      <c r="AY677" s="341"/>
      <c r="AZ677" s="341"/>
      <c r="BA677" s="341"/>
      <c r="BB677" s="341"/>
      <c r="BC677" s="341"/>
      <c r="BD677" s="401"/>
      <c r="BE677" s="341"/>
      <c r="BF677" s="341"/>
      <c r="BG677" s="402"/>
      <c r="BH677" s="403"/>
      <c r="BI677" s="405"/>
      <c r="BJ677" s="405"/>
      <c r="BK677" s="405"/>
      <c r="BL677" s="405"/>
      <c r="BM677" s="514"/>
    </row>
    <row r="678" ht="18.75" customHeight="1">
      <c r="A678" s="400" t="str">
        <f t="shared" si="4"/>
        <v/>
      </c>
      <c r="B678" s="341"/>
      <c r="C678" s="559"/>
      <c r="D678" s="393"/>
      <c r="E678" s="341"/>
      <c r="F678" s="394"/>
      <c r="G678" s="341" t="str">
        <f t="array" ref="G678">IF(C678="","",XLOOKUP(C678,'Master Data'!K:K,'Master Data'!N:N,"Input in Master Data",0,1))</f>
        <v/>
      </c>
      <c r="H678" s="341" t="str">
        <f t="array" ref="H678">IF(C678="","",XLOOKUP(C678,'Master Data'!K:K,'Master Data'!O:O,"Input in Master Data",0,1))</f>
        <v/>
      </c>
      <c r="I678" s="341" t="str">
        <f t="array" ref="I678">if(U678="","",XLOOKUP(U678,Master[Company],Master[Blow],"Unknown",0,1))</f>
        <v/>
      </c>
      <c r="J678" s="341" t="str">
        <f t="array" ref="J678">if(U678="","",XLOOKUP(U678,Master[Company],Master[Pigging],"Unknown",0,1))</f>
        <v/>
      </c>
      <c r="K678" s="341" t="str">
        <f t="array" ref="K678">if(U678="","",XLOOKUP(U678,Master[Company],Master[Load Method],"Unknown",0,1))</f>
        <v/>
      </c>
      <c r="L678" s="341" t="str">
        <f t="array" ref="L678">if(U678="","",XLOOKUP(U678,Master[Company],Master[Line Distance],"Unknown",0,1))</f>
        <v/>
      </c>
      <c r="M678" s="394"/>
      <c r="N678" s="341"/>
      <c r="O678" s="341"/>
      <c r="P678" s="341" t="str">
        <f t="array" ref="P678">if(U678="","",XLOOKUP(U678,Master[Company],Master[Terms],"NA",0,1))</f>
        <v/>
      </c>
      <c r="Q678" s="341" t="str">
        <f t="shared" si="1"/>
        <v/>
      </c>
      <c r="R678" s="341" t="str">
        <f t="array" ref="R678">if(U678="","",XLOOKUP(U678,Master[Company],Master[Group],"NA",0,1))</f>
        <v/>
      </c>
      <c r="S678" s="341" t="str">
        <f t="array" ref="S678">if(U678="","",XLOOKUP(U678,Master[Company],Master[Loading Location],"NA",0,1))</f>
        <v/>
      </c>
      <c r="T678" s="341" t="str">
        <f t="array" ref="T678">if(U678="","",XLOOKUP(U678,Master[Company],Master[Acronym],"NA",0,1))</f>
        <v/>
      </c>
      <c r="U678" s="341"/>
      <c r="V678" s="342"/>
      <c r="W678" s="342"/>
      <c r="X678" s="341" t="str">
        <f t="shared" si="6"/>
        <v/>
      </c>
      <c r="Y678" s="341" t="str">
        <f t="shared" si="3"/>
        <v/>
      </c>
      <c r="Z678" s="341"/>
      <c r="AA678" s="341"/>
      <c r="AB678" s="341"/>
      <c r="AC678" s="401"/>
      <c r="AD678" s="563"/>
      <c r="AE678" s="564"/>
      <c r="AF678" s="564"/>
      <c r="AG678" s="564"/>
      <c r="AH678" s="564"/>
      <c r="AI678" s="564"/>
      <c r="AJ678" s="564"/>
      <c r="AK678" s="564"/>
      <c r="AL678" s="563"/>
      <c r="AM678" s="564"/>
      <c r="AN678" s="564"/>
      <c r="AO678" s="564"/>
      <c r="AP678" s="564"/>
      <c r="AQ678" s="564"/>
      <c r="AR678" s="564"/>
      <c r="AS678" s="564"/>
      <c r="AT678" s="401"/>
      <c r="AU678" s="399"/>
      <c r="AV678" s="617"/>
      <c r="AW678" s="401"/>
      <c r="AX678" s="401"/>
      <c r="AY678" s="341"/>
      <c r="AZ678" s="341"/>
      <c r="BA678" s="341"/>
      <c r="BB678" s="341"/>
      <c r="BC678" s="341"/>
      <c r="BD678" s="401"/>
      <c r="BE678" s="341"/>
      <c r="BF678" s="341"/>
      <c r="BG678" s="402"/>
      <c r="BH678" s="403"/>
      <c r="BI678" s="405"/>
      <c r="BJ678" s="405"/>
      <c r="BK678" s="405"/>
      <c r="BL678" s="405"/>
      <c r="BM678" s="514"/>
    </row>
    <row r="679" ht="18.75" customHeight="1">
      <c r="A679" s="400" t="str">
        <f t="shared" si="4"/>
        <v/>
      </c>
      <c r="B679" s="341"/>
      <c r="C679" s="559"/>
      <c r="D679" s="393"/>
      <c r="E679" s="341"/>
      <c r="F679" s="394"/>
      <c r="G679" s="341" t="str">
        <f t="array" ref="G679">IF(C679="","",XLOOKUP(C679,'Master Data'!K:K,'Master Data'!N:N,"Input in Master Data",0,1))</f>
        <v/>
      </c>
      <c r="H679" s="341" t="str">
        <f t="array" ref="H679">IF(C679="","",XLOOKUP(C679,'Master Data'!K:K,'Master Data'!O:O,"Input in Master Data",0,1))</f>
        <v/>
      </c>
      <c r="I679" s="341" t="str">
        <f t="array" ref="I679">if(U679="","",XLOOKUP(U679,Master[Company],Master[Blow],"Unknown",0,1))</f>
        <v/>
      </c>
      <c r="J679" s="341" t="str">
        <f t="array" ref="J679">if(U679="","",XLOOKUP(U679,Master[Company],Master[Pigging],"Unknown",0,1))</f>
        <v/>
      </c>
      <c r="K679" s="341" t="str">
        <f t="array" ref="K679">if(U679="","",XLOOKUP(U679,Master[Company],Master[Load Method],"Unknown",0,1))</f>
        <v/>
      </c>
      <c r="L679" s="341" t="str">
        <f t="array" ref="L679">if(U679="","",XLOOKUP(U679,Master[Company],Master[Line Distance],"Unknown",0,1))</f>
        <v/>
      </c>
      <c r="M679" s="394"/>
      <c r="N679" s="341"/>
      <c r="O679" s="341"/>
      <c r="P679" s="341" t="str">
        <f t="array" ref="P679">if(U679="","",XLOOKUP(U679,Master[Company],Master[Terms],"NA",0,1))</f>
        <v/>
      </c>
      <c r="Q679" s="341" t="str">
        <f t="shared" si="1"/>
        <v/>
      </c>
      <c r="R679" s="341" t="str">
        <f t="array" ref="R679">if(U679="","",XLOOKUP(U679,Master[Company],Master[Group],"NA",0,1))</f>
        <v/>
      </c>
      <c r="S679" s="341" t="str">
        <f t="array" ref="S679">if(U679="","",XLOOKUP(U679,Master[Company],Master[Loading Location],"NA",0,1))</f>
        <v/>
      </c>
      <c r="T679" s="341" t="str">
        <f t="array" ref="T679">if(U679="","",XLOOKUP(U679,Master[Company],Master[Acronym],"NA",0,1))</f>
        <v/>
      </c>
      <c r="U679" s="341"/>
      <c r="V679" s="342"/>
      <c r="W679" s="342"/>
      <c r="X679" s="341" t="str">
        <f t="shared" si="6"/>
        <v/>
      </c>
      <c r="Y679" s="341" t="str">
        <f t="shared" si="3"/>
        <v/>
      </c>
      <c r="Z679" s="341"/>
      <c r="AA679" s="341"/>
      <c r="AB679" s="341"/>
      <c r="AC679" s="401"/>
      <c r="AD679" s="563"/>
      <c r="AE679" s="564"/>
      <c r="AF679" s="564"/>
      <c r="AG679" s="564"/>
      <c r="AH679" s="564"/>
      <c r="AI679" s="564"/>
      <c r="AJ679" s="564"/>
      <c r="AK679" s="564"/>
      <c r="AL679" s="563"/>
      <c r="AM679" s="564"/>
      <c r="AN679" s="564"/>
      <c r="AO679" s="564"/>
      <c r="AP679" s="564"/>
      <c r="AQ679" s="564"/>
      <c r="AR679" s="564"/>
      <c r="AS679" s="564"/>
      <c r="AT679" s="401"/>
      <c r="AU679" s="399"/>
      <c r="AV679" s="617"/>
      <c r="AW679" s="401"/>
      <c r="AX679" s="401"/>
      <c r="AY679" s="341"/>
      <c r="AZ679" s="341"/>
      <c r="BA679" s="341"/>
      <c r="BB679" s="341"/>
      <c r="BC679" s="341"/>
      <c r="BD679" s="401"/>
      <c r="BE679" s="341"/>
      <c r="BF679" s="341"/>
      <c r="BG679" s="402"/>
      <c r="BH679" s="403"/>
      <c r="BI679" s="405"/>
      <c r="BJ679" s="405"/>
      <c r="BK679" s="405"/>
      <c r="BL679" s="405"/>
      <c r="BM679" s="514"/>
    </row>
    <row r="680" ht="18.75" customHeight="1">
      <c r="A680" s="400" t="str">
        <f t="shared" si="4"/>
        <v/>
      </c>
      <c r="B680" s="341"/>
      <c r="C680" s="559"/>
      <c r="D680" s="393"/>
      <c r="E680" s="341"/>
      <c r="F680" s="394"/>
      <c r="G680" s="341" t="str">
        <f t="array" ref="G680">IF(C680="","",XLOOKUP(C680,'Master Data'!K:K,'Master Data'!N:N,"Input in Master Data",0,1))</f>
        <v/>
      </c>
      <c r="H680" s="341" t="str">
        <f t="array" ref="H680">IF(C680="","",XLOOKUP(C680,'Master Data'!K:K,'Master Data'!O:O,"Input in Master Data",0,1))</f>
        <v/>
      </c>
      <c r="I680" s="341" t="str">
        <f t="array" ref="I680">if(U680="","",XLOOKUP(U680,Master[Company],Master[Blow],"Unknown",0,1))</f>
        <v/>
      </c>
      <c r="J680" s="341" t="str">
        <f t="array" ref="J680">if(U680="","",XLOOKUP(U680,Master[Company],Master[Pigging],"Unknown",0,1))</f>
        <v/>
      </c>
      <c r="K680" s="341" t="str">
        <f t="array" ref="K680">if(U680="","",XLOOKUP(U680,Master[Company],Master[Load Method],"Unknown",0,1))</f>
        <v/>
      </c>
      <c r="L680" s="341" t="str">
        <f t="array" ref="L680">if(U680="","",XLOOKUP(U680,Master[Company],Master[Line Distance],"Unknown",0,1))</f>
        <v/>
      </c>
      <c r="M680" s="394"/>
      <c r="N680" s="341"/>
      <c r="O680" s="341"/>
      <c r="P680" s="341" t="str">
        <f t="array" ref="P680">if(U680="","",XLOOKUP(U680,Master[Company],Master[Terms],"NA",0,1))</f>
        <v/>
      </c>
      <c r="Q680" s="341" t="str">
        <f t="shared" si="1"/>
        <v/>
      </c>
      <c r="R680" s="341" t="str">
        <f t="array" ref="R680">if(U680="","",XLOOKUP(U680,Master[Company],Master[Group],"NA",0,1))</f>
        <v/>
      </c>
      <c r="S680" s="341" t="str">
        <f t="array" ref="S680">if(U680="","",XLOOKUP(U680,Master[Company],Master[Loading Location],"NA",0,1))</f>
        <v/>
      </c>
      <c r="T680" s="341" t="str">
        <f t="array" ref="T680">if(U680="","",XLOOKUP(U680,Master[Company],Master[Acronym],"NA",0,1))</f>
        <v/>
      </c>
      <c r="U680" s="341"/>
      <c r="V680" s="342"/>
      <c r="W680" s="342"/>
      <c r="X680" s="341" t="str">
        <f t="shared" si="6"/>
        <v/>
      </c>
      <c r="Y680" s="341" t="str">
        <f t="shared" si="3"/>
        <v/>
      </c>
      <c r="Z680" s="341"/>
      <c r="AA680" s="341"/>
      <c r="AB680" s="341"/>
      <c r="AC680" s="401"/>
      <c r="AD680" s="563"/>
      <c r="AE680" s="564"/>
      <c r="AF680" s="564"/>
      <c r="AG680" s="564"/>
      <c r="AH680" s="564"/>
      <c r="AI680" s="564"/>
      <c r="AJ680" s="564"/>
      <c r="AK680" s="564"/>
      <c r="AL680" s="563"/>
      <c r="AM680" s="564"/>
      <c r="AN680" s="564"/>
      <c r="AO680" s="564"/>
      <c r="AP680" s="564"/>
      <c r="AQ680" s="564"/>
      <c r="AR680" s="564"/>
      <c r="AS680" s="564"/>
      <c r="AT680" s="401"/>
      <c r="AU680" s="399"/>
      <c r="AV680" s="617"/>
      <c r="AW680" s="401"/>
      <c r="AX680" s="401"/>
      <c r="AY680" s="341"/>
      <c r="AZ680" s="341"/>
      <c r="BA680" s="341"/>
      <c r="BB680" s="341"/>
      <c r="BC680" s="341"/>
      <c r="BD680" s="401"/>
      <c r="BE680" s="341"/>
      <c r="BF680" s="341"/>
      <c r="BG680" s="402"/>
      <c r="BH680" s="403"/>
      <c r="BI680" s="405"/>
      <c r="BJ680" s="405"/>
      <c r="BK680" s="405"/>
      <c r="BL680" s="405"/>
      <c r="BM680" s="514"/>
    </row>
    <row r="681" ht="18.75" customHeight="1">
      <c r="A681" s="400" t="str">
        <f t="shared" si="4"/>
        <v/>
      </c>
      <c r="B681" s="341"/>
      <c r="C681" s="559"/>
      <c r="D681" s="393"/>
      <c r="E681" s="341"/>
      <c r="F681" s="394"/>
      <c r="G681" s="341" t="str">
        <f t="array" ref="G681">IF(C681="","",XLOOKUP(C681,'Master Data'!K:K,'Master Data'!N:N,"Input in Master Data",0,1))</f>
        <v/>
      </c>
      <c r="H681" s="341" t="str">
        <f t="array" ref="H681">IF(C681="","",XLOOKUP(C681,'Master Data'!K:K,'Master Data'!O:O,"Input in Master Data",0,1))</f>
        <v/>
      </c>
      <c r="I681" s="341" t="str">
        <f t="array" ref="I681">if(U681="","",XLOOKUP(U681,Master[Company],Master[Blow],"Unknown",0,1))</f>
        <v/>
      </c>
      <c r="J681" s="341" t="str">
        <f t="array" ref="J681">if(U681="","",XLOOKUP(U681,Master[Company],Master[Pigging],"Unknown",0,1))</f>
        <v/>
      </c>
      <c r="K681" s="341" t="str">
        <f t="array" ref="K681">if(U681="","",XLOOKUP(U681,Master[Company],Master[Load Method],"Unknown",0,1))</f>
        <v/>
      </c>
      <c r="L681" s="341" t="str">
        <f t="array" ref="L681">if(U681="","",XLOOKUP(U681,Master[Company],Master[Line Distance],"Unknown",0,1))</f>
        <v/>
      </c>
      <c r="M681" s="394"/>
      <c r="N681" s="341"/>
      <c r="O681" s="341"/>
      <c r="P681" s="341" t="str">
        <f t="array" ref="P681">if(U681="","",XLOOKUP(U681,Master[Company],Master[Terms],"NA",0,1))</f>
        <v/>
      </c>
      <c r="Q681" s="341" t="str">
        <f t="shared" si="1"/>
        <v/>
      </c>
      <c r="R681" s="341" t="str">
        <f t="array" ref="R681">if(U681="","",XLOOKUP(U681,Master[Company],Master[Group],"NA",0,1))</f>
        <v/>
      </c>
      <c r="S681" s="341" t="str">
        <f t="array" ref="S681">if(U681="","",XLOOKUP(U681,Master[Company],Master[Loading Location],"NA",0,1))</f>
        <v/>
      </c>
      <c r="T681" s="341" t="str">
        <f t="array" ref="T681">if(U681="","",XLOOKUP(U681,Master[Company],Master[Acronym],"NA",0,1))</f>
        <v/>
      </c>
      <c r="U681" s="341"/>
      <c r="V681" s="342"/>
      <c r="W681" s="342"/>
      <c r="X681" s="341" t="str">
        <f t="shared" si="6"/>
        <v/>
      </c>
      <c r="Y681" s="341" t="str">
        <f t="shared" si="3"/>
        <v/>
      </c>
      <c r="Z681" s="341"/>
      <c r="AA681" s="341"/>
      <c r="AB681" s="341"/>
      <c r="AC681" s="401"/>
      <c r="AD681" s="563"/>
      <c r="AE681" s="564"/>
      <c r="AF681" s="564"/>
      <c r="AG681" s="564"/>
      <c r="AH681" s="564"/>
      <c r="AI681" s="564"/>
      <c r="AJ681" s="564"/>
      <c r="AK681" s="564"/>
      <c r="AL681" s="563"/>
      <c r="AM681" s="564"/>
      <c r="AN681" s="564"/>
      <c r="AO681" s="564"/>
      <c r="AP681" s="564"/>
      <c r="AQ681" s="564"/>
      <c r="AR681" s="564"/>
      <c r="AS681" s="564"/>
      <c r="AT681" s="401"/>
      <c r="AU681" s="399"/>
      <c r="AV681" s="617"/>
      <c r="AW681" s="401"/>
      <c r="AX681" s="401"/>
      <c r="AY681" s="341"/>
      <c r="AZ681" s="341"/>
      <c r="BA681" s="341"/>
      <c r="BB681" s="341"/>
      <c r="BC681" s="341"/>
      <c r="BD681" s="401"/>
      <c r="BE681" s="341"/>
      <c r="BF681" s="341"/>
      <c r="BG681" s="402"/>
      <c r="BH681" s="403"/>
      <c r="BI681" s="405"/>
      <c r="BJ681" s="405"/>
      <c r="BK681" s="405"/>
      <c r="BL681" s="405"/>
      <c r="BM681" s="514"/>
    </row>
    <row r="682" ht="18.75" customHeight="1">
      <c r="A682" s="400" t="str">
        <f t="shared" si="4"/>
        <v/>
      </c>
      <c r="B682" s="341"/>
      <c r="C682" s="559"/>
      <c r="D682" s="393"/>
      <c r="E682" s="341"/>
      <c r="F682" s="394"/>
      <c r="G682" s="341" t="str">
        <f t="array" ref="G682">IF(C682="","",XLOOKUP(C682,'Master Data'!K:K,'Master Data'!N:N,"Input in Master Data",0,1))</f>
        <v/>
      </c>
      <c r="H682" s="341" t="str">
        <f t="array" ref="H682">IF(C682="","",XLOOKUP(C682,'Master Data'!K:K,'Master Data'!O:O,"Input in Master Data",0,1))</f>
        <v/>
      </c>
      <c r="I682" s="341" t="str">
        <f t="array" ref="I682">if(U682="","",XLOOKUP(U682,Master[Company],Master[Blow],"Unknown",0,1))</f>
        <v/>
      </c>
      <c r="J682" s="341" t="str">
        <f t="array" ref="J682">if(U682="","",XLOOKUP(U682,Master[Company],Master[Pigging],"Unknown",0,1))</f>
        <v/>
      </c>
      <c r="K682" s="341" t="str">
        <f t="array" ref="K682">if(U682="","",XLOOKUP(U682,Master[Company],Master[Load Method],"Unknown",0,1))</f>
        <v/>
      </c>
      <c r="L682" s="341" t="str">
        <f t="array" ref="L682">if(U682="","",XLOOKUP(U682,Master[Company],Master[Line Distance],"Unknown",0,1))</f>
        <v/>
      </c>
      <c r="M682" s="394"/>
      <c r="N682" s="341"/>
      <c r="O682" s="341"/>
      <c r="P682" s="341" t="str">
        <f t="array" ref="P682">if(U682="","",XLOOKUP(U682,Master[Company],Master[Terms],"NA",0,1))</f>
        <v/>
      </c>
      <c r="Q682" s="341" t="str">
        <f t="shared" si="1"/>
        <v/>
      </c>
      <c r="R682" s="341" t="str">
        <f t="array" ref="R682">if(U682="","",XLOOKUP(U682,Master[Company],Master[Group],"NA",0,1))</f>
        <v/>
      </c>
      <c r="S682" s="341" t="str">
        <f t="array" ref="S682">if(U682="","",XLOOKUP(U682,Master[Company],Master[Loading Location],"NA",0,1))</f>
        <v/>
      </c>
      <c r="T682" s="341" t="str">
        <f t="array" ref="T682">if(U682="","",XLOOKUP(U682,Master[Company],Master[Acronym],"NA",0,1))</f>
        <v/>
      </c>
      <c r="U682" s="341"/>
      <c r="V682" s="342"/>
      <c r="W682" s="342"/>
      <c r="X682" s="341" t="str">
        <f t="shared" si="6"/>
        <v/>
      </c>
      <c r="Y682" s="341" t="str">
        <f t="shared" si="3"/>
        <v/>
      </c>
      <c r="Z682" s="341"/>
      <c r="AA682" s="341"/>
      <c r="AB682" s="341"/>
      <c r="AC682" s="401"/>
      <c r="AD682" s="563"/>
      <c r="AE682" s="564"/>
      <c r="AF682" s="564"/>
      <c r="AG682" s="564"/>
      <c r="AH682" s="564"/>
      <c r="AI682" s="564"/>
      <c r="AJ682" s="564"/>
      <c r="AK682" s="564"/>
      <c r="AL682" s="563"/>
      <c r="AM682" s="564"/>
      <c r="AN682" s="564"/>
      <c r="AO682" s="564"/>
      <c r="AP682" s="564"/>
      <c r="AQ682" s="564"/>
      <c r="AR682" s="564"/>
      <c r="AS682" s="564"/>
      <c r="AT682" s="401"/>
      <c r="AU682" s="399"/>
      <c r="AV682" s="617"/>
      <c r="AW682" s="401"/>
      <c r="AX682" s="401"/>
      <c r="AY682" s="341"/>
      <c r="AZ682" s="341"/>
      <c r="BA682" s="341"/>
      <c r="BB682" s="341"/>
      <c r="BC682" s="341"/>
      <c r="BD682" s="401"/>
      <c r="BE682" s="341"/>
      <c r="BF682" s="341"/>
      <c r="BG682" s="402"/>
      <c r="BH682" s="403"/>
      <c r="BI682" s="405"/>
      <c r="BJ682" s="405"/>
      <c r="BK682" s="405"/>
      <c r="BL682" s="405"/>
      <c r="BM682" s="514"/>
    </row>
    <row r="683" ht="18.75" customHeight="1">
      <c r="A683" s="400" t="str">
        <f t="shared" si="4"/>
        <v/>
      </c>
      <c r="B683" s="341"/>
      <c r="C683" s="559"/>
      <c r="D683" s="393"/>
      <c r="E683" s="341"/>
      <c r="F683" s="394"/>
      <c r="G683" s="341" t="str">
        <f t="array" ref="G683">IF(C683="","",XLOOKUP(C683,'Master Data'!K:K,'Master Data'!N:N,"Input in Master Data",0,1))</f>
        <v/>
      </c>
      <c r="H683" s="341" t="str">
        <f t="array" ref="H683">IF(C683="","",XLOOKUP(C683,'Master Data'!K:K,'Master Data'!O:O,"Input in Master Data",0,1))</f>
        <v/>
      </c>
      <c r="I683" s="341" t="str">
        <f t="array" ref="I683">if(U683="","",XLOOKUP(U683,Master[Company],Master[Blow],"Unknown",0,1))</f>
        <v/>
      </c>
      <c r="J683" s="341" t="str">
        <f t="array" ref="J683">if(U683="","",XLOOKUP(U683,Master[Company],Master[Pigging],"Unknown",0,1))</f>
        <v/>
      </c>
      <c r="K683" s="341" t="str">
        <f t="array" ref="K683">if(U683="","",XLOOKUP(U683,Master[Company],Master[Load Method],"Unknown",0,1))</f>
        <v/>
      </c>
      <c r="L683" s="341" t="str">
        <f t="array" ref="L683">if(U683="","",XLOOKUP(U683,Master[Company],Master[Line Distance],"Unknown",0,1))</f>
        <v/>
      </c>
      <c r="M683" s="394"/>
      <c r="N683" s="341"/>
      <c r="O683" s="341"/>
      <c r="P683" s="341" t="str">
        <f t="array" ref="P683">if(U683="","",XLOOKUP(U683,Master[Company],Master[Terms],"NA",0,1))</f>
        <v/>
      </c>
      <c r="Q683" s="341" t="str">
        <f t="shared" si="1"/>
        <v/>
      </c>
      <c r="R683" s="341" t="str">
        <f t="array" ref="R683">if(U683="","",XLOOKUP(U683,Master[Company],Master[Group],"NA",0,1))</f>
        <v/>
      </c>
      <c r="S683" s="341" t="str">
        <f t="array" ref="S683">if(U683="","",XLOOKUP(U683,Master[Company],Master[Loading Location],"NA",0,1))</f>
        <v/>
      </c>
      <c r="T683" s="341" t="str">
        <f t="array" ref="T683">if(U683="","",XLOOKUP(U683,Master[Company],Master[Acronym],"NA",0,1))</f>
        <v/>
      </c>
      <c r="U683" s="341"/>
      <c r="V683" s="342"/>
      <c r="W683" s="342"/>
      <c r="X683" s="341" t="str">
        <f t="shared" si="6"/>
        <v/>
      </c>
      <c r="Y683" s="341" t="str">
        <f t="shared" si="3"/>
        <v/>
      </c>
      <c r="Z683" s="341"/>
      <c r="AA683" s="341"/>
      <c r="AB683" s="341"/>
      <c r="AC683" s="401"/>
      <c r="AD683" s="563"/>
      <c r="AE683" s="564"/>
      <c r="AF683" s="564"/>
      <c r="AG683" s="564"/>
      <c r="AH683" s="564"/>
      <c r="AI683" s="564"/>
      <c r="AJ683" s="564"/>
      <c r="AK683" s="564"/>
      <c r="AL683" s="563"/>
      <c r="AM683" s="564"/>
      <c r="AN683" s="564"/>
      <c r="AO683" s="564"/>
      <c r="AP683" s="564"/>
      <c r="AQ683" s="564"/>
      <c r="AR683" s="564"/>
      <c r="AS683" s="564"/>
      <c r="AT683" s="401"/>
      <c r="AU683" s="399"/>
      <c r="AV683" s="617"/>
      <c r="AW683" s="401"/>
      <c r="AX683" s="401"/>
      <c r="AY683" s="341"/>
      <c r="AZ683" s="341"/>
      <c r="BA683" s="341"/>
      <c r="BB683" s="341"/>
      <c r="BC683" s="341"/>
      <c r="BD683" s="401"/>
      <c r="BE683" s="341"/>
      <c r="BF683" s="341"/>
      <c r="BG683" s="402"/>
      <c r="BH683" s="403"/>
      <c r="BI683" s="405"/>
      <c r="BJ683" s="405"/>
      <c r="BK683" s="405"/>
      <c r="BL683" s="405"/>
      <c r="BM683" s="514"/>
    </row>
    <row r="684" ht="18.75" customHeight="1">
      <c r="A684" s="400" t="str">
        <f t="shared" si="4"/>
        <v/>
      </c>
      <c r="B684" s="341"/>
      <c r="C684" s="559"/>
      <c r="D684" s="393"/>
      <c r="E684" s="341"/>
      <c r="F684" s="394"/>
      <c r="G684" s="341" t="str">
        <f t="array" ref="G684">IF(C684="","",XLOOKUP(C684,'Master Data'!K:K,'Master Data'!N:N,"Input in Master Data",0,1))</f>
        <v/>
      </c>
      <c r="H684" s="341" t="str">
        <f t="array" ref="H684">IF(C684="","",XLOOKUP(C684,'Master Data'!K:K,'Master Data'!O:O,"Input in Master Data",0,1))</f>
        <v/>
      </c>
      <c r="I684" s="341" t="str">
        <f t="array" ref="I684">if(U684="","",XLOOKUP(U684,Master[Company],Master[Blow],"Unknown",0,1))</f>
        <v/>
      </c>
      <c r="J684" s="341" t="str">
        <f t="array" ref="J684">if(U684="","",XLOOKUP(U684,Master[Company],Master[Pigging],"Unknown",0,1))</f>
        <v/>
      </c>
      <c r="K684" s="341" t="str">
        <f t="array" ref="K684">if(U684="","",XLOOKUP(U684,Master[Company],Master[Load Method],"Unknown",0,1))</f>
        <v/>
      </c>
      <c r="L684" s="341" t="str">
        <f t="array" ref="L684">if(U684="","",XLOOKUP(U684,Master[Company],Master[Line Distance],"Unknown",0,1))</f>
        <v/>
      </c>
      <c r="M684" s="394"/>
      <c r="N684" s="341"/>
      <c r="O684" s="341"/>
      <c r="P684" s="341" t="str">
        <f t="array" ref="P684">if(U684="","",XLOOKUP(U684,Master[Company],Master[Terms],"NA",0,1))</f>
        <v/>
      </c>
      <c r="Q684" s="341" t="str">
        <f t="shared" si="1"/>
        <v/>
      </c>
      <c r="R684" s="341" t="str">
        <f t="array" ref="R684">if(U684="","",XLOOKUP(U684,Master[Company],Master[Group],"NA",0,1))</f>
        <v/>
      </c>
      <c r="S684" s="341" t="str">
        <f t="array" ref="S684">if(U684="","",XLOOKUP(U684,Master[Company],Master[Loading Location],"NA",0,1))</f>
        <v/>
      </c>
      <c r="T684" s="341" t="str">
        <f t="array" ref="T684">if(U684="","",XLOOKUP(U684,Master[Company],Master[Acronym],"NA",0,1))</f>
        <v/>
      </c>
      <c r="U684" s="341"/>
      <c r="V684" s="342"/>
      <c r="W684" s="342"/>
      <c r="X684" s="341" t="str">
        <f t="shared" si="6"/>
        <v/>
      </c>
      <c r="Y684" s="341" t="str">
        <f t="shared" si="3"/>
        <v/>
      </c>
      <c r="Z684" s="341"/>
      <c r="AA684" s="341"/>
      <c r="AB684" s="341"/>
      <c r="AC684" s="401"/>
      <c r="AD684" s="563"/>
      <c r="AE684" s="564"/>
      <c r="AF684" s="564"/>
      <c r="AG684" s="564"/>
      <c r="AH684" s="564"/>
      <c r="AI684" s="564"/>
      <c r="AJ684" s="564"/>
      <c r="AK684" s="564"/>
      <c r="AL684" s="563"/>
      <c r="AM684" s="564"/>
      <c r="AN684" s="564"/>
      <c r="AO684" s="564"/>
      <c r="AP684" s="564"/>
      <c r="AQ684" s="564"/>
      <c r="AR684" s="564"/>
      <c r="AS684" s="564"/>
      <c r="AT684" s="401"/>
      <c r="AU684" s="399"/>
      <c r="AV684" s="617"/>
      <c r="AW684" s="401"/>
      <c r="AX684" s="401"/>
      <c r="AY684" s="341"/>
      <c r="AZ684" s="341"/>
      <c r="BA684" s="341"/>
      <c r="BB684" s="341"/>
      <c r="BC684" s="341"/>
      <c r="BD684" s="401"/>
      <c r="BE684" s="341"/>
      <c r="BF684" s="341"/>
      <c r="BG684" s="402"/>
      <c r="BH684" s="403"/>
      <c r="BI684" s="405"/>
      <c r="BJ684" s="405"/>
      <c r="BK684" s="405"/>
      <c r="BL684" s="405"/>
      <c r="BM684" s="514"/>
    </row>
    <row r="685" ht="18.75" customHeight="1">
      <c r="A685" s="400" t="str">
        <f t="shared" si="4"/>
        <v/>
      </c>
      <c r="B685" s="341"/>
      <c r="C685" s="559"/>
      <c r="D685" s="393"/>
      <c r="E685" s="341"/>
      <c r="F685" s="394"/>
      <c r="G685" s="341" t="str">
        <f t="array" ref="G685">IF(C685="","",XLOOKUP(C685,'Master Data'!K:K,'Master Data'!N:N,"Input in Master Data",0,1))</f>
        <v/>
      </c>
      <c r="H685" s="341" t="str">
        <f t="array" ref="H685">IF(C685="","",XLOOKUP(C685,'Master Data'!K:K,'Master Data'!O:O,"Input in Master Data",0,1))</f>
        <v/>
      </c>
      <c r="I685" s="341" t="str">
        <f t="array" ref="I685">if(U685="","",XLOOKUP(U685,Master[Company],Master[Blow],"Unknown",0,1))</f>
        <v/>
      </c>
      <c r="J685" s="341" t="str">
        <f t="array" ref="J685">if(U685="","",XLOOKUP(U685,Master[Company],Master[Pigging],"Unknown",0,1))</f>
        <v/>
      </c>
      <c r="K685" s="341" t="str">
        <f t="array" ref="K685">if(U685="","",XLOOKUP(U685,Master[Company],Master[Load Method],"Unknown",0,1))</f>
        <v/>
      </c>
      <c r="L685" s="341" t="str">
        <f t="array" ref="L685">if(U685="","",XLOOKUP(U685,Master[Company],Master[Line Distance],"Unknown",0,1))</f>
        <v/>
      </c>
      <c r="M685" s="394"/>
      <c r="N685" s="341"/>
      <c r="O685" s="341"/>
      <c r="P685" s="341" t="str">
        <f t="array" ref="P685">if(U685="","",XLOOKUP(U685,Master[Company],Master[Terms],"NA",0,1))</f>
        <v/>
      </c>
      <c r="Q685" s="341" t="str">
        <f t="shared" si="1"/>
        <v/>
      </c>
      <c r="R685" s="341" t="str">
        <f t="array" ref="R685">if(U685="","",XLOOKUP(U685,Master[Company],Master[Group],"NA",0,1))</f>
        <v/>
      </c>
      <c r="S685" s="341" t="str">
        <f t="array" ref="S685">if(U685="","",XLOOKUP(U685,Master[Company],Master[Loading Location],"NA",0,1))</f>
        <v/>
      </c>
      <c r="T685" s="341" t="str">
        <f t="array" ref="T685">if(U685="","",XLOOKUP(U685,Master[Company],Master[Acronym],"NA",0,1))</f>
        <v/>
      </c>
      <c r="U685" s="341"/>
      <c r="V685" s="342"/>
      <c r="W685" s="342"/>
      <c r="X685" s="341" t="str">
        <f t="shared" si="6"/>
        <v/>
      </c>
      <c r="Y685" s="341" t="str">
        <f t="shared" si="3"/>
        <v/>
      </c>
      <c r="Z685" s="341"/>
      <c r="AA685" s="341"/>
      <c r="AB685" s="341"/>
      <c r="AC685" s="401"/>
      <c r="AD685" s="563"/>
      <c r="AE685" s="564"/>
      <c r="AF685" s="564"/>
      <c r="AG685" s="564"/>
      <c r="AH685" s="564"/>
      <c r="AI685" s="564"/>
      <c r="AJ685" s="564"/>
      <c r="AK685" s="564"/>
      <c r="AL685" s="563"/>
      <c r="AM685" s="564"/>
      <c r="AN685" s="564"/>
      <c r="AO685" s="564"/>
      <c r="AP685" s="564"/>
      <c r="AQ685" s="564"/>
      <c r="AR685" s="564"/>
      <c r="AS685" s="564"/>
      <c r="AT685" s="401"/>
      <c r="AU685" s="399"/>
      <c r="AV685" s="617"/>
      <c r="AW685" s="401"/>
      <c r="AX685" s="401"/>
      <c r="AY685" s="341"/>
      <c r="AZ685" s="341"/>
      <c r="BA685" s="341"/>
      <c r="BB685" s="341"/>
      <c r="BC685" s="341"/>
      <c r="BD685" s="401"/>
      <c r="BE685" s="341"/>
      <c r="BF685" s="341"/>
      <c r="BG685" s="402"/>
      <c r="BH685" s="403"/>
      <c r="BI685" s="405"/>
      <c r="BJ685" s="405"/>
      <c r="BK685" s="405"/>
      <c r="BL685" s="405"/>
      <c r="BM685" s="514"/>
    </row>
    <row r="686" ht="18.75" customHeight="1">
      <c r="A686" s="400" t="str">
        <f t="shared" si="4"/>
        <v/>
      </c>
      <c r="B686" s="341"/>
      <c r="C686" s="559"/>
      <c r="D686" s="393"/>
      <c r="E686" s="341"/>
      <c r="F686" s="394"/>
      <c r="G686" s="341" t="str">
        <f t="array" ref="G686">IF(C686="","",XLOOKUP(C686,'Master Data'!K:K,'Master Data'!N:N,"Input in Master Data",0,1))</f>
        <v/>
      </c>
      <c r="H686" s="341" t="str">
        <f t="array" ref="H686">IF(C686="","",XLOOKUP(C686,'Master Data'!K:K,'Master Data'!O:O,"Input in Master Data",0,1))</f>
        <v/>
      </c>
      <c r="I686" s="341" t="str">
        <f t="array" ref="I686">if(U686="","",XLOOKUP(U686,Master[Company],Master[Blow],"Unknown",0,1))</f>
        <v/>
      </c>
      <c r="J686" s="341" t="str">
        <f t="array" ref="J686">if(U686="","",XLOOKUP(U686,Master[Company],Master[Pigging],"Unknown",0,1))</f>
        <v/>
      </c>
      <c r="K686" s="341" t="str">
        <f t="array" ref="K686">if(U686="","",XLOOKUP(U686,Master[Company],Master[Load Method],"Unknown",0,1))</f>
        <v/>
      </c>
      <c r="L686" s="341" t="str">
        <f t="array" ref="L686">if(U686="","",XLOOKUP(U686,Master[Company],Master[Line Distance],"Unknown",0,1))</f>
        <v/>
      </c>
      <c r="M686" s="394"/>
      <c r="N686" s="341"/>
      <c r="O686" s="341"/>
      <c r="P686" s="341" t="str">
        <f t="array" ref="P686">if(U686="","",XLOOKUP(U686,Master[Company],Master[Terms],"NA",0,1))</f>
        <v/>
      </c>
      <c r="Q686" s="341" t="str">
        <f t="shared" si="1"/>
        <v/>
      </c>
      <c r="R686" s="341" t="str">
        <f t="array" ref="R686">if(U686="","",XLOOKUP(U686,Master[Company],Master[Group],"NA",0,1))</f>
        <v/>
      </c>
      <c r="S686" s="341" t="str">
        <f t="array" ref="S686">if(U686="","",XLOOKUP(U686,Master[Company],Master[Loading Location],"NA",0,1))</f>
        <v/>
      </c>
      <c r="T686" s="341" t="str">
        <f t="array" ref="T686">if(U686="","",XLOOKUP(U686,Master[Company],Master[Acronym],"NA",0,1))</f>
        <v/>
      </c>
      <c r="U686" s="341"/>
      <c r="V686" s="342"/>
      <c r="W686" s="342"/>
      <c r="X686" s="341" t="str">
        <f t="shared" si="6"/>
        <v/>
      </c>
      <c r="Y686" s="341" t="str">
        <f t="shared" si="3"/>
        <v/>
      </c>
      <c r="Z686" s="341"/>
      <c r="AA686" s="341"/>
      <c r="AB686" s="341"/>
      <c r="AC686" s="401"/>
      <c r="AD686" s="563"/>
      <c r="AE686" s="564"/>
      <c r="AF686" s="564"/>
      <c r="AG686" s="564"/>
      <c r="AH686" s="564"/>
      <c r="AI686" s="564"/>
      <c r="AJ686" s="564"/>
      <c r="AK686" s="564"/>
      <c r="AL686" s="563"/>
      <c r="AM686" s="564"/>
      <c r="AN686" s="564"/>
      <c r="AO686" s="564"/>
      <c r="AP686" s="564"/>
      <c r="AQ686" s="564"/>
      <c r="AR686" s="564"/>
      <c r="AS686" s="564"/>
      <c r="AT686" s="401"/>
      <c r="AU686" s="399"/>
      <c r="AV686" s="617"/>
      <c r="AW686" s="401"/>
      <c r="AX686" s="401"/>
      <c r="AY686" s="341"/>
      <c r="AZ686" s="341"/>
      <c r="BA686" s="341"/>
      <c r="BB686" s="341"/>
      <c r="BC686" s="341"/>
      <c r="BD686" s="401"/>
      <c r="BE686" s="341"/>
      <c r="BF686" s="341"/>
      <c r="BG686" s="402"/>
      <c r="BH686" s="403"/>
      <c r="BI686" s="405"/>
      <c r="BJ686" s="405"/>
      <c r="BK686" s="405"/>
      <c r="BL686" s="405"/>
      <c r="BM686" s="514"/>
    </row>
    <row r="687" ht="18.75" customHeight="1">
      <c r="A687" s="400" t="str">
        <f t="shared" si="4"/>
        <v/>
      </c>
      <c r="B687" s="341"/>
      <c r="C687" s="559"/>
      <c r="D687" s="393"/>
      <c r="E687" s="341"/>
      <c r="F687" s="394"/>
      <c r="G687" s="341" t="str">
        <f t="array" ref="G687">IF(C687="","",XLOOKUP(C687,'Master Data'!K:K,'Master Data'!N:N,"Input in Master Data",0,1))</f>
        <v/>
      </c>
      <c r="H687" s="341" t="str">
        <f t="array" ref="H687">IF(C687="","",XLOOKUP(C687,'Master Data'!K:K,'Master Data'!O:O,"Input in Master Data",0,1))</f>
        <v/>
      </c>
      <c r="I687" s="341" t="str">
        <f t="array" ref="I687">if(U687="","",XLOOKUP(U687,Master[Company],Master[Blow],"Unknown",0,1))</f>
        <v/>
      </c>
      <c r="J687" s="341" t="str">
        <f t="array" ref="J687">if(U687="","",XLOOKUP(U687,Master[Company],Master[Pigging],"Unknown",0,1))</f>
        <v/>
      </c>
      <c r="K687" s="341" t="str">
        <f t="array" ref="K687">if(U687="","",XLOOKUP(U687,Master[Company],Master[Load Method],"Unknown",0,1))</f>
        <v/>
      </c>
      <c r="L687" s="341" t="str">
        <f t="array" ref="L687">if(U687="","",XLOOKUP(U687,Master[Company],Master[Line Distance],"Unknown",0,1))</f>
        <v/>
      </c>
      <c r="M687" s="394"/>
      <c r="N687" s="341"/>
      <c r="O687" s="341"/>
      <c r="P687" s="341" t="str">
        <f t="array" ref="P687">if(U687="","",XLOOKUP(U687,Master[Company],Master[Terms],"NA",0,1))</f>
        <v/>
      </c>
      <c r="Q687" s="341" t="str">
        <f t="shared" si="1"/>
        <v/>
      </c>
      <c r="R687" s="341" t="str">
        <f t="array" ref="R687">if(U687="","",XLOOKUP(U687,Master[Company],Master[Group],"NA",0,1))</f>
        <v/>
      </c>
      <c r="S687" s="341" t="str">
        <f t="array" ref="S687">if(U687="","",XLOOKUP(U687,Master[Company],Master[Loading Location],"NA",0,1))</f>
        <v/>
      </c>
      <c r="T687" s="341" t="str">
        <f t="array" ref="T687">if(U687="","",XLOOKUP(U687,Master[Company],Master[Acronym],"NA",0,1))</f>
        <v/>
      </c>
      <c r="U687" s="341"/>
      <c r="V687" s="342"/>
      <c r="W687" s="342"/>
      <c r="X687" s="341" t="str">
        <f t="shared" si="6"/>
        <v/>
      </c>
      <c r="Y687" s="341" t="str">
        <f t="shared" si="3"/>
        <v/>
      </c>
      <c r="Z687" s="341"/>
      <c r="AA687" s="341"/>
      <c r="AB687" s="341"/>
      <c r="AC687" s="401"/>
      <c r="AD687" s="563"/>
      <c r="AE687" s="564"/>
      <c r="AF687" s="564"/>
      <c r="AG687" s="564"/>
      <c r="AH687" s="564"/>
      <c r="AI687" s="564"/>
      <c r="AJ687" s="564"/>
      <c r="AK687" s="564"/>
      <c r="AL687" s="563"/>
      <c r="AM687" s="564"/>
      <c r="AN687" s="564"/>
      <c r="AO687" s="564"/>
      <c r="AP687" s="564"/>
      <c r="AQ687" s="564"/>
      <c r="AR687" s="564"/>
      <c r="AS687" s="564"/>
      <c r="AT687" s="401"/>
      <c r="AU687" s="399"/>
      <c r="AV687" s="617"/>
      <c r="AW687" s="401"/>
      <c r="AX687" s="401"/>
      <c r="AY687" s="341"/>
      <c r="AZ687" s="341"/>
      <c r="BA687" s="341"/>
      <c r="BB687" s="341"/>
      <c r="BC687" s="341"/>
      <c r="BD687" s="401"/>
      <c r="BE687" s="341"/>
      <c r="BF687" s="341"/>
      <c r="BG687" s="402"/>
      <c r="BH687" s="403"/>
      <c r="BI687" s="405"/>
      <c r="BJ687" s="405"/>
      <c r="BK687" s="405"/>
      <c r="BL687" s="405"/>
      <c r="BM687" s="514"/>
    </row>
    <row r="688" ht="18.75" customHeight="1">
      <c r="A688" s="400" t="str">
        <f t="shared" si="4"/>
        <v/>
      </c>
      <c r="B688" s="341"/>
      <c r="C688" s="559"/>
      <c r="D688" s="393"/>
      <c r="E688" s="341"/>
      <c r="F688" s="394"/>
      <c r="G688" s="341" t="str">
        <f t="array" ref="G688">IF(C688="","",XLOOKUP(C688,'Master Data'!K:K,'Master Data'!N:N,"Input in Master Data",0,1))</f>
        <v/>
      </c>
      <c r="H688" s="341" t="str">
        <f t="array" ref="H688">IF(C688="","",XLOOKUP(C688,'Master Data'!K:K,'Master Data'!O:O,"Input in Master Data",0,1))</f>
        <v/>
      </c>
      <c r="I688" s="341" t="str">
        <f t="array" ref="I688">if(U688="","",XLOOKUP(U688,Master[Company],Master[Blow],"Unknown",0,1))</f>
        <v/>
      </c>
      <c r="J688" s="341" t="str">
        <f t="array" ref="J688">if(U688="","",XLOOKUP(U688,Master[Company],Master[Pigging],"Unknown",0,1))</f>
        <v/>
      </c>
      <c r="K688" s="341" t="str">
        <f t="array" ref="K688">if(U688="","",XLOOKUP(U688,Master[Company],Master[Load Method],"Unknown",0,1))</f>
        <v/>
      </c>
      <c r="L688" s="341" t="str">
        <f t="array" ref="L688">if(U688="","",XLOOKUP(U688,Master[Company],Master[Line Distance],"Unknown",0,1))</f>
        <v/>
      </c>
      <c r="M688" s="394"/>
      <c r="N688" s="341"/>
      <c r="O688" s="341"/>
      <c r="P688" s="341" t="str">
        <f t="array" ref="P688">if(U688="","",XLOOKUP(U688,Master[Company],Master[Terms],"NA",0,1))</f>
        <v/>
      </c>
      <c r="Q688" s="341" t="str">
        <f t="shared" si="1"/>
        <v/>
      </c>
      <c r="R688" s="341" t="str">
        <f t="array" ref="R688">if(U688="","",XLOOKUP(U688,Master[Company],Master[Group],"NA",0,1))</f>
        <v/>
      </c>
      <c r="S688" s="341" t="str">
        <f t="array" ref="S688">if(U688="","",XLOOKUP(U688,Master[Company],Master[Loading Location],"NA",0,1))</f>
        <v/>
      </c>
      <c r="T688" s="341" t="str">
        <f t="array" ref="T688">if(U688="","",XLOOKUP(U688,Master[Company],Master[Acronym],"NA",0,1))</f>
        <v/>
      </c>
      <c r="U688" s="341"/>
      <c r="V688" s="342"/>
      <c r="W688" s="342"/>
      <c r="X688" s="341" t="str">
        <f t="shared" si="6"/>
        <v/>
      </c>
      <c r="Y688" s="341" t="str">
        <f t="shared" si="3"/>
        <v/>
      </c>
      <c r="Z688" s="341"/>
      <c r="AA688" s="341"/>
      <c r="AB688" s="341"/>
      <c r="AC688" s="401"/>
      <c r="AD688" s="563"/>
      <c r="AE688" s="564"/>
      <c r="AF688" s="564"/>
      <c r="AG688" s="564"/>
      <c r="AH688" s="564"/>
      <c r="AI688" s="564"/>
      <c r="AJ688" s="564"/>
      <c r="AK688" s="564"/>
      <c r="AL688" s="563"/>
      <c r="AM688" s="564"/>
      <c r="AN688" s="564"/>
      <c r="AO688" s="564"/>
      <c r="AP688" s="564"/>
      <c r="AQ688" s="564"/>
      <c r="AR688" s="564"/>
      <c r="AS688" s="564"/>
      <c r="AT688" s="401"/>
      <c r="AU688" s="399"/>
      <c r="AV688" s="617"/>
      <c r="AW688" s="401"/>
      <c r="AX688" s="401"/>
      <c r="AY688" s="341"/>
      <c r="AZ688" s="341"/>
      <c r="BA688" s="341"/>
      <c r="BB688" s="341"/>
      <c r="BC688" s="341"/>
      <c r="BD688" s="401"/>
      <c r="BE688" s="341"/>
      <c r="BF688" s="341"/>
      <c r="BG688" s="402"/>
      <c r="BH688" s="403"/>
      <c r="BI688" s="405"/>
      <c r="BJ688" s="405"/>
      <c r="BK688" s="405"/>
      <c r="BL688" s="405"/>
      <c r="BM688" s="514"/>
    </row>
    <row r="689" ht="18.75" customHeight="1">
      <c r="A689" s="400" t="str">
        <f t="shared" si="4"/>
        <v/>
      </c>
      <c r="B689" s="341"/>
      <c r="C689" s="559"/>
      <c r="D689" s="393"/>
      <c r="E689" s="341"/>
      <c r="F689" s="394"/>
      <c r="G689" s="341" t="str">
        <f t="array" ref="G689">IF(C689="","",XLOOKUP(C689,'Master Data'!K:K,'Master Data'!N:N,"Input in Master Data",0,1))</f>
        <v/>
      </c>
      <c r="H689" s="341" t="str">
        <f t="array" ref="H689">IF(C689="","",XLOOKUP(C689,'Master Data'!K:K,'Master Data'!O:O,"Input in Master Data",0,1))</f>
        <v/>
      </c>
      <c r="I689" s="341" t="str">
        <f t="array" ref="I689">if(U689="","",XLOOKUP(U689,Master[Company],Master[Blow],"Unknown",0,1))</f>
        <v/>
      </c>
      <c r="J689" s="341" t="str">
        <f t="array" ref="J689">if(U689="","",XLOOKUP(U689,Master[Company],Master[Pigging],"Unknown",0,1))</f>
        <v/>
      </c>
      <c r="K689" s="341" t="str">
        <f t="array" ref="K689">if(U689="","",XLOOKUP(U689,Master[Company],Master[Load Method],"Unknown",0,1))</f>
        <v/>
      </c>
      <c r="L689" s="341" t="str">
        <f t="array" ref="L689">if(U689="","",XLOOKUP(U689,Master[Company],Master[Line Distance],"Unknown",0,1))</f>
        <v/>
      </c>
      <c r="M689" s="394"/>
      <c r="N689" s="341"/>
      <c r="O689" s="341"/>
      <c r="P689" s="341" t="str">
        <f t="array" ref="P689">if(U689="","",XLOOKUP(U689,Master[Company],Master[Terms],"NA",0,1))</f>
        <v/>
      </c>
      <c r="Q689" s="341" t="str">
        <f t="shared" si="1"/>
        <v/>
      </c>
      <c r="R689" s="341" t="str">
        <f t="array" ref="R689">if(U689="","",XLOOKUP(U689,Master[Company],Master[Group],"NA",0,1))</f>
        <v/>
      </c>
      <c r="S689" s="341" t="str">
        <f t="array" ref="S689">if(U689="","",XLOOKUP(U689,Master[Company],Master[Loading Location],"NA",0,1))</f>
        <v/>
      </c>
      <c r="T689" s="341" t="str">
        <f t="array" ref="T689">if(U689="","",XLOOKUP(U689,Master[Company],Master[Acronym],"NA",0,1))</f>
        <v/>
      </c>
      <c r="U689" s="341"/>
      <c r="V689" s="342"/>
      <c r="W689" s="342"/>
      <c r="X689" s="341" t="str">
        <f t="shared" si="6"/>
        <v/>
      </c>
      <c r="Y689" s="341" t="str">
        <f t="shared" si="3"/>
        <v/>
      </c>
      <c r="Z689" s="341"/>
      <c r="AA689" s="341"/>
      <c r="AB689" s="341"/>
      <c r="AC689" s="401"/>
      <c r="AD689" s="563"/>
      <c r="AE689" s="564"/>
      <c r="AF689" s="564"/>
      <c r="AG689" s="564"/>
      <c r="AH689" s="564"/>
      <c r="AI689" s="564"/>
      <c r="AJ689" s="564"/>
      <c r="AK689" s="564"/>
      <c r="AL689" s="563"/>
      <c r="AM689" s="564"/>
      <c r="AN689" s="564"/>
      <c r="AO689" s="564"/>
      <c r="AP689" s="564"/>
      <c r="AQ689" s="564"/>
      <c r="AR689" s="564"/>
      <c r="AS689" s="564"/>
      <c r="AT689" s="401"/>
      <c r="AU689" s="399"/>
      <c r="AV689" s="617"/>
      <c r="AW689" s="401"/>
      <c r="AX689" s="401"/>
      <c r="AY689" s="341"/>
      <c r="AZ689" s="341"/>
      <c r="BA689" s="341"/>
      <c r="BB689" s="341"/>
      <c r="BC689" s="341"/>
      <c r="BD689" s="401"/>
      <c r="BE689" s="341"/>
      <c r="BF689" s="341"/>
      <c r="BG689" s="402"/>
      <c r="BH689" s="403"/>
      <c r="BI689" s="405"/>
      <c r="BJ689" s="405"/>
      <c r="BK689" s="405"/>
      <c r="BL689" s="405"/>
      <c r="BM689" s="514"/>
    </row>
    <row r="690" ht="18.75" customHeight="1">
      <c r="A690" s="400" t="str">
        <f t="shared" si="4"/>
        <v/>
      </c>
      <c r="B690" s="341"/>
      <c r="C690" s="559"/>
      <c r="D690" s="393"/>
      <c r="E690" s="341"/>
      <c r="F690" s="394"/>
      <c r="G690" s="341" t="str">
        <f t="array" ref="G690">IF(C690="","",XLOOKUP(C690,'Master Data'!K:K,'Master Data'!N:N,"Input in Master Data",0,1))</f>
        <v/>
      </c>
      <c r="H690" s="341" t="str">
        <f t="array" ref="H690">IF(C690="","",XLOOKUP(C690,'Master Data'!K:K,'Master Data'!O:O,"Input in Master Data",0,1))</f>
        <v/>
      </c>
      <c r="I690" s="341" t="str">
        <f t="array" ref="I690">if(U690="","",XLOOKUP(U690,Master[Company],Master[Blow],"Unknown",0,1))</f>
        <v/>
      </c>
      <c r="J690" s="341" t="str">
        <f t="array" ref="J690">if(U690="","",XLOOKUP(U690,Master[Company],Master[Pigging],"Unknown",0,1))</f>
        <v/>
      </c>
      <c r="K690" s="341" t="str">
        <f t="array" ref="K690">if(U690="","",XLOOKUP(U690,Master[Company],Master[Load Method],"Unknown",0,1))</f>
        <v/>
      </c>
      <c r="L690" s="341" t="str">
        <f t="array" ref="L690">if(U690="","",XLOOKUP(U690,Master[Company],Master[Line Distance],"Unknown",0,1))</f>
        <v/>
      </c>
      <c r="M690" s="394"/>
      <c r="N690" s="341"/>
      <c r="O690" s="341"/>
      <c r="P690" s="341" t="str">
        <f t="array" ref="P690">if(U690="","",XLOOKUP(U690,Master[Company],Master[Terms],"NA",0,1))</f>
        <v/>
      </c>
      <c r="Q690" s="341" t="str">
        <f t="shared" si="1"/>
        <v/>
      </c>
      <c r="R690" s="341" t="str">
        <f t="array" ref="R690">if(U690="","",XLOOKUP(U690,Master[Company],Master[Group],"NA",0,1))</f>
        <v/>
      </c>
      <c r="S690" s="341" t="str">
        <f t="array" ref="S690">if(U690="","",XLOOKUP(U690,Master[Company],Master[Loading Location],"NA",0,1))</f>
        <v/>
      </c>
      <c r="T690" s="341" t="str">
        <f t="array" ref="T690">if(U690="","",XLOOKUP(U690,Master[Company],Master[Acronym],"NA",0,1))</f>
        <v/>
      </c>
      <c r="U690" s="341"/>
      <c r="V690" s="342"/>
      <c r="W690" s="342"/>
      <c r="X690" s="341" t="str">
        <f t="shared" si="6"/>
        <v/>
      </c>
      <c r="Y690" s="341" t="str">
        <f t="shared" si="3"/>
        <v/>
      </c>
      <c r="Z690" s="341"/>
      <c r="AA690" s="341"/>
      <c r="AB690" s="341"/>
      <c r="AC690" s="401"/>
      <c r="AD690" s="563"/>
      <c r="AE690" s="564"/>
      <c r="AF690" s="564"/>
      <c r="AG690" s="564"/>
      <c r="AH690" s="564"/>
      <c r="AI690" s="564"/>
      <c r="AJ690" s="564"/>
      <c r="AK690" s="564"/>
      <c r="AL690" s="563"/>
      <c r="AM690" s="564"/>
      <c r="AN690" s="564"/>
      <c r="AO690" s="564"/>
      <c r="AP690" s="564"/>
      <c r="AQ690" s="564"/>
      <c r="AR690" s="564"/>
      <c r="AS690" s="564"/>
      <c r="AT690" s="401"/>
      <c r="AU690" s="399"/>
      <c r="AV690" s="617"/>
      <c r="AW690" s="401"/>
      <c r="AX690" s="401"/>
      <c r="AY690" s="341"/>
      <c r="AZ690" s="341"/>
      <c r="BA690" s="341"/>
      <c r="BB690" s="341"/>
      <c r="BC690" s="341"/>
      <c r="BD690" s="401"/>
      <c r="BE690" s="341"/>
      <c r="BF690" s="341"/>
      <c r="BG690" s="402"/>
      <c r="BH690" s="403"/>
      <c r="BI690" s="405"/>
      <c r="BJ690" s="405"/>
      <c r="BK690" s="405"/>
      <c r="BL690" s="405"/>
      <c r="BM690" s="514"/>
    </row>
    <row r="691" ht="18.75" customHeight="1">
      <c r="A691" s="400" t="str">
        <f t="shared" si="4"/>
        <v/>
      </c>
      <c r="B691" s="341"/>
      <c r="C691" s="559"/>
      <c r="D691" s="393"/>
      <c r="E691" s="341"/>
      <c r="F691" s="394"/>
      <c r="G691" s="341" t="str">
        <f t="array" ref="G691">IF(C691="","",XLOOKUP(C691,'Master Data'!K:K,'Master Data'!N:N,"Input in Master Data",0,1))</f>
        <v/>
      </c>
      <c r="H691" s="341" t="str">
        <f t="array" ref="H691">IF(C691="","",XLOOKUP(C691,'Master Data'!K:K,'Master Data'!O:O,"Input in Master Data",0,1))</f>
        <v/>
      </c>
      <c r="I691" s="341" t="str">
        <f t="array" ref="I691">if(U691="","",XLOOKUP(U691,Master[Company],Master[Blow],"Unknown",0,1))</f>
        <v/>
      </c>
      <c r="J691" s="341" t="str">
        <f t="array" ref="J691">if(U691="","",XLOOKUP(U691,Master[Company],Master[Pigging],"Unknown",0,1))</f>
        <v/>
      </c>
      <c r="K691" s="341" t="str">
        <f t="array" ref="K691">if(U691="","",XLOOKUP(U691,Master[Company],Master[Load Method],"Unknown",0,1))</f>
        <v/>
      </c>
      <c r="L691" s="341" t="str">
        <f t="array" ref="L691">if(U691="","",XLOOKUP(U691,Master[Company],Master[Line Distance],"Unknown",0,1))</f>
        <v/>
      </c>
      <c r="M691" s="394"/>
      <c r="N691" s="341"/>
      <c r="O691" s="341"/>
      <c r="P691" s="341" t="str">
        <f t="array" ref="P691">if(U691="","",XLOOKUP(U691,Master[Company],Master[Terms],"NA",0,1))</f>
        <v/>
      </c>
      <c r="Q691" s="341" t="str">
        <f t="shared" si="1"/>
        <v/>
      </c>
      <c r="R691" s="341" t="str">
        <f t="array" ref="R691">if(U691="","",XLOOKUP(U691,Master[Company],Master[Group],"NA",0,1))</f>
        <v/>
      </c>
      <c r="S691" s="341" t="str">
        <f t="array" ref="S691">if(U691="","",XLOOKUP(U691,Master[Company],Master[Loading Location],"NA",0,1))</f>
        <v/>
      </c>
      <c r="T691" s="341" t="str">
        <f t="array" ref="T691">if(U691="","",XLOOKUP(U691,Master[Company],Master[Acronym],"NA",0,1))</f>
        <v/>
      </c>
      <c r="U691" s="341"/>
      <c r="V691" s="342"/>
      <c r="W691" s="342"/>
      <c r="X691" s="341" t="str">
        <f t="shared" si="6"/>
        <v/>
      </c>
      <c r="Y691" s="341" t="str">
        <f t="shared" si="3"/>
        <v/>
      </c>
      <c r="Z691" s="341"/>
      <c r="AA691" s="341"/>
      <c r="AB691" s="341"/>
      <c r="AC691" s="401"/>
      <c r="AD691" s="563"/>
      <c r="AE691" s="564"/>
      <c r="AF691" s="564"/>
      <c r="AG691" s="564"/>
      <c r="AH691" s="564"/>
      <c r="AI691" s="564"/>
      <c r="AJ691" s="564"/>
      <c r="AK691" s="564"/>
      <c r="AL691" s="563"/>
      <c r="AM691" s="564"/>
      <c r="AN691" s="564"/>
      <c r="AO691" s="564"/>
      <c r="AP691" s="564"/>
      <c r="AQ691" s="564"/>
      <c r="AR691" s="564"/>
      <c r="AS691" s="564"/>
      <c r="AT691" s="401"/>
      <c r="AU691" s="399"/>
      <c r="AV691" s="617"/>
      <c r="AW691" s="401"/>
      <c r="AX691" s="401"/>
      <c r="AY691" s="341"/>
      <c r="AZ691" s="341"/>
      <c r="BA691" s="341"/>
      <c r="BB691" s="341"/>
      <c r="BC691" s="341"/>
      <c r="BD691" s="401"/>
      <c r="BE691" s="341"/>
      <c r="BF691" s="341"/>
      <c r="BG691" s="402"/>
      <c r="BH691" s="403"/>
      <c r="BI691" s="405"/>
      <c r="BJ691" s="405"/>
      <c r="BK691" s="405"/>
      <c r="BL691" s="405"/>
      <c r="BM691" s="514"/>
    </row>
    <row r="692" ht="18.75" customHeight="1">
      <c r="A692" s="400" t="str">
        <f t="shared" si="4"/>
        <v/>
      </c>
      <c r="B692" s="341"/>
      <c r="C692" s="559"/>
      <c r="D692" s="393"/>
      <c r="E692" s="341"/>
      <c r="F692" s="394"/>
      <c r="G692" s="341" t="str">
        <f t="array" ref="G692">IF(C692="","",XLOOKUP(C692,'Master Data'!K:K,'Master Data'!N:N,"Input in Master Data",0,1))</f>
        <v/>
      </c>
      <c r="H692" s="341" t="str">
        <f t="array" ref="H692">IF(C692="","",XLOOKUP(C692,'Master Data'!K:K,'Master Data'!O:O,"Input in Master Data",0,1))</f>
        <v/>
      </c>
      <c r="I692" s="341" t="str">
        <f t="array" ref="I692">if(U692="","",XLOOKUP(U692,Master[Company],Master[Blow],"Unknown",0,1))</f>
        <v/>
      </c>
      <c r="J692" s="341" t="str">
        <f t="array" ref="J692">if(U692="","",XLOOKUP(U692,Master[Company],Master[Pigging],"Unknown",0,1))</f>
        <v/>
      </c>
      <c r="K692" s="341" t="str">
        <f t="array" ref="K692">if(U692="","",XLOOKUP(U692,Master[Company],Master[Load Method],"Unknown",0,1))</f>
        <v/>
      </c>
      <c r="L692" s="341" t="str">
        <f t="array" ref="L692">if(U692="","",XLOOKUP(U692,Master[Company],Master[Line Distance],"Unknown",0,1))</f>
        <v/>
      </c>
      <c r="M692" s="394"/>
      <c r="N692" s="341"/>
      <c r="O692" s="341"/>
      <c r="P692" s="341" t="str">
        <f t="array" ref="P692">if(U692="","",XLOOKUP(U692,Master[Company],Master[Terms],"NA",0,1))</f>
        <v/>
      </c>
      <c r="Q692" s="341" t="str">
        <f t="shared" si="1"/>
        <v/>
      </c>
      <c r="R692" s="341" t="str">
        <f t="array" ref="R692">if(U692="","",XLOOKUP(U692,Master[Company],Master[Group],"NA",0,1))</f>
        <v/>
      </c>
      <c r="S692" s="341" t="str">
        <f t="array" ref="S692">if(U692="","",XLOOKUP(U692,Master[Company],Master[Loading Location],"NA",0,1))</f>
        <v/>
      </c>
      <c r="T692" s="341" t="str">
        <f t="array" ref="T692">if(U692="","",XLOOKUP(U692,Master[Company],Master[Acronym],"NA",0,1))</f>
        <v/>
      </c>
      <c r="U692" s="341"/>
      <c r="V692" s="342"/>
      <c r="W692" s="342"/>
      <c r="X692" s="341" t="str">
        <f t="shared" si="6"/>
        <v/>
      </c>
      <c r="Y692" s="341" t="str">
        <f t="shared" si="3"/>
        <v/>
      </c>
      <c r="Z692" s="341"/>
      <c r="AA692" s="341"/>
      <c r="AB692" s="341"/>
      <c r="AC692" s="401"/>
      <c r="AD692" s="563"/>
      <c r="AE692" s="564"/>
      <c r="AF692" s="564"/>
      <c r="AG692" s="564"/>
      <c r="AH692" s="564"/>
      <c r="AI692" s="564"/>
      <c r="AJ692" s="564"/>
      <c r="AK692" s="564"/>
      <c r="AL692" s="563"/>
      <c r="AM692" s="564"/>
      <c r="AN692" s="564"/>
      <c r="AO692" s="564"/>
      <c r="AP692" s="564"/>
      <c r="AQ692" s="564"/>
      <c r="AR692" s="564"/>
      <c r="AS692" s="564"/>
      <c r="AT692" s="401"/>
      <c r="AU692" s="399"/>
      <c r="AV692" s="617"/>
      <c r="AW692" s="401"/>
      <c r="AX692" s="401"/>
      <c r="AY692" s="341"/>
      <c r="AZ692" s="341"/>
      <c r="BA692" s="341"/>
      <c r="BB692" s="341"/>
      <c r="BC692" s="341"/>
      <c r="BD692" s="401"/>
      <c r="BE692" s="341"/>
      <c r="BF692" s="341"/>
      <c r="BG692" s="402"/>
      <c r="BH692" s="403"/>
      <c r="BI692" s="405"/>
      <c r="BJ692" s="405"/>
      <c r="BK692" s="405"/>
      <c r="BL692" s="405"/>
      <c r="BM692" s="514"/>
    </row>
    <row r="693" ht="18.75" customHeight="1">
      <c r="A693" s="400" t="str">
        <f t="shared" si="4"/>
        <v/>
      </c>
      <c r="B693" s="341"/>
      <c r="C693" s="559"/>
      <c r="D693" s="393"/>
      <c r="E693" s="341"/>
      <c r="F693" s="394"/>
      <c r="G693" s="341" t="str">
        <f t="array" ref="G693">IF(C693="","",XLOOKUP(C693,'Master Data'!K:K,'Master Data'!N:N,"Input in Master Data",0,1))</f>
        <v/>
      </c>
      <c r="H693" s="341" t="str">
        <f t="array" ref="H693">IF(C693="","",XLOOKUP(C693,'Master Data'!K:K,'Master Data'!O:O,"Input in Master Data",0,1))</f>
        <v/>
      </c>
      <c r="I693" s="341" t="str">
        <f t="array" ref="I693">if(U693="","",XLOOKUP(U693,Master[Company],Master[Blow],"Unknown",0,1))</f>
        <v/>
      </c>
      <c r="J693" s="341" t="str">
        <f t="array" ref="J693">if(U693="","",XLOOKUP(U693,Master[Company],Master[Pigging],"Unknown",0,1))</f>
        <v/>
      </c>
      <c r="K693" s="341" t="str">
        <f t="array" ref="K693">if(U693="","",XLOOKUP(U693,Master[Company],Master[Load Method],"Unknown",0,1))</f>
        <v/>
      </c>
      <c r="L693" s="341" t="str">
        <f t="array" ref="L693">if(U693="","",XLOOKUP(U693,Master[Company],Master[Line Distance],"Unknown",0,1))</f>
        <v/>
      </c>
      <c r="M693" s="394"/>
      <c r="N693" s="341"/>
      <c r="O693" s="341"/>
      <c r="P693" s="341" t="str">
        <f t="array" ref="P693">if(U693="","",XLOOKUP(U693,Master[Company],Master[Terms],"NA",0,1))</f>
        <v/>
      </c>
      <c r="Q693" s="341" t="str">
        <f t="shared" si="1"/>
        <v/>
      </c>
      <c r="R693" s="341" t="str">
        <f t="array" ref="R693">if(U693="","",XLOOKUP(U693,Master[Company],Master[Group],"NA",0,1))</f>
        <v/>
      </c>
      <c r="S693" s="341" t="str">
        <f t="array" ref="S693">if(U693="","",XLOOKUP(U693,Master[Company],Master[Loading Location],"NA",0,1))</f>
        <v/>
      </c>
      <c r="T693" s="341" t="str">
        <f t="array" ref="T693">if(U693="","",XLOOKUP(U693,Master[Company],Master[Acronym],"NA",0,1))</f>
        <v/>
      </c>
      <c r="U693" s="341"/>
      <c r="V693" s="342"/>
      <c r="W693" s="342"/>
      <c r="X693" s="341" t="str">
        <f t="shared" si="6"/>
        <v/>
      </c>
      <c r="Y693" s="341" t="str">
        <f t="shared" si="3"/>
        <v/>
      </c>
      <c r="Z693" s="341"/>
      <c r="AA693" s="341"/>
      <c r="AB693" s="341"/>
      <c r="AC693" s="401"/>
      <c r="AD693" s="563"/>
      <c r="AE693" s="564"/>
      <c r="AF693" s="564"/>
      <c r="AG693" s="564"/>
      <c r="AH693" s="564"/>
      <c r="AI693" s="564"/>
      <c r="AJ693" s="564"/>
      <c r="AK693" s="564"/>
      <c r="AL693" s="563"/>
      <c r="AM693" s="564"/>
      <c r="AN693" s="564"/>
      <c r="AO693" s="564"/>
      <c r="AP693" s="564"/>
      <c r="AQ693" s="564"/>
      <c r="AR693" s="564"/>
      <c r="AS693" s="564"/>
      <c r="AT693" s="401"/>
      <c r="AU693" s="399"/>
      <c r="AV693" s="617"/>
      <c r="AW693" s="401"/>
      <c r="AX693" s="401"/>
      <c r="AY693" s="341"/>
      <c r="AZ693" s="341"/>
      <c r="BA693" s="341"/>
      <c r="BB693" s="341"/>
      <c r="BC693" s="341"/>
      <c r="BD693" s="401"/>
      <c r="BE693" s="341"/>
      <c r="BF693" s="341"/>
      <c r="BG693" s="402"/>
      <c r="BH693" s="403"/>
      <c r="BI693" s="405"/>
      <c r="BJ693" s="405"/>
      <c r="BK693" s="405"/>
      <c r="BL693" s="405"/>
      <c r="BM693" s="514"/>
    </row>
    <row r="694" ht="18.75" customHeight="1">
      <c r="A694" s="400" t="str">
        <f t="shared" si="4"/>
        <v/>
      </c>
      <c r="B694" s="341"/>
      <c r="C694" s="559"/>
      <c r="D694" s="393"/>
      <c r="E694" s="341"/>
      <c r="F694" s="394"/>
      <c r="G694" s="341" t="str">
        <f t="array" ref="G694">IF(C694="","",XLOOKUP(C694,'Master Data'!K:K,'Master Data'!N:N,"Input in Master Data",0,1))</f>
        <v/>
      </c>
      <c r="H694" s="341" t="str">
        <f t="array" ref="H694">IF(C694="","",XLOOKUP(C694,'Master Data'!K:K,'Master Data'!O:O,"Input in Master Data",0,1))</f>
        <v/>
      </c>
      <c r="I694" s="341" t="str">
        <f t="array" ref="I694">if(U694="","",XLOOKUP(U694,Master[Company],Master[Blow],"Unknown",0,1))</f>
        <v/>
      </c>
      <c r="J694" s="341" t="str">
        <f t="array" ref="J694">if(U694="","",XLOOKUP(U694,Master[Company],Master[Pigging],"Unknown",0,1))</f>
        <v/>
      </c>
      <c r="K694" s="341" t="str">
        <f t="array" ref="K694">if(U694="","",XLOOKUP(U694,Master[Company],Master[Load Method],"Unknown",0,1))</f>
        <v/>
      </c>
      <c r="L694" s="341" t="str">
        <f t="array" ref="L694">if(U694="","",XLOOKUP(U694,Master[Company],Master[Line Distance],"Unknown",0,1))</f>
        <v/>
      </c>
      <c r="M694" s="394"/>
      <c r="N694" s="341"/>
      <c r="O694" s="341"/>
      <c r="P694" s="341" t="str">
        <f t="array" ref="P694">if(U694="","",XLOOKUP(U694,Master[Company],Master[Terms],"NA",0,1))</f>
        <v/>
      </c>
      <c r="Q694" s="341" t="str">
        <f t="shared" si="1"/>
        <v/>
      </c>
      <c r="R694" s="341" t="str">
        <f t="array" ref="R694">if(U694="","",XLOOKUP(U694,Master[Company],Master[Group],"NA",0,1))</f>
        <v/>
      </c>
      <c r="S694" s="341" t="str">
        <f t="array" ref="S694">if(U694="","",XLOOKUP(U694,Master[Company],Master[Loading Location],"NA",0,1))</f>
        <v/>
      </c>
      <c r="T694" s="341" t="str">
        <f t="array" ref="T694">if(U694="","",XLOOKUP(U694,Master[Company],Master[Acronym],"NA",0,1))</f>
        <v/>
      </c>
      <c r="U694" s="341"/>
      <c r="V694" s="342"/>
      <c r="W694" s="342"/>
      <c r="X694" s="341" t="str">
        <f t="shared" si="6"/>
        <v/>
      </c>
      <c r="Y694" s="341" t="str">
        <f t="shared" si="3"/>
        <v/>
      </c>
      <c r="Z694" s="341"/>
      <c r="AA694" s="341"/>
      <c r="AB694" s="341"/>
      <c r="AC694" s="401"/>
      <c r="AD694" s="563"/>
      <c r="AE694" s="564"/>
      <c r="AF694" s="564"/>
      <c r="AG694" s="564"/>
      <c r="AH694" s="564"/>
      <c r="AI694" s="564"/>
      <c r="AJ694" s="564"/>
      <c r="AK694" s="564"/>
      <c r="AL694" s="563"/>
      <c r="AM694" s="564"/>
      <c r="AN694" s="564"/>
      <c r="AO694" s="564"/>
      <c r="AP694" s="564"/>
      <c r="AQ694" s="564"/>
      <c r="AR694" s="564"/>
      <c r="AS694" s="564"/>
      <c r="AT694" s="401"/>
      <c r="AU694" s="399"/>
      <c r="AV694" s="617"/>
      <c r="AW694" s="401"/>
      <c r="AX694" s="401"/>
      <c r="AY694" s="341"/>
      <c r="AZ694" s="341"/>
      <c r="BA694" s="341"/>
      <c r="BB694" s="341"/>
      <c r="BC694" s="341"/>
      <c r="BD694" s="401"/>
      <c r="BE694" s="341"/>
      <c r="BF694" s="341"/>
      <c r="BG694" s="402"/>
      <c r="BH694" s="403"/>
      <c r="BI694" s="405"/>
      <c r="BJ694" s="405"/>
      <c r="BK694" s="405"/>
      <c r="BL694" s="405"/>
      <c r="BM694" s="514"/>
    </row>
    <row r="695" ht="18.75" customHeight="1">
      <c r="A695" s="400" t="str">
        <f t="shared" si="4"/>
        <v/>
      </c>
      <c r="B695" s="341"/>
      <c r="C695" s="559"/>
      <c r="D695" s="393"/>
      <c r="E695" s="341"/>
      <c r="F695" s="394"/>
      <c r="G695" s="341" t="str">
        <f t="array" ref="G695">IF(C695="","",XLOOKUP(C695,'Master Data'!K:K,'Master Data'!N:N,"Input in Master Data",0,1))</f>
        <v/>
      </c>
      <c r="H695" s="341" t="str">
        <f t="array" ref="H695">IF(C695="","",XLOOKUP(C695,'Master Data'!K:K,'Master Data'!O:O,"Input in Master Data",0,1))</f>
        <v/>
      </c>
      <c r="I695" s="341" t="str">
        <f t="array" ref="I695">if(U695="","",XLOOKUP(U695,Master[Company],Master[Blow],"Unknown",0,1))</f>
        <v/>
      </c>
      <c r="J695" s="341" t="str">
        <f t="array" ref="J695">if(U695="","",XLOOKUP(U695,Master[Company],Master[Pigging],"Unknown",0,1))</f>
        <v/>
      </c>
      <c r="K695" s="341" t="str">
        <f t="array" ref="K695">if(U695="","",XLOOKUP(U695,Master[Company],Master[Load Method],"Unknown",0,1))</f>
        <v/>
      </c>
      <c r="L695" s="341" t="str">
        <f t="array" ref="L695">if(U695="","",XLOOKUP(U695,Master[Company],Master[Line Distance],"Unknown",0,1))</f>
        <v/>
      </c>
      <c r="M695" s="394"/>
      <c r="N695" s="341"/>
      <c r="O695" s="341"/>
      <c r="P695" s="341" t="str">
        <f t="array" ref="P695">if(U695="","",XLOOKUP(U695,Master[Company],Master[Terms],"NA",0,1))</f>
        <v/>
      </c>
      <c r="Q695" s="341" t="str">
        <f t="shared" si="1"/>
        <v/>
      </c>
      <c r="R695" s="341" t="str">
        <f t="array" ref="R695">if(U695="","",XLOOKUP(U695,Master[Company],Master[Group],"NA",0,1))</f>
        <v/>
      </c>
      <c r="S695" s="341" t="str">
        <f t="array" ref="S695">if(U695="","",XLOOKUP(U695,Master[Company],Master[Loading Location],"NA",0,1))</f>
        <v/>
      </c>
      <c r="T695" s="341" t="str">
        <f t="array" ref="T695">if(U695="","",XLOOKUP(U695,Master[Company],Master[Acronym],"NA",0,1))</f>
        <v/>
      </c>
      <c r="U695" s="341"/>
      <c r="V695" s="342"/>
      <c r="W695" s="342"/>
      <c r="X695" s="341" t="str">
        <f t="shared" si="6"/>
        <v/>
      </c>
      <c r="Y695" s="341" t="str">
        <f t="shared" si="3"/>
        <v/>
      </c>
      <c r="Z695" s="341"/>
      <c r="AA695" s="341"/>
      <c r="AB695" s="341"/>
      <c r="AC695" s="401"/>
      <c r="AD695" s="563"/>
      <c r="AE695" s="564"/>
      <c r="AF695" s="564"/>
      <c r="AG695" s="564"/>
      <c r="AH695" s="564"/>
      <c r="AI695" s="564"/>
      <c r="AJ695" s="564"/>
      <c r="AK695" s="564"/>
      <c r="AL695" s="563"/>
      <c r="AM695" s="564"/>
      <c r="AN695" s="564"/>
      <c r="AO695" s="564"/>
      <c r="AP695" s="564"/>
      <c r="AQ695" s="564"/>
      <c r="AR695" s="564"/>
      <c r="AS695" s="564"/>
      <c r="AT695" s="401"/>
      <c r="AU695" s="399"/>
      <c r="AV695" s="617"/>
      <c r="AW695" s="401"/>
      <c r="AX695" s="401"/>
      <c r="AY695" s="341"/>
      <c r="AZ695" s="341"/>
      <c r="BA695" s="341"/>
      <c r="BB695" s="341"/>
      <c r="BC695" s="341"/>
      <c r="BD695" s="401"/>
      <c r="BE695" s="341"/>
      <c r="BF695" s="341"/>
      <c r="BG695" s="402"/>
      <c r="BH695" s="403"/>
      <c r="BI695" s="405"/>
      <c r="BJ695" s="405"/>
      <c r="BK695" s="405"/>
      <c r="BL695" s="405"/>
      <c r="BM695" s="514"/>
    </row>
    <row r="696" ht="18.75" customHeight="1">
      <c r="A696" s="400" t="str">
        <f t="shared" si="4"/>
        <v/>
      </c>
      <c r="B696" s="341"/>
      <c r="C696" s="559"/>
      <c r="D696" s="393"/>
      <c r="E696" s="341"/>
      <c r="F696" s="394"/>
      <c r="G696" s="341" t="str">
        <f t="array" ref="G696">IF(C696="","",XLOOKUP(C696,'Master Data'!K:K,'Master Data'!N:N,"Input in Master Data",0,1))</f>
        <v/>
      </c>
      <c r="H696" s="341" t="str">
        <f t="array" ref="H696">IF(C696="","",XLOOKUP(C696,'Master Data'!K:K,'Master Data'!O:O,"Input in Master Data",0,1))</f>
        <v/>
      </c>
      <c r="I696" s="341" t="str">
        <f t="array" ref="I696">if(U696="","",XLOOKUP(U696,Master[Company],Master[Blow],"Unknown",0,1))</f>
        <v/>
      </c>
      <c r="J696" s="341" t="str">
        <f t="array" ref="J696">if(U696="","",XLOOKUP(U696,Master[Company],Master[Pigging],"Unknown",0,1))</f>
        <v/>
      </c>
      <c r="K696" s="341" t="str">
        <f t="array" ref="K696">if(U696="","",XLOOKUP(U696,Master[Company],Master[Load Method],"Unknown",0,1))</f>
        <v/>
      </c>
      <c r="L696" s="341" t="str">
        <f t="array" ref="L696">if(U696="","",XLOOKUP(U696,Master[Company],Master[Line Distance],"Unknown",0,1))</f>
        <v/>
      </c>
      <c r="M696" s="394"/>
      <c r="N696" s="341"/>
      <c r="O696" s="341"/>
      <c r="P696" s="341" t="str">
        <f t="array" ref="P696">if(U696="","",XLOOKUP(U696,Master[Company],Master[Terms],"NA",0,1))</f>
        <v/>
      </c>
      <c r="Q696" s="341" t="str">
        <f t="shared" si="1"/>
        <v/>
      </c>
      <c r="R696" s="341" t="str">
        <f t="array" ref="R696">if(U696="","",XLOOKUP(U696,Master[Company],Master[Group],"NA",0,1))</f>
        <v/>
      </c>
      <c r="S696" s="341" t="str">
        <f t="array" ref="S696">if(U696="","",XLOOKUP(U696,Master[Company],Master[Loading Location],"NA",0,1))</f>
        <v/>
      </c>
      <c r="T696" s="341" t="str">
        <f t="array" ref="T696">if(U696="","",XLOOKUP(U696,Master[Company],Master[Acronym],"NA",0,1))</f>
        <v/>
      </c>
      <c r="U696" s="341"/>
      <c r="V696" s="342"/>
      <c r="W696" s="342"/>
      <c r="X696" s="341" t="str">
        <f t="shared" si="6"/>
        <v/>
      </c>
      <c r="Y696" s="341" t="str">
        <f t="shared" si="3"/>
        <v/>
      </c>
      <c r="Z696" s="341"/>
      <c r="AA696" s="341"/>
      <c r="AB696" s="341"/>
      <c r="AC696" s="401"/>
      <c r="AD696" s="563"/>
      <c r="AE696" s="564"/>
      <c r="AF696" s="564"/>
      <c r="AG696" s="564"/>
      <c r="AH696" s="564"/>
      <c r="AI696" s="564"/>
      <c r="AJ696" s="564"/>
      <c r="AK696" s="564"/>
      <c r="AL696" s="563"/>
      <c r="AM696" s="564"/>
      <c r="AN696" s="564"/>
      <c r="AO696" s="564"/>
      <c r="AP696" s="564"/>
      <c r="AQ696" s="564"/>
      <c r="AR696" s="564"/>
      <c r="AS696" s="564"/>
      <c r="AT696" s="401"/>
      <c r="AU696" s="399"/>
      <c r="AV696" s="617"/>
      <c r="AW696" s="401"/>
      <c r="AX696" s="401"/>
      <c r="AY696" s="341"/>
      <c r="AZ696" s="341"/>
      <c r="BA696" s="341"/>
      <c r="BB696" s="341"/>
      <c r="BC696" s="341"/>
      <c r="BD696" s="401"/>
      <c r="BE696" s="341"/>
      <c r="BF696" s="341"/>
      <c r="BG696" s="402"/>
      <c r="BH696" s="403"/>
      <c r="BI696" s="405"/>
      <c r="BJ696" s="405"/>
      <c r="BK696" s="405"/>
      <c r="BL696" s="405"/>
      <c r="BM696" s="514"/>
    </row>
    <row r="697" ht="18.75" customHeight="1">
      <c r="A697" s="400" t="str">
        <f t="shared" si="4"/>
        <v/>
      </c>
      <c r="B697" s="341"/>
      <c r="C697" s="559"/>
      <c r="D697" s="393"/>
      <c r="E697" s="341"/>
      <c r="F697" s="394"/>
      <c r="G697" s="341" t="str">
        <f t="array" ref="G697">IF(C697="","",XLOOKUP(C697,'Master Data'!K:K,'Master Data'!N:N,"Input in Master Data",0,1))</f>
        <v/>
      </c>
      <c r="H697" s="341" t="str">
        <f t="array" ref="H697">IF(C697="","",XLOOKUP(C697,'Master Data'!K:K,'Master Data'!O:O,"Input in Master Data",0,1))</f>
        <v/>
      </c>
      <c r="I697" s="341" t="str">
        <f t="array" ref="I697">if(U697="","",XLOOKUP(U697,Master[Company],Master[Blow],"Unknown",0,1))</f>
        <v/>
      </c>
      <c r="J697" s="341" t="str">
        <f t="array" ref="J697">if(U697="","",XLOOKUP(U697,Master[Company],Master[Pigging],"Unknown",0,1))</f>
        <v/>
      </c>
      <c r="K697" s="341" t="str">
        <f t="array" ref="K697">if(U697="","",XLOOKUP(U697,Master[Company],Master[Load Method],"Unknown",0,1))</f>
        <v/>
      </c>
      <c r="L697" s="341" t="str">
        <f t="array" ref="L697">if(U697="","",XLOOKUP(U697,Master[Company],Master[Line Distance],"Unknown",0,1))</f>
        <v/>
      </c>
      <c r="M697" s="394"/>
      <c r="N697" s="341"/>
      <c r="O697" s="341"/>
      <c r="P697" s="341" t="str">
        <f t="array" ref="P697">if(U697="","",XLOOKUP(U697,Master[Company],Master[Terms],"NA",0,1))</f>
        <v/>
      </c>
      <c r="Q697" s="341" t="str">
        <f t="shared" si="1"/>
        <v/>
      </c>
      <c r="R697" s="341" t="str">
        <f t="array" ref="R697">if(U697="","",XLOOKUP(U697,Master[Company],Master[Group],"NA",0,1))</f>
        <v/>
      </c>
      <c r="S697" s="341" t="str">
        <f t="array" ref="S697">if(U697="","",XLOOKUP(U697,Master[Company],Master[Loading Location],"NA",0,1))</f>
        <v/>
      </c>
      <c r="T697" s="341" t="str">
        <f t="array" ref="T697">if(U697="","",XLOOKUP(U697,Master[Company],Master[Acronym],"NA",0,1))</f>
        <v/>
      </c>
      <c r="U697" s="341"/>
      <c r="V697" s="342"/>
      <c r="W697" s="342"/>
      <c r="X697" s="341" t="str">
        <f t="shared" si="6"/>
        <v/>
      </c>
      <c r="Y697" s="341" t="str">
        <f t="shared" si="3"/>
        <v/>
      </c>
      <c r="Z697" s="341"/>
      <c r="AA697" s="341"/>
      <c r="AB697" s="341"/>
      <c r="AC697" s="401"/>
      <c r="AD697" s="563"/>
      <c r="AE697" s="564"/>
      <c r="AF697" s="564"/>
      <c r="AG697" s="564"/>
      <c r="AH697" s="564"/>
      <c r="AI697" s="564"/>
      <c r="AJ697" s="564"/>
      <c r="AK697" s="564"/>
      <c r="AL697" s="563"/>
      <c r="AM697" s="564"/>
      <c r="AN697" s="564"/>
      <c r="AO697" s="564"/>
      <c r="AP697" s="564"/>
      <c r="AQ697" s="564"/>
      <c r="AR697" s="564"/>
      <c r="AS697" s="564"/>
      <c r="AT697" s="401"/>
      <c r="AU697" s="399"/>
      <c r="AV697" s="617"/>
      <c r="AW697" s="401"/>
      <c r="AX697" s="401"/>
      <c r="AY697" s="341"/>
      <c r="AZ697" s="341"/>
      <c r="BA697" s="341"/>
      <c r="BB697" s="341"/>
      <c r="BC697" s="341"/>
      <c r="BD697" s="401"/>
      <c r="BE697" s="341"/>
      <c r="BF697" s="341"/>
      <c r="BG697" s="402"/>
      <c r="BH697" s="403"/>
      <c r="BI697" s="405"/>
      <c r="BJ697" s="405"/>
      <c r="BK697" s="405"/>
      <c r="BL697" s="405"/>
      <c r="BM697" s="514"/>
    </row>
    <row r="698" ht="18.75" customHeight="1">
      <c r="A698" s="400" t="str">
        <f t="shared" si="4"/>
        <v/>
      </c>
      <c r="B698" s="341"/>
      <c r="C698" s="559"/>
      <c r="D698" s="393"/>
      <c r="E698" s="341"/>
      <c r="F698" s="394"/>
      <c r="G698" s="341" t="str">
        <f t="array" ref="G698">IF(C698="","",XLOOKUP(C698,'Master Data'!K:K,'Master Data'!N:N,"Input in Master Data",0,1))</f>
        <v/>
      </c>
      <c r="H698" s="341" t="str">
        <f t="array" ref="H698">IF(C698="","",XLOOKUP(C698,'Master Data'!K:K,'Master Data'!O:O,"Input in Master Data",0,1))</f>
        <v/>
      </c>
      <c r="I698" s="341" t="str">
        <f t="array" ref="I698">if(U698="","",XLOOKUP(U698,Master[Company],Master[Blow],"Unknown",0,1))</f>
        <v/>
      </c>
      <c r="J698" s="341" t="str">
        <f t="array" ref="J698">if(U698="","",XLOOKUP(U698,Master[Company],Master[Pigging],"Unknown",0,1))</f>
        <v/>
      </c>
      <c r="K698" s="341" t="str">
        <f t="array" ref="K698">if(U698="","",XLOOKUP(U698,Master[Company],Master[Load Method],"Unknown",0,1))</f>
        <v/>
      </c>
      <c r="L698" s="341" t="str">
        <f t="array" ref="L698">if(U698="","",XLOOKUP(U698,Master[Company],Master[Line Distance],"Unknown",0,1))</f>
        <v/>
      </c>
      <c r="M698" s="394"/>
      <c r="N698" s="341"/>
      <c r="O698" s="341"/>
      <c r="P698" s="341" t="str">
        <f t="array" ref="P698">if(U698="","",XLOOKUP(U698,Master[Company],Master[Terms],"NA",0,1))</f>
        <v/>
      </c>
      <c r="Q698" s="341" t="str">
        <f t="shared" si="1"/>
        <v/>
      </c>
      <c r="R698" s="341" t="str">
        <f t="array" ref="R698">if(U698="","",XLOOKUP(U698,Master[Company],Master[Group],"NA",0,1))</f>
        <v/>
      </c>
      <c r="S698" s="341" t="str">
        <f t="array" ref="S698">if(U698="","",XLOOKUP(U698,Master[Company],Master[Loading Location],"NA",0,1))</f>
        <v/>
      </c>
      <c r="T698" s="341" t="str">
        <f t="array" ref="T698">if(U698="","",XLOOKUP(U698,Master[Company],Master[Acronym],"NA",0,1))</f>
        <v/>
      </c>
      <c r="U698" s="341"/>
      <c r="V698" s="342"/>
      <c r="W698" s="342"/>
      <c r="X698" s="341" t="str">
        <f t="shared" si="6"/>
        <v/>
      </c>
      <c r="Y698" s="341" t="str">
        <f t="shared" si="3"/>
        <v/>
      </c>
      <c r="Z698" s="341"/>
      <c r="AA698" s="341"/>
      <c r="AB698" s="341"/>
      <c r="AC698" s="401"/>
      <c r="AD698" s="563"/>
      <c r="AE698" s="564"/>
      <c r="AF698" s="564"/>
      <c r="AG698" s="564"/>
      <c r="AH698" s="564"/>
      <c r="AI698" s="564"/>
      <c r="AJ698" s="564"/>
      <c r="AK698" s="564"/>
      <c r="AL698" s="563"/>
      <c r="AM698" s="564"/>
      <c r="AN698" s="564"/>
      <c r="AO698" s="564"/>
      <c r="AP698" s="564"/>
      <c r="AQ698" s="564"/>
      <c r="AR698" s="564"/>
      <c r="AS698" s="564"/>
      <c r="AT698" s="401"/>
      <c r="AU698" s="399"/>
      <c r="AV698" s="617"/>
      <c r="AW698" s="401"/>
      <c r="AX698" s="401"/>
      <c r="AY698" s="341"/>
      <c r="AZ698" s="341"/>
      <c r="BA698" s="341"/>
      <c r="BB698" s="341"/>
      <c r="BC698" s="341"/>
      <c r="BD698" s="401"/>
      <c r="BE698" s="341"/>
      <c r="BF698" s="341"/>
      <c r="BG698" s="402"/>
      <c r="BH698" s="403"/>
      <c r="BI698" s="405"/>
      <c r="BJ698" s="405"/>
      <c r="BK698" s="405"/>
      <c r="BL698" s="405"/>
      <c r="BM698" s="514"/>
    </row>
    <row r="699" ht="18.75" customHeight="1">
      <c r="A699" s="400" t="str">
        <f t="shared" si="4"/>
        <v/>
      </c>
      <c r="B699" s="341"/>
      <c r="C699" s="559"/>
      <c r="D699" s="393"/>
      <c r="E699" s="341"/>
      <c r="F699" s="394"/>
      <c r="G699" s="341" t="str">
        <f t="array" ref="G699">IF(C699="","",XLOOKUP(C699,'Master Data'!K:K,'Master Data'!N:N,"Input in Master Data",0,1))</f>
        <v/>
      </c>
      <c r="H699" s="341" t="str">
        <f t="array" ref="H699">IF(C699="","",XLOOKUP(C699,'Master Data'!K:K,'Master Data'!O:O,"Input in Master Data",0,1))</f>
        <v/>
      </c>
      <c r="I699" s="341" t="str">
        <f t="array" ref="I699">if(U699="","",XLOOKUP(U699,Master[Company],Master[Blow],"Unknown",0,1))</f>
        <v/>
      </c>
      <c r="J699" s="341" t="str">
        <f t="array" ref="J699">if(U699="","",XLOOKUP(U699,Master[Company],Master[Pigging],"Unknown",0,1))</f>
        <v/>
      </c>
      <c r="K699" s="341" t="str">
        <f t="array" ref="K699">if(U699="","",XLOOKUP(U699,Master[Company],Master[Load Method],"Unknown",0,1))</f>
        <v/>
      </c>
      <c r="L699" s="341" t="str">
        <f t="array" ref="L699">if(U699="","",XLOOKUP(U699,Master[Company],Master[Line Distance],"Unknown",0,1))</f>
        <v/>
      </c>
      <c r="M699" s="394"/>
      <c r="N699" s="341"/>
      <c r="O699" s="341"/>
      <c r="P699" s="341" t="str">
        <f t="array" ref="P699">if(U699="","",XLOOKUP(U699,Master[Company],Master[Terms],"NA",0,1))</f>
        <v/>
      </c>
      <c r="Q699" s="341" t="str">
        <f t="shared" si="1"/>
        <v/>
      </c>
      <c r="R699" s="341" t="str">
        <f t="array" ref="R699">if(U699="","",XLOOKUP(U699,Master[Company],Master[Group],"NA",0,1))</f>
        <v/>
      </c>
      <c r="S699" s="341" t="str">
        <f t="array" ref="S699">if(U699="","",XLOOKUP(U699,Master[Company],Master[Loading Location],"NA",0,1))</f>
        <v/>
      </c>
      <c r="T699" s="341" t="str">
        <f t="array" ref="T699">if(U699="","",XLOOKUP(U699,Master[Company],Master[Acronym],"NA",0,1))</f>
        <v/>
      </c>
      <c r="U699" s="341"/>
      <c r="V699" s="342"/>
      <c r="W699" s="342"/>
      <c r="X699" s="341" t="str">
        <f t="shared" si="6"/>
        <v/>
      </c>
      <c r="Y699" s="341" t="str">
        <f t="shared" si="3"/>
        <v/>
      </c>
      <c r="Z699" s="341"/>
      <c r="AA699" s="341"/>
      <c r="AB699" s="341"/>
      <c r="AC699" s="401"/>
      <c r="AD699" s="563"/>
      <c r="AE699" s="564"/>
      <c r="AF699" s="564"/>
      <c r="AG699" s="564"/>
      <c r="AH699" s="564"/>
      <c r="AI699" s="564"/>
      <c r="AJ699" s="564"/>
      <c r="AK699" s="564"/>
      <c r="AL699" s="563"/>
      <c r="AM699" s="564"/>
      <c r="AN699" s="564"/>
      <c r="AO699" s="564"/>
      <c r="AP699" s="564"/>
      <c r="AQ699" s="564"/>
      <c r="AR699" s="564"/>
      <c r="AS699" s="564"/>
      <c r="AT699" s="401"/>
      <c r="AU699" s="399"/>
      <c r="AV699" s="617"/>
      <c r="AW699" s="401"/>
      <c r="AX699" s="401"/>
      <c r="AY699" s="341"/>
      <c r="AZ699" s="341"/>
      <c r="BA699" s="341"/>
      <c r="BB699" s="341"/>
      <c r="BC699" s="341"/>
      <c r="BD699" s="401"/>
      <c r="BE699" s="341"/>
      <c r="BF699" s="341"/>
      <c r="BG699" s="402"/>
      <c r="BH699" s="403"/>
      <c r="BI699" s="405"/>
      <c r="BJ699" s="405"/>
      <c r="BK699" s="405"/>
      <c r="BL699" s="405"/>
      <c r="BM699" s="514"/>
    </row>
    <row r="700" ht="18.75" customHeight="1">
      <c r="A700" s="400" t="str">
        <f t="shared" si="4"/>
        <v/>
      </c>
      <c r="B700" s="341"/>
      <c r="C700" s="559"/>
      <c r="D700" s="393"/>
      <c r="E700" s="341"/>
      <c r="F700" s="394"/>
      <c r="G700" s="341" t="str">
        <f t="array" ref="G700">IF(C700="","",XLOOKUP(C700,'Master Data'!K:K,'Master Data'!N:N,"Input in Master Data",0,1))</f>
        <v/>
      </c>
      <c r="H700" s="341" t="str">
        <f t="array" ref="H700">IF(C700="","",XLOOKUP(C700,'Master Data'!K:K,'Master Data'!O:O,"Input in Master Data",0,1))</f>
        <v/>
      </c>
      <c r="I700" s="341" t="str">
        <f t="array" ref="I700">if(U700="","",XLOOKUP(U700,Master[Company],Master[Blow],"Unknown",0,1))</f>
        <v/>
      </c>
      <c r="J700" s="341" t="str">
        <f t="array" ref="J700">if(U700="","",XLOOKUP(U700,Master[Company],Master[Pigging],"Unknown",0,1))</f>
        <v/>
      </c>
      <c r="K700" s="341" t="str">
        <f t="array" ref="K700">if(U700="","",XLOOKUP(U700,Master[Company],Master[Load Method],"Unknown",0,1))</f>
        <v/>
      </c>
      <c r="L700" s="341" t="str">
        <f t="array" ref="L700">if(U700="","",XLOOKUP(U700,Master[Company],Master[Line Distance],"Unknown",0,1))</f>
        <v/>
      </c>
      <c r="M700" s="394"/>
      <c r="N700" s="341"/>
      <c r="O700" s="341"/>
      <c r="P700" s="341" t="str">
        <f t="array" ref="P700">if(U700="","",XLOOKUP(U700,Master[Company],Master[Terms],"NA",0,1))</f>
        <v/>
      </c>
      <c r="Q700" s="341" t="str">
        <f t="shared" si="1"/>
        <v/>
      </c>
      <c r="R700" s="341" t="str">
        <f t="array" ref="R700">if(U700="","",XLOOKUP(U700,Master[Company],Master[Group],"NA",0,1))</f>
        <v/>
      </c>
      <c r="S700" s="341" t="str">
        <f t="array" ref="S700">if(U700="","",XLOOKUP(U700,Master[Company],Master[Loading Location],"NA",0,1))</f>
        <v/>
      </c>
      <c r="T700" s="341" t="str">
        <f t="array" ref="T700">if(U700="","",XLOOKUP(U700,Master[Company],Master[Acronym],"NA",0,1))</f>
        <v/>
      </c>
      <c r="U700" s="341"/>
      <c r="V700" s="342"/>
      <c r="W700" s="342"/>
      <c r="X700" s="341" t="str">
        <f t="shared" si="6"/>
        <v/>
      </c>
      <c r="Y700" s="341" t="str">
        <f t="shared" si="3"/>
        <v/>
      </c>
      <c r="Z700" s="341"/>
      <c r="AA700" s="341"/>
      <c r="AB700" s="341"/>
      <c r="AC700" s="401"/>
      <c r="AD700" s="563"/>
      <c r="AE700" s="564"/>
      <c r="AF700" s="564"/>
      <c r="AG700" s="564"/>
      <c r="AH700" s="564"/>
      <c r="AI700" s="564"/>
      <c r="AJ700" s="564"/>
      <c r="AK700" s="564"/>
      <c r="AL700" s="563"/>
      <c r="AM700" s="564"/>
      <c r="AN700" s="564"/>
      <c r="AO700" s="564"/>
      <c r="AP700" s="564"/>
      <c r="AQ700" s="564"/>
      <c r="AR700" s="564"/>
      <c r="AS700" s="564"/>
      <c r="AT700" s="401"/>
      <c r="AU700" s="399"/>
      <c r="AV700" s="617"/>
      <c r="AW700" s="401"/>
      <c r="AX700" s="401"/>
      <c r="AY700" s="341"/>
      <c r="AZ700" s="341"/>
      <c r="BA700" s="341"/>
      <c r="BB700" s="341"/>
      <c r="BC700" s="341"/>
      <c r="BD700" s="401"/>
      <c r="BE700" s="341"/>
      <c r="BF700" s="341"/>
      <c r="BG700" s="402"/>
      <c r="BH700" s="403"/>
      <c r="BI700" s="405"/>
      <c r="BJ700" s="405"/>
      <c r="BK700" s="405"/>
      <c r="BL700" s="405"/>
      <c r="BM700" s="514"/>
    </row>
    <row r="701" ht="18.75" customHeight="1">
      <c r="A701" s="400" t="str">
        <f t="shared" si="4"/>
        <v/>
      </c>
      <c r="B701" s="341"/>
      <c r="C701" s="559"/>
      <c r="D701" s="393"/>
      <c r="E701" s="341"/>
      <c r="F701" s="394"/>
      <c r="G701" s="341" t="str">
        <f t="array" ref="G701">IF(C701="","",XLOOKUP(C701,'Master Data'!K:K,'Master Data'!N:N,"Input in Master Data",0,1))</f>
        <v/>
      </c>
      <c r="H701" s="341" t="str">
        <f t="array" ref="H701">IF(C701="","",XLOOKUP(C701,'Master Data'!K:K,'Master Data'!O:O,"Input in Master Data",0,1))</f>
        <v/>
      </c>
      <c r="I701" s="341" t="str">
        <f t="array" ref="I701">if(U701="","",XLOOKUP(U701,Master[Company],Master[Blow],"Unknown",0,1))</f>
        <v/>
      </c>
      <c r="J701" s="341" t="str">
        <f t="array" ref="J701">if(U701="","",XLOOKUP(U701,Master[Company],Master[Pigging],"Unknown",0,1))</f>
        <v/>
      </c>
      <c r="K701" s="341" t="str">
        <f t="array" ref="K701">if(U701="","",XLOOKUP(U701,Master[Company],Master[Load Method],"Unknown",0,1))</f>
        <v/>
      </c>
      <c r="L701" s="341" t="str">
        <f t="array" ref="L701">if(U701="","",XLOOKUP(U701,Master[Company],Master[Line Distance],"Unknown",0,1))</f>
        <v/>
      </c>
      <c r="M701" s="394"/>
      <c r="N701" s="341"/>
      <c r="O701" s="341"/>
      <c r="P701" s="341" t="str">
        <f t="array" ref="P701">if(U701="","",XLOOKUP(U701,Master[Company],Master[Terms],"NA",0,1))</f>
        <v/>
      </c>
      <c r="Q701" s="341" t="str">
        <f t="shared" si="1"/>
        <v/>
      </c>
      <c r="R701" s="341" t="str">
        <f t="array" ref="R701">if(U701="","",XLOOKUP(U701,Master[Company],Master[Group],"NA",0,1))</f>
        <v/>
      </c>
      <c r="S701" s="341" t="str">
        <f t="array" ref="S701">if(U701="","",XLOOKUP(U701,Master[Company],Master[Loading Location],"NA",0,1))</f>
        <v/>
      </c>
      <c r="T701" s="341" t="str">
        <f t="array" ref="T701">if(U701="","",XLOOKUP(U701,Master[Company],Master[Acronym],"NA",0,1))</f>
        <v/>
      </c>
      <c r="U701" s="341"/>
      <c r="V701" s="342"/>
      <c r="W701" s="342"/>
      <c r="X701" s="341" t="str">
        <f t="shared" si="6"/>
        <v/>
      </c>
      <c r="Y701" s="341" t="str">
        <f t="shared" si="3"/>
        <v/>
      </c>
      <c r="Z701" s="341"/>
      <c r="AA701" s="341"/>
      <c r="AB701" s="341"/>
      <c r="AC701" s="401"/>
      <c r="AD701" s="563"/>
      <c r="AE701" s="564"/>
      <c r="AF701" s="564"/>
      <c r="AG701" s="564"/>
      <c r="AH701" s="564"/>
      <c r="AI701" s="564"/>
      <c r="AJ701" s="564"/>
      <c r="AK701" s="564"/>
      <c r="AL701" s="563"/>
      <c r="AM701" s="564"/>
      <c r="AN701" s="564"/>
      <c r="AO701" s="564"/>
      <c r="AP701" s="564"/>
      <c r="AQ701" s="564"/>
      <c r="AR701" s="564"/>
      <c r="AS701" s="564"/>
      <c r="AT701" s="401"/>
      <c r="AU701" s="399"/>
      <c r="AV701" s="617"/>
      <c r="AW701" s="401"/>
      <c r="AX701" s="401"/>
      <c r="AY701" s="341"/>
      <c r="AZ701" s="341"/>
      <c r="BA701" s="341"/>
      <c r="BB701" s="341"/>
      <c r="BC701" s="341"/>
      <c r="BD701" s="401"/>
      <c r="BE701" s="341"/>
      <c r="BF701" s="341"/>
      <c r="BG701" s="402"/>
      <c r="BH701" s="403"/>
      <c r="BI701" s="405"/>
      <c r="BJ701" s="405"/>
      <c r="BK701" s="405"/>
      <c r="BL701" s="405"/>
      <c r="BM701" s="514"/>
    </row>
    <row r="702" ht="18.75" customHeight="1">
      <c r="A702" s="400" t="str">
        <f t="shared" si="4"/>
        <v/>
      </c>
      <c r="B702" s="341"/>
      <c r="C702" s="559"/>
      <c r="D702" s="393"/>
      <c r="E702" s="341"/>
      <c r="F702" s="394"/>
      <c r="G702" s="341" t="str">
        <f t="array" ref="G702">IF(C702="","",XLOOKUP(C702,'Master Data'!K:K,'Master Data'!N:N,"Input in Master Data",0,1))</f>
        <v/>
      </c>
      <c r="H702" s="341" t="str">
        <f t="array" ref="H702">IF(C702="","",XLOOKUP(C702,'Master Data'!K:K,'Master Data'!O:O,"Input in Master Data",0,1))</f>
        <v/>
      </c>
      <c r="I702" s="341" t="str">
        <f t="array" ref="I702">if(U702="","",XLOOKUP(U702,Master[Company],Master[Blow],"Unknown",0,1))</f>
        <v/>
      </c>
      <c r="J702" s="341" t="str">
        <f t="array" ref="J702">if(U702="","",XLOOKUP(U702,Master[Company],Master[Pigging],"Unknown",0,1))</f>
        <v/>
      </c>
      <c r="K702" s="341" t="str">
        <f t="array" ref="K702">if(U702="","",XLOOKUP(U702,Master[Company],Master[Load Method],"Unknown",0,1))</f>
        <v/>
      </c>
      <c r="L702" s="341" t="str">
        <f t="array" ref="L702">if(U702="","",XLOOKUP(U702,Master[Company],Master[Line Distance],"Unknown",0,1))</f>
        <v/>
      </c>
      <c r="M702" s="394"/>
      <c r="N702" s="341"/>
      <c r="O702" s="341"/>
      <c r="P702" s="341" t="str">
        <f t="array" ref="P702">if(U702="","",XLOOKUP(U702,Master[Company],Master[Terms],"NA",0,1))</f>
        <v/>
      </c>
      <c r="Q702" s="341" t="str">
        <f t="shared" si="1"/>
        <v/>
      </c>
      <c r="R702" s="341" t="str">
        <f t="array" ref="R702">if(U702="","",XLOOKUP(U702,Master[Company],Master[Group],"NA",0,1))</f>
        <v/>
      </c>
      <c r="S702" s="341" t="str">
        <f t="array" ref="S702">if(U702="","",XLOOKUP(U702,Master[Company],Master[Loading Location],"NA",0,1))</f>
        <v/>
      </c>
      <c r="T702" s="341" t="str">
        <f t="array" ref="T702">if(U702="","",XLOOKUP(U702,Master[Company],Master[Acronym],"NA",0,1))</f>
        <v/>
      </c>
      <c r="U702" s="341"/>
      <c r="V702" s="342"/>
      <c r="W702" s="342"/>
      <c r="X702" s="341" t="str">
        <f t="shared" si="6"/>
        <v/>
      </c>
      <c r="Y702" s="341" t="str">
        <f t="shared" si="3"/>
        <v/>
      </c>
      <c r="Z702" s="341"/>
      <c r="AA702" s="341"/>
      <c r="AB702" s="341"/>
      <c r="AC702" s="401"/>
      <c r="AD702" s="563"/>
      <c r="AE702" s="564"/>
      <c r="AF702" s="564"/>
      <c r="AG702" s="564"/>
      <c r="AH702" s="564"/>
      <c r="AI702" s="564"/>
      <c r="AJ702" s="564"/>
      <c r="AK702" s="564"/>
      <c r="AL702" s="563"/>
      <c r="AM702" s="564"/>
      <c r="AN702" s="564"/>
      <c r="AO702" s="564"/>
      <c r="AP702" s="564"/>
      <c r="AQ702" s="564"/>
      <c r="AR702" s="564"/>
      <c r="AS702" s="564"/>
      <c r="AT702" s="401"/>
      <c r="AU702" s="399"/>
      <c r="AV702" s="617"/>
      <c r="AW702" s="401"/>
      <c r="AX702" s="401"/>
      <c r="AY702" s="341"/>
      <c r="AZ702" s="341"/>
      <c r="BA702" s="341"/>
      <c r="BB702" s="341"/>
      <c r="BC702" s="341"/>
      <c r="BD702" s="401"/>
      <c r="BE702" s="341"/>
      <c r="BF702" s="341"/>
      <c r="BG702" s="402"/>
      <c r="BH702" s="403"/>
      <c r="BI702" s="405"/>
      <c r="BJ702" s="405"/>
      <c r="BK702" s="405"/>
      <c r="BL702" s="405"/>
      <c r="BM702" s="514"/>
    </row>
    <row r="703" ht="18.75" customHeight="1">
      <c r="A703" s="400" t="str">
        <f t="shared" si="4"/>
        <v/>
      </c>
      <c r="B703" s="341"/>
      <c r="C703" s="559"/>
      <c r="D703" s="393"/>
      <c r="E703" s="341"/>
      <c r="F703" s="394"/>
      <c r="G703" s="341" t="str">
        <f t="array" ref="G703">IF(C703="","",XLOOKUP(C703,'Master Data'!K:K,'Master Data'!N:N,"Input in Master Data",0,1))</f>
        <v/>
      </c>
      <c r="H703" s="341" t="str">
        <f t="array" ref="H703">IF(C703="","",XLOOKUP(C703,'Master Data'!K:K,'Master Data'!O:O,"Input in Master Data",0,1))</f>
        <v/>
      </c>
      <c r="I703" s="341" t="str">
        <f t="array" ref="I703">if(U703="","",XLOOKUP(U703,Master[Company],Master[Blow],"Unknown",0,1))</f>
        <v/>
      </c>
      <c r="J703" s="341" t="str">
        <f t="array" ref="J703">if(U703="","",XLOOKUP(U703,Master[Company],Master[Pigging],"Unknown",0,1))</f>
        <v/>
      </c>
      <c r="K703" s="341" t="str">
        <f t="array" ref="K703">if(U703="","",XLOOKUP(U703,Master[Company],Master[Load Method],"Unknown",0,1))</f>
        <v/>
      </c>
      <c r="L703" s="341" t="str">
        <f t="array" ref="L703">if(U703="","",XLOOKUP(U703,Master[Company],Master[Line Distance],"Unknown",0,1))</f>
        <v/>
      </c>
      <c r="M703" s="394"/>
      <c r="N703" s="341"/>
      <c r="O703" s="341"/>
      <c r="P703" s="341" t="str">
        <f t="array" ref="P703">if(U703="","",XLOOKUP(U703,Master[Company],Master[Terms],"NA",0,1))</f>
        <v/>
      </c>
      <c r="Q703" s="341" t="str">
        <f t="shared" si="1"/>
        <v/>
      </c>
      <c r="R703" s="341" t="str">
        <f t="array" ref="R703">if(U703="","",XLOOKUP(U703,Master[Company],Master[Group],"NA",0,1))</f>
        <v/>
      </c>
      <c r="S703" s="341" t="str">
        <f t="array" ref="S703">if(U703="","",XLOOKUP(U703,Master[Company],Master[Loading Location],"NA",0,1))</f>
        <v/>
      </c>
      <c r="T703" s="341" t="str">
        <f t="array" ref="T703">if(U703="","",XLOOKUP(U703,Master[Company],Master[Acronym],"NA",0,1))</f>
        <v/>
      </c>
      <c r="U703" s="341"/>
      <c r="V703" s="342"/>
      <c r="W703" s="342"/>
      <c r="X703" s="341" t="str">
        <f t="shared" si="6"/>
        <v/>
      </c>
      <c r="Y703" s="341" t="str">
        <f t="shared" si="3"/>
        <v/>
      </c>
      <c r="Z703" s="341"/>
      <c r="AA703" s="341"/>
      <c r="AB703" s="341"/>
      <c r="AC703" s="401"/>
      <c r="AD703" s="563"/>
      <c r="AE703" s="564"/>
      <c r="AF703" s="564"/>
      <c r="AG703" s="564"/>
      <c r="AH703" s="564"/>
      <c r="AI703" s="564"/>
      <c r="AJ703" s="564"/>
      <c r="AK703" s="564"/>
      <c r="AL703" s="563"/>
      <c r="AM703" s="564"/>
      <c r="AN703" s="564"/>
      <c r="AO703" s="564"/>
      <c r="AP703" s="564"/>
      <c r="AQ703" s="564"/>
      <c r="AR703" s="564"/>
      <c r="AS703" s="564"/>
      <c r="AT703" s="401"/>
      <c r="AU703" s="399"/>
      <c r="AV703" s="617"/>
      <c r="AW703" s="401"/>
      <c r="AX703" s="401"/>
      <c r="AY703" s="341"/>
      <c r="AZ703" s="341"/>
      <c r="BA703" s="341"/>
      <c r="BB703" s="341"/>
      <c r="BC703" s="341"/>
      <c r="BD703" s="401"/>
      <c r="BE703" s="341"/>
      <c r="BF703" s="341"/>
      <c r="BG703" s="402"/>
      <c r="BH703" s="403"/>
      <c r="BI703" s="405"/>
      <c r="BJ703" s="405"/>
      <c r="BK703" s="405"/>
      <c r="BL703" s="405"/>
      <c r="BM703" s="514"/>
    </row>
    <row r="704" ht="18.75" customHeight="1">
      <c r="A704" s="400" t="str">
        <f t="shared" si="4"/>
        <v/>
      </c>
      <c r="B704" s="341"/>
      <c r="C704" s="559"/>
      <c r="D704" s="393"/>
      <c r="E704" s="341"/>
      <c r="F704" s="394"/>
      <c r="G704" s="341" t="str">
        <f t="array" ref="G704">IF(C704="","",XLOOKUP(C704,'Master Data'!K:K,'Master Data'!N:N,"Input in Master Data",0,1))</f>
        <v/>
      </c>
      <c r="H704" s="341" t="str">
        <f t="array" ref="H704">IF(C704="","",XLOOKUP(C704,'Master Data'!K:K,'Master Data'!O:O,"Input in Master Data",0,1))</f>
        <v/>
      </c>
      <c r="I704" s="341" t="str">
        <f t="array" ref="I704">if(U704="","",XLOOKUP(U704,Master[Company],Master[Blow],"Unknown",0,1))</f>
        <v/>
      </c>
      <c r="J704" s="341" t="str">
        <f t="array" ref="J704">if(U704="","",XLOOKUP(U704,Master[Company],Master[Pigging],"Unknown",0,1))</f>
        <v/>
      </c>
      <c r="K704" s="341" t="str">
        <f t="array" ref="K704">if(U704="","",XLOOKUP(U704,Master[Company],Master[Load Method],"Unknown",0,1))</f>
        <v/>
      </c>
      <c r="L704" s="341" t="str">
        <f t="array" ref="L704">if(U704="","",XLOOKUP(U704,Master[Company],Master[Line Distance],"Unknown",0,1))</f>
        <v/>
      </c>
      <c r="M704" s="394"/>
      <c r="N704" s="341"/>
      <c r="O704" s="341"/>
      <c r="P704" s="341" t="str">
        <f t="array" ref="P704">if(U704="","",XLOOKUP(U704,Master[Company],Master[Terms],"NA",0,1))</f>
        <v/>
      </c>
      <c r="Q704" s="341" t="str">
        <f t="shared" si="1"/>
        <v/>
      </c>
      <c r="R704" s="341" t="str">
        <f t="array" ref="R704">if(U704="","",XLOOKUP(U704,Master[Company],Master[Group],"NA",0,1))</f>
        <v/>
      </c>
      <c r="S704" s="341" t="str">
        <f t="array" ref="S704">if(U704="","",XLOOKUP(U704,Master[Company],Master[Loading Location],"NA",0,1))</f>
        <v/>
      </c>
      <c r="T704" s="341" t="str">
        <f t="array" ref="T704">if(U704="","",XLOOKUP(U704,Master[Company],Master[Acronym],"NA",0,1))</f>
        <v/>
      </c>
      <c r="U704" s="341"/>
      <c r="V704" s="342"/>
      <c r="W704" s="342"/>
      <c r="X704" s="341" t="str">
        <f t="shared" si="6"/>
        <v/>
      </c>
      <c r="Y704" s="341" t="str">
        <f t="shared" si="3"/>
        <v/>
      </c>
      <c r="Z704" s="341"/>
      <c r="AA704" s="341"/>
      <c r="AB704" s="341"/>
      <c r="AC704" s="401"/>
      <c r="AD704" s="563"/>
      <c r="AE704" s="564"/>
      <c r="AF704" s="564"/>
      <c r="AG704" s="564"/>
      <c r="AH704" s="564"/>
      <c r="AI704" s="564"/>
      <c r="AJ704" s="564"/>
      <c r="AK704" s="564"/>
      <c r="AL704" s="563"/>
      <c r="AM704" s="564"/>
      <c r="AN704" s="564"/>
      <c r="AO704" s="564"/>
      <c r="AP704" s="564"/>
      <c r="AQ704" s="564"/>
      <c r="AR704" s="564"/>
      <c r="AS704" s="564"/>
      <c r="AT704" s="401"/>
      <c r="AU704" s="399"/>
      <c r="AV704" s="617"/>
      <c r="AW704" s="401"/>
      <c r="AX704" s="401"/>
      <c r="AY704" s="341"/>
      <c r="AZ704" s="341"/>
      <c r="BA704" s="341"/>
      <c r="BB704" s="341"/>
      <c r="BC704" s="341"/>
      <c r="BD704" s="401"/>
      <c r="BE704" s="341"/>
      <c r="BF704" s="341"/>
      <c r="BG704" s="402"/>
      <c r="BH704" s="403"/>
      <c r="BI704" s="405"/>
      <c r="BJ704" s="405"/>
      <c r="BK704" s="405"/>
      <c r="BL704" s="405"/>
      <c r="BM704" s="514"/>
    </row>
    <row r="705" ht="18.75" customHeight="1">
      <c r="A705" s="400" t="str">
        <f t="shared" si="4"/>
        <v/>
      </c>
      <c r="B705" s="341"/>
      <c r="C705" s="559"/>
      <c r="D705" s="393"/>
      <c r="E705" s="341"/>
      <c r="F705" s="394"/>
      <c r="G705" s="341" t="str">
        <f t="array" ref="G705">IF(C705="","",XLOOKUP(C705,'Master Data'!K:K,'Master Data'!N:N,"Input in Master Data",0,1))</f>
        <v/>
      </c>
      <c r="H705" s="341" t="str">
        <f t="array" ref="H705">IF(C705="","",XLOOKUP(C705,'Master Data'!K:K,'Master Data'!O:O,"Input in Master Data",0,1))</f>
        <v/>
      </c>
      <c r="I705" s="341" t="str">
        <f t="array" ref="I705">if(U705="","",XLOOKUP(U705,Master[Company],Master[Blow],"Unknown",0,1))</f>
        <v/>
      </c>
      <c r="J705" s="341" t="str">
        <f t="array" ref="J705">if(U705="","",XLOOKUP(U705,Master[Company],Master[Pigging],"Unknown",0,1))</f>
        <v/>
      </c>
      <c r="K705" s="341" t="str">
        <f t="array" ref="K705">if(U705="","",XLOOKUP(U705,Master[Company],Master[Load Method],"Unknown",0,1))</f>
        <v/>
      </c>
      <c r="L705" s="341" t="str">
        <f t="array" ref="L705">if(U705="","",XLOOKUP(U705,Master[Company],Master[Line Distance],"Unknown",0,1))</f>
        <v/>
      </c>
      <c r="M705" s="394"/>
      <c r="N705" s="341"/>
      <c r="O705" s="341"/>
      <c r="P705" s="341" t="str">
        <f t="array" ref="P705">if(U705="","",XLOOKUP(U705,Master[Company],Master[Terms],"NA",0,1))</f>
        <v/>
      </c>
      <c r="Q705" s="341" t="str">
        <f t="shared" si="1"/>
        <v/>
      </c>
      <c r="R705" s="341" t="str">
        <f t="array" ref="R705">if(U705="","",XLOOKUP(U705,Master[Company],Master[Group],"NA",0,1))</f>
        <v/>
      </c>
      <c r="S705" s="341" t="str">
        <f t="array" ref="S705">if(U705="","",XLOOKUP(U705,Master[Company],Master[Loading Location],"NA",0,1))</f>
        <v/>
      </c>
      <c r="T705" s="341" t="str">
        <f t="array" ref="T705">if(U705="","",XLOOKUP(U705,Master[Company],Master[Acronym],"NA",0,1))</f>
        <v/>
      </c>
      <c r="U705" s="341"/>
      <c r="V705" s="342"/>
      <c r="W705" s="342"/>
      <c r="X705" s="341" t="str">
        <f t="shared" si="6"/>
        <v/>
      </c>
      <c r="Y705" s="341" t="str">
        <f t="shared" si="3"/>
        <v/>
      </c>
      <c r="Z705" s="341"/>
      <c r="AA705" s="341"/>
      <c r="AB705" s="341"/>
      <c r="AC705" s="401"/>
      <c r="AD705" s="563"/>
      <c r="AE705" s="564"/>
      <c r="AF705" s="564"/>
      <c r="AG705" s="564"/>
      <c r="AH705" s="564"/>
      <c r="AI705" s="564"/>
      <c r="AJ705" s="564"/>
      <c r="AK705" s="564"/>
      <c r="AL705" s="563"/>
      <c r="AM705" s="564"/>
      <c r="AN705" s="564"/>
      <c r="AO705" s="564"/>
      <c r="AP705" s="564"/>
      <c r="AQ705" s="564"/>
      <c r="AR705" s="564"/>
      <c r="AS705" s="564"/>
      <c r="AT705" s="401"/>
      <c r="AU705" s="399"/>
      <c r="AV705" s="617"/>
      <c r="AW705" s="401"/>
      <c r="AX705" s="401"/>
      <c r="AY705" s="341"/>
      <c r="AZ705" s="341"/>
      <c r="BA705" s="341"/>
      <c r="BB705" s="341"/>
      <c r="BC705" s="341"/>
      <c r="BD705" s="401"/>
      <c r="BE705" s="341"/>
      <c r="BF705" s="341"/>
      <c r="BG705" s="402"/>
      <c r="BH705" s="403"/>
      <c r="BI705" s="405"/>
      <c r="BJ705" s="405"/>
      <c r="BK705" s="405"/>
      <c r="BL705" s="405"/>
      <c r="BM705" s="514"/>
    </row>
    <row r="706" ht="18.75" customHeight="1">
      <c r="A706" s="400" t="str">
        <f t="shared" si="4"/>
        <v/>
      </c>
      <c r="B706" s="341"/>
      <c r="C706" s="559"/>
      <c r="D706" s="393"/>
      <c r="E706" s="341"/>
      <c r="F706" s="394"/>
      <c r="G706" s="341" t="str">
        <f t="array" ref="G706">IF(C706="","",XLOOKUP(C706,'Master Data'!K:K,'Master Data'!N:N,"Input in Master Data",0,1))</f>
        <v/>
      </c>
      <c r="H706" s="341" t="str">
        <f t="array" ref="H706">IF(C706="","",XLOOKUP(C706,'Master Data'!K:K,'Master Data'!O:O,"Input in Master Data",0,1))</f>
        <v/>
      </c>
      <c r="I706" s="341" t="str">
        <f t="array" ref="I706">if(U706="","",XLOOKUP(U706,Master[Company],Master[Blow],"Unknown",0,1))</f>
        <v/>
      </c>
      <c r="J706" s="341" t="str">
        <f t="array" ref="J706">if(U706="","",XLOOKUP(U706,Master[Company],Master[Pigging],"Unknown",0,1))</f>
        <v/>
      </c>
      <c r="K706" s="341" t="str">
        <f t="array" ref="K706">if(U706="","",XLOOKUP(U706,Master[Company],Master[Load Method],"Unknown",0,1))</f>
        <v/>
      </c>
      <c r="L706" s="341" t="str">
        <f t="array" ref="L706">if(U706="","",XLOOKUP(U706,Master[Company],Master[Line Distance],"Unknown",0,1))</f>
        <v/>
      </c>
      <c r="M706" s="394"/>
      <c r="N706" s="341"/>
      <c r="O706" s="341"/>
      <c r="P706" s="341" t="str">
        <f t="array" ref="P706">if(U706="","",XLOOKUP(U706,Master[Company],Master[Terms],"NA",0,1))</f>
        <v/>
      </c>
      <c r="Q706" s="341" t="str">
        <f t="shared" si="1"/>
        <v/>
      </c>
      <c r="R706" s="341" t="str">
        <f t="array" ref="R706">if(U706="","",XLOOKUP(U706,Master[Company],Master[Group],"NA",0,1))</f>
        <v/>
      </c>
      <c r="S706" s="341" t="str">
        <f t="array" ref="S706">if(U706="","",XLOOKUP(U706,Master[Company],Master[Loading Location],"NA",0,1))</f>
        <v/>
      </c>
      <c r="T706" s="341" t="str">
        <f t="array" ref="T706">if(U706="","",XLOOKUP(U706,Master[Company],Master[Acronym],"NA",0,1))</f>
        <v/>
      </c>
      <c r="U706" s="341"/>
      <c r="V706" s="342"/>
      <c r="W706" s="342"/>
      <c r="X706" s="341" t="str">
        <f t="shared" si="6"/>
        <v/>
      </c>
      <c r="Y706" s="341" t="str">
        <f t="shared" si="3"/>
        <v/>
      </c>
      <c r="Z706" s="341"/>
      <c r="AA706" s="341"/>
      <c r="AB706" s="341"/>
      <c r="AC706" s="401"/>
      <c r="AD706" s="563"/>
      <c r="AE706" s="564"/>
      <c r="AF706" s="564"/>
      <c r="AG706" s="564"/>
      <c r="AH706" s="564"/>
      <c r="AI706" s="564"/>
      <c r="AJ706" s="564"/>
      <c r="AK706" s="564"/>
      <c r="AL706" s="563"/>
      <c r="AM706" s="564"/>
      <c r="AN706" s="564"/>
      <c r="AO706" s="564"/>
      <c r="AP706" s="564"/>
      <c r="AQ706" s="564"/>
      <c r="AR706" s="564"/>
      <c r="AS706" s="564"/>
      <c r="AT706" s="401"/>
      <c r="AU706" s="399"/>
      <c r="AV706" s="617"/>
      <c r="AW706" s="401"/>
      <c r="AX706" s="401"/>
      <c r="AY706" s="341"/>
      <c r="AZ706" s="341"/>
      <c r="BA706" s="341"/>
      <c r="BB706" s="341"/>
      <c r="BC706" s="341"/>
      <c r="BD706" s="401"/>
      <c r="BE706" s="341"/>
      <c r="BF706" s="341"/>
      <c r="BG706" s="402"/>
      <c r="BH706" s="403"/>
      <c r="BI706" s="405"/>
      <c r="BJ706" s="405"/>
      <c r="BK706" s="405"/>
      <c r="BL706" s="405"/>
      <c r="BM706" s="514"/>
    </row>
    <row r="707" ht="18.75" customHeight="1">
      <c r="A707" s="400" t="str">
        <f t="shared" si="4"/>
        <v/>
      </c>
      <c r="B707" s="341"/>
      <c r="C707" s="559"/>
      <c r="D707" s="393"/>
      <c r="E707" s="341"/>
      <c r="F707" s="394"/>
      <c r="G707" s="341" t="str">
        <f t="array" ref="G707">IF(C707="","",XLOOKUP(C707,'Master Data'!K:K,'Master Data'!N:N,"Input in Master Data",0,1))</f>
        <v/>
      </c>
      <c r="H707" s="341" t="str">
        <f t="array" ref="H707">IF(C707="","",XLOOKUP(C707,'Master Data'!K:K,'Master Data'!O:O,"Input in Master Data",0,1))</f>
        <v/>
      </c>
      <c r="I707" s="341" t="str">
        <f t="array" ref="I707">if(U707="","",XLOOKUP(U707,Master[Company],Master[Blow],"Unknown",0,1))</f>
        <v/>
      </c>
      <c r="J707" s="341" t="str">
        <f t="array" ref="J707">if(U707="","",XLOOKUP(U707,Master[Company],Master[Pigging],"Unknown",0,1))</f>
        <v/>
      </c>
      <c r="K707" s="341" t="str">
        <f t="array" ref="K707">if(U707="","",XLOOKUP(U707,Master[Company],Master[Load Method],"Unknown",0,1))</f>
        <v/>
      </c>
      <c r="L707" s="341" t="str">
        <f t="array" ref="L707">if(U707="","",XLOOKUP(U707,Master[Company],Master[Line Distance],"Unknown",0,1))</f>
        <v/>
      </c>
      <c r="M707" s="394"/>
      <c r="N707" s="341"/>
      <c r="O707" s="341"/>
      <c r="P707" s="341" t="str">
        <f t="array" ref="P707">if(U707="","",XLOOKUP(U707,Master[Company],Master[Terms],"NA",0,1))</f>
        <v/>
      </c>
      <c r="Q707" s="341" t="str">
        <f t="shared" si="1"/>
        <v/>
      </c>
      <c r="R707" s="341" t="str">
        <f t="array" ref="R707">if(U707="","",XLOOKUP(U707,Master[Company],Master[Group],"NA",0,1))</f>
        <v/>
      </c>
      <c r="S707" s="341" t="str">
        <f t="array" ref="S707">if(U707="","",XLOOKUP(U707,Master[Company],Master[Loading Location],"NA",0,1))</f>
        <v/>
      </c>
      <c r="T707" s="341" t="str">
        <f t="array" ref="T707">if(U707="","",XLOOKUP(U707,Master[Company],Master[Acronym],"NA",0,1))</f>
        <v/>
      </c>
      <c r="U707" s="341"/>
      <c r="V707" s="342"/>
      <c r="W707" s="342"/>
      <c r="X707" s="341" t="str">
        <f t="shared" si="6"/>
        <v/>
      </c>
      <c r="Y707" s="341" t="str">
        <f t="shared" si="3"/>
        <v/>
      </c>
      <c r="Z707" s="341"/>
      <c r="AA707" s="341"/>
      <c r="AB707" s="341"/>
      <c r="AC707" s="401"/>
      <c r="AD707" s="563"/>
      <c r="AE707" s="564"/>
      <c r="AF707" s="564"/>
      <c r="AG707" s="564"/>
      <c r="AH707" s="564"/>
      <c r="AI707" s="564"/>
      <c r="AJ707" s="564"/>
      <c r="AK707" s="564"/>
      <c r="AL707" s="563"/>
      <c r="AM707" s="564"/>
      <c r="AN707" s="564"/>
      <c r="AO707" s="564"/>
      <c r="AP707" s="564"/>
      <c r="AQ707" s="564"/>
      <c r="AR707" s="564"/>
      <c r="AS707" s="564"/>
      <c r="AT707" s="401"/>
      <c r="AU707" s="399"/>
      <c r="AV707" s="617"/>
      <c r="AW707" s="401"/>
      <c r="AX707" s="401"/>
      <c r="AY707" s="341"/>
      <c r="AZ707" s="341"/>
      <c r="BA707" s="341"/>
      <c r="BB707" s="341"/>
      <c r="BC707" s="341"/>
      <c r="BD707" s="401"/>
      <c r="BE707" s="341"/>
      <c r="BF707" s="341"/>
      <c r="BG707" s="402"/>
      <c r="BH707" s="403"/>
      <c r="BI707" s="405"/>
      <c r="BJ707" s="405"/>
      <c r="BK707" s="405"/>
      <c r="BL707" s="405"/>
      <c r="BM707" s="514"/>
    </row>
    <row r="708" ht="18.75" customHeight="1">
      <c r="A708" s="400" t="str">
        <f t="shared" si="4"/>
        <v/>
      </c>
      <c r="B708" s="341"/>
      <c r="C708" s="559"/>
      <c r="D708" s="393"/>
      <c r="E708" s="341"/>
      <c r="F708" s="394"/>
      <c r="G708" s="341" t="str">
        <f t="array" ref="G708">IF(C708="","",XLOOKUP(C708,'Master Data'!K:K,'Master Data'!N:N,"Input in Master Data",0,1))</f>
        <v/>
      </c>
      <c r="H708" s="341" t="str">
        <f t="array" ref="H708">IF(C708="","",XLOOKUP(C708,'Master Data'!K:K,'Master Data'!O:O,"Input in Master Data",0,1))</f>
        <v/>
      </c>
      <c r="I708" s="341" t="str">
        <f t="array" ref="I708">if(U708="","",XLOOKUP(U708,Master[Company],Master[Blow],"Unknown",0,1))</f>
        <v/>
      </c>
      <c r="J708" s="341" t="str">
        <f t="array" ref="J708">if(U708="","",XLOOKUP(U708,Master[Company],Master[Pigging],"Unknown",0,1))</f>
        <v/>
      </c>
      <c r="K708" s="341" t="str">
        <f t="array" ref="K708">if(U708="","",XLOOKUP(U708,Master[Company],Master[Load Method],"Unknown",0,1))</f>
        <v/>
      </c>
      <c r="L708" s="341" t="str">
        <f t="array" ref="L708">if(U708="","",XLOOKUP(U708,Master[Company],Master[Line Distance],"Unknown",0,1))</f>
        <v/>
      </c>
      <c r="M708" s="394"/>
      <c r="N708" s="341"/>
      <c r="O708" s="341"/>
      <c r="P708" s="341" t="str">
        <f t="array" ref="P708">if(U708="","",XLOOKUP(U708,Master[Company],Master[Terms],"NA",0,1))</f>
        <v/>
      </c>
      <c r="Q708" s="341" t="str">
        <f t="shared" si="1"/>
        <v/>
      </c>
      <c r="R708" s="341" t="str">
        <f t="array" ref="R708">if(U708="","",XLOOKUP(U708,Master[Company],Master[Group],"NA",0,1))</f>
        <v/>
      </c>
      <c r="S708" s="341" t="str">
        <f t="array" ref="S708">if(U708="","",XLOOKUP(U708,Master[Company],Master[Loading Location],"NA",0,1))</f>
        <v/>
      </c>
      <c r="T708" s="341" t="str">
        <f t="array" ref="T708">if(U708="","",XLOOKUP(U708,Master[Company],Master[Acronym],"NA",0,1))</f>
        <v/>
      </c>
      <c r="U708" s="341"/>
      <c r="V708" s="342"/>
      <c r="W708" s="342"/>
      <c r="X708" s="341" t="str">
        <f t="shared" si="6"/>
        <v/>
      </c>
      <c r="Y708" s="341" t="str">
        <f t="shared" si="3"/>
        <v/>
      </c>
      <c r="Z708" s="341"/>
      <c r="AA708" s="341"/>
      <c r="AB708" s="341"/>
      <c r="AC708" s="401"/>
      <c r="AD708" s="563"/>
      <c r="AE708" s="564"/>
      <c r="AF708" s="564"/>
      <c r="AG708" s="564"/>
      <c r="AH708" s="564"/>
      <c r="AI708" s="564"/>
      <c r="AJ708" s="564"/>
      <c r="AK708" s="564"/>
      <c r="AL708" s="563"/>
      <c r="AM708" s="564"/>
      <c r="AN708" s="564"/>
      <c r="AO708" s="564"/>
      <c r="AP708" s="564"/>
      <c r="AQ708" s="564"/>
      <c r="AR708" s="564"/>
      <c r="AS708" s="564"/>
      <c r="AT708" s="401"/>
      <c r="AU708" s="399"/>
      <c r="AV708" s="617"/>
      <c r="AW708" s="401"/>
      <c r="AX708" s="401"/>
      <c r="AY708" s="341"/>
      <c r="AZ708" s="341"/>
      <c r="BA708" s="341"/>
      <c r="BB708" s="341"/>
      <c r="BC708" s="341"/>
      <c r="BD708" s="401"/>
      <c r="BE708" s="341"/>
      <c r="BF708" s="341"/>
      <c r="BG708" s="402"/>
      <c r="BH708" s="403"/>
      <c r="BI708" s="405"/>
      <c r="BJ708" s="405"/>
      <c r="BK708" s="405"/>
      <c r="BL708" s="405"/>
      <c r="BM708" s="514"/>
    </row>
    <row r="709" ht="18.75" customHeight="1">
      <c r="A709" s="400" t="str">
        <f t="shared" si="4"/>
        <v/>
      </c>
      <c r="B709" s="341"/>
      <c r="C709" s="559"/>
      <c r="D709" s="393"/>
      <c r="E709" s="341"/>
      <c r="F709" s="394"/>
      <c r="G709" s="341" t="str">
        <f t="array" ref="G709">IF(C709="","",XLOOKUP(C709,'Master Data'!K:K,'Master Data'!N:N,"Input in Master Data",0,1))</f>
        <v/>
      </c>
      <c r="H709" s="341" t="str">
        <f t="array" ref="H709">IF(C709="","",XLOOKUP(C709,'Master Data'!K:K,'Master Data'!O:O,"Input in Master Data",0,1))</f>
        <v/>
      </c>
      <c r="I709" s="341" t="str">
        <f t="array" ref="I709">if(U709="","",XLOOKUP(U709,Master[Company],Master[Blow],"Unknown",0,1))</f>
        <v/>
      </c>
      <c r="J709" s="341" t="str">
        <f t="array" ref="J709">if(U709="","",XLOOKUP(U709,Master[Company],Master[Pigging],"Unknown",0,1))</f>
        <v/>
      </c>
      <c r="K709" s="341" t="str">
        <f t="array" ref="K709">if(U709="","",XLOOKUP(U709,Master[Company],Master[Load Method],"Unknown",0,1))</f>
        <v/>
      </c>
      <c r="L709" s="341" t="str">
        <f t="array" ref="L709">if(U709="","",XLOOKUP(U709,Master[Company],Master[Line Distance],"Unknown",0,1))</f>
        <v/>
      </c>
      <c r="M709" s="394"/>
      <c r="N709" s="341"/>
      <c r="O709" s="341"/>
      <c r="P709" s="341" t="str">
        <f t="array" ref="P709">if(U709="","",XLOOKUP(U709,Master[Company],Master[Terms],"NA",0,1))</f>
        <v/>
      </c>
      <c r="Q709" s="341" t="str">
        <f t="shared" si="1"/>
        <v/>
      </c>
      <c r="R709" s="341" t="str">
        <f t="array" ref="R709">if(U709="","",XLOOKUP(U709,Master[Company],Master[Group],"NA",0,1))</f>
        <v/>
      </c>
      <c r="S709" s="341" t="str">
        <f t="array" ref="S709">if(U709="","",XLOOKUP(U709,Master[Company],Master[Loading Location],"NA",0,1))</f>
        <v/>
      </c>
      <c r="T709" s="341" t="str">
        <f t="array" ref="T709">if(U709="","",XLOOKUP(U709,Master[Company],Master[Acronym],"NA",0,1))</f>
        <v/>
      </c>
      <c r="U709" s="341"/>
      <c r="V709" s="342"/>
      <c r="W709" s="342"/>
      <c r="X709" s="341" t="str">
        <f t="shared" si="6"/>
        <v/>
      </c>
      <c r="Y709" s="341" t="str">
        <f t="shared" si="3"/>
        <v/>
      </c>
      <c r="Z709" s="341"/>
      <c r="AA709" s="341"/>
      <c r="AB709" s="341"/>
      <c r="AC709" s="401"/>
      <c r="AD709" s="563"/>
      <c r="AE709" s="564"/>
      <c r="AF709" s="564"/>
      <c r="AG709" s="564"/>
      <c r="AH709" s="564"/>
      <c r="AI709" s="564"/>
      <c r="AJ709" s="564"/>
      <c r="AK709" s="564"/>
      <c r="AL709" s="563"/>
      <c r="AM709" s="564"/>
      <c r="AN709" s="564"/>
      <c r="AO709" s="564"/>
      <c r="AP709" s="564"/>
      <c r="AQ709" s="564"/>
      <c r="AR709" s="564"/>
      <c r="AS709" s="564"/>
      <c r="AT709" s="401"/>
      <c r="AU709" s="399"/>
      <c r="AV709" s="617"/>
      <c r="AW709" s="401"/>
      <c r="AX709" s="401"/>
      <c r="AY709" s="341"/>
      <c r="AZ709" s="341"/>
      <c r="BA709" s="341"/>
      <c r="BB709" s="341"/>
      <c r="BC709" s="341"/>
      <c r="BD709" s="401"/>
      <c r="BE709" s="341"/>
      <c r="BF709" s="341"/>
      <c r="BG709" s="402"/>
      <c r="BH709" s="403"/>
      <c r="BI709" s="405"/>
      <c r="BJ709" s="405"/>
      <c r="BK709" s="405"/>
      <c r="BL709" s="405"/>
      <c r="BM709" s="514"/>
    </row>
    <row r="710" ht="18.75" customHeight="1">
      <c r="A710" s="400" t="str">
        <f t="shared" si="4"/>
        <v/>
      </c>
      <c r="B710" s="341"/>
      <c r="C710" s="559"/>
      <c r="D710" s="393"/>
      <c r="E710" s="341"/>
      <c r="F710" s="394"/>
      <c r="G710" s="341" t="str">
        <f t="array" ref="G710">IF(C710="","",XLOOKUP(C710,'Master Data'!K:K,'Master Data'!N:N,"Input in Master Data",0,1))</f>
        <v/>
      </c>
      <c r="H710" s="341" t="str">
        <f t="array" ref="H710">IF(C710="","",XLOOKUP(C710,'Master Data'!K:K,'Master Data'!O:O,"Input in Master Data",0,1))</f>
        <v/>
      </c>
      <c r="I710" s="341" t="str">
        <f t="array" ref="I710">if(U710="","",XLOOKUP(U710,Master[Company],Master[Blow],"Unknown",0,1))</f>
        <v/>
      </c>
      <c r="J710" s="341" t="str">
        <f t="array" ref="J710">if(U710="","",XLOOKUP(U710,Master[Company],Master[Pigging],"Unknown",0,1))</f>
        <v/>
      </c>
      <c r="K710" s="341" t="str">
        <f t="array" ref="K710">if(U710="","",XLOOKUP(U710,Master[Company],Master[Load Method],"Unknown",0,1))</f>
        <v/>
      </c>
      <c r="L710" s="341" t="str">
        <f t="array" ref="L710">if(U710="","",XLOOKUP(U710,Master[Company],Master[Line Distance],"Unknown",0,1))</f>
        <v/>
      </c>
      <c r="M710" s="394"/>
      <c r="N710" s="341"/>
      <c r="O710" s="341"/>
      <c r="P710" s="341" t="str">
        <f t="array" ref="P710">if(U710="","",XLOOKUP(U710,Master[Company],Master[Terms],"NA",0,1))</f>
        <v/>
      </c>
      <c r="Q710" s="341" t="str">
        <f t="shared" si="1"/>
        <v/>
      </c>
      <c r="R710" s="341" t="str">
        <f t="array" ref="R710">if(U710="","",XLOOKUP(U710,Master[Company],Master[Group],"NA",0,1))</f>
        <v/>
      </c>
      <c r="S710" s="341" t="str">
        <f t="array" ref="S710">if(U710="","",XLOOKUP(U710,Master[Company],Master[Loading Location],"NA",0,1))</f>
        <v/>
      </c>
      <c r="T710" s="341" t="str">
        <f t="array" ref="T710">if(U710="","",XLOOKUP(U710,Master[Company],Master[Acronym],"NA",0,1))</f>
        <v/>
      </c>
      <c r="U710" s="341"/>
      <c r="V710" s="342"/>
      <c r="W710" s="342"/>
      <c r="X710" s="341" t="str">
        <f t="shared" si="6"/>
        <v/>
      </c>
      <c r="Y710" s="341" t="str">
        <f t="shared" si="3"/>
        <v/>
      </c>
      <c r="Z710" s="341"/>
      <c r="AA710" s="341"/>
      <c r="AB710" s="341"/>
      <c r="AC710" s="401"/>
      <c r="AD710" s="563"/>
      <c r="AE710" s="564"/>
      <c r="AF710" s="564"/>
      <c r="AG710" s="564"/>
      <c r="AH710" s="564"/>
      <c r="AI710" s="564"/>
      <c r="AJ710" s="564"/>
      <c r="AK710" s="564"/>
      <c r="AL710" s="563"/>
      <c r="AM710" s="564"/>
      <c r="AN710" s="564"/>
      <c r="AO710" s="564"/>
      <c r="AP710" s="564"/>
      <c r="AQ710" s="564"/>
      <c r="AR710" s="564"/>
      <c r="AS710" s="564"/>
      <c r="AT710" s="401"/>
      <c r="AU710" s="399"/>
      <c r="AV710" s="617"/>
      <c r="AW710" s="401"/>
      <c r="AX710" s="401"/>
      <c r="AY710" s="341"/>
      <c r="AZ710" s="341"/>
      <c r="BA710" s="341"/>
      <c r="BB710" s="341"/>
      <c r="BC710" s="341"/>
      <c r="BD710" s="401"/>
      <c r="BE710" s="341"/>
      <c r="BF710" s="341"/>
      <c r="BG710" s="402"/>
      <c r="BH710" s="403"/>
      <c r="BI710" s="405"/>
      <c r="BJ710" s="405"/>
      <c r="BK710" s="405"/>
      <c r="BL710" s="405"/>
      <c r="BM710" s="514"/>
    </row>
    <row r="711" ht="18.75" customHeight="1">
      <c r="A711" s="400" t="str">
        <f t="shared" si="4"/>
        <v/>
      </c>
      <c r="B711" s="341"/>
      <c r="C711" s="559"/>
      <c r="D711" s="393"/>
      <c r="E711" s="341"/>
      <c r="F711" s="394"/>
      <c r="G711" s="341" t="str">
        <f t="array" ref="G711">IF(C711="","",XLOOKUP(C711,'Master Data'!K:K,'Master Data'!N:N,"Input in Master Data",0,1))</f>
        <v/>
      </c>
      <c r="H711" s="341" t="str">
        <f t="array" ref="H711">IF(C711="","",XLOOKUP(C711,'Master Data'!K:K,'Master Data'!O:O,"Input in Master Data",0,1))</f>
        <v/>
      </c>
      <c r="I711" s="341" t="str">
        <f t="array" ref="I711">if(U711="","",XLOOKUP(U711,Master[Company],Master[Blow],"Unknown",0,1))</f>
        <v/>
      </c>
      <c r="J711" s="341" t="str">
        <f t="array" ref="J711">if(U711="","",XLOOKUP(U711,Master[Company],Master[Pigging],"Unknown",0,1))</f>
        <v/>
      </c>
      <c r="K711" s="341" t="str">
        <f t="array" ref="K711">if(U711="","",XLOOKUP(U711,Master[Company],Master[Load Method],"Unknown",0,1))</f>
        <v/>
      </c>
      <c r="L711" s="341" t="str">
        <f t="array" ref="L711">if(U711="","",XLOOKUP(U711,Master[Company],Master[Line Distance],"Unknown",0,1))</f>
        <v/>
      </c>
      <c r="M711" s="394"/>
      <c r="N711" s="341"/>
      <c r="O711" s="341"/>
      <c r="P711" s="341" t="str">
        <f t="array" ref="P711">if(U711="","",XLOOKUP(U711,Master[Company],Master[Terms],"NA",0,1))</f>
        <v/>
      </c>
      <c r="Q711" s="341" t="str">
        <f t="shared" si="1"/>
        <v/>
      </c>
      <c r="R711" s="341" t="str">
        <f t="array" ref="R711">if(U711="","",XLOOKUP(U711,Master[Company],Master[Group],"NA",0,1))</f>
        <v/>
      </c>
      <c r="S711" s="341" t="str">
        <f t="array" ref="S711">if(U711="","",XLOOKUP(U711,Master[Company],Master[Loading Location],"NA",0,1))</f>
        <v/>
      </c>
      <c r="T711" s="341" t="str">
        <f t="array" ref="T711">if(U711="","",XLOOKUP(U711,Master[Company],Master[Acronym],"NA",0,1))</f>
        <v/>
      </c>
      <c r="U711" s="341"/>
      <c r="V711" s="342"/>
      <c r="W711" s="342"/>
      <c r="X711" s="341" t="str">
        <f t="shared" si="6"/>
        <v/>
      </c>
      <c r="Y711" s="341" t="str">
        <f t="shared" si="3"/>
        <v/>
      </c>
      <c r="Z711" s="341"/>
      <c r="AA711" s="341"/>
      <c r="AB711" s="341"/>
      <c r="AC711" s="401"/>
      <c r="AD711" s="563"/>
      <c r="AE711" s="564"/>
      <c r="AF711" s="564"/>
      <c r="AG711" s="564"/>
      <c r="AH711" s="564"/>
      <c r="AI711" s="564"/>
      <c r="AJ711" s="564"/>
      <c r="AK711" s="564"/>
      <c r="AL711" s="563"/>
      <c r="AM711" s="564"/>
      <c r="AN711" s="564"/>
      <c r="AO711" s="564"/>
      <c r="AP711" s="564"/>
      <c r="AQ711" s="564"/>
      <c r="AR711" s="564"/>
      <c r="AS711" s="564"/>
      <c r="AT711" s="401"/>
      <c r="AU711" s="399"/>
      <c r="AV711" s="617"/>
      <c r="AW711" s="401"/>
      <c r="AX711" s="401"/>
      <c r="AY711" s="341"/>
      <c r="AZ711" s="341"/>
      <c r="BA711" s="341"/>
      <c r="BB711" s="341"/>
      <c r="BC711" s="341"/>
      <c r="BD711" s="401"/>
      <c r="BE711" s="341"/>
      <c r="BF711" s="341"/>
      <c r="BG711" s="402"/>
      <c r="BH711" s="403"/>
      <c r="BI711" s="405"/>
      <c r="BJ711" s="405"/>
      <c r="BK711" s="405"/>
      <c r="BL711" s="405"/>
      <c r="BM711" s="514"/>
    </row>
    <row r="712" ht="18.75" customHeight="1">
      <c r="A712" s="400" t="str">
        <f t="shared" si="4"/>
        <v/>
      </c>
      <c r="B712" s="341"/>
      <c r="C712" s="559"/>
      <c r="D712" s="393"/>
      <c r="E712" s="341"/>
      <c r="F712" s="394"/>
      <c r="G712" s="341" t="str">
        <f t="array" ref="G712">IF(C712="","",XLOOKUP(C712,'Master Data'!K:K,'Master Data'!N:N,"Input in Master Data",0,1))</f>
        <v/>
      </c>
      <c r="H712" s="341" t="str">
        <f t="array" ref="H712">IF(C712="","",XLOOKUP(C712,'Master Data'!K:K,'Master Data'!O:O,"Input in Master Data",0,1))</f>
        <v/>
      </c>
      <c r="I712" s="341" t="str">
        <f t="array" ref="I712">if(U712="","",XLOOKUP(U712,Master[Company],Master[Blow],"Unknown",0,1))</f>
        <v/>
      </c>
      <c r="J712" s="341" t="str">
        <f t="array" ref="J712">if(U712="","",XLOOKUP(U712,Master[Company],Master[Pigging],"Unknown",0,1))</f>
        <v/>
      </c>
      <c r="K712" s="341" t="str">
        <f t="array" ref="K712">if(U712="","",XLOOKUP(U712,Master[Company],Master[Load Method],"Unknown",0,1))</f>
        <v/>
      </c>
      <c r="L712" s="341" t="str">
        <f t="array" ref="L712">if(U712="","",XLOOKUP(U712,Master[Company],Master[Line Distance],"Unknown",0,1))</f>
        <v/>
      </c>
      <c r="M712" s="394"/>
      <c r="N712" s="341"/>
      <c r="O712" s="341"/>
      <c r="P712" s="341" t="str">
        <f t="array" ref="P712">if(U712="","",XLOOKUP(U712,Master[Company],Master[Terms],"NA",0,1))</f>
        <v/>
      </c>
      <c r="Q712" s="341" t="str">
        <f t="shared" si="1"/>
        <v/>
      </c>
      <c r="R712" s="341" t="str">
        <f t="array" ref="R712">if(U712="","",XLOOKUP(U712,Master[Company],Master[Group],"NA",0,1))</f>
        <v/>
      </c>
      <c r="S712" s="341" t="str">
        <f t="array" ref="S712">if(U712="","",XLOOKUP(U712,Master[Company],Master[Loading Location],"NA",0,1))</f>
        <v/>
      </c>
      <c r="T712" s="341" t="str">
        <f t="array" ref="T712">if(U712="","",XLOOKUP(U712,Master[Company],Master[Acronym],"NA",0,1))</f>
        <v/>
      </c>
      <c r="U712" s="341"/>
      <c r="V712" s="342"/>
      <c r="W712" s="342"/>
      <c r="X712" s="341" t="str">
        <f t="shared" si="6"/>
        <v/>
      </c>
      <c r="Y712" s="341" t="str">
        <f t="shared" si="3"/>
        <v/>
      </c>
      <c r="Z712" s="341"/>
      <c r="AA712" s="341"/>
      <c r="AB712" s="341"/>
      <c r="AC712" s="401"/>
      <c r="AD712" s="563"/>
      <c r="AE712" s="564"/>
      <c r="AF712" s="564"/>
      <c r="AG712" s="564"/>
      <c r="AH712" s="564"/>
      <c r="AI712" s="564"/>
      <c r="AJ712" s="564"/>
      <c r="AK712" s="564"/>
      <c r="AL712" s="563"/>
      <c r="AM712" s="564"/>
      <c r="AN712" s="564"/>
      <c r="AO712" s="564"/>
      <c r="AP712" s="564"/>
      <c r="AQ712" s="564"/>
      <c r="AR712" s="564"/>
      <c r="AS712" s="564"/>
      <c r="AT712" s="401"/>
      <c r="AU712" s="399"/>
      <c r="AV712" s="617"/>
      <c r="AW712" s="401"/>
      <c r="AX712" s="401"/>
      <c r="AY712" s="341"/>
      <c r="AZ712" s="341"/>
      <c r="BA712" s="341"/>
      <c r="BB712" s="341"/>
      <c r="BC712" s="341"/>
      <c r="BD712" s="401"/>
      <c r="BE712" s="341"/>
      <c r="BF712" s="341"/>
      <c r="BG712" s="402"/>
      <c r="BH712" s="403"/>
      <c r="BI712" s="405"/>
      <c r="BJ712" s="405"/>
      <c r="BK712" s="405"/>
      <c r="BL712" s="405"/>
      <c r="BM712" s="514"/>
    </row>
    <row r="713" ht="18.75" customHeight="1">
      <c r="A713" s="400" t="str">
        <f t="shared" si="4"/>
        <v/>
      </c>
      <c r="B713" s="341"/>
      <c r="C713" s="559"/>
      <c r="D713" s="393"/>
      <c r="E713" s="341"/>
      <c r="F713" s="394"/>
      <c r="G713" s="341" t="str">
        <f t="array" ref="G713">IF(C713="","",XLOOKUP(C713,'Master Data'!K:K,'Master Data'!N:N,"Input in Master Data",0,1))</f>
        <v/>
      </c>
      <c r="H713" s="341" t="str">
        <f t="array" ref="H713">IF(C713="","",XLOOKUP(C713,'Master Data'!K:K,'Master Data'!O:O,"Input in Master Data",0,1))</f>
        <v/>
      </c>
      <c r="I713" s="341" t="str">
        <f t="array" ref="I713">if(U713="","",XLOOKUP(U713,Master[Company],Master[Blow],"Unknown",0,1))</f>
        <v/>
      </c>
      <c r="J713" s="341" t="str">
        <f t="array" ref="J713">if(U713="","",XLOOKUP(U713,Master[Company],Master[Pigging],"Unknown",0,1))</f>
        <v/>
      </c>
      <c r="K713" s="341" t="str">
        <f t="array" ref="K713">if(U713="","",XLOOKUP(U713,Master[Company],Master[Load Method],"Unknown",0,1))</f>
        <v/>
      </c>
      <c r="L713" s="341" t="str">
        <f t="array" ref="L713">if(U713="","",XLOOKUP(U713,Master[Company],Master[Line Distance],"Unknown",0,1))</f>
        <v/>
      </c>
      <c r="M713" s="394"/>
      <c r="N713" s="341"/>
      <c r="O713" s="341"/>
      <c r="P713" s="341" t="str">
        <f t="array" ref="P713">if(U713="","",XLOOKUP(U713,Master[Company],Master[Terms],"NA",0,1))</f>
        <v/>
      </c>
      <c r="Q713" s="341" t="str">
        <f t="shared" si="1"/>
        <v/>
      </c>
      <c r="R713" s="341" t="str">
        <f t="array" ref="R713">if(U713="","",XLOOKUP(U713,Master[Company],Master[Group],"NA",0,1))</f>
        <v/>
      </c>
      <c r="S713" s="341" t="str">
        <f t="array" ref="S713">if(U713="","",XLOOKUP(U713,Master[Company],Master[Loading Location],"NA",0,1))</f>
        <v/>
      </c>
      <c r="T713" s="341" t="str">
        <f t="array" ref="T713">if(U713="","",XLOOKUP(U713,Master[Company],Master[Acronym],"NA",0,1))</f>
        <v/>
      </c>
      <c r="U713" s="341"/>
      <c r="V713" s="342"/>
      <c r="W713" s="342"/>
      <c r="X713" s="341" t="str">
        <f t="shared" si="6"/>
        <v/>
      </c>
      <c r="Y713" s="341" t="str">
        <f t="shared" si="3"/>
        <v/>
      </c>
      <c r="Z713" s="341"/>
      <c r="AA713" s="341"/>
      <c r="AB713" s="341"/>
      <c r="AC713" s="401"/>
      <c r="AD713" s="563"/>
      <c r="AE713" s="564"/>
      <c r="AF713" s="564"/>
      <c r="AG713" s="564"/>
      <c r="AH713" s="564"/>
      <c r="AI713" s="564"/>
      <c r="AJ713" s="564"/>
      <c r="AK713" s="564"/>
      <c r="AL713" s="563"/>
      <c r="AM713" s="564"/>
      <c r="AN713" s="564"/>
      <c r="AO713" s="564"/>
      <c r="AP713" s="564"/>
      <c r="AQ713" s="564"/>
      <c r="AR713" s="564"/>
      <c r="AS713" s="564"/>
      <c r="AT713" s="401"/>
      <c r="AU713" s="399"/>
      <c r="AV713" s="617"/>
      <c r="AW713" s="401"/>
      <c r="AX713" s="401"/>
      <c r="AY713" s="341"/>
      <c r="AZ713" s="341"/>
      <c r="BA713" s="341"/>
      <c r="BB713" s="341"/>
      <c r="BC713" s="341"/>
      <c r="BD713" s="401"/>
      <c r="BE713" s="341"/>
      <c r="BF713" s="341"/>
      <c r="BG713" s="402"/>
      <c r="BH713" s="403"/>
      <c r="BI713" s="405"/>
      <c r="BJ713" s="405"/>
      <c r="BK713" s="405"/>
      <c r="BL713" s="405"/>
      <c r="BM713" s="514"/>
    </row>
    <row r="714" ht="18.75" customHeight="1">
      <c r="A714" s="400" t="str">
        <f t="shared" si="4"/>
        <v/>
      </c>
      <c r="B714" s="341"/>
      <c r="C714" s="559"/>
      <c r="D714" s="393"/>
      <c r="E714" s="341"/>
      <c r="F714" s="394"/>
      <c r="G714" s="341" t="str">
        <f t="array" ref="G714">IF(C714="","",XLOOKUP(C714,'Master Data'!K:K,'Master Data'!N:N,"Input in Master Data",0,1))</f>
        <v/>
      </c>
      <c r="H714" s="341" t="str">
        <f t="array" ref="H714">IF(C714="","",XLOOKUP(C714,'Master Data'!K:K,'Master Data'!O:O,"Input in Master Data",0,1))</f>
        <v/>
      </c>
      <c r="I714" s="341" t="str">
        <f t="array" ref="I714">if(U714="","",XLOOKUP(U714,Master[Company],Master[Blow],"Unknown",0,1))</f>
        <v/>
      </c>
      <c r="J714" s="341" t="str">
        <f t="array" ref="J714">if(U714="","",XLOOKUP(U714,Master[Company],Master[Pigging],"Unknown",0,1))</f>
        <v/>
      </c>
      <c r="K714" s="341" t="str">
        <f t="array" ref="K714">if(U714="","",XLOOKUP(U714,Master[Company],Master[Load Method],"Unknown",0,1))</f>
        <v/>
      </c>
      <c r="L714" s="341" t="str">
        <f t="array" ref="L714">if(U714="","",XLOOKUP(U714,Master[Company],Master[Line Distance],"Unknown",0,1))</f>
        <v/>
      </c>
      <c r="M714" s="394"/>
      <c r="N714" s="341"/>
      <c r="O714" s="341"/>
      <c r="P714" s="341" t="str">
        <f t="array" ref="P714">if(U714="","",XLOOKUP(U714,Master[Company],Master[Terms],"NA",0,1))</f>
        <v/>
      </c>
      <c r="Q714" s="341" t="str">
        <f t="shared" si="1"/>
        <v/>
      </c>
      <c r="R714" s="341" t="str">
        <f t="array" ref="R714">if(U714="","",XLOOKUP(U714,Master[Company],Master[Group],"NA",0,1))</f>
        <v/>
      </c>
      <c r="S714" s="341" t="str">
        <f t="array" ref="S714">if(U714="","",XLOOKUP(U714,Master[Company],Master[Loading Location],"NA",0,1))</f>
        <v/>
      </c>
      <c r="T714" s="341" t="str">
        <f t="array" ref="T714">if(U714="","",XLOOKUP(U714,Master[Company],Master[Acronym],"NA",0,1))</f>
        <v/>
      </c>
      <c r="U714" s="341"/>
      <c r="V714" s="342"/>
      <c r="W714" s="342"/>
      <c r="X714" s="341" t="str">
        <f t="shared" si="6"/>
        <v/>
      </c>
      <c r="Y714" s="341" t="str">
        <f t="shared" si="3"/>
        <v/>
      </c>
      <c r="Z714" s="341"/>
      <c r="AA714" s="341"/>
      <c r="AB714" s="341"/>
      <c r="AC714" s="401"/>
      <c r="AD714" s="563"/>
      <c r="AE714" s="564"/>
      <c r="AF714" s="564"/>
      <c r="AG714" s="564"/>
      <c r="AH714" s="564"/>
      <c r="AI714" s="564"/>
      <c r="AJ714" s="564"/>
      <c r="AK714" s="564"/>
      <c r="AL714" s="563"/>
      <c r="AM714" s="564"/>
      <c r="AN714" s="564"/>
      <c r="AO714" s="564"/>
      <c r="AP714" s="564"/>
      <c r="AQ714" s="564"/>
      <c r="AR714" s="564"/>
      <c r="AS714" s="564"/>
      <c r="AT714" s="401"/>
      <c r="AU714" s="399"/>
      <c r="AV714" s="617"/>
      <c r="AW714" s="401"/>
      <c r="AX714" s="401"/>
      <c r="AY714" s="341"/>
      <c r="AZ714" s="341"/>
      <c r="BA714" s="341"/>
      <c r="BB714" s="341"/>
      <c r="BC714" s="341"/>
      <c r="BD714" s="401"/>
      <c r="BE714" s="341"/>
      <c r="BF714" s="341"/>
      <c r="BG714" s="402"/>
      <c r="BH714" s="403"/>
      <c r="BI714" s="405"/>
      <c r="BJ714" s="405"/>
      <c r="BK714" s="405"/>
      <c r="BL714" s="405"/>
      <c r="BM714" s="514"/>
    </row>
    <row r="715" ht="18.75" customHeight="1">
      <c r="A715" s="400" t="str">
        <f t="shared" si="4"/>
        <v/>
      </c>
      <c r="B715" s="341"/>
      <c r="C715" s="559"/>
      <c r="D715" s="393"/>
      <c r="E715" s="341"/>
      <c r="F715" s="394"/>
      <c r="G715" s="341" t="str">
        <f t="array" ref="G715">IF(C715="","",XLOOKUP(C715,'Master Data'!K:K,'Master Data'!N:N,"Input in Master Data",0,1))</f>
        <v/>
      </c>
      <c r="H715" s="341" t="str">
        <f t="array" ref="H715">IF(C715="","",XLOOKUP(C715,'Master Data'!K:K,'Master Data'!O:O,"Input in Master Data",0,1))</f>
        <v/>
      </c>
      <c r="I715" s="341" t="str">
        <f t="array" ref="I715">if(U715="","",XLOOKUP(U715,Master[Company],Master[Blow],"Unknown",0,1))</f>
        <v/>
      </c>
      <c r="J715" s="341" t="str">
        <f t="array" ref="J715">if(U715="","",XLOOKUP(U715,Master[Company],Master[Pigging],"Unknown",0,1))</f>
        <v/>
      </c>
      <c r="K715" s="341" t="str">
        <f t="array" ref="K715">if(U715="","",XLOOKUP(U715,Master[Company],Master[Load Method],"Unknown",0,1))</f>
        <v/>
      </c>
      <c r="L715" s="341" t="str">
        <f t="array" ref="L715">if(U715="","",XLOOKUP(U715,Master[Company],Master[Line Distance],"Unknown",0,1))</f>
        <v/>
      </c>
      <c r="M715" s="394"/>
      <c r="N715" s="341"/>
      <c r="O715" s="341"/>
      <c r="P715" s="341" t="str">
        <f t="array" ref="P715">if(U715="","",XLOOKUP(U715,Master[Company],Master[Terms],"NA",0,1))</f>
        <v/>
      </c>
      <c r="Q715" s="341" t="str">
        <f t="shared" si="1"/>
        <v/>
      </c>
      <c r="R715" s="341" t="str">
        <f t="array" ref="R715">if(U715="","",XLOOKUP(U715,Master[Company],Master[Group],"NA",0,1))</f>
        <v/>
      </c>
      <c r="S715" s="341" t="str">
        <f t="array" ref="S715">if(U715="","",XLOOKUP(U715,Master[Company],Master[Loading Location],"NA",0,1))</f>
        <v/>
      </c>
      <c r="T715" s="341" t="str">
        <f t="array" ref="T715">if(U715="","",XLOOKUP(U715,Master[Company],Master[Acronym],"NA",0,1))</f>
        <v/>
      </c>
      <c r="U715" s="341"/>
      <c r="V715" s="342"/>
      <c r="W715" s="342"/>
      <c r="X715" s="341" t="str">
        <f t="shared" si="6"/>
        <v/>
      </c>
      <c r="Y715" s="341" t="str">
        <f t="shared" si="3"/>
        <v/>
      </c>
      <c r="Z715" s="341"/>
      <c r="AA715" s="341"/>
      <c r="AB715" s="341"/>
      <c r="AC715" s="401"/>
      <c r="AD715" s="563"/>
      <c r="AE715" s="564"/>
      <c r="AF715" s="564"/>
      <c r="AG715" s="564"/>
      <c r="AH715" s="564"/>
      <c r="AI715" s="564"/>
      <c r="AJ715" s="564"/>
      <c r="AK715" s="564"/>
      <c r="AL715" s="563"/>
      <c r="AM715" s="564"/>
      <c r="AN715" s="564"/>
      <c r="AO715" s="564"/>
      <c r="AP715" s="564"/>
      <c r="AQ715" s="564"/>
      <c r="AR715" s="564"/>
      <c r="AS715" s="564"/>
      <c r="AT715" s="401"/>
      <c r="AU715" s="399"/>
      <c r="AV715" s="617"/>
      <c r="AW715" s="401"/>
      <c r="AX715" s="401"/>
      <c r="AY715" s="341"/>
      <c r="AZ715" s="341"/>
      <c r="BA715" s="341"/>
      <c r="BB715" s="341"/>
      <c r="BC715" s="341"/>
      <c r="BD715" s="401"/>
      <c r="BE715" s="341"/>
      <c r="BF715" s="341"/>
      <c r="BG715" s="402"/>
      <c r="BH715" s="403"/>
      <c r="BI715" s="405"/>
      <c r="BJ715" s="405"/>
      <c r="BK715" s="405"/>
      <c r="BL715" s="405"/>
      <c r="BM715" s="514"/>
    </row>
    <row r="716" ht="18.75" customHeight="1">
      <c r="A716" s="400" t="str">
        <f t="shared" si="4"/>
        <v/>
      </c>
      <c r="B716" s="341"/>
      <c r="C716" s="559"/>
      <c r="D716" s="393"/>
      <c r="E716" s="341"/>
      <c r="F716" s="394"/>
      <c r="G716" s="341" t="str">
        <f t="array" ref="G716">IF(C716="","",XLOOKUP(C716,'Master Data'!K:K,'Master Data'!N:N,"Input in Master Data",0,1))</f>
        <v/>
      </c>
      <c r="H716" s="341" t="str">
        <f t="array" ref="H716">IF(C716="","",XLOOKUP(C716,'Master Data'!K:K,'Master Data'!O:O,"Input in Master Data",0,1))</f>
        <v/>
      </c>
      <c r="I716" s="341" t="str">
        <f t="array" ref="I716">if(U716="","",XLOOKUP(U716,Master[Company],Master[Blow],"Unknown",0,1))</f>
        <v/>
      </c>
      <c r="J716" s="341" t="str">
        <f t="array" ref="J716">if(U716="","",XLOOKUP(U716,Master[Company],Master[Pigging],"Unknown",0,1))</f>
        <v/>
      </c>
      <c r="K716" s="341" t="str">
        <f t="array" ref="K716">if(U716="","",XLOOKUP(U716,Master[Company],Master[Load Method],"Unknown",0,1))</f>
        <v/>
      </c>
      <c r="L716" s="341" t="str">
        <f t="array" ref="L716">if(U716="","",XLOOKUP(U716,Master[Company],Master[Line Distance],"Unknown",0,1))</f>
        <v/>
      </c>
      <c r="M716" s="394"/>
      <c r="N716" s="341"/>
      <c r="O716" s="341"/>
      <c r="P716" s="341" t="str">
        <f t="array" ref="P716">if(U716="","",XLOOKUP(U716,Master[Company],Master[Terms],"NA",0,1))</f>
        <v/>
      </c>
      <c r="Q716" s="341" t="str">
        <f t="shared" si="1"/>
        <v/>
      </c>
      <c r="R716" s="341" t="str">
        <f t="array" ref="R716">if(U716="","",XLOOKUP(U716,Master[Company],Master[Group],"NA",0,1))</f>
        <v/>
      </c>
      <c r="S716" s="341" t="str">
        <f t="array" ref="S716">if(U716="","",XLOOKUP(U716,Master[Company],Master[Loading Location],"NA",0,1))</f>
        <v/>
      </c>
      <c r="T716" s="341" t="str">
        <f t="array" ref="T716">if(U716="","",XLOOKUP(U716,Master[Company],Master[Acronym],"NA",0,1))</f>
        <v/>
      </c>
      <c r="U716" s="341"/>
      <c r="V716" s="342"/>
      <c r="W716" s="342"/>
      <c r="X716" s="341" t="str">
        <f t="shared" si="6"/>
        <v/>
      </c>
      <c r="Y716" s="341" t="str">
        <f t="shared" si="3"/>
        <v/>
      </c>
      <c r="Z716" s="341"/>
      <c r="AA716" s="341"/>
      <c r="AB716" s="341"/>
      <c r="AC716" s="401"/>
      <c r="AD716" s="563"/>
      <c r="AE716" s="564"/>
      <c r="AF716" s="564"/>
      <c r="AG716" s="564"/>
      <c r="AH716" s="564"/>
      <c r="AI716" s="564"/>
      <c r="AJ716" s="564"/>
      <c r="AK716" s="564"/>
      <c r="AL716" s="563"/>
      <c r="AM716" s="564"/>
      <c r="AN716" s="564"/>
      <c r="AO716" s="564"/>
      <c r="AP716" s="564"/>
      <c r="AQ716" s="564"/>
      <c r="AR716" s="564"/>
      <c r="AS716" s="564"/>
      <c r="AT716" s="401"/>
      <c r="AU716" s="399"/>
      <c r="AV716" s="617"/>
      <c r="AW716" s="401"/>
      <c r="AX716" s="401"/>
      <c r="AY716" s="341"/>
      <c r="AZ716" s="341"/>
      <c r="BA716" s="341"/>
      <c r="BB716" s="341"/>
      <c r="BC716" s="341"/>
      <c r="BD716" s="401"/>
      <c r="BE716" s="341"/>
      <c r="BF716" s="341"/>
      <c r="BG716" s="402"/>
      <c r="BH716" s="403"/>
      <c r="BI716" s="405"/>
      <c r="BJ716" s="405"/>
      <c r="BK716" s="405"/>
      <c r="BL716" s="405"/>
      <c r="BM716" s="514"/>
    </row>
    <row r="717" ht="18.75" customHeight="1">
      <c r="A717" s="400" t="str">
        <f t="shared" si="4"/>
        <v/>
      </c>
      <c r="B717" s="341"/>
      <c r="C717" s="559"/>
      <c r="D717" s="393"/>
      <c r="E717" s="341"/>
      <c r="F717" s="394"/>
      <c r="G717" s="341" t="str">
        <f t="array" ref="G717">IF(C717="","",XLOOKUP(C717,'Master Data'!K:K,'Master Data'!N:N,"Input in Master Data",0,1))</f>
        <v/>
      </c>
      <c r="H717" s="341" t="str">
        <f t="array" ref="H717">IF(C717="","",XLOOKUP(C717,'Master Data'!K:K,'Master Data'!O:O,"Input in Master Data",0,1))</f>
        <v/>
      </c>
      <c r="I717" s="341" t="str">
        <f t="array" ref="I717">if(U717="","",XLOOKUP(U717,Master[Company],Master[Blow],"Unknown",0,1))</f>
        <v/>
      </c>
      <c r="J717" s="341" t="str">
        <f t="array" ref="J717">if(U717="","",XLOOKUP(U717,Master[Company],Master[Pigging],"Unknown",0,1))</f>
        <v/>
      </c>
      <c r="K717" s="341" t="str">
        <f t="array" ref="K717">if(U717="","",XLOOKUP(U717,Master[Company],Master[Load Method],"Unknown",0,1))</f>
        <v/>
      </c>
      <c r="L717" s="341" t="str">
        <f t="array" ref="L717">if(U717="","",XLOOKUP(U717,Master[Company],Master[Line Distance],"Unknown",0,1))</f>
        <v/>
      </c>
      <c r="M717" s="394"/>
      <c r="N717" s="341"/>
      <c r="O717" s="341"/>
      <c r="P717" s="341" t="str">
        <f t="array" ref="P717">if(U717="","",XLOOKUP(U717,Master[Company],Master[Terms],"NA",0,1))</f>
        <v/>
      </c>
      <c r="Q717" s="341" t="str">
        <f t="shared" si="1"/>
        <v/>
      </c>
      <c r="R717" s="341" t="str">
        <f t="array" ref="R717">if(U717="","",XLOOKUP(U717,Master[Company],Master[Group],"NA",0,1))</f>
        <v/>
      </c>
      <c r="S717" s="341" t="str">
        <f t="array" ref="S717">if(U717="","",XLOOKUP(U717,Master[Company],Master[Loading Location],"NA",0,1))</f>
        <v/>
      </c>
      <c r="T717" s="341" t="str">
        <f t="array" ref="T717">if(U717="","",XLOOKUP(U717,Master[Company],Master[Acronym],"NA",0,1))</f>
        <v/>
      </c>
      <c r="U717" s="341"/>
      <c r="V717" s="342"/>
      <c r="W717" s="342"/>
      <c r="X717" s="341" t="str">
        <f t="shared" si="6"/>
        <v/>
      </c>
      <c r="Y717" s="341" t="str">
        <f t="shared" si="3"/>
        <v/>
      </c>
      <c r="Z717" s="341"/>
      <c r="AA717" s="341"/>
      <c r="AB717" s="341"/>
      <c r="AC717" s="401"/>
      <c r="AD717" s="563"/>
      <c r="AE717" s="564"/>
      <c r="AF717" s="564"/>
      <c r="AG717" s="564"/>
      <c r="AH717" s="564"/>
      <c r="AI717" s="564"/>
      <c r="AJ717" s="564"/>
      <c r="AK717" s="564"/>
      <c r="AL717" s="563"/>
      <c r="AM717" s="564"/>
      <c r="AN717" s="564"/>
      <c r="AO717" s="564"/>
      <c r="AP717" s="564"/>
      <c r="AQ717" s="564"/>
      <c r="AR717" s="564"/>
      <c r="AS717" s="564"/>
      <c r="AT717" s="401"/>
      <c r="AU717" s="399"/>
      <c r="AV717" s="617"/>
      <c r="AW717" s="401"/>
      <c r="AX717" s="401"/>
      <c r="AY717" s="341"/>
      <c r="AZ717" s="341"/>
      <c r="BA717" s="341"/>
      <c r="BB717" s="341"/>
      <c r="BC717" s="341"/>
      <c r="BD717" s="401"/>
      <c r="BE717" s="341"/>
      <c r="BF717" s="341"/>
      <c r="BG717" s="402"/>
      <c r="BH717" s="403"/>
      <c r="BI717" s="405"/>
      <c r="BJ717" s="405"/>
      <c r="BK717" s="405"/>
      <c r="BL717" s="405"/>
      <c r="BM717" s="514"/>
    </row>
    <row r="718" ht="18.75" customHeight="1">
      <c r="A718" s="400" t="str">
        <f t="shared" si="4"/>
        <v/>
      </c>
      <c r="B718" s="341"/>
      <c r="C718" s="559"/>
      <c r="D718" s="393"/>
      <c r="E718" s="341"/>
      <c r="F718" s="394"/>
      <c r="G718" s="341" t="str">
        <f t="array" ref="G718">IF(C718="","",XLOOKUP(C718,'Master Data'!K:K,'Master Data'!N:N,"Input in Master Data",0,1))</f>
        <v/>
      </c>
      <c r="H718" s="341" t="str">
        <f t="array" ref="H718">IF(C718="","",XLOOKUP(C718,'Master Data'!K:K,'Master Data'!O:O,"Input in Master Data",0,1))</f>
        <v/>
      </c>
      <c r="I718" s="341" t="str">
        <f t="array" ref="I718">if(U718="","",XLOOKUP(U718,Master[Company],Master[Blow],"Unknown",0,1))</f>
        <v/>
      </c>
      <c r="J718" s="341" t="str">
        <f t="array" ref="J718">if(U718="","",XLOOKUP(U718,Master[Company],Master[Pigging],"Unknown",0,1))</f>
        <v/>
      </c>
      <c r="K718" s="341" t="str">
        <f t="array" ref="K718">if(U718="","",XLOOKUP(U718,Master[Company],Master[Load Method],"Unknown",0,1))</f>
        <v/>
      </c>
      <c r="L718" s="341" t="str">
        <f t="array" ref="L718">if(U718="","",XLOOKUP(U718,Master[Company],Master[Line Distance],"Unknown",0,1))</f>
        <v/>
      </c>
      <c r="M718" s="394"/>
      <c r="N718" s="341"/>
      <c r="O718" s="341"/>
      <c r="P718" s="341" t="str">
        <f t="array" ref="P718">if(U718="","",XLOOKUP(U718,Master[Company],Master[Terms],"NA",0,1))</f>
        <v/>
      </c>
      <c r="Q718" s="341" t="str">
        <f t="shared" si="1"/>
        <v/>
      </c>
      <c r="R718" s="341" t="str">
        <f t="array" ref="R718">if(U718="","",XLOOKUP(U718,Master[Company],Master[Group],"NA",0,1))</f>
        <v/>
      </c>
      <c r="S718" s="341" t="str">
        <f t="array" ref="S718">if(U718="","",XLOOKUP(U718,Master[Company],Master[Loading Location],"NA",0,1))</f>
        <v/>
      </c>
      <c r="T718" s="341" t="str">
        <f t="array" ref="T718">if(U718="","",XLOOKUP(U718,Master[Company],Master[Acronym],"NA",0,1))</f>
        <v/>
      </c>
      <c r="U718" s="341"/>
      <c r="V718" s="342"/>
      <c r="W718" s="342"/>
      <c r="X718" s="341" t="str">
        <f t="shared" si="6"/>
        <v/>
      </c>
      <c r="Y718" s="341" t="str">
        <f t="shared" si="3"/>
        <v/>
      </c>
      <c r="Z718" s="341"/>
      <c r="AA718" s="341"/>
      <c r="AB718" s="341"/>
      <c r="AC718" s="401"/>
      <c r="AD718" s="563"/>
      <c r="AE718" s="564"/>
      <c r="AF718" s="564"/>
      <c r="AG718" s="564"/>
      <c r="AH718" s="564"/>
      <c r="AI718" s="564"/>
      <c r="AJ718" s="564"/>
      <c r="AK718" s="564"/>
      <c r="AL718" s="563"/>
      <c r="AM718" s="564"/>
      <c r="AN718" s="564"/>
      <c r="AO718" s="564"/>
      <c r="AP718" s="564"/>
      <c r="AQ718" s="564"/>
      <c r="AR718" s="564"/>
      <c r="AS718" s="564"/>
      <c r="AT718" s="401"/>
      <c r="AU718" s="399"/>
      <c r="AV718" s="617"/>
      <c r="AW718" s="401"/>
      <c r="AX718" s="401"/>
      <c r="AY718" s="341"/>
      <c r="AZ718" s="341"/>
      <c r="BA718" s="341"/>
      <c r="BB718" s="341"/>
      <c r="BC718" s="341"/>
      <c r="BD718" s="401"/>
      <c r="BE718" s="341"/>
      <c r="BF718" s="341"/>
      <c r="BG718" s="402"/>
      <c r="BH718" s="403"/>
      <c r="BI718" s="405"/>
      <c r="BJ718" s="405"/>
      <c r="BK718" s="405"/>
      <c r="BL718" s="405"/>
      <c r="BM718" s="514"/>
    </row>
    <row r="719" ht="18.75" customHeight="1">
      <c r="A719" s="400" t="str">
        <f t="shared" si="4"/>
        <v/>
      </c>
      <c r="B719" s="341"/>
      <c r="C719" s="559"/>
      <c r="D719" s="393"/>
      <c r="E719" s="341"/>
      <c r="F719" s="394"/>
      <c r="G719" s="341" t="str">
        <f t="array" ref="G719">IF(C719="","",XLOOKUP(C719,'Master Data'!K:K,'Master Data'!N:N,"Input in Master Data",0,1))</f>
        <v/>
      </c>
      <c r="H719" s="341" t="str">
        <f t="array" ref="H719">IF(C719="","",XLOOKUP(C719,'Master Data'!K:K,'Master Data'!O:O,"Input in Master Data",0,1))</f>
        <v/>
      </c>
      <c r="I719" s="341" t="str">
        <f t="array" ref="I719">if(U719="","",XLOOKUP(U719,Master[Company],Master[Blow],"Unknown",0,1))</f>
        <v/>
      </c>
      <c r="J719" s="341" t="str">
        <f t="array" ref="J719">if(U719="","",XLOOKUP(U719,Master[Company],Master[Pigging],"Unknown",0,1))</f>
        <v/>
      </c>
      <c r="K719" s="341" t="str">
        <f t="array" ref="K719">if(U719="","",XLOOKUP(U719,Master[Company],Master[Load Method],"Unknown",0,1))</f>
        <v/>
      </c>
      <c r="L719" s="341" t="str">
        <f t="array" ref="L719">if(U719="","",XLOOKUP(U719,Master[Company],Master[Line Distance],"Unknown",0,1))</f>
        <v/>
      </c>
      <c r="M719" s="394"/>
      <c r="N719" s="341"/>
      <c r="O719" s="341"/>
      <c r="P719" s="341" t="str">
        <f t="array" ref="P719">if(U719="","",XLOOKUP(U719,Master[Company],Master[Terms],"NA",0,1))</f>
        <v/>
      </c>
      <c r="Q719" s="341" t="str">
        <f t="shared" si="1"/>
        <v/>
      </c>
      <c r="R719" s="341" t="str">
        <f t="array" ref="R719">if(U719="","",XLOOKUP(U719,Master[Company],Master[Group],"NA",0,1))</f>
        <v/>
      </c>
      <c r="S719" s="341" t="str">
        <f t="array" ref="S719">if(U719="","",XLOOKUP(U719,Master[Company],Master[Loading Location],"NA",0,1))</f>
        <v/>
      </c>
      <c r="T719" s="341" t="str">
        <f t="array" ref="T719">if(U719="","",XLOOKUP(U719,Master[Company],Master[Acronym],"NA",0,1))</f>
        <v/>
      </c>
      <c r="U719" s="341"/>
      <c r="V719" s="342"/>
      <c r="W719" s="342"/>
      <c r="X719" s="341" t="str">
        <f t="shared" si="6"/>
        <v/>
      </c>
      <c r="Y719" s="341" t="str">
        <f t="shared" si="3"/>
        <v/>
      </c>
      <c r="Z719" s="341"/>
      <c r="AA719" s="341"/>
      <c r="AB719" s="341"/>
      <c r="AC719" s="401"/>
      <c r="AD719" s="563"/>
      <c r="AE719" s="564"/>
      <c r="AF719" s="564"/>
      <c r="AG719" s="564"/>
      <c r="AH719" s="564"/>
      <c r="AI719" s="564"/>
      <c r="AJ719" s="564"/>
      <c r="AK719" s="564"/>
      <c r="AL719" s="563"/>
      <c r="AM719" s="564"/>
      <c r="AN719" s="564"/>
      <c r="AO719" s="564"/>
      <c r="AP719" s="564"/>
      <c r="AQ719" s="564"/>
      <c r="AR719" s="564"/>
      <c r="AS719" s="564"/>
      <c r="AT719" s="401"/>
      <c r="AU719" s="399"/>
      <c r="AV719" s="617"/>
      <c r="AW719" s="401"/>
      <c r="AX719" s="401"/>
      <c r="AY719" s="341"/>
      <c r="AZ719" s="341"/>
      <c r="BA719" s="341"/>
      <c r="BB719" s="341"/>
      <c r="BC719" s="341"/>
      <c r="BD719" s="401"/>
      <c r="BE719" s="341"/>
      <c r="BF719" s="341"/>
      <c r="BG719" s="402"/>
      <c r="BH719" s="403"/>
      <c r="BI719" s="405"/>
      <c r="BJ719" s="405"/>
      <c r="BK719" s="405"/>
      <c r="BL719" s="405"/>
      <c r="BM719" s="514"/>
    </row>
    <row r="720" ht="18.75" customHeight="1">
      <c r="A720" s="400" t="str">
        <f t="shared" si="4"/>
        <v/>
      </c>
      <c r="B720" s="341"/>
      <c r="C720" s="559"/>
      <c r="D720" s="393"/>
      <c r="E720" s="341"/>
      <c r="F720" s="394"/>
      <c r="G720" s="341" t="str">
        <f t="array" ref="G720">IF(C720="","",XLOOKUP(C720,'Master Data'!K:K,'Master Data'!N:N,"Input in Master Data",0,1))</f>
        <v/>
      </c>
      <c r="H720" s="341" t="str">
        <f t="array" ref="H720">IF(C720="","",XLOOKUP(C720,'Master Data'!K:K,'Master Data'!O:O,"Input in Master Data",0,1))</f>
        <v/>
      </c>
      <c r="I720" s="341" t="str">
        <f t="array" ref="I720">if(U720="","",XLOOKUP(U720,Master[Company],Master[Blow],"Unknown",0,1))</f>
        <v/>
      </c>
      <c r="J720" s="341" t="str">
        <f t="array" ref="J720">if(U720="","",XLOOKUP(U720,Master[Company],Master[Pigging],"Unknown",0,1))</f>
        <v/>
      </c>
      <c r="K720" s="341" t="str">
        <f t="array" ref="K720">if(U720="","",XLOOKUP(U720,Master[Company],Master[Load Method],"Unknown",0,1))</f>
        <v/>
      </c>
      <c r="L720" s="341" t="str">
        <f t="array" ref="L720">if(U720="","",XLOOKUP(U720,Master[Company],Master[Line Distance],"Unknown",0,1))</f>
        <v/>
      </c>
      <c r="M720" s="394"/>
      <c r="N720" s="341"/>
      <c r="O720" s="341"/>
      <c r="P720" s="341" t="str">
        <f t="array" ref="P720">if(U720="","",XLOOKUP(U720,Master[Company],Master[Terms],"NA",0,1))</f>
        <v/>
      </c>
      <c r="Q720" s="341" t="str">
        <f t="shared" si="1"/>
        <v/>
      </c>
      <c r="R720" s="341" t="str">
        <f t="array" ref="R720">if(U720="","",XLOOKUP(U720,Master[Company],Master[Group],"NA",0,1))</f>
        <v/>
      </c>
      <c r="S720" s="341" t="str">
        <f t="array" ref="S720">if(U720="","",XLOOKUP(U720,Master[Company],Master[Loading Location],"NA",0,1))</f>
        <v/>
      </c>
      <c r="T720" s="341" t="str">
        <f t="array" ref="T720">if(U720="","",XLOOKUP(U720,Master[Company],Master[Acronym],"NA",0,1))</f>
        <v/>
      </c>
      <c r="U720" s="341"/>
      <c r="V720" s="342"/>
      <c r="W720" s="342"/>
      <c r="X720" s="341" t="str">
        <f t="shared" si="6"/>
        <v/>
      </c>
      <c r="Y720" s="341" t="str">
        <f t="shared" si="3"/>
        <v/>
      </c>
      <c r="Z720" s="341"/>
      <c r="AA720" s="341"/>
      <c r="AB720" s="341"/>
      <c r="AC720" s="401"/>
      <c r="AD720" s="563"/>
      <c r="AE720" s="564"/>
      <c r="AF720" s="564"/>
      <c r="AG720" s="564"/>
      <c r="AH720" s="564"/>
      <c r="AI720" s="564"/>
      <c r="AJ720" s="564"/>
      <c r="AK720" s="564"/>
      <c r="AL720" s="563"/>
      <c r="AM720" s="564"/>
      <c r="AN720" s="564"/>
      <c r="AO720" s="564"/>
      <c r="AP720" s="564"/>
      <c r="AQ720" s="564"/>
      <c r="AR720" s="564"/>
      <c r="AS720" s="564"/>
      <c r="AT720" s="401"/>
      <c r="AU720" s="399"/>
      <c r="AV720" s="617"/>
      <c r="AW720" s="401"/>
      <c r="AX720" s="401"/>
      <c r="AY720" s="341"/>
      <c r="AZ720" s="341"/>
      <c r="BA720" s="341"/>
      <c r="BB720" s="341"/>
      <c r="BC720" s="341"/>
      <c r="BD720" s="401"/>
      <c r="BE720" s="341"/>
      <c r="BF720" s="341"/>
      <c r="BG720" s="402"/>
      <c r="BH720" s="403"/>
      <c r="BI720" s="405"/>
      <c r="BJ720" s="405"/>
      <c r="BK720" s="405"/>
      <c r="BL720" s="405"/>
      <c r="BM720" s="514"/>
    </row>
    <row r="721" ht="18.75" customHeight="1">
      <c r="A721" s="400" t="str">
        <f t="shared" si="4"/>
        <v/>
      </c>
      <c r="B721" s="341"/>
      <c r="C721" s="559"/>
      <c r="D721" s="393"/>
      <c r="E721" s="341"/>
      <c r="F721" s="394"/>
      <c r="G721" s="341" t="str">
        <f t="array" ref="G721">IF(C721="","",XLOOKUP(C721,'Master Data'!K:K,'Master Data'!N:N,"Input in Master Data",0,1))</f>
        <v/>
      </c>
      <c r="H721" s="341" t="str">
        <f t="array" ref="H721">IF(C721="","",XLOOKUP(C721,'Master Data'!K:K,'Master Data'!O:O,"Input in Master Data",0,1))</f>
        <v/>
      </c>
      <c r="I721" s="341" t="str">
        <f t="array" ref="I721">if(U721="","",XLOOKUP(U721,Master[Company],Master[Blow],"Unknown",0,1))</f>
        <v/>
      </c>
      <c r="J721" s="341" t="str">
        <f t="array" ref="J721">if(U721="","",XLOOKUP(U721,Master[Company],Master[Pigging],"Unknown",0,1))</f>
        <v/>
      </c>
      <c r="K721" s="341" t="str">
        <f t="array" ref="K721">if(U721="","",XLOOKUP(U721,Master[Company],Master[Load Method],"Unknown",0,1))</f>
        <v/>
      </c>
      <c r="L721" s="341" t="str">
        <f t="array" ref="L721">if(U721="","",XLOOKUP(U721,Master[Company],Master[Line Distance],"Unknown",0,1))</f>
        <v/>
      </c>
      <c r="M721" s="394"/>
      <c r="N721" s="341"/>
      <c r="O721" s="341"/>
      <c r="P721" s="341" t="str">
        <f t="array" ref="P721">if(U721="","",XLOOKUP(U721,Master[Company],Master[Terms],"NA",0,1))</f>
        <v/>
      </c>
      <c r="Q721" s="341" t="str">
        <f t="shared" si="1"/>
        <v/>
      </c>
      <c r="R721" s="341" t="str">
        <f t="array" ref="R721">if(U721="","",XLOOKUP(U721,Master[Company],Master[Group],"NA",0,1))</f>
        <v/>
      </c>
      <c r="S721" s="341" t="str">
        <f t="array" ref="S721">if(U721="","",XLOOKUP(U721,Master[Company],Master[Loading Location],"NA",0,1))</f>
        <v/>
      </c>
      <c r="T721" s="341" t="str">
        <f t="array" ref="T721">if(U721="","",XLOOKUP(U721,Master[Company],Master[Acronym],"NA",0,1))</f>
        <v/>
      </c>
      <c r="U721" s="341"/>
      <c r="V721" s="342"/>
      <c r="W721" s="342"/>
      <c r="X721" s="341" t="str">
        <f t="shared" si="6"/>
        <v/>
      </c>
      <c r="Y721" s="341" t="str">
        <f t="shared" si="3"/>
        <v/>
      </c>
      <c r="Z721" s="341"/>
      <c r="AA721" s="341"/>
      <c r="AB721" s="341"/>
      <c r="AC721" s="401"/>
      <c r="AD721" s="563"/>
      <c r="AE721" s="564"/>
      <c r="AF721" s="564"/>
      <c r="AG721" s="564"/>
      <c r="AH721" s="564"/>
      <c r="AI721" s="564"/>
      <c r="AJ721" s="564"/>
      <c r="AK721" s="564"/>
      <c r="AL721" s="563"/>
      <c r="AM721" s="564"/>
      <c r="AN721" s="564"/>
      <c r="AO721" s="564"/>
      <c r="AP721" s="564"/>
      <c r="AQ721" s="564"/>
      <c r="AR721" s="564"/>
      <c r="AS721" s="564"/>
      <c r="AT721" s="401"/>
      <c r="AU721" s="399"/>
      <c r="AV721" s="617"/>
      <c r="AW721" s="401"/>
      <c r="AX721" s="401"/>
      <c r="AY721" s="341"/>
      <c r="AZ721" s="341"/>
      <c r="BA721" s="341"/>
      <c r="BB721" s="341"/>
      <c r="BC721" s="341"/>
      <c r="BD721" s="401"/>
      <c r="BE721" s="341"/>
      <c r="BF721" s="341"/>
      <c r="BG721" s="402"/>
      <c r="BH721" s="403"/>
      <c r="BI721" s="405"/>
      <c r="BJ721" s="405"/>
      <c r="BK721" s="405"/>
      <c r="BL721" s="405"/>
      <c r="BM721" s="514"/>
    </row>
    <row r="722" ht="18.75" customHeight="1">
      <c r="A722" s="400" t="str">
        <f t="shared" si="4"/>
        <v/>
      </c>
      <c r="B722" s="341"/>
      <c r="C722" s="559"/>
      <c r="D722" s="393"/>
      <c r="E722" s="341"/>
      <c r="F722" s="394"/>
      <c r="G722" s="341" t="str">
        <f t="array" ref="G722">IF(C722="","",XLOOKUP(C722,'Master Data'!K:K,'Master Data'!N:N,"Input in Master Data",0,1))</f>
        <v/>
      </c>
      <c r="H722" s="341" t="str">
        <f t="array" ref="H722">IF(C722="","",XLOOKUP(C722,'Master Data'!K:K,'Master Data'!O:O,"Input in Master Data",0,1))</f>
        <v/>
      </c>
      <c r="I722" s="341" t="str">
        <f t="array" ref="I722">if(U722="","",XLOOKUP(U722,Master[Company],Master[Blow],"Unknown",0,1))</f>
        <v/>
      </c>
      <c r="J722" s="341" t="str">
        <f t="array" ref="J722">if(U722="","",XLOOKUP(U722,Master[Company],Master[Pigging],"Unknown",0,1))</f>
        <v/>
      </c>
      <c r="K722" s="341" t="str">
        <f t="array" ref="K722">if(U722="","",XLOOKUP(U722,Master[Company],Master[Load Method],"Unknown",0,1))</f>
        <v/>
      </c>
      <c r="L722" s="341" t="str">
        <f t="array" ref="L722">if(U722="","",XLOOKUP(U722,Master[Company],Master[Line Distance],"Unknown",0,1))</f>
        <v/>
      </c>
      <c r="M722" s="394"/>
      <c r="N722" s="341"/>
      <c r="O722" s="341"/>
      <c r="P722" s="341" t="str">
        <f t="array" ref="P722">if(U722="","",XLOOKUP(U722,Master[Company],Master[Terms],"NA",0,1))</f>
        <v/>
      </c>
      <c r="Q722" s="341" t="str">
        <f t="shared" si="1"/>
        <v/>
      </c>
      <c r="R722" s="341" t="str">
        <f t="array" ref="R722">if(U722="","",XLOOKUP(U722,Master[Company],Master[Group],"NA",0,1))</f>
        <v/>
      </c>
      <c r="S722" s="341" t="str">
        <f t="array" ref="S722">if(U722="","",XLOOKUP(U722,Master[Company],Master[Loading Location],"NA",0,1))</f>
        <v/>
      </c>
      <c r="T722" s="341" t="str">
        <f t="array" ref="T722">if(U722="","",XLOOKUP(U722,Master[Company],Master[Acronym],"NA",0,1))</f>
        <v/>
      </c>
      <c r="U722" s="341"/>
      <c r="V722" s="342"/>
      <c r="W722" s="342"/>
      <c r="X722" s="341" t="str">
        <f t="shared" si="6"/>
        <v/>
      </c>
      <c r="Y722" s="341" t="str">
        <f t="shared" si="3"/>
        <v/>
      </c>
      <c r="Z722" s="341"/>
      <c r="AA722" s="341"/>
      <c r="AB722" s="341"/>
      <c r="AC722" s="401"/>
      <c r="AD722" s="563"/>
      <c r="AE722" s="564"/>
      <c r="AF722" s="564"/>
      <c r="AG722" s="564"/>
      <c r="AH722" s="564"/>
      <c r="AI722" s="564"/>
      <c r="AJ722" s="564"/>
      <c r="AK722" s="564"/>
      <c r="AL722" s="563"/>
      <c r="AM722" s="564"/>
      <c r="AN722" s="564"/>
      <c r="AO722" s="564"/>
      <c r="AP722" s="564"/>
      <c r="AQ722" s="564"/>
      <c r="AR722" s="564"/>
      <c r="AS722" s="564"/>
      <c r="AT722" s="401"/>
      <c r="AU722" s="399"/>
      <c r="AV722" s="617"/>
      <c r="AW722" s="401"/>
      <c r="AX722" s="401"/>
      <c r="AY722" s="341"/>
      <c r="AZ722" s="341"/>
      <c r="BA722" s="341"/>
      <c r="BB722" s="341"/>
      <c r="BC722" s="341"/>
      <c r="BD722" s="401"/>
      <c r="BE722" s="341"/>
      <c r="BF722" s="341"/>
      <c r="BG722" s="402"/>
      <c r="BH722" s="403"/>
      <c r="BI722" s="405"/>
      <c r="BJ722" s="405"/>
      <c r="BK722" s="405"/>
      <c r="BL722" s="405"/>
      <c r="BM722" s="514"/>
    </row>
    <row r="723" ht="18.75" customHeight="1">
      <c r="A723" s="400" t="str">
        <f t="shared" si="4"/>
        <v/>
      </c>
      <c r="B723" s="341"/>
      <c r="C723" s="559"/>
      <c r="D723" s="393"/>
      <c r="E723" s="341"/>
      <c r="F723" s="394"/>
      <c r="G723" s="341" t="str">
        <f t="array" ref="G723">IF(C723="","",XLOOKUP(C723,'Master Data'!K:K,'Master Data'!N:N,"Input in Master Data",0,1))</f>
        <v/>
      </c>
      <c r="H723" s="341" t="str">
        <f t="array" ref="H723">IF(C723="","",XLOOKUP(C723,'Master Data'!K:K,'Master Data'!O:O,"Input in Master Data",0,1))</f>
        <v/>
      </c>
      <c r="I723" s="341" t="str">
        <f t="array" ref="I723">if(U723="","",XLOOKUP(U723,Master[Company],Master[Blow],"Unknown",0,1))</f>
        <v/>
      </c>
      <c r="J723" s="341" t="str">
        <f t="array" ref="J723">if(U723="","",XLOOKUP(U723,Master[Company],Master[Pigging],"Unknown",0,1))</f>
        <v/>
      </c>
      <c r="K723" s="341" t="str">
        <f t="array" ref="K723">if(U723="","",XLOOKUP(U723,Master[Company],Master[Load Method],"Unknown",0,1))</f>
        <v/>
      </c>
      <c r="L723" s="341" t="str">
        <f t="array" ref="L723">if(U723="","",XLOOKUP(U723,Master[Company],Master[Line Distance],"Unknown",0,1))</f>
        <v/>
      </c>
      <c r="M723" s="394"/>
      <c r="N723" s="341"/>
      <c r="O723" s="341"/>
      <c r="P723" s="341" t="str">
        <f t="array" ref="P723">if(U723="","",XLOOKUP(U723,Master[Company],Master[Terms],"NA",0,1))</f>
        <v/>
      </c>
      <c r="Q723" s="341" t="str">
        <f t="shared" si="1"/>
        <v/>
      </c>
      <c r="R723" s="341" t="str">
        <f t="array" ref="R723">if(U723="","",XLOOKUP(U723,Master[Company],Master[Group],"NA",0,1))</f>
        <v/>
      </c>
      <c r="S723" s="341" t="str">
        <f t="array" ref="S723">if(U723="","",XLOOKUP(U723,Master[Company],Master[Loading Location],"NA",0,1))</f>
        <v/>
      </c>
      <c r="T723" s="341" t="str">
        <f t="array" ref="T723">if(U723="","",XLOOKUP(U723,Master[Company],Master[Acronym],"NA",0,1))</f>
        <v/>
      </c>
      <c r="U723" s="341"/>
      <c r="V723" s="342"/>
      <c r="W723" s="342"/>
      <c r="X723" s="341" t="str">
        <f t="shared" si="6"/>
        <v/>
      </c>
      <c r="Y723" s="341" t="str">
        <f t="shared" si="3"/>
        <v/>
      </c>
      <c r="Z723" s="341"/>
      <c r="AA723" s="341"/>
      <c r="AB723" s="341"/>
      <c r="AC723" s="401"/>
      <c r="AD723" s="563"/>
      <c r="AE723" s="564"/>
      <c r="AF723" s="564"/>
      <c r="AG723" s="564"/>
      <c r="AH723" s="564"/>
      <c r="AI723" s="564"/>
      <c r="AJ723" s="564"/>
      <c r="AK723" s="564"/>
      <c r="AL723" s="563"/>
      <c r="AM723" s="564"/>
      <c r="AN723" s="564"/>
      <c r="AO723" s="564"/>
      <c r="AP723" s="564"/>
      <c r="AQ723" s="564"/>
      <c r="AR723" s="564"/>
      <c r="AS723" s="564"/>
      <c r="AT723" s="401"/>
      <c r="AU723" s="399"/>
      <c r="AV723" s="617"/>
      <c r="AW723" s="401"/>
      <c r="AX723" s="401"/>
      <c r="AY723" s="341"/>
      <c r="AZ723" s="341"/>
      <c r="BA723" s="341"/>
      <c r="BB723" s="341"/>
      <c r="BC723" s="341"/>
      <c r="BD723" s="401"/>
      <c r="BE723" s="341"/>
      <c r="BF723" s="341"/>
      <c r="BG723" s="402"/>
      <c r="BH723" s="403"/>
      <c r="BI723" s="405"/>
      <c r="BJ723" s="405"/>
      <c r="BK723" s="405"/>
      <c r="BL723" s="405"/>
      <c r="BM723" s="514"/>
    </row>
    <row r="724" ht="18.75" customHeight="1">
      <c r="A724" s="400" t="str">
        <f t="shared" si="4"/>
        <v/>
      </c>
      <c r="B724" s="341"/>
      <c r="C724" s="559"/>
      <c r="D724" s="393"/>
      <c r="E724" s="341"/>
      <c r="F724" s="394"/>
      <c r="G724" s="341" t="str">
        <f t="array" ref="G724">IF(C724="","",XLOOKUP(C724,'Master Data'!K:K,'Master Data'!N:N,"Input in Master Data",0,1))</f>
        <v/>
      </c>
      <c r="H724" s="341" t="str">
        <f t="array" ref="H724">IF(C724="","",XLOOKUP(C724,'Master Data'!K:K,'Master Data'!O:O,"Input in Master Data",0,1))</f>
        <v/>
      </c>
      <c r="I724" s="341" t="str">
        <f t="array" ref="I724">if(U724="","",XLOOKUP(U724,Master[Company],Master[Blow],"Unknown",0,1))</f>
        <v/>
      </c>
      <c r="J724" s="341" t="str">
        <f t="array" ref="J724">if(U724="","",XLOOKUP(U724,Master[Company],Master[Pigging],"Unknown",0,1))</f>
        <v/>
      </c>
      <c r="K724" s="341" t="str">
        <f t="array" ref="K724">if(U724="","",XLOOKUP(U724,Master[Company],Master[Load Method],"Unknown",0,1))</f>
        <v/>
      </c>
      <c r="L724" s="341" t="str">
        <f t="array" ref="L724">if(U724="","",XLOOKUP(U724,Master[Company],Master[Line Distance],"Unknown",0,1))</f>
        <v/>
      </c>
      <c r="M724" s="394"/>
      <c r="N724" s="341"/>
      <c r="O724" s="341"/>
      <c r="P724" s="341" t="str">
        <f t="array" ref="P724">if(U724="","",XLOOKUP(U724,Master[Company],Master[Terms],"NA",0,1))</f>
        <v/>
      </c>
      <c r="Q724" s="341" t="str">
        <f t="shared" si="1"/>
        <v/>
      </c>
      <c r="R724" s="341" t="str">
        <f t="array" ref="R724">if(U724="","",XLOOKUP(U724,Master[Company],Master[Group],"NA",0,1))</f>
        <v/>
      </c>
      <c r="S724" s="341" t="str">
        <f t="array" ref="S724">if(U724="","",XLOOKUP(U724,Master[Company],Master[Loading Location],"NA",0,1))</f>
        <v/>
      </c>
      <c r="T724" s="341" t="str">
        <f t="array" ref="T724">if(U724="","",XLOOKUP(U724,Master[Company],Master[Acronym],"NA",0,1))</f>
        <v/>
      </c>
      <c r="U724" s="341"/>
      <c r="V724" s="342"/>
      <c r="W724" s="342"/>
      <c r="X724" s="341" t="str">
        <f t="shared" si="6"/>
        <v/>
      </c>
      <c r="Y724" s="341" t="str">
        <f t="shared" si="3"/>
        <v/>
      </c>
      <c r="Z724" s="341"/>
      <c r="AA724" s="341"/>
      <c r="AB724" s="341"/>
      <c r="AC724" s="401"/>
      <c r="AD724" s="563"/>
      <c r="AE724" s="564"/>
      <c r="AF724" s="564"/>
      <c r="AG724" s="564"/>
      <c r="AH724" s="564"/>
      <c r="AI724" s="564"/>
      <c r="AJ724" s="564"/>
      <c r="AK724" s="564"/>
      <c r="AL724" s="563"/>
      <c r="AM724" s="564"/>
      <c r="AN724" s="564"/>
      <c r="AO724" s="564"/>
      <c r="AP724" s="564"/>
      <c r="AQ724" s="564"/>
      <c r="AR724" s="564"/>
      <c r="AS724" s="564"/>
      <c r="AT724" s="401"/>
      <c r="AU724" s="399"/>
      <c r="AV724" s="617"/>
      <c r="AW724" s="401"/>
      <c r="AX724" s="401"/>
      <c r="AY724" s="341"/>
      <c r="AZ724" s="341"/>
      <c r="BA724" s="341"/>
      <c r="BB724" s="341"/>
      <c r="BC724" s="341"/>
      <c r="BD724" s="401"/>
      <c r="BE724" s="341"/>
      <c r="BF724" s="341"/>
      <c r="BG724" s="402"/>
      <c r="BH724" s="403"/>
      <c r="BI724" s="405"/>
      <c r="BJ724" s="405"/>
      <c r="BK724" s="405"/>
      <c r="BL724" s="405"/>
      <c r="BM724" s="514"/>
    </row>
    <row r="725" ht="18.75" customHeight="1">
      <c r="A725" s="400" t="str">
        <f t="shared" si="4"/>
        <v/>
      </c>
      <c r="B725" s="341"/>
      <c r="C725" s="559"/>
      <c r="D725" s="393"/>
      <c r="E725" s="341"/>
      <c r="F725" s="394"/>
      <c r="G725" s="341" t="str">
        <f t="array" ref="G725">IF(C725="","",XLOOKUP(C725,'Master Data'!K:K,'Master Data'!N:N,"Input in Master Data",0,1))</f>
        <v/>
      </c>
      <c r="H725" s="341" t="str">
        <f t="array" ref="H725">IF(C725="","",XLOOKUP(C725,'Master Data'!K:K,'Master Data'!O:O,"Input in Master Data",0,1))</f>
        <v/>
      </c>
      <c r="I725" s="341" t="str">
        <f t="array" ref="I725">if(U725="","",XLOOKUP(U725,Master[Company],Master[Blow],"Unknown",0,1))</f>
        <v/>
      </c>
      <c r="J725" s="341" t="str">
        <f t="array" ref="J725">if(U725="","",XLOOKUP(U725,Master[Company],Master[Pigging],"Unknown",0,1))</f>
        <v/>
      </c>
      <c r="K725" s="341" t="str">
        <f t="array" ref="K725">if(U725="","",XLOOKUP(U725,Master[Company],Master[Load Method],"Unknown",0,1))</f>
        <v/>
      </c>
      <c r="L725" s="341" t="str">
        <f t="array" ref="L725">if(U725="","",XLOOKUP(U725,Master[Company],Master[Line Distance],"Unknown",0,1))</f>
        <v/>
      </c>
      <c r="M725" s="394"/>
      <c r="N725" s="341"/>
      <c r="O725" s="341"/>
      <c r="P725" s="341" t="str">
        <f t="array" ref="P725">if(U725="","",XLOOKUP(U725,Master[Company],Master[Terms],"NA",0,1))</f>
        <v/>
      </c>
      <c r="Q725" s="341" t="str">
        <f t="shared" si="1"/>
        <v/>
      </c>
      <c r="R725" s="341" t="str">
        <f t="array" ref="R725">if(U725="","",XLOOKUP(U725,Master[Company],Master[Group],"NA",0,1))</f>
        <v/>
      </c>
      <c r="S725" s="341" t="str">
        <f t="array" ref="S725">if(U725="","",XLOOKUP(U725,Master[Company],Master[Loading Location],"NA",0,1))</f>
        <v/>
      </c>
      <c r="T725" s="341" t="str">
        <f t="array" ref="T725">if(U725="","",XLOOKUP(U725,Master[Company],Master[Acronym],"NA",0,1))</f>
        <v/>
      </c>
      <c r="U725" s="341"/>
      <c r="V725" s="342"/>
      <c r="W725" s="342"/>
      <c r="X725" s="341" t="str">
        <f t="shared" si="6"/>
        <v/>
      </c>
      <c r="Y725" s="341" t="str">
        <f t="shared" si="3"/>
        <v/>
      </c>
      <c r="Z725" s="341"/>
      <c r="AA725" s="341"/>
      <c r="AB725" s="341"/>
      <c r="AC725" s="401"/>
      <c r="AD725" s="563"/>
      <c r="AE725" s="564"/>
      <c r="AF725" s="564"/>
      <c r="AG725" s="564"/>
      <c r="AH725" s="564"/>
      <c r="AI725" s="564"/>
      <c r="AJ725" s="564"/>
      <c r="AK725" s="564"/>
      <c r="AL725" s="563"/>
      <c r="AM725" s="564"/>
      <c r="AN725" s="564"/>
      <c r="AO725" s="564"/>
      <c r="AP725" s="564"/>
      <c r="AQ725" s="564"/>
      <c r="AR725" s="564"/>
      <c r="AS725" s="564"/>
      <c r="AT725" s="401"/>
      <c r="AU725" s="399"/>
      <c r="AV725" s="617"/>
      <c r="AW725" s="401"/>
      <c r="AX725" s="401"/>
      <c r="AY725" s="341"/>
      <c r="AZ725" s="341"/>
      <c r="BA725" s="341"/>
      <c r="BB725" s="341"/>
      <c r="BC725" s="341"/>
      <c r="BD725" s="401"/>
      <c r="BE725" s="341"/>
      <c r="BF725" s="341"/>
      <c r="BG725" s="402"/>
      <c r="BH725" s="403"/>
      <c r="BI725" s="405"/>
      <c r="BJ725" s="405"/>
      <c r="BK725" s="405"/>
      <c r="BL725" s="405"/>
      <c r="BM725" s="514"/>
    </row>
    <row r="726" ht="18.75" customHeight="1">
      <c r="A726" s="400" t="str">
        <f t="shared" si="4"/>
        <v/>
      </c>
      <c r="B726" s="341"/>
      <c r="C726" s="559"/>
      <c r="D726" s="393"/>
      <c r="E726" s="341"/>
      <c r="F726" s="394"/>
      <c r="G726" s="341" t="str">
        <f t="array" ref="G726">IF(C726="","",XLOOKUP(C726,'Master Data'!K:K,'Master Data'!N:N,"Input in Master Data",0,1))</f>
        <v/>
      </c>
      <c r="H726" s="341" t="str">
        <f t="array" ref="H726">IF(C726="","",XLOOKUP(C726,'Master Data'!K:K,'Master Data'!O:O,"Input in Master Data",0,1))</f>
        <v/>
      </c>
      <c r="I726" s="341" t="str">
        <f t="array" ref="I726">if(U726="","",XLOOKUP(U726,Master[Company],Master[Blow],"Unknown",0,1))</f>
        <v/>
      </c>
      <c r="J726" s="341" t="str">
        <f t="array" ref="J726">if(U726="","",XLOOKUP(U726,Master[Company],Master[Pigging],"Unknown",0,1))</f>
        <v/>
      </c>
      <c r="K726" s="341" t="str">
        <f t="array" ref="K726">if(U726="","",XLOOKUP(U726,Master[Company],Master[Load Method],"Unknown",0,1))</f>
        <v/>
      </c>
      <c r="L726" s="341" t="str">
        <f t="array" ref="L726">if(U726="","",XLOOKUP(U726,Master[Company],Master[Line Distance],"Unknown",0,1))</f>
        <v/>
      </c>
      <c r="M726" s="394"/>
      <c r="N726" s="341"/>
      <c r="O726" s="341"/>
      <c r="P726" s="341" t="str">
        <f t="array" ref="P726">if(U726="","",XLOOKUP(U726,Master[Company],Master[Terms],"NA",0,1))</f>
        <v/>
      </c>
      <c r="Q726" s="341" t="str">
        <f t="shared" si="1"/>
        <v/>
      </c>
      <c r="R726" s="341" t="str">
        <f t="array" ref="R726">if(U726="","",XLOOKUP(U726,Master[Company],Master[Group],"NA",0,1))</f>
        <v/>
      </c>
      <c r="S726" s="341" t="str">
        <f t="array" ref="S726">if(U726="","",XLOOKUP(U726,Master[Company],Master[Loading Location],"NA",0,1))</f>
        <v/>
      </c>
      <c r="T726" s="341" t="str">
        <f t="array" ref="T726">if(U726="","",XLOOKUP(U726,Master[Company],Master[Acronym],"NA",0,1))</f>
        <v/>
      </c>
      <c r="U726" s="341"/>
      <c r="V726" s="342"/>
      <c r="W726" s="342"/>
      <c r="X726" s="341" t="str">
        <f t="shared" si="6"/>
        <v/>
      </c>
      <c r="Y726" s="341" t="str">
        <f t="shared" si="3"/>
        <v/>
      </c>
      <c r="Z726" s="341"/>
      <c r="AA726" s="341"/>
      <c r="AB726" s="341"/>
      <c r="AC726" s="401"/>
      <c r="AD726" s="563"/>
      <c r="AE726" s="564"/>
      <c r="AF726" s="564"/>
      <c r="AG726" s="564"/>
      <c r="AH726" s="564"/>
      <c r="AI726" s="564"/>
      <c r="AJ726" s="564"/>
      <c r="AK726" s="564"/>
      <c r="AL726" s="563"/>
      <c r="AM726" s="564"/>
      <c r="AN726" s="564"/>
      <c r="AO726" s="564"/>
      <c r="AP726" s="564"/>
      <c r="AQ726" s="564"/>
      <c r="AR726" s="564"/>
      <c r="AS726" s="564"/>
      <c r="AT726" s="401"/>
      <c r="AU726" s="399"/>
      <c r="AV726" s="617"/>
      <c r="AW726" s="401"/>
      <c r="AX726" s="401"/>
      <c r="AY726" s="341"/>
      <c r="AZ726" s="341"/>
      <c r="BA726" s="341"/>
      <c r="BB726" s="341"/>
      <c r="BC726" s="341"/>
      <c r="BD726" s="401"/>
      <c r="BE726" s="341"/>
      <c r="BF726" s="341"/>
      <c r="BG726" s="402"/>
      <c r="BH726" s="403"/>
      <c r="BI726" s="405"/>
      <c r="BJ726" s="405"/>
      <c r="BK726" s="405"/>
      <c r="BL726" s="405"/>
      <c r="BM726" s="514"/>
    </row>
    <row r="727" ht="18.75" customHeight="1">
      <c r="A727" s="400" t="str">
        <f t="shared" si="4"/>
        <v/>
      </c>
      <c r="B727" s="341"/>
      <c r="C727" s="559"/>
      <c r="D727" s="393"/>
      <c r="E727" s="341"/>
      <c r="F727" s="394"/>
      <c r="G727" s="341" t="str">
        <f t="array" ref="G727">IF(C727="","",XLOOKUP(C727,'Master Data'!K:K,'Master Data'!N:N,"Input in Master Data",0,1))</f>
        <v/>
      </c>
      <c r="H727" s="341" t="str">
        <f t="array" ref="H727">IF(C727="","",XLOOKUP(C727,'Master Data'!K:K,'Master Data'!O:O,"Input in Master Data",0,1))</f>
        <v/>
      </c>
      <c r="I727" s="341" t="str">
        <f t="array" ref="I727">if(U727="","",XLOOKUP(U727,Master[Company],Master[Blow],"Unknown",0,1))</f>
        <v/>
      </c>
      <c r="J727" s="341" t="str">
        <f t="array" ref="J727">if(U727="","",XLOOKUP(U727,Master[Company],Master[Pigging],"Unknown",0,1))</f>
        <v/>
      </c>
      <c r="K727" s="341" t="str">
        <f t="array" ref="K727">if(U727="","",XLOOKUP(U727,Master[Company],Master[Load Method],"Unknown",0,1))</f>
        <v/>
      </c>
      <c r="L727" s="341" t="str">
        <f t="array" ref="L727">if(U727="","",XLOOKUP(U727,Master[Company],Master[Line Distance],"Unknown",0,1))</f>
        <v/>
      </c>
      <c r="M727" s="394"/>
      <c r="N727" s="341"/>
      <c r="O727" s="341"/>
      <c r="P727" s="341" t="str">
        <f t="array" ref="P727">if(U727="","",XLOOKUP(U727,Master[Company],Master[Terms],"NA",0,1))</f>
        <v/>
      </c>
      <c r="Q727" s="341" t="str">
        <f t="shared" si="1"/>
        <v/>
      </c>
      <c r="R727" s="341" t="str">
        <f t="array" ref="R727">if(U727="","",XLOOKUP(U727,Master[Company],Master[Group],"NA",0,1))</f>
        <v/>
      </c>
      <c r="S727" s="341" t="str">
        <f t="array" ref="S727">if(U727="","",XLOOKUP(U727,Master[Company],Master[Loading Location],"NA",0,1))</f>
        <v/>
      </c>
      <c r="T727" s="341" t="str">
        <f t="array" ref="T727">if(U727="","",XLOOKUP(U727,Master[Company],Master[Acronym],"NA",0,1))</f>
        <v/>
      </c>
      <c r="U727" s="341"/>
      <c r="V727" s="342"/>
      <c r="W727" s="342"/>
      <c r="X727" s="341" t="str">
        <f t="shared" si="6"/>
        <v/>
      </c>
      <c r="Y727" s="341" t="str">
        <f t="shared" si="3"/>
        <v/>
      </c>
      <c r="Z727" s="341"/>
      <c r="AA727" s="341"/>
      <c r="AB727" s="341"/>
      <c r="AC727" s="401"/>
      <c r="AD727" s="563"/>
      <c r="AE727" s="564"/>
      <c r="AF727" s="564"/>
      <c r="AG727" s="564"/>
      <c r="AH727" s="564"/>
      <c r="AI727" s="564"/>
      <c r="AJ727" s="564"/>
      <c r="AK727" s="564"/>
      <c r="AL727" s="563"/>
      <c r="AM727" s="564"/>
      <c r="AN727" s="564"/>
      <c r="AO727" s="564"/>
      <c r="AP727" s="564"/>
      <c r="AQ727" s="564"/>
      <c r="AR727" s="564"/>
      <c r="AS727" s="564"/>
      <c r="AT727" s="401"/>
      <c r="AU727" s="399"/>
      <c r="AV727" s="617"/>
      <c r="AW727" s="401"/>
      <c r="AX727" s="401"/>
      <c r="AY727" s="341"/>
      <c r="AZ727" s="341"/>
      <c r="BA727" s="341"/>
      <c r="BB727" s="341"/>
      <c r="BC727" s="341"/>
      <c r="BD727" s="401"/>
      <c r="BE727" s="341"/>
      <c r="BF727" s="341"/>
      <c r="BG727" s="402"/>
      <c r="BH727" s="403"/>
      <c r="BI727" s="405"/>
      <c r="BJ727" s="405"/>
      <c r="BK727" s="405"/>
      <c r="BL727" s="405"/>
      <c r="BM727" s="514"/>
    </row>
    <row r="728" ht="18.75" customHeight="1">
      <c r="A728" s="400" t="str">
        <f t="shared" si="4"/>
        <v/>
      </c>
      <c r="B728" s="341"/>
      <c r="C728" s="559"/>
      <c r="D728" s="393"/>
      <c r="E728" s="341"/>
      <c r="F728" s="394"/>
      <c r="G728" s="341" t="str">
        <f t="array" ref="G728">IF(C728="","",XLOOKUP(C728,'Master Data'!K:K,'Master Data'!N:N,"Input in Master Data",0,1))</f>
        <v/>
      </c>
      <c r="H728" s="341" t="str">
        <f t="array" ref="H728">IF(C728="","",XLOOKUP(C728,'Master Data'!K:K,'Master Data'!O:O,"Input in Master Data",0,1))</f>
        <v/>
      </c>
      <c r="I728" s="341" t="str">
        <f t="array" ref="I728">if(U728="","",XLOOKUP(U728,Master[Company],Master[Blow],"Unknown",0,1))</f>
        <v/>
      </c>
      <c r="J728" s="341" t="str">
        <f t="array" ref="J728">if(U728="","",XLOOKUP(U728,Master[Company],Master[Pigging],"Unknown",0,1))</f>
        <v/>
      </c>
      <c r="K728" s="341" t="str">
        <f t="array" ref="K728">if(U728="","",XLOOKUP(U728,Master[Company],Master[Load Method],"Unknown",0,1))</f>
        <v/>
      </c>
      <c r="L728" s="341" t="str">
        <f t="array" ref="L728">if(U728="","",XLOOKUP(U728,Master[Company],Master[Line Distance],"Unknown",0,1))</f>
        <v/>
      </c>
      <c r="M728" s="394"/>
      <c r="N728" s="341"/>
      <c r="O728" s="341"/>
      <c r="P728" s="341" t="str">
        <f t="array" ref="P728">if(U728="","",XLOOKUP(U728,Master[Company],Master[Terms],"NA",0,1))</f>
        <v/>
      </c>
      <c r="Q728" s="341" t="str">
        <f t="shared" si="1"/>
        <v/>
      </c>
      <c r="R728" s="341" t="str">
        <f t="array" ref="R728">if(U728="","",XLOOKUP(U728,Master[Company],Master[Group],"NA",0,1))</f>
        <v/>
      </c>
      <c r="S728" s="341" t="str">
        <f t="array" ref="S728">if(U728="","",XLOOKUP(U728,Master[Company],Master[Loading Location],"NA",0,1))</f>
        <v/>
      </c>
      <c r="T728" s="341" t="str">
        <f t="array" ref="T728">if(U728="","",XLOOKUP(U728,Master[Company],Master[Acronym],"NA",0,1))</f>
        <v/>
      </c>
      <c r="U728" s="341"/>
      <c r="V728" s="342"/>
      <c r="W728" s="342"/>
      <c r="X728" s="341" t="str">
        <f t="shared" si="6"/>
        <v/>
      </c>
      <c r="Y728" s="341" t="str">
        <f t="shared" si="3"/>
        <v/>
      </c>
      <c r="Z728" s="341"/>
      <c r="AA728" s="341"/>
      <c r="AB728" s="341"/>
      <c r="AC728" s="401"/>
      <c r="AD728" s="563"/>
      <c r="AE728" s="564"/>
      <c r="AF728" s="564"/>
      <c r="AG728" s="564"/>
      <c r="AH728" s="564"/>
      <c r="AI728" s="564"/>
      <c r="AJ728" s="564"/>
      <c r="AK728" s="564"/>
      <c r="AL728" s="563"/>
      <c r="AM728" s="564"/>
      <c r="AN728" s="564"/>
      <c r="AO728" s="564"/>
      <c r="AP728" s="564"/>
      <c r="AQ728" s="564"/>
      <c r="AR728" s="564"/>
      <c r="AS728" s="564"/>
      <c r="AT728" s="401"/>
      <c r="AU728" s="399"/>
      <c r="AV728" s="617"/>
      <c r="AW728" s="401"/>
      <c r="AX728" s="401"/>
      <c r="AY728" s="341"/>
      <c r="AZ728" s="341"/>
      <c r="BA728" s="341"/>
      <c r="BB728" s="341"/>
      <c r="BC728" s="341"/>
      <c r="BD728" s="401"/>
      <c r="BE728" s="341"/>
      <c r="BF728" s="341"/>
      <c r="BG728" s="402"/>
      <c r="BH728" s="403"/>
      <c r="BI728" s="405"/>
      <c r="BJ728" s="405"/>
      <c r="BK728" s="405"/>
      <c r="BL728" s="405"/>
      <c r="BM728" s="514"/>
    </row>
    <row r="729" ht="18.75" customHeight="1">
      <c r="A729" s="400" t="str">
        <f t="shared" si="4"/>
        <v/>
      </c>
      <c r="B729" s="341"/>
      <c r="C729" s="559"/>
      <c r="D729" s="393"/>
      <c r="E729" s="341"/>
      <c r="F729" s="394"/>
      <c r="G729" s="341" t="str">
        <f t="array" ref="G729">IF(C729="","",XLOOKUP(C729,'Master Data'!K:K,'Master Data'!N:N,"Input in Master Data",0,1))</f>
        <v/>
      </c>
      <c r="H729" s="341" t="str">
        <f t="array" ref="H729">IF(C729="","",XLOOKUP(C729,'Master Data'!K:K,'Master Data'!O:O,"Input in Master Data",0,1))</f>
        <v/>
      </c>
      <c r="I729" s="341" t="str">
        <f t="array" ref="I729">if(U729="","",XLOOKUP(U729,Master[Company],Master[Blow],"Unknown",0,1))</f>
        <v/>
      </c>
      <c r="J729" s="341" t="str">
        <f t="array" ref="J729">if(U729="","",XLOOKUP(U729,Master[Company],Master[Pigging],"Unknown",0,1))</f>
        <v/>
      </c>
      <c r="K729" s="341" t="str">
        <f t="array" ref="K729">if(U729="","",XLOOKUP(U729,Master[Company],Master[Load Method],"Unknown",0,1))</f>
        <v/>
      </c>
      <c r="L729" s="341" t="str">
        <f t="array" ref="L729">if(U729="","",XLOOKUP(U729,Master[Company],Master[Line Distance],"Unknown",0,1))</f>
        <v/>
      </c>
      <c r="M729" s="394"/>
      <c r="N729" s="341"/>
      <c r="O729" s="341"/>
      <c r="P729" s="341" t="str">
        <f t="array" ref="P729">if(U729="","",XLOOKUP(U729,Master[Company],Master[Terms],"NA",0,1))</f>
        <v/>
      </c>
      <c r="Q729" s="341" t="str">
        <f t="shared" si="1"/>
        <v/>
      </c>
      <c r="R729" s="341" t="str">
        <f t="array" ref="R729">if(U729="","",XLOOKUP(U729,Master[Company],Master[Group],"NA",0,1))</f>
        <v/>
      </c>
      <c r="S729" s="341" t="str">
        <f t="array" ref="S729">if(U729="","",XLOOKUP(U729,Master[Company],Master[Loading Location],"NA",0,1))</f>
        <v/>
      </c>
      <c r="T729" s="341" t="str">
        <f t="array" ref="T729">if(U729="","",XLOOKUP(U729,Master[Company],Master[Acronym],"NA",0,1))</f>
        <v/>
      </c>
      <c r="U729" s="341"/>
      <c r="V729" s="342"/>
      <c r="W729" s="342"/>
      <c r="X729" s="341" t="str">
        <f t="shared" si="6"/>
        <v/>
      </c>
      <c r="Y729" s="341" t="str">
        <f t="shared" si="3"/>
        <v/>
      </c>
      <c r="Z729" s="341"/>
      <c r="AA729" s="341"/>
      <c r="AB729" s="341"/>
      <c r="AC729" s="401"/>
      <c r="AD729" s="563"/>
      <c r="AE729" s="564"/>
      <c r="AF729" s="564"/>
      <c r="AG729" s="564"/>
      <c r="AH729" s="564"/>
      <c r="AI729" s="564"/>
      <c r="AJ729" s="564"/>
      <c r="AK729" s="564"/>
      <c r="AL729" s="563"/>
      <c r="AM729" s="564"/>
      <c r="AN729" s="564"/>
      <c r="AO729" s="564"/>
      <c r="AP729" s="564"/>
      <c r="AQ729" s="564"/>
      <c r="AR729" s="564"/>
      <c r="AS729" s="564"/>
      <c r="AT729" s="401"/>
      <c r="AU729" s="399"/>
      <c r="AV729" s="617"/>
      <c r="AW729" s="401"/>
      <c r="AX729" s="401"/>
      <c r="AY729" s="341"/>
      <c r="AZ729" s="341"/>
      <c r="BA729" s="341"/>
      <c r="BB729" s="341"/>
      <c r="BC729" s="341"/>
      <c r="BD729" s="401"/>
      <c r="BE729" s="341"/>
      <c r="BF729" s="341"/>
      <c r="BG729" s="402"/>
      <c r="BH729" s="403"/>
      <c r="BI729" s="405"/>
      <c r="BJ729" s="405"/>
      <c r="BK729" s="405"/>
      <c r="BL729" s="405"/>
      <c r="BM729" s="514"/>
    </row>
    <row r="730" ht="18.75" customHeight="1">
      <c r="A730" s="400" t="str">
        <f t="shared" si="4"/>
        <v/>
      </c>
      <c r="B730" s="341"/>
      <c r="C730" s="559"/>
      <c r="D730" s="393"/>
      <c r="E730" s="341"/>
      <c r="F730" s="394"/>
      <c r="G730" s="341" t="str">
        <f t="array" ref="G730">IF(C730="","",XLOOKUP(C730,'Master Data'!K:K,'Master Data'!N:N,"Input in Master Data",0,1))</f>
        <v/>
      </c>
      <c r="H730" s="341" t="str">
        <f t="array" ref="H730">IF(C730="","",XLOOKUP(C730,'Master Data'!K:K,'Master Data'!O:O,"Input in Master Data",0,1))</f>
        <v/>
      </c>
      <c r="I730" s="341" t="str">
        <f t="array" ref="I730">if(U730="","",XLOOKUP(U730,Master[Company],Master[Blow],"Unknown",0,1))</f>
        <v/>
      </c>
      <c r="J730" s="341" t="str">
        <f t="array" ref="J730">if(U730="","",XLOOKUP(U730,Master[Company],Master[Pigging],"Unknown",0,1))</f>
        <v/>
      </c>
      <c r="K730" s="341" t="str">
        <f t="array" ref="K730">if(U730="","",XLOOKUP(U730,Master[Company],Master[Load Method],"Unknown",0,1))</f>
        <v/>
      </c>
      <c r="L730" s="341" t="str">
        <f t="array" ref="L730">if(U730="","",XLOOKUP(U730,Master[Company],Master[Line Distance],"Unknown",0,1))</f>
        <v/>
      </c>
      <c r="M730" s="394"/>
      <c r="N730" s="341"/>
      <c r="O730" s="341"/>
      <c r="P730" s="341" t="str">
        <f t="array" ref="P730">if(U730="","",XLOOKUP(U730,Master[Company],Master[Terms],"NA",0,1))</f>
        <v/>
      </c>
      <c r="Q730" s="341" t="str">
        <f t="shared" si="1"/>
        <v/>
      </c>
      <c r="R730" s="341" t="str">
        <f t="array" ref="R730">if(U730="","",XLOOKUP(U730,Master[Company],Master[Group],"NA",0,1))</f>
        <v/>
      </c>
      <c r="S730" s="341" t="str">
        <f t="array" ref="S730">if(U730="","",XLOOKUP(U730,Master[Company],Master[Loading Location],"NA",0,1))</f>
        <v/>
      </c>
      <c r="T730" s="341" t="str">
        <f t="array" ref="T730">if(U730="","",XLOOKUP(U730,Master[Company],Master[Acronym],"NA",0,1))</f>
        <v/>
      </c>
      <c r="U730" s="341"/>
      <c r="V730" s="342"/>
      <c r="W730" s="342"/>
      <c r="X730" s="341" t="str">
        <f t="shared" si="6"/>
        <v/>
      </c>
      <c r="Y730" s="341" t="str">
        <f t="shared" si="3"/>
        <v/>
      </c>
      <c r="Z730" s="341"/>
      <c r="AA730" s="341"/>
      <c r="AB730" s="341"/>
      <c r="AC730" s="401"/>
      <c r="AD730" s="563"/>
      <c r="AE730" s="564"/>
      <c r="AF730" s="564"/>
      <c r="AG730" s="564"/>
      <c r="AH730" s="564"/>
      <c r="AI730" s="564"/>
      <c r="AJ730" s="564"/>
      <c r="AK730" s="564"/>
      <c r="AL730" s="563"/>
      <c r="AM730" s="564"/>
      <c r="AN730" s="564"/>
      <c r="AO730" s="564"/>
      <c r="AP730" s="564"/>
      <c r="AQ730" s="564"/>
      <c r="AR730" s="564"/>
      <c r="AS730" s="564"/>
      <c r="AT730" s="401"/>
      <c r="AU730" s="399"/>
      <c r="AV730" s="617"/>
      <c r="AW730" s="401"/>
      <c r="AX730" s="401"/>
      <c r="AY730" s="341"/>
      <c r="AZ730" s="341"/>
      <c r="BA730" s="341"/>
      <c r="BB730" s="341"/>
      <c r="BC730" s="341"/>
      <c r="BD730" s="401"/>
      <c r="BE730" s="341"/>
      <c r="BF730" s="341"/>
      <c r="BG730" s="402"/>
      <c r="BH730" s="403"/>
      <c r="BI730" s="405"/>
      <c r="BJ730" s="405"/>
      <c r="BK730" s="405"/>
      <c r="BL730" s="405"/>
      <c r="BM730" s="514"/>
    </row>
    <row r="731" ht="18.75" customHeight="1">
      <c r="A731" s="400" t="str">
        <f t="shared" si="4"/>
        <v/>
      </c>
      <c r="B731" s="341"/>
      <c r="C731" s="559"/>
      <c r="D731" s="393"/>
      <c r="E731" s="341"/>
      <c r="F731" s="394"/>
      <c r="G731" s="341" t="str">
        <f t="array" ref="G731">IF(C731="","",XLOOKUP(C731,'Master Data'!K:K,'Master Data'!N:N,"Input in Master Data",0,1))</f>
        <v/>
      </c>
      <c r="H731" s="341" t="str">
        <f t="array" ref="H731">IF(C731="","",XLOOKUP(C731,'Master Data'!K:K,'Master Data'!O:O,"Input in Master Data",0,1))</f>
        <v/>
      </c>
      <c r="I731" s="341" t="str">
        <f t="array" ref="I731">if(U731="","",XLOOKUP(U731,Master[Company],Master[Blow],"Unknown",0,1))</f>
        <v/>
      </c>
      <c r="J731" s="341" t="str">
        <f t="array" ref="J731">if(U731="","",XLOOKUP(U731,Master[Company],Master[Pigging],"Unknown",0,1))</f>
        <v/>
      </c>
      <c r="K731" s="341" t="str">
        <f t="array" ref="K731">if(U731="","",XLOOKUP(U731,Master[Company],Master[Load Method],"Unknown",0,1))</f>
        <v/>
      </c>
      <c r="L731" s="341" t="str">
        <f t="array" ref="L731">if(U731="","",XLOOKUP(U731,Master[Company],Master[Line Distance],"Unknown",0,1))</f>
        <v/>
      </c>
      <c r="M731" s="394"/>
      <c r="N731" s="341"/>
      <c r="O731" s="341"/>
      <c r="P731" s="341" t="str">
        <f t="array" ref="P731">if(U731="","",XLOOKUP(U731,Master[Company],Master[Terms],"NA",0,1))</f>
        <v/>
      </c>
      <c r="Q731" s="341" t="str">
        <f t="shared" si="1"/>
        <v/>
      </c>
      <c r="R731" s="341" t="str">
        <f t="array" ref="R731">if(U731="","",XLOOKUP(U731,Master[Company],Master[Group],"NA",0,1))</f>
        <v/>
      </c>
      <c r="S731" s="341" t="str">
        <f t="array" ref="S731">if(U731="","",XLOOKUP(U731,Master[Company],Master[Loading Location],"NA",0,1))</f>
        <v/>
      </c>
      <c r="T731" s="341" t="str">
        <f t="array" ref="T731">if(U731="","",XLOOKUP(U731,Master[Company],Master[Acronym],"NA",0,1))</f>
        <v/>
      </c>
      <c r="U731" s="341"/>
      <c r="V731" s="342"/>
      <c r="W731" s="342"/>
      <c r="X731" s="341" t="str">
        <f t="shared" si="6"/>
        <v/>
      </c>
      <c r="Y731" s="341" t="str">
        <f t="shared" si="3"/>
        <v/>
      </c>
      <c r="Z731" s="341"/>
      <c r="AA731" s="341"/>
      <c r="AB731" s="341"/>
      <c r="AC731" s="401"/>
      <c r="AD731" s="563"/>
      <c r="AE731" s="564"/>
      <c r="AF731" s="564"/>
      <c r="AG731" s="564"/>
      <c r="AH731" s="564"/>
      <c r="AI731" s="564"/>
      <c r="AJ731" s="564"/>
      <c r="AK731" s="564"/>
      <c r="AL731" s="563"/>
      <c r="AM731" s="564"/>
      <c r="AN731" s="564"/>
      <c r="AO731" s="564"/>
      <c r="AP731" s="564"/>
      <c r="AQ731" s="564"/>
      <c r="AR731" s="564"/>
      <c r="AS731" s="564"/>
      <c r="AT731" s="401"/>
      <c r="AU731" s="399"/>
      <c r="AV731" s="617"/>
      <c r="AW731" s="401"/>
      <c r="AX731" s="401"/>
      <c r="AY731" s="341"/>
      <c r="AZ731" s="341"/>
      <c r="BA731" s="341"/>
      <c r="BB731" s="341"/>
      <c r="BC731" s="341"/>
      <c r="BD731" s="401"/>
      <c r="BE731" s="341"/>
      <c r="BF731" s="341"/>
      <c r="BG731" s="402"/>
      <c r="BH731" s="403"/>
      <c r="BI731" s="405"/>
      <c r="BJ731" s="405"/>
      <c r="BK731" s="405"/>
      <c r="BL731" s="405"/>
      <c r="BM731" s="514"/>
    </row>
    <row r="732" ht="18.75" customHeight="1">
      <c r="A732" s="400" t="str">
        <f t="shared" si="4"/>
        <v/>
      </c>
      <c r="B732" s="341"/>
      <c r="C732" s="559"/>
      <c r="D732" s="393"/>
      <c r="E732" s="341"/>
      <c r="F732" s="394"/>
      <c r="G732" s="341" t="str">
        <f t="array" ref="G732">IF(C732="","",XLOOKUP(C732,'Master Data'!K:K,'Master Data'!N:N,"Input in Master Data",0,1))</f>
        <v/>
      </c>
      <c r="H732" s="341" t="str">
        <f t="array" ref="H732">IF(C732="","",XLOOKUP(C732,'Master Data'!K:K,'Master Data'!O:O,"Input in Master Data",0,1))</f>
        <v/>
      </c>
      <c r="I732" s="341" t="str">
        <f t="array" ref="I732">if(U732="","",XLOOKUP(U732,Master[Company],Master[Blow],"Unknown",0,1))</f>
        <v/>
      </c>
      <c r="J732" s="341" t="str">
        <f t="array" ref="J732">if(U732="","",XLOOKUP(U732,Master[Company],Master[Pigging],"Unknown",0,1))</f>
        <v/>
      </c>
      <c r="K732" s="341" t="str">
        <f t="array" ref="K732">if(U732="","",XLOOKUP(U732,Master[Company],Master[Load Method],"Unknown",0,1))</f>
        <v/>
      </c>
      <c r="L732" s="341" t="str">
        <f t="array" ref="L732">if(U732="","",XLOOKUP(U732,Master[Company],Master[Line Distance],"Unknown",0,1))</f>
        <v/>
      </c>
      <c r="M732" s="394"/>
      <c r="N732" s="341"/>
      <c r="O732" s="341"/>
      <c r="P732" s="341" t="str">
        <f t="array" ref="P732">if(U732="","",XLOOKUP(U732,Master[Company],Master[Terms],"NA",0,1))</f>
        <v/>
      </c>
      <c r="Q732" s="341" t="str">
        <f t="shared" si="1"/>
        <v/>
      </c>
      <c r="R732" s="341" t="str">
        <f t="array" ref="R732">if(U732="","",XLOOKUP(U732,Master[Company],Master[Group],"NA",0,1))</f>
        <v/>
      </c>
      <c r="S732" s="341" t="str">
        <f t="array" ref="S732">if(U732="","",XLOOKUP(U732,Master[Company],Master[Loading Location],"NA",0,1))</f>
        <v/>
      </c>
      <c r="T732" s="341" t="str">
        <f t="array" ref="T732">if(U732="","",XLOOKUP(U732,Master[Company],Master[Acronym],"NA",0,1))</f>
        <v/>
      </c>
      <c r="U732" s="341"/>
      <c r="V732" s="342"/>
      <c r="W732" s="342"/>
      <c r="X732" s="341" t="str">
        <f t="shared" si="6"/>
        <v/>
      </c>
      <c r="Y732" s="341" t="str">
        <f t="shared" si="3"/>
        <v/>
      </c>
      <c r="Z732" s="341"/>
      <c r="AA732" s="341"/>
      <c r="AB732" s="341"/>
      <c r="AC732" s="401"/>
      <c r="AD732" s="563"/>
      <c r="AE732" s="564"/>
      <c r="AF732" s="564"/>
      <c r="AG732" s="564"/>
      <c r="AH732" s="564"/>
      <c r="AI732" s="564"/>
      <c r="AJ732" s="564"/>
      <c r="AK732" s="564"/>
      <c r="AL732" s="563"/>
      <c r="AM732" s="564"/>
      <c r="AN732" s="564"/>
      <c r="AO732" s="564"/>
      <c r="AP732" s="564"/>
      <c r="AQ732" s="564"/>
      <c r="AR732" s="564"/>
      <c r="AS732" s="564"/>
      <c r="AT732" s="401"/>
      <c r="AU732" s="399"/>
      <c r="AV732" s="617"/>
      <c r="AW732" s="401"/>
      <c r="AX732" s="401"/>
      <c r="AY732" s="341"/>
      <c r="AZ732" s="341"/>
      <c r="BA732" s="341"/>
      <c r="BB732" s="341"/>
      <c r="BC732" s="341"/>
      <c r="BD732" s="401"/>
      <c r="BE732" s="341"/>
      <c r="BF732" s="341"/>
      <c r="BG732" s="402"/>
      <c r="BH732" s="403"/>
      <c r="BI732" s="405"/>
      <c r="BJ732" s="405"/>
      <c r="BK732" s="405"/>
      <c r="BL732" s="405"/>
      <c r="BM732" s="514"/>
    </row>
    <row r="733" ht="18.75" customHeight="1">
      <c r="A733" s="400" t="str">
        <f t="shared" si="4"/>
        <v/>
      </c>
      <c r="B733" s="341"/>
      <c r="C733" s="559"/>
      <c r="D733" s="393"/>
      <c r="E733" s="341"/>
      <c r="F733" s="394"/>
      <c r="G733" s="341" t="str">
        <f t="array" ref="G733">IF(C733="","",XLOOKUP(C733,'Master Data'!K:K,'Master Data'!N:N,"Input in Master Data",0,1))</f>
        <v/>
      </c>
      <c r="H733" s="341" t="str">
        <f t="array" ref="H733">IF(C733="","",XLOOKUP(C733,'Master Data'!K:K,'Master Data'!O:O,"Input in Master Data",0,1))</f>
        <v/>
      </c>
      <c r="I733" s="341" t="str">
        <f t="array" ref="I733">if(U733="","",XLOOKUP(U733,Master[Company],Master[Blow],"Unknown",0,1))</f>
        <v/>
      </c>
      <c r="J733" s="341" t="str">
        <f t="array" ref="J733">if(U733="","",XLOOKUP(U733,Master[Company],Master[Pigging],"Unknown",0,1))</f>
        <v/>
      </c>
      <c r="K733" s="341" t="str">
        <f t="array" ref="K733">if(U733="","",XLOOKUP(U733,Master[Company],Master[Load Method],"Unknown",0,1))</f>
        <v/>
      </c>
      <c r="L733" s="341" t="str">
        <f t="array" ref="L733">if(U733="","",XLOOKUP(U733,Master[Company],Master[Line Distance],"Unknown",0,1))</f>
        <v/>
      </c>
      <c r="M733" s="394"/>
      <c r="N733" s="341"/>
      <c r="O733" s="341"/>
      <c r="P733" s="341" t="str">
        <f t="array" ref="P733">if(U733="","",XLOOKUP(U733,Master[Company],Master[Terms],"NA",0,1))</f>
        <v/>
      </c>
      <c r="Q733" s="341" t="str">
        <f t="shared" si="1"/>
        <v/>
      </c>
      <c r="R733" s="341" t="str">
        <f t="array" ref="R733">if(U733="","",XLOOKUP(U733,Master[Company],Master[Group],"NA",0,1))</f>
        <v/>
      </c>
      <c r="S733" s="341" t="str">
        <f t="array" ref="S733">if(U733="","",XLOOKUP(U733,Master[Company],Master[Loading Location],"NA",0,1))</f>
        <v/>
      </c>
      <c r="T733" s="341" t="str">
        <f t="array" ref="T733">if(U733="","",XLOOKUP(U733,Master[Company],Master[Acronym],"NA",0,1))</f>
        <v/>
      </c>
      <c r="U733" s="341"/>
      <c r="V733" s="342"/>
      <c r="W733" s="342"/>
      <c r="X733" s="341" t="str">
        <f t="shared" si="6"/>
        <v/>
      </c>
      <c r="Y733" s="341" t="str">
        <f t="shared" si="3"/>
        <v/>
      </c>
      <c r="Z733" s="341"/>
      <c r="AA733" s="341"/>
      <c r="AB733" s="341"/>
      <c r="AC733" s="401"/>
      <c r="AD733" s="563"/>
      <c r="AE733" s="564"/>
      <c r="AF733" s="564"/>
      <c r="AG733" s="564"/>
      <c r="AH733" s="564"/>
      <c r="AI733" s="564"/>
      <c r="AJ733" s="564"/>
      <c r="AK733" s="564"/>
      <c r="AL733" s="563"/>
      <c r="AM733" s="564"/>
      <c r="AN733" s="564"/>
      <c r="AO733" s="564"/>
      <c r="AP733" s="564"/>
      <c r="AQ733" s="564"/>
      <c r="AR733" s="564"/>
      <c r="AS733" s="564"/>
      <c r="AT733" s="401"/>
      <c r="AU733" s="399"/>
      <c r="AV733" s="617"/>
      <c r="AW733" s="401"/>
      <c r="AX733" s="401"/>
      <c r="AY733" s="341"/>
      <c r="AZ733" s="341"/>
      <c r="BA733" s="341"/>
      <c r="BB733" s="341"/>
      <c r="BC733" s="341"/>
      <c r="BD733" s="401"/>
      <c r="BE733" s="341"/>
      <c r="BF733" s="341"/>
      <c r="BG733" s="402"/>
      <c r="BH733" s="403"/>
      <c r="BI733" s="405"/>
      <c r="BJ733" s="405"/>
      <c r="BK733" s="405"/>
      <c r="BL733" s="405"/>
      <c r="BM733" s="514"/>
    </row>
    <row r="734" ht="18.75" customHeight="1">
      <c r="A734" s="400" t="str">
        <f t="shared" si="4"/>
        <v/>
      </c>
      <c r="B734" s="341"/>
      <c r="C734" s="559"/>
      <c r="D734" s="393"/>
      <c r="E734" s="341"/>
      <c r="F734" s="394"/>
      <c r="G734" s="341" t="str">
        <f t="array" ref="G734">IF(C734="","",XLOOKUP(C734,'Master Data'!K:K,'Master Data'!N:N,"Input in Master Data",0,1))</f>
        <v/>
      </c>
      <c r="H734" s="341" t="str">
        <f t="array" ref="H734">IF(C734="","",XLOOKUP(C734,'Master Data'!K:K,'Master Data'!O:O,"Input in Master Data",0,1))</f>
        <v/>
      </c>
      <c r="I734" s="341" t="str">
        <f t="array" ref="I734">if(U734="","",XLOOKUP(U734,Master[Company],Master[Blow],"Unknown",0,1))</f>
        <v/>
      </c>
      <c r="J734" s="341" t="str">
        <f t="array" ref="J734">if(U734="","",XLOOKUP(U734,Master[Company],Master[Pigging],"Unknown",0,1))</f>
        <v/>
      </c>
      <c r="K734" s="341" t="str">
        <f t="array" ref="K734">if(U734="","",XLOOKUP(U734,Master[Company],Master[Load Method],"Unknown",0,1))</f>
        <v/>
      </c>
      <c r="L734" s="341" t="str">
        <f t="array" ref="L734">if(U734="","",XLOOKUP(U734,Master[Company],Master[Line Distance],"Unknown",0,1))</f>
        <v/>
      </c>
      <c r="M734" s="394"/>
      <c r="N734" s="341"/>
      <c r="O734" s="341"/>
      <c r="P734" s="341" t="str">
        <f t="array" ref="P734">if(U734="","",XLOOKUP(U734,Master[Company],Master[Terms],"NA",0,1))</f>
        <v/>
      </c>
      <c r="Q734" s="341" t="str">
        <f t="shared" si="1"/>
        <v/>
      </c>
      <c r="R734" s="341" t="str">
        <f t="array" ref="R734">if(U734="","",XLOOKUP(U734,Master[Company],Master[Group],"NA",0,1))</f>
        <v/>
      </c>
      <c r="S734" s="341" t="str">
        <f t="array" ref="S734">if(U734="","",XLOOKUP(U734,Master[Company],Master[Loading Location],"NA",0,1))</f>
        <v/>
      </c>
      <c r="T734" s="341" t="str">
        <f t="array" ref="T734">if(U734="","",XLOOKUP(U734,Master[Company],Master[Acronym],"NA",0,1))</f>
        <v/>
      </c>
      <c r="U734" s="341"/>
      <c r="V734" s="342"/>
      <c r="W734" s="342"/>
      <c r="X734" s="341" t="str">
        <f t="shared" si="6"/>
        <v/>
      </c>
      <c r="Y734" s="341" t="str">
        <f t="shared" si="3"/>
        <v/>
      </c>
      <c r="Z734" s="341"/>
      <c r="AA734" s="341"/>
      <c r="AB734" s="341"/>
      <c r="AC734" s="401"/>
      <c r="AD734" s="563"/>
      <c r="AE734" s="564"/>
      <c r="AF734" s="564"/>
      <c r="AG734" s="564"/>
      <c r="AH734" s="564"/>
      <c r="AI734" s="564"/>
      <c r="AJ734" s="564"/>
      <c r="AK734" s="564"/>
      <c r="AL734" s="563"/>
      <c r="AM734" s="564"/>
      <c r="AN734" s="564"/>
      <c r="AO734" s="564"/>
      <c r="AP734" s="564"/>
      <c r="AQ734" s="564"/>
      <c r="AR734" s="564"/>
      <c r="AS734" s="564"/>
      <c r="AT734" s="401"/>
      <c r="AU734" s="399"/>
      <c r="AV734" s="617"/>
      <c r="AW734" s="401"/>
      <c r="AX734" s="401"/>
      <c r="AY734" s="341"/>
      <c r="AZ734" s="341"/>
      <c r="BA734" s="341"/>
      <c r="BB734" s="341"/>
      <c r="BC734" s="341"/>
      <c r="BD734" s="401"/>
      <c r="BE734" s="341"/>
      <c r="BF734" s="341"/>
      <c r="BG734" s="402"/>
      <c r="BH734" s="403"/>
      <c r="BI734" s="405"/>
      <c r="BJ734" s="405"/>
      <c r="BK734" s="405"/>
      <c r="BL734" s="405"/>
      <c r="BM734" s="514"/>
    </row>
    <row r="735" ht="18.75" customHeight="1">
      <c r="A735" s="400" t="str">
        <f t="shared" si="4"/>
        <v/>
      </c>
      <c r="B735" s="341"/>
      <c r="C735" s="559"/>
      <c r="D735" s="393"/>
      <c r="E735" s="341"/>
      <c r="F735" s="394"/>
      <c r="G735" s="341" t="str">
        <f t="array" ref="G735">IF(C735="","",XLOOKUP(C735,'Master Data'!K:K,'Master Data'!N:N,"Input in Master Data",0,1))</f>
        <v/>
      </c>
      <c r="H735" s="341" t="str">
        <f t="array" ref="H735">IF(C735="","",XLOOKUP(C735,'Master Data'!K:K,'Master Data'!O:O,"Input in Master Data",0,1))</f>
        <v/>
      </c>
      <c r="I735" s="341" t="str">
        <f t="array" ref="I735">if(U735="","",XLOOKUP(U735,Master[Company],Master[Blow],"Unknown",0,1))</f>
        <v/>
      </c>
      <c r="J735" s="341" t="str">
        <f t="array" ref="J735">if(U735="","",XLOOKUP(U735,Master[Company],Master[Pigging],"Unknown",0,1))</f>
        <v/>
      </c>
      <c r="K735" s="341" t="str">
        <f t="array" ref="K735">if(U735="","",XLOOKUP(U735,Master[Company],Master[Load Method],"Unknown",0,1))</f>
        <v/>
      </c>
      <c r="L735" s="341" t="str">
        <f t="array" ref="L735">if(U735="","",XLOOKUP(U735,Master[Company],Master[Line Distance],"Unknown",0,1))</f>
        <v/>
      </c>
      <c r="M735" s="394"/>
      <c r="N735" s="341"/>
      <c r="O735" s="341"/>
      <c r="P735" s="341" t="str">
        <f t="array" ref="P735">if(U735="","",XLOOKUP(U735,Master[Company],Master[Terms],"NA",0,1))</f>
        <v/>
      </c>
      <c r="Q735" s="341" t="str">
        <f t="shared" si="1"/>
        <v/>
      </c>
      <c r="R735" s="341" t="str">
        <f t="array" ref="R735">if(U735="","",XLOOKUP(U735,Master[Company],Master[Group],"NA",0,1))</f>
        <v/>
      </c>
      <c r="S735" s="341" t="str">
        <f t="array" ref="S735">if(U735="","",XLOOKUP(U735,Master[Company],Master[Loading Location],"NA",0,1))</f>
        <v/>
      </c>
      <c r="T735" s="341" t="str">
        <f t="array" ref="T735">if(U735="","",XLOOKUP(U735,Master[Company],Master[Acronym],"NA",0,1))</f>
        <v/>
      </c>
      <c r="U735" s="341"/>
      <c r="V735" s="342"/>
      <c r="W735" s="342"/>
      <c r="X735" s="341" t="str">
        <f t="shared" si="6"/>
        <v/>
      </c>
      <c r="Y735" s="341" t="str">
        <f t="shared" si="3"/>
        <v/>
      </c>
      <c r="Z735" s="341"/>
      <c r="AA735" s="341"/>
      <c r="AB735" s="341"/>
      <c r="AC735" s="401"/>
      <c r="AD735" s="563"/>
      <c r="AE735" s="564"/>
      <c r="AF735" s="564"/>
      <c r="AG735" s="564"/>
      <c r="AH735" s="564"/>
      <c r="AI735" s="564"/>
      <c r="AJ735" s="564"/>
      <c r="AK735" s="564"/>
      <c r="AL735" s="563"/>
      <c r="AM735" s="564"/>
      <c r="AN735" s="564"/>
      <c r="AO735" s="564"/>
      <c r="AP735" s="564"/>
      <c r="AQ735" s="564"/>
      <c r="AR735" s="564"/>
      <c r="AS735" s="564"/>
      <c r="AT735" s="401"/>
      <c r="AU735" s="399"/>
      <c r="AV735" s="617"/>
      <c r="AW735" s="401"/>
      <c r="AX735" s="401"/>
      <c r="AY735" s="341"/>
      <c r="AZ735" s="341"/>
      <c r="BA735" s="341"/>
      <c r="BB735" s="341"/>
      <c r="BC735" s="341"/>
      <c r="BD735" s="401"/>
      <c r="BE735" s="341"/>
      <c r="BF735" s="341"/>
      <c r="BG735" s="402"/>
      <c r="BH735" s="403"/>
      <c r="BI735" s="405"/>
      <c r="BJ735" s="405"/>
      <c r="BK735" s="405"/>
      <c r="BL735" s="405"/>
      <c r="BM735" s="514"/>
    </row>
    <row r="736" ht="18.75" customHeight="1">
      <c r="A736" s="400" t="str">
        <f t="shared" si="4"/>
        <v/>
      </c>
      <c r="B736" s="341"/>
      <c r="C736" s="559"/>
      <c r="D736" s="393"/>
      <c r="E736" s="341"/>
      <c r="F736" s="394"/>
      <c r="G736" s="341" t="str">
        <f t="array" ref="G736">IF(C736="","",XLOOKUP(C736,'Master Data'!K:K,'Master Data'!N:N,"Input in Master Data",0,1))</f>
        <v/>
      </c>
      <c r="H736" s="341" t="str">
        <f t="array" ref="H736">IF(C736="","",XLOOKUP(C736,'Master Data'!K:K,'Master Data'!O:O,"Input in Master Data",0,1))</f>
        <v/>
      </c>
      <c r="I736" s="341" t="str">
        <f t="array" ref="I736">if(U736="","",XLOOKUP(U736,Master[Company],Master[Blow],"Unknown",0,1))</f>
        <v/>
      </c>
      <c r="J736" s="341" t="str">
        <f t="array" ref="J736">if(U736="","",XLOOKUP(U736,Master[Company],Master[Pigging],"Unknown",0,1))</f>
        <v/>
      </c>
      <c r="K736" s="341" t="str">
        <f t="array" ref="K736">if(U736="","",XLOOKUP(U736,Master[Company],Master[Load Method],"Unknown",0,1))</f>
        <v/>
      </c>
      <c r="L736" s="341" t="str">
        <f t="array" ref="L736">if(U736="","",XLOOKUP(U736,Master[Company],Master[Line Distance],"Unknown",0,1))</f>
        <v/>
      </c>
      <c r="M736" s="394"/>
      <c r="N736" s="341"/>
      <c r="O736" s="341"/>
      <c r="P736" s="341" t="str">
        <f t="array" ref="P736">if(U736="","",XLOOKUP(U736,Master[Company],Master[Terms],"NA",0,1))</f>
        <v/>
      </c>
      <c r="Q736" s="341" t="str">
        <f t="shared" si="1"/>
        <v/>
      </c>
      <c r="R736" s="341" t="str">
        <f t="array" ref="R736">if(U736="","",XLOOKUP(U736,Master[Company],Master[Group],"NA",0,1))</f>
        <v/>
      </c>
      <c r="S736" s="341" t="str">
        <f t="array" ref="S736">if(U736="","",XLOOKUP(U736,Master[Company],Master[Loading Location],"NA",0,1))</f>
        <v/>
      </c>
      <c r="T736" s="341" t="str">
        <f t="array" ref="T736">if(U736="","",XLOOKUP(U736,Master[Company],Master[Acronym],"NA",0,1))</f>
        <v/>
      </c>
      <c r="U736" s="341"/>
      <c r="V736" s="342"/>
      <c r="W736" s="342"/>
      <c r="X736" s="341" t="str">
        <f t="shared" si="6"/>
        <v/>
      </c>
      <c r="Y736" s="341" t="str">
        <f t="shared" si="3"/>
        <v/>
      </c>
      <c r="Z736" s="341"/>
      <c r="AA736" s="341"/>
      <c r="AB736" s="341"/>
      <c r="AC736" s="401"/>
      <c r="AD736" s="563"/>
      <c r="AE736" s="564"/>
      <c r="AF736" s="564"/>
      <c r="AG736" s="564"/>
      <c r="AH736" s="564"/>
      <c r="AI736" s="564"/>
      <c r="AJ736" s="564"/>
      <c r="AK736" s="564"/>
      <c r="AL736" s="563"/>
      <c r="AM736" s="564"/>
      <c r="AN736" s="564"/>
      <c r="AO736" s="564"/>
      <c r="AP736" s="564"/>
      <c r="AQ736" s="564"/>
      <c r="AR736" s="564"/>
      <c r="AS736" s="564"/>
      <c r="AT736" s="401"/>
      <c r="AU736" s="399"/>
      <c r="AV736" s="617"/>
      <c r="AW736" s="401"/>
      <c r="AX736" s="401"/>
      <c r="AY736" s="341"/>
      <c r="AZ736" s="341"/>
      <c r="BA736" s="341"/>
      <c r="BB736" s="341"/>
      <c r="BC736" s="341"/>
      <c r="BD736" s="401"/>
      <c r="BE736" s="341"/>
      <c r="BF736" s="341"/>
      <c r="BG736" s="402"/>
      <c r="BH736" s="403"/>
      <c r="BI736" s="405"/>
      <c r="BJ736" s="405"/>
      <c r="BK736" s="405"/>
      <c r="BL736" s="405"/>
      <c r="BM736" s="514"/>
    </row>
    <row r="737" ht="18.75" customHeight="1">
      <c r="A737" s="400" t="str">
        <f t="shared" si="4"/>
        <v/>
      </c>
      <c r="B737" s="341"/>
      <c r="C737" s="559"/>
      <c r="D737" s="393"/>
      <c r="E737" s="341"/>
      <c r="F737" s="394"/>
      <c r="G737" s="341" t="str">
        <f t="array" ref="G737">IF(C737="","",XLOOKUP(C737,'Master Data'!K:K,'Master Data'!N:N,"Input in Master Data",0,1))</f>
        <v/>
      </c>
      <c r="H737" s="341" t="str">
        <f t="array" ref="H737">IF(C737="","",XLOOKUP(C737,'Master Data'!K:K,'Master Data'!O:O,"Input in Master Data",0,1))</f>
        <v/>
      </c>
      <c r="I737" s="341" t="str">
        <f t="array" ref="I737">if(U737="","",XLOOKUP(U737,Master[Company],Master[Blow],"Unknown",0,1))</f>
        <v/>
      </c>
      <c r="J737" s="341" t="str">
        <f t="array" ref="J737">if(U737="","",XLOOKUP(U737,Master[Company],Master[Pigging],"Unknown",0,1))</f>
        <v/>
      </c>
      <c r="K737" s="341" t="str">
        <f t="array" ref="K737">if(U737="","",XLOOKUP(U737,Master[Company],Master[Load Method],"Unknown",0,1))</f>
        <v/>
      </c>
      <c r="L737" s="341" t="str">
        <f t="array" ref="L737">if(U737="","",XLOOKUP(U737,Master[Company],Master[Line Distance],"Unknown",0,1))</f>
        <v/>
      </c>
      <c r="M737" s="394"/>
      <c r="N737" s="341"/>
      <c r="O737" s="341"/>
      <c r="P737" s="341" t="str">
        <f t="array" ref="P737">if(U737="","",XLOOKUP(U737,Master[Company],Master[Terms],"NA",0,1))</f>
        <v/>
      </c>
      <c r="Q737" s="341" t="str">
        <f t="shared" si="1"/>
        <v/>
      </c>
      <c r="R737" s="341" t="str">
        <f t="array" ref="R737">if(U737="","",XLOOKUP(U737,Master[Company],Master[Group],"NA",0,1))</f>
        <v/>
      </c>
      <c r="S737" s="341" t="str">
        <f t="array" ref="S737">if(U737="","",XLOOKUP(U737,Master[Company],Master[Loading Location],"NA",0,1))</f>
        <v/>
      </c>
      <c r="T737" s="341" t="str">
        <f t="array" ref="T737">if(U737="","",XLOOKUP(U737,Master[Company],Master[Acronym],"NA",0,1))</f>
        <v/>
      </c>
      <c r="U737" s="341"/>
      <c r="V737" s="342"/>
      <c r="W737" s="342"/>
      <c r="X737" s="341" t="str">
        <f t="shared" si="6"/>
        <v/>
      </c>
      <c r="Y737" s="341" t="str">
        <f t="shared" si="3"/>
        <v/>
      </c>
      <c r="Z737" s="341"/>
      <c r="AA737" s="341"/>
      <c r="AB737" s="341"/>
      <c r="AC737" s="401"/>
      <c r="AD737" s="563"/>
      <c r="AE737" s="564"/>
      <c r="AF737" s="564"/>
      <c r="AG737" s="564"/>
      <c r="AH737" s="564"/>
      <c r="AI737" s="564"/>
      <c r="AJ737" s="564"/>
      <c r="AK737" s="564"/>
      <c r="AL737" s="563"/>
      <c r="AM737" s="564"/>
      <c r="AN737" s="564"/>
      <c r="AO737" s="564"/>
      <c r="AP737" s="564"/>
      <c r="AQ737" s="564"/>
      <c r="AR737" s="564"/>
      <c r="AS737" s="564"/>
      <c r="AT737" s="401"/>
      <c r="AU737" s="399"/>
      <c r="AV737" s="617"/>
      <c r="AW737" s="401"/>
      <c r="AX737" s="401"/>
      <c r="AY737" s="341"/>
      <c r="AZ737" s="341"/>
      <c r="BA737" s="341"/>
      <c r="BB737" s="341"/>
      <c r="BC737" s="341"/>
      <c r="BD737" s="401"/>
      <c r="BE737" s="341"/>
      <c r="BF737" s="341"/>
      <c r="BG737" s="402"/>
      <c r="BH737" s="403"/>
      <c r="BI737" s="405"/>
      <c r="BJ737" s="405"/>
      <c r="BK737" s="405"/>
      <c r="BL737" s="405"/>
      <c r="BM737" s="514"/>
    </row>
    <row r="738" ht="18.75" customHeight="1">
      <c r="A738" s="400" t="str">
        <f t="shared" si="4"/>
        <v/>
      </c>
      <c r="B738" s="341"/>
      <c r="C738" s="559"/>
      <c r="D738" s="393"/>
      <c r="E738" s="341"/>
      <c r="F738" s="394"/>
      <c r="G738" s="341" t="str">
        <f t="array" ref="G738">IF(C738="","",XLOOKUP(C738,'Master Data'!K:K,'Master Data'!N:N,"Input in Master Data",0,1))</f>
        <v/>
      </c>
      <c r="H738" s="341" t="str">
        <f t="array" ref="H738">IF(C738="","",XLOOKUP(C738,'Master Data'!K:K,'Master Data'!O:O,"Input in Master Data",0,1))</f>
        <v/>
      </c>
      <c r="I738" s="341" t="str">
        <f t="array" ref="I738">if(U738="","",XLOOKUP(U738,Master[Company],Master[Blow],"Unknown",0,1))</f>
        <v/>
      </c>
      <c r="J738" s="341" t="str">
        <f t="array" ref="J738">if(U738="","",XLOOKUP(U738,Master[Company],Master[Pigging],"Unknown",0,1))</f>
        <v/>
      </c>
      <c r="K738" s="341" t="str">
        <f t="array" ref="K738">if(U738="","",XLOOKUP(U738,Master[Company],Master[Load Method],"Unknown",0,1))</f>
        <v/>
      </c>
      <c r="L738" s="341" t="str">
        <f t="array" ref="L738">if(U738="","",XLOOKUP(U738,Master[Company],Master[Line Distance],"Unknown",0,1))</f>
        <v/>
      </c>
      <c r="M738" s="394"/>
      <c r="N738" s="341"/>
      <c r="O738" s="341"/>
      <c r="P738" s="341" t="str">
        <f t="array" ref="P738">if(U738="","",XLOOKUP(U738,Master[Company],Master[Terms],"NA",0,1))</f>
        <v/>
      </c>
      <c r="Q738" s="341" t="str">
        <f t="shared" si="1"/>
        <v/>
      </c>
      <c r="R738" s="341" t="str">
        <f t="array" ref="R738">if(U738="","",XLOOKUP(U738,Master[Company],Master[Group],"NA",0,1))</f>
        <v/>
      </c>
      <c r="S738" s="341" t="str">
        <f t="array" ref="S738">if(U738="","",XLOOKUP(U738,Master[Company],Master[Loading Location],"NA",0,1))</f>
        <v/>
      </c>
      <c r="T738" s="341" t="str">
        <f t="array" ref="T738">if(U738="","",XLOOKUP(U738,Master[Company],Master[Acronym],"NA",0,1))</f>
        <v/>
      </c>
      <c r="U738" s="341"/>
      <c r="V738" s="342"/>
      <c r="W738" s="342"/>
      <c r="X738" s="341" t="str">
        <f t="shared" si="6"/>
        <v/>
      </c>
      <c r="Y738" s="341" t="str">
        <f t="shared" si="3"/>
        <v/>
      </c>
      <c r="Z738" s="341"/>
      <c r="AA738" s="341"/>
      <c r="AB738" s="341"/>
      <c r="AC738" s="401"/>
      <c r="AD738" s="563"/>
      <c r="AE738" s="564"/>
      <c r="AF738" s="564"/>
      <c r="AG738" s="564"/>
      <c r="AH738" s="564"/>
      <c r="AI738" s="564"/>
      <c r="AJ738" s="564"/>
      <c r="AK738" s="564"/>
      <c r="AL738" s="563"/>
      <c r="AM738" s="564"/>
      <c r="AN738" s="564"/>
      <c r="AO738" s="564"/>
      <c r="AP738" s="564"/>
      <c r="AQ738" s="564"/>
      <c r="AR738" s="564"/>
      <c r="AS738" s="564"/>
      <c r="AT738" s="401"/>
      <c r="AU738" s="399"/>
      <c r="AV738" s="617"/>
      <c r="AW738" s="401"/>
      <c r="AX738" s="401"/>
      <c r="AY738" s="341"/>
      <c r="AZ738" s="341"/>
      <c r="BA738" s="341"/>
      <c r="BB738" s="341"/>
      <c r="BC738" s="341"/>
      <c r="BD738" s="401"/>
      <c r="BE738" s="341"/>
      <c r="BF738" s="341"/>
      <c r="BG738" s="402"/>
      <c r="BH738" s="403"/>
      <c r="BI738" s="405"/>
      <c r="BJ738" s="405"/>
      <c r="BK738" s="405"/>
      <c r="BL738" s="405"/>
      <c r="BM738" s="514"/>
    </row>
    <row r="739" ht="18.75" customHeight="1">
      <c r="A739" s="400" t="str">
        <f t="shared" si="4"/>
        <v/>
      </c>
      <c r="B739" s="341"/>
      <c r="C739" s="559"/>
      <c r="D739" s="393"/>
      <c r="E739" s="341"/>
      <c r="F739" s="394"/>
      <c r="G739" s="341" t="str">
        <f t="array" ref="G739">IF(C739="","",XLOOKUP(C739,'Master Data'!K:K,'Master Data'!N:N,"Input in Master Data",0,1))</f>
        <v/>
      </c>
      <c r="H739" s="341" t="str">
        <f t="array" ref="H739">IF(C739="","",XLOOKUP(C739,'Master Data'!K:K,'Master Data'!O:O,"Input in Master Data",0,1))</f>
        <v/>
      </c>
      <c r="I739" s="341" t="str">
        <f t="array" ref="I739">if(U739="","",XLOOKUP(U739,Master[Company],Master[Blow],"Unknown",0,1))</f>
        <v/>
      </c>
      <c r="J739" s="341" t="str">
        <f t="array" ref="J739">if(U739="","",XLOOKUP(U739,Master[Company],Master[Pigging],"Unknown",0,1))</f>
        <v/>
      </c>
      <c r="K739" s="341" t="str">
        <f t="array" ref="K739">if(U739="","",XLOOKUP(U739,Master[Company],Master[Load Method],"Unknown",0,1))</f>
        <v/>
      </c>
      <c r="L739" s="341" t="str">
        <f t="array" ref="L739">if(U739="","",XLOOKUP(U739,Master[Company],Master[Line Distance],"Unknown",0,1))</f>
        <v/>
      </c>
      <c r="M739" s="394"/>
      <c r="N739" s="341"/>
      <c r="O739" s="341"/>
      <c r="P739" s="341" t="str">
        <f t="array" ref="P739">if(U739="","",XLOOKUP(U739,Master[Company],Master[Terms],"NA",0,1))</f>
        <v/>
      </c>
      <c r="Q739" s="341" t="str">
        <f t="shared" si="1"/>
        <v/>
      </c>
      <c r="R739" s="341" t="str">
        <f t="array" ref="R739">if(U739="","",XLOOKUP(U739,Master[Company],Master[Group],"NA",0,1))</f>
        <v/>
      </c>
      <c r="S739" s="341" t="str">
        <f t="array" ref="S739">if(U739="","",XLOOKUP(U739,Master[Company],Master[Loading Location],"NA",0,1))</f>
        <v/>
      </c>
      <c r="T739" s="341" t="str">
        <f t="array" ref="T739">if(U739="","",XLOOKUP(U739,Master[Company],Master[Acronym],"NA",0,1))</f>
        <v/>
      </c>
      <c r="U739" s="341"/>
      <c r="V739" s="342"/>
      <c r="W739" s="342"/>
      <c r="X739" s="341" t="str">
        <f t="shared" si="6"/>
        <v/>
      </c>
      <c r="Y739" s="341" t="str">
        <f t="shared" si="3"/>
        <v/>
      </c>
      <c r="Z739" s="341"/>
      <c r="AA739" s="341"/>
      <c r="AB739" s="341"/>
      <c r="AC739" s="401"/>
      <c r="AD739" s="563"/>
      <c r="AE739" s="564"/>
      <c r="AF739" s="564"/>
      <c r="AG739" s="564"/>
      <c r="AH739" s="564"/>
      <c r="AI739" s="564"/>
      <c r="AJ739" s="564"/>
      <c r="AK739" s="564"/>
      <c r="AL739" s="563"/>
      <c r="AM739" s="564"/>
      <c r="AN739" s="564"/>
      <c r="AO739" s="564"/>
      <c r="AP739" s="564"/>
      <c r="AQ739" s="564"/>
      <c r="AR739" s="564"/>
      <c r="AS739" s="564"/>
      <c r="AT739" s="401"/>
      <c r="AU739" s="399"/>
      <c r="AV739" s="617"/>
      <c r="AW739" s="401"/>
      <c r="AX739" s="401"/>
      <c r="AY739" s="341"/>
      <c r="AZ739" s="341"/>
      <c r="BA739" s="341"/>
      <c r="BB739" s="341"/>
      <c r="BC739" s="341"/>
      <c r="BD739" s="401"/>
      <c r="BE739" s="341"/>
      <c r="BF739" s="341"/>
      <c r="BG739" s="402"/>
      <c r="BH739" s="403"/>
      <c r="BI739" s="405"/>
      <c r="BJ739" s="405"/>
      <c r="BK739" s="405"/>
      <c r="BL739" s="405"/>
      <c r="BM739" s="514"/>
    </row>
    <row r="740" ht="18.75" customHeight="1">
      <c r="A740" s="400" t="str">
        <f t="shared" si="4"/>
        <v/>
      </c>
      <c r="B740" s="341"/>
      <c r="C740" s="559"/>
      <c r="D740" s="393"/>
      <c r="E740" s="341"/>
      <c r="F740" s="394"/>
      <c r="G740" s="341" t="str">
        <f t="array" ref="G740">IF(C740="","",XLOOKUP(C740,'Master Data'!K:K,'Master Data'!N:N,"Input in Master Data",0,1))</f>
        <v/>
      </c>
      <c r="H740" s="341" t="str">
        <f t="array" ref="H740">IF(C740="","",XLOOKUP(C740,'Master Data'!K:K,'Master Data'!O:O,"Input in Master Data",0,1))</f>
        <v/>
      </c>
      <c r="I740" s="341" t="str">
        <f t="array" ref="I740">if(U740="","",XLOOKUP(U740,Master[Company],Master[Blow],"Unknown",0,1))</f>
        <v/>
      </c>
      <c r="J740" s="341" t="str">
        <f t="array" ref="J740">if(U740="","",XLOOKUP(U740,Master[Company],Master[Pigging],"Unknown",0,1))</f>
        <v/>
      </c>
      <c r="K740" s="341" t="str">
        <f t="array" ref="K740">if(U740="","",XLOOKUP(U740,Master[Company],Master[Load Method],"Unknown",0,1))</f>
        <v/>
      </c>
      <c r="L740" s="341" t="str">
        <f t="array" ref="L740">if(U740="","",XLOOKUP(U740,Master[Company],Master[Line Distance],"Unknown",0,1))</f>
        <v/>
      </c>
      <c r="M740" s="394"/>
      <c r="N740" s="341"/>
      <c r="O740" s="341"/>
      <c r="P740" s="341" t="str">
        <f t="array" ref="P740">if(U740="","",XLOOKUP(U740,Master[Company],Master[Terms],"NA",0,1))</f>
        <v/>
      </c>
      <c r="Q740" s="341" t="str">
        <f t="shared" si="1"/>
        <v/>
      </c>
      <c r="R740" s="341" t="str">
        <f t="array" ref="R740">if(U740="","",XLOOKUP(U740,Master[Company],Master[Group],"NA",0,1))</f>
        <v/>
      </c>
      <c r="S740" s="341" t="str">
        <f t="array" ref="S740">if(U740="","",XLOOKUP(U740,Master[Company],Master[Loading Location],"NA",0,1))</f>
        <v/>
      </c>
      <c r="T740" s="341" t="str">
        <f t="array" ref="T740">if(U740="","",XLOOKUP(U740,Master[Company],Master[Acronym],"NA",0,1))</f>
        <v/>
      </c>
      <c r="U740" s="341"/>
      <c r="V740" s="342"/>
      <c r="W740" s="342"/>
      <c r="X740" s="341" t="str">
        <f t="shared" si="6"/>
        <v/>
      </c>
      <c r="Y740" s="341" t="str">
        <f t="shared" si="3"/>
        <v/>
      </c>
      <c r="Z740" s="341"/>
      <c r="AA740" s="341"/>
      <c r="AB740" s="341"/>
      <c r="AC740" s="401"/>
      <c r="AD740" s="563"/>
      <c r="AE740" s="564"/>
      <c r="AF740" s="564"/>
      <c r="AG740" s="564"/>
      <c r="AH740" s="564"/>
      <c r="AI740" s="564"/>
      <c r="AJ740" s="564"/>
      <c r="AK740" s="564"/>
      <c r="AL740" s="563"/>
      <c r="AM740" s="564"/>
      <c r="AN740" s="564"/>
      <c r="AO740" s="564"/>
      <c r="AP740" s="564"/>
      <c r="AQ740" s="564"/>
      <c r="AR740" s="564"/>
      <c r="AS740" s="564"/>
      <c r="AT740" s="401"/>
      <c r="AU740" s="399"/>
      <c r="AV740" s="617"/>
      <c r="AW740" s="401"/>
      <c r="AX740" s="401"/>
      <c r="AY740" s="341"/>
      <c r="AZ740" s="341"/>
      <c r="BA740" s="341"/>
      <c r="BB740" s="341"/>
      <c r="BC740" s="341"/>
      <c r="BD740" s="401"/>
      <c r="BE740" s="341"/>
      <c r="BF740" s="341"/>
      <c r="BG740" s="402"/>
      <c r="BH740" s="403"/>
      <c r="BI740" s="405"/>
      <c r="BJ740" s="405"/>
      <c r="BK740" s="405"/>
      <c r="BL740" s="405"/>
      <c r="BM740" s="514"/>
    </row>
    <row r="741" ht="18.75" customHeight="1">
      <c r="A741" s="400" t="str">
        <f t="shared" si="4"/>
        <v/>
      </c>
      <c r="B741" s="341"/>
      <c r="C741" s="559"/>
      <c r="D741" s="393"/>
      <c r="E741" s="341"/>
      <c r="F741" s="394"/>
      <c r="G741" s="341" t="str">
        <f t="array" ref="G741">IF(C741="","",XLOOKUP(C741,'Master Data'!K:K,'Master Data'!N:N,"Input in Master Data",0,1))</f>
        <v/>
      </c>
      <c r="H741" s="341" t="str">
        <f t="array" ref="H741">IF(C741="","",XLOOKUP(C741,'Master Data'!K:K,'Master Data'!O:O,"Input in Master Data",0,1))</f>
        <v/>
      </c>
      <c r="I741" s="341" t="str">
        <f t="array" ref="I741">if(U741="","",XLOOKUP(U741,Master[Company],Master[Blow],"Unknown",0,1))</f>
        <v/>
      </c>
      <c r="J741" s="341" t="str">
        <f t="array" ref="J741">if(U741="","",XLOOKUP(U741,Master[Company],Master[Pigging],"Unknown",0,1))</f>
        <v/>
      </c>
      <c r="K741" s="341" t="str">
        <f t="array" ref="K741">if(U741="","",XLOOKUP(U741,Master[Company],Master[Load Method],"Unknown",0,1))</f>
        <v/>
      </c>
      <c r="L741" s="341" t="str">
        <f t="array" ref="L741">if(U741="","",XLOOKUP(U741,Master[Company],Master[Line Distance],"Unknown",0,1))</f>
        <v/>
      </c>
      <c r="M741" s="394"/>
      <c r="N741" s="341"/>
      <c r="O741" s="341"/>
      <c r="P741" s="341" t="str">
        <f t="array" ref="P741">if(U741="","",XLOOKUP(U741,Master[Company],Master[Terms],"NA",0,1))</f>
        <v/>
      </c>
      <c r="Q741" s="341" t="str">
        <f t="shared" si="1"/>
        <v/>
      </c>
      <c r="R741" s="341" t="str">
        <f t="array" ref="R741">if(U741="","",XLOOKUP(U741,Master[Company],Master[Group],"NA",0,1))</f>
        <v/>
      </c>
      <c r="S741" s="341" t="str">
        <f t="array" ref="S741">if(U741="","",XLOOKUP(U741,Master[Company],Master[Loading Location],"NA",0,1))</f>
        <v/>
      </c>
      <c r="T741" s="341" t="str">
        <f t="array" ref="T741">if(U741="","",XLOOKUP(U741,Master[Company],Master[Acronym],"NA",0,1))</f>
        <v/>
      </c>
      <c r="U741" s="341"/>
      <c r="V741" s="342"/>
      <c r="W741" s="342"/>
      <c r="X741" s="341" t="str">
        <f t="shared" si="6"/>
        <v/>
      </c>
      <c r="Y741" s="341" t="str">
        <f t="shared" si="3"/>
        <v/>
      </c>
      <c r="Z741" s="341"/>
      <c r="AA741" s="341"/>
      <c r="AB741" s="341"/>
      <c r="AC741" s="401"/>
      <c r="AD741" s="563"/>
      <c r="AE741" s="564"/>
      <c r="AF741" s="564"/>
      <c r="AG741" s="564"/>
      <c r="AH741" s="564"/>
      <c r="AI741" s="564"/>
      <c r="AJ741" s="564"/>
      <c r="AK741" s="564"/>
      <c r="AL741" s="563"/>
      <c r="AM741" s="564"/>
      <c r="AN741" s="564"/>
      <c r="AO741" s="564"/>
      <c r="AP741" s="564"/>
      <c r="AQ741" s="564"/>
      <c r="AR741" s="564"/>
      <c r="AS741" s="564"/>
      <c r="AT741" s="401"/>
      <c r="AU741" s="399"/>
      <c r="AV741" s="617"/>
      <c r="AW741" s="401"/>
      <c r="AX741" s="401"/>
      <c r="AY741" s="341"/>
      <c r="AZ741" s="341"/>
      <c r="BA741" s="341"/>
      <c r="BB741" s="341"/>
      <c r="BC741" s="341"/>
      <c r="BD741" s="401"/>
      <c r="BE741" s="341"/>
      <c r="BF741" s="341"/>
      <c r="BG741" s="402"/>
      <c r="BH741" s="403"/>
      <c r="BI741" s="405"/>
      <c r="BJ741" s="405"/>
      <c r="BK741" s="405"/>
      <c r="BL741" s="405"/>
      <c r="BM741" s="514"/>
    </row>
    <row r="742" ht="18.75" customHeight="1">
      <c r="A742" s="400" t="str">
        <f t="shared" si="4"/>
        <v/>
      </c>
      <c r="B742" s="341"/>
      <c r="C742" s="559"/>
      <c r="D742" s="393"/>
      <c r="E742" s="341"/>
      <c r="F742" s="394"/>
      <c r="G742" s="341" t="str">
        <f t="array" ref="G742">IF(C742="","",XLOOKUP(C742,'Master Data'!K:K,'Master Data'!N:N,"Input in Master Data",0,1))</f>
        <v/>
      </c>
      <c r="H742" s="341" t="str">
        <f t="array" ref="H742">IF(C742="","",XLOOKUP(C742,'Master Data'!K:K,'Master Data'!O:O,"Input in Master Data",0,1))</f>
        <v/>
      </c>
      <c r="I742" s="341" t="str">
        <f t="array" ref="I742">if(U742="","",XLOOKUP(U742,Master[Company],Master[Blow],"Unknown",0,1))</f>
        <v/>
      </c>
      <c r="J742" s="341" t="str">
        <f t="array" ref="J742">if(U742="","",XLOOKUP(U742,Master[Company],Master[Pigging],"Unknown",0,1))</f>
        <v/>
      </c>
      <c r="K742" s="341" t="str">
        <f t="array" ref="K742">if(U742="","",XLOOKUP(U742,Master[Company],Master[Load Method],"Unknown",0,1))</f>
        <v/>
      </c>
      <c r="L742" s="341" t="str">
        <f t="array" ref="L742">if(U742="","",XLOOKUP(U742,Master[Company],Master[Line Distance],"Unknown",0,1))</f>
        <v/>
      </c>
      <c r="M742" s="394"/>
      <c r="N742" s="341"/>
      <c r="O742" s="341"/>
      <c r="P742" s="341" t="str">
        <f t="array" ref="P742">if(U742="","",XLOOKUP(U742,Master[Company],Master[Terms],"NA",0,1))</f>
        <v/>
      </c>
      <c r="Q742" s="341" t="str">
        <f t="shared" si="1"/>
        <v/>
      </c>
      <c r="R742" s="341" t="str">
        <f t="array" ref="R742">if(U742="","",XLOOKUP(U742,Master[Company],Master[Group],"NA",0,1))</f>
        <v/>
      </c>
      <c r="S742" s="341" t="str">
        <f t="array" ref="S742">if(U742="","",XLOOKUP(U742,Master[Company],Master[Loading Location],"NA",0,1))</f>
        <v/>
      </c>
      <c r="T742" s="341" t="str">
        <f t="array" ref="T742">if(U742="","",XLOOKUP(U742,Master[Company],Master[Acronym],"NA",0,1))</f>
        <v/>
      </c>
      <c r="U742" s="341"/>
      <c r="V742" s="342"/>
      <c r="W742" s="342"/>
      <c r="X742" s="341" t="str">
        <f t="shared" si="6"/>
        <v/>
      </c>
      <c r="Y742" s="341" t="str">
        <f t="shared" si="3"/>
        <v/>
      </c>
      <c r="Z742" s="341"/>
      <c r="AA742" s="341"/>
      <c r="AB742" s="341"/>
      <c r="AC742" s="401"/>
      <c r="AD742" s="563"/>
      <c r="AE742" s="564"/>
      <c r="AF742" s="564"/>
      <c r="AG742" s="564"/>
      <c r="AH742" s="564"/>
      <c r="AI742" s="564"/>
      <c r="AJ742" s="564"/>
      <c r="AK742" s="564"/>
      <c r="AL742" s="563"/>
      <c r="AM742" s="564"/>
      <c r="AN742" s="564"/>
      <c r="AO742" s="564"/>
      <c r="AP742" s="564"/>
      <c r="AQ742" s="564"/>
      <c r="AR742" s="564"/>
      <c r="AS742" s="564"/>
      <c r="AT742" s="401"/>
      <c r="AU742" s="399"/>
      <c r="AV742" s="617"/>
      <c r="AW742" s="401"/>
      <c r="AX742" s="401"/>
      <c r="AY742" s="341"/>
      <c r="AZ742" s="341"/>
      <c r="BA742" s="341"/>
      <c r="BB742" s="341"/>
      <c r="BC742" s="341"/>
      <c r="BD742" s="401"/>
      <c r="BE742" s="341"/>
      <c r="BF742" s="341"/>
      <c r="BG742" s="402"/>
      <c r="BH742" s="403"/>
      <c r="BI742" s="405"/>
      <c r="BJ742" s="405"/>
      <c r="BK742" s="405"/>
      <c r="BL742" s="405"/>
      <c r="BM742" s="514"/>
    </row>
    <row r="743" ht="18.75" customHeight="1">
      <c r="A743" s="400" t="str">
        <f t="shared" si="4"/>
        <v/>
      </c>
      <c r="B743" s="341"/>
      <c r="C743" s="559"/>
      <c r="D743" s="393"/>
      <c r="E743" s="341"/>
      <c r="F743" s="394"/>
      <c r="G743" s="341" t="str">
        <f t="array" ref="G743">IF(C743="","",XLOOKUP(C743,'Master Data'!K:K,'Master Data'!N:N,"Input in Master Data",0,1))</f>
        <v/>
      </c>
      <c r="H743" s="341" t="str">
        <f t="array" ref="H743">IF(C743="","",XLOOKUP(C743,'Master Data'!K:K,'Master Data'!O:O,"Input in Master Data",0,1))</f>
        <v/>
      </c>
      <c r="I743" s="341" t="str">
        <f t="array" ref="I743">if(U743="","",XLOOKUP(U743,Master[Company],Master[Blow],"Unknown",0,1))</f>
        <v/>
      </c>
      <c r="J743" s="341" t="str">
        <f t="array" ref="J743">if(U743="","",XLOOKUP(U743,Master[Company],Master[Pigging],"Unknown",0,1))</f>
        <v/>
      </c>
      <c r="K743" s="341" t="str">
        <f t="array" ref="K743">if(U743="","",XLOOKUP(U743,Master[Company],Master[Load Method],"Unknown",0,1))</f>
        <v/>
      </c>
      <c r="L743" s="341" t="str">
        <f t="array" ref="L743">if(U743="","",XLOOKUP(U743,Master[Company],Master[Line Distance],"Unknown",0,1))</f>
        <v/>
      </c>
      <c r="M743" s="394"/>
      <c r="N743" s="341"/>
      <c r="O743" s="341"/>
      <c r="P743" s="341" t="str">
        <f t="array" ref="P743">if(U743="","",XLOOKUP(U743,Master[Company],Master[Terms],"NA",0,1))</f>
        <v/>
      </c>
      <c r="Q743" s="341" t="str">
        <f t="shared" si="1"/>
        <v/>
      </c>
      <c r="R743" s="341" t="str">
        <f t="array" ref="R743">if(U743="","",XLOOKUP(U743,Master[Company],Master[Group],"NA",0,1))</f>
        <v/>
      </c>
      <c r="S743" s="341" t="str">
        <f t="array" ref="S743">if(U743="","",XLOOKUP(U743,Master[Company],Master[Loading Location],"NA",0,1))</f>
        <v/>
      </c>
      <c r="T743" s="341" t="str">
        <f t="array" ref="T743">if(U743="","",XLOOKUP(U743,Master[Company],Master[Acronym],"NA",0,1))</f>
        <v/>
      </c>
      <c r="U743" s="341"/>
      <c r="V743" s="342"/>
      <c r="W743" s="342"/>
      <c r="X743" s="341" t="str">
        <f t="shared" si="6"/>
        <v/>
      </c>
      <c r="Y743" s="341" t="str">
        <f t="shared" si="3"/>
        <v/>
      </c>
      <c r="Z743" s="341"/>
      <c r="AA743" s="341"/>
      <c r="AB743" s="341"/>
      <c r="AC743" s="401"/>
      <c r="AD743" s="563"/>
      <c r="AE743" s="564"/>
      <c r="AF743" s="564"/>
      <c r="AG743" s="564"/>
      <c r="AH743" s="564"/>
      <c r="AI743" s="564"/>
      <c r="AJ743" s="564"/>
      <c r="AK743" s="564"/>
      <c r="AL743" s="563"/>
      <c r="AM743" s="564"/>
      <c r="AN743" s="564"/>
      <c r="AO743" s="564"/>
      <c r="AP743" s="564"/>
      <c r="AQ743" s="564"/>
      <c r="AR743" s="564"/>
      <c r="AS743" s="564"/>
      <c r="AT743" s="401"/>
      <c r="AU743" s="399"/>
      <c r="AV743" s="617"/>
      <c r="AW743" s="401"/>
      <c r="AX743" s="401"/>
      <c r="AY743" s="341"/>
      <c r="AZ743" s="341"/>
      <c r="BA743" s="341"/>
      <c r="BB743" s="341"/>
      <c r="BC743" s="341"/>
      <c r="BD743" s="401"/>
      <c r="BE743" s="341"/>
      <c r="BF743" s="341"/>
      <c r="BG743" s="402"/>
      <c r="BH743" s="403"/>
      <c r="BI743" s="405"/>
      <c r="BJ743" s="405"/>
      <c r="BK743" s="405"/>
      <c r="BL743" s="405"/>
      <c r="BM743" s="514"/>
    </row>
    <row r="744" ht="18.75" customHeight="1">
      <c r="A744" s="400" t="str">
        <f t="shared" si="4"/>
        <v/>
      </c>
      <c r="B744" s="341"/>
      <c r="C744" s="559"/>
      <c r="D744" s="393"/>
      <c r="E744" s="341"/>
      <c r="F744" s="394"/>
      <c r="G744" s="341" t="str">
        <f t="array" ref="G744">IF(C744="","",XLOOKUP(C744,'Master Data'!K:K,'Master Data'!N:N,"Input in Master Data",0,1))</f>
        <v/>
      </c>
      <c r="H744" s="341" t="str">
        <f t="array" ref="H744">IF(C744="","",XLOOKUP(C744,'Master Data'!K:K,'Master Data'!O:O,"Input in Master Data",0,1))</f>
        <v/>
      </c>
      <c r="I744" s="341" t="str">
        <f t="array" ref="I744">if(U744="","",XLOOKUP(U744,Master[Company],Master[Blow],"Unknown",0,1))</f>
        <v/>
      </c>
      <c r="J744" s="341" t="str">
        <f t="array" ref="J744">if(U744="","",XLOOKUP(U744,Master[Company],Master[Pigging],"Unknown",0,1))</f>
        <v/>
      </c>
      <c r="K744" s="341" t="str">
        <f t="array" ref="K744">if(U744="","",XLOOKUP(U744,Master[Company],Master[Load Method],"Unknown",0,1))</f>
        <v/>
      </c>
      <c r="L744" s="341" t="str">
        <f t="array" ref="L744">if(U744="","",XLOOKUP(U744,Master[Company],Master[Line Distance],"Unknown",0,1))</f>
        <v/>
      </c>
      <c r="M744" s="394"/>
      <c r="N744" s="341"/>
      <c r="O744" s="341"/>
      <c r="P744" s="341" t="str">
        <f t="array" ref="P744">if(U744="","",XLOOKUP(U744,Master[Company],Master[Terms],"NA",0,1))</f>
        <v/>
      </c>
      <c r="Q744" s="341" t="str">
        <f t="shared" si="1"/>
        <v/>
      </c>
      <c r="R744" s="341" t="str">
        <f t="array" ref="R744">if(U744="","",XLOOKUP(U744,Master[Company],Master[Group],"NA",0,1))</f>
        <v/>
      </c>
      <c r="S744" s="341" t="str">
        <f t="array" ref="S744">if(U744="","",XLOOKUP(U744,Master[Company],Master[Loading Location],"NA",0,1))</f>
        <v/>
      </c>
      <c r="T744" s="341" t="str">
        <f t="array" ref="T744">if(U744="","",XLOOKUP(U744,Master[Company],Master[Acronym],"NA",0,1))</f>
        <v/>
      </c>
      <c r="U744" s="341"/>
      <c r="V744" s="342"/>
      <c r="W744" s="342"/>
      <c r="X744" s="341" t="str">
        <f t="shared" si="6"/>
        <v/>
      </c>
      <c r="Y744" s="341" t="str">
        <f t="shared" si="3"/>
        <v/>
      </c>
      <c r="Z744" s="341"/>
      <c r="AA744" s="341"/>
      <c r="AB744" s="341"/>
      <c r="AC744" s="401"/>
      <c r="AD744" s="563"/>
      <c r="AE744" s="564"/>
      <c r="AF744" s="564"/>
      <c r="AG744" s="564"/>
      <c r="AH744" s="564"/>
      <c r="AI744" s="564"/>
      <c r="AJ744" s="564"/>
      <c r="AK744" s="564"/>
      <c r="AL744" s="563"/>
      <c r="AM744" s="564"/>
      <c r="AN744" s="564"/>
      <c r="AO744" s="564"/>
      <c r="AP744" s="564"/>
      <c r="AQ744" s="564"/>
      <c r="AR744" s="564"/>
      <c r="AS744" s="564"/>
      <c r="AT744" s="401"/>
      <c r="AU744" s="399"/>
      <c r="AV744" s="617"/>
      <c r="AW744" s="401"/>
      <c r="AX744" s="401"/>
      <c r="AY744" s="341"/>
      <c r="AZ744" s="341"/>
      <c r="BA744" s="341"/>
      <c r="BB744" s="341"/>
      <c r="BC744" s="341"/>
      <c r="BD744" s="401"/>
      <c r="BE744" s="341"/>
      <c r="BF744" s="341"/>
      <c r="BG744" s="402"/>
      <c r="BH744" s="403"/>
      <c r="BI744" s="405"/>
      <c r="BJ744" s="405"/>
      <c r="BK744" s="405"/>
      <c r="BL744" s="405"/>
      <c r="BM744" s="514"/>
    </row>
    <row r="745" ht="18.75" customHeight="1">
      <c r="A745" s="400" t="str">
        <f t="shared" si="4"/>
        <v/>
      </c>
      <c r="B745" s="341"/>
      <c r="C745" s="559"/>
      <c r="D745" s="393"/>
      <c r="E745" s="341"/>
      <c r="F745" s="394"/>
      <c r="G745" s="341" t="str">
        <f t="array" ref="G745">IF(C745="","",XLOOKUP(C745,'Master Data'!K:K,'Master Data'!N:N,"Input in Master Data",0,1))</f>
        <v/>
      </c>
      <c r="H745" s="341" t="str">
        <f t="array" ref="H745">IF(C745="","",XLOOKUP(C745,'Master Data'!K:K,'Master Data'!O:O,"Input in Master Data",0,1))</f>
        <v/>
      </c>
      <c r="I745" s="341" t="str">
        <f t="array" ref="I745">if(U745="","",XLOOKUP(U745,Master[Company],Master[Blow],"Unknown",0,1))</f>
        <v/>
      </c>
      <c r="J745" s="341" t="str">
        <f t="array" ref="J745">if(U745="","",XLOOKUP(U745,Master[Company],Master[Pigging],"Unknown",0,1))</f>
        <v/>
      </c>
      <c r="K745" s="341" t="str">
        <f t="array" ref="K745">if(U745="","",XLOOKUP(U745,Master[Company],Master[Load Method],"Unknown",0,1))</f>
        <v/>
      </c>
      <c r="L745" s="341" t="str">
        <f t="array" ref="L745">if(U745="","",XLOOKUP(U745,Master[Company],Master[Line Distance],"Unknown",0,1))</f>
        <v/>
      </c>
      <c r="M745" s="394"/>
      <c r="N745" s="341"/>
      <c r="O745" s="341"/>
      <c r="P745" s="341" t="str">
        <f t="array" ref="P745">if(U745="","",XLOOKUP(U745,Master[Company],Master[Terms],"NA",0,1))</f>
        <v/>
      </c>
      <c r="Q745" s="341" t="str">
        <f t="shared" si="1"/>
        <v/>
      </c>
      <c r="R745" s="341" t="str">
        <f t="array" ref="R745">if(U745="","",XLOOKUP(U745,Master[Company],Master[Group],"NA",0,1))</f>
        <v/>
      </c>
      <c r="S745" s="341" t="str">
        <f t="array" ref="S745">if(U745="","",XLOOKUP(U745,Master[Company],Master[Loading Location],"NA",0,1))</f>
        <v/>
      </c>
      <c r="T745" s="341" t="str">
        <f t="array" ref="T745">if(U745="","",XLOOKUP(U745,Master[Company],Master[Acronym],"NA",0,1))</f>
        <v/>
      </c>
      <c r="U745" s="341"/>
      <c r="V745" s="342"/>
      <c r="W745" s="342"/>
      <c r="X745" s="341" t="str">
        <f t="shared" si="6"/>
        <v/>
      </c>
      <c r="Y745" s="341" t="str">
        <f t="shared" si="3"/>
        <v/>
      </c>
      <c r="Z745" s="341"/>
      <c r="AA745" s="341"/>
      <c r="AB745" s="341"/>
      <c r="AC745" s="401"/>
      <c r="AD745" s="563"/>
      <c r="AE745" s="564"/>
      <c r="AF745" s="564"/>
      <c r="AG745" s="564"/>
      <c r="AH745" s="564"/>
      <c r="AI745" s="564"/>
      <c r="AJ745" s="564"/>
      <c r="AK745" s="564"/>
      <c r="AL745" s="563"/>
      <c r="AM745" s="564"/>
      <c r="AN745" s="564"/>
      <c r="AO745" s="564"/>
      <c r="AP745" s="564"/>
      <c r="AQ745" s="564"/>
      <c r="AR745" s="564"/>
      <c r="AS745" s="564"/>
      <c r="AT745" s="401"/>
      <c r="AU745" s="399"/>
      <c r="AV745" s="617"/>
      <c r="AW745" s="401"/>
      <c r="AX745" s="401"/>
      <c r="AY745" s="341"/>
      <c r="AZ745" s="341"/>
      <c r="BA745" s="341"/>
      <c r="BB745" s="341"/>
      <c r="BC745" s="341"/>
      <c r="BD745" s="401"/>
      <c r="BE745" s="341"/>
      <c r="BF745" s="341"/>
      <c r="BG745" s="402"/>
      <c r="BH745" s="403"/>
      <c r="BI745" s="405"/>
      <c r="BJ745" s="405"/>
      <c r="BK745" s="405"/>
      <c r="BL745" s="405"/>
      <c r="BM745" s="514"/>
    </row>
    <row r="746" ht="18.75" customHeight="1">
      <c r="A746" s="400" t="str">
        <f t="shared" si="4"/>
        <v/>
      </c>
      <c r="B746" s="341"/>
      <c r="C746" s="559"/>
      <c r="D746" s="393"/>
      <c r="E746" s="341"/>
      <c r="F746" s="394"/>
      <c r="G746" s="341" t="str">
        <f t="array" ref="G746">IF(C746="","",XLOOKUP(C746,'Master Data'!K:K,'Master Data'!N:N,"Input in Master Data",0,1))</f>
        <v/>
      </c>
      <c r="H746" s="341" t="str">
        <f t="array" ref="H746">IF(C746="","",XLOOKUP(C746,'Master Data'!K:K,'Master Data'!O:O,"Input in Master Data",0,1))</f>
        <v/>
      </c>
      <c r="I746" s="341" t="str">
        <f t="array" ref="I746">if(U746="","",XLOOKUP(U746,Master[Company],Master[Blow],"Unknown",0,1))</f>
        <v/>
      </c>
      <c r="J746" s="341" t="str">
        <f t="array" ref="J746">if(U746="","",XLOOKUP(U746,Master[Company],Master[Pigging],"Unknown",0,1))</f>
        <v/>
      </c>
      <c r="K746" s="341" t="str">
        <f t="array" ref="K746">if(U746="","",XLOOKUP(U746,Master[Company],Master[Load Method],"Unknown",0,1))</f>
        <v/>
      </c>
      <c r="L746" s="341" t="str">
        <f t="array" ref="L746">if(U746="","",XLOOKUP(U746,Master[Company],Master[Line Distance],"Unknown",0,1))</f>
        <v/>
      </c>
      <c r="M746" s="394"/>
      <c r="N746" s="341"/>
      <c r="O746" s="341"/>
      <c r="P746" s="341" t="str">
        <f t="array" ref="P746">if(U746="","",XLOOKUP(U746,Master[Company],Master[Terms],"NA",0,1))</f>
        <v/>
      </c>
      <c r="Q746" s="341" t="str">
        <f t="shared" si="1"/>
        <v/>
      </c>
      <c r="R746" s="341" t="str">
        <f t="array" ref="R746">if(U746="","",XLOOKUP(U746,Master[Company],Master[Group],"NA",0,1))</f>
        <v/>
      </c>
      <c r="S746" s="341" t="str">
        <f t="array" ref="S746">if(U746="","",XLOOKUP(U746,Master[Company],Master[Loading Location],"NA",0,1))</f>
        <v/>
      </c>
      <c r="T746" s="341" t="str">
        <f t="array" ref="T746">if(U746="","",XLOOKUP(U746,Master[Company],Master[Acronym],"NA",0,1))</f>
        <v/>
      </c>
      <c r="U746" s="341"/>
      <c r="V746" s="342"/>
      <c r="W746" s="342"/>
      <c r="X746" s="341" t="str">
        <f t="shared" si="6"/>
        <v/>
      </c>
      <c r="Y746" s="341" t="str">
        <f t="shared" si="3"/>
        <v/>
      </c>
      <c r="Z746" s="341"/>
      <c r="AA746" s="341"/>
      <c r="AB746" s="341"/>
      <c r="AC746" s="401"/>
      <c r="AD746" s="563"/>
      <c r="AE746" s="564"/>
      <c r="AF746" s="564"/>
      <c r="AG746" s="564"/>
      <c r="AH746" s="564"/>
      <c r="AI746" s="564"/>
      <c r="AJ746" s="564"/>
      <c r="AK746" s="564"/>
      <c r="AL746" s="563"/>
      <c r="AM746" s="564"/>
      <c r="AN746" s="564"/>
      <c r="AO746" s="564"/>
      <c r="AP746" s="564"/>
      <c r="AQ746" s="564"/>
      <c r="AR746" s="564"/>
      <c r="AS746" s="564"/>
      <c r="AT746" s="401"/>
      <c r="AU746" s="399"/>
      <c r="AV746" s="617"/>
      <c r="AW746" s="401"/>
      <c r="AX746" s="401"/>
      <c r="AY746" s="341"/>
      <c r="AZ746" s="341"/>
      <c r="BA746" s="341"/>
      <c r="BB746" s="341"/>
      <c r="BC746" s="341"/>
      <c r="BD746" s="401"/>
      <c r="BE746" s="341"/>
      <c r="BF746" s="341"/>
      <c r="BG746" s="402"/>
      <c r="BH746" s="403"/>
      <c r="BI746" s="405"/>
      <c r="BJ746" s="405"/>
      <c r="BK746" s="405"/>
      <c r="BL746" s="405"/>
      <c r="BM746" s="514"/>
    </row>
    <row r="747" ht="18.75" customHeight="1">
      <c r="A747" s="400" t="str">
        <f t="shared" si="4"/>
        <v/>
      </c>
      <c r="B747" s="341"/>
      <c r="C747" s="559"/>
      <c r="D747" s="393"/>
      <c r="E747" s="341"/>
      <c r="F747" s="394"/>
      <c r="G747" s="341" t="str">
        <f t="array" ref="G747">IF(C747="","",XLOOKUP(C747,'Master Data'!K:K,'Master Data'!N:N,"Input in Master Data",0,1))</f>
        <v/>
      </c>
      <c r="H747" s="341" t="str">
        <f t="array" ref="H747">IF(C747="","",XLOOKUP(C747,'Master Data'!K:K,'Master Data'!O:O,"Input in Master Data",0,1))</f>
        <v/>
      </c>
      <c r="I747" s="341" t="str">
        <f t="array" ref="I747">if(U747="","",XLOOKUP(U747,Master[Company],Master[Blow],"Unknown",0,1))</f>
        <v/>
      </c>
      <c r="J747" s="341" t="str">
        <f t="array" ref="J747">if(U747="","",XLOOKUP(U747,Master[Company],Master[Pigging],"Unknown",0,1))</f>
        <v/>
      </c>
      <c r="K747" s="341" t="str">
        <f t="array" ref="K747">if(U747="","",XLOOKUP(U747,Master[Company],Master[Load Method],"Unknown",0,1))</f>
        <v/>
      </c>
      <c r="L747" s="341" t="str">
        <f t="array" ref="L747">if(U747="","",XLOOKUP(U747,Master[Company],Master[Line Distance],"Unknown",0,1))</f>
        <v/>
      </c>
      <c r="M747" s="394"/>
      <c r="N747" s="341"/>
      <c r="O747" s="341"/>
      <c r="P747" s="341" t="str">
        <f t="array" ref="P747">if(U747="","",XLOOKUP(U747,Master[Company],Master[Terms],"NA",0,1))</f>
        <v/>
      </c>
      <c r="Q747" s="341" t="str">
        <f t="shared" si="1"/>
        <v/>
      </c>
      <c r="R747" s="341" t="str">
        <f t="array" ref="R747">if(U747="","",XLOOKUP(U747,Master[Company],Master[Group],"NA",0,1))</f>
        <v/>
      </c>
      <c r="S747" s="341" t="str">
        <f t="array" ref="S747">if(U747="","",XLOOKUP(U747,Master[Company],Master[Loading Location],"NA",0,1))</f>
        <v/>
      </c>
      <c r="T747" s="341" t="str">
        <f t="array" ref="T747">if(U747="","",XLOOKUP(U747,Master[Company],Master[Acronym],"NA",0,1))</f>
        <v/>
      </c>
      <c r="U747" s="341"/>
      <c r="V747" s="342"/>
      <c r="W747" s="342"/>
      <c r="X747" s="341" t="str">
        <f t="shared" si="6"/>
        <v/>
      </c>
      <c r="Y747" s="341" t="str">
        <f t="shared" si="3"/>
        <v/>
      </c>
      <c r="Z747" s="341"/>
      <c r="AA747" s="341"/>
      <c r="AB747" s="341"/>
      <c r="AC747" s="401"/>
      <c r="AD747" s="563"/>
      <c r="AE747" s="564"/>
      <c r="AF747" s="564"/>
      <c r="AG747" s="564"/>
      <c r="AH747" s="564"/>
      <c r="AI747" s="564"/>
      <c r="AJ747" s="564"/>
      <c r="AK747" s="564"/>
      <c r="AL747" s="563"/>
      <c r="AM747" s="564"/>
      <c r="AN747" s="564"/>
      <c r="AO747" s="564"/>
      <c r="AP747" s="564"/>
      <c r="AQ747" s="564"/>
      <c r="AR747" s="564"/>
      <c r="AS747" s="564"/>
      <c r="AT747" s="401"/>
      <c r="AU747" s="399"/>
      <c r="AV747" s="617"/>
      <c r="AW747" s="401"/>
      <c r="AX747" s="401"/>
      <c r="AY747" s="341"/>
      <c r="AZ747" s="341"/>
      <c r="BA747" s="341"/>
      <c r="BB747" s="341"/>
      <c r="BC747" s="341"/>
      <c r="BD747" s="401"/>
      <c r="BE747" s="341"/>
      <c r="BF747" s="341"/>
      <c r="BG747" s="402"/>
      <c r="BH747" s="403"/>
      <c r="BI747" s="405"/>
      <c r="BJ747" s="405"/>
      <c r="BK747" s="405"/>
      <c r="BL747" s="405"/>
      <c r="BM747" s="514"/>
    </row>
    <row r="748" ht="18.75" customHeight="1">
      <c r="A748" s="400" t="str">
        <f t="shared" si="4"/>
        <v/>
      </c>
      <c r="B748" s="341"/>
      <c r="C748" s="559"/>
      <c r="D748" s="393"/>
      <c r="E748" s="341"/>
      <c r="F748" s="394"/>
      <c r="G748" s="341" t="str">
        <f t="array" ref="G748">IF(C748="","",XLOOKUP(C748,'Master Data'!K:K,'Master Data'!N:N,"Input in Master Data",0,1))</f>
        <v/>
      </c>
      <c r="H748" s="341" t="str">
        <f t="array" ref="H748">IF(C748="","",XLOOKUP(C748,'Master Data'!K:K,'Master Data'!O:O,"Input in Master Data",0,1))</f>
        <v/>
      </c>
      <c r="I748" s="341" t="str">
        <f t="array" ref="I748">if(U748="","",XLOOKUP(U748,Master[Company],Master[Blow],"Unknown",0,1))</f>
        <v/>
      </c>
      <c r="J748" s="341" t="str">
        <f t="array" ref="J748">if(U748="","",XLOOKUP(U748,Master[Company],Master[Pigging],"Unknown",0,1))</f>
        <v/>
      </c>
      <c r="K748" s="341" t="str">
        <f t="array" ref="K748">if(U748="","",XLOOKUP(U748,Master[Company],Master[Load Method],"Unknown",0,1))</f>
        <v/>
      </c>
      <c r="L748" s="341" t="str">
        <f t="array" ref="L748">if(U748="","",XLOOKUP(U748,Master[Company],Master[Line Distance],"Unknown",0,1))</f>
        <v/>
      </c>
      <c r="M748" s="394"/>
      <c r="N748" s="341"/>
      <c r="O748" s="341"/>
      <c r="P748" s="341" t="str">
        <f t="array" ref="P748">if(U748="","",XLOOKUP(U748,Master[Company],Master[Terms],"NA",0,1))</f>
        <v/>
      </c>
      <c r="Q748" s="341" t="str">
        <f t="shared" si="1"/>
        <v/>
      </c>
      <c r="R748" s="341" t="str">
        <f t="array" ref="R748">if(U748="","",XLOOKUP(U748,Master[Company],Master[Group],"NA",0,1))</f>
        <v/>
      </c>
      <c r="S748" s="341" t="str">
        <f t="array" ref="S748">if(U748="","",XLOOKUP(U748,Master[Company],Master[Loading Location],"NA",0,1))</f>
        <v/>
      </c>
      <c r="T748" s="341" t="str">
        <f t="array" ref="T748">if(U748="","",XLOOKUP(U748,Master[Company],Master[Acronym],"NA",0,1))</f>
        <v/>
      </c>
      <c r="U748" s="341"/>
      <c r="V748" s="342"/>
      <c r="W748" s="342"/>
      <c r="X748" s="341" t="str">
        <f t="shared" si="6"/>
        <v/>
      </c>
      <c r="Y748" s="341" t="str">
        <f t="shared" si="3"/>
        <v/>
      </c>
      <c r="Z748" s="341"/>
      <c r="AA748" s="341"/>
      <c r="AB748" s="341"/>
      <c r="AC748" s="401"/>
      <c r="AD748" s="563"/>
      <c r="AE748" s="564"/>
      <c r="AF748" s="564"/>
      <c r="AG748" s="564"/>
      <c r="AH748" s="564"/>
      <c r="AI748" s="564"/>
      <c r="AJ748" s="564"/>
      <c r="AK748" s="564"/>
      <c r="AL748" s="563"/>
      <c r="AM748" s="564"/>
      <c r="AN748" s="564"/>
      <c r="AO748" s="564"/>
      <c r="AP748" s="564"/>
      <c r="AQ748" s="564"/>
      <c r="AR748" s="564"/>
      <c r="AS748" s="564"/>
      <c r="AT748" s="401"/>
      <c r="AU748" s="399"/>
      <c r="AV748" s="617"/>
      <c r="AW748" s="401"/>
      <c r="AX748" s="401"/>
      <c r="AY748" s="341"/>
      <c r="AZ748" s="341"/>
      <c r="BA748" s="341"/>
      <c r="BB748" s="341"/>
      <c r="BC748" s="341"/>
      <c r="BD748" s="401"/>
      <c r="BE748" s="341"/>
      <c r="BF748" s="341"/>
      <c r="BG748" s="402"/>
      <c r="BH748" s="403"/>
      <c r="BI748" s="405"/>
      <c r="BJ748" s="405"/>
      <c r="BK748" s="405"/>
      <c r="BL748" s="405"/>
      <c r="BM748" s="514"/>
    </row>
    <row r="749" ht="18.75" customHeight="1">
      <c r="A749" s="400" t="str">
        <f t="shared" si="4"/>
        <v/>
      </c>
      <c r="B749" s="341"/>
      <c r="C749" s="559"/>
      <c r="D749" s="393"/>
      <c r="E749" s="341"/>
      <c r="F749" s="394"/>
      <c r="G749" s="341" t="str">
        <f t="array" ref="G749">IF(C749="","",XLOOKUP(C749,'Master Data'!K:K,'Master Data'!N:N,"Input in Master Data",0,1))</f>
        <v/>
      </c>
      <c r="H749" s="341" t="str">
        <f t="array" ref="H749">IF(C749="","",XLOOKUP(C749,'Master Data'!K:K,'Master Data'!O:O,"Input in Master Data",0,1))</f>
        <v/>
      </c>
      <c r="I749" s="341" t="str">
        <f t="array" ref="I749">if(U749="","",XLOOKUP(U749,Master[Company],Master[Blow],"Unknown",0,1))</f>
        <v/>
      </c>
      <c r="J749" s="341" t="str">
        <f t="array" ref="J749">if(U749="","",XLOOKUP(U749,Master[Company],Master[Pigging],"Unknown",0,1))</f>
        <v/>
      </c>
      <c r="K749" s="341" t="str">
        <f t="array" ref="K749">if(U749="","",XLOOKUP(U749,Master[Company],Master[Load Method],"Unknown",0,1))</f>
        <v/>
      </c>
      <c r="L749" s="341" t="str">
        <f t="array" ref="L749">if(U749="","",XLOOKUP(U749,Master[Company],Master[Line Distance],"Unknown",0,1))</f>
        <v/>
      </c>
      <c r="M749" s="394"/>
      <c r="N749" s="341"/>
      <c r="O749" s="341"/>
      <c r="P749" s="341" t="str">
        <f t="array" ref="P749">if(U749="","",XLOOKUP(U749,Master[Company],Master[Terms],"NA",0,1))</f>
        <v/>
      </c>
      <c r="Q749" s="341" t="str">
        <f t="shared" si="1"/>
        <v/>
      </c>
      <c r="R749" s="341" t="str">
        <f t="array" ref="R749">if(U749="","",XLOOKUP(U749,Master[Company],Master[Group],"NA",0,1))</f>
        <v/>
      </c>
      <c r="S749" s="341" t="str">
        <f t="array" ref="S749">if(U749="","",XLOOKUP(U749,Master[Company],Master[Loading Location],"NA",0,1))</f>
        <v/>
      </c>
      <c r="T749" s="341" t="str">
        <f t="array" ref="T749">if(U749="","",XLOOKUP(U749,Master[Company],Master[Acronym],"NA",0,1))</f>
        <v/>
      </c>
      <c r="U749" s="341"/>
      <c r="V749" s="342"/>
      <c r="W749" s="342"/>
      <c r="X749" s="341" t="str">
        <f t="shared" si="6"/>
        <v/>
      </c>
      <c r="Y749" s="341" t="str">
        <f t="shared" si="3"/>
        <v/>
      </c>
      <c r="Z749" s="341"/>
      <c r="AA749" s="341"/>
      <c r="AB749" s="341"/>
      <c r="AC749" s="401"/>
      <c r="AD749" s="563"/>
      <c r="AE749" s="564"/>
      <c r="AF749" s="564"/>
      <c r="AG749" s="564"/>
      <c r="AH749" s="564"/>
      <c r="AI749" s="564"/>
      <c r="AJ749" s="564"/>
      <c r="AK749" s="564"/>
      <c r="AL749" s="563"/>
      <c r="AM749" s="564"/>
      <c r="AN749" s="564"/>
      <c r="AO749" s="564"/>
      <c r="AP749" s="564"/>
      <c r="AQ749" s="564"/>
      <c r="AR749" s="564"/>
      <c r="AS749" s="564"/>
      <c r="AT749" s="401"/>
      <c r="AU749" s="399"/>
      <c r="AV749" s="617"/>
      <c r="AW749" s="401"/>
      <c r="AX749" s="401"/>
      <c r="AY749" s="341"/>
      <c r="AZ749" s="341"/>
      <c r="BA749" s="341"/>
      <c r="BB749" s="341"/>
      <c r="BC749" s="341"/>
      <c r="BD749" s="401"/>
      <c r="BE749" s="341"/>
      <c r="BF749" s="341"/>
      <c r="BG749" s="402"/>
      <c r="BH749" s="403"/>
      <c r="BI749" s="405"/>
      <c r="BJ749" s="405"/>
      <c r="BK749" s="405"/>
      <c r="BL749" s="405"/>
      <c r="BM749" s="514"/>
    </row>
    <row r="750" ht="18.75" customHeight="1">
      <c r="A750" s="400" t="str">
        <f t="shared" si="4"/>
        <v/>
      </c>
      <c r="B750" s="341"/>
      <c r="C750" s="559"/>
      <c r="D750" s="393"/>
      <c r="E750" s="341"/>
      <c r="F750" s="394"/>
      <c r="G750" s="341" t="str">
        <f t="array" ref="G750">IF(C750="","",XLOOKUP(C750,'Master Data'!K:K,'Master Data'!N:N,"Input in Master Data",0,1))</f>
        <v/>
      </c>
      <c r="H750" s="341" t="str">
        <f t="array" ref="H750">IF(C750="","",XLOOKUP(C750,'Master Data'!K:K,'Master Data'!O:O,"Input in Master Data",0,1))</f>
        <v/>
      </c>
      <c r="I750" s="341" t="str">
        <f t="array" ref="I750">if(U750="","",XLOOKUP(U750,Master[Company],Master[Blow],"Unknown",0,1))</f>
        <v/>
      </c>
      <c r="J750" s="341" t="str">
        <f t="array" ref="J750">if(U750="","",XLOOKUP(U750,Master[Company],Master[Pigging],"Unknown",0,1))</f>
        <v/>
      </c>
      <c r="K750" s="341" t="str">
        <f t="array" ref="K750">if(U750="","",XLOOKUP(U750,Master[Company],Master[Load Method],"Unknown",0,1))</f>
        <v/>
      </c>
      <c r="L750" s="341" t="str">
        <f t="array" ref="L750">if(U750="","",XLOOKUP(U750,Master[Company],Master[Line Distance],"Unknown",0,1))</f>
        <v/>
      </c>
      <c r="M750" s="394"/>
      <c r="N750" s="341"/>
      <c r="O750" s="341"/>
      <c r="P750" s="341" t="str">
        <f t="array" ref="P750">if(U750="","",XLOOKUP(U750,Master[Company],Master[Terms],"NA",0,1))</f>
        <v/>
      </c>
      <c r="Q750" s="341" t="str">
        <f t="shared" si="1"/>
        <v/>
      </c>
      <c r="R750" s="341" t="str">
        <f t="array" ref="R750">if(U750="","",XLOOKUP(U750,Master[Company],Master[Group],"NA",0,1))</f>
        <v/>
      </c>
      <c r="S750" s="341" t="str">
        <f t="array" ref="S750">if(U750="","",XLOOKUP(U750,Master[Company],Master[Loading Location],"NA",0,1))</f>
        <v/>
      </c>
      <c r="T750" s="341" t="str">
        <f t="array" ref="T750">if(U750="","",XLOOKUP(U750,Master[Company],Master[Acronym],"NA",0,1))</f>
        <v/>
      </c>
      <c r="U750" s="341"/>
      <c r="V750" s="342"/>
      <c r="W750" s="342"/>
      <c r="X750" s="341" t="str">
        <f t="shared" si="6"/>
        <v/>
      </c>
      <c r="Y750" s="341" t="str">
        <f t="shared" si="3"/>
        <v/>
      </c>
      <c r="Z750" s="341"/>
      <c r="AA750" s="341"/>
      <c r="AB750" s="341"/>
      <c r="AC750" s="401"/>
      <c r="AD750" s="563"/>
      <c r="AE750" s="564"/>
      <c r="AF750" s="564"/>
      <c r="AG750" s="564"/>
      <c r="AH750" s="564"/>
      <c r="AI750" s="564"/>
      <c r="AJ750" s="564"/>
      <c r="AK750" s="564"/>
      <c r="AL750" s="563"/>
      <c r="AM750" s="564"/>
      <c r="AN750" s="564"/>
      <c r="AO750" s="564"/>
      <c r="AP750" s="564"/>
      <c r="AQ750" s="564"/>
      <c r="AR750" s="564"/>
      <c r="AS750" s="564"/>
      <c r="AT750" s="401"/>
      <c r="AU750" s="399"/>
      <c r="AV750" s="617"/>
      <c r="AW750" s="401"/>
      <c r="AX750" s="401"/>
      <c r="AY750" s="341"/>
      <c r="AZ750" s="341"/>
      <c r="BA750" s="341"/>
      <c r="BB750" s="341"/>
      <c r="BC750" s="341"/>
      <c r="BD750" s="401"/>
      <c r="BE750" s="341"/>
      <c r="BF750" s="341"/>
      <c r="BG750" s="402"/>
      <c r="BH750" s="403"/>
      <c r="BI750" s="405"/>
      <c r="BJ750" s="405"/>
      <c r="BK750" s="405"/>
      <c r="BL750" s="405"/>
      <c r="BM750" s="514"/>
    </row>
    <row r="751" ht="18.75" customHeight="1">
      <c r="A751" s="400" t="str">
        <f t="shared" si="4"/>
        <v/>
      </c>
      <c r="B751" s="341"/>
      <c r="C751" s="559"/>
      <c r="D751" s="393"/>
      <c r="E751" s="341"/>
      <c r="F751" s="394"/>
      <c r="G751" s="341" t="str">
        <f t="array" ref="G751">IF(C751="","",XLOOKUP(C751,'Master Data'!K:K,'Master Data'!N:N,"Input in Master Data",0,1))</f>
        <v/>
      </c>
      <c r="H751" s="341" t="str">
        <f t="array" ref="H751">IF(C751="","",XLOOKUP(C751,'Master Data'!K:K,'Master Data'!O:O,"Input in Master Data",0,1))</f>
        <v/>
      </c>
      <c r="I751" s="341" t="str">
        <f t="array" ref="I751">if(U751="","",XLOOKUP(U751,Master[Company],Master[Blow],"Unknown",0,1))</f>
        <v/>
      </c>
      <c r="J751" s="341" t="str">
        <f t="array" ref="J751">if(U751="","",XLOOKUP(U751,Master[Company],Master[Pigging],"Unknown",0,1))</f>
        <v/>
      </c>
      <c r="K751" s="341" t="str">
        <f t="array" ref="K751">if(U751="","",XLOOKUP(U751,Master[Company],Master[Load Method],"Unknown",0,1))</f>
        <v/>
      </c>
      <c r="L751" s="341" t="str">
        <f t="array" ref="L751">if(U751="","",XLOOKUP(U751,Master[Company],Master[Line Distance],"Unknown",0,1))</f>
        <v/>
      </c>
      <c r="M751" s="394"/>
      <c r="N751" s="341"/>
      <c r="O751" s="341"/>
      <c r="P751" s="341" t="str">
        <f t="array" ref="P751">if(U751="","",XLOOKUP(U751,Master[Company],Master[Terms],"NA",0,1))</f>
        <v/>
      </c>
      <c r="Q751" s="341" t="str">
        <f t="shared" si="1"/>
        <v/>
      </c>
      <c r="R751" s="341" t="str">
        <f t="array" ref="R751">if(U751="","",XLOOKUP(U751,Master[Company],Master[Group],"NA",0,1))</f>
        <v/>
      </c>
      <c r="S751" s="341" t="str">
        <f t="array" ref="S751">if(U751="","",XLOOKUP(U751,Master[Company],Master[Loading Location],"NA",0,1))</f>
        <v/>
      </c>
      <c r="T751" s="341" t="str">
        <f t="array" ref="T751">if(U751="","",XLOOKUP(U751,Master[Company],Master[Acronym],"NA",0,1))</f>
        <v/>
      </c>
      <c r="U751" s="341"/>
      <c r="V751" s="342"/>
      <c r="W751" s="342"/>
      <c r="X751" s="341" t="str">
        <f t="shared" si="6"/>
        <v/>
      </c>
      <c r="Y751" s="341" t="str">
        <f t="shared" si="3"/>
        <v/>
      </c>
      <c r="Z751" s="341"/>
      <c r="AA751" s="341"/>
      <c r="AB751" s="341"/>
      <c r="AC751" s="401"/>
      <c r="AD751" s="563"/>
      <c r="AE751" s="564"/>
      <c r="AF751" s="564"/>
      <c r="AG751" s="564"/>
      <c r="AH751" s="564"/>
      <c r="AI751" s="564"/>
      <c r="AJ751" s="564"/>
      <c r="AK751" s="564"/>
      <c r="AL751" s="563"/>
      <c r="AM751" s="564"/>
      <c r="AN751" s="564"/>
      <c r="AO751" s="564"/>
      <c r="AP751" s="564"/>
      <c r="AQ751" s="564"/>
      <c r="AR751" s="564"/>
      <c r="AS751" s="564"/>
      <c r="AT751" s="401"/>
      <c r="AU751" s="399"/>
      <c r="AV751" s="617"/>
      <c r="AW751" s="401"/>
      <c r="AX751" s="401"/>
      <c r="AY751" s="341"/>
      <c r="AZ751" s="341"/>
      <c r="BA751" s="341"/>
      <c r="BB751" s="341"/>
      <c r="BC751" s="341"/>
      <c r="BD751" s="401"/>
      <c r="BE751" s="341"/>
      <c r="BF751" s="341"/>
      <c r="BG751" s="402"/>
      <c r="BH751" s="403"/>
      <c r="BI751" s="405"/>
      <c r="BJ751" s="405"/>
      <c r="BK751" s="405"/>
      <c r="BL751" s="405"/>
      <c r="BM751" s="514"/>
    </row>
    <row r="752" ht="18.75" customHeight="1">
      <c r="A752" s="400" t="str">
        <f t="shared" si="4"/>
        <v/>
      </c>
      <c r="B752" s="341"/>
      <c r="C752" s="559"/>
      <c r="D752" s="393"/>
      <c r="E752" s="341"/>
      <c r="F752" s="394"/>
      <c r="G752" s="341" t="str">
        <f t="array" ref="G752">IF(C752="","",XLOOKUP(C752,'Master Data'!K:K,'Master Data'!N:N,"Input in Master Data",0,1))</f>
        <v/>
      </c>
      <c r="H752" s="341" t="str">
        <f t="array" ref="H752">IF(C752="","",XLOOKUP(C752,'Master Data'!K:K,'Master Data'!O:O,"Input in Master Data",0,1))</f>
        <v/>
      </c>
      <c r="I752" s="341" t="str">
        <f t="array" ref="I752">if(U752="","",XLOOKUP(U752,Master[Company],Master[Blow],"Unknown",0,1))</f>
        <v/>
      </c>
      <c r="J752" s="341" t="str">
        <f t="array" ref="J752">if(U752="","",XLOOKUP(U752,Master[Company],Master[Pigging],"Unknown",0,1))</f>
        <v/>
      </c>
      <c r="K752" s="341" t="str">
        <f t="array" ref="K752">if(U752="","",XLOOKUP(U752,Master[Company],Master[Load Method],"Unknown",0,1))</f>
        <v/>
      </c>
      <c r="L752" s="341" t="str">
        <f t="array" ref="L752">if(U752="","",XLOOKUP(U752,Master[Company],Master[Line Distance],"Unknown",0,1))</f>
        <v/>
      </c>
      <c r="M752" s="394"/>
      <c r="N752" s="341"/>
      <c r="O752" s="341"/>
      <c r="P752" s="341" t="str">
        <f t="array" ref="P752">if(U752="","",XLOOKUP(U752,Master[Company],Master[Terms],"NA",0,1))</f>
        <v/>
      </c>
      <c r="Q752" s="341" t="str">
        <f t="shared" si="1"/>
        <v/>
      </c>
      <c r="R752" s="341" t="str">
        <f t="array" ref="R752">if(U752="","",XLOOKUP(U752,Master[Company],Master[Group],"NA",0,1))</f>
        <v/>
      </c>
      <c r="S752" s="341" t="str">
        <f t="array" ref="S752">if(U752="","",XLOOKUP(U752,Master[Company],Master[Loading Location],"NA",0,1))</f>
        <v/>
      </c>
      <c r="T752" s="341" t="str">
        <f t="array" ref="T752">if(U752="","",XLOOKUP(U752,Master[Company],Master[Acronym],"NA",0,1))</f>
        <v/>
      </c>
      <c r="U752" s="341"/>
      <c r="V752" s="342"/>
      <c r="W752" s="342"/>
      <c r="X752" s="341" t="str">
        <f t="shared" si="6"/>
        <v/>
      </c>
      <c r="Y752" s="341" t="str">
        <f t="shared" si="3"/>
        <v/>
      </c>
      <c r="Z752" s="341"/>
      <c r="AA752" s="341"/>
      <c r="AB752" s="341"/>
      <c r="AC752" s="401"/>
      <c r="AD752" s="563"/>
      <c r="AE752" s="564"/>
      <c r="AF752" s="564"/>
      <c r="AG752" s="564"/>
      <c r="AH752" s="564"/>
      <c r="AI752" s="564"/>
      <c r="AJ752" s="564"/>
      <c r="AK752" s="564"/>
      <c r="AL752" s="563"/>
      <c r="AM752" s="564"/>
      <c r="AN752" s="564"/>
      <c r="AO752" s="564"/>
      <c r="AP752" s="564"/>
      <c r="AQ752" s="564"/>
      <c r="AR752" s="564"/>
      <c r="AS752" s="564"/>
      <c r="AT752" s="401"/>
      <c r="AU752" s="399"/>
      <c r="AV752" s="617"/>
      <c r="AW752" s="401"/>
      <c r="AX752" s="401"/>
      <c r="AY752" s="341"/>
      <c r="AZ752" s="341"/>
      <c r="BA752" s="341"/>
      <c r="BB752" s="341"/>
      <c r="BC752" s="341"/>
      <c r="BD752" s="401"/>
      <c r="BE752" s="341"/>
      <c r="BF752" s="341"/>
      <c r="BG752" s="402"/>
      <c r="BH752" s="403"/>
      <c r="BI752" s="405"/>
      <c r="BJ752" s="405"/>
      <c r="BK752" s="405"/>
      <c r="BL752" s="405"/>
      <c r="BM752" s="514"/>
    </row>
    <row r="753" ht="18.75" customHeight="1">
      <c r="A753" s="400" t="str">
        <f t="shared" si="4"/>
        <v/>
      </c>
      <c r="B753" s="341"/>
      <c r="C753" s="559"/>
      <c r="D753" s="393"/>
      <c r="E753" s="341"/>
      <c r="F753" s="394"/>
      <c r="G753" s="341" t="str">
        <f t="array" ref="G753">IF(C753="","",XLOOKUP(C753,'Master Data'!K:K,'Master Data'!N:N,"Input in Master Data",0,1))</f>
        <v/>
      </c>
      <c r="H753" s="341" t="str">
        <f t="array" ref="H753">IF(C753="","",XLOOKUP(C753,'Master Data'!K:K,'Master Data'!O:O,"Input in Master Data",0,1))</f>
        <v/>
      </c>
      <c r="I753" s="341" t="str">
        <f t="array" ref="I753">if(U753="","",XLOOKUP(U753,Master[Company],Master[Blow],"Unknown",0,1))</f>
        <v/>
      </c>
      <c r="J753" s="341" t="str">
        <f t="array" ref="J753">if(U753="","",XLOOKUP(U753,Master[Company],Master[Pigging],"Unknown",0,1))</f>
        <v/>
      </c>
      <c r="K753" s="341" t="str">
        <f t="array" ref="K753">if(U753="","",XLOOKUP(U753,Master[Company],Master[Load Method],"Unknown",0,1))</f>
        <v/>
      </c>
      <c r="L753" s="341" t="str">
        <f t="array" ref="L753">if(U753="","",XLOOKUP(U753,Master[Company],Master[Line Distance],"Unknown",0,1))</f>
        <v/>
      </c>
      <c r="M753" s="394"/>
      <c r="N753" s="341"/>
      <c r="O753" s="341"/>
      <c r="P753" s="341" t="str">
        <f t="array" ref="P753">if(U753="","",XLOOKUP(U753,Master[Company],Master[Terms],"NA",0,1))</f>
        <v/>
      </c>
      <c r="Q753" s="341" t="str">
        <f t="shared" si="1"/>
        <v/>
      </c>
      <c r="R753" s="341" t="str">
        <f t="array" ref="R753">if(U753="","",XLOOKUP(U753,Master[Company],Master[Group],"NA",0,1))</f>
        <v/>
      </c>
      <c r="S753" s="341" t="str">
        <f t="array" ref="S753">if(U753="","",XLOOKUP(U753,Master[Company],Master[Loading Location],"NA",0,1))</f>
        <v/>
      </c>
      <c r="T753" s="341" t="str">
        <f t="array" ref="T753">if(U753="","",XLOOKUP(U753,Master[Company],Master[Acronym],"NA",0,1))</f>
        <v/>
      </c>
      <c r="U753" s="341"/>
      <c r="V753" s="342"/>
      <c r="W753" s="342"/>
      <c r="X753" s="341" t="str">
        <f t="shared" si="6"/>
        <v/>
      </c>
      <c r="Y753" s="341" t="str">
        <f t="shared" si="3"/>
        <v/>
      </c>
      <c r="Z753" s="341"/>
      <c r="AA753" s="341"/>
      <c r="AB753" s="341"/>
      <c r="AC753" s="401"/>
      <c r="AD753" s="563"/>
      <c r="AE753" s="564"/>
      <c r="AF753" s="564"/>
      <c r="AG753" s="564"/>
      <c r="AH753" s="564"/>
      <c r="AI753" s="564"/>
      <c r="AJ753" s="564"/>
      <c r="AK753" s="564"/>
      <c r="AL753" s="563"/>
      <c r="AM753" s="564"/>
      <c r="AN753" s="564"/>
      <c r="AO753" s="564"/>
      <c r="AP753" s="564"/>
      <c r="AQ753" s="564"/>
      <c r="AR753" s="564"/>
      <c r="AS753" s="564"/>
      <c r="AT753" s="401"/>
      <c r="AU753" s="399"/>
      <c r="AV753" s="617"/>
      <c r="AW753" s="401"/>
      <c r="AX753" s="401"/>
      <c r="AY753" s="341"/>
      <c r="AZ753" s="341"/>
      <c r="BA753" s="341"/>
      <c r="BB753" s="341"/>
      <c r="BC753" s="341"/>
      <c r="BD753" s="401"/>
      <c r="BE753" s="341"/>
      <c r="BF753" s="341"/>
      <c r="BG753" s="402"/>
      <c r="BH753" s="403"/>
      <c r="BI753" s="405"/>
      <c r="BJ753" s="405"/>
      <c r="BK753" s="405"/>
      <c r="BL753" s="405"/>
      <c r="BM753" s="514"/>
    </row>
    <row r="754" ht="18.75" customHeight="1">
      <c r="A754" s="400" t="str">
        <f t="shared" si="4"/>
        <v/>
      </c>
      <c r="B754" s="341"/>
      <c r="C754" s="559"/>
      <c r="D754" s="393"/>
      <c r="E754" s="341"/>
      <c r="F754" s="394"/>
      <c r="G754" s="341" t="str">
        <f t="array" ref="G754">IF(C754="","",XLOOKUP(C754,'Master Data'!K:K,'Master Data'!N:N,"Input in Master Data",0,1))</f>
        <v/>
      </c>
      <c r="H754" s="341" t="str">
        <f t="array" ref="H754">IF(C754="","",XLOOKUP(C754,'Master Data'!K:K,'Master Data'!O:O,"Input in Master Data",0,1))</f>
        <v/>
      </c>
      <c r="I754" s="341" t="str">
        <f t="array" ref="I754">if(U754="","",XLOOKUP(U754,Master[Company],Master[Blow],"Unknown",0,1))</f>
        <v/>
      </c>
      <c r="J754" s="341" t="str">
        <f t="array" ref="J754">if(U754="","",XLOOKUP(U754,Master[Company],Master[Pigging],"Unknown",0,1))</f>
        <v/>
      </c>
      <c r="K754" s="341" t="str">
        <f t="array" ref="K754">if(U754="","",XLOOKUP(U754,Master[Company],Master[Load Method],"Unknown",0,1))</f>
        <v/>
      </c>
      <c r="L754" s="341" t="str">
        <f t="array" ref="L754">if(U754="","",XLOOKUP(U754,Master[Company],Master[Line Distance],"Unknown",0,1))</f>
        <v/>
      </c>
      <c r="M754" s="394"/>
      <c r="N754" s="341"/>
      <c r="O754" s="341"/>
      <c r="P754" s="341" t="str">
        <f t="array" ref="P754">if(U754="","",XLOOKUP(U754,Master[Company],Master[Terms],"NA",0,1))</f>
        <v/>
      </c>
      <c r="Q754" s="341" t="str">
        <f t="shared" si="1"/>
        <v/>
      </c>
      <c r="R754" s="341" t="str">
        <f t="array" ref="R754">if(U754="","",XLOOKUP(U754,Master[Company],Master[Group],"NA",0,1))</f>
        <v/>
      </c>
      <c r="S754" s="341" t="str">
        <f t="array" ref="S754">if(U754="","",XLOOKUP(U754,Master[Company],Master[Loading Location],"NA",0,1))</f>
        <v/>
      </c>
      <c r="T754" s="341" t="str">
        <f t="array" ref="T754">if(U754="","",XLOOKUP(U754,Master[Company],Master[Acronym],"NA",0,1))</f>
        <v/>
      </c>
      <c r="U754" s="341"/>
      <c r="V754" s="342"/>
      <c r="W754" s="342"/>
      <c r="X754" s="341" t="str">
        <f t="shared" si="6"/>
        <v/>
      </c>
      <c r="Y754" s="341" t="str">
        <f t="shared" si="3"/>
        <v/>
      </c>
      <c r="Z754" s="341"/>
      <c r="AA754" s="341"/>
      <c r="AB754" s="341"/>
      <c r="AC754" s="401"/>
      <c r="AD754" s="563"/>
      <c r="AE754" s="564"/>
      <c r="AF754" s="564"/>
      <c r="AG754" s="564"/>
      <c r="AH754" s="564"/>
      <c r="AI754" s="564"/>
      <c r="AJ754" s="564"/>
      <c r="AK754" s="564"/>
      <c r="AL754" s="563"/>
      <c r="AM754" s="564"/>
      <c r="AN754" s="564"/>
      <c r="AO754" s="564"/>
      <c r="AP754" s="564"/>
      <c r="AQ754" s="564"/>
      <c r="AR754" s="564"/>
      <c r="AS754" s="564"/>
      <c r="AT754" s="401"/>
      <c r="AU754" s="399"/>
      <c r="AV754" s="617"/>
      <c r="AW754" s="401"/>
      <c r="AX754" s="401"/>
      <c r="AY754" s="341"/>
      <c r="AZ754" s="341"/>
      <c r="BA754" s="341"/>
      <c r="BB754" s="341"/>
      <c r="BC754" s="341"/>
      <c r="BD754" s="401"/>
      <c r="BE754" s="341"/>
      <c r="BF754" s="341"/>
      <c r="BG754" s="402"/>
      <c r="BH754" s="403"/>
      <c r="BI754" s="405"/>
      <c r="BJ754" s="405"/>
      <c r="BK754" s="405"/>
      <c r="BL754" s="405"/>
      <c r="BM754" s="514"/>
    </row>
    <row r="755" ht="18.75" customHeight="1">
      <c r="A755" s="400" t="str">
        <f t="shared" si="4"/>
        <v/>
      </c>
      <c r="B755" s="341"/>
      <c r="C755" s="559"/>
      <c r="D755" s="393"/>
      <c r="E755" s="341"/>
      <c r="F755" s="394"/>
      <c r="G755" s="341" t="str">
        <f t="array" ref="G755">IF(C755="","",XLOOKUP(C755,'Master Data'!K:K,'Master Data'!N:N,"Input in Master Data",0,1))</f>
        <v/>
      </c>
      <c r="H755" s="341" t="str">
        <f t="array" ref="H755">IF(C755="","",XLOOKUP(C755,'Master Data'!K:K,'Master Data'!O:O,"Input in Master Data",0,1))</f>
        <v/>
      </c>
      <c r="I755" s="341" t="str">
        <f t="array" ref="I755">if(U755="","",XLOOKUP(U755,Master[Company],Master[Blow],"Unknown",0,1))</f>
        <v/>
      </c>
      <c r="J755" s="341" t="str">
        <f t="array" ref="J755">if(U755="","",XLOOKUP(U755,Master[Company],Master[Pigging],"Unknown",0,1))</f>
        <v/>
      </c>
      <c r="K755" s="341" t="str">
        <f t="array" ref="K755">if(U755="","",XLOOKUP(U755,Master[Company],Master[Load Method],"Unknown",0,1))</f>
        <v/>
      </c>
      <c r="L755" s="341" t="str">
        <f t="array" ref="L755">if(U755="","",XLOOKUP(U755,Master[Company],Master[Line Distance],"Unknown",0,1))</f>
        <v/>
      </c>
      <c r="M755" s="394"/>
      <c r="N755" s="341"/>
      <c r="O755" s="341"/>
      <c r="P755" s="341" t="str">
        <f t="array" ref="P755">if(U755="","",XLOOKUP(U755,Master[Company],Master[Terms],"NA",0,1))</f>
        <v/>
      </c>
      <c r="Q755" s="341" t="str">
        <f t="shared" si="1"/>
        <v/>
      </c>
      <c r="R755" s="341" t="str">
        <f t="array" ref="R755">if(U755="","",XLOOKUP(U755,Master[Company],Master[Group],"NA",0,1))</f>
        <v/>
      </c>
      <c r="S755" s="341" t="str">
        <f t="array" ref="S755">if(U755="","",XLOOKUP(U755,Master[Company],Master[Loading Location],"NA",0,1))</f>
        <v/>
      </c>
      <c r="T755" s="341" t="str">
        <f t="array" ref="T755">if(U755="","",XLOOKUP(U755,Master[Company],Master[Acronym],"NA",0,1))</f>
        <v/>
      </c>
      <c r="U755" s="341"/>
      <c r="V755" s="342"/>
      <c r="W755" s="342"/>
      <c r="X755" s="341" t="str">
        <f t="shared" si="6"/>
        <v/>
      </c>
      <c r="Y755" s="341" t="str">
        <f t="shared" si="3"/>
        <v/>
      </c>
      <c r="Z755" s="341"/>
      <c r="AA755" s="341"/>
      <c r="AB755" s="341"/>
      <c r="AC755" s="401"/>
      <c r="AD755" s="563"/>
      <c r="AE755" s="564"/>
      <c r="AF755" s="564"/>
      <c r="AG755" s="564"/>
      <c r="AH755" s="564"/>
      <c r="AI755" s="564"/>
      <c r="AJ755" s="564"/>
      <c r="AK755" s="564"/>
      <c r="AL755" s="563"/>
      <c r="AM755" s="564"/>
      <c r="AN755" s="564"/>
      <c r="AO755" s="564"/>
      <c r="AP755" s="564"/>
      <c r="AQ755" s="564"/>
      <c r="AR755" s="564"/>
      <c r="AS755" s="564"/>
      <c r="AT755" s="401"/>
      <c r="AU755" s="399"/>
      <c r="AV755" s="617"/>
      <c r="AW755" s="401"/>
      <c r="AX755" s="401"/>
      <c r="AY755" s="341"/>
      <c r="AZ755" s="341"/>
      <c r="BA755" s="341"/>
      <c r="BB755" s="341"/>
      <c r="BC755" s="341"/>
      <c r="BD755" s="401"/>
      <c r="BE755" s="341"/>
      <c r="BF755" s="341"/>
      <c r="BG755" s="402"/>
      <c r="BH755" s="403"/>
      <c r="BI755" s="405"/>
      <c r="BJ755" s="405"/>
      <c r="BK755" s="405"/>
      <c r="BL755" s="405"/>
      <c r="BM755" s="514"/>
    </row>
    <row r="756" ht="18.75" customHeight="1">
      <c r="A756" s="400" t="str">
        <f t="shared" si="4"/>
        <v/>
      </c>
      <c r="B756" s="341"/>
      <c r="C756" s="559"/>
      <c r="D756" s="393"/>
      <c r="E756" s="341"/>
      <c r="F756" s="394"/>
      <c r="G756" s="341" t="str">
        <f t="array" ref="G756">IF(C756="","",XLOOKUP(C756,'Master Data'!K:K,'Master Data'!N:N,"Input in Master Data",0,1))</f>
        <v/>
      </c>
      <c r="H756" s="341" t="str">
        <f t="array" ref="H756">IF(C756="","",XLOOKUP(C756,'Master Data'!K:K,'Master Data'!O:O,"Input in Master Data",0,1))</f>
        <v/>
      </c>
      <c r="I756" s="341" t="str">
        <f t="array" ref="I756">if(U756="","",XLOOKUP(U756,Master[Company],Master[Blow],"Unknown",0,1))</f>
        <v/>
      </c>
      <c r="J756" s="341" t="str">
        <f t="array" ref="J756">if(U756="","",XLOOKUP(U756,Master[Company],Master[Pigging],"Unknown",0,1))</f>
        <v/>
      </c>
      <c r="K756" s="341" t="str">
        <f t="array" ref="K756">if(U756="","",XLOOKUP(U756,Master[Company],Master[Load Method],"Unknown",0,1))</f>
        <v/>
      </c>
      <c r="L756" s="341" t="str">
        <f t="array" ref="L756">if(U756="","",XLOOKUP(U756,Master[Company],Master[Line Distance],"Unknown",0,1))</f>
        <v/>
      </c>
      <c r="M756" s="394"/>
      <c r="N756" s="341"/>
      <c r="O756" s="341"/>
      <c r="P756" s="341" t="str">
        <f t="array" ref="P756">if(U756="","",XLOOKUP(U756,Master[Company],Master[Terms],"NA",0,1))</f>
        <v/>
      </c>
      <c r="Q756" s="341" t="str">
        <f t="shared" si="1"/>
        <v/>
      </c>
      <c r="R756" s="341" t="str">
        <f t="array" ref="R756">if(U756="","",XLOOKUP(U756,Master[Company],Master[Group],"NA",0,1))</f>
        <v/>
      </c>
      <c r="S756" s="341" t="str">
        <f t="array" ref="S756">if(U756="","",XLOOKUP(U756,Master[Company],Master[Loading Location],"NA",0,1))</f>
        <v/>
      </c>
      <c r="T756" s="341" t="str">
        <f t="array" ref="T756">if(U756="","",XLOOKUP(U756,Master[Company],Master[Acronym],"NA",0,1))</f>
        <v/>
      </c>
      <c r="U756" s="341"/>
      <c r="V756" s="342"/>
      <c r="W756" s="342"/>
      <c r="X756" s="341" t="str">
        <f t="shared" si="6"/>
        <v/>
      </c>
      <c r="Y756" s="341" t="str">
        <f t="shared" si="3"/>
        <v/>
      </c>
      <c r="Z756" s="341"/>
      <c r="AA756" s="341"/>
      <c r="AB756" s="341"/>
      <c r="AC756" s="401"/>
      <c r="AD756" s="563"/>
      <c r="AE756" s="564"/>
      <c r="AF756" s="564"/>
      <c r="AG756" s="564"/>
      <c r="AH756" s="564"/>
      <c r="AI756" s="564"/>
      <c r="AJ756" s="564"/>
      <c r="AK756" s="564"/>
      <c r="AL756" s="563"/>
      <c r="AM756" s="564"/>
      <c r="AN756" s="564"/>
      <c r="AO756" s="564"/>
      <c r="AP756" s="564"/>
      <c r="AQ756" s="564"/>
      <c r="AR756" s="564"/>
      <c r="AS756" s="564"/>
      <c r="AT756" s="401"/>
      <c r="AU756" s="399"/>
      <c r="AV756" s="617"/>
      <c r="AW756" s="401"/>
      <c r="AX756" s="401"/>
      <c r="AY756" s="341"/>
      <c r="AZ756" s="341"/>
      <c r="BA756" s="341"/>
      <c r="BB756" s="341"/>
      <c r="BC756" s="341"/>
      <c r="BD756" s="401"/>
      <c r="BE756" s="341"/>
      <c r="BF756" s="341"/>
      <c r="BG756" s="402"/>
      <c r="BH756" s="403"/>
      <c r="BI756" s="405"/>
      <c r="BJ756" s="405"/>
      <c r="BK756" s="405"/>
      <c r="BL756" s="405"/>
      <c r="BM756" s="514"/>
    </row>
    <row r="757" ht="18.75" customHeight="1">
      <c r="A757" s="400" t="str">
        <f t="shared" si="4"/>
        <v/>
      </c>
      <c r="B757" s="341"/>
      <c r="C757" s="559"/>
      <c r="D757" s="393"/>
      <c r="E757" s="341"/>
      <c r="F757" s="394"/>
      <c r="G757" s="341" t="str">
        <f t="array" ref="G757">IF(C757="","",XLOOKUP(C757,'Master Data'!K:K,'Master Data'!N:N,"Input in Master Data",0,1))</f>
        <v/>
      </c>
      <c r="H757" s="341" t="str">
        <f t="array" ref="H757">IF(C757="","",XLOOKUP(C757,'Master Data'!K:K,'Master Data'!O:O,"Input in Master Data",0,1))</f>
        <v/>
      </c>
      <c r="I757" s="341" t="str">
        <f t="array" ref="I757">if(U757="","",XLOOKUP(U757,Master[Company],Master[Blow],"Unknown",0,1))</f>
        <v/>
      </c>
      <c r="J757" s="341" t="str">
        <f t="array" ref="J757">if(U757="","",XLOOKUP(U757,Master[Company],Master[Pigging],"Unknown",0,1))</f>
        <v/>
      </c>
      <c r="K757" s="341" t="str">
        <f t="array" ref="K757">if(U757="","",XLOOKUP(U757,Master[Company],Master[Load Method],"Unknown",0,1))</f>
        <v/>
      </c>
      <c r="L757" s="341" t="str">
        <f t="array" ref="L757">if(U757="","",XLOOKUP(U757,Master[Company],Master[Line Distance],"Unknown",0,1))</f>
        <v/>
      </c>
      <c r="M757" s="394"/>
      <c r="N757" s="341"/>
      <c r="O757" s="341"/>
      <c r="P757" s="341" t="str">
        <f t="array" ref="P757">if(U757="","",XLOOKUP(U757,Master[Company],Master[Terms],"NA",0,1))</f>
        <v/>
      </c>
      <c r="Q757" s="341" t="str">
        <f t="shared" si="1"/>
        <v/>
      </c>
      <c r="R757" s="341" t="str">
        <f t="array" ref="R757">if(U757="","",XLOOKUP(U757,Master[Company],Master[Group],"NA",0,1))</f>
        <v/>
      </c>
      <c r="S757" s="341" t="str">
        <f t="array" ref="S757">if(U757="","",XLOOKUP(U757,Master[Company],Master[Loading Location],"NA",0,1))</f>
        <v/>
      </c>
      <c r="T757" s="341" t="str">
        <f t="array" ref="T757">if(U757="","",XLOOKUP(U757,Master[Company],Master[Acronym],"NA",0,1))</f>
        <v/>
      </c>
      <c r="U757" s="341"/>
      <c r="V757" s="342"/>
      <c r="W757" s="342"/>
      <c r="X757" s="341" t="str">
        <f t="shared" si="6"/>
        <v/>
      </c>
      <c r="Y757" s="341" t="str">
        <f t="shared" si="3"/>
        <v/>
      </c>
      <c r="Z757" s="341"/>
      <c r="AA757" s="341"/>
      <c r="AB757" s="341"/>
      <c r="AC757" s="401"/>
      <c r="AD757" s="563"/>
      <c r="AE757" s="564"/>
      <c r="AF757" s="564"/>
      <c r="AG757" s="564"/>
      <c r="AH757" s="564"/>
      <c r="AI757" s="564"/>
      <c r="AJ757" s="564"/>
      <c r="AK757" s="564"/>
      <c r="AL757" s="563"/>
      <c r="AM757" s="564"/>
      <c r="AN757" s="564"/>
      <c r="AO757" s="564"/>
      <c r="AP757" s="564"/>
      <c r="AQ757" s="564"/>
      <c r="AR757" s="564"/>
      <c r="AS757" s="564"/>
      <c r="AT757" s="401"/>
      <c r="AU757" s="399"/>
      <c r="AV757" s="617"/>
      <c r="AW757" s="401"/>
      <c r="AX757" s="401"/>
      <c r="AY757" s="341"/>
      <c r="AZ757" s="341"/>
      <c r="BA757" s="341"/>
      <c r="BB757" s="341"/>
      <c r="BC757" s="341"/>
      <c r="BD757" s="401"/>
      <c r="BE757" s="341"/>
      <c r="BF757" s="341"/>
      <c r="BG757" s="402"/>
      <c r="BH757" s="403"/>
      <c r="BI757" s="405"/>
      <c r="BJ757" s="405"/>
      <c r="BK757" s="405"/>
      <c r="BL757" s="405"/>
      <c r="BM757" s="514"/>
    </row>
    <row r="758" ht="18.75" customHeight="1">
      <c r="A758" s="400" t="str">
        <f t="shared" si="4"/>
        <v/>
      </c>
      <c r="B758" s="341"/>
      <c r="C758" s="559"/>
      <c r="D758" s="393"/>
      <c r="E758" s="341"/>
      <c r="F758" s="394"/>
      <c r="G758" s="341" t="str">
        <f t="array" ref="G758">IF(C758="","",XLOOKUP(C758,'Master Data'!K:K,'Master Data'!N:N,"Input in Master Data",0,1))</f>
        <v/>
      </c>
      <c r="H758" s="341" t="str">
        <f t="array" ref="H758">IF(C758="","",XLOOKUP(C758,'Master Data'!K:K,'Master Data'!O:O,"Input in Master Data",0,1))</f>
        <v/>
      </c>
      <c r="I758" s="341" t="str">
        <f t="array" ref="I758">if(U758="","",XLOOKUP(U758,Master[Company],Master[Blow],"Unknown",0,1))</f>
        <v/>
      </c>
      <c r="J758" s="341" t="str">
        <f t="array" ref="J758">if(U758="","",XLOOKUP(U758,Master[Company],Master[Pigging],"Unknown",0,1))</f>
        <v/>
      </c>
      <c r="K758" s="341" t="str">
        <f t="array" ref="K758">if(U758="","",XLOOKUP(U758,Master[Company],Master[Load Method],"Unknown",0,1))</f>
        <v/>
      </c>
      <c r="L758" s="341" t="str">
        <f t="array" ref="L758">if(U758="","",XLOOKUP(U758,Master[Company],Master[Line Distance],"Unknown",0,1))</f>
        <v/>
      </c>
      <c r="M758" s="394"/>
      <c r="N758" s="341"/>
      <c r="O758" s="341"/>
      <c r="P758" s="341" t="str">
        <f t="array" ref="P758">if(U758="","",XLOOKUP(U758,Master[Company],Master[Terms],"NA",0,1))</f>
        <v/>
      </c>
      <c r="Q758" s="341" t="str">
        <f t="shared" si="1"/>
        <v/>
      </c>
      <c r="R758" s="341" t="str">
        <f t="array" ref="R758">if(U758="","",XLOOKUP(U758,Master[Company],Master[Group],"NA",0,1))</f>
        <v/>
      </c>
      <c r="S758" s="341" t="str">
        <f t="array" ref="S758">if(U758="","",XLOOKUP(U758,Master[Company],Master[Loading Location],"NA",0,1))</f>
        <v/>
      </c>
      <c r="T758" s="341" t="str">
        <f t="array" ref="T758">if(U758="","",XLOOKUP(U758,Master[Company],Master[Acronym],"NA",0,1))</f>
        <v/>
      </c>
      <c r="U758" s="341"/>
      <c r="V758" s="342"/>
      <c r="W758" s="342"/>
      <c r="X758" s="341" t="str">
        <f t="shared" si="6"/>
        <v/>
      </c>
      <c r="Y758" s="341" t="str">
        <f t="shared" si="3"/>
        <v/>
      </c>
      <c r="Z758" s="341"/>
      <c r="AA758" s="341"/>
      <c r="AB758" s="341"/>
      <c r="AC758" s="401"/>
      <c r="AD758" s="563"/>
      <c r="AE758" s="564"/>
      <c r="AF758" s="564"/>
      <c r="AG758" s="564"/>
      <c r="AH758" s="564"/>
      <c r="AI758" s="564"/>
      <c r="AJ758" s="564"/>
      <c r="AK758" s="564"/>
      <c r="AL758" s="563"/>
      <c r="AM758" s="564"/>
      <c r="AN758" s="564"/>
      <c r="AO758" s="564"/>
      <c r="AP758" s="564"/>
      <c r="AQ758" s="564"/>
      <c r="AR758" s="564"/>
      <c r="AS758" s="564"/>
      <c r="AT758" s="401"/>
      <c r="AU758" s="399"/>
      <c r="AV758" s="617"/>
      <c r="AW758" s="401"/>
      <c r="AX758" s="401"/>
      <c r="AY758" s="341"/>
      <c r="AZ758" s="341"/>
      <c r="BA758" s="341"/>
      <c r="BB758" s="341"/>
      <c r="BC758" s="341"/>
      <c r="BD758" s="401"/>
      <c r="BE758" s="341"/>
      <c r="BF758" s="341"/>
      <c r="BG758" s="402"/>
      <c r="BH758" s="403"/>
      <c r="BI758" s="405"/>
      <c r="BJ758" s="405"/>
      <c r="BK758" s="405"/>
      <c r="BL758" s="405"/>
      <c r="BM758" s="514"/>
    </row>
    <row r="759" ht="18.75" customHeight="1">
      <c r="A759" s="400" t="str">
        <f t="shared" si="4"/>
        <v/>
      </c>
      <c r="B759" s="341"/>
      <c r="C759" s="559"/>
      <c r="D759" s="393"/>
      <c r="E759" s="341"/>
      <c r="F759" s="394"/>
      <c r="G759" s="341" t="str">
        <f t="array" ref="G759">IF(C759="","",XLOOKUP(C759,'Master Data'!K:K,'Master Data'!N:N,"Input in Master Data",0,1))</f>
        <v/>
      </c>
      <c r="H759" s="341" t="str">
        <f t="array" ref="H759">IF(C759="","",XLOOKUP(C759,'Master Data'!K:K,'Master Data'!O:O,"Input in Master Data",0,1))</f>
        <v/>
      </c>
      <c r="I759" s="341" t="str">
        <f t="array" ref="I759">if(U759="","",XLOOKUP(U759,Master[Company],Master[Blow],"Unknown",0,1))</f>
        <v/>
      </c>
      <c r="J759" s="341" t="str">
        <f t="array" ref="J759">if(U759="","",XLOOKUP(U759,Master[Company],Master[Pigging],"Unknown",0,1))</f>
        <v/>
      </c>
      <c r="K759" s="341" t="str">
        <f t="array" ref="K759">if(U759="","",XLOOKUP(U759,Master[Company],Master[Load Method],"Unknown",0,1))</f>
        <v/>
      </c>
      <c r="L759" s="341" t="str">
        <f t="array" ref="L759">if(U759="","",XLOOKUP(U759,Master[Company],Master[Line Distance],"Unknown",0,1))</f>
        <v/>
      </c>
      <c r="M759" s="394"/>
      <c r="N759" s="341"/>
      <c r="O759" s="341"/>
      <c r="P759" s="341" t="str">
        <f t="array" ref="P759">if(U759="","",XLOOKUP(U759,Master[Company],Master[Terms],"NA",0,1))</f>
        <v/>
      </c>
      <c r="Q759" s="341" t="str">
        <f t="shared" si="1"/>
        <v/>
      </c>
      <c r="R759" s="341" t="str">
        <f t="array" ref="R759">if(U759="","",XLOOKUP(U759,Master[Company],Master[Group],"NA",0,1))</f>
        <v/>
      </c>
      <c r="S759" s="341" t="str">
        <f t="array" ref="S759">if(U759="","",XLOOKUP(U759,Master[Company],Master[Loading Location],"NA",0,1))</f>
        <v/>
      </c>
      <c r="T759" s="341" t="str">
        <f t="array" ref="T759">if(U759="","",XLOOKUP(U759,Master[Company],Master[Acronym],"NA",0,1))</f>
        <v/>
      </c>
      <c r="U759" s="341"/>
      <c r="V759" s="342"/>
      <c r="W759" s="342"/>
      <c r="X759" s="341" t="str">
        <f t="shared" si="6"/>
        <v/>
      </c>
      <c r="Y759" s="341" t="str">
        <f t="shared" si="3"/>
        <v/>
      </c>
      <c r="Z759" s="341"/>
      <c r="AA759" s="341"/>
      <c r="AB759" s="341"/>
      <c r="AC759" s="401"/>
      <c r="AD759" s="563"/>
      <c r="AE759" s="564"/>
      <c r="AF759" s="564"/>
      <c r="AG759" s="564"/>
      <c r="AH759" s="564"/>
      <c r="AI759" s="564"/>
      <c r="AJ759" s="564"/>
      <c r="AK759" s="564"/>
      <c r="AL759" s="563"/>
      <c r="AM759" s="564"/>
      <c r="AN759" s="564"/>
      <c r="AO759" s="564"/>
      <c r="AP759" s="564"/>
      <c r="AQ759" s="564"/>
      <c r="AR759" s="564"/>
      <c r="AS759" s="564"/>
      <c r="AT759" s="401"/>
      <c r="AU759" s="399"/>
      <c r="AV759" s="617"/>
      <c r="AW759" s="401"/>
      <c r="AX759" s="401"/>
      <c r="AY759" s="341"/>
      <c r="AZ759" s="341"/>
      <c r="BA759" s="341"/>
      <c r="BB759" s="341"/>
      <c r="BC759" s="341"/>
      <c r="BD759" s="401"/>
      <c r="BE759" s="341"/>
      <c r="BF759" s="341"/>
      <c r="BG759" s="402"/>
      <c r="BH759" s="403"/>
      <c r="BI759" s="405"/>
      <c r="BJ759" s="405"/>
      <c r="BK759" s="405"/>
      <c r="BL759" s="405"/>
      <c r="BM759" s="514"/>
    </row>
    <row r="760" ht="18.75" customHeight="1">
      <c r="A760" s="400" t="str">
        <f t="shared" si="4"/>
        <v/>
      </c>
      <c r="B760" s="341"/>
      <c r="C760" s="559"/>
      <c r="D760" s="393"/>
      <c r="E760" s="341"/>
      <c r="F760" s="394"/>
      <c r="G760" s="341" t="str">
        <f t="array" ref="G760">IF(C760="","",XLOOKUP(C760,'Master Data'!K:K,'Master Data'!N:N,"Input in Master Data",0,1))</f>
        <v/>
      </c>
      <c r="H760" s="341" t="str">
        <f t="array" ref="H760">IF(C760="","",XLOOKUP(C760,'Master Data'!K:K,'Master Data'!O:O,"Input in Master Data",0,1))</f>
        <v/>
      </c>
      <c r="I760" s="341" t="str">
        <f t="array" ref="I760">if(U760="","",XLOOKUP(U760,Master[Company],Master[Blow],"Unknown",0,1))</f>
        <v/>
      </c>
      <c r="J760" s="341" t="str">
        <f t="array" ref="J760">if(U760="","",XLOOKUP(U760,Master[Company],Master[Pigging],"Unknown",0,1))</f>
        <v/>
      </c>
      <c r="K760" s="341" t="str">
        <f t="array" ref="K760">if(U760="","",XLOOKUP(U760,Master[Company],Master[Load Method],"Unknown",0,1))</f>
        <v/>
      </c>
      <c r="L760" s="341" t="str">
        <f t="array" ref="L760">if(U760="","",XLOOKUP(U760,Master[Company],Master[Line Distance],"Unknown",0,1))</f>
        <v/>
      </c>
      <c r="M760" s="394"/>
      <c r="N760" s="341"/>
      <c r="O760" s="341"/>
      <c r="P760" s="341" t="str">
        <f t="array" ref="P760">if(U760="","",XLOOKUP(U760,Master[Company],Master[Terms],"NA",0,1))</f>
        <v/>
      </c>
      <c r="Q760" s="341" t="str">
        <f t="shared" si="1"/>
        <v/>
      </c>
      <c r="R760" s="341" t="str">
        <f t="array" ref="R760">if(U760="","",XLOOKUP(U760,Master[Company],Master[Group],"NA",0,1))</f>
        <v/>
      </c>
      <c r="S760" s="341" t="str">
        <f t="array" ref="S760">if(U760="","",XLOOKUP(U760,Master[Company],Master[Loading Location],"NA",0,1))</f>
        <v/>
      </c>
      <c r="T760" s="341" t="str">
        <f t="array" ref="T760">if(U760="","",XLOOKUP(U760,Master[Company],Master[Acronym],"NA",0,1))</f>
        <v/>
      </c>
      <c r="U760" s="341"/>
      <c r="V760" s="342"/>
      <c r="W760" s="342"/>
      <c r="X760" s="341" t="str">
        <f t="shared" si="6"/>
        <v/>
      </c>
      <c r="Y760" s="341" t="str">
        <f t="shared" si="3"/>
        <v/>
      </c>
      <c r="Z760" s="341"/>
      <c r="AA760" s="341"/>
      <c r="AB760" s="341"/>
      <c r="AC760" s="401"/>
      <c r="AD760" s="563"/>
      <c r="AE760" s="564"/>
      <c r="AF760" s="564"/>
      <c r="AG760" s="564"/>
      <c r="AH760" s="564"/>
      <c r="AI760" s="564"/>
      <c r="AJ760" s="564"/>
      <c r="AK760" s="564"/>
      <c r="AL760" s="563"/>
      <c r="AM760" s="564"/>
      <c r="AN760" s="564"/>
      <c r="AO760" s="564"/>
      <c r="AP760" s="564"/>
      <c r="AQ760" s="564"/>
      <c r="AR760" s="564"/>
      <c r="AS760" s="564"/>
      <c r="AT760" s="401"/>
      <c r="AU760" s="399"/>
      <c r="AV760" s="617"/>
      <c r="AW760" s="401"/>
      <c r="AX760" s="401"/>
      <c r="AY760" s="341"/>
      <c r="AZ760" s="341"/>
      <c r="BA760" s="341"/>
      <c r="BB760" s="341"/>
      <c r="BC760" s="341"/>
      <c r="BD760" s="401"/>
      <c r="BE760" s="341"/>
      <c r="BF760" s="341"/>
      <c r="BG760" s="402"/>
      <c r="BH760" s="403"/>
      <c r="BI760" s="405"/>
      <c r="BJ760" s="405"/>
      <c r="BK760" s="405"/>
      <c r="BL760" s="405"/>
      <c r="BM760" s="514"/>
    </row>
    <row r="761" ht="18.75" customHeight="1">
      <c r="A761" s="400" t="str">
        <f t="shared" si="4"/>
        <v/>
      </c>
      <c r="B761" s="341"/>
      <c r="C761" s="559"/>
      <c r="D761" s="393"/>
      <c r="E761" s="341"/>
      <c r="F761" s="394"/>
      <c r="G761" s="341" t="str">
        <f t="array" ref="G761">IF(C761="","",XLOOKUP(C761,'Master Data'!K:K,'Master Data'!N:N,"Input in Master Data",0,1))</f>
        <v/>
      </c>
      <c r="H761" s="341" t="str">
        <f t="array" ref="H761">IF(C761="","",XLOOKUP(C761,'Master Data'!K:K,'Master Data'!O:O,"Input in Master Data",0,1))</f>
        <v/>
      </c>
      <c r="I761" s="341" t="str">
        <f t="array" ref="I761">if(U761="","",XLOOKUP(U761,Master[Company],Master[Blow],"Unknown",0,1))</f>
        <v/>
      </c>
      <c r="J761" s="341" t="str">
        <f t="array" ref="J761">if(U761="","",XLOOKUP(U761,Master[Company],Master[Pigging],"Unknown",0,1))</f>
        <v/>
      </c>
      <c r="K761" s="341" t="str">
        <f t="array" ref="K761">if(U761="","",XLOOKUP(U761,Master[Company],Master[Load Method],"Unknown",0,1))</f>
        <v/>
      </c>
      <c r="L761" s="341" t="str">
        <f t="array" ref="L761">if(U761="","",XLOOKUP(U761,Master[Company],Master[Line Distance],"Unknown",0,1))</f>
        <v/>
      </c>
      <c r="M761" s="394"/>
      <c r="N761" s="341"/>
      <c r="O761" s="341"/>
      <c r="P761" s="341" t="str">
        <f t="array" ref="P761">if(U761="","",XLOOKUP(U761,Master[Company],Master[Terms],"NA",0,1))</f>
        <v/>
      </c>
      <c r="Q761" s="341" t="str">
        <f t="shared" si="1"/>
        <v/>
      </c>
      <c r="R761" s="341" t="str">
        <f t="array" ref="R761">if(U761="","",XLOOKUP(U761,Master[Company],Master[Group],"NA",0,1))</f>
        <v/>
      </c>
      <c r="S761" s="341" t="str">
        <f t="array" ref="S761">if(U761="","",XLOOKUP(U761,Master[Company],Master[Loading Location],"NA",0,1))</f>
        <v/>
      </c>
      <c r="T761" s="341" t="str">
        <f t="array" ref="T761">if(U761="","",XLOOKUP(U761,Master[Company],Master[Acronym],"NA",0,1))</f>
        <v/>
      </c>
      <c r="U761" s="341"/>
      <c r="V761" s="342"/>
      <c r="W761" s="342"/>
      <c r="X761" s="341" t="str">
        <f t="shared" si="6"/>
        <v/>
      </c>
      <c r="Y761" s="341" t="str">
        <f t="shared" si="3"/>
        <v/>
      </c>
      <c r="Z761" s="341"/>
      <c r="AA761" s="341"/>
      <c r="AB761" s="341"/>
      <c r="AC761" s="401"/>
      <c r="AD761" s="563"/>
      <c r="AE761" s="564"/>
      <c r="AF761" s="564"/>
      <c r="AG761" s="564"/>
      <c r="AH761" s="564"/>
      <c r="AI761" s="564"/>
      <c r="AJ761" s="564"/>
      <c r="AK761" s="564"/>
      <c r="AL761" s="563"/>
      <c r="AM761" s="564"/>
      <c r="AN761" s="564"/>
      <c r="AO761" s="564"/>
      <c r="AP761" s="564"/>
      <c r="AQ761" s="564"/>
      <c r="AR761" s="564"/>
      <c r="AS761" s="564"/>
      <c r="AT761" s="401"/>
      <c r="AU761" s="399"/>
      <c r="AV761" s="617"/>
      <c r="AW761" s="401"/>
      <c r="AX761" s="401"/>
      <c r="AY761" s="341"/>
      <c r="AZ761" s="341"/>
      <c r="BA761" s="341"/>
      <c r="BB761" s="341"/>
      <c r="BC761" s="341"/>
      <c r="BD761" s="401"/>
      <c r="BE761" s="341"/>
      <c r="BF761" s="341"/>
      <c r="BG761" s="402"/>
      <c r="BH761" s="403"/>
      <c r="BI761" s="405"/>
      <c r="BJ761" s="405"/>
      <c r="BK761" s="405"/>
      <c r="BL761" s="405"/>
      <c r="BM761" s="514"/>
    </row>
    <row r="762" ht="18.75" customHeight="1">
      <c r="A762" s="400" t="str">
        <f t="shared" si="4"/>
        <v/>
      </c>
      <c r="B762" s="341"/>
      <c r="C762" s="559"/>
      <c r="D762" s="393"/>
      <c r="E762" s="341"/>
      <c r="F762" s="394"/>
      <c r="G762" s="341" t="str">
        <f t="array" ref="G762">IF(C762="","",XLOOKUP(C762,'Master Data'!K:K,'Master Data'!N:N,"Input in Master Data",0,1))</f>
        <v/>
      </c>
      <c r="H762" s="341" t="str">
        <f t="array" ref="H762">IF(C762="","",XLOOKUP(C762,'Master Data'!K:K,'Master Data'!O:O,"Input in Master Data",0,1))</f>
        <v/>
      </c>
      <c r="I762" s="341" t="str">
        <f t="array" ref="I762">if(U762="","",XLOOKUP(U762,Master[Company],Master[Blow],"Unknown",0,1))</f>
        <v/>
      </c>
      <c r="J762" s="341" t="str">
        <f t="array" ref="J762">if(U762="","",XLOOKUP(U762,Master[Company],Master[Pigging],"Unknown",0,1))</f>
        <v/>
      </c>
      <c r="K762" s="341" t="str">
        <f t="array" ref="K762">if(U762="","",XLOOKUP(U762,Master[Company],Master[Load Method],"Unknown",0,1))</f>
        <v/>
      </c>
      <c r="L762" s="341" t="str">
        <f t="array" ref="L762">if(U762="","",XLOOKUP(U762,Master[Company],Master[Line Distance],"Unknown",0,1))</f>
        <v/>
      </c>
      <c r="M762" s="394"/>
      <c r="N762" s="341"/>
      <c r="O762" s="341"/>
      <c r="P762" s="341" t="str">
        <f t="array" ref="P762">if(U762="","",XLOOKUP(U762,Master[Company],Master[Terms],"NA",0,1))</f>
        <v/>
      </c>
      <c r="Q762" s="341" t="str">
        <f t="shared" si="1"/>
        <v/>
      </c>
      <c r="R762" s="341" t="str">
        <f t="array" ref="R762">if(U762="","",XLOOKUP(U762,Master[Company],Master[Group],"NA",0,1))</f>
        <v/>
      </c>
      <c r="S762" s="341" t="str">
        <f t="array" ref="S762">if(U762="","",XLOOKUP(U762,Master[Company],Master[Loading Location],"NA",0,1))</f>
        <v/>
      </c>
      <c r="T762" s="341" t="str">
        <f t="array" ref="T762">if(U762="","",XLOOKUP(U762,Master[Company],Master[Acronym],"NA",0,1))</f>
        <v/>
      </c>
      <c r="U762" s="341"/>
      <c r="V762" s="342"/>
      <c r="W762" s="342"/>
      <c r="X762" s="341" t="str">
        <f t="shared" si="6"/>
        <v/>
      </c>
      <c r="Y762" s="341" t="str">
        <f t="shared" si="3"/>
        <v/>
      </c>
      <c r="Z762" s="341"/>
      <c r="AA762" s="341"/>
      <c r="AB762" s="341"/>
      <c r="AC762" s="401"/>
      <c r="AD762" s="563"/>
      <c r="AE762" s="564"/>
      <c r="AF762" s="564"/>
      <c r="AG762" s="564"/>
      <c r="AH762" s="564"/>
      <c r="AI762" s="564"/>
      <c r="AJ762" s="564"/>
      <c r="AK762" s="564"/>
      <c r="AL762" s="563"/>
      <c r="AM762" s="564"/>
      <c r="AN762" s="564"/>
      <c r="AO762" s="564"/>
      <c r="AP762" s="564"/>
      <c r="AQ762" s="564"/>
      <c r="AR762" s="564"/>
      <c r="AS762" s="564"/>
      <c r="AT762" s="401"/>
      <c r="AU762" s="399"/>
      <c r="AV762" s="617"/>
      <c r="AW762" s="401"/>
      <c r="AX762" s="401"/>
      <c r="AY762" s="341"/>
      <c r="AZ762" s="341"/>
      <c r="BA762" s="341"/>
      <c r="BB762" s="341"/>
      <c r="BC762" s="341"/>
      <c r="BD762" s="401"/>
      <c r="BE762" s="341"/>
      <c r="BF762" s="341"/>
      <c r="BG762" s="402"/>
      <c r="BH762" s="403"/>
      <c r="BI762" s="405"/>
      <c r="BJ762" s="405"/>
      <c r="BK762" s="405"/>
      <c r="BL762" s="405"/>
      <c r="BM762" s="514"/>
    </row>
    <row r="763" ht="18.75" customHeight="1">
      <c r="A763" s="400" t="str">
        <f t="shared" si="4"/>
        <v/>
      </c>
      <c r="B763" s="341"/>
      <c r="C763" s="559"/>
      <c r="D763" s="393"/>
      <c r="E763" s="341"/>
      <c r="F763" s="394"/>
      <c r="G763" s="341" t="str">
        <f t="array" ref="G763">IF(C763="","",XLOOKUP(C763,'Master Data'!K:K,'Master Data'!N:N,"Input in Master Data",0,1))</f>
        <v/>
      </c>
      <c r="H763" s="341" t="str">
        <f t="array" ref="H763">IF(C763="","",XLOOKUP(C763,'Master Data'!K:K,'Master Data'!O:O,"Input in Master Data",0,1))</f>
        <v/>
      </c>
      <c r="I763" s="341" t="str">
        <f t="array" ref="I763">if(U763="","",XLOOKUP(U763,Master[Company],Master[Blow],"Unknown",0,1))</f>
        <v/>
      </c>
      <c r="J763" s="341" t="str">
        <f t="array" ref="J763">if(U763="","",XLOOKUP(U763,Master[Company],Master[Pigging],"Unknown",0,1))</f>
        <v/>
      </c>
      <c r="K763" s="341" t="str">
        <f t="array" ref="K763">if(U763="","",XLOOKUP(U763,Master[Company],Master[Load Method],"Unknown",0,1))</f>
        <v/>
      </c>
      <c r="L763" s="341" t="str">
        <f t="array" ref="L763">if(U763="","",XLOOKUP(U763,Master[Company],Master[Line Distance],"Unknown",0,1))</f>
        <v/>
      </c>
      <c r="M763" s="394"/>
      <c r="N763" s="341"/>
      <c r="O763" s="341"/>
      <c r="P763" s="341" t="str">
        <f t="array" ref="P763">if(U763="","",XLOOKUP(U763,Master[Company],Master[Terms],"NA",0,1))</f>
        <v/>
      </c>
      <c r="Q763" s="341" t="str">
        <f t="shared" si="1"/>
        <v/>
      </c>
      <c r="R763" s="341" t="str">
        <f t="array" ref="R763">if(U763="","",XLOOKUP(U763,Master[Company],Master[Group],"NA",0,1))</f>
        <v/>
      </c>
      <c r="S763" s="341" t="str">
        <f t="array" ref="S763">if(U763="","",XLOOKUP(U763,Master[Company],Master[Loading Location],"NA",0,1))</f>
        <v/>
      </c>
      <c r="T763" s="341" t="str">
        <f t="array" ref="T763">if(U763="","",XLOOKUP(U763,Master[Company],Master[Acronym],"NA",0,1))</f>
        <v/>
      </c>
      <c r="U763" s="341"/>
      <c r="V763" s="342"/>
      <c r="W763" s="342"/>
      <c r="X763" s="341" t="str">
        <f t="shared" si="6"/>
        <v/>
      </c>
      <c r="Y763" s="341" t="str">
        <f t="shared" si="3"/>
        <v/>
      </c>
      <c r="Z763" s="341"/>
      <c r="AA763" s="341"/>
      <c r="AB763" s="341"/>
      <c r="AC763" s="401"/>
      <c r="AD763" s="563"/>
      <c r="AE763" s="564"/>
      <c r="AF763" s="564"/>
      <c r="AG763" s="564"/>
      <c r="AH763" s="564"/>
      <c r="AI763" s="564"/>
      <c r="AJ763" s="564"/>
      <c r="AK763" s="564"/>
      <c r="AL763" s="563"/>
      <c r="AM763" s="564"/>
      <c r="AN763" s="564"/>
      <c r="AO763" s="564"/>
      <c r="AP763" s="564"/>
      <c r="AQ763" s="564"/>
      <c r="AR763" s="564"/>
      <c r="AS763" s="564"/>
      <c r="AT763" s="401"/>
      <c r="AU763" s="399"/>
      <c r="AV763" s="617"/>
      <c r="AW763" s="401"/>
      <c r="AX763" s="401"/>
      <c r="AY763" s="341"/>
      <c r="AZ763" s="341"/>
      <c r="BA763" s="341"/>
      <c r="BB763" s="341"/>
      <c r="BC763" s="341"/>
      <c r="BD763" s="401"/>
      <c r="BE763" s="341"/>
      <c r="BF763" s="341"/>
      <c r="BG763" s="402"/>
      <c r="BH763" s="403"/>
      <c r="BI763" s="405"/>
      <c r="BJ763" s="405"/>
      <c r="BK763" s="405"/>
      <c r="BL763" s="405"/>
      <c r="BM763" s="514"/>
    </row>
    <row r="764" ht="18.75" customHeight="1">
      <c r="A764" s="400" t="str">
        <f t="shared" si="4"/>
        <v/>
      </c>
      <c r="B764" s="341"/>
      <c r="C764" s="559"/>
      <c r="D764" s="393"/>
      <c r="E764" s="341"/>
      <c r="F764" s="394"/>
      <c r="G764" s="341" t="str">
        <f t="array" ref="G764">IF(C764="","",XLOOKUP(C764,'Master Data'!K:K,'Master Data'!N:N,"Input in Master Data",0,1))</f>
        <v/>
      </c>
      <c r="H764" s="341" t="str">
        <f t="array" ref="H764">IF(C764="","",XLOOKUP(C764,'Master Data'!K:K,'Master Data'!O:O,"Input in Master Data",0,1))</f>
        <v/>
      </c>
      <c r="I764" s="341" t="str">
        <f t="array" ref="I764">if(U764="","",XLOOKUP(U764,Master[Company],Master[Blow],"Unknown",0,1))</f>
        <v/>
      </c>
      <c r="J764" s="341" t="str">
        <f t="array" ref="J764">if(U764="","",XLOOKUP(U764,Master[Company],Master[Pigging],"Unknown",0,1))</f>
        <v/>
      </c>
      <c r="K764" s="341" t="str">
        <f t="array" ref="K764">if(U764="","",XLOOKUP(U764,Master[Company],Master[Load Method],"Unknown",0,1))</f>
        <v/>
      </c>
      <c r="L764" s="341" t="str">
        <f t="array" ref="L764">if(U764="","",XLOOKUP(U764,Master[Company],Master[Line Distance],"Unknown",0,1))</f>
        <v/>
      </c>
      <c r="M764" s="394"/>
      <c r="N764" s="341"/>
      <c r="O764" s="341"/>
      <c r="P764" s="341" t="str">
        <f t="array" ref="P764">if(U764="","",XLOOKUP(U764,Master[Company],Master[Terms],"NA",0,1))</f>
        <v/>
      </c>
      <c r="Q764" s="341" t="str">
        <f t="shared" si="1"/>
        <v/>
      </c>
      <c r="R764" s="341" t="str">
        <f t="array" ref="R764">if(U764="","",XLOOKUP(U764,Master[Company],Master[Group],"NA",0,1))</f>
        <v/>
      </c>
      <c r="S764" s="341" t="str">
        <f t="array" ref="S764">if(U764="","",XLOOKUP(U764,Master[Company],Master[Loading Location],"NA",0,1))</f>
        <v/>
      </c>
      <c r="T764" s="341" t="str">
        <f t="array" ref="T764">if(U764="","",XLOOKUP(U764,Master[Company],Master[Acronym],"NA",0,1))</f>
        <v/>
      </c>
      <c r="U764" s="341"/>
      <c r="V764" s="342"/>
      <c r="W764" s="342"/>
      <c r="X764" s="341" t="str">
        <f t="shared" si="6"/>
        <v/>
      </c>
      <c r="Y764" s="341" t="str">
        <f t="shared" si="3"/>
        <v/>
      </c>
      <c r="Z764" s="341"/>
      <c r="AA764" s="341"/>
      <c r="AB764" s="341"/>
      <c r="AC764" s="401"/>
      <c r="AD764" s="563"/>
      <c r="AE764" s="564"/>
      <c r="AF764" s="564"/>
      <c r="AG764" s="564"/>
      <c r="AH764" s="564"/>
      <c r="AI764" s="564"/>
      <c r="AJ764" s="564"/>
      <c r="AK764" s="564"/>
      <c r="AL764" s="563"/>
      <c r="AM764" s="564"/>
      <c r="AN764" s="564"/>
      <c r="AO764" s="564"/>
      <c r="AP764" s="564"/>
      <c r="AQ764" s="564"/>
      <c r="AR764" s="564"/>
      <c r="AS764" s="564"/>
      <c r="AT764" s="401"/>
      <c r="AU764" s="399"/>
      <c r="AV764" s="617"/>
      <c r="AW764" s="401"/>
      <c r="AX764" s="401"/>
      <c r="AY764" s="341"/>
      <c r="AZ764" s="341"/>
      <c r="BA764" s="341"/>
      <c r="BB764" s="341"/>
      <c r="BC764" s="341"/>
      <c r="BD764" s="401"/>
      <c r="BE764" s="341"/>
      <c r="BF764" s="341"/>
      <c r="BG764" s="402"/>
      <c r="BH764" s="403"/>
      <c r="BI764" s="405"/>
      <c r="BJ764" s="405"/>
      <c r="BK764" s="405"/>
      <c r="BL764" s="405"/>
      <c r="BM764" s="514"/>
    </row>
    <row r="765" ht="18.75" customHeight="1">
      <c r="A765" s="400" t="str">
        <f t="shared" si="4"/>
        <v/>
      </c>
      <c r="B765" s="341"/>
      <c r="C765" s="559"/>
      <c r="D765" s="393"/>
      <c r="E765" s="341"/>
      <c r="F765" s="394"/>
      <c r="G765" s="341" t="str">
        <f t="array" ref="G765">IF(C765="","",XLOOKUP(C765,'Master Data'!K:K,'Master Data'!N:N,"Input in Master Data",0,1))</f>
        <v/>
      </c>
      <c r="H765" s="341" t="str">
        <f t="array" ref="H765">IF(C765="","",XLOOKUP(C765,'Master Data'!K:K,'Master Data'!O:O,"Input in Master Data",0,1))</f>
        <v/>
      </c>
      <c r="I765" s="341" t="str">
        <f t="array" ref="I765">if(U765="","",XLOOKUP(U765,Master[Company],Master[Blow],"Unknown",0,1))</f>
        <v/>
      </c>
      <c r="J765" s="341" t="str">
        <f t="array" ref="J765">if(U765="","",XLOOKUP(U765,Master[Company],Master[Pigging],"Unknown",0,1))</f>
        <v/>
      </c>
      <c r="K765" s="341" t="str">
        <f t="array" ref="K765">if(U765="","",XLOOKUP(U765,Master[Company],Master[Load Method],"Unknown",0,1))</f>
        <v/>
      </c>
      <c r="L765" s="341" t="str">
        <f t="array" ref="L765">if(U765="","",XLOOKUP(U765,Master[Company],Master[Line Distance],"Unknown",0,1))</f>
        <v/>
      </c>
      <c r="M765" s="394"/>
      <c r="N765" s="341"/>
      <c r="O765" s="341"/>
      <c r="P765" s="341" t="str">
        <f t="array" ref="P765">if(U765="","",XLOOKUP(U765,Master[Company],Master[Terms],"NA",0,1))</f>
        <v/>
      </c>
      <c r="Q765" s="341" t="str">
        <f t="shared" si="1"/>
        <v/>
      </c>
      <c r="R765" s="341" t="str">
        <f t="array" ref="R765">if(U765="","",XLOOKUP(U765,Master[Company],Master[Group],"NA",0,1))</f>
        <v/>
      </c>
      <c r="S765" s="341" t="str">
        <f t="array" ref="S765">if(U765="","",XLOOKUP(U765,Master[Company],Master[Loading Location],"NA",0,1))</f>
        <v/>
      </c>
      <c r="T765" s="341" t="str">
        <f t="array" ref="T765">if(U765="","",XLOOKUP(U765,Master[Company],Master[Acronym],"NA",0,1))</f>
        <v/>
      </c>
      <c r="U765" s="341"/>
      <c r="V765" s="342"/>
      <c r="W765" s="342"/>
      <c r="X765" s="341" t="str">
        <f t="shared" si="6"/>
        <v/>
      </c>
      <c r="Y765" s="341" t="str">
        <f t="shared" si="3"/>
        <v/>
      </c>
      <c r="Z765" s="341"/>
      <c r="AA765" s="341"/>
      <c r="AB765" s="341"/>
      <c r="AC765" s="401"/>
      <c r="AD765" s="563"/>
      <c r="AE765" s="564"/>
      <c r="AF765" s="564"/>
      <c r="AG765" s="564"/>
      <c r="AH765" s="564"/>
      <c r="AI765" s="564"/>
      <c r="AJ765" s="564"/>
      <c r="AK765" s="564"/>
      <c r="AL765" s="563"/>
      <c r="AM765" s="564"/>
      <c r="AN765" s="564"/>
      <c r="AO765" s="564"/>
      <c r="AP765" s="564"/>
      <c r="AQ765" s="564"/>
      <c r="AR765" s="564"/>
      <c r="AS765" s="564"/>
      <c r="AT765" s="401"/>
      <c r="AU765" s="399"/>
      <c r="AV765" s="617"/>
      <c r="AW765" s="401"/>
      <c r="AX765" s="401"/>
      <c r="AY765" s="341"/>
      <c r="AZ765" s="341"/>
      <c r="BA765" s="341"/>
      <c r="BB765" s="341"/>
      <c r="BC765" s="341"/>
      <c r="BD765" s="401"/>
      <c r="BE765" s="341"/>
      <c r="BF765" s="341"/>
      <c r="BG765" s="402"/>
      <c r="BH765" s="403"/>
      <c r="BI765" s="405"/>
      <c r="BJ765" s="405"/>
      <c r="BK765" s="405"/>
      <c r="BL765" s="405"/>
      <c r="BM765" s="514"/>
    </row>
    <row r="766" ht="18.75" customHeight="1">
      <c r="A766" s="400" t="str">
        <f t="shared" si="4"/>
        <v/>
      </c>
      <c r="B766" s="341"/>
      <c r="C766" s="559"/>
      <c r="D766" s="393"/>
      <c r="E766" s="341"/>
      <c r="F766" s="394"/>
      <c r="G766" s="341" t="str">
        <f t="array" ref="G766">IF(C766="","",XLOOKUP(C766,'Master Data'!K:K,'Master Data'!N:N,"Input in Master Data",0,1))</f>
        <v/>
      </c>
      <c r="H766" s="341" t="str">
        <f t="array" ref="H766">IF(C766="","",XLOOKUP(C766,'Master Data'!K:K,'Master Data'!O:O,"Input in Master Data",0,1))</f>
        <v/>
      </c>
      <c r="I766" s="341" t="str">
        <f t="array" ref="I766">if(U766="","",XLOOKUP(U766,Master[Company],Master[Blow],"Unknown",0,1))</f>
        <v/>
      </c>
      <c r="J766" s="341" t="str">
        <f t="array" ref="J766">if(U766="","",XLOOKUP(U766,Master[Company],Master[Pigging],"Unknown",0,1))</f>
        <v/>
      </c>
      <c r="K766" s="341" t="str">
        <f t="array" ref="K766">if(U766="","",XLOOKUP(U766,Master[Company],Master[Load Method],"Unknown",0,1))</f>
        <v/>
      </c>
      <c r="L766" s="341" t="str">
        <f t="array" ref="L766">if(U766="","",XLOOKUP(U766,Master[Company],Master[Line Distance],"Unknown",0,1))</f>
        <v/>
      </c>
      <c r="M766" s="394"/>
      <c r="N766" s="341"/>
      <c r="O766" s="341"/>
      <c r="P766" s="341" t="str">
        <f t="array" ref="P766">if(U766="","",XLOOKUP(U766,Master[Company],Master[Terms],"NA",0,1))</f>
        <v/>
      </c>
      <c r="Q766" s="341" t="str">
        <f t="shared" si="1"/>
        <v/>
      </c>
      <c r="R766" s="341" t="str">
        <f t="array" ref="R766">if(U766="","",XLOOKUP(U766,Master[Company],Master[Group],"NA",0,1))</f>
        <v/>
      </c>
      <c r="S766" s="341" t="str">
        <f t="array" ref="S766">if(U766="","",XLOOKUP(U766,Master[Company],Master[Loading Location],"NA",0,1))</f>
        <v/>
      </c>
      <c r="T766" s="341" t="str">
        <f t="array" ref="T766">if(U766="","",XLOOKUP(U766,Master[Company],Master[Acronym],"NA",0,1))</f>
        <v/>
      </c>
      <c r="U766" s="341"/>
      <c r="V766" s="342"/>
      <c r="W766" s="342"/>
      <c r="X766" s="341" t="str">
        <f t="shared" si="6"/>
        <v/>
      </c>
      <c r="Y766" s="341" t="str">
        <f t="shared" si="3"/>
        <v/>
      </c>
      <c r="Z766" s="341"/>
      <c r="AA766" s="341"/>
      <c r="AB766" s="341"/>
      <c r="AC766" s="401"/>
      <c r="AD766" s="563"/>
      <c r="AE766" s="564"/>
      <c r="AF766" s="564"/>
      <c r="AG766" s="564"/>
      <c r="AH766" s="564"/>
      <c r="AI766" s="564"/>
      <c r="AJ766" s="564"/>
      <c r="AK766" s="564"/>
      <c r="AL766" s="563"/>
      <c r="AM766" s="564"/>
      <c r="AN766" s="564"/>
      <c r="AO766" s="564"/>
      <c r="AP766" s="564"/>
      <c r="AQ766" s="564"/>
      <c r="AR766" s="564"/>
      <c r="AS766" s="564"/>
      <c r="AT766" s="401"/>
      <c r="AU766" s="399"/>
      <c r="AV766" s="617"/>
      <c r="AW766" s="401"/>
      <c r="AX766" s="401"/>
      <c r="AY766" s="341"/>
      <c r="AZ766" s="341"/>
      <c r="BA766" s="341"/>
      <c r="BB766" s="341"/>
      <c r="BC766" s="341"/>
      <c r="BD766" s="401"/>
      <c r="BE766" s="341"/>
      <c r="BF766" s="341"/>
      <c r="BG766" s="402"/>
      <c r="BH766" s="403"/>
      <c r="BI766" s="405"/>
      <c r="BJ766" s="405"/>
      <c r="BK766" s="405"/>
      <c r="BL766" s="405"/>
      <c r="BM766" s="514"/>
    </row>
    <row r="767" ht="18.75" customHeight="1">
      <c r="A767" s="400" t="str">
        <f t="shared" si="4"/>
        <v/>
      </c>
      <c r="B767" s="341"/>
      <c r="C767" s="559"/>
      <c r="D767" s="393"/>
      <c r="E767" s="341"/>
      <c r="F767" s="394"/>
      <c r="G767" s="341" t="str">
        <f t="array" ref="G767">IF(C767="","",XLOOKUP(C767,'Master Data'!K:K,'Master Data'!N:N,"Input in Master Data",0,1))</f>
        <v/>
      </c>
      <c r="H767" s="341" t="str">
        <f t="array" ref="H767">IF(C767="","",XLOOKUP(C767,'Master Data'!K:K,'Master Data'!O:O,"Input in Master Data",0,1))</f>
        <v/>
      </c>
      <c r="I767" s="341" t="str">
        <f t="array" ref="I767">if(U767="","",XLOOKUP(U767,Master[Company],Master[Blow],"Unknown",0,1))</f>
        <v/>
      </c>
      <c r="J767" s="341" t="str">
        <f t="array" ref="J767">if(U767="","",XLOOKUP(U767,Master[Company],Master[Pigging],"Unknown",0,1))</f>
        <v/>
      </c>
      <c r="K767" s="341" t="str">
        <f t="array" ref="K767">if(U767="","",XLOOKUP(U767,Master[Company],Master[Load Method],"Unknown",0,1))</f>
        <v/>
      </c>
      <c r="L767" s="341" t="str">
        <f t="array" ref="L767">if(U767="","",XLOOKUP(U767,Master[Company],Master[Line Distance],"Unknown",0,1))</f>
        <v/>
      </c>
      <c r="M767" s="394"/>
      <c r="N767" s="341"/>
      <c r="O767" s="341"/>
      <c r="P767" s="341" t="str">
        <f t="array" ref="P767">if(U767="","",XLOOKUP(U767,Master[Company],Master[Terms],"NA",0,1))</f>
        <v/>
      </c>
      <c r="Q767" s="341" t="str">
        <f t="shared" si="1"/>
        <v/>
      </c>
      <c r="R767" s="341" t="str">
        <f t="array" ref="R767">if(U767="","",XLOOKUP(U767,Master[Company],Master[Group],"NA",0,1))</f>
        <v/>
      </c>
      <c r="S767" s="341" t="str">
        <f t="array" ref="S767">if(U767="","",XLOOKUP(U767,Master[Company],Master[Loading Location],"NA",0,1))</f>
        <v/>
      </c>
      <c r="T767" s="341" t="str">
        <f t="array" ref="T767">if(U767="","",XLOOKUP(U767,Master[Company],Master[Acronym],"NA",0,1))</f>
        <v/>
      </c>
      <c r="U767" s="341"/>
      <c r="V767" s="342"/>
      <c r="W767" s="342"/>
      <c r="X767" s="341" t="str">
        <f t="shared" si="6"/>
        <v/>
      </c>
      <c r="Y767" s="341" t="str">
        <f t="shared" si="3"/>
        <v/>
      </c>
      <c r="Z767" s="341"/>
      <c r="AA767" s="341"/>
      <c r="AB767" s="341"/>
      <c r="AC767" s="401"/>
      <c r="AD767" s="563"/>
      <c r="AE767" s="564"/>
      <c r="AF767" s="564"/>
      <c r="AG767" s="564"/>
      <c r="AH767" s="564"/>
      <c r="AI767" s="564"/>
      <c r="AJ767" s="564"/>
      <c r="AK767" s="564"/>
      <c r="AL767" s="563"/>
      <c r="AM767" s="564"/>
      <c r="AN767" s="564"/>
      <c r="AO767" s="564"/>
      <c r="AP767" s="564"/>
      <c r="AQ767" s="564"/>
      <c r="AR767" s="564"/>
      <c r="AS767" s="564"/>
      <c r="AT767" s="401"/>
      <c r="AU767" s="399"/>
      <c r="AV767" s="617"/>
      <c r="AW767" s="401"/>
      <c r="AX767" s="401"/>
      <c r="AY767" s="341"/>
      <c r="AZ767" s="341"/>
      <c r="BA767" s="341"/>
      <c r="BB767" s="341"/>
      <c r="BC767" s="341"/>
      <c r="BD767" s="401"/>
      <c r="BE767" s="341"/>
      <c r="BF767" s="341"/>
      <c r="BG767" s="402"/>
      <c r="BH767" s="403"/>
      <c r="BI767" s="405"/>
      <c r="BJ767" s="405"/>
      <c r="BK767" s="405"/>
      <c r="BL767" s="405"/>
      <c r="BM767" s="514"/>
    </row>
    <row r="768" ht="18.75" customHeight="1">
      <c r="A768" s="400" t="str">
        <f t="shared" si="4"/>
        <v/>
      </c>
      <c r="B768" s="341"/>
      <c r="C768" s="559"/>
      <c r="D768" s="393"/>
      <c r="E768" s="341"/>
      <c r="F768" s="394"/>
      <c r="G768" s="341" t="str">
        <f t="array" ref="G768">IF(C768="","",XLOOKUP(C768,'Master Data'!K:K,'Master Data'!N:N,"Input in Master Data",0,1))</f>
        <v/>
      </c>
      <c r="H768" s="341" t="str">
        <f t="array" ref="H768">IF(C768="","",XLOOKUP(C768,'Master Data'!K:K,'Master Data'!O:O,"Input in Master Data",0,1))</f>
        <v/>
      </c>
      <c r="I768" s="341" t="str">
        <f t="array" ref="I768">if(U768="","",XLOOKUP(U768,Master[Company],Master[Blow],"Unknown",0,1))</f>
        <v/>
      </c>
      <c r="J768" s="341" t="str">
        <f t="array" ref="J768">if(U768="","",XLOOKUP(U768,Master[Company],Master[Pigging],"Unknown",0,1))</f>
        <v/>
      </c>
      <c r="K768" s="341" t="str">
        <f t="array" ref="K768">if(U768="","",XLOOKUP(U768,Master[Company],Master[Load Method],"Unknown",0,1))</f>
        <v/>
      </c>
      <c r="L768" s="341" t="str">
        <f t="array" ref="L768">if(U768="","",XLOOKUP(U768,Master[Company],Master[Line Distance],"Unknown",0,1))</f>
        <v/>
      </c>
      <c r="M768" s="394"/>
      <c r="N768" s="341"/>
      <c r="O768" s="341"/>
      <c r="P768" s="341" t="str">
        <f t="array" ref="P768">if(U768="","",XLOOKUP(U768,Master[Company],Master[Terms],"NA",0,1))</f>
        <v/>
      </c>
      <c r="Q768" s="341" t="str">
        <f t="shared" si="1"/>
        <v/>
      </c>
      <c r="R768" s="341" t="str">
        <f t="array" ref="R768">if(U768="","",XLOOKUP(U768,Master[Company],Master[Group],"NA",0,1))</f>
        <v/>
      </c>
      <c r="S768" s="341" t="str">
        <f t="array" ref="S768">if(U768="","",XLOOKUP(U768,Master[Company],Master[Loading Location],"NA",0,1))</f>
        <v/>
      </c>
      <c r="T768" s="341" t="str">
        <f t="array" ref="T768">if(U768="","",XLOOKUP(U768,Master[Company],Master[Acronym],"NA",0,1))</f>
        <v/>
      </c>
      <c r="U768" s="341"/>
      <c r="V768" s="342"/>
      <c r="W768" s="342"/>
      <c r="X768" s="341" t="str">
        <f t="shared" si="6"/>
        <v/>
      </c>
      <c r="Y768" s="341" t="str">
        <f t="shared" si="3"/>
        <v/>
      </c>
      <c r="Z768" s="341"/>
      <c r="AA768" s="341"/>
      <c r="AB768" s="341"/>
      <c r="AC768" s="401"/>
      <c r="AD768" s="563"/>
      <c r="AE768" s="564"/>
      <c r="AF768" s="564"/>
      <c r="AG768" s="564"/>
      <c r="AH768" s="564"/>
      <c r="AI768" s="564"/>
      <c r="AJ768" s="564"/>
      <c r="AK768" s="564"/>
      <c r="AL768" s="563"/>
      <c r="AM768" s="564"/>
      <c r="AN768" s="564"/>
      <c r="AO768" s="564"/>
      <c r="AP768" s="564"/>
      <c r="AQ768" s="564"/>
      <c r="AR768" s="564"/>
      <c r="AS768" s="564"/>
      <c r="AT768" s="401"/>
      <c r="AU768" s="399"/>
      <c r="AV768" s="617"/>
      <c r="AW768" s="401"/>
      <c r="AX768" s="401"/>
      <c r="AY768" s="341"/>
      <c r="AZ768" s="341"/>
      <c r="BA768" s="341"/>
      <c r="BB768" s="341"/>
      <c r="BC768" s="341"/>
      <c r="BD768" s="401"/>
      <c r="BE768" s="341"/>
      <c r="BF768" s="341"/>
      <c r="BG768" s="402"/>
      <c r="BH768" s="403"/>
      <c r="BI768" s="405"/>
      <c r="BJ768" s="405"/>
      <c r="BK768" s="405"/>
      <c r="BL768" s="405"/>
      <c r="BM768" s="514"/>
    </row>
    <row r="769" ht="18.75" customHeight="1">
      <c r="A769" s="400" t="str">
        <f t="shared" si="4"/>
        <v/>
      </c>
      <c r="B769" s="341"/>
      <c r="C769" s="559"/>
      <c r="D769" s="393"/>
      <c r="E769" s="341"/>
      <c r="F769" s="394"/>
      <c r="G769" s="341" t="str">
        <f t="array" ref="G769">IF(C769="","",XLOOKUP(C769,'Master Data'!K:K,'Master Data'!N:N,"Input in Master Data",0,1))</f>
        <v/>
      </c>
      <c r="H769" s="341" t="str">
        <f t="array" ref="H769">IF(C769="","",XLOOKUP(C769,'Master Data'!K:K,'Master Data'!O:O,"Input in Master Data",0,1))</f>
        <v/>
      </c>
      <c r="I769" s="341" t="str">
        <f t="array" ref="I769">if(U769="","",XLOOKUP(U769,Master[Company],Master[Blow],"Unknown",0,1))</f>
        <v/>
      </c>
      <c r="J769" s="341" t="str">
        <f t="array" ref="J769">if(U769="","",XLOOKUP(U769,Master[Company],Master[Pigging],"Unknown",0,1))</f>
        <v/>
      </c>
      <c r="K769" s="341" t="str">
        <f t="array" ref="K769">if(U769="","",XLOOKUP(U769,Master[Company],Master[Load Method],"Unknown",0,1))</f>
        <v/>
      </c>
      <c r="L769" s="341" t="str">
        <f t="array" ref="L769">if(U769="","",XLOOKUP(U769,Master[Company],Master[Line Distance],"Unknown",0,1))</f>
        <v/>
      </c>
      <c r="M769" s="394"/>
      <c r="N769" s="341"/>
      <c r="O769" s="341"/>
      <c r="P769" s="341" t="str">
        <f t="array" ref="P769">if(U769="","",XLOOKUP(U769,Master[Company],Master[Terms],"NA",0,1))</f>
        <v/>
      </c>
      <c r="Q769" s="341" t="str">
        <f t="shared" si="1"/>
        <v/>
      </c>
      <c r="R769" s="341" t="str">
        <f t="array" ref="R769">if(U769="","",XLOOKUP(U769,Master[Company],Master[Group],"NA",0,1))</f>
        <v/>
      </c>
      <c r="S769" s="341" t="str">
        <f t="array" ref="S769">if(U769="","",XLOOKUP(U769,Master[Company],Master[Loading Location],"NA",0,1))</f>
        <v/>
      </c>
      <c r="T769" s="341" t="str">
        <f t="array" ref="T769">if(U769="","",XLOOKUP(U769,Master[Company],Master[Acronym],"NA",0,1))</f>
        <v/>
      </c>
      <c r="U769" s="341"/>
      <c r="V769" s="342"/>
      <c r="W769" s="342"/>
      <c r="X769" s="341" t="str">
        <f t="shared" si="6"/>
        <v/>
      </c>
      <c r="Y769" s="341" t="str">
        <f t="shared" si="3"/>
        <v/>
      </c>
      <c r="Z769" s="341"/>
      <c r="AA769" s="341"/>
      <c r="AB769" s="341"/>
      <c r="AC769" s="401"/>
      <c r="AD769" s="563"/>
      <c r="AE769" s="564"/>
      <c r="AF769" s="564"/>
      <c r="AG769" s="564"/>
      <c r="AH769" s="564"/>
      <c r="AI769" s="564"/>
      <c r="AJ769" s="564"/>
      <c r="AK769" s="564"/>
      <c r="AL769" s="563"/>
      <c r="AM769" s="564"/>
      <c r="AN769" s="564"/>
      <c r="AO769" s="564"/>
      <c r="AP769" s="564"/>
      <c r="AQ769" s="564"/>
      <c r="AR769" s="564"/>
      <c r="AS769" s="564"/>
      <c r="AT769" s="401"/>
      <c r="AU769" s="399"/>
      <c r="AV769" s="617"/>
      <c r="AW769" s="401"/>
      <c r="AX769" s="401"/>
      <c r="AY769" s="341"/>
      <c r="AZ769" s="341"/>
      <c r="BA769" s="341"/>
      <c r="BB769" s="341"/>
      <c r="BC769" s="341"/>
      <c r="BD769" s="401"/>
      <c r="BE769" s="341"/>
      <c r="BF769" s="341"/>
      <c r="BG769" s="402"/>
      <c r="BH769" s="403"/>
      <c r="BI769" s="405"/>
      <c r="BJ769" s="405"/>
      <c r="BK769" s="405"/>
      <c r="BL769" s="405"/>
      <c r="BM769" s="514"/>
    </row>
    <row r="770" ht="18.75" customHeight="1">
      <c r="A770" s="400" t="str">
        <f t="shared" si="4"/>
        <v/>
      </c>
      <c r="B770" s="341"/>
      <c r="C770" s="559"/>
      <c r="D770" s="393"/>
      <c r="E770" s="341"/>
      <c r="F770" s="394"/>
      <c r="G770" s="341" t="str">
        <f t="array" ref="G770">IF(C770="","",XLOOKUP(C770,'Master Data'!K:K,'Master Data'!N:N,"Input in Master Data",0,1))</f>
        <v/>
      </c>
      <c r="H770" s="341" t="str">
        <f t="array" ref="H770">IF(C770="","",XLOOKUP(C770,'Master Data'!K:K,'Master Data'!O:O,"Input in Master Data",0,1))</f>
        <v/>
      </c>
      <c r="I770" s="341" t="str">
        <f t="array" ref="I770">if(U770="","",XLOOKUP(U770,Master[Company],Master[Blow],"Unknown",0,1))</f>
        <v/>
      </c>
      <c r="J770" s="341" t="str">
        <f t="array" ref="J770">if(U770="","",XLOOKUP(U770,Master[Company],Master[Pigging],"Unknown",0,1))</f>
        <v/>
      </c>
      <c r="K770" s="341" t="str">
        <f t="array" ref="K770">if(U770="","",XLOOKUP(U770,Master[Company],Master[Load Method],"Unknown",0,1))</f>
        <v/>
      </c>
      <c r="L770" s="341" t="str">
        <f t="array" ref="L770">if(U770="","",XLOOKUP(U770,Master[Company],Master[Line Distance],"Unknown",0,1))</f>
        <v/>
      </c>
      <c r="M770" s="394"/>
      <c r="N770" s="341"/>
      <c r="O770" s="341"/>
      <c r="P770" s="341" t="str">
        <f t="array" ref="P770">if(U770="","",XLOOKUP(U770,Master[Company],Master[Terms],"NA",0,1))</f>
        <v/>
      </c>
      <c r="Q770" s="341" t="str">
        <f t="shared" si="1"/>
        <v/>
      </c>
      <c r="R770" s="341" t="str">
        <f t="array" ref="R770">if(U770="","",XLOOKUP(U770,Master[Company],Master[Group],"NA",0,1))</f>
        <v/>
      </c>
      <c r="S770" s="341" t="str">
        <f t="array" ref="S770">if(U770="","",XLOOKUP(U770,Master[Company],Master[Loading Location],"NA",0,1))</f>
        <v/>
      </c>
      <c r="T770" s="341" t="str">
        <f t="array" ref="T770">if(U770="","",XLOOKUP(U770,Master[Company],Master[Acronym],"NA",0,1))</f>
        <v/>
      </c>
      <c r="U770" s="341"/>
      <c r="V770" s="342"/>
      <c r="W770" s="342"/>
      <c r="X770" s="341" t="str">
        <f t="shared" si="6"/>
        <v/>
      </c>
      <c r="Y770" s="341" t="str">
        <f t="shared" si="3"/>
        <v/>
      </c>
      <c r="Z770" s="341"/>
      <c r="AA770" s="341"/>
      <c r="AB770" s="341"/>
      <c r="AC770" s="401"/>
      <c r="AD770" s="563"/>
      <c r="AE770" s="564"/>
      <c r="AF770" s="564"/>
      <c r="AG770" s="564"/>
      <c r="AH770" s="564"/>
      <c r="AI770" s="564"/>
      <c r="AJ770" s="564"/>
      <c r="AK770" s="564"/>
      <c r="AL770" s="563"/>
      <c r="AM770" s="564"/>
      <c r="AN770" s="564"/>
      <c r="AO770" s="564"/>
      <c r="AP770" s="564"/>
      <c r="AQ770" s="564"/>
      <c r="AR770" s="564"/>
      <c r="AS770" s="564"/>
      <c r="AT770" s="401"/>
      <c r="AU770" s="399"/>
      <c r="AV770" s="617"/>
      <c r="AW770" s="401"/>
      <c r="AX770" s="401"/>
      <c r="AY770" s="341"/>
      <c r="AZ770" s="341"/>
      <c r="BA770" s="341"/>
      <c r="BB770" s="341"/>
      <c r="BC770" s="341"/>
      <c r="BD770" s="401"/>
      <c r="BE770" s="341"/>
      <c r="BF770" s="341"/>
      <c r="BG770" s="402"/>
      <c r="BH770" s="403"/>
      <c r="BI770" s="405"/>
      <c r="BJ770" s="405"/>
      <c r="BK770" s="405"/>
      <c r="BL770" s="405"/>
      <c r="BM770" s="514"/>
    </row>
    <row r="771" ht="18.75" customHeight="1">
      <c r="A771" s="400" t="str">
        <f t="shared" si="4"/>
        <v/>
      </c>
      <c r="B771" s="341"/>
      <c r="C771" s="559"/>
      <c r="D771" s="393"/>
      <c r="E771" s="341"/>
      <c r="F771" s="394"/>
      <c r="G771" s="341" t="str">
        <f t="array" ref="G771">IF(C771="","",XLOOKUP(C771,'Master Data'!K:K,'Master Data'!N:N,"Input in Master Data",0,1))</f>
        <v/>
      </c>
      <c r="H771" s="341" t="str">
        <f t="array" ref="H771">IF(C771="","",XLOOKUP(C771,'Master Data'!K:K,'Master Data'!O:O,"Input in Master Data",0,1))</f>
        <v/>
      </c>
      <c r="I771" s="341" t="str">
        <f t="array" ref="I771">if(U771="","",XLOOKUP(U771,Master[Company],Master[Blow],"Unknown",0,1))</f>
        <v/>
      </c>
      <c r="J771" s="341" t="str">
        <f t="array" ref="J771">if(U771="","",XLOOKUP(U771,Master[Company],Master[Pigging],"Unknown",0,1))</f>
        <v/>
      </c>
      <c r="K771" s="341" t="str">
        <f t="array" ref="K771">if(U771="","",XLOOKUP(U771,Master[Company],Master[Load Method],"Unknown",0,1))</f>
        <v/>
      </c>
      <c r="L771" s="341" t="str">
        <f t="array" ref="L771">if(U771="","",XLOOKUP(U771,Master[Company],Master[Line Distance],"Unknown",0,1))</f>
        <v/>
      </c>
      <c r="M771" s="394"/>
      <c r="N771" s="341"/>
      <c r="O771" s="341"/>
      <c r="P771" s="341" t="str">
        <f t="array" ref="P771">if(U771="","",XLOOKUP(U771,Master[Company],Master[Terms],"NA",0,1))</f>
        <v/>
      </c>
      <c r="Q771" s="341" t="str">
        <f t="shared" si="1"/>
        <v/>
      </c>
      <c r="R771" s="341" t="str">
        <f t="array" ref="R771">if(U771="","",XLOOKUP(U771,Master[Company],Master[Group],"NA",0,1))</f>
        <v/>
      </c>
      <c r="S771" s="341" t="str">
        <f t="array" ref="S771">if(U771="","",XLOOKUP(U771,Master[Company],Master[Loading Location],"NA",0,1))</f>
        <v/>
      </c>
      <c r="T771" s="341" t="str">
        <f t="array" ref="T771">if(U771="","",XLOOKUP(U771,Master[Company],Master[Acronym],"NA",0,1))</f>
        <v/>
      </c>
      <c r="U771" s="341"/>
      <c r="V771" s="342"/>
      <c r="W771" s="342"/>
      <c r="X771" s="341" t="str">
        <f t="shared" si="6"/>
        <v/>
      </c>
      <c r="Y771" s="341" t="str">
        <f t="shared" si="3"/>
        <v/>
      </c>
      <c r="Z771" s="341"/>
      <c r="AA771" s="341"/>
      <c r="AB771" s="341"/>
      <c r="AC771" s="401"/>
      <c r="AD771" s="563"/>
      <c r="AE771" s="564"/>
      <c r="AF771" s="564"/>
      <c r="AG771" s="564"/>
      <c r="AH771" s="564"/>
      <c r="AI771" s="564"/>
      <c r="AJ771" s="564"/>
      <c r="AK771" s="564"/>
      <c r="AL771" s="563"/>
      <c r="AM771" s="564"/>
      <c r="AN771" s="564"/>
      <c r="AO771" s="564"/>
      <c r="AP771" s="564"/>
      <c r="AQ771" s="564"/>
      <c r="AR771" s="564"/>
      <c r="AS771" s="564"/>
      <c r="AT771" s="401"/>
      <c r="AU771" s="399"/>
      <c r="AV771" s="617"/>
      <c r="AW771" s="401"/>
      <c r="AX771" s="401"/>
      <c r="AY771" s="341"/>
      <c r="AZ771" s="341"/>
      <c r="BA771" s="341"/>
      <c r="BB771" s="341"/>
      <c r="BC771" s="341"/>
      <c r="BD771" s="401"/>
      <c r="BE771" s="341"/>
      <c r="BF771" s="341"/>
      <c r="BG771" s="402"/>
      <c r="BH771" s="403"/>
      <c r="BI771" s="405"/>
      <c r="BJ771" s="405"/>
      <c r="BK771" s="405"/>
      <c r="BL771" s="405"/>
      <c r="BM771" s="514"/>
    </row>
    <row r="772" ht="18.75" customHeight="1">
      <c r="A772" s="400" t="str">
        <f t="shared" si="4"/>
        <v/>
      </c>
      <c r="B772" s="341"/>
      <c r="C772" s="559"/>
      <c r="D772" s="393"/>
      <c r="E772" s="341"/>
      <c r="F772" s="394"/>
      <c r="G772" s="341" t="str">
        <f t="array" ref="G772">IF(C772="","",XLOOKUP(C772,'Master Data'!K:K,'Master Data'!N:N,"Input in Master Data",0,1))</f>
        <v/>
      </c>
      <c r="H772" s="341" t="str">
        <f t="array" ref="H772">IF(C772="","",XLOOKUP(C772,'Master Data'!K:K,'Master Data'!O:O,"Input in Master Data",0,1))</f>
        <v/>
      </c>
      <c r="I772" s="341" t="str">
        <f t="array" ref="I772">if(U772="","",XLOOKUP(U772,Master[Company],Master[Blow],"Unknown",0,1))</f>
        <v/>
      </c>
      <c r="J772" s="341" t="str">
        <f t="array" ref="J772">if(U772="","",XLOOKUP(U772,Master[Company],Master[Pigging],"Unknown",0,1))</f>
        <v/>
      </c>
      <c r="K772" s="341" t="str">
        <f t="array" ref="K772">if(U772="","",XLOOKUP(U772,Master[Company],Master[Load Method],"Unknown",0,1))</f>
        <v/>
      </c>
      <c r="L772" s="341" t="str">
        <f t="array" ref="L772">if(U772="","",XLOOKUP(U772,Master[Company],Master[Line Distance],"Unknown",0,1))</f>
        <v/>
      </c>
      <c r="M772" s="394"/>
      <c r="N772" s="341"/>
      <c r="O772" s="341"/>
      <c r="P772" s="341" t="str">
        <f t="array" ref="P772">if(U772="","",XLOOKUP(U772,Master[Company],Master[Terms],"NA",0,1))</f>
        <v/>
      </c>
      <c r="Q772" s="341" t="str">
        <f t="shared" si="1"/>
        <v/>
      </c>
      <c r="R772" s="341" t="str">
        <f t="array" ref="R772">if(U772="","",XLOOKUP(U772,Master[Company],Master[Group],"NA",0,1))</f>
        <v/>
      </c>
      <c r="S772" s="341" t="str">
        <f t="array" ref="S772">if(U772="","",XLOOKUP(U772,Master[Company],Master[Loading Location],"NA",0,1))</f>
        <v/>
      </c>
      <c r="T772" s="341" t="str">
        <f t="array" ref="T772">if(U772="","",XLOOKUP(U772,Master[Company],Master[Acronym],"NA",0,1))</f>
        <v/>
      </c>
      <c r="U772" s="341"/>
      <c r="V772" s="342"/>
      <c r="W772" s="342"/>
      <c r="X772" s="341" t="str">
        <f t="shared" si="6"/>
        <v/>
      </c>
      <c r="Y772" s="341" t="str">
        <f t="shared" si="3"/>
        <v/>
      </c>
      <c r="Z772" s="341"/>
      <c r="AA772" s="341"/>
      <c r="AB772" s="341"/>
      <c r="AC772" s="401"/>
      <c r="AD772" s="563"/>
      <c r="AE772" s="564"/>
      <c r="AF772" s="564"/>
      <c r="AG772" s="564"/>
      <c r="AH772" s="564"/>
      <c r="AI772" s="564"/>
      <c r="AJ772" s="564"/>
      <c r="AK772" s="564"/>
      <c r="AL772" s="563"/>
      <c r="AM772" s="564"/>
      <c r="AN772" s="564"/>
      <c r="AO772" s="564"/>
      <c r="AP772" s="564"/>
      <c r="AQ772" s="564"/>
      <c r="AR772" s="564"/>
      <c r="AS772" s="564"/>
      <c r="AT772" s="401"/>
      <c r="AU772" s="399"/>
      <c r="AV772" s="617"/>
      <c r="AW772" s="401"/>
      <c r="AX772" s="401"/>
      <c r="AY772" s="341"/>
      <c r="AZ772" s="341"/>
      <c r="BA772" s="341"/>
      <c r="BB772" s="341"/>
      <c r="BC772" s="341"/>
      <c r="BD772" s="401"/>
      <c r="BE772" s="341"/>
      <c r="BF772" s="341"/>
      <c r="BG772" s="402"/>
      <c r="BH772" s="403"/>
      <c r="BI772" s="405"/>
      <c r="BJ772" s="405"/>
      <c r="BK772" s="405"/>
      <c r="BL772" s="405"/>
      <c r="BM772" s="514"/>
    </row>
    <row r="773" ht="18.75" customHeight="1">
      <c r="A773" s="400" t="str">
        <f t="shared" si="4"/>
        <v/>
      </c>
      <c r="B773" s="341"/>
      <c r="C773" s="559"/>
      <c r="D773" s="393"/>
      <c r="E773" s="341"/>
      <c r="F773" s="394"/>
      <c r="G773" s="341" t="str">
        <f t="array" ref="G773">IF(C773="","",XLOOKUP(C773,'Master Data'!K:K,'Master Data'!N:N,"Input in Master Data",0,1))</f>
        <v/>
      </c>
      <c r="H773" s="341" t="str">
        <f t="array" ref="H773">IF(C773="","",XLOOKUP(C773,'Master Data'!K:K,'Master Data'!O:O,"Input in Master Data",0,1))</f>
        <v/>
      </c>
      <c r="I773" s="341" t="str">
        <f t="array" ref="I773">if(U773="","",XLOOKUP(U773,Master[Company],Master[Blow],"Unknown",0,1))</f>
        <v/>
      </c>
      <c r="J773" s="341" t="str">
        <f t="array" ref="J773">if(U773="","",XLOOKUP(U773,Master[Company],Master[Pigging],"Unknown",0,1))</f>
        <v/>
      </c>
      <c r="K773" s="341" t="str">
        <f t="array" ref="K773">if(U773="","",XLOOKUP(U773,Master[Company],Master[Load Method],"Unknown",0,1))</f>
        <v/>
      </c>
      <c r="L773" s="341" t="str">
        <f t="array" ref="L773">if(U773="","",XLOOKUP(U773,Master[Company],Master[Line Distance],"Unknown",0,1))</f>
        <v/>
      </c>
      <c r="M773" s="394"/>
      <c r="N773" s="341"/>
      <c r="O773" s="341"/>
      <c r="P773" s="341" t="str">
        <f t="array" ref="P773">if(U773="","",XLOOKUP(U773,Master[Company],Master[Terms],"NA",0,1))</f>
        <v/>
      </c>
      <c r="Q773" s="341" t="str">
        <f t="shared" si="1"/>
        <v/>
      </c>
      <c r="R773" s="341" t="str">
        <f t="array" ref="R773">if(U773="","",XLOOKUP(U773,Master[Company],Master[Group],"NA",0,1))</f>
        <v/>
      </c>
      <c r="S773" s="341" t="str">
        <f t="array" ref="S773">if(U773="","",XLOOKUP(U773,Master[Company],Master[Loading Location],"NA",0,1))</f>
        <v/>
      </c>
      <c r="T773" s="341" t="str">
        <f t="array" ref="T773">if(U773="","",XLOOKUP(U773,Master[Company],Master[Acronym],"NA",0,1))</f>
        <v/>
      </c>
      <c r="U773" s="341"/>
      <c r="V773" s="342"/>
      <c r="W773" s="342"/>
      <c r="X773" s="341" t="str">
        <f t="shared" si="6"/>
        <v/>
      </c>
      <c r="Y773" s="341" t="str">
        <f t="shared" si="3"/>
        <v/>
      </c>
      <c r="Z773" s="341"/>
      <c r="AA773" s="341"/>
      <c r="AB773" s="341"/>
      <c r="AC773" s="401"/>
      <c r="AD773" s="563"/>
      <c r="AE773" s="564"/>
      <c r="AF773" s="564"/>
      <c r="AG773" s="564"/>
      <c r="AH773" s="564"/>
      <c r="AI773" s="564"/>
      <c r="AJ773" s="564"/>
      <c r="AK773" s="564"/>
      <c r="AL773" s="563"/>
      <c r="AM773" s="564"/>
      <c r="AN773" s="564"/>
      <c r="AO773" s="564"/>
      <c r="AP773" s="564"/>
      <c r="AQ773" s="564"/>
      <c r="AR773" s="564"/>
      <c r="AS773" s="564"/>
      <c r="AT773" s="401"/>
      <c r="AU773" s="399"/>
      <c r="AV773" s="617"/>
      <c r="AW773" s="401"/>
      <c r="AX773" s="401"/>
      <c r="AY773" s="341"/>
      <c r="AZ773" s="341"/>
      <c r="BA773" s="341"/>
      <c r="BB773" s="341"/>
      <c r="BC773" s="341"/>
      <c r="BD773" s="401"/>
      <c r="BE773" s="341"/>
      <c r="BF773" s="341"/>
      <c r="BG773" s="402"/>
      <c r="BH773" s="403"/>
      <c r="BI773" s="405"/>
      <c r="BJ773" s="405"/>
      <c r="BK773" s="405"/>
      <c r="BL773" s="405"/>
      <c r="BM773" s="514"/>
    </row>
    <row r="774" ht="18.75" customHeight="1">
      <c r="A774" s="400" t="str">
        <f t="shared" si="4"/>
        <v/>
      </c>
      <c r="B774" s="341"/>
      <c r="C774" s="559"/>
      <c r="D774" s="393"/>
      <c r="E774" s="341"/>
      <c r="F774" s="394"/>
      <c r="G774" s="341" t="str">
        <f t="array" ref="G774">IF(C774="","",XLOOKUP(C774,'Master Data'!K:K,'Master Data'!N:N,"Input in Master Data",0,1))</f>
        <v/>
      </c>
      <c r="H774" s="341" t="str">
        <f t="array" ref="H774">IF(C774="","",XLOOKUP(C774,'Master Data'!K:K,'Master Data'!O:O,"Input in Master Data",0,1))</f>
        <v/>
      </c>
      <c r="I774" s="341" t="str">
        <f t="array" ref="I774">if(U774="","",XLOOKUP(U774,Master[Company],Master[Blow],"Unknown",0,1))</f>
        <v/>
      </c>
      <c r="J774" s="341" t="str">
        <f t="array" ref="J774">if(U774="","",XLOOKUP(U774,Master[Company],Master[Pigging],"Unknown",0,1))</f>
        <v/>
      </c>
      <c r="K774" s="341" t="str">
        <f t="array" ref="K774">if(U774="","",XLOOKUP(U774,Master[Company],Master[Load Method],"Unknown",0,1))</f>
        <v/>
      </c>
      <c r="L774" s="341" t="str">
        <f t="array" ref="L774">if(U774="","",XLOOKUP(U774,Master[Company],Master[Line Distance],"Unknown",0,1))</f>
        <v/>
      </c>
      <c r="M774" s="394"/>
      <c r="N774" s="341"/>
      <c r="O774" s="341"/>
      <c r="P774" s="341" t="str">
        <f t="array" ref="P774">if(U774="","",XLOOKUP(U774,Master[Company],Master[Terms],"NA",0,1))</f>
        <v/>
      </c>
      <c r="Q774" s="341" t="str">
        <f t="shared" si="1"/>
        <v/>
      </c>
      <c r="R774" s="341" t="str">
        <f t="array" ref="R774">if(U774="","",XLOOKUP(U774,Master[Company],Master[Group],"NA",0,1))</f>
        <v/>
      </c>
      <c r="S774" s="341" t="str">
        <f t="array" ref="S774">if(U774="","",XLOOKUP(U774,Master[Company],Master[Loading Location],"NA",0,1))</f>
        <v/>
      </c>
      <c r="T774" s="341" t="str">
        <f t="array" ref="T774">if(U774="","",XLOOKUP(U774,Master[Company],Master[Acronym],"NA",0,1))</f>
        <v/>
      </c>
      <c r="U774" s="341"/>
      <c r="V774" s="342"/>
      <c r="W774" s="342"/>
      <c r="X774" s="341" t="str">
        <f t="shared" si="6"/>
        <v/>
      </c>
      <c r="Y774" s="341" t="str">
        <f t="shared" si="3"/>
        <v/>
      </c>
      <c r="Z774" s="341"/>
      <c r="AA774" s="341"/>
      <c r="AB774" s="341"/>
      <c r="AC774" s="401"/>
      <c r="AD774" s="563"/>
      <c r="AE774" s="564"/>
      <c r="AF774" s="564"/>
      <c r="AG774" s="564"/>
      <c r="AH774" s="564"/>
      <c r="AI774" s="564"/>
      <c r="AJ774" s="564"/>
      <c r="AK774" s="564"/>
      <c r="AL774" s="563"/>
      <c r="AM774" s="564"/>
      <c r="AN774" s="564"/>
      <c r="AO774" s="564"/>
      <c r="AP774" s="564"/>
      <c r="AQ774" s="564"/>
      <c r="AR774" s="564"/>
      <c r="AS774" s="564"/>
      <c r="AT774" s="401"/>
      <c r="AU774" s="399"/>
      <c r="AV774" s="617"/>
      <c r="AW774" s="401"/>
      <c r="AX774" s="401"/>
      <c r="AY774" s="341"/>
      <c r="AZ774" s="341"/>
      <c r="BA774" s="341"/>
      <c r="BB774" s="341"/>
      <c r="BC774" s="341"/>
      <c r="BD774" s="401"/>
      <c r="BE774" s="341"/>
      <c r="BF774" s="341"/>
      <c r="BG774" s="402"/>
      <c r="BH774" s="403"/>
      <c r="BI774" s="405"/>
      <c r="BJ774" s="405"/>
      <c r="BK774" s="405"/>
      <c r="BL774" s="405"/>
      <c r="BM774" s="514"/>
    </row>
    <row r="775" ht="18.75" customHeight="1">
      <c r="A775" s="400" t="str">
        <f t="shared" si="4"/>
        <v/>
      </c>
      <c r="B775" s="341"/>
      <c r="C775" s="559"/>
      <c r="D775" s="393"/>
      <c r="E775" s="341"/>
      <c r="F775" s="394"/>
      <c r="G775" s="341" t="str">
        <f t="array" ref="G775">IF(C775="","",XLOOKUP(C775,'Master Data'!K:K,'Master Data'!N:N,"Input in Master Data",0,1))</f>
        <v/>
      </c>
      <c r="H775" s="341" t="str">
        <f t="array" ref="H775">IF(C775="","",XLOOKUP(C775,'Master Data'!K:K,'Master Data'!O:O,"Input in Master Data",0,1))</f>
        <v/>
      </c>
      <c r="I775" s="341" t="str">
        <f t="array" ref="I775">if(U775="","",XLOOKUP(U775,Master[Company],Master[Blow],"Unknown",0,1))</f>
        <v/>
      </c>
      <c r="J775" s="341" t="str">
        <f t="array" ref="J775">if(U775="","",XLOOKUP(U775,Master[Company],Master[Pigging],"Unknown",0,1))</f>
        <v/>
      </c>
      <c r="K775" s="341" t="str">
        <f t="array" ref="K775">if(U775="","",XLOOKUP(U775,Master[Company],Master[Load Method],"Unknown",0,1))</f>
        <v/>
      </c>
      <c r="L775" s="341" t="str">
        <f t="array" ref="L775">if(U775="","",XLOOKUP(U775,Master[Company],Master[Line Distance],"Unknown",0,1))</f>
        <v/>
      </c>
      <c r="M775" s="394"/>
      <c r="N775" s="341"/>
      <c r="O775" s="341"/>
      <c r="P775" s="341" t="str">
        <f t="array" ref="P775">if(U775="","",XLOOKUP(U775,Master[Company],Master[Terms],"NA",0,1))</f>
        <v/>
      </c>
      <c r="Q775" s="341" t="str">
        <f t="shared" si="1"/>
        <v/>
      </c>
      <c r="R775" s="341" t="str">
        <f t="array" ref="R775">if(U775="","",XLOOKUP(U775,Master[Company],Master[Group],"NA",0,1))</f>
        <v/>
      </c>
      <c r="S775" s="341" t="str">
        <f t="array" ref="S775">if(U775="","",XLOOKUP(U775,Master[Company],Master[Loading Location],"NA",0,1))</f>
        <v/>
      </c>
      <c r="T775" s="341" t="str">
        <f t="array" ref="T775">if(U775="","",XLOOKUP(U775,Master[Company],Master[Acronym],"NA",0,1))</f>
        <v/>
      </c>
      <c r="U775" s="341"/>
      <c r="V775" s="342"/>
      <c r="W775" s="342"/>
      <c r="X775" s="341" t="str">
        <f t="shared" si="6"/>
        <v/>
      </c>
      <c r="Y775" s="341" t="str">
        <f t="shared" si="3"/>
        <v/>
      </c>
      <c r="Z775" s="341"/>
      <c r="AA775" s="341"/>
      <c r="AB775" s="341"/>
      <c r="AC775" s="401"/>
      <c r="AD775" s="563"/>
      <c r="AE775" s="564"/>
      <c r="AF775" s="564"/>
      <c r="AG775" s="564"/>
      <c r="AH775" s="564"/>
      <c r="AI775" s="564"/>
      <c r="AJ775" s="564"/>
      <c r="AK775" s="564"/>
      <c r="AL775" s="563"/>
      <c r="AM775" s="564"/>
      <c r="AN775" s="564"/>
      <c r="AO775" s="564"/>
      <c r="AP775" s="564"/>
      <c r="AQ775" s="564"/>
      <c r="AR775" s="564"/>
      <c r="AS775" s="564"/>
      <c r="AT775" s="401"/>
      <c r="AU775" s="399"/>
      <c r="AV775" s="617"/>
      <c r="AW775" s="401"/>
      <c r="AX775" s="401"/>
      <c r="AY775" s="341"/>
      <c r="AZ775" s="341"/>
      <c r="BA775" s="341"/>
      <c r="BB775" s="341"/>
      <c r="BC775" s="341"/>
      <c r="BD775" s="401"/>
      <c r="BE775" s="341"/>
      <c r="BF775" s="341"/>
      <c r="BG775" s="402"/>
      <c r="BH775" s="403"/>
      <c r="BI775" s="405"/>
      <c r="BJ775" s="405"/>
      <c r="BK775" s="405"/>
      <c r="BL775" s="405"/>
      <c r="BM775" s="514"/>
    </row>
    <row r="776" ht="18.75" customHeight="1">
      <c r="A776" s="400" t="str">
        <f t="shared" si="4"/>
        <v/>
      </c>
      <c r="B776" s="341"/>
      <c r="C776" s="559"/>
      <c r="D776" s="393"/>
      <c r="E776" s="341"/>
      <c r="F776" s="394"/>
      <c r="G776" s="341" t="str">
        <f t="array" ref="G776">IF(C776="","",XLOOKUP(C776,'Master Data'!K:K,'Master Data'!N:N,"Input in Master Data",0,1))</f>
        <v/>
      </c>
      <c r="H776" s="341" t="str">
        <f t="array" ref="H776">IF(C776="","",XLOOKUP(C776,'Master Data'!K:K,'Master Data'!O:O,"Input in Master Data",0,1))</f>
        <v/>
      </c>
      <c r="I776" s="341" t="str">
        <f t="array" ref="I776">if(U776="","",XLOOKUP(U776,Master[Company],Master[Blow],"Unknown",0,1))</f>
        <v/>
      </c>
      <c r="J776" s="341" t="str">
        <f t="array" ref="J776">if(U776="","",XLOOKUP(U776,Master[Company],Master[Pigging],"Unknown",0,1))</f>
        <v/>
      </c>
      <c r="K776" s="341" t="str">
        <f t="array" ref="K776">if(U776="","",XLOOKUP(U776,Master[Company],Master[Load Method],"Unknown",0,1))</f>
        <v/>
      </c>
      <c r="L776" s="341" t="str">
        <f t="array" ref="L776">if(U776="","",XLOOKUP(U776,Master[Company],Master[Line Distance],"Unknown",0,1))</f>
        <v/>
      </c>
      <c r="M776" s="394"/>
      <c r="N776" s="341"/>
      <c r="O776" s="341"/>
      <c r="P776" s="341" t="str">
        <f t="array" ref="P776">if(U776="","",XLOOKUP(U776,Master[Company],Master[Terms],"NA",0,1))</f>
        <v/>
      </c>
      <c r="Q776" s="341" t="str">
        <f t="shared" si="1"/>
        <v/>
      </c>
      <c r="R776" s="341" t="str">
        <f t="array" ref="R776">if(U776="","",XLOOKUP(U776,Master[Company],Master[Group],"NA",0,1))</f>
        <v/>
      </c>
      <c r="S776" s="341" t="str">
        <f t="array" ref="S776">if(U776="","",XLOOKUP(U776,Master[Company],Master[Loading Location],"NA",0,1))</f>
        <v/>
      </c>
      <c r="T776" s="341" t="str">
        <f t="array" ref="T776">if(U776="","",XLOOKUP(U776,Master[Company],Master[Acronym],"NA",0,1))</f>
        <v/>
      </c>
      <c r="U776" s="341"/>
      <c r="V776" s="342"/>
      <c r="W776" s="342"/>
      <c r="X776" s="341" t="str">
        <f t="shared" si="6"/>
        <v/>
      </c>
      <c r="Y776" s="341" t="str">
        <f t="shared" si="3"/>
        <v/>
      </c>
      <c r="Z776" s="341"/>
      <c r="AA776" s="341"/>
      <c r="AB776" s="341"/>
      <c r="AC776" s="401"/>
      <c r="AD776" s="563"/>
      <c r="AE776" s="564"/>
      <c r="AF776" s="564"/>
      <c r="AG776" s="564"/>
      <c r="AH776" s="564"/>
      <c r="AI776" s="564"/>
      <c r="AJ776" s="564"/>
      <c r="AK776" s="564"/>
      <c r="AL776" s="563"/>
      <c r="AM776" s="564"/>
      <c r="AN776" s="564"/>
      <c r="AO776" s="564"/>
      <c r="AP776" s="564"/>
      <c r="AQ776" s="564"/>
      <c r="AR776" s="564"/>
      <c r="AS776" s="564"/>
      <c r="AT776" s="401"/>
      <c r="AU776" s="399"/>
      <c r="AV776" s="617"/>
      <c r="AW776" s="401"/>
      <c r="AX776" s="401"/>
      <c r="AY776" s="341"/>
      <c r="AZ776" s="341"/>
      <c r="BA776" s="341"/>
      <c r="BB776" s="341"/>
      <c r="BC776" s="341"/>
      <c r="BD776" s="401"/>
      <c r="BE776" s="341"/>
      <c r="BF776" s="341"/>
      <c r="BG776" s="402"/>
      <c r="BH776" s="403"/>
      <c r="BI776" s="405"/>
      <c r="BJ776" s="405"/>
      <c r="BK776" s="405"/>
      <c r="BL776" s="405"/>
      <c r="BM776" s="514"/>
    </row>
    <row r="777" ht="18.75" customHeight="1">
      <c r="A777" s="400" t="str">
        <f t="shared" si="4"/>
        <v/>
      </c>
      <c r="B777" s="341"/>
      <c r="C777" s="559"/>
      <c r="D777" s="393"/>
      <c r="E777" s="341"/>
      <c r="F777" s="394"/>
      <c r="G777" s="341" t="str">
        <f t="array" ref="G777">IF(C777="","",XLOOKUP(C777,'Master Data'!K:K,'Master Data'!N:N,"Input in Master Data",0,1))</f>
        <v/>
      </c>
      <c r="H777" s="341" t="str">
        <f t="array" ref="H777">IF(C777="","",XLOOKUP(C777,'Master Data'!K:K,'Master Data'!O:O,"Input in Master Data",0,1))</f>
        <v/>
      </c>
      <c r="I777" s="341" t="str">
        <f t="array" ref="I777">if(U777="","",XLOOKUP(U777,Master[Company],Master[Blow],"Unknown",0,1))</f>
        <v/>
      </c>
      <c r="J777" s="341" t="str">
        <f t="array" ref="J777">if(U777="","",XLOOKUP(U777,Master[Company],Master[Pigging],"Unknown",0,1))</f>
        <v/>
      </c>
      <c r="K777" s="341" t="str">
        <f t="array" ref="K777">if(U777="","",XLOOKUP(U777,Master[Company],Master[Load Method],"Unknown",0,1))</f>
        <v/>
      </c>
      <c r="L777" s="341" t="str">
        <f t="array" ref="L777">if(U777="","",XLOOKUP(U777,Master[Company],Master[Line Distance],"Unknown",0,1))</f>
        <v/>
      </c>
      <c r="M777" s="394"/>
      <c r="N777" s="341"/>
      <c r="O777" s="341"/>
      <c r="P777" s="341" t="str">
        <f t="array" ref="P777">if(U777="","",XLOOKUP(U777,Master[Company],Master[Terms],"NA",0,1))</f>
        <v/>
      </c>
      <c r="Q777" s="341" t="str">
        <f t="shared" si="1"/>
        <v/>
      </c>
      <c r="R777" s="341" t="str">
        <f t="array" ref="R777">if(U777="","",XLOOKUP(U777,Master[Company],Master[Group],"NA",0,1))</f>
        <v/>
      </c>
      <c r="S777" s="341" t="str">
        <f t="array" ref="S777">if(U777="","",XLOOKUP(U777,Master[Company],Master[Loading Location],"NA",0,1))</f>
        <v/>
      </c>
      <c r="T777" s="341" t="str">
        <f t="array" ref="T777">if(U777="","",XLOOKUP(U777,Master[Company],Master[Acronym],"NA",0,1))</f>
        <v/>
      </c>
      <c r="U777" s="341"/>
      <c r="V777" s="342"/>
      <c r="W777" s="342"/>
      <c r="X777" s="341" t="str">
        <f t="shared" si="6"/>
        <v/>
      </c>
      <c r="Y777" s="341" t="str">
        <f t="shared" si="3"/>
        <v/>
      </c>
      <c r="Z777" s="341"/>
      <c r="AA777" s="341"/>
      <c r="AB777" s="341"/>
      <c r="AC777" s="401"/>
      <c r="AD777" s="563"/>
      <c r="AE777" s="564"/>
      <c r="AF777" s="564"/>
      <c r="AG777" s="564"/>
      <c r="AH777" s="564"/>
      <c r="AI777" s="564"/>
      <c r="AJ777" s="564"/>
      <c r="AK777" s="564"/>
      <c r="AL777" s="563"/>
      <c r="AM777" s="564"/>
      <c r="AN777" s="564"/>
      <c r="AO777" s="564"/>
      <c r="AP777" s="564"/>
      <c r="AQ777" s="564"/>
      <c r="AR777" s="564"/>
      <c r="AS777" s="564"/>
      <c r="AT777" s="401"/>
      <c r="AU777" s="399"/>
      <c r="AV777" s="617"/>
      <c r="AW777" s="401"/>
      <c r="AX777" s="401"/>
      <c r="AY777" s="341"/>
      <c r="AZ777" s="341"/>
      <c r="BA777" s="341"/>
      <c r="BB777" s="341"/>
      <c r="BC777" s="341"/>
      <c r="BD777" s="401"/>
      <c r="BE777" s="341"/>
      <c r="BF777" s="341"/>
      <c r="BG777" s="402"/>
      <c r="BH777" s="403"/>
      <c r="BI777" s="405"/>
      <c r="BJ777" s="405"/>
      <c r="BK777" s="405"/>
      <c r="BL777" s="405"/>
      <c r="BM777" s="514"/>
    </row>
    <row r="778" ht="18.75" customHeight="1">
      <c r="A778" s="400" t="str">
        <f t="shared" si="4"/>
        <v/>
      </c>
      <c r="B778" s="341"/>
      <c r="C778" s="559"/>
      <c r="D778" s="393"/>
      <c r="E778" s="341"/>
      <c r="F778" s="394"/>
      <c r="G778" s="341" t="str">
        <f t="array" ref="G778">IF(C778="","",XLOOKUP(C778,'Master Data'!K:K,'Master Data'!N:N,"Input in Master Data",0,1))</f>
        <v/>
      </c>
      <c r="H778" s="341" t="str">
        <f t="array" ref="H778">IF(C778="","",XLOOKUP(C778,'Master Data'!K:K,'Master Data'!O:O,"Input in Master Data",0,1))</f>
        <v/>
      </c>
      <c r="I778" s="341" t="str">
        <f t="array" ref="I778">if(U778="","",XLOOKUP(U778,Master[Company],Master[Blow],"Unknown",0,1))</f>
        <v/>
      </c>
      <c r="J778" s="341" t="str">
        <f t="array" ref="J778">if(U778="","",XLOOKUP(U778,Master[Company],Master[Pigging],"Unknown",0,1))</f>
        <v/>
      </c>
      <c r="K778" s="341" t="str">
        <f t="array" ref="K778">if(U778="","",XLOOKUP(U778,Master[Company],Master[Load Method],"Unknown",0,1))</f>
        <v/>
      </c>
      <c r="L778" s="341" t="str">
        <f t="array" ref="L778">if(U778="","",XLOOKUP(U778,Master[Company],Master[Line Distance],"Unknown",0,1))</f>
        <v/>
      </c>
      <c r="M778" s="394"/>
      <c r="N778" s="341"/>
      <c r="O778" s="341"/>
      <c r="P778" s="341" t="str">
        <f t="array" ref="P778">if(U778="","",XLOOKUP(U778,Master[Company],Master[Terms],"NA",0,1))</f>
        <v/>
      </c>
      <c r="Q778" s="341" t="str">
        <f t="shared" si="1"/>
        <v/>
      </c>
      <c r="R778" s="341" t="str">
        <f t="array" ref="R778">if(U778="","",XLOOKUP(U778,Master[Company],Master[Group],"NA",0,1))</f>
        <v/>
      </c>
      <c r="S778" s="341" t="str">
        <f t="array" ref="S778">if(U778="","",XLOOKUP(U778,Master[Company],Master[Loading Location],"NA",0,1))</f>
        <v/>
      </c>
      <c r="T778" s="341" t="str">
        <f t="array" ref="T778">if(U778="","",XLOOKUP(U778,Master[Company],Master[Acronym],"NA",0,1))</f>
        <v/>
      </c>
      <c r="U778" s="341"/>
      <c r="V778" s="342"/>
      <c r="W778" s="342"/>
      <c r="X778" s="341" t="str">
        <f t="shared" si="6"/>
        <v/>
      </c>
      <c r="Y778" s="341" t="str">
        <f t="shared" si="3"/>
        <v/>
      </c>
      <c r="Z778" s="341"/>
      <c r="AA778" s="341"/>
      <c r="AB778" s="341"/>
      <c r="AC778" s="401"/>
      <c r="AD778" s="563"/>
      <c r="AE778" s="564"/>
      <c r="AF778" s="564"/>
      <c r="AG778" s="564"/>
      <c r="AH778" s="564"/>
      <c r="AI778" s="564"/>
      <c r="AJ778" s="564"/>
      <c r="AK778" s="564"/>
      <c r="AL778" s="563"/>
      <c r="AM778" s="564"/>
      <c r="AN778" s="564"/>
      <c r="AO778" s="564"/>
      <c r="AP778" s="564"/>
      <c r="AQ778" s="564"/>
      <c r="AR778" s="564"/>
      <c r="AS778" s="564"/>
      <c r="AT778" s="401"/>
      <c r="AU778" s="399"/>
      <c r="AV778" s="617"/>
      <c r="AW778" s="401"/>
      <c r="AX778" s="401"/>
      <c r="AY778" s="341"/>
      <c r="AZ778" s="341"/>
      <c r="BA778" s="341"/>
      <c r="BB778" s="341"/>
      <c r="BC778" s="341"/>
      <c r="BD778" s="401"/>
      <c r="BE778" s="341"/>
      <c r="BF778" s="341"/>
      <c r="BG778" s="402"/>
      <c r="BH778" s="403"/>
      <c r="BI778" s="405"/>
      <c r="BJ778" s="405"/>
      <c r="BK778" s="405"/>
      <c r="BL778" s="405"/>
      <c r="BM778" s="514"/>
    </row>
    <row r="779" ht="18.75" customHeight="1">
      <c r="A779" s="400" t="str">
        <f t="shared" si="4"/>
        <v/>
      </c>
      <c r="B779" s="341"/>
      <c r="C779" s="559"/>
      <c r="D779" s="393"/>
      <c r="E779" s="341"/>
      <c r="F779" s="394"/>
      <c r="G779" s="341" t="str">
        <f t="array" ref="G779">IF(C779="","",XLOOKUP(C779,'Master Data'!K:K,'Master Data'!N:N,"Input in Master Data",0,1))</f>
        <v/>
      </c>
      <c r="H779" s="341" t="str">
        <f t="array" ref="H779">IF(C779="","",XLOOKUP(C779,'Master Data'!K:K,'Master Data'!O:O,"Input in Master Data",0,1))</f>
        <v/>
      </c>
      <c r="I779" s="341" t="str">
        <f t="array" ref="I779">if(U779="","",XLOOKUP(U779,Master[Company],Master[Blow],"Unknown",0,1))</f>
        <v/>
      </c>
      <c r="J779" s="341" t="str">
        <f t="array" ref="J779">if(U779="","",XLOOKUP(U779,Master[Company],Master[Pigging],"Unknown",0,1))</f>
        <v/>
      </c>
      <c r="K779" s="341" t="str">
        <f t="array" ref="K779">if(U779="","",XLOOKUP(U779,Master[Company],Master[Load Method],"Unknown",0,1))</f>
        <v/>
      </c>
      <c r="L779" s="341" t="str">
        <f t="array" ref="L779">if(U779="","",XLOOKUP(U779,Master[Company],Master[Line Distance],"Unknown",0,1))</f>
        <v/>
      </c>
      <c r="M779" s="394"/>
      <c r="N779" s="341"/>
      <c r="O779" s="341"/>
      <c r="P779" s="341" t="str">
        <f t="array" ref="P779">if(U779="","",XLOOKUP(U779,Master[Company],Master[Terms],"NA",0,1))</f>
        <v/>
      </c>
      <c r="Q779" s="341" t="str">
        <f t="shared" si="1"/>
        <v/>
      </c>
      <c r="R779" s="341" t="str">
        <f t="array" ref="R779">if(U779="","",XLOOKUP(U779,Master[Company],Master[Group],"NA",0,1))</f>
        <v/>
      </c>
      <c r="S779" s="341" t="str">
        <f t="array" ref="S779">if(U779="","",XLOOKUP(U779,Master[Company],Master[Loading Location],"NA",0,1))</f>
        <v/>
      </c>
      <c r="T779" s="341" t="str">
        <f t="array" ref="T779">if(U779="","",XLOOKUP(U779,Master[Company],Master[Acronym],"NA",0,1))</f>
        <v/>
      </c>
      <c r="U779" s="341"/>
      <c r="V779" s="342"/>
      <c r="W779" s="342"/>
      <c r="X779" s="341" t="str">
        <f t="shared" si="6"/>
        <v/>
      </c>
      <c r="Y779" s="341" t="str">
        <f t="shared" si="3"/>
        <v/>
      </c>
      <c r="Z779" s="341"/>
      <c r="AA779" s="341"/>
      <c r="AB779" s="341"/>
      <c r="AC779" s="401"/>
      <c r="AD779" s="563"/>
      <c r="AE779" s="564"/>
      <c r="AF779" s="564"/>
      <c r="AG779" s="564"/>
      <c r="AH779" s="564"/>
      <c r="AI779" s="564"/>
      <c r="AJ779" s="564"/>
      <c r="AK779" s="564"/>
      <c r="AL779" s="563"/>
      <c r="AM779" s="564"/>
      <c r="AN779" s="564"/>
      <c r="AO779" s="564"/>
      <c r="AP779" s="564"/>
      <c r="AQ779" s="564"/>
      <c r="AR779" s="564"/>
      <c r="AS779" s="564"/>
      <c r="AT779" s="401"/>
      <c r="AU779" s="399"/>
      <c r="AV779" s="617"/>
      <c r="AW779" s="401"/>
      <c r="AX779" s="401"/>
      <c r="AY779" s="341"/>
      <c r="AZ779" s="341"/>
      <c r="BA779" s="341"/>
      <c r="BB779" s="341"/>
      <c r="BC779" s="341"/>
      <c r="BD779" s="401"/>
      <c r="BE779" s="341"/>
      <c r="BF779" s="341"/>
      <c r="BG779" s="402"/>
      <c r="BH779" s="403"/>
      <c r="BI779" s="405"/>
      <c r="BJ779" s="405"/>
      <c r="BK779" s="405"/>
      <c r="BL779" s="405"/>
      <c r="BM779" s="514"/>
    </row>
    <row r="780" ht="18.75" customHeight="1">
      <c r="A780" s="400" t="str">
        <f t="shared" si="4"/>
        <v/>
      </c>
      <c r="B780" s="341"/>
      <c r="C780" s="559"/>
      <c r="D780" s="393"/>
      <c r="E780" s="341"/>
      <c r="F780" s="394"/>
      <c r="G780" s="341" t="str">
        <f t="array" ref="G780">IF(C780="","",XLOOKUP(C780,'Master Data'!K:K,'Master Data'!N:N,"Input in Master Data",0,1))</f>
        <v/>
      </c>
      <c r="H780" s="341" t="str">
        <f t="array" ref="H780">IF(C780="","",XLOOKUP(C780,'Master Data'!K:K,'Master Data'!O:O,"Input in Master Data",0,1))</f>
        <v/>
      </c>
      <c r="I780" s="341" t="str">
        <f t="array" ref="I780">if(U780="","",XLOOKUP(U780,Master[Company],Master[Blow],"Unknown",0,1))</f>
        <v/>
      </c>
      <c r="J780" s="341" t="str">
        <f t="array" ref="J780">if(U780="","",XLOOKUP(U780,Master[Company],Master[Pigging],"Unknown",0,1))</f>
        <v/>
      </c>
      <c r="K780" s="341" t="str">
        <f t="array" ref="K780">if(U780="","",XLOOKUP(U780,Master[Company],Master[Load Method],"Unknown",0,1))</f>
        <v/>
      </c>
      <c r="L780" s="341" t="str">
        <f t="array" ref="L780">if(U780="","",XLOOKUP(U780,Master[Company],Master[Line Distance],"Unknown",0,1))</f>
        <v/>
      </c>
      <c r="M780" s="394"/>
      <c r="N780" s="341"/>
      <c r="O780" s="341"/>
      <c r="P780" s="341" t="str">
        <f t="array" ref="P780">if(U780="","",XLOOKUP(U780,Master[Company],Master[Terms],"NA",0,1))</f>
        <v/>
      </c>
      <c r="Q780" s="341" t="str">
        <f t="shared" si="1"/>
        <v/>
      </c>
      <c r="R780" s="341" t="str">
        <f t="array" ref="R780">if(U780="","",XLOOKUP(U780,Master[Company],Master[Group],"NA",0,1))</f>
        <v/>
      </c>
      <c r="S780" s="341" t="str">
        <f t="array" ref="S780">if(U780="","",XLOOKUP(U780,Master[Company],Master[Loading Location],"NA",0,1))</f>
        <v/>
      </c>
      <c r="T780" s="341" t="str">
        <f t="array" ref="T780">if(U780="","",XLOOKUP(U780,Master[Company],Master[Acronym],"NA",0,1))</f>
        <v/>
      </c>
      <c r="U780" s="341"/>
      <c r="V780" s="342"/>
      <c r="W780" s="342"/>
      <c r="X780" s="341" t="str">
        <f t="shared" si="6"/>
        <v/>
      </c>
      <c r="Y780" s="341" t="str">
        <f t="shared" si="3"/>
        <v/>
      </c>
      <c r="Z780" s="341"/>
      <c r="AA780" s="341"/>
      <c r="AB780" s="341"/>
      <c r="AC780" s="401"/>
      <c r="AD780" s="563"/>
      <c r="AE780" s="564"/>
      <c r="AF780" s="564"/>
      <c r="AG780" s="564"/>
      <c r="AH780" s="564"/>
      <c r="AI780" s="564"/>
      <c r="AJ780" s="564"/>
      <c r="AK780" s="564"/>
      <c r="AL780" s="563"/>
      <c r="AM780" s="564"/>
      <c r="AN780" s="564"/>
      <c r="AO780" s="564"/>
      <c r="AP780" s="564"/>
      <c r="AQ780" s="564"/>
      <c r="AR780" s="564"/>
      <c r="AS780" s="564"/>
      <c r="AT780" s="401"/>
      <c r="AU780" s="399"/>
      <c r="AV780" s="617"/>
      <c r="AW780" s="401"/>
      <c r="AX780" s="401"/>
      <c r="AY780" s="341"/>
      <c r="AZ780" s="341"/>
      <c r="BA780" s="341"/>
      <c r="BB780" s="341"/>
      <c r="BC780" s="341"/>
      <c r="BD780" s="401"/>
      <c r="BE780" s="341"/>
      <c r="BF780" s="341"/>
      <c r="BG780" s="402"/>
      <c r="BH780" s="403"/>
      <c r="BI780" s="405"/>
      <c r="BJ780" s="405"/>
      <c r="BK780" s="405"/>
      <c r="BL780" s="405"/>
      <c r="BM780" s="514"/>
    </row>
    <row r="781" ht="18.75" customHeight="1">
      <c r="A781" s="400" t="str">
        <f t="shared" si="4"/>
        <v/>
      </c>
      <c r="B781" s="341"/>
      <c r="C781" s="559"/>
      <c r="D781" s="393"/>
      <c r="E781" s="341"/>
      <c r="F781" s="394"/>
      <c r="G781" s="341" t="str">
        <f t="array" ref="G781">IF(C781="","",XLOOKUP(C781,'Master Data'!K:K,'Master Data'!N:N,"Input in Master Data",0,1))</f>
        <v/>
      </c>
      <c r="H781" s="341" t="str">
        <f t="array" ref="H781">IF(C781="","",XLOOKUP(C781,'Master Data'!K:K,'Master Data'!O:O,"Input in Master Data",0,1))</f>
        <v/>
      </c>
      <c r="I781" s="341" t="str">
        <f t="array" ref="I781">if(U781="","",XLOOKUP(U781,Master[Company],Master[Blow],"Unknown",0,1))</f>
        <v/>
      </c>
      <c r="J781" s="341" t="str">
        <f t="array" ref="J781">if(U781="","",XLOOKUP(U781,Master[Company],Master[Pigging],"Unknown",0,1))</f>
        <v/>
      </c>
      <c r="K781" s="341" t="str">
        <f t="array" ref="K781">if(U781="","",XLOOKUP(U781,Master[Company],Master[Load Method],"Unknown",0,1))</f>
        <v/>
      </c>
      <c r="L781" s="341" t="str">
        <f t="array" ref="L781">if(U781="","",XLOOKUP(U781,Master[Company],Master[Line Distance],"Unknown",0,1))</f>
        <v/>
      </c>
      <c r="M781" s="394"/>
      <c r="N781" s="341"/>
      <c r="O781" s="341"/>
      <c r="P781" s="341" t="str">
        <f t="array" ref="P781">if(U781="","",XLOOKUP(U781,Master[Company],Master[Terms],"NA",0,1))</f>
        <v/>
      </c>
      <c r="Q781" s="341" t="str">
        <f t="shared" si="1"/>
        <v/>
      </c>
      <c r="R781" s="341" t="str">
        <f t="array" ref="R781">if(U781="","",XLOOKUP(U781,Master[Company],Master[Group],"NA",0,1))</f>
        <v/>
      </c>
      <c r="S781" s="341" t="str">
        <f t="array" ref="S781">if(U781="","",XLOOKUP(U781,Master[Company],Master[Loading Location],"NA",0,1))</f>
        <v/>
      </c>
      <c r="T781" s="341" t="str">
        <f t="array" ref="T781">if(U781="","",XLOOKUP(U781,Master[Company],Master[Acronym],"NA",0,1))</f>
        <v/>
      </c>
      <c r="U781" s="341"/>
      <c r="V781" s="342"/>
      <c r="W781" s="342"/>
      <c r="X781" s="341" t="str">
        <f t="shared" si="6"/>
        <v/>
      </c>
      <c r="Y781" s="341" t="str">
        <f t="shared" si="3"/>
        <v/>
      </c>
      <c r="Z781" s="341"/>
      <c r="AA781" s="341"/>
      <c r="AB781" s="341"/>
      <c r="AC781" s="401"/>
      <c r="AD781" s="563"/>
      <c r="AE781" s="564"/>
      <c r="AF781" s="564"/>
      <c r="AG781" s="564"/>
      <c r="AH781" s="564"/>
      <c r="AI781" s="564"/>
      <c r="AJ781" s="564"/>
      <c r="AK781" s="564"/>
      <c r="AL781" s="563"/>
      <c r="AM781" s="564"/>
      <c r="AN781" s="564"/>
      <c r="AO781" s="564"/>
      <c r="AP781" s="564"/>
      <c r="AQ781" s="564"/>
      <c r="AR781" s="564"/>
      <c r="AS781" s="564"/>
      <c r="AT781" s="401"/>
      <c r="AU781" s="399"/>
      <c r="AV781" s="617"/>
      <c r="AW781" s="401"/>
      <c r="AX781" s="401"/>
      <c r="AY781" s="341"/>
      <c r="AZ781" s="341"/>
      <c r="BA781" s="341"/>
      <c r="BB781" s="341"/>
      <c r="BC781" s="341"/>
      <c r="BD781" s="401"/>
      <c r="BE781" s="341"/>
      <c r="BF781" s="341"/>
      <c r="BG781" s="402"/>
      <c r="BH781" s="403"/>
      <c r="BI781" s="405"/>
      <c r="BJ781" s="405"/>
      <c r="BK781" s="405"/>
      <c r="BL781" s="405"/>
      <c r="BM781" s="514"/>
    </row>
    <row r="782" ht="18.75" customHeight="1">
      <c r="A782" s="400" t="str">
        <f t="shared" si="4"/>
        <v/>
      </c>
      <c r="B782" s="341"/>
      <c r="C782" s="559"/>
      <c r="D782" s="393"/>
      <c r="E782" s="341"/>
      <c r="F782" s="394"/>
      <c r="G782" s="341" t="str">
        <f t="array" ref="G782">IF(C782="","",XLOOKUP(C782,'Master Data'!K:K,'Master Data'!N:N,"Input in Master Data",0,1))</f>
        <v/>
      </c>
      <c r="H782" s="341" t="str">
        <f t="array" ref="H782">IF(C782="","",XLOOKUP(C782,'Master Data'!K:K,'Master Data'!O:O,"Input in Master Data",0,1))</f>
        <v/>
      </c>
      <c r="I782" s="341" t="str">
        <f t="array" ref="I782">if(U782="","",XLOOKUP(U782,Master[Company],Master[Blow],"Unknown",0,1))</f>
        <v/>
      </c>
      <c r="J782" s="341" t="str">
        <f t="array" ref="J782">if(U782="","",XLOOKUP(U782,Master[Company],Master[Pigging],"Unknown",0,1))</f>
        <v/>
      </c>
      <c r="K782" s="341" t="str">
        <f t="array" ref="K782">if(U782="","",XLOOKUP(U782,Master[Company],Master[Load Method],"Unknown",0,1))</f>
        <v/>
      </c>
      <c r="L782" s="341" t="str">
        <f t="array" ref="L782">if(U782="","",XLOOKUP(U782,Master[Company],Master[Line Distance],"Unknown",0,1))</f>
        <v/>
      </c>
      <c r="M782" s="394"/>
      <c r="N782" s="341"/>
      <c r="O782" s="341"/>
      <c r="P782" s="341" t="str">
        <f t="array" ref="P782">if(U782="","",XLOOKUP(U782,Master[Company],Master[Terms],"NA",0,1))</f>
        <v/>
      </c>
      <c r="Q782" s="341" t="str">
        <f t="shared" si="1"/>
        <v/>
      </c>
      <c r="R782" s="341" t="str">
        <f t="array" ref="R782">if(U782="","",XLOOKUP(U782,Master[Company],Master[Group],"NA",0,1))</f>
        <v/>
      </c>
      <c r="S782" s="341" t="str">
        <f t="array" ref="S782">if(U782="","",XLOOKUP(U782,Master[Company],Master[Loading Location],"NA",0,1))</f>
        <v/>
      </c>
      <c r="T782" s="341" t="str">
        <f t="array" ref="T782">if(U782="","",XLOOKUP(U782,Master[Company],Master[Acronym],"NA",0,1))</f>
        <v/>
      </c>
      <c r="U782" s="341"/>
      <c r="V782" s="342"/>
      <c r="W782" s="342"/>
      <c r="X782" s="341" t="str">
        <f t="shared" si="6"/>
        <v/>
      </c>
      <c r="Y782" s="341" t="str">
        <f t="shared" si="3"/>
        <v/>
      </c>
      <c r="Z782" s="341"/>
      <c r="AA782" s="341"/>
      <c r="AB782" s="341"/>
      <c r="AC782" s="401"/>
      <c r="AD782" s="563"/>
      <c r="AE782" s="564"/>
      <c r="AF782" s="564"/>
      <c r="AG782" s="564"/>
      <c r="AH782" s="564"/>
      <c r="AI782" s="564"/>
      <c r="AJ782" s="564"/>
      <c r="AK782" s="564"/>
      <c r="AL782" s="563"/>
      <c r="AM782" s="564"/>
      <c r="AN782" s="564"/>
      <c r="AO782" s="564"/>
      <c r="AP782" s="564"/>
      <c r="AQ782" s="564"/>
      <c r="AR782" s="564"/>
      <c r="AS782" s="564"/>
      <c r="AT782" s="401"/>
      <c r="AU782" s="399"/>
      <c r="AV782" s="617"/>
      <c r="AW782" s="401"/>
      <c r="AX782" s="401"/>
      <c r="AY782" s="341"/>
      <c r="AZ782" s="341"/>
      <c r="BA782" s="341"/>
      <c r="BB782" s="341"/>
      <c r="BC782" s="341"/>
      <c r="BD782" s="401"/>
      <c r="BE782" s="341"/>
      <c r="BF782" s="341"/>
      <c r="BG782" s="402"/>
      <c r="BH782" s="403"/>
      <c r="BI782" s="405"/>
      <c r="BJ782" s="405"/>
      <c r="BK782" s="405"/>
      <c r="BL782" s="405"/>
      <c r="BM782" s="514"/>
    </row>
    <row r="783" ht="18.75" customHeight="1">
      <c r="A783" s="400" t="str">
        <f t="shared" si="4"/>
        <v/>
      </c>
      <c r="B783" s="341"/>
      <c r="C783" s="559"/>
      <c r="D783" s="393"/>
      <c r="E783" s="341"/>
      <c r="F783" s="394"/>
      <c r="G783" s="341" t="str">
        <f t="array" ref="G783">IF(C783="","",XLOOKUP(C783,'Master Data'!K:K,'Master Data'!N:N,"Input in Master Data",0,1))</f>
        <v/>
      </c>
      <c r="H783" s="341" t="str">
        <f t="array" ref="H783">IF(C783="","",XLOOKUP(C783,'Master Data'!K:K,'Master Data'!O:O,"Input in Master Data",0,1))</f>
        <v/>
      </c>
      <c r="I783" s="341" t="str">
        <f t="array" ref="I783">if(U783="","",XLOOKUP(U783,Master[Company],Master[Blow],"Unknown",0,1))</f>
        <v/>
      </c>
      <c r="J783" s="341" t="str">
        <f t="array" ref="J783">if(U783="","",XLOOKUP(U783,Master[Company],Master[Pigging],"Unknown",0,1))</f>
        <v/>
      </c>
      <c r="K783" s="341" t="str">
        <f t="array" ref="K783">if(U783="","",XLOOKUP(U783,Master[Company],Master[Load Method],"Unknown",0,1))</f>
        <v/>
      </c>
      <c r="L783" s="341" t="str">
        <f t="array" ref="L783">if(U783="","",XLOOKUP(U783,Master[Company],Master[Line Distance],"Unknown",0,1))</f>
        <v/>
      </c>
      <c r="M783" s="394"/>
      <c r="N783" s="341"/>
      <c r="O783" s="341"/>
      <c r="P783" s="341" t="str">
        <f t="array" ref="P783">if(U783="","",XLOOKUP(U783,Master[Company],Master[Terms],"NA",0,1))</f>
        <v/>
      </c>
      <c r="Q783" s="341" t="str">
        <f t="shared" si="1"/>
        <v/>
      </c>
      <c r="R783" s="341" t="str">
        <f t="array" ref="R783">if(U783="","",XLOOKUP(U783,Master[Company],Master[Group],"NA",0,1))</f>
        <v/>
      </c>
      <c r="S783" s="341" t="str">
        <f t="array" ref="S783">if(U783="","",XLOOKUP(U783,Master[Company],Master[Loading Location],"NA",0,1))</f>
        <v/>
      </c>
      <c r="T783" s="341" t="str">
        <f t="array" ref="T783">if(U783="","",XLOOKUP(U783,Master[Company],Master[Acronym],"NA",0,1))</f>
        <v/>
      </c>
      <c r="U783" s="341"/>
      <c r="V783" s="342"/>
      <c r="W783" s="342"/>
      <c r="X783" s="341" t="str">
        <f t="shared" si="6"/>
        <v/>
      </c>
      <c r="Y783" s="341" t="str">
        <f t="shared" si="3"/>
        <v/>
      </c>
      <c r="Z783" s="341"/>
      <c r="AA783" s="341"/>
      <c r="AB783" s="341"/>
      <c r="AC783" s="401"/>
      <c r="AD783" s="563"/>
      <c r="AE783" s="564"/>
      <c r="AF783" s="564"/>
      <c r="AG783" s="564"/>
      <c r="AH783" s="564"/>
      <c r="AI783" s="564"/>
      <c r="AJ783" s="564"/>
      <c r="AK783" s="564"/>
      <c r="AL783" s="563"/>
      <c r="AM783" s="564"/>
      <c r="AN783" s="564"/>
      <c r="AO783" s="564"/>
      <c r="AP783" s="564"/>
      <c r="AQ783" s="564"/>
      <c r="AR783" s="564"/>
      <c r="AS783" s="564"/>
      <c r="AT783" s="401"/>
      <c r="AU783" s="399"/>
      <c r="AV783" s="617"/>
      <c r="AW783" s="401"/>
      <c r="AX783" s="401"/>
      <c r="AY783" s="341"/>
      <c r="AZ783" s="341"/>
      <c r="BA783" s="341"/>
      <c r="BB783" s="341"/>
      <c r="BC783" s="341"/>
      <c r="BD783" s="401"/>
      <c r="BE783" s="341"/>
      <c r="BF783" s="341"/>
      <c r="BG783" s="402"/>
      <c r="BH783" s="403"/>
      <c r="BI783" s="405"/>
      <c r="BJ783" s="405"/>
      <c r="BK783" s="405"/>
      <c r="BL783" s="405"/>
      <c r="BM783" s="514"/>
    </row>
    <row r="784" ht="18.75" customHeight="1">
      <c r="A784" s="400" t="str">
        <f t="shared" si="4"/>
        <v/>
      </c>
      <c r="B784" s="341"/>
      <c r="C784" s="559"/>
      <c r="D784" s="393"/>
      <c r="E784" s="341"/>
      <c r="F784" s="394"/>
      <c r="G784" s="341" t="str">
        <f t="array" ref="G784">IF(C784="","",XLOOKUP(C784,'Master Data'!K:K,'Master Data'!N:N,"Input in Master Data",0,1))</f>
        <v/>
      </c>
      <c r="H784" s="341" t="str">
        <f t="array" ref="H784">IF(C784="","",XLOOKUP(C784,'Master Data'!K:K,'Master Data'!O:O,"Input in Master Data",0,1))</f>
        <v/>
      </c>
      <c r="I784" s="341" t="str">
        <f t="array" ref="I784">if(U784="","",XLOOKUP(U784,Master[Company],Master[Blow],"Unknown",0,1))</f>
        <v/>
      </c>
      <c r="J784" s="341" t="str">
        <f t="array" ref="J784">if(U784="","",XLOOKUP(U784,Master[Company],Master[Pigging],"Unknown",0,1))</f>
        <v/>
      </c>
      <c r="K784" s="341" t="str">
        <f t="array" ref="K784">if(U784="","",XLOOKUP(U784,Master[Company],Master[Load Method],"Unknown",0,1))</f>
        <v/>
      </c>
      <c r="L784" s="341" t="str">
        <f t="array" ref="L784">if(U784="","",XLOOKUP(U784,Master[Company],Master[Line Distance],"Unknown",0,1))</f>
        <v/>
      </c>
      <c r="M784" s="394"/>
      <c r="N784" s="341"/>
      <c r="O784" s="341"/>
      <c r="P784" s="341" t="str">
        <f t="array" ref="P784">if(U784="","",XLOOKUP(U784,Master[Company],Master[Terms],"NA",0,1))</f>
        <v/>
      </c>
      <c r="Q784" s="341" t="str">
        <f t="shared" si="1"/>
        <v/>
      </c>
      <c r="R784" s="341" t="str">
        <f t="array" ref="R784">if(U784="","",XLOOKUP(U784,Master[Company],Master[Group],"NA",0,1))</f>
        <v/>
      </c>
      <c r="S784" s="341" t="str">
        <f t="array" ref="S784">if(U784="","",XLOOKUP(U784,Master[Company],Master[Loading Location],"NA",0,1))</f>
        <v/>
      </c>
      <c r="T784" s="341" t="str">
        <f t="array" ref="T784">if(U784="","",XLOOKUP(U784,Master[Company],Master[Acronym],"NA",0,1))</f>
        <v/>
      </c>
      <c r="U784" s="341"/>
      <c r="V784" s="342"/>
      <c r="W784" s="342"/>
      <c r="X784" s="341" t="str">
        <f t="shared" si="6"/>
        <v/>
      </c>
      <c r="Y784" s="341" t="str">
        <f t="shared" si="3"/>
        <v/>
      </c>
      <c r="Z784" s="341"/>
      <c r="AA784" s="341"/>
      <c r="AB784" s="341"/>
      <c r="AC784" s="401"/>
      <c r="AD784" s="563"/>
      <c r="AE784" s="564"/>
      <c r="AF784" s="564"/>
      <c r="AG784" s="564"/>
      <c r="AH784" s="564"/>
      <c r="AI784" s="564"/>
      <c r="AJ784" s="564"/>
      <c r="AK784" s="564"/>
      <c r="AL784" s="563"/>
      <c r="AM784" s="564"/>
      <c r="AN784" s="564"/>
      <c r="AO784" s="564"/>
      <c r="AP784" s="564"/>
      <c r="AQ784" s="564"/>
      <c r="AR784" s="564"/>
      <c r="AS784" s="564"/>
      <c r="AT784" s="401"/>
      <c r="AU784" s="399"/>
      <c r="AV784" s="617"/>
      <c r="AW784" s="401"/>
      <c r="AX784" s="401"/>
      <c r="AY784" s="341"/>
      <c r="AZ784" s="341"/>
      <c r="BA784" s="341"/>
      <c r="BB784" s="341"/>
      <c r="BC784" s="341"/>
      <c r="BD784" s="401"/>
      <c r="BE784" s="341"/>
      <c r="BF784" s="341"/>
      <c r="BG784" s="402"/>
      <c r="BH784" s="403"/>
      <c r="BI784" s="405"/>
      <c r="BJ784" s="405"/>
      <c r="BK784" s="405"/>
      <c r="BL784" s="405"/>
      <c r="BM784" s="514"/>
    </row>
    <row r="785" ht="18.75" customHeight="1">
      <c r="A785" s="400" t="str">
        <f t="shared" si="4"/>
        <v/>
      </c>
      <c r="B785" s="341"/>
      <c r="C785" s="559"/>
      <c r="D785" s="393"/>
      <c r="E785" s="341"/>
      <c r="F785" s="394"/>
      <c r="G785" s="341" t="str">
        <f t="array" ref="G785">IF(C785="","",XLOOKUP(C785,'Master Data'!K:K,'Master Data'!N:N,"Input in Master Data",0,1))</f>
        <v/>
      </c>
      <c r="H785" s="341" t="str">
        <f t="array" ref="H785">IF(C785="","",XLOOKUP(C785,'Master Data'!K:K,'Master Data'!O:O,"Input in Master Data",0,1))</f>
        <v/>
      </c>
      <c r="I785" s="341" t="str">
        <f t="array" ref="I785">if(U785="","",XLOOKUP(U785,Master[Company],Master[Blow],"Unknown",0,1))</f>
        <v/>
      </c>
      <c r="J785" s="341" t="str">
        <f t="array" ref="J785">if(U785="","",XLOOKUP(U785,Master[Company],Master[Pigging],"Unknown",0,1))</f>
        <v/>
      </c>
      <c r="K785" s="341" t="str">
        <f t="array" ref="K785">if(U785="","",XLOOKUP(U785,Master[Company],Master[Load Method],"Unknown",0,1))</f>
        <v/>
      </c>
      <c r="L785" s="341" t="str">
        <f t="array" ref="L785">if(U785="","",XLOOKUP(U785,Master[Company],Master[Line Distance],"Unknown",0,1))</f>
        <v/>
      </c>
      <c r="M785" s="394"/>
      <c r="N785" s="341"/>
      <c r="O785" s="341"/>
      <c r="P785" s="341" t="str">
        <f t="array" ref="P785">if(U785="","",XLOOKUP(U785,Master[Company],Master[Terms],"NA",0,1))</f>
        <v/>
      </c>
      <c r="Q785" s="341" t="str">
        <f t="shared" si="1"/>
        <v/>
      </c>
      <c r="R785" s="341" t="str">
        <f t="array" ref="R785">if(U785="","",XLOOKUP(U785,Master[Company],Master[Group],"NA",0,1))</f>
        <v/>
      </c>
      <c r="S785" s="341" t="str">
        <f t="array" ref="S785">if(U785="","",XLOOKUP(U785,Master[Company],Master[Loading Location],"NA",0,1))</f>
        <v/>
      </c>
      <c r="T785" s="341" t="str">
        <f t="array" ref="T785">if(U785="","",XLOOKUP(U785,Master[Company],Master[Acronym],"NA",0,1))</f>
        <v/>
      </c>
      <c r="U785" s="341"/>
      <c r="V785" s="342"/>
      <c r="W785" s="342"/>
      <c r="X785" s="341" t="str">
        <f t="shared" si="6"/>
        <v/>
      </c>
      <c r="Y785" s="341" t="str">
        <f t="shared" si="3"/>
        <v/>
      </c>
      <c r="Z785" s="341"/>
      <c r="AA785" s="341"/>
      <c r="AB785" s="341"/>
      <c r="AC785" s="401"/>
      <c r="AD785" s="563"/>
      <c r="AE785" s="564"/>
      <c r="AF785" s="564"/>
      <c r="AG785" s="564"/>
      <c r="AH785" s="564"/>
      <c r="AI785" s="564"/>
      <c r="AJ785" s="564"/>
      <c r="AK785" s="564"/>
      <c r="AL785" s="563"/>
      <c r="AM785" s="564"/>
      <c r="AN785" s="564"/>
      <c r="AO785" s="564"/>
      <c r="AP785" s="564"/>
      <c r="AQ785" s="564"/>
      <c r="AR785" s="564"/>
      <c r="AS785" s="564"/>
      <c r="AT785" s="401"/>
      <c r="AU785" s="399"/>
      <c r="AV785" s="617"/>
      <c r="AW785" s="401"/>
      <c r="AX785" s="401"/>
      <c r="AY785" s="341"/>
      <c r="AZ785" s="341"/>
      <c r="BA785" s="341"/>
      <c r="BB785" s="341"/>
      <c r="BC785" s="341"/>
      <c r="BD785" s="401"/>
      <c r="BE785" s="341"/>
      <c r="BF785" s="341"/>
      <c r="BG785" s="402"/>
      <c r="BH785" s="403"/>
      <c r="BI785" s="405"/>
      <c r="BJ785" s="405"/>
      <c r="BK785" s="405"/>
      <c r="BL785" s="405"/>
      <c r="BM785" s="514"/>
    </row>
    <row r="786" ht="18.75" customHeight="1">
      <c r="A786" s="400" t="str">
        <f t="shared" si="4"/>
        <v/>
      </c>
      <c r="B786" s="341"/>
      <c r="C786" s="559"/>
      <c r="D786" s="393"/>
      <c r="E786" s="341"/>
      <c r="F786" s="394"/>
      <c r="G786" s="341" t="str">
        <f t="array" ref="G786">IF(C786="","",XLOOKUP(C786,'Master Data'!K:K,'Master Data'!N:N,"Input in Master Data",0,1))</f>
        <v/>
      </c>
      <c r="H786" s="341" t="str">
        <f t="array" ref="H786">IF(C786="","",XLOOKUP(C786,'Master Data'!K:K,'Master Data'!O:O,"Input in Master Data",0,1))</f>
        <v/>
      </c>
      <c r="I786" s="341" t="str">
        <f t="array" ref="I786">if(U786="","",XLOOKUP(U786,Master[Company],Master[Blow],"Unknown",0,1))</f>
        <v/>
      </c>
      <c r="J786" s="341" t="str">
        <f t="array" ref="J786">if(U786="","",XLOOKUP(U786,Master[Company],Master[Pigging],"Unknown",0,1))</f>
        <v/>
      </c>
      <c r="K786" s="341" t="str">
        <f t="array" ref="K786">if(U786="","",XLOOKUP(U786,Master[Company],Master[Load Method],"Unknown",0,1))</f>
        <v/>
      </c>
      <c r="L786" s="341" t="str">
        <f t="array" ref="L786">if(U786="","",XLOOKUP(U786,Master[Company],Master[Line Distance],"Unknown",0,1))</f>
        <v/>
      </c>
      <c r="M786" s="394"/>
      <c r="N786" s="341"/>
      <c r="O786" s="341"/>
      <c r="P786" s="341" t="str">
        <f t="array" ref="P786">if(U786="","",XLOOKUP(U786,Master[Company],Master[Terms],"NA",0,1))</f>
        <v/>
      </c>
      <c r="Q786" s="341" t="str">
        <f t="shared" si="1"/>
        <v/>
      </c>
      <c r="R786" s="341" t="str">
        <f t="array" ref="R786">if(U786="","",XLOOKUP(U786,Master[Company],Master[Group],"NA",0,1))</f>
        <v/>
      </c>
      <c r="S786" s="341" t="str">
        <f t="array" ref="S786">if(U786="","",XLOOKUP(U786,Master[Company],Master[Loading Location],"NA",0,1))</f>
        <v/>
      </c>
      <c r="T786" s="341" t="str">
        <f t="array" ref="T786">if(U786="","",XLOOKUP(U786,Master[Company],Master[Acronym],"NA",0,1))</f>
        <v/>
      </c>
      <c r="U786" s="341"/>
      <c r="V786" s="342"/>
      <c r="W786" s="342"/>
      <c r="X786" s="341" t="str">
        <f t="shared" si="6"/>
        <v/>
      </c>
      <c r="Y786" s="341" t="str">
        <f t="shared" si="3"/>
        <v/>
      </c>
      <c r="Z786" s="341"/>
      <c r="AA786" s="341"/>
      <c r="AB786" s="341"/>
      <c r="AC786" s="401"/>
      <c r="AD786" s="563"/>
      <c r="AE786" s="564"/>
      <c r="AF786" s="564"/>
      <c r="AG786" s="564"/>
      <c r="AH786" s="564"/>
      <c r="AI786" s="564"/>
      <c r="AJ786" s="564"/>
      <c r="AK786" s="564"/>
      <c r="AL786" s="563"/>
      <c r="AM786" s="564"/>
      <c r="AN786" s="564"/>
      <c r="AO786" s="564"/>
      <c r="AP786" s="564"/>
      <c r="AQ786" s="564"/>
      <c r="AR786" s="564"/>
      <c r="AS786" s="564"/>
      <c r="AT786" s="401"/>
      <c r="AU786" s="399"/>
      <c r="AV786" s="617"/>
      <c r="AW786" s="401"/>
      <c r="AX786" s="401"/>
      <c r="AY786" s="341"/>
      <c r="AZ786" s="341"/>
      <c r="BA786" s="341"/>
      <c r="BB786" s="341"/>
      <c r="BC786" s="341"/>
      <c r="BD786" s="401"/>
      <c r="BE786" s="341"/>
      <c r="BF786" s="341"/>
      <c r="BG786" s="402"/>
      <c r="BH786" s="403"/>
      <c r="BI786" s="405"/>
      <c r="BJ786" s="405"/>
      <c r="BK786" s="405"/>
      <c r="BL786" s="405"/>
      <c r="BM786" s="514"/>
    </row>
    <row r="787" ht="18.75" customHeight="1">
      <c r="A787" s="400" t="str">
        <f t="shared" si="4"/>
        <v/>
      </c>
      <c r="B787" s="341"/>
      <c r="C787" s="559"/>
      <c r="D787" s="393"/>
      <c r="E787" s="341"/>
      <c r="F787" s="394"/>
      <c r="G787" s="341" t="str">
        <f t="array" ref="G787">IF(C787="","",XLOOKUP(C787,'Master Data'!K:K,'Master Data'!N:N,"Input in Master Data",0,1))</f>
        <v/>
      </c>
      <c r="H787" s="341" t="str">
        <f t="array" ref="H787">IF(C787="","",XLOOKUP(C787,'Master Data'!K:K,'Master Data'!O:O,"Input in Master Data",0,1))</f>
        <v/>
      </c>
      <c r="I787" s="341" t="str">
        <f t="array" ref="I787">if(U787="","",XLOOKUP(U787,Master[Company],Master[Blow],"Unknown",0,1))</f>
        <v/>
      </c>
      <c r="J787" s="341" t="str">
        <f t="array" ref="J787">if(U787="","",XLOOKUP(U787,Master[Company],Master[Pigging],"Unknown",0,1))</f>
        <v/>
      </c>
      <c r="K787" s="341" t="str">
        <f t="array" ref="K787">if(U787="","",XLOOKUP(U787,Master[Company],Master[Load Method],"Unknown",0,1))</f>
        <v/>
      </c>
      <c r="L787" s="341" t="str">
        <f t="array" ref="L787">if(U787="","",XLOOKUP(U787,Master[Company],Master[Line Distance],"Unknown",0,1))</f>
        <v/>
      </c>
      <c r="M787" s="394"/>
      <c r="N787" s="341"/>
      <c r="O787" s="341"/>
      <c r="P787" s="341" t="str">
        <f t="array" ref="P787">if(U787="","",XLOOKUP(U787,Master[Company],Master[Terms],"NA",0,1))</f>
        <v/>
      </c>
      <c r="Q787" s="341" t="str">
        <f t="shared" si="1"/>
        <v/>
      </c>
      <c r="R787" s="341" t="str">
        <f t="array" ref="R787">if(U787="","",XLOOKUP(U787,Master[Company],Master[Group],"NA",0,1))</f>
        <v/>
      </c>
      <c r="S787" s="341" t="str">
        <f t="array" ref="S787">if(U787="","",XLOOKUP(U787,Master[Company],Master[Loading Location],"NA",0,1))</f>
        <v/>
      </c>
      <c r="T787" s="341" t="str">
        <f t="array" ref="T787">if(U787="","",XLOOKUP(U787,Master[Company],Master[Acronym],"NA",0,1))</f>
        <v/>
      </c>
      <c r="U787" s="341"/>
      <c r="V787" s="342"/>
      <c r="W787" s="342"/>
      <c r="X787" s="341" t="str">
        <f t="shared" si="6"/>
        <v/>
      </c>
      <c r="Y787" s="341" t="str">
        <f t="shared" si="3"/>
        <v/>
      </c>
      <c r="Z787" s="341"/>
      <c r="AA787" s="341"/>
      <c r="AB787" s="341"/>
      <c r="AC787" s="401"/>
      <c r="AD787" s="563"/>
      <c r="AE787" s="564"/>
      <c r="AF787" s="564"/>
      <c r="AG787" s="564"/>
      <c r="AH787" s="564"/>
      <c r="AI787" s="564"/>
      <c r="AJ787" s="564"/>
      <c r="AK787" s="564"/>
      <c r="AL787" s="563"/>
      <c r="AM787" s="564"/>
      <c r="AN787" s="564"/>
      <c r="AO787" s="564"/>
      <c r="AP787" s="564"/>
      <c r="AQ787" s="564"/>
      <c r="AR787" s="564"/>
      <c r="AS787" s="564"/>
      <c r="AT787" s="401"/>
      <c r="AU787" s="399"/>
      <c r="AV787" s="617"/>
      <c r="AW787" s="401"/>
      <c r="AX787" s="401"/>
      <c r="AY787" s="341"/>
      <c r="AZ787" s="341"/>
      <c r="BA787" s="341"/>
      <c r="BB787" s="341"/>
      <c r="BC787" s="341"/>
      <c r="BD787" s="401"/>
      <c r="BE787" s="341"/>
      <c r="BF787" s="341"/>
      <c r="BG787" s="402"/>
      <c r="BH787" s="403"/>
      <c r="BI787" s="405"/>
      <c r="BJ787" s="405"/>
      <c r="BK787" s="405"/>
      <c r="BL787" s="405"/>
      <c r="BM787" s="514"/>
    </row>
    <row r="788" ht="18.75" customHeight="1">
      <c r="A788" s="400" t="str">
        <f t="shared" si="4"/>
        <v/>
      </c>
      <c r="B788" s="341"/>
      <c r="C788" s="559"/>
      <c r="D788" s="393"/>
      <c r="E788" s="341"/>
      <c r="F788" s="394"/>
      <c r="G788" s="341" t="str">
        <f t="array" ref="G788">IF(C788="","",XLOOKUP(C788,'Master Data'!K:K,'Master Data'!N:N,"Input in Master Data",0,1))</f>
        <v/>
      </c>
      <c r="H788" s="341" t="str">
        <f t="array" ref="H788">IF(C788="","",XLOOKUP(C788,'Master Data'!K:K,'Master Data'!O:O,"Input in Master Data",0,1))</f>
        <v/>
      </c>
      <c r="I788" s="341" t="str">
        <f t="array" ref="I788">if(U788="","",XLOOKUP(U788,Master[Company],Master[Blow],"Unknown",0,1))</f>
        <v/>
      </c>
      <c r="J788" s="341" t="str">
        <f t="array" ref="J788">if(U788="","",XLOOKUP(U788,Master[Company],Master[Pigging],"Unknown",0,1))</f>
        <v/>
      </c>
      <c r="K788" s="341" t="str">
        <f t="array" ref="K788">if(U788="","",XLOOKUP(U788,Master[Company],Master[Load Method],"Unknown",0,1))</f>
        <v/>
      </c>
      <c r="L788" s="341" t="str">
        <f t="array" ref="L788">if(U788="","",XLOOKUP(U788,Master[Company],Master[Line Distance],"Unknown",0,1))</f>
        <v/>
      </c>
      <c r="M788" s="394"/>
      <c r="N788" s="341"/>
      <c r="O788" s="341"/>
      <c r="P788" s="341" t="str">
        <f t="array" ref="P788">if(U788="","",XLOOKUP(U788,Master[Company],Master[Terms],"NA",0,1))</f>
        <v/>
      </c>
      <c r="Q788" s="341" t="str">
        <f t="shared" si="1"/>
        <v/>
      </c>
      <c r="R788" s="341" t="str">
        <f t="array" ref="R788">if(U788="","",XLOOKUP(U788,Master[Company],Master[Group],"NA",0,1))</f>
        <v/>
      </c>
      <c r="S788" s="341" t="str">
        <f t="array" ref="S788">if(U788="","",XLOOKUP(U788,Master[Company],Master[Loading Location],"NA",0,1))</f>
        <v/>
      </c>
      <c r="T788" s="341" t="str">
        <f t="array" ref="T788">if(U788="","",XLOOKUP(U788,Master[Company],Master[Acronym],"NA",0,1))</f>
        <v/>
      </c>
      <c r="U788" s="341"/>
      <c r="V788" s="342"/>
      <c r="W788" s="342"/>
      <c r="X788" s="341" t="str">
        <f t="shared" si="6"/>
        <v/>
      </c>
      <c r="Y788" s="341" t="str">
        <f t="shared" si="3"/>
        <v/>
      </c>
      <c r="Z788" s="341"/>
      <c r="AA788" s="341"/>
      <c r="AB788" s="341"/>
      <c r="AC788" s="401"/>
      <c r="AD788" s="563"/>
      <c r="AE788" s="564"/>
      <c r="AF788" s="564"/>
      <c r="AG788" s="564"/>
      <c r="AH788" s="564"/>
      <c r="AI788" s="564"/>
      <c r="AJ788" s="564"/>
      <c r="AK788" s="564"/>
      <c r="AL788" s="563"/>
      <c r="AM788" s="564"/>
      <c r="AN788" s="564"/>
      <c r="AO788" s="564"/>
      <c r="AP788" s="564"/>
      <c r="AQ788" s="564"/>
      <c r="AR788" s="564"/>
      <c r="AS788" s="564"/>
      <c r="AT788" s="401"/>
      <c r="AU788" s="399"/>
      <c r="AV788" s="617"/>
      <c r="AW788" s="401"/>
      <c r="AX788" s="401"/>
      <c r="AY788" s="341"/>
      <c r="AZ788" s="341"/>
      <c r="BA788" s="341"/>
      <c r="BB788" s="341"/>
      <c r="BC788" s="341"/>
      <c r="BD788" s="401"/>
      <c r="BE788" s="341"/>
      <c r="BF788" s="341"/>
      <c r="BG788" s="402"/>
      <c r="BH788" s="403"/>
      <c r="BI788" s="405"/>
      <c r="BJ788" s="405"/>
      <c r="BK788" s="405"/>
      <c r="BL788" s="405"/>
      <c r="BM788" s="514"/>
    </row>
    <row r="789" ht="18.75" customHeight="1">
      <c r="A789" s="400" t="str">
        <f t="shared" si="4"/>
        <v/>
      </c>
      <c r="B789" s="341"/>
      <c r="C789" s="559"/>
      <c r="D789" s="393"/>
      <c r="E789" s="341"/>
      <c r="F789" s="394"/>
      <c r="G789" s="341" t="str">
        <f t="array" ref="G789">IF(C789="","",XLOOKUP(C789,'Master Data'!K:K,'Master Data'!N:N,"Input in Master Data",0,1))</f>
        <v/>
      </c>
      <c r="H789" s="341" t="str">
        <f t="array" ref="H789">IF(C789="","",XLOOKUP(C789,'Master Data'!K:K,'Master Data'!O:O,"Input in Master Data",0,1))</f>
        <v/>
      </c>
      <c r="I789" s="341" t="str">
        <f t="array" ref="I789">if(U789="","",XLOOKUP(U789,Master[Company],Master[Blow],"Unknown",0,1))</f>
        <v/>
      </c>
      <c r="J789" s="341" t="str">
        <f t="array" ref="J789">if(U789="","",XLOOKUP(U789,Master[Company],Master[Pigging],"Unknown",0,1))</f>
        <v/>
      </c>
      <c r="K789" s="341" t="str">
        <f t="array" ref="K789">if(U789="","",XLOOKUP(U789,Master[Company],Master[Load Method],"Unknown",0,1))</f>
        <v/>
      </c>
      <c r="L789" s="341" t="str">
        <f t="array" ref="L789">if(U789="","",XLOOKUP(U789,Master[Company],Master[Line Distance],"Unknown",0,1))</f>
        <v/>
      </c>
      <c r="M789" s="394"/>
      <c r="N789" s="341"/>
      <c r="O789" s="341"/>
      <c r="P789" s="341" t="str">
        <f t="array" ref="P789">if(U789="","",XLOOKUP(U789,Master[Company],Master[Terms],"NA",0,1))</f>
        <v/>
      </c>
      <c r="Q789" s="341" t="str">
        <f t="shared" si="1"/>
        <v/>
      </c>
      <c r="R789" s="341" t="str">
        <f t="array" ref="R789">if(U789="","",XLOOKUP(U789,Master[Company],Master[Group],"NA",0,1))</f>
        <v/>
      </c>
      <c r="S789" s="341" t="str">
        <f t="array" ref="S789">if(U789="","",XLOOKUP(U789,Master[Company],Master[Loading Location],"NA",0,1))</f>
        <v/>
      </c>
      <c r="T789" s="341" t="str">
        <f t="array" ref="T789">if(U789="","",XLOOKUP(U789,Master[Company],Master[Acronym],"NA",0,1))</f>
        <v/>
      </c>
      <c r="U789" s="341"/>
      <c r="V789" s="342"/>
      <c r="W789" s="342"/>
      <c r="X789" s="341" t="str">
        <f t="shared" si="6"/>
        <v/>
      </c>
      <c r="Y789" s="341" t="str">
        <f t="shared" si="3"/>
        <v/>
      </c>
      <c r="Z789" s="341"/>
      <c r="AA789" s="341"/>
      <c r="AB789" s="341"/>
      <c r="AC789" s="401"/>
      <c r="AD789" s="563"/>
      <c r="AE789" s="564"/>
      <c r="AF789" s="564"/>
      <c r="AG789" s="564"/>
      <c r="AH789" s="564"/>
      <c r="AI789" s="564"/>
      <c r="AJ789" s="564"/>
      <c r="AK789" s="564"/>
      <c r="AL789" s="563"/>
      <c r="AM789" s="564"/>
      <c r="AN789" s="564"/>
      <c r="AO789" s="564"/>
      <c r="AP789" s="564"/>
      <c r="AQ789" s="564"/>
      <c r="AR789" s="564"/>
      <c r="AS789" s="564"/>
      <c r="AT789" s="401"/>
      <c r="AU789" s="399"/>
      <c r="AV789" s="617"/>
      <c r="AW789" s="401"/>
      <c r="AX789" s="401"/>
      <c r="AY789" s="341"/>
      <c r="AZ789" s="341"/>
      <c r="BA789" s="341"/>
      <c r="BB789" s="341"/>
      <c r="BC789" s="341"/>
      <c r="BD789" s="401"/>
      <c r="BE789" s="341"/>
      <c r="BF789" s="341"/>
      <c r="BG789" s="402"/>
      <c r="BH789" s="403"/>
      <c r="BI789" s="405"/>
      <c r="BJ789" s="405"/>
      <c r="BK789" s="405"/>
      <c r="BL789" s="405"/>
      <c r="BM789" s="514"/>
    </row>
    <row r="790" ht="18.75" customHeight="1">
      <c r="A790" s="400" t="str">
        <f t="shared" si="4"/>
        <v/>
      </c>
      <c r="B790" s="341"/>
      <c r="C790" s="559"/>
      <c r="D790" s="393"/>
      <c r="E790" s="341"/>
      <c r="F790" s="394"/>
      <c r="G790" s="341" t="str">
        <f t="array" ref="G790">IF(C790="","",XLOOKUP(C790,'Master Data'!K:K,'Master Data'!N:N,"Input in Master Data",0,1))</f>
        <v/>
      </c>
      <c r="H790" s="341" t="str">
        <f t="array" ref="H790">IF(C790="","",XLOOKUP(C790,'Master Data'!K:K,'Master Data'!O:O,"Input in Master Data",0,1))</f>
        <v/>
      </c>
      <c r="I790" s="341" t="str">
        <f t="array" ref="I790">if(U790="","",XLOOKUP(U790,Master[Company],Master[Blow],"Unknown",0,1))</f>
        <v/>
      </c>
      <c r="J790" s="341" t="str">
        <f t="array" ref="J790">if(U790="","",XLOOKUP(U790,Master[Company],Master[Pigging],"Unknown",0,1))</f>
        <v/>
      </c>
      <c r="K790" s="341" t="str">
        <f t="array" ref="K790">if(U790="","",XLOOKUP(U790,Master[Company],Master[Load Method],"Unknown",0,1))</f>
        <v/>
      </c>
      <c r="L790" s="341" t="str">
        <f t="array" ref="L790">if(U790="","",XLOOKUP(U790,Master[Company],Master[Line Distance],"Unknown",0,1))</f>
        <v/>
      </c>
      <c r="M790" s="394"/>
      <c r="N790" s="341"/>
      <c r="O790" s="341"/>
      <c r="P790" s="341" t="str">
        <f t="array" ref="P790">if(U790="","",XLOOKUP(U790,Master[Company],Master[Terms],"NA",0,1))</f>
        <v/>
      </c>
      <c r="Q790" s="341" t="str">
        <f t="shared" si="1"/>
        <v/>
      </c>
      <c r="R790" s="341" t="str">
        <f t="array" ref="R790">if(U790="","",XLOOKUP(U790,Master[Company],Master[Group],"NA",0,1))</f>
        <v/>
      </c>
      <c r="S790" s="341" t="str">
        <f t="array" ref="S790">if(U790="","",XLOOKUP(U790,Master[Company],Master[Loading Location],"NA",0,1))</f>
        <v/>
      </c>
      <c r="T790" s="341" t="str">
        <f t="array" ref="T790">if(U790="","",XLOOKUP(U790,Master[Company],Master[Acronym],"NA",0,1))</f>
        <v/>
      </c>
      <c r="U790" s="341"/>
      <c r="V790" s="342"/>
      <c r="W790" s="342"/>
      <c r="X790" s="341" t="str">
        <f t="shared" si="6"/>
        <v/>
      </c>
      <c r="Y790" s="341" t="str">
        <f t="shared" si="3"/>
        <v/>
      </c>
      <c r="Z790" s="341"/>
      <c r="AA790" s="341"/>
      <c r="AB790" s="341"/>
      <c r="AC790" s="401"/>
      <c r="AD790" s="563"/>
      <c r="AE790" s="564"/>
      <c r="AF790" s="564"/>
      <c r="AG790" s="564"/>
      <c r="AH790" s="564"/>
      <c r="AI790" s="564"/>
      <c r="AJ790" s="564"/>
      <c r="AK790" s="564"/>
      <c r="AL790" s="563"/>
      <c r="AM790" s="564"/>
      <c r="AN790" s="564"/>
      <c r="AO790" s="564"/>
      <c r="AP790" s="564"/>
      <c r="AQ790" s="564"/>
      <c r="AR790" s="564"/>
      <c r="AS790" s="564"/>
      <c r="AT790" s="401"/>
      <c r="AU790" s="399"/>
      <c r="AV790" s="617"/>
      <c r="AW790" s="401"/>
      <c r="AX790" s="401"/>
      <c r="AY790" s="341"/>
      <c r="AZ790" s="341"/>
      <c r="BA790" s="341"/>
      <c r="BB790" s="341"/>
      <c r="BC790" s="341"/>
      <c r="BD790" s="401"/>
      <c r="BE790" s="341"/>
      <c r="BF790" s="341"/>
      <c r="BG790" s="402"/>
      <c r="BH790" s="403"/>
      <c r="BI790" s="405"/>
      <c r="BJ790" s="405"/>
      <c r="BK790" s="405"/>
      <c r="BL790" s="405"/>
      <c r="BM790" s="514"/>
    </row>
    <row r="791" ht="18.75" customHeight="1">
      <c r="A791" s="400" t="str">
        <f t="shared" si="4"/>
        <v/>
      </c>
      <c r="B791" s="341"/>
      <c r="C791" s="559"/>
      <c r="D791" s="393"/>
      <c r="E791" s="341"/>
      <c r="F791" s="394"/>
      <c r="G791" s="341" t="str">
        <f t="array" ref="G791">IF(C791="","",XLOOKUP(C791,'Master Data'!K:K,'Master Data'!N:N,"Input in Master Data",0,1))</f>
        <v/>
      </c>
      <c r="H791" s="341" t="str">
        <f t="array" ref="H791">IF(C791="","",XLOOKUP(C791,'Master Data'!K:K,'Master Data'!O:O,"Input in Master Data",0,1))</f>
        <v/>
      </c>
      <c r="I791" s="341" t="str">
        <f t="array" ref="I791">if(U791="","",XLOOKUP(U791,Master[Company],Master[Blow],"Unknown",0,1))</f>
        <v/>
      </c>
      <c r="J791" s="341" t="str">
        <f t="array" ref="J791">if(U791="","",XLOOKUP(U791,Master[Company],Master[Pigging],"Unknown",0,1))</f>
        <v/>
      </c>
      <c r="K791" s="341" t="str">
        <f t="array" ref="K791">if(U791="","",XLOOKUP(U791,Master[Company],Master[Load Method],"Unknown",0,1))</f>
        <v/>
      </c>
      <c r="L791" s="341" t="str">
        <f t="array" ref="L791">if(U791="","",XLOOKUP(U791,Master[Company],Master[Line Distance],"Unknown",0,1))</f>
        <v/>
      </c>
      <c r="M791" s="394"/>
      <c r="N791" s="341"/>
      <c r="O791" s="341"/>
      <c r="P791" s="341" t="str">
        <f t="array" ref="P791">if(U791="","",XLOOKUP(U791,Master[Company],Master[Terms],"NA",0,1))</f>
        <v/>
      </c>
      <c r="Q791" s="341" t="str">
        <f t="shared" si="1"/>
        <v/>
      </c>
      <c r="R791" s="341" t="str">
        <f t="array" ref="R791">if(U791="","",XLOOKUP(U791,Master[Company],Master[Group],"NA",0,1))</f>
        <v/>
      </c>
      <c r="S791" s="341" t="str">
        <f t="array" ref="S791">if(U791="","",XLOOKUP(U791,Master[Company],Master[Loading Location],"NA",0,1))</f>
        <v/>
      </c>
      <c r="T791" s="341" t="str">
        <f t="array" ref="T791">if(U791="","",XLOOKUP(U791,Master[Company],Master[Acronym],"NA",0,1))</f>
        <v/>
      </c>
      <c r="U791" s="341"/>
      <c r="V791" s="342"/>
      <c r="W791" s="342"/>
      <c r="X791" s="341" t="str">
        <f t="shared" si="6"/>
        <v/>
      </c>
      <c r="Y791" s="341" t="str">
        <f t="shared" si="3"/>
        <v/>
      </c>
      <c r="Z791" s="341"/>
      <c r="AA791" s="341"/>
      <c r="AB791" s="341"/>
      <c r="AC791" s="401"/>
      <c r="AD791" s="563"/>
      <c r="AE791" s="564"/>
      <c r="AF791" s="564"/>
      <c r="AG791" s="564"/>
      <c r="AH791" s="564"/>
      <c r="AI791" s="564"/>
      <c r="AJ791" s="564"/>
      <c r="AK791" s="564"/>
      <c r="AL791" s="563"/>
      <c r="AM791" s="564"/>
      <c r="AN791" s="564"/>
      <c r="AO791" s="564"/>
      <c r="AP791" s="564"/>
      <c r="AQ791" s="564"/>
      <c r="AR791" s="564"/>
      <c r="AS791" s="564"/>
      <c r="AT791" s="401"/>
      <c r="AU791" s="399"/>
      <c r="AV791" s="617"/>
      <c r="AW791" s="401"/>
      <c r="AX791" s="401"/>
      <c r="AY791" s="341"/>
      <c r="AZ791" s="341"/>
      <c r="BA791" s="341"/>
      <c r="BB791" s="341"/>
      <c r="BC791" s="341"/>
      <c r="BD791" s="401"/>
      <c r="BE791" s="341"/>
      <c r="BF791" s="341"/>
      <c r="BG791" s="402"/>
      <c r="BH791" s="403"/>
      <c r="BI791" s="405"/>
      <c r="BJ791" s="405"/>
      <c r="BK791" s="405"/>
      <c r="BL791" s="405"/>
      <c r="BM791" s="514"/>
    </row>
    <row r="792" ht="18.75" customHeight="1">
      <c r="A792" s="400" t="str">
        <f t="shared" si="4"/>
        <v/>
      </c>
      <c r="B792" s="341"/>
      <c r="C792" s="559"/>
      <c r="D792" s="393"/>
      <c r="E792" s="341"/>
      <c r="F792" s="394"/>
      <c r="G792" s="341" t="str">
        <f t="array" ref="G792">IF(C792="","",XLOOKUP(C792,'Master Data'!K:K,'Master Data'!N:N,"Input in Master Data",0,1))</f>
        <v/>
      </c>
      <c r="H792" s="341" t="str">
        <f t="array" ref="H792">IF(C792="","",XLOOKUP(C792,'Master Data'!K:K,'Master Data'!O:O,"Input in Master Data",0,1))</f>
        <v/>
      </c>
      <c r="I792" s="341" t="str">
        <f t="array" ref="I792">if(U792="","",XLOOKUP(U792,Master[Company],Master[Blow],"Unknown",0,1))</f>
        <v/>
      </c>
      <c r="J792" s="341" t="str">
        <f t="array" ref="J792">if(U792="","",XLOOKUP(U792,Master[Company],Master[Pigging],"Unknown",0,1))</f>
        <v/>
      </c>
      <c r="K792" s="341" t="str">
        <f t="array" ref="K792">if(U792="","",XLOOKUP(U792,Master[Company],Master[Load Method],"Unknown",0,1))</f>
        <v/>
      </c>
      <c r="L792" s="341" t="str">
        <f t="array" ref="L792">if(U792="","",XLOOKUP(U792,Master[Company],Master[Line Distance],"Unknown",0,1))</f>
        <v/>
      </c>
      <c r="M792" s="394"/>
      <c r="N792" s="341"/>
      <c r="O792" s="341"/>
      <c r="P792" s="341" t="str">
        <f t="array" ref="P792">if(U792="","",XLOOKUP(U792,Master[Company],Master[Terms],"NA",0,1))</f>
        <v/>
      </c>
      <c r="Q792" s="341" t="str">
        <f t="shared" si="1"/>
        <v/>
      </c>
      <c r="R792" s="341" t="str">
        <f t="array" ref="R792">if(U792="","",XLOOKUP(U792,Master[Company],Master[Group],"NA",0,1))</f>
        <v/>
      </c>
      <c r="S792" s="341" t="str">
        <f t="array" ref="S792">if(U792="","",XLOOKUP(U792,Master[Company],Master[Loading Location],"NA",0,1))</f>
        <v/>
      </c>
      <c r="T792" s="341" t="str">
        <f t="array" ref="T792">if(U792="","",XLOOKUP(U792,Master[Company],Master[Acronym],"NA",0,1))</f>
        <v/>
      </c>
      <c r="U792" s="341"/>
      <c r="V792" s="342"/>
      <c r="W792" s="342"/>
      <c r="X792" s="341" t="str">
        <f t="shared" si="6"/>
        <v/>
      </c>
      <c r="Y792" s="341" t="str">
        <f t="shared" si="3"/>
        <v/>
      </c>
      <c r="Z792" s="341"/>
      <c r="AA792" s="341"/>
      <c r="AB792" s="341"/>
      <c r="AC792" s="401"/>
      <c r="AD792" s="563"/>
      <c r="AE792" s="564"/>
      <c r="AF792" s="564"/>
      <c r="AG792" s="564"/>
      <c r="AH792" s="564"/>
      <c r="AI792" s="564"/>
      <c r="AJ792" s="564"/>
      <c r="AK792" s="564"/>
      <c r="AL792" s="563"/>
      <c r="AM792" s="564"/>
      <c r="AN792" s="564"/>
      <c r="AO792" s="564"/>
      <c r="AP792" s="564"/>
      <c r="AQ792" s="564"/>
      <c r="AR792" s="564"/>
      <c r="AS792" s="564"/>
      <c r="AT792" s="401"/>
      <c r="AU792" s="399"/>
      <c r="AV792" s="617"/>
      <c r="AW792" s="401"/>
      <c r="AX792" s="401"/>
      <c r="AY792" s="341"/>
      <c r="AZ792" s="341"/>
      <c r="BA792" s="341"/>
      <c r="BB792" s="341"/>
      <c r="BC792" s="341"/>
      <c r="BD792" s="401"/>
      <c r="BE792" s="341"/>
      <c r="BF792" s="341"/>
      <c r="BG792" s="402"/>
      <c r="BH792" s="403"/>
      <c r="BI792" s="405"/>
      <c r="BJ792" s="405"/>
      <c r="BK792" s="405"/>
      <c r="BL792" s="405"/>
      <c r="BM792" s="514"/>
    </row>
    <row r="793" ht="18.75" customHeight="1">
      <c r="A793" s="400" t="str">
        <f t="shared" si="4"/>
        <v/>
      </c>
      <c r="B793" s="341"/>
      <c r="C793" s="559"/>
      <c r="D793" s="393"/>
      <c r="E793" s="341"/>
      <c r="F793" s="394"/>
      <c r="G793" s="341" t="str">
        <f t="array" ref="G793">IF(C793="","",XLOOKUP(C793,'Master Data'!K:K,'Master Data'!N:N,"Input in Master Data",0,1))</f>
        <v/>
      </c>
      <c r="H793" s="341" t="str">
        <f t="array" ref="H793">IF(C793="","",XLOOKUP(C793,'Master Data'!K:K,'Master Data'!O:O,"Input in Master Data",0,1))</f>
        <v/>
      </c>
      <c r="I793" s="341" t="str">
        <f t="array" ref="I793">if(U793="","",XLOOKUP(U793,Master[Company],Master[Blow],"Unknown",0,1))</f>
        <v/>
      </c>
      <c r="J793" s="341" t="str">
        <f t="array" ref="J793">if(U793="","",XLOOKUP(U793,Master[Company],Master[Pigging],"Unknown",0,1))</f>
        <v/>
      </c>
      <c r="K793" s="341" t="str">
        <f t="array" ref="K793">if(U793="","",XLOOKUP(U793,Master[Company],Master[Load Method],"Unknown",0,1))</f>
        <v/>
      </c>
      <c r="L793" s="341" t="str">
        <f t="array" ref="L793">if(U793="","",XLOOKUP(U793,Master[Company],Master[Line Distance],"Unknown",0,1))</f>
        <v/>
      </c>
      <c r="M793" s="394"/>
      <c r="N793" s="341"/>
      <c r="O793" s="341"/>
      <c r="P793" s="341" t="str">
        <f t="array" ref="P793">if(U793="","",XLOOKUP(U793,Master[Company],Master[Terms],"NA",0,1))</f>
        <v/>
      </c>
      <c r="Q793" s="341" t="str">
        <f t="shared" si="1"/>
        <v/>
      </c>
      <c r="R793" s="341" t="str">
        <f t="array" ref="R793">if(U793="","",XLOOKUP(U793,Master[Company],Master[Group],"NA",0,1))</f>
        <v/>
      </c>
      <c r="S793" s="341" t="str">
        <f t="array" ref="S793">if(U793="","",XLOOKUP(U793,Master[Company],Master[Loading Location],"NA",0,1))</f>
        <v/>
      </c>
      <c r="T793" s="341" t="str">
        <f t="array" ref="T793">if(U793="","",XLOOKUP(U793,Master[Company],Master[Acronym],"NA",0,1))</f>
        <v/>
      </c>
      <c r="U793" s="341"/>
      <c r="V793" s="342"/>
      <c r="W793" s="342"/>
      <c r="X793" s="341" t="str">
        <f t="shared" si="6"/>
        <v/>
      </c>
      <c r="Y793" s="341" t="str">
        <f t="shared" si="3"/>
        <v/>
      </c>
      <c r="Z793" s="341"/>
      <c r="AA793" s="341"/>
      <c r="AB793" s="341"/>
      <c r="AC793" s="401"/>
      <c r="AD793" s="563"/>
      <c r="AE793" s="564"/>
      <c r="AF793" s="564"/>
      <c r="AG793" s="564"/>
      <c r="AH793" s="564"/>
      <c r="AI793" s="564"/>
      <c r="AJ793" s="564"/>
      <c r="AK793" s="564"/>
      <c r="AL793" s="563"/>
      <c r="AM793" s="564"/>
      <c r="AN793" s="564"/>
      <c r="AO793" s="564"/>
      <c r="AP793" s="564"/>
      <c r="AQ793" s="564"/>
      <c r="AR793" s="564"/>
      <c r="AS793" s="564"/>
      <c r="AT793" s="401"/>
      <c r="AU793" s="399"/>
      <c r="AV793" s="617"/>
      <c r="AW793" s="401"/>
      <c r="AX793" s="401"/>
      <c r="AY793" s="341"/>
      <c r="AZ793" s="341"/>
      <c r="BA793" s="341"/>
      <c r="BB793" s="341"/>
      <c r="BC793" s="341"/>
      <c r="BD793" s="401"/>
      <c r="BE793" s="341"/>
      <c r="BF793" s="341"/>
      <c r="BG793" s="402"/>
      <c r="BH793" s="403"/>
      <c r="BI793" s="405"/>
      <c r="BJ793" s="405"/>
      <c r="BK793" s="405"/>
      <c r="BL793" s="405"/>
      <c r="BM793" s="514"/>
    </row>
    <row r="794" ht="18.75" customHeight="1">
      <c r="A794" s="400" t="str">
        <f t="shared" si="4"/>
        <v/>
      </c>
      <c r="B794" s="341"/>
      <c r="C794" s="559"/>
      <c r="D794" s="393"/>
      <c r="E794" s="341"/>
      <c r="F794" s="394"/>
      <c r="G794" s="341" t="str">
        <f t="array" ref="G794">IF(C794="","",XLOOKUP(C794,'Master Data'!K:K,'Master Data'!N:N,"Input in Master Data",0,1))</f>
        <v/>
      </c>
      <c r="H794" s="341" t="str">
        <f t="array" ref="H794">IF(C794="","",XLOOKUP(C794,'Master Data'!K:K,'Master Data'!O:O,"Input in Master Data",0,1))</f>
        <v/>
      </c>
      <c r="I794" s="341" t="str">
        <f t="array" ref="I794">if(U794="","",XLOOKUP(U794,Master[Company],Master[Blow],"Unknown",0,1))</f>
        <v/>
      </c>
      <c r="J794" s="341" t="str">
        <f t="array" ref="J794">if(U794="","",XLOOKUP(U794,Master[Company],Master[Pigging],"Unknown",0,1))</f>
        <v/>
      </c>
      <c r="K794" s="341" t="str">
        <f t="array" ref="K794">if(U794="","",XLOOKUP(U794,Master[Company],Master[Load Method],"Unknown",0,1))</f>
        <v/>
      </c>
      <c r="L794" s="341" t="str">
        <f t="array" ref="L794">if(U794="","",XLOOKUP(U794,Master[Company],Master[Line Distance],"Unknown",0,1))</f>
        <v/>
      </c>
      <c r="M794" s="394"/>
      <c r="N794" s="341"/>
      <c r="O794" s="341"/>
      <c r="P794" s="341" t="str">
        <f t="array" ref="P794">if(U794="","",XLOOKUP(U794,Master[Company],Master[Terms],"NA",0,1))</f>
        <v/>
      </c>
      <c r="Q794" s="341" t="str">
        <f t="shared" si="1"/>
        <v/>
      </c>
      <c r="R794" s="341" t="str">
        <f t="array" ref="R794">if(U794="","",XLOOKUP(U794,Master[Company],Master[Group],"NA",0,1))</f>
        <v/>
      </c>
      <c r="S794" s="341" t="str">
        <f t="array" ref="S794">if(U794="","",XLOOKUP(U794,Master[Company],Master[Loading Location],"NA",0,1))</f>
        <v/>
      </c>
      <c r="T794" s="341" t="str">
        <f t="array" ref="T794">if(U794="","",XLOOKUP(U794,Master[Company],Master[Acronym],"NA",0,1))</f>
        <v/>
      </c>
      <c r="U794" s="341"/>
      <c r="V794" s="342"/>
      <c r="W794" s="342"/>
      <c r="X794" s="341" t="str">
        <f t="shared" si="6"/>
        <v/>
      </c>
      <c r="Y794" s="341" t="str">
        <f t="shared" si="3"/>
        <v/>
      </c>
      <c r="Z794" s="341"/>
      <c r="AA794" s="341"/>
      <c r="AB794" s="341"/>
      <c r="AC794" s="401"/>
      <c r="AD794" s="563"/>
      <c r="AE794" s="564"/>
      <c r="AF794" s="564"/>
      <c r="AG794" s="564"/>
      <c r="AH794" s="564"/>
      <c r="AI794" s="564"/>
      <c r="AJ794" s="564"/>
      <c r="AK794" s="564"/>
      <c r="AL794" s="563"/>
      <c r="AM794" s="564"/>
      <c r="AN794" s="564"/>
      <c r="AO794" s="564"/>
      <c r="AP794" s="564"/>
      <c r="AQ794" s="564"/>
      <c r="AR794" s="564"/>
      <c r="AS794" s="564"/>
      <c r="AT794" s="401"/>
      <c r="AU794" s="399"/>
      <c r="AV794" s="617"/>
      <c r="AW794" s="401"/>
      <c r="AX794" s="401"/>
      <c r="AY794" s="341"/>
      <c r="AZ794" s="341"/>
      <c r="BA794" s="341"/>
      <c r="BB794" s="341"/>
      <c r="BC794" s="341"/>
      <c r="BD794" s="401"/>
      <c r="BE794" s="341"/>
      <c r="BF794" s="341"/>
      <c r="BG794" s="402"/>
      <c r="BH794" s="403"/>
      <c r="BI794" s="405"/>
      <c r="BJ794" s="405"/>
      <c r="BK794" s="405"/>
      <c r="BL794" s="405"/>
      <c r="BM794" s="514"/>
    </row>
    <row r="795" ht="18.75" customHeight="1">
      <c r="A795" s="400" t="str">
        <f t="shared" si="4"/>
        <v/>
      </c>
      <c r="B795" s="341"/>
      <c r="C795" s="559"/>
      <c r="D795" s="393"/>
      <c r="E795" s="341"/>
      <c r="F795" s="394"/>
      <c r="G795" s="341" t="str">
        <f t="array" ref="G795">IF(C795="","",XLOOKUP(C795,'Master Data'!K:K,'Master Data'!N:N,"Input in Master Data",0,1))</f>
        <v/>
      </c>
      <c r="H795" s="341" t="str">
        <f t="array" ref="H795">IF(C795="","",XLOOKUP(C795,'Master Data'!K:K,'Master Data'!O:O,"Input in Master Data",0,1))</f>
        <v/>
      </c>
      <c r="I795" s="341" t="str">
        <f t="array" ref="I795">if(U795="","",XLOOKUP(U795,Master[Company],Master[Blow],"Unknown",0,1))</f>
        <v/>
      </c>
      <c r="J795" s="341" t="str">
        <f t="array" ref="J795">if(U795="","",XLOOKUP(U795,Master[Company],Master[Pigging],"Unknown",0,1))</f>
        <v/>
      </c>
      <c r="K795" s="341" t="str">
        <f t="array" ref="K795">if(U795="","",XLOOKUP(U795,Master[Company],Master[Load Method],"Unknown",0,1))</f>
        <v/>
      </c>
      <c r="L795" s="341" t="str">
        <f t="array" ref="L795">if(U795="","",XLOOKUP(U795,Master[Company],Master[Line Distance],"Unknown",0,1))</f>
        <v/>
      </c>
      <c r="M795" s="394"/>
      <c r="N795" s="341"/>
      <c r="O795" s="341"/>
      <c r="P795" s="341" t="str">
        <f t="array" ref="P795">if(U795="","",XLOOKUP(U795,Master[Company],Master[Terms],"NA",0,1))</f>
        <v/>
      </c>
      <c r="Q795" s="341" t="str">
        <f t="shared" si="1"/>
        <v/>
      </c>
      <c r="R795" s="341" t="str">
        <f t="array" ref="R795">if(U795="","",XLOOKUP(U795,Master[Company],Master[Group],"NA",0,1))</f>
        <v/>
      </c>
      <c r="S795" s="341" t="str">
        <f t="array" ref="S795">if(U795="","",XLOOKUP(U795,Master[Company],Master[Loading Location],"NA",0,1))</f>
        <v/>
      </c>
      <c r="T795" s="341" t="str">
        <f t="array" ref="T795">if(U795="","",XLOOKUP(U795,Master[Company],Master[Acronym],"NA",0,1))</f>
        <v/>
      </c>
      <c r="U795" s="341"/>
      <c r="V795" s="342"/>
      <c r="W795" s="342"/>
      <c r="X795" s="341" t="str">
        <f t="shared" si="6"/>
        <v/>
      </c>
      <c r="Y795" s="341" t="str">
        <f t="shared" si="3"/>
        <v/>
      </c>
      <c r="Z795" s="341"/>
      <c r="AA795" s="341"/>
      <c r="AB795" s="341"/>
      <c r="AC795" s="401"/>
      <c r="AD795" s="563"/>
      <c r="AE795" s="564"/>
      <c r="AF795" s="564"/>
      <c r="AG795" s="564"/>
      <c r="AH795" s="564"/>
      <c r="AI795" s="564"/>
      <c r="AJ795" s="564"/>
      <c r="AK795" s="564"/>
      <c r="AL795" s="563"/>
      <c r="AM795" s="564"/>
      <c r="AN795" s="564"/>
      <c r="AO795" s="564"/>
      <c r="AP795" s="564"/>
      <c r="AQ795" s="564"/>
      <c r="AR795" s="564"/>
      <c r="AS795" s="564"/>
      <c r="AT795" s="401"/>
      <c r="AU795" s="399"/>
      <c r="AV795" s="617"/>
      <c r="AW795" s="401"/>
      <c r="AX795" s="401"/>
      <c r="AY795" s="341"/>
      <c r="AZ795" s="341"/>
      <c r="BA795" s="341"/>
      <c r="BB795" s="341"/>
      <c r="BC795" s="341"/>
      <c r="BD795" s="401"/>
      <c r="BE795" s="341"/>
      <c r="BF795" s="341"/>
      <c r="BG795" s="402"/>
      <c r="BH795" s="403"/>
      <c r="BI795" s="405"/>
      <c r="BJ795" s="405"/>
      <c r="BK795" s="405"/>
      <c r="BL795" s="405"/>
      <c r="BM795" s="514"/>
    </row>
    <row r="796" ht="18.75" customHeight="1">
      <c r="A796" s="400" t="str">
        <f t="shared" si="4"/>
        <v/>
      </c>
      <c r="B796" s="341"/>
      <c r="C796" s="559"/>
      <c r="D796" s="393"/>
      <c r="E796" s="341"/>
      <c r="F796" s="394"/>
      <c r="G796" s="341" t="str">
        <f t="array" ref="G796">IF(C796="","",XLOOKUP(C796,'Master Data'!K:K,'Master Data'!N:N,"Input in Master Data",0,1))</f>
        <v/>
      </c>
      <c r="H796" s="341" t="str">
        <f t="array" ref="H796">IF(C796="","",XLOOKUP(C796,'Master Data'!K:K,'Master Data'!O:O,"Input in Master Data",0,1))</f>
        <v/>
      </c>
      <c r="I796" s="341" t="str">
        <f t="array" ref="I796">if(U796="","",XLOOKUP(U796,Master[Company],Master[Blow],"Unknown",0,1))</f>
        <v/>
      </c>
      <c r="J796" s="341" t="str">
        <f t="array" ref="J796">if(U796="","",XLOOKUP(U796,Master[Company],Master[Pigging],"Unknown",0,1))</f>
        <v/>
      </c>
      <c r="K796" s="341" t="str">
        <f t="array" ref="K796">if(U796="","",XLOOKUP(U796,Master[Company],Master[Load Method],"Unknown",0,1))</f>
        <v/>
      </c>
      <c r="L796" s="341" t="str">
        <f t="array" ref="L796">if(U796="","",XLOOKUP(U796,Master[Company],Master[Line Distance],"Unknown",0,1))</f>
        <v/>
      </c>
      <c r="M796" s="394"/>
      <c r="N796" s="341"/>
      <c r="O796" s="341"/>
      <c r="P796" s="341" t="str">
        <f t="array" ref="P796">if(U796="","",XLOOKUP(U796,Master[Company],Master[Terms],"NA",0,1))</f>
        <v/>
      </c>
      <c r="Q796" s="341" t="str">
        <f t="shared" si="1"/>
        <v/>
      </c>
      <c r="R796" s="341" t="str">
        <f t="array" ref="R796">if(U796="","",XLOOKUP(U796,Master[Company],Master[Group],"NA",0,1))</f>
        <v/>
      </c>
      <c r="S796" s="341" t="str">
        <f t="array" ref="S796">if(U796="","",XLOOKUP(U796,Master[Company],Master[Loading Location],"NA",0,1))</f>
        <v/>
      </c>
      <c r="T796" s="341" t="str">
        <f t="array" ref="T796">if(U796="","",XLOOKUP(U796,Master[Company],Master[Acronym],"NA",0,1))</f>
        <v/>
      </c>
      <c r="U796" s="341"/>
      <c r="V796" s="342"/>
      <c r="W796" s="342"/>
      <c r="X796" s="341" t="str">
        <f t="shared" si="6"/>
        <v/>
      </c>
      <c r="Y796" s="341" t="str">
        <f t="shared" si="3"/>
        <v/>
      </c>
      <c r="Z796" s="341"/>
      <c r="AA796" s="341"/>
      <c r="AB796" s="341"/>
      <c r="AC796" s="401"/>
      <c r="AD796" s="563"/>
      <c r="AE796" s="564"/>
      <c r="AF796" s="564"/>
      <c r="AG796" s="564"/>
      <c r="AH796" s="564"/>
      <c r="AI796" s="564"/>
      <c r="AJ796" s="564"/>
      <c r="AK796" s="564"/>
      <c r="AL796" s="563"/>
      <c r="AM796" s="564"/>
      <c r="AN796" s="564"/>
      <c r="AO796" s="564"/>
      <c r="AP796" s="564"/>
      <c r="AQ796" s="564"/>
      <c r="AR796" s="564"/>
      <c r="AS796" s="564"/>
      <c r="AT796" s="401"/>
      <c r="AU796" s="399"/>
      <c r="AV796" s="617"/>
      <c r="AW796" s="401"/>
      <c r="AX796" s="401"/>
      <c r="AY796" s="341"/>
      <c r="AZ796" s="341"/>
      <c r="BA796" s="341"/>
      <c r="BB796" s="341"/>
      <c r="BC796" s="341"/>
      <c r="BD796" s="401"/>
      <c r="BE796" s="341"/>
      <c r="BF796" s="341"/>
      <c r="BG796" s="402"/>
      <c r="BH796" s="403"/>
      <c r="BI796" s="405"/>
      <c r="BJ796" s="405"/>
      <c r="BK796" s="405"/>
      <c r="BL796" s="405"/>
      <c r="BM796" s="514"/>
    </row>
    <row r="797" ht="18.75" customHeight="1">
      <c r="A797" s="400" t="str">
        <f t="shared" si="4"/>
        <v/>
      </c>
      <c r="B797" s="341"/>
      <c r="C797" s="559"/>
      <c r="D797" s="393"/>
      <c r="E797" s="341"/>
      <c r="F797" s="394"/>
      <c r="G797" s="341" t="str">
        <f t="array" ref="G797">IF(C797="","",XLOOKUP(C797,'Master Data'!K:K,'Master Data'!N:N,"Input in Master Data",0,1))</f>
        <v/>
      </c>
      <c r="H797" s="341" t="str">
        <f t="array" ref="H797">IF(C797="","",XLOOKUP(C797,'Master Data'!K:K,'Master Data'!O:O,"Input in Master Data",0,1))</f>
        <v/>
      </c>
      <c r="I797" s="341" t="str">
        <f t="array" ref="I797">if(U797="","",XLOOKUP(U797,Master[Company],Master[Blow],"Unknown",0,1))</f>
        <v/>
      </c>
      <c r="J797" s="341" t="str">
        <f t="array" ref="J797">if(U797="","",XLOOKUP(U797,Master[Company],Master[Pigging],"Unknown",0,1))</f>
        <v/>
      </c>
      <c r="K797" s="341" t="str">
        <f t="array" ref="K797">if(U797="","",XLOOKUP(U797,Master[Company],Master[Load Method],"Unknown",0,1))</f>
        <v/>
      </c>
      <c r="L797" s="341" t="str">
        <f t="array" ref="L797">if(U797="","",XLOOKUP(U797,Master[Company],Master[Line Distance],"Unknown",0,1))</f>
        <v/>
      </c>
      <c r="M797" s="394"/>
      <c r="N797" s="341"/>
      <c r="O797" s="341"/>
      <c r="P797" s="341" t="str">
        <f t="array" ref="P797">if(U797="","",XLOOKUP(U797,Master[Company],Master[Terms],"NA",0,1))</f>
        <v/>
      </c>
      <c r="Q797" s="341" t="str">
        <f t="shared" si="1"/>
        <v/>
      </c>
      <c r="R797" s="341" t="str">
        <f t="array" ref="R797">if(U797="","",XLOOKUP(U797,Master[Company],Master[Group],"NA",0,1))</f>
        <v/>
      </c>
      <c r="S797" s="341" t="str">
        <f t="array" ref="S797">if(U797="","",XLOOKUP(U797,Master[Company],Master[Loading Location],"NA",0,1))</f>
        <v/>
      </c>
      <c r="T797" s="341" t="str">
        <f t="array" ref="T797">if(U797="","",XLOOKUP(U797,Master[Company],Master[Acronym],"NA",0,1))</f>
        <v/>
      </c>
      <c r="U797" s="341"/>
      <c r="V797" s="342"/>
      <c r="W797" s="342"/>
      <c r="X797" s="341" t="str">
        <f t="shared" si="6"/>
        <v/>
      </c>
      <c r="Y797" s="341" t="str">
        <f t="shared" si="3"/>
        <v/>
      </c>
      <c r="Z797" s="341"/>
      <c r="AA797" s="341"/>
      <c r="AB797" s="341"/>
      <c r="AC797" s="401"/>
      <c r="AD797" s="563"/>
      <c r="AE797" s="564"/>
      <c r="AF797" s="564"/>
      <c r="AG797" s="564"/>
      <c r="AH797" s="564"/>
      <c r="AI797" s="564"/>
      <c r="AJ797" s="564"/>
      <c r="AK797" s="564"/>
      <c r="AL797" s="563"/>
      <c r="AM797" s="564"/>
      <c r="AN797" s="564"/>
      <c r="AO797" s="564"/>
      <c r="AP797" s="564"/>
      <c r="AQ797" s="564"/>
      <c r="AR797" s="564"/>
      <c r="AS797" s="564"/>
      <c r="AT797" s="401"/>
      <c r="AU797" s="399"/>
      <c r="AV797" s="617"/>
      <c r="AW797" s="401"/>
      <c r="AX797" s="401"/>
      <c r="AY797" s="341"/>
      <c r="AZ797" s="341"/>
      <c r="BA797" s="341"/>
      <c r="BB797" s="341"/>
      <c r="BC797" s="341"/>
      <c r="BD797" s="401"/>
      <c r="BE797" s="341"/>
      <c r="BF797" s="341"/>
      <c r="BG797" s="402"/>
      <c r="BH797" s="403"/>
      <c r="BI797" s="405"/>
      <c r="BJ797" s="405"/>
      <c r="BK797" s="405"/>
      <c r="BL797" s="405"/>
      <c r="BM797" s="514"/>
    </row>
    <row r="798" ht="18.75" customHeight="1">
      <c r="A798" s="400" t="str">
        <f t="shared" si="4"/>
        <v/>
      </c>
      <c r="B798" s="341"/>
      <c r="C798" s="559"/>
      <c r="D798" s="393"/>
      <c r="E798" s="341"/>
      <c r="F798" s="394"/>
      <c r="G798" s="341" t="str">
        <f t="array" ref="G798">IF(C798="","",XLOOKUP(C798,'Master Data'!K:K,'Master Data'!N:N,"Input in Master Data",0,1))</f>
        <v/>
      </c>
      <c r="H798" s="341" t="str">
        <f t="array" ref="H798">IF(C798="","",XLOOKUP(C798,'Master Data'!K:K,'Master Data'!O:O,"Input in Master Data",0,1))</f>
        <v/>
      </c>
      <c r="I798" s="341" t="str">
        <f t="array" ref="I798">if(U798="","",XLOOKUP(U798,Master[Company],Master[Blow],"Unknown",0,1))</f>
        <v/>
      </c>
      <c r="J798" s="341" t="str">
        <f t="array" ref="J798">if(U798="","",XLOOKUP(U798,Master[Company],Master[Pigging],"Unknown",0,1))</f>
        <v/>
      </c>
      <c r="K798" s="341" t="str">
        <f t="array" ref="K798">if(U798="","",XLOOKUP(U798,Master[Company],Master[Load Method],"Unknown",0,1))</f>
        <v/>
      </c>
      <c r="L798" s="341" t="str">
        <f t="array" ref="L798">if(U798="","",XLOOKUP(U798,Master[Company],Master[Line Distance],"Unknown",0,1))</f>
        <v/>
      </c>
      <c r="M798" s="394"/>
      <c r="N798" s="341"/>
      <c r="O798" s="341"/>
      <c r="P798" s="341" t="str">
        <f t="array" ref="P798">if(U798="","",XLOOKUP(U798,Master[Company],Master[Terms],"NA",0,1))</f>
        <v/>
      </c>
      <c r="Q798" s="341" t="str">
        <f t="shared" si="1"/>
        <v/>
      </c>
      <c r="R798" s="341" t="str">
        <f t="array" ref="R798">if(U798="","",XLOOKUP(U798,Master[Company],Master[Group],"NA",0,1))</f>
        <v/>
      </c>
      <c r="S798" s="341" t="str">
        <f t="array" ref="S798">if(U798="","",XLOOKUP(U798,Master[Company],Master[Loading Location],"NA",0,1))</f>
        <v/>
      </c>
      <c r="T798" s="341" t="str">
        <f t="array" ref="T798">if(U798="","",XLOOKUP(U798,Master[Company],Master[Acronym],"NA",0,1))</f>
        <v/>
      </c>
      <c r="U798" s="341"/>
      <c r="V798" s="342"/>
      <c r="W798" s="342"/>
      <c r="X798" s="341" t="str">
        <f t="shared" si="6"/>
        <v/>
      </c>
      <c r="Y798" s="341" t="str">
        <f t="shared" si="3"/>
        <v/>
      </c>
      <c r="Z798" s="341"/>
      <c r="AA798" s="341"/>
      <c r="AB798" s="341"/>
      <c r="AC798" s="401"/>
      <c r="AD798" s="563"/>
      <c r="AE798" s="564"/>
      <c r="AF798" s="564"/>
      <c r="AG798" s="564"/>
      <c r="AH798" s="564"/>
      <c r="AI798" s="564"/>
      <c r="AJ798" s="564"/>
      <c r="AK798" s="564"/>
      <c r="AL798" s="563"/>
      <c r="AM798" s="564"/>
      <c r="AN798" s="564"/>
      <c r="AO798" s="564"/>
      <c r="AP798" s="564"/>
      <c r="AQ798" s="564"/>
      <c r="AR798" s="564"/>
      <c r="AS798" s="564"/>
      <c r="AT798" s="401"/>
      <c r="AU798" s="399"/>
      <c r="AV798" s="617"/>
      <c r="AW798" s="401"/>
      <c r="AX798" s="401"/>
      <c r="AY798" s="341"/>
      <c r="AZ798" s="341"/>
      <c r="BA798" s="341"/>
      <c r="BB798" s="341"/>
      <c r="BC798" s="341"/>
      <c r="BD798" s="401"/>
      <c r="BE798" s="341"/>
      <c r="BF798" s="341"/>
      <c r="BG798" s="402"/>
      <c r="BH798" s="403"/>
      <c r="BI798" s="405"/>
      <c r="BJ798" s="405"/>
      <c r="BK798" s="405"/>
      <c r="BL798" s="405"/>
      <c r="BM798" s="514"/>
    </row>
    <row r="799" ht="18.75" customHeight="1">
      <c r="A799" s="400" t="str">
        <f t="shared" si="4"/>
        <v/>
      </c>
      <c r="B799" s="341"/>
      <c r="C799" s="559"/>
      <c r="D799" s="393"/>
      <c r="E799" s="341"/>
      <c r="F799" s="394"/>
      <c r="G799" s="341" t="str">
        <f t="array" ref="G799">IF(C799="","",XLOOKUP(C799,'Master Data'!K:K,'Master Data'!N:N,"Input in Master Data",0,1))</f>
        <v/>
      </c>
      <c r="H799" s="341" t="str">
        <f t="array" ref="H799">IF(C799="","",XLOOKUP(C799,'Master Data'!K:K,'Master Data'!O:O,"Input in Master Data",0,1))</f>
        <v/>
      </c>
      <c r="I799" s="341" t="str">
        <f t="array" ref="I799">if(U799="","",XLOOKUP(U799,Master[Company],Master[Blow],"Unknown",0,1))</f>
        <v/>
      </c>
      <c r="J799" s="341" t="str">
        <f t="array" ref="J799">if(U799="","",XLOOKUP(U799,Master[Company],Master[Pigging],"Unknown",0,1))</f>
        <v/>
      </c>
      <c r="K799" s="341" t="str">
        <f t="array" ref="K799">if(U799="","",XLOOKUP(U799,Master[Company],Master[Load Method],"Unknown",0,1))</f>
        <v/>
      </c>
      <c r="L799" s="341" t="str">
        <f t="array" ref="L799">if(U799="","",XLOOKUP(U799,Master[Company],Master[Line Distance],"Unknown",0,1))</f>
        <v/>
      </c>
      <c r="M799" s="394"/>
      <c r="N799" s="341"/>
      <c r="O799" s="341"/>
      <c r="P799" s="341" t="str">
        <f t="array" ref="P799">if(U799="","",XLOOKUP(U799,Master[Company],Master[Terms],"NA",0,1))</f>
        <v/>
      </c>
      <c r="Q799" s="341" t="str">
        <f t="shared" si="1"/>
        <v/>
      </c>
      <c r="R799" s="341" t="str">
        <f t="array" ref="R799">if(U799="","",XLOOKUP(U799,Master[Company],Master[Group],"NA",0,1))</f>
        <v/>
      </c>
      <c r="S799" s="341" t="str">
        <f t="array" ref="S799">if(U799="","",XLOOKUP(U799,Master[Company],Master[Loading Location],"NA",0,1))</f>
        <v/>
      </c>
      <c r="T799" s="341" t="str">
        <f t="array" ref="T799">if(U799="","",XLOOKUP(U799,Master[Company],Master[Acronym],"NA",0,1))</f>
        <v/>
      </c>
      <c r="U799" s="341"/>
      <c r="V799" s="342"/>
      <c r="W799" s="342"/>
      <c r="X799" s="341" t="str">
        <f t="shared" si="6"/>
        <v/>
      </c>
      <c r="Y799" s="341" t="str">
        <f t="shared" si="3"/>
        <v/>
      </c>
      <c r="Z799" s="341"/>
      <c r="AA799" s="341"/>
      <c r="AB799" s="341"/>
      <c r="AC799" s="401"/>
      <c r="AD799" s="563"/>
      <c r="AE799" s="564"/>
      <c r="AF799" s="564"/>
      <c r="AG799" s="564"/>
      <c r="AH799" s="564"/>
      <c r="AI799" s="564"/>
      <c r="AJ799" s="564"/>
      <c r="AK799" s="564"/>
      <c r="AL799" s="563"/>
      <c r="AM799" s="564"/>
      <c r="AN799" s="564"/>
      <c r="AO799" s="564"/>
      <c r="AP799" s="564"/>
      <c r="AQ799" s="564"/>
      <c r="AR799" s="564"/>
      <c r="AS799" s="564"/>
      <c r="AT799" s="401"/>
      <c r="AU799" s="399"/>
      <c r="AV799" s="617"/>
      <c r="AW799" s="401"/>
      <c r="AX799" s="401"/>
      <c r="AY799" s="341"/>
      <c r="AZ799" s="341"/>
      <c r="BA799" s="341"/>
      <c r="BB799" s="341"/>
      <c r="BC799" s="341"/>
      <c r="BD799" s="401"/>
      <c r="BE799" s="341"/>
      <c r="BF799" s="341"/>
      <c r="BG799" s="402"/>
      <c r="BH799" s="403"/>
      <c r="BI799" s="405"/>
      <c r="BJ799" s="405"/>
      <c r="BK799" s="405"/>
      <c r="BL799" s="405"/>
      <c r="BM799" s="514"/>
    </row>
    <row r="800" ht="18.75" customHeight="1">
      <c r="A800" s="400" t="str">
        <f t="shared" si="4"/>
        <v/>
      </c>
      <c r="B800" s="341"/>
      <c r="C800" s="559"/>
      <c r="D800" s="393"/>
      <c r="E800" s="341"/>
      <c r="F800" s="394"/>
      <c r="G800" s="341" t="str">
        <f t="array" ref="G800">IF(C800="","",XLOOKUP(C800,'Master Data'!K:K,'Master Data'!N:N,"Input in Master Data",0,1))</f>
        <v/>
      </c>
      <c r="H800" s="341" t="str">
        <f t="array" ref="H800">IF(C800="","",XLOOKUP(C800,'Master Data'!K:K,'Master Data'!O:O,"Input in Master Data",0,1))</f>
        <v/>
      </c>
      <c r="I800" s="341" t="str">
        <f t="array" ref="I800">if(U800="","",XLOOKUP(U800,Master[Company],Master[Blow],"Unknown",0,1))</f>
        <v/>
      </c>
      <c r="J800" s="341" t="str">
        <f t="array" ref="J800">if(U800="","",XLOOKUP(U800,Master[Company],Master[Pigging],"Unknown",0,1))</f>
        <v/>
      </c>
      <c r="K800" s="341" t="str">
        <f t="array" ref="K800">if(U800="","",XLOOKUP(U800,Master[Company],Master[Load Method],"Unknown",0,1))</f>
        <v/>
      </c>
      <c r="L800" s="341" t="str">
        <f t="array" ref="L800">if(U800="","",XLOOKUP(U800,Master[Company],Master[Line Distance],"Unknown",0,1))</f>
        <v/>
      </c>
      <c r="M800" s="394"/>
      <c r="N800" s="341"/>
      <c r="O800" s="341"/>
      <c r="P800" s="341" t="str">
        <f t="array" ref="P800">if(U800="","",XLOOKUP(U800,Master[Company],Master[Terms],"NA",0,1))</f>
        <v/>
      </c>
      <c r="Q800" s="341" t="str">
        <f t="shared" si="1"/>
        <v/>
      </c>
      <c r="R800" s="341" t="str">
        <f t="array" ref="R800">if(U800="","",XLOOKUP(U800,Master[Company],Master[Group],"NA",0,1))</f>
        <v/>
      </c>
      <c r="S800" s="341" t="str">
        <f t="array" ref="S800">if(U800="","",XLOOKUP(U800,Master[Company],Master[Loading Location],"NA",0,1))</f>
        <v/>
      </c>
      <c r="T800" s="341" t="str">
        <f t="array" ref="T800">if(U800="","",XLOOKUP(U800,Master[Company],Master[Acronym],"NA",0,1))</f>
        <v/>
      </c>
      <c r="U800" s="341"/>
      <c r="V800" s="342"/>
      <c r="W800" s="342"/>
      <c r="X800" s="341" t="str">
        <f t="shared" si="6"/>
        <v/>
      </c>
      <c r="Y800" s="341" t="str">
        <f t="shared" si="3"/>
        <v/>
      </c>
      <c r="Z800" s="341"/>
      <c r="AA800" s="341"/>
      <c r="AB800" s="341"/>
      <c r="AC800" s="401"/>
      <c r="AD800" s="563"/>
      <c r="AE800" s="564"/>
      <c r="AF800" s="564"/>
      <c r="AG800" s="564"/>
      <c r="AH800" s="564"/>
      <c r="AI800" s="564"/>
      <c r="AJ800" s="564"/>
      <c r="AK800" s="564"/>
      <c r="AL800" s="563"/>
      <c r="AM800" s="564"/>
      <c r="AN800" s="564"/>
      <c r="AO800" s="564"/>
      <c r="AP800" s="564"/>
      <c r="AQ800" s="564"/>
      <c r="AR800" s="564"/>
      <c r="AS800" s="564"/>
      <c r="AT800" s="401"/>
      <c r="AU800" s="399"/>
      <c r="AV800" s="617"/>
      <c r="AW800" s="401"/>
      <c r="AX800" s="401"/>
      <c r="AY800" s="341"/>
      <c r="AZ800" s="341"/>
      <c r="BA800" s="341"/>
      <c r="BB800" s="341"/>
      <c r="BC800" s="341"/>
      <c r="BD800" s="401"/>
      <c r="BE800" s="341"/>
      <c r="BF800" s="341"/>
      <c r="BG800" s="402"/>
      <c r="BH800" s="403"/>
      <c r="BI800" s="405"/>
      <c r="BJ800" s="405"/>
      <c r="BK800" s="405"/>
      <c r="BL800" s="405"/>
      <c r="BM800" s="514"/>
    </row>
    <row r="801" ht="18.75" customHeight="1">
      <c r="A801" s="400" t="str">
        <f t="shared" si="4"/>
        <v/>
      </c>
      <c r="B801" s="341"/>
      <c r="C801" s="559"/>
      <c r="D801" s="393"/>
      <c r="E801" s="341"/>
      <c r="F801" s="394"/>
      <c r="G801" s="341" t="str">
        <f t="array" ref="G801">IF(C801="","",XLOOKUP(C801,'Master Data'!K:K,'Master Data'!N:N,"Input in Master Data",0,1))</f>
        <v/>
      </c>
      <c r="H801" s="341" t="str">
        <f t="array" ref="H801">IF(C801="","",XLOOKUP(C801,'Master Data'!K:K,'Master Data'!O:O,"Input in Master Data",0,1))</f>
        <v/>
      </c>
      <c r="I801" s="341" t="str">
        <f t="array" ref="I801">if(U801="","",XLOOKUP(U801,Master[Company],Master[Blow],"Unknown",0,1))</f>
        <v/>
      </c>
      <c r="J801" s="341" t="str">
        <f t="array" ref="J801">if(U801="","",XLOOKUP(U801,Master[Company],Master[Pigging],"Unknown",0,1))</f>
        <v/>
      </c>
      <c r="K801" s="341" t="str">
        <f t="array" ref="K801">if(U801="","",XLOOKUP(U801,Master[Company],Master[Load Method],"Unknown",0,1))</f>
        <v/>
      </c>
      <c r="L801" s="341" t="str">
        <f t="array" ref="L801">if(U801="","",XLOOKUP(U801,Master[Company],Master[Line Distance],"Unknown",0,1))</f>
        <v/>
      </c>
      <c r="M801" s="394"/>
      <c r="N801" s="341"/>
      <c r="O801" s="341"/>
      <c r="P801" s="341" t="str">
        <f t="array" ref="P801">if(U801="","",XLOOKUP(U801,Master[Company],Master[Terms],"NA",0,1))</f>
        <v/>
      </c>
      <c r="Q801" s="341" t="str">
        <f t="shared" si="1"/>
        <v/>
      </c>
      <c r="R801" s="341" t="str">
        <f t="array" ref="R801">if(U801="","",XLOOKUP(U801,Master[Company],Master[Group],"NA",0,1))</f>
        <v/>
      </c>
      <c r="S801" s="341" t="str">
        <f t="array" ref="S801">if(U801="","",XLOOKUP(U801,Master[Company],Master[Loading Location],"NA",0,1))</f>
        <v/>
      </c>
      <c r="T801" s="341" t="str">
        <f t="array" ref="T801">if(U801="","",XLOOKUP(U801,Master[Company],Master[Acronym],"NA",0,1))</f>
        <v/>
      </c>
      <c r="U801" s="341"/>
      <c r="V801" s="342"/>
      <c r="W801" s="342"/>
      <c r="X801" s="341" t="str">
        <f t="shared" si="6"/>
        <v/>
      </c>
      <c r="Y801" s="341" t="str">
        <f t="shared" si="3"/>
        <v/>
      </c>
      <c r="Z801" s="341"/>
      <c r="AA801" s="341"/>
      <c r="AB801" s="341"/>
      <c r="AC801" s="401"/>
      <c r="AD801" s="563"/>
      <c r="AE801" s="564"/>
      <c r="AF801" s="564"/>
      <c r="AG801" s="564"/>
      <c r="AH801" s="564"/>
      <c r="AI801" s="564"/>
      <c r="AJ801" s="564"/>
      <c r="AK801" s="564"/>
      <c r="AL801" s="563"/>
      <c r="AM801" s="564"/>
      <c r="AN801" s="564"/>
      <c r="AO801" s="564"/>
      <c r="AP801" s="564"/>
      <c r="AQ801" s="564"/>
      <c r="AR801" s="564"/>
      <c r="AS801" s="564"/>
      <c r="AT801" s="401"/>
      <c r="AU801" s="399"/>
      <c r="AV801" s="617"/>
      <c r="AW801" s="401"/>
      <c r="AX801" s="401"/>
      <c r="AY801" s="341"/>
      <c r="AZ801" s="341"/>
      <c r="BA801" s="341"/>
      <c r="BB801" s="341"/>
      <c r="BC801" s="341"/>
      <c r="BD801" s="401"/>
      <c r="BE801" s="341"/>
      <c r="BF801" s="341"/>
      <c r="BG801" s="402"/>
      <c r="BH801" s="403"/>
      <c r="BI801" s="405"/>
      <c r="BJ801" s="405"/>
      <c r="BK801" s="405"/>
      <c r="BL801" s="405"/>
      <c r="BM801" s="514"/>
    </row>
    <row r="802" ht="18.75" customHeight="1">
      <c r="A802" s="400" t="str">
        <f t="shared" si="4"/>
        <v/>
      </c>
      <c r="B802" s="341"/>
      <c r="C802" s="559"/>
      <c r="D802" s="393"/>
      <c r="E802" s="341"/>
      <c r="F802" s="394"/>
      <c r="G802" s="341" t="str">
        <f t="array" ref="G802">IF(C802="","",XLOOKUP(C802,'Master Data'!K:K,'Master Data'!N:N,"Input in Master Data",0,1))</f>
        <v/>
      </c>
      <c r="H802" s="341" t="str">
        <f t="array" ref="H802">IF(C802="","",XLOOKUP(C802,'Master Data'!K:K,'Master Data'!O:O,"Input in Master Data",0,1))</f>
        <v/>
      </c>
      <c r="I802" s="341" t="str">
        <f t="array" ref="I802">if(U802="","",XLOOKUP(U802,Master[Company],Master[Blow],"Unknown",0,1))</f>
        <v/>
      </c>
      <c r="J802" s="341" t="str">
        <f t="array" ref="J802">if(U802="","",XLOOKUP(U802,Master[Company],Master[Pigging],"Unknown",0,1))</f>
        <v/>
      </c>
      <c r="K802" s="341" t="str">
        <f t="array" ref="K802">if(U802="","",XLOOKUP(U802,Master[Company],Master[Load Method],"Unknown",0,1))</f>
        <v/>
      </c>
      <c r="L802" s="341" t="str">
        <f t="array" ref="L802">if(U802="","",XLOOKUP(U802,Master[Company],Master[Line Distance],"Unknown",0,1))</f>
        <v/>
      </c>
      <c r="M802" s="394"/>
      <c r="N802" s="341"/>
      <c r="O802" s="341"/>
      <c r="P802" s="341" t="str">
        <f t="array" ref="P802">if(U802="","",XLOOKUP(U802,Master[Company],Master[Terms],"NA",0,1))</f>
        <v/>
      </c>
      <c r="Q802" s="341" t="str">
        <f t="shared" si="1"/>
        <v/>
      </c>
      <c r="R802" s="341" t="str">
        <f t="array" ref="R802">if(U802="","",XLOOKUP(U802,Master[Company],Master[Group],"NA",0,1))</f>
        <v/>
      </c>
      <c r="S802" s="341" t="str">
        <f t="array" ref="S802">if(U802="","",XLOOKUP(U802,Master[Company],Master[Loading Location],"NA",0,1))</f>
        <v/>
      </c>
      <c r="T802" s="341" t="str">
        <f t="array" ref="T802">if(U802="","",XLOOKUP(U802,Master[Company],Master[Acronym],"NA",0,1))</f>
        <v/>
      </c>
      <c r="U802" s="341"/>
      <c r="V802" s="342"/>
      <c r="W802" s="342"/>
      <c r="X802" s="341" t="str">
        <f t="shared" si="6"/>
        <v/>
      </c>
      <c r="Y802" s="341" t="str">
        <f t="shared" si="3"/>
        <v/>
      </c>
      <c r="Z802" s="341"/>
      <c r="AA802" s="341"/>
      <c r="AB802" s="341"/>
      <c r="AC802" s="401"/>
      <c r="AD802" s="563"/>
      <c r="AE802" s="564"/>
      <c r="AF802" s="564"/>
      <c r="AG802" s="564"/>
      <c r="AH802" s="564"/>
      <c r="AI802" s="564"/>
      <c r="AJ802" s="564"/>
      <c r="AK802" s="564"/>
      <c r="AL802" s="563"/>
      <c r="AM802" s="564"/>
      <c r="AN802" s="564"/>
      <c r="AO802" s="564"/>
      <c r="AP802" s="564"/>
      <c r="AQ802" s="564"/>
      <c r="AR802" s="564"/>
      <c r="AS802" s="564"/>
      <c r="AT802" s="401"/>
      <c r="AU802" s="399"/>
      <c r="AV802" s="617"/>
      <c r="AW802" s="401"/>
      <c r="AX802" s="401"/>
      <c r="AY802" s="341"/>
      <c r="AZ802" s="341"/>
      <c r="BA802" s="341"/>
      <c r="BB802" s="341"/>
      <c r="BC802" s="341"/>
      <c r="BD802" s="401"/>
      <c r="BE802" s="341"/>
      <c r="BF802" s="341"/>
      <c r="BG802" s="402"/>
      <c r="BH802" s="403"/>
      <c r="BI802" s="405"/>
      <c r="BJ802" s="405"/>
      <c r="BK802" s="405"/>
      <c r="BL802" s="405"/>
      <c r="BM802" s="514"/>
    </row>
    <row r="803" ht="18.75" customHeight="1">
      <c r="A803" s="400" t="str">
        <f t="shared" si="4"/>
        <v/>
      </c>
      <c r="B803" s="341"/>
      <c r="C803" s="559"/>
      <c r="D803" s="393"/>
      <c r="E803" s="341"/>
      <c r="F803" s="394"/>
      <c r="G803" s="341" t="str">
        <f t="array" ref="G803">IF(C803="","",XLOOKUP(C803,'Master Data'!K:K,'Master Data'!N:N,"Input in Master Data",0,1))</f>
        <v/>
      </c>
      <c r="H803" s="341" t="str">
        <f t="array" ref="H803">IF(C803="","",XLOOKUP(C803,'Master Data'!K:K,'Master Data'!O:O,"Input in Master Data",0,1))</f>
        <v/>
      </c>
      <c r="I803" s="341" t="str">
        <f t="array" ref="I803">if(U803="","",XLOOKUP(U803,Master[Company],Master[Blow],"Unknown",0,1))</f>
        <v/>
      </c>
      <c r="J803" s="341" t="str">
        <f t="array" ref="J803">if(U803="","",XLOOKUP(U803,Master[Company],Master[Pigging],"Unknown",0,1))</f>
        <v/>
      </c>
      <c r="K803" s="341" t="str">
        <f t="array" ref="K803">if(U803="","",XLOOKUP(U803,Master[Company],Master[Load Method],"Unknown",0,1))</f>
        <v/>
      </c>
      <c r="L803" s="341" t="str">
        <f t="array" ref="L803">if(U803="","",XLOOKUP(U803,Master[Company],Master[Line Distance],"Unknown",0,1))</f>
        <v/>
      </c>
      <c r="M803" s="394"/>
      <c r="N803" s="341"/>
      <c r="O803" s="341"/>
      <c r="P803" s="341" t="str">
        <f t="array" ref="P803">if(U803="","",XLOOKUP(U803,Master[Company],Master[Terms],"NA",0,1))</f>
        <v/>
      </c>
      <c r="Q803" s="341" t="str">
        <f t="shared" si="1"/>
        <v/>
      </c>
      <c r="R803" s="341" t="str">
        <f t="array" ref="R803">if(U803="","",XLOOKUP(U803,Master[Company],Master[Group],"NA",0,1))</f>
        <v/>
      </c>
      <c r="S803" s="341" t="str">
        <f t="array" ref="S803">if(U803="","",XLOOKUP(U803,Master[Company],Master[Loading Location],"NA",0,1))</f>
        <v/>
      </c>
      <c r="T803" s="341" t="str">
        <f t="array" ref="T803">if(U803="","",XLOOKUP(U803,Master[Company],Master[Acronym],"NA",0,1))</f>
        <v/>
      </c>
      <c r="U803" s="341"/>
      <c r="V803" s="342"/>
      <c r="W803" s="342"/>
      <c r="X803" s="341" t="str">
        <f t="shared" si="6"/>
        <v/>
      </c>
      <c r="Y803" s="341" t="str">
        <f t="shared" si="3"/>
        <v/>
      </c>
      <c r="Z803" s="341"/>
      <c r="AA803" s="341"/>
      <c r="AB803" s="341"/>
      <c r="AC803" s="401"/>
      <c r="AD803" s="563"/>
      <c r="AE803" s="564"/>
      <c r="AF803" s="564"/>
      <c r="AG803" s="564"/>
      <c r="AH803" s="564"/>
      <c r="AI803" s="564"/>
      <c r="AJ803" s="564"/>
      <c r="AK803" s="564"/>
      <c r="AL803" s="563"/>
      <c r="AM803" s="564"/>
      <c r="AN803" s="564"/>
      <c r="AO803" s="564"/>
      <c r="AP803" s="564"/>
      <c r="AQ803" s="564"/>
      <c r="AR803" s="564"/>
      <c r="AS803" s="564"/>
      <c r="AT803" s="401"/>
      <c r="AU803" s="399"/>
      <c r="AV803" s="617"/>
      <c r="AW803" s="401"/>
      <c r="AX803" s="401"/>
      <c r="AY803" s="341"/>
      <c r="AZ803" s="341"/>
      <c r="BA803" s="341"/>
      <c r="BB803" s="341"/>
      <c r="BC803" s="341"/>
      <c r="BD803" s="401"/>
      <c r="BE803" s="341"/>
      <c r="BF803" s="341"/>
      <c r="BG803" s="402"/>
      <c r="BH803" s="403"/>
      <c r="BI803" s="405"/>
      <c r="BJ803" s="405"/>
      <c r="BK803" s="405"/>
      <c r="BL803" s="405"/>
      <c r="BM803" s="514"/>
    </row>
    <row r="804" ht="18.75" customHeight="1">
      <c r="A804" s="400" t="str">
        <f t="shared" si="4"/>
        <v/>
      </c>
      <c r="B804" s="341"/>
      <c r="C804" s="559"/>
      <c r="D804" s="393"/>
      <c r="E804" s="341"/>
      <c r="F804" s="394"/>
      <c r="G804" s="341" t="str">
        <f t="array" ref="G804">IF(C804="","",XLOOKUP(C804,'Master Data'!K:K,'Master Data'!N:N,"Input in Master Data",0,1))</f>
        <v/>
      </c>
      <c r="H804" s="341" t="str">
        <f t="array" ref="H804">IF(C804="","",XLOOKUP(C804,'Master Data'!K:K,'Master Data'!O:O,"Input in Master Data",0,1))</f>
        <v/>
      </c>
      <c r="I804" s="341" t="str">
        <f t="array" ref="I804">if(U804="","",XLOOKUP(U804,Master[Company],Master[Blow],"Unknown",0,1))</f>
        <v/>
      </c>
      <c r="J804" s="341" t="str">
        <f t="array" ref="J804">if(U804="","",XLOOKUP(U804,Master[Company],Master[Pigging],"Unknown",0,1))</f>
        <v/>
      </c>
      <c r="K804" s="341" t="str">
        <f t="array" ref="K804">if(U804="","",XLOOKUP(U804,Master[Company],Master[Load Method],"Unknown",0,1))</f>
        <v/>
      </c>
      <c r="L804" s="341" t="str">
        <f t="array" ref="L804">if(U804="","",XLOOKUP(U804,Master[Company],Master[Line Distance],"Unknown",0,1))</f>
        <v/>
      </c>
      <c r="M804" s="394"/>
      <c r="N804" s="341"/>
      <c r="O804" s="341"/>
      <c r="P804" s="341" t="str">
        <f t="array" ref="P804">if(U804="","",XLOOKUP(U804,Master[Company],Master[Terms],"NA",0,1))</f>
        <v/>
      </c>
      <c r="Q804" s="341" t="str">
        <f t="shared" si="1"/>
        <v/>
      </c>
      <c r="R804" s="341" t="str">
        <f t="array" ref="R804">if(U804="","",XLOOKUP(U804,Master[Company],Master[Group],"NA",0,1))</f>
        <v/>
      </c>
      <c r="S804" s="341" t="str">
        <f t="array" ref="S804">if(U804="","",XLOOKUP(U804,Master[Company],Master[Loading Location],"NA",0,1))</f>
        <v/>
      </c>
      <c r="T804" s="341" t="str">
        <f t="array" ref="T804">if(U804="","",XLOOKUP(U804,Master[Company],Master[Acronym],"NA",0,1))</f>
        <v/>
      </c>
      <c r="U804" s="341"/>
      <c r="V804" s="342"/>
      <c r="W804" s="342"/>
      <c r="X804" s="341" t="str">
        <f t="shared" si="6"/>
        <v/>
      </c>
      <c r="Y804" s="341" t="str">
        <f t="shared" si="3"/>
        <v/>
      </c>
      <c r="Z804" s="341"/>
      <c r="AA804" s="341"/>
      <c r="AB804" s="341"/>
      <c r="AC804" s="401"/>
      <c r="AD804" s="563"/>
      <c r="AE804" s="564"/>
      <c r="AF804" s="564"/>
      <c r="AG804" s="564"/>
      <c r="AH804" s="564"/>
      <c r="AI804" s="564"/>
      <c r="AJ804" s="564"/>
      <c r="AK804" s="564"/>
      <c r="AL804" s="563"/>
      <c r="AM804" s="564"/>
      <c r="AN804" s="564"/>
      <c r="AO804" s="564"/>
      <c r="AP804" s="564"/>
      <c r="AQ804" s="564"/>
      <c r="AR804" s="564"/>
      <c r="AS804" s="564"/>
      <c r="AT804" s="401"/>
      <c r="AU804" s="399"/>
      <c r="AV804" s="617"/>
      <c r="AW804" s="401"/>
      <c r="AX804" s="401"/>
      <c r="AY804" s="341"/>
      <c r="AZ804" s="341"/>
      <c r="BA804" s="341"/>
      <c r="BB804" s="341"/>
      <c r="BC804" s="341"/>
      <c r="BD804" s="401"/>
      <c r="BE804" s="341"/>
      <c r="BF804" s="341"/>
      <c r="BG804" s="402"/>
      <c r="BH804" s="403"/>
      <c r="BI804" s="405"/>
      <c r="BJ804" s="405"/>
      <c r="BK804" s="405"/>
      <c r="BL804" s="405"/>
      <c r="BM804" s="514"/>
    </row>
    <row r="805" ht="18.75" customHeight="1">
      <c r="A805" s="400" t="str">
        <f t="shared" si="4"/>
        <v/>
      </c>
      <c r="B805" s="341"/>
      <c r="C805" s="559"/>
      <c r="D805" s="393"/>
      <c r="E805" s="341"/>
      <c r="F805" s="394"/>
      <c r="G805" s="341" t="str">
        <f t="array" ref="G805">IF(C805="","",XLOOKUP(C805,'Master Data'!K:K,'Master Data'!N:N,"Input in Master Data",0,1))</f>
        <v/>
      </c>
      <c r="H805" s="341" t="str">
        <f t="array" ref="H805">IF(C805="","",XLOOKUP(C805,'Master Data'!K:K,'Master Data'!O:O,"Input in Master Data",0,1))</f>
        <v/>
      </c>
      <c r="I805" s="341" t="str">
        <f t="array" ref="I805">if(U805="","",XLOOKUP(U805,Master[Company],Master[Blow],"Unknown",0,1))</f>
        <v/>
      </c>
      <c r="J805" s="341" t="str">
        <f t="array" ref="J805">if(U805="","",XLOOKUP(U805,Master[Company],Master[Pigging],"Unknown",0,1))</f>
        <v/>
      </c>
      <c r="K805" s="341" t="str">
        <f t="array" ref="K805">if(U805="","",XLOOKUP(U805,Master[Company],Master[Load Method],"Unknown",0,1))</f>
        <v/>
      </c>
      <c r="L805" s="341" t="str">
        <f t="array" ref="L805">if(U805="","",XLOOKUP(U805,Master[Company],Master[Line Distance],"Unknown",0,1))</f>
        <v/>
      </c>
      <c r="M805" s="394"/>
      <c r="N805" s="341"/>
      <c r="O805" s="341"/>
      <c r="P805" s="341" t="str">
        <f t="array" ref="P805">if(U805="","",XLOOKUP(U805,Master[Company],Master[Terms],"NA",0,1))</f>
        <v/>
      </c>
      <c r="Q805" s="341" t="str">
        <f t="shared" si="1"/>
        <v/>
      </c>
      <c r="R805" s="341" t="str">
        <f t="array" ref="R805">if(U805="","",XLOOKUP(U805,Master[Company],Master[Group],"NA",0,1))</f>
        <v/>
      </c>
      <c r="S805" s="341" t="str">
        <f t="array" ref="S805">if(U805="","",XLOOKUP(U805,Master[Company],Master[Loading Location],"NA",0,1))</f>
        <v/>
      </c>
      <c r="T805" s="341" t="str">
        <f t="array" ref="T805">if(U805="","",XLOOKUP(U805,Master[Company],Master[Acronym],"NA",0,1))</f>
        <v/>
      </c>
      <c r="U805" s="341"/>
      <c r="V805" s="342"/>
      <c r="W805" s="342"/>
      <c r="X805" s="341" t="str">
        <f t="shared" si="6"/>
        <v/>
      </c>
      <c r="Y805" s="341" t="str">
        <f t="shared" si="3"/>
        <v/>
      </c>
      <c r="Z805" s="341"/>
      <c r="AA805" s="341"/>
      <c r="AB805" s="341"/>
      <c r="AC805" s="401"/>
      <c r="AD805" s="563"/>
      <c r="AE805" s="564"/>
      <c r="AF805" s="564"/>
      <c r="AG805" s="564"/>
      <c r="AH805" s="564"/>
      <c r="AI805" s="564"/>
      <c r="AJ805" s="564"/>
      <c r="AK805" s="564"/>
      <c r="AL805" s="563"/>
      <c r="AM805" s="564"/>
      <c r="AN805" s="564"/>
      <c r="AO805" s="564"/>
      <c r="AP805" s="564"/>
      <c r="AQ805" s="564"/>
      <c r="AR805" s="564"/>
      <c r="AS805" s="564"/>
      <c r="AT805" s="401"/>
      <c r="AU805" s="399"/>
      <c r="AV805" s="617"/>
      <c r="AW805" s="401"/>
      <c r="AX805" s="401"/>
      <c r="AY805" s="341"/>
      <c r="AZ805" s="341"/>
      <c r="BA805" s="341"/>
      <c r="BB805" s="341"/>
      <c r="BC805" s="341"/>
      <c r="BD805" s="401"/>
      <c r="BE805" s="341"/>
      <c r="BF805" s="341"/>
      <c r="BG805" s="402"/>
      <c r="BH805" s="403"/>
      <c r="BI805" s="405"/>
      <c r="BJ805" s="405"/>
      <c r="BK805" s="405"/>
      <c r="BL805" s="405"/>
      <c r="BM805" s="514"/>
    </row>
    <row r="806" ht="18.75" customHeight="1">
      <c r="A806" s="400" t="str">
        <f t="shared" si="4"/>
        <v/>
      </c>
      <c r="B806" s="341"/>
      <c r="C806" s="559"/>
      <c r="D806" s="393"/>
      <c r="E806" s="341"/>
      <c r="F806" s="394"/>
      <c r="G806" s="341" t="str">
        <f t="array" ref="G806">IF(C806="","",XLOOKUP(C806,'Master Data'!K:K,'Master Data'!N:N,"Input in Master Data",0,1))</f>
        <v/>
      </c>
      <c r="H806" s="341" t="str">
        <f t="array" ref="H806">IF(C806="","",XLOOKUP(C806,'Master Data'!K:K,'Master Data'!O:O,"Input in Master Data",0,1))</f>
        <v/>
      </c>
      <c r="I806" s="341" t="str">
        <f t="array" ref="I806">if(U806="","",XLOOKUP(U806,Master[Company],Master[Blow],"Unknown",0,1))</f>
        <v/>
      </c>
      <c r="J806" s="341" t="str">
        <f t="array" ref="J806">if(U806="","",XLOOKUP(U806,Master[Company],Master[Pigging],"Unknown",0,1))</f>
        <v/>
      </c>
      <c r="K806" s="341" t="str">
        <f t="array" ref="K806">if(U806="","",XLOOKUP(U806,Master[Company],Master[Load Method],"Unknown",0,1))</f>
        <v/>
      </c>
      <c r="L806" s="341" t="str">
        <f t="array" ref="L806">if(U806="","",XLOOKUP(U806,Master[Company],Master[Line Distance],"Unknown",0,1))</f>
        <v/>
      </c>
      <c r="M806" s="394"/>
      <c r="N806" s="341"/>
      <c r="O806" s="341"/>
      <c r="P806" s="341" t="str">
        <f t="array" ref="P806">if(U806="","",XLOOKUP(U806,Master[Company],Master[Terms],"NA",0,1))</f>
        <v/>
      </c>
      <c r="Q806" s="341" t="str">
        <f t="shared" si="1"/>
        <v/>
      </c>
      <c r="R806" s="341" t="str">
        <f t="array" ref="R806">if(U806="","",XLOOKUP(U806,Master[Company],Master[Group],"NA",0,1))</f>
        <v/>
      </c>
      <c r="S806" s="341" t="str">
        <f t="array" ref="S806">if(U806="","",XLOOKUP(U806,Master[Company],Master[Loading Location],"NA",0,1))</f>
        <v/>
      </c>
      <c r="T806" s="341" t="str">
        <f t="array" ref="T806">if(U806="","",XLOOKUP(U806,Master[Company],Master[Acronym],"NA",0,1))</f>
        <v/>
      </c>
      <c r="U806" s="341"/>
      <c r="V806" s="342"/>
      <c r="W806" s="342"/>
      <c r="X806" s="341" t="str">
        <f t="shared" si="6"/>
        <v/>
      </c>
      <c r="Y806" s="341" t="str">
        <f t="shared" si="3"/>
        <v/>
      </c>
      <c r="Z806" s="341"/>
      <c r="AA806" s="341"/>
      <c r="AB806" s="341"/>
      <c r="AC806" s="401"/>
      <c r="AD806" s="563"/>
      <c r="AE806" s="564"/>
      <c r="AF806" s="564"/>
      <c r="AG806" s="564"/>
      <c r="AH806" s="564"/>
      <c r="AI806" s="564"/>
      <c r="AJ806" s="564"/>
      <c r="AK806" s="564"/>
      <c r="AL806" s="563"/>
      <c r="AM806" s="564"/>
      <c r="AN806" s="564"/>
      <c r="AO806" s="564"/>
      <c r="AP806" s="564"/>
      <c r="AQ806" s="564"/>
      <c r="AR806" s="564"/>
      <c r="AS806" s="564"/>
      <c r="AT806" s="401"/>
      <c r="AU806" s="399"/>
      <c r="AV806" s="617"/>
      <c r="AW806" s="401"/>
      <c r="AX806" s="401"/>
      <c r="AY806" s="341"/>
      <c r="AZ806" s="341"/>
      <c r="BA806" s="341"/>
      <c r="BB806" s="341"/>
      <c r="BC806" s="341"/>
      <c r="BD806" s="401"/>
      <c r="BE806" s="341"/>
      <c r="BF806" s="341"/>
      <c r="BG806" s="402"/>
      <c r="BH806" s="403"/>
      <c r="BI806" s="405"/>
      <c r="BJ806" s="405"/>
      <c r="BK806" s="405"/>
      <c r="BL806" s="405"/>
      <c r="BM806" s="514"/>
    </row>
    <row r="807" ht="18.75" customHeight="1">
      <c r="A807" s="400" t="str">
        <f t="shared" si="4"/>
        <v/>
      </c>
      <c r="B807" s="341"/>
      <c r="C807" s="559"/>
      <c r="D807" s="393"/>
      <c r="E807" s="341"/>
      <c r="F807" s="394"/>
      <c r="G807" s="341" t="str">
        <f t="array" ref="G807">IF(C807="","",XLOOKUP(C807,'Master Data'!K:K,'Master Data'!N:N,"Input in Master Data",0,1))</f>
        <v/>
      </c>
      <c r="H807" s="341" t="str">
        <f t="array" ref="H807">IF(C807="","",XLOOKUP(C807,'Master Data'!K:K,'Master Data'!O:O,"Input in Master Data",0,1))</f>
        <v/>
      </c>
      <c r="I807" s="341" t="str">
        <f t="array" ref="I807">if(U807="","",XLOOKUP(U807,Master[Company],Master[Blow],"Unknown",0,1))</f>
        <v/>
      </c>
      <c r="J807" s="341" t="str">
        <f t="array" ref="J807">if(U807="","",XLOOKUP(U807,Master[Company],Master[Pigging],"Unknown",0,1))</f>
        <v/>
      </c>
      <c r="K807" s="341" t="str">
        <f t="array" ref="K807">if(U807="","",XLOOKUP(U807,Master[Company],Master[Load Method],"Unknown",0,1))</f>
        <v/>
      </c>
      <c r="L807" s="341" t="str">
        <f t="array" ref="L807">if(U807="","",XLOOKUP(U807,Master[Company],Master[Line Distance],"Unknown",0,1))</f>
        <v/>
      </c>
      <c r="M807" s="394"/>
      <c r="N807" s="341"/>
      <c r="O807" s="341"/>
      <c r="P807" s="341" t="str">
        <f t="array" ref="P807">if(U807="","",XLOOKUP(U807,Master[Company],Master[Terms],"NA",0,1))</f>
        <v/>
      </c>
      <c r="Q807" s="341" t="str">
        <f t="shared" si="1"/>
        <v/>
      </c>
      <c r="R807" s="341" t="str">
        <f t="array" ref="R807">if(U807="","",XLOOKUP(U807,Master[Company],Master[Group],"NA",0,1))</f>
        <v/>
      </c>
      <c r="S807" s="341" t="str">
        <f t="array" ref="S807">if(U807="","",XLOOKUP(U807,Master[Company],Master[Loading Location],"NA",0,1))</f>
        <v/>
      </c>
      <c r="T807" s="341" t="str">
        <f t="array" ref="T807">if(U807="","",XLOOKUP(U807,Master[Company],Master[Acronym],"NA",0,1))</f>
        <v/>
      </c>
      <c r="U807" s="341"/>
      <c r="V807" s="342"/>
      <c r="W807" s="342"/>
      <c r="X807" s="341" t="str">
        <f t="shared" si="6"/>
        <v/>
      </c>
      <c r="Y807" s="341" t="str">
        <f t="shared" si="3"/>
        <v/>
      </c>
      <c r="Z807" s="341"/>
      <c r="AA807" s="341"/>
      <c r="AB807" s="341"/>
      <c r="AC807" s="401"/>
      <c r="AD807" s="563"/>
      <c r="AE807" s="564"/>
      <c r="AF807" s="564"/>
      <c r="AG807" s="564"/>
      <c r="AH807" s="564"/>
      <c r="AI807" s="564"/>
      <c r="AJ807" s="564"/>
      <c r="AK807" s="564"/>
      <c r="AL807" s="563"/>
      <c r="AM807" s="564"/>
      <c r="AN807" s="564"/>
      <c r="AO807" s="564"/>
      <c r="AP807" s="564"/>
      <c r="AQ807" s="564"/>
      <c r="AR807" s="564"/>
      <c r="AS807" s="564"/>
      <c r="AT807" s="401"/>
      <c r="AU807" s="399"/>
      <c r="AV807" s="617"/>
      <c r="AW807" s="401"/>
      <c r="AX807" s="401"/>
      <c r="AY807" s="341"/>
      <c r="AZ807" s="341"/>
      <c r="BA807" s="341"/>
      <c r="BB807" s="341"/>
      <c r="BC807" s="341"/>
      <c r="BD807" s="401"/>
      <c r="BE807" s="341"/>
      <c r="BF807" s="341"/>
      <c r="BG807" s="402"/>
      <c r="BH807" s="403"/>
      <c r="BI807" s="405"/>
      <c r="BJ807" s="405"/>
      <c r="BK807" s="405"/>
      <c r="BL807" s="405"/>
      <c r="BM807" s="514"/>
    </row>
    <row r="808" ht="18.75" customHeight="1">
      <c r="A808" s="400" t="str">
        <f t="shared" si="4"/>
        <v/>
      </c>
      <c r="B808" s="341"/>
      <c r="C808" s="559"/>
      <c r="D808" s="393"/>
      <c r="E808" s="341"/>
      <c r="F808" s="394"/>
      <c r="G808" s="341" t="str">
        <f t="array" ref="G808">IF(C808="","",XLOOKUP(C808,'Master Data'!K:K,'Master Data'!N:N,"Input in Master Data",0,1))</f>
        <v/>
      </c>
      <c r="H808" s="341" t="str">
        <f t="array" ref="H808">IF(C808="","",XLOOKUP(C808,'Master Data'!K:K,'Master Data'!O:O,"Input in Master Data",0,1))</f>
        <v/>
      </c>
      <c r="I808" s="341" t="str">
        <f t="array" ref="I808">if(U808="","",XLOOKUP(U808,Master[Company],Master[Blow],"Unknown",0,1))</f>
        <v/>
      </c>
      <c r="J808" s="341" t="str">
        <f t="array" ref="J808">if(U808="","",XLOOKUP(U808,Master[Company],Master[Pigging],"Unknown",0,1))</f>
        <v/>
      </c>
      <c r="K808" s="341" t="str">
        <f t="array" ref="K808">if(U808="","",XLOOKUP(U808,Master[Company],Master[Load Method],"Unknown",0,1))</f>
        <v/>
      </c>
      <c r="L808" s="341" t="str">
        <f t="array" ref="L808">if(U808="","",XLOOKUP(U808,Master[Company],Master[Line Distance],"Unknown",0,1))</f>
        <v/>
      </c>
      <c r="M808" s="394"/>
      <c r="N808" s="341"/>
      <c r="O808" s="341"/>
      <c r="P808" s="341" t="str">
        <f t="array" ref="P808">if(U808="","",XLOOKUP(U808,Master[Company],Master[Terms],"NA",0,1))</f>
        <v/>
      </c>
      <c r="Q808" s="341" t="str">
        <f t="shared" si="1"/>
        <v/>
      </c>
      <c r="R808" s="341" t="str">
        <f t="array" ref="R808">if(U808="","",XLOOKUP(U808,Master[Company],Master[Group],"NA",0,1))</f>
        <v/>
      </c>
      <c r="S808" s="341" t="str">
        <f t="array" ref="S808">if(U808="","",XLOOKUP(U808,Master[Company],Master[Loading Location],"NA",0,1))</f>
        <v/>
      </c>
      <c r="T808" s="341" t="str">
        <f t="array" ref="T808">if(U808="","",XLOOKUP(U808,Master[Company],Master[Acronym],"NA",0,1))</f>
        <v/>
      </c>
      <c r="U808" s="341"/>
      <c r="V808" s="342"/>
      <c r="W808" s="342"/>
      <c r="X808" s="341" t="str">
        <f t="shared" si="6"/>
        <v/>
      </c>
      <c r="Y808" s="341" t="str">
        <f t="shared" si="3"/>
        <v/>
      </c>
      <c r="Z808" s="341"/>
      <c r="AA808" s="341"/>
      <c r="AB808" s="341"/>
      <c r="AC808" s="401"/>
      <c r="AD808" s="563"/>
      <c r="AE808" s="564"/>
      <c r="AF808" s="564"/>
      <c r="AG808" s="564"/>
      <c r="AH808" s="564"/>
      <c r="AI808" s="564"/>
      <c r="AJ808" s="564"/>
      <c r="AK808" s="564"/>
      <c r="AL808" s="563"/>
      <c r="AM808" s="564"/>
      <c r="AN808" s="564"/>
      <c r="AO808" s="564"/>
      <c r="AP808" s="564"/>
      <c r="AQ808" s="564"/>
      <c r="AR808" s="564"/>
      <c r="AS808" s="564"/>
      <c r="AT808" s="401"/>
      <c r="AU808" s="399"/>
      <c r="AV808" s="617"/>
      <c r="AW808" s="401"/>
      <c r="AX808" s="401"/>
      <c r="AY808" s="341"/>
      <c r="AZ808" s="341"/>
      <c r="BA808" s="341"/>
      <c r="BB808" s="341"/>
      <c r="BC808" s="341"/>
      <c r="BD808" s="401"/>
      <c r="BE808" s="341"/>
      <c r="BF808" s="341"/>
      <c r="BG808" s="402"/>
      <c r="BH808" s="403"/>
      <c r="BI808" s="405"/>
      <c r="BJ808" s="405"/>
      <c r="BK808" s="405"/>
      <c r="BL808" s="405"/>
      <c r="BM808" s="514"/>
    </row>
    <row r="809" ht="18.75" customHeight="1">
      <c r="A809" s="400" t="str">
        <f t="shared" si="4"/>
        <v/>
      </c>
      <c r="B809" s="341"/>
      <c r="C809" s="559"/>
      <c r="D809" s="393"/>
      <c r="E809" s="341"/>
      <c r="F809" s="394"/>
      <c r="G809" s="341" t="str">
        <f t="array" ref="G809">IF(C809="","",XLOOKUP(C809,'Master Data'!K:K,'Master Data'!N:N,"Input in Master Data",0,1))</f>
        <v/>
      </c>
      <c r="H809" s="341" t="str">
        <f t="array" ref="H809">IF(C809="","",XLOOKUP(C809,'Master Data'!K:K,'Master Data'!O:O,"Input in Master Data",0,1))</f>
        <v/>
      </c>
      <c r="I809" s="341" t="str">
        <f t="array" ref="I809">if(U809="","",XLOOKUP(U809,Master[Company],Master[Blow],"Unknown",0,1))</f>
        <v/>
      </c>
      <c r="J809" s="341" t="str">
        <f t="array" ref="J809">if(U809="","",XLOOKUP(U809,Master[Company],Master[Pigging],"Unknown",0,1))</f>
        <v/>
      </c>
      <c r="K809" s="341" t="str">
        <f t="array" ref="K809">if(U809="","",XLOOKUP(U809,Master[Company],Master[Load Method],"Unknown",0,1))</f>
        <v/>
      </c>
      <c r="L809" s="341" t="str">
        <f t="array" ref="L809">if(U809="","",XLOOKUP(U809,Master[Company],Master[Line Distance],"Unknown",0,1))</f>
        <v/>
      </c>
      <c r="M809" s="394"/>
      <c r="N809" s="341"/>
      <c r="O809" s="341"/>
      <c r="P809" s="341" t="str">
        <f t="array" ref="P809">if(U809="","",XLOOKUP(U809,Master[Company],Master[Terms],"NA",0,1))</f>
        <v/>
      </c>
      <c r="Q809" s="341" t="str">
        <f t="shared" si="1"/>
        <v/>
      </c>
      <c r="R809" s="341" t="str">
        <f t="array" ref="R809">if(U809="","",XLOOKUP(U809,Master[Company],Master[Group],"NA",0,1))</f>
        <v/>
      </c>
      <c r="S809" s="341" t="str">
        <f t="array" ref="S809">if(U809="","",XLOOKUP(U809,Master[Company],Master[Loading Location],"NA",0,1))</f>
        <v/>
      </c>
      <c r="T809" s="341" t="str">
        <f t="array" ref="T809">if(U809="","",XLOOKUP(U809,Master[Company],Master[Acronym],"NA",0,1))</f>
        <v/>
      </c>
      <c r="U809" s="341"/>
      <c r="V809" s="342"/>
      <c r="W809" s="342"/>
      <c r="X809" s="341" t="str">
        <f t="shared" si="6"/>
        <v/>
      </c>
      <c r="Y809" s="341" t="str">
        <f t="shared" si="3"/>
        <v/>
      </c>
      <c r="Z809" s="341"/>
      <c r="AA809" s="341"/>
      <c r="AB809" s="341"/>
      <c r="AC809" s="401"/>
      <c r="AD809" s="563"/>
      <c r="AE809" s="564"/>
      <c r="AF809" s="564"/>
      <c r="AG809" s="564"/>
      <c r="AH809" s="564"/>
      <c r="AI809" s="564"/>
      <c r="AJ809" s="564"/>
      <c r="AK809" s="564"/>
      <c r="AL809" s="563"/>
      <c r="AM809" s="564"/>
      <c r="AN809" s="564"/>
      <c r="AO809" s="564"/>
      <c r="AP809" s="564"/>
      <c r="AQ809" s="564"/>
      <c r="AR809" s="564"/>
      <c r="AS809" s="564"/>
      <c r="AT809" s="401"/>
      <c r="AU809" s="399"/>
      <c r="AV809" s="617"/>
      <c r="AW809" s="401"/>
      <c r="AX809" s="401"/>
      <c r="AY809" s="341"/>
      <c r="AZ809" s="341"/>
      <c r="BA809" s="341"/>
      <c r="BB809" s="341"/>
      <c r="BC809" s="341"/>
      <c r="BD809" s="401"/>
      <c r="BE809" s="341"/>
      <c r="BF809" s="341"/>
      <c r="BG809" s="402"/>
      <c r="BH809" s="403"/>
      <c r="BI809" s="405"/>
      <c r="BJ809" s="405"/>
      <c r="BK809" s="405"/>
      <c r="BL809" s="405"/>
      <c r="BM809" s="514"/>
    </row>
    <row r="810" ht="18.75" customHeight="1">
      <c r="A810" s="400" t="str">
        <f t="shared" si="4"/>
        <v/>
      </c>
      <c r="B810" s="341"/>
      <c r="C810" s="559"/>
      <c r="D810" s="393"/>
      <c r="E810" s="341"/>
      <c r="F810" s="394"/>
      <c r="G810" s="341" t="str">
        <f t="array" ref="G810">IF(C810="","",XLOOKUP(C810,'Master Data'!K:K,'Master Data'!N:N,"Input in Master Data",0,1))</f>
        <v/>
      </c>
      <c r="H810" s="341" t="str">
        <f t="array" ref="H810">IF(C810="","",XLOOKUP(C810,'Master Data'!K:K,'Master Data'!O:O,"Input in Master Data",0,1))</f>
        <v/>
      </c>
      <c r="I810" s="341" t="str">
        <f t="array" ref="I810">if(U810="","",XLOOKUP(U810,Master[Company],Master[Blow],"Unknown",0,1))</f>
        <v/>
      </c>
      <c r="J810" s="341" t="str">
        <f t="array" ref="J810">if(U810="","",XLOOKUP(U810,Master[Company],Master[Pigging],"Unknown",0,1))</f>
        <v/>
      </c>
      <c r="K810" s="341" t="str">
        <f t="array" ref="K810">if(U810="","",XLOOKUP(U810,Master[Company],Master[Load Method],"Unknown",0,1))</f>
        <v/>
      </c>
      <c r="L810" s="341" t="str">
        <f t="array" ref="L810">if(U810="","",XLOOKUP(U810,Master[Company],Master[Line Distance],"Unknown",0,1))</f>
        <v/>
      </c>
      <c r="M810" s="394"/>
      <c r="N810" s="341"/>
      <c r="O810" s="341"/>
      <c r="P810" s="341" t="str">
        <f t="array" ref="P810">if(U810="","",XLOOKUP(U810,Master[Company],Master[Terms],"NA",0,1))</f>
        <v/>
      </c>
      <c r="Q810" s="341" t="str">
        <f t="shared" si="1"/>
        <v/>
      </c>
      <c r="R810" s="341" t="str">
        <f t="array" ref="R810">if(U810="","",XLOOKUP(U810,Master[Company],Master[Group],"NA",0,1))</f>
        <v/>
      </c>
      <c r="S810" s="341" t="str">
        <f t="array" ref="S810">if(U810="","",XLOOKUP(U810,Master[Company],Master[Loading Location],"NA",0,1))</f>
        <v/>
      </c>
      <c r="T810" s="341" t="str">
        <f t="array" ref="T810">if(U810="","",XLOOKUP(U810,Master[Company],Master[Acronym],"NA",0,1))</f>
        <v/>
      </c>
      <c r="U810" s="341"/>
      <c r="V810" s="342"/>
      <c r="W810" s="342"/>
      <c r="X810" s="341" t="str">
        <f t="shared" si="6"/>
        <v/>
      </c>
      <c r="Y810" s="341" t="str">
        <f t="shared" si="3"/>
        <v/>
      </c>
      <c r="Z810" s="341"/>
      <c r="AA810" s="341"/>
      <c r="AB810" s="341"/>
      <c r="AC810" s="401"/>
      <c r="AD810" s="563"/>
      <c r="AE810" s="564"/>
      <c r="AF810" s="564"/>
      <c r="AG810" s="564"/>
      <c r="AH810" s="564"/>
      <c r="AI810" s="564"/>
      <c r="AJ810" s="564"/>
      <c r="AK810" s="564"/>
      <c r="AL810" s="563"/>
      <c r="AM810" s="564"/>
      <c r="AN810" s="564"/>
      <c r="AO810" s="564"/>
      <c r="AP810" s="564"/>
      <c r="AQ810" s="564"/>
      <c r="AR810" s="564"/>
      <c r="AS810" s="564"/>
      <c r="AT810" s="401"/>
      <c r="AU810" s="399"/>
      <c r="AV810" s="617"/>
      <c r="AW810" s="401"/>
      <c r="AX810" s="401"/>
      <c r="AY810" s="341"/>
      <c r="AZ810" s="341"/>
      <c r="BA810" s="341"/>
      <c r="BB810" s="341"/>
      <c r="BC810" s="341"/>
      <c r="BD810" s="401"/>
      <c r="BE810" s="341"/>
      <c r="BF810" s="341"/>
      <c r="BG810" s="402"/>
      <c r="BH810" s="403"/>
      <c r="BI810" s="405"/>
      <c r="BJ810" s="405"/>
      <c r="BK810" s="405"/>
      <c r="BL810" s="405"/>
      <c r="BM810" s="514"/>
    </row>
    <row r="811" ht="18.75" customHeight="1">
      <c r="A811" s="400" t="str">
        <f t="shared" si="4"/>
        <v/>
      </c>
      <c r="B811" s="341"/>
      <c r="C811" s="559"/>
      <c r="D811" s="393"/>
      <c r="E811" s="341"/>
      <c r="F811" s="394"/>
      <c r="G811" s="341" t="str">
        <f t="array" ref="G811">IF(C811="","",XLOOKUP(C811,'Master Data'!K:K,'Master Data'!N:N,"Input in Master Data",0,1))</f>
        <v/>
      </c>
      <c r="H811" s="341" t="str">
        <f t="array" ref="H811">IF(C811="","",XLOOKUP(C811,'Master Data'!K:K,'Master Data'!O:O,"Input in Master Data",0,1))</f>
        <v/>
      </c>
      <c r="I811" s="341" t="str">
        <f t="array" ref="I811">if(U811="","",XLOOKUP(U811,Master[Company],Master[Blow],"Unknown",0,1))</f>
        <v/>
      </c>
      <c r="J811" s="341" t="str">
        <f t="array" ref="J811">if(U811="","",XLOOKUP(U811,Master[Company],Master[Pigging],"Unknown",0,1))</f>
        <v/>
      </c>
      <c r="K811" s="341" t="str">
        <f t="array" ref="K811">if(U811="","",XLOOKUP(U811,Master[Company],Master[Load Method],"Unknown",0,1))</f>
        <v/>
      </c>
      <c r="L811" s="341" t="str">
        <f t="array" ref="L811">if(U811="","",XLOOKUP(U811,Master[Company],Master[Line Distance],"Unknown",0,1))</f>
        <v/>
      </c>
      <c r="M811" s="394"/>
      <c r="N811" s="341"/>
      <c r="O811" s="341"/>
      <c r="P811" s="341" t="str">
        <f t="array" ref="P811">if(U811="","",XLOOKUP(U811,Master[Company],Master[Terms],"NA",0,1))</f>
        <v/>
      </c>
      <c r="Q811" s="341" t="str">
        <f t="shared" si="1"/>
        <v/>
      </c>
      <c r="R811" s="341" t="str">
        <f t="array" ref="R811">if(U811="","",XLOOKUP(U811,Master[Company],Master[Group],"NA",0,1))</f>
        <v/>
      </c>
      <c r="S811" s="341" t="str">
        <f t="array" ref="S811">if(U811="","",XLOOKUP(U811,Master[Company],Master[Loading Location],"NA",0,1))</f>
        <v/>
      </c>
      <c r="T811" s="341" t="str">
        <f t="array" ref="T811">if(U811="","",XLOOKUP(U811,Master[Company],Master[Acronym],"NA",0,1))</f>
        <v/>
      </c>
      <c r="U811" s="341"/>
      <c r="V811" s="342"/>
      <c r="W811" s="342"/>
      <c r="X811" s="341" t="str">
        <f t="shared" si="6"/>
        <v/>
      </c>
      <c r="Y811" s="341" t="str">
        <f t="shared" si="3"/>
        <v/>
      </c>
      <c r="Z811" s="341"/>
      <c r="AA811" s="341"/>
      <c r="AB811" s="341"/>
      <c r="AC811" s="401"/>
      <c r="AD811" s="563"/>
      <c r="AE811" s="564"/>
      <c r="AF811" s="564"/>
      <c r="AG811" s="564"/>
      <c r="AH811" s="564"/>
      <c r="AI811" s="564"/>
      <c r="AJ811" s="564"/>
      <c r="AK811" s="564"/>
      <c r="AL811" s="563"/>
      <c r="AM811" s="564"/>
      <c r="AN811" s="564"/>
      <c r="AO811" s="564"/>
      <c r="AP811" s="564"/>
      <c r="AQ811" s="564"/>
      <c r="AR811" s="564"/>
      <c r="AS811" s="564"/>
      <c r="AT811" s="401"/>
      <c r="AU811" s="399"/>
      <c r="AV811" s="617"/>
      <c r="AW811" s="401"/>
      <c r="AX811" s="401"/>
      <c r="AY811" s="341"/>
      <c r="AZ811" s="341"/>
      <c r="BA811" s="341"/>
      <c r="BB811" s="341"/>
      <c r="BC811" s="341"/>
      <c r="BD811" s="401"/>
      <c r="BE811" s="341"/>
      <c r="BF811" s="341"/>
      <c r="BG811" s="402"/>
      <c r="BH811" s="403"/>
      <c r="BI811" s="405"/>
      <c r="BJ811" s="405"/>
      <c r="BK811" s="405"/>
      <c r="BL811" s="405"/>
      <c r="BM811" s="514"/>
    </row>
    <row r="812" ht="18.75" customHeight="1">
      <c r="A812" s="400" t="str">
        <f t="shared" si="4"/>
        <v/>
      </c>
      <c r="B812" s="341"/>
      <c r="C812" s="559"/>
      <c r="D812" s="393"/>
      <c r="E812" s="341"/>
      <c r="F812" s="394"/>
      <c r="G812" s="341" t="str">
        <f t="array" ref="G812">IF(C812="","",XLOOKUP(C812,'Master Data'!K:K,'Master Data'!N:N,"Input in Master Data",0,1))</f>
        <v/>
      </c>
      <c r="H812" s="341" t="str">
        <f t="array" ref="H812">IF(C812="","",XLOOKUP(C812,'Master Data'!K:K,'Master Data'!O:O,"Input in Master Data",0,1))</f>
        <v/>
      </c>
      <c r="I812" s="341" t="str">
        <f t="array" ref="I812">if(U812="","",XLOOKUP(U812,Master[Company],Master[Blow],"Unknown",0,1))</f>
        <v/>
      </c>
      <c r="J812" s="341" t="str">
        <f t="array" ref="J812">if(U812="","",XLOOKUP(U812,Master[Company],Master[Pigging],"Unknown",0,1))</f>
        <v/>
      </c>
      <c r="K812" s="341" t="str">
        <f t="array" ref="K812">if(U812="","",XLOOKUP(U812,Master[Company],Master[Load Method],"Unknown",0,1))</f>
        <v/>
      </c>
      <c r="L812" s="341" t="str">
        <f t="array" ref="L812">if(U812="","",XLOOKUP(U812,Master[Company],Master[Line Distance],"Unknown",0,1))</f>
        <v/>
      </c>
      <c r="M812" s="394"/>
      <c r="N812" s="341"/>
      <c r="O812" s="341"/>
      <c r="P812" s="341" t="str">
        <f t="array" ref="P812">if(U812="","",XLOOKUP(U812,Master[Company],Master[Terms],"NA",0,1))</f>
        <v/>
      </c>
      <c r="Q812" s="341" t="str">
        <f t="shared" si="1"/>
        <v/>
      </c>
      <c r="R812" s="341" t="str">
        <f t="array" ref="R812">if(U812="","",XLOOKUP(U812,Master[Company],Master[Group],"NA",0,1))</f>
        <v/>
      </c>
      <c r="S812" s="341" t="str">
        <f t="array" ref="S812">if(U812="","",XLOOKUP(U812,Master[Company],Master[Loading Location],"NA",0,1))</f>
        <v/>
      </c>
      <c r="T812" s="341" t="str">
        <f t="array" ref="T812">if(U812="","",XLOOKUP(U812,Master[Company],Master[Acronym],"NA",0,1))</f>
        <v/>
      </c>
      <c r="U812" s="341"/>
      <c r="V812" s="342"/>
      <c r="W812" s="342"/>
      <c r="X812" s="341" t="str">
        <f t="shared" si="6"/>
        <v/>
      </c>
      <c r="Y812" s="341" t="str">
        <f t="shared" si="3"/>
        <v/>
      </c>
      <c r="Z812" s="341"/>
      <c r="AA812" s="341"/>
      <c r="AB812" s="341"/>
      <c r="AC812" s="401"/>
      <c r="AD812" s="563"/>
      <c r="AE812" s="564"/>
      <c r="AF812" s="564"/>
      <c r="AG812" s="564"/>
      <c r="AH812" s="564"/>
      <c r="AI812" s="564"/>
      <c r="AJ812" s="564"/>
      <c r="AK812" s="564"/>
      <c r="AL812" s="563"/>
      <c r="AM812" s="564"/>
      <c r="AN812" s="564"/>
      <c r="AO812" s="564"/>
      <c r="AP812" s="564"/>
      <c r="AQ812" s="564"/>
      <c r="AR812" s="564"/>
      <c r="AS812" s="564"/>
      <c r="AT812" s="401"/>
      <c r="AU812" s="399"/>
      <c r="AV812" s="617"/>
      <c r="AW812" s="401"/>
      <c r="AX812" s="401"/>
      <c r="AY812" s="341"/>
      <c r="AZ812" s="341"/>
      <c r="BA812" s="341"/>
      <c r="BB812" s="341"/>
      <c r="BC812" s="341"/>
      <c r="BD812" s="401"/>
      <c r="BE812" s="341"/>
      <c r="BF812" s="341"/>
      <c r="BG812" s="402"/>
      <c r="BH812" s="403"/>
      <c r="BI812" s="405"/>
      <c r="BJ812" s="405"/>
      <c r="BK812" s="405"/>
      <c r="BL812" s="405"/>
      <c r="BM812" s="514"/>
    </row>
    <row r="813" ht="18.75" customHeight="1">
      <c r="A813" s="400" t="str">
        <f t="shared" si="4"/>
        <v/>
      </c>
      <c r="B813" s="341"/>
      <c r="C813" s="559"/>
      <c r="D813" s="393"/>
      <c r="E813" s="341"/>
      <c r="F813" s="394"/>
      <c r="G813" s="341" t="str">
        <f t="array" ref="G813">IF(C813="","",XLOOKUP(C813,'Master Data'!K:K,'Master Data'!N:N,"Input in Master Data",0,1))</f>
        <v/>
      </c>
      <c r="H813" s="341" t="str">
        <f t="array" ref="H813">IF(C813="","",XLOOKUP(C813,'Master Data'!K:K,'Master Data'!O:O,"Input in Master Data",0,1))</f>
        <v/>
      </c>
      <c r="I813" s="341" t="str">
        <f t="array" ref="I813">if(U813="","",XLOOKUP(U813,Master[Company],Master[Blow],"Unknown",0,1))</f>
        <v/>
      </c>
      <c r="J813" s="341" t="str">
        <f t="array" ref="J813">if(U813="","",XLOOKUP(U813,Master[Company],Master[Pigging],"Unknown",0,1))</f>
        <v/>
      </c>
      <c r="K813" s="341" t="str">
        <f t="array" ref="K813">if(U813="","",XLOOKUP(U813,Master[Company],Master[Load Method],"Unknown",0,1))</f>
        <v/>
      </c>
      <c r="L813" s="341" t="str">
        <f t="array" ref="L813">if(U813="","",XLOOKUP(U813,Master[Company],Master[Line Distance],"Unknown",0,1))</f>
        <v/>
      </c>
      <c r="M813" s="394"/>
      <c r="N813" s="341"/>
      <c r="O813" s="341"/>
      <c r="P813" s="341" t="str">
        <f t="array" ref="P813">if(U813="","",XLOOKUP(U813,Master[Company],Master[Terms],"NA",0,1))</f>
        <v/>
      </c>
      <c r="Q813" s="341" t="str">
        <f t="shared" si="1"/>
        <v/>
      </c>
      <c r="R813" s="341" t="str">
        <f t="array" ref="R813">if(U813="","",XLOOKUP(U813,Master[Company],Master[Group],"NA",0,1))</f>
        <v/>
      </c>
      <c r="S813" s="341" t="str">
        <f t="array" ref="S813">if(U813="","",XLOOKUP(U813,Master[Company],Master[Loading Location],"NA",0,1))</f>
        <v/>
      </c>
      <c r="T813" s="341" t="str">
        <f t="array" ref="T813">if(U813="","",XLOOKUP(U813,Master[Company],Master[Acronym],"NA",0,1))</f>
        <v/>
      </c>
      <c r="U813" s="341"/>
      <c r="V813" s="342"/>
      <c r="W813" s="342"/>
      <c r="X813" s="341" t="str">
        <f t="shared" si="6"/>
        <v/>
      </c>
      <c r="Y813" s="341" t="str">
        <f t="shared" si="3"/>
        <v/>
      </c>
      <c r="Z813" s="341"/>
      <c r="AA813" s="341"/>
      <c r="AB813" s="341"/>
      <c r="AC813" s="401"/>
      <c r="AD813" s="563"/>
      <c r="AE813" s="564"/>
      <c r="AF813" s="564"/>
      <c r="AG813" s="564"/>
      <c r="AH813" s="564"/>
      <c r="AI813" s="564"/>
      <c r="AJ813" s="564"/>
      <c r="AK813" s="564"/>
      <c r="AL813" s="563"/>
      <c r="AM813" s="564"/>
      <c r="AN813" s="564"/>
      <c r="AO813" s="564"/>
      <c r="AP813" s="564"/>
      <c r="AQ813" s="564"/>
      <c r="AR813" s="564"/>
      <c r="AS813" s="564"/>
      <c r="AT813" s="401"/>
      <c r="AU813" s="399"/>
      <c r="AV813" s="617"/>
      <c r="AW813" s="401"/>
      <c r="AX813" s="401"/>
      <c r="AY813" s="341"/>
      <c r="AZ813" s="341"/>
      <c r="BA813" s="341"/>
      <c r="BB813" s="341"/>
      <c r="BC813" s="341"/>
      <c r="BD813" s="401"/>
      <c r="BE813" s="341"/>
      <c r="BF813" s="341"/>
      <c r="BG813" s="402"/>
      <c r="BH813" s="403"/>
      <c r="BI813" s="405"/>
      <c r="BJ813" s="405"/>
      <c r="BK813" s="405"/>
      <c r="BL813" s="405"/>
      <c r="BM813" s="514"/>
    </row>
    <row r="814" ht="18.75" customHeight="1">
      <c r="A814" s="400" t="str">
        <f t="shared" si="4"/>
        <v/>
      </c>
      <c r="B814" s="341"/>
      <c r="C814" s="559"/>
      <c r="D814" s="393"/>
      <c r="E814" s="341"/>
      <c r="F814" s="394"/>
      <c r="G814" s="341" t="str">
        <f t="array" ref="G814">IF(C814="","",XLOOKUP(C814,'Master Data'!K:K,'Master Data'!N:N,"Input in Master Data",0,1))</f>
        <v/>
      </c>
      <c r="H814" s="341" t="str">
        <f t="array" ref="H814">IF(C814="","",XLOOKUP(C814,'Master Data'!K:K,'Master Data'!O:O,"Input in Master Data",0,1))</f>
        <v/>
      </c>
      <c r="I814" s="341" t="str">
        <f t="array" ref="I814">if(U814="","",XLOOKUP(U814,Master[Company],Master[Blow],"Unknown",0,1))</f>
        <v/>
      </c>
      <c r="J814" s="341" t="str">
        <f t="array" ref="J814">if(U814="","",XLOOKUP(U814,Master[Company],Master[Pigging],"Unknown",0,1))</f>
        <v/>
      </c>
      <c r="K814" s="341" t="str">
        <f t="array" ref="K814">if(U814="","",XLOOKUP(U814,Master[Company],Master[Load Method],"Unknown",0,1))</f>
        <v/>
      </c>
      <c r="L814" s="341" t="str">
        <f t="array" ref="L814">if(U814="","",XLOOKUP(U814,Master[Company],Master[Line Distance],"Unknown",0,1))</f>
        <v/>
      </c>
      <c r="M814" s="394"/>
      <c r="N814" s="341"/>
      <c r="O814" s="341"/>
      <c r="P814" s="341" t="str">
        <f t="array" ref="P814">if(U814="","",XLOOKUP(U814,Master[Company],Master[Terms],"NA",0,1))</f>
        <v/>
      </c>
      <c r="Q814" s="341" t="str">
        <f t="shared" si="1"/>
        <v/>
      </c>
      <c r="R814" s="341" t="str">
        <f t="array" ref="R814">if(U814="","",XLOOKUP(U814,Master[Company],Master[Group],"NA",0,1))</f>
        <v/>
      </c>
      <c r="S814" s="341" t="str">
        <f t="array" ref="S814">if(U814="","",XLOOKUP(U814,Master[Company],Master[Loading Location],"NA",0,1))</f>
        <v/>
      </c>
      <c r="T814" s="341" t="str">
        <f t="array" ref="T814">if(U814="","",XLOOKUP(U814,Master[Company],Master[Acronym],"NA",0,1))</f>
        <v/>
      </c>
      <c r="U814" s="341"/>
      <c r="V814" s="342"/>
      <c r="W814" s="342"/>
      <c r="X814" s="341" t="str">
        <f t="shared" si="6"/>
        <v/>
      </c>
      <c r="Y814" s="341" t="str">
        <f t="shared" si="3"/>
        <v/>
      </c>
      <c r="Z814" s="341"/>
      <c r="AA814" s="341"/>
      <c r="AB814" s="341"/>
      <c r="AC814" s="401"/>
      <c r="AD814" s="563"/>
      <c r="AE814" s="564"/>
      <c r="AF814" s="564"/>
      <c r="AG814" s="564"/>
      <c r="AH814" s="564"/>
      <c r="AI814" s="564"/>
      <c r="AJ814" s="564"/>
      <c r="AK814" s="564"/>
      <c r="AL814" s="563"/>
      <c r="AM814" s="564"/>
      <c r="AN814" s="564"/>
      <c r="AO814" s="564"/>
      <c r="AP814" s="564"/>
      <c r="AQ814" s="564"/>
      <c r="AR814" s="564"/>
      <c r="AS814" s="564"/>
      <c r="AT814" s="401"/>
      <c r="AU814" s="399"/>
      <c r="AV814" s="617"/>
      <c r="AW814" s="401"/>
      <c r="AX814" s="401"/>
      <c r="AY814" s="341"/>
      <c r="AZ814" s="341"/>
      <c r="BA814" s="341"/>
      <c r="BB814" s="341"/>
      <c r="BC814" s="341"/>
      <c r="BD814" s="401"/>
      <c r="BE814" s="341"/>
      <c r="BF814" s="341"/>
      <c r="BG814" s="402"/>
      <c r="BH814" s="403"/>
      <c r="BI814" s="405"/>
      <c r="BJ814" s="405"/>
      <c r="BK814" s="405"/>
      <c r="BL814" s="405"/>
      <c r="BM814" s="514"/>
    </row>
    <row r="815" ht="18.75" customHeight="1">
      <c r="A815" s="400" t="str">
        <f t="shared" si="4"/>
        <v/>
      </c>
      <c r="B815" s="341"/>
      <c r="C815" s="559"/>
      <c r="D815" s="393"/>
      <c r="E815" s="341"/>
      <c r="F815" s="394"/>
      <c r="G815" s="341" t="str">
        <f t="array" ref="G815">IF(C815="","",XLOOKUP(C815,'Master Data'!K:K,'Master Data'!N:N,"Input in Master Data",0,1))</f>
        <v/>
      </c>
      <c r="H815" s="341" t="str">
        <f t="array" ref="H815">IF(C815="","",XLOOKUP(C815,'Master Data'!K:K,'Master Data'!O:O,"Input in Master Data",0,1))</f>
        <v/>
      </c>
      <c r="I815" s="341" t="str">
        <f t="array" ref="I815">if(U815="","",XLOOKUP(U815,Master[Company],Master[Blow],"Unknown",0,1))</f>
        <v/>
      </c>
      <c r="J815" s="341" t="str">
        <f t="array" ref="J815">if(U815="","",XLOOKUP(U815,Master[Company],Master[Pigging],"Unknown",0,1))</f>
        <v/>
      </c>
      <c r="K815" s="341" t="str">
        <f t="array" ref="K815">if(U815="","",XLOOKUP(U815,Master[Company],Master[Load Method],"Unknown",0,1))</f>
        <v/>
      </c>
      <c r="L815" s="341" t="str">
        <f t="array" ref="L815">if(U815="","",XLOOKUP(U815,Master[Company],Master[Line Distance],"Unknown",0,1))</f>
        <v/>
      </c>
      <c r="M815" s="394"/>
      <c r="N815" s="341"/>
      <c r="O815" s="341"/>
      <c r="P815" s="341" t="str">
        <f t="array" ref="P815">if(U815="","",XLOOKUP(U815,Master[Company],Master[Terms],"NA",0,1))</f>
        <v/>
      </c>
      <c r="Q815" s="341" t="str">
        <f t="shared" si="1"/>
        <v/>
      </c>
      <c r="R815" s="341" t="str">
        <f t="array" ref="R815">if(U815="","",XLOOKUP(U815,Master[Company],Master[Group],"NA",0,1))</f>
        <v/>
      </c>
      <c r="S815" s="341" t="str">
        <f t="array" ref="S815">if(U815="","",XLOOKUP(U815,Master[Company],Master[Loading Location],"NA",0,1))</f>
        <v/>
      </c>
      <c r="T815" s="341" t="str">
        <f t="array" ref="T815">if(U815="","",XLOOKUP(U815,Master[Company],Master[Acronym],"NA",0,1))</f>
        <v/>
      </c>
      <c r="U815" s="341"/>
      <c r="V815" s="342"/>
      <c r="W815" s="342"/>
      <c r="X815" s="341" t="str">
        <f t="shared" si="6"/>
        <v/>
      </c>
      <c r="Y815" s="341" t="str">
        <f t="shared" si="3"/>
        <v/>
      </c>
      <c r="Z815" s="341"/>
      <c r="AA815" s="341"/>
      <c r="AB815" s="341"/>
      <c r="AC815" s="401"/>
      <c r="AD815" s="563"/>
      <c r="AE815" s="564"/>
      <c r="AF815" s="564"/>
      <c r="AG815" s="564"/>
      <c r="AH815" s="564"/>
      <c r="AI815" s="564"/>
      <c r="AJ815" s="564"/>
      <c r="AK815" s="564"/>
      <c r="AL815" s="563"/>
      <c r="AM815" s="564"/>
      <c r="AN815" s="564"/>
      <c r="AO815" s="564"/>
      <c r="AP815" s="564"/>
      <c r="AQ815" s="564"/>
      <c r="AR815" s="564"/>
      <c r="AS815" s="564"/>
      <c r="AT815" s="401"/>
      <c r="AU815" s="399"/>
      <c r="AV815" s="617"/>
      <c r="AW815" s="401"/>
      <c r="AX815" s="401"/>
      <c r="AY815" s="341"/>
      <c r="AZ815" s="341"/>
      <c r="BA815" s="341"/>
      <c r="BB815" s="341"/>
      <c r="BC815" s="341"/>
      <c r="BD815" s="401"/>
      <c r="BE815" s="341"/>
      <c r="BF815" s="341"/>
      <c r="BG815" s="402"/>
      <c r="BH815" s="403"/>
      <c r="BI815" s="405"/>
      <c r="BJ815" s="405"/>
      <c r="BK815" s="405"/>
      <c r="BL815" s="405"/>
      <c r="BM815" s="514"/>
    </row>
    <row r="816" ht="18.75" customHeight="1">
      <c r="A816" s="400" t="str">
        <f t="shared" si="4"/>
        <v/>
      </c>
      <c r="B816" s="341"/>
      <c r="C816" s="559"/>
      <c r="D816" s="393"/>
      <c r="E816" s="341"/>
      <c r="F816" s="394"/>
      <c r="G816" s="341" t="str">
        <f t="array" ref="G816">IF(C816="","",XLOOKUP(C816,'Master Data'!K:K,'Master Data'!N:N,"Input in Master Data",0,1))</f>
        <v/>
      </c>
      <c r="H816" s="341" t="str">
        <f t="array" ref="H816">IF(C816="","",XLOOKUP(C816,'Master Data'!K:K,'Master Data'!O:O,"Input in Master Data",0,1))</f>
        <v/>
      </c>
      <c r="I816" s="341" t="str">
        <f t="array" ref="I816">if(U816="","",XLOOKUP(U816,Master[Company],Master[Blow],"Unknown",0,1))</f>
        <v/>
      </c>
      <c r="J816" s="341" t="str">
        <f t="array" ref="J816">if(U816="","",XLOOKUP(U816,Master[Company],Master[Pigging],"Unknown",0,1))</f>
        <v/>
      </c>
      <c r="K816" s="341" t="str">
        <f t="array" ref="K816">if(U816="","",XLOOKUP(U816,Master[Company],Master[Load Method],"Unknown",0,1))</f>
        <v/>
      </c>
      <c r="L816" s="341" t="str">
        <f t="array" ref="L816">if(U816="","",XLOOKUP(U816,Master[Company],Master[Line Distance],"Unknown",0,1))</f>
        <v/>
      </c>
      <c r="M816" s="394"/>
      <c r="N816" s="341"/>
      <c r="O816" s="341"/>
      <c r="P816" s="341" t="str">
        <f t="array" ref="P816">if(U816="","",XLOOKUP(U816,Master[Company],Master[Terms],"NA",0,1))</f>
        <v/>
      </c>
      <c r="Q816" s="341" t="str">
        <f t="shared" si="1"/>
        <v/>
      </c>
      <c r="R816" s="341" t="str">
        <f t="array" ref="R816">if(U816="","",XLOOKUP(U816,Master[Company],Master[Group],"NA",0,1))</f>
        <v/>
      </c>
      <c r="S816" s="341" t="str">
        <f t="array" ref="S816">if(U816="","",XLOOKUP(U816,Master[Company],Master[Loading Location],"NA",0,1))</f>
        <v/>
      </c>
      <c r="T816" s="341" t="str">
        <f t="array" ref="T816">if(U816="","",XLOOKUP(U816,Master[Company],Master[Acronym],"NA",0,1))</f>
        <v/>
      </c>
      <c r="U816" s="341"/>
      <c r="V816" s="342"/>
      <c r="W816" s="342"/>
      <c r="X816" s="341" t="str">
        <f t="shared" si="6"/>
        <v/>
      </c>
      <c r="Y816" s="341" t="str">
        <f t="shared" si="3"/>
        <v/>
      </c>
      <c r="Z816" s="341"/>
      <c r="AA816" s="341"/>
      <c r="AB816" s="341"/>
      <c r="AC816" s="401"/>
      <c r="AD816" s="563"/>
      <c r="AE816" s="564"/>
      <c r="AF816" s="564"/>
      <c r="AG816" s="564"/>
      <c r="AH816" s="564"/>
      <c r="AI816" s="564"/>
      <c r="AJ816" s="564"/>
      <c r="AK816" s="564"/>
      <c r="AL816" s="563"/>
      <c r="AM816" s="564"/>
      <c r="AN816" s="564"/>
      <c r="AO816" s="564"/>
      <c r="AP816" s="564"/>
      <c r="AQ816" s="564"/>
      <c r="AR816" s="564"/>
      <c r="AS816" s="564"/>
      <c r="AT816" s="401"/>
      <c r="AU816" s="399"/>
      <c r="AV816" s="617"/>
      <c r="AW816" s="401"/>
      <c r="AX816" s="401"/>
      <c r="AY816" s="341"/>
      <c r="AZ816" s="341"/>
      <c r="BA816" s="341"/>
      <c r="BB816" s="341"/>
      <c r="BC816" s="341"/>
      <c r="BD816" s="401"/>
      <c r="BE816" s="341"/>
      <c r="BF816" s="341"/>
      <c r="BG816" s="402"/>
      <c r="BH816" s="403"/>
      <c r="BI816" s="405"/>
      <c r="BJ816" s="405"/>
      <c r="BK816" s="405"/>
      <c r="BL816" s="405"/>
      <c r="BM816" s="514"/>
    </row>
    <row r="817" ht="18.75" customHeight="1">
      <c r="A817" s="400" t="str">
        <f t="shared" si="4"/>
        <v/>
      </c>
      <c r="B817" s="341"/>
      <c r="C817" s="559"/>
      <c r="D817" s="393"/>
      <c r="E817" s="341"/>
      <c r="F817" s="394"/>
      <c r="G817" s="341" t="str">
        <f t="array" ref="G817">IF(C817="","",XLOOKUP(C817,'Master Data'!K:K,'Master Data'!N:N,"Input in Master Data",0,1))</f>
        <v/>
      </c>
      <c r="H817" s="341" t="str">
        <f t="array" ref="H817">IF(C817="","",XLOOKUP(C817,'Master Data'!K:K,'Master Data'!O:O,"Input in Master Data",0,1))</f>
        <v/>
      </c>
      <c r="I817" s="341" t="str">
        <f t="array" ref="I817">if(U817="","",XLOOKUP(U817,Master[Company],Master[Blow],"Unknown",0,1))</f>
        <v/>
      </c>
      <c r="J817" s="341" t="str">
        <f t="array" ref="J817">if(U817="","",XLOOKUP(U817,Master[Company],Master[Pigging],"Unknown",0,1))</f>
        <v/>
      </c>
      <c r="K817" s="341" t="str">
        <f t="array" ref="K817">if(U817="","",XLOOKUP(U817,Master[Company],Master[Load Method],"Unknown",0,1))</f>
        <v/>
      </c>
      <c r="L817" s="341" t="str">
        <f t="array" ref="L817">if(U817="","",XLOOKUP(U817,Master[Company],Master[Line Distance],"Unknown",0,1))</f>
        <v/>
      </c>
      <c r="M817" s="394"/>
      <c r="N817" s="341"/>
      <c r="O817" s="341"/>
      <c r="P817" s="341" t="str">
        <f t="array" ref="P817">if(U817="","",XLOOKUP(U817,Master[Company],Master[Terms],"NA",0,1))</f>
        <v/>
      </c>
      <c r="Q817" s="341" t="str">
        <f t="shared" si="1"/>
        <v/>
      </c>
      <c r="R817" s="341" t="str">
        <f t="array" ref="R817">if(U817="","",XLOOKUP(U817,Master[Company],Master[Group],"NA",0,1))</f>
        <v/>
      </c>
      <c r="S817" s="341" t="str">
        <f t="array" ref="S817">if(U817="","",XLOOKUP(U817,Master[Company],Master[Loading Location],"NA",0,1))</f>
        <v/>
      </c>
      <c r="T817" s="341" t="str">
        <f t="array" ref="T817">if(U817="","",XLOOKUP(U817,Master[Company],Master[Acronym],"NA",0,1))</f>
        <v/>
      </c>
      <c r="U817" s="341"/>
      <c r="V817" s="342"/>
      <c r="W817" s="342"/>
      <c r="X817" s="341" t="str">
        <f t="shared" si="6"/>
        <v/>
      </c>
      <c r="Y817" s="341" t="str">
        <f t="shared" si="3"/>
        <v/>
      </c>
      <c r="Z817" s="341"/>
      <c r="AA817" s="341"/>
      <c r="AB817" s="341"/>
      <c r="AC817" s="401"/>
      <c r="AD817" s="563"/>
      <c r="AE817" s="564"/>
      <c r="AF817" s="564"/>
      <c r="AG817" s="564"/>
      <c r="AH817" s="564"/>
      <c r="AI817" s="564"/>
      <c r="AJ817" s="564"/>
      <c r="AK817" s="564"/>
      <c r="AL817" s="563"/>
      <c r="AM817" s="564"/>
      <c r="AN817" s="564"/>
      <c r="AO817" s="564"/>
      <c r="AP817" s="564"/>
      <c r="AQ817" s="564"/>
      <c r="AR817" s="564"/>
      <c r="AS817" s="564"/>
      <c r="AT817" s="401"/>
      <c r="AU817" s="399"/>
      <c r="AV817" s="617"/>
      <c r="AW817" s="401"/>
      <c r="AX817" s="401"/>
      <c r="AY817" s="341"/>
      <c r="AZ817" s="341"/>
      <c r="BA817" s="341"/>
      <c r="BB817" s="341"/>
      <c r="BC817" s="341"/>
      <c r="BD817" s="401"/>
      <c r="BE817" s="341"/>
      <c r="BF817" s="341"/>
      <c r="BG817" s="402"/>
      <c r="BH817" s="403"/>
      <c r="BI817" s="405"/>
      <c r="BJ817" s="405"/>
      <c r="BK817" s="405"/>
      <c r="BL817" s="405"/>
      <c r="BM817" s="514"/>
    </row>
    <row r="818" ht="18.75" customHeight="1">
      <c r="A818" s="400" t="str">
        <f t="shared" si="4"/>
        <v/>
      </c>
      <c r="B818" s="341"/>
      <c r="C818" s="559"/>
      <c r="D818" s="393"/>
      <c r="E818" s="341"/>
      <c r="F818" s="394"/>
      <c r="G818" s="341" t="str">
        <f t="array" ref="G818">IF(C818="","",XLOOKUP(C818,'Master Data'!K:K,'Master Data'!N:N,"Input in Master Data",0,1))</f>
        <v/>
      </c>
      <c r="H818" s="341" t="str">
        <f t="array" ref="H818">IF(C818="","",XLOOKUP(C818,'Master Data'!K:K,'Master Data'!O:O,"Input in Master Data",0,1))</f>
        <v/>
      </c>
      <c r="I818" s="341" t="str">
        <f t="array" ref="I818">if(U818="","",XLOOKUP(U818,Master[Company],Master[Blow],"Unknown",0,1))</f>
        <v/>
      </c>
      <c r="J818" s="341" t="str">
        <f t="array" ref="J818">if(U818="","",XLOOKUP(U818,Master[Company],Master[Pigging],"Unknown",0,1))</f>
        <v/>
      </c>
      <c r="K818" s="341" t="str">
        <f t="array" ref="K818">if(U818="","",XLOOKUP(U818,Master[Company],Master[Load Method],"Unknown",0,1))</f>
        <v/>
      </c>
      <c r="L818" s="341" t="str">
        <f t="array" ref="L818">if(U818="","",XLOOKUP(U818,Master[Company],Master[Line Distance],"Unknown",0,1))</f>
        <v/>
      </c>
      <c r="M818" s="394"/>
      <c r="N818" s="341"/>
      <c r="O818" s="341"/>
      <c r="P818" s="341" t="str">
        <f t="array" ref="P818">if(U818="","",XLOOKUP(U818,Master[Company],Master[Terms],"NA",0,1))</f>
        <v/>
      </c>
      <c r="Q818" s="341" t="str">
        <f t="shared" si="1"/>
        <v/>
      </c>
      <c r="R818" s="341" t="str">
        <f t="array" ref="R818">if(U818="","",XLOOKUP(U818,Master[Company],Master[Group],"NA",0,1))</f>
        <v/>
      </c>
      <c r="S818" s="341" t="str">
        <f t="array" ref="S818">if(U818="","",XLOOKUP(U818,Master[Company],Master[Loading Location],"NA",0,1))</f>
        <v/>
      </c>
      <c r="T818" s="341" t="str">
        <f t="array" ref="T818">if(U818="","",XLOOKUP(U818,Master[Company],Master[Acronym],"NA",0,1))</f>
        <v/>
      </c>
      <c r="U818" s="341"/>
      <c r="V818" s="342"/>
      <c r="W818" s="342"/>
      <c r="X818" s="341" t="str">
        <f t="shared" si="6"/>
        <v/>
      </c>
      <c r="Y818" s="341" t="str">
        <f t="shared" si="3"/>
        <v/>
      </c>
      <c r="Z818" s="341"/>
      <c r="AA818" s="341"/>
      <c r="AB818" s="341"/>
      <c r="AC818" s="401"/>
      <c r="AD818" s="563"/>
      <c r="AE818" s="564"/>
      <c r="AF818" s="564"/>
      <c r="AG818" s="564"/>
      <c r="AH818" s="564"/>
      <c r="AI818" s="564"/>
      <c r="AJ818" s="564"/>
      <c r="AK818" s="564"/>
      <c r="AL818" s="563"/>
      <c r="AM818" s="564"/>
      <c r="AN818" s="564"/>
      <c r="AO818" s="564"/>
      <c r="AP818" s="564"/>
      <c r="AQ818" s="564"/>
      <c r="AR818" s="564"/>
      <c r="AS818" s="564"/>
      <c r="AT818" s="401"/>
      <c r="AU818" s="399"/>
      <c r="AV818" s="617"/>
      <c r="AW818" s="401"/>
      <c r="AX818" s="401"/>
      <c r="AY818" s="341"/>
      <c r="AZ818" s="341"/>
      <c r="BA818" s="341"/>
      <c r="BB818" s="341"/>
      <c r="BC818" s="341"/>
      <c r="BD818" s="401"/>
      <c r="BE818" s="341"/>
      <c r="BF818" s="341"/>
      <c r="BG818" s="402"/>
      <c r="BH818" s="403"/>
      <c r="BI818" s="405"/>
      <c r="BJ818" s="405"/>
      <c r="BK818" s="405"/>
      <c r="BL818" s="405"/>
      <c r="BM818" s="514"/>
    </row>
    <row r="819" ht="18.75" customHeight="1">
      <c r="A819" s="400" t="str">
        <f t="shared" si="4"/>
        <v/>
      </c>
      <c r="B819" s="341"/>
      <c r="C819" s="559"/>
      <c r="D819" s="393"/>
      <c r="E819" s="341"/>
      <c r="F819" s="394"/>
      <c r="G819" s="341" t="str">
        <f t="array" ref="G819">IF(C819="","",XLOOKUP(C819,'Master Data'!K:K,'Master Data'!N:N,"Input in Master Data",0,1))</f>
        <v/>
      </c>
      <c r="H819" s="341" t="str">
        <f t="array" ref="H819">IF(C819="","",XLOOKUP(C819,'Master Data'!K:K,'Master Data'!O:O,"Input in Master Data",0,1))</f>
        <v/>
      </c>
      <c r="I819" s="341" t="str">
        <f t="array" ref="I819">if(U819="","",XLOOKUP(U819,Master[Company],Master[Blow],"Unknown",0,1))</f>
        <v/>
      </c>
      <c r="J819" s="341" t="str">
        <f t="array" ref="J819">if(U819="","",XLOOKUP(U819,Master[Company],Master[Pigging],"Unknown",0,1))</f>
        <v/>
      </c>
      <c r="K819" s="341" t="str">
        <f t="array" ref="K819">if(U819="","",XLOOKUP(U819,Master[Company],Master[Load Method],"Unknown",0,1))</f>
        <v/>
      </c>
      <c r="L819" s="341" t="str">
        <f t="array" ref="L819">if(U819="","",XLOOKUP(U819,Master[Company],Master[Line Distance],"Unknown",0,1))</f>
        <v/>
      </c>
      <c r="M819" s="394"/>
      <c r="N819" s="341"/>
      <c r="O819" s="341"/>
      <c r="P819" s="341" t="str">
        <f t="array" ref="P819">if(U819="","",XLOOKUP(U819,Master[Company],Master[Terms],"NA",0,1))</f>
        <v/>
      </c>
      <c r="Q819" s="341" t="str">
        <f t="shared" si="1"/>
        <v/>
      </c>
      <c r="R819" s="341" t="str">
        <f t="array" ref="R819">if(U819="","",XLOOKUP(U819,Master[Company],Master[Group],"NA",0,1))</f>
        <v/>
      </c>
      <c r="S819" s="341" t="str">
        <f t="array" ref="S819">if(U819="","",XLOOKUP(U819,Master[Company],Master[Loading Location],"NA",0,1))</f>
        <v/>
      </c>
      <c r="T819" s="341" t="str">
        <f t="array" ref="T819">if(U819="","",XLOOKUP(U819,Master[Company],Master[Acronym],"NA",0,1))</f>
        <v/>
      </c>
      <c r="U819" s="341"/>
      <c r="V819" s="342"/>
      <c r="W819" s="342"/>
      <c r="X819" s="341" t="str">
        <f t="shared" si="6"/>
        <v/>
      </c>
      <c r="Y819" s="341" t="str">
        <f t="shared" si="3"/>
        <v/>
      </c>
      <c r="Z819" s="341"/>
      <c r="AA819" s="341"/>
      <c r="AB819" s="341"/>
      <c r="AC819" s="401"/>
      <c r="AD819" s="563"/>
      <c r="AE819" s="564"/>
      <c r="AF819" s="564"/>
      <c r="AG819" s="564"/>
      <c r="AH819" s="564"/>
      <c r="AI819" s="564"/>
      <c r="AJ819" s="564"/>
      <c r="AK819" s="564"/>
      <c r="AL819" s="563"/>
      <c r="AM819" s="564"/>
      <c r="AN819" s="564"/>
      <c r="AO819" s="564"/>
      <c r="AP819" s="564"/>
      <c r="AQ819" s="564"/>
      <c r="AR819" s="564"/>
      <c r="AS819" s="564"/>
      <c r="AT819" s="401"/>
      <c r="AU819" s="399"/>
      <c r="AV819" s="617"/>
      <c r="AW819" s="401"/>
      <c r="AX819" s="401"/>
      <c r="AY819" s="341"/>
      <c r="AZ819" s="341"/>
      <c r="BA819" s="341"/>
      <c r="BB819" s="341"/>
      <c r="BC819" s="341"/>
      <c r="BD819" s="401"/>
      <c r="BE819" s="341"/>
      <c r="BF819" s="341"/>
      <c r="BG819" s="402"/>
      <c r="BH819" s="403"/>
      <c r="BI819" s="405"/>
      <c r="BJ819" s="405"/>
      <c r="BK819" s="405"/>
      <c r="BL819" s="405"/>
      <c r="BM819" s="514"/>
    </row>
    <row r="820" ht="18.75" customHeight="1">
      <c r="A820" s="400" t="str">
        <f t="shared" si="4"/>
        <v/>
      </c>
      <c r="B820" s="341"/>
      <c r="C820" s="559"/>
      <c r="D820" s="393"/>
      <c r="E820" s="341"/>
      <c r="F820" s="394"/>
      <c r="G820" s="341" t="str">
        <f t="array" ref="G820">IF(C820="","",XLOOKUP(C820,'Master Data'!K:K,'Master Data'!N:N,"Input in Master Data",0,1))</f>
        <v/>
      </c>
      <c r="H820" s="341" t="str">
        <f t="array" ref="H820">IF(C820="","",XLOOKUP(C820,'Master Data'!K:K,'Master Data'!O:O,"Input in Master Data",0,1))</f>
        <v/>
      </c>
      <c r="I820" s="341" t="str">
        <f t="array" ref="I820">if(U820="","",XLOOKUP(U820,Master[Company],Master[Blow],"Unknown",0,1))</f>
        <v/>
      </c>
      <c r="J820" s="341" t="str">
        <f t="array" ref="J820">if(U820="","",XLOOKUP(U820,Master[Company],Master[Pigging],"Unknown",0,1))</f>
        <v/>
      </c>
      <c r="K820" s="341" t="str">
        <f t="array" ref="K820">if(U820="","",XLOOKUP(U820,Master[Company],Master[Load Method],"Unknown",0,1))</f>
        <v/>
      </c>
      <c r="L820" s="341" t="str">
        <f t="array" ref="L820">if(U820="","",XLOOKUP(U820,Master[Company],Master[Line Distance],"Unknown",0,1))</f>
        <v/>
      </c>
      <c r="M820" s="394"/>
      <c r="N820" s="341"/>
      <c r="O820" s="341"/>
      <c r="P820" s="341" t="str">
        <f t="array" ref="P820">if(U820="","",XLOOKUP(U820,Master[Company],Master[Terms],"NA",0,1))</f>
        <v/>
      </c>
      <c r="Q820" s="341" t="str">
        <f t="shared" si="1"/>
        <v/>
      </c>
      <c r="R820" s="341" t="str">
        <f t="array" ref="R820">if(U820="","",XLOOKUP(U820,Master[Company],Master[Group],"NA",0,1))</f>
        <v/>
      </c>
      <c r="S820" s="341" t="str">
        <f t="array" ref="S820">if(U820="","",XLOOKUP(U820,Master[Company],Master[Loading Location],"NA",0,1))</f>
        <v/>
      </c>
      <c r="T820" s="341" t="str">
        <f t="array" ref="T820">if(U820="","",XLOOKUP(U820,Master[Company],Master[Acronym],"NA",0,1))</f>
        <v/>
      </c>
      <c r="U820" s="341"/>
      <c r="V820" s="342"/>
      <c r="W820" s="342"/>
      <c r="X820" s="341" t="str">
        <f t="shared" si="6"/>
        <v/>
      </c>
      <c r="Y820" s="341" t="str">
        <f t="shared" si="3"/>
        <v/>
      </c>
      <c r="Z820" s="341"/>
      <c r="AA820" s="341"/>
      <c r="AB820" s="341"/>
      <c r="AC820" s="401"/>
      <c r="AD820" s="563"/>
      <c r="AE820" s="564"/>
      <c r="AF820" s="564"/>
      <c r="AG820" s="564"/>
      <c r="AH820" s="564"/>
      <c r="AI820" s="564"/>
      <c r="AJ820" s="564"/>
      <c r="AK820" s="564"/>
      <c r="AL820" s="563"/>
      <c r="AM820" s="564"/>
      <c r="AN820" s="564"/>
      <c r="AO820" s="564"/>
      <c r="AP820" s="564"/>
      <c r="AQ820" s="564"/>
      <c r="AR820" s="564"/>
      <c r="AS820" s="564"/>
      <c r="AT820" s="401"/>
      <c r="AU820" s="399"/>
      <c r="AV820" s="617"/>
      <c r="AW820" s="401"/>
      <c r="AX820" s="401"/>
      <c r="AY820" s="341"/>
      <c r="AZ820" s="341"/>
      <c r="BA820" s="341"/>
      <c r="BB820" s="341"/>
      <c r="BC820" s="341"/>
      <c r="BD820" s="401"/>
      <c r="BE820" s="341"/>
      <c r="BF820" s="341"/>
      <c r="BG820" s="402"/>
      <c r="BH820" s="403"/>
      <c r="BI820" s="405"/>
      <c r="BJ820" s="405"/>
      <c r="BK820" s="405"/>
      <c r="BL820" s="405"/>
      <c r="BM820" s="514"/>
    </row>
    <row r="821" ht="18.75" customHeight="1">
      <c r="A821" s="400" t="str">
        <f t="shared" si="4"/>
        <v/>
      </c>
      <c r="B821" s="341"/>
      <c r="C821" s="559"/>
      <c r="D821" s="393"/>
      <c r="E821" s="341"/>
      <c r="F821" s="394"/>
      <c r="G821" s="341" t="str">
        <f t="array" ref="G821">IF(C821="","",XLOOKUP(C821,'Master Data'!K:K,'Master Data'!N:N,"Input in Master Data",0,1))</f>
        <v/>
      </c>
      <c r="H821" s="341" t="str">
        <f t="array" ref="H821">IF(C821="","",XLOOKUP(C821,'Master Data'!K:K,'Master Data'!O:O,"Input in Master Data",0,1))</f>
        <v/>
      </c>
      <c r="I821" s="341" t="str">
        <f t="array" ref="I821">if(U821="","",XLOOKUP(U821,Master[Company],Master[Blow],"Unknown",0,1))</f>
        <v/>
      </c>
      <c r="J821" s="341" t="str">
        <f t="array" ref="J821">if(U821="","",XLOOKUP(U821,Master[Company],Master[Pigging],"Unknown",0,1))</f>
        <v/>
      </c>
      <c r="K821" s="341" t="str">
        <f t="array" ref="K821">if(U821="","",XLOOKUP(U821,Master[Company],Master[Load Method],"Unknown",0,1))</f>
        <v/>
      </c>
      <c r="L821" s="341" t="str">
        <f t="array" ref="L821">if(U821="","",XLOOKUP(U821,Master[Company],Master[Line Distance],"Unknown",0,1))</f>
        <v/>
      </c>
      <c r="M821" s="394"/>
      <c r="N821" s="341"/>
      <c r="O821" s="341"/>
      <c r="P821" s="341" t="str">
        <f t="array" ref="P821">if(U821="","",XLOOKUP(U821,Master[Company],Master[Terms],"NA",0,1))</f>
        <v/>
      </c>
      <c r="Q821" s="341" t="str">
        <f t="shared" si="1"/>
        <v/>
      </c>
      <c r="R821" s="341" t="str">
        <f t="array" ref="R821">if(U821="","",XLOOKUP(U821,Master[Company],Master[Group],"NA",0,1))</f>
        <v/>
      </c>
      <c r="S821" s="341" t="str">
        <f t="array" ref="S821">if(U821="","",XLOOKUP(U821,Master[Company],Master[Loading Location],"NA",0,1))</f>
        <v/>
      </c>
      <c r="T821" s="341" t="str">
        <f t="array" ref="T821">if(U821="","",XLOOKUP(U821,Master[Company],Master[Acronym],"NA",0,1))</f>
        <v/>
      </c>
      <c r="U821" s="341"/>
      <c r="V821" s="342"/>
      <c r="W821" s="342"/>
      <c r="X821" s="341" t="str">
        <f t="shared" si="6"/>
        <v/>
      </c>
      <c r="Y821" s="341" t="str">
        <f t="shared" si="3"/>
        <v/>
      </c>
      <c r="Z821" s="341"/>
      <c r="AA821" s="341"/>
      <c r="AB821" s="341"/>
      <c r="AC821" s="401"/>
      <c r="AD821" s="563"/>
      <c r="AE821" s="564"/>
      <c r="AF821" s="564"/>
      <c r="AG821" s="564"/>
      <c r="AH821" s="564"/>
      <c r="AI821" s="564"/>
      <c r="AJ821" s="564"/>
      <c r="AK821" s="564"/>
      <c r="AL821" s="563"/>
      <c r="AM821" s="564"/>
      <c r="AN821" s="564"/>
      <c r="AO821" s="564"/>
      <c r="AP821" s="564"/>
      <c r="AQ821" s="564"/>
      <c r="AR821" s="564"/>
      <c r="AS821" s="564"/>
      <c r="AT821" s="401"/>
      <c r="AU821" s="399"/>
      <c r="AV821" s="617"/>
      <c r="AW821" s="401"/>
      <c r="AX821" s="401"/>
      <c r="AY821" s="341"/>
      <c r="AZ821" s="341"/>
      <c r="BA821" s="341"/>
      <c r="BB821" s="341"/>
      <c r="BC821" s="341"/>
      <c r="BD821" s="401"/>
      <c r="BE821" s="341"/>
      <c r="BF821" s="341"/>
      <c r="BG821" s="402"/>
      <c r="BH821" s="403"/>
      <c r="BI821" s="405"/>
      <c r="BJ821" s="405"/>
      <c r="BK821" s="405"/>
      <c r="BL821" s="405"/>
      <c r="BM821" s="514"/>
    </row>
    <row r="822" ht="18.75" customHeight="1">
      <c r="A822" s="400" t="str">
        <f t="shared" si="4"/>
        <v/>
      </c>
      <c r="B822" s="341"/>
      <c r="C822" s="559"/>
      <c r="D822" s="393"/>
      <c r="E822" s="341"/>
      <c r="F822" s="394"/>
      <c r="G822" s="341" t="str">
        <f t="array" ref="G822">IF(C822="","",XLOOKUP(C822,'Master Data'!K:K,'Master Data'!N:N,"Input in Master Data",0,1))</f>
        <v/>
      </c>
      <c r="H822" s="341" t="str">
        <f t="array" ref="H822">IF(C822="","",XLOOKUP(C822,'Master Data'!K:K,'Master Data'!O:O,"Input in Master Data",0,1))</f>
        <v/>
      </c>
      <c r="I822" s="341" t="str">
        <f t="array" ref="I822">if(U822="","",XLOOKUP(U822,Master[Company],Master[Blow],"Unknown",0,1))</f>
        <v/>
      </c>
      <c r="J822" s="341" t="str">
        <f t="array" ref="J822">if(U822="","",XLOOKUP(U822,Master[Company],Master[Pigging],"Unknown",0,1))</f>
        <v/>
      </c>
      <c r="K822" s="341" t="str">
        <f t="array" ref="K822">if(U822="","",XLOOKUP(U822,Master[Company],Master[Load Method],"Unknown",0,1))</f>
        <v/>
      </c>
      <c r="L822" s="341" t="str">
        <f t="array" ref="L822">if(U822="","",XLOOKUP(U822,Master[Company],Master[Line Distance],"Unknown",0,1))</f>
        <v/>
      </c>
      <c r="M822" s="394"/>
      <c r="N822" s="341"/>
      <c r="O822" s="341"/>
      <c r="P822" s="341" t="str">
        <f t="array" ref="P822">if(U822="","",XLOOKUP(U822,Master[Company],Master[Terms],"NA",0,1))</f>
        <v/>
      </c>
      <c r="Q822" s="341" t="str">
        <f t="shared" si="1"/>
        <v/>
      </c>
      <c r="R822" s="341" t="str">
        <f t="array" ref="R822">if(U822="","",XLOOKUP(U822,Master[Company],Master[Group],"NA",0,1))</f>
        <v/>
      </c>
      <c r="S822" s="341" t="str">
        <f t="array" ref="S822">if(U822="","",XLOOKUP(U822,Master[Company],Master[Loading Location],"NA",0,1))</f>
        <v/>
      </c>
      <c r="T822" s="341" t="str">
        <f t="array" ref="T822">if(U822="","",XLOOKUP(U822,Master[Company],Master[Acronym],"NA",0,1))</f>
        <v/>
      </c>
      <c r="U822" s="341"/>
      <c r="V822" s="342"/>
      <c r="W822" s="342"/>
      <c r="X822" s="341" t="str">
        <f t="shared" si="6"/>
        <v/>
      </c>
      <c r="Y822" s="341" t="str">
        <f t="shared" si="3"/>
        <v/>
      </c>
      <c r="Z822" s="341"/>
      <c r="AA822" s="341"/>
      <c r="AB822" s="341"/>
      <c r="AC822" s="401"/>
      <c r="AD822" s="563"/>
      <c r="AE822" s="564"/>
      <c r="AF822" s="564"/>
      <c r="AG822" s="564"/>
      <c r="AH822" s="564"/>
      <c r="AI822" s="564"/>
      <c r="AJ822" s="564"/>
      <c r="AK822" s="564"/>
      <c r="AL822" s="563"/>
      <c r="AM822" s="564"/>
      <c r="AN822" s="564"/>
      <c r="AO822" s="564"/>
      <c r="AP822" s="564"/>
      <c r="AQ822" s="564"/>
      <c r="AR822" s="564"/>
      <c r="AS822" s="564"/>
      <c r="AT822" s="401"/>
      <c r="AU822" s="399"/>
      <c r="AV822" s="617"/>
      <c r="AW822" s="401"/>
      <c r="AX822" s="401"/>
      <c r="AY822" s="341"/>
      <c r="AZ822" s="341"/>
      <c r="BA822" s="341"/>
      <c r="BB822" s="341"/>
      <c r="BC822" s="341"/>
      <c r="BD822" s="401"/>
      <c r="BE822" s="341"/>
      <c r="BF822" s="341"/>
      <c r="BG822" s="402"/>
      <c r="BH822" s="403"/>
      <c r="BI822" s="405"/>
      <c r="BJ822" s="405"/>
      <c r="BK822" s="405"/>
      <c r="BL822" s="405"/>
      <c r="BM822" s="514"/>
    </row>
    <row r="823" ht="18.75" customHeight="1">
      <c r="A823" s="400" t="str">
        <f t="shared" si="4"/>
        <v/>
      </c>
      <c r="B823" s="341"/>
      <c r="C823" s="559"/>
      <c r="D823" s="393"/>
      <c r="E823" s="341"/>
      <c r="F823" s="394"/>
      <c r="G823" s="341" t="str">
        <f t="array" ref="G823">IF(C823="","",XLOOKUP(C823,'Master Data'!K:K,'Master Data'!N:N,"Input in Master Data",0,1))</f>
        <v/>
      </c>
      <c r="H823" s="341" t="str">
        <f t="array" ref="H823">IF(C823="","",XLOOKUP(C823,'Master Data'!K:K,'Master Data'!O:O,"Input in Master Data",0,1))</f>
        <v/>
      </c>
      <c r="I823" s="341" t="str">
        <f t="array" ref="I823">if(U823="","",XLOOKUP(U823,Master[Company],Master[Blow],"Unknown",0,1))</f>
        <v/>
      </c>
      <c r="J823" s="341" t="str">
        <f t="array" ref="J823">if(U823="","",XLOOKUP(U823,Master[Company],Master[Pigging],"Unknown",0,1))</f>
        <v/>
      </c>
      <c r="K823" s="341" t="str">
        <f t="array" ref="K823">if(U823="","",XLOOKUP(U823,Master[Company],Master[Load Method],"Unknown",0,1))</f>
        <v/>
      </c>
      <c r="L823" s="341" t="str">
        <f t="array" ref="L823">if(U823="","",XLOOKUP(U823,Master[Company],Master[Line Distance],"Unknown",0,1))</f>
        <v/>
      </c>
      <c r="M823" s="394"/>
      <c r="N823" s="341"/>
      <c r="O823" s="341"/>
      <c r="P823" s="341" t="str">
        <f t="array" ref="P823">if(U823="","",XLOOKUP(U823,Master[Company],Master[Terms],"NA",0,1))</f>
        <v/>
      </c>
      <c r="Q823" s="341" t="str">
        <f t="shared" si="1"/>
        <v/>
      </c>
      <c r="R823" s="341" t="str">
        <f t="array" ref="R823">if(U823="","",XLOOKUP(U823,Master[Company],Master[Group],"NA",0,1))</f>
        <v/>
      </c>
      <c r="S823" s="341" t="str">
        <f t="array" ref="S823">if(U823="","",XLOOKUP(U823,Master[Company],Master[Loading Location],"NA",0,1))</f>
        <v/>
      </c>
      <c r="T823" s="341" t="str">
        <f t="array" ref="T823">if(U823="","",XLOOKUP(U823,Master[Company],Master[Acronym],"NA",0,1))</f>
        <v/>
      </c>
      <c r="U823" s="341"/>
      <c r="V823" s="342"/>
      <c r="W823" s="342"/>
      <c r="X823" s="341" t="str">
        <f t="shared" si="6"/>
        <v/>
      </c>
      <c r="Y823" s="341" t="str">
        <f t="shared" si="3"/>
        <v/>
      </c>
      <c r="Z823" s="341"/>
      <c r="AA823" s="341"/>
      <c r="AB823" s="341"/>
      <c r="AC823" s="401"/>
      <c r="AD823" s="563"/>
      <c r="AE823" s="564"/>
      <c r="AF823" s="564"/>
      <c r="AG823" s="564"/>
      <c r="AH823" s="564"/>
      <c r="AI823" s="564"/>
      <c r="AJ823" s="564"/>
      <c r="AK823" s="564"/>
      <c r="AL823" s="563"/>
      <c r="AM823" s="564"/>
      <c r="AN823" s="564"/>
      <c r="AO823" s="564"/>
      <c r="AP823" s="564"/>
      <c r="AQ823" s="564"/>
      <c r="AR823" s="564"/>
      <c r="AS823" s="564"/>
      <c r="AT823" s="401"/>
      <c r="AU823" s="399"/>
      <c r="AV823" s="617"/>
      <c r="AW823" s="401"/>
      <c r="AX823" s="401"/>
      <c r="AY823" s="341"/>
      <c r="AZ823" s="341"/>
      <c r="BA823" s="341"/>
      <c r="BB823" s="341"/>
      <c r="BC823" s="341"/>
      <c r="BD823" s="401"/>
      <c r="BE823" s="341"/>
      <c r="BF823" s="341"/>
      <c r="BG823" s="402"/>
      <c r="BH823" s="403"/>
      <c r="BI823" s="405"/>
      <c r="BJ823" s="405"/>
      <c r="BK823" s="405"/>
      <c r="BL823" s="405"/>
      <c r="BM823" s="514"/>
    </row>
    <row r="824" ht="18.75" customHeight="1">
      <c r="A824" s="400" t="str">
        <f t="shared" si="4"/>
        <v/>
      </c>
      <c r="B824" s="341"/>
      <c r="C824" s="559"/>
      <c r="D824" s="393"/>
      <c r="E824" s="341"/>
      <c r="F824" s="394"/>
      <c r="G824" s="341" t="str">
        <f t="array" ref="G824">IF(C824="","",XLOOKUP(C824,'Master Data'!K:K,'Master Data'!N:N,"Input in Master Data",0,1))</f>
        <v/>
      </c>
      <c r="H824" s="341" t="str">
        <f t="array" ref="H824">IF(C824="","",XLOOKUP(C824,'Master Data'!K:K,'Master Data'!O:O,"Input in Master Data",0,1))</f>
        <v/>
      </c>
      <c r="I824" s="341" t="str">
        <f t="array" ref="I824">if(U824="","",XLOOKUP(U824,Master[Company],Master[Blow],"Unknown",0,1))</f>
        <v/>
      </c>
      <c r="J824" s="341" t="str">
        <f t="array" ref="J824">if(U824="","",XLOOKUP(U824,Master[Company],Master[Pigging],"Unknown",0,1))</f>
        <v/>
      </c>
      <c r="K824" s="341" t="str">
        <f t="array" ref="K824">if(U824="","",XLOOKUP(U824,Master[Company],Master[Load Method],"Unknown",0,1))</f>
        <v/>
      </c>
      <c r="L824" s="341" t="str">
        <f t="array" ref="L824">if(U824="","",XLOOKUP(U824,Master[Company],Master[Line Distance],"Unknown",0,1))</f>
        <v/>
      </c>
      <c r="M824" s="394"/>
      <c r="N824" s="341"/>
      <c r="O824" s="341"/>
      <c r="P824" s="341" t="str">
        <f t="array" ref="P824">if(U824="","",XLOOKUP(U824,Master[Company],Master[Terms],"NA",0,1))</f>
        <v/>
      </c>
      <c r="Q824" s="341" t="str">
        <f t="shared" si="1"/>
        <v/>
      </c>
      <c r="R824" s="341" t="str">
        <f t="array" ref="R824">if(U824="","",XLOOKUP(U824,Master[Company],Master[Group],"NA",0,1))</f>
        <v/>
      </c>
      <c r="S824" s="341" t="str">
        <f t="array" ref="S824">if(U824="","",XLOOKUP(U824,Master[Company],Master[Loading Location],"NA",0,1))</f>
        <v/>
      </c>
      <c r="T824" s="341" t="str">
        <f t="array" ref="T824">if(U824="","",XLOOKUP(U824,Master[Company],Master[Acronym],"NA",0,1))</f>
        <v/>
      </c>
      <c r="U824" s="341"/>
      <c r="V824" s="342"/>
      <c r="W824" s="342"/>
      <c r="X824" s="341" t="str">
        <f t="shared" si="6"/>
        <v/>
      </c>
      <c r="Y824" s="341" t="str">
        <f t="shared" si="3"/>
        <v/>
      </c>
      <c r="Z824" s="341"/>
      <c r="AA824" s="341"/>
      <c r="AB824" s="341"/>
      <c r="AC824" s="401"/>
      <c r="AD824" s="563"/>
      <c r="AE824" s="564"/>
      <c r="AF824" s="564"/>
      <c r="AG824" s="564"/>
      <c r="AH824" s="564"/>
      <c r="AI824" s="564"/>
      <c r="AJ824" s="564"/>
      <c r="AK824" s="564"/>
      <c r="AL824" s="563"/>
      <c r="AM824" s="564"/>
      <c r="AN824" s="564"/>
      <c r="AO824" s="564"/>
      <c r="AP824" s="564"/>
      <c r="AQ824" s="564"/>
      <c r="AR824" s="564"/>
      <c r="AS824" s="564"/>
      <c r="AT824" s="401"/>
      <c r="AU824" s="399"/>
      <c r="AV824" s="617"/>
      <c r="AW824" s="401"/>
      <c r="AX824" s="401"/>
      <c r="AY824" s="341"/>
      <c r="AZ824" s="341"/>
      <c r="BA824" s="341"/>
      <c r="BB824" s="341"/>
      <c r="BC824" s="341"/>
      <c r="BD824" s="401"/>
      <c r="BE824" s="341"/>
      <c r="BF824" s="341"/>
      <c r="BG824" s="402"/>
      <c r="BH824" s="403"/>
      <c r="BI824" s="405"/>
      <c r="BJ824" s="405"/>
      <c r="BK824" s="405"/>
      <c r="BL824" s="405"/>
      <c r="BM824" s="514"/>
    </row>
    <row r="825" ht="18.75" customHeight="1">
      <c r="A825" s="400" t="str">
        <f t="shared" si="4"/>
        <v/>
      </c>
      <c r="B825" s="341"/>
      <c r="C825" s="559"/>
      <c r="D825" s="393"/>
      <c r="E825" s="341"/>
      <c r="F825" s="394"/>
      <c r="G825" s="341" t="str">
        <f t="array" ref="G825">IF(C825="","",XLOOKUP(C825,'Master Data'!K:K,'Master Data'!N:N,"Input in Master Data",0,1))</f>
        <v/>
      </c>
      <c r="H825" s="341" t="str">
        <f t="array" ref="H825">IF(C825="","",XLOOKUP(C825,'Master Data'!K:K,'Master Data'!O:O,"Input in Master Data",0,1))</f>
        <v/>
      </c>
      <c r="I825" s="341" t="str">
        <f t="array" ref="I825">if(U825="","",XLOOKUP(U825,Master[Company],Master[Blow],"Unknown",0,1))</f>
        <v/>
      </c>
      <c r="J825" s="341" t="str">
        <f t="array" ref="J825">if(U825="","",XLOOKUP(U825,Master[Company],Master[Pigging],"Unknown",0,1))</f>
        <v/>
      </c>
      <c r="K825" s="341" t="str">
        <f t="array" ref="K825">if(U825="","",XLOOKUP(U825,Master[Company],Master[Load Method],"Unknown",0,1))</f>
        <v/>
      </c>
      <c r="L825" s="341" t="str">
        <f t="array" ref="L825">if(U825="","",XLOOKUP(U825,Master[Company],Master[Line Distance],"Unknown",0,1))</f>
        <v/>
      </c>
      <c r="M825" s="394"/>
      <c r="N825" s="341"/>
      <c r="O825" s="341"/>
      <c r="P825" s="341" t="str">
        <f t="array" ref="P825">if(U825="","",XLOOKUP(U825,Master[Company],Master[Terms],"NA",0,1))</f>
        <v/>
      </c>
      <c r="Q825" s="341" t="str">
        <f t="shared" si="1"/>
        <v/>
      </c>
      <c r="R825" s="341" t="str">
        <f t="array" ref="R825">if(U825="","",XLOOKUP(U825,Master[Company],Master[Group],"NA",0,1))</f>
        <v/>
      </c>
      <c r="S825" s="341" t="str">
        <f t="array" ref="S825">if(U825="","",XLOOKUP(U825,Master[Company],Master[Loading Location],"NA",0,1))</f>
        <v/>
      </c>
      <c r="T825" s="341" t="str">
        <f t="array" ref="T825">if(U825="","",XLOOKUP(U825,Master[Company],Master[Acronym],"NA",0,1))</f>
        <v/>
      </c>
      <c r="U825" s="341"/>
      <c r="V825" s="342"/>
      <c r="W825" s="342"/>
      <c r="X825" s="341" t="str">
        <f t="shared" si="6"/>
        <v/>
      </c>
      <c r="Y825" s="341" t="str">
        <f t="shared" si="3"/>
        <v/>
      </c>
      <c r="Z825" s="341"/>
      <c r="AA825" s="341"/>
      <c r="AB825" s="341"/>
      <c r="AC825" s="401"/>
      <c r="AD825" s="563"/>
      <c r="AE825" s="564"/>
      <c r="AF825" s="564"/>
      <c r="AG825" s="564"/>
      <c r="AH825" s="564"/>
      <c r="AI825" s="564"/>
      <c r="AJ825" s="564"/>
      <c r="AK825" s="564"/>
      <c r="AL825" s="563"/>
      <c r="AM825" s="564"/>
      <c r="AN825" s="564"/>
      <c r="AO825" s="564"/>
      <c r="AP825" s="564"/>
      <c r="AQ825" s="564"/>
      <c r="AR825" s="564"/>
      <c r="AS825" s="564"/>
      <c r="AT825" s="401"/>
      <c r="AU825" s="399"/>
      <c r="AV825" s="617"/>
      <c r="AW825" s="401"/>
      <c r="AX825" s="401"/>
      <c r="AY825" s="341"/>
      <c r="AZ825" s="341"/>
      <c r="BA825" s="341"/>
      <c r="BB825" s="341"/>
      <c r="BC825" s="341"/>
      <c r="BD825" s="401"/>
      <c r="BE825" s="341"/>
      <c r="BF825" s="341"/>
      <c r="BG825" s="402"/>
      <c r="BH825" s="403"/>
      <c r="BI825" s="405"/>
      <c r="BJ825" s="405"/>
      <c r="BK825" s="405"/>
      <c r="BL825" s="405"/>
      <c r="BM825" s="514"/>
    </row>
    <row r="826" ht="18.75" customHeight="1">
      <c r="A826" s="400" t="str">
        <f t="shared" si="4"/>
        <v/>
      </c>
      <c r="B826" s="341"/>
      <c r="C826" s="559"/>
      <c r="D826" s="393"/>
      <c r="E826" s="341"/>
      <c r="F826" s="394"/>
      <c r="G826" s="341" t="str">
        <f t="array" ref="G826">IF(C826="","",XLOOKUP(C826,'Master Data'!K:K,'Master Data'!N:N,"Input in Master Data",0,1))</f>
        <v/>
      </c>
      <c r="H826" s="341" t="str">
        <f t="array" ref="H826">IF(C826="","",XLOOKUP(C826,'Master Data'!K:K,'Master Data'!O:O,"Input in Master Data",0,1))</f>
        <v/>
      </c>
      <c r="I826" s="341" t="str">
        <f t="array" ref="I826">if(U826="","",XLOOKUP(U826,Master[Company],Master[Blow],"Unknown",0,1))</f>
        <v/>
      </c>
      <c r="J826" s="341" t="str">
        <f t="array" ref="J826">if(U826="","",XLOOKUP(U826,Master[Company],Master[Pigging],"Unknown",0,1))</f>
        <v/>
      </c>
      <c r="K826" s="341" t="str">
        <f t="array" ref="K826">if(U826="","",XLOOKUP(U826,Master[Company],Master[Load Method],"Unknown",0,1))</f>
        <v/>
      </c>
      <c r="L826" s="341" t="str">
        <f t="array" ref="L826">if(U826="","",XLOOKUP(U826,Master[Company],Master[Line Distance],"Unknown",0,1))</f>
        <v/>
      </c>
      <c r="M826" s="394"/>
      <c r="N826" s="341"/>
      <c r="O826" s="341"/>
      <c r="P826" s="341" t="str">
        <f t="array" ref="P826">if(U826="","",XLOOKUP(U826,Master[Company],Master[Terms],"NA",0,1))</f>
        <v/>
      </c>
      <c r="Q826" s="341" t="str">
        <f t="shared" si="1"/>
        <v/>
      </c>
      <c r="R826" s="341" t="str">
        <f t="array" ref="R826">if(U826="","",XLOOKUP(U826,Master[Company],Master[Group],"NA",0,1))</f>
        <v/>
      </c>
      <c r="S826" s="341" t="str">
        <f t="array" ref="S826">if(U826="","",XLOOKUP(U826,Master[Company],Master[Loading Location],"NA",0,1))</f>
        <v/>
      </c>
      <c r="T826" s="341" t="str">
        <f t="array" ref="T826">if(U826="","",XLOOKUP(U826,Master[Company],Master[Acronym],"NA",0,1))</f>
        <v/>
      </c>
      <c r="U826" s="341"/>
      <c r="V826" s="342"/>
      <c r="W826" s="342"/>
      <c r="X826" s="341" t="str">
        <f t="shared" si="6"/>
        <v/>
      </c>
      <c r="Y826" s="341" t="str">
        <f t="shared" si="3"/>
        <v/>
      </c>
      <c r="Z826" s="341"/>
      <c r="AA826" s="341"/>
      <c r="AB826" s="341"/>
      <c r="AC826" s="401"/>
      <c r="AD826" s="563"/>
      <c r="AE826" s="564"/>
      <c r="AF826" s="564"/>
      <c r="AG826" s="564"/>
      <c r="AH826" s="564"/>
      <c r="AI826" s="564"/>
      <c r="AJ826" s="564"/>
      <c r="AK826" s="564"/>
      <c r="AL826" s="563"/>
      <c r="AM826" s="564"/>
      <c r="AN826" s="564"/>
      <c r="AO826" s="564"/>
      <c r="AP826" s="564"/>
      <c r="AQ826" s="564"/>
      <c r="AR826" s="564"/>
      <c r="AS826" s="564"/>
      <c r="AT826" s="401"/>
      <c r="AU826" s="399"/>
      <c r="AV826" s="617"/>
      <c r="AW826" s="401"/>
      <c r="AX826" s="401"/>
      <c r="AY826" s="341"/>
      <c r="AZ826" s="341"/>
      <c r="BA826" s="341"/>
      <c r="BB826" s="341"/>
      <c r="BC826" s="341"/>
      <c r="BD826" s="401"/>
      <c r="BE826" s="341"/>
      <c r="BF826" s="341"/>
      <c r="BG826" s="402"/>
      <c r="BH826" s="403"/>
      <c r="BI826" s="405"/>
      <c r="BJ826" s="405"/>
      <c r="BK826" s="405"/>
      <c r="BL826" s="405"/>
      <c r="BM826" s="514"/>
    </row>
    <row r="827" ht="18.75" customHeight="1">
      <c r="A827" s="400" t="str">
        <f t="shared" si="4"/>
        <v/>
      </c>
      <c r="B827" s="341"/>
      <c r="C827" s="559"/>
      <c r="D827" s="393"/>
      <c r="E827" s="341"/>
      <c r="F827" s="394"/>
      <c r="G827" s="341" t="str">
        <f t="array" ref="G827">IF(C827="","",XLOOKUP(C827,'Master Data'!K:K,'Master Data'!N:N,"Input in Master Data",0,1))</f>
        <v/>
      </c>
      <c r="H827" s="341" t="str">
        <f t="array" ref="H827">IF(C827="","",XLOOKUP(C827,'Master Data'!K:K,'Master Data'!O:O,"Input in Master Data",0,1))</f>
        <v/>
      </c>
      <c r="I827" s="341" t="str">
        <f t="array" ref="I827">if(U827="","",XLOOKUP(U827,Master[Company],Master[Blow],"Unknown",0,1))</f>
        <v/>
      </c>
      <c r="J827" s="341" t="str">
        <f t="array" ref="J827">if(U827="","",XLOOKUP(U827,Master[Company],Master[Pigging],"Unknown",0,1))</f>
        <v/>
      </c>
      <c r="K827" s="341" t="str">
        <f t="array" ref="K827">if(U827="","",XLOOKUP(U827,Master[Company],Master[Load Method],"Unknown",0,1))</f>
        <v/>
      </c>
      <c r="L827" s="341" t="str">
        <f t="array" ref="L827">if(U827="","",XLOOKUP(U827,Master[Company],Master[Line Distance],"Unknown",0,1))</f>
        <v/>
      </c>
      <c r="M827" s="394"/>
      <c r="N827" s="341"/>
      <c r="O827" s="341"/>
      <c r="P827" s="341" t="str">
        <f t="array" ref="P827">if(U827="","",XLOOKUP(U827,Master[Company],Master[Terms],"NA",0,1))</f>
        <v/>
      </c>
      <c r="Q827" s="341" t="str">
        <f t="shared" si="1"/>
        <v/>
      </c>
      <c r="R827" s="341" t="str">
        <f t="array" ref="R827">if(U827="","",XLOOKUP(U827,Master[Company],Master[Group],"NA",0,1))</f>
        <v/>
      </c>
      <c r="S827" s="341" t="str">
        <f t="array" ref="S827">if(U827="","",XLOOKUP(U827,Master[Company],Master[Loading Location],"NA",0,1))</f>
        <v/>
      </c>
      <c r="T827" s="341" t="str">
        <f t="array" ref="T827">if(U827="","",XLOOKUP(U827,Master[Company],Master[Acronym],"NA",0,1))</f>
        <v/>
      </c>
      <c r="U827" s="341"/>
      <c r="V827" s="342"/>
      <c r="W827" s="342"/>
      <c r="X827" s="341" t="str">
        <f t="shared" si="6"/>
        <v/>
      </c>
      <c r="Y827" s="341" t="str">
        <f t="shared" si="3"/>
        <v/>
      </c>
      <c r="Z827" s="341"/>
      <c r="AA827" s="341"/>
      <c r="AB827" s="341"/>
      <c r="AC827" s="401"/>
      <c r="AD827" s="563"/>
      <c r="AE827" s="564"/>
      <c r="AF827" s="564"/>
      <c r="AG827" s="564"/>
      <c r="AH827" s="564"/>
      <c r="AI827" s="564"/>
      <c r="AJ827" s="564"/>
      <c r="AK827" s="564"/>
      <c r="AL827" s="563"/>
      <c r="AM827" s="564"/>
      <c r="AN827" s="564"/>
      <c r="AO827" s="564"/>
      <c r="AP827" s="564"/>
      <c r="AQ827" s="564"/>
      <c r="AR827" s="564"/>
      <c r="AS827" s="564"/>
      <c r="AT827" s="401"/>
      <c r="AU827" s="399"/>
      <c r="AV827" s="617"/>
      <c r="AW827" s="401"/>
      <c r="AX827" s="401"/>
      <c r="AY827" s="341"/>
      <c r="AZ827" s="341"/>
      <c r="BA827" s="341"/>
      <c r="BB827" s="341"/>
      <c r="BC827" s="341"/>
      <c r="BD827" s="401"/>
      <c r="BE827" s="341"/>
      <c r="BF827" s="341"/>
      <c r="BG827" s="402"/>
      <c r="BH827" s="403"/>
      <c r="BI827" s="405"/>
      <c r="BJ827" s="405"/>
      <c r="BK827" s="405"/>
      <c r="BL827" s="405"/>
      <c r="BM827" s="514"/>
    </row>
    <row r="828" ht="18.75" customHeight="1">
      <c r="A828" s="400" t="str">
        <f t="shared" si="4"/>
        <v/>
      </c>
      <c r="B828" s="341"/>
      <c r="C828" s="559"/>
      <c r="D828" s="393"/>
      <c r="E828" s="341"/>
      <c r="F828" s="394"/>
      <c r="G828" s="341" t="str">
        <f t="array" ref="G828">IF(C828="","",XLOOKUP(C828,'Master Data'!K:K,'Master Data'!N:N,"Input in Master Data",0,1))</f>
        <v/>
      </c>
      <c r="H828" s="341" t="str">
        <f t="array" ref="H828">IF(C828="","",XLOOKUP(C828,'Master Data'!K:K,'Master Data'!O:O,"Input in Master Data",0,1))</f>
        <v/>
      </c>
      <c r="I828" s="341" t="str">
        <f t="array" ref="I828">if(U828="","",XLOOKUP(U828,Master[Company],Master[Blow],"Unknown",0,1))</f>
        <v/>
      </c>
      <c r="J828" s="341" t="str">
        <f t="array" ref="J828">if(U828="","",XLOOKUP(U828,Master[Company],Master[Pigging],"Unknown",0,1))</f>
        <v/>
      </c>
      <c r="K828" s="341" t="str">
        <f t="array" ref="K828">if(U828="","",XLOOKUP(U828,Master[Company],Master[Load Method],"Unknown",0,1))</f>
        <v/>
      </c>
      <c r="L828" s="341" t="str">
        <f t="array" ref="L828">if(U828="","",XLOOKUP(U828,Master[Company],Master[Line Distance],"Unknown",0,1))</f>
        <v/>
      </c>
      <c r="M828" s="394"/>
      <c r="N828" s="341"/>
      <c r="O828" s="341"/>
      <c r="P828" s="341" t="str">
        <f t="array" ref="P828">if(U828="","",XLOOKUP(U828,Master[Company],Master[Terms],"NA",0,1))</f>
        <v/>
      </c>
      <c r="Q828" s="341" t="str">
        <f t="shared" si="1"/>
        <v/>
      </c>
      <c r="R828" s="341" t="str">
        <f t="array" ref="R828">if(U828="","",XLOOKUP(U828,Master[Company],Master[Group],"NA",0,1))</f>
        <v/>
      </c>
      <c r="S828" s="341" t="str">
        <f t="array" ref="S828">if(U828="","",XLOOKUP(U828,Master[Company],Master[Loading Location],"NA",0,1))</f>
        <v/>
      </c>
      <c r="T828" s="341" t="str">
        <f t="array" ref="T828">if(U828="","",XLOOKUP(U828,Master[Company],Master[Acronym],"NA",0,1))</f>
        <v/>
      </c>
      <c r="U828" s="341"/>
      <c r="V828" s="342"/>
      <c r="W828" s="342"/>
      <c r="X828" s="341" t="str">
        <f t="shared" si="6"/>
        <v/>
      </c>
      <c r="Y828" s="341" t="str">
        <f t="shared" si="3"/>
        <v/>
      </c>
      <c r="Z828" s="341"/>
      <c r="AA828" s="341"/>
      <c r="AB828" s="341"/>
      <c r="AC828" s="401"/>
      <c r="AD828" s="563"/>
      <c r="AE828" s="564"/>
      <c r="AF828" s="564"/>
      <c r="AG828" s="564"/>
      <c r="AH828" s="564"/>
      <c r="AI828" s="564"/>
      <c r="AJ828" s="564"/>
      <c r="AK828" s="564"/>
      <c r="AL828" s="563"/>
      <c r="AM828" s="564"/>
      <c r="AN828" s="564"/>
      <c r="AO828" s="564"/>
      <c r="AP828" s="564"/>
      <c r="AQ828" s="564"/>
      <c r="AR828" s="564"/>
      <c r="AS828" s="564"/>
      <c r="AT828" s="401"/>
      <c r="AU828" s="399"/>
      <c r="AV828" s="617"/>
      <c r="AW828" s="401"/>
      <c r="AX828" s="401"/>
      <c r="AY828" s="341"/>
      <c r="AZ828" s="341"/>
      <c r="BA828" s="341"/>
      <c r="BB828" s="341"/>
      <c r="BC828" s="341"/>
      <c r="BD828" s="401"/>
      <c r="BE828" s="341"/>
      <c r="BF828" s="341"/>
      <c r="BG828" s="402"/>
      <c r="BH828" s="403"/>
      <c r="BI828" s="405"/>
      <c r="BJ828" s="405"/>
      <c r="BK828" s="405"/>
      <c r="BL828" s="405"/>
      <c r="BM828" s="514"/>
    </row>
    <row r="829" ht="18.75" customHeight="1">
      <c r="A829" s="400" t="str">
        <f t="shared" si="4"/>
        <v/>
      </c>
      <c r="B829" s="341"/>
      <c r="C829" s="559"/>
      <c r="D829" s="393"/>
      <c r="E829" s="341"/>
      <c r="F829" s="394"/>
      <c r="G829" s="341" t="str">
        <f t="array" ref="G829">IF(C829="","",XLOOKUP(C829,'Master Data'!K:K,'Master Data'!N:N,"Input in Master Data",0,1))</f>
        <v/>
      </c>
      <c r="H829" s="341" t="str">
        <f t="array" ref="H829">IF(C829="","",XLOOKUP(C829,'Master Data'!K:K,'Master Data'!O:O,"Input in Master Data",0,1))</f>
        <v/>
      </c>
      <c r="I829" s="341" t="str">
        <f t="array" ref="I829">if(U829="","",XLOOKUP(U829,Master[Company],Master[Blow],"Unknown",0,1))</f>
        <v/>
      </c>
      <c r="J829" s="341" t="str">
        <f t="array" ref="J829">if(U829="","",XLOOKUP(U829,Master[Company],Master[Pigging],"Unknown",0,1))</f>
        <v/>
      </c>
      <c r="K829" s="341" t="str">
        <f t="array" ref="K829">if(U829="","",XLOOKUP(U829,Master[Company],Master[Load Method],"Unknown",0,1))</f>
        <v/>
      </c>
      <c r="L829" s="341" t="str">
        <f t="array" ref="L829">if(U829="","",XLOOKUP(U829,Master[Company],Master[Line Distance],"Unknown",0,1))</f>
        <v/>
      </c>
      <c r="M829" s="394"/>
      <c r="N829" s="341"/>
      <c r="O829" s="341"/>
      <c r="P829" s="341" t="str">
        <f t="array" ref="P829">if(U829="","",XLOOKUP(U829,Master[Company],Master[Terms],"NA",0,1))</f>
        <v/>
      </c>
      <c r="Q829" s="341" t="str">
        <f t="shared" si="1"/>
        <v/>
      </c>
      <c r="R829" s="341" t="str">
        <f t="array" ref="R829">if(U829="","",XLOOKUP(U829,Master[Company],Master[Group],"NA",0,1))</f>
        <v/>
      </c>
      <c r="S829" s="341" t="str">
        <f t="array" ref="S829">if(U829="","",XLOOKUP(U829,Master[Company],Master[Loading Location],"NA",0,1))</f>
        <v/>
      </c>
      <c r="T829" s="341" t="str">
        <f t="array" ref="T829">if(U829="","",XLOOKUP(U829,Master[Company],Master[Acronym],"NA",0,1))</f>
        <v/>
      </c>
      <c r="U829" s="341"/>
      <c r="V829" s="342"/>
      <c r="W829" s="342"/>
      <c r="X829" s="341" t="str">
        <f t="shared" si="6"/>
        <v/>
      </c>
      <c r="Y829" s="341" t="str">
        <f t="shared" si="3"/>
        <v/>
      </c>
      <c r="Z829" s="341"/>
      <c r="AA829" s="341"/>
      <c r="AB829" s="341"/>
      <c r="AC829" s="401"/>
      <c r="AD829" s="563"/>
      <c r="AE829" s="564"/>
      <c r="AF829" s="564"/>
      <c r="AG829" s="564"/>
      <c r="AH829" s="564"/>
      <c r="AI829" s="564"/>
      <c r="AJ829" s="564"/>
      <c r="AK829" s="564"/>
      <c r="AL829" s="563"/>
      <c r="AM829" s="564"/>
      <c r="AN829" s="564"/>
      <c r="AO829" s="564"/>
      <c r="AP829" s="564"/>
      <c r="AQ829" s="564"/>
      <c r="AR829" s="564"/>
      <c r="AS829" s="564"/>
      <c r="AT829" s="401"/>
      <c r="AU829" s="399"/>
      <c r="AV829" s="617"/>
      <c r="AW829" s="401"/>
      <c r="AX829" s="401"/>
      <c r="AY829" s="341"/>
      <c r="AZ829" s="341"/>
      <c r="BA829" s="341"/>
      <c r="BB829" s="341"/>
      <c r="BC829" s="341"/>
      <c r="BD829" s="401"/>
      <c r="BE829" s="341"/>
      <c r="BF829" s="341"/>
      <c r="BG829" s="402"/>
      <c r="BH829" s="403"/>
      <c r="BI829" s="405"/>
      <c r="BJ829" s="405"/>
      <c r="BK829" s="405"/>
      <c r="BL829" s="405"/>
      <c r="BM829" s="514"/>
    </row>
    <row r="830" ht="18.75" customHeight="1">
      <c r="A830" s="400" t="str">
        <f t="shared" si="4"/>
        <v/>
      </c>
      <c r="B830" s="341"/>
      <c r="C830" s="559"/>
      <c r="D830" s="393"/>
      <c r="E830" s="341"/>
      <c r="F830" s="394"/>
      <c r="G830" s="341" t="str">
        <f t="array" ref="G830">IF(C830="","",XLOOKUP(C830,'Master Data'!K:K,'Master Data'!N:N,"Input in Master Data",0,1))</f>
        <v/>
      </c>
      <c r="H830" s="341" t="str">
        <f t="array" ref="H830">IF(C830="","",XLOOKUP(C830,'Master Data'!K:K,'Master Data'!O:O,"Input in Master Data",0,1))</f>
        <v/>
      </c>
      <c r="I830" s="341" t="str">
        <f t="array" ref="I830">if(U830="","",XLOOKUP(U830,Master[Company],Master[Blow],"Unknown",0,1))</f>
        <v/>
      </c>
      <c r="J830" s="341" t="str">
        <f t="array" ref="J830">if(U830="","",XLOOKUP(U830,Master[Company],Master[Pigging],"Unknown",0,1))</f>
        <v/>
      </c>
      <c r="K830" s="341" t="str">
        <f t="array" ref="K830">if(U830="","",XLOOKUP(U830,Master[Company],Master[Load Method],"Unknown",0,1))</f>
        <v/>
      </c>
      <c r="L830" s="341" t="str">
        <f t="array" ref="L830">if(U830="","",XLOOKUP(U830,Master[Company],Master[Line Distance],"Unknown",0,1))</f>
        <v/>
      </c>
      <c r="M830" s="394"/>
      <c r="N830" s="341"/>
      <c r="O830" s="341"/>
      <c r="P830" s="341" t="str">
        <f t="array" ref="P830">if(U830="","",XLOOKUP(U830,Master[Company],Master[Terms],"NA",0,1))</f>
        <v/>
      </c>
      <c r="Q830" s="341" t="str">
        <f t="shared" si="1"/>
        <v/>
      </c>
      <c r="R830" s="341" t="str">
        <f t="array" ref="R830">if(U830="","",XLOOKUP(U830,Master[Company],Master[Group],"NA",0,1))</f>
        <v/>
      </c>
      <c r="S830" s="341" t="str">
        <f t="array" ref="S830">if(U830="","",XLOOKUP(U830,Master[Company],Master[Loading Location],"NA",0,1))</f>
        <v/>
      </c>
      <c r="T830" s="341" t="str">
        <f t="array" ref="T830">if(U830="","",XLOOKUP(U830,Master[Company],Master[Acronym],"NA",0,1))</f>
        <v/>
      </c>
      <c r="U830" s="341"/>
      <c r="V830" s="342"/>
      <c r="W830" s="342"/>
      <c r="X830" s="341" t="str">
        <f t="shared" si="6"/>
        <v/>
      </c>
      <c r="Y830" s="341" t="str">
        <f t="shared" si="3"/>
        <v/>
      </c>
      <c r="Z830" s="341"/>
      <c r="AA830" s="341"/>
      <c r="AB830" s="341"/>
      <c r="AC830" s="401"/>
      <c r="AD830" s="563"/>
      <c r="AE830" s="564"/>
      <c r="AF830" s="564"/>
      <c r="AG830" s="564"/>
      <c r="AH830" s="564"/>
      <c r="AI830" s="564"/>
      <c r="AJ830" s="564"/>
      <c r="AK830" s="564"/>
      <c r="AL830" s="563"/>
      <c r="AM830" s="564"/>
      <c r="AN830" s="564"/>
      <c r="AO830" s="564"/>
      <c r="AP830" s="564"/>
      <c r="AQ830" s="564"/>
      <c r="AR830" s="564"/>
      <c r="AS830" s="564"/>
      <c r="AT830" s="401"/>
      <c r="AU830" s="399"/>
      <c r="AV830" s="617"/>
      <c r="AW830" s="401"/>
      <c r="AX830" s="401"/>
      <c r="AY830" s="341"/>
      <c r="AZ830" s="341"/>
      <c r="BA830" s="341"/>
      <c r="BB830" s="341"/>
      <c r="BC830" s="341"/>
      <c r="BD830" s="401"/>
      <c r="BE830" s="341"/>
      <c r="BF830" s="341"/>
      <c r="BG830" s="402"/>
      <c r="BH830" s="403"/>
      <c r="BI830" s="405"/>
      <c r="BJ830" s="405"/>
      <c r="BK830" s="405"/>
      <c r="BL830" s="405"/>
      <c r="BM830" s="514"/>
    </row>
    <row r="831" ht="18.75" customHeight="1">
      <c r="A831" s="400" t="str">
        <f t="shared" si="4"/>
        <v/>
      </c>
      <c r="B831" s="341"/>
      <c r="C831" s="559"/>
      <c r="D831" s="393"/>
      <c r="E831" s="341"/>
      <c r="F831" s="394"/>
      <c r="G831" s="341" t="str">
        <f t="array" ref="G831">IF(C831="","",XLOOKUP(C831,'Master Data'!K:K,'Master Data'!N:N,"Input in Master Data",0,1))</f>
        <v/>
      </c>
      <c r="H831" s="341" t="str">
        <f t="array" ref="H831">IF(C831="","",XLOOKUP(C831,'Master Data'!K:K,'Master Data'!O:O,"Input in Master Data",0,1))</f>
        <v/>
      </c>
      <c r="I831" s="341" t="str">
        <f t="array" ref="I831">if(U831="","",XLOOKUP(U831,Master[Company],Master[Blow],"Unknown",0,1))</f>
        <v/>
      </c>
      <c r="J831" s="341" t="str">
        <f t="array" ref="J831">if(U831="","",XLOOKUP(U831,Master[Company],Master[Pigging],"Unknown",0,1))</f>
        <v/>
      </c>
      <c r="K831" s="341" t="str">
        <f t="array" ref="K831">if(U831="","",XLOOKUP(U831,Master[Company],Master[Load Method],"Unknown",0,1))</f>
        <v/>
      </c>
      <c r="L831" s="341" t="str">
        <f t="array" ref="L831">if(U831="","",XLOOKUP(U831,Master[Company],Master[Line Distance],"Unknown",0,1))</f>
        <v/>
      </c>
      <c r="M831" s="394"/>
      <c r="N831" s="341"/>
      <c r="O831" s="341"/>
      <c r="P831" s="341" t="str">
        <f t="array" ref="P831">if(U831="","",XLOOKUP(U831,Master[Company],Master[Terms],"NA",0,1))</f>
        <v/>
      </c>
      <c r="Q831" s="341" t="str">
        <f t="shared" si="1"/>
        <v/>
      </c>
      <c r="R831" s="341" t="str">
        <f t="array" ref="R831">if(U831="","",XLOOKUP(U831,Master[Company],Master[Group],"NA",0,1))</f>
        <v/>
      </c>
      <c r="S831" s="341" t="str">
        <f t="array" ref="S831">if(U831="","",XLOOKUP(U831,Master[Company],Master[Loading Location],"NA",0,1))</f>
        <v/>
      </c>
      <c r="T831" s="341" t="str">
        <f t="array" ref="T831">if(U831="","",XLOOKUP(U831,Master[Company],Master[Acronym],"NA",0,1))</f>
        <v/>
      </c>
      <c r="U831" s="341"/>
      <c r="V831" s="342"/>
      <c r="W831" s="342"/>
      <c r="X831" s="341" t="str">
        <f t="shared" si="6"/>
        <v/>
      </c>
      <c r="Y831" s="341" t="str">
        <f t="shared" si="3"/>
        <v/>
      </c>
      <c r="Z831" s="341"/>
      <c r="AA831" s="341"/>
      <c r="AB831" s="341"/>
      <c r="AC831" s="401"/>
      <c r="AD831" s="563"/>
      <c r="AE831" s="564"/>
      <c r="AF831" s="564"/>
      <c r="AG831" s="564"/>
      <c r="AH831" s="564"/>
      <c r="AI831" s="564"/>
      <c r="AJ831" s="564"/>
      <c r="AK831" s="564"/>
      <c r="AL831" s="563"/>
      <c r="AM831" s="564"/>
      <c r="AN831" s="564"/>
      <c r="AO831" s="564"/>
      <c r="AP831" s="564"/>
      <c r="AQ831" s="564"/>
      <c r="AR831" s="564"/>
      <c r="AS831" s="564"/>
      <c r="AT831" s="401"/>
      <c r="AU831" s="399"/>
      <c r="AV831" s="617"/>
      <c r="AW831" s="401"/>
      <c r="AX831" s="401"/>
      <c r="AY831" s="341"/>
      <c r="AZ831" s="341"/>
      <c r="BA831" s="341"/>
      <c r="BB831" s="341"/>
      <c r="BC831" s="341"/>
      <c r="BD831" s="401"/>
      <c r="BE831" s="341"/>
      <c r="BF831" s="341"/>
      <c r="BG831" s="402"/>
      <c r="BH831" s="403"/>
      <c r="BI831" s="405"/>
      <c r="BJ831" s="405"/>
      <c r="BK831" s="405"/>
      <c r="BL831" s="405"/>
      <c r="BM831" s="514"/>
    </row>
    <row r="832" ht="18.75" customHeight="1">
      <c r="A832" s="400" t="str">
        <f t="shared" si="4"/>
        <v/>
      </c>
      <c r="B832" s="341"/>
      <c r="C832" s="559"/>
      <c r="D832" s="393"/>
      <c r="E832" s="341"/>
      <c r="F832" s="394"/>
      <c r="G832" s="341" t="str">
        <f t="array" ref="G832">IF(C832="","",XLOOKUP(C832,'Master Data'!K:K,'Master Data'!N:N,"Input in Master Data",0,1))</f>
        <v/>
      </c>
      <c r="H832" s="341" t="str">
        <f t="array" ref="H832">IF(C832="","",XLOOKUP(C832,'Master Data'!K:K,'Master Data'!O:O,"Input in Master Data",0,1))</f>
        <v/>
      </c>
      <c r="I832" s="341" t="str">
        <f t="array" ref="I832">if(U832="","",XLOOKUP(U832,Master[Company],Master[Blow],"Unknown",0,1))</f>
        <v/>
      </c>
      <c r="J832" s="341" t="str">
        <f t="array" ref="J832">if(U832="","",XLOOKUP(U832,Master[Company],Master[Pigging],"Unknown",0,1))</f>
        <v/>
      </c>
      <c r="K832" s="341" t="str">
        <f t="array" ref="K832">if(U832="","",XLOOKUP(U832,Master[Company],Master[Load Method],"Unknown",0,1))</f>
        <v/>
      </c>
      <c r="L832" s="341" t="str">
        <f t="array" ref="L832">if(U832="","",XLOOKUP(U832,Master[Company],Master[Line Distance],"Unknown",0,1))</f>
        <v/>
      </c>
      <c r="M832" s="394"/>
      <c r="N832" s="341"/>
      <c r="O832" s="341"/>
      <c r="P832" s="341" t="str">
        <f t="array" ref="P832">if(U832="","",XLOOKUP(U832,Master[Company],Master[Terms],"NA",0,1))</f>
        <v/>
      </c>
      <c r="Q832" s="341" t="str">
        <f t="shared" si="1"/>
        <v/>
      </c>
      <c r="R832" s="341" t="str">
        <f t="array" ref="R832">if(U832="","",XLOOKUP(U832,Master[Company],Master[Group],"NA",0,1))</f>
        <v/>
      </c>
      <c r="S832" s="341" t="str">
        <f t="array" ref="S832">if(U832="","",XLOOKUP(U832,Master[Company],Master[Loading Location],"NA",0,1))</f>
        <v/>
      </c>
      <c r="T832" s="341" t="str">
        <f t="array" ref="T832">if(U832="","",XLOOKUP(U832,Master[Company],Master[Acronym],"NA",0,1))</f>
        <v/>
      </c>
      <c r="U832" s="341"/>
      <c r="V832" s="342"/>
      <c r="W832" s="342"/>
      <c r="X832" s="341" t="str">
        <f t="shared" si="6"/>
        <v/>
      </c>
      <c r="Y832" s="341" t="str">
        <f t="shared" si="3"/>
        <v/>
      </c>
      <c r="Z832" s="341"/>
      <c r="AA832" s="341"/>
      <c r="AB832" s="341"/>
      <c r="AC832" s="401"/>
      <c r="AD832" s="563"/>
      <c r="AE832" s="564"/>
      <c r="AF832" s="564"/>
      <c r="AG832" s="564"/>
      <c r="AH832" s="564"/>
      <c r="AI832" s="564"/>
      <c r="AJ832" s="564"/>
      <c r="AK832" s="564"/>
      <c r="AL832" s="563"/>
      <c r="AM832" s="564"/>
      <c r="AN832" s="564"/>
      <c r="AO832" s="564"/>
      <c r="AP832" s="564"/>
      <c r="AQ832" s="564"/>
      <c r="AR832" s="564"/>
      <c r="AS832" s="564"/>
      <c r="AT832" s="401"/>
      <c r="AU832" s="399"/>
      <c r="AV832" s="617"/>
      <c r="AW832" s="401"/>
      <c r="AX832" s="401"/>
      <c r="AY832" s="341"/>
      <c r="AZ832" s="341"/>
      <c r="BA832" s="341"/>
      <c r="BB832" s="341"/>
      <c r="BC832" s="341"/>
      <c r="BD832" s="401"/>
      <c r="BE832" s="341"/>
      <c r="BF832" s="341"/>
      <c r="BG832" s="402"/>
      <c r="BH832" s="403"/>
      <c r="BI832" s="405"/>
      <c r="BJ832" s="405"/>
      <c r="BK832" s="405"/>
      <c r="BL832" s="405"/>
      <c r="BM832" s="514"/>
    </row>
    <row r="833" ht="18.75" customHeight="1">
      <c r="A833" s="400" t="str">
        <f t="shared" si="4"/>
        <v/>
      </c>
      <c r="B833" s="341"/>
      <c r="C833" s="559"/>
      <c r="D833" s="393"/>
      <c r="E833" s="341"/>
      <c r="F833" s="394"/>
      <c r="G833" s="341" t="str">
        <f t="array" ref="G833">IF(C833="","",XLOOKUP(C833,'Master Data'!K:K,'Master Data'!N:N,"Input in Master Data",0,1))</f>
        <v/>
      </c>
      <c r="H833" s="341" t="str">
        <f t="array" ref="H833">IF(C833="","",XLOOKUP(C833,'Master Data'!K:K,'Master Data'!O:O,"Input in Master Data",0,1))</f>
        <v/>
      </c>
      <c r="I833" s="341" t="str">
        <f t="array" ref="I833">if(U833="","",XLOOKUP(U833,Master[Company],Master[Blow],"Unknown",0,1))</f>
        <v/>
      </c>
      <c r="J833" s="341" t="str">
        <f t="array" ref="J833">if(U833="","",XLOOKUP(U833,Master[Company],Master[Pigging],"Unknown",0,1))</f>
        <v/>
      </c>
      <c r="K833" s="341" t="str">
        <f t="array" ref="K833">if(U833="","",XLOOKUP(U833,Master[Company],Master[Load Method],"Unknown",0,1))</f>
        <v/>
      </c>
      <c r="L833" s="341" t="str">
        <f t="array" ref="L833">if(U833="","",XLOOKUP(U833,Master[Company],Master[Line Distance],"Unknown",0,1))</f>
        <v/>
      </c>
      <c r="M833" s="394"/>
      <c r="N833" s="341"/>
      <c r="O833" s="341"/>
      <c r="P833" s="341" t="str">
        <f t="array" ref="P833">if(U833="","",XLOOKUP(U833,Master[Company],Master[Terms],"NA",0,1))</f>
        <v/>
      </c>
      <c r="Q833" s="341" t="str">
        <f t="shared" si="1"/>
        <v/>
      </c>
      <c r="R833" s="341" t="str">
        <f t="array" ref="R833">if(U833="","",XLOOKUP(U833,Master[Company],Master[Group],"NA",0,1))</f>
        <v/>
      </c>
      <c r="S833" s="341" t="str">
        <f t="array" ref="S833">if(U833="","",XLOOKUP(U833,Master[Company],Master[Loading Location],"NA",0,1))</f>
        <v/>
      </c>
      <c r="T833" s="341" t="str">
        <f t="array" ref="T833">if(U833="","",XLOOKUP(U833,Master[Company],Master[Acronym],"NA",0,1))</f>
        <v/>
      </c>
      <c r="U833" s="341"/>
      <c r="V833" s="342"/>
      <c r="W833" s="342"/>
      <c r="X833" s="341" t="str">
        <f t="shared" si="6"/>
        <v/>
      </c>
      <c r="Y833" s="341" t="str">
        <f t="shared" si="3"/>
        <v/>
      </c>
      <c r="Z833" s="341"/>
      <c r="AA833" s="341"/>
      <c r="AB833" s="341"/>
      <c r="AC833" s="401"/>
      <c r="AD833" s="563"/>
      <c r="AE833" s="564"/>
      <c r="AF833" s="564"/>
      <c r="AG833" s="564"/>
      <c r="AH833" s="564"/>
      <c r="AI833" s="564"/>
      <c r="AJ833" s="564"/>
      <c r="AK833" s="564"/>
      <c r="AL833" s="563"/>
      <c r="AM833" s="564"/>
      <c r="AN833" s="564"/>
      <c r="AO833" s="564"/>
      <c r="AP833" s="564"/>
      <c r="AQ833" s="564"/>
      <c r="AR833" s="564"/>
      <c r="AS833" s="564"/>
      <c r="AT833" s="401"/>
      <c r="AU833" s="399"/>
      <c r="AV833" s="617"/>
      <c r="AW833" s="401"/>
      <c r="AX833" s="401"/>
      <c r="AY833" s="341"/>
      <c r="AZ833" s="341"/>
      <c r="BA833" s="341"/>
      <c r="BB833" s="341"/>
      <c r="BC833" s="341"/>
      <c r="BD833" s="401"/>
      <c r="BE833" s="341"/>
      <c r="BF833" s="341"/>
      <c r="BG833" s="402"/>
      <c r="BH833" s="403"/>
      <c r="BI833" s="405"/>
      <c r="BJ833" s="405"/>
      <c r="BK833" s="405"/>
      <c r="BL833" s="405"/>
      <c r="BM833" s="514"/>
    </row>
    <row r="834" ht="18.75" customHeight="1">
      <c r="A834" s="400" t="str">
        <f t="shared" si="4"/>
        <v/>
      </c>
      <c r="B834" s="341"/>
      <c r="C834" s="559"/>
      <c r="D834" s="393"/>
      <c r="E834" s="341"/>
      <c r="F834" s="394"/>
      <c r="G834" s="341" t="str">
        <f t="array" ref="G834">IF(C834="","",XLOOKUP(C834,'Master Data'!K:K,'Master Data'!N:N,"Input in Master Data",0,1))</f>
        <v/>
      </c>
      <c r="H834" s="341" t="str">
        <f t="array" ref="H834">IF(C834="","",XLOOKUP(C834,'Master Data'!K:K,'Master Data'!O:O,"Input in Master Data",0,1))</f>
        <v/>
      </c>
      <c r="I834" s="341" t="str">
        <f t="array" ref="I834">if(U834="","",XLOOKUP(U834,Master[Company],Master[Blow],"Unknown",0,1))</f>
        <v/>
      </c>
      <c r="J834" s="341" t="str">
        <f t="array" ref="J834">if(U834="","",XLOOKUP(U834,Master[Company],Master[Pigging],"Unknown",0,1))</f>
        <v/>
      </c>
      <c r="K834" s="341" t="str">
        <f t="array" ref="K834">if(U834="","",XLOOKUP(U834,Master[Company],Master[Load Method],"Unknown",0,1))</f>
        <v/>
      </c>
      <c r="L834" s="341" t="str">
        <f t="array" ref="L834">if(U834="","",XLOOKUP(U834,Master[Company],Master[Line Distance],"Unknown",0,1))</f>
        <v/>
      </c>
      <c r="M834" s="394"/>
      <c r="N834" s="341"/>
      <c r="O834" s="341"/>
      <c r="P834" s="341" t="str">
        <f t="array" ref="P834">if(U834="","",XLOOKUP(U834,Master[Company],Master[Terms],"NA",0,1))</f>
        <v/>
      </c>
      <c r="Q834" s="341" t="str">
        <f t="shared" si="1"/>
        <v/>
      </c>
      <c r="R834" s="341" t="str">
        <f t="array" ref="R834">if(U834="","",XLOOKUP(U834,Master[Company],Master[Group],"NA",0,1))</f>
        <v/>
      </c>
      <c r="S834" s="341" t="str">
        <f t="array" ref="S834">if(U834="","",XLOOKUP(U834,Master[Company],Master[Loading Location],"NA",0,1))</f>
        <v/>
      </c>
      <c r="T834" s="341" t="str">
        <f t="array" ref="T834">if(U834="","",XLOOKUP(U834,Master[Company],Master[Acronym],"NA",0,1))</f>
        <v/>
      </c>
      <c r="U834" s="341"/>
      <c r="V834" s="342"/>
      <c r="W834" s="342"/>
      <c r="X834" s="341" t="str">
        <f t="shared" si="6"/>
        <v/>
      </c>
      <c r="Y834" s="341" t="str">
        <f t="shared" si="3"/>
        <v/>
      </c>
      <c r="Z834" s="341"/>
      <c r="AA834" s="341"/>
      <c r="AB834" s="341"/>
      <c r="AC834" s="401"/>
      <c r="AD834" s="563"/>
      <c r="AE834" s="564"/>
      <c r="AF834" s="564"/>
      <c r="AG834" s="564"/>
      <c r="AH834" s="564"/>
      <c r="AI834" s="564"/>
      <c r="AJ834" s="564"/>
      <c r="AK834" s="564"/>
      <c r="AL834" s="563"/>
      <c r="AM834" s="564"/>
      <c r="AN834" s="564"/>
      <c r="AO834" s="564"/>
      <c r="AP834" s="564"/>
      <c r="AQ834" s="564"/>
      <c r="AR834" s="564"/>
      <c r="AS834" s="564"/>
      <c r="AT834" s="401"/>
      <c r="AU834" s="399"/>
      <c r="AV834" s="617"/>
      <c r="AW834" s="401"/>
      <c r="AX834" s="401"/>
      <c r="AY834" s="341"/>
      <c r="AZ834" s="341"/>
      <c r="BA834" s="341"/>
      <c r="BB834" s="341"/>
      <c r="BC834" s="341"/>
      <c r="BD834" s="401"/>
      <c r="BE834" s="341"/>
      <c r="BF834" s="341"/>
      <c r="BG834" s="402"/>
      <c r="BH834" s="403"/>
      <c r="BI834" s="405"/>
      <c r="BJ834" s="405"/>
      <c r="BK834" s="405"/>
      <c r="BL834" s="405"/>
      <c r="BM834" s="514"/>
    </row>
    <row r="835" ht="18.75" customHeight="1">
      <c r="A835" s="400" t="str">
        <f t="shared" si="4"/>
        <v/>
      </c>
      <c r="B835" s="341"/>
      <c r="C835" s="559"/>
      <c r="D835" s="393"/>
      <c r="E835" s="341"/>
      <c r="F835" s="394"/>
      <c r="G835" s="341" t="str">
        <f t="array" ref="G835">IF(C835="","",XLOOKUP(C835,'Master Data'!K:K,'Master Data'!N:N,"Input in Master Data",0,1))</f>
        <v/>
      </c>
      <c r="H835" s="341" t="str">
        <f t="array" ref="H835">IF(C835="","",XLOOKUP(C835,'Master Data'!K:K,'Master Data'!O:O,"Input in Master Data",0,1))</f>
        <v/>
      </c>
      <c r="I835" s="341" t="str">
        <f t="array" ref="I835">if(U835="","",XLOOKUP(U835,Master[Company],Master[Blow],"Unknown",0,1))</f>
        <v/>
      </c>
      <c r="J835" s="341" t="str">
        <f t="array" ref="J835">if(U835="","",XLOOKUP(U835,Master[Company],Master[Pigging],"Unknown",0,1))</f>
        <v/>
      </c>
      <c r="K835" s="341" t="str">
        <f t="array" ref="K835">if(U835="","",XLOOKUP(U835,Master[Company],Master[Load Method],"Unknown",0,1))</f>
        <v/>
      </c>
      <c r="L835" s="341" t="str">
        <f t="array" ref="L835">if(U835="","",XLOOKUP(U835,Master[Company],Master[Line Distance],"Unknown",0,1))</f>
        <v/>
      </c>
      <c r="M835" s="394"/>
      <c r="N835" s="341"/>
      <c r="O835" s="341"/>
      <c r="P835" s="341" t="str">
        <f t="array" ref="P835">if(U835="","",XLOOKUP(U835,Master[Company],Master[Terms],"NA",0,1))</f>
        <v/>
      </c>
      <c r="Q835" s="341" t="str">
        <f t="shared" si="1"/>
        <v/>
      </c>
      <c r="R835" s="341" t="str">
        <f t="array" ref="R835">if(U835="","",XLOOKUP(U835,Master[Company],Master[Group],"NA",0,1))</f>
        <v/>
      </c>
      <c r="S835" s="341" t="str">
        <f t="array" ref="S835">if(U835="","",XLOOKUP(U835,Master[Company],Master[Loading Location],"NA",0,1))</f>
        <v/>
      </c>
      <c r="T835" s="341" t="str">
        <f t="array" ref="T835">if(U835="","",XLOOKUP(U835,Master[Company],Master[Acronym],"NA",0,1))</f>
        <v/>
      </c>
      <c r="U835" s="341"/>
      <c r="V835" s="342"/>
      <c r="W835" s="342"/>
      <c r="X835" s="341" t="str">
        <f t="shared" si="6"/>
        <v/>
      </c>
      <c r="Y835" s="341" t="str">
        <f t="shared" si="3"/>
        <v/>
      </c>
      <c r="Z835" s="341"/>
      <c r="AA835" s="341"/>
      <c r="AB835" s="341"/>
      <c r="AC835" s="401"/>
      <c r="AD835" s="563"/>
      <c r="AE835" s="564"/>
      <c r="AF835" s="564"/>
      <c r="AG835" s="564"/>
      <c r="AH835" s="564"/>
      <c r="AI835" s="564"/>
      <c r="AJ835" s="564"/>
      <c r="AK835" s="564"/>
      <c r="AL835" s="563"/>
      <c r="AM835" s="564"/>
      <c r="AN835" s="564"/>
      <c r="AO835" s="564"/>
      <c r="AP835" s="564"/>
      <c r="AQ835" s="564"/>
      <c r="AR835" s="564"/>
      <c r="AS835" s="564"/>
      <c r="AT835" s="401"/>
      <c r="AU835" s="399"/>
      <c r="AV835" s="617"/>
      <c r="AW835" s="401"/>
      <c r="AX835" s="401"/>
      <c r="AY835" s="341"/>
      <c r="AZ835" s="341"/>
      <c r="BA835" s="341"/>
      <c r="BB835" s="341"/>
      <c r="BC835" s="341"/>
      <c r="BD835" s="401"/>
      <c r="BE835" s="341"/>
      <c r="BF835" s="341"/>
      <c r="BG835" s="402"/>
      <c r="BH835" s="403"/>
      <c r="BI835" s="405"/>
      <c r="BJ835" s="405"/>
      <c r="BK835" s="405"/>
      <c r="BL835" s="405"/>
      <c r="BM835" s="514"/>
    </row>
    <row r="836" ht="18.75" customHeight="1">
      <c r="A836" s="400" t="str">
        <f t="shared" si="4"/>
        <v/>
      </c>
      <c r="B836" s="341"/>
      <c r="C836" s="559"/>
      <c r="D836" s="393"/>
      <c r="E836" s="341"/>
      <c r="F836" s="394"/>
      <c r="G836" s="341" t="str">
        <f t="array" ref="G836">IF(C836="","",XLOOKUP(C836,'Master Data'!K:K,'Master Data'!N:N,"Input in Master Data",0,1))</f>
        <v/>
      </c>
      <c r="H836" s="341" t="str">
        <f t="array" ref="H836">IF(C836="","",XLOOKUP(C836,'Master Data'!K:K,'Master Data'!O:O,"Input in Master Data",0,1))</f>
        <v/>
      </c>
      <c r="I836" s="341" t="str">
        <f t="array" ref="I836">if(U836="","",XLOOKUP(U836,Master[Company],Master[Blow],"Unknown",0,1))</f>
        <v/>
      </c>
      <c r="J836" s="341" t="str">
        <f t="array" ref="J836">if(U836="","",XLOOKUP(U836,Master[Company],Master[Pigging],"Unknown",0,1))</f>
        <v/>
      </c>
      <c r="K836" s="341" t="str">
        <f t="array" ref="K836">if(U836="","",XLOOKUP(U836,Master[Company],Master[Load Method],"Unknown",0,1))</f>
        <v/>
      </c>
      <c r="L836" s="341" t="str">
        <f t="array" ref="L836">if(U836="","",XLOOKUP(U836,Master[Company],Master[Line Distance],"Unknown",0,1))</f>
        <v/>
      </c>
      <c r="M836" s="394"/>
      <c r="N836" s="341"/>
      <c r="O836" s="341"/>
      <c r="P836" s="341" t="str">
        <f t="array" ref="P836">if(U836="","",XLOOKUP(U836,Master[Company],Master[Terms],"NA",0,1))</f>
        <v/>
      </c>
      <c r="Q836" s="341" t="str">
        <f t="shared" si="1"/>
        <v/>
      </c>
      <c r="R836" s="341" t="str">
        <f t="array" ref="R836">if(U836="","",XLOOKUP(U836,Master[Company],Master[Group],"NA",0,1))</f>
        <v/>
      </c>
      <c r="S836" s="341" t="str">
        <f t="array" ref="S836">if(U836="","",XLOOKUP(U836,Master[Company],Master[Loading Location],"NA",0,1))</f>
        <v/>
      </c>
      <c r="T836" s="341" t="str">
        <f t="array" ref="T836">if(U836="","",XLOOKUP(U836,Master[Company],Master[Acronym],"NA",0,1))</f>
        <v/>
      </c>
      <c r="U836" s="341"/>
      <c r="V836" s="342"/>
      <c r="W836" s="342"/>
      <c r="X836" s="341" t="str">
        <f t="shared" si="6"/>
        <v/>
      </c>
      <c r="Y836" s="341" t="str">
        <f t="shared" si="3"/>
        <v/>
      </c>
      <c r="Z836" s="341"/>
      <c r="AA836" s="341"/>
      <c r="AB836" s="341"/>
      <c r="AC836" s="401"/>
      <c r="AD836" s="563"/>
      <c r="AE836" s="564"/>
      <c r="AF836" s="564"/>
      <c r="AG836" s="564"/>
      <c r="AH836" s="564"/>
      <c r="AI836" s="564"/>
      <c r="AJ836" s="564"/>
      <c r="AK836" s="564"/>
      <c r="AL836" s="563"/>
      <c r="AM836" s="564"/>
      <c r="AN836" s="564"/>
      <c r="AO836" s="564"/>
      <c r="AP836" s="564"/>
      <c r="AQ836" s="564"/>
      <c r="AR836" s="564"/>
      <c r="AS836" s="564"/>
      <c r="AT836" s="401"/>
      <c r="AU836" s="399"/>
      <c r="AV836" s="617"/>
      <c r="AW836" s="401"/>
      <c r="AX836" s="401"/>
      <c r="AY836" s="341"/>
      <c r="AZ836" s="341"/>
      <c r="BA836" s="341"/>
      <c r="BB836" s="341"/>
      <c r="BC836" s="341"/>
      <c r="BD836" s="401"/>
      <c r="BE836" s="341"/>
      <c r="BF836" s="341"/>
      <c r="BG836" s="402"/>
      <c r="BH836" s="403"/>
      <c r="BI836" s="405"/>
      <c r="BJ836" s="405"/>
      <c r="BK836" s="405"/>
      <c r="BL836" s="405"/>
      <c r="BM836" s="514"/>
    </row>
    <row r="837" ht="18.75" customHeight="1">
      <c r="A837" s="400" t="str">
        <f t="shared" si="4"/>
        <v/>
      </c>
      <c r="B837" s="341"/>
      <c r="C837" s="559"/>
      <c r="D837" s="393"/>
      <c r="E837" s="341"/>
      <c r="F837" s="394"/>
      <c r="G837" s="341" t="str">
        <f t="array" ref="G837">IF(C837="","",XLOOKUP(C837,'Master Data'!K:K,'Master Data'!N:N,"Input in Master Data",0,1))</f>
        <v/>
      </c>
      <c r="H837" s="341" t="str">
        <f t="array" ref="H837">IF(C837="","",XLOOKUP(C837,'Master Data'!K:K,'Master Data'!O:O,"Input in Master Data",0,1))</f>
        <v/>
      </c>
      <c r="I837" s="341" t="str">
        <f t="array" ref="I837">if(U837="","",XLOOKUP(U837,Master[Company],Master[Blow],"Unknown",0,1))</f>
        <v/>
      </c>
      <c r="J837" s="341" t="str">
        <f t="array" ref="J837">if(U837="","",XLOOKUP(U837,Master[Company],Master[Pigging],"Unknown",0,1))</f>
        <v/>
      </c>
      <c r="K837" s="341" t="str">
        <f t="array" ref="K837">if(U837="","",XLOOKUP(U837,Master[Company],Master[Load Method],"Unknown",0,1))</f>
        <v/>
      </c>
      <c r="L837" s="341" t="str">
        <f t="array" ref="L837">if(U837="","",XLOOKUP(U837,Master[Company],Master[Line Distance],"Unknown",0,1))</f>
        <v/>
      </c>
      <c r="M837" s="394"/>
      <c r="N837" s="341"/>
      <c r="O837" s="341"/>
      <c r="P837" s="341" t="str">
        <f t="array" ref="P837">if(U837="","",XLOOKUP(U837,Master[Company],Master[Terms],"NA",0,1))</f>
        <v/>
      </c>
      <c r="Q837" s="341" t="str">
        <f t="shared" si="1"/>
        <v/>
      </c>
      <c r="R837" s="341" t="str">
        <f t="array" ref="R837">if(U837="","",XLOOKUP(U837,Master[Company],Master[Group],"NA",0,1))</f>
        <v/>
      </c>
      <c r="S837" s="341" t="str">
        <f t="array" ref="S837">if(U837="","",XLOOKUP(U837,Master[Company],Master[Loading Location],"NA",0,1))</f>
        <v/>
      </c>
      <c r="T837" s="341" t="str">
        <f t="array" ref="T837">if(U837="","",XLOOKUP(U837,Master[Company],Master[Acronym],"NA",0,1))</f>
        <v/>
      </c>
      <c r="U837" s="341"/>
      <c r="V837" s="342"/>
      <c r="W837" s="342"/>
      <c r="X837" s="341" t="str">
        <f t="shared" si="6"/>
        <v/>
      </c>
      <c r="Y837" s="341" t="str">
        <f t="shared" si="3"/>
        <v/>
      </c>
      <c r="Z837" s="341"/>
      <c r="AA837" s="341"/>
      <c r="AB837" s="341"/>
      <c r="AC837" s="401"/>
      <c r="AD837" s="563"/>
      <c r="AE837" s="564"/>
      <c r="AF837" s="564"/>
      <c r="AG837" s="564"/>
      <c r="AH837" s="564"/>
      <c r="AI837" s="564"/>
      <c r="AJ837" s="564"/>
      <c r="AK837" s="564"/>
      <c r="AL837" s="563"/>
      <c r="AM837" s="564"/>
      <c r="AN837" s="564"/>
      <c r="AO837" s="564"/>
      <c r="AP837" s="564"/>
      <c r="AQ837" s="564"/>
      <c r="AR837" s="564"/>
      <c r="AS837" s="564"/>
      <c r="AT837" s="401"/>
      <c r="AU837" s="399"/>
      <c r="AV837" s="617"/>
      <c r="AW837" s="401"/>
      <c r="AX837" s="401"/>
      <c r="AY837" s="341"/>
      <c r="AZ837" s="341"/>
      <c r="BA837" s="341"/>
      <c r="BB837" s="341"/>
      <c r="BC837" s="341"/>
      <c r="BD837" s="401"/>
      <c r="BE837" s="341"/>
      <c r="BF837" s="341"/>
      <c r="BG837" s="402"/>
      <c r="BH837" s="403"/>
      <c r="BI837" s="405"/>
      <c r="BJ837" s="405"/>
      <c r="BK837" s="405"/>
      <c r="BL837" s="405"/>
      <c r="BM837" s="514"/>
    </row>
    <row r="838" ht="18.75" customHeight="1">
      <c r="A838" s="400" t="str">
        <f t="shared" si="4"/>
        <v/>
      </c>
      <c r="B838" s="341"/>
      <c r="C838" s="559"/>
      <c r="D838" s="393"/>
      <c r="E838" s="341"/>
      <c r="F838" s="394"/>
      <c r="G838" s="341" t="str">
        <f t="array" ref="G838">IF(C838="","",XLOOKUP(C838,'Master Data'!K:K,'Master Data'!N:N,"Input in Master Data",0,1))</f>
        <v/>
      </c>
      <c r="H838" s="341" t="str">
        <f t="array" ref="H838">IF(C838="","",XLOOKUP(C838,'Master Data'!K:K,'Master Data'!O:O,"Input in Master Data",0,1))</f>
        <v/>
      </c>
      <c r="I838" s="341" t="str">
        <f t="array" ref="I838">if(U838="","",XLOOKUP(U838,Master[Company],Master[Blow],"Unknown",0,1))</f>
        <v/>
      </c>
      <c r="J838" s="341" t="str">
        <f t="array" ref="J838">if(U838="","",XLOOKUP(U838,Master[Company],Master[Pigging],"Unknown",0,1))</f>
        <v/>
      </c>
      <c r="K838" s="341" t="str">
        <f t="array" ref="K838">if(U838="","",XLOOKUP(U838,Master[Company],Master[Load Method],"Unknown",0,1))</f>
        <v/>
      </c>
      <c r="L838" s="341" t="str">
        <f t="array" ref="L838">if(U838="","",XLOOKUP(U838,Master[Company],Master[Line Distance],"Unknown",0,1))</f>
        <v/>
      </c>
      <c r="M838" s="394"/>
      <c r="N838" s="341"/>
      <c r="O838" s="341"/>
      <c r="P838" s="341" t="str">
        <f t="array" ref="P838">if(U838="","",XLOOKUP(U838,Master[Company],Master[Terms],"NA",0,1))</f>
        <v/>
      </c>
      <c r="Q838" s="341" t="str">
        <f t="shared" si="1"/>
        <v/>
      </c>
      <c r="R838" s="341" t="str">
        <f t="array" ref="R838">if(U838="","",XLOOKUP(U838,Master[Company],Master[Group],"NA",0,1))</f>
        <v/>
      </c>
      <c r="S838" s="341" t="str">
        <f t="array" ref="S838">if(U838="","",XLOOKUP(U838,Master[Company],Master[Loading Location],"NA",0,1))</f>
        <v/>
      </c>
      <c r="T838" s="341" t="str">
        <f t="array" ref="T838">if(U838="","",XLOOKUP(U838,Master[Company],Master[Acronym],"NA",0,1))</f>
        <v/>
      </c>
      <c r="U838" s="341"/>
      <c r="V838" s="342"/>
      <c r="W838" s="342"/>
      <c r="X838" s="341" t="str">
        <f t="shared" si="6"/>
        <v/>
      </c>
      <c r="Y838" s="341" t="str">
        <f t="shared" si="3"/>
        <v/>
      </c>
      <c r="Z838" s="341"/>
      <c r="AA838" s="341"/>
      <c r="AB838" s="341"/>
      <c r="AC838" s="401"/>
      <c r="AD838" s="563"/>
      <c r="AE838" s="564"/>
      <c r="AF838" s="564"/>
      <c r="AG838" s="564"/>
      <c r="AH838" s="564"/>
      <c r="AI838" s="564"/>
      <c r="AJ838" s="564"/>
      <c r="AK838" s="564"/>
      <c r="AL838" s="563"/>
      <c r="AM838" s="564"/>
      <c r="AN838" s="564"/>
      <c r="AO838" s="564"/>
      <c r="AP838" s="564"/>
      <c r="AQ838" s="564"/>
      <c r="AR838" s="564"/>
      <c r="AS838" s="564"/>
      <c r="AT838" s="401"/>
      <c r="AU838" s="399"/>
      <c r="AV838" s="617"/>
      <c r="AW838" s="401"/>
      <c r="AX838" s="401"/>
      <c r="AY838" s="341"/>
      <c r="AZ838" s="341"/>
      <c r="BA838" s="341"/>
      <c r="BB838" s="341"/>
      <c r="BC838" s="341"/>
      <c r="BD838" s="401"/>
      <c r="BE838" s="341"/>
      <c r="BF838" s="341"/>
      <c r="BG838" s="402"/>
      <c r="BH838" s="403"/>
      <c r="BI838" s="405"/>
      <c r="BJ838" s="405"/>
      <c r="BK838" s="405"/>
      <c r="BL838" s="405"/>
      <c r="BM838" s="514"/>
    </row>
    <row r="839" ht="18.75" customHeight="1">
      <c r="A839" s="400" t="str">
        <f t="shared" si="4"/>
        <v/>
      </c>
      <c r="B839" s="341"/>
      <c r="C839" s="559"/>
      <c r="D839" s="393"/>
      <c r="E839" s="341"/>
      <c r="F839" s="394"/>
      <c r="G839" s="341" t="str">
        <f t="array" ref="G839">IF(C839="","",XLOOKUP(C839,'Master Data'!K:K,'Master Data'!N:N,"Input in Master Data",0,1))</f>
        <v/>
      </c>
      <c r="H839" s="341" t="str">
        <f t="array" ref="H839">IF(C839="","",XLOOKUP(C839,'Master Data'!K:K,'Master Data'!O:O,"Input in Master Data",0,1))</f>
        <v/>
      </c>
      <c r="I839" s="341" t="str">
        <f t="array" ref="I839">if(U839="","",XLOOKUP(U839,Master[Company],Master[Blow],"Unknown",0,1))</f>
        <v/>
      </c>
      <c r="J839" s="341" t="str">
        <f t="array" ref="J839">if(U839="","",XLOOKUP(U839,Master[Company],Master[Pigging],"Unknown",0,1))</f>
        <v/>
      </c>
      <c r="K839" s="341" t="str">
        <f t="array" ref="K839">if(U839="","",XLOOKUP(U839,Master[Company],Master[Load Method],"Unknown",0,1))</f>
        <v/>
      </c>
      <c r="L839" s="341" t="str">
        <f t="array" ref="L839">if(U839="","",XLOOKUP(U839,Master[Company],Master[Line Distance],"Unknown",0,1))</f>
        <v/>
      </c>
      <c r="M839" s="394"/>
      <c r="N839" s="341"/>
      <c r="O839" s="341"/>
      <c r="P839" s="341" t="str">
        <f t="array" ref="P839">if(U839="","",XLOOKUP(U839,Master[Company],Master[Terms],"NA",0,1))</f>
        <v/>
      </c>
      <c r="Q839" s="341" t="str">
        <f t="shared" si="1"/>
        <v/>
      </c>
      <c r="R839" s="341" t="str">
        <f t="array" ref="R839">if(U839="","",XLOOKUP(U839,Master[Company],Master[Group],"NA",0,1))</f>
        <v/>
      </c>
      <c r="S839" s="341" t="str">
        <f t="array" ref="S839">if(U839="","",XLOOKUP(U839,Master[Company],Master[Loading Location],"NA",0,1))</f>
        <v/>
      </c>
      <c r="T839" s="341" t="str">
        <f t="array" ref="T839">if(U839="","",XLOOKUP(U839,Master[Company],Master[Acronym],"NA",0,1))</f>
        <v/>
      </c>
      <c r="U839" s="341"/>
      <c r="V839" s="342"/>
      <c r="W839" s="342"/>
      <c r="X839" s="341" t="str">
        <f t="shared" si="6"/>
        <v/>
      </c>
      <c r="Y839" s="341" t="str">
        <f t="shared" si="3"/>
        <v/>
      </c>
      <c r="Z839" s="341"/>
      <c r="AA839" s="341"/>
      <c r="AB839" s="341"/>
      <c r="AC839" s="401"/>
      <c r="AD839" s="563"/>
      <c r="AE839" s="564"/>
      <c r="AF839" s="564"/>
      <c r="AG839" s="564"/>
      <c r="AH839" s="564"/>
      <c r="AI839" s="564"/>
      <c r="AJ839" s="564"/>
      <c r="AK839" s="564"/>
      <c r="AL839" s="563"/>
      <c r="AM839" s="564"/>
      <c r="AN839" s="564"/>
      <c r="AO839" s="564"/>
      <c r="AP839" s="564"/>
      <c r="AQ839" s="564"/>
      <c r="AR839" s="564"/>
      <c r="AS839" s="564"/>
      <c r="AT839" s="401"/>
      <c r="AU839" s="399"/>
      <c r="AV839" s="617"/>
      <c r="AW839" s="401"/>
      <c r="AX839" s="401"/>
      <c r="AY839" s="341"/>
      <c r="AZ839" s="341"/>
      <c r="BA839" s="341"/>
      <c r="BB839" s="341"/>
      <c r="BC839" s="341"/>
      <c r="BD839" s="401"/>
      <c r="BE839" s="341"/>
      <c r="BF839" s="341"/>
      <c r="BG839" s="402"/>
      <c r="BH839" s="403"/>
      <c r="BI839" s="405"/>
      <c r="BJ839" s="405"/>
      <c r="BK839" s="405"/>
      <c r="BL839" s="405"/>
      <c r="BM839" s="514"/>
    </row>
    <row r="840" ht="18.75" customHeight="1">
      <c r="A840" s="400" t="str">
        <f t="shared" si="4"/>
        <v/>
      </c>
      <c r="B840" s="341"/>
      <c r="C840" s="559"/>
      <c r="D840" s="393"/>
      <c r="E840" s="341"/>
      <c r="F840" s="394"/>
      <c r="G840" s="341" t="str">
        <f t="array" ref="G840">IF(C840="","",XLOOKUP(C840,'Master Data'!K:K,'Master Data'!N:N,"Input in Master Data",0,1))</f>
        <v/>
      </c>
      <c r="H840" s="341" t="str">
        <f t="array" ref="H840">IF(C840="","",XLOOKUP(C840,'Master Data'!K:K,'Master Data'!O:O,"Input in Master Data",0,1))</f>
        <v/>
      </c>
      <c r="I840" s="341" t="str">
        <f t="array" ref="I840">if(U840="","",XLOOKUP(U840,Master[Company],Master[Blow],"Unknown",0,1))</f>
        <v/>
      </c>
      <c r="J840" s="341" t="str">
        <f t="array" ref="J840">if(U840="","",XLOOKUP(U840,Master[Company],Master[Pigging],"Unknown",0,1))</f>
        <v/>
      </c>
      <c r="K840" s="341" t="str">
        <f t="array" ref="K840">if(U840="","",XLOOKUP(U840,Master[Company],Master[Load Method],"Unknown",0,1))</f>
        <v/>
      </c>
      <c r="L840" s="341" t="str">
        <f t="array" ref="L840">if(U840="","",XLOOKUP(U840,Master[Company],Master[Line Distance],"Unknown",0,1))</f>
        <v/>
      </c>
      <c r="M840" s="394"/>
      <c r="N840" s="341"/>
      <c r="O840" s="341"/>
      <c r="P840" s="341" t="str">
        <f t="array" ref="P840">if(U840="","",XLOOKUP(U840,Master[Company],Master[Terms],"NA",0,1))</f>
        <v/>
      </c>
      <c r="Q840" s="341" t="str">
        <f t="shared" si="1"/>
        <v/>
      </c>
      <c r="R840" s="341" t="str">
        <f t="array" ref="R840">if(U840="","",XLOOKUP(U840,Master[Company],Master[Group],"NA",0,1))</f>
        <v/>
      </c>
      <c r="S840" s="341" t="str">
        <f t="array" ref="S840">if(U840="","",XLOOKUP(U840,Master[Company],Master[Loading Location],"NA",0,1))</f>
        <v/>
      </c>
      <c r="T840" s="341" t="str">
        <f t="array" ref="T840">if(U840="","",XLOOKUP(U840,Master[Company],Master[Acronym],"NA",0,1))</f>
        <v/>
      </c>
      <c r="U840" s="341"/>
      <c r="V840" s="342"/>
      <c r="W840" s="342"/>
      <c r="X840" s="341" t="str">
        <f t="shared" si="6"/>
        <v/>
      </c>
      <c r="Y840" s="341" t="str">
        <f t="shared" si="3"/>
        <v/>
      </c>
      <c r="Z840" s="341"/>
      <c r="AA840" s="341"/>
      <c r="AB840" s="341"/>
      <c r="AC840" s="401"/>
      <c r="AD840" s="563"/>
      <c r="AE840" s="564"/>
      <c r="AF840" s="564"/>
      <c r="AG840" s="564"/>
      <c r="AH840" s="564"/>
      <c r="AI840" s="564"/>
      <c r="AJ840" s="564"/>
      <c r="AK840" s="564"/>
      <c r="AL840" s="563"/>
      <c r="AM840" s="564"/>
      <c r="AN840" s="564"/>
      <c r="AO840" s="564"/>
      <c r="AP840" s="564"/>
      <c r="AQ840" s="564"/>
      <c r="AR840" s="564"/>
      <c r="AS840" s="564"/>
      <c r="AT840" s="401"/>
      <c r="AU840" s="399"/>
      <c r="AV840" s="617"/>
      <c r="AW840" s="401"/>
      <c r="AX840" s="401"/>
      <c r="AY840" s="341"/>
      <c r="AZ840" s="341"/>
      <c r="BA840" s="341"/>
      <c r="BB840" s="341"/>
      <c r="BC840" s="341"/>
      <c r="BD840" s="401"/>
      <c r="BE840" s="341"/>
      <c r="BF840" s="341"/>
      <c r="BG840" s="402"/>
      <c r="BH840" s="403"/>
      <c r="BI840" s="405"/>
      <c r="BJ840" s="405"/>
      <c r="BK840" s="405"/>
      <c r="BL840" s="405"/>
      <c r="BM840" s="514"/>
    </row>
    <row r="841" ht="18.75" customHeight="1">
      <c r="A841" s="400" t="str">
        <f t="shared" si="4"/>
        <v/>
      </c>
      <c r="B841" s="341"/>
      <c r="C841" s="559"/>
      <c r="D841" s="393"/>
      <c r="E841" s="341"/>
      <c r="F841" s="394"/>
      <c r="G841" s="341" t="str">
        <f t="array" ref="G841">IF(C841="","",XLOOKUP(C841,'Master Data'!K:K,'Master Data'!N:N,"Input in Master Data",0,1))</f>
        <v/>
      </c>
      <c r="H841" s="341" t="str">
        <f t="array" ref="H841">IF(C841="","",XLOOKUP(C841,'Master Data'!K:K,'Master Data'!O:O,"Input in Master Data",0,1))</f>
        <v/>
      </c>
      <c r="I841" s="341" t="str">
        <f t="array" ref="I841">if(U841="","",XLOOKUP(U841,Master[Company],Master[Blow],"Unknown",0,1))</f>
        <v/>
      </c>
      <c r="J841" s="341" t="str">
        <f t="array" ref="J841">if(U841="","",XLOOKUP(U841,Master[Company],Master[Pigging],"Unknown",0,1))</f>
        <v/>
      </c>
      <c r="K841" s="341" t="str">
        <f t="array" ref="K841">if(U841="","",XLOOKUP(U841,Master[Company],Master[Load Method],"Unknown",0,1))</f>
        <v/>
      </c>
      <c r="L841" s="341" t="str">
        <f t="array" ref="L841">if(U841="","",XLOOKUP(U841,Master[Company],Master[Line Distance],"Unknown",0,1))</f>
        <v/>
      </c>
      <c r="M841" s="394"/>
      <c r="N841" s="341"/>
      <c r="O841" s="341"/>
      <c r="P841" s="341" t="str">
        <f t="array" ref="P841">if(U841="","",XLOOKUP(U841,Master[Company],Master[Terms],"NA",0,1))</f>
        <v/>
      </c>
      <c r="Q841" s="341" t="str">
        <f t="shared" si="1"/>
        <v/>
      </c>
      <c r="R841" s="341" t="str">
        <f t="array" ref="R841">if(U841="","",XLOOKUP(U841,Master[Company],Master[Group],"NA",0,1))</f>
        <v/>
      </c>
      <c r="S841" s="341" t="str">
        <f t="array" ref="S841">if(U841="","",XLOOKUP(U841,Master[Company],Master[Loading Location],"NA",0,1))</f>
        <v/>
      </c>
      <c r="T841" s="341" t="str">
        <f t="array" ref="T841">if(U841="","",XLOOKUP(U841,Master[Company],Master[Acronym],"NA",0,1))</f>
        <v/>
      </c>
      <c r="U841" s="341"/>
      <c r="V841" s="342"/>
      <c r="W841" s="342"/>
      <c r="X841" s="341" t="str">
        <f t="shared" si="6"/>
        <v/>
      </c>
      <c r="Y841" s="341" t="str">
        <f t="shared" si="3"/>
        <v/>
      </c>
      <c r="Z841" s="341"/>
      <c r="AA841" s="341"/>
      <c r="AB841" s="341"/>
      <c r="AC841" s="401"/>
      <c r="AD841" s="563"/>
      <c r="AE841" s="564"/>
      <c r="AF841" s="564"/>
      <c r="AG841" s="564"/>
      <c r="AH841" s="564"/>
      <c r="AI841" s="564"/>
      <c r="AJ841" s="564"/>
      <c r="AK841" s="564"/>
      <c r="AL841" s="563"/>
      <c r="AM841" s="564"/>
      <c r="AN841" s="564"/>
      <c r="AO841" s="564"/>
      <c r="AP841" s="564"/>
      <c r="AQ841" s="564"/>
      <c r="AR841" s="564"/>
      <c r="AS841" s="564"/>
      <c r="AT841" s="401"/>
      <c r="AU841" s="399"/>
      <c r="AV841" s="617"/>
      <c r="AW841" s="401"/>
      <c r="AX841" s="401"/>
      <c r="AY841" s="341"/>
      <c r="AZ841" s="341"/>
      <c r="BA841" s="341"/>
      <c r="BB841" s="341"/>
      <c r="BC841" s="341"/>
      <c r="BD841" s="401"/>
      <c r="BE841" s="341"/>
      <c r="BF841" s="341"/>
      <c r="BG841" s="402"/>
      <c r="BH841" s="403"/>
      <c r="BI841" s="405"/>
      <c r="BJ841" s="405"/>
      <c r="BK841" s="405"/>
      <c r="BL841" s="405"/>
      <c r="BM841" s="514"/>
    </row>
    <row r="842" ht="18.75" customHeight="1">
      <c r="A842" s="400" t="str">
        <f t="shared" si="4"/>
        <v/>
      </c>
      <c r="B842" s="341"/>
      <c r="C842" s="559"/>
      <c r="D842" s="393"/>
      <c r="E842" s="341"/>
      <c r="F842" s="394"/>
      <c r="G842" s="341" t="str">
        <f t="array" ref="G842">IF(C842="","",XLOOKUP(C842,'Master Data'!K:K,'Master Data'!N:N,"Input in Master Data",0,1))</f>
        <v/>
      </c>
      <c r="H842" s="341" t="str">
        <f t="array" ref="H842">IF(C842="","",XLOOKUP(C842,'Master Data'!K:K,'Master Data'!O:O,"Input in Master Data",0,1))</f>
        <v/>
      </c>
      <c r="I842" s="341" t="str">
        <f t="array" ref="I842">if(U842="","",XLOOKUP(U842,Master[Company],Master[Blow],"Unknown",0,1))</f>
        <v/>
      </c>
      <c r="J842" s="341" t="str">
        <f t="array" ref="J842">if(U842="","",XLOOKUP(U842,Master[Company],Master[Pigging],"Unknown",0,1))</f>
        <v/>
      </c>
      <c r="K842" s="341" t="str">
        <f t="array" ref="K842">if(U842="","",XLOOKUP(U842,Master[Company],Master[Load Method],"Unknown",0,1))</f>
        <v/>
      </c>
      <c r="L842" s="341" t="str">
        <f t="array" ref="L842">if(U842="","",XLOOKUP(U842,Master[Company],Master[Line Distance],"Unknown",0,1))</f>
        <v/>
      </c>
      <c r="M842" s="394"/>
      <c r="N842" s="341"/>
      <c r="O842" s="341"/>
      <c r="P842" s="341" t="str">
        <f t="array" ref="P842">if(U842="","",XLOOKUP(U842,Master[Company],Master[Terms],"NA",0,1))</f>
        <v/>
      </c>
      <c r="Q842" s="341" t="str">
        <f t="shared" si="1"/>
        <v/>
      </c>
      <c r="R842" s="341" t="str">
        <f t="array" ref="R842">if(U842="","",XLOOKUP(U842,Master[Company],Master[Group],"NA",0,1))</f>
        <v/>
      </c>
      <c r="S842" s="341" t="str">
        <f t="array" ref="S842">if(U842="","",XLOOKUP(U842,Master[Company],Master[Loading Location],"NA",0,1))</f>
        <v/>
      </c>
      <c r="T842" s="341" t="str">
        <f t="array" ref="T842">if(U842="","",XLOOKUP(U842,Master[Company],Master[Acronym],"NA",0,1))</f>
        <v/>
      </c>
      <c r="U842" s="341"/>
      <c r="V842" s="342"/>
      <c r="W842" s="342"/>
      <c r="X842" s="341" t="str">
        <f t="shared" si="6"/>
        <v/>
      </c>
      <c r="Y842" s="341" t="str">
        <f t="shared" si="3"/>
        <v/>
      </c>
      <c r="Z842" s="341"/>
      <c r="AA842" s="341"/>
      <c r="AB842" s="341"/>
      <c r="AC842" s="401"/>
      <c r="AD842" s="563"/>
      <c r="AE842" s="564"/>
      <c r="AF842" s="564"/>
      <c r="AG842" s="564"/>
      <c r="AH842" s="564"/>
      <c r="AI842" s="564"/>
      <c r="AJ842" s="564"/>
      <c r="AK842" s="564"/>
      <c r="AL842" s="563"/>
      <c r="AM842" s="564"/>
      <c r="AN842" s="564"/>
      <c r="AO842" s="564"/>
      <c r="AP842" s="564"/>
      <c r="AQ842" s="564"/>
      <c r="AR842" s="564"/>
      <c r="AS842" s="564"/>
      <c r="AT842" s="401"/>
      <c r="AU842" s="399"/>
      <c r="AV842" s="617"/>
      <c r="AW842" s="401"/>
      <c r="AX842" s="401"/>
      <c r="AY842" s="341"/>
      <c r="AZ842" s="341"/>
      <c r="BA842" s="341"/>
      <c r="BB842" s="341"/>
      <c r="BC842" s="341"/>
      <c r="BD842" s="401"/>
      <c r="BE842" s="341"/>
      <c r="BF842" s="341"/>
      <c r="BG842" s="402"/>
      <c r="BH842" s="403"/>
      <c r="BI842" s="405"/>
      <c r="BJ842" s="405"/>
      <c r="BK842" s="405"/>
      <c r="BL842" s="405"/>
      <c r="BM842" s="514"/>
    </row>
    <row r="843" ht="18.75" customHeight="1">
      <c r="A843" s="400" t="str">
        <f t="shared" si="4"/>
        <v/>
      </c>
      <c r="B843" s="341"/>
      <c r="C843" s="559"/>
      <c r="D843" s="393"/>
      <c r="E843" s="341"/>
      <c r="F843" s="394"/>
      <c r="G843" s="341" t="str">
        <f t="array" ref="G843">IF(C843="","",XLOOKUP(C843,'Master Data'!K:K,'Master Data'!N:N,"Input in Master Data",0,1))</f>
        <v/>
      </c>
      <c r="H843" s="341" t="str">
        <f t="array" ref="H843">IF(C843="","",XLOOKUP(C843,'Master Data'!K:K,'Master Data'!O:O,"Input in Master Data",0,1))</f>
        <v/>
      </c>
      <c r="I843" s="341" t="str">
        <f t="array" ref="I843">if(U843="","",XLOOKUP(U843,Master[Company],Master[Blow],"Unknown",0,1))</f>
        <v/>
      </c>
      <c r="J843" s="341" t="str">
        <f t="array" ref="J843">if(U843="","",XLOOKUP(U843,Master[Company],Master[Pigging],"Unknown",0,1))</f>
        <v/>
      </c>
      <c r="K843" s="341" t="str">
        <f t="array" ref="K843">if(U843="","",XLOOKUP(U843,Master[Company],Master[Load Method],"Unknown",0,1))</f>
        <v/>
      </c>
      <c r="L843" s="341" t="str">
        <f t="array" ref="L843">if(U843="","",XLOOKUP(U843,Master[Company],Master[Line Distance],"Unknown",0,1))</f>
        <v/>
      </c>
      <c r="M843" s="394"/>
      <c r="N843" s="341"/>
      <c r="O843" s="341"/>
      <c r="P843" s="341" t="str">
        <f t="array" ref="P843">if(U843="","",XLOOKUP(U843,Master[Company],Master[Terms],"NA",0,1))</f>
        <v/>
      </c>
      <c r="Q843" s="341" t="str">
        <f t="shared" si="1"/>
        <v/>
      </c>
      <c r="R843" s="341" t="str">
        <f t="array" ref="R843">if(U843="","",XLOOKUP(U843,Master[Company],Master[Group],"NA",0,1))</f>
        <v/>
      </c>
      <c r="S843" s="341" t="str">
        <f t="array" ref="S843">if(U843="","",XLOOKUP(U843,Master[Company],Master[Loading Location],"NA",0,1))</f>
        <v/>
      </c>
      <c r="T843" s="341" t="str">
        <f t="array" ref="T843">if(U843="","",XLOOKUP(U843,Master[Company],Master[Acronym],"NA",0,1))</f>
        <v/>
      </c>
      <c r="U843" s="341"/>
      <c r="V843" s="342"/>
      <c r="W843" s="342"/>
      <c r="X843" s="341" t="str">
        <f t="shared" si="6"/>
        <v/>
      </c>
      <c r="Y843" s="341" t="str">
        <f t="shared" si="3"/>
        <v/>
      </c>
      <c r="Z843" s="341"/>
      <c r="AA843" s="341"/>
      <c r="AB843" s="341"/>
      <c r="AC843" s="401"/>
      <c r="AD843" s="563"/>
      <c r="AE843" s="564"/>
      <c r="AF843" s="564"/>
      <c r="AG843" s="564"/>
      <c r="AH843" s="564"/>
      <c r="AI843" s="564"/>
      <c r="AJ843" s="564"/>
      <c r="AK843" s="564"/>
      <c r="AL843" s="563"/>
      <c r="AM843" s="564"/>
      <c r="AN843" s="564"/>
      <c r="AO843" s="564"/>
      <c r="AP843" s="564"/>
      <c r="AQ843" s="564"/>
      <c r="AR843" s="564"/>
      <c r="AS843" s="564"/>
      <c r="AT843" s="401"/>
      <c r="AU843" s="399"/>
      <c r="AV843" s="617"/>
      <c r="AW843" s="401"/>
      <c r="AX843" s="401"/>
      <c r="AY843" s="341"/>
      <c r="AZ843" s="341"/>
      <c r="BA843" s="341"/>
      <c r="BB843" s="341"/>
      <c r="BC843" s="341"/>
      <c r="BD843" s="401"/>
      <c r="BE843" s="341"/>
      <c r="BF843" s="341"/>
      <c r="BG843" s="402"/>
      <c r="BH843" s="403"/>
      <c r="BI843" s="405"/>
      <c r="BJ843" s="405"/>
      <c r="BK843" s="405"/>
      <c r="BL843" s="405"/>
      <c r="BM843" s="514"/>
    </row>
    <row r="844" ht="18.75" customHeight="1">
      <c r="A844" s="400" t="str">
        <f t="shared" si="4"/>
        <v/>
      </c>
      <c r="B844" s="341"/>
      <c r="C844" s="559"/>
      <c r="D844" s="393"/>
      <c r="E844" s="341"/>
      <c r="F844" s="394"/>
      <c r="G844" s="341" t="str">
        <f t="array" ref="G844">IF(C844="","",XLOOKUP(C844,'Master Data'!K:K,'Master Data'!N:N,"Input in Master Data",0,1))</f>
        <v/>
      </c>
      <c r="H844" s="341" t="str">
        <f t="array" ref="H844">IF(C844="","",XLOOKUP(C844,'Master Data'!K:K,'Master Data'!O:O,"Input in Master Data",0,1))</f>
        <v/>
      </c>
      <c r="I844" s="341" t="str">
        <f t="array" ref="I844">if(U844="","",XLOOKUP(U844,Master[Company],Master[Blow],"Unknown",0,1))</f>
        <v/>
      </c>
      <c r="J844" s="341" t="str">
        <f t="array" ref="J844">if(U844="","",XLOOKUP(U844,Master[Company],Master[Pigging],"Unknown",0,1))</f>
        <v/>
      </c>
      <c r="K844" s="341" t="str">
        <f t="array" ref="K844">if(U844="","",XLOOKUP(U844,Master[Company],Master[Load Method],"Unknown",0,1))</f>
        <v/>
      </c>
      <c r="L844" s="341" t="str">
        <f t="array" ref="L844">if(U844="","",XLOOKUP(U844,Master[Company],Master[Line Distance],"Unknown",0,1))</f>
        <v/>
      </c>
      <c r="M844" s="394"/>
      <c r="N844" s="341"/>
      <c r="O844" s="341"/>
      <c r="P844" s="341" t="str">
        <f t="array" ref="P844">if(U844="","",XLOOKUP(U844,Master[Company],Master[Terms],"NA",0,1))</f>
        <v/>
      </c>
      <c r="Q844" s="341" t="str">
        <f t="shared" si="1"/>
        <v/>
      </c>
      <c r="R844" s="341" t="str">
        <f t="array" ref="R844">if(U844="","",XLOOKUP(U844,Master[Company],Master[Group],"NA",0,1))</f>
        <v/>
      </c>
      <c r="S844" s="341" t="str">
        <f t="array" ref="S844">if(U844="","",XLOOKUP(U844,Master[Company],Master[Loading Location],"NA",0,1))</f>
        <v/>
      </c>
      <c r="T844" s="341" t="str">
        <f t="array" ref="T844">if(U844="","",XLOOKUP(U844,Master[Company],Master[Acronym],"NA",0,1))</f>
        <v/>
      </c>
      <c r="U844" s="341"/>
      <c r="V844" s="342"/>
      <c r="W844" s="342"/>
      <c r="X844" s="341" t="str">
        <f t="shared" si="6"/>
        <v/>
      </c>
      <c r="Y844" s="341" t="str">
        <f t="shared" si="3"/>
        <v/>
      </c>
      <c r="Z844" s="341"/>
      <c r="AA844" s="341"/>
      <c r="AB844" s="341"/>
      <c r="AC844" s="401"/>
      <c r="AD844" s="563"/>
      <c r="AE844" s="564"/>
      <c r="AF844" s="564"/>
      <c r="AG844" s="564"/>
      <c r="AH844" s="564"/>
      <c r="AI844" s="564"/>
      <c r="AJ844" s="564"/>
      <c r="AK844" s="564"/>
      <c r="AL844" s="563"/>
      <c r="AM844" s="564"/>
      <c r="AN844" s="564"/>
      <c r="AO844" s="564"/>
      <c r="AP844" s="564"/>
      <c r="AQ844" s="564"/>
      <c r="AR844" s="564"/>
      <c r="AS844" s="564"/>
      <c r="AT844" s="401"/>
      <c r="AU844" s="399"/>
      <c r="AV844" s="617"/>
      <c r="AW844" s="401"/>
      <c r="AX844" s="401"/>
      <c r="AY844" s="341"/>
      <c r="AZ844" s="341"/>
      <c r="BA844" s="341"/>
      <c r="BB844" s="341"/>
      <c r="BC844" s="341"/>
      <c r="BD844" s="401"/>
      <c r="BE844" s="341"/>
      <c r="BF844" s="341"/>
      <c r="BG844" s="402"/>
      <c r="BH844" s="403"/>
      <c r="BI844" s="405"/>
      <c r="BJ844" s="405"/>
      <c r="BK844" s="405"/>
      <c r="BL844" s="405"/>
      <c r="BM844" s="514"/>
    </row>
    <row r="845" ht="18.75" customHeight="1">
      <c r="A845" s="400" t="str">
        <f t="shared" si="4"/>
        <v/>
      </c>
      <c r="B845" s="341"/>
      <c r="C845" s="559"/>
      <c r="D845" s="393"/>
      <c r="E845" s="341"/>
      <c r="F845" s="394"/>
      <c r="G845" s="341" t="str">
        <f t="array" ref="G845">IF(C845="","",XLOOKUP(C845,'Master Data'!K:K,'Master Data'!N:N,"Input in Master Data",0,1))</f>
        <v/>
      </c>
      <c r="H845" s="341" t="str">
        <f t="array" ref="H845">IF(C845="","",XLOOKUP(C845,'Master Data'!K:K,'Master Data'!O:O,"Input in Master Data",0,1))</f>
        <v/>
      </c>
      <c r="I845" s="341" t="str">
        <f t="array" ref="I845">if(U845="","",XLOOKUP(U845,Master[Company],Master[Blow],"Unknown",0,1))</f>
        <v/>
      </c>
      <c r="J845" s="341" t="str">
        <f t="array" ref="J845">if(U845="","",XLOOKUP(U845,Master[Company],Master[Pigging],"Unknown",0,1))</f>
        <v/>
      </c>
      <c r="K845" s="341" t="str">
        <f t="array" ref="K845">if(U845="","",XLOOKUP(U845,Master[Company],Master[Load Method],"Unknown",0,1))</f>
        <v/>
      </c>
      <c r="L845" s="341" t="str">
        <f t="array" ref="L845">if(U845="","",XLOOKUP(U845,Master[Company],Master[Line Distance],"Unknown",0,1))</f>
        <v/>
      </c>
      <c r="M845" s="394"/>
      <c r="N845" s="341"/>
      <c r="O845" s="341"/>
      <c r="P845" s="341" t="str">
        <f t="array" ref="P845">if(U845="","",XLOOKUP(U845,Master[Company],Master[Terms],"NA",0,1))</f>
        <v/>
      </c>
      <c r="Q845" s="341" t="str">
        <f t="shared" si="1"/>
        <v/>
      </c>
      <c r="R845" s="341" t="str">
        <f t="array" ref="R845">if(U845="","",XLOOKUP(U845,Master[Company],Master[Group],"NA",0,1))</f>
        <v/>
      </c>
      <c r="S845" s="341" t="str">
        <f t="array" ref="S845">if(U845="","",XLOOKUP(U845,Master[Company],Master[Loading Location],"NA",0,1))</f>
        <v/>
      </c>
      <c r="T845" s="341" t="str">
        <f t="array" ref="T845">if(U845="","",XLOOKUP(U845,Master[Company],Master[Acronym],"NA",0,1))</f>
        <v/>
      </c>
      <c r="U845" s="341"/>
      <c r="V845" s="342"/>
      <c r="W845" s="342"/>
      <c r="X845" s="341" t="str">
        <f t="shared" si="6"/>
        <v/>
      </c>
      <c r="Y845" s="341" t="str">
        <f t="shared" si="3"/>
        <v/>
      </c>
      <c r="Z845" s="341"/>
      <c r="AA845" s="341"/>
      <c r="AB845" s="341"/>
      <c r="AC845" s="401"/>
      <c r="AD845" s="563"/>
      <c r="AE845" s="564"/>
      <c r="AF845" s="564"/>
      <c r="AG845" s="564"/>
      <c r="AH845" s="564"/>
      <c r="AI845" s="564"/>
      <c r="AJ845" s="564"/>
      <c r="AK845" s="564"/>
      <c r="AL845" s="563"/>
      <c r="AM845" s="564"/>
      <c r="AN845" s="564"/>
      <c r="AO845" s="564"/>
      <c r="AP845" s="564"/>
      <c r="AQ845" s="564"/>
      <c r="AR845" s="564"/>
      <c r="AS845" s="564"/>
      <c r="AT845" s="401"/>
      <c r="AU845" s="399"/>
      <c r="AV845" s="617"/>
      <c r="AW845" s="401"/>
      <c r="AX845" s="401"/>
      <c r="AY845" s="341"/>
      <c r="AZ845" s="341"/>
      <c r="BA845" s="341"/>
      <c r="BB845" s="341"/>
      <c r="BC845" s="341"/>
      <c r="BD845" s="401"/>
      <c r="BE845" s="341"/>
      <c r="BF845" s="341"/>
      <c r="BG845" s="402"/>
      <c r="BH845" s="403"/>
      <c r="BI845" s="405"/>
      <c r="BJ845" s="405"/>
      <c r="BK845" s="405"/>
      <c r="BL845" s="405"/>
      <c r="BM845" s="514"/>
    </row>
    <row r="846" ht="18.75" customHeight="1">
      <c r="A846" s="400" t="str">
        <f t="shared" si="4"/>
        <v/>
      </c>
      <c r="B846" s="341"/>
      <c r="C846" s="559"/>
      <c r="D846" s="393"/>
      <c r="E846" s="341"/>
      <c r="F846" s="394"/>
      <c r="G846" s="341" t="str">
        <f t="array" ref="G846">IF(C846="","",XLOOKUP(C846,'Master Data'!K:K,'Master Data'!N:N,"Input in Master Data",0,1))</f>
        <v/>
      </c>
      <c r="H846" s="341" t="str">
        <f t="array" ref="H846">IF(C846="","",XLOOKUP(C846,'Master Data'!K:K,'Master Data'!O:O,"Input in Master Data",0,1))</f>
        <v/>
      </c>
      <c r="I846" s="341" t="str">
        <f t="array" ref="I846">if(U846="","",XLOOKUP(U846,Master[Company],Master[Blow],"Unknown",0,1))</f>
        <v/>
      </c>
      <c r="J846" s="341" t="str">
        <f t="array" ref="J846">if(U846="","",XLOOKUP(U846,Master[Company],Master[Pigging],"Unknown",0,1))</f>
        <v/>
      </c>
      <c r="K846" s="341" t="str">
        <f t="array" ref="K846">if(U846="","",XLOOKUP(U846,Master[Company],Master[Load Method],"Unknown",0,1))</f>
        <v/>
      </c>
      <c r="L846" s="341" t="str">
        <f t="array" ref="L846">if(U846="","",XLOOKUP(U846,Master[Company],Master[Line Distance],"Unknown",0,1))</f>
        <v/>
      </c>
      <c r="M846" s="394"/>
      <c r="N846" s="341"/>
      <c r="O846" s="341"/>
      <c r="P846" s="341" t="str">
        <f t="array" ref="P846">if(U846="","",XLOOKUP(U846,Master[Company],Master[Terms],"NA",0,1))</f>
        <v/>
      </c>
      <c r="Q846" s="341" t="str">
        <f t="shared" si="1"/>
        <v/>
      </c>
      <c r="R846" s="341" t="str">
        <f t="array" ref="R846">if(U846="","",XLOOKUP(U846,Master[Company],Master[Group],"NA",0,1))</f>
        <v/>
      </c>
      <c r="S846" s="341" t="str">
        <f t="array" ref="S846">if(U846="","",XLOOKUP(U846,Master[Company],Master[Loading Location],"NA",0,1))</f>
        <v/>
      </c>
      <c r="T846" s="341" t="str">
        <f t="array" ref="T846">if(U846="","",XLOOKUP(U846,Master[Company],Master[Acronym],"NA",0,1))</f>
        <v/>
      </c>
      <c r="U846" s="341"/>
      <c r="V846" s="342"/>
      <c r="W846" s="342"/>
      <c r="X846" s="341" t="str">
        <f t="shared" si="6"/>
        <v/>
      </c>
      <c r="Y846" s="341" t="str">
        <f t="shared" si="3"/>
        <v/>
      </c>
      <c r="Z846" s="341"/>
      <c r="AA846" s="341"/>
      <c r="AB846" s="341"/>
      <c r="AC846" s="401"/>
      <c r="AD846" s="563"/>
      <c r="AE846" s="564"/>
      <c r="AF846" s="564"/>
      <c r="AG846" s="564"/>
      <c r="AH846" s="564"/>
      <c r="AI846" s="564"/>
      <c r="AJ846" s="564"/>
      <c r="AK846" s="564"/>
      <c r="AL846" s="563"/>
      <c r="AM846" s="564"/>
      <c r="AN846" s="564"/>
      <c r="AO846" s="564"/>
      <c r="AP846" s="564"/>
      <c r="AQ846" s="564"/>
      <c r="AR846" s="564"/>
      <c r="AS846" s="564"/>
      <c r="AT846" s="401"/>
      <c r="AU846" s="399"/>
      <c r="AV846" s="617"/>
      <c r="AW846" s="401"/>
      <c r="AX846" s="401"/>
      <c r="AY846" s="341"/>
      <c r="AZ846" s="341"/>
      <c r="BA846" s="341"/>
      <c r="BB846" s="341"/>
      <c r="BC846" s="341"/>
      <c r="BD846" s="401"/>
      <c r="BE846" s="341"/>
      <c r="BF846" s="341"/>
      <c r="BG846" s="402"/>
      <c r="BH846" s="403"/>
      <c r="BI846" s="405"/>
      <c r="BJ846" s="405"/>
      <c r="BK846" s="405"/>
      <c r="BL846" s="405"/>
      <c r="BM846" s="514"/>
    </row>
    <row r="847" ht="18.75" customHeight="1">
      <c r="A847" s="400" t="str">
        <f t="shared" si="4"/>
        <v/>
      </c>
      <c r="B847" s="341"/>
      <c r="C847" s="559"/>
      <c r="D847" s="393"/>
      <c r="E847" s="341"/>
      <c r="F847" s="394"/>
      <c r="G847" s="341" t="str">
        <f t="array" ref="G847">IF(C847="","",XLOOKUP(C847,'Master Data'!K:K,'Master Data'!N:N,"Input in Master Data",0,1))</f>
        <v/>
      </c>
      <c r="H847" s="341" t="str">
        <f t="array" ref="H847">IF(C847="","",XLOOKUP(C847,'Master Data'!K:K,'Master Data'!O:O,"Input in Master Data",0,1))</f>
        <v/>
      </c>
      <c r="I847" s="341" t="str">
        <f t="array" ref="I847">if(U847="","",XLOOKUP(U847,Master[Company],Master[Blow],"Unknown",0,1))</f>
        <v/>
      </c>
      <c r="J847" s="341" t="str">
        <f t="array" ref="J847">if(U847="","",XLOOKUP(U847,Master[Company],Master[Pigging],"Unknown",0,1))</f>
        <v/>
      </c>
      <c r="K847" s="341" t="str">
        <f t="array" ref="K847">if(U847="","",XLOOKUP(U847,Master[Company],Master[Load Method],"Unknown",0,1))</f>
        <v/>
      </c>
      <c r="L847" s="341" t="str">
        <f t="array" ref="L847">if(U847="","",XLOOKUP(U847,Master[Company],Master[Line Distance],"Unknown",0,1))</f>
        <v/>
      </c>
      <c r="M847" s="394"/>
      <c r="N847" s="341"/>
      <c r="O847" s="341"/>
      <c r="P847" s="341" t="str">
        <f t="array" ref="P847">if(U847="","",XLOOKUP(U847,Master[Company],Master[Terms],"NA",0,1))</f>
        <v/>
      </c>
      <c r="Q847" s="341" t="str">
        <f t="shared" si="1"/>
        <v/>
      </c>
      <c r="R847" s="341" t="str">
        <f t="array" ref="R847">if(U847="","",XLOOKUP(U847,Master[Company],Master[Group],"NA",0,1))</f>
        <v/>
      </c>
      <c r="S847" s="341" t="str">
        <f t="array" ref="S847">if(U847="","",XLOOKUP(U847,Master[Company],Master[Loading Location],"NA",0,1))</f>
        <v/>
      </c>
      <c r="T847" s="341" t="str">
        <f t="array" ref="T847">if(U847="","",XLOOKUP(U847,Master[Company],Master[Acronym],"NA",0,1))</f>
        <v/>
      </c>
      <c r="U847" s="341"/>
      <c r="V847" s="342"/>
      <c r="W847" s="342"/>
      <c r="X847" s="341" t="str">
        <f t="shared" si="6"/>
        <v/>
      </c>
      <c r="Y847" s="341" t="str">
        <f t="shared" si="3"/>
        <v/>
      </c>
      <c r="Z847" s="341"/>
      <c r="AA847" s="341"/>
      <c r="AB847" s="341"/>
      <c r="AC847" s="401"/>
      <c r="AD847" s="563"/>
      <c r="AE847" s="564"/>
      <c r="AF847" s="564"/>
      <c r="AG847" s="564"/>
      <c r="AH847" s="564"/>
      <c r="AI847" s="564"/>
      <c r="AJ847" s="564"/>
      <c r="AK847" s="564"/>
      <c r="AL847" s="563"/>
      <c r="AM847" s="564"/>
      <c r="AN847" s="564"/>
      <c r="AO847" s="564"/>
      <c r="AP847" s="564"/>
      <c r="AQ847" s="564"/>
      <c r="AR847" s="564"/>
      <c r="AS847" s="564"/>
      <c r="AT847" s="401"/>
      <c r="AU847" s="399"/>
      <c r="AV847" s="617"/>
      <c r="AW847" s="401"/>
      <c r="AX847" s="401"/>
      <c r="AY847" s="341"/>
      <c r="AZ847" s="341"/>
      <c r="BA847" s="341"/>
      <c r="BB847" s="341"/>
      <c r="BC847" s="341"/>
      <c r="BD847" s="401"/>
      <c r="BE847" s="341"/>
      <c r="BF847" s="341"/>
      <c r="BG847" s="402"/>
      <c r="BH847" s="403"/>
      <c r="BI847" s="405"/>
      <c r="BJ847" s="405"/>
      <c r="BK847" s="405"/>
      <c r="BL847" s="405"/>
      <c r="BM847" s="514"/>
    </row>
    <row r="848" ht="18.75" customHeight="1">
      <c r="A848" s="400" t="str">
        <f t="shared" si="4"/>
        <v/>
      </c>
      <c r="B848" s="341"/>
      <c r="C848" s="559"/>
      <c r="D848" s="393"/>
      <c r="E848" s="341"/>
      <c r="F848" s="394"/>
      <c r="G848" s="341" t="str">
        <f t="array" ref="G848">IF(C848="","",XLOOKUP(C848,'Master Data'!K:K,'Master Data'!N:N,"Input in Master Data",0,1))</f>
        <v/>
      </c>
      <c r="H848" s="341" t="str">
        <f t="array" ref="H848">IF(C848="","",XLOOKUP(C848,'Master Data'!K:K,'Master Data'!O:O,"Input in Master Data",0,1))</f>
        <v/>
      </c>
      <c r="I848" s="341" t="str">
        <f t="array" ref="I848">if(U848="","",XLOOKUP(U848,Master[Company],Master[Blow],"Unknown",0,1))</f>
        <v/>
      </c>
      <c r="J848" s="341" t="str">
        <f t="array" ref="J848">if(U848="","",XLOOKUP(U848,Master[Company],Master[Pigging],"Unknown",0,1))</f>
        <v/>
      </c>
      <c r="K848" s="341" t="str">
        <f t="array" ref="K848">if(U848="","",XLOOKUP(U848,Master[Company],Master[Load Method],"Unknown",0,1))</f>
        <v/>
      </c>
      <c r="L848" s="341" t="str">
        <f t="array" ref="L848">if(U848="","",XLOOKUP(U848,Master[Company],Master[Line Distance],"Unknown",0,1))</f>
        <v/>
      </c>
      <c r="M848" s="394"/>
      <c r="N848" s="341"/>
      <c r="O848" s="341"/>
      <c r="P848" s="341" t="str">
        <f t="array" ref="P848">if(U848="","",XLOOKUP(U848,Master[Company],Master[Terms],"NA",0,1))</f>
        <v/>
      </c>
      <c r="Q848" s="341" t="str">
        <f t="shared" si="1"/>
        <v/>
      </c>
      <c r="R848" s="341" t="str">
        <f t="array" ref="R848">if(U848="","",XLOOKUP(U848,Master[Company],Master[Group],"NA",0,1))</f>
        <v/>
      </c>
      <c r="S848" s="341" t="str">
        <f t="array" ref="S848">if(U848="","",XLOOKUP(U848,Master[Company],Master[Loading Location],"NA",0,1))</f>
        <v/>
      </c>
      <c r="T848" s="341" t="str">
        <f t="array" ref="T848">if(U848="","",XLOOKUP(U848,Master[Company],Master[Acronym],"NA",0,1))</f>
        <v/>
      </c>
      <c r="U848" s="341"/>
      <c r="V848" s="342"/>
      <c r="W848" s="342"/>
      <c r="X848" s="341" t="str">
        <f t="shared" si="6"/>
        <v/>
      </c>
      <c r="Y848" s="341" t="str">
        <f t="shared" si="3"/>
        <v/>
      </c>
      <c r="Z848" s="341"/>
      <c r="AA848" s="341"/>
      <c r="AB848" s="341"/>
      <c r="AC848" s="401"/>
      <c r="AD848" s="563"/>
      <c r="AE848" s="564"/>
      <c r="AF848" s="564"/>
      <c r="AG848" s="564"/>
      <c r="AH848" s="564"/>
      <c r="AI848" s="564"/>
      <c r="AJ848" s="564"/>
      <c r="AK848" s="564"/>
      <c r="AL848" s="563"/>
      <c r="AM848" s="564"/>
      <c r="AN848" s="564"/>
      <c r="AO848" s="564"/>
      <c r="AP848" s="564"/>
      <c r="AQ848" s="564"/>
      <c r="AR848" s="564"/>
      <c r="AS848" s="564"/>
      <c r="AT848" s="401"/>
      <c r="AU848" s="399"/>
      <c r="AV848" s="617"/>
      <c r="AW848" s="401"/>
      <c r="AX848" s="401"/>
      <c r="AY848" s="341"/>
      <c r="AZ848" s="341"/>
      <c r="BA848" s="341"/>
      <c r="BB848" s="341"/>
      <c r="BC848" s="341"/>
      <c r="BD848" s="401"/>
      <c r="BE848" s="341"/>
      <c r="BF848" s="341"/>
      <c r="BG848" s="402"/>
      <c r="BH848" s="403"/>
      <c r="BI848" s="405"/>
      <c r="BJ848" s="405"/>
      <c r="BK848" s="405"/>
      <c r="BL848" s="405"/>
      <c r="BM848" s="514"/>
    </row>
    <row r="849" ht="18.75" customHeight="1">
      <c r="A849" s="400" t="str">
        <f t="shared" si="4"/>
        <v/>
      </c>
      <c r="B849" s="341"/>
      <c r="C849" s="559"/>
      <c r="D849" s="393"/>
      <c r="E849" s="341"/>
      <c r="F849" s="394"/>
      <c r="G849" s="341" t="str">
        <f t="array" ref="G849">IF(C849="","",XLOOKUP(C849,'Master Data'!K:K,'Master Data'!N:N,"Input in Master Data",0,1))</f>
        <v/>
      </c>
      <c r="H849" s="341" t="str">
        <f t="array" ref="H849">IF(C849="","",XLOOKUP(C849,'Master Data'!K:K,'Master Data'!O:O,"Input in Master Data",0,1))</f>
        <v/>
      </c>
      <c r="I849" s="341" t="str">
        <f t="array" ref="I849">if(U849="","",XLOOKUP(U849,Master[Company],Master[Blow],"Unknown",0,1))</f>
        <v/>
      </c>
      <c r="J849" s="341" t="str">
        <f t="array" ref="J849">if(U849="","",XLOOKUP(U849,Master[Company],Master[Pigging],"Unknown",0,1))</f>
        <v/>
      </c>
      <c r="K849" s="341" t="str">
        <f t="array" ref="K849">if(U849="","",XLOOKUP(U849,Master[Company],Master[Load Method],"Unknown",0,1))</f>
        <v/>
      </c>
      <c r="L849" s="341" t="str">
        <f t="array" ref="L849">if(U849="","",XLOOKUP(U849,Master[Company],Master[Line Distance],"Unknown",0,1))</f>
        <v/>
      </c>
      <c r="M849" s="394"/>
      <c r="N849" s="341"/>
      <c r="O849" s="341"/>
      <c r="P849" s="341" t="str">
        <f t="array" ref="P849">if(U849="","",XLOOKUP(U849,Master[Company],Master[Terms],"NA",0,1))</f>
        <v/>
      </c>
      <c r="Q849" s="341" t="str">
        <f t="shared" si="1"/>
        <v/>
      </c>
      <c r="R849" s="341" t="str">
        <f t="array" ref="R849">if(U849="","",XLOOKUP(U849,Master[Company],Master[Group],"NA",0,1))</f>
        <v/>
      </c>
      <c r="S849" s="341" t="str">
        <f t="array" ref="S849">if(U849="","",XLOOKUP(U849,Master[Company],Master[Loading Location],"NA",0,1))</f>
        <v/>
      </c>
      <c r="T849" s="341" t="str">
        <f t="array" ref="T849">if(U849="","",XLOOKUP(U849,Master[Company],Master[Acronym],"NA",0,1))</f>
        <v/>
      </c>
      <c r="U849" s="341"/>
      <c r="V849" s="342"/>
      <c r="W849" s="342"/>
      <c r="X849" s="341" t="str">
        <f t="shared" si="6"/>
        <v/>
      </c>
      <c r="Y849" s="341" t="str">
        <f t="shared" si="3"/>
        <v/>
      </c>
      <c r="Z849" s="341"/>
      <c r="AA849" s="341"/>
      <c r="AB849" s="341"/>
      <c r="AC849" s="401"/>
      <c r="AD849" s="563"/>
      <c r="AE849" s="564"/>
      <c r="AF849" s="564"/>
      <c r="AG849" s="564"/>
      <c r="AH849" s="564"/>
      <c r="AI849" s="564"/>
      <c r="AJ849" s="564"/>
      <c r="AK849" s="564"/>
      <c r="AL849" s="563"/>
      <c r="AM849" s="564"/>
      <c r="AN849" s="564"/>
      <c r="AO849" s="564"/>
      <c r="AP849" s="564"/>
      <c r="AQ849" s="564"/>
      <c r="AR849" s="564"/>
      <c r="AS849" s="564"/>
      <c r="AT849" s="401"/>
      <c r="AU849" s="399"/>
      <c r="AV849" s="617"/>
      <c r="AW849" s="401"/>
      <c r="AX849" s="401"/>
      <c r="AY849" s="341"/>
      <c r="AZ849" s="341"/>
      <c r="BA849" s="341"/>
      <c r="BB849" s="341"/>
      <c r="BC849" s="341"/>
      <c r="BD849" s="401"/>
      <c r="BE849" s="341"/>
      <c r="BF849" s="341"/>
      <c r="BG849" s="402"/>
      <c r="BH849" s="403"/>
      <c r="BI849" s="405"/>
      <c r="BJ849" s="405"/>
      <c r="BK849" s="405"/>
      <c r="BL849" s="405"/>
      <c r="BM849" s="514"/>
    </row>
    <row r="850" ht="18.75" customHeight="1">
      <c r="A850" s="400" t="str">
        <f t="shared" si="4"/>
        <v/>
      </c>
      <c r="B850" s="341"/>
      <c r="C850" s="559"/>
      <c r="D850" s="393"/>
      <c r="E850" s="341"/>
      <c r="F850" s="394"/>
      <c r="G850" s="341" t="str">
        <f t="array" ref="G850">IF(C850="","",XLOOKUP(C850,'Master Data'!K:K,'Master Data'!N:N,"Input in Master Data",0,1))</f>
        <v/>
      </c>
      <c r="H850" s="341" t="str">
        <f t="array" ref="H850">IF(C850="","",XLOOKUP(C850,'Master Data'!K:K,'Master Data'!O:O,"Input in Master Data",0,1))</f>
        <v/>
      </c>
      <c r="I850" s="341" t="str">
        <f t="array" ref="I850">if(U850="","",XLOOKUP(U850,Master[Company],Master[Blow],"Unknown",0,1))</f>
        <v/>
      </c>
      <c r="J850" s="341" t="str">
        <f t="array" ref="J850">if(U850="","",XLOOKUP(U850,Master[Company],Master[Pigging],"Unknown",0,1))</f>
        <v/>
      </c>
      <c r="K850" s="341" t="str">
        <f t="array" ref="K850">if(U850="","",XLOOKUP(U850,Master[Company],Master[Load Method],"Unknown",0,1))</f>
        <v/>
      </c>
      <c r="L850" s="341" t="str">
        <f t="array" ref="L850">if(U850="","",XLOOKUP(U850,Master[Company],Master[Line Distance],"Unknown",0,1))</f>
        <v/>
      </c>
      <c r="M850" s="394"/>
      <c r="N850" s="341"/>
      <c r="O850" s="341"/>
      <c r="P850" s="341" t="str">
        <f t="array" ref="P850">if(U850="","",XLOOKUP(U850,Master[Company],Master[Terms],"NA",0,1))</f>
        <v/>
      </c>
      <c r="Q850" s="341" t="str">
        <f t="shared" si="1"/>
        <v/>
      </c>
      <c r="R850" s="341" t="str">
        <f t="array" ref="R850">if(U850="","",XLOOKUP(U850,Master[Company],Master[Group],"NA",0,1))</f>
        <v/>
      </c>
      <c r="S850" s="341" t="str">
        <f t="array" ref="S850">if(U850="","",XLOOKUP(U850,Master[Company],Master[Loading Location],"NA",0,1))</f>
        <v/>
      </c>
      <c r="T850" s="341" t="str">
        <f t="array" ref="T850">if(U850="","",XLOOKUP(U850,Master[Company],Master[Acronym],"NA",0,1))</f>
        <v/>
      </c>
      <c r="U850" s="341"/>
      <c r="V850" s="342"/>
      <c r="W850" s="342"/>
      <c r="X850" s="341" t="str">
        <f t="shared" si="6"/>
        <v/>
      </c>
      <c r="Y850" s="341" t="str">
        <f t="shared" si="3"/>
        <v/>
      </c>
      <c r="Z850" s="341"/>
      <c r="AA850" s="341"/>
      <c r="AB850" s="341"/>
      <c r="AC850" s="401"/>
      <c r="AD850" s="563"/>
      <c r="AE850" s="564"/>
      <c r="AF850" s="564"/>
      <c r="AG850" s="564"/>
      <c r="AH850" s="564"/>
      <c r="AI850" s="564"/>
      <c r="AJ850" s="564"/>
      <c r="AK850" s="564"/>
      <c r="AL850" s="563"/>
      <c r="AM850" s="564"/>
      <c r="AN850" s="564"/>
      <c r="AO850" s="564"/>
      <c r="AP850" s="564"/>
      <c r="AQ850" s="564"/>
      <c r="AR850" s="564"/>
      <c r="AS850" s="564"/>
      <c r="AT850" s="401"/>
      <c r="AU850" s="399"/>
      <c r="AV850" s="617"/>
      <c r="AW850" s="401"/>
      <c r="AX850" s="401"/>
      <c r="AY850" s="341"/>
      <c r="AZ850" s="341"/>
      <c r="BA850" s="341"/>
      <c r="BB850" s="341"/>
      <c r="BC850" s="341"/>
      <c r="BD850" s="401"/>
      <c r="BE850" s="341"/>
      <c r="BF850" s="341"/>
      <c r="BG850" s="402"/>
      <c r="BH850" s="403"/>
      <c r="BI850" s="405"/>
      <c r="BJ850" s="405"/>
      <c r="BK850" s="405"/>
      <c r="BL850" s="405"/>
      <c r="BM850" s="514"/>
    </row>
    <row r="851" ht="18.75" customHeight="1">
      <c r="A851" s="400" t="str">
        <f t="shared" si="4"/>
        <v/>
      </c>
      <c r="B851" s="341"/>
      <c r="C851" s="559"/>
      <c r="D851" s="393"/>
      <c r="E851" s="341"/>
      <c r="F851" s="394"/>
      <c r="G851" s="341" t="str">
        <f t="array" ref="G851">IF(C851="","",XLOOKUP(C851,'Master Data'!K:K,'Master Data'!N:N,"Input in Master Data",0,1))</f>
        <v/>
      </c>
      <c r="H851" s="341" t="str">
        <f t="array" ref="H851">IF(C851="","",XLOOKUP(C851,'Master Data'!K:K,'Master Data'!O:O,"Input in Master Data",0,1))</f>
        <v/>
      </c>
      <c r="I851" s="341" t="str">
        <f t="array" ref="I851">if(U851="","",XLOOKUP(U851,Master[Company],Master[Blow],"Unknown",0,1))</f>
        <v/>
      </c>
      <c r="J851" s="341" t="str">
        <f t="array" ref="J851">if(U851="","",XLOOKUP(U851,Master[Company],Master[Pigging],"Unknown",0,1))</f>
        <v/>
      </c>
      <c r="K851" s="341" t="str">
        <f t="array" ref="K851">if(U851="","",XLOOKUP(U851,Master[Company],Master[Load Method],"Unknown",0,1))</f>
        <v/>
      </c>
      <c r="L851" s="341" t="str">
        <f t="array" ref="L851">if(U851="","",XLOOKUP(U851,Master[Company],Master[Line Distance],"Unknown",0,1))</f>
        <v/>
      </c>
      <c r="M851" s="394"/>
      <c r="N851" s="341"/>
      <c r="O851" s="341"/>
      <c r="P851" s="341" t="str">
        <f t="array" ref="P851">if(U851="","",XLOOKUP(U851,Master[Company],Master[Terms],"NA",0,1))</f>
        <v/>
      </c>
      <c r="Q851" s="341" t="str">
        <f t="shared" si="1"/>
        <v/>
      </c>
      <c r="R851" s="341" t="str">
        <f t="array" ref="R851">if(U851="","",XLOOKUP(U851,Master[Company],Master[Group],"NA",0,1))</f>
        <v/>
      </c>
      <c r="S851" s="341" t="str">
        <f t="array" ref="S851">if(U851="","",XLOOKUP(U851,Master[Company],Master[Loading Location],"NA",0,1))</f>
        <v/>
      </c>
      <c r="T851" s="341" t="str">
        <f t="array" ref="T851">if(U851="","",XLOOKUP(U851,Master[Company],Master[Acronym],"NA",0,1))</f>
        <v/>
      </c>
      <c r="U851" s="341"/>
      <c r="V851" s="342"/>
      <c r="W851" s="342"/>
      <c r="X851" s="341" t="str">
        <f t="shared" si="6"/>
        <v/>
      </c>
      <c r="Y851" s="341" t="str">
        <f t="shared" si="3"/>
        <v/>
      </c>
      <c r="Z851" s="341"/>
      <c r="AA851" s="341"/>
      <c r="AB851" s="341"/>
      <c r="AC851" s="401"/>
      <c r="AD851" s="563"/>
      <c r="AE851" s="564"/>
      <c r="AF851" s="564"/>
      <c r="AG851" s="564"/>
      <c r="AH851" s="564"/>
      <c r="AI851" s="564"/>
      <c r="AJ851" s="564"/>
      <c r="AK851" s="564"/>
      <c r="AL851" s="563"/>
      <c r="AM851" s="564"/>
      <c r="AN851" s="564"/>
      <c r="AO851" s="564"/>
      <c r="AP851" s="564"/>
      <c r="AQ851" s="564"/>
      <c r="AR851" s="564"/>
      <c r="AS851" s="564"/>
      <c r="AT851" s="401"/>
      <c r="AU851" s="399"/>
      <c r="AV851" s="617"/>
      <c r="AW851" s="401"/>
      <c r="AX851" s="401"/>
      <c r="AY851" s="341"/>
      <c r="AZ851" s="341"/>
      <c r="BA851" s="341"/>
      <c r="BB851" s="341"/>
      <c r="BC851" s="341"/>
      <c r="BD851" s="401"/>
      <c r="BE851" s="341"/>
      <c r="BF851" s="341"/>
      <c r="BG851" s="402"/>
      <c r="BH851" s="403"/>
      <c r="BI851" s="405"/>
      <c r="BJ851" s="405"/>
      <c r="BK851" s="405"/>
      <c r="BL851" s="405"/>
      <c r="BM851" s="514"/>
    </row>
    <row r="852" ht="18.75" customHeight="1">
      <c r="A852" s="400" t="str">
        <f t="shared" si="4"/>
        <v/>
      </c>
      <c r="B852" s="341"/>
      <c r="C852" s="559"/>
      <c r="D852" s="393"/>
      <c r="E852" s="341"/>
      <c r="F852" s="394"/>
      <c r="G852" s="341" t="str">
        <f t="array" ref="G852">IF(C852="","",XLOOKUP(C852,'Master Data'!K:K,'Master Data'!N:N,"Input in Master Data",0,1))</f>
        <v/>
      </c>
      <c r="H852" s="341" t="str">
        <f t="array" ref="H852">IF(C852="","",XLOOKUP(C852,'Master Data'!K:K,'Master Data'!O:O,"Input in Master Data",0,1))</f>
        <v/>
      </c>
      <c r="I852" s="341" t="str">
        <f t="array" ref="I852">if(U852="","",XLOOKUP(U852,Master[Company],Master[Blow],"Unknown",0,1))</f>
        <v/>
      </c>
      <c r="J852" s="341" t="str">
        <f t="array" ref="J852">if(U852="","",XLOOKUP(U852,Master[Company],Master[Pigging],"Unknown",0,1))</f>
        <v/>
      </c>
      <c r="K852" s="341" t="str">
        <f t="array" ref="K852">if(U852="","",XLOOKUP(U852,Master[Company],Master[Load Method],"Unknown",0,1))</f>
        <v/>
      </c>
      <c r="L852" s="341" t="str">
        <f t="array" ref="L852">if(U852="","",XLOOKUP(U852,Master[Company],Master[Line Distance],"Unknown",0,1))</f>
        <v/>
      </c>
      <c r="M852" s="394"/>
      <c r="N852" s="341"/>
      <c r="O852" s="341"/>
      <c r="P852" s="341" t="str">
        <f t="array" ref="P852">if(U852="","",XLOOKUP(U852,Master[Company],Master[Terms],"NA",0,1))</f>
        <v/>
      </c>
      <c r="Q852" s="341" t="str">
        <f t="shared" si="1"/>
        <v/>
      </c>
      <c r="R852" s="341" t="str">
        <f t="array" ref="R852">if(U852="","",XLOOKUP(U852,Master[Company],Master[Group],"NA",0,1))</f>
        <v/>
      </c>
      <c r="S852" s="341" t="str">
        <f t="array" ref="S852">if(U852="","",XLOOKUP(U852,Master[Company],Master[Loading Location],"NA",0,1))</f>
        <v/>
      </c>
      <c r="T852" s="341" t="str">
        <f t="array" ref="T852">if(U852="","",XLOOKUP(U852,Master[Company],Master[Acronym],"NA",0,1))</f>
        <v/>
      </c>
      <c r="U852" s="341"/>
      <c r="V852" s="342"/>
      <c r="W852" s="342"/>
      <c r="X852" s="341" t="str">
        <f t="shared" si="6"/>
        <v/>
      </c>
      <c r="Y852" s="341" t="str">
        <f t="shared" si="3"/>
        <v/>
      </c>
      <c r="Z852" s="341"/>
      <c r="AA852" s="341"/>
      <c r="AB852" s="341"/>
      <c r="AC852" s="401"/>
      <c r="AD852" s="563"/>
      <c r="AE852" s="564"/>
      <c r="AF852" s="564"/>
      <c r="AG852" s="564"/>
      <c r="AH852" s="564"/>
      <c r="AI852" s="564"/>
      <c r="AJ852" s="564"/>
      <c r="AK852" s="564"/>
      <c r="AL852" s="563"/>
      <c r="AM852" s="564"/>
      <c r="AN852" s="564"/>
      <c r="AO852" s="564"/>
      <c r="AP852" s="564"/>
      <c r="AQ852" s="564"/>
      <c r="AR852" s="564"/>
      <c r="AS852" s="564"/>
      <c r="AT852" s="401"/>
      <c r="AU852" s="399"/>
      <c r="AV852" s="617"/>
      <c r="AW852" s="401"/>
      <c r="AX852" s="401"/>
      <c r="AY852" s="341"/>
      <c r="AZ852" s="341"/>
      <c r="BA852" s="341"/>
      <c r="BB852" s="341"/>
      <c r="BC852" s="341"/>
      <c r="BD852" s="401"/>
      <c r="BE852" s="341"/>
      <c r="BF852" s="341"/>
      <c r="BG852" s="402"/>
      <c r="BH852" s="403"/>
      <c r="BI852" s="405"/>
      <c r="BJ852" s="405"/>
      <c r="BK852" s="405"/>
      <c r="BL852" s="405"/>
      <c r="BM852" s="514"/>
    </row>
    <row r="853" ht="18.75" customHeight="1">
      <c r="A853" s="400" t="str">
        <f t="shared" si="4"/>
        <v/>
      </c>
      <c r="B853" s="341"/>
      <c r="C853" s="559"/>
      <c r="D853" s="393"/>
      <c r="E853" s="341"/>
      <c r="F853" s="394"/>
      <c r="G853" s="341" t="str">
        <f t="array" ref="G853">IF(C853="","",XLOOKUP(C853,'Master Data'!K:K,'Master Data'!N:N,"Input in Master Data",0,1))</f>
        <v/>
      </c>
      <c r="H853" s="341" t="str">
        <f t="array" ref="H853">IF(C853="","",XLOOKUP(C853,'Master Data'!K:K,'Master Data'!O:O,"Input in Master Data",0,1))</f>
        <v/>
      </c>
      <c r="I853" s="341" t="str">
        <f t="array" ref="I853">if(U853="","",XLOOKUP(U853,Master[Company],Master[Blow],"Unknown",0,1))</f>
        <v/>
      </c>
      <c r="J853" s="341" t="str">
        <f t="array" ref="J853">if(U853="","",XLOOKUP(U853,Master[Company],Master[Pigging],"Unknown",0,1))</f>
        <v/>
      </c>
      <c r="K853" s="341" t="str">
        <f t="array" ref="K853">if(U853="","",XLOOKUP(U853,Master[Company],Master[Load Method],"Unknown",0,1))</f>
        <v/>
      </c>
      <c r="L853" s="341" t="str">
        <f t="array" ref="L853">if(U853="","",XLOOKUP(U853,Master[Company],Master[Line Distance],"Unknown",0,1))</f>
        <v/>
      </c>
      <c r="M853" s="394"/>
      <c r="N853" s="341"/>
      <c r="O853" s="341"/>
      <c r="P853" s="341" t="str">
        <f t="array" ref="P853">if(U853="","",XLOOKUP(U853,Master[Company],Master[Terms],"NA",0,1))</f>
        <v/>
      </c>
      <c r="Q853" s="341" t="str">
        <f t="shared" si="1"/>
        <v/>
      </c>
      <c r="R853" s="341" t="str">
        <f t="array" ref="R853">if(U853="","",XLOOKUP(U853,Master[Company],Master[Group],"NA",0,1))</f>
        <v/>
      </c>
      <c r="S853" s="341" t="str">
        <f t="array" ref="S853">if(U853="","",XLOOKUP(U853,Master[Company],Master[Loading Location],"NA",0,1))</f>
        <v/>
      </c>
      <c r="T853" s="341" t="str">
        <f t="array" ref="T853">if(U853="","",XLOOKUP(U853,Master[Company],Master[Acronym],"NA",0,1))</f>
        <v/>
      </c>
      <c r="U853" s="341"/>
      <c r="V853" s="342"/>
      <c r="W853" s="342"/>
      <c r="X853" s="341" t="str">
        <f t="shared" si="6"/>
        <v/>
      </c>
      <c r="Y853" s="341" t="str">
        <f t="shared" si="3"/>
        <v/>
      </c>
      <c r="Z853" s="341"/>
      <c r="AA853" s="341"/>
      <c r="AB853" s="341"/>
      <c r="AC853" s="401"/>
      <c r="AD853" s="563"/>
      <c r="AE853" s="564"/>
      <c r="AF853" s="564"/>
      <c r="AG853" s="564"/>
      <c r="AH853" s="564"/>
      <c r="AI853" s="564"/>
      <c r="AJ853" s="564"/>
      <c r="AK853" s="564"/>
      <c r="AL853" s="563"/>
      <c r="AM853" s="564"/>
      <c r="AN853" s="564"/>
      <c r="AO853" s="564"/>
      <c r="AP853" s="564"/>
      <c r="AQ853" s="564"/>
      <c r="AR853" s="564"/>
      <c r="AS853" s="564"/>
      <c r="AT853" s="401"/>
      <c r="AU853" s="399"/>
      <c r="AV853" s="617"/>
      <c r="AW853" s="401"/>
      <c r="AX853" s="401"/>
      <c r="AY853" s="341"/>
      <c r="AZ853" s="341"/>
      <c r="BA853" s="341"/>
      <c r="BB853" s="341"/>
      <c r="BC853" s="341"/>
      <c r="BD853" s="401"/>
      <c r="BE853" s="341"/>
      <c r="BF853" s="341"/>
      <c r="BG853" s="402"/>
      <c r="BH853" s="403"/>
      <c r="BI853" s="405"/>
      <c r="BJ853" s="405"/>
      <c r="BK853" s="405"/>
      <c r="BL853" s="405"/>
      <c r="BM853" s="514"/>
    </row>
    <row r="854" ht="18.75" customHeight="1">
      <c r="A854" s="400" t="str">
        <f t="shared" si="4"/>
        <v/>
      </c>
      <c r="B854" s="341"/>
      <c r="C854" s="559"/>
      <c r="D854" s="393"/>
      <c r="E854" s="341"/>
      <c r="F854" s="394"/>
      <c r="G854" s="341" t="str">
        <f t="array" ref="G854">IF(C854="","",XLOOKUP(C854,'Master Data'!K:K,'Master Data'!N:N,"Input in Master Data",0,1))</f>
        <v/>
      </c>
      <c r="H854" s="341" t="str">
        <f t="array" ref="H854">IF(C854="","",XLOOKUP(C854,'Master Data'!K:K,'Master Data'!O:O,"Input in Master Data",0,1))</f>
        <v/>
      </c>
      <c r="I854" s="341" t="str">
        <f t="array" ref="I854">if(U854="","",XLOOKUP(U854,Master[Company],Master[Blow],"Unknown",0,1))</f>
        <v/>
      </c>
      <c r="J854" s="341" t="str">
        <f t="array" ref="J854">if(U854="","",XLOOKUP(U854,Master[Company],Master[Pigging],"Unknown",0,1))</f>
        <v/>
      </c>
      <c r="K854" s="341" t="str">
        <f t="array" ref="K854">if(U854="","",XLOOKUP(U854,Master[Company],Master[Load Method],"Unknown",0,1))</f>
        <v/>
      </c>
      <c r="L854" s="341" t="str">
        <f t="array" ref="L854">if(U854="","",XLOOKUP(U854,Master[Company],Master[Line Distance],"Unknown",0,1))</f>
        <v/>
      </c>
      <c r="M854" s="394"/>
      <c r="N854" s="341"/>
      <c r="O854" s="341"/>
      <c r="P854" s="341" t="str">
        <f t="array" ref="P854">if(U854="","",XLOOKUP(U854,Master[Company],Master[Terms],"NA",0,1))</f>
        <v/>
      </c>
      <c r="Q854" s="341" t="str">
        <f t="shared" si="1"/>
        <v/>
      </c>
      <c r="R854" s="341" t="str">
        <f t="array" ref="R854">if(U854="","",XLOOKUP(U854,Master[Company],Master[Group],"NA",0,1))</f>
        <v/>
      </c>
      <c r="S854" s="341" t="str">
        <f t="array" ref="S854">if(U854="","",XLOOKUP(U854,Master[Company],Master[Loading Location],"NA",0,1))</f>
        <v/>
      </c>
      <c r="T854" s="341" t="str">
        <f t="array" ref="T854">if(U854="","",XLOOKUP(U854,Master[Company],Master[Acronym],"NA",0,1))</f>
        <v/>
      </c>
      <c r="U854" s="341"/>
      <c r="V854" s="342"/>
      <c r="W854" s="342"/>
      <c r="X854" s="341" t="str">
        <f t="shared" si="6"/>
        <v/>
      </c>
      <c r="Y854" s="341" t="str">
        <f t="shared" si="3"/>
        <v/>
      </c>
      <c r="Z854" s="341"/>
      <c r="AA854" s="341"/>
      <c r="AB854" s="341"/>
      <c r="AC854" s="401"/>
      <c r="AD854" s="563"/>
      <c r="AE854" s="564"/>
      <c r="AF854" s="564"/>
      <c r="AG854" s="564"/>
      <c r="AH854" s="564"/>
      <c r="AI854" s="564"/>
      <c r="AJ854" s="564"/>
      <c r="AK854" s="564"/>
      <c r="AL854" s="563"/>
      <c r="AM854" s="564"/>
      <c r="AN854" s="564"/>
      <c r="AO854" s="564"/>
      <c r="AP854" s="564"/>
      <c r="AQ854" s="564"/>
      <c r="AR854" s="564"/>
      <c r="AS854" s="564"/>
      <c r="AT854" s="401"/>
      <c r="AU854" s="399"/>
      <c r="AV854" s="617"/>
      <c r="AW854" s="401"/>
      <c r="AX854" s="401"/>
      <c r="AY854" s="341"/>
      <c r="AZ854" s="341"/>
      <c r="BA854" s="341"/>
      <c r="BB854" s="341"/>
      <c r="BC854" s="341"/>
      <c r="BD854" s="401"/>
      <c r="BE854" s="341"/>
      <c r="BF854" s="341"/>
      <c r="BG854" s="402"/>
      <c r="BH854" s="403"/>
      <c r="BI854" s="405"/>
      <c r="BJ854" s="405"/>
      <c r="BK854" s="405"/>
      <c r="BL854" s="405"/>
      <c r="BM854" s="514"/>
    </row>
    <row r="855" ht="18.75" customHeight="1">
      <c r="A855" s="400" t="str">
        <f t="shared" si="4"/>
        <v/>
      </c>
      <c r="B855" s="341"/>
      <c r="C855" s="559"/>
      <c r="D855" s="393"/>
      <c r="E855" s="341"/>
      <c r="F855" s="394"/>
      <c r="G855" s="341" t="str">
        <f t="array" ref="G855">IF(C855="","",XLOOKUP(C855,'Master Data'!K:K,'Master Data'!N:N,"Input in Master Data",0,1))</f>
        <v/>
      </c>
      <c r="H855" s="341" t="str">
        <f t="array" ref="H855">IF(C855="","",XLOOKUP(C855,'Master Data'!K:K,'Master Data'!O:O,"Input in Master Data",0,1))</f>
        <v/>
      </c>
      <c r="I855" s="341" t="str">
        <f t="array" ref="I855">if(U855="","",XLOOKUP(U855,Master[Company],Master[Blow],"Unknown",0,1))</f>
        <v/>
      </c>
      <c r="J855" s="341" t="str">
        <f t="array" ref="J855">if(U855="","",XLOOKUP(U855,Master[Company],Master[Pigging],"Unknown",0,1))</f>
        <v/>
      </c>
      <c r="K855" s="341" t="str">
        <f t="array" ref="K855">if(U855="","",XLOOKUP(U855,Master[Company],Master[Load Method],"Unknown",0,1))</f>
        <v/>
      </c>
      <c r="L855" s="341" t="str">
        <f t="array" ref="L855">if(U855="","",XLOOKUP(U855,Master[Company],Master[Line Distance],"Unknown",0,1))</f>
        <v/>
      </c>
      <c r="M855" s="394"/>
      <c r="N855" s="341"/>
      <c r="O855" s="341"/>
      <c r="P855" s="341" t="str">
        <f t="array" ref="P855">if(U855="","",XLOOKUP(U855,Master[Company],Master[Terms],"NA",0,1))</f>
        <v/>
      </c>
      <c r="Q855" s="341" t="str">
        <f t="shared" si="1"/>
        <v/>
      </c>
      <c r="R855" s="341" t="str">
        <f t="array" ref="R855">if(U855="","",XLOOKUP(U855,Master[Company],Master[Group],"NA",0,1))</f>
        <v/>
      </c>
      <c r="S855" s="341" t="str">
        <f t="array" ref="S855">if(U855="","",XLOOKUP(U855,Master[Company],Master[Loading Location],"NA",0,1))</f>
        <v/>
      </c>
      <c r="T855" s="341" t="str">
        <f t="array" ref="T855">if(U855="","",XLOOKUP(U855,Master[Company],Master[Acronym],"NA",0,1))</f>
        <v/>
      </c>
      <c r="U855" s="341"/>
      <c r="V855" s="342"/>
      <c r="W855" s="342"/>
      <c r="X855" s="341" t="str">
        <f t="shared" si="6"/>
        <v/>
      </c>
      <c r="Y855" s="341" t="str">
        <f t="shared" si="3"/>
        <v/>
      </c>
      <c r="Z855" s="341"/>
      <c r="AA855" s="341"/>
      <c r="AB855" s="341"/>
      <c r="AC855" s="401"/>
      <c r="AD855" s="563"/>
      <c r="AE855" s="564"/>
      <c r="AF855" s="564"/>
      <c r="AG855" s="564"/>
      <c r="AH855" s="564"/>
      <c r="AI855" s="564"/>
      <c r="AJ855" s="564"/>
      <c r="AK855" s="564"/>
      <c r="AL855" s="563"/>
      <c r="AM855" s="564"/>
      <c r="AN855" s="564"/>
      <c r="AO855" s="564"/>
      <c r="AP855" s="564"/>
      <c r="AQ855" s="564"/>
      <c r="AR855" s="564"/>
      <c r="AS855" s="564"/>
      <c r="AT855" s="401"/>
      <c r="AU855" s="399"/>
      <c r="AV855" s="617"/>
      <c r="AW855" s="401"/>
      <c r="AX855" s="401"/>
      <c r="AY855" s="341"/>
      <c r="AZ855" s="341"/>
      <c r="BA855" s="341"/>
      <c r="BB855" s="341"/>
      <c r="BC855" s="341"/>
      <c r="BD855" s="401"/>
      <c r="BE855" s="341"/>
      <c r="BF855" s="341"/>
      <c r="BG855" s="402"/>
      <c r="BH855" s="403"/>
      <c r="BI855" s="405"/>
      <c r="BJ855" s="405"/>
      <c r="BK855" s="405"/>
      <c r="BL855" s="405"/>
      <c r="BM855" s="514"/>
    </row>
    <row r="856" ht="18.75" customHeight="1">
      <c r="A856" s="400" t="str">
        <f t="shared" si="4"/>
        <v/>
      </c>
      <c r="B856" s="341"/>
      <c r="C856" s="559"/>
      <c r="D856" s="393"/>
      <c r="E856" s="341"/>
      <c r="F856" s="394"/>
      <c r="G856" s="341" t="str">
        <f t="array" ref="G856">IF(C856="","",XLOOKUP(C856,'Master Data'!K:K,'Master Data'!N:N,"Input in Master Data",0,1))</f>
        <v/>
      </c>
      <c r="H856" s="341" t="str">
        <f t="array" ref="H856">IF(C856="","",XLOOKUP(C856,'Master Data'!K:K,'Master Data'!O:O,"Input in Master Data",0,1))</f>
        <v/>
      </c>
      <c r="I856" s="341" t="str">
        <f t="array" ref="I856">if(U856="","",XLOOKUP(U856,Master[Company],Master[Blow],"Unknown",0,1))</f>
        <v/>
      </c>
      <c r="J856" s="341" t="str">
        <f t="array" ref="J856">if(U856="","",XLOOKUP(U856,Master[Company],Master[Pigging],"Unknown",0,1))</f>
        <v/>
      </c>
      <c r="K856" s="341" t="str">
        <f t="array" ref="K856">if(U856="","",XLOOKUP(U856,Master[Company],Master[Load Method],"Unknown",0,1))</f>
        <v/>
      </c>
      <c r="L856" s="341" t="str">
        <f t="array" ref="L856">if(U856="","",XLOOKUP(U856,Master[Company],Master[Line Distance],"Unknown",0,1))</f>
        <v/>
      </c>
      <c r="M856" s="394"/>
      <c r="N856" s="341"/>
      <c r="O856" s="341"/>
      <c r="P856" s="341" t="str">
        <f t="array" ref="P856">if(U856="","",XLOOKUP(U856,Master[Company],Master[Terms],"NA",0,1))</f>
        <v/>
      </c>
      <c r="Q856" s="341" t="str">
        <f t="shared" si="1"/>
        <v/>
      </c>
      <c r="R856" s="341" t="str">
        <f t="array" ref="R856">if(U856="","",XLOOKUP(U856,Master[Company],Master[Group],"NA",0,1))</f>
        <v/>
      </c>
      <c r="S856" s="341" t="str">
        <f t="array" ref="S856">if(U856="","",XLOOKUP(U856,Master[Company],Master[Loading Location],"NA",0,1))</f>
        <v/>
      </c>
      <c r="T856" s="341" t="str">
        <f t="array" ref="T856">if(U856="","",XLOOKUP(U856,Master[Company],Master[Acronym],"NA",0,1))</f>
        <v/>
      </c>
      <c r="U856" s="341"/>
      <c r="V856" s="342"/>
      <c r="W856" s="342"/>
      <c r="X856" s="341" t="str">
        <f t="shared" si="6"/>
        <v/>
      </c>
      <c r="Y856" s="341" t="str">
        <f t="shared" si="3"/>
        <v/>
      </c>
      <c r="Z856" s="341"/>
      <c r="AA856" s="341"/>
      <c r="AB856" s="341"/>
      <c r="AC856" s="401"/>
      <c r="AD856" s="563"/>
      <c r="AE856" s="564"/>
      <c r="AF856" s="564"/>
      <c r="AG856" s="564"/>
      <c r="AH856" s="564"/>
      <c r="AI856" s="564"/>
      <c r="AJ856" s="564"/>
      <c r="AK856" s="564"/>
      <c r="AL856" s="563"/>
      <c r="AM856" s="564"/>
      <c r="AN856" s="564"/>
      <c r="AO856" s="564"/>
      <c r="AP856" s="564"/>
      <c r="AQ856" s="564"/>
      <c r="AR856" s="564"/>
      <c r="AS856" s="564"/>
      <c r="AT856" s="401"/>
      <c r="AU856" s="399"/>
      <c r="AV856" s="617"/>
      <c r="AW856" s="401"/>
      <c r="AX856" s="401"/>
      <c r="AY856" s="341"/>
      <c r="AZ856" s="341"/>
      <c r="BA856" s="341"/>
      <c r="BB856" s="341"/>
      <c r="BC856" s="341"/>
      <c r="BD856" s="401"/>
      <c r="BE856" s="341"/>
      <c r="BF856" s="341"/>
      <c r="BG856" s="402"/>
      <c r="BH856" s="403"/>
      <c r="BI856" s="405"/>
      <c r="BJ856" s="405"/>
      <c r="BK856" s="405"/>
      <c r="BL856" s="405"/>
      <c r="BM856" s="514"/>
    </row>
    <row r="857" ht="18.75" customHeight="1">
      <c r="A857" s="400" t="str">
        <f t="shared" si="4"/>
        <v/>
      </c>
      <c r="B857" s="341"/>
      <c r="C857" s="559"/>
      <c r="D857" s="393"/>
      <c r="E857" s="341"/>
      <c r="F857" s="394"/>
      <c r="G857" s="341" t="str">
        <f t="array" ref="G857">IF(C857="","",XLOOKUP(C857,'Master Data'!K:K,'Master Data'!N:N,"Input in Master Data",0,1))</f>
        <v/>
      </c>
      <c r="H857" s="341" t="str">
        <f t="array" ref="H857">IF(C857="","",XLOOKUP(C857,'Master Data'!K:K,'Master Data'!O:O,"Input in Master Data",0,1))</f>
        <v/>
      </c>
      <c r="I857" s="341" t="str">
        <f t="array" ref="I857">if(U857="","",XLOOKUP(U857,Master[Company],Master[Blow],"Unknown",0,1))</f>
        <v/>
      </c>
      <c r="J857" s="341" t="str">
        <f t="array" ref="J857">if(U857="","",XLOOKUP(U857,Master[Company],Master[Pigging],"Unknown",0,1))</f>
        <v/>
      </c>
      <c r="K857" s="341" t="str">
        <f t="array" ref="K857">if(U857="","",XLOOKUP(U857,Master[Company],Master[Load Method],"Unknown",0,1))</f>
        <v/>
      </c>
      <c r="L857" s="341" t="str">
        <f t="array" ref="L857">if(U857="","",XLOOKUP(U857,Master[Company],Master[Line Distance],"Unknown",0,1))</f>
        <v/>
      </c>
      <c r="M857" s="394"/>
      <c r="N857" s="341"/>
      <c r="O857" s="341"/>
      <c r="P857" s="341" t="str">
        <f t="array" ref="P857">if(U857="","",XLOOKUP(U857,Master[Company],Master[Terms],"NA",0,1))</f>
        <v/>
      </c>
      <c r="Q857" s="341" t="str">
        <f t="shared" si="1"/>
        <v/>
      </c>
      <c r="R857" s="341" t="str">
        <f t="array" ref="R857">if(U857="","",XLOOKUP(U857,Master[Company],Master[Group],"NA",0,1))</f>
        <v/>
      </c>
      <c r="S857" s="341" t="str">
        <f t="array" ref="S857">if(U857="","",XLOOKUP(U857,Master[Company],Master[Loading Location],"NA",0,1))</f>
        <v/>
      </c>
      <c r="T857" s="341" t="str">
        <f t="array" ref="T857">if(U857="","",XLOOKUP(U857,Master[Company],Master[Acronym],"NA",0,1))</f>
        <v/>
      </c>
      <c r="U857" s="341"/>
      <c r="V857" s="342"/>
      <c r="W857" s="342"/>
      <c r="X857" s="341" t="str">
        <f t="shared" si="6"/>
        <v/>
      </c>
      <c r="Y857" s="341" t="str">
        <f t="shared" si="3"/>
        <v/>
      </c>
      <c r="Z857" s="341"/>
      <c r="AA857" s="341"/>
      <c r="AB857" s="341"/>
      <c r="AC857" s="401"/>
      <c r="AD857" s="563"/>
      <c r="AE857" s="564"/>
      <c r="AF857" s="564"/>
      <c r="AG857" s="564"/>
      <c r="AH857" s="564"/>
      <c r="AI857" s="564"/>
      <c r="AJ857" s="564"/>
      <c r="AK857" s="564"/>
      <c r="AL857" s="563"/>
      <c r="AM857" s="564"/>
      <c r="AN857" s="564"/>
      <c r="AO857" s="564"/>
      <c r="AP857" s="564"/>
      <c r="AQ857" s="564"/>
      <c r="AR857" s="564"/>
      <c r="AS857" s="564"/>
      <c r="AT857" s="401"/>
      <c r="AU857" s="399"/>
      <c r="AV857" s="617"/>
      <c r="AW857" s="401"/>
      <c r="AX857" s="401"/>
      <c r="AY857" s="341"/>
      <c r="AZ857" s="341"/>
      <c r="BA857" s="341"/>
      <c r="BB857" s="341"/>
      <c r="BC857" s="341"/>
      <c r="BD857" s="401"/>
      <c r="BE857" s="341"/>
      <c r="BF857" s="341"/>
      <c r="BG857" s="402"/>
      <c r="BH857" s="403"/>
      <c r="BI857" s="405"/>
      <c r="BJ857" s="405"/>
      <c r="BK857" s="405"/>
      <c r="BL857" s="405"/>
      <c r="BM857" s="514"/>
    </row>
    <row r="858" ht="18.75" customHeight="1">
      <c r="A858" s="400" t="str">
        <f t="shared" si="4"/>
        <v/>
      </c>
      <c r="B858" s="341"/>
      <c r="C858" s="559"/>
      <c r="D858" s="393"/>
      <c r="E858" s="341"/>
      <c r="F858" s="394"/>
      <c r="G858" s="341" t="str">
        <f t="array" ref="G858">IF(C858="","",XLOOKUP(C858,'Master Data'!K:K,'Master Data'!N:N,"Input in Master Data",0,1))</f>
        <v/>
      </c>
      <c r="H858" s="341" t="str">
        <f t="array" ref="H858">IF(C858="","",XLOOKUP(C858,'Master Data'!K:K,'Master Data'!O:O,"Input in Master Data",0,1))</f>
        <v/>
      </c>
      <c r="I858" s="341" t="str">
        <f t="array" ref="I858">if(U858="","",XLOOKUP(U858,Master[Company],Master[Blow],"Unknown",0,1))</f>
        <v/>
      </c>
      <c r="J858" s="341" t="str">
        <f t="array" ref="J858">if(U858="","",XLOOKUP(U858,Master[Company],Master[Pigging],"Unknown",0,1))</f>
        <v/>
      </c>
      <c r="K858" s="341" t="str">
        <f t="array" ref="K858">if(U858="","",XLOOKUP(U858,Master[Company],Master[Load Method],"Unknown",0,1))</f>
        <v/>
      </c>
      <c r="L858" s="341" t="str">
        <f t="array" ref="L858">if(U858="","",XLOOKUP(U858,Master[Company],Master[Line Distance],"Unknown",0,1))</f>
        <v/>
      </c>
      <c r="M858" s="394"/>
      <c r="N858" s="341"/>
      <c r="O858" s="341"/>
      <c r="P858" s="341" t="str">
        <f t="array" ref="P858">if(U858="","",XLOOKUP(U858,Master[Company],Master[Terms],"NA",0,1))</f>
        <v/>
      </c>
      <c r="Q858" s="341" t="str">
        <f t="shared" si="1"/>
        <v/>
      </c>
      <c r="R858" s="341" t="str">
        <f t="array" ref="R858">if(U858="","",XLOOKUP(U858,Master[Company],Master[Group],"NA",0,1))</f>
        <v/>
      </c>
      <c r="S858" s="341" t="str">
        <f t="array" ref="S858">if(U858="","",XLOOKUP(U858,Master[Company],Master[Loading Location],"NA",0,1))</f>
        <v/>
      </c>
      <c r="T858" s="341" t="str">
        <f t="array" ref="T858">if(U858="","",XLOOKUP(U858,Master[Company],Master[Acronym],"NA",0,1))</f>
        <v/>
      </c>
      <c r="U858" s="341"/>
      <c r="V858" s="342"/>
      <c r="W858" s="342"/>
      <c r="X858" s="341" t="str">
        <f t="shared" si="6"/>
        <v/>
      </c>
      <c r="Y858" s="341" t="str">
        <f t="shared" si="3"/>
        <v/>
      </c>
      <c r="Z858" s="341"/>
      <c r="AA858" s="341"/>
      <c r="AB858" s="341"/>
      <c r="AC858" s="401"/>
      <c r="AD858" s="563"/>
      <c r="AE858" s="564"/>
      <c r="AF858" s="564"/>
      <c r="AG858" s="564"/>
      <c r="AH858" s="564"/>
      <c r="AI858" s="564"/>
      <c r="AJ858" s="564"/>
      <c r="AK858" s="564"/>
      <c r="AL858" s="563"/>
      <c r="AM858" s="564"/>
      <c r="AN858" s="564"/>
      <c r="AO858" s="564"/>
      <c r="AP858" s="564"/>
      <c r="AQ858" s="564"/>
      <c r="AR858" s="564"/>
      <c r="AS858" s="564"/>
      <c r="AT858" s="401"/>
      <c r="AU858" s="399"/>
      <c r="AV858" s="617"/>
      <c r="AW858" s="401"/>
      <c r="AX858" s="401"/>
      <c r="AY858" s="341"/>
      <c r="AZ858" s="341"/>
      <c r="BA858" s="341"/>
      <c r="BB858" s="341"/>
      <c r="BC858" s="341"/>
      <c r="BD858" s="401"/>
      <c r="BE858" s="341"/>
      <c r="BF858" s="341"/>
      <c r="BG858" s="402"/>
      <c r="BH858" s="403"/>
      <c r="BI858" s="405"/>
      <c r="BJ858" s="405"/>
      <c r="BK858" s="405"/>
      <c r="BL858" s="405"/>
      <c r="BM858" s="514"/>
    </row>
    <row r="859" ht="18.75" customHeight="1">
      <c r="A859" s="400" t="str">
        <f t="shared" si="4"/>
        <v/>
      </c>
      <c r="B859" s="341"/>
      <c r="C859" s="559"/>
      <c r="D859" s="393"/>
      <c r="E859" s="341"/>
      <c r="F859" s="394"/>
      <c r="G859" s="341" t="str">
        <f t="array" ref="G859">IF(C859="","",XLOOKUP(C859,'Master Data'!K:K,'Master Data'!N:N,"Input in Master Data",0,1))</f>
        <v/>
      </c>
      <c r="H859" s="341" t="str">
        <f t="array" ref="H859">IF(C859="","",XLOOKUP(C859,'Master Data'!K:K,'Master Data'!O:O,"Input in Master Data",0,1))</f>
        <v/>
      </c>
      <c r="I859" s="341" t="str">
        <f t="array" ref="I859">if(U859="","",XLOOKUP(U859,Master[Company],Master[Blow],"Unknown",0,1))</f>
        <v/>
      </c>
      <c r="J859" s="341" t="str">
        <f t="array" ref="J859">if(U859="","",XLOOKUP(U859,Master[Company],Master[Pigging],"Unknown",0,1))</f>
        <v/>
      </c>
      <c r="K859" s="341" t="str">
        <f t="array" ref="K859">if(U859="","",XLOOKUP(U859,Master[Company],Master[Load Method],"Unknown",0,1))</f>
        <v/>
      </c>
      <c r="L859" s="341" t="str">
        <f t="array" ref="L859">if(U859="","",XLOOKUP(U859,Master[Company],Master[Line Distance],"Unknown",0,1))</f>
        <v/>
      </c>
      <c r="M859" s="394"/>
      <c r="N859" s="341"/>
      <c r="O859" s="341"/>
      <c r="P859" s="341" t="str">
        <f t="array" ref="P859">if(U859="","",XLOOKUP(U859,Master[Company],Master[Terms],"NA",0,1))</f>
        <v/>
      </c>
      <c r="Q859" s="341" t="str">
        <f t="shared" si="1"/>
        <v/>
      </c>
      <c r="R859" s="341" t="str">
        <f t="array" ref="R859">if(U859="","",XLOOKUP(U859,Master[Company],Master[Group],"NA",0,1))</f>
        <v/>
      </c>
      <c r="S859" s="341" t="str">
        <f t="array" ref="S859">if(U859="","",XLOOKUP(U859,Master[Company],Master[Loading Location],"NA",0,1))</f>
        <v/>
      </c>
      <c r="T859" s="341" t="str">
        <f t="array" ref="T859">if(U859="","",XLOOKUP(U859,Master[Company],Master[Acronym],"NA",0,1))</f>
        <v/>
      </c>
      <c r="U859" s="341"/>
      <c r="V859" s="342"/>
      <c r="W859" s="342"/>
      <c r="X859" s="341" t="str">
        <f t="shared" si="6"/>
        <v/>
      </c>
      <c r="Y859" s="341" t="str">
        <f t="shared" si="3"/>
        <v/>
      </c>
      <c r="Z859" s="341"/>
      <c r="AA859" s="341"/>
      <c r="AB859" s="341"/>
      <c r="AC859" s="401"/>
      <c r="AD859" s="563"/>
      <c r="AE859" s="564"/>
      <c r="AF859" s="564"/>
      <c r="AG859" s="564"/>
      <c r="AH859" s="564"/>
      <c r="AI859" s="564"/>
      <c r="AJ859" s="564"/>
      <c r="AK859" s="564"/>
      <c r="AL859" s="563"/>
      <c r="AM859" s="564"/>
      <c r="AN859" s="564"/>
      <c r="AO859" s="564"/>
      <c r="AP859" s="564"/>
      <c r="AQ859" s="564"/>
      <c r="AR859" s="564"/>
      <c r="AS859" s="564"/>
      <c r="AT859" s="401"/>
      <c r="AU859" s="399"/>
      <c r="AV859" s="617"/>
      <c r="AW859" s="401"/>
      <c r="AX859" s="401"/>
      <c r="AY859" s="341"/>
      <c r="AZ859" s="341"/>
      <c r="BA859" s="341"/>
      <c r="BB859" s="341"/>
      <c r="BC859" s="341"/>
      <c r="BD859" s="401"/>
      <c r="BE859" s="341"/>
      <c r="BF859" s="341"/>
      <c r="BG859" s="402"/>
      <c r="BH859" s="403"/>
      <c r="BI859" s="405"/>
      <c r="BJ859" s="405"/>
      <c r="BK859" s="405"/>
      <c r="BL859" s="405"/>
      <c r="BM859" s="514"/>
    </row>
    <row r="860" ht="18.75" customHeight="1">
      <c r="A860" s="400" t="str">
        <f t="shared" si="4"/>
        <v/>
      </c>
      <c r="B860" s="341"/>
      <c r="C860" s="559"/>
      <c r="D860" s="393"/>
      <c r="E860" s="341"/>
      <c r="F860" s="394"/>
      <c r="G860" s="341" t="str">
        <f t="array" ref="G860">IF(C860="","",XLOOKUP(C860,'Master Data'!K:K,'Master Data'!N:N,"Input in Master Data",0,1))</f>
        <v/>
      </c>
      <c r="H860" s="341" t="str">
        <f t="array" ref="H860">IF(C860="","",XLOOKUP(C860,'Master Data'!K:K,'Master Data'!O:O,"Input in Master Data",0,1))</f>
        <v/>
      </c>
      <c r="I860" s="341" t="str">
        <f t="array" ref="I860">if(U860="","",XLOOKUP(U860,Master[Company],Master[Blow],"Unknown",0,1))</f>
        <v/>
      </c>
      <c r="J860" s="341" t="str">
        <f t="array" ref="J860">if(U860="","",XLOOKUP(U860,Master[Company],Master[Pigging],"Unknown",0,1))</f>
        <v/>
      </c>
      <c r="K860" s="341" t="str">
        <f t="array" ref="K860">if(U860="","",XLOOKUP(U860,Master[Company],Master[Load Method],"Unknown",0,1))</f>
        <v/>
      </c>
      <c r="L860" s="341" t="str">
        <f t="array" ref="L860">if(U860="","",XLOOKUP(U860,Master[Company],Master[Line Distance],"Unknown",0,1))</f>
        <v/>
      </c>
      <c r="M860" s="394"/>
      <c r="N860" s="341"/>
      <c r="O860" s="341"/>
      <c r="P860" s="341" t="str">
        <f t="array" ref="P860">if(U860="","",XLOOKUP(U860,Master[Company],Master[Terms],"NA",0,1))</f>
        <v/>
      </c>
      <c r="Q860" s="341" t="str">
        <f t="shared" si="1"/>
        <v/>
      </c>
      <c r="R860" s="341" t="str">
        <f t="array" ref="R860">if(U860="","",XLOOKUP(U860,Master[Company],Master[Group],"NA",0,1))</f>
        <v/>
      </c>
      <c r="S860" s="341" t="str">
        <f t="array" ref="S860">if(U860="","",XLOOKUP(U860,Master[Company],Master[Loading Location],"NA",0,1))</f>
        <v/>
      </c>
      <c r="T860" s="341" t="str">
        <f t="array" ref="T860">if(U860="","",XLOOKUP(U860,Master[Company],Master[Acronym],"NA",0,1))</f>
        <v/>
      </c>
      <c r="U860" s="341"/>
      <c r="V860" s="342"/>
      <c r="W860" s="342"/>
      <c r="X860" s="341" t="str">
        <f t="shared" si="6"/>
        <v/>
      </c>
      <c r="Y860" s="341" t="str">
        <f t="shared" si="3"/>
        <v/>
      </c>
      <c r="Z860" s="341"/>
      <c r="AA860" s="341"/>
      <c r="AB860" s="341"/>
      <c r="AC860" s="401"/>
      <c r="AD860" s="563"/>
      <c r="AE860" s="564"/>
      <c r="AF860" s="564"/>
      <c r="AG860" s="564"/>
      <c r="AH860" s="564"/>
      <c r="AI860" s="564"/>
      <c r="AJ860" s="564"/>
      <c r="AK860" s="564"/>
      <c r="AL860" s="563"/>
      <c r="AM860" s="564"/>
      <c r="AN860" s="564"/>
      <c r="AO860" s="564"/>
      <c r="AP860" s="564"/>
      <c r="AQ860" s="564"/>
      <c r="AR860" s="564"/>
      <c r="AS860" s="564"/>
      <c r="AT860" s="401"/>
      <c r="AU860" s="399"/>
      <c r="AV860" s="617"/>
      <c r="AW860" s="401"/>
      <c r="AX860" s="401"/>
      <c r="AY860" s="341"/>
      <c r="AZ860" s="341"/>
      <c r="BA860" s="341"/>
      <c r="BB860" s="341"/>
      <c r="BC860" s="341"/>
      <c r="BD860" s="401"/>
      <c r="BE860" s="341"/>
      <c r="BF860" s="341"/>
      <c r="BG860" s="402"/>
      <c r="BH860" s="403"/>
      <c r="BI860" s="405"/>
      <c r="BJ860" s="405"/>
      <c r="BK860" s="405"/>
      <c r="BL860" s="405"/>
      <c r="BM860" s="514"/>
    </row>
    <row r="861" ht="18.75" customHeight="1">
      <c r="A861" s="400" t="str">
        <f t="shared" si="4"/>
        <v/>
      </c>
      <c r="B861" s="341"/>
      <c r="C861" s="559"/>
      <c r="D861" s="393"/>
      <c r="E861" s="341"/>
      <c r="F861" s="394"/>
      <c r="G861" s="341" t="str">
        <f t="array" ref="G861">IF(C861="","",XLOOKUP(C861,'Master Data'!K:K,'Master Data'!N:N,"Input in Master Data",0,1))</f>
        <v/>
      </c>
      <c r="H861" s="341" t="str">
        <f t="array" ref="H861">IF(C861="","",XLOOKUP(C861,'Master Data'!K:K,'Master Data'!O:O,"Input in Master Data",0,1))</f>
        <v/>
      </c>
      <c r="I861" s="341" t="str">
        <f t="array" ref="I861">if(U861="","",XLOOKUP(U861,Master[Company],Master[Blow],"Unknown",0,1))</f>
        <v/>
      </c>
      <c r="J861" s="341" t="str">
        <f t="array" ref="J861">if(U861="","",XLOOKUP(U861,Master[Company],Master[Pigging],"Unknown",0,1))</f>
        <v/>
      </c>
      <c r="K861" s="341" t="str">
        <f t="array" ref="K861">if(U861="","",XLOOKUP(U861,Master[Company],Master[Load Method],"Unknown",0,1))</f>
        <v/>
      </c>
      <c r="L861" s="341" t="str">
        <f t="array" ref="L861">if(U861="","",XLOOKUP(U861,Master[Company],Master[Line Distance],"Unknown",0,1))</f>
        <v/>
      </c>
      <c r="M861" s="394"/>
      <c r="N861" s="341"/>
      <c r="O861" s="341"/>
      <c r="P861" s="341" t="str">
        <f t="array" ref="P861">if(U861="","",XLOOKUP(U861,Master[Company],Master[Terms],"NA",0,1))</f>
        <v/>
      </c>
      <c r="Q861" s="341" t="str">
        <f t="shared" si="1"/>
        <v/>
      </c>
      <c r="R861" s="341" t="str">
        <f t="array" ref="R861">if(U861="","",XLOOKUP(U861,Master[Company],Master[Group],"NA",0,1))</f>
        <v/>
      </c>
      <c r="S861" s="341" t="str">
        <f t="array" ref="S861">if(U861="","",XLOOKUP(U861,Master[Company],Master[Loading Location],"NA",0,1))</f>
        <v/>
      </c>
      <c r="T861" s="341" t="str">
        <f t="array" ref="T861">if(U861="","",XLOOKUP(U861,Master[Company],Master[Acronym],"NA",0,1))</f>
        <v/>
      </c>
      <c r="U861" s="341"/>
      <c r="V861" s="342"/>
      <c r="W861" s="342"/>
      <c r="X861" s="341" t="str">
        <f t="shared" si="6"/>
        <v/>
      </c>
      <c r="Y861" s="341" t="str">
        <f t="shared" si="3"/>
        <v/>
      </c>
      <c r="Z861" s="341"/>
      <c r="AA861" s="341"/>
      <c r="AB861" s="341"/>
      <c r="AC861" s="401"/>
      <c r="AD861" s="563"/>
      <c r="AE861" s="564"/>
      <c r="AF861" s="564"/>
      <c r="AG861" s="564"/>
      <c r="AH861" s="564"/>
      <c r="AI861" s="564"/>
      <c r="AJ861" s="564"/>
      <c r="AK861" s="564"/>
      <c r="AL861" s="563"/>
      <c r="AM861" s="564"/>
      <c r="AN861" s="564"/>
      <c r="AO861" s="564"/>
      <c r="AP861" s="564"/>
      <c r="AQ861" s="564"/>
      <c r="AR861" s="564"/>
      <c r="AS861" s="564"/>
      <c r="AT861" s="401"/>
      <c r="AU861" s="399"/>
      <c r="AV861" s="617"/>
      <c r="AW861" s="401"/>
      <c r="AX861" s="401"/>
      <c r="AY861" s="341"/>
      <c r="AZ861" s="341"/>
      <c r="BA861" s="341"/>
      <c r="BB861" s="341"/>
      <c r="BC861" s="341"/>
      <c r="BD861" s="401"/>
      <c r="BE861" s="341"/>
      <c r="BF861" s="341"/>
      <c r="BG861" s="402"/>
      <c r="BH861" s="403"/>
      <c r="BI861" s="405"/>
      <c r="BJ861" s="405"/>
      <c r="BK861" s="405"/>
      <c r="BL861" s="405"/>
      <c r="BM861" s="514"/>
    </row>
    <row r="862" ht="18.75" customHeight="1">
      <c r="A862" s="400" t="str">
        <f t="shared" si="4"/>
        <v/>
      </c>
      <c r="B862" s="341"/>
      <c r="C862" s="559"/>
      <c r="D862" s="393"/>
      <c r="E862" s="341"/>
      <c r="F862" s="394"/>
      <c r="G862" s="341" t="str">
        <f t="array" ref="G862">IF(C862="","",XLOOKUP(C862,'Master Data'!K:K,'Master Data'!N:N,"Input in Master Data",0,1))</f>
        <v/>
      </c>
      <c r="H862" s="341" t="str">
        <f t="array" ref="H862">IF(C862="","",XLOOKUP(C862,'Master Data'!K:K,'Master Data'!O:O,"Input in Master Data",0,1))</f>
        <v/>
      </c>
      <c r="I862" s="341" t="str">
        <f t="array" ref="I862">if(U862="","",XLOOKUP(U862,Master[Company],Master[Blow],"Unknown",0,1))</f>
        <v/>
      </c>
      <c r="J862" s="341" t="str">
        <f t="array" ref="J862">if(U862="","",XLOOKUP(U862,Master[Company],Master[Pigging],"Unknown",0,1))</f>
        <v/>
      </c>
      <c r="K862" s="341" t="str">
        <f t="array" ref="K862">if(U862="","",XLOOKUP(U862,Master[Company],Master[Load Method],"Unknown",0,1))</f>
        <v/>
      </c>
      <c r="L862" s="341" t="str">
        <f t="array" ref="L862">if(U862="","",XLOOKUP(U862,Master[Company],Master[Line Distance],"Unknown",0,1))</f>
        <v/>
      </c>
      <c r="M862" s="394"/>
      <c r="N862" s="341"/>
      <c r="O862" s="341"/>
      <c r="P862" s="341" t="str">
        <f t="array" ref="P862">if(U862="","",XLOOKUP(U862,Master[Company],Master[Terms],"NA",0,1))</f>
        <v/>
      </c>
      <c r="Q862" s="341" t="str">
        <f t="shared" si="1"/>
        <v/>
      </c>
      <c r="R862" s="341" t="str">
        <f t="array" ref="R862">if(U862="","",XLOOKUP(U862,Master[Company],Master[Group],"NA",0,1))</f>
        <v/>
      </c>
      <c r="S862" s="341" t="str">
        <f t="array" ref="S862">if(U862="","",XLOOKUP(U862,Master[Company],Master[Loading Location],"NA",0,1))</f>
        <v/>
      </c>
      <c r="T862" s="341" t="str">
        <f t="array" ref="T862">if(U862="","",XLOOKUP(U862,Master[Company],Master[Acronym],"NA",0,1))</f>
        <v/>
      </c>
      <c r="U862" s="341"/>
      <c r="V862" s="342"/>
      <c r="W862" s="342"/>
      <c r="X862" s="341" t="str">
        <f t="shared" si="6"/>
        <v/>
      </c>
      <c r="Y862" s="341" t="str">
        <f t="shared" si="3"/>
        <v/>
      </c>
      <c r="Z862" s="341"/>
      <c r="AA862" s="341"/>
      <c r="AB862" s="341"/>
      <c r="AC862" s="401"/>
      <c r="AD862" s="563"/>
      <c r="AE862" s="564"/>
      <c r="AF862" s="564"/>
      <c r="AG862" s="564"/>
      <c r="AH862" s="564"/>
      <c r="AI862" s="564"/>
      <c r="AJ862" s="564"/>
      <c r="AK862" s="564"/>
      <c r="AL862" s="563"/>
      <c r="AM862" s="564"/>
      <c r="AN862" s="564"/>
      <c r="AO862" s="564"/>
      <c r="AP862" s="564"/>
      <c r="AQ862" s="564"/>
      <c r="AR862" s="564"/>
      <c r="AS862" s="564"/>
      <c r="AT862" s="401"/>
      <c r="AU862" s="399"/>
      <c r="AV862" s="617"/>
      <c r="AW862" s="401"/>
      <c r="AX862" s="401"/>
      <c r="AY862" s="341"/>
      <c r="AZ862" s="341"/>
      <c r="BA862" s="341"/>
      <c r="BB862" s="341"/>
      <c r="BC862" s="341"/>
      <c r="BD862" s="401"/>
      <c r="BE862" s="341"/>
      <c r="BF862" s="341"/>
      <c r="BG862" s="402"/>
      <c r="BH862" s="403"/>
      <c r="BI862" s="405"/>
      <c r="BJ862" s="405"/>
      <c r="BK862" s="405"/>
      <c r="BL862" s="405"/>
      <c r="BM862" s="514"/>
    </row>
    <row r="863" ht="18.75" customHeight="1">
      <c r="A863" s="400" t="str">
        <f t="shared" si="4"/>
        <v/>
      </c>
      <c r="B863" s="341"/>
      <c r="C863" s="559"/>
      <c r="D863" s="393"/>
      <c r="E863" s="341"/>
      <c r="F863" s="394"/>
      <c r="G863" s="341" t="str">
        <f t="array" ref="G863">IF(C863="","",XLOOKUP(C863,'Master Data'!K:K,'Master Data'!N:N,"Input in Master Data",0,1))</f>
        <v/>
      </c>
      <c r="H863" s="341" t="str">
        <f t="array" ref="H863">IF(C863="","",XLOOKUP(C863,'Master Data'!K:K,'Master Data'!O:O,"Input in Master Data",0,1))</f>
        <v/>
      </c>
      <c r="I863" s="341" t="str">
        <f t="array" ref="I863">if(U863="","",XLOOKUP(U863,Master[Company],Master[Blow],"Unknown",0,1))</f>
        <v/>
      </c>
      <c r="J863" s="341" t="str">
        <f t="array" ref="J863">if(U863="","",XLOOKUP(U863,Master[Company],Master[Pigging],"Unknown",0,1))</f>
        <v/>
      </c>
      <c r="K863" s="341" t="str">
        <f t="array" ref="K863">if(U863="","",XLOOKUP(U863,Master[Company],Master[Load Method],"Unknown",0,1))</f>
        <v/>
      </c>
      <c r="L863" s="341" t="str">
        <f t="array" ref="L863">if(U863="","",XLOOKUP(U863,Master[Company],Master[Line Distance],"Unknown",0,1))</f>
        <v/>
      </c>
      <c r="M863" s="394"/>
      <c r="N863" s="341"/>
      <c r="O863" s="341"/>
      <c r="P863" s="341" t="str">
        <f t="array" ref="P863">if(U863="","",XLOOKUP(U863,Master[Company],Master[Terms],"NA",0,1))</f>
        <v/>
      </c>
      <c r="Q863" s="341" t="str">
        <f t="shared" si="1"/>
        <v/>
      </c>
      <c r="R863" s="341" t="str">
        <f t="array" ref="R863">if(U863="","",XLOOKUP(U863,Master[Company],Master[Group],"NA",0,1))</f>
        <v/>
      </c>
      <c r="S863" s="341" t="str">
        <f t="array" ref="S863">if(U863="","",XLOOKUP(U863,Master[Company],Master[Loading Location],"NA",0,1))</f>
        <v/>
      </c>
      <c r="T863" s="341" t="str">
        <f t="array" ref="T863">if(U863="","",XLOOKUP(U863,Master[Company],Master[Acronym],"NA",0,1))</f>
        <v/>
      </c>
      <c r="U863" s="341"/>
      <c r="V863" s="342"/>
      <c r="W863" s="342"/>
      <c r="X863" s="341" t="str">
        <f t="shared" si="6"/>
        <v/>
      </c>
      <c r="Y863" s="341" t="str">
        <f t="shared" si="3"/>
        <v/>
      </c>
      <c r="Z863" s="341"/>
      <c r="AA863" s="341"/>
      <c r="AB863" s="341"/>
      <c r="AC863" s="401"/>
      <c r="AD863" s="563"/>
      <c r="AE863" s="564"/>
      <c r="AF863" s="564"/>
      <c r="AG863" s="564"/>
      <c r="AH863" s="564"/>
      <c r="AI863" s="564"/>
      <c r="AJ863" s="564"/>
      <c r="AK863" s="564"/>
      <c r="AL863" s="563"/>
      <c r="AM863" s="564"/>
      <c r="AN863" s="564"/>
      <c r="AO863" s="564"/>
      <c r="AP863" s="564"/>
      <c r="AQ863" s="564"/>
      <c r="AR863" s="564"/>
      <c r="AS863" s="564"/>
      <c r="AT863" s="401"/>
      <c r="AU863" s="399"/>
      <c r="AV863" s="617"/>
      <c r="AW863" s="401"/>
      <c r="AX863" s="401"/>
      <c r="AY863" s="341"/>
      <c r="AZ863" s="341"/>
      <c r="BA863" s="341"/>
      <c r="BB863" s="341"/>
      <c r="BC863" s="341"/>
      <c r="BD863" s="401"/>
      <c r="BE863" s="341"/>
      <c r="BF863" s="341"/>
      <c r="BG863" s="402"/>
      <c r="BH863" s="403"/>
      <c r="BI863" s="405"/>
      <c r="BJ863" s="405"/>
      <c r="BK863" s="405"/>
      <c r="BL863" s="405"/>
      <c r="BM863" s="514"/>
    </row>
    <row r="864" ht="18.75" customHeight="1">
      <c r="A864" s="400" t="str">
        <f t="shared" si="4"/>
        <v/>
      </c>
      <c r="B864" s="341"/>
      <c r="C864" s="559"/>
      <c r="D864" s="393"/>
      <c r="E864" s="341"/>
      <c r="F864" s="394"/>
      <c r="G864" s="341" t="str">
        <f t="array" ref="G864">IF(C864="","",XLOOKUP(C864,'Master Data'!K:K,'Master Data'!N:N,"Input in Master Data",0,1))</f>
        <v/>
      </c>
      <c r="H864" s="341" t="str">
        <f t="array" ref="H864">IF(C864="","",XLOOKUP(C864,'Master Data'!K:K,'Master Data'!O:O,"Input in Master Data",0,1))</f>
        <v/>
      </c>
      <c r="I864" s="341" t="str">
        <f t="array" ref="I864">if(U864="","",XLOOKUP(U864,Master[Company],Master[Blow],"Unknown",0,1))</f>
        <v/>
      </c>
      <c r="J864" s="341" t="str">
        <f t="array" ref="J864">if(U864="","",XLOOKUP(U864,Master[Company],Master[Pigging],"Unknown",0,1))</f>
        <v/>
      </c>
      <c r="K864" s="341" t="str">
        <f t="array" ref="K864">if(U864="","",XLOOKUP(U864,Master[Company],Master[Load Method],"Unknown",0,1))</f>
        <v/>
      </c>
      <c r="L864" s="341" t="str">
        <f t="array" ref="L864">if(U864="","",XLOOKUP(U864,Master[Company],Master[Line Distance],"Unknown",0,1))</f>
        <v/>
      </c>
      <c r="M864" s="394"/>
      <c r="N864" s="341"/>
      <c r="O864" s="341"/>
      <c r="P864" s="341" t="str">
        <f t="array" ref="P864">if(U864="","",XLOOKUP(U864,Master[Company],Master[Terms],"NA",0,1))</f>
        <v/>
      </c>
      <c r="Q864" s="341" t="str">
        <f t="shared" si="1"/>
        <v/>
      </c>
      <c r="R864" s="341" t="str">
        <f t="array" ref="R864">if(U864="","",XLOOKUP(U864,Master[Company],Master[Group],"NA",0,1))</f>
        <v/>
      </c>
      <c r="S864" s="341" t="str">
        <f t="array" ref="S864">if(U864="","",XLOOKUP(U864,Master[Company],Master[Loading Location],"NA",0,1))</f>
        <v/>
      </c>
      <c r="T864" s="341" t="str">
        <f t="array" ref="T864">if(U864="","",XLOOKUP(U864,Master[Company],Master[Acronym],"NA",0,1))</f>
        <v/>
      </c>
      <c r="U864" s="341"/>
      <c r="V864" s="342"/>
      <c r="W864" s="342"/>
      <c r="X864" s="341" t="str">
        <f t="shared" si="6"/>
        <v/>
      </c>
      <c r="Y864" s="341" t="str">
        <f t="shared" si="3"/>
        <v/>
      </c>
      <c r="Z864" s="341"/>
      <c r="AA864" s="341"/>
      <c r="AB864" s="341"/>
      <c r="AC864" s="401"/>
      <c r="AD864" s="563"/>
      <c r="AE864" s="564"/>
      <c r="AF864" s="564"/>
      <c r="AG864" s="564"/>
      <c r="AH864" s="564"/>
      <c r="AI864" s="564"/>
      <c r="AJ864" s="564"/>
      <c r="AK864" s="564"/>
      <c r="AL864" s="563"/>
      <c r="AM864" s="564"/>
      <c r="AN864" s="564"/>
      <c r="AO864" s="564"/>
      <c r="AP864" s="564"/>
      <c r="AQ864" s="564"/>
      <c r="AR864" s="564"/>
      <c r="AS864" s="564"/>
      <c r="AT864" s="401"/>
      <c r="AU864" s="399"/>
      <c r="AV864" s="617"/>
      <c r="AW864" s="401"/>
      <c r="AX864" s="401"/>
      <c r="AY864" s="341"/>
      <c r="AZ864" s="341"/>
      <c r="BA864" s="341"/>
      <c r="BB864" s="341"/>
      <c r="BC864" s="341"/>
      <c r="BD864" s="401"/>
      <c r="BE864" s="341"/>
      <c r="BF864" s="341"/>
      <c r="BG864" s="402"/>
      <c r="BH864" s="403"/>
      <c r="BI864" s="405"/>
      <c r="BJ864" s="405"/>
      <c r="BK864" s="405"/>
      <c r="BL864" s="405"/>
      <c r="BM864" s="514"/>
    </row>
    <row r="865" ht="18.75" customHeight="1">
      <c r="A865" s="400" t="str">
        <f t="shared" si="4"/>
        <v/>
      </c>
      <c r="B865" s="341"/>
      <c r="C865" s="559"/>
      <c r="D865" s="393"/>
      <c r="E865" s="341"/>
      <c r="F865" s="394"/>
      <c r="G865" s="341" t="str">
        <f t="array" ref="G865">IF(C865="","",XLOOKUP(C865,'Master Data'!K:K,'Master Data'!N:N,"Input in Master Data",0,1))</f>
        <v/>
      </c>
      <c r="H865" s="341" t="str">
        <f t="array" ref="H865">IF(C865="","",XLOOKUP(C865,'Master Data'!K:K,'Master Data'!O:O,"Input in Master Data",0,1))</f>
        <v/>
      </c>
      <c r="I865" s="341" t="str">
        <f t="array" ref="I865">if(U865="","",XLOOKUP(U865,Master[Company],Master[Blow],"Unknown",0,1))</f>
        <v/>
      </c>
      <c r="J865" s="341" t="str">
        <f t="array" ref="J865">if(U865="","",XLOOKUP(U865,Master[Company],Master[Pigging],"Unknown",0,1))</f>
        <v/>
      </c>
      <c r="K865" s="341" t="str">
        <f t="array" ref="K865">if(U865="","",XLOOKUP(U865,Master[Company],Master[Load Method],"Unknown",0,1))</f>
        <v/>
      </c>
      <c r="L865" s="341" t="str">
        <f t="array" ref="L865">if(U865="","",XLOOKUP(U865,Master[Company],Master[Line Distance],"Unknown",0,1))</f>
        <v/>
      </c>
      <c r="M865" s="394"/>
      <c r="N865" s="341"/>
      <c r="O865" s="341"/>
      <c r="P865" s="341" t="str">
        <f t="array" ref="P865">if(U865="","",XLOOKUP(U865,Master[Company],Master[Terms],"NA",0,1))</f>
        <v/>
      </c>
      <c r="Q865" s="341" t="str">
        <f t="shared" si="1"/>
        <v/>
      </c>
      <c r="R865" s="341" t="str">
        <f t="array" ref="R865">if(U865="","",XLOOKUP(U865,Master[Company],Master[Group],"NA",0,1))</f>
        <v/>
      </c>
      <c r="S865" s="341" t="str">
        <f t="array" ref="S865">if(U865="","",XLOOKUP(U865,Master[Company],Master[Loading Location],"NA",0,1))</f>
        <v/>
      </c>
      <c r="T865" s="341" t="str">
        <f t="array" ref="T865">if(U865="","",XLOOKUP(U865,Master[Company],Master[Acronym],"NA",0,1))</f>
        <v/>
      </c>
      <c r="U865" s="341"/>
      <c r="V865" s="342"/>
      <c r="W865" s="342"/>
      <c r="X865" s="341" t="str">
        <f t="shared" si="6"/>
        <v/>
      </c>
      <c r="Y865" s="341" t="str">
        <f t="shared" si="3"/>
        <v/>
      </c>
      <c r="Z865" s="341"/>
      <c r="AA865" s="341"/>
      <c r="AB865" s="341"/>
      <c r="AC865" s="401"/>
      <c r="AD865" s="563"/>
      <c r="AE865" s="564"/>
      <c r="AF865" s="564"/>
      <c r="AG865" s="564"/>
      <c r="AH865" s="564"/>
      <c r="AI865" s="564"/>
      <c r="AJ865" s="564"/>
      <c r="AK865" s="564"/>
      <c r="AL865" s="563"/>
      <c r="AM865" s="564"/>
      <c r="AN865" s="564"/>
      <c r="AO865" s="564"/>
      <c r="AP865" s="564"/>
      <c r="AQ865" s="564"/>
      <c r="AR865" s="564"/>
      <c r="AS865" s="564"/>
      <c r="AT865" s="401"/>
      <c r="AU865" s="399"/>
      <c r="AV865" s="617"/>
      <c r="AW865" s="401"/>
      <c r="AX865" s="401"/>
      <c r="AY865" s="341"/>
      <c r="AZ865" s="341"/>
      <c r="BA865" s="341"/>
      <c r="BB865" s="341"/>
      <c r="BC865" s="341"/>
      <c r="BD865" s="401"/>
      <c r="BE865" s="341"/>
      <c r="BF865" s="341"/>
      <c r="BG865" s="402"/>
      <c r="BH865" s="403"/>
      <c r="BI865" s="405"/>
      <c r="BJ865" s="405"/>
      <c r="BK865" s="405"/>
      <c r="BL865" s="405"/>
      <c r="BM865" s="514"/>
    </row>
    <row r="866" ht="18.75" customHeight="1">
      <c r="A866" s="400" t="str">
        <f t="shared" si="4"/>
        <v/>
      </c>
      <c r="B866" s="341"/>
      <c r="C866" s="559"/>
      <c r="D866" s="393"/>
      <c r="E866" s="341"/>
      <c r="F866" s="394"/>
      <c r="G866" s="341" t="str">
        <f t="array" ref="G866">IF(C866="","",XLOOKUP(C866,'Master Data'!K:K,'Master Data'!N:N,"Input in Master Data",0,1))</f>
        <v/>
      </c>
      <c r="H866" s="341" t="str">
        <f t="array" ref="H866">IF(C866="","",XLOOKUP(C866,'Master Data'!K:K,'Master Data'!O:O,"Input in Master Data",0,1))</f>
        <v/>
      </c>
      <c r="I866" s="341" t="str">
        <f t="array" ref="I866">if(U866="","",XLOOKUP(U866,Master[Company],Master[Blow],"Unknown",0,1))</f>
        <v/>
      </c>
      <c r="J866" s="341" t="str">
        <f t="array" ref="J866">if(U866="","",XLOOKUP(U866,Master[Company],Master[Pigging],"Unknown",0,1))</f>
        <v/>
      </c>
      <c r="K866" s="341" t="str">
        <f t="array" ref="K866">if(U866="","",XLOOKUP(U866,Master[Company],Master[Load Method],"Unknown",0,1))</f>
        <v/>
      </c>
      <c r="L866" s="341" t="str">
        <f t="array" ref="L866">if(U866="","",XLOOKUP(U866,Master[Company],Master[Line Distance],"Unknown",0,1))</f>
        <v/>
      </c>
      <c r="M866" s="394"/>
      <c r="N866" s="341"/>
      <c r="O866" s="341"/>
      <c r="P866" s="341" t="str">
        <f t="array" ref="P866">if(U866="","",XLOOKUP(U866,Master[Company],Master[Terms],"NA",0,1))</f>
        <v/>
      </c>
      <c r="Q866" s="341" t="str">
        <f t="shared" si="1"/>
        <v/>
      </c>
      <c r="R866" s="341" t="str">
        <f t="array" ref="R866">if(U866="","",XLOOKUP(U866,Master[Company],Master[Group],"NA",0,1))</f>
        <v/>
      </c>
      <c r="S866" s="341" t="str">
        <f t="array" ref="S866">if(U866="","",XLOOKUP(U866,Master[Company],Master[Loading Location],"NA",0,1))</f>
        <v/>
      </c>
      <c r="T866" s="341" t="str">
        <f t="array" ref="T866">if(U866="","",XLOOKUP(U866,Master[Company],Master[Acronym],"NA",0,1))</f>
        <v/>
      </c>
      <c r="U866" s="341"/>
      <c r="V866" s="342"/>
      <c r="W866" s="342"/>
      <c r="X866" s="341" t="str">
        <f t="shared" si="6"/>
        <v/>
      </c>
      <c r="Y866" s="341" t="str">
        <f t="shared" si="3"/>
        <v/>
      </c>
      <c r="Z866" s="341"/>
      <c r="AA866" s="341"/>
      <c r="AB866" s="341"/>
      <c r="AC866" s="401"/>
      <c r="AD866" s="563"/>
      <c r="AE866" s="564"/>
      <c r="AF866" s="564"/>
      <c r="AG866" s="564"/>
      <c r="AH866" s="564"/>
      <c r="AI866" s="564"/>
      <c r="AJ866" s="564"/>
      <c r="AK866" s="564"/>
      <c r="AL866" s="563"/>
      <c r="AM866" s="564"/>
      <c r="AN866" s="564"/>
      <c r="AO866" s="564"/>
      <c r="AP866" s="564"/>
      <c r="AQ866" s="564"/>
      <c r="AR866" s="564"/>
      <c r="AS866" s="564"/>
      <c r="AT866" s="401"/>
      <c r="AU866" s="399"/>
      <c r="AV866" s="617"/>
      <c r="AW866" s="401"/>
      <c r="AX866" s="401"/>
      <c r="AY866" s="341"/>
      <c r="AZ866" s="341"/>
      <c r="BA866" s="341"/>
      <c r="BB866" s="341"/>
      <c r="BC866" s="341"/>
      <c r="BD866" s="401"/>
      <c r="BE866" s="341"/>
      <c r="BF866" s="341"/>
      <c r="BG866" s="402"/>
      <c r="BH866" s="403"/>
      <c r="BI866" s="405"/>
      <c r="BJ866" s="405"/>
      <c r="BK866" s="405"/>
      <c r="BL866" s="405"/>
      <c r="BM866" s="514"/>
    </row>
    <row r="867" ht="18.75" customHeight="1">
      <c r="A867" s="400" t="str">
        <f t="shared" si="4"/>
        <v/>
      </c>
      <c r="B867" s="341"/>
      <c r="C867" s="559"/>
      <c r="D867" s="393"/>
      <c r="E867" s="341"/>
      <c r="F867" s="394"/>
      <c r="G867" s="341" t="str">
        <f t="array" ref="G867">IF(C867="","",XLOOKUP(C867,'Master Data'!K:K,'Master Data'!N:N,"Input in Master Data",0,1))</f>
        <v/>
      </c>
      <c r="H867" s="341" t="str">
        <f t="array" ref="H867">IF(C867="","",XLOOKUP(C867,'Master Data'!K:K,'Master Data'!O:O,"Input in Master Data",0,1))</f>
        <v/>
      </c>
      <c r="I867" s="341" t="str">
        <f t="array" ref="I867">if(U867="","",XLOOKUP(U867,Master[Company],Master[Blow],"Unknown",0,1))</f>
        <v/>
      </c>
      <c r="J867" s="341" t="str">
        <f t="array" ref="J867">if(U867="","",XLOOKUP(U867,Master[Company],Master[Pigging],"Unknown",0,1))</f>
        <v/>
      </c>
      <c r="K867" s="341" t="str">
        <f t="array" ref="K867">if(U867="","",XLOOKUP(U867,Master[Company],Master[Load Method],"Unknown",0,1))</f>
        <v/>
      </c>
      <c r="L867" s="341" t="str">
        <f t="array" ref="L867">if(U867="","",XLOOKUP(U867,Master[Company],Master[Line Distance],"Unknown",0,1))</f>
        <v/>
      </c>
      <c r="M867" s="394"/>
      <c r="N867" s="341"/>
      <c r="O867" s="341"/>
      <c r="P867" s="341" t="str">
        <f t="array" ref="P867">if(U867="","",XLOOKUP(U867,Master[Company],Master[Terms],"NA",0,1))</f>
        <v/>
      </c>
      <c r="Q867" s="341" t="str">
        <f t="shared" si="1"/>
        <v/>
      </c>
      <c r="R867" s="341" t="str">
        <f t="array" ref="R867">if(U867="","",XLOOKUP(U867,Master[Company],Master[Group],"NA",0,1))</f>
        <v/>
      </c>
      <c r="S867" s="341" t="str">
        <f t="array" ref="S867">if(U867="","",XLOOKUP(U867,Master[Company],Master[Loading Location],"NA",0,1))</f>
        <v/>
      </c>
      <c r="T867" s="341" t="str">
        <f t="array" ref="T867">if(U867="","",XLOOKUP(U867,Master[Company],Master[Acronym],"NA",0,1))</f>
        <v/>
      </c>
      <c r="U867" s="341"/>
      <c r="V867" s="342"/>
      <c r="W867" s="342"/>
      <c r="X867" s="341" t="str">
        <f t="shared" si="6"/>
        <v/>
      </c>
      <c r="Y867" s="341" t="str">
        <f t="shared" si="3"/>
        <v/>
      </c>
      <c r="Z867" s="341"/>
      <c r="AA867" s="341"/>
      <c r="AB867" s="341"/>
      <c r="AC867" s="401"/>
      <c r="AD867" s="563"/>
      <c r="AE867" s="564"/>
      <c r="AF867" s="564"/>
      <c r="AG867" s="564"/>
      <c r="AH867" s="564"/>
      <c r="AI867" s="564"/>
      <c r="AJ867" s="564"/>
      <c r="AK867" s="564"/>
      <c r="AL867" s="563"/>
      <c r="AM867" s="564"/>
      <c r="AN867" s="564"/>
      <c r="AO867" s="564"/>
      <c r="AP867" s="564"/>
      <c r="AQ867" s="564"/>
      <c r="AR867" s="564"/>
      <c r="AS867" s="564"/>
      <c r="AT867" s="401"/>
      <c r="AU867" s="399"/>
      <c r="AV867" s="617"/>
      <c r="AW867" s="401"/>
      <c r="AX867" s="401"/>
      <c r="AY867" s="341"/>
      <c r="AZ867" s="341"/>
      <c r="BA867" s="341"/>
      <c r="BB867" s="341"/>
      <c r="BC867" s="341"/>
      <c r="BD867" s="401"/>
      <c r="BE867" s="341"/>
      <c r="BF867" s="341"/>
      <c r="BG867" s="402"/>
      <c r="BH867" s="403"/>
      <c r="BI867" s="405"/>
      <c r="BJ867" s="405"/>
      <c r="BK867" s="405"/>
      <c r="BL867" s="405"/>
      <c r="BM867" s="514"/>
    </row>
    <row r="868" ht="18.75" customHeight="1">
      <c r="A868" s="400" t="str">
        <f t="shared" si="4"/>
        <v/>
      </c>
      <c r="B868" s="341"/>
      <c r="C868" s="559"/>
      <c r="D868" s="393"/>
      <c r="E868" s="341"/>
      <c r="F868" s="394"/>
      <c r="G868" s="341" t="str">
        <f t="array" ref="G868">IF(C868="","",XLOOKUP(C868,'Master Data'!K:K,'Master Data'!N:N,"Input in Master Data",0,1))</f>
        <v/>
      </c>
      <c r="H868" s="341" t="str">
        <f t="array" ref="H868">IF(C868="","",XLOOKUP(C868,'Master Data'!K:K,'Master Data'!O:O,"Input in Master Data",0,1))</f>
        <v/>
      </c>
      <c r="I868" s="341" t="str">
        <f t="array" ref="I868">if(U868="","",XLOOKUP(U868,Master[Company],Master[Blow],"Unknown",0,1))</f>
        <v/>
      </c>
      <c r="J868" s="341" t="str">
        <f t="array" ref="J868">if(U868="","",XLOOKUP(U868,Master[Company],Master[Pigging],"Unknown",0,1))</f>
        <v/>
      </c>
      <c r="K868" s="341" t="str">
        <f t="array" ref="K868">if(U868="","",XLOOKUP(U868,Master[Company],Master[Load Method],"Unknown",0,1))</f>
        <v/>
      </c>
      <c r="L868" s="341" t="str">
        <f t="array" ref="L868">if(U868="","",XLOOKUP(U868,Master[Company],Master[Line Distance],"Unknown",0,1))</f>
        <v/>
      </c>
      <c r="M868" s="394"/>
      <c r="N868" s="341"/>
      <c r="O868" s="341"/>
      <c r="P868" s="341" t="str">
        <f t="array" ref="P868">if(U868="","",XLOOKUP(U868,Master[Company],Master[Terms],"NA",0,1))</f>
        <v/>
      </c>
      <c r="Q868" s="341" t="str">
        <f t="shared" si="1"/>
        <v/>
      </c>
      <c r="R868" s="341" t="str">
        <f t="array" ref="R868">if(U868="","",XLOOKUP(U868,Master[Company],Master[Group],"NA",0,1))</f>
        <v/>
      </c>
      <c r="S868" s="341" t="str">
        <f t="array" ref="S868">if(U868="","",XLOOKUP(U868,Master[Company],Master[Loading Location],"NA",0,1))</f>
        <v/>
      </c>
      <c r="T868" s="341" t="str">
        <f t="array" ref="T868">if(U868="","",XLOOKUP(U868,Master[Company],Master[Acronym],"NA",0,1))</f>
        <v/>
      </c>
      <c r="U868" s="341"/>
      <c r="V868" s="342"/>
      <c r="W868" s="342"/>
      <c r="X868" s="341" t="str">
        <f t="shared" si="6"/>
        <v/>
      </c>
      <c r="Y868" s="341" t="str">
        <f t="shared" si="3"/>
        <v/>
      </c>
      <c r="Z868" s="341"/>
      <c r="AA868" s="341"/>
      <c r="AB868" s="341"/>
      <c r="AC868" s="401"/>
      <c r="AD868" s="563"/>
      <c r="AE868" s="564"/>
      <c r="AF868" s="564"/>
      <c r="AG868" s="564"/>
      <c r="AH868" s="564"/>
      <c r="AI868" s="564"/>
      <c r="AJ868" s="564"/>
      <c r="AK868" s="564"/>
      <c r="AL868" s="563"/>
      <c r="AM868" s="564"/>
      <c r="AN868" s="564"/>
      <c r="AO868" s="564"/>
      <c r="AP868" s="564"/>
      <c r="AQ868" s="564"/>
      <c r="AR868" s="564"/>
      <c r="AS868" s="564"/>
      <c r="AT868" s="401"/>
      <c r="AU868" s="399"/>
      <c r="AV868" s="617"/>
      <c r="AW868" s="401"/>
      <c r="AX868" s="401"/>
      <c r="AY868" s="341"/>
      <c r="AZ868" s="341"/>
      <c r="BA868" s="341"/>
      <c r="BB868" s="341"/>
      <c r="BC868" s="341"/>
      <c r="BD868" s="401"/>
      <c r="BE868" s="341"/>
      <c r="BF868" s="341"/>
      <c r="BG868" s="402"/>
      <c r="BH868" s="403"/>
      <c r="BI868" s="405"/>
      <c r="BJ868" s="405"/>
      <c r="BK868" s="405"/>
      <c r="BL868" s="405"/>
      <c r="BM868" s="514"/>
    </row>
    <row r="869" ht="18.75" customHeight="1">
      <c r="A869" s="400" t="str">
        <f t="shared" si="4"/>
        <v/>
      </c>
      <c r="B869" s="341"/>
      <c r="C869" s="559"/>
      <c r="D869" s="393"/>
      <c r="E869" s="341"/>
      <c r="F869" s="394"/>
      <c r="G869" s="341" t="str">
        <f t="array" ref="G869">IF(C869="","",XLOOKUP(C869,'Master Data'!K:K,'Master Data'!N:N,"Input in Master Data",0,1))</f>
        <v/>
      </c>
      <c r="H869" s="341" t="str">
        <f t="array" ref="H869">IF(C869="","",XLOOKUP(C869,'Master Data'!K:K,'Master Data'!O:O,"Input in Master Data",0,1))</f>
        <v/>
      </c>
      <c r="I869" s="341" t="str">
        <f t="array" ref="I869">if(U869="","",XLOOKUP(U869,Master[Company],Master[Blow],"Unknown",0,1))</f>
        <v/>
      </c>
      <c r="J869" s="341" t="str">
        <f t="array" ref="J869">if(U869="","",XLOOKUP(U869,Master[Company],Master[Pigging],"Unknown",0,1))</f>
        <v/>
      </c>
      <c r="K869" s="341" t="str">
        <f t="array" ref="K869">if(U869="","",XLOOKUP(U869,Master[Company],Master[Load Method],"Unknown",0,1))</f>
        <v/>
      </c>
      <c r="L869" s="341" t="str">
        <f t="array" ref="L869">if(U869="","",XLOOKUP(U869,Master[Company],Master[Line Distance],"Unknown",0,1))</f>
        <v/>
      </c>
      <c r="M869" s="394"/>
      <c r="N869" s="341"/>
      <c r="O869" s="341"/>
      <c r="P869" s="341" t="str">
        <f t="array" ref="P869">if(U869="","",XLOOKUP(U869,Master[Company],Master[Terms],"NA",0,1))</f>
        <v/>
      </c>
      <c r="Q869" s="341" t="str">
        <f t="shared" si="1"/>
        <v/>
      </c>
      <c r="R869" s="341" t="str">
        <f t="array" ref="R869">if(U869="","",XLOOKUP(U869,Master[Company],Master[Group],"NA",0,1))</f>
        <v/>
      </c>
      <c r="S869" s="341" t="str">
        <f t="array" ref="S869">if(U869="","",XLOOKUP(U869,Master[Company],Master[Loading Location],"NA",0,1))</f>
        <v/>
      </c>
      <c r="T869" s="341" t="str">
        <f t="array" ref="T869">if(U869="","",XLOOKUP(U869,Master[Company],Master[Acronym],"NA",0,1))</f>
        <v/>
      </c>
      <c r="U869" s="341"/>
      <c r="V869" s="342"/>
      <c r="W869" s="342"/>
      <c r="X869" s="341" t="str">
        <f t="shared" si="6"/>
        <v/>
      </c>
      <c r="Y869" s="341" t="str">
        <f t="shared" si="3"/>
        <v/>
      </c>
      <c r="Z869" s="341"/>
      <c r="AA869" s="341"/>
      <c r="AB869" s="341"/>
      <c r="AC869" s="401"/>
      <c r="AD869" s="563"/>
      <c r="AE869" s="564"/>
      <c r="AF869" s="564"/>
      <c r="AG869" s="564"/>
      <c r="AH869" s="564"/>
      <c r="AI869" s="564"/>
      <c r="AJ869" s="564"/>
      <c r="AK869" s="564"/>
      <c r="AL869" s="563"/>
      <c r="AM869" s="564"/>
      <c r="AN869" s="564"/>
      <c r="AO869" s="564"/>
      <c r="AP869" s="564"/>
      <c r="AQ869" s="564"/>
      <c r="AR869" s="564"/>
      <c r="AS869" s="564"/>
      <c r="AT869" s="401"/>
      <c r="AU869" s="399"/>
      <c r="AV869" s="617"/>
      <c r="AW869" s="401"/>
      <c r="AX869" s="401"/>
      <c r="AY869" s="341"/>
      <c r="AZ869" s="341"/>
      <c r="BA869" s="341"/>
      <c r="BB869" s="341"/>
      <c r="BC869" s="341"/>
      <c r="BD869" s="401"/>
      <c r="BE869" s="341"/>
      <c r="BF869" s="341"/>
      <c r="BG869" s="402"/>
      <c r="BH869" s="403"/>
      <c r="BI869" s="405"/>
      <c r="BJ869" s="405"/>
      <c r="BK869" s="405"/>
      <c r="BL869" s="405"/>
      <c r="BM869" s="514"/>
    </row>
    <row r="870" ht="18.75" customHeight="1">
      <c r="A870" s="400" t="str">
        <f t="shared" si="4"/>
        <v/>
      </c>
      <c r="B870" s="341"/>
      <c r="C870" s="559"/>
      <c r="D870" s="393"/>
      <c r="E870" s="341"/>
      <c r="F870" s="394"/>
      <c r="G870" s="341" t="str">
        <f t="array" ref="G870">IF(C870="","",XLOOKUP(C870,'Master Data'!K:K,'Master Data'!N:N,"Input in Master Data",0,1))</f>
        <v/>
      </c>
      <c r="H870" s="341" t="str">
        <f t="array" ref="H870">IF(C870="","",XLOOKUP(C870,'Master Data'!K:K,'Master Data'!O:O,"Input in Master Data",0,1))</f>
        <v/>
      </c>
      <c r="I870" s="341" t="str">
        <f t="array" ref="I870">if(U870="","",XLOOKUP(U870,Master[Company],Master[Blow],"Unknown",0,1))</f>
        <v/>
      </c>
      <c r="J870" s="341" t="str">
        <f t="array" ref="J870">if(U870="","",XLOOKUP(U870,Master[Company],Master[Pigging],"Unknown",0,1))</f>
        <v/>
      </c>
      <c r="K870" s="341" t="str">
        <f t="array" ref="K870">if(U870="","",XLOOKUP(U870,Master[Company],Master[Load Method],"Unknown",0,1))</f>
        <v/>
      </c>
      <c r="L870" s="341" t="str">
        <f t="array" ref="L870">if(U870="","",XLOOKUP(U870,Master[Company],Master[Line Distance],"Unknown",0,1))</f>
        <v/>
      </c>
      <c r="M870" s="394"/>
      <c r="N870" s="341"/>
      <c r="O870" s="341"/>
      <c r="P870" s="341" t="str">
        <f t="array" ref="P870">if(U870="","",XLOOKUP(U870,Master[Company],Master[Terms],"NA",0,1))</f>
        <v/>
      </c>
      <c r="Q870" s="341" t="str">
        <f t="shared" si="1"/>
        <v/>
      </c>
      <c r="R870" s="341" t="str">
        <f t="array" ref="R870">if(U870="","",XLOOKUP(U870,Master[Company],Master[Group],"NA",0,1))</f>
        <v/>
      </c>
      <c r="S870" s="341" t="str">
        <f t="array" ref="S870">if(U870="","",XLOOKUP(U870,Master[Company],Master[Loading Location],"NA",0,1))</f>
        <v/>
      </c>
      <c r="T870" s="341" t="str">
        <f t="array" ref="T870">if(U870="","",XLOOKUP(U870,Master[Company],Master[Acronym],"NA",0,1))</f>
        <v/>
      </c>
      <c r="U870" s="341"/>
      <c r="V870" s="342"/>
      <c r="W870" s="342"/>
      <c r="X870" s="341" t="str">
        <f t="shared" si="6"/>
        <v/>
      </c>
      <c r="Y870" s="341" t="str">
        <f t="shared" si="3"/>
        <v/>
      </c>
      <c r="Z870" s="341"/>
      <c r="AA870" s="341"/>
      <c r="AB870" s="341"/>
      <c r="AC870" s="401"/>
      <c r="AD870" s="563"/>
      <c r="AE870" s="564"/>
      <c r="AF870" s="564"/>
      <c r="AG870" s="564"/>
      <c r="AH870" s="564"/>
      <c r="AI870" s="564"/>
      <c r="AJ870" s="564"/>
      <c r="AK870" s="564"/>
      <c r="AL870" s="563"/>
      <c r="AM870" s="564"/>
      <c r="AN870" s="564"/>
      <c r="AO870" s="564"/>
      <c r="AP870" s="564"/>
      <c r="AQ870" s="564"/>
      <c r="AR870" s="564"/>
      <c r="AS870" s="564"/>
      <c r="AT870" s="401"/>
      <c r="AU870" s="399"/>
      <c r="AV870" s="617"/>
      <c r="AW870" s="401"/>
      <c r="AX870" s="401"/>
      <c r="AY870" s="341"/>
      <c r="AZ870" s="341"/>
      <c r="BA870" s="341"/>
      <c r="BB870" s="341"/>
      <c r="BC870" s="341"/>
      <c r="BD870" s="401"/>
      <c r="BE870" s="341"/>
      <c r="BF870" s="341"/>
      <c r="BG870" s="402"/>
      <c r="BH870" s="403"/>
      <c r="BI870" s="405"/>
      <c r="BJ870" s="405"/>
      <c r="BK870" s="405"/>
      <c r="BL870" s="405"/>
      <c r="BM870" s="514"/>
    </row>
    <row r="871" ht="18.75" customHeight="1">
      <c r="A871" s="400" t="str">
        <f t="shared" si="4"/>
        <v/>
      </c>
      <c r="B871" s="341"/>
      <c r="C871" s="559"/>
      <c r="D871" s="393"/>
      <c r="E871" s="341"/>
      <c r="F871" s="394"/>
      <c r="G871" s="341" t="str">
        <f t="array" ref="G871">IF(C871="","",XLOOKUP(C871,'Master Data'!K:K,'Master Data'!N:N,"Input in Master Data",0,1))</f>
        <v/>
      </c>
      <c r="H871" s="341" t="str">
        <f t="array" ref="H871">IF(C871="","",XLOOKUP(C871,'Master Data'!K:K,'Master Data'!O:O,"Input in Master Data",0,1))</f>
        <v/>
      </c>
      <c r="I871" s="341" t="str">
        <f t="array" ref="I871">if(U871="","",XLOOKUP(U871,Master[Company],Master[Blow],"Unknown",0,1))</f>
        <v/>
      </c>
      <c r="J871" s="341" t="str">
        <f t="array" ref="J871">if(U871="","",XLOOKUP(U871,Master[Company],Master[Pigging],"Unknown",0,1))</f>
        <v/>
      </c>
      <c r="K871" s="341" t="str">
        <f t="array" ref="K871">if(U871="","",XLOOKUP(U871,Master[Company],Master[Load Method],"Unknown",0,1))</f>
        <v/>
      </c>
      <c r="L871" s="341" t="str">
        <f t="array" ref="L871">if(U871="","",XLOOKUP(U871,Master[Company],Master[Line Distance],"Unknown",0,1))</f>
        <v/>
      </c>
      <c r="M871" s="394"/>
      <c r="N871" s="341"/>
      <c r="O871" s="341"/>
      <c r="P871" s="341" t="str">
        <f t="array" ref="P871">if(U871="","",XLOOKUP(U871,Master[Company],Master[Terms],"NA",0,1))</f>
        <v/>
      </c>
      <c r="Q871" s="341" t="str">
        <f t="shared" si="1"/>
        <v/>
      </c>
      <c r="R871" s="341" t="str">
        <f t="array" ref="R871">if(U871="","",XLOOKUP(U871,Master[Company],Master[Group],"NA",0,1))</f>
        <v/>
      </c>
      <c r="S871" s="341" t="str">
        <f t="array" ref="S871">if(U871="","",XLOOKUP(U871,Master[Company],Master[Loading Location],"NA",0,1))</f>
        <v/>
      </c>
      <c r="T871" s="341" t="str">
        <f t="array" ref="T871">if(U871="","",XLOOKUP(U871,Master[Company],Master[Acronym],"NA",0,1))</f>
        <v/>
      </c>
      <c r="U871" s="341"/>
      <c r="V871" s="342"/>
      <c r="W871" s="342"/>
      <c r="X871" s="341" t="str">
        <f t="shared" si="6"/>
        <v/>
      </c>
      <c r="Y871" s="341" t="str">
        <f t="shared" si="3"/>
        <v/>
      </c>
      <c r="Z871" s="341"/>
      <c r="AA871" s="341"/>
      <c r="AB871" s="341"/>
      <c r="AC871" s="401"/>
      <c r="AD871" s="563"/>
      <c r="AE871" s="564"/>
      <c r="AF871" s="564"/>
      <c r="AG871" s="564"/>
      <c r="AH871" s="564"/>
      <c r="AI871" s="564"/>
      <c r="AJ871" s="564"/>
      <c r="AK871" s="564"/>
      <c r="AL871" s="563"/>
      <c r="AM871" s="564"/>
      <c r="AN871" s="564"/>
      <c r="AO871" s="564"/>
      <c r="AP871" s="564"/>
      <c r="AQ871" s="564"/>
      <c r="AR871" s="564"/>
      <c r="AS871" s="564"/>
      <c r="AT871" s="401"/>
      <c r="AU871" s="399"/>
      <c r="AV871" s="617"/>
      <c r="AW871" s="401"/>
      <c r="AX871" s="401"/>
      <c r="AY871" s="341"/>
      <c r="AZ871" s="341"/>
      <c r="BA871" s="341"/>
      <c r="BB871" s="341"/>
      <c r="BC871" s="341"/>
      <c r="BD871" s="401"/>
      <c r="BE871" s="341"/>
      <c r="BF871" s="341"/>
      <c r="BG871" s="402"/>
      <c r="BH871" s="403"/>
      <c r="BI871" s="405"/>
      <c r="BJ871" s="405"/>
      <c r="BK871" s="405"/>
      <c r="BL871" s="405"/>
      <c r="BM871" s="514"/>
    </row>
    <row r="872" ht="18.75" customHeight="1">
      <c r="A872" s="400" t="str">
        <f t="shared" si="4"/>
        <v/>
      </c>
      <c r="B872" s="341"/>
      <c r="C872" s="559"/>
      <c r="D872" s="393"/>
      <c r="E872" s="341"/>
      <c r="F872" s="394"/>
      <c r="G872" s="341" t="str">
        <f t="array" ref="G872">IF(C872="","",XLOOKUP(C872,'Master Data'!K:K,'Master Data'!N:N,"Input in Master Data",0,1))</f>
        <v/>
      </c>
      <c r="H872" s="341" t="str">
        <f t="array" ref="H872">IF(C872="","",XLOOKUP(C872,'Master Data'!K:K,'Master Data'!O:O,"Input in Master Data",0,1))</f>
        <v/>
      </c>
      <c r="I872" s="341" t="str">
        <f t="array" ref="I872">if(U872="","",XLOOKUP(U872,Master[Company],Master[Blow],"Unknown",0,1))</f>
        <v/>
      </c>
      <c r="J872" s="341" t="str">
        <f t="array" ref="J872">if(U872="","",XLOOKUP(U872,Master[Company],Master[Pigging],"Unknown",0,1))</f>
        <v/>
      </c>
      <c r="K872" s="341" t="str">
        <f t="array" ref="K872">if(U872="","",XLOOKUP(U872,Master[Company],Master[Load Method],"Unknown",0,1))</f>
        <v/>
      </c>
      <c r="L872" s="341" t="str">
        <f t="array" ref="L872">if(U872="","",XLOOKUP(U872,Master[Company],Master[Line Distance],"Unknown",0,1))</f>
        <v/>
      </c>
      <c r="M872" s="394"/>
      <c r="N872" s="341"/>
      <c r="O872" s="341"/>
      <c r="P872" s="341" t="str">
        <f t="array" ref="P872">if(U872="","",XLOOKUP(U872,Master[Company],Master[Terms],"NA",0,1))</f>
        <v/>
      </c>
      <c r="Q872" s="341" t="str">
        <f t="shared" si="1"/>
        <v/>
      </c>
      <c r="R872" s="341" t="str">
        <f t="array" ref="R872">if(U872="","",XLOOKUP(U872,Master[Company],Master[Group],"NA",0,1))</f>
        <v/>
      </c>
      <c r="S872" s="341" t="str">
        <f t="array" ref="S872">if(U872="","",XLOOKUP(U872,Master[Company],Master[Loading Location],"NA",0,1))</f>
        <v/>
      </c>
      <c r="T872" s="341" t="str">
        <f t="array" ref="T872">if(U872="","",XLOOKUP(U872,Master[Company],Master[Acronym],"NA",0,1))</f>
        <v/>
      </c>
      <c r="U872" s="341"/>
      <c r="V872" s="342"/>
      <c r="W872" s="342"/>
      <c r="X872" s="341" t="str">
        <f t="shared" si="6"/>
        <v/>
      </c>
      <c r="Y872" s="341" t="str">
        <f t="shared" si="3"/>
        <v/>
      </c>
      <c r="Z872" s="341"/>
      <c r="AA872" s="341"/>
      <c r="AB872" s="341"/>
      <c r="AC872" s="401"/>
      <c r="AD872" s="563"/>
      <c r="AE872" s="564"/>
      <c r="AF872" s="564"/>
      <c r="AG872" s="564"/>
      <c r="AH872" s="564"/>
      <c r="AI872" s="564"/>
      <c r="AJ872" s="564"/>
      <c r="AK872" s="564"/>
      <c r="AL872" s="563"/>
      <c r="AM872" s="564"/>
      <c r="AN872" s="564"/>
      <c r="AO872" s="564"/>
      <c r="AP872" s="564"/>
      <c r="AQ872" s="564"/>
      <c r="AR872" s="564"/>
      <c r="AS872" s="564"/>
      <c r="AT872" s="401"/>
      <c r="AU872" s="399"/>
      <c r="AV872" s="617"/>
      <c r="AW872" s="401"/>
      <c r="AX872" s="401"/>
      <c r="AY872" s="341"/>
      <c r="AZ872" s="341"/>
      <c r="BA872" s="341"/>
      <c r="BB872" s="341"/>
      <c r="BC872" s="341"/>
      <c r="BD872" s="401"/>
      <c r="BE872" s="341"/>
      <c r="BF872" s="341"/>
      <c r="BG872" s="402"/>
      <c r="BH872" s="403"/>
      <c r="BI872" s="405"/>
      <c r="BJ872" s="405"/>
      <c r="BK872" s="405"/>
      <c r="BL872" s="405"/>
      <c r="BM872" s="514"/>
    </row>
    <row r="873" ht="18.75" customHeight="1">
      <c r="A873" s="400" t="str">
        <f t="shared" si="4"/>
        <v/>
      </c>
      <c r="B873" s="341"/>
      <c r="C873" s="559"/>
      <c r="D873" s="393"/>
      <c r="E873" s="341"/>
      <c r="F873" s="394"/>
      <c r="G873" s="341" t="str">
        <f t="array" ref="G873">IF(C873="","",XLOOKUP(C873,'Master Data'!K:K,'Master Data'!N:N,"Input in Master Data",0,1))</f>
        <v/>
      </c>
      <c r="H873" s="341" t="str">
        <f t="array" ref="H873">IF(C873="","",XLOOKUP(C873,'Master Data'!K:K,'Master Data'!O:O,"Input in Master Data",0,1))</f>
        <v/>
      </c>
      <c r="I873" s="341" t="str">
        <f t="array" ref="I873">if(U873="","",XLOOKUP(U873,Master[Company],Master[Blow],"Unknown",0,1))</f>
        <v/>
      </c>
      <c r="J873" s="341" t="str">
        <f t="array" ref="J873">if(U873="","",XLOOKUP(U873,Master[Company],Master[Pigging],"Unknown",0,1))</f>
        <v/>
      </c>
      <c r="K873" s="341" t="str">
        <f t="array" ref="K873">if(U873="","",XLOOKUP(U873,Master[Company],Master[Load Method],"Unknown",0,1))</f>
        <v/>
      </c>
      <c r="L873" s="341" t="str">
        <f t="array" ref="L873">if(U873="","",XLOOKUP(U873,Master[Company],Master[Line Distance],"Unknown",0,1))</f>
        <v/>
      </c>
      <c r="M873" s="394"/>
      <c r="N873" s="341"/>
      <c r="O873" s="341"/>
      <c r="P873" s="341" t="str">
        <f t="array" ref="P873">if(U873="","",XLOOKUP(U873,Master[Company],Master[Terms],"NA",0,1))</f>
        <v/>
      </c>
      <c r="Q873" s="341" t="str">
        <f t="shared" si="1"/>
        <v/>
      </c>
      <c r="R873" s="341" t="str">
        <f t="array" ref="R873">if(U873="","",XLOOKUP(U873,Master[Company],Master[Group],"NA",0,1))</f>
        <v/>
      </c>
      <c r="S873" s="341" t="str">
        <f t="array" ref="S873">if(U873="","",XLOOKUP(U873,Master[Company],Master[Loading Location],"NA",0,1))</f>
        <v/>
      </c>
      <c r="T873" s="341" t="str">
        <f t="array" ref="T873">if(U873="","",XLOOKUP(U873,Master[Company],Master[Acronym],"NA",0,1))</f>
        <v/>
      </c>
      <c r="U873" s="341"/>
      <c r="V873" s="342"/>
      <c r="W873" s="342"/>
      <c r="X873" s="341" t="str">
        <f t="shared" si="6"/>
        <v/>
      </c>
      <c r="Y873" s="341" t="str">
        <f t="shared" si="3"/>
        <v/>
      </c>
      <c r="Z873" s="341"/>
      <c r="AA873" s="341"/>
      <c r="AB873" s="341"/>
      <c r="AC873" s="401"/>
      <c r="AD873" s="563"/>
      <c r="AE873" s="564"/>
      <c r="AF873" s="564"/>
      <c r="AG873" s="564"/>
      <c r="AH873" s="564"/>
      <c r="AI873" s="564"/>
      <c r="AJ873" s="564"/>
      <c r="AK873" s="564"/>
      <c r="AL873" s="563"/>
      <c r="AM873" s="564"/>
      <c r="AN873" s="564"/>
      <c r="AO873" s="564"/>
      <c r="AP873" s="564"/>
      <c r="AQ873" s="564"/>
      <c r="AR873" s="564"/>
      <c r="AS873" s="564"/>
      <c r="AT873" s="401"/>
      <c r="AU873" s="399"/>
      <c r="AV873" s="617"/>
      <c r="AW873" s="401"/>
      <c r="AX873" s="401"/>
      <c r="AY873" s="341"/>
      <c r="AZ873" s="341"/>
      <c r="BA873" s="341"/>
      <c r="BB873" s="341"/>
      <c r="BC873" s="341"/>
      <c r="BD873" s="401"/>
      <c r="BE873" s="341"/>
      <c r="BF873" s="341"/>
      <c r="BG873" s="402"/>
      <c r="BH873" s="403"/>
      <c r="BI873" s="405"/>
      <c r="BJ873" s="405"/>
      <c r="BK873" s="405"/>
      <c r="BL873" s="405"/>
      <c r="BM873" s="514"/>
    </row>
    <row r="874" ht="18.75" customHeight="1">
      <c r="A874" s="400" t="str">
        <f t="shared" si="4"/>
        <v/>
      </c>
      <c r="B874" s="341"/>
      <c r="C874" s="559"/>
      <c r="D874" s="393"/>
      <c r="E874" s="341"/>
      <c r="F874" s="394"/>
      <c r="G874" s="341" t="str">
        <f t="array" ref="G874">IF(C874="","",XLOOKUP(C874,'Master Data'!K:K,'Master Data'!N:N,"Input in Master Data",0,1))</f>
        <v/>
      </c>
      <c r="H874" s="341" t="str">
        <f t="array" ref="H874">IF(C874="","",XLOOKUP(C874,'Master Data'!K:K,'Master Data'!O:O,"Input in Master Data",0,1))</f>
        <v/>
      </c>
      <c r="I874" s="341" t="str">
        <f t="array" ref="I874">if(U874="","",XLOOKUP(U874,Master[Company],Master[Blow],"Unknown",0,1))</f>
        <v/>
      </c>
      <c r="J874" s="341" t="str">
        <f t="array" ref="J874">if(U874="","",XLOOKUP(U874,Master[Company],Master[Pigging],"Unknown",0,1))</f>
        <v/>
      </c>
      <c r="K874" s="341" t="str">
        <f t="array" ref="K874">if(U874="","",XLOOKUP(U874,Master[Company],Master[Load Method],"Unknown",0,1))</f>
        <v/>
      </c>
      <c r="L874" s="341" t="str">
        <f t="array" ref="L874">if(U874="","",XLOOKUP(U874,Master[Company],Master[Line Distance],"Unknown",0,1))</f>
        <v/>
      </c>
      <c r="M874" s="394"/>
      <c r="N874" s="341"/>
      <c r="O874" s="341"/>
      <c r="P874" s="341" t="str">
        <f t="array" ref="P874">if(U874="","",XLOOKUP(U874,Master[Company],Master[Terms],"NA",0,1))</f>
        <v/>
      </c>
      <c r="Q874" s="341" t="str">
        <f t="shared" si="1"/>
        <v/>
      </c>
      <c r="R874" s="341" t="str">
        <f t="array" ref="R874">if(U874="","",XLOOKUP(U874,Master[Company],Master[Group],"NA",0,1))</f>
        <v/>
      </c>
      <c r="S874" s="341" t="str">
        <f t="array" ref="S874">if(U874="","",XLOOKUP(U874,Master[Company],Master[Loading Location],"NA",0,1))</f>
        <v/>
      </c>
      <c r="T874" s="341" t="str">
        <f t="array" ref="T874">if(U874="","",XLOOKUP(U874,Master[Company],Master[Acronym],"NA",0,1))</f>
        <v/>
      </c>
      <c r="U874" s="341"/>
      <c r="V874" s="342"/>
      <c r="W874" s="342"/>
      <c r="X874" s="341" t="str">
        <f t="shared" si="6"/>
        <v/>
      </c>
      <c r="Y874" s="341" t="str">
        <f t="shared" si="3"/>
        <v/>
      </c>
      <c r="Z874" s="341"/>
      <c r="AA874" s="341"/>
      <c r="AB874" s="341"/>
      <c r="AC874" s="401"/>
      <c r="AD874" s="563"/>
      <c r="AE874" s="564"/>
      <c r="AF874" s="564"/>
      <c r="AG874" s="564"/>
      <c r="AH874" s="564"/>
      <c r="AI874" s="564"/>
      <c r="AJ874" s="564"/>
      <c r="AK874" s="564"/>
      <c r="AL874" s="563"/>
      <c r="AM874" s="564"/>
      <c r="AN874" s="564"/>
      <c r="AO874" s="564"/>
      <c r="AP874" s="564"/>
      <c r="AQ874" s="564"/>
      <c r="AR874" s="564"/>
      <c r="AS874" s="564"/>
      <c r="AT874" s="401"/>
      <c r="AU874" s="399"/>
      <c r="AV874" s="617"/>
      <c r="AW874" s="401"/>
      <c r="AX874" s="401"/>
      <c r="AY874" s="341"/>
      <c r="AZ874" s="341"/>
      <c r="BA874" s="341"/>
      <c r="BB874" s="341"/>
      <c r="BC874" s="341"/>
      <c r="BD874" s="401"/>
      <c r="BE874" s="341"/>
      <c r="BF874" s="341"/>
      <c r="BG874" s="402"/>
      <c r="BH874" s="403"/>
      <c r="BI874" s="405"/>
      <c r="BJ874" s="405"/>
      <c r="BK874" s="405"/>
      <c r="BL874" s="405"/>
      <c r="BM874" s="514"/>
    </row>
    <row r="875" ht="18.75" customHeight="1">
      <c r="A875" s="400" t="str">
        <f t="shared" si="4"/>
        <v/>
      </c>
      <c r="B875" s="341"/>
      <c r="C875" s="559"/>
      <c r="D875" s="393"/>
      <c r="E875" s="341"/>
      <c r="F875" s="394"/>
      <c r="G875" s="341" t="str">
        <f t="array" ref="G875">IF(C875="","",XLOOKUP(C875,'Master Data'!K:K,'Master Data'!N:N,"Input in Master Data",0,1))</f>
        <v/>
      </c>
      <c r="H875" s="341" t="str">
        <f t="array" ref="H875">IF(C875="","",XLOOKUP(C875,'Master Data'!K:K,'Master Data'!O:O,"Input in Master Data",0,1))</f>
        <v/>
      </c>
      <c r="I875" s="341" t="str">
        <f t="array" ref="I875">if(U875="","",XLOOKUP(U875,Master[Company],Master[Blow],"Unknown",0,1))</f>
        <v/>
      </c>
      <c r="J875" s="341" t="str">
        <f t="array" ref="J875">if(U875="","",XLOOKUP(U875,Master[Company],Master[Pigging],"Unknown",0,1))</f>
        <v/>
      </c>
      <c r="K875" s="341" t="str">
        <f t="array" ref="K875">if(U875="","",XLOOKUP(U875,Master[Company],Master[Load Method],"Unknown",0,1))</f>
        <v/>
      </c>
      <c r="L875" s="341" t="str">
        <f t="array" ref="L875">if(U875="","",XLOOKUP(U875,Master[Company],Master[Line Distance],"Unknown",0,1))</f>
        <v/>
      </c>
      <c r="M875" s="394"/>
      <c r="N875" s="341"/>
      <c r="O875" s="341"/>
      <c r="P875" s="341" t="str">
        <f t="array" ref="P875">if(U875="","",XLOOKUP(U875,Master[Company],Master[Terms],"NA",0,1))</f>
        <v/>
      </c>
      <c r="Q875" s="341" t="str">
        <f t="shared" si="1"/>
        <v/>
      </c>
      <c r="R875" s="341" t="str">
        <f t="array" ref="R875">if(U875="","",XLOOKUP(U875,Master[Company],Master[Group],"NA",0,1))</f>
        <v/>
      </c>
      <c r="S875" s="341" t="str">
        <f t="array" ref="S875">if(U875="","",XLOOKUP(U875,Master[Company],Master[Loading Location],"NA",0,1))</f>
        <v/>
      </c>
      <c r="T875" s="341" t="str">
        <f t="array" ref="T875">if(U875="","",XLOOKUP(U875,Master[Company],Master[Acronym],"NA",0,1))</f>
        <v/>
      </c>
      <c r="U875" s="341"/>
      <c r="V875" s="342"/>
      <c r="W875" s="342"/>
      <c r="X875" s="341" t="str">
        <f t="shared" si="6"/>
        <v/>
      </c>
      <c r="Y875" s="341" t="str">
        <f t="shared" si="3"/>
        <v/>
      </c>
      <c r="Z875" s="341"/>
      <c r="AA875" s="341"/>
      <c r="AB875" s="341"/>
      <c r="AC875" s="401"/>
      <c r="AD875" s="563"/>
      <c r="AE875" s="564"/>
      <c r="AF875" s="564"/>
      <c r="AG875" s="564"/>
      <c r="AH875" s="564"/>
      <c r="AI875" s="564"/>
      <c r="AJ875" s="564"/>
      <c r="AK875" s="564"/>
      <c r="AL875" s="563"/>
      <c r="AM875" s="564"/>
      <c r="AN875" s="564"/>
      <c r="AO875" s="564"/>
      <c r="AP875" s="564"/>
      <c r="AQ875" s="564"/>
      <c r="AR875" s="564"/>
      <c r="AS875" s="564"/>
      <c r="AT875" s="401"/>
      <c r="AU875" s="399"/>
      <c r="AV875" s="617"/>
      <c r="AW875" s="401"/>
      <c r="AX875" s="401"/>
      <c r="AY875" s="341"/>
      <c r="AZ875" s="341"/>
      <c r="BA875" s="341"/>
      <c r="BB875" s="341"/>
      <c r="BC875" s="341"/>
      <c r="BD875" s="401"/>
      <c r="BE875" s="341"/>
      <c r="BF875" s="341"/>
      <c r="BG875" s="402"/>
      <c r="BH875" s="403"/>
      <c r="BI875" s="405"/>
      <c r="BJ875" s="405"/>
      <c r="BK875" s="405"/>
      <c r="BL875" s="405"/>
      <c r="BM875" s="514"/>
    </row>
    <row r="876" ht="18.75" customHeight="1">
      <c r="A876" s="400" t="str">
        <f t="shared" si="4"/>
        <v/>
      </c>
      <c r="B876" s="341"/>
      <c r="C876" s="559"/>
      <c r="D876" s="393"/>
      <c r="E876" s="341"/>
      <c r="F876" s="394"/>
      <c r="G876" s="341" t="str">
        <f t="array" ref="G876">IF(C876="","",XLOOKUP(C876,'Master Data'!K:K,'Master Data'!N:N,"Input in Master Data",0,1))</f>
        <v/>
      </c>
      <c r="H876" s="341" t="str">
        <f t="array" ref="H876">IF(C876="","",XLOOKUP(C876,'Master Data'!K:K,'Master Data'!O:O,"Input in Master Data",0,1))</f>
        <v/>
      </c>
      <c r="I876" s="341" t="str">
        <f t="array" ref="I876">if(U876="","",XLOOKUP(U876,Master[Company],Master[Blow],"Unknown",0,1))</f>
        <v/>
      </c>
      <c r="J876" s="341" t="str">
        <f t="array" ref="J876">if(U876="","",XLOOKUP(U876,Master[Company],Master[Pigging],"Unknown",0,1))</f>
        <v/>
      </c>
      <c r="K876" s="341" t="str">
        <f t="array" ref="K876">if(U876="","",XLOOKUP(U876,Master[Company],Master[Load Method],"Unknown",0,1))</f>
        <v/>
      </c>
      <c r="L876" s="341" t="str">
        <f t="array" ref="L876">if(U876="","",XLOOKUP(U876,Master[Company],Master[Line Distance],"Unknown",0,1))</f>
        <v/>
      </c>
      <c r="M876" s="394"/>
      <c r="N876" s="341"/>
      <c r="O876" s="341"/>
      <c r="P876" s="341" t="str">
        <f t="array" ref="P876">if(U876="","",XLOOKUP(U876,Master[Company],Master[Terms],"NA",0,1))</f>
        <v/>
      </c>
      <c r="Q876" s="341" t="str">
        <f t="shared" si="1"/>
        <v/>
      </c>
      <c r="R876" s="341" t="str">
        <f t="array" ref="R876">if(U876="","",XLOOKUP(U876,Master[Company],Master[Group],"NA",0,1))</f>
        <v/>
      </c>
      <c r="S876" s="341" t="str">
        <f t="array" ref="S876">if(U876="","",XLOOKUP(U876,Master[Company],Master[Loading Location],"NA",0,1))</f>
        <v/>
      </c>
      <c r="T876" s="341" t="str">
        <f t="array" ref="T876">if(U876="","",XLOOKUP(U876,Master[Company],Master[Acronym],"NA",0,1))</f>
        <v/>
      </c>
      <c r="U876" s="341"/>
      <c r="V876" s="342"/>
      <c r="W876" s="342"/>
      <c r="X876" s="341" t="str">
        <f t="shared" si="6"/>
        <v/>
      </c>
      <c r="Y876" s="341" t="str">
        <f t="shared" si="3"/>
        <v/>
      </c>
      <c r="Z876" s="341"/>
      <c r="AA876" s="341"/>
      <c r="AB876" s="341"/>
      <c r="AC876" s="401"/>
      <c r="AD876" s="563"/>
      <c r="AE876" s="564"/>
      <c r="AF876" s="564"/>
      <c r="AG876" s="564"/>
      <c r="AH876" s="564"/>
      <c r="AI876" s="564"/>
      <c r="AJ876" s="564"/>
      <c r="AK876" s="564"/>
      <c r="AL876" s="563"/>
      <c r="AM876" s="564"/>
      <c r="AN876" s="564"/>
      <c r="AO876" s="564"/>
      <c r="AP876" s="564"/>
      <c r="AQ876" s="564"/>
      <c r="AR876" s="564"/>
      <c r="AS876" s="564"/>
      <c r="AT876" s="401"/>
      <c r="AU876" s="399"/>
      <c r="AV876" s="617"/>
      <c r="AW876" s="401"/>
      <c r="AX876" s="401"/>
      <c r="AY876" s="341"/>
      <c r="AZ876" s="341"/>
      <c r="BA876" s="341"/>
      <c r="BB876" s="341"/>
      <c r="BC876" s="341"/>
      <c r="BD876" s="401"/>
      <c r="BE876" s="341"/>
      <c r="BF876" s="341"/>
      <c r="BG876" s="402"/>
      <c r="BH876" s="403"/>
      <c r="BI876" s="405"/>
      <c r="BJ876" s="405"/>
      <c r="BK876" s="405"/>
      <c r="BL876" s="405"/>
      <c r="BM876" s="514"/>
    </row>
    <row r="877" ht="18.75" customHeight="1">
      <c r="A877" s="400" t="str">
        <f t="shared" si="4"/>
        <v/>
      </c>
      <c r="B877" s="341"/>
      <c r="C877" s="559"/>
      <c r="D877" s="393"/>
      <c r="E877" s="341"/>
      <c r="F877" s="394"/>
      <c r="G877" s="341" t="str">
        <f t="array" ref="G877">IF(C877="","",XLOOKUP(C877,'Master Data'!K:K,'Master Data'!N:N,"Input in Master Data",0,1))</f>
        <v/>
      </c>
      <c r="H877" s="341" t="str">
        <f t="array" ref="H877">IF(C877="","",XLOOKUP(C877,'Master Data'!K:K,'Master Data'!O:O,"Input in Master Data",0,1))</f>
        <v/>
      </c>
      <c r="I877" s="341" t="str">
        <f t="array" ref="I877">if(U877="","",XLOOKUP(U877,Master[Company],Master[Blow],"Unknown",0,1))</f>
        <v/>
      </c>
      <c r="J877" s="341" t="str">
        <f t="array" ref="J877">if(U877="","",XLOOKUP(U877,Master[Company],Master[Pigging],"Unknown",0,1))</f>
        <v/>
      </c>
      <c r="K877" s="341" t="str">
        <f t="array" ref="K877">if(U877="","",XLOOKUP(U877,Master[Company],Master[Load Method],"Unknown",0,1))</f>
        <v/>
      </c>
      <c r="L877" s="341" t="str">
        <f t="array" ref="L877">if(U877="","",XLOOKUP(U877,Master[Company],Master[Line Distance],"Unknown",0,1))</f>
        <v/>
      </c>
      <c r="M877" s="394"/>
      <c r="N877" s="341"/>
      <c r="O877" s="341"/>
      <c r="P877" s="341" t="str">
        <f t="array" ref="P877">if(U877="","",XLOOKUP(U877,Master[Company],Master[Terms],"NA",0,1))</f>
        <v/>
      </c>
      <c r="Q877" s="341" t="str">
        <f t="shared" si="1"/>
        <v/>
      </c>
      <c r="R877" s="341" t="str">
        <f t="array" ref="R877">if(U877="","",XLOOKUP(U877,Master[Company],Master[Group],"NA",0,1))</f>
        <v/>
      </c>
      <c r="S877" s="341" t="str">
        <f t="array" ref="S877">if(U877="","",XLOOKUP(U877,Master[Company],Master[Loading Location],"NA",0,1))</f>
        <v/>
      </c>
      <c r="T877" s="341" t="str">
        <f t="array" ref="T877">if(U877="","",XLOOKUP(U877,Master[Company],Master[Acronym],"NA",0,1))</f>
        <v/>
      </c>
      <c r="U877" s="341"/>
      <c r="V877" s="342"/>
      <c r="W877" s="342"/>
      <c r="X877" s="341" t="str">
        <f t="shared" si="6"/>
        <v/>
      </c>
      <c r="Y877" s="341" t="str">
        <f t="shared" si="3"/>
        <v/>
      </c>
      <c r="Z877" s="341"/>
      <c r="AA877" s="341"/>
      <c r="AB877" s="341"/>
      <c r="AC877" s="401"/>
      <c r="AD877" s="563"/>
      <c r="AE877" s="564"/>
      <c r="AF877" s="564"/>
      <c r="AG877" s="564"/>
      <c r="AH877" s="564"/>
      <c r="AI877" s="564"/>
      <c r="AJ877" s="564"/>
      <c r="AK877" s="564"/>
      <c r="AL877" s="563"/>
      <c r="AM877" s="564"/>
      <c r="AN877" s="564"/>
      <c r="AO877" s="564"/>
      <c r="AP877" s="564"/>
      <c r="AQ877" s="564"/>
      <c r="AR877" s="564"/>
      <c r="AS877" s="564"/>
      <c r="AT877" s="401"/>
      <c r="AU877" s="399"/>
      <c r="AV877" s="617"/>
      <c r="AW877" s="401"/>
      <c r="AX877" s="401"/>
      <c r="AY877" s="341"/>
      <c r="AZ877" s="341"/>
      <c r="BA877" s="341"/>
      <c r="BB877" s="341"/>
      <c r="BC877" s="341"/>
      <c r="BD877" s="401"/>
      <c r="BE877" s="341"/>
      <c r="BF877" s="341"/>
      <c r="BG877" s="402"/>
      <c r="BH877" s="403"/>
      <c r="BI877" s="405"/>
      <c r="BJ877" s="405"/>
      <c r="BK877" s="405"/>
      <c r="BL877" s="405"/>
      <c r="BM877" s="514"/>
    </row>
    <row r="878" ht="18.75" customHeight="1">
      <c r="A878" s="400" t="str">
        <f t="shared" si="4"/>
        <v/>
      </c>
      <c r="B878" s="341"/>
      <c r="C878" s="559"/>
      <c r="D878" s="393"/>
      <c r="E878" s="341"/>
      <c r="F878" s="394"/>
      <c r="G878" s="341" t="str">
        <f t="array" ref="G878">IF(C878="","",XLOOKUP(C878,'Master Data'!K:K,'Master Data'!N:N,"Input in Master Data",0,1))</f>
        <v/>
      </c>
      <c r="H878" s="341" t="str">
        <f t="array" ref="H878">IF(C878="","",XLOOKUP(C878,'Master Data'!K:K,'Master Data'!O:O,"Input in Master Data",0,1))</f>
        <v/>
      </c>
      <c r="I878" s="341" t="str">
        <f t="array" ref="I878">if(U878="","",XLOOKUP(U878,Master[Company],Master[Blow],"Unknown",0,1))</f>
        <v/>
      </c>
      <c r="J878" s="341" t="str">
        <f t="array" ref="J878">if(U878="","",XLOOKUP(U878,Master[Company],Master[Pigging],"Unknown",0,1))</f>
        <v/>
      </c>
      <c r="K878" s="341" t="str">
        <f t="array" ref="K878">if(U878="","",XLOOKUP(U878,Master[Company],Master[Load Method],"Unknown",0,1))</f>
        <v/>
      </c>
      <c r="L878" s="341" t="str">
        <f t="array" ref="L878">if(U878="","",XLOOKUP(U878,Master[Company],Master[Line Distance],"Unknown",0,1))</f>
        <v/>
      </c>
      <c r="M878" s="394"/>
      <c r="N878" s="341"/>
      <c r="O878" s="341"/>
      <c r="P878" s="341" t="str">
        <f t="array" ref="P878">if(U878="","",XLOOKUP(U878,Master[Company],Master[Terms],"NA",0,1))</f>
        <v/>
      </c>
      <c r="Q878" s="341" t="str">
        <f t="shared" si="1"/>
        <v/>
      </c>
      <c r="R878" s="341" t="str">
        <f t="array" ref="R878">if(U878="","",XLOOKUP(U878,Master[Company],Master[Group],"NA",0,1))</f>
        <v/>
      </c>
      <c r="S878" s="341" t="str">
        <f t="array" ref="S878">if(U878="","",XLOOKUP(U878,Master[Company],Master[Loading Location],"NA",0,1))</f>
        <v/>
      </c>
      <c r="T878" s="341" t="str">
        <f t="array" ref="T878">if(U878="","",XLOOKUP(U878,Master[Company],Master[Acronym],"NA",0,1))</f>
        <v/>
      </c>
      <c r="U878" s="341"/>
      <c r="V878" s="342"/>
      <c r="W878" s="342"/>
      <c r="X878" s="341" t="str">
        <f t="shared" si="6"/>
        <v/>
      </c>
      <c r="Y878" s="341" t="str">
        <f t="shared" si="3"/>
        <v/>
      </c>
      <c r="Z878" s="341"/>
      <c r="AA878" s="341"/>
      <c r="AB878" s="341"/>
      <c r="AC878" s="401"/>
      <c r="AD878" s="563"/>
      <c r="AE878" s="564"/>
      <c r="AF878" s="564"/>
      <c r="AG878" s="564"/>
      <c r="AH878" s="564"/>
      <c r="AI878" s="564"/>
      <c r="AJ878" s="564"/>
      <c r="AK878" s="564"/>
      <c r="AL878" s="563"/>
      <c r="AM878" s="564"/>
      <c r="AN878" s="564"/>
      <c r="AO878" s="564"/>
      <c r="AP878" s="564"/>
      <c r="AQ878" s="564"/>
      <c r="AR878" s="564"/>
      <c r="AS878" s="564"/>
      <c r="AT878" s="401"/>
      <c r="AU878" s="399"/>
      <c r="AV878" s="617"/>
      <c r="AW878" s="401"/>
      <c r="AX878" s="401"/>
      <c r="AY878" s="341"/>
      <c r="AZ878" s="341"/>
      <c r="BA878" s="341"/>
      <c r="BB878" s="341"/>
      <c r="BC878" s="341"/>
      <c r="BD878" s="401"/>
      <c r="BE878" s="341"/>
      <c r="BF878" s="341"/>
      <c r="BG878" s="402"/>
      <c r="BH878" s="403"/>
      <c r="BI878" s="405"/>
      <c r="BJ878" s="405"/>
      <c r="BK878" s="405"/>
      <c r="BL878" s="405"/>
      <c r="BM878" s="514"/>
    </row>
    <row r="879" ht="18.75" customHeight="1">
      <c r="A879" s="400" t="str">
        <f t="shared" si="4"/>
        <v/>
      </c>
      <c r="B879" s="341"/>
      <c r="C879" s="559"/>
      <c r="D879" s="393"/>
      <c r="E879" s="341"/>
      <c r="F879" s="394"/>
      <c r="G879" s="341" t="str">
        <f t="array" ref="G879">IF(C879="","",XLOOKUP(C879,'Master Data'!K:K,'Master Data'!N:N,"Input in Master Data",0,1))</f>
        <v/>
      </c>
      <c r="H879" s="341" t="str">
        <f t="array" ref="H879">IF(C879="","",XLOOKUP(C879,'Master Data'!K:K,'Master Data'!O:O,"Input in Master Data",0,1))</f>
        <v/>
      </c>
      <c r="I879" s="341" t="str">
        <f t="array" ref="I879">if(U879="","",XLOOKUP(U879,Master[Company],Master[Blow],"Unknown",0,1))</f>
        <v/>
      </c>
      <c r="J879" s="341" t="str">
        <f t="array" ref="J879">if(U879="","",XLOOKUP(U879,Master[Company],Master[Pigging],"Unknown",0,1))</f>
        <v/>
      </c>
      <c r="K879" s="341" t="str">
        <f t="array" ref="K879">if(U879="","",XLOOKUP(U879,Master[Company],Master[Load Method],"Unknown",0,1))</f>
        <v/>
      </c>
      <c r="L879" s="341" t="str">
        <f t="array" ref="L879">if(U879="","",XLOOKUP(U879,Master[Company],Master[Line Distance],"Unknown",0,1))</f>
        <v/>
      </c>
      <c r="M879" s="394"/>
      <c r="N879" s="341"/>
      <c r="O879" s="341"/>
      <c r="P879" s="341" t="str">
        <f t="array" ref="P879">if(U879="","",XLOOKUP(U879,Master[Company],Master[Terms],"NA",0,1))</f>
        <v/>
      </c>
      <c r="Q879" s="341" t="str">
        <f t="shared" si="1"/>
        <v/>
      </c>
      <c r="R879" s="341" t="str">
        <f t="array" ref="R879">if(U879="","",XLOOKUP(U879,Master[Company],Master[Group],"NA",0,1))</f>
        <v/>
      </c>
      <c r="S879" s="341" t="str">
        <f t="array" ref="S879">if(U879="","",XLOOKUP(U879,Master[Company],Master[Loading Location],"NA",0,1))</f>
        <v/>
      </c>
      <c r="T879" s="341" t="str">
        <f t="array" ref="T879">if(U879="","",XLOOKUP(U879,Master[Company],Master[Acronym],"NA",0,1))</f>
        <v/>
      </c>
      <c r="U879" s="341"/>
      <c r="V879" s="342"/>
      <c r="W879" s="342"/>
      <c r="X879" s="341" t="str">
        <f t="shared" si="6"/>
        <v/>
      </c>
      <c r="Y879" s="341" t="str">
        <f t="shared" si="3"/>
        <v/>
      </c>
      <c r="Z879" s="341"/>
      <c r="AA879" s="341"/>
      <c r="AB879" s="341"/>
      <c r="AC879" s="401"/>
      <c r="AD879" s="563"/>
      <c r="AE879" s="564"/>
      <c r="AF879" s="564"/>
      <c r="AG879" s="564"/>
      <c r="AH879" s="564"/>
      <c r="AI879" s="564"/>
      <c r="AJ879" s="564"/>
      <c r="AK879" s="564"/>
      <c r="AL879" s="563"/>
      <c r="AM879" s="564"/>
      <c r="AN879" s="564"/>
      <c r="AO879" s="564"/>
      <c r="AP879" s="564"/>
      <c r="AQ879" s="564"/>
      <c r="AR879" s="564"/>
      <c r="AS879" s="564"/>
      <c r="AT879" s="401"/>
      <c r="AU879" s="399"/>
      <c r="AV879" s="617"/>
      <c r="AW879" s="401"/>
      <c r="AX879" s="401"/>
      <c r="AY879" s="341"/>
      <c r="AZ879" s="341"/>
      <c r="BA879" s="341"/>
      <c r="BB879" s="341"/>
      <c r="BC879" s="341"/>
      <c r="BD879" s="401"/>
      <c r="BE879" s="341"/>
      <c r="BF879" s="341"/>
      <c r="BG879" s="402"/>
      <c r="BH879" s="403"/>
      <c r="BI879" s="405"/>
      <c r="BJ879" s="405"/>
      <c r="BK879" s="405"/>
      <c r="BL879" s="405"/>
      <c r="BM879" s="514"/>
    </row>
    <row r="880" ht="18.75" customHeight="1">
      <c r="A880" s="400" t="str">
        <f t="shared" si="4"/>
        <v/>
      </c>
      <c r="B880" s="341"/>
      <c r="C880" s="559"/>
      <c r="D880" s="393"/>
      <c r="E880" s="341"/>
      <c r="F880" s="394"/>
      <c r="G880" s="341" t="str">
        <f t="array" ref="G880">IF(C880="","",XLOOKUP(C880,'Master Data'!K:K,'Master Data'!N:N,"Input in Master Data",0,1))</f>
        <v/>
      </c>
      <c r="H880" s="341" t="str">
        <f t="array" ref="H880">IF(C880="","",XLOOKUP(C880,'Master Data'!K:K,'Master Data'!O:O,"Input in Master Data",0,1))</f>
        <v/>
      </c>
      <c r="I880" s="341" t="str">
        <f t="array" ref="I880">if(U880="","",XLOOKUP(U880,Master[Company],Master[Blow],"Unknown",0,1))</f>
        <v/>
      </c>
      <c r="J880" s="341" t="str">
        <f t="array" ref="J880">if(U880="","",XLOOKUP(U880,Master[Company],Master[Pigging],"Unknown",0,1))</f>
        <v/>
      </c>
      <c r="K880" s="341" t="str">
        <f t="array" ref="K880">if(U880="","",XLOOKUP(U880,Master[Company],Master[Load Method],"Unknown",0,1))</f>
        <v/>
      </c>
      <c r="L880" s="341" t="str">
        <f t="array" ref="L880">if(U880="","",XLOOKUP(U880,Master[Company],Master[Line Distance],"Unknown",0,1))</f>
        <v/>
      </c>
      <c r="M880" s="394"/>
      <c r="N880" s="341"/>
      <c r="O880" s="341"/>
      <c r="P880" s="341" t="str">
        <f t="array" ref="P880">if(U880="","",XLOOKUP(U880,Master[Company],Master[Terms],"NA",0,1))</f>
        <v/>
      </c>
      <c r="Q880" s="341" t="str">
        <f t="shared" si="1"/>
        <v/>
      </c>
      <c r="R880" s="341" t="str">
        <f t="array" ref="R880">if(U880="","",XLOOKUP(U880,Master[Company],Master[Group],"NA",0,1))</f>
        <v/>
      </c>
      <c r="S880" s="341" t="str">
        <f t="array" ref="S880">if(U880="","",XLOOKUP(U880,Master[Company],Master[Loading Location],"NA",0,1))</f>
        <v/>
      </c>
      <c r="T880" s="341" t="str">
        <f t="array" ref="T880">if(U880="","",XLOOKUP(U880,Master[Company],Master[Acronym],"NA",0,1))</f>
        <v/>
      </c>
      <c r="U880" s="341"/>
      <c r="V880" s="342"/>
      <c r="W880" s="342"/>
      <c r="X880" s="341" t="str">
        <f t="shared" si="6"/>
        <v/>
      </c>
      <c r="Y880" s="341" t="str">
        <f t="shared" si="3"/>
        <v/>
      </c>
      <c r="Z880" s="341"/>
      <c r="AA880" s="341"/>
      <c r="AB880" s="341"/>
      <c r="AC880" s="401"/>
      <c r="AD880" s="563"/>
      <c r="AE880" s="564"/>
      <c r="AF880" s="564"/>
      <c r="AG880" s="564"/>
      <c r="AH880" s="564"/>
      <c r="AI880" s="564"/>
      <c r="AJ880" s="564"/>
      <c r="AK880" s="564"/>
      <c r="AL880" s="563"/>
      <c r="AM880" s="564"/>
      <c r="AN880" s="564"/>
      <c r="AO880" s="564"/>
      <c r="AP880" s="564"/>
      <c r="AQ880" s="564"/>
      <c r="AR880" s="564"/>
      <c r="AS880" s="564"/>
      <c r="AT880" s="401"/>
      <c r="AU880" s="399"/>
      <c r="AV880" s="617"/>
      <c r="AW880" s="401"/>
      <c r="AX880" s="401"/>
      <c r="AY880" s="341"/>
      <c r="AZ880" s="341"/>
      <c r="BA880" s="341"/>
      <c r="BB880" s="341"/>
      <c r="BC880" s="341"/>
      <c r="BD880" s="401"/>
      <c r="BE880" s="341"/>
      <c r="BF880" s="341"/>
      <c r="BG880" s="402"/>
      <c r="BH880" s="403"/>
      <c r="BI880" s="405"/>
      <c r="BJ880" s="405"/>
      <c r="BK880" s="405"/>
      <c r="BL880" s="405"/>
      <c r="BM880" s="514"/>
    </row>
    <row r="881" ht="18.75" customHeight="1">
      <c r="A881" s="400" t="str">
        <f t="shared" si="4"/>
        <v/>
      </c>
      <c r="B881" s="341"/>
      <c r="C881" s="559"/>
      <c r="D881" s="393"/>
      <c r="E881" s="341"/>
      <c r="F881" s="394"/>
      <c r="G881" s="341" t="str">
        <f t="array" ref="G881">IF(C881="","",XLOOKUP(C881,'Master Data'!K:K,'Master Data'!N:N,"Input in Master Data",0,1))</f>
        <v/>
      </c>
      <c r="H881" s="341" t="str">
        <f t="array" ref="H881">IF(C881="","",XLOOKUP(C881,'Master Data'!K:K,'Master Data'!O:O,"Input in Master Data",0,1))</f>
        <v/>
      </c>
      <c r="I881" s="341" t="str">
        <f t="array" ref="I881">if(U881="","",XLOOKUP(U881,Master[Company],Master[Blow],"Unknown",0,1))</f>
        <v/>
      </c>
      <c r="J881" s="341" t="str">
        <f t="array" ref="J881">if(U881="","",XLOOKUP(U881,Master[Company],Master[Pigging],"Unknown",0,1))</f>
        <v/>
      </c>
      <c r="K881" s="341" t="str">
        <f t="array" ref="K881">if(U881="","",XLOOKUP(U881,Master[Company],Master[Load Method],"Unknown",0,1))</f>
        <v/>
      </c>
      <c r="L881" s="341" t="str">
        <f t="array" ref="L881">if(U881="","",XLOOKUP(U881,Master[Company],Master[Line Distance],"Unknown",0,1))</f>
        <v/>
      </c>
      <c r="M881" s="394"/>
      <c r="N881" s="341"/>
      <c r="O881" s="341"/>
      <c r="P881" s="341" t="str">
        <f t="array" ref="P881">if(U881="","",XLOOKUP(U881,Master[Company],Master[Terms],"NA",0,1))</f>
        <v/>
      </c>
      <c r="Q881" s="341" t="str">
        <f t="shared" si="1"/>
        <v/>
      </c>
      <c r="R881" s="341" t="str">
        <f t="array" ref="R881">if(U881="","",XLOOKUP(U881,Master[Company],Master[Group],"NA",0,1))</f>
        <v/>
      </c>
      <c r="S881" s="341" t="str">
        <f t="array" ref="S881">if(U881="","",XLOOKUP(U881,Master[Company],Master[Loading Location],"NA",0,1))</f>
        <v/>
      </c>
      <c r="T881" s="341" t="str">
        <f t="array" ref="T881">if(U881="","",XLOOKUP(U881,Master[Company],Master[Acronym],"NA",0,1))</f>
        <v/>
      </c>
      <c r="U881" s="341"/>
      <c r="V881" s="342"/>
      <c r="W881" s="342"/>
      <c r="X881" s="341" t="str">
        <f t="shared" si="6"/>
        <v/>
      </c>
      <c r="Y881" s="341" t="str">
        <f t="shared" si="3"/>
        <v/>
      </c>
      <c r="Z881" s="341"/>
      <c r="AA881" s="341"/>
      <c r="AB881" s="341"/>
      <c r="AC881" s="401"/>
      <c r="AD881" s="563"/>
      <c r="AE881" s="564"/>
      <c r="AF881" s="564"/>
      <c r="AG881" s="564"/>
      <c r="AH881" s="564"/>
      <c r="AI881" s="564"/>
      <c r="AJ881" s="564"/>
      <c r="AK881" s="564"/>
      <c r="AL881" s="563"/>
      <c r="AM881" s="564"/>
      <c r="AN881" s="564"/>
      <c r="AO881" s="564"/>
      <c r="AP881" s="564"/>
      <c r="AQ881" s="564"/>
      <c r="AR881" s="564"/>
      <c r="AS881" s="564"/>
      <c r="AT881" s="401"/>
      <c r="AU881" s="399"/>
      <c r="AV881" s="617"/>
      <c r="AW881" s="401"/>
      <c r="AX881" s="401"/>
      <c r="AY881" s="341"/>
      <c r="AZ881" s="341"/>
      <c r="BA881" s="341"/>
      <c r="BB881" s="341"/>
      <c r="BC881" s="341"/>
      <c r="BD881" s="401"/>
      <c r="BE881" s="341"/>
      <c r="BF881" s="341"/>
      <c r="BG881" s="402"/>
      <c r="BH881" s="403"/>
      <c r="BI881" s="405"/>
      <c r="BJ881" s="405"/>
      <c r="BK881" s="405"/>
      <c r="BL881" s="405"/>
      <c r="BM881" s="514"/>
    </row>
    <row r="882" ht="18.75" customHeight="1">
      <c r="A882" s="400" t="str">
        <f t="shared" si="4"/>
        <v/>
      </c>
      <c r="B882" s="341"/>
      <c r="C882" s="559"/>
      <c r="D882" s="393"/>
      <c r="E882" s="341"/>
      <c r="F882" s="394"/>
      <c r="G882" s="341" t="str">
        <f t="array" ref="G882">IF(C882="","",XLOOKUP(C882,'Master Data'!K:K,'Master Data'!N:N,"Input in Master Data",0,1))</f>
        <v/>
      </c>
      <c r="H882" s="341" t="str">
        <f t="array" ref="H882">IF(C882="","",XLOOKUP(C882,'Master Data'!K:K,'Master Data'!O:O,"Input in Master Data",0,1))</f>
        <v/>
      </c>
      <c r="I882" s="341" t="str">
        <f t="array" ref="I882">if(U882="","",XLOOKUP(U882,Master[Company],Master[Blow],"Unknown",0,1))</f>
        <v/>
      </c>
      <c r="J882" s="341" t="str">
        <f t="array" ref="J882">if(U882="","",XLOOKUP(U882,Master[Company],Master[Pigging],"Unknown",0,1))</f>
        <v/>
      </c>
      <c r="K882" s="341" t="str">
        <f t="array" ref="K882">if(U882="","",XLOOKUP(U882,Master[Company],Master[Load Method],"Unknown",0,1))</f>
        <v/>
      </c>
      <c r="L882" s="341" t="str">
        <f t="array" ref="L882">if(U882="","",XLOOKUP(U882,Master[Company],Master[Line Distance],"Unknown",0,1))</f>
        <v/>
      </c>
      <c r="M882" s="394"/>
      <c r="N882" s="341"/>
      <c r="O882" s="341"/>
      <c r="P882" s="341" t="str">
        <f t="array" ref="P882">if(U882="","",XLOOKUP(U882,Master[Company],Master[Terms],"NA",0,1))</f>
        <v/>
      </c>
      <c r="Q882" s="341" t="str">
        <f t="shared" si="1"/>
        <v/>
      </c>
      <c r="R882" s="341" t="str">
        <f t="array" ref="R882">if(U882="","",XLOOKUP(U882,Master[Company],Master[Group],"NA",0,1))</f>
        <v/>
      </c>
      <c r="S882" s="341" t="str">
        <f t="array" ref="S882">if(U882="","",XLOOKUP(U882,Master[Company],Master[Loading Location],"NA",0,1))</f>
        <v/>
      </c>
      <c r="T882" s="341" t="str">
        <f t="array" ref="T882">if(U882="","",XLOOKUP(U882,Master[Company],Master[Acronym],"NA",0,1))</f>
        <v/>
      </c>
      <c r="U882" s="341"/>
      <c r="V882" s="342"/>
      <c r="W882" s="342"/>
      <c r="X882" s="341" t="str">
        <f t="shared" si="6"/>
        <v/>
      </c>
      <c r="Y882" s="341" t="str">
        <f t="shared" si="3"/>
        <v/>
      </c>
      <c r="Z882" s="341"/>
      <c r="AA882" s="341"/>
      <c r="AB882" s="341"/>
      <c r="AC882" s="401"/>
      <c r="AD882" s="563"/>
      <c r="AE882" s="564"/>
      <c r="AF882" s="564"/>
      <c r="AG882" s="564"/>
      <c r="AH882" s="564"/>
      <c r="AI882" s="564"/>
      <c r="AJ882" s="564"/>
      <c r="AK882" s="564"/>
      <c r="AL882" s="563"/>
      <c r="AM882" s="564"/>
      <c r="AN882" s="564"/>
      <c r="AO882" s="564"/>
      <c r="AP882" s="564"/>
      <c r="AQ882" s="564"/>
      <c r="AR882" s="564"/>
      <c r="AS882" s="564"/>
      <c r="AT882" s="401"/>
      <c r="AU882" s="399"/>
      <c r="AV882" s="617"/>
      <c r="AW882" s="401"/>
      <c r="AX882" s="401"/>
      <c r="AY882" s="341"/>
      <c r="AZ882" s="341"/>
      <c r="BA882" s="341"/>
      <c r="BB882" s="341"/>
      <c r="BC882" s="341"/>
      <c r="BD882" s="401"/>
      <c r="BE882" s="341"/>
      <c r="BF882" s="341"/>
      <c r="BG882" s="402"/>
      <c r="BH882" s="403"/>
      <c r="BI882" s="405"/>
      <c r="BJ882" s="405"/>
      <c r="BK882" s="405"/>
      <c r="BL882" s="405"/>
      <c r="BM882" s="514"/>
    </row>
    <row r="883" ht="18.75" customHeight="1">
      <c r="A883" s="400" t="str">
        <f t="shared" si="4"/>
        <v/>
      </c>
      <c r="B883" s="341"/>
      <c r="C883" s="559"/>
      <c r="D883" s="393"/>
      <c r="E883" s="341"/>
      <c r="F883" s="394"/>
      <c r="G883" s="341" t="str">
        <f t="array" ref="G883">IF(C883="","",XLOOKUP(C883,'Master Data'!K:K,'Master Data'!N:N,"Input in Master Data",0,1))</f>
        <v/>
      </c>
      <c r="H883" s="341" t="str">
        <f t="array" ref="H883">IF(C883="","",XLOOKUP(C883,'Master Data'!K:K,'Master Data'!O:O,"Input in Master Data",0,1))</f>
        <v/>
      </c>
      <c r="I883" s="341" t="str">
        <f t="array" ref="I883">if(U883="","",XLOOKUP(U883,Master[Company],Master[Blow],"Unknown",0,1))</f>
        <v/>
      </c>
      <c r="J883" s="341" t="str">
        <f t="array" ref="J883">if(U883="","",XLOOKUP(U883,Master[Company],Master[Pigging],"Unknown",0,1))</f>
        <v/>
      </c>
      <c r="K883" s="341" t="str">
        <f t="array" ref="K883">if(U883="","",XLOOKUP(U883,Master[Company],Master[Load Method],"Unknown",0,1))</f>
        <v/>
      </c>
      <c r="L883" s="341" t="str">
        <f t="array" ref="L883">if(U883="","",XLOOKUP(U883,Master[Company],Master[Line Distance],"Unknown",0,1))</f>
        <v/>
      </c>
      <c r="M883" s="394"/>
      <c r="N883" s="341"/>
      <c r="O883" s="341"/>
      <c r="P883" s="341" t="str">
        <f t="array" ref="P883">if(U883="","",XLOOKUP(U883,Master[Company],Master[Terms],"NA",0,1))</f>
        <v/>
      </c>
      <c r="Q883" s="341" t="str">
        <f t="shared" si="1"/>
        <v/>
      </c>
      <c r="R883" s="341" t="str">
        <f t="array" ref="R883">if(U883="","",XLOOKUP(U883,Master[Company],Master[Group],"NA",0,1))</f>
        <v/>
      </c>
      <c r="S883" s="341" t="str">
        <f t="array" ref="S883">if(U883="","",XLOOKUP(U883,Master[Company],Master[Loading Location],"NA",0,1))</f>
        <v/>
      </c>
      <c r="T883" s="341" t="str">
        <f t="array" ref="T883">if(U883="","",XLOOKUP(U883,Master[Company],Master[Acronym],"NA",0,1))</f>
        <v/>
      </c>
      <c r="U883" s="341"/>
      <c r="V883" s="342"/>
      <c r="W883" s="342"/>
      <c r="X883" s="341" t="str">
        <f t="shared" si="6"/>
        <v/>
      </c>
      <c r="Y883" s="341" t="str">
        <f t="shared" si="3"/>
        <v/>
      </c>
      <c r="Z883" s="341"/>
      <c r="AA883" s="341"/>
      <c r="AB883" s="341"/>
      <c r="AC883" s="401"/>
      <c r="AD883" s="563"/>
      <c r="AE883" s="564"/>
      <c r="AF883" s="564"/>
      <c r="AG883" s="564"/>
      <c r="AH883" s="564"/>
      <c r="AI883" s="564"/>
      <c r="AJ883" s="564"/>
      <c r="AK883" s="564"/>
      <c r="AL883" s="563"/>
      <c r="AM883" s="564"/>
      <c r="AN883" s="564"/>
      <c r="AO883" s="564"/>
      <c r="AP883" s="564"/>
      <c r="AQ883" s="564"/>
      <c r="AR883" s="564"/>
      <c r="AS883" s="564"/>
      <c r="AT883" s="401"/>
      <c r="AU883" s="399"/>
      <c r="AV883" s="617"/>
      <c r="AW883" s="401"/>
      <c r="AX883" s="401"/>
      <c r="AY883" s="341"/>
      <c r="AZ883" s="341"/>
      <c r="BA883" s="341"/>
      <c r="BB883" s="341"/>
      <c r="BC883" s="341"/>
      <c r="BD883" s="401"/>
      <c r="BE883" s="341"/>
      <c r="BF883" s="341"/>
      <c r="BG883" s="402"/>
      <c r="BH883" s="403"/>
      <c r="BI883" s="405"/>
      <c r="BJ883" s="405"/>
      <c r="BK883" s="405"/>
      <c r="BL883" s="405"/>
      <c r="BM883" s="514"/>
    </row>
    <row r="884" ht="18.75" customHeight="1">
      <c r="A884" s="400" t="str">
        <f t="shared" si="4"/>
        <v/>
      </c>
      <c r="B884" s="341"/>
      <c r="C884" s="559"/>
      <c r="D884" s="393"/>
      <c r="E884" s="341"/>
      <c r="F884" s="394"/>
      <c r="G884" s="341" t="str">
        <f t="array" ref="G884">IF(C884="","",XLOOKUP(C884,'Master Data'!K:K,'Master Data'!N:N,"Input in Master Data",0,1))</f>
        <v/>
      </c>
      <c r="H884" s="341" t="str">
        <f t="array" ref="H884">IF(C884="","",XLOOKUP(C884,'Master Data'!K:K,'Master Data'!O:O,"Input in Master Data",0,1))</f>
        <v/>
      </c>
      <c r="I884" s="341" t="str">
        <f t="array" ref="I884">if(U884="","",XLOOKUP(U884,Master[Company],Master[Blow],"Unknown",0,1))</f>
        <v/>
      </c>
      <c r="J884" s="341" t="str">
        <f t="array" ref="J884">if(U884="","",XLOOKUP(U884,Master[Company],Master[Pigging],"Unknown",0,1))</f>
        <v/>
      </c>
      <c r="K884" s="341" t="str">
        <f t="array" ref="K884">if(U884="","",XLOOKUP(U884,Master[Company],Master[Load Method],"Unknown",0,1))</f>
        <v/>
      </c>
      <c r="L884" s="341" t="str">
        <f t="array" ref="L884">if(U884="","",XLOOKUP(U884,Master[Company],Master[Line Distance],"Unknown",0,1))</f>
        <v/>
      </c>
      <c r="M884" s="394"/>
      <c r="N884" s="341"/>
      <c r="O884" s="341"/>
      <c r="P884" s="341" t="str">
        <f t="array" ref="P884">if(U884="","",XLOOKUP(U884,Master[Company],Master[Terms],"NA",0,1))</f>
        <v/>
      </c>
      <c r="Q884" s="341" t="str">
        <f t="shared" si="1"/>
        <v/>
      </c>
      <c r="R884" s="341" t="str">
        <f t="array" ref="R884">if(U884="","",XLOOKUP(U884,Master[Company],Master[Group],"NA",0,1))</f>
        <v/>
      </c>
      <c r="S884" s="341" t="str">
        <f t="array" ref="S884">if(U884="","",XLOOKUP(U884,Master[Company],Master[Loading Location],"NA",0,1))</f>
        <v/>
      </c>
      <c r="T884" s="341" t="str">
        <f t="array" ref="T884">if(U884="","",XLOOKUP(U884,Master[Company],Master[Acronym],"NA",0,1))</f>
        <v/>
      </c>
      <c r="U884" s="341"/>
      <c r="V884" s="342"/>
      <c r="W884" s="342"/>
      <c r="X884" s="341" t="str">
        <f t="shared" si="6"/>
        <v/>
      </c>
      <c r="Y884" s="341" t="str">
        <f t="shared" si="3"/>
        <v/>
      </c>
      <c r="Z884" s="341"/>
      <c r="AA884" s="341"/>
      <c r="AB884" s="341"/>
      <c r="AC884" s="401"/>
      <c r="AD884" s="563"/>
      <c r="AE884" s="564"/>
      <c r="AF884" s="564"/>
      <c r="AG884" s="564"/>
      <c r="AH884" s="564"/>
      <c r="AI884" s="564"/>
      <c r="AJ884" s="564"/>
      <c r="AK884" s="564"/>
      <c r="AL884" s="563"/>
      <c r="AM884" s="564"/>
      <c r="AN884" s="564"/>
      <c r="AO884" s="564"/>
      <c r="AP884" s="564"/>
      <c r="AQ884" s="564"/>
      <c r="AR884" s="564"/>
      <c r="AS884" s="564"/>
      <c r="AT884" s="401"/>
      <c r="AU884" s="399"/>
      <c r="AV884" s="617"/>
      <c r="AW884" s="401"/>
      <c r="AX884" s="401"/>
      <c r="AY884" s="341"/>
      <c r="AZ884" s="341"/>
      <c r="BA884" s="341"/>
      <c r="BB884" s="341"/>
      <c r="BC884" s="341"/>
      <c r="BD884" s="401"/>
      <c r="BE884" s="341"/>
      <c r="BF884" s="341"/>
      <c r="BG884" s="402"/>
      <c r="BH884" s="403"/>
      <c r="BI884" s="405"/>
      <c r="BJ884" s="405"/>
      <c r="BK884" s="405"/>
      <c r="BL884" s="405"/>
      <c r="BM884" s="514"/>
    </row>
    <row r="885" ht="18.75" customHeight="1">
      <c r="A885" s="400" t="str">
        <f t="shared" si="4"/>
        <v/>
      </c>
      <c r="B885" s="341"/>
      <c r="C885" s="559"/>
      <c r="D885" s="393"/>
      <c r="E885" s="341"/>
      <c r="F885" s="394"/>
      <c r="G885" s="341" t="str">
        <f t="array" ref="G885">IF(C885="","",XLOOKUP(C885,'Master Data'!K:K,'Master Data'!N:N,"Input in Master Data",0,1))</f>
        <v/>
      </c>
      <c r="H885" s="341" t="str">
        <f t="array" ref="H885">IF(C885="","",XLOOKUP(C885,'Master Data'!K:K,'Master Data'!O:O,"Input in Master Data",0,1))</f>
        <v/>
      </c>
      <c r="I885" s="341" t="str">
        <f t="array" ref="I885">if(U885="","",XLOOKUP(U885,Master[Company],Master[Blow],"Unknown",0,1))</f>
        <v/>
      </c>
      <c r="J885" s="341" t="str">
        <f t="array" ref="J885">if(U885="","",XLOOKUP(U885,Master[Company],Master[Pigging],"Unknown",0,1))</f>
        <v/>
      </c>
      <c r="K885" s="341" t="str">
        <f t="array" ref="K885">if(U885="","",XLOOKUP(U885,Master[Company],Master[Load Method],"Unknown",0,1))</f>
        <v/>
      </c>
      <c r="L885" s="341" t="str">
        <f t="array" ref="L885">if(U885="","",XLOOKUP(U885,Master[Company],Master[Line Distance],"Unknown",0,1))</f>
        <v/>
      </c>
      <c r="M885" s="394"/>
      <c r="N885" s="341"/>
      <c r="O885" s="341"/>
      <c r="P885" s="341" t="str">
        <f t="array" ref="P885">if(U885="","",XLOOKUP(U885,Master[Company],Master[Terms],"NA",0,1))</f>
        <v/>
      </c>
      <c r="Q885" s="341" t="str">
        <f t="shared" si="1"/>
        <v/>
      </c>
      <c r="R885" s="341" t="str">
        <f t="array" ref="R885">if(U885="","",XLOOKUP(U885,Master[Company],Master[Group],"NA",0,1))</f>
        <v/>
      </c>
      <c r="S885" s="341" t="str">
        <f t="array" ref="S885">if(U885="","",XLOOKUP(U885,Master[Company],Master[Loading Location],"NA",0,1))</f>
        <v/>
      </c>
      <c r="T885" s="341" t="str">
        <f t="array" ref="T885">if(U885="","",XLOOKUP(U885,Master[Company],Master[Acronym],"NA",0,1))</f>
        <v/>
      </c>
      <c r="U885" s="341"/>
      <c r="V885" s="342"/>
      <c r="W885" s="342"/>
      <c r="X885" s="341" t="str">
        <f t="shared" si="6"/>
        <v/>
      </c>
      <c r="Y885" s="341" t="str">
        <f t="shared" si="3"/>
        <v/>
      </c>
      <c r="Z885" s="341"/>
      <c r="AA885" s="341"/>
      <c r="AB885" s="341"/>
      <c r="AC885" s="401"/>
      <c r="AD885" s="563"/>
      <c r="AE885" s="564"/>
      <c r="AF885" s="564"/>
      <c r="AG885" s="564"/>
      <c r="AH885" s="564"/>
      <c r="AI885" s="564"/>
      <c r="AJ885" s="564"/>
      <c r="AK885" s="564"/>
      <c r="AL885" s="563"/>
      <c r="AM885" s="564"/>
      <c r="AN885" s="564"/>
      <c r="AO885" s="564"/>
      <c r="AP885" s="564"/>
      <c r="AQ885" s="564"/>
      <c r="AR885" s="564"/>
      <c r="AS885" s="564"/>
      <c r="AT885" s="401"/>
      <c r="AU885" s="399"/>
      <c r="AV885" s="617"/>
      <c r="AW885" s="401"/>
      <c r="AX885" s="401"/>
      <c r="AY885" s="341"/>
      <c r="AZ885" s="341"/>
      <c r="BA885" s="341"/>
      <c r="BB885" s="341"/>
      <c r="BC885" s="341"/>
      <c r="BD885" s="401"/>
      <c r="BE885" s="341"/>
      <c r="BF885" s="341"/>
      <c r="BG885" s="402"/>
      <c r="BH885" s="403"/>
      <c r="BI885" s="405"/>
      <c r="BJ885" s="405"/>
      <c r="BK885" s="405"/>
      <c r="BL885" s="405"/>
      <c r="BM885" s="514"/>
    </row>
    <row r="886" ht="18.75" customHeight="1">
      <c r="A886" s="400" t="str">
        <f t="shared" si="4"/>
        <v/>
      </c>
      <c r="B886" s="341"/>
      <c r="C886" s="559"/>
      <c r="D886" s="393"/>
      <c r="E886" s="341"/>
      <c r="F886" s="394"/>
      <c r="G886" s="341" t="str">
        <f t="array" ref="G886">IF(C886="","",XLOOKUP(C886,'Master Data'!K:K,'Master Data'!N:N,"Input in Master Data",0,1))</f>
        <v/>
      </c>
      <c r="H886" s="341" t="str">
        <f t="array" ref="H886">IF(C886="","",XLOOKUP(C886,'Master Data'!K:K,'Master Data'!O:O,"Input in Master Data",0,1))</f>
        <v/>
      </c>
      <c r="I886" s="341" t="str">
        <f t="array" ref="I886">if(U886="","",XLOOKUP(U886,Master[Company],Master[Blow],"Unknown",0,1))</f>
        <v/>
      </c>
      <c r="J886" s="341" t="str">
        <f t="array" ref="J886">if(U886="","",XLOOKUP(U886,Master[Company],Master[Pigging],"Unknown",0,1))</f>
        <v/>
      </c>
      <c r="K886" s="341" t="str">
        <f t="array" ref="K886">if(U886="","",XLOOKUP(U886,Master[Company],Master[Load Method],"Unknown",0,1))</f>
        <v/>
      </c>
      <c r="L886" s="341" t="str">
        <f t="array" ref="L886">if(U886="","",XLOOKUP(U886,Master[Company],Master[Line Distance],"Unknown",0,1))</f>
        <v/>
      </c>
      <c r="M886" s="394"/>
      <c r="N886" s="341"/>
      <c r="O886" s="341"/>
      <c r="P886" s="341" t="str">
        <f t="array" ref="P886">if(U886="","",XLOOKUP(U886,Master[Company],Master[Terms],"NA",0,1))</f>
        <v/>
      </c>
      <c r="Q886" s="341" t="str">
        <f t="shared" si="1"/>
        <v/>
      </c>
      <c r="R886" s="341" t="str">
        <f t="array" ref="R886">if(U886="","",XLOOKUP(U886,Master[Company],Master[Group],"NA",0,1))</f>
        <v/>
      </c>
      <c r="S886" s="341" t="str">
        <f t="array" ref="S886">if(U886="","",XLOOKUP(U886,Master[Company],Master[Loading Location],"NA",0,1))</f>
        <v/>
      </c>
      <c r="T886" s="341" t="str">
        <f t="array" ref="T886">if(U886="","",XLOOKUP(U886,Master[Company],Master[Acronym],"NA",0,1))</f>
        <v/>
      </c>
      <c r="U886" s="341"/>
      <c r="V886" s="342"/>
      <c r="W886" s="342"/>
      <c r="X886" s="341" t="str">
        <f t="shared" si="6"/>
        <v/>
      </c>
      <c r="Y886" s="341" t="str">
        <f t="shared" si="3"/>
        <v/>
      </c>
      <c r="Z886" s="341"/>
      <c r="AA886" s="341"/>
      <c r="AB886" s="341"/>
      <c r="AC886" s="401"/>
      <c r="AD886" s="563"/>
      <c r="AE886" s="564"/>
      <c r="AF886" s="564"/>
      <c r="AG886" s="564"/>
      <c r="AH886" s="564"/>
      <c r="AI886" s="564"/>
      <c r="AJ886" s="564"/>
      <c r="AK886" s="564"/>
      <c r="AL886" s="563"/>
      <c r="AM886" s="564"/>
      <c r="AN886" s="564"/>
      <c r="AO886" s="564"/>
      <c r="AP886" s="564"/>
      <c r="AQ886" s="564"/>
      <c r="AR886" s="564"/>
      <c r="AS886" s="564"/>
      <c r="AT886" s="401"/>
      <c r="AU886" s="399"/>
      <c r="AV886" s="617"/>
      <c r="AW886" s="401"/>
      <c r="AX886" s="401"/>
      <c r="AY886" s="341"/>
      <c r="AZ886" s="341"/>
      <c r="BA886" s="341"/>
      <c r="BB886" s="341"/>
      <c r="BC886" s="341"/>
      <c r="BD886" s="401"/>
      <c r="BE886" s="341"/>
      <c r="BF886" s="341"/>
      <c r="BG886" s="402"/>
      <c r="BH886" s="403"/>
      <c r="BI886" s="405"/>
      <c r="BJ886" s="405"/>
      <c r="BK886" s="405"/>
      <c r="BL886" s="405"/>
      <c r="BM886" s="514"/>
    </row>
    <row r="887" ht="18.75" customHeight="1">
      <c r="A887" s="400" t="str">
        <f t="shared" si="4"/>
        <v/>
      </c>
      <c r="B887" s="341"/>
      <c r="C887" s="559"/>
      <c r="D887" s="393"/>
      <c r="E887" s="341"/>
      <c r="F887" s="394"/>
      <c r="G887" s="341" t="str">
        <f t="array" ref="G887">IF(C887="","",XLOOKUP(C887,'Master Data'!K:K,'Master Data'!N:N,"Input in Master Data",0,1))</f>
        <v/>
      </c>
      <c r="H887" s="341" t="str">
        <f t="array" ref="H887">IF(C887="","",XLOOKUP(C887,'Master Data'!K:K,'Master Data'!O:O,"Input in Master Data",0,1))</f>
        <v/>
      </c>
      <c r="I887" s="341" t="str">
        <f t="array" ref="I887">if(U887="","",XLOOKUP(U887,Master[Company],Master[Blow],"Unknown",0,1))</f>
        <v/>
      </c>
      <c r="J887" s="341" t="str">
        <f t="array" ref="J887">if(U887="","",XLOOKUP(U887,Master[Company],Master[Pigging],"Unknown",0,1))</f>
        <v/>
      </c>
      <c r="K887" s="341" t="str">
        <f t="array" ref="K887">if(U887="","",XLOOKUP(U887,Master[Company],Master[Load Method],"Unknown",0,1))</f>
        <v/>
      </c>
      <c r="L887" s="341" t="str">
        <f t="array" ref="L887">if(U887="","",XLOOKUP(U887,Master[Company],Master[Line Distance],"Unknown",0,1))</f>
        <v/>
      </c>
      <c r="M887" s="394"/>
      <c r="N887" s="341"/>
      <c r="O887" s="341"/>
      <c r="P887" s="341" t="str">
        <f t="array" ref="P887">if(U887="","",XLOOKUP(U887,Master[Company],Master[Terms],"NA",0,1))</f>
        <v/>
      </c>
      <c r="Q887" s="341" t="str">
        <f t="shared" si="1"/>
        <v/>
      </c>
      <c r="R887" s="341" t="str">
        <f t="array" ref="R887">if(U887="","",XLOOKUP(U887,Master[Company],Master[Group],"NA",0,1))</f>
        <v/>
      </c>
      <c r="S887" s="341" t="str">
        <f t="array" ref="S887">if(U887="","",XLOOKUP(U887,Master[Company],Master[Loading Location],"NA",0,1))</f>
        <v/>
      </c>
      <c r="T887" s="341" t="str">
        <f t="array" ref="T887">if(U887="","",XLOOKUP(U887,Master[Company],Master[Acronym],"NA",0,1))</f>
        <v/>
      </c>
      <c r="U887" s="341"/>
      <c r="V887" s="342"/>
      <c r="W887" s="342"/>
      <c r="X887" s="341" t="str">
        <f t="shared" si="6"/>
        <v/>
      </c>
      <c r="Y887" s="341" t="str">
        <f t="shared" si="3"/>
        <v/>
      </c>
      <c r="Z887" s="341"/>
      <c r="AA887" s="341"/>
      <c r="AB887" s="341"/>
      <c r="AC887" s="401"/>
      <c r="AD887" s="563"/>
      <c r="AE887" s="564"/>
      <c r="AF887" s="564"/>
      <c r="AG887" s="564"/>
      <c r="AH887" s="564"/>
      <c r="AI887" s="564"/>
      <c r="AJ887" s="564"/>
      <c r="AK887" s="564"/>
      <c r="AL887" s="563"/>
      <c r="AM887" s="564"/>
      <c r="AN887" s="564"/>
      <c r="AO887" s="564"/>
      <c r="AP887" s="564"/>
      <c r="AQ887" s="564"/>
      <c r="AR887" s="564"/>
      <c r="AS887" s="564"/>
      <c r="AT887" s="401"/>
      <c r="AU887" s="399"/>
      <c r="AV887" s="617"/>
      <c r="AW887" s="401"/>
      <c r="AX887" s="401"/>
      <c r="AY887" s="341"/>
      <c r="AZ887" s="341"/>
      <c r="BA887" s="341"/>
      <c r="BB887" s="341"/>
      <c r="BC887" s="341"/>
      <c r="BD887" s="401"/>
      <c r="BE887" s="341"/>
      <c r="BF887" s="341"/>
      <c r="BG887" s="402"/>
      <c r="BH887" s="403"/>
      <c r="BI887" s="405"/>
      <c r="BJ887" s="405"/>
      <c r="BK887" s="405"/>
      <c r="BL887" s="405"/>
      <c r="BM887" s="514"/>
    </row>
    <row r="888" ht="18.75" customHeight="1">
      <c r="A888" s="400" t="str">
        <f t="shared" si="4"/>
        <v/>
      </c>
      <c r="B888" s="341"/>
      <c r="C888" s="559"/>
      <c r="D888" s="393"/>
      <c r="E888" s="341"/>
      <c r="F888" s="394"/>
      <c r="G888" s="341" t="str">
        <f t="array" ref="G888">IF(C888="","",XLOOKUP(C888,'Master Data'!K:K,'Master Data'!N:N,"Input in Master Data",0,1))</f>
        <v/>
      </c>
      <c r="H888" s="341" t="str">
        <f t="array" ref="H888">IF(C888="","",XLOOKUP(C888,'Master Data'!K:K,'Master Data'!O:O,"Input in Master Data",0,1))</f>
        <v/>
      </c>
      <c r="I888" s="341" t="str">
        <f t="array" ref="I888">if(U888="","",XLOOKUP(U888,Master[Company],Master[Blow],"Unknown",0,1))</f>
        <v/>
      </c>
      <c r="J888" s="341" t="str">
        <f t="array" ref="J888">if(U888="","",XLOOKUP(U888,Master[Company],Master[Pigging],"Unknown",0,1))</f>
        <v/>
      </c>
      <c r="K888" s="341" t="str">
        <f t="array" ref="K888">if(U888="","",XLOOKUP(U888,Master[Company],Master[Load Method],"Unknown",0,1))</f>
        <v/>
      </c>
      <c r="L888" s="341" t="str">
        <f t="array" ref="L888">if(U888="","",XLOOKUP(U888,Master[Company],Master[Line Distance],"Unknown",0,1))</f>
        <v/>
      </c>
      <c r="M888" s="394"/>
      <c r="N888" s="341"/>
      <c r="O888" s="341"/>
      <c r="P888" s="341" t="str">
        <f t="array" ref="P888">if(U888="","",XLOOKUP(U888,Master[Company],Master[Terms],"NA",0,1))</f>
        <v/>
      </c>
      <c r="Q888" s="341" t="str">
        <f t="shared" si="1"/>
        <v/>
      </c>
      <c r="R888" s="341" t="str">
        <f t="array" ref="R888">if(U888="","",XLOOKUP(U888,Master[Company],Master[Group],"NA",0,1))</f>
        <v/>
      </c>
      <c r="S888" s="341" t="str">
        <f t="array" ref="S888">if(U888="","",XLOOKUP(U888,Master[Company],Master[Loading Location],"NA",0,1))</f>
        <v/>
      </c>
      <c r="T888" s="341" t="str">
        <f t="array" ref="T888">if(U888="","",XLOOKUP(U888,Master[Company],Master[Acronym],"NA",0,1))</f>
        <v/>
      </c>
      <c r="U888" s="341"/>
      <c r="V888" s="342"/>
      <c r="W888" s="342"/>
      <c r="X888" s="341" t="str">
        <f t="shared" si="6"/>
        <v/>
      </c>
      <c r="Y888" s="341" t="str">
        <f t="shared" si="3"/>
        <v/>
      </c>
      <c r="Z888" s="341"/>
      <c r="AA888" s="341"/>
      <c r="AB888" s="341"/>
      <c r="AC888" s="401"/>
      <c r="AD888" s="563"/>
      <c r="AE888" s="564"/>
      <c r="AF888" s="564"/>
      <c r="AG888" s="564"/>
      <c r="AH888" s="564"/>
      <c r="AI888" s="564"/>
      <c r="AJ888" s="564"/>
      <c r="AK888" s="564"/>
      <c r="AL888" s="563"/>
      <c r="AM888" s="564"/>
      <c r="AN888" s="564"/>
      <c r="AO888" s="564"/>
      <c r="AP888" s="564"/>
      <c r="AQ888" s="564"/>
      <c r="AR888" s="564"/>
      <c r="AS888" s="564"/>
      <c r="AT888" s="401"/>
      <c r="AU888" s="399"/>
      <c r="AV888" s="617"/>
      <c r="AW888" s="401"/>
      <c r="AX888" s="401"/>
      <c r="AY888" s="341"/>
      <c r="AZ888" s="341"/>
      <c r="BA888" s="341"/>
      <c r="BB888" s="341"/>
      <c r="BC888" s="341"/>
      <c r="BD888" s="401"/>
      <c r="BE888" s="341"/>
      <c r="BF888" s="341"/>
      <c r="BG888" s="402"/>
      <c r="BH888" s="403"/>
      <c r="BI888" s="405"/>
      <c r="BJ888" s="405"/>
      <c r="BK888" s="405"/>
      <c r="BL888" s="405"/>
      <c r="BM888" s="514"/>
    </row>
    <row r="889" ht="18.75" customHeight="1">
      <c r="A889" s="400" t="str">
        <f t="shared" si="4"/>
        <v/>
      </c>
      <c r="B889" s="341"/>
      <c r="C889" s="559"/>
      <c r="D889" s="393"/>
      <c r="E889" s="341"/>
      <c r="F889" s="394"/>
      <c r="G889" s="341" t="str">
        <f t="array" ref="G889">IF(C889="","",XLOOKUP(C889,'Master Data'!K:K,'Master Data'!N:N,"Input in Master Data",0,1))</f>
        <v/>
      </c>
      <c r="H889" s="341" t="str">
        <f t="array" ref="H889">IF(C889="","",XLOOKUP(C889,'Master Data'!K:K,'Master Data'!O:O,"Input in Master Data",0,1))</f>
        <v/>
      </c>
      <c r="I889" s="341" t="str">
        <f t="array" ref="I889">if(U889="","",XLOOKUP(U889,Master[Company],Master[Blow],"Unknown",0,1))</f>
        <v/>
      </c>
      <c r="J889" s="341" t="str">
        <f t="array" ref="J889">if(U889="","",XLOOKUP(U889,Master[Company],Master[Pigging],"Unknown",0,1))</f>
        <v/>
      </c>
      <c r="K889" s="341" t="str">
        <f t="array" ref="K889">if(U889="","",XLOOKUP(U889,Master[Company],Master[Load Method],"Unknown",0,1))</f>
        <v/>
      </c>
      <c r="L889" s="341" t="str">
        <f t="array" ref="L889">if(U889="","",XLOOKUP(U889,Master[Company],Master[Line Distance],"Unknown",0,1))</f>
        <v/>
      </c>
      <c r="M889" s="394"/>
      <c r="N889" s="341"/>
      <c r="O889" s="341"/>
      <c r="P889" s="341" t="str">
        <f t="array" ref="P889">if(U889="","",XLOOKUP(U889,Master[Company],Master[Terms],"NA",0,1))</f>
        <v/>
      </c>
      <c r="Q889" s="341" t="str">
        <f t="shared" si="1"/>
        <v/>
      </c>
      <c r="R889" s="341" t="str">
        <f t="array" ref="R889">if(U889="","",XLOOKUP(U889,Master[Company],Master[Group],"NA",0,1))</f>
        <v/>
      </c>
      <c r="S889" s="341" t="str">
        <f t="array" ref="S889">if(U889="","",XLOOKUP(U889,Master[Company],Master[Loading Location],"NA",0,1))</f>
        <v/>
      </c>
      <c r="T889" s="341" t="str">
        <f t="array" ref="T889">if(U889="","",XLOOKUP(U889,Master[Company],Master[Acronym],"NA",0,1))</f>
        <v/>
      </c>
      <c r="U889" s="341"/>
      <c r="V889" s="342"/>
      <c r="W889" s="342"/>
      <c r="X889" s="341" t="str">
        <f t="shared" si="6"/>
        <v/>
      </c>
      <c r="Y889" s="341" t="str">
        <f t="shared" si="3"/>
        <v/>
      </c>
      <c r="Z889" s="341"/>
      <c r="AA889" s="341"/>
      <c r="AB889" s="341"/>
      <c r="AC889" s="401"/>
      <c r="AD889" s="563"/>
      <c r="AE889" s="564"/>
      <c r="AF889" s="564"/>
      <c r="AG889" s="564"/>
      <c r="AH889" s="564"/>
      <c r="AI889" s="564"/>
      <c r="AJ889" s="564"/>
      <c r="AK889" s="564"/>
      <c r="AL889" s="563"/>
      <c r="AM889" s="564"/>
      <c r="AN889" s="564"/>
      <c r="AO889" s="564"/>
      <c r="AP889" s="564"/>
      <c r="AQ889" s="564"/>
      <c r="AR889" s="564"/>
      <c r="AS889" s="564"/>
      <c r="AT889" s="401"/>
      <c r="AU889" s="399"/>
      <c r="AV889" s="617"/>
      <c r="AW889" s="401"/>
      <c r="AX889" s="401"/>
      <c r="AY889" s="341"/>
      <c r="AZ889" s="341"/>
      <c r="BA889" s="341"/>
      <c r="BB889" s="341"/>
      <c r="BC889" s="341"/>
      <c r="BD889" s="401"/>
      <c r="BE889" s="341"/>
      <c r="BF889" s="341"/>
      <c r="BG889" s="402"/>
      <c r="BH889" s="403"/>
      <c r="BI889" s="405"/>
      <c r="BJ889" s="405"/>
      <c r="BK889" s="405"/>
      <c r="BL889" s="405"/>
      <c r="BM889" s="514"/>
    </row>
    <row r="890" ht="18.75" customHeight="1">
      <c r="A890" s="400" t="str">
        <f t="shared" si="4"/>
        <v/>
      </c>
      <c r="B890" s="341"/>
      <c r="C890" s="559"/>
      <c r="D890" s="393"/>
      <c r="E890" s="341"/>
      <c r="F890" s="394"/>
      <c r="G890" s="341" t="str">
        <f t="array" ref="G890">IF(C890="","",XLOOKUP(C890,'Master Data'!K:K,'Master Data'!N:N,"Input in Master Data",0,1))</f>
        <v/>
      </c>
      <c r="H890" s="341" t="str">
        <f t="array" ref="H890">IF(C890="","",XLOOKUP(C890,'Master Data'!K:K,'Master Data'!O:O,"Input in Master Data",0,1))</f>
        <v/>
      </c>
      <c r="I890" s="341" t="str">
        <f t="array" ref="I890">if(U890="","",XLOOKUP(U890,Master[Company],Master[Blow],"Unknown",0,1))</f>
        <v/>
      </c>
      <c r="J890" s="341" t="str">
        <f t="array" ref="J890">if(U890="","",XLOOKUP(U890,Master[Company],Master[Pigging],"Unknown",0,1))</f>
        <v/>
      </c>
      <c r="K890" s="341" t="str">
        <f t="array" ref="K890">if(U890="","",XLOOKUP(U890,Master[Company],Master[Load Method],"Unknown",0,1))</f>
        <v/>
      </c>
      <c r="L890" s="341" t="str">
        <f t="array" ref="L890">if(U890="","",XLOOKUP(U890,Master[Company],Master[Line Distance],"Unknown",0,1))</f>
        <v/>
      </c>
      <c r="M890" s="394"/>
      <c r="N890" s="341"/>
      <c r="O890" s="341"/>
      <c r="P890" s="341" t="str">
        <f t="array" ref="P890">if(U890="","",XLOOKUP(U890,Master[Company],Master[Terms],"NA",0,1))</f>
        <v/>
      </c>
      <c r="Q890" s="341" t="str">
        <f t="shared" si="1"/>
        <v/>
      </c>
      <c r="R890" s="341" t="str">
        <f t="array" ref="R890">if(U890="","",XLOOKUP(U890,Master[Company],Master[Group],"NA",0,1))</f>
        <v/>
      </c>
      <c r="S890" s="341" t="str">
        <f t="array" ref="S890">if(U890="","",XLOOKUP(U890,Master[Company],Master[Loading Location],"NA",0,1))</f>
        <v/>
      </c>
      <c r="T890" s="341" t="str">
        <f t="array" ref="T890">if(U890="","",XLOOKUP(U890,Master[Company],Master[Acronym],"NA",0,1))</f>
        <v/>
      </c>
      <c r="U890" s="341"/>
      <c r="V890" s="342"/>
      <c r="W890" s="342"/>
      <c r="X890" s="341" t="str">
        <f t="shared" si="6"/>
        <v/>
      </c>
      <c r="Y890" s="341" t="str">
        <f t="shared" si="3"/>
        <v/>
      </c>
      <c r="Z890" s="341"/>
      <c r="AA890" s="341"/>
      <c r="AB890" s="341"/>
      <c r="AC890" s="401"/>
      <c r="AD890" s="563"/>
      <c r="AE890" s="564"/>
      <c r="AF890" s="564"/>
      <c r="AG890" s="564"/>
      <c r="AH890" s="564"/>
      <c r="AI890" s="564"/>
      <c r="AJ890" s="564"/>
      <c r="AK890" s="564"/>
      <c r="AL890" s="563"/>
      <c r="AM890" s="564"/>
      <c r="AN890" s="564"/>
      <c r="AO890" s="564"/>
      <c r="AP890" s="564"/>
      <c r="AQ890" s="564"/>
      <c r="AR890" s="564"/>
      <c r="AS890" s="564"/>
      <c r="AT890" s="401"/>
      <c r="AU890" s="399"/>
      <c r="AV890" s="617"/>
      <c r="AW890" s="401"/>
      <c r="AX890" s="401"/>
      <c r="AY890" s="341"/>
      <c r="AZ890" s="341"/>
      <c r="BA890" s="341"/>
      <c r="BB890" s="341"/>
      <c r="BC890" s="341"/>
      <c r="BD890" s="401"/>
      <c r="BE890" s="341"/>
      <c r="BF890" s="341"/>
      <c r="BG890" s="402"/>
      <c r="BH890" s="403"/>
      <c r="BI890" s="405"/>
      <c r="BJ890" s="405"/>
      <c r="BK890" s="405"/>
      <c r="BL890" s="405"/>
      <c r="BM890" s="514"/>
    </row>
    <row r="891" ht="18.75" customHeight="1">
      <c r="A891" s="400" t="str">
        <f t="shared" si="4"/>
        <v/>
      </c>
      <c r="B891" s="341"/>
      <c r="C891" s="559"/>
      <c r="D891" s="393"/>
      <c r="E891" s="341"/>
      <c r="F891" s="394"/>
      <c r="G891" s="341" t="str">
        <f t="array" ref="G891">IF(C891="","",XLOOKUP(C891,'Master Data'!K:K,'Master Data'!N:N,"Input in Master Data",0,1))</f>
        <v/>
      </c>
      <c r="H891" s="341" t="str">
        <f t="array" ref="H891">IF(C891="","",XLOOKUP(C891,'Master Data'!K:K,'Master Data'!O:O,"Input in Master Data",0,1))</f>
        <v/>
      </c>
      <c r="I891" s="341" t="str">
        <f t="array" ref="I891">if(U891="","",XLOOKUP(U891,Master[Company],Master[Blow],"Unknown",0,1))</f>
        <v/>
      </c>
      <c r="J891" s="341" t="str">
        <f t="array" ref="J891">if(U891="","",XLOOKUP(U891,Master[Company],Master[Pigging],"Unknown",0,1))</f>
        <v/>
      </c>
      <c r="K891" s="341" t="str">
        <f t="array" ref="K891">if(U891="","",XLOOKUP(U891,Master[Company],Master[Load Method],"Unknown",0,1))</f>
        <v/>
      </c>
      <c r="L891" s="341" t="str">
        <f t="array" ref="L891">if(U891="","",XLOOKUP(U891,Master[Company],Master[Line Distance],"Unknown",0,1))</f>
        <v/>
      </c>
      <c r="M891" s="394"/>
      <c r="N891" s="341"/>
      <c r="O891" s="341"/>
      <c r="P891" s="341" t="str">
        <f t="array" ref="P891">if(U891="","",XLOOKUP(U891,Master[Company],Master[Terms],"NA",0,1))</f>
        <v/>
      </c>
      <c r="Q891" s="341" t="str">
        <f t="shared" si="1"/>
        <v/>
      </c>
      <c r="R891" s="341" t="str">
        <f t="array" ref="R891">if(U891="","",XLOOKUP(U891,Master[Company],Master[Group],"NA",0,1))</f>
        <v/>
      </c>
      <c r="S891" s="341" t="str">
        <f t="array" ref="S891">if(U891="","",XLOOKUP(U891,Master[Company],Master[Loading Location],"NA",0,1))</f>
        <v/>
      </c>
      <c r="T891" s="341" t="str">
        <f t="array" ref="T891">if(U891="","",XLOOKUP(U891,Master[Company],Master[Acronym],"NA",0,1))</f>
        <v/>
      </c>
      <c r="U891" s="341"/>
      <c r="V891" s="342"/>
      <c r="W891" s="342"/>
      <c r="X891" s="341" t="str">
        <f t="shared" si="6"/>
        <v/>
      </c>
      <c r="Y891" s="341" t="str">
        <f t="shared" si="3"/>
        <v/>
      </c>
      <c r="Z891" s="341"/>
      <c r="AA891" s="341"/>
      <c r="AB891" s="341"/>
      <c r="AC891" s="401"/>
      <c r="AD891" s="563"/>
      <c r="AE891" s="564"/>
      <c r="AF891" s="564"/>
      <c r="AG891" s="564"/>
      <c r="AH891" s="564"/>
      <c r="AI891" s="564"/>
      <c r="AJ891" s="564"/>
      <c r="AK891" s="564"/>
      <c r="AL891" s="563"/>
      <c r="AM891" s="564"/>
      <c r="AN891" s="564"/>
      <c r="AO891" s="564"/>
      <c r="AP891" s="564"/>
      <c r="AQ891" s="564"/>
      <c r="AR891" s="564"/>
      <c r="AS891" s="564"/>
      <c r="AT891" s="401"/>
      <c r="AU891" s="399"/>
      <c r="AV891" s="617"/>
      <c r="AW891" s="401"/>
      <c r="AX891" s="401"/>
      <c r="AY891" s="341"/>
      <c r="AZ891" s="341"/>
      <c r="BA891" s="341"/>
      <c r="BB891" s="341"/>
      <c r="BC891" s="341"/>
      <c r="BD891" s="401"/>
      <c r="BE891" s="341"/>
      <c r="BF891" s="341"/>
      <c r="BG891" s="402"/>
      <c r="BH891" s="403"/>
      <c r="BI891" s="405"/>
      <c r="BJ891" s="405"/>
      <c r="BK891" s="405"/>
      <c r="BL891" s="405"/>
      <c r="BM891" s="514"/>
    </row>
    <row r="892" ht="18.75" customHeight="1">
      <c r="A892" s="400" t="str">
        <f t="shared" si="4"/>
        <v/>
      </c>
      <c r="B892" s="341"/>
      <c r="C892" s="559"/>
      <c r="D892" s="393"/>
      <c r="E892" s="341"/>
      <c r="F892" s="394"/>
      <c r="G892" s="341" t="str">
        <f t="array" ref="G892">IF(C892="","",XLOOKUP(C892,'Master Data'!K:K,'Master Data'!N:N,"Input in Master Data",0,1))</f>
        <v/>
      </c>
      <c r="H892" s="341" t="str">
        <f t="array" ref="H892">IF(C892="","",XLOOKUP(C892,'Master Data'!K:K,'Master Data'!O:O,"Input in Master Data",0,1))</f>
        <v/>
      </c>
      <c r="I892" s="341" t="str">
        <f t="array" ref="I892">if(U892="","",XLOOKUP(U892,Master[Company],Master[Blow],"Unknown",0,1))</f>
        <v/>
      </c>
      <c r="J892" s="341" t="str">
        <f t="array" ref="J892">if(U892="","",XLOOKUP(U892,Master[Company],Master[Pigging],"Unknown",0,1))</f>
        <v/>
      </c>
      <c r="K892" s="341" t="str">
        <f t="array" ref="K892">if(U892="","",XLOOKUP(U892,Master[Company],Master[Load Method],"Unknown",0,1))</f>
        <v/>
      </c>
      <c r="L892" s="341" t="str">
        <f t="array" ref="L892">if(U892="","",XLOOKUP(U892,Master[Company],Master[Line Distance],"Unknown",0,1))</f>
        <v/>
      </c>
      <c r="M892" s="394"/>
      <c r="N892" s="341"/>
      <c r="O892" s="341"/>
      <c r="P892" s="341" t="str">
        <f t="array" ref="P892">if(U892="","",XLOOKUP(U892,Master[Company],Master[Terms],"NA",0,1))</f>
        <v/>
      </c>
      <c r="Q892" s="341" t="str">
        <f t="shared" si="1"/>
        <v/>
      </c>
      <c r="R892" s="341" t="str">
        <f t="array" ref="R892">if(U892="","",XLOOKUP(U892,Master[Company],Master[Group],"NA",0,1))</f>
        <v/>
      </c>
      <c r="S892" s="341" t="str">
        <f t="array" ref="S892">if(U892="","",XLOOKUP(U892,Master[Company],Master[Loading Location],"NA",0,1))</f>
        <v/>
      </c>
      <c r="T892" s="341" t="str">
        <f t="array" ref="T892">if(U892="","",XLOOKUP(U892,Master[Company],Master[Acronym],"NA",0,1))</f>
        <v/>
      </c>
      <c r="U892" s="341"/>
      <c r="V892" s="342"/>
      <c r="W892" s="342"/>
      <c r="X892" s="341" t="str">
        <f t="shared" si="6"/>
        <v/>
      </c>
      <c r="Y892" s="341" t="str">
        <f t="shared" si="3"/>
        <v/>
      </c>
      <c r="Z892" s="341"/>
      <c r="AA892" s="341"/>
      <c r="AB892" s="341"/>
      <c r="AC892" s="401"/>
      <c r="AD892" s="563"/>
      <c r="AE892" s="564"/>
      <c r="AF892" s="564"/>
      <c r="AG892" s="564"/>
      <c r="AH892" s="564"/>
      <c r="AI892" s="564"/>
      <c r="AJ892" s="564"/>
      <c r="AK892" s="564"/>
      <c r="AL892" s="563"/>
      <c r="AM892" s="564"/>
      <c r="AN892" s="564"/>
      <c r="AO892" s="564"/>
      <c r="AP892" s="564"/>
      <c r="AQ892" s="564"/>
      <c r="AR892" s="564"/>
      <c r="AS892" s="564"/>
      <c r="AT892" s="401"/>
      <c r="AU892" s="399"/>
      <c r="AV892" s="617"/>
      <c r="AW892" s="401"/>
      <c r="AX892" s="401"/>
      <c r="AY892" s="341"/>
      <c r="AZ892" s="341"/>
      <c r="BA892" s="341"/>
      <c r="BB892" s="341"/>
      <c r="BC892" s="341"/>
      <c r="BD892" s="401"/>
      <c r="BE892" s="341"/>
      <c r="BF892" s="341"/>
      <c r="BG892" s="402"/>
      <c r="BH892" s="403"/>
      <c r="BI892" s="405"/>
      <c r="BJ892" s="405"/>
      <c r="BK892" s="405"/>
      <c r="BL892" s="405"/>
      <c r="BM892" s="514"/>
    </row>
    <row r="893" ht="18.75" customHeight="1">
      <c r="A893" s="400" t="str">
        <f t="shared" si="4"/>
        <v/>
      </c>
      <c r="B893" s="341"/>
      <c r="C893" s="559"/>
      <c r="D893" s="393"/>
      <c r="E893" s="341"/>
      <c r="F893" s="394"/>
      <c r="G893" s="341" t="str">
        <f t="array" ref="G893">IF(C893="","",XLOOKUP(C893,'Master Data'!K:K,'Master Data'!N:N,"Input in Master Data",0,1))</f>
        <v/>
      </c>
      <c r="H893" s="341" t="str">
        <f t="array" ref="H893">IF(C893="","",XLOOKUP(C893,'Master Data'!K:K,'Master Data'!O:O,"Input in Master Data",0,1))</f>
        <v/>
      </c>
      <c r="I893" s="341" t="str">
        <f t="array" ref="I893">if(U893="","",XLOOKUP(U893,Master[Company],Master[Blow],"Unknown",0,1))</f>
        <v/>
      </c>
      <c r="J893" s="341" t="str">
        <f t="array" ref="J893">if(U893="","",XLOOKUP(U893,Master[Company],Master[Pigging],"Unknown",0,1))</f>
        <v/>
      </c>
      <c r="K893" s="341" t="str">
        <f t="array" ref="K893">if(U893="","",XLOOKUP(U893,Master[Company],Master[Load Method],"Unknown",0,1))</f>
        <v/>
      </c>
      <c r="L893" s="341" t="str">
        <f t="array" ref="L893">if(U893="","",XLOOKUP(U893,Master[Company],Master[Line Distance],"Unknown",0,1))</f>
        <v/>
      </c>
      <c r="M893" s="394"/>
      <c r="N893" s="341"/>
      <c r="O893" s="341"/>
      <c r="P893" s="341" t="str">
        <f t="array" ref="P893">if(U893="","",XLOOKUP(U893,Master[Company],Master[Terms],"NA",0,1))</f>
        <v/>
      </c>
      <c r="Q893" s="341" t="str">
        <f t="shared" si="1"/>
        <v/>
      </c>
      <c r="R893" s="341" t="str">
        <f t="array" ref="R893">if(U893="","",XLOOKUP(U893,Master[Company],Master[Group],"NA",0,1))</f>
        <v/>
      </c>
      <c r="S893" s="341" t="str">
        <f t="array" ref="S893">if(U893="","",XLOOKUP(U893,Master[Company],Master[Loading Location],"NA",0,1))</f>
        <v/>
      </c>
      <c r="T893" s="341" t="str">
        <f t="array" ref="T893">if(U893="","",XLOOKUP(U893,Master[Company],Master[Acronym],"NA",0,1))</f>
        <v/>
      </c>
      <c r="U893" s="341"/>
      <c r="V893" s="342"/>
      <c r="W893" s="342"/>
      <c r="X893" s="341" t="str">
        <f t="shared" si="6"/>
        <v/>
      </c>
      <c r="Y893" s="341" t="str">
        <f t="shared" si="3"/>
        <v/>
      </c>
      <c r="Z893" s="341"/>
      <c r="AA893" s="341"/>
      <c r="AB893" s="341"/>
      <c r="AC893" s="401"/>
      <c r="AD893" s="563"/>
      <c r="AE893" s="564"/>
      <c r="AF893" s="564"/>
      <c r="AG893" s="564"/>
      <c r="AH893" s="564"/>
      <c r="AI893" s="564"/>
      <c r="AJ893" s="564"/>
      <c r="AK893" s="564"/>
      <c r="AL893" s="563"/>
      <c r="AM893" s="564"/>
      <c r="AN893" s="564"/>
      <c r="AO893" s="564"/>
      <c r="AP893" s="564"/>
      <c r="AQ893" s="564"/>
      <c r="AR893" s="564"/>
      <c r="AS893" s="564"/>
      <c r="AT893" s="401"/>
      <c r="AU893" s="399"/>
      <c r="AV893" s="617"/>
      <c r="AW893" s="401"/>
      <c r="AX893" s="401"/>
      <c r="AY893" s="341"/>
      <c r="AZ893" s="341"/>
      <c r="BA893" s="341"/>
      <c r="BB893" s="341"/>
      <c r="BC893" s="341"/>
      <c r="BD893" s="401"/>
      <c r="BE893" s="341"/>
      <c r="BF893" s="341"/>
      <c r="BG893" s="402"/>
      <c r="BH893" s="403"/>
      <c r="BI893" s="405"/>
      <c r="BJ893" s="405"/>
      <c r="BK893" s="405"/>
      <c r="BL893" s="405"/>
      <c r="BM893" s="514"/>
    </row>
    <row r="894" ht="18.75" customHeight="1">
      <c r="A894" s="400" t="str">
        <f t="shared" si="4"/>
        <v/>
      </c>
      <c r="B894" s="341"/>
      <c r="C894" s="559"/>
      <c r="D894" s="393"/>
      <c r="E894" s="341"/>
      <c r="F894" s="394"/>
      <c r="G894" s="341" t="str">
        <f t="array" ref="G894">IF(C894="","",XLOOKUP(C894,'Master Data'!K:K,'Master Data'!N:N,"Input in Master Data",0,1))</f>
        <v/>
      </c>
      <c r="H894" s="341" t="str">
        <f t="array" ref="H894">IF(C894="","",XLOOKUP(C894,'Master Data'!K:K,'Master Data'!O:O,"Input in Master Data",0,1))</f>
        <v/>
      </c>
      <c r="I894" s="341" t="str">
        <f t="array" ref="I894">if(U894="","",XLOOKUP(U894,Master[Company],Master[Blow],"Unknown",0,1))</f>
        <v/>
      </c>
      <c r="J894" s="341" t="str">
        <f t="array" ref="J894">if(U894="","",XLOOKUP(U894,Master[Company],Master[Pigging],"Unknown",0,1))</f>
        <v/>
      </c>
      <c r="K894" s="341" t="str">
        <f t="array" ref="K894">if(U894="","",XLOOKUP(U894,Master[Company],Master[Load Method],"Unknown",0,1))</f>
        <v/>
      </c>
      <c r="L894" s="341" t="str">
        <f t="array" ref="L894">if(U894="","",XLOOKUP(U894,Master[Company],Master[Line Distance],"Unknown",0,1))</f>
        <v/>
      </c>
      <c r="M894" s="394"/>
      <c r="N894" s="341"/>
      <c r="O894" s="341"/>
      <c r="P894" s="341" t="str">
        <f t="array" ref="P894">if(U894="","",XLOOKUP(U894,Master[Company],Master[Terms],"NA",0,1))</f>
        <v/>
      </c>
      <c r="Q894" s="341" t="str">
        <f t="shared" si="1"/>
        <v/>
      </c>
      <c r="R894" s="341" t="str">
        <f t="array" ref="R894">if(U894="","",XLOOKUP(U894,Master[Company],Master[Group],"NA",0,1))</f>
        <v/>
      </c>
      <c r="S894" s="341" t="str">
        <f t="array" ref="S894">if(U894="","",XLOOKUP(U894,Master[Company],Master[Loading Location],"NA",0,1))</f>
        <v/>
      </c>
      <c r="T894" s="341" t="str">
        <f t="array" ref="T894">if(U894="","",XLOOKUP(U894,Master[Company],Master[Acronym],"NA",0,1))</f>
        <v/>
      </c>
      <c r="U894" s="341"/>
      <c r="V894" s="342"/>
      <c r="W894" s="342"/>
      <c r="X894" s="341" t="str">
        <f t="shared" si="6"/>
        <v/>
      </c>
      <c r="Y894" s="341" t="str">
        <f t="shared" si="3"/>
        <v/>
      </c>
      <c r="Z894" s="341"/>
      <c r="AA894" s="341"/>
      <c r="AB894" s="341"/>
      <c r="AC894" s="401"/>
      <c r="AD894" s="563"/>
      <c r="AE894" s="564"/>
      <c r="AF894" s="564"/>
      <c r="AG894" s="564"/>
      <c r="AH894" s="564"/>
      <c r="AI894" s="564"/>
      <c r="AJ894" s="564"/>
      <c r="AK894" s="564"/>
      <c r="AL894" s="563"/>
      <c r="AM894" s="564"/>
      <c r="AN894" s="564"/>
      <c r="AO894" s="564"/>
      <c r="AP894" s="564"/>
      <c r="AQ894" s="564"/>
      <c r="AR894" s="564"/>
      <c r="AS894" s="564"/>
      <c r="AT894" s="401"/>
      <c r="AU894" s="399"/>
      <c r="AV894" s="617"/>
      <c r="AW894" s="401"/>
      <c r="AX894" s="401"/>
      <c r="AY894" s="341"/>
      <c r="AZ894" s="341"/>
      <c r="BA894" s="341"/>
      <c r="BB894" s="341"/>
      <c r="BC894" s="341"/>
      <c r="BD894" s="401"/>
      <c r="BE894" s="341"/>
      <c r="BF894" s="341"/>
      <c r="BG894" s="402"/>
      <c r="BH894" s="403"/>
      <c r="BI894" s="405"/>
      <c r="BJ894" s="405"/>
      <c r="BK894" s="405"/>
      <c r="BL894" s="405"/>
      <c r="BM894" s="514"/>
    </row>
    <row r="895" ht="18.75" customHeight="1">
      <c r="A895" s="400" t="str">
        <f t="shared" si="4"/>
        <v/>
      </c>
      <c r="B895" s="341"/>
      <c r="C895" s="559"/>
      <c r="D895" s="393"/>
      <c r="E895" s="341"/>
      <c r="F895" s="394"/>
      <c r="G895" s="341" t="str">
        <f t="array" ref="G895">IF(C895="","",XLOOKUP(C895,'Master Data'!K:K,'Master Data'!N:N,"Input in Master Data",0,1))</f>
        <v/>
      </c>
      <c r="H895" s="341" t="str">
        <f t="array" ref="H895">IF(C895="","",XLOOKUP(C895,'Master Data'!K:K,'Master Data'!O:O,"Input in Master Data",0,1))</f>
        <v/>
      </c>
      <c r="I895" s="341" t="str">
        <f t="array" ref="I895">if(U895="","",XLOOKUP(U895,Master[Company],Master[Blow],"Unknown",0,1))</f>
        <v/>
      </c>
      <c r="J895" s="341" t="str">
        <f t="array" ref="J895">if(U895="","",XLOOKUP(U895,Master[Company],Master[Pigging],"Unknown",0,1))</f>
        <v/>
      </c>
      <c r="K895" s="341" t="str">
        <f t="array" ref="K895">if(U895="","",XLOOKUP(U895,Master[Company],Master[Load Method],"Unknown",0,1))</f>
        <v/>
      </c>
      <c r="L895" s="341" t="str">
        <f t="array" ref="L895">if(U895="","",XLOOKUP(U895,Master[Company],Master[Line Distance],"Unknown",0,1))</f>
        <v/>
      </c>
      <c r="M895" s="394"/>
      <c r="N895" s="341"/>
      <c r="O895" s="341"/>
      <c r="P895" s="341" t="str">
        <f t="array" ref="P895">if(U895="","",XLOOKUP(U895,Master[Company],Master[Terms],"NA",0,1))</f>
        <v/>
      </c>
      <c r="Q895" s="341" t="str">
        <f t="shared" si="1"/>
        <v/>
      </c>
      <c r="R895" s="341" t="str">
        <f t="array" ref="R895">if(U895="","",XLOOKUP(U895,Master[Company],Master[Group],"NA",0,1))</f>
        <v/>
      </c>
      <c r="S895" s="341" t="str">
        <f t="array" ref="S895">if(U895="","",XLOOKUP(U895,Master[Company],Master[Loading Location],"NA",0,1))</f>
        <v/>
      </c>
      <c r="T895" s="341" t="str">
        <f t="array" ref="T895">if(U895="","",XLOOKUP(U895,Master[Company],Master[Acronym],"NA",0,1))</f>
        <v/>
      </c>
      <c r="U895" s="341"/>
      <c r="V895" s="342"/>
      <c r="W895" s="342"/>
      <c r="X895" s="341" t="str">
        <f t="shared" si="6"/>
        <v/>
      </c>
      <c r="Y895" s="341" t="str">
        <f t="shared" si="3"/>
        <v/>
      </c>
      <c r="Z895" s="341"/>
      <c r="AA895" s="341"/>
      <c r="AB895" s="341"/>
      <c r="AC895" s="401"/>
      <c r="AD895" s="563"/>
      <c r="AE895" s="564"/>
      <c r="AF895" s="564"/>
      <c r="AG895" s="564"/>
      <c r="AH895" s="564"/>
      <c r="AI895" s="564"/>
      <c r="AJ895" s="564"/>
      <c r="AK895" s="564"/>
      <c r="AL895" s="563"/>
      <c r="AM895" s="564"/>
      <c r="AN895" s="564"/>
      <c r="AO895" s="564"/>
      <c r="AP895" s="564"/>
      <c r="AQ895" s="564"/>
      <c r="AR895" s="564"/>
      <c r="AS895" s="564"/>
      <c r="AT895" s="401"/>
      <c r="AU895" s="399"/>
      <c r="AV895" s="617"/>
      <c r="AW895" s="401"/>
      <c r="AX895" s="401"/>
      <c r="AY895" s="341"/>
      <c r="AZ895" s="341"/>
      <c r="BA895" s="341"/>
      <c r="BB895" s="341"/>
      <c r="BC895" s="341"/>
      <c r="BD895" s="401"/>
      <c r="BE895" s="341"/>
      <c r="BF895" s="341"/>
      <c r="BG895" s="402"/>
      <c r="BH895" s="403"/>
      <c r="BI895" s="405"/>
      <c r="BJ895" s="405"/>
      <c r="BK895" s="405"/>
      <c r="BL895" s="405"/>
      <c r="BM895" s="514"/>
    </row>
    <row r="896" ht="18.75" customHeight="1">
      <c r="A896" s="400" t="str">
        <f t="shared" si="4"/>
        <v/>
      </c>
      <c r="B896" s="341"/>
      <c r="C896" s="559"/>
      <c r="D896" s="393"/>
      <c r="E896" s="341"/>
      <c r="F896" s="394"/>
      <c r="G896" s="341" t="str">
        <f t="array" ref="G896">IF(C896="","",XLOOKUP(C896,'Master Data'!K:K,'Master Data'!N:N,"Input in Master Data",0,1))</f>
        <v/>
      </c>
      <c r="H896" s="341" t="str">
        <f t="array" ref="H896">IF(C896="","",XLOOKUP(C896,'Master Data'!K:K,'Master Data'!O:O,"Input in Master Data",0,1))</f>
        <v/>
      </c>
      <c r="I896" s="341" t="str">
        <f t="array" ref="I896">if(U896="","",XLOOKUP(U896,Master[Company],Master[Blow],"Unknown",0,1))</f>
        <v/>
      </c>
      <c r="J896" s="341" t="str">
        <f t="array" ref="J896">if(U896="","",XLOOKUP(U896,Master[Company],Master[Pigging],"Unknown",0,1))</f>
        <v/>
      </c>
      <c r="K896" s="341" t="str">
        <f t="array" ref="K896">if(U896="","",XLOOKUP(U896,Master[Company],Master[Load Method],"Unknown",0,1))</f>
        <v/>
      </c>
      <c r="L896" s="341" t="str">
        <f t="array" ref="L896">if(U896="","",XLOOKUP(U896,Master[Company],Master[Line Distance],"Unknown",0,1))</f>
        <v/>
      </c>
      <c r="M896" s="394"/>
      <c r="N896" s="341"/>
      <c r="O896" s="341"/>
      <c r="P896" s="341" t="str">
        <f t="array" ref="P896">if(U896="","",XLOOKUP(U896,Master[Company],Master[Terms],"NA",0,1))</f>
        <v/>
      </c>
      <c r="Q896" s="341" t="str">
        <f t="shared" si="1"/>
        <v/>
      </c>
      <c r="R896" s="341" t="str">
        <f t="array" ref="R896">if(U896="","",XLOOKUP(U896,Master[Company],Master[Group],"NA",0,1))</f>
        <v/>
      </c>
      <c r="S896" s="341" t="str">
        <f t="array" ref="S896">if(U896="","",XLOOKUP(U896,Master[Company],Master[Loading Location],"NA",0,1))</f>
        <v/>
      </c>
      <c r="T896" s="341" t="str">
        <f t="array" ref="T896">if(U896="","",XLOOKUP(U896,Master[Company],Master[Acronym],"NA",0,1))</f>
        <v/>
      </c>
      <c r="U896" s="341"/>
      <c r="V896" s="342"/>
      <c r="W896" s="342"/>
      <c r="X896" s="341" t="str">
        <f t="shared" si="6"/>
        <v/>
      </c>
      <c r="Y896" s="341" t="str">
        <f t="shared" si="3"/>
        <v/>
      </c>
      <c r="Z896" s="341"/>
      <c r="AA896" s="341"/>
      <c r="AB896" s="341"/>
      <c r="AC896" s="401"/>
      <c r="AD896" s="563"/>
      <c r="AE896" s="564"/>
      <c r="AF896" s="564"/>
      <c r="AG896" s="564"/>
      <c r="AH896" s="564"/>
      <c r="AI896" s="564"/>
      <c r="AJ896" s="564"/>
      <c r="AK896" s="564"/>
      <c r="AL896" s="563"/>
      <c r="AM896" s="564"/>
      <c r="AN896" s="564"/>
      <c r="AO896" s="564"/>
      <c r="AP896" s="564"/>
      <c r="AQ896" s="564"/>
      <c r="AR896" s="564"/>
      <c r="AS896" s="564"/>
      <c r="AT896" s="401"/>
      <c r="AU896" s="399"/>
      <c r="AV896" s="617"/>
      <c r="AW896" s="401"/>
      <c r="AX896" s="401"/>
      <c r="AY896" s="341"/>
      <c r="AZ896" s="341"/>
      <c r="BA896" s="341"/>
      <c r="BB896" s="341"/>
      <c r="BC896" s="341"/>
      <c r="BD896" s="401"/>
      <c r="BE896" s="341"/>
      <c r="BF896" s="341"/>
      <c r="BG896" s="402"/>
      <c r="BH896" s="403"/>
      <c r="BI896" s="405"/>
      <c r="BJ896" s="405"/>
      <c r="BK896" s="405"/>
      <c r="BL896" s="405"/>
      <c r="BM896" s="514"/>
    </row>
    <row r="897" ht="18.75" customHeight="1">
      <c r="A897" s="400" t="str">
        <f t="shared" si="4"/>
        <v/>
      </c>
      <c r="B897" s="341"/>
      <c r="C897" s="559"/>
      <c r="D897" s="393"/>
      <c r="E897" s="341"/>
      <c r="F897" s="394"/>
      <c r="G897" s="341" t="str">
        <f t="array" ref="G897">IF(C897="","",XLOOKUP(C897,'Master Data'!K:K,'Master Data'!N:N,"Input in Master Data",0,1))</f>
        <v/>
      </c>
      <c r="H897" s="341" t="str">
        <f t="array" ref="H897">IF(C897="","",XLOOKUP(C897,'Master Data'!K:K,'Master Data'!O:O,"Input in Master Data",0,1))</f>
        <v/>
      </c>
      <c r="I897" s="341" t="str">
        <f t="array" ref="I897">if(U897="","",XLOOKUP(U897,Master[Company],Master[Blow],"Unknown",0,1))</f>
        <v/>
      </c>
      <c r="J897" s="341" t="str">
        <f t="array" ref="J897">if(U897="","",XLOOKUP(U897,Master[Company],Master[Pigging],"Unknown",0,1))</f>
        <v/>
      </c>
      <c r="K897" s="341" t="str">
        <f t="array" ref="K897">if(U897="","",XLOOKUP(U897,Master[Company],Master[Load Method],"Unknown",0,1))</f>
        <v/>
      </c>
      <c r="L897" s="341" t="str">
        <f t="array" ref="L897">if(U897="","",XLOOKUP(U897,Master[Company],Master[Line Distance],"Unknown",0,1))</f>
        <v/>
      </c>
      <c r="M897" s="394"/>
      <c r="N897" s="341"/>
      <c r="O897" s="341"/>
      <c r="P897" s="341" t="str">
        <f t="array" ref="P897">if(U897="","",XLOOKUP(U897,Master[Company],Master[Terms],"NA",0,1))</f>
        <v/>
      </c>
      <c r="Q897" s="341" t="str">
        <f t="shared" si="1"/>
        <v/>
      </c>
      <c r="R897" s="341" t="str">
        <f t="array" ref="R897">if(U897="","",XLOOKUP(U897,Master[Company],Master[Group],"NA",0,1))</f>
        <v/>
      </c>
      <c r="S897" s="341" t="str">
        <f t="array" ref="S897">if(U897="","",XLOOKUP(U897,Master[Company],Master[Loading Location],"NA",0,1))</f>
        <v/>
      </c>
      <c r="T897" s="341" t="str">
        <f t="array" ref="T897">if(U897="","",XLOOKUP(U897,Master[Company],Master[Acronym],"NA",0,1))</f>
        <v/>
      </c>
      <c r="U897" s="341"/>
      <c r="V897" s="342"/>
      <c r="W897" s="342"/>
      <c r="X897" s="341" t="str">
        <f t="shared" si="6"/>
        <v/>
      </c>
      <c r="Y897" s="341" t="str">
        <f t="shared" si="3"/>
        <v/>
      </c>
      <c r="Z897" s="341"/>
      <c r="AA897" s="341"/>
      <c r="AB897" s="341"/>
      <c r="AC897" s="401"/>
      <c r="AD897" s="563"/>
      <c r="AE897" s="564"/>
      <c r="AF897" s="564"/>
      <c r="AG897" s="564"/>
      <c r="AH897" s="564"/>
      <c r="AI897" s="564"/>
      <c r="AJ897" s="564"/>
      <c r="AK897" s="564"/>
      <c r="AL897" s="563"/>
      <c r="AM897" s="564"/>
      <c r="AN897" s="564"/>
      <c r="AO897" s="564"/>
      <c r="AP897" s="564"/>
      <c r="AQ897" s="564"/>
      <c r="AR897" s="564"/>
      <c r="AS897" s="564"/>
      <c r="AT897" s="401"/>
      <c r="AU897" s="399"/>
      <c r="AV897" s="617"/>
      <c r="AW897" s="401"/>
      <c r="AX897" s="401"/>
      <c r="AY897" s="341"/>
      <c r="AZ897" s="341"/>
      <c r="BA897" s="341"/>
      <c r="BB897" s="341"/>
      <c r="BC897" s="341"/>
      <c r="BD897" s="401"/>
      <c r="BE897" s="341"/>
      <c r="BF897" s="341"/>
      <c r="BG897" s="402"/>
      <c r="BH897" s="403"/>
      <c r="BI897" s="405"/>
      <c r="BJ897" s="405"/>
      <c r="BK897" s="405"/>
      <c r="BL897" s="405"/>
      <c r="BM897" s="514"/>
    </row>
    <row r="898" ht="18.75" customHeight="1">
      <c r="A898" s="400" t="str">
        <f t="shared" si="4"/>
        <v/>
      </c>
      <c r="B898" s="341"/>
      <c r="C898" s="559"/>
      <c r="D898" s="393"/>
      <c r="E898" s="341"/>
      <c r="F898" s="394"/>
      <c r="G898" s="341" t="str">
        <f t="array" ref="G898">IF(C898="","",XLOOKUP(C898,'Master Data'!K:K,'Master Data'!N:N,"Input in Master Data",0,1))</f>
        <v/>
      </c>
      <c r="H898" s="341" t="str">
        <f t="array" ref="H898">IF(C898="","",XLOOKUP(C898,'Master Data'!K:K,'Master Data'!O:O,"Input in Master Data",0,1))</f>
        <v/>
      </c>
      <c r="I898" s="341" t="str">
        <f t="array" ref="I898">if(U898="","",XLOOKUP(U898,Master[Company],Master[Blow],"Unknown",0,1))</f>
        <v/>
      </c>
      <c r="J898" s="341" t="str">
        <f t="array" ref="J898">if(U898="","",XLOOKUP(U898,Master[Company],Master[Pigging],"Unknown",0,1))</f>
        <v/>
      </c>
      <c r="K898" s="341" t="str">
        <f t="array" ref="K898">if(U898="","",XLOOKUP(U898,Master[Company],Master[Load Method],"Unknown",0,1))</f>
        <v/>
      </c>
      <c r="L898" s="341" t="str">
        <f t="array" ref="L898">if(U898="","",XLOOKUP(U898,Master[Company],Master[Line Distance],"Unknown",0,1))</f>
        <v/>
      </c>
      <c r="M898" s="394"/>
      <c r="N898" s="341"/>
      <c r="O898" s="341"/>
      <c r="P898" s="341" t="str">
        <f t="array" ref="P898">if(U898="","",XLOOKUP(U898,Master[Company],Master[Terms],"NA",0,1))</f>
        <v/>
      </c>
      <c r="Q898" s="341" t="str">
        <f t="shared" si="1"/>
        <v/>
      </c>
      <c r="R898" s="341" t="str">
        <f t="array" ref="R898">if(U898="","",XLOOKUP(U898,Master[Company],Master[Group],"NA",0,1))</f>
        <v/>
      </c>
      <c r="S898" s="341" t="str">
        <f t="array" ref="S898">if(U898="","",XLOOKUP(U898,Master[Company],Master[Loading Location],"NA",0,1))</f>
        <v/>
      </c>
      <c r="T898" s="341" t="str">
        <f t="array" ref="T898">if(U898="","",XLOOKUP(U898,Master[Company],Master[Acronym],"NA",0,1))</f>
        <v/>
      </c>
      <c r="U898" s="341"/>
      <c r="V898" s="342"/>
      <c r="W898" s="342"/>
      <c r="X898" s="341" t="str">
        <f t="shared" si="6"/>
        <v/>
      </c>
      <c r="Y898" s="341" t="str">
        <f t="shared" si="3"/>
        <v/>
      </c>
      <c r="Z898" s="341"/>
      <c r="AA898" s="341"/>
      <c r="AB898" s="341"/>
      <c r="AC898" s="401"/>
      <c r="AD898" s="563"/>
      <c r="AE898" s="564"/>
      <c r="AF898" s="564"/>
      <c r="AG898" s="564"/>
      <c r="AH898" s="564"/>
      <c r="AI898" s="564"/>
      <c r="AJ898" s="564"/>
      <c r="AK898" s="564"/>
      <c r="AL898" s="563"/>
      <c r="AM898" s="564"/>
      <c r="AN898" s="564"/>
      <c r="AO898" s="564"/>
      <c r="AP898" s="564"/>
      <c r="AQ898" s="564"/>
      <c r="AR898" s="564"/>
      <c r="AS898" s="564"/>
      <c r="AT898" s="401"/>
      <c r="AU898" s="399"/>
      <c r="AV898" s="617"/>
      <c r="AW898" s="401"/>
      <c r="AX898" s="401"/>
      <c r="AY898" s="341"/>
      <c r="AZ898" s="341"/>
      <c r="BA898" s="341"/>
      <c r="BB898" s="341"/>
      <c r="BC898" s="341"/>
      <c r="BD898" s="401"/>
      <c r="BE898" s="341"/>
      <c r="BF898" s="341"/>
      <c r="BG898" s="402"/>
      <c r="BH898" s="403"/>
      <c r="BI898" s="405"/>
      <c r="BJ898" s="405"/>
      <c r="BK898" s="405"/>
      <c r="BL898" s="405"/>
      <c r="BM898" s="514"/>
    </row>
    <row r="899" ht="18.75" customHeight="1">
      <c r="A899" s="400" t="str">
        <f t="shared" si="4"/>
        <v/>
      </c>
      <c r="B899" s="341"/>
      <c r="C899" s="559"/>
      <c r="D899" s="393"/>
      <c r="E899" s="341"/>
      <c r="F899" s="394"/>
      <c r="G899" s="341" t="str">
        <f t="array" ref="G899">IF(C899="","",XLOOKUP(C899,'Master Data'!K:K,'Master Data'!N:N,"Input in Master Data",0,1))</f>
        <v/>
      </c>
      <c r="H899" s="341" t="str">
        <f t="array" ref="H899">IF(C899="","",XLOOKUP(C899,'Master Data'!K:K,'Master Data'!O:O,"Input in Master Data",0,1))</f>
        <v/>
      </c>
      <c r="I899" s="341" t="str">
        <f t="array" ref="I899">if(U899="","",XLOOKUP(U899,Master[Company],Master[Blow],"Unknown",0,1))</f>
        <v/>
      </c>
      <c r="J899" s="341" t="str">
        <f t="array" ref="J899">if(U899="","",XLOOKUP(U899,Master[Company],Master[Pigging],"Unknown",0,1))</f>
        <v/>
      </c>
      <c r="K899" s="341" t="str">
        <f t="array" ref="K899">if(U899="","",XLOOKUP(U899,Master[Company],Master[Load Method],"Unknown",0,1))</f>
        <v/>
      </c>
      <c r="L899" s="341" t="str">
        <f t="array" ref="L899">if(U899="","",XLOOKUP(U899,Master[Company],Master[Line Distance],"Unknown",0,1))</f>
        <v/>
      </c>
      <c r="M899" s="394"/>
      <c r="N899" s="341"/>
      <c r="O899" s="341"/>
      <c r="P899" s="341" t="str">
        <f t="array" ref="P899">if(U899="","",XLOOKUP(U899,Master[Company],Master[Terms],"NA",0,1))</f>
        <v/>
      </c>
      <c r="Q899" s="341" t="str">
        <f t="shared" si="1"/>
        <v/>
      </c>
      <c r="R899" s="341" t="str">
        <f t="array" ref="R899">if(U899="","",XLOOKUP(U899,Master[Company],Master[Group],"NA",0,1))</f>
        <v/>
      </c>
      <c r="S899" s="341" t="str">
        <f t="array" ref="S899">if(U899="","",XLOOKUP(U899,Master[Company],Master[Loading Location],"NA",0,1))</f>
        <v/>
      </c>
      <c r="T899" s="341" t="str">
        <f t="array" ref="T899">if(U899="","",XLOOKUP(U899,Master[Company],Master[Acronym],"NA",0,1))</f>
        <v/>
      </c>
      <c r="U899" s="341"/>
      <c r="V899" s="342"/>
      <c r="W899" s="342"/>
      <c r="X899" s="341" t="str">
        <f t="shared" si="6"/>
        <v/>
      </c>
      <c r="Y899" s="341" t="str">
        <f t="shared" si="3"/>
        <v/>
      </c>
      <c r="Z899" s="341"/>
      <c r="AA899" s="341"/>
      <c r="AB899" s="341"/>
      <c r="AC899" s="401"/>
      <c r="AD899" s="563"/>
      <c r="AE899" s="564"/>
      <c r="AF899" s="564"/>
      <c r="AG899" s="564"/>
      <c r="AH899" s="564"/>
      <c r="AI899" s="564"/>
      <c r="AJ899" s="564"/>
      <c r="AK899" s="564"/>
      <c r="AL899" s="563"/>
      <c r="AM899" s="564"/>
      <c r="AN899" s="564"/>
      <c r="AO899" s="564"/>
      <c r="AP899" s="564"/>
      <c r="AQ899" s="564"/>
      <c r="AR899" s="564"/>
      <c r="AS899" s="564"/>
      <c r="AT899" s="401"/>
      <c r="AU899" s="399"/>
      <c r="AV899" s="617"/>
      <c r="AW899" s="401"/>
      <c r="AX899" s="401"/>
      <c r="AY899" s="341"/>
      <c r="AZ899" s="341"/>
      <c r="BA899" s="341"/>
      <c r="BB899" s="341"/>
      <c r="BC899" s="341"/>
      <c r="BD899" s="401"/>
      <c r="BE899" s="341"/>
      <c r="BF899" s="341"/>
      <c r="BG899" s="402"/>
      <c r="BH899" s="403"/>
      <c r="BI899" s="405"/>
      <c r="BJ899" s="405"/>
      <c r="BK899" s="405"/>
      <c r="BL899" s="405"/>
      <c r="BM899" s="514"/>
    </row>
    <row r="900" ht="18.75" customHeight="1">
      <c r="A900" s="400" t="str">
        <f t="shared" si="4"/>
        <v/>
      </c>
      <c r="B900" s="341"/>
      <c r="C900" s="559"/>
      <c r="D900" s="393"/>
      <c r="E900" s="341"/>
      <c r="F900" s="394"/>
      <c r="G900" s="341" t="str">
        <f t="array" ref="G900">IF(C900="","",XLOOKUP(C900,'Master Data'!K:K,'Master Data'!N:N,"Input in Master Data",0,1))</f>
        <v/>
      </c>
      <c r="H900" s="341" t="str">
        <f t="array" ref="H900">IF(C900="","",XLOOKUP(C900,'Master Data'!K:K,'Master Data'!O:O,"Input in Master Data",0,1))</f>
        <v/>
      </c>
      <c r="I900" s="341" t="str">
        <f t="array" ref="I900">if(U900="","",XLOOKUP(U900,Master[Company],Master[Blow],"Unknown",0,1))</f>
        <v/>
      </c>
      <c r="J900" s="341" t="str">
        <f t="array" ref="J900">if(U900="","",XLOOKUP(U900,Master[Company],Master[Pigging],"Unknown",0,1))</f>
        <v/>
      </c>
      <c r="K900" s="341" t="str">
        <f t="array" ref="K900">if(U900="","",XLOOKUP(U900,Master[Company],Master[Load Method],"Unknown",0,1))</f>
        <v/>
      </c>
      <c r="L900" s="341" t="str">
        <f t="array" ref="L900">if(U900="","",XLOOKUP(U900,Master[Company],Master[Line Distance],"Unknown",0,1))</f>
        <v/>
      </c>
      <c r="M900" s="394"/>
      <c r="N900" s="341"/>
      <c r="O900" s="341"/>
      <c r="P900" s="341" t="str">
        <f t="array" ref="P900">if(U900="","",XLOOKUP(U900,Master[Company],Master[Terms],"NA",0,1))</f>
        <v/>
      </c>
      <c r="Q900" s="341" t="str">
        <f t="shared" si="1"/>
        <v/>
      </c>
      <c r="R900" s="341" t="str">
        <f t="array" ref="R900">if(U900="","",XLOOKUP(U900,Master[Company],Master[Group],"NA",0,1))</f>
        <v/>
      </c>
      <c r="S900" s="341" t="str">
        <f t="array" ref="S900">if(U900="","",XLOOKUP(U900,Master[Company],Master[Loading Location],"NA",0,1))</f>
        <v/>
      </c>
      <c r="T900" s="341" t="str">
        <f t="array" ref="T900">if(U900="","",XLOOKUP(U900,Master[Company],Master[Acronym],"NA",0,1))</f>
        <v/>
      </c>
      <c r="U900" s="341"/>
      <c r="V900" s="342"/>
      <c r="W900" s="342"/>
      <c r="X900" s="341" t="str">
        <f t="shared" si="6"/>
        <v/>
      </c>
      <c r="Y900" s="341" t="str">
        <f t="shared" si="3"/>
        <v/>
      </c>
      <c r="Z900" s="341"/>
      <c r="AA900" s="341"/>
      <c r="AB900" s="341"/>
      <c r="AC900" s="401"/>
      <c r="AD900" s="563"/>
      <c r="AE900" s="564"/>
      <c r="AF900" s="564"/>
      <c r="AG900" s="564"/>
      <c r="AH900" s="564"/>
      <c r="AI900" s="564"/>
      <c r="AJ900" s="564"/>
      <c r="AK900" s="564"/>
      <c r="AL900" s="563"/>
      <c r="AM900" s="564"/>
      <c r="AN900" s="564"/>
      <c r="AO900" s="564"/>
      <c r="AP900" s="564"/>
      <c r="AQ900" s="564"/>
      <c r="AR900" s="564"/>
      <c r="AS900" s="564"/>
      <c r="AT900" s="401"/>
      <c r="AU900" s="399"/>
      <c r="AV900" s="617"/>
      <c r="AW900" s="401"/>
      <c r="AX900" s="401"/>
      <c r="AY900" s="341"/>
      <c r="AZ900" s="341"/>
      <c r="BA900" s="341"/>
      <c r="BB900" s="341"/>
      <c r="BC900" s="341"/>
      <c r="BD900" s="401"/>
      <c r="BE900" s="341"/>
      <c r="BF900" s="341"/>
      <c r="BG900" s="402"/>
      <c r="BH900" s="403"/>
      <c r="BI900" s="405"/>
      <c r="BJ900" s="405"/>
      <c r="BK900" s="405"/>
      <c r="BL900" s="405"/>
      <c r="BM900" s="514"/>
    </row>
    <row r="901" ht="18.75" customHeight="1">
      <c r="A901" s="400" t="str">
        <f t="shared" si="4"/>
        <v/>
      </c>
      <c r="B901" s="341"/>
      <c r="C901" s="559"/>
      <c r="D901" s="393"/>
      <c r="E901" s="341"/>
      <c r="F901" s="394"/>
      <c r="G901" s="341" t="str">
        <f t="array" ref="G901">IF(C901="","",XLOOKUP(C901,'Master Data'!K:K,'Master Data'!N:N,"Input in Master Data",0,1))</f>
        <v/>
      </c>
      <c r="H901" s="341" t="str">
        <f t="array" ref="H901">IF(C901="","",XLOOKUP(C901,'Master Data'!K:K,'Master Data'!O:O,"Input in Master Data",0,1))</f>
        <v/>
      </c>
      <c r="I901" s="341" t="str">
        <f t="array" ref="I901">if(U901="","",XLOOKUP(U901,Master[Company],Master[Blow],"Unknown",0,1))</f>
        <v/>
      </c>
      <c r="J901" s="341" t="str">
        <f t="array" ref="J901">if(U901="","",XLOOKUP(U901,Master[Company],Master[Pigging],"Unknown",0,1))</f>
        <v/>
      </c>
      <c r="K901" s="341" t="str">
        <f t="array" ref="K901">if(U901="","",XLOOKUP(U901,Master[Company],Master[Load Method],"Unknown",0,1))</f>
        <v/>
      </c>
      <c r="L901" s="341" t="str">
        <f t="array" ref="L901">if(U901="","",XLOOKUP(U901,Master[Company],Master[Line Distance],"Unknown",0,1))</f>
        <v/>
      </c>
      <c r="M901" s="394"/>
      <c r="N901" s="341"/>
      <c r="O901" s="341"/>
      <c r="P901" s="341" t="str">
        <f t="array" ref="P901">if(U901="","",XLOOKUP(U901,Master[Company],Master[Terms],"NA",0,1))</f>
        <v/>
      </c>
      <c r="Q901" s="341" t="str">
        <f t="shared" si="1"/>
        <v/>
      </c>
      <c r="R901" s="341" t="str">
        <f t="array" ref="R901">if(U901="","",XLOOKUP(U901,Master[Company],Master[Group],"NA",0,1))</f>
        <v/>
      </c>
      <c r="S901" s="341" t="str">
        <f t="array" ref="S901">if(U901="","",XLOOKUP(U901,Master[Company],Master[Loading Location],"NA",0,1))</f>
        <v/>
      </c>
      <c r="T901" s="341" t="str">
        <f t="array" ref="T901">if(U901="","",XLOOKUP(U901,Master[Company],Master[Acronym],"NA",0,1))</f>
        <v/>
      </c>
      <c r="U901" s="341"/>
      <c r="V901" s="342"/>
      <c r="W901" s="342"/>
      <c r="X901" s="341" t="str">
        <f t="shared" si="6"/>
        <v/>
      </c>
      <c r="Y901" s="341" t="str">
        <f t="shared" si="3"/>
        <v/>
      </c>
      <c r="Z901" s="341"/>
      <c r="AA901" s="341"/>
      <c r="AB901" s="341"/>
      <c r="AC901" s="401"/>
      <c r="AD901" s="563"/>
      <c r="AE901" s="564"/>
      <c r="AF901" s="564"/>
      <c r="AG901" s="564"/>
      <c r="AH901" s="564"/>
      <c r="AI901" s="564"/>
      <c r="AJ901" s="564"/>
      <c r="AK901" s="564"/>
      <c r="AL901" s="563"/>
      <c r="AM901" s="564"/>
      <c r="AN901" s="564"/>
      <c r="AO901" s="564"/>
      <c r="AP901" s="564"/>
      <c r="AQ901" s="564"/>
      <c r="AR901" s="564"/>
      <c r="AS901" s="564"/>
      <c r="AT901" s="401"/>
      <c r="AU901" s="399"/>
      <c r="AV901" s="617"/>
      <c r="AW901" s="401"/>
      <c r="AX901" s="401"/>
      <c r="AY901" s="341"/>
      <c r="AZ901" s="341"/>
      <c r="BA901" s="341"/>
      <c r="BB901" s="341"/>
      <c r="BC901" s="341"/>
      <c r="BD901" s="401"/>
      <c r="BE901" s="341"/>
      <c r="BF901" s="341"/>
      <c r="BG901" s="402"/>
      <c r="BH901" s="403"/>
      <c r="BI901" s="405"/>
      <c r="BJ901" s="405"/>
      <c r="BK901" s="405"/>
      <c r="BL901" s="405"/>
      <c r="BM901" s="514"/>
    </row>
    <row r="902" ht="18.75" customHeight="1">
      <c r="A902" s="400" t="str">
        <f t="shared" si="4"/>
        <v/>
      </c>
      <c r="B902" s="341"/>
      <c r="C902" s="559"/>
      <c r="D902" s="393"/>
      <c r="E902" s="341"/>
      <c r="F902" s="394"/>
      <c r="G902" s="341" t="str">
        <f t="array" ref="G902">IF(C902="","",XLOOKUP(C902,'Master Data'!K:K,'Master Data'!N:N,"Input in Master Data",0,1))</f>
        <v/>
      </c>
      <c r="H902" s="341" t="str">
        <f t="array" ref="H902">IF(C902="","",XLOOKUP(C902,'Master Data'!K:K,'Master Data'!O:O,"Input in Master Data",0,1))</f>
        <v/>
      </c>
      <c r="I902" s="341" t="str">
        <f t="array" ref="I902">if(U902="","",XLOOKUP(U902,Master[Company],Master[Blow],"Unknown",0,1))</f>
        <v/>
      </c>
      <c r="J902" s="341" t="str">
        <f t="array" ref="J902">if(U902="","",XLOOKUP(U902,Master[Company],Master[Pigging],"Unknown",0,1))</f>
        <v/>
      </c>
      <c r="K902" s="341" t="str">
        <f t="array" ref="K902">if(U902="","",XLOOKUP(U902,Master[Company],Master[Load Method],"Unknown",0,1))</f>
        <v/>
      </c>
      <c r="L902" s="341" t="str">
        <f t="array" ref="L902">if(U902="","",XLOOKUP(U902,Master[Company],Master[Line Distance],"Unknown",0,1))</f>
        <v/>
      </c>
      <c r="M902" s="394"/>
      <c r="N902" s="341"/>
      <c r="O902" s="341"/>
      <c r="P902" s="341" t="str">
        <f t="array" ref="P902">if(U902="","",XLOOKUP(U902,Master[Company],Master[Terms],"NA",0,1))</f>
        <v/>
      </c>
      <c r="Q902" s="341" t="str">
        <f t="shared" si="1"/>
        <v/>
      </c>
      <c r="R902" s="341" t="str">
        <f t="array" ref="R902">if(U902="","",XLOOKUP(U902,Master[Company],Master[Group],"NA",0,1))</f>
        <v/>
      </c>
      <c r="S902" s="341" t="str">
        <f t="array" ref="S902">if(U902="","",XLOOKUP(U902,Master[Company],Master[Loading Location],"NA",0,1))</f>
        <v/>
      </c>
      <c r="T902" s="341" t="str">
        <f t="array" ref="T902">if(U902="","",XLOOKUP(U902,Master[Company],Master[Acronym],"NA",0,1))</f>
        <v/>
      </c>
      <c r="U902" s="341"/>
      <c r="V902" s="342"/>
      <c r="W902" s="342"/>
      <c r="X902" s="341" t="str">
        <f t="shared" si="6"/>
        <v/>
      </c>
      <c r="Y902" s="341" t="str">
        <f t="shared" si="3"/>
        <v/>
      </c>
      <c r="Z902" s="341"/>
      <c r="AA902" s="341"/>
      <c r="AB902" s="341"/>
      <c r="AC902" s="401"/>
      <c r="AD902" s="563"/>
      <c r="AE902" s="564"/>
      <c r="AF902" s="564"/>
      <c r="AG902" s="564"/>
      <c r="AH902" s="564"/>
      <c r="AI902" s="564"/>
      <c r="AJ902" s="564"/>
      <c r="AK902" s="564"/>
      <c r="AL902" s="563"/>
      <c r="AM902" s="564"/>
      <c r="AN902" s="564"/>
      <c r="AO902" s="564"/>
      <c r="AP902" s="564"/>
      <c r="AQ902" s="564"/>
      <c r="AR902" s="564"/>
      <c r="AS902" s="564"/>
      <c r="AT902" s="401"/>
      <c r="AU902" s="399"/>
      <c r="AV902" s="617"/>
      <c r="AW902" s="401"/>
      <c r="AX902" s="401"/>
      <c r="AY902" s="341"/>
      <c r="AZ902" s="341"/>
      <c r="BA902" s="341"/>
      <c r="BB902" s="341"/>
      <c r="BC902" s="341"/>
      <c r="BD902" s="401"/>
      <c r="BE902" s="341"/>
      <c r="BF902" s="341"/>
      <c r="BG902" s="402"/>
      <c r="BH902" s="403"/>
      <c r="BI902" s="405"/>
      <c r="BJ902" s="405"/>
      <c r="BK902" s="405"/>
      <c r="BL902" s="405"/>
      <c r="BM902" s="514"/>
    </row>
    <row r="903" ht="18.75" customHeight="1">
      <c r="A903" s="400" t="str">
        <f t="shared" si="4"/>
        <v/>
      </c>
      <c r="B903" s="341"/>
      <c r="C903" s="559"/>
      <c r="D903" s="393"/>
      <c r="E903" s="341"/>
      <c r="F903" s="394"/>
      <c r="G903" s="341" t="str">
        <f t="array" ref="G903">IF(C903="","",XLOOKUP(C903,'Master Data'!K:K,'Master Data'!N:N,"Input in Master Data",0,1))</f>
        <v/>
      </c>
      <c r="H903" s="341" t="str">
        <f t="array" ref="H903">IF(C903="","",XLOOKUP(C903,'Master Data'!K:K,'Master Data'!O:O,"Input in Master Data",0,1))</f>
        <v/>
      </c>
      <c r="I903" s="341" t="str">
        <f t="array" ref="I903">if(U903="","",XLOOKUP(U903,Master[Company],Master[Blow],"Unknown",0,1))</f>
        <v/>
      </c>
      <c r="J903" s="341" t="str">
        <f t="array" ref="J903">if(U903="","",XLOOKUP(U903,Master[Company],Master[Pigging],"Unknown",0,1))</f>
        <v/>
      </c>
      <c r="K903" s="341" t="str">
        <f t="array" ref="K903">if(U903="","",XLOOKUP(U903,Master[Company],Master[Load Method],"Unknown",0,1))</f>
        <v/>
      </c>
      <c r="L903" s="341" t="str">
        <f t="array" ref="L903">if(U903="","",XLOOKUP(U903,Master[Company],Master[Line Distance],"Unknown",0,1))</f>
        <v/>
      </c>
      <c r="M903" s="394"/>
      <c r="N903" s="341"/>
      <c r="O903" s="341"/>
      <c r="P903" s="341" t="str">
        <f t="array" ref="P903">if(U903="","",XLOOKUP(U903,Master[Company],Master[Terms],"NA",0,1))</f>
        <v/>
      </c>
      <c r="Q903" s="341" t="str">
        <f t="shared" si="1"/>
        <v/>
      </c>
      <c r="R903" s="341" t="str">
        <f t="array" ref="R903">if(U903="","",XLOOKUP(U903,Master[Company],Master[Group],"NA",0,1))</f>
        <v/>
      </c>
      <c r="S903" s="341" t="str">
        <f t="array" ref="S903">if(U903="","",XLOOKUP(U903,Master[Company],Master[Loading Location],"NA",0,1))</f>
        <v/>
      </c>
      <c r="T903" s="341" t="str">
        <f t="array" ref="T903">if(U903="","",XLOOKUP(U903,Master[Company],Master[Acronym],"NA",0,1))</f>
        <v/>
      </c>
      <c r="U903" s="341"/>
      <c r="V903" s="342"/>
      <c r="W903" s="342"/>
      <c r="X903" s="341" t="str">
        <f t="shared" si="6"/>
        <v/>
      </c>
      <c r="Y903" s="341" t="str">
        <f t="shared" si="3"/>
        <v/>
      </c>
      <c r="Z903" s="341"/>
      <c r="AA903" s="341"/>
      <c r="AB903" s="341"/>
      <c r="AC903" s="401"/>
      <c r="AD903" s="563"/>
      <c r="AE903" s="564"/>
      <c r="AF903" s="564"/>
      <c r="AG903" s="564"/>
      <c r="AH903" s="564"/>
      <c r="AI903" s="564"/>
      <c r="AJ903" s="564"/>
      <c r="AK903" s="564"/>
      <c r="AL903" s="563"/>
      <c r="AM903" s="564"/>
      <c r="AN903" s="564"/>
      <c r="AO903" s="564"/>
      <c r="AP903" s="564"/>
      <c r="AQ903" s="564"/>
      <c r="AR903" s="564"/>
      <c r="AS903" s="564"/>
      <c r="AT903" s="401"/>
      <c r="AU903" s="399"/>
      <c r="AV903" s="617"/>
      <c r="AW903" s="401"/>
      <c r="AX903" s="401"/>
      <c r="AY903" s="341"/>
      <c r="AZ903" s="341"/>
      <c r="BA903" s="341"/>
      <c r="BB903" s="341"/>
      <c r="BC903" s="341"/>
      <c r="BD903" s="401"/>
      <c r="BE903" s="341"/>
      <c r="BF903" s="341"/>
      <c r="BG903" s="402"/>
      <c r="BH903" s="403"/>
      <c r="BI903" s="405"/>
      <c r="BJ903" s="405"/>
      <c r="BK903" s="405"/>
      <c r="BL903" s="405"/>
      <c r="BM903" s="514"/>
    </row>
    <row r="904" ht="18.75" customHeight="1">
      <c r="A904" s="400" t="str">
        <f t="shared" si="4"/>
        <v/>
      </c>
      <c r="B904" s="341"/>
      <c r="C904" s="559"/>
      <c r="D904" s="393"/>
      <c r="E904" s="341"/>
      <c r="F904" s="394"/>
      <c r="G904" s="341" t="str">
        <f t="array" ref="G904">IF(C904="","",XLOOKUP(C904,'Master Data'!K:K,'Master Data'!N:N,"Input in Master Data",0,1))</f>
        <v/>
      </c>
      <c r="H904" s="341" t="str">
        <f t="array" ref="H904">IF(C904="","",XLOOKUP(C904,'Master Data'!K:K,'Master Data'!O:O,"Input in Master Data",0,1))</f>
        <v/>
      </c>
      <c r="I904" s="341" t="str">
        <f t="array" ref="I904">if(U904="","",XLOOKUP(U904,Master[Company],Master[Blow],"Unknown",0,1))</f>
        <v/>
      </c>
      <c r="J904" s="341" t="str">
        <f t="array" ref="J904">if(U904="","",XLOOKUP(U904,Master[Company],Master[Pigging],"Unknown",0,1))</f>
        <v/>
      </c>
      <c r="K904" s="341" t="str">
        <f t="array" ref="K904">if(U904="","",XLOOKUP(U904,Master[Company],Master[Load Method],"Unknown",0,1))</f>
        <v/>
      </c>
      <c r="L904" s="341" t="str">
        <f t="array" ref="L904">if(U904="","",XLOOKUP(U904,Master[Company],Master[Line Distance],"Unknown",0,1))</f>
        <v/>
      </c>
      <c r="M904" s="394"/>
      <c r="N904" s="341"/>
      <c r="O904" s="341"/>
      <c r="P904" s="341" t="str">
        <f t="array" ref="P904">if(U904="","",XLOOKUP(U904,Master[Company],Master[Terms],"NA",0,1))</f>
        <v/>
      </c>
      <c r="Q904" s="341" t="str">
        <f t="shared" si="1"/>
        <v/>
      </c>
      <c r="R904" s="341" t="str">
        <f t="array" ref="R904">if(U904="","",XLOOKUP(U904,Master[Company],Master[Group],"NA",0,1))</f>
        <v/>
      </c>
      <c r="S904" s="341" t="str">
        <f t="array" ref="S904">if(U904="","",XLOOKUP(U904,Master[Company],Master[Loading Location],"NA",0,1))</f>
        <v/>
      </c>
      <c r="T904" s="341" t="str">
        <f t="array" ref="T904">if(U904="","",XLOOKUP(U904,Master[Company],Master[Acronym],"NA",0,1))</f>
        <v/>
      </c>
      <c r="U904" s="341"/>
      <c r="V904" s="342"/>
      <c r="W904" s="342"/>
      <c r="X904" s="341" t="str">
        <f t="shared" si="6"/>
        <v/>
      </c>
      <c r="Y904" s="341" t="str">
        <f t="shared" si="3"/>
        <v/>
      </c>
      <c r="Z904" s="341"/>
      <c r="AA904" s="341"/>
      <c r="AB904" s="341"/>
      <c r="AC904" s="401"/>
      <c r="AD904" s="563"/>
      <c r="AE904" s="564"/>
      <c r="AF904" s="564"/>
      <c r="AG904" s="564"/>
      <c r="AH904" s="564"/>
      <c r="AI904" s="564"/>
      <c r="AJ904" s="564"/>
      <c r="AK904" s="564"/>
      <c r="AL904" s="563"/>
      <c r="AM904" s="564"/>
      <c r="AN904" s="564"/>
      <c r="AO904" s="564"/>
      <c r="AP904" s="564"/>
      <c r="AQ904" s="564"/>
      <c r="AR904" s="564"/>
      <c r="AS904" s="564"/>
      <c r="AT904" s="401"/>
      <c r="AU904" s="399"/>
      <c r="AV904" s="617"/>
      <c r="AW904" s="401"/>
      <c r="AX904" s="401"/>
      <c r="AY904" s="341"/>
      <c r="AZ904" s="341"/>
      <c r="BA904" s="341"/>
      <c r="BB904" s="341"/>
      <c r="BC904" s="341"/>
      <c r="BD904" s="401"/>
      <c r="BE904" s="341"/>
      <c r="BF904" s="341"/>
      <c r="BG904" s="402"/>
      <c r="BH904" s="403"/>
      <c r="BI904" s="405"/>
      <c r="BJ904" s="405"/>
      <c r="BK904" s="405"/>
      <c r="BL904" s="405"/>
      <c r="BM904" s="514"/>
    </row>
    <row r="905" ht="18.75" customHeight="1">
      <c r="A905" s="400" t="str">
        <f t="shared" si="4"/>
        <v/>
      </c>
      <c r="B905" s="341"/>
      <c r="C905" s="559"/>
      <c r="D905" s="393"/>
      <c r="E905" s="341"/>
      <c r="F905" s="394"/>
      <c r="G905" s="341" t="str">
        <f t="array" ref="G905">IF(C905="","",XLOOKUP(C905,'Master Data'!K:K,'Master Data'!N:N,"Input in Master Data",0,1))</f>
        <v/>
      </c>
      <c r="H905" s="341" t="str">
        <f t="array" ref="H905">IF(C905="","",XLOOKUP(C905,'Master Data'!K:K,'Master Data'!O:O,"Input in Master Data",0,1))</f>
        <v/>
      </c>
      <c r="I905" s="341" t="str">
        <f t="array" ref="I905">if(U905="","",XLOOKUP(U905,Master[Company],Master[Blow],"Unknown",0,1))</f>
        <v/>
      </c>
      <c r="J905" s="341" t="str">
        <f t="array" ref="J905">if(U905="","",XLOOKUP(U905,Master[Company],Master[Pigging],"Unknown",0,1))</f>
        <v/>
      </c>
      <c r="K905" s="341" t="str">
        <f t="array" ref="K905">if(U905="","",XLOOKUP(U905,Master[Company],Master[Load Method],"Unknown",0,1))</f>
        <v/>
      </c>
      <c r="L905" s="341" t="str">
        <f t="array" ref="L905">if(U905="","",XLOOKUP(U905,Master[Company],Master[Line Distance],"Unknown",0,1))</f>
        <v/>
      </c>
      <c r="M905" s="394"/>
      <c r="N905" s="341"/>
      <c r="O905" s="341"/>
      <c r="P905" s="341" t="str">
        <f t="array" ref="P905">if(U905="","",XLOOKUP(U905,Master[Company],Master[Terms],"NA",0,1))</f>
        <v/>
      </c>
      <c r="Q905" s="341" t="str">
        <f t="shared" si="1"/>
        <v/>
      </c>
      <c r="R905" s="341" t="str">
        <f t="array" ref="R905">if(U905="","",XLOOKUP(U905,Master[Company],Master[Group],"NA",0,1))</f>
        <v/>
      </c>
      <c r="S905" s="341" t="str">
        <f t="array" ref="S905">if(U905="","",XLOOKUP(U905,Master[Company],Master[Loading Location],"NA",0,1))</f>
        <v/>
      </c>
      <c r="T905" s="341" t="str">
        <f t="array" ref="T905">if(U905="","",XLOOKUP(U905,Master[Company],Master[Acronym],"NA",0,1))</f>
        <v/>
      </c>
      <c r="U905" s="341"/>
      <c r="V905" s="342"/>
      <c r="W905" s="342"/>
      <c r="X905" s="341" t="str">
        <f t="shared" si="6"/>
        <v/>
      </c>
      <c r="Y905" s="341" t="str">
        <f t="shared" si="3"/>
        <v/>
      </c>
      <c r="Z905" s="341"/>
      <c r="AA905" s="341"/>
      <c r="AB905" s="341"/>
      <c r="AC905" s="401"/>
      <c r="AD905" s="563"/>
      <c r="AE905" s="564"/>
      <c r="AF905" s="564"/>
      <c r="AG905" s="564"/>
      <c r="AH905" s="564"/>
      <c r="AI905" s="564"/>
      <c r="AJ905" s="564"/>
      <c r="AK905" s="564"/>
      <c r="AL905" s="563"/>
      <c r="AM905" s="564"/>
      <c r="AN905" s="564"/>
      <c r="AO905" s="564"/>
      <c r="AP905" s="564"/>
      <c r="AQ905" s="564"/>
      <c r="AR905" s="564"/>
      <c r="AS905" s="564"/>
      <c r="AT905" s="401"/>
      <c r="AU905" s="399"/>
      <c r="AV905" s="617"/>
      <c r="AW905" s="401"/>
      <c r="AX905" s="401"/>
      <c r="AY905" s="341"/>
      <c r="AZ905" s="341"/>
      <c r="BA905" s="341"/>
      <c r="BB905" s="341"/>
      <c r="BC905" s="341"/>
      <c r="BD905" s="401"/>
      <c r="BE905" s="341"/>
      <c r="BF905" s="341"/>
      <c r="BG905" s="402"/>
      <c r="BH905" s="403"/>
      <c r="BI905" s="405"/>
      <c r="BJ905" s="405"/>
      <c r="BK905" s="405"/>
      <c r="BL905" s="405"/>
      <c r="BM905" s="514"/>
    </row>
    <row r="906" ht="18.75" customHeight="1">
      <c r="A906" s="400" t="str">
        <f t="shared" si="4"/>
        <v/>
      </c>
      <c r="B906" s="341"/>
      <c r="C906" s="559"/>
      <c r="D906" s="393"/>
      <c r="E906" s="341"/>
      <c r="F906" s="394"/>
      <c r="G906" s="341" t="str">
        <f t="array" ref="G906">IF(C906="","",XLOOKUP(C906,'Master Data'!K:K,'Master Data'!N:N,"Input in Master Data",0,1))</f>
        <v/>
      </c>
      <c r="H906" s="341" t="str">
        <f t="array" ref="H906">IF(C906="","",XLOOKUP(C906,'Master Data'!K:K,'Master Data'!O:O,"Input in Master Data",0,1))</f>
        <v/>
      </c>
      <c r="I906" s="341" t="str">
        <f t="array" ref="I906">if(U906="","",XLOOKUP(U906,Master[Company],Master[Blow],"Unknown",0,1))</f>
        <v/>
      </c>
      <c r="J906" s="341" t="str">
        <f t="array" ref="J906">if(U906="","",XLOOKUP(U906,Master[Company],Master[Pigging],"Unknown",0,1))</f>
        <v/>
      </c>
      <c r="K906" s="341" t="str">
        <f t="array" ref="K906">if(U906="","",XLOOKUP(U906,Master[Company],Master[Load Method],"Unknown",0,1))</f>
        <v/>
      </c>
      <c r="L906" s="341" t="str">
        <f t="array" ref="L906">if(U906="","",XLOOKUP(U906,Master[Company],Master[Line Distance],"Unknown",0,1))</f>
        <v/>
      </c>
      <c r="M906" s="394"/>
      <c r="N906" s="341"/>
      <c r="O906" s="341"/>
      <c r="P906" s="341" t="str">
        <f t="array" ref="P906">if(U906="","",XLOOKUP(U906,Master[Company],Master[Terms],"NA",0,1))</f>
        <v/>
      </c>
      <c r="Q906" s="341" t="str">
        <f t="shared" si="1"/>
        <v/>
      </c>
      <c r="R906" s="341" t="str">
        <f t="array" ref="R906">if(U906="","",XLOOKUP(U906,Master[Company],Master[Group],"NA",0,1))</f>
        <v/>
      </c>
      <c r="S906" s="341" t="str">
        <f t="array" ref="S906">if(U906="","",XLOOKUP(U906,Master[Company],Master[Loading Location],"NA",0,1))</f>
        <v/>
      </c>
      <c r="T906" s="341" t="str">
        <f t="array" ref="T906">if(U906="","",XLOOKUP(U906,Master[Company],Master[Acronym],"NA",0,1))</f>
        <v/>
      </c>
      <c r="U906" s="341"/>
      <c r="V906" s="342"/>
      <c r="W906" s="342"/>
      <c r="X906" s="341" t="str">
        <f t="shared" si="6"/>
        <v/>
      </c>
      <c r="Y906" s="341" t="str">
        <f t="shared" si="3"/>
        <v/>
      </c>
      <c r="Z906" s="341"/>
      <c r="AA906" s="341"/>
      <c r="AB906" s="341"/>
      <c r="AC906" s="401"/>
      <c r="AD906" s="563"/>
      <c r="AE906" s="564"/>
      <c r="AF906" s="564"/>
      <c r="AG906" s="564"/>
      <c r="AH906" s="564"/>
      <c r="AI906" s="564"/>
      <c r="AJ906" s="564"/>
      <c r="AK906" s="564"/>
      <c r="AL906" s="563"/>
      <c r="AM906" s="564"/>
      <c r="AN906" s="564"/>
      <c r="AO906" s="564"/>
      <c r="AP906" s="564"/>
      <c r="AQ906" s="564"/>
      <c r="AR906" s="564"/>
      <c r="AS906" s="564"/>
      <c r="AT906" s="401"/>
      <c r="AU906" s="399"/>
      <c r="AV906" s="617"/>
      <c r="AW906" s="401"/>
      <c r="AX906" s="401"/>
      <c r="AY906" s="341"/>
      <c r="AZ906" s="341"/>
      <c r="BA906" s="341"/>
      <c r="BB906" s="341"/>
      <c r="BC906" s="341"/>
      <c r="BD906" s="401"/>
      <c r="BE906" s="341"/>
      <c r="BF906" s="341"/>
      <c r="BG906" s="402"/>
      <c r="BH906" s="403"/>
      <c r="BI906" s="405"/>
      <c r="BJ906" s="405"/>
      <c r="BK906" s="405"/>
      <c r="BL906" s="405"/>
      <c r="BM906" s="514"/>
    </row>
    <row r="907" ht="18.75" customHeight="1">
      <c r="A907" s="400" t="str">
        <f t="shared" si="4"/>
        <v/>
      </c>
      <c r="B907" s="341"/>
      <c r="C907" s="559"/>
      <c r="D907" s="393"/>
      <c r="E907" s="341"/>
      <c r="F907" s="394"/>
      <c r="G907" s="341" t="str">
        <f t="array" ref="G907">IF(C907="","",XLOOKUP(C907,'Master Data'!K:K,'Master Data'!N:N,"Input in Master Data",0,1))</f>
        <v/>
      </c>
      <c r="H907" s="341" t="str">
        <f t="array" ref="H907">IF(C907="","",XLOOKUP(C907,'Master Data'!K:K,'Master Data'!O:O,"Input in Master Data",0,1))</f>
        <v/>
      </c>
      <c r="I907" s="341" t="str">
        <f t="array" ref="I907">if(U907="","",XLOOKUP(U907,Master[Company],Master[Blow],"Unknown",0,1))</f>
        <v/>
      </c>
      <c r="J907" s="341" t="str">
        <f t="array" ref="J907">if(U907="","",XLOOKUP(U907,Master[Company],Master[Pigging],"Unknown",0,1))</f>
        <v/>
      </c>
      <c r="K907" s="341" t="str">
        <f t="array" ref="K907">if(U907="","",XLOOKUP(U907,Master[Company],Master[Load Method],"Unknown",0,1))</f>
        <v/>
      </c>
      <c r="L907" s="341" t="str">
        <f t="array" ref="L907">if(U907="","",XLOOKUP(U907,Master[Company],Master[Line Distance],"Unknown",0,1))</f>
        <v/>
      </c>
      <c r="M907" s="394"/>
      <c r="N907" s="341"/>
      <c r="O907" s="341"/>
      <c r="P907" s="341" t="str">
        <f t="array" ref="P907">if(U907="","",XLOOKUP(U907,Master[Company],Master[Terms],"NA",0,1))</f>
        <v/>
      </c>
      <c r="Q907" s="341" t="str">
        <f t="shared" si="1"/>
        <v/>
      </c>
      <c r="R907" s="341" t="str">
        <f t="array" ref="R907">if(U907="","",XLOOKUP(U907,Master[Company],Master[Group],"NA",0,1))</f>
        <v/>
      </c>
      <c r="S907" s="341" t="str">
        <f t="array" ref="S907">if(U907="","",XLOOKUP(U907,Master[Company],Master[Loading Location],"NA",0,1))</f>
        <v/>
      </c>
      <c r="T907" s="341" t="str">
        <f t="array" ref="T907">if(U907="","",XLOOKUP(U907,Master[Company],Master[Acronym],"NA",0,1))</f>
        <v/>
      </c>
      <c r="U907" s="341"/>
      <c r="V907" s="342"/>
      <c r="W907" s="342"/>
      <c r="X907" s="341" t="str">
        <f t="shared" si="6"/>
        <v/>
      </c>
      <c r="Y907" s="341" t="str">
        <f t="shared" si="3"/>
        <v/>
      </c>
      <c r="Z907" s="341"/>
      <c r="AA907" s="341"/>
      <c r="AB907" s="341"/>
      <c r="AC907" s="401"/>
      <c r="AD907" s="563"/>
      <c r="AE907" s="564"/>
      <c r="AF907" s="564"/>
      <c r="AG907" s="564"/>
      <c r="AH907" s="564"/>
      <c r="AI907" s="564"/>
      <c r="AJ907" s="564"/>
      <c r="AK907" s="564"/>
      <c r="AL907" s="563"/>
      <c r="AM907" s="564"/>
      <c r="AN907" s="564"/>
      <c r="AO907" s="564"/>
      <c r="AP907" s="564"/>
      <c r="AQ907" s="564"/>
      <c r="AR907" s="564"/>
      <c r="AS907" s="564"/>
      <c r="AT907" s="401"/>
      <c r="AU907" s="399"/>
      <c r="AV907" s="617"/>
      <c r="AW907" s="401"/>
      <c r="AX907" s="401"/>
      <c r="AY907" s="341"/>
      <c r="AZ907" s="341"/>
      <c r="BA907" s="341"/>
      <c r="BB907" s="341"/>
      <c r="BC907" s="341"/>
      <c r="BD907" s="401"/>
      <c r="BE907" s="341"/>
      <c r="BF907" s="341"/>
      <c r="BG907" s="402"/>
      <c r="BH907" s="403"/>
      <c r="BI907" s="405"/>
      <c r="BJ907" s="405"/>
      <c r="BK907" s="405"/>
      <c r="BL907" s="405"/>
      <c r="BM907" s="514"/>
    </row>
    <row r="908" ht="18.75" customHeight="1">
      <c r="A908" s="400" t="str">
        <f t="shared" si="4"/>
        <v/>
      </c>
      <c r="B908" s="341"/>
      <c r="C908" s="559"/>
      <c r="D908" s="393"/>
      <c r="E908" s="341"/>
      <c r="F908" s="394"/>
      <c r="G908" s="341" t="str">
        <f t="array" ref="G908">IF(C908="","",XLOOKUP(C908,'Master Data'!K:K,'Master Data'!N:N,"Input in Master Data",0,1))</f>
        <v/>
      </c>
      <c r="H908" s="341" t="str">
        <f t="array" ref="H908">IF(C908="","",XLOOKUP(C908,'Master Data'!K:K,'Master Data'!O:O,"Input in Master Data",0,1))</f>
        <v/>
      </c>
      <c r="I908" s="341" t="str">
        <f t="array" ref="I908">if(U908="","",XLOOKUP(U908,Master[Company],Master[Blow],"Unknown",0,1))</f>
        <v/>
      </c>
      <c r="J908" s="341" t="str">
        <f t="array" ref="J908">if(U908="","",XLOOKUP(U908,Master[Company],Master[Pigging],"Unknown",0,1))</f>
        <v/>
      </c>
      <c r="K908" s="341" t="str">
        <f t="array" ref="K908">if(U908="","",XLOOKUP(U908,Master[Company],Master[Load Method],"Unknown",0,1))</f>
        <v/>
      </c>
      <c r="L908" s="341" t="str">
        <f t="array" ref="L908">if(U908="","",XLOOKUP(U908,Master[Company],Master[Line Distance],"Unknown",0,1))</f>
        <v/>
      </c>
      <c r="M908" s="394"/>
      <c r="N908" s="341"/>
      <c r="O908" s="341"/>
      <c r="P908" s="341" t="str">
        <f t="array" ref="P908">if(U908="","",XLOOKUP(U908,Master[Company],Master[Terms],"NA",0,1))</f>
        <v/>
      </c>
      <c r="Q908" s="341" t="str">
        <f t="shared" si="1"/>
        <v/>
      </c>
      <c r="R908" s="341" t="str">
        <f t="array" ref="R908">if(U908="","",XLOOKUP(U908,Master[Company],Master[Group],"NA",0,1))</f>
        <v/>
      </c>
      <c r="S908" s="341" t="str">
        <f t="array" ref="S908">if(U908="","",XLOOKUP(U908,Master[Company],Master[Loading Location],"NA",0,1))</f>
        <v/>
      </c>
      <c r="T908" s="341" t="str">
        <f t="array" ref="T908">if(U908="","",XLOOKUP(U908,Master[Company],Master[Acronym],"NA",0,1))</f>
        <v/>
      </c>
      <c r="U908" s="341"/>
      <c r="V908" s="342"/>
      <c r="W908" s="342"/>
      <c r="X908" s="341" t="str">
        <f t="shared" si="6"/>
        <v/>
      </c>
      <c r="Y908" s="341" t="str">
        <f t="shared" si="3"/>
        <v/>
      </c>
      <c r="Z908" s="341"/>
      <c r="AA908" s="341"/>
      <c r="AB908" s="341"/>
      <c r="AC908" s="401"/>
      <c r="AD908" s="563"/>
      <c r="AE908" s="564"/>
      <c r="AF908" s="564"/>
      <c r="AG908" s="564"/>
      <c r="AH908" s="564"/>
      <c r="AI908" s="564"/>
      <c r="AJ908" s="564"/>
      <c r="AK908" s="564"/>
      <c r="AL908" s="563"/>
      <c r="AM908" s="564"/>
      <c r="AN908" s="564"/>
      <c r="AO908" s="564"/>
      <c r="AP908" s="564"/>
      <c r="AQ908" s="564"/>
      <c r="AR908" s="564"/>
      <c r="AS908" s="564"/>
      <c r="AT908" s="401"/>
      <c r="AU908" s="399"/>
      <c r="AV908" s="617"/>
      <c r="AW908" s="401"/>
      <c r="AX908" s="401"/>
      <c r="AY908" s="341"/>
      <c r="AZ908" s="341"/>
      <c r="BA908" s="341"/>
      <c r="BB908" s="341"/>
      <c r="BC908" s="341"/>
      <c r="BD908" s="401"/>
      <c r="BE908" s="341"/>
      <c r="BF908" s="341"/>
      <c r="BG908" s="402"/>
      <c r="BH908" s="403"/>
      <c r="BI908" s="405"/>
      <c r="BJ908" s="405"/>
      <c r="BK908" s="405"/>
      <c r="BL908" s="405"/>
      <c r="BM908" s="514"/>
    </row>
    <row r="909" ht="18.75" customHeight="1">
      <c r="A909" s="400" t="str">
        <f t="shared" si="4"/>
        <v/>
      </c>
      <c r="B909" s="341"/>
      <c r="C909" s="559"/>
      <c r="D909" s="393"/>
      <c r="E909" s="341"/>
      <c r="F909" s="394"/>
      <c r="G909" s="341" t="str">
        <f t="array" ref="G909">IF(C909="","",XLOOKUP(C909,'Master Data'!K:K,'Master Data'!N:N,"Input in Master Data",0,1))</f>
        <v/>
      </c>
      <c r="H909" s="341" t="str">
        <f t="array" ref="H909">IF(C909="","",XLOOKUP(C909,'Master Data'!K:K,'Master Data'!O:O,"Input in Master Data",0,1))</f>
        <v/>
      </c>
      <c r="I909" s="341" t="str">
        <f t="array" ref="I909">if(U909="","",XLOOKUP(U909,Master[Company],Master[Blow],"Unknown",0,1))</f>
        <v/>
      </c>
      <c r="J909" s="341" t="str">
        <f t="array" ref="J909">if(U909="","",XLOOKUP(U909,Master[Company],Master[Pigging],"Unknown",0,1))</f>
        <v/>
      </c>
      <c r="K909" s="341" t="str">
        <f t="array" ref="K909">if(U909="","",XLOOKUP(U909,Master[Company],Master[Load Method],"Unknown",0,1))</f>
        <v/>
      </c>
      <c r="L909" s="341" t="str">
        <f t="array" ref="L909">if(U909="","",XLOOKUP(U909,Master[Company],Master[Line Distance],"Unknown",0,1))</f>
        <v/>
      </c>
      <c r="M909" s="394"/>
      <c r="N909" s="341"/>
      <c r="O909" s="341"/>
      <c r="P909" s="341" t="str">
        <f t="array" ref="P909">if(U909="","",XLOOKUP(U909,Master[Company],Master[Terms],"NA",0,1))</f>
        <v/>
      </c>
      <c r="Q909" s="341" t="str">
        <f t="shared" si="1"/>
        <v/>
      </c>
      <c r="R909" s="341" t="str">
        <f t="array" ref="R909">if(U909="","",XLOOKUP(U909,Master[Company],Master[Group],"NA",0,1))</f>
        <v/>
      </c>
      <c r="S909" s="341" t="str">
        <f t="array" ref="S909">if(U909="","",XLOOKUP(U909,Master[Company],Master[Loading Location],"NA",0,1))</f>
        <v/>
      </c>
      <c r="T909" s="341" t="str">
        <f t="array" ref="T909">if(U909="","",XLOOKUP(U909,Master[Company],Master[Acronym],"NA",0,1))</f>
        <v/>
      </c>
      <c r="U909" s="341"/>
      <c r="V909" s="342"/>
      <c r="W909" s="342"/>
      <c r="X909" s="341" t="str">
        <f t="shared" si="6"/>
        <v/>
      </c>
      <c r="Y909" s="341" t="str">
        <f t="shared" si="3"/>
        <v/>
      </c>
      <c r="Z909" s="341"/>
      <c r="AA909" s="341"/>
      <c r="AB909" s="341"/>
      <c r="AC909" s="401"/>
      <c r="AD909" s="563"/>
      <c r="AE909" s="564"/>
      <c r="AF909" s="564"/>
      <c r="AG909" s="564"/>
      <c r="AH909" s="564"/>
      <c r="AI909" s="564"/>
      <c r="AJ909" s="564"/>
      <c r="AK909" s="564"/>
      <c r="AL909" s="563"/>
      <c r="AM909" s="564"/>
      <c r="AN909" s="564"/>
      <c r="AO909" s="564"/>
      <c r="AP909" s="564"/>
      <c r="AQ909" s="564"/>
      <c r="AR909" s="564"/>
      <c r="AS909" s="564"/>
      <c r="AT909" s="401"/>
      <c r="AU909" s="399"/>
      <c r="AV909" s="617"/>
      <c r="AW909" s="401"/>
      <c r="AX909" s="401"/>
      <c r="AY909" s="341"/>
      <c r="AZ909" s="341"/>
      <c r="BA909" s="341"/>
      <c r="BB909" s="341"/>
      <c r="BC909" s="341"/>
      <c r="BD909" s="401"/>
      <c r="BE909" s="341"/>
      <c r="BF909" s="341"/>
      <c r="BG909" s="402"/>
      <c r="BH909" s="403"/>
      <c r="BI909" s="405"/>
      <c r="BJ909" s="405"/>
      <c r="BK909" s="405"/>
      <c r="BL909" s="405"/>
      <c r="BM909" s="514"/>
    </row>
    <row r="910" ht="18.75" customHeight="1">
      <c r="A910" s="400" t="str">
        <f t="shared" si="4"/>
        <v/>
      </c>
      <c r="B910" s="341"/>
      <c r="C910" s="559"/>
      <c r="D910" s="393"/>
      <c r="E910" s="341"/>
      <c r="F910" s="394"/>
      <c r="G910" s="341" t="str">
        <f t="array" ref="G910">IF(C910="","",XLOOKUP(C910,'Master Data'!K:K,'Master Data'!N:N,"Input in Master Data",0,1))</f>
        <v/>
      </c>
      <c r="H910" s="341" t="str">
        <f t="array" ref="H910">IF(C910="","",XLOOKUP(C910,'Master Data'!K:K,'Master Data'!O:O,"Input in Master Data",0,1))</f>
        <v/>
      </c>
      <c r="I910" s="341" t="str">
        <f t="array" ref="I910">if(U910="","",XLOOKUP(U910,Master[Company],Master[Blow],"Unknown",0,1))</f>
        <v/>
      </c>
      <c r="J910" s="341" t="str">
        <f t="array" ref="J910">if(U910="","",XLOOKUP(U910,Master[Company],Master[Pigging],"Unknown",0,1))</f>
        <v/>
      </c>
      <c r="K910" s="341" t="str">
        <f t="array" ref="K910">if(U910="","",XLOOKUP(U910,Master[Company],Master[Load Method],"Unknown",0,1))</f>
        <v/>
      </c>
      <c r="L910" s="341" t="str">
        <f t="array" ref="L910">if(U910="","",XLOOKUP(U910,Master[Company],Master[Line Distance],"Unknown",0,1))</f>
        <v/>
      </c>
      <c r="M910" s="394"/>
      <c r="N910" s="341"/>
      <c r="O910" s="341"/>
      <c r="P910" s="341" t="str">
        <f t="array" ref="P910">if(U910="","",XLOOKUP(U910,Master[Company],Master[Terms],"NA",0,1))</f>
        <v/>
      </c>
      <c r="Q910" s="341" t="str">
        <f t="shared" si="1"/>
        <v/>
      </c>
      <c r="R910" s="341" t="str">
        <f t="array" ref="R910">if(U910="","",XLOOKUP(U910,Master[Company],Master[Group],"NA",0,1))</f>
        <v/>
      </c>
      <c r="S910" s="341" t="str">
        <f t="array" ref="S910">if(U910="","",XLOOKUP(U910,Master[Company],Master[Loading Location],"NA",0,1))</f>
        <v/>
      </c>
      <c r="T910" s="341" t="str">
        <f t="array" ref="T910">if(U910="","",XLOOKUP(U910,Master[Company],Master[Acronym],"NA",0,1))</f>
        <v/>
      </c>
      <c r="U910" s="341"/>
      <c r="V910" s="342"/>
      <c r="W910" s="342"/>
      <c r="X910" s="341" t="str">
        <f t="shared" si="6"/>
        <v/>
      </c>
      <c r="Y910" s="341" t="str">
        <f t="shared" si="3"/>
        <v/>
      </c>
      <c r="Z910" s="341"/>
      <c r="AA910" s="341"/>
      <c r="AB910" s="341"/>
      <c r="AC910" s="401"/>
      <c r="AD910" s="563"/>
      <c r="AE910" s="564"/>
      <c r="AF910" s="564"/>
      <c r="AG910" s="564"/>
      <c r="AH910" s="564"/>
      <c r="AI910" s="564"/>
      <c r="AJ910" s="564"/>
      <c r="AK910" s="564"/>
      <c r="AL910" s="563"/>
      <c r="AM910" s="564"/>
      <c r="AN910" s="564"/>
      <c r="AO910" s="564"/>
      <c r="AP910" s="564"/>
      <c r="AQ910" s="564"/>
      <c r="AR910" s="564"/>
      <c r="AS910" s="564"/>
      <c r="AT910" s="401"/>
      <c r="AU910" s="399"/>
      <c r="AV910" s="617"/>
      <c r="AW910" s="401"/>
      <c r="AX910" s="401"/>
      <c r="AY910" s="341"/>
      <c r="AZ910" s="341"/>
      <c r="BA910" s="341"/>
      <c r="BB910" s="341"/>
      <c r="BC910" s="341"/>
      <c r="BD910" s="401"/>
      <c r="BE910" s="341"/>
      <c r="BF910" s="341"/>
      <c r="BG910" s="402"/>
      <c r="BH910" s="403"/>
      <c r="BI910" s="405"/>
      <c r="BJ910" s="405"/>
      <c r="BK910" s="405"/>
      <c r="BL910" s="405"/>
      <c r="BM910" s="514"/>
    </row>
    <row r="911" ht="18.75" customHeight="1">
      <c r="A911" s="400" t="str">
        <f t="shared" si="4"/>
        <v/>
      </c>
      <c r="B911" s="341"/>
      <c r="C911" s="559"/>
      <c r="D911" s="393"/>
      <c r="E911" s="341"/>
      <c r="F911" s="394"/>
      <c r="G911" s="341" t="str">
        <f t="array" ref="G911">IF(C911="","",XLOOKUP(C911,'Master Data'!K:K,'Master Data'!N:N,"Input in Master Data",0,1))</f>
        <v/>
      </c>
      <c r="H911" s="341" t="str">
        <f t="array" ref="H911">IF(C911="","",XLOOKUP(C911,'Master Data'!K:K,'Master Data'!O:O,"Input in Master Data",0,1))</f>
        <v/>
      </c>
      <c r="I911" s="341" t="str">
        <f t="array" ref="I911">if(U911="","",XLOOKUP(U911,Master[Company],Master[Blow],"Unknown",0,1))</f>
        <v/>
      </c>
      <c r="J911" s="341" t="str">
        <f t="array" ref="J911">if(U911="","",XLOOKUP(U911,Master[Company],Master[Pigging],"Unknown",0,1))</f>
        <v/>
      </c>
      <c r="K911" s="341" t="str">
        <f t="array" ref="K911">if(U911="","",XLOOKUP(U911,Master[Company],Master[Load Method],"Unknown",0,1))</f>
        <v/>
      </c>
      <c r="L911" s="341" t="str">
        <f t="array" ref="L911">if(U911="","",XLOOKUP(U911,Master[Company],Master[Line Distance],"Unknown",0,1))</f>
        <v/>
      </c>
      <c r="M911" s="394"/>
      <c r="N911" s="341"/>
      <c r="O911" s="341"/>
      <c r="P911" s="341" t="str">
        <f t="array" ref="P911">if(U911="","",XLOOKUP(U911,Master[Company],Master[Terms],"NA",0,1))</f>
        <v/>
      </c>
      <c r="Q911" s="341" t="str">
        <f t="shared" si="1"/>
        <v/>
      </c>
      <c r="R911" s="341" t="str">
        <f t="array" ref="R911">if(U911="","",XLOOKUP(U911,Master[Company],Master[Group],"NA",0,1))</f>
        <v/>
      </c>
      <c r="S911" s="341" t="str">
        <f t="array" ref="S911">if(U911="","",XLOOKUP(U911,Master[Company],Master[Loading Location],"NA",0,1))</f>
        <v/>
      </c>
      <c r="T911" s="341" t="str">
        <f t="array" ref="T911">if(U911="","",XLOOKUP(U911,Master[Company],Master[Acronym],"NA",0,1))</f>
        <v/>
      </c>
      <c r="U911" s="341"/>
      <c r="V911" s="342"/>
      <c r="W911" s="342"/>
      <c r="X911" s="341" t="str">
        <f t="shared" si="6"/>
        <v/>
      </c>
      <c r="Y911" s="341" t="str">
        <f t="shared" si="3"/>
        <v/>
      </c>
      <c r="Z911" s="341"/>
      <c r="AA911" s="341"/>
      <c r="AB911" s="341"/>
      <c r="AC911" s="401"/>
      <c r="AD911" s="563"/>
      <c r="AE911" s="564"/>
      <c r="AF911" s="564"/>
      <c r="AG911" s="564"/>
      <c r="AH911" s="564"/>
      <c r="AI911" s="564"/>
      <c r="AJ911" s="564"/>
      <c r="AK911" s="564"/>
      <c r="AL911" s="563"/>
      <c r="AM911" s="564"/>
      <c r="AN911" s="564"/>
      <c r="AO911" s="564"/>
      <c r="AP911" s="564"/>
      <c r="AQ911" s="564"/>
      <c r="AR911" s="564"/>
      <c r="AS911" s="564"/>
      <c r="AT911" s="401"/>
      <c r="AU911" s="399"/>
      <c r="AV911" s="617"/>
      <c r="AW911" s="401"/>
      <c r="AX911" s="401"/>
      <c r="AY911" s="341"/>
      <c r="AZ911" s="341"/>
      <c r="BA911" s="341"/>
      <c r="BB911" s="341"/>
      <c r="BC911" s="341"/>
      <c r="BD911" s="401"/>
      <c r="BE911" s="341"/>
      <c r="BF911" s="341"/>
      <c r="BG911" s="402"/>
      <c r="BH911" s="403"/>
      <c r="BI911" s="405"/>
      <c r="BJ911" s="405"/>
      <c r="BK911" s="405"/>
      <c r="BL911" s="405"/>
      <c r="BM911" s="514"/>
    </row>
    <row r="912" ht="18.75" customHeight="1">
      <c r="A912" s="400" t="str">
        <f t="shared" si="4"/>
        <v/>
      </c>
      <c r="B912" s="341"/>
      <c r="C912" s="559"/>
      <c r="D912" s="393"/>
      <c r="E912" s="341"/>
      <c r="F912" s="394"/>
      <c r="G912" s="341" t="str">
        <f t="array" ref="G912">IF(C912="","",XLOOKUP(C912,'Master Data'!K:K,'Master Data'!N:N,"Input in Master Data",0,1))</f>
        <v/>
      </c>
      <c r="H912" s="341" t="str">
        <f t="array" ref="H912">IF(C912="","",XLOOKUP(C912,'Master Data'!K:K,'Master Data'!O:O,"Input in Master Data",0,1))</f>
        <v/>
      </c>
      <c r="I912" s="341" t="str">
        <f t="array" ref="I912">if(U912="","",XLOOKUP(U912,Master[Company],Master[Blow],"Unknown",0,1))</f>
        <v/>
      </c>
      <c r="J912" s="341" t="str">
        <f t="array" ref="J912">if(U912="","",XLOOKUP(U912,Master[Company],Master[Pigging],"Unknown",0,1))</f>
        <v/>
      </c>
      <c r="K912" s="341" t="str">
        <f t="array" ref="K912">if(U912="","",XLOOKUP(U912,Master[Company],Master[Load Method],"Unknown",0,1))</f>
        <v/>
      </c>
      <c r="L912" s="341" t="str">
        <f t="array" ref="L912">if(U912="","",XLOOKUP(U912,Master[Company],Master[Line Distance],"Unknown",0,1))</f>
        <v/>
      </c>
      <c r="M912" s="394"/>
      <c r="N912" s="341"/>
      <c r="O912" s="341"/>
      <c r="P912" s="341" t="str">
        <f t="array" ref="P912">if(U912="","",XLOOKUP(U912,Master[Company],Master[Terms],"NA",0,1))</f>
        <v/>
      </c>
      <c r="Q912" s="341" t="str">
        <f t="shared" si="1"/>
        <v/>
      </c>
      <c r="R912" s="341" t="str">
        <f t="array" ref="R912">if(U912="","",XLOOKUP(U912,Master[Company],Master[Group],"NA",0,1))</f>
        <v/>
      </c>
      <c r="S912" s="341" t="str">
        <f t="array" ref="S912">if(U912="","",XLOOKUP(U912,Master[Company],Master[Loading Location],"NA",0,1))</f>
        <v/>
      </c>
      <c r="T912" s="341" t="str">
        <f t="array" ref="T912">if(U912="","",XLOOKUP(U912,Master[Company],Master[Acronym],"NA",0,1))</f>
        <v/>
      </c>
      <c r="U912" s="341"/>
      <c r="V912" s="342"/>
      <c r="W912" s="342"/>
      <c r="X912" s="341" t="str">
        <f t="shared" si="6"/>
        <v/>
      </c>
      <c r="Y912" s="341" t="str">
        <f t="shared" si="3"/>
        <v/>
      </c>
      <c r="Z912" s="341"/>
      <c r="AA912" s="341"/>
      <c r="AB912" s="341"/>
      <c r="AC912" s="401"/>
      <c r="AD912" s="563"/>
      <c r="AE912" s="564"/>
      <c r="AF912" s="564"/>
      <c r="AG912" s="564"/>
      <c r="AH912" s="564"/>
      <c r="AI912" s="564"/>
      <c r="AJ912" s="564"/>
      <c r="AK912" s="564"/>
      <c r="AL912" s="563"/>
      <c r="AM912" s="564"/>
      <c r="AN912" s="564"/>
      <c r="AO912" s="564"/>
      <c r="AP912" s="564"/>
      <c r="AQ912" s="564"/>
      <c r="AR912" s="564"/>
      <c r="AS912" s="564"/>
      <c r="AT912" s="401"/>
      <c r="AU912" s="399"/>
      <c r="AV912" s="617"/>
      <c r="AW912" s="401"/>
      <c r="AX912" s="401"/>
      <c r="AY912" s="341"/>
      <c r="AZ912" s="341"/>
      <c r="BA912" s="341"/>
      <c r="BB912" s="341"/>
      <c r="BC912" s="341"/>
      <c r="BD912" s="401"/>
      <c r="BE912" s="341"/>
      <c r="BF912" s="341"/>
      <c r="BG912" s="402"/>
      <c r="BH912" s="403"/>
      <c r="BI912" s="405"/>
      <c r="BJ912" s="405"/>
      <c r="BK912" s="405"/>
      <c r="BL912" s="405"/>
      <c r="BM912" s="514"/>
    </row>
    <row r="913" ht="18.75" customHeight="1">
      <c r="A913" s="400" t="str">
        <f t="shared" si="4"/>
        <v/>
      </c>
      <c r="B913" s="341"/>
      <c r="C913" s="559"/>
      <c r="D913" s="393"/>
      <c r="E913" s="341"/>
      <c r="F913" s="394"/>
      <c r="G913" s="341" t="str">
        <f t="array" ref="G913">IF(C913="","",XLOOKUP(C913,'Master Data'!K:K,'Master Data'!N:N,"Input in Master Data",0,1))</f>
        <v/>
      </c>
      <c r="H913" s="341" t="str">
        <f t="array" ref="H913">IF(C913="","",XLOOKUP(C913,'Master Data'!K:K,'Master Data'!O:O,"Input in Master Data",0,1))</f>
        <v/>
      </c>
      <c r="I913" s="341" t="str">
        <f t="array" ref="I913">if(U913="","",XLOOKUP(U913,Master[Company],Master[Blow],"Unknown",0,1))</f>
        <v/>
      </c>
      <c r="J913" s="341" t="str">
        <f t="array" ref="J913">if(U913="","",XLOOKUP(U913,Master[Company],Master[Pigging],"Unknown",0,1))</f>
        <v/>
      </c>
      <c r="K913" s="341" t="str">
        <f t="array" ref="K913">if(U913="","",XLOOKUP(U913,Master[Company],Master[Load Method],"Unknown",0,1))</f>
        <v/>
      </c>
      <c r="L913" s="341" t="str">
        <f t="array" ref="L913">if(U913="","",XLOOKUP(U913,Master[Company],Master[Line Distance],"Unknown",0,1))</f>
        <v/>
      </c>
      <c r="M913" s="394"/>
      <c r="N913" s="341"/>
      <c r="O913" s="341"/>
      <c r="P913" s="341" t="str">
        <f t="array" ref="P913">if(U913="","",XLOOKUP(U913,Master[Company],Master[Terms],"NA",0,1))</f>
        <v/>
      </c>
      <c r="Q913" s="341" t="str">
        <f t="shared" si="1"/>
        <v/>
      </c>
      <c r="R913" s="341" t="str">
        <f t="array" ref="R913">if(U913="","",XLOOKUP(U913,Master[Company],Master[Group],"NA",0,1))</f>
        <v/>
      </c>
      <c r="S913" s="341" t="str">
        <f t="array" ref="S913">if(U913="","",XLOOKUP(U913,Master[Company],Master[Loading Location],"NA",0,1))</f>
        <v/>
      </c>
      <c r="T913" s="341" t="str">
        <f t="array" ref="T913">if(U913="","",XLOOKUP(U913,Master[Company],Master[Acronym],"NA",0,1))</f>
        <v/>
      </c>
      <c r="U913" s="341"/>
      <c r="V913" s="342"/>
      <c r="W913" s="342"/>
      <c r="X913" s="341" t="str">
        <f t="shared" si="6"/>
        <v/>
      </c>
      <c r="Y913" s="341" t="str">
        <f t="shared" si="3"/>
        <v/>
      </c>
      <c r="Z913" s="341"/>
      <c r="AA913" s="341"/>
      <c r="AB913" s="341"/>
      <c r="AC913" s="401"/>
      <c r="AD913" s="563"/>
      <c r="AE913" s="564"/>
      <c r="AF913" s="564"/>
      <c r="AG913" s="564"/>
      <c r="AH913" s="564"/>
      <c r="AI913" s="564"/>
      <c r="AJ913" s="564"/>
      <c r="AK913" s="564"/>
      <c r="AL913" s="563"/>
      <c r="AM913" s="564"/>
      <c r="AN913" s="564"/>
      <c r="AO913" s="564"/>
      <c r="AP913" s="564"/>
      <c r="AQ913" s="564"/>
      <c r="AR913" s="564"/>
      <c r="AS913" s="564"/>
      <c r="AT913" s="401"/>
      <c r="AU913" s="399"/>
      <c r="AV913" s="617"/>
      <c r="AW913" s="401"/>
      <c r="AX913" s="401"/>
      <c r="AY913" s="341"/>
      <c r="AZ913" s="341"/>
      <c r="BA913" s="341"/>
      <c r="BB913" s="341"/>
      <c r="BC913" s="341"/>
      <c r="BD913" s="401"/>
      <c r="BE913" s="341"/>
      <c r="BF913" s="341"/>
      <c r="BG913" s="402"/>
      <c r="BH913" s="403"/>
      <c r="BI913" s="405"/>
      <c r="BJ913" s="405"/>
      <c r="BK913" s="405"/>
      <c r="BL913" s="405"/>
      <c r="BM913" s="514"/>
    </row>
    <row r="914" ht="18.75" customHeight="1">
      <c r="A914" s="400" t="str">
        <f t="shared" si="4"/>
        <v/>
      </c>
      <c r="B914" s="341"/>
      <c r="C914" s="559"/>
      <c r="D914" s="393"/>
      <c r="E914" s="341"/>
      <c r="F914" s="394"/>
      <c r="G914" s="341" t="str">
        <f t="array" ref="G914">IF(C914="","",XLOOKUP(C914,'Master Data'!K:K,'Master Data'!N:N,"Input in Master Data",0,1))</f>
        <v/>
      </c>
      <c r="H914" s="341" t="str">
        <f t="array" ref="H914">IF(C914="","",XLOOKUP(C914,'Master Data'!K:K,'Master Data'!O:O,"Input in Master Data",0,1))</f>
        <v/>
      </c>
      <c r="I914" s="341" t="str">
        <f t="array" ref="I914">if(U914="","",XLOOKUP(U914,Master[Company],Master[Blow],"Unknown",0,1))</f>
        <v/>
      </c>
      <c r="J914" s="341" t="str">
        <f t="array" ref="J914">if(U914="","",XLOOKUP(U914,Master[Company],Master[Pigging],"Unknown",0,1))</f>
        <v/>
      </c>
      <c r="K914" s="341" t="str">
        <f t="array" ref="K914">if(U914="","",XLOOKUP(U914,Master[Company],Master[Load Method],"Unknown",0,1))</f>
        <v/>
      </c>
      <c r="L914" s="341" t="str">
        <f t="array" ref="L914">if(U914="","",XLOOKUP(U914,Master[Company],Master[Line Distance],"Unknown",0,1))</f>
        <v/>
      </c>
      <c r="M914" s="394"/>
      <c r="N914" s="341"/>
      <c r="O914" s="341"/>
      <c r="P914" s="341" t="str">
        <f t="array" ref="P914">if(U914="","",XLOOKUP(U914,Master[Company],Master[Terms],"NA",0,1))</f>
        <v/>
      </c>
      <c r="Q914" s="341" t="str">
        <f t="shared" si="1"/>
        <v/>
      </c>
      <c r="R914" s="341" t="str">
        <f t="array" ref="R914">if(U914="","",XLOOKUP(U914,Master[Company],Master[Group],"NA",0,1))</f>
        <v/>
      </c>
      <c r="S914" s="341" t="str">
        <f t="array" ref="S914">if(U914="","",XLOOKUP(U914,Master[Company],Master[Loading Location],"NA",0,1))</f>
        <v/>
      </c>
      <c r="T914" s="341" t="str">
        <f t="array" ref="T914">if(U914="","",XLOOKUP(U914,Master[Company],Master[Acronym],"NA",0,1))</f>
        <v/>
      </c>
      <c r="U914" s="341"/>
      <c r="V914" s="342"/>
      <c r="W914" s="342"/>
      <c r="X914" s="341" t="str">
        <f t="shared" si="6"/>
        <v/>
      </c>
      <c r="Y914" s="341" t="str">
        <f t="shared" si="3"/>
        <v/>
      </c>
      <c r="Z914" s="341"/>
      <c r="AA914" s="341"/>
      <c r="AB914" s="341"/>
      <c r="AC914" s="401"/>
      <c r="AD914" s="563"/>
      <c r="AE914" s="564"/>
      <c r="AF914" s="564"/>
      <c r="AG914" s="564"/>
      <c r="AH914" s="564"/>
      <c r="AI914" s="564"/>
      <c r="AJ914" s="564"/>
      <c r="AK914" s="564"/>
      <c r="AL914" s="563"/>
      <c r="AM914" s="564"/>
      <c r="AN914" s="564"/>
      <c r="AO914" s="564"/>
      <c r="AP914" s="564"/>
      <c r="AQ914" s="564"/>
      <c r="AR914" s="564"/>
      <c r="AS914" s="564"/>
      <c r="AT914" s="401"/>
      <c r="AU914" s="399"/>
      <c r="AV914" s="617"/>
      <c r="AW914" s="401"/>
      <c r="AX914" s="401"/>
      <c r="AY914" s="341"/>
      <c r="AZ914" s="341"/>
      <c r="BA914" s="341"/>
      <c r="BB914" s="341"/>
      <c r="BC914" s="341"/>
      <c r="BD914" s="401"/>
      <c r="BE914" s="341"/>
      <c r="BF914" s="341"/>
      <c r="BG914" s="402"/>
      <c r="BH914" s="403"/>
      <c r="BI914" s="405"/>
      <c r="BJ914" s="405"/>
      <c r="BK914" s="405"/>
      <c r="BL914" s="405"/>
      <c r="BM914" s="514"/>
    </row>
    <row r="915" ht="18.75" customHeight="1">
      <c r="A915" s="400" t="str">
        <f t="shared" si="4"/>
        <v/>
      </c>
      <c r="B915" s="341"/>
      <c r="C915" s="559"/>
      <c r="D915" s="393"/>
      <c r="E915" s="341"/>
      <c r="F915" s="394"/>
      <c r="G915" s="341" t="str">
        <f t="array" ref="G915">IF(C915="","",XLOOKUP(C915,'Master Data'!K:K,'Master Data'!N:N,"Input in Master Data",0,1))</f>
        <v/>
      </c>
      <c r="H915" s="341" t="str">
        <f t="array" ref="H915">IF(C915="","",XLOOKUP(C915,'Master Data'!K:K,'Master Data'!O:O,"Input in Master Data",0,1))</f>
        <v/>
      </c>
      <c r="I915" s="341" t="str">
        <f t="array" ref="I915">if(U915="","",XLOOKUP(U915,Master[Company],Master[Blow],"Unknown",0,1))</f>
        <v/>
      </c>
      <c r="J915" s="341" t="str">
        <f t="array" ref="J915">if(U915="","",XLOOKUP(U915,Master[Company],Master[Pigging],"Unknown",0,1))</f>
        <v/>
      </c>
      <c r="K915" s="341" t="str">
        <f t="array" ref="K915">if(U915="","",XLOOKUP(U915,Master[Company],Master[Load Method],"Unknown",0,1))</f>
        <v/>
      </c>
      <c r="L915" s="341" t="str">
        <f t="array" ref="L915">if(U915="","",XLOOKUP(U915,Master[Company],Master[Line Distance],"Unknown",0,1))</f>
        <v/>
      </c>
      <c r="M915" s="394"/>
      <c r="N915" s="341"/>
      <c r="O915" s="341"/>
      <c r="P915" s="341" t="str">
        <f t="array" ref="P915">if(U915="","",XLOOKUP(U915,Master[Company],Master[Terms],"NA",0,1))</f>
        <v/>
      </c>
      <c r="Q915" s="341" t="str">
        <f t="shared" si="1"/>
        <v/>
      </c>
      <c r="R915" s="341" t="str">
        <f t="array" ref="R915">if(U915="","",XLOOKUP(U915,Master[Company],Master[Group],"NA",0,1))</f>
        <v/>
      </c>
      <c r="S915" s="341" t="str">
        <f t="array" ref="S915">if(U915="","",XLOOKUP(U915,Master[Company],Master[Loading Location],"NA",0,1))</f>
        <v/>
      </c>
      <c r="T915" s="341" t="str">
        <f t="array" ref="T915">if(U915="","",XLOOKUP(U915,Master[Company],Master[Acronym],"NA",0,1))</f>
        <v/>
      </c>
      <c r="U915" s="341"/>
      <c r="V915" s="342"/>
      <c r="W915" s="342"/>
      <c r="X915" s="341" t="str">
        <f t="shared" si="6"/>
        <v/>
      </c>
      <c r="Y915" s="341" t="str">
        <f t="shared" si="3"/>
        <v/>
      </c>
      <c r="Z915" s="341"/>
      <c r="AA915" s="341"/>
      <c r="AB915" s="341"/>
      <c r="AC915" s="401"/>
      <c r="AD915" s="563"/>
      <c r="AE915" s="564"/>
      <c r="AF915" s="564"/>
      <c r="AG915" s="564"/>
      <c r="AH915" s="564"/>
      <c r="AI915" s="564"/>
      <c r="AJ915" s="564"/>
      <c r="AK915" s="564"/>
      <c r="AL915" s="563"/>
      <c r="AM915" s="564"/>
      <c r="AN915" s="564"/>
      <c r="AO915" s="564"/>
      <c r="AP915" s="564"/>
      <c r="AQ915" s="564"/>
      <c r="AR915" s="564"/>
      <c r="AS915" s="564"/>
      <c r="AT915" s="401"/>
      <c r="AU915" s="399"/>
      <c r="AV915" s="617"/>
      <c r="AW915" s="401"/>
      <c r="AX915" s="401"/>
      <c r="AY915" s="341"/>
      <c r="AZ915" s="341"/>
      <c r="BA915" s="341"/>
      <c r="BB915" s="341"/>
      <c r="BC915" s="341"/>
      <c r="BD915" s="401"/>
      <c r="BE915" s="341"/>
      <c r="BF915" s="341"/>
      <c r="BG915" s="402"/>
      <c r="BH915" s="403"/>
      <c r="BI915" s="405"/>
      <c r="BJ915" s="405"/>
      <c r="BK915" s="405"/>
      <c r="BL915" s="405"/>
      <c r="BM915" s="514"/>
    </row>
    <row r="916" ht="18.75" customHeight="1">
      <c r="A916" s="400" t="str">
        <f t="shared" si="4"/>
        <v/>
      </c>
      <c r="B916" s="341"/>
      <c r="C916" s="559"/>
      <c r="D916" s="393"/>
      <c r="E916" s="341"/>
      <c r="F916" s="394"/>
      <c r="G916" s="341" t="str">
        <f t="array" ref="G916">IF(C916="","",XLOOKUP(C916,'Master Data'!K:K,'Master Data'!N:N,"Input in Master Data",0,1))</f>
        <v/>
      </c>
      <c r="H916" s="341" t="str">
        <f t="array" ref="H916">IF(C916="","",XLOOKUP(C916,'Master Data'!K:K,'Master Data'!O:O,"Input in Master Data",0,1))</f>
        <v/>
      </c>
      <c r="I916" s="341" t="str">
        <f t="array" ref="I916">if(U916="","",XLOOKUP(U916,Master[Company],Master[Blow],"Unknown",0,1))</f>
        <v/>
      </c>
      <c r="J916" s="341" t="str">
        <f t="array" ref="J916">if(U916="","",XLOOKUP(U916,Master[Company],Master[Pigging],"Unknown",0,1))</f>
        <v/>
      </c>
      <c r="K916" s="341" t="str">
        <f t="array" ref="K916">if(U916="","",XLOOKUP(U916,Master[Company],Master[Load Method],"Unknown",0,1))</f>
        <v/>
      </c>
      <c r="L916" s="341" t="str">
        <f t="array" ref="L916">if(U916="","",XLOOKUP(U916,Master[Company],Master[Line Distance],"Unknown",0,1))</f>
        <v/>
      </c>
      <c r="M916" s="394"/>
      <c r="N916" s="341"/>
      <c r="O916" s="341"/>
      <c r="P916" s="341" t="str">
        <f t="array" ref="P916">if(U916="","",XLOOKUP(U916,Master[Company],Master[Terms],"NA",0,1))</f>
        <v/>
      </c>
      <c r="Q916" s="341" t="str">
        <f t="shared" si="1"/>
        <v/>
      </c>
      <c r="R916" s="341" t="str">
        <f t="array" ref="R916">if(U916="","",XLOOKUP(U916,Master[Company],Master[Group],"NA",0,1))</f>
        <v/>
      </c>
      <c r="S916" s="341" t="str">
        <f t="array" ref="S916">if(U916="","",XLOOKUP(U916,Master[Company],Master[Loading Location],"NA",0,1))</f>
        <v/>
      </c>
      <c r="T916" s="341" t="str">
        <f t="array" ref="T916">if(U916="","",XLOOKUP(U916,Master[Company],Master[Acronym],"NA",0,1))</f>
        <v/>
      </c>
      <c r="U916" s="341"/>
      <c r="V916" s="342"/>
      <c r="W916" s="342"/>
      <c r="X916" s="341" t="str">
        <f t="shared" si="6"/>
        <v/>
      </c>
      <c r="Y916" s="341" t="str">
        <f t="shared" si="3"/>
        <v/>
      </c>
      <c r="Z916" s="341"/>
      <c r="AA916" s="341"/>
      <c r="AB916" s="341"/>
      <c r="AC916" s="401"/>
      <c r="AD916" s="563"/>
      <c r="AE916" s="564"/>
      <c r="AF916" s="564"/>
      <c r="AG916" s="564"/>
      <c r="AH916" s="564"/>
      <c r="AI916" s="564"/>
      <c r="AJ916" s="564"/>
      <c r="AK916" s="564"/>
      <c r="AL916" s="563"/>
      <c r="AM916" s="564"/>
      <c r="AN916" s="564"/>
      <c r="AO916" s="564"/>
      <c r="AP916" s="564"/>
      <c r="AQ916" s="564"/>
      <c r="AR916" s="564"/>
      <c r="AS916" s="564"/>
      <c r="AT916" s="401"/>
      <c r="AU916" s="399"/>
      <c r="AV916" s="617"/>
      <c r="AW916" s="401"/>
      <c r="AX916" s="401"/>
      <c r="AY916" s="341"/>
      <c r="AZ916" s="341"/>
      <c r="BA916" s="341"/>
      <c r="BB916" s="341"/>
      <c r="BC916" s="341"/>
      <c r="BD916" s="401"/>
      <c r="BE916" s="341"/>
      <c r="BF916" s="341"/>
      <c r="BG916" s="402"/>
      <c r="BH916" s="403"/>
      <c r="BI916" s="405"/>
      <c r="BJ916" s="405"/>
      <c r="BK916" s="405"/>
      <c r="BL916" s="405"/>
      <c r="BM916" s="514"/>
    </row>
    <row r="917" ht="18.75" customHeight="1">
      <c r="A917" s="400" t="str">
        <f t="shared" si="4"/>
        <v/>
      </c>
      <c r="B917" s="341"/>
      <c r="C917" s="559"/>
      <c r="D917" s="393"/>
      <c r="E917" s="341"/>
      <c r="F917" s="394"/>
      <c r="G917" s="341" t="str">
        <f t="array" ref="G917">IF(C917="","",XLOOKUP(C917,'Master Data'!K:K,'Master Data'!N:N,"Input in Master Data",0,1))</f>
        <v/>
      </c>
      <c r="H917" s="341" t="str">
        <f t="array" ref="H917">IF(C917="","",XLOOKUP(C917,'Master Data'!K:K,'Master Data'!O:O,"Input in Master Data",0,1))</f>
        <v/>
      </c>
      <c r="I917" s="341" t="str">
        <f t="array" ref="I917">if(U917="","",XLOOKUP(U917,Master[Company],Master[Blow],"Unknown",0,1))</f>
        <v/>
      </c>
      <c r="J917" s="341" t="str">
        <f t="array" ref="J917">if(U917="","",XLOOKUP(U917,Master[Company],Master[Pigging],"Unknown",0,1))</f>
        <v/>
      </c>
      <c r="K917" s="341" t="str">
        <f t="array" ref="K917">if(U917="","",XLOOKUP(U917,Master[Company],Master[Load Method],"Unknown",0,1))</f>
        <v/>
      </c>
      <c r="L917" s="341" t="str">
        <f t="array" ref="L917">if(U917="","",XLOOKUP(U917,Master[Company],Master[Line Distance],"Unknown",0,1))</f>
        <v/>
      </c>
      <c r="M917" s="394"/>
      <c r="N917" s="341"/>
      <c r="O917" s="341"/>
      <c r="P917" s="341" t="str">
        <f t="array" ref="P917">if(U917="","",XLOOKUP(U917,Master[Company],Master[Terms],"NA",0,1))</f>
        <v/>
      </c>
      <c r="Q917" s="341" t="str">
        <f t="shared" si="1"/>
        <v/>
      </c>
      <c r="R917" s="341" t="str">
        <f t="array" ref="R917">if(U917="","",XLOOKUP(U917,Master[Company],Master[Group],"NA",0,1))</f>
        <v/>
      </c>
      <c r="S917" s="341" t="str">
        <f t="array" ref="S917">if(U917="","",XLOOKUP(U917,Master[Company],Master[Loading Location],"NA",0,1))</f>
        <v/>
      </c>
      <c r="T917" s="341" t="str">
        <f t="array" ref="T917">if(U917="","",XLOOKUP(U917,Master[Company],Master[Acronym],"NA",0,1))</f>
        <v/>
      </c>
      <c r="U917" s="341"/>
      <c r="V917" s="342"/>
      <c r="W917" s="342"/>
      <c r="X917" s="341" t="str">
        <f t="shared" si="6"/>
        <v/>
      </c>
      <c r="Y917" s="341" t="str">
        <f t="shared" si="3"/>
        <v/>
      </c>
      <c r="Z917" s="341"/>
      <c r="AA917" s="341"/>
      <c r="AB917" s="341"/>
      <c r="AC917" s="401"/>
      <c r="AD917" s="563"/>
      <c r="AE917" s="564"/>
      <c r="AF917" s="564"/>
      <c r="AG917" s="564"/>
      <c r="AH917" s="564"/>
      <c r="AI917" s="564"/>
      <c r="AJ917" s="564"/>
      <c r="AK917" s="564"/>
      <c r="AL917" s="563"/>
      <c r="AM917" s="564"/>
      <c r="AN917" s="564"/>
      <c r="AO917" s="564"/>
      <c r="AP917" s="564"/>
      <c r="AQ917" s="564"/>
      <c r="AR917" s="564"/>
      <c r="AS917" s="564"/>
      <c r="AT917" s="401"/>
      <c r="AU917" s="399"/>
      <c r="AV917" s="617"/>
      <c r="AW917" s="401"/>
      <c r="AX917" s="401"/>
      <c r="AY917" s="341"/>
      <c r="AZ917" s="341"/>
      <c r="BA917" s="341"/>
      <c r="BB917" s="341"/>
      <c r="BC917" s="341"/>
      <c r="BD917" s="401"/>
      <c r="BE917" s="341"/>
      <c r="BF917" s="341"/>
      <c r="BG917" s="402"/>
      <c r="BH917" s="403"/>
      <c r="BI917" s="405"/>
      <c r="BJ917" s="405"/>
      <c r="BK917" s="405"/>
      <c r="BL917" s="405"/>
      <c r="BM917" s="514"/>
    </row>
    <row r="918" ht="18.75" customHeight="1">
      <c r="A918" s="400" t="str">
        <f t="shared" si="4"/>
        <v/>
      </c>
      <c r="B918" s="341"/>
      <c r="C918" s="559"/>
      <c r="D918" s="393"/>
      <c r="E918" s="341"/>
      <c r="F918" s="394"/>
      <c r="G918" s="341" t="str">
        <f t="array" ref="G918">IF(C918="","",XLOOKUP(C918,'Master Data'!K:K,'Master Data'!N:N,"Input in Master Data",0,1))</f>
        <v/>
      </c>
      <c r="H918" s="341" t="str">
        <f t="array" ref="H918">IF(C918="","",XLOOKUP(C918,'Master Data'!K:K,'Master Data'!O:O,"Input in Master Data",0,1))</f>
        <v/>
      </c>
      <c r="I918" s="341" t="str">
        <f t="array" ref="I918">if(U918="","",XLOOKUP(U918,Master[Company],Master[Blow],"Unknown",0,1))</f>
        <v/>
      </c>
      <c r="J918" s="341" t="str">
        <f t="array" ref="J918">if(U918="","",XLOOKUP(U918,Master[Company],Master[Pigging],"Unknown",0,1))</f>
        <v/>
      </c>
      <c r="K918" s="341" t="str">
        <f t="array" ref="K918">if(U918="","",XLOOKUP(U918,Master[Company],Master[Load Method],"Unknown",0,1))</f>
        <v/>
      </c>
      <c r="L918" s="341" t="str">
        <f t="array" ref="L918">if(U918="","",XLOOKUP(U918,Master[Company],Master[Line Distance],"Unknown",0,1))</f>
        <v/>
      </c>
      <c r="M918" s="394"/>
      <c r="N918" s="341"/>
      <c r="O918" s="341"/>
      <c r="P918" s="341" t="str">
        <f t="array" ref="P918">if(U918="","",XLOOKUP(U918,Master[Company],Master[Terms],"NA",0,1))</f>
        <v/>
      </c>
      <c r="Q918" s="341" t="str">
        <f t="shared" si="1"/>
        <v/>
      </c>
      <c r="R918" s="341" t="str">
        <f t="array" ref="R918">if(U918="","",XLOOKUP(U918,Master[Company],Master[Group],"NA",0,1))</f>
        <v/>
      </c>
      <c r="S918" s="341" t="str">
        <f t="array" ref="S918">if(U918="","",XLOOKUP(U918,Master[Company],Master[Loading Location],"NA",0,1))</f>
        <v/>
      </c>
      <c r="T918" s="341" t="str">
        <f t="array" ref="T918">if(U918="","",XLOOKUP(U918,Master[Company],Master[Acronym],"NA",0,1))</f>
        <v/>
      </c>
      <c r="U918" s="341"/>
      <c r="V918" s="342"/>
      <c r="W918" s="342"/>
      <c r="X918" s="341" t="str">
        <f t="shared" si="6"/>
        <v/>
      </c>
      <c r="Y918" s="341" t="str">
        <f t="shared" si="3"/>
        <v/>
      </c>
      <c r="Z918" s="341"/>
      <c r="AA918" s="341"/>
      <c r="AB918" s="341"/>
      <c r="AC918" s="401"/>
      <c r="AD918" s="563"/>
      <c r="AE918" s="564"/>
      <c r="AF918" s="564"/>
      <c r="AG918" s="564"/>
      <c r="AH918" s="564"/>
      <c r="AI918" s="564"/>
      <c r="AJ918" s="564"/>
      <c r="AK918" s="564"/>
      <c r="AL918" s="563"/>
      <c r="AM918" s="564"/>
      <c r="AN918" s="564"/>
      <c r="AO918" s="564"/>
      <c r="AP918" s="564"/>
      <c r="AQ918" s="564"/>
      <c r="AR918" s="564"/>
      <c r="AS918" s="564"/>
      <c r="AT918" s="401"/>
      <c r="AU918" s="399"/>
      <c r="AV918" s="617"/>
      <c r="AW918" s="401"/>
      <c r="AX918" s="401"/>
      <c r="AY918" s="341"/>
      <c r="AZ918" s="341"/>
      <c r="BA918" s="341"/>
      <c r="BB918" s="341"/>
      <c r="BC918" s="341"/>
      <c r="BD918" s="401"/>
      <c r="BE918" s="341"/>
      <c r="BF918" s="341"/>
      <c r="BG918" s="402"/>
      <c r="BH918" s="403"/>
      <c r="BI918" s="405"/>
      <c r="BJ918" s="405"/>
      <c r="BK918" s="405"/>
      <c r="BL918" s="405"/>
      <c r="BM918" s="514"/>
    </row>
    <row r="919" ht="18.75" customHeight="1">
      <c r="A919" s="400" t="str">
        <f t="shared" si="4"/>
        <v/>
      </c>
      <c r="B919" s="341"/>
      <c r="C919" s="559"/>
      <c r="D919" s="393"/>
      <c r="E919" s="341"/>
      <c r="F919" s="394"/>
      <c r="G919" s="341" t="str">
        <f t="array" ref="G919">IF(C919="","",XLOOKUP(C919,'Master Data'!K:K,'Master Data'!N:N,"Input in Master Data",0,1))</f>
        <v/>
      </c>
      <c r="H919" s="341" t="str">
        <f t="array" ref="H919">IF(C919="","",XLOOKUP(C919,'Master Data'!K:K,'Master Data'!O:O,"Input in Master Data",0,1))</f>
        <v/>
      </c>
      <c r="I919" s="341" t="str">
        <f t="array" ref="I919">if(U919="","",XLOOKUP(U919,Master[Company],Master[Blow],"Unknown",0,1))</f>
        <v/>
      </c>
      <c r="J919" s="341" t="str">
        <f t="array" ref="J919">if(U919="","",XLOOKUP(U919,Master[Company],Master[Pigging],"Unknown",0,1))</f>
        <v/>
      </c>
      <c r="K919" s="341" t="str">
        <f t="array" ref="K919">if(U919="","",XLOOKUP(U919,Master[Company],Master[Load Method],"Unknown",0,1))</f>
        <v/>
      </c>
      <c r="L919" s="341" t="str">
        <f t="array" ref="L919">if(U919="","",XLOOKUP(U919,Master[Company],Master[Line Distance],"Unknown",0,1))</f>
        <v/>
      </c>
      <c r="M919" s="394"/>
      <c r="N919" s="341"/>
      <c r="O919" s="341"/>
      <c r="P919" s="341" t="str">
        <f t="array" ref="P919">if(U919="","",XLOOKUP(U919,Master[Company],Master[Terms],"NA",0,1))</f>
        <v/>
      </c>
      <c r="Q919" s="341" t="str">
        <f t="shared" si="1"/>
        <v/>
      </c>
      <c r="R919" s="341" t="str">
        <f t="array" ref="R919">if(U919="","",XLOOKUP(U919,Master[Company],Master[Group],"NA",0,1))</f>
        <v/>
      </c>
      <c r="S919" s="341" t="str">
        <f t="array" ref="S919">if(U919="","",XLOOKUP(U919,Master[Company],Master[Loading Location],"NA",0,1))</f>
        <v/>
      </c>
      <c r="T919" s="341" t="str">
        <f t="array" ref="T919">if(U919="","",XLOOKUP(U919,Master[Company],Master[Acronym],"NA",0,1))</f>
        <v/>
      </c>
      <c r="U919" s="341"/>
      <c r="V919" s="342"/>
      <c r="W919" s="342"/>
      <c r="X919" s="341" t="str">
        <f t="shared" si="6"/>
        <v/>
      </c>
      <c r="Y919" s="341" t="str">
        <f t="shared" si="3"/>
        <v/>
      </c>
      <c r="Z919" s="341"/>
      <c r="AA919" s="341"/>
      <c r="AB919" s="341"/>
      <c r="AC919" s="401"/>
      <c r="AD919" s="563"/>
      <c r="AE919" s="564"/>
      <c r="AF919" s="564"/>
      <c r="AG919" s="564"/>
      <c r="AH919" s="564"/>
      <c r="AI919" s="564"/>
      <c r="AJ919" s="564"/>
      <c r="AK919" s="564"/>
      <c r="AL919" s="563"/>
      <c r="AM919" s="564"/>
      <c r="AN919" s="564"/>
      <c r="AO919" s="564"/>
      <c r="AP919" s="564"/>
      <c r="AQ919" s="564"/>
      <c r="AR919" s="564"/>
      <c r="AS919" s="564"/>
      <c r="AT919" s="401"/>
      <c r="AU919" s="399"/>
      <c r="AV919" s="617"/>
      <c r="AW919" s="401"/>
      <c r="AX919" s="401"/>
      <c r="AY919" s="341"/>
      <c r="AZ919" s="341"/>
      <c r="BA919" s="341"/>
      <c r="BB919" s="341"/>
      <c r="BC919" s="341"/>
      <c r="BD919" s="401"/>
      <c r="BE919" s="341"/>
      <c r="BF919" s="341"/>
      <c r="BG919" s="402"/>
      <c r="BH919" s="403"/>
      <c r="BI919" s="405"/>
      <c r="BJ919" s="405"/>
      <c r="BK919" s="405"/>
      <c r="BL919" s="405"/>
      <c r="BM919" s="514"/>
    </row>
    <row r="920" ht="18.75" customHeight="1">
      <c r="A920" s="400" t="str">
        <f t="shared" si="4"/>
        <v/>
      </c>
      <c r="B920" s="341"/>
      <c r="C920" s="559"/>
      <c r="D920" s="393"/>
      <c r="E920" s="341"/>
      <c r="F920" s="394"/>
      <c r="G920" s="341" t="str">
        <f t="array" ref="G920">IF(C920="","",XLOOKUP(C920,'Master Data'!K:K,'Master Data'!N:N,"Input in Master Data",0,1))</f>
        <v/>
      </c>
      <c r="H920" s="341" t="str">
        <f t="array" ref="H920">IF(C920="","",XLOOKUP(C920,'Master Data'!K:K,'Master Data'!O:O,"Input in Master Data",0,1))</f>
        <v/>
      </c>
      <c r="I920" s="341" t="str">
        <f t="array" ref="I920">if(U920="","",XLOOKUP(U920,Master[Company],Master[Blow],"Unknown",0,1))</f>
        <v/>
      </c>
      <c r="J920" s="341" t="str">
        <f t="array" ref="J920">if(U920="","",XLOOKUP(U920,Master[Company],Master[Pigging],"Unknown",0,1))</f>
        <v/>
      </c>
      <c r="K920" s="341" t="str">
        <f t="array" ref="K920">if(U920="","",XLOOKUP(U920,Master[Company],Master[Load Method],"Unknown",0,1))</f>
        <v/>
      </c>
      <c r="L920" s="341" t="str">
        <f t="array" ref="L920">if(U920="","",XLOOKUP(U920,Master[Company],Master[Line Distance],"Unknown",0,1))</f>
        <v/>
      </c>
      <c r="M920" s="394"/>
      <c r="N920" s="341"/>
      <c r="O920" s="341"/>
      <c r="P920" s="341" t="str">
        <f t="array" ref="P920">if(U920="","",XLOOKUP(U920,Master[Company],Master[Terms],"NA",0,1))</f>
        <v/>
      </c>
      <c r="Q920" s="341" t="str">
        <f t="shared" si="1"/>
        <v/>
      </c>
      <c r="R920" s="341" t="str">
        <f t="array" ref="R920">if(U920="","",XLOOKUP(U920,Master[Company],Master[Group],"NA",0,1))</f>
        <v/>
      </c>
      <c r="S920" s="341" t="str">
        <f t="array" ref="S920">if(U920="","",XLOOKUP(U920,Master[Company],Master[Loading Location],"NA",0,1))</f>
        <v/>
      </c>
      <c r="T920" s="341" t="str">
        <f t="array" ref="T920">if(U920="","",XLOOKUP(U920,Master[Company],Master[Acronym],"NA",0,1))</f>
        <v/>
      </c>
      <c r="U920" s="341"/>
      <c r="V920" s="342"/>
      <c r="W920" s="342"/>
      <c r="X920" s="341" t="str">
        <f t="shared" si="6"/>
        <v/>
      </c>
      <c r="Y920" s="341" t="str">
        <f t="shared" si="3"/>
        <v/>
      </c>
      <c r="Z920" s="341"/>
      <c r="AA920" s="341"/>
      <c r="AB920" s="341"/>
      <c r="AC920" s="401"/>
      <c r="AD920" s="563"/>
      <c r="AE920" s="564"/>
      <c r="AF920" s="564"/>
      <c r="AG920" s="564"/>
      <c r="AH920" s="564"/>
      <c r="AI920" s="564"/>
      <c r="AJ920" s="564"/>
      <c r="AK920" s="564"/>
      <c r="AL920" s="563"/>
      <c r="AM920" s="564"/>
      <c r="AN920" s="564"/>
      <c r="AO920" s="564"/>
      <c r="AP920" s="564"/>
      <c r="AQ920" s="564"/>
      <c r="AR920" s="564"/>
      <c r="AS920" s="564"/>
      <c r="AT920" s="401"/>
      <c r="AU920" s="399"/>
      <c r="AV920" s="617"/>
      <c r="AW920" s="401"/>
      <c r="AX920" s="401"/>
      <c r="AY920" s="341"/>
      <c r="AZ920" s="341"/>
      <c r="BA920" s="341"/>
      <c r="BB920" s="341"/>
      <c r="BC920" s="341"/>
      <c r="BD920" s="401"/>
      <c r="BE920" s="341"/>
      <c r="BF920" s="341"/>
      <c r="BG920" s="402"/>
      <c r="BH920" s="403"/>
      <c r="BI920" s="405"/>
      <c r="BJ920" s="405"/>
      <c r="BK920" s="405"/>
      <c r="BL920" s="405"/>
      <c r="BM920" s="514"/>
    </row>
    <row r="921" ht="18.75" customHeight="1">
      <c r="A921" s="400" t="str">
        <f t="shared" si="4"/>
        <v/>
      </c>
      <c r="B921" s="341"/>
      <c r="C921" s="559"/>
      <c r="D921" s="393"/>
      <c r="E921" s="341"/>
      <c r="F921" s="394"/>
      <c r="G921" s="341" t="str">
        <f t="array" ref="G921">IF(C921="","",XLOOKUP(C921,'Master Data'!K:K,'Master Data'!N:N,"Input in Master Data",0,1))</f>
        <v/>
      </c>
      <c r="H921" s="341" t="str">
        <f t="array" ref="H921">IF(C921="","",XLOOKUP(C921,'Master Data'!K:K,'Master Data'!O:O,"Input in Master Data",0,1))</f>
        <v/>
      </c>
      <c r="I921" s="341" t="str">
        <f t="array" ref="I921">if(U921="","",XLOOKUP(U921,Master[Company],Master[Blow],"Unknown",0,1))</f>
        <v/>
      </c>
      <c r="J921" s="341" t="str">
        <f t="array" ref="J921">if(U921="","",XLOOKUP(U921,Master[Company],Master[Pigging],"Unknown",0,1))</f>
        <v/>
      </c>
      <c r="K921" s="341" t="str">
        <f t="array" ref="K921">if(U921="","",XLOOKUP(U921,Master[Company],Master[Load Method],"Unknown",0,1))</f>
        <v/>
      </c>
      <c r="L921" s="341" t="str">
        <f t="array" ref="L921">if(U921="","",XLOOKUP(U921,Master[Company],Master[Line Distance],"Unknown",0,1))</f>
        <v/>
      </c>
      <c r="M921" s="394"/>
      <c r="N921" s="341"/>
      <c r="O921" s="341"/>
      <c r="P921" s="341" t="str">
        <f t="array" ref="P921">if(U921="","",XLOOKUP(U921,Master[Company],Master[Terms],"NA",0,1))</f>
        <v/>
      </c>
      <c r="Q921" s="341" t="str">
        <f t="shared" si="1"/>
        <v/>
      </c>
      <c r="R921" s="341" t="str">
        <f t="array" ref="R921">if(U921="","",XLOOKUP(U921,Master[Company],Master[Group],"NA",0,1))</f>
        <v/>
      </c>
      <c r="S921" s="341" t="str">
        <f t="array" ref="S921">if(U921="","",XLOOKUP(U921,Master[Company],Master[Loading Location],"NA",0,1))</f>
        <v/>
      </c>
      <c r="T921" s="341" t="str">
        <f t="array" ref="T921">if(U921="","",XLOOKUP(U921,Master[Company],Master[Acronym],"NA",0,1))</f>
        <v/>
      </c>
      <c r="U921" s="341"/>
      <c r="V921" s="342"/>
      <c r="W921" s="342"/>
      <c r="X921" s="341" t="str">
        <f t="shared" si="6"/>
        <v/>
      </c>
      <c r="Y921" s="341" t="str">
        <f t="shared" si="3"/>
        <v/>
      </c>
      <c r="Z921" s="341"/>
      <c r="AA921" s="341"/>
      <c r="AB921" s="341"/>
      <c r="AC921" s="401"/>
      <c r="AD921" s="563"/>
      <c r="AE921" s="564"/>
      <c r="AF921" s="564"/>
      <c r="AG921" s="564"/>
      <c r="AH921" s="564"/>
      <c r="AI921" s="564"/>
      <c r="AJ921" s="564"/>
      <c r="AK921" s="564"/>
      <c r="AL921" s="563"/>
      <c r="AM921" s="564"/>
      <c r="AN921" s="564"/>
      <c r="AO921" s="564"/>
      <c r="AP921" s="564"/>
      <c r="AQ921" s="564"/>
      <c r="AR921" s="564"/>
      <c r="AS921" s="564"/>
      <c r="AT921" s="401"/>
      <c r="AU921" s="399"/>
      <c r="AV921" s="617"/>
      <c r="AW921" s="401"/>
      <c r="AX921" s="401"/>
      <c r="AY921" s="341"/>
      <c r="AZ921" s="341"/>
      <c r="BA921" s="341"/>
      <c r="BB921" s="341"/>
      <c r="BC921" s="341"/>
      <c r="BD921" s="401"/>
      <c r="BE921" s="341"/>
      <c r="BF921" s="341"/>
      <c r="BG921" s="402"/>
      <c r="BH921" s="403"/>
      <c r="BI921" s="405"/>
      <c r="BJ921" s="405"/>
      <c r="BK921" s="405"/>
      <c r="BL921" s="405"/>
      <c r="BM921" s="514"/>
    </row>
    <row r="922" ht="18.75" customHeight="1">
      <c r="A922" s="400" t="str">
        <f t="shared" si="4"/>
        <v/>
      </c>
      <c r="B922" s="341"/>
      <c r="C922" s="559"/>
      <c r="D922" s="393"/>
      <c r="E922" s="341"/>
      <c r="F922" s="394"/>
      <c r="G922" s="341" t="str">
        <f t="array" ref="G922">IF(C922="","",XLOOKUP(C922,'Master Data'!K:K,'Master Data'!N:N,"Input in Master Data",0,1))</f>
        <v/>
      </c>
      <c r="H922" s="341" t="str">
        <f t="array" ref="H922">IF(C922="","",XLOOKUP(C922,'Master Data'!K:K,'Master Data'!O:O,"Input in Master Data",0,1))</f>
        <v/>
      </c>
      <c r="I922" s="341" t="str">
        <f t="array" ref="I922">if(U922="","",XLOOKUP(U922,Master[Company],Master[Blow],"Unknown",0,1))</f>
        <v/>
      </c>
      <c r="J922" s="341" t="str">
        <f t="array" ref="J922">if(U922="","",XLOOKUP(U922,Master[Company],Master[Pigging],"Unknown",0,1))</f>
        <v/>
      </c>
      <c r="K922" s="341" t="str">
        <f t="array" ref="K922">if(U922="","",XLOOKUP(U922,Master[Company],Master[Load Method],"Unknown",0,1))</f>
        <v/>
      </c>
      <c r="L922" s="341" t="str">
        <f t="array" ref="L922">if(U922="","",XLOOKUP(U922,Master[Company],Master[Line Distance],"Unknown",0,1))</f>
        <v/>
      </c>
      <c r="M922" s="394"/>
      <c r="N922" s="341"/>
      <c r="O922" s="341"/>
      <c r="P922" s="341" t="str">
        <f t="array" ref="P922">if(U922="","",XLOOKUP(U922,Master[Company],Master[Terms],"NA",0,1))</f>
        <v/>
      </c>
      <c r="Q922" s="341" t="str">
        <f t="shared" si="1"/>
        <v/>
      </c>
      <c r="R922" s="341" t="str">
        <f t="array" ref="R922">if(U922="","",XLOOKUP(U922,Master[Company],Master[Group],"NA",0,1))</f>
        <v/>
      </c>
      <c r="S922" s="341" t="str">
        <f t="array" ref="S922">if(U922="","",XLOOKUP(U922,Master[Company],Master[Loading Location],"NA",0,1))</f>
        <v/>
      </c>
      <c r="T922" s="341" t="str">
        <f t="array" ref="T922">if(U922="","",XLOOKUP(U922,Master[Company],Master[Acronym],"NA",0,1))</f>
        <v/>
      </c>
      <c r="U922" s="341"/>
      <c r="V922" s="342"/>
      <c r="W922" s="342"/>
      <c r="X922" s="341" t="str">
        <f t="shared" si="6"/>
        <v/>
      </c>
      <c r="Y922" s="341" t="str">
        <f t="shared" si="3"/>
        <v/>
      </c>
      <c r="Z922" s="341"/>
      <c r="AA922" s="341"/>
      <c r="AB922" s="341"/>
      <c r="AC922" s="401"/>
      <c r="AD922" s="563"/>
      <c r="AE922" s="564"/>
      <c r="AF922" s="564"/>
      <c r="AG922" s="564"/>
      <c r="AH922" s="564"/>
      <c r="AI922" s="564"/>
      <c r="AJ922" s="564"/>
      <c r="AK922" s="564"/>
      <c r="AL922" s="563"/>
      <c r="AM922" s="564"/>
      <c r="AN922" s="564"/>
      <c r="AO922" s="564"/>
      <c r="AP922" s="564"/>
      <c r="AQ922" s="564"/>
      <c r="AR922" s="564"/>
      <c r="AS922" s="564"/>
      <c r="AT922" s="401"/>
      <c r="AU922" s="399"/>
      <c r="AV922" s="617"/>
      <c r="AW922" s="401"/>
      <c r="AX922" s="401"/>
      <c r="AY922" s="341"/>
      <c r="AZ922" s="341"/>
      <c r="BA922" s="341"/>
      <c r="BB922" s="341"/>
      <c r="BC922" s="341"/>
      <c r="BD922" s="401"/>
      <c r="BE922" s="341"/>
      <c r="BF922" s="341"/>
      <c r="BG922" s="402"/>
      <c r="BH922" s="403"/>
      <c r="BI922" s="405"/>
      <c r="BJ922" s="405"/>
      <c r="BK922" s="405"/>
      <c r="BL922" s="405"/>
      <c r="BM922" s="514"/>
    </row>
    <row r="923" ht="18.75" customHeight="1">
      <c r="A923" s="400" t="str">
        <f t="shared" si="4"/>
        <v/>
      </c>
      <c r="B923" s="341"/>
      <c r="C923" s="559"/>
      <c r="D923" s="393"/>
      <c r="E923" s="341"/>
      <c r="F923" s="394"/>
      <c r="G923" s="341" t="str">
        <f t="array" ref="G923">IF(C923="","",XLOOKUP(C923,'Master Data'!K:K,'Master Data'!N:N,"Input in Master Data",0,1))</f>
        <v/>
      </c>
      <c r="H923" s="341" t="str">
        <f t="array" ref="H923">IF(C923="","",XLOOKUP(C923,'Master Data'!K:K,'Master Data'!O:O,"Input in Master Data",0,1))</f>
        <v/>
      </c>
      <c r="I923" s="341" t="str">
        <f t="array" ref="I923">if(U923="","",XLOOKUP(U923,Master[Company],Master[Blow],"Unknown",0,1))</f>
        <v/>
      </c>
      <c r="J923" s="341" t="str">
        <f t="array" ref="J923">if(U923="","",XLOOKUP(U923,Master[Company],Master[Pigging],"Unknown",0,1))</f>
        <v/>
      </c>
      <c r="K923" s="341" t="str">
        <f t="array" ref="K923">if(U923="","",XLOOKUP(U923,Master[Company],Master[Load Method],"Unknown",0,1))</f>
        <v/>
      </c>
      <c r="L923" s="341" t="str">
        <f t="array" ref="L923">if(U923="","",XLOOKUP(U923,Master[Company],Master[Line Distance],"Unknown",0,1))</f>
        <v/>
      </c>
      <c r="M923" s="394"/>
      <c r="N923" s="341"/>
      <c r="O923" s="341"/>
      <c r="P923" s="341" t="str">
        <f t="array" ref="P923">if(U923="","",XLOOKUP(U923,Master[Company],Master[Terms],"NA",0,1))</f>
        <v/>
      </c>
      <c r="Q923" s="341" t="str">
        <f t="shared" si="1"/>
        <v/>
      </c>
      <c r="R923" s="341" t="str">
        <f t="array" ref="R923">if(U923="","",XLOOKUP(U923,Master[Company],Master[Group],"NA",0,1))</f>
        <v/>
      </c>
      <c r="S923" s="341" t="str">
        <f t="array" ref="S923">if(U923="","",XLOOKUP(U923,Master[Company],Master[Loading Location],"NA",0,1))</f>
        <v/>
      </c>
      <c r="T923" s="341" t="str">
        <f t="array" ref="T923">if(U923="","",XLOOKUP(U923,Master[Company],Master[Acronym],"NA",0,1))</f>
        <v/>
      </c>
      <c r="U923" s="341"/>
      <c r="V923" s="342"/>
      <c r="W923" s="342"/>
      <c r="X923" s="341" t="str">
        <f t="shared" si="6"/>
        <v/>
      </c>
      <c r="Y923" s="341" t="str">
        <f t="shared" si="3"/>
        <v/>
      </c>
      <c r="Z923" s="341"/>
      <c r="AA923" s="341"/>
      <c r="AB923" s="341"/>
      <c r="AC923" s="401"/>
      <c r="AD923" s="563"/>
      <c r="AE923" s="564"/>
      <c r="AF923" s="564"/>
      <c r="AG923" s="564"/>
      <c r="AH923" s="564"/>
      <c r="AI923" s="564"/>
      <c r="AJ923" s="564"/>
      <c r="AK923" s="564"/>
      <c r="AL923" s="563"/>
      <c r="AM923" s="564"/>
      <c r="AN923" s="564"/>
      <c r="AO923" s="564"/>
      <c r="AP923" s="564"/>
      <c r="AQ923" s="564"/>
      <c r="AR923" s="564"/>
      <c r="AS923" s="564"/>
      <c r="AT923" s="401"/>
      <c r="AU923" s="399"/>
      <c r="AV923" s="617"/>
      <c r="AW923" s="401"/>
      <c r="AX923" s="401"/>
      <c r="AY923" s="341"/>
      <c r="AZ923" s="341"/>
      <c r="BA923" s="341"/>
      <c r="BB923" s="341"/>
      <c r="BC923" s="341"/>
      <c r="BD923" s="401"/>
      <c r="BE923" s="341"/>
      <c r="BF923" s="341"/>
      <c r="BG923" s="402"/>
      <c r="BH923" s="403"/>
      <c r="BI923" s="405"/>
      <c r="BJ923" s="405"/>
      <c r="BK923" s="405"/>
      <c r="BL923" s="405"/>
      <c r="BM923" s="514"/>
    </row>
    <row r="924" ht="18.75" customHeight="1">
      <c r="A924" s="400" t="str">
        <f t="shared" si="4"/>
        <v/>
      </c>
      <c r="B924" s="341"/>
      <c r="C924" s="559"/>
      <c r="D924" s="393"/>
      <c r="E924" s="341"/>
      <c r="F924" s="394"/>
      <c r="G924" s="341" t="str">
        <f t="array" ref="G924">IF(C924="","",XLOOKUP(C924,'Master Data'!K:K,'Master Data'!N:N,"Input in Master Data",0,1))</f>
        <v/>
      </c>
      <c r="H924" s="341" t="str">
        <f t="array" ref="H924">IF(C924="","",XLOOKUP(C924,'Master Data'!K:K,'Master Data'!O:O,"Input in Master Data",0,1))</f>
        <v/>
      </c>
      <c r="I924" s="341" t="str">
        <f t="array" ref="I924">if(U924="","",XLOOKUP(U924,Master[Company],Master[Blow],"Unknown",0,1))</f>
        <v/>
      </c>
      <c r="J924" s="341" t="str">
        <f t="array" ref="J924">if(U924="","",XLOOKUP(U924,Master[Company],Master[Pigging],"Unknown",0,1))</f>
        <v/>
      </c>
      <c r="K924" s="341" t="str">
        <f t="array" ref="K924">if(U924="","",XLOOKUP(U924,Master[Company],Master[Load Method],"Unknown",0,1))</f>
        <v/>
      </c>
      <c r="L924" s="341" t="str">
        <f t="array" ref="L924">if(U924="","",XLOOKUP(U924,Master[Company],Master[Line Distance],"Unknown",0,1))</f>
        <v/>
      </c>
      <c r="M924" s="394"/>
      <c r="N924" s="341"/>
      <c r="O924" s="341"/>
      <c r="P924" s="341" t="str">
        <f t="array" ref="P924">if(U924="","",XLOOKUP(U924,Master[Company],Master[Terms],"NA",0,1))</f>
        <v/>
      </c>
      <c r="Q924" s="341" t="str">
        <f t="shared" si="1"/>
        <v/>
      </c>
      <c r="R924" s="341" t="str">
        <f t="array" ref="R924">if(U924="","",XLOOKUP(U924,Master[Company],Master[Group],"NA",0,1))</f>
        <v/>
      </c>
      <c r="S924" s="341" t="str">
        <f t="array" ref="S924">if(U924="","",XLOOKUP(U924,Master[Company],Master[Loading Location],"NA",0,1))</f>
        <v/>
      </c>
      <c r="T924" s="341" t="str">
        <f t="array" ref="T924">if(U924="","",XLOOKUP(U924,Master[Company],Master[Acronym],"NA",0,1))</f>
        <v/>
      </c>
      <c r="U924" s="341"/>
      <c r="V924" s="342"/>
      <c r="W924" s="342"/>
      <c r="X924" s="341" t="str">
        <f t="shared" si="6"/>
        <v/>
      </c>
      <c r="Y924" s="341" t="str">
        <f t="shared" si="3"/>
        <v/>
      </c>
      <c r="Z924" s="341"/>
      <c r="AA924" s="341"/>
      <c r="AB924" s="341"/>
      <c r="AC924" s="401"/>
      <c r="AD924" s="563"/>
      <c r="AE924" s="564"/>
      <c r="AF924" s="564"/>
      <c r="AG924" s="564"/>
      <c r="AH924" s="564"/>
      <c r="AI924" s="564"/>
      <c r="AJ924" s="564"/>
      <c r="AK924" s="564"/>
      <c r="AL924" s="563"/>
      <c r="AM924" s="564"/>
      <c r="AN924" s="564"/>
      <c r="AO924" s="564"/>
      <c r="AP924" s="564"/>
      <c r="AQ924" s="564"/>
      <c r="AR924" s="564"/>
      <c r="AS924" s="564"/>
      <c r="AT924" s="401"/>
      <c r="AU924" s="399"/>
      <c r="AV924" s="617"/>
      <c r="AW924" s="401"/>
      <c r="AX924" s="401"/>
      <c r="AY924" s="341"/>
      <c r="AZ924" s="341"/>
      <c r="BA924" s="341"/>
      <c r="BB924" s="341"/>
      <c r="BC924" s="341"/>
      <c r="BD924" s="401"/>
      <c r="BE924" s="341"/>
      <c r="BF924" s="341"/>
      <c r="BG924" s="402"/>
      <c r="BH924" s="403"/>
      <c r="BI924" s="405"/>
      <c r="BJ924" s="405"/>
      <c r="BK924" s="405"/>
      <c r="BL924" s="405"/>
      <c r="BM924" s="514"/>
    </row>
    <row r="925" ht="18.75" customHeight="1">
      <c r="A925" s="400" t="str">
        <f t="shared" si="4"/>
        <v/>
      </c>
      <c r="B925" s="341"/>
      <c r="C925" s="559"/>
      <c r="D925" s="393"/>
      <c r="E925" s="341"/>
      <c r="F925" s="394"/>
      <c r="G925" s="341" t="str">
        <f t="array" ref="G925">IF(C925="","",XLOOKUP(C925,'Master Data'!K:K,'Master Data'!N:N,"Input in Master Data",0,1))</f>
        <v/>
      </c>
      <c r="H925" s="341" t="str">
        <f t="array" ref="H925">IF(C925="","",XLOOKUP(C925,'Master Data'!K:K,'Master Data'!O:O,"Input in Master Data",0,1))</f>
        <v/>
      </c>
      <c r="I925" s="341" t="str">
        <f t="array" ref="I925">if(U925="","",XLOOKUP(U925,Master[Company],Master[Blow],"Unknown",0,1))</f>
        <v/>
      </c>
      <c r="J925" s="341" t="str">
        <f t="array" ref="J925">if(U925="","",XLOOKUP(U925,Master[Company],Master[Pigging],"Unknown",0,1))</f>
        <v/>
      </c>
      <c r="K925" s="341" t="str">
        <f t="array" ref="K925">if(U925="","",XLOOKUP(U925,Master[Company],Master[Load Method],"Unknown",0,1))</f>
        <v/>
      </c>
      <c r="L925" s="341" t="str">
        <f t="array" ref="L925">if(U925="","",XLOOKUP(U925,Master[Company],Master[Line Distance],"Unknown",0,1))</f>
        <v/>
      </c>
      <c r="M925" s="394"/>
      <c r="N925" s="341"/>
      <c r="O925" s="341"/>
      <c r="P925" s="341" t="str">
        <f t="array" ref="P925">if(U925="","",XLOOKUP(U925,Master[Company],Master[Terms],"NA",0,1))</f>
        <v/>
      </c>
      <c r="Q925" s="341" t="str">
        <f t="shared" si="1"/>
        <v/>
      </c>
      <c r="R925" s="341" t="str">
        <f t="array" ref="R925">if(U925="","",XLOOKUP(U925,Master[Company],Master[Group],"NA",0,1))</f>
        <v/>
      </c>
      <c r="S925" s="341" t="str">
        <f t="array" ref="S925">if(U925="","",XLOOKUP(U925,Master[Company],Master[Loading Location],"NA",0,1))</f>
        <v/>
      </c>
      <c r="T925" s="341" t="str">
        <f t="array" ref="T925">if(U925="","",XLOOKUP(U925,Master[Company],Master[Acronym],"NA",0,1))</f>
        <v/>
      </c>
      <c r="U925" s="341"/>
      <c r="V925" s="342"/>
      <c r="W925" s="342"/>
      <c r="X925" s="341" t="str">
        <f t="shared" si="6"/>
        <v/>
      </c>
      <c r="Y925" s="341" t="str">
        <f t="shared" si="3"/>
        <v/>
      </c>
      <c r="Z925" s="341"/>
      <c r="AA925" s="341"/>
      <c r="AB925" s="341"/>
      <c r="AC925" s="401"/>
      <c r="AD925" s="563"/>
      <c r="AE925" s="564"/>
      <c r="AF925" s="564"/>
      <c r="AG925" s="564"/>
      <c r="AH925" s="564"/>
      <c r="AI925" s="564"/>
      <c r="AJ925" s="564"/>
      <c r="AK925" s="564"/>
      <c r="AL925" s="563"/>
      <c r="AM925" s="564"/>
      <c r="AN925" s="564"/>
      <c r="AO925" s="564"/>
      <c r="AP925" s="564"/>
      <c r="AQ925" s="564"/>
      <c r="AR925" s="564"/>
      <c r="AS925" s="564"/>
      <c r="AT925" s="401"/>
      <c r="AU925" s="399"/>
      <c r="AV925" s="617"/>
      <c r="AW925" s="401"/>
      <c r="AX925" s="401"/>
      <c r="AY925" s="341"/>
      <c r="AZ925" s="341"/>
      <c r="BA925" s="341"/>
      <c r="BB925" s="341"/>
      <c r="BC925" s="341"/>
      <c r="BD925" s="401"/>
      <c r="BE925" s="341"/>
      <c r="BF925" s="341"/>
      <c r="BG925" s="402"/>
      <c r="BH925" s="403"/>
      <c r="BI925" s="405"/>
      <c r="BJ925" s="405"/>
      <c r="BK925" s="405"/>
      <c r="BL925" s="405"/>
      <c r="BM925" s="514"/>
    </row>
    <row r="926" ht="18.75" customHeight="1">
      <c r="A926" s="400" t="str">
        <f t="shared" si="4"/>
        <v/>
      </c>
      <c r="B926" s="341"/>
      <c r="C926" s="559"/>
      <c r="D926" s="393"/>
      <c r="E926" s="341"/>
      <c r="F926" s="394"/>
      <c r="G926" s="341" t="str">
        <f t="array" ref="G926">IF(C926="","",XLOOKUP(C926,'Master Data'!K:K,'Master Data'!N:N,"Input in Master Data",0,1))</f>
        <v/>
      </c>
      <c r="H926" s="341" t="str">
        <f t="array" ref="H926">IF(C926="","",XLOOKUP(C926,'Master Data'!K:K,'Master Data'!O:O,"Input in Master Data",0,1))</f>
        <v/>
      </c>
      <c r="I926" s="341" t="str">
        <f t="array" ref="I926">if(U926="","",XLOOKUP(U926,Master[Company],Master[Blow],"Unknown",0,1))</f>
        <v/>
      </c>
      <c r="J926" s="341" t="str">
        <f t="array" ref="J926">if(U926="","",XLOOKUP(U926,Master[Company],Master[Pigging],"Unknown",0,1))</f>
        <v/>
      </c>
      <c r="K926" s="341" t="str">
        <f t="array" ref="K926">if(U926="","",XLOOKUP(U926,Master[Company],Master[Load Method],"Unknown",0,1))</f>
        <v/>
      </c>
      <c r="L926" s="341" t="str">
        <f t="array" ref="L926">if(U926="","",XLOOKUP(U926,Master[Company],Master[Line Distance],"Unknown",0,1))</f>
        <v/>
      </c>
      <c r="M926" s="394"/>
      <c r="N926" s="341"/>
      <c r="O926" s="341"/>
      <c r="P926" s="341" t="str">
        <f t="array" ref="P926">if(U926="","",XLOOKUP(U926,Master[Company],Master[Terms],"NA",0,1))</f>
        <v/>
      </c>
      <c r="Q926" s="341" t="str">
        <f t="shared" si="1"/>
        <v/>
      </c>
      <c r="R926" s="341" t="str">
        <f t="array" ref="R926">if(U926="","",XLOOKUP(U926,Master[Company],Master[Group],"NA",0,1))</f>
        <v/>
      </c>
      <c r="S926" s="341" t="str">
        <f t="array" ref="S926">if(U926="","",XLOOKUP(U926,Master[Company],Master[Loading Location],"NA",0,1))</f>
        <v/>
      </c>
      <c r="T926" s="341" t="str">
        <f t="array" ref="T926">if(U926="","",XLOOKUP(U926,Master[Company],Master[Acronym],"NA",0,1))</f>
        <v/>
      </c>
      <c r="U926" s="341"/>
      <c r="V926" s="342"/>
      <c r="W926" s="342"/>
      <c r="X926" s="341" t="str">
        <f t="shared" si="6"/>
        <v/>
      </c>
      <c r="Y926" s="341" t="str">
        <f t="shared" si="3"/>
        <v/>
      </c>
      <c r="Z926" s="341"/>
      <c r="AA926" s="341"/>
      <c r="AB926" s="341"/>
      <c r="AC926" s="401"/>
      <c r="AD926" s="563"/>
      <c r="AE926" s="564"/>
      <c r="AF926" s="564"/>
      <c r="AG926" s="564"/>
      <c r="AH926" s="564"/>
      <c r="AI926" s="564"/>
      <c r="AJ926" s="564"/>
      <c r="AK926" s="564"/>
      <c r="AL926" s="563"/>
      <c r="AM926" s="564"/>
      <c r="AN926" s="564"/>
      <c r="AO926" s="564"/>
      <c r="AP926" s="564"/>
      <c r="AQ926" s="564"/>
      <c r="AR926" s="564"/>
      <c r="AS926" s="564"/>
      <c r="AT926" s="401"/>
      <c r="AU926" s="399"/>
      <c r="AV926" s="617"/>
      <c r="AW926" s="401"/>
      <c r="AX926" s="401"/>
      <c r="AY926" s="341"/>
      <c r="AZ926" s="341"/>
      <c r="BA926" s="341"/>
      <c r="BB926" s="341"/>
      <c r="BC926" s="341"/>
      <c r="BD926" s="401"/>
      <c r="BE926" s="341"/>
      <c r="BF926" s="341"/>
      <c r="BG926" s="402"/>
      <c r="BH926" s="403"/>
      <c r="BI926" s="405"/>
      <c r="BJ926" s="405"/>
      <c r="BK926" s="405"/>
      <c r="BL926" s="405"/>
      <c r="BM926" s="514"/>
    </row>
    <row r="927" ht="18.75" customHeight="1">
      <c r="A927" s="400" t="str">
        <f t="shared" si="4"/>
        <v/>
      </c>
      <c r="B927" s="341"/>
      <c r="C927" s="559"/>
      <c r="D927" s="393"/>
      <c r="E927" s="341"/>
      <c r="F927" s="394"/>
      <c r="G927" s="341" t="str">
        <f t="array" ref="G927">IF(C927="","",XLOOKUP(C927,'Master Data'!K:K,'Master Data'!N:N,"Input in Master Data",0,1))</f>
        <v/>
      </c>
      <c r="H927" s="341" t="str">
        <f t="array" ref="H927">IF(C927="","",XLOOKUP(C927,'Master Data'!K:K,'Master Data'!O:O,"Input in Master Data",0,1))</f>
        <v/>
      </c>
      <c r="I927" s="341" t="str">
        <f t="array" ref="I927">if(U927="","",XLOOKUP(U927,Master[Company],Master[Blow],"Unknown",0,1))</f>
        <v/>
      </c>
      <c r="J927" s="341" t="str">
        <f t="array" ref="J927">if(U927="","",XLOOKUP(U927,Master[Company],Master[Pigging],"Unknown",0,1))</f>
        <v/>
      </c>
      <c r="K927" s="341" t="str">
        <f t="array" ref="K927">if(U927="","",XLOOKUP(U927,Master[Company],Master[Load Method],"Unknown",0,1))</f>
        <v/>
      </c>
      <c r="L927" s="341" t="str">
        <f t="array" ref="L927">if(U927="","",XLOOKUP(U927,Master[Company],Master[Line Distance],"Unknown",0,1))</f>
        <v/>
      </c>
      <c r="M927" s="394"/>
      <c r="N927" s="341"/>
      <c r="O927" s="341"/>
      <c r="P927" s="341" t="str">
        <f t="array" ref="P927">if(U927="","",XLOOKUP(U927,Master[Company],Master[Terms],"NA",0,1))</f>
        <v/>
      </c>
      <c r="Q927" s="341" t="str">
        <f t="shared" si="1"/>
        <v/>
      </c>
      <c r="R927" s="341" t="str">
        <f t="array" ref="R927">if(U927="","",XLOOKUP(U927,Master[Company],Master[Group],"NA",0,1))</f>
        <v/>
      </c>
      <c r="S927" s="341" t="str">
        <f t="array" ref="S927">if(U927="","",XLOOKUP(U927,Master[Company],Master[Loading Location],"NA",0,1))</f>
        <v/>
      </c>
      <c r="T927" s="341" t="str">
        <f t="array" ref="T927">if(U927="","",XLOOKUP(U927,Master[Company],Master[Acronym],"NA",0,1))</f>
        <v/>
      </c>
      <c r="U927" s="341"/>
      <c r="V927" s="342"/>
      <c r="W927" s="342"/>
      <c r="X927" s="341" t="str">
        <f t="shared" si="6"/>
        <v/>
      </c>
      <c r="Y927" s="341" t="str">
        <f t="shared" si="3"/>
        <v/>
      </c>
      <c r="Z927" s="341"/>
      <c r="AA927" s="341"/>
      <c r="AB927" s="341"/>
      <c r="AC927" s="401"/>
      <c r="AD927" s="563"/>
      <c r="AE927" s="564"/>
      <c r="AF927" s="564"/>
      <c r="AG927" s="564"/>
      <c r="AH927" s="564"/>
      <c r="AI927" s="564"/>
      <c r="AJ927" s="564"/>
      <c r="AK927" s="564"/>
      <c r="AL927" s="563"/>
      <c r="AM927" s="564"/>
      <c r="AN927" s="564"/>
      <c r="AO927" s="564"/>
      <c r="AP927" s="564"/>
      <c r="AQ927" s="564"/>
      <c r="AR927" s="564"/>
      <c r="AS927" s="564"/>
      <c r="AT927" s="401"/>
      <c r="AU927" s="399"/>
      <c r="AV927" s="617"/>
      <c r="AW927" s="401"/>
      <c r="AX927" s="401"/>
      <c r="AY927" s="341"/>
      <c r="AZ927" s="341"/>
      <c r="BA927" s="341"/>
      <c r="BB927" s="341"/>
      <c r="BC927" s="341"/>
      <c r="BD927" s="401"/>
      <c r="BE927" s="341"/>
      <c r="BF927" s="341"/>
      <c r="BG927" s="402"/>
      <c r="BH927" s="403"/>
      <c r="BI927" s="405"/>
      <c r="BJ927" s="405"/>
      <c r="BK927" s="405"/>
      <c r="BL927" s="405"/>
      <c r="BM927" s="514"/>
    </row>
    <row r="928" ht="18.75" customHeight="1">
      <c r="A928" s="400" t="str">
        <f t="shared" si="4"/>
        <v/>
      </c>
      <c r="B928" s="341"/>
      <c r="C928" s="559"/>
      <c r="D928" s="393"/>
      <c r="E928" s="341"/>
      <c r="F928" s="394"/>
      <c r="G928" s="341" t="str">
        <f t="array" ref="G928">IF(C928="","",XLOOKUP(C928,'Master Data'!K:K,'Master Data'!N:N,"Input in Master Data",0,1))</f>
        <v/>
      </c>
      <c r="H928" s="341" t="str">
        <f t="array" ref="H928">IF(C928="","",XLOOKUP(C928,'Master Data'!K:K,'Master Data'!O:O,"Input in Master Data",0,1))</f>
        <v/>
      </c>
      <c r="I928" s="341" t="str">
        <f t="array" ref="I928">if(U928="","",XLOOKUP(U928,Master[Company],Master[Blow],"Unknown",0,1))</f>
        <v/>
      </c>
      <c r="J928" s="341" t="str">
        <f t="array" ref="J928">if(U928="","",XLOOKUP(U928,Master[Company],Master[Pigging],"Unknown",0,1))</f>
        <v/>
      </c>
      <c r="K928" s="341" t="str">
        <f t="array" ref="K928">if(U928="","",XLOOKUP(U928,Master[Company],Master[Load Method],"Unknown",0,1))</f>
        <v/>
      </c>
      <c r="L928" s="341" t="str">
        <f t="array" ref="L928">if(U928="","",XLOOKUP(U928,Master[Company],Master[Line Distance],"Unknown",0,1))</f>
        <v/>
      </c>
      <c r="M928" s="394"/>
      <c r="N928" s="341"/>
      <c r="O928" s="341"/>
      <c r="P928" s="341" t="str">
        <f t="array" ref="P928">if(U928="","",XLOOKUP(U928,Master[Company],Master[Terms],"NA",0,1))</f>
        <v/>
      </c>
      <c r="Q928" s="341" t="str">
        <f t="shared" si="1"/>
        <v/>
      </c>
      <c r="R928" s="341" t="str">
        <f t="array" ref="R928">if(U928="","",XLOOKUP(U928,Master[Company],Master[Group],"NA",0,1))</f>
        <v/>
      </c>
      <c r="S928" s="341" t="str">
        <f t="array" ref="S928">if(U928="","",XLOOKUP(U928,Master[Company],Master[Loading Location],"NA",0,1))</f>
        <v/>
      </c>
      <c r="T928" s="341" t="str">
        <f t="array" ref="T928">if(U928="","",XLOOKUP(U928,Master[Company],Master[Acronym],"NA",0,1))</f>
        <v/>
      </c>
      <c r="U928" s="341"/>
      <c r="V928" s="342"/>
      <c r="W928" s="342"/>
      <c r="X928" s="341" t="str">
        <f t="shared" si="6"/>
        <v/>
      </c>
      <c r="Y928" s="341" t="str">
        <f t="shared" si="3"/>
        <v/>
      </c>
      <c r="Z928" s="341"/>
      <c r="AA928" s="341"/>
      <c r="AB928" s="341"/>
      <c r="AC928" s="401"/>
      <c r="AD928" s="563"/>
      <c r="AE928" s="564"/>
      <c r="AF928" s="564"/>
      <c r="AG928" s="564"/>
      <c r="AH928" s="564"/>
      <c r="AI928" s="564"/>
      <c r="AJ928" s="564"/>
      <c r="AK928" s="564"/>
      <c r="AL928" s="563"/>
      <c r="AM928" s="564"/>
      <c r="AN928" s="564"/>
      <c r="AO928" s="564"/>
      <c r="AP928" s="564"/>
      <c r="AQ928" s="564"/>
      <c r="AR928" s="564"/>
      <c r="AS928" s="564"/>
      <c r="AT928" s="401"/>
      <c r="AU928" s="399"/>
      <c r="AV928" s="617"/>
      <c r="AW928" s="401"/>
      <c r="AX928" s="401"/>
      <c r="AY928" s="341"/>
      <c r="AZ928" s="341"/>
      <c r="BA928" s="341"/>
      <c r="BB928" s="341"/>
      <c r="BC928" s="341"/>
      <c r="BD928" s="401"/>
      <c r="BE928" s="341"/>
      <c r="BF928" s="341"/>
      <c r="BG928" s="402"/>
      <c r="BH928" s="403"/>
      <c r="BI928" s="405"/>
      <c r="BJ928" s="405"/>
      <c r="BK928" s="405"/>
      <c r="BL928" s="405"/>
      <c r="BM928" s="514"/>
    </row>
    <row r="929" ht="18.75" customHeight="1">
      <c r="A929" s="400" t="str">
        <f t="shared" si="4"/>
        <v/>
      </c>
      <c r="B929" s="341"/>
      <c r="C929" s="559"/>
      <c r="D929" s="393"/>
      <c r="E929" s="341"/>
      <c r="F929" s="394"/>
      <c r="G929" s="341" t="str">
        <f t="array" ref="G929">IF(C929="","",XLOOKUP(C929,'Master Data'!K:K,'Master Data'!N:N,"Input in Master Data",0,1))</f>
        <v/>
      </c>
      <c r="H929" s="341" t="str">
        <f t="array" ref="H929">IF(C929="","",XLOOKUP(C929,'Master Data'!K:K,'Master Data'!O:O,"Input in Master Data",0,1))</f>
        <v/>
      </c>
      <c r="I929" s="341" t="str">
        <f t="array" ref="I929">if(U929="","",XLOOKUP(U929,Master[Company],Master[Blow],"Unknown",0,1))</f>
        <v/>
      </c>
      <c r="J929" s="341" t="str">
        <f t="array" ref="J929">if(U929="","",XLOOKUP(U929,Master[Company],Master[Pigging],"Unknown",0,1))</f>
        <v/>
      </c>
      <c r="K929" s="341" t="str">
        <f t="array" ref="K929">if(U929="","",XLOOKUP(U929,Master[Company],Master[Load Method],"Unknown",0,1))</f>
        <v/>
      </c>
      <c r="L929" s="341" t="str">
        <f t="array" ref="L929">if(U929="","",XLOOKUP(U929,Master[Company],Master[Line Distance],"Unknown",0,1))</f>
        <v/>
      </c>
      <c r="M929" s="394"/>
      <c r="N929" s="341"/>
      <c r="O929" s="341"/>
      <c r="P929" s="341" t="str">
        <f t="array" ref="P929">if(U929="","",XLOOKUP(U929,Master[Company],Master[Terms],"NA",0,1))</f>
        <v/>
      </c>
      <c r="Q929" s="341" t="str">
        <f t="shared" si="1"/>
        <v/>
      </c>
      <c r="R929" s="341" t="str">
        <f t="array" ref="R929">if(U929="","",XLOOKUP(U929,Master[Company],Master[Group],"NA",0,1))</f>
        <v/>
      </c>
      <c r="S929" s="341" t="str">
        <f t="array" ref="S929">if(U929="","",XLOOKUP(U929,Master[Company],Master[Loading Location],"NA",0,1))</f>
        <v/>
      </c>
      <c r="T929" s="341" t="str">
        <f t="array" ref="T929">if(U929="","",XLOOKUP(U929,Master[Company],Master[Acronym],"NA",0,1))</f>
        <v/>
      </c>
      <c r="U929" s="341"/>
      <c r="V929" s="342"/>
      <c r="W929" s="342"/>
      <c r="X929" s="341" t="str">
        <f t="shared" si="6"/>
        <v/>
      </c>
      <c r="Y929" s="341" t="str">
        <f t="shared" si="3"/>
        <v/>
      </c>
      <c r="Z929" s="341"/>
      <c r="AA929" s="341"/>
      <c r="AB929" s="341"/>
      <c r="AC929" s="401"/>
      <c r="AD929" s="563"/>
      <c r="AE929" s="564"/>
      <c r="AF929" s="564"/>
      <c r="AG929" s="564"/>
      <c r="AH929" s="564"/>
      <c r="AI929" s="564"/>
      <c r="AJ929" s="564"/>
      <c r="AK929" s="564"/>
      <c r="AL929" s="563"/>
      <c r="AM929" s="564"/>
      <c r="AN929" s="564"/>
      <c r="AO929" s="564"/>
      <c r="AP929" s="564"/>
      <c r="AQ929" s="564"/>
      <c r="AR929" s="564"/>
      <c r="AS929" s="564"/>
      <c r="AT929" s="401"/>
      <c r="AU929" s="399"/>
      <c r="AV929" s="617"/>
      <c r="AW929" s="401"/>
      <c r="AX929" s="401"/>
      <c r="AY929" s="341"/>
      <c r="AZ929" s="341"/>
      <c r="BA929" s="341"/>
      <c r="BB929" s="341"/>
      <c r="BC929" s="341"/>
      <c r="BD929" s="401"/>
      <c r="BE929" s="341"/>
      <c r="BF929" s="341"/>
      <c r="BG929" s="402"/>
      <c r="BH929" s="403"/>
      <c r="BI929" s="405"/>
      <c r="BJ929" s="405"/>
      <c r="BK929" s="405"/>
      <c r="BL929" s="405"/>
      <c r="BM929" s="514"/>
    </row>
    <row r="930" ht="18.75" customHeight="1">
      <c r="A930" s="400" t="str">
        <f t="shared" si="4"/>
        <v/>
      </c>
      <c r="B930" s="341"/>
      <c r="C930" s="559"/>
      <c r="D930" s="393"/>
      <c r="E930" s="341"/>
      <c r="F930" s="394"/>
      <c r="G930" s="341" t="str">
        <f t="array" ref="G930">IF(C930="","",XLOOKUP(C930,'Master Data'!K:K,'Master Data'!N:N,"Input in Master Data",0,1))</f>
        <v/>
      </c>
      <c r="H930" s="341" t="str">
        <f t="array" ref="H930">IF(C930="","",XLOOKUP(C930,'Master Data'!K:K,'Master Data'!O:O,"Input in Master Data",0,1))</f>
        <v/>
      </c>
      <c r="I930" s="341" t="str">
        <f t="array" ref="I930">if(U930="","",XLOOKUP(U930,Master[Company],Master[Blow],"Unknown",0,1))</f>
        <v/>
      </c>
      <c r="J930" s="341" t="str">
        <f t="array" ref="J930">if(U930="","",XLOOKUP(U930,Master[Company],Master[Pigging],"Unknown",0,1))</f>
        <v/>
      </c>
      <c r="K930" s="341" t="str">
        <f t="array" ref="K930">if(U930="","",XLOOKUP(U930,Master[Company],Master[Load Method],"Unknown",0,1))</f>
        <v/>
      </c>
      <c r="L930" s="341" t="str">
        <f t="array" ref="L930">if(U930="","",XLOOKUP(U930,Master[Company],Master[Line Distance],"Unknown",0,1))</f>
        <v/>
      </c>
      <c r="M930" s="394"/>
      <c r="N930" s="341"/>
      <c r="O930" s="341"/>
      <c r="P930" s="341" t="str">
        <f t="array" ref="P930">if(U930="","",XLOOKUP(U930,Master[Company],Master[Terms],"NA",0,1))</f>
        <v/>
      </c>
      <c r="Q930" s="341" t="str">
        <f t="shared" si="1"/>
        <v/>
      </c>
      <c r="R930" s="341" t="str">
        <f t="array" ref="R930">if(U930="","",XLOOKUP(U930,Master[Company],Master[Group],"NA",0,1))</f>
        <v/>
      </c>
      <c r="S930" s="341" t="str">
        <f t="array" ref="S930">if(U930="","",XLOOKUP(U930,Master[Company],Master[Loading Location],"NA",0,1))</f>
        <v/>
      </c>
      <c r="T930" s="341" t="str">
        <f t="array" ref="T930">if(U930="","",XLOOKUP(U930,Master[Company],Master[Acronym],"NA",0,1))</f>
        <v/>
      </c>
      <c r="U930" s="341"/>
      <c r="V930" s="342"/>
      <c r="W930" s="342"/>
      <c r="X930" s="341" t="str">
        <f t="shared" si="6"/>
        <v/>
      </c>
      <c r="Y930" s="341" t="str">
        <f t="shared" si="3"/>
        <v/>
      </c>
      <c r="Z930" s="341"/>
      <c r="AA930" s="341"/>
      <c r="AB930" s="341"/>
      <c r="AC930" s="401"/>
      <c r="AD930" s="563"/>
      <c r="AE930" s="564"/>
      <c r="AF930" s="564"/>
      <c r="AG930" s="564"/>
      <c r="AH930" s="564"/>
      <c r="AI930" s="564"/>
      <c r="AJ930" s="564"/>
      <c r="AK930" s="564"/>
      <c r="AL930" s="563"/>
      <c r="AM930" s="564"/>
      <c r="AN930" s="564"/>
      <c r="AO930" s="564"/>
      <c r="AP930" s="564"/>
      <c r="AQ930" s="564"/>
      <c r="AR930" s="564"/>
      <c r="AS930" s="564"/>
      <c r="AT930" s="401"/>
      <c r="AU930" s="399"/>
      <c r="AV930" s="617"/>
      <c r="AW930" s="401"/>
      <c r="AX930" s="401"/>
      <c r="AY930" s="341"/>
      <c r="AZ930" s="341"/>
      <c r="BA930" s="341"/>
      <c r="BB930" s="341"/>
      <c r="BC930" s="341"/>
      <c r="BD930" s="401"/>
      <c r="BE930" s="341"/>
      <c r="BF930" s="341"/>
      <c r="BG930" s="402"/>
      <c r="BH930" s="403"/>
      <c r="BI930" s="405"/>
      <c r="BJ930" s="405"/>
      <c r="BK930" s="405"/>
      <c r="BL930" s="405"/>
      <c r="BM930" s="514"/>
    </row>
    <row r="931" ht="18.75" customHeight="1">
      <c r="A931" s="400" t="str">
        <f t="shared" si="4"/>
        <v/>
      </c>
      <c r="B931" s="341"/>
      <c r="C931" s="559"/>
      <c r="D931" s="393"/>
      <c r="E931" s="341"/>
      <c r="F931" s="394"/>
      <c r="G931" s="341" t="str">
        <f t="array" ref="G931">IF(C931="","",XLOOKUP(C931,'Master Data'!K:K,'Master Data'!N:N,"Input in Master Data",0,1))</f>
        <v/>
      </c>
      <c r="H931" s="341" t="str">
        <f t="array" ref="H931">IF(C931="","",XLOOKUP(C931,'Master Data'!K:K,'Master Data'!O:O,"Input in Master Data",0,1))</f>
        <v/>
      </c>
      <c r="I931" s="341" t="str">
        <f t="array" ref="I931">if(U931="","",XLOOKUP(U931,Master[Company],Master[Blow],"Unknown",0,1))</f>
        <v/>
      </c>
      <c r="J931" s="341" t="str">
        <f t="array" ref="J931">if(U931="","",XLOOKUP(U931,Master[Company],Master[Pigging],"Unknown",0,1))</f>
        <v/>
      </c>
      <c r="K931" s="341" t="str">
        <f t="array" ref="K931">if(U931="","",XLOOKUP(U931,Master[Company],Master[Load Method],"Unknown",0,1))</f>
        <v/>
      </c>
      <c r="L931" s="341" t="str">
        <f t="array" ref="L931">if(U931="","",XLOOKUP(U931,Master[Company],Master[Line Distance],"Unknown",0,1))</f>
        <v/>
      </c>
      <c r="M931" s="394"/>
      <c r="N931" s="341"/>
      <c r="O931" s="341"/>
      <c r="P931" s="341" t="str">
        <f t="array" ref="P931">if(U931="","",XLOOKUP(U931,Master[Company],Master[Terms],"NA",0,1))</f>
        <v/>
      </c>
      <c r="Q931" s="341" t="str">
        <f t="shared" si="1"/>
        <v/>
      </c>
      <c r="R931" s="341" t="str">
        <f t="array" ref="R931">if(U931="","",XLOOKUP(U931,Master[Company],Master[Group],"NA",0,1))</f>
        <v/>
      </c>
      <c r="S931" s="341" t="str">
        <f t="array" ref="S931">if(U931="","",XLOOKUP(U931,Master[Company],Master[Loading Location],"NA",0,1))</f>
        <v/>
      </c>
      <c r="T931" s="341" t="str">
        <f t="array" ref="T931">if(U931="","",XLOOKUP(U931,Master[Company],Master[Acronym],"NA",0,1))</f>
        <v/>
      </c>
      <c r="U931" s="341"/>
      <c r="V931" s="342"/>
      <c r="W931" s="342"/>
      <c r="X931" s="341" t="str">
        <f t="shared" si="6"/>
        <v/>
      </c>
      <c r="Y931" s="341" t="str">
        <f t="shared" si="3"/>
        <v/>
      </c>
      <c r="Z931" s="341"/>
      <c r="AA931" s="341"/>
      <c r="AB931" s="341"/>
      <c r="AC931" s="401"/>
      <c r="AD931" s="563"/>
      <c r="AE931" s="564"/>
      <c r="AF931" s="564"/>
      <c r="AG931" s="564"/>
      <c r="AH931" s="564"/>
      <c r="AI931" s="564"/>
      <c r="AJ931" s="564"/>
      <c r="AK931" s="564"/>
      <c r="AL931" s="563"/>
      <c r="AM931" s="564"/>
      <c r="AN931" s="564"/>
      <c r="AO931" s="564"/>
      <c r="AP931" s="564"/>
      <c r="AQ931" s="564"/>
      <c r="AR931" s="564"/>
      <c r="AS931" s="564"/>
      <c r="AT931" s="401"/>
      <c r="AU931" s="399"/>
      <c r="AV931" s="617"/>
      <c r="AW931" s="401"/>
      <c r="AX931" s="401"/>
      <c r="AY931" s="341"/>
      <c r="AZ931" s="341"/>
      <c r="BA931" s="341"/>
      <c r="BB931" s="341"/>
      <c r="BC931" s="341"/>
      <c r="BD931" s="401"/>
      <c r="BE931" s="341"/>
      <c r="BF931" s="341"/>
      <c r="BG931" s="402"/>
      <c r="BH931" s="403"/>
      <c r="BI931" s="405"/>
      <c r="BJ931" s="405"/>
      <c r="BK931" s="405"/>
      <c r="BL931" s="405"/>
      <c r="BM931" s="514"/>
    </row>
    <row r="932" ht="18.75" customHeight="1">
      <c r="A932" s="400" t="str">
        <f t="shared" si="4"/>
        <v/>
      </c>
      <c r="B932" s="341"/>
      <c r="C932" s="559"/>
      <c r="D932" s="393"/>
      <c r="E932" s="341"/>
      <c r="F932" s="394"/>
      <c r="G932" s="341" t="str">
        <f t="array" ref="G932">IF(C932="","",XLOOKUP(C932,'Master Data'!K:K,'Master Data'!N:N,"Input in Master Data",0,1))</f>
        <v/>
      </c>
      <c r="H932" s="341" t="str">
        <f t="array" ref="H932">IF(C932="","",XLOOKUP(C932,'Master Data'!K:K,'Master Data'!O:O,"Input in Master Data",0,1))</f>
        <v/>
      </c>
      <c r="I932" s="341" t="str">
        <f t="array" ref="I932">if(U932="","",XLOOKUP(U932,Master[Company],Master[Blow],"Unknown",0,1))</f>
        <v/>
      </c>
      <c r="J932" s="341" t="str">
        <f t="array" ref="J932">if(U932="","",XLOOKUP(U932,Master[Company],Master[Pigging],"Unknown",0,1))</f>
        <v/>
      </c>
      <c r="K932" s="341" t="str">
        <f t="array" ref="K932">if(U932="","",XLOOKUP(U932,Master[Company],Master[Load Method],"Unknown",0,1))</f>
        <v/>
      </c>
      <c r="L932" s="341" t="str">
        <f t="array" ref="L932">if(U932="","",XLOOKUP(U932,Master[Company],Master[Line Distance],"Unknown",0,1))</f>
        <v/>
      </c>
      <c r="M932" s="394"/>
      <c r="N932" s="341"/>
      <c r="O932" s="341"/>
      <c r="P932" s="341" t="str">
        <f t="array" ref="P932">if(U932="","",XLOOKUP(U932,Master[Company],Master[Terms],"NA",0,1))</f>
        <v/>
      </c>
      <c r="Q932" s="341" t="str">
        <f t="shared" si="1"/>
        <v/>
      </c>
      <c r="R932" s="341" t="str">
        <f t="array" ref="R932">if(U932="","",XLOOKUP(U932,Master[Company],Master[Group],"NA",0,1))</f>
        <v/>
      </c>
      <c r="S932" s="341" t="str">
        <f t="array" ref="S932">if(U932="","",XLOOKUP(U932,Master[Company],Master[Loading Location],"NA",0,1))</f>
        <v/>
      </c>
      <c r="T932" s="341" t="str">
        <f t="array" ref="T932">if(U932="","",XLOOKUP(U932,Master[Company],Master[Acronym],"NA",0,1))</f>
        <v/>
      </c>
      <c r="U932" s="341"/>
      <c r="V932" s="342"/>
      <c r="W932" s="342"/>
      <c r="X932" s="341" t="str">
        <f t="shared" si="6"/>
        <v/>
      </c>
      <c r="Y932" s="341" t="str">
        <f t="shared" si="3"/>
        <v/>
      </c>
      <c r="Z932" s="341"/>
      <c r="AA932" s="341"/>
      <c r="AB932" s="341"/>
      <c r="AC932" s="401"/>
      <c r="AD932" s="563"/>
      <c r="AE932" s="564"/>
      <c r="AF932" s="564"/>
      <c r="AG932" s="564"/>
      <c r="AH932" s="564"/>
      <c r="AI932" s="564"/>
      <c r="AJ932" s="564"/>
      <c r="AK932" s="564"/>
      <c r="AL932" s="563"/>
      <c r="AM932" s="564"/>
      <c r="AN932" s="564"/>
      <c r="AO932" s="564"/>
      <c r="AP932" s="564"/>
      <c r="AQ932" s="564"/>
      <c r="AR932" s="564"/>
      <c r="AS932" s="564"/>
      <c r="AT932" s="401"/>
      <c r="AU932" s="399"/>
      <c r="AV932" s="617"/>
      <c r="AW932" s="401"/>
      <c r="AX932" s="401"/>
      <c r="AY932" s="341"/>
      <c r="AZ932" s="341"/>
      <c r="BA932" s="341"/>
      <c r="BB932" s="341"/>
      <c r="BC932" s="341"/>
      <c r="BD932" s="401"/>
      <c r="BE932" s="341"/>
      <c r="BF932" s="341"/>
      <c r="BG932" s="402"/>
      <c r="BH932" s="403"/>
      <c r="BI932" s="405"/>
      <c r="BJ932" s="405"/>
      <c r="BK932" s="405"/>
      <c r="BL932" s="405"/>
      <c r="BM932" s="514"/>
    </row>
    <row r="933" ht="18.75" customHeight="1">
      <c r="A933" s="400" t="str">
        <f t="shared" si="4"/>
        <v/>
      </c>
      <c r="B933" s="341"/>
      <c r="C933" s="559"/>
      <c r="D933" s="393"/>
      <c r="E933" s="341"/>
      <c r="F933" s="394"/>
      <c r="G933" s="341" t="str">
        <f t="array" ref="G933">IF(C933="","",XLOOKUP(C933,'Master Data'!K:K,'Master Data'!N:N,"Input in Master Data",0,1))</f>
        <v/>
      </c>
      <c r="H933" s="341" t="str">
        <f t="array" ref="H933">IF(C933="","",XLOOKUP(C933,'Master Data'!K:K,'Master Data'!O:O,"Input in Master Data",0,1))</f>
        <v/>
      </c>
      <c r="I933" s="341" t="str">
        <f t="array" ref="I933">if(U933="","",XLOOKUP(U933,Master[Company],Master[Blow],"Unknown",0,1))</f>
        <v/>
      </c>
      <c r="J933" s="341" t="str">
        <f t="array" ref="J933">if(U933="","",XLOOKUP(U933,Master[Company],Master[Pigging],"Unknown",0,1))</f>
        <v/>
      </c>
      <c r="K933" s="341" t="str">
        <f t="array" ref="K933">if(U933="","",XLOOKUP(U933,Master[Company],Master[Load Method],"Unknown",0,1))</f>
        <v/>
      </c>
      <c r="L933" s="341" t="str">
        <f t="array" ref="L933">if(U933="","",XLOOKUP(U933,Master[Company],Master[Line Distance],"Unknown",0,1))</f>
        <v/>
      </c>
      <c r="M933" s="394"/>
      <c r="N933" s="341"/>
      <c r="O933" s="341"/>
      <c r="P933" s="341" t="str">
        <f t="array" ref="P933">if(U933="","",XLOOKUP(U933,Master[Company],Master[Terms],"NA",0,1))</f>
        <v/>
      </c>
      <c r="Q933" s="341" t="str">
        <f t="shared" si="1"/>
        <v/>
      </c>
      <c r="R933" s="341" t="str">
        <f t="array" ref="R933">if(U933="","",XLOOKUP(U933,Master[Company],Master[Group],"NA",0,1))</f>
        <v/>
      </c>
      <c r="S933" s="341" t="str">
        <f t="array" ref="S933">if(U933="","",XLOOKUP(U933,Master[Company],Master[Loading Location],"NA",0,1))</f>
        <v/>
      </c>
      <c r="T933" s="341" t="str">
        <f t="array" ref="T933">if(U933="","",XLOOKUP(U933,Master[Company],Master[Acronym],"NA",0,1))</f>
        <v/>
      </c>
      <c r="U933" s="341"/>
      <c r="V933" s="342"/>
      <c r="W933" s="342"/>
      <c r="X933" s="341" t="str">
        <f t="shared" si="6"/>
        <v/>
      </c>
      <c r="Y933" s="341" t="str">
        <f t="shared" si="3"/>
        <v/>
      </c>
      <c r="Z933" s="341"/>
      <c r="AA933" s="341"/>
      <c r="AB933" s="341"/>
      <c r="AC933" s="401"/>
      <c r="AD933" s="563"/>
      <c r="AE933" s="564"/>
      <c r="AF933" s="564"/>
      <c r="AG933" s="564"/>
      <c r="AH933" s="564"/>
      <c r="AI933" s="564"/>
      <c r="AJ933" s="564"/>
      <c r="AK933" s="564"/>
      <c r="AL933" s="563"/>
      <c r="AM933" s="564"/>
      <c r="AN933" s="564"/>
      <c r="AO933" s="564"/>
      <c r="AP933" s="564"/>
      <c r="AQ933" s="564"/>
      <c r="AR933" s="564"/>
      <c r="AS933" s="564"/>
      <c r="AT933" s="401"/>
      <c r="AU933" s="399"/>
      <c r="AV933" s="617"/>
      <c r="AW933" s="401"/>
      <c r="AX933" s="401"/>
      <c r="AY933" s="341"/>
      <c r="AZ933" s="341"/>
      <c r="BA933" s="341"/>
      <c r="BB933" s="341"/>
      <c r="BC933" s="341"/>
      <c r="BD933" s="401"/>
      <c r="BE933" s="341"/>
      <c r="BF933" s="341"/>
      <c r="BG933" s="402"/>
      <c r="BH933" s="403"/>
      <c r="BI933" s="405"/>
      <c r="BJ933" s="405"/>
      <c r="BK933" s="405"/>
      <c r="BL933" s="405"/>
      <c r="BM933" s="514"/>
    </row>
    <row r="934" ht="18.75" customHeight="1">
      <c r="A934" s="400"/>
      <c r="B934" s="341"/>
      <c r="C934" s="559"/>
      <c r="D934" s="393"/>
      <c r="E934" s="341"/>
      <c r="F934" s="394"/>
      <c r="G934" s="341"/>
      <c r="H934" s="341"/>
      <c r="I934" s="341"/>
      <c r="J934" s="341"/>
      <c r="K934" s="341"/>
      <c r="L934" s="341"/>
      <c r="M934" s="394"/>
      <c r="N934" s="341"/>
      <c r="O934" s="341"/>
      <c r="P934" s="341"/>
      <c r="Q934" s="341"/>
      <c r="R934" s="341"/>
      <c r="S934" s="341"/>
      <c r="T934" s="341"/>
      <c r="U934" s="341"/>
      <c r="V934" s="342"/>
      <c r="W934" s="342"/>
      <c r="X934" s="341" t="str">
        <f t="shared" si="6"/>
        <v/>
      </c>
      <c r="Y934" s="341"/>
      <c r="Z934" s="341"/>
      <c r="AA934" s="341"/>
      <c r="AB934" s="341"/>
      <c r="AC934" s="401"/>
      <c r="AD934" s="563"/>
      <c r="AE934" s="564"/>
      <c r="AF934" s="564"/>
      <c r="AG934" s="564"/>
      <c r="AH934" s="564"/>
      <c r="AI934" s="564"/>
      <c r="AJ934" s="564"/>
      <c r="AK934" s="564"/>
      <c r="AL934" s="563"/>
      <c r="AM934" s="564"/>
      <c r="AN934" s="564"/>
      <c r="AO934" s="564"/>
      <c r="AP934" s="564"/>
      <c r="AQ934" s="564"/>
      <c r="AR934" s="564"/>
      <c r="AS934" s="564"/>
      <c r="AT934" s="401"/>
      <c r="AU934" s="399"/>
      <c r="AV934" s="617"/>
      <c r="AW934" s="401"/>
      <c r="AX934" s="401"/>
      <c r="AY934" s="341"/>
      <c r="AZ934" s="341"/>
      <c r="BA934" s="341"/>
      <c r="BB934" s="341"/>
      <c r="BC934" s="341"/>
      <c r="BD934" s="401"/>
      <c r="BE934" s="341"/>
      <c r="BF934" s="341"/>
      <c r="BG934" s="402"/>
      <c r="BH934" s="403"/>
      <c r="BI934" s="405"/>
      <c r="BJ934" s="405"/>
      <c r="BK934" s="405"/>
      <c r="BL934" s="405"/>
      <c r="BM934" s="514"/>
    </row>
    <row r="935" ht="18.75" customHeight="1">
      <c r="A935" s="400"/>
      <c r="B935" s="341"/>
      <c r="C935" s="559"/>
      <c r="D935" s="393"/>
      <c r="E935" s="341"/>
      <c r="F935" s="394"/>
      <c r="G935" s="341"/>
      <c r="H935" s="341"/>
      <c r="I935" s="341"/>
      <c r="J935" s="341"/>
      <c r="K935" s="341"/>
      <c r="L935" s="341"/>
      <c r="M935" s="394"/>
      <c r="N935" s="341"/>
      <c r="O935" s="341"/>
      <c r="P935" s="341"/>
      <c r="Q935" s="341"/>
      <c r="R935" s="341"/>
      <c r="S935" s="341"/>
      <c r="T935" s="341"/>
      <c r="U935" s="341"/>
      <c r="V935" s="342"/>
      <c r="W935" s="342"/>
      <c r="X935" s="341" t="str">
        <f t="shared" si="6"/>
        <v/>
      </c>
      <c r="Y935" s="341"/>
      <c r="Z935" s="341"/>
      <c r="AA935" s="341"/>
      <c r="AB935" s="341"/>
      <c r="AC935" s="401"/>
      <c r="AD935" s="563"/>
      <c r="AE935" s="564"/>
      <c r="AF935" s="564"/>
      <c r="AG935" s="564"/>
      <c r="AH935" s="564"/>
      <c r="AI935" s="564"/>
      <c r="AJ935" s="564"/>
      <c r="AK935" s="564"/>
      <c r="AL935" s="563"/>
      <c r="AM935" s="564"/>
      <c r="AN935" s="564"/>
      <c r="AO935" s="564"/>
      <c r="AP935" s="564"/>
      <c r="AQ935" s="564"/>
      <c r="AR935" s="564"/>
      <c r="AS935" s="564"/>
      <c r="AT935" s="401"/>
      <c r="AU935" s="399"/>
      <c r="AV935" s="617"/>
      <c r="AW935" s="401"/>
      <c r="AX935" s="401"/>
      <c r="AY935" s="341"/>
      <c r="AZ935" s="341"/>
      <c r="BA935" s="341"/>
      <c r="BB935" s="341"/>
      <c r="BC935" s="341"/>
      <c r="BD935" s="401"/>
      <c r="BE935" s="341"/>
      <c r="BF935" s="341"/>
      <c r="BG935" s="402"/>
      <c r="BH935" s="403"/>
      <c r="BI935" s="405"/>
      <c r="BJ935" s="405"/>
      <c r="BK935" s="405"/>
      <c r="BL935" s="405"/>
      <c r="BM935" s="514"/>
    </row>
    <row r="936" ht="18.75" customHeight="1">
      <c r="A936" s="400"/>
      <c r="B936" s="341"/>
      <c r="C936" s="559"/>
      <c r="D936" s="393"/>
      <c r="E936" s="341"/>
      <c r="F936" s="394"/>
      <c r="G936" s="341"/>
      <c r="H936" s="341"/>
      <c r="I936" s="341"/>
      <c r="J936" s="341"/>
      <c r="K936" s="341"/>
      <c r="L936" s="341"/>
      <c r="M936" s="394"/>
      <c r="N936" s="341"/>
      <c r="O936" s="341"/>
      <c r="P936" s="341"/>
      <c r="Q936" s="341"/>
      <c r="R936" s="341"/>
      <c r="S936" s="341"/>
      <c r="T936" s="341"/>
      <c r="U936" s="341"/>
      <c r="V936" s="342"/>
      <c r="W936" s="342"/>
      <c r="X936" s="341" t="str">
        <f t="shared" si="6"/>
        <v/>
      </c>
      <c r="Y936" s="341"/>
      <c r="Z936" s="341"/>
      <c r="AA936" s="341"/>
      <c r="AB936" s="341"/>
      <c r="AC936" s="401"/>
      <c r="AD936" s="563"/>
      <c r="AE936" s="564"/>
      <c r="AF936" s="564"/>
      <c r="AG936" s="564"/>
      <c r="AH936" s="564"/>
      <c r="AI936" s="564"/>
      <c r="AJ936" s="564"/>
      <c r="AK936" s="564"/>
      <c r="AL936" s="563"/>
      <c r="AM936" s="564"/>
      <c r="AN936" s="564"/>
      <c r="AO936" s="564"/>
      <c r="AP936" s="564"/>
      <c r="AQ936" s="564"/>
      <c r="AR936" s="564"/>
      <c r="AS936" s="564"/>
      <c r="AT936" s="401"/>
      <c r="AU936" s="399"/>
      <c r="AV936" s="617"/>
      <c r="AW936" s="401"/>
      <c r="AX936" s="401"/>
      <c r="AY936" s="341"/>
      <c r="AZ936" s="341"/>
      <c r="BA936" s="341"/>
      <c r="BB936" s="341"/>
      <c r="BC936" s="341"/>
      <c r="BD936" s="401"/>
      <c r="BE936" s="341"/>
      <c r="BF936" s="341"/>
      <c r="BG936" s="402"/>
      <c r="BH936" s="403"/>
      <c r="BI936" s="405"/>
      <c r="BJ936" s="405"/>
      <c r="BK936" s="405"/>
      <c r="BL936" s="405"/>
      <c r="BM936" s="514"/>
    </row>
    <row r="937" ht="18.75" customHeight="1">
      <c r="A937" s="400"/>
      <c r="B937" s="341"/>
      <c r="C937" s="559"/>
      <c r="D937" s="393"/>
      <c r="E937" s="341"/>
      <c r="F937" s="394"/>
      <c r="G937" s="341"/>
      <c r="H937" s="341"/>
      <c r="I937" s="341"/>
      <c r="J937" s="341"/>
      <c r="K937" s="341"/>
      <c r="L937" s="341"/>
      <c r="M937" s="394"/>
      <c r="N937" s="341"/>
      <c r="O937" s="341"/>
      <c r="P937" s="341"/>
      <c r="Q937" s="341"/>
      <c r="R937" s="341"/>
      <c r="S937" s="341"/>
      <c r="T937" s="341"/>
      <c r="U937" s="341"/>
      <c r="V937" s="342"/>
      <c r="W937" s="342"/>
      <c r="X937" s="341" t="str">
        <f t="shared" si="6"/>
        <v/>
      </c>
      <c r="Y937" s="341"/>
      <c r="Z937" s="341"/>
      <c r="AA937" s="341"/>
      <c r="AB937" s="341"/>
      <c r="AC937" s="401"/>
      <c r="AD937" s="563"/>
      <c r="AE937" s="564"/>
      <c r="AF937" s="564"/>
      <c r="AG937" s="564"/>
      <c r="AH937" s="564"/>
      <c r="AI937" s="564"/>
      <c r="AJ937" s="564"/>
      <c r="AK937" s="564"/>
      <c r="AL937" s="563"/>
      <c r="AM937" s="564"/>
      <c r="AN937" s="564"/>
      <c r="AO937" s="564"/>
      <c r="AP937" s="564"/>
      <c r="AQ937" s="564"/>
      <c r="AR937" s="564"/>
      <c r="AS937" s="564"/>
      <c r="AT937" s="401"/>
      <c r="AU937" s="399"/>
      <c r="AV937" s="617"/>
      <c r="AW937" s="401"/>
      <c r="AX937" s="401"/>
      <c r="AY937" s="341"/>
      <c r="AZ937" s="341"/>
      <c r="BA937" s="341"/>
      <c r="BB937" s="341"/>
      <c r="BC937" s="341"/>
      <c r="BD937" s="401"/>
      <c r="BE937" s="341"/>
      <c r="BF937" s="341"/>
      <c r="BG937" s="402"/>
      <c r="BH937" s="403"/>
      <c r="BI937" s="405"/>
      <c r="BJ937" s="405"/>
      <c r="BK937" s="405"/>
      <c r="BL937" s="405"/>
      <c r="BM937" s="514"/>
    </row>
    <row r="938" ht="18.75" customHeight="1">
      <c r="A938" s="400"/>
      <c r="B938" s="341"/>
      <c r="C938" s="559"/>
      <c r="D938" s="393"/>
      <c r="E938" s="341"/>
      <c r="F938" s="394"/>
      <c r="G938" s="341"/>
      <c r="H938" s="341"/>
      <c r="I938" s="341"/>
      <c r="J938" s="341"/>
      <c r="K938" s="341"/>
      <c r="L938" s="341"/>
      <c r="M938" s="394"/>
      <c r="N938" s="341"/>
      <c r="O938" s="341"/>
      <c r="P938" s="341"/>
      <c r="Q938" s="341"/>
      <c r="R938" s="341"/>
      <c r="S938" s="341"/>
      <c r="T938" s="341"/>
      <c r="U938" s="341"/>
      <c r="V938" s="342"/>
      <c r="W938" s="342"/>
      <c r="X938" s="341" t="str">
        <f t="shared" si="6"/>
        <v/>
      </c>
      <c r="Y938" s="341"/>
      <c r="Z938" s="341"/>
      <c r="AA938" s="341"/>
      <c r="AB938" s="341"/>
      <c r="AC938" s="401"/>
      <c r="AD938" s="563"/>
      <c r="AE938" s="564"/>
      <c r="AF938" s="564"/>
      <c r="AG938" s="564"/>
      <c r="AH938" s="564"/>
      <c r="AI938" s="564"/>
      <c r="AJ938" s="564"/>
      <c r="AK938" s="564"/>
      <c r="AL938" s="563"/>
      <c r="AM938" s="564"/>
      <c r="AN938" s="564"/>
      <c r="AO938" s="564"/>
      <c r="AP938" s="564"/>
      <c r="AQ938" s="564"/>
      <c r="AR938" s="564"/>
      <c r="AS938" s="564"/>
      <c r="AT938" s="401"/>
      <c r="AU938" s="399"/>
      <c r="AV938" s="617"/>
      <c r="AW938" s="401"/>
      <c r="AX938" s="401"/>
      <c r="AY938" s="341"/>
      <c r="AZ938" s="341"/>
      <c r="BA938" s="341"/>
      <c r="BB938" s="341"/>
      <c r="BC938" s="341"/>
      <c r="BD938" s="401"/>
      <c r="BE938" s="341"/>
      <c r="BF938" s="341"/>
      <c r="BG938" s="402"/>
      <c r="BH938" s="403"/>
      <c r="BI938" s="405"/>
      <c r="BJ938" s="405"/>
      <c r="BK938" s="405"/>
      <c r="BL938" s="405"/>
      <c r="BM938" s="514"/>
    </row>
    <row r="939" ht="18.75" customHeight="1">
      <c r="A939" s="400"/>
      <c r="B939" s="341"/>
      <c r="C939" s="559"/>
      <c r="D939" s="393"/>
      <c r="E939" s="341"/>
      <c r="F939" s="394"/>
      <c r="G939" s="341"/>
      <c r="H939" s="341"/>
      <c r="I939" s="341"/>
      <c r="J939" s="341"/>
      <c r="K939" s="341"/>
      <c r="L939" s="341"/>
      <c r="M939" s="394"/>
      <c r="N939" s="341"/>
      <c r="O939" s="341"/>
      <c r="P939" s="341"/>
      <c r="Q939" s="341"/>
      <c r="R939" s="341"/>
      <c r="S939" s="341"/>
      <c r="T939" s="341"/>
      <c r="U939" s="341"/>
      <c r="V939" s="342"/>
      <c r="W939" s="342"/>
      <c r="X939" s="341" t="str">
        <f t="shared" si="6"/>
        <v/>
      </c>
      <c r="Y939" s="341"/>
      <c r="Z939" s="341"/>
      <c r="AA939" s="341"/>
      <c r="AB939" s="341"/>
      <c r="AC939" s="401"/>
      <c r="AD939" s="563"/>
      <c r="AE939" s="564"/>
      <c r="AF939" s="564"/>
      <c r="AG939" s="564"/>
      <c r="AH939" s="564"/>
      <c r="AI939" s="564"/>
      <c r="AJ939" s="564"/>
      <c r="AK939" s="564"/>
      <c r="AL939" s="563"/>
      <c r="AM939" s="564"/>
      <c r="AN939" s="564"/>
      <c r="AO939" s="564"/>
      <c r="AP939" s="564"/>
      <c r="AQ939" s="564"/>
      <c r="AR939" s="564"/>
      <c r="AS939" s="564"/>
      <c r="AT939" s="401"/>
      <c r="AU939" s="399"/>
      <c r="AV939" s="617"/>
      <c r="AW939" s="401"/>
      <c r="AX939" s="401"/>
      <c r="AY939" s="341"/>
      <c r="AZ939" s="341"/>
      <c r="BA939" s="341"/>
      <c r="BB939" s="341"/>
      <c r="BC939" s="341"/>
      <c r="BD939" s="401"/>
      <c r="BE939" s="341"/>
      <c r="BF939" s="341"/>
      <c r="BG939" s="402"/>
      <c r="BH939" s="403"/>
      <c r="BI939" s="405"/>
      <c r="BJ939" s="405"/>
      <c r="BK939" s="405"/>
      <c r="BL939" s="405"/>
      <c r="BM939" s="514"/>
    </row>
    <row r="940" ht="18.75" customHeight="1">
      <c r="A940" s="400"/>
      <c r="B940" s="341"/>
      <c r="C940" s="559"/>
      <c r="D940" s="393"/>
      <c r="E940" s="341"/>
      <c r="F940" s="394"/>
      <c r="G940" s="341"/>
      <c r="H940" s="341"/>
      <c r="I940" s="341"/>
      <c r="J940" s="341"/>
      <c r="K940" s="341"/>
      <c r="L940" s="341"/>
      <c r="M940" s="394"/>
      <c r="N940" s="341"/>
      <c r="O940" s="341"/>
      <c r="P940" s="341"/>
      <c r="Q940" s="341"/>
      <c r="R940" s="341"/>
      <c r="S940" s="341"/>
      <c r="T940" s="341"/>
      <c r="U940" s="341"/>
      <c r="V940" s="342"/>
      <c r="W940" s="342"/>
      <c r="X940" s="341" t="str">
        <f t="shared" si="6"/>
        <v/>
      </c>
      <c r="Y940" s="341"/>
      <c r="Z940" s="341"/>
      <c r="AA940" s="341"/>
      <c r="AB940" s="341"/>
      <c r="AC940" s="401"/>
      <c r="AD940" s="563"/>
      <c r="AE940" s="564"/>
      <c r="AF940" s="564"/>
      <c r="AG940" s="564"/>
      <c r="AH940" s="564"/>
      <c r="AI940" s="564"/>
      <c r="AJ940" s="564"/>
      <c r="AK940" s="564"/>
      <c r="AL940" s="563"/>
      <c r="AM940" s="564"/>
      <c r="AN940" s="564"/>
      <c r="AO940" s="564"/>
      <c r="AP940" s="564"/>
      <c r="AQ940" s="564"/>
      <c r="AR940" s="564"/>
      <c r="AS940" s="564"/>
      <c r="AT940" s="401"/>
      <c r="AU940" s="399"/>
      <c r="AV940" s="617"/>
      <c r="AW940" s="401"/>
      <c r="AX940" s="401"/>
      <c r="AY940" s="341"/>
      <c r="AZ940" s="341"/>
      <c r="BA940" s="341"/>
      <c r="BB940" s="341"/>
      <c r="BC940" s="341"/>
      <c r="BD940" s="401"/>
      <c r="BE940" s="341"/>
      <c r="BF940" s="341"/>
      <c r="BG940" s="402"/>
      <c r="BH940" s="403"/>
      <c r="BI940" s="405"/>
      <c r="BJ940" s="405"/>
      <c r="BK940" s="405"/>
      <c r="BL940" s="405"/>
      <c r="BM940" s="514"/>
    </row>
    <row r="941" ht="18.75" customHeight="1">
      <c r="A941" s="400"/>
      <c r="B941" s="341"/>
      <c r="C941" s="559"/>
      <c r="D941" s="393"/>
      <c r="E941" s="341"/>
      <c r="F941" s="394"/>
      <c r="G941" s="341"/>
      <c r="H941" s="341"/>
      <c r="I941" s="341"/>
      <c r="J941" s="341"/>
      <c r="K941" s="341"/>
      <c r="L941" s="341"/>
      <c r="M941" s="394"/>
      <c r="N941" s="341"/>
      <c r="O941" s="341"/>
      <c r="P941" s="341"/>
      <c r="Q941" s="341"/>
      <c r="R941" s="341"/>
      <c r="S941" s="341"/>
      <c r="T941" s="341"/>
      <c r="U941" s="341"/>
      <c r="V941" s="342"/>
      <c r="W941" s="342"/>
      <c r="X941" s="341" t="str">
        <f t="shared" si="6"/>
        <v/>
      </c>
      <c r="Y941" s="341"/>
      <c r="Z941" s="341"/>
      <c r="AA941" s="341"/>
      <c r="AB941" s="341"/>
      <c r="AC941" s="401"/>
      <c r="AD941" s="563"/>
      <c r="AE941" s="564"/>
      <c r="AF941" s="564"/>
      <c r="AG941" s="564"/>
      <c r="AH941" s="564"/>
      <c r="AI941" s="564"/>
      <c r="AJ941" s="564"/>
      <c r="AK941" s="564"/>
      <c r="AL941" s="563"/>
      <c r="AM941" s="564"/>
      <c r="AN941" s="564"/>
      <c r="AO941" s="564"/>
      <c r="AP941" s="564"/>
      <c r="AQ941" s="564"/>
      <c r="AR941" s="564"/>
      <c r="AS941" s="564"/>
      <c r="AT941" s="401"/>
      <c r="AU941" s="399"/>
      <c r="AV941" s="617"/>
      <c r="AW941" s="401"/>
      <c r="AX941" s="401"/>
      <c r="AY941" s="341"/>
      <c r="AZ941" s="341"/>
      <c r="BA941" s="341"/>
      <c r="BB941" s="341"/>
      <c r="BC941" s="341"/>
      <c r="BD941" s="401"/>
      <c r="BE941" s="341"/>
      <c r="BF941" s="341"/>
      <c r="BG941" s="402"/>
      <c r="BH941" s="403"/>
      <c r="BI941" s="405"/>
      <c r="BJ941" s="405"/>
      <c r="BK941" s="405"/>
      <c r="BL941" s="405"/>
      <c r="BM941" s="514"/>
    </row>
    <row r="942" ht="18.75" customHeight="1">
      <c r="A942" s="400"/>
      <c r="B942" s="341"/>
      <c r="C942" s="559"/>
      <c r="D942" s="393"/>
      <c r="E942" s="341"/>
      <c r="F942" s="394"/>
      <c r="G942" s="341"/>
      <c r="H942" s="341"/>
      <c r="I942" s="341"/>
      <c r="J942" s="341"/>
      <c r="K942" s="341"/>
      <c r="L942" s="341"/>
      <c r="M942" s="394"/>
      <c r="N942" s="341"/>
      <c r="O942" s="341"/>
      <c r="P942" s="341"/>
      <c r="Q942" s="341"/>
      <c r="R942" s="341"/>
      <c r="S942" s="341"/>
      <c r="T942" s="341"/>
      <c r="U942" s="341"/>
      <c r="V942" s="342"/>
      <c r="W942" s="342"/>
      <c r="X942" s="341" t="str">
        <f t="shared" si="6"/>
        <v/>
      </c>
      <c r="Y942" s="341"/>
      <c r="Z942" s="341"/>
      <c r="AA942" s="341"/>
      <c r="AB942" s="341"/>
      <c r="AC942" s="401"/>
      <c r="AD942" s="563"/>
      <c r="AE942" s="564"/>
      <c r="AF942" s="564"/>
      <c r="AG942" s="564"/>
      <c r="AH942" s="564"/>
      <c r="AI942" s="564"/>
      <c r="AJ942" s="564"/>
      <c r="AK942" s="564"/>
      <c r="AL942" s="563"/>
      <c r="AM942" s="564"/>
      <c r="AN942" s="564"/>
      <c r="AO942" s="564"/>
      <c r="AP942" s="564"/>
      <c r="AQ942" s="564"/>
      <c r="AR942" s="564"/>
      <c r="AS942" s="564"/>
      <c r="AT942" s="401"/>
      <c r="AU942" s="399"/>
      <c r="AV942" s="617"/>
      <c r="AW942" s="401"/>
      <c r="AX942" s="401"/>
      <c r="AY942" s="341"/>
      <c r="AZ942" s="341"/>
      <c r="BA942" s="341"/>
      <c r="BB942" s="341"/>
      <c r="BC942" s="341"/>
      <c r="BD942" s="401"/>
      <c r="BE942" s="341"/>
      <c r="BF942" s="341"/>
      <c r="BG942" s="402"/>
      <c r="BH942" s="403"/>
      <c r="BI942" s="405"/>
      <c r="BJ942" s="405"/>
      <c r="BK942" s="405"/>
      <c r="BL942" s="405"/>
      <c r="BM942" s="514"/>
    </row>
    <row r="943" ht="18.75" customHeight="1">
      <c r="A943" s="400"/>
      <c r="B943" s="341"/>
      <c r="C943" s="559"/>
      <c r="D943" s="393"/>
      <c r="E943" s="341"/>
      <c r="F943" s="394"/>
      <c r="G943" s="341"/>
      <c r="H943" s="341"/>
      <c r="I943" s="341"/>
      <c r="J943" s="341"/>
      <c r="K943" s="341"/>
      <c r="L943" s="341"/>
      <c r="M943" s="394"/>
      <c r="N943" s="341"/>
      <c r="O943" s="341"/>
      <c r="P943" s="341"/>
      <c r="Q943" s="341"/>
      <c r="R943" s="341"/>
      <c r="S943" s="341"/>
      <c r="T943" s="341"/>
      <c r="U943" s="341"/>
      <c r="V943" s="342"/>
      <c r="W943" s="342"/>
      <c r="X943" s="341" t="str">
        <f t="shared" si="6"/>
        <v/>
      </c>
      <c r="Y943" s="341"/>
      <c r="Z943" s="341"/>
      <c r="AA943" s="341"/>
      <c r="AB943" s="341"/>
      <c r="AC943" s="401"/>
      <c r="AD943" s="563"/>
      <c r="AE943" s="564"/>
      <c r="AF943" s="564"/>
      <c r="AG943" s="564"/>
      <c r="AH943" s="564"/>
      <c r="AI943" s="564"/>
      <c r="AJ943" s="564"/>
      <c r="AK943" s="564"/>
      <c r="AL943" s="563"/>
      <c r="AM943" s="564"/>
      <c r="AN943" s="564"/>
      <c r="AO943" s="564"/>
      <c r="AP943" s="564"/>
      <c r="AQ943" s="564"/>
      <c r="AR943" s="564"/>
      <c r="AS943" s="564"/>
      <c r="AT943" s="401"/>
      <c r="AU943" s="399"/>
      <c r="AV943" s="617"/>
      <c r="AW943" s="401"/>
      <c r="AX943" s="401"/>
      <c r="AY943" s="341"/>
      <c r="AZ943" s="341"/>
      <c r="BA943" s="341"/>
      <c r="BB943" s="341"/>
      <c r="BC943" s="341"/>
      <c r="BD943" s="401"/>
      <c r="BE943" s="341"/>
      <c r="BF943" s="341"/>
      <c r="BG943" s="402"/>
      <c r="BH943" s="403"/>
      <c r="BI943" s="405"/>
      <c r="BJ943" s="405"/>
      <c r="BK943" s="405"/>
      <c r="BL943" s="405"/>
      <c r="BM943" s="514"/>
    </row>
    <row r="944" ht="18.75" customHeight="1">
      <c r="A944" s="400"/>
      <c r="B944" s="341"/>
      <c r="C944" s="559"/>
      <c r="D944" s="393"/>
      <c r="E944" s="341"/>
      <c r="F944" s="394"/>
      <c r="G944" s="341"/>
      <c r="H944" s="341"/>
      <c r="I944" s="341"/>
      <c r="J944" s="341"/>
      <c r="K944" s="341"/>
      <c r="L944" s="341"/>
      <c r="M944" s="394"/>
      <c r="N944" s="341"/>
      <c r="O944" s="341"/>
      <c r="P944" s="341"/>
      <c r="Q944" s="341"/>
      <c r="R944" s="341"/>
      <c r="S944" s="341"/>
      <c r="T944" s="341"/>
      <c r="U944" s="341"/>
      <c r="V944" s="342"/>
      <c r="W944" s="342"/>
      <c r="X944" s="341" t="str">
        <f t="shared" si="6"/>
        <v/>
      </c>
      <c r="Y944" s="341"/>
      <c r="Z944" s="341"/>
      <c r="AA944" s="341"/>
      <c r="AB944" s="341"/>
      <c r="AC944" s="401"/>
      <c r="AD944" s="563"/>
      <c r="AE944" s="564"/>
      <c r="AF944" s="564"/>
      <c r="AG944" s="564"/>
      <c r="AH944" s="564"/>
      <c r="AI944" s="564"/>
      <c r="AJ944" s="564"/>
      <c r="AK944" s="564"/>
      <c r="AL944" s="563"/>
      <c r="AM944" s="564"/>
      <c r="AN944" s="564"/>
      <c r="AO944" s="564"/>
      <c r="AP944" s="564"/>
      <c r="AQ944" s="564"/>
      <c r="AR944" s="564"/>
      <c r="AS944" s="564"/>
      <c r="AT944" s="401"/>
      <c r="AU944" s="399"/>
      <c r="AV944" s="617"/>
      <c r="AW944" s="401"/>
      <c r="AX944" s="401"/>
      <c r="AY944" s="341"/>
      <c r="AZ944" s="341"/>
      <c r="BA944" s="341"/>
      <c r="BB944" s="341"/>
      <c r="BC944" s="341"/>
      <c r="BD944" s="401"/>
      <c r="BE944" s="341"/>
      <c r="BF944" s="341"/>
      <c r="BG944" s="402"/>
      <c r="BH944" s="403"/>
      <c r="BI944" s="405"/>
      <c r="BJ944" s="405"/>
      <c r="BK944" s="405"/>
      <c r="BL944" s="405"/>
      <c r="BM944" s="514"/>
    </row>
    <row r="945" ht="18.75" customHeight="1">
      <c r="A945" s="400"/>
      <c r="B945" s="341"/>
      <c r="C945" s="559"/>
      <c r="D945" s="393"/>
      <c r="E945" s="341"/>
      <c r="F945" s="394"/>
      <c r="G945" s="341"/>
      <c r="H945" s="341"/>
      <c r="I945" s="341"/>
      <c r="J945" s="341"/>
      <c r="K945" s="341"/>
      <c r="L945" s="341"/>
      <c r="M945" s="394"/>
      <c r="N945" s="341"/>
      <c r="O945" s="341"/>
      <c r="P945" s="341"/>
      <c r="Q945" s="341"/>
      <c r="R945" s="341"/>
      <c r="S945" s="341"/>
      <c r="T945" s="341"/>
      <c r="U945" s="341"/>
      <c r="V945" s="342"/>
      <c r="W945" s="342"/>
      <c r="X945" s="341" t="str">
        <f t="shared" si="6"/>
        <v/>
      </c>
      <c r="Y945" s="341"/>
      <c r="Z945" s="341"/>
      <c r="AA945" s="341"/>
      <c r="AB945" s="341"/>
      <c r="AC945" s="401"/>
      <c r="AD945" s="563"/>
      <c r="AE945" s="564"/>
      <c r="AF945" s="564"/>
      <c r="AG945" s="564"/>
      <c r="AH945" s="564"/>
      <c r="AI945" s="564"/>
      <c r="AJ945" s="564"/>
      <c r="AK945" s="564"/>
      <c r="AL945" s="563"/>
      <c r="AM945" s="564"/>
      <c r="AN945" s="564"/>
      <c r="AO945" s="564"/>
      <c r="AP945" s="564"/>
      <c r="AQ945" s="564"/>
      <c r="AR945" s="564"/>
      <c r="AS945" s="564"/>
      <c r="AT945" s="401"/>
      <c r="AU945" s="399"/>
      <c r="AV945" s="617"/>
      <c r="AW945" s="401"/>
      <c r="AX945" s="401"/>
      <c r="AY945" s="341"/>
      <c r="AZ945" s="341"/>
      <c r="BA945" s="341"/>
      <c r="BB945" s="341"/>
      <c r="BC945" s="341"/>
      <c r="BD945" s="401"/>
      <c r="BE945" s="341"/>
      <c r="BF945" s="341"/>
      <c r="BG945" s="402"/>
      <c r="BH945" s="403"/>
      <c r="BI945" s="405"/>
      <c r="BJ945" s="405"/>
      <c r="BK945" s="405"/>
      <c r="BL945" s="405"/>
      <c r="BM945" s="514"/>
    </row>
    <row r="946" ht="18.75" customHeight="1">
      <c r="A946" s="400"/>
      <c r="B946" s="341"/>
      <c r="C946" s="559"/>
      <c r="D946" s="393"/>
      <c r="E946" s="341"/>
      <c r="F946" s="394"/>
      <c r="G946" s="341"/>
      <c r="H946" s="341"/>
      <c r="I946" s="341"/>
      <c r="J946" s="341"/>
      <c r="K946" s="341"/>
      <c r="L946" s="341"/>
      <c r="M946" s="394"/>
      <c r="N946" s="341"/>
      <c r="O946" s="341"/>
      <c r="P946" s="341"/>
      <c r="Q946" s="341"/>
      <c r="R946" s="341"/>
      <c r="S946" s="341"/>
      <c r="T946" s="341"/>
      <c r="U946" s="341"/>
      <c r="V946" s="342"/>
      <c r="W946" s="342"/>
      <c r="X946" s="341" t="str">
        <f t="shared" si="6"/>
        <v/>
      </c>
      <c r="Y946" s="341"/>
      <c r="Z946" s="341"/>
      <c r="AA946" s="341"/>
      <c r="AB946" s="341"/>
      <c r="AC946" s="401"/>
      <c r="AD946" s="563"/>
      <c r="AE946" s="564"/>
      <c r="AF946" s="564"/>
      <c r="AG946" s="564"/>
      <c r="AH946" s="564"/>
      <c r="AI946" s="564"/>
      <c r="AJ946" s="564"/>
      <c r="AK946" s="564"/>
      <c r="AL946" s="563"/>
      <c r="AM946" s="564"/>
      <c r="AN946" s="564"/>
      <c r="AO946" s="564"/>
      <c r="AP946" s="564"/>
      <c r="AQ946" s="564"/>
      <c r="AR946" s="564"/>
      <c r="AS946" s="564"/>
      <c r="AT946" s="401"/>
      <c r="AU946" s="399"/>
      <c r="AV946" s="617"/>
      <c r="AW946" s="401"/>
      <c r="AX946" s="401"/>
      <c r="AY946" s="341"/>
      <c r="AZ946" s="341"/>
      <c r="BA946" s="341"/>
      <c r="BB946" s="341"/>
      <c r="BC946" s="341"/>
      <c r="BD946" s="401"/>
      <c r="BE946" s="341"/>
      <c r="BF946" s="341"/>
      <c r="BG946" s="402"/>
      <c r="BH946" s="403"/>
      <c r="BI946" s="405"/>
      <c r="BJ946" s="405"/>
      <c r="BK946" s="405"/>
      <c r="BL946" s="405"/>
      <c r="BM946" s="514"/>
    </row>
    <row r="947" ht="18.75" customHeight="1">
      <c r="A947" s="400"/>
      <c r="B947" s="341"/>
      <c r="C947" s="559"/>
      <c r="D947" s="393"/>
      <c r="E947" s="341"/>
      <c r="F947" s="394"/>
      <c r="G947" s="341"/>
      <c r="H947" s="341"/>
      <c r="I947" s="341"/>
      <c r="J947" s="341"/>
      <c r="K947" s="341"/>
      <c r="L947" s="341"/>
      <c r="M947" s="394"/>
      <c r="N947" s="341"/>
      <c r="O947" s="341"/>
      <c r="P947" s="341"/>
      <c r="Q947" s="341"/>
      <c r="R947" s="341"/>
      <c r="S947" s="341"/>
      <c r="T947" s="341"/>
      <c r="U947" s="341"/>
      <c r="V947" s="342"/>
      <c r="W947" s="342"/>
      <c r="X947" s="341" t="str">
        <f t="shared" si="6"/>
        <v/>
      </c>
      <c r="Y947" s="341"/>
      <c r="Z947" s="341"/>
      <c r="AA947" s="341"/>
      <c r="AB947" s="341"/>
      <c r="AC947" s="401"/>
      <c r="AD947" s="563"/>
      <c r="AE947" s="564"/>
      <c r="AF947" s="564"/>
      <c r="AG947" s="564"/>
      <c r="AH947" s="564"/>
      <c r="AI947" s="564"/>
      <c r="AJ947" s="564"/>
      <c r="AK947" s="564"/>
      <c r="AL947" s="563"/>
      <c r="AM947" s="564"/>
      <c r="AN947" s="564"/>
      <c r="AO947" s="564"/>
      <c r="AP947" s="564"/>
      <c r="AQ947" s="564"/>
      <c r="AR947" s="564"/>
      <c r="AS947" s="564"/>
      <c r="AT947" s="401"/>
      <c r="AU947" s="399"/>
      <c r="AV947" s="617"/>
      <c r="AW947" s="401"/>
      <c r="AX947" s="401"/>
      <c r="AY947" s="341"/>
      <c r="AZ947" s="341"/>
      <c r="BA947" s="341"/>
      <c r="BB947" s="341"/>
      <c r="BC947" s="341"/>
      <c r="BD947" s="401"/>
      <c r="BE947" s="341"/>
      <c r="BF947" s="341"/>
      <c r="BG947" s="402"/>
      <c r="BH947" s="403"/>
      <c r="BI947" s="405"/>
      <c r="BJ947" s="405"/>
      <c r="BK947" s="405"/>
      <c r="BL947" s="405"/>
      <c r="BM947" s="514"/>
    </row>
    <row r="948" ht="18.75" customHeight="1">
      <c r="A948" s="400"/>
      <c r="B948" s="341"/>
      <c r="C948" s="559"/>
      <c r="D948" s="393"/>
      <c r="E948" s="341"/>
      <c r="F948" s="394"/>
      <c r="G948" s="341"/>
      <c r="H948" s="341"/>
      <c r="I948" s="341"/>
      <c r="J948" s="341"/>
      <c r="K948" s="341"/>
      <c r="L948" s="341"/>
      <c r="M948" s="394"/>
      <c r="N948" s="341"/>
      <c r="O948" s="341"/>
      <c r="P948" s="341"/>
      <c r="Q948" s="341"/>
      <c r="R948" s="341"/>
      <c r="S948" s="341"/>
      <c r="T948" s="341"/>
      <c r="U948" s="341"/>
      <c r="V948" s="342"/>
      <c r="W948" s="342"/>
      <c r="X948" s="341" t="str">
        <f t="shared" si="6"/>
        <v/>
      </c>
      <c r="Y948" s="341"/>
      <c r="Z948" s="341"/>
      <c r="AA948" s="341"/>
      <c r="AB948" s="341"/>
      <c r="AC948" s="401"/>
      <c r="AD948" s="563"/>
      <c r="AE948" s="564"/>
      <c r="AF948" s="564"/>
      <c r="AG948" s="564"/>
      <c r="AH948" s="564"/>
      <c r="AI948" s="564"/>
      <c r="AJ948" s="564"/>
      <c r="AK948" s="564"/>
      <c r="AL948" s="563"/>
      <c r="AM948" s="564"/>
      <c r="AN948" s="564"/>
      <c r="AO948" s="564"/>
      <c r="AP948" s="564"/>
      <c r="AQ948" s="564"/>
      <c r="AR948" s="564"/>
      <c r="AS948" s="564"/>
      <c r="AT948" s="401"/>
      <c r="AU948" s="399"/>
      <c r="AV948" s="617"/>
      <c r="AW948" s="401"/>
      <c r="AX948" s="401"/>
      <c r="AY948" s="341"/>
      <c r="AZ948" s="341"/>
      <c r="BA948" s="341"/>
      <c r="BB948" s="341"/>
      <c r="BC948" s="341"/>
      <c r="BD948" s="401"/>
      <c r="BE948" s="341"/>
      <c r="BF948" s="341"/>
      <c r="BG948" s="402"/>
      <c r="BH948" s="403"/>
      <c r="BI948" s="405"/>
      <c r="BJ948" s="405"/>
      <c r="BK948" s="405"/>
      <c r="BL948" s="405"/>
      <c r="BM948" s="514"/>
    </row>
    <row r="949" ht="18.75" customHeight="1">
      <c r="A949" s="400"/>
      <c r="B949" s="341"/>
      <c r="C949" s="559"/>
      <c r="D949" s="393"/>
      <c r="E949" s="341"/>
      <c r="F949" s="394"/>
      <c r="G949" s="341"/>
      <c r="H949" s="341"/>
      <c r="I949" s="341"/>
      <c r="J949" s="341"/>
      <c r="K949" s="341"/>
      <c r="L949" s="341"/>
      <c r="M949" s="394"/>
      <c r="N949" s="341"/>
      <c r="O949" s="341"/>
      <c r="P949" s="341"/>
      <c r="Q949" s="341"/>
      <c r="R949" s="341"/>
      <c r="S949" s="341"/>
      <c r="T949" s="341"/>
      <c r="U949" s="341"/>
      <c r="V949" s="342"/>
      <c r="W949" s="342"/>
      <c r="X949" s="341" t="str">
        <f t="shared" si="6"/>
        <v/>
      </c>
      <c r="Y949" s="341"/>
      <c r="Z949" s="341"/>
      <c r="AA949" s="341"/>
      <c r="AB949" s="341"/>
      <c r="AC949" s="401"/>
      <c r="AD949" s="563"/>
      <c r="AE949" s="564"/>
      <c r="AF949" s="564"/>
      <c r="AG949" s="564"/>
      <c r="AH949" s="564"/>
      <c r="AI949" s="564"/>
      <c r="AJ949" s="564"/>
      <c r="AK949" s="564"/>
      <c r="AL949" s="563"/>
      <c r="AM949" s="564"/>
      <c r="AN949" s="564"/>
      <c r="AO949" s="564"/>
      <c r="AP949" s="564"/>
      <c r="AQ949" s="564"/>
      <c r="AR949" s="564"/>
      <c r="AS949" s="564"/>
      <c r="AT949" s="401"/>
      <c r="AU949" s="399"/>
      <c r="AV949" s="617"/>
      <c r="AW949" s="401"/>
      <c r="AX949" s="401"/>
      <c r="AY949" s="341"/>
      <c r="AZ949" s="341"/>
      <c r="BA949" s="341"/>
      <c r="BB949" s="341"/>
      <c r="BC949" s="341"/>
      <c r="BD949" s="401"/>
      <c r="BE949" s="341"/>
      <c r="BF949" s="341"/>
      <c r="BG949" s="402"/>
      <c r="BH949" s="403"/>
      <c r="BI949" s="405"/>
      <c r="BJ949" s="405"/>
      <c r="BK949" s="405"/>
      <c r="BL949" s="405"/>
      <c r="BM949" s="514"/>
    </row>
    <row r="950" ht="18.75" customHeight="1">
      <c r="A950" s="400"/>
      <c r="B950" s="341"/>
      <c r="C950" s="559"/>
      <c r="D950" s="393"/>
      <c r="E950" s="341"/>
      <c r="F950" s="394"/>
      <c r="G950" s="341"/>
      <c r="H950" s="341"/>
      <c r="I950" s="341"/>
      <c r="J950" s="341"/>
      <c r="K950" s="341"/>
      <c r="L950" s="341"/>
      <c r="M950" s="394"/>
      <c r="N950" s="341"/>
      <c r="O950" s="341"/>
      <c r="P950" s="341"/>
      <c r="Q950" s="341"/>
      <c r="R950" s="341"/>
      <c r="S950" s="341"/>
      <c r="T950" s="341"/>
      <c r="U950" s="341"/>
      <c r="V950" s="342"/>
      <c r="W950" s="342"/>
      <c r="X950" s="341" t="str">
        <f t="shared" si="6"/>
        <v/>
      </c>
      <c r="Y950" s="341"/>
      <c r="Z950" s="341"/>
      <c r="AA950" s="341"/>
      <c r="AB950" s="341"/>
      <c r="AC950" s="401"/>
      <c r="AD950" s="563"/>
      <c r="AE950" s="564"/>
      <c r="AF950" s="564"/>
      <c r="AG950" s="564"/>
      <c r="AH950" s="564"/>
      <c r="AI950" s="564"/>
      <c r="AJ950" s="564"/>
      <c r="AK950" s="564"/>
      <c r="AL950" s="563"/>
      <c r="AM950" s="564"/>
      <c r="AN950" s="564"/>
      <c r="AO950" s="564"/>
      <c r="AP950" s="564"/>
      <c r="AQ950" s="564"/>
      <c r="AR950" s="564"/>
      <c r="AS950" s="564"/>
      <c r="AT950" s="401"/>
      <c r="AU950" s="399"/>
      <c r="AV950" s="617"/>
      <c r="AW950" s="401"/>
      <c r="AX950" s="401"/>
      <c r="AY950" s="341"/>
      <c r="AZ950" s="341"/>
      <c r="BA950" s="341"/>
      <c r="BB950" s="341"/>
      <c r="BC950" s="341"/>
      <c r="BD950" s="401"/>
      <c r="BE950" s="341"/>
      <c r="BF950" s="341"/>
      <c r="BG950" s="402"/>
      <c r="BH950" s="403"/>
      <c r="BI950" s="405"/>
      <c r="BJ950" s="405"/>
      <c r="BK950" s="405"/>
      <c r="BL950" s="405"/>
      <c r="BM950" s="514"/>
    </row>
    <row r="951" ht="18.75" customHeight="1">
      <c r="A951" s="400"/>
      <c r="B951" s="341"/>
      <c r="C951" s="559"/>
      <c r="D951" s="393"/>
      <c r="E951" s="341"/>
      <c r="F951" s="394"/>
      <c r="G951" s="341"/>
      <c r="H951" s="341"/>
      <c r="I951" s="341"/>
      <c r="J951" s="341"/>
      <c r="K951" s="341"/>
      <c r="L951" s="341"/>
      <c r="M951" s="394"/>
      <c r="N951" s="341"/>
      <c r="O951" s="341"/>
      <c r="P951" s="341"/>
      <c r="Q951" s="341"/>
      <c r="R951" s="341"/>
      <c r="S951" s="341"/>
      <c r="T951" s="341"/>
      <c r="U951" s="341"/>
      <c r="V951" s="342"/>
      <c r="W951" s="342"/>
      <c r="X951" s="341" t="str">
        <f t="shared" si="6"/>
        <v/>
      </c>
      <c r="Y951" s="341"/>
      <c r="Z951" s="341"/>
      <c r="AA951" s="341"/>
      <c r="AB951" s="341"/>
      <c r="AC951" s="401"/>
      <c r="AD951" s="563"/>
      <c r="AE951" s="564"/>
      <c r="AF951" s="564"/>
      <c r="AG951" s="564"/>
      <c r="AH951" s="564"/>
      <c r="AI951" s="564"/>
      <c r="AJ951" s="564"/>
      <c r="AK951" s="564"/>
      <c r="AL951" s="563"/>
      <c r="AM951" s="564"/>
      <c r="AN951" s="564"/>
      <c r="AO951" s="564"/>
      <c r="AP951" s="564"/>
      <c r="AQ951" s="564"/>
      <c r="AR951" s="564"/>
      <c r="AS951" s="564"/>
      <c r="AT951" s="401"/>
      <c r="AU951" s="399"/>
      <c r="AV951" s="617"/>
      <c r="AW951" s="401"/>
      <c r="AX951" s="401"/>
      <c r="AY951" s="341"/>
      <c r="AZ951" s="341"/>
      <c r="BA951" s="341"/>
      <c r="BB951" s="341"/>
      <c r="BC951" s="341"/>
      <c r="BD951" s="401"/>
      <c r="BE951" s="341"/>
      <c r="BF951" s="341"/>
      <c r="BG951" s="402"/>
      <c r="BH951" s="403"/>
      <c r="BI951" s="405"/>
      <c r="BJ951" s="405"/>
      <c r="BK951" s="405"/>
      <c r="BL951" s="405"/>
      <c r="BM951" s="514"/>
    </row>
    <row r="952" ht="18.75" customHeight="1">
      <c r="A952" s="400"/>
      <c r="B952" s="341"/>
      <c r="C952" s="559"/>
      <c r="D952" s="393"/>
      <c r="E952" s="341"/>
      <c r="F952" s="394"/>
      <c r="G952" s="341"/>
      <c r="H952" s="341"/>
      <c r="I952" s="341"/>
      <c r="J952" s="341"/>
      <c r="K952" s="341"/>
      <c r="L952" s="341"/>
      <c r="M952" s="394"/>
      <c r="N952" s="341"/>
      <c r="O952" s="341"/>
      <c r="P952" s="341"/>
      <c r="Q952" s="341"/>
      <c r="R952" s="341"/>
      <c r="S952" s="341"/>
      <c r="T952" s="341"/>
      <c r="U952" s="341"/>
      <c r="V952" s="342"/>
      <c r="W952" s="342"/>
      <c r="X952" s="341" t="str">
        <f t="shared" si="6"/>
        <v/>
      </c>
      <c r="Y952" s="341"/>
      <c r="Z952" s="341"/>
      <c r="AA952" s="341"/>
      <c r="AB952" s="341"/>
      <c r="AC952" s="401"/>
      <c r="AD952" s="563"/>
      <c r="AE952" s="564"/>
      <c r="AF952" s="564"/>
      <c r="AG952" s="564"/>
      <c r="AH952" s="564"/>
      <c r="AI952" s="564"/>
      <c r="AJ952" s="564"/>
      <c r="AK952" s="564"/>
      <c r="AL952" s="563"/>
      <c r="AM952" s="564"/>
      <c r="AN952" s="564"/>
      <c r="AO952" s="564"/>
      <c r="AP952" s="564"/>
      <c r="AQ952" s="564"/>
      <c r="AR952" s="564"/>
      <c r="AS952" s="564"/>
      <c r="AT952" s="401"/>
      <c r="AU952" s="399"/>
      <c r="AV952" s="617"/>
      <c r="AW952" s="401"/>
      <c r="AX952" s="401"/>
      <c r="AY952" s="341"/>
      <c r="AZ952" s="341"/>
      <c r="BA952" s="341"/>
      <c r="BB952" s="341"/>
      <c r="BC952" s="341"/>
      <c r="BD952" s="401"/>
      <c r="BE952" s="341"/>
      <c r="BF952" s="341"/>
      <c r="BG952" s="402"/>
      <c r="BH952" s="403"/>
      <c r="BI952" s="405"/>
      <c r="BJ952" s="405"/>
      <c r="BK952" s="405"/>
      <c r="BL952" s="405"/>
      <c r="BM952" s="514"/>
    </row>
    <row r="953" ht="18.75" customHeight="1">
      <c r="A953" s="400"/>
      <c r="B953" s="341"/>
      <c r="C953" s="559"/>
      <c r="D953" s="393"/>
      <c r="E953" s="341"/>
      <c r="F953" s="394"/>
      <c r="G953" s="341"/>
      <c r="H953" s="341"/>
      <c r="I953" s="341"/>
      <c r="J953" s="341"/>
      <c r="K953" s="341"/>
      <c r="L953" s="341"/>
      <c r="M953" s="394"/>
      <c r="N953" s="341"/>
      <c r="O953" s="341"/>
      <c r="P953" s="341"/>
      <c r="Q953" s="341"/>
      <c r="R953" s="341"/>
      <c r="S953" s="341"/>
      <c r="T953" s="341"/>
      <c r="U953" s="341"/>
      <c r="V953" s="342"/>
      <c r="W953" s="342"/>
      <c r="X953" s="341" t="str">
        <f t="shared" si="6"/>
        <v/>
      </c>
      <c r="Y953" s="341"/>
      <c r="Z953" s="341"/>
      <c r="AA953" s="341"/>
      <c r="AB953" s="341"/>
      <c r="AC953" s="401"/>
      <c r="AD953" s="563"/>
      <c r="AE953" s="564"/>
      <c r="AF953" s="564"/>
      <c r="AG953" s="564"/>
      <c r="AH953" s="564"/>
      <c r="AI953" s="564"/>
      <c r="AJ953" s="564"/>
      <c r="AK953" s="564"/>
      <c r="AL953" s="563"/>
      <c r="AM953" s="564"/>
      <c r="AN953" s="564"/>
      <c r="AO953" s="564"/>
      <c r="AP953" s="564"/>
      <c r="AQ953" s="564"/>
      <c r="AR953" s="564"/>
      <c r="AS953" s="564"/>
      <c r="AT953" s="401"/>
      <c r="AU953" s="399"/>
      <c r="AV953" s="617"/>
      <c r="AW953" s="401"/>
      <c r="AX953" s="401"/>
      <c r="AY953" s="341"/>
      <c r="AZ953" s="341"/>
      <c r="BA953" s="341"/>
      <c r="BB953" s="341"/>
      <c r="BC953" s="341"/>
      <c r="BD953" s="401"/>
      <c r="BE953" s="341"/>
      <c r="BF953" s="341"/>
      <c r="BG953" s="402"/>
      <c r="BH953" s="403"/>
      <c r="BI953" s="405"/>
      <c r="BJ953" s="405"/>
      <c r="BK953" s="405"/>
      <c r="BL953" s="405"/>
      <c r="BM953" s="514"/>
    </row>
    <row r="954" ht="18.75" customHeight="1">
      <c r="A954" s="400"/>
      <c r="B954" s="341"/>
      <c r="C954" s="559"/>
      <c r="D954" s="393"/>
      <c r="E954" s="341"/>
      <c r="F954" s="394"/>
      <c r="G954" s="341"/>
      <c r="H954" s="341"/>
      <c r="I954" s="341"/>
      <c r="J954" s="341"/>
      <c r="K954" s="341"/>
      <c r="L954" s="341"/>
      <c r="M954" s="394"/>
      <c r="N954" s="341"/>
      <c r="O954" s="341"/>
      <c r="P954" s="341"/>
      <c r="Q954" s="341"/>
      <c r="R954" s="341"/>
      <c r="S954" s="341"/>
      <c r="T954" s="341"/>
      <c r="U954" s="341"/>
      <c r="V954" s="342"/>
      <c r="W954" s="342"/>
      <c r="X954" s="341" t="str">
        <f t="shared" si="6"/>
        <v/>
      </c>
      <c r="Y954" s="341"/>
      <c r="Z954" s="341"/>
      <c r="AA954" s="341"/>
      <c r="AB954" s="341"/>
      <c r="AC954" s="401"/>
      <c r="AD954" s="563"/>
      <c r="AE954" s="564"/>
      <c r="AF954" s="564"/>
      <c r="AG954" s="564"/>
      <c r="AH954" s="564"/>
      <c r="AI954" s="564"/>
      <c r="AJ954" s="564"/>
      <c r="AK954" s="564"/>
      <c r="AL954" s="563"/>
      <c r="AM954" s="564"/>
      <c r="AN954" s="564"/>
      <c r="AO954" s="564"/>
      <c r="AP954" s="564"/>
      <c r="AQ954" s="564"/>
      <c r="AR954" s="564"/>
      <c r="AS954" s="564"/>
      <c r="AT954" s="401"/>
      <c r="AU954" s="399"/>
      <c r="AV954" s="617"/>
      <c r="AW954" s="401"/>
      <c r="AX954" s="401"/>
      <c r="AY954" s="341"/>
      <c r="AZ954" s="341"/>
      <c r="BA954" s="341"/>
      <c r="BB954" s="341"/>
      <c r="BC954" s="341"/>
      <c r="BD954" s="401"/>
      <c r="BE954" s="341"/>
      <c r="BF954" s="341"/>
      <c r="BG954" s="402"/>
      <c r="BH954" s="403"/>
      <c r="BI954" s="405"/>
      <c r="BJ954" s="405"/>
      <c r="BK954" s="405"/>
      <c r="BL954" s="405"/>
      <c r="BM954" s="514"/>
    </row>
    <row r="955" ht="18.75" customHeight="1">
      <c r="A955" s="400"/>
      <c r="B955" s="341"/>
      <c r="C955" s="559"/>
      <c r="D955" s="393"/>
      <c r="E955" s="341"/>
      <c r="F955" s="394"/>
      <c r="G955" s="341"/>
      <c r="H955" s="341"/>
      <c r="I955" s="341"/>
      <c r="J955" s="341"/>
      <c r="K955" s="341"/>
      <c r="L955" s="341"/>
      <c r="M955" s="394"/>
      <c r="N955" s="341"/>
      <c r="O955" s="341"/>
      <c r="P955" s="341"/>
      <c r="Q955" s="341"/>
      <c r="R955" s="341"/>
      <c r="S955" s="341"/>
      <c r="T955" s="341"/>
      <c r="U955" s="341"/>
      <c r="V955" s="342"/>
      <c r="W955" s="342"/>
      <c r="X955" s="341" t="str">
        <f t="shared" si="6"/>
        <v/>
      </c>
      <c r="Y955" s="341"/>
      <c r="Z955" s="341"/>
      <c r="AA955" s="341"/>
      <c r="AB955" s="341"/>
      <c r="AC955" s="401"/>
      <c r="AD955" s="563"/>
      <c r="AE955" s="564"/>
      <c r="AF955" s="564"/>
      <c r="AG955" s="564"/>
      <c r="AH955" s="564"/>
      <c r="AI955" s="564"/>
      <c r="AJ955" s="564"/>
      <c r="AK955" s="564"/>
      <c r="AL955" s="563"/>
      <c r="AM955" s="564"/>
      <c r="AN955" s="564"/>
      <c r="AO955" s="564"/>
      <c r="AP955" s="564"/>
      <c r="AQ955" s="564"/>
      <c r="AR955" s="564"/>
      <c r="AS955" s="564"/>
      <c r="AT955" s="401"/>
      <c r="AU955" s="399"/>
      <c r="AV955" s="617"/>
      <c r="AW955" s="401"/>
      <c r="AX955" s="401"/>
      <c r="AY955" s="341"/>
      <c r="AZ955" s="341"/>
      <c r="BA955" s="341"/>
      <c r="BB955" s="341"/>
      <c r="BC955" s="341"/>
      <c r="BD955" s="401"/>
      <c r="BE955" s="341"/>
      <c r="BF955" s="341"/>
      <c r="BG955" s="402"/>
      <c r="BH955" s="403"/>
      <c r="BI955" s="405"/>
      <c r="BJ955" s="405"/>
      <c r="BK955" s="405"/>
      <c r="BL955" s="405"/>
      <c r="BM955" s="514"/>
    </row>
    <row r="956" ht="18.75" customHeight="1">
      <c r="A956" s="400"/>
      <c r="B956" s="341"/>
      <c r="C956" s="559"/>
      <c r="D956" s="393"/>
      <c r="E956" s="341"/>
      <c r="F956" s="394"/>
      <c r="G956" s="341"/>
      <c r="H956" s="341"/>
      <c r="I956" s="341"/>
      <c r="J956" s="341"/>
      <c r="K956" s="341"/>
      <c r="L956" s="341"/>
      <c r="M956" s="394"/>
      <c r="N956" s="341"/>
      <c r="O956" s="341"/>
      <c r="P956" s="341"/>
      <c r="Q956" s="341"/>
      <c r="R956" s="341"/>
      <c r="S956" s="341"/>
      <c r="T956" s="341"/>
      <c r="U956" s="341"/>
      <c r="V956" s="342"/>
      <c r="W956" s="342"/>
      <c r="X956" s="341" t="str">
        <f t="shared" si="6"/>
        <v/>
      </c>
      <c r="Y956" s="341"/>
      <c r="Z956" s="341"/>
      <c r="AA956" s="341"/>
      <c r="AB956" s="341"/>
      <c r="AC956" s="401"/>
      <c r="AD956" s="563"/>
      <c r="AE956" s="564"/>
      <c r="AF956" s="564"/>
      <c r="AG956" s="564"/>
      <c r="AH956" s="564"/>
      <c r="AI956" s="564"/>
      <c r="AJ956" s="564"/>
      <c r="AK956" s="564"/>
      <c r="AL956" s="563"/>
      <c r="AM956" s="564"/>
      <c r="AN956" s="564"/>
      <c r="AO956" s="564"/>
      <c r="AP956" s="564"/>
      <c r="AQ956" s="564"/>
      <c r="AR956" s="564"/>
      <c r="AS956" s="564"/>
      <c r="AT956" s="401"/>
      <c r="AU956" s="399"/>
      <c r="AV956" s="617"/>
      <c r="AW956" s="401"/>
      <c r="AX956" s="401"/>
      <c r="AY956" s="341"/>
      <c r="AZ956" s="341"/>
      <c r="BA956" s="341"/>
      <c r="BB956" s="341"/>
      <c r="BC956" s="341"/>
      <c r="BD956" s="401"/>
      <c r="BE956" s="341"/>
      <c r="BF956" s="341"/>
      <c r="BG956" s="402"/>
      <c r="BH956" s="403"/>
      <c r="BI956" s="405"/>
      <c r="BJ956" s="405"/>
      <c r="BK956" s="405"/>
      <c r="BL956" s="405"/>
      <c r="BM956" s="514"/>
    </row>
    <row r="957" ht="18.75" customHeight="1">
      <c r="A957" s="400"/>
      <c r="B957" s="341"/>
      <c r="C957" s="559"/>
      <c r="D957" s="393"/>
      <c r="E957" s="341"/>
      <c r="F957" s="394"/>
      <c r="G957" s="341"/>
      <c r="H957" s="341"/>
      <c r="I957" s="341"/>
      <c r="J957" s="341"/>
      <c r="K957" s="341"/>
      <c r="L957" s="341"/>
      <c r="M957" s="394"/>
      <c r="N957" s="341"/>
      <c r="O957" s="341"/>
      <c r="P957" s="341"/>
      <c r="Q957" s="341"/>
      <c r="R957" s="341"/>
      <c r="S957" s="341"/>
      <c r="T957" s="341"/>
      <c r="U957" s="341"/>
      <c r="V957" s="342"/>
      <c r="W957" s="342"/>
      <c r="X957" s="341" t="str">
        <f t="shared" si="6"/>
        <v/>
      </c>
      <c r="Y957" s="341"/>
      <c r="Z957" s="341"/>
      <c r="AA957" s="341"/>
      <c r="AB957" s="341"/>
      <c r="AC957" s="401"/>
      <c r="AD957" s="563"/>
      <c r="AE957" s="564"/>
      <c r="AF957" s="564"/>
      <c r="AG957" s="564"/>
      <c r="AH957" s="564"/>
      <c r="AI957" s="564"/>
      <c r="AJ957" s="564"/>
      <c r="AK957" s="564"/>
      <c r="AL957" s="563"/>
      <c r="AM957" s="564"/>
      <c r="AN957" s="564"/>
      <c r="AO957" s="564"/>
      <c r="AP957" s="564"/>
      <c r="AQ957" s="564"/>
      <c r="AR957" s="564"/>
      <c r="AS957" s="564"/>
      <c r="AT957" s="401"/>
      <c r="AU957" s="399"/>
      <c r="AV957" s="617"/>
      <c r="AW957" s="401"/>
      <c r="AX957" s="401"/>
      <c r="AY957" s="341"/>
      <c r="AZ957" s="341"/>
      <c r="BA957" s="341"/>
      <c r="BB957" s="341"/>
      <c r="BC957" s="341"/>
      <c r="BD957" s="401"/>
      <c r="BE957" s="341"/>
      <c r="BF957" s="341"/>
      <c r="BG957" s="402"/>
      <c r="BH957" s="403"/>
      <c r="BI957" s="405"/>
      <c r="BJ957" s="405"/>
      <c r="BK957" s="405"/>
      <c r="BL957" s="405"/>
      <c r="BM957" s="514"/>
    </row>
    <row r="958" ht="18.75" customHeight="1">
      <c r="A958" s="400"/>
      <c r="B958" s="341"/>
      <c r="C958" s="559"/>
      <c r="D958" s="393"/>
      <c r="E958" s="341"/>
      <c r="F958" s="394"/>
      <c r="G958" s="341"/>
      <c r="H958" s="341"/>
      <c r="I958" s="341"/>
      <c r="J958" s="341"/>
      <c r="K958" s="341"/>
      <c r="L958" s="341"/>
      <c r="M958" s="394"/>
      <c r="N958" s="341"/>
      <c r="O958" s="341"/>
      <c r="P958" s="341"/>
      <c r="Q958" s="341"/>
      <c r="R958" s="341"/>
      <c r="S958" s="341"/>
      <c r="T958" s="341"/>
      <c r="U958" s="341"/>
      <c r="V958" s="342"/>
      <c r="W958" s="342"/>
      <c r="X958" s="341" t="str">
        <f t="shared" si="6"/>
        <v/>
      </c>
      <c r="Y958" s="341"/>
      <c r="Z958" s="341"/>
      <c r="AA958" s="341"/>
      <c r="AB958" s="341"/>
      <c r="AC958" s="401"/>
      <c r="AD958" s="563"/>
      <c r="AE958" s="564"/>
      <c r="AF958" s="564"/>
      <c r="AG958" s="564"/>
      <c r="AH958" s="564"/>
      <c r="AI958" s="564"/>
      <c r="AJ958" s="564"/>
      <c r="AK958" s="564"/>
      <c r="AL958" s="563"/>
      <c r="AM958" s="564"/>
      <c r="AN958" s="564"/>
      <c r="AO958" s="564"/>
      <c r="AP958" s="564"/>
      <c r="AQ958" s="564"/>
      <c r="AR958" s="564"/>
      <c r="AS958" s="564"/>
      <c r="AT958" s="401"/>
      <c r="AU958" s="399"/>
      <c r="AV958" s="617"/>
      <c r="AW958" s="401"/>
      <c r="AX958" s="401"/>
      <c r="AY958" s="341"/>
      <c r="AZ958" s="341"/>
      <c r="BA958" s="341"/>
      <c r="BB958" s="341"/>
      <c r="BC958" s="341"/>
      <c r="BD958" s="401"/>
      <c r="BE958" s="341"/>
      <c r="BF958" s="341"/>
      <c r="BG958" s="402"/>
      <c r="BH958" s="403"/>
      <c r="BI958" s="405"/>
      <c r="BJ958" s="405"/>
      <c r="BK958" s="405"/>
      <c r="BL958" s="405"/>
      <c r="BM958" s="514"/>
    </row>
    <row r="959" ht="18.75" customHeight="1">
      <c r="A959" s="400"/>
      <c r="B959" s="341"/>
      <c r="C959" s="559"/>
      <c r="D959" s="393"/>
      <c r="E959" s="341"/>
      <c r="F959" s="394"/>
      <c r="G959" s="341"/>
      <c r="H959" s="341"/>
      <c r="I959" s="341"/>
      <c r="J959" s="341"/>
      <c r="K959" s="341"/>
      <c r="L959" s="341"/>
      <c r="M959" s="394"/>
      <c r="N959" s="341"/>
      <c r="O959" s="341"/>
      <c r="P959" s="341"/>
      <c r="Q959" s="341"/>
      <c r="R959" s="341"/>
      <c r="S959" s="341"/>
      <c r="T959" s="341"/>
      <c r="U959" s="341"/>
      <c r="V959" s="342"/>
      <c r="W959" s="342"/>
      <c r="X959" s="341" t="str">
        <f t="shared" si="6"/>
        <v/>
      </c>
      <c r="Y959" s="341"/>
      <c r="Z959" s="341"/>
      <c r="AA959" s="341"/>
      <c r="AB959" s="341"/>
      <c r="AC959" s="401"/>
      <c r="AD959" s="563"/>
      <c r="AE959" s="564"/>
      <c r="AF959" s="564"/>
      <c r="AG959" s="564"/>
      <c r="AH959" s="564"/>
      <c r="AI959" s="564"/>
      <c r="AJ959" s="564"/>
      <c r="AK959" s="564"/>
      <c r="AL959" s="563"/>
      <c r="AM959" s="564"/>
      <c r="AN959" s="564"/>
      <c r="AO959" s="564"/>
      <c r="AP959" s="564"/>
      <c r="AQ959" s="564"/>
      <c r="AR959" s="564"/>
      <c r="AS959" s="564"/>
      <c r="AT959" s="401"/>
      <c r="AU959" s="399"/>
      <c r="AV959" s="617"/>
      <c r="AW959" s="401"/>
      <c r="AX959" s="401"/>
      <c r="AY959" s="341"/>
      <c r="AZ959" s="341"/>
      <c r="BA959" s="341"/>
      <c r="BB959" s="341"/>
      <c r="BC959" s="341"/>
      <c r="BD959" s="401"/>
      <c r="BE959" s="341"/>
      <c r="BF959" s="341"/>
      <c r="BG959" s="402"/>
      <c r="BH959" s="403"/>
      <c r="BI959" s="405"/>
      <c r="BJ959" s="405"/>
      <c r="BK959" s="405"/>
      <c r="BL959" s="405"/>
      <c r="BM959" s="514"/>
    </row>
    <row r="960" ht="18.75" customHeight="1">
      <c r="A960" s="400"/>
      <c r="B960" s="341"/>
      <c r="C960" s="559"/>
      <c r="D960" s="393"/>
      <c r="E960" s="341"/>
      <c r="F960" s="394"/>
      <c r="G960" s="341"/>
      <c r="H960" s="341"/>
      <c r="I960" s="341"/>
      <c r="J960" s="341"/>
      <c r="K960" s="341"/>
      <c r="L960" s="341"/>
      <c r="M960" s="394"/>
      <c r="N960" s="341"/>
      <c r="O960" s="341"/>
      <c r="P960" s="341"/>
      <c r="Q960" s="341"/>
      <c r="R960" s="341"/>
      <c r="S960" s="341"/>
      <c r="T960" s="341"/>
      <c r="U960" s="341"/>
      <c r="V960" s="342"/>
      <c r="W960" s="342"/>
      <c r="X960" s="341" t="str">
        <f t="shared" si="6"/>
        <v/>
      </c>
      <c r="Y960" s="341"/>
      <c r="Z960" s="341"/>
      <c r="AA960" s="341"/>
      <c r="AB960" s="341"/>
      <c r="AC960" s="401"/>
      <c r="AD960" s="563"/>
      <c r="AE960" s="564"/>
      <c r="AF960" s="564"/>
      <c r="AG960" s="564"/>
      <c r="AH960" s="564"/>
      <c r="AI960" s="564"/>
      <c r="AJ960" s="564"/>
      <c r="AK960" s="564"/>
      <c r="AL960" s="563"/>
      <c r="AM960" s="564"/>
      <c r="AN960" s="564"/>
      <c r="AO960" s="564"/>
      <c r="AP960" s="564"/>
      <c r="AQ960" s="564"/>
      <c r="AR960" s="564"/>
      <c r="AS960" s="564"/>
      <c r="AT960" s="401"/>
      <c r="AU960" s="399"/>
      <c r="AV960" s="617"/>
      <c r="AW960" s="401"/>
      <c r="AX960" s="401"/>
      <c r="AY960" s="341"/>
      <c r="AZ960" s="341"/>
      <c r="BA960" s="341"/>
      <c r="BB960" s="341"/>
      <c r="BC960" s="341"/>
      <c r="BD960" s="401"/>
      <c r="BE960" s="341"/>
      <c r="BF960" s="341"/>
      <c r="BG960" s="402"/>
      <c r="BH960" s="403"/>
      <c r="BI960" s="405"/>
      <c r="BJ960" s="405"/>
      <c r="BK960" s="405"/>
      <c r="BL960" s="405"/>
      <c r="BM960" s="514"/>
    </row>
    <row r="961" ht="18.75" customHeight="1">
      <c r="A961" s="400"/>
      <c r="B961" s="341"/>
      <c r="C961" s="559"/>
      <c r="D961" s="393"/>
      <c r="E961" s="341"/>
      <c r="F961" s="394"/>
      <c r="G961" s="341"/>
      <c r="H961" s="341"/>
      <c r="I961" s="341"/>
      <c r="J961" s="341"/>
      <c r="K961" s="341"/>
      <c r="L961" s="341"/>
      <c r="M961" s="394"/>
      <c r="N961" s="341"/>
      <c r="O961" s="341"/>
      <c r="P961" s="341"/>
      <c r="Q961" s="341"/>
      <c r="R961" s="341"/>
      <c r="S961" s="341"/>
      <c r="T961" s="341"/>
      <c r="U961" s="341"/>
      <c r="V961" s="342"/>
      <c r="W961" s="342"/>
      <c r="X961" s="341" t="str">
        <f t="shared" si="6"/>
        <v/>
      </c>
      <c r="Y961" s="341"/>
      <c r="Z961" s="341"/>
      <c r="AA961" s="341"/>
      <c r="AB961" s="341"/>
      <c r="AC961" s="401"/>
      <c r="AD961" s="563"/>
      <c r="AE961" s="564"/>
      <c r="AF961" s="564"/>
      <c r="AG961" s="564"/>
      <c r="AH961" s="564"/>
      <c r="AI961" s="564"/>
      <c r="AJ961" s="564"/>
      <c r="AK961" s="564"/>
      <c r="AL961" s="563"/>
      <c r="AM961" s="564"/>
      <c r="AN961" s="564"/>
      <c r="AO961" s="564"/>
      <c r="AP961" s="564"/>
      <c r="AQ961" s="564"/>
      <c r="AR961" s="564"/>
      <c r="AS961" s="564"/>
      <c r="AT961" s="401"/>
      <c r="AU961" s="399"/>
      <c r="AV961" s="617"/>
      <c r="AW961" s="401"/>
      <c r="AX961" s="401"/>
      <c r="AY961" s="341"/>
      <c r="AZ961" s="341"/>
      <c r="BA961" s="341"/>
      <c r="BB961" s="341"/>
      <c r="BC961" s="341"/>
      <c r="BD961" s="401"/>
      <c r="BE961" s="341"/>
      <c r="BF961" s="341"/>
      <c r="BG961" s="402"/>
      <c r="BH961" s="403"/>
      <c r="BI961" s="405"/>
      <c r="BJ961" s="405"/>
      <c r="BK961" s="405"/>
      <c r="BL961" s="405"/>
      <c r="BM961" s="514"/>
    </row>
    <row r="962" ht="18.75" customHeight="1">
      <c r="A962" s="400"/>
      <c r="B962" s="341"/>
      <c r="C962" s="559"/>
      <c r="D962" s="393"/>
      <c r="E962" s="341"/>
      <c r="F962" s="394"/>
      <c r="G962" s="341"/>
      <c r="H962" s="341"/>
      <c r="I962" s="341"/>
      <c r="J962" s="341"/>
      <c r="K962" s="341"/>
      <c r="L962" s="341"/>
      <c r="M962" s="394"/>
      <c r="N962" s="341"/>
      <c r="O962" s="341"/>
      <c r="P962" s="341"/>
      <c r="Q962" s="341"/>
      <c r="R962" s="341"/>
      <c r="S962" s="341"/>
      <c r="T962" s="341"/>
      <c r="U962" s="341"/>
      <c r="V962" s="342"/>
      <c r="W962" s="342"/>
      <c r="X962" s="341" t="str">
        <f t="shared" si="6"/>
        <v/>
      </c>
      <c r="Y962" s="341"/>
      <c r="Z962" s="341"/>
      <c r="AA962" s="341"/>
      <c r="AB962" s="341"/>
      <c r="AC962" s="401"/>
      <c r="AD962" s="563"/>
      <c r="AE962" s="564"/>
      <c r="AF962" s="564"/>
      <c r="AG962" s="564"/>
      <c r="AH962" s="564"/>
      <c r="AI962" s="564"/>
      <c r="AJ962" s="564"/>
      <c r="AK962" s="564"/>
      <c r="AL962" s="563"/>
      <c r="AM962" s="564"/>
      <c r="AN962" s="564"/>
      <c r="AO962" s="564"/>
      <c r="AP962" s="564"/>
      <c r="AQ962" s="564"/>
      <c r="AR962" s="564"/>
      <c r="AS962" s="564"/>
      <c r="AT962" s="401"/>
      <c r="AU962" s="399"/>
      <c r="AV962" s="617"/>
      <c r="AW962" s="401"/>
      <c r="AX962" s="401"/>
      <c r="AY962" s="341"/>
      <c r="AZ962" s="341"/>
      <c r="BA962" s="341"/>
      <c r="BB962" s="341"/>
      <c r="BC962" s="341"/>
      <c r="BD962" s="401"/>
      <c r="BE962" s="341"/>
      <c r="BF962" s="341"/>
      <c r="BG962" s="402"/>
      <c r="BH962" s="403"/>
      <c r="BI962" s="405"/>
      <c r="BJ962" s="405"/>
      <c r="BK962" s="405"/>
      <c r="BL962" s="405"/>
      <c r="BM962" s="514"/>
    </row>
    <row r="963" ht="18.75" customHeight="1">
      <c r="A963" s="400"/>
      <c r="B963" s="341"/>
      <c r="C963" s="559"/>
      <c r="D963" s="393"/>
      <c r="E963" s="341"/>
      <c r="F963" s="394"/>
      <c r="G963" s="341"/>
      <c r="H963" s="341"/>
      <c r="I963" s="341"/>
      <c r="J963" s="341"/>
      <c r="K963" s="341"/>
      <c r="L963" s="341"/>
      <c r="M963" s="394"/>
      <c r="N963" s="341"/>
      <c r="O963" s="341"/>
      <c r="P963" s="341"/>
      <c r="Q963" s="341"/>
      <c r="R963" s="341"/>
      <c r="S963" s="341"/>
      <c r="T963" s="341"/>
      <c r="U963" s="341"/>
      <c r="V963" s="342"/>
      <c r="W963" s="342"/>
      <c r="X963" s="341" t="str">
        <f t="shared" si="6"/>
        <v/>
      </c>
      <c r="Y963" s="341"/>
      <c r="Z963" s="341"/>
      <c r="AA963" s="341"/>
      <c r="AB963" s="341"/>
      <c r="AC963" s="401"/>
      <c r="AD963" s="563"/>
      <c r="AE963" s="564"/>
      <c r="AF963" s="564"/>
      <c r="AG963" s="564"/>
      <c r="AH963" s="564"/>
      <c r="AI963" s="564"/>
      <c r="AJ963" s="564"/>
      <c r="AK963" s="564"/>
      <c r="AL963" s="563"/>
      <c r="AM963" s="564"/>
      <c r="AN963" s="564"/>
      <c r="AO963" s="564"/>
      <c r="AP963" s="564"/>
      <c r="AQ963" s="564"/>
      <c r="AR963" s="564"/>
      <c r="AS963" s="564"/>
      <c r="AT963" s="401"/>
      <c r="AU963" s="399"/>
      <c r="AV963" s="617"/>
      <c r="AW963" s="401"/>
      <c r="AX963" s="401"/>
      <c r="AY963" s="341"/>
      <c r="AZ963" s="341"/>
      <c r="BA963" s="341"/>
      <c r="BB963" s="341"/>
      <c r="BC963" s="341"/>
      <c r="BD963" s="401"/>
      <c r="BE963" s="341"/>
      <c r="BF963" s="341"/>
      <c r="BG963" s="402"/>
      <c r="BH963" s="403"/>
      <c r="BI963" s="405"/>
      <c r="BJ963" s="405"/>
      <c r="BK963" s="405"/>
      <c r="BL963" s="405"/>
      <c r="BM963" s="514"/>
    </row>
    <row r="964" ht="18.75" customHeight="1">
      <c r="A964" s="400"/>
      <c r="B964" s="341"/>
      <c r="C964" s="559"/>
      <c r="D964" s="393"/>
      <c r="E964" s="341"/>
      <c r="F964" s="394"/>
      <c r="G964" s="341"/>
      <c r="H964" s="341"/>
      <c r="I964" s="341"/>
      <c r="J964" s="341"/>
      <c r="K964" s="341"/>
      <c r="L964" s="341"/>
      <c r="M964" s="394"/>
      <c r="N964" s="341"/>
      <c r="O964" s="341"/>
      <c r="P964" s="341"/>
      <c r="Q964" s="341"/>
      <c r="R964" s="341"/>
      <c r="S964" s="341"/>
      <c r="T964" s="341"/>
      <c r="U964" s="341"/>
      <c r="V964" s="342"/>
      <c r="W964" s="342"/>
      <c r="X964" s="341" t="str">
        <f t="shared" si="6"/>
        <v/>
      </c>
      <c r="Y964" s="341"/>
      <c r="Z964" s="341"/>
      <c r="AA964" s="341"/>
      <c r="AB964" s="341"/>
      <c r="AC964" s="401"/>
      <c r="AD964" s="563"/>
      <c r="AE964" s="564"/>
      <c r="AF964" s="564"/>
      <c r="AG964" s="564"/>
      <c r="AH964" s="564"/>
      <c r="AI964" s="564"/>
      <c r="AJ964" s="564"/>
      <c r="AK964" s="564"/>
      <c r="AL964" s="563"/>
      <c r="AM964" s="564"/>
      <c r="AN964" s="564"/>
      <c r="AO964" s="564"/>
      <c r="AP964" s="564"/>
      <c r="AQ964" s="564"/>
      <c r="AR964" s="564"/>
      <c r="AS964" s="564"/>
      <c r="AT964" s="401"/>
      <c r="AU964" s="399"/>
      <c r="AV964" s="617"/>
      <c r="AW964" s="401"/>
      <c r="AX964" s="401"/>
      <c r="AY964" s="341"/>
      <c r="AZ964" s="341"/>
      <c r="BA964" s="341"/>
      <c r="BB964" s="341"/>
      <c r="BC964" s="341"/>
      <c r="BD964" s="401"/>
      <c r="BE964" s="341"/>
      <c r="BF964" s="341"/>
      <c r="BG964" s="402"/>
      <c r="BH964" s="403"/>
      <c r="BI964" s="405"/>
      <c r="BJ964" s="405"/>
      <c r="BK964" s="405"/>
      <c r="BL964" s="405"/>
      <c r="BM964" s="514"/>
    </row>
    <row r="965" ht="18.75" customHeight="1">
      <c r="A965" s="400"/>
      <c r="B965" s="341"/>
      <c r="C965" s="559"/>
      <c r="D965" s="393"/>
      <c r="E965" s="341"/>
      <c r="F965" s="394"/>
      <c r="G965" s="341"/>
      <c r="H965" s="341"/>
      <c r="I965" s="341"/>
      <c r="J965" s="341"/>
      <c r="K965" s="341"/>
      <c r="L965" s="341"/>
      <c r="M965" s="394"/>
      <c r="N965" s="341"/>
      <c r="O965" s="341"/>
      <c r="P965" s="341"/>
      <c r="Q965" s="341"/>
      <c r="R965" s="341"/>
      <c r="S965" s="341"/>
      <c r="T965" s="341"/>
      <c r="U965" s="341"/>
      <c r="V965" s="342"/>
      <c r="W965" s="342"/>
      <c r="X965" s="341" t="str">
        <f t="shared" si="6"/>
        <v/>
      </c>
      <c r="Y965" s="341"/>
      <c r="Z965" s="341"/>
      <c r="AA965" s="341"/>
      <c r="AB965" s="341"/>
      <c r="AC965" s="401"/>
      <c r="AD965" s="563"/>
      <c r="AE965" s="564"/>
      <c r="AF965" s="564"/>
      <c r="AG965" s="564"/>
      <c r="AH965" s="564"/>
      <c r="AI965" s="564"/>
      <c r="AJ965" s="564"/>
      <c r="AK965" s="564"/>
      <c r="AL965" s="563"/>
      <c r="AM965" s="564"/>
      <c r="AN965" s="564"/>
      <c r="AO965" s="564"/>
      <c r="AP965" s="564"/>
      <c r="AQ965" s="564"/>
      <c r="AR965" s="564"/>
      <c r="AS965" s="564"/>
      <c r="AT965" s="401"/>
      <c r="AU965" s="399"/>
      <c r="AV965" s="617"/>
      <c r="AW965" s="401"/>
      <c r="AX965" s="401"/>
      <c r="AY965" s="341"/>
      <c r="AZ965" s="341"/>
      <c r="BA965" s="341"/>
      <c r="BB965" s="341"/>
      <c r="BC965" s="341"/>
      <c r="BD965" s="401"/>
      <c r="BE965" s="341"/>
      <c r="BF965" s="341"/>
      <c r="BG965" s="402"/>
      <c r="BH965" s="403"/>
      <c r="BI965" s="405"/>
      <c r="BJ965" s="405"/>
      <c r="BK965" s="405"/>
      <c r="BL965" s="405"/>
      <c r="BM965" s="514"/>
    </row>
    <row r="966" ht="18.75" customHeight="1">
      <c r="A966" s="400"/>
      <c r="B966" s="341"/>
      <c r="C966" s="559"/>
      <c r="D966" s="393"/>
      <c r="E966" s="341"/>
      <c r="F966" s="394"/>
      <c r="G966" s="341"/>
      <c r="H966" s="341"/>
      <c r="I966" s="341"/>
      <c r="J966" s="341"/>
      <c r="K966" s="341"/>
      <c r="L966" s="341"/>
      <c r="M966" s="394"/>
      <c r="N966" s="341"/>
      <c r="O966" s="341"/>
      <c r="P966" s="341"/>
      <c r="Q966" s="341"/>
      <c r="R966" s="341"/>
      <c r="S966" s="341"/>
      <c r="T966" s="341"/>
      <c r="U966" s="341"/>
      <c r="V966" s="342"/>
      <c r="W966" s="342"/>
      <c r="X966" s="341" t="str">
        <f t="shared" si="6"/>
        <v/>
      </c>
      <c r="Y966" s="341"/>
      <c r="Z966" s="341"/>
      <c r="AA966" s="341"/>
      <c r="AB966" s="341"/>
      <c r="AC966" s="401"/>
      <c r="AD966" s="563"/>
      <c r="AE966" s="564"/>
      <c r="AF966" s="564"/>
      <c r="AG966" s="564"/>
      <c r="AH966" s="564"/>
      <c r="AI966" s="564"/>
      <c r="AJ966" s="564"/>
      <c r="AK966" s="564"/>
      <c r="AL966" s="563"/>
      <c r="AM966" s="564"/>
      <c r="AN966" s="564"/>
      <c r="AO966" s="564"/>
      <c r="AP966" s="564"/>
      <c r="AQ966" s="564"/>
      <c r="AR966" s="564"/>
      <c r="AS966" s="564"/>
      <c r="AT966" s="401"/>
      <c r="AU966" s="399"/>
      <c r="AV966" s="617"/>
      <c r="AW966" s="401"/>
      <c r="AX966" s="401"/>
      <c r="AY966" s="341"/>
      <c r="AZ966" s="341"/>
      <c r="BA966" s="341"/>
      <c r="BB966" s="341"/>
      <c r="BC966" s="341"/>
      <c r="BD966" s="401"/>
      <c r="BE966" s="341"/>
      <c r="BF966" s="341"/>
      <c r="BG966" s="402"/>
      <c r="BH966" s="403"/>
      <c r="BI966" s="405"/>
      <c r="BJ966" s="405"/>
      <c r="BK966" s="405"/>
      <c r="BL966" s="405"/>
      <c r="BM966" s="514"/>
    </row>
    <row r="967" ht="18.75" customHeight="1">
      <c r="A967" s="400"/>
      <c r="B967" s="341"/>
      <c r="C967" s="559"/>
      <c r="D967" s="393"/>
      <c r="E967" s="341"/>
      <c r="F967" s="394"/>
      <c r="G967" s="341"/>
      <c r="H967" s="341"/>
      <c r="I967" s="341"/>
      <c r="J967" s="341"/>
      <c r="K967" s="341"/>
      <c r="L967" s="341"/>
      <c r="M967" s="394"/>
      <c r="N967" s="341"/>
      <c r="O967" s="341"/>
      <c r="P967" s="341"/>
      <c r="Q967" s="341"/>
      <c r="R967" s="341"/>
      <c r="S967" s="341"/>
      <c r="T967" s="341"/>
      <c r="U967" s="341"/>
      <c r="V967" s="342"/>
      <c r="W967" s="342"/>
      <c r="X967" s="341" t="str">
        <f t="shared" si="6"/>
        <v/>
      </c>
      <c r="Y967" s="341"/>
      <c r="Z967" s="341"/>
      <c r="AA967" s="341"/>
      <c r="AB967" s="341"/>
      <c r="AC967" s="401"/>
      <c r="AD967" s="563"/>
      <c r="AE967" s="564"/>
      <c r="AF967" s="564"/>
      <c r="AG967" s="564"/>
      <c r="AH967" s="564"/>
      <c r="AI967" s="564"/>
      <c r="AJ967" s="564"/>
      <c r="AK967" s="564"/>
      <c r="AL967" s="563"/>
      <c r="AM967" s="564"/>
      <c r="AN967" s="564"/>
      <c r="AO967" s="564"/>
      <c r="AP967" s="564"/>
      <c r="AQ967" s="564"/>
      <c r="AR967" s="564"/>
      <c r="AS967" s="564"/>
      <c r="AT967" s="401"/>
      <c r="AU967" s="399"/>
      <c r="AV967" s="617"/>
      <c r="AW967" s="401"/>
      <c r="AX967" s="401"/>
      <c r="AY967" s="341"/>
      <c r="AZ967" s="341"/>
      <c r="BA967" s="341"/>
      <c r="BB967" s="341"/>
      <c r="BC967" s="341"/>
      <c r="BD967" s="401"/>
      <c r="BE967" s="341"/>
      <c r="BF967" s="341"/>
      <c r="BG967" s="402"/>
      <c r="BH967" s="403"/>
      <c r="BI967" s="405"/>
      <c r="BJ967" s="405"/>
      <c r="BK967" s="405"/>
      <c r="BL967" s="405"/>
      <c r="BM967" s="514"/>
    </row>
    <row r="968" ht="18.75" customHeight="1">
      <c r="A968" s="400"/>
      <c r="B968" s="341"/>
      <c r="C968" s="559"/>
      <c r="D968" s="393"/>
      <c r="E968" s="341"/>
      <c r="F968" s="394"/>
      <c r="G968" s="341"/>
      <c r="H968" s="341"/>
      <c r="I968" s="341"/>
      <c r="J968" s="341"/>
      <c r="K968" s="341"/>
      <c r="L968" s="341"/>
      <c r="M968" s="394"/>
      <c r="N968" s="341"/>
      <c r="O968" s="341"/>
      <c r="P968" s="341"/>
      <c r="Q968" s="341"/>
      <c r="R968" s="341"/>
      <c r="S968" s="341"/>
      <c r="T968" s="341"/>
      <c r="U968" s="341"/>
      <c r="V968" s="342"/>
      <c r="W968" s="342"/>
      <c r="X968" s="341" t="str">
        <f t="shared" si="6"/>
        <v/>
      </c>
      <c r="Y968" s="341"/>
      <c r="Z968" s="341"/>
      <c r="AA968" s="341"/>
      <c r="AB968" s="341"/>
      <c r="AC968" s="401"/>
      <c r="AD968" s="563"/>
      <c r="AE968" s="564"/>
      <c r="AF968" s="564"/>
      <c r="AG968" s="564"/>
      <c r="AH968" s="564"/>
      <c r="AI968" s="564"/>
      <c r="AJ968" s="564"/>
      <c r="AK968" s="564"/>
      <c r="AL968" s="563"/>
      <c r="AM968" s="564"/>
      <c r="AN968" s="564"/>
      <c r="AO968" s="564"/>
      <c r="AP968" s="564"/>
      <c r="AQ968" s="564"/>
      <c r="AR968" s="564"/>
      <c r="AS968" s="564"/>
      <c r="AT968" s="401"/>
      <c r="AU968" s="399"/>
      <c r="AV968" s="617"/>
      <c r="AW968" s="401"/>
      <c r="AX968" s="401"/>
      <c r="AY968" s="341"/>
      <c r="AZ968" s="341"/>
      <c r="BA968" s="341"/>
      <c r="BB968" s="341"/>
      <c r="BC968" s="341"/>
      <c r="BD968" s="401"/>
      <c r="BE968" s="341"/>
      <c r="BF968" s="341"/>
      <c r="BG968" s="402"/>
      <c r="BH968" s="403"/>
      <c r="BI968" s="405"/>
      <c r="BJ968" s="405"/>
      <c r="BK968" s="405"/>
      <c r="BL968" s="405"/>
      <c r="BM968" s="514"/>
    </row>
    <row r="969" ht="18.75" customHeight="1">
      <c r="A969" s="400"/>
      <c r="B969" s="341"/>
      <c r="C969" s="559"/>
      <c r="D969" s="393"/>
      <c r="E969" s="341"/>
      <c r="F969" s="394"/>
      <c r="G969" s="341"/>
      <c r="H969" s="341"/>
      <c r="I969" s="341"/>
      <c r="J969" s="341"/>
      <c r="K969" s="341"/>
      <c r="L969" s="341"/>
      <c r="M969" s="394"/>
      <c r="N969" s="341"/>
      <c r="O969" s="341"/>
      <c r="P969" s="341"/>
      <c r="Q969" s="341"/>
      <c r="R969" s="341"/>
      <c r="S969" s="341"/>
      <c r="T969" s="341"/>
      <c r="U969" s="341"/>
      <c r="V969" s="342"/>
      <c r="W969" s="342"/>
      <c r="X969" s="341" t="str">
        <f t="shared" si="6"/>
        <v/>
      </c>
      <c r="Y969" s="341"/>
      <c r="Z969" s="341"/>
      <c r="AA969" s="341"/>
      <c r="AB969" s="341"/>
      <c r="AC969" s="401"/>
      <c r="AD969" s="563"/>
      <c r="AE969" s="564"/>
      <c r="AF969" s="564"/>
      <c r="AG969" s="564"/>
      <c r="AH969" s="564"/>
      <c r="AI969" s="564"/>
      <c r="AJ969" s="564"/>
      <c r="AK969" s="564"/>
      <c r="AL969" s="563"/>
      <c r="AM969" s="564"/>
      <c r="AN969" s="564"/>
      <c r="AO969" s="564"/>
      <c r="AP969" s="564"/>
      <c r="AQ969" s="564"/>
      <c r="AR969" s="564"/>
      <c r="AS969" s="564"/>
      <c r="AT969" s="401"/>
      <c r="AU969" s="399"/>
      <c r="AV969" s="617"/>
      <c r="AW969" s="401"/>
      <c r="AX969" s="401"/>
      <c r="AY969" s="341"/>
      <c r="AZ969" s="341"/>
      <c r="BA969" s="341"/>
      <c r="BB969" s="341"/>
      <c r="BC969" s="341"/>
      <c r="BD969" s="401"/>
      <c r="BE969" s="341"/>
      <c r="BF969" s="341"/>
      <c r="BG969" s="402"/>
      <c r="BH969" s="403"/>
      <c r="BI969" s="405"/>
      <c r="BJ969" s="405"/>
      <c r="BK969" s="405"/>
      <c r="BL969" s="405"/>
      <c r="BM969" s="514"/>
    </row>
    <row r="970" ht="18.75" customHeight="1">
      <c r="A970" s="400"/>
      <c r="B970" s="341"/>
      <c r="C970" s="559"/>
      <c r="D970" s="393"/>
      <c r="E970" s="341"/>
      <c r="F970" s="394"/>
      <c r="G970" s="341"/>
      <c r="H970" s="341"/>
      <c r="I970" s="341"/>
      <c r="J970" s="341"/>
      <c r="K970" s="341"/>
      <c r="L970" s="341"/>
      <c r="M970" s="394"/>
      <c r="N970" s="341"/>
      <c r="O970" s="341"/>
      <c r="P970" s="341"/>
      <c r="Q970" s="341"/>
      <c r="R970" s="341"/>
      <c r="S970" s="341"/>
      <c r="T970" s="341"/>
      <c r="U970" s="341"/>
      <c r="V970" s="342"/>
      <c r="W970" s="342"/>
      <c r="X970" s="341" t="str">
        <f t="shared" si="6"/>
        <v/>
      </c>
      <c r="Y970" s="341"/>
      <c r="Z970" s="341"/>
      <c r="AA970" s="341"/>
      <c r="AB970" s="341"/>
      <c r="AC970" s="401"/>
      <c r="AD970" s="563"/>
      <c r="AE970" s="564"/>
      <c r="AF970" s="564"/>
      <c r="AG970" s="564"/>
      <c r="AH970" s="564"/>
      <c r="AI970" s="564"/>
      <c r="AJ970" s="564"/>
      <c r="AK970" s="564"/>
      <c r="AL970" s="563"/>
      <c r="AM970" s="564"/>
      <c r="AN970" s="564"/>
      <c r="AO970" s="564"/>
      <c r="AP970" s="564"/>
      <c r="AQ970" s="564"/>
      <c r="AR970" s="564"/>
      <c r="AS970" s="564"/>
      <c r="AT970" s="401"/>
      <c r="AU970" s="399"/>
      <c r="AV970" s="617"/>
      <c r="AW970" s="401"/>
      <c r="AX970" s="401"/>
      <c r="AY970" s="341"/>
      <c r="AZ970" s="341"/>
      <c r="BA970" s="341"/>
      <c r="BB970" s="341"/>
      <c r="BC970" s="341"/>
      <c r="BD970" s="401"/>
      <c r="BE970" s="341"/>
      <c r="BF970" s="341"/>
      <c r="BG970" s="402"/>
      <c r="BH970" s="403"/>
      <c r="BI970" s="405"/>
      <c r="BJ970" s="405"/>
      <c r="BK970" s="405"/>
      <c r="BL970" s="405"/>
      <c r="BM970" s="514"/>
    </row>
    <row r="971" ht="18.75" customHeight="1">
      <c r="A971" s="400"/>
      <c r="B971" s="341"/>
      <c r="C971" s="559"/>
      <c r="D971" s="393"/>
      <c r="E971" s="341"/>
      <c r="F971" s="394"/>
      <c r="G971" s="341"/>
      <c r="H971" s="341"/>
      <c r="I971" s="341"/>
      <c r="J971" s="341"/>
      <c r="K971" s="341"/>
      <c r="L971" s="341"/>
      <c r="M971" s="394"/>
      <c r="N971" s="341"/>
      <c r="O971" s="341"/>
      <c r="P971" s="341"/>
      <c r="Q971" s="341"/>
      <c r="R971" s="341"/>
      <c r="S971" s="341"/>
      <c r="T971" s="341"/>
      <c r="U971" s="341"/>
      <c r="V971" s="342"/>
      <c r="W971" s="342"/>
      <c r="X971" s="341" t="str">
        <f t="shared" si="6"/>
        <v/>
      </c>
      <c r="Y971" s="341"/>
      <c r="Z971" s="341"/>
      <c r="AA971" s="341"/>
      <c r="AB971" s="341"/>
      <c r="AC971" s="401"/>
      <c r="AD971" s="563"/>
      <c r="AE971" s="564"/>
      <c r="AF971" s="564"/>
      <c r="AG971" s="564"/>
      <c r="AH971" s="564"/>
      <c r="AI971" s="564"/>
      <c r="AJ971" s="564"/>
      <c r="AK971" s="564"/>
      <c r="AL971" s="563"/>
      <c r="AM971" s="564"/>
      <c r="AN971" s="564"/>
      <c r="AO971" s="564"/>
      <c r="AP971" s="564"/>
      <c r="AQ971" s="564"/>
      <c r="AR971" s="564"/>
      <c r="AS971" s="564"/>
      <c r="AT971" s="401"/>
      <c r="AU971" s="399"/>
      <c r="AV971" s="617"/>
      <c r="AW971" s="401"/>
      <c r="AX971" s="401"/>
      <c r="AY971" s="341"/>
      <c r="AZ971" s="341"/>
      <c r="BA971" s="341"/>
      <c r="BB971" s="341"/>
      <c r="BC971" s="341"/>
      <c r="BD971" s="401"/>
      <c r="BE971" s="341"/>
      <c r="BF971" s="341"/>
      <c r="BG971" s="402"/>
      <c r="BH971" s="403"/>
      <c r="BI971" s="405"/>
      <c r="BJ971" s="405"/>
      <c r="BK971" s="405"/>
      <c r="BL971" s="405"/>
      <c r="BM971" s="514"/>
    </row>
    <row r="972" ht="18.75" customHeight="1">
      <c r="A972" s="400"/>
      <c r="B972" s="341"/>
      <c r="C972" s="559"/>
      <c r="D972" s="393"/>
      <c r="E972" s="341"/>
      <c r="F972" s="394"/>
      <c r="G972" s="341"/>
      <c r="H972" s="341"/>
      <c r="I972" s="341"/>
      <c r="J972" s="341"/>
      <c r="K972" s="341"/>
      <c r="L972" s="341"/>
      <c r="M972" s="394"/>
      <c r="N972" s="341"/>
      <c r="O972" s="341"/>
      <c r="P972" s="341"/>
      <c r="Q972" s="341"/>
      <c r="R972" s="341"/>
      <c r="S972" s="341"/>
      <c r="T972" s="341"/>
      <c r="U972" s="341"/>
      <c r="V972" s="342"/>
      <c r="W972" s="342"/>
      <c r="X972" s="341" t="str">
        <f t="shared" si="6"/>
        <v/>
      </c>
      <c r="Y972" s="341"/>
      <c r="Z972" s="341"/>
      <c r="AA972" s="341"/>
      <c r="AB972" s="341"/>
      <c r="AC972" s="401"/>
      <c r="AD972" s="563"/>
      <c r="AE972" s="564"/>
      <c r="AF972" s="564"/>
      <c r="AG972" s="564"/>
      <c r="AH972" s="564"/>
      <c r="AI972" s="564"/>
      <c r="AJ972" s="564"/>
      <c r="AK972" s="564"/>
      <c r="AL972" s="563"/>
      <c r="AM972" s="564"/>
      <c r="AN972" s="564"/>
      <c r="AO972" s="564"/>
      <c r="AP972" s="564"/>
      <c r="AQ972" s="564"/>
      <c r="AR972" s="564"/>
      <c r="AS972" s="564"/>
      <c r="AT972" s="401"/>
      <c r="AU972" s="399"/>
      <c r="AV972" s="617"/>
      <c r="AW972" s="401"/>
      <c r="AX972" s="401"/>
      <c r="AY972" s="341"/>
      <c r="AZ972" s="341"/>
      <c r="BA972" s="341"/>
      <c r="BB972" s="341"/>
      <c r="BC972" s="341"/>
      <c r="BD972" s="401"/>
      <c r="BE972" s="341"/>
      <c r="BF972" s="341"/>
      <c r="BG972" s="402"/>
      <c r="BH972" s="403"/>
      <c r="BI972" s="405"/>
      <c r="BJ972" s="405"/>
      <c r="BK972" s="405"/>
      <c r="BL972" s="405"/>
      <c r="BM972" s="514"/>
    </row>
    <row r="973" ht="18.75" customHeight="1">
      <c r="A973" s="400"/>
      <c r="B973" s="341"/>
      <c r="C973" s="559"/>
      <c r="D973" s="393"/>
      <c r="E973" s="341"/>
      <c r="F973" s="394"/>
      <c r="G973" s="341"/>
      <c r="H973" s="341"/>
      <c r="I973" s="341"/>
      <c r="J973" s="341"/>
      <c r="K973" s="341"/>
      <c r="L973" s="341"/>
      <c r="M973" s="394"/>
      <c r="N973" s="341"/>
      <c r="O973" s="341"/>
      <c r="P973" s="341"/>
      <c r="Q973" s="341"/>
      <c r="R973" s="341"/>
      <c r="S973" s="341"/>
      <c r="T973" s="341"/>
      <c r="U973" s="341"/>
      <c r="V973" s="342"/>
      <c r="W973" s="342"/>
      <c r="X973" s="341" t="str">
        <f t="shared" si="6"/>
        <v/>
      </c>
      <c r="Y973" s="341"/>
      <c r="Z973" s="341"/>
      <c r="AA973" s="341"/>
      <c r="AB973" s="341"/>
      <c r="AC973" s="401"/>
      <c r="AD973" s="563"/>
      <c r="AE973" s="564"/>
      <c r="AF973" s="564"/>
      <c r="AG973" s="564"/>
      <c r="AH973" s="564"/>
      <c r="AI973" s="564"/>
      <c r="AJ973" s="564"/>
      <c r="AK973" s="564"/>
      <c r="AL973" s="563"/>
      <c r="AM973" s="564"/>
      <c r="AN973" s="564"/>
      <c r="AO973" s="564"/>
      <c r="AP973" s="564"/>
      <c r="AQ973" s="564"/>
      <c r="AR973" s="564"/>
      <c r="AS973" s="564"/>
      <c r="AT973" s="401"/>
      <c r="AU973" s="399"/>
      <c r="AV973" s="617"/>
      <c r="AW973" s="401"/>
      <c r="AX973" s="401"/>
      <c r="AY973" s="341"/>
      <c r="AZ973" s="341"/>
      <c r="BA973" s="341"/>
      <c r="BB973" s="341"/>
      <c r="BC973" s="341"/>
      <c r="BD973" s="401"/>
      <c r="BE973" s="341"/>
      <c r="BF973" s="341"/>
      <c r="BG973" s="402"/>
      <c r="BH973" s="403"/>
      <c r="BI973" s="405"/>
      <c r="BJ973" s="405"/>
      <c r="BK973" s="405"/>
      <c r="BL973" s="405"/>
      <c r="BM973" s="514"/>
    </row>
    <row r="974" ht="18.75" customHeight="1">
      <c r="A974" s="400"/>
      <c r="B974" s="341"/>
      <c r="C974" s="559"/>
      <c r="D974" s="393"/>
      <c r="E974" s="341"/>
      <c r="F974" s="394"/>
      <c r="G974" s="341"/>
      <c r="H974" s="341"/>
      <c r="I974" s="341"/>
      <c r="J974" s="341"/>
      <c r="K974" s="341"/>
      <c r="L974" s="341"/>
      <c r="M974" s="394"/>
      <c r="N974" s="341"/>
      <c r="O974" s="341"/>
      <c r="P974" s="341"/>
      <c r="Q974" s="341"/>
      <c r="R974" s="341"/>
      <c r="S974" s="341"/>
      <c r="T974" s="341"/>
      <c r="U974" s="341"/>
      <c r="V974" s="342"/>
      <c r="W974" s="342"/>
      <c r="X974" s="341" t="str">
        <f t="shared" si="6"/>
        <v/>
      </c>
      <c r="Y974" s="341"/>
      <c r="Z974" s="341"/>
      <c r="AA974" s="341"/>
      <c r="AB974" s="341"/>
      <c r="AC974" s="401"/>
      <c r="AD974" s="563"/>
      <c r="AE974" s="564"/>
      <c r="AF974" s="564"/>
      <c r="AG974" s="564"/>
      <c r="AH974" s="564"/>
      <c r="AI974" s="564"/>
      <c r="AJ974" s="564"/>
      <c r="AK974" s="564"/>
      <c r="AL974" s="563"/>
      <c r="AM974" s="564"/>
      <c r="AN974" s="564"/>
      <c r="AO974" s="564"/>
      <c r="AP974" s="564"/>
      <c r="AQ974" s="564"/>
      <c r="AR974" s="564"/>
      <c r="AS974" s="564"/>
      <c r="AT974" s="401"/>
      <c r="AU974" s="399"/>
      <c r="AV974" s="617"/>
      <c r="AW974" s="401"/>
      <c r="AX974" s="401"/>
      <c r="AY974" s="341"/>
      <c r="AZ974" s="341"/>
      <c r="BA974" s="341"/>
      <c r="BB974" s="341"/>
      <c r="BC974" s="341"/>
      <c r="BD974" s="401"/>
      <c r="BE974" s="341"/>
      <c r="BF974" s="341"/>
      <c r="BG974" s="402"/>
      <c r="BH974" s="403"/>
      <c r="BI974" s="405"/>
      <c r="BJ974" s="405"/>
      <c r="BK974" s="405"/>
      <c r="BL974" s="405"/>
      <c r="BM974" s="514"/>
    </row>
    <row r="975" ht="18.75" customHeight="1">
      <c r="A975" s="400"/>
      <c r="B975" s="341"/>
      <c r="C975" s="559"/>
      <c r="D975" s="393"/>
      <c r="E975" s="341"/>
      <c r="F975" s="394"/>
      <c r="G975" s="341"/>
      <c r="H975" s="341"/>
      <c r="I975" s="341"/>
      <c r="J975" s="341"/>
      <c r="K975" s="341"/>
      <c r="L975" s="341"/>
      <c r="M975" s="394"/>
      <c r="N975" s="341"/>
      <c r="O975" s="341"/>
      <c r="P975" s="341"/>
      <c r="Q975" s="341"/>
      <c r="R975" s="341"/>
      <c r="S975" s="341"/>
      <c r="T975" s="341"/>
      <c r="U975" s="341"/>
      <c r="V975" s="342"/>
      <c r="W975" s="342"/>
      <c r="X975" s="341" t="str">
        <f t="shared" si="6"/>
        <v/>
      </c>
      <c r="Y975" s="341"/>
      <c r="Z975" s="341"/>
      <c r="AA975" s="341"/>
      <c r="AB975" s="341"/>
      <c r="AC975" s="401"/>
      <c r="AD975" s="563"/>
      <c r="AE975" s="564"/>
      <c r="AF975" s="564"/>
      <c r="AG975" s="564"/>
      <c r="AH975" s="564"/>
      <c r="AI975" s="564"/>
      <c r="AJ975" s="564"/>
      <c r="AK975" s="564"/>
      <c r="AL975" s="563"/>
      <c r="AM975" s="564"/>
      <c r="AN975" s="564"/>
      <c r="AO975" s="564"/>
      <c r="AP975" s="564"/>
      <c r="AQ975" s="564"/>
      <c r="AR975" s="564"/>
      <c r="AS975" s="564"/>
      <c r="AT975" s="401"/>
      <c r="AU975" s="399"/>
      <c r="AV975" s="617"/>
      <c r="AW975" s="401"/>
      <c r="AX975" s="401"/>
      <c r="AY975" s="341"/>
      <c r="AZ975" s="341"/>
      <c r="BA975" s="341"/>
      <c r="BB975" s="341"/>
      <c r="BC975" s="341"/>
      <c r="BD975" s="401"/>
      <c r="BE975" s="341"/>
      <c r="BF975" s="341"/>
      <c r="BG975" s="402"/>
      <c r="BH975" s="403"/>
      <c r="BI975" s="405"/>
      <c r="BJ975" s="405"/>
      <c r="BK975" s="405"/>
      <c r="BL975" s="405"/>
      <c r="BM975" s="514"/>
    </row>
    <row r="976" ht="18.75" customHeight="1">
      <c r="A976" s="400"/>
      <c r="B976" s="341"/>
      <c r="C976" s="559"/>
      <c r="D976" s="393"/>
      <c r="E976" s="341"/>
      <c r="F976" s="394"/>
      <c r="G976" s="341"/>
      <c r="H976" s="341"/>
      <c r="I976" s="341"/>
      <c r="J976" s="341"/>
      <c r="K976" s="341"/>
      <c r="L976" s="341"/>
      <c r="M976" s="394"/>
      <c r="N976" s="341"/>
      <c r="O976" s="341"/>
      <c r="P976" s="341"/>
      <c r="Q976" s="341"/>
      <c r="R976" s="341"/>
      <c r="S976" s="341"/>
      <c r="T976" s="341"/>
      <c r="U976" s="341"/>
      <c r="V976" s="342"/>
      <c r="W976" s="342"/>
      <c r="X976" s="341" t="str">
        <f t="shared" si="6"/>
        <v/>
      </c>
      <c r="Y976" s="341"/>
      <c r="Z976" s="341"/>
      <c r="AA976" s="341"/>
      <c r="AB976" s="341"/>
      <c r="AC976" s="401"/>
      <c r="AD976" s="563"/>
      <c r="AE976" s="564"/>
      <c r="AF976" s="564"/>
      <c r="AG976" s="564"/>
      <c r="AH976" s="564"/>
      <c r="AI976" s="564"/>
      <c r="AJ976" s="564"/>
      <c r="AK976" s="564"/>
      <c r="AL976" s="563"/>
      <c r="AM976" s="564"/>
      <c r="AN976" s="564"/>
      <c r="AO976" s="564"/>
      <c r="AP976" s="564"/>
      <c r="AQ976" s="564"/>
      <c r="AR976" s="564"/>
      <c r="AS976" s="564"/>
      <c r="AT976" s="401"/>
      <c r="AU976" s="399"/>
      <c r="AV976" s="617"/>
      <c r="AW976" s="401"/>
      <c r="AX976" s="401"/>
      <c r="AY976" s="341"/>
      <c r="AZ976" s="341"/>
      <c r="BA976" s="341"/>
      <c r="BB976" s="341"/>
      <c r="BC976" s="341"/>
      <c r="BD976" s="401"/>
      <c r="BE976" s="341"/>
      <c r="BF976" s="341"/>
      <c r="BG976" s="402"/>
      <c r="BH976" s="403"/>
      <c r="BI976" s="405"/>
      <c r="BJ976" s="405"/>
      <c r="BK976" s="405"/>
      <c r="BL976" s="405"/>
      <c r="BM976" s="514"/>
    </row>
    <row r="977" ht="18.75" customHeight="1">
      <c r="A977" s="400"/>
      <c r="B977" s="341"/>
      <c r="C977" s="559"/>
      <c r="D977" s="393"/>
      <c r="E977" s="341"/>
      <c r="F977" s="394"/>
      <c r="G977" s="341"/>
      <c r="H977" s="341"/>
      <c r="I977" s="341"/>
      <c r="J977" s="341"/>
      <c r="K977" s="341"/>
      <c r="L977" s="341"/>
      <c r="M977" s="394"/>
      <c r="N977" s="341"/>
      <c r="O977" s="341"/>
      <c r="P977" s="341"/>
      <c r="Q977" s="341"/>
      <c r="R977" s="341"/>
      <c r="S977" s="341"/>
      <c r="T977" s="341"/>
      <c r="U977" s="341"/>
      <c r="V977" s="342"/>
      <c r="W977" s="342"/>
      <c r="X977" s="341" t="str">
        <f t="shared" si="6"/>
        <v/>
      </c>
      <c r="Y977" s="341"/>
      <c r="Z977" s="341"/>
      <c r="AA977" s="341"/>
      <c r="AB977" s="341"/>
      <c r="AC977" s="401"/>
      <c r="AD977" s="563"/>
      <c r="AE977" s="564"/>
      <c r="AF977" s="564"/>
      <c r="AG977" s="564"/>
      <c r="AH977" s="564"/>
      <c r="AI977" s="564"/>
      <c r="AJ977" s="564"/>
      <c r="AK977" s="564"/>
      <c r="AL977" s="563"/>
      <c r="AM977" s="564"/>
      <c r="AN977" s="564"/>
      <c r="AO977" s="564"/>
      <c r="AP977" s="564"/>
      <c r="AQ977" s="564"/>
      <c r="AR977" s="564"/>
      <c r="AS977" s="564"/>
      <c r="AT977" s="401"/>
      <c r="AU977" s="399"/>
      <c r="AV977" s="617"/>
      <c r="AW977" s="401"/>
      <c r="AX977" s="401"/>
      <c r="AY977" s="341"/>
      <c r="AZ977" s="341"/>
      <c r="BA977" s="341"/>
      <c r="BB977" s="341"/>
      <c r="BC977" s="341"/>
      <c r="BD977" s="401"/>
      <c r="BE977" s="341"/>
      <c r="BF977" s="341"/>
      <c r="BG977" s="402"/>
      <c r="BH977" s="403"/>
      <c r="BI977" s="405"/>
      <c r="BJ977" s="405"/>
      <c r="BK977" s="405"/>
      <c r="BL977" s="405"/>
      <c r="BM977" s="514"/>
    </row>
    <row r="978" ht="18.75" customHeight="1">
      <c r="A978" s="400"/>
      <c r="B978" s="341"/>
      <c r="C978" s="559"/>
      <c r="D978" s="393"/>
      <c r="E978" s="341"/>
      <c r="F978" s="394"/>
      <c r="G978" s="341"/>
      <c r="H978" s="341"/>
      <c r="I978" s="341"/>
      <c r="J978" s="341"/>
      <c r="K978" s="341"/>
      <c r="L978" s="341"/>
      <c r="M978" s="394"/>
      <c r="N978" s="341"/>
      <c r="O978" s="341"/>
      <c r="P978" s="341"/>
      <c r="Q978" s="341"/>
      <c r="R978" s="341"/>
      <c r="S978" s="341"/>
      <c r="T978" s="341"/>
      <c r="U978" s="341"/>
      <c r="V978" s="342"/>
      <c r="W978" s="342"/>
      <c r="X978" s="341" t="str">
        <f t="shared" si="6"/>
        <v/>
      </c>
      <c r="Y978" s="341"/>
      <c r="Z978" s="341"/>
      <c r="AA978" s="341"/>
      <c r="AB978" s="341"/>
      <c r="AC978" s="401"/>
      <c r="AD978" s="563"/>
      <c r="AE978" s="564"/>
      <c r="AF978" s="564"/>
      <c r="AG978" s="564"/>
      <c r="AH978" s="564"/>
      <c r="AI978" s="564"/>
      <c r="AJ978" s="564"/>
      <c r="AK978" s="564"/>
      <c r="AL978" s="563"/>
      <c r="AM978" s="564"/>
      <c r="AN978" s="564"/>
      <c r="AO978" s="564"/>
      <c r="AP978" s="564"/>
      <c r="AQ978" s="564"/>
      <c r="AR978" s="564"/>
      <c r="AS978" s="564"/>
      <c r="AT978" s="401"/>
      <c r="AU978" s="399"/>
      <c r="AV978" s="617"/>
      <c r="AW978" s="401"/>
      <c r="AX978" s="401"/>
      <c r="AY978" s="341"/>
      <c r="AZ978" s="341"/>
      <c r="BA978" s="341"/>
      <c r="BB978" s="341"/>
      <c r="BC978" s="341"/>
      <c r="BD978" s="401"/>
      <c r="BE978" s="341"/>
      <c r="BF978" s="341"/>
      <c r="BG978" s="402"/>
      <c r="BH978" s="403"/>
      <c r="BI978" s="405"/>
      <c r="BJ978" s="405"/>
      <c r="BK978" s="405"/>
      <c r="BL978" s="405"/>
      <c r="BM978" s="514"/>
    </row>
    <row r="979" ht="18.75" customHeight="1">
      <c r="A979" s="400"/>
      <c r="B979" s="341"/>
      <c r="C979" s="559"/>
      <c r="D979" s="393"/>
      <c r="E979" s="341"/>
      <c r="F979" s="394"/>
      <c r="G979" s="341"/>
      <c r="H979" s="341"/>
      <c r="I979" s="341"/>
      <c r="J979" s="341"/>
      <c r="K979" s="341"/>
      <c r="L979" s="341"/>
      <c r="M979" s="394"/>
      <c r="N979" s="341"/>
      <c r="O979" s="341"/>
      <c r="P979" s="341"/>
      <c r="Q979" s="341"/>
      <c r="R979" s="341"/>
      <c r="S979" s="341"/>
      <c r="T979" s="341"/>
      <c r="U979" s="341"/>
      <c r="V979" s="342"/>
      <c r="W979" s="342"/>
      <c r="X979" s="341" t="str">
        <f t="shared" si="6"/>
        <v/>
      </c>
      <c r="Y979" s="341"/>
      <c r="Z979" s="341"/>
      <c r="AA979" s="341"/>
      <c r="AB979" s="341"/>
      <c r="AC979" s="401"/>
      <c r="AD979" s="563"/>
      <c r="AE979" s="564"/>
      <c r="AF979" s="564"/>
      <c r="AG979" s="564"/>
      <c r="AH979" s="564"/>
      <c r="AI979" s="564"/>
      <c r="AJ979" s="564"/>
      <c r="AK979" s="564"/>
      <c r="AL979" s="563"/>
      <c r="AM979" s="564"/>
      <c r="AN979" s="564"/>
      <c r="AO979" s="564"/>
      <c r="AP979" s="564"/>
      <c r="AQ979" s="564"/>
      <c r="AR979" s="564"/>
      <c r="AS979" s="564"/>
      <c r="AT979" s="401"/>
      <c r="AU979" s="399"/>
      <c r="AV979" s="617"/>
      <c r="AW979" s="401"/>
      <c r="AX979" s="401"/>
      <c r="AY979" s="341"/>
      <c r="AZ979" s="341"/>
      <c r="BA979" s="341"/>
      <c r="BB979" s="341"/>
      <c r="BC979" s="341"/>
      <c r="BD979" s="401"/>
      <c r="BE979" s="341"/>
      <c r="BF979" s="341"/>
      <c r="BG979" s="402"/>
      <c r="BH979" s="403"/>
      <c r="BI979" s="405"/>
      <c r="BJ979" s="405"/>
      <c r="BK979" s="405"/>
      <c r="BL979" s="405"/>
      <c r="BM979" s="514"/>
    </row>
    <row r="980" ht="18.75" customHeight="1">
      <c r="A980" s="400"/>
      <c r="B980" s="341"/>
      <c r="C980" s="559"/>
      <c r="D980" s="393"/>
      <c r="E980" s="341"/>
      <c r="F980" s="394"/>
      <c r="G980" s="341"/>
      <c r="H980" s="341"/>
      <c r="I980" s="341"/>
      <c r="J980" s="341"/>
      <c r="K980" s="341"/>
      <c r="L980" s="341"/>
      <c r="M980" s="394"/>
      <c r="N980" s="341"/>
      <c r="O980" s="341"/>
      <c r="P980" s="341"/>
      <c r="Q980" s="341"/>
      <c r="R980" s="341"/>
      <c r="S980" s="341"/>
      <c r="T980" s="341"/>
      <c r="U980" s="341"/>
      <c r="V980" s="342"/>
      <c r="W980" s="342"/>
      <c r="X980" s="341" t="str">
        <f t="shared" si="6"/>
        <v/>
      </c>
      <c r="Y980" s="341"/>
      <c r="Z980" s="341"/>
      <c r="AA980" s="341"/>
      <c r="AB980" s="341"/>
      <c r="AC980" s="401"/>
      <c r="AD980" s="563"/>
      <c r="AE980" s="564"/>
      <c r="AF980" s="564"/>
      <c r="AG980" s="564"/>
      <c r="AH980" s="564"/>
      <c r="AI980" s="564"/>
      <c r="AJ980" s="564"/>
      <c r="AK980" s="564"/>
      <c r="AL980" s="563"/>
      <c r="AM980" s="564"/>
      <c r="AN980" s="564"/>
      <c r="AO980" s="564"/>
      <c r="AP980" s="564"/>
      <c r="AQ980" s="564"/>
      <c r="AR980" s="564"/>
      <c r="AS980" s="564"/>
      <c r="AT980" s="401"/>
      <c r="AU980" s="399"/>
      <c r="AV980" s="617"/>
      <c r="AW980" s="401"/>
      <c r="AX980" s="401"/>
      <c r="AY980" s="341"/>
      <c r="AZ980" s="341"/>
      <c r="BA980" s="341"/>
      <c r="BB980" s="341"/>
      <c r="BC980" s="341"/>
      <c r="BD980" s="401"/>
      <c r="BE980" s="341"/>
      <c r="BF980" s="341"/>
      <c r="BG980" s="402"/>
      <c r="BH980" s="403"/>
      <c r="BI980" s="405"/>
      <c r="BJ980" s="405"/>
      <c r="BK980" s="405"/>
      <c r="BL980" s="405"/>
      <c r="BM980" s="514"/>
    </row>
    <row r="981" ht="18.75" customHeight="1">
      <c r="A981" s="400"/>
      <c r="B981" s="341"/>
      <c r="C981" s="559"/>
      <c r="D981" s="393"/>
      <c r="E981" s="341"/>
      <c r="F981" s="394"/>
      <c r="G981" s="341"/>
      <c r="H981" s="341"/>
      <c r="I981" s="341"/>
      <c r="J981" s="341"/>
      <c r="K981" s="341"/>
      <c r="L981" s="341"/>
      <c r="M981" s="394"/>
      <c r="N981" s="341"/>
      <c r="O981" s="341"/>
      <c r="P981" s="341"/>
      <c r="Q981" s="341"/>
      <c r="R981" s="341"/>
      <c r="S981" s="341"/>
      <c r="T981" s="341"/>
      <c r="U981" s="341"/>
      <c r="V981" s="342"/>
      <c r="W981" s="342"/>
      <c r="X981" s="341" t="str">
        <f t="shared" si="6"/>
        <v/>
      </c>
      <c r="Y981" s="341"/>
      <c r="Z981" s="341"/>
      <c r="AA981" s="341"/>
      <c r="AB981" s="341"/>
      <c r="AC981" s="401"/>
      <c r="AD981" s="563"/>
      <c r="AE981" s="564"/>
      <c r="AF981" s="564"/>
      <c r="AG981" s="564"/>
      <c r="AH981" s="564"/>
      <c r="AI981" s="564"/>
      <c r="AJ981" s="564"/>
      <c r="AK981" s="564"/>
      <c r="AL981" s="563"/>
      <c r="AM981" s="564"/>
      <c r="AN981" s="564"/>
      <c r="AO981" s="564"/>
      <c r="AP981" s="564"/>
      <c r="AQ981" s="564"/>
      <c r="AR981" s="564"/>
      <c r="AS981" s="564"/>
      <c r="AT981" s="401"/>
      <c r="AU981" s="399"/>
      <c r="AV981" s="617"/>
      <c r="AW981" s="401"/>
      <c r="AX981" s="401"/>
      <c r="AY981" s="341"/>
      <c r="AZ981" s="341"/>
      <c r="BA981" s="341"/>
      <c r="BB981" s="341"/>
      <c r="BC981" s="341"/>
      <c r="BD981" s="401"/>
      <c r="BE981" s="341"/>
      <c r="BF981" s="341"/>
      <c r="BG981" s="402"/>
      <c r="BH981" s="403"/>
      <c r="BI981" s="405"/>
      <c r="BJ981" s="405"/>
      <c r="BK981" s="405"/>
      <c r="BL981" s="405"/>
      <c r="BM981" s="514"/>
    </row>
    <row r="982" ht="18.75" customHeight="1">
      <c r="A982" s="400"/>
      <c r="B982" s="341"/>
      <c r="C982" s="559"/>
      <c r="D982" s="393"/>
      <c r="E982" s="341"/>
      <c r="F982" s="394"/>
      <c r="G982" s="341"/>
      <c r="H982" s="341"/>
      <c r="I982" s="341"/>
      <c r="J982" s="341"/>
      <c r="K982" s="341"/>
      <c r="L982" s="341"/>
      <c r="M982" s="394"/>
      <c r="N982" s="341"/>
      <c r="O982" s="341"/>
      <c r="P982" s="341"/>
      <c r="Q982" s="341"/>
      <c r="R982" s="341"/>
      <c r="S982" s="341"/>
      <c r="T982" s="341"/>
      <c r="U982" s="341"/>
      <c r="V982" s="342"/>
      <c r="W982" s="342"/>
      <c r="X982" s="341" t="str">
        <f t="shared" si="6"/>
        <v/>
      </c>
      <c r="Y982" s="341"/>
      <c r="Z982" s="341"/>
      <c r="AA982" s="341"/>
      <c r="AB982" s="341"/>
      <c r="AC982" s="401"/>
      <c r="AD982" s="563"/>
      <c r="AE982" s="564"/>
      <c r="AF982" s="564"/>
      <c r="AG982" s="564"/>
      <c r="AH982" s="564"/>
      <c r="AI982" s="564"/>
      <c r="AJ982" s="564"/>
      <c r="AK982" s="564"/>
      <c r="AL982" s="563"/>
      <c r="AM982" s="564"/>
      <c r="AN982" s="564"/>
      <c r="AO982" s="564"/>
      <c r="AP982" s="564"/>
      <c r="AQ982" s="564"/>
      <c r="AR982" s="564"/>
      <c r="AS982" s="564"/>
      <c r="AT982" s="401"/>
      <c r="AU982" s="399"/>
      <c r="AV982" s="617"/>
      <c r="AW982" s="401"/>
      <c r="AX982" s="401"/>
      <c r="AY982" s="341"/>
      <c r="AZ982" s="341"/>
      <c r="BA982" s="341"/>
      <c r="BB982" s="341"/>
      <c r="BC982" s="341"/>
      <c r="BD982" s="401"/>
      <c r="BE982" s="341"/>
      <c r="BF982" s="341"/>
      <c r="BG982" s="402"/>
      <c r="BH982" s="403"/>
      <c r="BI982" s="405"/>
      <c r="BJ982" s="405"/>
      <c r="BK982" s="405"/>
      <c r="BL982" s="405"/>
      <c r="BM982" s="514"/>
    </row>
    <row r="983" ht="18.75" customHeight="1">
      <c r="A983" s="400"/>
      <c r="B983" s="341"/>
      <c r="C983" s="559"/>
      <c r="D983" s="393"/>
      <c r="E983" s="341"/>
      <c r="F983" s="394"/>
      <c r="G983" s="341"/>
      <c r="H983" s="341"/>
      <c r="I983" s="341"/>
      <c r="J983" s="341"/>
      <c r="K983" s="341"/>
      <c r="L983" s="341"/>
      <c r="M983" s="394"/>
      <c r="N983" s="341"/>
      <c r="O983" s="341"/>
      <c r="P983" s="341"/>
      <c r="Q983" s="341"/>
      <c r="R983" s="341"/>
      <c r="S983" s="341"/>
      <c r="T983" s="341"/>
      <c r="U983" s="341"/>
      <c r="V983" s="342"/>
      <c r="W983" s="342"/>
      <c r="X983" s="341" t="str">
        <f t="shared" si="6"/>
        <v/>
      </c>
      <c r="Y983" s="341"/>
      <c r="Z983" s="341"/>
      <c r="AA983" s="341"/>
      <c r="AB983" s="341"/>
      <c r="AC983" s="401"/>
      <c r="AD983" s="563"/>
      <c r="AE983" s="564"/>
      <c r="AF983" s="564"/>
      <c r="AG983" s="564"/>
      <c r="AH983" s="564"/>
      <c r="AI983" s="564"/>
      <c r="AJ983" s="564"/>
      <c r="AK983" s="564"/>
      <c r="AL983" s="563"/>
      <c r="AM983" s="564"/>
      <c r="AN983" s="564"/>
      <c r="AO983" s="564"/>
      <c r="AP983" s="564"/>
      <c r="AQ983" s="564"/>
      <c r="AR983" s="564"/>
      <c r="AS983" s="564"/>
      <c r="AT983" s="401"/>
      <c r="AU983" s="399"/>
      <c r="AV983" s="617"/>
      <c r="AW983" s="401"/>
      <c r="AX983" s="401"/>
      <c r="AY983" s="341"/>
      <c r="AZ983" s="341"/>
      <c r="BA983" s="341"/>
      <c r="BB983" s="341"/>
      <c r="BC983" s="341"/>
      <c r="BD983" s="401"/>
      <c r="BE983" s="341"/>
      <c r="BF983" s="341"/>
      <c r="BG983" s="402"/>
      <c r="BH983" s="403"/>
      <c r="BI983" s="405"/>
      <c r="BJ983" s="405"/>
      <c r="BK983" s="405"/>
      <c r="BL983" s="405"/>
      <c r="BM983" s="514"/>
    </row>
    <row r="984" ht="18.75" customHeight="1">
      <c r="A984" s="400"/>
      <c r="B984" s="341"/>
      <c r="C984" s="559"/>
      <c r="D984" s="393"/>
      <c r="E984" s="341"/>
      <c r="F984" s="394"/>
      <c r="G984" s="341"/>
      <c r="H984" s="341"/>
      <c r="I984" s="341"/>
      <c r="J984" s="341"/>
      <c r="K984" s="341"/>
      <c r="L984" s="341"/>
      <c r="M984" s="394"/>
      <c r="N984" s="341"/>
      <c r="O984" s="341"/>
      <c r="P984" s="341"/>
      <c r="Q984" s="341"/>
      <c r="R984" s="341"/>
      <c r="S984" s="341"/>
      <c r="T984" s="341"/>
      <c r="U984" s="341"/>
      <c r="V984" s="342"/>
      <c r="W984" s="342"/>
      <c r="X984" s="341" t="str">
        <f t="shared" si="6"/>
        <v/>
      </c>
      <c r="Y984" s="341"/>
      <c r="Z984" s="341"/>
      <c r="AA984" s="341"/>
      <c r="AB984" s="341"/>
      <c r="AC984" s="401"/>
      <c r="AD984" s="563"/>
      <c r="AE984" s="564"/>
      <c r="AF984" s="564"/>
      <c r="AG984" s="564"/>
      <c r="AH984" s="564"/>
      <c r="AI984" s="564"/>
      <c r="AJ984" s="564"/>
      <c r="AK984" s="564"/>
      <c r="AL984" s="563"/>
      <c r="AM984" s="564"/>
      <c r="AN984" s="564"/>
      <c r="AO984" s="564"/>
      <c r="AP984" s="564"/>
      <c r="AQ984" s="564"/>
      <c r="AR984" s="564"/>
      <c r="AS984" s="564"/>
      <c r="AT984" s="401"/>
      <c r="AU984" s="399"/>
      <c r="AV984" s="617"/>
      <c r="AW984" s="401"/>
      <c r="AX984" s="401"/>
      <c r="AY984" s="341"/>
      <c r="AZ984" s="341"/>
      <c r="BA984" s="341"/>
      <c r="BB984" s="341"/>
      <c r="BC984" s="341"/>
      <c r="BD984" s="401"/>
      <c r="BE984" s="341"/>
      <c r="BF984" s="341"/>
      <c r="BG984" s="402"/>
      <c r="BH984" s="403"/>
      <c r="BI984" s="405"/>
      <c r="BJ984" s="405"/>
      <c r="BK984" s="405"/>
      <c r="BL984" s="405"/>
      <c r="BM984" s="514"/>
    </row>
    <row r="985" ht="18.75" customHeight="1">
      <c r="A985" s="400"/>
      <c r="B985" s="341"/>
      <c r="C985" s="559"/>
      <c r="D985" s="393"/>
      <c r="E985" s="341"/>
      <c r="F985" s="394"/>
      <c r="G985" s="341"/>
      <c r="H985" s="341"/>
      <c r="I985" s="341"/>
      <c r="J985" s="341"/>
      <c r="K985" s="341"/>
      <c r="L985" s="341"/>
      <c r="M985" s="394"/>
      <c r="N985" s="341"/>
      <c r="O985" s="341"/>
      <c r="P985" s="341"/>
      <c r="Q985" s="341"/>
      <c r="R985" s="341"/>
      <c r="S985" s="341"/>
      <c r="T985" s="341"/>
      <c r="U985" s="341"/>
      <c r="V985" s="342"/>
      <c r="W985" s="342"/>
      <c r="X985" s="341" t="str">
        <f t="shared" si="6"/>
        <v/>
      </c>
      <c r="Y985" s="341"/>
      <c r="Z985" s="341"/>
      <c r="AA985" s="341"/>
      <c r="AB985" s="341"/>
      <c r="AC985" s="401"/>
      <c r="AD985" s="563"/>
      <c r="AE985" s="564"/>
      <c r="AF985" s="564"/>
      <c r="AG985" s="564"/>
      <c r="AH985" s="564"/>
      <c r="AI985" s="564"/>
      <c r="AJ985" s="564"/>
      <c r="AK985" s="564"/>
      <c r="AL985" s="563"/>
      <c r="AM985" s="564"/>
      <c r="AN985" s="564"/>
      <c r="AO985" s="564"/>
      <c r="AP985" s="564"/>
      <c r="AQ985" s="564"/>
      <c r="AR985" s="564"/>
      <c r="AS985" s="564"/>
      <c r="AT985" s="401"/>
      <c r="AU985" s="399"/>
      <c r="AV985" s="617"/>
      <c r="AW985" s="401"/>
      <c r="AX985" s="401"/>
      <c r="AY985" s="341"/>
      <c r="AZ985" s="341"/>
      <c r="BA985" s="341"/>
      <c r="BB985" s="341"/>
      <c r="BC985" s="341"/>
      <c r="BD985" s="401"/>
      <c r="BE985" s="341"/>
      <c r="BF985" s="341"/>
      <c r="BG985" s="402"/>
      <c r="BH985" s="403"/>
      <c r="BI985" s="405"/>
      <c r="BJ985" s="405"/>
      <c r="BK985" s="405"/>
      <c r="BL985" s="405"/>
      <c r="BM985" s="514"/>
    </row>
    <row r="986" ht="18.75" customHeight="1">
      <c r="A986" s="400"/>
      <c r="B986" s="341"/>
      <c r="C986" s="559"/>
      <c r="D986" s="393"/>
      <c r="E986" s="341"/>
      <c r="F986" s="394"/>
      <c r="G986" s="341"/>
      <c r="H986" s="341"/>
      <c r="I986" s="341"/>
      <c r="J986" s="341"/>
      <c r="K986" s="341"/>
      <c r="L986" s="341"/>
      <c r="M986" s="394"/>
      <c r="N986" s="341"/>
      <c r="O986" s="341"/>
      <c r="P986" s="341"/>
      <c r="Q986" s="341"/>
      <c r="R986" s="341"/>
      <c r="S986" s="341"/>
      <c r="T986" s="341"/>
      <c r="U986" s="341"/>
      <c r="V986" s="342"/>
      <c r="W986" s="342"/>
      <c r="X986" s="341" t="str">
        <f t="shared" si="6"/>
        <v/>
      </c>
      <c r="Y986" s="341"/>
      <c r="Z986" s="341"/>
      <c r="AA986" s="341"/>
      <c r="AB986" s="341"/>
      <c r="AC986" s="401"/>
      <c r="AD986" s="563"/>
      <c r="AE986" s="564"/>
      <c r="AF986" s="564"/>
      <c r="AG986" s="564"/>
      <c r="AH986" s="564"/>
      <c r="AI986" s="564"/>
      <c r="AJ986" s="564"/>
      <c r="AK986" s="564"/>
      <c r="AL986" s="563"/>
      <c r="AM986" s="564"/>
      <c r="AN986" s="564"/>
      <c r="AO986" s="564"/>
      <c r="AP986" s="564"/>
      <c r="AQ986" s="564"/>
      <c r="AR986" s="564"/>
      <c r="AS986" s="564"/>
      <c r="AT986" s="401"/>
      <c r="AU986" s="399"/>
      <c r="AV986" s="617"/>
      <c r="AW986" s="401"/>
      <c r="AX986" s="401"/>
      <c r="AY986" s="341"/>
      <c r="AZ986" s="341"/>
      <c r="BA986" s="341"/>
      <c r="BB986" s="341"/>
      <c r="BC986" s="341"/>
      <c r="BD986" s="401"/>
      <c r="BE986" s="341"/>
      <c r="BF986" s="341"/>
      <c r="BG986" s="402"/>
      <c r="BH986" s="403"/>
      <c r="BI986" s="405"/>
      <c r="BJ986" s="405"/>
      <c r="BK986" s="405"/>
      <c r="BL986" s="405"/>
      <c r="BM986" s="514"/>
    </row>
    <row r="987" ht="18.75" customHeight="1">
      <c r="A987" s="400"/>
      <c r="B987" s="341"/>
      <c r="C987" s="559"/>
      <c r="D987" s="393"/>
      <c r="E987" s="341"/>
      <c r="F987" s="394"/>
      <c r="G987" s="341"/>
      <c r="H987" s="341"/>
      <c r="I987" s="341"/>
      <c r="J987" s="341"/>
      <c r="K987" s="341"/>
      <c r="L987" s="341"/>
      <c r="M987" s="394"/>
      <c r="N987" s="341"/>
      <c r="O987" s="341"/>
      <c r="P987" s="341"/>
      <c r="Q987" s="341"/>
      <c r="R987" s="341"/>
      <c r="S987" s="341"/>
      <c r="T987" s="341"/>
      <c r="U987" s="341"/>
      <c r="V987" s="342"/>
      <c r="W987" s="342"/>
      <c r="X987" s="341" t="str">
        <f t="shared" si="6"/>
        <v/>
      </c>
      <c r="Y987" s="341"/>
      <c r="Z987" s="341"/>
      <c r="AA987" s="341"/>
      <c r="AB987" s="341"/>
      <c r="AC987" s="401"/>
      <c r="AD987" s="563"/>
      <c r="AE987" s="564"/>
      <c r="AF987" s="564"/>
      <c r="AG987" s="564"/>
      <c r="AH987" s="564"/>
      <c r="AI987" s="564"/>
      <c r="AJ987" s="564"/>
      <c r="AK987" s="564"/>
      <c r="AL987" s="563"/>
      <c r="AM987" s="564"/>
      <c r="AN987" s="564"/>
      <c r="AO987" s="564"/>
      <c r="AP987" s="564"/>
      <c r="AQ987" s="564"/>
      <c r="AR987" s="564"/>
      <c r="AS987" s="564"/>
      <c r="AT987" s="401"/>
      <c r="AU987" s="399"/>
      <c r="AV987" s="617"/>
      <c r="AW987" s="401"/>
      <c r="AX987" s="401"/>
      <c r="AY987" s="341"/>
      <c r="AZ987" s="341"/>
      <c r="BA987" s="341"/>
      <c r="BB987" s="341"/>
      <c r="BC987" s="341"/>
      <c r="BD987" s="401"/>
      <c r="BE987" s="341"/>
      <c r="BF987" s="341"/>
      <c r="BG987" s="402"/>
      <c r="BH987" s="403"/>
      <c r="BI987" s="405"/>
      <c r="BJ987" s="405"/>
      <c r="BK987" s="405"/>
      <c r="BL987" s="405"/>
      <c r="BM987" s="514"/>
    </row>
    <row r="988" ht="18.75" customHeight="1">
      <c r="A988" s="400"/>
      <c r="B988" s="341"/>
      <c r="C988" s="559"/>
      <c r="D988" s="393"/>
      <c r="E988" s="341"/>
      <c r="F988" s="394"/>
      <c r="G988" s="341"/>
      <c r="H988" s="341"/>
      <c r="I988" s="341"/>
      <c r="J988" s="341"/>
      <c r="K988" s="341"/>
      <c r="L988" s="341"/>
      <c r="M988" s="394"/>
      <c r="N988" s="341"/>
      <c r="O988" s="341"/>
      <c r="P988" s="341"/>
      <c r="Q988" s="341"/>
      <c r="R988" s="341"/>
      <c r="S988" s="341"/>
      <c r="T988" s="341"/>
      <c r="U988" s="341"/>
      <c r="V988" s="342"/>
      <c r="W988" s="342"/>
      <c r="X988" s="341" t="str">
        <f t="shared" si="6"/>
        <v/>
      </c>
      <c r="Y988" s="341"/>
      <c r="Z988" s="341"/>
      <c r="AA988" s="341"/>
      <c r="AB988" s="341"/>
      <c r="AC988" s="401"/>
      <c r="AD988" s="563"/>
      <c r="AE988" s="564"/>
      <c r="AF988" s="564"/>
      <c r="AG988" s="564"/>
      <c r="AH988" s="564"/>
      <c r="AI988" s="564"/>
      <c r="AJ988" s="564"/>
      <c r="AK988" s="564"/>
      <c r="AL988" s="563"/>
      <c r="AM988" s="564"/>
      <c r="AN988" s="564"/>
      <c r="AO988" s="564"/>
      <c r="AP988" s="564"/>
      <c r="AQ988" s="564"/>
      <c r="AR988" s="564"/>
      <c r="AS988" s="564"/>
      <c r="AT988" s="401"/>
      <c r="AU988" s="399"/>
      <c r="AV988" s="617"/>
      <c r="AW988" s="401"/>
      <c r="AX988" s="401"/>
      <c r="AY988" s="341"/>
      <c r="AZ988" s="341"/>
      <c r="BA988" s="341"/>
      <c r="BB988" s="341"/>
      <c r="BC988" s="341"/>
      <c r="BD988" s="401"/>
      <c r="BE988" s="341"/>
      <c r="BF988" s="341"/>
      <c r="BG988" s="402"/>
      <c r="BH988" s="403"/>
      <c r="BI988" s="405"/>
      <c r="BJ988" s="405"/>
      <c r="BK988" s="405"/>
      <c r="BL988" s="405"/>
      <c r="BM988" s="514"/>
    </row>
    <row r="989" ht="18.75" customHeight="1">
      <c r="A989" s="400"/>
      <c r="B989" s="341"/>
      <c r="C989" s="559"/>
      <c r="D989" s="393"/>
      <c r="E989" s="341"/>
      <c r="F989" s="394"/>
      <c r="G989" s="341"/>
      <c r="H989" s="341"/>
      <c r="I989" s="341"/>
      <c r="J989" s="341"/>
      <c r="K989" s="341"/>
      <c r="L989" s="341"/>
      <c r="M989" s="394"/>
      <c r="N989" s="341"/>
      <c r="O989" s="341"/>
      <c r="P989" s="341"/>
      <c r="Q989" s="341"/>
      <c r="R989" s="341"/>
      <c r="S989" s="341"/>
      <c r="T989" s="341"/>
      <c r="U989" s="341"/>
      <c r="V989" s="342"/>
      <c r="W989" s="342"/>
      <c r="X989" s="341" t="str">
        <f t="shared" si="6"/>
        <v/>
      </c>
      <c r="Y989" s="341"/>
      <c r="Z989" s="341"/>
      <c r="AA989" s="341"/>
      <c r="AB989" s="341"/>
      <c r="AC989" s="401"/>
      <c r="AD989" s="563"/>
      <c r="AE989" s="564"/>
      <c r="AF989" s="564"/>
      <c r="AG989" s="564"/>
      <c r="AH989" s="564"/>
      <c r="AI989" s="564"/>
      <c r="AJ989" s="564"/>
      <c r="AK989" s="564"/>
      <c r="AL989" s="563"/>
      <c r="AM989" s="564"/>
      <c r="AN989" s="564"/>
      <c r="AO989" s="564"/>
      <c r="AP989" s="564"/>
      <c r="AQ989" s="564"/>
      <c r="AR989" s="564"/>
      <c r="AS989" s="564"/>
      <c r="AT989" s="401"/>
      <c r="AU989" s="399"/>
      <c r="AV989" s="617"/>
      <c r="AW989" s="401"/>
      <c r="AX989" s="401"/>
      <c r="AY989" s="341"/>
      <c r="AZ989" s="341"/>
      <c r="BA989" s="341"/>
      <c r="BB989" s="341"/>
      <c r="BC989" s="341"/>
      <c r="BD989" s="401"/>
      <c r="BE989" s="341"/>
      <c r="BF989" s="341"/>
      <c r="BG989" s="402"/>
      <c r="BH989" s="403"/>
      <c r="BI989" s="405"/>
      <c r="BJ989" s="405"/>
      <c r="BK989" s="405"/>
      <c r="BL989" s="405"/>
      <c r="BM989" s="514"/>
    </row>
    <row r="990" ht="18.75" customHeight="1">
      <c r="A990" s="400"/>
      <c r="B990" s="341"/>
      <c r="C990" s="559"/>
      <c r="D990" s="393"/>
      <c r="E990" s="341"/>
      <c r="F990" s="394"/>
      <c r="G990" s="341"/>
      <c r="H990" s="341"/>
      <c r="I990" s="341"/>
      <c r="J990" s="341"/>
      <c r="K990" s="341"/>
      <c r="L990" s="341"/>
      <c r="M990" s="394"/>
      <c r="N990" s="341"/>
      <c r="O990" s="341"/>
      <c r="P990" s="341"/>
      <c r="Q990" s="341"/>
      <c r="R990" s="341"/>
      <c r="S990" s="341"/>
      <c r="T990" s="341"/>
      <c r="U990" s="341"/>
      <c r="V990" s="342"/>
      <c r="W990" s="342"/>
      <c r="X990" s="341" t="str">
        <f t="shared" si="6"/>
        <v/>
      </c>
      <c r="Y990" s="341"/>
      <c r="Z990" s="341"/>
      <c r="AA990" s="341"/>
      <c r="AB990" s="341"/>
      <c r="AC990" s="401"/>
      <c r="AD990" s="563"/>
      <c r="AE990" s="564"/>
      <c r="AF990" s="564"/>
      <c r="AG990" s="564"/>
      <c r="AH990" s="564"/>
      <c r="AI990" s="564"/>
      <c r="AJ990" s="564"/>
      <c r="AK990" s="564"/>
      <c r="AL990" s="563"/>
      <c r="AM990" s="564"/>
      <c r="AN990" s="564"/>
      <c r="AO990" s="564"/>
      <c r="AP990" s="564"/>
      <c r="AQ990" s="564"/>
      <c r="AR990" s="564"/>
      <c r="AS990" s="564"/>
      <c r="AT990" s="401"/>
      <c r="AU990" s="399"/>
      <c r="AV990" s="617"/>
      <c r="AW990" s="401"/>
      <c r="AX990" s="401"/>
      <c r="AY990" s="341"/>
      <c r="AZ990" s="341"/>
      <c r="BA990" s="341"/>
      <c r="BB990" s="341"/>
      <c r="BC990" s="341"/>
      <c r="BD990" s="401"/>
      <c r="BE990" s="341"/>
      <c r="BF990" s="341"/>
      <c r="BG990" s="402"/>
      <c r="BH990" s="403"/>
      <c r="BI990" s="405"/>
      <c r="BJ990" s="405"/>
      <c r="BK990" s="405"/>
      <c r="BL990" s="405"/>
      <c r="BM990" s="514"/>
    </row>
    <row r="991" ht="18.75" customHeight="1">
      <c r="A991" s="400"/>
      <c r="B991" s="341"/>
      <c r="C991" s="559"/>
      <c r="D991" s="393"/>
      <c r="E991" s="341"/>
      <c r="F991" s="394"/>
      <c r="G991" s="341"/>
      <c r="H991" s="341"/>
      <c r="I991" s="341"/>
      <c r="J991" s="341"/>
      <c r="K991" s="341"/>
      <c r="L991" s="341"/>
      <c r="M991" s="394"/>
      <c r="N991" s="341"/>
      <c r="O991" s="341"/>
      <c r="P991" s="341"/>
      <c r="Q991" s="341"/>
      <c r="R991" s="341"/>
      <c r="S991" s="341"/>
      <c r="T991" s="341"/>
      <c r="U991" s="341"/>
      <c r="V991" s="342"/>
      <c r="W991" s="342"/>
      <c r="X991" s="341" t="str">
        <f t="shared" si="6"/>
        <v/>
      </c>
      <c r="Y991" s="341"/>
      <c r="Z991" s="341"/>
      <c r="AA991" s="341"/>
      <c r="AB991" s="341"/>
      <c r="AC991" s="401"/>
      <c r="AD991" s="563"/>
      <c r="AE991" s="564"/>
      <c r="AF991" s="564"/>
      <c r="AG991" s="564"/>
      <c r="AH991" s="564"/>
      <c r="AI991" s="564"/>
      <c r="AJ991" s="564"/>
      <c r="AK991" s="564"/>
      <c r="AL991" s="563"/>
      <c r="AM991" s="564"/>
      <c r="AN991" s="564"/>
      <c r="AO991" s="564"/>
      <c r="AP991" s="564"/>
      <c r="AQ991" s="564"/>
      <c r="AR991" s="564"/>
      <c r="AS991" s="564"/>
      <c r="AT991" s="401"/>
      <c r="AU991" s="399"/>
      <c r="AV991" s="617"/>
      <c r="AW991" s="401"/>
      <c r="AX991" s="401"/>
      <c r="AY991" s="341"/>
      <c r="AZ991" s="341"/>
      <c r="BA991" s="341"/>
      <c r="BB991" s="341"/>
      <c r="BC991" s="341"/>
      <c r="BD991" s="401"/>
      <c r="BE991" s="341"/>
      <c r="BF991" s="341"/>
      <c r="BG991" s="402"/>
      <c r="BH991" s="403"/>
      <c r="BI991" s="405"/>
      <c r="BJ991" s="405"/>
      <c r="BK991" s="405"/>
      <c r="BL991" s="405"/>
      <c r="BM991" s="514"/>
    </row>
    <row r="992" ht="18.75" customHeight="1">
      <c r="A992" s="400"/>
      <c r="B992" s="341"/>
      <c r="C992" s="559"/>
      <c r="D992" s="393"/>
      <c r="E992" s="341"/>
      <c r="F992" s="394"/>
      <c r="G992" s="341"/>
      <c r="H992" s="341"/>
      <c r="I992" s="341"/>
      <c r="J992" s="341"/>
      <c r="K992" s="341"/>
      <c r="L992" s="341"/>
      <c r="M992" s="394"/>
      <c r="N992" s="341"/>
      <c r="O992" s="341"/>
      <c r="P992" s="341"/>
      <c r="Q992" s="341"/>
      <c r="R992" s="341"/>
      <c r="S992" s="341"/>
      <c r="T992" s="341"/>
      <c r="U992" s="341"/>
      <c r="V992" s="342"/>
      <c r="W992" s="342"/>
      <c r="X992" s="341" t="str">
        <f t="shared" si="6"/>
        <v/>
      </c>
      <c r="Y992" s="341"/>
      <c r="Z992" s="341"/>
      <c r="AA992" s="341"/>
      <c r="AB992" s="341"/>
      <c r="AC992" s="401"/>
      <c r="AD992" s="563"/>
      <c r="AE992" s="564"/>
      <c r="AF992" s="564"/>
      <c r="AG992" s="564"/>
      <c r="AH992" s="564"/>
      <c r="AI992" s="564"/>
      <c r="AJ992" s="564"/>
      <c r="AK992" s="564"/>
      <c r="AL992" s="563"/>
      <c r="AM992" s="564"/>
      <c r="AN992" s="564"/>
      <c r="AO992" s="564"/>
      <c r="AP992" s="564"/>
      <c r="AQ992" s="564"/>
      <c r="AR992" s="564"/>
      <c r="AS992" s="564"/>
      <c r="AT992" s="401"/>
      <c r="AU992" s="399"/>
      <c r="AV992" s="617"/>
      <c r="AW992" s="401"/>
      <c r="AX992" s="401"/>
      <c r="AY992" s="341"/>
      <c r="AZ992" s="341"/>
      <c r="BA992" s="341"/>
      <c r="BB992" s="341"/>
      <c r="BC992" s="341"/>
      <c r="BD992" s="401"/>
      <c r="BE992" s="341"/>
      <c r="BF992" s="341"/>
      <c r="BG992" s="402"/>
      <c r="BH992" s="403"/>
      <c r="BI992" s="405"/>
      <c r="BJ992" s="405"/>
      <c r="BK992" s="405"/>
      <c r="BL992" s="405"/>
      <c r="BM992" s="514"/>
    </row>
    <row r="993" ht="18.75" customHeight="1">
      <c r="A993" s="400"/>
      <c r="B993" s="341"/>
      <c r="C993" s="559"/>
      <c r="D993" s="393"/>
      <c r="E993" s="341"/>
      <c r="F993" s="394"/>
      <c r="G993" s="341"/>
      <c r="H993" s="341"/>
      <c r="I993" s="341"/>
      <c r="J993" s="341"/>
      <c r="K993" s="341"/>
      <c r="L993" s="341"/>
      <c r="M993" s="394"/>
      <c r="N993" s="341"/>
      <c r="O993" s="341"/>
      <c r="P993" s="341"/>
      <c r="Q993" s="341"/>
      <c r="R993" s="341"/>
      <c r="S993" s="341"/>
      <c r="T993" s="341"/>
      <c r="U993" s="341"/>
      <c r="V993" s="342"/>
      <c r="W993" s="342"/>
      <c r="X993" s="341" t="str">
        <f t="shared" si="6"/>
        <v/>
      </c>
      <c r="Y993" s="341"/>
      <c r="Z993" s="341"/>
      <c r="AA993" s="341"/>
      <c r="AB993" s="341"/>
      <c r="AC993" s="401"/>
      <c r="AD993" s="563"/>
      <c r="AE993" s="564"/>
      <c r="AF993" s="564"/>
      <c r="AG993" s="564"/>
      <c r="AH993" s="564"/>
      <c r="AI993" s="564"/>
      <c r="AJ993" s="564"/>
      <c r="AK993" s="564"/>
      <c r="AL993" s="563"/>
      <c r="AM993" s="564"/>
      <c r="AN993" s="564"/>
      <c r="AO993" s="564"/>
      <c r="AP993" s="564"/>
      <c r="AQ993" s="564"/>
      <c r="AR993" s="564"/>
      <c r="AS993" s="564"/>
      <c r="AT993" s="401"/>
      <c r="AU993" s="399"/>
      <c r="AV993" s="617"/>
      <c r="AW993" s="401"/>
      <c r="AX993" s="401"/>
      <c r="AY993" s="341"/>
      <c r="AZ993" s="341"/>
      <c r="BA993" s="341"/>
      <c r="BB993" s="341"/>
      <c r="BC993" s="341"/>
      <c r="BD993" s="401"/>
      <c r="BE993" s="341"/>
      <c r="BF993" s="341"/>
      <c r="BG993" s="402"/>
      <c r="BH993" s="403"/>
      <c r="BI993" s="405"/>
      <c r="BJ993" s="405"/>
      <c r="BK993" s="405"/>
      <c r="BL993" s="405"/>
      <c r="BM993" s="514"/>
    </row>
    <row r="994" ht="18.75" customHeight="1">
      <c r="A994" s="400"/>
      <c r="B994" s="341"/>
      <c r="C994" s="559"/>
      <c r="D994" s="393"/>
      <c r="E994" s="341"/>
      <c r="F994" s="394"/>
      <c r="G994" s="341"/>
      <c r="H994" s="341"/>
      <c r="I994" s="341"/>
      <c r="J994" s="341"/>
      <c r="K994" s="341"/>
      <c r="L994" s="341"/>
      <c r="M994" s="394"/>
      <c r="N994" s="341"/>
      <c r="O994" s="341"/>
      <c r="P994" s="341"/>
      <c r="Q994" s="341"/>
      <c r="R994" s="341"/>
      <c r="S994" s="341"/>
      <c r="T994" s="341"/>
      <c r="U994" s="341"/>
      <c r="V994" s="342"/>
      <c r="W994" s="342"/>
      <c r="X994" s="341" t="str">
        <f t="shared" si="6"/>
        <v/>
      </c>
      <c r="Y994" s="341"/>
      <c r="Z994" s="341"/>
      <c r="AA994" s="341"/>
      <c r="AB994" s="341"/>
      <c r="AC994" s="401"/>
      <c r="AD994" s="563"/>
      <c r="AE994" s="564"/>
      <c r="AF994" s="564"/>
      <c r="AG994" s="564"/>
      <c r="AH994" s="564"/>
      <c r="AI994" s="564"/>
      <c r="AJ994" s="564"/>
      <c r="AK994" s="564"/>
      <c r="AL994" s="563"/>
      <c r="AM994" s="564"/>
      <c r="AN994" s="564"/>
      <c r="AO994" s="564"/>
      <c r="AP994" s="564"/>
      <c r="AQ994" s="564"/>
      <c r="AR994" s="564"/>
      <c r="AS994" s="564"/>
      <c r="AT994" s="401"/>
      <c r="AU994" s="399"/>
      <c r="AV994" s="617"/>
      <c r="AW994" s="401"/>
      <c r="AX994" s="401"/>
      <c r="AY994" s="341"/>
      <c r="AZ994" s="341"/>
      <c r="BA994" s="341"/>
      <c r="BB994" s="341"/>
      <c r="BC994" s="341"/>
      <c r="BD994" s="401"/>
      <c r="BE994" s="341"/>
      <c r="BF994" s="341"/>
      <c r="BG994" s="402"/>
      <c r="BH994" s="403"/>
      <c r="BI994" s="405"/>
      <c r="BJ994" s="405"/>
      <c r="BK994" s="405"/>
      <c r="BL994" s="405"/>
      <c r="BM994" s="514"/>
    </row>
    <row r="995" ht="18.75" customHeight="1">
      <c r="A995" s="400"/>
      <c r="B995" s="341"/>
      <c r="C995" s="559"/>
      <c r="D995" s="393"/>
      <c r="E995" s="341"/>
      <c r="F995" s="394"/>
      <c r="G995" s="341"/>
      <c r="H995" s="341"/>
      <c r="I995" s="341"/>
      <c r="J995" s="341"/>
      <c r="K995" s="341"/>
      <c r="L995" s="341"/>
      <c r="M995" s="394"/>
      <c r="N995" s="341"/>
      <c r="O995" s="341"/>
      <c r="P995" s="341"/>
      <c r="Q995" s="341"/>
      <c r="R995" s="341"/>
      <c r="S995" s="341"/>
      <c r="T995" s="341"/>
      <c r="U995" s="341"/>
      <c r="V995" s="342"/>
      <c r="W995" s="342"/>
      <c r="X995" s="341" t="str">
        <f t="shared" si="6"/>
        <v/>
      </c>
      <c r="Y995" s="341"/>
      <c r="Z995" s="341"/>
      <c r="AA995" s="341"/>
      <c r="AB995" s="341"/>
      <c r="AC995" s="401"/>
      <c r="AD995" s="563"/>
      <c r="AE995" s="564"/>
      <c r="AF995" s="564"/>
      <c r="AG995" s="564"/>
      <c r="AH995" s="564"/>
      <c r="AI995" s="564"/>
      <c r="AJ995" s="564"/>
      <c r="AK995" s="564"/>
      <c r="AL995" s="563"/>
      <c r="AM995" s="564"/>
      <c r="AN995" s="564"/>
      <c r="AO995" s="564"/>
      <c r="AP995" s="564"/>
      <c r="AQ995" s="564"/>
      <c r="AR995" s="564"/>
      <c r="AS995" s="564"/>
      <c r="AT995" s="401"/>
      <c r="AU995" s="399"/>
      <c r="AV995" s="617"/>
      <c r="AW995" s="401"/>
      <c r="AX995" s="401"/>
      <c r="AY995" s="341"/>
      <c r="AZ995" s="341"/>
      <c r="BA995" s="341"/>
      <c r="BB995" s="341"/>
      <c r="BC995" s="341"/>
      <c r="BD995" s="401"/>
      <c r="BE995" s="341"/>
      <c r="BF995" s="341"/>
      <c r="BG995" s="402"/>
      <c r="BH995" s="403"/>
      <c r="BI995" s="405"/>
      <c r="BJ995" s="405"/>
      <c r="BK995" s="405"/>
      <c r="BL995" s="405"/>
      <c r="BM995" s="514"/>
    </row>
    <row r="996" ht="18.75" customHeight="1">
      <c r="A996" s="400"/>
      <c r="B996" s="341"/>
      <c r="C996" s="559"/>
      <c r="D996" s="393"/>
      <c r="E996" s="341"/>
      <c r="F996" s="394"/>
      <c r="G996" s="341"/>
      <c r="H996" s="341"/>
      <c r="I996" s="341"/>
      <c r="J996" s="341"/>
      <c r="K996" s="341"/>
      <c r="L996" s="341"/>
      <c r="M996" s="394"/>
      <c r="N996" s="341"/>
      <c r="O996" s="341"/>
      <c r="P996" s="341"/>
      <c r="Q996" s="341"/>
      <c r="R996" s="341"/>
      <c r="S996" s="341"/>
      <c r="T996" s="341"/>
      <c r="U996" s="341"/>
      <c r="V996" s="342"/>
      <c r="W996" s="342"/>
      <c r="X996" s="341" t="str">
        <f t="shared" si="6"/>
        <v/>
      </c>
      <c r="Y996" s="341"/>
      <c r="Z996" s="341"/>
      <c r="AA996" s="341"/>
      <c r="AB996" s="341"/>
      <c r="AC996" s="401"/>
      <c r="AD996" s="563"/>
      <c r="AE996" s="564"/>
      <c r="AF996" s="564"/>
      <c r="AG996" s="564"/>
      <c r="AH996" s="564"/>
      <c r="AI996" s="564"/>
      <c r="AJ996" s="564"/>
      <c r="AK996" s="564"/>
      <c r="AL996" s="563"/>
      <c r="AM996" s="564"/>
      <c r="AN996" s="564"/>
      <c r="AO996" s="564"/>
      <c r="AP996" s="564"/>
      <c r="AQ996" s="564"/>
      <c r="AR996" s="564"/>
      <c r="AS996" s="564"/>
      <c r="AT996" s="401"/>
      <c r="AU996" s="399"/>
      <c r="AV996" s="617"/>
      <c r="AW996" s="401"/>
      <c r="AX996" s="401"/>
      <c r="AY996" s="341"/>
      <c r="AZ996" s="341"/>
      <c r="BA996" s="341"/>
      <c r="BB996" s="341"/>
      <c r="BC996" s="341"/>
      <c r="BD996" s="401"/>
      <c r="BE996" s="341"/>
      <c r="BF996" s="341"/>
      <c r="BG996" s="402"/>
      <c r="BH996" s="403"/>
      <c r="BI996" s="405"/>
      <c r="BJ996" s="405"/>
      <c r="BK996" s="405"/>
      <c r="BL996" s="405"/>
      <c r="BM996" s="514"/>
    </row>
    <row r="997" ht="18.75" customHeight="1">
      <c r="A997" s="400"/>
      <c r="B997" s="341"/>
      <c r="C997" s="559"/>
      <c r="D997" s="393"/>
      <c r="E997" s="341"/>
      <c r="F997" s="394"/>
      <c r="G997" s="341"/>
      <c r="H997" s="341"/>
      <c r="I997" s="341"/>
      <c r="J997" s="341"/>
      <c r="K997" s="341"/>
      <c r="L997" s="341"/>
      <c r="M997" s="394"/>
      <c r="N997" s="341"/>
      <c r="O997" s="341"/>
      <c r="P997" s="341"/>
      <c r="Q997" s="341"/>
      <c r="R997" s="341"/>
      <c r="S997" s="341"/>
      <c r="T997" s="341"/>
      <c r="U997" s="341"/>
      <c r="V997" s="342"/>
      <c r="W997" s="342"/>
      <c r="X997" s="341" t="str">
        <f t="shared" si="6"/>
        <v/>
      </c>
      <c r="Y997" s="341"/>
      <c r="Z997" s="341"/>
      <c r="AA997" s="341"/>
      <c r="AB997" s="341"/>
      <c r="AC997" s="401"/>
      <c r="AD997" s="563"/>
      <c r="AE997" s="564"/>
      <c r="AF997" s="564"/>
      <c r="AG997" s="564"/>
      <c r="AH997" s="564"/>
      <c r="AI997" s="564"/>
      <c r="AJ997" s="564"/>
      <c r="AK997" s="564"/>
      <c r="AL997" s="563"/>
      <c r="AM997" s="564"/>
      <c r="AN997" s="564"/>
      <c r="AO997" s="564"/>
      <c r="AP997" s="564"/>
      <c r="AQ997" s="564"/>
      <c r="AR997" s="564"/>
      <c r="AS997" s="564"/>
      <c r="AT997" s="401"/>
      <c r="AU997" s="399"/>
      <c r="AV997" s="617"/>
      <c r="AW997" s="401"/>
      <c r="AX997" s="401"/>
      <c r="AY997" s="341"/>
      <c r="AZ997" s="341"/>
      <c r="BA997" s="341"/>
      <c r="BB997" s="341"/>
      <c r="BC997" s="341"/>
      <c r="BD997" s="401"/>
      <c r="BE997" s="341"/>
      <c r="BF997" s="341"/>
      <c r="BG997" s="402"/>
      <c r="BH997" s="403"/>
      <c r="BI997" s="405"/>
      <c r="BJ997" s="405"/>
      <c r="BK997" s="405"/>
      <c r="BL997" s="405"/>
      <c r="BM997" s="514"/>
    </row>
    <row r="998" ht="18.75" customHeight="1">
      <c r="A998" s="400"/>
      <c r="B998" s="341"/>
      <c r="C998" s="559"/>
      <c r="D998" s="393"/>
      <c r="E998" s="341"/>
      <c r="F998" s="394"/>
      <c r="G998" s="341"/>
      <c r="H998" s="341"/>
      <c r="I998" s="341"/>
      <c r="J998" s="341"/>
      <c r="K998" s="341"/>
      <c r="L998" s="341"/>
      <c r="M998" s="394"/>
      <c r="N998" s="341"/>
      <c r="O998" s="341"/>
      <c r="P998" s="341"/>
      <c r="Q998" s="341"/>
      <c r="R998" s="341"/>
      <c r="S998" s="341"/>
      <c r="T998" s="341"/>
      <c r="U998" s="341"/>
      <c r="V998" s="342"/>
      <c r="W998" s="342"/>
      <c r="X998" s="341" t="str">
        <f t="shared" si="6"/>
        <v/>
      </c>
      <c r="Y998" s="341"/>
      <c r="Z998" s="341"/>
      <c r="AA998" s="341"/>
      <c r="AB998" s="341"/>
      <c r="AC998" s="401"/>
      <c r="AD998" s="563"/>
      <c r="AE998" s="564"/>
      <c r="AF998" s="564"/>
      <c r="AG998" s="564"/>
      <c r="AH998" s="564"/>
      <c r="AI998" s="564"/>
      <c r="AJ998" s="564"/>
      <c r="AK998" s="564"/>
      <c r="AL998" s="563"/>
      <c r="AM998" s="564"/>
      <c r="AN998" s="564"/>
      <c r="AO998" s="564"/>
      <c r="AP998" s="564"/>
      <c r="AQ998" s="564"/>
      <c r="AR998" s="564"/>
      <c r="AS998" s="564"/>
      <c r="AT998" s="401"/>
      <c r="AU998" s="399"/>
      <c r="AV998" s="617"/>
      <c r="AW998" s="401"/>
      <c r="AX998" s="401"/>
      <c r="AY998" s="341"/>
      <c r="AZ998" s="341"/>
      <c r="BA998" s="341"/>
      <c r="BB998" s="341"/>
      <c r="BC998" s="341"/>
      <c r="BD998" s="401"/>
      <c r="BE998" s="341"/>
      <c r="BF998" s="341"/>
      <c r="BG998" s="402"/>
      <c r="BH998" s="403"/>
      <c r="BI998" s="405"/>
      <c r="BJ998" s="405"/>
      <c r="BK998" s="405"/>
      <c r="BL998" s="405"/>
      <c r="BM998" s="514"/>
    </row>
    <row r="999" ht="18.75" customHeight="1">
      <c r="A999" s="400"/>
      <c r="B999" s="341"/>
      <c r="C999" s="559"/>
      <c r="D999" s="393"/>
      <c r="E999" s="341"/>
      <c r="F999" s="394"/>
      <c r="G999" s="341"/>
      <c r="H999" s="341"/>
      <c r="I999" s="341"/>
      <c r="J999" s="341"/>
      <c r="K999" s="341"/>
      <c r="L999" s="341"/>
      <c r="M999" s="394"/>
      <c r="N999" s="341"/>
      <c r="O999" s="341"/>
      <c r="P999" s="341"/>
      <c r="Q999" s="341"/>
      <c r="R999" s="341"/>
      <c r="S999" s="341"/>
      <c r="T999" s="341"/>
      <c r="U999" s="341"/>
      <c r="V999" s="342"/>
      <c r="W999" s="342"/>
      <c r="X999" s="341" t="str">
        <f t="shared" si="6"/>
        <v/>
      </c>
      <c r="Y999" s="341"/>
      <c r="Z999" s="341"/>
      <c r="AA999" s="341"/>
      <c r="AB999" s="341"/>
      <c r="AC999" s="401"/>
      <c r="AD999" s="563"/>
      <c r="AE999" s="564"/>
      <c r="AF999" s="564"/>
      <c r="AG999" s="564"/>
      <c r="AH999" s="564"/>
      <c r="AI999" s="564"/>
      <c r="AJ999" s="564"/>
      <c r="AK999" s="564"/>
      <c r="AL999" s="563"/>
      <c r="AM999" s="564"/>
      <c r="AN999" s="564"/>
      <c r="AO999" s="564"/>
      <c r="AP999" s="564"/>
      <c r="AQ999" s="564"/>
      <c r="AR999" s="564"/>
      <c r="AS999" s="564"/>
      <c r="AT999" s="401"/>
      <c r="AU999" s="399"/>
      <c r="AV999" s="617"/>
      <c r="AW999" s="401"/>
      <c r="AX999" s="401"/>
      <c r="AY999" s="341"/>
      <c r="AZ999" s="341"/>
      <c r="BA999" s="341"/>
      <c r="BB999" s="341"/>
      <c r="BC999" s="341"/>
      <c r="BD999" s="401"/>
      <c r="BE999" s="341"/>
      <c r="BF999" s="341"/>
      <c r="BG999" s="402"/>
      <c r="BH999" s="403"/>
      <c r="BI999" s="405"/>
      <c r="BJ999" s="405"/>
      <c r="BK999" s="405"/>
      <c r="BL999" s="405"/>
      <c r="BM999" s="514"/>
    </row>
    <row r="1000" ht="18.75" customHeight="1">
      <c r="A1000" s="400"/>
      <c r="B1000" s="341"/>
      <c r="C1000" s="559"/>
      <c r="D1000" s="393"/>
      <c r="E1000" s="341"/>
      <c r="F1000" s="394"/>
      <c r="G1000" s="341"/>
      <c r="H1000" s="341"/>
      <c r="I1000" s="341"/>
      <c r="J1000" s="341"/>
      <c r="K1000" s="341"/>
      <c r="L1000" s="341"/>
      <c r="M1000" s="394"/>
      <c r="N1000" s="341"/>
      <c r="O1000" s="341"/>
      <c r="P1000" s="341"/>
      <c r="Q1000" s="341"/>
      <c r="R1000" s="341"/>
      <c r="S1000" s="341"/>
      <c r="T1000" s="341"/>
      <c r="U1000" s="341"/>
      <c r="V1000" s="342"/>
      <c r="W1000" s="342"/>
      <c r="X1000" s="341" t="str">
        <f t="shared" si="6"/>
        <v/>
      </c>
      <c r="Y1000" s="341"/>
      <c r="Z1000" s="341"/>
      <c r="AA1000" s="341"/>
      <c r="AB1000" s="341"/>
      <c r="AC1000" s="401"/>
      <c r="AD1000" s="563"/>
      <c r="AE1000" s="564"/>
      <c r="AF1000" s="564"/>
      <c r="AG1000" s="564"/>
      <c r="AH1000" s="564"/>
      <c r="AI1000" s="564"/>
      <c r="AJ1000" s="564"/>
      <c r="AK1000" s="564"/>
      <c r="AL1000" s="563"/>
      <c r="AM1000" s="564"/>
      <c r="AN1000" s="564"/>
      <c r="AO1000" s="564"/>
      <c r="AP1000" s="564"/>
      <c r="AQ1000" s="564"/>
      <c r="AR1000" s="564"/>
      <c r="AS1000" s="564"/>
      <c r="AT1000" s="401"/>
      <c r="AU1000" s="399"/>
      <c r="AV1000" s="617"/>
      <c r="AW1000" s="401"/>
      <c r="AX1000" s="401"/>
      <c r="AY1000" s="341"/>
      <c r="AZ1000" s="341"/>
      <c r="BA1000" s="341"/>
      <c r="BB1000" s="341"/>
      <c r="BC1000" s="341"/>
      <c r="BD1000" s="401"/>
      <c r="BE1000" s="341"/>
      <c r="BF1000" s="341"/>
      <c r="BG1000" s="402"/>
      <c r="BH1000" s="403"/>
      <c r="BI1000" s="405"/>
      <c r="BJ1000" s="405"/>
      <c r="BK1000" s="405"/>
      <c r="BL1000" s="405"/>
      <c r="BM1000" s="514"/>
    </row>
    <row r="1001" ht="18.75" customHeight="1">
      <c r="A1001" s="400"/>
      <c r="B1001" s="341"/>
      <c r="C1001" s="559"/>
      <c r="D1001" s="393"/>
      <c r="E1001" s="341"/>
      <c r="F1001" s="394"/>
      <c r="G1001" s="341"/>
      <c r="H1001" s="341"/>
      <c r="I1001" s="341"/>
      <c r="J1001" s="341"/>
      <c r="K1001" s="341"/>
      <c r="L1001" s="341"/>
      <c r="M1001" s="394"/>
      <c r="N1001" s="341"/>
      <c r="O1001" s="341"/>
      <c r="P1001" s="341"/>
      <c r="Q1001" s="341"/>
      <c r="R1001" s="341"/>
      <c r="S1001" s="341"/>
      <c r="T1001" s="341"/>
      <c r="U1001" s="341"/>
      <c r="V1001" s="342"/>
      <c r="W1001" s="342"/>
      <c r="X1001" s="341" t="str">
        <f t="shared" si="6"/>
        <v/>
      </c>
      <c r="Y1001" s="341"/>
      <c r="Z1001" s="341"/>
      <c r="AA1001" s="341"/>
      <c r="AB1001" s="341"/>
      <c r="AC1001" s="401"/>
      <c r="AD1001" s="563"/>
      <c r="AE1001" s="564"/>
      <c r="AF1001" s="564"/>
      <c r="AG1001" s="564"/>
      <c r="AH1001" s="564"/>
      <c r="AI1001" s="564"/>
      <c r="AJ1001" s="564"/>
      <c r="AK1001" s="564"/>
      <c r="AL1001" s="563"/>
      <c r="AM1001" s="564"/>
      <c r="AN1001" s="564"/>
      <c r="AO1001" s="564"/>
      <c r="AP1001" s="564"/>
      <c r="AQ1001" s="564"/>
      <c r="AR1001" s="564"/>
      <c r="AS1001" s="564"/>
      <c r="AT1001" s="401"/>
      <c r="AU1001" s="399"/>
      <c r="AV1001" s="617"/>
      <c r="AW1001" s="401"/>
      <c r="AX1001" s="401"/>
      <c r="AY1001" s="341"/>
      <c r="AZ1001" s="341"/>
      <c r="BA1001" s="341"/>
      <c r="BB1001" s="341"/>
      <c r="BC1001" s="341"/>
      <c r="BD1001" s="401"/>
      <c r="BE1001" s="341"/>
      <c r="BF1001" s="341"/>
      <c r="BG1001" s="402"/>
      <c r="BH1001" s="403"/>
      <c r="BI1001" s="405"/>
      <c r="BJ1001" s="405"/>
      <c r="BK1001" s="405"/>
      <c r="BL1001" s="405"/>
      <c r="BM1001" s="514"/>
    </row>
    <row r="1002" ht="18.75" customHeight="1">
      <c r="A1002" s="400"/>
      <c r="B1002" s="341"/>
      <c r="C1002" s="559"/>
      <c r="D1002" s="393"/>
      <c r="E1002" s="341"/>
      <c r="F1002" s="394"/>
      <c r="G1002" s="341"/>
      <c r="H1002" s="341"/>
      <c r="I1002" s="341"/>
      <c r="J1002" s="341"/>
      <c r="K1002" s="341"/>
      <c r="L1002" s="341"/>
      <c r="M1002" s="394"/>
      <c r="N1002" s="341"/>
      <c r="O1002" s="341"/>
      <c r="P1002" s="341"/>
      <c r="Q1002" s="341"/>
      <c r="R1002" s="341"/>
      <c r="S1002" s="341"/>
      <c r="T1002" s="341"/>
      <c r="U1002" s="341"/>
      <c r="V1002" s="342"/>
      <c r="W1002" s="342"/>
      <c r="X1002" s="341" t="str">
        <f t="shared" si="6"/>
        <v/>
      </c>
      <c r="Y1002" s="341"/>
      <c r="Z1002" s="341"/>
      <c r="AA1002" s="341"/>
      <c r="AB1002" s="341"/>
      <c r="AC1002" s="401"/>
      <c r="AD1002" s="563"/>
      <c r="AE1002" s="564"/>
      <c r="AF1002" s="564"/>
      <c r="AG1002" s="564"/>
      <c r="AH1002" s="564"/>
      <c r="AI1002" s="564"/>
      <c r="AJ1002" s="564"/>
      <c r="AK1002" s="564"/>
      <c r="AL1002" s="563"/>
      <c r="AM1002" s="564"/>
      <c r="AN1002" s="564"/>
      <c r="AO1002" s="564"/>
      <c r="AP1002" s="564"/>
      <c r="AQ1002" s="564"/>
      <c r="AR1002" s="564"/>
      <c r="AS1002" s="564"/>
      <c r="AT1002" s="401"/>
      <c r="AU1002" s="399"/>
      <c r="AV1002" s="617"/>
      <c r="AW1002" s="401"/>
      <c r="AX1002" s="401"/>
      <c r="AY1002" s="341"/>
      <c r="AZ1002" s="341"/>
      <c r="BA1002" s="341"/>
      <c r="BB1002" s="341"/>
      <c r="BC1002" s="341"/>
      <c r="BD1002" s="401"/>
      <c r="BE1002" s="341"/>
      <c r="BF1002" s="341"/>
      <c r="BG1002" s="402"/>
      <c r="BH1002" s="403"/>
      <c r="BI1002" s="405"/>
      <c r="BJ1002" s="405"/>
      <c r="BK1002" s="405"/>
      <c r="BL1002" s="405"/>
      <c r="BM1002" s="514"/>
    </row>
    <row r="1003" ht="18.75" customHeight="1">
      <c r="A1003" s="400"/>
      <c r="B1003" s="341"/>
      <c r="C1003" s="559"/>
      <c r="D1003" s="393"/>
      <c r="E1003" s="341"/>
      <c r="F1003" s="394"/>
      <c r="G1003" s="341"/>
      <c r="H1003" s="341"/>
      <c r="I1003" s="341"/>
      <c r="J1003" s="341"/>
      <c r="K1003" s="341"/>
      <c r="L1003" s="341"/>
      <c r="M1003" s="394"/>
      <c r="N1003" s="341"/>
      <c r="O1003" s="341"/>
      <c r="P1003" s="341"/>
      <c r="Q1003" s="341"/>
      <c r="R1003" s="341"/>
      <c r="S1003" s="341"/>
      <c r="T1003" s="341"/>
      <c r="U1003" s="341"/>
      <c r="V1003" s="342"/>
      <c r="W1003" s="342"/>
      <c r="X1003" s="341" t="str">
        <f t="shared" si="6"/>
        <v/>
      </c>
      <c r="Y1003" s="341"/>
      <c r="Z1003" s="341"/>
      <c r="AA1003" s="341"/>
      <c r="AB1003" s="341"/>
      <c r="AC1003" s="401"/>
      <c r="AD1003" s="563"/>
      <c r="AE1003" s="564"/>
      <c r="AF1003" s="564"/>
      <c r="AG1003" s="564"/>
      <c r="AH1003" s="564"/>
      <c r="AI1003" s="564"/>
      <c r="AJ1003" s="564"/>
      <c r="AK1003" s="564"/>
      <c r="AL1003" s="563"/>
      <c r="AM1003" s="564"/>
      <c r="AN1003" s="564"/>
      <c r="AO1003" s="564"/>
      <c r="AP1003" s="564"/>
      <c r="AQ1003" s="564"/>
      <c r="AR1003" s="564"/>
      <c r="AS1003" s="564"/>
      <c r="AT1003" s="401"/>
      <c r="AU1003" s="399"/>
      <c r="AV1003" s="617"/>
      <c r="AW1003" s="401"/>
      <c r="AX1003" s="401"/>
      <c r="AY1003" s="341"/>
      <c r="AZ1003" s="341"/>
      <c r="BA1003" s="341"/>
      <c r="BB1003" s="341"/>
      <c r="BC1003" s="341"/>
      <c r="BD1003" s="401"/>
      <c r="BE1003" s="341"/>
      <c r="BF1003" s="341"/>
      <c r="BG1003" s="402"/>
      <c r="BH1003" s="403"/>
      <c r="BI1003" s="405"/>
      <c r="BJ1003" s="405"/>
      <c r="BK1003" s="405"/>
      <c r="BL1003" s="405"/>
      <c r="BM1003" s="514"/>
    </row>
    <row r="1004" ht="18.75" customHeight="1">
      <c r="A1004" s="400"/>
      <c r="B1004" s="341"/>
      <c r="C1004" s="559"/>
      <c r="D1004" s="393"/>
      <c r="E1004" s="341"/>
      <c r="F1004" s="394"/>
      <c r="G1004" s="341"/>
      <c r="H1004" s="341"/>
      <c r="I1004" s="341"/>
      <c r="J1004" s="341"/>
      <c r="K1004" s="341"/>
      <c r="L1004" s="341"/>
      <c r="M1004" s="394"/>
      <c r="N1004" s="341"/>
      <c r="O1004" s="341"/>
      <c r="P1004" s="341"/>
      <c r="Q1004" s="341"/>
      <c r="R1004" s="341"/>
      <c r="S1004" s="341"/>
      <c r="T1004" s="341"/>
      <c r="U1004" s="341"/>
      <c r="V1004" s="342"/>
      <c r="W1004" s="342"/>
      <c r="X1004" s="341" t="str">
        <f t="shared" si="6"/>
        <v/>
      </c>
      <c r="Y1004" s="341"/>
      <c r="Z1004" s="341"/>
      <c r="AA1004" s="341"/>
      <c r="AB1004" s="341"/>
      <c r="AC1004" s="401"/>
      <c r="AD1004" s="563"/>
      <c r="AE1004" s="564"/>
      <c r="AF1004" s="564"/>
      <c r="AG1004" s="564"/>
      <c r="AH1004" s="564"/>
      <c r="AI1004" s="564"/>
      <c r="AJ1004" s="564"/>
      <c r="AK1004" s="564"/>
      <c r="AL1004" s="563"/>
      <c r="AM1004" s="564"/>
      <c r="AN1004" s="564"/>
      <c r="AO1004" s="564"/>
      <c r="AP1004" s="564"/>
      <c r="AQ1004" s="564"/>
      <c r="AR1004" s="564"/>
      <c r="AS1004" s="564"/>
      <c r="AT1004" s="401"/>
      <c r="AU1004" s="399"/>
      <c r="AV1004" s="617"/>
      <c r="AW1004" s="401"/>
      <c r="AX1004" s="401"/>
      <c r="AY1004" s="341"/>
      <c r="AZ1004" s="341"/>
      <c r="BA1004" s="341"/>
      <c r="BB1004" s="341"/>
      <c r="BC1004" s="341"/>
      <c r="BD1004" s="401"/>
      <c r="BE1004" s="341"/>
      <c r="BF1004" s="341"/>
      <c r="BG1004" s="402"/>
      <c r="BH1004" s="403"/>
      <c r="BI1004" s="405"/>
      <c r="BJ1004" s="405"/>
      <c r="BK1004" s="405"/>
      <c r="BL1004" s="405"/>
      <c r="BM1004" s="514"/>
    </row>
    <row r="1005" ht="18.75" customHeight="1">
      <c r="A1005" s="400"/>
      <c r="B1005" s="341"/>
      <c r="C1005" s="559"/>
      <c r="D1005" s="393"/>
      <c r="E1005" s="341"/>
      <c r="F1005" s="394"/>
      <c r="G1005" s="341"/>
      <c r="H1005" s="341"/>
      <c r="I1005" s="341"/>
      <c r="J1005" s="341"/>
      <c r="K1005" s="341"/>
      <c r="L1005" s="341"/>
      <c r="M1005" s="394"/>
      <c r="N1005" s="341"/>
      <c r="O1005" s="341"/>
      <c r="P1005" s="341"/>
      <c r="Q1005" s="341"/>
      <c r="R1005" s="341"/>
      <c r="S1005" s="341"/>
      <c r="T1005" s="341"/>
      <c r="U1005" s="341"/>
      <c r="V1005" s="342"/>
      <c r="W1005" s="342"/>
      <c r="X1005" s="341" t="str">
        <f t="shared" si="6"/>
        <v/>
      </c>
      <c r="Y1005" s="341"/>
      <c r="Z1005" s="341"/>
      <c r="AA1005" s="341"/>
      <c r="AB1005" s="341"/>
      <c r="AC1005" s="401"/>
      <c r="AD1005" s="563"/>
      <c r="AE1005" s="564"/>
      <c r="AF1005" s="564"/>
      <c r="AG1005" s="564"/>
      <c r="AH1005" s="564"/>
      <c r="AI1005" s="564"/>
      <c r="AJ1005" s="564"/>
      <c r="AK1005" s="564"/>
      <c r="AL1005" s="563"/>
      <c r="AM1005" s="564"/>
      <c r="AN1005" s="564"/>
      <c r="AO1005" s="564"/>
      <c r="AP1005" s="564"/>
      <c r="AQ1005" s="564"/>
      <c r="AR1005" s="564"/>
      <c r="AS1005" s="564"/>
      <c r="AT1005" s="401"/>
      <c r="AU1005" s="399"/>
      <c r="AV1005" s="617"/>
      <c r="AW1005" s="401"/>
      <c r="AX1005" s="401"/>
      <c r="AY1005" s="341"/>
      <c r="AZ1005" s="341"/>
      <c r="BA1005" s="341"/>
      <c r="BB1005" s="341"/>
      <c r="BC1005" s="341"/>
      <c r="BD1005" s="401"/>
      <c r="BE1005" s="341"/>
      <c r="BF1005" s="341"/>
      <c r="BG1005" s="402"/>
      <c r="BH1005" s="403"/>
      <c r="BI1005" s="405"/>
      <c r="BJ1005" s="405"/>
      <c r="BK1005" s="405"/>
      <c r="BL1005" s="405"/>
      <c r="BM1005" s="514"/>
    </row>
    <row r="1006" ht="18.75" customHeight="1">
      <c r="A1006" s="400"/>
      <c r="B1006" s="341"/>
      <c r="C1006" s="559"/>
      <c r="D1006" s="393"/>
      <c r="E1006" s="341"/>
      <c r="F1006" s="394"/>
      <c r="G1006" s="341"/>
      <c r="H1006" s="341"/>
      <c r="I1006" s="341"/>
      <c r="J1006" s="341"/>
      <c r="K1006" s="341"/>
      <c r="L1006" s="341"/>
      <c r="M1006" s="394"/>
      <c r="N1006" s="341"/>
      <c r="O1006" s="341"/>
      <c r="P1006" s="341"/>
      <c r="Q1006" s="341"/>
      <c r="R1006" s="341"/>
      <c r="S1006" s="341"/>
      <c r="T1006" s="341"/>
      <c r="U1006" s="341"/>
      <c r="V1006" s="342"/>
      <c r="W1006" s="342"/>
      <c r="X1006" s="341" t="str">
        <f t="shared" si="6"/>
        <v/>
      </c>
      <c r="Y1006" s="341"/>
      <c r="Z1006" s="341"/>
      <c r="AA1006" s="341"/>
      <c r="AB1006" s="341"/>
      <c r="AC1006" s="401"/>
      <c r="AD1006" s="563"/>
      <c r="AE1006" s="564"/>
      <c r="AF1006" s="564"/>
      <c r="AG1006" s="564"/>
      <c r="AH1006" s="564"/>
      <c r="AI1006" s="564"/>
      <c r="AJ1006" s="564"/>
      <c r="AK1006" s="564"/>
      <c r="AL1006" s="563"/>
      <c r="AM1006" s="564"/>
      <c r="AN1006" s="564"/>
      <c r="AO1006" s="564"/>
      <c r="AP1006" s="564"/>
      <c r="AQ1006" s="564"/>
      <c r="AR1006" s="564"/>
      <c r="AS1006" s="564"/>
      <c r="AT1006" s="401"/>
      <c r="AU1006" s="399"/>
      <c r="AV1006" s="617"/>
      <c r="AW1006" s="401"/>
      <c r="AX1006" s="401"/>
      <c r="AY1006" s="341"/>
      <c r="AZ1006" s="341"/>
      <c r="BA1006" s="341"/>
      <c r="BB1006" s="341"/>
      <c r="BC1006" s="341"/>
      <c r="BD1006" s="401"/>
      <c r="BE1006" s="341"/>
      <c r="BF1006" s="341"/>
      <c r="BG1006" s="402"/>
      <c r="BH1006" s="403"/>
      <c r="BI1006" s="405"/>
      <c r="BJ1006" s="405"/>
      <c r="BK1006" s="405"/>
      <c r="BL1006" s="405"/>
      <c r="BM1006" s="514"/>
    </row>
    <row r="1007" ht="18.75" customHeight="1">
      <c r="A1007" s="400"/>
      <c r="B1007" s="341"/>
      <c r="C1007" s="559"/>
      <c r="D1007" s="393"/>
      <c r="E1007" s="341"/>
      <c r="F1007" s="394"/>
      <c r="G1007" s="341"/>
      <c r="H1007" s="341"/>
      <c r="I1007" s="341"/>
      <c r="J1007" s="341"/>
      <c r="K1007" s="341"/>
      <c r="L1007" s="341"/>
      <c r="M1007" s="394"/>
      <c r="N1007" s="341"/>
      <c r="O1007" s="341"/>
      <c r="P1007" s="341"/>
      <c r="Q1007" s="341"/>
      <c r="R1007" s="341"/>
      <c r="S1007" s="341"/>
      <c r="T1007" s="341"/>
      <c r="U1007" s="341"/>
      <c r="V1007" s="342"/>
      <c r="W1007" s="342"/>
      <c r="X1007" s="341" t="str">
        <f t="shared" si="6"/>
        <v/>
      </c>
      <c r="Y1007" s="341"/>
      <c r="Z1007" s="341"/>
      <c r="AA1007" s="341"/>
      <c r="AB1007" s="341"/>
      <c r="AC1007" s="401"/>
      <c r="AD1007" s="563"/>
      <c r="AE1007" s="564"/>
      <c r="AF1007" s="564"/>
      <c r="AG1007" s="564"/>
      <c r="AH1007" s="564"/>
      <c r="AI1007" s="564"/>
      <c r="AJ1007" s="564"/>
      <c r="AK1007" s="564"/>
      <c r="AL1007" s="563"/>
      <c r="AM1007" s="564"/>
      <c r="AN1007" s="564"/>
      <c r="AO1007" s="564"/>
      <c r="AP1007" s="564"/>
      <c r="AQ1007" s="564"/>
      <c r="AR1007" s="564"/>
      <c r="AS1007" s="564"/>
      <c r="AT1007" s="401"/>
      <c r="AU1007" s="399"/>
      <c r="AV1007" s="617"/>
      <c r="AW1007" s="401"/>
      <c r="AX1007" s="401"/>
      <c r="AY1007" s="341"/>
      <c r="AZ1007" s="341"/>
      <c r="BA1007" s="341"/>
      <c r="BB1007" s="341"/>
      <c r="BC1007" s="341"/>
      <c r="BD1007" s="401"/>
      <c r="BE1007" s="341"/>
      <c r="BF1007" s="341"/>
      <c r="BG1007" s="402"/>
      <c r="BH1007" s="403"/>
      <c r="BI1007" s="405"/>
      <c r="BJ1007" s="405"/>
      <c r="BK1007" s="405"/>
      <c r="BL1007" s="405"/>
      <c r="BM1007" s="514"/>
    </row>
    <row r="1008" ht="18.75" customHeight="1">
      <c r="A1008" s="400"/>
      <c r="B1008" s="341"/>
      <c r="C1008" s="559"/>
      <c r="D1008" s="393"/>
      <c r="E1008" s="341"/>
      <c r="F1008" s="394"/>
      <c r="G1008" s="341"/>
      <c r="H1008" s="341"/>
      <c r="I1008" s="341"/>
      <c r="J1008" s="341"/>
      <c r="K1008" s="341"/>
      <c r="L1008" s="341"/>
      <c r="M1008" s="394"/>
      <c r="N1008" s="341"/>
      <c r="O1008" s="341"/>
      <c r="P1008" s="341"/>
      <c r="Q1008" s="341"/>
      <c r="R1008" s="341"/>
      <c r="S1008" s="341"/>
      <c r="T1008" s="341"/>
      <c r="U1008" s="341"/>
      <c r="V1008" s="342"/>
      <c r="W1008" s="342"/>
      <c r="X1008" s="341" t="str">
        <f t="shared" si="6"/>
        <v/>
      </c>
      <c r="Y1008" s="341"/>
      <c r="Z1008" s="341"/>
      <c r="AA1008" s="341"/>
      <c r="AB1008" s="341"/>
      <c r="AC1008" s="401"/>
      <c r="AD1008" s="563"/>
      <c r="AE1008" s="564"/>
      <c r="AF1008" s="564"/>
      <c r="AG1008" s="564"/>
      <c r="AH1008" s="564"/>
      <c r="AI1008" s="564"/>
      <c r="AJ1008" s="564"/>
      <c r="AK1008" s="564"/>
      <c r="AL1008" s="563"/>
      <c r="AM1008" s="564"/>
      <c r="AN1008" s="564"/>
      <c r="AO1008" s="564"/>
      <c r="AP1008" s="564"/>
      <c r="AQ1008" s="564"/>
      <c r="AR1008" s="564"/>
      <c r="AS1008" s="564"/>
      <c r="AT1008" s="401"/>
      <c r="AU1008" s="399"/>
      <c r="AV1008" s="617"/>
      <c r="AW1008" s="401"/>
      <c r="AX1008" s="401"/>
      <c r="AY1008" s="341"/>
      <c r="AZ1008" s="341"/>
      <c r="BA1008" s="341"/>
      <c r="BB1008" s="341"/>
      <c r="BC1008" s="341"/>
      <c r="BD1008" s="401"/>
      <c r="BE1008" s="341"/>
      <c r="BF1008" s="341"/>
      <c r="BG1008" s="402"/>
      <c r="BH1008" s="403"/>
      <c r="BI1008" s="405"/>
      <c r="BJ1008" s="405"/>
      <c r="BK1008" s="405"/>
      <c r="BL1008" s="405"/>
      <c r="BM1008" s="514"/>
    </row>
    <row r="1009" ht="18.75" customHeight="1">
      <c r="A1009" s="400"/>
      <c r="B1009" s="341"/>
      <c r="C1009" s="559"/>
      <c r="D1009" s="393"/>
      <c r="E1009" s="341"/>
      <c r="F1009" s="394"/>
      <c r="G1009" s="341"/>
      <c r="H1009" s="341"/>
      <c r="I1009" s="341"/>
      <c r="J1009" s="341"/>
      <c r="K1009" s="341"/>
      <c r="L1009" s="341"/>
      <c r="M1009" s="394"/>
      <c r="N1009" s="341"/>
      <c r="O1009" s="341"/>
      <c r="P1009" s="341"/>
      <c r="Q1009" s="341"/>
      <c r="R1009" s="341"/>
      <c r="S1009" s="341"/>
      <c r="T1009" s="341"/>
      <c r="U1009" s="341"/>
      <c r="V1009" s="342"/>
      <c r="W1009" s="342"/>
      <c r="X1009" s="341" t="str">
        <f t="shared" si="6"/>
        <v/>
      </c>
      <c r="Y1009" s="341"/>
      <c r="Z1009" s="341"/>
      <c r="AA1009" s="341"/>
      <c r="AB1009" s="341"/>
      <c r="AC1009" s="401"/>
      <c r="AD1009" s="563"/>
      <c r="AE1009" s="564"/>
      <c r="AF1009" s="564"/>
      <c r="AG1009" s="564"/>
      <c r="AH1009" s="564"/>
      <c r="AI1009" s="564"/>
      <c r="AJ1009" s="564"/>
      <c r="AK1009" s="564"/>
      <c r="AL1009" s="563"/>
      <c r="AM1009" s="564"/>
      <c r="AN1009" s="564"/>
      <c r="AO1009" s="564"/>
      <c r="AP1009" s="564"/>
      <c r="AQ1009" s="564"/>
      <c r="AR1009" s="564"/>
      <c r="AS1009" s="564"/>
      <c r="AT1009" s="401"/>
      <c r="AU1009" s="399"/>
      <c r="AV1009" s="617"/>
      <c r="AW1009" s="401"/>
      <c r="AX1009" s="401"/>
      <c r="AY1009" s="341"/>
      <c r="AZ1009" s="341"/>
      <c r="BA1009" s="341"/>
      <c r="BB1009" s="341"/>
      <c r="BC1009" s="341"/>
      <c r="BD1009" s="401"/>
      <c r="BE1009" s="341"/>
      <c r="BF1009" s="341"/>
      <c r="BG1009" s="402"/>
      <c r="BH1009" s="403"/>
      <c r="BI1009" s="405"/>
      <c r="BJ1009" s="405"/>
      <c r="BK1009" s="405"/>
      <c r="BL1009" s="405"/>
      <c r="BM1009" s="514"/>
    </row>
    <row r="1010" ht="18.75" customHeight="1">
      <c r="A1010" s="400"/>
      <c r="B1010" s="341"/>
      <c r="C1010" s="559"/>
      <c r="D1010" s="393"/>
      <c r="E1010" s="341"/>
      <c r="F1010" s="394"/>
      <c r="G1010" s="341"/>
      <c r="H1010" s="341"/>
      <c r="I1010" s="341"/>
      <c r="J1010" s="341"/>
      <c r="K1010" s="341"/>
      <c r="L1010" s="341"/>
      <c r="M1010" s="394"/>
      <c r="N1010" s="341"/>
      <c r="O1010" s="341"/>
      <c r="P1010" s="341"/>
      <c r="Q1010" s="341"/>
      <c r="R1010" s="341"/>
      <c r="S1010" s="341"/>
      <c r="T1010" s="341"/>
      <c r="U1010" s="341"/>
      <c r="V1010" s="342"/>
      <c r="W1010" s="342"/>
      <c r="X1010" s="341" t="str">
        <f t="shared" si="6"/>
        <v/>
      </c>
      <c r="Y1010" s="341"/>
      <c r="Z1010" s="341"/>
      <c r="AA1010" s="341"/>
      <c r="AB1010" s="341"/>
      <c r="AC1010" s="401"/>
      <c r="AD1010" s="563"/>
      <c r="AE1010" s="564"/>
      <c r="AF1010" s="564"/>
      <c r="AG1010" s="564"/>
      <c r="AH1010" s="564"/>
      <c r="AI1010" s="564"/>
      <c r="AJ1010" s="564"/>
      <c r="AK1010" s="564"/>
      <c r="AL1010" s="563"/>
      <c r="AM1010" s="564"/>
      <c r="AN1010" s="564"/>
      <c r="AO1010" s="564"/>
      <c r="AP1010" s="564"/>
      <c r="AQ1010" s="564"/>
      <c r="AR1010" s="564"/>
      <c r="AS1010" s="564"/>
      <c r="AT1010" s="401"/>
      <c r="AU1010" s="399"/>
      <c r="AV1010" s="617"/>
      <c r="AW1010" s="401"/>
      <c r="AX1010" s="401"/>
      <c r="AY1010" s="341"/>
      <c r="AZ1010" s="341"/>
      <c r="BA1010" s="341"/>
      <c r="BB1010" s="341"/>
      <c r="BC1010" s="341"/>
      <c r="BD1010" s="401"/>
      <c r="BE1010" s="341"/>
      <c r="BF1010" s="341"/>
      <c r="BG1010" s="402"/>
      <c r="BH1010" s="403"/>
      <c r="BI1010" s="405"/>
      <c r="BJ1010" s="405"/>
      <c r="BK1010" s="405"/>
      <c r="BL1010" s="405"/>
      <c r="BM1010" s="514"/>
    </row>
    <row r="1011" ht="18.75" customHeight="1">
      <c r="A1011" s="400"/>
      <c r="B1011" s="341"/>
      <c r="C1011" s="559"/>
      <c r="D1011" s="393"/>
      <c r="E1011" s="341"/>
      <c r="F1011" s="394"/>
      <c r="G1011" s="341"/>
      <c r="H1011" s="341"/>
      <c r="I1011" s="341"/>
      <c r="J1011" s="341"/>
      <c r="K1011" s="341"/>
      <c r="L1011" s="341"/>
      <c r="M1011" s="394"/>
      <c r="N1011" s="341"/>
      <c r="O1011" s="341"/>
      <c r="P1011" s="341"/>
      <c r="Q1011" s="341"/>
      <c r="R1011" s="341"/>
      <c r="S1011" s="341"/>
      <c r="T1011" s="341"/>
      <c r="U1011" s="341"/>
      <c r="V1011" s="342"/>
      <c r="W1011" s="342"/>
      <c r="X1011" s="341" t="str">
        <f t="shared" si="6"/>
        <v/>
      </c>
      <c r="Y1011" s="341"/>
      <c r="Z1011" s="341"/>
      <c r="AA1011" s="341"/>
      <c r="AB1011" s="341"/>
      <c r="AC1011" s="401"/>
      <c r="AD1011" s="563"/>
      <c r="AE1011" s="564"/>
      <c r="AF1011" s="564"/>
      <c r="AG1011" s="564"/>
      <c r="AH1011" s="564"/>
      <c r="AI1011" s="564"/>
      <c r="AJ1011" s="564"/>
      <c r="AK1011" s="564"/>
      <c r="AL1011" s="563"/>
      <c r="AM1011" s="564"/>
      <c r="AN1011" s="564"/>
      <c r="AO1011" s="564"/>
      <c r="AP1011" s="564"/>
      <c r="AQ1011" s="564"/>
      <c r="AR1011" s="564"/>
      <c r="AS1011" s="564"/>
      <c r="AT1011" s="401"/>
      <c r="AU1011" s="399"/>
      <c r="AV1011" s="617"/>
      <c r="AW1011" s="401"/>
      <c r="AX1011" s="401"/>
      <c r="AY1011" s="341"/>
      <c r="AZ1011" s="341"/>
      <c r="BA1011" s="341"/>
      <c r="BB1011" s="341"/>
      <c r="BC1011" s="341"/>
      <c r="BD1011" s="401"/>
      <c r="BE1011" s="341"/>
      <c r="BF1011" s="341"/>
      <c r="BG1011" s="402"/>
      <c r="BH1011" s="403"/>
      <c r="BI1011" s="405"/>
      <c r="BJ1011" s="405"/>
      <c r="BK1011" s="405"/>
      <c r="BL1011" s="405"/>
      <c r="BM1011" s="514"/>
    </row>
    <row r="1012" ht="18.75" customHeight="1">
      <c r="A1012" s="400"/>
      <c r="B1012" s="341"/>
      <c r="C1012" s="559"/>
      <c r="D1012" s="393"/>
      <c r="E1012" s="341"/>
      <c r="F1012" s="394"/>
      <c r="G1012" s="341"/>
      <c r="H1012" s="341"/>
      <c r="I1012" s="341"/>
      <c r="J1012" s="341"/>
      <c r="K1012" s="341"/>
      <c r="L1012" s="341"/>
      <c r="M1012" s="394"/>
      <c r="N1012" s="341"/>
      <c r="O1012" s="341"/>
      <c r="P1012" s="341"/>
      <c r="Q1012" s="341"/>
      <c r="R1012" s="341"/>
      <c r="S1012" s="341"/>
      <c r="T1012" s="341"/>
      <c r="U1012" s="341"/>
      <c r="V1012" s="342"/>
      <c r="W1012" s="342"/>
      <c r="X1012" s="341" t="str">
        <f t="shared" si="6"/>
        <v/>
      </c>
      <c r="Y1012" s="341"/>
      <c r="Z1012" s="341"/>
      <c r="AA1012" s="341"/>
      <c r="AB1012" s="341"/>
      <c r="AC1012" s="401"/>
      <c r="AD1012" s="563"/>
      <c r="AE1012" s="564"/>
      <c r="AF1012" s="564"/>
      <c r="AG1012" s="564"/>
      <c r="AH1012" s="564"/>
      <c r="AI1012" s="564"/>
      <c r="AJ1012" s="564"/>
      <c r="AK1012" s="564"/>
      <c r="AL1012" s="563"/>
      <c r="AM1012" s="564"/>
      <c r="AN1012" s="564"/>
      <c r="AO1012" s="564"/>
      <c r="AP1012" s="564"/>
      <c r="AQ1012" s="564"/>
      <c r="AR1012" s="564"/>
      <c r="AS1012" s="564"/>
      <c r="AT1012" s="401"/>
      <c r="AU1012" s="399"/>
      <c r="AV1012" s="617"/>
      <c r="AW1012" s="401"/>
      <c r="AX1012" s="401"/>
      <c r="AY1012" s="341"/>
      <c r="AZ1012" s="341"/>
      <c r="BA1012" s="341"/>
      <c r="BB1012" s="341"/>
      <c r="BC1012" s="341"/>
      <c r="BD1012" s="401"/>
      <c r="BE1012" s="341"/>
      <c r="BF1012" s="341"/>
      <c r="BG1012" s="402"/>
      <c r="BH1012" s="403"/>
      <c r="BI1012" s="405"/>
      <c r="BJ1012" s="405"/>
      <c r="BK1012" s="405"/>
      <c r="BL1012" s="405"/>
      <c r="BM1012" s="514"/>
    </row>
    <row r="1013" ht="18.75" customHeight="1">
      <c r="A1013" s="400"/>
      <c r="B1013" s="341"/>
      <c r="C1013" s="559"/>
      <c r="D1013" s="393"/>
      <c r="E1013" s="341"/>
      <c r="F1013" s="394"/>
      <c r="G1013" s="341"/>
      <c r="H1013" s="341"/>
      <c r="I1013" s="341"/>
      <c r="J1013" s="341"/>
      <c r="K1013" s="341"/>
      <c r="L1013" s="341"/>
      <c r="M1013" s="394"/>
      <c r="N1013" s="341"/>
      <c r="O1013" s="341"/>
      <c r="P1013" s="341"/>
      <c r="Q1013" s="341"/>
      <c r="R1013" s="341"/>
      <c r="S1013" s="341"/>
      <c r="T1013" s="341"/>
      <c r="U1013" s="341"/>
      <c r="V1013" s="342"/>
      <c r="W1013" s="342"/>
      <c r="X1013" s="341" t="str">
        <f t="shared" si="6"/>
        <v/>
      </c>
      <c r="Y1013" s="341"/>
      <c r="Z1013" s="341"/>
      <c r="AA1013" s="341"/>
      <c r="AB1013" s="341"/>
      <c r="AC1013" s="401"/>
      <c r="AD1013" s="563"/>
      <c r="AE1013" s="564"/>
      <c r="AF1013" s="564"/>
      <c r="AG1013" s="564"/>
      <c r="AH1013" s="564"/>
      <c r="AI1013" s="564"/>
      <c r="AJ1013" s="564"/>
      <c r="AK1013" s="564"/>
      <c r="AL1013" s="563"/>
      <c r="AM1013" s="564"/>
      <c r="AN1013" s="564"/>
      <c r="AO1013" s="564"/>
      <c r="AP1013" s="564"/>
      <c r="AQ1013" s="564"/>
      <c r="AR1013" s="564"/>
      <c r="AS1013" s="564"/>
      <c r="AT1013" s="401"/>
      <c r="AU1013" s="399"/>
      <c r="AV1013" s="617"/>
      <c r="AW1013" s="401"/>
      <c r="AX1013" s="401"/>
      <c r="AY1013" s="341"/>
      <c r="AZ1013" s="341"/>
      <c r="BA1013" s="341"/>
      <c r="BB1013" s="341"/>
      <c r="BC1013" s="341"/>
      <c r="BD1013" s="401"/>
      <c r="BE1013" s="341"/>
      <c r="BF1013" s="341"/>
      <c r="BG1013" s="402"/>
      <c r="BH1013" s="403"/>
      <c r="BI1013" s="405"/>
      <c r="BJ1013" s="405"/>
      <c r="BK1013" s="405"/>
      <c r="BL1013" s="405"/>
      <c r="BM1013" s="514"/>
    </row>
    <row r="1014" ht="18.75" customHeight="1">
      <c r="A1014" s="625"/>
      <c r="B1014" s="581"/>
      <c r="C1014" s="626"/>
      <c r="D1014" s="608"/>
      <c r="E1014" s="341"/>
      <c r="F1014" s="504"/>
      <c r="G1014" s="341"/>
      <c r="H1014" s="341"/>
      <c r="I1014" s="341"/>
      <c r="J1014" s="341"/>
      <c r="K1014" s="341"/>
      <c r="L1014" s="341"/>
      <c r="M1014" s="504"/>
      <c r="N1014" s="341"/>
      <c r="O1014" s="341"/>
      <c r="P1014" s="341"/>
      <c r="Q1014" s="341"/>
      <c r="R1014" s="341"/>
      <c r="S1014" s="341"/>
      <c r="T1014" s="341"/>
      <c r="U1014" s="341"/>
      <c r="V1014" s="342"/>
      <c r="W1014" s="342"/>
      <c r="X1014" s="341" t="str">
        <f t="shared" si="6"/>
        <v/>
      </c>
      <c r="Y1014" s="341"/>
      <c r="Z1014" s="341"/>
      <c r="AA1014" s="341"/>
      <c r="AB1014" s="341"/>
      <c r="AC1014" s="577"/>
      <c r="AD1014" s="578"/>
      <c r="AE1014" s="579"/>
      <c r="AF1014" s="579"/>
      <c r="AG1014" s="579"/>
      <c r="AH1014" s="579"/>
      <c r="AI1014" s="579"/>
      <c r="AJ1014" s="579"/>
      <c r="AK1014" s="579"/>
      <c r="AL1014" s="578"/>
      <c r="AM1014" s="579"/>
      <c r="AN1014" s="579"/>
      <c r="AO1014" s="579"/>
      <c r="AP1014" s="579"/>
      <c r="AQ1014" s="579"/>
      <c r="AR1014" s="579"/>
      <c r="AS1014" s="579"/>
      <c r="AT1014" s="577"/>
      <c r="AU1014" s="627"/>
      <c r="AV1014" s="628"/>
      <c r="AW1014" s="577"/>
      <c r="AX1014" s="577"/>
      <c r="AY1014" s="581"/>
      <c r="AZ1014" s="581"/>
      <c r="BA1014" s="581"/>
      <c r="BB1014" s="581"/>
      <c r="BC1014" s="581"/>
      <c r="BD1014" s="577"/>
      <c r="BE1014" s="581"/>
      <c r="BF1014" s="581"/>
      <c r="BG1014" s="582"/>
      <c r="BH1014" s="583"/>
      <c r="BI1014" s="584"/>
      <c r="BJ1014" s="584"/>
      <c r="BK1014" s="584"/>
      <c r="BL1014" s="584"/>
      <c r="BM1014" s="585"/>
    </row>
  </sheetData>
  <mergeCells count="4">
    <mergeCell ref="AD1:AK1"/>
    <mergeCell ref="AL1:AS1"/>
    <mergeCell ref="AX1:BC1"/>
    <mergeCell ref="BD1:BM1"/>
  </mergeCells>
  <conditionalFormatting sqref="B3:E1014">
    <cfRule type="expression" dxfId="5" priority="1">
      <formula>$E3 = "Done"</formula>
    </cfRule>
  </conditionalFormatting>
  <conditionalFormatting sqref="A3:AW1014">
    <cfRule type="expression" dxfId="6" priority="2">
      <formula>$A3=1</formula>
    </cfRule>
  </conditionalFormatting>
  <conditionalFormatting sqref="A3:AW1014">
    <cfRule type="expression" dxfId="7" priority="3">
      <formula>$A3 = 2</formula>
    </cfRule>
  </conditionalFormatting>
  <conditionalFormatting sqref="A3:AW1014">
    <cfRule type="expression" dxfId="8" priority="4">
      <formula>$A3 = 3</formula>
    </cfRule>
  </conditionalFormatting>
  <conditionalFormatting sqref="AX3:BC1014">
    <cfRule type="containsBlanks" dxfId="12" priority="5">
      <formula>LEN(TRIM(AX3))=0</formula>
    </cfRule>
  </conditionalFormatting>
  <conditionalFormatting sqref="AX3:BC1014">
    <cfRule type="containsText" dxfId="9" priority="6" operator="containsText" text="Done">
      <formula>NOT(ISERROR(SEARCH(("Done"),(AX3))))</formula>
    </cfRule>
  </conditionalFormatting>
  <conditionalFormatting sqref="AX3:BC1014">
    <cfRule type="containsText" dxfId="10" priority="7" operator="containsText" text="TBN">
      <formula>NOT(ISERROR(SEARCH(("TBN"),(AX3))))</formula>
    </cfRule>
  </conditionalFormatting>
  <dataValidations>
    <dataValidation type="list" allowBlank="1" showDropDown="1" showErrorMessage="1" sqref="E3:E1014">
      <formula1>"Next Shipment,Sailing to Load Port,At Load Port,Sailing to Disc Port,At Disc Port,Done"</formula1>
    </dataValidation>
    <dataValidation type="list" allowBlank="1" showDropDown="1" sqref="U3:U1014">
      <formula1>Master[Company]</formula1>
    </dataValidation>
    <dataValidation type="custom" allowBlank="1" showDropDown="1" showErrorMessage="1" sqref="AD3:AS1014">
      <formula1>OR(NOT(ISERROR(DATEVALUE(AD3))), AND(ISNUMBER(AD3), LEFT(CELL("format", AD3))="D"))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outlineLevelCol="1"/>
  <cols>
    <col customWidth="1" min="1" max="1" width="7.5"/>
    <col customWidth="1" min="3" max="3" width="20.38"/>
    <col customWidth="1" min="4" max="4" width="31.13"/>
    <col customWidth="1" min="5" max="5" width="20.63"/>
    <col customWidth="1" min="6" max="6" width="19.75"/>
    <col min="7" max="12" width="12.63" outlineLevel="1"/>
    <col customWidth="1" min="13" max="13" width="13.63"/>
    <col customWidth="1" min="14" max="16" width="8.38" outlineLevel="1"/>
    <col customWidth="1" min="17" max="17" width="9.38" outlineLevel="1"/>
    <col customWidth="1" min="18" max="18" width="9.13" outlineLevel="1"/>
    <col customWidth="1" min="19" max="19" width="17.5" outlineLevel="1"/>
    <col customWidth="1" min="20" max="20" width="14.75" outlineLevel="1"/>
    <col customWidth="1" min="21" max="21" width="33.88" outlineLevel="1"/>
    <col min="22" max="23" width="12.63" outlineLevel="1"/>
    <col customWidth="1" min="24" max="24" width="32.25" outlineLevel="1"/>
    <col min="25" max="28" width="12.63" outlineLevel="1"/>
    <col min="30" max="45" width="12.63" outlineLevel="1"/>
    <col customWidth="1" min="47" max="48" width="52.88" outlineLevel="1"/>
    <col customWidth="1" min="49" max="49" width="14.13"/>
    <col min="50" max="55" width="12.63" outlineLevel="1"/>
    <col customWidth="1" min="56" max="57" width="17.38" outlineLevel="1"/>
    <col min="58" max="65" width="12.63" outlineLevel="1"/>
  </cols>
  <sheetData>
    <row r="1">
      <c r="A1" s="347"/>
      <c r="B1" s="609"/>
      <c r="C1" s="610"/>
      <c r="D1" s="609"/>
      <c r="E1" s="629"/>
      <c r="F1" s="340"/>
      <c r="G1" s="341"/>
      <c r="H1" s="341"/>
      <c r="I1" s="341"/>
      <c r="J1" s="341"/>
      <c r="K1" s="341"/>
      <c r="L1" s="341"/>
      <c r="M1" s="339"/>
      <c r="N1" s="341"/>
      <c r="O1" s="341"/>
      <c r="P1" s="341"/>
      <c r="Q1" s="341"/>
      <c r="R1" s="341"/>
      <c r="S1" s="341"/>
      <c r="T1" s="341"/>
      <c r="U1" s="341"/>
      <c r="V1" s="342"/>
      <c r="W1" s="342"/>
      <c r="X1" s="341"/>
      <c r="Y1" s="341"/>
      <c r="Z1" s="341"/>
      <c r="AA1" s="341"/>
      <c r="AB1" s="341"/>
      <c r="AC1" s="505"/>
      <c r="AD1" s="507" t="s">
        <v>336</v>
      </c>
      <c r="AE1" s="93"/>
      <c r="AF1" s="93"/>
      <c r="AG1" s="93"/>
      <c r="AH1" s="93"/>
      <c r="AI1" s="93"/>
      <c r="AJ1" s="93"/>
      <c r="AK1" s="94"/>
      <c r="AL1" s="507" t="s">
        <v>337</v>
      </c>
      <c r="AM1" s="93"/>
      <c r="AN1" s="93"/>
      <c r="AO1" s="93"/>
      <c r="AP1" s="93"/>
      <c r="AQ1" s="93"/>
      <c r="AR1" s="93"/>
      <c r="AS1" s="94"/>
      <c r="AT1" s="345"/>
      <c r="AU1" s="612"/>
      <c r="AV1" s="613"/>
      <c r="AW1" s="345"/>
      <c r="AX1" s="347" t="s">
        <v>338</v>
      </c>
      <c r="AY1" s="93"/>
      <c r="AZ1" s="93"/>
      <c r="BA1" s="93"/>
      <c r="BB1" s="93"/>
      <c r="BC1" s="94"/>
      <c r="BD1" s="347"/>
      <c r="BE1" s="93"/>
      <c r="BF1" s="93"/>
      <c r="BG1" s="93"/>
      <c r="BH1" s="93"/>
      <c r="BI1" s="93"/>
      <c r="BJ1" s="93"/>
      <c r="BK1" s="93"/>
      <c r="BL1" s="93"/>
      <c r="BM1" s="94"/>
    </row>
    <row r="2">
      <c r="A2" s="98" t="s">
        <v>339</v>
      </c>
      <c r="B2" s="104" t="s">
        <v>340</v>
      </c>
      <c r="C2" s="348" t="s">
        <v>342</v>
      </c>
      <c r="D2" s="104" t="s">
        <v>343</v>
      </c>
      <c r="E2" s="630" t="s">
        <v>344</v>
      </c>
      <c r="F2" s="110" t="s">
        <v>345</v>
      </c>
      <c r="G2" s="104" t="s">
        <v>4</v>
      </c>
      <c r="H2" s="104" t="s">
        <v>12</v>
      </c>
      <c r="I2" s="104" t="s">
        <v>6</v>
      </c>
      <c r="J2" s="104" t="s">
        <v>5</v>
      </c>
      <c r="K2" s="104" t="s">
        <v>7</v>
      </c>
      <c r="L2" s="104" t="s">
        <v>8</v>
      </c>
      <c r="M2" s="96" t="s">
        <v>346</v>
      </c>
      <c r="N2" s="109" t="s">
        <v>347</v>
      </c>
      <c r="O2" s="104" t="s">
        <v>348</v>
      </c>
      <c r="P2" s="104" t="s">
        <v>349</v>
      </c>
      <c r="Q2" s="104" t="s">
        <v>350</v>
      </c>
      <c r="R2" s="104" t="s">
        <v>2</v>
      </c>
      <c r="S2" s="104" t="s">
        <v>351</v>
      </c>
      <c r="T2" s="104" t="s">
        <v>352</v>
      </c>
      <c r="U2" s="104" t="s">
        <v>0</v>
      </c>
      <c r="V2" s="106" t="s">
        <v>353</v>
      </c>
      <c r="W2" s="106" t="s">
        <v>354</v>
      </c>
      <c r="X2" s="104" t="s">
        <v>355</v>
      </c>
      <c r="Y2" s="104" t="s">
        <v>356</v>
      </c>
      <c r="Z2" s="104" t="s">
        <v>357</v>
      </c>
      <c r="AA2" s="104" t="s">
        <v>358</v>
      </c>
      <c r="AB2" s="104" t="s">
        <v>359</v>
      </c>
      <c r="AC2" s="98" t="s">
        <v>507</v>
      </c>
      <c r="AD2" s="92" t="s">
        <v>361</v>
      </c>
      <c r="AE2" s="107" t="s">
        <v>362</v>
      </c>
      <c r="AF2" s="107" t="s">
        <v>363</v>
      </c>
      <c r="AG2" s="107" t="s">
        <v>364</v>
      </c>
      <c r="AH2" s="107" t="s">
        <v>365</v>
      </c>
      <c r="AI2" s="107" t="s">
        <v>362</v>
      </c>
      <c r="AJ2" s="107" t="s">
        <v>363</v>
      </c>
      <c r="AK2" s="108" t="s">
        <v>366</v>
      </c>
      <c r="AL2" s="92" t="s">
        <v>361</v>
      </c>
      <c r="AM2" s="107" t="s">
        <v>362</v>
      </c>
      <c r="AN2" s="107" t="s">
        <v>363</v>
      </c>
      <c r="AO2" s="107" t="s">
        <v>364</v>
      </c>
      <c r="AP2" s="107" t="s">
        <v>365</v>
      </c>
      <c r="AQ2" s="107" t="s">
        <v>362</v>
      </c>
      <c r="AR2" s="107" t="s">
        <v>363</v>
      </c>
      <c r="AS2" s="107" t="s">
        <v>366</v>
      </c>
      <c r="AT2" s="96" t="s">
        <v>367</v>
      </c>
      <c r="AU2" s="349" t="s">
        <v>368</v>
      </c>
      <c r="AV2" s="614" t="s">
        <v>369</v>
      </c>
      <c r="AW2" s="96" t="s">
        <v>370</v>
      </c>
      <c r="AX2" s="98" t="s">
        <v>371</v>
      </c>
      <c r="AY2" s="104" t="s">
        <v>372</v>
      </c>
      <c r="AZ2" s="104" t="s">
        <v>373</v>
      </c>
      <c r="BA2" s="104" t="s">
        <v>374</v>
      </c>
      <c r="BB2" s="104" t="s">
        <v>375</v>
      </c>
      <c r="BC2" s="110" t="s">
        <v>376</v>
      </c>
      <c r="BD2" s="98" t="s">
        <v>377</v>
      </c>
      <c r="BE2" s="104" t="s">
        <v>378</v>
      </c>
      <c r="BF2" s="104" t="s">
        <v>379</v>
      </c>
      <c r="BG2" s="111" t="s">
        <v>380</v>
      </c>
      <c r="BH2" s="112" t="s">
        <v>381</v>
      </c>
      <c r="BI2" s="113" t="s">
        <v>382</v>
      </c>
      <c r="BJ2" s="113" t="s">
        <v>383</v>
      </c>
      <c r="BK2" s="113" t="s">
        <v>384</v>
      </c>
      <c r="BL2" s="113" t="s">
        <v>385</v>
      </c>
      <c r="BM2" s="114" t="s">
        <v>386</v>
      </c>
    </row>
    <row r="3" ht="18.75" customHeight="1">
      <c r="A3" s="615">
        <v>1.0</v>
      </c>
      <c r="B3" s="370" t="s">
        <v>700</v>
      </c>
      <c r="C3" s="371" t="s">
        <v>127</v>
      </c>
      <c r="D3" s="377">
        <v>1.052000000426E12</v>
      </c>
      <c r="E3" s="631" t="s">
        <v>388</v>
      </c>
      <c r="F3" s="374"/>
      <c r="G3" s="375" t="str">
        <f t="array" ref="G3">IF(C3="","",XLOOKUP(C3,'Master Data'!K:K,'Master Data'!N:N,"Input in Master Data",0,1))</f>
        <v>T/C</v>
      </c>
      <c r="H3" s="375" t="str">
        <f t="array" ref="H3">IF(C3="","",XLOOKUP(C3,'Master Data'!K:K,'Master Data'!O:O,"Input in Master Data",0,1))</f>
        <v>Maxima</v>
      </c>
      <c r="I3" s="375" t="str">
        <f t="array" ref="I3">if(U3="","",XLOOKUP(U3,Master[Company],Master[Blow],"Unknown",0,1))</f>
        <v/>
      </c>
      <c r="J3" s="375" t="str">
        <f t="array" ref="J3">if(U3="","",XLOOKUP(U3,Master[Company],Master[Pigging],"Unknown",0,1))</f>
        <v/>
      </c>
      <c r="K3" s="375" t="str">
        <f t="array" ref="K3">if(U3="","",XLOOKUP(U3,Master[Company],Master[Load Method],"Unknown",0,1))</f>
        <v/>
      </c>
      <c r="L3" s="375" t="str">
        <f t="array" ref="L3">if(U3="","",XLOOKUP(U3,Master[Company],Master[Line Distance],"Unknown",0,1))</f>
        <v/>
      </c>
      <c r="M3" s="376"/>
      <c r="N3" s="122">
        <v>46009.0</v>
      </c>
      <c r="O3" s="377" t="s">
        <v>701</v>
      </c>
      <c r="P3" s="375" t="str">
        <f t="array" ref="P3">if(U3="","",XLOOKUP(U3,Master[Company],Master[Terms],"NA",0,1))</f>
        <v>FOB</v>
      </c>
      <c r="Q3" s="375" t="str">
        <f t="shared" ref="Q3:Q933" si="1">IF(X3="","","CPO")</f>
        <v>CPO</v>
      </c>
      <c r="R3" s="375" t="str">
        <f t="array" ref="R3">if(U3="","",XLOOKUP(U3,Master[Company],Master[Group],"NA",0,1))</f>
        <v>KPN Corp</v>
      </c>
      <c r="S3" s="375" t="str">
        <f t="array" ref="S3">if(U3="","",XLOOKUP(U3,Master[Company],Master[Loading Location],"NA",0,1))</f>
        <v>Sungai Guntung</v>
      </c>
      <c r="T3" s="375" t="str">
        <f t="array" ref="T3">if(U3="","",XLOOKUP(U3,Master[Company],Master[Acronym],"NA",0,1))</f>
        <v>PT. THIP</v>
      </c>
      <c r="U3" s="377" t="s">
        <v>221</v>
      </c>
      <c r="V3" s="378">
        <v>2000000.0</v>
      </c>
      <c r="W3" s="378">
        <v>2000000.0</v>
      </c>
      <c r="X3" s="375">
        <f t="shared" ref="X3:X1014" si="2">D3</f>
        <v>1052000000426</v>
      </c>
      <c r="Y3" s="375">
        <f t="shared" ref="Y3:Y933" si="3">IF(AB3="",Z3,AB3)</f>
        <v>1641000111</v>
      </c>
      <c r="Z3" s="377">
        <v>1.641000111E9</v>
      </c>
      <c r="AA3" s="375"/>
      <c r="AB3" s="375"/>
      <c r="AC3" s="384"/>
      <c r="AD3" s="574"/>
      <c r="AE3" s="455"/>
      <c r="AF3" s="455"/>
      <c r="AG3" s="455"/>
      <c r="AH3" s="455"/>
      <c r="AI3" s="455"/>
      <c r="AJ3" s="455"/>
      <c r="AK3" s="571"/>
      <c r="AL3" s="574"/>
      <c r="AM3" s="455"/>
      <c r="AN3" s="455"/>
      <c r="AO3" s="455"/>
      <c r="AP3" s="455"/>
      <c r="AQ3" s="455"/>
      <c r="AR3" s="455"/>
      <c r="AS3" s="455"/>
      <c r="AT3" s="376"/>
      <c r="AU3" s="382"/>
      <c r="AV3" s="616"/>
      <c r="AW3" s="376"/>
      <c r="AX3" s="459" t="s">
        <v>388</v>
      </c>
      <c r="AY3" s="377" t="s">
        <v>388</v>
      </c>
      <c r="AZ3" s="377" t="s">
        <v>388</v>
      </c>
      <c r="BA3" s="377" t="s">
        <v>388</v>
      </c>
      <c r="BB3" s="377" t="s">
        <v>388</v>
      </c>
      <c r="BC3" s="593" t="s">
        <v>388</v>
      </c>
      <c r="BD3" s="384"/>
      <c r="BE3" s="375"/>
      <c r="BF3" s="375"/>
      <c r="BG3" s="385"/>
      <c r="BH3" s="386"/>
      <c r="BI3" s="388"/>
      <c r="BJ3" s="388"/>
      <c r="BK3" s="388"/>
      <c r="BL3" s="388"/>
      <c r="BM3" s="389"/>
    </row>
    <row r="4" ht="18.75" customHeight="1">
      <c r="A4" s="407">
        <f>if(B4="","",IF(B4=B3,A3,if(A3=3,1,A3+1)))</f>
        <v>1</v>
      </c>
      <c r="B4" s="408" t="s">
        <v>700</v>
      </c>
      <c r="C4" s="409" t="s">
        <v>127</v>
      </c>
      <c r="D4" s="415">
        <v>1.052000000428E12</v>
      </c>
      <c r="E4" s="632" t="s">
        <v>388</v>
      </c>
      <c r="F4" s="412"/>
      <c r="G4" s="413" t="str">
        <f t="array" ref="G4">IF(C4="","",XLOOKUP(C4,'Master Data'!K:K,'Master Data'!N:N,"Input in Master Data",0,1))</f>
        <v>T/C</v>
      </c>
      <c r="H4" s="413" t="str">
        <f t="array" ref="H4">IF(C4="","",XLOOKUP(C4,'Master Data'!K:K,'Master Data'!O:O,"Input in Master Data",0,1))</f>
        <v>Maxima</v>
      </c>
      <c r="I4" s="413" t="str">
        <f t="array" ref="I4">if(U4="","",XLOOKUP(U4,Master[Company],Master[Blow],"Unknown",0,1))</f>
        <v/>
      </c>
      <c r="J4" s="413" t="str">
        <f t="array" ref="J4">if(U4="","",XLOOKUP(U4,Master[Company],Master[Pigging],"Unknown",0,1))</f>
        <v/>
      </c>
      <c r="K4" s="413" t="str">
        <f t="array" ref="K4">if(U4="","",XLOOKUP(U4,Master[Company],Master[Load Method],"Unknown",0,1))</f>
        <v/>
      </c>
      <c r="L4" s="413" t="str">
        <f t="array" ref="L4">if(U4="","",XLOOKUP(U4,Master[Company],Master[Line Distance],"Unknown",0,1))</f>
        <v/>
      </c>
      <c r="M4" s="414"/>
      <c r="N4" s="122">
        <v>46014.0</v>
      </c>
      <c r="O4" s="415" t="s">
        <v>701</v>
      </c>
      <c r="P4" s="413" t="str">
        <f t="array" ref="P4">if(U4="","",XLOOKUP(U4,Master[Company],Master[Terms],"NA",0,1))</f>
        <v>FOB</v>
      </c>
      <c r="Q4" s="413" t="str">
        <f t="shared" si="1"/>
        <v>CPO</v>
      </c>
      <c r="R4" s="413" t="str">
        <f t="array" ref="R4">if(U4="","",XLOOKUP(U4,Master[Company],Master[Group],"NA",0,1))</f>
        <v>KPN Corp</v>
      </c>
      <c r="S4" s="413" t="str">
        <f t="array" ref="S4">if(U4="","",XLOOKUP(U4,Master[Company],Master[Loading Location],"NA",0,1))</f>
        <v>Sungai Guntung</v>
      </c>
      <c r="T4" s="413" t="str">
        <f t="array" ref="T4">if(U4="","",XLOOKUP(U4,Master[Company],Master[Acronym],"NA",0,1))</f>
        <v>PT. THIP</v>
      </c>
      <c r="U4" s="415" t="s">
        <v>221</v>
      </c>
      <c r="V4" s="416">
        <v>2000000.0</v>
      </c>
      <c r="W4" s="416">
        <v>2000000.0</v>
      </c>
      <c r="X4" s="415">
        <f t="shared" si="2"/>
        <v>1052000000428</v>
      </c>
      <c r="Y4" s="413">
        <f t="shared" si="3"/>
        <v>1641000130</v>
      </c>
      <c r="Z4" s="415">
        <v>1.64100013E9</v>
      </c>
      <c r="AA4" s="413"/>
      <c r="AB4" s="413"/>
      <c r="AC4" s="422"/>
      <c r="AD4" s="522"/>
      <c r="AE4" s="417"/>
      <c r="AF4" s="417"/>
      <c r="AG4" s="417"/>
      <c r="AH4" s="417"/>
      <c r="AI4" s="417"/>
      <c r="AJ4" s="417"/>
      <c r="AK4" s="417"/>
      <c r="AL4" s="517"/>
      <c r="AM4" s="419"/>
      <c r="AN4" s="419"/>
      <c r="AO4" s="419"/>
      <c r="AP4" s="419"/>
      <c r="AQ4" s="419"/>
      <c r="AR4" s="419"/>
      <c r="AS4" s="419"/>
      <c r="AT4" s="422"/>
      <c r="AU4" s="420"/>
      <c r="AV4" s="621"/>
      <c r="AW4" s="422"/>
      <c r="AX4" s="421" t="s">
        <v>388</v>
      </c>
      <c r="AY4" s="415" t="s">
        <v>388</v>
      </c>
      <c r="AZ4" s="415" t="s">
        <v>388</v>
      </c>
      <c r="BA4" s="415" t="s">
        <v>388</v>
      </c>
      <c r="BB4" s="415" t="s">
        <v>388</v>
      </c>
      <c r="BC4" s="415" t="s">
        <v>388</v>
      </c>
      <c r="BD4" s="422"/>
      <c r="BE4" s="413"/>
      <c r="BF4" s="413"/>
      <c r="BG4" s="423"/>
      <c r="BH4" s="424"/>
      <c r="BI4" s="425"/>
      <c r="BJ4" s="426"/>
      <c r="BK4" s="426"/>
      <c r="BL4" s="426"/>
      <c r="BM4" s="427"/>
    </row>
    <row r="5" ht="18.75" customHeight="1">
      <c r="A5" s="400">
        <v>2.0</v>
      </c>
      <c r="B5" s="633" t="s">
        <v>702</v>
      </c>
      <c r="C5" s="337" t="s">
        <v>216</v>
      </c>
      <c r="D5" s="336">
        <v>1.052000000429E12</v>
      </c>
      <c r="E5" s="634" t="s">
        <v>464</v>
      </c>
      <c r="F5" s="393"/>
      <c r="G5" s="342" t="str">
        <f t="array" ref="G5">IF(C5="","",XLOOKUP(C5,'Master Data'!K:K,'Master Data'!N:N,"Input in Master Data",0,1))</f>
        <v>V/C</v>
      </c>
      <c r="H5" s="342" t="str">
        <f t="array" ref="H5">IF(C5="","",XLOOKUP(C5,'Master Data'!K:K,'Master Data'!O:O,"Input in Master Data",0,1))</f>
        <v>LOM</v>
      </c>
      <c r="I5" s="341" t="str">
        <f t="array" ref="I5">if(U5="","",XLOOKUP(U5,Master[Company],Master[Blow],"Unknown",0,1))</f>
        <v/>
      </c>
      <c r="J5" s="341" t="str">
        <f t="array" ref="J5">if(U5="","",XLOOKUP(U5,Master[Company],Master[Pigging],"Unknown",0,1))</f>
        <v/>
      </c>
      <c r="K5" s="341" t="str">
        <f t="array" ref="K5">if(U5="","",XLOOKUP(U5,Master[Company],Master[Load Method],"Unknown",0,1))</f>
        <v/>
      </c>
      <c r="L5" s="341" t="str">
        <f t="array" ref="L5">if(U5="","",XLOOKUP(U5,Master[Company],Master[Line Distance],"Unknown",0,1))</f>
        <v/>
      </c>
      <c r="M5" s="394"/>
      <c r="N5" s="635">
        <v>46029.0</v>
      </c>
      <c r="O5" s="336" t="s">
        <v>701</v>
      </c>
      <c r="P5" s="341" t="str">
        <f t="array" ref="P5">if(U5="","",XLOOKUP(U5,Master[Company],Master[Terms],"NA",0,1))</f>
        <v>FOB</v>
      </c>
      <c r="Q5" s="341" t="str">
        <f t="shared" si="1"/>
        <v>CPO</v>
      </c>
      <c r="R5" s="341" t="str">
        <f t="array" ref="R5">if(U5="","",XLOOKUP(U5,Master[Company],Master[Group],"NA",0,1))</f>
        <v>KPN Corp</v>
      </c>
      <c r="S5" s="341" t="str">
        <f t="array" ref="S5">if(U5="","",XLOOKUP(U5,Master[Company],Master[Loading Location],"NA",0,1))</f>
        <v>Sungai Guntung</v>
      </c>
      <c r="T5" s="341" t="str">
        <f t="array" ref="T5">if(U5="","",XLOOKUP(U5,Master[Company],Master[Acronym],"NA",0,1))</f>
        <v>PT. THIP</v>
      </c>
      <c r="U5" s="336" t="s">
        <v>221</v>
      </c>
      <c r="V5" s="395">
        <v>2000000.0</v>
      </c>
      <c r="W5" s="395">
        <v>2000000.0</v>
      </c>
      <c r="X5" s="336">
        <f t="shared" si="2"/>
        <v>1052000000429</v>
      </c>
      <c r="Y5" s="341">
        <f t="shared" si="3"/>
        <v>1641000142</v>
      </c>
      <c r="Z5" s="336">
        <v>1.641000142E9</v>
      </c>
      <c r="AA5" s="341"/>
      <c r="AB5" s="341"/>
      <c r="AC5" s="401"/>
      <c r="AD5" s="521">
        <v>46055.0</v>
      </c>
      <c r="AE5" s="396">
        <v>46055.0</v>
      </c>
      <c r="AF5" s="396">
        <v>46057.0</v>
      </c>
      <c r="AG5" s="396">
        <v>46058.0</v>
      </c>
      <c r="AH5" s="396">
        <v>46061.0</v>
      </c>
      <c r="AI5" s="396"/>
      <c r="AJ5" s="396"/>
      <c r="AK5" s="396"/>
      <c r="AL5" s="515">
        <v>46055.0</v>
      </c>
      <c r="AM5" s="398">
        <v>46055.0</v>
      </c>
      <c r="AN5" s="398">
        <v>46058.0</v>
      </c>
      <c r="AO5" s="398">
        <v>46059.0</v>
      </c>
      <c r="AP5" s="398"/>
      <c r="AQ5" s="398"/>
      <c r="AR5" s="398"/>
      <c r="AS5" s="398"/>
      <c r="AT5" s="401"/>
      <c r="AU5" s="399"/>
      <c r="AV5" s="617"/>
      <c r="AW5" s="401"/>
      <c r="AX5" s="400"/>
      <c r="AY5" s="336"/>
      <c r="AZ5" s="336"/>
      <c r="BA5" s="336"/>
      <c r="BB5" s="336"/>
      <c r="BC5" s="336"/>
      <c r="BD5" s="401"/>
      <c r="BE5" s="341"/>
      <c r="BF5" s="341"/>
      <c r="BG5" s="402"/>
      <c r="BH5" s="403"/>
      <c r="BI5" s="404"/>
      <c r="BJ5" s="405"/>
      <c r="BK5" s="405"/>
      <c r="BL5" s="405"/>
      <c r="BM5" s="514"/>
    </row>
    <row r="6" ht="18.75" customHeight="1">
      <c r="A6" s="400">
        <v>2.0</v>
      </c>
      <c r="B6" s="391" t="s">
        <v>702</v>
      </c>
      <c r="C6" s="337" t="s">
        <v>216</v>
      </c>
      <c r="D6" s="336">
        <v>1.05200000043E12</v>
      </c>
      <c r="E6" s="634" t="s">
        <v>464</v>
      </c>
      <c r="F6" s="393"/>
      <c r="G6" s="342" t="str">
        <f t="array" ref="G6">IF(C6="","",XLOOKUP(C6,'Master Data'!K:K,'Master Data'!N:N,"Input in Master Data",0,1))</f>
        <v>V/C</v>
      </c>
      <c r="H6" s="342" t="str">
        <f t="array" ref="H6">IF(C6="","",XLOOKUP(C6,'Master Data'!K:K,'Master Data'!O:O,"Input in Master Data",0,1))</f>
        <v>LOM</v>
      </c>
      <c r="I6" s="341" t="str">
        <f t="array" ref="I6">if(U6="","",XLOOKUP(U6,Master[Company],Master[Blow],"Unknown",0,1))</f>
        <v/>
      </c>
      <c r="J6" s="341" t="str">
        <f t="array" ref="J6">if(U6="","",XLOOKUP(U6,Master[Company],Master[Pigging],"Unknown",0,1))</f>
        <v/>
      </c>
      <c r="K6" s="341" t="str">
        <f t="array" ref="K6">if(U6="","",XLOOKUP(U6,Master[Company],Master[Load Method],"Unknown",0,1))</f>
        <v/>
      </c>
      <c r="L6" s="341" t="str">
        <f t="array" ref="L6">if(U6="","",XLOOKUP(U6,Master[Company],Master[Line Distance],"Unknown",0,1))</f>
        <v/>
      </c>
      <c r="M6" s="394"/>
      <c r="N6" s="636">
        <v>46031.0</v>
      </c>
      <c r="O6" s="336" t="s">
        <v>701</v>
      </c>
      <c r="P6" s="341" t="str">
        <f t="array" ref="P6">if(U6="","",XLOOKUP(U6,Master[Company],Master[Terms],"NA",0,1))</f>
        <v>FOB</v>
      </c>
      <c r="Q6" s="341" t="str">
        <f t="shared" si="1"/>
        <v>CPO</v>
      </c>
      <c r="R6" s="341" t="str">
        <f t="array" ref="R6">if(U6="","",XLOOKUP(U6,Master[Company],Master[Group],"NA",0,1))</f>
        <v>KPN Corp</v>
      </c>
      <c r="S6" s="341" t="str">
        <f t="array" ref="S6">if(U6="","",XLOOKUP(U6,Master[Company],Master[Loading Location],"NA",0,1))</f>
        <v>Sungai Guntung</v>
      </c>
      <c r="T6" s="341" t="str">
        <f t="array" ref="T6">if(U6="","",XLOOKUP(U6,Master[Company],Master[Acronym],"NA",0,1))</f>
        <v>PT. THIP</v>
      </c>
      <c r="U6" s="336" t="s">
        <v>221</v>
      </c>
      <c r="V6" s="395">
        <v>1000000.0</v>
      </c>
      <c r="W6" s="395">
        <v>1000000.0</v>
      </c>
      <c r="X6" s="336">
        <f t="shared" si="2"/>
        <v>1052000000430</v>
      </c>
      <c r="Y6" s="341">
        <f t="shared" si="3"/>
        <v>1641000149</v>
      </c>
      <c r="Z6" s="336">
        <v>1.641000149E9</v>
      </c>
      <c r="AA6" s="341"/>
      <c r="AB6" s="341"/>
      <c r="AC6" s="401"/>
      <c r="AD6" s="521">
        <v>46055.0</v>
      </c>
      <c r="AE6" s="396">
        <v>46055.0</v>
      </c>
      <c r="AF6" s="396">
        <v>46057.0</v>
      </c>
      <c r="AG6" s="396">
        <v>46058.0</v>
      </c>
      <c r="AH6" s="396">
        <v>46061.0</v>
      </c>
      <c r="AI6" s="396"/>
      <c r="AJ6" s="396"/>
      <c r="AK6" s="396"/>
      <c r="AL6" s="515">
        <v>46055.0</v>
      </c>
      <c r="AM6" s="398">
        <v>46055.0</v>
      </c>
      <c r="AN6" s="398">
        <v>46058.0</v>
      </c>
      <c r="AO6" s="398">
        <v>46059.0</v>
      </c>
      <c r="AP6" s="398"/>
      <c r="AQ6" s="398"/>
      <c r="AR6" s="398"/>
      <c r="AS6" s="398"/>
      <c r="AT6" s="401"/>
      <c r="AU6" s="399"/>
      <c r="AV6" s="617"/>
      <c r="AW6" s="401"/>
      <c r="AX6" s="400"/>
      <c r="AY6" s="336"/>
      <c r="AZ6" s="336"/>
      <c r="BA6" s="336"/>
      <c r="BB6" s="336"/>
      <c r="BC6" s="336"/>
      <c r="BD6" s="401"/>
      <c r="BE6" s="341"/>
      <c r="BF6" s="341"/>
      <c r="BG6" s="402"/>
      <c r="BH6" s="403"/>
      <c r="BI6" s="404"/>
      <c r="BJ6" s="405"/>
      <c r="BK6" s="405"/>
      <c r="BL6" s="405"/>
      <c r="BM6" s="514"/>
    </row>
    <row r="7" ht="18.75" customHeight="1">
      <c r="A7" s="400">
        <v>2.0</v>
      </c>
      <c r="B7" s="391" t="s">
        <v>702</v>
      </c>
      <c r="C7" s="337" t="s">
        <v>216</v>
      </c>
      <c r="D7" s="336">
        <v>1.052000000432E12</v>
      </c>
      <c r="E7" s="634" t="s">
        <v>464</v>
      </c>
      <c r="F7" s="393"/>
      <c r="G7" s="342" t="str">
        <f t="array" ref="G7">IF(C7="","",XLOOKUP(C7,'Master Data'!K:K,'Master Data'!N:N,"Input in Master Data",0,1))</f>
        <v>V/C</v>
      </c>
      <c r="H7" s="342" t="str">
        <f t="array" ref="H7">IF(C7="","",XLOOKUP(C7,'Master Data'!K:K,'Master Data'!O:O,"Input in Master Data",0,1))</f>
        <v>LOM</v>
      </c>
      <c r="I7" s="341" t="str">
        <f t="array" ref="I7">if(U7="","",XLOOKUP(U7,Master[Company],Master[Blow],"Unknown",0,1))</f>
        <v/>
      </c>
      <c r="J7" s="341" t="str">
        <f t="array" ref="J7">if(U7="","",XLOOKUP(U7,Master[Company],Master[Pigging],"Unknown",0,1))</f>
        <v/>
      </c>
      <c r="K7" s="341" t="str">
        <f t="array" ref="K7">if(U7="","",XLOOKUP(U7,Master[Company],Master[Load Method],"Unknown",0,1))</f>
        <v/>
      </c>
      <c r="L7" s="341" t="str">
        <f t="array" ref="L7">if(U7="","",XLOOKUP(U7,Master[Company],Master[Line Distance],"Unknown",0,1))</f>
        <v/>
      </c>
      <c r="M7" s="394"/>
      <c r="N7" s="636">
        <v>46031.0</v>
      </c>
      <c r="O7" s="336" t="s">
        <v>701</v>
      </c>
      <c r="P7" s="341" t="str">
        <f t="array" ref="P7">if(U7="","",XLOOKUP(U7,Master[Company],Master[Terms],"NA",0,1))</f>
        <v>FOB</v>
      </c>
      <c r="Q7" s="341" t="str">
        <f t="shared" si="1"/>
        <v>CPO</v>
      </c>
      <c r="R7" s="341" t="str">
        <f t="array" ref="R7">if(U7="","",XLOOKUP(U7,Master[Company],Master[Group],"NA",0,1))</f>
        <v>KPN Corp</v>
      </c>
      <c r="S7" s="341" t="str">
        <f t="array" ref="S7">if(U7="","",XLOOKUP(U7,Master[Company],Master[Loading Location],"NA",0,1))</f>
        <v>Sungai Guntung</v>
      </c>
      <c r="T7" s="341" t="str">
        <f t="array" ref="T7">if(U7="","",XLOOKUP(U7,Master[Company],Master[Acronym],"NA",0,1))</f>
        <v>PT. THIP</v>
      </c>
      <c r="U7" s="336" t="s">
        <v>221</v>
      </c>
      <c r="V7" s="395">
        <v>1000000.0</v>
      </c>
      <c r="W7" s="395">
        <f>287566+216002</f>
        <v>503568</v>
      </c>
      <c r="X7" s="336">
        <f t="shared" si="2"/>
        <v>1052000000432</v>
      </c>
      <c r="Y7" s="341">
        <f t="shared" si="3"/>
        <v>1641000150</v>
      </c>
      <c r="Z7" s="336">
        <v>1.64100015E9</v>
      </c>
      <c r="AA7" s="341"/>
      <c r="AB7" s="341"/>
      <c r="AC7" s="401"/>
      <c r="AD7" s="521">
        <v>46055.0</v>
      </c>
      <c r="AE7" s="396">
        <v>46055.0</v>
      </c>
      <c r="AF7" s="396">
        <v>46057.0</v>
      </c>
      <c r="AG7" s="396">
        <v>46058.0</v>
      </c>
      <c r="AH7" s="396">
        <v>46061.0</v>
      </c>
      <c r="AI7" s="396"/>
      <c r="AJ7" s="396"/>
      <c r="AK7" s="396"/>
      <c r="AL7" s="515">
        <v>46055.0</v>
      </c>
      <c r="AM7" s="398">
        <v>46055.0</v>
      </c>
      <c r="AN7" s="398">
        <v>46058.0</v>
      </c>
      <c r="AO7" s="398">
        <v>46059.0</v>
      </c>
      <c r="AP7" s="398"/>
      <c r="AQ7" s="398"/>
      <c r="AR7" s="398"/>
      <c r="AS7" s="398"/>
      <c r="AT7" s="401"/>
      <c r="AU7" s="399"/>
      <c r="AV7" s="617"/>
      <c r="AW7" s="401"/>
      <c r="AX7" s="400"/>
      <c r="AY7" s="336"/>
      <c r="AZ7" s="336"/>
      <c r="BA7" s="336"/>
      <c r="BB7" s="336"/>
      <c r="BC7" s="336"/>
      <c r="BD7" s="401"/>
      <c r="BE7" s="341"/>
      <c r="BF7" s="341"/>
      <c r="BG7" s="402"/>
      <c r="BH7" s="403"/>
      <c r="BI7" s="404"/>
      <c r="BJ7" s="405"/>
      <c r="BK7" s="405"/>
      <c r="BL7" s="405"/>
      <c r="BM7" s="514"/>
    </row>
    <row r="8" ht="18.75" customHeight="1">
      <c r="A8" s="400" t="str">
        <f t="shared" ref="A8:A933" si="4">if(B8="","",IF(B8=B7,A7,if(A7=3,1,A7+1)))</f>
        <v/>
      </c>
      <c r="B8" s="391"/>
      <c r="C8" s="337"/>
      <c r="D8" s="336"/>
      <c r="E8" s="634"/>
      <c r="F8" s="393"/>
      <c r="G8" s="341" t="str">
        <f t="array" ref="G8">IF(C8="","",XLOOKUP(C8,'Master Data'!K:K,'Master Data'!N:N,"Input in Master Data",0,1))</f>
        <v/>
      </c>
      <c r="H8" s="341" t="str">
        <f t="array" ref="H8">IF(C8="","",XLOOKUP(C8,'Master Data'!K:K,'Master Data'!O:O,"Input in Master Data",0,1))</f>
        <v/>
      </c>
      <c r="I8" s="341" t="str">
        <f t="array" ref="I8">if(U8="","",XLOOKUP(U8,Master[Company],Master[Blow],"Unknown",0,1))</f>
        <v/>
      </c>
      <c r="J8" s="341" t="str">
        <f t="array" ref="J8">if(U8="","",XLOOKUP(U8,Master[Company],Master[Pigging],"Unknown",0,1))</f>
        <v/>
      </c>
      <c r="K8" s="341" t="str">
        <f t="array" ref="K8">if(U8="","",XLOOKUP(U8,Master[Company],Master[Load Method],"Unknown",0,1))</f>
        <v/>
      </c>
      <c r="L8" s="341" t="str">
        <f t="array" ref="L8">if(U8="","",XLOOKUP(U8,Master[Company],Master[Line Distance],"Unknown",0,1))</f>
        <v/>
      </c>
      <c r="M8" s="394"/>
      <c r="N8" s="341"/>
      <c r="O8" s="341"/>
      <c r="P8" s="341" t="str">
        <f t="array" ref="P8">if(U8="","",XLOOKUP(U8,Master[Company],Master[Terms],"NA",0,1))</f>
        <v/>
      </c>
      <c r="Q8" s="341" t="str">
        <f t="shared" si="1"/>
        <v/>
      </c>
      <c r="R8" s="341" t="str">
        <f t="array" ref="R8">if(U8="","",XLOOKUP(U8,Master[Company],Master[Group],"NA",0,1))</f>
        <v/>
      </c>
      <c r="S8" s="341" t="str">
        <f t="array" ref="S8">if(U8="","",XLOOKUP(U8,Master[Company],Master[Loading Location],"NA",0,1))</f>
        <v/>
      </c>
      <c r="T8" s="341" t="str">
        <f t="array" ref="T8">if(U8="","",XLOOKUP(U8,Master[Company],Master[Acronym],"NA",0,1))</f>
        <v/>
      </c>
      <c r="U8" s="336"/>
      <c r="V8" s="395"/>
      <c r="W8" s="395"/>
      <c r="X8" s="336" t="str">
        <f t="shared" si="2"/>
        <v/>
      </c>
      <c r="Y8" s="341" t="str">
        <f t="shared" si="3"/>
        <v/>
      </c>
      <c r="Z8" s="336"/>
      <c r="AA8" s="341"/>
      <c r="AB8" s="341"/>
      <c r="AC8" s="401"/>
      <c r="AD8" s="521"/>
      <c r="AE8" s="396"/>
      <c r="AF8" s="396"/>
      <c r="AG8" s="396"/>
      <c r="AH8" s="396"/>
      <c r="AI8" s="396"/>
      <c r="AJ8" s="396"/>
      <c r="AK8" s="396"/>
      <c r="AL8" s="515"/>
      <c r="AM8" s="398"/>
      <c r="AN8" s="398"/>
      <c r="AO8" s="398"/>
      <c r="AP8" s="398"/>
      <c r="AQ8" s="398"/>
      <c r="AR8" s="398"/>
      <c r="AS8" s="398"/>
      <c r="AT8" s="401"/>
      <c r="AU8" s="399"/>
      <c r="AV8" s="617"/>
      <c r="AW8" s="401"/>
      <c r="AX8" s="400"/>
      <c r="AY8" s="336"/>
      <c r="AZ8" s="336"/>
      <c r="BA8" s="336"/>
      <c r="BB8" s="336"/>
      <c r="BC8" s="336"/>
      <c r="BD8" s="401"/>
      <c r="BE8" s="341"/>
      <c r="BF8" s="341"/>
      <c r="BG8" s="402"/>
      <c r="BH8" s="403"/>
      <c r="BI8" s="404"/>
      <c r="BJ8" s="405"/>
      <c r="BK8" s="405"/>
      <c r="BL8" s="405"/>
      <c r="BM8" s="514"/>
    </row>
    <row r="9" ht="18.75" customHeight="1">
      <c r="A9" s="400" t="str">
        <f t="shared" si="4"/>
        <v/>
      </c>
      <c r="B9" s="391"/>
      <c r="C9" s="337"/>
      <c r="D9" s="336"/>
      <c r="E9" s="634"/>
      <c r="F9" s="393"/>
      <c r="G9" s="341" t="str">
        <f t="array" ref="G9">IF(C9="","",XLOOKUP(C9,'Master Data'!K:K,'Master Data'!N:N,"Input in Master Data",0,1))</f>
        <v/>
      </c>
      <c r="H9" s="341" t="str">
        <f t="array" ref="H9">IF(C9="","",XLOOKUP(C9,'Master Data'!K:K,'Master Data'!O:O,"Input in Master Data",0,1))</f>
        <v/>
      </c>
      <c r="I9" s="341" t="str">
        <f t="array" ref="I9">if(U9="","",XLOOKUP(U9,Master[Company],Master[Blow],"Unknown",0,1))</f>
        <v/>
      </c>
      <c r="J9" s="341" t="str">
        <f t="array" ref="J9">if(U9="","",XLOOKUP(U9,Master[Company],Master[Pigging],"Unknown",0,1))</f>
        <v/>
      </c>
      <c r="K9" s="341" t="str">
        <f t="array" ref="K9">if(U9="","",XLOOKUP(U9,Master[Company],Master[Load Method],"Unknown",0,1))</f>
        <v/>
      </c>
      <c r="L9" s="341" t="str">
        <f t="array" ref="L9">if(U9="","",XLOOKUP(U9,Master[Company],Master[Line Distance],"Unknown",0,1))</f>
        <v/>
      </c>
      <c r="M9" s="394"/>
      <c r="N9" s="341"/>
      <c r="O9" s="341"/>
      <c r="P9" s="341" t="str">
        <f t="array" ref="P9">if(U9="","",XLOOKUP(U9,Master[Company],Master[Terms],"NA",0,1))</f>
        <v/>
      </c>
      <c r="Q9" s="341" t="str">
        <f t="shared" si="1"/>
        <v/>
      </c>
      <c r="R9" s="341" t="str">
        <f t="array" ref="R9">if(U9="","",XLOOKUP(U9,Master[Company],Master[Group],"NA",0,1))</f>
        <v/>
      </c>
      <c r="S9" s="341" t="str">
        <f t="array" ref="S9">if(U9="","",XLOOKUP(U9,Master[Company],Master[Loading Location],"NA",0,1))</f>
        <v/>
      </c>
      <c r="T9" s="341" t="str">
        <f t="array" ref="T9">if(U9="","",XLOOKUP(U9,Master[Company],Master[Acronym],"NA",0,1))</f>
        <v/>
      </c>
      <c r="U9" s="336"/>
      <c r="V9" s="395"/>
      <c r="W9" s="395"/>
      <c r="X9" s="336" t="str">
        <f t="shared" si="2"/>
        <v/>
      </c>
      <c r="Y9" s="341" t="str">
        <f t="shared" si="3"/>
        <v/>
      </c>
      <c r="Z9" s="336"/>
      <c r="AA9" s="341"/>
      <c r="AB9" s="341"/>
      <c r="AC9" s="401"/>
      <c r="AD9" s="521"/>
      <c r="AE9" s="396"/>
      <c r="AF9" s="396"/>
      <c r="AG9" s="396"/>
      <c r="AH9" s="396"/>
      <c r="AI9" s="396"/>
      <c r="AJ9" s="396"/>
      <c r="AK9" s="396"/>
      <c r="AL9" s="515"/>
      <c r="AM9" s="398"/>
      <c r="AN9" s="398"/>
      <c r="AO9" s="398"/>
      <c r="AP9" s="398"/>
      <c r="AQ9" s="398"/>
      <c r="AR9" s="398"/>
      <c r="AS9" s="398"/>
      <c r="AT9" s="401"/>
      <c r="AU9" s="399"/>
      <c r="AV9" s="617"/>
      <c r="AW9" s="401"/>
      <c r="AX9" s="400"/>
      <c r="AY9" s="336"/>
      <c r="AZ9" s="336"/>
      <c r="BA9" s="336"/>
      <c r="BB9" s="336"/>
      <c r="BC9" s="336"/>
      <c r="BD9" s="401"/>
      <c r="BE9" s="341"/>
      <c r="BF9" s="341"/>
      <c r="BG9" s="402"/>
      <c r="BH9" s="403"/>
      <c r="BI9" s="404"/>
      <c r="BJ9" s="405"/>
      <c r="BK9" s="405"/>
      <c r="BL9" s="405"/>
      <c r="BM9" s="514"/>
    </row>
    <row r="10" ht="18.75" customHeight="1">
      <c r="A10" s="400" t="str">
        <f t="shared" si="4"/>
        <v/>
      </c>
      <c r="B10" s="391"/>
      <c r="C10" s="337"/>
      <c r="D10" s="336"/>
      <c r="E10" s="634"/>
      <c r="F10" s="393"/>
      <c r="G10" s="341" t="str">
        <f t="array" ref="G10">IF(C10="","",XLOOKUP(C10,'Master Data'!K:K,'Master Data'!N:N,"Input in Master Data",0,1))</f>
        <v/>
      </c>
      <c r="H10" s="341" t="str">
        <f t="array" ref="H10">IF(C10="","",XLOOKUP(C10,'Master Data'!K:K,'Master Data'!O:O,"Input in Master Data",0,1))</f>
        <v/>
      </c>
      <c r="I10" s="341" t="str">
        <f t="array" ref="I10">if(U10="","",XLOOKUP(U10,Master[Company],Master[Blow],"Unknown",0,1))</f>
        <v/>
      </c>
      <c r="J10" s="341" t="str">
        <f t="array" ref="J10">if(U10="","",XLOOKUP(U10,Master[Company],Master[Pigging],"Unknown",0,1))</f>
        <v/>
      </c>
      <c r="K10" s="341" t="str">
        <f t="array" ref="K10">if(U10="","",XLOOKUP(U10,Master[Company],Master[Load Method],"Unknown",0,1))</f>
        <v/>
      </c>
      <c r="L10" s="341" t="str">
        <f t="array" ref="L10">if(U10="","",XLOOKUP(U10,Master[Company],Master[Line Distance],"Unknown",0,1))</f>
        <v/>
      </c>
      <c r="M10" s="394"/>
      <c r="N10" s="341"/>
      <c r="O10" s="341"/>
      <c r="P10" s="341" t="str">
        <f t="array" ref="P10">if(U10="","",XLOOKUP(U10,Master[Company],Master[Terms],"NA",0,1))</f>
        <v/>
      </c>
      <c r="Q10" s="341" t="str">
        <f t="shared" si="1"/>
        <v/>
      </c>
      <c r="R10" s="341" t="str">
        <f t="array" ref="R10">if(U10="","",XLOOKUP(U10,Master[Company],Master[Group],"NA",0,1))</f>
        <v/>
      </c>
      <c r="S10" s="341" t="str">
        <f t="array" ref="S10">if(U10="","",XLOOKUP(U10,Master[Company],Master[Loading Location],"NA",0,1))</f>
        <v/>
      </c>
      <c r="T10" s="341" t="str">
        <f t="array" ref="T10">if(U10="","",XLOOKUP(U10,Master[Company],Master[Acronym],"NA",0,1))</f>
        <v/>
      </c>
      <c r="U10" s="336"/>
      <c r="V10" s="395"/>
      <c r="W10" s="395"/>
      <c r="X10" s="336" t="str">
        <f t="shared" si="2"/>
        <v/>
      </c>
      <c r="Y10" s="341" t="str">
        <f t="shared" si="3"/>
        <v/>
      </c>
      <c r="Z10" s="336"/>
      <c r="AA10" s="341"/>
      <c r="AB10" s="341"/>
      <c r="AC10" s="401"/>
      <c r="AD10" s="521"/>
      <c r="AE10" s="396"/>
      <c r="AF10" s="396"/>
      <c r="AG10" s="396"/>
      <c r="AH10" s="396"/>
      <c r="AI10" s="396"/>
      <c r="AJ10" s="396"/>
      <c r="AK10" s="396"/>
      <c r="AL10" s="515"/>
      <c r="AM10" s="398"/>
      <c r="AN10" s="398"/>
      <c r="AO10" s="398"/>
      <c r="AP10" s="398"/>
      <c r="AQ10" s="398"/>
      <c r="AR10" s="398"/>
      <c r="AS10" s="398"/>
      <c r="AT10" s="401"/>
      <c r="AU10" s="399"/>
      <c r="AV10" s="617"/>
      <c r="AW10" s="401"/>
      <c r="AX10" s="400"/>
      <c r="AY10" s="336"/>
      <c r="AZ10" s="336"/>
      <c r="BA10" s="336"/>
      <c r="BB10" s="336"/>
      <c r="BC10" s="336"/>
      <c r="BD10" s="401"/>
      <c r="BE10" s="341"/>
      <c r="BF10" s="341"/>
      <c r="BG10" s="402"/>
      <c r="BH10" s="403"/>
      <c r="BI10" s="404"/>
      <c r="BJ10" s="405"/>
      <c r="BK10" s="405"/>
      <c r="BL10" s="405"/>
      <c r="BM10" s="514"/>
    </row>
    <row r="11" ht="18.75" customHeight="1">
      <c r="A11" s="400" t="str">
        <f t="shared" si="4"/>
        <v/>
      </c>
      <c r="B11" s="391"/>
      <c r="C11" s="337"/>
      <c r="D11" s="336"/>
      <c r="E11" s="634"/>
      <c r="F11" s="393"/>
      <c r="G11" s="341" t="str">
        <f t="array" ref="G11">IF(C11="","",XLOOKUP(C11,'Master Data'!K:K,'Master Data'!N:N,"Input in Master Data",0,1))</f>
        <v/>
      </c>
      <c r="H11" s="341" t="str">
        <f t="array" ref="H11">IF(C11="","",XLOOKUP(C11,'Master Data'!K:K,'Master Data'!O:O,"Input in Master Data",0,1))</f>
        <v/>
      </c>
      <c r="I11" s="341" t="str">
        <f t="array" ref="I11">if(U11="","",XLOOKUP(U11,Master[Company],Master[Blow],"Unknown",0,1))</f>
        <v/>
      </c>
      <c r="J11" s="341" t="str">
        <f t="array" ref="J11">if(U11="","",XLOOKUP(U11,Master[Company],Master[Pigging],"Unknown",0,1))</f>
        <v/>
      </c>
      <c r="K11" s="341" t="str">
        <f t="array" ref="K11">if(U11="","",XLOOKUP(U11,Master[Company],Master[Load Method],"Unknown",0,1))</f>
        <v/>
      </c>
      <c r="L11" s="341" t="str">
        <f t="array" ref="L11">if(U11="","",XLOOKUP(U11,Master[Company],Master[Line Distance],"Unknown",0,1))</f>
        <v/>
      </c>
      <c r="M11" s="394"/>
      <c r="N11" s="341"/>
      <c r="O11" s="341"/>
      <c r="P11" s="341" t="str">
        <f t="array" ref="P11">if(U11="","",XLOOKUP(U11,Master[Company],Master[Terms],"NA",0,1))</f>
        <v/>
      </c>
      <c r="Q11" s="341" t="str">
        <f t="shared" si="1"/>
        <v/>
      </c>
      <c r="R11" s="341" t="str">
        <f t="array" ref="R11">if(U11="","",XLOOKUP(U11,Master[Company],Master[Group],"NA",0,1))</f>
        <v/>
      </c>
      <c r="S11" s="341" t="str">
        <f t="array" ref="S11">if(U11="","",XLOOKUP(U11,Master[Company],Master[Loading Location],"NA",0,1))</f>
        <v/>
      </c>
      <c r="T11" s="341" t="str">
        <f t="array" ref="T11">if(U11="","",XLOOKUP(U11,Master[Company],Master[Acronym],"NA",0,1))</f>
        <v/>
      </c>
      <c r="U11" s="336"/>
      <c r="V11" s="395"/>
      <c r="W11" s="395"/>
      <c r="X11" s="336" t="str">
        <f t="shared" si="2"/>
        <v/>
      </c>
      <c r="Y11" s="341" t="str">
        <f t="shared" si="3"/>
        <v/>
      </c>
      <c r="Z11" s="336"/>
      <c r="AA11" s="341"/>
      <c r="AB11" s="341"/>
      <c r="AC11" s="401"/>
      <c r="AD11" s="521"/>
      <c r="AE11" s="396"/>
      <c r="AF11" s="396"/>
      <c r="AG11" s="396"/>
      <c r="AH11" s="396"/>
      <c r="AI11" s="396"/>
      <c r="AJ11" s="396"/>
      <c r="AK11" s="396"/>
      <c r="AL11" s="515"/>
      <c r="AM11" s="398"/>
      <c r="AN11" s="398"/>
      <c r="AO11" s="398"/>
      <c r="AP11" s="398"/>
      <c r="AQ11" s="398"/>
      <c r="AR11" s="398"/>
      <c r="AS11" s="398"/>
      <c r="AT11" s="401"/>
      <c r="AU11" s="399"/>
      <c r="AV11" s="617"/>
      <c r="AW11" s="401"/>
      <c r="AX11" s="400"/>
      <c r="AY11" s="336"/>
      <c r="AZ11" s="336"/>
      <c r="BA11" s="336"/>
      <c r="BB11" s="336"/>
      <c r="BC11" s="336"/>
      <c r="BD11" s="401"/>
      <c r="BE11" s="341"/>
      <c r="BF11" s="341"/>
      <c r="BG11" s="402"/>
      <c r="BH11" s="403"/>
      <c r="BI11" s="404"/>
      <c r="BJ11" s="405"/>
      <c r="BK11" s="405"/>
      <c r="BL11" s="405"/>
      <c r="BM11" s="514"/>
    </row>
    <row r="12" ht="18.75" customHeight="1">
      <c r="A12" s="400" t="str">
        <f t="shared" si="4"/>
        <v/>
      </c>
      <c r="B12" s="391"/>
      <c r="C12" s="337"/>
      <c r="D12" s="336"/>
      <c r="E12" s="634"/>
      <c r="F12" s="393"/>
      <c r="G12" s="341" t="str">
        <f t="array" ref="G12">IF(C12="","",XLOOKUP(C12,'Master Data'!K:K,'Master Data'!N:N,"Input in Master Data",0,1))</f>
        <v/>
      </c>
      <c r="H12" s="341" t="str">
        <f t="array" ref="H12">IF(C12="","",XLOOKUP(C12,'Master Data'!K:K,'Master Data'!O:O,"Input in Master Data",0,1))</f>
        <v/>
      </c>
      <c r="I12" s="341" t="str">
        <f t="array" ref="I12">if(U12="","",XLOOKUP(U12,Master[Company],Master[Blow],"Unknown",0,1))</f>
        <v/>
      </c>
      <c r="J12" s="341" t="str">
        <f t="array" ref="J12">if(U12="","",XLOOKUP(U12,Master[Company],Master[Pigging],"Unknown",0,1))</f>
        <v/>
      </c>
      <c r="K12" s="341" t="str">
        <f t="array" ref="K12">if(U12="","",XLOOKUP(U12,Master[Company],Master[Load Method],"Unknown",0,1))</f>
        <v/>
      </c>
      <c r="L12" s="341" t="str">
        <f t="array" ref="L12">if(U12="","",XLOOKUP(U12,Master[Company],Master[Line Distance],"Unknown",0,1))</f>
        <v/>
      </c>
      <c r="M12" s="394"/>
      <c r="N12" s="341"/>
      <c r="O12" s="341"/>
      <c r="P12" s="341" t="str">
        <f t="array" ref="P12">if(U12="","",XLOOKUP(U12,Master[Company],Master[Terms],"NA",0,1))</f>
        <v/>
      </c>
      <c r="Q12" s="341" t="str">
        <f t="shared" si="1"/>
        <v/>
      </c>
      <c r="R12" s="341" t="str">
        <f t="array" ref="R12">if(U12="","",XLOOKUP(U12,Master[Company],Master[Group],"NA",0,1))</f>
        <v/>
      </c>
      <c r="S12" s="341" t="str">
        <f t="array" ref="S12">if(U12="","",XLOOKUP(U12,Master[Company],Master[Loading Location],"NA",0,1))</f>
        <v/>
      </c>
      <c r="T12" s="341" t="str">
        <f t="array" ref="T12">if(U12="","",XLOOKUP(U12,Master[Company],Master[Acronym],"NA",0,1))</f>
        <v/>
      </c>
      <c r="U12" s="336"/>
      <c r="V12" s="395"/>
      <c r="W12" s="395"/>
      <c r="X12" s="341" t="str">
        <f t="shared" si="2"/>
        <v/>
      </c>
      <c r="Y12" s="341" t="str">
        <f t="shared" si="3"/>
        <v/>
      </c>
      <c r="Z12" s="336"/>
      <c r="AA12" s="341"/>
      <c r="AB12" s="341"/>
      <c r="AC12" s="401"/>
      <c r="AD12" s="563"/>
      <c r="AE12" s="564"/>
      <c r="AF12" s="564"/>
      <c r="AG12" s="564"/>
      <c r="AH12" s="564"/>
      <c r="AI12" s="564"/>
      <c r="AJ12" s="564"/>
      <c r="AK12" s="564"/>
      <c r="AL12" s="563"/>
      <c r="AM12" s="564"/>
      <c r="AN12" s="564"/>
      <c r="AO12" s="564"/>
      <c r="AP12" s="564"/>
      <c r="AQ12" s="564"/>
      <c r="AR12" s="564"/>
      <c r="AS12" s="564"/>
      <c r="AT12" s="401"/>
      <c r="AU12" s="399"/>
      <c r="AV12" s="617"/>
      <c r="AW12" s="401"/>
      <c r="AX12" s="400"/>
      <c r="AY12" s="336"/>
      <c r="AZ12" s="336"/>
      <c r="BA12" s="336"/>
      <c r="BB12" s="336"/>
      <c r="BC12" s="336"/>
      <c r="BD12" s="401"/>
      <c r="BE12" s="341"/>
      <c r="BF12" s="341"/>
      <c r="BG12" s="402"/>
      <c r="BH12" s="403"/>
      <c r="BI12" s="404"/>
      <c r="BJ12" s="405"/>
      <c r="BK12" s="405"/>
      <c r="BL12" s="405"/>
      <c r="BM12" s="514"/>
    </row>
    <row r="13" ht="18.75" customHeight="1">
      <c r="A13" s="400" t="str">
        <f t="shared" si="4"/>
        <v/>
      </c>
      <c r="B13" s="391"/>
      <c r="C13" s="337"/>
      <c r="D13" s="336"/>
      <c r="E13" s="634"/>
      <c r="F13" s="393"/>
      <c r="G13" s="341" t="str">
        <f t="array" ref="G13">IF(C13="","",XLOOKUP(C13,'Master Data'!K:K,'Master Data'!N:N,"Input in Master Data",0,1))</f>
        <v/>
      </c>
      <c r="H13" s="341" t="str">
        <f t="array" ref="H13">IF(C13="","",XLOOKUP(C13,'Master Data'!K:K,'Master Data'!O:O,"Input in Master Data",0,1))</f>
        <v/>
      </c>
      <c r="I13" s="341" t="str">
        <f t="array" ref="I13">if(U13="","",XLOOKUP(U13,Master[Company],Master[Blow],"Unknown",0,1))</f>
        <v/>
      </c>
      <c r="J13" s="341" t="str">
        <f t="array" ref="J13">if(U13="","",XLOOKUP(U13,Master[Company],Master[Pigging],"Unknown",0,1))</f>
        <v/>
      </c>
      <c r="K13" s="341" t="str">
        <f t="array" ref="K13">if(U13="","",XLOOKUP(U13,Master[Company],Master[Load Method],"Unknown",0,1))</f>
        <v/>
      </c>
      <c r="L13" s="341" t="str">
        <f t="array" ref="L13">if(U13="","",XLOOKUP(U13,Master[Company],Master[Line Distance],"Unknown",0,1))</f>
        <v/>
      </c>
      <c r="M13" s="394"/>
      <c r="N13" s="341"/>
      <c r="O13" s="341"/>
      <c r="P13" s="341" t="str">
        <f t="array" ref="P13">if(U13="","",XLOOKUP(U13,Master[Company],Master[Terms],"NA",0,1))</f>
        <v/>
      </c>
      <c r="Q13" s="341" t="str">
        <f t="shared" si="1"/>
        <v/>
      </c>
      <c r="R13" s="341" t="str">
        <f t="array" ref="R13">if(U13="","",XLOOKUP(U13,Master[Company],Master[Group],"NA",0,1))</f>
        <v/>
      </c>
      <c r="S13" s="341" t="str">
        <f t="array" ref="S13">if(U13="","",XLOOKUP(U13,Master[Company],Master[Loading Location],"NA",0,1))</f>
        <v/>
      </c>
      <c r="T13" s="341" t="str">
        <f t="array" ref="T13">if(U13="","",XLOOKUP(U13,Master[Company],Master[Acronym],"NA",0,1))</f>
        <v/>
      </c>
      <c r="U13" s="336"/>
      <c r="V13" s="395"/>
      <c r="W13" s="395"/>
      <c r="X13" s="341" t="str">
        <f t="shared" si="2"/>
        <v/>
      </c>
      <c r="Y13" s="341" t="str">
        <f t="shared" si="3"/>
        <v/>
      </c>
      <c r="Z13" s="336"/>
      <c r="AA13" s="341"/>
      <c r="AB13" s="341"/>
      <c r="AC13" s="401"/>
      <c r="AD13" s="521"/>
      <c r="AE13" s="396"/>
      <c r="AF13" s="396"/>
      <c r="AG13" s="396"/>
      <c r="AH13" s="622"/>
      <c r="AI13" s="622"/>
      <c r="AJ13" s="622"/>
      <c r="AK13" s="622"/>
      <c r="AL13" s="515"/>
      <c r="AM13" s="398"/>
      <c r="AN13" s="398"/>
      <c r="AO13" s="398"/>
      <c r="AP13" s="398"/>
      <c r="AQ13" s="499"/>
      <c r="AR13" s="499"/>
      <c r="AS13" s="499"/>
      <c r="AT13" s="401"/>
      <c r="AU13" s="399"/>
      <c r="AV13" s="617"/>
      <c r="AW13" s="401"/>
      <c r="AX13" s="400"/>
      <c r="AY13" s="336"/>
      <c r="AZ13" s="336"/>
      <c r="BA13" s="336"/>
      <c r="BB13" s="336"/>
      <c r="BC13" s="336"/>
      <c r="BD13" s="401"/>
      <c r="BE13" s="341"/>
      <c r="BF13" s="341"/>
      <c r="BG13" s="402"/>
      <c r="BH13" s="403"/>
      <c r="BI13" s="404"/>
      <c r="BJ13" s="405"/>
      <c r="BK13" s="405"/>
      <c r="BL13" s="405"/>
      <c r="BM13" s="514"/>
    </row>
    <row r="14" ht="18.75" customHeight="1">
      <c r="A14" s="400" t="str">
        <f t="shared" si="4"/>
        <v/>
      </c>
      <c r="B14" s="391"/>
      <c r="C14" s="337"/>
      <c r="D14" s="336"/>
      <c r="E14" s="634"/>
      <c r="F14" s="393"/>
      <c r="G14" s="341" t="str">
        <f t="array" ref="G14">IF(C14="","",XLOOKUP(C14,'Master Data'!K:K,'Master Data'!N:N,"Input in Master Data",0,1))</f>
        <v/>
      </c>
      <c r="H14" s="341" t="str">
        <f t="array" ref="H14">IF(C14="","",XLOOKUP(C14,'Master Data'!K:K,'Master Data'!O:O,"Input in Master Data",0,1))</f>
        <v/>
      </c>
      <c r="I14" s="341" t="str">
        <f t="array" ref="I14">if(U14="","",XLOOKUP(U14,Master[Company],Master[Blow],"Unknown",0,1))</f>
        <v/>
      </c>
      <c r="J14" s="341" t="str">
        <f t="array" ref="J14">if(U14="","",XLOOKUP(U14,Master[Company],Master[Pigging],"Unknown",0,1))</f>
        <v/>
      </c>
      <c r="K14" s="341" t="str">
        <f t="array" ref="K14">if(U14="","",XLOOKUP(U14,Master[Company],Master[Load Method],"Unknown",0,1))</f>
        <v/>
      </c>
      <c r="L14" s="341" t="str">
        <f t="array" ref="L14">if(U14="","",XLOOKUP(U14,Master[Company],Master[Line Distance],"Unknown",0,1))</f>
        <v/>
      </c>
      <c r="M14" s="394"/>
      <c r="N14" s="341"/>
      <c r="O14" s="341"/>
      <c r="P14" s="341" t="str">
        <f t="array" ref="P14">if(U14="","",XLOOKUP(U14,Master[Company],Master[Terms],"NA",0,1))</f>
        <v/>
      </c>
      <c r="Q14" s="341" t="str">
        <f t="shared" si="1"/>
        <v/>
      </c>
      <c r="R14" s="341" t="str">
        <f t="array" ref="R14">if(U14="","",XLOOKUP(U14,Master[Company],Master[Group],"NA",0,1))</f>
        <v/>
      </c>
      <c r="S14" s="341" t="str">
        <f t="array" ref="S14">if(U14="","",XLOOKUP(U14,Master[Company],Master[Loading Location],"NA",0,1))</f>
        <v/>
      </c>
      <c r="T14" s="341" t="str">
        <f t="array" ref="T14">if(U14="","",XLOOKUP(U14,Master[Company],Master[Acronym],"NA",0,1))</f>
        <v/>
      </c>
      <c r="U14" s="336"/>
      <c r="V14" s="395"/>
      <c r="W14" s="395"/>
      <c r="X14" s="341" t="str">
        <f t="shared" si="2"/>
        <v/>
      </c>
      <c r="Y14" s="341" t="str">
        <f t="shared" si="3"/>
        <v/>
      </c>
      <c r="Z14" s="336"/>
      <c r="AA14" s="341"/>
      <c r="AB14" s="341"/>
      <c r="AC14" s="401"/>
      <c r="AD14" s="521"/>
      <c r="AE14" s="396"/>
      <c r="AF14" s="396"/>
      <c r="AG14" s="396"/>
      <c r="AH14" s="622"/>
      <c r="AI14" s="622"/>
      <c r="AJ14" s="622"/>
      <c r="AK14" s="622"/>
      <c r="AL14" s="515"/>
      <c r="AM14" s="398"/>
      <c r="AN14" s="398"/>
      <c r="AO14" s="398"/>
      <c r="AP14" s="398"/>
      <c r="AQ14" s="499"/>
      <c r="AR14" s="499"/>
      <c r="AS14" s="499"/>
      <c r="AT14" s="401"/>
      <c r="AU14" s="399"/>
      <c r="AV14" s="617"/>
      <c r="AW14" s="401"/>
      <c r="AX14" s="400"/>
      <c r="AY14" s="336"/>
      <c r="AZ14" s="336"/>
      <c r="BA14" s="336"/>
      <c r="BB14" s="336"/>
      <c r="BC14" s="336"/>
      <c r="BD14" s="401"/>
      <c r="BE14" s="341"/>
      <c r="BF14" s="341"/>
      <c r="BG14" s="402"/>
      <c r="BH14" s="403"/>
      <c r="BI14" s="404"/>
      <c r="BJ14" s="405"/>
      <c r="BK14" s="405"/>
      <c r="BL14" s="405"/>
      <c r="BM14" s="514"/>
    </row>
    <row r="15" ht="18.75" customHeight="1">
      <c r="A15" s="400" t="str">
        <f t="shared" si="4"/>
        <v/>
      </c>
      <c r="B15" s="391"/>
      <c r="C15" s="337"/>
      <c r="D15" s="336"/>
      <c r="E15" s="634"/>
      <c r="F15" s="393"/>
      <c r="G15" s="341" t="str">
        <f t="array" ref="G15">IF(C15="","",XLOOKUP(C15,'Master Data'!K:K,'Master Data'!N:N,"Input in Master Data",0,1))</f>
        <v/>
      </c>
      <c r="H15" s="341" t="str">
        <f t="array" ref="H15">IF(C15="","",XLOOKUP(C15,'Master Data'!K:K,'Master Data'!O:O,"Input in Master Data",0,1))</f>
        <v/>
      </c>
      <c r="I15" s="341" t="str">
        <f t="array" ref="I15">if(U15="","",XLOOKUP(U15,Master[Company],Master[Blow],"Unknown",0,1))</f>
        <v/>
      </c>
      <c r="J15" s="341" t="str">
        <f t="array" ref="J15">if(U15="","",XLOOKUP(U15,Master[Company],Master[Pigging],"Unknown",0,1))</f>
        <v/>
      </c>
      <c r="K15" s="341" t="str">
        <f t="array" ref="K15">if(U15="","",XLOOKUP(U15,Master[Company],Master[Load Method],"Unknown",0,1))</f>
        <v/>
      </c>
      <c r="L15" s="341" t="str">
        <f t="array" ref="L15">if(U15="","",XLOOKUP(U15,Master[Company],Master[Line Distance],"Unknown",0,1))</f>
        <v/>
      </c>
      <c r="M15" s="394"/>
      <c r="N15" s="341"/>
      <c r="O15" s="341"/>
      <c r="P15" s="341" t="str">
        <f t="array" ref="P15">if(U15="","",XLOOKUP(U15,Master[Company],Master[Terms],"NA",0,1))</f>
        <v/>
      </c>
      <c r="Q15" s="341" t="str">
        <f t="shared" si="1"/>
        <v/>
      </c>
      <c r="R15" s="341" t="str">
        <f t="array" ref="R15">if(U15="","",XLOOKUP(U15,Master[Company],Master[Group],"NA",0,1))</f>
        <v/>
      </c>
      <c r="S15" s="341" t="str">
        <f t="array" ref="S15">if(U15="","",XLOOKUP(U15,Master[Company],Master[Loading Location],"NA",0,1))</f>
        <v/>
      </c>
      <c r="T15" s="341" t="str">
        <f t="array" ref="T15">if(U15="","",XLOOKUP(U15,Master[Company],Master[Acronym],"NA",0,1))</f>
        <v/>
      </c>
      <c r="U15" s="336"/>
      <c r="V15" s="395"/>
      <c r="W15" s="395"/>
      <c r="X15" s="341" t="str">
        <f t="shared" si="2"/>
        <v/>
      </c>
      <c r="Y15" s="341" t="str">
        <f t="shared" si="3"/>
        <v/>
      </c>
      <c r="Z15" s="336"/>
      <c r="AA15" s="341"/>
      <c r="AB15" s="341"/>
      <c r="AC15" s="401"/>
      <c r="AD15" s="521"/>
      <c r="AE15" s="396"/>
      <c r="AF15" s="396"/>
      <c r="AG15" s="396"/>
      <c r="AH15" s="622"/>
      <c r="AI15" s="622"/>
      <c r="AJ15" s="622"/>
      <c r="AK15" s="622"/>
      <c r="AL15" s="515"/>
      <c r="AM15" s="398"/>
      <c r="AN15" s="398"/>
      <c r="AO15" s="398"/>
      <c r="AP15" s="398"/>
      <c r="AQ15" s="499"/>
      <c r="AR15" s="499"/>
      <c r="AS15" s="499"/>
      <c r="AT15" s="401"/>
      <c r="AU15" s="399"/>
      <c r="AV15" s="617"/>
      <c r="AW15" s="401"/>
      <c r="AX15" s="400"/>
      <c r="AY15" s="336"/>
      <c r="AZ15" s="336"/>
      <c r="BA15" s="336"/>
      <c r="BB15" s="336"/>
      <c r="BC15" s="336"/>
      <c r="BD15" s="401"/>
      <c r="BE15" s="341"/>
      <c r="BF15" s="341"/>
      <c r="BG15" s="402"/>
      <c r="BH15" s="403"/>
      <c r="BI15" s="404"/>
      <c r="BJ15" s="405"/>
      <c r="BK15" s="405"/>
      <c r="BL15" s="405"/>
      <c r="BM15" s="514"/>
    </row>
    <row r="16" ht="18.75" customHeight="1">
      <c r="A16" s="400" t="str">
        <f t="shared" si="4"/>
        <v/>
      </c>
      <c r="B16" s="391"/>
      <c r="C16" s="337"/>
      <c r="D16" s="336"/>
      <c r="E16" s="634"/>
      <c r="F16" s="393"/>
      <c r="G16" s="341" t="str">
        <f t="array" ref="G16">IF(C16="","",XLOOKUP(C16,'Master Data'!K:K,'Master Data'!N:N,"Input in Master Data",0,1))</f>
        <v/>
      </c>
      <c r="H16" s="341" t="str">
        <f t="array" ref="H16">IF(C16="","",XLOOKUP(C16,'Master Data'!K:K,'Master Data'!O:O,"Input in Master Data",0,1))</f>
        <v/>
      </c>
      <c r="I16" s="341" t="str">
        <f t="array" ref="I16">if(U16="","",XLOOKUP(U16,Master[Company],Master[Blow],"Unknown",0,1))</f>
        <v/>
      </c>
      <c r="J16" s="341" t="str">
        <f t="array" ref="J16">if(U16="","",XLOOKUP(U16,Master[Company],Master[Pigging],"Unknown",0,1))</f>
        <v/>
      </c>
      <c r="K16" s="341" t="str">
        <f t="array" ref="K16">if(U16="","",XLOOKUP(U16,Master[Company],Master[Load Method],"Unknown",0,1))</f>
        <v/>
      </c>
      <c r="L16" s="341" t="str">
        <f t="array" ref="L16">if(U16="","",XLOOKUP(U16,Master[Company],Master[Line Distance],"Unknown",0,1))</f>
        <v/>
      </c>
      <c r="M16" s="394"/>
      <c r="N16" s="341"/>
      <c r="O16" s="341"/>
      <c r="P16" s="341" t="str">
        <f t="array" ref="P16">if(U16="","",XLOOKUP(U16,Master[Company],Master[Terms],"NA",0,1))</f>
        <v/>
      </c>
      <c r="Q16" s="341" t="str">
        <f t="shared" si="1"/>
        <v/>
      </c>
      <c r="R16" s="341" t="str">
        <f t="array" ref="R16">if(U16="","",XLOOKUP(U16,Master[Company],Master[Group],"NA",0,1))</f>
        <v/>
      </c>
      <c r="S16" s="341" t="str">
        <f t="array" ref="S16">if(U16="","",XLOOKUP(U16,Master[Company],Master[Loading Location],"NA",0,1))</f>
        <v/>
      </c>
      <c r="T16" s="341" t="str">
        <f t="array" ref="T16">if(U16="","",XLOOKUP(U16,Master[Company],Master[Acronym],"NA",0,1))</f>
        <v/>
      </c>
      <c r="U16" s="336"/>
      <c r="V16" s="395"/>
      <c r="W16" s="395"/>
      <c r="X16" s="341" t="str">
        <f t="shared" si="2"/>
        <v/>
      </c>
      <c r="Y16" s="341" t="str">
        <f t="shared" si="3"/>
        <v/>
      </c>
      <c r="Z16" s="336"/>
      <c r="AA16" s="341"/>
      <c r="AB16" s="341"/>
      <c r="AC16" s="401"/>
      <c r="AD16" s="521"/>
      <c r="AE16" s="396"/>
      <c r="AF16" s="396"/>
      <c r="AG16" s="396"/>
      <c r="AH16" s="622"/>
      <c r="AI16" s="622"/>
      <c r="AJ16" s="622"/>
      <c r="AK16" s="622"/>
      <c r="AL16" s="515"/>
      <c r="AM16" s="398"/>
      <c r="AN16" s="398"/>
      <c r="AO16" s="398"/>
      <c r="AP16" s="398"/>
      <c r="AQ16" s="499"/>
      <c r="AR16" s="499"/>
      <c r="AS16" s="499"/>
      <c r="AT16" s="401"/>
      <c r="AU16" s="399"/>
      <c r="AV16" s="617"/>
      <c r="AW16" s="401"/>
      <c r="AX16" s="400"/>
      <c r="AY16" s="336"/>
      <c r="AZ16" s="336"/>
      <c r="BA16" s="336"/>
      <c r="BB16" s="336"/>
      <c r="BC16" s="336"/>
      <c r="BD16" s="401"/>
      <c r="BE16" s="341"/>
      <c r="BF16" s="341"/>
      <c r="BG16" s="402"/>
      <c r="BH16" s="403"/>
      <c r="BI16" s="404"/>
      <c r="BJ16" s="405"/>
      <c r="BK16" s="405"/>
      <c r="BL16" s="405"/>
      <c r="BM16" s="514"/>
    </row>
    <row r="17" ht="18.75" customHeight="1">
      <c r="A17" s="400" t="str">
        <f t="shared" si="4"/>
        <v/>
      </c>
      <c r="B17" s="391"/>
      <c r="C17" s="337"/>
      <c r="D17" s="336"/>
      <c r="E17" s="634"/>
      <c r="F17" s="393"/>
      <c r="G17" s="341" t="str">
        <f t="array" ref="G17">IF(C17="","",XLOOKUP(C17,'Master Data'!K:K,'Master Data'!N:N,"Input in Master Data",0,1))</f>
        <v/>
      </c>
      <c r="H17" s="341" t="str">
        <f t="array" ref="H17">IF(C17="","",XLOOKUP(C17,'Master Data'!K:K,'Master Data'!O:O,"Input in Master Data",0,1))</f>
        <v/>
      </c>
      <c r="I17" s="341" t="str">
        <f t="array" ref="I17">if(U17="","",XLOOKUP(U17,Master[Company],Master[Blow],"Unknown",0,1))</f>
        <v/>
      </c>
      <c r="J17" s="341" t="str">
        <f t="array" ref="J17">if(U17="","",XLOOKUP(U17,Master[Company],Master[Pigging],"Unknown",0,1))</f>
        <v/>
      </c>
      <c r="K17" s="341" t="str">
        <f t="array" ref="K17">if(U17="","",XLOOKUP(U17,Master[Company],Master[Load Method],"Unknown",0,1))</f>
        <v/>
      </c>
      <c r="L17" s="341" t="str">
        <f t="array" ref="L17">if(U17="","",XLOOKUP(U17,Master[Company],Master[Line Distance],"Unknown",0,1))</f>
        <v/>
      </c>
      <c r="M17" s="394"/>
      <c r="N17" s="341"/>
      <c r="O17" s="341"/>
      <c r="P17" s="341" t="str">
        <f t="array" ref="P17">if(U17="","",XLOOKUP(U17,Master[Company],Master[Terms],"NA",0,1))</f>
        <v/>
      </c>
      <c r="Q17" s="341" t="str">
        <f t="shared" si="1"/>
        <v/>
      </c>
      <c r="R17" s="341" t="str">
        <f t="array" ref="R17">if(U17="","",XLOOKUP(U17,Master[Company],Master[Group],"NA",0,1))</f>
        <v/>
      </c>
      <c r="S17" s="341" t="str">
        <f t="array" ref="S17">if(U17="","",XLOOKUP(U17,Master[Company],Master[Loading Location],"NA",0,1))</f>
        <v/>
      </c>
      <c r="T17" s="341" t="str">
        <f t="array" ref="T17">if(U17="","",XLOOKUP(U17,Master[Company],Master[Acronym],"NA",0,1))</f>
        <v/>
      </c>
      <c r="U17" s="336"/>
      <c r="V17" s="395"/>
      <c r="W17" s="395"/>
      <c r="X17" s="341" t="str">
        <f t="shared" si="2"/>
        <v/>
      </c>
      <c r="Y17" s="341" t="str">
        <f t="shared" si="3"/>
        <v/>
      </c>
      <c r="Z17" s="336"/>
      <c r="AA17" s="341"/>
      <c r="AB17" s="341"/>
      <c r="AC17" s="401"/>
      <c r="AD17" s="521"/>
      <c r="AE17" s="396"/>
      <c r="AF17" s="396"/>
      <c r="AG17" s="396"/>
      <c r="AH17" s="622"/>
      <c r="AI17" s="622"/>
      <c r="AJ17" s="622"/>
      <c r="AK17" s="622"/>
      <c r="AL17" s="515"/>
      <c r="AM17" s="398"/>
      <c r="AN17" s="398"/>
      <c r="AO17" s="398"/>
      <c r="AP17" s="398"/>
      <c r="AQ17" s="499"/>
      <c r="AR17" s="499"/>
      <c r="AS17" s="499"/>
      <c r="AT17" s="401"/>
      <c r="AU17" s="399"/>
      <c r="AV17" s="617"/>
      <c r="AW17" s="401"/>
      <c r="AX17" s="400"/>
      <c r="AY17" s="336"/>
      <c r="AZ17" s="336"/>
      <c r="BA17" s="336"/>
      <c r="BB17" s="336"/>
      <c r="BC17" s="336"/>
      <c r="BD17" s="401"/>
      <c r="BE17" s="341"/>
      <c r="BF17" s="341"/>
      <c r="BG17" s="402"/>
      <c r="BH17" s="403"/>
      <c r="BI17" s="404"/>
      <c r="BJ17" s="405"/>
      <c r="BK17" s="405"/>
      <c r="BL17" s="405"/>
      <c r="BM17" s="514"/>
    </row>
    <row r="18" ht="18.75" customHeight="1">
      <c r="A18" s="400" t="str">
        <f t="shared" si="4"/>
        <v/>
      </c>
      <c r="B18" s="391"/>
      <c r="C18" s="337"/>
      <c r="D18" s="336"/>
      <c r="E18" s="634"/>
      <c r="F18" s="393"/>
      <c r="G18" s="341" t="str">
        <f t="array" ref="G18">IF(C18="","",XLOOKUP(C18,'Master Data'!K:K,'Master Data'!N:N,"Input in Master Data",0,1))</f>
        <v/>
      </c>
      <c r="H18" s="341" t="str">
        <f t="array" ref="H18">IF(C18="","",XLOOKUP(C18,'Master Data'!K:K,'Master Data'!O:O,"Input in Master Data",0,1))</f>
        <v/>
      </c>
      <c r="I18" s="341" t="str">
        <f t="array" ref="I18">if(U18="","",XLOOKUP(U18,Master[Company],Master[Blow],"Unknown",0,1))</f>
        <v/>
      </c>
      <c r="J18" s="341" t="str">
        <f t="array" ref="J18">if(U18="","",XLOOKUP(U18,Master[Company],Master[Pigging],"Unknown",0,1))</f>
        <v/>
      </c>
      <c r="K18" s="341" t="str">
        <f t="array" ref="K18">if(U18="","",XLOOKUP(U18,Master[Company],Master[Load Method],"Unknown",0,1))</f>
        <v/>
      </c>
      <c r="L18" s="341" t="str">
        <f t="array" ref="L18">if(U18="","",XLOOKUP(U18,Master[Company],Master[Line Distance],"Unknown",0,1))</f>
        <v/>
      </c>
      <c r="M18" s="394"/>
      <c r="N18" s="341"/>
      <c r="O18" s="341"/>
      <c r="P18" s="341" t="str">
        <f t="array" ref="P18">if(U18="","",XLOOKUP(U18,Master[Company],Master[Terms],"NA",0,1))</f>
        <v/>
      </c>
      <c r="Q18" s="341" t="str">
        <f t="shared" si="1"/>
        <v/>
      </c>
      <c r="R18" s="341" t="str">
        <f t="array" ref="R18">if(U18="","",XLOOKUP(U18,Master[Company],Master[Group],"NA",0,1))</f>
        <v/>
      </c>
      <c r="S18" s="341" t="str">
        <f t="array" ref="S18">if(U18="","",XLOOKUP(U18,Master[Company],Master[Loading Location],"NA",0,1))</f>
        <v/>
      </c>
      <c r="T18" s="341" t="str">
        <f t="array" ref="T18">if(U18="","",XLOOKUP(U18,Master[Company],Master[Acronym],"NA",0,1))</f>
        <v/>
      </c>
      <c r="U18" s="336"/>
      <c r="V18" s="395"/>
      <c r="W18" s="395"/>
      <c r="X18" s="341" t="str">
        <f t="shared" si="2"/>
        <v/>
      </c>
      <c r="Y18" s="341" t="str">
        <f t="shared" si="3"/>
        <v/>
      </c>
      <c r="Z18" s="336"/>
      <c r="AA18" s="341"/>
      <c r="AB18" s="341"/>
      <c r="AC18" s="401"/>
      <c r="AD18" s="521"/>
      <c r="AE18" s="396"/>
      <c r="AF18" s="396"/>
      <c r="AG18" s="396"/>
      <c r="AH18" s="622"/>
      <c r="AI18" s="622"/>
      <c r="AJ18" s="622"/>
      <c r="AK18" s="622"/>
      <c r="AL18" s="515"/>
      <c r="AM18" s="398"/>
      <c r="AN18" s="398"/>
      <c r="AO18" s="398"/>
      <c r="AP18" s="398"/>
      <c r="AQ18" s="499"/>
      <c r="AR18" s="499"/>
      <c r="AS18" s="499"/>
      <c r="AT18" s="401"/>
      <c r="AU18" s="399"/>
      <c r="AV18" s="617"/>
      <c r="AW18" s="401"/>
      <c r="AX18" s="400"/>
      <c r="AY18" s="336"/>
      <c r="AZ18" s="336"/>
      <c r="BA18" s="336"/>
      <c r="BB18" s="336"/>
      <c r="BC18" s="336"/>
      <c r="BD18" s="401"/>
      <c r="BE18" s="341"/>
      <c r="BF18" s="341"/>
      <c r="BG18" s="402"/>
      <c r="BH18" s="403"/>
      <c r="BI18" s="404"/>
      <c r="BJ18" s="405"/>
      <c r="BK18" s="405"/>
      <c r="BL18" s="405"/>
      <c r="BM18" s="514"/>
    </row>
    <row r="19" ht="18.75" customHeight="1">
      <c r="A19" s="400" t="str">
        <f t="shared" si="4"/>
        <v/>
      </c>
      <c r="B19" s="391"/>
      <c r="C19" s="337"/>
      <c r="D19" s="336"/>
      <c r="E19" s="634"/>
      <c r="F19" s="393"/>
      <c r="G19" s="341" t="str">
        <f t="array" ref="G19">IF(C19="","",XLOOKUP(C19,'Master Data'!K:K,'Master Data'!N:N,"Input in Master Data",0,1))</f>
        <v/>
      </c>
      <c r="H19" s="341" t="str">
        <f t="array" ref="H19">IF(C19="","",XLOOKUP(C19,'Master Data'!K:K,'Master Data'!O:O,"Input in Master Data",0,1))</f>
        <v/>
      </c>
      <c r="I19" s="341" t="str">
        <f t="array" ref="I19">if(U19="","",XLOOKUP(U19,Master[Company],Master[Blow],"Unknown",0,1))</f>
        <v/>
      </c>
      <c r="J19" s="341" t="str">
        <f t="array" ref="J19">if(U19="","",XLOOKUP(U19,Master[Company],Master[Pigging],"Unknown",0,1))</f>
        <v/>
      </c>
      <c r="K19" s="341" t="str">
        <f t="array" ref="K19">if(U19="","",XLOOKUP(U19,Master[Company],Master[Load Method],"Unknown",0,1))</f>
        <v/>
      </c>
      <c r="L19" s="341" t="str">
        <f t="array" ref="L19">if(U19="","",XLOOKUP(U19,Master[Company],Master[Line Distance],"Unknown",0,1))</f>
        <v/>
      </c>
      <c r="M19" s="394"/>
      <c r="N19" s="341"/>
      <c r="O19" s="341"/>
      <c r="P19" s="341" t="str">
        <f t="array" ref="P19">if(U19="","",XLOOKUP(U19,Master[Company],Master[Terms],"NA",0,1))</f>
        <v/>
      </c>
      <c r="Q19" s="341" t="str">
        <f t="shared" si="1"/>
        <v/>
      </c>
      <c r="R19" s="341" t="str">
        <f t="array" ref="R19">if(U19="","",XLOOKUP(U19,Master[Company],Master[Group],"NA",0,1))</f>
        <v/>
      </c>
      <c r="S19" s="341" t="str">
        <f t="array" ref="S19">if(U19="","",XLOOKUP(U19,Master[Company],Master[Loading Location],"NA",0,1))</f>
        <v/>
      </c>
      <c r="T19" s="341" t="str">
        <f t="array" ref="T19">if(U19="","",XLOOKUP(U19,Master[Company],Master[Acronym],"NA",0,1))</f>
        <v/>
      </c>
      <c r="U19" s="336"/>
      <c r="V19" s="395"/>
      <c r="W19" s="395"/>
      <c r="X19" s="341" t="str">
        <f t="shared" si="2"/>
        <v/>
      </c>
      <c r="Y19" s="341" t="str">
        <f t="shared" si="3"/>
        <v/>
      </c>
      <c r="Z19" s="336"/>
      <c r="AA19" s="341"/>
      <c r="AB19" s="341"/>
      <c r="AC19" s="401"/>
      <c r="AD19" s="521"/>
      <c r="AE19" s="396"/>
      <c r="AF19" s="396"/>
      <c r="AG19" s="396"/>
      <c r="AH19" s="622"/>
      <c r="AI19" s="622"/>
      <c r="AJ19" s="622"/>
      <c r="AK19" s="622"/>
      <c r="AL19" s="515"/>
      <c r="AM19" s="398"/>
      <c r="AN19" s="398"/>
      <c r="AO19" s="398"/>
      <c r="AP19" s="398"/>
      <c r="AQ19" s="499"/>
      <c r="AR19" s="499"/>
      <c r="AS19" s="499"/>
      <c r="AT19" s="401"/>
      <c r="AU19" s="399"/>
      <c r="AV19" s="617"/>
      <c r="AW19" s="401"/>
      <c r="AX19" s="400"/>
      <c r="AY19" s="336"/>
      <c r="AZ19" s="336"/>
      <c r="BA19" s="336"/>
      <c r="BB19" s="336"/>
      <c r="BC19" s="336"/>
      <c r="BD19" s="401"/>
      <c r="BE19" s="341"/>
      <c r="BF19" s="341"/>
      <c r="BG19" s="402"/>
      <c r="BH19" s="403"/>
      <c r="BI19" s="404"/>
      <c r="BJ19" s="405"/>
      <c r="BK19" s="405"/>
      <c r="BL19" s="405"/>
      <c r="BM19" s="514"/>
    </row>
    <row r="20" ht="18.75" customHeight="1">
      <c r="A20" s="400" t="str">
        <f t="shared" si="4"/>
        <v/>
      </c>
      <c r="B20" s="391"/>
      <c r="C20" s="337"/>
      <c r="D20" s="336"/>
      <c r="E20" s="634"/>
      <c r="F20" s="393"/>
      <c r="G20" s="341" t="str">
        <f t="array" ref="G20">IF(C20="","",XLOOKUP(C20,'Master Data'!K:K,'Master Data'!N:N,"Input in Master Data",0,1))</f>
        <v/>
      </c>
      <c r="H20" s="341" t="str">
        <f t="array" ref="H20">IF(C20="","",XLOOKUP(C20,'Master Data'!K:K,'Master Data'!O:O,"Input in Master Data",0,1))</f>
        <v/>
      </c>
      <c r="I20" s="341" t="str">
        <f t="array" ref="I20">if(U20="","",XLOOKUP(U20,Master[Company],Master[Blow],"Unknown",0,1))</f>
        <v/>
      </c>
      <c r="J20" s="341" t="str">
        <f t="array" ref="J20">if(U20="","",XLOOKUP(U20,Master[Company],Master[Pigging],"Unknown",0,1))</f>
        <v/>
      </c>
      <c r="K20" s="341" t="str">
        <f t="array" ref="K20">if(U20="","",XLOOKUP(U20,Master[Company],Master[Load Method],"Unknown",0,1))</f>
        <v/>
      </c>
      <c r="L20" s="341" t="str">
        <f t="array" ref="L20">if(U20="","",XLOOKUP(U20,Master[Company],Master[Line Distance],"Unknown",0,1))</f>
        <v/>
      </c>
      <c r="M20" s="394"/>
      <c r="N20" s="341"/>
      <c r="O20" s="341"/>
      <c r="P20" s="341" t="str">
        <f t="array" ref="P20">if(U20="","",XLOOKUP(U20,Master[Company],Master[Terms],"NA",0,1))</f>
        <v/>
      </c>
      <c r="Q20" s="341" t="str">
        <f t="shared" si="1"/>
        <v/>
      </c>
      <c r="R20" s="341" t="str">
        <f t="array" ref="R20">if(U20="","",XLOOKUP(U20,Master[Company],Master[Group],"NA",0,1))</f>
        <v/>
      </c>
      <c r="S20" s="341" t="str">
        <f t="array" ref="S20">if(U20="","",XLOOKUP(U20,Master[Company],Master[Loading Location],"NA",0,1))</f>
        <v/>
      </c>
      <c r="T20" s="341" t="str">
        <f t="array" ref="T20">if(U20="","",XLOOKUP(U20,Master[Company],Master[Acronym],"NA",0,1))</f>
        <v/>
      </c>
      <c r="U20" s="336"/>
      <c r="V20" s="395"/>
      <c r="W20" s="395"/>
      <c r="X20" s="341" t="str">
        <f t="shared" si="2"/>
        <v/>
      </c>
      <c r="Y20" s="341" t="str">
        <f t="shared" si="3"/>
        <v/>
      </c>
      <c r="Z20" s="336"/>
      <c r="AA20" s="341"/>
      <c r="AB20" s="341"/>
      <c r="AC20" s="401"/>
      <c r="AD20" s="521"/>
      <c r="AE20" s="396"/>
      <c r="AF20" s="396"/>
      <c r="AG20" s="396"/>
      <c r="AH20" s="622"/>
      <c r="AI20" s="622"/>
      <c r="AJ20" s="622"/>
      <c r="AK20" s="622"/>
      <c r="AL20" s="515"/>
      <c r="AM20" s="398"/>
      <c r="AN20" s="398"/>
      <c r="AO20" s="398"/>
      <c r="AP20" s="398"/>
      <c r="AQ20" s="499"/>
      <c r="AR20" s="499"/>
      <c r="AS20" s="499"/>
      <c r="AT20" s="401"/>
      <c r="AU20" s="399"/>
      <c r="AV20" s="617"/>
      <c r="AW20" s="401"/>
      <c r="AX20" s="400"/>
      <c r="AY20" s="336"/>
      <c r="AZ20" s="336"/>
      <c r="BA20" s="336"/>
      <c r="BB20" s="336"/>
      <c r="BC20" s="336"/>
      <c r="BD20" s="401"/>
      <c r="BE20" s="341"/>
      <c r="BF20" s="341"/>
      <c r="BG20" s="402"/>
      <c r="BH20" s="403"/>
      <c r="BI20" s="404"/>
      <c r="BJ20" s="405"/>
      <c r="BK20" s="405"/>
      <c r="BL20" s="405"/>
      <c r="BM20" s="514"/>
    </row>
    <row r="21" ht="18.75" customHeight="1">
      <c r="A21" s="400" t="str">
        <f t="shared" si="4"/>
        <v/>
      </c>
      <c r="B21" s="391"/>
      <c r="C21" s="337"/>
      <c r="D21" s="336"/>
      <c r="E21" s="637"/>
      <c r="F21" s="393"/>
      <c r="G21" s="341" t="str">
        <f t="array" ref="G21">IF(C21="","",XLOOKUP(C21,'Master Data'!K:K,'Master Data'!N:N,"Input in Master Data",0,1))</f>
        <v/>
      </c>
      <c r="H21" s="341" t="str">
        <f t="array" ref="H21">IF(C21="","",XLOOKUP(C21,'Master Data'!K:K,'Master Data'!O:O,"Input in Master Data",0,1))</f>
        <v/>
      </c>
      <c r="I21" s="341" t="str">
        <f t="array" ref="I21">if(U21="","",XLOOKUP(U21,Master[Company],Master[Blow],"Unknown",0,1))</f>
        <v/>
      </c>
      <c r="J21" s="341" t="str">
        <f t="array" ref="J21">if(U21="","",XLOOKUP(U21,Master[Company],Master[Pigging],"Unknown",0,1))</f>
        <v/>
      </c>
      <c r="K21" s="341" t="str">
        <f t="array" ref="K21">if(U21="","",XLOOKUP(U21,Master[Company],Master[Load Method],"Unknown",0,1))</f>
        <v/>
      </c>
      <c r="L21" s="341" t="str">
        <f t="array" ref="L21">if(U21="","",XLOOKUP(U21,Master[Company],Master[Line Distance],"Unknown",0,1))</f>
        <v/>
      </c>
      <c r="M21" s="394"/>
      <c r="N21" s="341"/>
      <c r="O21" s="341"/>
      <c r="P21" s="341" t="str">
        <f t="array" ref="P21">if(U21="","",XLOOKUP(U21,Master[Company],Master[Terms],"NA",0,1))</f>
        <v/>
      </c>
      <c r="Q21" s="341" t="str">
        <f t="shared" si="1"/>
        <v/>
      </c>
      <c r="R21" s="341" t="str">
        <f t="array" ref="R21">if(U21="","",XLOOKUP(U21,Master[Company],Master[Group],"NA",0,1))</f>
        <v/>
      </c>
      <c r="S21" s="341" t="str">
        <f t="array" ref="S21">if(U21="","",XLOOKUP(U21,Master[Company],Master[Loading Location],"NA",0,1))</f>
        <v/>
      </c>
      <c r="T21" s="341" t="str">
        <f t="array" ref="T21">if(U21="","",XLOOKUP(U21,Master[Company],Master[Acronym],"NA",0,1))</f>
        <v/>
      </c>
      <c r="U21" s="336"/>
      <c r="V21" s="395"/>
      <c r="W21" s="395"/>
      <c r="X21" s="341" t="str">
        <f t="shared" si="2"/>
        <v/>
      </c>
      <c r="Y21" s="341" t="str">
        <f t="shared" si="3"/>
        <v/>
      </c>
      <c r="Z21" s="336"/>
      <c r="AA21" s="341"/>
      <c r="AB21" s="341"/>
      <c r="AC21" s="401"/>
      <c r="AD21" s="515"/>
      <c r="AE21" s="398"/>
      <c r="AF21" s="398"/>
      <c r="AG21" s="398"/>
      <c r="AH21" s="398"/>
      <c r="AI21" s="398"/>
      <c r="AJ21" s="398"/>
      <c r="AK21" s="398"/>
      <c r="AL21" s="515"/>
      <c r="AM21" s="398"/>
      <c r="AN21" s="398"/>
      <c r="AO21" s="398"/>
      <c r="AP21" s="398"/>
      <c r="AQ21" s="398"/>
      <c r="AR21" s="398"/>
      <c r="AS21" s="398"/>
      <c r="AT21" s="401"/>
      <c r="AU21" s="399"/>
      <c r="AV21" s="617"/>
      <c r="AW21" s="401"/>
      <c r="AX21" s="400"/>
      <c r="AY21" s="336"/>
      <c r="AZ21" s="336"/>
      <c r="BA21" s="336"/>
      <c r="BB21" s="336"/>
      <c r="BC21" s="336"/>
      <c r="BD21" s="401"/>
      <c r="BE21" s="341"/>
      <c r="BF21" s="341"/>
      <c r="BG21" s="402"/>
      <c r="BH21" s="403"/>
      <c r="BI21" s="404"/>
      <c r="BJ21" s="405"/>
      <c r="BK21" s="405"/>
      <c r="BL21" s="405"/>
      <c r="BM21" s="514"/>
    </row>
    <row r="22" ht="18.75" customHeight="1">
      <c r="A22" s="400" t="str">
        <f t="shared" si="4"/>
        <v/>
      </c>
      <c r="B22" s="391"/>
      <c r="C22" s="337"/>
      <c r="D22" s="336"/>
      <c r="E22" s="634"/>
      <c r="F22" s="393"/>
      <c r="G22" s="341" t="str">
        <f t="array" ref="G22">IF(C22="","",XLOOKUP(C22,'Master Data'!K:K,'Master Data'!N:N,"Input in Master Data",0,1))</f>
        <v/>
      </c>
      <c r="H22" s="341" t="str">
        <f t="array" ref="H22">IF(C22="","",XLOOKUP(C22,'Master Data'!K:K,'Master Data'!O:O,"Input in Master Data",0,1))</f>
        <v/>
      </c>
      <c r="I22" s="341" t="str">
        <f t="array" ref="I22">if(U22="","",XLOOKUP(U22,Master[Company],Master[Blow],"Unknown",0,1))</f>
        <v/>
      </c>
      <c r="J22" s="341" t="str">
        <f t="array" ref="J22">if(U22="","",XLOOKUP(U22,Master[Company],Master[Pigging],"Unknown",0,1))</f>
        <v/>
      </c>
      <c r="K22" s="341" t="str">
        <f t="array" ref="K22">if(U22="","",XLOOKUP(U22,Master[Company],Master[Load Method],"Unknown",0,1))</f>
        <v/>
      </c>
      <c r="L22" s="341" t="str">
        <f t="array" ref="L22">if(U22="","",XLOOKUP(U22,Master[Company],Master[Line Distance],"Unknown",0,1))</f>
        <v/>
      </c>
      <c r="M22" s="394"/>
      <c r="N22" s="341"/>
      <c r="O22" s="341"/>
      <c r="P22" s="341" t="str">
        <f t="array" ref="P22">if(U22="","",XLOOKUP(U22,Master[Company],Master[Terms],"NA",0,1))</f>
        <v/>
      </c>
      <c r="Q22" s="341" t="str">
        <f t="shared" si="1"/>
        <v/>
      </c>
      <c r="R22" s="341" t="str">
        <f t="array" ref="R22">if(U22="","",XLOOKUP(U22,Master[Company],Master[Group],"NA",0,1))</f>
        <v/>
      </c>
      <c r="S22" s="341" t="str">
        <f t="array" ref="S22">if(U22="","",XLOOKUP(U22,Master[Company],Master[Loading Location],"NA",0,1))</f>
        <v/>
      </c>
      <c r="T22" s="341" t="str">
        <f t="array" ref="T22">if(U22="","",XLOOKUP(U22,Master[Company],Master[Acronym],"NA",0,1))</f>
        <v/>
      </c>
      <c r="U22" s="336"/>
      <c r="V22" s="395"/>
      <c r="W22" s="395"/>
      <c r="X22" s="341" t="str">
        <f t="shared" si="2"/>
        <v/>
      </c>
      <c r="Y22" s="341" t="str">
        <f t="shared" si="3"/>
        <v/>
      </c>
      <c r="Z22" s="336"/>
      <c r="AA22" s="341"/>
      <c r="AB22" s="341"/>
      <c r="AC22" s="401"/>
      <c r="AD22" s="515"/>
      <c r="AE22" s="398"/>
      <c r="AF22" s="398"/>
      <c r="AG22" s="398"/>
      <c r="AH22" s="398"/>
      <c r="AI22" s="398"/>
      <c r="AJ22" s="398"/>
      <c r="AK22" s="398"/>
      <c r="AL22" s="515"/>
      <c r="AM22" s="398"/>
      <c r="AN22" s="398"/>
      <c r="AO22" s="398"/>
      <c r="AP22" s="398"/>
      <c r="AQ22" s="398"/>
      <c r="AR22" s="398"/>
      <c r="AS22" s="398"/>
      <c r="AT22" s="401"/>
      <c r="AU22" s="399"/>
      <c r="AV22" s="617"/>
      <c r="AW22" s="401"/>
      <c r="AX22" s="400"/>
      <c r="AY22" s="336"/>
      <c r="AZ22" s="336"/>
      <c r="BA22" s="336"/>
      <c r="BB22" s="336"/>
      <c r="BC22" s="336"/>
      <c r="BD22" s="401"/>
      <c r="BE22" s="341"/>
      <c r="BF22" s="341"/>
      <c r="BG22" s="402"/>
      <c r="BH22" s="403"/>
      <c r="BI22" s="404"/>
      <c r="BJ22" s="405"/>
      <c r="BK22" s="405"/>
      <c r="BL22" s="405"/>
      <c r="BM22" s="514"/>
    </row>
    <row r="23" ht="18.75" customHeight="1">
      <c r="A23" s="400" t="str">
        <f t="shared" si="4"/>
        <v/>
      </c>
      <c r="B23" s="391"/>
      <c r="C23" s="337"/>
      <c r="D23" s="336"/>
      <c r="E23" s="634"/>
      <c r="F23" s="393"/>
      <c r="G23" s="341" t="str">
        <f t="array" ref="G23">IF(C23="","",XLOOKUP(C23,'Master Data'!K:K,'Master Data'!N:N,"Input in Master Data",0,1))</f>
        <v/>
      </c>
      <c r="H23" s="341" t="str">
        <f t="array" ref="H23">IF(C23="","",XLOOKUP(C23,'Master Data'!K:K,'Master Data'!O:O,"Input in Master Data",0,1))</f>
        <v/>
      </c>
      <c r="I23" s="341" t="str">
        <f t="array" ref="I23">if(U23="","",XLOOKUP(U23,Master[Company],Master[Blow],"Unknown",0,1))</f>
        <v/>
      </c>
      <c r="J23" s="341" t="str">
        <f t="array" ref="J23">if(U23="","",XLOOKUP(U23,Master[Company],Master[Pigging],"Unknown",0,1))</f>
        <v/>
      </c>
      <c r="K23" s="341" t="str">
        <f t="array" ref="K23">if(U23="","",XLOOKUP(U23,Master[Company],Master[Load Method],"Unknown",0,1))</f>
        <v/>
      </c>
      <c r="L23" s="341" t="str">
        <f t="array" ref="L23">if(U23="","",XLOOKUP(U23,Master[Company],Master[Line Distance],"Unknown",0,1))</f>
        <v/>
      </c>
      <c r="M23" s="394"/>
      <c r="N23" s="341"/>
      <c r="O23" s="341"/>
      <c r="P23" s="341" t="str">
        <f t="array" ref="P23">if(U23="","",XLOOKUP(U23,Master[Company],Master[Terms],"NA",0,1))</f>
        <v/>
      </c>
      <c r="Q23" s="341" t="str">
        <f t="shared" si="1"/>
        <v/>
      </c>
      <c r="R23" s="341" t="str">
        <f t="array" ref="R23">if(U23="","",XLOOKUP(U23,Master[Company],Master[Group],"NA",0,1))</f>
        <v/>
      </c>
      <c r="S23" s="341" t="str">
        <f t="array" ref="S23">if(U23="","",XLOOKUP(U23,Master[Company],Master[Loading Location],"NA",0,1))</f>
        <v/>
      </c>
      <c r="T23" s="341" t="str">
        <f t="array" ref="T23">if(U23="","",XLOOKUP(U23,Master[Company],Master[Acronym],"NA",0,1))</f>
        <v/>
      </c>
      <c r="U23" s="336"/>
      <c r="V23" s="395"/>
      <c r="W23" s="395"/>
      <c r="X23" s="341" t="str">
        <f t="shared" si="2"/>
        <v/>
      </c>
      <c r="Y23" s="341" t="str">
        <f t="shared" si="3"/>
        <v/>
      </c>
      <c r="Z23" s="336"/>
      <c r="AA23" s="341"/>
      <c r="AB23" s="341"/>
      <c r="AC23" s="401"/>
      <c r="AD23" s="515"/>
      <c r="AE23" s="398"/>
      <c r="AF23" s="398"/>
      <c r="AG23" s="398"/>
      <c r="AH23" s="398"/>
      <c r="AI23" s="398"/>
      <c r="AJ23" s="398"/>
      <c r="AK23" s="398"/>
      <c r="AL23" s="515"/>
      <c r="AM23" s="398"/>
      <c r="AN23" s="398"/>
      <c r="AO23" s="398"/>
      <c r="AP23" s="398"/>
      <c r="AQ23" s="398"/>
      <c r="AR23" s="398"/>
      <c r="AS23" s="398"/>
      <c r="AT23" s="401"/>
      <c r="AU23" s="399"/>
      <c r="AV23" s="617"/>
      <c r="AW23" s="401"/>
      <c r="AX23" s="400"/>
      <c r="AY23" s="336"/>
      <c r="AZ23" s="336"/>
      <c r="BA23" s="336"/>
      <c r="BB23" s="336"/>
      <c r="BC23" s="336"/>
      <c r="BD23" s="401"/>
      <c r="BE23" s="341"/>
      <c r="BF23" s="341"/>
      <c r="BG23" s="402"/>
      <c r="BH23" s="403"/>
      <c r="BI23" s="404"/>
      <c r="BJ23" s="405"/>
      <c r="BK23" s="405"/>
      <c r="BL23" s="405"/>
      <c r="BM23" s="514"/>
    </row>
    <row r="24" ht="18.75" customHeight="1">
      <c r="A24" s="400" t="str">
        <f t="shared" si="4"/>
        <v/>
      </c>
      <c r="B24" s="391"/>
      <c r="C24" s="337"/>
      <c r="D24" s="336"/>
      <c r="E24" s="634"/>
      <c r="F24" s="393"/>
      <c r="G24" s="341" t="str">
        <f t="array" ref="G24">IF(C24="","",XLOOKUP(C24,'Master Data'!K:K,'Master Data'!N:N,"Input in Master Data",0,1))</f>
        <v/>
      </c>
      <c r="H24" s="341" t="str">
        <f t="array" ref="H24">IF(C24="","",XLOOKUP(C24,'Master Data'!K:K,'Master Data'!O:O,"Input in Master Data",0,1))</f>
        <v/>
      </c>
      <c r="I24" s="341" t="str">
        <f t="array" ref="I24">if(U24="","",XLOOKUP(U24,Master[Company],Master[Blow],"Unknown",0,1))</f>
        <v/>
      </c>
      <c r="J24" s="341" t="str">
        <f t="array" ref="J24">if(U24="","",XLOOKUP(U24,Master[Company],Master[Pigging],"Unknown",0,1))</f>
        <v/>
      </c>
      <c r="K24" s="341" t="str">
        <f t="array" ref="K24">if(U24="","",XLOOKUP(U24,Master[Company],Master[Load Method],"Unknown",0,1))</f>
        <v/>
      </c>
      <c r="L24" s="341" t="str">
        <f t="array" ref="L24">if(U24="","",XLOOKUP(U24,Master[Company],Master[Line Distance],"Unknown",0,1))</f>
        <v/>
      </c>
      <c r="M24" s="394"/>
      <c r="N24" s="341"/>
      <c r="O24" s="341"/>
      <c r="P24" s="341" t="str">
        <f t="array" ref="P24">if(U24="","",XLOOKUP(U24,Master[Company],Master[Terms],"NA",0,1))</f>
        <v/>
      </c>
      <c r="Q24" s="341" t="str">
        <f t="shared" si="1"/>
        <v/>
      </c>
      <c r="R24" s="341" t="str">
        <f t="array" ref="R24">if(U24="","",XLOOKUP(U24,Master[Company],Master[Group],"NA",0,1))</f>
        <v/>
      </c>
      <c r="S24" s="341" t="str">
        <f t="array" ref="S24">if(U24="","",XLOOKUP(U24,Master[Company],Master[Loading Location],"NA",0,1))</f>
        <v/>
      </c>
      <c r="T24" s="341" t="str">
        <f t="array" ref="T24">if(U24="","",XLOOKUP(U24,Master[Company],Master[Acronym],"NA",0,1))</f>
        <v/>
      </c>
      <c r="U24" s="336"/>
      <c r="V24" s="395"/>
      <c r="W24" s="395"/>
      <c r="X24" s="341" t="str">
        <f t="shared" si="2"/>
        <v/>
      </c>
      <c r="Y24" s="341" t="str">
        <f t="shared" si="3"/>
        <v/>
      </c>
      <c r="Z24" s="336"/>
      <c r="AA24" s="341"/>
      <c r="AB24" s="341"/>
      <c r="AC24" s="401"/>
      <c r="AD24" s="515"/>
      <c r="AE24" s="398"/>
      <c r="AF24" s="398"/>
      <c r="AG24" s="398"/>
      <c r="AH24" s="398"/>
      <c r="AI24" s="398"/>
      <c r="AJ24" s="398"/>
      <c r="AK24" s="398"/>
      <c r="AL24" s="515"/>
      <c r="AM24" s="398"/>
      <c r="AN24" s="398"/>
      <c r="AO24" s="398"/>
      <c r="AP24" s="398"/>
      <c r="AQ24" s="398"/>
      <c r="AR24" s="398"/>
      <c r="AS24" s="398"/>
      <c r="AT24" s="401"/>
      <c r="AU24" s="399"/>
      <c r="AV24" s="617"/>
      <c r="AW24" s="401"/>
      <c r="AX24" s="400"/>
      <c r="AY24" s="336"/>
      <c r="AZ24" s="336"/>
      <c r="BA24" s="336"/>
      <c r="BB24" s="336"/>
      <c r="BC24" s="336"/>
      <c r="BD24" s="401"/>
      <c r="BE24" s="341"/>
      <c r="BF24" s="341"/>
      <c r="BG24" s="402"/>
      <c r="BH24" s="403"/>
      <c r="BI24" s="404"/>
      <c r="BJ24" s="405"/>
      <c r="BK24" s="405"/>
      <c r="BL24" s="405"/>
      <c r="BM24" s="514"/>
    </row>
    <row r="25" ht="18.75" customHeight="1">
      <c r="A25" s="400" t="str">
        <f t="shared" si="4"/>
        <v/>
      </c>
      <c r="B25" s="391"/>
      <c r="C25" s="337"/>
      <c r="D25" s="336"/>
      <c r="E25" s="634"/>
      <c r="F25" s="393"/>
      <c r="G25" s="341" t="str">
        <f t="array" ref="G25">IF(C25="","",XLOOKUP(C25,'Master Data'!K:K,'Master Data'!N:N,"Input in Master Data",0,1))</f>
        <v/>
      </c>
      <c r="H25" s="341" t="str">
        <f t="array" ref="H25">IF(C25="","",XLOOKUP(C25,'Master Data'!K:K,'Master Data'!O:O,"Input in Master Data",0,1))</f>
        <v/>
      </c>
      <c r="I25" s="341" t="str">
        <f t="array" ref="I25">if(U25="","",XLOOKUP(U25,Master[Company],Master[Blow],"Unknown",0,1))</f>
        <v/>
      </c>
      <c r="J25" s="341" t="str">
        <f t="array" ref="J25">if(U25="","",XLOOKUP(U25,Master[Company],Master[Pigging],"Unknown",0,1))</f>
        <v/>
      </c>
      <c r="K25" s="341" t="str">
        <f t="array" ref="K25">if(U25="","",XLOOKUP(U25,Master[Company],Master[Load Method],"Unknown",0,1))</f>
        <v/>
      </c>
      <c r="L25" s="341" t="str">
        <f t="array" ref="L25">if(U25="","",XLOOKUP(U25,Master[Company],Master[Line Distance],"Unknown",0,1))</f>
        <v/>
      </c>
      <c r="M25" s="394"/>
      <c r="N25" s="341"/>
      <c r="O25" s="341"/>
      <c r="P25" s="341" t="str">
        <f t="array" ref="P25">if(U25="","",XLOOKUP(U25,Master[Company],Master[Terms],"NA",0,1))</f>
        <v/>
      </c>
      <c r="Q25" s="341" t="str">
        <f t="shared" si="1"/>
        <v/>
      </c>
      <c r="R25" s="341" t="str">
        <f t="array" ref="R25">if(U25="","",XLOOKUP(U25,Master[Company],Master[Group],"NA",0,1))</f>
        <v/>
      </c>
      <c r="S25" s="341" t="str">
        <f t="array" ref="S25">if(U25="","",XLOOKUP(U25,Master[Company],Master[Loading Location],"NA",0,1))</f>
        <v/>
      </c>
      <c r="T25" s="341" t="str">
        <f t="array" ref="T25">if(U25="","",XLOOKUP(U25,Master[Company],Master[Acronym],"NA",0,1))</f>
        <v/>
      </c>
      <c r="U25" s="336"/>
      <c r="V25" s="395"/>
      <c r="W25" s="395"/>
      <c r="X25" s="341" t="str">
        <f t="shared" si="2"/>
        <v/>
      </c>
      <c r="Y25" s="341" t="str">
        <f t="shared" si="3"/>
        <v/>
      </c>
      <c r="Z25" s="336"/>
      <c r="AA25" s="341"/>
      <c r="AB25" s="341"/>
      <c r="AC25" s="401"/>
      <c r="AD25" s="515"/>
      <c r="AE25" s="398"/>
      <c r="AF25" s="398"/>
      <c r="AG25" s="398"/>
      <c r="AH25" s="398"/>
      <c r="AI25" s="398"/>
      <c r="AJ25" s="398"/>
      <c r="AK25" s="398"/>
      <c r="AL25" s="515"/>
      <c r="AM25" s="398"/>
      <c r="AN25" s="398"/>
      <c r="AO25" s="398"/>
      <c r="AP25" s="398"/>
      <c r="AQ25" s="398"/>
      <c r="AR25" s="398"/>
      <c r="AS25" s="398"/>
      <c r="AT25" s="401"/>
      <c r="AU25" s="399"/>
      <c r="AV25" s="617"/>
      <c r="AW25" s="401"/>
      <c r="AX25" s="400"/>
      <c r="AY25" s="336"/>
      <c r="AZ25" s="336"/>
      <c r="BA25" s="336"/>
      <c r="BB25" s="336"/>
      <c r="BC25" s="336"/>
      <c r="BD25" s="401"/>
      <c r="BE25" s="341"/>
      <c r="BF25" s="341"/>
      <c r="BG25" s="402"/>
      <c r="BH25" s="403"/>
      <c r="BI25" s="404"/>
      <c r="BJ25" s="405"/>
      <c r="BK25" s="405"/>
      <c r="BL25" s="405"/>
      <c r="BM25" s="514"/>
    </row>
    <row r="26" ht="18.75" customHeight="1">
      <c r="A26" s="400" t="str">
        <f t="shared" si="4"/>
        <v/>
      </c>
      <c r="B26" s="391"/>
      <c r="C26" s="337"/>
      <c r="D26" s="336"/>
      <c r="E26" s="634"/>
      <c r="F26" s="393"/>
      <c r="G26" s="341" t="str">
        <f t="array" ref="G26">IF(C26="","",XLOOKUP(C26,'Master Data'!K:K,'Master Data'!N:N,"Input in Master Data",0,1))</f>
        <v/>
      </c>
      <c r="H26" s="341" t="str">
        <f t="array" ref="H26">IF(C26="","",XLOOKUP(C26,'Master Data'!K:K,'Master Data'!O:O,"Input in Master Data",0,1))</f>
        <v/>
      </c>
      <c r="I26" s="341" t="str">
        <f t="array" ref="I26">if(U26="","",XLOOKUP(U26,Master[Company],Master[Blow],"Unknown",0,1))</f>
        <v/>
      </c>
      <c r="J26" s="341" t="str">
        <f t="array" ref="J26">if(U26="","",XLOOKUP(U26,Master[Company],Master[Pigging],"Unknown",0,1))</f>
        <v/>
      </c>
      <c r="K26" s="341" t="str">
        <f t="array" ref="K26">if(U26="","",XLOOKUP(U26,Master[Company],Master[Load Method],"Unknown",0,1))</f>
        <v/>
      </c>
      <c r="L26" s="341" t="str">
        <f t="array" ref="L26">if(U26="","",XLOOKUP(U26,Master[Company],Master[Line Distance],"Unknown",0,1))</f>
        <v/>
      </c>
      <c r="M26" s="394"/>
      <c r="N26" s="341"/>
      <c r="O26" s="341"/>
      <c r="P26" s="341" t="str">
        <f t="array" ref="P26">if(U26="","",XLOOKUP(U26,Master[Company],Master[Terms],"NA",0,1))</f>
        <v/>
      </c>
      <c r="Q26" s="341" t="str">
        <f t="shared" si="1"/>
        <v/>
      </c>
      <c r="R26" s="341" t="str">
        <f t="array" ref="R26">if(U26="","",XLOOKUP(U26,Master[Company],Master[Group],"NA",0,1))</f>
        <v/>
      </c>
      <c r="S26" s="341" t="str">
        <f t="array" ref="S26">if(U26="","",XLOOKUP(U26,Master[Company],Master[Loading Location],"NA",0,1))</f>
        <v/>
      </c>
      <c r="T26" s="341" t="str">
        <f t="array" ref="T26">if(U26="","",XLOOKUP(U26,Master[Company],Master[Acronym],"NA",0,1))</f>
        <v/>
      </c>
      <c r="U26" s="336"/>
      <c r="V26" s="395"/>
      <c r="W26" s="395"/>
      <c r="X26" s="341" t="str">
        <f t="shared" si="2"/>
        <v/>
      </c>
      <c r="Y26" s="341" t="str">
        <f t="shared" si="3"/>
        <v/>
      </c>
      <c r="Z26" s="336"/>
      <c r="AA26" s="341"/>
      <c r="AB26" s="341"/>
      <c r="AC26" s="401"/>
      <c r="AD26" s="515"/>
      <c r="AE26" s="398"/>
      <c r="AF26" s="398"/>
      <c r="AG26" s="398"/>
      <c r="AH26" s="398"/>
      <c r="AI26" s="398"/>
      <c r="AJ26" s="398"/>
      <c r="AK26" s="398"/>
      <c r="AL26" s="515"/>
      <c r="AM26" s="398"/>
      <c r="AN26" s="398"/>
      <c r="AO26" s="398"/>
      <c r="AP26" s="398"/>
      <c r="AQ26" s="398"/>
      <c r="AR26" s="398"/>
      <c r="AS26" s="398"/>
      <c r="AT26" s="401"/>
      <c r="AU26" s="399"/>
      <c r="AV26" s="617"/>
      <c r="AW26" s="401"/>
      <c r="AX26" s="400"/>
      <c r="AY26" s="336"/>
      <c r="AZ26" s="336"/>
      <c r="BA26" s="336"/>
      <c r="BB26" s="336"/>
      <c r="BC26" s="336"/>
      <c r="BD26" s="401"/>
      <c r="BE26" s="341"/>
      <c r="BF26" s="341"/>
      <c r="BG26" s="402"/>
      <c r="BH26" s="403"/>
      <c r="BI26" s="404"/>
      <c r="BJ26" s="405"/>
      <c r="BK26" s="405"/>
      <c r="BL26" s="405"/>
      <c r="BM26" s="514"/>
    </row>
    <row r="27" ht="18.75" customHeight="1">
      <c r="A27" s="400" t="str">
        <f t="shared" si="4"/>
        <v/>
      </c>
      <c r="B27" s="391"/>
      <c r="C27" s="337"/>
      <c r="D27" s="336"/>
      <c r="E27" s="634"/>
      <c r="F27" s="393"/>
      <c r="G27" s="341" t="str">
        <f t="array" ref="G27">IF(C27="","",XLOOKUP(C27,'Master Data'!K:K,'Master Data'!N:N,"Input in Master Data",0,1))</f>
        <v/>
      </c>
      <c r="H27" s="341" t="str">
        <f t="array" ref="H27">IF(C27="","",XLOOKUP(C27,'Master Data'!K:K,'Master Data'!O:O,"Input in Master Data",0,1))</f>
        <v/>
      </c>
      <c r="I27" s="341" t="str">
        <f t="array" ref="I27">if(U27="","",XLOOKUP(U27,Master[Company],Master[Blow],"Unknown",0,1))</f>
        <v/>
      </c>
      <c r="J27" s="341" t="str">
        <f t="array" ref="J27">if(U27="","",XLOOKUP(U27,Master[Company],Master[Pigging],"Unknown",0,1))</f>
        <v/>
      </c>
      <c r="K27" s="341" t="str">
        <f t="array" ref="K27">if(U27="","",XLOOKUP(U27,Master[Company],Master[Load Method],"Unknown",0,1))</f>
        <v/>
      </c>
      <c r="L27" s="341" t="str">
        <f t="array" ref="L27">if(U27="","",XLOOKUP(U27,Master[Company],Master[Line Distance],"Unknown",0,1))</f>
        <v/>
      </c>
      <c r="M27" s="394"/>
      <c r="N27" s="341"/>
      <c r="O27" s="341"/>
      <c r="P27" s="341" t="str">
        <f t="array" ref="P27">if(U27="","",XLOOKUP(U27,Master[Company],Master[Terms],"NA",0,1))</f>
        <v/>
      </c>
      <c r="Q27" s="341" t="str">
        <f t="shared" si="1"/>
        <v/>
      </c>
      <c r="R27" s="341" t="str">
        <f t="array" ref="R27">if(U27="","",XLOOKUP(U27,Master[Company],Master[Group],"NA",0,1))</f>
        <v/>
      </c>
      <c r="S27" s="341" t="str">
        <f t="array" ref="S27">if(U27="","",XLOOKUP(U27,Master[Company],Master[Loading Location],"NA",0,1))</f>
        <v/>
      </c>
      <c r="T27" s="341" t="str">
        <f t="array" ref="T27">if(U27="","",XLOOKUP(U27,Master[Company],Master[Acronym],"NA",0,1))</f>
        <v/>
      </c>
      <c r="U27" s="336"/>
      <c r="V27" s="395"/>
      <c r="W27" s="395"/>
      <c r="X27" s="341" t="str">
        <f t="shared" si="2"/>
        <v/>
      </c>
      <c r="Y27" s="341" t="str">
        <f t="shared" si="3"/>
        <v/>
      </c>
      <c r="Z27" s="336"/>
      <c r="AA27" s="341"/>
      <c r="AB27" s="341"/>
      <c r="AC27" s="401"/>
      <c r="AD27" s="515"/>
      <c r="AE27" s="398"/>
      <c r="AF27" s="398"/>
      <c r="AG27" s="398"/>
      <c r="AH27" s="398"/>
      <c r="AI27" s="398"/>
      <c r="AJ27" s="398"/>
      <c r="AK27" s="398"/>
      <c r="AL27" s="515"/>
      <c r="AM27" s="398"/>
      <c r="AN27" s="398"/>
      <c r="AO27" s="398"/>
      <c r="AP27" s="398"/>
      <c r="AQ27" s="398"/>
      <c r="AR27" s="398"/>
      <c r="AS27" s="398"/>
      <c r="AT27" s="401"/>
      <c r="AU27" s="399"/>
      <c r="AV27" s="617"/>
      <c r="AW27" s="401"/>
      <c r="AX27" s="400"/>
      <c r="AY27" s="336"/>
      <c r="AZ27" s="336"/>
      <c r="BA27" s="336"/>
      <c r="BB27" s="336"/>
      <c r="BC27" s="336"/>
      <c r="BD27" s="401"/>
      <c r="BE27" s="341"/>
      <c r="BF27" s="341"/>
      <c r="BG27" s="402"/>
      <c r="BH27" s="403"/>
      <c r="BI27" s="404"/>
      <c r="BJ27" s="405"/>
      <c r="BK27" s="405"/>
      <c r="BL27" s="405"/>
      <c r="BM27" s="514"/>
    </row>
    <row r="28" ht="18.75" customHeight="1">
      <c r="A28" s="400" t="str">
        <f t="shared" si="4"/>
        <v/>
      </c>
      <c r="B28" s="391"/>
      <c r="C28" s="337"/>
      <c r="D28" s="336"/>
      <c r="E28" s="634"/>
      <c r="F28" s="393"/>
      <c r="G28" s="341" t="str">
        <f t="array" ref="G28">IF(C28="","",XLOOKUP(C28,'Master Data'!K:K,'Master Data'!N:N,"Input in Master Data",0,1))</f>
        <v/>
      </c>
      <c r="H28" s="341" t="str">
        <f t="array" ref="H28">IF(C28="","",XLOOKUP(C28,'Master Data'!K:K,'Master Data'!O:O,"Input in Master Data",0,1))</f>
        <v/>
      </c>
      <c r="I28" s="341" t="str">
        <f t="array" ref="I28">if(U28="","",XLOOKUP(U28,Master[Company],Master[Blow],"Unknown",0,1))</f>
        <v/>
      </c>
      <c r="J28" s="341" t="str">
        <f t="array" ref="J28">if(U28="","",XLOOKUP(U28,Master[Company],Master[Pigging],"Unknown",0,1))</f>
        <v/>
      </c>
      <c r="K28" s="341" t="str">
        <f t="array" ref="K28">if(U28="","",XLOOKUP(U28,Master[Company],Master[Load Method],"Unknown",0,1))</f>
        <v/>
      </c>
      <c r="L28" s="341" t="str">
        <f t="array" ref="L28">if(U28="","",XLOOKUP(U28,Master[Company],Master[Line Distance],"Unknown",0,1))</f>
        <v/>
      </c>
      <c r="M28" s="394"/>
      <c r="N28" s="341"/>
      <c r="O28" s="341"/>
      <c r="P28" s="341" t="str">
        <f t="array" ref="P28">if(U28="","",XLOOKUP(U28,Master[Company],Master[Terms],"NA",0,1))</f>
        <v/>
      </c>
      <c r="Q28" s="341" t="str">
        <f t="shared" si="1"/>
        <v/>
      </c>
      <c r="R28" s="341" t="str">
        <f t="array" ref="R28">if(U28="","",XLOOKUP(U28,Master[Company],Master[Group],"NA",0,1))</f>
        <v/>
      </c>
      <c r="S28" s="341" t="str">
        <f t="array" ref="S28">if(U28="","",XLOOKUP(U28,Master[Company],Master[Loading Location],"NA",0,1))</f>
        <v/>
      </c>
      <c r="T28" s="341" t="str">
        <f t="array" ref="T28">if(U28="","",XLOOKUP(U28,Master[Company],Master[Acronym],"NA",0,1))</f>
        <v/>
      </c>
      <c r="U28" s="336"/>
      <c r="V28" s="395"/>
      <c r="W28" s="395"/>
      <c r="X28" s="341" t="str">
        <f t="shared" si="2"/>
        <v/>
      </c>
      <c r="Y28" s="341" t="str">
        <f t="shared" si="3"/>
        <v/>
      </c>
      <c r="Z28" s="336"/>
      <c r="AA28" s="341"/>
      <c r="AB28" s="341"/>
      <c r="AC28" s="401"/>
      <c r="AD28" s="515"/>
      <c r="AE28" s="398"/>
      <c r="AF28" s="398"/>
      <c r="AG28" s="398"/>
      <c r="AH28" s="398"/>
      <c r="AI28" s="398"/>
      <c r="AJ28" s="398"/>
      <c r="AK28" s="398"/>
      <c r="AL28" s="515"/>
      <c r="AM28" s="398"/>
      <c r="AN28" s="398"/>
      <c r="AO28" s="398"/>
      <c r="AP28" s="398"/>
      <c r="AQ28" s="398"/>
      <c r="AR28" s="398"/>
      <c r="AS28" s="398"/>
      <c r="AT28" s="401"/>
      <c r="AU28" s="399"/>
      <c r="AV28" s="617"/>
      <c r="AW28" s="401"/>
      <c r="AX28" s="400"/>
      <c r="AY28" s="336"/>
      <c r="AZ28" s="336"/>
      <c r="BA28" s="336"/>
      <c r="BB28" s="336"/>
      <c r="BC28" s="336"/>
      <c r="BD28" s="401"/>
      <c r="BE28" s="341"/>
      <c r="BF28" s="341"/>
      <c r="BG28" s="402"/>
      <c r="BH28" s="403"/>
      <c r="BI28" s="404"/>
      <c r="BJ28" s="405"/>
      <c r="BK28" s="405"/>
      <c r="BL28" s="405"/>
      <c r="BM28" s="514"/>
    </row>
    <row r="29" ht="18.75" customHeight="1">
      <c r="A29" s="400" t="str">
        <f t="shared" si="4"/>
        <v/>
      </c>
      <c r="B29" s="391"/>
      <c r="C29" s="337"/>
      <c r="D29" s="336"/>
      <c r="E29" s="637"/>
      <c r="F29" s="393"/>
      <c r="G29" s="341" t="str">
        <f t="array" ref="G29">IF(C29="","",XLOOKUP(C29,'Master Data'!K:K,'Master Data'!N:N,"Input in Master Data",0,1))</f>
        <v/>
      </c>
      <c r="H29" s="341" t="str">
        <f t="array" ref="H29">IF(C29="","",XLOOKUP(C29,'Master Data'!K:K,'Master Data'!O:O,"Input in Master Data",0,1))</f>
        <v/>
      </c>
      <c r="I29" s="341" t="str">
        <f t="array" ref="I29">if(U29="","",XLOOKUP(U29,Master[Company],Master[Blow],"Unknown",0,1))</f>
        <v/>
      </c>
      <c r="J29" s="341" t="str">
        <f t="array" ref="J29">if(U29="","",XLOOKUP(U29,Master[Company],Master[Pigging],"Unknown",0,1))</f>
        <v/>
      </c>
      <c r="K29" s="341" t="str">
        <f t="array" ref="K29">if(U29="","",XLOOKUP(U29,Master[Company],Master[Load Method],"Unknown",0,1))</f>
        <v/>
      </c>
      <c r="L29" s="341" t="str">
        <f t="array" ref="L29">if(U29="","",XLOOKUP(U29,Master[Company],Master[Line Distance],"Unknown",0,1))</f>
        <v/>
      </c>
      <c r="M29" s="394"/>
      <c r="N29" s="341"/>
      <c r="O29" s="341"/>
      <c r="P29" s="341" t="str">
        <f t="array" ref="P29">if(U29="","",XLOOKUP(U29,Master[Company],Master[Terms],"NA",0,1))</f>
        <v/>
      </c>
      <c r="Q29" s="341" t="str">
        <f t="shared" si="1"/>
        <v/>
      </c>
      <c r="R29" s="341" t="str">
        <f t="array" ref="R29">if(U29="","",XLOOKUP(U29,Master[Company],Master[Group],"NA",0,1))</f>
        <v/>
      </c>
      <c r="S29" s="341" t="str">
        <f t="array" ref="S29">if(U29="","",XLOOKUP(U29,Master[Company],Master[Loading Location],"NA",0,1))</f>
        <v/>
      </c>
      <c r="T29" s="341" t="str">
        <f t="array" ref="T29">if(U29="","",XLOOKUP(U29,Master[Company],Master[Acronym],"NA",0,1))</f>
        <v/>
      </c>
      <c r="U29" s="336"/>
      <c r="V29" s="395"/>
      <c r="W29" s="395"/>
      <c r="X29" s="336" t="str">
        <f t="shared" si="2"/>
        <v/>
      </c>
      <c r="Y29" s="341" t="str">
        <f t="shared" si="3"/>
        <v/>
      </c>
      <c r="Z29" s="336"/>
      <c r="AA29" s="336"/>
      <c r="AB29" s="336"/>
      <c r="AC29" s="401"/>
      <c r="AD29" s="515"/>
      <c r="AE29" s="398"/>
      <c r="AF29" s="398"/>
      <c r="AG29" s="398"/>
      <c r="AH29" s="398"/>
      <c r="AI29" s="564"/>
      <c r="AJ29" s="564"/>
      <c r="AK29" s="564"/>
      <c r="AL29" s="563"/>
      <c r="AM29" s="564"/>
      <c r="AN29" s="564"/>
      <c r="AO29" s="564"/>
      <c r="AP29" s="564"/>
      <c r="AQ29" s="564"/>
      <c r="AR29" s="564"/>
      <c r="AS29" s="564"/>
      <c r="AT29" s="401"/>
      <c r="AU29" s="399"/>
      <c r="AV29" s="617"/>
      <c r="AW29" s="401"/>
      <c r="AX29" s="400"/>
      <c r="AY29" s="336"/>
      <c r="AZ29" s="336"/>
      <c r="BA29" s="341"/>
      <c r="BB29" s="341"/>
      <c r="BC29" s="341"/>
      <c r="BD29" s="401"/>
      <c r="BE29" s="341"/>
      <c r="BF29" s="341"/>
      <c r="BG29" s="402"/>
      <c r="BH29" s="403"/>
      <c r="BI29" s="405"/>
      <c r="BJ29" s="405"/>
      <c r="BK29" s="405"/>
      <c r="BL29" s="405"/>
      <c r="BM29" s="514"/>
    </row>
    <row r="30" ht="18.75" customHeight="1">
      <c r="A30" s="400" t="str">
        <f t="shared" si="4"/>
        <v/>
      </c>
      <c r="B30" s="391"/>
      <c r="C30" s="337"/>
      <c r="D30" s="336"/>
      <c r="E30" s="637"/>
      <c r="F30" s="393"/>
      <c r="G30" s="341" t="str">
        <f t="array" ref="G30">IF(C30="","",XLOOKUP(C30,'Master Data'!K:K,'Master Data'!N:N,"Input in Master Data",0,1))</f>
        <v/>
      </c>
      <c r="H30" s="341" t="str">
        <f t="array" ref="H30">IF(C30="","",XLOOKUP(C30,'Master Data'!K:K,'Master Data'!O:O,"Input in Master Data",0,1))</f>
        <v/>
      </c>
      <c r="I30" s="341" t="str">
        <f t="array" ref="I30">if(U30="","",XLOOKUP(U30,Master[Company],Master[Blow],"Unknown",0,1))</f>
        <v/>
      </c>
      <c r="J30" s="341" t="str">
        <f t="array" ref="J30">if(U30="","",XLOOKUP(U30,Master[Company],Master[Pigging],"Unknown",0,1))</f>
        <v/>
      </c>
      <c r="K30" s="341" t="str">
        <f t="array" ref="K30">if(U30="","",XLOOKUP(U30,Master[Company],Master[Load Method],"Unknown",0,1))</f>
        <v/>
      </c>
      <c r="L30" s="341" t="str">
        <f t="array" ref="L30">if(U30="","",XLOOKUP(U30,Master[Company],Master[Line Distance],"Unknown",0,1))</f>
        <v/>
      </c>
      <c r="M30" s="394"/>
      <c r="N30" s="341"/>
      <c r="O30" s="341"/>
      <c r="P30" s="341" t="str">
        <f t="array" ref="P30">if(U30="","",XLOOKUP(U30,Master[Company],Master[Terms],"NA",0,1))</f>
        <v/>
      </c>
      <c r="Q30" s="341" t="str">
        <f t="shared" si="1"/>
        <v/>
      </c>
      <c r="R30" s="341" t="str">
        <f t="array" ref="R30">if(U30="","",XLOOKUP(U30,Master[Company],Master[Group],"NA",0,1))</f>
        <v/>
      </c>
      <c r="S30" s="341" t="str">
        <f t="array" ref="S30">if(U30="","",XLOOKUP(U30,Master[Company],Master[Loading Location],"NA",0,1))</f>
        <v/>
      </c>
      <c r="T30" s="341" t="str">
        <f t="array" ref="T30">if(U30="","",XLOOKUP(U30,Master[Company],Master[Acronym],"NA",0,1))</f>
        <v/>
      </c>
      <c r="U30" s="336"/>
      <c r="V30" s="342"/>
      <c r="W30" s="342"/>
      <c r="X30" s="336" t="str">
        <f t="shared" si="2"/>
        <v/>
      </c>
      <c r="Y30" s="341" t="str">
        <f t="shared" si="3"/>
        <v/>
      </c>
      <c r="Z30" s="336"/>
      <c r="AA30" s="336"/>
      <c r="AB30" s="336"/>
      <c r="AC30" s="401"/>
      <c r="AD30" s="515"/>
      <c r="AE30" s="398"/>
      <c r="AF30" s="398"/>
      <c r="AG30" s="398"/>
      <c r="AH30" s="398"/>
      <c r="AI30" s="564"/>
      <c r="AJ30" s="564"/>
      <c r="AK30" s="564"/>
      <c r="AL30" s="563"/>
      <c r="AM30" s="564"/>
      <c r="AN30" s="564"/>
      <c r="AO30" s="564"/>
      <c r="AP30" s="564"/>
      <c r="AQ30" s="564"/>
      <c r="AR30" s="564"/>
      <c r="AS30" s="564"/>
      <c r="AT30" s="401"/>
      <c r="AU30" s="399"/>
      <c r="AV30" s="617"/>
      <c r="AW30" s="401"/>
      <c r="AX30" s="400"/>
      <c r="AY30" s="336"/>
      <c r="AZ30" s="341"/>
      <c r="BA30" s="341"/>
      <c r="BB30" s="341"/>
      <c r="BC30" s="341"/>
      <c r="BD30" s="401"/>
      <c r="BE30" s="341"/>
      <c r="BF30" s="341"/>
      <c r="BG30" s="402"/>
      <c r="BH30" s="403"/>
      <c r="BI30" s="405"/>
      <c r="BJ30" s="405"/>
      <c r="BK30" s="405"/>
      <c r="BL30" s="405"/>
      <c r="BM30" s="514"/>
    </row>
    <row r="31" ht="18.75" customHeight="1">
      <c r="A31" s="400" t="str">
        <f t="shared" si="4"/>
        <v/>
      </c>
      <c r="B31" s="391"/>
      <c r="C31" s="337"/>
      <c r="D31" s="547"/>
      <c r="E31" s="637"/>
      <c r="F31" s="393"/>
      <c r="G31" s="341" t="str">
        <f t="array" ref="G31">IF(C31="","",XLOOKUP(C31,'Master Data'!K:K,'Master Data'!N:N,"Input in Master Data",0,1))</f>
        <v/>
      </c>
      <c r="H31" s="341" t="str">
        <f t="array" ref="H31">IF(C31="","",XLOOKUP(C31,'Master Data'!K:K,'Master Data'!O:O,"Input in Master Data",0,1))</f>
        <v/>
      </c>
      <c r="I31" s="341" t="str">
        <f t="array" ref="I31">if(U31="","",XLOOKUP(U31,Master[Company],Master[Blow],"Unknown",0,1))</f>
        <v/>
      </c>
      <c r="J31" s="341" t="str">
        <f t="array" ref="J31">if(U31="","",XLOOKUP(U31,Master[Company],Master[Pigging],"Unknown",0,1))</f>
        <v/>
      </c>
      <c r="K31" s="341" t="str">
        <f t="array" ref="K31">if(U31="","",XLOOKUP(U31,Master[Company],Master[Load Method],"Unknown",0,1))</f>
        <v/>
      </c>
      <c r="L31" s="341" t="str">
        <f t="array" ref="L31">if(U31="","",XLOOKUP(U31,Master[Company],Master[Line Distance],"Unknown",0,1))</f>
        <v/>
      </c>
      <c r="M31" s="394"/>
      <c r="N31" s="341"/>
      <c r="O31" s="341"/>
      <c r="P31" s="341" t="str">
        <f t="array" ref="P31">if(U31="","",XLOOKUP(U31,Master[Company],Master[Terms],"NA",0,1))</f>
        <v/>
      </c>
      <c r="Q31" s="341" t="str">
        <f t="shared" si="1"/>
        <v/>
      </c>
      <c r="R31" s="341" t="str">
        <f t="array" ref="R31">if(U31="","",XLOOKUP(U31,Master[Company],Master[Group],"NA",0,1))</f>
        <v/>
      </c>
      <c r="S31" s="341" t="str">
        <f t="array" ref="S31">if(U31="","",XLOOKUP(U31,Master[Company],Master[Loading Location],"NA",0,1))</f>
        <v/>
      </c>
      <c r="T31" s="341" t="str">
        <f t="array" ref="T31">if(U31="","",XLOOKUP(U31,Master[Company],Master[Acronym],"NA",0,1))</f>
        <v/>
      </c>
      <c r="U31" s="336"/>
      <c r="V31" s="395"/>
      <c r="W31" s="395"/>
      <c r="X31" s="547" t="str">
        <f t="shared" si="2"/>
        <v/>
      </c>
      <c r="Y31" s="341" t="str">
        <f t="shared" si="3"/>
        <v/>
      </c>
      <c r="Z31" s="336"/>
      <c r="AA31" s="336"/>
      <c r="AB31" s="336"/>
      <c r="AC31" s="401"/>
      <c r="AD31" s="515"/>
      <c r="AE31" s="398"/>
      <c r="AF31" s="398"/>
      <c r="AG31" s="398"/>
      <c r="AH31" s="398"/>
      <c r="AI31" s="564"/>
      <c r="AJ31" s="564"/>
      <c r="AK31" s="564"/>
      <c r="AL31" s="563"/>
      <c r="AM31" s="564"/>
      <c r="AN31" s="564"/>
      <c r="AO31" s="564"/>
      <c r="AP31" s="564"/>
      <c r="AQ31" s="564"/>
      <c r="AR31" s="564"/>
      <c r="AS31" s="564"/>
      <c r="AT31" s="401"/>
      <c r="AU31" s="399"/>
      <c r="AV31" s="617"/>
      <c r="AW31" s="401"/>
      <c r="AX31" s="401"/>
      <c r="AY31" s="341"/>
      <c r="AZ31" s="341"/>
      <c r="BA31" s="341"/>
      <c r="BB31" s="341"/>
      <c r="BC31" s="341"/>
      <c r="BD31" s="401"/>
      <c r="BE31" s="341"/>
      <c r="BF31" s="341"/>
      <c r="BG31" s="402"/>
      <c r="BH31" s="403"/>
      <c r="BI31" s="405"/>
      <c r="BJ31" s="405"/>
      <c r="BK31" s="405"/>
      <c r="BL31" s="405"/>
      <c r="BM31" s="514"/>
    </row>
    <row r="32" ht="18.75" customHeight="1">
      <c r="A32" s="400" t="str">
        <f t="shared" si="4"/>
        <v/>
      </c>
      <c r="B32" s="391"/>
      <c r="C32" s="337"/>
      <c r="D32" s="498"/>
      <c r="E32" s="637"/>
      <c r="F32" s="393"/>
      <c r="G32" s="341" t="str">
        <f t="array" ref="G32">IF(C32="","",XLOOKUP(C32,'Master Data'!K:K,'Master Data'!N:N,"Input in Master Data",0,1))</f>
        <v/>
      </c>
      <c r="H32" s="341" t="str">
        <f t="array" ref="H32">IF(C32="","",XLOOKUP(C32,'Master Data'!K:K,'Master Data'!O:O,"Input in Master Data",0,1))</f>
        <v/>
      </c>
      <c r="I32" s="341" t="str">
        <f t="array" ref="I32">if(U32="","",XLOOKUP(U32,Master[Company],Master[Blow],"Unknown",0,1))</f>
        <v/>
      </c>
      <c r="J32" s="341" t="str">
        <f t="array" ref="J32">if(U32="","",XLOOKUP(U32,Master[Company],Master[Pigging],"Unknown",0,1))</f>
        <v/>
      </c>
      <c r="K32" s="341" t="str">
        <f t="array" ref="K32">if(U32="","",XLOOKUP(U32,Master[Company],Master[Load Method],"Unknown",0,1))</f>
        <v/>
      </c>
      <c r="L32" s="341" t="str">
        <f t="array" ref="L32">if(U32="","",XLOOKUP(U32,Master[Company],Master[Line Distance],"Unknown",0,1))</f>
        <v/>
      </c>
      <c r="M32" s="394"/>
      <c r="N32" s="341"/>
      <c r="O32" s="341"/>
      <c r="P32" s="341" t="str">
        <f t="array" ref="P32">if(U32="","",XLOOKUP(U32,Master[Company],Master[Terms],"NA",0,1))</f>
        <v/>
      </c>
      <c r="Q32" s="341" t="str">
        <f t="shared" si="1"/>
        <v/>
      </c>
      <c r="R32" s="341" t="str">
        <f t="array" ref="R32">if(U32="","",XLOOKUP(U32,Master[Company],Master[Group],"NA",0,1))</f>
        <v/>
      </c>
      <c r="S32" s="341" t="str">
        <f t="array" ref="S32">if(U32="","",XLOOKUP(U32,Master[Company],Master[Loading Location],"NA",0,1))</f>
        <v/>
      </c>
      <c r="T32" s="341" t="str">
        <f t="array" ref="T32">if(U32="","",XLOOKUP(U32,Master[Company],Master[Acronym],"NA",0,1))</f>
        <v/>
      </c>
      <c r="U32" s="341"/>
      <c r="V32" s="395"/>
      <c r="W32" s="395"/>
      <c r="X32" s="498" t="str">
        <f t="shared" si="2"/>
        <v/>
      </c>
      <c r="Y32" s="341" t="str">
        <f t="shared" si="3"/>
        <v/>
      </c>
      <c r="Z32" s="336"/>
      <c r="AA32" s="336"/>
      <c r="AB32" s="336"/>
      <c r="AC32" s="401"/>
      <c r="AD32" s="563"/>
      <c r="AE32" s="564"/>
      <c r="AF32" s="564"/>
      <c r="AG32" s="564"/>
      <c r="AH32" s="564"/>
      <c r="AI32" s="564"/>
      <c r="AJ32" s="564"/>
      <c r="AK32" s="564"/>
      <c r="AL32" s="563"/>
      <c r="AM32" s="564"/>
      <c r="AN32" s="564"/>
      <c r="AO32" s="564"/>
      <c r="AP32" s="564"/>
      <c r="AQ32" s="564"/>
      <c r="AR32" s="564"/>
      <c r="AS32" s="564"/>
      <c r="AT32" s="401"/>
      <c r="AU32" s="399"/>
      <c r="AV32" s="617"/>
      <c r="AW32" s="401"/>
      <c r="AX32" s="400"/>
      <c r="AY32" s="336"/>
      <c r="AZ32" s="336"/>
      <c r="BA32" s="336"/>
      <c r="BB32" s="336"/>
      <c r="BC32" s="336"/>
      <c r="BD32" s="401"/>
      <c r="BE32" s="341"/>
      <c r="BF32" s="341"/>
      <c r="BG32" s="402"/>
      <c r="BH32" s="403"/>
      <c r="BI32" s="405"/>
      <c r="BJ32" s="405"/>
      <c r="BK32" s="405"/>
      <c r="BL32" s="405"/>
      <c r="BM32" s="514"/>
    </row>
    <row r="33" ht="18.75" customHeight="1">
      <c r="A33" s="400" t="str">
        <f t="shared" si="4"/>
        <v/>
      </c>
      <c r="B33" s="336"/>
      <c r="C33" s="337"/>
      <c r="D33" s="341"/>
      <c r="E33" s="638"/>
      <c r="F33" s="393"/>
      <c r="G33" s="341" t="str">
        <f t="array" ref="G33">IF(C33="","",XLOOKUP(C33,'Master Data'!K:K,'Master Data'!N:N,"Input in Master Data",0,1))</f>
        <v/>
      </c>
      <c r="H33" s="341" t="str">
        <f t="array" ref="H33">IF(C33="","",XLOOKUP(C33,'Master Data'!K:K,'Master Data'!O:O,"Input in Master Data",0,1))</f>
        <v/>
      </c>
      <c r="I33" s="341" t="str">
        <f t="array" ref="I33">if(U33="","",XLOOKUP(U33,Master[Company],Master[Blow],"Unknown",0,1))</f>
        <v/>
      </c>
      <c r="J33" s="341" t="str">
        <f t="array" ref="J33">if(U33="","",XLOOKUP(U33,Master[Company],Master[Pigging],"Unknown",0,1))</f>
        <v/>
      </c>
      <c r="K33" s="341" t="str">
        <f t="array" ref="K33">if(U33="","",XLOOKUP(U33,Master[Company],Master[Load Method],"Unknown",0,1))</f>
        <v/>
      </c>
      <c r="L33" s="341" t="str">
        <f t="array" ref="L33">if(U33="","",XLOOKUP(U33,Master[Company],Master[Line Distance],"Unknown",0,1))</f>
        <v/>
      </c>
      <c r="M33" s="394"/>
      <c r="N33" s="341"/>
      <c r="O33" s="341"/>
      <c r="P33" s="341" t="str">
        <f t="array" ref="P33">if(U33="","",XLOOKUP(U33,Master[Company],Master[Terms],"NA",0,1))</f>
        <v/>
      </c>
      <c r="Q33" s="341" t="str">
        <f t="shared" si="1"/>
        <v/>
      </c>
      <c r="R33" s="341" t="str">
        <f t="array" ref="R33">if(U33="","",XLOOKUP(U33,Master[Company],Master[Group],"NA",0,1))</f>
        <v/>
      </c>
      <c r="S33" s="341" t="str">
        <f t="array" ref="S33">if(U33="","",XLOOKUP(U33,Master[Company],Master[Loading Location],"NA",0,1))</f>
        <v/>
      </c>
      <c r="T33" s="341" t="str">
        <f t="array" ref="T33">if(U33="","",XLOOKUP(U33,Master[Company],Master[Acronym],"NA",0,1))</f>
        <v/>
      </c>
      <c r="U33" s="341"/>
      <c r="V33" s="395"/>
      <c r="W33" s="395"/>
      <c r="X33" s="336" t="str">
        <f t="shared" si="2"/>
        <v/>
      </c>
      <c r="Y33" s="341" t="str">
        <f t="shared" si="3"/>
        <v/>
      </c>
      <c r="Z33" s="336"/>
      <c r="AA33" s="341"/>
      <c r="AB33" s="341"/>
      <c r="AC33" s="401"/>
      <c r="AD33" s="563"/>
      <c r="AE33" s="564"/>
      <c r="AF33" s="564"/>
      <c r="AG33" s="564"/>
      <c r="AH33" s="564"/>
      <c r="AI33" s="564"/>
      <c r="AJ33" s="564"/>
      <c r="AK33" s="564"/>
      <c r="AL33" s="563"/>
      <c r="AM33" s="564"/>
      <c r="AN33" s="564"/>
      <c r="AO33" s="564"/>
      <c r="AP33" s="564"/>
      <c r="AQ33" s="564"/>
      <c r="AR33" s="564"/>
      <c r="AS33" s="564"/>
      <c r="AT33" s="401"/>
      <c r="AU33" s="399"/>
      <c r="AV33" s="617"/>
      <c r="AW33" s="401"/>
      <c r="AX33" s="401"/>
      <c r="AY33" s="341"/>
      <c r="AZ33" s="341"/>
      <c r="BA33" s="341"/>
      <c r="BB33" s="341"/>
      <c r="BC33" s="341"/>
      <c r="BD33" s="401"/>
      <c r="BE33" s="341"/>
      <c r="BF33" s="341"/>
      <c r="BG33" s="402"/>
      <c r="BH33" s="403"/>
      <c r="BI33" s="405"/>
      <c r="BJ33" s="405"/>
      <c r="BK33" s="405"/>
      <c r="BL33" s="405"/>
      <c r="BM33" s="514"/>
    </row>
    <row r="34" ht="18.75" customHeight="1">
      <c r="A34" s="400" t="str">
        <f t="shared" si="4"/>
        <v/>
      </c>
      <c r="B34" s="341"/>
      <c r="C34" s="559"/>
      <c r="D34" s="341"/>
      <c r="E34" s="638"/>
      <c r="F34" s="393"/>
      <c r="G34" s="341" t="str">
        <f t="array" ref="G34">IF(C34="","",XLOOKUP(C34,'Master Data'!K:K,'Master Data'!N:N,"Input in Master Data",0,1))</f>
        <v/>
      </c>
      <c r="H34" s="341" t="str">
        <f t="array" ref="H34">IF(C34="","",XLOOKUP(C34,'Master Data'!K:K,'Master Data'!O:O,"Input in Master Data",0,1))</f>
        <v/>
      </c>
      <c r="I34" s="341" t="str">
        <f t="array" ref="I34">if(U34="","",XLOOKUP(U34,Master[Company],Master[Blow],"Unknown",0,1))</f>
        <v/>
      </c>
      <c r="J34" s="341" t="str">
        <f t="array" ref="J34">if(U34="","",XLOOKUP(U34,Master[Company],Master[Pigging],"Unknown",0,1))</f>
        <v/>
      </c>
      <c r="K34" s="341" t="str">
        <f t="array" ref="K34">if(U34="","",XLOOKUP(U34,Master[Company],Master[Load Method],"Unknown",0,1))</f>
        <v/>
      </c>
      <c r="L34" s="341" t="str">
        <f t="array" ref="L34">if(U34="","",XLOOKUP(U34,Master[Company],Master[Line Distance],"Unknown",0,1))</f>
        <v/>
      </c>
      <c r="M34" s="394"/>
      <c r="N34" s="341"/>
      <c r="O34" s="341"/>
      <c r="P34" s="341" t="str">
        <f t="array" ref="P34">if(U34="","",XLOOKUP(U34,Master[Company],Master[Terms],"NA",0,1))</f>
        <v/>
      </c>
      <c r="Q34" s="341" t="str">
        <f t="shared" si="1"/>
        <v/>
      </c>
      <c r="R34" s="341" t="str">
        <f t="array" ref="R34">if(U34="","",XLOOKUP(U34,Master[Company],Master[Group],"NA",0,1))</f>
        <v/>
      </c>
      <c r="S34" s="341" t="str">
        <f t="array" ref="S34">if(U34="","",XLOOKUP(U34,Master[Company],Master[Loading Location],"NA",0,1))</f>
        <v/>
      </c>
      <c r="T34" s="341" t="str">
        <f t="array" ref="T34">if(U34="","",XLOOKUP(U34,Master[Company],Master[Acronym],"NA",0,1))</f>
        <v/>
      </c>
      <c r="U34" s="341"/>
      <c r="V34" s="342"/>
      <c r="W34" s="342"/>
      <c r="X34" s="341" t="str">
        <f t="shared" si="2"/>
        <v/>
      </c>
      <c r="Y34" s="341" t="str">
        <f t="shared" si="3"/>
        <v/>
      </c>
      <c r="Z34" s="341"/>
      <c r="AA34" s="341"/>
      <c r="AB34" s="341"/>
      <c r="AC34" s="401"/>
      <c r="AD34" s="563"/>
      <c r="AE34" s="564"/>
      <c r="AF34" s="564"/>
      <c r="AG34" s="564"/>
      <c r="AH34" s="564"/>
      <c r="AI34" s="564"/>
      <c r="AJ34" s="564"/>
      <c r="AK34" s="564"/>
      <c r="AL34" s="563"/>
      <c r="AM34" s="564"/>
      <c r="AN34" s="564"/>
      <c r="AO34" s="564"/>
      <c r="AP34" s="564"/>
      <c r="AQ34" s="564"/>
      <c r="AR34" s="564"/>
      <c r="AS34" s="564"/>
      <c r="AT34" s="401"/>
      <c r="AU34" s="399"/>
      <c r="AV34" s="617"/>
      <c r="AW34" s="401"/>
      <c r="AX34" s="401"/>
      <c r="AY34" s="341"/>
      <c r="AZ34" s="341"/>
      <c r="BA34" s="341"/>
      <c r="BB34" s="341"/>
      <c r="BC34" s="341"/>
      <c r="BD34" s="401"/>
      <c r="BE34" s="341"/>
      <c r="BF34" s="341"/>
      <c r="BG34" s="402"/>
      <c r="BH34" s="403"/>
      <c r="BI34" s="405"/>
      <c r="BJ34" s="405"/>
      <c r="BK34" s="405"/>
      <c r="BL34" s="405"/>
      <c r="BM34" s="514"/>
    </row>
    <row r="35" ht="18.75" customHeight="1">
      <c r="A35" s="400" t="str">
        <f t="shared" si="4"/>
        <v/>
      </c>
      <c r="B35" s="341"/>
      <c r="C35" s="559"/>
      <c r="D35" s="341"/>
      <c r="E35" s="638"/>
      <c r="F35" s="393"/>
      <c r="G35" s="341" t="str">
        <f t="array" ref="G35">IF(C35="","",XLOOKUP(C35,'Master Data'!K:K,'Master Data'!N:N,"Input in Master Data",0,1))</f>
        <v/>
      </c>
      <c r="H35" s="341" t="str">
        <f t="array" ref="H35">IF(C35="","",XLOOKUP(C35,'Master Data'!K:K,'Master Data'!O:O,"Input in Master Data",0,1))</f>
        <v/>
      </c>
      <c r="I35" s="341" t="str">
        <f t="array" ref="I35">if(U35="","",XLOOKUP(U35,Master[Company],Master[Blow],"Unknown",0,1))</f>
        <v/>
      </c>
      <c r="J35" s="341" t="str">
        <f t="array" ref="J35">if(U35="","",XLOOKUP(U35,Master[Company],Master[Pigging],"Unknown",0,1))</f>
        <v/>
      </c>
      <c r="K35" s="341" t="str">
        <f t="array" ref="K35">if(U35="","",XLOOKUP(U35,Master[Company],Master[Load Method],"Unknown",0,1))</f>
        <v/>
      </c>
      <c r="L35" s="341" t="str">
        <f t="array" ref="L35">if(U35="","",XLOOKUP(U35,Master[Company],Master[Line Distance],"Unknown",0,1))</f>
        <v/>
      </c>
      <c r="M35" s="394"/>
      <c r="N35" s="341"/>
      <c r="O35" s="341"/>
      <c r="P35" s="341" t="str">
        <f t="array" ref="P35">if(U35="","",XLOOKUP(U35,Master[Company],Master[Terms],"NA",0,1))</f>
        <v/>
      </c>
      <c r="Q35" s="341" t="str">
        <f t="shared" si="1"/>
        <v/>
      </c>
      <c r="R35" s="341" t="str">
        <f t="array" ref="R35">if(U35="","",XLOOKUP(U35,Master[Company],Master[Group],"NA",0,1))</f>
        <v/>
      </c>
      <c r="S35" s="341" t="str">
        <f t="array" ref="S35">if(U35="","",XLOOKUP(U35,Master[Company],Master[Loading Location],"NA",0,1))</f>
        <v/>
      </c>
      <c r="T35" s="341" t="str">
        <f t="array" ref="T35">if(U35="","",XLOOKUP(U35,Master[Company],Master[Acronym],"NA",0,1))</f>
        <v/>
      </c>
      <c r="U35" s="341"/>
      <c r="V35" s="342"/>
      <c r="W35" s="342"/>
      <c r="X35" s="341" t="str">
        <f t="shared" si="2"/>
        <v/>
      </c>
      <c r="Y35" s="341" t="str">
        <f t="shared" si="3"/>
        <v/>
      </c>
      <c r="Z35" s="341"/>
      <c r="AA35" s="341"/>
      <c r="AB35" s="341"/>
      <c r="AC35" s="401"/>
      <c r="AD35" s="563"/>
      <c r="AE35" s="564"/>
      <c r="AF35" s="564"/>
      <c r="AG35" s="564"/>
      <c r="AH35" s="564"/>
      <c r="AI35" s="564"/>
      <c r="AJ35" s="564"/>
      <c r="AK35" s="564"/>
      <c r="AL35" s="563"/>
      <c r="AM35" s="564"/>
      <c r="AN35" s="564"/>
      <c r="AO35" s="564"/>
      <c r="AP35" s="564"/>
      <c r="AQ35" s="564"/>
      <c r="AR35" s="564"/>
      <c r="AS35" s="564"/>
      <c r="AT35" s="401"/>
      <c r="AU35" s="399"/>
      <c r="AV35" s="617"/>
      <c r="AW35" s="401"/>
      <c r="AX35" s="401"/>
      <c r="AY35" s="341"/>
      <c r="AZ35" s="341"/>
      <c r="BA35" s="341"/>
      <c r="BB35" s="341"/>
      <c r="BC35" s="341"/>
      <c r="BD35" s="401"/>
      <c r="BE35" s="341"/>
      <c r="BF35" s="341"/>
      <c r="BG35" s="402"/>
      <c r="BH35" s="403"/>
      <c r="BI35" s="405"/>
      <c r="BJ35" s="405"/>
      <c r="BK35" s="405"/>
      <c r="BL35" s="405"/>
      <c r="BM35" s="514"/>
    </row>
    <row r="36" ht="18.75" customHeight="1">
      <c r="A36" s="400" t="str">
        <f t="shared" si="4"/>
        <v/>
      </c>
      <c r="B36" s="341"/>
      <c r="C36" s="559"/>
      <c r="D36" s="341"/>
      <c r="E36" s="638"/>
      <c r="F36" s="393"/>
      <c r="G36" s="341" t="str">
        <f t="array" ref="G36">IF(C36="","",XLOOKUP(C36,'Master Data'!K:K,'Master Data'!N:N,"Input in Master Data",0,1))</f>
        <v/>
      </c>
      <c r="H36" s="341" t="str">
        <f t="array" ref="H36">IF(C36="","",XLOOKUP(C36,'Master Data'!K:K,'Master Data'!O:O,"Input in Master Data",0,1))</f>
        <v/>
      </c>
      <c r="I36" s="341" t="str">
        <f t="array" ref="I36">if(U36="","",XLOOKUP(U36,Master[Company],Master[Blow],"Unknown",0,1))</f>
        <v/>
      </c>
      <c r="J36" s="341" t="str">
        <f t="array" ref="J36">if(U36="","",XLOOKUP(U36,Master[Company],Master[Pigging],"Unknown",0,1))</f>
        <v/>
      </c>
      <c r="K36" s="341" t="str">
        <f t="array" ref="K36">if(U36="","",XLOOKUP(U36,Master[Company],Master[Load Method],"Unknown",0,1))</f>
        <v/>
      </c>
      <c r="L36" s="341" t="str">
        <f t="array" ref="L36">if(U36="","",XLOOKUP(U36,Master[Company],Master[Line Distance],"Unknown",0,1))</f>
        <v/>
      </c>
      <c r="M36" s="394"/>
      <c r="N36" s="341"/>
      <c r="O36" s="341"/>
      <c r="P36" s="341" t="str">
        <f t="array" ref="P36">if(U36="","",XLOOKUP(U36,Master[Company],Master[Terms],"NA",0,1))</f>
        <v/>
      </c>
      <c r="Q36" s="341" t="str">
        <f t="shared" si="1"/>
        <v/>
      </c>
      <c r="R36" s="341" t="str">
        <f t="array" ref="R36">if(U36="","",XLOOKUP(U36,Master[Company],Master[Group],"NA",0,1))</f>
        <v/>
      </c>
      <c r="S36" s="341" t="str">
        <f t="array" ref="S36">if(U36="","",XLOOKUP(U36,Master[Company],Master[Loading Location],"NA",0,1))</f>
        <v/>
      </c>
      <c r="T36" s="341" t="str">
        <f t="array" ref="T36">if(U36="","",XLOOKUP(U36,Master[Company],Master[Acronym],"NA",0,1))</f>
        <v/>
      </c>
      <c r="U36" s="341"/>
      <c r="V36" s="342"/>
      <c r="W36" s="342"/>
      <c r="X36" s="341" t="str">
        <f t="shared" si="2"/>
        <v/>
      </c>
      <c r="Y36" s="341" t="str">
        <f t="shared" si="3"/>
        <v/>
      </c>
      <c r="Z36" s="341"/>
      <c r="AA36" s="341"/>
      <c r="AB36" s="341"/>
      <c r="AC36" s="401"/>
      <c r="AD36" s="563"/>
      <c r="AE36" s="564"/>
      <c r="AF36" s="564"/>
      <c r="AG36" s="564"/>
      <c r="AH36" s="564"/>
      <c r="AI36" s="564"/>
      <c r="AJ36" s="564"/>
      <c r="AK36" s="564"/>
      <c r="AL36" s="563"/>
      <c r="AM36" s="564"/>
      <c r="AN36" s="564"/>
      <c r="AO36" s="564"/>
      <c r="AP36" s="564"/>
      <c r="AQ36" s="564"/>
      <c r="AR36" s="564"/>
      <c r="AS36" s="564"/>
      <c r="AT36" s="401"/>
      <c r="AU36" s="399"/>
      <c r="AV36" s="617"/>
      <c r="AW36" s="401"/>
      <c r="AX36" s="401"/>
      <c r="AY36" s="341"/>
      <c r="AZ36" s="341"/>
      <c r="BA36" s="341"/>
      <c r="BB36" s="341"/>
      <c r="BC36" s="341"/>
      <c r="BD36" s="401"/>
      <c r="BE36" s="341"/>
      <c r="BF36" s="341"/>
      <c r="BG36" s="402"/>
      <c r="BH36" s="403"/>
      <c r="BI36" s="405"/>
      <c r="BJ36" s="405"/>
      <c r="BK36" s="405"/>
      <c r="BL36" s="405"/>
      <c r="BM36" s="514"/>
    </row>
    <row r="37" ht="18.75" customHeight="1">
      <c r="A37" s="400" t="str">
        <f t="shared" si="4"/>
        <v/>
      </c>
      <c r="B37" s="341"/>
      <c r="C37" s="559"/>
      <c r="D37" s="341"/>
      <c r="E37" s="638"/>
      <c r="F37" s="393"/>
      <c r="G37" s="341" t="str">
        <f t="array" ref="G37">IF(C37="","",XLOOKUP(C37,'Master Data'!K:K,'Master Data'!N:N,"Input in Master Data",0,1))</f>
        <v/>
      </c>
      <c r="H37" s="341" t="str">
        <f t="array" ref="H37">IF(C37="","",XLOOKUP(C37,'Master Data'!K:K,'Master Data'!O:O,"Input in Master Data",0,1))</f>
        <v/>
      </c>
      <c r="I37" s="341" t="str">
        <f t="array" ref="I37">if(U37="","",XLOOKUP(U37,Master[Company],Master[Blow],"Unknown",0,1))</f>
        <v/>
      </c>
      <c r="J37" s="341" t="str">
        <f t="array" ref="J37">if(U37="","",XLOOKUP(U37,Master[Company],Master[Pigging],"Unknown",0,1))</f>
        <v/>
      </c>
      <c r="K37" s="341" t="str">
        <f t="array" ref="K37">if(U37="","",XLOOKUP(U37,Master[Company],Master[Load Method],"Unknown",0,1))</f>
        <v/>
      </c>
      <c r="L37" s="341" t="str">
        <f t="array" ref="L37">if(U37="","",XLOOKUP(U37,Master[Company],Master[Line Distance],"Unknown",0,1))</f>
        <v/>
      </c>
      <c r="M37" s="394"/>
      <c r="N37" s="341"/>
      <c r="O37" s="341"/>
      <c r="P37" s="341" t="str">
        <f t="array" ref="P37">if(U37="","",XLOOKUP(U37,Master[Company],Master[Terms],"NA",0,1))</f>
        <v/>
      </c>
      <c r="Q37" s="341" t="str">
        <f t="shared" si="1"/>
        <v/>
      </c>
      <c r="R37" s="341" t="str">
        <f t="array" ref="R37">if(U37="","",XLOOKUP(U37,Master[Company],Master[Group],"NA",0,1))</f>
        <v/>
      </c>
      <c r="S37" s="341" t="str">
        <f t="array" ref="S37">if(U37="","",XLOOKUP(U37,Master[Company],Master[Loading Location],"NA",0,1))</f>
        <v/>
      </c>
      <c r="T37" s="341" t="str">
        <f t="array" ref="T37">if(U37="","",XLOOKUP(U37,Master[Company],Master[Acronym],"NA",0,1))</f>
        <v/>
      </c>
      <c r="U37" s="341"/>
      <c r="V37" s="342"/>
      <c r="W37" s="342"/>
      <c r="X37" s="341" t="str">
        <f t="shared" si="2"/>
        <v/>
      </c>
      <c r="Y37" s="341" t="str">
        <f t="shared" si="3"/>
        <v/>
      </c>
      <c r="Z37" s="341"/>
      <c r="AA37" s="341"/>
      <c r="AB37" s="341"/>
      <c r="AC37" s="401"/>
      <c r="AD37" s="563"/>
      <c r="AE37" s="564"/>
      <c r="AF37" s="564"/>
      <c r="AG37" s="564"/>
      <c r="AH37" s="564"/>
      <c r="AI37" s="564"/>
      <c r="AJ37" s="564"/>
      <c r="AK37" s="564"/>
      <c r="AL37" s="563"/>
      <c r="AM37" s="564"/>
      <c r="AN37" s="564"/>
      <c r="AO37" s="564"/>
      <c r="AP37" s="564"/>
      <c r="AQ37" s="564"/>
      <c r="AR37" s="564"/>
      <c r="AS37" s="564"/>
      <c r="AT37" s="401"/>
      <c r="AU37" s="399"/>
      <c r="AV37" s="617"/>
      <c r="AW37" s="401"/>
      <c r="AX37" s="401"/>
      <c r="AY37" s="341"/>
      <c r="AZ37" s="341"/>
      <c r="BA37" s="341"/>
      <c r="BB37" s="341"/>
      <c r="BC37" s="341"/>
      <c r="BD37" s="401"/>
      <c r="BE37" s="341"/>
      <c r="BF37" s="341"/>
      <c r="BG37" s="402"/>
      <c r="BH37" s="403"/>
      <c r="BI37" s="405"/>
      <c r="BJ37" s="405"/>
      <c r="BK37" s="405"/>
      <c r="BL37" s="405"/>
      <c r="BM37" s="514"/>
    </row>
    <row r="38" ht="18.75" customHeight="1">
      <c r="A38" s="400" t="str">
        <f t="shared" si="4"/>
        <v/>
      </c>
      <c r="B38" s="341"/>
      <c r="C38" s="559"/>
      <c r="D38" s="341"/>
      <c r="E38" s="638"/>
      <c r="F38" s="393"/>
      <c r="G38" s="341" t="str">
        <f t="array" ref="G38">IF(C38="","",XLOOKUP(C38,'Master Data'!K:K,'Master Data'!N:N,"Input in Master Data",0,1))</f>
        <v/>
      </c>
      <c r="H38" s="341" t="str">
        <f t="array" ref="H38">IF(C38="","",XLOOKUP(C38,'Master Data'!K:K,'Master Data'!O:O,"Input in Master Data",0,1))</f>
        <v/>
      </c>
      <c r="I38" s="341" t="str">
        <f t="array" ref="I38">if(U38="","",XLOOKUP(U38,Master[Company],Master[Blow],"Unknown",0,1))</f>
        <v/>
      </c>
      <c r="J38" s="341" t="str">
        <f t="array" ref="J38">if(U38="","",XLOOKUP(U38,Master[Company],Master[Pigging],"Unknown",0,1))</f>
        <v/>
      </c>
      <c r="K38" s="341" t="str">
        <f t="array" ref="K38">if(U38="","",XLOOKUP(U38,Master[Company],Master[Load Method],"Unknown",0,1))</f>
        <v/>
      </c>
      <c r="L38" s="341" t="str">
        <f t="array" ref="L38">if(U38="","",XLOOKUP(U38,Master[Company],Master[Line Distance],"Unknown",0,1))</f>
        <v/>
      </c>
      <c r="M38" s="394"/>
      <c r="N38" s="341"/>
      <c r="O38" s="341"/>
      <c r="P38" s="341" t="str">
        <f t="array" ref="P38">if(U38="","",XLOOKUP(U38,Master[Company],Master[Terms],"NA",0,1))</f>
        <v/>
      </c>
      <c r="Q38" s="341" t="str">
        <f t="shared" si="1"/>
        <v/>
      </c>
      <c r="R38" s="341" t="str">
        <f t="array" ref="R38">if(U38="","",XLOOKUP(U38,Master[Company],Master[Group],"NA",0,1))</f>
        <v/>
      </c>
      <c r="S38" s="341" t="str">
        <f t="array" ref="S38">if(U38="","",XLOOKUP(U38,Master[Company],Master[Loading Location],"NA",0,1))</f>
        <v/>
      </c>
      <c r="T38" s="341" t="str">
        <f t="array" ref="T38">if(U38="","",XLOOKUP(U38,Master[Company],Master[Acronym],"NA",0,1))</f>
        <v/>
      </c>
      <c r="U38" s="341"/>
      <c r="V38" s="342"/>
      <c r="W38" s="342"/>
      <c r="X38" s="341" t="str">
        <f t="shared" si="2"/>
        <v/>
      </c>
      <c r="Y38" s="341" t="str">
        <f t="shared" si="3"/>
        <v/>
      </c>
      <c r="Z38" s="341"/>
      <c r="AA38" s="341"/>
      <c r="AB38" s="341"/>
      <c r="AC38" s="401"/>
      <c r="AD38" s="563"/>
      <c r="AE38" s="564"/>
      <c r="AF38" s="564"/>
      <c r="AG38" s="564"/>
      <c r="AH38" s="564"/>
      <c r="AI38" s="564"/>
      <c r="AJ38" s="564"/>
      <c r="AK38" s="564"/>
      <c r="AL38" s="563"/>
      <c r="AM38" s="564"/>
      <c r="AN38" s="564"/>
      <c r="AO38" s="564"/>
      <c r="AP38" s="564"/>
      <c r="AQ38" s="564"/>
      <c r="AR38" s="564"/>
      <c r="AS38" s="564"/>
      <c r="AT38" s="401"/>
      <c r="AU38" s="399"/>
      <c r="AV38" s="617"/>
      <c r="AW38" s="401"/>
      <c r="AX38" s="401"/>
      <c r="AY38" s="341"/>
      <c r="AZ38" s="341"/>
      <c r="BA38" s="341"/>
      <c r="BB38" s="341"/>
      <c r="BC38" s="341"/>
      <c r="BD38" s="401"/>
      <c r="BE38" s="341"/>
      <c r="BF38" s="341"/>
      <c r="BG38" s="402"/>
      <c r="BH38" s="403"/>
      <c r="BI38" s="405"/>
      <c r="BJ38" s="405"/>
      <c r="BK38" s="405"/>
      <c r="BL38" s="405"/>
      <c r="BM38" s="514"/>
    </row>
    <row r="39" ht="18.75" customHeight="1">
      <c r="A39" s="400" t="str">
        <f t="shared" si="4"/>
        <v/>
      </c>
      <c r="B39" s="341"/>
      <c r="C39" s="559"/>
      <c r="D39" s="341"/>
      <c r="E39" s="638"/>
      <c r="F39" s="393"/>
      <c r="G39" s="341" t="str">
        <f t="array" ref="G39">IF(C39="","",XLOOKUP(C39,'Master Data'!K:K,'Master Data'!N:N,"Input in Master Data",0,1))</f>
        <v/>
      </c>
      <c r="H39" s="341" t="str">
        <f t="array" ref="H39">IF(C39="","",XLOOKUP(C39,'Master Data'!K:K,'Master Data'!O:O,"Input in Master Data",0,1))</f>
        <v/>
      </c>
      <c r="I39" s="341" t="str">
        <f t="array" ref="I39">if(U39="","",XLOOKUP(U39,Master[Company],Master[Blow],"Unknown",0,1))</f>
        <v/>
      </c>
      <c r="J39" s="341" t="str">
        <f t="array" ref="J39">if(U39="","",XLOOKUP(U39,Master[Company],Master[Pigging],"Unknown",0,1))</f>
        <v/>
      </c>
      <c r="K39" s="341" t="str">
        <f t="array" ref="K39">if(U39="","",XLOOKUP(U39,Master[Company],Master[Load Method],"Unknown",0,1))</f>
        <v/>
      </c>
      <c r="L39" s="341" t="str">
        <f t="array" ref="L39">if(U39="","",XLOOKUP(U39,Master[Company],Master[Line Distance],"Unknown",0,1))</f>
        <v/>
      </c>
      <c r="M39" s="394"/>
      <c r="N39" s="341"/>
      <c r="O39" s="341"/>
      <c r="P39" s="341" t="str">
        <f t="array" ref="P39">if(U39="","",XLOOKUP(U39,Master[Company],Master[Terms],"NA",0,1))</f>
        <v/>
      </c>
      <c r="Q39" s="341" t="str">
        <f t="shared" si="1"/>
        <v/>
      </c>
      <c r="R39" s="341" t="str">
        <f t="array" ref="R39">if(U39="","",XLOOKUP(U39,Master[Company],Master[Group],"NA",0,1))</f>
        <v/>
      </c>
      <c r="S39" s="341" t="str">
        <f t="array" ref="S39">if(U39="","",XLOOKUP(U39,Master[Company],Master[Loading Location],"NA",0,1))</f>
        <v/>
      </c>
      <c r="T39" s="341" t="str">
        <f t="array" ref="T39">if(U39="","",XLOOKUP(U39,Master[Company],Master[Acronym],"NA",0,1))</f>
        <v/>
      </c>
      <c r="U39" s="341"/>
      <c r="V39" s="342"/>
      <c r="W39" s="342"/>
      <c r="X39" s="341" t="str">
        <f t="shared" si="2"/>
        <v/>
      </c>
      <c r="Y39" s="341" t="str">
        <f t="shared" si="3"/>
        <v/>
      </c>
      <c r="Z39" s="341"/>
      <c r="AA39" s="341"/>
      <c r="AB39" s="341"/>
      <c r="AC39" s="401"/>
      <c r="AD39" s="563"/>
      <c r="AE39" s="564"/>
      <c r="AF39" s="564"/>
      <c r="AG39" s="564"/>
      <c r="AH39" s="564"/>
      <c r="AI39" s="564"/>
      <c r="AJ39" s="564"/>
      <c r="AK39" s="564"/>
      <c r="AL39" s="563"/>
      <c r="AM39" s="564"/>
      <c r="AN39" s="564"/>
      <c r="AO39" s="564"/>
      <c r="AP39" s="564"/>
      <c r="AQ39" s="564"/>
      <c r="AR39" s="564"/>
      <c r="AS39" s="564"/>
      <c r="AT39" s="401"/>
      <c r="AU39" s="399"/>
      <c r="AV39" s="617"/>
      <c r="AW39" s="401"/>
      <c r="AX39" s="401"/>
      <c r="AY39" s="341"/>
      <c r="AZ39" s="341"/>
      <c r="BA39" s="341"/>
      <c r="BB39" s="341"/>
      <c r="BC39" s="341"/>
      <c r="BD39" s="401"/>
      <c r="BE39" s="341"/>
      <c r="BF39" s="341"/>
      <c r="BG39" s="402"/>
      <c r="BH39" s="403"/>
      <c r="BI39" s="405"/>
      <c r="BJ39" s="405"/>
      <c r="BK39" s="405"/>
      <c r="BL39" s="405"/>
      <c r="BM39" s="514"/>
    </row>
    <row r="40" ht="18.75" customHeight="1">
      <c r="A40" s="400" t="str">
        <f t="shared" si="4"/>
        <v/>
      </c>
      <c r="B40" s="341"/>
      <c r="C40" s="559"/>
      <c r="D40" s="341"/>
      <c r="E40" s="638"/>
      <c r="F40" s="393"/>
      <c r="G40" s="341" t="str">
        <f t="array" ref="G40">IF(C40="","",XLOOKUP(C40,'Master Data'!K:K,'Master Data'!N:N,"Input in Master Data",0,1))</f>
        <v/>
      </c>
      <c r="H40" s="341" t="str">
        <f t="array" ref="H40">IF(C40="","",XLOOKUP(C40,'Master Data'!K:K,'Master Data'!O:O,"Input in Master Data",0,1))</f>
        <v/>
      </c>
      <c r="I40" s="341" t="str">
        <f t="array" ref="I40">if(U40="","",XLOOKUP(U40,Master[Company],Master[Blow],"Unknown",0,1))</f>
        <v/>
      </c>
      <c r="J40" s="341" t="str">
        <f t="array" ref="J40">if(U40="","",XLOOKUP(U40,Master[Company],Master[Pigging],"Unknown",0,1))</f>
        <v/>
      </c>
      <c r="K40" s="341" t="str">
        <f t="array" ref="K40">if(U40="","",XLOOKUP(U40,Master[Company],Master[Load Method],"Unknown",0,1))</f>
        <v/>
      </c>
      <c r="L40" s="341" t="str">
        <f t="array" ref="L40">if(U40="","",XLOOKUP(U40,Master[Company],Master[Line Distance],"Unknown",0,1))</f>
        <v/>
      </c>
      <c r="M40" s="394"/>
      <c r="N40" s="341"/>
      <c r="O40" s="341"/>
      <c r="P40" s="341" t="str">
        <f t="array" ref="P40">if(U40="","",XLOOKUP(U40,Master[Company],Master[Terms],"NA",0,1))</f>
        <v/>
      </c>
      <c r="Q40" s="341" t="str">
        <f t="shared" si="1"/>
        <v/>
      </c>
      <c r="R40" s="341" t="str">
        <f t="array" ref="R40">if(U40="","",XLOOKUP(U40,Master[Company],Master[Group],"NA",0,1))</f>
        <v/>
      </c>
      <c r="S40" s="341" t="str">
        <f t="array" ref="S40">if(U40="","",XLOOKUP(U40,Master[Company],Master[Loading Location],"NA",0,1))</f>
        <v/>
      </c>
      <c r="T40" s="341" t="str">
        <f t="array" ref="T40">if(U40="","",XLOOKUP(U40,Master[Company],Master[Acronym],"NA",0,1))</f>
        <v/>
      </c>
      <c r="U40" s="341"/>
      <c r="V40" s="342"/>
      <c r="W40" s="342"/>
      <c r="X40" s="341" t="str">
        <f t="shared" si="2"/>
        <v/>
      </c>
      <c r="Y40" s="341" t="str">
        <f t="shared" si="3"/>
        <v/>
      </c>
      <c r="Z40" s="341"/>
      <c r="AA40" s="341"/>
      <c r="AB40" s="341"/>
      <c r="AC40" s="401"/>
      <c r="AD40" s="563"/>
      <c r="AE40" s="564"/>
      <c r="AF40" s="564"/>
      <c r="AG40" s="564"/>
      <c r="AH40" s="564"/>
      <c r="AI40" s="564"/>
      <c r="AJ40" s="564"/>
      <c r="AK40" s="564"/>
      <c r="AL40" s="563"/>
      <c r="AM40" s="564"/>
      <c r="AN40" s="564"/>
      <c r="AO40" s="564"/>
      <c r="AP40" s="564"/>
      <c r="AQ40" s="564"/>
      <c r="AR40" s="564"/>
      <c r="AS40" s="564"/>
      <c r="AT40" s="401"/>
      <c r="AU40" s="399"/>
      <c r="AV40" s="617"/>
      <c r="AW40" s="401"/>
      <c r="AX40" s="401"/>
      <c r="AY40" s="341"/>
      <c r="AZ40" s="341"/>
      <c r="BA40" s="341"/>
      <c r="BB40" s="341"/>
      <c r="BC40" s="341"/>
      <c r="BD40" s="401"/>
      <c r="BE40" s="341"/>
      <c r="BF40" s="341"/>
      <c r="BG40" s="402"/>
      <c r="BH40" s="403"/>
      <c r="BI40" s="405"/>
      <c r="BJ40" s="405"/>
      <c r="BK40" s="405"/>
      <c r="BL40" s="405"/>
      <c r="BM40" s="514"/>
    </row>
    <row r="41" ht="18.75" customHeight="1">
      <c r="A41" s="400" t="str">
        <f t="shared" si="4"/>
        <v/>
      </c>
      <c r="B41" s="341"/>
      <c r="C41" s="559"/>
      <c r="D41" s="341"/>
      <c r="E41" s="638"/>
      <c r="F41" s="393"/>
      <c r="G41" s="341" t="str">
        <f t="array" ref="G41">IF(C41="","",XLOOKUP(C41,'Master Data'!K:K,'Master Data'!N:N,"Input in Master Data",0,1))</f>
        <v/>
      </c>
      <c r="H41" s="341" t="str">
        <f t="array" ref="H41">IF(C41="","",XLOOKUP(C41,'Master Data'!K:K,'Master Data'!O:O,"Input in Master Data",0,1))</f>
        <v/>
      </c>
      <c r="I41" s="341" t="str">
        <f t="array" ref="I41">if(U41="","",XLOOKUP(U41,Master[Company],Master[Blow],"Unknown",0,1))</f>
        <v/>
      </c>
      <c r="J41" s="341" t="str">
        <f t="array" ref="J41">if(U41="","",XLOOKUP(U41,Master[Company],Master[Pigging],"Unknown",0,1))</f>
        <v/>
      </c>
      <c r="K41" s="341" t="str">
        <f t="array" ref="K41">if(U41="","",XLOOKUP(U41,Master[Company],Master[Load Method],"Unknown",0,1))</f>
        <v/>
      </c>
      <c r="L41" s="341" t="str">
        <f t="array" ref="L41">if(U41="","",XLOOKUP(U41,Master[Company],Master[Line Distance],"Unknown",0,1))</f>
        <v/>
      </c>
      <c r="M41" s="394"/>
      <c r="N41" s="341"/>
      <c r="O41" s="341"/>
      <c r="P41" s="341" t="str">
        <f t="array" ref="P41">if(U41="","",XLOOKUP(U41,Master[Company],Master[Terms],"NA",0,1))</f>
        <v/>
      </c>
      <c r="Q41" s="341" t="str">
        <f t="shared" si="1"/>
        <v/>
      </c>
      <c r="R41" s="341" t="str">
        <f t="array" ref="R41">if(U41="","",XLOOKUP(U41,Master[Company],Master[Group],"NA",0,1))</f>
        <v/>
      </c>
      <c r="S41" s="341" t="str">
        <f t="array" ref="S41">if(U41="","",XLOOKUP(U41,Master[Company],Master[Loading Location],"NA",0,1))</f>
        <v/>
      </c>
      <c r="T41" s="341" t="str">
        <f t="array" ref="T41">if(U41="","",XLOOKUP(U41,Master[Company],Master[Acronym],"NA",0,1))</f>
        <v/>
      </c>
      <c r="U41" s="341"/>
      <c r="V41" s="342"/>
      <c r="W41" s="342"/>
      <c r="X41" s="341" t="str">
        <f t="shared" si="2"/>
        <v/>
      </c>
      <c r="Y41" s="341" t="str">
        <f t="shared" si="3"/>
        <v/>
      </c>
      <c r="Z41" s="341"/>
      <c r="AA41" s="341"/>
      <c r="AB41" s="341"/>
      <c r="AC41" s="401"/>
      <c r="AD41" s="563"/>
      <c r="AE41" s="564"/>
      <c r="AF41" s="564"/>
      <c r="AG41" s="564"/>
      <c r="AH41" s="564"/>
      <c r="AI41" s="564"/>
      <c r="AJ41" s="564"/>
      <c r="AK41" s="564"/>
      <c r="AL41" s="563"/>
      <c r="AM41" s="564"/>
      <c r="AN41" s="564"/>
      <c r="AO41" s="564"/>
      <c r="AP41" s="564"/>
      <c r="AQ41" s="564"/>
      <c r="AR41" s="564"/>
      <c r="AS41" s="564"/>
      <c r="AT41" s="401"/>
      <c r="AU41" s="399"/>
      <c r="AV41" s="617"/>
      <c r="AW41" s="401"/>
      <c r="AX41" s="401"/>
      <c r="AY41" s="341"/>
      <c r="AZ41" s="341"/>
      <c r="BA41" s="341"/>
      <c r="BB41" s="341"/>
      <c r="BC41" s="341"/>
      <c r="BD41" s="401"/>
      <c r="BE41" s="341"/>
      <c r="BF41" s="341"/>
      <c r="BG41" s="402"/>
      <c r="BH41" s="403"/>
      <c r="BI41" s="405"/>
      <c r="BJ41" s="405"/>
      <c r="BK41" s="405"/>
      <c r="BL41" s="405"/>
      <c r="BM41" s="514"/>
    </row>
    <row r="42" ht="18.75" customHeight="1">
      <c r="A42" s="400" t="str">
        <f t="shared" si="4"/>
        <v/>
      </c>
      <c r="B42" s="341"/>
      <c r="C42" s="559"/>
      <c r="D42" s="341"/>
      <c r="E42" s="638"/>
      <c r="F42" s="393"/>
      <c r="G42" s="341" t="str">
        <f t="array" ref="G42">IF(C42="","",XLOOKUP(C42,'Master Data'!K:K,'Master Data'!N:N,"Input in Master Data",0,1))</f>
        <v/>
      </c>
      <c r="H42" s="341" t="str">
        <f t="array" ref="H42">IF(C42="","",XLOOKUP(C42,'Master Data'!K:K,'Master Data'!O:O,"Input in Master Data",0,1))</f>
        <v/>
      </c>
      <c r="I42" s="341" t="str">
        <f t="array" ref="I42">if(U42="","",XLOOKUP(U42,Master[Company],Master[Blow],"Unknown",0,1))</f>
        <v/>
      </c>
      <c r="J42" s="341" t="str">
        <f t="array" ref="J42">if(U42="","",XLOOKUP(U42,Master[Company],Master[Pigging],"Unknown",0,1))</f>
        <v/>
      </c>
      <c r="K42" s="341" t="str">
        <f t="array" ref="K42">if(U42="","",XLOOKUP(U42,Master[Company],Master[Load Method],"Unknown",0,1))</f>
        <v/>
      </c>
      <c r="L42" s="341" t="str">
        <f t="array" ref="L42">if(U42="","",XLOOKUP(U42,Master[Company],Master[Line Distance],"Unknown",0,1))</f>
        <v/>
      </c>
      <c r="M42" s="394"/>
      <c r="N42" s="341"/>
      <c r="O42" s="341"/>
      <c r="P42" s="341" t="str">
        <f t="array" ref="P42">if(U42="","",XLOOKUP(U42,Master[Company],Master[Terms],"NA",0,1))</f>
        <v/>
      </c>
      <c r="Q42" s="341" t="str">
        <f t="shared" si="1"/>
        <v/>
      </c>
      <c r="R42" s="341" t="str">
        <f t="array" ref="R42">if(U42="","",XLOOKUP(U42,Master[Company],Master[Group],"NA",0,1))</f>
        <v/>
      </c>
      <c r="S42" s="341" t="str">
        <f t="array" ref="S42">if(U42="","",XLOOKUP(U42,Master[Company],Master[Loading Location],"NA",0,1))</f>
        <v/>
      </c>
      <c r="T42" s="341" t="str">
        <f t="array" ref="T42">if(U42="","",XLOOKUP(U42,Master[Company],Master[Acronym],"NA",0,1))</f>
        <v/>
      </c>
      <c r="U42" s="341"/>
      <c r="V42" s="342"/>
      <c r="W42" s="342"/>
      <c r="X42" s="341" t="str">
        <f t="shared" si="2"/>
        <v/>
      </c>
      <c r="Y42" s="341" t="str">
        <f t="shared" si="3"/>
        <v/>
      </c>
      <c r="Z42" s="341"/>
      <c r="AA42" s="341"/>
      <c r="AB42" s="341"/>
      <c r="AC42" s="401"/>
      <c r="AD42" s="563"/>
      <c r="AE42" s="564"/>
      <c r="AF42" s="564"/>
      <c r="AG42" s="564"/>
      <c r="AH42" s="564"/>
      <c r="AI42" s="564"/>
      <c r="AJ42" s="564"/>
      <c r="AK42" s="564"/>
      <c r="AL42" s="563"/>
      <c r="AM42" s="564"/>
      <c r="AN42" s="564"/>
      <c r="AO42" s="564"/>
      <c r="AP42" s="564"/>
      <c r="AQ42" s="564"/>
      <c r="AR42" s="564"/>
      <c r="AS42" s="564"/>
      <c r="AT42" s="401"/>
      <c r="AU42" s="399"/>
      <c r="AV42" s="617"/>
      <c r="AW42" s="401"/>
      <c r="AX42" s="401"/>
      <c r="AY42" s="341"/>
      <c r="AZ42" s="341"/>
      <c r="BA42" s="341"/>
      <c r="BB42" s="341"/>
      <c r="BC42" s="341"/>
      <c r="BD42" s="401"/>
      <c r="BE42" s="341"/>
      <c r="BF42" s="341"/>
      <c r="BG42" s="402"/>
      <c r="BH42" s="403"/>
      <c r="BI42" s="405"/>
      <c r="BJ42" s="405"/>
      <c r="BK42" s="405"/>
      <c r="BL42" s="405"/>
      <c r="BM42" s="514"/>
    </row>
    <row r="43" ht="18.75" customHeight="1">
      <c r="A43" s="400" t="str">
        <f t="shared" si="4"/>
        <v/>
      </c>
      <c r="B43" s="341"/>
      <c r="C43" s="559"/>
      <c r="D43" s="341"/>
      <c r="E43" s="638"/>
      <c r="F43" s="393"/>
      <c r="G43" s="341" t="str">
        <f t="array" ref="G43">IF(C43="","",XLOOKUP(C43,'Master Data'!K:K,'Master Data'!N:N,"Input in Master Data",0,1))</f>
        <v/>
      </c>
      <c r="H43" s="341" t="str">
        <f t="array" ref="H43">IF(C43="","",XLOOKUP(C43,'Master Data'!K:K,'Master Data'!O:O,"Input in Master Data",0,1))</f>
        <v/>
      </c>
      <c r="I43" s="341" t="str">
        <f t="array" ref="I43">if(U43="","",XLOOKUP(U43,Master[Company],Master[Blow],"Unknown",0,1))</f>
        <v/>
      </c>
      <c r="J43" s="341" t="str">
        <f t="array" ref="J43">if(U43="","",XLOOKUP(U43,Master[Company],Master[Pigging],"Unknown",0,1))</f>
        <v/>
      </c>
      <c r="K43" s="341" t="str">
        <f t="array" ref="K43">if(U43="","",XLOOKUP(U43,Master[Company],Master[Load Method],"Unknown",0,1))</f>
        <v/>
      </c>
      <c r="L43" s="341" t="str">
        <f t="array" ref="L43">if(U43="","",XLOOKUP(U43,Master[Company],Master[Line Distance],"Unknown",0,1))</f>
        <v/>
      </c>
      <c r="M43" s="394"/>
      <c r="N43" s="341"/>
      <c r="O43" s="341"/>
      <c r="P43" s="341" t="str">
        <f t="array" ref="P43">if(U43="","",XLOOKUP(U43,Master[Company],Master[Terms],"NA",0,1))</f>
        <v/>
      </c>
      <c r="Q43" s="341" t="str">
        <f t="shared" si="1"/>
        <v/>
      </c>
      <c r="R43" s="341" t="str">
        <f t="array" ref="R43">if(U43="","",XLOOKUP(U43,Master[Company],Master[Group],"NA",0,1))</f>
        <v/>
      </c>
      <c r="S43" s="341" t="str">
        <f t="array" ref="S43">if(U43="","",XLOOKUP(U43,Master[Company],Master[Loading Location],"NA",0,1))</f>
        <v/>
      </c>
      <c r="T43" s="341" t="str">
        <f t="array" ref="T43">if(U43="","",XLOOKUP(U43,Master[Company],Master[Acronym],"NA",0,1))</f>
        <v/>
      </c>
      <c r="U43" s="341"/>
      <c r="V43" s="342"/>
      <c r="W43" s="342"/>
      <c r="X43" s="341" t="str">
        <f t="shared" si="2"/>
        <v/>
      </c>
      <c r="Y43" s="341" t="str">
        <f t="shared" si="3"/>
        <v/>
      </c>
      <c r="Z43" s="341"/>
      <c r="AA43" s="341"/>
      <c r="AB43" s="341"/>
      <c r="AC43" s="401"/>
      <c r="AD43" s="563"/>
      <c r="AE43" s="564"/>
      <c r="AF43" s="564"/>
      <c r="AG43" s="564"/>
      <c r="AH43" s="564"/>
      <c r="AI43" s="564"/>
      <c r="AJ43" s="564"/>
      <c r="AK43" s="564"/>
      <c r="AL43" s="563"/>
      <c r="AM43" s="564"/>
      <c r="AN43" s="564"/>
      <c r="AO43" s="564"/>
      <c r="AP43" s="564"/>
      <c r="AQ43" s="564"/>
      <c r="AR43" s="564"/>
      <c r="AS43" s="564"/>
      <c r="AT43" s="401"/>
      <c r="AU43" s="399"/>
      <c r="AV43" s="617"/>
      <c r="AW43" s="401"/>
      <c r="AX43" s="401"/>
      <c r="AY43" s="341"/>
      <c r="AZ43" s="341"/>
      <c r="BA43" s="341"/>
      <c r="BB43" s="341"/>
      <c r="BC43" s="341"/>
      <c r="BD43" s="401"/>
      <c r="BE43" s="341"/>
      <c r="BF43" s="341"/>
      <c r="BG43" s="402"/>
      <c r="BH43" s="403"/>
      <c r="BI43" s="405"/>
      <c r="BJ43" s="405"/>
      <c r="BK43" s="405"/>
      <c r="BL43" s="405"/>
      <c r="BM43" s="514"/>
    </row>
    <row r="44" ht="18.75" customHeight="1">
      <c r="A44" s="400" t="str">
        <f t="shared" si="4"/>
        <v/>
      </c>
      <c r="B44" s="341"/>
      <c r="C44" s="559"/>
      <c r="D44" s="341"/>
      <c r="E44" s="638"/>
      <c r="F44" s="393"/>
      <c r="G44" s="341" t="str">
        <f t="array" ref="G44">IF(C44="","",XLOOKUP(C44,'Master Data'!K:K,'Master Data'!N:N,"Input in Master Data",0,1))</f>
        <v/>
      </c>
      <c r="H44" s="341" t="str">
        <f t="array" ref="H44">IF(C44="","",XLOOKUP(C44,'Master Data'!K:K,'Master Data'!O:O,"Input in Master Data",0,1))</f>
        <v/>
      </c>
      <c r="I44" s="341" t="str">
        <f t="array" ref="I44">if(U44="","",XLOOKUP(U44,Master[Company],Master[Blow],"Unknown",0,1))</f>
        <v/>
      </c>
      <c r="J44" s="341" t="str">
        <f t="array" ref="J44">if(U44="","",XLOOKUP(U44,Master[Company],Master[Pigging],"Unknown",0,1))</f>
        <v/>
      </c>
      <c r="K44" s="341" t="str">
        <f t="array" ref="K44">if(U44="","",XLOOKUP(U44,Master[Company],Master[Load Method],"Unknown",0,1))</f>
        <v/>
      </c>
      <c r="L44" s="341" t="str">
        <f t="array" ref="L44">if(U44="","",XLOOKUP(U44,Master[Company],Master[Line Distance],"Unknown",0,1))</f>
        <v/>
      </c>
      <c r="M44" s="394"/>
      <c r="N44" s="341"/>
      <c r="O44" s="341"/>
      <c r="P44" s="341" t="str">
        <f t="array" ref="P44">if(U44="","",XLOOKUP(U44,Master[Company],Master[Terms],"NA",0,1))</f>
        <v/>
      </c>
      <c r="Q44" s="341" t="str">
        <f t="shared" si="1"/>
        <v/>
      </c>
      <c r="R44" s="341" t="str">
        <f t="array" ref="R44">if(U44="","",XLOOKUP(U44,Master[Company],Master[Group],"NA",0,1))</f>
        <v/>
      </c>
      <c r="S44" s="341" t="str">
        <f t="array" ref="S44">if(U44="","",XLOOKUP(U44,Master[Company],Master[Loading Location],"NA",0,1))</f>
        <v/>
      </c>
      <c r="T44" s="341" t="str">
        <f t="array" ref="T44">if(U44="","",XLOOKUP(U44,Master[Company],Master[Acronym],"NA",0,1))</f>
        <v/>
      </c>
      <c r="U44" s="341"/>
      <c r="V44" s="342"/>
      <c r="W44" s="342"/>
      <c r="X44" s="341" t="str">
        <f t="shared" si="2"/>
        <v/>
      </c>
      <c r="Y44" s="341" t="str">
        <f t="shared" si="3"/>
        <v/>
      </c>
      <c r="Z44" s="341"/>
      <c r="AA44" s="341"/>
      <c r="AB44" s="341"/>
      <c r="AC44" s="401"/>
      <c r="AD44" s="563"/>
      <c r="AE44" s="564"/>
      <c r="AF44" s="564"/>
      <c r="AG44" s="564"/>
      <c r="AH44" s="564"/>
      <c r="AI44" s="564"/>
      <c r="AJ44" s="564"/>
      <c r="AK44" s="564"/>
      <c r="AL44" s="563"/>
      <c r="AM44" s="564"/>
      <c r="AN44" s="564"/>
      <c r="AO44" s="564"/>
      <c r="AP44" s="564"/>
      <c r="AQ44" s="564"/>
      <c r="AR44" s="564"/>
      <c r="AS44" s="564"/>
      <c r="AT44" s="401"/>
      <c r="AU44" s="399"/>
      <c r="AV44" s="617"/>
      <c r="AW44" s="401"/>
      <c r="AX44" s="401"/>
      <c r="AY44" s="341"/>
      <c r="AZ44" s="341"/>
      <c r="BA44" s="341"/>
      <c r="BB44" s="341"/>
      <c r="BC44" s="341"/>
      <c r="BD44" s="401"/>
      <c r="BE44" s="341"/>
      <c r="BF44" s="341"/>
      <c r="BG44" s="402"/>
      <c r="BH44" s="403"/>
      <c r="BI44" s="405"/>
      <c r="BJ44" s="405"/>
      <c r="BK44" s="405"/>
      <c r="BL44" s="405"/>
      <c r="BM44" s="514"/>
    </row>
    <row r="45" ht="18.75" customHeight="1">
      <c r="A45" s="400" t="str">
        <f t="shared" si="4"/>
        <v/>
      </c>
      <c r="B45" s="341"/>
      <c r="C45" s="559"/>
      <c r="D45" s="341"/>
      <c r="E45" s="638"/>
      <c r="F45" s="393"/>
      <c r="G45" s="341" t="str">
        <f t="array" ref="G45">IF(C45="","",XLOOKUP(C45,'Master Data'!K:K,'Master Data'!N:N,"Input in Master Data",0,1))</f>
        <v/>
      </c>
      <c r="H45" s="341" t="str">
        <f t="array" ref="H45">IF(C45="","",XLOOKUP(C45,'Master Data'!K:K,'Master Data'!O:O,"Input in Master Data",0,1))</f>
        <v/>
      </c>
      <c r="I45" s="341" t="str">
        <f t="array" ref="I45">if(U45="","",XLOOKUP(U45,Master[Company],Master[Blow],"Unknown",0,1))</f>
        <v/>
      </c>
      <c r="J45" s="341" t="str">
        <f t="array" ref="J45">if(U45="","",XLOOKUP(U45,Master[Company],Master[Pigging],"Unknown",0,1))</f>
        <v/>
      </c>
      <c r="K45" s="341" t="str">
        <f t="array" ref="K45">if(U45="","",XLOOKUP(U45,Master[Company],Master[Load Method],"Unknown",0,1))</f>
        <v/>
      </c>
      <c r="L45" s="341" t="str">
        <f t="array" ref="L45">if(U45="","",XLOOKUP(U45,Master[Company],Master[Line Distance],"Unknown",0,1))</f>
        <v/>
      </c>
      <c r="M45" s="394"/>
      <c r="N45" s="341"/>
      <c r="O45" s="341"/>
      <c r="P45" s="341" t="str">
        <f t="array" ref="P45">if(U45="","",XLOOKUP(U45,Master[Company],Master[Terms],"NA",0,1))</f>
        <v/>
      </c>
      <c r="Q45" s="341" t="str">
        <f t="shared" si="1"/>
        <v/>
      </c>
      <c r="R45" s="341" t="str">
        <f t="array" ref="R45">if(U45="","",XLOOKUP(U45,Master[Company],Master[Group],"NA",0,1))</f>
        <v/>
      </c>
      <c r="S45" s="341" t="str">
        <f t="array" ref="S45">if(U45="","",XLOOKUP(U45,Master[Company],Master[Loading Location],"NA",0,1))</f>
        <v/>
      </c>
      <c r="T45" s="341" t="str">
        <f t="array" ref="T45">if(U45="","",XLOOKUP(U45,Master[Company],Master[Acronym],"NA",0,1))</f>
        <v/>
      </c>
      <c r="U45" s="341"/>
      <c r="V45" s="342"/>
      <c r="W45" s="342"/>
      <c r="X45" s="341" t="str">
        <f t="shared" si="2"/>
        <v/>
      </c>
      <c r="Y45" s="341" t="str">
        <f t="shared" si="3"/>
        <v/>
      </c>
      <c r="Z45" s="341"/>
      <c r="AA45" s="341"/>
      <c r="AB45" s="341"/>
      <c r="AC45" s="401"/>
      <c r="AD45" s="563"/>
      <c r="AE45" s="564"/>
      <c r="AF45" s="564"/>
      <c r="AG45" s="564"/>
      <c r="AH45" s="564"/>
      <c r="AI45" s="564"/>
      <c r="AJ45" s="564"/>
      <c r="AK45" s="564"/>
      <c r="AL45" s="563"/>
      <c r="AM45" s="564"/>
      <c r="AN45" s="564"/>
      <c r="AO45" s="564"/>
      <c r="AP45" s="564"/>
      <c r="AQ45" s="564"/>
      <c r="AR45" s="564"/>
      <c r="AS45" s="564"/>
      <c r="AT45" s="401"/>
      <c r="AU45" s="399"/>
      <c r="AV45" s="617"/>
      <c r="AW45" s="401"/>
      <c r="AX45" s="401"/>
      <c r="AY45" s="341"/>
      <c r="AZ45" s="341"/>
      <c r="BA45" s="341"/>
      <c r="BB45" s="341"/>
      <c r="BC45" s="341"/>
      <c r="BD45" s="401"/>
      <c r="BE45" s="341"/>
      <c r="BF45" s="341"/>
      <c r="BG45" s="402"/>
      <c r="BH45" s="403"/>
      <c r="BI45" s="405"/>
      <c r="BJ45" s="405"/>
      <c r="BK45" s="405"/>
      <c r="BL45" s="405"/>
      <c r="BM45" s="514"/>
    </row>
    <row r="46" ht="18.75" customHeight="1">
      <c r="A46" s="400" t="str">
        <f t="shared" si="4"/>
        <v/>
      </c>
      <c r="B46" s="341"/>
      <c r="C46" s="559"/>
      <c r="D46" s="341"/>
      <c r="E46" s="638"/>
      <c r="F46" s="393"/>
      <c r="G46" s="341" t="str">
        <f t="array" ref="G46">IF(C46="","",XLOOKUP(C46,'Master Data'!K:K,'Master Data'!N:N,"Input in Master Data",0,1))</f>
        <v/>
      </c>
      <c r="H46" s="341" t="str">
        <f t="array" ref="H46">IF(C46="","",XLOOKUP(C46,'Master Data'!K:K,'Master Data'!O:O,"Input in Master Data",0,1))</f>
        <v/>
      </c>
      <c r="I46" s="341" t="str">
        <f t="array" ref="I46">if(U46="","",XLOOKUP(U46,Master[Company],Master[Blow],"Unknown",0,1))</f>
        <v/>
      </c>
      <c r="J46" s="341" t="str">
        <f t="array" ref="J46">if(U46="","",XLOOKUP(U46,Master[Company],Master[Pigging],"Unknown",0,1))</f>
        <v/>
      </c>
      <c r="K46" s="341" t="str">
        <f t="array" ref="K46">if(U46="","",XLOOKUP(U46,Master[Company],Master[Load Method],"Unknown",0,1))</f>
        <v/>
      </c>
      <c r="L46" s="341" t="str">
        <f t="array" ref="L46">if(U46="","",XLOOKUP(U46,Master[Company],Master[Line Distance],"Unknown",0,1))</f>
        <v/>
      </c>
      <c r="M46" s="394"/>
      <c r="N46" s="341"/>
      <c r="O46" s="341"/>
      <c r="P46" s="341" t="str">
        <f t="array" ref="P46">if(U46="","",XLOOKUP(U46,Master[Company],Master[Terms],"NA",0,1))</f>
        <v/>
      </c>
      <c r="Q46" s="341" t="str">
        <f t="shared" si="1"/>
        <v/>
      </c>
      <c r="R46" s="341" t="str">
        <f t="array" ref="R46">if(U46="","",XLOOKUP(U46,Master[Company],Master[Group],"NA",0,1))</f>
        <v/>
      </c>
      <c r="S46" s="341" t="str">
        <f t="array" ref="S46">if(U46="","",XLOOKUP(U46,Master[Company],Master[Loading Location],"NA",0,1))</f>
        <v/>
      </c>
      <c r="T46" s="341" t="str">
        <f t="array" ref="T46">if(U46="","",XLOOKUP(U46,Master[Company],Master[Acronym],"NA",0,1))</f>
        <v/>
      </c>
      <c r="U46" s="341"/>
      <c r="V46" s="342"/>
      <c r="W46" s="342"/>
      <c r="X46" s="341" t="str">
        <f t="shared" si="2"/>
        <v/>
      </c>
      <c r="Y46" s="341" t="str">
        <f t="shared" si="3"/>
        <v/>
      </c>
      <c r="Z46" s="341"/>
      <c r="AA46" s="341"/>
      <c r="AB46" s="341"/>
      <c r="AC46" s="401"/>
      <c r="AD46" s="563"/>
      <c r="AE46" s="564"/>
      <c r="AF46" s="564"/>
      <c r="AG46" s="564"/>
      <c r="AH46" s="564"/>
      <c r="AI46" s="564"/>
      <c r="AJ46" s="564"/>
      <c r="AK46" s="564"/>
      <c r="AL46" s="563"/>
      <c r="AM46" s="564"/>
      <c r="AN46" s="564"/>
      <c r="AO46" s="564"/>
      <c r="AP46" s="564"/>
      <c r="AQ46" s="564"/>
      <c r="AR46" s="564"/>
      <c r="AS46" s="564"/>
      <c r="AT46" s="401"/>
      <c r="AU46" s="399"/>
      <c r="AV46" s="617"/>
      <c r="AW46" s="401"/>
      <c r="AX46" s="401"/>
      <c r="AY46" s="341"/>
      <c r="AZ46" s="341"/>
      <c r="BA46" s="341"/>
      <c r="BB46" s="341"/>
      <c r="BC46" s="341"/>
      <c r="BD46" s="401"/>
      <c r="BE46" s="341"/>
      <c r="BF46" s="341"/>
      <c r="BG46" s="402"/>
      <c r="BH46" s="403"/>
      <c r="BI46" s="405"/>
      <c r="BJ46" s="405"/>
      <c r="BK46" s="405"/>
      <c r="BL46" s="405"/>
      <c r="BM46" s="514"/>
    </row>
    <row r="47" ht="18.75" customHeight="1">
      <c r="A47" s="400" t="str">
        <f t="shared" si="4"/>
        <v/>
      </c>
      <c r="B47" s="341"/>
      <c r="C47" s="559"/>
      <c r="D47" s="341"/>
      <c r="E47" s="638"/>
      <c r="F47" s="393"/>
      <c r="G47" s="341" t="str">
        <f t="array" ref="G47">IF(C47="","",XLOOKUP(C47,'Master Data'!K:K,'Master Data'!N:N,"Input in Master Data",0,1))</f>
        <v/>
      </c>
      <c r="H47" s="341" t="str">
        <f t="array" ref="H47">IF(C47="","",XLOOKUP(C47,'Master Data'!K:K,'Master Data'!O:O,"Input in Master Data",0,1))</f>
        <v/>
      </c>
      <c r="I47" s="341" t="str">
        <f t="array" ref="I47">if(U47="","",XLOOKUP(U47,Master[Company],Master[Blow],"Unknown",0,1))</f>
        <v/>
      </c>
      <c r="J47" s="341" t="str">
        <f t="array" ref="J47">if(U47="","",XLOOKUP(U47,Master[Company],Master[Pigging],"Unknown",0,1))</f>
        <v/>
      </c>
      <c r="K47" s="341" t="str">
        <f t="array" ref="K47">if(U47="","",XLOOKUP(U47,Master[Company],Master[Load Method],"Unknown",0,1))</f>
        <v/>
      </c>
      <c r="L47" s="341" t="str">
        <f t="array" ref="L47">if(U47="","",XLOOKUP(U47,Master[Company],Master[Line Distance],"Unknown",0,1))</f>
        <v/>
      </c>
      <c r="M47" s="394"/>
      <c r="N47" s="341"/>
      <c r="O47" s="341"/>
      <c r="P47" s="341" t="str">
        <f t="array" ref="P47">if(U47="","",XLOOKUP(U47,Master[Company],Master[Terms],"NA",0,1))</f>
        <v/>
      </c>
      <c r="Q47" s="341" t="str">
        <f t="shared" si="1"/>
        <v/>
      </c>
      <c r="R47" s="341" t="str">
        <f t="array" ref="R47">if(U47="","",XLOOKUP(U47,Master[Company],Master[Group],"NA",0,1))</f>
        <v/>
      </c>
      <c r="S47" s="341" t="str">
        <f t="array" ref="S47">if(U47="","",XLOOKUP(U47,Master[Company],Master[Loading Location],"NA",0,1))</f>
        <v/>
      </c>
      <c r="T47" s="341" t="str">
        <f t="array" ref="T47">if(U47="","",XLOOKUP(U47,Master[Company],Master[Acronym],"NA",0,1))</f>
        <v/>
      </c>
      <c r="U47" s="341"/>
      <c r="V47" s="342"/>
      <c r="W47" s="342"/>
      <c r="X47" s="341" t="str">
        <f t="shared" si="2"/>
        <v/>
      </c>
      <c r="Y47" s="341" t="str">
        <f t="shared" si="3"/>
        <v/>
      </c>
      <c r="Z47" s="341"/>
      <c r="AA47" s="341"/>
      <c r="AB47" s="341"/>
      <c r="AC47" s="401"/>
      <c r="AD47" s="563"/>
      <c r="AE47" s="564"/>
      <c r="AF47" s="564"/>
      <c r="AG47" s="564"/>
      <c r="AH47" s="564"/>
      <c r="AI47" s="564"/>
      <c r="AJ47" s="564"/>
      <c r="AK47" s="564"/>
      <c r="AL47" s="563"/>
      <c r="AM47" s="564"/>
      <c r="AN47" s="564"/>
      <c r="AO47" s="564"/>
      <c r="AP47" s="564"/>
      <c r="AQ47" s="564"/>
      <c r="AR47" s="564"/>
      <c r="AS47" s="564"/>
      <c r="AT47" s="401"/>
      <c r="AU47" s="399"/>
      <c r="AV47" s="617"/>
      <c r="AW47" s="401"/>
      <c r="AX47" s="401"/>
      <c r="AY47" s="341"/>
      <c r="AZ47" s="341"/>
      <c r="BA47" s="341"/>
      <c r="BB47" s="341"/>
      <c r="BC47" s="341"/>
      <c r="BD47" s="401"/>
      <c r="BE47" s="341"/>
      <c r="BF47" s="341"/>
      <c r="BG47" s="402"/>
      <c r="BH47" s="403"/>
      <c r="BI47" s="405"/>
      <c r="BJ47" s="405"/>
      <c r="BK47" s="405"/>
      <c r="BL47" s="405"/>
      <c r="BM47" s="514"/>
    </row>
    <row r="48" ht="18.75" customHeight="1">
      <c r="A48" s="400" t="str">
        <f t="shared" si="4"/>
        <v/>
      </c>
      <c r="B48" s="341"/>
      <c r="C48" s="559"/>
      <c r="D48" s="341"/>
      <c r="E48" s="638"/>
      <c r="F48" s="393"/>
      <c r="G48" s="341" t="str">
        <f t="array" ref="G48">IF(C48="","",XLOOKUP(C48,'Master Data'!K:K,'Master Data'!N:N,"Input in Master Data",0,1))</f>
        <v/>
      </c>
      <c r="H48" s="341" t="str">
        <f t="array" ref="H48">IF(C48="","",XLOOKUP(C48,'Master Data'!K:K,'Master Data'!O:O,"Input in Master Data",0,1))</f>
        <v/>
      </c>
      <c r="I48" s="341" t="str">
        <f t="array" ref="I48">if(U48="","",XLOOKUP(U48,Master[Company],Master[Blow],"Unknown",0,1))</f>
        <v/>
      </c>
      <c r="J48" s="341" t="str">
        <f t="array" ref="J48">if(U48="","",XLOOKUP(U48,Master[Company],Master[Pigging],"Unknown",0,1))</f>
        <v/>
      </c>
      <c r="K48" s="341" t="str">
        <f t="array" ref="K48">if(U48="","",XLOOKUP(U48,Master[Company],Master[Load Method],"Unknown",0,1))</f>
        <v/>
      </c>
      <c r="L48" s="341" t="str">
        <f t="array" ref="L48">if(U48="","",XLOOKUP(U48,Master[Company],Master[Line Distance],"Unknown",0,1))</f>
        <v/>
      </c>
      <c r="M48" s="394"/>
      <c r="N48" s="341"/>
      <c r="O48" s="341"/>
      <c r="P48" s="341" t="str">
        <f t="array" ref="P48">if(U48="","",XLOOKUP(U48,Master[Company],Master[Terms],"NA",0,1))</f>
        <v/>
      </c>
      <c r="Q48" s="341" t="str">
        <f t="shared" si="1"/>
        <v/>
      </c>
      <c r="R48" s="341" t="str">
        <f t="array" ref="R48">if(U48="","",XLOOKUP(U48,Master[Company],Master[Group],"NA",0,1))</f>
        <v/>
      </c>
      <c r="S48" s="341" t="str">
        <f t="array" ref="S48">if(U48="","",XLOOKUP(U48,Master[Company],Master[Loading Location],"NA",0,1))</f>
        <v/>
      </c>
      <c r="T48" s="341" t="str">
        <f t="array" ref="T48">if(U48="","",XLOOKUP(U48,Master[Company],Master[Acronym],"NA",0,1))</f>
        <v/>
      </c>
      <c r="U48" s="341"/>
      <c r="V48" s="342"/>
      <c r="W48" s="342"/>
      <c r="X48" s="341" t="str">
        <f t="shared" si="2"/>
        <v/>
      </c>
      <c r="Y48" s="341" t="str">
        <f t="shared" si="3"/>
        <v/>
      </c>
      <c r="Z48" s="341"/>
      <c r="AA48" s="341"/>
      <c r="AB48" s="341"/>
      <c r="AC48" s="401"/>
      <c r="AD48" s="563"/>
      <c r="AE48" s="564"/>
      <c r="AF48" s="564"/>
      <c r="AG48" s="564"/>
      <c r="AH48" s="564"/>
      <c r="AI48" s="564"/>
      <c r="AJ48" s="564"/>
      <c r="AK48" s="564"/>
      <c r="AL48" s="563"/>
      <c r="AM48" s="564"/>
      <c r="AN48" s="564"/>
      <c r="AO48" s="564"/>
      <c r="AP48" s="564"/>
      <c r="AQ48" s="564"/>
      <c r="AR48" s="564"/>
      <c r="AS48" s="564"/>
      <c r="AT48" s="401"/>
      <c r="AU48" s="399"/>
      <c r="AV48" s="617"/>
      <c r="AW48" s="401"/>
      <c r="AX48" s="401"/>
      <c r="AY48" s="341"/>
      <c r="AZ48" s="341"/>
      <c r="BA48" s="341"/>
      <c r="BB48" s="341"/>
      <c r="BC48" s="341"/>
      <c r="BD48" s="401"/>
      <c r="BE48" s="341"/>
      <c r="BF48" s="341"/>
      <c r="BG48" s="402"/>
      <c r="BH48" s="403"/>
      <c r="BI48" s="405"/>
      <c r="BJ48" s="405"/>
      <c r="BK48" s="405"/>
      <c r="BL48" s="405"/>
      <c r="BM48" s="514"/>
    </row>
    <row r="49" ht="18.75" customHeight="1">
      <c r="A49" s="400" t="str">
        <f t="shared" si="4"/>
        <v/>
      </c>
      <c r="B49" s="341"/>
      <c r="C49" s="559"/>
      <c r="D49" s="341"/>
      <c r="E49" s="638"/>
      <c r="F49" s="393"/>
      <c r="G49" s="341" t="str">
        <f t="array" ref="G49">IF(C49="","",XLOOKUP(C49,'Master Data'!K:K,'Master Data'!N:N,"Input in Master Data",0,1))</f>
        <v/>
      </c>
      <c r="H49" s="341" t="str">
        <f t="array" ref="H49">IF(C49="","",XLOOKUP(C49,'Master Data'!K:K,'Master Data'!O:O,"Input in Master Data",0,1))</f>
        <v/>
      </c>
      <c r="I49" s="341" t="str">
        <f t="array" ref="I49">if(U49="","",XLOOKUP(U49,Master[Company],Master[Blow],"Unknown",0,1))</f>
        <v/>
      </c>
      <c r="J49" s="341" t="str">
        <f t="array" ref="J49">if(U49="","",XLOOKUP(U49,Master[Company],Master[Pigging],"Unknown",0,1))</f>
        <v/>
      </c>
      <c r="K49" s="341" t="str">
        <f t="array" ref="K49">if(U49="","",XLOOKUP(U49,Master[Company],Master[Load Method],"Unknown",0,1))</f>
        <v/>
      </c>
      <c r="L49" s="341" t="str">
        <f t="array" ref="L49">if(U49="","",XLOOKUP(U49,Master[Company],Master[Line Distance],"Unknown",0,1))</f>
        <v/>
      </c>
      <c r="M49" s="394"/>
      <c r="N49" s="341"/>
      <c r="O49" s="341"/>
      <c r="P49" s="341" t="str">
        <f t="array" ref="P49">if(U49="","",XLOOKUP(U49,Master[Company],Master[Terms],"NA",0,1))</f>
        <v/>
      </c>
      <c r="Q49" s="341" t="str">
        <f t="shared" si="1"/>
        <v/>
      </c>
      <c r="R49" s="341" t="str">
        <f t="array" ref="R49">if(U49="","",XLOOKUP(U49,Master[Company],Master[Group],"NA",0,1))</f>
        <v/>
      </c>
      <c r="S49" s="341" t="str">
        <f t="array" ref="S49">if(U49="","",XLOOKUP(U49,Master[Company],Master[Loading Location],"NA",0,1))</f>
        <v/>
      </c>
      <c r="T49" s="341" t="str">
        <f t="array" ref="T49">if(U49="","",XLOOKUP(U49,Master[Company],Master[Acronym],"NA",0,1))</f>
        <v/>
      </c>
      <c r="U49" s="341"/>
      <c r="V49" s="342"/>
      <c r="W49" s="342"/>
      <c r="X49" s="341" t="str">
        <f t="shared" si="2"/>
        <v/>
      </c>
      <c r="Y49" s="341" t="str">
        <f t="shared" si="3"/>
        <v/>
      </c>
      <c r="Z49" s="341"/>
      <c r="AA49" s="341"/>
      <c r="AB49" s="341"/>
      <c r="AC49" s="401"/>
      <c r="AD49" s="563"/>
      <c r="AE49" s="564"/>
      <c r="AF49" s="564"/>
      <c r="AG49" s="564"/>
      <c r="AH49" s="564"/>
      <c r="AI49" s="564"/>
      <c r="AJ49" s="564"/>
      <c r="AK49" s="564"/>
      <c r="AL49" s="563"/>
      <c r="AM49" s="564"/>
      <c r="AN49" s="564"/>
      <c r="AO49" s="564"/>
      <c r="AP49" s="564"/>
      <c r="AQ49" s="564"/>
      <c r="AR49" s="564"/>
      <c r="AS49" s="564"/>
      <c r="AT49" s="401"/>
      <c r="AU49" s="399"/>
      <c r="AV49" s="617"/>
      <c r="AW49" s="401"/>
      <c r="AX49" s="401"/>
      <c r="AY49" s="341"/>
      <c r="AZ49" s="341"/>
      <c r="BA49" s="341"/>
      <c r="BB49" s="341"/>
      <c r="BC49" s="341"/>
      <c r="BD49" s="401"/>
      <c r="BE49" s="341"/>
      <c r="BF49" s="341"/>
      <c r="BG49" s="402"/>
      <c r="BH49" s="403"/>
      <c r="BI49" s="405"/>
      <c r="BJ49" s="405"/>
      <c r="BK49" s="405"/>
      <c r="BL49" s="405"/>
      <c r="BM49" s="514"/>
    </row>
    <row r="50" ht="18.75" customHeight="1">
      <c r="A50" s="400" t="str">
        <f t="shared" si="4"/>
        <v/>
      </c>
      <c r="B50" s="341"/>
      <c r="C50" s="559"/>
      <c r="D50" s="341"/>
      <c r="E50" s="638"/>
      <c r="F50" s="393"/>
      <c r="G50" s="341" t="str">
        <f t="array" ref="G50">IF(C50="","",XLOOKUP(C50,'Master Data'!K:K,'Master Data'!N:N,"Input in Master Data",0,1))</f>
        <v/>
      </c>
      <c r="H50" s="341" t="str">
        <f t="array" ref="H50">IF(C50="","",XLOOKUP(C50,'Master Data'!K:K,'Master Data'!O:O,"Input in Master Data",0,1))</f>
        <v/>
      </c>
      <c r="I50" s="341" t="str">
        <f t="array" ref="I50">if(U50="","",XLOOKUP(U50,Master[Company],Master[Blow],"Unknown",0,1))</f>
        <v/>
      </c>
      <c r="J50" s="341" t="str">
        <f t="array" ref="J50">if(U50="","",XLOOKUP(U50,Master[Company],Master[Pigging],"Unknown",0,1))</f>
        <v/>
      </c>
      <c r="K50" s="341" t="str">
        <f t="array" ref="K50">if(U50="","",XLOOKUP(U50,Master[Company],Master[Load Method],"Unknown",0,1))</f>
        <v/>
      </c>
      <c r="L50" s="341" t="str">
        <f t="array" ref="L50">if(U50="","",XLOOKUP(U50,Master[Company],Master[Line Distance],"Unknown",0,1))</f>
        <v/>
      </c>
      <c r="M50" s="394"/>
      <c r="N50" s="341"/>
      <c r="O50" s="341"/>
      <c r="P50" s="341" t="str">
        <f t="array" ref="P50">if(U50="","",XLOOKUP(U50,Master[Company],Master[Terms],"NA",0,1))</f>
        <v/>
      </c>
      <c r="Q50" s="341" t="str">
        <f t="shared" si="1"/>
        <v/>
      </c>
      <c r="R50" s="341" t="str">
        <f t="array" ref="R50">if(U50="","",XLOOKUP(U50,Master[Company],Master[Group],"NA",0,1))</f>
        <v/>
      </c>
      <c r="S50" s="341" t="str">
        <f t="array" ref="S50">if(U50="","",XLOOKUP(U50,Master[Company],Master[Loading Location],"NA",0,1))</f>
        <v/>
      </c>
      <c r="T50" s="341" t="str">
        <f t="array" ref="T50">if(U50="","",XLOOKUP(U50,Master[Company],Master[Acronym],"NA",0,1))</f>
        <v/>
      </c>
      <c r="U50" s="341"/>
      <c r="V50" s="342"/>
      <c r="W50" s="342"/>
      <c r="X50" s="341" t="str">
        <f t="shared" si="2"/>
        <v/>
      </c>
      <c r="Y50" s="341" t="str">
        <f t="shared" si="3"/>
        <v/>
      </c>
      <c r="Z50" s="341"/>
      <c r="AA50" s="341"/>
      <c r="AB50" s="341"/>
      <c r="AC50" s="401"/>
      <c r="AD50" s="563"/>
      <c r="AE50" s="564"/>
      <c r="AF50" s="564"/>
      <c r="AG50" s="564"/>
      <c r="AH50" s="564"/>
      <c r="AI50" s="564"/>
      <c r="AJ50" s="564"/>
      <c r="AK50" s="564"/>
      <c r="AL50" s="563"/>
      <c r="AM50" s="564"/>
      <c r="AN50" s="564"/>
      <c r="AO50" s="564"/>
      <c r="AP50" s="564"/>
      <c r="AQ50" s="564"/>
      <c r="AR50" s="564"/>
      <c r="AS50" s="564"/>
      <c r="AT50" s="401"/>
      <c r="AU50" s="399"/>
      <c r="AV50" s="617"/>
      <c r="AW50" s="401"/>
      <c r="AX50" s="401"/>
      <c r="AY50" s="341"/>
      <c r="AZ50" s="341"/>
      <c r="BA50" s="341"/>
      <c r="BB50" s="341"/>
      <c r="BC50" s="341"/>
      <c r="BD50" s="401"/>
      <c r="BE50" s="341"/>
      <c r="BF50" s="341"/>
      <c r="BG50" s="402"/>
      <c r="BH50" s="403"/>
      <c r="BI50" s="405"/>
      <c r="BJ50" s="405"/>
      <c r="BK50" s="405"/>
      <c r="BL50" s="405"/>
      <c r="BM50" s="514"/>
    </row>
    <row r="51" ht="18.75" customHeight="1">
      <c r="A51" s="400" t="str">
        <f t="shared" si="4"/>
        <v/>
      </c>
      <c r="B51" s="341"/>
      <c r="C51" s="559"/>
      <c r="D51" s="341"/>
      <c r="E51" s="638"/>
      <c r="F51" s="393"/>
      <c r="G51" s="341" t="str">
        <f t="array" ref="G51">IF(C51="","",XLOOKUP(C51,'Master Data'!K:K,'Master Data'!N:N,"Input in Master Data",0,1))</f>
        <v/>
      </c>
      <c r="H51" s="341" t="str">
        <f t="array" ref="H51">IF(C51="","",XLOOKUP(C51,'Master Data'!K:K,'Master Data'!O:O,"Input in Master Data",0,1))</f>
        <v/>
      </c>
      <c r="I51" s="341" t="str">
        <f t="array" ref="I51">if(U51="","",XLOOKUP(U51,Master[Company],Master[Blow],"Unknown",0,1))</f>
        <v/>
      </c>
      <c r="J51" s="341" t="str">
        <f t="array" ref="J51">if(U51="","",XLOOKUP(U51,Master[Company],Master[Pigging],"Unknown",0,1))</f>
        <v/>
      </c>
      <c r="K51" s="341" t="str">
        <f t="array" ref="K51">if(U51="","",XLOOKUP(U51,Master[Company],Master[Load Method],"Unknown",0,1))</f>
        <v/>
      </c>
      <c r="L51" s="341" t="str">
        <f t="array" ref="L51">if(U51="","",XLOOKUP(U51,Master[Company],Master[Line Distance],"Unknown",0,1))</f>
        <v/>
      </c>
      <c r="M51" s="394"/>
      <c r="N51" s="341"/>
      <c r="O51" s="341"/>
      <c r="P51" s="341" t="str">
        <f t="array" ref="P51">if(U51="","",XLOOKUP(U51,Master[Company],Master[Terms],"NA",0,1))</f>
        <v/>
      </c>
      <c r="Q51" s="341" t="str">
        <f t="shared" si="1"/>
        <v/>
      </c>
      <c r="R51" s="341" t="str">
        <f t="array" ref="R51">if(U51="","",XLOOKUP(U51,Master[Company],Master[Group],"NA",0,1))</f>
        <v/>
      </c>
      <c r="S51" s="341" t="str">
        <f t="array" ref="S51">if(U51="","",XLOOKUP(U51,Master[Company],Master[Loading Location],"NA",0,1))</f>
        <v/>
      </c>
      <c r="T51" s="341" t="str">
        <f t="array" ref="T51">if(U51="","",XLOOKUP(U51,Master[Company],Master[Acronym],"NA",0,1))</f>
        <v/>
      </c>
      <c r="U51" s="341"/>
      <c r="V51" s="342"/>
      <c r="W51" s="342"/>
      <c r="X51" s="341" t="str">
        <f t="shared" si="2"/>
        <v/>
      </c>
      <c r="Y51" s="341" t="str">
        <f t="shared" si="3"/>
        <v/>
      </c>
      <c r="Z51" s="341"/>
      <c r="AA51" s="341"/>
      <c r="AB51" s="341"/>
      <c r="AC51" s="401"/>
      <c r="AD51" s="563"/>
      <c r="AE51" s="564"/>
      <c r="AF51" s="564"/>
      <c r="AG51" s="564"/>
      <c r="AH51" s="564"/>
      <c r="AI51" s="564"/>
      <c r="AJ51" s="564"/>
      <c r="AK51" s="564"/>
      <c r="AL51" s="563"/>
      <c r="AM51" s="564"/>
      <c r="AN51" s="564"/>
      <c r="AO51" s="564"/>
      <c r="AP51" s="564"/>
      <c r="AQ51" s="564"/>
      <c r="AR51" s="564"/>
      <c r="AS51" s="564"/>
      <c r="AT51" s="401"/>
      <c r="AU51" s="399"/>
      <c r="AV51" s="617"/>
      <c r="AW51" s="401"/>
      <c r="AX51" s="401"/>
      <c r="AY51" s="341"/>
      <c r="AZ51" s="341"/>
      <c r="BA51" s="341"/>
      <c r="BB51" s="341"/>
      <c r="BC51" s="341"/>
      <c r="BD51" s="401"/>
      <c r="BE51" s="341"/>
      <c r="BF51" s="341"/>
      <c r="BG51" s="402"/>
      <c r="BH51" s="403"/>
      <c r="BI51" s="405"/>
      <c r="BJ51" s="405"/>
      <c r="BK51" s="405"/>
      <c r="BL51" s="405"/>
      <c r="BM51" s="514"/>
    </row>
    <row r="52" ht="18.75" customHeight="1">
      <c r="A52" s="400" t="str">
        <f t="shared" si="4"/>
        <v/>
      </c>
      <c r="B52" s="341"/>
      <c r="C52" s="559"/>
      <c r="D52" s="341"/>
      <c r="E52" s="638"/>
      <c r="F52" s="393"/>
      <c r="G52" s="341" t="str">
        <f t="array" ref="G52">IF(C52="","",XLOOKUP(C52,'Master Data'!K:K,'Master Data'!N:N,"Input in Master Data",0,1))</f>
        <v/>
      </c>
      <c r="H52" s="341" t="str">
        <f t="array" ref="H52">IF(C52="","",XLOOKUP(C52,'Master Data'!K:K,'Master Data'!O:O,"Input in Master Data",0,1))</f>
        <v/>
      </c>
      <c r="I52" s="341" t="str">
        <f t="array" ref="I52">if(U52="","",XLOOKUP(U52,Master[Company],Master[Blow],"Unknown",0,1))</f>
        <v/>
      </c>
      <c r="J52" s="341" t="str">
        <f t="array" ref="J52">if(U52="","",XLOOKUP(U52,Master[Company],Master[Pigging],"Unknown",0,1))</f>
        <v/>
      </c>
      <c r="K52" s="341" t="str">
        <f t="array" ref="K52">if(U52="","",XLOOKUP(U52,Master[Company],Master[Load Method],"Unknown",0,1))</f>
        <v/>
      </c>
      <c r="L52" s="341" t="str">
        <f t="array" ref="L52">if(U52="","",XLOOKUP(U52,Master[Company],Master[Line Distance],"Unknown",0,1))</f>
        <v/>
      </c>
      <c r="M52" s="394"/>
      <c r="N52" s="341"/>
      <c r="O52" s="341"/>
      <c r="P52" s="341" t="str">
        <f t="array" ref="P52">if(U52="","",XLOOKUP(U52,Master[Company],Master[Terms],"NA",0,1))</f>
        <v/>
      </c>
      <c r="Q52" s="341" t="str">
        <f t="shared" si="1"/>
        <v/>
      </c>
      <c r="R52" s="341" t="str">
        <f t="array" ref="R52">if(U52="","",XLOOKUP(U52,Master[Company],Master[Group],"NA",0,1))</f>
        <v/>
      </c>
      <c r="S52" s="341" t="str">
        <f t="array" ref="S52">if(U52="","",XLOOKUP(U52,Master[Company],Master[Loading Location],"NA",0,1))</f>
        <v/>
      </c>
      <c r="T52" s="341" t="str">
        <f t="array" ref="T52">if(U52="","",XLOOKUP(U52,Master[Company],Master[Acronym],"NA",0,1))</f>
        <v/>
      </c>
      <c r="U52" s="341"/>
      <c r="V52" s="342"/>
      <c r="W52" s="342"/>
      <c r="X52" s="341" t="str">
        <f t="shared" si="2"/>
        <v/>
      </c>
      <c r="Y52" s="341" t="str">
        <f t="shared" si="3"/>
        <v/>
      </c>
      <c r="Z52" s="341"/>
      <c r="AA52" s="341"/>
      <c r="AB52" s="341"/>
      <c r="AC52" s="401"/>
      <c r="AD52" s="563"/>
      <c r="AE52" s="564"/>
      <c r="AF52" s="564"/>
      <c r="AG52" s="564"/>
      <c r="AH52" s="564"/>
      <c r="AI52" s="564"/>
      <c r="AJ52" s="564"/>
      <c r="AK52" s="564"/>
      <c r="AL52" s="563"/>
      <c r="AM52" s="564"/>
      <c r="AN52" s="564"/>
      <c r="AO52" s="564"/>
      <c r="AP52" s="564"/>
      <c r="AQ52" s="564"/>
      <c r="AR52" s="564"/>
      <c r="AS52" s="564"/>
      <c r="AT52" s="401"/>
      <c r="AU52" s="399"/>
      <c r="AV52" s="617"/>
      <c r="AW52" s="401"/>
      <c r="AX52" s="401"/>
      <c r="AY52" s="341"/>
      <c r="AZ52" s="341"/>
      <c r="BA52" s="341"/>
      <c r="BB52" s="341"/>
      <c r="BC52" s="341"/>
      <c r="BD52" s="401"/>
      <c r="BE52" s="341"/>
      <c r="BF52" s="341"/>
      <c r="BG52" s="402"/>
      <c r="BH52" s="403"/>
      <c r="BI52" s="405"/>
      <c r="BJ52" s="405"/>
      <c r="BK52" s="405"/>
      <c r="BL52" s="405"/>
      <c r="BM52" s="514"/>
    </row>
    <row r="53" ht="18.75" customHeight="1">
      <c r="A53" s="400" t="str">
        <f t="shared" si="4"/>
        <v/>
      </c>
      <c r="B53" s="341"/>
      <c r="C53" s="559"/>
      <c r="D53" s="341"/>
      <c r="E53" s="638"/>
      <c r="F53" s="393"/>
      <c r="G53" s="341" t="str">
        <f t="array" ref="G53">IF(C53="","",XLOOKUP(C53,'Master Data'!K:K,'Master Data'!N:N,"Input in Master Data",0,1))</f>
        <v/>
      </c>
      <c r="H53" s="341" t="str">
        <f t="array" ref="H53">IF(C53="","",XLOOKUP(C53,'Master Data'!K:K,'Master Data'!O:O,"Input in Master Data",0,1))</f>
        <v/>
      </c>
      <c r="I53" s="341" t="str">
        <f t="array" ref="I53">if(U53="","",XLOOKUP(U53,Master[Company],Master[Blow],"Unknown",0,1))</f>
        <v/>
      </c>
      <c r="J53" s="341" t="str">
        <f t="array" ref="J53">if(U53="","",XLOOKUP(U53,Master[Company],Master[Pigging],"Unknown",0,1))</f>
        <v/>
      </c>
      <c r="K53" s="341" t="str">
        <f t="array" ref="K53">if(U53="","",XLOOKUP(U53,Master[Company],Master[Load Method],"Unknown",0,1))</f>
        <v/>
      </c>
      <c r="L53" s="341" t="str">
        <f t="array" ref="L53">if(U53="","",XLOOKUP(U53,Master[Company],Master[Line Distance],"Unknown",0,1))</f>
        <v/>
      </c>
      <c r="M53" s="394"/>
      <c r="N53" s="341"/>
      <c r="O53" s="341"/>
      <c r="P53" s="341" t="str">
        <f t="array" ref="P53">if(U53="","",XLOOKUP(U53,Master[Company],Master[Terms],"NA",0,1))</f>
        <v/>
      </c>
      <c r="Q53" s="341" t="str">
        <f t="shared" si="1"/>
        <v/>
      </c>
      <c r="R53" s="341" t="str">
        <f t="array" ref="R53">if(U53="","",XLOOKUP(U53,Master[Company],Master[Group],"NA",0,1))</f>
        <v/>
      </c>
      <c r="S53" s="341" t="str">
        <f t="array" ref="S53">if(U53="","",XLOOKUP(U53,Master[Company],Master[Loading Location],"NA",0,1))</f>
        <v/>
      </c>
      <c r="T53" s="341" t="str">
        <f t="array" ref="T53">if(U53="","",XLOOKUP(U53,Master[Company],Master[Acronym],"NA",0,1))</f>
        <v/>
      </c>
      <c r="U53" s="341"/>
      <c r="V53" s="342"/>
      <c r="W53" s="342"/>
      <c r="X53" s="341" t="str">
        <f t="shared" si="2"/>
        <v/>
      </c>
      <c r="Y53" s="341" t="str">
        <f t="shared" si="3"/>
        <v/>
      </c>
      <c r="Z53" s="341"/>
      <c r="AA53" s="341"/>
      <c r="AB53" s="341"/>
      <c r="AC53" s="401"/>
      <c r="AD53" s="563"/>
      <c r="AE53" s="564"/>
      <c r="AF53" s="564"/>
      <c r="AG53" s="564"/>
      <c r="AH53" s="564"/>
      <c r="AI53" s="564"/>
      <c r="AJ53" s="564"/>
      <c r="AK53" s="564"/>
      <c r="AL53" s="563"/>
      <c r="AM53" s="564"/>
      <c r="AN53" s="564"/>
      <c r="AO53" s="564"/>
      <c r="AP53" s="564"/>
      <c r="AQ53" s="564"/>
      <c r="AR53" s="564"/>
      <c r="AS53" s="564"/>
      <c r="AT53" s="401"/>
      <c r="AU53" s="399"/>
      <c r="AV53" s="617"/>
      <c r="AW53" s="401"/>
      <c r="AX53" s="401"/>
      <c r="AY53" s="341"/>
      <c r="AZ53" s="341"/>
      <c r="BA53" s="341"/>
      <c r="BB53" s="341"/>
      <c r="BC53" s="341"/>
      <c r="BD53" s="401"/>
      <c r="BE53" s="341"/>
      <c r="BF53" s="341"/>
      <c r="BG53" s="402"/>
      <c r="BH53" s="403"/>
      <c r="BI53" s="405"/>
      <c r="BJ53" s="405"/>
      <c r="BK53" s="405"/>
      <c r="BL53" s="405"/>
      <c r="BM53" s="514"/>
    </row>
    <row r="54" ht="18.75" customHeight="1">
      <c r="A54" s="400" t="str">
        <f t="shared" si="4"/>
        <v/>
      </c>
      <c r="B54" s="341"/>
      <c r="C54" s="559"/>
      <c r="D54" s="341"/>
      <c r="E54" s="638"/>
      <c r="F54" s="393"/>
      <c r="G54" s="341" t="str">
        <f t="array" ref="G54">IF(C54="","",XLOOKUP(C54,'Master Data'!K:K,'Master Data'!N:N,"Input in Master Data",0,1))</f>
        <v/>
      </c>
      <c r="H54" s="341" t="str">
        <f t="array" ref="H54">IF(C54="","",XLOOKUP(C54,'Master Data'!K:K,'Master Data'!O:O,"Input in Master Data",0,1))</f>
        <v/>
      </c>
      <c r="I54" s="341" t="str">
        <f t="array" ref="I54">if(U54="","",XLOOKUP(U54,Master[Company],Master[Blow],"Unknown",0,1))</f>
        <v/>
      </c>
      <c r="J54" s="341" t="str">
        <f t="array" ref="J54">if(U54="","",XLOOKUP(U54,Master[Company],Master[Pigging],"Unknown",0,1))</f>
        <v/>
      </c>
      <c r="K54" s="341" t="str">
        <f t="array" ref="K54">if(U54="","",XLOOKUP(U54,Master[Company],Master[Load Method],"Unknown",0,1))</f>
        <v/>
      </c>
      <c r="L54" s="341" t="str">
        <f t="array" ref="L54">if(U54="","",XLOOKUP(U54,Master[Company],Master[Line Distance],"Unknown",0,1))</f>
        <v/>
      </c>
      <c r="M54" s="394"/>
      <c r="N54" s="341"/>
      <c r="O54" s="341"/>
      <c r="P54" s="341" t="str">
        <f t="array" ref="P54">if(U54="","",XLOOKUP(U54,Master[Company],Master[Terms],"NA",0,1))</f>
        <v/>
      </c>
      <c r="Q54" s="341" t="str">
        <f t="shared" si="1"/>
        <v/>
      </c>
      <c r="R54" s="341" t="str">
        <f t="array" ref="R54">if(U54="","",XLOOKUP(U54,Master[Company],Master[Group],"NA",0,1))</f>
        <v/>
      </c>
      <c r="S54" s="341" t="str">
        <f t="array" ref="S54">if(U54="","",XLOOKUP(U54,Master[Company],Master[Loading Location],"NA",0,1))</f>
        <v/>
      </c>
      <c r="T54" s="341" t="str">
        <f t="array" ref="T54">if(U54="","",XLOOKUP(U54,Master[Company],Master[Acronym],"NA",0,1))</f>
        <v/>
      </c>
      <c r="U54" s="341"/>
      <c r="V54" s="342"/>
      <c r="W54" s="342"/>
      <c r="X54" s="341" t="str">
        <f t="shared" si="2"/>
        <v/>
      </c>
      <c r="Y54" s="341" t="str">
        <f t="shared" si="3"/>
        <v/>
      </c>
      <c r="Z54" s="341"/>
      <c r="AA54" s="341"/>
      <c r="AB54" s="341"/>
      <c r="AC54" s="401"/>
      <c r="AD54" s="563"/>
      <c r="AE54" s="564"/>
      <c r="AF54" s="564"/>
      <c r="AG54" s="564"/>
      <c r="AH54" s="564"/>
      <c r="AI54" s="564"/>
      <c r="AJ54" s="564"/>
      <c r="AK54" s="564"/>
      <c r="AL54" s="563"/>
      <c r="AM54" s="564"/>
      <c r="AN54" s="564"/>
      <c r="AO54" s="564"/>
      <c r="AP54" s="564"/>
      <c r="AQ54" s="564"/>
      <c r="AR54" s="564"/>
      <c r="AS54" s="564"/>
      <c r="AT54" s="401"/>
      <c r="AU54" s="399"/>
      <c r="AV54" s="617"/>
      <c r="AW54" s="401"/>
      <c r="AX54" s="401"/>
      <c r="AY54" s="341"/>
      <c r="AZ54" s="341"/>
      <c r="BA54" s="341"/>
      <c r="BB54" s="341"/>
      <c r="BC54" s="341"/>
      <c r="BD54" s="401"/>
      <c r="BE54" s="341"/>
      <c r="BF54" s="341"/>
      <c r="BG54" s="402"/>
      <c r="BH54" s="403"/>
      <c r="BI54" s="405"/>
      <c r="BJ54" s="405"/>
      <c r="BK54" s="405"/>
      <c r="BL54" s="405"/>
      <c r="BM54" s="514"/>
    </row>
    <row r="55" ht="18.75" customHeight="1">
      <c r="A55" s="400" t="str">
        <f t="shared" si="4"/>
        <v/>
      </c>
      <c r="B55" s="341"/>
      <c r="C55" s="559"/>
      <c r="D55" s="341"/>
      <c r="E55" s="638"/>
      <c r="F55" s="393"/>
      <c r="G55" s="341" t="str">
        <f t="array" ref="G55">IF(C55="","",XLOOKUP(C55,'Master Data'!K:K,'Master Data'!N:N,"Input in Master Data",0,1))</f>
        <v/>
      </c>
      <c r="H55" s="341" t="str">
        <f t="array" ref="H55">IF(C55="","",XLOOKUP(C55,'Master Data'!K:K,'Master Data'!O:O,"Input in Master Data",0,1))</f>
        <v/>
      </c>
      <c r="I55" s="341" t="str">
        <f t="array" ref="I55">if(U55="","",XLOOKUP(U55,Master[Company],Master[Blow],"Unknown",0,1))</f>
        <v/>
      </c>
      <c r="J55" s="341" t="str">
        <f t="array" ref="J55">if(U55="","",XLOOKUP(U55,Master[Company],Master[Pigging],"Unknown",0,1))</f>
        <v/>
      </c>
      <c r="K55" s="341" t="str">
        <f t="array" ref="K55">if(U55="","",XLOOKUP(U55,Master[Company],Master[Load Method],"Unknown",0,1))</f>
        <v/>
      </c>
      <c r="L55" s="341" t="str">
        <f t="array" ref="L55">if(U55="","",XLOOKUP(U55,Master[Company],Master[Line Distance],"Unknown",0,1))</f>
        <v/>
      </c>
      <c r="M55" s="394"/>
      <c r="N55" s="341"/>
      <c r="O55" s="341"/>
      <c r="P55" s="341" t="str">
        <f t="array" ref="P55">if(U55="","",XLOOKUP(U55,Master[Company],Master[Terms],"NA",0,1))</f>
        <v/>
      </c>
      <c r="Q55" s="341" t="str">
        <f t="shared" si="1"/>
        <v/>
      </c>
      <c r="R55" s="341" t="str">
        <f t="array" ref="R55">if(U55="","",XLOOKUP(U55,Master[Company],Master[Group],"NA",0,1))</f>
        <v/>
      </c>
      <c r="S55" s="341" t="str">
        <f t="array" ref="S55">if(U55="","",XLOOKUP(U55,Master[Company],Master[Loading Location],"NA",0,1))</f>
        <v/>
      </c>
      <c r="T55" s="341" t="str">
        <f t="array" ref="T55">if(U55="","",XLOOKUP(U55,Master[Company],Master[Acronym],"NA",0,1))</f>
        <v/>
      </c>
      <c r="U55" s="341"/>
      <c r="V55" s="342"/>
      <c r="W55" s="342"/>
      <c r="X55" s="341" t="str">
        <f t="shared" si="2"/>
        <v/>
      </c>
      <c r="Y55" s="341" t="str">
        <f t="shared" si="3"/>
        <v/>
      </c>
      <c r="Z55" s="341"/>
      <c r="AA55" s="341"/>
      <c r="AB55" s="341"/>
      <c r="AC55" s="401"/>
      <c r="AD55" s="563"/>
      <c r="AE55" s="564"/>
      <c r="AF55" s="564"/>
      <c r="AG55" s="564"/>
      <c r="AH55" s="564"/>
      <c r="AI55" s="564"/>
      <c r="AJ55" s="564"/>
      <c r="AK55" s="564"/>
      <c r="AL55" s="563"/>
      <c r="AM55" s="564"/>
      <c r="AN55" s="564"/>
      <c r="AO55" s="564"/>
      <c r="AP55" s="564"/>
      <c r="AQ55" s="564"/>
      <c r="AR55" s="564"/>
      <c r="AS55" s="564"/>
      <c r="AT55" s="401"/>
      <c r="AU55" s="399"/>
      <c r="AV55" s="617"/>
      <c r="AW55" s="401"/>
      <c r="AX55" s="401"/>
      <c r="AY55" s="341"/>
      <c r="AZ55" s="341"/>
      <c r="BA55" s="341"/>
      <c r="BB55" s="341"/>
      <c r="BC55" s="341"/>
      <c r="BD55" s="401"/>
      <c r="BE55" s="341"/>
      <c r="BF55" s="341"/>
      <c r="BG55" s="402"/>
      <c r="BH55" s="403"/>
      <c r="BI55" s="405"/>
      <c r="BJ55" s="405"/>
      <c r="BK55" s="405"/>
      <c r="BL55" s="405"/>
      <c r="BM55" s="514"/>
    </row>
    <row r="56" ht="18.75" customHeight="1">
      <c r="A56" s="400" t="str">
        <f t="shared" si="4"/>
        <v/>
      </c>
      <c r="B56" s="341"/>
      <c r="C56" s="559"/>
      <c r="D56" s="341"/>
      <c r="E56" s="638"/>
      <c r="F56" s="393"/>
      <c r="G56" s="341" t="str">
        <f t="array" ref="G56">IF(C56="","",XLOOKUP(C56,'Master Data'!K:K,'Master Data'!N:N,"Input in Master Data",0,1))</f>
        <v/>
      </c>
      <c r="H56" s="341" t="str">
        <f t="array" ref="H56">IF(C56="","",XLOOKUP(C56,'Master Data'!K:K,'Master Data'!O:O,"Input in Master Data",0,1))</f>
        <v/>
      </c>
      <c r="I56" s="341" t="str">
        <f t="array" ref="I56">if(U56="","",XLOOKUP(U56,Master[Company],Master[Blow],"Unknown",0,1))</f>
        <v/>
      </c>
      <c r="J56" s="341" t="str">
        <f t="array" ref="J56">if(U56="","",XLOOKUP(U56,Master[Company],Master[Pigging],"Unknown",0,1))</f>
        <v/>
      </c>
      <c r="K56" s="341" t="str">
        <f t="array" ref="K56">if(U56="","",XLOOKUP(U56,Master[Company],Master[Load Method],"Unknown",0,1))</f>
        <v/>
      </c>
      <c r="L56" s="341" t="str">
        <f t="array" ref="L56">if(U56="","",XLOOKUP(U56,Master[Company],Master[Line Distance],"Unknown",0,1))</f>
        <v/>
      </c>
      <c r="M56" s="394"/>
      <c r="N56" s="341"/>
      <c r="O56" s="341"/>
      <c r="P56" s="341" t="str">
        <f t="array" ref="P56">if(U56="","",XLOOKUP(U56,Master[Company],Master[Terms],"NA",0,1))</f>
        <v/>
      </c>
      <c r="Q56" s="341" t="str">
        <f t="shared" si="1"/>
        <v/>
      </c>
      <c r="R56" s="341" t="str">
        <f t="array" ref="R56">if(U56="","",XLOOKUP(U56,Master[Company],Master[Group],"NA",0,1))</f>
        <v/>
      </c>
      <c r="S56" s="341" t="str">
        <f t="array" ref="S56">if(U56="","",XLOOKUP(U56,Master[Company],Master[Loading Location],"NA",0,1))</f>
        <v/>
      </c>
      <c r="T56" s="341" t="str">
        <f t="array" ref="T56">if(U56="","",XLOOKUP(U56,Master[Company],Master[Acronym],"NA",0,1))</f>
        <v/>
      </c>
      <c r="U56" s="341"/>
      <c r="V56" s="342"/>
      <c r="W56" s="342"/>
      <c r="X56" s="341" t="str">
        <f t="shared" si="2"/>
        <v/>
      </c>
      <c r="Y56" s="341" t="str">
        <f t="shared" si="3"/>
        <v/>
      </c>
      <c r="Z56" s="341"/>
      <c r="AA56" s="341"/>
      <c r="AB56" s="341"/>
      <c r="AC56" s="401"/>
      <c r="AD56" s="563"/>
      <c r="AE56" s="564"/>
      <c r="AF56" s="564"/>
      <c r="AG56" s="564"/>
      <c r="AH56" s="564"/>
      <c r="AI56" s="564"/>
      <c r="AJ56" s="564"/>
      <c r="AK56" s="564"/>
      <c r="AL56" s="563"/>
      <c r="AM56" s="564"/>
      <c r="AN56" s="564"/>
      <c r="AO56" s="564"/>
      <c r="AP56" s="564"/>
      <c r="AQ56" s="564"/>
      <c r="AR56" s="564"/>
      <c r="AS56" s="564"/>
      <c r="AT56" s="401"/>
      <c r="AU56" s="399"/>
      <c r="AV56" s="617"/>
      <c r="AW56" s="401"/>
      <c r="AX56" s="401"/>
      <c r="AY56" s="341"/>
      <c r="AZ56" s="341"/>
      <c r="BA56" s="341"/>
      <c r="BB56" s="341"/>
      <c r="BC56" s="341"/>
      <c r="BD56" s="401"/>
      <c r="BE56" s="341"/>
      <c r="BF56" s="341"/>
      <c r="BG56" s="402"/>
      <c r="BH56" s="403"/>
      <c r="BI56" s="405"/>
      <c r="BJ56" s="405"/>
      <c r="BK56" s="405"/>
      <c r="BL56" s="405"/>
      <c r="BM56" s="514"/>
    </row>
    <row r="57" ht="18.75" customHeight="1">
      <c r="A57" s="400" t="str">
        <f t="shared" si="4"/>
        <v/>
      </c>
      <c r="B57" s="341"/>
      <c r="C57" s="559"/>
      <c r="D57" s="341"/>
      <c r="E57" s="638"/>
      <c r="F57" s="393"/>
      <c r="G57" s="341" t="str">
        <f t="array" ref="G57">IF(C57="","",XLOOKUP(C57,'Master Data'!K:K,'Master Data'!N:N,"Input in Master Data",0,1))</f>
        <v/>
      </c>
      <c r="H57" s="341" t="str">
        <f t="array" ref="H57">IF(C57="","",XLOOKUP(C57,'Master Data'!K:K,'Master Data'!O:O,"Input in Master Data",0,1))</f>
        <v/>
      </c>
      <c r="I57" s="341" t="str">
        <f t="array" ref="I57">if(U57="","",XLOOKUP(U57,Master[Company],Master[Blow],"Unknown",0,1))</f>
        <v/>
      </c>
      <c r="J57" s="341" t="str">
        <f t="array" ref="J57">if(U57="","",XLOOKUP(U57,Master[Company],Master[Pigging],"Unknown",0,1))</f>
        <v/>
      </c>
      <c r="K57" s="341" t="str">
        <f t="array" ref="K57">if(U57="","",XLOOKUP(U57,Master[Company],Master[Load Method],"Unknown",0,1))</f>
        <v/>
      </c>
      <c r="L57" s="341" t="str">
        <f t="array" ref="L57">if(U57="","",XLOOKUP(U57,Master[Company],Master[Line Distance],"Unknown",0,1))</f>
        <v/>
      </c>
      <c r="M57" s="394"/>
      <c r="N57" s="341"/>
      <c r="O57" s="341"/>
      <c r="P57" s="341" t="str">
        <f t="array" ref="P57">if(U57="","",XLOOKUP(U57,Master[Company],Master[Terms],"NA",0,1))</f>
        <v/>
      </c>
      <c r="Q57" s="341" t="str">
        <f t="shared" si="1"/>
        <v/>
      </c>
      <c r="R57" s="341" t="str">
        <f t="array" ref="R57">if(U57="","",XLOOKUP(U57,Master[Company],Master[Group],"NA",0,1))</f>
        <v/>
      </c>
      <c r="S57" s="341" t="str">
        <f t="array" ref="S57">if(U57="","",XLOOKUP(U57,Master[Company],Master[Loading Location],"NA",0,1))</f>
        <v/>
      </c>
      <c r="T57" s="341" t="str">
        <f t="array" ref="T57">if(U57="","",XLOOKUP(U57,Master[Company],Master[Acronym],"NA",0,1))</f>
        <v/>
      </c>
      <c r="U57" s="341"/>
      <c r="V57" s="342"/>
      <c r="W57" s="342"/>
      <c r="X57" s="341" t="str">
        <f t="shared" si="2"/>
        <v/>
      </c>
      <c r="Y57" s="341" t="str">
        <f t="shared" si="3"/>
        <v/>
      </c>
      <c r="Z57" s="341"/>
      <c r="AA57" s="341"/>
      <c r="AB57" s="341"/>
      <c r="AC57" s="401"/>
      <c r="AD57" s="563"/>
      <c r="AE57" s="564"/>
      <c r="AF57" s="564"/>
      <c r="AG57" s="564"/>
      <c r="AH57" s="564"/>
      <c r="AI57" s="564"/>
      <c r="AJ57" s="564"/>
      <c r="AK57" s="564"/>
      <c r="AL57" s="563"/>
      <c r="AM57" s="564"/>
      <c r="AN57" s="564"/>
      <c r="AO57" s="564"/>
      <c r="AP57" s="564"/>
      <c r="AQ57" s="564"/>
      <c r="AR57" s="564"/>
      <c r="AS57" s="564"/>
      <c r="AT57" s="401"/>
      <c r="AU57" s="399"/>
      <c r="AV57" s="617"/>
      <c r="AW57" s="401"/>
      <c r="AX57" s="401"/>
      <c r="AY57" s="341"/>
      <c r="AZ57" s="341"/>
      <c r="BA57" s="341"/>
      <c r="BB57" s="341"/>
      <c r="BC57" s="341"/>
      <c r="BD57" s="401"/>
      <c r="BE57" s="341"/>
      <c r="BF57" s="341"/>
      <c r="BG57" s="402"/>
      <c r="BH57" s="403"/>
      <c r="BI57" s="405"/>
      <c r="BJ57" s="405"/>
      <c r="BK57" s="405"/>
      <c r="BL57" s="405"/>
      <c r="BM57" s="514"/>
    </row>
    <row r="58" ht="18.75" customHeight="1">
      <c r="A58" s="400" t="str">
        <f t="shared" si="4"/>
        <v/>
      </c>
      <c r="B58" s="341"/>
      <c r="C58" s="559"/>
      <c r="D58" s="341"/>
      <c r="E58" s="638"/>
      <c r="F58" s="393"/>
      <c r="G58" s="341" t="str">
        <f t="array" ref="G58">IF(C58="","",XLOOKUP(C58,'Master Data'!K:K,'Master Data'!N:N,"Input in Master Data",0,1))</f>
        <v/>
      </c>
      <c r="H58" s="341" t="str">
        <f t="array" ref="H58">IF(C58="","",XLOOKUP(C58,'Master Data'!K:K,'Master Data'!O:O,"Input in Master Data",0,1))</f>
        <v/>
      </c>
      <c r="I58" s="341" t="str">
        <f t="array" ref="I58">if(U58="","",XLOOKUP(U58,Master[Company],Master[Blow],"Unknown",0,1))</f>
        <v/>
      </c>
      <c r="J58" s="341" t="str">
        <f t="array" ref="J58">if(U58="","",XLOOKUP(U58,Master[Company],Master[Pigging],"Unknown",0,1))</f>
        <v/>
      </c>
      <c r="K58" s="341" t="str">
        <f t="array" ref="K58">if(U58="","",XLOOKUP(U58,Master[Company],Master[Load Method],"Unknown",0,1))</f>
        <v/>
      </c>
      <c r="L58" s="341" t="str">
        <f t="array" ref="L58">if(U58="","",XLOOKUP(U58,Master[Company],Master[Line Distance],"Unknown",0,1))</f>
        <v/>
      </c>
      <c r="M58" s="394"/>
      <c r="N58" s="341"/>
      <c r="O58" s="341"/>
      <c r="P58" s="341" t="str">
        <f t="array" ref="P58">if(U58="","",XLOOKUP(U58,Master[Company],Master[Terms],"NA",0,1))</f>
        <v/>
      </c>
      <c r="Q58" s="341" t="str">
        <f t="shared" si="1"/>
        <v/>
      </c>
      <c r="R58" s="341" t="str">
        <f t="array" ref="R58">if(U58="","",XLOOKUP(U58,Master[Company],Master[Group],"NA",0,1))</f>
        <v/>
      </c>
      <c r="S58" s="341" t="str">
        <f t="array" ref="S58">if(U58="","",XLOOKUP(U58,Master[Company],Master[Loading Location],"NA",0,1))</f>
        <v/>
      </c>
      <c r="T58" s="341" t="str">
        <f t="array" ref="T58">if(U58="","",XLOOKUP(U58,Master[Company],Master[Acronym],"NA",0,1))</f>
        <v/>
      </c>
      <c r="U58" s="341"/>
      <c r="V58" s="342"/>
      <c r="W58" s="342"/>
      <c r="X58" s="341" t="str">
        <f t="shared" si="2"/>
        <v/>
      </c>
      <c r="Y58" s="341" t="str">
        <f t="shared" si="3"/>
        <v/>
      </c>
      <c r="Z58" s="341"/>
      <c r="AA58" s="341"/>
      <c r="AB58" s="341"/>
      <c r="AC58" s="401"/>
      <c r="AD58" s="563"/>
      <c r="AE58" s="564"/>
      <c r="AF58" s="564"/>
      <c r="AG58" s="564"/>
      <c r="AH58" s="564"/>
      <c r="AI58" s="564"/>
      <c r="AJ58" s="564"/>
      <c r="AK58" s="564"/>
      <c r="AL58" s="563"/>
      <c r="AM58" s="564"/>
      <c r="AN58" s="564"/>
      <c r="AO58" s="564"/>
      <c r="AP58" s="564"/>
      <c r="AQ58" s="564"/>
      <c r="AR58" s="564"/>
      <c r="AS58" s="564"/>
      <c r="AT58" s="401"/>
      <c r="AU58" s="399"/>
      <c r="AV58" s="617"/>
      <c r="AW58" s="401"/>
      <c r="AX58" s="401"/>
      <c r="AY58" s="341"/>
      <c r="AZ58" s="341"/>
      <c r="BA58" s="341"/>
      <c r="BB58" s="341"/>
      <c r="BC58" s="341"/>
      <c r="BD58" s="401"/>
      <c r="BE58" s="341"/>
      <c r="BF58" s="341"/>
      <c r="BG58" s="402"/>
      <c r="BH58" s="403"/>
      <c r="BI58" s="405"/>
      <c r="BJ58" s="405"/>
      <c r="BK58" s="405"/>
      <c r="BL58" s="405"/>
      <c r="BM58" s="514"/>
    </row>
    <row r="59" ht="18.75" customHeight="1">
      <c r="A59" s="400" t="str">
        <f t="shared" si="4"/>
        <v/>
      </c>
      <c r="B59" s="341"/>
      <c r="C59" s="559"/>
      <c r="D59" s="341"/>
      <c r="E59" s="638"/>
      <c r="F59" s="393"/>
      <c r="G59" s="341" t="str">
        <f t="array" ref="G59">IF(C59="","",XLOOKUP(C59,'Master Data'!K:K,'Master Data'!N:N,"Input in Master Data",0,1))</f>
        <v/>
      </c>
      <c r="H59" s="341" t="str">
        <f t="array" ref="H59">IF(C59="","",XLOOKUP(C59,'Master Data'!K:K,'Master Data'!O:O,"Input in Master Data",0,1))</f>
        <v/>
      </c>
      <c r="I59" s="341" t="str">
        <f t="array" ref="I59">if(U59="","",XLOOKUP(U59,Master[Company],Master[Blow],"Unknown",0,1))</f>
        <v/>
      </c>
      <c r="J59" s="341" t="str">
        <f t="array" ref="J59">if(U59="","",XLOOKUP(U59,Master[Company],Master[Pigging],"Unknown",0,1))</f>
        <v/>
      </c>
      <c r="K59" s="341" t="str">
        <f t="array" ref="K59">if(U59="","",XLOOKUP(U59,Master[Company],Master[Load Method],"Unknown",0,1))</f>
        <v/>
      </c>
      <c r="L59" s="341" t="str">
        <f t="array" ref="L59">if(U59="","",XLOOKUP(U59,Master[Company],Master[Line Distance],"Unknown",0,1))</f>
        <v/>
      </c>
      <c r="M59" s="394"/>
      <c r="N59" s="341"/>
      <c r="O59" s="341"/>
      <c r="P59" s="341" t="str">
        <f t="array" ref="P59">if(U59="","",XLOOKUP(U59,Master[Company],Master[Terms],"NA",0,1))</f>
        <v/>
      </c>
      <c r="Q59" s="341" t="str">
        <f t="shared" si="1"/>
        <v/>
      </c>
      <c r="R59" s="341" t="str">
        <f t="array" ref="R59">if(U59="","",XLOOKUP(U59,Master[Company],Master[Group],"NA",0,1))</f>
        <v/>
      </c>
      <c r="S59" s="341" t="str">
        <f t="array" ref="S59">if(U59="","",XLOOKUP(U59,Master[Company],Master[Loading Location],"NA",0,1))</f>
        <v/>
      </c>
      <c r="T59" s="341" t="str">
        <f t="array" ref="T59">if(U59="","",XLOOKUP(U59,Master[Company],Master[Acronym],"NA",0,1))</f>
        <v/>
      </c>
      <c r="U59" s="341"/>
      <c r="V59" s="342"/>
      <c r="W59" s="342"/>
      <c r="X59" s="341" t="str">
        <f t="shared" si="2"/>
        <v/>
      </c>
      <c r="Y59" s="341" t="str">
        <f t="shared" si="3"/>
        <v/>
      </c>
      <c r="Z59" s="341"/>
      <c r="AA59" s="341"/>
      <c r="AB59" s="341"/>
      <c r="AC59" s="401"/>
      <c r="AD59" s="563"/>
      <c r="AE59" s="564"/>
      <c r="AF59" s="564"/>
      <c r="AG59" s="564"/>
      <c r="AH59" s="564"/>
      <c r="AI59" s="564"/>
      <c r="AJ59" s="564"/>
      <c r="AK59" s="564"/>
      <c r="AL59" s="563"/>
      <c r="AM59" s="564"/>
      <c r="AN59" s="564"/>
      <c r="AO59" s="564"/>
      <c r="AP59" s="564"/>
      <c r="AQ59" s="564"/>
      <c r="AR59" s="564"/>
      <c r="AS59" s="564"/>
      <c r="AT59" s="401"/>
      <c r="AU59" s="399"/>
      <c r="AV59" s="617"/>
      <c r="AW59" s="401"/>
      <c r="AX59" s="401"/>
      <c r="AY59" s="341"/>
      <c r="AZ59" s="341"/>
      <c r="BA59" s="341"/>
      <c r="BB59" s="341"/>
      <c r="BC59" s="341"/>
      <c r="BD59" s="401"/>
      <c r="BE59" s="341"/>
      <c r="BF59" s="341"/>
      <c r="BG59" s="402"/>
      <c r="BH59" s="403"/>
      <c r="BI59" s="405"/>
      <c r="BJ59" s="405"/>
      <c r="BK59" s="405"/>
      <c r="BL59" s="405"/>
      <c r="BM59" s="514"/>
    </row>
    <row r="60" ht="18.75" customHeight="1">
      <c r="A60" s="400" t="str">
        <f t="shared" si="4"/>
        <v/>
      </c>
      <c r="B60" s="341"/>
      <c r="C60" s="559"/>
      <c r="D60" s="341"/>
      <c r="E60" s="638"/>
      <c r="F60" s="393"/>
      <c r="G60" s="341" t="str">
        <f t="array" ref="G60">IF(C60="","",XLOOKUP(C60,'Master Data'!K:K,'Master Data'!N:N,"Input in Master Data",0,1))</f>
        <v/>
      </c>
      <c r="H60" s="341" t="str">
        <f t="array" ref="H60">IF(C60="","",XLOOKUP(C60,'Master Data'!K:K,'Master Data'!O:O,"Input in Master Data",0,1))</f>
        <v/>
      </c>
      <c r="I60" s="341" t="str">
        <f t="array" ref="I60">if(U60="","",XLOOKUP(U60,Master[Company],Master[Blow],"Unknown",0,1))</f>
        <v/>
      </c>
      <c r="J60" s="341" t="str">
        <f t="array" ref="J60">if(U60="","",XLOOKUP(U60,Master[Company],Master[Pigging],"Unknown",0,1))</f>
        <v/>
      </c>
      <c r="K60" s="341" t="str">
        <f t="array" ref="K60">if(U60="","",XLOOKUP(U60,Master[Company],Master[Load Method],"Unknown",0,1))</f>
        <v/>
      </c>
      <c r="L60" s="341" t="str">
        <f t="array" ref="L60">if(U60="","",XLOOKUP(U60,Master[Company],Master[Line Distance],"Unknown",0,1))</f>
        <v/>
      </c>
      <c r="M60" s="394"/>
      <c r="N60" s="341"/>
      <c r="O60" s="341"/>
      <c r="P60" s="341" t="str">
        <f t="array" ref="P60">if(U60="","",XLOOKUP(U60,Master[Company],Master[Terms],"NA",0,1))</f>
        <v/>
      </c>
      <c r="Q60" s="341" t="str">
        <f t="shared" si="1"/>
        <v/>
      </c>
      <c r="R60" s="341" t="str">
        <f t="array" ref="R60">if(U60="","",XLOOKUP(U60,Master[Company],Master[Group],"NA",0,1))</f>
        <v/>
      </c>
      <c r="S60" s="341" t="str">
        <f t="array" ref="S60">if(U60="","",XLOOKUP(U60,Master[Company],Master[Loading Location],"NA",0,1))</f>
        <v/>
      </c>
      <c r="T60" s="341" t="str">
        <f t="array" ref="T60">if(U60="","",XLOOKUP(U60,Master[Company],Master[Acronym],"NA",0,1))</f>
        <v/>
      </c>
      <c r="U60" s="341"/>
      <c r="V60" s="342"/>
      <c r="W60" s="342"/>
      <c r="X60" s="341" t="str">
        <f t="shared" si="2"/>
        <v/>
      </c>
      <c r="Y60" s="341" t="str">
        <f t="shared" si="3"/>
        <v/>
      </c>
      <c r="Z60" s="341"/>
      <c r="AA60" s="341"/>
      <c r="AB60" s="341"/>
      <c r="AC60" s="401"/>
      <c r="AD60" s="563"/>
      <c r="AE60" s="564"/>
      <c r="AF60" s="564"/>
      <c r="AG60" s="564"/>
      <c r="AH60" s="564"/>
      <c r="AI60" s="564"/>
      <c r="AJ60" s="564"/>
      <c r="AK60" s="564"/>
      <c r="AL60" s="563"/>
      <c r="AM60" s="564"/>
      <c r="AN60" s="564"/>
      <c r="AO60" s="564"/>
      <c r="AP60" s="564"/>
      <c r="AQ60" s="564"/>
      <c r="AR60" s="564"/>
      <c r="AS60" s="564"/>
      <c r="AT60" s="401"/>
      <c r="AU60" s="399"/>
      <c r="AV60" s="617"/>
      <c r="AW60" s="401"/>
      <c r="AX60" s="401"/>
      <c r="AY60" s="341"/>
      <c r="AZ60" s="341"/>
      <c r="BA60" s="341"/>
      <c r="BB60" s="341"/>
      <c r="BC60" s="341"/>
      <c r="BD60" s="401"/>
      <c r="BE60" s="341"/>
      <c r="BF60" s="341"/>
      <c r="BG60" s="402"/>
      <c r="BH60" s="403"/>
      <c r="BI60" s="405"/>
      <c r="BJ60" s="405"/>
      <c r="BK60" s="405"/>
      <c r="BL60" s="405"/>
      <c r="BM60" s="514"/>
    </row>
    <row r="61" ht="18.75" customHeight="1">
      <c r="A61" s="400" t="str">
        <f t="shared" si="4"/>
        <v/>
      </c>
      <c r="B61" s="341"/>
      <c r="C61" s="559"/>
      <c r="D61" s="341"/>
      <c r="E61" s="638"/>
      <c r="F61" s="393"/>
      <c r="G61" s="341" t="str">
        <f t="array" ref="G61">IF(C61="","",XLOOKUP(C61,'Master Data'!K:K,'Master Data'!N:N,"Input in Master Data",0,1))</f>
        <v/>
      </c>
      <c r="H61" s="341" t="str">
        <f t="array" ref="H61">IF(C61="","",XLOOKUP(C61,'Master Data'!K:K,'Master Data'!O:O,"Input in Master Data",0,1))</f>
        <v/>
      </c>
      <c r="I61" s="341" t="str">
        <f t="array" ref="I61">if(U61="","",XLOOKUP(U61,Master[Company],Master[Blow],"Unknown",0,1))</f>
        <v/>
      </c>
      <c r="J61" s="341" t="str">
        <f t="array" ref="J61">if(U61="","",XLOOKUP(U61,Master[Company],Master[Pigging],"Unknown",0,1))</f>
        <v/>
      </c>
      <c r="K61" s="341" t="str">
        <f t="array" ref="K61">if(U61="","",XLOOKUP(U61,Master[Company],Master[Load Method],"Unknown",0,1))</f>
        <v/>
      </c>
      <c r="L61" s="341" t="str">
        <f t="array" ref="L61">if(U61="","",XLOOKUP(U61,Master[Company],Master[Line Distance],"Unknown",0,1))</f>
        <v/>
      </c>
      <c r="M61" s="394"/>
      <c r="N61" s="341"/>
      <c r="O61" s="341"/>
      <c r="P61" s="341" t="str">
        <f t="array" ref="P61">if(U61="","",XLOOKUP(U61,Master[Company],Master[Terms],"NA",0,1))</f>
        <v/>
      </c>
      <c r="Q61" s="341" t="str">
        <f t="shared" si="1"/>
        <v/>
      </c>
      <c r="R61" s="341" t="str">
        <f t="array" ref="R61">if(U61="","",XLOOKUP(U61,Master[Company],Master[Group],"NA",0,1))</f>
        <v/>
      </c>
      <c r="S61" s="341" t="str">
        <f t="array" ref="S61">if(U61="","",XLOOKUP(U61,Master[Company],Master[Loading Location],"NA",0,1))</f>
        <v/>
      </c>
      <c r="T61" s="341" t="str">
        <f t="array" ref="T61">if(U61="","",XLOOKUP(U61,Master[Company],Master[Acronym],"NA",0,1))</f>
        <v/>
      </c>
      <c r="U61" s="341"/>
      <c r="V61" s="342"/>
      <c r="W61" s="342"/>
      <c r="X61" s="341" t="str">
        <f t="shared" si="2"/>
        <v/>
      </c>
      <c r="Y61" s="341" t="str">
        <f t="shared" si="3"/>
        <v/>
      </c>
      <c r="Z61" s="341"/>
      <c r="AA61" s="341"/>
      <c r="AB61" s="341"/>
      <c r="AC61" s="401"/>
      <c r="AD61" s="563"/>
      <c r="AE61" s="564"/>
      <c r="AF61" s="564"/>
      <c r="AG61" s="564"/>
      <c r="AH61" s="564"/>
      <c r="AI61" s="564"/>
      <c r="AJ61" s="564"/>
      <c r="AK61" s="564"/>
      <c r="AL61" s="563"/>
      <c r="AM61" s="564"/>
      <c r="AN61" s="564"/>
      <c r="AO61" s="564"/>
      <c r="AP61" s="564"/>
      <c r="AQ61" s="564"/>
      <c r="AR61" s="564"/>
      <c r="AS61" s="564"/>
      <c r="AT61" s="401"/>
      <c r="AU61" s="399"/>
      <c r="AV61" s="617"/>
      <c r="AW61" s="401"/>
      <c r="AX61" s="401"/>
      <c r="AY61" s="341"/>
      <c r="AZ61" s="341"/>
      <c r="BA61" s="341"/>
      <c r="BB61" s="341"/>
      <c r="BC61" s="341"/>
      <c r="BD61" s="401"/>
      <c r="BE61" s="341"/>
      <c r="BF61" s="341"/>
      <c r="BG61" s="402"/>
      <c r="BH61" s="403"/>
      <c r="BI61" s="405"/>
      <c r="BJ61" s="405"/>
      <c r="BK61" s="405"/>
      <c r="BL61" s="405"/>
      <c r="BM61" s="514"/>
    </row>
    <row r="62" ht="18.75" customHeight="1">
      <c r="A62" s="400" t="str">
        <f t="shared" si="4"/>
        <v/>
      </c>
      <c r="B62" s="341"/>
      <c r="C62" s="559"/>
      <c r="D62" s="341"/>
      <c r="E62" s="638"/>
      <c r="F62" s="393"/>
      <c r="G62" s="341" t="str">
        <f t="array" ref="G62">IF(C62="","",XLOOKUP(C62,'Master Data'!K:K,'Master Data'!N:N,"Input in Master Data",0,1))</f>
        <v/>
      </c>
      <c r="H62" s="341" t="str">
        <f t="array" ref="H62">IF(C62="","",XLOOKUP(C62,'Master Data'!K:K,'Master Data'!O:O,"Input in Master Data",0,1))</f>
        <v/>
      </c>
      <c r="I62" s="341" t="str">
        <f t="array" ref="I62">if(U62="","",XLOOKUP(U62,Master[Company],Master[Blow],"Unknown",0,1))</f>
        <v/>
      </c>
      <c r="J62" s="341" t="str">
        <f t="array" ref="J62">if(U62="","",XLOOKUP(U62,Master[Company],Master[Pigging],"Unknown",0,1))</f>
        <v/>
      </c>
      <c r="K62" s="341" t="str">
        <f t="array" ref="K62">if(U62="","",XLOOKUP(U62,Master[Company],Master[Load Method],"Unknown",0,1))</f>
        <v/>
      </c>
      <c r="L62" s="341" t="str">
        <f t="array" ref="L62">if(U62="","",XLOOKUP(U62,Master[Company],Master[Line Distance],"Unknown",0,1))</f>
        <v/>
      </c>
      <c r="M62" s="394"/>
      <c r="N62" s="341"/>
      <c r="O62" s="341"/>
      <c r="P62" s="341" t="str">
        <f t="array" ref="P62">if(U62="","",XLOOKUP(U62,Master[Company],Master[Terms],"NA",0,1))</f>
        <v/>
      </c>
      <c r="Q62" s="341" t="str">
        <f t="shared" si="1"/>
        <v/>
      </c>
      <c r="R62" s="341" t="str">
        <f t="array" ref="R62">if(U62="","",XLOOKUP(U62,Master[Company],Master[Group],"NA",0,1))</f>
        <v/>
      </c>
      <c r="S62" s="341" t="str">
        <f t="array" ref="S62">if(U62="","",XLOOKUP(U62,Master[Company],Master[Loading Location],"NA",0,1))</f>
        <v/>
      </c>
      <c r="T62" s="341" t="str">
        <f t="array" ref="T62">if(U62="","",XLOOKUP(U62,Master[Company],Master[Acronym],"NA",0,1))</f>
        <v/>
      </c>
      <c r="U62" s="341"/>
      <c r="V62" s="342"/>
      <c r="W62" s="342"/>
      <c r="X62" s="341" t="str">
        <f t="shared" si="2"/>
        <v/>
      </c>
      <c r="Y62" s="341" t="str">
        <f t="shared" si="3"/>
        <v/>
      </c>
      <c r="Z62" s="341"/>
      <c r="AA62" s="341"/>
      <c r="AB62" s="341"/>
      <c r="AC62" s="401"/>
      <c r="AD62" s="563"/>
      <c r="AE62" s="564"/>
      <c r="AF62" s="564"/>
      <c r="AG62" s="564"/>
      <c r="AH62" s="564"/>
      <c r="AI62" s="564"/>
      <c r="AJ62" s="564"/>
      <c r="AK62" s="564"/>
      <c r="AL62" s="563"/>
      <c r="AM62" s="564"/>
      <c r="AN62" s="564"/>
      <c r="AO62" s="564"/>
      <c r="AP62" s="564"/>
      <c r="AQ62" s="564"/>
      <c r="AR62" s="564"/>
      <c r="AS62" s="564"/>
      <c r="AT62" s="401"/>
      <c r="AU62" s="399"/>
      <c r="AV62" s="617"/>
      <c r="AW62" s="401"/>
      <c r="AX62" s="401"/>
      <c r="AY62" s="341"/>
      <c r="AZ62" s="341"/>
      <c r="BA62" s="341"/>
      <c r="BB62" s="341"/>
      <c r="BC62" s="341"/>
      <c r="BD62" s="401"/>
      <c r="BE62" s="341"/>
      <c r="BF62" s="341"/>
      <c r="BG62" s="402"/>
      <c r="BH62" s="403"/>
      <c r="BI62" s="405"/>
      <c r="BJ62" s="405"/>
      <c r="BK62" s="405"/>
      <c r="BL62" s="405"/>
      <c r="BM62" s="514"/>
    </row>
    <row r="63" ht="18.75" customHeight="1">
      <c r="A63" s="400" t="str">
        <f t="shared" si="4"/>
        <v/>
      </c>
      <c r="B63" s="341"/>
      <c r="C63" s="559"/>
      <c r="D63" s="341"/>
      <c r="E63" s="638"/>
      <c r="F63" s="393"/>
      <c r="G63" s="341" t="str">
        <f t="array" ref="G63">IF(C63="","",XLOOKUP(C63,'Master Data'!K:K,'Master Data'!N:N,"Input in Master Data",0,1))</f>
        <v/>
      </c>
      <c r="H63" s="341" t="str">
        <f t="array" ref="H63">IF(C63="","",XLOOKUP(C63,'Master Data'!K:K,'Master Data'!O:O,"Input in Master Data",0,1))</f>
        <v/>
      </c>
      <c r="I63" s="341" t="str">
        <f t="array" ref="I63">if(U63="","",XLOOKUP(U63,Master[Company],Master[Blow],"Unknown",0,1))</f>
        <v/>
      </c>
      <c r="J63" s="341" t="str">
        <f t="array" ref="J63">if(U63="","",XLOOKUP(U63,Master[Company],Master[Pigging],"Unknown",0,1))</f>
        <v/>
      </c>
      <c r="K63" s="341" t="str">
        <f t="array" ref="K63">if(U63="","",XLOOKUP(U63,Master[Company],Master[Load Method],"Unknown",0,1))</f>
        <v/>
      </c>
      <c r="L63" s="341" t="str">
        <f t="array" ref="L63">if(U63="","",XLOOKUP(U63,Master[Company],Master[Line Distance],"Unknown",0,1))</f>
        <v/>
      </c>
      <c r="M63" s="394"/>
      <c r="N63" s="341"/>
      <c r="O63" s="341"/>
      <c r="P63" s="341" t="str">
        <f t="array" ref="P63">if(U63="","",XLOOKUP(U63,Master[Company],Master[Terms],"NA",0,1))</f>
        <v/>
      </c>
      <c r="Q63" s="341" t="str">
        <f t="shared" si="1"/>
        <v/>
      </c>
      <c r="R63" s="341" t="str">
        <f t="array" ref="R63">if(U63="","",XLOOKUP(U63,Master[Company],Master[Group],"NA",0,1))</f>
        <v/>
      </c>
      <c r="S63" s="341" t="str">
        <f t="array" ref="S63">if(U63="","",XLOOKUP(U63,Master[Company],Master[Loading Location],"NA",0,1))</f>
        <v/>
      </c>
      <c r="T63" s="341" t="str">
        <f t="array" ref="T63">if(U63="","",XLOOKUP(U63,Master[Company],Master[Acronym],"NA",0,1))</f>
        <v/>
      </c>
      <c r="U63" s="341"/>
      <c r="V63" s="342"/>
      <c r="W63" s="342"/>
      <c r="X63" s="341" t="str">
        <f t="shared" si="2"/>
        <v/>
      </c>
      <c r="Y63" s="341" t="str">
        <f t="shared" si="3"/>
        <v/>
      </c>
      <c r="Z63" s="341"/>
      <c r="AA63" s="341"/>
      <c r="AB63" s="341"/>
      <c r="AC63" s="401"/>
      <c r="AD63" s="563"/>
      <c r="AE63" s="564"/>
      <c r="AF63" s="564"/>
      <c r="AG63" s="564"/>
      <c r="AH63" s="564"/>
      <c r="AI63" s="564"/>
      <c r="AJ63" s="564"/>
      <c r="AK63" s="564"/>
      <c r="AL63" s="563"/>
      <c r="AM63" s="564"/>
      <c r="AN63" s="564"/>
      <c r="AO63" s="564"/>
      <c r="AP63" s="564"/>
      <c r="AQ63" s="564"/>
      <c r="AR63" s="564"/>
      <c r="AS63" s="564"/>
      <c r="AT63" s="401"/>
      <c r="AU63" s="399"/>
      <c r="AV63" s="617"/>
      <c r="AW63" s="401"/>
      <c r="AX63" s="401"/>
      <c r="AY63" s="341"/>
      <c r="AZ63" s="341"/>
      <c r="BA63" s="341"/>
      <c r="BB63" s="341"/>
      <c r="BC63" s="341"/>
      <c r="BD63" s="401"/>
      <c r="BE63" s="341"/>
      <c r="BF63" s="341"/>
      <c r="BG63" s="402"/>
      <c r="BH63" s="403"/>
      <c r="BI63" s="405"/>
      <c r="BJ63" s="405"/>
      <c r="BK63" s="405"/>
      <c r="BL63" s="405"/>
      <c r="BM63" s="514"/>
    </row>
    <row r="64" ht="18.75" customHeight="1">
      <c r="A64" s="400" t="str">
        <f t="shared" si="4"/>
        <v/>
      </c>
      <c r="B64" s="341"/>
      <c r="C64" s="559"/>
      <c r="D64" s="341"/>
      <c r="E64" s="638"/>
      <c r="F64" s="393"/>
      <c r="G64" s="341" t="str">
        <f t="array" ref="G64">IF(C64="","",XLOOKUP(C64,'Master Data'!K:K,'Master Data'!N:N,"Input in Master Data",0,1))</f>
        <v/>
      </c>
      <c r="H64" s="341" t="str">
        <f t="array" ref="H64">IF(C64="","",XLOOKUP(C64,'Master Data'!K:K,'Master Data'!O:O,"Input in Master Data",0,1))</f>
        <v/>
      </c>
      <c r="I64" s="341" t="str">
        <f t="array" ref="I64">if(U64="","",XLOOKUP(U64,Master[Company],Master[Blow],"Unknown",0,1))</f>
        <v/>
      </c>
      <c r="J64" s="341" t="str">
        <f t="array" ref="J64">if(U64="","",XLOOKUP(U64,Master[Company],Master[Pigging],"Unknown",0,1))</f>
        <v/>
      </c>
      <c r="K64" s="341" t="str">
        <f t="array" ref="K64">if(U64="","",XLOOKUP(U64,Master[Company],Master[Load Method],"Unknown",0,1))</f>
        <v/>
      </c>
      <c r="L64" s="341" t="str">
        <f t="array" ref="L64">if(U64="","",XLOOKUP(U64,Master[Company],Master[Line Distance],"Unknown",0,1))</f>
        <v/>
      </c>
      <c r="M64" s="394"/>
      <c r="N64" s="341"/>
      <c r="O64" s="341"/>
      <c r="P64" s="341" t="str">
        <f t="array" ref="P64">if(U64="","",XLOOKUP(U64,Master[Company],Master[Terms],"NA",0,1))</f>
        <v/>
      </c>
      <c r="Q64" s="341" t="str">
        <f t="shared" si="1"/>
        <v/>
      </c>
      <c r="R64" s="341" t="str">
        <f t="array" ref="R64">if(U64="","",XLOOKUP(U64,Master[Company],Master[Group],"NA",0,1))</f>
        <v/>
      </c>
      <c r="S64" s="341" t="str">
        <f t="array" ref="S64">if(U64="","",XLOOKUP(U64,Master[Company],Master[Loading Location],"NA",0,1))</f>
        <v/>
      </c>
      <c r="T64" s="341" t="str">
        <f t="array" ref="T64">if(U64="","",XLOOKUP(U64,Master[Company],Master[Acronym],"NA",0,1))</f>
        <v/>
      </c>
      <c r="U64" s="341"/>
      <c r="V64" s="342"/>
      <c r="W64" s="342"/>
      <c r="X64" s="341" t="str">
        <f t="shared" si="2"/>
        <v/>
      </c>
      <c r="Y64" s="341" t="str">
        <f t="shared" si="3"/>
        <v/>
      </c>
      <c r="Z64" s="341"/>
      <c r="AA64" s="341"/>
      <c r="AB64" s="341"/>
      <c r="AC64" s="401"/>
      <c r="AD64" s="563"/>
      <c r="AE64" s="564"/>
      <c r="AF64" s="564"/>
      <c r="AG64" s="564"/>
      <c r="AH64" s="564"/>
      <c r="AI64" s="564"/>
      <c r="AJ64" s="564"/>
      <c r="AK64" s="564"/>
      <c r="AL64" s="563"/>
      <c r="AM64" s="564"/>
      <c r="AN64" s="564"/>
      <c r="AO64" s="564"/>
      <c r="AP64" s="564"/>
      <c r="AQ64" s="564"/>
      <c r="AR64" s="564"/>
      <c r="AS64" s="564"/>
      <c r="AT64" s="401"/>
      <c r="AU64" s="399"/>
      <c r="AV64" s="617"/>
      <c r="AW64" s="401"/>
      <c r="AX64" s="401"/>
      <c r="AY64" s="341"/>
      <c r="AZ64" s="341"/>
      <c r="BA64" s="341"/>
      <c r="BB64" s="341"/>
      <c r="BC64" s="341"/>
      <c r="BD64" s="401"/>
      <c r="BE64" s="341"/>
      <c r="BF64" s="341"/>
      <c r="BG64" s="402"/>
      <c r="BH64" s="403"/>
      <c r="BI64" s="405"/>
      <c r="BJ64" s="405"/>
      <c r="BK64" s="405"/>
      <c r="BL64" s="405"/>
      <c r="BM64" s="514"/>
    </row>
    <row r="65" ht="18.75" customHeight="1">
      <c r="A65" s="400" t="str">
        <f t="shared" si="4"/>
        <v/>
      </c>
      <c r="B65" s="341"/>
      <c r="C65" s="559"/>
      <c r="D65" s="341"/>
      <c r="E65" s="638"/>
      <c r="F65" s="393"/>
      <c r="G65" s="341" t="str">
        <f t="array" ref="G65">IF(C65="","",XLOOKUP(C65,'Master Data'!K:K,'Master Data'!N:N,"Input in Master Data",0,1))</f>
        <v/>
      </c>
      <c r="H65" s="341" t="str">
        <f t="array" ref="H65">IF(C65="","",XLOOKUP(C65,'Master Data'!K:K,'Master Data'!O:O,"Input in Master Data",0,1))</f>
        <v/>
      </c>
      <c r="I65" s="341" t="str">
        <f t="array" ref="I65">if(U65="","",XLOOKUP(U65,Master[Company],Master[Blow],"Unknown",0,1))</f>
        <v/>
      </c>
      <c r="J65" s="341" t="str">
        <f t="array" ref="J65">if(U65="","",XLOOKUP(U65,Master[Company],Master[Pigging],"Unknown",0,1))</f>
        <v/>
      </c>
      <c r="K65" s="341" t="str">
        <f t="array" ref="K65">if(U65="","",XLOOKUP(U65,Master[Company],Master[Load Method],"Unknown",0,1))</f>
        <v/>
      </c>
      <c r="L65" s="341" t="str">
        <f t="array" ref="L65">if(U65="","",XLOOKUP(U65,Master[Company],Master[Line Distance],"Unknown",0,1))</f>
        <v/>
      </c>
      <c r="M65" s="394"/>
      <c r="N65" s="341"/>
      <c r="O65" s="341"/>
      <c r="P65" s="341" t="str">
        <f t="array" ref="P65">if(U65="","",XLOOKUP(U65,Master[Company],Master[Terms],"NA",0,1))</f>
        <v/>
      </c>
      <c r="Q65" s="341" t="str">
        <f t="shared" si="1"/>
        <v/>
      </c>
      <c r="R65" s="341" t="str">
        <f t="array" ref="R65">if(U65="","",XLOOKUP(U65,Master[Company],Master[Group],"NA",0,1))</f>
        <v/>
      </c>
      <c r="S65" s="341" t="str">
        <f t="array" ref="S65">if(U65="","",XLOOKUP(U65,Master[Company],Master[Loading Location],"NA",0,1))</f>
        <v/>
      </c>
      <c r="T65" s="341" t="str">
        <f t="array" ref="T65">if(U65="","",XLOOKUP(U65,Master[Company],Master[Acronym],"NA",0,1))</f>
        <v/>
      </c>
      <c r="U65" s="341"/>
      <c r="V65" s="342"/>
      <c r="W65" s="342"/>
      <c r="X65" s="341" t="str">
        <f t="shared" si="2"/>
        <v/>
      </c>
      <c r="Y65" s="341" t="str">
        <f t="shared" si="3"/>
        <v/>
      </c>
      <c r="Z65" s="341"/>
      <c r="AA65" s="341"/>
      <c r="AB65" s="341"/>
      <c r="AC65" s="401"/>
      <c r="AD65" s="563"/>
      <c r="AE65" s="564"/>
      <c r="AF65" s="564"/>
      <c r="AG65" s="564"/>
      <c r="AH65" s="564"/>
      <c r="AI65" s="564"/>
      <c r="AJ65" s="564"/>
      <c r="AK65" s="564"/>
      <c r="AL65" s="563"/>
      <c r="AM65" s="564"/>
      <c r="AN65" s="564"/>
      <c r="AO65" s="564"/>
      <c r="AP65" s="564"/>
      <c r="AQ65" s="564"/>
      <c r="AR65" s="564"/>
      <c r="AS65" s="564"/>
      <c r="AT65" s="401"/>
      <c r="AU65" s="399"/>
      <c r="AV65" s="617"/>
      <c r="AW65" s="401"/>
      <c r="AX65" s="401"/>
      <c r="AY65" s="341"/>
      <c r="AZ65" s="341"/>
      <c r="BA65" s="341"/>
      <c r="BB65" s="341"/>
      <c r="BC65" s="341"/>
      <c r="BD65" s="401"/>
      <c r="BE65" s="341"/>
      <c r="BF65" s="341"/>
      <c r="BG65" s="402"/>
      <c r="BH65" s="403"/>
      <c r="BI65" s="405"/>
      <c r="BJ65" s="405"/>
      <c r="BK65" s="405"/>
      <c r="BL65" s="405"/>
      <c r="BM65" s="514"/>
    </row>
    <row r="66" ht="18.75" customHeight="1">
      <c r="A66" s="400" t="str">
        <f t="shared" si="4"/>
        <v/>
      </c>
      <c r="B66" s="341"/>
      <c r="C66" s="559"/>
      <c r="D66" s="341"/>
      <c r="E66" s="638"/>
      <c r="F66" s="393"/>
      <c r="G66" s="341" t="str">
        <f t="array" ref="G66">IF(C66="","",XLOOKUP(C66,'Master Data'!K:K,'Master Data'!N:N,"Input in Master Data",0,1))</f>
        <v/>
      </c>
      <c r="H66" s="341" t="str">
        <f t="array" ref="H66">IF(C66="","",XLOOKUP(C66,'Master Data'!K:K,'Master Data'!O:O,"Input in Master Data",0,1))</f>
        <v/>
      </c>
      <c r="I66" s="341" t="str">
        <f t="array" ref="I66">if(U66="","",XLOOKUP(U66,Master[Company],Master[Blow],"Unknown",0,1))</f>
        <v/>
      </c>
      <c r="J66" s="341" t="str">
        <f t="array" ref="J66">if(U66="","",XLOOKUP(U66,Master[Company],Master[Pigging],"Unknown",0,1))</f>
        <v/>
      </c>
      <c r="K66" s="341" t="str">
        <f t="array" ref="K66">if(U66="","",XLOOKUP(U66,Master[Company],Master[Load Method],"Unknown",0,1))</f>
        <v/>
      </c>
      <c r="L66" s="341" t="str">
        <f t="array" ref="L66">if(U66="","",XLOOKUP(U66,Master[Company],Master[Line Distance],"Unknown",0,1))</f>
        <v/>
      </c>
      <c r="M66" s="394"/>
      <c r="N66" s="341"/>
      <c r="O66" s="341"/>
      <c r="P66" s="341" t="str">
        <f t="array" ref="P66">if(U66="","",XLOOKUP(U66,Master[Company],Master[Terms],"NA",0,1))</f>
        <v/>
      </c>
      <c r="Q66" s="341" t="str">
        <f t="shared" si="1"/>
        <v/>
      </c>
      <c r="R66" s="341" t="str">
        <f t="array" ref="R66">if(U66="","",XLOOKUP(U66,Master[Company],Master[Group],"NA",0,1))</f>
        <v/>
      </c>
      <c r="S66" s="341" t="str">
        <f t="array" ref="S66">if(U66="","",XLOOKUP(U66,Master[Company],Master[Loading Location],"NA",0,1))</f>
        <v/>
      </c>
      <c r="T66" s="341" t="str">
        <f t="array" ref="T66">if(U66="","",XLOOKUP(U66,Master[Company],Master[Acronym],"NA",0,1))</f>
        <v/>
      </c>
      <c r="U66" s="341"/>
      <c r="V66" s="342"/>
      <c r="W66" s="342"/>
      <c r="X66" s="341" t="str">
        <f t="shared" si="2"/>
        <v/>
      </c>
      <c r="Y66" s="341" t="str">
        <f t="shared" si="3"/>
        <v/>
      </c>
      <c r="Z66" s="341"/>
      <c r="AA66" s="341"/>
      <c r="AB66" s="341"/>
      <c r="AC66" s="401"/>
      <c r="AD66" s="563"/>
      <c r="AE66" s="564"/>
      <c r="AF66" s="564"/>
      <c r="AG66" s="564"/>
      <c r="AH66" s="564"/>
      <c r="AI66" s="564"/>
      <c r="AJ66" s="564"/>
      <c r="AK66" s="564"/>
      <c r="AL66" s="563"/>
      <c r="AM66" s="564"/>
      <c r="AN66" s="564"/>
      <c r="AO66" s="564"/>
      <c r="AP66" s="564"/>
      <c r="AQ66" s="564"/>
      <c r="AR66" s="564"/>
      <c r="AS66" s="564"/>
      <c r="AT66" s="401"/>
      <c r="AU66" s="399"/>
      <c r="AV66" s="617"/>
      <c r="AW66" s="401"/>
      <c r="AX66" s="401"/>
      <c r="AY66" s="341"/>
      <c r="AZ66" s="341"/>
      <c r="BA66" s="341"/>
      <c r="BB66" s="341"/>
      <c r="BC66" s="341"/>
      <c r="BD66" s="401"/>
      <c r="BE66" s="341"/>
      <c r="BF66" s="341"/>
      <c r="BG66" s="402"/>
      <c r="BH66" s="403"/>
      <c r="BI66" s="405"/>
      <c r="BJ66" s="405"/>
      <c r="BK66" s="405"/>
      <c r="BL66" s="405"/>
      <c r="BM66" s="514"/>
    </row>
    <row r="67" ht="18.75" customHeight="1">
      <c r="A67" s="400" t="str">
        <f t="shared" si="4"/>
        <v/>
      </c>
      <c r="B67" s="341"/>
      <c r="C67" s="559"/>
      <c r="D67" s="341"/>
      <c r="E67" s="638"/>
      <c r="F67" s="393"/>
      <c r="G67" s="341" t="str">
        <f t="array" ref="G67">IF(C67="","",XLOOKUP(C67,'Master Data'!K:K,'Master Data'!N:N,"Input in Master Data",0,1))</f>
        <v/>
      </c>
      <c r="H67" s="341" t="str">
        <f t="array" ref="H67">IF(C67="","",XLOOKUP(C67,'Master Data'!K:K,'Master Data'!O:O,"Input in Master Data",0,1))</f>
        <v/>
      </c>
      <c r="I67" s="341" t="str">
        <f t="array" ref="I67">if(U67="","",XLOOKUP(U67,Master[Company],Master[Blow],"Unknown",0,1))</f>
        <v/>
      </c>
      <c r="J67" s="341" t="str">
        <f t="array" ref="J67">if(U67="","",XLOOKUP(U67,Master[Company],Master[Pigging],"Unknown",0,1))</f>
        <v/>
      </c>
      <c r="K67" s="341" t="str">
        <f t="array" ref="K67">if(U67="","",XLOOKUP(U67,Master[Company],Master[Load Method],"Unknown",0,1))</f>
        <v/>
      </c>
      <c r="L67" s="341" t="str">
        <f t="array" ref="L67">if(U67="","",XLOOKUP(U67,Master[Company],Master[Line Distance],"Unknown",0,1))</f>
        <v/>
      </c>
      <c r="M67" s="394"/>
      <c r="N67" s="341"/>
      <c r="O67" s="341"/>
      <c r="P67" s="341" t="str">
        <f t="array" ref="P67">if(U67="","",XLOOKUP(U67,Master[Company],Master[Terms],"NA",0,1))</f>
        <v/>
      </c>
      <c r="Q67" s="341" t="str">
        <f t="shared" si="1"/>
        <v/>
      </c>
      <c r="R67" s="341" t="str">
        <f t="array" ref="R67">if(U67="","",XLOOKUP(U67,Master[Company],Master[Group],"NA",0,1))</f>
        <v/>
      </c>
      <c r="S67" s="341" t="str">
        <f t="array" ref="S67">if(U67="","",XLOOKUP(U67,Master[Company],Master[Loading Location],"NA",0,1))</f>
        <v/>
      </c>
      <c r="T67" s="341" t="str">
        <f t="array" ref="T67">if(U67="","",XLOOKUP(U67,Master[Company],Master[Acronym],"NA",0,1))</f>
        <v/>
      </c>
      <c r="U67" s="341"/>
      <c r="V67" s="342"/>
      <c r="W67" s="342"/>
      <c r="X67" s="341" t="str">
        <f t="shared" si="2"/>
        <v/>
      </c>
      <c r="Y67" s="341" t="str">
        <f t="shared" si="3"/>
        <v/>
      </c>
      <c r="Z67" s="341"/>
      <c r="AA67" s="341"/>
      <c r="AB67" s="341"/>
      <c r="AC67" s="401"/>
      <c r="AD67" s="563"/>
      <c r="AE67" s="564"/>
      <c r="AF67" s="564"/>
      <c r="AG67" s="564"/>
      <c r="AH67" s="564"/>
      <c r="AI67" s="564"/>
      <c r="AJ67" s="564"/>
      <c r="AK67" s="564"/>
      <c r="AL67" s="563"/>
      <c r="AM67" s="564"/>
      <c r="AN67" s="564"/>
      <c r="AO67" s="564"/>
      <c r="AP67" s="564"/>
      <c r="AQ67" s="564"/>
      <c r="AR67" s="564"/>
      <c r="AS67" s="564"/>
      <c r="AT67" s="401"/>
      <c r="AU67" s="399"/>
      <c r="AV67" s="617"/>
      <c r="AW67" s="401"/>
      <c r="AX67" s="401"/>
      <c r="AY67" s="341"/>
      <c r="AZ67" s="341"/>
      <c r="BA67" s="341"/>
      <c r="BB67" s="341"/>
      <c r="BC67" s="341"/>
      <c r="BD67" s="401"/>
      <c r="BE67" s="341"/>
      <c r="BF67" s="341"/>
      <c r="BG67" s="402"/>
      <c r="BH67" s="403"/>
      <c r="BI67" s="405"/>
      <c r="BJ67" s="405"/>
      <c r="BK67" s="405"/>
      <c r="BL67" s="405"/>
      <c r="BM67" s="514"/>
    </row>
    <row r="68" ht="18.75" customHeight="1">
      <c r="A68" s="400" t="str">
        <f t="shared" si="4"/>
        <v/>
      </c>
      <c r="B68" s="341"/>
      <c r="C68" s="559"/>
      <c r="D68" s="341"/>
      <c r="E68" s="638"/>
      <c r="F68" s="393"/>
      <c r="G68" s="341" t="str">
        <f t="array" ref="G68">IF(C68="","",XLOOKUP(C68,'Master Data'!K:K,'Master Data'!N:N,"Input in Master Data",0,1))</f>
        <v/>
      </c>
      <c r="H68" s="341" t="str">
        <f t="array" ref="H68">IF(C68="","",XLOOKUP(C68,'Master Data'!K:K,'Master Data'!O:O,"Input in Master Data",0,1))</f>
        <v/>
      </c>
      <c r="I68" s="341" t="str">
        <f t="array" ref="I68">if(U68="","",XLOOKUP(U68,Master[Company],Master[Blow],"Unknown",0,1))</f>
        <v/>
      </c>
      <c r="J68" s="341" t="str">
        <f t="array" ref="J68">if(U68="","",XLOOKUP(U68,Master[Company],Master[Pigging],"Unknown",0,1))</f>
        <v/>
      </c>
      <c r="K68" s="341" t="str">
        <f t="array" ref="K68">if(U68="","",XLOOKUP(U68,Master[Company],Master[Load Method],"Unknown",0,1))</f>
        <v/>
      </c>
      <c r="L68" s="341" t="str">
        <f t="array" ref="L68">if(U68="","",XLOOKUP(U68,Master[Company],Master[Line Distance],"Unknown",0,1))</f>
        <v/>
      </c>
      <c r="M68" s="394"/>
      <c r="N68" s="341"/>
      <c r="O68" s="341"/>
      <c r="P68" s="341" t="str">
        <f t="array" ref="P68">if(U68="","",XLOOKUP(U68,Master[Company],Master[Terms],"NA",0,1))</f>
        <v/>
      </c>
      <c r="Q68" s="341" t="str">
        <f t="shared" si="1"/>
        <v/>
      </c>
      <c r="R68" s="341" t="str">
        <f t="array" ref="R68">if(U68="","",XLOOKUP(U68,Master[Company],Master[Group],"NA",0,1))</f>
        <v/>
      </c>
      <c r="S68" s="341" t="str">
        <f t="array" ref="S68">if(U68="","",XLOOKUP(U68,Master[Company],Master[Loading Location],"NA",0,1))</f>
        <v/>
      </c>
      <c r="T68" s="341" t="str">
        <f t="array" ref="T68">if(U68="","",XLOOKUP(U68,Master[Company],Master[Acronym],"NA",0,1))</f>
        <v/>
      </c>
      <c r="U68" s="341"/>
      <c r="V68" s="342"/>
      <c r="W68" s="342"/>
      <c r="X68" s="341" t="str">
        <f t="shared" si="2"/>
        <v/>
      </c>
      <c r="Y68" s="341" t="str">
        <f t="shared" si="3"/>
        <v/>
      </c>
      <c r="Z68" s="341"/>
      <c r="AA68" s="341"/>
      <c r="AB68" s="341"/>
      <c r="AC68" s="401"/>
      <c r="AD68" s="563"/>
      <c r="AE68" s="564"/>
      <c r="AF68" s="564"/>
      <c r="AG68" s="564"/>
      <c r="AH68" s="564"/>
      <c r="AI68" s="564"/>
      <c r="AJ68" s="564"/>
      <c r="AK68" s="564"/>
      <c r="AL68" s="563"/>
      <c r="AM68" s="564"/>
      <c r="AN68" s="564"/>
      <c r="AO68" s="564"/>
      <c r="AP68" s="564"/>
      <c r="AQ68" s="564"/>
      <c r="AR68" s="564"/>
      <c r="AS68" s="564"/>
      <c r="AT68" s="401"/>
      <c r="AU68" s="399"/>
      <c r="AV68" s="617"/>
      <c r="AW68" s="401"/>
      <c r="AX68" s="401"/>
      <c r="AY68" s="341"/>
      <c r="AZ68" s="341"/>
      <c r="BA68" s="341"/>
      <c r="BB68" s="341"/>
      <c r="BC68" s="341"/>
      <c r="BD68" s="401"/>
      <c r="BE68" s="341"/>
      <c r="BF68" s="341"/>
      <c r="BG68" s="402"/>
      <c r="BH68" s="403"/>
      <c r="BI68" s="405"/>
      <c r="BJ68" s="405"/>
      <c r="BK68" s="405"/>
      <c r="BL68" s="405"/>
      <c r="BM68" s="514"/>
    </row>
    <row r="69" ht="18.75" customHeight="1">
      <c r="A69" s="400" t="str">
        <f t="shared" si="4"/>
        <v/>
      </c>
      <c r="B69" s="341"/>
      <c r="C69" s="559"/>
      <c r="D69" s="341"/>
      <c r="E69" s="638"/>
      <c r="F69" s="393"/>
      <c r="G69" s="341" t="str">
        <f t="array" ref="G69">IF(C69="","",XLOOKUP(C69,'Master Data'!K:K,'Master Data'!N:N,"Input in Master Data",0,1))</f>
        <v/>
      </c>
      <c r="H69" s="341" t="str">
        <f t="array" ref="H69">IF(C69="","",XLOOKUP(C69,'Master Data'!K:K,'Master Data'!O:O,"Input in Master Data",0,1))</f>
        <v/>
      </c>
      <c r="I69" s="341" t="str">
        <f t="array" ref="I69">if(U69="","",XLOOKUP(U69,Master[Company],Master[Blow],"Unknown",0,1))</f>
        <v/>
      </c>
      <c r="J69" s="341" t="str">
        <f t="array" ref="J69">if(U69="","",XLOOKUP(U69,Master[Company],Master[Pigging],"Unknown",0,1))</f>
        <v/>
      </c>
      <c r="K69" s="341" t="str">
        <f t="array" ref="K69">if(U69="","",XLOOKUP(U69,Master[Company],Master[Load Method],"Unknown",0,1))</f>
        <v/>
      </c>
      <c r="L69" s="341" t="str">
        <f t="array" ref="L69">if(U69="","",XLOOKUP(U69,Master[Company],Master[Line Distance],"Unknown",0,1))</f>
        <v/>
      </c>
      <c r="M69" s="394"/>
      <c r="N69" s="341"/>
      <c r="O69" s="341"/>
      <c r="P69" s="341" t="str">
        <f t="array" ref="P69">if(U69="","",XLOOKUP(U69,Master[Company],Master[Terms],"NA",0,1))</f>
        <v/>
      </c>
      <c r="Q69" s="341" t="str">
        <f t="shared" si="1"/>
        <v/>
      </c>
      <c r="R69" s="341" t="str">
        <f t="array" ref="R69">if(U69="","",XLOOKUP(U69,Master[Company],Master[Group],"NA",0,1))</f>
        <v/>
      </c>
      <c r="S69" s="341" t="str">
        <f t="array" ref="S69">if(U69="","",XLOOKUP(U69,Master[Company],Master[Loading Location],"NA",0,1))</f>
        <v/>
      </c>
      <c r="T69" s="341" t="str">
        <f t="array" ref="T69">if(U69="","",XLOOKUP(U69,Master[Company],Master[Acronym],"NA",0,1))</f>
        <v/>
      </c>
      <c r="U69" s="341"/>
      <c r="V69" s="342"/>
      <c r="W69" s="342"/>
      <c r="X69" s="341" t="str">
        <f t="shared" si="2"/>
        <v/>
      </c>
      <c r="Y69" s="341" t="str">
        <f t="shared" si="3"/>
        <v/>
      </c>
      <c r="Z69" s="341"/>
      <c r="AA69" s="341"/>
      <c r="AB69" s="341"/>
      <c r="AC69" s="401"/>
      <c r="AD69" s="563"/>
      <c r="AE69" s="564"/>
      <c r="AF69" s="564"/>
      <c r="AG69" s="564"/>
      <c r="AH69" s="564"/>
      <c r="AI69" s="564"/>
      <c r="AJ69" s="564"/>
      <c r="AK69" s="564"/>
      <c r="AL69" s="563"/>
      <c r="AM69" s="564"/>
      <c r="AN69" s="564"/>
      <c r="AO69" s="564"/>
      <c r="AP69" s="564"/>
      <c r="AQ69" s="564"/>
      <c r="AR69" s="564"/>
      <c r="AS69" s="564"/>
      <c r="AT69" s="401"/>
      <c r="AU69" s="399"/>
      <c r="AV69" s="617"/>
      <c r="AW69" s="401"/>
      <c r="AX69" s="401"/>
      <c r="AY69" s="341"/>
      <c r="AZ69" s="341"/>
      <c r="BA69" s="341"/>
      <c r="BB69" s="341"/>
      <c r="BC69" s="341"/>
      <c r="BD69" s="401"/>
      <c r="BE69" s="341"/>
      <c r="BF69" s="341"/>
      <c r="BG69" s="402"/>
      <c r="BH69" s="403"/>
      <c r="BI69" s="405"/>
      <c r="BJ69" s="405"/>
      <c r="BK69" s="405"/>
      <c r="BL69" s="405"/>
      <c r="BM69" s="514"/>
    </row>
    <row r="70" ht="18.75" customHeight="1">
      <c r="A70" s="400" t="str">
        <f t="shared" si="4"/>
        <v/>
      </c>
      <c r="B70" s="341"/>
      <c r="C70" s="559"/>
      <c r="D70" s="341"/>
      <c r="E70" s="638"/>
      <c r="F70" s="393"/>
      <c r="G70" s="341" t="str">
        <f t="array" ref="G70">IF(C70="","",XLOOKUP(C70,'Master Data'!K:K,'Master Data'!N:N,"Input in Master Data",0,1))</f>
        <v/>
      </c>
      <c r="H70" s="341" t="str">
        <f t="array" ref="H70">IF(C70="","",XLOOKUP(C70,'Master Data'!K:K,'Master Data'!O:O,"Input in Master Data",0,1))</f>
        <v/>
      </c>
      <c r="I70" s="341" t="str">
        <f t="array" ref="I70">if(U70="","",XLOOKUP(U70,Master[Company],Master[Blow],"Unknown",0,1))</f>
        <v/>
      </c>
      <c r="J70" s="341" t="str">
        <f t="array" ref="J70">if(U70="","",XLOOKUP(U70,Master[Company],Master[Pigging],"Unknown",0,1))</f>
        <v/>
      </c>
      <c r="K70" s="341" t="str">
        <f t="array" ref="K70">if(U70="","",XLOOKUP(U70,Master[Company],Master[Load Method],"Unknown",0,1))</f>
        <v/>
      </c>
      <c r="L70" s="341" t="str">
        <f t="array" ref="L70">if(U70="","",XLOOKUP(U70,Master[Company],Master[Line Distance],"Unknown",0,1))</f>
        <v/>
      </c>
      <c r="M70" s="394"/>
      <c r="N70" s="341"/>
      <c r="O70" s="341"/>
      <c r="P70" s="341" t="str">
        <f t="array" ref="P70">if(U70="","",XLOOKUP(U70,Master[Company],Master[Terms],"NA",0,1))</f>
        <v/>
      </c>
      <c r="Q70" s="341" t="str">
        <f t="shared" si="1"/>
        <v/>
      </c>
      <c r="R70" s="341" t="str">
        <f t="array" ref="R70">if(U70="","",XLOOKUP(U70,Master[Company],Master[Group],"NA",0,1))</f>
        <v/>
      </c>
      <c r="S70" s="341" t="str">
        <f t="array" ref="S70">if(U70="","",XLOOKUP(U70,Master[Company],Master[Loading Location],"NA",0,1))</f>
        <v/>
      </c>
      <c r="T70" s="341" t="str">
        <f t="array" ref="T70">if(U70="","",XLOOKUP(U70,Master[Company],Master[Acronym],"NA",0,1))</f>
        <v/>
      </c>
      <c r="U70" s="341"/>
      <c r="V70" s="342"/>
      <c r="W70" s="342"/>
      <c r="X70" s="341" t="str">
        <f t="shared" si="2"/>
        <v/>
      </c>
      <c r="Y70" s="341" t="str">
        <f t="shared" si="3"/>
        <v/>
      </c>
      <c r="Z70" s="341"/>
      <c r="AA70" s="341"/>
      <c r="AB70" s="341"/>
      <c r="AC70" s="401"/>
      <c r="AD70" s="563"/>
      <c r="AE70" s="564"/>
      <c r="AF70" s="564"/>
      <c r="AG70" s="564"/>
      <c r="AH70" s="564"/>
      <c r="AI70" s="564"/>
      <c r="AJ70" s="564"/>
      <c r="AK70" s="564"/>
      <c r="AL70" s="563"/>
      <c r="AM70" s="564"/>
      <c r="AN70" s="564"/>
      <c r="AO70" s="564"/>
      <c r="AP70" s="564"/>
      <c r="AQ70" s="564"/>
      <c r="AR70" s="564"/>
      <c r="AS70" s="564"/>
      <c r="AT70" s="401"/>
      <c r="AU70" s="399"/>
      <c r="AV70" s="617"/>
      <c r="AW70" s="401"/>
      <c r="AX70" s="401"/>
      <c r="AY70" s="341"/>
      <c r="AZ70" s="341"/>
      <c r="BA70" s="341"/>
      <c r="BB70" s="341"/>
      <c r="BC70" s="341"/>
      <c r="BD70" s="401"/>
      <c r="BE70" s="341"/>
      <c r="BF70" s="341"/>
      <c r="BG70" s="402"/>
      <c r="BH70" s="403"/>
      <c r="BI70" s="405"/>
      <c r="BJ70" s="405"/>
      <c r="BK70" s="405"/>
      <c r="BL70" s="405"/>
      <c r="BM70" s="514"/>
    </row>
    <row r="71" ht="18.75" customHeight="1">
      <c r="A71" s="400" t="str">
        <f t="shared" si="4"/>
        <v/>
      </c>
      <c r="B71" s="341"/>
      <c r="C71" s="559"/>
      <c r="D71" s="341"/>
      <c r="E71" s="638"/>
      <c r="F71" s="393"/>
      <c r="G71" s="341" t="str">
        <f t="array" ref="G71">IF(C71="","",XLOOKUP(C71,'Master Data'!K:K,'Master Data'!N:N,"Input in Master Data",0,1))</f>
        <v/>
      </c>
      <c r="H71" s="341" t="str">
        <f t="array" ref="H71">IF(C71="","",XLOOKUP(C71,'Master Data'!K:K,'Master Data'!O:O,"Input in Master Data",0,1))</f>
        <v/>
      </c>
      <c r="I71" s="341" t="str">
        <f t="array" ref="I71">if(U71="","",XLOOKUP(U71,Master[Company],Master[Blow],"Unknown",0,1))</f>
        <v/>
      </c>
      <c r="J71" s="341" t="str">
        <f t="array" ref="J71">if(U71="","",XLOOKUP(U71,Master[Company],Master[Pigging],"Unknown",0,1))</f>
        <v/>
      </c>
      <c r="K71" s="341" t="str">
        <f t="array" ref="K71">if(U71="","",XLOOKUP(U71,Master[Company],Master[Load Method],"Unknown",0,1))</f>
        <v/>
      </c>
      <c r="L71" s="341" t="str">
        <f t="array" ref="L71">if(U71="","",XLOOKUP(U71,Master[Company],Master[Line Distance],"Unknown",0,1))</f>
        <v/>
      </c>
      <c r="M71" s="394"/>
      <c r="N71" s="341"/>
      <c r="O71" s="341"/>
      <c r="P71" s="341" t="str">
        <f t="array" ref="P71">if(U71="","",XLOOKUP(U71,Master[Company],Master[Terms],"NA",0,1))</f>
        <v/>
      </c>
      <c r="Q71" s="341" t="str">
        <f t="shared" si="1"/>
        <v/>
      </c>
      <c r="R71" s="341" t="str">
        <f t="array" ref="R71">if(U71="","",XLOOKUP(U71,Master[Company],Master[Group],"NA",0,1))</f>
        <v/>
      </c>
      <c r="S71" s="341" t="str">
        <f t="array" ref="S71">if(U71="","",XLOOKUP(U71,Master[Company],Master[Loading Location],"NA",0,1))</f>
        <v/>
      </c>
      <c r="T71" s="341" t="str">
        <f t="array" ref="T71">if(U71="","",XLOOKUP(U71,Master[Company],Master[Acronym],"NA",0,1))</f>
        <v/>
      </c>
      <c r="U71" s="341"/>
      <c r="V71" s="342"/>
      <c r="W71" s="342"/>
      <c r="X71" s="341" t="str">
        <f t="shared" si="2"/>
        <v/>
      </c>
      <c r="Y71" s="341" t="str">
        <f t="shared" si="3"/>
        <v/>
      </c>
      <c r="Z71" s="341"/>
      <c r="AA71" s="341"/>
      <c r="AB71" s="341"/>
      <c r="AC71" s="401"/>
      <c r="AD71" s="563"/>
      <c r="AE71" s="564"/>
      <c r="AF71" s="564"/>
      <c r="AG71" s="564"/>
      <c r="AH71" s="564"/>
      <c r="AI71" s="564"/>
      <c r="AJ71" s="564"/>
      <c r="AK71" s="564"/>
      <c r="AL71" s="563"/>
      <c r="AM71" s="564"/>
      <c r="AN71" s="564"/>
      <c r="AO71" s="564"/>
      <c r="AP71" s="564"/>
      <c r="AQ71" s="564"/>
      <c r="AR71" s="564"/>
      <c r="AS71" s="564"/>
      <c r="AT71" s="401"/>
      <c r="AU71" s="399"/>
      <c r="AV71" s="617"/>
      <c r="AW71" s="401"/>
      <c r="AX71" s="401"/>
      <c r="AY71" s="341"/>
      <c r="AZ71" s="341"/>
      <c r="BA71" s="341"/>
      <c r="BB71" s="341"/>
      <c r="BC71" s="341"/>
      <c r="BD71" s="401"/>
      <c r="BE71" s="341"/>
      <c r="BF71" s="341"/>
      <c r="BG71" s="402"/>
      <c r="BH71" s="403"/>
      <c r="BI71" s="405"/>
      <c r="BJ71" s="405"/>
      <c r="BK71" s="405"/>
      <c r="BL71" s="405"/>
      <c r="BM71" s="514"/>
    </row>
    <row r="72" ht="18.75" customHeight="1">
      <c r="A72" s="400" t="str">
        <f t="shared" si="4"/>
        <v/>
      </c>
      <c r="B72" s="341"/>
      <c r="C72" s="559"/>
      <c r="D72" s="341"/>
      <c r="E72" s="638"/>
      <c r="F72" s="393"/>
      <c r="G72" s="341" t="str">
        <f t="array" ref="G72">IF(C72="","",XLOOKUP(C72,'Master Data'!K:K,'Master Data'!N:N,"Input in Master Data",0,1))</f>
        <v/>
      </c>
      <c r="H72" s="341" t="str">
        <f t="array" ref="H72">IF(C72="","",XLOOKUP(C72,'Master Data'!K:K,'Master Data'!O:O,"Input in Master Data",0,1))</f>
        <v/>
      </c>
      <c r="I72" s="341" t="str">
        <f t="array" ref="I72">if(U72="","",XLOOKUP(U72,Master[Company],Master[Blow],"Unknown",0,1))</f>
        <v/>
      </c>
      <c r="J72" s="341" t="str">
        <f t="array" ref="J72">if(U72="","",XLOOKUP(U72,Master[Company],Master[Pigging],"Unknown",0,1))</f>
        <v/>
      </c>
      <c r="K72" s="341" t="str">
        <f t="array" ref="K72">if(U72="","",XLOOKUP(U72,Master[Company],Master[Load Method],"Unknown",0,1))</f>
        <v/>
      </c>
      <c r="L72" s="341" t="str">
        <f t="array" ref="L72">if(U72="","",XLOOKUP(U72,Master[Company],Master[Line Distance],"Unknown",0,1))</f>
        <v/>
      </c>
      <c r="M72" s="394"/>
      <c r="N72" s="341"/>
      <c r="O72" s="341"/>
      <c r="P72" s="341" t="str">
        <f t="array" ref="P72">if(U72="","",XLOOKUP(U72,Master[Company],Master[Terms],"NA",0,1))</f>
        <v/>
      </c>
      <c r="Q72" s="341" t="str">
        <f t="shared" si="1"/>
        <v/>
      </c>
      <c r="R72" s="341" t="str">
        <f t="array" ref="R72">if(U72="","",XLOOKUP(U72,Master[Company],Master[Group],"NA",0,1))</f>
        <v/>
      </c>
      <c r="S72" s="341" t="str">
        <f t="array" ref="S72">if(U72="","",XLOOKUP(U72,Master[Company],Master[Loading Location],"NA",0,1))</f>
        <v/>
      </c>
      <c r="T72" s="341" t="str">
        <f t="array" ref="T72">if(U72="","",XLOOKUP(U72,Master[Company],Master[Acronym],"NA",0,1))</f>
        <v/>
      </c>
      <c r="U72" s="341"/>
      <c r="V72" s="342"/>
      <c r="W72" s="342"/>
      <c r="X72" s="341" t="str">
        <f t="shared" si="2"/>
        <v/>
      </c>
      <c r="Y72" s="341" t="str">
        <f t="shared" si="3"/>
        <v/>
      </c>
      <c r="Z72" s="341"/>
      <c r="AA72" s="341"/>
      <c r="AB72" s="341"/>
      <c r="AC72" s="401"/>
      <c r="AD72" s="563"/>
      <c r="AE72" s="564"/>
      <c r="AF72" s="564"/>
      <c r="AG72" s="564"/>
      <c r="AH72" s="564"/>
      <c r="AI72" s="564"/>
      <c r="AJ72" s="564"/>
      <c r="AK72" s="564"/>
      <c r="AL72" s="563"/>
      <c r="AM72" s="564"/>
      <c r="AN72" s="564"/>
      <c r="AO72" s="564"/>
      <c r="AP72" s="564"/>
      <c r="AQ72" s="564"/>
      <c r="AR72" s="564"/>
      <c r="AS72" s="564"/>
      <c r="AT72" s="401"/>
      <c r="AU72" s="399"/>
      <c r="AV72" s="617"/>
      <c r="AW72" s="401"/>
      <c r="AX72" s="401"/>
      <c r="AY72" s="341"/>
      <c r="AZ72" s="341"/>
      <c r="BA72" s="341"/>
      <c r="BB72" s="341"/>
      <c r="BC72" s="341"/>
      <c r="BD72" s="401"/>
      <c r="BE72" s="341"/>
      <c r="BF72" s="341"/>
      <c r="BG72" s="402"/>
      <c r="BH72" s="403"/>
      <c r="BI72" s="405"/>
      <c r="BJ72" s="405"/>
      <c r="BK72" s="405"/>
      <c r="BL72" s="405"/>
      <c r="BM72" s="514"/>
    </row>
    <row r="73" ht="18.75" customHeight="1">
      <c r="A73" s="400" t="str">
        <f t="shared" si="4"/>
        <v/>
      </c>
      <c r="B73" s="341"/>
      <c r="C73" s="559"/>
      <c r="D73" s="341"/>
      <c r="E73" s="638"/>
      <c r="F73" s="393"/>
      <c r="G73" s="341" t="str">
        <f t="array" ref="G73">IF(C73="","",XLOOKUP(C73,'Master Data'!K:K,'Master Data'!N:N,"Input in Master Data",0,1))</f>
        <v/>
      </c>
      <c r="H73" s="341" t="str">
        <f t="array" ref="H73">IF(C73="","",XLOOKUP(C73,'Master Data'!K:K,'Master Data'!O:O,"Input in Master Data",0,1))</f>
        <v/>
      </c>
      <c r="I73" s="341" t="str">
        <f t="array" ref="I73">if(U73="","",XLOOKUP(U73,Master[Company],Master[Blow],"Unknown",0,1))</f>
        <v/>
      </c>
      <c r="J73" s="341" t="str">
        <f t="array" ref="J73">if(U73="","",XLOOKUP(U73,Master[Company],Master[Pigging],"Unknown",0,1))</f>
        <v/>
      </c>
      <c r="K73" s="341" t="str">
        <f t="array" ref="K73">if(U73="","",XLOOKUP(U73,Master[Company],Master[Load Method],"Unknown",0,1))</f>
        <v/>
      </c>
      <c r="L73" s="341" t="str">
        <f t="array" ref="L73">if(U73="","",XLOOKUP(U73,Master[Company],Master[Line Distance],"Unknown",0,1))</f>
        <v/>
      </c>
      <c r="M73" s="394"/>
      <c r="N73" s="341"/>
      <c r="O73" s="341"/>
      <c r="P73" s="341" t="str">
        <f t="array" ref="P73">if(U73="","",XLOOKUP(U73,Master[Company],Master[Terms],"NA",0,1))</f>
        <v/>
      </c>
      <c r="Q73" s="341" t="str">
        <f t="shared" si="1"/>
        <v/>
      </c>
      <c r="R73" s="341" t="str">
        <f t="array" ref="R73">if(U73="","",XLOOKUP(U73,Master[Company],Master[Group],"NA",0,1))</f>
        <v/>
      </c>
      <c r="S73" s="341" t="str">
        <f t="array" ref="S73">if(U73="","",XLOOKUP(U73,Master[Company],Master[Loading Location],"NA",0,1))</f>
        <v/>
      </c>
      <c r="T73" s="341" t="str">
        <f t="array" ref="T73">if(U73="","",XLOOKUP(U73,Master[Company],Master[Acronym],"NA",0,1))</f>
        <v/>
      </c>
      <c r="U73" s="341"/>
      <c r="V73" s="342"/>
      <c r="W73" s="342"/>
      <c r="X73" s="341" t="str">
        <f t="shared" si="2"/>
        <v/>
      </c>
      <c r="Y73" s="341" t="str">
        <f t="shared" si="3"/>
        <v/>
      </c>
      <c r="Z73" s="341"/>
      <c r="AA73" s="341"/>
      <c r="AB73" s="341"/>
      <c r="AC73" s="401"/>
      <c r="AD73" s="563"/>
      <c r="AE73" s="564"/>
      <c r="AF73" s="564"/>
      <c r="AG73" s="564"/>
      <c r="AH73" s="564"/>
      <c r="AI73" s="564"/>
      <c r="AJ73" s="564"/>
      <c r="AK73" s="564"/>
      <c r="AL73" s="563"/>
      <c r="AM73" s="564"/>
      <c r="AN73" s="564"/>
      <c r="AO73" s="564"/>
      <c r="AP73" s="564"/>
      <c r="AQ73" s="564"/>
      <c r="AR73" s="564"/>
      <c r="AS73" s="564"/>
      <c r="AT73" s="401"/>
      <c r="AU73" s="399"/>
      <c r="AV73" s="617"/>
      <c r="AW73" s="401"/>
      <c r="AX73" s="401"/>
      <c r="AY73" s="341"/>
      <c r="AZ73" s="341"/>
      <c r="BA73" s="341"/>
      <c r="BB73" s="341"/>
      <c r="BC73" s="341"/>
      <c r="BD73" s="401"/>
      <c r="BE73" s="341"/>
      <c r="BF73" s="341"/>
      <c r="BG73" s="402"/>
      <c r="BH73" s="403"/>
      <c r="BI73" s="405"/>
      <c r="BJ73" s="405"/>
      <c r="BK73" s="405"/>
      <c r="BL73" s="405"/>
      <c r="BM73" s="514"/>
    </row>
    <row r="74" ht="18.75" customHeight="1">
      <c r="A74" s="400" t="str">
        <f t="shared" si="4"/>
        <v/>
      </c>
      <c r="B74" s="341"/>
      <c r="C74" s="559"/>
      <c r="D74" s="341"/>
      <c r="E74" s="638"/>
      <c r="F74" s="393"/>
      <c r="G74" s="341" t="str">
        <f t="array" ref="G74">IF(C74="","",XLOOKUP(C74,'Master Data'!K:K,'Master Data'!N:N,"Input in Master Data",0,1))</f>
        <v/>
      </c>
      <c r="H74" s="341" t="str">
        <f t="array" ref="H74">IF(C74="","",XLOOKUP(C74,'Master Data'!K:K,'Master Data'!O:O,"Input in Master Data",0,1))</f>
        <v/>
      </c>
      <c r="I74" s="341" t="str">
        <f t="array" ref="I74">if(U74="","",XLOOKUP(U74,Master[Company],Master[Blow],"Unknown",0,1))</f>
        <v/>
      </c>
      <c r="J74" s="341" t="str">
        <f t="array" ref="J74">if(U74="","",XLOOKUP(U74,Master[Company],Master[Pigging],"Unknown",0,1))</f>
        <v/>
      </c>
      <c r="K74" s="341" t="str">
        <f t="array" ref="K74">if(U74="","",XLOOKUP(U74,Master[Company],Master[Load Method],"Unknown",0,1))</f>
        <v/>
      </c>
      <c r="L74" s="341" t="str">
        <f t="array" ref="L74">if(U74="","",XLOOKUP(U74,Master[Company],Master[Line Distance],"Unknown",0,1))</f>
        <v/>
      </c>
      <c r="M74" s="394"/>
      <c r="N74" s="341"/>
      <c r="O74" s="341"/>
      <c r="P74" s="341" t="str">
        <f t="array" ref="P74">if(U74="","",XLOOKUP(U74,Master[Company],Master[Terms],"NA",0,1))</f>
        <v/>
      </c>
      <c r="Q74" s="341" t="str">
        <f t="shared" si="1"/>
        <v/>
      </c>
      <c r="R74" s="341" t="str">
        <f t="array" ref="R74">if(U74="","",XLOOKUP(U74,Master[Company],Master[Group],"NA",0,1))</f>
        <v/>
      </c>
      <c r="S74" s="341" t="str">
        <f t="array" ref="S74">if(U74="","",XLOOKUP(U74,Master[Company],Master[Loading Location],"NA",0,1))</f>
        <v/>
      </c>
      <c r="T74" s="341" t="str">
        <f t="array" ref="T74">if(U74="","",XLOOKUP(U74,Master[Company],Master[Acronym],"NA",0,1))</f>
        <v/>
      </c>
      <c r="U74" s="341"/>
      <c r="V74" s="342"/>
      <c r="W74" s="342"/>
      <c r="X74" s="341" t="str">
        <f t="shared" si="2"/>
        <v/>
      </c>
      <c r="Y74" s="341" t="str">
        <f t="shared" si="3"/>
        <v/>
      </c>
      <c r="Z74" s="341"/>
      <c r="AA74" s="341"/>
      <c r="AB74" s="341"/>
      <c r="AC74" s="401"/>
      <c r="AD74" s="563"/>
      <c r="AE74" s="564"/>
      <c r="AF74" s="564"/>
      <c r="AG74" s="564"/>
      <c r="AH74" s="564"/>
      <c r="AI74" s="564"/>
      <c r="AJ74" s="564"/>
      <c r="AK74" s="564"/>
      <c r="AL74" s="563"/>
      <c r="AM74" s="564"/>
      <c r="AN74" s="564"/>
      <c r="AO74" s="564"/>
      <c r="AP74" s="564"/>
      <c r="AQ74" s="564"/>
      <c r="AR74" s="564"/>
      <c r="AS74" s="564"/>
      <c r="AT74" s="401"/>
      <c r="AU74" s="399"/>
      <c r="AV74" s="617"/>
      <c r="AW74" s="401"/>
      <c r="AX74" s="401"/>
      <c r="AY74" s="341"/>
      <c r="AZ74" s="341"/>
      <c r="BA74" s="341"/>
      <c r="BB74" s="341"/>
      <c r="BC74" s="341"/>
      <c r="BD74" s="401"/>
      <c r="BE74" s="341"/>
      <c r="BF74" s="341"/>
      <c r="BG74" s="402"/>
      <c r="BH74" s="403"/>
      <c r="BI74" s="405"/>
      <c r="BJ74" s="405"/>
      <c r="BK74" s="405"/>
      <c r="BL74" s="405"/>
      <c r="BM74" s="514"/>
    </row>
    <row r="75" ht="18.75" customHeight="1">
      <c r="A75" s="400" t="str">
        <f t="shared" si="4"/>
        <v/>
      </c>
      <c r="B75" s="341"/>
      <c r="C75" s="559"/>
      <c r="D75" s="341"/>
      <c r="E75" s="638"/>
      <c r="F75" s="393"/>
      <c r="G75" s="341" t="str">
        <f t="array" ref="G75">IF(C75="","",XLOOKUP(C75,'Master Data'!K:K,'Master Data'!N:N,"Input in Master Data",0,1))</f>
        <v/>
      </c>
      <c r="H75" s="341" t="str">
        <f t="array" ref="H75">IF(C75="","",XLOOKUP(C75,'Master Data'!K:K,'Master Data'!O:O,"Input in Master Data",0,1))</f>
        <v/>
      </c>
      <c r="I75" s="341" t="str">
        <f t="array" ref="I75">if(U75="","",XLOOKUP(U75,Master[Company],Master[Blow],"Unknown",0,1))</f>
        <v/>
      </c>
      <c r="J75" s="341" t="str">
        <f t="array" ref="J75">if(U75="","",XLOOKUP(U75,Master[Company],Master[Pigging],"Unknown",0,1))</f>
        <v/>
      </c>
      <c r="K75" s="341" t="str">
        <f t="array" ref="K75">if(U75="","",XLOOKUP(U75,Master[Company],Master[Load Method],"Unknown",0,1))</f>
        <v/>
      </c>
      <c r="L75" s="341" t="str">
        <f t="array" ref="L75">if(U75="","",XLOOKUP(U75,Master[Company],Master[Line Distance],"Unknown",0,1))</f>
        <v/>
      </c>
      <c r="M75" s="394"/>
      <c r="N75" s="341"/>
      <c r="O75" s="341"/>
      <c r="P75" s="341" t="str">
        <f t="array" ref="P75">if(U75="","",XLOOKUP(U75,Master[Company],Master[Terms],"NA",0,1))</f>
        <v/>
      </c>
      <c r="Q75" s="341" t="str">
        <f t="shared" si="1"/>
        <v/>
      </c>
      <c r="R75" s="341" t="str">
        <f t="array" ref="R75">if(U75="","",XLOOKUP(U75,Master[Company],Master[Group],"NA",0,1))</f>
        <v/>
      </c>
      <c r="S75" s="341" t="str">
        <f t="array" ref="S75">if(U75="","",XLOOKUP(U75,Master[Company],Master[Loading Location],"NA",0,1))</f>
        <v/>
      </c>
      <c r="T75" s="341" t="str">
        <f t="array" ref="T75">if(U75="","",XLOOKUP(U75,Master[Company],Master[Acronym],"NA",0,1))</f>
        <v/>
      </c>
      <c r="U75" s="341"/>
      <c r="V75" s="342"/>
      <c r="W75" s="342"/>
      <c r="X75" s="341" t="str">
        <f t="shared" si="2"/>
        <v/>
      </c>
      <c r="Y75" s="341" t="str">
        <f t="shared" si="3"/>
        <v/>
      </c>
      <c r="Z75" s="341"/>
      <c r="AA75" s="341"/>
      <c r="AB75" s="341"/>
      <c r="AC75" s="401"/>
      <c r="AD75" s="563"/>
      <c r="AE75" s="564"/>
      <c r="AF75" s="564"/>
      <c r="AG75" s="564"/>
      <c r="AH75" s="564"/>
      <c r="AI75" s="564"/>
      <c r="AJ75" s="564"/>
      <c r="AK75" s="564"/>
      <c r="AL75" s="563"/>
      <c r="AM75" s="564"/>
      <c r="AN75" s="564"/>
      <c r="AO75" s="564"/>
      <c r="AP75" s="564"/>
      <c r="AQ75" s="564"/>
      <c r="AR75" s="564"/>
      <c r="AS75" s="564"/>
      <c r="AT75" s="401"/>
      <c r="AU75" s="399"/>
      <c r="AV75" s="617"/>
      <c r="AW75" s="401"/>
      <c r="AX75" s="401"/>
      <c r="AY75" s="341"/>
      <c r="AZ75" s="341"/>
      <c r="BA75" s="341"/>
      <c r="BB75" s="341"/>
      <c r="BC75" s="341"/>
      <c r="BD75" s="401"/>
      <c r="BE75" s="341"/>
      <c r="BF75" s="341"/>
      <c r="BG75" s="402"/>
      <c r="BH75" s="403"/>
      <c r="BI75" s="405"/>
      <c r="BJ75" s="405"/>
      <c r="BK75" s="405"/>
      <c r="BL75" s="405"/>
      <c r="BM75" s="514"/>
    </row>
    <row r="76" ht="18.75" customHeight="1">
      <c r="A76" s="400" t="str">
        <f t="shared" si="4"/>
        <v/>
      </c>
      <c r="B76" s="341"/>
      <c r="C76" s="559"/>
      <c r="D76" s="341"/>
      <c r="E76" s="638"/>
      <c r="F76" s="393"/>
      <c r="G76" s="341" t="str">
        <f t="array" ref="G76">IF(C76="","",XLOOKUP(C76,'Master Data'!K:K,'Master Data'!N:N,"Input in Master Data",0,1))</f>
        <v/>
      </c>
      <c r="H76" s="341" t="str">
        <f t="array" ref="H76">IF(C76="","",XLOOKUP(C76,'Master Data'!K:K,'Master Data'!O:O,"Input in Master Data",0,1))</f>
        <v/>
      </c>
      <c r="I76" s="341" t="str">
        <f t="array" ref="I76">if(U76="","",XLOOKUP(U76,Master[Company],Master[Blow],"Unknown",0,1))</f>
        <v/>
      </c>
      <c r="J76" s="341" t="str">
        <f t="array" ref="J76">if(U76="","",XLOOKUP(U76,Master[Company],Master[Pigging],"Unknown",0,1))</f>
        <v/>
      </c>
      <c r="K76" s="341" t="str">
        <f t="array" ref="K76">if(U76="","",XLOOKUP(U76,Master[Company],Master[Load Method],"Unknown",0,1))</f>
        <v/>
      </c>
      <c r="L76" s="341" t="str">
        <f t="array" ref="L76">if(U76="","",XLOOKUP(U76,Master[Company],Master[Line Distance],"Unknown",0,1))</f>
        <v/>
      </c>
      <c r="M76" s="394"/>
      <c r="N76" s="341"/>
      <c r="O76" s="341"/>
      <c r="P76" s="341" t="str">
        <f t="array" ref="P76">if(U76="","",XLOOKUP(U76,Master[Company],Master[Terms],"NA",0,1))</f>
        <v/>
      </c>
      <c r="Q76" s="341" t="str">
        <f t="shared" si="1"/>
        <v/>
      </c>
      <c r="R76" s="341" t="str">
        <f t="array" ref="R76">if(U76="","",XLOOKUP(U76,Master[Company],Master[Group],"NA",0,1))</f>
        <v/>
      </c>
      <c r="S76" s="341" t="str">
        <f t="array" ref="S76">if(U76="","",XLOOKUP(U76,Master[Company],Master[Loading Location],"NA",0,1))</f>
        <v/>
      </c>
      <c r="T76" s="341" t="str">
        <f t="array" ref="T76">if(U76="","",XLOOKUP(U76,Master[Company],Master[Acronym],"NA",0,1))</f>
        <v/>
      </c>
      <c r="U76" s="341"/>
      <c r="V76" s="342"/>
      <c r="W76" s="342"/>
      <c r="X76" s="341" t="str">
        <f t="shared" si="2"/>
        <v/>
      </c>
      <c r="Y76" s="341" t="str">
        <f t="shared" si="3"/>
        <v/>
      </c>
      <c r="Z76" s="341"/>
      <c r="AA76" s="341"/>
      <c r="AB76" s="341"/>
      <c r="AC76" s="401"/>
      <c r="AD76" s="563"/>
      <c r="AE76" s="564"/>
      <c r="AF76" s="564"/>
      <c r="AG76" s="564"/>
      <c r="AH76" s="564"/>
      <c r="AI76" s="564"/>
      <c r="AJ76" s="564"/>
      <c r="AK76" s="564"/>
      <c r="AL76" s="563"/>
      <c r="AM76" s="564"/>
      <c r="AN76" s="564"/>
      <c r="AO76" s="564"/>
      <c r="AP76" s="564"/>
      <c r="AQ76" s="564"/>
      <c r="AR76" s="564"/>
      <c r="AS76" s="564"/>
      <c r="AT76" s="401"/>
      <c r="AU76" s="399"/>
      <c r="AV76" s="617"/>
      <c r="AW76" s="401"/>
      <c r="AX76" s="401"/>
      <c r="AY76" s="341"/>
      <c r="AZ76" s="341"/>
      <c r="BA76" s="341"/>
      <c r="BB76" s="341"/>
      <c r="BC76" s="341"/>
      <c r="BD76" s="401"/>
      <c r="BE76" s="341"/>
      <c r="BF76" s="341"/>
      <c r="BG76" s="402"/>
      <c r="BH76" s="403"/>
      <c r="BI76" s="405"/>
      <c r="BJ76" s="405"/>
      <c r="BK76" s="405"/>
      <c r="BL76" s="405"/>
      <c r="BM76" s="514"/>
    </row>
    <row r="77" ht="18.75" customHeight="1">
      <c r="A77" s="400" t="str">
        <f t="shared" si="4"/>
        <v/>
      </c>
      <c r="B77" s="341"/>
      <c r="C77" s="559"/>
      <c r="D77" s="341"/>
      <c r="E77" s="638"/>
      <c r="F77" s="393"/>
      <c r="G77" s="341" t="str">
        <f t="array" ref="G77">IF(C77="","",XLOOKUP(C77,'Master Data'!K:K,'Master Data'!N:N,"Input in Master Data",0,1))</f>
        <v/>
      </c>
      <c r="H77" s="341" t="str">
        <f t="array" ref="H77">IF(C77="","",XLOOKUP(C77,'Master Data'!K:K,'Master Data'!O:O,"Input in Master Data",0,1))</f>
        <v/>
      </c>
      <c r="I77" s="341" t="str">
        <f t="array" ref="I77">if(U77="","",XLOOKUP(U77,Master[Company],Master[Blow],"Unknown",0,1))</f>
        <v/>
      </c>
      <c r="J77" s="341" t="str">
        <f t="array" ref="J77">if(U77="","",XLOOKUP(U77,Master[Company],Master[Pigging],"Unknown",0,1))</f>
        <v/>
      </c>
      <c r="K77" s="341" t="str">
        <f t="array" ref="K77">if(U77="","",XLOOKUP(U77,Master[Company],Master[Load Method],"Unknown",0,1))</f>
        <v/>
      </c>
      <c r="L77" s="341" t="str">
        <f t="array" ref="L77">if(U77="","",XLOOKUP(U77,Master[Company],Master[Line Distance],"Unknown",0,1))</f>
        <v/>
      </c>
      <c r="M77" s="394"/>
      <c r="N77" s="341"/>
      <c r="O77" s="341"/>
      <c r="P77" s="341" t="str">
        <f t="array" ref="P77">if(U77="","",XLOOKUP(U77,Master[Company],Master[Terms],"NA",0,1))</f>
        <v/>
      </c>
      <c r="Q77" s="341" t="str">
        <f t="shared" si="1"/>
        <v/>
      </c>
      <c r="R77" s="341" t="str">
        <f t="array" ref="R77">if(U77="","",XLOOKUP(U77,Master[Company],Master[Group],"NA",0,1))</f>
        <v/>
      </c>
      <c r="S77" s="341" t="str">
        <f t="array" ref="S77">if(U77="","",XLOOKUP(U77,Master[Company],Master[Loading Location],"NA",0,1))</f>
        <v/>
      </c>
      <c r="T77" s="341" t="str">
        <f t="array" ref="T77">if(U77="","",XLOOKUP(U77,Master[Company],Master[Acronym],"NA",0,1))</f>
        <v/>
      </c>
      <c r="U77" s="341"/>
      <c r="V77" s="342"/>
      <c r="W77" s="342"/>
      <c r="X77" s="341" t="str">
        <f t="shared" si="2"/>
        <v/>
      </c>
      <c r="Y77" s="341" t="str">
        <f t="shared" si="3"/>
        <v/>
      </c>
      <c r="Z77" s="341"/>
      <c r="AA77" s="341"/>
      <c r="AB77" s="341"/>
      <c r="AC77" s="401"/>
      <c r="AD77" s="563"/>
      <c r="AE77" s="564"/>
      <c r="AF77" s="564"/>
      <c r="AG77" s="564"/>
      <c r="AH77" s="564"/>
      <c r="AI77" s="564"/>
      <c r="AJ77" s="564"/>
      <c r="AK77" s="564"/>
      <c r="AL77" s="563"/>
      <c r="AM77" s="564"/>
      <c r="AN77" s="564"/>
      <c r="AO77" s="564"/>
      <c r="AP77" s="564"/>
      <c r="AQ77" s="564"/>
      <c r="AR77" s="564"/>
      <c r="AS77" s="564"/>
      <c r="AT77" s="401"/>
      <c r="AU77" s="399"/>
      <c r="AV77" s="617"/>
      <c r="AW77" s="401"/>
      <c r="AX77" s="401"/>
      <c r="AY77" s="341"/>
      <c r="AZ77" s="341"/>
      <c r="BA77" s="341"/>
      <c r="BB77" s="341"/>
      <c r="BC77" s="341"/>
      <c r="BD77" s="401"/>
      <c r="BE77" s="341"/>
      <c r="BF77" s="341"/>
      <c r="BG77" s="402"/>
      <c r="BH77" s="403"/>
      <c r="BI77" s="405"/>
      <c r="BJ77" s="405"/>
      <c r="BK77" s="405"/>
      <c r="BL77" s="405"/>
      <c r="BM77" s="514"/>
    </row>
    <row r="78" ht="18.75" customHeight="1">
      <c r="A78" s="400" t="str">
        <f t="shared" si="4"/>
        <v/>
      </c>
      <c r="B78" s="341"/>
      <c r="C78" s="559"/>
      <c r="D78" s="341"/>
      <c r="E78" s="638"/>
      <c r="F78" s="393"/>
      <c r="G78" s="341" t="str">
        <f t="array" ref="G78">IF(C78="","",XLOOKUP(C78,'Master Data'!K:K,'Master Data'!N:N,"Input in Master Data",0,1))</f>
        <v/>
      </c>
      <c r="H78" s="341" t="str">
        <f t="array" ref="H78">IF(C78="","",XLOOKUP(C78,'Master Data'!K:K,'Master Data'!O:O,"Input in Master Data",0,1))</f>
        <v/>
      </c>
      <c r="I78" s="341" t="str">
        <f t="array" ref="I78">if(U78="","",XLOOKUP(U78,Master[Company],Master[Blow],"Unknown",0,1))</f>
        <v/>
      </c>
      <c r="J78" s="341" t="str">
        <f t="array" ref="J78">if(U78="","",XLOOKUP(U78,Master[Company],Master[Pigging],"Unknown",0,1))</f>
        <v/>
      </c>
      <c r="K78" s="341" t="str">
        <f t="array" ref="K78">if(U78="","",XLOOKUP(U78,Master[Company],Master[Load Method],"Unknown",0,1))</f>
        <v/>
      </c>
      <c r="L78" s="341" t="str">
        <f t="array" ref="L78">if(U78="","",XLOOKUP(U78,Master[Company],Master[Line Distance],"Unknown",0,1))</f>
        <v/>
      </c>
      <c r="M78" s="394"/>
      <c r="N78" s="341"/>
      <c r="O78" s="341"/>
      <c r="P78" s="341" t="str">
        <f t="array" ref="P78">if(U78="","",XLOOKUP(U78,Master[Company],Master[Terms],"NA",0,1))</f>
        <v/>
      </c>
      <c r="Q78" s="341" t="str">
        <f t="shared" si="1"/>
        <v/>
      </c>
      <c r="R78" s="341" t="str">
        <f t="array" ref="R78">if(U78="","",XLOOKUP(U78,Master[Company],Master[Group],"NA",0,1))</f>
        <v/>
      </c>
      <c r="S78" s="341" t="str">
        <f t="array" ref="S78">if(U78="","",XLOOKUP(U78,Master[Company],Master[Loading Location],"NA",0,1))</f>
        <v/>
      </c>
      <c r="T78" s="341" t="str">
        <f t="array" ref="T78">if(U78="","",XLOOKUP(U78,Master[Company],Master[Acronym],"NA",0,1))</f>
        <v/>
      </c>
      <c r="U78" s="341"/>
      <c r="V78" s="342"/>
      <c r="W78" s="342"/>
      <c r="X78" s="341" t="str">
        <f t="shared" si="2"/>
        <v/>
      </c>
      <c r="Y78" s="341" t="str">
        <f t="shared" si="3"/>
        <v/>
      </c>
      <c r="Z78" s="341"/>
      <c r="AA78" s="341"/>
      <c r="AB78" s="341"/>
      <c r="AC78" s="401"/>
      <c r="AD78" s="563"/>
      <c r="AE78" s="564"/>
      <c r="AF78" s="564"/>
      <c r="AG78" s="564"/>
      <c r="AH78" s="564"/>
      <c r="AI78" s="564"/>
      <c r="AJ78" s="564"/>
      <c r="AK78" s="564"/>
      <c r="AL78" s="563"/>
      <c r="AM78" s="564"/>
      <c r="AN78" s="564"/>
      <c r="AO78" s="564"/>
      <c r="AP78" s="564"/>
      <c r="AQ78" s="564"/>
      <c r="AR78" s="564"/>
      <c r="AS78" s="564"/>
      <c r="AT78" s="401"/>
      <c r="AU78" s="399"/>
      <c r="AV78" s="617"/>
      <c r="AW78" s="401"/>
      <c r="AX78" s="401"/>
      <c r="AY78" s="341"/>
      <c r="AZ78" s="341"/>
      <c r="BA78" s="341"/>
      <c r="BB78" s="341"/>
      <c r="BC78" s="341"/>
      <c r="BD78" s="401"/>
      <c r="BE78" s="341"/>
      <c r="BF78" s="341"/>
      <c r="BG78" s="402"/>
      <c r="BH78" s="403"/>
      <c r="BI78" s="405"/>
      <c r="BJ78" s="405"/>
      <c r="BK78" s="405"/>
      <c r="BL78" s="405"/>
      <c r="BM78" s="514"/>
    </row>
    <row r="79" ht="18.75" customHeight="1">
      <c r="A79" s="400" t="str">
        <f t="shared" si="4"/>
        <v/>
      </c>
      <c r="B79" s="341"/>
      <c r="C79" s="559"/>
      <c r="D79" s="341"/>
      <c r="E79" s="638"/>
      <c r="F79" s="393"/>
      <c r="G79" s="341" t="str">
        <f t="array" ref="G79">IF(C79="","",XLOOKUP(C79,'Master Data'!K:K,'Master Data'!N:N,"Input in Master Data",0,1))</f>
        <v/>
      </c>
      <c r="H79" s="341" t="str">
        <f t="array" ref="H79">IF(C79="","",XLOOKUP(C79,'Master Data'!K:K,'Master Data'!O:O,"Input in Master Data",0,1))</f>
        <v/>
      </c>
      <c r="I79" s="341" t="str">
        <f t="array" ref="I79">if(U79="","",XLOOKUP(U79,Master[Company],Master[Blow],"Unknown",0,1))</f>
        <v/>
      </c>
      <c r="J79" s="341" t="str">
        <f t="array" ref="J79">if(U79="","",XLOOKUP(U79,Master[Company],Master[Pigging],"Unknown",0,1))</f>
        <v/>
      </c>
      <c r="K79" s="341" t="str">
        <f t="array" ref="K79">if(U79="","",XLOOKUP(U79,Master[Company],Master[Load Method],"Unknown",0,1))</f>
        <v/>
      </c>
      <c r="L79" s="341" t="str">
        <f t="array" ref="L79">if(U79="","",XLOOKUP(U79,Master[Company],Master[Line Distance],"Unknown",0,1))</f>
        <v/>
      </c>
      <c r="M79" s="394"/>
      <c r="N79" s="341"/>
      <c r="O79" s="341"/>
      <c r="P79" s="341" t="str">
        <f t="array" ref="P79">if(U79="","",XLOOKUP(U79,Master[Company],Master[Terms],"NA",0,1))</f>
        <v/>
      </c>
      <c r="Q79" s="341" t="str">
        <f t="shared" si="1"/>
        <v/>
      </c>
      <c r="R79" s="341" t="str">
        <f t="array" ref="R79">if(U79="","",XLOOKUP(U79,Master[Company],Master[Group],"NA",0,1))</f>
        <v/>
      </c>
      <c r="S79" s="341" t="str">
        <f t="array" ref="S79">if(U79="","",XLOOKUP(U79,Master[Company],Master[Loading Location],"NA",0,1))</f>
        <v/>
      </c>
      <c r="T79" s="341" t="str">
        <f t="array" ref="T79">if(U79="","",XLOOKUP(U79,Master[Company],Master[Acronym],"NA",0,1))</f>
        <v/>
      </c>
      <c r="U79" s="341"/>
      <c r="V79" s="342"/>
      <c r="W79" s="342"/>
      <c r="X79" s="341" t="str">
        <f t="shared" si="2"/>
        <v/>
      </c>
      <c r="Y79" s="341" t="str">
        <f t="shared" si="3"/>
        <v/>
      </c>
      <c r="Z79" s="341"/>
      <c r="AA79" s="341"/>
      <c r="AB79" s="341"/>
      <c r="AC79" s="401"/>
      <c r="AD79" s="563"/>
      <c r="AE79" s="564"/>
      <c r="AF79" s="564"/>
      <c r="AG79" s="564"/>
      <c r="AH79" s="564"/>
      <c r="AI79" s="564"/>
      <c r="AJ79" s="564"/>
      <c r="AK79" s="564"/>
      <c r="AL79" s="563"/>
      <c r="AM79" s="564"/>
      <c r="AN79" s="564"/>
      <c r="AO79" s="564"/>
      <c r="AP79" s="564"/>
      <c r="AQ79" s="564"/>
      <c r="AR79" s="564"/>
      <c r="AS79" s="564"/>
      <c r="AT79" s="401"/>
      <c r="AU79" s="399"/>
      <c r="AV79" s="617"/>
      <c r="AW79" s="401"/>
      <c r="AX79" s="401"/>
      <c r="AY79" s="341"/>
      <c r="AZ79" s="341"/>
      <c r="BA79" s="341"/>
      <c r="BB79" s="341"/>
      <c r="BC79" s="341"/>
      <c r="BD79" s="401"/>
      <c r="BE79" s="341"/>
      <c r="BF79" s="341"/>
      <c r="BG79" s="402"/>
      <c r="BH79" s="403"/>
      <c r="BI79" s="405"/>
      <c r="BJ79" s="405"/>
      <c r="BK79" s="405"/>
      <c r="BL79" s="405"/>
      <c r="BM79" s="514"/>
    </row>
    <row r="80" ht="18.75" customHeight="1">
      <c r="A80" s="400" t="str">
        <f t="shared" si="4"/>
        <v/>
      </c>
      <c r="B80" s="341"/>
      <c r="C80" s="559"/>
      <c r="D80" s="341"/>
      <c r="E80" s="638"/>
      <c r="F80" s="393"/>
      <c r="G80" s="341" t="str">
        <f t="array" ref="G80">IF(C80="","",XLOOKUP(C80,'Master Data'!K:K,'Master Data'!N:N,"Input in Master Data",0,1))</f>
        <v/>
      </c>
      <c r="H80" s="341" t="str">
        <f t="array" ref="H80">IF(C80="","",XLOOKUP(C80,'Master Data'!K:K,'Master Data'!O:O,"Input in Master Data",0,1))</f>
        <v/>
      </c>
      <c r="I80" s="341" t="str">
        <f t="array" ref="I80">if(U80="","",XLOOKUP(U80,Master[Company],Master[Blow],"Unknown",0,1))</f>
        <v/>
      </c>
      <c r="J80" s="341" t="str">
        <f t="array" ref="J80">if(U80="","",XLOOKUP(U80,Master[Company],Master[Pigging],"Unknown",0,1))</f>
        <v/>
      </c>
      <c r="K80" s="341" t="str">
        <f t="array" ref="K80">if(U80="","",XLOOKUP(U80,Master[Company],Master[Load Method],"Unknown",0,1))</f>
        <v/>
      </c>
      <c r="L80" s="341" t="str">
        <f t="array" ref="L80">if(U80="","",XLOOKUP(U80,Master[Company],Master[Line Distance],"Unknown",0,1))</f>
        <v/>
      </c>
      <c r="M80" s="394"/>
      <c r="N80" s="341"/>
      <c r="O80" s="341"/>
      <c r="P80" s="341" t="str">
        <f t="array" ref="P80">if(U80="","",XLOOKUP(U80,Master[Company],Master[Terms],"NA",0,1))</f>
        <v/>
      </c>
      <c r="Q80" s="341" t="str">
        <f t="shared" si="1"/>
        <v/>
      </c>
      <c r="R80" s="341" t="str">
        <f t="array" ref="R80">if(U80="","",XLOOKUP(U80,Master[Company],Master[Group],"NA",0,1))</f>
        <v/>
      </c>
      <c r="S80" s="341" t="str">
        <f t="array" ref="S80">if(U80="","",XLOOKUP(U80,Master[Company],Master[Loading Location],"NA",0,1))</f>
        <v/>
      </c>
      <c r="T80" s="341" t="str">
        <f t="array" ref="T80">if(U80="","",XLOOKUP(U80,Master[Company],Master[Acronym],"NA",0,1))</f>
        <v/>
      </c>
      <c r="U80" s="341"/>
      <c r="V80" s="342"/>
      <c r="W80" s="342"/>
      <c r="X80" s="341" t="str">
        <f t="shared" si="2"/>
        <v/>
      </c>
      <c r="Y80" s="341" t="str">
        <f t="shared" si="3"/>
        <v/>
      </c>
      <c r="Z80" s="341"/>
      <c r="AA80" s="341"/>
      <c r="AB80" s="341"/>
      <c r="AC80" s="401"/>
      <c r="AD80" s="563"/>
      <c r="AE80" s="564"/>
      <c r="AF80" s="564"/>
      <c r="AG80" s="564"/>
      <c r="AH80" s="564"/>
      <c r="AI80" s="564"/>
      <c r="AJ80" s="564"/>
      <c r="AK80" s="564"/>
      <c r="AL80" s="563"/>
      <c r="AM80" s="564"/>
      <c r="AN80" s="564"/>
      <c r="AO80" s="564"/>
      <c r="AP80" s="564"/>
      <c r="AQ80" s="564"/>
      <c r="AR80" s="564"/>
      <c r="AS80" s="564"/>
      <c r="AT80" s="401"/>
      <c r="AU80" s="399"/>
      <c r="AV80" s="617"/>
      <c r="AW80" s="401"/>
      <c r="AX80" s="401"/>
      <c r="AY80" s="341"/>
      <c r="AZ80" s="341"/>
      <c r="BA80" s="341"/>
      <c r="BB80" s="341"/>
      <c r="BC80" s="341"/>
      <c r="BD80" s="401"/>
      <c r="BE80" s="341"/>
      <c r="BF80" s="341"/>
      <c r="BG80" s="402"/>
      <c r="BH80" s="403"/>
      <c r="BI80" s="405"/>
      <c r="BJ80" s="405"/>
      <c r="BK80" s="405"/>
      <c r="BL80" s="405"/>
      <c r="BM80" s="514"/>
    </row>
    <row r="81" ht="18.75" customHeight="1">
      <c r="A81" s="400" t="str">
        <f t="shared" si="4"/>
        <v/>
      </c>
      <c r="B81" s="341"/>
      <c r="C81" s="559"/>
      <c r="D81" s="341"/>
      <c r="E81" s="638"/>
      <c r="F81" s="393"/>
      <c r="G81" s="341" t="str">
        <f t="array" ref="G81">IF(C81="","",XLOOKUP(C81,'Master Data'!K:K,'Master Data'!N:N,"Input in Master Data",0,1))</f>
        <v/>
      </c>
      <c r="H81" s="341" t="str">
        <f t="array" ref="H81">IF(C81="","",XLOOKUP(C81,'Master Data'!K:K,'Master Data'!O:O,"Input in Master Data",0,1))</f>
        <v/>
      </c>
      <c r="I81" s="341" t="str">
        <f t="array" ref="I81">if(U81="","",XLOOKUP(U81,Master[Company],Master[Blow],"Unknown",0,1))</f>
        <v/>
      </c>
      <c r="J81" s="341" t="str">
        <f t="array" ref="J81">if(U81="","",XLOOKUP(U81,Master[Company],Master[Pigging],"Unknown",0,1))</f>
        <v/>
      </c>
      <c r="K81" s="341" t="str">
        <f t="array" ref="K81">if(U81="","",XLOOKUP(U81,Master[Company],Master[Load Method],"Unknown",0,1))</f>
        <v/>
      </c>
      <c r="L81" s="341" t="str">
        <f t="array" ref="L81">if(U81="","",XLOOKUP(U81,Master[Company],Master[Line Distance],"Unknown",0,1))</f>
        <v/>
      </c>
      <c r="M81" s="394"/>
      <c r="N81" s="341"/>
      <c r="O81" s="341"/>
      <c r="P81" s="341" t="str">
        <f t="array" ref="P81">if(U81="","",XLOOKUP(U81,Master[Company],Master[Terms],"NA",0,1))</f>
        <v/>
      </c>
      <c r="Q81" s="341" t="str">
        <f t="shared" si="1"/>
        <v/>
      </c>
      <c r="R81" s="341" t="str">
        <f t="array" ref="R81">if(U81="","",XLOOKUP(U81,Master[Company],Master[Group],"NA",0,1))</f>
        <v/>
      </c>
      <c r="S81" s="341" t="str">
        <f t="array" ref="S81">if(U81="","",XLOOKUP(U81,Master[Company],Master[Loading Location],"NA",0,1))</f>
        <v/>
      </c>
      <c r="T81" s="341" t="str">
        <f t="array" ref="T81">if(U81="","",XLOOKUP(U81,Master[Company],Master[Acronym],"NA",0,1))</f>
        <v/>
      </c>
      <c r="U81" s="341"/>
      <c r="V81" s="342"/>
      <c r="W81" s="342"/>
      <c r="X81" s="341" t="str">
        <f t="shared" si="2"/>
        <v/>
      </c>
      <c r="Y81" s="341" t="str">
        <f t="shared" si="3"/>
        <v/>
      </c>
      <c r="Z81" s="341"/>
      <c r="AA81" s="341"/>
      <c r="AB81" s="341"/>
      <c r="AC81" s="401"/>
      <c r="AD81" s="563"/>
      <c r="AE81" s="564"/>
      <c r="AF81" s="564"/>
      <c r="AG81" s="564"/>
      <c r="AH81" s="564"/>
      <c r="AI81" s="564"/>
      <c r="AJ81" s="564"/>
      <c r="AK81" s="564"/>
      <c r="AL81" s="563"/>
      <c r="AM81" s="564"/>
      <c r="AN81" s="564"/>
      <c r="AO81" s="564"/>
      <c r="AP81" s="564"/>
      <c r="AQ81" s="564"/>
      <c r="AR81" s="564"/>
      <c r="AS81" s="564"/>
      <c r="AT81" s="401"/>
      <c r="AU81" s="399"/>
      <c r="AV81" s="617"/>
      <c r="AW81" s="401"/>
      <c r="AX81" s="401"/>
      <c r="AY81" s="341"/>
      <c r="AZ81" s="341"/>
      <c r="BA81" s="341"/>
      <c r="BB81" s="341"/>
      <c r="BC81" s="341"/>
      <c r="BD81" s="401"/>
      <c r="BE81" s="341"/>
      <c r="BF81" s="341"/>
      <c r="BG81" s="402"/>
      <c r="BH81" s="403"/>
      <c r="BI81" s="405"/>
      <c r="BJ81" s="405"/>
      <c r="BK81" s="405"/>
      <c r="BL81" s="405"/>
      <c r="BM81" s="514"/>
    </row>
    <row r="82" ht="18.75" customHeight="1">
      <c r="A82" s="400" t="str">
        <f t="shared" si="4"/>
        <v/>
      </c>
      <c r="B82" s="341"/>
      <c r="C82" s="559"/>
      <c r="D82" s="341"/>
      <c r="E82" s="638"/>
      <c r="F82" s="393"/>
      <c r="G82" s="341" t="str">
        <f t="array" ref="G82">IF(C82="","",XLOOKUP(C82,'Master Data'!K:K,'Master Data'!N:N,"Input in Master Data",0,1))</f>
        <v/>
      </c>
      <c r="H82" s="341" t="str">
        <f t="array" ref="H82">IF(C82="","",XLOOKUP(C82,'Master Data'!K:K,'Master Data'!O:O,"Input in Master Data",0,1))</f>
        <v/>
      </c>
      <c r="I82" s="341" t="str">
        <f t="array" ref="I82">if(U82="","",XLOOKUP(U82,Master[Company],Master[Blow],"Unknown",0,1))</f>
        <v/>
      </c>
      <c r="J82" s="341" t="str">
        <f t="array" ref="J82">if(U82="","",XLOOKUP(U82,Master[Company],Master[Pigging],"Unknown",0,1))</f>
        <v/>
      </c>
      <c r="K82" s="341" t="str">
        <f t="array" ref="K82">if(U82="","",XLOOKUP(U82,Master[Company],Master[Load Method],"Unknown",0,1))</f>
        <v/>
      </c>
      <c r="L82" s="341" t="str">
        <f t="array" ref="L82">if(U82="","",XLOOKUP(U82,Master[Company],Master[Line Distance],"Unknown",0,1))</f>
        <v/>
      </c>
      <c r="M82" s="394"/>
      <c r="N82" s="341"/>
      <c r="O82" s="341"/>
      <c r="P82" s="341" t="str">
        <f t="array" ref="P82">if(U82="","",XLOOKUP(U82,Master[Company],Master[Terms],"NA",0,1))</f>
        <v/>
      </c>
      <c r="Q82" s="341" t="str">
        <f t="shared" si="1"/>
        <v/>
      </c>
      <c r="R82" s="341" t="str">
        <f t="array" ref="R82">if(U82="","",XLOOKUP(U82,Master[Company],Master[Group],"NA",0,1))</f>
        <v/>
      </c>
      <c r="S82" s="341" t="str">
        <f t="array" ref="S82">if(U82="","",XLOOKUP(U82,Master[Company],Master[Loading Location],"NA",0,1))</f>
        <v/>
      </c>
      <c r="T82" s="341" t="str">
        <f t="array" ref="T82">if(U82="","",XLOOKUP(U82,Master[Company],Master[Acronym],"NA",0,1))</f>
        <v/>
      </c>
      <c r="U82" s="341"/>
      <c r="V82" s="342"/>
      <c r="W82" s="342"/>
      <c r="X82" s="341" t="str">
        <f t="shared" si="2"/>
        <v/>
      </c>
      <c r="Y82" s="341" t="str">
        <f t="shared" si="3"/>
        <v/>
      </c>
      <c r="Z82" s="341"/>
      <c r="AA82" s="341"/>
      <c r="AB82" s="341"/>
      <c r="AC82" s="401"/>
      <c r="AD82" s="563"/>
      <c r="AE82" s="564"/>
      <c r="AF82" s="564"/>
      <c r="AG82" s="564"/>
      <c r="AH82" s="564"/>
      <c r="AI82" s="564"/>
      <c r="AJ82" s="564"/>
      <c r="AK82" s="564"/>
      <c r="AL82" s="563"/>
      <c r="AM82" s="564"/>
      <c r="AN82" s="564"/>
      <c r="AO82" s="564"/>
      <c r="AP82" s="564"/>
      <c r="AQ82" s="564"/>
      <c r="AR82" s="564"/>
      <c r="AS82" s="564"/>
      <c r="AT82" s="401"/>
      <c r="AU82" s="399"/>
      <c r="AV82" s="617"/>
      <c r="AW82" s="401"/>
      <c r="AX82" s="401"/>
      <c r="AY82" s="341"/>
      <c r="AZ82" s="341"/>
      <c r="BA82" s="341"/>
      <c r="BB82" s="341"/>
      <c r="BC82" s="341"/>
      <c r="BD82" s="401"/>
      <c r="BE82" s="341"/>
      <c r="BF82" s="341"/>
      <c r="BG82" s="402"/>
      <c r="BH82" s="403"/>
      <c r="BI82" s="405"/>
      <c r="BJ82" s="405"/>
      <c r="BK82" s="405"/>
      <c r="BL82" s="405"/>
      <c r="BM82" s="514"/>
    </row>
    <row r="83" ht="18.75" customHeight="1">
      <c r="A83" s="400" t="str">
        <f t="shared" si="4"/>
        <v/>
      </c>
      <c r="B83" s="341"/>
      <c r="C83" s="559"/>
      <c r="D83" s="341"/>
      <c r="E83" s="638"/>
      <c r="F83" s="393"/>
      <c r="G83" s="341" t="str">
        <f t="array" ref="G83">IF(C83="","",XLOOKUP(C83,'Master Data'!K:K,'Master Data'!N:N,"Input in Master Data",0,1))</f>
        <v/>
      </c>
      <c r="H83" s="341" t="str">
        <f t="array" ref="H83">IF(C83="","",XLOOKUP(C83,'Master Data'!K:K,'Master Data'!O:O,"Input in Master Data",0,1))</f>
        <v/>
      </c>
      <c r="I83" s="341" t="str">
        <f t="array" ref="I83">if(U83="","",XLOOKUP(U83,Master[Company],Master[Blow],"Unknown",0,1))</f>
        <v/>
      </c>
      <c r="J83" s="341" t="str">
        <f t="array" ref="J83">if(U83="","",XLOOKUP(U83,Master[Company],Master[Pigging],"Unknown",0,1))</f>
        <v/>
      </c>
      <c r="K83" s="341" t="str">
        <f t="array" ref="K83">if(U83="","",XLOOKUP(U83,Master[Company],Master[Load Method],"Unknown",0,1))</f>
        <v/>
      </c>
      <c r="L83" s="341" t="str">
        <f t="array" ref="L83">if(U83="","",XLOOKUP(U83,Master[Company],Master[Line Distance],"Unknown",0,1))</f>
        <v/>
      </c>
      <c r="M83" s="394"/>
      <c r="N83" s="341"/>
      <c r="O83" s="341"/>
      <c r="P83" s="341" t="str">
        <f t="array" ref="P83">if(U83="","",XLOOKUP(U83,Master[Company],Master[Terms],"NA",0,1))</f>
        <v/>
      </c>
      <c r="Q83" s="341" t="str">
        <f t="shared" si="1"/>
        <v/>
      </c>
      <c r="R83" s="341" t="str">
        <f t="array" ref="R83">if(U83="","",XLOOKUP(U83,Master[Company],Master[Group],"NA",0,1))</f>
        <v/>
      </c>
      <c r="S83" s="341" t="str">
        <f t="array" ref="S83">if(U83="","",XLOOKUP(U83,Master[Company],Master[Loading Location],"NA",0,1))</f>
        <v/>
      </c>
      <c r="T83" s="341" t="str">
        <f t="array" ref="T83">if(U83="","",XLOOKUP(U83,Master[Company],Master[Acronym],"NA",0,1))</f>
        <v/>
      </c>
      <c r="U83" s="341"/>
      <c r="V83" s="342"/>
      <c r="W83" s="342"/>
      <c r="X83" s="341" t="str">
        <f t="shared" si="2"/>
        <v/>
      </c>
      <c r="Y83" s="341" t="str">
        <f t="shared" si="3"/>
        <v/>
      </c>
      <c r="Z83" s="341"/>
      <c r="AA83" s="341"/>
      <c r="AB83" s="341"/>
      <c r="AC83" s="401"/>
      <c r="AD83" s="563"/>
      <c r="AE83" s="564"/>
      <c r="AF83" s="564"/>
      <c r="AG83" s="564"/>
      <c r="AH83" s="564"/>
      <c r="AI83" s="564"/>
      <c r="AJ83" s="564"/>
      <c r="AK83" s="564"/>
      <c r="AL83" s="563"/>
      <c r="AM83" s="564"/>
      <c r="AN83" s="564"/>
      <c r="AO83" s="564"/>
      <c r="AP83" s="564"/>
      <c r="AQ83" s="564"/>
      <c r="AR83" s="564"/>
      <c r="AS83" s="564"/>
      <c r="AT83" s="401"/>
      <c r="AU83" s="399"/>
      <c r="AV83" s="617"/>
      <c r="AW83" s="401"/>
      <c r="AX83" s="401"/>
      <c r="AY83" s="341"/>
      <c r="AZ83" s="341"/>
      <c r="BA83" s="341"/>
      <c r="BB83" s="341"/>
      <c r="BC83" s="341"/>
      <c r="BD83" s="401"/>
      <c r="BE83" s="341"/>
      <c r="BF83" s="341"/>
      <c r="BG83" s="402"/>
      <c r="BH83" s="403"/>
      <c r="BI83" s="405"/>
      <c r="BJ83" s="405"/>
      <c r="BK83" s="405"/>
      <c r="BL83" s="405"/>
      <c r="BM83" s="514"/>
    </row>
    <row r="84" ht="18.75" customHeight="1">
      <c r="A84" s="400" t="str">
        <f t="shared" si="4"/>
        <v/>
      </c>
      <c r="B84" s="341"/>
      <c r="C84" s="559"/>
      <c r="D84" s="341"/>
      <c r="E84" s="638"/>
      <c r="F84" s="393"/>
      <c r="G84" s="341" t="str">
        <f t="array" ref="G84">IF(C84="","",XLOOKUP(C84,'Master Data'!K:K,'Master Data'!N:N,"Input in Master Data",0,1))</f>
        <v/>
      </c>
      <c r="H84" s="341" t="str">
        <f t="array" ref="H84">IF(C84="","",XLOOKUP(C84,'Master Data'!K:K,'Master Data'!O:O,"Input in Master Data",0,1))</f>
        <v/>
      </c>
      <c r="I84" s="341" t="str">
        <f t="array" ref="I84">if(U84="","",XLOOKUP(U84,Master[Company],Master[Blow],"Unknown",0,1))</f>
        <v/>
      </c>
      <c r="J84" s="341" t="str">
        <f t="array" ref="J84">if(U84="","",XLOOKUP(U84,Master[Company],Master[Pigging],"Unknown",0,1))</f>
        <v/>
      </c>
      <c r="K84" s="341" t="str">
        <f t="array" ref="K84">if(U84="","",XLOOKUP(U84,Master[Company],Master[Load Method],"Unknown",0,1))</f>
        <v/>
      </c>
      <c r="L84" s="341" t="str">
        <f t="array" ref="L84">if(U84="","",XLOOKUP(U84,Master[Company],Master[Line Distance],"Unknown",0,1))</f>
        <v/>
      </c>
      <c r="M84" s="394"/>
      <c r="N84" s="341"/>
      <c r="O84" s="341"/>
      <c r="P84" s="341" t="str">
        <f t="array" ref="P84">if(U84="","",XLOOKUP(U84,Master[Company],Master[Terms],"NA",0,1))</f>
        <v/>
      </c>
      <c r="Q84" s="341" t="str">
        <f t="shared" si="1"/>
        <v/>
      </c>
      <c r="R84" s="341" t="str">
        <f t="array" ref="R84">if(U84="","",XLOOKUP(U84,Master[Company],Master[Group],"NA",0,1))</f>
        <v/>
      </c>
      <c r="S84" s="341" t="str">
        <f t="array" ref="S84">if(U84="","",XLOOKUP(U84,Master[Company],Master[Loading Location],"NA",0,1))</f>
        <v/>
      </c>
      <c r="T84" s="341" t="str">
        <f t="array" ref="T84">if(U84="","",XLOOKUP(U84,Master[Company],Master[Acronym],"NA",0,1))</f>
        <v/>
      </c>
      <c r="U84" s="341"/>
      <c r="V84" s="342"/>
      <c r="W84" s="342"/>
      <c r="X84" s="341" t="str">
        <f t="shared" si="2"/>
        <v/>
      </c>
      <c r="Y84" s="341" t="str">
        <f t="shared" si="3"/>
        <v/>
      </c>
      <c r="Z84" s="341"/>
      <c r="AA84" s="341"/>
      <c r="AB84" s="341"/>
      <c r="AC84" s="401"/>
      <c r="AD84" s="563"/>
      <c r="AE84" s="564"/>
      <c r="AF84" s="564"/>
      <c r="AG84" s="564"/>
      <c r="AH84" s="564"/>
      <c r="AI84" s="564"/>
      <c r="AJ84" s="564"/>
      <c r="AK84" s="564"/>
      <c r="AL84" s="563"/>
      <c r="AM84" s="564"/>
      <c r="AN84" s="564"/>
      <c r="AO84" s="564"/>
      <c r="AP84" s="564"/>
      <c r="AQ84" s="564"/>
      <c r="AR84" s="564"/>
      <c r="AS84" s="564"/>
      <c r="AT84" s="401"/>
      <c r="AU84" s="399"/>
      <c r="AV84" s="617"/>
      <c r="AW84" s="401"/>
      <c r="AX84" s="401"/>
      <c r="AY84" s="341"/>
      <c r="AZ84" s="341"/>
      <c r="BA84" s="341"/>
      <c r="BB84" s="341"/>
      <c r="BC84" s="341"/>
      <c r="BD84" s="401"/>
      <c r="BE84" s="341"/>
      <c r="BF84" s="341"/>
      <c r="BG84" s="402"/>
      <c r="BH84" s="403"/>
      <c r="BI84" s="405"/>
      <c r="BJ84" s="405"/>
      <c r="BK84" s="405"/>
      <c r="BL84" s="405"/>
      <c r="BM84" s="514"/>
    </row>
    <row r="85" ht="18.75" customHeight="1">
      <c r="A85" s="400" t="str">
        <f t="shared" si="4"/>
        <v/>
      </c>
      <c r="B85" s="341"/>
      <c r="C85" s="559"/>
      <c r="D85" s="341"/>
      <c r="E85" s="638"/>
      <c r="F85" s="393"/>
      <c r="G85" s="341" t="str">
        <f t="array" ref="G85">IF(C85="","",XLOOKUP(C85,'Master Data'!K:K,'Master Data'!N:N,"Input in Master Data",0,1))</f>
        <v/>
      </c>
      <c r="H85" s="341" t="str">
        <f t="array" ref="H85">IF(C85="","",XLOOKUP(C85,'Master Data'!K:K,'Master Data'!O:O,"Input in Master Data",0,1))</f>
        <v/>
      </c>
      <c r="I85" s="341" t="str">
        <f t="array" ref="I85">if(U85="","",XLOOKUP(U85,Master[Company],Master[Blow],"Unknown",0,1))</f>
        <v/>
      </c>
      <c r="J85" s="341" t="str">
        <f t="array" ref="J85">if(U85="","",XLOOKUP(U85,Master[Company],Master[Pigging],"Unknown",0,1))</f>
        <v/>
      </c>
      <c r="K85" s="341" t="str">
        <f t="array" ref="K85">if(U85="","",XLOOKUP(U85,Master[Company],Master[Load Method],"Unknown",0,1))</f>
        <v/>
      </c>
      <c r="L85" s="341" t="str">
        <f t="array" ref="L85">if(U85="","",XLOOKUP(U85,Master[Company],Master[Line Distance],"Unknown",0,1))</f>
        <v/>
      </c>
      <c r="M85" s="394"/>
      <c r="N85" s="341"/>
      <c r="O85" s="341"/>
      <c r="P85" s="341" t="str">
        <f t="array" ref="P85">if(U85="","",XLOOKUP(U85,Master[Company],Master[Terms],"NA",0,1))</f>
        <v/>
      </c>
      <c r="Q85" s="341" t="str">
        <f t="shared" si="1"/>
        <v/>
      </c>
      <c r="R85" s="341" t="str">
        <f t="array" ref="R85">if(U85="","",XLOOKUP(U85,Master[Company],Master[Group],"NA",0,1))</f>
        <v/>
      </c>
      <c r="S85" s="341" t="str">
        <f t="array" ref="S85">if(U85="","",XLOOKUP(U85,Master[Company],Master[Loading Location],"NA",0,1))</f>
        <v/>
      </c>
      <c r="T85" s="341" t="str">
        <f t="array" ref="T85">if(U85="","",XLOOKUP(U85,Master[Company],Master[Acronym],"NA",0,1))</f>
        <v/>
      </c>
      <c r="U85" s="341"/>
      <c r="V85" s="342"/>
      <c r="W85" s="342"/>
      <c r="X85" s="341" t="str">
        <f t="shared" si="2"/>
        <v/>
      </c>
      <c r="Y85" s="341" t="str">
        <f t="shared" si="3"/>
        <v/>
      </c>
      <c r="Z85" s="341"/>
      <c r="AA85" s="341"/>
      <c r="AB85" s="341"/>
      <c r="AC85" s="401"/>
      <c r="AD85" s="563"/>
      <c r="AE85" s="564"/>
      <c r="AF85" s="564"/>
      <c r="AG85" s="564"/>
      <c r="AH85" s="564"/>
      <c r="AI85" s="564"/>
      <c r="AJ85" s="564"/>
      <c r="AK85" s="564"/>
      <c r="AL85" s="563"/>
      <c r="AM85" s="564"/>
      <c r="AN85" s="564"/>
      <c r="AO85" s="564"/>
      <c r="AP85" s="564"/>
      <c r="AQ85" s="564"/>
      <c r="AR85" s="564"/>
      <c r="AS85" s="564"/>
      <c r="AT85" s="401"/>
      <c r="AU85" s="399"/>
      <c r="AV85" s="617"/>
      <c r="AW85" s="401"/>
      <c r="AX85" s="401"/>
      <c r="AY85" s="341"/>
      <c r="AZ85" s="341"/>
      <c r="BA85" s="341"/>
      <c r="BB85" s="341"/>
      <c r="BC85" s="341"/>
      <c r="BD85" s="401"/>
      <c r="BE85" s="341"/>
      <c r="BF85" s="341"/>
      <c r="BG85" s="402"/>
      <c r="BH85" s="403"/>
      <c r="BI85" s="405"/>
      <c r="BJ85" s="405"/>
      <c r="BK85" s="405"/>
      <c r="BL85" s="405"/>
      <c r="BM85" s="514"/>
    </row>
    <row r="86" ht="18.75" customHeight="1">
      <c r="A86" s="400" t="str">
        <f t="shared" si="4"/>
        <v/>
      </c>
      <c r="B86" s="341"/>
      <c r="C86" s="559"/>
      <c r="D86" s="341"/>
      <c r="E86" s="638"/>
      <c r="F86" s="393"/>
      <c r="G86" s="341" t="str">
        <f t="array" ref="G86">IF(C86="","",XLOOKUP(C86,'Master Data'!K:K,'Master Data'!N:N,"Input in Master Data",0,1))</f>
        <v/>
      </c>
      <c r="H86" s="341" t="str">
        <f t="array" ref="H86">IF(C86="","",XLOOKUP(C86,'Master Data'!K:K,'Master Data'!O:O,"Input in Master Data",0,1))</f>
        <v/>
      </c>
      <c r="I86" s="341" t="str">
        <f t="array" ref="I86">if(U86="","",XLOOKUP(U86,Master[Company],Master[Blow],"Unknown",0,1))</f>
        <v/>
      </c>
      <c r="J86" s="341" t="str">
        <f t="array" ref="J86">if(U86="","",XLOOKUP(U86,Master[Company],Master[Pigging],"Unknown",0,1))</f>
        <v/>
      </c>
      <c r="K86" s="341" t="str">
        <f t="array" ref="K86">if(U86="","",XLOOKUP(U86,Master[Company],Master[Load Method],"Unknown",0,1))</f>
        <v/>
      </c>
      <c r="L86" s="341" t="str">
        <f t="array" ref="L86">if(U86="","",XLOOKUP(U86,Master[Company],Master[Line Distance],"Unknown",0,1))</f>
        <v/>
      </c>
      <c r="M86" s="394"/>
      <c r="N86" s="341"/>
      <c r="O86" s="341"/>
      <c r="P86" s="341" t="str">
        <f t="array" ref="P86">if(U86="","",XLOOKUP(U86,Master[Company],Master[Terms],"NA",0,1))</f>
        <v/>
      </c>
      <c r="Q86" s="341" t="str">
        <f t="shared" si="1"/>
        <v/>
      </c>
      <c r="R86" s="341" t="str">
        <f t="array" ref="R86">if(U86="","",XLOOKUP(U86,Master[Company],Master[Group],"NA",0,1))</f>
        <v/>
      </c>
      <c r="S86" s="341" t="str">
        <f t="array" ref="S86">if(U86="","",XLOOKUP(U86,Master[Company],Master[Loading Location],"NA",0,1))</f>
        <v/>
      </c>
      <c r="T86" s="341" t="str">
        <f t="array" ref="T86">if(U86="","",XLOOKUP(U86,Master[Company],Master[Acronym],"NA",0,1))</f>
        <v/>
      </c>
      <c r="U86" s="341"/>
      <c r="V86" s="342"/>
      <c r="W86" s="342"/>
      <c r="X86" s="341" t="str">
        <f t="shared" si="2"/>
        <v/>
      </c>
      <c r="Y86" s="341" t="str">
        <f t="shared" si="3"/>
        <v/>
      </c>
      <c r="Z86" s="341"/>
      <c r="AA86" s="341"/>
      <c r="AB86" s="341"/>
      <c r="AC86" s="401"/>
      <c r="AD86" s="563"/>
      <c r="AE86" s="564"/>
      <c r="AF86" s="564"/>
      <c r="AG86" s="564"/>
      <c r="AH86" s="564"/>
      <c r="AI86" s="564"/>
      <c r="AJ86" s="564"/>
      <c r="AK86" s="564"/>
      <c r="AL86" s="563"/>
      <c r="AM86" s="564"/>
      <c r="AN86" s="564"/>
      <c r="AO86" s="564"/>
      <c r="AP86" s="564"/>
      <c r="AQ86" s="564"/>
      <c r="AR86" s="564"/>
      <c r="AS86" s="564"/>
      <c r="AT86" s="401"/>
      <c r="AU86" s="399"/>
      <c r="AV86" s="617"/>
      <c r="AW86" s="401"/>
      <c r="AX86" s="401"/>
      <c r="AY86" s="341"/>
      <c r="AZ86" s="341"/>
      <c r="BA86" s="341"/>
      <c r="BB86" s="341"/>
      <c r="BC86" s="341"/>
      <c r="BD86" s="401"/>
      <c r="BE86" s="341"/>
      <c r="BF86" s="341"/>
      <c r="BG86" s="402"/>
      <c r="BH86" s="403"/>
      <c r="BI86" s="405"/>
      <c r="BJ86" s="405"/>
      <c r="BK86" s="405"/>
      <c r="BL86" s="405"/>
      <c r="BM86" s="514"/>
    </row>
    <row r="87" ht="18.75" customHeight="1">
      <c r="A87" s="400" t="str">
        <f t="shared" si="4"/>
        <v/>
      </c>
      <c r="B87" s="341"/>
      <c r="C87" s="559"/>
      <c r="D87" s="341"/>
      <c r="E87" s="638"/>
      <c r="F87" s="393"/>
      <c r="G87" s="341" t="str">
        <f t="array" ref="G87">IF(C87="","",XLOOKUP(C87,'Master Data'!K:K,'Master Data'!N:N,"Input in Master Data",0,1))</f>
        <v/>
      </c>
      <c r="H87" s="341" t="str">
        <f t="array" ref="H87">IF(C87="","",XLOOKUP(C87,'Master Data'!K:K,'Master Data'!O:O,"Input in Master Data",0,1))</f>
        <v/>
      </c>
      <c r="I87" s="341" t="str">
        <f t="array" ref="I87">if(U87="","",XLOOKUP(U87,Master[Company],Master[Blow],"Unknown",0,1))</f>
        <v/>
      </c>
      <c r="J87" s="341" t="str">
        <f t="array" ref="J87">if(U87="","",XLOOKUP(U87,Master[Company],Master[Pigging],"Unknown",0,1))</f>
        <v/>
      </c>
      <c r="K87" s="341" t="str">
        <f t="array" ref="K87">if(U87="","",XLOOKUP(U87,Master[Company],Master[Load Method],"Unknown",0,1))</f>
        <v/>
      </c>
      <c r="L87" s="341" t="str">
        <f t="array" ref="L87">if(U87="","",XLOOKUP(U87,Master[Company],Master[Line Distance],"Unknown",0,1))</f>
        <v/>
      </c>
      <c r="M87" s="394"/>
      <c r="N87" s="341"/>
      <c r="O87" s="341"/>
      <c r="P87" s="341" t="str">
        <f t="array" ref="P87">if(U87="","",XLOOKUP(U87,Master[Company],Master[Terms],"NA",0,1))</f>
        <v/>
      </c>
      <c r="Q87" s="341" t="str">
        <f t="shared" si="1"/>
        <v/>
      </c>
      <c r="R87" s="341" t="str">
        <f t="array" ref="R87">if(U87="","",XLOOKUP(U87,Master[Company],Master[Group],"NA",0,1))</f>
        <v/>
      </c>
      <c r="S87" s="341" t="str">
        <f t="array" ref="S87">if(U87="","",XLOOKUP(U87,Master[Company],Master[Loading Location],"NA",0,1))</f>
        <v/>
      </c>
      <c r="T87" s="341" t="str">
        <f t="array" ref="T87">if(U87="","",XLOOKUP(U87,Master[Company],Master[Acronym],"NA",0,1))</f>
        <v/>
      </c>
      <c r="U87" s="341"/>
      <c r="V87" s="342"/>
      <c r="W87" s="342"/>
      <c r="X87" s="341" t="str">
        <f t="shared" si="2"/>
        <v/>
      </c>
      <c r="Y87" s="341" t="str">
        <f t="shared" si="3"/>
        <v/>
      </c>
      <c r="Z87" s="341"/>
      <c r="AA87" s="341"/>
      <c r="AB87" s="341"/>
      <c r="AC87" s="401"/>
      <c r="AD87" s="563"/>
      <c r="AE87" s="564"/>
      <c r="AF87" s="564"/>
      <c r="AG87" s="564"/>
      <c r="AH87" s="564"/>
      <c r="AI87" s="564"/>
      <c r="AJ87" s="564"/>
      <c r="AK87" s="564"/>
      <c r="AL87" s="563"/>
      <c r="AM87" s="564"/>
      <c r="AN87" s="564"/>
      <c r="AO87" s="564"/>
      <c r="AP87" s="564"/>
      <c r="AQ87" s="564"/>
      <c r="AR87" s="564"/>
      <c r="AS87" s="564"/>
      <c r="AT87" s="401"/>
      <c r="AU87" s="399"/>
      <c r="AV87" s="617"/>
      <c r="AW87" s="401"/>
      <c r="AX87" s="401"/>
      <c r="AY87" s="341"/>
      <c r="AZ87" s="341"/>
      <c r="BA87" s="341"/>
      <c r="BB87" s="341"/>
      <c r="BC87" s="341"/>
      <c r="BD87" s="401"/>
      <c r="BE87" s="341"/>
      <c r="BF87" s="341"/>
      <c r="BG87" s="402"/>
      <c r="BH87" s="403"/>
      <c r="BI87" s="405"/>
      <c r="BJ87" s="405"/>
      <c r="BK87" s="405"/>
      <c r="BL87" s="405"/>
      <c r="BM87" s="514"/>
    </row>
    <row r="88" ht="18.75" customHeight="1">
      <c r="A88" s="400" t="str">
        <f t="shared" si="4"/>
        <v/>
      </c>
      <c r="B88" s="341"/>
      <c r="C88" s="559"/>
      <c r="D88" s="341"/>
      <c r="E88" s="638"/>
      <c r="F88" s="393"/>
      <c r="G88" s="341" t="str">
        <f t="array" ref="G88">IF(C88="","",XLOOKUP(C88,'Master Data'!K:K,'Master Data'!N:N,"Input in Master Data",0,1))</f>
        <v/>
      </c>
      <c r="H88" s="341" t="str">
        <f t="array" ref="H88">IF(C88="","",XLOOKUP(C88,'Master Data'!K:K,'Master Data'!O:O,"Input in Master Data",0,1))</f>
        <v/>
      </c>
      <c r="I88" s="341" t="str">
        <f t="array" ref="I88">if(U88="","",XLOOKUP(U88,Master[Company],Master[Blow],"Unknown",0,1))</f>
        <v/>
      </c>
      <c r="J88" s="341" t="str">
        <f t="array" ref="J88">if(U88="","",XLOOKUP(U88,Master[Company],Master[Pigging],"Unknown",0,1))</f>
        <v/>
      </c>
      <c r="K88" s="341" t="str">
        <f t="array" ref="K88">if(U88="","",XLOOKUP(U88,Master[Company],Master[Load Method],"Unknown",0,1))</f>
        <v/>
      </c>
      <c r="L88" s="341" t="str">
        <f t="array" ref="L88">if(U88="","",XLOOKUP(U88,Master[Company],Master[Line Distance],"Unknown",0,1))</f>
        <v/>
      </c>
      <c r="M88" s="394"/>
      <c r="N88" s="341"/>
      <c r="O88" s="341"/>
      <c r="P88" s="341" t="str">
        <f t="array" ref="P88">if(U88="","",XLOOKUP(U88,Master[Company],Master[Terms],"NA",0,1))</f>
        <v/>
      </c>
      <c r="Q88" s="341" t="str">
        <f t="shared" si="1"/>
        <v/>
      </c>
      <c r="R88" s="341" t="str">
        <f t="array" ref="R88">if(U88="","",XLOOKUP(U88,Master[Company],Master[Group],"NA",0,1))</f>
        <v/>
      </c>
      <c r="S88" s="341" t="str">
        <f t="array" ref="S88">if(U88="","",XLOOKUP(U88,Master[Company],Master[Loading Location],"NA",0,1))</f>
        <v/>
      </c>
      <c r="T88" s="341" t="str">
        <f t="array" ref="T88">if(U88="","",XLOOKUP(U88,Master[Company],Master[Acronym],"NA",0,1))</f>
        <v/>
      </c>
      <c r="U88" s="341"/>
      <c r="V88" s="342"/>
      <c r="W88" s="342"/>
      <c r="X88" s="341" t="str">
        <f t="shared" si="2"/>
        <v/>
      </c>
      <c r="Y88" s="341" t="str">
        <f t="shared" si="3"/>
        <v/>
      </c>
      <c r="Z88" s="341"/>
      <c r="AA88" s="341"/>
      <c r="AB88" s="341"/>
      <c r="AC88" s="401"/>
      <c r="AD88" s="563"/>
      <c r="AE88" s="564"/>
      <c r="AF88" s="564"/>
      <c r="AG88" s="564"/>
      <c r="AH88" s="564"/>
      <c r="AI88" s="564"/>
      <c r="AJ88" s="564"/>
      <c r="AK88" s="564"/>
      <c r="AL88" s="563"/>
      <c r="AM88" s="564"/>
      <c r="AN88" s="564"/>
      <c r="AO88" s="564"/>
      <c r="AP88" s="564"/>
      <c r="AQ88" s="564"/>
      <c r="AR88" s="564"/>
      <c r="AS88" s="564"/>
      <c r="AT88" s="401"/>
      <c r="AU88" s="399"/>
      <c r="AV88" s="617"/>
      <c r="AW88" s="401"/>
      <c r="AX88" s="401"/>
      <c r="AY88" s="341"/>
      <c r="AZ88" s="341"/>
      <c r="BA88" s="341"/>
      <c r="BB88" s="341"/>
      <c r="BC88" s="341"/>
      <c r="BD88" s="401"/>
      <c r="BE88" s="341"/>
      <c r="BF88" s="341"/>
      <c r="BG88" s="402"/>
      <c r="BH88" s="403"/>
      <c r="BI88" s="405"/>
      <c r="BJ88" s="405"/>
      <c r="BK88" s="405"/>
      <c r="BL88" s="405"/>
      <c r="BM88" s="514"/>
    </row>
    <row r="89" ht="18.75" customHeight="1">
      <c r="A89" s="400" t="str">
        <f t="shared" si="4"/>
        <v/>
      </c>
      <c r="B89" s="341"/>
      <c r="C89" s="559"/>
      <c r="D89" s="341"/>
      <c r="E89" s="638"/>
      <c r="F89" s="393"/>
      <c r="G89" s="341" t="str">
        <f t="array" ref="G89">IF(C89="","",XLOOKUP(C89,'Master Data'!K:K,'Master Data'!N:N,"Input in Master Data",0,1))</f>
        <v/>
      </c>
      <c r="H89" s="341" t="str">
        <f t="array" ref="H89">IF(C89="","",XLOOKUP(C89,'Master Data'!K:K,'Master Data'!O:O,"Input in Master Data",0,1))</f>
        <v/>
      </c>
      <c r="I89" s="341" t="str">
        <f t="array" ref="I89">if(U89="","",XLOOKUP(U89,Master[Company],Master[Blow],"Unknown",0,1))</f>
        <v/>
      </c>
      <c r="J89" s="341" t="str">
        <f t="array" ref="J89">if(U89="","",XLOOKUP(U89,Master[Company],Master[Pigging],"Unknown",0,1))</f>
        <v/>
      </c>
      <c r="K89" s="341" t="str">
        <f t="array" ref="K89">if(U89="","",XLOOKUP(U89,Master[Company],Master[Load Method],"Unknown",0,1))</f>
        <v/>
      </c>
      <c r="L89" s="341" t="str">
        <f t="array" ref="L89">if(U89="","",XLOOKUP(U89,Master[Company],Master[Line Distance],"Unknown",0,1))</f>
        <v/>
      </c>
      <c r="M89" s="394"/>
      <c r="N89" s="341"/>
      <c r="O89" s="341"/>
      <c r="P89" s="341" t="str">
        <f t="array" ref="P89">if(U89="","",XLOOKUP(U89,Master[Company],Master[Terms],"NA",0,1))</f>
        <v/>
      </c>
      <c r="Q89" s="341" t="str">
        <f t="shared" si="1"/>
        <v/>
      </c>
      <c r="R89" s="341" t="str">
        <f t="array" ref="R89">if(U89="","",XLOOKUP(U89,Master[Company],Master[Group],"NA",0,1))</f>
        <v/>
      </c>
      <c r="S89" s="341" t="str">
        <f t="array" ref="S89">if(U89="","",XLOOKUP(U89,Master[Company],Master[Loading Location],"NA",0,1))</f>
        <v/>
      </c>
      <c r="T89" s="341" t="str">
        <f t="array" ref="T89">if(U89="","",XLOOKUP(U89,Master[Company],Master[Acronym],"NA",0,1))</f>
        <v/>
      </c>
      <c r="U89" s="341"/>
      <c r="V89" s="342"/>
      <c r="W89" s="342"/>
      <c r="X89" s="341" t="str">
        <f t="shared" si="2"/>
        <v/>
      </c>
      <c r="Y89" s="341" t="str">
        <f t="shared" si="3"/>
        <v/>
      </c>
      <c r="Z89" s="341"/>
      <c r="AA89" s="341"/>
      <c r="AB89" s="341"/>
      <c r="AC89" s="401"/>
      <c r="AD89" s="563"/>
      <c r="AE89" s="564"/>
      <c r="AF89" s="564"/>
      <c r="AG89" s="564"/>
      <c r="AH89" s="564"/>
      <c r="AI89" s="564"/>
      <c r="AJ89" s="564"/>
      <c r="AK89" s="564"/>
      <c r="AL89" s="563"/>
      <c r="AM89" s="564"/>
      <c r="AN89" s="564"/>
      <c r="AO89" s="564"/>
      <c r="AP89" s="564"/>
      <c r="AQ89" s="564"/>
      <c r="AR89" s="564"/>
      <c r="AS89" s="564"/>
      <c r="AT89" s="401"/>
      <c r="AU89" s="399"/>
      <c r="AV89" s="617"/>
      <c r="AW89" s="401"/>
      <c r="AX89" s="401"/>
      <c r="AY89" s="341"/>
      <c r="AZ89" s="341"/>
      <c r="BA89" s="341"/>
      <c r="BB89" s="341"/>
      <c r="BC89" s="341"/>
      <c r="BD89" s="401"/>
      <c r="BE89" s="341"/>
      <c r="BF89" s="341"/>
      <c r="BG89" s="402"/>
      <c r="BH89" s="403"/>
      <c r="BI89" s="405"/>
      <c r="BJ89" s="405"/>
      <c r="BK89" s="405"/>
      <c r="BL89" s="405"/>
      <c r="BM89" s="514"/>
    </row>
    <row r="90" ht="18.75" customHeight="1">
      <c r="A90" s="400" t="str">
        <f t="shared" si="4"/>
        <v/>
      </c>
      <c r="B90" s="341"/>
      <c r="C90" s="559"/>
      <c r="D90" s="341"/>
      <c r="E90" s="638"/>
      <c r="F90" s="393"/>
      <c r="G90" s="341" t="str">
        <f t="array" ref="G90">IF(C90="","",XLOOKUP(C90,'Master Data'!K:K,'Master Data'!N:N,"Input in Master Data",0,1))</f>
        <v/>
      </c>
      <c r="H90" s="341" t="str">
        <f t="array" ref="H90">IF(C90="","",XLOOKUP(C90,'Master Data'!K:K,'Master Data'!O:O,"Input in Master Data",0,1))</f>
        <v/>
      </c>
      <c r="I90" s="341" t="str">
        <f t="array" ref="I90">if(U90="","",XLOOKUP(U90,Master[Company],Master[Blow],"Unknown",0,1))</f>
        <v/>
      </c>
      <c r="J90" s="341" t="str">
        <f t="array" ref="J90">if(U90="","",XLOOKUP(U90,Master[Company],Master[Pigging],"Unknown",0,1))</f>
        <v/>
      </c>
      <c r="K90" s="341" t="str">
        <f t="array" ref="K90">if(U90="","",XLOOKUP(U90,Master[Company],Master[Load Method],"Unknown",0,1))</f>
        <v/>
      </c>
      <c r="L90" s="341" t="str">
        <f t="array" ref="L90">if(U90="","",XLOOKUP(U90,Master[Company],Master[Line Distance],"Unknown",0,1))</f>
        <v/>
      </c>
      <c r="M90" s="394"/>
      <c r="N90" s="341"/>
      <c r="O90" s="341"/>
      <c r="P90" s="341" t="str">
        <f t="array" ref="P90">if(U90="","",XLOOKUP(U90,Master[Company],Master[Terms],"NA",0,1))</f>
        <v/>
      </c>
      <c r="Q90" s="341" t="str">
        <f t="shared" si="1"/>
        <v/>
      </c>
      <c r="R90" s="341" t="str">
        <f t="array" ref="R90">if(U90="","",XLOOKUP(U90,Master[Company],Master[Group],"NA",0,1))</f>
        <v/>
      </c>
      <c r="S90" s="341" t="str">
        <f t="array" ref="S90">if(U90="","",XLOOKUP(U90,Master[Company],Master[Loading Location],"NA",0,1))</f>
        <v/>
      </c>
      <c r="T90" s="341" t="str">
        <f t="array" ref="T90">if(U90="","",XLOOKUP(U90,Master[Company],Master[Acronym],"NA",0,1))</f>
        <v/>
      </c>
      <c r="U90" s="341"/>
      <c r="V90" s="342"/>
      <c r="W90" s="342"/>
      <c r="X90" s="341" t="str">
        <f t="shared" si="2"/>
        <v/>
      </c>
      <c r="Y90" s="341" t="str">
        <f t="shared" si="3"/>
        <v/>
      </c>
      <c r="Z90" s="341"/>
      <c r="AA90" s="341"/>
      <c r="AB90" s="341"/>
      <c r="AC90" s="401"/>
      <c r="AD90" s="563"/>
      <c r="AE90" s="564"/>
      <c r="AF90" s="564"/>
      <c r="AG90" s="564"/>
      <c r="AH90" s="564"/>
      <c r="AI90" s="564"/>
      <c r="AJ90" s="564"/>
      <c r="AK90" s="564"/>
      <c r="AL90" s="563"/>
      <c r="AM90" s="564"/>
      <c r="AN90" s="564"/>
      <c r="AO90" s="564"/>
      <c r="AP90" s="564"/>
      <c r="AQ90" s="564"/>
      <c r="AR90" s="564"/>
      <c r="AS90" s="564"/>
      <c r="AT90" s="401"/>
      <c r="AU90" s="399"/>
      <c r="AV90" s="617"/>
      <c r="AW90" s="401"/>
      <c r="AX90" s="401"/>
      <c r="AY90" s="341"/>
      <c r="AZ90" s="341"/>
      <c r="BA90" s="341"/>
      <c r="BB90" s="341"/>
      <c r="BC90" s="341"/>
      <c r="BD90" s="401"/>
      <c r="BE90" s="341"/>
      <c r="BF90" s="341"/>
      <c r="BG90" s="402"/>
      <c r="BH90" s="403"/>
      <c r="BI90" s="405"/>
      <c r="BJ90" s="405"/>
      <c r="BK90" s="405"/>
      <c r="BL90" s="405"/>
      <c r="BM90" s="514"/>
    </row>
    <row r="91" ht="18.75" customHeight="1">
      <c r="A91" s="400" t="str">
        <f t="shared" si="4"/>
        <v/>
      </c>
      <c r="B91" s="341"/>
      <c r="C91" s="559"/>
      <c r="D91" s="341"/>
      <c r="E91" s="638"/>
      <c r="F91" s="393"/>
      <c r="G91" s="341" t="str">
        <f t="array" ref="G91">IF(C91="","",XLOOKUP(C91,'Master Data'!K:K,'Master Data'!N:N,"Input in Master Data",0,1))</f>
        <v/>
      </c>
      <c r="H91" s="341" t="str">
        <f t="array" ref="H91">IF(C91="","",XLOOKUP(C91,'Master Data'!K:K,'Master Data'!O:O,"Input in Master Data",0,1))</f>
        <v/>
      </c>
      <c r="I91" s="341" t="str">
        <f t="array" ref="I91">if(U91="","",XLOOKUP(U91,Master[Company],Master[Blow],"Unknown",0,1))</f>
        <v/>
      </c>
      <c r="J91" s="341" t="str">
        <f t="array" ref="J91">if(U91="","",XLOOKUP(U91,Master[Company],Master[Pigging],"Unknown",0,1))</f>
        <v/>
      </c>
      <c r="K91" s="341" t="str">
        <f t="array" ref="K91">if(U91="","",XLOOKUP(U91,Master[Company],Master[Load Method],"Unknown",0,1))</f>
        <v/>
      </c>
      <c r="L91" s="341" t="str">
        <f t="array" ref="L91">if(U91="","",XLOOKUP(U91,Master[Company],Master[Line Distance],"Unknown",0,1))</f>
        <v/>
      </c>
      <c r="M91" s="394"/>
      <c r="N91" s="341"/>
      <c r="O91" s="341"/>
      <c r="P91" s="341" t="str">
        <f t="array" ref="P91">if(U91="","",XLOOKUP(U91,Master[Company],Master[Terms],"NA",0,1))</f>
        <v/>
      </c>
      <c r="Q91" s="341" t="str">
        <f t="shared" si="1"/>
        <v/>
      </c>
      <c r="R91" s="341" t="str">
        <f t="array" ref="R91">if(U91="","",XLOOKUP(U91,Master[Company],Master[Group],"NA",0,1))</f>
        <v/>
      </c>
      <c r="S91" s="341" t="str">
        <f t="array" ref="S91">if(U91="","",XLOOKUP(U91,Master[Company],Master[Loading Location],"NA",0,1))</f>
        <v/>
      </c>
      <c r="T91" s="341" t="str">
        <f t="array" ref="T91">if(U91="","",XLOOKUP(U91,Master[Company],Master[Acronym],"NA",0,1))</f>
        <v/>
      </c>
      <c r="U91" s="341"/>
      <c r="V91" s="342"/>
      <c r="W91" s="342"/>
      <c r="X91" s="341" t="str">
        <f t="shared" si="2"/>
        <v/>
      </c>
      <c r="Y91" s="341" t="str">
        <f t="shared" si="3"/>
        <v/>
      </c>
      <c r="Z91" s="341"/>
      <c r="AA91" s="341"/>
      <c r="AB91" s="341"/>
      <c r="AC91" s="401"/>
      <c r="AD91" s="563"/>
      <c r="AE91" s="564"/>
      <c r="AF91" s="564"/>
      <c r="AG91" s="564"/>
      <c r="AH91" s="564"/>
      <c r="AI91" s="564"/>
      <c r="AJ91" s="564"/>
      <c r="AK91" s="564"/>
      <c r="AL91" s="563"/>
      <c r="AM91" s="564"/>
      <c r="AN91" s="564"/>
      <c r="AO91" s="564"/>
      <c r="AP91" s="564"/>
      <c r="AQ91" s="564"/>
      <c r="AR91" s="564"/>
      <c r="AS91" s="564"/>
      <c r="AT91" s="401"/>
      <c r="AU91" s="399"/>
      <c r="AV91" s="617"/>
      <c r="AW91" s="401"/>
      <c r="AX91" s="401"/>
      <c r="AY91" s="341"/>
      <c r="AZ91" s="341"/>
      <c r="BA91" s="341"/>
      <c r="BB91" s="341"/>
      <c r="BC91" s="341"/>
      <c r="BD91" s="401"/>
      <c r="BE91" s="341"/>
      <c r="BF91" s="341"/>
      <c r="BG91" s="402"/>
      <c r="BH91" s="403"/>
      <c r="BI91" s="405"/>
      <c r="BJ91" s="405"/>
      <c r="BK91" s="405"/>
      <c r="BL91" s="405"/>
      <c r="BM91" s="514"/>
    </row>
    <row r="92" ht="18.75" customHeight="1">
      <c r="A92" s="400" t="str">
        <f t="shared" si="4"/>
        <v/>
      </c>
      <c r="B92" s="341"/>
      <c r="C92" s="559"/>
      <c r="D92" s="341"/>
      <c r="E92" s="638"/>
      <c r="F92" s="393"/>
      <c r="G92" s="341" t="str">
        <f t="array" ref="G92">IF(C92="","",XLOOKUP(C92,'Master Data'!K:K,'Master Data'!N:N,"Input in Master Data",0,1))</f>
        <v/>
      </c>
      <c r="H92" s="341" t="str">
        <f t="array" ref="H92">IF(C92="","",XLOOKUP(C92,'Master Data'!K:K,'Master Data'!O:O,"Input in Master Data",0,1))</f>
        <v/>
      </c>
      <c r="I92" s="341" t="str">
        <f t="array" ref="I92">if(U92="","",XLOOKUP(U92,Master[Company],Master[Blow],"Unknown",0,1))</f>
        <v/>
      </c>
      <c r="J92" s="341" t="str">
        <f t="array" ref="J92">if(U92="","",XLOOKUP(U92,Master[Company],Master[Pigging],"Unknown",0,1))</f>
        <v/>
      </c>
      <c r="K92" s="341" t="str">
        <f t="array" ref="K92">if(U92="","",XLOOKUP(U92,Master[Company],Master[Load Method],"Unknown",0,1))</f>
        <v/>
      </c>
      <c r="L92" s="341" t="str">
        <f t="array" ref="L92">if(U92="","",XLOOKUP(U92,Master[Company],Master[Line Distance],"Unknown",0,1))</f>
        <v/>
      </c>
      <c r="M92" s="394"/>
      <c r="N92" s="341"/>
      <c r="O92" s="341"/>
      <c r="P92" s="341" t="str">
        <f t="array" ref="P92">if(U92="","",XLOOKUP(U92,Master[Company],Master[Terms],"NA",0,1))</f>
        <v/>
      </c>
      <c r="Q92" s="341" t="str">
        <f t="shared" si="1"/>
        <v/>
      </c>
      <c r="R92" s="341" t="str">
        <f t="array" ref="R92">if(U92="","",XLOOKUP(U92,Master[Company],Master[Group],"NA",0,1))</f>
        <v/>
      </c>
      <c r="S92" s="341" t="str">
        <f t="array" ref="S92">if(U92="","",XLOOKUP(U92,Master[Company],Master[Loading Location],"NA",0,1))</f>
        <v/>
      </c>
      <c r="T92" s="341" t="str">
        <f t="array" ref="T92">if(U92="","",XLOOKUP(U92,Master[Company],Master[Acronym],"NA",0,1))</f>
        <v/>
      </c>
      <c r="U92" s="341"/>
      <c r="V92" s="342"/>
      <c r="W92" s="342"/>
      <c r="X92" s="341" t="str">
        <f t="shared" si="2"/>
        <v/>
      </c>
      <c r="Y92" s="341" t="str">
        <f t="shared" si="3"/>
        <v/>
      </c>
      <c r="Z92" s="341"/>
      <c r="AA92" s="341"/>
      <c r="AB92" s="341"/>
      <c r="AC92" s="401"/>
      <c r="AD92" s="563"/>
      <c r="AE92" s="564"/>
      <c r="AF92" s="564"/>
      <c r="AG92" s="564"/>
      <c r="AH92" s="564"/>
      <c r="AI92" s="564"/>
      <c r="AJ92" s="564"/>
      <c r="AK92" s="564"/>
      <c r="AL92" s="563"/>
      <c r="AM92" s="564"/>
      <c r="AN92" s="564"/>
      <c r="AO92" s="564"/>
      <c r="AP92" s="564"/>
      <c r="AQ92" s="564"/>
      <c r="AR92" s="564"/>
      <c r="AS92" s="564"/>
      <c r="AT92" s="401"/>
      <c r="AU92" s="399"/>
      <c r="AV92" s="617"/>
      <c r="AW92" s="401"/>
      <c r="AX92" s="401"/>
      <c r="AY92" s="341"/>
      <c r="AZ92" s="341"/>
      <c r="BA92" s="341"/>
      <c r="BB92" s="341"/>
      <c r="BC92" s="341"/>
      <c r="BD92" s="401"/>
      <c r="BE92" s="341"/>
      <c r="BF92" s="341"/>
      <c r="BG92" s="402"/>
      <c r="BH92" s="403"/>
      <c r="BI92" s="405"/>
      <c r="BJ92" s="405"/>
      <c r="BK92" s="405"/>
      <c r="BL92" s="405"/>
      <c r="BM92" s="514"/>
    </row>
    <row r="93" ht="18.75" customHeight="1">
      <c r="A93" s="400" t="str">
        <f t="shared" si="4"/>
        <v/>
      </c>
      <c r="B93" s="341"/>
      <c r="C93" s="559"/>
      <c r="D93" s="341"/>
      <c r="E93" s="638"/>
      <c r="F93" s="393"/>
      <c r="G93" s="341" t="str">
        <f t="array" ref="G93">IF(C93="","",XLOOKUP(C93,'Master Data'!K:K,'Master Data'!N:N,"Input in Master Data",0,1))</f>
        <v/>
      </c>
      <c r="H93" s="341" t="str">
        <f t="array" ref="H93">IF(C93="","",XLOOKUP(C93,'Master Data'!K:K,'Master Data'!O:O,"Input in Master Data",0,1))</f>
        <v/>
      </c>
      <c r="I93" s="341" t="str">
        <f t="array" ref="I93">if(U93="","",XLOOKUP(U93,Master[Company],Master[Blow],"Unknown",0,1))</f>
        <v/>
      </c>
      <c r="J93" s="341" t="str">
        <f t="array" ref="J93">if(U93="","",XLOOKUP(U93,Master[Company],Master[Pigging],"Unknown",0,1))</f>
        <v/>
      </c>
      <c r="K93" s="341" t="str">
        <f t="array" ref="K93">if(U93="","",XLOOKUP(U93,Master[Company],Master[Load Method],"Unknown",0,1))</f>
        <v/>
      </c>
      <c r="L93" s="341" t="str">
        <f t="array" ref="L93">if(U93="","",XLOOKUP(U93,Master[Company],Master[Line Distance],"Unknown",0,1))</f>
        <v/>
      </c>
      <c r="M93" s="394"/>
      <c r="N93" s="341"/>
      <c r="O93" s="341"/>
      <c r="P93" s="341" t="str">
        <f t="array" ref="P93">if(U93="","",XLOOKUP(U93,Master[Company],Master[Terms],"NA",0,1))</f>
        <v/>
      </c>
      <c r="Q93" s="341" t="str">
        <f t="shared" si="1"/>
        <v/>
      </c>
      <c r="R93" s="341" t="str">
        <f t="array" ref="R93">if(U93="","",XLOOKUP(U93,Master[Company],Master[Group],"NA",0,1))</f>
        <v/>
      </c>
      <c r="S93" s="341" t="str">
        <f t="array" ref="S93">if(U93="","",XLOOKUP(U93,Master[Company],Master[Loading Location],"NA",0,1))</f>
        <v/>
      </c>
      <c r="T93" s="341" t="str">
        <f t="array" ref="T93">if(U93="","",XLOOKUP(U93,Master[Company],Master[Acronym],"NA",0,1))</f>
        <v/>
      </c>
      <c r="U93" s="341"/>
      <c r="V93" s="342"/>
      <c r="W93" s="342"/>
      <c r="X93" s="341" t="str">
        <f t="shared" si="2"/>
        <v/>
      </c>
      <c r="Y93" s="341" t="str">
        <f t="shared" si="3"/>
        <v/>
      </c>
      <c r="Z93" s="341"/>
      <c r="AA93" s="341"/>
      <c r="AB93" s="341"/>
      <c r="AC93" s="401"/>
      <c r="AD93" s="563"/>
      <c r="AE93" s="564"/>
      <c r="AF93" s="564"/>
      <c r="AG93" s="564"/>
      <c r="AH93" s="564"/>
      <c r="AI93" s="564"/>
      <c r="AJ93" s="564"/>
      <c r="AK93" s="564"/>
      <c r="AL93" s="563"/>
      <c r="AM93" s="564"/>
      <c r="AN93" s="564"/>
      <c r="AO93" s="564"/>
      <c r="AP93" s="564"/>
      <c r="AQ93" s="564"/>
      <c r="AR93" s="564"/>
      <c r="AS93" s="564"/>
      <c r="AT93" s="401"/>
      <c r="AU93" s="399"/>
      <c r="AV93" s="617"/>
      <c r="AW93" s="401"/>
      <c r="AX93" s="401"/>
      <c r="AY93" s="341"/>
      <c r="AZ93" s="341"/>
      <c r="BA93" s="341"/>
      <c r="BB93" s="341"/>
      <c r="BC93" s="341"/>
      <c r="BD93" s="401"/>
      <c r="BE93" s="341"/>
      <c r="BF93" s="341"/>
      <c r="BG93" s="402"/>
      <c r="BH93" s="403"/>
      <c r="BI93" s="405"/>
      <c r="BJ93" s="405"/>
      <c r="BK93" s="405"/>
      <c r="BL93" s="405"/>
      <c r="BM93" s="514"/>
    </row>
    <row r="94" ht="18.75" customHeight="1">
      <c r="A94" s="400" t="str">
        <f t="shared" si="4"/>
        <v/>
      </c>
      <c r="B94" s="341"/>
      <c r="C94" s="559"/>
      <c r="D94" s="341"/>
      <c r="E94" s="638"/>
      <c r="F94" s="393"/>
      <c r="G94" s="341" t="str">
        <f t="array" ref="G94">IF(C94="","",XLOOKUP(C94,'Master Data'!K:K,'Master Data'!N:N,"Input in Master Data",0,1))</f>
        <v/>
      </c>
      <c r="H94" s="341" t="str">
        <f t="array" ref="H94">IF(C94="","",XLOOKUP(C94,'Master Data'!K:K,'Master Data'!O:O,"Input in Master Data",0,1))</f>
        <v/>
      </c>
      <c r="I94" s="341" t="str">
        <f t="array" ref="I94">if(U94="","",XLOOKUP(U94,Master[Company],Master[Blow],"Unknown",0,1))</f>
        <v/>
      </c>
      <c r="J94" s="341" t="str">
        <f t="array" ref="J94">if(U94="","",XLOOKUP(U94,Master[Company],Master[Pigging],"Unknown",0,1))</f>
        <v/>
      </c>
      <c r="K94" s="341" t="str">
        <f t="array" ref="K94">if(U94="","",XLOOKUP(U94,Master[Company],Master[Load Method],"Unknown",0,1))</f>
        <v/>
      </c>
      <c r="L94" s="341" t="str">
        <f t="array" ref="L94">if(U94="","",XLOOKUP(U94,Master[Company],Master[Line Distance],"Unknown",0,1))</f>
        <v/>
      </c>
      <c r="M94" s="394"/>
      <c r="N94" s="341"/>
      <c r="O94" s="341"/>
      <c r="P94" s="341" t="str">
        <f t="array" ref="P94">if(U94="","",XLOOKUP(U94,Master[Company],Master[Terms],"NA",0,1))</f>
        <v/>
      </c>
      <c r="Q94" s="341" t="str">
        <f t="shared" si="1"/>
        <v/>
      </c>
      <c r="R94" s="341" t="str">
        <f t="array" ref="R94">if(U94="","",XLOOKUP(U94,Master[Company],Master[Group],"NA",0,1))</f>
        <v/>
      </c>
      <c r="S94" s="341" t="str">
        <f t="array" ref="S94">if(U94="","",XLOOKUP(U94,Master[Company],Master[Loading Location],"NA",0,1))</f>
        <v/>
      </c>
      <c r="T94" s="341" t="str">
        <f t="array" ref="T94">if(U94="","",XLOOKUP(U94,Master[Company],Master[Acronym],"NA",0,1))</f>
        <v/>
      </c>
      <c r="U94" s="341"/>
      <c r="V94" s="342"/>
      <c r="W94" s="342"/>
      <c r="X94" s="341" t="str">
        <f t="shared" si="2"/>
        <v/>
      </c>
      <c r="Y94" s="341" t="str">
        <f t="shared" si="3"/>
        <v/>
      </c>
      <c r="Z94" s="341"/>
      <c r="AA94" s="341"/>
      <c r="AB94" s="341"/>
      <c r="AC94" s="401"/>
      <c r="AD94" s="563"/>
      <c r="AE94" s="564"/>
      <c r="AF94" s="564"/>
      <c r="AG94" s="564"/>
      <c r="AH94" s="564"/>
      <c r="AI94" s="564"/>
      <c r="AJ94" s="564"/>
      <c r="AK94" s="564"/>
      <c r="AL94" s="563"/>
      <c r="AM94" s="564"/>
      <c r="AN94" s="564"/>
      <c r="AO94" s="564"/>
      <c r="AP94" s="564"/>
      <c r="AQ94" s="564"/>
      <c r="AR94" s="564"/>
      <c r="AS94" s="564"/>
      <c r="AT94" s="401"/>
      <c r="AU94" s="399"/>
      <c r="AV94" s="617"/>
      <c r="AW94" s="401"/>
      <c r="AX94" s="401"/>
      <c r="AY94" s="341"/>
      <c r="AZ94" s="341"/>
      <c r="BA94" s="341"/>
      <c r="BB94" s="341"/>
      <c r="BC94" s="341"/>
      <c r="BD94" s="401"/>
      <c r="BE94" s="341"/>
      <c r="BF94" s="341"/>
      <c r="BG94" s="402"/>
      <c r="BH94" s="403"/>
      <c r="BI94" s="405"/>
      <c r="BJ94" s="405"/>
      <c r="BK94" s="405"/>
      <c r="BL94" s="405"/>
      <c r="BM94" s="514"/>
    </row>
    <row r="95" ht="18.75" customHeight="1">
      <c r="A95" s="400" t="str">
        <f t="shared" si="4"/>
        <v/>
      </c>
      <c r="B95" s="341"/>
      <c r="C95" s="559"/>
      <c r="D95" s="341"/>
      <c r="E95" s="638"/>
      <c r="F95" s="393"/>
      <c r="G95" s="341" t="str">
        <f t="array" ref="G95">IF(C95="","",XLOOKUP(C95,'Master Data'!K:K,'Master Data'!N:N,"Input in Master Data",0,1))</f>
        <v/>
      </c>
      <c r="H95" s="341" t="str">
        <f t="array" ref="H95">IF(C95="","",XLOOKUP(C95,'Master Data'!K:K,'Master Data'!O:O,"Input in Master Data",0,1))</f>
        <v/>
      </c>
      <c r="I95" s="341" t="str">
        <f t="array" ref="I95">if(U95="","",XLOOKUP(U95,Master[Company],Master[Blow],"Unknown",0,1))</f>
        <v/>
      </c>
      <c r="J95" s="341" t="str">
        <f t="array" ref="J95">if(U95="","",XLOOKUP(U95,Master[Company],Master[Pigging],"Unknown",0,1))</f>
        <v/>
      </c>
      <c r="K95" s="341" t="str">
        <f t="array" ref="K95">if(U95="","",XLOOKUP(U95,Master[Company],Master[Load Method],"Unknown",0,1))</f>
        <v/>
      </c>
      <c r="L95" s="341" t="str">
        <f t="array" ref="L95">if(U95="","",XLOOKUP(U95,Master[Company],Master[Line Distance],"Unknown",0,1))</f>
        <v/>
      </c>
      <c r="M95" s="394"/>
      <c r="N95" s="341"/>
      <c r="O95" s="341"/>
      <c r="P95" s="341" t="str">
        <f t="array" ref="P95">if(U95="","",XLOOKUP(U95,Master[Company],Master[Terms],"NA",0,1))</f>
        <v/>
      </c>
      <c r="Q95" s="341" t="str">
        <f t="shared" si="1"/>
        <v/>
      </c>
      <c r="R95" s="341" t="str">
        <f t="array" ref="R95">if(U95="","",XLOOKUP(U95,Master[Company],Master[Group],"NA",0,1))</f>
        <v/>
      </c>
      <c r="S95" s="341" t="str">
        <f t="array" ref="S95">if(U95="","",XLOOKUP(U95,Master[Company],Master[Loading Location],"NA",0,1))</f>
        <v/>
      </c>
      <c r="T95" s="341" t="str">
        <f t="array" ref="T95">if(U95="","",XLOOKUP(U95,Master[Company],Master[Acronym],"NA",0,1))</f>
        <v/>
      </c>
      <c r="U95" s="341"/>
      <c r="V95" s="342"/>
      <c r="W95" s="342"/>
      <c r="X95" s="341" t="str">
        <f t="shared" si="2"/>
        <v/>
      </c>
      <c r="Y95" s="341" t="str">
        <f t="shared" si="3"/>
        <v/>
      </c>
      <c r="Z95" s="341"/>
      <c r="AA95" s="341"/>
      <c r="AB95" s="341"/>
      <c r="AC95" s="401"/>
      <c r="AD95" s="563"/>
      <c r="AE95" s="564"/>
      <c r="AF95" s="564"/>
      <c r="AG95" s="564"/>
      <c r="AH95" s="564"/>
      <c r="AI95" s="564"/>
      <c r="AJ95" s="564"/>
      <c r="AK95" s="564"/>
      <c r="AL95" s="563"/>
      <c r="AM95" s="564"/>
      <c r="AN95" s="564"/>
      <c r="AO95" s="564"/>
      <c r="AP95" s="564"/>
      <c r="AQ95" s="564"/>
      <c r="AR95" s="564"/>
      <c r="AS95" s="564"/>
      <c r="AT95" s="401"/>
      <c r="AU95" s="399"/>
      <c r="AV95" s="617"/>
      <c r="AW95" s="401"/>
      <c r="AX95" s="401"/>
      <c r="AY95" s="341"/>
      <c r="AZ95" s="341"/>
      <c r="BA95" s="341"/>
      <c r="BB95" s="341"/>
      <c r="BC95" s="341"/>
      <c r="BD95" s="401"/>
      <c r="BE95" s="341"/>
      <c r="BF95" s="341"/>
      <c r="BG95" s="402"/>
      <c r="BH95" s="403"/>
      <c r="BI95" s="405"/>
      <c r="BJ95" s="405"/>
      <c r="BK95" s="405"/>
      <c r="BL95" s="405"/>
      <c r="BM95" s="514"/>
    </row>
    <row r="96" ht="18.75" customHeight="1">
      <c r="A96" s="400" t="str">
        <f t="shared" si="4"/>
        <v/>
      </c>
      <c r="B96" s="341"/>
      <c r="C96" s="559"/>
      <c r="D96" s="341"/>
      <c r="E96" s="638"/>
      <c r="F96" s="393"/>
      <c r="G96" s="341" t="str">
        <f t="array" ref="G96">IF(C96="","",XLOOKUP(C96,'Master Data'!K:K,'Master Data'!N:N,"Input in Master Data",0,1))</f>
        <v/>
      </c>
      <c r="H96" s="341" t="str">
        <f t="array" ref="H96">IF(C96="","",XLOOKUP(C96,'Master Data'!K:K,'Master Data'!O:O,"Input in Master Data",0,1))</f>
        <v/>
      </c>
      <c r="I96" s="341" t="str">
        <f t="array" ref="I96">if(U96="","",XLOOKUP(U96,Master[Company],Master[Blow],"Unknown",0,1))</f>
        <v/>
      </c>
      <c r="J96" s="341" t="str">
        <f t="array" ref="J96">if(U96="","",XLOOKUP(U96,Master[Company],Master[Pigging],"Unknown",0,1))</f>
        <v/>
      </c>
      <c r="K96" s="341" t="str">
        <f t="array" ref="K96">if(U96="","",XLOOKUP(U96,Master[Company],Master[Load Method],"Unknown",0,1))</f>
        <v/>
      </c>
      <c r="L96" s="341" t="str">
        <f t="array" ref="L96">if(U96="","",XLOOKUP(U96,Master[Company],Master[Line Distance],"Unknown",0,1))</f>
        <v/>
      </c>
      <c r="M96" s="394"/>
      <c r="N96" s="341"/>
      <c r="O96" s="341"/>
      <c r="P96" s="341" t="str">
        <f t="array" ref="P96">if(U96="","",XLOOKUP(U96,Master[Company],Master[Terms],"NA",0,1))</f>
        <v/>
      </c>
      <c r="Q96" s="341" t="str">
        <f t="shared" si="1"/>
        <v/>
      </c>
      <c r="R96" s="341" t="str">
        <f t="array" ref="R96">if(U96="","",XLOOKUP(U96,Master[Company],Master[Group],"NA",0,1))</f>
        <v/>
      </c>
      <c r="S96" s="341" t="str">
        <f t="array" ref="S96">if(U96="","",XLOOKUP(U96,Master[Company],Master[Loading Location],"NA",0,1))</f>
        <v/>
      </c>
      <c r="T96" s="341" t="str">
        <f t="array" ref="T96">if(U96="","",XLOOKUP(U96,Master[Company],Master[Acronym],"NA",0,1))</f>
        <v/>
      </c>
      <c r="U96" s="341"/>
      <c r="V96" s="342"/>
      <c r="W96" s="342"/>
      <c r="X96" s="341" t="str">
        <f t="shared" si="2"/>
        <v/>
      </c>
      <c r="Y96" s="341" t="str">
        <f t="shared" si="3"/>
        <v/>
      </c>
      <c r="Z96" s="341"/>
      <c r="AA96" s="341"/>
      <c r="AB96" s="341"/>
      <c r="AC96" s="401"/>
      <c r="AD96" s="563"/>
      <c r="AE96" s="564"/>
      <c r="AF96" s="564"/>
      <c r="AG96" s="564"/>
      <c r="AH96" s="564"/>
      <c r="AI96" s="564"/>
      <c r="AJ96" s="564"/>
      <c r="AK96" s="564"/>
      <c r="AL96" s="563"/>
      <c r="AM96" s="564"/>
      <c r="AN96" s="564"/>
      <c r="AO96" s="564"/>
      <c r="AP96" s="564"/>
      <c r="AQ96" s="564"/>
      <c r="AR96" s="564"/>
      <c r="AS96" s="564"/>
      <c r="AT96" s="401"/>
      <c r="AU96" s="399"/>
      <c r="AV96" s="617"/>
      <c r="AW96" s="401"/>
      <c r="AX96" s="401"/>
      <c r="AY96" s="341"/>
      <c r="AZ96" s="341"/>
      <c r="BA96" s="341"/>
      <c r="BB96" s="341"/>
      <c r="BC96" s="341"/>
      <c r="BD96" s="401"/>
      <c r="BE96" s="341"/>
      <c r="BF96" s="341"/>
      <c r="BG96" s="402"/>
      <c r="BH96" s="403"/>
      <c r="BI96" s="405"/>
      <c r="BJ96" s="405"/>
      <c r="BK96" s="405"/>
      <c r="BL96" s="405"/>
      <c r="BM96" s="514"/>
    </row>
    <row r="97" ht="18.75" customHeight="1">
      <c r="A97" s="400" t="str">
        <f t="shared" si="4"/>
        <v/>
      </c>
      <c r="B97" s="341"/>
      <c r="C97" s="559"/>
      <c r="D97" s="341"/>
      <c r="E97" s="638"/>
      <c r="F97" s="393"/>
      <c r="G97" s="341" t="str">
        <f t="array" ref="G97">IF(C97="","",XLOOKUP(C97,'Master Data'!K:K,'Master Data'!N:N,"Input in Master Data",0,1))</f>
        <v/>
      </c>
      <c r="H97" s="341" t="str">
        <f t="array" ref="H97">IF(C97="","",XLOOKUP(C97,'Master Data'!K:K,'Master Data'!O:O,"Input in Master Data",0,1))</f>
        <v/>
      </c>
      <c r="I97" s="341" t="str">
        <f t="array" ref="I97">if(U97="","",XLOOKUP(U97,Master[Company],Master[Blow],"Unknown",0,1))</f>
        <v/>
      </c>
      <c r="J97" s="341" t="str">
        <f t="array" ref="J97">if(U97="","",XLOOKUP(U97,Master[Company],Master[Pigging],"Unknown",0,1))</f>
        <v/>
      </c>
      <c r="K97" s="341" t="str">
        <f t="array" ref="K97">if(U97="","",XLOOKUP(U97,Master[Company],Master[Load Method],"Unknown",0,1))</f>
        <v/>
      </c>
      <c r="L97" s="341" t="str">
        <f t="array" ref="L97">if(U97="","",XLOOKUP(U97,Master[Company],Master[Line Distance],"Unknown",0,1))</f>
        <v/>
      </c>
      <c r="M97" s="394"/>
      <c r="N97" s="341"/>
      <c r="O97" s="341"/>
      <c r="P97" s="341" t="str">
        <f t="array" ref="P97">if(U97="","",XLOOKUP(U97,Master[Company],Master[Terms],"NA",0,1))</f>
        <v/>
      </c>
      <c r="Q97" s="341" t="str">
        <f t="shared" si="1"/>
        <v/>
      </c>
      <c r="R97" s="341" t="str">
        <f t="array" ref="R97">if(U97="","",XLOOKUP(U97,Master[Company],Master[Group],"NA",0,1))</f>
        <v/>
      </c>
      <c r="S97" s="341" t="str">
        <f t="array" ref="S97">if(U97="","",XLOOKUP(U97,Master[Company],Master[Loading Location],"NA",0,1))</f>
        <v/>
      </c>
      <c r="T97" s="341" t="str">
        <f t="array" ref="T97">if(U97="","",XLOOKUP(U97,Master[Company],Master[Acronym],"NA",0,1))</f>
        <v/>
      </c>
      <c r="U97" s="341"/>
      <c r="V97" s="342"/>
      <c r="W97" s="342"/>
      <c r="X97" s="341" t="str">
        <f t="shared" si="2"/>
        <v/>
      </c>
      <c r="Y97" s="341" t="str">
        <f t="shared" si="3"/>
        <v/>
      </c>
      <c r="Z97" s="341"/>
      <c r="AA97" s="341"/>
      <c r="AB97" s="341"/>
      <c r="AC97" s="401"/>
      <c r="AD97" s="563"/>
      <c r="AE97" s="564"/>
      <c r="AF97" s="564"/>
      <c r="AG97" s="564"/>
      <c r="AH97" s="564"/>
      <c r="AI97" s="564"/>
      <c r="AJ97" s="564"/>
      <c r="AK97" s="564"/>
      <c r="AL97" s="563"/>
      <c r="AM97" s="564"/>
      <c r="AN97" s="564"/>
      <c r="AO97" s="564"/>
      <c r="AP97" s="564"/>
      <c r="AQ97" s="564"/>
      <c r="AR97" s="564"/>
      <c r="AS97" s="564"/>
      <c r="AT97" s="401"/>
      <c r="AU97" s="399"/>
      <c r="AV97" s="617"/>
      <c r="AW97" s="401"/>
      <c r="AX97" s="401"/>
      <c r="AY97" s="341"/>
      <c r="AZ97" s="341"/>
      <c r="BA97" s="341"/>
      <c r="BB97" s="341"/>
      <c r="BC97" s="341"/>
      <c r="BD97" s="401"/>
      <c r="BE97" s="341"/>
      <c r="BF97" s="341"/>
      <c r="BG97" s="402"/>
      <c r="BH97" s="403"/>
      <c r="BI97" s="405"/>
      <c r="BJ97" s="405"/>
      <c r="BK97" s="405"/>
      <c r="BL97" s="405"/>
      <c r="BM97" s="514"/>
    </row>
    <row r="98" ht="18.75" customHeight="1">
      <c r="A98" s="400" t="str">
        <f t="shared" si="4"/>
        <v/>
      </c>
      <c r="B98" s="341"/>
      <c r="C98" s="559"/>
      <c r="D98" s="341"/>
      <c r="E98" s="638"/>
      <c r="F98" s="393"/>
      <c r="G98" s="341" t="str">
        <f t="array" ref="G98">IF(C98="","",XLOOKUP(C98,'Master Data'!K:K,'Master Data'!N:N,"Input in Master Data",0,1))</f>
        <v/>
      </c>
      <c r="H98" s="341" t="str">
        <f t="array" ref="H98">IF(C98="","",XLOOKUP(C98,'Master Data'!K:K,'Master Data'!O:O,"Input in Master Data",0,1))</f>
        <v/>
      </c>
      <c r="I98" s="341" t="str">
        <f t="array" ref="I98">if(U98="","",XLOOKUP(U98,Master[Company],Master[Blow],"Unknown",0,1))</f>
        <v/>
      </c>
      <c r="J98" s="341" t="str">
        <f t="array" ref="J98">if(U98="","",XLOOKUP(U98,Master[Company],Master[Pigging],"Unknown",0,1))</f>
        <v/>
      </c>
      <c r="K98" s="341" t="str">
        <f t="array" ref="K98">if(U98="","",XLOOKUP(U98,Master[Company],Master[Load Method],"Unknown",0,1))</f>
        <v/>
      </c>
      <c r="L98" s="341" t="str">
        <f t="array" ref="L98">if(U98="","",XLOOKUP(U98,Master[Company],Master[Line Distance],"Unknown",0,1))</f>
        <v/>
      </c>
      <c r="M98" s="394"/>
      <c r="N98" s="341"/>
      <c r="O98" s="341"/>
      <c r="P98" s="341" t="str">
        <f t="array" ref="P98">if(U98="","",XLOOKUP(U98,Master[Company],Master[Terms],"NA",0,1))</f>
        <v/>
      </c>
      <c r="Q98" s="341" t="str">
        <f t="shared" si="1"/>
        <v/>
      </c>
      <c r="R98" s="341" t="str">
        <f t="array" ref="R98">if(U98="","",XLOOKUP(U98,Master[Company],Master[Group],"NA",0,1))</f>
        <v/>
      </c>
      <c r="S98" s="341" t="str">
        <f t="array" ref="S98">if(U98="","",XLOOKUP(U98,Master[Company],Master[Loading Location],"NA",0,1))</f>
        <v/>
      </c>
      <c r="T98" s="341" t="str">
        <f t="array" ref="T98">if(U98="","",XLOOKUP(U98,Master[Company],Master[Acronym],"NA",0,1))</f>
        <v/>
      </c>
      <c r="U98" s="341"/>
      <c r="V98" s="342"/>
      <c r="W98" s="342"/>
      <c r="X98" s="341" t="str">
        <f t="shared" si="2"/>
        <v/>
      </c>
      <c r="Y98" s="341" t="str">
        <f t="shared" si="3"/>
        <v/>
      </c>
      <c r="Z98" s="341"/>
      <c r="AA98" s="341"/>
      <c r="AB98" s="341"/>
      <c r="AC98" s="401"/>
      <c r="AD98" s="563"/>
      <c r="AE98" s="564"/>
      <c r="AF98" s="564"/>
      <c r="AG98" s="564"/>
      <c r="AH98" s="564"/>
      <c r="AI98" s="564"/>
      <c r="AJ98" s="564"/>
      <c r="AK98" s="564"/>
      <c r="AL98" s="563"/>
      <c r="AM98" s="564"/>
      <c r="AN98" s="564"/>
      <c r="AO98" s="564"/>
      <c r="AP98" s="564"/>
      <c r="AQ98" s="564"/>
      <c r="AR98" s="564"/>
      <c r="AS98" s="564"/>
      <c r="AT98" s="401"/>
      <c r="AU98" s="399"/>
      <c r="AV98" s="617"/>
      <c r="AW98" s="401"/>
      <c r="AX98" s="401"/>
      <c r="AY98" s="341"/>
      <c r="AZ98" s="341"/>
      <c r="BA98" s="341"/>
      <c r="BB98" s="341"/>
      <c r="BC98" s="341"/>
      <c r="BD98" s="401"/>
      <c r="BE98" s="341"/>
      <c r="BF98" s="341"/>
      <c r="BG98" s="402"/>
      <c r="BH98" s="403"/>
      <c r="BI98" s="405"/>
      <c r="BJ98" s="405"/>
      <c r="BK98" s="405"/>
      <c r="BL98" s="405"/>
      <c r="BM98" s="514"/>
    </row>
    <row r="99" ht="18.75" customHeight="1">
      <c r="A99" s="400" t="str">
        <f t="shared" si="4"/>
        <v/>
      </c>
      <c r="B99" s="341"/>
      <c r="C99" s="559"/>
      <c r="D99" s="341"/>
      <c r="E99" s="638"/>
      <c r="F99" s="393"/>
      <c r="G99" s="341" t="str">
        <f t="array" ref="G99">IF(C99="","",XLOOKUP(C99,'Master Data'!K:K,'Master Data'!N:N,"Input in Master Data",0,1))</f>
        <v/>
      </c>
      <c r="H99" s="341" t="str">
        <f t="array" ref="H99">IF(C99="","",XLOOKUP(C99,'Master Data'!K:K,'Master Data'!O:O,"Input in Master Data",0,1))</f>
        <v/>
      </c>
      <c r="I99" s="341" t="str">
        <f t="array" ref="I99">if(U99="","",XLOOKUP(U99,Master[Company],Master[Blow],"Unknown",0,1))</f>
        <v/>
      </c>
      <c r="J99" s="341" t="str">
        <f t="array" ref="J99">if(U99="","",XLOOKUP(U99,Master[Company],Master[Pigging],"Unknown",0,1))</f>
        <v/>
      </c>
      <c r="K99" s="341" t="str">
        <f t="array" ref="K99">if(U99="","",XLOOKUP(U99,Master[Company],Master[Load Method],"Unknown",0,1))</f>
        <v/>
      </c>
      <c r="L99" s="341" t="str">
        <f t="array" ref="L99">if(U99="","",XLOOKUP(U99,Master[Company],Master[Line Distance],"Unknown",0,1))</f>
        <v/>
      </c>
      <c r="M99" s="394"/>
      <c r="N99" s="341"/>
      <c r="O99" s="341"/>
      <c r="P99" s="341" t="str">
        <f t="array" ref="P99">if(U99="","",XLOOKUP(U99,Master[Company],Master[Terms],"NA",0,1))</f>
        <v/>
      </c>
      <c r="Q99" s="341" t="str">
        <f t="shared" si="1"/>
        <v/>
      </c>
      <c r="R99" s="341" t="str">
        <f t="array" ref="R99">if(U99="","",XLOOKUP(U99,Master[Company],Master[Group],"NA",0,1))</f>
        <v/>
      </c>
      <c r="S99" s="341" t="str">
        <f t="array" ref="S99">if(U99="","",XLOOKUP(U99,Master[Company],Master[Loading Location],"NA",0,1))</f>
        <v/>
      </c>
      <c r="T99" s="341" t="str">
        <f t="array" ref="T99">if(U99="","",XLOOKUP(U99,Master[Company],Master[Acronym],"NA",0,1))</f>
        <v/>
      </c>
      <c r="U99" s="341"/>
      <c r="V99" s="342"/>
      <c r="W99" s="342"/>
      <c r="X99" s="341" t="str">
        <f t="shared" si="2"/>
        <v/>
      </c>
      <c r="Y99" s="341" t="str">
        <f t="shared" si="3"/>
        <v/>
      </c>
      <c r="Z99" s="341"/>
      <c r="AA99" s="341"/>
      <c r="AB99" s="341"/>
      <c r="AC99" s="401"/>
      <c r="AD99" s="563"/>
      <c r="AE99" s="564"/>
      <c r="AF99" s="564"/>
      <c r="AG99" s="564"/>
      <c r="AH99" s="564"/>
      <c r="AI99" s="564"/>
      <c r="AJ99" s="564"/>
      <c r="AK99" s="564"/>
      <c r="AL99" s="563"/>
      <c r="AM99" s="564"/>
      <c r="AN99" s="564"/>
      <c r="AO99" s="564"/>
      <c r="AP99" s="564"/>
      <c r="AQ99" s="564"/>
      <c r="AR99" s="564"/>
      <c r="AS99" s="564"/>
      <c r="AT99" s="401"/>
      <c r="AU99" s="399"/>
      <c r="AV99" s="617"/>
      <c r="AW99" s="401"/>
      <c r="AX99" s="401"/>
      <c r="AY99" s="341"/>
      <c r="AZ99" s="341"/>
      <c r="BA99" s="341"/>
      <c r="BB99" s="341"/>
      <c r="BC99" s="341"/>
      <c r="BD99" s="401"/>
      <c r="BE99" s="341"/>
      <c r="BF99" s="341"/>
      <c r="BG99" s="402"/>
      <c r="BH99" s="403"/>
      <c r="BI99" s="405"/>
      <c r="BJ99" s="405"/>
      <c r="BK99" s="405"/>
      <c r="BL99" s="405"/>
      <c r="BM99" s="514"/>
    </row>
    <row r="100" ht="18.75" customHeight="1">
      <c r="A100" s="400" t="str">
        <f t="shared" si="4"/>
        <v/>
      </c>
      <c r="B100" s="341"/>
      <c r="C100" s="559"/>
      <c r="D100" s="341"/>
      <c r="E100" s="638"/>
      <c r="F100" s="393"/>
      <c r="G100" s="341" t="str">
        <f t="array" ref="G100">IF(C100="","",XLOOKUP(C100,'Master Data'!K:K,'Master Data'!N:N,"Input in Master Data",0,1))</f>
        <v/>
      </c>
      <c r="H100" s="341" t="str">
        <f t="array" ref="H100">IF(C100="","",XLOOKUP(C100,'Master Data'!K:K,'Master Data'!O:O,"Input in Master Data",0,1))</f>
        <v/>
      </c>
      <c r="I100" s="341" t="str">
        <f t="array" ref="I100">if(U100="","",XLOOKUP(U100,Master[Company],Master[Blow],"Unknown",0,1))</f>
        <v/>
      </c>
      <c r="J100" s="341" t="str">
        <f t="array" ref="J100">if(U100="","",XLOOKUP(U100,Master[Company],Master[Pigging],"Unknown",0,1))</f>
        <v/>
      </c>
      <c r="K100" s="341" t="str">
        <f t="array" ref="K100">if(U100="","",XLOOKUP(U100,Master[Company],Master[Load Method],"Unknown",0,1))</f>
        <v/>
      </c>
      <c r="L100" s="341" t="str">
        <f t="array" ref="L100">if(U100="","",XLOOKUP(U100,Master[Company],Master[Line Distance],"Unknown",0,1))</f>
        <v/>
      </c>
      <c r="M100" s="394"/>
      <c r="N100" s="341"/>
      <c r="O100" s="341"/>
      <c r="P100" s="341" t="str">
        <f t="array" ref="P100">if(U100="","",XLOOKUP(U100,Master[Company],Master[Terms],"NA",0,1))</f>
        <v/>
      </c>
      <c r="Q100" s="341" t="str">
        <f t="shared" si="1"/>
        <v/>
      </c>
      <c r="R100" s="341" t="str">
        <f t="array" ref="R100">if(U100="","",XLOOKUP(U100,Master[Company],Master[Group],"NA",0,1))</f>
        <v/>
      </c>
      <c r="S100" s="341" t="str">
        <f t="array" ref="S100">if(U100="","",XLOOKUP(U100,Master[Company],Master[Loading Location],"NA",0,1))</f>
        <v/>
      </c>
      <c r="T100" s="341" t="str">
        <f t="array" ref="T100">if(U100="","",XLOOKUP(U100,Master[Company],Master[Acronym],"NA",0,1))</f>
        <v/>
      </c>
      <c r="U100" s="341"/>
      <c r="V100" s="342"/>
      <c r="W100" s="342"/>
      <c r="X100" s="341" t="str">
        <f t="shared" si="2"/>
        <v/>
      </c>
      <c r="Y100" s="341" t="str">
        <f t="shared" si="3"/>
        <v/>
      </c>
      <c r="Z100" s="341"/>
      <c r="AA100" s="341"/>
      <c r="AB100" s="341"/>
      <c r="AC100" s="401"/>
      <c r="AD100" s="563"/>
      <c r="AE100" s="564"/>
      <c r="AF100" s="564"/>
      <c r="AG100" s="564"/>
      <c r="AH100" s="564"/>
      <c r="AI100" s="564"/>
      <c r="AJ100" s="564"/>
      <c r="AK100" s="564"/>
      <c r="AL100" s="563"/>
      <c r="AM100" s="564"/>
      <c r="AN100" s="564"/>
      <c r="AO100" s="564"/>
      <c r="AP100" s="564"/>
      <c r="AQ100" s="564"/>
      <c r="AR100" s="564"/>
      <c r="AS100" s="564"/>
      <c r="AT100" s="401"/>
      <c r="AU100" s="399"/>
      <c r="AV100" s="617"/>
      <c r="AW100" s="401"/>
      <c r="AX100" s="401"/>
      <c r="AY100" s="341"/>
      <c r="AZ100" s="341"/>
      <c r="BA100" s="341"/>
      <c r="BB100" s="341"/>
      <c r="BC100" s="341"/>
      <c r="BD100" s="401"/>
      <c r="BE100" s="341"/>
      <c r="BF100" s="341"/>
      <c r="BG100" s="402"/>
      <c r="BH100" s="403"/>
      <c r="BI100" s="405"/>
      <c r="BJ100" s="405"/>
      <c r="BK100" s="405"/>
      <c r="BL100" s="405"/>
      <c r="BM100" s="514"/>
    </row>
    <row r="101" ht="18.75" customHeight="1">
      <c r="A101" s="400" t="str">
        <f t="shared" si="4"/>
        <v/>
      </c>
      <c r="B101" s="341"/>
      <c r="C101" s="559"/>
      <c r="D101" s="341"/>
      <c r="E101" s="638"/>
      <c r="F101" s="393"/>
      <c r="G101" s="341" t="str">
        <f t="array" ref="G101">IF(C101="","",XLOOKUP(C101,'Master Data'!K:K,'Master Data'!N:N,"Input in Master Data",0,1))</f>
        <v/>
      </c>
      <c r="H101" s="341" t="str">
        <f t="array" ref="H101">IF(C101="","",XLOOKUP(C101,'Master Data'!K:K,'Master Data'!O:O,"Input in Master Data",0,1))</f>
        <v/>
      </c>
      <c r="I101" s="341" t="str">
        <f t="array" ref="I101">if(U101="","",XLOOKUP(U101,Master[Company],Master[Blow],"Unknown",0,1))</f>
        <v/>
      </c>
      <c r="J101" s="341" t="str">
        <f t="array" ref="J101">if(U101="","",XLOOKUP(U101,Master[Company],Master[Pigging],"Unknown",0,1))</f>
        <v/>
      </c>
      <c r="K101" s="341" t="str">
        <f t="array" ref="K101">if(U101="","",XLOOKUP(U101,Master[Company],Master[Load Method],"Unknown",0,1))</f>
        <v/>
      </c>
      <c r="L101" s="341" t="str">
        <f t="array" ref="L101">if(U101="","",XLOOKUP(U101,Master[Company],Master[Line Distance],"Unknown",0,1))</f>
        <v/>
      </c>
      <c r="M101" s="394"/>
      <c r="N101" s="341"/>
      <c r="O101" s="341"/>
      <c r="P101" s="341" t="str">
        <f t="array" ref="P101">if(U101="","",XLOOKUP(U101,Master[Company],Master[Terms],"NA",0,1))</f>
        <v/>
      </c>
      <c r="Q101" s="341" t="str">
        <f t="shared" si="1"/>
        <v/>
      </c>
      <c r="R101" s="341" t="str">
        <f t="array" ref="R101">if(U101="","",XLOOKUP(U101,Master[Company],Master[Group],"NA",0,1))</f>
        <v/>
      </c>
      <c r="S101" s="341" t="str">
        <f t="array" ref="S101">if(U101="","",XLOOKUP(U101,Master[Company],Master[Loading Location],"NA",0,1))</f>
        <v/>
      </c>
      <c r="T101" s="341" t="str">
        <f t="array" ref="T101">if(U101="","",XLOOKUP(U101,Master[Company],Master[Acronym],"NA",0,1))</f>
        <v/>
      </c>
      <c r="U101" s="341"/>
      <c r="V101" s="342"/>
      <c r="W101" s="342"/>
      <c r="X101" s="341" t="str">
        <f t="shared" si="2"/>
        <v/>
      </c>
      <c r="Y101" s="341" t="str">
        <f t="shared" si="3"/>
        <v/>
      </c>
      <c r="Z101" s="341"/>
      <c r="AA101" s="341"/>
      <c r="AB101" s="341"/>
      <c r="AC101" s="401"/>
      <c r="AD101" s="563"/>
      <c r="AE101" s="564"/>
      <c r="AF101" s="564"/>
      <c r="AG101" s="564"/>
      <c r="AH101" s="564"/>
      <c r="AI101" s="564"/>
      <c r="AJ101" s="564"/>
      <c r="AK101" s="564"/>
      <c r="AL101" s="563"/>
      <c r="AM101" s="564"/>
      <c r="AN101" s="564"/>
      <c r="AO101" s="564"/>
      <c r="AP101" s="564"/>
      <c r="AQ101" s="564"/>
      <c r="AR101" s="564"/>
      <c r="AS101" s="564"/>
      <c r="AT101" s="401"/>
      <c r="AU101" s="399"/>
      <c r="AV101" s="617"/>
      <c r="AW101" s="401"/>
      <c r="AX101" s="401"/>
      <c r="AY101" s="341"/>
      <c r="AZ101" s="341"/>
      <c r="BA101" s="341"/>
      <c r="BB101" s="341"/>
      <c r="BC101" s="341"/>
      <c r="BD101" s="401"/>
      <c r="BE101" s="341"/>
      <c r="BF101" s="341"/>
      <c r="BG101" s="402"/>
      <c r="BH101" s="403"/>
      <c r="BI101" s="405"/>
      <c r="BJ101" s="405"/>
      <c r="BK101" s="405"/>
      <c r="BL101" s="405"/>
      <c r="BM101" s="514"/>
    </row>
    <row r="102" ht="18.75" customHeight="1">
      <c r="A102" s="400" t="str">
        <f t="shared" si="4"/>
        <v/>
      </c>
      <c r="B102" s="341"/>
      <c r="C102" s="559"/>
      <c r="D102" s="341"/>
      <c r="E102" s="638"/>
      <c r="F102" s="393"/>
      <c r="G102" s="341" t="str">
        <f t="array" ref="G102">IF(C102="","",XLOOKUP(C102,'Master Data'!K:K,'Master Data'!N:N,"Input in Master Data",0,1))</f>
        <v/>
      </c>
      <c r="H102" s="341" t="str">
        <f t="array" ref="H102">IF(C102="","",XLOOKUP(C102,'Master Data'!K:K,'Master Data'!O:O,"Input in Master Data",0,1))</f>
        <v/>
      </c>
      <c r="I102" s="341" t="str">
        <f t="array" ref="I102">if(U102="","",XLOOKUP(U102,Master[Company],Master[Blow],"Unknown",0,1))</f>
        <v/>
      </c>
      <c r="J102" s="341" t="str">
        <f t="array" ref="J102">if(U102="","",XLOOKUP(U102,Master[Company],Master[Pigging],"Unknown",0,1))</f>
        <v/>
      </c>
      <c r="K102" s="341" t="str">
        <f t="array" ref="K102">if(U102="","",XLOOKUP(U102,Master[Company],Master[Load Method],"Unknown",0,1))</f>
        <v/>
      </c>
      <c r="L102" s="341" t="str">
        <f t="array" ref="L102">if(U102="","",XLOOKUP(U102,Master[Company],Master[Line Distance],"Unknown",0,1))</f>
        <v/>
      </c>
      <c r="M102" s="394"/>
      <c r="N102" s="341"/>
      <c r="O102" s="341"/>
      <c r="P102" s="341" t="str">
        <f t="array" ref="P102">if(U102="","",XLOOKUP(U102,Master[Company],Master[Terms],"NA",0,1))</f>
        <v/>
      </c>
      <c r="Q102" s="341" t="str">
        <f t="shared" si="1"/>
        <v/>
      </c>
      <c r="R102" s="341" t="str">
        <f t="array" ref="R102">if(U102="","",XLOOKUP(U102,Master[Company],Master[Group],"NA",0,1))</f>
        <v/>
      </c>
      <c r="S102" s="341" t="str">
        <f t="array" ref="S102">if(U102="","",XLOOKUP(U102,Master[Company],Master[Loading Location],"NA",0,1))</f>
        <v/>
      </c>
      <c r="T102" s="341" t="str">
        <f t="array" ref="T102">if(U102="","",XLOOKUP(U102,Master[Company],Master[Acronym],"NA",0,1))</f>
        <v/>
      </c>
      <c r="U102" s="341"/>
      <c r="V102" s="342"/>
      <c r="W102" s="342"/>
      <c r="X102" s="341" t="str">
        <f t="shared" si="2"/>
        <v/>
      </c>
      <c r="Y102" s="341" t="str">
        <f t="shared" si="3"/>
        <v/>
      </c>
      <c r="Z102" s="341"/>
      <c r="AA102" s="341"/>
      <c r="AB102" s="341"/>
      <c r="AC102" s="401"/>
      <c r="AD102" s="563"/>
      <c r="AE102" s="564"/>
      <c r="AF102" s="564"/>
      <c r="AG102" s="564"/>
      <c r="AH102" s="564"/>
      <c r="AI102" s="564"/>
      <c r="AJ102" s="564"/>
      <c r="AK102" s="564"/>
      <c r="AL102" s="563"/>
      <c r="AM102" s="564"/>
      <c r="AN102" s="564"/>
      <c r="AO102" s="564"/>
      <c r="AP102" s="564"/>
      <c r="AQ102" s="564"/>
      <c r="AR102" s="564"/>
      <c r="AS102" s="564"/>
      <c r="AT102" s="401"/>
      <c r="AU102" s="399"/>
      <c r="AV102" s="617"/>
      <c r="AW102" s="401"/>
      <c r="AX102" s="401"/>
      <c r="AY102" s="341"/>
      <c r="AZ102" s="341"/>
      <c r="BA102" s="341"/>
      <c r="BB102" s="341"/>
      <c r="BC102" s="341"/>
      <c r="BD102" s="401"/>
      <c r="BE102" s="341"/>
      <c r="BF102" s="341"/>
      <c r="BG102" s="402"/>
      <c r="BH102" s="403"/>
      <c r="BI102" s="405"/>
      <c r="BJ102" s="405"/>
      <c r="BK102" s="405"/>
      <c r="BL102" s="405"/>
      <c r="BM102" s="514"/>
    </row>
    <row r="103" ht="18.75" customHeight="1">
      <c r="A103" s="400" t="str">
        <f t="shared" si="4"/>
        <v/>
      </c>
      <c r="B103" s="341"/>
      <c r="C103" s="559"/>
      <c r="D103" s="341"/>
      <c r="E103" s="638"/>
      <c r="F103" s="393"/>
      <c r="G103" s="341" t="str">
        <f t="array" ref="G103">IF(C103="","",XLOOKUP(C103,'Master Data'!K:K,'Master Data'!N:N,"Input in Master Data",0,1))</f>
        <v/>
      </c>
      <c r="H103" s="341" t="str">
        <f t="array" ref="H103">IF(C103="","",XLOOKUP(C103,'Master Data'!K:K,'Master Data'!O:O,"Input in Master Data",0,1))</f>
        <v/>
      </c>
      <c r="I103" s="341" t="str">
        <f t="array" ref="I103">if(U103="","",XLOOKUP(U103,Master[Company],Master[Blow],"Unknown",0,1))</f>
        <v/>
      </c>
      <c r="J103" s="341" t="str">
        <f t="array" ref="J103">if(U103="","",XLOOKUP(U103,Master[Company],Master[Pigging],"Unknown",0,1))</f>
        <v/>
      </c>
      <c r="K103" s="341" t="str">
        <f t="array" ref="K103">if(U103="","",XLOOKUP(U103,Master[Company],Master[Load Method],"Unknown",0,1))</f>
        <v/>
      </c>
      <c r="L103" s="341" t="str">
        <f t="array" ref="L103">if(U103="","",XLOOKUP(U103,Master[Company],Master[Line Distance],"Unknown",0,1))</f>
        <v/>
      </c>
      <c r="M103" s="394"/>
      <c r="N103" s="341"/>
      <c r="O103" s="341"/>
      <c r="P103" s="341" t="str">
        <f t="array" ref="P103">if(U103="","",XLOOKUP(U103,Master[Company],Master[Terms],"NA",0,1))</f>
        <v/>
      </c>
      <c r="Q103" s="341" t="str">
        <f t="shared" si="1"/>
        <v/>
      </c>
      <c r="R103" s="341" t="str">
        <f t="array" ref="R103">if(U103="","",XLOOKUP(U103,Master[Company],Master[Group],"NA",0,1))</f>
        <v/>
      </c>
      <c r="S103" s="341" t="str">
        <f t="array" ref="S103">if(U103="","",XLOOKUP(U103,Master[Company],Master[Loading Location],"NA",0,1))</f>
        <v/>
      </c>
      <c r="T103" s="341" t="str">
        <f t="array" ref="T103">if(U103="","",XLOOKUP(U103,Master[Company],Master[Acronym],"NA",0,1))</f>
        <v/>
      </c>
      <c r="U103" s="341"/>
      <c r="V103" s="342"/>
      <c r="W103" s="342"/>
      <c r="X103" s="341" t="str">
        <f t="shared" si="2"/>
        <v/>
      </c>
      <c r="Y103" s="341" t="str">
        <f t="shared" si="3"/>
        <v/>
      </c>
      <c r="Z103" s="341"/>
      <c r="AA103" s="341"/>
      <c r="AB103" s="341"/>
      <c r="AC103" s="401"/>
      <c r="AD103" s="563"/>
      <c r="AE103" s="564"/>
      <c r="AF103" s="564"/>
      <c r="AG103" s="564"/>
      <c r="AH103" s="564"/>
      <c r="AI103" s="564"/>
      <c r="AJ103" s="564"/>
      <c r="AK103" s="564"/>
      <c r="AL103" s="563"/>
      <c r="AM103" s="564"/>
      <c r="AN103" s="564"/>
      <c r="AO103" s="564"/>
      <c r="AP103" s="564"/>
      <c r="AQ103" s="564"/>
      <c r="AR103" s="564"/>
      <c r="AS103" s="564"/>
      <c r="AT103" s="401"/>
      <c r="AU103" s="399"/>
      <c r="AV103" s="617"/>
      <c r="AW103" s="401"/>
      <c r="AX103" s="401"/>
      <c r="AY103" s="341"/>
      <c r="AZ103" s="341"/>
      <c r="BA103" s="341"/>
      <c r="BB103" s="341"/>
      <c r="BC103" s="341"/>
      <c r="BD103" s="401"/>
      <c r="BE103" s="341"/>
      <c r="BF103" s="341"/>
      <c r="BG103" s="402"/>
      <c r="BH103" s="403"/>
      <c r="BI103" s="405"/>
      <c r="BJ103" s="405"/>
      <c r="BK103" s="405"/>
      <c r="BL103" s="405"/>
      <c r="BM103" s="514"/>
    </row>
    <row r="104" ht="18.75" customHeight="1">
      <c r="A104" s="400" t="str">
        <f t="shared" si="4"/>
        <v/>
      </c>
      <c r="B104" s="341"/>
      <c r="C104" s="559"/>
      <c r="D104" s="341"/>
      <c r="E104" s="638"/>
      <c r="F104" s="393"/>
      <c r="G104" s="341" t="str">
        <f t="array" ref="G104">IF(C104="","",XLOOKUP(C104,'Master Data'!K:K,'Master Data'!N:N,"Input in Master Data",0,1))</f>
        <v/>
      </c>
      <c r="H104" s="341" t="str">
        <f t="array" ref="H104">IF(C104="","",XLOOKUP(C104,'Master Data'!K:K,'Master Data'!O:O,"Input in Master Data",0,1))</f>
        <v/>
      </c>
      <c r="I104" s="341" t="str">
        <f t="array" ref="I104">if(U104="","",XLOOKUP(U104,Master[Company],Master[Blow],"Unknown",0,1))</f>
        <v/>
      </c>
      <c r="J104" s="341" t="str">
        <f t="array" ref="J104">if(U104="","",XLOOKUP(U104,Master[Company],Master[Pigging],"Unknown",0,1))</f>
        <v/>
      </c>
      <c r="K104" s="341" t="str">
        <f t="array" ref="K104">if(U104="","",XLOOKUP(U104,Master[Company],Master[Load Method],"Unknown",0,1))</f>
        <v/>
      </c>
      <c r="L104" s="341" t="str">
        <f t="array" ref="L104">if(U104="","",XLOOKUP(U104,Master[Company],Master[Line Distance],"Unknown",0,1))</f>
        <v/>
      </c>
      <c r="M104" s="394"/>
      <c r="N104" s="341"/>
      <c r="O104" s="341"/>
      <c r="P104" s="341" t="str">
        <f t="array" ref="P104">if(U104="","",XLOOKUP(U104,Master[Company],Master[Terms],"NA",0,1))</f>
        <v/>
      </c>
      <c r="Q104" s="341" t="str">
        <f t="shared" si="1"/>
        <v/>
      </c>
      <c r="R104" s="341" t="str">
        <f t="array" ref="R104">if(U104="","",XLOOKUP(U104,Master[Company],Master[Group],"NA",0,1))</f>
        <v/>
      </c>
      <c r="S104" s="341" t="str">
        <f t="array" ref="S104">if(U104="","",XLOOKUP(U104,Master[Company],Master[Loading Location],"NA",0,1))</f>
        <v/>
      </c>
      <c r="T104" s="341" t="str">
        <f t="array" ref="T104">if(U104="","",XLOOKUP(U104,Master[Company],Master[Acronym],"NA",0,1))</f>
        <v/>
      </c>
      <c r="U104" s="341"/>
      <c r="V104" s="342"/>
      <c r="W104" s="342"/>
      <c r="X104" s="341" t="str">
        <f t="shared" si="2"/>
        <v/>
      </c>
      <c r="Y104" s="341" t="str">
        <f t="shared" si="3"/>
        <v/>
      </c>
      <c r="Z104" s="341"/>
      <c r="AA104" s="341"/>
      <c r="AB104" s="341"/>
      <c r="AC104" s="401"/>
      <c r="AD104" s="563"/>
      <c r="AE104" s="564"/>
      <c r="AF104" s="564"/>
      <c r="AG104" s="564"/>
      <c r="AH104" s="564"/>
      <c r="AI104" s="564"/>
      <c r="AJ104" s="564"/>
      <c r="AK104" s="564"/>
      <c r="AL104" s="563"/>
      <c r="AM104" s="564"/>
      <c r="AN104" s="564"/>
      <c r="AO104" s="564"/>
      <c r="AP104" s="564"/>
      <c r="AQ104" s="564"/>
      <c r="AR104" s="564"/>
      <c r="AS104" s="564"/>
      <c r="AT104" s="401"/>
      <c r="AU104" s="399"/>
      <c r="AV104" s="617"/>
      <c r="AW104" s="401"/>
      <c r="AX104" s="401"/>
      <c r="AY104" s="341"/>
      <c r="AZ104" s="341"/>
      <c r="BA104" s="341"/>
      <c r="BB104" s="341"/>
      <c r="BC104" s="341"/>
      <c r="BD104" s="401"/>
      <c r="BE104" s="341"/>
      <c r="BF104" s="341"/>
      <c r="BG104" s="402"/>
      <c r="BH104" s="403"/>
      <c r="BI104" s="405"/>
      <c r="BJ104" s="405"/>
      <c r="BK104" s="405"/>
      <c r="BL104" s="405"/>
      <c r="BM104" s="514"/>
    </row>
    <row r="105" ht="18.75" customHeight="1">
      <c r="A105" s="400" t="str">
        <f t="shared" si="4"/>
        <v/>
      </c>
      <c r="B105" s="341"/>
      <c r="C105" s="559"/>
      <c r="D105" s="341"/>
      <c r="E105" s="638"/>
      <c r="F105" s="393"/>
      <c r="G105" s="341" t="str">
        <f t="array" ref="G105">IF(C105="","",XLOOKUP(C105,'Master Data'!K:K,'Master Data'!N:N,"Input in Master Data",0,1))</f>
        <v/>
      </c>
      <c r="H105" s="341" t="str">
        <f t="array" ref="H105">IF(C105="","",XLOOKUP(C105,'Master Data'!K:K,'Master Data'!O:O,"Input in Master Data",0,1))</f>
        <v/>
      </c>
      <c r="I105" s="341" t="str">
        <f t="array" ref="I105">if(U105="","",XLOOKUP(U105,Master[Company],Master[Blow],"Unknown",0,1))</f>
        <v/>
      </c>
      <c r="J105" s="341" t="str">
        <f t="array" ref="J105">if(U105="","",XLOOKUP(U105,Master[Company],Master[Pigging],"Unknown",0,1))</f>
        <v/>
      </c>
      <c r="K105" s="341" t="str">
        <f t="array" ref="K105">if(U105="","",XLOOKUP(U105,Master[Company],Master[Load Method],"Unknown",0,1))</f>
        <v/>
      </c>
      <c r="L105" s="341" t="str">
        <f t="array" ref="L105">if(U105="","",XLOOKUP(U105,Master[Company],Master[Line Distance],"Unknown",0,1))</f>
        <v/>
      </c>
      <c r="M105" s="394"/>
      <c r="N105" s="341"/>
      <c r="O105" s="341"/>
      <c r="P105" s="341" t="str">
        <f t="array" ref="P105">if(U105="","",XLOOKUP(U105,Master[Company],Master[Terms],"NA",0,1))</f>
        <v/>
      </c>
      <c r="Q105" s="341" t="str">
        <f t="shared" si="1"/>
        <v/>
      </c>
      <c r="R105" s="341" t="str">
        <f t="array" ref="R105">if(U105="","",XLOOKUP(U105,Master[Company],Master[Group],"NA",0,1))</f>
        <v/>
      </c>
      <c r="S105" s="341" t="str">
        <f t="array" ref="S105">if(U105="","",XLOOKUP(U105,Master[Company],Master[Loading Location],"NA",0,1))</f>
        <v/>
      </c>
      <c r="T105" s="341" t="str">
        <f t="array" ref="T105">if(U105="","",XLOOKUP(U105,Master[Company],Master[Acronym],"NA",0,1))</f>
        <v/>
      </c>
      <c r="U105" s="341"/>
      <c r="V105" s="342"/>
      <c r="W105" s="342"/>
      <c r="X105" s="341" t="str">
        <f t="shared" si="2"/>
        <v/>
      </c>
      <c r="Y105" s="341" t="str">
        <f t="shared" si="3"/>
        <v/>
      </c>
      <c r="Z105" s="341"/>
      <c r="AA105" s="341"/>
      <c r="AB105" s="341"/>
      <c r="AC105" s="401"/>
      <c r="AD105" s="563"/>
      <c r="AE105" s="564"/>
      <c r="AF105" s="564"/>
      <c r="AG105" s="564"/>
      <c r="AH105" s="564"/>
      <c r="AI105" s="564"/>
      <c r="AJ105" s="564"/>
      <c r="AK105" s="564"/>
      <c r="AL105" s="563"/>
      <c r="AM105" s="564"/>
      <c r="AN105" s="564"/>
      <c r="AO105" s="564"/>
      <c r="AP105" s="564"/>
      <c r="AQ105" s="564"/>
      <c r="AR105" s="564"/>
      <c r="AS105" s="564"/>
      <c r="AT105" s="401"/>
      <c r="AU105" s="399"/>
      <c r="AV105" s="617"/>
      <c r="AW105" s="401"/>
      <c r="AX105" s="401"/>
      <c r="AY105" s="341"/>
      <c r="AZ105" s="341"/>
      <c r="BA105" s="341"/>
      <c r="BB105" s="341"/>
      <c r="BC105" s="341"/>
      <c r="BD105" s="401"/>
      <c r="BE105" s="341"/>
      <c r="BF105" s="341"/>
      <c r="BG105" s="402"/>
      <c r="BH105" s="403"/>
      <c r="BI105" s="405"/>
      <c r="BJ105" s="405"/>
      <c r="BK105" s="405"/>
      <c r="BL105" s="405"/>
      <c r="BM105" s="514"/>
    </row>
    <row r="106" ht="18.75" customHeight="1">
      <c r="A106" s="400" t="str">
        <f t="shared" si="4"/>
        <v/>
      </c>
      <c r="B106" s="341"/>
      <c r="C106" s="559"/>
      <c r="D106" s="341"/>
      <c r="E106" s="638"/>
      <c r="F106" s="393"/>
      <c r="G106" s="341" t="str">
        <f t="array" ref="G106">IF(C106="","",XLOOKUP(C106,'Master Data'!K:K,'Master Data'!N:N,"Input in Master Data",0,1))</f>
        <v/>
      </c>
      <c r="H106" s="341" t="str">
        <f t="array" ref="H106">IF(C106="","",XLOOKUP(C106,'Master Data'!K:K,'Master Data'!O:O,"Input in Master Data",0,1))</f>
        <v/>
      </c>
      <c r="I106" s="341" t="str">
        <f t="array" ref="I106">if(U106="","",XLOOKUP(U106,Master[Company],Master[Blow],"Unknown",0,1))</f>
        <v/>
      </c>
      <c r="J106" s="341" t="str">
        <f t="array" ref="J106">if(U106="","",XLOOKUP(U106,Master[Company],Master[Pigging],"Unknown",0,1))</f>
        <v/>
      </c>
      <c r="K106" s="341" t="str">
        <f t="array" ref="K106">if(U106="","",XLOOKUP(U106,Master[Company],Master[Load Method],"Unknown",0,1))</f>
        <v/>
      </c>
      <c r="L106" s="341" t="str">
        <f t="array" ref="L106">if(U106="","",XLOOKUP(U106,Master[Company],Master[Line Distance],"Unknown",0,1))</f>
        <v/>
      </c>
      <c r="M106" s="394"/>
      <c r="N106" s="341"/>
      <c r="O106" s="341"/>
      <c r="P106" s="341" t="str">
        <f t="array" ref="P106">if(U106="","",XLOOKUP(U106,Master[Company],Master[Terms],"NA",0,1))</f>
        <v/>
      </c>
      <c r="Q106" s="341" t="str">
        <f t="shared" si="1"/>
        <v/>
      </c>
      <c r="R106" s="341" t="str">
        <f t="array" ref="R106">if(U106="","",XLOOKUP(U106,Master[Company],Master[Group],"NA",0,1))</f>
        <v/>
      </c>
      <c r="S106" s="341" t="str">
        <f t="array" ref="S106">if(U106="","",XLOOKUP(U106,Master[Company],Master[Loading Location],"NA",0,1))</f>
        <v/>
      </c>
      <c r="T106" s="341" t="str">
        <f t="array" ref="T106">if(U106="","",XLOOKUP(U106,Master[Company],Master[Acronym],"NA",0,1))</f>
        <v/>
      </c>
      <c r="U106" s="341"/>
      <c r="V106" s="342"/>
      <c r="W106" s="342"/>
      <c r="X106" s="341" t="str">
        <f t="shared" si="2"/>
        <v/>
      </c>
      <c r="Y106" s="341" t="str">
        <f t="shared" si="3"/>
        <v/>
      </c>
      <c r="Z106" s="341"/>
      <c r="AA106" s="341"/>
      <c r="AB106" s="341"/>
      <c r="AC106" s="401"/>
      <c r="AD106" s="563"/>
      <c r="AE106" s="564"/>
      <c r="AF106" s="564"/>
      <c r="AG106" s="564"/>
      <c r="AH106" s="564"/>
      <c r="AI106" s="564"/>
      <c r="AJ106" s="564"/>
      <c r="AK106" s="564"/>
      <c r="AL106" s="563"/>
      <c r="AM106" s="564"/>
      <c r="AN106" s="564"/>
      <c r="AO106" s="564"/>
      <c r="AP106" s="564"/>
      <c r="AQ106" s="564"/>
      <c r="AR106" s="564"/>
      <c r="AS106" s="564"/>
      <c r="AT106" s="401"/>
      <c r="AU106" s="399"/>
      <c r="AV106" s="617"/>
      <c r="AW106" s="401"/>
      <c r="AX106" s="401"/>
      <c r="AY106" s="341"/>
      <c r="AZ106" s="341"/>
      <c r="BA106" s="341"/>
      <c r="BB106" s="341"/>
      <c r="BC106" s="341"/>
      <c r="BD106" s="401"/>
      <c r="BE106" s="341"/>
      <c r="BF106" s="341"/>
      <c r="BG106" s="402"/>
      <c r="BH106" s="403"/>
      <c r="BI106" s="405"/>
      <c r="BJ106" s="405"/>
      <c r="BK106" s="405"/>
      <c r="BL106" s="405"/>
      <c r="BM106" s="514"/>
    </row>
    <row r="107" ht="18.75" customHeight="1">
      <c r="A107" s="400" t="str">
        <f t="shared" si="4"/>
        <v/>
      </c>
      <c r="B107" s="341"/>
      <c r="C107" s="559"/>
      <c r="D107" s="341"/>
      <c r="E107" s="638"/>
      <c r="F107" s="393"/>
      <c r="G107" s="341" t="str">
        <f t="array" ref="G107">IF(C107="","",XLOOKUP(C107,'Master Data'!K:K,'Master Data'!N:N,"Input in Master Data",0,1))</f>
        <v/>
      </c>
      <c r="H107" s="341" t="str">
        <f t="array" ref="H107">IF(C107="","",XLOOKUP(C107,'Master Data'!K:K,'Master Data'!O:O,"Input in Master Data",0,1))</f>
        <v/>
      </c>
      <c r="I107" s="341" t="str">
        <f t="array" ref="I107">if(U107="","",XLOOKUP(U107,Master[Company],Master[Blow],"Unknown",0,1))</f>
        <v/>
      </c>
      <c r="J107" s="341" t="str">
        <f t="array" ref="J107">if(U107="","",XLOOKUP(U107,Master[Company],Master[Pigging],"Unknown",0,1))</f>
        <v/>
      </c>
      <c r="K107" s="341" t="str">
        <f t="array" ref="K107">if(U107="","",XLOOKUP(U107,Master[Company],Master[Load Method],"Unknown",0,1))</f>
        <v/>
      </c>
      <c r="L107" s="341" t="str">
        <f t="array" ref="L107">if(U107="","",XLOOKUP(U107,Master[Company],Master[Line Distance],"Unknown",0,1))</f>
        <v/>
      </c>
      <c r="M107" s="394"/>
      <c r="N107" s="341"/>
      <c r="O107" s="341"/>
      <c r="P107" s="341" t="str">
        <f t="array" ref="P107">if(U107="","",XLOOKUP(U107,Master[Company],Master[Terms],"NA",0,1))</f>
        <v/>
      </c>
      <c r="Q107" s="341" t="str">
        <f t="shared" si="1"/>
        <v/>
      </c>
      <c r="R107" s="341" t="str">
        <f t="array" ref="R107">if(U107="","",XLOOKUP(U107,Master[Company],Master[Group],"NA",0,1))</f>
        <v/>
      </c>
      <c r="S107" s="341" t="str">
        <f t="array" ref="S107">if(U107="","",XLOOKUP(U107,Master[Company],Master[Loading Location],"NA",0,1))</f>
        <v/>
      </c>
      <c r="T107" s="341" t="str">
        <f t="array" ref="T107">if(U107="","",XLOOKUP(U107,Master[Company],Master[Acronym],"NA",0,1))</f>
        <v/>
      </c>
      <c r="U107" s="341"/>
      <c r="V107" s="342"/>
      <c r="W107" s="342"/>
      <c r="X107" s="341" t="str">
        <f t="shared" si="2"/>
        <v/>
      </c>
      <c r="Y107" s="341" t="str">
        <f t="shared" si="3"/>
        <v/>
      </c>
      <c r="Z107" s="341"/>
      <c r="AA107" s="341"/>
      <c r="AB107" s="341"/>
      <c r="AC107" s="401"/>
      <c r="AD107" s="563"/>
      <c r="AE107" s="564"/>
      <c r="AF107" s="564"/>
      <c r="AG107" s="564"/>
      <c r="AH107" s="564"/>
      <c r="AI107" s="564"/>
      <c r="AJ107" s="564"/>
      <c r="AK107" s="564"/>
      <c r="AL107" s="563"/>
      <c r="AM107" s="564"/>
      <c r="AN107" s="564"/>
      <c r="AO107" s="564"/>
      <c r="AP107" s="564"/>
      <c r="AQ107" s="564"/>
      <c r="AR107" s="564"/>
      <c r="AS107" s="564"/>
      <c r="AT107" s="401"/>
      <c r="AU107" s="399"/>
      <c r="AV107" s="617"/>
      <c r="AW107" s="401"/>
      <c r="AX107" s="401"/>
      <c r="AY107" s="341"/>
      <c r="AZ107" s="341"/>
      <c r="BA107" s="341"/>
      <c r="BB107" s="341"/>
      <c r="BC107" s="341"/>
      <c r="BD107" s="401"/>
      <c r="BE107" s="341"/>
      <c r="BF107" s="341"/>
      <c r="BG107" s="402"/>
      <c r="BH107" s="403"/>
      <c r="BI107" s="405"/>
      <c r="BJ107" s="405"/>
      <c r="BK107" s="405"/>
      <c r="BL107" s="405"/>
      <c r="BM107" s="514"/>
    </row>
    <row r="108" ht="18.75" customHeight="1">
      <c r="A108" s="400" t="str">
        <f t="shared" si="4"/>
        <v/>
      </c>
      <c r="B108" s="341"/>
      <c r="C108" s="559"/>
      <c r="D108" s="341"/>
      <c r="E108" s="638"/>
      <c r="F108" s="393"/>
      <c r="G108" s="341" t="str">
        <f t="array" ref="G108">IF(C108="","",XLOOKUP(C108,'Master Data'!K:K,'Master Data'!N:N,"Input in Master Data",0,1))</f>
        <v/>
      </c>
      <c r="H108" s="341" t="str">
        <f t="array" ref="H108">IF(C108="","",XLOOKUP(C108,'Master Data'!K:K,'Master Data'!O:O,"Input in Master Data",0,1))</f>
        <v/>
      </c>
      <c r="I108" s="341" t="str">
        <f t="array" ref="I108">if(U108="","",XLOOKUP(U108,Master[Company],Master[Blow],"Unknown",0,1))</f>
        <v/>
      </c>
      <c r="J108" s="341" t="str">
        <f t="array" ref="J108">if(U108="","",XLOOKUP(U108,Master[Company],Master[Pigging],"Unknown",0,1))</f>
        <v/>
      </c>
      <c r="K108" s="341" t="str">
        <f t="array" ref="K108">if(U108="","",XLOOKUP(U108,Master[Company],Master[Load Method],"Unknown",0,1))</f>
        <v/>
      </c>
      <c r="L108" s="341" t="str">
        <f t="array" ref="L108">if(U108="","",XLOOKUP(U108,Master[Company],Master[Line Distance],"Unknown",0,1))</f>
        <v/>
      </c>
      <c r="M108" s="394"/>
      <c r="N108" s="341"/>
      <c r="O108" s="341"/>
      <c r="P108" s="341" t="str">
        <f t="array" ref="P108">if(U108="","",XLOOKUP(U108,Master[Company],Master[Terms],"NA",0,1))</f>
        <v/>
      </c>
      <c r="Q108" s="341" t="str">
        <f t="shared" si="1"/>
        <v/>
      </c>
      <c r="R108" s="341" t="str">
        <f t="array" ref="R108">if(U108="","",XLOOKUP(U108,Master[Company],Master[Group],"NA",0,1))</f>
        <v/>
      </c>
      <c r="S108" s="341" t="str">
        <f t="array" ref="S108">if(U108="","",XLOOKUP(U108,Master[Company],Master[Loading Location],"NA",0,1))</f>
        <v/>
      </c>
      <c r="T108" s="341" t="str">
        <f t="array" ref="T108">if(U108="","",XLOOKUP(U108,Master[Company],Master[Acronym],"NA",0,1))</f>
        <v/>
      </c>
      <c r="U108" s="341"/>
      <c r="V108" s="342"/>
      <c r="W108" s="342"/>
      <c r="X108" s="341" t="str">
        <f t="shared" si="2"/>
        <v/>
      </c>
      <c r="Y108" s="341" t="str">
        <f t="shared" si="3"/>
        <v/>
      </c>
      <c r="Z108" s="341"/>
      <c r="AA108" s="341"/>
      <c r="AB108" s="341"/>
      <c r="AC108" s="401"/>
      <c r="AD108" s="563"/>
      <c r="AE108" s="564"/>
      <c r="AF108" s="564"/>
      <c r="AG108" s="564"/>
      <c r="AH108" s="564"/>
      <c r="AI108" s="564"/>
      <c r="AJ108" s="564"/>
      <c r="AK108" s="564"/>
      <c r="AL108" s="563"/>
      <c r="AM108" s="564"/>
      <c r="AN108" s="564"/>
      <c r="AO108" s="564"/>
      <c r="AP108" s="564"/>
      <c r="AQ108" s="564"/>
      <c r="AR108" s="564"/>
      <c r="AS108" s="564"/>
      <c r="AT108" s="401"/>
      <c r="AU108" s="399"/>
      <c r="AV108" s="617"/>
      <c r="AW108" s="401"/>
      <c r="AX108" s="401"/>
      <c r="AY108" s="341"/>
      <c r="AZ108" s="341"/>
      <c r="BA108" s="341"/>
      <c r="BB108" s="341"/>
      <c r="BC108" s="341"/>
      <c r="BD108" s="401"/>
      <c r="BE108" s="341"/>
      <c r="BF108" s="341"/>
      <c r="BG108" s="402"/>
      <c r="BH108" s="403"/>
      <c r="BI108" s="405"/>
      <c r="BJ108" s="405"/>
      <c r="BK108" s="405"/>
      <c r="BL108" s="405"/>
      <c r="BM108" s="514"/>
    </row>
    <row r="109" ht="18.75" customHeight="1">
      <c r="A109" s="400" t="str">
        <f t="shared" si="4"/>
        <v/>
      </c>
      <c r="B109" s="341"/>
      <c r="C109" s="559"/>
      <c r="D109" s="341"/>
      <c r="E109" s="638"/>
      <c r="F109" s="393"/>
      <c r="G109" s="341" t="str">
        <f t="array" ref="G109">IF(C109="","",XLOOKUP(C109,'Master Data'!K:K,'Master Data'!N:N,"Input in Master Data",0,1))</f>
        <v/>
      </c>
      <c r="H109" s="341" t="str">
        <f t="array" ref="H109">IF(C109="","",XLOOKUP(C109,'Master Data'!K:K,'Master Data'!O:O,"Input in Master Data",0,1))</f>
        <v/>
      </c>
      <c r="I109" s="341" t="str">
        <f t="array" ref="I109">if(U109="","",XLOOKUP(U109,Master[Company],Master[Blow],"Unknown",0,1))</f>
        <v/>
      </c>
      <c r="J109" s="341" t="str">
        <f t="array" ref="J109">if(U109="","",XLOOKUP(U109,Master[Company],Master[Pigging],"Unknown",0,1))</f>
        <v/>
      </c>
      <c r="K109" s="341" t="str">
        <f t="array" ref="K109">if(U109="","",XLOOKUP(U109,Master[Company],Master[Load Method],"Unknown",0,1))</f>
        <v/>
      </c>
      <c r="L109" s="341" t="str">
        <f t="array" ref="L109">if(U109="","",XLOOKUP(U109,Master[Company],Master[Line Distance],"Unknown",0,1))</f>
        <v/>
      </c>
      <c r="M109" s="394"/>
      <c r="N109" s="341"/>
      <c r="O109" s="341"/>
      <c r="P109" s="341" t="str">
        <f t="array" ref="P109">if(U109="","",XLOOKUP(U109,Master[Company],Master[Terms],"NA",0,1))</f>
        <v/>
      </c>
      <c r="Q109" s="341" t="str">
        <f t="shared" si="1"/>
        <v/>
      </c>
      <c r="R109" s="341" t="str">
        <f t="array" ref="R109">if(U109="","",XLOOKUP(U109,Master[Company],Master[Group],"NA",0,1))</f>
        <v/>
      </c>
      <c r="S109" s="341" t="str">
        <f t="array" ref="S109">if(U109="","",XLOOKUP(U109,Master[Company],Master[Loading Location],"NA",0,1))</f>
        <v/>
      </c>
      <c r="T109" s="341" t="str">
        <f t="array" ref="T109">if(U109="","",XLOOKUP(U109,Master[Company],Master[Acronym],"NA",0,1))</f>
        <v/>
      </c>
      <c r="U109" s="341"/>
      <c r="V109" s="342"/>
      <c r="W109" s="342"/>
      <c r="X109" s="341" t="str">
        <f t="shared" si="2"/>
        <v/>
      </c>
      <c r="Y109" s="341" t="str">
        <f t="shared" si="3"/>
        <v/>
      </c>
      <c r="Z109" s="341"/>
      <c r="AA109" s="341"/>
      <c r="AB109" s="341"/>
      <c r="AC109" s="401"/>
      <c r="AD109" s="563"/>
      <c r="AE109" s="564"/>
      <c r="AF109" s="564"/>
      <c r="AG109" s="564"/>
      <c r="AH109" s="564"/>
      <c r="AI109" s="564"/>
      <c r="AJ109" s="564"/>
      <c r="AK109" s="564"/>
      <c r="AL109" s="563"/>
      <c r="AM109" s="564"/>
      <c r="AN109" s="564"/>
      <c r="AO109" s="564"/>
      <c r="AP109" s="564"/>
      <c r="AQ109" s="564"/>
      <c r="AR109" s="564"/>
      <c r="AS109" s="564"/>
      <c r="AT109" s="401"/>
      <c r="AU109" s="399"/>
      <c r="AV109" s="617"/>
      <c r="AW109" s="401"/>
      <c r="AX109" s="401"/>
      <c r="AY109" s="341"/>
      <c r="AZ109" s="341"/>
      <c r="BA109" s="341"/>
      <c r="BB109" s="341"/>
      <c r="BC109" s="341"/>
      <c r="BD109" s="401"/>
      <c r="BE109" s="341"/>
      <c r="BF109" s="341"/>
      <c r="BG109" s="402"/>
      <c r="BH109" s="403"/>
      <c r="BI109" s="405"/>
      <c r="BJ109" s="405"/>
      <c r="BK109" s="405"/>
      <c r="BL109" s="405"/>
      <c r="BM109" s="514"/>
    </row>
    <row r="110" ht="18.75" customHeight="1">
      <c r="A110" s="400" t="str">
        <f t="shared" si="4"/>
        <v/>
      </c>
      <c r="B110" s="341"/>
      <c r="C110" s="559"/>
      <c r="D110" s="341"/>
      <c r="E110" s="638"/>
      <c r="F110" s="393"/>
      <c r="G110" s="341" t="str">
        <f t="array" ref="G110">IF(C110="","",XLOOKUP(C110,'Master Data'!K:K,'Master Data'!N:N,"Input in Master Data",0,1))</f>
        <v/>
      </c>
      <c r="H110" s="341" t="str">
        <f t="array" ref="H110">IF(C110="","",XLOOKUP(C110,'Master Data'!K:K,'Master Data'!O:O,"Input in Master Data",0,1))</f>
        <v/>
      </c>
      <c r="I110" s="341" t="str">
        <f t="array" ref="I110">if(U110="","",XLOOKUP(U110,Master[Company],Master[Blow],"Unknown",0,1))</f>
        <v/>
      </c>
      <c r="J110" s="341" t="str">
        <f t="array" ref="J110">if(U110="","",XLOOKUP(U110,Master[Company],Master[Pigging],"Unknown",0,1))</f>
        <v/>
      </c>
      <c r="K110" s="341" t="str">
        <f t="array" ref="K110">if(U110="","",XLOOKUP(U110,Master[Company],Master[Load Method],"Unknown",0,1))</f>
        <v/>
      </c>
      <c r="L110" s="341" t="str">
        <f t="array" ref="L110">if(U110="","",XLOOKUP(U110,Master[Company],Master[Line Distance],"Unknown",0,1))</f>
        <v/>
      </c>
      <c r="M110" s="394"/>
      <c r="N110" s="341"/>
      <c r="O110" s="341"/>
      <c r="P110" s="341" t="str">
        <f t="array" ref="P110">if(U110="","",XLOOKUP(U110,Master[Company],Master[Terms],"NA",0,1))</f>
        <v/>
      </c>
      <c r="Q110" s="341" t="str">
        <f t="shared" si="1"/>
        <v/>
      </c>
      <c r="R110" s="341" t="str">
        <f t="array" ref="R110">if(U110="","",XLOOKUP(U110,Master[Company],Master[Group],"NA",0,1))</f>
        <v/>
      </c>
      <c r="S110" s="341" t="str">
        <f t="array" ref="S110">if(U110="","",XLOOKUP(U110,Master[Company],Master[Loading Location],"NA",0,1))</f>
        <v/>
      </c>
      <c r="T110" s="341" t="str">
        <f t="array" ref="T110">if(U110="","",XLOOKUP(U110,Master[Company],Master[Acronym],"NA",0,1))</f>
        <v/>
      </c>
      <c r="U110" s="341"/>
      <c r="V110" s="342"/>
      <c r="W110" s="342"/>
      <c r="X110" s="341" t="str">
        <f t="shared" si="2"/>
        <v/>
      </c>
      <c r="Y110" s="341" t="str">
        <f t="shared" si="3"/>
        <v/>
      </c>
      <c r="Z110" s="341"/>
      <c r="AA110" s="341"/>
      <c r="AB110" s="341"/>
      <c r="AC110" s="401"/>
      <c r="AD110" s="563"/>
      <c r="AE110" s="564"/>
      <c r="AF110" s="564"/>
      <c r="AG110" s="564"/>
      <c r="AH110" s="564"/>
      <c r="AI110" s="564"/>
      <c r="AJ110" s="564"/>
      <c r="AK110" s="564"/>
      <c r="AL110" s="563"/>
      <c r="AM110" s="564"/>
      <c r="AN110" s="564"/>
      <c r="AO110" s="564"/>
      <c r="AP110" s="564"/>
      <c r="AQ110" s="564"/>
      <c r="AR110" s="564"/>
      <c r="AS110" s="564"/>
      <c r="AT110" s="401"/>
      <c r="AU110" s="399"/>
      <c r="AV110" s="617"/>
      <c r="AW110" s="401"/>
      <c r="AX110" s="401"/>
      <c r="AY110" s="341"/>
      <c r="AZ110" s="341"/>
      <c r="BA110" s="341"/>
      <c r="BB110" s="341"/>
      <c r="BC110" s="341"/>
      <c r="BD110" s="401"/>
      <c r="BE110" s="341"/>
      <c r="BF110" s="341"/>
      <c r="BG110" s="402"/>
      <c r="BH110" s="403"/>
      <c r="BI110" s="405"/>
      <c r="BJ110" s="405"/>
      <c r="BK110" s="405"/>
      <c r="BL110" s="405"/>
      <c r="BM110" s="514"/>
    </row>
    <row r="111" ht="18.75" customHeight="1">
      <c r="A111" s="400" t="str">
        <f t="shared" si="4"/>
        <v/>
      </c>
      <c r="B111" s="341"/>
      <c r="C111" s="559"/>
      <c r="D111" s="341"/>
      <c r="E111" s="638"/>
      <c r="F111" s="393"/>
      <c r="G111" s="341" t="str">
        <f t="array" ref="G111">IF(C111="","",XLOOKUP(C111,'Master Data'!K:K,'Master Data'!N:N,"Input in Master Data",0,1))</f>
        <v/>
      </c>
      <c r="H111" s="341" t="str">
        <f t="array" ref="H111">IF(C111="","",XLOOKUP(C111,'Master Data'!K:K,'Master Data'!O:O,"Input in Master Data",0,1))</f>
        <v/>
      </c>
      <c r="I111" s="341" t="str">
        <f t="array" ref="I111">if(U111="","",XLOOKUP(U111,Master[Company],Master[Blow],"Unknown",0,1))</f>
        <v/>
      </c>
      <c r="J111" s="341" t="str">
        <f t="array" ref="J111">if(U111="","",XLOOKUP(U111,Master[Company],Master[Pigging],"Unknown",0,1))</f>
        <v/>
      </c>
      <c r="K111" s="341" t="str">
        <f t="array" ref="K111">if(U111="","",XLOOKUP(U111,Master[Company],Master[Load Method],"Unknown",0,1))</f>
        <v/>
      </c>
      <c r="L111" s="341" t="str">
        <f t="array" ref="L111">if(U111="","",XLOOKUP(U111,Master[Company],Master[Line Distance],"Unknown",0,1))</f>
        <v/>
      </c>
      <c r="M111" s="394"/>
      <c r="N111" s="341"/>
      <c r="O111" s="341"/>
      <c r="P111" s="341" t="str">
        <f t="array" ref="P111">if(U111="","",XLOOKUP(U111,Master[Company],Master[Terms],"NA",0,1))</f>
        <v/>
      </c>
      <c r="Q111" s="341" t="str">
        <f t="shared" si="1"/>
        <v/>
      </c>
      <c r="R111" s="341" t="str">
        <f t="array" ref="R111">if(U111="","",XLOOKUP(U111,Master[Company],Master[Group],"NA",0,1))</f>
        <v/>
      </c>
      <c r="S111" s="341" t="str">
        <f t="array" ref="S111">if(U111="","",XLOOKUP(U111,Master[Company],Master[Loading Location],"NA",0,1))</f>
        <v/>
      </c>
      <c r="T111" s="341" t="str">
        <f t="array" ref="T111">if(U111="","",XLOOKUP(U111,Master[Company],Master[Acronym],"NA",0,1))</f>
        <v/>
      </c>
      <c r="U111" s="341"/>
      <c r="V111" s="342"/>
      <c r="W111" s="342"/>
      <c r="X111" s="341" t="str">
        <f t="shared" si="2"/>
        <v/>
      </c>
      <c r="Y111" s="341" t="str">
        <f t="shared" si="3"/>
        <v/>
      </c>
      <c r="Z111" s="341"/>
      <c r="AA111" s="341"/>
      <c r="AB111" s="341"/>
      <c r="AC111" s="401"/>
      <c r="AD111" s="563"/>
      <c r="AE111" s="564"/>
      <c r="AF111" s="564"/>
      <c r="AG111" s="564"/>
      <c r="AH111" s="564"/>
      <c r="AI111" s="564"/>
      <c r="AJ111" s="564"/>
      <c r="AK111" s="564"/>
      <c r="AL111" s="563"/>
      <c r="AM111" s="564"/>
      <c r="AN111" s="564"/>
      <c r="AO111" s="564"/>
      <c r="AP111" s="564"/>
      <c r="AQ111" s="564"/>
      <c r="AR111" s="564"/>
      <c r="AS111" s="564"/>
      <c r="AT111" s="401"/>
      <c r="AU111" s="399"/>
      <c r="AV111" s="617"/>
      <c r="AW111" s="401"/>
      <c r="AX111" s="401"/>
      <c r="AY111" s="341"/>
      <c r="AZ111" s="341"/>
      <c r="BA111" s="341"/>
      <c r="BB111" s="341"/>
      <c r="BC111" s="341"/>
      <c r="BD111" s="401"/>
      <c r="BE111" s="341"/>
      <c r="BF111" s="341"/>
      <c r="BG111" s="402"/>
      <c r="BH111" s="403"/>
      <c r="BI111" s="405"/>
      <c r="BJ111" s="405"/>
      <c r="BK111" s="405"/>
      <c r="BL111" s="405"/>
      <c r="BM111" s="514"/>
    </row>
    <row r="112" ht="18.75" customHeight="1">
      <c r="A112" s="400" t="str">
        <f t="shared" si="4"/>
        <v/>
      </c>
      <c r="B112" s="341"/>
      <c r="C112" s="559"/>
      <c r="D112" s="341"/>
      <c r="E112" s="638"/>
      <c r="F112" s="393"/>
      <c r="G112" s="341" t="str">
        <f t="array" ref="G112">IF(C112="","",XLOOKUP(C112,'Master Data'!K:K,'Master Data'!N:N,"Input in Master Data",0,1))</f>
        <v/>
      </c>
      <c r="H112" s="341" t="str">
        <f t="array" ref="H112">IF(C112="","",XLOOKUP(C112,'Master Data'!K:K,'Master Data'!O:O,"Input in Master Data",0,1))</f>
        <v/>
      </c>
      <c r="I112" s="341" t="str">
        <f t="array" ref="I112">if(U112="","",XLOOKUP(U112,Master[Company],Master[Blow],"Unknown",0,1))</f>
        <v/>
      </c>
      <c r="J112" s="341" t="str">
        <f t="array" ref="J112">if(U112="","",XLOOKUP(U112,Master[Company],Master[Pigging],"Unknown",0,1))</f>
        <v/>
      </c>
      <c r="K112" s="341" t="str">
        <f t="array" ref="K112">if(U112="","",XLOOKUP(U112,Master[Company],Master[Load Method],"Unknown",0,1))</f>
        <v/>
      </c>
      <c r="L112" s="341" t="str">
        <f t="array" ref="L112">if(U112="","",XLOOKUP(U112,Master[Company],Master[Line Distance],"Unknown",0,1))</f>
        <v/>
      </c>
      <c r="M112" s="394"/>
      <c r="N112" s="341"/>
      <c r="O112" s="341"/>
      <c r="P112" s="341" t="str">
        <f t="array" ref="P112">if(U112="","",XLOOKUP(U112,Master[Company],Master[Terms],"NA",0,1))</f>
        <v/>
      </c>
      <c r="Q112" s="341" t="str">
        <f t="shared" si="1"/>
        <v/>
      </c>
      <c r="R112" s="341" t="str">
        <f t="array" ref="R112">if(U112="","",XLOOKUP(U112,Master[Company],Master[Group],"NA",0,1))</f>
        <v/>
      </c>
      <c r="S112" s="341" t="str">
        <f t="array" ref="S112">if(U112="","",XLOOKUP(U112,Master[Company],Master[Loading Location],"NA",0,1))</f>
        <v/>
      </c>
      <c r="T112" s="341" t="str">
        <f t="array" ref="T112">if(U112="","",XLOOKUP(U112,Master[Company],Master[Acronym],"NA",0,1))</f>
        <v/>
      </c>
      <c r="U112" s="341"/>
      <c r="V112" s="342"/>
      <c r="W112" s="342"/>
      <c r="X112" s="341" t="str">
        <f t="shared" si="2"/>
        <v/>
      </c>
      <c r="Y112" s="341" t="str">
        <f t="shared" si="3"/>
        <v/>
      </c>
      <c r="Z112" s="341"/>
      <c r="AA112" s="341"/>
      <c r="AB112" s="341"/>
      <c r="AC112" s="401"/>
      <c r="AD112" s="563"/>
      <c r="AE112" s="564"/>
      <c r="AF112" s="564"/>
      <c r="AG112" s="564"/>
      <c r="AH112" s="564"/>
      <c r="AI112" s="564"/>
      <c r="AJ112" s="564"/>
      <c r="AK112" s="564"/>
      <c r="AL112" s="563"/>
      <c r="AM112" s="564"/>
      <c r="AN112" s="564"/>
      <c r="AO112" s="564"/>
      <c r="AP112" s="564"/>
      <c r="AQ112" s="564"/>
      <c r="AR112" s="564"/>
      <c r="AS112" s="564"/>
      <c r="AT112" s="401"/>
      <c r="AU112" s="399"/>
      <c r="AV112" s="617"/>
      <c r="AW112" s="401"/>
      <c r="AX112" s="401"/>
      <c r="AY112" s="341"/>
      <c r="AZ112" s="341"/>
      <c r="BA112" s="341"/>
      <c r="BB112" s="341"/>
      <c r="BC112" s="341"/>
      <c r="BD112" s="401"/>
      <c r="BE112" s="341"/>
      <c r="BF112" s="341"/>
      <c r="BG112" s="402"/>
      <c r="BH112" s="403"/>
      <c r="BI112" s="405"/>
      <c r="BJ112" s="405"/>
      <c r="BK112" s="405"/>
      <c r="BL112" s="405"/>
      <c r="BM112" s="514"/>
    </row>
    <row r="113" ht="18.75" customHeight="1">
      <c r="A113" s="400" t="str">
        <f t="shared" si="4"/>
        <v/>
      </c>
      <c r="B113" s="341"/>
      <c r="C113" s="559"/>
      <c r="D113" s="341"/>
      <c r="E113" s="638"/>
      <c r="F113" s="393"/>
      <c r="G113" s="341" t="str">
        <f t="array" ref="G113">IF(C113="","",XLOOKUP(C113,'Master Data'!K:K,'Master Data'!N:N,"Input in Master Data",0,1))</f>
        <v/>
      </c>
      <c r="H113" s="341" t="str">
        <f t="array" ref="H113">IF(C113="","",XLOOKUP(C113,'Master Data'!K:K,'Master Data'!O:O,"Input in Master Data",0,1))</f>
        <v/>
      </c>
      <c r="I113" s="341" t="str">
        <f t="array" ref="I113">if(U113="","",XLOOKUP(U113,Master[Company],Master[Blow],"Unknown",0,1))</f>
        <v/>
      </c>
      <c r="J113" s="341" t="str">
        <f t="array" ref="J113">if(U113="","",XLOOKUP(U113,Master[Company],Master[Pigging],"Unknown",0,1))</f>
        <v/>
      </c>
      <c r="K113" s="341" t="str">
        <f t="array" ref="K113">if(U113="","",XLOOKUP(U113,Master[Company],Master[Load Method],"Unknown",0,1))</f>
        <v/>
      </c>
      <c r="L113" s="341" t="str">
        <f t="array" ref="L113">if(U113="","",XLOOKUP(U113,Master[Company],Master[Line Distance],"Unknown",0,1))</f>
        <v/>
      </c>
      <c r="M113" s="394"/>
      <c r="N113" s="341"/>
      <c r="O113" s="341"/>
      <c r="P113" s="341" t="str">
        <f t="array" ref="P113">if(U113="","",XLOOKUP(U113,Master[Company],Master[Terms],"NA",0,1))</f>
        <v/>
      </c>
      <c r="Q113" s="341" t="str">
        <f t="shared" si="1"/>
        <v/>
      </c>
      <c r="R113" s="341" t="str">
        <f t="array" ref="R113">if(U113="","",XLOOKUP(U113,Master[Company],Master[Group],"NA",0,1))</f>
        <v/>
      </c>
      <c r="S113" s="341" t="str">
        <f t="array" ref="S113">if(U113="","",XLOOKUP(U113,Master[Company],Master[Loading Location],"NA",0,1))</f>
        <v/>
      </c>
      <c r="T113" s="341" t="str">
        <f t="array" ref="T113">if(U113="","",XLOOKUP(U113,Master[Company],Master[Acronym],"NA",0,1))</f>
        <v/>
      </c>
      <c r="U113" s="341"/>
      <c r="V113" s="342"/>
      <c r="W113" s="342"/>
      <c r="X113" s="341" t="str">
        <f t="shared" si="2"/>
        <v/>
      </c>
      <c r="Y113" s="341" t="str">
        <f t="shared" si="3"/>
        <v/>
      </c>
      <c r="Z113" s="341"/>
      <c r="AA113" s="341"/>
      <c r="AB113" s="341"/>
      <c r="AC113" s="401"/>
      <c r="AD113" s="563"/>
      <c r="AE113" s="564"/>
      <c r="AF113" s="564"/>
      <c r="AG113" s="564"/>
      <c r="AH113" s="564"/>
      <c r="AI113" s="564"/>
      <c r="AJ113" s="564"/>
      <c r="AK113" s="564"/>
      <c r="AL113" s="563"/>
      <c r="AM113" s="564"/>
      <c r="AN113" s="564"/>
      <c r="AO113" s="564"/>
      <c r="AP113" s="564"/>
      <c r="AQ113" s="564"/>
      <c r="AR113" s="564"/>
      <c r="AS113" s="564"/>
      <c r="AT113" s="401"/>
      <c r="AU113" s="399"/>
      <c r="AV113" s="617"/>
      <c r="AW113" s="401"/>
      <c r="AX113" s="401"/>
      <c r="AY113" s="341"/>
      <c r="AZ113" s="341"/>
      <c r="BA113" s="341"/>
      <c r="BB113" s="341"/>
      <c r="BC113" s="341"/>
      <c r="BD113" s="401"/>
      <c r="BE113" s="341"/>
      <c r="BF113" s="341"/>
      <c r="BG113" s="402"/>
      <c r="BH113" s="403"/>
      <c r="BI113" s="405"/>
      <c r="BJ113" s="405"/>
      <c r="BK113" s="405"/>
      <c r="BL113" s="405"/>
      <c r="BM113" s="514"/>
    </row>
    <row r="114" ht="18.75" customHeight="1">
      <c r="A114" s="400" t="str">
        <f t="shared" si="4"/>
        <v/>
      </c>
      <c r="B114" s="341"/>
      <c r="C114" s="559"/>
      <c r="D114" s="341"/>
      <c r="E114" s="638"/>
      <c r="F114" s="393"/>
      <c r="G114" s="341" t="str">
        <f t="array" ref="G114">IF(C114="","",XLOOKUP(C114,'Master Data'!K:K,'Master Data'!N:N,"Input in Master Data",0,1))</f>
        <v/>
      </c>
      <c r="H114" s="341" t="str">
        <f t="array" ref="H114">IF(C114="","",XLOOKUP(C114,'Master Data'!K:K,'Master Data'!O:O,"Input in Master Data",0,1))</f>
        <v/>
      </c>
      <c r="I114" s="341" t="str">
        <f t="array" ref="I114">if(U114="","",XLOOKUP(U114,Master[Company],Master[Blow],"Unknown",0,1))</f>
        <v/>
      </c>
      <c r="J114" s="341" t="str">
        <f t="array" ref="J114">if(U114="","",XLOOKUP(U114,Master[Company],Master[Pigging],"Unknown",0,1))</f>
        <v/>
      </c>
      <c r="K114" s="341" t="str">
        <f t="array" ref="K114">if(U114="","",XLOOKUP(U114,Master[Company],Master[Load Method],"Unknown",0,1))</f>
        <v/>
      </c>
      <c r="L114" s="341" t="str">
        <f t="array" ref="L114">if(U114="","",XLOOKUP(U114,Master[Company],Master[Line Distance],"Unknown",0,1))</f>
        <v/>
      </c>
      <c r="M114" s="394"/>
      <c r="N114" s="341"/>
      <c r="O114" s="341"/>
      <c r="P114" s="341" t="str">
        <f t="array" ref="P114">if(U114="","",XLOOKUP(U114,Master[Company],Master[Terms],"NA",0,1))</f>
        <v/>
      </c>
      <c r="Q114" s="341" t="str">
        <f t="shared" si="1"/>
        <v/>
      </c>
      <c r="R114" s="341" t="str">
        <f t="array" ref="R114">if(U114="","",XLOOKUP(U114,Master[Company],Master[Group],"NA",0,1))</f>
        <v/>
      </c>
      <c r="S114" s="341" t="str">
        <f t="array" ref="S114">if(U114="","",XLOOKUP(U114,Master[Company],Master[Loading Location],"NA",0,1))</f>
        <v/>
      </c>
      <c r="T114" s="341" t="str">
        <f t="array" ref="T114">if(U114="","",XLOOKUP(U114,Master[Company],Master[Acronym],"NA",0,1))</f>
        <v/>
      </c>
      <c r="U114" s="341"/>
      <c r="V114" s="342"/>
      <c r="W114" s="342"/>
      <c r="X114" s="341" t="str">
        <f t="shared" si="2"/>
        <v/>
      </c>
      <c r="Y114" s="341" t="str">
        <f t="shared" si="3"/>
        <v/>
      </c>
      <c r="Z114" s="341"/>
      <c r="AA114" s="341"/>
      <c r="AB114" s="341"/>
      <c r="AC114" s="401"/>
      <c r="AD114" s="563"/>
      <c r="AE114" s="564"/>
      <c r="AF114" s="564"/>
      <c r="AG114" s="564"/>
      <c r="AH114" s="564"/>
      <c r="AI114" s="564"/>
      <c r="AJ114" s="564"/>
      <c r="AK114" s="564"/>
      <c r="AL114" s="563"/>
      <c r="AM114" s="564"/>
      <c r="AN114" s="564"/>
      <c r="AO114" s="564"/>
      <c r="AP114" s="564"/>
      <c r="AQ114" s="564"/>
      <c r="AR114" s="564"/>
      <c r="AS114" s="564"/>
      <c r="AT114" s="401"/>
      <c r="AU114" s="399"/>
      <c r="AV114" s="617"/>
      <c r="AW114" s="401"/>
      <c r="AX114" s="401"/>
      <c r="AY114" s="341"/>
      <c r="AZ114" s="341"/>
      <c r="BA114" s="341"/>
      <c r="BB114" s="341"/>
      <c r="BC114" s="341"/>
      <c r="BD114" s="401"/>
      <c r="BE114" s="341"/>
      <c r="BF114" s="341"/>
      <c r="BG114" s="402"/>
      <c r="BH114" s="403"/>
      <c r="BI114" s="405"/>
      <c r="BJ114" s="405"/>
      <c r="BK114" s="405"/>
      <c r="BL114" s="405"/>
      <c r="BM114" s="514"/>
    </row>
    <row r="115" ht="18.75" customHeight="1">
      <c r="A115" s="400" t="str">
        <f t="shared" si="4"/>
        <v/>
      </c>
      <c r="B115" s="341"/>
      <c r="C115" s="559"/>
      <c r="D115" s="341"/>
      <c r="E115" s="638"/>
      <c r="F115" s="393"/>
      <c r="G115" s="341" t="str">
        <f t="array" ref="G115">IF(C115="","",XLOOKUP(C115,'Master Data'!K:K,'Master Data'!N:N,"Input in Master Data",0,1))</f>
        <v/>
      </c>
      <c r="H115" s="341" t="str">
        <f t="array" ref="H115">IF(C115="","",XLOOKUP(C115,'Master Data'!K:K,'Master Data'!O:O,"Input in Master Data",0,1))</f>
        <v/>
      </c>
      <c r="I115" s="341" t="str">
        <f t="array" ref="I115">if(U115="","",XLOOKUP(U115,Master[Company],Master[Blow],"Unknown",0,1))</f>
        <v/>
      </c>
      <c r="J115" s="341" t="str">
        <f t="array" ref="J115">if(U115="","",XLOOKUP(U115,Master[Company],Master[Pigging],"Unknown",0,1))</f>
        <v/>
      </c>
      <c r="K115" s="341" t="str">
        <f t="array" ref="K115">if(U115="","",XLOOKUP(U115,Master[Company],Master[Load Method],"Unknown",0,1))</f>
        <v/>
      </c>
      <c r="L115" s="341" t="str">
        <f t="array" ref="L115">if(U115="","",XLOOKUP(U115,Master[Company],Master[Line Distance],"Unknown",0,1))</f>
        <v/>
      </c>
      <c r="M115" s="394"/>
      <c r="N115" s="341"/>
      <c r="O115" s="341"/>
      <c r="P115" s="341" t="str">
        <f t="array" ref="P115">if(U115="","",XLOOKUP(U115,Master[Company],Master[Terms],"NA",0,1))</f>
        <v/>
      </c>
      <c r="Q115" s="341" t="str">
        <f t="shared" si="1"/>
        <v/>
      </c>
      <c r="R115" s="341" t="str">
        <f t="array" ref="R115">if(U115="","",XLOOKUP(U115,Master[Company],Master[Group],"NA",0,1))</f>
        <v/>
      </c>
      <c r="S115" s="341" t="str">
        <f t="array" ref="S115">if(U115="","",XLOOKUP(U115,Master[Company],Master[Loading Location],"NA",0,1))</f>
        <v/>
      </c>
      <c r="T115" s="341" t="str">
        <f t="array" ref="T115">if(U115="","",XLOOKUP(U115,Master[Company],Master[Acronym],"NA",0,1))</f>
        <v/>
      </c>
      <c r="U115" s="341"/>
      <c r="V115" s="342"/>
      <c r="W115" s="342"/>
      <c r="X115" s="341" t="str">
        <f t="shared" si="2"/>
        <v/>
      </c>
      <c r="Y115" s="341" t="str">
        <f t="shared" si="3"/>
        <v/>
      </c>
      <c r="Z115" s="341"/>
      <c r="AA115" s="341"/>
      <c r="AB115" s="341"/>
      <c r="AC115" s="401"/>
      <c r="AD115" s="563"/>
      <c r="AE115" s="564"/>
      <c r="AF115" s="564"/>
      <c r="AG115" s="564"/>
      <c r="AH115" s="564"/>
      <c r="AI115" s="564"/>
      <c r="AJ115" s="564"/>
      <c r="AK115" s="564"/>
      <c r="AL115" s="563"/>
      <c r="AM115" s="564"/>
      <c r="AN115" s="564"/>
      <c r="AO115" s="564"/>
      <c r="AP115" s="564"/>
      <c r="AQ115" s="564"/>
      <c r="AR115" s="564"/>
      <c r="AS115" s="564"/>
      <c r="AT115" s="401"/>
      <c r="AU115" s="399"/>
      <c r="AV115" s="617"/>
      <c r="AW115" s="401"/>
      <c r="AX115" s="401"/>
      <c r="AY115" s="341"/>
      <c r="AZ115" s="341"/>
      <c r="BA115" s="341"/>
      <c r="BB115" s="341"/>
      <c r="BC115" s="341"/>
      <c r="BD115" s="401"/>
      <c r="BE115" s="341"/>
      <c r="BF115" s="341"/>
      <c r="BG115" s="402"/>
      <c r="BH115" s="403"/>
      <c r="BI115" s="405"/>
      <c r="BJ115" s="405"/>
      <c r="BK115" s="405"/>
      <c r="BL115" s="405"/>
      <c r="BM115" s="514"/>
    </row>
    <row r="116" ht="18.75" customHeight="1">
      <c r="A116" s="400" t="str">
        <f t="shared" si="4"/>
        <v/>
      </c>
      <c r="B116" s="341"/>
      <c r="C116" s="559"/>
      <c r="D116" s="341"/>
      <c r="E116" s="638"/>
      <c r="F116" s="393"/>
      <c r="G116" s="341" t="str">
        <f t="array" ref="G116">IF(C116="","",XLOOKUP(C116,'Master Data'!K:K,'Master Data'!N:N,"Input in Master Data",0,1))</f>
        <v/>
      </c>
      <c r="H116" s="341" t="str">
        <f t="array" ref="H116">IF(C116="","",XLOOKUP(C116,'Master Data'!K:K,'Master Data'!O:O,"Input in Master Data",0,1))</f>
        <v/>
      </c>
      <c r="I116" s="341" t="str">
        <f t="array" ref="I116">if(U116="","",XLOOKUP(U116,Master[Company],Master[Blow],"Unknown",0,1))</f>
        <v/>
      </c>
      <c r="J116" s="341" t="str">
        <f t="array" ref="J116">if(U116="","",XLOOKUP(U116,Master[Company],Master[Pigging],"Unknown",0,1))</f>
        <v/>
      </c>
      <c r="K116" s="341" t="str">
        <f t="array" ref="K116">if(U116="","",XLOOKUP(U116,Master[Company],Master[Load Method],"Unknown",0,1))</f>
        <v/>
      </c>
      <c r="L116" s="341" t="str">
        <f t="array" ref="L116">if(U116="","",XLOOKUP(U116,Master[Company],Master[Line Distance],"Unknown",0,1))</f>
        <v/>
      </c>
      <c r="M116" s="394"/>
      <c r="N116" s="341"/>
      <c r="O116" s="341"/>
      <c r="P116" s="341" t="str">
        <f t="array" ref="P116">if(U116="","",XLOOKUP(U116,Master[Company],Master[Terms],"NA",0,1))</f>
        <v/>
      </c>
      <c r="Q116" s="341" t="str">
        <f t="shared" si="1"/>
        <v/>
      </c>
      <c r="R116" s="341" t="str">
        <f t="array" ref="R116">if(U116="","",XLOOKUP(U116,Master[Company],Master[Group],"NA",0,1))</f>
        <v/>
      </c>
      <c r="S116" s="341" t="str">
        <f t="array" ref="S116">if(U116="","",XLOOKUP(U116,Master[Company],Master[Loading Location],"NA",0,1))</f>
        <v/>
      </c>
      <c r="T116" s="341" t="str">
        <f t="array" ref="T116">if(U116="","",XLOOKUP(U116,Master[Company],Master[Acronym],"NA",0,1))</f>
        <v/>
      </c>
      <c r="U116" s="341"/>
      <c r="V116" s="342"/>
      <c r="W116" s="342"/>
      <c r="X116" s="341" t="str">
        <f t="shared" si="2"/>
        <v/>
      </c>
      <c r="Y116" s="341" t="str">
        <f t="shared" si="3"/>
        <v/>
      </c>
      <c r="Z116" s="341"/>
      <c r="AA116" s="341"/>
      <c r="AB116" s="341"/>
      <c r="AC116" s="401"/>
      <c r="AD116" s="563"/>
      <c r="AE116" s="564"/>
      <c r="AF116" s="564"/>
      <c r="AG116" s="564"/>
      <c r="AH116" s="564"/>
      <c r="AI116" s="564"/>
      <c r="AJ116" s="564"/>
      <c r="AK116" s="564"/>
      <c r="AL116" s="563"/>
      <c r="AM116" s="564"/>
      <c r="AN116" s="564"/>
      <c r="AO116" s="564"/>
      <c r="AP116" s="564"/>
      <c r="AQ116" s="564"/>
      <c r="AR116" s="564"/>
      <c r="AS116" s="564"/>
      <c r="AT116" s="401"/>
      <c r="AU116" s="399"/>
      <c r="AV116" s="617"/>
      <c r="AW116" s="401"/>
      <c r="AX116" s="401"/>
      <c r="AY116" s="341"/>
      <c r="AZ116" s="341"/>
      <c r="BA116" s="341"/>
      <c r="BB116" s="341"/>
      <c r="BC116" s="341"/>
      <c r="BD116" s="401"/>
      <c r="BE116" s="341"/>
      <c r="BF116" s="341"/>
      <c r="BG116" s="402"/>
      <c r="BH116" s="403"/>
      <c r="BI116" s="405"/>
      <c r="BJ116" s="405"/>
      <c r="BK116" s="405"/>
      <c r="BL116" s="405"/>
      <c r="BM116" s="514"/>
    </row>
    <row r="117" ht="18.75" customHeight="1">
      <c r="A117" s="400" t="str">
        <f t="shared" si="4"/>
        <v/>
      </c>
      <c r="B117" s="341"/>
      <c r="C117" s="559"/>
      <c r="D117" s="341"/>
      <c r="E117" s="638"/>
      <c r="F117" s="393"/>
      <c r="G117" s="341" t="str">
        <f t="array" ref="G117">IF(C117="","",XLOOKUP(C117,'Master Data'!K:K,'Master Data'!N:N,"Input in Master Data",0,1))</f>
        <v/>
      </c>
      <c r="H117" s="341" t="str">
        <f t="array" ref="H117">IF(C117="","",XLOOKUP(C117,'Master Data'!K:K,'Master Data'!O:O,"Input in Master Data",0,1))</f>
        <v/>
      </c>
      <c r="I117" s="341" t="str">
        <f t="array" ref="I117">if(U117="","",XLOOKUP(U117,Master[Company],Master[Blow],"Unknown",0,1))</f>
        <v/>
      </c>
      <c r="J117" s="341" t="str">
        <f t="array" ref="J117">if(U117="","",XLOOKUP(U117,Master[Company],Master[Pigging],"Unknown",0,1))</f>
        <v/>
      </c>
      <c r="K117" s="341" t="str">
        <f t="array" ref="K117">if(U117="","",XLOOKUP(U117,Master[Company],Master[Load Method],"Unknown",0,1))</f>
        <v/>
      </c>
      <c r="L117" s="341" t="str">
        <f t="array" ref="L117">if(U117="","",XLOOKUP(U117,Master[Company],Master[Line Distance],"Unknown",0,1))</f>
        <v/>
      </c>
      <c r="M117" s="394"/>
      <c r="N117" s="341"/>
      <c r="O117" s="341"/>
      <c r="P117" s="341" t="str">
        <f t="array" ref="P117">if(U117="","",XLOOKUP(U117,Master[Company],Master[Terms],"NA",0,1))</f>
        <v/>
      </c>
      <c r="Q117" s="341" t="str">
        <f t="shared" si="1"/>
        <v/>
      </c>
      <c r="R117" s="341" t="str">
        <f t="array" ref="R117">if(U117="","",XLOOKUP(U117,Master[Company],Master[Group],"NA",0,1))</f>
        <v/>
      </c>
      <c r="S117" s="341" t="str">
        <f t="array" ref="S117">if(U117="","",XLOOKUP(U117,Master[Company],Master[Loading Location],"NA",0,1))</f>
        <v/>
      </c>
      <c r="T117" s="341" t="str">
        <f t="array" ref="T117">if(U117="","",XLOOKUP(U117,Master[Company],Master[Acronym],"NA",0,1))</f>
        <v/>
      </c>
      <c r="U117" s="341"/>
      <c r="V117" s="342"/>
      <c r="W117" s="342"/>
      <c r="X117" s="341" t="str">
        <f t="shared" si="2"/>
        <v/>
      </c>
      <c r="Y117" s="341" t="str">
        <f t="shared" si="3"/>
        <v/>
      </c>
      <c r="Z117" s="341"/>
      <c r="AA117" s="341"/>
      <c r="AB117" s="341"/>
      <c r="AC117" s="401"/>
      <c r="AD117" s="563"/>
      <c r="AE117" s="564"/>
      <c r="AF117" s="564"/>
      <c r="AG117" s="564"/>
      <c r="AH117" s="564"/>
      <c r="AI117" s="564"/>
      <c r="AJ117" s="564"/>
      <c r="AK117" s="564"/>
      <c r="AL117" s="563"/>
      <c r="AM117" s="564"/>
      <c r="AN117" s="564"/>
      <c r="AO117" s="564"/>
      <c r="AP117" s="564"/>
      <c r="AQ117" s="564"/>
      <c r="AR117" s="564"/>
      <c r="AS117" s="564"/>
      <c r="AT117" s="401"/>
      <c r="AU117" s="399"/>
      <c r="AV117" s="617"/>
      <c r="AW117" s="401"/>
      <c r="AX117" s="401"/>
      <c r="AY117" s="341"/>
      <c r="AZ117" s="341"/>
      <c r="BA117" s="341"/>
      <c r="BB117" s="341"/>
      <c r="BC117" s="341"/>
      <c r="BD117" s="401"/>
      <c r="BE117" s="341"/>
      <c r="BF117" s="341"/>
      <c r="BG117" s="402"/>
      <c r="BH117" s="403"/>
      <c r="BI117" s="405"/>
      <c r="BJ117" s="405"/>
      <c r="BK117" s="405"/>
      <c r="BL117" s="405"/>
      <c r="BM117" s="514"/>
    </row>
    <row r="118" ht="18.75" customHeight="1">
      <c r="A118" s="400" t="str">
        <f t="shared" si="4"/>
        <v/>
      </c>
      <c r="B118" s="341"/>
      <c r="C118" s="559"/>
      <c r="D118" s="341"/>
      <c r="E118" s="638"/>
      <c r="F118" s="393"/>
      <c r="G118" s="341" t="str">
        <f t="array" ref="G118">IF(C118="","",XLOOKUP(C118,'Master Data'!K:K,'Master Data'!N:N,"Input in Master Data",0,1))</f>
        <v/>
      </c>
      <c r="H118" s="341" t="str">
        <f t="array" ref="H118">IF(C118="","",XLOOKUP(C118,'Master Data'!K:K,'Master Data'!O:O,"Input in Master Data",0,1))</f>
        <v/>
      </c>
      <c r="I118" s="341" t="str">
        <f t="array" ref="I118">if(U118="","",XLOOKUP(U118,Master[Company],Master[Blow],"Unknown",0,1))</f>
        <v/>
      </c>
      <c r="J118" s="341" t="str">
        <f t="array" ref="J118">if(U118="","",XLOOKUP(U118,Master[Company],Master[Pigging],"Unknown",0,1))</f>
        <v/>
      </c>
      <c r="K118" s="341" t="str">
        <f t="array" ref="K118">if(U118="","",XLOOKUP(U118,Master[Company],Master[Load Method],"Unknown",0,1))</f>
        <v/>
      </c>
      <c r="L118" s="341" t="str">
        <f t="array" ref="L118">if(U118="","",XLOOKUP(U118,Master[Company],Master[Line Distance],"Unknown",0,1))</f>
        <v/>
      </c>
      <c r="M118" s="394"/>
      <c r="N118" s="341"/>
      <c r="O118" s="341"/>
      <c r="P118" s="341" t="str">
        <f t="array" ref="P118">if(U118="","",XLOOKUP(U118,Master[Company],Master[Terms],"NA",0,1))</f>
        <v/>
      </c>
      <c r="Q118" s="341" t="str">
        <f t="shared" si="1"/>
        <v/>
      </c>
      <c r="R118" s="341" t="str">
        <f t="array" ref="R118">if(U118="","",XLOOKUP(U118,Master[Company],Master[Group],"NA",0,1))</f>
        <v/>
      </c>
      <c r="S118" s="341" t="str">
        <f t="array" ref="S118">if(U118="","",XLOOKUP(U118,Master[Company],Master[Loading Location],"NA",0,1))</f>
        <v/>
      </c>
      <c r="T118" s="341" t="str">
        <f t="array" ref="T118">if(U118="","",XLOOKUP(U118,Master[Company],Master[Acronym],"NA",0,1))</f>
        <v/>
      </c>
      <c r="U118" s="341"/>
      <c r="V118" s="342"/>
      <c r="W118" s="342"/>
      <c r="X118" s="341" t="str">
        <f t="shared" si="2"/>
        <v/>
      </c>
      <c r="Y118" s="341" t="str">
        <f t="shared" si="3"/>
        <v/>
      </c>
      <c r="Z118" s="341"/>
      <c r="AA118" s="341"/>
      <c r="AB118" s="341"/>
      <c r="AC118" s="401"/>
      <c r="AD118" s="563"/>
      <c r="AE118" s="564"/>
      <c r="AF118" s="564"/>
      <c r="AG118" s="564"/>
      <c r="AH118" s="564"/>
      <c r="AI118" s="564"/>
      <c r="AJ118" s="564"/>
      <c r="AK118" s="564"/>
      <c r="AL118" s="563"/>
      <c r="AM118" s="564"/>
      <c r="AN118" s="564"/>
      <c r="AO118" s="564"/>
      <c r="AP118" s="564"/>
      <c r="AQ118" s="564"/>
      <c r="AR118" s="564"/>
      <c r="AS118" s="564"/>
      <c r="AT118" s="401"/>
      <c r="AU118" s="399"/>
      <c r="AV118" s="617"/>
      <c r="AW118" s="401"/>
      <c r="AX118" s="401"/>
      <c r="AY118" s="341"/>
      <c r="AZ118" s="341"/>
      <c r="BA118" s="341"/>
      <c r="BB118" s="341"/>
      <c r="BC118" s="341"/>
      <c r="BD118" s="401"/>
      <c r="BE118" s="341"/>
      <c r="BF118" s="341"/>
      <c r="BG118" s="402"/>
      <c r="BH118" s="403"/>
      <c r="BI118" s="405"/>
      <c r="BJ118" s="405"/>
      <c r="BK118" s="405"/>
      <c r="BL118" s="405"/>
      <c r="BM118" s="514"/>
    </row>
    <row r="119" ht="18.75" customHeight="1">
      <c r="A119" s="400" t="str">
        <f t="shared" si="4"/>
        <v/>
      </c>
      <c r="B119" s="341"/>
      <c r="C119" s="559"/>
      <c r="D119" s="341"/>
      <c r="E119" s="638"/>
      <c r="F119" s="393"/>
      <c r="G119" s="341" t="str">
        <f t="array" ref="G119">IF(C119="","",XLOOKUP(C119,'Master Data'!K:K,'Master Data'!N:N,"Input in Master Data",0,1))</f>
        <v/>
      </c>
      <c r="H119" s="341" t="str">
        <f t="array" ref="H119">IF(C119="","",XLOOKUP(C119,'Master Data'!K:K,'Master Data'!O:O,"Input in Master Data",0,1))</f>
        <v/>
      </c>
      <c r="I119" s="341" t="str">
        <f t="array" ref="I119">if(U119="","",XLOOKUP(U119,Master[Company],Master[Blow],"Unknown",0,1))</f>
        <v/>
      </c>
      <c r="J119" s="341" t="str">
        <f t="array" ref="J119">if(U119="","",XLOOKUP(U119,Master[Company],Master[Pigging],"Unknown",0,1))</f>
        <v/>
      </c>
      <c r="K119" s="341" t="str">
        <f t="array" ref="K119">if(U119="","",XLOOKUP(U119,Master[Company],Master[Load Method],"Unknown",0,1))</f>
        <v/>
      </c>
      <c r="L119" s="341" t="str">
        <f t="array" ref="L119">if(U119="","",XLOOKUP(U119,Master[Company],Master[Line Distance],"Unknown",0,1))</f>
        <v/>
      </c>
      <c r="M119" s="394"/>
      <c r="N119" s="341"/>
      <c r="O119" s="341"/>
      <c r="P119" s="341" t="str">
        <f t="array" ref="P119">if(U119="","",XLOOKUP(U119,Master[Company],Master[Terms],"NA",0,1))</f>
        <v/>
      </c>
      <c r="Q119" s="341" t="str">
        <f t="shared" si="1"/>
        <v/>
      </c>
      <c r="R119" s="341" t="str">
        <f t="array" ref="R119">if(U119="","",XLOOKUP(U119,Master[Company],Master[Group],"NA",0,1))</f>
        <v/>
      </c>
      <c r="S119" s="341" t="str">
        <f t="array" ref="S119">if(U119="","",XLOOKUP(U119,Master[Company],Master[Loading Location],"NA",0,1))</f>
        <v/>
      </c>
      <c r="T119" s="341" t="str">
        <f t="array" ref="T119">if(U119="","",XLOOKUP(U119,Master[Company],Master[Acronym],"NA",0,1))</f>
        <v/>
      </c>
      <c r="U119" s="341"/>
      <c r="V119" s="342"/>
      <c r="W119" s="342"/>
      <c r="X119" s="341" t="str">
        <f t="shared" si="2"/>
        <v/>
      </c>
      <c r="Y119" s="341" t="str">
        <f t="shared" si="3"/>
        <v/>
      </c>
      <c r="Z119" s="341"/>
      <c r="AA119" s="341"/>
      <c r="AB119" s="341"/>
      <c r="AC119" s="401"/>
      <c r="AD119" s="563"/>
      <c r="AE119" s="564"/>
      <c r="AF119" s="564"/>
      <c r="AG119" s="564"/>
      <c r="AH119" s="564"/>
      <c r="AI119" s="564"/>
      <c r="AJ119" s="564"/>
      <c r="AK119" s="564"/>
      <c r="AL119" s="563"/>
      <c r="AM119" s="564"/>
      <c r="AN119" s="564"/>
      <c r="AO119" s="564"/>
      <c r="AP119" s="564"/>
      <c r="AQ119" s="564"/>
      <c r="AR119" s="564"/>
      <c r="AS119" s="564"/>
      <c r="AT119" s="401"/>
      <c r="AU119" s="399"/>
      <c r="AV119" s="617"/>
      <c r="AW119" s="401"/>
      <c r="AX119" s="401"/>
      <c r="AY119" s="341"/>
      <c r="AZ119" s="341"/>
      <c r="BA119" s="341"/>
      <c r="BB119" s="341"/>
      <c r="BC119" s="341"/>
      <c r="BD119" s="401"/>
      <c r="BE119" s="341"/>
      <c r="BF119" s="341"/>
      <c r="BG119" s="402"/>
      <c r="BH119" s="403"/>
      <c r="BI119" s="405"/>
      <c r="BJ119" s="405"/>
      <c r="BK119" s="405"/>
      <c r="BL119" s="405"/>
      <c r="BM119" s="514"/>
    </row>
    <row r="120" ht="18.75" customHeight="1">
      <c r="A120" s="400" t="str">
        <f t="shared" si="4"/>
        <v/>
      </c>
      <c r="B120" s="341"/>
      <c r="C120" s="559"/>
      <c r="D120" s="341"/>
      <c r="E120" s="638"/>
      <c r="F120" s="393"/>
      <c r="G120" s="341" t="str">
        <f t="array" ref="G120">IF(C120="","",XLOOKUP(C120,'Master Data'!K:K,'Master Data'!N:N,"Input in Master Data",0,1))</f>
        <v/>
      </c>
      <c r="H120" s="341" t="str">
        <f t="array" ref="H120">IF(C120="","",XLOOKUP(C120,'Master Data'!K:K,'Master Data'!O:O,"Input in Master Data",0,1))</f>
        <v/>
      </c>
      <c r="I120" s="341" t="str">
        <f t="array" ref="I120">if(U120="","",XLOOKUP(U120,Master[Company],Master[Blow],"Unknown",0,1))</f>
        <v/>
      </c>
      <c r="J120" s="341" t="str">
        <f t="array" ref="J120">if(U120="","",XLOOKUP(U120,Master[Company],Master[Pigging],"Unknown",0,1))</f>
        <v/>
      </c>
      <c r="K120" s="341" t="str">
        <f t="array" ref="K120">if(U120="","",XLOOKUP(U120,Master[Company],Master[Load Method],"Unknown",0,1))</f>
        <v/>
      </c>
      <c r="L120" s="341" t="str">
        <f t="array" ref="L120">if(U120="","",XLOOKUP(U120,Master[Company],Master[Line Distance],"Unknown",0,1))</f>
        <v/>
      </c>
      <c r="M120" s="394"/>
      <c r="N120" s="341"/>
      <c r="O120" s="341"/>
      <c r="P120" s="341" t="str">
        <f t="array" ref="P120">if(U120="","",XLOOKUP(U120,Master[Company],Master[Terms],"NA",0,1))</f>
        <v/>
      </c>
      <c r="Q120" s="341" t="str">
        <f t="shared" si="1"/>
        <v/>
      </c>
      <c r="R120" s="341" t="str">
        <f t="array" ref="R120">if(U120="","",XLOOKUP(U120,Master[Company],Master[Group],"NA",0,1))</f>
        <v/>
      </c>
      <c r="S120" s="341" t="str">
        <f t="array" ref="S120">if(U120="","",XLOOKUP(U120,Master[Company],Master[Loading Location],"NA",0,1))</f>
        <v/>
      </c>
      <c r="T120" s="341" t="str">
        <f t="array" ref="T120">if(U120="","",XLOOKUP(U120,Master[Company],Master[Acronym],"NA",0,1))</f>
        <v/>
      </c>
      <c r="U120" s="341"/>
      <c r="V120" s="342"/>
      <c r="W120" s="342"/>
      <c r="X120" s="341" t="str">
        <f t="shared" si="2"/>
        <v/>
      </c>
      <c r="Y120" s="341" t="str">
        <f t="shared" si="3"/>
        <v/>
      </c>
      <c r="Z120" s="341"/>
      <c r="AA120" s="341"/>
      <c r="AB120" s="341"/>
      <c r="AC120" s="401"/>
      <c r="AD120" s="563"/>
      <c r="AE120" s="564"/>
      <c r="AF120" s="564"/>
      <c r="AG120" s="564"/>
      <c r="AH120" s="564"/>
      <c r="AI120" s="564"/>
      <c r="AJ120" s="564"/>
      <c r="AK120" s="564"/>
      <c r="AL120" s="563"/>
      <c r="AM120" s="564"/>
      <c r="AN120" s="564"/>
      <c r="AO120" s="564"/>
      <c r="AP120" s="564"/>
      <c r="AQ120" s="564"/>
      <c r="AR120" s="564"/>
      <c r="AS120" s="564"/>
      <c r="AT120" s="401"/>
      <c r="AU120" s="399"/>
      <c r="AV120" s="617"/>
      <c r="AW120" s="401"/>
      <c r="AX120" s="401"/>
      <c r="AY120" s="341"/>
      <c r="AZ120" s="341"/>
      <c r="BA120" s="341"/>
      <c r="BB120" s="341"/>
      <c r="BC120" s="341"/>
      <c r="BD120" s="401"/>
      <c r="BE120" s="341"/>
      <c r="BF120" s="341"/>
      <c r="BG120" s="402"/>
      <c r="BH120" s="403"/>
      <c r="BI120" s="405"/>
      <c r="BJ120" s="405"/>
      <c r="BK120" s="405"/>
      <c r="BL120" s="405"/>
      <c r="BM120" s="514"/>
    </row>
    <row r="121" ht="18.75" customHeight="1">
      <c r="A121" s="400" t="str">
        <f t="shared" si="4"/>
        <v/>
      </c>
      <c r="B121" s="341"/>
      <c r="C121" s="559"/>
      <c r="D121" s="341"/>
      <c r="E121" s="638"/>
      <c r="F121" s="393"/>
      <c r="G121" s="341" t="str">
        <f t="array" ref="G121">IF(C121="","",XLOOKUP(C121,'Master Data'!K:K,'Master Data'!N:N,"Input in Master Data",0,1))</f>
        <v/>
      </c>
      <c r="H121" s="341" t="str">
        <f t="array" ref="H121">IF(C121="","",XLOOKUP(C121,'Master Data'!K:K,'Master Data'!O:O,"Input in Master Data",0,1))</f>
        <v/>
      </c>
      <c r="I121" s="341" t="str">
        <f t="array" ref="I121">if(U121="","",XLOOKUP(U121,Master[Company],Master[Blow],"Unknown",0,1))</f>
        <v/>
      </c>
      <c r="J121" s="341" t="str">
        <f t="array" ref="J121">if(U121="","",XLOOKUP(U121,Master[Company],Master[Pigging],"Unknown",0,1))</f>
        <v/>
      </c>
      <c r="K121" s="341" t="str">
        <f t="array" ref="K121">if(U121="","",XLOOKUP(U121,Master[Company],Master[Load Method],"Unknown",0,1))</f>
        <v/>
      </c>
      <c r="L121" s="341" t="str">
        <f t="array" ref="L121">if(U121="","",XLOOKUP(U121,Master[Company],Master[Line Distance],"Unknown",0,1))</f>
        <v/>
      </c>
      <c r="M121" s="394"/>
      <c r="N121" s="341"/>
      <c r="O121" s="341"/>
      <c r="P121" s="341" t="str">
        <f t="array" ref="P121">if(U121="","",XLOOKUP(U121,Master[Company],Master[Terms],"NA",0,1))</f>
        <v/>
      </c>
      <c r="Q121" s="341" t="str">
        <f t="shared" si="1"/>
        <v/>
      </c>
      <c r="R121" s="341" t="str">
        <f t="array" ref="R121">if(U121="","",XLOOKUP(U121,Master[Company],Master[Group],"NA",0,1))</f>
        <v/>
      </c>
      <c r="S121" s="341" t="str">
        <f t="array" ref="S121">if(U121="","",XLOOKUP(U121,Master[Company],Master[Loading Location],"NA",0,1))</f>
        <v/>
      </c>
      <c r="T121" s="341" t="str">
        <f t="array" ref="T121">if(U121="","",XLOOKUP(U121,Master[Company],Master[Acronym],"NA",0,1))</f>
        <v/>
      </c>
      <c r="U121" s="341"/>
      <c r="V121" s="342"/>
      <c r="W121" s="342"/>
      <c r="X121" s="341" t="str">
        <f t="shared" si="2"/>
        <v/>
      </c>
      <c r="Y121" s="341" t="str">
        <f t="shared" si="3"/>
        <v/>
      </c>
      <c r="Z121" s="341"/>
      <c r="AA121" s="341"/>
      <c r="AB121" s="341"/>
      <c r="AC121" s="401"/>
      <c r="AD121" s="563"/>
      <c r="AE121" s="564"/>
      <c r="AF121" s="564"/>
      <c r="AG121" s="564"/>
      <c r="AH121" s="564"/>
      <c r="AI121" s="564"/>
      <c r="AJ121" s="564"/>
      <c r="AK121" s="564"/>
      <c r="AL121" s="563"/>
      <c r="AM121" s="564"/>
      <c r="AN121" s="564"/>
      <c r="AO121" s="564"/>
      <c r="AP121" s="564"/>
      <c r="AQ121" s="564"/>
      <c r="AR121" s="564"/>
      <c r="AS121" s="564"/>
      <c r="AT121" s="401"/>
      <c r="AU121" s="399"/>
      <c r="AV121" s="617"/>
      <c r="AW121" s="401"/>
      <c r="AX121" s="401"/>
      <c r="AY121" s="341"/>
      <c r="AZ121" s="341"/>
      <c r="BA121" s="341"/>
      <c r="BB121" s="341"/>
      <c r="BC121" s="341"/>
      <c r="BD121" s="401"/>
      <c r="BE121" s="341"/>
      <c r="BF121" s="341"/>
      <c r="BG121" s="402"/>
      <c r="BH121" s="403"/>
      <c r="BI121" s="405"/>
      <c r="BJ121" s="405"/>
      <c r="BK121" s="405"/>
      <c r="BL121" s="405"/>
      <c r="BM121" s="514"/>
    </row>
    <row r="122" ht="18.75" customHeight="1">
      <c r="A122" s="400" t="str">
        <f t="shared" si="4"/>
        <v/>
      </c>
      <c r="B122" s="341"/>
      <c r="C122" s="559"/>
      <c r="D122" s="341"/>
      <c r="E122" s="638"/>
      <c r="F122" s="393"/>
      <c r="G122" s="341" t="str">
        <f t="array" ref="G122">IF(C122="","",XLOOKUP(C122,'Master Data'!K:K,'Master Data'!N:N,"Input in Master Data",0,1))</f>
        <v/>
      </c>
      <c r="H122" s="341" t="str">
        <f t="array" ref="H122">IF(C122="","",XLOOKUP(C122,'Master Data'!K:K,'Master Data'!O:O,"Input in Master Data",0,1))</f>
        <v/>
      </c>
      <c r="I122" s="341" t="str">
        <f t="array" ref="I122">if(U122="","",XLOOKUP(U122,Master[Company],Master[Blow],"Unknown",0,1))</f>
        <v/>
      </c>
      <c r="J122" s="341" t="str">
        <f t="array" ref="J122">if(U122="","",XLOOKUP(U122,Master[Company],Master[Pigging],"Unknown",0,1))</f>
        <v/>
      </c>
      <c r="K122" s="341" t="str">
        <f t="array" ref="K122">if(U122="","",XLOOKUP(U122,Master[Company],Master[Load Method],"Unknown",0,1))</f>
        <v/>
      </c>
      <c r="L122" s="341" t="str">
        <f t="array" ref="L122">if(U122="","",XLOOKUP(U122,Master[Company],Master[Line Distance],"Unknown",0,1))</f>
        <v/>
      </c>
      <c r="M122" s="394"/>
      <c r="N122" s="341"/>
      <c r="O122" s="341"/>
      <c r="P122" s="341" t="str">
        <f t="array" ref="P122">if(U122="","",XLOOKUP(U122,Master[Company],Master[Terms],"NA",0,1))</f>
        <v/>
      </c>
      <c r="Q122" s="341" t="str">
        <f t="shared" si="1"/>
        <v/>
      </c>
      <c r="R122" s="341" t="str">
        <f t="array" ref="R122">if(U122="","",XLOOKUP(U122,Master[Company],Master[Group],"NA",0,1))</f>
        <v/>
      </c>
      <c r="S122" s="341" t="str">
        <f t="array" ref="S122">if(U122="","",XLOOKUP(U122,Master[Company],Master[Loading Location],"NA",0,1))</f>
        <v/>
      </c>
      <c r="T122" s="341" t="str">
        <f t="array" ref="T122">if(U122="","",XLOOKUP(U122,Master[Company],Master[Acronym],"NA",0,1))</f>
        <v/>
      </c>
      <c r="U122" s="341"/>
      <c r="V122" s="342"/>
      <c r="W122" s="342"/>
      <c r="X122" s="341" t="str">
        <f t="shared" si="2"/>
        <v/>
      </c>
      <c r="Y122" s="341" t="str">
        <f t="shared" si="3"/>
        <v/>
      </c>
      <c r="Z122" s="341"/>
      <c r="AA122" s="341"/>
      <c r="AB122" s="341"/>
      <c r="AC122" s="401"/>
      <c r="AD122" s="563"/>
      <c r="AE122" s="564"/>
      <c r="AF122" s="564"/>
      <c r="AG122" s="564"/>
      <c r="AH122" s="564"/>
      <c r="AI122" s="564"/>
      <c r="AJ122" s="564"/>
      <c r="AK122" s="564"/>
      <c r="AL122" s="563"/>
      <c r="AM122" s="564"/>
      <c r="AN122" s="564"/>
      <c r="AO122" s="564"/>
      <c r="AP122" s="564"/>
      <c r="AQ122" s="564"/>
      <c r="AR122" s="564"/>
      <c r="AS122" s="564"/>
      <c r="AT122" s="401"/>
      <c r="AU122" s="399"/>
      <c r="AV122" s="617"/>
      <c r="AW122" s="401"/>
      <c r="AX122" s="401"/>
      <c r="AY122" s="341"/>
      <c r="AZ122" s="341"/>
      <c r="BA122" s="341"/>
      <c r="BB122" s="341"/>
      <c r="BC122" s="341"/>
      <c r="BD122" s="401"/>
      <c r="BE122" s="341"/>
      <c r="BF122" s="341"/>
      <c r="BG122" s="402"/>
      <c r="BH122" s="403"/>
      <c r="BI122" s="405"/>
      <c r="BJ122" s="405"/>
      <c r="BK122" s="405"/>
      <c r="BL122" s="405"/>
      <c r="BM122" s="514"/>
    </row>
    <row r="123" ht="18.75" customHeight="1">
      <c r="A123" s="400" t="str">
        <f t="shared" si="4"/>
        <v/>
      </c>
      <c r="B123" s="341"/>
      <c r="C123" s="559"/>
      <c r="D123" s="341"/>
      <c r="E123" s="638"/>
      <c r="F123" s="393"/>
      <c r="G123" s="341" t="str">
        <f t="array" ref="G123">IF(C123="","",XLOOKUP(C123,'Master Data'!K:K,'Master Data'!N:N,"Input in Master Data",0,1))</f>
        <v/>
      </c>
      <c r="H123" s="341" t="str">
        <f t="array" ref="H123">IF(C123="","",XLOOKUP(C123,'Master Data'!K:K,'Master Data'!O:O,"Input in Master Data",0,1))</f>
        <v/>
      </c>
      <c r="I123" s="341" t="str">
        <f t="array" ref="I123">if(U123="","",XLOOKUP(U123,Master[Company],Master[Blow],"Unknown",0,1))</f>
        <v/>
      </c>
      <c r="J123" s="341" t="str">
        <f t="array" ref="J123">if(U123="","",XLOOKUP(U123,Master[Company],Master[Pigging],"Unknown",0,1))</f>
        <v/>
      </c>
      <c r="K123" s="341" t="str">
        <f t="array" ref="K123">if(U123="","",XLOOKUP(U123,Master[Company],Master[Load Method],"Unknown",0,1))</f>
        <v/>
      </c>
      <c r="L123" s="341" t="str">
        <f t="array" ref="L123">if(U123="","",XLOOKUP(U123,Master[Company],Master[Line Distance],"Unknown",0,1))</f>
        <v/>
      </c>
      <c r="M123" s="394"/>
      <c r="N123" s="341"/>
      <c r="O123" s="341"/>
      <c r="P123" s="341" t="str">
        <f t="array" ref="P123">if(U123="","",XLOOKUP(U123,Master[Company],Master[Terms],"NA",0,1))</f>
        <v/>
      </c>
      <c r="Q123" s="341" t="str">
        <f t="shared" si="1"/>
        <v/>
      </c>
      <c r="R123" s="341" t="str">
        <f t="array" ref="R123">if(U123="","",XLOOKUP(U123,Master[Company],Master[Group],"NA",0,1))</f>
        <v/>
      </c>
      <c r="S123" s="341" t="str">
        <f t="array" ref="S123">if(U123="","",XLOOKUP(U123,Master[Company],Master[Loading Location],"NA",0,1))</f>
        <v/>
      </c>
      <c r="T123" s="341" t="str">
        <f t="array" ref="T123">if(U123="","",XLOOKUP(U123,Master[Company],Master[Acronym],"NA",0,1))</f>
        <v/>
      </c>
      <c r="U123" s="341"/>
      <c r="V123" s="342"/>
      <c r="W123" s="342"/>
      <c r="X123" s="341" t="str">
        <f t="shared" si="2"/>
        <v/>
      </c>
      <c r="Y123" s="341" t="str">
        <f t="shared" si="3"/>
        <v/>
      </c>
      <c r="Z123" s="341"/>
      <c r="AA123" s="341"/>
      <c r="AB123" s="341"/>
      <c r="AC123" s="401"/>
      <c r="AD123" s="563"/>
      <c r="AE123" s="564"/>
      <c r="AF123" s="564"/>
      <c r="AG123" s="564"/>
      <c r="AH123" s="564"/>
      <c r="AI123" s="564"/>
      <c r="AJ123" s="564"/>
      <c r="AK123" s="564"/>
      <c r="AL123" s="563"/>
      <c r="AM123" s="564"/>
      <c r="AN123" s="564"/>
      <c r="AO123" s="564"/>
      <c r="AP123" s="564"/>
      <c r="AQ123" s="564"/>
      <c r="AR123" s="564"/>
      <c r="AS123" s="564"/>
      <c r="AT123" s="401"/>
      <c r="AU123" s="399"/>
      <c r="AV123" s="617"/>
      <c r="AW123" s="401"/>
      <c r="AX123" s="401"/>
      <c r="AY123" s="341"/>
      <c r="AZ123" s="341"/>
      <c r="BA123" s="341"/>
      <c r="BB123" s="341"/>
      <c r="BC123" s="341"/>
      <c r="BD123" s="401"/>
      <c r="BE123" s="341"/>
      <c r="BF123" s="341"/>
      <c r="BG123" s="402"/>
      <c r="BH123" s="403"/>
      <c r="BI123" s="405"/>
      <c r="BJ123" s="405"/>
      <c r="BK123" s="405"/>
      <c r="BL123" s="405"/>
      <c r="BM123" s="514"/>
    </row>
    <row r="124" ht="18.75" customHeight="1">
      <c r="A124" s="400" t="str">
        <f t="shared" si="4"/>
        <v/>
      </c>
      <c r="B124" s="341"/>
      <c r="C124" s="559"/>
      <c r="D124" s="341"/>
      <c r="E124" s="638"/>
      <c r="F124" s="393"/>
      <c r="G124" s="341" t="str">
        <f t="array" ref="G124">IF(C124="","",XLOOKUP(C124,'Master Data'!K:K,'Master Data'!N:N,"Input in Master Data",0,1))</f>
        <v/>
      </c>
      <c r="H124" s="341" t="str">
        <f t="array" ref="H124">IF(C124="","",XLOOKUP(C124,'Master Data'!K:K,'Master Data'!O:O,"Input in Master Data",0,1))</f>
        <v/>
      </c>
      <c r="I124" s="341" t="str">
        <f t="array" ref="I124">if(U124="","",XLOOKUP(U124,Master[Company],Master[Blow],"Unknown",0,1))</f>
        <v/>
      </c>
      <c r="J124" s="341" t="str">
        <f t="array" ref="J124">if(U124="","",XLOOKUP(U124,Master[Company],Master[Pigging],"Unknown",0,1))</f>
        <v/>
      </c>
      <c r="K124" s="341" t="str">
        <f t="array" ref="K124">if(U124="","",XLOOKUP(U124,Master[Company],Master[Load Method],"Unknown",0,1))</f>
        <v/>
      </c>
      <c r="L124" s="341" t="str">
        <f t="array" ref="L124">if(U124="","",XLOOKUP(U124,Master[Company],Master[Line Distance],"Unknown",0,1))</f>
        <v/>
      </c>
      <c r="M124" s="394"/>
      <c r="N124" s="341"/>
      <c r="O124" s="341"/>
      <c r="P124" s="341" t="str">
        <f t="array" ref="P124">if(U124="","",XLOOKUP(U124,Master[Company],Master[Terms],"NA",0,1))</f>
        <v/>
      </c>
      <c r="Q124" s="341" t="str">
        <f t="shared" si="1"/>
        <v/>
      </c>
      <c r="R124" s="341" t="str">
        <f t="array" ref="R124">if(U124="","",XLOOKUP(U124,Master[Company],Master[Group],"NA",0,1))</f>
        <v/>
      </c>
      <c r="S124" s="341" t="str">
        <f t="array" ref="S124">if(U124="","",XLOOKUP(U124,Master[Company],Master[Loading Location],"NA",0,1))</f>
        <v/>
      </c>
      <c r="T124" s="341" t="str">
        <f t="array" ref="T124">if(U124="","",XLOOKUP(U124,Master[Company],Master[Acronym],"NA",0,1))</f>
        <v/>
      </c>
      <c r="U124" s="341"/>
      <c r="V124" s="342"/>
      <c r="W124" s="342"/>
      <c r="X124" s="341" t="str">
        <f t="shared" si="2"/>
        <v/>
      </c>
      <c r="Y124" s="341" t="str">
        <f t="shared" si="3"/>
        <v/>
      </c>
      <c r="Z124" s="341"/>
      <c r="AA124" s="341"/>
      <c r="AB124" s="341"/>
      <c r="AC124" s="401"/>
      <c r="AD124" s="563"/>
      <c r="AE124" s="564"/>
      <c r="AF124" s="564"/>
      <c r="AG124" s="564"/>
      <c r="AH124" s="564"/>
      <c r="AI124" s="564"/>
      <c r="AJ124" s="564"/>
      <c r="AK124" s="564"/>
      <c r="AL124" s="563"/>
      <c r="AM124" s="564"/>
      <c r="AN124" s="564"/>
      <c r="AO124" s="564"/>
      <c r="AP124" s="564"/>
      <c r="AQ124" s="564"/>
      <c r="AR124" s="564"/>
      <c r="AS124" s="564"/>
      <c r="AT124" s="401"/>
      <c r="AU124" s="399"/>
      <c r="AV124" s="617"/>
      <c r="AW124" s="401"/>
      <c r="AX124" s="401"/>
      <c r="AY124" s="341"/>
      <c r="AZ124" s="341"/>
      <c r="BA124" s="341"/>
      <c r="BB124" s="341"/>
      <c r="BC124" s="341"/>
      <c r="BD124" s="401"/>
      <c r="BE124" s="341"/>
      <c r="BF124" s="341"/>
      <c r="BG124" s="402"/>
      <c r="BH124" s="403"/>
      <c r="BI124" s="405"/>
      <c r="BJ124" s="405"/>
      <c r="BK124" s="405"/>
      <c r="BL124" s="405"/>
      <c r="BM124" s="514"/>
    </row>
    <row r="125" ht="18.75" customHeight="1">
      <c r="A125" s="400" t="str">
        <f t="shared" si="4"/>
        <v/>
      </c>
      <c r="B125" s="341"/>
      <c r="C125" s="559"/>
      <c r="D125" s="341"/>
      <c r="E125" s="638"/>
      <c r="F125" s="393"/>
      <c r="G125" s="341" t="str">
        <f t="array" ref="G125">IF(C125="","",XLOOKUP(C125,'Master Data'!K:K,'Master Data'!N:N,"Input in Master Data",0,1))</f>
        <v/>
      </c>
      <c r="H125" s="341" t="str">
        <f t="array" ref="H125">IF(C125="","",XLOOKUP(C125,'Master Data'!K:K,'Master Data'!O:O,"Input in Master Data",0,1))</f>
        <v/>
      </c>
      <c r="I125" s="341" t="str">
        <f t="array" ref="I125">if(U125="","",XLOOKUP(U125,Master[Company],Master[Blow],"Unknown",0,1))</f>
        <v/>
      </c>
      <c r="J125" s="341" t="str">
        <f t="array" ref="J125">if(U125="","",XLOOKUP(U125,Master[Company],Master[Pigging],"Unknown",0,1))</f>
        <v/>
      </c>
      <c r="K125" s="341" t="str">
        <f t="array" ref="K125">if(U125="","",XLOOKUP(U125,Master[Company],Master[Load Method],"Unknown",0,1))</f>
        <v/>
      </c>
      <c r="L125" s="341" t="str">
        <f t="array" ref="L125">if(U125="","",XLOOKUP(U125,Master[Company],Master[Line Distance],"Unknown",0,1))</f>
        <v/>
      </c>
      <c r="M125" s="394"/>
      <c r="N125" s="341"/>
      <c r="O125" s="341"/>
      <c r="P125" s="341" t="str">
        <f t="array" ref="P125">if(U125="","",XLOOKUP(U125,Master[Company],Master[Terms],"NA",0,1))</f>
        <v/>
      </c>
      <c r="Q125" s="341" t="str">
        <f t="shared" si="1"/>
        <v/>
      </c>
      <c r="R125" s="341" t="str">
        <f t="array" ref="R125">if(U125="","",XLOOKUP(U125,Master[Company],Master[Group],"NA",0,1))</f>
        <v/>
      </c>
      <c r="S125" s="341" t="str">
        <f t="array" ref="S125">if(U125="","",XLOOKUP(U125,Master[Company],Master[Loading Location],"NA",0,1))</f>
        <v/>
      </c>
      <c r="T125" s="341" t="str">
        <f t="array" ref="T125">if(U125="","",XLOOKUP(U125,Master[Company],Master[Acronym],"NA",0,1))</f>
        <v/>
      </c>
      <c r="U125" s="341"/>
      <c r="V125" s="342"/>
      <c r="W125" s="342"/>
      <c r="X125" s="341" t="str">
        <f t="shared" si="2"/>
        <v/>
      </c>
      <c r="Y125" s="341" t="str">
        <f t="shared" si="3"/>
        <v/>
      </c>
      <c r="Z125" s="341"/>
      <c r="AA125" s="341"/>
      <c r="AB125" s="341"/>
      <c r="AC125" s="401"/>
      <c r="AD125" s="563"/>
      <c r="AE125" s="564"/>
      <c r="AF125" s="564"/>
      <c r="AG125" s="564"/>
      <c r="AH125" s="564"/>
      <c r="AI125" s="564"/>
      <c r="AJ125" s="564"/>
      <c r="AK125" s="564"/>
      <c r="AL125" s="563"/>
      <c r="AM125" s="564"/>
      <c r="AN125" s="564"/>
      <c r="AO125" s="564"/>
      <c r="AP125" s="564"/>
      <c r="AQ125" s="564"/>
      <c r="AR125" s="564"/>
      <c r="AS125" s="564"/>
      <c r="AT125" s="401"/>
      <c r="AU125" s="399"/>
      <c r="AV125" s="617"/>
      <c r="AW125" s="401"/>
      <c r="AX125" s="401"/>
      <c r="AY125" s="341"/>
      <c r="AZ125" s="341"/>
      <c r="BA125" s="341"/>
      <c r="BB125" s="341"/>
      <c r="BC125" s="341"/>
      <c r="BD125" s="401"/>
      <c r="BE125" s="341"/>
      <c r="BF125" s="341"/>
      <c r="BG125" s="402"/>
      <c r="BH125" s="403"/>
      <c r="BI125" s="405"/>
      <c r="BJ125" s="405"/>
      <c r="BK125" s="405"/>
      <c r="BL125" s="405"/>
      <c r="BM125" s="514"/>
    </row>
    <row r="126" ht="18.75" customHeight="1">
      <c r="A126" s="400" t="str">
        <f t="shared" si="4"/>
        <v/>
      </c>
      <c r="B126" s="341"/>
      <c r="C126" s="559"/>
      <c r="D126" s="341"/>
      <c r="E126" s="638"/>
      <c r="F126" s="393"/>
      <c r="G126" s="341" t="str">
        <f t="array" ref="G126">IF(C126="","",XLOOKUP(C126,'Master Data'!K:K,'Master Data'!N:N,"Input in Master Data",0,1))</f>
        <v/>
      </c>
      <c r="H126" s="341" t="str">
        <f t="array" ref="H126">IF(C126="","",XLOOKUP(C126,'Master Data'!K:K,'Master Data'!O:O,"Input in Master Data",0,1))</f>
        <v/>
      </c>
      <c r="I126" s="341" t="str">
        <f t="array" ref="I126">if(U126="","",XLOOKUP(U126,Master[Company],Master[Blow],"Unknown",0,1))</f>
        <v/>
      </c>
      <c r="J126" s="341" t="str">
        <f t="array" ref="J126">if(U126="","",XLOOKUP(U126,Master[Company],Master[Pigging],"Unknown",0,1))</f>
        <v/>
      </c>
      <c r="K126" s="341" t="str">
        <f t="array" ref="K126">if(U126="","",XLOOKUP(U126,Master[Company],Master[Load Method],"Unknown",0,1))</f>
        <v/>
      </c>
      <c r="L126" s="341" t="str">
        <f t="array" ref="L126">if(U126="","",XLOOKUP(U126,Master[Company],Master[Line Distance],"Unknown",0,1))</f>
        <v/>
      </c>
      <c r="M126" s="394"/>
      <c r="N126" s="341"/>
      <c r="O126" s="341"/>
      <c r="P126" s="341" t="str">
        <f t="array" ref="P126">if(U126="","",XLOOKUP(U126,Master[Company],Master[Terms],"NA",0,1))</f>
        <v/>
      </c>
      <c r="Q126" s="341" t="str">
        <f t="shared" si="1"/>
        <v/>
      </c>
      <c r="R126" s="341" t="str">
        <f t="array" ref="R126">if(U126="","",XLOOKUP(U126,Master[Company],Master[Group],"NA",0,1))</f>
        <v/>
      </c>
      <c r="S126" s="341" t="str">
        <f t="array" ref="S126">if(U126="","",XLOOKUP(U126,Master[Company],Master[Loading Location],"NA",0,1))</f>
        <v/>
      </c>
      <c r="T126" s="341" t="str">
        <f t="array" ref="T126">if(U126="","",XLOOKUP(U126,Master[Company],Master[Acronym],"NA",0,1))</f>
        <v/>
      </c>
      <c r="U126" s="341"/>
      <c r="V126" s="342"/>
      <c r="W126" s="342"/>
      <c r="X126" s="341" t="str">
        <f t="shared" si="2"/>
        <v/>
      </c>
      <c r="Y126" s="341" t="str">
        <f t="shared" si="3"/>
        <v/>
      </c>
      <c r="Z126" s="341"/>
      <c r="AA126" s="341"/>
      <c r="AB126" s="341"/>
      <c r="AC126" s="401"/>
      <c r="AD126" s="563"/>
      <c r="AE126" s="564"/>
      <c r="AF126" s="564"/>
      <c r="AG126" s="564"/>
      <c r="AH126" s="564"/>
      <c r="AI126" s="564"/>
      <c r="AJ126" s="564"/>
      <c r="AK126" s="564"/>
      <c r="AL126" s="563"/>
      <c r="AM126" s="564"/>
      <c r="AN126" s="564"/>
      <c r="AO126" s="564"/>
      <c r="AP126" s="564"/>
      <c r="AQ126" s="564"/>
      <c r="AR126" s="564"/>
      <c r="AS126" s="564"/>
      <c r="AT126" s="401"/>
      <c r="AU126" s="399"/>
      <c r="AV126" s="617"/>
      <c r="AW126" s="401"/>
      <c r="AX126" s="401"/>
      <c r="AY126" s="341"/>
      <c r="AZ126" s="341"/>
      <c r="BA126" s="341"/>
      <c r="BB126" s="341"/>
      <c r="BC126" s="341"/>
      <c r="BD126" s="401"/>
      <c r="BE126" s="341"/>
      <c r="BF126" s="341"/>
      <c r="BG126" s="402"/>
      <c r="BH126" s="403"/>
      <c r="BI126" s="405"/>
      <c r="BJ126" s="405"/>
      <c r="BK126" s="405"/>
      <c r="BL126" s="405"/>
      <c r="BM126" s="514"/>
    </row>
    <row r="127" ht="18.75" customHeight="1">
      <c r="A127" s="400" t="str">
        <f t="shared" si="4"/>
        <v/>
      </c>
      <c r="B127" s="341"/>
      <c r="C127" s="559"/>
      <c r="D127" s="341"/>
      <c r="E127" s="638"/>
      <c r="F127" s="393"/>
      <c r="G127" s="341" t="str">
        <f t="array" ref="G127">IF(C127="","",XLOOKUP(C127,'Master Data'!K:K,'Master Data'!N:N,"Input in Master Data",0,1))</f>
        <v/>
      </c>
      <c r="H127" s="341" t="str">
        <f t="array" ref="H127">IF(C127="","",XLOOKUP(C127,'Master Data'!K:K,'Master Data'!O:O,"Input in Master Data",0,1))</f>
        <v/>
      </c>
      <c r="I127" s="341" t="str">
        <f t="array" ref="I127">if(U127="","",XLOOKUP(U127,Master[Company],Master[Blow],"Unknown",0,1))</f>
        <v/>
      </c>
      <c r="J127" s="341" t="str">
        <f t="array" ref="J127">if(U127="","",XLOOKUP(U127,Master[Company],Master[Pigging],"Unknown",0,1))</f>
        <v/>
      </c>
      <c r="K127" s="341" t="str">
        <f t="array" ref="K127">if(U127="","",XLOOKUP(U127,Master[Company],Master[Load Method],"Unknown",0,1))</f>
        <v/>
      </c>
      <c r="L127" s="341" t="str">
        <f t="array" ref="L127">if(U127="","",XLOOKUP(U127,Master[Company],Master[Line Distance],"Unknown",0,1))</f>
        <v/>
      </c>
      <c r="M127" s="394"/>
      <c r="N127" s="341"/>
      <c r="O127" s="341"/>
      <c r="P127" s="341" t="str">
        <f t="array" ref="P127">if(U127="","",XLOOKUP(U127,Master[Company],Master[Terms],"NA",0,1))</f>
        <v/>
      </c>
      <c r="Q127" s="341" t="str">
        <f t="shared" si="1"/>
        <v/>
      </c>
      <c r="R127" s="341" t="str">
        <f t="array" ref="R127">if(U127="","",XLOOKUP(U127,Master[Company],Master[Group],"NA",0,1))</f>
        <v/>
      </c>
      <c r="S127" s="341" t="str">
        <f t="array" ref="S127">if(U127="","",XLOOKUP(U127,Master[Company],Master[Loading Location],"NA",0,1))</f>
        <v/>
      </c>
      <c r="T127" s="341" t="str">
        <f t="array" ref="T127">if(U127="","",XLOOKUP(U127,Master[Company],Master[Acronym],"NA",0,1))</f>
        <v/>
      </c>
      <c r="U127" s="341"/>
      <c r="V127" s="342"/>
      <c r="W127" s="342"/>
      <c r="X127" s="341" t="str">
        <f t="shared" si="2"/>
        <v/>
      </c>
      <c r="Y127" s="341" t="str">
        <f t="shared" si="3"/>
        <v/>
      </c>
      <c r="Z127" s="341"/>
      <c r="AA127" s="341"/>
      <c r="AB127" s="341"/>
      <c r="AC127" s="401"/>
      <c r="AD127" s="563"/>
      <c r="AE127" s="564"/>
      <c r="AF127" s="564"/>
      <c r="AG127" s="564"/>
      <c r="AH127" s="564"/>
      <c r="AI127" s="564"/>
      <c r="AJ127" s="564"/>
      <c r="AK127" s="564"/>
      <c r="AL127" s="563"/>
      <c r="AM127" s="564"/>
      <c r="AN127" s="564"/>
      <c r="AO127" s="564"/>
      <c r="AP127" s="564"/>
      <c r="AQ127" s="564"/>
      <c r="AR127" s="564"/>
      <c r="AS127" s="564"/>
      <c r="AT127" s="401"/>
      <c r="AU127" s="399"/>
      <c r="AV127" s="617"/>
      <c r="AW127" s="401"/>
      <c r="AX127" s="401"/>
      <c r="AY127" s="341"/>
      <c r="AZ127" s="341"/>
      <c r="BA127" s="341"/>
      <c r="BB127" s="341"/>
      <c r="BC127" s="341"/>
      <c r="BD127" s="401"/>
      <c r="BE127" s="341"/>
      <c r="BF127" s="341"/>
      <c r="BG127" s="402"/>
      <c r="BH127" s="403"/>
      <c r="BI127" s="405"/>
      <c r="BJ127" s="405"/>
      <c r="BK127" s="405"/>
      <c r="BL127" s="405"/>
      <c r="BM127" s="514"/>
    </row>
    <row r="128" ht="18.75" customHeight="1">
      <c r="A128" s="400" t="str">
        <f t="shared" si="4"/>
        <v/>
      </c>
      <c r="B128" s="341"/>
      <c r="C128" s="559"/>
      <c r="D128" s="341"/>
      <c r="E128" s="638"/>
      <c r="F128" s="393"/>
      <c r="G128" s="341" t="str">
        <f t="array" ref="G128">IF(C128="","",XLOOKUP(C128,'Master Data'!K:K,'Master Data'!N:N,"Input in Master Data",0,1))</f>
        <v/>
      </c>
      <c r="H128" s="341" t="str">
        <f t="array" ref="H128">IF(C128="","",XLOOKUP(C128,'Master Data'!K:K,'Master Data'!O:O,"Input in Master Data",0,1))</f>
        <v/>
      </c>
      <c r="I128" s="341" t="str">
        <f t="array" ref="I128">if(U128="","",XLOOKUP(U128,Master[Company],Master[Blow],"Unknown",0,1))</f>
        <v/>
      </c>
      <c r="J128" s="341" t="str">
        <f t="array" ref="J128">if(U128="","",XLOOKUP(U128,Master[Company],Master[Pigging],"Unknown",0,1))</f>
        <v/>
      </c>
      <c r="K128" s="341" t="str">
        <f t="array" ref="K128">if(U128="","",XLOOKUP(U128,Master[Company],Master[Load Method],"Unknown",0,1))</f>
        <v/>
      </c>
      <c r="L128" s="341" t="str">
        <f t="array" ref="L128">if(U128="","",XLOOKUP(U128,Master[Company],Master[Line Distance],"Unknown",0,1))</f>
        <v/>
      </c>
      <c r="M128" s="394"/>
      <c r="N128" s="341"/>
      <c r="O128" s="341"/>
      <c r="P128" s="341" t="str">
        <f t="array" ref="P128">if(U128="","",XLOOKUP(U128,Master[Company],Master[Terms],"NA",0,1))</f>
        <v/>
      </c>
      <c r="Q128" s="341" t="str">
        <f t="shared" si="1"/>
        <v/>
      </c>
      <c r="R128" s="341" t="str">
        <f t="array" ref="R128">if(U128="","",XLOOKUP(U128,Master[Company],Master[Group],"NA",0,1))</f>
        <v/>
      </c>
      <c r="S128" s="341" t="str">
        <f t="array" ref="S128">if(U128="","",XLOOKUP(U128,Master[Company],Master[Loading Location],"NA",0,1))</f>
        <v/>
      </c>
      <c r="T128" s="341" t="str">
        <f t="array" ref="T128">if(U128="","",XLOOKUP(U128,Master[Company],Master[Acronym],"NA",0,1))</f>
        <v/>
      </c>
      <c r="U128" s="341"/>
      <c r="V128" s="342"/>
      <c r="W128" s="342"/>
      <c r="X128" s="341" t="str">
        <f t="shared" si="2"/>
        <v/>
      </c>
      <c r="Y128" s="341" t="str">
        <f t="shared" si="3"/>
        <v/>
      </c>
      <c r="Z128" s="341"/>
      <c r="AA128" s="341"/>
      <c r="AB128" s="341"/>
      <c r="AC128" s="401"/>
      <c r="AD128" s="563"/>
      <c r="AE128" s="564"/>
      <c r="AF128" s="564"/>
      <c r="AG128" s="564"/>
      <c r="AH128" s="564"/>
      <c r="AI128" s="564"/>
      <c r="AJ128" s="564"/>
      <c r="AK128" s="564"/>
      <c r="AL128" s="563"/>
      <c r="AM128" s="564"/>
      <c r="AN128" s="564"/>
      <c r="AO128" s="564"/>
      <c r="AP128" s="564"/>
      <c r="AQ128" s="564"/>
      <c r="AR128" s="564"/>
      <c r="AS128" s="564"/>
      <c r="AT128" s="401"/>
      <c r="AU128" s="399"/>
      <c r="AV128" s="617"/>
      <c r="AW128" s="401"/>
      <c r="AX128" s="401"/>
      <c r="AY128" s="341"/>
      <c r="AZ128" s="341"/>
      <c r="BA128" s="341"/>
      <c r="BB128" s="341"/>
      <c r="BC128" s="341"/>
      <c r="BD128" s="401"/>
      <c r="BE128" s="341"/>
      <c r="BF128" s="341"/>
      <c r="BG128" s="402"/>
      <c r="BH128" s="403"/>
      <c r="BI128" s="405"/>
      <c r="BJ128" s="405"/>
      <c r="BK128" s="405"/>
      <c r="BL128" s="405"/>
      <c r="BM128" s="514"/>
    </row>
    <row r="129" ht="18.75" customHeight="1">
      <c r="A129" s="400" t="str">
        <f t="shared" si="4"/>
        <v/>
      </c>
      <c r="B129" s="341"/>
      <c r="C129" s="559"/>
      <c r="D129" s="341"/>
      <c r="E129" s="638"/>
      <c r="F129" s="393"/>
      <c r="G129" s="341" t="str">
        <f t="array" ref="G129">IF(C129="","",XLOOKUP(C129,'Master Data'!K:K,'Master Data'!N:N,"Input in Master Data",0,1))</f>
        <v/>
      </c>
      <c r="H129" s="341" t="str">
        <f t="array" ref="H129">IF(C129="","",XLOOKUP(C129,'Master Data'!K:K,'Master Data'!O:O,"Input in Master Data",0,1))</f>
        <v/>
      </c>
      <c r="I129" s="341" t="str">
        <f t="array" ref="I129">if(U129="","",XLOOKUP(U129,Master[Company],Master[Blow],"Unknown",0,1))</f>
        <v/>
      </c>
      <c r="J129" s="341" t="str">
        <f t="array" ref="J129">if(U129="","",XLOOKUP(U129,Master[Company],Master[Pigging],"Unknown",0,1))</f>
        <v/>
      </c>
      <c r="K129" s="341" t="str">
        <f t="array" ref="K129">if(U129="","",XLOOKUP(U129,Master[Company],Master[Load Method],"Unknown",0,1))</f>
        <v/>
      </c>
      <c r="L129" s="341" t="str">
        <f t="array" ref="L129">if(U129="","",XLOOKUP(U129,Master[Company],Master[Line Distance],"Unknown",0,1))</f>
        <v/>
      </c>
      <c r="M129" s="394"/>
      <c r="N129" s="341"/>
      <c r="O129" s="341"/>
      <c r="P129" s="341" t="str">
        <f t="array" ref="P129">if(U129="","",XLOOKUP(U129,Master[Company],Master[Terms],"NA",0,1))</f>
        <v/>
      </c>
      <c r="Q129" s="341" t="str">
        <f t="shared" si="1"/>
        <v/>
      </c>
      <c r="R129" s="341" t="str">
        <f t="array" ref="R129">if(U129="","",XLOOKUP(U129,Master[Company],Master[Group],"NA",0,1))</f>
        <v/>
      </c>
      <c r="S129" s="341" t="str">
        <f t="array" ref="S129">if(U129="","",XLOOKUP(U129,Master[Company],Master[Loading Location],"NA",0,1))</f>
        <v/>
      </c>
      <c r="T129" s="341" t="str">
        <f t="array" ref="T129">if(U129="","",XLOOKUP(U129,Master[Company],Master[Acronym],"NA",0,1))</f>
        <v/>
      </c>
      <c r="U129" s="341"/>
      <c r="V129" s="342"/>
      <c r="W129" s="342"/>
      <c r="X129" s="341" t="str">
        <f t="shared" si="2"/>
        <v/>
      </c>
      <c r="Y129" s="341" t="str">
        <f t="shared" si="3"/>
        <v/>
      </c>
      <c r="Z129" s="341"/>
      <c r="AA129" s="341"/>
      <c r="AB129" s="341"/>
      <c r="AC129" s="401"/>
      <c r="AD129" s="563"/>
      <c r="AE129" s="564"/>
      <c r="AF129" s="564"/>
      <c r="AG129" s="564"/>
      <c r="AH129" s="564"/>
      <c r="AI129" s="564"/>
      <c r="AJ129" s="564"/>
      <c r="AK129" s="564"/>
      <c r="AL129" s="563"/>
      <c r="AM129" s="564"/>
      <c r="AN129" s="564"/>
      <c r="AO129" s="564"/>
      <c r="AP129" s="564"/>
      <c r="AQ129" s="564"/>
      <c r="AR129" s="564"/>
      <c r="AS129" s="564"/>
      <c r="AT129" s="401"/>
      <c r="AU129" s="399"/>
      <c r="AV129" s="617"/>
      <c r="AW129" s="401"/>
      <c r="AX129" s="401"/>
      <c r="AY129" s="341"/>
      <c r="AZ129" s="341"/>
      <c r="BA129" s="341"/>
      <c r="BB129" s="341"/>
      <c r="BC129" s="341"/>
      <c r="BD129" s="401"/>
      <c r="BE129" s="341"/>
      <c r="BF129" s="341"/>
      <c r="BG129" s="402"/>
      <c r="BH129" s="403"/>
      <c r="BI129" s="405"/>
      <c r="BJ129" s="405"/>
      <c r="BK129" s="405"/>
      <c r="BL129" s="405"/>
      <c r="BM129" s="514"/>
    </row>
    <row r="130" ht="18.75" customHeight="1">
      <c r="A130" s="400" t="str">
        <f t="shared" si="4"/>
        <v/>
      </c>
      <c r="B130" s="341"/>
      <c r="C130" s="559"/>
      <c r="D130" s="341"/>
      <c r="E130" s="638"/>
      <c r="F130" s="393"/>
      <c r="G130" s="341" t="str">
        <f t="array" ref="G130">IF(C130="","",XLOOKUP(C130,'Master Data'!K:K,'Master Data'!N:N,"Input in Master Data",0,1))</f>
        <v/>
      </c>
      <c r="H130" s="341" t="str">
        <f t="array" ref="H130">IF(C130="","",XLOOKUP(C130,'Master Data'!K:K,'Master Data'!O:O,"Input in Master Data",0,1))</f>
        <v/>
      </c>
      <c r="I130" s="341" t="str">
        <f t="array" ref="I130">if(U130="","",XLOOKUP(U130,Master[Company],Master[Blow],"Unknown",0,1))</f>
        <v/>
      </c>
      <c r="J130" s="341" t="str">
        <f t="array" ref="J130">if(U130="","",XLOOKUP(U130,Master[Company],Master[Pigging],"Unknown",0,1))</f>
        <v/>
      </c>
      <c r="K130" s="341" t="str">
        <f t="array" ref="K130">if(U130="","",XLOOKUP(U130,Master[Company],Master[Load Method],"Unknown",0,1))</f>
        <v/>
      </c>
      <c r="L130" s="341" t="str">
        <f t="array" ref="L130">if(U130="","",XLOOKUP(U130,Master[Company],Master[Line Distance],"Unknown",0,1))</f>
        <v/>
      </c>
      <c r="M130" s="394"/>
      <c r="N130" s="341"/>
      <c r="O130" s="341"/>
      <c r="P130" s="341" t="str">
        <f t="array" ref="P130">if(U130="","",XLOOKUP(U130,Master[Company],Master[Terms],"NA",0,1))</f>
        <v/>
      </c>
      <c r="Q130" s="341" t="str">
        <f t="shared" si="1"/>
        <v/>
      </c>
      <c r="R130" s="341" t="str">
        <f t="array" ref="R130">if(U130="","",XLOOKUP(U130,Master[Company],Master[Group],"NA",0,1))</f>
        <v/>
      </c>
      <c r="S130" s="341" t="str">
        <f t="array" ref="S130">if(U130="","",XLOOKUP(U130,Master[Company],Master[Loading Location],"NA",0,1))</f>
        <v/>
      </c>
      <c r="T130" s="341" t="str">
        <f t="array" ref="T130">if(U130="","",XLOOKUP(U130,Master[Company],Master[Acronym],"NA",0,1))</f>
        <v/>
      </c>
      <c r="U130" s="341"/>
      <c r="V130" s="342"/>
      <c r="W130" s="342"/>
      <c r="X130" s="341" t="str">
        <f t="shared" si="2"/>
        <v/>
      </c>
      <c r="Y130" s="341" t="str">
        <f t="shared" si="3"/>
        <v/>
      </c>
      <c r="Z130" s="341"/>
      <c r="AA130" s="341"/>
      <c r="AB130" s="341"/>
      <c r="AC130" s="401"/>
      <c r="AD130" s="563"/>
      <c r="AE130" s="564"/>
      <c r="AF130" s="564"/>
      <c r="AG130" s="564"/>
      <c r="AH130" s="564"/>
      <c r="AI130" s="564"/>
      <c r="AJ130" s="564"/>
      <c r="AK130" s="564"/>
      <c r="AL130" s="563"/>
      <c r="AM130" s="564"/>
      <c r="AN130" s="564"/>
      <c r="AO130" s="564"/>
      <c r="AP130" s="564"/>
      <c r="AQ130" s="564"/>
      <c r="AR130" s="564"/>
      <c r="AS130" s="564"/>
      <c r="AT130" s="401"/>
      <c r="AU130" s="399"/>
      <c r="AV130" s="617"/>
      <c r="AW130" s="401"/>
      <c r="AX130" s="401"/>
      <c r="AY130" s="341"/>
      <c r="AZ130" s="341"/>
      <c r="BA130" s="341"/>
      <c r="BB130" s="341"/>
      <c r="BC130" s="341"/>
      <c r="BD130" s="401"/>
      <c r="BE130" s="341"/>
      <c r="BF130" s="341"/>
      <c r="BG130" s="402"/>
      <c r="BH130" s="403"/>
      <c r="BI130" s="405"/>
      <c r="BJ130" s="405"/>
      <c r="BK130" s="405"/>
      <c r="BL130" s="405"/>
      <c r="BM130" s="514"/>
    </row>
    <row r="131" ht="18.75" customHeight="1">
      <c r="A131" s="400" t="str">
        <f t="shared" si="4"/>
        <v/>
      </c>
      <c r="B131" s="341"/>
      <c r="C131" s="559"/>
      <c r="D131" s="341"/>
      <c r="E131" s="638"/>
      <c r="F131" s="393"/>
      <c r="G131" s="341" t="str">
        <f t="array" ref="G131">IF(C131="","",XLOOKUP(C131,'Master Data'!K:K,'Master Data'!N:N,"Input in Master Data",0,1))</f>
        <v/>
      </c>
      <c r="H131" s="341" t="str">
        <f t="array" ref="H131">IF(C131="","",XLOOKUP(C131,'Master Data'!K:K,'Master Data'!O:O,"Input in Master Data",0,1))</f>
        <v/>
      </c>
      <c r="I131" s="341" t="str">
        <f t="array" ref="I131">if(U131="","",XLOOKUP(U131,Master[Company],Master[Blow],"Unknown",0,1))</f>
        <v/>
      </c>
      <c r="J131" s="341" t="str">
        <f t="array" ref="J131">if(U131="","",XLOOKUP(U131,Master[Company],Master[Pigging],"Unknown",0,1))</f>
        <v/>
      </c>
      <c r="K131" s="341" t="str">
        <f t="array" ref="K131">if(U131="","",XLOOKUP(U131,Master[Company],Master[Load Method],"Unknown",0,1))</f>
        <v/>
      </c>
      <c r="L131" s="341" t="str">
        <f t="array" ref="L131">if(U131="","",XLOOKUP(U131,Master[Company],Master[Line Distance],"Unknown",0,1))</f>
        <v/>
      </c>
      <c r="M131" s="394"/>
      <c r="N131" s="341"/>
      <c r="O131" s="341"/>
      <c r="P131" s="341" t="str">
        <f t="array" ref="P131">if(U131="","",XLOOKUP(U131,Master[Company],Master[Terms],"NA",0,1))</f>
        <v/>
      </c>
      <c r="Q131" s="341" t="str">
        <f t="shared" si="1"/>
        <v/>
      </c>
      <c r="R131" s="341" t="str">
        <f t="array" ref="R131">if(U131="","",XLOOKUP(U131,Master[Company],Master[Group],"NA",0,1))</f>
        <v/>
      </c>
      <c r="S131" s="341" t="str">
        <f t="array" ref="S131">if(U131="","",XLOOKUP(U131,Master[Company],Master[Loading Location],"NA",0,1))</f>
        <v/>
      </c>
      <c r="T131" s="341" t="str">
        <f t="array" ref="T131">if(U131="","",XLOOKUP(U131,Master[Company],Master[Acronym],"NA",0,1))</f>
        <v/>
      </c>
      <c r="U131" s="341"/>
      <c r="V131" s="342"/>
      <c r="W131" s="342"/>
      <c r="X131" s="341" t="str">
        <f t="shared" si="2"/>
        <v/>
      </c>
      <c r="Y131" s="341" t="str">
        <f t="shared" si="3"/>
        <v/>
      </c>
      <c r="Z131" s="341"/>
      <c r="AA131" s="341"/>
      <c r="AB131" s="341"/>
      <c r="AC131" s="401"/>
      <c r="AD131" s="563"/>
      <c r="AE131" s="564"/>
      <c r="AF131" s="564"/>
      <c r="AG131" s="564"/>
      <c r="AH131" s="564"/>
      <c r="AI131" s="564"/>
      <c r="AJ131" s="564"/>
      <c r="AK131" s="564"/>
      <c r="AL131" s="563"/>
      <c r="AM131" s="564"/>
      <c r="AN131" s="564"/>
      <c r="AO131" s="564"/>
      <c r="AP131" s="564"/>
      <c r="AQ131" s="564"/>
      <c r="AR131" s="564"/>
      <c r="AS131" s="564"/>
      <c r="AT131" s="401"/>
      <c r="AU131" s="399"/>
      <c r="AV131" s="617"/>
      <c r="AW131" s="401"/>
      <c r="AX131" s="401"/>
      <c r="AY131" s="341"/>
      <c r="AZ131" s="341"/>
      <c r="BA131" s="341"/>
      <c r="BB131" s="341"/>
      <c r="BC131" s="341"/>
      <c r="BD131" s="401"/>
      <c r="BE131" s="341"/>
      <c r="BF131" s="341"/>
      <c r="BG131" s="402"/>
      <c r="BH131" s="403"/>
      <c r="BI131" s="405"/>
      <c r="BJ131" s="405"/>
      <c r="BK131" s="405"/>
      <c r="BL131" s="405"/>
      <c r="BM131" s="514"/>
    </row>
    <row r="132" ht="18.75" customHeight="1">
      <c r="A132" s="400" t="str">
        <f t="shared" si="4"/>
        <v/>
      </c>
      <c r="B132" s="341"/>
      <c r="C132" s="559"/>
      <c r="D132" s="341"/>
      <c r="E132" s="638"/>
      <c r="F132" s="393"/>
      <c r="G132" s="341" t="str">
        <f t="array" ref="G132">IF(C132="","",XLOOKUP(C132,'Master Data'!K:K,'Master Data'!N:N,"Input in Master Data",0,1))</f>
        <v/>
      </c>
      <c r="H132" s="341" t="str">
        <f t="array" ref="H132">IF(C132="","",XLOOKUP(C132,'Master Data'!K:K,'Master Data'!O:O,"Input in Master Data",0,1))</f>
        <v/>
      </c>
      <c r="I132" s="341" t="str">
        <f t="array" ref="I132">if(U132="","",XLOOKUP(U132,Master[Company],Master[Blow],"Unknown",0,1))</f>
        <v/>
      </c>
      <c r="J132" s="341" t="str">
        <f t="array" ref="J132">if(U132="","",XLOOKUP(U132,Master[Company],Master[Pigging],"Unknown",0,1))</f>
        <v/>
      </c>
      <c r="K132" s="341" t="str">
        <f t="array" ref="K132">if(U132="","",XLOOKUP(U132,Master[Company],Master[Load Method],"Unknown",0,1))</f>
        <v/>
      </c>
      <c r="L132" s="341" t="str">
        <f t="array" ref="L132">if(U132="","",XLOOKUP(U132,Master[Company],Master[Line Distance],"Unknown",0,1))</f>
        <v/>
      </c>
      <c r="M132" s="394"/>
      <c r="N132" s="341"/>
      <c r="O132" s="341"/>
      <c r="P132" s="341" t="str">
        <f t="array" ref="P132">if(U132="","",XLOOKUP(U132,Master[Company],Master[Terms],"NA",0,1))</f>
        <v/>
      </c>
      <c r="Q132" s="341" t="str">
        <f t="shared" si="1"/>
        <v/>
      </c>
      <c r="R132" s="341" t="str">
        <f t="array" ref="R132">if(U132="","",XLOOKUP(U132,Master[Company],Master[Group],"NA",0,1))</f>
        <v/>
      </c>
      <c r="S132" s="341" t="str">
        <f t="array" ref="S132">if(U132="","",XLOOKUP(U132,Master[Company],Master[Loading Location],"NA",0,1))</f>
        <v/>
      </c>
      <c r="T132" s="341" t="str">
        <f t="array" ref="T132">if(U132="","",XLOOKUP(U132,Master[Company],Master[Acronym],"NA",0,1))</f>
        <v/>
      </c>
      <c r="U132" s="341"/>
      <c r="V132" s="342"/>
      <c r="W132" s="342"/>
      <c r="X132" s="341" t="str">
        <f t="shared" si="2"/>
        <v/>
      </c>
      <c r="Y132" s="341" t="str">
        <f t="shared" si="3"/>
        <v/>
      </c>
      <c r="Z132" s="341"/>
      <c r="AA132" s="341"/>
      <c r="AB132" s="341"/>
      <c r="AC132" s="401"/>
      <c r="AD132" s="563"/>
      <c r="AE132" s="564"/>
      <c r="AF132" s="564"/>
      <c r="AG132" s="564"/>
      <c r="AH132" s="564"/>
      <c r="AI132" s="564"/>
      <c r="AJ132" s="564"/>
      <c r="AK132" s="564"/>
      <c r="AL132" s="563"/>
      <c r="AM132" s="564"/>
      <c r="AN132" s="564"/>
      <c r="AO132" s="564"/>
      <c r="AP132" s="564"/>
      <c r="AQ132" s="564"/>
      <c r="AR132" s="564"/>
      <c r="AS132" s="564"/>
      <c r="AT132" s="401"/>
      <c r="AU132" s="399"/>
      <c r="AV132" s="617"/>
      <c r="AW132" s="401"/>
      <c r="AX132" s="401"/>
      <c r="AY132" s="341"/>
      <c r="AZ132" s="341"/>
      <c r="BA132" s="341"/>
      <c r="BB132" s="341"/>
      <c r="BC132" s="341"/>
      <c r="BD132" s="401"/>
      <c r="BE132" s="341"/>
      <c r="BF132" s="341"/>
      <c r="BG132" s="402"/>
      <c r="BH132" s="403"/>
      <c r="BI132" s="405"/>
      <c r="BJ132" s="405"/>
      <c r="BK132" s="405"/>
      <c r="BL132" s="405"/>
      <c r="BM132" s="514"/>
    </row>
    <row r="133" ht="18.75" customHeight="1">
      <c r="A133" s="400" t="str">
        <f t="shared" si="4"/>
        <v/>
      </c>
      <c r="B133" s="341"/>
      <c r="C133" s="559"/>
      <c r="D133" s="341"/>
      <c r="E133" s="638"/>
      <c r="F133" s="393"/>
      <c r="G133" s="341" t="str">
        <f t="array" ref="G133">IF(C133="","",XLOOKUP(C133,'Master Data'!K:K,'Master Data'!N:N,"Input in Master Data",0,1))</f>
        <v/>
      </c>
      <c r="H133" s="341" t="str">
        <f t="array" ref="H133">IF(C133="","",XLOOKUP(C133,'Master Data'!K:K,'Master Data'!O:O,"Input in Master Data",0,1))</f>
        <v/>
      </c>
      <c r="I133" s="341" t="str">
        <f t="array" ref="I133">if(U133="","",XLOOKUP(U133,Master[Company],Master[Blow],"Unknown",0,1))</f>
        <v/>
      </c>
      <c r="J133" s="341" t="str">
        <f t="array" ref="J133">if(U133="","",XLOOKUP(U133,Master[Company],Master[Pigging],"Unknown",0,1))</f>
        <v/>
      </c>
      <c r="K133" s="341" t="str">
        <f t="array" ref="K133">if(U133="","",XLOOKUP(U133,Master[Company],Master[Load Method],"Unknown",0,1))</f>
        <v/>
      </c>
      <c r="L133" s="341" t="str">
        <f t="array" ref="L133">if(U133="","",XLOOKUP(U133,Master[Company],Master[Line Distance],"Unknown",0,1))</f>
        <v/>
      </c>
      <c r="M133" s="394"/>
      <c r="N133" s="341"/>
      <c r="O133" s="341"/>
      <c r="P133" s="341" t="str">
        <f t="array" ref="P133">if(U133="","",XLOOKUP(U133,Master[Company],Master[Terms],"NA",0,1))</f>
        <v/>
      </c>
      <c r="Q133" s="341" t="str">
        <f t="shared" si="1"/>
        <v/>
      </c>
      <c r="R133" s="341" t="str">
        <f t="array" ref="R133">if(U133="","",XLOOKUP(U133,Master[Company],Master[Group],"NA",0,1))</f>
        <v/>
      </c>
      <c r="S133" s="341" t="str">
        <f t="array" ref="S133">if(U133="","",XLOOKUP(U133,Master[Company],Master[Loading Location],"NA",0,1))</f>
        <v/>
      </c>
      <c r="T133" s="341" t="str">
        <f t="array" ref="T133">if(U133="","",XLOOKUP(U133,Master[Company],Master[Acronym],"NA",0,1))</f>
        <v/>
      </c>
      <c r="U133" s="341"/>
      <c r="V133" s="342"/>
      <c r="W133" s="342"/>
      <c r="X133" s="341" t="str">
        <f t="shared" si="2"/>
        <v/>
      </c>
      <c r="Y133" s="341" t="str">
        <f t="shared" si="3"/>
        <v/>
      </c>
      <c r="Z133" s="341"/>
      <c r="AA133" s="341"/>
      <c r="AB133" s="341"/>
      <c r="AC133" s="401"/>
      <c r="AD133" s="563"/>
      <c r="AE133" s="564"/>
      <c r="AF133" s="564"/>
      <c r="AG133" s="564"/>
      <c r="AH133" s="564"/>
      <c r="AI133" s="564"/>
      <c r="AJ133" s="564"/>
      <c r="AK133" s="564"/>
      <c r="AL133" s="563"/>
      <c r="AM133" s="564"/>
      <c r="AN133" s="564"/>
      <c r="AO133" s="564"/>
      <c r="AP133" s="564"/>
      <c r="AQ133" s="564"/>
      <c r="AR133" s="564"/>
      <c r="AS133" s="564"/>
      <c r="AT133" s="401"/>
      <c r="AU133" s="399"/>
      <c r="AV133" s="617"/>
      <c r="AW133" s="401"/>
      <c r="AX133" s="401"/>
      <c r="AY133" s="341"/>
      <c r="AZ133" s="341"/>
      <c r="BA133" s="341"/>
      <c r="BB133" s="341"/>
      <c r="BC133" s="341"/>
      <c r="BD133" s="401"/>
      <c r="BE133" s="341"/>
      <c r="BF133" s="341"/>
      <c r="BG133" s="402"/>
      <c r="BH133" s="403"/>
      <c r="BI133" s="405"/>
      <c r="BJ133" s="405"/>
      <c r="BK133" s="405"/>
      <c r="BL133" s="405"/>
      <c r="BM133" s="514"/>
    </row>
    <row r="134" ht="18.75" customHeight="1">
      <c r="A134" s="400" t="str">
        <f t="shared" si="4"/>
        <v/>
      </c>
      <c r="B134" s="341"/>
      <c r="C134" s="559"/>
      <c r="D134" s="341"/>
      <c r="E134" s="638"/>
      <c r="F134" s="393"/>
      <c r="G134" s="341" t="str">
        <f t="array" ref="G134">IF(C134="","",XLOOKUP(C134,'Master Data'!K:K,'Master Data'!N:N,"Input in Master Data",0,1))</f>
        <v/>
      </c>
      <c r="H134" s="341" t="str">
        <f t="array" ref="H134">IF(C134="","",XLOOKUP(C134,'Master Data'!K:K,'Master Data'!O:O,"Input in Master Data",0,1))</f>
        <v/>
      </c>
      <c r="I134" s="341" t="str">
        <f t="array" ref="I134">if(U134="","",XLOOKUP(U134,Master[Company],Master[Blow],"Unknown",0,1))</f>
        <v/>
      </c>
      <c r="J134" s="341" t="str">
        <f t="array" ref="J134">if(U134="","",XLOOKUP(U134,Master[Company],Master[Pigging],"Unknown",0,1))</f>
        <v/>
      </c>
      <c r="K134" s="341" t="str">
        <f t="array" ref="K134">if(U134="","",XLOOKUP(U134,Master[Company],Master[Load Method],"Unknown",0,1))</f>
        <v/>
      </c>
      <c r="L134" s="341" t="str">
        <f t="array" ref="L134">if(U134="","",XLOOKUP(U134,Master[Company],Master[Line Distance],"Unknown",0,1))</f>
        <v/>
      </c>
      <c r="M134" s="394"/>
      <c r="N134" s="341"/>
      <c r="O134" s="341"/>
      <c r="P134" s="341" t="str">
        <f t="array" ref="P134">if(U134="","",XLOOKUP(U134,Master[Company],Master[Terms],"NA",0,1))</f>
        <v/>
      </c>
      <c r="Q134" s="341" t="str">
        <f t="shared" si="1"/>
        <v/>
      </c>
      <c r="R134" s="341" t="str">
        <f t="array" ref="R134">if(U134="","",XLOOKUP(U134,Master[Company],Master[Group],"NA",0,1))</f>
        <v/>
      </c>
      <c r="S134" s="341" t="str">
        <f t="array" ref="S134">if(U134="","",XLOOKUP(U134,Master[Company],Master[Loading Location],"NA",0,1))</f>
        <v/>
      </c>
      <c r="T134" s="341" t="str">
        <f t="array" ref="T134">if(U134="","",XLOOKUP(U134,Master[Company],Master[Acronym],"NA",0,1))</f>
        <v/>
      </c>
      <c r="U134" s="341"/>
      <c r="V134" s="342"/>
      <c r="W134" s="342"/>
      <c r="X134" s="341" t="str">
        <f t="shared" si="2"/>
        <v/>
      </c>
      <c r="Y134" s="341" t="str">
        <f t="shared" si="3"/>
        <v/>
      </c>
      <c r="Z134" s="341"/>
      <c r="AA134" s="341"/>
      <c r="AB134" s="341"/>
      <c r="AC134" s="401"/>
      <c r="AD134" s="563"/>
      <c r="AE134" s="564"/>
      <c r="AF134" s="564"/>
      <c r="AG134" s="564"/>
      <c r="AH134" s="564"/>
      <c r="AI134" s="564"/>
      <c r="AJ134" s="564"/>
      <c r="AK134" s="564"/>
      <c r="AL134" s="563"/>
      <c r="AM134" s="564"/>
      <c r="AN134" s="564"/>
      <c r="AO134" s="564"/>
      <c r="AP134" s="564"/>
      <c r="AQ134" s="564"/>
      <c r="AR134" s="564"/>
      <c r="AS134" s="564"/>
      <c r="AT134" s="401"/>
      <c r="AU134" s="399"/>
      <c r="AV134" s="617"/>
      <c r="AW134" s="401"/>
      <c r="AX134" s="401"/>
      <c r="AY134" s="341"/>
      <c r="AZ134" s="341"/>
      <c r="BA134" s="341"/>
      <c r="BB134" s="341"/>
      <c r="BC134" s="341"/>
      <c r="BD134" s="401"/>
      <c r="BE134" s="341"/>
      <c r="BF134" s="341"/>
      <c r="BG134" s="402"/>
      <c r="BH134" s="403"/>
      <c r="BI134" s="405"/>
      <c r="BJ134" s="405"/>
      <c r="BK134" s="405"/>
      <c r="BL134" s="405"/>
      <c r="BM134" s="514"/>
    </row>
    <row r="135" ht="18.75" customHeight="1">
      <c r="A135" s="400" t="str">
        <f t="shared" si="4"/>
        <v/>
      </c>
      <c r="B135" s="341"/>
      <c r="C135" s="559"/>
      <c r="D135" s="341"/>
      <c r="E135" s="638"/>
      <c r="F135" s="393"/>
      <c r="G135" s="341" t="str">
        <f t="array" ref="G135">IF(C135="","",XLOOKUP(C135,'Master Data'!K:K,'Master Data'!N:N,"Input in Master Data",0,1))</f>
        <v/>
      </c>
      <c r="H135" s="341" t="str">
        <f t="array" ref="H135">IF(C135="","",XLOOKUP(C135,'Master Data'!K:K,'Master Data'!O:O,"Input in Master Data",0,1))</f>
        <v/>
      </c>
      <c r="I135" s="341" t="str">
        <f t="array" ref="I135">if(U135="","",XLOOKUP(U135,Master[Company],Master[Blow],"Unknown",0,1))</f>
        <v/>
      </c>
      <c r="J135" s="341" t="str">
        <f t="array" ref="J135">if(U135="","",XLOOKUP(U135,Master[Company],Master[Pigging],"Unknown",0,1))</f>
        <v/>
      </c>
      <c r="K135" s="341" t="str">
        <f t="array" ref="K135">if(U135="","",XLOOKUP(U135,Master[Company],Master[Load Method],"Unknown",0,1))</f>
        <v/>
      </c>
      <c r="L135" s="341" t="str">
        <f t="array" ref="L135">if(U135="","",XLOOKUP(U135,Master[Company],Master[Line Distance],"Unknown",0,1))</f>
        <v/>
      </c>
      <c r="M135" s="394"/>
      <c r="N135" s="341"/>
      <c r="O135" s="341"/>
      <c r="P135" s="341" t="str">
        <f t="array" ref="P135">if(U135="","",XLOOKUP(U135,Master[Company],Master[Terms],"NA",0,1))</f>
        <v/>
      </c>
      <c r="Q135" s="341" t="str">
        <f t="shared" si="1"/>
        <v/>
      </c>
      <c r="R135" s="341" t="str">
        <f t="array" ref="R135">if(U135="","",XLOOKUP(U135,Master[Company],Master[Group],"NA",0,1))</f>
        <v/>
      </c>
      <c r="S135" s="341" t="str">
        <f t="array" ref="S135">if(U135="","",XLOOKUP(U135,Master[Company],Master[Loading Location],"NA",0,1))</f>
        <v/>
      </c>
      <c r="T135" s="341" t="str">
        <f t="array" ref="T135">if(U135="","",XLOOKUP(U135,Master[Company],Master[Acronym],"NA",0,1))</f>
        <v/>
      </c>
      <c r="U135" s="341"/>
      <c r="V135" s="342"/>
      <c r="W135" s="342"/>
      <c r="X135" s="341" t="str">
        <f t="shared" si="2"/>
        <v/>
      </c>
      <c r="Y135" s="341" t="str">
        <f t="shared" si="3"/>
        <v/>
      </c>
      <c r="Z135" s="341"/>
      <c r="AA135" s="341"/>
      <c r="AB135" s="341"/>
      <c r="AC135" s="401"/>
      <c r="AD135" s="563"/>
      <c r="AE135" s="564"/>
      <c r="AF135" s="564"/>
      <c r="AG135" s="564"/>
      <c r="AH135" s="564"/>
      <c r="AI135" s="564"/>
      <c r="AJ135" s="564"/>
      <c r="AK135" s="564"/>
      <c r="AL135" s="563"/>
      <c r="AM135" s="564"/>
      <c r="AN135" s="564"/>
      <c r="AO135" s="564"/>
      <c r="AP135" s="564"/>
      <c r="AQ135" s="564"/>
      <c r="AR135" s="564"/>
      <c r="AS135" s="564"/>
      <c r="AT135" s="401"/>
      <c r="AU135" s="399"/>
      <c r="AV135" s="617"/>
      <c r="AW135" s="401"/>
      <c r="AX135" s="401"/>
      <c r="AY135" s="341"/>
      <c r="AZ135" s="341"/>
      <c r="BA135" s="341"/>
      <c r="BB135" s="341"/>
      <c r="BC135" s="341"/>
      <c r="BD135" s="401"/>
      <c r="BE135" s="341"/>
      <c r="BF135" s="341"/>
      <c r="BG135" s="402"/>
      <c r="BH135" s="403"/>
      <c r="BI135" s="405"/>
      <c r="BJ135" s="405"/>
      <c r="BK135" s="405"/>
      <c r="BL135" s="405"/>
      <c r="BM135" s="514"/>
    </row>
    <row r="136" ht="18.75" customHeight="1">
      <c r="A136" s="400" t="str">
        <f t="shared" si="4"/>
        <v/>
      </c>
      <c r="B136" s="341"/>
      <c r="C136" s="559"/>
      <c r="D136" s="341"/>
      <c r="E136" s="638"/>
      <c r="F136" s="393"/>
      <c r="G136" s="341" t="str">
        <f t="array" ref="G136">IF(C136="","",XLOOKUP(C136,'Master Data'!K:K,'Master Data'!N:N,"Input in Master Data",0,1))</f>
        <v/>
      </c>
      <c r="H136" s="341" t="str">
        <f t="array" ref="H136">IF(C136="","",XLOOKUP(C136,'Master Data'!K:K,'Master Data'!O:O,"Input in Master Data",0,1))</f>
        <v/>
      </c>
      <c r="I136" s="341" t="str">
        <f t="array" ref="I136">if(U136="","",XLOOKUP(U136,Master[Company],Master[Blow],"Unknown",0,1))</f>
        <v/>
      </c>
      <c r="J136" s="341" t="str">
        <f t="array" ref="J136">if(U136="","",XLOOKUP(U136,Master[Company],Master[Pigging],"Unknown",0,1))</f>
        <v/>
      </c>
      <c r="K136" s="341" t="str">
        <f t="array" ref="K136">if(U136="","",XLOOKUP(U136,Master[Company],Master[Load Method],"Unknown",0,1))</f>
        <v/>
      </c>
      <c r="L136" s="341" t="str">
        <f t="array" ref="L136">if(U136="","",XLOOKUP(U136,Master[Company],Master[Line Distance],"Unknown",0,1))</f>
        <v/>
      </c>
      <c r="M136" s="394"/>
      <c r="N136" s="341"/>
      <c r="O136" s="341"/>
      <c r="P136" s="341" t="str">
        <f t="array" ref="P136">if(U136="","",XLOOKUP(U136,Master[Company],Master[Terms],"NA",0,1))</f>
        <v/>
      </c>
      <c r="Q136" s="341" t="str">
        <f t="shared" si="1"/>
        <v/>
      </c>
      <c r="R136" s="341" t="str">
        <f t="array" ref="R136">if(U136="","",XLOOKUP(U136,Master[Company],Master[Group],"NA",0,1))</f>
        <v/>
      </c>
      <c r="S136" s="341" t="str">
        <f t="array" ref="S136">if(U136="","",XLOOKUP(U136,Master[Company],Master[Loading Location],"NA",0,1))</f>
        <v/>
      </c>
      <c r="T136" s="341" t="str">
        <f t="array" ref="T136">if(U136="","",XLOOKUP(U136,Master[Company],Master[Acronym],"NA",0,1))</f>
        <v/>
      </c>
      <c r="U136" s="341"/>
      <c r="V136" s="342"/>
      <c r="W136" s="342"/>
      <c r="X136" s="341" t="str">
        <f t="shared" si="2"/>
        <v/>
      </c>
      <c r="Y136" s="341" t="str">
        <f t="shared" si="3"/>
        <v/>
      </c>
      <c r="Z136" s="341"/>
      <c r="AA136" s="341"/>
      <c r="AB136" s="341"/>
      <c r="AC136" s="401"/>
      <c r="AD136" s="563"/>
      <c r="AE136" s="564"/>
      <c r="AF136" s="564"/>
      <c r="AG136" s="564"/>
      <c r="AH136" s="564"/>
      <c r="AI136" s="564"/>
      <c r="AJ136" s="564"/>
      <c r="AK136" s="564"/>
      <c r="AL136" s="563"/>
      <c r="AM136" s="564"/>
      <c r="AN136" s="564"/>
      <c r="AO136" s="564"/>
      <c r="AP136" s="564"/>
      <c r="AQ136" s="564"/>
      <c r="AR136" s="564"/>
      <c r="AS136" s="564"/>
      <c r="AT136" s="401"/>
      <c r="AU136" s="399"/>
      <c r="AV136" s="617"/>
      <c r="AW136" s="401"/>
      <c r="AX136" s="401"/>
      <c r="AY136" s="341"/>
      <c r="AZ136" s="341"/>
      <c r="BA136" s="341"/>
      <c r="BB136" s="341"/>
      <c r="BC136" s="341"/>
      <c r="BD136" s="401"/>
      <c r="BE136" s="341"/>
      <c r="BF136" s="341"/>
      <c r="BG136" s="402"/>
      <c r="BH136" s="403"/>
      <c r="BI136" s="405"/>
      <c r="BJ136" s="405"/>
      <c r="BK136" s="405"/>
      <c r="BL136" s="405"/>
      <c r="BM136" s="514"/>
    </row>
    <row r="137" ht="18.75" customHeight="1">
      <c r="A137" s="400" t="str">
        <f t="shared" si="4"/>
        <v/>
      </c>
      <c r="B137" s="341"/>
      <c r="C137" s="559"/>
      <c r="D137" s="341"/>
      <c r="E137" s="638"/>
      <c r="F137" s="393"/>
      <c r="G137" s="341" t="str">
        <f t="array" ref="G137">IF(C137="","",XLOOKUP(C137,'Master Data'!K:K,'Master Data'!N:N,"Input in Master Data",0,1))</f>
        <v/>
      </c>
      <c r="H137" s="341" t="str">
        <f t="array" ref="H137">IF(C137="","",XLOOKUP(C137,'Master Data'!K:K,'Master Data'!O:O,"Input in Master Data",0,1))</f>
        <v/>
      </c>
      <c r="I137" s="341" t="str">
        <f t="array" ref="I137">if(U137="","",XLOOKUP(U137,Master[Company],Master[Blow],"Unknown",0,1))</f>
        <v/>
      </c>
      <c r="J137" s="341" t="str">
        <f t="array" ref="J137">if(U137="","",XLOOKUP(U137,Master[Company],Master[Pigging],"Unknown",0,1))</f>
        <v/>
      </c>
      <c r="K137" s="341" t="str">
        <f t="array" ref="K137">if(U137="","",XLOOKUP(U137,Master[Company],Master[Load Method],"Unknown",0,1))</f>
        <v/>
      </c>
      <c r="L137" s="341" t="str">
        <f t="array" ref="L137">if(U137="","",XLOOKUP(U137,Master[Company],Master[Line Distance],"Unknown",0,1))</f>
        <v/>
      </c>
      <c r="M137" s="394"/>
      <c r="N137" s="341"/>
      <c r="O137" s="341"/>
      <c r="P137" s="341" t="str">
        <f t="array" ref="P137">if(U137="","",XLOOKUP(U137,Master[Company],Master[Terms],"NA",0,1))</f>
        <v/>
      </c>
      <c r="Q137" s="341" t="str">
        <f t="shared" si="1"/>
        <v/>
      </c>
      <c r="R137" s="341" t="str">
        <f t="array" ref="R137">if(U137="","",XLOOKUP(U137,Master[Company],Master[Group],"NA",0,1))</f>
        <v/>
      </c>
      <c r="S137" s="341" t="str">
        <f t="array" ref="S137">if(U137="","",XLOOKUP(U137,Master[Company],Master[Loading Location],"NA",0,1))</f>
        <v/>
      </c>
      <c r="T137" s="341" t="str">
        <f t="array" ref="T137">if(U137="","",XLOOKUP(U137,Master[Company],Master[Acronym],"NA",0,1))</f>
        <v/>
      </c>
      <c r="U137" s="341"/>
      <c r="V137" s="342"/>
      <c r="W137" s="342"/>
      <c r="X137" s="341" t="str">
        <f t="shared" si="2"/>
        <v/>
      </c>
      <c r="Y137" s="341" t="str">
        <f t="shared" si="3"/>
        <v/>
      </c>
      <c r="Z137" s="341"/>
      <c r="AA137" s="341"/>
      <c r="AB137" s="341"/>
      <c r="AC137" s="401"/>
      <c r="AD137" s="563"/>
      <c r="AE137" s="564"/>
      <c r="AF137" s="564"/>
      <c r="AG137" s="564"/>
      <c r="AH137" s="564"/>
      <c r="AI137" s="564"/>
      <c r="AJ137" s="564"/>
      <c r="AK137" s="564"/>
      <c r="AL137" s="563"/>
      <c r="AM137" s="564"/>
      <c r="AN137" s="564"/>
      <c r="AO137" s="564"/>
      <c r="AP137" s="564"/>
      <c r="AQ137" s="564"/>
      <c r="AR137" s="564"/>
      <c r="AS137" s="564"/>
      <c r="AT137" s="401"/>
      <c r="AU137" s="399"/>
      <c r="AV137" s="617"/>
      <c r="AW137" s="401"/>
      <c r="AX137" s="401"/>
      <c r="AY137" s="341"/>
      <c r="AZ137" s="341"/>
      <c r="BA137" s="341"/>
      <c r="BB137" s="341"/>
      <c r="BC137" s="341"/>
      <c r="BD137" s="401"/>
      <c r="BE137" s="341"/>
      <c r="BF137" s="341"/>
      <c r="BG137" s="402"/>
      <c r="BH137" s="403"/>
      <c r="BI137" s="405"/>
      <c r="BJ137" s="405"/>
      <c r="BK137" s="405"/>
      <c r="BL137" s="405"/>
      <c r="BM137" s="514"/>
    </row>
    <row r="138" ht="18.75" customHeight="1">
      <c r="A138" s="400" t="str">
        <f t="shared" si="4"/>
        <v/>
      </c>
      <c r="B138" s="341"/>
      <c r="C138" s="559"/>
      <c r="D138" s="341"/>
      <c r="E138" s="638"/>
      <c r="F138" s="393"/>
      <c r="G138" s="341" t="str">
        <f t="array" ref="G138">IF(C138="","",XLOOKUP(C138,'Master Data'!K:K,'Master Data'!N:N,"Input in Master Data",0,1))</f>
        <v/>
      </c>
      <c r="H138" s="341" t="str">
        <f t="array" ref="H138">IF(C138="","",XLOOKUP(C138,'Master Data'!K:K,'Master Data'!O:O,"Input in Master Data",0,1))</f>
        <v/>
      </c>
      <c r="I138" s="341" t="str">
        <f t="array" ref="I138">if(U138="","",XLOOKUP(U138,Master[Company],Master[Blow],"Unknown",0,1))</f>
        <v/>
      </c>
      <c r="J138" s="341" t="str">
        <f t="array" ref="J138">if(U138="","",XLOOKUP(U138,Master[Company],Master[Pigging],"Unknown",0,1))</f>
        <v/>
      </c>
      <c r="K138" s="341" t="str">
        <f t="array" ref="K138">if(U138="","",XLOOKUP(U138,Master[Company],Master[Load Method],"Unknown",0,1))</f>
        <v/>
      </c>
      <c r="L138" s="341" t="str">
        <f t="array" ref="L138">if(U138="","",XLOOKUP(U138,Master[Company],Master[Line Distance],"Unknown",0,1))</f>
        <v/>
      </c>
      <c r="M138" s="394"/>
      <c r="N138" s="341"/>
      <c r="O138" s="341"/>
      <c r="P138" s="341" t="str">
        <f t="array" ref="P138">if(U138="","",XLOOKUP(U138,Master[Company],Master[Terms],"NA",0,1))</f>
        <v/>
      </c>
      <c r="Q138" s="341" t="str">
        <f t="shared" si="1"/>
        <v/>
      </c>
      <c r="R138" s="341" t="str">
        <f t="array" ref="R138">if(U138="","",XLOOKUP(U138,Master[Company],Master[Group],"NA",0,1))</f>
        <v/>
      </c>
      <c r="S138" s="341" t="str">
        <f t="array" ref="S138">if(U138="","",XLOOKUP(U138,Master[Company],Master[Loading Location],"NA",0,1))</f>
        <v/>
      </c>
      <c r="T138" s="341" t="str">
        <f t="array" ref="T138">if(U138="","",XLOOKUP(U138,Master[Company],Master[Acronym],"NA",0,1))</f>
        <v/>
      </c>
      <c r="U138" s="341"/>
      <c r="V138" s="342"/>
      <c r="W138" s="342"/>
      <c r="X138" s="341" t="str">
        <f t="shared" si="2"/>
        <v/>
      </c>
      <c r="Y138" s="341" t="str">
        <f t="shared" si="3"/>
        <v/>
      </c>
      <c r="Z138" s="341"/>
      <c r="AA138" s="341"/>
      <c r="AB138" s="341"/>
      <c r="AC138" s="401"/>
      <c r="AD138" s="563"/>
      <c r="AE138" s="564"/>
      <c r="AF138" s="564"/>
      <c r="AG138" s="564"/>
      <c r="AH138" s="564"/>
      <c r="AI138" s="564"/>
      <c r="AJ138" s="564"/>
      <c r="AK138" s="564"/>
      <c r="AL138" s="563"/>
      <c r="AM138" s="564"/>
      <c r="AN138" s="564"/>
      <c r="AO138" s="564"/>
      <c r="AP138" s="564"/>
      <c r="AQ138" s="564"/>
      <c r="AR138" s="564"/>
      <c r="AS138" s="564"/>
      <c r="AT138" s="401"/>
      <c r="AU138" s="399"/>
      <c r="AV138" s="617"/>
      <c r="AW138" s="401"/>
      <c r="AX138" s="401"/>
      <c r="AY138" s="341"/>
      <c r="AZ138" s="341"/>
      <c r="BA138" s="341"/>
      <c r="BB138" s="341"/>
      <c r="BC138" s="341"/>
      <c r="BD138" s="401"/>
      <c r="BE138" s="341"/>
      <c r="BF138" s="341"/>
      <c r="BG138" s="402"/>
      <c r="BH138" s="403"/>
      <c r="BI138" s="405"/>
      <c r="BJ138" s="405"/>
      <c r="BK138" s="405"/>
      <c r="BL138" s="405"/>
      <c r="BM138" s="514"/>
    </row>
    <row r="139" ht="18.75" customHeight="1">
      <c r="A139" s="400" t="str">
        <f t="shared" si="4"/>
        <v/>
      </c>
      <c r="B139" s="341"/>
      <c r="C139" s="559"/>
      <c r="D139" s="341"/>
      <c r="E139" s="638"/>
      <c r="F139" s="393"/>
      <c r="G139" s="341" t="str">
        <f t="array" ref="G139">IF(C139="","",XLOOKUP(C139,'Master Data'!K:K,'Master Data'!N:N,"Input in Master Data",0,1))</f>
        <v/>
      </c>
      <c r="H139" s="341" t="str">
        <f t="array" ref="H139">IF(C139="","",XLOOKUP(C139,'Master Data'!K:K,'Master Data'!O:O,"Input in Master Data",0,1))</f>
        <v/>
      </c>
      <c r="I139" s="341" t="str">
        <f t="array" ref="I139">if(U139="","",XLOOKUP(U139,Master[Company],Master[Blow],"Unknown",0,1))</f>
        <v/>
      </c>
      <c r="J139" s="341" t="str">
        <f t="array" ref="J139">if(U139="","",XLOOKUP(U139,Master[Company],Master[Pigging],"Unknown",0,1))</f>
        <v/>
      </c>
      <c r="K139" s="341" t="str">
        <f t="array" ref="K139">if(U139="","",XLOOKUP(U139,Master[Company],Master[Load Method],"Unknown",0,1))</f>
        <v/>
      </c>
      <c r="L139" s="341" t="str">
        <f t="array" ref="L139">if(U139="","",XLOOKUP(U139,Master[Company],Master[Line Distance],"Unknown",0,1))</f>
        <v/>
      </c>
      <c r="M139" s="394"/>
      <c r="N139" s="341"/>
      <c r="O139" s="341"/>
      <c r="P139" s="341" t="str">
        <f t="array" ref="P139">if(U139="","",XLOOKUP(U139,Master[Company],Master[Terms],"NA",0,1))</f>
        <v/>
      </c>
      <c r="Q139" s="341" t="str">
        <f t="shared" si="1"/>
        <v/>
      </c>
      <c r="R139" s="341" t="str">
        <f t="array" ref="R139">if(U139="","",XLOOKUP(U139,Master[Company],Master[Group],"NA",0,1))</f>
        <v/>
      </c>
      <c r="S139" s="341" t="str">
        <f t="array" ref="S139">if(U139="","",XLOOKUP(U139,Master[Company],Master[Loading Location],"NA",0,1))</f>
        <v/>
      </c>
      <c r="T139" s="341" t="str">
        <f t="array" ref="T139">if(U139="","",XLOOKUP(U139,Master[Company],Master[Acronym],"NA",0,1))</f>
        <v/>
      </c>
      <c r="U139" s="341"/>
      <c r="V139" s="342"/>
      <c r="W139" s="342"/>
      <c r="X139" s="341" t="str">
        <f t="shared" si="2"/>
        <v/>
      </c>
      <c r="Y139" s="341" t="str">
        <f t="shared" si="3"/>
        <v/>
      </c>
      <c r="Z139" s="341"/>
      <c r="AA139" s="341"/>
      <c r="AB139" s="341"/>
      <c r="AC139" s="401"/>
      <c r="AD139" s="563"/>
      <c r="AE139" s="564"/>
      <c r="AF139" s="564"/>
      <c r="AG139" s="564"/>
      <c r="AH139" s="564"/>
      <c r="AI139" s="564"/>
      <c r="AJ139" s="564"/>
      <c r="AK139" s="564"/>
      <c r="AL139" s="563"/>
      <c r="AM139" s="564"/>
      <c r="AN139" s="564"/>
      <c r="AO139" s="564"/>
      <c r="AP139" s="564"/>
      <c r="AQ139" s="564"/>
      <c r="AR139" s="564"/>
      <c r="AS139" s="564"/>
      <c r="AT139" s="401"/>
      <c r="AU139" s="399"/>
      <c r="AV139" s="617"/>
      <c r="AW139" s="401"/>
      <c r="AX139" s="401"/>
      <c r="AY139" s="341"/>
      <c r="AZ139" s="341"/>
      <c r="BA139" s="341"/>
      <c r="BB139" s="341"/>
      <c r="BC139" s="341"/>
      <c r="BD139" s="401"/>
      <c r="BE139" s="341"/>
      <c r="BF139" s="341"/>
      <c r="BG139" s="402"/>
      <c r="BH139" s="403"/>
      <c r="BI139" s="405"/>
      <c r="BJ139" s="405"/>
      <c r="BK139" s="405"/>
      <c r="BL139" s="405"/>
      <c r="BM139" s="514"/>
    </row>
    <row r="140" ht="18.75" customHeight="1">
      <c r="A140" s="400" t="str">
        <f t="shared" si="4"/>
        <v/>
      </c>
      <c r="B140" s="341"/>
      <c r="C140" s="559"/>
      <c r="D140" s="341"/>
      <c r="E140" s="638"/>
      <c r="F140" s="393"/>
      <c r="G140" s="341" t="str">
        <f t="array" ref="G140">IF(C140="","",XLOOKUP(C140,'Master Data'!K:K,'Master Data'!N:N,"Input in Master Data",0,1))</f>
        <v/>
      </c>
      <c r="H140" s="341" t="str">
        <f t="array" ref="H140">IF(C140="","",XLOOKUP(C140,'Master Data'!K:K,'Master Data'!O:O,"Input in Master Data",0,1))</f>
        <v/>
      </c>
      <c r="I140" s="341" t="str">
        <f t="array" ref="I140">if(U140="","",XLOOKUP(U140,Master[Company],Master[Blow],"Unknown",0,1))</f>
        <v/>
      </c>
      <c r="J140" s="341" t="str">
        <f t="array" ref="J140">if(U140="","",XLOOKUP(U140,Master[Company],Master[Pigging],"Unknown",0,1))</f>
        <v/>
      </c>
      <c r="K140" s="341" t="str">
        <f t="array" ref="K140">if(U140="","",XLOOKUP(U140,Master[Company],Master[Load Method],"Unknown",0,1))</f>
        <v/>
      </c>
      <c r="L140" s="341" t="str">
        <f t="array" ref="L140">if(U140="","",XLOOKUP(U140,Master[Company],Master[Line Distance],"Unknown",0,1))</f>
        <v/>
      </c>
      <c r="M140" s="394"/>
      <c r="N140" s="341"/>
      <c r="O140" s="341"/>
      <c r="P140" s="341" t="str">
        <f t="array" ref="P140">if(U140="","",XLOOKUP(U140,Master[Company],Master[Terms],"NA",0,1))</f>
        <v/>
      </c>
      <c r="Q140" s="341" t="str">
        <f t="shared" si="1"/>
        <v/>
      </c>
      <c r="R140" s="341" t="str">
        <f t="array" ref="R140">if(U140="","",XLOOKUP(U140,Master[Company],Master[Group],"NA",0,1))</f>
        <v/>
      </c>
      <c r="S140" s="341" t="str">
        <f t="array" ref="S140">if(U140="","",XLOOKUP(U140,Master[Company],Master[Loading Location],"NA",0,1))</f>
        <v/>
      </c>
      <c r="T140" s="341" t="str">
        <f t="array" ref="T140">if(U140="","",XLOOKUP(U140,Master[Company],Master[Acronym],"NA",0,1))</f>
        <v/>
      </c>
      <c r="U140" s="341"/>
      <c r="V140" s="342"/>
      <c r="W140" s="342"/>
      <c r="X140" s="341" t="str">
        <f t="shared" si="2"/>
        <v/>
      </c>
      <c r="Y140" s="341" t="str">
        <f t="shared" si="3"/>
        <v/>
      </c>
      <c r="Z140" s="341"/>
      <c r="AA140" s="341"/>
      <c r="AB140" s="341"/>
      <c r="AC140" s="401"/>
      <c r="AD140" s="563"/>
      <c r="AE140" s="564"/>
      <c r="AF140" s="564"/>
      <c r="AG140" s="564"/>
      <c r="AH140" s="564"/>
      <c r="AI140" s="564"/>
      <c r="AJ140" s="564"/>
      <c r="AK140" s="564"/>
      <c r="AL140" s="563"/>
      <c r="AM140" s="564"/>
      <c r="AN140" s="564"/>
      <c r="AO140" s="564"/>
      <c r="AP140" s="564"/>
      <c r="AQ140" s="564"/>
      <c r="AR140" s="564"/>
      <c r="AS140" s="564"/>
      <c r="AT140" s="401"/>
      <c r="AU140" s="399"/>
      <c r="AV140" s="617"/>
      <c r="AW140" s="401"/>
      <c r="AX140" s="401"/>
      <c r="AY140" s="341"/>
      <c r="AZ140" s="341"/>
      <c r="BA140" s="341"/>
      <c r="BB140" s="341"/>
      <c r="BC140" s="341"/>
      <c r="BD140" s="401"/>
      <c r="BE140" s="341"/>
      <c r="BF140" s="341"/>
      <c r="BG140" s="402"/>
      <c r="BH140" s="403"/>
      <c r="BI140" s="405"/>
      <c r="BJ140" s="405"/>
      <c r="BK140" s="405"/>
      <c r="BL140" s="405"/>
      <c r="BM140" s="514"/>
    </row>
    <row r="141" ht="18.75" customHeight="1">
      <c r="A141" s="400" t="str">
        <f t="shared" si="4"/>
        <v/>
      </c>
      <c r="B141" s="341"/>
      <c r="C141" s="559"/>
      <c r="D141" s="341"/>
      <c r="E141" s="638"/>
      <c r="F141" s="393"/>
      <c r="G141" s="341" t="str">
        <f t="array" ref="G141">IF(C141="","",XLOOKUP(C141,'Master Data'!K:K,'Master Data'!N:N,"Input in Master Data",0,1))</f>
        <v/>
      </c>
      <c r="H141" s="341" t="str">
        <f t="array" ref="H141">IF(C141="","",XLOOKUP(C141,'Master Data'!K:K,'Master Data'!O:O,"Input in Master Data",0,1))</f>
        <v/>
      </c>
      <c r="I141" s="341" t="str">
        <f t="array" ref="I141">if(U141="","",XLOOKUP(U141,Master[Company],Master[Blow],"Unknown",0,1))</f>
        <v/>
      </c>
      <c r="J141" s="341" t="str">
        <f t="array" ref="J141">if(U141="","",XLOOKUP(U141,Master[Company],Master[Pigging],"Unknown",0,1))</f>
        <v/>
      </c>
      <c r="K141" s="341" t="str">
        <f t="array" ref="K141">if(U141="","",XLOOKUP(U141,Master[Company],Master[Load Method],"Unknown",0,1))</f>
        <v/>
      </c>
      <c r="L141" s="341" t="str">
        <f t="array" ref="L141">if(U141="","",XLOOKUP(U141,Master[Company],Master[Line Distance],"Unknown",0,1))</f>
        <v/>
      </c>
      <c r="M141" s="394"/>
      <c r="N141" s="341"/>
      <c r="O141" s="341"/>
      <c r="P141" s="341" t="str">
        <f t="array" ref="P141">if(U141="","",XLOOKUP(U141,Master[Company],Master[Terms],"NA",0,1))</f>
        <v/>
      </c>
      <c r="Q141" s="341" t="str">
        <f t="shared" si="1"/>
        <v/>
      </c>
      <c r="R141" s="341" t="str">
        <f t="array" ref="R141">if(U141="","",XLOOKUP(U141,Master[Company],Master[Group],"NA",0,1))</f>
        <v/>
      </c>
      <c r="S141" s="341" t="str">
        <f t="array" ref="S141">if(U141="","",XLOOKUP(U141,Master[Company],Master[Loading Location],"NA",0,1))</f>
        <v/>
      </c>
      <c r="T141" s="341" t="str">
        <f t="array" ref="T141">if(U141="","",XLOOKUP(U141,Master[Company],Master[Acronym],"NA",0,1))</f>
        <v/>
      </c>
      <c r="U141" s="341"/>
      <c r="V141" s="342"/>
      <c r="W141" s="342"/>
      <c r="X141" s="341" t="str">
        <f t="shared" si="2"/>
        <v/>
      </c>
      <c r="Y141" s="341" t="str">
        <f t="shared" si="3"/>
        <v/>
      </c>
      <c r="Z141" s="341"/>
      <c r="AA141" s="341"/>
      <c r="AB141" s="341"/>
      <c r="AC141" s="401"/>
      <c r="AD141" s="563"/>
      <c r="AE141" s="564"/>
      <c r="AF141" s="564"/>
      <c r="AG141" s="564"/>
      <c r="AH141" s="564"/>
      <c r="AI141" s="564"/>
      <c r="AJ141" s="564"/>
      <c r="AK141" s="564"/>
      <c r="AL141" s="563"/>
      <c r="AM141" s="564"/>
      <c r="AN141" s="564"/>
      <c r="AO141" s="564"/>
      <c r="AP141" s="564"/>
      <c r="AQ141" s="564"/>
      <c r="AR141" s="564"/>
      <c r="AS141" s="564"/>
      <c r="AT141" s="401"/>
      <c r="AU141" s="399"/>
      <c r="AV141" s="617"/>
      <c r="AW141" s="401"/>
      <c r="AX141" s="401"/>
      <c r="AY141" s="341"/>
      <c r="AZ141" s="341"/>
      <c r="BA141" s="341"/>
      <c r="BB141" s="341"/>
      <c r="BC141" s="341"/>
      <c r="BD141" s="401"/>
      <c r="BE141" s="341"/>
      <c r="BF141" s="341"/>
      <c r="BG141" s="402"/>
      <c r="BH141" s="403"/>
      <c r="BI141" s="405"/>
      <c r="BJ141" s="405"/>
      <c r="BK141" s="405"/>
      <c r="BL141" s="405"/>
      <c r="BM141" s="514"/>
    </row>
    <row r="142" ht="18.75" customHeight="1">
      <c r="A142" s="400" t="str">
        <f t="shared" si="4"/>
        <v/>
      </c>
      <c r="B142" s="341"/>
      <c r="C142" s="559"/>
      <c r="D142" s="341"/>
      <c r="E142" s="638"/>
      <c r="F142" s="393"/>
      <c r="G142" s="341" t="str">
        <f t="array" ref="G142">IF(C142="","",XLOOKUP(C142,'Master Data'!K:K,'Master Data'!N:N,"Input in Master Data",0,1))</f>
        <v/>
      </c>
      <c r="H142" s="341" t="str">
        <f t="array" ref="H142">IF(C142="","",XLOOKUP(C142,'Master Data'!K:K,'Master Data'!O:O,"Input in Master Data",0,1))</f>
        <v/>
      </c>
      <c r="I142" s="341" t="str">
        <f t="array" ref="I142">if(U142="","",XLOOKUP(U142,Master[Company],Master[Blow],"Unknown",0,1))</f>
        <v/>
      </c>
      <c r="J142" s="341" t="str">
        <f t="array" ref="J142">if(U142="","",XLOOKUP(U142,Master[Company],Master[Pigging],"Unknown",0,1))</f>
        <v/>
      </c>
      <c r="K142" s="341" t="str">
        <f t="array" ref="K142">if(U142="","",XLOOKUP(U142,Master[Company],Master[Load Method],"Unknown",0,1))</f>
        <v/>
      </c>
      <c r="L142" s="341" t="str">
        <f t="array" ref="L142">if(U142="","",XLOOKUP(U142,Master[Company],Master[Line Distance],"Unknown",0,1))</f>
        <v/>
      </c>
      <c r="M142" s="394"/>
      <c r="N142" s="341"/>
      <c r="O142" s="341"/>
      <c r="P142" s="341" t="str">
        <f t="array" ref="P142">if(U142="","",XLOOKUP(U142,Master[Company],Master[Terms],"NA",0,1))</f>
        <v/>
      </c>
      <c r="Q142" s="341" t="str">
        <f t="shared" si="1"/>
        <v/>
      </c>
      <c r="R142" s="341" t="str">
        <f t="array" ref="R142">if(U142="","",XLOOKUP(U142,Master[Company],Master[Group],"NA",0,1))</f>
        <v/>
      </c>
      <c r="S142" s="341" t="str">
        <f t="array" ref="S142">if(U142="","",XLOOKUP(U142,Master[Company],Master[Loading Location],"NA",0,1))</f>
        <v/>
      </c>
      <c r="T142" s="341" t="str">
        <f t="array" ref="T142">if(U142="","",XLOOKUP(U142,Master[Company],Master[Acronym],"NA",0,1))</f>
        <v/>
      </c>
      <c r="U142" s="341"/>
      <c r="V142" s="342"/>
      <c r="W142" s="342"/>
      <c r="X142" s="341" t="str">
        <f t="shared" si="2"/>
        <v/>
      </c>
      <c r="Y142" s="341" t="str">
        <f t="shared" si="3"/>
        <v/>
      </c>
      <c r="Z142" s="341"/>
      <c r="AA142" s="341"/>
      <c r="AB142" s="341"/>
      <c r="AC142" s="401"/>
      <c r="AD142" s="563"/>
      <c r="AE142" s="564"/>
      <c r="AF142" s="564"/>
      <c r="AG142" s="564"/>
      <c r="AH142" s="564"/>
      <c r="AI142" s="564"/>
      <c r="AJ142" s="564"/>
      <c r="AK142" s="564"/>
      <c r="AL142" s="563"/>
      <c r="AM142" s="564"/>
      <c r="AN142" s="564"/>
      <c r="AO142" s="564"/>
      <c r="AP142" s="564"/>
      <c r="AQ142" s="564"/>
      <c r="AR142" s="564"/>
      <c r="AS142" s="564"/>
      <c r="AT142" s="401"/>
      <c r="AU142" s="399"/>
      <c r="AV142" s="617"/>
      <c r="AW142" s="401"/>
      <c r="AX142" s="401"/>
      <c r="AY142" s="341"/>
      <c r="AZ142" s="341"/>
      <c r="BA142" s="341"/>
      <c r="BB142" s="341"/>
      <c r="BC142" s="341"/>
      <c r="BD142" s="401"/>
      <c r="BE142" s="341"/>
      <c r="BF142" s="341"/>
      <c r="BG142" s="402"/>
      <c r="BH142" s="403"/>
      <c r="BI142" s="405"/>
      <c r="BJ142" s="405"/>
      <c r="BK142" s="405"/>
      <c r="BL142" s="405"/>
      <c r="BM142" s="514"/>
    </row>
    <row r="143" ht="18.75" customHeight="1">
      <c r="A143" s="400" t="str">
        <f t="shared" si="4"/>
        <v/>
      </c>
      <c r="B143" s="341"/>
      <c r="C143" s="559"/>
      <c r="D143" s="341"/>
      <c r="E143" s="638"/>
      <c r="F143" s="393"/>
      <c r="G143" s="341" t="str">
        <f t="array" ref="G143">IF(C143="","",XLOOKUP(C143,'Master Data'!K:K,'Master Data'!N:N,"Input in Master Data",0,1))</f>
        <v/>
      </c>
      <c r="H143" s="341" t="str">
        <f t="array" ref="H143">IF(C143="","",XLOOKUP(C143,'Master Data'!K:K,'Master Data'!O:O,"Input in Master Data",0,1))</f>
        <v/>
      </c>
      <c r="I143" s="341" t="str">
        <f t="array" ref="I143">if(U143="","",XLOOKUP(U143,Master[Company],Master[Blow],"Unknown",0,1))</f>
        <v/>
      </c>
      <c r="J143" s="341" t="str">
        <f t="array" ref="J143">if(U143="","",XLOOKUP(U143,Master[Company],Master[Pigging],"Unknown",0,1))</f>
        <v/>
      </c>
      <c r="K143" s="341" t="str">
        <f t="array" ref="K143">if(U143="","",XLOOKUP(U143,Master[Company],Master[Load Method],"Unknown",0,1))</f>
        <v/>
      </c>
      <c r="L143" s="341" t="str">
        <f t="array" ref="L143">if(U143="","",XLOOKUP(U143,Master[Company],Master[Line Distance],"Unknown",0,1))</f>
        <v/>
      </c>
      <c r="M143" s="394"/>
      <c r="N143" s="341"/>
      <c r="O143" s="341"/>
      <c r="P143" s="341" t="str">
        <f t="array" ref="P143">if(U143="","",XLOOKUP(U143,Master[Company],Master[Terms],"NA",0,1))</f>
        <v/>
      </c>
      <c r="Q143" s="341" t="str">
        <f t="shared" si="1"/>
        <v/>
      </c>
      <c r="R143" s="341" t="str">
        <f t="array" ref="R143">if(U143="","",XLOOKUP(U143,Master[Company],Master[Group],"NA",0,1))</f>
        <v/>
      </c>
      <c r="S143" s="341" t="str">
        <f t="array" ref="S143">if(U143="","",XLOOKUP(U143,Master[Company],Master[Loading Location],"NA",0,1))</f>
        <v/>
      </c>
      <c r="T143" s="341" t="str">
        <f t="array" ref="T143">if(U143="","",XLOOKUP(U143,Master[Company],Master[Acronym],"NA",0,1))</f>
        <v/>
      </c>
      <c r="U143" s="341"/>
      <c r="V143" s="342"/>
      <c r="W143" s="342"/>
      <c r="X143" s="341" t="str">
        <f t="shared" si="2"/>
        <v/>
      </c>
      <c r="Y143" s="341" t="str">
        <f t="shared" si="3"/>
        <v/>
      </c>
      <c r="Z143" s="341"/>
      <c r="AA143" s="341"/>
      <c r="AB143" s="341"/>
      <c r="AC143" s="401"/>
      <c r="AD143" s="563"/>
      <c r="AE143" s="564"/>
      <c r="AF143" s="564"/>
      <c r="AG143" s="564"/>
      <c r="AH143" s="564"/>
      <c r="AI143" s="564"/>
      <c r="AJ143" s="564"/>
      <c r="AK143" s="564"/>
      <c r="AL143" s="563"/>
      <c r="AM143" s="564"/>
      <c r="AN143" s="564"/>
      <c r="AO143" s="564"/>
      <c r="AP143" s="564"/>
      <c r="AQ143" s="564"/>
      <c r="AR143" s="564"/>
      <c r="AS143" s="564"/>
      <c r="AT143" s="401"/>
      <c r="AU143" s="399"/>
      <c r="AV143" s="617"/>
      <c r="AW143" s="401"/>
      <c r="AX143" s="401"/>
      <c r="AY143" s="341"/>
      <c r="AZ143" s="341"/>
      <c r="BA143" s="341"/>
      <c r="BB143" s="341"/>
      <c r="BC143" s="341"/>
      <c r="BD143" s="401"/>
      <c r="BE143" s="341"/>
      <c r="BF143" s="341"/>
      <c r="BG143" s="402"/>
      <c r="BH143" s="403"/>
      <c r="BI143" s="405"/>
      <c r="BJ143" s="405"/>
      <c r="BK143" s="405"/>
      <c r="BL143" s="405"/>
      <c r="BM143" s="514"/>
    </row>
    <row r="144" ht="18.75" customHeight="1">
      <c r="A144" s="400" t="str">
        <f t="shared" si="4"/>
        <v/>
      </c>
      <c r="B144" s="341"/>
      <c r="C144" s="559"/>
      <c r="D144" s="341"/>
      <c r="E144" s="638"/>
      <c r="F144" s="393"/>
      <c r="G144" s="341" t="str">
        <f t="array" ref="G144">IF(C144="","",XLOOKUP(C144,'Master Data'!K:K,'Master Data'!N:N,"Input in Master Data",0,1))</f>
        <v/>
      </c>
      <c r="H144" s="341" t="str">
        <f t="array" ref="H144">IF(C144="","",XLOOKUP(C144,'Master Data'!K:K,'Master Data'!O:O,"Input in Master Data",0,1))</f>
        <v/>
      </c>
      <c r="I144" s="341" t="str">
        <f t="array" ref="I144">if(U144="","",XLOOKUP(U144,Master[Company],Master[Blow],"Unknown",0,1))</f>
        <v/>
      </c>
      <c r="J144" s="341" t="str">
        <f t="array" ref="J144">if(U144="","",XLOOKUP(U144,Master[Company],Master[Pigging],"Unknown",0,1))</f>
        <v/>
      </c>
      <c r="K144" s="341" t="str">
        <f t="array" ref="K144">if(U144="","",XLOOKUP(U144,Master[Company],Master[Load Method],"Unknown",0,1))</f>
        <v/>
      </c>
      <c r="L144" s="341" t="str">
        <f t="array" ref="L144">if(U144="","",XLOOKUP(U144,Master[Company],Master[Line Distance],"Unknown",0,1))</f>
        <v/>
      </c>
      <c r="M144" s="394"/>
      <c r="N144" s="341"/>
      <c r="O144" s="341"/>
      <c r="P144" s="341" t="str">
        <f t="array" ref="P144">if(U144="","",XLOOKUP(U144,Master[Company],Master[Terms],"NA",0,1))</f>
        <v/>
      </c>
      <c r="Q144" s="341" t="str">
        <f t="shared" si="1"/>
        <v/>
      </c>
      <c r="R144" s="341" t="str">
        <f t="array" ref="R144">if(U144="","",XLOOKUP(U144,Master[Company],Master[Group],"NA",0,1))</f>
        <v/>
      </c>
      <c r="S144" s="341" t="str">
        <f t="array" ref="S144">if(U144="","",XLOOKUP(U144,Master[Company],Master[Loading Location],"NA",0,1))</f>
        <v/>
      </c>
      <c r="T144" s="341" t="str">
        <f t="array" ref="T144">if(U144="","",XLOOKUP(U144,Master[Company],Master[Acronym],"NA",0,1))</f>
        <v/>
      </c>
      <c r="U144" s="341"/>
      <c r="V144" s="342"/>
      <c r="W144" s="342"/>
      <c r="X144" s="341" t="str">
        <f t="shared" si="2"/>
        <v/>
      </c>
      <c r="Y144" s="341" t="str">
        <f t="shared" si="3"/>
        <v/>
      </c>
      <c r="Z144" s="341"/>
      <c r="AA144" s="341"/>
      <c r="AB144" s="341"/>
      <c r="AC144" s="401"/>
      <c r="AD144" s="563"/>
      <c r="AE144" s="564"/>
      <c r="AF144" s="564"/>
      <c r="AG144" s="564"/>
      <c r="AH144" s="564"/>
      <c r="AI144" s="564"/>
      <c r="AJ144" s="564"/>
      <c r="AK144" s="564"/>
      <c r="AL144" s="563"/>
      <c r="AM144" s="564"/>
      <c r="AN144" s="564"/>
      <c r="AO144" s="564"/>
      <c r="AP144" s="564"/>
      <c r="AQ144" s="564"/>
      <c r="AR144" s="564"/>
      <c r="AS144" s="564"/>
      <c r="AT144" s="401"/>
      <c r="AU144" s="399"/>
      <c r="AV144" s="617"/>
      <c r="AW144" s="401"/>
      <c r="AX144" s="401"/>
      <c r="AY144" s="341"/>
      <c r="AZ144" s="341"/>
      <c r="BA144" s="341"/>
      <c r="BB144" s="341"/>
      <c r="BC144" s="341"/>
      <c r="BD144" s="401"/>
      <c r="BE144" s="341"/>
      <c r="BF144" s="341"/>
      <c r="BG144" s="402"/>
      <c r="BH144" s="403"/>
      <c r="BI144" s="405"/>
      <c r="BJ144" s="405"/>
      <c r="BK144" s="405"/>
      <c r="BL144" s="405"/>
      <c r="BM144" s="514"/>
    </row>
    <row r="145" ht="18.75" customHeight="1">
      <c r="A145" s="400" t="str">
        <f t="shared" si="4"/>
        <v/>
      </c>
      <c r="B145" s="341"/>
      <c r="C145" s="559"/>
      <c r="D145" s="341"/>
      <c r="E145" s="638"/>
      <c r="F145" s="393"/>
      <c r="G145" s="341" t="str">
        <f t="array" ref="G145">IF(C145="","",XLOOKUP(C145,'Master Data'!K:K,'Master Data'!N:N,"Input in Master Data",0,1))</f>
        <v/>
      </c>
      <c r="H145" s="341" t="str">
        <f t="array" ref="H145">IF(C145="","",XLOOKUP(C145,'Master Data'!K:K,'Master Data'!O:O,"Input in Master Data",0,1))</f>
        <v/>
      </c>
      <c r="I145" s="341" t="str">
        <f t="array" ref="I145">if(U145="","",XLOOKUP(U145,Master[Company],Master[Blow],"Unknown",0,1))</f>
        <v/>
      </c>
      <c r="J145" s="341" t="str">
        <f t="array" ref="J145">if(U145="","",XLOOKUP(U145,Master[Company],Master[Pigging],"Unknown",0,1))</f>
        <v/>
      </c>
      <c r="K145" s="341" t="str">
        <f t="array" ref="K145">if(U145="","",XLOOKUP(U145,Master[Company],Master[Load Method],"Unknown",0,1))</f>
        <v/>
      </c>
      <c r="L145" s="341" t="str">
        <f t="array" ref="L145">if(U145="","",XLOOKUP(U145,Master[Company],Master[Line Distance],"Unknown",0,1))</f>
        <v/>
      </c>
      <c r="M145" s="394"/>
      <c r="N145" s="341"/>
      <c r="O145" s="341"/>
      <c r="P145" s="341" t="str">
        <f t="array" ref="P145">if(U145="","",XLOOKUP(U145,Master[Company],Master[Terms],"NA",0,1))</f>
        <v/>
      </c>
      <c r="Q145" s="341" t="str">
        <f t="shared" si="1"/>
        <v/>
      </c>
      <c r="R145" s="341" t="str">
        <f t="array" ref="R145">if(U145="","",XLOOKUP(U145,Master[Company],Master[Group],"NA",0,1))</f>
        <v/>
      </c>
      <c r="S145" s="341" t="str">
        <f t="array" ref="S145">if(U145="","",XLOOKUP(U145,Master[Company],Master[Loading Location],"NA",0,1))</f>
        <v/>
      </c>
      <c r="T145" s="341" t="str">
        <f t="array" ref="T145">if(U145="","",XLOOKUP(U145,Master[Company],Master[Acronym],"NA",0,1))</f>
        <v/>
      </c>
      <c r="U145" s="341"/>
      <c r="V145" s="342"/>
      <c r="W145" s="342"/>
      <c r="X145" s="341" t="str">
        <f t="shared" si="2"/>
        <v/>
      </c>
      <c r="Y145" s="341" t="str">
        <f t="shared" si="3"/>
        <v/>
      </c>
      <c r="Z145" s="341"/>
      <c r="AA145" s="341"/>
      <c r="AB145" s="341"/>
      <c r="AC145" s="401"/>
      <c r="AD145" s="563"/>
      <c r="AE145" s="564"/>
      <c r="AF145" s="564"/>
      <c r="AG145" s="564"/>
      <c r="AH145" s="564"/>
      <c r="AI145" s="564"/>
      <c r="AJ145" s="564"/>
      <c r="AK145" s="564"/>
      <c r="AL145" s="563"/>
      <c r="AM145" s="564"/>
      <c r="AN145" s="564"/>
      <c r="AO145" s="564"/>
      <c r="AP145" s="564"/>
      <c r="AQ145" s="564"/>
      <c r="AR145" s="564"/>
      <c r="AS145" s="564"/>
      <c r="AT145" s="401"/>
      <c r="AU145" s="399"/>
      <c r="AV145" s="617"/>
      <c r="AW145" s="401"/>
      <c r="AX145" s="401"/>
      <c r="AY145" s="341"/>
      <c r="AZ145" s="341"/>
      <c r="BA145" s="341"/>
      <c r="BB145" s="341"/>
      <c r="BC145" s="341"/>
      <c r="BD145" s="401"/>
      <c r="BE145" s="341"/>
      <c r="BF145" s="341"/>
      <c r="BG145" s="402"/>
      <c r="BH145" s="403"/>
      <c r="BI145" s="405"/>
      <c r="BJ145" s="405"/>
      <c r="BK145" s="405"/>
      <c r="BL145" s="405"/>
      <c r="BM145" s="514"/>
    </row>
    <row r="146" ht="18.75" customHeight="1">
      <c r="A146" s="400" t="str">
        <f t="shared" si="4"/>
        <v/>
      </c>
      <c r="B146" s="341"/>
      <c r="C146" s="559"/>
      <c r="D146" s="341"/>
      <c r="E146" s="638"/>
      <c r="F146" s="393"/>
      <c r="G146" s="341" t="str">
        <f t="array" ref="G146">IF(C146="","",XLOOKUP(C146,'Master Data'!K:K,'Master Data'!N:N,"Input in Master Data",0,1))</f>
        <v/>
      </c>
      <c r="H146" s="341" t="str">
        <f t="array" ref="H146">IF(C146="","",XLOOKUP(C146,'Master Data'!K:K,'Master Data'!O:O,"Input in Master Data",0,1))</f>
        <v/>
      </c>
      <c r="I146" s="341" t="str">
        <f t="array" ref="I146">if(U146="","",XLOOKUP(U146,Master[Company],Master[Blow],"Unknown",0,1))</f>
        <v/>
      </c>
      <c r="J146" s="341" t="str">
        <f t="array" ref="J146">if(U146="","",XLOOKUP(U146,Master[Company],Master[Pigging],"Unknown",0,1))</f>
        <v/>
      </c>
      <c r="K146" s="341" t="str">
        <f t="array" ref="K146">if(U146="","",XLOOKUP(U146,Master[Company],Master[Load Method],"Unknown",0,1))</f>
        <v/>
      </c>
      <c r="L146" s="341" t="str">
        <f t="array" ref="L146">if(U146="","",XLOOKUP(U146,Master[Company],Master[Line Distance],"Unknown",0,1))</f>
        <v/>
      </c>
      <c r="M146" s="394"/>
      <c r="N146" s="341"/>
      <c r="O146" s="341"/>
      <c r="P146" s="341" t="str">
        <f t="array" ref="P146">if(U146="","",XLOOKUP(U146,Master[Company],Master[Terms],"NA",0,1))</f>
        <v/>
      </c>
      <c r="Q146" s="341" t="str">
        <f t="shared" si="1"/>
        <v/>
      </c>
      <c r="R146" s="341" t="str">
        <f t="array" ref="R146">if(U146="","",XLOOKUP(U146,Master[Company],Master[Group],"NA",0,1))</f>
        <v/>
      </c>
      <c r="S146" s="341" t="str">
        <f t="array" ref="S146">if(U146="","",XLOOKUP(U146,Master[Company],Master[Loading Location],"NA",0,1))</f>
        <v/>
      </c>
      <c r="T146" s="341" t="str">
        <f t="array" ref="T146">if(U146="","",XLOOKUP(U146,Master[Company],Master[Acronym],"NA",0,1))</f>
        <v/>
      </c>
      <c r="U146" s="341"/>
      <c r="V146" s="342"/>
      <c r="W146" s="342"/>
      <c r="X146" s="341" t="str">
        <f t="shared" si="2"/>
        <v/>
      </c>
      <c r="Y146" s="341" t="str">
        <f t="shared" si="3"/>
        <v/>
      </c>
      <c r="Z146" s="341"/>
      <c r="AA146" s="341"/>
      <c r="AB146" s="341"/>
      <c r="AC146" s="401"/>
      <c r="AD146" s="563"/>
      <c r="AE146" s="564"/>
      <c r="AF146" s="564"/>
      <c r="AG146" s="564"/>
      <c r="AH146" s="564"/>
      <c r="AI146" s="564"/>
      <c r="AJ146" s="564"/>
      <c r="AK146" s="564"/>
      <c r="AL146" s="563"/>
      <c r="AM146" s="564"/>
      <c r="AN146" s="564"/>
      <c r="AO146" s="564"/>
      <c r="AP146" s="564"/>
      <c r="AQ146" s="564"/>
      <c r="AR146" s="564"/>
      <c r="AS146" s="564"/>
      <c r="AT146" s="401"/>
      <c r="AU146" s="399"/>
      <c r="AV146" s="617"/>
      <c r="AW146" s="401"/>
      <c r="AX146" s="401"/>
      <c r="AY146" s="341"/>
      <c r="AZ146" s="341"/>
      <c r="BA146" s="341"/>
      <c r="BB146" s="341"/>
      <c r="BC146" s="341"/>
      <c r="BD146" s="401"/>
      <c r="BE146" s="341"/>
      <c r="BF146" s="341"/>
      <c r="BG146" s="402"/>
      <c r="BH146" s="403"/>
      <c r="BI146" s="405"/>
      <c r="BJ146" s="405"/>
      <c r="BK146" s="405"/>
      <c r="BL146" s="405"/>
      <c r="BM146" s="514"/>
    </row>
    <row r="147" ht="18.75" customHeight="1">
      <c r="A147" s="400" t="str">
        <f t="shared" si="4"/>
        <v/>
      </c>
      <c r="B147" s="341"/>
      <c r="C147" s="559"/>
      <c r="D147" s="341"/>
      <c r="E147" s="638"/>
      <c r="F147" s="393"/>
      <c r="G147" s="341" t="str">
        <f t="array" ref="G147">IF(C147="","",XLOOKUP(C147,'Master Data'!K:K,'Master Data'!N:N,"Input in Master Data",0,1))</f>
        <v/>
      </c>
      <c r="H147" s="341" t="str">
        <f t="array" ref="H147">IF(C147="","",XLOOKUP(C147,'Master Data'!K:K,'Master Data'!O:O,"Input in Master Data",0,1))</f>
        <v/>
      </c>
      <c r="I147" s="341" t="str">
        <f t="array" ref="I147">if(U147="","",XLOOKUP(U147,Master[Company],Master[Blow],"Unknown",0,1))</f>
        <v/>
      </c>
      <c r="J147" s="341" t="str">
        <f t="array" ref="J147">if(U147="","",XLOOKUP(U147,Master[Company],Master[Pigging],"Unknown",0,1))</f>
        <v/>
      </c>
      <c r="K147" s="341" t="str">
        <f t="array" ref="K147">if(U147="","",XLOOKUP(U147,Master[Company],Master[Load Method],"Unknown",0,1))</f>
        <v/>
      </c>
      <c r="L147" s="341" t="str">
        <f t="array" ref="L147">if(U147="","",XLOOKUP(U147,Master[Company],Master[Line Distance],"Unknown",0,1))</f>
        <v/>
      </c>
      <c r="M147" s="394"/>
      <c r="N147" s="341"/>
      <c r="O147" s="341"/>
      <c r="P147" s="341" t="str">
        <f t="array" ref="P147">if(U147="","",XLOOKUP(U147,Master[Company],Master[Terms],"NA",0,1))</f>
        <v/>
      </c>
      <c r="Q147" s="341" t="str">
        <f t="shared" si="1"/>
        <v/>
      </c>
      <c r="R147" s="341" t="str">
        <f t="array" ref="R147">if(U147="","",XLOOKUP(U147,Master[Company],Master[Group],"NA",0,1))</f>
        <v/>
      </c>
      <c r="S147" s="341" t="str">
        <f t="array" ref="S147">if(U147="","",XLOOKUP(U147,Master[Company],Master[Loading Location],"NA",0,1))</f>
        <v/>
      </c>
      <c r="T147" s="341" t="str">
        <f t="array" ref="T147">if(U147="","",XLOOKUP(U147,Master[Company],Master[Acronym],"NA",0,1))</f>
        <v/>
      </c>
      <c r="U147" s="341"/>
      <c r="V147" s="342"/>
      <c r="W147" s="342"/>
      <c r="X147" s="341" t="str">
        <f t="shared" si="2"/>
        <v/>
      </c>
      <c r="Y147" s="341" t="str">
        <f t="shared" si="3"/>
        <v/>
      </c>
      <c r="Z147" s="341"/>
      <c r="AA147" s="341"/>
      <c r="AB147" s="341"/>
      <c r="AC147" s="401"/>
      <c r="AD147" s="563"/>
      <c r="AE147" s="564"/>
      <c r="AF147" s="564"/>
      <c r="AG147" s="564"/>
      <c r="AH147" s="564"/>
      <c r="AI147" s="564"/>
      <c r="AJ147" s="564"/>
      <c r="AK147" s="564"/>
      <c r="AL147" s="563"/>
      <c r="AM147" s="564"/>
      <c r="AN147" s="564"/>
      <c r="AO147" s="564"/>
      <c r="AP147" s="564"/>
      <c r="AQ147" s="564"/>
      <c r="AR147" s="564"/>
      <c r="AS147" s="564"/>
      <c r="AT147" s="401"/>
      <c r="AU147" s="399"/>
      <c r="AV147" s="617"/>
      <c r="AW147" s="401"/>
      <c r="AX147" s="401"/>
      <c r="AY147" s="341"/>
      <c r="AZ147" s="341"/>
      <c r="BA147" s="341"/>
      <c r="BB147" s="341"/>
      <c r="BC147" s="341"/>
      <c r="BD147" s="401"/>
      <c r="BE147" s="341"/>
      <c r="BF147" s="341"/>
      <c r="BG147" s="402"/>
      <c r="BH147" s="403"/>
      <c r="BI147" s="405"/>
      <c r="BJ147" s="405"/>
      <c r="BK147" s="405"/>
      <c r="BL147" s="405"/>
      <c r="BM147" s="514"/>
    </row>
    <row r="148" ht="18.75" customHeight="1">
      <c r="A148" s="400" t="str">
        <f t="shared" si="4"/>
        <v/>
      </c>
      <c r="B148" s="341"/>
      <c r="C148" s="559"/>
      <c r="D148" s="341"/>
      <c r="E148" s="638"/>
      <c r="F148" s="393"/>
      <c r="G148" s="341" t="str">
        <f t="array" ref="G148">IF(C148="","",XLOOKUP(C148,'Master Data'!K:K,'Master Data'!N:N,"Input in Master Data",0,1))</f>
        <v/>
      </c>
      <c r="H148" s="341" t="str">
        <f t="array" ref="H148">IF(C148="","",XLOOKUP(C148,'Master Data'!K:K,'Master Data'!O:O,"Input in Master Data",0,1))</f>
        <v/>
      </c>
      <c r="I148" s="341" t="str">
        <f t="array" ref="I148">if(U148="","",XLOOKUP(U148,Master[Company],Master[Blow],"Unknown",0,1))</f>
        <v/>
      </c>
      <c r="J148" s="341" t="str">
        <f t="array" ref="J148">if(U148="","",XLOOKUP(U148,Master[Company],Master[Pigging],"Unknown",0,1))</f>
        <v/>
      </c>
      <c r="K148" s="341" t="str">
        <f t="array" ref="K148">if(U148="","",XLOOKUP(U148,Master[Company],Master[Load Method],"Unknown",0,1))</f>
        <v/>
      </c>
      <c r="L148" s="341" t="str">
        <f t="array" ref="L148">if(U148="","",XLOOKUP(U148,Master[Company],Master[Line Distance],"Unknown",0,1))</f>
        <v/>
      </c>
      <c r="M148" s="394"/>
      <c r="N148" s="341"/>
      <c r="O148" s="341"/>
      <c r="P148" s="341" t="str">
        <f t="array" ref="P148">if(U148="","",XLOOKUP(U148,Master[Company],Master[Terms],"NA",0,1))</f>
        <v/>
      </c>
      <c r="Q148" s="341" t="str">
        <f t="shared" si="1"/>
        <v/>
      </c>
      <c r="R148" s="341" t="str">
        <f t="array" ref="R148">if(U148="","",XLOOKUP(U148,Master[Company],Master[Group],"NA",0,1))</f>
        <v/>
      </c>
      <c r="S148" s="341" t="str">
        <f t="array" ref="S148">if(U148="","",XLOOKUP(U148,Master[Company],Master[Loading Location],"NA",0,1))</f>
        <v/>
      </c>
      <c r="T148" s="341" t="str">
        <f t="array" ref="T148">if(U148="","",XLOOKUP(U148,Master[Company],Master[Acronym],"NA",0,1))</f>
        <v/>
      </c>
      <c r="U148" s="341"/>
      <c r="V148" s="342"/>
      <c r="W148" s="342"/>
      <c r="X148" s="341" t="str">
        <f t="shared" si="2"/>
        <v/>
      </c>
      <c r="Y148" s="341" t="str">
        <f t="shared" si="3"/>
        <v/>
      </c>
      <c r="Z148" s="341"/>
      <c r="AA148" s="341"/>
      <c r="AB148" s="341"/>
      <c r="AC148" s="401"/>
      <c r="AD148" s="563"/>
      <c r="AE148" s="564"/>
      <c r="AF148" s="564"/>
      <c r="AG148" s="564"/>
      <c r="AH148" s="564"/>
      <c r="AI148" s="564"/>
      <c r="AJ148" s="564"/>
      <c r="AK148" s="564"/>
      <c r="AL148" s="563"/>
      <c r="AM148" s="564"/>
      <c r="AN148" s="564"/>
      <c r="AO148" s="564"/>
      <c r="AP148" s="564"/>
      <c r="AQ148" s="564"/>
      <c r="AR148" s="564"/>
      <c r="AS148" s="564"/>
      <c r="AT148" s="401"/>
      <c r="AU148" s="399"/>
      <c r="AV148" s="617"/>
      <c r="AW148" s="401"/>
      <c r="AX148" s="401"/>
      <c r="AY148" s="341"/>
      <c r="AZ148" s="341"/>
      <c r="BA148" s="341"/>
      <c r="BB148" s="341"/>
      <c r="BC148" s="341"/>
      <c r="BD148" s="401"/>
      <c r="BE148" s="341"/>
      <c r="BF148" s="341"/>
      <c r="BG148" s="402"/>
      <c r="BH148" s="403"/>
      <c r="BI148" s="405"/>
      <c r="BJ148" s="405"/>
      <c r="BK148" s="405"/>
      <c r="BL148" s="405"/>
      <c r="BM148" s="514"/>
    </row>
    <row r="149" ht="18.75" customHeight="1">
      <c r="A149" s="400" t="str">
        <f t="shared" si="4"/>
        <v/>
      </c>
      <c r="B149" s="341"/>
      <c r="C149" s="559"/>
      <c r="D149" s="341"/>
      <c r="E149" s="638"/>
      <c r="F149" s="393"/>
      <c r="G149" s="341" t="str">
        <f t="array" ref="G149">IF(C149="","",XLOOKUP(C149,'Master Data'!K:K,'Master Data'!N:N,"Input in Master Data",0,1))</f>
        <v/>
      </c>
      <c r="H149" s="341" t="str">
        <f t="array" ref="H149">IF(C149="","",XLOOKUP(C149,'Master Data'!K:K,'Master Data'!O:O,"Input in Master Data",0,1))</f>
        <v/>
      </c>
      <c r="I149" s="341" t="str">
        <f t="array" ref="I149">if(U149="","",XLOOKUP(U149,Master[Company],Master[Blow],"Unknown",0,1))</f>
        <v/>
      </c>
      <c r="J149" s="341" t="str">
        <f t="array" ref="J149">if(U149="","",XLOOKUP(U149,Master[Company],Master[Pigging],"Unknown",0,1))</f>
        <v/>
      </c>
      <c r="K149" s="341" t="str">
        <f t="array" ref="K149">if(U149="","",XLOOKUP(U149,Master[Company],Master[Load Method],"Unknown",0,1))</f>
        <v/>
      </c>
      <c r="L149" s="341" t="str">
        <f t="array" ref="L149">if(U149="","",XLOOKUP(U149,Master[Company],Master[Line Distance],"Unknown",0,1))</f>
        <v/>
      </c>
      <c r="M149" s="394"/>
      <c r="N149" s="341"/>
      <c r="O149" s="341"/>
      <c r="P149" s="341" t="str">
        <f t="array" ref="P149">if(U149="","",XLOOKUP(U149,Master[Company],Master[Terms],"NA",0,1))</f>
        <v/>
      </c>
      <c r="Q149" s="341" t="str">
        <f t="shared" si="1"/>
        <v/>
      </c>
      <c r="R149" s="341" t="str">
        <f t="array" ref="R149">if(U149="","",XLOOKUP(U149,Master[Company],Master[Group],"NA",0,1))</f>
        <v/>
      </c>
      <c r="S149" s="341" t="str">
        <f t="array" ref="S149">if(U149="","",XLOOKUP(U149,Master[Company],Master[Loading Location],"NA",0,1))</f>
        <v/>
      </c>
      <c r="T149" s="341" t="str">
        <f t="array" ref="T149">if(U149="","",XLOOKUP(U149,Master[Company],Master[Acronym],"NA",0,1))</f>
        <v/>
      </c>
      <c r="U149" s="341"/>
      <c r="V149" s="342"/>
      <c r="W149" s="342"/>
      <c r="X149" s="341" t="str">
        <f t="shared" si="2"/>
        <v/>
      </c>
      <c r="Y149" s="341" t="str">
        <f t="shared" si="3"/>
        <v/>
      </c>
      <c r="Z149" s="341"/>
      <c r="AA149" s="341"/>
      <c r="AB149" s="341"/>
      <c r="AC149" s="401"/>
      <c r="AD149" s="563"/>
      <c r="AE149" s="564"/>
      <c r="AF149" s="564"/>
      <c r="AG149" s="564"/>
      <c r="AH149" s="564"/>
      <c r="AI149" s="564"/>
      <c r="AJ149" s="564"/>
      <c r="AK149" s="564"/>
      <c r="AL149" s="563"/>
      <c r="AM149" s="564"/>
      <c r="AN149" s="564"/>
      <c r="AO149" s="564"/>
      <c r="AP149" s="564"/>
      <c r="AQ149" s="564"/>
      <c r="AR149" s="564"/>
      <c r="AS149" s="564"/>
      <c r="AT149" s="401"/>
      <c r="AU149" s="399"/>
      <c r="AV149" s="617"/>
      <c r="AW149" s="401"/>
      <c r="AX149" s="401"/>
      <c r="AY149" s="341"/>
      <c r="AZ149" s="341"/>
      <c r="BA149" s="341"/>
      <c r="BB149" s="341"/>
      <c r="BC149" s="341"/>
      <c r="BD149" s="401"/>
      <c r="BE149" s="341"/>
      <c r="BF149" s="341"/>
      <c r="BG149" s="402"/>
      <c r="BH149" s="403"/>
      <c r="BI149" s="405"/>
      <c r="BJ149" s="405"/>
      <c r="BK149" s="405"/>
      <c r="BL149" s="405"/>
      <c r="BM149" s="514"/>
    </row>
    <row r="150" ht="18.75" customHeight="1">
      <c r="A150" s="400" t="str">
        <f t="shared" si="4"/>
        <v/>
      </c>
      <c r="B150" s="341"/>
      <c r="C150" s="559"/>
      <c r="D150" s="341"/>
      <c r="E150" s="638"/>
      <c r="F150" s="393"/>
      <c r="G150" s="341" t="str">
        <f t="array" ref="G150">IF(C150="","",XLOOKUP(C150,'Master Data'!K:K,'Master Data'!N:N,"Input in Master Data",0,1))</f>
        <v/>
      </c>
      <c r="H150" s="341" t="str">
        <f t="array" ref="H150">IF(C150="","",XLOOKUP(C150,'Master Data'!K:K,'Master Data'!O:O,"Input in Master Data",0,1))</f>
        <v/>
      </c>
      <c r="I150" s="341" t="str">
        <f t="array" ref="I150">if(U150="","",XLOOKUP(U150,Master[Company],Master[Blow],"Unknown",0,1))</f>
        <v/>
      </c>
      <c r="J150" s="341" t="str">
        <f t="array" ref="J150">if(U150="","",XLOOKUP(U150,Master[Company],Master[Pigging],"Unknown",0,1))</f>
        <v/>
      </c>
      <c r="K150" s="341" t="str">
        <f t="array" ref="K150">if(U150="","",XLOOKUP(U150,Master[Company],Master[Load Method],"Unknown",0,1))</f>
        <v/>
      </c>
      <c r="L150" s="341" t="str">
        <f t="array" ref="L150">if(U150="","",XLOOKUP(U150,Master[Company],Master[Line Distance],"Unknown",0,1))</f>
        <v/>
      </c>
      <c r="M150" s="394"/>
      <c r="N150" s="341"/>
      <c r="O150" s="341"/>
      <c r="P150" s="341" t="str">
        <f t="array" ref="P150">if(U150="","",XLOOKUP(U150,Master[Company],Master[Terms],"NA",0,1))</f>
        <v/>
      </c>
      <c r="Q150" s="341" t="str">
        <f t="shared" si="1"/>
        <v/>
      </c>
      <c r="R150" s="341" t="str">
        <f t="array" ref="R150">if(U150="","",XLOOKUP(U150,Master[Company],Master[Group],"NA",0,1))</f>
        <v/>
      </c>
      <c r="S150" s="341" t="str">
        <f t="array" ref="S150">if(U150="","",XLOOKUP(U150,Master[Company],Master[Loading Location],"NA",0,1))</f>
        <v/>
      </c>
      <c r="T150" s="341" t="str">
        <f t="array" ref="T150">if(U150="","",XLOOKUP(U150,Master[Company],Master[Acronym],"NA",0,1))</f>
        <v/>
      </c>
      <c r="U150" s="341"/>
      <c r="V150" s="342"/>
      <c r="W150" s="342"/>
      <c r="X150" s="341" t="str">
        <f t="shared" si="2"/>
        <v/>
      </c>
      <c r="Y150" s="341" t="str">
        <f t="shared" si="3"/>
        <v/>
      </c>
      <c r="Z150" s="341"/>
      <c r="AA150" s="341"/>
      <c r="AB150" s="341"/>
      <c r="AC150" s="401"/>
      <c r="AD150" s="563"/>
      <c r="AE150" s="564"/>
      <c r="AF150" s="564"/>
      <c r="AG150" s="564"/>
      <c r="AH150" s="564"/>
      <c r="AI150" s="564"/>
      <c r="AJ150" s="564"/>
      <c r="AK150" s="564"/>
      <c r="AL150" s="563"/>
      <c r="AM150" s="564"/>
      <c r="AN150" s="564"/>
      <c r="AO150" s="564"/>
      <c r="AP150" s="564"/>
      <c r="AQ150" s="564"/>
      <c r="AR150" s="564"/>
      <c r="AS150" s="564"/>
      <c r="AT150" s="401"/>
      <c r="AU150" s="399"/>
      <c r="AV150" s="617"/>
      <c r="AW150" s="401"/>
      <c r="AX150" s="401"/>
      <c r="AY150" s="341"/>
      <c r="AZ150" s="341"/>
      <c r="BA150" s="341"/>
      <c r="BB150" s="341"/>
      <c r="BC150" s="341"/>
      <c r="BD150" s="401"/>
      <c r="BE150" s="341"/>
      <c r="BF150" s="341"/>
      <c r="BG150" s="402"/>
      <c r="BH150" s="403"/>
      <c r="BI150" s="405"/>
      <c r="BJ150" s="405"/>
      <c r="BK150" s="405"/>
      <c r="BL150" s="405"/>
      <c r="BM150" s="514"/>
    </row>
    <row r="151" ht="18.75" customHeight="1">
      <c r="A151" s="400" t="str">
        <f t="shared" si="4"/>
        <v/>
      </c>
      <c r="B151" s="341"/>
      <c r="C151" s="559"/>
      <c r="D151" s="341"/>
      <c r="E151" s="638"/>
      <c r="F151" s="393"/>
      <c r="G151" s="341" t="str">
        <f t="array" ref="G151">IF(C151="","",XLOOKUP(C151,'Master Data'!K:K,'Master Data'!N:N,"Input in Master Data",0,1))</f>
        <v/>
      </c>
      <c r="H151" s="341" t="str">
        <f t="array" ref="H151">IF(C151="","",XLOOKUP(C151,'Master Data'!K:K,'Master Data'!O:O,"Input in Master Data",0,1))</f>
        <v/>
      </c>
      <c r="I151" s="341" t="str">
        <f t="array" ref="I151">if(U151="","",XLOOKUP(U151,Master[Company],Master[Blow],"Unknown",0,1))</f>
        <v/>
      </c>
      <c r="J151" s="341" t="str">
        <f t="array" ref="J151">if(U151="","",XLOOKUP(U151,Master[Company],Master[Pigging],"Unknown",0,1))</f>
        <v/>
      </c>
      <c r="K151" s="341" t="str">
        <f t="array" ref="K151">if(U151="","",XLOOKUP(U151,Master[Company],Master[Load Method],"Unknown",0,1))</f>
        <v/>
      </c>
      <c r="L151" s="341" t="str">
        <f t="array" ref="L151">if(U151="","",XLOOKUP(U151,Master[Company],Master[Line Distance],"Unknown",0,1))</f>
        <v/>
      </c>
      <c r="M151" s="394"/>
      <c r="N151" s="341"/>
      <c r="O151" s="341"/>
      <c r="P151" s="341" t="str">
        <f t="array" ref="P151">if(U151="","",XLOOKUP(U151,Master[Company],Master[Terms],"NA",0,1))</f>
        <v/>
      </c>
      <c r="Q151" s="341" t="str">
        <f t="shared" si="1"/>
        <v/>
      </c>
      <c r="R151" s="341" t="str">
        <f t="array" ref="R151">if(U151="","",XLOOKUP(U151,Master[Company],Master[Group],"NA",0,1))</f>
        <v/>
      </c>
      <c r="S151" s="341" t="str">
        <f t="array" ref="S151">if(U151="","",XLOOKUP(U151,Master[Company],Master[Loading Location],"NA",0,1))</f>
        <v/>
      </c>
      <c r="T151" s="341" t="str">
        <f t="array" ref="T151">if(U151="","",XLOOKUP(U151,Master[Company],Master[Acronym],"NA",0,1))</f>
        <v/>
      </c>
      <c r="U151" s="341"/>
      <c r="V151" s="342"/>
      <c r="W151" s="342"/>
      <c r="X151" s="341" t="str">
        <f t="shared" si="2"/>
        <v/>
      </c>
      <c r="Y151" s="341" t="str">
        <f t="shared" si="3"/>
        <v/>
      </c>
      <c r="Z151" s="341"/>
      <c r="AA151" s="341"/>
      <c r="AB151" s="341"/>
      <c r="AC151" s="401"/>
      <c r="AD151" s="563"/>
      <c r="AE151" s="564"/>
      <c r="AF151" s="564"/>
      <c r="AG151" s="564"/>
      <c r="AH151" s="564"/>
      <c r="AI151" s="564"/>
      <c r="AJ151" s="564"/>
      <c r="AK151" s="564"/>
      <c r="AL151" s="563"/>
      <c r="AM151" s="564"/>
      <c r="AN151" s="564"/>
      <c r="AO151" s="564"/>
      <c r="AP151" s="564"/>
      <c r="AQ151" s="564"/>
      <c r="AR151" s="564"/>
      <c r="AS151" s="564"/>
      <c r="AT151" s="401"/>
      <c r="AU151" s="399"/>
      <c r="AV151" s="617"/>
      <c r="AW151" s="401"/>
      <c r="AX151" s="401"/>
      <c r="AY151" s="341"/>
      <c r="AZ151" s="341"/>
      <c r="BA151" s="341"/>
      <c r="BB151" s="341"/>
      <c r="BC151" s="341"/>
      <c r="BD151" s="401"/>
      <c r="BE151" s="341"/>
      <c r="BF151" s="341"/>
      <c r="BG151" s="402"/>
      <c r="BH151" s="403"/>
      <c r="BI151" s="405"/>
      <c r="BJ151" s="405"/>
      <c r="BK151" s="405"/>
      <c r="BL151" s="405"/>
      <c r="BM151" s="514"/>
    </row>
    <row r="152" ht="18.75" customHeight="1">
      <c r="A152" s="400" t="str">
        <f t="shared" si="4"/>
        <v/>
      </c>
      <c r="B152" s="341"/>
      <c r="C152" s="559"/>
      <c r="D152" s="341"/>
      <c r="E152" s="638"/>
      <c r="F152" s="393"/>
      <c r="G152" s="341" t="str">
        <f t="array" ref="G152">IF(C152="","",XLOOKUP(C152,'Master Data'!K:K,'Master Data'!N:N,"Input in Master Data",0,1))</f>
        <v/>
      </c>
      <c r="H152" s="341" t="str">
        <f t="array" ref="H152">IF(C152="","",XLOOKUP(C152,'Master Data'!K:K,'Master Data'!O:O,"Input in Master Data",0,1))</f>
        <v/>
      </c>
      <c r="I152" s="341" t="str">
        <f t="array" ref="I152">if(U152="","",XLOOKUP(U152,Master[Company],Master[Blow],"Unknown",0,1))</f>
        <v/>
      </c>
      <c r="J152" s="341" t="str">
        <f t="array" ref="J152">if(U152="","",XLOOKUP(U152,Master[Company],Master[Pigging],"Unknown",0,1))</f>
        <v/>
      </c>
      <c r="K152" s="341" t="str">
        <f t="array" ref="K152">if(U152="","",XLOOKUP(U152,Master[Company],Master[Load Method],"Unknown",0,1))</f>
        <v/>
      </c>
      <c r="L152" s="341" t="str">
        <f t="array" ref="L152">if(U152="","",XLOOKUP(U152,Master[Company],Master[Line Distance],"Unknown",0,1))</f>
        <v/>
      </c>
      <c r="M152" s="394"/>
      <c r="N152" s="341"/>
      <c r="O152" s="341"/>
      <c r="P152" s="341" t="str">
        <f t="array" ref="P152">if(U152="","",XLOOKUP(U152,Master[Company],Master[Terms],"NA",0,1))</f>
        <v/>
      </c>
      <c r="Q152" s="341" t="str">
        <f t="shared" si="1"/>
        <v/>
      </c>
      <c r="R152" s="341" t="str">
        <f t="array" ref="R152">if(U152="","",XLOOKUP(U152,Master[Company],Master[Group],"NA",0,1))</f>
        <v/>
      </c>
      <c r="S152" s="341" t="str">
        <f t="array" ref="S152">if(U152="","",XLOOKUP(U152,Master[Company],Master[Loading Location],"NA",0,1))</f>
        <v/>
      </c>
      <c r="T152" s="341" t="str">
        <f t="array" ref="T152">if(U152="","",XLOOKUP(U152,Master[Company],Master[Acronym],"NA",0,1))</f>
        <v/>
      </c>
      <c r="U152" s="341"/>
      <c r="V152" s="342"/>
      <c r="W152" s="342"/>
      <c r="X152" s="341" t="str">
        <f t="shared" si="2"/>
        <v/>
      </c>
      <c r="Y152" s="341" t="str">
        <f t="shared" si="3"/>
        <v/>
      </c>
      <c r="Z152" s="341"/>
      <c r="AA152" s="341"/>
      <c r="AB152" s="341"/>
      <c r="AC152" s="401"/>
      <c r="AD152" s="563"/>
      <c r="AE152" s="564"/>
      <c r="AF152" s="564"/>
      <c r="AG152" s="564"/>
      <c r="AH152" s="564"/>
      <c r="AI152" s="564"/>
      <c r="AJ152" s="564"/>
      <c r="AK152" s="564"/>
      <c r="AL152" s="563"/>
      <c r="AM152" s="564"/>
      <c r="AN152" s="564"/>
      <c r="AO152" s="564"/>
      <c r="AP152" s="564"/>
      <c r="AQ152" s="564"/>
      <c r="AR152" s="564"/>
      <c r="AS152" s="564"/>
      <c r="AT152" s="401"/>
      <c r="AU152" s="399"/>
      <c r="AV152" s="617"/>
      <c r="AW152" s="401"/>
      <c r="AX152" s="401"/>
      <c r="AY152" s="341"/>
      <c r="AZ152" s="341"/>
      <c r="BA152" s="341"/>
      <c r="BB152" s="341"/>
      <c r="BC152" s="341"/>
      <c r="BD152" s="401"/>
      <c r="BE152" s="341"/>
      <c r="BF152" s="341"/>
      <c r="BG152" s="402"/>
      <c r="BH152" s="403"/>
      <c r="BI152" s="405"/>
      <c r="BJ152" s="405"/>
      <c r="BK152" s="405"/>
      <c r="BL152" s="405"/>
      <c r="BM152" s="514"/>
    </row>
    <row r="153" ht="18.75" customHeight="1">
      <c r="A153" s="400" t="str">
        <f t="shared" si="4"/>
        <v/>
      </c>
      <c r="B153" s="341"/>
      <c r="C153" s="559"/>
      <c r="D153" s="341"/>
      <c r="E153" s="638"/>
      <c r="F153" s="393"/>
      <c r="G153" s="341" t="str">
        <f t="array" ref="G153">IF(C153="","",XLOOKUP(C153,'Master Data'!K:K,'Master Data'!N:N,"Input in Master Data",0,1))</f>
        <v/>
      </c>
      <c r="H153" s="341" t="str">
        <f t="array" ref="H153">IF(C153="","",XLOOKUP(C153,'Master Data'!K:K,'Master Data'!O:O,"Input in Master Data",0,1))</f>
        <v/>
      </c>
      <c r="I153" s="341" t="str">
        <f t="array" ref="I153">if(U153="","",XLOOKUP(U153,Master[Company],Master[Blow],"Unknown",0,1))</f>
        <v/>
      </c>
      <c r="J153" s="341" t="str">
        <f t="array" ref="J153">if(U153="","",XLOOKUP(U153,Master[Company],Master[Pigging],"Unknown",0,1))</f>
        <v/>
      </c>
      <c r="K153" s="341" t="str">
        <f t="array" ref="K153">if(U153="","",XLOOKUP(U153,Master[Company],Master[Load Method],"Unknown",0,1))</f>
        <v/>
      </c>
      <c r="L153" s="341" t="str">
        <f t="array" ref="L153">if(U153="","",XLOOKUP(U153,Master[Company],Master[Line Distance],"Unknown",0,1))</f>
        <v/>
      </c>
      <c r="M153" s="394"/>
      <c r="N153" s="341"/>
      <c r="O153" s="341"/>
      <c r="P153" s="341" t="str">
        <f t="array" ref="P153">if(U153="","",XLOOKUP(U153,Master[Company],Master[Terms],"NA",0,1))</f>
        <v/>
      </c>
      <c r="Q153" s="341" t="str">
        <f t="shared" si="1"/>
        <v/>
      </c>
      <c r="R153" s="341" t="str">
        <f t="array" ref="R153">if(U153="","",XLOOKUP(U153,Master[Company],Master[Group],"NA",0,1))</f>
        <v/>
      </c>
      <c r="S153" s="341" t="str">
        <f t="array" ref="S153">if(U153="","",XLOOKUP(U153,Master[Company],Master[Loading Location],"NA",0,1))</f>
        <v/>
      </c>
      <c r="T153" s="341" t="str">
        <f t="array" ref="T153">if(U153="","",XLOOKUP(U153,Master[Company],Master[Acronym],"NA",0,1))</f>
        <v/>
      </c>
      <c r="U153" s="341"/>
      <c r="V153" s="342"/>
      <c r="W153" s="342"/>
      <c r="X153" s="341" t="str">
        <f t="shared" si="2"/>
        <v/>
      </c>
      <c r="Y153" s="341" t="str">
        <f t="shared" si="3"/>
        <v/>
      </c>
      <c r="Z153" s="341"/>
      <c r="AA153" s="341"/>
      <c r="AB153" s="341"/>
      <c r="AC153" s="401"/>
      <c r="AD153" s="563"/>
      <c r="AE153" s="564"/>
      <c r="AF153" s="564"/>
      <c r="AG153" s="564"/>
      <c r="AH153" s="564"/>
      <c r="AI153" s="564"/>
      <c r="AJ153" s="564"/>
      <c r="AK153" s="564"/>
      <c r="AL153" s="563"/>
      <c r="AM153" s="564"/>
      <c r="AN153" s="564"/>
      <c r="AO153" s="564"/>
      <c r="AP153" s="564"/>
      <c r="AQ153" s="564"/>
      <c r="AR153" s="564"/>
      <c r="AS153" s="564"/>
      <c r="AT153" s="401"/>
      <c r="AU153" s="399"/>
      <c r="AV153" s="617"/>
      <c r="AW153" s="401"/>
      <c r="AX153" s="401"/>
      <c r="AY153" s="341"/>
      <c r="AZ153" s="341"/>
      <c r="BA153" s="341"/>
      <c r="BB153" s="341"/>
      <c r="BC153" s="341"/>
      <c r="BD153" s="401"/>
      <c r="BE153" s="341"/>
      <c r="BF153" s="341"/>
      <c r="BG153" s="402"/>
      <c r="BH153" s="403"/>
      <c r="BI153" s="405"/>
      <c r="BJ153" s="405"/>
      <c r="BK153" s="405"/>
      <c r="BL153" s="405"/>
      <c r="BM153" s="514"/>
    </row>
    <row r="154" ht="18.75" customHeight="1">
      <c r="A154" s="400" t="str">
        <f t="shared" si="4"/>
        <v/>
      </c>
      <c r="B154" s="341"/>
      <c r="C154" s="559"/>
      <c r="D154" s="341"/>
      <c r="E154" s="638"/>
      <c r="F154" s="393"/>
      <c r="G154" s="341" t="str">
        <f t="array" ref="G154">IF(C154="","",XLOOKUP(C154,'Master Data'!K:K,'Master Data'!N:N,"Input in Master Data",0,1))</f>
        <v/>
      </c>
      <c r="H154" s="341" t="str">
        <f t="array" ref="H154">IF(C154="","",XLOOKUP(C154,'Master Data'!K:K,'Master Data'!O:O,"Input in Master Data",0,1))</f>
        <v/>
      </c>
      <c r="I154" s="341" t="str">
        <f t="array" ref="I154">if(U154="","",XLOOKUP(U154,Master[Company],Master[Blow],"Unknown",0,1))</f>
        <v/>
      </c>
      <c r="J154" s="341" t="str">
        <f t="array" ref="J154">if(U154="","",XLOOKUP(U154,Master[Company],Master[Pigging],"Unknown",0,1))</f>
        <v/>
      </c>
      <c r="K154" s="341" t="str">
        <f t="array" ref="K154">if(U154="","",XLOOKUP(U154,Master[Company],Master[Load Method],"Unknown",0,1))</f>
        <v/>
      </c>
      <c r="L154" s="341" t="str">
        <f t="array" ref="L154">if(U154="","",XLOOKUP(U154,Master[Company],Master[Line Distance],"Unknown",0,1))</f>
        <v/>
      </c>
      <c r="M154" s="394"/>
      <c r="N154" s="341"/>
      <c r="O154" s="341"/>
      <c r="P154" s="341" t="str">
        <f t="array" ref="P154">if(U154="","",XLOOKUP(U154,Master[Company],Master[Terms],"NA",0,1))</f>
        <v/>
      </c>
      <c r="Q154" s="341" t="str">
        <f t="shared" si="1"/>
        <v/>
      </c>
      <c r="R154" s="341" t="str">
        <f t="array" ref="R154">if(U154="","",XLOOKUP(U154,Master[Company],Master[Group],"NA",0,1))</f>
        <v/>
      </c>
      <c r="S154" s="341" t="str">
        <f t="array" ref="S154">if(U154="","",XLOOKUP(U154,Master[Company],Master[Loading Location],"NA",0,1))</f>
        <v/>
      </c>
      <c r="T154" s="341" t="str">
        <f t="array" ref="T154">if(U154="","",XLOOKUP(U154,Master[Company],Master[Acronym],"NA",0,1))</f>
        <v/>
      </c>
      <c r="U154" s="341"/>
      <c r="V154" s="342"/>
      <c r="W154" s="342"/>
      <c r="X154" s="341" t="str">
        <f t="shared" si="2"/>
        <v/>
      </c>
      <c r="Y154" s="341" t="str">
        <f t="shared" si="3"/>
        <v/>
      </c>
      <c r="Z154" s="341"/>
      <c r="AA154" s="341"/>
      <c r="AB154" s="341"/>
      <c r="AC154" s="401"/>
      <c r="AD154" s="563"/>
      <c r="AE154" s="564"/>
      <c r="AF154" s="564"/>
      <c r="AG154" s="564"/>
      <c r="AH154" s="564"/>
      <c r="AI154" s="564"/>
      <c r="AJ154" s="564"/>
      <c r="AK154" s="564"/>
      <c r="AL154" s="563"/>
      <c r="AM154" s="564"/>
      <c r="AN154" s="564"/>
      <c r="AO154" s="564"/>
      <c r="AP154" s="564"/>
      <c r="AQ154" s="564"/>
      <c r="AR154" s="564"/>
      <c r="AS154" s="564"/>
      <c r="AT154" s="401"/>
      <c r="AU154" s="399"/>
      <c r="AV154" s="617"/>
      <c r="AW154" s="401"/>
      <c r="AX154" s="401"/>
      <c r="AY154" s="341"/>
      <c r="AZ154" s="341"/>
      <c r="BA154" s="341"/>
      <c r="BB154" s="341"/>
      <c r="BC154" s="341"/>
      <c r="BD154" s="401"/>
      <c r="BE154" s="341"/>
      <c r="BF154" s="341"/>
      <c r="BG154" s="402"/>
      <c r="BH154" s="403"/>
      <c r="BI154" s="405"/>
      <c r="BJ154" s="405"/>
      <c r="BK154" s="405"/>
      <c r="BL154" s="405"/>
      <c r="BM154" s="514"/>
    </row>
    <row r="155" ht="18.75" customHeight="1">
      <c r="A155" s="400" t="str">
        <f t="shared" si="4"/>
        <v/>
      </c>
      <c r="B155" s="341"/>
      <c r="C155" s="559"/>
      <c r="D155" s="341"/>
      <c r="E155" s="638"/>
      <c r="F155" s="393"/>
      <c r="G155" s="341" t="str">
        <f t="array" ref="G155">IF(C155="","",XLOOKUP(C155,'Master Data'!K:K,'Master Data'!N:N,"Input in Master Data",0,1))</f>
        <v/>
      </c>
      <c r="H155" s="341" t="str">
        <f t="array" ref="H155">IF(C155="","",XLOOKUP(C155,'Master Data'!K:K,'Master Data'!O:O,"Input in Master Data",0,1))</f>
        <v/>
      </c>
      <c r="I155" s="341" t="str">
        <f t="array" ref="I155">if(U155="","",XLOOKUP(U155,Master[Company],Master[Blow],"Unknown",0,1))</f>
        <v/>
      </c>
      <c r="J155" s="341" t="str">
        <f t="array" ref="J155">if(U155="","",XLOOKUP(U155,Master[Company],Master[Pigging],"Unknown",0,1))</f>
        <v/>
      </c>
      <c r="K155" s="341" t="str">
        <f t="array" ref="K155">if(U155="","",XLOOKUP(U155,Master[Company],Master[Load Method],"Unknown",0,1))</f>
        <v/>
      </c>
      <c r="L155" s="341" t="str">
        <f t="array" ref="L155">if(U155="","",XLOOKUP(U155,Master[Company],Master[Line Distance],"Unknown",0,1))</f>
        <v/>
      </c>
      <c r="M155" s="394"/>
      <c r="N155" s="341"/>
      <c r="O155" s="341"/>
      <c r="P155" s="341" t="str">
        <f t="array" ref="P155">if(U155="","",XLOOKUP(U155,Master[Company],Master[Terms],"NA",0,1))</f>
        <v/>
      </c>
      <c r="Q155" s="341" t="str">
        <f t="shared" si="1"/>
        <v/>
      </c>
      <c r="R155" s="341" t="str">
        <f t="array" ref="R155">if(U155="","",XLOOKUP(U155,Master[Company],Master[Group],"NA",0,1))</f>
        <v/>
      </c>
      <c r="S155" s="341" t="str">
        <f t="array" ref="S155">if(U155="","",XLOOKUP(U155,Master[Company],Master[Loading Location],"NA",0,1))</f>
        <v/>
      </c>
      <c r="T155" s="341" t="str">
        <f t="array" ref="T155">if(U155="","",XLOOKUP(U155,Master[Company],Master[Acronym],"NA",0,1))</f>
        <v/>
      </c>
      <c r="U155" s="341"/>
      <c r="V155" s="342"/>
      <c r="W155" s="342"/>
      <c r="X155" s="341" t="str">
        <f t="shared" si="2"/>
        <v/>
      </c>
      <c r="Y155" s="341" t="str">
        <f t="shared" si="3"/>
        <v/>
      </c>
      <c r="Z155" s="341"/>
      <c r="AA155" s="341"/>
      <c r="AB155" s="341"/>
      <c r="AC155" s="401"/>
      <c r="AD155" s="563"/>
      <c r="AE155" s="564"/>
      <c r="AF155" s="564"/>
      <c r="AG155" s="564"/>
      <c r="AH155" s="564"/>
      <c r="AI155" s="564"/>
      <c r="AJ155" s="564"/>
      <c r="AK155" s="564"/>
      <c r="AL155" s="563"/>
      <c r="AM155" s="564"/>
      <c r="AN155" s="564"/>
      <c r="AO155" s="564"/>
      <c r="AP155" s="564"/>
      <c r="AQ155" s="564"/>
      <c r="AR155" s="564"/>
      <c r="AS155" s="564"/>
      <c r="AT155" s="401"/>
      <c r="AU155" s="399"/>
      <c r="AV155" s="617"/>
      <c r="AW155" s="401"/>
      <c r="AX155" s="401"/>
      <c r="AY155" s="341"/>
      <c r="AZ155" s="341"/>
      <c r="BA155" s="341"/>
      <c r="BB155" s="341"/>
      <c r="BC155" s="341"/>
      <c r="BD155" s="401"/>
      <c r="BE155" s="341"/>
      <c r="BF155" s="341"/>
      <c r="BG155" s="402"/>
      <c r="BH155" s="403"/>
      <c r="BI155" s="405"/>
      <c r="BJ155" s="405"/>
      <c r="BK155" s="405"/>
      <c r="BL155" s="405"/>
      <c r="BM155" s="514"/>
    </row>
    <row r="156" ht="18.75" customHeight="1">
      <c r="A156" s="400" t="str">
        <f t="shared" si="4"/>
        <v/>
      </c>
      <c r="B156" s="341"/>
      <c r="C156" s="559"/>
      <c r="D156" s="341"/>
      <c r="E156" s="638"/>
      <c r="F156" s="393"/>
      <c r="G156" s="341" t="str">
        <f t="array" ref="G156">IF(C156="","",XLOOKUP(C156,'Master Data'!K:K,'Master Data'!N:N,"Input in Master Data",0,1))</f>
        <v/>
      </c>
      <c r="H156" s="341" t="str">
        <f t="array" ref="H156">IF(C156="","",XLOOKUP(C156,'Master Data'!K:K,'Master Data'!O:O,"Input in Master Data",0,1))</f>
        <v/>
      </c>
      <c r="I156" s="341" t="str">
        <f t="array" ref="I156">if(U156="","",XLOOKUP(U156,Master[Company],Master[Blow],"Unknown",0,1))</f>
        <v/>
      </c>
      <c r="J156" s="341" t="str">
        <f t="array" ref="J156">if(U156="","",XLOOKUP(U156,Master[Company],Master[Pigging],"Unknown",0,1))</f>
        <v/>
      </c>
      <c r="K156" s="341" t="str">
        <f t="array" ref="K156">if(U156="","",XLOOKUP(U156,Master[Company],Master[Load Method],"Unknown",0,1))</f>
        <v/>
      </c>
      <c r="L156" s="341" t="str">
        <f t="array" ref="L156">if(U156="","",XLOOKUP(U156,Master[Company],Master[Line Distance],"Unknown",0,1))</f>
        <v/>
      </c>
      <c r="M156" s="394"/>
      <c r="N156" s="341"/>
      <c r="O156" s="341"/>
      <c r="P156" s="341" t="str">
        <f t="array" ref="P156">if(U156="","",XLOOKUP(U156,Master[Company],Master[Terms],"NA",0,1))</f>
        <v/>
      </c>
      <c r="Q156" s="341" t="str">
        <f t="shared" si="1"/>
        <v/>
      </c>
      <c r="R156" s="341" t="str">
        <f t="array" ref="R156">if(U156="","",XLOOKUP(U156,Master[Company],Master[Group],"NA",0,1))</f>
        <v/>
      </c>
      <c r="S156" s="341" t="str">
        <f t="array" ref="S156">if(U156="","",XLOOKUP(U156,Master[Company],Master[Loading Location],"NA",0,1))</f>
        <v/>
      </c>
      <c r="T156" s="341" t="str">
        <f t="array" ref="T156">if(U156="","",XLOOKUP(U156,Master[Company],Master[Acronym],"NA",0,1))</f>
        <v/>
      </c>
      <c r="U156" s="341"/>
      <c r="V156" s="342"/>
      <c r="W156" s="342"/>
      <c r="X156" s="341" t="str">
        <f t="shared" si="2"/>
        <v/>
      </c>
      <c r="Y156" s="341" t="str">
        <f t="shared" si="3"/>
        <v/>
      </c>
      <c r="Z156" s="341"/>
      <c r="AA156" s="341"/>
      <c r="AB156" s="341"/>
      <c r="AC156" s="401"/>
      <c r="AD156" s="563"/>
      <c r="AE156" s="564"/>
      <c r="AF156" s="564"/>
      <c r="AG156" s="564"/>
      <c r="AH156" s="564"/>
      <c r="AI156" s="564"/>
      <c r="AJ156" s="564"/>
      <c r="AK156" s="564"/>
      <c r="AL156" s="563"/>
      <c r="AM156" s="564"/>
      <c r="AN156" s="564"/>
      <c r="AO156" s="564"/>
      <c r="AP156" s="564"/>
      <c r="AQ156" s="564"/>
      <c r="AR156" s="564"/>
      <c r="AS156" s="564"/>
      <c r="AT156" s="401"/>
      <c r="AU156" s="399"/>
      <c r="AV156" s="617"/>
      <c r="AW156" s="401"/>
      <c r="AX156" s="401"/>
      <c r="AY156" s="341"/>
      <c r="AZ156" s="341"/>
      <c r="BA156" s="341"/>
      <c r="BB156" s="341"/>
      <c r="BC156" s="341"/>
      <c r="BD156" s="401"/>
      <c r="BE156" s="341"/>
      <c r="BF156" s="341"/>
      <c r="BG156" s="402"/>
      <c r="BH156" s="403"/>
      <c r="BI156" s="405"/>
      <c r="BJ156" s="405"/>
      <c r="BK156" s="405"/>
      <c r="BL156" s="405"/>
      <c r="BM156" s="514"/>
    </row>
    <row r="157" ht="18.75" customHeight="1">
      <c r="A157" s="400" t="str">
        <f t="shared" si="4"/>
        <v/>
      </c>
      <c r="B157" s="341"/>
      <c r="C157" s="559"/>
      <c r="D157" s="341"/>
      <c r="E157" s="638"/>
      <c r="F157" s="393"/>
      <c r="G157" s="341" t="str">
        <f t="array" ref="G157">IF(C157="","",XLOOKUP(C157,'Master Data'!K:K,'Master Data'!N:N,"Input in Master Data",0,1))</f>
        <v/>
      </c>
      <c r="H157" s="341" t="str">
        <f t="array" ref="H157">IF(C157="","",XLOOKUP(C157,'Master Data'!K:K,'Master Data'!O:O,"Input in Master Data",0,1))</f>
        <v/>
      </c>
      <c r="I157" s="341" t="str">
        <f t="array" ref="I157">if(U157="","",XLOOKUP(U157,Master[Company],Master[Blow],"Unknown",0,1))</f>
        <v/>
      </c>
      <c r="J157" s="341" t="str">
        <f t="array" ref="J157">if(U157="","",XLOOKUP(U157,Master[Company],Master[Pigging],"Unknown",0,1))</f>
        <v/>
      </c>
      <c r="K157" s="341" t="str">
        <f t="array" ref="K157">if(U157="","",XLOOKUP(U157,Master[Company],Master[Load Method],"Unknown",0,1))</f>
        <v/>
      </c>
      <c r="L157" s="341" t="str">
        <f t="array" ref="L157">if(U157="","",XLOOKUP(U157,Master[Company],Master[Line Distance],"Unknown",0,1))</f>
        <v/>
      </c>
      <c r="M157" s="394"/>
      <c r="N157" s="341"/>
      <c r="O157" s="341"/>
      <c r="P157" s="341" t="str">
        <f t="array" ref="P157">if(U157="","",XLOOKUP(U157,Master[Company],Master[Terms],"NA",0,1))</f>
        <v/>
      </c>
      <c r="Q157" s="341" t="str">
        <f t="shared" si="1"/>
        <v/>
      </c>
      <c r="R157" s="341" t="str">
        <f t="array" ref="R157">if(U157="","",XLOOKUP(U157,Master[Company],Master[Group],"NA",0,1))</f>
        <v/>
      </c>
      <c r="S157" s="341" t="str">
        <f t="array" ref="S157">if(U157="","",XLOOKUP(U157,Master[Company],Master[Loading Location],"NA",0,1))</f>
        <v/>
      </c>
      <c r="T157" s="341" t="str">
        <f t="array" ref="T157">if(U157="","",XLOOKUP(U157,Master[Company],Master[Acronym],"NA",0,1))</f>
        <v/>
      </c>
      <c r="U157" s="341"/>
      <c r="V157" s="342"/>
      <c r="W157" s="342"/>
      <c r="X157" s="341" t="str">
        <f t="shared" si="2"/>
        <v/>
      </c>
      <c r="Y157" s="341" t="str">
        <f t="shared" si="3"/>
        <v/>
      </c>
      <c r="Z157" s="341"/>
      <c r="AA157" s="341"/>
      <c r="AB157" s="341"/>
      <c r="AC157" s="401"/>
      <c r="AD157" s="563"/>
      <c r="AE157" s="564"/>
      <c r="AF157" s="564"/>
      <c r="AG157" s="564"/>
      <c r="AH157" s="564"/>
      <c r="AI157" s="564"/>
      <c r="AJ157" s="564"/>
      <c r="AK157" s="564"/>
      <c r="AL157" s="563"/>
      <c r="AM157" s="564"/>
      <c r="AN157" s="564"/>
      <c r="AO157" s="564"/>
      <c r="AP157" s="564"/>
      <c r="AQ157" s="564"/>
      <c r="AR157" s="564"/>
      <c r="AS157" s="564"/>
      <c r="AT157" s="401"/>
      <c r="AU157" s="399"/>
      <c r="AV157" s="617"/>
      <c r="AW157" s="401"/>
      <c r="AX157" s="401"/>
      <c r="AY157" s="341"/>
      <c r="AZ157" s="341"/>
      <c r="BA157" s="341"/>
      <c r="BB157" s="341"/>
      <c r="BC157" s="341"/>
      <c r="BD157" s="401"/>
      <c r="BE157" s="341"/>
      <c r="BF157" s="341"/>
      <c r="BG157" s="402"/>
      <c r="BH157" s="403"/>
      <c r="BI157" s="405"/>
      <c r="BJ157" s="405"/>
      <c r="BK157" s="405"/>
      <c r="BL157" s="405"/>
      <c r="BM157" s="514"/>
    </row>
    <row r="158" ht="18.75" customHeight="1">
      <c r="A158" s="400" t="str">
        <f t="shared" si="4"/>
        <v/>
      </c>
      <c r="B158" s="341"/>
      <c r="C158" s="559"/>
      <c r="D158" s="341"/>
      <c r="E158" s="638"/>
      <c r="F158" s="393"/>
      <c r="G158" s="341" t="str">
        <f t="array" ref="G158">IF(C158="","",XLOOKUP(C158,'Master Data'!K:K,'Master Data'!N:N,"Input in Master Data",0,1))</f>
        <v/>
      </c>
      <c r="H158" s="341" t="str">
        <f t="array" ref="H158">IF(C158="","",XLOOKUP(C158,'Master Data'!K:K,'Master Data'!O:O,"Input in Master Data",0,1))</f>
        <v/>
      </c>
      <c r="I158" s="341" t="str">
        <f t="array" ref="I158">if(U158="","",XLOOKUP(U158,Master[Company],Master[Blow],"Unknown",0,1))</f>
        <v/>
      </c>
      <c r="J158" s="341" t="str">
        <f t="array" ref="J158">if(U158="","",XLOOKUP(U158,Master[Company],Master[Pigging],"Unknown",0,1))</f>
        <v/>
      </c>
      <c r="K158" s="341" t="str">
        <f t="array" ref="K158">if(U158="","",XLOOKUP(U158,Master[Company],Master[Load Method],"Unknown",0,1))</f>
        <v/>
      </c>
      <c r="L158" s="341" t="str">
        <f t="array" ref="L158">if(U158="","",XLOOKUP(U158,Master[Company],Master[Line Distance],"Unknown",0,1))</f>
        <v/>
      </c>
      <c r="M158" s="394"/>
      <c r="N158" s="341"/>
      <c r="O158" s="341"/>
      <c r="P158" s="341" t="str">
        <f t="array" ref="P158">if(U158="","",XLOOKUP(U158,Master[Company],Master[Terms],"NA",0,1))</f>
        <v/>
      </c>
      <c r="Q158" s="341" t="str">
        <f t="shared" si="1"/>
        <v/>
      </c>
      <c r="R158" s="341" t="str">
        <f t="array" ref="R158">if(U158="","",XLOOKUP(U158,Master[Company],Master[Group],"NA",0,1))</f>
        <v/>
      </c>
      <c r="S158" s="341" t="str">
        <f t="array" ref="S158">if(U158="","",XLOOKUP(U158,Master[Company],Master[Loading Location],"NA",0,1))</f>
        <v/>
      </c>
      <c r="T158" s="341" t="str">
        <f t="array" ref="T158">if(U158="","",XLOOKUP(U158,Master[Company],Master[Acronym],"NA",0,1))</f>
        <v/>
      </c>
      <c r="U158" s="341"/>
      <c r="V158" s="342"/>
      <c r="W158" s="342"/>
      <c r="X158" s="341" t="str">
        <f t="shared" si="2"/>
        <v/>
      </c>
      <c r="Y158" s="341" t="str">
        <f t="shared" si="3"/>
        <v/>
      </c>
      <c r="Z158" s="341"/>
      <c r="AA158" s="341"/>
      <c r="AB158" s="341"/>
      <c r="AC158" s="401"/>
      <c r="AD158" s="563"/>
      <c r="AE158" s="564"/>
      <c r="AF158" s="564"/>
      <c r="AG158" s="564"/>
      <c r="AH158" s="564"/>
      <c r="AI158" s="564"/>
      <c r="AJ158" s="564"/>
      <c r="AK158" s="564"/>
      <c r="AL158" s="563"/>
      <c r="AM158" s="564"/>
      <c r="AN158" s="564"/>
      <c r="AO158" s="564"/>
      <c r="AP158" s="564"/>
      <c r="AQ158" s="564"/>
      <c r="AR158" s="564"/>
      <c r="AS158" s="564"/>
      <c r="AT158" s="401"/>
      <c r="AU158" s="399"/>
      <c r="AV158" s="617"/>
      <c r="AW158" s="401"/>
      <c r="AX158" s="401"/>
      <c r="AY158" s="341"/>
      <c r="AZ158" s="341"/>
      <c r="BA158" s="341"/>
      <c r="BB158" s="341"/>
      <c r="BC158" s="341"/>
      <c r="BD158" s="401"/>
      <c r="BE158" s="341"/>
      <c r="BF158" s="341"/>
      <c r="BG158" s="402"/>
      <c r="BH158" s="403"/>
      <c r="BI158" s="405"/>
      <c r="BJ158" s="405"/>
      <c r="BK158" s="405"/>
      <c r="BL158" s="405"/>
      <c r="BM158" s="514"/>
    </row>
    <row r="159" ht="18.75" customHeight="1">
      <c r="A159" s="400" t="str">
        <f t="shared" si="4"/>
        <v/>
      </c>
      <c r="B159" s="341"/>
      <c r="C159" s="559"/>
      <c r="D159" s="341"/>
      <c r="E159" s="638"/>
      <c r="F159" s="393"/>
      <c r="G159" s="341" t="str">
        <f t="array" ref="G159">IF(C159="","",XLOOKUP(C159,'Master Data'!K:K,'Master Data'!N:N,"Input in Master Data",0,1))</f>
        <v/>
      </c>
      <c r="H159" s="341" t="str">
        <f t="array" ref="H159">IF(C159="","",XLOOKUP(C159,'Master Data'!K:K,'Master Data'!O:O,"Input in Master Data",0,1))</f>
        <v/>
      </c>
      <c r="I159" s="341" t="str">
        <f t="array" ref="I159">if(U159="","",XLOOKUP(U159,Master[Company],Master[Blow],"Unknown",0,1))</f>
        <v/>
      </c>
      <c r="J159" s="341" t="str">
        <f t="array" ref="J159">if(U159="","",XLOOKUP(U159,Master[Company],Master[Pigging],"Unknown",0,1))</f>
        <v/>
      </c>
      <c r="K159" s="341" t="str">
        <f t="array" ref="K159">if(U159="","",XLOOKUP(U159,Master[Company],Master[Load Method],"Unknown",0,1))</f>
        <v/>
      </c>
      <c r="L159" s="341" t="str">
        <f t="array" ref="L159">if(U159="","",XLOOKUP(U159,Master[Company],Master[Line Distance],"Unknown",0,1))</f>
        <v/>
      </c>
      <c r="M159" s="394"/>
      <c r="N159" s="341"/>
      <c r="O159" s="341"/>
      <c r="P159" s="341" t="str">
        <f t="array" ref="P159">if(U159="","",XLOOKUP(U159,Master[Company],Master[Terms],"NA",0,1))</f>
        <v/>
      </c>
      <c r="Q159" s="341" t="str">
        <f t="shared" si="1"/>
        <v/>
      </c>
      <c r="R159" s="341" t="str">
        <f t="array" ref="R159">if(U159="","",XLOOKUP(U159,Master[Company],Master[Group],"NA",0,1))</f>
        <v/>
      </c>
      <c r="S159" s="341" t="str">
        <f t="array" ref="S159">if(U159="","",XLOOKUP(U159,Master[Company],Master[Loading Location],"NA",0,1))</f>
        <v/>
      </c>
      <c r="T159" s="341" t="str">
        <f t="array" ref="T159">if(U159="","",XLOOKUP(U159,Master[Company],Master[Acronym],"NA",0,1))</f>
        <v/>
      </c>
      <c r="U159" s="341"/>
      <c r="V159" s="342"/>
      <c r="W159" s="342"/>
      <c r="X159" s="341" t="str">
        <f t="shared" si="2"/>
        <v/>
      </c>
      <c r="Y159" s="341" t="str">
        <f t="shared" si="3"/>
        <v/>
      </c>
      <c r="Z159" s="341"/>
      <c r="AA159" s="341"/>
      <c r="AB159" s="341"/>
      <c r="AC159" s="401"/>
      <c r="AD159" s="563"/>
      <c r="AE159" s="564"/>
      <c r="AF159" s="564"/>
      <c r="AG159" s="564"/>
      <c r="AH159" s="564"/>
      <c r="AI159" s="564"/>
      <c r="AJ159" s="564"/>
      <c r="AK159" s="564"/>
      <c r="AL159" s="563"/>
      <c r="AM159" s="564"/>
      <c r="AN159" s="564"/>
      <c r="AO159" s="564"/>
      <c r="AP159" s="564"/>
      <c r="AQ159" s="564"/>
      <c r="AR159" s="564"/>
      <c r="AS159" s="564"/>
      <c r="AT159" s="401"/>
      <c r="AU159" s="399"/>
      <c r="AV159" s="617"/>
      <c r="AW159" s="401"/>
      <c r="AX159" s="401"/>
      <c r="AY159" s="341"/>
      <c r="AZ159" s="341"/>
      <c r="BA159" s="341"/>
      <c r="BB159" s="341"/>
      <c r="BC159" s="341"/>
      <c r="BD159" s="401"/>
      <c r="BE159" s="341"/>
      <c r="BF159" s="341"/>
      <c r="BG159" s="402"/>
      <c r="BH159" s="403"/>
      <c r="BI159" s="405"/>
      <c r="BJ159" s="405"/>
      <c r="BK159" s="405"/>
      <c r="BL159" s="405"/>
      <c r="BM159" s="514"/>
    </row>
    <row r="160" ht="18.75" customHeight="1">
      <c r="A160" s="400" t="str">
        <f t="shared" si="4"/>
        <v/>
      </c>
      <c r="B160" s="341"/>
      <c r="C160" s="559"/>
      <c r="D160" s="341"/>
      <c r="E160" s="638"/>
      <c r="F160" s="393"/>
      <c r="G160" s="341" t="str">
        <f t="array" ref="G160">IF(C160="","",XLOOKUP(C160,'Master Data'!K:K,'Master Data'!N:N,"Input in Master Data",0,1))</f>
        <v/>
      </c>
      <c r="H160" s="341" t="str">
        <f t="array" ref="H160">IF(C160="","",XLOOKUP(C160,'Master Data'!K:K,'Master Data'!O:O,"Input in Master Data",0,1))</f>
        <v/>
      </c>
      <c r="I160" s="341" t="str">
        <f t="array" ref="I160">if(U160="","",XLOOKUP(U160,Master[Company],Master[Blow],"Unknown",0,1))</f>
        <v/>
      </c>
      <c r="J160" s="341" t="str">
        <f t="array" ref="J160">if(U160="","",XLOOKUP(U160,Master[Company],Master[Pigging],"Unknown",0,1))</f>
        <v/>
      </c>
      <c r="K160" s="341" t="str">
        <f t="array" ref="K160">if(U160="","",XLOOKUP(U160,Master[Company],Master[Load Method],"Unknown",0,1))</f>
        <v/>
      </c>
      <c r="L160" s="341" t="str">
        <f t="array" ref="L160">if(U160="","",XLOOKUP(U160,Master[Company],Master[Line Distance],"Unknown",0,1))</f>
        <v/>
      </c>
      <c r="M160" s="394"/>
      <c r="N160" s="341"/>
      <c r="O160" s="341"/>
      <c r="P160" s="341" t="str">
        <f t="array" ref="P160">if(U160="","",XLOOKUP(U160,Master[Company],Master[Terms],"NA",0,1))</f>
        <v/>
      </c>
      <c r="Q160" s="341" t="str">
        <f t="shared" si="1"/>
        <v/>
      </c>
      <c r="R160" s="341" t="str">
        <f t="array" ref="R160">if(U160="","",XLOOKUP(U160,Master[Company],Master[Group],"NA",0,1))</f>
        <v/>
      </c>
      <c r="S160" s="341" t="str">
        <f t="array" ref="S160">if(U160="","",XLOOKUP(U160,Master[Company],Master[Loading Location],"NA",0,1))</f>
        <v/>
      </c>
      <c r="T160" s="341" t="str">
        <f t="array" ref="T160">if(U160="","",XLOOKUP(U160,Master[Company],Master[Acronym],"NA",0,1))</f>
        <v/>
      </c>
      <c r="U160" s="341"/>
      <c r="V160" s="342"/>
      <c r="W160" s="342"/>
      <c r="X160" s="341" t="str">
        <f t="shared" si="2"/>
        <v/>
      </c>
      <c r="Y160" s="341" t="str">
        <f t="shared" si="3"/>
        <v/>
      </c>
      <c r="Z160" s="341"/>
      <c r="AA160" s="341"/>
      <c r="AB160" s="341"/>
      <c r="AC160" s="401"/>
      <c r="AD160" s="563"/>
      <c r="AE160" s="564"/>
      <c r="AF160" s="564"/>
      <c r="AG160" s="564"/>
      <c r="AH160" s="564"/>
      <c r="AI160" s="564"/>
      <c r="AJ160" s="564"/>
      <c r="AK160" s="564"/>
      <c r="AL160" s="563"/>
      <c r="AM160" s="564"/>
      <c r="AN160" s="564"/>
      <c r="AO160" s="564"/>
      <c r="AP160" s="564"/>
      <c r="AQ160" s="564"/>
      <c r="AR160" s="564"/>
      <c r="AS160" s="564"/>
      <c r="AT160" s="401"/>
      <c r="AU160" s="399"/>
      <c r="AV160" s="617"/>
      <c r="AW160" s="401"/>
      <c r="AX160" s="401"/>
      <c r="AY160" s="341"/>
      <c r="AZ160" s="341"/>
      <c r="BA160" s="341"/>
      <c r="BB160" s="341"/>
      <c r="BC160" s="341"/>
      <c r="BD160" s="401"/>
      <c r="BE160" s="341"/>
      <c r="BF160" s="341"/>
      <c r="BG160" s="402"/>
      <c r="BH160" s="403"/>
      <c r="BI160" s="405"/>
      <c r="BJ160" s="405"/>
      <c r="BK160" s="405"/>
      <c r="BL160" s="405"/>
      <c r="BM160" s="514"/>
    </row>
    <row r="161" ht="18.75" customHeight="1">
      <c r="A161" s="400" t="str">
        <f t="shared" si="4"/>
        <v/>
      </c>
      <c r="B161" s="341"/>
      <c r="C161" s="559"/>
      <c r="D161" s="341"/>
      <c r="E161" s="638"/>
      <c r="F161" s="393"/>
      <c r="G161" s="341" t="str">
        <f t="array" ref="G161">IF(C161="","",XLOOKUP(C161,'Master Data'!K:K,'Master Data'!N:N,"Input in Master Data",0,1))</f>
        <v/>
      </c>
      <c r="H161" s="341" t="str">
        <f t="array" ref="H161">IF(C161="","",XLOOKUP(C161,'Master Data'!K:K,'Master Data'!O:O,"Input in Master Data",0,1))</f>
        <v/>
      </c>
      <c r="I161" s="341" t="str">
        <f t="array" ref="I161">if(U161="","",XLOOKUP(U161,Master[Company],Master[Blow],"Unknown",0,1))</f>
        <v/>
      </c>
      <c r="J161" s="341" t="str">
        <f t="array" ref="J161">if(U161="","",XLOOKUP(U161,Master[Company],Master[Pigging],"Unknown",0,1))</f>
        <v/>
      </c>
      <c r="K161" s="341" t="str">
        <f t="array" ref="K161">if(U161="","",XLOOKUP(U161,Master[Company],Master[Load Method],"Unknown",0,1))</f>
        <v/>
      </c>
      <c r="L161" s="341" t="str">
        <f t="array" ref="L161">if(U161="","",XLOOKUP(U161,Master[Company],Master[Line Distance],"Unknown",0,1))</f>
        <v/>
      </c>
      <c r="M161" s="394"/>
      <c r="N161" s="341"/>
      <c r="O161" s="341"/>
      <c r="P161" s="341" t="str">
        <f t="array" ref="P161">if(U161="","",XLOOKUP(U161,Master[Company],Master[Terms],"NA",0,1))</f>
        <v/>
      </c>
      <c r="Q161" s="341" t="str">
        <f t="shared" si="1"/>
        <v/>
      </c>
      <c r="R161" s="341" t="str">
        <f t="array" ref="R161">if(U161="","",XLOOKUP(U161,Master[Company],Master[Group],"NA",0,1))</f>
        <v/>
      </c>
      <c r="S161" s="341" t="str">
        <f t="array" ref="S161">if(U161="","",XLOOKUP(U161,Master[Company],Master[Loading Location],"NA",0,1))</f>
        <v/>
      </c>
      <c r="T161" s="341" t="str">
        <f t="array" ref="T161">if(U161="","",XLOOKUP(U161,Master[Company],Master[Acronym],"NA",0,1))</f>
        <v/>
      </c>
      <c r="U161" s="341"/>
      <c r="V161" s="342"/>
      <c r="W161" s="342"/>
      <c r="X161" s="341" t="str">
        <f t="shared" si="2"/>
        <v/>
      </c>
      <c r="Y161" s="341" t="str">
        <f t="shared" si="3"/>
        <v/>
      </c>
      <c r="Z161" s="341"/>
      <c r="AA161" s="341"/>
      <c r="AB161" s="341"/>
      <c r="AC161" s="401"/>
      <c r="AD161" s="563"/>
      <c r="AE161" s="564"/>
      <c r="AF161" s="564"/>
      <c r="AG161" s="564"/>
      <c r="AH161" s="564"/>
      <c r="AI161" s="564"/>
      <c r="AJ161" s="564"/>
      <c r="AK161" s="564"/>
      <c r="AL161" s="563"/>
      <c r="AM161" s="564"/>
      <c r="AN161" s="564"/>
      <c r="AO161" s="564"/>
      <c r="AP161" s="564"/>
      <c r="AQ161" s="564"/>
      <c r="AR161" s="564"/>
      <c r="AS161" s="564"/>
      <c r="AT161" s="401"/>
      <c r="AU161" s="399"/>
      <c r="AV161" s="617"/>
      <c r="AW161" s="401"/>
      <c r="AX161" s="401"/>
      <c r="AY161" s="341"/>
      <c r="AZ161" s="341"/>
      <c r="BA161" s="341"/>
      <c r="BB161" s="341"/>
      <c r="BC161" s="341"/>
      <c r="BD161" s="401"/>
      <c r="BE161" s="341"/>
      <c r="BF161" s="341"/>
      <c r="BG161" s="402"/>
      <c r="BH161" s="403"/>
      <c r="BI161" s="405"/>
      <c r="BJ161" s="405"/>
      <c r="BK161" s="405"/>
      <c r="BL161" s="405"/>
      <c r="BM161" s="514"/>
    </row>
    <row r="162" ht="18.75" customHeight="1">
      <c r="A162" s="400" t="str">
        <f t="shared" si="4"/>
        <v/>
      </c>
      <c r="B162" s="341"/>
      <c r="C162" s="559"/>
      <c r="D162" s="341"/>
      <c r="E162" s="638"/>
      <c r="F162" s="393"/>
      <c r="G162" s="341" t="str">
        <f t="array" ref="G162">IF(C162="","",XLOOKUP(C162,'Master Data'!K:K,'Master Data'!N:N,"Input in Master Data",0,1))</f>
        <v/>
      </c>
      <c r="H162" s="341" t="str">
        <f t="array" ref="H162">IF(C162="","",XLOOKUP(C162,'Master Data'!K:K,'Master Data'!O:O,"Input in Master Data",0,1))</f>
        <v/>
      </c>
      <c r="I162" s="341" t="str">
        <f t="array" ref="I162">if(U162="","",XLOOKUP(U162,Master[Company],Master[Blow],"Unknown",0,1))</f>
        <v/>
      </c>
      <c r="J162" s="341" t="str">
        <f t="array" ref="J162">if(U162="","",XLOOKUP(U162,Master[Company],Master[Pigging],"Unknown",0,1))</f>
        <v/>
      </c>
      <c r="K162" s="341" t="str">
        <f t="array" ref="K162">if(U162="","",XLOOKUP(U162,Master[Company],Master[Load Method],"Unknown",0,1))</f>
        <v/>
      </c>
      <c r="L162" s="341" t="str">
        <f t="array" ref="L162">if(U162="","",XLOOKUP(U162,Master[Company],Master[Line Distance],"Unknown",0,1))</f>
        <v/>
      </c>
      <c r="M162" s="394"/>
      <c r="N162" s="341"/>
      <c r="O162" s="341"/>
      <c r="P162" s="341" t="str">
        <f t="array" ref="P162">if(U162="","",XLOOKUP(U162,Master[Company],Master[Terms],"NA",0,1))</f>
        <v/>
      </c>
      <c r="Q162" s="341" t="str">
        <f t="shared" si="1"/>
        <v/>
      </c>
      <c r="R162" s="341" t="str">
        <f t="array" ref="R162">if(U162="","",XLOOKUP(U162,Master[Company],Master[Group],"NA",0,1))</f>
        <v/>
      </c>
      <c r="S162" s="341" t="str">
        <f t="array" ref="S162">if(U162="","",XLOOKUP(U162,Master[Company],Master[Loading Location],"NA",0,1))</f>
        <v/>
      </c>
      <c r="T162" s="341" t="str">
        <f t="array" ref="T162">if(U162="","",XLOOKUP(U162,Master[Company],Master[Acronym],"NA",0,1))</f>
        <v/>
      </c>
      <c r="U162" s="341"/>
      <c r="V162" s="342"/>
      <c r="W162" s="342"/>
      <c r="X162" s="341" t="str">
        <f t="shared" si="2"/>
        <v/>
      </c>
      <c r="Y162" s="341" t="str">
        <f t="shared" si="3"/>
        <v/>
      </c>
      <c r="Z162" s="341"/>
      <c r="AA162" s="341"/>
      <c r="AB162" s="341"/>
      <c r="AC162" s="401"/>
      <c r="AD162" s="563"/>
      <c r="AE162" s="564"/>
      <c r="AF162" s="564"/>
      <c r="AG162" s="564"/>
      <c r="AH162" s="564"/>
      <c r="AI162" s="564"/>
      <c r="AJ162" s="564"/>
      <c r="AK162" s="564"/>
      <c r="AL162" s="563"/>
      <c r="AM162" s="564"/>
      <c r="AN162" s="564"/>
      <c r="AO162" s="564"/>
      <c r="AP162" s="564"/>
      <c r="AQ162" s="564"/>
      <c r="AR162" s="564"/>
      <c r="AS162" s="564"/>
      <c r="AT162" s="401"/>
      <c r="AU162" s="399"/>
      <c r="AV162" s="617"/>
      <c r="AW162" s="401"/>
      <c r="AX162" s="401"/>
      <c r="AY162" s="341"/>
      <c r="AZ162" s="341"/>
      <c r="BA162" s="341"/>
      <c r="BB162" s="341"/>
      <c r="BC162" s="341"/>
      <c r="BD162" s="401"/>
      <c r="BE162" s="341"/>
      <c r="BF162" s="341"/>
      <c r="BG162" s="402"/>
      <c r="BH162" s="403"/>
      <c r="BI162" s="405"/>
      <c r="BJ162" s="405"/>
      <c r="BK162" s="405"/>
      <c r="BL162" s="405"/>
      <c r="BM162" s="514"/>
    </row>
    <row r="163" ht="18.75" customHeight="1">
      <c r="A163" s="400" t="str">
        <f t="shared" si="4"/>
        <v/>
      </c>
      <c r="B163" s="341"/>
      <c r="C163" s="559"/>
      <c r="D163" s="341"/>
      <c r="E163" s="638"/>
      <c r="F163" s="393"/>
      <c r="G163" s="341" t="str">
        <f t="array" ref="G163">IF(C163="","",XLOOKUP(C163,'Master Data'!K:K,'Master Data'!N:N,"Input in Master Data",0,1))</f>
        <v/>
      </c>
      <c r="H163" s="341" t="str">
        <f t="array" ref="H163">IF(C163="","",XLOOKUP(C163,'Master Data'!K:K,'Master Data'!O:O,"Input in Master Data",0,1))</f>
        <v/>
      </c>
      <c r="I163" s="341" t="str">
        <f t="array" ref="I163">if(U163="","",XLOOKUP(U163,Master[Company],Master[Blow],"Unknown",0,1))</f>
        <v/>
      </c>
      <c r="J163" s="341" t="str">
        <f t="array" ref="J163">if(U163="","",XLOOKUP(U163,Master[Company],Master[Pigging],"Unknown",0,1))</f>
        <v/>
      </c>
      <c r="K163" s="341" t="str">
        <f t="array" ref="K163">if(U163="","",XLOOKUP(U163,Master[Company],Master[Load Method],"Unknown",0,1))</f>
        <v/>
      </c>
      <c r="L163" s="341" t="str">
        <f t="array" ref="L163">if(U163="","",XLOOKUP(U163,Master[Company],Master[Line Distance],"Unknown",0,1))</f>
        <v/>
      </c>
      <c r="M163" s="394"/>
      <c r="N163" s="341"/>
      <c r="O163" s="341"/>
      <c r="P163" s="341" t="str">
        <f t="array" ref="P163">if(U163="","",XLOOKUP(U163,Master[Company],Master[Terms],"NA",0,1))</f>
        <v/>
      </c>
      <c r="Q163" s="341" t="str">
        <f t="shared" si="1"/>
        <v/>
      </c>
      <c r="R163" s="341" t="str">
        <f t="array" ref="R163">if(U163="","",XLOOKUP(U163,Master[Company],Master[Group],"NA",0,1))</f>
        <v/>
      </c>
      <c r="S163" s="341" t="str">
        <f t="array" ref="S163">if(U163="","",XLOOKUP(U163,Master[Company],Master[Loading Location],"NA",0,1))</f>
        <v/>
      </c>
      <c r="T163" s="341" t="str">
        <f t="array" ref="T163">if(U163="","",XLOOKUP(U163,Master[Company],Master[Acronym],"NA",0,1))</f>
        <v/>
      </c>
      <c r="U163" s="341"/>
      <c r="V163" s="342"/>
      <c r="W163" s="342"/>
      <c r="X163" s="341" t="str">
        <f t="shared" si="2"/>
        <v/>
      </c>
      <c r="Y163" s="341" t="str">
        <f t="shared" si="3"/>
        <v/>
      </c>
      <c r="Z163" s="341"/>
      <c r="AA163" s="341"/>
      <c r="AB163" s="341"/>
      <c r="AC163" s="401"/>
      <c r="AD163" s="563"/>
      <c r="AE163" s="564"/>
      <c r="AF163" s="564"/>
      <c r="AG163" s="564"/>
      <c r="AH163" s="564"/>
      <c r="AI163" s="564"/>
      <c r="AJ163" s="564"/>
      <c r="AK163" s="564"/>
      <c r="AL163" s="563"/>
      <c r="AM163" s="564"/>
      <c r="AN163" s="564"/>
      <c r="AO163" s="564"/>
      <c r="AP163" s="564"/>
      <c r="AQ163" s="564"/>
      <c r="AR163" s="564"/>
      <c r="AS163" s="564"/>
      <c r="AT163" s="401"/>
      <c r="AU163" s="399"/>
      <c r="AV163" s="617"/>
      <c r="AW163" s="401"/>
      <c r="AX163" s="401"/>
      <c r="AY163" s="341"/>
      <c r="AZ163" s="341"/>
      <c r="BA163" s="341"/>
      <c r="BB163" s="341"/>
      <c r="BC163" s="341"/>
      <c r="BD163" s="401"/>
      <c r="BE163" s="341"/>
      <c r="BF163" s="341"/>
      <c r="BG163" s="402"/>
      <c r="BH163" s="403"/>
      <c r="BI163" s="405"/>
      <c r="BJ163" s="405"/>
      <c r="BK163" s="405"/>
      <c r="BL163" s="405"/>
      <c r="BM163" s="514"/>
    </row>
    <row r="164" ht="18.75" customHeight="1">
      <c r="A164" s="400" t="str">
        <f t="shared" si="4"/>
        <v/>
      </c>
      <c r="B164" s="341"/>
      <c r="C164" s="559"/>
      <c r="D164" s="341"/>
      <c r="E164" s="638"/>
      <c r="F164" s="393"/>
      <c r="G164" s="341" t="str">
        <f t="array" ref="G164">IF(C164="","",XLOOKUP(C164,'Master Data'!K:K,'Master Data'!N:N,"Input in Master Data",0,1))</f>
        <v/>
      </c>
      <c r="H164" s="341" t="str">
        <f t="array" ref="H164">IF(C164="","",XLOOKUP(C164,'Master Data'!K:K,'Master Data'!O:O,"Input in Master Data",0,1))</f>
        <v/>
      </c>
      <c r="I164" s="341" t="str">
        <f t="array" ref="I164">if(U164="","",XLOOKUP(U164,Master[Company],Master[Blow],"Unknown",0,1))</f>
        <v/>
      </c>
      <c r="J164" s="341" t="str">
        <f t="array" ref="J164">if(U164="","",XLOOKUP(U164,Master[Company],Master[Pigging],"Unknown",0,1))</f>
        <v/>
      </c>
      <c r="K164" s="341" t="str">
        <f t="array" ref="K164">if(U164="","",XLOOKUP(U164,Master[Company],Master[Load Method],"Unknown",0,1))</f>
        <v/>
      </c>
      <c r="L164" s="341" t="str">
        <f t="array" ref="L164">if(U164="","",XLOOKUP(U164,Master[Company],Master[Line Distance],"Unknown",0,1))</f>
        <v/>
      </c>
      <c r="M164" s="394"/>
      <c r="N164" s="341"/>
      <c r="O164" s="341"/>
      <c r="P164" s="341" t="str">
        <f t="array" ref="P164">if(U164="","",XLOOKUP(U164,Master[Company],Master[Terms],"NA",0,1))</f>
        <v/>
      </c>
      <c r="Q164" s="341" t="str">
        <f t="shared" si="1"/>
        <v/>
      </c>
      <c r="R164" s="341" t="str">
        <f t="array" ref="R164">if(U164="","",XLOOKUP(U164,Master[Company],Master[Group],"NA",0,1))</f>
        <v/>
      </c>
      <c r="S164" s="341" t="str">
        <f t="array" ref="S164">if(U164="","",XLOOKUP(U164,Master[Company],Master[Loading Location],"NA",0,1))</f>
        <v/>
      </c>
      <c r="T164" s="341" t="str">
        <f t="array" ref="T164">if(U164="","",XLOOKUP(U164,Master[Company],Master[Acronym],"NA",0,1))</f>
        <v/>
      </c>
      <c r="U164" s="341"/>
      <c r="V164" s="342"/>
      <c r="W164" s="342"/>
      <c r="X164" s="341" t="str">
        <f t="shared" si="2"/>
        <v/>
      </c>
      <c r="Y164" s="341" t="str">
        <f t="shared" si="3"/>
        <v/>
      </c>
      <c r="Z164" s="341"/>
      <c r="AA164" s="341"/>
      <c r="AB164" s="341"/>
      <c r="AC164" s="401"/>
      <c r="AD164" s="563"/>
      <c r="AE164" s="564"/>
      <c r="AF164" s="564"/>
      <c r="AG164" s="564"/>
      <c r="AH164" s="564"/>
      <c r="AI164" s="564"/>
      <c r="AJ164" s="564"/>
      <c r="AK164" s="564"/>
      <c r="AL164" s="563"/>
      <c r="AM164" s="564"/>
      <c r="AN164" s="564"/>
      <c r="AO164" s="564"/>
      <c r="AP164" s="564"/>
      <c r="AQ164" s="564"/>
      <c r="AR164" s="564"/>
      <c r="AS164" s="564"/>
      <c r="AT164" s="401"/>
      <c r="AU164" s="399"/>
      <c r="AV164" s="617"/>
      <c r="AW164" s="401"/>
      <c r="AX164" s="401"/>
      <c r="AY164" s="341"/>
      <c r="AZ164" s="341"/>
      <c r="BA164" s="341"/>
      <c r="BB164" s="341"/>
      <c r="BC164" s="341"/>
      <c r="BD164" s="401"/>
      <c r="BE164" s="341"/>
      <c r="BF164" s="341"/>
      <c r="BG164" s="402"/>
      <c r="BH164" s="403"/>
      <c r="BI164" s="405"/>
      <c r="BJ164" s="405"/>
      <c r="BK164" s="405"/>
      <c r="BL164" s="405"/>
      <c r="BM164" s="514"/>
    </row>
    <row r="165" ht="18.75" customHeight="1">
      <c r="A165" s="400" t="str">
        <f t="shared" si="4"/>
        <v/>
      </c>
      <c r="B165" s="341"/>
      <c r="C165" s="559"/>
      <c r="D165" s="341"/>
      <c r="E165" s="638"/>
      <c r="F165" s="393"/>
      <c r="G165" s="341" t="str">
        <f t="array" ref="G165">IF(C165="","",XLOOKUP(C165,'Master Data'!K:K,'Master Data'!N:N,"Input in Master Data",0,1))</f>
        <v/>
      </c>
      <c r="H165" s="341" t="str">
        <f t="array" ref="H165">IF(C165="","",XLOOKUP(C165,'Master Data'!K:K,'Master Data'!O:O,"Input in Master Data",0,1))</f>
        <v/>
      </c>
      <c r="I165" s="341" t="str">
        <f t="array" ref="I165">if(U165="","",XLOOKUP(U165,Master[Company],Master[Blow],"Unknown",0,1))</f>
        <v/>
      </c>
      <c r="J165" s="341" t="str">
        <f t="array" ref="J165">if(U165="","",XLOOKUP(U165,Master[Company],Master[Pigging],"Unknown",0,1))</f>
        <v/>
      </c>
      <c r="K165" s="341" t="str">
        <f t="array" ref="K165">if(U165="","",XLOOKUP(U165,Master[Company],Master[Load Method],"Unknown",0,1))</f>
        <v/>
      </c>
      <c r="L165" s="341" t="str">
        <f t="array" ref="L165">if(U165="","",XLOOKUP(U165,Master[Company],Master[Line Distance],"Unknown",0,1))</f>
        <v/>
      </c>
      <c r="M165" s="394"/>
      <c r="N165" s="341"/>
      <c r="O165" s="341"/>
      <c r="P165" s="341" t="str">
        <f t="array" ref="P165">if(U165="","",XLOOKUP(U165,Master[Company],Master[Terms],"NA",0,1))</f>
        <v/>
      </c>
      <c r="Q165" s="341" t="str">
        <f t="shared" si="1"/>
        <v/>
      </c>
      <c r="R165" s="341" t="str">
        <f t="array" ref="R165">if(U165="","",XLOOKUP(U165,Master[Company],Master[Group],"NA",0,1))</f>
        <v/>
      </c>
      <c r="S165" s="341" t="str">
        <f t="array" ref="S165">if(U165="","",XLOOKUP(U165,Master[Company],Master[Loading Location],"NA",0,1))</f>
        <v/>
      </c>
      <c r="T165" s="341" t="str">
        <f t="array" ref="T165">if(U165="","",XLOOKUP(U165,Master[Company],Master[Acronym],"NA",0,1))</f>
        <v/>
      </c>
      <c r="U165" s="341"/>
      <c r="V165" s="342"/>
      <c r="W165" s="342"/>
      <c r="X165" s="341" t="str">
        <f t="shared" si="2"/>
        <v/>
      </c>
      <c r="Y165" s="341" t="str">
        <f t="shared" si="3"/>
        <v/>
      </c>
      <c r="Z165" s="341"/>
      <c r="AA165" s="341"/>
      <c r="AB165" s="341"/>
      <c r="AC165" s="401"/>
      <c r="AD165" s="563"/>
      <c r="AE165" s="564"/>
      <c r="AF165" s="564"/>
      <c r="AG165" s="564"/>
      <c r="AH165" s="564"/>
      <c r="AI165" s="564"/>
      <c r="AJ165" s="564"/>
      <c r="AK165" s="564"/>
      <c r="AL165" s="563"/>
      <c r="AM165" s="564"/>
      <c r="AN165" s="564"/>
      <c r="AO165" s="564"/>
      <c r="AP165" s="564"/>
      <c r="AQ165" s="564"/>
      <c r="AR165" s="564"/>
      <c r="AS165" s="564"/>
      <c r="AT165" s="401"/>
      <c r="AU165" s="399"/>
      <c r="AV165" s="617"/>
      <c r="AW165" s="401"/>
      <c r="AX165" s="401"/>
      <c r="AY165" s="341"/>
      <c r="AZ165" s="341"/>
      <c r="BA165" s="341"/>
      <c r="BB165" s="341"/>
      <c r="BC165" s="341"/>
      <c r="BD165" s="401"/>
      <c r="BE165" s="341"/>
      <c r="BF165" s="341"/>
      <c r="BG165" s="402"/>
      <c r="BH165" s="403"/>
      <c r="BI165" s="405"/>
      <c r="BJ165" s="405"/>
      <c r="BK165" s="405"/>
      <c r="BL165" s="405"/>
      <c r="BM165" s="514"/>
    </row>
    <row r="166" ht="18.75" customHeight="1">
      <c r="A166" s="400" t="str">
        <f t="shared" si="4"/>
        <v/>
      </c>
      <c r="B166" s="341"/>
      <c r="C166" s="559"/>
      <c r="D166" s="341"/>
      <c r="E166" s="638"/>
      <c r="F166" s="393"/>
      <c r="G166" s="341" t="str">
        <f t="array" ref="G166">IF(C166="","",XLOOKUP(C166,'Master Data'!K:K,'Master Data'!N:N,"Input in Master Data",0,1))</f>
        <v/>
      </c>
      <c r="H166" s="341" t="str">
        <f t="array" ref="H166">IF(C166="","",XLOOKUP(C166,'Master Data'!K:K,'Master Data'!O:O,"Input in Master Data",0,1))</f>
        <v/>
      </c>
      <c r="I166" s="341" t="str">
        <f t="array" ref="I166">if(U166="","",XLOOKUP(U166,Master[Company],Master[Blow],"Unknown",0,1))</f>
        <v/>
      </c>
      <c r="J166" s="341" t="str">
        <f t="array" ref="J166">if(U166="","",XLOOKUP(U166,Master[Company],Master[Pigging],"Unknown",0,1))</f>
        <v/>
      </c>
      <c r="K166" s="341" t="str">
        <f t="array" ref="K166">if(U166="","",XLOOKUP(U166,Master[Company],Master[Load Method],"Unknown",0,1))</f>
        <v/>
      </c>
      <c r="L166" s="341" t="str">
        <f t="array" ref="L166">if(U166="","",XLOOKUP(U166,Master[Company],Master[Line Distance],"Unknown",0,1))</f>
        <v/>
      </c>
      <c r="M166" s="394"/>
      <c r="N166" s="341"/>
      <c r="O166" s="341"/>
      <c r="P166" s="341" t="str">
        <f t="array" ref="P166">if(U166="","",XLOOKUP(U166,Master[Company],Master[Terms],"NA",0,1))</f>
        <v/>
      </c>
      <c r="Q166" s="341" t="str">
        <f t="shared" si="1"/>
        <v/>
      </c>
      <c r="R166" s="341" t="str">
        <f t="array" ref="R166">if(U166="","",XLOOKUP(U166,Master[Company],Master[Group],"NA",0,1))</f>
        <v/>
      </c>
      <c r="S166" s="341" t="str">
        <f t="array" ref="S166">if(U166="","",XLOOKUP(U166,Master[Company],Master[Loading Location],"NA",0,1))</f>
        <v/>
      </c>
      <c r="T166" s="341" t="str">
        <f t="array" ref="T166">if(U166="","",XLOOKUP(U166,Master[Company],Master[Acronym],"NA",0,1))</f>
        <v/>
      </c>
      <c r="U166" s="341"/>
      <c r="V166" s="342"/>
      <c r="W166" s="342"/>
      <c r="X166" s="341" t="str">
        <f t="shared" si="2"/>
        <v/>
      </c>
      <c r="Y166" s="341" t="str">
        <f t="shared" si="3"/>
        <v/>
      </c>
      <c r="Z166" s="341"/>
      <c r="AA166" s="341"/>
      <c r="AB166" s="341"/>
      <c r="AC166" s="401"/>
      <c r="AD166" s="563"/>
      <c r="AE166" s="564"/>
      <c r="AF166" s="564"/>
      <c r="AG166" s="564"/>
      <c r="AH166" s="564"/>
      <c r="AI166" s="564"/>
      <c r="AJ166" s="564"/>
      <c r="AK166" s="564"/>
      <c r="AL166" s="563"/>
      <c r="AM166" s="564"/>
      <c r="AN166" s="564"/>
      <c r="AO166" s="564"/>
      <c r="AP166" s="564"/>
      <c r="AQ166" s="564"/>
      <c r="AR166" s="564"/>
      <c r="AS166" s="564"/>
      <c r="AT166" s="401"/>
      <c r="AU166" s="399"/>
      <c r="AV166" s="617"/>
      <c r="AW166" s="401"/>
      <c r="AX166" s="401"/>
      <c r="AY166" s="341"/>
      <c r="AZ166" s="341"/>
      <c r="BA166" s="341"/>
      <c r="BB166" s="341"/>
      <c r="BC166" s="341"/>
      <c r="BD166" s="401"/>
      <c r="BE166" s="341"/>
      <c r="BF166" s="341"/>
      <c r="BG166" s="402"/>
      <c r="BH166" s="403"/>
      <c r="BI166" s="405"/>
      <c r="BJ166" s="405"/>
      <c r="BK166" s="405"/>
      <c r="BL166" s="405"/>
      <c r="BM166" s="514"/>
    </row>
    <row r="167" ht="18.75" customHeight="1">
      <c r="A167" s="400" t="str">
        <f t="shared" si="4"/>
        <v/>
      </c>
      <c r="B167" s="341"/>
      <c r="C167" s="559"/>
      <c r="D167" s="341"/>
      <c r="E167" s="638"/>
      <c r="F167" s="393"/>
      <c r="G167" s="341" t="str">
        <f t="array" ref="G167">IF(C167="","",XLOOKUP(C167,'Master Data'!K:K,'Master Data'!N:N,"Input in Master Data",0,1))</f>
        <v/>
      </c>
      <c r="H167" s="341" t="str">
        <f t="array" ref="H167">IF(C167="","",XLOOKUP(C167,'Master Data'!K:K,'Master Data'!O:O,"Input in Master Data",0,1))</f>
        <v/>
      </c>
      <c r="I167" s="341" t="str">
        <f t="array" ref="I167">if(U167="","",XLOOKUP(U167,Master[Company],Master[Blow],"Unknown",0,1))</f>
        <v/>
      </c>
      <c r="J167" s="341" t="str">
        <f t="array" ref="J167">if(U167="","",XLOOKUP(U167,Master[Company],Master[Pigging],"Unknown",0,1))</f>
        <v/>
      </c>
      <c r="K167" s="341" t="str">
        <f t="array" ref="K167">if(U167="","",XLOOKUP(U167,Master[Company],Master[Load Method],"Unknown",0,1))</f>
        <v/>
      </c>
      <c r="L167" s="341" t="str">
        <f t="array" ref="L167">if(U167="","",XLOOKUP(U167,Master[Company],Master[Line Distance],"Unknown",0,1))</f>
        <v/>
      </c>
      <c r="M167" s="394"/>
      <c r="N167" s="341"/>
      <c r="O167" s="341"/>
      <c r="P167" s="341" t="str">
        <f t="array" ref="P167">if(U167="","",XLOOKUP(U167,Master[Company],Master[Terms],"NA",0,1))</f>
        <v/>
      </c>
      <c r="Q167" s="341" t="str">
        <f t="shared" si="1"/>
        <v/>
      </c>
      <c r="R167" s="341" t="str">
        <f t="array" ref="R167">if(U167="","",XLOOKUP(U167,Master[Company],Master[Group],"NA",0,1))</f>
        <v/>
      </c>
      <c r="S167" s="341" t="str">
        <f t="array" ref="S167">if(U167="","",XLOOKUP(U167,Master[Company],Master[Loading Location],"NA",0,1))</f>
        <v/>
      </c>
      <c r="T167" s="341" t="str">
        <f t="array" ref="T167">if(U167="","",XLOOKUP(U167,Master[Company],Master[Acronym],"NA",0,1))</f>
        <v/>
      </c>
      <c r="U167" s="341"/>
      <c r="V167" s="342"/>
      <c r="W167" s="342"/>
      <c r="X167" s="341" t="str">
        <f t="shared" si="2"/>
        <v/>
      </c>
      <c r="Y167" s="341" t="str">
        <f t="shared" si="3"/>
        <v/>
      </c>
      <c r="Z167" s="341"/>
      <c r="AA167" s="341"/>
      <c r="AB167" s="341"/>
      <c r="AC167" s="401"/>
      <c r="AD167" s="563"/>
      <c r="AE167" s="564"/>
      <c r="AF167" s="564"/>
      <c r="AG167" s="564"/>
      <c r="AH167" s="564"/>
      <c r="AI167" s="564"/>
      <c r="AJ167" s="564"/>
      <c r="AK167" s="564"/>
      <c r="AL167" s="563"/>
      <c r="AM167" s="564"/>
      <c r="AN167" s="564"/>
      <c r="AO167" s="564"/>
      <c r="AP167" s="564"/>
      <c r="AQ167" s="564"/>
      <c r="AR167" s="564"/>
      <c r="AS167" s="564"/>
      <c r="AT167" s="401"/>
      <c r="AU167" s="399"/>
      <c r="AV167" s="617"/>
      <c r="AW167" s="401"/>
      <c r="AX167" s="401"/>
      <c r="AY167" s="341"/>
      <c r="AZ167" s="341"/>
      <c r="BA167" s="341"/>
      <c r="BB167" s="341"/>
      <c r="BC167" s="341"/>
      <c r="BD167" s="401"/>
      <c r="BE167" s="341"/>
      <c r="BF167" s="341"/>
      <c r="BG167" s="402"/>
      <c r="BH167" s="403"/>
      <c r="BI167" s="405"/>
      <c r="BJ167" s="405"/>
      <c r="BK167" s="405"/>
      <c r="BL167" s="405"/>
      <c r="BM167" s="514"/>
    </row>
    <row r="168" ht="18.75" customHeight="1">
      <c r="A168" s="400" t="str">
        <f t="shared" si="4"/>
        <v/>
      </c>
      <c r="B168" s="341"/>
      <c r="C168" s="559"/>
      <c r="D168" s="341"/>
      <c r="E168" s="638"/>
      <c r="F168" s="393"/>
      <c r="G168" s="341" t="str">
        <f t="array" ref="G168">IF(C168="","",XLOOKUP(C168,'Master Data'!K:K,'Master Data'!N:N,"Input in Master Data",0,1))</f>
        <v/>
      </c>
      <c r="H168" s="341" t="str">
        <f t="array" ref="H168">IF(C168="","",XLOOKUP(C168,'Master Data'!K:K,'Master Data'!O:O,"Input in Master Data",0,1))</f>
        <v/>
      </c>
      <c r="I168" s="341" t="str">
        <f t="array" ref="I168">if(U168="","",XLOOKUP(U168,Master[Company],Master[Blow],"Unknown",0,1))</f>
        <v/>
      </c>
      <c r="J168" s="341" t="str">
        <f t="array" ref="J168">if(U168="","",XLOOKUP(U168,Master[Company],Master[Pigging],"Unknown",0,1))</f>
        <v/>
      </c>
      <c r="K168" s="341" t="str">
        <f t="array" ref="K168">if(U168="","",XLOOKUP(U168,Master[Company],Master[Load Method],"Unknown",0,1))</f>
        <v/>
      </c>
      <c r="L168" s="341" t="str">
        <f t="array" ref="L168">if(U168="","",XLOOKUP(U168,Master[Company],Master[Line Distance],"Unknown",0,1))</f>
        <v/>
      </c>
      <c r="M168" s="394"/>
      <c r="N168" s="341"/>
      <c r="O168" s="341"/>
      <c r="P168" s="341" t="str">
        <f t="array" ref="P168">if(U168="","",XLOOKUP(U168,Master[Company],Master[Terms],"NA",0,1))</f>
        <v/>
      </c>
      <c r="Q168" s="341" t="str">
        <f t="shared" si="1"/>
        <v/>
      </c>
      <c r="R168" s="341" t="str">
        <f t="array" ref="R168">if(U168="","",XLOOKUP(U168,Master[Company],Master[Group],"NA",0,1))</f>
        <v/>
      </c>
      <c r="S168" s="341" t="str">
        <f t="array" ref="S168">if(U168="","",XLOOKUP(U168,Master[Company],Master[Loading Location],"NA",0,1))</f>
        <v/>
      </c>
      <c r="T168" s="341" t="str">
        <f t="array" ref="T168">if(U168="","",XLOOKUP(U168,Master[Company],Master[Acronym],"NA",0,1))</f>
        <v/>
      </c>
      <c r="U168" s="341"/>
      <c r="V168" s="342"/>
      <c r="W168" s="342"/>
      <c r="X168" s="341" t="str">
        <f t="shared" si="2"/>
        <v/>
      </c>
      <c r="Y168" s="341" t="str">
        <f t="shared" si="3"/>
        <v/>
      </c>
      <c r="Z168" s="341"/>
      <c r="AA168" s="341"/>
      <c r="AB168" s="341"/>
      <c r="AC168" s="401"/>
      <c r="AD168" s="563"/>
      <c r="AE168" s="564"/>
      <c r="AF168" s="564"/>
      <c r="AG168" s="564"/>
      <c r="AH168" s="564"/>
      <c r="AI168" s="564"/>
      <c r="AJ168" s="564"/>
      <c r="AK168" s="564"/>
      <c r="AL168" s="563"/>
      <c r="AM168" s="564"/>
      <c r="AN168" s="564"/>
      <c r="AO168" s="564"/>
      <c r="AP168" s="564"/>
      <c r="AQ168" s="564"/>
      <c r="AR168" s="564"/>
      <c r="AS168" s="564"/>
      <c r="AT168" s="401"/>
      <c r="AU168" s="399"/>
      <c r="AV168" s="617"/>
      <c r="AW168" s="401"/>
      <c r="AX168" s="401"/>
      <c r="AY168" s="341"/>
      <c r="AZ168" s="341"/>
      <c r="BA168" s="341"/>
      <c r="BB168" s="341"/>
      <c r="BC168" s="341"/>
      <c r="BD168" s="401"/>
      <c r="BE168" s="341"/>
      <c r="BF168" s="341"/>
      <c r="BG168" s="402"/>
      <c r="BH168" s="403"/>
      <c r="BI168" s="405"/>
      <c r="BJ168" s="405"/>
      <c r="BK168" s="405"/>
      <c r="BL168" s="405"/>
      <c r="BM168" s="514"/>
    </row>
    <row r="169" ht="18.75" customHeight="1">
      <c r="A169" s="400" t="str">
        <f t="shared" si="4"/>
        <v/>
      </c>
      <c r="B169" s="341"/>
      <c r="C169" s="559"/>
      <c r="D169" s="341"/>
      <c r="E169" s="638"/>
      <c r="F169" s="393"/>
      <c r="G169" s="341" t="str">
        <f t="array" ref="G169">IF(C169="","",XLOOKUP(C169,'Master Data'!K:K,'Master Data'!N:N,"Input in Master Data",0,1))</f>
        <v/>
      </c>
      <c r="H169" s="341" t="str">
        <f t="array" ref="H169">IF(C169="","",XLOOKUP(C169,'Master Data'!K:K,'Master Data'!O:O,"Input in Master Data",0,1))</f>
        <v/>
      </c>
      <c r="I169" s="341" t="str">
        <f t="array" ref="I169">if(U169="","",XLOOKUP(U169,Master[Company],Master[Blow],"Unknown",0,1))</f>
        <v/>
      </c>
      <c r="J169" s="341" t="str">
        <f t="array" ref="J169">if(U169="","",XLOOKUP(U169,Master[Company],Master[Pigging],"Unknown",0,1))</f>
        <v/>
      </c>
      <c r="K169" s="341" t="str">
        <f t="array" ref="K169">if(U169="","",XLOOKUP(U169,Master[Company],Master[Load Method],"Unknown",0,1))</f>
        <v/>
      </c>
      <c r="L169" s="341" t="str">
        <f t="array" ref="L169">if(U169="","",XLOOKUP(U169,Master[Company],Master[Line Distance],"Unknown",0,1))</f>
        <v/>
      </c>
      <c r="M169" s="394"/>
      <c r="N169" s="341"/>
      <c r="O169" s="341"/>
      <c r="P169" s="341" t="str">
        <f t="array" ref="P169">if(U169="","",XLOOKUP(U169,Master[Company],Master[Terms],"NA",0,1))</f>
        <v/>
      </c>
      <c r="Q169" s="341" t="str">
        <f t="shared" si="1"/>
        <v/>
      </c>
      <c r="R169" s="341" t="str">
        <f t="array" ref="R169">if(U169="","",XLOOKUP(U169,Master[Company],Master[Group],"NA",0,1))</f>
        <v/>
      </c>
      <c r="S169" s="341" t="str">
        <f t="array" ref="S169">if(U169="","",XLOOKUP(U169,Master[Company],Master[Loading Location],"NA",0,1))</f>
        <v/>
      </c>
      <c r="T169" s="341" t="str">
        <f t="array" ref="T169">if(U169="","",XLOOKUP(U169,Master[Company],Master[Acronym],"NA",0,1))</f>
        <v/>
      </c>
      <c r="U169" s="341"/>
      <c r="V169" s="342"/>
      <c r="W169" s="342"/>
      <c r="X169" s="341" t="str">
        <f t="shared" si="2"/>
        <v/>
      </c>
      <c r="Y169" s="341" t="str">
        <f t="shared" si="3"/>
        <v/>
      </c>
      <c r="Z169" s="341"/>
      <c r="AA169" s="341"/>
      <c r="AB169" s="341"/>
      <c r="AC169" s="401"/>
      <c r="AD169" s="563"/>
      <c r="AE169" s="564"/>
      <c r="AF169" s="564"/>
      <c r="AG169" s="564"/>
      <c r="AH169" s="564"/>
      <c r="AI169" s="564"/>
      <c r="AJ169" s="564"/>
      <c r="AK169" s="564"/>
      <c r="AL169" s="563"/>
      <c r="AM169" s="564"/>
      <c r="AN169" s="564"/>
      <c r="AO169" s="564"/>
      <c r="AP169" s="564"/>
      <c r="AQ169" s="564"/>
      <c r="AR169" s="564"/>
      <c r="AS169" s="564"/>
      <c r="AT169" s="401"/>
      <c r="AU169" s="399"/>
      <c r="AV169" s="617"/>
      <c r="AW169" s="401"/>
      <c r="AX169" s="401"/>
      <c r="AY169" s="341"/>
      <c r="AZ169" s="341"/>
      <c r="BA169" s="341"/>
      <c r="BB169" s="341"/>
      <c r="BC169" s="341"/>
      <c r="BD169" s="401"/>
      <c r="BE169" s="341"/>
      <c r="BF169" s="341"/>
      <c r="BG169" s="402"/>
      <c r="BH169" s="403"/>
      <c r="BI169" s="405"/>
      <c r="BJ169" s="405"/>
      <c r="BK169" s="405"/>
      <c r="BL169" s="405"/>
      <c r="BM169" s="514"/>
    </row>
    <row r="170" ht="18.75" customHeight="1">
      <c r="A170" s="400" t="str">
        <f t="shared" si="4"/>
        <v/>
      </c>
      <c r="B170" s="341"/>
      <c r="C170" s="559"/>
      <c r="D170" s="341"/>
      <c r="E170" s="638"/>
      <c r="F170" s="393"/>
      <c r="G170" s="341" t="str">
        <f t="array" ref="G170">IF(C170="","",XLOOKUP(C170,'Master Data'!K:K,'Master Data'!N:N,"Input in Master Data",0,1))</f>
        <v/>
      </c>
      <c r="H170" s="341" t="str">
        <f t="array" ref="H170">IF(C170="","",XLOOKUP(C170,'Master Data'!K:K,'Master Data'!O:O,"Input in Master Data",0,1))</f>
        <v/>
      </c>
      <c r="I170" s="341" t="str">
        <f t="array" ref="I170">if(U170="","",XLOOKUP(U170,Master[Company],Master[Blow],"Unknown",0,1))</f>
        <v/>
      </c>
      <c r="J170" s="341" t="str">
        <f t="array" ref="J170">if(U170="","",XLOOKUP(U170,Master[Company],Master[Pigging],"Unknown",0,1))</f>
        <v/>
      </c>
      <c r="K170" s="341" t="str">
        <f t="array" ref="K170">if(U170="","",XLOOKUP(U170,Master[Company],Master[Load Method],"Unknown",0,1))</f>
        <v/>
      </c>
      <c r="L170" s="341" t="str">
        <f t="array" ref="L170">if(U170="","",XLOOKUP(U170,Master[Company],Master[Line Distance],"Unknown",0,1))</f>
        <v/>
      </c>
      <c r="M170" s="394"/>
      <c r="N170" s="341"/>
      <c r="O170" s="341"/>
      <c r="P170" s="341" t="str">
        <f t="array" ref="P170">if(U170="","",XLOOKUP(U170,Master[Company],Master[Terms],"NA",0,1))</f>
        <v/>
      </c>
      <c r="Q170" s="341" t="str">
        <f t="shared" si="1"/>
        <v/>
      </c>
      <c r="R170" s="341" t="str">
        <f t="array" ref="R170">if(U170="","",XLOOKUP(U170,Master[Company],Master[Group],"NA",0,1))</f>
        <v/>
      </c>
      <c r="S170" s="341" t="str">
        <f t="array" ref="S170">if(U170="","",XLOOKUP(U170,Master[Company],Master[Loading Location],"NA",0,1))</f>
        <v/>
      </c>
      <c r="T170" s="341" t="str">
        <f t="array" ref="T170">if(U170="","",XLOOKUP(U170,Master[Company],Master[Acronym],"NA",0,1))</f>
        <v/>
      </c>
      <c r="U170" s="341"/>
      <c r="V170" s="342"/>
      <c r="W170" s="342"/>
      <c r="X170" s="341" t="str">
        <f t="shared" si="2"/>
        <v/>
      </c>
      <c r="Y170" s="341" t="str">
        <f t="shared" si="3"/>
        <v/>
      </c>
      <c r="Z170" s="341"/>
      <c r="AA170" s="341"/>
      <c r="AB170" s="341"/>
      <c r="AC170" s="401"/>
      <c r="AD170" s="563"/>
      <c r="AE170" s="564"/>
      <c r="AF170" s="564"/>
      <c r="AG170" s="564"/>
      <c r="AH170" s="564"/>
      <c r="AI170" s="564"/>
      <c r="AJ170" s="564"/>
      <c r="AK170" s="564"/>
      <c r="AL170" s="563"/>
      <c r="AM170" s="564"/>
      <c r="AN170" s="564"/>
      <c r="AO170" s="564"/>
      <c r="AP170" s="564"/>
      <c r="AQ170" s="564"/>
      <c r="AR170" s="564"/>
      <c r="AS170" s="564"/>
      <c r="AT170" s="401"/>
      <c r="AU170" s="399"/>
      <c r="AV170" s="617"/>
      <c r="AW170" s="401"/>
      <c r="AX170" s="401"/>
      <c r="AY170" s="341"/>
      <c r="AZ170" s="341"/>
      <c r="BA170" s="341"/>
      <c r="BB170" s="341"/>
      <c r="BC170" s="341"/>
      <c r="BD170" s="401"/>
      <c r="BE170" s="341"/>
      <c r="BF170" s="341"/>
      <c r="BG170" s="402"/>
      <c r="BH170" s="403"/>
      <c r="BI170" s="405"/>
      <c r="BJ170" s="405"/>
      <c r="BK170" s="405"/>
      <c r="BL170" s="405"/>
      <c r="BM170" s="514"/>
    </row>
    <row r="171" ht="18.75" customHeight="1">
      <c r="A171" s="400" t="str">
        <f t="shared" si="4"/>
        <v/>
      </c>
      <c r="B171" s="341"/>
      <c r="C171" s="559"/>
      <c r="D171" s="341"/>
      <c r="E171" s="638"/>
      <c r="F171" s="393"/>
      <c r="G171" s="341" t="str">
        <f t="array" ref="G171">IF(C171="","",XLOOKUP(C171,'Master Data'!K:K,'Master Data'!N:N,"Input in Master Data",0,1))</f>
        <v/>
      </c>
      <c r="H171" s="341" t="str">
        <f t="array" ref="H171">IF(C171="","",XLOOKUP(C171,'Master Data'!K:K,'Master Data'!O:O,"Input in Master Data",0,1))</f>
        <v/>
      </c>
      <c r="I171" s="341" t="str">
        <f t="array" ref="I171">if(U171="","",XLOOKUP(U171,Master[Company],Master[Blow],"Unknown",0,1))</f>
        <v/>
      </c>
      <c r="J171" s="341" t="str">
        <f t="array" ref="J171">if(U171="","",XLOOKUP(U171,Master[Company],Master[Pigging],"Unknown",0,1))</f>
        <v/>
      </c>
      <c r="K171" s="341" t="str">
        <f t="array" ref="K171">if(U171="","",XLOOKUP(U171,Master[Company],Master[Load Method],"Unknown",0,1))</f>
        <v/>
      </c>
      <c r="L171" s="341" t="str">
        <f t="array" ref="L171">if(U171="","",XLOOKUP(U171,Master[Company],Master[Line Distance],"Unknown",0,1))</f>
        <v/>
      </c>
      <c r="M171" s="394"/>
      <c r="N171" s="341"/>
      <c r="O171" s="341"/>
      <c r="P171" s="341" t="str">
        <f t="array" ref="P171">if(U171="","",XLOOKUP(U171,Master[Company],Master[Terms],"NA",0,1))</f>
        <v/>
      </c>
      <c r="Q171" s="341" t="str">
        <f t="shared" si="1"/>
        <v/>
      </c>
      <c r="R171" s="341" t="str">
        <f t="array" ref="R171">if(U171="","",XLOOKUP(U171,Master[Company],Master[Group],"NA",0,1))</f>
        <v/>
      </c>
      <c r="S171" s="341" t="str">
        <f t="array" ref="S171">if(U171="","",XLOOKUP(U171,Master[Company],Master[Loading Location],"NA",0,1))</f>
        <v/>
      </c>
      <c r="T171" s="341" t="str">
        <f t="array" ref="T171">if(U171="","",XLOOKUP(U171,Master[Company],Master[Acronym],"NA",0,1))</f>
        <v/>
      </c>
      <c r="U171" s="341"/>
      <c r="V171" s="342"/>
      <c r="W171" s="342"/>
      <c r="X171" s="341" t="str">
        <f t="shared" si="2"/>
        <v/>
      </c>
      <c r="Y171" s="341" t="str">
        <f t="shared" si="3"/>
        <v/>
      </c>
      <c r="Z171" s="341"/>
      <c r="AA171" s="341"/>
      <c r="AB171" s="341"/>
      <c r="AC171" s="401"/>
      <c r="AD171" s="563"/>
      <c r="AE171" s="564"/>
      <c r="AF171" s="564"/>
      <c r="AG171" s="564"/>
      <c r="AH171" s="564"/>
      <c r="AI171" s="564"/>
      <c r="AJ171" s="564"/>
      <c r="AK171" s="564"/>
      <c r="AL171" s="563"/>
      <c r="AM171" s="564"/>
      <c r="AN171" s="564"/>
      <c r="AO171" s="564"/>
      <c r="AP171" s="564"/>
      <c r="AQ171" s="564"/>
      <c r="AR171" s="564"/>
      <c r="AS171" s="564"/>
      <c r="AT171" s="401"/>
      <c r="AU171" s="399"/>
      <c r="AV171" s="617"/>
      <c r="AW171" s="401"/>
      <c r="AX171" s="401"/>
      <c r="AY171" s="341"/>
      <c r="AZ171" s="341"/>
      <c r="BA171" s="341"/>
      <c r="BB171" s="341"/>
      <c r="BC171" s="341"/>
      <c r="BD171" s="401"/>
      <c r="BE171" s="341"/>
      <c r="BF171" s="341"/>
      <c r="BG171" s="402"/>
      <c r="BH171" s="403"/>
      <c r="BI171" s="405"/>
      <c r="BJ171" s="405"/>
      <c r="BK171" s="405"/>
      <c r="BL171" s="405"/>
      <c r="BM171" s="514"/>
    </row>
    <row r="172" ht="18.75" customHeight="1">
      <c r="A172" s="400" t="str">
        <f t="shared" si="4"/>
        <v/>
      </c>
      <c r="B172" s="341"/>
      <c r="C172" s="559"/>
      <c r="D172" s="341"/>
      <c r="E172" s="638"/>
      <c r="F172" s="393"/>
      <c r="G172" s="341" t="str">
        <f t="array" ref="G172">IF(C172="","",XLOOKUP(C172,'Master Data'!K:K,'Master Data'!N:N,"Input in Master Data",0,1))</f>
        <v/>
      </c>
      <c r="H172" s="341" t="str">
        <f t="array" ref="H172">IF(C172="","",XLOOKUP(C172,'Master Data'!K:K,'Master Data'!O:O,"Input in Master Data",0,1))</f>
        <v/>
      </c>
      <c r="I172" s="341" t="str">
        <f t="array" ref="I172">if(U172="","",XLOOKUP(U172,Master[Company],Master[Blow],"Unknown",0,1))</f>
        <v/>
      </c>
      <c r="J172" s="341" t="str">
        <f t="array" ref="J172">if(U172="","",XLOOKUP(U172,Master[Company],Master[Pigging],"Unknown",0,1))</f>
        <v/>
      </c>
      <c r="K172" s="341" t="str">
        <f t="array" ref="K172">if(U172="","",XLOOKUP(U172,Master[Company],Master[Load Method],"Unknown",0,1))</f>
        <v/>
      </c>
      <c r="L172" s="341" t="str">
        <f t="array" ref="L172">if(U172="","",XLOOKUP(U172,Master[Company],Master[Line Distance],"Unknown",0,1))</f>
        <v/>
      </c>
      <c r="M172" s="394"/>
      <c r="N172" s="341"/>
      <c r="O172" s="341"/>
      <c r="P172" s="341" t="str">
        <f t="array" ref="P172">if(U172="","",XLOOKUP(U172,Master[Company],Master[Terms],"NA",0,1))</f>
        <v/>
      </c>
      <c r="Q172" s="341" t="str">
        <f t="shared" si="1"/>
        <v/>
      </c>
      <c r="R172" s="341" t="str">
        <f t="array" ref="R172">if(U172="","",XLOOKUP(U172,Master[Company],Master[Group],"NA",0,1))</f>
        <v/>
      </c>
      <c r="S172" s="341" t="str">
        <f t="array" ref="S172">if(U172="","",XLOOKUP(U172,Master[Company],Master[Loading Location],"NA",0,1))</f>
        <v/>
      </c>
      <c r="T172" s="341" t="str">
        <f t="array" ref="T172">if(U172="","",XLOOKUP(U172,Master[Company],Master[Acronym],"NA",0,1))</f>
        <v/>
      </c>
      <c r="U172" s="341"/>
      <c r="V172" s="342"/>
      <c r="W172" s="342"/>
      <c r="X172" s="341" t="str">
        <f t="shared" si="2"/>
        <v/>
      </c>
      <c r="Y172" s="341" t="str">
        <f t="shared" si="3"/>
        <v/>
      </c>
      <c r="Z172" s="341"/>
      <c r="AA172" s="341"/>
      <c r="AB172" s="341"/>
      <c r="AC172" s="401"/>
      <c r="AD172" s="563"/>
      <c r="AE172" s="564"/>
      <c r="AF172" s="564"/>
      <c r="AG172" s="564"/>
      <c r="AH172" s="564"/>
      <c r="AI172" s="564"/>
      <c r="AJ172" s="564"/>
      <c r="AK172" s="564"/>
      <c r="AL172" s="563"/>
      <c r="AM172" s="564"/>
      <c r="AN172" s="564"/>
      <c r="AO172" s="564"/>
      <c r="AP172" s="564"/>
      <c r="AQ172" s="564"/>
      <c r="AR172" s="564"/>
      <c r="AS172" s="564"/>
      <c r="AT172" s="401"/>
      <c r="AU172" s="399"/>
      <c r="AV172" s="617"/>
      <c r="AW172" s="401"/>
      <c r="AX172" s="401"/>
      <c r="AY172" s="341"/>
      <c r="AZ172" s="341"/>
      <c r="BA172" s="341"/>
      <c r="BB172" s="341"/>
      <c r="BC172" s="341"/>
      <c r="BD172" s="401"/>
      <c r="BE172" s="341"/>
      <c r="BF172" s="341"/>
      <c r="BG172" s="402"/>
      <c r="BH172" s="403"/>
      <c r="BI172" s="405"/>
      <c r="BJ172" s="405"/>
      <c r="BK172" s="405"/>
      <c r="BL172" s="405"/>
      <c r="BM172" s="514"/>
    </row>
    <row r="173" ht="18.75" customHeight="1">
      <c r="A173" s="400" t="str">
        <f t="shared" si="4"/>
        <v/>
      </c>
      <c r="B173" s="341"/>
      <c r="C173" s="559"/>
      <c r="D173" s="341"/>
      <c r="E173" s="638"/>
      <c r="F173" s="393"/>
      <c r="G173" s="341" t="str">
        <f t="array" ref="G173">IF(C173="","",XLOOKUP(C173,'Master Data'!K:K,'Master Data'!N:N,"Input in Master Data",0,1))</f>
        <v/>
      </c>
      <c r="H173" s="341" t="str">
        <f t="array" ref="H173">IF(C173="","",XLOOKUP(C173,'Master Data'!K:K,'Master Data'!O:O,"Input in Master Data",0,1))</f>
        <v/>
      </c>
      <c r="I173" s="341" t="str">
        <f t="array" ref="I173">if(U173="","",XLOOKUP(U173,Master[Company],Master[Blow],"Unknown",0,1))</f>
        <v/>
      </c>
      <c r="J173" s="341" t="str">
        <f t="array" ref="J173">if(U173="","",XLOOKUP(U173,Master[Company],Master[Pigging],"Unknown",0,1))</f>
        <v/>
      </c>
      <c r="K173" s="341" t="str">
        <f t="array" ref="K173">if(U173="","",XLOOKUP(U173,Master[Company],Master[Load Method],"Unknown",0,1))</f>
        <v/>
      </c>
      <c r="L173" s="341" t="str">
        <f t="array" ref="L173">if(U173="","",XLOOKUP(U173,Master[Company],Master[Line Distance],"Unknown",0,1))</f>
        <v/>
      </c>
      <c r="M173" s="394"/>
      <c r="N173" s="341"/>
      <c r="O173" s="341"/>
      <c r="P173" s="341" t="str">
        <f t="array" ref="P173">if(U173="","",XLOOKUP(U173,Master[Company],Master[Terms],"NA",0,1))</f>
        <v/>
      </c>
      <c r="Q173" s="341" t="str">
        <f t="shared" si="1"/>
        <v/>
      </c>
      <c r="R173" s="341" t="str">
        <f t="array" ref="R173">if(U173="","",XLOOKUP(U173,Master[Company],Master[Group],"NA",0,1))</f>
        <v/>
      </c>
      <c r="S173" s="341" t="str">
        <f t="array" ref="S173">if(U173="","",XLOOKUP(U173,Master[Company],Master[Loading Location],"NA",0,1))</f>
        <v/>
      </c>
      <c r="T173" s="341" t="str">
        <f t="array" ref="T173">if(U173="","",XLOOKUP(U173,Master[Company],Master[Acronym],"NA",0,1))</f>
        <v/>
      </c>
      <c r="U173" s="341"/>
      <c r="V173" s="342"/>
      <c r="W173" s="342"/>
      <c r="X173" s="341" t="str">
        <f t="shared" si="2"/>
        <v/>
      </c>
      <c r="Y173" s="341" t="str">
        <f t="shared" si="3"/>
        <v/>
      </c>
      <c r="Z173" s="341"/>
      <c r="AA173" s="341"/>
      <c r="AB173" s="341"/>
      <c r="AC173" s="401"/>
      <c r="AD173" s="563"/>
      <c r="AE173" s="564"/>
      <c r="AF173" s="564"/>
      <c r="AG173" s="564"/>
      <c r="AH173" s="564"/>
      <c r="AI173" s="564"/>
      <c r="AJ173" s="564"/>
      <c r="AK173" s="564"/>
      <c r="AL173" s="563"/>
      <c r="AM173" s="564"/>
      <c r="AN173" s="564"/>
      <c r="AO173" s="564"/>
      <c r="AP173" s="564"/>
      <c r="AQ173" s="564"/>
      <c r="AR173" s="564"/>
      <c r="AS173" s="564"/>
      <c r="AT173" s="401"/>
      <c r="AU173" s="399"/>
      <c r="AV173" s="617"/>
      <c r="AW173" s="401"/>
      <c r="AX173" s="401"/>
      <c r="AY173" s="341"/>
      <c r="AZ173" s="341"/>
      <c r="BA173" s="341"/>
      <c r="BB173" s="341"/>
      <c r="BC173" s="341"/>
      <c r="BD173" s="401"/>
      <c r="BE173" s="341"/>
      <c r="BF173" s="341"/>
      <c r="BG173" s="402"/>
      <c r="BH173" s="403"/>
      <c r="BI173" s="405"/>
      <c r="BJ173" s="405"/>
      <c r="BK173" s="405"/>
      <c r="BL173" s="405"/>
      <c r="BM173" s="514"/>
    </row>
    <row r="174" ht="18.75" customHeight="1">
      <c r="A174" s="400" t="str">
        <f t="shared" si="4"/>
        <v/>
      </c>
      <c r="B174" s="341"/>
      <c r="C174" s="559"/>
      <c r="D174" s="341"/>
      <c r="E174" s="638"/>
      <c r="F174" s="393"/>
      <c r="G174" s="341" t="str">
        <f t="array" ref="G174">IF(C174="","",XLOOKUP(C174,'Master Data'!K:K,'Master Data'!N:N,"Input in Master Data",0,1))</f>
        <v/>
      </c>
      <c r="H174" s="341" t="str">
        <f t="array" ref="H174">IF(C174="","",XLOOKUP(C174,'Master Data'!K:K,'Master Data'!O:O,"Input in Master Data",0,1))</f>
        <v/>
      </c>
      <c r="I174" s="341" t="str">
        <f t="array" ref="I174">if(U174="","",XLOOKUP(U174,Master[Company],Master[Blow],"Unknown",0,1))</f>
        <v/>
      </c>
      <c r="J174" s="341" t="str">
        <f t="array" ref="J174">if(U174="","",XLOOKUP(U174,Master[Company],Master[Pigging],"Unknown",0,1))</f>
        <v/>
      </c>
      <c r="K174" s="341" t="str">
        <f t="array" ref="K174">if(U174="","",XLOOKUP(U174,Master[Company],Master[Load Method],"Unknown",0,1))</f>
        <v/>
      </c>
      <c r="L174" s="341" t="str">
        <f t="array" ref="L174">if(U174="","",XLOOKUP(U174,Master[Company],Master[Line Distance],"Unknown",0,1))</f>
        <v/>
      </c>
      <c r="M174" s="394"/>
      <c r="N174" s="341"/>
      <c r="O174" s="341"/>
      <c r="P174" s="341" t="str">
        <f t="array" ref="P174">if(U174="","",XLOOKUP(U174,Master[Company],Master[Terms],"NA",0,1))</f>
        <v/>
      </c>
      <c r="Q174" s="341" t="str">
        <f t="shared" si="1"/>
        <v/>
      </c>
      <c r="R174" s="341" t="str">
        <f t="array" ref="R174">if(U174="","",XLOOKUP(U174,Master[Company],Master[Group],"NA",0,1))</f>
        <v/>
      </c>
      <c r="S174" s="341" t="str">
        <f t="array" ref="S174">if(U174="","",XLOOKUP(U174,Master[Company],Master[Loading Location],"NA",0,1))</f>
        <v/>
      </c>
      <c r="T174" s="341" t="str">
        <f t="array" ref="T174">if(U174="","",XLOOKUP(U174,Master[Company],Master[Acronym],"NA",0,1))</f>
        <v/>
      </c>
      <c r="U174" s="341"/>
      <c r="V174" s="342"/>
      <c r="W174" s="342"/>
      <c r="X174" s="341" t="str">
        <f t="shared" si="2"/>
        <v/>
      </c>
      <c r="Y174" s="341" t="str">
        <f t="shared" si="3"/>
        <v/>
      </c>
      <c r="Z174" s="341"/>
      <c r="AA174" s="341"/>
      <c r="AB174" s="341"/>
      <c r="AC174" s="401"/>
      <c r="AD174" s="563"/>
      <c r="AE174" s="564"/>
      <c r="AF174" s="564"/>
      <c r="AG174" s="564"/>
      <c r="AH174" s="564"/>
      <c r="AI174" s="564"/>
      <c r="AJ174" s="564"/>
      <c r="AK174" s="564"/>
      <c r="AL174" s="563"/>
      <c r="AM174" s="564"/>
      <c r="AN174" s="564"/>
      <c r="AO174" s="564"/>
      <c r="AP174" s="564"/>
      <c r="AQ174" s="564"/>
      <c r="AR174" s="564"/>
      <c r="AS174" s="564"/>
      <c r="AT174" s="401"/>
      <c r="AU174" s="399"/>
      <c r="AV174" s="617"/>
      <c r="AW174" s="401"/>
      <c r="AX174" s="401"/>
      <c r="AY174" s="341"/>
      <c r="AZ174" s="341"/>
      <c r="BA174" s="341"/>
      <c r="BB174" s="341"/>
      <c r="BC174" s="341"/>
      <c r="BD174" s="401"/>
      <c r="BE174" s="341"/>
      <c r="BF174" s="341"/>
      <c r="BG174" s="402"/>
      <c r="BH174" s="403"/>
      <c r="BI174" s="405"/>
      <c r="BJ174" s="405"/>
      <c r="BK174" s="405"/>
      <c r="BL174" s="405"/>
      <c r="BM174" s="514"/>
    </row>
    <row r="175" ht="18.75" customHeight="1">
      <c r="A175" s="400" t="str">
        <f t="shared" si="4"/>
        <v/>
      </c>
      <c r="B175" s="341"/>
      <c r="C175" s="559"/>
      <c r="D175" s="341"/>
      <c r="E175" s="638"/>
      <c r="F175" s="393"/>
      <c r="G175" s="341" t="str">
        <f t="array" ref="G175">IF(C175="","",XLOOKUP(C175,'Master Data'!K:K,'Master Data'!N:N,"Input in Master Data",0,1))</f>
        <v/>
      </c>
      <c r="H175" s="341" t="str">
        <f t="array" ref="H175">IF(C175="","",XLOOKUP(C175,'Master Data'!K:K,'Master Data'!O:O,"Input in Master Data",0,1))</f>
        <v/>
      </c>
      <c r="I175" s="341" t="str">
        <f t="array" ref="I175">if(U175="","",XLOOKUP(U175,Master[Company],Master[Blow],"Unknown",0,1))</f>
        <v/>
      </c>
      <c r="J175" s="341" t="str">
        <f t="array" ref="J175">if(U175="","",XLOOKUP(U175,Master[Company],Master[Pigging],"Unknown",0,1))</f>
        <v/>
      </c>
      <c r="K175" s="341" t="str">
        <f t="array" ref="K175">if(U175="","",XLOOKUP(U175,Master[Company],Master[Load Method],"Unknown",0,1))</f>
        <v/>
      </c>
      <c r="L175" s="341" t="str">
        <f t="array" ref="L175">if(U175="","",XLOOKUP(U175,Master[Company],Master[Line Distance],"Unknown",0,1))</f>
        <v/>
      </c>
      <c r="M175" s="394"/>
      <c r="N175" s="341"/>
      <c r="O175" s="341"/>
      <c r="P175" s="341" t="str">
        <f t="array" ref="P175">if(U175="","",XLOOKUP(U175,Master[Company],Master[Terms],"NA",0,1))</f>
        <v/>
      </c>
      <c r="Q175" s="341" t="str">
        <f t="shared" si="1"/>
        <v/>
      </c>
      <c r="R175" s="341" t="str">
        <f t="array" ref="R175">if(U175="","",XLOOKUP(U175,Master[Company],Master[Group],"NA",0,1))</f>
        <v/>
      </c>
      <c r="S175" s="341" t="str">
        <f t="array" ref="S175">if(U175="","",XLOOKUP(U175,Master[Company],Master[Loading Location],"NA",0,1))</f>
        <v/>
      </c>
      <c r="T175" s="341" t="str">
        <f t="array" ref="T175">if(U175="","",XLOOKUP(U175,Master[Company],Master[Acronym],"NA",0,1))</f>
        <v/>
      </c>
      <c r="U175" s="341"/>
      <c r="V175" s="342"/>
      <c r="W175" s="342"/>
      <c r="X175" s="341" t="str">
        <f t="shared" si="2"/>
        <v/>
      </c>
      <c r="Y175" s="341" t="str">
        <f t="shared" si="3"/>
        <v/>
      </c>
      <c r="Z175" s="341"/>
      <c r="AA175" s="341"/>
      <c r="AB175" s="341"/>
      <c r="AC175" s="401"/>
      <c r="AD175" s="563"/>
      <c r="AE175" s="564"/>
      <c r="AF175" s="564"/>
      <c r="AG175" s="564"/>
      <c r="AH175" s="564"/>
      <c r="AI175" s="564"/>
      <c r="AJ175" s="564"/>
      <c r="AK175" s="564"/>
      <c r="AL175" s="563"/>
      <c r="AM175" s="564"/>
      <c r="AN175" s="564"/>
      <c r="AO175" s="564"/>
      <c r="AP175" s="564"/>
      <c r="AQ175" s="564"/>
      <c r="AR175" s="564"/>
      <c r="AS175" s="564"/>
      <c r="AT175" s="401"/>
      <c r="AU175" s="399"/>
      <c r="AV175" s="617"/>
      <c r="AW175" s="401"/>
      <c r="AX175" s="401"/>
      <c r="AY175" s="341"/>
      <c r="AZ175" s="341"/>
      <c r="BA175" s="341"/>
      <c r="BB175" s="341"/>
      <c r="BC175" s="341"/>
      <c r="BD175" s="401"/>
      <c r="BE175" s="341"/>
      <c r="BF175" s="341"/>
      <c r="BG175" s="402"/>
      <c r="BH175" s="403"/>
      <c r="BI175" s="405"/>
      <c r="BJ175" s="405"/>
      <c r="BK175" s="405"/>
      <c r="BL175" s="405"/>
      <c r="BM175" s="514"/>
    </row>
    <row r="176" ht="18.75" customHeight="1">
      <c r="A176" s="400" t="str">
        <f t="shared" si="4"/>
        <v/>
      </c>
      <c r="B176" s="341"/>
      <c r="C176" s="559"/>
      <c r="D176" s="341"/>
      <c r="E176" s="638"/>
      <c r="F176" s="393"/>
      <c r="G176" s="341" t="str">
        <f t="array" ref="G176">IF(C176="","",XLOOKUP(C176,'Master Data'!K:K,'Master Data'!N:N,"Input in Master Data",0,1))</f>
        <v/>
      </c>
      <c r="H176" s="341" t="str">
        <f t="array" ref="H176">IF(C176="","",XLOOKUP(C176,'Master Data'!K:K,'Master Data'!O:O,"Input in Master Data",0,1))</f>
        <v/>
      </c>
      <c r="I176" s="341" t="str">
        <f t="array" ref="I176">if(U176="","",XLOOKUP(U176,Master[Company],Master[Blow],"Unknown",0,1))</f>
        <v/>
      </c>
      <c r="J176" s="341" t="str">
        <f t="array" ref="J176">if(U176="","",XLOOKUP(U176,Master[Company],Master[Pigging],"Unknown",0,1))</f>
        <v/>
      </c>
      <c r="K176" s="341" t="str">
        <f t="array" ref="K176">if(U176="","",XLOOKUP(U176,Master[Company],Master[Load Method],"Unknown",0,1))</f>
        <v/>
      </c>
      <c r="L176" s="341" t="str">
        <f t="array" ref="L176">if(U176="","",XLOOKUP(U176,Master[Company],Master[Line Distance],"Unknown",0,1))</f>
        <v/>
      </c>
      <c r="M176" s="394"/>
      <c r="N176" s="341"/>
      <c r="O176" s="341"/>
      <c r="P176" s="341" t="str">
        <f t="array" ref="P176">if(U176="","",XLOOKUP(U176,Master[Company],Master[Terms],"NA",0,1))</f>
        <v/>
      </c>
      <c r="Q176" s="341" t="str">
        <f t="shared" si="1"/>
        <v/>
      </c>
      <c r="R176" s="341" t="str">
        <f t="array" ref="R176">if(U176="","",XLOOKUP(U176,Master[Company],Master[Group],"NA",0,1))</f>
        <v/>
      </c>
      <c r="S176" s="341" t="str">
        <f t="array" ref="S176">if(U176="","",XLOOKUP(U176,Master[Company],Master[Loading Location],"NA",0,1))</f>
        <v/>
      </c>
      <c r="T176" s="341" t="str">
        <f t="array" ref="T176">if(U176="","",XLOOKUP(U176,Master[Company],Master[Acronym],"NA",0,1))</f>
        <v/>
      </c>
      <c r="U176" s="341"/>
      <c r="V176" s="342"/>
      <c r="W176" s="342"/>
      <c r="X176" s="341" t="str">
        <f t="shared" si="2"/>
        <v/>
      </c>
      <c r="Y176" s="341" t="str">
        <f t="shared" si="3"/>
        <v/>
      </c>
      <c r="Z176" s="341"/>
      <c r="AA176" s="341"/>
      <c r="AB176" s="341"/>
      <c r="AC176" s="401"/>
      <c r="AD176" s="563"/>
      <c r="AE176" s="564"/>
      <c r="AF176" s="564"/>
      <c r="AG176" s="564"/>
      <c r="AH176" s="564"/>
      <c r="AI176" s="564"/>
      <c r="AJ176" s="564"/>
      <c r="AK176" s="564"/>
      <c r="AL176" s="563"/>
      <c r="AM176" s="564"/>
      <c r="AN176" s="564"/>
      <c r="AO176" s="564"/>
      <c r="AP176" s="564"/>
      <c r="AQ176" s="564"/>
      <c r="AR176" s="564"/>
      <c r="AS176" s="564"/>
      <c r="AT176" s="401"/>
      <c r="AU176" s="399"/>
      <c r="AV176" s="617"/>
      <c r="AW176" s="401"/>
      <c r="AX176" s="401"/>
      <c r="AY176" s="341"/>
      <c r="AZ176" s="341"/>
      <c r="BA176" s="341"/>
      <c r="BB176" s="341"/>
      <c r="BC176" s="341"/>
      <c r="BD176" s="401"/>
      <c r="BE176" s="341"/>
      <c r="BF176" s="341"/>
      <c r="BG176" s="402"/>
      <c r="BH176" s="403"/>
      <c r="BI176" s="405"/>
      <c r="BJ176" s="405"/>
      <c r="BK176" s="405"/>
      <c r="BL176" s="405"/>
      <c r="BM176" s="514"/>
    </row>
    <row r="177" ht="18.75" customHeight="1">
      <c r="A177" s="400" t="str">
        <f t="shared" si="4"/>
        <v/>
      </c>
      <c r="B177" s="341"/>
      <c r="C177" s="559"/>
      <c r="D177" s="341"/>
      <c r="E177" s="638"/>
      <c r="F177" s="393"/>
      <c r="G177" s="341" t="str">
        <f t="array" ref="G177">IF(C177="","",XLOOKUP(C177,'Master Data'!K:K,'Master Data'!N:N,"Input in Master Data",0,1))</f>
        <v/>
      </c>
      <c r="H177" s="341" t="str">
        <f t="array" ref="H177">IF(C177="","",XLOOKUP(C177,'Master Data'!K:K,'Master Data'!O:O,"Input in Master Data",0,1))</f>
        <v/>
      </c>
      <c r="I177" s="341" t="str">
        <f t="array" ref="I177">if(U177="","",XLOOKUP(U177,Master[Company],Master[Blow],"Unknown",0,1))</f>
        <v/>
      </c>
      <c r="J177" s="341" t="str">
        <f t="array" ref="J177">if(U177="","",XLOOKUP(U177,Master[Company],Master[Pigging],"Unknown",0,1))</f>
        <v/>
      </c>
      <c r="K177" s="341" t="str">
        <f t="array" ref="K177">if(U177="","",XLOOKUP(U177,Master[Company],Master[Load Method],"Unknown",0,1))</f>
        <v/>
      </c>
      <c r="L177" s="341" t="str">
        <f t="array" ref="L177">if(U177="","",XLOOKUP(U177,Master[Company],Master[Line Distance],"Unknown",0,1))</f>
        <v/>
      </c>
      <c r="M177" s="394"/>
      <c r="N177" s="341"/>
      <c r="O177" s="341"/>
      <c r="P177" s="341" t="str">
        <f t="array" ref="P177">if(U177="","",XLOOKUP(U177,Master[Company],Master[Terms],"NA",0,1))</f>
        <v/>
      </c>
      <c r="Q177" s="341" t="str">
        <f t="shared" si="1"/>
        <v/>
      </c>
      <c r="R177" s="341" t="str">
        <f t="array" ref="R177">if(U177="","",XLOOKUP(U177,Master[Company],Master[Group],"NA",0,1))</f>
        <v/>
      </c>
      <c r="S177" s="341" t="str">
        <f t="array" ref="S177">if(U177="","",XLOOKUP(U177,Master[Company],Master[Loading Location],"NA",0,1))</f>
        <v/>
      </c>
      <c r="T177" s="341" t="str">
        <f t="array" ref="T177">if(U177="","",XLOOKUP(U177,Master[Company],Master[Acronym],"NA",0,1))</f>
        <v/>
      </c>
      <c r="U177" s="341"/>
      <c r="V177" s="342"/>
      <c r="W177" s="342"/>
      <c r="X177" s="341" t="str">
        <f t="shared" si="2"/>
        <v/>
      </c>
      <c r="Y177" s="341" t="str">
        <f t="shared" si="3"/>
        <v/>
      </c>
      <c r="Z177" s="341"/>
      <c r="AA177" s="341"/>
      <c r="AB177" s="341"/>
      <c r="AC177" s="401"/>
      <c r="AD177" s="563"/>
      <c r="AE177" s="564"/>
      <c r="AF177" s="564"/>
      <c r="AG177" s="564"/>
      <c r="AH177" s="564"/>
      <c r="AI177" s="564"/>
      <c r="AJ177" s="564"/>
      <c r="AK177" s="564"/>
      <c r="AL177" s="563"/>
      <c r="AM177" s="564"/>
      <c r="AN177" s="564"/>
      <c r="AO177" s="564"/>
      <c r="AP177" s="564"/>
      <c r="AQ177" s="564"/>
      <c r="AR177" s="564"/>
      <c r="AS177" s="564"/>
      <c r="AT177" s="401"/>
      <c r="AU177" s="399"/>
      <c r="AV177" s="617"/>
      <c r="AW177" s="401"/>
      <c r="AX177" s="401"/>
      <c r="AY177" s="341"/>
      <c r="AZ177" s="341"/>
      <c r="BA177" s="341"/>
      <c r="BB177" s="341"/>
      <c r="BC177" s="341"/>
      <c r="BD177" s="401"/>
      <c r="BE177" s="341"/>
      <c r="BF177" s="341"/>
      <c r="BG177" s="402"/>
      <c r="BH177" s="403"/>
      <c r="BI177" s="405"/>
      <c r="BJ177" s="405"/>
      <c r="BK177" s="405"/>
      <c r="BL177" s="405"/>
      <c r="BM177" s="514"/>
    </row>
    <row r="178" ht="18.75" customHeight="1">
      <c r="A178" s="400" t="str">
        <f t="shared" si="4"/>
        <v/>
      </c>
      <c r="B178" s="341"/>
      <c r="C178" s="559"/>
      <c r="D178" s="341"/>
      <c r="E178" s="638"/>
      <c r="F178" s="393"/>
      <c r="G178" s="341" t="str">
        <f t="array" ref="G178">IF(C178="","",XLOOKUP(C178,'Master Data'!K:K,'Master Data'!N:N,"Input in Master Data",0,1))</f>
        <v/>
      </c>
      <c r="H178" s="341" t="str">
        <f t="array" ref="H178">IF(C178="","",XLOOKUP(C178,'Master Data'!K:K,'Master Data'!O:O,"Input in Master Data",0,1))</f>
        <v/>
      </c>
      <c r="I178" s="341" t="str">
        <f t="array" ref="I178">if(U178="","",XLOOKUP(U178,Master[Company],Master[Blow],"Unknown",0,1))</f>
        <v/>
      </c>
      <c r="J178" s="341" t="str">
        <f t="array" ref="J178">if(U178="","",XLOOKUP(U178,Master[Company],Master[Pigging],"Unknown",0,1))</f>
        <v/>
      </c>
      <c r="K178" s="341" t="str">
        <f t="array" ref="K178">if(U178="","",XLOOKUP(U178,Master[Company],Master[Load Method],"Unknown",0,1))</f>
        <v/>
      </c>
      <c r="L178" s="341" t="str">
        <f t="array" ref="L178">if(U178="","",XLOOKUP(U178,Master[Company],Master[Line Distance],"Unknown",0,1))</f>
        <v/>
      </c>
      <c r="M178" s="394"/>
      <c r="N178" s="341"/>
      <c r="O178" s="341"/>
      <c r="P178" s="341" t="str">
        <f t="array" ref="P178">if(U178="","",XLOOKUP(U178,Master[Company],Master[Terms],"NA",0,1))</f>
        <v/>
      </c>
      <c r="Q178" s="341" t="str">
        <f t="shared" si="1"/>
        <v/>
      </c>
      <c r="R178" s="341" t="str">
        <f t="array" ref="R178">if(U178="","",XLOOKUP(U178,Master[Company],Master[Group],"NA",0,1))</f>
        <v/>
      </c>
      <c r="S178" s="341" t="str">
        <f t="array" ref="S178">if(U178="","",XLOOKUP(U178,Master[Company],Master[Loading Location],"NA",0,1))</f>
        <v/>
      </c>
      <c r="T178" s="341" t="str">
        <f t="array" ref="T178">if(U178="","",XLOOKUP(U178,Master[Company],Master[Acronym],"NA",0,1))</f>
        <v/>
      </c>
      <c r="U178" s="341"/>
      <c r="V178" s="342"/>
      <c r="W178" s="342"/>
      <c r="X178" s="341" t="str">
        <f t="shared" si="2"/>
        <v/>
      </c>
      <c r="Y178" s="341" t="str">
        <f t="shared" si="3"/>
        <v/>
      </c>
      <c r="Z178" s="341"/>
      <c r="AA178" s="341"/>
      <c r="AB178" s="341"/>
      <c r="AC178" s="401"/>
      <c r="AD178" s="563"/>
      <c r="AE178" s="564"/>
      <c r="AF178" s="564"/>
      <c r="AG178" s="564"/>
      <c r="AH178" s="564"/>
      <c r="AI178" s="564"/>
      <c r="AJ178" s="564"/>
      <c r="AK178" s="564"/>
      <c r="AL178" s="563"/>
      <c r="AM178" s="564"/>
      <c r="AN178" s="564"/>
      <c r="AO178" s="564"/>
      <c r="AP178" s="564"/>
      <c r="AQ178" s="564"/>
      <c r="AR178" s="564"/>
      <c r="AS178" s="564"/>
      <c r="AT178" s="401"/>
      <c r="AU178" s="399"/>
      <c r="AV178" s="617"/>
      <c r="AW178" s="401"/>
      <c r="AX178" s="401"/>
      <c r="AY178" s="341"/>
      <c r="AZ178" s="341"/>
      <c r="BA178" s="341"/>
      <c r="BB178" s="341"/>
      <c r="BC178" s="341"/>
      <c r="BD178" s="401"/>
      <c r="BE178" s="341"/>
      <c r="BF178" s="341"/>
      <c r="BG178" s="402"/>
      <c r="BH178" s="403"/>
      <c r="BI178" s="405"/>
      <c r="BJ178" s="405"/>
      <c r="BK178" s="405"/>
      <c r="BL178" s="405"/>
      <c r="BM178" s="514"/>
    </row>
    <row r="179" ht="18.75" customHeight="1">
      <c r="A179" s="400" t="str">
        <f t="shared" si="4"/>
        <v/>
      </c>
      <c r="B179" s="341"/>
      <c r="C179" s="559"/>
      <c r="D179" s="341"/>
      <c r="E179" s="638"/>
      <c r="F179" s="393"/>
      <c r="G179" s="341" t="str">
        <f t="array" ref="G179">IF(C179="","",XLOOKUP(C179,'Master Data'!K:K,'Master Data'!N:N,"Input in Master Data",0,1))</f>
        <v/>
      </c>
      <c r="H179" s="341" t="str">
        <f t="array" ref="H179">IF(C179="","",XLOOKUP(C179,'Master Data'!K:K,'Master Data'!O:O,"Input in Master Data",0,1))</f>
        <v/>
      </c>
      <c r="I179" s="341" t="str">
        <f t="array" ref="I179">if(U179="","",XLOOKUP(U179,Master[Company],Master[Blow],"Unknown",0,1))</f>
        <v/>
      </c>
      <c r="J179" s="341" t="str">
        <f t="array" ref="J179">if(U179="","",XLOOKUP(U179,Master[Company],Master[Pigging],"Unknown",0,1))</f>
        <v/>
      </c>
      <c r="K179" s="341" t="str">
        <f t="array" ref="K179">if(U179="","",XLOOKUP(U179,Master[Company],Master[Load Method],"Unknown",0,1))</f>
        <v/>
      </c>
      <c r="L179" s="341" t="str">
        <f t="array" ref="L179">if(U179="","",XLOOKUP(U179,Master[Company],Master[Line Distance],"Unknown",0,1))</f>
        <v/>
      </c>
      <c r="M179" s="394"/>
      <c r="N179" s="341"/>
      <c r="O179" s="341"/>
      <c r="P179" s="341" t="str">
        <f t="array" ref="P179">if(U179="","",XLOOKUP(U179,Master[Company],Master[Terms],"NA",0,1))</f>
        <v/>
      </c>
      <c r="Q179" s="341" t="str">
        <f t="shared" si="1"/>
        <v/>
      </c>
      <c r="R179" s="341" t="str">
        <f t="array" ref="R179">if(U179="","",XLOOKUP(U179,Master[Company],Master[Group],"NA",0,1))</f>
        <v/>
      </c>
      <c r="S179" s="341" t="str">
        <f t="array" ref="S179">if(U179="","",XLOOKUP(U179,Master[Company],Master[Loading Location],"NA",0,1))</f>
        <v/>
      </c>
      <c r="T179" s="341" t="str">
        <f t="array" ref="T179">if(U179="","",XLOOKUP(U179,Master[Company],Master[Acronym],"NA",0,1))</f>
        <v/>
      </c>
      <c r="U179" s="341"/>
      <c r="V179" s="342"/>
      <c r="W179" s="342"/>
      <c r="X179" s="341" t="str">
        <f t="shared" si="2"/>
        <v/>
      </c>
      <c r="Y179" s="341" t="str">
        <f t="shared" si="3"/>
        <v/>
      </c>
      <c r="Z179" s="341"/>
      <c r="AA179" s="341"/>
      <c r="AB179" s="341"/>
      <c r="AC179" s="401"/>
      <c r="AD179" s="563"/>
      <c r="AE179" s="564"/>
      <c r="AF179" s="564"/>
      <c r="AG179" s="564"/>
      <c r="AH179" s="564"/>
      <c r="AI179" s="564"/>
      <c r="AJ179" s="564"/>
      <c r="AK179" s="564"/>
      <c r="AL179" s="563"/>
      <c r="AM179" s="564"/>
      <c r="AN179" s="564"/>
      <c r="AO179" s="564"/>
      <c r="AP179" s="564"/>
      <c r="AQ179" s="564"/>
      <c r="AR179" s="564"/>
      <c r="AS179" s="564"/>
      <c r="AT179" s="401"/>
      <c r="AU179" s="399"/>
      <c r="AV179" s="617"/>
      <c r="AW179" s="401"/>
      <c r="AX179" s="401"/>
      <c r="AY179" s="341"/>
      <c r="AZ179" s="341"/>
      <c r="BA179" s="341"/>
      <c r="BB179" s="341"/>
      <c r="BC179" s="341"/>
      <c r="BD179" s="401"/>
      <c r="BE179" s="341"/>
      <c r="BF179" s="341"/>
      <c r="BG179" s="402"/>
      <c r="BH179" s="403"/>
      <c r="BI179" s="405"/>
      <c r="BJ179" s="405"/>
      <c r="BK179" s="405"/>
      <c r="BL179" s="405"/>
      <c r="BM179" s="514"/>
    </row>
    <row r="180" ht="18.75" customHeight="1">
      <c r="A180" s="400" t="str">
        <f t="shared" si="4"/>
        <v/>
      </c>
      <c r="B180" s="341"/>
      <c r="C180" s="559"/>
      <c r="D180" s="341"/>
      <c r="E180" s="638"/>
      <c r="F180" s="393"/>
      <c r="G180" s="341" t="str">
        <f t="array" ref="G180">IF(C180="","",XLOOKUP(C180,'Master Data'!K:K,'Master Data'!N:N,"Input in Master Data",0,1))</f>
        <v/>
      </c>
      <c r="H180" s="341" t="str">
        <f t="array" ref="H180">IF(C180="","",XLOOKUP(C180,'Master Data'!K:K,'Master Data'!O:O,"Input in Master Data",0,1))</f>
        <v/>
      </c>
      <c r="I180" s="341" t="str">
        <f t="array" ref="I180">if(U180="","",XLOOKUP(U180,Master[Company],Master[Blow],"Unknown",0,1))</f>
        <v/>
      </c>
      <c r="J180" s="341" t="str">
        <f t="array" ref="J180">if(U180="","",XLOOKUP(U180,Master[Company],Master[Pigging],"Unknown",0,1))</f>
        <v/>
      </c>
      <c r="K180" s="341" t="str">
        <f t="array" ref="K180">if(U180="","",XLOOKUP(U180,Master[Company],Master[Load Method],"Unknown",0,1))</f>
        <v/>
      </c>
      <c r="L180" s="341" t="str">
        <f t="array" ref="L180">if(U180="","",XLOOKUP(U180,Master[Company],Master[Line Distance],"Unknown",0,1))</f>
        <v/>
      </c>
      <c r="M180" s="394"/>
      <c r="N180" s="341"/>
      <c r="O180" s="341"/>
      <c r="P180" s="341" t="str">
        <f t="array" ref="P180">if(U180="","",XLOOKUP(U180,Master[Company],Master[Terms],"NA",0,1))</f>
        <v/>
      </c>
      <c r="Q180" s="341" t="str">
        <f t="shared" si="1"/>
        <v/>
      </c>
      <c r="R180" s="341" t="str">
        <f t="array" ref="R180">if(U180="","",XLOOKUP(U180,Master[Company],Master[Group],"NA",0,1))</f>
        <v/>
      </c>
      <c r="S180" s="341" t="str">
        <f t="array" ref="S180">if(U180="","",XLOOKUP(U180,Master[Company],Master[Loading Location],"NA",0,1))</f>
        <v/>
      </c>
      <c r="T180" s="341" t="str">
        <f t="array" ref="T180">if(U180="","",XLOOKUP(U180,Master[Company],Master[Acronym],"NA",0,1))</f>
        <v/>
      </c>
      <c r="U180" s="341"/>
      <c r="V180" s="342"/>
      <c r="W180" s="342"/>
      <c r="X180" s="341" t="str">
        <f t="shared" si="2"/>
        <v/>
      </c>
      <c r="Y180" s="341" t="str">
        <f t="shared" si="3"/>
        <v/>
      </c>
      <c r="Z180" s="341"/>
      <c r="AA180" s="341"/>
      <c r="AB180" s="341"/>
      <c r="AC180" s="401"/>
      <c r="AD180" s="563"/>
      <c r="AE180" s="564"/>
      <c r="AF180" s="564"/>
      <c r="AG180" s="564"/>
      <c r="AH180" s="564"/>
      <c r="AI180" s="564"/>
      <c r="AJ180" s="564"/>
      <c r="AK180" s="564"/>
      <c r="AL180" s="563"/>
      <c r="AM180" s="564"/>
      <c r="AN180" s="564"/>
      <c r="AO180" s="564"/>
      <c r="AP180" s="564"/>
      <c r="AQ180" s="564"/>
      <c r="AR180" s="564"/>
      <c r="AS180" s="564"/>
      <c r="AT180" s="401"/>
      <c r="AU180" s="399"/>
      <c r="AV180" s="617"/>
      <c r="AW180" s="401"/>
      <c r="AX180" s="401"/>
      <c r="AY180" s="341"/>
      <c r="AZ180" s="341"/>
      <c r="BA180" s="341"/>
      <c r="BB180" s="341"/>
      <c r="BC180" s="341"/>
      <c r="BD180" s="401"/>
      <c r="BE180" s="341"/>
      <c r="BF180" s="341"/>
      <c r="BG180" s="402"/>
      <c r="BH180" s="403"/>
      <c r="BI180" s="405"/>
      <c r="BJ180" s="405"/>
      <c r="BK180" s="405"/>
      <c r="BL180" s="405"/>
      <c r="BM180" s="514"/>
    </row>
    <row r="181" ht="18.75" customHeight="1">
      <c r="A181" s="400" t="str">
        <f t="shared" si="4"/>
        <v/>
      </c>
      <c r="B181" s="341"/>
      <c r="C181" s="559"/>
      <c r="D181" s="341"/>
      <c r="E181" s="638"/>
      <c r="F181" s="393"/>
      <c r="G181" s="341" t="str">
        <f t="array" ref="G181">IF(C181="","",XLOOKUP(C181,'Master Data'!K:K,'Master Data'!N:N,"Input in Master Data",0,1))</f>
        <v/>
      </c>
      <c r="H181" s="341" t="str">
        <f t="array" ref="H181">IF(C181="","",XLOOKUP(C181,'Master Data'!K:K,'Master Data'!O:O,"Input in Master Data",0,1))</f>
        <v/>
      </c>
      <c r="I181" s="341" t="str">
        <f t="array" ref="I181">if(U181="","",XLOOKUP(U181,Master[Company],Master[Blow],"Unknown",0,1))</f>
        <v/>
      </c>
      <c r="J181" s="341" t="str">
        <f t="array" ref="J181">if(U181="","",XLOOKUP(U181,Master[Company],Master[Pigging],"Unknown",0,1))</f>
        <v/>
      </c>
      <c r="K181" s="341" t="str">
        <f t="array" ref="K181">if(U181="","",XLOOKUP(U181,Master[Company],Master[Load Method],"Unknown",0,1))</f>
        <v/>
      </c>
      <c r="L181" s="341" t="str">
        <f t="array" ref="L181">if(U181="","",XLOOKUP(U181,Master[Company],Master[Line Distance],"Unknown",0,1))</f>
        <v/>
      </c>
      <c r="M181" s="394"/>
      <c r="N181" s="341"/>
      <c r="O181" s="341"/>
      <c r="P181" s="341" t="str">
        <f t="array" ref="P181">if(U181="","",XLOOKUP(U181,Master[Company],Master[Terms],"NA",0,1))</f>
        <v/>
      </c>
      <c r="Q181" s="341" t="str">
        <f t="shared" si="1"/>
        <v/>
      </c>
      <c r="R181" s="341" t="str">
        <f t="array" ref="R181">if(U181="","",XLOOKUP(U181,Master[Company],Master[Group],"NA",0,1))</f>
        <v/>
      </c>
      <c r="S181" s="341" t="str">
        <f t="array" ref="S181">if(U181="","",XLOOKUP(U181,Master[Company],Master[Loading Location],"NA",0,1))</f>
        <v/>
      </c>
      <c r="T181" s="341" t="str">
        <f t="array" ref="T181">if(U181="","",XLOOKUP(U181,Master[Company],Master[Acronym],"NA",0,1))</f>
        <v/>
      </c>
      <c r="U181" s="341"/>
      <c r="V181" s="342"/>
      <c r="W181" s="342"/>
      <c r="X181" s="341" t="str">
        <f t="shared" si="2"/>
        <v/>
      </c>
      <c r="Y181" s="341" t="str">
        <f t="shared" si="3"/>
        <v/>
      </c>
      <c r="Z181" s="341"/>
      <c r="AA181" s="341"/>
      <c r="AB181" s="341"/>
      <c r="AC181" s="401"/>
      <c r="AD181" s="563"/>
      <c r="AE181" s="564"/>
      <c r="AF181" s="564"/>
      <c r="AG181" s="564"/>
      <c r="AH181" s="564"/>
      <c r="AI181" s="564"/>
      <c r="AJ181" s="564"/>
      <c r="AK181" s="564"/>
      <c r="AL181" s="563"/>
      <c r="AM181" s="564"/>
      <c r="AN181" s="564"/>
      <c r="AO181" s="564"/>
      <c r="AP181" s="564"/>
      <c r="AQ181" s="564"/>
      <c r="AR181" s="564"/>
      <c r="AS181" s="564"/>
      <c r="AT181" s="401"/>
      <c r="AU181" s="399"/>
      <c r="AV181" s="617"/>
      <c r="AW181" s="401"/>
      <c r="AX181" s="401"/>
      <c r="AY181" s="341"/>
      <c r="AZ181" s="341"/>
      <c r="BA181" s="341"/>
      <c r="BB181" s="341"/>
      <c r="BC181" s="341"/>
      <c r="BD181" s="401"/>
      <c r="BE181" s="341"/>
      <c r="BF181" s="341"/>
      <c r="BG181" s="402"/>
      <c r="BH181" s="403"/>
      <c r="BI181" s="405"/>
      <c r="BJ181" s="405"/>
      <c r="BK181" s="405"/>
      <c r="BL181" s="405"/>
      <c r="BM181" s="514"/>
    </row>
    <row r="182" ht="18.75" customHeight="1">
      <c r="A182" s="400" t="str">
        <f t="shared" si="4"/>
        <v/>
      </c>
      <c r="B182" s="341"/>
      <c r="C182" s="559"/>
      <c r="D182" s="341"/>
      <c r="E182" s="638"/>
      <c r="F182" s="393"/>
      <c r="G182" s="341" t="str">
        <f t="array" ref="G182">IF(C182="","",XLOOKUP(C182,'Master Data'!K:K,'Master Data'!N:N,"Input in Master Data",0,1))</f>
        <v/>
      </c>
      <c r="H182" s="341" t="str">
        <f t="array" ref="H182">IF(C182="","",XLOOKUP(C182,'Master Data'!K:K,'Master Data'!O:O,"Input in Master Data",0,1))</f>
        <v/>
      </c>
      <c r="I182" s="341" t="str">
        <f t="array" ref="I182">if(U182="","",XLOOKUP(U182,Master[Company],Master[Blow],"Unknown",0,1))</f>
        <v/>
      </c>
      <c r="J182" s="341" t="str">
        <f t="array" ref="J182">if(U182="","",XLOOKUP(U182,Master[Company],Master[Pigging],"Unknown",0,1))</f>
        <v/>
      </c>
      <c r="K182" s="341" t="str">
        <f t="array" ref="K182">if(U182="","",XLOOKUP(U182,Master[Company],Master[Load Method],"Unknown",0,1))</f>
        <v/>
      </c>
      <c r="L182" s="341" t="str">
        <f t="array" ref="L182">if(U182="","",XLOOKUP(U182,Master[Company],Master[Line Distance],"Unknown",0,1))</f>
        <v/>
      </c>
      <c r="M182" s="394"/>
      <c r="N182" s="341"/>
      <c r="O182" s="341"/>
      <c r="P182" s="341" t="str">
        <f t="array" ref="P182">if(U182="","",XLOOKUP(U182,Master[Company],Master[Terms],"NA",0,1))</f>
        <v/>
      </c>
      <c r="Q182" s="341" t="str">
        <f t="shared" si="1"/>
        <v/>
      </c>
      <c r="R182" s="341" t="str">
        <f t="array" ref="R182">if(U182="","",XLOOKUP(U182,Master[Company],Master[Group],"NA",0,1))</f>
        <v/>
      </c>
      <c r="S182" s="341" t="str">
        <f t="array" ref="S182">if(U182="","",XLOOKUP(U182,Master[Company],Master[Loading Location],"NA",0,1))</f>
        <v/>
      </c>
      <c r="T182" s="341" t="str">
        <f t="array" ref="T182">if(U182="","",XLOOKUP(U182,Master[Company],Master[Acronym],"NA",0,1))</f>
        <v/>
      </c>
      <c r="U182" s="341"/>
      <c r="V182" s="342"/>
      <c r="W182" s="342"/>
      <c r="X182" s="341" t="str">
        <f t="shared" si="2"/>
        <v/>
      </c>
      <c r="Y182" s="341" t="str">
        <f t="shared" si="3"/>
        <v/>
      </c>
      <c r="Z182" s="341"/>
      <c r="AA182" s="341"/>
      <c r="AB182" s="341"/>
      <c r="AC182" s="401"/>
      <c r="AD182" s="563"/>
      <c r="AE182" s="564"/>
      <c r="AF182" s="564"/>
      <c r="AG182" s="564"/>
      <c r="AH182" s="564"/>
      <c r="AI182" s="564"/>
      <c r="AJ182" s="564"/>
      <c r="AK182" s="564"/>
      <c r="AL182" s="563"/>
      <c r="AM182" s="564"/>
      <c r="AN182" s="564"/>
      <c r="AO182" s="564"/>
      <c r="AP182" s="564"/>
      <c r="AQ182" s="564"/>
      <c r="AR182" s="564"/>
      <c r="AS182" s="564"/>
      <c r="AT182" s="401"/>
      <c r="AU182" s="399"/>
      <c r="AV182" s="617"/>
      <c r="AW182" s="401"/>
      <c r="AX182" s="401"/>
      <c r="AY182" s="341"/>
      <c r="AZ182" s="341"/>
      <c r="BA182" s="341"/>
      <c r="BB182" s="341"/>
      <c r="BC182" s="341"/>
      <c r="BD182" s="401"/>
      <c r="BE182" s="341"/>
      <c r="BF182" s="341"/>
      <c r="BG182" s="402"/>
      <c r="BH182" s="403"/>
      <c r="BI182" s="405"/>
      <c r="BJ182" s="405"/>
      <c r="BK182" s="405"/>
      <c r="BL182" s="405"/>
      <c r="BM182" s="514"/>
    </row>
    <row r="183" ht="18.75" customHeight="1">
      <c r="A183" s="400" t="str">
        <f t="shared" si="4"/>
        <v/>
      </c>
      <c r="B183" s="341"/>
      <c r="C183" s="559"/>
      <c r="D183" s="341"/>
      <c r="E183" s="638"/>
      <c r="F183" s="393"/>
      <c r="G183" s="341" t="str">
        <f t="array" ref="G183">IF(C183="","",XLOOKUP(C183,'Master Data'!K:K,'Master Data'!N:N,"Input in Master Data",0,1))</f>
        <v/>
      </c>
      <c r="H183" s="341" t="str">
        <f t="array" ref="H183">IF(C183="","",XLOOKUP(C183,'Master Data'!K:K,'Master Data'!O:O,"Input in Master Data",0,1))</f>
        <v/>
      </c>
      <c r="I183" s="341" t="str">
        <f t="array" ref="I183">if(U183="","",XLOOKUP(U183,Master[Company],Master[Blow],"Unknown",0,1))</f>
        <v/>
      </c>
      <c r="J183" s="341" t="str">
        <f t="array" ref="J183">if(U183="","",XLOOKUP(U183,Master[Company],Master[Pigging],"Unknown",0,1))</f>
        <v/>
      </c>
      <c r="K183" s="341" t="str">
        <f t="array" ref="K183">if(U183="","",XLOOKUP(U183,Master[Company],Master[Load Method],"Unknown",0,1))</f>
        <v/>
      </c>
      <c r="L183" s="341" t="str">
        <f t="array" ref="L183">if(U183="","",XLOOKUP(U183,Master[Company],Master[Line Distance],"Unknown",0,1))</f>
        <v/>
      </c>
      <c r="M183" s="394"/>
      <c r="N183" s="341"/>
      <c r="O183" s="341"/>
      <c r="P183" s="341" t="str">
        <f t="array" ref="P183">if(U183="","",XLOOKUP(U183,Master[Company],Master[Terms],"NA",0,1))</f>
        <v/>
      </c>
      <c r="Q183" s="341" t="str">
        <f t="shared" si="1"/>
        <v/>
      </c>
      <c r="R183" s="341" t="str">
        <f t="array" ref="R183">if(U183="","",XLOOKUP(U183,Master[Company],Master[Group],"NA",0,1))</f>
        <v/>
      </c>
      <c r="S183" s="341" t="str">
        <f t="array" ref="S183">if(U183="","",XLOOKUP(U183,Master[Company],Master[Loading Location],"NA",0,1))</f>
        <v/>
      </c>
      <c r="T183" s="341" t="str">
        <f t="array" ref="T183">if(U183="","",XLOOKUP(U183,Master[Company],Master[Acronym],"NA",0,1))</f>
        <v/>
      </c>
      <c r="U183" s="341"/>
      <c r="V183" s="342"/>
      <c r="W183" s="342"/>
      <c r="X183" s="341" t="str">
        <f t="shared" si="2"/>
        <v/>
      </c>
      <c r="Y183" s="341" t="str">
        <f t="shared" si="3"/>
        <v/>
      </c>
      <c r="Z183" s="341"/>
      <c r="AA183" s="341"/>
      <c r="AB183" s="341"/>
      <c r="AC183" s="401"/>
      <c r="AD183" s="563"/>
      <c r="AE183" s="564"/>
      <c r="AF183" s="564"/>
      <c r="AG183" s="564"/>
      <c r="AH183" s="564"/>
      <c r="AI183" s="564"/>
      <c r="AJ183" s="564"/>
      <c r="AK183" s="564"/>
      <c r="AL183" s="563"/>
      <c r="AM183" s="564"/>
      <c r="AN183" s="564"/>
      <c r="AO183" s="564"/>
      <c r="AP183" s="564"/>
      <c r="AQ183" s="564"/>
      <c r="AR183" s="564"/>
      <c r="AS183" s="564"/>
      <c r="AT183" s="401"/>
      <c r="AU183" s="399"/>
      <c r="AV183" s="617"/>
      <c r="AW183" s="401"/>
      <c r="AX183" s="401"/>
      <c r="AY183" s="341"/>
      <c r="AZ183" s="341"/>
      <c r="BA183" s="341"/>
      <c r="BB183" s="341"/>
      <c r="BC183" s="341"/>
      <c r="BD183" s="401"/>
      <c r="BE183" s="341"/>
      <c r="BF183" s="341"/>
      <c r="BG183" s="402"/>
      <c r="BH183" s="403"/>
      <c r="BI183" s="405"/>
      <c r="BJ183" s="405"/>
      <c r="BK183" s="405"/>
      <c r="BL183" s="405"/>
      <c r="BM183" s="514"/>
    </row>
    <row r="184" ht="18.75" customHeight="1">
      <c r="A184" s="400" t="str">
        <f t="shared" si="4"/>
        <v/>
      </c>
      <c r="B184" s="341"/>
      <c r="C184" s="559"/>
      <c r="D184" s="341"/>
      <c r="E184" s="638"/>
      <c r="F184" s="393"/>
      <c r="G184" s="341" t="str">
        <f t="array" ref="G184">IF(C184="","",XLOOKUP(C184,'Master Data'!K:K,'Master Data'!N:N,"Input in Master Data",0,1))</f>
        <v/>
      </c>
      <c r="H184" s="341" t="str">
        <f t="array" ref="H184">IF(C184="","",XLOOKUP(C184,'Master Data'!K:K,'Master Data'!O:O,"Input in Master Data",0,1))</f>
        <v/>
      </c>
      <c r="I184" s="341" t="str">
        <f t="array" ref="I184">if(U184="","",XLOOKUP(U184,Master[Company],Master[Blow],"Unknown",0,1))</f>
        <v/>
      </c>
      <c r="J184" s="341" t="str">
        <f t="array" ref="J184">if(U184="","",XLOOKUP(U184,Master[Company],Master[Pigging],"Unknown",0,1))</f>
        <v/>
      </c>
      <c r="K184" s="341" t="str">
        <f t="array" ref="K184">if(U184="","",XLOOKUP(U184,Master[Company],Master[Load Method],"Unknown",0,1))</f>
        <v/>
      </c>
      <c r="L184" s="341" t="str">
        <f t="array" ref="L184">if(U184="","",XLOOKUP(U184,Master[Company],Master[Line Distance],"Unknown",0,1))</f>
        <v/>
      </c>
      <c r="M184" s="394"/>
      <c r="N184" s="341"/>
      <c r="O184" s="341"/>
      <c r="P184" s="341" t="str">
        <f t="array" ref="P184">if(U184="","",XLOOKUP(U184,Master[Company],Master[Terms],"NA",0,1))</f>
        <v/>
      </c>
      <c r="Q184" s="341" t="str">
        <f t="shared" si="1"/>
        <v/>
      </c>
      <c r="R184" s="341" t="str">
        <f t="array" ref="R184">if(U184="","",XLOOKUP(U184,Master[Company],Master[Group],"NA",0,1))</f>
        <v/>
      </c>
      <c r="S184" s="341" t="str">
        <f t="array" ref="S184">if(U184="","",XLOOKUP(U184,Master[Company],Master[Loading Location],"NA",0,1))</f>
        <v/>
      </c>
      <c r="T184" s="341" t="str">
        <f t="array" ref="T184">if(U184="","",XLOOKUP(U184,Master[Company],Master[Acronym],"NA",0,1))</f>
        <v/>
      </c>
      <c r="U184" s="341"/>
      <c r="V184" s="342"/>
      <c r="W184" s="342"/>
      <c r="X184" s="341" t="str">
        <f t="shared" si="2"/>
        <v/>
      </c>
      <c r="Y184" s="341" t="str">
        <f t="shared" si="3"/>
        <v/>
      </c>
      <c r="Z184" s="341"/>
      <c r="AA184" s="341"/>
      <c r="AB184" s="341"/>
      <c r="AC184" s="401"/>
      <c r="AD184" s="563"/>
      <c r="AE184" s="564"/>
      <c r="AF184" s="564"/>
      <c r="AG184" s="564"/>
      <c r="AH184" s="564"/>
      <c r="AI184" s="564"/>
      <c r="AJ184" s="564"/>
      <c r="AK184" s="564"/>
      <c r="AL184" s="563"/>
      <c r="AM184" s="564"/>
      <c r="AN184" s="564"/>
      <c r="AO184" s="564"/>
      <c r="AP184" s="564"/>
      <c r="AQ184" s="564"/>
      <c r="AR184" s="564"/>
      <c r="AS184" s="564"/>
      <c r="AT184" s="401"/>
      <c r="AU184" s="399"/>
      <c r="AV184" s="617"/>
      <c r="AW184" s="401"/>
      <c r="AX184" s="401"/>
      <c r="AY184" s="341"/>
      <c r="AZ184" s="341"/>
      <c r="BA184" s="341"/>
      <c r="BB184" s="341"/>
      <c r="BC184" s="341"/>
      <c r="BD184" s="401"/>
      <c r="BE184" s="341"/>
      <c r="BF184" s="341"/>
      <c r="BG184" s="402"/>
      <c r="BH184" s="403"/>
      <c r="BI184" s="405"/>
      <c r="BJ184" s="405"/>
      <c r="BK184" s="405"/>
      <c r="BL184" s="405"/>
      <c r="BM184" s="514"/>
    </row>
    <row r="185" ht="18.75" customHeight="1">
      <c r="A185" s="400" t="str">
        <f t="shared" si="4"/>
        <v/>
      </c>
      <c r="B185" s="341"/>
      <c r="C185" s="559"/>
      <c r="D185" s="341"/>
      <c r="E185" s="638"/>
      <c r="F185" s="393"/>
      <c r="G185" s="341" t="str">
        <f t="array" ref="G185">IF(C185="","",XLOOKUP(C185,'Master Data'!K:K,'Master Data'!N:N,"Input in Master Data",0,1))</f>
        <v/>
      </c>
      <c r="H185" s="341" t="str">
        <f t="array" ref="H185">IF(C185="","",XLOOKUP(C185,'Master Data'!K:K,'Master Data'!O:O,"Input in Master Data",0,1))</f>
        <v/>
      </c>
      <c r="I185" s="341" t="str">
        <f t="array" ref="I185">if(U185="","",XLOOKUP(U185,Master[Company],Master[Blow],"Unknown",0,1))</f>
        <v/>
      </c>
      <c r="J185" s="341" t="str">
        <f t="array" ref="J185">if(U185="","",XLOOKUP(U185,Master[Company],Master[Pigging],"Unknown",0,1))</f>
        <v/>
      </c>
      <c r="K185" s="341" t="str">
        <f t="array" ref="K185">if(U185="","",XLOOKUP(U185,Master[Company],Master[Load Method],"Unknown",0,1))</f>
        <v/>
      </c>
      <c r="L185" s="341" t="str">
        <f t="array" ref="L185">if(U185="","",XLOOKUP(U185,Master[Company],Master[Line Distance],"Unknown",0,1))</f>
        <v/>
      </c>
      <c r="M185" s="394"/>
      <c r="N185" s="341"/>
      <c r="O185" s="341"/>
      <c r="P185" s="341" t="str">
        <f t="array" ref="P185">if(U185="","",XLOOKUP(U185,Master[Company],Master[Terms],"NA",0,1))</f>
        <v/>
      </c>
      <c r="Q185" s="341" t="str">
        <f t="shared" si="1"/>
        <v/>
      </c>
      <c r="R185" s="341" t="str">
        <f t="array" ref="R185">if(U185="","",XLOOKUP(U185,Master[Company],Master[Group],"NA",0,1))</f>
        <v/>
      </c>
      <c r="S185" s="341" t="str">
        <f t="array" ref="S185">if(U185="","",XLOOKUP(U185,Master[Company],Master[Loading Location],"NA",0,1))</f>
        <v/>
      </c>
      <c r="T185" s="341" t="str">
        <f t="array" ref="T185">if(U185="","",XLOOKUP(U185,Master[Company],Master[Acronym],"NA",0,1))</f>
        <v/>
      </c>
      <c r="U185" s="341"/>
      <c r="V185" s="342"/>
      <c r="W185" s="342"/>
      <c r="X185" s="341" t="str">
        <f t="shared" si="2"/>
        <v/>
      </c>
      <c r="Y185" s="341" t="str">
        <f t="shared" si="3"/>
        <v/>
      </c>
      <c r="Z185" s="341"/>
      <c r="AA185" s="341"/>
      <c r="AB185" s="341"/>
      <c r="AC185" s="401"/>
      <c r="AD185" s="563"/>
      <c r="AE185" s="564"/>
      <c r="AF185" s="564"/>
      <c r="AG185" s="564"/>
      <c r="AH185" s="564"/>
      <c r="AI185" s="564"/>
      <c r="AJ185" s="564"/>
      <c r="AK185" s="564"/>
      <c r="AL185" s="563"/>
      <c r="AM185" s="564"/>
      <c r="AN185" s="564"/>
      <c r="AO185" s="564"/>
      <c r="AP185" s="564"/>
      <c r="AQ185" s="564"/>
      <c r="AR185" s="564"/>
      <c r="AS185" s="564"/>
      <c r="AT185" s="401"/>
      <c r="AU185" s="399"/>
      <c r="AV185" s="617"/>
      <c r="AW185" s="401"/>
      <c r="AX185" s="401"/>
      <c r="AY185" s="341"/>
      <c r="AZ185" s="341"/>
      <c r="BA185" s="341"/>
      <c r="BB185" s="341"/>
      <c r="BC185" s="341"/>
      <c r="BD185" s="401"/>
      <c r="BE185" s="341"/>
      <c r="BF185" s="341"/>
      <c r="BG185" s="402"/>
      <c r="BH185" s="403"/>
      <c r="BI185" s="405"/>
      <c r="BJ185" s="405"/>
      <c r="BK185" s="405"/>
      <c r="BL185" s="405"/>
      <c r="BM185" s="514"/>
    </row>
    <row r="186" ht="18.75" customHeight="1">
      <c r="A186" s="400" t="str">
        <f t="shared" si="4"/>
        <v/>
      </c>
      <c r="B186" s="341"/>
      <c r="C186" s="559"/>
      <c r="D186" s="341"/>
      <c r="E186" s="638"/>
      <c r="F186" s="393"/>
      <c r="G186" s="341" t="str">
        <f t="array" ref="G186">IF(C186="","",XLOOKUP(C186,'Master Data'!K:K,'Master Data'!N:N,"Input in Master Data",0,1))</f>
        <v/>
      </c>
      <c r="H186" s="341" t="str">
        <f t="array" ref="H186">IF(C186="","",XLOOKUP(C186,'Master Data'!K:K,'Master Data'!O:O,"Input in Master Data",0,1))</f>
        <v/>
      </c>
      <c r="I186" s="341" t="str">
        <f t="array" ref="I186">if(U186="","",XLOOKUP(U186,Master[Company],Master[Blow],"Unknown",0,1))</f>
        <v/>
      </c>
      <c r="J186" s="341" t="str">
        <f t="array" ref="J186">if(U186="","",XLOOKUP(U186,Master[Company],Master[Pigging],"Unknown",0,1))</f>
        <v/>
      </c>
      <c r="K186" s="341" t="str">
        <f t="array" ref="K186">if(U186="","",XLOOKUP(U186,Master[Company],Master[Load Method],"Unknown",0,1))</f>
        <v/>
      </c>
      <c r="L186" s="341" t="str">
        <f t="array" ref="L186">if(U186="","",XLOOKUP(U186,Master[Company],Master[Line Distance],"Unknown",0,1))</f>
        <v/>
      </c>
      <c r="M186" s="394"/>
      <c r="N186" s="341"/>
      <c r="O186" s="341"/>
      <c r="P186" s="341" t="str">
        <f t="array" ref="P186">if(U186="","",XLOOKUP(U186,Master[Company],Master[Terms],"NA",0,1))</f>
        <v/>
      </c>
      <c r="Q186" s="341" t="str">
        <f t="shared" si="1"/>
        <v/>
      </c>
      <c r="R186" s="341" t="str">
        <f t="array" ref="R186">if(U186="","",XLOOKUP(U186,Master[Company],Master[Group],"NA",0,1))</f>
        <v/>
      </c>
      <c r="S186" s="341" t="str">
        <f t="array" ref="S186">if(U186="","",XLOOKUP(U186,Master[Company],Master[Loading Location],"NA",0,1))</f>
        <v/>
      </c>
      <c r="T186" s="341" t="str">
        <f t="array" ref="T186">if(U186="","",XLOOKUP(U186,Master[Company],Master[Acronym],"NA",0,1))</f>
        <v/>
      </c>
      <c r="U186" s="341"/>
      <c r="V186" s="342"/>
      <c r="W186" s="342"/>
      <c r="X186" s="341" t="str">
        <f t="shared" si="2"/>
        <v/>
      </c>
      <c r="Y186" s="341" t="str">
        <f t="shared" si="3"/>
        <v/>
      </c>
      <c r="Z186" s="341"/>
      <c r="AA186" s="341"/>
      <c r="AB186" s="341"/>
      <c r="AC186" s="401"/>
      <c r="AD186" s="563"/>
      <c r="AE186" s="564"/>
      <c r="AF186" s="564"/>
      <c r="AG186" s="564"/>
      <c r="AH186" s="564"/>
      <c r="AI186" s="564"/>
      <c r="AJ186" s="564"/>
      <c r="AK186" s="564"/>
      <c r="AL186" s="563"/>
      <c r="AM186" s="564"/>
      <c r="AN186" s="564"/>
      <c r="AO186" s="564"/>
      <c r="AP186" s="564"/>
      <c r="AQ186" s="564"/>
      <c r="AR186" s="564"/>
      <c r="AS186" s="564"/>
      <c r="AT186" s="401"/>
      <c r="AU186" s="399"/>
      <c r="AV186" s="617"/>
      <c r="AW186" s="401"/>
      <c r="AX186" s="401"/>
      <c r="AY186" s="341"/>
      <c r="AZ186" s="341"/>
      <c r="BA186" s="341"/>
      <c r="BB186" s="341"/>
      <c r="BC186" s="341"/>
      <c r="BD186" s="401"/>
      <c r="BE186" s="341"/>
      <c r="BF186" s="341"/>
      <c r="BG186" s="402"/>
      <c r="BH186" s="403"/>
      <c r="BI186" s="405"/>
      <c r="BJ186" s="405"/>
      <c r="BK186" s="405"/>
      <c r="BL186" s="405"/>
      <c r="BM186" s="514"/>
    </row>
    <row r="187" ht="18.75" customHeight="1">
      <c r="A187" s="400" t="str">
        <f t="shared" si="4"/>
        <v/>
      </c>
      <c r="B187" s="341"/>
      <c r="C187" s="559"/>
      <c r="D187" s="341"/>
      <c r="E187" s="638"/>
      <c r="F187" s="393"/>
      <c r="G187" s="341" t="str">
        <f t="array" ref="G187">IF(C187="","",XLOOKUP(C187,'Master Data'!K:K,'Master Data'!N:N,"Input in Master Data",0,1))</f>
        <v/>
      </c>
      <c r="H187" s="341" t="str">
        <f t="array" ref="H187">IF(C187="","",XLOOKUP(C187,'Master Data'!K:K,'Master Data'!O:O,"Input in Master Data",0,1))</f>
        <v/>
      </c>
      <c r="I187" s="341" t="str">
        <f t="array" ref="I187">if(U187="","",XLOOKUP(U187,Master[Company],Master[Blow],"Unknown",0,1))</f>
        <v/>
      </c>
      <c r="J187" s="341" t="str">
        <f t="array" ref="J187">if(U187="","",XLOOKUP(U187,Master[Company],Master[Pigging],"Unknown",0,1))</f>
        <v/>
      </c>
      <c r="K187" s="341" t="str">
        <f t="array" ref="K187">if(U187="","",XLOOKUP(U187,Master[Company],Master[Load Method],"Unknown",0,1))</f>
        <v/>
      </c>
      <c r="L187" s="341" t="str">
        <f t="array" ref="L187">if(U187="","",XLOOKUP(U187,Master[Company],Master[Line Distance],"Unknown",0,1))</f>
        <v/>
      </c>
      <c r="M187" s="394"/>
      <c r="N187" s="341"/>
      <c r="O187" s="341"/>
      <c r="P187" s="341" t="str">
        <f t="array" ref="P187">if(U187="","",XLOOKUP(U187,Master[Company],Master[Terms],"NA",0,1))</f>
        <v/>
      </c>
      <c r="Q187" s="341" t="str">
        <f t="shared" si="1"/>
        <v/>
      </c>
      <c r="R187" s="341" t="str">
        <f t="array" ref="R187">if(U187="","",XLOOKUP(U187,Master[Company],Master[Group],"NA",0,1))</f>
        <v/>
      </c>
      <c r="S187" s="341" t="str">
        <f t="array" ref="S187">if(U187="","",XLOOKUP(U187,Master[Company],Master[Loading Location],"NA",0,1))</f>
        <v/>
      </c>
      <c r="T187" s="341" t="str">
        <f t="array" ref="T187">if(U187="","",XLOOKUP(U187,Master[Company],Master[Acronym],"NA",0,1))</f>
        <v/>
      </c>
      <c r="U187" s="341"/>
      <c r="V187" s="342"/>
      <c r="W187" s="342"/>
      <c r="X187" s="341" t="str">
        <f t="shared" si="2"/>
        <v/>
      </c>
      <c r="Y187" s="341" t="str">
        <f t="shared" si="3"/>
        <v/>
      </c>
      <c r="Z187" s="341"/>
      <c r="AA187" s="341"/>
      <c r="AB187" s="341"/>
      <c r="AC187" s="401"/>
      <c r="AD187" s="563"/>
      <c r="AE187" s="564"/>
      <c r="AF187" s="564"/>
      <c r="AG187" s="564"/>
      <c r="AH187" s="564"/>
      <c r="AI187" s="564"/>
      <c r="AJ187" s="564"/>
      <c r="AK187" s="564"/>
      <c r="AL187" s="563"/>
      <c r="AM187" s="564"/>
      <c r="AN187" s="564"/>
      <c r="AO187" s="564"/>
      <c r="AP187" s="564"/>
      <c r="AQ187" s="564"/>
      <c r="AR187" s="564"/>
      <c r="AS187" s="564"/>
      <c r="AT187" s="401"/>
      <c r="AU187" s="399"/>
      <c r="AV187" s="617"/>
      <c r="AW187" s="401"/>
      <c r="AX187" s="401"/>
      <c r="AY187" s="341"/>
      <c r="AZ187" s="341"/>
      <c r="BA187" s="341"/>
      <c r="BB187" s="341"/>
      <c r="BC187" s="341"/>
      <c r="BD187" s="401"/>
      <c r="BE187" s="341"/>
      <c r="BF187" s="341"/>
      <c r="BG187" s="402"/>
      <c r="BH187" s="403"/>
      <c r="BI187" s="405"/>
      <c r="BJ187" s="405"/>
      <c r="BK187" s="405"/>
      <c r="BL187" s="405"/>
      <c r="BM187" s="514"/>
    </row>
    <row r="188" ht="18.75" customHeight="1">
      <c r="A188" s="400" t="str">
        <f t="shared" si="4"/>
        <v/>
      </c>
      <c r="B188" s="341"/>
      <c r="C188" s="559"/>
      <c r="D188" s="341"/>
      <c r="E188" s="638"/>
      <c r="F188" s="393"/>
      <c r="G188" s="341" t="str">
        <f t="array" ref="G188">IF(C188="","",XLOOKUP(C188,'Master Data'!K:K,'Master Data'!N:N,"Input in Master Data",0,1))</f>
        <v/>
      </c>
      <c r="H188" s="341" t="str">
        <f t="array" ref="H188">IF(C188="","",XLOOKUP(C188,'Master Data'!K:K,'Master Data'!O:O,"Input in Master Data",0,1))</f>
        <v/>
      </c>
      <c r="I188" s="341" t="str">
        <f t="array" ref="I188">if(U188="","",XLOOKUP(U188,Master[Company],Master[Blow],"Unknown",0,1))</f>
        <v/>
      </c>
      <c r="J188" s="341" t="str">
        <f t="array" ref="J188">if(U188="","",XLOOKUP(U188,Master[Company],Master[Pigging],"Unknown",0,1))</f>
        <v/>
      </c>
      <c r="K188" s="341" t="str">
        <f t="array" ref="K188">if(U188="","",XLOOKUP(U188,Master[Company],Master[Load Method],"Unknown",0,1))</f>
        <v/>
      </c>
      <c r="L188" s="341" t="str">
        <f t="array" ref="L188">if(U188="","",XLOOKUP(U188,Master[Company],Master[Line Distance],"Unknown",0,1))</f>
        <v/>
      </c>
      <c r="M188" s="394"/>
      <c r="N188" s="341"/>
      <c r="O188" s="341"/>
      <c r="P188" s="341" t="str">
        <f t="array" ref="P188">if(U188="","",XLOOKUP(U188,Master[Company],Master[Terms],"NA",0,1))</f>
        <v/>
      </c>
      <c r="Q188" s="341" t="str">
        <f t="shared" si="1"/>
        <v/>
      </c>
      <c r="R188" s="341" t="str">
        <f t="array" ref="R188">if(U188="","",XLOOKUP(U188,Master[Company],Master[Group],"NA",0,1))</f>
        <v/>
      </c>
      <c r="S188" s="341" t="str">
        <f t="array" ref="S188">if(U188="","",XLOOKUP(U188,Master[Company],Master[Loading Location],"NA",0,1))</f>
        <v/>
      </c>
      <c r="T188" s="341" t="str">
        <f t="array" ref="T188">if(U188="","",XLOOKUP(U188,Master[Company],Master[Acronym],"NA",0,1))</f>
        <v/>
      </c>
      <c r="U188" s="341"/>
      <c r="V188" s="342"/>
      <c r="W188" s="342"/>
      <c r="X188" s="341" t="str">
        <f t="shared" si="2"/>
        <v/>
      </c>
      <c r="Y188" s="341" t="str">
        <f t="shared" si="3"/>
        <v/>
      </c>
      <c r="Z188" s="341"/>
      <c r="AA188" s="341"/>
      <c r="AB188" s="341"/>
      <c r="AC188" s="401"/>
      <c r="AD188" s="563"/>
      <c r="AE188" s="564"/>
      <c r="AF188" s="564"/>
      <c r="AG188" s="564"/>
      <c r="AH188" s="564"/>
      <c r="AI188" s="564"/>
      <c r="AJ188" s="564"/>
      <c r="AK188" s="564"/>
      <c r="AL188" s="563"/>
      <c r="AM188" s="564"/>
      <c r="AN188" s="564"/>
      <c r="AO188" s="564"/>
      <c r="AP188" s="564"/>
      <c r="AQ188" s="564"/>
      <c r="AR188" s="564"/>
      <c r="AS188" s="564"/>
      <c r="AT188" s="401"/>
      <c r="AU188" s="399"/>
      <c r="AV188" s="617"/>
      <c r="AW188" s="401"/>
      <c r="AX188" s="401"/>
      <c r="AY188" s="341"/>
      <c r="AZ188" s="341"/>
      <c r="BA188" s="341"/>
      <c r="BB188" s="341"/>
      <c r="BC188" s="341"/>
      <c r="BD188" s="401"/>
      <c r="BE188" s="341"/>
      <c r="BF188" s="341"/>
      <c r="BG188" s="402"/>
      <c r="BH188" s="403"/>
      <c r="BI188" s="405"/>
      <c r="BJ188" s="405"/>
      <c r="BK188" s="405"/>
      <c r="BL188" s="405"/>
      <c r="BM188" s="514"/>
    </row>
    <row r="189" ht="18.75" customHeight="1">
      <c r="A189" s="400" t="str">
        <f t="shared" si="4"/>
        <v/>
      </c>
      <c r="B189" s="341"/>
      <c r="C189" s="559"/>
      <c r="D189" s="341"/>
      <c r="E189" s="638"/>
      <c r="F189" s="393"/>
      <c r="G189" s="341" t="str">
        <f t="array" ref="G189">IF(C189="","",XLOOKUP(C189,'Master Data'!K:K,'Master Data'!N:N,"Input in Master Data",0,1))</f>
        <v/>
      </c>
      <c r="H189" s="341" t="str">
        <f t="array" ref="H189">IF(C189="","",XLOOKUP(C189,'Master Data'!K:K,'Master Data'!O:O,"Input in Master Data",0,1))</f>
        <v/>
      </c>
      <c r="I189" s="341" t="str">
        <f t="array" ref="I189">if(U189="","",XLOOKUP(U189,Master[Company],Master[Blow],"Unknown",0,1))</f>
        <v/>
      </c>
      <c r="J189" s="341" t="str">
        <f t="array" ref="J189">if(U189="","",XLOOKUP(U189,Master[Company],Master[Pigging],"Unknown",0,1))</f>
        <v/>
      </c>
      <c r="K189" s="341" t="str">
        <f t="array" ref="K189">if(U189="","",XLOOKUP(U189,Master[Company],Master[Load Method],"Unknown",0,1))</f>
        <v/>
      </c>
      <c r="L189" s="341" t="str">
        <f t="array" ref="L189">if(U189="","",XLOOKUP(U189,Master[Company],Master[Line Distance],"Unknown",0,1))</f>
        <v/>
      </c>
      <c r="M189" s="394"/>
      <c r="N189" s="341"/>
      <c r="O189" s="341"/>
      <c r="P189" s="341" t="str">
        <f t="array" ref="P189">if(U189="","",XLOOKUP(U189,Master[Company],Master[Terms],"NA",0,1))</f>
        <v/>
      </c>
      <c r="Q189" s="341" t="str">
        <f t="shared" si="1"/>
        <v/>
      </c>
      <c r="R189" s="341" t="str">
        <f t="array" ref="R189">if(U189="","",XLOOKUP(U189,Master[Company],Master[Group],"NA",0,1))</f>
        <v/>
      </c>
      <c r="S189" s="341" t="str">
        <f t="array" ref="S189">if(U189="","",XLOOKUP(U189,Master[Company],Master[Loading Location],"NA",0,1))</f>
        <v/>
      </c>
      <c r="T189" s="341" t="str">
        <f t="array" ref="T189">if(U189="","",XLOOKUP(U189,Master[Company],Master[Acronym],"NA",0,1))</f>
        <v/>
      </c>
      <c r="U189" s="341"/>
      <c r="V189" s="342"/>
      <c r="W189" s="342"/>
      <c r="X189" s="341" t="str">
        <f t="shared" si="2"/>
        <v/>
      </c>
      <c r="Y189" s="341" t="str">
        <f t="shared" si="3"/>
        <v/>
      </c>
      <c r="Z189" s="341"/>
      <c r="AA189" s="341"/>
      <c r="AB189" s="341"/>
      <c r="AC189" s="401"/>
      <c r="AD189" s="563"/>
      <c r="AE189" s="564"/>
      <c r="AF189" s="564"/>
      <c r="AG189" s="564"/>
      <c r="AH189" s="564"/>
      <c r="AI189" s="564"/>
      <c r="AJ189" s="564"/>
      <c r="AK189" s="564"/>
      <c r="AL189" s="563"/>
      <c r="AM189" s="564"/>
      <c r="AN189" s="564"/>
      <c r="AO189" s="564"/>
      <c r="AP189" s="564"/>
      <c r="AQ189" s="564"/>
      <c r="AR189" s="564"/>
      <c r="AS189" s="564"/>
      <c r="AT189" s="401"/>
      <c r="AU189" s="399"/>
      <c r="AV189" s="617"/>
      <c r="AW189" s="401"/>
      <c r="AX189" s="401"/>
      <c r="AY189" s="341"/>
      <c r="AZ189" s="341"/>
      <c r="BA189" s="341"/>
      <c r="BB189" s="341"/>
      <c r="BC189" s="341"/>
      <c r="BD189" s="401"/>
      <c r="BE189" s="341"/>
      <c r="BF189" s="341"/>
      <c r="BG189" s="402"/>
      <c r="BH189" s="403"/>
      <c r="BI189" s="405"/>
      <c r="BJ189" s="405"/>
      <c r="BK189" s="405"/>
      <c r="BL189" s="405"/>
      <c r="BM189" s="514"/>
    </row>
    <row r="190" ht="18.75" customHeight="1">
      <c r="A190" s="400" t="str">
        <f t="shared" si="4"/>
        <v/>
      </c>
      <c r="B190" s="341"/>
      <c r="C190" s="559"/>
      <c r="D190" s="341"/>
      <c r="E190" s="638"/>
      <c r="F190" s="393"/>
      <c r="G190" s="341" t="str">
        <f t="array" ref="G190">IF(C190="","",XLOOKUP(C190,'Master Data'!K:K,'Master Data'!N:N,"Input in Master Data",0,1))</f>
        <v/>
      </c>
      <c r="H190" s="341" t="str">
        <f t="array" ref="H190">IF(C190="","",XLOOKUP(C190,'Master Data'!K:K,'Master Data'!O:O,"Input in Master Data",0,1))</f>
        <v/>
      </c>
      <c r="I190" s="341" t="str">
        <f t="array" ref="I190">if(U190="","",XLOOKUP(U190,Master[Company],Master[Blow],"Unknown",0,1))</f>
        <v/>
      </c>
      <c r="J190" s="341" t="str">
        <f t="array" ref="J190">if(U190="","",XLOOKUP(U190,Master[Company],Master[Pigging],"Unknown",0,1))</f>
        <v/>
      </c>
      <c r="K190" s="341" t="str">
        <f t="array" ref="K190">if(U190="","",XLOOKUP(U190,Master[Company],Master[Load Method],"Unknown",0,1))</f>
        <v/>
      </c>
      <c r="L190" s="341" t="str">
        <f t="array" ref="L190">if(U190="","",XLOOKUP(U190,Master[Company],Master[Line Distance],"Unknown",0,1))</f>
        <v/>
      </c>
      <c r="M190" s="394"/>
      <c r="N190" s="341"/>
      <c r="O190" s="341"/>
      <c r="P190" s="341" t="str">
        <f t="array" ref="P190">if(U190="","",XLOOKUP(U190,Master[Company],Master[Terms],"NA",0,1))</f>
        <v/>
      </c>
      <c r="Q190" s="341" t="str">
        <f t="shared" si="1"/>
        <v/>
      </c>
      <c r="R190" s="341" t="str">
        <f t="array" ref="R190">if(U190="","",XLOOKUP(U190,Master[Company],Master[Group],"NA",0,1))</f>
        <v/>
      </c>
      <c r="S190" s="341" t="str">
        <f t="array" ref="S190">if(U190="","",XLOOKUP(U190,Master[Company],Master[Loading Location],"NA",0,1))</f>
        <v/>
      </c>
      <c r="T190" s="341" t="str">
        <f t="array" ref="T190">if(U190="","",XLOOKUP(U190,Master[Company],Master[Acronym],"NA",0,1))</f>
        <v/>
      </c>
      <c r="U190" s="341"/>
      <c r="V190" s="342"/>
      <c r="W190" s="342"/>
      <c r="X190" s="341" t="str">
        <f t="shared" si="2"/>
        <v/>
      </c>
      <c r="Y190" s="341" t="str">
        <f t="shared" si="3"/>
        <v/>
      </c>
      <c r="Z190" s="341"/>
      <c r="AA190" s="341"/>
      <c r="AB190" s="341"/>
      <c r="AC190" s="401"/>
      <c r="AD190" s="563"/>
      <c r="AE190" s="564"/>
      <c r="AF190" s="564"/>
      <c r="AG190" s="564"/>
      <c r="AH190" s="564"/>
      <c r="AI190" s="564"/>
      <c r="AJ190" s="564"/>
      <c r="AK190" s="564"/>
      <c r="AL190" s="563"/>
      <c r="AM190" s="564"/>
      <c r="AN190" s="564"/>
      <c r="AO190" s="564"/>
      <c r="AP190" s="564"/>
      <c r="AQ190" s="564"/>
      <c r="AR190" s="564"/>
      <c r="AS190" s="564"/>
      <c r="AT190" s="401"/>
      <c r="AU190" s="399"/>
      <c r="AV190" s="617"/>
      <c r="AW190" s="401"/>
      <c r="AX190" s="401"/>
      <c r="AY190" s="341"/>
      <c r="AZ190" s="341"/>
      <c r="BA190" s="341"/>
      <c r="BB190" s="341"/>
      <c r="BC190" s="341"/>
      <c r="BD190" s="401"/>
      <c r="BE190" s="341"/>
      <c r="BF190" s="341"/>
      <c r="BG190" s="402"/>
      <c r="BH190" s="403"/>
      <c r="BI190" s="405"/>
      <c r="BJ190" s="405"/>
      <c r="BK190" s="405"/>
      <c r="BL190" s="405"/>
      <c r="BM190" s="514"/>
    </row>
    <row r="191" ht="18.75" customHeight="1">
      <c r="A191" s="400" t="str">
        <f t="shared" si="4"/>
        <v/>
      </c>
      <c r="B191" s="341"/>
      <c r="C191" s="559"/>
      <c r="D191" s="341"/>
      <c r="E191" s="638"/>
      <c r="F191" s="393"/>
      <c r="G191" s="341" t="str">
        <f t="array" ref="G191">IF(C191="","",XLOOKUP(C191,'Master Data'!K:K,'Master Data'!N:N,"Input in Master Data",0,1))</f>
        <v/>
      </c>
      <c r="H191" s="341" t="str">
        <f t="array" ref="H191">IF(C191="","",XLOOKUP(C191,'Master Data'!K:K,'Master Data'!O:O,"Input in Master Data",0,1))</f>
        <v/>
      </c>
      <c r="I191" s="341" t="str">
        <f t="array" ref="I191">if(U191="","",XLOOKUP(U191,Master[Company],Master[Blow],"Unknown",0,1))</f>
        <v/>
      </c>
      <c r="J191" s="341" t="str">
        <f t="array" ref="J191">if(U191="","",XLOOKUP(U191,Master[Company],Master[Pigging],"Unknown",0,1))</f>
        <v/>
      </c>
      <c r="K191" s="341" t="str">
        <f t="array" ref="K191">if(U191="","",XLOOKUP(U191,Master[Company],Master[Load Method],"Unknown",0,1))</f>
        <v/>
      </c>
      <c r="L191" s="341" t="str">
        <f t="array" ref="L191">if(U191="","",XLOOKUP(U191,Master[Company],Master[Line Distance],"Unknown",0,1))</f>
        <v/>
      </c>
      <c r="M191" s="394"/>
      <c r="N191" s="341"/>
      <c r="O191" s="341"/>
      <c r="P191" s="341" t="str">
        <f t="array" ref="P191">if(U191="","",XLOOKUP(U191,Master[Company],Master[Terms],"NA",0,1))</f>
        <v/>
      </c>
      <c r="Q191" s="341" t="str">
        <f t="shared" si="1"/>
        <v/>
      </c>
      <c r="R191" s="341" t="str">
        <f t="array" ref="R191">if(U191="","",XLOOKUP(U191,Master[Company],Master[Group],"NA",0,1))</f>
        <v/>
      </c>
      <c r="S191" s="341" t="str">
        <f t="array" ref="S191">if(U191="","",XLOOKUP(U191,Master[Company],Master[Loading Location],"NA",0,1))</f>
        <v/>
      </c>
      <c r="T191" s="341" t="str">
        <f t="array" ref="T191">if(U191="","",XLOOKUP(U191,Master[Company],Master[Acronym],"NA",0,1))</f>
        <v/>
      </c>
      <c r="U191" s="341"/>
      <c r="V191" s="342"/>
      <c r="W191" s="342"/>
      <c r="X191" s="341" t="str">
        <f t="shared" si="2"/>
        <v/>
      </c>
      <c r="Y191" s="341" t="str">
        <f t="shared" si="3"/>
        <v/>
      </c>
      <c r="Z191" s="341"/>
      <c r="AA191" s="341"/>
      <c r="AB191" s="341"/>
      <c r="AC191" s="401"/>
      <c r="AD191" s="563"/>
      <c r="AE191" s="564"/>
      <c r="AF191" s="564"/>
      <c r="AG191" s="564"/>
      <c r="AH191" s="564"/>
      <c r="AI191" s="564"/>
      <c r="AJ191" s="564"/>
      <c r="AK191" s="564"/>
      <c r="AL191" s="563"/>
      <c r="AM191" s="564"/>
      <c r="AN191" s="564"/>
      <c r="AO191" s="564"/>
      <c r="AP191" s="564"/>
      <c r="AQ191" s="564"/>
      <c r="AR191" s="564"/>
      <c r="AS191" s="564"/>
      <c r="AT191" s="401"/>
      <c r="AU191" s="399"/>
      <c r="AV191" s="617"/>
      <c r="AW191" s="401"/>
      <c r="AX191" s="401"/>
      <c r="AY191" s="341"/>
      <c r="AZ191" s="341"/>
      <c r="BA191" s="341"/>
      <c r="BB191" s="341"/>
      <c r="BC191" s="341"/>
      <c r="BD191" s="401"/>
      <c r="BE191" s="341"/>
      <c r="BF191" s="341"/>
      <c r="BG191" s="402"/>
      <c r="BH191" s="403"/>
      <c r="BI191" s="405"/>
      <c r="BJ191" s="405"/>
      <c r="BK191" s="405"/>
      <c r="BL191" s="405"/>
      <c r="BM191" s="514"/>
    </row>
    <row r="192" ht="18.75" customHeight="1">
      <c r="A192" s="400" t="str">
        <f t="shared" si="4"/>
        <v/>
      </c>
      <c r="B192" s="341"/>
      <c r="C192" s="559"/>
      <c r="D192" s="341"/>
      <c r="E192" s="638"/>
      <c r="F192" s="393"/>
      <c r="G192" s="341" t="str">
        <f t="array" ref="G192">IF(C192="","",XLOOKUP(C192,'Master Data'!K:K,'Master Data'!N:N,"Input in Master Data",0,1))</f>
        <v/>
      </c>
      <c r="H192" s="341" t="str">
        <f t="array" ref="H192">IF(C192="","",XLOOKUP(C192,'Master Data'!K:K,'Master Data'!O:O,"Input in Master Data",0,1))</f>
        <v/>
      </c>
      <c r="I192" s="341" t="str">
        <f t="array" ref="I192">if(U192="","",XLOOKUP(U192,Master[Company],Master[Blow],"Unknown",0,1))</f>
        <v/>
      </c>
      <c r="J192" s="341" t="str">
        <f t="array" ref="J192">if(U192="","",XLOOKUP(U192,Master[Company],Master[Pigging],"Unknown",0,1))</f>
        <v/>
      </c>
      <c r="K192" s="341" t="str">
        <f t="array" ref="K192">if(U192="","",XLOOKUP(U192,Master[Company],Master[Load Method],"Unknown",0,1))</f>
        <v/>
      </c>
      <c r="L192" s="341" t="str">
        <f t="array" ref="L192">if(U192="","",XLOOKUP(U192,Master[Company],Master[Line Distance],"Unknown",0,1))</f>
        <v/>
      </c>
      <c r="M192" s="394"/>
      <c r="N192" s="341"/>
      <c r="O192" s="341"/>
      <c r="P192" s="341" t="str">
        <f t="array" ref="P192">if(U192="","",XLOOKUP(U192,Master[Company],Master[Terms],"NA",0,1))</f>
        <v/>
      </c>
      <c r="Q192" s="341" t="str">
        <f t="shared" si="1"/>
        <v/>
      </c>
      <c r="R192" s="341" t="str">
        <f t="array" ref="R192">if(U192="","",XLOOKUP(U192,Master[Company],Master[Group],"NA",0,1))</f>
        <v/>
      </c>
      <c r="S192" s="341" t="str">
        <f t="array" ref="S192">if(U192="","",XLOOKUP(U192,Master[Company],Master[Loading Location],"NA",0,1))</f>
        <v/>
      </c>
      <c r="T192" s="341" t="str">
        <f t="array" ref="T192">if(U192="","",XLOOKUP(U192,Master[Company],Master[Acronym],"NA",0,1))</f>
        <v/>
      </c>
      <c r="U192" s="341"/>
      <c r="V192" s="342"/>
      <c r="W192" s="342"/>
      <c r="X192" s="341" t="str">
        <f t="shared" si="2"/>
        <v/>
      </c>
      <c r="Y192" s="341" t="str">
        <f t="shared" si="3"/>
        <v/>
      </c>
      <c r="Z192" s="341"/>
      <c r="AA192" s="341"/>
      <c r="AB192" s="341"/>
      <c r="AC192" s="401"/>
      <c r="AD192" s="563"/>
      <c r="AE192" s="564"/>
      <c r="AF192" s="564"/>
      <c r="AG192" s="564"/>
      <c r="AH192" s="564"/>
      <c r="AI192" s="564"/>
      <c r="AJ192" s="564"/>
      <c r="AK192" s="564"/>
      <c r="AL192" s="563"/>
      <c r="AM192" s="564"/>
      <c r="AN192" s="564"/>
      <c r="AO192" s="564"/>
      <c r="AP192" s="564"/>
      <c r="AQ192" s="564"/>
      <c r="AR192" s="564"/>
      <c r="AS192" s="564"/>
      <c r="AT192" s="401"/>
      <c r="AU192" s="399"/>
      <c r="AV192" s="617"/>
      <c r="AW192" s="401"/>
      <c r="AX192" s="401"/>
      <c r="AY192" s="341"/>
      <c r="AZ192" s="341"/>
      <c r="BA192" s="341"/>
      <c r="BB192" s="341"/>
      <c r="BC192" s="341"/>
      <c r="BD192" s="401"/>
      <c r="BE192" s="341"/>
      <c r="BF192" s="341"/>
      <c r="BG192" s="402"/>
      <c r="BH192" s="403"/>
      <c r="BI192" s="405"/>
      <c r="BJ192" s="405"/>
      <c r="BK192" s="405"/>
      <c r="BL192" s="405"/>
      <c r="BM192" s="514"/>
    </row>
    <row r="193" ht="18.75" customHeight="1">
      <c r="A193" s="400" t="str">
        <f t="shared" si="4"/>
        <v/>
      </c>
      <c r="B193" s="341"/>
      <c r="C193" s="559"/>
      <c r="D193" s="341"/>
      <c r="E193" s="638"/>
      <c r="F193" s="393"/>
      <c r="G193" s="341" t="str">
        <f t="array" ref="G193">IF(C193="","",XLOOKUP(C193,'Master Data'!K:K,'Master Data'!N:N,"Input in Master Data",0,1))</f>
        <v/>
      </c>
      <c r="H193" s="341" t="str">
        <f t="array" ref="H193">IF(C193="","",XLOOKUP(C193,'Master Data'!K:K,'Master Data'!O:O,"Input in Master Data",0,1))</f>
        <v/>
      </c>
      <c r="I193" s="341" t="str">
        <f t="array" ref="I193">if(U193="","",XLOOKUP(U193,Master[Company],Master[Blow],"Unknown",0,1))</f>
        <v/>
      </c>
      <c r="J193" s="341" t="str">
        <f t="array" ref="J193">if(U193="","",XLOOKUP(U193,Master[Company],Master[Pigging],"Unknown",0,1))</f>
        <v/>
      </c>
      <c r="K193" s="341" t="str">
        <f t="array" ref="K193">if(U193="","",XLOOKUP(U193,Master[Company],Master[Load Method],"Unknown",0,1))</f>
        <v/>
      </c>
      <c r="L193" s="341" t="str">
        <f t="array" ref="L193">if(U193="","",XLOOKUP(U193,Master[Company],Master[Line Distance],"Unknown",0,1))</f>
        <v/>
      </c>
      <c r="M193" s="394"/>
      <c r="N193" s="341"/>
      <c r="O193" s="341"/>
      <c r="P193" s="341" t="str">
        <f t="array" ref="P193">if(U193="","",XLOOKUP(U193,Master[Company],Master[Terms],"NA",0,1))</f>
        <v/>
      </c>
      <c r="Q193" s="341" t="str">
        <f t="shared" si="1"/>
        <v/>
      </c>
      <c r="R193" s="341" t="str">
        <f t="array" ref="R193">if(U193="","",XLOOKUP(U193,Master[Company],Master[Group],"NA",0,1))</f>
        <v/>
      </c>
      <c r="S193" s="341" t="str">
        <f t="array" ref="S193">if(U193="","",XLOOKUP(U193,Master[Company],Master[Loading Location],"NA",0,1))</f>
        <v/>
      </c>
      <c r="T193" s="341" t="str">
        <f t="array" ref="T193">if(U193="","",XLOOKUP(U193,Master[Company],Master[Acronym],"NA",0,1))</f>
        <v/>
      </c>
      <c r="U193" s="341"/>
      <c r="V193" s="342"/>
      <c r="W193" s="342"/>
      <c r="X193" s="341" t="str">
        <f t="shared" si="2"/>
        <v/>
      </c>
      <c r="Y193" s="341" t="str">
        <f t="shared" si="3"/>
        <v/>
      </c>
      <c r="Z193" s="341"/>
      <c r="AA193" s="341"/>
      <c r="AB193" s="341"/>
      <c r="AC193" s="401"/>
      <c r="AD193" s="563"/>
      <c r="AE193" s="564"/>
      <c r="AF193" s="564"/>
      <c r="AG193" s="564"/>
      <c r="AH193" s="564"/>
      <c r="AI193" s="564"/>
      <c r="AJ193" s="564"/>
      <c r="AK193" s="564"/>
      <c r="AL193" s="563"/>
      <c r="AM193" s="564"/>
      <c r="AN193" s="564"/>
      <c r="AO193" s="564"/>
      <c r="AP193" s="564"/>
      <c r="AQ193" s="564"/>
      <c r="AR193" s="564"/>
      <c r="AS193" s="564"/>
      <c r="AT193" s="401"/>
      <c r="AU193" s="399"/>
      <c r="AV193" s="617"/>
      <c r="AW193" s="401"/>
      <c r="AX193" s="401"/>
      <c r="AY193" s="341"/>
      <c r="AZ193" s="341"/>
      <c r="BA193" s="341"/>
      <c r="BB193" s="341"/>
      <c r="BC193" s="341"/>
      <c r="BD193" s="401"/>
      <c r="BE193" s="341"/>
      <c r="BF193" s="341"/>
      <c r="BG193" s="402"/>
      <c r="BH193" s="403"/>
      <c r="BI193" s="405"/>
      <c r="BJ193" s="405"/>
      <c r="BK193" s="405"/>
      <c r="BL193" s="405"/>
      <c r="BM193" s="514"/>
    </row>
    <row r="194" ht="18.75" customHeight="1">
      <c r="A194" s="400" t="str">
        <f t="shared" si="4"/>
        <v/>
      </c>
      <c r="B194" s="341"/>
      <c r="C194" s="559"/>
      <c r="D194" s="341"/>
      <c r="E194" s="638"/>
      <c r="F194" s="393"/>
      <c r="G194" s="341" t="str">
        <f t="array" ref="G194">IF(C194="","",XLOOKUP(C194,'Master Data'!K:K,'Master Data'!N:N,"Input in Master Data",0,1))</f>
        <v/>
      </c>
      <c r="H194" s="341" t="str">
        <f t="array" ref="H194">IF(C194="","",XLOOKUP(C194,'Master Data'!K:K,'Master Data'!O:O,"Input in Master Data",0,1))</f>
        <v/>
      </c>
      <c r="I194" s="341" t="str">
        <f t="array" ref="I194">if(U194="","",XLOOKUP(U194,Master[Company],Master[Blow],"Unknown",0,1))</f>
        <v/>
      </c>
      <c r="J194" s="341" t="str">
        <f t="array" ref="J194">if(U194="","",XLOOKUP(U194,Master[Company],Master[Pigging],"Unknown",0,1))</f>
        <v/>
      </c>
      <c r="K194" s="341" t="str">
        <f t="array" ref="K194">if(U194="","",XLOOKUP(U194,Master[Company],Master[Load Method],"Unknown",0,1))</f>
        <v/>
      </c>
      <c r="L194" s="341" t="str">
        <f t="array" ref="L194">if(U194="","",XLOOKUP(U194,Master[Company],Master[Line Distance],"Unknown",0,1))</f>
        <v/>
      </c>
      <c r="M194" s="394"/>
      <c r="N194" s="341"/>
      <c r="O194" s="341"/>
      <c r="P194" s="341" t="str">
        <f t="array" ref="P194">if(U194="","",XLOOKUP(U194,Master[Company],Master[Terms],"NA",0,1))</f>
        <v/>
      </c>
      <c r="Q194" s="341" t="str">
        <f t="shared" si="1"/>
        <v/>
      </c>
      <c r="R194" s="341" t="str">
        <f t="array" ref="R194">if(U194="","",XLOOKUP(U194,Master[Company],Master[Group],"NA",0,1))</f>
        <v/>
      </c>
      <c r="S194" s="341" t="str">
        <f t="array" ref="S194">if(U194="","",XLOOKUP(U194,Master[Company],Master[Loading Location],"NA",0,1))</f>
        <v/>
      </c>
      <c r="T194" s="341" t="str">
        <f t="array" ref="T194">if(U194="","",XLOOKUP(U194,Master[Company],Master[Acronym],"NA",0,1))</f>
        <v/>
      </c>
      <c r="U194" s="341"/>
      <c r="V194" s="342"/>
      <c r="W194" s="342"/>
      <c r="X194" s="341" t="str">
        <f t="shared" si="2"/>
        <v/>
      </c>
      <c r="Y194" s="341" t="str">
        <f t="shared" si="3"/>
        <v/>
      </c>
      <c r="Z194" s="341"/>
      <c r="AA194" s="341"/>
      <c r="AB194" s="341"/>
      <c r="AC194" s="401"/>
      <c r="AD194" s="563"/>
      <c r="AE194" s="564"/>
      <c r="AF194" s="564"/>
      <c r="AG194" s="564"/>
      <c r="AH194" s="564"/>
      <c r="AI194" s="564"/>
      <c r="AJ194" s="564"/>
      <c r="AK194" s="564"/>
      <c r="AL194" s="563"/>
      <c r="AM194" s="564"/>
      <c r="AN194" s="564"/>
      <c r="AO194" s="564"/>
      <c r="AP194" s="564"/>
      <c r="AQ194" s="564"/>
      <c r="AR194" s="564"/>
      <c r="AS194" s="564"/>
      <c r="AT194" s="401"/>
      <c r="AU194" s="399"/>
      <c r="AV194" s="617"/>
      <c r="AW194" s="401"/>
      <c r="AX194" s="401"/>
      <c r="AY194" s="341"/>
      <c r="AZ194" s="341"/>
      <c r="BA194" s="341"/>
      <c r="BB194" s="341"/>
      <c r="BC194" s="341"/>
      <c r="BD194" s="401"/>
      <c r="BE194" s="341"/>
      <c r="BF194" s="341"/>
      <c r="BG194" s="402"/>
      <c r="BH194" s="403"/>
      <c r="BI194" s="405"/>
      <c r="BJ194" s="405"/>
      <c r="BK194" s="405"/>
      <c r="BL194" s="405"/>
      <c r="BM194" s="514"/>
    </row>
    <row r="195" ht="18.75" customHeight="1">
      <c r="A195" s="400" t="str">
        <f t="shared" si="4"/>
        <v/>
      </c>
      <c r="B195" s="341"/>
      <c r="C195" s="559"/>
      <c r="D195" s="341"/>
      <c r="E195" s="638"/>
      <c r="F195" s="393"/>
      <c r="G195" s="341" t="str">
        <f t="array" ref="G195">IF(C195="","",XLOOKUP(C195,'Master Data'!K:K,'Master Data'!N:N,"Input in Master Data",0,1))</f>
        <v/>
      </c>
      <c r="H195" s="341" t="str">
        <f t="array" ref="H195">IF(C195="","",XLOOKUP(C195,'Master Data'!K:K,'Master Data'!O:O,"Input in Master Data",0,1))</f>
        <v/>
      </c>
      <c r="I195" s="341" t="str">
        <f t="array" ref="I195">if(U195="","",XLOOKUP(U195,Master[Company],Master[Blow],"Unknown",0,1))</f>
        <v/>
      </c>
      <c r="J195" s="341" t="str">
        <f t="array" ref="J195">if(U195="","",XLOOKUP(U195,Master[Company],Master[Pigging],"Unknown",0,1))</f>
        <v/>
      </c>
      <c r="K195" s="341" t="str">
        <f t="array" ref="K195">if(U195="","",XLOOKUP(U195,Master[Company],Master[Load Method],"Unknown",0,1))</f>
        <v/>
      </c>
      <c r="L195" s="341" t="str">
        <f t="array" ref="L195">if(U195="","",XLOOKUP(U195,Master[Company],Master[Line Distance],"Unknown",0,1))</f>
        <v/>
      </c>
      <c r="M195" s="394"/>
      <c r="N195" s="341"/>
      <c r="O195" s="341"/>
      <c r="P195" s="341" t="str">
        <f t="array" ref="P195">if(U195="","",XLOOKUP(U195,Master[Company],Master[Terms],"NA",0,1))</f>
        <v/>
      </c>
      <c r="Q195" s="341" t="str">
        <f t="shared" si="1"/>
        <v/>
      </c>
      <c r="R195" s="341" t="str">
        <f t="array" ref="R195">if(U195="","",XLOOKUP(U195,Master[Company],Master[Group],"NA",0,1))</f>
        <v/>
      </c>
      <c r="S195" s="341" t="str">
        <f t="array" ref="S195">if(U195="","",XLOOKUP(U195,Master[Company],Master[Loading Location],"NA",0,1))</f>
        <v/>
      </c>
      <c r="T195" s="341" t="str">
        <f t="array" ref="T195">if(U195="","",XLOOKUP(U195,Master[Company],Master[Acronym],"NA",0,1))</f>
        <v/>
      </c>
      <c r="U195" s="341"/>
      <c r="V195" s="342"/>
      <c r="W195" s="342"/>
      <c r="X195" s="341" t="str">
        <f t="shared" si="2"/>
        <v/>
      </c>
      <c r="Y195" s="341" t="str">
        <f t="shared" si="3"/>
        <v/>
      </c>
      <c r="Z195" s="341"/>
      <c r="AA195" s="341"/>
      <c r="AB195" s="341"/>
      <c r="AC195" s="401"/>
      <c r="AD195" s="563"/>
      <c r="AE195" s="564"/>
      <c r="AF195" s="564"/>
      <c r="AG195" s="564"/>
      <c r="AH195" s="564"/>
      <c r="AI195" s="564"/>
      <c r="AJ195" s="564"/>
      <c r="AK195" s="564"/>
      <c r="AL195" s="563"/>
      <c r="AM195" s="564"/>
      <c r="AN195" s="564"/>
      <c r="AO195" s="564"/>
      <c r="AP195" s="564"/>
      <c r="AQ195" s="564"/>
      <c r="AR195" s="564"/>
      <c r="AS195" s="564"/>
      <c r="AT195" s="401"/>
      <c r="AU195" s="399"/>
      <c r="AV195" s="617"/>
      <c r="AW195" s="401"/>
      <c r="AX195" s="401"/>
      <c r="AY195" s="341"/>
      <c r="AZ195" s="341"/>
      <c r="BA195" s="341"/>
      <c r="BB195" s="341"/>
      <c r="BC195" s="341"/>
      <c r="BD195" s="401"/>
      <c r="BE195" s="341"/>
      <c r="BF195" s="341"/>
      <c r="BG195" s="402"/>
      <c r="BH195" s="403"/>
      <c r="BI195" s="405"/>
      <c r="BJ195" s="405"/>
      <c r="BK195" s="405"/>
      <c r="BL195" s="405"/>
      <c r="BM195" s="514"/>
    </row>
    <row r="196" ht="18.75" customHeight="1">
      <c r="A196" s="400" t="str">
        <f t="shared" si="4"/>
        <v/>
      </c>
      <c r="B196" s="341"/>
      <c r="C196" s="559"/>
      <c r="D196" s="341"/>
      <c r="E196" s="638"/>
      <c r="F196" s="393"/>
      <c r="G196" s="341" t="str">
        <f t="array" ref="G196">IF(C196="","",XLOOKUP(C196,'Master Data'!K:K,'Master Data'!N:N,"Input in Master Data",0,1))</f>
        <v/>
      </c>
      <c r="H196" s="341" t="str">
        <f t="array" ref="H196">IF(C196="","",XLOOKUP(C196,'Master Data'!K:K,'Master Data'!O:O,"Input in Master Data",0,1))</f>
        <v/>
      </c>
      <c r="I196" s="341" t="str">
        <f t="array" ref="I196">if(U196="","",XLOOKUP(U196,Master[Company],Master[Blow],"Unknown",0,1))</f>
        <v/>
      </c>
      <c r="J196" s="341" t="str">
        <f t="array" ref="J196">if(U196="","",XLOOKUP(U196,Master[Company],Master[Pigging],"Unknown",0,1))</f>
        <v/>
      </c>
      <c r="K196" s="341" t="str">
        <f t="array" ref="K196">if(U196="","",XLOOKUP(U196,Master[Company],Master[Load Method],"Unknown",0,1))</f>
        <v/>
      </c>
      <c r="L196" s="341" t="str">
        <f t="array" ref="L196">if(U196="","",XLOOKUP(U196,Master[Company],Master[Line Distance],"Unknown",0,1))</f>
        <v/>
      </c>
      <c r="M196" s="394"/>
      <c r="N196" s="341"/>
      <c r="O196" s="341"/>
      <c r="P196" s="341" t="str">
        <f t="array" ref="P196">if(U196="","",XLOOKUP(U196,Master[Company],Master[Terms],"NA",0,1))</f>
        <v/>
      </c>
      <c r="Q196" s="341" t="str">
        <f t="shared" si="1"/>
        <v/>
      </c>
      <c r="R196" s="341" t="str">
        <f t="array" ref="R196">if(U196="","",XLOOKUP(U196,Master[Company],Master[Group],"NA",0,1))</f>
        <v/>
      </c>
      <c r="S196" s="341" t="str">
        <f t="array" ref="S196">if(U196="","",XLOOKUP(U196,Master[Company],Master[Loading Location],"NA",0,1))</f>
        <v/>
      </c>
      <c r="T196" s="341" t="str">
        <f t="array" ref="T196">if(U196="","",XLOOKUP(U196,Master[Company],Master[Acronym],"NA",0,1))</f>
        <v/>
      </c>
      <c r="U196" s="341"/>
      <c r="V196" s="342"/>
      <c r="W196" s="342"/>
      <c r="X196" s="341" t="str">
        <f t="shared" si="2"/>
        <v/>
      </c>
      <c r="Y196" s="341" t="str">
        <f t="shared" si="3"/>
        <v/>
      </c>
      <c r="Z196" s="341"/>
      <c r="AA196" s="341"/>
      <c r="AB196" s="341"/>
      <c r="AC196" s="401"/>
      <c r="AD196" s="563"/>
      <c r="AE196" s="564"/>
      <c r="AF196" s="564"/>
      <c r="AG196" s="564"/>
      <c r="AH196" s="564"/>
      <c r="AI196" s="564"/>
      <c r="AJ196" s="564"/>
      <c r="AK196" s="564"/>
      <c r="AL196" s="563"/>
      <c r="AM196" s="564"/>
      <c r="AN196" s="564"/>
      <c r="AO196" s="564"/>
      <c r="AP196" s="564"/>
      <c r="AQ196" s="564"/>
      <c r="AR196" s="564"/>
      <c r="AS196" s="564"/>
      <c r="AT196" s="401"/>
      <c r="AU196" s="399"/>
      <c r="AV196" s="617"/>
      <c r="AW196" s="401"/>
      <c r="AX196" s="401"/>
      <c r="AY196" s="341"/>
      <c r="AZ196" s="341"/>
      <c r="BA196" s="341"/>
      <c r="BB196" s="341"/>
      <c r="BC196" s="341"/>
      <c r="BD196" s="401"/>
      <c r="BE196" s="341"/>
      <c r="BF196" s="341"/>
      <c r="BG196" s="402"/>
      <c r="BH196" s="403"/>
      <c r="BI196" s="405"/>
      <c r="BJ196" s="405"/>
      <c r="BK196" s="405"/>
      <c r="BL196" s="405"/>
      <c r="BM196" s="514"/>
    </row>
    <row r="197" ht="18.75" customHeight="1">
      <c r="A197" s="400" t="str">
        <f t="shared" si="4"/>
        <v/>
      </c>
      <c r="B197" s="341"/>
      <c r="C197" s="559"/>
      <c r="D197" s="341"/>
      <c r="E197" s="638"/>
      <c r="F197" s="393"/>
      <c r="G197" s="341" t="str">
        <f t="array" ref="G197">IF(C197="","",XLOOKUP(C197,'Master Data'!K:K,'Master Data'!N:N,"Input in Master Data",0,1))</f>
        <v/>
      </c>
      <c r="H197" s="341" t="str">
        <f t="array" ref="H197">IF(C197="","",XLOOKUP(C197,'Master Data'!K:K,'Master Data'!O:O,"Input in Master Data",0,1))</f>
        <v/>
      </c>
      <c r="I197" s="341" t="str">
        <f t="array" ref="I197">if(U197="","",XLOOKUP(U197,Master[Company],Master[Blow],"Unknown",0,1))</f>
        <v/>
      </c>
      <c r="J197" s="341" t="str">
        <f t="array" ref="J197">if(U197="","",XLOOKUP(U197,Master[Company],Master[Pigging],"Unknown",0,1))</f>
        <v/>
      </c>
      <c r="K197" s="341" t="str">
        <f t="array" ref="K197">if(U197="","",XLOOKUP(U197,Master[Company],Master[Load Method],"Unknown",0,1))</f>
        <v/>
      </c>
      <c r="L197" s="341" t="str">
        <f t="array" ref="L197">if(U197="","",XLOOKUP(U197,Master[Company],Master[Line Distance],"Unknown",0,1))</f>
        <v/>
      </c>
      <c r="M197" s="394"/>
      <c r="N197" s="341"/>
      <c r="O197" s="341"/>
      <c r="P197" s="341" t="str">
        <f t="array" ref="P197">if(U197="","",XLOOKUP(U197,Master[Company],Master[Terms],"NA",0,1))</f>
        <v/>
      </c>
      <c r="Q197" s="341" t="str">
        <f t="shared" si="1"/>
        <v/>
      </c>
      <c r="R197" s="341" t="str">
        <f t="array" ref="R197">if(U197="","",XLOOKUP(U197,Master[Company],Master[Group],"NA",0,1))</f>
        <v/>
      </c>
      <c r="S197" s="341" t="str">
        <f t="array" ref="S197">if(U197="","",XLOOKUP(U197,Master[Company],Master[Loading Location],"NA",0,1))</f>
        <v/>
      </c>
      <c r="T197" s="341" t="str">
        <f t="array" ref="T197">if(U197="","",XLOOKUP(U197,Master[Company],Master[Acronym],"NA",0,1))</f>
        <v/>
      </c>
      <c r="U197" s="341"/>
      <c r="V197" s="342"/>
      <c r="W197" s="342"/>
      <c r="X197" s="341" t="str">
        <f t="shared" si="2"/>
        <v/>
      </c>
      <c r="Y197" s="341" t="str">
        <f t="shared" si="3"/>
        <v/>
      </c>
      <c r="Z197" s="341"/>
      <c r="AA197" s="341"/>
      <c r="AB197" s="341"/>
      <c r="AC197" s="401"/>
      <c r="AD197" s="563"/>
      <c r="AE197" s="564"/>
      <c r="AF197" s="564"/>
      <c r="AG197" s="564"/>
      <c r="AH197" s="564"/>
      <c r="AI197" s="564"/>
      <c r="AJ197" s="564"/>
      <c r="AK197" s="564"/>
      <c r="AL197" s="563"/>
      <c r="AM197" s="564"/>
      <c r="AN197" s="564"/>
      <c r="AO197" s="564"/>
      <c r="AP197" s="564"/>
      <c r="AQ197" s="564"/>
      <c r="AR197" s="564"/>
      <c r="AS197" s="564"/>
      <c r="AT197" s="401"/>
      <c r="AU197" s="399"/>
      <c r="AV197" s="617"/>
      <c r="AW197" s="401"/>
      <c r="AX197" s="401"/>
      <c r="AY197" s="341"/>
      <c r="AZ197" s="341"/>
      <c r="BA197" s="341"/>
      <c r="BB197" s="341"/>
      <c r="BC197" s="341"/>
      <c r="BD197" s="401"/>
      <c r="BE197" s="341"/>
      <c r="BF197" s="341"/>
      <c r="BG197" s="402"/>
      <c r="BH197" s="403"/>
      <c r="BI197" s="405"/>
      <c r="BJ197" s="405"/>
      <c r="BK197" s="405"/>
      <c r="BL197" s="405"/>
      <c r="BM197" s="514"/>
    </row>
    <row r="198" ht="18.75" customHeight="1">
      <c r="A198" s="400" t="str">
        <f t="shared" si="4"/>
        <v/>
      </c>
      <c r="B198" s="341"/>
      <c r="C198" s="559"/>
      <c r="D198" s="341"/>
      <c r="E198" s="638"/>
      <c r="F198" s="393"/>
      <c r="G198" s="341" t="str">
        <f t="array" ref="G198">IF(C198="","",XLOOKUP(C198,'Master Data'!K:K,'Master Data'!N:N,"Input in Master Data",0,1))</f>
        <v/>
      </c>
      <c r="H198" s="341" t="str">
        <f t="array" ref="H198">IF(C198="","",XLOOKUP(C198,'Master Data'!K:K,'Master Data'!O:O,"Input in Master Data",0,1))</f>
        <v/>
      </c>
      <c r="I198" s="341" t="str">
        <f t="array" ref="I198">if(U198="","",XLOOKUP(U198,Master[Company],Master[Blow],"Unknown",0,1))</f>
        <v/>
      </c>
      <c r="J198" s="341" t="str">
        <f t="array" ref="J198">if(U198="","",XLOOKUP(U198,Master[Company],Master[Pigging],"Unknown",0,1))</f>
        <v/>
      </c>
      <c r="K198" s="341" t="str">
        <f t="array" ref="K198">if(U198="","",XLOOKUP(U198,Master[Company],Master[Load Method],"Unknown",0,1))</f>
        <v/>
      </c>
      <c r="L198" s="341" t="str">
        <f t="array" ref="L198">if(U198="","",XLOOKUP(U198,Master[Company],Master[Line Distance],"Unknown",0,1))</f>
        <v/>
      </c>
      <c r="M198" s="394"/>
      <c r="N198" s="341"/>
      <c r="O198" s="341"/>
      <c r="P198" s="341" t="str">
        <f t="array" ref="P198">if(U198="","",XLOOKUP(U198,Master[Company],Master[Terms],"NA",0,1))</f>
        <v/>
      </c>
      <c r="Q198" s="341" t="str">
        <f t="shared" si="1"/>
        <v/>
      </c>
      <c r="R198" s="341" t="str">
        <f t="array" ref="R198">if(U198="","",XLOOKUP(U198,Master[Company],Master[Group],"NA",0,1))</f>
        <v/>
      </c>
      <c r="S198" s="341" t="str">
        <f t="array" ref="S198">if(U198="","",XLOOKUP(U198,Master[Company],Master[Loading Location],"NA",0,1))</f>
        <v/>
      </c>
      <c r="T198" s="341" t="str">
        <f t="array" ref="T198">if(U198="","",XLOOKUP(U198,Master[Company],Master[Acronym],"NA",0,1))</f>
        <v/>
      </c>
      <c r="U198" s="341"/>
      <c r="V198" s="342"/>
      <c r="W198" s="342"/>
      <c r="X198" s="341" t="str">
        <f t="shared" si="2"/>
        <v/>
      </c>
      <c r="Y198" s="341" t="str">
        <f t="shared" si="3"/>
        <v/>
      </c>
      <c r="Z198" s="341"/>
      <c r="AA198" s="341"/>
      <c r="AB198" s="341"/>
      <c r="AC198" s="401"/>
      <c r="AD198" s="563"/>
      <c r="AE198" s="564"/>
      <c r="AF198" s="564"/>
      <c r="AG198" s="564"/>
      <c r="AH198" s="564"/>
      <c r="AI198" s="564"/>
      <c r="AJ198" s="564"/>
      <c r="AK198" s="564"/>
      <c r="AL198" s="563"/>
      <c r="AM198" s="564"/>
      <c r="AN198" s="564"/>
      <c r="AO198" s="564"/>
      <c r="AP198" s="564"/>
      <c r="AQ198" s="564"/>
      <c r="AR198" s="564"/>
      <c r="AS198" s="564"/>
      <c r="AT198" s="401"/>
      <c r="AU198" s="399"/>
      <c r="AV198" s="617"/>
      <c r="AW198" s="401"/>
      <c r="AX198" s="401"/>
      <c r="AY198" s="341"/>
      <c r="AZ198" s="341"/>
      <c r="BA198" s="341"/>
      <c r="BB198" s="341"/>
      <c r="BC198" s="341"/>
      <c r="BD198" s="401"/>
      <c r="BE198" s="341"/>
      <c r="BF198" s="341"/>
      <c r="BG198" s="402"/>
      <c r="BH198" s="403"/>
      <c r="BI198" s="405"/>
      <c r="BJ198" s="405"/>
      <c r="BK198" s="405"/>
      <c r="BL198" s="405"/>
      <c r="BM198" s="514"/>
    </row>
    <row r="199" ht="18.75" customHeight="1">
      <c r="A199" s="400" t="str">
        <f t="shared" si="4"/>
        <v/>
      </c>
      <c r="B199" s="341"/>
      <c r="C199" s="559"/>
      <c r="D199" s="341"/>
      <c r="E199" s="638"/>
      <c r="F199" s="393"/>
      <c r="G199" s="341" t="str">
        <f t="array" ref="G199">IF(C199="","",XLOOKUP(C199,'Master Data'!K:K,'Master Data'!N:N,"Input in Master Data",0,1))</f>
        <v/>
      </c>
      <c r="H199" s="341" t="str">
        <f t="array" ref="H199">IF(C199="","",XLOOKUP(C199,'Master Data'!K:K,'Master Data'!O:O,"Input in Master Data",0,1))</f>
        <v/>
      </c>
      <c r="I199" s="341" t="str">
        <f t="array" ref="I199">if(U199="","",XLOOKUP(U199,Master[Company],Master[Blow],"Unknown",0,1))</f>
        <v/>
      </c>
      <c r="J199" s="341" t="str">
        <f t="array" ref="J199">if(U199="","",XLOOKUP(U199,Master[Company],Master[Pigging],"Unknown",0,1))</f>
        <v/>
      </c>
      <c r="K199" s="341" t="str">
        <f t="array" ref="K199">if(U199="","",XLOOKUP(U199,Master[Company],Master[Load Method],"Unknown",0,1))</f>
        <v/>
      </c>
      <c r="L199" s="341" t="str">
        <f t="array" ref="L199">if(U199="","",XLOOKUP(U199,Master[Company],Master[Line Distance],"Unknown",0,1))</f>
        <v/>
      </c>
      <c r="M199" s="394"/>
      <c r="N199" s="341"/>
      <c r="O199" s="341"/>
      <c r="P199" s="341" t="str">
        <f t="array" ref="P199">if(U199="","",XLOOKUP(U199,Master[Company],Master[Terms],"NA",0,1))</f>
        <v/>
      </c>
      <c r="Q199" s="341" t="str">
        <f t="shared" si="1"/>
        <v/>
      </c>
      <c r="R199" s="341" t="str">
        <f t="array" ref="R199">if(U199="","",XLOOKUP(U199,Master[Company],Master[Group],"NA",0,1))</f>
        <v/>
      </c>
      <c r="S199" s="341" t="str">
        <f t="array" ref="S199">if(U199="","",XLOOKUP(U199,Master[Company],Master[Loading Location],"NA",0,1))</f>
        <v/>
      </c>
      <c r="T199" s="341" t="str">
        <f t="array" ref="T199">if(U199="","",XLOOKUP(U199,Master[Company],Master[Acronym],"NA",0,1))</f>
        <v/>
      </c>
      <c r="U199" s="341"/>
      <c r="V199" s="342"/>
      <c r="W199" s="342"/>
      <c r="X199" s="341" t="str">
        <f t="shared" si="2"/>
        <v/>
      </c>
      <c r="Y199" s="341" t="str">
        <f t="shared" si="3"/>
        <v/>
      </c>
      <c r="Z199" s="341"/>
      <c r="AA199" s="341"/>
      <c r="AB199" s="341"/>
      <c r="AC199" s="401"/>
      <c r="AD199" s="563"/>
      <c r="AE199" s="564"/>
      <c r="AF199" s="564"/>
      <c r="AG199" s="564"/>
      <c r="AH199" s="564"/>
      <c r="AI199" s="564"/>
      <c r="AJ199" s="564"/>
      <c r="AK199" s="564"/>
      <c r="AL199" s="563"/>
      <c r="AM199" s="564"/>
      <c r="AN199" s="564"/>
      <c r="AO199" s="564"/>
      <c r="AP199" s="564"/>
      <c r="AQ199" s="564"/>
      <c r="AR199" s="564"/>
      <c r="AS199" s="564"/>
      <c r="AT199" s="401"/>
      <c r="AU199" s="399"/>
      <c r="AV199" s="617"/>
      <c r="AW199" s="401"/>
      <c r="AX199" s="401"/>
      <c r="AY199" s="341"/>
      <c r="AZ199" s="341"/>
      <c r="BA199" s="341"/>
      <c r="BB199" s="341"/>
      <c r="BC199" s="341"/>
      <c r="BD199" s="401"/>
      <c r="BE199" s="341"/>
      <c r="BF199" s="341"/>
      <c r="BG199" s="402"/>
      <c r="BH199" s="403"/>
      <c r="BI199" s="405"/>
      <c r="BJ199" s="405"/>
      <c r="BK199" s="405"/>
      <c r="BL199" s="405"/>
      <c r="BM199" s="514"/>
    </row>
    <row r="200" ht="18.75" customHeight="1">
      <c r="A200" s="400" t="str">
        <f t="shared" si="4"/>
        <v/>
      </c>
      <c r="B200" s="341"/>
      <c r="C200" s="559"/>
      <c r="D200" s="341"/>
      <c r="E200" s="638"/>
      <c r="F200" s="393"/>
      <c r="G200" s="341" t="str">
        <f t="array" ref="G200">IF(C200="","",XLOOKUP(C200,'Master Data'!K:K,'Master Data'!N:N,"Input in Master Data",0,1))</f>
        <v/>
      </c>
      <c r="H200" s="341" t="str">
        <f t="array" ref="H200">IF(C200="","",XLOOKUP(C200,'Master Data'!K:K,'Master Data'!O:O,"Input in Master Data",0,1))</f>
        <v/>
      </c>
      <c r="I200" s="341" t="str">
        <f t="array" ref="I200">if(U200="","",XLOOKUP(U200,Master[Company],Master[Blow],"Unknown",0,1))</f>
        <v/>
      </c>
      <c r="J200" s="341" t="str">
        <f t="array" ref="J200">if(U200="","",XLOOKUP(U200,Master[Company],Master[Pigging],"Unknown",0,1))</f>
        <v/>
      </c>
      <c r="K200" s="341" t="str">
        <f t="array" ref="K200">if(U200="","",XLOOKUP(U200,Master[Company],Master[Load Method],"Unknown",0,1))</f>
        <v/>
      </c>
      <c r="L200" s="341" t="str">
        <f t="array" ref="L200">if(U200="","",XLOOKUP(U200,Master[Company],Master[Line Distance],"Unknown",0,1))</f>
        <v/>
      </c>
      <c r="M200" s="394"/>
      <c r="N200" s="341"/>
      <c r="O200" s="341"/>
      <c r="P200" s="341" t="str">
        <f t="array" ref="P200">if(U200="","",XLOOKUP(U200,Master[Company],Master[Terms],"NA",0,1))</f>
        <v/>
      </c>
      <c r="Q200" s="341" t="str">
        <f t="shared" si="1"/>
        <v/>
      </c>
      <c r="R200" s="341" t="str">
        <f t="array" ref="R200">if(U200="","",XLOOKUP(U200,Master[Company],Master[Group],"NA",0,1))</f>
        <v/>
      </c>
      <c r="S200" s="341" t="str">
        <f t="array" ref="S200">if(U200="","",XLOOKUP(U200,Master[Company],Master[Loading Location],"NA",0,1))</f>
        <v/>
      </c>
      <c r="T200" s="341" t="str">
        <f t="array" ref="T200">if(U200="","",XLOOKUP(U200,Master[Company],Master[Acronym],"NA",0,1))</f>
        <v/>
      </c>
      <c r="U200" s="341"/>
      <c r="V200" s="342"/>
      <c r="W200" s="342"/>
      <c r="X200" s="341" t="str">
        <f t="shared" si="2"/>
        <v/>
      </c>
      <c r="Y200" s="341" t="str">
        <f t="shared" si="3"/>
        <v/>
      </c>
      <c r="Z200" s="341"/>
      <c r="AA200" s="341"/>
      <c r="AB200" s="341"/>
      <c r="AC200" s="401"/>
      <c r="AD200" s="563"/>
      <c r="AE200" s="564"/>
      <c r="AF200" s="564"/>
      <c r="AG200" s="564"/>
      <c r="AH200" s="564"/>
      <c r="AI200" s="564"/>
      <c r="AJ200" s="564"/>
      <c r="AK200" s="564"/>
      <c r="AL200" s="563"/>
      <c r="AM200" s="564"/>
      <c r="AN200" s="564"/>
      <c r="AO200" s="564"/>
      <c r="AP200" s="564"/>
      <c r="AQ200" s="564"/>
      <c r="AR200" s="564"/>
      <c r="AS200" s="564"/>
      <c r="AT200" s="401"/>
      <c r="AU200" s="399"/>
      <c r="AV200" s="617"/>
      <c r="AW200" s="401"/>
      <c r="AX200" s="401"/>
      <c r="AY200" s="341"/>
      <c r="AZ200" s="341"/>
      <c r="BA200" s="341"/>
      <c r="BB200" s="341"/>
      <c r="BC200" s="341"/>
      <c r="BD200" s="401"/>
      <c r="BE200" s="341"/>
      <c r="BF200" s="341"/>
      <c r="BG200" s="402"/>
      <c r="BH200" s="403"/>
      <c r="BI200" s="405"/>
      <c r="BJ200" s="405"/>
      <c r="BK200" s="405"/>
      <c r="BL200" s="405"/>
      <c r="BM200" s="514"/>
    </row>
    <row r="201" ht="18.75" customHeight="1">
      <c r="A201" s="400" t="str">
        <f t="shared" si="4"/>
        <v/>
      </c>
      <c r="B201" s="341"/>
      <c r="C201" s="559"/>
      <c r="D201" s="341"/>
      <c r="E201" s="638"/>
      <c r="F201" s="393"/>
      <c r="G201" s="341" t="str">
        <f t="array" ref="G201">IF(C201="","",XLOOKUP(C201,'Master Data'!K:K,'Master Data'!N:N,"Input in Master Data",0,1))</f>
        <v/>
      </c>
      <c r="H201" s="341" t="str">
        <f t="array" ref="H201">IF(C201="","",XLOOKUP(C201,'Master Data'!K:K,'Master Data'!O:O,"Input in Master Data",0,1))</f>
        <v/>
      </c>
      <c r="I201" s="341" t="str">
        <f t="array" ref="I201">if(U201="","",XLOOKUP(U201,Master[Company],Master[Blow],"Unknown",0,1))</f>
        <v/>
      </c>
      <c r="J201" s="341" t="str">
        <f t="array" ref="J201">if(U201="","",XLOOKUP(U201,Master[Company],Master[Pigging],"Unknown",0,1))</f>
        <v/>
      </c>
      <c r="K201" s="341" t="str">
        <f t="array" ref="K201">if(U201="","",XLOOKUP(U201,Master[Company],Master[Load Method],"Unknown",0,1))</f>
        <v/>
      </c>
      <c r="L201" s="341" t="str">
        <f t="array" ref="L201">if(U201="","",XLOOKUP(U201,Master[Company],Master[Line Distance],"Unknown",0,1))</f>
        <v/>
      </c>
      <c r="M201" s="394"/>
      <c r="N201" s="341"/>
      <c r="O201" s="341"/>
      <c r="P201" s="341" t="str">
        <f t="array" ref="P201">if(U201="","",XLOOKUP(U201,Master[Company],Master[Terms],"NA",0,1))</f>
        <v/>
      </c>
      <c r="Q201" s="341" t="str">
        <f t="shared" si="1"/>
        <v/>
      </c>
      <c r="R201" s="341" t="str">
        <f t="array" ref="R201">if(U201="","",XLOOKUP(U201,Master[Company],Master[Group],"NA",0,1))</f>
        <v/>
      </c>
      <c r="S201" s="341" t="str">
        <f t="array" ref="S201">if(U201="","",XLOOKUP(U201,Master[Company],Master[Loading Location],"NA",0,1))</f>
        <v/>
      </c>
      <c r="T201" s="341" t="str">
        <f t="array" ref="T201">if(U201="","",XLOOKUP(U201,Master[Company],Master[Acronym],"NA",0,1))</f>
        <v/>
      </c>
      <c r="U201" s="341"/>
      <c r="V201" s="342"/>
      <c r="W201" s="342"/>
      <c r="X201" s="341" t="str">
        <f t="shared" si="2"/>
        <v/>
      </c>
      <c r="Y201" s="341" t="str">
        <f t="shared" si="3"/>
        <v/>
      </c>
      <c r="Z201" s="341"/>
      <c r="AA201" s="341"/>
      <c r="AB201" s="341"/>
      <c r="AC201" s="401"/>
      <c r="AD201" s="563"/>
      <c r="AE201" s="564"/>
      <c r="AF201" s="564"/>
      <c r="AG201" s="564"/>
      <c r="AH201" s="564"/>
      <c r="AI201" s="564"/>
      <c r="AJ201" s="564"/>
      <c r="AK201" s="564"/>
      <c r="AL201" s="563"/>
      <c r="AM201" s="564"/>
      <c r="AN201" s="564"/>
      <c r="AO201" s="564"/>
      <c r="AP201" s="564"/>
      <c r="AQ201" s="564"/>
      <c r="AR201" s="564"/>
      <c r="AS201" s="564"/>
      <c r="AT201" s="401"/>
      <c r="AU201" s="399"/>
      <c r="AV201" s="617"/>
      <c r="AW201" s="401"/>
      <c r="AX201" s="401"/>
      <c r="AY201" s="341"/>
      <c r="AZ201" s="341"/>
      <c r="BA201" s="341"/>
      <c r="BB201" s="341"/>
      <c r="BC201" s="341"/>
      <c r="BD201" s="401"/>
      <c r="BE201" s="341"/>
      <c r="BF201" s="341"/>
      <c r="BG201" s="402"/>
      <c r="BH201" s="403"/>
      <c r="BI201" s="405"/>
      <c r="BJ201" s="405"/>
      <c r="BK201" s="405"/>
      <c r="BL201" s="405"/>
      <c r="BM201" s="514"/>
    </row>
    <row r="202" ht="18.75" customHeight="1">
      <c r="A202" s="400" t="str">
        <f t="shared" si="4"/>
        <v/>
      </c>
      <c r="B202" s="341"/>
      <c r="C202" s="559"/>
      <c r="D202" s="341"/>
      <c r="E202" s="638"/>
      <c r="F202" s="393"/>
      <c r="G202" s="341" t="str">
        <f t="array" ref="G202">IF(C202="","",XLOOKUP(C202,'Master Data'!K:K,'Master Data'!N:N,"Input in Master Data",0,1))</f>
        <v/>
      </c>
      <c r="H202" s="341" t="str">
        <f t="array" ref="H202">IF(C202="","",XLOOKUP(C202,'Master Data'!K:K,'Master Data'!O:O,"Input in Master Data",0,1))</f>
        <v/>
      </c>
      <c r="I202" s="341" t="str">
        <f t="array" ref="I202">if(U202="","",XLOOKUP(U202,Master[Company],Master[Blow],"Unknown",0,1))</f>
        <v/>
      </c>
      <c r="J202" s="341" t="str">
        <f t="array" ref="J202">if(U202="","",XLOOKUP(U202,Master[Company],Master[Pigging],"Unknown",0,1))</f>
        <v/>
      </c>
      <c r="K202" s="341" t="str">
        <f t="array" ref="K202">if(U202="","",XLOOKUP(U202,Master[Company],Master[Load Method],"Unknown",0,1))</f>
        <v/>
      </c>
      <c r="L202" s="341" t="str">
        <f t="array" ref="L202">if(U202="","",XLOOKUP(U202,Master[Company],Master[Line Distance],"Unknown",0,1))</f>
        <v/>
      </c>
      <c r="M202" s="394"/>
      <c r="N202" s="341"/>
      <c r="O202" s="341"/>
      <c r="P202" s="341" t="str">
        <f t="array" ref="P202">if(U202="","",XLOOKUP(U202,Master[Company],Master[Terms],"NA",0,1))</f>
        <v/>
      </c>
      <c r="Q202" s="341" t="str">
        <f t="shared" si="1"/>
        <v/>
      </c>
      <c r="R202" s="341" t="str">
        <f t="array" ref="R202">if(U202="","",XLOOKUP(U202,Master[Company],Master[Group],"NA",0,1))</f>
        <v/>
      </c>
      <c r="S202" s="341" t="str">
        <f t="array" ref="S202">if(U202="","",XLOOKUP(U202,Master[Company],Master[Loading Location],"NA",0,1))</f>
        <v/>
      </c>
      <c r="T202" s="341" t="str">
        <f t="array" ref="T202">if(U202="","",XLOOKUP(U202,Master[Company],Master[Acronym],"NA",0,1))</f>
        <v/>
      </c>
      <c r="U202" s="341"/>
      <c r="V202" s="342"/>
      <c r="W202" s="342"/>
      <c r="X202" s="341" t="str">
        <f t="shared" si="2"/>
        <v/>
      </c>
      <c r="Y202" s="341" t="str">
        <f t="shared" si="3"/>
        <v/>
      </c>
      <c r="Z202" s="341"/>
      <c r="AA202" s="341"/>
      <c r="AB202" s="341"/>
      <c r="AC202" s="401"/>
      <c r="AD202" s="563"/>
      <c r="AE202" s="564"/>
      <c r="AF202" s="564"/>
      <c r="AG202" s="564"/>
      <c r="AH202" s="564"/>
      <c r="AI202" s="564"/>
      <c r="AJ202" s="564"/>
      <c r="AK202" s="564"/>
      <c r="AL202" s="563"/>
      <c r="AM202" s="564"/>
      <c r="AN202" s="564"/>
      <c r="AO202" s="564"/>
      <c r="AP202" s="564"/>
      <c r="AQ202" s="564"/>
      <c r="AR202" s="564"/>
      <c r="AS202" s="564"/>
      <c r="AT202" s="401"/>
      <c r="AU202" s="399"/>
      <c r="AV202" s="617"/>
      <c r="AW202" s="401"/>
      <c r="AX202" s="401"/>
      <c r="AY202" s="341"/>
      <c r="AZ202" s="341"/>
      <c r="BA202" s="341"/>
      <c r="BB202" s="341"/>
      <c r="BC202" s="341"/>
      <c r="BD202" s="401"/>
      <c r="BE202" s="341"/>
      <c r="BF202" s="341"/>
      <c r="BG202" s="402"/>
      <c r="BH202" s="403"/>
      <c r="BI202" s="405"/>
      <c r="BJ202" s="405"/>
      <c r="BK202" s="405"/>
      <c r="BL202" s="405"/>
      <c r="BM202" s="514"/>
    </row>
    <row r="203" ht="18.75" customHeight="1">
      <c r="A203" s="400" t="str">
        <f t="shared" si="4"/>
        <v/>
      </c>
      <c r="B203" s="341"/>
      <c r="C203" s="559"/>
      <c r="D203" s="341"/>
      <c r="E203" s="638"/>
      <c r="F203" s="393"/>
      <c r="G203" s="341" t="str">
        <f t="array" ref="G203">IF(C203="","",XLOOKUP(C203,'Master Data'!K:K,'Master Data'!N:N,"Input in Master Data",0,1))</f>
        <v/>
      </c>
      <c r="H203" s="341" t="str">
        <f t="array" ref="H203">IF(C203="","",XLOOKUP(C203,'Master Data'!K:K,'Master Data'!O:O,"Input in Master Data",0,1))</f>
        <v/>
      </c>
      <c r="I203" s="341" t="str">
        <f t="array" ref="I203">if(U203="","",XLOOKUP(U203,Master[Company],Master[Blow],"Unknown",0,1))</f>
        <v/>
      </c>
      <c r="J203" s="341" t="str">
        <f t="array" ref="J203">if(U203="","",XLOOKUP(U203,Master[Company],Master[Pigging],"Unknown",0,1))</f>
        <v/>
      </c>
      <c r="K203" s="341" t="str">
        <f t="array" ref="K203">if(U203="","",XLOOKUP(U203,Master[Company],Master[Load Method],"Unknown",0,1))</f>
        <v/>
      </c>
      <c r="L203" s="341" t="str">
        <f t="array" ref="L203">if(U203="","",XLOOKUP(U203,Master[Company],Master[Line Distance],"Unknown",0,1))</f>
        <v/>
      </c>
      <c r="M203" s="394"/>
      <c r="N203" s="341"/>
      <c r="O203" s="341"/>
      <c r="P203" s="341" t="str">
        <f t="array" ref="P203">if(U203="","",XLOOKUP(U203,Master[Company],Master[Terms],"NA",0,1))</f>
        <v/>
      </c>
      <c r="Q203" s="341" t="str">
        <f t="shared" si="1"/>
        <v/>
      </c>
      <c r="R203" s="341" t="str">
        <f t="array" ref="R203">if(U203="","",XLOOKUP(U203,Master[Company],Master[Group],"NA",0,1))</f>
        <v/>
      </c>
      <c r="S203" s="341" t="str">
        <f t="array" ref="S203">if(U203="","",XLOOKUP(U203,Master[Company],Master[Loading Location],"NA",0,1))</f>
        <v/>
      </c>
      <c r="T203" s="341" t="str">
        <f t="array" ref="T203">if(U203="","",XLOOKUP(U203,Master[Company],Master[Acronym],"NA",0,1))</f>
        <v/>
      </c>
      <c r="U203" s="341"/>
      <c r="V203" s="342"/>
      <c r="W203" s="342"/>
      <c r="X203" s="341" t="str">
        <f t="shared" si="2"/>
        <v/>
      </c>
      <c r="Y203" s="341" t="str">
        <f t="shared" si="3"/>
        <v/>
      </c>
      <c r="Z203" s="341"/>
      <c r="AA203" s="341"/>
      <c r="AB203" s="341"/>
      <c r="AC203" s="401"/>
      <c r="AD203" s="563"/>
      <c r="AE203" s="564"/>
      <c r="AF203" s="564"/>
      <c r="AG203" s="564"/>
      <c r="AH203" s="564"/>
      <c r="AI203" s="564"/>
      <c r="AJ203" s="564"/>
      <c r="AK203" s="564"/>
      <c r="AL203" s="563"/>
      <c r="AM203" s="564"/>
      <c r="AN203" s="564"/>
      <c r="AO203" s="564"/>
      <c r="AP203" s="564"/>
      <c r="AQ203" s="564"/>
      <c r="AR203" s="564"/>
      <c r="AS203" s="564"/>
      <c r="AT203" s="401"/>
      <c r="AU203" s="399"/>
      <c r="AV203" s="617"/>
      <c r="AW203" s="401"/>
      <c r="AX203" s="401"/>
      <c r="AY203" s="341"/>
      <c r="AZ203" s="341"/>
      <c r="BA203" s="341"/>
      <c r="BB203" s="341"/>
      <c r="BC203" s="341"/>
      <c r="BD203" s="401"/>
      <c r="BE203" s="341"/>
      <c r="BF203" s="341"/>
      <c r="BG203" s="402"/>
      <c r="BH203" s="403"/>
      <c r="BI203" s="405"/>
      <c r="BJ203" s="405"/>
      <c r="BK203" s="405"/>
      <c r="BL203" s="405"/>
      <c r="BM203" s="514"/>
    </row>
    <row r="204" ht="18.75" customHeight="1">
      <c r="A204" s="400" t="str">
        <f t="shared" si="4"/>
        <v/>
      </c>
      <c r="B204" s="341"/>
      <c r="C204" s="559"/>
      <c r="D204" s="341"/>
      <c r="E204" s="638"/>
      <c r="F204" s="393"/>
      <c r="G204" s="341" t="str">
        <f t="array" ref="G204">IF(C204="","",XLOOKUP(C204,'Master Data'!K:K,'Master Data'!N:N,"Input in Master Data",0,1))</f>
        <v/>
      </c>
      <c r="H204" s="341" t="str">
        <f t="array" ref="H204">IF(C204="","",XLOOKUP(C204,'Master Data'!K:K,'Master Data'!O:O,"Input in Master Data",0,1))</f>
        <v/>
      </c>
      <c r="I204" s="341" t="str">
        <f t="array" ref="I204">if(U204="","",XLOOKUP(U204,Master[Company],Master[Blow],"Unknown",0,1))</f>
        <v/>
      </c>
      <c r="J204" s="341" t="str">
        <f t="array" ref="J204">if(U204="","",XLOOKUP(U204,Master[Company],Master[Pigging],"Unknown",0,1))</f>
        <v/>
      </c>
      <c r="K204" s="341" t="str">
        <f t="array" ref="K204">if(U204="","",XLOOKUP(U204,Master[Company],Master[Load Method],"Unknown",0,1))</f>
        <v/>
      </c>
      <c r="L204" s="341" t="str">
        <f t="array" ref="L204">if(U204="","",XLOOKUP(U204,Master[Company],Master[Line Distance],"Unknown",0,1))</f>
        <v/>
      </c>
      <c r="M204" s="394"/>
      <c r="N204" s="341"/>
      <c r="O204" s="341"/>
      <c r="P204" s="341" t="str">
        <f t="array" ref="P204">if(U204="","",XLOOKUP(U204,Master[Company],Master[Terms],"NA",0,1))</f>
        <v/>
      </c>
      <c r="Q204" s="341" t="str">
        <f t="shared" si="1"/>
        <v/>
      </c>
      <c r="R204" s="341" t="str">
        <f t="array" ref="R204">if(U204="","",XLOOKUP(U204,Master[Company],Master[Group],"NA",0,1))</f>
        <v/>
      </c>
      <c r="S204" s="341" t="str">
        <f t="array" ref="S204">if(U204="","",XLOOKUP(U204,Master[Company],Master[Loading Location],"NA",0,1))</f>
        <v/>
      </c>
      <c r="T204" s="341" t="str">
        <f t="array" ref="T204">if(U204="","",XLOOKUP(U204,Master[Company],Master[Acronym],"NA",0,1))</f>
        <v/>
      </c>
      <c r="U204" s="341"/>
      <c r="V204" s="342"/>
      <c r="W204" s="342"/>
      <c r="X204" s="341" t="str">
        <f t="shared" si="2"/>
        <v/>
      </c>
      <c r="Y204" s="341" t="str">
        <f t="shared" si="3"/>
        <v/>
      </c>
      <c r="Z204" s="341"/>
      <c r="AA204" s="341"/>
      <c r="AB204" s="341"/>
      <c r="AC204" s="401"/>
      <c r="AD204" s="563"/>
      <c r="AE204" s="564"/>
      <c r="AF204" s="564"/>
      <c r="AG204" s="564"/>
      <c r="AH204" s="564"/>
      <c r="AI204" s="564"/>
      <c r="AJ204" s="564"/>
      <c r="AK204" s="564"/>
      <c r="AL204" s="563"/>
      <c r="AM204" s="564"/>
      <c r="AN204" s="564"/>
      <c r="AO204" s="564"/>
      <c r="AP204" s="564"/>
      <c r="AQ204" s="564"/>
      <c r="AR204" s="564"/>
      <c r="AS204" s="564"/>
      <c r="AT204" s="401"/>
      <c r="AU204" s="399"/>
      <c r="AV204" s="617"/>
      <c r="AW204" s="401"/>
      <c r="AX204" s="401"/>
      <c r="AY204" s="341"/>
      <c r="AZ204" s="341"/>
      <c r="BA204" s="341"/>
      <c r="BB204" s="341"/>
      <c r="BC204" s="341"/>
      <c r="BD204" s="401"/>
      <c r="BE204" s="341"/>
      <c r="BF204" s="341"/>
      <c r="BG204" s="402"/>
      <c r="BH204" s="403"/>
      <c r="BI204" s="405"/>
      <c r="BJ204" s="405"/>
      <c r="BK204" s="405"/>
      <c r="BL204" s="405"/>
      <c r="BM204" s="514"/>
    </row>
    <row r="205" ht="18.75" customHeight="1">
      <c r="A205" s="400" t="str">
        <f t="shared" si="4"/>
        <v/>
      </c>
      <c r="B205" s="341"/>
      <c r="C205" s="559"/>
      <c r="D205" s="341"/>
      <c r="E205" s="638"/>
      <c r="F205" s="393"/>
      <c r="G205" s="341" t="str">
        <f t="array" ref="G205">IF(C205="","",XLOOKUP(C205,'Master Data'!K:K,'Master Data'!N:N,"Input in Master Data",0,1))</f>
        <v/>
      </c>
      <c r="H205" s="341" t="str">
        <f t="array" ref="H205">IF(C205="","",XLOOKUP(C205,'Master Data'!K:K,'Master Data'!O:O,"Input in Master Data",0,1))</f>
        <v/>
      </c>
      <c r="I205" s="341" t="str">
        <f t="array" ref="I205">if(U205="","",XLOOKUP(U205,Master[Company],Master[Blow],"Unknown",0,1))</f>
        <v/>
      </c>
      <c r="J205" s="341" t="str">
        <f t="array" ref="J205">if(U205="","",XLOOKUP(U205,Master[Company],Master[Pigging],"Unknown",0,1))</f>
        <v/>
      </c>
      <c r="K205" s="341" t="str">
        <f t="array" ref="K205">if(U205="","",XLOOKUP(U205,Master[Company],Master[Load Method],"Unknown",0,1))</f>
        <v/>
      </c>
      <c r="L205" s="341" t="str">
        <f t="array" ref="L205">if(U205="","",XLOOKUP(U205,Master[Company],Master[Line Distance],"Unknown",0,1))</f>
        <v/>
      </c>
      <c r="M205" s="394"/>
      <c r="N205" s="341"/>
      <c r="O205" s="341"/>
      <c r="P205" s="341" t="str">
        <f t="array" ref="P205">if(U205="","",XLOOKUP(U205,Master[Company],Master[Terms],"NA",0,1))</f>
        <v/>
      </c>
      <c r="Q205" s="341" t="str">
        <f t="shared" si="1"/>
        <v/>
      </c>
      <c r="R205" s="341" t="str">
        <f t="array" ref="R205">if(U205="","",XLOOKUP(U205,Master[Company],Master[Group],"NA",0,1))</f>
        <v/>
      </c>
      <c r="S205" s="341" t="str">
        <f t="array" ref="S205">if(U205="","",XLOOKUP(U205,Master[Company],Master[Loading Location],"NA",0,1))</f>
        <v/>
      </c>
      <c r="T205" s="341" t="str">
        <f t="array" ref="T205">if(U205="","",XLOOKUP(U205,Master[Company],Master[Acronym],"NA",0,1))</f>
        <v/>
      </c>
      <c r="U205" s="341"/>
      <c r="V205" s="342"/>
      <c r="W205" s="342"/>
      <c r="X205" s="341" t="str">
        <f t="shared" si="2"/>
        <v/>
      </c>
      <c r="Y205" s="341" t="str">
        <f t="shared" si="3"/>
        <v/>
      </c>
      <c r="Z205" s="341"/>
      <c r="AA205" s="341"/>
      <c r="AB205" s="341"/>
      <c r="AC205" s="401"/>
      <c r="AD205" s="563"/>
      <c r="AE205" s="564"/>
      <c r="AF205" s="564"/>
      <c r="AG205" s="564"/>
      <c r="AH205" s="564"/>
      <c r="AI205" s="564"/>
      <c r="AJ205" s="564"/>
      <c r="AK205" s="564"/>
      <c r="AL205" s="563"/>
      <c r="AM205" s="564"/>
      <c r="AN205" s="564"/>
      <c r="AO205" s="564"/>
      <c r="AP205" s="564"/>
      <c r="AQ205" s="564"/>
      <c r="AR205" s="564"/>
      <c r="AS205" s="564"/>
      <c r="AT205" s="401"/>
      <c r="AU205" s="399"/>
      <c r="AV205" s="617"/>
      <c r="AW205" s="401"/>
      <c r="AX205" s="401"/>
      <c r="AY205" s="341"/>
      <c r="AZ205" s="341"/>
      <c r="BA205" s="341"/>
      <c r="BB205" s="341"/>
      <c r="BC205" s="341"/>
      <c r="BD205" s="401"/>
      <c r="BE205" s="341"/>
      <c r="BF205" s="341"/>
      <c r="BG205" s="402"/>
      <c r="BH205" s="403"/>
      <c r="BI205" s="405"/>
      <c r="BJ205" s="405"/>
      <c r="BK205" s="405"/>
      <c r="BL205" s="405"/>
      <c r="BM205" s="514"/>
    </row>
    <row r="206" ht="18.75" customHeight="1">
      <c r="A206" s="400" t="str">
        <f t="shared" si="4"/>
        <v/>
      </c>
      <c r="B206" s="341"/>
      <c r="C206" s="559"/>
      <c r="D206" s="341"/>
      <c r="E206" s="638"/>
      <c r="F206" s="393"/>
      <c r="G206" s="341" t="str">
        <f t="array" ref="G206">IF(C206="","",XLOOKUP(C206,'Master Data'!K:K,'Master Data'!N:N,"Input in Master Data",0,1))</f>
        <v/>
      </c>
      <c r="H206" s="341" t="str">
        <f t="array" ref="H206">IF(C206="","",XLOOKUP(C206,'Master Data'!K:K,'Master Data'!O:O,"Input in Master Data",0,1))</f>
        <v/>
      </c>
      <c r="I206" s="341" t="str">
        <f t="array" ref="I206">if(U206="","",XLOOKUP(U206,Master[Company],Master[Blow],"Unknown",0,1))</f>
        <v/>
      </c>
      <c r="J206" s="341" t="str">
        <f t="array" ref="J206">if(U206="","",XLOOKUP(U206,Master[Company],Master[Pigging],"Unknown",0,1))</f>
        <v/>
      </c>
      <c r="K206" s="341" t="str">
        <f t="array" ref="K206">if(U206="","",XLOOKUP(U206,Master[Company],Master[Load Method],"Unknown",0,1))</f>
        <v/>
      </c>
      <c r="L206" s="341" t="str">
        <f t="array" ref="L206">if(U206="","",XLOOKUP(U206,Master[Company],Master[Line Distance],"Unknown",0,1))</f>
        <v/>
      </c>
      <c r="M206" s="394"/>
      <c r="N206" s="341"/>
      <c r="O206" s="341"/>
      <c r="P206" s="341" t="str">
        <f t="array" ref="P206">if(U206="","",XLOOKUP(U206,Master[Company],Master[Terms],"NA",0,1))</f>
        <v/>
      </c>
      <c r="Q206" s="341" t="str">
        <f t="shared" si="1"/>
        <v/>
      </c>
      <c r="R206" s="341" t="str">
        <f t="array" ref="R206">if(U206="","",XLOOKUP(U206,Master[Company],Master[Group],"NA",0,1))</f>
        <v/>
      </c>
      <c r="S206" s="341" t="str">
        <f t="array" ref="S206">if(U206="","",XLOOKUP(U206,Master[Company],Master[Loading Location],"NA",0,1))</f>
        <v/>
      </c>
      <c r="T206" s="341" t="str">
        <f t="array" ref="T206">if(U206="","",XLOOKUP(U206,Master[Company],Master[Acronym],"NA",0,1))</f>
        <v/>
      </c>
      <c r="U206" s="341"/>
      <c r="V206" s="342"/>
      <c r="W206" s="342"/>
      <c r="X206" s="341" t="str">
        <f t="shared" si="2"/>
        <v/>
      </c>
      <c r="Y206" s="341" t="str">
        <f t="shared" si="3"/>
        <v/>
      </c>
      <c r="Z206" s="341"/>
      <c r="AA206" s="341"/>
      <c r="AB206" s="341"/>
      <c r="AC206" s="401"/>
      <c r="AD206" s="563"/>
      <c r="AE206" s="564"/>
      <c r="AF206" s="564"/>
      <c r="AG206" s="564"/>
      <c r="AH206" s="564"/>
      <c r="AI206" s="564"/>
      <c r="AJ206" s="564"/>
      <c r="AK206" s="564"/>
      <c r="AL206" s="563"/>
      <c r="AM206" s="564"/>
      <c r="AN206" s="564"/>
      <c r="AO206" s="564"/>
      <c r="AP206" s="564"/>
      <c r="AQ206" s="564"/>
      <c r="AR206" s="564"/>
      <c r="AS206" s="564"/>
      <c r="AT206" s="401"/>
      <c r="AU206" s="399"/>
      <c r="AV206" s="617"/>
      <c r="AW206" s="401"/>
      <c r="AX206" s="401"/>
      <c r="AY206" s="341"/>
      <c r="AZ206" s="341"/>
      <c r="BA206" s="341"/>
      <c r="BB206" s="341"/>
      <c r="BC206" s="341"/>
      <c r="BD206" s="401"/>
      <c r="BE206" s="341"/>
      <c r="BF206" s="341"/>
      <c r="BG206" s="402"/>
      <c r="BH206" s="403"/>
      <c r="BI206" s="405"/>
      <c r="BJ206" s="405"/>
      <c r="BK206" s="405"/>
      <c r="BL206" s="405"/>
      <c r="BM206" s="514"/>
    </row>
    <row r="207" ht="18.75" customHeight="1">
      <c r="A207" s="400" t="str">
        <f t="shared" si="4"/>
        <v/>
      </c>
      <c r="B207" s="341"/>
      <c r="C207" s="559"/>
      <c r="D207" s="341"/>
      <c r="E207" s="638"/>
      <c r="F207" s="393"/>
      <c r="G207" s="341" t="str">
        <f t="array" ref="G207">IF(C207="","",XLOOKUP(C207,'Master Data'!K:K,'Master Data'!N:N,"Input in Master Data",0,1))</f>
        <v/>
      </c>
      <c r="H207" s="341" t="str">
        <f t="array" ref="H207">IF(C207="","",XLOOKUP(C207,'Master Data'!K:K,'Master Data'!O:O,"Input in Master Data",0,1))</f>
        <v/>
      </c>
      <c r="I207" s="341" t="str">
        <f t="array" ref="I207">if(U207="","",XLOOKUP(U207,Master[Company],Master[Blow],"Unknown",0,1))</f>
        <v/>
      </c>
      <c r="J207" s="341" t="str">
        <f t="array" ref="J207">if(U207="","",XLOOKUP(U207,Master[Company],Master[Pigging],"Unknown",0,1))</f>
        <v/>
      </c>
      <c r="K207" s="341" t="str">
        <f t="array" ref="K207">if(U207="","",XLOOKUP(U207,Master[Company],Master[Load Method],"Unknown",0,1))</f>
        <v/>
      </c>
      <c r="L207" s="341" t="str">
        <f t="array" ref="L207">if(U207="","",XLOOKUP(U207,Master[Company],Master[Line Distance],"Unknown",0,1))</f>
        <v/>
      </c>
      <c r="M207" s="394"/>
      <c r="N207" s="341"/>
      <c r="O207" s="341"/>
      <c r="P207" s="341" t="str">
        <f t="array" ref="P207">if(U207="","",XLOOKUP(U207,Master[Company],Master[Terms],"NA",0,1))</f>
        <v/>
      </c>
      <c r="Q207" s="341" t="str">
        <f t="shared" si="1"/>
        <v/>
      </c>
      <c r="R207" s="341" t="str">
        <f t="array" ref="R207">if(U207="","",XLOOKUP(U207,Master[Company],Master[Group],"NA",0,1))</f>
        <v/>
      </c>
      <c r="S207" s="341" t="str">
        <f t="array" ref="S207">if(U207="","",XLOOKUP(U207,Master[Company],Master[Loading Location],"NA",0,1))</f>
        <v/>
      </c>
      <c r="T207" s="341" t="str">
        <f t="array" ref="T207">if(U207="","",XLOOKUP(U207,Master[Company],Master[Acronym],"NA",0,1))</f>
        <v/>
      </c>
      <c r="U207" s="341"/>
      <c r="V207" s="342"/>
      <c r="W207" s="342"/>
      <c r="X207" s="341" t="str">
        <f t="shared" si="2"/>
        <v/>
      </c>
      <c r="Y207" s="341" t="str">
        <f t="shared" si="3"/>
        <v/>
      </c>
      <c r="Z207" s="341"/>
      <c r="AA207" s="341"/>
      <c r="AB207" s="341"/>
      <c r="AC207" s="401"/>
      <c r="AD207" s="563"/>
      <c r="AE207" s="564"/>
      <c r="AF207" s="564"/>
      <c r="AG207" s="564"/>
      <c r="AH207" s="564"/>
      <c r="AI207" s="564"/>
      <c r="AJ207" s="564"/>
      <c r="AK207" s="564"/>
      <c r="AL207" s="563"/>
      <c r="AM207" s="564"/>
      <c r="AN207" s="564"/>
      <c r="AO207" s="564"/>
      <c r="AP207" s="564"/>
      <c r="AQ207" s="564"/>
      <c r="AR207" s="564"/>
      <c r="AS207" s="564"/>
      <c r="AT207" s="401"/>
      <c r="AU207" s="399"/>
      <c r="AV207" s="617"/>
      <c r="AW207" s="401"/>
      <c r="AX207" s="401"/>
      <c r="AY207" s="341"/>
      <c r="AZ207" s="341"/>
      <c r="BA207" s="341"/>
      <c r="BB207" s="341"/>
      <c r="BC207" s="341"/>
      <c r="BD207" s="401"/>
      <c r="BE207" s="341"/>
      <c r="BF207" s="341"/>
      <c r="BG207" s="402"/>
      <c r="BH207" s="403"/>
      <c r="BI207" s="405"/>
      <c r="BJ207" s="405"/>
      <c r="BK207" s="405"/>
      <c r="BL207" s="405"/>
      <c r="BM207" s="514"/>
    </row>
    <row r="208" ht="18.75" customHeight="1">
      <c r="A208" s="400" t="str">
        <f t="shared" si="4"/>
        <v/>
      </c>
      <c r="B208" s="341"/>
      <c r="C208" s="559"/>
      <c r="D208" s="341"/>
      <c r="E208" s="638"/>
      <c r="F208" s="393"/>
      <c r="G208" s="341" t="str">
        <f t="array" ref="G208">IF(C208="","",XLOOKUP(C208,'Master Data'!K:K,'Master Data'!N:N,"Input in Master Data",0,1))</f>
        <v/>
      </c>
      <c r="H208" s="341" t="str">
        <f t="array" ref="H208">IF(C208="","",XLOOKUP(C208,'Master Data'!K:K,'Master Data'!O:O,"Input in Master Data",0,1))</f>
        <v/>
      </c>
      <c r="I208" s="341" t="str">
        <f t="array" ref="I208">if(U208="","",XLOOKUP(U208,Master[Company],Master[Blow],"Unknown",0,1))</f>
        <v/>
      </c>
      <c r="J208" s="341" t="str">
        <f t="array" ref="J208">if(U208="","",XLOOKUP(U208,Master[Company],Master[Pigging],"Unknown",0,1))</f>
        <v/>
      </c>
      <c r="K208" s="341" t="str">
        <f t="array" ref="K208">if(U208="","",XLOOKUP(U208,Master[Company],Master[Load Method],"Unknown",0,1))</f>
        <v/>
      </c>
      <c r="L208" s="341" t="str">
        <f t="array" ref="L208">if(U208="","",XLOOKUP(U208,Master[Company],Master[Line Distance],"Unknown",0,1))</f>
        <v/>
      </c>
      <c r="M208" s="394"/>
      <c r="N208" s="341"/>
      <c r="O208" s="341"/>
      <c r="P208" s="341" t="str">
        <f t="array" ref="P208">if(U208="","",XLOOKUP(U208,Master[Company],Master[Terms],"NA",0,1))</f>
        <v/>
      </c>
      <c r="Q208" s="341" t="str">
        <f t="shared" si="1"/>
        <v/>
      </c>
      <c r="R208" s="341" t="str">
        <f t="array" ref="R208">if(U208="","",XLOOKUP(U208,Master[Company],Master[Group],"NA",0,1))</f>
        <v/>
      </c>
      <c r="S208" s="341" t="str">
        <f t="array" ref="S208">if(U208="","",XLOOKUP(U208,Master[Company],Master[Loading Location],"NA",0,1))</f>
        <v/>
      </c>
      <c r="T208" s="341" t="str">
        <f t="array" ref="T208">if(U208="","",XLOOKUP(U208,Master[Company],Master[Acronym],"NA",0,1))</f>
        <v/>
      </c>
      <c r="U208" s="341"/>
      <c r="V208" s="342"/>
      <c r="W208" s="342"/>
      <c r="X208" s="341" t="str">
        <f t="shared" si="2"/>
        <v/>
      </c>
      <c r="Y208" s="341" t="str">
        <f t="shared" si="3"/>
        <v/>
      </c>
      <c r="Z208" s="341"/>
      <c r="AA208" s="341"/>
      <c r="AB208" s="341"/>
      <c r="AC208" s="401"/>
      <c r="AD208" s="563"/>
      <c r="AE208" s="564"/>
      <c r="AF208" s="564"/>
      <c r="AG208" s="564"/>
      <c r="AH208" s="564"/>
      <c r="AI208" s="564"/>
      <c r="AJ208" s="564"/>
      <c r="AK208" s="564"/>
      <c r="AL208" s="563"/>
      <c r="AM208" s="564"/>
      <c r="AN208" s="564"/>
      <c r="AO208" s="564"/>
      <c r="AP208" s="564"/>
      <c r="AQ208" s="564"/>
      <c r="AR208" s="564"/>
      <c r="AS208" s="564"/>
      <c r="AT208" s="401"/>
      <c r="AU208" s="399"/>
      <c r="AV208" s="617"/>
      <c r="AW208" s="401"/>
      <c r="AX208" s="401"/>
      <c r="AY208" s="341"/>
      <c r="AZ208" s="341"/>
      <c r="BA208" s="341"/>
      <c r="BB208" s="341"/>
      <c r="BC208" s="341"/>
      <c r="BD208" s="401"/>
      <c r="BE208" s="341"/>
      <c r="BF208" s="341"/>
      <c r="BG208" s="402"/>
      <c r="BH208" s="403"/>
      <c r="BI208" s="405"/>
      <c r="BJ208" s="405"/>
      <c r="BK208" s="405"/>
      <c r="BL208" s="405"/>
      <c r="BM208" s="514"/>
    </row>
    <row r="209" ht="18.75" customHeight="1">
      <c r="A209" s="400" t="str">
        <f t="shared" si="4"/>
        <v/>
      </c>
      <c r="B209" s="341"/>
      <c r="C209" s="559"/>
      <c r="D209" s="341"/>
      <c r="E209" s="638"/>
      <c r="F209" s="393"/>
      <c r="G209" s="341" t="str">
        <f t="array" ref="G209">IF(C209="","",XLOOKUP(C209,'Master Data'!K:K,'Master Data'!N:N,"Input in Master Data",0,1))</f>
        <v/>
      </c>
      <c r="H209" s="341" t="str">
        <f t="array" ref="H209">IF(C209="","",XLOOKUP(C209,'Master Data'!K:K,'Master Data'!O:O,"Input in Master Data",0,1))</f>
        <v/>
      </c>
      <c r="I209" s="341" t="str">
        <f t="array" ref="I209">if(U209="","",XLOOKUP(U209,Master[Company],Master[Blow],"Unknown",0,1))</f>
        <v/>
      </c>
      <c r="J209" s="341" t="str">
        <f t="array" ref="J209">if(U209="","",XLOOKUP(U209,Master[Company],Master[Pigging],"Unknown",0,1))</f>
        <v/>
      </c>
      <c r="K209" s="341" t="str">
        <f t="array" ref="K209">if(U209="","",XLOOKUP(U209,Master[Company],Master[Load Method],"Unknown",0,1))</f>
        <v/>
      </c>
      <c r="L209" s="341" t="str">
        <f t="array" ref="L209">if(U209="","",XLOOKUP(U209,Master[Company],Master[Line Distance],"Unknown",0,1))</f>
        <v/>
      </c>
      <c r="M209" s="394"/>
      <c r="N209" s="341"/>
      <c r="O209" s="341"/>
      <c r="P209" s="341" t="str">
        <f t="array" ref="P209">if(U209="","",XLOOKUP(U209,Master[Company],Master[Terms],"NA",0,1))</f>
        <v/>
      </c>
      <c r="Q209" s="341" t="str">
        <f t="shared" si="1"/>
        <v/>
      </c>
      <c r="R209" s="341" t="str">
        <f t="array" ref="R209">if(U209="","",XLOOKUP(U209,Master[Company],Master[Group],"NA",0,1))</f>
        <v/>
      </c>
      <c r="S209" s="341" t="str">
        <f t="array" ref="S209">if(U209="","",XLOOKUP(U209,Master[Company],Master[Loading Location],"NA",0,1))</f>
        <v/>
      </c>
      <c r="T209" s="341" t="str">
        <f t="array" ref="T209">if(U209="","",XLOOKUP(U209,Master[Company],Master[Acronym],"NA",0,1))</f>
        <v/>
      </c>
      <c r="U209" s="341"/>
      <c r="V209" s="342"/>
      <c r="W209" s="342"/>
      <c r="X209" s="341" t="str">
        <f t="shared" si="2"/>
        <v/>
      </c>
      <c r="Y209" s="341" t="str">
        <f t="shared" si="3"/>
        <v/>
      </c>
      <c r="Z209" s="341"/>
      <c r="AA209" s="341"/>
      <c r="AB209" s="341"/>
      <c r="AC209" s="401"/>
      <c r="AD209" s="563"/>
      <c r="AE209" s="564"/>
      <c r="AF209" s="564"/>
      <c r="AG209" s="564"/>
      <c r="AH209" s="564"/>
      <c r="AI209" s="564"/>
      <c r="AJ209" s="564"/>
      <c r="AK209" s="564"/>
      <c r="AL209" s="563"/>
      <c r="AM209" s="564"/>
      <c r="AN209" s="564"/>
      <c r="AO209" s="564"/>
      <c r="AP209" s="564"/>
      <c r="AQ209" s="564"/>
      <c r="AR209" s="564"/>
      <c r="AS209" s="564"/>
      <c r="AT209" s="401"/>
      <c r="AU209" s="399"/>
      <c r="AV209" s="617"/>
      <c r="AW209" s="401"/>
      <c r="AX209" s="401"/>
      <c r="AY209" s="341"/>
      <c r="AZ209" s="341"/>
      <c r="BA209" s="341"/>
      <c r="BB209" s="341"/>
      <c r="BC209" s="341"/>
      <c r="BD209" s="401"/>
      <c r="BE209" s="341"/>
      <c r="BF209" s="341"/>
      <c r="BG209" s="402"/>
      <c r="BH209" s="403"/>
      <c r="BI209" s="405"/>
      <c r="BJ209" s="405"/>
      <c r="BK209" s="405"/>
      <c r="BL209" s="405"/>
      <c r="BM209" s="514"/>
    </row>
    <row r="210" ht="18.75" customHeight="1">
      <c r="A210" s="400" t="str">
        <f t="shared" si="4"/>
        <v/>
      </c>
      <c r="B210" s="341"/>
      <c r="C210" s="559"/>
      <c r="D210" s="341"/>
      <c r="E210" s="638"/>
      <c r="F210" s="393"/>
      <c r="G210" s="341" t="str">
        <f t="array" ref="G210">IF(C210="","",XLOOKUP(C210,'Master Data'!K:K,'Master Data'!N:N,"Input in Master Data",0,1))</f>
        <v/>
      </c>
      <c r="H210" s="341" t="str">
        <f t="array" ref="H210">IF(C210="","",XLOOKUP(C210,'Master Data'!K:K,'Master Data'!O:O,"Input in Master Data",0,1))</f>
        <v/>
      </c>
      <c r="I210" s="341" t="str">
        <f t="array" ref="I210">if(U210="","",XLOOKUP(U210,Master[Company],Master[Blow],"Unknown",0,1))</f>
        <v/>
      </c>
      <c r="J210" s="341" t="str">
        <f t="array" ref="J210">if(U210="","",XLOOKUP(U210,Master[Company],Master[Pigging],"Unknown",0,1))</f>
        <v/>
      </c>
      <c r="K210" s="341" t="str">
        <f t="array" ref="K210">if(U210="","",XLOOKUP(U210,Master[Company],Master[Load Method],"Unknown",0,1))</f>
        <v/>
      </c>
      <c r="L210" s="341" t="str">
        <f t="array" ref="L210">if(U210="","",XLOOKUP(U210,Master[Company],Master[Line Distance],"Unknown",0,1))</f>
        <v/>
      </c>
      <c r="M210" s="394"/>
      <c r="N210" s="341"/>
      <c r="O210" s="341"/>
      <c r="P210" s="341" t="str">
        <f t="array" ref="P210">if(U210="","",XLOOKUP(U210,Master[Company],Master[Terms],"NA",0,1))</f>
        <v/>
      </c>
      <c r="Q210" s="341" t="str">
        <f t="shared" si="1"/>
        <v/>
      </c>
      <c r="R210" s="341" t="str">
        <f t="array" ref="R210">if(U210="","",XLOOKUP(U210,Master[Company],Master[Group],"NA",0,1))</f>
        <v/>
      </c>
      <c r="S210" s="341" t="str">
        <f t="array" ref="S210">if(U210="","",XLOOKUP(U210,Master[Company],Master[Loading Location],"NA",0,1))</f>
        <v/>
      </c>
      <c r="T210" s="341" t="str">
        <f t="array" ref="T210">if(U210="","",XLOOKUP(U210,Master[Company],Master[Acronym],"NA",0,1))</f>
        <v/>
      </c>
      <c r="U210" s="341"/>
      <c r="V210" s="342"/>
      <c r="W210" s="342"/>
      <c r="X210" s="341" t="str">
        <f t="shared" si="2"/>
        <v/>
      </c>
      <c r="Y210" s="341" t="str">
        <f t="shared" si="3"/>
        <v/>
      </c>
      <c r="Z210" s="341"/>
      <c r="AA210" s="341"/>
      <c r="AB210" s="341"/>
      <c r="AC210" s="401"/>
      <c r="AD210" s="563"/>
      <c r="AE210" s="564"/>
      <c r="AF210" s="564"/>
      <c r="AG210" s="564"/>
      <c r="AH210" s="564"/>
      <c r="AI210" s="564"/>
      <c r="AJ210" s="564"/>
      <c r="AK210" s="564"/>
      <c r="AL210" s="563"/>
      <c r="AM210" s="564"/>
      <c r="AN210" s="564"/>
      <c r="AO210" s="564"/>
      <c r="AP210" s="564"/>
      <c r="AQ210" s="564"/>
      <c r="AR210" s="564"/>
      <c r="AS210" s="564"/>
      <c r="AT210" s="401"/>
      <c r="AU210" s="399"/>
      <c r="AV210" s="617"/>
      <c r="AW210" s="401"/>
      <c r="AX210" s="401"/>
      <c r="AY210" s="341"/>
      <c r="AZ210" s="341"/>
      <c r="BA210" s="341"/>
      <c r="BB210" s="341"/>
      <c r="BC210" s="341"/>
      <c r="BD210" s="401"/>
      <c r="BE210" s="341"/>
      <c r="BF210" s="341"/>
      <c r="BG210" s="402"/>
      <c r="BH210" s="403"/>
      <c r="BI210" s="405"/>
      <c r="BJ210" s="405"/>
      <c r="BK210" s="405"/>
      <c r="BL210" s="405"/>
      <c r="BM210" s="514"/>
    </row>
    <row r="211" ht="18.75" customHeight="1">
      <c r="A211" s="400" t="str">
        <f t="shared" si="4"/>
        <v/>
      </c>
      <c r="B211" s="341"/>
      <c r="C211" s="559"/>
      <c r="D211" s="341"/>
      <c r="E211" s="638"/>
      <c r="F211" s="393"/>
      <c r="G211" s="341" t="str">
        <f t="array" ref="G211">IF(C211="","",XLOOKUP(C211,'Master Data'!K:K,'Master Data'!N:N,"Input in Master Data",0,1))</f>
        <v/>
      </c>
      <c r="H211" s="341" t="str">
        <f t="array" ref="H211">IF(C211="","",XLOOKUP(C211,'Master Data'!K:K,'Master Data'!O:O,"Input in Master Data",0,1))</f>
        <v/>
      </c>
      <c r="I211" s="341" t="str">
        <f t="array" ref="I211">if(U211="","",XLOOKUP(U211,Master[Company],Master[Blow],"Unknown",0,1))</f>
        <v/>
      </c>
      <c r="J211" s="341" t="str">
        <f t="array" ref="J211">if(U211="","",XLOOKUP(U211,Master[Company],Master[Pigging],"Unknown",0,1))</f>
        <v/>
      </c>
      <c r="K211" s="341" t="str">
        <f t="array" ref="K211">if(U211="","",XLOOKUP(U211,Master[Company],Master[Load Method],"Unknown",0,1))</f>
        <v/>
      </c>
      <c r="L211" s="341" t="str">
        <f t="array" ref="L211">if(U211="","",XLOOKUP(U211,Master[Company],Master[Line Distance],"Unknown",0,1))</f>
        <v/>
      </c>
      <c r="M211" s="394"/>
      <c r="N211" s="341"/>
      <c r="O211" s="341"/>
      <c r="P211" s="341" t="str">
        <f t="array" ref="P211">if(U211="","",XLOOKUP(U211,Master[Company],Master[Terms],"NA",0,1))</f>
        <v/>
      </c>
      <c r="Q211" s="341" t="str">
        <f t="shared" si="1"/>
        <v/>
      </c>
      <c r="R211" s="341" t="str">
        <f t="array" ref="R211">if(U211="","",XLOOKUP(U211,Master[Company],Master[Group],"NA",0,1))</f>
        <v/>
      </c>
      <c r="S211" s="341" t="str">
        <f t="array" ref="S211">if(U211="","",XLOOKUP(U211,Master[Company],Master[Loading Location],"NA",0,1))</f>
        <v/>
      </c>
      <c r="T211" s="341" t="str">
        <f t="array" ref="T211">if(U211="","",XLOOKUP(U211,Master[Company],Master[Acronym],"NA",0,1))</f>
        <v/>
      </c>
      <c r="U211" s="341"/>
      <c r="V211" s="342"/>
      <c r="W211" s="342"/>
      <c r="X211" s="341" t="str">
        <f t="shared" si="2"/>
        <v/>
      </c>
      <c r="Y211" s="341" t="str">
        <f t="shared" si="3"/>
        <v/>
      </c>
      <c r="Z211" s="341"/>
      <c r="AA211" s="341"/>
      <c r="AB211" s="341"/>
      <c r="AC211" s="401"/>
      <c r="AD211" s="563"/>
      <c r="AE211" s="564"/>
      <c r="AF211" s="564"/>
      <c r="AG211" s="564"/>
      <c r="AH211" s="564"/>
      <c r="AI211" s="564"/>
      <c r="AJ211" s="564"/>
      <c r="AK211" s="564"/>
      <c r="AL211" s="563"/>
      <c r="AM211" s="564"/>
      <c r="AN211" s="564"/>
      <c r="AO211" s="564"/>
      <c r="AP211" s="564"/>
      <c r="AQ211" s="564"/>
      <c r="AR211" s="564"/>
      <c r="AS211" s="564"/>
      <c r="AT211" s="401"/>
      <c r="AU211" s="399"/>
      <c r="AV211" s="617"/>
      <c r="AW211" s="401"/>
      <c r="AX211" s="401"/>
      <c r="AY211" s="341"/>
      <c r="AZ211" s="341"/>
      <c r="BA211" s="341"/>
      <c r="BB211" s="341"/>
      <c r="BC211" s="341"/>
      <c r="BD211" s="401"/>
      <c r="BE211" s="341"/>
      <c r="BF211" s="341"/>
      <c r="BG211" s="402"/>
      <c r="BH211" s="403"/>
      <c r="BI211" s="405"/>
      <c r="BJ211" s="405"/>
      <c r="BK211" s="405"/>
      <c r="BL211" s="405"/>
      <c r="BM211" s="514"/>
    </row>
    <row r="212" ht="18.75" customHeight="1">
      <c r="A212" s="400" t="str">
        <f t="shared" si="4"/>
        <v/>
      </c>
      <c r="B212" s="341"/>
      <c r="C212" s="559"/>
      <c r="D212" s="341"/>
      <c r="E212" s="638"/>
      <c r="F212" s="393"/>
      <c r="G212" s="341" t="str">
        <f t="array" ref="G212">IF(C212="","",XLOOKUP(C212,'Master Data'!K:K,'Master Data'!N:N,"Input in Master Data",0,1))</f>
        <v/>
      </c>
      <c r="H212" s="341" t="str">
        <f t="array" ref="H212">IF(C212="","",XLOOKUP(C212,'Master Data'!K:K,'Master Data'!O:O,"Input in Master Data",0,1))</f>
        <v/>
      </c>
      <c r="I212" s="341" t="str">
        <f t="array" ref="I212">if(U212="","",XLOOKUP(U212,Master[Company],Master[Blow],"Unknown",0,1))</f>
        <v/>
      </c>
      <c r="J212" s="341" t="str">
        <f t="array" ref="J212">if(U212="","",XLOOKUP(U212,Master[Company],Master[Pigging],"Unknown",0,1))</f>
        <v/>
      </c>
      <c r="K212" s="341" t="str">
        <f t="array" ref="K212">if(U212="","",XLOOKUP(U212,Master[Company],Master[Load Method],"Unknown",0,1))</f>
        <v/>
      </c>
      <c r="L212" s="341" t="str">
        <f t="array" ref="L212">if(U212="","",XLOOKUP(U212,Master[Company],Master[Line Distance],"Unknown",0,1))</f>
        <v/>
      </c>
      <c r="M212" s="394"/>
      <c r="N212" s="341"/>
      <c r="O212" s="341"/>
      <c r="P212" s="341" t="str">
        <f t="array" ref="P212">if(U212="","",XLOOKUP(U212,Master[Company],Master[Terms],"NA",0,1))</f>
        <v/>
      </c>
      <c r="Q212" s="341" t="str">
        <f t="shared" si="1"/>
        <v/>
      </c>
      <c r="R212" s="341" t="str">
        <f t="array" ref="R212">if(U212="","",XLOOKUP(U212,Master[Company],Master[Group],"NA",0,1))</f>
        <v/>
      </c>
      <c r="S212" s="341" t="str">
        <f t="array" ref="S212">if(U212="","",XLOOKUP(U212,Master[Company],Master[Loading Location],"NA",0,1))</f>
        <v/>
      </c>
      <c r="T212" s="341" t="str">
        <f t="array" ref="T212">if(U212="","",XLOOKUP(U212,Master[Company],Master[Acronym],"NA",0,1))</f>
        <v/>
      </c>
      <c r="U212" s="341"/>
      <c r="V212" s="342"/>
      <c r="W212" s="342"/>
      <c r="X212" s="341" t="str">
        <f t="shared" si="2"/>
        <v/>
      </c>
      <c r="Y212" s="341" t="str">
        <f t="shared" si="3"/>
        <v/>
      </c>
      <c r="Z212" s="341"/>
      <c r="AA212" s="341"/>
      <c r="AB212" s="341"/>
      <c r="AC212" s="401"/>
      <c r="AD212" s="563"/>
      <c r="AE212" s="564"/>
      <c r="AF212" s="564"/>
      <c r="AG212" s="564"/>
      <c r="AH212" s="564"/>
      <c r="AI212" s="564"/>
      <c r="AJ212" s="564"/>
      <c r="AK212" s="564"/>
      <c r="AL212" s="563"/>
      <c r="AM212" s="564"/>
      <c r="AN212" s="564"/>
      <c r="AO212" s="564"/>
      <c r="AP212" s="564"/>
      <c r="AQ212" s="564"/>
      <c r="AR212" s="564"/>
      <c r="AS212" s="564"/>
      <c r="AT212" s="401"/>
      <c r="AU212" s="399"/>
      <c r="AV212" s="617"/>
      <c r="AW212" s="401"/>
      <c r="AX212" s="401"/>
      <c r="AY212" s="341"/>
      <c r="AZ212" s="341"/>
      <c r="BA212" s="341"/>
      <c r="BB212" s="341"/>
      <c r="BC212" s="341"/>
      <c r="BD212" s="401"/>
      <c r="BE212" s="341"/>
      <c r="BF212" s="341"/>
      <c r="BG212" s="402"/>
      <c r="BH212" s="403"/>
      <c r="BI212" s="405"/>
      <c r="BJ212" s="405"/>
      <c r="BK212" s="405"/>
      <c r="BL212" s="405"/>
      <c r="BM212" s="514"/>
    </row>
    <row r="213" ht="18.75" customHeight="1">
      <c r="A213" s="400" t="str">
        <f t="shared" si="4"/>
        <v/>
      </c>
      <c r="B213" s="341"/>
      <c r="C213" s="559"/>
      <c r="D213" s="341"/>
      <c r="E213" s="638"/>
      <c r="F213" s="393"/>
      <c r="G213" s="341" t="str">
        <f t="array" ref="G213">IF(C213="","",XLOOKUP(C213,'Master Data'!K:K,'Master Data'!N:N,"Input in Master Data",0,1))</f>
        <v/>
      </c>
      <c r="H213" s="341" t="str">
        <f t="array" ref="H213">IF(C213="","",XLOOKUP(C213,'Master Data'!K:K,'Master Data'!O:O,"Input in Master Data",0,1))</f>
        <v/>
      </c>
      <c r="I213" s="341" t="str">
        <f t="array" ref="I213">if(U213="","",XLOOKUP(U213,Master[Company],Master[Blow],"Unknown",0,1))</f>
        <v/>
      </c>
      <c r="J213" s="341" t="str">
        <f t="array" ref="J213">if(U213="","",XLOOKUP(U213,Master[Company],Master[Pigging],"Unknown",0,1))</f>
        <v/>
      </c>
      <c r="K213" s="341" t="str">
        <f t="array" ref="K213">if(U213="","",XLOOKUP(U213,Master[Company],Master[Load Method],"Unknown",0,1))</f>
        <v/>
      </c>
      <c r="L213" s="341" t="str">
        <f t="array" ref="L213">if(U213="","",XLOOKUP(U213,Master[Company],Master[Line Distance],"Unknown",0,1))</f>
        <v/>
      </c>
      <c r="M213" s="394"/>
      <c r="N213" s="341"/>
      <c r="O213" s="341"/>
      <c r="P213" s="341" t="str">
        <f t="array" ref="P213">if(U213="","",XLOOKUP(U213,Master[Company],Master[Terms],"NA",0,1))</f>
        <v/>
      </c>
      <c r="Q213" s="341" t="str">
        <f t="shared" si="1"/>
        <v/>
      </c>
      <c r="R213" s="341" t="str">
        <f t="array" ref="R213">if(U213="","",XLOOKUP(U213,Master[Company],Master[Group],"NA",0,1))</f>
        <v/>
      </c>
      <c r="S213" s="341" t="str">
        <f t="array" ref="S213">if(U213="","",XLOOKUP(U213,Master[Company],Master[Loading Location],"NA",0,1))</f>
        <v/>
      </c>
      <c r="T213" s="341" t="str">
        <f t="array" ref="T213">if(U213="","",XLOOKUP(U213,Master[Company],Master[Acronym],"NA",0,1))</f>
        <v/>
      </c>
      <c r="U213" s="341"/>
      <c r="V213" s="342"/>
      <c r="W213" s="342"/>
      <c r="X213" s="341" t="str">
        <f t="shared" si="2"/>
        <v/>
      </c>
      <c r="Y213" s="341" t="str">
        <f t="shared" si="3"/>
        <v/>
      </c>
      <c r="Z213" s="341"/>
      <c r="AA213" s="341"/>
      <c r="AB213" s="341"/>
      <c r="AC213" s="401"/>
      <c r="AD213" s="563"/>
      <c r="AE213" s="564"/>
      <c r="AF213" s="564"/>
      <c r="AG213" s="564"/>
      <c r="AH213" s="564"/>
      <c r="AI213" s="564"/>
      <c r="AJ213" s="564"/>
      <c r="AK213" s="564"/>
      <c r="AL213" s="563"/>
      <c r="AM213" s="564"/>
      <c r="AN213" s="564"/>
      <c r="AO213" s="564"/>
      <c r="AP213" s="564"/>
      <c r="AQ213" s="564"/>
      <c r="AR213" s="564"/>
      <c r="AS213" s="564"/>
      <c r="AT213" s="401"/>
      <c r="AU213" s="399"/>
      <c r="AV213" s="617"/>
      <c r="AW213" s="401"/>
      <c r="AX213" s="401"/>
      <c r="AY213" s="341"/>
      <c r="AZ213" s="341"/>
      <c r="BA213" s="341"/>
      <c r="BB213" s="341"/>
      <c r="BC213" s="341"/>
      <c r="BD213" s="401"/>
      <c r="BE213" s="341"/>
      <c r="BF213" s="341"/>
      <c r="BG213" s="402"/>
      <c r="BH213" s="403"/>
      <c r="BI213" s="405"/>
      <c r="BJ213" s="405"/>
      <c r="BK213" s="405"/>
      <c r="BL213" s="405"/>
      <c r="BM213" s="514"/>
    </row>
    <row r="214" ht="18.75" customHeight="1">
      <c r="A214" s="400" t="str">
        <f t="shared" si="4"/>
        <v/>
      </c>
      <c r="B214" s="341"/>
      <c r="C214" s="559"/>
      <c r="D214" s="341"/>
      <c r="E214" s="638"/>
      <c r="F214" s="393"/>
      <c r="G214" s="341" t="str">
        <f t="array" ref="G214">IF(C214="","",XLOOKUP(C214,'Master Data'!K:K,'Master Data'!N:N,"Input in Master Data",0,1))</f>
        <v/>
      </c>
      <c r="H214" s="341" t="str">
        <f t="array" ref="H214">IF(C214="","",XLOOKUP(C214,'Master Data'!K:K,'Master Data'!O:O,"Input in Master Data",0,1))</f>
        <v/>
      </c>
      <c r="I214" s="341" t="str">
        <f t="array" ref="I214">if(U214="","",XLOOKUP(U214,Master[Company],Master[Blow],"Unknown",0,1))</f>
        <v/>
      </c>
      <c r="J214" s="341" t="str">
        <f t="array" ref="J214">if(U214="","",XLOOKUP(U214,Master[Company],Master[Pigging],"Unknown",0,1))</f>
        <v/>
      </c>
      <c r="K214" s="341" t="str">
        <f t="array" ref="K214">if(U214="","",XLOOKUP(U214,Master[Company],Master[Load Method],"Unknown",0,1))</f>
        <v/>
      </c>
      <c r="L214" s="341" t="str">
        <f t="array" ref="L214">if(U214="","",XLOOKUP(U214,Master[Company],Master[Line Distance],"Unknown",0,1))</f>
        <v/>
      </c>
      <c r="M214" s="394"/>
      <c r="N214" s="341"/>
      <c r="O214" s="341"/>
      <c r="P214" s="341" t="str">
        <f t="array" ref="P214">if(U214="","",XLOOKUP(U214,Master[Company],Master[Terms],"NA",0,1))</f>
        <v/>
      </c>
      <c r="Q214" s="341" t="str">
        <f t="shared" si="1"/>
        <v/>
      </c>
      <c r="R214" s="341" t="str">
        <f t="array" ref="R214">if(U214="","",XLOOKUP(U214,Master[Company],Master[Group],"NA",0,1))</f>
        <v/>
      </c>
      <c r="S214" s="341" t="str">
        <f t="array" ref="S214">if(U214="","",XLOOKUP(U214,Master[Company],Master[Loading Location],"NA",0,1))</f>
        <v/>
      </c>
      <c r="T214" s="341" t="str">
        <f t="array" ref="T214">if(U214="","",XLOOKUP(U214,Master[Company],Master[Acronym],"NA",0,1))</f>
        <v/>
      </c>
      <c r="U214" s="341"/>
      <c r="V214" s="342"/>
      <c r="W214" s="342"/>
      <c r="X214" s="341" t="str">
        <f t="shared" si="2"/>
        <v/>
      </c>
      <c r="Y214" s="341" t="str">
        <f t="shared" si="3"/>
        <v/>
      </c>
      <c r="Z214" s="341"/>
      <c r="AA214" s="341"/>
      <c r="AB214" s="341"/>
      <c r="AC214" s="401"/>
      <c r="AD214" s="563"/>
      <c r="AE214" s="564"/>
      <c r="AF214" s="564"/>
      <c r="AG214" s="564"/>
      <c r="AH214" s="564"/>
      <c r="AI214" s="564"/>
      <c r="AJ214" s="564"/>
      <c r="AK214" s="564"/>
      <c r="AL214" s="563"/>
      <c r="AM214" s="564"/>
      <c r="AN214" s="564"/>
      <c r="AO214" s="564"/>
      <c r="AP214" s="564"/>
      <c r="AQ214" s="564"/>
      <c r="AR214" s="564"/>
      <c r="AS214" s="564"/>
      <c r="AT214" s="401"/>
      <c r="AU214" s="399"/>
      <c r="AV214" s="617"/>
      <c r="AW214" s="401"/>
      <c r="AX214" s="401"/>
      <c r="AY214" s="341"/>
      <c r="AZ214" s="341"/>
      <c r="BA214" s="341"/>
      <c r="BB214" s="341"/>
      <c r="BC214" s="341"/>
      <c r="BD214" s="401"/>
      <c r="BE214" s="341"/>
      <c r="BF214" s="341"/>
      <c r="BG214" s="402"/>
      <c r="BH214" s="403"/>
      <c r="BI214" s="405"/>
      <c r="BJ214" s="405"/>
      <c r="BK214" s="405"/>
      <c r="BL214" s="405"/>
      <c r="BM214" s="514"/>
    </row>
    <row r="215" ht="18.75" customHeight="1">
      <c r="A215" s="400" t="str">
        <f t="shared" si="4"/>
        <v/>
      </c>
      <c r="B215" s="341"/>
      <c r="C215" s="559"/>
      <c r="D215" s="341"/>
      <c r="E215" s="638"/>
      <c r="F215" s="393"/>
      <c r="G215" s="341" t="str">
        <f t="array" ref="G215">IF(C215="","",XLOOKUP(C215,'Master Data'!K:K,'Master Data'!N:N,"Input in Master Data",0,1))</f>
        <v/>
      </c>
      <c r="H215" s="341" t="str">
        <f t="array" ref="H215">IF(C215="","",XLOOKUP(C215,'Master Data'!K:K,'Master Data'!O:O,"Input in Master Data",0,1))</f>
        <v/>
      </c>
      <c r="I215" s="341" t="str">
        <f t="array" ref="I215">if(U215="","",XLOOKUP(U215,Master[Company],Master[Blow],"Unknown",0,1))</f>
        <v/>
      </c>
      <c r="J215" s="341" t="str">
        <f t="array" ref="J215">if(U215="","",XLOOKUP(U215,Master[Company],Master[Pigging],"Unknown",0,1))</f>
        <v/>
      </c>
      <c r="K215" s="341" t="str">
        <f t="array" ref="K215">if(U215="","",XLOOKUP(U215,Master[Company],Master[Load Method],"Unknown",0,1))</f>
        <v/>
      </c>
      <c r="L215" s="341" t="str">
        <f t="array" ref="L215">if(U215="","",XLOOKUP(U215,Master[Company],Master[Line Distance],"Unknown",0,1))</f>
        <v/>
      </c>
      <c r="M215" s="394"/>
      <c r="N215" s="341"/>
      <c r="O215" s="341"/>
      <c r="P215" s="341" t="str">
        <f t="array" ref="P215">if(U215="","",XLOOKUP(U215,Master[Company],Master[Terms],"NA",0,1))</f>
        <v/>
      </c>
      <c r="Q215" s="341" t="str">
        <f t="shared" si="1"/>
        <v/>
      </c>
      <c r="R215" s="341" t="str">
        <f t="array" ref="R215">if(U215="","",XLOOKUP(U215,Master[Company],Master[Group],"NA",0,1))</f>
        <v/>
      </c>
      <c r="S215" s="341" t="str">
        <f t="array" ref="S215">if(U215="","",XLOOKUP(U215,Master[Company],Master[Loading Location],"NA",0,1))</f>
        <v/>
      </c>
      <c r="T215" s="341" t="str">
        <f t="array" ref="T215">if(U215="","",XLOOKUP(U215,Master[Company],Master[Acronym],"NA",0,1))</f>
        <v/>
      </c>
      <c r="U215" s="341"/>
      <c r="V215" s="342"/>
      <c r="W215" s="342"/>
      <c r="X215" s="341" t="str">
        <f t="shared" si="2"/>
        <v/>
      </c>
      <c r="Y215" s="341" t="str">
        <f t="shared" si="3"/>
        <v/>
      </c>
      <c r="Z215" s="341"/>
      <c r="AA215" s="341"/>
      <c r="AB215" s="341"/>
      <c r="AC215" s="401"/>
      <c r="AD215" s="563"/>
      <c r="AE215" s="564"/>
      <c r="AF215" s="564"/>
      <c r="AG215" s="564"/>
      <c r="AH215" s="564"/>
      <c r="AI215" s="564"/>
      <c r="AJ215" s="564"/>
      <c r="AK215" s="564"/>
      <c r="AL215" s="563"/>
      <c r="AM215" s="564"/>
      <c r="AN215" s="564"/>
      <c r="AO215" s="564"/>
      <c r="AP215" s="564"/>
      <c r="AQ215" s="564"/>
      <c r="AR215" s="564"/>
      <c r="AS215" s="564"/>
      <c r="AT215" s="401"/>
      <c r="AU215" s="399"/>
      <c r="AV215" s="617"/>
      <c r="AW215" s="401"/>
      <c r="AX215" s="401"/>
      <c r="AY215" s="341"/>
      <c r="AZ215" s="341"/>
      <c r="BA215" s="341"/>
      <c r="BB215" s="341"/>
      <c r="BC215" s="341"/>
      <c r="BD215" s="401"/>
      <c r="BE215" s="341"/>
      <c r="BF215" s="341"/>
      <c r="BG215" s="402"/>
      <c r="BH215" s="403"/>
      <c r="BI215" s="405"/>
      <c r="BJ215" s="405"/>
      <c r="BK215" s="405"/>
      <c r="BL215" s="405"/>
      <c r="BM215" s="514"/>
    </row>
    <row r="216" ht="18.75" customHeight="1">
      <c r="A216" s="400" t="str">
        <f t="shared" si="4"/>
        <v/>
      </c>
      <c r="B216" s="341"/>
      <c r="C216" s="559"/>
      <c r="D216" s="341"/>
      <c r="E216" s="638"/>
      <c r="F216" s="393"/>
      <c r="G216" s="341" t="str">
        <f t="array" ref="G216">IF(C216="","",XLOOKUP(C216,'Master Data'!K:K,'Master Data'!N:N,"Input in Master Data",0,1))</f>
        <v/>
      </c>
      <c r="H216" s="341" t="str">
        <f t="array" ref="H216">IF(C216="","",XLOOKUP(C216,'Master Data'!K:K,'Master Data'!O:O,"Input in Master Data",0,1))</f>
        <v/>
      </c>
      <c r="I216" s="341" t="str">
        <f t="array" ref="I216">if(U216="","",XLOOKUP(U216,Master[Company],Master[Blow],"Unknown",0,1))</f>
        <v/>
      </c>
      <c r="J216" s="341" t="str">
        <f t="array" ref="J216">if(U216="","",XLOOKUP(U216,Master[Company],Master[Pigging],"Unknown",0,1))</f>
        <v/>
      </c>
      <c r="K216" s="341" t="str">
        <f t="array" ref="K216">if(U216="","",XLOOKUP(U216,Master[Company],Master[Load Method],"Unknown",0,1))</f>
        <v/>
      </c>
      <c r="L216" s="341" t="str">
        <f t="array" ref="L216">if(U216="","",XLOOKUP(U216,Master[Company],Master[Line Distance],"Unknown",0,1))</f>
        <v/>
      </c>
      <c r="M216" s="394"/>
      <c r="N216" s="341"/>
      <c r="O216" s="341"/>
      <c r="P216" s="341" t="str">
        <f t="array" ref="P216">if(U216="","",XLOOKUP(U216,Master[Company],Master[Terms],"NA",0,1))</f>
        <v/>
      </c>
      <c r="Q216" s="341" t="str">
        <f t="shared" si="1"/>
        <v/>
      </c>
      <c r="R216" s="341" t="str">
        <f t="array" ref="R216">if(U216="","",XLOOKUP(U216,Master[Company],Master[Group],"NA",0,1))</f>
        <v/>
      </c>
      <c r="S216" s="341" t="str">
        <f t="array" ref="S216">if(U216="","",XLOOKUP(U216,Master[Company],Master[Loading Location],"NA",0,1))</f>
        <v/>
      </c>
      <c r="T216" s="341" t="str">
        <f t="array" ref="T216">if(U216="","",XLOOKUP(U216,Master[Company],Master[Acronym],"NA",0,1))</f>
        <v/>
      </c>
      <c r="U216" s="341"/>
      <c r="V216" s="342"/>
      <c r="W216" s="342"/>
      <c r="X216" s="341" t="str">
        <f t="shared" si="2"/>
        <v/>
      </c>
      <c r="Y216" s="341" t="str">
        <f t="shared" si="3"/>
        <v/>
      </c>
      <c r="Z216" s="341"/>
      <c r="AA216" s="341"/>
      <c r="AB216" s="341"/>
      <c r="AC216" s="401"/>
      <c r="AD216" s="563"/>
      <c r="AE216" s="564"/>
      <c r="AF216" s="564"/>
      <c r="AG216" s="564"/>
      <c r="AH216" s="564"/>
      <c r="AI216" s="564"/>
      <c r="AJ216" s="564"/>
      <c r="AK216" s="564"/>
      <c r="AL216" s="563"/>
      <c r="AM216" s="564"/>
      <c r="AN216" s="564"/>
      <c r="AO216" s="564"/>
      <c r="AP216" s="564"/>
      <c r="AQ216" s="564"/>
      <c r="AR216" s="564"/>
      <c r="AS216" s="564"/>
      <c r="AT216" s="401"/>
      <c r="AU216" s="399"/>
      <c r="AV216" s="617"/>
      <c r="AW216" s="401"/>
      <c r="AX216" s="401"/>
      <c r="AY216" s="341"/>
      <c r="AZ216" s="341"/>
      <c r="BA216" s="341"/>
      <c r="BB216" s="341"/>
      <c r="BC216" s="341"/>
      <c r="BD216" s="401"/>
      <c r="BE216" s="341"/>
      <c r="BF216" s="341"/>
      <c r="BG216" s="402"/>
      <c r="BH216" s="403"/>
      <c r="BI216" s="405"/>
      <c r="BJ216" s="405"/>
      <c r="BK216" s="405"/>
      <c r="BL216" s="405"/>
      <c r="BM216" s="514"/>
    </row>
    <row r="217" ht="18.75" customHeight="1">
      <c r="A217" s="400" t="str">
        <f t="shared" si="4"/>
        <v/>
      </c>
      <c r="B217" s="341"/>
      <c r="C217" s="559"/>
      <c r="D217" s="341"/>
      <c r="E217" s="638"/>
      <c r="F217" s="393"/>
      <c r="G217" s="341" t="str">
        <f t="array" ref="G217">IF(C217="","",XLOOKUP(C217,'Master Data'!K:K,'Master Data'!N:N,"Input in Master Data",0,1))</f>
        <v/>
      </c>
      <c r="H217" s="341" t="str">
        <f t="array" ref="H217">IF(C217="","",XLOOKUP(C217,'Master Data'!K:K,'Master Data'!O:O,"Input in Master Data",0,1))</f>
        <v/>
      </c>
      <c r="I217" s="341" t="str">
        <f t="array" ref="I217">if(U217="","",XLOOKUP(U217,Master[Company],Master[Blow],"Unknown",0,1))</f>
        <v/>
      </c>
      <c r="J217" s="341" t="str">
        <f t="array" ref="J217">if(U217="","",XLOOKUP(U217,Master[Company],Master[Pigging],"Unknown",0,1))</f>
        <v/>
      </c>
      <c r="K217" s="341" t="str">
        <f t="array" ref="K217">if(U217="","",XLOOKUP(U217,Master[Company],Master[Load Method],"Unknown",0,1))</f>
        <v/>
      </c>
      <c r="L217" s="341" t="str">
        <f t="array" ref="L217">if(U217="","",XLOOKUP(U217,Master[Company],Master[Line Distance],"Unknown",0,1))</f>
        <v/>
      </c>
      <c r="M217" s="394"/>
      <c r="N217" s="341"/>
      <c r="O217" s="341"/>
      <c r="P217" s="341" t="str">
        <f t="array" ref="P217">if(U217="","",XLOOKUP(U217,Master[Company],Master[Terms],"NA",0,1))</f>
        <v/>
      </c>
      <c r="Q217" s="341" t="str">
        <f t="shared" si="1"/>
        <v/>
      </c>
      <c r="R217" s="341" t="str">
        <f t="array" ref="R217">if(U217="","",XLOOKUP(U217,Master[Company],Master[Group],"NA",0,1))</f>
        <v/>
      </c>
      <c r="S217" s="341" t="str">
        <f t="array" ref="S217">if(U217="","",XLOOKUP(U217,Master[Company],Master[Loading Location],"NA",0,1))</f>
        <v/>
      </c>
      <c r="T217" s="341" t="str">
        <f t="array" ref="T217">if(U217="","",XLOOKUP(U217,Master[Company],Master[Acronym],"NA",0,1))</f>
        <v/>
      </c>
      <c r="U217" s="341"/>
      <c r="V217" s="342"/>
      <c r="W217" s="342"/>
      <c r="X217" s="341" t="str">
        <f t="shared" si="2"/>
        <v/>
      </c>
      <c r="Y217" s="341" t="str">
        <f t="shared" si="3"/>
        <v/>
      </c>
      <c r="Z217" s="341"/>
      <c r="AA217" s="341"/>
      <c r="AB217" s="341"/>
      <c r="AC217" s="401"/>
      <c r="AD217" s="563"/>
      <c r="AE217" s="564"/>
      <c r="AF217" s="564"/>
      <c r="AG217" s="564"/>
      <c r="AH217" s="564"/>
      <c r="AI217" s="564"/>
      <c r="AJ217" s="564"/>
      <c r="AK217" s="564"/>
      <c r="AL217" s="563"/>
      <c r="AM217" s="564"/>
      <c r="AN217" s="564"/>
      <c r="AO217" s="564"/>
      <c r="AP217" s="564"/>
      <c r="AQ217" s="564"/>
      <c r="AR217" s="564"/>
      <c r="AS217" s="564"/>
      <c r="AT217" s="401"/>
      <c r="AU217" s="399"/>
      <c r="AV217" s="617"/>
      <c r="AW217" s="401"/>
      <c r="AX217" s="401"/>
      <c r="AY217" s="341"/>
      <c r="AZ217" s="341"/>
      <c r="BA217" s="341"/>
      <c r="BB217" s="341"/>
      <c r="BC217" s="341"/>
      <c r="BD217" s="401"/>
      <c r="BE217" s="341"/>
      <c r="BF217" s="341"/>
      <c r="BG217" s="402"/>
      <c r="BH217" s="403"/>
      <c r="BI217" s="405"/>
      <c r="BJ217" s="405"/>
      <c r="BK217" s="405"/>
      <c r="BL217" s="405"/>
      <c r="BM217" s="514"/>
    </row>
    <row r="218" ht="18.75" customHeight="1">
      <c r="A218" s="400" t="str">
        <f t="shared" si="4"/>
        <v/>
      </c>
      <c r="B218" s="341"/>
      <c r="C218" s="559"/>
      <c r="D218" s="341"/>
      <c r="E218" s="638"/>
      <c r="F218" s="393"/>
      <c r="G218" s="341" t="str">
        <f t="array" ref="G218">IF(C218="","",XLOOKUP(C218,'Master Data'!K:K,'Master Data'!N:N,"Input in Master Data",0,1))</f>
        <v/>
      </c>
      <c r="H218" s="341" t="str">
        <f t="array" ref="H218">IF(C218="","",XLOOKUP(C218,'Master Data'!K:K,'Master Data'!O:O,"Input in Master Data",0,1))</f>
        <v/>
      </c>
      <c r="I218" s="341" t="str">
        <f t="array" ref="I218">if(U218="","",XLOOKUP(U218,Master[Company],Master[Blow],"Unknown",0,1))</f>
        <v/>
      </c>
      <c r="J218" s="341" t="str">
        <f t="array" ref="J218">if(U218="","",XLOOKUP(U218,Master[Company],Master[Pigging],"Unknown",0,1))</f>
        <v/>
      </c>
      <c r="K218" s="341" t="str">
        <f t="array" ref="K218">if(U218="","",XLOOKUP(U218,Master[Company],Master[Load Method],"Unknown",0,1))</f>
        <v/>
      </c>
      <c r="L218" s="341" t="str">
        <f t="array" ref="L218">if(U218="","",XLOOKUP(U218,Master[Company],Master[Line Distance],"Unknown",0,1))</f>
        <v/>
      </c>
      <c r="M218" s="394"/>
      <c r="N218" s="341"/>
      <c r="O218" s="341"/>
      <c r="P218" s="341" t="str">
        <f t="array" ref="P218">if(U218="","",XLOOKUP(U218,Master[Company],Master[Terms],"NA",0,1))</f>
        <v/>
      </c>
      <c r="Q218" s="341" t="str">
        <f t="shared" si="1"/>
        <v/>
      </c>
      <c r="R218" s="341" t="str">
        <f t="array" ref="R218">if(U218="","",XLOOKUP(U218,Master[Company],Master[Group],"NA",0,1))</f>
        <v/>
      </c>
      <c r="S218" s="341" t="str">
        <f t="array" ref="S218">if(U218="","",XLOOKUP(U218,Master[Company],Master[Loading Location],"NA",0,1))</f>
        <v/>
      </c>
      <c r="T218" s="341" t="str">
        <f t="array" ref="T218">if(U218="","",XLOOKUP(U218,Master[Company],Master[Acronym],"NA",0,1))</f>
        <v/>
      </c>
      <c r="U218" s="341"/>
      <c r="V218" s="342"/>
      <c r="W218" s="342"/>
      <c r="X218" s="341" t="str">
        <f t="shared" si="2"/>
        <v/>
      </c>
      <c r="Y218" s="341" t="str">
        <f t="shared" si="3"/>
        <v/>
      </c>
      <c r="Z218" s="341"/>
      <c r="AA218" s="341"/>
      <c r="AB218" s="341"/>
      <c r="AC218" s="401"/>
      <c r="AD218" s="563"/>
      <c r="AE218" s="564"/>
      <c r="AF218" s="564"/>
      <c r="AG218" s="564"/>
      <c r="AH218" s="564"/>
      <c r="AI218" s="564"/>
      <c r="AJ218" s="564"/>
      <c r="AK218" s="564"/>
      <c r="AL218" s="563"/>
      <c r="AM218" s="564"/>
      <c r="AN218" s="564"/>
      <c r="AO218" s="564"/>
      <c r="AP218" s="564"/>
      <c r="AQ218" s="564"/>
      <c r="AR218" s="564"/>
      <c r="AS218" s="564"/>
      <c r="AT218" s="401"/>
      <c r="AU218" s="399"/>
      <c r="AV218" s="617"/>
      <c r="AW218" s="401"/>
      <c r="AX218" s="401"/>
      <c r="AY218" s="341"/>
      <c r="AZ218" s="341"/>
      <c r="BA218" s="341"/>
      <c r="BB218" s="341"/>
      <c r="BC218" s="341"/>
      <c r="BD218" s="401"/>
      <c r="BE218" s="341"/>
      <c r="BF218" s="341"/>
      <c r="BG218" s="402"/>
      <c r="BH218" s="403"/>
      <c r="BI218" s="405"/>
      <c r="BJ218" s="405"/>
      <c r="BK218" s="405"/>
      <c r="BL218" s="405"/>
      <c r="BM218" s="514"/>
    </row>
    <row r="219" ht="18.75" customHeight="1">
      <c r="A219" s="400" t="str">
        <f t="shared" si="4"/>
        <v/>
      </c>
      <c r="B219" s="341"/>
      <c r="C219" s="559"/>
      <c r="D219" s="341"/>
      <c r="E219" s="638"/>
      <c r="F219" s="393"/>
      <c r="G219" s="341" t="str">
        <f t="array" ref="G219">IF(C219="","",XLOOKUP(C219,'Master Data'!K:K,'Master Data'!N:N,"Input in Master Data",0,1))</f>
        <v/>
      </c>
      <c r="H219" s="341" t="str">
        <f t="array" ref="H219">IF(C219="","",XLOOKUP(C219,'Master Data'!K:K,'Master Data'!O:O,"Input in Master Data",0,1))</f>
        <v/>
      </c>
      <c r="I219" s="341" t="str">
        <f t="array" ref="I219">if(U219="","",XLOOKUP(U219,Master[Company],Master[Blow],"Unknown",0,1))</f>
        <v/>
      </c>
      <c r="J219" s="341" t="str">
        <f t="array" ref="J219">if(U219="","",XLOOKUP(U219,Master[Company],Master[Pigging],"Unknown",0,1))</f>
        <v/>
      </c>
      <c r="K219" s="341" t="str">
        <f t="array" ref="K219">if(U219="","",XLOOKUP(U219,Master[Company],Master[Load Method],"Unknown",0,1))</f>
        <v/>
      </c>
      <c r="L219" s="341" t="str">
        <f t="array" ref="L219">if(U219="","",XLOOKUP(U219,Master[Company],Master[Line Distance],"Unknown",0,1))</f>
        <v/>
      </c>
      <c r="M219" s="394"/>
      <c r="N219" s="341"/>
      <c r="O219" s="341"/>
      <c r="P219" s="341" t="str">
        <f t="array" ref="P219">if(U219="","",XLOOKUP(U219,Master[Company],Master[Terms],"NA",0,1))</f>
        <v/>
      </c>
      <c r="Q219" s="341" t="str">
        <f t="shared" si="1"/>
        <v/>
      </c>
      <c r="R219" s="341" t="str">
        <f t="array" ref="R219">if(U219="","",XLOOKUP(U219,Master[Company],Master[Group],"NA",0,1))</f>
        <v/>
      </c>
      <c r="S219" s="341" t="str">
        <f t="array" ref="S219">if(U219="","",XLOOKUP(U219,Master[Company],Master[Loading Location],"NA",0,1))</f>
        <v/>
      </c>
      <c r="T219" s="341" t="str">
        <f t="array" ref="T219">if(U219="","",XLOOKUP(U219,Master[Company],Master[Acronym],"NA",0,1))</f>
        <v/>
      </c>
      <c r="U219" s="341"/>
      <c r="V219" s="342"/>
      <c r="W219" s="342"/>
      <c r="X219" s="341" t="str">
        <f t="shared" si="2"/>
        <v/>
      </c>
      <c r="Y219" s="341" t="str">
        <f t="shared" si="3"/>
        <v/>
      </c>
      <c r="Z219" s="341"/>
      <c r="AA219" s="341"/>
      <c r="AB219" s="341"/>
      <c r="AC219" s="401"/>
      <c r="AD219" s="563"/>
      <c r="AE219" s="564"/>
      <c r="AF219" s="564"/>
      <c r="AG219" s="564"/>
      <c r="AH219" s="564"/>
      <c r="AI219" s="564"/>
      <c r="AJ219" s="564"/>
      <c r="AK219" s="564"/>
      <c r="AL219" s="563"/>
      <c r="AM219" s="564"/>
      <c r="AN219" s="564"/>
      <c r="AO219" s="564"/>
      <c r="AP219" s="564"/>
      <c r="AQ219" s="564"/>
      <c r="AR219" s="564"/>
      <c r="AS219" s="564"/>
      <c r="AT219" s="401"/>
      <c r="AU219" s="399"/>
      <c r="AV219" s="617"/>
      <c r="AW219" s="401"/>
      <c r="AX219" s="401"/>
      <c r="AY219" s="341"/>
      <c r="AZ219" s="341"/>
      <c r="BA219" s="341"/>
      <c r="BB219" s="341"/>
      <c r="BC219" s="341"/>
      <c r="BD219" s="401"/>
      <c r="BE219" s="341"/>
      <c r="BF219" s="341"/>
      <c r="BG219" s="402"/>
      <c r="BH219" s="403"/>
      <c r="BI219" s="405"/>
      <c r="BJ219" s="405"/>
      <c r="BK219" s="405"/>
      <c r="BL219" s="405"/>
      <c r="BM219" s="514"/>
    </row>
    <row r="220" ht="18.75" customHeight="1">
      <c r="A220" s="400" t="str">
        <f t="shared" si="4"/>
        <v/>
      </c>
      <c r="B220" s="341"/>
      <c r="C220" s="559"/>
      <c r="D220" s="341"/>
      <c r="E220" s="638"/>
      <c r="F220" s="393"/>
      <c r="G220" s="341" t="str">
        <f t="array" ref="G220">IF(C220="","",XLOOKUP(C220,'Master Data'!K:K,'Master Data'!N:N,"Input in Master Data",0,1))</f>
        <v/>
      </c>
      <c r="H220" s="341" t="str">
        <f t="array" ref="H220">IF(C220="","",XLOOKUP(C220,'Master Data'!K:K,'Master Data'!O:O,"Input in Master Data",0,1))</f>
        <v/>
      </c>
      <c r="I220" s="341" t="str">
        <f t="array" ref="I220">if(U220="","",XLOOKUP(U220,Master[Company],Master[Blow],"Unknown",0,1))</f>
        <v/>
      </c>
      <c r="J220" s="341" t="str">
        <f t="array" ref="J220">if(U220="","",XLOOKUP(U220,Master[Company],Master[Pigging],"Unknown",0,1))</f>
        <v/>
      </c>
      <c r="K220" s="341" t="str">
        <f t="array" ref="K220">if(U220="","",XLOOKUP(U220,Master[Company],Master[Load Method],"Unknown",0,1))</f>
        <v/>
      </c>
      <c r="L220" s="341" t="str">
        <f t="array" ref="L220">if(U220="","",XLOOKUP(U220,Master[Company],Master[Line Distance],"Unknown",0,1))</f>
        <v/>
      </c>
      <c r="M220" s="394"/>
      <c r="N220" s="341"/>
      <c r="O220" s="341"/>
      <c r="P220" s="341" t="str">
        <f t="array" ref="P220">if(U220="","",XLOOKUP(U220,Master[Company],Master[Terms],"NA",0,1))</f>
        <v/>
      </c>
      <c r="Q220" s="341" t="str">
        <f t="shared" si="1"/>
        <v/>
      </c>
      <c r="R220" s="341" t="str">
        <f t="array" ref="R220">if(U220="","",XLOOKUP(U220,Master[Company],Master[Group],"NA",0,1))</f>
        <v/>
      </c>
      <c r="S220" s="341" t="str">
        <f t="array" ref="S220">if(U220="","",XLOOKUP(U220,Master[Company],Master[Loading Location],"NA",0,1))</f>
        <v/>
      </c>
      <c r="T220" s="341" t="str">
        <f t="array" ref="T220">if(U220="","",XLOOKUP(U220,Master[Company],Master[Acronym],"NA",0,1))</f>
        <v/>
      </c>
      <c r="U220" s="341"/>
      <c r="V220" s="342"/>
      <c r="W220" s="342"/>
      <c r="X220" s="341" t="str">
        <f t="shared" si="2"/>
        <v/>
      </c>
      <c r="Y220" s="341" t="str">
        <f t="shared" si="3"/>
        <v/>
      </c>
      <c r="Z220" s="341"/>
      <c r="AA220" s="341"/>
      <c r="AB220" s="341"/>
      <c r="AC220" s="401"/>
      <c r="AD220" s="563"/>
      <c r="AE220" s="564"/>
      <c r="AF220" s="564"/>
      <c r="AG220" s="564"/>
      <c r="AH220" s="564"/>
      <c r="AI220" s="564"/>
      <c r="AJ220" s="564"/>
      <c r="AK220" s="564"/>
      <c r="AL220" s="563"/>
      <c r="AM220" s="564"/>
      <c r="AN220" s="564"/>
      <c r="AO220" s="564"/>
      <c r="AP220" s="564"/>
      <c r="AQ220" s="564"/>
      <c r="AR220" s="564"/>
      <c r="AS220" s="564"/>
      <c r="AT220" s="401"/>
      <c r="AU220" s="399"/>
      <c r="AV220" s="617"/>
      <c r="AW220" s="401"/>
      <c r="AX220" s="401"/>
      <c r="AY220" s="341"/>
      <c r="AZ220" s="341"/>
      <c r="BA220" s="341"/>
      <c r="BB220" s="341"/>
      <c r="BC220" s="341"/>
      <c r="BD220" s="401"/>
      <c r="BE220" s="341"/>
      <c r="BF220" s="341"/>
      <c r="BG220" s="402"/>
      <c r="BH220" s="403"/>
      <c r="BI220" s="405"/>
      <c r="BJ220" s="405"/>
      <c r="BK220" s="405"/>
      <c r="BL220" s="405"/>
      <c r="BM220" s="514"/>
    </row>
    <row r="221" ht="18.75" customHeight="1">
      <c r="A221" s="400" t="str">
        <f t="shared" si="4"/>
        <v/>
      </c>
      <c r="B221" s="341"/>
      <c r="C221" s="559"/>
      <c r="D221" s="341"/>
      <c r="E221" s="638"/>
      <c r="F221" s="393"/>
      <c r="G221" s="341" t="str">
        <f t="array" ref="G221">IF(C221="","",XLOOKUP(C221,'Master Data'!K:K,'Master Data'!N:N,"Input in Master Data",0,1))</f>
        <v/>
      </c>
      <c r="H221" s="341" t="str">
        <f t="array" ref="H221">IF(C221="","",XLOOKUP(C221,'Master Data'!K:K,'Master Data'!O:O,"Input in Master Data",0,1))</f>
        <v/>
      </c>
      <c r="I221" s="341" t="str">
        <f t="array" ref="I221">if(U221="","",XLOOKUP(U221,Master[Company],Master[Blow],"Unknown",0,1))</f>
        <v/>
      </c>
      <c r="J221" s="341" t="str">
        <f t="array" ref="J221">if(U221="","",XLOOKUP(U221,Master[Company],Master[Pigging],"Unknown",0,1))</f>
        <v/>
      </c>
      <c r="K221" s="341" t="str">
        <f t="array" ref="K221">if(U221="","",XLOOKUP(U221,Master[Company],Master[Load Method],"Unknown",0,1))</f>
        <v/>
      </c>
      <c r="L221" s="341" t="str">
        <f t="array" ref="L221">if(U221="","",XLOOKUP(U221,Master[Company],Master[Line Distance],"Unknown",0,1))</f>
        <v/>
      </c>
      <c r="M221" s="394"/>
      <c r="N221" s="341"/>
      <c r="O221" s="341"/>
      <c r="P221" s="341" t="str">
        <f t="array" ref="P221">if(U221="","",XLOOKUP(U221,Master[Company],Master[Terms],"NA",0,1))</f>
        <v/>
      </c>
      <c r="Q221" s="341" t="str">
        <f t="shared" si="1"/>
        <v/>
      </c>
      <c r="R221" s="341" t="str">
        <f t="array" ref="R221">if(U221="","",XLOOKUP(U221,Master[Company],Master[Group],"NA",0,1))</f>
        <v/>
      </c>
      <c r="S221" s="341" t="str">
        <f t="array" ref="S221">if(U221="","",XLOOKUP(U221,Master[Company],Master[Loading Location],"NA",0,1))</f>
        <v/>
      </c>
      <c r="T221" s="341" t="str">
        <f t="array" ref="T221">if(U221="","",XLOOKUP(U221,Master[Company],Master[Acronym],"NA",0,1))</f>
        <v/>
      </c>
      <c r="U221" s="341"/>
      <c r="V221" s="342"/>
      <c r="W221" s="342"/>
      <c r="X221" s="341" t="str">
        <f t="shared" si="2"/>
        <v/>
      </c>
      <c r="Y221" s="341" t="str">
        <f t="shared" si="3"/>
        <v/>
      </c>
      <c r="Z221" s="341"/>
      <c r="AA221" s="341"/>
      <c r="AB221" s="341"/>
      <c r="AC221" s="401"/>
      <c r="AD221" s="563"/>
      <c r="AE221" s="564"/>
      <c r="AF221" s="564"/>
      <c r="AG221" s="564"/>
      <c r="AH221" s="564"/>
      <c r="AI221" s="564"/>
      <c r="AJ221" s="564"/>
      <c r="AK221" s="564"/>
      <c r="AL221" s="563"/>
      <c r="AM221" s="564"/>
      <c r="AN221" s="564"/>
      <c r="AO221" s="564"/>
      <c r="AP221" s="564"/>
      <c r="AQ221" s="564"/>
      <c r="AR221" s="564"/>
      <c r="AS221" s="564"/>
      <c r="AT221" s="401"/>
      <c r="AU221" s="399"/>
      <c r="AV221" s="617"/>
      <c r="AW221" s="401"/>
      <c r="AX221" s="401"/>
      <c r="AY221" s="341"/>
      <c r="AZ221" s="341"/>
      <c r="BA221" s="341"/>
      <c r="BB221" s="341"/>
      <c r="BC221" s="341"/>
      <c r="BD221" s="401"/>
      <c r="BE221" s="341"/>
      <c r="BF221" s="341"/>
      <c r="BG221" s="402"/>
      <c r="BH221" s="403"/>
      <c r="BI221" s="405"/>
      <c r="BJ221" s="405"/>
      <c r="BK221" s="405"/>
      <c r="BL221" s="405"/>
      <c r="BM221" s="514"/>
    </row>
    <row r="222" ht="18.75" customHeight="1">
      <c r="A222" s="400" t="str">
        <f t="shared" si="4"/>
        <v/>
      </c>
      <c r="B222" s="341"/>
      <c r="C222" s="559"/>
      <c r="D222" s="341"/>
      <c r="E222" s="638"/>
      <c r="F222" s="393"/>
      <c r="G222" s="341" t="str">
        <f t="array" ref="G222">IF(C222="","",XLOOKUP(C222,'Master Data'!K:K,'Master Data'!N:N,"Input in Master Data",0,1))</f>
        <v/>
      </c>
      <c r="H222" s="341" t="str">
        <f t="array" ref="H222">IF(C222="","",XLOOKUP(C222,'Master Data'!K:K,'Master Data'!O:O,"Input in Master Data",0,1))</f>
        <v/>
      </c>
      <c r="I222" s="341" t="str">
        <f t="array" ref="I222">if(U222="","",XLOOKUP(U222,Master[Company],Master[Blow],"Unknown",0,1))</f>
        <v/>
      </c>
      <c r="J222" s="341" t="str">
        <f t="array" ref="J222">if(U222="","",XLOOKUP(U222,Master[Company],Master[Pigging],"Unknown",0,1))</f>
        <v/>
      </c>
      <c r="K222" s="341" t="str">
        <f t="array" ref="K222">if(U222="","",XLOOKUP(U222,Master[Company],Master[Load Method],"Unknown",0,1))</f>
        <v/>
      </c>
      <c r="L222" s="341" t="str">
        <f t="array" ref="L222">if(U222="","",XLOOKUP(U222,Master[Company],Master[Line Distance],"Unknown",0,1))</f>
        <v/>
      </c>
      <c r="M222" s="394"/>
      <c r="N222" s="341"/>
      <c r="O222" s="341"/>
      <c r="P222" s="341" t="str">
        <f t="array" ref="P222">if(U222="","",XLOOKUP(U222,Master[Company],Master[Terms],"NA",0,1))</f>
        <v/>
      </c>
      <c r="Q222" s="341" t="str">
        <f t="shared" si="1"/>
        <v/>
      </c>
      <c r="R222" s="341" t="str">
        <f t="array" ref="R222">if(U222="","",XLOOKUP(U222,Master[Company],Master[Group],"NA",0,1))</f>
        <v/>
      </c>
      <c r="S222" s="341" t="str">
        <f t="array" ref="S222">if(U222="","",XLOOKUP(U222,Master[Company],Master[Loading Location],"NA",0,1))</f>
        <v/>
      </c>
      <c r="T222" s="341" t="str">
        <f t="array" ref="T222">if(U222="","",XLOOKUP(U222,Master[Company],Master[Acronym],"NA",0,1))</f>
        <v/>
      </c>
      <c r="U222" s="341"/>
      <c r="V222" s="342"/>
      <c r="W222" s="342"/>
      <c r="X222" s="341" t="str">
        <f t="shared" si="2"/>
        <v/>
      </c>
      <c r="Y222" s="341" t="str">
        <f t="shared" si="3"/>
        <v/>
      </c>
      <c r="Z222" s="341"/>
      <c r="AA222" s="341"/>
      <c r="AB222" s="341"/>
      <c r="AC222" s="401"/>
      <c r="AD222" s="563"/>
      <c r="AE222" s="564"/>
      <c r="AF222" s="564"/>
      <c r="AG222" s="564"/>
      <c r="AH222" s="564"/>
      <c r="AI222" s="564"/>
      <c r="AJ222" s="564"/>
      <c r="AK222" s="564"/>
      <c r="AL222" s="563"/>
      <c r="AM222" s="564"/>
      <c r="AN222" s="564"/>
      <c r="AO222" s="564"/>
      <c r="AP222" s="564"/>
      <c r="AQ222" s="564"/>
      <c r="AR222" s="564"/>
      <c r="AS222" s="564"/>
      <c r="AT222" s="401"/>
      <c r="AU222" s="399"/>
      <c r="AV222" s="617"/>
      <c r="AW222" s="401"/>
      <c r="AX222" s="401"/>
      <c r="AY222" s="341"/>
      <c r="AZ222" s="341"/>
      <c r="BA222" s="341"/>
      <c r="BB222" s="341"/>
      <c r="BC222" s="341"/>
      <c r="BD222" s="401"/>
      <c r="BE222" s="341"/>
      <c r="BF222" s="341"/>
      <c r="BG222" s="402"/>
      <c r="BH222" s="403"/>
      <c r="BI222" s="405"/>
      <c r="BJ222" s="405"/>
      <c r="BK222" s="405"/>
      <c r="BL222" s="405"/>
      <c r="BM222" s="514"/>
    </row>
    <row r="223" ht="18.75" customHeight="1">
      <c r="A223" s="400" t="str">
        <f t="shared" si="4"/>
        <v/>
      </c>
      <c r="B223" s="341"/>
      <c r="C223" s="559"/>
      <c r="D223" s="341"/>
      <c r="E223" s="638"/>
      <c r="F223" s="393"/>
      <c r="G223" s="341" t="str">
        <f t="array" ref="G223">IF(C223="","",XLOOKUP(C223,'Master Data'!K:K,'Master Data'!N:N,"Input in Master Data",0,1))</f>
        <v/>
      </c>
      <c r="H223" s="341" t="str">
        <f t="array" ref="H223">IF(C223="","",XLOOKUP(C223,'Master Data'!K:K,'Master Data'!O:O,"Input in Master Data",0,1))</f>
        <v/>
      </c>
      <c r="I223" s="341" t="str">
        <f t="array" ref="I223">if(U223="","",XLOOKUP(U223,Master[Company],Master[Blow],"Unknown",0,1))</f>
        <v/>
      </c>
      <c r="J223" s="341" t="str">
        <f t="array" ref="J223">if(U223="","",XLOOKUP(U223,Master[Company],Master[Pigging],"Unknown",0,1))</f>
        <v/>
      </c>
      <c r="K223" s="341" t="str">
        <f t="array" ref="K223">if(U223="","",XLOOKUP(U223,Master[Company],Master[Load Method],"Unknown",0,1))</f>
        <v/>
      </c>
      <c r="L223" s="341" t="str">
        <f t="array" ref="L223">if(U223="","",XLOOKUP(U223,Master[Company],Master[Line Distance],"Unknown",0,1))</f>
        <v/>
      </c>
      <c r="M223" s="394"/>
      <c r="N223" s="341"/>
      <c r="O223" s="341"/>
      <c r="P223" s="341" t="str">
        <f t="array" ref="P223">if(U223="","",XLOOKUP(U223,Master[Company],Master[Terms],"NA",0,1))</f>
        <v/>
      </c>
      <c r="Q223" s="341" t="str">
        <f t="shared" si="1"/>
        <v/>
      </c>
      <c r="R223" s="341" t="str">
        <f t="array" ref="R223">if(U223="","",XLOOKUP(U223,Master[Company],Master[Group],"NA",0,1))</f>
        <v/>
      </c>
      <c r="S223" s="341" t="str">
        <f t="array" ref="S223">if(U223="","",XLOOKUP(U223,Master[Company],Master[Loading Location],"NA",0,1))</f>
        <v/>
      </c>
      <c r="T223" s="341" t="str">
        <f t="array" ref="T223">if(U223="","",XLOOKUP(U223,Master[Company],Master[Acronym],"NA",0,1))</f>
        <v/>
      </c>
      <c r="U223" s="341"/>
      <c r="V223" s="342"/>
      <c r="W223" s="342"/>
      <c r="X223" s="341" t="str">
        <f t="shared" si="2"/>
        <v/>
      </c>
      <c r="Y223" s="341" t="str">
        <f t="shared" si="3"/>
        <v/>
      </c>
      <c r="Z223" s="341"/>
      <c r="AA223" s="341"/>
      <c r="AB223" s="341"/>
      <c r="AC223" s="401"/>
      <c r="AD223" s="563"/>
      <c r="AE223" s="564"/>
      <c r="AF223" s="564"/>
      <c r="AG223" s="564"/>
      <c r="AH223" s="564"/>
      <c r="AI223" s="564"/>
      <c r="AJ223" s="564"/>
      <c r="AK223" s="564"/>
      <c r="AL223" s="563"/>
      <c r="AM223" s="564"/>
      <c r="AN223" s="564"/>
      <c r="AO223" s="564"/>
      <c r="AP223" s="564"/>
      <c r="AQ223" s="564"/>
      <c r="AR223" s="564"/>
      <c r="AS223" s="564"/>
      <c r="AT223" s="401"/>
      <c r="AU223" s="399"/>
      <c r="AV223" s="617"/>
      <c r="AW223" s="401"/>
      <c r="AX223" s="401"/>
      <c r="AY223" s="341"/>
      <c r="AZ223" s="341"/>
      <c r="BA223" s="341"/>
      <c r="BB223" s="341"/>
      <c r="BC223" s="341"/>
      <c r="BD223" s="401"/>
      <c r="BE223" s="341"/>
      <c r="BF223" s="341"/>
      <c r="BG223" s="402"/>
      <c r="BH223" s="403"/>
      <c r="BI223" s="405"/>
      <c r="BJ223" s="405"/>
      <c r="BK223" s="405"/>
      <c r="BL223" s="405"/>
      <c r="BM223" s="514"/>
    </row>
    <row r="224" ht="18.75" customHeight="1">
      <c r="A224" s="400" t="str">
        <f t="shared" si="4"/>
        <v/>
      </c>
      <c r="B224" s="341"/>
      <c r="C224" s="559"/>
      <c r="D224" s="341"/>
      <c r="E224" s="638"/>
      <c r="F224" s="393"/>
      <c r="G224" s="341" t="str">
        <f t="array" ref="G224">IF(C224="","",XLOOKUP(C224,'Master Data'!K:K,'Master Data'!N:N,"Input in Master Data",0,1))</f>
        <v/>
      </c>
      <c r="H224" s="341" t="str">
        <f t="array" ref="H224">IF(C224="","",XLOOKUP(C224,'Master Data'!K:K,'Master Data'!O:O,"Input in Master Data",0,1))</f>
        <v/>
      </c>
      <c r="I224" s="341" t="str">
        <f t="array" ref="I224">if(U224="","",XLOOKUP(U224,Master[Company],Master[Blow],"Unknown",0,1))</f>
        <v/>
      </c>
      <c r="J224" s="341" t="str">
        <f t="array" ref="J224">if(U224="","",XLOOKUP(U224,Master[Company],Master[Pigging],"Unknown",0,1))</f>
        <v/>
      </c>
      <c r="K224" s="341" t="str">
        <f t="array" ref="K224">if(U224="","",XLOOKUP(U224,Master[Company],Master[Load Method],"Unknown",0,1))</f>
        <v/>
      </c>
      <c r="L224" s="341" t="str">
        <f t="array" ref="L224">if(U224="","",XLOOKUP(U224,Master[Company],Master[Line Distance],"Unknown",0,1))</f>
        <v/>
      </c>
      <c r="M224" s="394"/>
      <c r="N224" s="341"/>
      <c r="O224" s="341"/>
      <c r="P224" s="341" t="str">
        <f t="array" ref="P224">if(U224="","",XLOOKUP(U224,Master[Company],Master[Terms],"NA",0,1))</f>
        <v/>
      </c>
      <c r="Q224" s="341" t="str">
        <f t="shared" si="1"/>
        <v/>
      </c>
      <c r="R224" s="341" t="str">
        <f t="array" ref="R224">if(U224="","",XLOOKUP(U224,Master[Company],Master[Group],"NA",0,1))</f>
        <v/>
      </c>
      <c r="S224" s="341" t="str">
        <f t="array" ref="S224">if(U224="","",XLOOKUP(U224,Master[Company],Master[Loading Location],"NA",0,1))</f>
        <v/>
      </c>
      <c r="T224" s="341" t="str">
        <f t="array" ref="T224">if(U224="","",XLOOKUP(U224,Master[Company],Master[Acronym],"NA",0,1))</f>
        <v/>
      </c>
      <c r="U224" s="341"/>
      <c r="V224" s="342"/>
      <c r="W224" s="342"/>
      <c r="X224" s="341" t="str">
        <f t="shared" si="2"/>
        <v/>
      </c>
      <c r="Y224" s="341" t="str">
        <f t="shared" si="3"/>
        <v/>
      </c>
      <c r="Z224" s="341"/>
      <c r="AA224" s="341"/>
      <c r="AB224" s="341"/>
      <c r="AC224" s="401"/>
      <c r="AD224" s="563"/>
      <c r="AE224" s="564"/>
      <c r="AF224" s="564"/>
      <c r="AG224" s="564"/>
      <c r="AH224" s="564"/>
      <c r="AI224" s="564"/>
      <c r="AJ224" s="564"/>
      <c r="AK224" s="564"/>
      <c r="AL224" s="563"/>
      <c r="AM224" s="564"/>
      <c r="AN224" s="564"/>
      <c r="AO224" s="564"/>
      <c r="AP224" s="564"/>
      <c r="AQ224" s="564"/>
      <c r="AR224" s="564"/>
      <c r="AS224" s="564"/>
      <c r="AT224" s="401"/>
      <c r="AU224" s="399"/>
      <c r="AV224" s="617"/>
      <c r="AW224" s="401"/>
      <c r="AX224" s="401"/>
      <c r="AY224" s="341"/>
      <c r="AZ224" s="341"/>
      <c r="BA224" s="341"/>
      <c r="BB224" s="341"/>
      <c r="BC224" s="341"/>
      <c r="BD224" s="401"/>
      <c r="BE224" s="341"/>
      <c r="BF224" s="341"/>
      <c r="BG224" s="402"/>
      <c r="BH224" s="403"/>
      <c r="BI224" s="405"/>
      <c r="BJ224" s="405"/>
      <c r="BK224" s="405"/>
      <c r="BL224" s="405"/>
      <c r="BM224" s="514"/>
    </row>
    <row r="225" ht="18.75" customHeight="1">
      <c r="A225" s="400" t="str">
        <f t="shared" si="4"/>
        <v/>
      </c>
      <c r="B225" s="341"/>
      <c r="C225" s="559"/>
      <c r="D225" s="341"/>
      <c r="E225" s="638"/>
      <c r="F225" s="393"/>
      <c r="G225" s="341" t="str">
        <f t="array" ref="G225">IF(C225="","",XLOOKUP(C225,'Master Data'!K:K,'Master Data'!N:N,"Input in Master Data",0,1))</f>
        <v/>
      </c>
      <c r="H225" s="341" t="str">
        <f t="array" ref="H225">IF(C225="","",XLOOKUP(C225,'Master Data'!K:K,'Master Data'!O:O,"Input in Master Data",0,1))</f>
        <v/>
      </c>
      <c r="I225" s="341" t="str">
        <f t="array" ref="I225">if(U225="","",XLOOKUP(U225,Master[Company],Master[Blow],"Unknown",0,1))</f>
        <v/>
      </c>
      <c r="J225" s="341" t="str">
        <f t="array" ref="J225">if(U225="","",XLOOKUP(U225,Master[Company],Master[Pigging],"Unknown",0,1))</f>
        <v/>
      </c>
      <c r="K225" s="341" t="str">
        <f t="array" ref="K225">if(U225="","",XLOOKUP(U225,Master[Company],Master[Load Method],"Unknown",0,1))</f>
        <v/>
      </c>
      <c r="L225" s="341" t="str">
        <f t="array" ref="L225">if(U225="","",XLOOKUP(U225,Master[Company],Master[Line Distance],"Unknown",0,1))</f>
        <v/>
      </c>
      <c r="M225" s="394"/>
      <c r="N225" s="341"/>
      <c r="O225" s="341"/>
      <c r="P225" s="341" t="str">
        <f t="array" ref="P225">if(U225="","",XLOOKUP(U225,Master[Company],Master[Terms],"NA",0,1))</f>
        <v/>
      </c>
      <c r="Q225" s="341" t="str">
        <f t="shared" si="1"/>
        <v/>
      </c>
      <c r="R225" s="341" t="str">
        <f t="array" ref="R225">if(U225="","",XLOOKUP(U225,Master[Company],Master[Group],"NA",0,1))</f>
        <v/>
      </c>
      <c r="S225" s="341" t="str">
        <f t="array" ref="S225">if(U225="","",XLOOKUP(U225,Master[Company],Master[Loading Location],"NA",0,1))</f>
        <v/>
      </c>
      <c r="T225" s="341" t="str">
        <f t="array" ref="T225">if(U225="","",XLOOKUP(U225,Master[Company],Master[Acronym],"NA",0,1))</f>
        <v/>
      </c>
      <c r="U225" s="341"/>
      <c r="V225" s="342"/>
      <c r="W225" s="342"/>
      <c r="X225" s="341" t="str">
        <f t="shared" si="2"/>
        <v/>
      </c>
      <c r="Y225" s="341" t="str">
        <f t="shared" si="3"/>
        <v/>
      </c>
      <c r="Z225" s="341"/>
      <c r="AA225" s="341"/>
      <c r="AB225" s="341"/>
      <c r="AC225" s="401"/>
      <c r="AD225" s="563"/>
      <c r="AE225" s="564"/>
      <c r="AF225" s="564"/>
      <c r="AG225" s="564"/>
      <c r="AH225" s="564"/>
      <c r="AI225" s="564"/>
      <c r="AJ225" s="564"/>
      <c r="AK225" s="564"/>
      <c r="AL225" s="563"/>
      <c r="AM225" s="564"/>
      <c r="AN225" s="564"/>
      <c r="AO225" s="564"/>
      <c r="AP225" s="564"/>
      <c r="AQ225" s="564"/>
      <c r="AR225" s="564"/>
      <c r="AS225" s="564"/>
      <c r="AT225" s="401"/>
      <c r="AU225" s="399"/>
      <c r="AV225" s="617"/>
      <c r="AW225" s="401"/>
      <c r="AX225" s="401"/>
      <c r="AY225" s="341"/>
      <c r="AZ225" s="341"/>
      <c r="BA225" s="341"/>
      <c r="BB225" s="341"/>
      <c r="BC225" s="341"/>
      <c r="BD225" s="401"/>
      <c r="BE225" s="341"/>
      <c r="BF225" s="341"/>
      <c r="BG225" s="402"/>
      <c r="BH225" s="403"/>
      <c r="BI225" s="405"/>
      <c r="BJ225" s="405"/>
      <c r="BK225" s="405"/>
      <c r="BL225" s="405"/>
      <c r="BM225" s="514"/>
    </row>
    <row r="226" ht="18.75" customHeight="1">
      <c r="A226" s="400" t="str">
        <f t="shared" si="4"/>
        <v/>
      </c>
      <c r="B226" s="341"/>
      <c r="C226" s="559"/>
      <c r="D226" s="341"/>
      <c r="E226" s="638"/>
      <c r="F226" s="393"/>
      <c r="G226" s="341" t="str">
        <f t="array" ref="G226">IF(C226="","",XLOOKUP(C226,'Master Data'!K:K,'Master Data'!N:N,"Input in Master Data",0,1))</f>
        <v/>
      </c>
      <c r="H226" s="341" t="str">
        <f t="array" ref="H226">IF(C226="","",XLOOKUP(C226,'Master Data'!K:K,'Master Data'!O:O,"Input in Master Data",0,1))</f>
        <v/>
      </c>
      <c r="I226" s="341" t="str">
        <f t="array" ref="I226">if(U226="","",XLOOKUP(U226,Master[Company],Master[Blow],"Unknown",0,1))</f>
        <v/>
      </c>
      <c r="J226" s="341" t="str">
        <f t="array" ref="J226">if(U226="","",XLOOKUP(U226,Master[Company],Master[Pigging],"Unknown",0,1))</f>
        <v/>
      </c>
      <c r="K226" s="341" t="str">
        <f t="array" ref="K226">if(U226="","",XLOOKUP(U226,Master[Company],Master[Load Method],"Unknown",0,1))</f>
        <v/>
      </c>
      <c r="L226" s="341" t="str">
        <f t="array" ref="L226">if(U226="","",XLOOKUP(U226,Master[Company],Master[Line Distance],"Unknown",0,1))</f>
        <v/>
      </c>
      <c r="M226" s="394"/>
      <c r="N226" s="341"/>
      <c r="O226" s="341"/>
      <c r="P226" s="341" t="str">
        <f t="array" ref="P226">if(U226="","",XLOOKUP(U226,Master[Company],Master[Terms],"NA",0,1))</f>
        <v/>
      </c>
      <c r="Q226" s="341" t="str">
        <f t="shared" si="1"/>
        <v/>
      </c>
      <c r="R226" s="341" t="str">
        <f t="array" ref="R226">if(U226="","",XLOOKUP(U226,Master[Company],Master[Group],"NA",0,1))</f>
        <v/>
      </c>
      <c r="S226" s="341" t="str">
        <f t="array" ref="S226">if(U226="","",XLOOKUP(U226,Master[Company],Master[Loading Location],"NA",0,1))</f>
        <v/>
      </c>
      <c r="T226" s="341" t="str">
        <f t="array" ref="T226">if(U226="","",XLOOKUP(U226,Master[Company],Master[Acronym],"NA",0,1))</f>
        <v/>
      </c>
      <c r="U226" s="341"/>
      <c r="V226" s="342"/>
      <c r="W226" s="342"/>
      <c r="X226" s="341" t="str">
        <f t="shared" si="2"/>
        <v/>
      </c>
      <c r="Y226" s="341" t="str">
        <f t="shared" si="3"/>
        <v/>
      </c>
      <c r="Z226" s="341"/>
      <c r="AA226" s="341"/>
      <c r="AB226" s="341"/>
      <c r="AC226" s="401"/>
      <c r="AD226" s="563"/>
      <c r="AE226" s="564"/>
      <c r="AF226" s="564"/>
      <c r="AG226" s="564"/>
      <c r="AH226" s="564"/>
      <c r="AI226" s="564"/>
      <c r="AJ226" s="564"/>
      <c r="AK226" s="564"/>
      <c r="AL226" s="563"/>
      <c r="AM226" s="564"/>
      <c r="AN226" s="564"/>
      <c r="AO226" s="564"/>
      <c r="AP226" s="564"/>
      <c r="AQ226" s="564"/>
      <c r="AR226" s="564"/>
      <c r="AS226" s="564"/>
      <c r="AT226" s="401"/>
      <c r="AU226" s="399"/>
      <c r="AV226" s="617"/>
      <c r="AW226" s="401"/>
      <c r="AX226" s="401"/>
      <c r="AY226" s="341"/>
      <c r="AZ226" s="341"/>
      <c r="BA226" s="341"/>
      <c r="BB226" s="341"/>
      <c r="BC226" s="341"/>
      <c r="BD226" s="401"/>
      <c r="BE226" s="341"/>
      <c r="BF226" s="341"/>
      <c r="BG226" s="402"/>
      <c r="BH226" s="403"/>
      <c r="BI226" s="405"/>
      <c r="BJ226" s="405"/>
      <c r="BK226" s="405"/>
      <c r="BL226" s="405"/>
      <c r="BM226" s="514"/>
    </row>
    <row r="227" ht="18.75" customHeight="1">
      <c r="A227" s="400" t="str">
        <f t="shared" si="4"/>
        <v/>
      </c>
      <c r="B227" s="341"/>
      <c r="C227" s="559"/>
      <c r="D227" s="341"/>
      <c r="E227" s="638"/>
      <c r="F227" s="393"/>
      <c r="G227" s="341" t="str">
        <f t="array" ref="G227">IF(C227="","",XLOOKUP(C227,'Master Data'!K:K,'Master Data'!N:N,"Input in Master Data",0,1))</f>
        <v/>
      </c>
      <c r="H227" s="341" t="str">
        <f t="array" ref="H227">IF(C227="","",XLOOKUP(C227,'Master Data'!K:K,'Master Data'!O:O,"Input in Master Data",0,1))</f>
        <v/>
      </c>
      <c r="I227" s="341" t="str">
        <f t="array" ref="I227">if(U227="","",XLOOKUP(U227,Master[Company],Master[Blow],"Unknown",0,1))</f>
        <v/>
      </c>
      <c r="J227" s="341" t="str">
        <f t="array" ref="J227">if(U227="","",XLOOKUP(U227,Master[Company],Master[Pigging],"Unknown",0,1))</f>
        <v/>
      </c>
      <c r="K227" s="341" t="str">
        <f t="array" ref="K227">if(U227="","",XLOOKUP(U227,Master[Company],Master[Load Method],"Unknown",0,1))</f>
        <v/>
      </c>
      <c r="L227" s="341" t="str">
        <f t="array" ref="L227">if(U227="","",XLOOKUP(U227,Master[Company],Master[Line Distance],"Unknown",0,1))</f>
        <v/>
      </c>
      <c r="M227" s="394"/>
      <c r="N227" s="341"/>
      <c r="O227" s="341"/>
      <c r="P227" s="341" t="str">
        <f t="array" ref="P227">if(U227="","",XLOOKUP(U227,Master[Company],Master[Terms],"NA",0,1))</f>
        <v/>
      </c>
      <c r="Q227" s="341" t="str">
        <f t="shared" si="1"/>
        <v/>
      </c>
      <c r="R227" s="341" t="str">
        <f t="array" ref="R227">if(U227="","",XLOOKUP(U227,Master[Company],Master[Group],"NA",0,1))</f>
        <v/>
      </c>
      <c r="S227" s="341" t="str">
        <f t="array" ref="S227">if(U227="","",XLOOKUP(U227,Master[Company],Master[Loading Location],"NA",0,1))</f>
        <v/>
      </c>
      <c r="T227" s="341" t="str">
        <f t="array" ref="T227">if(U227="","",XLOOKUP(U227,Master[Company],Master[Acronym],"NA",0,1))</f>
        <v/>
      </c>
      <c r="U227" s="341"/>
      <c r="V227" s="342"/>
      <c r="W227" s="342"/>
      <c r="X227" s="341" t="str">
        <f t="shared" si="2"/>
        <v/>
      </c>
      <c r="Y227" s="341" t="str">
        <f t="shared" si="3"/>
        <v/>
      </c>
      <c r="Z227" s="341"/>
      <c r="AA227" s="341"/>
      <c r="AB227" s="341"/>
      <c r="AC227" s="401"/>
      <c r="AD227" s="563"/>
      <c r="AE227" s="564"/>
      <c r="AF227" s="564"/>
      <c r="AG227" s="564"/>
      <c r="AH227" s="564"/>
      <c r="AI227" s="564"/>
      <c r="AJ227" s="564"/>
      <c r="AK227" s="564"/>
      <c r="AL227" s="563"/>
      <c r="AM227" s="564"/>
      <c r="AN227" s="564"/>
      <c r="AO227" s="564"/>
      <c r="AP227" s="564"/>
      <c r="AQ227" s="564"/>
      <c r="AR227" s="564"/>
      <c r="AS227" s="564"/>
      <c r="AT227" s="401"/>
      <c r="AU227" s="399"/>
      <c r="AV227" s="617"/>
      <c r="AW227" s="401"/>
      <c r="AX227" s="401"/>
      <c r="AY227" s="341"/>
      <c r="AZ227" s="341"/>
      <c r="BA227" s="341"/>
      <c r="BB227" s="341"/>
      <c r="BC227" s="341"/>
      <c r="BD227" s="401"/>
      <c r="BE227" s="341"/>
      <c r="BF227" s="341"/>
      <c r="BG227" s="402"/>
      <c r="BH227" s="403"/>
      <c r="BI227" s="405"/>
      <c r="BJ227" s="405"/>
      <c r="BK227" s="405"/>
      <c r="BL227" s="405"/>
      <c r="BM227" s="514"/>
    </row>
    <row r="228" ht="18.75" customHeight="1">
      <c r="A228" s="400" t="str">
        <f t="shared" si="4"/>
        <v/>
      </c>
      <c r="B228" s="341"/>
      <c r="C228" s="559"/>
      <c r="D228" s="341"/>
      <c r="E228" s="638"/>
      <c r="F228" s="393"/>
      <c r="G228" s="341" t="str">
        <f t="array" ref="G228">IF(C228="","",XLOOKUP(C228,'Master Data'!K:K,'Master Data'!N:N,"Input in Master Data",0,1))</f>
        <v/>
      </c>
      <c r="H228" s="341" t="str">
        <f t="array" ref="H228">IF(C228="","",XLOOKUP(C228,'Master Data'!K:K,'Master Data'!O:O,"Input in Master Data",0,1))</f>
        <v/>
      </c>
      <c r="I228" s="341" t="str">
        <f t="array" ref="I228">if(U228="","",XLOOKUP(U228,Master[Company],Master[Blow],"Unknown",0,1))</f>
        <v/>
      </c>
      <c r="J228" s="341" t="str">
        <f t="array" ref="J228">if(U228="","",XLOOKUP(U228,Master[Company],Master[Pigging],"Unknown",0,1))</f>
        <v/>
      </c>
      <c r="K228" s="341" t="str">
        <f t="array" ref="K228">if(U228="","",XLOOKUP(U228,Master[Company],Master[Load Method],"Unknown",0,1))</f>
        <v/>
      </c>
      <c r="L228" s="341" t="str">
        <f t="array" ref="L228">if(U228="","",XLOOKUP(U228,Master[Company],Master[Line Distance],"Unknown",0,1))</f>
        <v/>
      </c>
      <c r="M228" s="394"/>
      <c r="N228" s="341"/>
      <c r="O228" s="341"/>
      <c r="P228" s="341" t="str">
        <f t="array" ref="P228">if(U228="","",XLOOKUP(U228,Master[Company],Master[Terms],"NA",0,1))</f>
        <v/>
      </c>
      <c r="Q228" s="341" t="str">
        <f t="shared" si="1"/>
        <v/>
      </c>
      <c r="R228" s="341" t="str">
        <f t="array" ref="R228">if(U228="","",XLOOKUP(U228,Master[Company],Master[Group],"NA",0,1))</f>
        <v/>
      </c>
      <c r="S228" s="341" t="str">
        <f t="array" ref="S228">if(U228="","",XLOOKUP(U228,Master[Company],Master[Loading Location],"NA",0,1))</f>
        <v/>
      </c>
      <c r="T228" s="341" t="str">
        <f t="array" ref="T228">if(U228="","",XLOOKUP(U228,Master[Company],Master[Acronym],"NA",0,1))</f>
        <v/>
      </c>
      <c r="U228" s="341"/>
      <c r="V228" s="342"/>
      <c r="W228" s="342"/>
      <c r="X228" s="341" t="str">
        <f t="shared" si="2"/>
        <v/>
      </c>
      <c r="Y228" s="341" t="str">
        <f t="shared" si="3"/>
        <v/>
      </c>
      <c r="Z228" s="341"/>
      <c r="AA228" s="341"/>
      <c r="AB228" s="341"/>
      <c r="AC228" s="401"/>
      <c r="AD228" s="563"/>
      <c r="AE228" s="564"/>
      <c r="AF228" s="564"/>
      <c r="AG228" s="564"/>
      <c r="AH228" s="564"/>
      <c r="AI228" s="564"/>
      <c r="AJ228" s="564"/>
      <c r="AK228" s="564"/>
      <c r="AL228" s="563"/>
      <c r="AM228" s="564"/>
      <c r="AN228" s="564"/>
      <c r="AO228" s="564"/>
      <c r="AP228" s="564"/>
      <c r="AQ228" s="564"/>
      <c r="AR228" s="564"/>
      <c r="AS228" s="564"/>
      <c r="AT228" s="401"/>
      <c r="AU228" s="399"/>
      <c r="AV228" s="617"/>
      <c r="AW228" s="401"/>
      <c r="AX228" s="401"/>
      <c r="AY228" s="341"/>
      <c r="AZ228" s="341"/>
      <c r="BA228" s="341"/>
      <c r="BB228" s="341"/>
      <c r="BC228" s="341"/>
      <c r="BD228" s="401"/>
      <c r="BE228" s="341"/>
      <c r="BF228" s="341"/>
      <c r="BG228" s="402"/>
      <c r="BH228" s="403"/>
      <c r="BI228" s="405"/>
      <c r="BJ228" s="405"/>
      <c r="BK228" s="405"/>
      <c r="BL228" s="405"/>
      <c r="BM228" s="514"/>
    </row>
    <row r="229" ht="18.75" customHeight="1">
      <c r="A229" s="400" t="str">
        <f t="shared" si="4"/>
        <v/>
      </c>
      <c r="B229" s="341"/>
      <c r="C229" s="559"/>
      <c r="D229" s="341"/>
      <c r="E229" s="638"/>
      <c r="F229" s="393"/>
      <c r="G229" s="341" t="str">
        <f t="array" ref="G229">IF(C229="","",XLOOKUP(C229,'Master Data'!K:K,'Master Data'!N:N,"Input in Master Data",0,1))</f>
        <v/>
      </c>
      <c r="H229" s="341" t="str">
        <f t="array" ref="H229">IF(C229="","",XLOOKUP(C229,'Master Data'!K:K,'Master Data'!O:O,"Input in Master Data",0,1))</f>
        <v/>
      </c>
      <c r="I229" s="341" t="str">
        <f t="array" ref="I229">if(U229="","",XLOOKUP(U229,Master[Company],Master[Blow],"Unknown",0,1))</f>
        <v/>
      </c>
      <c r="J229" s="341" t="str">
        <f t="array" ref="J229">if(U229="","",XLOOKUP(U229,Master[Company],Master[Pigging],"Unknown",0,1))</f>
        <v/>
      </c>
      <c r="K229" s="341" t="str">
        <f t="array" ref="K229">if(U229="","",XLOOKUP(U229,Master[Company],Master[Load Method],"Unknown",0,1))</f>
        <v/>
      </c>
      <c r="L229" s="341" t="str">
        <f t="array" ref="L229">if(U229="","",XLOOKUP(U229,Master[Company],Master[Line Distance],"Unknown",0,1))</f>
        <v/>
      </c>
      <c r="M229" s="394"/>
      <c r="N229" s="341"/>
      <c r="O229" s="341"/>
      <c r="P229" s="341" t="str">
        <f t="array" ref="P229">if(U229="","",XLOOKUP(U229,Master[Company],Master[Terms],"NA",0,1))</f>
        <v/>
      </c>
      <c r="Q229" s="341" t="str">
        <f t="shared" si="1"/>
        <v/>
      </c>
      <c r="R229" s="341" t="str">
        <f t="array" ref="R229">if(U229="","",XLOOKUP(U229,Master[Company],Master[Group],"NA",0,1))</f>
        <v/>
      </c>
      <c r="S229" s="341" t="str">
        <f t="array" ref="S229">if(U229="","",XLOOKUP(U229,Master[Company],Master[Loading Location],"NA",0,1))</f>
        <v/>
      </c>
      <c r="T229" s="341" t="str">
        <f t="array" ref="T229">if(U229="","",XLOOKUP(U229,Master[Company],Master[Acronym],"NA",0,1))</f>
        <v/>
      </c>
      <c r="U229" s="341"/>
      <c r="V229" s="342"/>
      <c r="W229" s="342"/>
      <c r="X229" s="341" t="str">
        <f t="shared" si="2"/>
        <v/>
      </c>
      <c r="Y229" s="341" t="str">
        <f t="shared" si="3"/>
        <v/>
      </c>
      <c r="Z229" s="341"/>
      <c r="AA229" s="341"/>
      <c r="AB229" s="341"/>
      <c r="AC229" s="401"/>
      <c r="AD229" s="563"/>
      <c r="AE229" s="564"/>
      <c r="AF229" s="564"/>
      <c r="AG229" s="564"/>
      <c r="AH229" s="564"/>
      <c r="AI229" s="564"/>
      <c r="AJ229" s="564"/>
      <c r="AK229" s="564"/>
      <c r="AL229" s="563"/>
      <c r="AM229" s="564"/>
      <c r="AN229" s="564"/>
      <c r="AO229" s="564"/>
      <c r="AP229" s="564"/>
      <c r="AQ229" s="564"/>
      <c r="AR229" s="564"/>
      <c r="AS229" s="564"/>
      <c r="AT229" s="401"/>
      <c r="AU229" s="399"/>
      <c r="AV229" s="617"/>
      <c r="AW229" s="401"/>
      <c r="AX229" s="401"/>
      <c r="AY229" s="341"/>
      <c r="AZ229" s="341"/>
      <c r="BA229" s="341"/>
      <c r="BB229" s="341"/>
      <c r="BC229" s="341"/>
      <c r="BD229" s="401"/>
      <c r="BE229" s="341"/>
      <c r="BF229" s="341"/>
      <c r="BG229" s="402"/>
      <c r="BH229" s="403"/>
      <c r="BI229" s="405"/>
      <c r="BJ229" s="405"/>
      <c r="BK229" s="405"/>
      <c r="BL229" s="405"/>
      <c r="BM229" s="514"/>
    </row>
    <row r="230" ht="18.75" customHeight="1">
      <c r="A230" s="400" t="str">
        <f t="shared" si="4"/>
        <v/>
      </c>
      <c r="B230" s="341"/>
      <c r="C230" s="559"/>
      <c r="D230" s="341"/>
      <c r="E230" s="638"/>
      <c r="F230" s="393"/>
      <c r="G230" s="341" t="str">
        <f t="array" ref="G230">IF(C230="","",XLOOKUP(C230,'Master Data'!K:K,'Master Data'!N:N,"Input in Master Data",0,1))</f>
        <v/>
      </c>
      <c r="H230" s="341" t="str">
        <f t="array" ref="H230">IF(C230="","",XLOOKUP(C230,'Master Data'!K:K,'Master Data'!O:O,"Input in Master Data",0,1))</f>
        <v/>
      </c>
      <c r="I230" s="341" t="str">
        <f t="array" ref="I230">if(U230="","",XLOOKUP(U230,Master[Company],Master[Blow],"Unknown",0,1))</f>
        <v/>
      </c>
      <c r="J230" s="341" t="str">
        <f t="array" ref="J230">if(U230="","",XLOOKUP(U230,Master[Company],Master[Pigging],"Unknown",0,1))</f>
        <v/>
      </c>
      <c r="K230" s="341" t="str">
        <f t="array" ref="K230">if(U230="","",XLOOKUP(U230,Master[Company],Master[Load Method],"Unknown",0,1))</f>
        <v/>
      </c>
      <c r="L230" s="341" t="str">
        <f t="array" ref="L230">if(U230="","",XLOOKUP(U230,Master[Company],Master[Line Distance],"Unknown",0,1))</f>
        <v/>
      </c>
      <c r="M230" s="394"/>
      <c r="N230" s="341"/>
      <c r="O230" s="341"/>
      <c r="P230" s="341" t="str">
        <f t="array" ref="P230">if(U230="","",XLOOKUP(U230,Master[Company],Master[Terms],"NA",0,1))</f>
        <v/>
      </c>
      <c r="Q230" s="341" t="str">
        <f t="shared" si="1"/>
        <v/>
      </c>
      <c r="R230" s="341" t="str">
        <f t="array" ref="R230">if(U230="","",XLOOKUP(U230,Master[Company],Master[Group],"NA",0,1))</f>
        <v/>
      </c>
      <c r="S230" s="341" t="str">
        <f t="array" ref="S230">if(U230="","",XLOOKUP(U230,Master[Company],Master[Loading Location],"NA",0,1))</f>
        <v/>
      </c>
      <c r="T230" s="341" t="str">
        <f t="array" ref="T230">if(U230="","",XLOOKUP(U230,Master[Company],Master[Acronym],"NA",0,1))</f>
        <v/>
      </c>
      <c r="U230" s="341"/>
      <c r="V230" s="342"/>
      <c r="W230" s="342"/>
      <c r="X230" s="341" t="str">
        <f t="shared" si="2"/>
        <v/>
      </c>
      <c r="Y230" s="341" t="str">
        <f t="shared" si="3"/>
        <v/>
      </c>
      <c r="Z230" s="341"/>
      <c r="AA230" s="341"/>
      <c r="AB230" s="341"/>
      <c r="AC230" s="401"/>
      <c r="AD230" s="563"/>
      <c r="AE230" s="564"/>
      <c r="AF230" s="564"/>
      <c r="AG230" s="564"/>
      <c r="AH230" s="564"/>
      <c r="AI230" s="564"/>
      <c r="AJ230" s="564"/>
      <c r="AK230" s="564"/>
      <c r="AL230" s="563"/>
      <c r="AM230" s="564"/>
      <c r="AN230" s="564"/>
      <c r="AO230" s="564"/>
      <c r="AP230" s="564"/>
      <c r="AQ230" s="564"/>
      <c r="AR230" s="564"/>
      <c r="AS230" s="564"/>
      <c r="AT230" s="401"/>
      <c r="AU230" s="399"/>
      <c r="AV230" s="617"/>
      <c r="AW230" s="401"/>
      <c r="AX230" s="401"/>
      <c r="AY230" s="341"/>
      <c r="AZ230" s="341"/>
      <c r="BA230" s="341"/>
      <c r="BB230" s="341"/>
      <c r="BC230" s="341"/>
      <c r="BD230" s="401"/>
      <c r="BE230" s="341"/>
      <c r="BF230" s="341"/>
      <c r="BG230" s="402"/>
      <c r="BH230" s="403"/>
      <c r="BI230" s="405"/>
      <c r="BJ230" s="405"/>
      <c r="BK230" s="405"/>
      <c r="BL230" s="405"/>
      <c r="BM230" s="514"/>
    </row>
    <row r="231" ht="18.75" customHeight="1">
      <c r="A231" s="400" t="str">
        <f t="shared" si="4"/>
        <v/>
      </c>
      <c r="B231" s="341"/>
      <c r="C231" s="559"/>
      <c r="D231" s="341"/>
      <c r="E231" s="638"/>
      <c r="F231" s="393"/>
      <c r="G231" s="341" t="str">
        <f t="array" ref="G231">IF(C231="","",XLOOKUP(C231,'Master Data'!K:K,'Master Data'!N:N,"Input in Master Data",0,1))</f>
        <v/>
      </c>
      <c r="H231" s="341" t="str">
        <f t="array" ref="H231">IF(C231="","",XLOOKUP(C231,'Master Data'!K:K,'Master Data'!O:O,"Input in Master Data",0,1))</f>
        <v/>
      </c>
      <c r="I231" s="341" t="str">
        <f t="array" ref="I231">if(U231="","",XLOOKUP(U231,Master[Company],Master[Blow],"Unknown",0,1))</f>
        <v/>
      </c>
      <c r="J231" s="341" t="str">
        <f t="array" ref="J231">if(U231="","",XLOOKUP(U231,Master[Company],Master[Pigging],"Unknown",0,1))</f>
        <v/>
      </c>
      <c r="K231" s="341" t="str">
        <f t="array" ref="K231">if(U231="","",XLOOKUP(U231,Master[Company],Master[Load Method],"Unknown",0,1))</f>
        <v/>
      </c>
      <c r="L231" s="341" t="str">
        <f t="array" ref="L231">if(U231="","",XLOOKUP(U231,Master[Company],Master[Line Distance],"Unknown",0,1))</f>
        <v/>
      </c>
      <c r="M231" s="394"/>
      <c r="N231" s="341"/>
      <c r="O231" s="341"/>
      <c r="P231" s="341" t="str">
        <f t="array" ref="P231">if(U231="","",XLOOKUP(U231,Master[Company],Master[Terms],"NA",0,1))</f>
        <v/>
      </c>
      <c r="Q231" s="341" t="str">
        <f t="shared" si="1"/>
        <v/>
      </c>
      <c r="R231" s="341" t="str">
        <f t="array" ref="R231">if(U231="","",XLOOKUP(U231,Master[Company],Master[Group],"NA",0,1))</f>
        <v/>
      </c>
      <c r="S231" s="341" t="str">
        <f t="array" ref="S231">if(U231="","",XLOOKUP(U231,Master[Company],Master[Loading Location],"NA",0,1))</f>
        <v/>
      </c>
      <c r="T231" s="341" t="str">
        <f t="array" ref="T231">if(U231="","",XLOOKUP(U231,Master[Company],Master[Acronym],"NA",0,1))</f>
        <v/>
      </c>
      <c r="U231" s="341"/>
      <c r="V231" s="342"/>
      <c r="W231" s="342"/>
      <c r="X231" s="341" t="str">
        <f t="shared" si="2"/>
        <v/>
      </c>
      <c r="Y231" s="341" t="str">
        <f t="shared" si="3"/>
        <v/>
      </c>
      <c r="Z231" s="341"/>
      <c r="AA231" s="341"/>
      <c r="AB231" s="341"/>
      <c r="AC231" s="401"/>
      <c r="AD231" s="563"/>
      <c r="AE231" s="564"/>
      <c r="AF231" s="564"/>
      <c r="AG231" s="564"/>
      <c r="AH231" s="564"/>
      <c r="AI231" s="564"/>
      <c r="AJ231" s="564"/>
      <c r="AK231" s="564"/>
      <c r="AL231" s="563"/>
      <c r="AM231" s="564"/>
      <c r="AN231" s="564"/>
      <c r="AO231" s="564"/>
      <c r="AP231" s="564"/>
      <c r="AQ231" s="564"/>
      <c r="AR231" s="564"/>
      <c r="AS231" s="564"/>
      <c r="AT231" s="401"/>
      <c r="AU231" s="399"/>
      <c r="AV231" s="617"/>
      <c r="AW231" s="401"/>
      <c r="AX231" s="401"/>
      <c r="AY231" s="341"/>
      <c r="AZ231" s="341"/>
      <c r="BA231" s="341"/>
      <c r="BB231" s="341"/>
      <c r="BC231" s="341"/>
      <c r="BD231" s="401"/>
      <c r="BE231" s="341"/>
      <c r="BF231" s="341"/>
      <c r="BG231" s="402"/>
      <c r="BH231" s="403"/>
      <c r="BI231" s="405"/>
      <c r="BJ231" s="405"/>
      <c r="BK231" s="405"/>
      <c r="BL231" s="405"/>
      <c r="BM231" s="514"/>
    </row>
    <row r="232" ht="18.75" customHeight="1">
      <c r="A232" s="400" t="str">
        <f t="shared" si="4"/>
        <v/>
      </c>
      <c r="B232" s="341"/>
      <c r="C232" s="559"/>
      <c r="D232" s="341"/>
      <c r="E232" s="638"/>
      <c r="F232" s="393"/>
      <c r="G232" s="341" t="str">
        <f t="array" ref="G232">IF(C232="","",XLOOKUP(C232,'Master Data'!K:K,'Master Data'!N:N,"Input in Master Data",0,1))</f>
        <v/>
      </c>
      <c r="H232" s="341" t="str">
        <f t="array" ref="H232">IF(C232="","",XLOOKUP(C232,'Master Data'!K:K,'Master Data'!O:O,"Input in Master Data",0,1))</f>
        <v/>
      </c>
      <c r="I232" s="341" t="str">
        <f t="array" ref="I232">if(U232="","",XLOOKUP(U232,Master[Company],Master[Blow],"Unknown",0,1))</f>
        <v/>
      </c>
      <c r="J232" s="341" t="str">
        <f t="array" ref="J232">if(U232="","",XLOOKUP(U232,Master[Company],Master[Pigging],"Unknown",0,1))</f>
        <v/>
      </c>
      <c r="K232" s="341" t="str">
        <f t="array" ref="K232">if(U232="","",XLOOKUP(U232,Master[Company],Master[Load Method],"Unknown",0,1))</f>
        <v/>
      </c>
      <c r="L232" s="341" t="str">
        <f t="array" ref="L232">if(U232="","",XLOOKUP(U232,Master[Company],Master[Line Distance],"Unknown",0,1))</f>
        <v/>
      </c>
      <c r="M232" s="394"/>
      <c r="N232" s="341"/>
      <c r="O232" s="341"/>
      <c r="P232" s="341" t="str">
        <f t="array" ref="P232">if(U232="","",XLOOKUP(U232,Master[Company],Master[Terms],"NA",0,1))</f>
        <v/>
      </c>
      <c r="Q232" s="341" t="str">
        <f t="shared" si="1"/>
        <v/>
      </c>
      <c r="R232" s="341" t="str">
        <f t="array" ref="R232">if(U232="","",XLOOKUP(U232,Master[Company],Master[Group],"NA",0,1))</f>
        <v/>
      </c>
      <c r="S232" s="341" t="str">
        <f t="array" ref="S232">if(U232="","",XLOOKUP(U232,Master[Company],Master[Loading Location],"NA",0,1))</f>
        <v/>
      </c>
      <c r="T232" s="341" t="str">
        <f t="array" ref="T232">if(U232="","",XLOOKUP(U232,Master[Company],Master[Acronym],"NA",0,1))</f>
        <v/>
      </c>
      <c r="U232" s="341"/>
      <c r="V232" s="342"/>
      <c r="W232" s="342"/>
      <c r="X232" s="341" t="str">
        <f t="shared" si="2"/>
        <v/>
      </c>
      <c r="Y232" s="341" t="str">
        <f t="shared" si="3"/>
        <v/>
      </c>
      <c r="Z232" s="341"/>
      <c r="AA232" s="341"/>
      <c r="AB232" s="341"/>
      <c r="AC232" s="401"/>
      <c r="AD232" s="563"/>
      <c r="AE232" s="564"/>
      <c r="AF232" s="564"/>
      <c r="AG232" s="564"/>
      <c r="AH232" s="564"/>
      <c r="AI232" s="564"/>
      <c r="AJ232" s="564"/>
      <c r="AK232" s="564"/>
      <c r="AL232" s="563"/>
      <c r="AM232" s="564"/>
      <c r="AN232" s="564"/>
      <c r="AO232" s="564"/>
      <c r="AP232" s="564"/>
      <c r="AQ232" s="564"/>
      <c r="AR232" s="564"/>
      <c r="AS232" s="564"/>
      <c r="AT232" s="401"/>
      <c r="AU232" s="399"/>
      <c r="AV232" s="617"/>
      <c r="AW232" s="401"/>
      <c r="AX232" s="401"/>
      <c r="AY232" s="341"/>
      <c r="AZ232" s="341"/>
      <c r="BA232" s="341"/>
      <c r="BB232" s="341"/>
      <c r="BC232" s="341"/>
      <c r="BD232" s="401"/>
      <c r="BE232" s="341"/>
      <c r="BF232" s="341"/>
      <c r="BG232" s="402"/>
      <c r="BH232" s="403"/>
      <c r="BI232" s="405"/>
      <c r="BJ232" s="405"/>
      <c r="BK232" s="405"/>
      <c r="BL232" s="405"/>
      <c r="BM232" s="514"/>
    </row>
    <row r="233" ht="18.75" customHeight="1">
      <c r="A233" s="400" t="str">
        <f t="shared" si="4"/>
        <v/>
      </c>
      <c r="B233" s="341"/>
      <c r="C233" s="559"/>
      <c r="D233" s="341"/>
      <c r="E233" s="638"/>
      <c r="F233" s="393"/>
      <c r="G233" s="341" t="str">
        <f t="array" ref="G233">IF(C233="","",XLOOKUP(C233,'Master Data'!K:K,'Master Data'!N:N,"Input in Master Data",0,1))</f>
        <v/>
      </c>
      <c r="H233" s="341" t="str">
        <f t="array" ref="H233">IF(C233="","",XLOOKUP(C233,'Master Data'!K:K,'Master Data'!O:O,"Input in Master Data",0,1))</f>
        <v/>
      </c>
      <c r="I233" s="341" t="str">
        <f t="array" ref="I233">if(U233="","",XLOOKUP(U233,Master[Company],Master[Blow],"Unknown",0,1))</f>
        <v/>
      </c>
      <c r="J233" s="341" t="str">
        <f t="array" ref="J233">if(U233="","",XLOOKUP(U233,Master[Company],Master[Pigging],"Unknown",0,1))</f>
        <v/>
      </c>
      <c r="K233" s="341" t="str">
        <f t="array" ref="K233">if(U233="","",XLOOKUP(U233,Master[Company],Master[Load Method],"Unknown",0,1))</f>
        <v/>
      </c>
      <c r="L233" s="341" t="str">
        <f t="array" ref="L233">if(U233="","",XLOOKUP(U233,Master[Company],Master[Line Distance],"Unknown",0,1))</f>
        <v/>
      </c>
      <c r="M233" s="394"/>
      <c r="N233" s="341"/>
      <c r="O233" s="341"/>
      <c r="P233" s="341" t="str">
        <f t="array" ref="P233">if(U233="","",XLOOKUP(U233,Master[Company],Master[Terms],"NA",0,1))</f>
        <v/>
      </c>
      <c r="Q233" s="341" t="str">
        <f t="shared" si="1"/>
        <v/>
      </c>
      <c r="R233" s="341" t="str">
        <f t="array" ref="R233">if(U233="","",XLOOKUP(U233,Master[Company],Master[Group],"NA",0,1))</f>
        <v/>
      </c>
      <c r="S233" s="341" t="str">
        <f t="array" ref="S233">if(U233="","",XLOOKUP(U233,Master[Company],Master[Loading Location],"NA",0,1))</f>
        <v/>
      </c>
      <c r="T233" s="341" t="str">
        <f t="array" ref="T233">if(U233="","",XLOOKUP(U233,Master[Company],Master[Acronym],"NA",0,1))</f>
        <v/>
      </c>
      <c r="U233" s="341"/>
      <c r="V233" s="342"/>
      <c r="W233" s="342"/>
      <c r="X233" s="341" t="str">
        <f t="shared" si="2"/>
        <v/>
      </c>
      <c r="Y233" s="341" t="str">
        <f t="shared" si="3"/>
        <v/>
      </c>
      <c r="Z233" s="341"/>
      <c r="AA233" s="341"/>
      <c r="AB233" s="341"/>
      <c r="AC233" s="401"/>
      <c r="AD233" s="563"/>
      <c r="AE233" s="564"/>
      <c r="AF233" s="564"/>
      <c r="AG233" s="564"/>
      <c r="AH233" s="564"/>
      <c r="AI233" s="564"/>
      <c r="AJ233" s="564"/>
      <c r="AK233" s="564"/>
      <c r="AL233" s="563"/>
      <c r="AM233" s="564"/>
      <c r="AN233" s="564"/>
      <c r="AO233" s="564"/>
      <c r="AP233" s="564"/>
      <c r="AQ233" s="564"/>
      <c r="AR233" s="564"/>
      <c r="AS233" s="564"/>
      <c r="AT233" s="401"/>
      <c r="AU233" s="399"/>
      <c r="AV233" s="617"/>
      <c r="AW233" s="401"/>
      <c r="AX233" s="401"/>
      <c r="AY233" s="341"/>
      <c r="AZ233" s="341"/>
      <c r="BA233" s="341"/>
      <c r="BB233" s="341"/>
      <c r="BC233" s="341"/>
      <c r="BD233" s="401"/>
      <c r="BE233" s="341"/>
      <c r="BF233" s="341"/>
      <c r="BG233" s="402"/>
      <c r="BH233" s="403"/>
      <c r="BI233" s="405"/>
      <c r="BJ233" s="405"/>
      <c r="BK233" s="405"/>
      <c r="BL233" s="405"/>
      <c r="BM233" s="514"/>
    </row>
    <row r="234" ht="18.75" customHeight="1">
      <c r="A234" s="400" t="str">
        <f t="shared" si="4"/>
        <v/>
      </c>
      <c r="B234" s="341"/>
      <c r="C234" s="559"/>
      <c r="D234" s="341"/>
      <c r="E234" s="638"/>
      <c r="F234" s="393"/>
      <c r="G234" s="341" t="str">
        <f t="array" ref="G234">IF(C234="","",XLOOKUP(C234,'Master Data'!K:K,'Master Data'!N:N,"Input in Master Data",0,1))</f>
        <v/>
      </c>
      <c r="H234" s="341" t="str">
        <f t="array" ref="H234">IF(C234="","",XLOOKUP(C234,'Master Data'!K:K,'Master Data'!O:O,"Input in Master Data",0,1))</f>
        <v/>
      </c>
      <c r="I234" s="341" t="str">
        <f t="array" ref="I234">if(U234="","",XLOOKUP(U234,Master[Company],Master[Blow],"Unknown",0,1))</f>
        <v/>
      </c>
      <c r="J234" s="341" t="str">
        <f t="array" ref="J234">if(U234="","",XLOOKUP(U234,Master[Company],Master[Pigging],"Unknown",0,1))</f>
        <v/>
      </c>
      <c r="K234" s="341" t="str">
        <f t="array" ref="K234">if(U234="","",XLOOKUP(U234,Master[Company],Master[Load Method],"Unknown",0,1))</f>
        <v/>
      </c>
      <c r="L234" s="341" t="str">
        <f t="array" ref="L234">if(U234="","",XLOOKUP(U234,Master[Company],Master[Line Distance],"Unknown",0,1))</f>
        <v/>
      </c>
      <c r="M234" s="394"/>
      <c r="N234" s="341"/>
      <c r="O234" s="341"/>
      <c r="P234" s="341" t="str">
        <f t="array" ref="P234">if(U234="","",XLOOKUP(U234,Master[Company],Master[Terms],"NA",0,1))</f>
        <v/>
      </c>
      <c r="Q234" s="341" t="str">
        <f t="shared" si="1"/>
        <v/>
      </c>
      <c r="R234" s="341" t="str">
        <f t="array" ref="R234">if(U234="","",XLOOKUP(U234,Master[Company],Master[Group],"NA",0,1))</f>
        <v/>
      </c>
      <c r="S234" s="341" t="str">
        <f t="array" ref="S234">if(U234="","",XLOOKUP(U234,Master[Company],Master[Loading Location],"NA",0,1))</f>
        <v/>
      </c>
      <c r="T234" s="341" t="str">
        <f t="array" ref="T234">if(U234="","",XLOOKUP(U234,Master[Company],Master[Acronym],"NA",0,1))</f>
        <v/>
      </c>
      <c r="U234" s="341"/>
      <c r="V234" s="342"/>
      <c r="W234" s="342"/>
      <c r="X234" s="341" t="str">
        <f t="shared" si="2"/>
        <v/>
      </c>
      <c r="Y234" s="341" t="str">
        <f t="shared" si="3"/>
        <v/>
      </c>
      <c r="Z234" s="341"/>
      <c r="AA234" s="341"/>
      <c r="AB234" s="341"/>
      <c r="AC234" s="401"/>
      <c r="AD234" s="563"/>
      <c r="AE234" s="564"/>
      <c r="AF234" s="564"/>
      <c r="AG234" s="564"/>
      <c r="AH234" s="564"/>
      <c r="AI234" s="564"/>
      <c r="AJ234" s="564"/>
      <c r="AK234" s="564"/>
      <c r="AL234" s="563"/>
      <c r="AM234" s="564"/>
      <c r="AN234" s="564"/>
      <c r="AO234" s="564"/>
      <c r="AP234" s="564"/>
      <c r="AQ234" s="564"/>
      <c r="AR234" s="564"/>
      <c r="AS234" s="564"/>
      <c r="AT234" s="401"/>
      <c r="AU234" s="399"/>
      <c r="AV234" s="617"/>
      <c r="AW234" s="401"/>
      <c r="AX234" s="401"/>
      <c r="AY234" s="341"/>
      <c r="AZ234" s="341"/>
      <c r="BA234" s="341"/>
      <c r="BB234" s="341"/>
      <c r="BC234" s="341"/>
      <c r="BD234" s="401"/>
      <c r="BE234" s="341"/>
      <c r="BF234" s="341"/>
      <c r="BG234" s="402"/>
      <c r="BH234" s="403"/>
      <c r="BI234" s="405"/>
      <c r="BJ234" s="405"/>
      <c r="BK234" s="405"/>
      <c r="BL234" s="405"/>
      <c r="BM234" s="514"/>
    </row>
    <row r="235" ht="18.75" customHeight="1">
      <c r="A235" s="400" t="str">
        <f t="shared" si="4"/>
        <v/>
      </c>
      <c r="B235" s="341"/>
      <c r="C235" s="559"/>
      <c r="D235" s="341"/>
      <c r="E235" s="638"/>
      <c r="F235" s="393"/>
      <c r="G235" s="341" t="str">
        <f t="array" ref="G235">IF(C235="","",XLOOKUP(C235,'Master Data'!K:K,'Master Data'!N:N,"Input in Master Data",0,1))</f>
        <v/>
      </c>
      <c r="H235" s="341" t="str">
        <f t="array" ref="H235">IF(C235="","",XLOOKUP(C235,'Master Data'!K:K,'Master Data'!O:O,"Input in Master Data",0,1))</f>
        <v/>
      </c>
      <c r="I235" s="341" t="str">
        <f t="array" ref="I235">if(U235="","",XLOOKUP(U235,Master[Company],Master[Blow],"Unknown",0,1))</f>
        <v/>
      </c>
      <c r="J235" s="341" t="str">
        <f t="array" ref="J235">if(U235="","",XLOOKUP(U235,Master[Company],Master[Pigging],"Unknown",0,1))</f>
        <v/>
      </c>
      <c r="K235" s="341" t="str">
        <f t="array" ref="K235">if(U235="","",XLOOKUP(U235,Master[Company],Master[Load Method],"Unknown",0,1))</f>
        <v/>
      </c>
      <c r="L235" s="341" t="str">
        <f t="array" ref="L235">if(U235="","",XLOOKUP(U235,Master[Company],Master[Line Distance],"Unknown",0,1))</f>
        <v/>
      </c>
      <c r="M235" s="394"/>
      <c r="N235" s="341"/>
      <c r="O235" s="341"/>
      <c r="P235" s="341" t="str">
        <f t="array" ref="P235">if(U235="","",XLOOKUP(U235,Master[Company],Master[Terms],"NA",0,1))</f>
        <v/>
      </c>
      <c r="Q235" s="341" t="str">
        <f t="shared" si="1"/>
        <v/>
      </c>
      <c r="R235" s="341" t="str">
        <f t="array" ref="R235">if(U235="","",XLOOKUP(U235,Master[Company],Master[Group],"NA",0,1))</f>
        <v/>
      </c>
      <c r="S235" s="341" t="str">
        <f t="array" ref="S235">if(U235="","",XLOOKUP(U235,Master[Company],Master[Loading Location],"NA",0,1))</f>
        <v/>
      </c>
      <c r="T235" s="341" t="str">
        <f t="array" ref="T235">if(U235="","",XLOOKUP(U235,Master[Company],Master[Acronym],"NA",0,1))</f>
        <v/>
      </c>
      <c r="U235" s="341"/>
      <c r="V235" s="342"/>
      <c r="W235" s="342"/>
      <c r="X235" s="341" t="str">
        <f t="shared" si="2"/>
        <v/>
      </c>
      <c r="Y235" s="341" t="str">
        <f t="shared" si="3"/>
        <v/>
      </c>
      <c r="Z235" s="341"/>
      <c r="AA235" s="341"/>
      <c r="AB235" s="341"/>
      <c r="AC235" s="401"/>
      <c r="AD235" s="563"/>
      <c r="AE235" s="564"/>
      <c r="AF235" s="564"/>
      <c r="AG235" s="564"/>
      <c r="AH235" s="564"/>
      <c r="AI235" s="564"/>
      <c r="AJ235" s="564"/>
      <c r="AK235" s="564"/>
      <c r="AL235" s="563"/>
      <c r="AM235" s="564"/>
      <c r="AN235" s="564"/>
      <c r="AO235" s="564"/>
      <c r="AP235" s="564"/>
      <c r="AQ235" s="564"/>
      <c r="AR235" s="564"/>
      <c r="AS235" s="564"/>
      <c r="AT235" s="401"/>
      <c r="AU235" s="399"/>
      <c r="AV235" s="617"/>
      <c r="AW235" s="401"/>
      <c r="AX235" s="401"/>
      <c r="AY235" s="341"/>
      <c r="AZ235" s="341"/>
      <c r="BA235" s="341"/>
      <c r="BB235" s="341"/>
      <c r="BC235" s="341"/>
      <c r="BD235" s="401"/>
      <c r="BE235" s="341"/>
      <c r="BF235" s="341"/>
      <c r="BG235" s="402"/>
      <c r="BH235" s="403"/>
      <c r="BI235" s="405"/>
      <c r="BJ235" s="405"/>
      <c r="BK235" s="405"/>
      <c r="BL235" s="405"/>
      <c r="BM235" s="514"/>
    </row>
    <row r="236" ht="18.75" customHeight="1">
      <c r="A236" s="400" t="str">
        <f t="shared" si="4"/>
        <v/>
      </c>
      <c r="B236" s="341"/>
      <c r="C236" s="559"/>
      <c r="D236" s="341"/>
      <c r="E236" s="638"/>
      <c r="F236" s="393"/>
      <c r="G236" s="341" t="str">
        <f t="array" ref="G236">IF(C236="","",XLOOKUP(C236,'Master Data'!K:K,'Master Data'!N:N,"Input in Master Data",0,1))</f>
        <v/>
      </c>
      <c r="H236" s="341" t="str">
        <f t="array" ref="H236">IF(C236="","",XLOOKUP(C236,'Master Data'!K:K,'Master Data'!O:O,"Input in Master Data",0,1))</f>
        <v/>
      </c>
      <c r="I236" s="341" t="str">
        <f t="array" ref="I236">if(U236="","",XLOOKUP(U236,Master[Company],Master[Blow],"Unknown",0,1))</f>
        <v/>
      </c>
      <c r="J236" s="341" t="str">
        <f t="array" ref="J236">if(U236="","",XLOOKUP(U236,Master[Company],Master[Pigging],"Unknown",0,1))</f>
        <v/>
      </c>
      <c r="K236" s="341" t="str">
        <f t="array" ref="K236">if(U236="","",XLOOKUP(U236,Master[Company],Master[Load Method],"Unknown",0,1))</f>
        <v/>
      </c>
      <c r="L236" s="341" t="str">
        <f t="array" ref="L236">if(U236="","",XLOOKUP(U236,Master[Company],Master[Line Distance],"Unknown",0,1))</f>
        <v/>
      </c>
      <c r="M236" s="394"/>
      <c r="N236" s="341"/>
      <c r="O236" s="341"/>
      <c r="P236" s="341" t="str">
        <f t="array" ref="P236">if(U236="","",XLOOKUP(U236,Master[Company],Master[Terms],"NA",0,1))</f>
        <v/>
      </c>
      <c r="Q236" s="341" t="str">
        <f t="shared" si="1"/>
        <v/>
      </c>
      <c r="R236" s="341" t="str">
        <f t="array" ref="R236">if(U236="","",XLOOKUP(U236,Master[Company],Master[Group],"NA",0,1))</f>
        <v/>
      </c>
      <c r="S236" s="341" t="str">
        <f t="array" ref="S236">if(U236="","",XLOOKUP(U236,Master[Company],Master[Loading Location],"NA",0,1))</f>
        <v/>
      </c>
      <c r="T236" s="341" t="str">
        <f t="array" ref="T236">if(U236="","",XLOOKUP(U236,Master[Company],Master[Acronym],"NA",0,1))</f>
        <v/>
      </c>
      <c r="U236" s="341"/>
      <c r="V236" s="342"/>
      <c r="W236" s="342"/>
      <c r="X236" s="341" t="str">
        <f t="shared" si="2"/>
        <v/>
      </c>
      <c r="Y236" s="341" t="str">
        <f t="shared" si="3"/>
        <v/>
      </c>
      <c r="Z236" s="341"/>
      <c r="AA236" s="341"/>
      <c r="AB236" s="341"/>
      <c r="AC236" s="401"/>
      <c r="AD236" s="563"/>
      <c r="AE236" s="564"/>
      <c r="AF236" s="564"/>
      <c r="AG236" s="564"/>
      <c r="AH236" s="564"/>
      <c r="AI236" s="564"/>
      <c r="AJ236" s="564"/>
      <c r="AK236" s="564"/>
      <c r="AL236" s="563"/>
      <c r="AM236" s="564"/>
      <c r="AN236" s="564"/>
      <c r="AO236" s="564"/>
      <c r="AP236" s="564"/>
      <c r="AQ236" s="564"/>
      <c r="AR236" s="564"/>
      <c r="AS236" s="564"/>
      <c r="AT236" s="401"/>
      <c r="AU236" s="399"/>
      <c r="AV236" s="617"/>
      <c r="AW236" s="401"/>
      <c r="AX236" s="401"/>
      <c r="AY236" s="341"/>
      <c r="AZ236" s="341"/>
      <c r="BA236" s="341"/>
      <c r="BB236" s="341"/>
      <c r="BC236" s="341"/>
      <c r="BD236" s="401"/>
      <c r="BE236" s="341"/>
      <c r="BF236" s="341"/>
      <c r="BG236" s="402"/>
      <c r="BH236" s="403"/>
      <c r="BI236" s="405"/>
      <c r="BJ236" s="405"/>
      <c r="BK236" s="405"/>
      <c r="BL236" s="405"/>
      <c r="BM236" s="514"/>
    </row>
    <row r="237" ht="18.75" customHeight="1">
      <c r="A237" s="400" t="str">
        <f t="shared" si="4"/>
        <v/>
      </c>
      <c r="B237" s="341"/>
      <c r="C237" s="559"/>
      <c r="D237" s="341"/>
      <c r="E237" s="638"/>
      <c r="F237" s="393"/>
      <c r="G237" s="341" t="str">
        <f t="array" ref="G237">IF(C237="","",XLOOKUP(C237,'Master Data'!K:K,'Master Data'!N:N,"Input in Master Data",0,1))</f>
        <v/>
      </c>
      <c r="H237" s="341" t="str">
        <f t="array" ref="H237">IF(C237="","",XLOOKUP(C237,'Master Data'!K:K,'Master Data'!O:O,"Input in Master Data",0,1))</f>
        <v/>
      </c>
      <c r="I237" s="341" t="str">
        <f t="array" ref="I237">if(U237="","",XLOOKUP(U237,Master[Company],Master[Blow],"Unknown",0,1))</f>
        <v/>
      </c>
      <c r="J237" s="341" t="str">
        <f t="array" ref="J237">if(U237="","",XLOOKUP(U237,Master[Company],Master[Pigging],"Unknown",0,1))</f>
        <v/>
      </c>
      <c r="K237" s="341" t="str">
        <f t="array" ref="K237">if(U237="","",XLOOKUP(U237,Master[Company],Master[Load Method],"Unknown",0,1))</f>
        <v/>
      </c>
      <c r="L237" s="341" t="str">
        <f t="array" ref="L237">if(U237="","",XLOOKUP(U237,Master[Company],Master[Line Distance],"Unknown",0,1))</f>
        <v/>
      </c>
      <c r="M237" s="394"/>
      <c r="N237" s="341"/>
      <c r="O237" s="341"/>
      <c r="P237" s="341" t="str">
        <f t="array" ref="P237">if(U237="","",XLOOKUP(U237,Master[Company],Master[Terms],"NA",0,1))</f>
        <v/>
      </c>
      <c r="Q237" s="341" t="str">
        <f t="shared" si="1"/>
        <v/>
      </c>
      <c r="R237" s="341" t="str">
        <f t="array" ref="R237">if(U237="","",XLOOKUP(U237,Master[Company],Master[Group],"NA",0,1))</f>
        <v/>
      </c>
      <c r="S237" s="341" t="str">
        <f t="array" ref="S237">if(U237="","",XLOOKUP(U237,Master[Company],Master[Loading Location],"NA",0,1))</f>
        <v/>
      </c>
      <c r="T237" s="341" t="str">
        <f t="array" ref="T237">if(U237="","",XLOOKUP(U237,Master[Company],Master[Acronym],"NA",0,1))</f>
        <v/>
      </c>
      <c r="U237" s="341"/>
      <c r="V237" s="342"/>
      <c r="W237" s="342"/>
      <c r="X237" s="341" t="str">
        <f t="shared" si="2"/>
        <v/>
      </c>
      <c r="Y237" s="341" t="str">
        <f t="shared" si="3"/>
        <v/>
      </c>
      <c r="Z237" s="341"/>
      <c r="AA237" s="341"/>
      <c r="AB237" s="341"/>
      <c r="AC237" s="401"/>
      <c r="AD237" s="563"/>
      <c r="AE237" s="564"/>
      <c r="AF237" s="564"/>
      <c r="AG237" s="564"/>
      <c r="AH237" s="564"/>
      <c r="AI237" s="564"/>
      <c r="AJ237" s="564"/>
      <c r="AK237" s="564"/>
      <c r="AL237" s="563"/>
      <c r="AM237" s="564"/>
      <c r="AN237" s="564"/>
      <c r="AO237" s="564"/>
      <c r="AP237" s="564"/>
      <c r="AQ237" s="564"/>
      <c r="AR237" s="564"/>
      <c r="AS237" s="564"/>
      <c r="AT237" s="401"/>
      <c r="AU237" s="399"/>
      <c r="AV237" s="617"/>
      <c r="AW237" s="401"/>
      <c r="AX237" s="401"/>
      <c r="AY237" s="341"/>
      <c r="AZ237" s="341"/>
      <c r="BA237" s="341"/>
      <c r="BB237" s="341"/>
      <c r="BC237" s="341"/>
      <c r="BD237" s="401"/>
      <c r="BE237" s="341"/>
      <c r="BF237" s="341"/>
      <c r="BG237" s="402"/>
      <c r="BH237" s="403"/>
      <c r="BI237" s="405"/>
      <c r="BJ237" s="405"/>
      <c r="BK237" s="405"/>
      <c r="BL237" s="405"/>
      <c r="BM237" s="514"/>
    </row>
    <row r="238" ht="18.75" customHeight="1">
      <c r="A238" s="400" t="str">
        <f t="shared" si="4"/>
        <v/>
      </c>
      <c r="B238" s="341"/>
      <c r="C238" s="559"/>
      <c r="D238" s="341"/>
      <c r="E238" s="638"/>
      <c r="F238" s="393"/>
      <c r="G238" s="341" t="str">
        <f t="array" ref="G238">IF(C238="","",XLOOKUP(C238,'Master Data'!K:K,'Master Data'!N:N,"Input in Master Data",0,1))</f>
        <v/>
      </c>
      <c r="H238" s="341" t="str">
        <f t="array" ref="H238">IF(C238="","",XLOOKUP(C238,'Master Data'!K:K,'Master Data'!O:O,"Input in Master Data",0,1))</f>
        <v/>
      </c>
      <c r="I238" s="341" t="str">
        <f t="array" ref="I238">if(U238="","",XLOOKUP(U238,Master[Company],Master[Blow],"Unknown",0,1))</f>
        <v/>
      </c>
      <c r="J238" s="341" t="str">
        <f t="array" ref="J238">if(U238="","",XLOOKUP(U238,Master[Company],Master[Pigging],"Unknown",0,1))</f>
        <v/>
      </c>
      <c r="K238" s="341" t="str">
        <f t="array" ref="K238">if(U238="","",XLOOKUP(U238,Master[Company],Master[Load Method],"Unknown",0,1))</f>
        <v/>
      </c>
      <c r="L238" s="341" t="str">
        <f t="array" ref="L238">if(U238="","",XLOOKUP(U238,Master[Company],Master[Line Distance],"Unknown",0,1))</f>
        <v/>
      </c>
      <c r="M238" s="394"/>
      <c r="N238" s="341"/>
      <c r="O238" s="341"/>
      <c r="P238" s="341" t="str">
        <f t="array" ref="P238">if(U238="","",XLOOKUP(U238,Master[Company],Master[Terms],"NA",0,1))</f>
        <v/>
      </c>
      <c r="Q238" s="341" t="str">
        <f t="shared" si="1"/>
        <v/>
      </c>
      <c r="R238" s="341" t="str">
        <f t="array" ref="R238">if(U238="","",XLOOKUP(U238,Master[Company],Master[Group],"NA",0,1))</f>
        <v/>
      </c>
      <c r="S238" s="341" t="str">
        <f t="array" ref="S238">if(U238="","",XLOOKUP(U238,Master[Company],Master[Loading Location],"NA",0,1))</f>
        <v/>
      </c>
      <c r="T238" s="341" t="str">
        <f t="array" ref="T238">if(U238="","",XLOOKUP(U238,Master[Company],Master[Acronym],"NA",0,1))</f>
        <v/>
      </c>
      <c r="U238" s="341"/>
      <c r="V238" s="342"/>
      <c r="W238" s="342"/>
      <c r="X238" s="341" t="str">
        <f t="shared" si="2"/>
        <v/>
      </c>
      <c r="Y238" s="341" t="str">
        <f t="shared" si="3"/>
        <v/>
      </c>
      <c r="Z238" s="341"/>
      <c r="AA238" s="341"/>
      <c r="AB238" s="341"/>
      <c r="AC238" s="401"/>
      <c r="AD238" s="563"/>
      <c r="AE238" s="564"/>
      <c r="AF238" s="564"/>
      <c r="AG238" s="564"/>
      <c r="AH238" s="564"/>
      <c r="AI238" s="564"/>
      <c r="AJ238" s="564"/>
      <c r="AK238" s="564"/>
      <c r="AL238" s="563"/>
      <c r="AM238" s="564"/>
      <c r="AN238" s="564"/>
      <c r="AO238" s="564"/>
      <c r="AP238" s="564"/>
      <c r="AQ238" s="564"/>
      <c r="AR238" s="564"/>
      <c r="AS238" s="564"/>
      <c r="AT238" s="401"/>
      <c r="AU238" s="399"/>
      <c r="AV238" s="617"/>
      <c r="AW238" s="401"/>
      <c r="AX238" s="401"/>
      <c r="AY238" s="341"/>
      <c r="AZ238" s="341"/>
      <c r="BA238" s="341"/>
      <c r="BB238" s="341"/>
      <c r="BC238" s="341"/>
      <c r="BD238" s="401"/>
      <c r="BE238" s="341"/>
      <c r="BF238" s="341"/>
      <c r="BG238" s="402"/>
      <c r="BH238" s="403"/>
      <c r="BI238" s="405"/>
      <c r="BJ238" s="405"/>
      <c r="BK238" s="405"/>
      <c r="BL238" s="405"/>
      <c r="BM238" s="514"/>
    </row>
    <row r="239" ht="18.75" customHeight="1">
      <c r="A239" s="400" t="str">
        <f t="shared" si="4"/>
        <v/>
      </c>
      <c r="B239" s="341"/>
      <c r="C239" s="559"/>
      <c r="D239" s="341"/>
      <c r="E239" s="638"/>
      <c r="F239" s="393"/>
      <c r="G239" s="341" t="str">
        <f t="array" ref="G239">IF(C239="","",XLOOKUP(C239,'Master Data'!K:K,'Master Data'!N:N,"Input in Master Data",0,1))</f>
        <v/>
      </c>
      <c r="H239" s="341" t="str">
        <f t="array" ref="H239">IF(C239="","",XLOOKUP(C239,'Master Data'!K:K,'Master Data'!O:O,"Input in Master Data",0,1))</f>
        <v/>
      </c>
      <c r="I239" s="341" t="str">
        <f t="array" ref="I239">if(U239="","",XLOOKUP(U239,Master[Company],Master[Blow],"Unknown",0,1))</f>
        <v/>
      </c>
      <c r="J239" s="341" t="str">
        <f t="array" ref="J239">if(U239="","",XLOOKUP(U239,Master[Company],Master[Pigging],"Unknown",0,1))</f>
        <v/>
      </c>
      <c r="K239" s="341" t="str">
        <f t="array" ref="K239">if(U239="","",XLOOKUP(U239,Master[Company],Master[Load Method],"Unknown",0,1))</f>
        <v/>
      </c>
      <c r="L239" s="341" t="str">
        <f t="array" ref="L239">if(U239="","",XLOOKUP(U239,Master[Company],Master[Line Distance],"Unknown",0,1))</f>
        <v/>
      </c>
      <c r="M239" s="394"/>
      <c r="N239" s="341"/>
      <c r="O239" s="341"/>
      <c r="P239" s="341" t="str">
        <f t="array" ref="P239">if(U239="","",XLOOKUP(U239,Master[Company],Master[Terms],"NA",0,1))</f>
        <v/>
      </c>
      <c r="Q239" s="341" t="str">
        <f t="shared" si="1"/>
        <v/>
      </c>
      <c r="R239" s="341" t="str">
        <f t="array" ref="R239">if(U239="","",XLOOKUP(U239,Master[Company],Master[Group],"NA",0,1))</f>
        <v/>
      </c>
      <c r="S239" s="341" t="str">
        <f t="array" ref="S239">if(U239="","",XLOOKUP(U239,Master[Company],Master[Loading Location],"NA",0,1))</f>
        <v/>
      </c>
      <c r="T239" s="341" t="str">
        <f t="array" ref="T239">if(U239="","",XLOOKUP(U239,Master[Company],Master[Acronym],"NA",0,1))</f>
        <v/>
      </c>
      <c r="U239" s="341"/>
      <c r="V239" s="342"/>
      <c r="W239" s="342"/>
      <c r="X239" s="341" t="str">
        <f t="shared" si="2"/>
        <v/>
      </c>
      <c r="Y239" s="341" t="str">
        <f t="shared" si="3"/>
        <v/>
      </c>
      <c r="Z239" s="341"/>
      <c r="AA239" s="341"/>
      <c r="AB239" s="341"/>
      <c r="AC239" s="401"/>
      <c r="AD239" s="563"/>
      <c r="AE239" s="564"/>
      <c r="AF239" s="564"/>
      <c r="AG239" s="564"/>
      <c r="AH239" s="564"/>
      <c r="AI239" s="564"/>
      <c r="AJ239" s="564"/>
      <c r="AK239" s="564"/>
      <c r="AL239" s="563"/>
      <c r="AM239" s="564"/>
      <c r="AN239" s="564"/>
      <c r="AO239" s="564"/>
      <c r="AP239" s="564"/>
      <c r="AQ239" s="564"/>
      <c r="AR239" s="564"/>
      <c r="AS239" s="564"/>
      <c r="AT239" s="401"/>
      <c r="AU239" s="399"/>
      <c r="AV239" s="617"/>
      <c r="AW239" s="401"/>
      <c r="AX239" s="401"/>
      <c r="AY239" s="341"/>
      <c r="AZ239" s="341"/>
      <c r="BA239" s="341"/>
      <c r="BB239" s="341"/>
      <c r="BC239" s="341"/>
      <c r="BD239" s="401"/>
      <c r="BE239" s="341"/>
      <c r="BF239" s="341"/>
      <c r="BG239" s="402"/>
      <c r="BH239" s="403"/>
      <c r="BI239" s="405"/>
      <c r="BJ239" s="405"/>
      <c r="BK239" s="405"/>
      <c r="BL239" s="405"/>
      <c r="BM239" s="514"/>
    </row>
    <row r="240" ht="18.75" customHeight="1">
      <c r="A240" s="400" t="str">
        <f t="shared" si="4"/>
        <v/>
      </c>
      <c r="B240" s="341"/>
      <c r="C240" s="559"/>
      <c r="D240" s="341"/>
      <c r="E240" s="638"/>
      <c r="F240" s="393"/>
      <c r="G240" s="341" t="str">
        <f t="array" ref="G240">IF(C240="","",XLOOKUP(C240,'Master Data'!K:K,'Master Data'!N:N,"Input in Master Data",0,1))</f>
        <v/>
      </c>
      <c r="H240" s="341" t="str">
        <f t="array" ref="H240">IF(C240="","",XLOOKUP(C240,'Master Data'!K:K,'Master Data'!O:O,"Input in Master Data",0,1))</f>
        <v/>
      </c>
      <c r="I240" s="341" t="str">
        <f t="array" ref="I240">if(U240="","",XLOOKUP(U240,Master[Company],Master[Blow],"Unknown",0,1))</f>
        <v/>
      </c>
      <c r="J240" s="341" t="str">
        <f t="array" ref="J240">if(U240="","",XLOOKUP(U240,Master[Company],Master[Pigging],"Unknown",0,1))</f>
        <v/>
      </c>
      <c r="K240" s="341" t="str">
        <f t="array" ref="K240">if(U240="","",XLOOKUP(U240,Master[Company],Master[Load Method],"Unknown",0,1))</f>
        <v/>
      </c>
      <c r="L240" s="341" t="str">
        <f t="array" ref="L240">if(U240="","",XLOOKUP(U240,Master[Company],Master[Line Distance],"Unknown",0,1))</f>
        <v/>
      </c>
      <c r="M240" s="394"/>
      <c r="N240" s="341"/>
      <c r="O240" s="341"/>
      <c r="P240" s="341" t="str">
        <f t="array" ref="P240">if(U240="","",XLOOKUP(U240,Master[Company],Master[Terms],"NA",0,1))</f>
        <v/>
      </c>
      <c r="Q240" s="341" t="str">
        <f t="shared" si="1"/>
        <v/>
      </c>
      <c r="R240" s="341" t="str">
        <f t="array" ref="R240">if(U240="","",XLOOKUP(U240,Master[Company],Master[Group],"NA",0,1))</f>
        <v/>
      </c>
      <c r="S240" s="341" t="str">
        <f t="array" ref="S240">if(U240="","",XLOOKUP(U240,Master[Company],Master[Loading Location],"NA",0,1))</f>
        <v/>
      </c>
      <c r="T240" s="341" t="str">
        <f t="array" ref="T240">if(U240="","",XLOOKUP(U240,Master[Company],Master[Acronym],"NA",0,1))</f>
        <v/>
      </c>
      <c r="U240" s="341"/>
      <c r="V240" s="342"/>
      <c r="W240" s="342"/>
      <c r="X240" s="341" t="str">
        <f t="shared" si="2"/>
        <v/>
      </c>
      <c r="Y240" s="341" t="str">
        <f t="shared" si="3"/>
        <v/>
      </c>
      <c r="Z240" s="341"/>
      <c r="AA240" s="341"/>
      <c r="AB240" s="341"/>
      <c r="AC240" s="401"/>
      <c r="AD240" s="563"/>
      <c r="AE240" s="564"/>
      <c r="AF240" s="564"/>
      <c r="AG240" s="564"/>
      <c r="AH240" s="564"/>
      <c r="AI240" s="564"/>
      <c r="AJ240" s="564"/>
      <c r="AK240" s="564"/>
      <c r="AL240" s="563"/>
      <c r="AM240" s="564"/>
      <c r="AN240" s="564"/>
      <c r="AO240" s="564"/>
      <c r="AP240" s="564"/>
      <c r="AQ240" s="564"/>
      <c r="AR240" s="564"/>
      <c r="AS240" s="564"/>
      <c r="AT240" s="401"/>
      <c r="AU240" s="399"/>
      <c r="AV240" s="617"/>
      <c r="AW240" s="401"/>
      <c r="AX240" s="401"/>
      <c r="AY240" s="341"/>
      <c r="AZ240" s="341"/>
      <c r="BA240" s="341"/>
      <c r="BB240" s="341"/>
      <c r="BC240" s="341"/>
      <c r="BD240" s="401"/>
      <c r="BE240" s="341"/>
      <c r="BF240" s="341"/>
      <c r="BG240" s="402"/>
      <c r="BH240" s="403"/>
      <c r="BI240" s="405"/>
      <c r="BJ240" s="405"/>
      <c r="BK240" s="405"/>
      <c r="BL240" s="405"/>
      <c r="BM240" s="514"/>
    </row>
    <row r="241" ht="18.75" customHeight="1">
      <c r="A241" s="400" t="str">
        <f t="shared" si="4"/>
        <v/>
      </c>
      <c r="B241" s="341"/>
      <c r="C241" s="559"/>
      <c r="D241" s="341"/>
      <c r="E241" s="638"/>
      <c r="F241" s="393"/>
      <c r="G241" s="341" t="str">
        <f t="array" ref="G241">IF(C241="","",XLOOKUP(C241,'Master Data'!K:K,'Master Data'!N:N,"Input in Master Data",0,1))</f>
        <v/>
      </c>
      <c r="H241" s="341" t="str">
        <f t="array" ref="H241">IF(C241="","",XLOOKUP(C241,'Master Data'!K:K,'Master Data'!O:O,"Input in Master Data",0,1))</f>
        <v/>
      </c>
      <c r="I241" s="341" t="str">
        <f t="array" ref="I241">if(U241="","",XLOOKUP(U241,Master[Company],Master[Blow],"Unknown",0,1))</f>
        <v/>
      </c>
      <c r="J241" s="341" t="str">
        <f t="array" ref="J241">if(U241="","",XLOOKUP(U241,Master[Company],Master[Pigging],"Unknown",0,1))</f>
        <v/>
      </c>
      <c r="K241" s="341" t="str">
        <f t="array" ref="K241">if(U241="","",XLOOKUP(U241,Master[Company],Master[Load Method],"Unknown",0,1))</f>
        <v/>
      </c>
      <c r="L241" s="341" t="str">
        <f t="array" ref="L241">if(U241="","",XLOOKUP(U241,Master[Company],Master[Line Distance],"Unknown",0,1))</f>
        <v/>
      </c>
      <c r="M241" s="394"/>
      <c r="N241" s="341"/>
      <c r="O241" s="341"/>
      <c r="P241" s="341" t="str">
        <f t="array" ref="P241">if(U241="","",XLOOKUP(U241,Master[Company],Master[Terms],"NA",0,1))</f>
        <v/>
      </c>
      <c r="Q241" s="341" t="str">
        <f t="shared" si="1"/>
        <v/>
      </c>
      <c r="R241" s="341" t="str">
        <f t="array" ref="R241">if(U241="","",XLOOKUP(U241,Master[Company],Master[Group],"NA",0,1))</f>
        <v/>
      </c>
      <c r="S241" s="341" t="str">
        <f t="array" ref="S241">if(U241="","",XLOOKUP(U241,Master[Company],Master[Loading Location],"NA",0,1))</f>
        <v/>
      </c>
      <c r="T241" s="341" t="str">
        <f t="array" ref="T241">if(U241="","",XLOOKUP(U241,Master[Company],Master[Acronym],"NA",0,1))</f>
        <v/>
      </c>
      <c r="U241" s="341"/>
      <c r="V241" s="342"/>
      <c r="W241" s="342"/>
      <c r="X241" s="341" t="str">
        <f t="shared" si="2"/>
        <v/>
      </c>
      <c r="Y241" s="341" t="str">
        <f t="shared" si="3"/>
        <v/>
      </c>
      <c r="Z241" s="341"/>
      <c r="AA241" s="341"/>
      <c r="AB241" s="341"/>
      <c r="AC241" s="401"/>
      <c r="AD241" s="563"/>
      <c r="AE241" s="564"/>
      <c r="AF241" s="564"/>
      <c r="AG241" s="564"/>
      <c r="AH241" s="564"/>
      <c r="AI241" s="564"/>
      <c r="AJ241" s="564"/>
      <c r="AK241" s="564"/>
      <c r="AL241" s="563"/>
      <c r="AM241" s="564"/>
      <c r="AN241" s="564"/>
      <c r="AO241" s="564"/>
      <c r="AP241" s="564"/>
      <c r="AQ241" s="564"/>
      <c r="AR241" s="564"/>
      <c r="AS241" s="564"/>
      <c r="AT241" s="401"/>
      <c r="AU241" s="399"/>
      <c r="AV241" s="617"/>
      <c r="AW241" s="401"/>
      <c r="AX241" s="401"/>
      <c r="AY241" s="341"/>
      <c r="AZ241" s="341"/>
      <c r="BA241" s="341"/>
      <c r="BB241" s="341"/>
      <c r="BC241" s="341"/>
      <c r="BD241" s="401"/>
      <c r="BE241" s="341"/>
      <c r="BF241" s="341"/>
      <c r="BG241" s="402"/>
      <c r="BH241" s="403"/>
      <c r="BI241" s="405"/>
      <c r="BJ241" s="405"/>
      <c r="BK241" s="405"/>
      <c r="BL241" s="405"/>
      <c r="BM241" s="514"/>
    </row>
    <row r="242" ht="18.75" customHeight="1">
      <c r="A242" s="400" t="str">
        <f t="shared" si="4"/>
        <v/>
      </c>
      <c r="B242" s="341"/>
      <c r="C242" s="559"/>
      <c r="D242" s="341"/>
      <c r="E242" s="638"/>
      <c r="F242" s="393"/>
      <c r="G242" s="341" t="str">
        <f t="array" ref="G242">IF(C242="","",XLOOKUP(C242,'Master Data'!K:K,'Master Data'!N:N,"Input in Master Data",0,1))</f>
        <v/>
      </c>
      <c r="H242" s="341" t="str">
        <f t="array" ref="H242">IF(C242="","",XLOOKUP(C242,'Master Data'!K:K,'Master Data'!O:O,"Input in Master Data",0,1))</f>
        <v/>
      </c>
      <c r="I242" s="341" t="str">
        <f t="array" ref="I242">if(U242="","",XLOOKUP(U242,Master[Company],Master[Blow],"Unknown",0,1))</f>
        <v/>
      </c>
      <c r="J242" s="341" t="str">
        <f t="array" ref="J242">if(U242="","",XLOOKUP(U242,Master[Company],Master[Pigging],"Unknown",0,1))</f>
        <v/>
      </c>
      <c r="K242" s="341" t="str">
        <f t="array" ref="K242">if(U242="","",XLOOKUP(U242,Master[Company],Master[Load Method],"Unknown",0,1))</f>
        <v/>
      </c>
      <c r="L242" s="341" t="str">
        <f t="array" ref="L242">if(U242="","",XLOOKUP(U242,Master[Company],Master[Line Distance],"Unknown",0,1))</f>
        <v/>
      </c>
      <c r="M242" s="394"/>
      <c r="N242" s="341"/>
      <c r="O242" s="341"/>
      <c r="P242" s="341" t="str">
        <f t="array" ref="P242">if(U242="","",XLOOKUP(U242,Master[Company],Master[Terms],"NA",0,1))</f>
        <v/>
      </c>
      <c r="Q242" s="341" t="str">
        <f t="shared" si="1"/>
        <v/>
      </c>
      <c r="R242" s="341" t="str">
        <f t="array" ref="R242">if(U242="","",XLOOKUP(U242,Master[Company],Master[Group],"NA",0,1))</f>
        <v/>
      </c>
      <c r="S242" s="341" t="str">
        <f t="array" ref="S242">if(U242="","",XLOOKUP(U242,Master[Company],Master[Loading Location],"NA",0,1))</f>
        <v/>
      </c>
      <c r="T242" s="341" t="str">
        <f t="array" ref="T242">if(U242="","",XLOOKUP(U242,Master[Company],Master[Acronym],"NA",0,1))</f>
        <v/>
      </c>
      <c r="U242" s="341"/>
      <c r="V242" s="342"/>
      <c r="W242" s="342"/>
      <c r="X242" s="341" t="str">
        <f t="shared" si="2"/>
        <v/>
      </c>
      <c r="Y242" s="341" t="str">
        <f t="shared" si="3"/>
        <v/>
      </c>
      <c r="Z242" s="341"/>
      <c r="AA242" s="341"/>
      <c r="AB242" s="341"/>
      <c r="AC242" s="401"/>
      <c r="AD242" s="563"/>
      <c r="AE242" s="564"/>
      <c r="AF242" s="564"/>
      <c r="AG242" s="564"/>
      <c r="AH242" s="564"/>
      <c r="AI242" s="564"/>
      <c r="AJ242" s="564"/>
      <c r="AK242" s="564"/>
      <c r="AL242" s="563"/>
      <c r="AM242" s="564"/>
      <c r="AN242" s="564"/>
      <c r="AO242" s="564"/>
      <c r="AP242" s="564"/>
      <c r="AQ242" s="564"/>
      <c r="AR242" s="564"/>
      <c r="AS242" s="564"/>
      <c r="AT242" s="401"/>
      <c r="AU242" s="399"/>
      <c r="AV242" s="617"/>
      <c r="AW242" s="401"/>
      <c r="AX242" s="401"/>
      <c r="AY242" s="341"/>
      <c r="AZ242" s="341"/>
      <c r="BA242" s="341"/>
      <c r="BB242" s="341"/>
      <c r="BC242" s="341"/>
      <c r="BD242" s="401"/>
      <c r="BE242" s="341"/>
      <c r="BF242" s="341"/>
      <c r="BG242" s="402"/>
      <c r="BH242" s="403"/>
      <c r="BI242" s="405"/>
      <c r="BJ242" s="405"/>
      <c r="BK242" s="405"/>
      <c r="BL242" s="405"/>
      <c r="BM242" s="514"/>
    </row>
    <row r="243" ht="18.75" customHeight="1">
      <c r="A243" s="400" t="str">
        <f t="shared" si="4"/>
        <v/>
      </c>
      <c r="B243" s="341"/>
      <c r="C243" s="559"/>
      <c r="D243" s="341"/>
      <c r="E243" s="638"/>
      <c r="F243" s="393"/>
      <c r="G243" s="341" t="str">
        <f t="array" ref="G243">IF(C243="","",XLOOKUP(C243,'Master Data'!K:K,'Master Data'!N:N,"Input in Master Data",0,1))</f>
        <v/>
      </c>
      <c r="H243" s="341" t="str">
        <f t="array" ref="H243">IF(C243="","",XLOOKUP(C243,'Master Data'!K:K,'Master Data'!O:O,"Input in Master Data",0,1))</f>
        <v/>
      </c>
      <c r="I243" s="341" t="str">
        <f t="array" ref="I243">if(U243="","",XLOOKUP(U243,Master[Company],Master[Blow],"Unknown",0,1))</f>
        <v/>
      </c>
      <c r="J243" s="341" t="str">
        <f t="array" ref="J243">if(U243="","",XLOOKUP(U243,Master[Company],Master[Pigging],"Unknown",0,1))</f>
        <v/>
      </c>
      <c r="K243" s="341" t="str">
        <f t="array" ref="K243">if(U243="","",XLOOKUP(U243,Master[Company],Master[Load Method],"Unknown",0,1))</f>
        <v/>
      </c>
      <c r="L243" s="341" t="str">
        <f t="array" ref="L243">if(U243="","",XLOOKUP(U243,Master[Company],Master[Line Distance],"Unknown",0,1))</f>
        <v/>
      </c>
      <c r="M243" s="394"/>
      <c r="N243" s="341"/>
      <c r="O243" s="341"/>
      <c r="P243" s="341" t="str">
        <f t="array" ref="P243">if(U243="","",XLOOKUP(U243,Master[Company],Master[Terms],"NA",0,1))</f>
        <v/>
      </c>
      <c r="Q243" s="341" t="str">
        <f t="shared" si="1"/>
        <v/>
      </c>
      <c r="R243" s="341" t="str">
        <f t="array" ref="R243">if(U243="","",XLOOKUP(U243,Master[Company],Master[Group],"NA",0,1))</f>
        <v/>
      </c>
      <c r="S243" s="341" t="str">
        <f t="array" ref="S243">if(U243="","",XLOOKUP(U243,Master[Company],Master[Loading Location],"NA",0,1))</f>
        <v/>
      </c>
      <c r="T243" s="341" t="str">
        <f t="array" ref="T243">if(U243="","",XLOOKUP(U243,Master[Company],Master[Acronym],"NA",0,1))</f>
        <v/>
      </c>
      <c r="U243" s="341"/>
      <c r="V243" s="342"/>
      <c r="W243" s="342"/>
      <c r="X243" s="341" t="str">
        <f t="shared" si="2"/>
        <v/>
      </c>
      <c r="Y243" s="341" t="str">
        <f t="shared" si="3"/>
        <v/>
      </c>
      <c r="Z243" s="341"/>
      <c r="AA243" s="341"/>
      <c r="AB243" s="341"/>
      <c r="AC243" s="401"/>
      <c r="AD243" s="563"/>
      <c r="AE243" s="564"/>
      <c r="AF243" s="564"/>
      <c r="AG243" s="564"/>
      <c r="AH243" s="564"/>
      <c r="AI243" s="564"/>
      <c r="AJ243" s="564"/>
      <c r="AK243" s="564"/>
      <c r="AL243" s="563"/>
      <c r="AM243" s="564"/>
      <c r="AN243" s="564"/>
      <c r="AO243" s="564"/>
      <c r="AP243" s="564"/>
      <c r="AQ243" s="564"/>
      <c r="AR243" s="564"/>
      <c r="AS243" s="564"/>
      <c r="AT243" s="401"/>
      <c r="AU243" s="399"/>
      <c r="AV243" s="617"/>
      <c r="AW243" s="401"/>
      <c r="AX243" s="401"/>
      <c r="AY243" s="341"/>
      <c r="AZ243" s="341"/>
      <c r="BA243" s="341"/>
      <c r="BB243" s="341"/>
      <c r="BC243" s="341"/>
      <c r="BD243" s="401"/>
      <c r="BE243" s="341"/>
      <c r="BF243" s="341"/>
      <c r="BG243" s="402"/>
      <c r="BH243" s="403"/>
      <c r="BI243" s="405"/>
      <c r="BJ243" s="405"/>
      <c r="BK243" s="405"/>
      <c r="BL243" s="405"/>
      <c r="BM243" s="514"/>
    </row>
    <row r="244" ht="18.75" customHeight="1">
      <c r="A244" s="400" t="str">
        <f t="shared" si="4"/>
        <v/>
      </c>
      <c r="B244" s="341"/>
      <c r="C244" s="559"/>
      <c r="D244" s="341"/>
      <c r="E244" s="638"/>
      <c r="F244" s="393"/>
      <c r="G244" s="341" t="str">
        <f t="array" ref="G244">IF(C244="","",XLOOKUP(C244,'Master Data'!K:K,'Master Data'!N:N,"Input in Master Data",0,1))</f>
        <v/>
      </c>
      <c r="H244" s="341" t="str">
        <f t="array" ref="H244">IF(C244="","",XLOOKUP(C244,'Master Data'!K:K,'Master Data'!O:O,"Input in Master Data",0,1))</f>
        <v/>
      </c>
      <c r="I244" s="341" t="str">
        <f t="array" ref="I244">if(U244="","",XLOOKUP(U244,Master[Company],Master[Blow],"Unknown",0,1))</f>
        <v/>
      </c>
      <c r="J244" s="341" t="str">
        <f t="array" ref="J244">if(U244="","",XLOOKUP(U244,Master[Company],Master[Pigging],"Unknown",0,1))</f>
        <v/>
      </c>
      <c r="K244" s="341" t="str">
        <f t="array" ref="K244">if(U244="","",XLOOKUP(U244,Master[Company],Master[Load Method],"Unknown",0,1))</f>
        <v/>
      </c>
      <c r="L244" s="341" t="str">
        <f t="array" ref="L244">if(U244="","",XLOOKUP(U244,Master[Company],Master[Line Distance],"Unknown",0,1))</f>
        <v/>
      </c>
      <c r="M244" s="394"/>
      <c r="N244" s="341"/>
      <c r="O244" s="341"/>
      <c r="P244" s="341" t="str">
        <f t="array" ref="P244">if(U244="","",XLOOKUP(U244,Master[Company],Master[Terms],"NA",0,1))</f>
        <v/>
      </c>
      <c r="Q244" s="341" t="str">
        <f t="shared" si="1"/>
        <v/>
      </c>
      <c r="R244" s="341" t="str">
        <f t="array" ref="R244">if(U244="","",XLOOKUP(U244,Master[Company],Master[Group],"NA",0,1))</f>
        <v/>
      </c>
      <c r="S244" s="341" t="str">
        <f t="array" ref="S244">if(U244="","",XLOOKUP(U244,Master[Company],Master[Loading Location],"NA",0,1))</f>
        <v/>
      </c>
      <c r="T244" s="341" t="str">
        <f t="array" ref="T244">if(U244="","",XLOOKUP(U244,Master[Company],Master[Acronym],"NA",0,1))</f>
        <v/>
      </c>
      <c r="U244" s="341"/>
      <c r="V244" s="342"/>
      <c r="W244" s="342"/>
      <c r="X244" s="341" t="str">
        <f t="shared" si="2"/>
        <v/>
      </c>
      <c r="Y244" s="341" t="str">
        <f t="shared" si="3"/>
        <v/>
      </c>
      <c r="Z244" s="341"/>
      <c r="AA244" s="341"/>
      <c r="AB244" s="341"/>
      <c r="AC244" s="401"/>
      <c r="AD244" s="563"/>
      <c r="AE244" s="564"/>
      <c r="AF244" s="564"/>
      <c r="AG244" s="564"/>
      <c r="AH244" s="564"/>
      <c r="AI244" s="564"/>
      <c r="AJ244" s="564"/>
      <c r="AK244" s="564"/>
      <c r="AL244" s="563"/>
      <c r="AM244" s="564"/>
      <c r="AN244" s="564"/>
      <c r="AO244" s="564"/>
      <c r="AP244" s="564"/>
      <c r="AQ244" s="564"/>
      <c r="AR244" s="564"/>
      <c r="AS244" s="564"/>
      <c r="AT244" s="401"/>
      <c r="AU244" s="399"/>
      <c r="AV244" s="617"/>
      <c r="AW244" s="401"/>
      <c r="AX244" s="401"/>
      <c r="AY244" s="341"/>
      <c r="AZ244" s="341"/>
      <c r="BA244" s="341"/>
      <c r="BB244" s="341"/>
      <c r="BC244" s="341"/>
      <c r="BD244" s="401"/>
      <c r="BE244" s="341"/>
      <c r="BF244" s="341"/>
      <c r="BG244" s="402"/>
      <c r="BH244" s="403"/>
      <c r="BI244" s="405"/>
      <c r="BJ244" s="405"/>
      <c r="BK244" s="405"/>
      <c r="BL244" s="405"/>
      <c r="BM244" s="514"/>
    </row>
    <row r="245" ht="18.75" customHeight="1">
      <c r="A245" s="400" t="str">
        <f t="shared" si="4"/>
        <v/>
      </c>
      <c r="B245" s="341"/>
      <c r="C245" s="559"/>
      <c r="D245" s="341"/>
      <c r="E245" s="638"/>
      <c r="F245" s="393"/>
      <c r="G245" s="341" t="str">
        <f t="array" ref="G245">IF(C245="","",XLOOKUP(C245,'Master Data'!K:K,'Master Data'!N:N,"Input in Master Data",0,1))</f>
        <v/>
      </c>
      <c r="H245" s="341" t="str">
        <f t="array" ref="H245">IF(C245="","",XLOOKUP(C245,'Master Data'!K:K,'Master Data'!O:O,"Input in Master Data",0,1))</f>
        <v/>
      </c>
      <c r="I245" s="341" t="str">
        <f t="array" ref="I245">if(U245="","",XLOOKUP(U245,Master[Company],Master[Blow],"Unknown",0,1))</f>
        <v/>
      </c>
      <c r="J245" s="341" t="str">
        <f t="array" ref="J245">if(U245="","",XLOOKUP(U245,Master[Company],Master[Pigging],"Unknown",0,1))</f>
        <v/>
      </c>
      <c r="K245" s="341" t="str">
        <f t="array" ref="K245">if(U245="","",XLOOKUP(U245,Master[Company],Master[Load Method],"Unknown",0,1))</f>
        <v/>
      </c>
      <c r="L245" s="341" t="str">
        <f t="array" ref="L245">if(U245="","",XLOOKUP(U245,Master[Company],Master[Line Distance],"Unknown",0,1))</f>
        <v/>
      </c>
      <c r="M245" s="394"/>
      <c r="N245" s="341"/>
      <c r="O245" s="341"/>
      <c r="P245" s="341" t="str">
        <f t="array" ref="P245">if(U245="","",XLOOKUP(U245,Master[Company],Master[Terms],"NA",0,1))</f>
        <v/>
      </c>
      <c r="Q245" s="341" t="str">
        <f t="shared" si="1"/>
        <v/>
      </c>
      <c r="R245" s="341" t="str">
        <f t="array" ref="R245">if(U245="","",XLOOKUP(U245,Master[Company],Master[Group],"NA",0,1))</f>
        <v/>
      </c>
      <c r="S245" s="341" t="str">
        <f t="array" ref="S245">if(U245="","",XLOOKUP(U245,Master[Company],Master[Loading Location],"NA",0,1))</f>
        <v/>
      </c>
      <c r="T245" s="341" t="str">
        <f t="array" ref="T245">if(U245="","",XLOOKUP(U245,Master[Company],Master[Acronym],"NA",0,1))</f>
        <v/>
      </c>
      <c r="U245" s="341"/>
      <c r="V245" s="342"/>
      <c r="W245" s="342"/>
      <c r="X245" s="341" t="str">
        <f t="shared" si="2"/>
        <v/>
      </c>
      <c r="Y245" s="341" t="str">
        <f t="shared" si="3"/>
        <v/>
      </c>
      <c r="Z245" s="341"/>
      <c r="AA245" s="341"/>
      <c r="AB245" s="341"/>
      <c r="AC245" s="401"/>
      <c r="AD245" s="563"/>
      <c r="AE245" s="564"/>
      <c r="AF245" s="564"/>
      <c r="AG245" s="564"/>
      <c r="AH245" s="564"/>
      <c r="AI245" s="564"/>
      <c r="AJ245" s="564"/>
      <c r="AK245" s="564"/>
      <c r="AL245" s="563"/>
      <c r="AM245" s="564"/>
      <c r="AN245" s="564"/>
      <c r="AO245" s="564"/>
      <c r="AP245" s="564"/>
      <c r="AQ245" s="564"/>
      <c r="AR245" s="564"/>
      <c r="AS245" s="564"/>
      <c r="AT245" s="401"/>
      <c r="AU245" s="399"/>
      <c r="AV245" s="617"/>
      <c r="AW245" s="401"/>
      <c r="AX245" s="401"/>
      <c r="AY245" s="341"/>
      <c r="AZ245" s="341"/>
      <c r="BA245" s="341"/>
      <c r="BB245" s="341"/>
      <c r="BC245" s="341"/>
      <c r="BD245" s="401"/>
      <c r="BE245" s="341"/>
      <c r="BF245" s="341"/>
      <c r="BG245" s="402"/>
      <c r="BH245" s="403"/>
      <c r="BI245" s="405"/>
      <c r="BJ245" s="405"/>
      <c r="BK245" s="405"/>
      <c r="BL245" s="405"/>
      <c r="BM245" s="514"/>
    </row>
    <row r="246" ht="18.75" customHeight="1">
      <c r="A246" s="400" t="str">
        <f t="shared" si="4"/>
        <v/>
      </c>
      <c r="B246" s="341"/>
      <c r="C246" s="559"/>
      <c r="D246" s="341"/>
      <c r="E246" s="638"/>
      <c r="F246" s="393"/>
      <c r="G246" s="341" t="str">
        <f t="array" ref="G246">IF(C246="","",XLOOKUP(C246,'Master Data'!K:K,'Master Data'!N:N,"Input in Master Data",0,1))</f>
        <v/>
      </c>
      <c r="H246" s="341" t="str">
        <f t="array" ref="H246">IF(C246="","",XLOOKUP(C246,'Master Data'!K:K,'Master Data'!O:O,"Input in Master Data",0,1))</f>
        <v/>
      </c>
      <c r="I246" s="341" t="str">
        <f t="array" ref="I246">if(U246="","",XLOOKUP(U246,Master[Company],Master[Blow],"Unknown",0,1))</f>
        <v/>
      </c>
      <c r="J246" s="341" t="str">
        <f t="array" ref="J246">if(U246="","",XLOOKUP(U246,Master[Company],Master[Pigging],"Unknown",0,1))</f>
        <v/>
      </c>
      <c r="K246" s="341" t="str">
        <f t="array" ref="K246">if(U246="","",XLOOKUP(U246,Master[Company],Master[Load Method],"Unknown",0,1))</f>
        <v/>
      </c>
      <c r="L246" s="341" t="str">
        <f t="array" ref="L246">if(U246="","",XLOOKUP(U246,Master[Company],Master[Line Distance],"Unknown",0,1))</f>
        <v/>
      </c>
      <c r="M246" s="394"/>
      <c r="N246" s="341"/>
      <c r="O246" s="341"/>
      <c r="P246" s="341" t="str">
        <f t="array" ref="P246">if(U246="","",XLOOKUP(U246,Master[Company],Master[Terms],"NA",0,1))</f>
        <v/>
      </c>
      <c r="Q246" s="341" t="str">
        <f t="shared" si="1"/>
        <v/>
      </c>
      <c r="R246" s="341" t="str">
        <f t="array" ref="R246">if(U246="","",XLOOKUP(U246,Master[Company],Master[Group],"NA",0,1))</f>
        <v/>
      </c>
      <c r="S246" s="341" t="str">
        <f t="array" ref="S246">if(U246="","",XLOOKUP(U246,Master[Company],Master[Loading Location],"NA",0,1))</f>
        <v/>
      </c>
      <c r="T246" s="341" t="str">
        <f t="array" ref="T246">if(U246="","",XLOOKUP(U246,Master[Company],Master[Acronym],"NA",0,1))</f>
        <v/>
      </c>
      <c r="U246" s="341"/>
      <c r="V246" s="342"/>
      <c r="W246" s="342"/>
      <c r="X246" s="341" t="str">
        <f t="shared" si="2"/>
        <v/>
      </c>
      <c r="Y246" s="341" t="str">
        <f t="shared" si="3"/>
        <v/>
      </c>
      <c r="Z246" s="341"/>
      <c r="AA246" s="341"/>
      <c r="AB246" s="341"/>
      <c r="AC246" s="401"/>
      <c r="AD246" s="563"/>
      <c r="AE246" s="564"/>
      <c r="AF246" s="564"/>
      <c r="AG246" s="564"/>
      <c r="AH246" s="564"/>
      <c r="AI246" s="564"/>
      <c r="AJ246" s="564"/>
      <c r="AK246" s="564"/>
      <c r="AL246" s="563"/>
      <c r="AM246" s="564"/>
      <c r="AN246" s="564"/>
      <c r="AO246" s="564"/>
      <c r="AP246" s="564"/>
      <c r="AQ246" s="564"/>
      <c r="AR246" s="564"/>
      <c r="AS246" s="564"/>
      <c r="AT246" s="401"/>
      <c r="AU246" s="399"/>
      <c r="AV246" s="617"/>
      <c r="AW246" s="401"/>
      <c r="AX246" s="401"/>
      <c r="AY246" s="341"/>
      <c r="AZ246" s="341"/>
      <c r="BA246" s="341"/>
      <c r="BB246" s="341"/>
      <c r="BC246" s="341"/>
      <c r="BD246" s="401"/>
      <c r="BE246" s="341"/>
      <c r="BF246" s="341"/>
      <c r="BG246" s="402"/>
      <c r="BH246" s="403"/>
      <c r="BI246" s="405"/>
      <c r="BJ246" s="405"/>
      <c r="BK246" s="405"/>
      <c r="BL246" s="405"/>
      <c r="BM246" s="514"/>
    </row>
    <row r="247" ht="18.75" customHeight="1">
      <c r="A247" s="400" t="str">
        <f t="shared" si="4"/>
        <v/>
      </c>
      <c r="B247" s="341"/>
      <c r="C247" s="559"/>
      <c r="D247" s="341"/>
      <c r="E247" s="638"/>
      <c r="F247" s="393"/>
      <c r="G247" s="341" t="str">
        <f t="array" ref="G247">IF(C247="","",XLOOKUP(C247,'Master Data'!K:K,'Master Data'!N:N,"Input in Master Data",0,1))</f>
        <v/>
      </c>
      <c r="H247" s="341" t="str">
        <f t="array" ref="H247">IF(C247="","",XLOOKUP(C247,'Master Data'!K:K,'Master Data'!O:O,"Input in Master Data",0,1))</f>
        <v/>
      </c>
      <c r="I247" s="341" t="str">
        <f t="array" ref="I247">if(U247="","",XLOOKUP(U247,Master[Company],Master[Blow],"Unknown",0,1))</f>
        <v/>
      </c>
      <c r="J247" s="341" t="str">
        <f t="array" ref="J247">if(U247="","",XLOOKUP(U247,Master[Company],Master[Pigging],"Unknown",0,1))</f>
        <v/>
      </c>
      <c r="K247" s="341" t="str">
        <f t="array" ref="K247">if(U247="","",XLOOKUP(U247,Master[Company],Master[Load Method],"Unknown",0,1))</f>
        <v/>
      </c>
      <c r="L247" s="341" t="str">
        <f t="array" ref="L247">if(U247="","",XLOOKUP(U247,Master[Company],Master[Line Distance],"Unknown",0,1))</f>
        <v/>
      </c>
      <c r="M247" s="394"/>
      <c r="N247" s="341"/>
      <c r="O247" s="341"/>
      <c r="P247" s="341" t="str">
        <f t="array" ref="P247">if(U247="","",XLOOKUP(U247,Master[Company],Master[Terms],"NA",0,1))</f>
        <v/>
      </c>
      <c r="Q247" s="341" t="str">
        <f t="shared" si="1"/>
        <v/>
      </c>
      <c r="R247" s="341" t="str">
        <f t="array" ref="R247">if(U247="","",XLOOKUP(U247,Master[Company],Master[Group],"NA",0,1))</f>
        <v/>
      </c>
      <c r="S247" s="341" t="str">
        <f t="array" ref="S247">if(U247="","",XLOOKUP(U247,Master[Company],Master[Loading Location],"NA",0,1))</f>
        <v/>
      </c>
      <c r="T247" s="341" t="str">
        <f t="array" ref="T247">if(U247="","",XLOOKUP(U247,Master[Company],Master[Acronym],"NA",0,1))</f>
        <v/>
      </c>
      <c r="U247" s="341"/>
      <c r="V247" s="342"/>
      <c r="W247" s="342"/>
      <c r="X247" s="341" t="str">
        <f t="shared" si="2"/>
        <v/>
      </c>
      <c r="Y247" s="341" t="str">
        <f t="shared" si="3"/>
        <v/>
      </c>
      <c r="Z247" s="341"/>
      <c r="AA247" s="341"/>
      <c r="AB247" s="341"/>
      <c r="AC247" s="401"/>
      <c r="AD247" s="563"/>
      <c r="AE247" s="564"/>
      <c r="AF247" s="564"/>
      <c r="AG247" s="564"/>
      <c r="AH247" s="564"/>
      <c r="AI247" s="564"/>
      <c r="AJ247" s="564"/>
      <c r="AK247" s="564"/>
      <c r="AL247" s="563"/>
      <c r="AM247" s="564"/>
      <c r="AN247" s="564"/>
      <c r="AO247" s="564"/>
      <c r="AP247" s="564"/>
      <c r="AQ247" s="564"/>
      <c r="AR247" s="564"/>
      <c r="AS247" s="564"/>
      <c r="AT247" s="401"/>
      <c r="AU247" s="399"/>
      <c r="AV247" s="617"/>
      <c r="AW247" s="401"/>
      <c r="AX247" s="401"/>
      <c r="AY247" s="341"/>
      <c r="AZ247" s="341"/>
      <c r="BA247" s="341"/>
      <c r="BB247" s="341"/>
      <c r="BC247" s="341"/>
      <c r="BD247" s="401"/>
      <c r="BE247" s="341"/>
      <c r="BF247" s="341"/>
      <c r="BG247" s="402"/>
      <c r="BH247" s="403"/>
      <c r="BI247" s="405"/>
      <c r="BJ247" s="405"/>
      <c r="BK247" s="405"/>
      <c r="BL247" s="405"/>
      <c r="BM247" s="514"/>
    </row>
    <row r="248" ht="18.75" customHeight="1">
      <c r="A248" s="400" t="str">
        <f t="shared" si="4"/>
        <v/>
      </c>
      <c r="B248" s="341"/>
      <c r="C248" s="559"/>
      <c r="D248" s="341"/>
      <c r="E248" s="638"/>
      <c r="F248" s="393"/>
      <c r="G248" s="341" t="str">
        <f t="array" ref="G248">IF(C248="","",XLOOKUP(C248,'Master Data'!K:K,'Master Data'!N:N,"Input in Master Data",0,1))</f>
        <v/>
      </c>
      <c r="H248" s="341" t="str">
        <f t="array" ref="H248">IF(C248="","",XLOOKUP(C248,'Master Data'!K:K,'Master Data'!O:O,"Input in Master Data",0,1))</f>
        <v/>
      </c>
      <c r="I248" s="341" t="str">
        <f t="array" ref="I248">if(U248="","",XLOOKUP(U248,Master[Company],Master[Blow],"Unknown",0,1))</f>
        <v/>
      </c>
      <c r="J248" s="341" t="str">
        <f t="array" ref="J248">if(U248="","",XLOOKUP(U248,Master[Company],Master[Pigging],"Unknown",0,1))</f>
        <v/>
      </c>
      <c r="K248" s="341" t="str">
        <f t="array" ref="K248">if(U248="","",XLOOKUP(U248,Master[Company],Master[Load Method],"Unknown",0,1))</f>
        <v/>
      </c>
      <c r="L248" s="341" t="str">
        <f t="array" ref="L248">if(U248="","",XLOOKUP(U248,Master[Company],Master[Line Distance],"Unknown",0,1))</f>
        <v/>
      </c>
      <c r="M248" s="394"/>
      <c r="N248" s="341"/>
      <c r="O248" s="341"/>
      <c r="P248" s="341" t="str">
        <f t="array" ref="P248">if(U248="","",XLOOKUP(U248,Master[Company],Master[Terms],"NA",0,1))</f>
        <v/>
      </c>
      <c r="Q248" s="341" t="str">
        <f t="shared" si="1"/>
        <v/>
      </c>
      <c r="R248" s="341" t="str">
        <f t="array" ref="R248">if(U248="","",XLOOKUP(U248,Master[Company],Master[Group],"NA",0,1))</f>
        <v/>
      </c>
      <c r="S248" s="341" t="str">
        <f t="array" ref="S248">if(U248="","",XLOOKUP(U248,Master[Company],Master[Loading Location],"NA",0,1))</f>
        <v/>
      </c>
      <c r="T248" s="341" t="str">
        <f t="array" ref="T248">if(U248="","",XLOOKUP(U248,Master[Company],Master[Acronym],"NA",0,1))</f>
        <v/>
      </c>
      <c r="U248" s="341"/>
      <c r="V248" s="342"/>
      <c r="W248" s="342"/>
      <c r="X248" s="341" t="str">
        <f t="shared" si="2"/>
        <v/>
      </c>
      <c r="Y248" s="341" t="str">
        <f t="shared" si="3"/>
        <v/>
      </c>
      <c r="Z248" s="341"/>
      <c r="AA248" s="341"/>
      <c r="AB248" s="341"/>
      <c r="AC248" s="401"/>
      <c r="AD248" s="563"/>
      <c r="AE248" s="564"/>
      <c r="AF248" s="564"/>
      <c r="AG248" s="564"/>
      <c r="AH248" s="564"/>
      <c r="AI248" s="564"/>
      <c r="AJ248" s="564"/>
      <c r="AK248" s="564"/>
      <c r="AL248" s="563"/>
      <c r="AM248" s="564"/>
      <c r="AN248" s="564"/>
      <c r="AO248" s="564"/>
      <c r="AP248" s="564"/>
      <c r="AQ248" s="564"/>
      <c r="AR248" s="564"/>
      <c r="AS248" s="564"/>
      <c r="AT248" s="401"/>
      <c r="AU248" s="399"/>
      <c r="AV248" s="617"/>
      <c r="AW248" s="401"/>
      <c r="AX248" s="401"/>
      <c r="AY248" s="341"/>
      <c r="AZ248" s="341"/>
      <c r="BA248" s="341"/>
      <c r="BB248" s="341"/>
      <c r="BC248" s="341"/>
      <c r="BD248" s="401"/>
      <c r="BE248" s="341"/>
      <c r="BF248" s="341"/>
      <c r="BG248" s="402"/>
      <c r="BH248" s="403"/>
      <c r="BI248" s="405"/>
      <c r="BJ248" s="405"/>
      <c r="BK248" s="405"/>
      <c r="BL248" s="405"/>
      <c r="BM248" s="514"/>
    </row>
    <row r="249" ht="18.75" customHeight="1">
      <c r="A249" s="400" t="str">
        <f t="shared" si="4"/>
        <v/>
      </c>
      <c r="B249" s="341"/>
      <c r="C249" s="559"/>
      <c r="D249" s="341"/>
      <c r="E249" s="638"/>
      <c r="F249" s="393"/>
      <c r="G249" s="341" t="str">
        <f t="array" ref="G249">IF(C249="","",XLOOKUP(C249,'Master Data'!K:K,'Master Data'!N:N,"Input in Master Data",0,1))</f>
        <v/>
      </c>
      <c r="H249" s="341" t="str">
        <f t="array" ref="H249">IF(C249="","",XLOOKUP(C249,'Master Data'!K:K,'Master Data'!O:O,"Input in Master Data",0,1))</f>
        <v/>
      </c>
      <c r="I249" s="341" t="str">
        <f t="array" ref="I249">if(U249="","",XLOOKUP(U249,Master[Company],Master[Blow],"Unknown",0,1))</f>
        <v/>
      </c>
      <c r="J249" s="341" t="str">
        <f t="array" ref="J249">if(U249="","",XLOOKUP(U249,Master[Company],Master[Pigging],"Unknown",0,1))</f>
        <v/>
      </c>
      <c r="K249" s="341" t="str">
        <f t="array" ref="K249">if(U249="","",XLOOKUP(U249,Master[Company],Master[Load Method],"Unknown",0,1))</f>
        <v/>
      </c>
      <c r="L249" s="341" t="str">
        <f t="array" ref="L249">if(U249="","",XLOOKUP(U249,Master[Company],Master[Line Distance],"Unknown",0,1))</f>
        <v/>
      </c>
      <c r="M249" s="394"/>
      <c r="N249" s="341"/>
      <c r="O249" s="341"/>
      <c r="P249" s="341" t="str">
        <f t="array" ref="P249">if(U249="","",XLOOKUP(U249,Master[Company],Master[Terms],"NA",0,1))</f>
        <v/>
      </c>
      <c r="Q249" s="341" t="str">
        <f t="shared" si="1"/>
        <v/>
      </c>
      <c r="R249" s="341" t="str">
        <f t="array" ref="R249">if(U249="","",XLOOKUP(U249,Master[Company],Master[Group],"NA",0,1))</f>
        <v/>
      </c>
      <c r="S249" s="341" t="str">
        <f t="array" ref="S249">if(U249="","",XLOOKUP(U249,Master[Company],Master[Loading Location],"NA",0,1))</f>
        <v/>
      </c>
      <c r="T249" s="341" t="str">
        <f t="array" ref="T249">if(U249="","",XLOOKUP(U249,Master[Company],Master[Acronym],"NA",0,1))</f>
        <v/>
      </c>
      <c r="U249" s="341"/>
      <c r="V249" s="342"/>
      <c r="W249" s="342"/>
      <c r="X249" s="341" t="str">
        <f t="shared" si="2"/>
        <v/>
      </c>
      <c r="Y249" s="341" t="str">
        <f t="shared" si="3"/>
        <v/>
      </c>
      <c r="Z249" s="341"/>
      <c r="AA249" s="341"/>
      <c r="AB249" s="341"/>
      <c r="AC249" s="401"/>
      <c r="AD249" s="563"/>
      <c r="AE249" s="564"/>
      <c r="AF249" s="564"/>
      <c r="AG249" s="564"/>
      <c r="AH249" s="564"/>
      <c r="AI249" s="564"/>
      <c r="AJ249" s="564"/>
      <c r="AK249" s="564"/>
      <c r="AL249" s="563"/>
      <c r="AM249" s="564"/>
      <c r="AN249" s="564"/>
      <c r="AO249" s="564"/>
      <c r="AP249" s="564"/>
      <c r="AQ249" s="564"/>
      <c r="AR249" s="564"/>
      <c r="AS249" s="564"/>
      <c r="AT249" s="401"/>
      <c r="AU249" s="399"/>
      <c r="AV249" s="617"/>
      <c r="AW249" s="401"/>
      <c r="AX249" s="401"/>
      <c r="AY249" s="341"/>
      <c r="AZ249" s="341"/>
      <c r="BA249" s="341"/>
      <c r="BB249" s="341"/>
      <c r="BC249" s="341"/>
      <c r="BD249" s="401"/>
      <c r="BE249" s="341"/>
      <c r="BF249" s="341"/>
      <c r="BG249" s="402"/>
      <c r="BH249" s="403"/>
      <c r="BI249" s="405"/>
      <c r="BJ249" s="405"/>
      <c r="BK249" s="405"/>
      <c r="BL249" s="405"/>
      <c r="BM249" s="514"/>
    </row>
    <row r="250" ht="18.75" customHeight="1">
      <c r="A250" s="400" t="str">
        <f t="shared" si="4"/>
        <v/>
      </c>
      <c r="B250" s="341"/>
      <c r="C250" s="559"/>
      <c r="D250" s="341"/>
      <c r="E250" s="638"/>
      <c r="F250" s="393"/>
      <c r="G250" s="341" t="str">
        <f t="array" ref="G250">IF(C250="","",XLOOKUP(C250,'Master Data'!K:K,'Master Data'!N:N,"Input in Master Data",0,1))</f>
        <v/>
      </c>
      <c r="H250" s="341" t="str">
        <f t="array" ref="H250">IF(C250="","",XLOOKUP(C250,'Master Data'!K:K,'Master Data'!O:O,"Input in Master Data",0,1))</f>
        <v/>
      </c>
      <c r="I250" s="341" t="str">
        <f t="array" ref="I250">if(U250="","",XLOOKUP(U250,Master[Company],Master[Blow],"Unknown",0,1))</f>
        <v/>
      </c>
      <c r="J250" s="341" t="str">
        <f t="array" ref="J250">if(U250="","",XLOOKUP(U250,Master[Company],Master[Pigging],"Unknown",0,1))</f>
        <v/>
      </c>
      <c r="K250" s="341" t="str">
        <f t="array" ref="K250">if(U250="","",XLOOKUP(U250,Master[Company],Master[Load Method],"Unknown",0,1))</f>
        <v/>
      </c>
      <c r="L250" s="341" t="str">
        <f t="array" ref="L250">if(U250="","",XLOOKUP(U250,Master[Company],Master[Line Distance],"Unknown",0,1))</f>
        <v/>
      </c>
      <c r="M250" s="394"/>
      <c r="N250" s="341"/>
      <c r="O250" s="341"/>
      <c r="P250" s="341" t="str">
        <f t="array" ref="P250">if(U250="","",XLOOKUP(U250,Master[Company],Master[Terms],"NA",0,1))</f>
        <v/>
      </c>
      <c r="Q250" s="341" t="str">
        <f t="shared" si="1"/>
        <v/>
      </c>
      <c r="R250" s="341" t="str">
        <f t="array" ref="R250">if(U250="","",XLOOKUP(U250,Master[Company],Master[Group],"NA",0,1))</f>
        <v/>
      </c>
      <c r="S250" s="341" t="str">
        <f t="array" ref="S250">if(U250="","",XLOOKUP(U250,Master[Company],Master[Loading Location],"NA",0,1))</f>
        <v/>
      </c>
      <c r="T250" s="341" t="str">
        <f t="array" ref="T250">if(U250="","",XLOOKUP(U250,Master[Company],Master[Acronym],"NA",0,1))</f>
        <v/>
      </c>
      <c r="U250" s="341"/>
      <c r="V250" s="342"/>
      <c r="W250" s="342"/>
      <c r="X250" s="341" t="str">
        <f t="shared" si="2"/>
        <v/>
      </c>
      <c r="Y250" s="341" t="str">
        <f t="shared" si="3"/>
        <v/>
      </c>
      <c r="Z250" s="341"/>
      <c r="AA250" s="341"/>
      <c r="AB250" s="341"/>
      <c r="AC250" s="401"/>
      <c r="AD250" s="563"/>
      <c r="AE250" s="564"/>
      <c r="AF250" s="564"/>
      <c r="AG250" s="564"/>
      <c r="AH250" s="564"/>
      <c r="AI250" s="564"/>
      <c r="AJ250" s="564"/>
      <c r="AK250" s="564"/>
      <c r="AL250" s="563"/>
      <c r="AM250" s="564"/>
      <c r="AN250" s="564"/>
      <c r="AO250" s="564"/>
      <c r="AP250" s="564"/>
      <c r="AQ250" s="564"/>
      <c r="AR250" s="564"/>
      <c r="AS250" s="564"/>
      <c r="AT250" s="401"/>
      <c r="AU250" s="399"/>
      <c r="AV250" s="617"/>
      <c r="AW250" s="401"/>
      <c r="AX250" s="401"/>
      <c r="AY250" s="341"/>
      <c r="AZ250" s="341"/>
      <c r="BA250" s="341"/>
      <c r="BB250" s="341"/>
      <c r="BC250" s="341"/>
      <c r="BD250" s="401"/>
      <c r="BE250" s="341"/>
      <c r="BF250" s="341"/>
      <c r="BG250" s="402"/>
      <c r="BH250" s="403"/>
      <c r="BI250" s="405"/>
      <c r="BJ250" s="405"/>
      <c r="BK250" s="405"/>
      <c r="BL250" s="405"/>
      <c r="BM250" s="514"/>
    </row>
    <row r="251" ht="18.75" customHeight="1">
      <c r="A251" s="400" t="str">
        <f t="shared" si="4"/>
        <v/>
      </c>
      <c r="B251" s="341"/>
      <c r="C251" s="559"/>
      <c r="D251" s="341"/>
      <c r="E251" s="638"/>
      <c r="F251" s="393"/>
      <c r="G251" s="341" t="str">
        <f t="array" ref="G251">IF(C251="","",XLOOKUP(C251,'Master Data'!K:K,'Master Data'!N:N,"Input in Master Data",0,1))</f>
        <v/>
      </c>
      <c r="H251" s="341" t="str">
        <f t="array" ref="H251">IF(C251="","",XLOOKUP(C251,'Master Data'!K:K,'Master Data'!O:O,"Input in Master Data",0,1))</f>
        <v/>
      </c>
      <c r="I251" s="341" t="str">
        <f t="array" ref="I251">if(U251="","",XLOOKUP(U251,Master[Company],Master[Blow],"Unknown",0,1))</f>
        <v/>
      </c>
      <c r="J251" s="341" t="str">
        <f t="array" ref="J251">if(U251="","",XLOOKUP(U251,Master[Company],Master[Pigging],"Unknown",0,1))</f>
        <v/>
      </c>
      <c r="K251" s="341" t="str">
        <f t="array" ref="K251">if(U251="","",XLOOKUP(U251,Master[Company],Master[Load Method],"Unknown",0,1))</f>
        <v/>
      </c>
      <c r="L251" s="341" t="str">
        <f t="array" ref="L251">if(U251="","",XLOOKUP(U251,Master[Company],Master[Line Distance],"Unknown",0,1))</f>
        <v/>
      </c>
      <c r="M251" s="394"/>
      <c r="N251" s="341"/>
      <c r="O251" s="341"/>
      <c r="P251" s="341" t="str">
        <f t="array" ref="P251">if(U251="","",XLOOKUP(U251,Master[Company],Master[Terms],"NA",0,1))</f>
        <v/>
      </c>
      <c r="Q251" s="341" t="str">
        <f t="shared" si="1"/>
        <v/>
      </c>
      <c r="R251" s="341" t="str">
        <f t="array" ref="R251">if(U251="","",XLOOKUP(U251,Master[Company],Master[Group],"NA",0,1))</f>
        <v/>
      </c>
      <c r="S251" s="341" t="str">
        <f t="array" ref="S251">if(U251="","",XLOOKUP(U251,Master[Company],Master[Loading Location],"NA",0,1))</f>
        <v/>
      </c>
      <c r="T251" s="341" t="str">
        <f t="array" ref="T251">if(U251="","",XLOOKUP(U251,Master[Company],Master[Acronym],"NA",0,1))</f>
        <v/>
      </c>
      <c r="U251" s="341"/>
      <c r="V251" s="342"/>
      <c r="W251" s="342"/>
      <c r="X251" s="341" t="str">
        <f t="shared" si="2"/>
        <v/>
      </c>
      <c r="Y251" s="341" t="str">
        <f t="shared" si="3"/>
        <v/>
      </c>
      <c r="Z251" s="341"/>
      <c r="AA251" s="341"/>
      <c r="AB251" s="341"/>
      <c r="AC251" s="401"/>
      <c r="AD251" s="563"/>
      <c r="AE251" s="564"/>
      <c r="AF251" s="564"/>
      <c r="AG251" s="564"/>
      <c r="AH251" s="564"/>
      <c r="AI251" s="564"/>
      <c r="AJ251" s="564"/>
      <c r="AK251" s="564"/>
      <c r="AL251" s="563"/>
      <c r="AM251" s="564"/>
      <c r="AN251" s="564"/>
      <c r="AO251" s="564"/>
      <c r="AP251" s="564"/>
      <c r="AQ251" s="564"/>
      <c r="AR251" s="564"/>
      <c r="AS251" s="564"/>
      <c r="AT251" s="401"/>
      <c r="AU251" s="399"/>
      <c r="AV251" s="617"/>
      <c r="AW251" s="401"/>
      <c r="AX251" s="401"/>
      <c r="AY251" s="341"/>
      <c r="AZ251" s="341"/>
      <c r="BA251" s="341"/>
      <c r="BB251" s="341"/>
      <c r="BC251" s="341"/>
      <c r="BD251" s="401"/>
      <c r="BE251" s="341"/>
      <c r="BF251" s="341"/>
      <c r="BG251" s="402"/>
      <c r="BH251" s="403"/>
      <c r="BI251" s="405"/>
      <c r="BJ251" s="405"/>
      <c r="BK251" s="405"/>
      <c r="BL251" s="405"/>
      <c r="BM251" s="514"/>
    </row>
    <row r="252" ht="18.75" customHeight="1">
      <c r="A252" s="400" t="str">
        <f t="shared" si="4"/>
        <v/>
      </c>
      <c r="B252" s="341"/>
      <c r="C252" s="559"/>
      <c r="D252" s="341"/>
      <c r="E252" s="638"/>
      <c r="F252" s="393"/>
      <c r="G252" s="341" t="str">
        <f t="array" ref="G252">IF(C252="","",XLOOKUP(C252,'Master Data'!K:K,'Master Data'!N:N,"Input in Master Data",0,1))</f>
        <v/>
      </c>
      <c r="H252" s="341" t="str">
        <f t="array" ref="H252">IF(C252="","",XLOOKUP(C252,'Master Data'!K:K,'Master Data'!O:O,"Input in Master Data",0,1))</f>
        <v/>
      </c>
      <c r="I252" s="341" t="str">
        <f t="array" ref="I252">if(U252="","",XLOOKUP(U252,Master[Company],Master[Blow],"Unknown",0,1))</f>
        <v/>
      </c>
      <c r="J252" s="341" t="str">
        <f t="array" ref="J252">if(U252="","",XLOOKUP(U252,Master[Company],Master[Pigging],"Unknown",0,1))</f>
        <v/>
      </c>
      <c r="K252" s="341" t="str">
        <f t="array" ref="K252">if(U252="","",XLOOKUP(U252,Master[Company],Master[Load Method],"Unknown",0,1))</f>
        <v/>
      </c>
      <c r="L252" s="341" t="str">
        <f t="array" ref="L252">if(U252="","",XLOOKUP(U252,Master[Company],Master[Line Distance],"Unknown",0,1))</f>
        <v/>
      </c>
      <c r="M252" s="394"/>
      <c r="N252" s="341"/>
      <c r="O252" s="341"/>
      <c r="P252" s="341" t="str">
        <f t="array" ref="P252">if(U252="","",XLOOKUP(U252,Master[Company],Master[Terms],"NA",0,1))</f>
        <v/>
      </c>
      <c r="Q252" s="341" t="str">
        <f t="shared" si="1"/>
        <v/>
      </c>
      <c r="R252" s="341" t="str">
        <f t="array" ref="R252">if(U252="","",XLOOKUP(U252,Master[Company],Master[Group],"NA",0,1))</f>
        <v/>
      </c>
      <c r="S252" s="341" t="str">
        <f t="array" ref="S252">if(U252="","",XLOOKUP(U252,Master[Company],Master[Loading Location],"NA",0,1))</f>
        <v/>
      </c>
      <c r="T252" s="341" t="str">
        <f t="array" ref="T252">if(U252="","",XLOOKUP(U252,Master[Company],Master[Acronym],"NA",0,1))</f>
        <v/>
      </c>
      <c r="U252" s="341"/>
      <c r="V252" s="342"/>
      <c r="W252" s="342"/>
      <c r="X252" s="341" t="str">
        <f t="shared" si="2"/>
        <v/>
      </c>
      <c r="Y252" s="341" t="str">
        <f t="shared" si="3"/>
        <v/>
      </c>
      <c r="Z252" s="341"/>
      <c r="AA252" s="341"/>
      <c r="AB252" s="341"/>
      <c r="AC252" s="401"/>
      <c r="AD252" s="563"/>
      <c r="AE252" s="564"/>
      <c r="AF252" s="564"/>
      <c r="AG252" s="564"/>
      <c r="AH252" s="564"/>
      <c r="AI252" s="564"/>
      <c r="AJ252" s="564"/>
      <c r="AK252" s="564"/>
      <c r="AL252" s="563"/>
      <c r="AM252" s="564"/>
      <c r="AN252" s="564"/>
      <c r="AO252" s="564"/>
      <c r="AP252" s="564"/>
      <c r="AQ252" s="564"/>
      <c r="AR252" s="564"/>
      <c r="AS252" s="564"/>
      <c r="AT252" s="401"/>
      <c r="AU252" s="399"/>
      <c r="AV252" s="617"/>
      <c r="AW252" s="401"/>
      <c r="AX252" s="401"/>
      <c r="AY252" s="341"/>
      <c r="AZ252" s="341"/>
      <c r="BA252" s="341"/>
      <c r="BB252" s="341"/>
      <c r="BC252" s="341"/>
      <c r="BD252" s="401"/>
      <c r="BE252" s="341"/>
      <c r="BF252" s="341"/>
      <c r="BG252" s="402"/>
      <c r="BH252" s="403"/>
      <c r="BI252" s="405"/>
      <c r="BJ252" s="405"/>
      <c r="BK252" s="405"/>
      <c r="BL252" s="405"/>
      <c r="BM252" s="514"/>
    </row>
    <row r="253" ht="18.75" customHeight="1">
      <c r="A253" s="400" t="str">
        <f t="shared" si="4"/>
        <v/>
      </c>
      <c r="B253" s="341"/>
      <c r="C253" s="559"/>
      <c r="D253" s="341"/>
      <c r="E253" s="638"/>
      <c r="F253" s="393"/>
      <c r="G253" s="341" t="str">
        <f t="array" ref="G253">IF(C253="","",XLOOKUP(C253,'Master Data'!K:K,'Master Data'!N:N,"Input in Master Data",0,1))</f>
        <v/>
      </c>
      <c r="H253" s="341" t="str">
        <f t="array" ref="H253">IF(C253="","",XLOOKUP(C253,'Master Data'!K:K,'Master Data'!O:O,"Input in Master Data",0,1))</f>
        <v/>
      </c>
      <c r="I253" s="341" t="str">
        <f t="array" ref="I253">if(U253="","",XLOOKUP(U253,Master[Company],Master[Blow],"Unknown",0,1))</f>
        <v/>
      </c>
      <c r="J253" s="341" t="str">
        <f t="array" ref="J253">if(U253="","",XLOOKUP(U253,Master[Company],Master[Pigging],"Unknown",0,1))</f>
        <v/>
      </c>
      <c r="K253" s="341" t="str">
        <f t="array" ref="K253">if(U253="","",XLOOKUP(U253,Master[Company],Master[Load Method],"Unknown",0,1))</f>
        <v/>
      </c>
      <c r="L253" s="341" t="str">
        <f t="array" ref="L253">if(U253="","",XLOOKUP(U253,Master[Company],Master[Line Distance],"Unknown",0,1))</f>
        <v/>
      </c>
      <c r="M253" s="394"/>
      <c r="N253" s="341"/>
      <c r="O253" s="341"/>
      <c r="P253" s="341" t="str">
        <f t="array" ref="P253">if(U253="","",XLOOKUP(U253,Master[Company],Master[Terms],"NA",0,1))</f>
        <v/>
      </c>
      <c r="Q253" s="341" t="str">
        <f t="shared" si="1"/>
        <v/>
      </c>
      <c r="R253" s="341" t="str">
        <f t="array" ref="R253">if(U253="","",XLOOKUP(U253,Master[Company],Master[Group],"NA",0,1))</f>
        <v/>
      </c>
      <c r="S253" s="341" t="str">
        <f t="array" ref="S253">if(U253="","",XLOOKUP(U253,Master[Company],Master[Loading Location],"NA",0,1))</f>
        <v/>
      </c>
      <c r="T253" s="341" t="str">
        <f t="array" ref="T253">if(U253="","",XLOOKUP(U253,Master[Company],Master[Acronym],"NA",0,1))</f>
        <v/>
      </c>
      <c r="U253" s="341"/>
      <c r="V253" s="342"/>
      <c r="W253" s="342"/>
      <c r="X253" s="341" t="str">
        <f t="shared" si="2"/>
        <v/>
      </c>
      <c r="Y253" s="341" t="str">
        <f t="shared" si="3"/>
        <v/>
      </c>
      <c r="Z253" s="341"/>
      <c r="AA253" s="341"/>
      <c r="AB253" s="341"/>
      <c r="AC253" s="401"/>
      <c r="AD253" s="563"/>
      <c r="AE253" s="564"/>
      <c r="AF253" s="564"/>
      <c r="AG253" s="564"/>
      <c r="AH253" s="564"/>
      <c r="AI253" s="564"/>
      <c r="AJ253" s="564"/>
      <c r="AK253" s="564"/>
      <c r="AL253" s="563"/>
      <c r="AM253" s="564"/>
      <c r="AN253" s="564"/>
      <c r="AO253" s="564"/>
      <c r="AP253" s="564"/>
      <c r="AQ253" s="564"/>
      <c r="AR253" s="564"/>
      <c r="AS253" s="564"/>
      <c r="AT253" s="401"/>
      <c r="AU253" s="399"/>
      <c r="AV253" s="617"/>
      <c r="AW253" s="401"/>
      <c r="AX253" s="401"/>
      <c r="AY253" s="341"/>
      <c r="AZ253" s="341"/>
      <c r="BA253" s="341"/>
      <c r="BB253" s="341"/>
      <c r="BC253" s="341"/>
      <c r="BD253" s="401"/>
      <c r="BE253" s="341"/>
      <c r="BF253" s="341"/>
      <c r="BG253" s="402"/>
      <c r="BH253" s="403"/>
      <c r="BI253" s="405"/>
      <c r="BJ253" s="405"/>
      <c r="BK253" s="405"/>
      <c r="BL253" s="405"/>
      <c r="BM253" s="514"/>
    </row>
    <row r="254" ht="18.75" customHeight="1">
      <c r="A254" s="400" t="str">
        <f t="shared" si="4"/>
        <v/>
      </c>
      <c r="B254" s="341"/>
      <c r="C254" s="559"/>
      <c r="D254" s="341"/>
      <c r="E254" s="638"/>
      <c r="F254" s="393"/>
      <c r="G254" s="341" t="str">
        <f t="array" ref="G254">IF(C254="","",XLOOKUP(C254,'Master Data'!K:K,'Master Data'!N:N,"Input in Master Data",0,1))</f>
        <v/>
      </c>
      <c r="H254" s="341" t="str">
        <f t="array" ref="H254">IF(C254="","",XLOOKUP(C254,'Master Data'!K:K,'Master Data'!O:O,"Input in Master Data",0,1))</f>
        <v/>
      </c>
      <c r="I254" s="341" t="str">
        <f t="array" ref="I254">if(U254="","",XLOOKUP(U254,Master[Company],Master[Blow],"Unknown",0,1))</f>
        <v/>
      </c>
      <c r="J254" s="341" t="str">
        <f t="array" ref="J254">if(U254="","",XLOOKUP(U254,Master[Company],Master[Pigging],"Unknown",0,1))</f>
        <v/>
      </c>
      <c r="K254" s="341" t="str">
        <f t="array" ref="K254">if(U254="","",XLOOKUP(U254,Master[Company],Master[Load Method],"Unknown",0,1))</f>
        <v/>
      </c>
      <c r="L254" s="341" t="str">
        <f t="array" ref="L254">if(U254="","",XLOOKUP(U254,Master[Company],Master[Line Distance],"Unknown",0,1))</f>
        <v/>
      </c>
      <c r="M254" s="394"/>
      <c r="N254" s="341"/>
      <c r="O254" s="341"/>
      <c r="P254" s="341" t="str">
        <f t="array" ref="P254">if(U254="","",XLOOKUP(U254,Master[Company],Master[Terms],"NA",0,1))</f>
        <v/>
      </c>
      <c r="Q254" s="341" t="str">
        <f t="shared" si="1"/>
        <v/>
      </c>
      <c r="R254" s="341" t="str">
        <f t="array" ref="R254">if(U254="","",XLOOKUP(U254,Master[Company],Master[Group],"NA",0,1))</f>
        <v/>
      </c>
      <c r="S254" s="341" t="str">
        <f t="array" ref="S254">if(U254="","",XLOOKUP(U254,Master[Company],Master[Loading Location],"NA",0,1))</f>
        <v/>
      </c>
      <c r="T254" s="341" t="str">
        <f t="array" ref="T254">if(U254="","",XLOOKUP(U254,Master[Company],Master[Acronym],"NA",0,1))</f>
        <v/>
      </c>
      <c r="U254" s="341"/>
      <c r="V254" s="342"/>
      <c r="W254" s="342"/>
      <c r="X254" s="341" t="str">
        <f t="shared" si="2"/>
        <v/>
      </c>
      <c r="Y254" s="341" t="str">
        <f t="shared" si="3"/>
        <v/>
      </c>
      <c r="Z254" s="341"/>
      <c r="AA254" s="341"/>
      <c r="AB254" s="341"/>
      <c r="AC254" s="401"/>
      <c r="AD254" s="563"/>
      <c r="AE254" s="564"/>
      <c r="AF254" s="564"/>
      <c r="AG254" s="564"/>
      <c r="AH254" s="564"/>
      <c r="AI254" s="564"/>
      <c r="AJ254" s="564"/>
      <c r="AK254" s="564"/>
      <c r="AL254" s="563"/>
      <c r="AM254" s="564"/>
      <c r="AN254" s="564"/>
      <c r="AO254" s="564"/>
      <c r="AP254" s="564"/>
      <c r="AQ254" s="564"/>
      <c r="AR254" s="564"/>
      <c r="AS254" s="564"/>
      <c r="AT254" s="401"/>
      <c r="AU254" s="399"/>
      <c r="AV254" s="617"/>
      <c r="AW254" s="401"/>
      <c r="AX254" s="401"/>
      <c r="AY254" s="341"/>
      <c r="AZ254" s="341"/>
      <c r="BA254" s="341"/>
      <c r="BB254" s="341"/>
      <c r="BC254" s="341"/>
      <c r="BD254" s="401"/>
      <c r="BE254" s="341"/>
      <c r="BF254" s="341"/>
      <c r="BG254" s="402"/>
      <c r="BH254" s="403"/>
      <c r="BI254" s="405"/>
      <c r="BJ254" s="405"/>
      <c r="BK254" s="405"/>
      <c r="BL254" s="405"/>
      <c r="BM254" s="514"/>
    </row>
    <row r="255" ht="18.75" customHeight="1">
      <c r="A255" s="400" t="str">
        <f t="shared" si="4"/>
        <v/>
      </c>
      <c r="B255" s="341"/>
      <c r="C255" s="559"/>
      <c r="D255" s="341"/>
      <c r="E255" s="638"/>
      <c r="F255" s="393"/>
      <c r="G255" s="341" t="str">
        <f t="array" ref="G255">IF(C255="","",XLOOKUP(C255,'Master Data'!K:K,'Master Data'!N:N,"Input in Master Data",0,1))</f>
        <v/>
      </c>
      <c r="H255" s="341" t="str">
        <f t="array" ref="H255">IF(C255="","",XLOOKUP(C255,'Master Data'!K:K,'Master Data'!O:O,"Input in Master Data",0,1))</f>
        <v/>
      </c>
      <c r="I255" s="341" t="str">
        <f t="array" ref="I255">if(U255="","",XLOOKUP(U255,Master[Company],Master[Blow],"Unknown",0,1))</f>
        <v/>
      </c>
      <c r="J255" s="341" t="str">
        <f t="array" ref="J255">if(U255="","",XLOOKUP(U255,Master[Company],Master[Pigging],"Unknown",0,1))</f>
        <v/>
      </c>
      <c r="K255" s="341" t="str">
        <f t="array" ref="K255">if(U255="","",XLOOKUP(U255,Master[Company],Master[Load Method],"Unknown",0,1))</f>
        <v/>
      </c>
      <c r="L255" s="341" t="str">
        <f t="array" ref="L255">if(U255="","",XLOOKUP(U255,Master[Company],Master[Line Distance],"Unknown",0,1))</f>
        <v/>
      </c>
      <c r="M255" s="394"/>
      <c r="N255" s="341"/>
      <c r="O255" s="341"/>
      <c r="P255" s="341" t="str">
        <f t="array" ref="P255">if(U255="","",XLOOKUP(U255,Master[Company],Master[Terms],"NA",0,1))</f>
        <v/>
      </c>
      <c r="Q255" s="341" t="str">
        <f t="shared" si="1"/>
        <v/>
      </c>
      <c r="R255" s="341" t="str">
        <f t="array" ref="R255">if(U255="","",XLOOKUP(U255,Master[Company],Master[Group],"NA",0,1))</f>
        <v/>
      </c>
      <c r="S255" s="341" t="str">
        <f t="array" ref="S255">if(U255="","",XLOOKUP(U255,Master[Company],Master[Loading Location],"NA",0,1))</f>
        <v/>
      </c>
      <c r="T255" s="341" t="str">
        <f t="array" ref="T255">if(U255="","",XLOOKUP(U255,Master[Company],Master[Acronym],"NA",0,1))</f>
        <v/>
      </c>
      <c r="U255" s="341"/>
      <c r="V255" s="342"/>
      <c r="W255" s="342"/>
      <c r="X255" s="341" t="str">
        <f t="shared" si="2"/>
        <v/>
      </c>
      <c r="Y255" s="341" t="str">
        <f t="shared" si="3"/>
        <v/>
      </c>
      <c r="Z255" s="341"/>
      <c r="AA255" s="341"/>
      <c r="AB255" s="341"/>
      <c r="AC255" s="401"/>
      <c r="AD255" s="563"/>
      <c r="AE255" s="564"/>
      <c r="AF255" s="564"/>
      <c r="AG255" s="564"/>
      <c r="AH255" s="564"/>
      <c r="AI255" s="564"/>
      <c r="AJ255" s="564"/>
      <c r="AK255" s="564"/>
      <c r="AL255" s="563"/>
      <c r="AM255" s="564"/>
      <c r="AN255" s="564"/>
      <c r="AO255" s="564"/>
      <c r="AP255" s="564"/>
      <c r="AQ255" s="564"/>
      <c r="AR255" s="564"/>
      <c r="AS255" s="564"/>
      <c r="AT255" s="401"/>
      <c r="AU255" s="399"/>
      <c r="AV255" s="617"/>
      <c r="AW255" s="401"/>
      <c r="AX255" s="401"/>
      <c r="AY255" s="341"/>
      <c r="AZ255" s="341"/>
      <c r="BA255" s="341"/>
      <c r="BB255" s="341"/>
      <c r="BC255" s="341"/>
      <c r="BD255" s="401"/>
      <c r="BE255" s="341"/>
      <c r="BF255" s="341"/>
      <c r="BG255" s="402"/>
      <c r="BH255" s="403"/>
      <c r="BI255" s="405"/>
      <c r="BJ255" s="405"/>
      <c r="BK255" s="405"/>
      <c r="BL255" s="405"/>
      <c r="BM255" s="514"/>
    </row>
    <row r="256" ht="18.75" customHeight="1">
      <c r="A256" s="400" t="str">
        <f t="shared" si="4"/>
        <v/>
      </c>
      <c r="B256" s="341"/>
      <c r="C256" s="559"/>
      <c r="D256" s="341"/>
      <c r="E256" s="638"/>
      <c r="F256" s="393"/>
      <c r="G256" s="341" t="str">
        <f t="array" ref="G256">IF(C256="","",XLOOKUP(C256,'Master Data'!K:K,'Master Data'!N:N,"Input in Master Data",0,1))</f>
        <v/>
      </c>
      <c r="H256" s="341" t="str">
        <f t="array" ref="H256">IF(C256="","",XLOOKUP(C256,'Master Data'!K:K,'Master Data'!O:O,"Input in Master Data",0,1))</f>
        <v/>
      </c>
      <c r="I256" s="341" t="str">
        <f t="array" ref="I256">if(U256="","",XLOOKUP(U256,Master[Company],Master[Blow],"Unknown",0,1))</f>
        <v/>
      </c>
      <c r="J256" s="341" t="str">
        <f t="array" ref="J256">if(U256="","",XLOOKUP(U256,Master[Company],Master[Pigging],"Unknown",0,1))</f>
        <v/>
      </c>
      <c r="K256" s="341" t="str">
        <f t="array" ref="K256">if(U256="","",XLOOKUP(U256,Master[Company],Master[Load Method],"Unknown",0,1))</f>
        <v/>
      </c>
      <c r="L256" s="341" t="str">
        <f t="array" ref="L256">if(U256="","",XLOOKUP(U256,Master[Company],Master[Line Distance],"Unknown",0,1))</f>
        <v/>
      </c>
      <c r="M256" s="394"/>
      <c r="N256" s="341"/>
      <c r="O256" s="341"/>
      <c r="P256" s="341" t="str">
        <f t="array" ref="P256">if(U256="","",XLOOKUP(U256,Master[Company],Master[Terms],"NA",0,1))</f>
        <v/>
      </c>
      <c r="Q256" s="341" t="str">
        <f t="shared" si="1"/>
        <v/>
      </c>
      <c r="R256" s="341" t="str">
        <f t="array" ref="R256">if(U256="","",XLOOKUP(U256,Master[Company],Master[Group],"NA",0,1))</f>
        <v/>
      </c>
      <c r="S256" s="341" t="str">
        <f t="array" ref="S256">if(U256="","",XLOOKUP(U256,Master[Company],Master[Loading Location],"NA",0,1))</f>
        <v/>
      </c>
      <c r="T256" s="341" t="str">
        <f t="array" ref="T256">if(U256="","",XLOOKUP(U256,Master[Company],Master[Acronym],"NA",0,1))</f>
        <v/>
      </c>
      <c r="U256" s="341"/>
      <c r="V256" s="342"/>
      <c r="W256" s="342"/>
      <c r="X256" s="341" t="str">
        <f t="shared" si="2"/>
        <v/>
      </c>
      <c r="Y256" s="341" t="str">
        <f t="shared" si="3"/>
        <v/>
      </c>
      <c r="Z256" s="341"/>
      <c r="AA256" s="341"/>
      <c r="AB256" s="341"/>
      <c r="AC256" s="401"/>
      <c r="AD256" s="563"/>
      <c r="AE256" s="564"/>
      <c r="AF256" s="564"/>
      <c r="AG256" s="564"/>
      <c r="AH256" s="564"/>
      <c r="AI256" s="564"/>
      <c r="AJ256" s="564"/>
      <c r="AK256" s="564"/>
      <c r="AL256" s="563"/>
      <c r="AM256" s="564"/>
      <c r="AN256" s="564"/>
      <c r="AO256" s="564"/>
      <c r="AP256" s="564"/>
      <c r="AQ256" s="564"/>
      <c r="AR256" s="564"/>
      <c r="AS256" s="564"/>
      <c r="AT256" s="401"/>
      <c r="AU256" s="399"/>
      <c r="AV256" s="617"/>
      <c r="AW256" s="401"/>
      <c r="AX256" s="401"/>
      <c r="AY256" s="341"/>
      <c r="AZ256" s="341"/>
      <c r="BA256" s="341"/>
      <c r="BB256" s="341"/>
      <c r="BC256" s="341"/>
      <c r="BD256" s="401"/>
      <c r="BE256" s="341"/>
      <c r="BF256" s="341"/>
      <c r="BG256" s="402"/>
      <c r="BH256" s="403"/>
      <c r="BI256" s="405"/>
      <c r="BJ256" s="405"/>
      <c r="BK256" s="405"/>
      <c r="BL256" s="405"/>
      <c r="BM256" s="514"/>
    </row>
    <row r="257" ht="18.75" customHeight="1">
      <c r="A257" s="400" t="str">
        <f t="shared" si="4"/>
        <v/>
      </c>
      <c r="B257" s="341"/>
      <c r="C257" s="559"/>
      <c r="D257" s="341"/>
      <c r="E257" s="638"/>
      <c r="F257" s="393"/>
      <c r="G257" s="341" t="str">
        <f t="array" ref="G257">IF(C257="","",XLOOKUP(C257,'Master Data'!K:K,'Master Data'!N:N,"Input in Master Data",0,1))</f>
        <v/>
      </c>
      <c r="H257" s="341" t="str">
        <f t="array" ref="H257">IF(C257="","",XLOOKUP(C257,'Master Data'!K:K,'Master Data'!O:O,"Input in Master Data",0,1))</f>
        <v/>
      </c>
      <c r="I257" s="341" t="str">
        <f t="array" ref="I257">if(U257="","",XLOOKUP(U257,Master[Company],Master[Blow],"Unknown",0,1))</f>
        <v/>
      </c>
      <c r="J257" s="341" t="str">
        <f t="array" ref="J257">if(U257="","",XLOOKUP(U257,Master[Company],Master[Pigging],"Unknown",0,1))</f>
        <v/>
      </c>
      <c r="K257" s="341" t="str">
        <f t="array" ref="K257">if(U257="","",XLOOKUP(U257,Master[Company],Master[Load Method],"Unknown",0,1))</f>
        <v/>
      </c>
      <c r="L257" s="341" t="str">
        <f t="array" ref="L257">if(U257="","",XLOOKUP(U257,Master[Company],Master[Line Distance],"Unknown",0,1))</f>
        <v/>
      </c>
      <c r="M257" s="394"/>
      <c r="N257" s="341"/>
      <c r="O257" s="341"/>
      <c r="P257" s="341" t="str">
        <f t="array" ref="P257">if(U257="","",XLOOKUP(U257,Master[Company],Master[Terms],"NA",0,1))</f>
        <v/>
      </c>
      <c r="Q257" s="341" t="str">
        <f t="shared" si="1"/>
        <v/>
      </c>
      <c r="R257" s="341" t="str">
        <f t="array" ref="R257">if(U257="","",XLOOKUP(U257,Master[Company],Master[Group],"NA",0,1))</f>
        <v/>
      </c>
      <c r="S257" s="341" t="str">
        <f t="array" ref="S257">if(U257="","",XLOOKUP(U257,Master[Company],Master[Loading Location],"NA",0,1))</f>
        <v/>
      </c>
      <c r="T257" s="341" t="str">
        <f t="array" ref="T257">if(U257="","",XLOOKUP(U257,Master[Company],Master[Acronym],"NA",0,1))</f>
        <v/>
      </c>
      <c r="U257" s="341"/>
      <c r="V257" s="342"/>
      <c r="W257" s="342"/>
      <c r="X257" s="341" t="str">
        <f t="shared" si="2"/>
        <v/>
      </c>
      <c r="Y257" s="341" t="str">
        <f t="shared" si="3"/>
        <v/>
      </c>
      <c r="Z257" s="341"/>
      <c r="AA257" s="341"/>
      <c r="AB257" s="341"/>
      <c r="AC257" s="401"/>
      <c r="AD257" s="563"/>
      <c r="AE257" s="564"/>
      <c r="AF257" s="564"/>
      <c r="AG257" s="564"/>
      <c r="AH257" s="564"/>
      <c r="AI257" s="564"/>
      <c r="AJ257" s="564"/>
      <c r="AK257" s="564"/>
      <c r="AL257" s="563"/>
      <c r="AM257" s="564"/>
      <c r="AN257" s="564"/>
      <c r="AO257" s="564"/>
      <c r="AP257" s="564"/>
      <c r="AQ257" s="564"/>
      <c r="AR257" s="564"/>
      <c r="AS257" s="564"/>
      <c r="AT257" s="401"/>
      <c r="AU257" s="399"/>
      <c r="AV257" s="617"/>
      <c r="AW257" s="401"/>
      <c r="AX257" s="401"/>
      <c r="AY257" s="341"/>
      <c r="AZ257" s="341"/>
      <c r="BA257" s="341"/>
      <c r="BB257" s="341"/>
      <c r="BC257" s="341"/>
      <c r="BD257" s="401"/>
      <c r="BE257" s="341"/>
      <c r="BF257" s="341"/>
      <c r="BG257" s="402"/>
      <c r="BH257" s="403"/>
      <c r="BI257" s="405"/>
      <c r="BJ257" s="405"/>
      <c r="BK257" s="405"/>
      <c r="BL257" s="405"/>
      <c r="BM257" s="514"/>
    </row>
    <row r="258" ht="18.75" customHeight="1">
      <c r="A258" s="400" t="str">
        <f t="shared" si="4"/>
        <v/>
      </c>
      <c r="B258" s="341"/>
      <c r="C258" s="559"/>
      <c r="D258" s="341"/>
      <c r="E258" s="638"/>
      <c r="F258" s="393"/>
      <c r="G258" s="341" t="str">
        <f t="array" ref="G258">IF(C258="","",XLOOKUP(C258,'Master Data'!K:K,'Master Data'!N:N,"Input in Master Data",0,1))</f>
        <v/>
      </c>
      <c r="H258" s="341" t="str">
        <f t="array" ref="H258">IF(C258="","",XLOOKUP(C258,'Master Data'!K:K,'Master Data'!O:O,"Input in Master Data",0,1))</f>
        <v/>
      </c>
      <c r="I258" s="341" t="str">
        <f t="array" ref="I258">if(U258="","",XLOOKUP(U258,Master[Company],Master[Blow],"Unknown",0,1))</f>
        <v/>
      </c>
      <c r="J258" s="341" t="str">
        <f t="array" ref="J258">if(U258="","",XLOOKUP(U258,Master[Company],Master[Pigging],"Unknown",0,1))</f>
        <v/>
      </c>
      <c r="K258" s="341" t="str">
        <f t="array" ref="K258">if(U258="","",XLOOKUP(U258,Master[Company],Master[Load Method],"Unknown",0,1))</f>
        <v/>
      </c>
      <c r="L258" s="341" t="str">
        <f t="array" ref="L258">if(U258="","",XLOOKUP(U258,Master[Company],Master[Line Distance],"Unknown",0,1))</f>
        <v/>
      </c>
      <c r="M258" s="394"/>
      <c r="N258" s="341"/>
      <c r="O258" s="341"/>
      <c r="P258" s="341" t="str">
        <f t="array" ref="P258">if(U258="","",XLOOKUP(U258,Master[Company],Master[Terms],"NA",0,1))</f>
        <v/>
      </c>
      <c r="Q258" s="341" t="str">
        <f t="shared" si="1"/>
        <v/>
      </c>
      <c r="R258" s="341" t="str">
        <f t="array" ref="R258">if(U258="","",XLOOKUP(U258,Master[Company],Master[Group],"NA",0,1))</f>
        <v/>
      </c>
      <c r="S258" s="341" t="str">
        <f t="array" ref="S258">if(U258="","",XLOOKUP(U258,Master[Company],Master[Loading Location],"NA",0,1))</f>
        <v/>
      </c>
      <c r="T258" s="341" t="str">
        <f t="array" ref="T258">if(U258="","",XLOOKUP(U258,Master[Company],Master[Acronym],"NA",0,1))</f>
        <v/>
      </c>
      <c r="U258" s="341"/>
      <c r="V258" s="342"/>
      <c r="W258" s="342"/>
      <c r="X258" s="341" t="str">
        <f t="shared" si="2"/>
        <v/>
      </c>
      <c r="Y258" s="341" t="str">
        <f t="shared" si="3"/>
        <v/>
      </c>
      <c r="Z258" s="341"/>
      <c r="AA258" s="341"/>
      <c r="AB258" s="341"/>
      <c r="AC258" s="401"/>
      <c r="AD258" s="563"/>
      <c r="AE258" s="564"/>
      <c r="AF258" s="564"/>
      <c r="AG258" s="564"/>
      <c r="AH258" s="564"/>
      <c r="AI258" s="564"/>
      <c r="AJ258" s="564"/>
      <c r="AK258" s="564"/>
      <c r="AL258" s="563"/>
      <c r="AM258" s="564"/>
      <c r="AN258" s="564"/>
      <c r="AO258" s="564"/>
      <c r="AP258" s="564"/>
      <c r="AQ258" s="564"/>
      <c r="AR258" s="564"/>
      <c r="AS258" s="564"/>
      <c r="AT258" s="401"/>
      <c r="AU258" s="399"/>
      <c r="AV258" s="617"/>
      <c r="AW258" s="401"/>
      <c r="AX258" s="401"/>
      <c r="AY258" s="341"/>
      <c r="AZ258" s="341"/>
      <c r="BA258" s="341"/>
      <c r="BB258" s="341"/>
      <c r="BC258" s="341"/>
      <c r="BD258" s="401"/>
      <c r="BE258" s="341"/>
      <c r="BF258" s="341"/>
      <c r="BG258" s="402"/>
      <c r="BH258" s="403"/>
      <c r="BI258" s="405"/>
      <c r="BJ258" s="405"/>
      <c r="BK258" s="405"/>
      <c r="BL258" s="405"/>
      <c r="BM258" s="514"/>
    </row>
    <row r="259" ht="18.75" customHeight="1">
      <c r="A259" s="400" t="str">
        <f t="shared" si="4"/>
        <v/>
      </c>
      <c r="B259" s="341"/>
      <c r="C259" s="559"/>
      <c r="D259" s="341"/>
      <c r="E259" s="638"/>
      <c r="F259" s="393"/>
      <c r="G259" s="341" t="str">
        <f t="array" ref="G259">IF(C259="","",XLOOKUP(C259,'Master Data'!K:K,'Master Data'!N:N,"Input in Master Data",0,1))</f>
        <v/>
      </c>
      <c r="H259" s="341" t="str">
        <f t="array" ref="H259">IF(C259="","",XLOOKUP(C259,'Master Data'!K:K,'Master Data'!O:O,"Input in Master Data",0,1))</f>
        <v/>
      </c>
      <c r="I259" s="341" t="str">
        <f t="array" ref="I259">if(U259="","",XLOOKUP(U259,Master[Company],Master[Blow],"Unknown",0,1))</f>
        <v/>
      </c>
      <c r="J259" s="341" t="str">
        <f t="array" ref="J259">if(U259="","",XLOOKUP(U259,Master[Company],Master[Pigging],"Unknown",0,1))</f>
        <v/>
      </c>
      <c r="K259" s="341" t="str">
        <f t="array" ref="K259">if(U259="","",XLOOKUP(U259,Master[Company],Master[Load Method],"Unknown",0,1))</f>
        <v/>
      </c>
      <c r="L259" s="341" t="str">
        <f t="array" ref="L259">if(U259="","",XLOOKUP(U259,Master[Company],Master[Line Distance],"Unknown",0,1))</f>
        <v/>
      </c>
      <c r="M259" s="394"/>
      <c r="N259" s="341"/>
      <c r="O259" s="341"/>
      <c r="P259" s="341" t="str">
        <f t="array" ref="P259">if(U259="","",XLOOKUP(U259,Master[Company],Master[Terms],"NA",0,1))</f>
        <v/>
      </c>
      <c r="Q259" s="341" t="str">
        <f t="shared" si="1"/>
        <v/>
      </c>
      <c r="R259" s="341" t="str">
        <f t="array" ref="R259">if(U259="","",XLOOKUP(U259,Master[Company],Master[Group],"NA",0,1))</f>
        <v/>
      </c>
      <c r="S259" s="341" t="str">
        <f t="array" ref="S259">if(U259="","",XLOOKUP(U259,Master[Company],Master[Loading Location],"NA",0,1))</f>
        <v/>
      </c>
      <c r="T259" s="341" t="str">
        <f t="array" ref="T259">if(U259="","",XLOOKUP(U259,Master[Company],Master[Acronym],"NA",0,1))</f>
        <v/>
      </c>
      <c r="U259" s="341"/>
      <c r="V259" s="342"/>
      <c r="W259" s="342"/>
      <c r="X259" s="341" t="str">
        <f t="shared" si="2"/>
        <v/>
      </c>
      <c r="Y259" s="341" t="str">
        <f t="shared" si="3"/>
        <v/>
      </c>
      <c r="Z259" s="341"/>
      <c r="AA259" s="341"/>
      <c r="AB259" s="341"/>
      <c r="AC259" s="401"/>
      <c r="AD259" s="563"/>
      <c r="AE259" s="564"/>
      <c r="AF259" s="564"/>
      <c r="AG259" s="564"/>
      <c r="AH259" s="564"/>
      <c r="AI259" s="564"/>
      <c r="AJ259" s="564"/>
      <c r="AK259" s="564"/>
      <c r="AL259" s="563"/>
      <c r="AM259" s="564"/>
      <c r="AN259" s="564"/>
      <c r="AO259" s="564"/>
      <c r="AP259" s="564"/>
      <c r="AQ259" s="564"/>
      <c r="AR259" s="564"/>
      <c r="AS259" s="564"/>
      <c r="AT259" s="401"/>
      <c r="AU259" s="399"/>
      <c r="AV259" s="617"/>
      <c r="AW259" s="401"/>
      <c r="AX259" s="401"/>
      <c r="AY259" s="341"/>
      <c r="AZ259" s="341"/>
      <c r="BA259" s="341"/>
      <c r="BB259" s="341"/>
      <c r="BC259" s="341"/>
      <c r="BD259" s="401"/>
      <c r="BE259" s="341"/>
      <c r="BF259" s="341"/>
      <c r="BG259" s="402"/>
      <c r="BH259" s="403"/>
      <c r="BI259" s="405"/>
      <c r="BJ259" s="405"/>
      <c r="BK259" s="405"/>
      <c r="BL259" s="405"/>
      <c r="BM259" s="514"/>
    </row>
    <row r="260" ht="18.75" customHeight="1">
      <c r="A260" s="400" t="str">
        <f t="shared" si="4"/>
        <v/>
      </c>
      <c r="B260" s="341"/>
      <c r="C260" s="559"/>
      <c r="D260" s="341"/>
      <c r="E260" s="638"/>
      <c r="F260" s="393"/>
      <c r="G260" s="341" t="str">
        <f t="array" ref="G260">IF(C260="","",XLOOKUP(C260,'Master Data'!K:K,'Master Data'!N:N,"Input in Master Data",0,1))</f>
        <v/>
      </c>
      <c r="H260" s="341" t="str">
        <f t="array" ref="H260">IF(C260="","",XLOOKUP(C260,'Master Data'!K:K,'Master Data'!O:O,"Input in Master Data",0,1))</f>
        <v/>
      </c>
      <c r="I260" s="341" t="str">
        <f t="array" ref="I260">if(U260="","",XLOOKUP(U260,Master[Company],Master[Blow],"Unknown",0,1))</f>
        <v/>
      </c>
      <c r="J260" s="341" t="str">
        <f t="array" ref="J260">if(U260="","",XLOOKUP(U260,Master[Company],Master[Pigging],"Unknown",0,1))</f>
        <v/>
      </c>
      <c r="K260" s="341" t="str">
        <f t="array" ref="K260">if(U260="","",XLOOKUP(U260,Master[Company],Master[Load Method],"Unknown",0,1))</f>
        <v/>
      </c>
      <c r="L260" s="341" t="str">
        <f t="array" ref="L260">if(U260="","",XLOOKUP(U260,Master[Company],Master[Line Distance],"Unknown",0,1))</f>
        <v/>
      </c>
      <c r="M260" s="394"/>
      <c r="N260" s="341"/>
      <c r="O260" s="341"/>
      <c r="P260" s="341" t="str">
        <f t="array" ref="P260">if(U260="","",XLOOKUP(U260,Master[Company],Master[Terms],"NA",0,1))</f>
        <v/>
      </c>
      <c r="Q260" s="341" t="str">
        <f t="shared" si="1"/>
        <v/>
      </c>
      <c r="R260" s="341" t="str">
        <f t="array" ref="R260">if(U260="","",XLOOKUP(U260,Master[Company],Master[Group],"NA",0,1))</f>
        <v/>
      </c>
      <c r="S260" s="341" t="str">
        <f t="array" ref="S260">if(U260="","",XLOOKUP(U260,Master[Company],Master[Loading Location],"NA",0,1))</f>
        <v/>
      </c>
      <c r="T260" s="341" t="str">
        <f t="array" ref="T260">if(U260="","",XLOOKUP(U260,Master[Company],Master[Acronym],"NA",0,1))</f>
        <v/>
      </c>
      <c r="U260" s="341"/>
      <c r="V260" s="342"/>
      <c r="W260" s="342"/>
      <c r="X260" s="341" t="str">
        <f t="shared" si="2"/>
        <v/>
      </c>
      <c r="Y260" s="341" t="str">
        <f t="shared" si="3"/>
        <v/>
      </c>
      <c r="Z260" s="341"/>
      <c r="AA260" s="341"/>
      <c r="AB260" s="341"/>
      <c r="AC260" s="401"/>
      <c r="AD260" s="563"/>
      <c r="AE260" s="564"/>
      <c r="AF260" s="564"/>
      <c r="AG260" s="564"/>
      <c r="AH260" s="564"/>
      <c r="AI260" s="564"/>
      <c r="AJ260" s="564"/>
      <c r="AK260" s="564"/>
      <c r="AL260" s="563"/>
      <c r="AM260" s="564"/>
      <c r="AN260" s="564"/>
      <c r="AO260" s="564"/>
      <c r="AP260" s="564"/>
      <c r="AQ260" s="564"/>
      <c r="AR260" s="564"/>
      <c r="AS260" s="564"/>
      <c r="AT260" s="401"/>
      <c r="AU260" s="399"/>
      <c r="AV260" s="617"/>
      <c r="AW260" s="401"/>
      <c r="AX260" s="401"/>
      <c r="AY260" s="341"/>
      <c r="AZ260" s="341"/>
      <c r="BA260" s="341"/>
      <c r="BB260" s="341"/>
      <c r="BC260" s="341"/>
      <c r="BD260" s="401"/>
      <c r="BE260" s="341"/>
      <c r="BF260" s="341"/>
      <c r="BG260" s="402"/>
      <c r="BH260" s="403"/>
      <c r="BI260" s="405"/>
      <c r="BJ260" s="405"/>
      <c r="BK260" s="405"/>
      <c r="BL260" s="405"/>
      <c r="BM260" s="514"/>
    </row>
    <row r="261" ht="18.75" customHeight="1">
      <c r="A261" s="400" t="str">
        <f t="shared" si="4"/>
        <v/>
      </c>
      <c r="B261" s="341"/>
      <c r="C261" s="559"/>
      <c r="D261" s="341"/>
      <c r="E261" s="638"/>
      <c r="F261" s="393"/>
      <c r="G261" s="341" t="str">
        <f t="array" ref="G261">IF(C261="","",XLOOKUP(C261,'Master Data'!K:K,'Master Data'!N:N,"Input in Master Data",0,1))</f>
        <v/>
      </c>
      <c r="H261" s="341" t="str">
        <f t="array" ref="H261">IF(C261="","",XLOOKUP(C261,'Master Data'!K:K,'Master Data'!O:O,"Input in Master Data",0,1))</f>
        <v/>
      </c>
      <c r="I261" s="341" t="str">
        <f t="array" ref="I261">if(U261="","",XLOOKUP(U261,Master[Company],Master[Blow],"Unknown",0,1))</f>
        <v/>
      </c>
      <c r="J261" s="341" t="str">
        <f t="array" ref="J261">if(U261="","",XLOOKUP(U261,Master[Company],Master[Pigging],"Unknown",0,1))</f>
        <v/>
      </c>
      <c r="K261" s="341" t="str">
        <f t="array" ref="K261">if(U261="","",XLOOKUP(U261,Master[Company],Master[Load Method],"Unknown",0,1))</f>
        <v/>
      </c>
      <c r="L261" s="341" t="str">
        <f t="array" ref="L261">if(U261="","",XLOOKUP(U261,Master[Company],Master[Line Distance],"Unknown",0,1))</f>
        <v/>
      </c>
      <c r="M261" s="394"/>
      <c r="N261" s="341"/>
      <c r="O261" s="341"/>
      <c r="P261" s="341" t="str">
        <f t="array" ref="P261">if(U261="","",XLOOKUP(U261,Master[Company],Master[Terms],"NA",0,1))</f>
        <v/>
      </c>
      <c r="Q261" s="341" t="str">
        <f t="shared" si="1"/>
        <v/>
      </c>
      <c r="R261" s="341" t="str">
        <f t="array" ref="R261">if(U261="","",XLOOKUP(U261,Master[Company],Master[Group],"NA",0,1))</f>
        <v/>
      </c>
      <c r="S261" s="341" t="str">
        <f t="array" ref="S261">if(U261="","",XLOOKUP(U261,Master[Company],Master[Loading Location],"NA",0,1))</f>
        <v/>
      </c>
      <c r="T261" s="341" t="str">
        <f t="array" ref="T261">if(U261="","",XLOOKUP(U261,Master[Company],Master[Acronym],"NA",0,1))</f>
        <v/>
      </c>
      <c r="U261" s="341"/>
      <c r="V261" s="342"/>
      <c r="W261" s="342"/>
      <c r="X261" s="341" t="str">
        <f t="shared" si="2"/>
        <v/>
      </c>
      <c r="Y261" s="341" t="str">
        <f t="shared" si="3"/>
        <v/>
      </c>
      <c r="Z261" s="341"/>
      <c r="AA261" s="341"/>
      <c r="AB261" s="341"/>
      <c r="AC261" s="401"/>
      <c r="AD261" s="563"/>
      <c r="AE261" s="564"/>
      <c r="AF261" s="564"/>
      <c r="AG261" s="564"/>
      <c r="AH261" s="564"/>
      <c r="AI261" s="564"/>
      <c r="AJ261" s="564"/>
      <c r="AK261" s="564"/>
      <c r="AL261" s="563"/>
      <c r="AM261" s="564"/>
      <c r="AN261" s="564"/>
      <c r="AO261" s="564"/>
      <c r="AP261" s="564"/>
      <c r="AQ261" s="564"/>
      <c r="AR261" s="564"/>
      <c r="AS261" s="564"/>
      <c r="AT261" s="401"/>
      <c r="AU261" s="399"/>
      <c r="AV261" s="617"/>
      <c r="AW261" s="401"/>
      <c r="AX261" s="401"/>
      <c r="AY261" s="341"/>
      <c r="AZ261" s="341"/>
      <c r="BA261" s="341"/>
      <c r="BB261" s="341"/>
      <c r="BC261" s="341"/>
      <c r="BD261" s="401"/>
      <c r="BE261" s="341"/>
      <c r="BF261" s="341"/>
      <c r="BG261" s="402"/>
      <c r="BH261" s="403"/>
      <c r="BI261" s="405"/>
      <c r="BJ261" s="405"/>
      <c r="BK261" s="405"/>
      <c r="BL261" s="405"/>
      <c r="BM261" s="514"/>
    </row>
    <row r="262" ht="18.75" customHeight="1">
      <c r="A262" s="400" t="str">
        <f t="shared" si="4"/>
        <v/>
      </c>
      <c r="B262" s="341"/>
      <c r="C262" s="559"/>
      <c r="D262" s="341"/>
      <c r="E262" s="638"/>
      <c r="F262" s="393"/>
      <c r="G262" s="341" t="str">
        <f t="array" ref="G262">IF(C262="","",XLOOKUP(C262,'Master Data'!K:K,'Master Data'!N:N,"Input in Master Data",0,1))</f>
        <v/>
      </c>
      <c r="H262" s="341" t="str">
        <f t="array" ref="H262">IF(C262="","",XLOOKUP(C262,'Master Data'!K:K,'Master Data'!O:O,"Input in Master Data",0,1))</f>
        <v/>
      </c>
      <c r="I262" s="341" t="str">
        <f t="array" ref="I262">if(U262="","",XLOOKUP(U262,Master[Company],Master[Blow],"Unknown",0,1))</f>
        <v/>
      </c>
      <c r="J262" s="341" t="str">
        <f t="array" ref="J262">if(U262="","",XLOOKUP(U262,Master[Company],Master[Pigging],"Unknown",0,1))</f>
        <v/>
      </c>
      <c r="K262" s="341" t="str">
        <f t="array" ref="K262">if(U262="","",XLOOKUP(U262,Master[Company],Master[Load Method],"Unknown",0,1))</f>
        <v/>
      </c>
      <c r="L262" s="341" t="str">
        <f t="array" ref="L262">if(U262="","",XLOOKUP(U262,Master[Company],Master[Line Distance],"Unknown",0,1))</f>
        <v/>
      </c>
      <c r="M262" s="394"/>
      <c r="N262" s="341"/>
      <c r="O262" s="341"/>
      <c r="P262" s="341" t="str">
        <f t="array" ref="P262">if(U262="","",XLOOKUP(U262,Master[Company],Master[Terms],"NA",0,1))</f>
        <v/>
      </c>
      <c r="Q262" s="341" t="str">
        <f t="shared" si="1"/>
        <v/>
      </c>
      <c r="R262" s="341" t="str">
        <f t="array" ref="R262">if(U262="","",XLOOKUP(U262,Master[Company],Master[Group],"NA",0,1))</f>
        <v/>
      </c>
      <c r="S262" s="341" t="str">
        <f t="array" ref="S262">if(U262="","",XLOOKUP(U262,Master[Company],Master[Loading Location],"NA",0,1))</f>
        <v/>
      </c>
      <c r="T262" s="341" t="str">
        <f t="array" ref="T262">if(U262="","",XLOOKUP(U262,Master[Company],Master[Acronym],"NA",0,1))</f>
        <v/>
      </c>
      <c r="U262" s="341"/>
      <c r="V262" s="342"/>
      <c r="W262" s="342"/>
      <c r="X262" s="341" t="str">
        <f t="shared" si="2"/>
        <v/>
      </c>
      <c r="Y262" s="341" t="str">
        <f t="shared" si="3"/>
        <v/>
      </c>
      <c r="Z262" s="341"/>
      <c r="AA262" s="341"/>
      <c r="AB262" s="341"/>
      <c r="AC262" s="401"/>
      <c r="AD262" s="563"/>
      <c r="AE262" s="564"/>
      <c r="AF262" s="564"/>
      <c r="AG262" s="564"/>
      <c r="AH262" s="564"/>
      <c r="AI262" s="564"/>
      <c r="AJ262" s="564"/>
      <c r="AK262" s="564"/>
      <c r="AL262" s="563"/>
      <c r="AM262" s="564"/>
      <c r="AN262" s="564"/>
      <c r="AO262" s="564"/>
      <c r="AP262" s="564"/>
      <c r="AQ262" s="564"/>
      <c r="AR262" s="564"/>
      <c r="AS262" s="564"/>
      <c r="AT262" s="401"/>
      <c r="AU262" s="399"/>
      <c r="AV262" s="617"/>
      <c r="AW262" s="401"/>
      <c r="AX262" s="401"/>
      <c r="AY262" s="341"/>
      <c r="AZ262" s="341"/>
      <c r="BA262" s="341"/>
      <c r="BB262" s="341"/>
      <c r="BC262" s="341"/>
      <c r="BD262" s="401"/>
      <c r="BE262" s="341"/>
      <c r="BF262" s="341"/>
      <c r="BG262" s="402"/>
      <c r="BH262" s="403"/>
      <c r="BI262" s="405"/>
      <c r="BJ262" s="405"/>
      <c r="BK262" s="405"/>
      <c r="BL262" s="405"/>
      <c r="BM262" s="514"/>
    </row>
    <row r="263" ht="18.75" customHeight="1">
      <c r="A263" s="400" t="str">
        <f t="shared" si="4"/>
        <v/>
      </c>
      <c r="B263" s="341"/>
      <c r="C263" s="559"/>
      <c r="D263" s="341"/>
      <c r="E263" s="638"/>
      <c r="F263" s="393"/>
      <c r="G263" s="341" t="str">
        <f t="array" ref="G263">IF(C263="","",XLOOKUP(C263,'Master Data'!K:K,'Master Data'!N:N,"Input in Master Data",0,1))</f>
        <v/>
      </c>
      <c r="H263" s="341" t="str">
        <f t="array" ref="H263">IF(C263="","",XLOOKUP(C263,'Master Data'!K:K,'Master Data'!O:O,"Input in Master Data",0,1))</f>
        <v/>
      </c>
      <c r="I263" s="341" t="str">
        <f t="array" ref="I263">if(U263="","",XLOOKUP(U263,Master[Company],Master[Blow],"Unknown",0,1))</f>
        <v/>
      </c>
      <c r="J263" s="341" t="str">
        <f t="array" ref="J263">if(U263="","",XLOOKUP(U263,Master[Company],Master[Pigging],"Unknown",0,1))</f>
        <v/>
      </c>
      <c r="K263" s="341" t="str">
        <f t="array" ref="K263">if(U263="","",XLOOKUP(U263,Master[Company],Master[Load Method],"Unknown",0,1))</f>
        <v/>
      </c>
      <c r="L263" s="341" t="str">
        <f t="array" ref="L263">if(U263="","",XLOOKUP(U263,Master[Company],Master[Line Distance],"Unknown",0,1))</f>
        <v/>
      </c>
      <c r="M263" s="394"/>
      <c r="N263" s="341"/>
      <c r="O263" s="341"/>
      <c r="P263" s="341" t="str">
        <f t="array" ref="P263">if(U263="","",XLOOKUP(U263,Master[Company],Master[Terms],"NA",0,1))</f>
        <v/>
      </c>
      <c r="Q263" s="341" t="str">
        <f t="shared" si="1"/>
        <v/>
      </c>
      <c r="R263" s="341" t="str">
        <f t="array" ref="R263">if(U263="","",XLOOKUP(U263,Master[Company],Master[Group],"NA",0,1))</f>
        <v/>
      </c>
      <c r="S263" s="341" t="str">
        <f t="array" ref="S263">if(U263="","",XLOOKUP(U263,Master[Company],Master[Loading Location],"NA",0,1))</f>
        <v/>
      </c>
      <c r="T263" s="341" t="str">
        <f t="array" ref="T263">if(U263="","",XLOOKUP(U263,Master[Company],Master[Acronym],"NA",0,1))</f>
        <v/>
      </c>
      <c r="U263" s="341"/>
      <c r="V263" s="342"/>
      <c r="W263" s="342"/>
      <c r="X263" s="341" t="str">
        <f t="shared" si="2"/>
        <v/>
      </c>
      <c r="Y263" s="341" t="str">
        <f t="shared" si="3"/>
        <v/>
      </c>
      <c r="Z263" s="341"/>
      <c r="AA263" s="341"/>
      <c r="AB263" s="341"/>
      <c r="AC263" s="401"/>
      <c r="AD263" s="563"/>
      <c r="AE263" s="564"/>
      <c r="AF263" s="564"/>
      <c r="AG263" s="564"/>
      <c r="AH263" s="564"/>
      <c r="AI263" s="564"/>
      <c r="AJ263" s="564"/>
      <c r="AK263" s="564"/>
      <c r="AL263" s="563"/>
      <c r="AM263" s="564"/>
      <c r="AN263" s="564"/>
      <c r="AO263" s="564"/>
      <c r="AP263" s="564"/>
      <c r="AQ263" s="564"/>
      <c r="AR263" s="564"/>
      <c r="AS263" s="564"/>
      <c r="AT263" s="401"/>
      <c r="AU263" s="399"/>
      <c r="AV263" s="617"/>
      <c r="AW263" s="401"/>
      <c r="AX263" s="401"/>
      <c r="AY263" s="341"/>
      <c r="AZ263" s="341"/>
      <c r="BA263" s="341"/>
      <c r="BB263" s="341"/>
      <c r="BC263" s="341"/>
      <c r="BD263" s="401"/>
      <c r="BE263" s="341"/>
      <c r="BF263" s="341"/>
      <c r="BG263" s="402"/>
      <c r="BH263" s="403"/>
      <c r="BI263" s="405"/>
      <c r="BJ263" s="405"/>
      <c r="BK263" s="405"/>
      <c r="BL263" s="405"/>
      <c r="BM263" s="514"/>
    </row>
    <row r="264" ht="18.75" customHeight="1">
      <c r="A264" s="400" t="str">
        <f t="shared" si="4"/>
        <v/>
      </c>
      <c r="B264" s="341"/>
      <c r="C264" s="559"/>
      <c r="D264" s="341"/>
      <c r="E264" s="638"/>
      <c r="F264" s="393"/>
      <c r="G264" s="341" t="str">
        <f t="array" ref="G264">IF(C264="","",XLOOKUP(C264,'Master Data'!K:K,'Master Data'!N:N,"Input in Master Data",0,1))</f>
        <v/>
      </c>
      <c r="H264" s="341" t="str">
        <f t="array" ref="H264">IF(C264="","",XLOOKUP(C264,'Master Data'!K:K,'Master Data'!O:O,"Input in Master Data",0,1))</f>
        <v/>
      </c>
      <c r="I264" s="341" t="str">
        <f t="array" ref="I264">if(U264="","",XLOOKUP(U264,Master[Company],Master[Blow],"Unknown",0,1))</f>
        <v/>
      </c>
      <c r="J264" s="341" t="str">
        <f t="array" ref="J264">if(U264="","",XLOOKUP(U264,Master[Company],Master[Pigging],"Unknown",0,1))</f>
        <v/>
      </c>
      <c r="K264" s="341" t="str">
        <f t="array" ref="K264">if(U264="","",XLOOKUP(U264,Master[Company],Master[Load Method],"Unknown",0,1))</f>
        <v/>
      </c>
      <c r="L264" s="341" t="str">
        <f t="array" ref="L264">if(U264="","",XLOOKUP(U264,Master[Company],Master[Line Distance],"Unknown",0,1))</f>
        <v/>
      </c>
      <c r="M264" s="394"/>
      <c r="N264" s="341"/>
      <c r="O264" s="341"/>
      <c r="P264" s="341" t="str">
        <f t="array" ref="P264">if(U264="","",XLOOKUP(U264,Master[Company],Master[Terms],"NA",0,1))</f>
        <v/>
      </c>
      <c r="Q264" s="341" t="str">
        <f t="shared" si="1"/>
        <v/>
      </c>
      <c r="R264" s="341" t="str">
        <f t="array" ref="R264">if(U264="","",XLOOKUP(U264,Master[Company],Master[Group],"NA",0,1))</f>
        <v/>
      </c>
      <c r="S264" s="341" t="str">
        <f t="array" ref="S264">if(U264="","",XLOOKUP(U264,Master[Company],Master[Loading Location],"NA",0,1))</f>
        <v/>
      </c>
      <c r="T264" s="341" t="str">
        <f t="array" ref="T264">if(U264="","",XLOOKUP(U264,Master[Company],Master[Acronym],"NA",0,1))</f>
        <v/>
      </c>
      <c r="U264" s="341"/>
      <c r="V264" s="342"/>
      <c r="W264" s="342"/>
      <c r="X264" s="341" t="str">
        <f t="shared" si="2"/>
        <v/>
      </c>
      <c r="Y264" s="341" t="str">
        <f t="shared" si="3"/>
        <v/>
      </c>
      <c r="Z264" s="341"/>
      <c r="AA264" s="341"/>
      <c r="AB264" s="341"/>
      <c r="AC264" s="401"/>
      <c r="AD264" s="563"/>
      <c r="AE264" s="564"/>
      <c r="AF264" s="564"/>
      <c r="AG264" s="564"/>
      <c r="AH264" s="564"/>
      <c r="AI264" s="564"/>
      <c r="AJ264" s="564"/>
      <c r="AK264" s="564"/>
      <c r="AL264" s="563"/>
      <c r="AM264" s="564"/>
      <c r="AN264" s="564"/>
      <c r="AO264" s="564"/>
      <c r="AP264" s="564"/>
      <c r="AQ264" s="564"/>
      <c r="AR264" s="564"/>
      <c r="AS264" s="564"/>
      <c r="AT264" s="401"/>
      <c r="AU264" s="399"/>
      <c r="AV264" s="617"/>
      <c r="AW264" s="401"/>
      <c r="AX264" s="401"/>
      <c r="AY264" s="341"/>
      <c r="AZ264" s="341"/>
      <c r="BA264" s="341"/>
      <c r="BB264" s="341"/>
      <c r="BC264" s="341"/>
      <c r="BD264" s="401"/>
      <c r="BE264" s="341"/>
      <c r="BF264" s="341"/>
      <c r="BG264" s="402"/>
      <c r="BH264" s="403"/>
      <c r="BI264" s="405"/>
      <c r="BJ264" s="405"/>
      <c r="BK264" s="405"/>
      <c r="BL264" s="405"/>
      <c r="BM264" s="514"/>
    </row>
    <row r="265" ht="18.75" customHeight="1">
      <c r="A265" s="400" t="str">
        <f t="shared" si="4"/>
        <v/>
      </c>
      <c r="B265" s="341"/>
      <c r="C265" s="559"/>
      <c r="D265" s="341"/>
      <c r="E265" s="638"/>
      <c r="F265" s="393"/>
      <c r="G265" s="341" t="str">
        <f t="array" ref="G265">IF(C265="","",XLOOKUP(C265,'Master Data'!K:K,'Master Data'!N:N,"Input in Master Data",0,1))</f>
        <v/>
      </c>
      <c r="H265" s="341" t="str">
        <f t="array" ref="H265">IF(C265="","",XLOOKUP(C265,'Master Data'!K:K,'Master Data'!O:O,"Input in Master Data",0,1))</f>
        <v/>
      </c>
      <c r="I265" s="341" t="str">
        <f t="array" ref="I265">if(U265="","",XLOOKUP(U265,Master[Company],Master[Blow],"Unknown",0,1))</f>
        <v/>
      </c>
      <c r="J265" s="341" t="str">
        <f t="array" ref="J265">if(U265="","",XLOOKUP(U265,Master[Company],Master[Pigging],"Unknown",0,1))</f>
        <v/>
      </c>
      <c r="K265" s="341" t="str">
        <f t="array" ref="K265">if(U265="","",XLOOKUP(U265,Master[Company],Master[Load Method],"Unknown",0,1))</f>
        <v/>
      </c>
      <c r="L265" s="341" t="str">
        <f t="array" ref="L265">if(U265="","",XLOOKUP(U265,Master[Company],Master[Line Distance],"Unknown",0,1))</f>
        <v/>
      </c>
      <c r="M265" s="394"/>
      <c r="N265" s="341"/>
      <c r="O265" s="341"/>
      <c r="P265" s="341" t="str">
        <f t="array" ref="P265">if(U265="","",XLOOKUP(U265,Master[Company],Master[Terms],"NA",0,1))</f>
        <v/>
      </c>
      <c r="Q265" s="341" t="str">
        <f t="shared" si="1"/>
        <v/>
      </c>
      <c r="R265" s="341" t="str">
        <f t="array" ref="R265">if(U265="","",XLOOKUP(U265,Master[Company],Master[Group],"NA",0,1))</f>
        <v/>
      </c>
      <c r="S265" s="341" t="str">
        <f t="array" ref="S265">if(U265="","",XLOOKUP(U265,Master[Company],Master[Loading Location],"NA",0,1))</f>
        <v/>
      </c>
      <c r="T265" s="341" t="str">
        <f t="array" ref="T265">if(U265="","",XLOOKUP(U265,Master[Company],Master[Acronym],"NA",0,1))</f>
        <v/>
      </c>
      <c r="U265" s="341"/>
      <c r="V265" s="342"/>
      <c r="W265" s="342"/>
      <c r="X265" s="341" t="str">
        <f t="shared" si="2"/>
        <v/>
      </c>
      <c r="Y265" s="341" t="str">
        <f t="shared" si="3"/>
        <v/>
      </c>
      <c r="Z265" s="341"/>
      <c r="AA265" s="341"/>
      <c r="AB265" s="341"/>
      <c r="AC265" s="401"/>
      <c r="AD265" s="563"/>
      <c r="AE265" s="564"/>
      <c r="AF265" s="564"/>
      <c r="AG265" s="564"/>
      <c r="AH265" s="564"/>
      <c r="AI265" s="564"/>
      <c r="AJ265" s="564"/>
      <c r="AK265" s="564"/>
      <c r="AL265" s="563"/>
      <c r="AM265" s="564"/>
      <c r="AN265" s="564"/>
      <c r="AO265" s="564"/>
      <c r="AP265" s="564"/>
      <c r="AQ265" s="564"/>
      <c r="AR265" s="564"/>
      <c r="AS265" s="564"/>
      <c r="AT265" s="401"/>
      <c r="AU265" s="399"/>
      <c r="AV265" s="617"/>
      <c r="AW265" s="401"/>
      <c r="AX265" s="401"/>
      <c r="AY265" s="341"/>
      <c r="AZ265" s="341"/>
      <c r="BA265" s="341"/>
      <c r="BB265" s="341"/>
      <c r="BC265" s="341"/>
      <c r="BD265" s="401"/>
      <c r="BE265" s="341"/>
      <c r="BF265" s="341"/>
      <c r="BG265" s="402"/>
      <c r="BH265" s="403"/>
      <c r="BI265" s="405"/>
      <c r="BJ265" s="405"/>
      <c r="BK265" s="405"/>
      <c r="BL265" s="405"/>
      <c r="BM265" s="514"/>
    </row>
    <row r="266" ht="18.75" customHeight="1">
      <c r="A266" s="400" t="str">
        <f t="shared" si="4"/>
        <v/>
      </c>
      <c r="B266" s="341"/>
      <c r="C266" s="559"/>
      <c r="D266" s="341"/>
      <c r="E266" s="638"/>
      <c r="F266" s="393"/>
      <c r="G266" s="341" t="str">
        <f t="array" ref="G266">IF(C266="","",XLOOKUP(C266,'Master Data'!K:K,'Master Data'!N:N,"Input in Master Data",0,1))</f>
        <v/>
      </c>
      <c r="H266" s="341" t="str">
        <f t="array" ref="H266">IF(C266="","",XLOOKUP(C266,'Master Data'!K:K,'Master Data'!O:O,"Input in Master Data",0,1))</f>
        <v/>
      </c>
      <c r="I266" s="341" t="str">
        <f t="array" ref="I266">if(U266="","",XLOOKUP(U266,Master[Company],Master[Blow],"Unknown",0,1))</f>
        <v/>
      </c>
      <c r="J266" s="341" t="str">
        <f t="array" ref="J266">if(U266="","",XLOOKUP(U266,Master[Company],Master[Pigging],"Unknown",0,1))</f>
        <v/>
      </c>
      <c r="K266" s="341" t="str">
        <f t="array" ref="K266">if(U266="","",XLOOKUP(U266,Master[Company],Master[Load Method],"Unknown",0,1))</f>
        <v/>
      </c>
      <c r="L266" s="341" t="str">
        <f t="array" ref="L266">if(U266="","",XLOOKUP(U266,Master[Company],Master[Line Distance],"Unknown",0,1))</f>
        <v/>
      </c>
      <c r="M266" s="394"/>
      <c r="N266" s="341"/>
      <c r="O266" s="341"/>
      <c r="P266" s="341" t="str">
        <f t="array" ref="P266">if(U266="","",XLOOKUP(U266,Master[Company],Master[Terms],"NA",0,1))</f>
        <v/>
      </c>
      <c r="Q266" s="341" t="str">
        <f t="shared" si="1"/>
        <v/>
      </c>
      <c r="R266" s="341" t="str">
        <f t="array" ref="R266">if(U266="","",XLOOKUP(U266,Master[Company],Master[Group],"NA",0,1))</f>
        <v/>
      </c>
      <c r="S266" s="341" t="str">
        <f t="array" ref="S266">if(U266="","",XLOOKUP(U266,Master[Company],Master[Loading Location],"NA",0,1))</f>
        <v/>
      </c>
      <c r="T266" s="341" t="str">
        <f t="array" ref="T266">if(U266="","",XLOOKUP(U266,Master[Company],Master[Acronym],"NA",0,1))</f>
        <v/>
      </c>
      <c r="U266" s="341"/>
      <c r="V266" s="342"/>
      <c r="W266" s="342"/>
      <c r="X266" s="341" t="str">
        <f t="shared" si="2"/>
        <v/>
      </c>
      <c r="Y266" s="341" t="str">
        <f t="shared" si="3"/>
        <v/>
      </c>
      <c r="Z266" s="341"/>
      <c r="AA266" s="341"/>
      <c r="AB266" s="341"/>
      <c r="AC266" s="401"/>
      <c r="AD266" s="563"/>
      <c r="AE266" s="564"/>
      <c r="AF266" s="564"/>
      <c r="AG266" s="564"/>
      <c r="AH266" s="564"/>
      <c r="AI266" s="564"/>
      <c r="AJ266" s="564"/>
      <c r="AK266" s="564"/>
      <c r="AL266" s="563"/>
      <c r="AM266" s="564"/>
      <c r="AN266" s="564"/>
      <c r="AO266" s="564"/>
      <c r="AP266" s="564"/>
      <c r="AQ266" s="564"/>
      <c r="AR266" s="564"/>
      <c r="AS266" s="564"/>
      <c r="AT266" s="401"/>
      <c r="AU266" s="399"/>
      <c r="AV266" s="617"/>
      <c r="AW266" s="401"/>
      <c r="AX266" s="401"/>
      <c r="AY266" s="341"/>
      <c r="AZ266" s="341"/>
      <c r="BA266" s="341"/>
      <c r="BB266" s="341"/>
      <c r="BC266" s="341"/>
      <c r="BD266" s="401"/>
      <c r="BE266" s="341"/>
      <c r="BF266" s="341"/>
      <c r="BG266" s="402"/>
      <c r="BH266" s="403"/>
      <c r="BI266" s="405"/>
      <c r="BJ266" s="405"/>
      <c r="BK266" s="405"/>
      <c r="BL266" s="405"/>
      <c r="BM266" s="514"/>
    </row>
    <row r="267" ht="18.75" customHeight="1">
      <c r="A267" s="400" t="str">
        <f t="shared" si="4"/>
        <v/>
      </c>
      <c r="B267" s="341"/>
      <c r="C267" s="559"/>
      <c r="D267" s="341"/>
      <c r="E267" s="638"/>
      <c r="F267" s="393"/>
      <c r="G267" s="341" t="str">
        <f t="array" ref="G267">IF(C267="","",XLOOKUP(C267,'Master Data'!K:K,'Master Data'!N:N,"Input in Master Data",0,1))</f>
        <v/>
      </c>
      <c r="H267" s="341" t="str">
        <f t="array" ref="H267">IF(C267="","",XLOOKUP(C267,'Master Data'!K:K,'Master Data'!O:O,"Input in Master Data",0,1))</f>
        <v/>
      </c>
      <c r="I267" s="341" t="str">
        <f t="array" ref="I267">if(U267="","",XLOOKUP(U267,Master[Company],Master[Blow],"Unknown",0,1))</f>
        <v/>
      </c>
      <c r="J267" s="341" t="str">
        <f t="array" ref="J267">if(U267="","",XLOOKUP(U267,Master[Company],Master[Pigging],"Unknown",0,1))</f>
        <v/>
      </c>
      <c r="K267" s="341" t="str">
        <f t="array" ref="K267">if(U267="","",XLOOKUP(U267,Master[Company],Master[Load Method],"Unknown",0,1))</f>
        <v/>
      </c>
      <c r="L267" s="341" t="str">
        <f t="array" ref="L267">if(U267="","",XLOOKUP(U267,Master[Company],Master[Line Distance],"Unknown",0,1))</f>
        <v/>
      </c>
      <c r="M267" s="394"/>
      <c r="N267" s="341"/>
      <c r="O267" s="341"/>
      <c r="P267" s="341" t="str">
        <f t="array" ref="P267">if(U267="","",XLOOKUP(U267,Master[Company],Master[Terms],"NA",0,1))</f>
        <v/>
      </c>
      <c r="Q267" s="341" t="str">
        <f t="shared" si="1"/>
        <v/>
      </c>
      <c r="R267" s="341" t="str">
        <f t="array" ref="R267">if(U267="","",XLOOKUP(U267,Master[Company],Master[Group],"NA",0,1))</f>
        <v/>
      </c>
      <c r="S267" s="341" t="str">
        <f t="array" ref="S267">if(U267="","",XLOOKUP(U267,Master[Company],Master[Loading Location],"NA",0,1))</f>
        <v/>
      </c>
      <c r="T267" s="341" t="str">
        <f t="array" ref="T267">if(U267="","",XLOOKUP(U267,Master[Company],Master[Acronym],"NA",0,1))</f>
        <v/>
      </c>
      <c r="U267" s="341"/>
      <c r="V267" s="342"/>
      <c r="W267" s="342"/>
      <c r="X267" s="341" t="str">
        <f t="shared" si="2"/>
        <v/>
      </c>
      <c r="Y267" s="341" t="str">
        <f t="shared" si="3"/>
        <v/>
      </c>
      <c r="Z267" s="341"/>
      <c r="AA267" s="341"/>
      <c r="AB267" s="341"/>
      <c r="AC267" s="401"/>
      <c r="AD267" s="563"/>
      <c r="AE267" s="564"/>
      <c r="AF267" s="564"/>
      <c r="AG267" s="564"/>
      <c r="AH267" s="564"/>
      <c r="AI267" s="564"/>
      <c r="AJ267" s="564"/>
      <c r="AK267" s="564"/>
      <c r="AL267" s="563"/>
      <c r="AM267" s="564"/>
      <c r="AN267" s="564"/>
      <c r="AO267" s="564"/>
      <c r="AP267" s="564"/>
      <c r="AQ267" s="564"/>
      <c r="AR267" s="564"/>
      <c r="AS267" s="564"/>
      <c r="AT267" s="401"/>
      <c r="AU267" s="399"/>
      <c r="AV267" s="617"/>
      <c r="AW267" s="401"/>
      <c r="AX267" s="401"/>
      <c r="AY267" s="341"/>
      <c r="AZ267" s="341"/>
      <c r="BA267" s="341"/>
      <c r="BB267" s="341"/>
      <c r="BC267" s="341"/>
      <c r="BD267" s="401"/>
      <c r="BE267" s="341"/>
      <c r="BF267" s="341"/>
      <c r="BG267" s="402"/>
      <c r="BH267" s="403"/>
      <c r="BI267" s="405"/>
      <c r="BJ267" s="405"/>
      <c r="BK267" s="405"/>
      <c r="BL267" s="405"/>
      <c r="BM267" s="514"/>
    </row>
    <row r="268" ht="18.75" customHeight="1">
      <c r="A268" s="400" t="str">
        <f t="shared" si="4"/>
        <v/>
      </c>
      <c r="B268" s="341"/>
      <c r="C268" s="559"/>
      <c r="D268" s="341"/>
      <c r="E268" s="638"/>
      <c r="F268" s="393"/>
      <c r="G268" s="341" t="str">
        <f t="array" ref="G268">IF(C268="","",XLOOKUP(C268,'Master Data'!K:K,'Master Data'!N:N,"Input in Master Data",0,1))</f>
        <v/>
      </c>
      <c r="H268" s="341" t="str">
        <f t="array" ref="H268">IF(C268="","",XLOOKUP(C268,'Master Data'!K:K,'Master Data'!O:O,"Input in Master Data",0,1))</f>
        <v/>
      </c>
      <c r="I268" s="341" t="str">
        <f t="array" ref="I268">if(U268="","",XLOOKUP(U268,Master[Company],Master[Blow],"Unknown",0,1))</f>
        <v/>
      </c>
      <c r="J268" s="341" t="str">
        <f t="array" ref="J268">if(U268="","",XLOOKUP(U268,Master[Company],Master[Pigging],"Unknown",0,1))</f>
        <v/>
      </c>
      <c r="K268" s="341" t="str">
        <f t="array" ref="K268">if(U268="","",XLOOKUP(U268,Master[Company],Master[Load Method],"Unknown",0,1))</f>
        <v/>
      </c>
      <c r="L268" s="341" t="str">
        <f t="array" ref="L268">if(U268="","",XLOOKUP(U268,Master[Company],Master[Line Distance],"Unknown",0,1))</f>
        <v/>
      </c>
      <c r="M268" s="394"/>
      <c r="N268" s="341"/>
      <c r="O268" s="341"/>
      <c r="P268" s="341" t="str">
        <f t="array" ref="P268">if(U268="","",XLOOKUP(U268,Master[Company],Master[Terms],"NA",0,1))</f>
        <v/>
      </c>
      <c r="Q268" s="341" t="str">
        <f t="shared" si="1"/>
        <v/>
      </c>
      <c r="R268" s="341" t="str">
        <f t="array" ref="R268">if(U268="","",XLOOKUP(U268,Master[Company],Master[Group],"NA",0,1))</f>
        <v/>
      </c>
      <c r="S268" s="341" t="str">
        <f t="array" ref="S268">if(U268="","",XLOOKUP(U268,Master[Company],Master[Loading Location],"NA",0,1))</f>
        <v/>
      </c>
      <c r="T268" s="341" t="str">
        <f t="array" ref="T268">if(U268="","",XLOOKUP(U268,Master[Company],Master[Acronym],"NA",0,1))</f>
        <v/>
      </c>
      <c r="U268" s="341"/>
      <c r="V268" s="342"/>
      <c r="W268" s="342"/>
      <c r="X268" s="341" t="str">
        <f t="shared" si="2"/>
        <v/>
      </c>
      <c r="Y268" s="341" t="str">
        <f t="shared" si="3"/>
        <v/>
      </c>
      <c r="Z268" s="341"/>
      <c r="AA268" s="341"/>
      <c r="AB268" s="341"/>
      <c r="AC268" s="401"/>
      <c r="AD268" s="563"/>
      <c r="AE268" s="564"/>
      <c r="AF268" s="564"/>
      <c r="AG268" s="564"/>
      <c r="AH268" s="564"/>
      <c r="AI268" s="564"/>
      <c r="AJ268" s="564"/>
      <c r="AK268" s="564"/>
      <c r="AL268" s="563"/>
      <c r="AM268" s="564"/>
      <c r="AN268" s="564"/>
      <c r="AO268" s="564"/>
      <c r="AP268" s="564"/>
      <c r="AQ268" s="564"/>
      <c r="AR268" s="564"/>
      <c r="AS268" s="564"/>
      <c r="AT268" s="401"/>
      <c r="AU268" s="399"/>
      <c r="AV268" s="617"/>
      <c r="AW268" s="401"/>
      <c r="AX268" s="401"/>
      <c r="AY268" s="341"/>
      <c r="AZ268" s="341"/>
      <c r="BA268" s="341"/>
      <c r="BB268" s="341"/>
      <c r="BC268" s="341"/>
      <c r="BD268" s="401"/>
      <c r="BE268" s="341"/>
      <c r="BF268" s="341"/>
      <c r="BG268" s="402"/>
      <c r="BH268" s="403"/>
      <c r="BI268" s="405"/>
      <c r="BJ268" s="405"/>
      <c r="BK268" s="405"/>
      <c r="BL268" s="405"/>
      <c r="BM268" s="514"/>
    </row>
    <row r="269" ht="18.75" customHeight="1">
      <c r="A269" s="400" t="str">
        <f t="shared" si="4"/>
        <v/>
      </c>
      <c r="B269" s="341"/>
      <c r="C269" s="559"/>
      <c r="D269" s="341"/>
      <c r="E269" s="638"/>
      <c r="F269" s="393"/>
      <c r="G269" s="341" t="str">
        <f t="array" ref="G269">IF(C269="","",XLOOKUP(C269,'Master Data'!K:K,'Master Data'!N:N,"Input in Master Data",0,1))</f>
        <v/>
      </c>
      <c r="H269" s="341" t="str">
        <f t="array" ref="H269">IF(C269="","",XLOOKUP(C269,'Master Data'!K:K,'Master Data'!O:O,"Input in Master Data",0,1))</f>
        <v/>
      </c>
      <c r="I269" s="341" t="str">
        <f t="array" ref="I269">if(U269="","",XLOOKUP(U269,Master[Company],Master[Blow],"Unknown",0,1))</f>
        <v/>
      </c>
      <c r="J269" s="341" t="str">
        <f t="array" ref="J269">if(U269="","",XLOOKUP(U269,Master[Company],Master[Pigging],"Unknown",0,1))</f>
        <v/>
      </c>
      <c r="K269" s="341" t="str">
        <f t="array" ref="K269">if(U269="","",XLOOKUP(U269,Master[Company],Master[Load Method],"Unknown",0,1))</f>
        <v/>
      </c>
      <c r="L269" s="341" t="str">
        <f t="array" ref="L269">if(U269="","",XLOOKUP(U269,Master[Company],Master[Line Distance],"Unknown",0,1))</f>
        <v/>
      </c>
      <c r="M269" s="394"/>
      <c r="N269" s="341"/>
      <c r="O269" s="341"/>
      <c r="P269" s="341" t="str">
        <f t="array" ref="P269">if(U269="","",XLOOKUP(U269,Master[Company],Master[Terms],"NA",0,1))</f>
        <v/>
      </c>
      <c r="Q269" s="341" t="str">
        <f t="shared" si="1"/>
        <v/>
      </c>
      <c r="R269" s="341" t="str">
        <f t="array" ref="R269">if(U269="","",XLOOKUP(U269,Master[Company],Master[Group],"NA",0,1))</f>
        <v/>
      </c>
      <c r="S269" s="341" t="str">
        <f t="array" ref="S269">if(U269="","",XLOOKUP(U269,Master[Company],Master[Loading Location],"NA",0,1))</f>
        <v/>
      </c>
      <c r="T269" s="341" t="str">
        <f t="array" ref="T269">if(U269="","",XLOOKUP(U269,Master[Company],Master[Acronym],"NA",0,1))</f>
        <v/>
      </c>
      <c r="U269" s="341"/>
      <c r="V269" s="342"/>
      <c r="W269" s="342"/>
      <c r="X269" s="341" t="str">
        <f t="shared" si="2"/>
        <v/>
      </c>
      <c r="Y269" s="341" t="str">
        <f t="shared" si="3"/>
        <v/>
      </c>
      <c r="Z269" s="341"/>
      <c r="AA269" s="341"/>
      <c r="AB269" s="341"/>
      <c r="AC269" s="401"/>
      <c r="AD269" s="563"/>
      <c r="AE269" s="564"/>
      <c r="AF269" s="564"/>
      <c r="AG269" s="564"/>
      <c r="AH269" s="564"/>
      <c r="AI269" s="564"/>
      <c r="AJ269" s="564"/>
      <c r="AK269" s="564"/>
      <c r="AL269" s="563"/>
      <c r="AM269" s="564"/>
      <c r="AN269" s="564"/>
      <c r="AO269" s="564"/>
      <c r="AP269" s="564"/>
      <c r="AQ269" s="564"/>
      <c r="AR269" s="564"/>
      <c r="AS269" s="564"/>
      <c r="AT269" s="401"/>
      <c r="AU269" s="399"/>
      <c r="AV269" s="617"/>
      <c r="AW269" s="401"/>
      <c r="AX269" s="401"/>
      <c r="AY269" s="341"/>
      <c r="AZ269" s="341"/>
      <c r="BA269" s="341"/>
      <c r="BB269" s="341"/>
      <c r="BC269" s="341"/>
      <c r="BD269" s="401"/>
      <c r="BE269" s="341"/>
      <c r="BF269" s="341"/>
      <c r="BG269" s="402"/>
      <c r="BH269" s="403"/>
      <c r="BI269" s="405"/>
      <c r="BJ269" s="405"/>
      <c r="BK269" s="405"/>
      <c r="BL269" s="405"/>
      <c r="BM269" s="514"/>
    </row>
    <row r="270" ht="18.75" customHeight="1">
      <c r="A270" s="400" t="str">
        <f t="shared" si="4"/>
        <v/>
      </c>
      <c r="B270" s="341"/>
      <c r="C270" s="559"/>
      <c r="D270" s="341"/>
      <c r="E270" s="638"/>
      <c r="F270" s="393"/>
      <c r="G270" s="341" t="str">
        <f t="array" ref="G270">IF(C270="","",XLOOKUP(C270,'Master Data'!K:K,'Master Data'!N:N,"Input in Master Data",0,1))</f>
        <v/>
      </c>
      <c r="H270" s="341" t="str">
        <f t="array" ref="H270">IF(C270="","",XLOOKUP(C270,'Master Data'!K:K,'Master Data'!O:O,"Input in Master Data",0,1))</f>
        <v/>
      </c>
      <c r="I270" s="341" t="str">
        <f t="array" ref="I270">if(U270="","",XLOOKUP(U270,Master[Company],Master[Blow],"Unknown",0,1))</f>
        <v/>
      </c>
      <c r="J270" s="341" t="str">
        <f t="array" ref="J270">if(U270="","",XLOOKUP(U270,Master[Company],Master[Pigging],"Unknown",0,1))</f>
        <v/>
      </c>
      <c r="K270" s="341" t="str">
        <f t="array" ref="K270">if(U270="","",XLOOKUP(U270,Master[Company],Master[Load Method],"Unknown",0,1))</f>
        <v/>
      </c>
      <c r="L270" s="341" t="str">
        <f t="array" ref="L270">if(U270="","",XLOOKUP(U270,Master[Company],Master[Line Distance],"Unknown",0,1))</f>
        <v/>
      </c>
      <c r="M270" s="394"/>
      <c r="N270" s="341"/>
      <c r="O270" s="341"/>
      <c r="P270" s="341" t="str">
        <f t="array" ref="P270">if(U270="","",XLOOKUP(U270,Master[Company],Master[Terms],"NA",0,1))</f>
        <v/>
      </c>
      <c r="Q270" s="341" t="str">
        <f t="shared" si="1"/>
        <v/>
      </c>
      <c r="R270" s="341" t="str">
        <f t="array" ref="R270">if(U270="","",XLOOKUP(U270,Master[Company],Master[Group],"NA",0,1))</f>
        <v/>
      </c>
      <c r="S270" s="341" t="str">
        <f t="array" ref="S270">if(U270="","",XLOOKUP(U270,Master[Company],Master[Loading Location],"NA",0,1))</f>
        <v/>
      </c>
      <c r="T270" s="341" t="str">
        <f t="array" ref="T270">if(U270="","",XLOOKUP(U270,Master[Company],Master[Acronym],"NA",0,1))</f>
        <v/>
      </c>
      <c r="U270" s="341"/>
      <c r="V270" s="342"/>
      <c r="W270" s="342"/>
      <c r="X270" s="341" t="str">
        <f t="shared" si="2"/>
        <v/>
      </c>
      <c r="Y270" s="341" t="str">
        <f t="shared" si="3"/>
        <v/>
      </c>
      <c r="Z270" s="341"/>
      <c r="AA270" s="341"/>
      <c r="AB270" s="341"/>
      <c r="AC270" s="401"/>
      <c r="AD270" s="563"/>
      <c r="AE270" s="564"/>
      <c r="AF270" s="564"/>
      <c r="AG270" s="564"/>
      <c r="AH270" s="564"/>
      <c r="AI270" s="564"/>
      <c r="AJ270" s="564"/>
      <c r="AK270" s="564"/>
      <c r="AL270" s="563"/>
      <c r="AM270" s="564"/>
      <c r="AN270" s="564"/>
      <c r="AO270" s="564"/>
      <c r="AP270" s="564"/>
      <c r="AQ270" s="564"/>
      <c r="AR270" s="564"/>
      <c r="AS270" s="564"/>
      <c r="AT270" s="401"/>
      <c r="AU270" s="399"/>
      <c r="AV270" s="617"/>
      <c r="AW270" s="401"/>
      <c r="AX270" s="401"/>
      <c r="AY270" s="341"/>
      <c r="AZ270" s="341"/>
      <c r="BA270" s="341"/>
      <c r="BB270" s="341"/>
      <c r="BC270" s="341"/>
      <c r="BD270" s="401"/>
      <c r="BE270" s="341"/>
      <c r="BF270" s="341"/>
      <c r="BG270" s="402"/>
      <c r="BH270" s="403"/>
      <c r="BI270" s="405"/>
      <c r="BJ270" s="405"/>
      <c r="BK270" s="405"/>
      <c r="BL270" s="405"/>
      <c r="BM270" s="514"/>
    </row>
    <row r="271" ht="18.75" customHeight="1">
      <c r="A271" s="400" t="str">
        <f t="shared" si="4"/>
        <v/>
      </c>
      <c r="B271" s="341"/>
      <c r="C271" s="559"/>
      <c r="D271" s="341"/>
      <c r="E271" s="638"/>
      <c r="F271" s="393"/>
      <c r="G271" s="341" t="str">
        <f t="array" ref="G271">IF(C271="","",XLOOKUP(C271,'Master Data'!K:K,'Master Data'!N:N,"Input in Master Data",0,1))</f>
        <v/>
      </c>
      <c r="H271" s="341" t="str">
        <f t="array" ref="H271">IF(C271="","",XLOOKUP(C271,'Master Data'!K:K,'Master Data'!O:O,"Input in Master Data",0,1))</f>
        <v/>
      </c>
      <c r="I271" s="341" t="str">
        <f t="array" ref="I271">if(U271="","",XLOOKUP(U271,Master[Company],Master[Blow],"Unknown",0,1))</f>
        <v/>
      </c>
      <c r="J271" s="341" t="str">
        <f t="array" ref="J271">if(U271="","",XLOOKUP(U271,Master[Company],Master[Pigging],"Unknown",0,1))</f>
        <v/>
      </c>
      <c r="K271" s="341" t="str">
        <f t="array" ref="K271">if(U271="","",XLOOKUP(U271,Master[Company],Master[Load Method],"Unknown",0,1))</f>
        <v/>
      </c>
      <c r="L271" s="341" t="str">
        <f t="array" ref="L271">if(U271="","",XLOOKUP(U271,Master[Company],Master[Line Distance],"Unknown",0,1))</f>
        <v/>
      </c>
      <c r="M271" s="394"/>
      <c r="N271" s="341"/>
      <c r="O271" s="341"/>
      <c r="P271" s="341" t="str">
        <f t="array" ref="P271">if(U271="","",XLOOKUP(U271,Master[Company],Master[Terms],"NA",0,1))</f>
        <v/>
      </c>
      <c r="Q271" s="341" t="str">
        <f t="shared" si="1"/>
        <v/>
      </c>
      <c r="R271" s="341" t="str">
        <f t="array" ref="R271">if(U271="","",XLOOKUP(U271,Master[Company],Master[Group],"NA",0,1))</f>
        <v/>
      </c>
      <c r="S271" s="341" t="str">
        <f t="array" ref="S271">if(U271="","",XLOOKUP(U271,Master[Company],Master[Loading Location],"NA",0,1))</f>
        <v/>
      </c>
      <c r="T271" s="341" t="str">
        <f t="array" ref="T271">if(U271="","",XLOOKUP(U271,Master[Company],Master[Acronym],"NA",0,1))</f>
        <v/>
      </c>
      <c r="U271" s="341"/>
      <c r="V271" s="342"/>
      <c r="W271" s="342"/>
      <c r="X271" s="341" t="str">
        <f t="shared" si="2"/>
        <v/>
      </c>
      <c r="Y271" s="341" t="str">
        <f t="shared" si="3"/>
        <v/>
      </c>
      <c r="Z271" s="341"/>
      <c r="AA271" s="341"/>
      <c r="AB271" s="341"/>
      <c r="AC271" s="401"/>
      <c r="AD271" s="563"/>
      <c r="AE271" s="564"/>
      <c r="AF271" s="564"/>
      <c r="AG271" s="564"/>
      <c r="AH271" s="564"/>
      <c r="AI271" s="564"/>
      <c r="AJ271" s="564"/>
      <c r="AK271" s="564"/>
      <c r="AL271" s="563"/>
      <c r="AM271" s="564"/>
      <c r="AN271" s="564"/>
      <c r="AO271" s="564"/>
      <c r="AP271" s="564"/>
      <c r="AQ271" s="564"/>
      <c r="AR271" s="564"/>
      <c r="AS271" s="564"/>
      <c r="AT271" s="401"/>
      <c r="AU271" s="399"/>
      <c r="AV271" s="617"/>
      <c r="AW271" s="401"/>
      <c r="AX271" s="401"/>
      <c r="AY271" s="341"/>
      <c r="AZ271" s="341"/>
      <c r="BA271" s="341"/>
      <c r="BB271" s="341"/>
      <c r="BC271" s="341"/>
      <c r="BD271" s="401"/>
      <c r="BE271" s="341"/>
      <c r="BF271" s="341"/>
      <c r="BG271" s="402"/>
      <c r="BH271" s="403"/>
      <c r="BI271" s="405"/>
      <c r="BJ271" s="405"/>
      <c r="BK271" s="405"/>
      <c r="BL271" s="405"/>
      <c r="BM271" s="514"/>
    </row>
    <row r="272" ht="18.75" customHeight="1">
      <c r="A272" s="400" t="str">
        <f t="shared" si="4"/>
        <v/>
      </c>
      <c r="B272" s="341"/>
      <c r="C272" s="559"/>
      <c r="D272" s="341"/>
      <c r="E272" s="638"/>
      <c r="F272" s="393"/>
      <c r="G272" s="341" t="str">
        <f t="array" ref="G272">IF(C272="","",XLOOKUP(C272,'Master Data'!K:K,'Master Data'!N:N,"Input in Master Data",0,1))</f>
        <v/>
      </c>
      <c r="H272" s="341" t="str">
        <f t="array" ref="H272">IF(C272="","",XLOOKUP(C272,'Master Data'!K:K,'Master Data'!O:O,"Input in Master Data",0,1))</f>
        <v/>
      </c>
      <c r="I272" s="341" t="str">
        <f t="array" ref="I272">if(U272="","",XLOOKUP(U272,Master[Company],Master[Blow],"Unknown",0,1))</f>
        <v/>
      </c>
      <c r="J272" s="341" t="str">
        <f t="array" ref="J272">if(U272="","",XLOOKUP(U272,Master[Company],Master[Pigging],"Unknown",0,1))</f>
        <v/>
      </c>
      <c r="K272" s="341" t="str">
        <f t="array" ref="K272">if(U272="","",XLOOKUP(U272,Master[Company],Master[Load Method],"Unknown",0,1))</f>
        <v/>
      </c>
      <c r="L272" s="341" t="str">
        <f t="array" ref="L272">if(U272="","",XLOOKUP(U272,Master[Company],Master[Line Distance],"Unknown",0,1))</f>
        <v/>
      </c>
      <c r="M272" s="394"/>
      <c r="N272" s="341"/>
      <c r="O272" s="341"/>
      <c r="P272" s="341" t="str">
        <f t="array" ref="P272">if(U272="","",XLOOKUP(U272,Master[Company],Master[Terms],"NA",0,1))</f>
        <v/>
      </c>
      <c r="Q272" s="341" t="str">
        <f t="shared" si="1"/>
        <v/>
      </c>
      <c r="R272" s="341" t="str">
        <f t="array" ref="R272">if(U272="","",XLOOKUP(U272,Master[Company],Master[Group],"NA",0,1))</f>
        <v/>
      </c>
      <c r="S272" s="341" t="str">
        <f t="array" ref="S272">if(U272="","",XLOOKUP(U272,Master[Company],Master[Loading Location],"NA",0,1))</f>
        <v/>
      </c>
      <c r="T272" s="341" t="str">
        <f t="array" ref="T272">if(U272="","",XLOOKUP(U272,Master[Company],Master[Acronym],"NA",0,1))</f>
        <v/>
      </c>
      <c r="U272" s="341"/>
      <c r="V272" s="342"/>
      <c r="W272" s="342"/>
      <c r="X272" s="341" t="str">
        <f t="shared" si="2"/>
        <v/>
      </c>
      <c r="Y272" s="341" t="str">
        <f t="shared" si="3"/>
        <v/>
      </c>
      <c r="Z272" s="341"/>
      <c r="AA272" s="341"/>
      <c r="AB272" s="341"/>
      <c r="AC272" s="401"/>
      <c r="AD272" s="563"/>
      <c r="AE272" s="564"/>
      <c r="AF272" s="564"/>
      <c r="AG272" s="564"/>
      <c r="AH272" s="564"/>
      <c r="AI272" s="564"/>
      <c r="AJ272" s="564"/>
      <c r="AK272" s="564"/>
      <c r="AL272" s="563"/>
      <c r="AM272" s="564"/>
      <c r="AN272" s="564"/>
      <c r="AO272" s="564"/>
      <c r="AP272" s="564"/>
      <c r="AQ272" s="564"/>
      <c r="AR272" s="564"/>
      <c r="AS272" s="564"/>
      <c r="AT272" s="401"/>
      <c r="AU272" s="399"/>
      <c r="AV272" s="617"/>
      <c r="AW272" s="401"/>
      <c r="AX272" s="401"/>
      <c r="AY272" s="341"/>
      <c r="AZ272" s="341"/>
      <c r="BA272" s="341"/>
      <c r="BB272" s="341"/>
      <c r="BC272" s="341"/>
      <c r="BD272" s="401"/>
      <c r="BE272" s="341"/>
      <c r="BF272" s="341"/>
      <c r="BG272" s="402"/>
      <c r="BH272" s="403"/>
      <c r="BI272" s="405"/>
      <c r="BJ272" s="405"/>
      <c r="BK272" s="405"/>
      <c r="BL272" s="405"/>
      <c r="BM272" s="514"/>
    </row>
    <row r="273" ht="18.75" customHeight="1">
      <c r="A273" s="400" t="str">
        <f t="shared" si="4"/>
        <v/>
      </c>
      <c r="B273" s="341"/>
      <c r="C273" s="559"/>
      <c r="D273" s="341"/>
      <c r="E273" s="638"/>
      <c r="F273" s="393"/>
      <c r="G273" s="341" t="str">
        <f t="array" ref="G273">IF(C273="","",XLOOKUP(C273,'Master Data'!K:K,'Master Data'!N:N,"Input in Master Data",0,1))</f>
        <v/>
      </c>
      <c r="H273" s="341" t="str">
        <f t="array" ref="H273">IF(C273="","",XLOOKUP(C273,'Master Data'!K:K,'Master Data'!O:O,"Input in Master Data",0,1))</f>
        <v/>
      </c>
      <c r="I273" s="341" t="str">
        <f t="array" ref="I273">if(U273="","",XLOOKUP(U273,Master[Company],Master[Blow],"Unknown",0,1))</f>
        <v/>
      </c>
      <c r="J273" s="341" t="str">
        <f t="array" ref="J273">if(U273="","",XLOOKUP(U273,Master[Company],Master[Pigging],"Unknown",0,1))</f>
        <v/>
      </c>
      <c r="K273" s="341" t="str">
        <f t="array" ref="K273">if(U273="","",XLOOKUP(U273,Master[Company],Master[Load Method],"Unknown",0,1))</f>
        <v/>
      </c>
      <c r="L273" s="341" t="str">
        <f t="array" ref="L273">if(U273="","",XLOOKUP(U273,Master[Company],Master[Line Distance],"Unknown",0,1))</f>
        <v/>
      </c>
      <c r="M273" s="394"/>
      <c r="N273" s="341"/>
      <c r="O273" s="341"/>
      <c r="P273" s="341" t="str">
        <f t="array" ref="P273">if(U273="","",XLOOKUP(U273,Master[Company],Master[Terms],"NA",0,1))</f>
        <v/>
      </c>
      <c r="Q273" s="341" t="str">
        <f t="shared" si="1"/>
        <v/>
      </c>
      <c r="R273" s="341" t="str">
        <f t="array" ref="R273">if(U273="","",XLOOKUP(U273,Master[Company],Master[Group],"NA",0,1))</f>
        <v/>
      </c>
      <c r="S273" s="341" t="str">
        <f t="array" ref="S273">if(U273="","",XLOOKUP(U273,Master[Company],Master[Loading Location],"NA",0,1))</f>
        <v/>
      </c>
      <c r="T273" s="341" t="str">
        <f t="array" ref="T273">if(U273="","",XLOOKUP(U273,Master[Company],Master[Acronym],"NA",0,1))</f>
        <v/>
      </c>
      <c r="U273" s="341"/>
      <c r="V273" s="342"/>
      <c r="W273" s="342"/>
      <c r="X273" s="341" t="str">
        <f t="shared" si="2"/>
        <v/>
      </c>
      <c r="Y273" s="341" t="str">
        <f t="shared" si="3"/>
        <v/>
      </c>
      <c r="Z273" s="341"/>
      <c r="AA273" s="341"/>
      <c r="AB273" s="341"/>
      <c r="AC273" s="401"/>
      <c r="AD273" s="563"/>
      <c r="AE273" s="564"/>
      <c r="AF273" s="564"/>
      <c r="AG273" s="564"/>
      <c r="AH273" s="564"/>
      <c r="AI273" s="564"/>
      <c r="AJ273" s="564"/>
      <c r="AK273" s="564"/>
      <c r="AL273" s="563"/>
      <c r="AM273" s="564"/>
      <c r="AN273" s="564"/>
      <c r="AO273" s="564"/>
      <c r="AP273" s="564"/>
      <c r="AQ273" s="564"/>
      <c r="AR273" s="564"/>
      <c r="AS273" s="564"/>
      <c r="AT273" s="401"/>
      <c r="AU273" s="399"/>
      <c r="AV273" s="617"/>
      <c r="AW273" s="401"/>
      <c r="AX273" s="401"/>
      <c r="AY273" s="341"/>
      <c r="AZ273" s="341"/>
      <c r="BA273" s="341"/>
      <c r="BB273" s="341"/>
      <c r="BC273" s="341"/>
      <c r="BD273" s="401"/>
      <c r="BE273" s="341"/>
      <c r="BF273" s="341"/>
      <c r="BG273" s="402"/>
      <c r="BH273" s="403"/>
      <c r="BI273" s="405"/>
      <c r="BJ273" s="405"/>
      <c r="BK273" s="405"/>
      <c r="BL273" s="405"/>
      <c r="BM273" s="514"/>
    </row>
    <row r="274" ht="18.75" customHeight="1">
      <c r="A274" s="400" t="str">
        <f t="shared" si="4"/>
        <v/>
      </c>
      <c r="B274" s="341"/>
      <c r="C274" s="559"/>
      <c r="D274" s="341"/>
      <c r="E274" s="638"/>
      <c r="F274" s="393"/>
      <c r="G274" s="341" t="str">
        <f t="array" ref="G274">IF(C274="","",XLOOKUP(C274,'Master Data'!K:K,'Master Data'!N:N,"Input in Master Data",0,1))</f>
        <v/>
      </c>
      <c r="H274" s="341" t="str">
        <f t="array" ref="H274">IF(C274="","",XLOOKUP(C274,'Master Data'!K:K,'Master Data'!O:O,"Input in Master Data",0,1))</f>
        <v/>
      </c>
      <c r="I274" s="341" t="str">
        <f t="array" ref="I274">if(U274="","",XLOOKUP(U274,Master[Company],Master[Blow],"Unknown",0,1))</f>
        <v/>
      </c>
      <c r="J274" s="341" t="str">
        <f t="array" ref="J274">if(U274="","",XLOOKUP(U274,Master[Company],Master[Pigging],"Unknown",0,1))</f>
        <v/>
      </c>
      <c r="K274" s="341" t="str">
        <f t="array" ref="K274">if(U274="","",XLOOKUP(U274,Master[Company],Master[Load Method],"Unknown",0,1))</f>
        <v/>
      </c>
      <c r="L274" s="341" t="str">
        <f t="array" ref="L274">if(U274="","",XLOOKUP(U274,Master[Company],Master[Line Distance],"Unknown",0,1))</f>
        <v/>
      </c>
      <c r="M274" s="394"/>
      <c r="N274" s="341"/>
      <c r="O274" s="341"/>
      <c r="P274" s="341" t="str">
        <f t="array" ref="P274">if(U274="","",XLOOKUP(U274,Master[Company],Master[Terms],"NA",0,1))</f>
        <v/>
      </c>
      <c r="Q274" s="341" t="str">
        <f t="shared" si="1"/>
        <v/>
      </c>
      <c r="R274" s="341" t="str">
        <f t="array" ref="R274">if(U274="","",XLOOKUP(U274,Master[Company],Master[Group],"NA",0,1))</f>
        <v/>
      </c>
      <c r="S274" s="341" t="str">
        <f t="array" ref="S274">if(U274="","",XLOOKUP(U274,Master[Company],Master[Loading Location],"NA",0,1))</f>
        <v/>
      </c>
      <c r="T274" s="341" t="str">
        <f t="array" ref="T274">if(U274="","",XLOOKUP(U274,Master[Company],Master[Acronym],"NA",0,1))</f>
        <v/>
      </c>
      <c r="U274" s="341"/>
      <c r="V274" s="342"/>
      <c r="W274" s="342"/>
      <c r="X274" s="341" t="str">
        <f t="shared" si="2"/>
        <v/>
      </c>
      <c r="Y274" s="341" t="str">
        <f t="shared" si="3"/>
        <v/>
      </c>
      <c r="Z274" s="341"/>
      <c r="AA274" s="341"/>
      <c r="AB274" s="341"/>
      <c r="AC274" s="401"/>
      <c r="AD274" s="563"/>
      <c r="AE274" s="564"/>
      <c r="AF274" s="564"/>
      <c r="AG274" s="564"/>
      <c r="AH274" s="564"/>
      <c r="AI274" s="564"/>
      <c r="AJ274" s="564"/>
      <c r="AK274" s="564"/>
      <c r="AL274" s="563"/>
      <c r="AM274" s="564"/>
      <c r="AN274" s="564"/>
      <c r="AO274" s="564"/>
      <c r="AP274" s="564"/>
      <c r="AQ274" s="564"/>
      <c r="AR274" s="564"/>
      <c r="AS274" s="564"/>
      <c r="AT274" s="401"/>
      <c r="AU274" s="399"/>
      <c r="AV274" s="617"/>
      <c r="AW274" s="401"/>
      <c r="AX274" s="401"/>
      <c r="AY274" s="341"/>
      <c r="AZ274" s="341"/>
      <c r="BA274" s="341"/>
      <c r="BB274" s="341"/>
      <c r="BC274" s="341"/>
      <c r="BD274" s="401"/>
      <c r="BE274" s="341"/>
      <c r="BF274" s="341"/>
      <c r="BG274" s="402"/>
      <c r="BH274" s="403"/>
      <c r="BI274" s="405"/>
      <c r="BJ274" s="405"/>
      <c r="BK274" s="405"/>
      <c r="BL274" s="405"/>
      <c r="BM274" s="514"/>
    </row>
    <row r="275" ht="18.75" customHeight="1">
      <c r="A275" s="400" t="str">
        <f t="shared" si="4"/>
        <v/>
      </c>
      <c r="B275" s="341"/>
      <c r="C275" s="559"/>
      <c r="D275" s="341"/>
      <c r="E275" s="638"/>
      <c r="F275" s="393"/>
      <c r="G275" s="341" t="str">
        <f t="array" ref="G275">IF(C275="","",XLOOKUP(C275,'Master Data'!K:K,'Master Data'!N:N,"Input in Master Data",0,1))</f>
        <v/>
      </c>
      <c r="H275" s="341" t="str">
        <f t="array" ref="H275">IF(C275="","",XLOOKUP(C275,'Master Data'!K:K,'Master Data'!O:O,"Input in Master Data",0,1))</f>
        <v/>
      </c>
      <c r="I275" s="341" t="str">
        <f t="array" ref="I275">if(U275="","",XLOOKUP(U275,Master[Company],Master[Blow],"Unknown",0,1))</f>
        <v/>
      </c>
      <c r="J275" s="341" t="str">
        <f t="array" ref="J275">if(U275="","",XLOOKUP(U275,Master[Company],Master[Pigging],"Unknown",0,1))</f>
        <v/>
      </c>
      <c r="K275" s="341" t="str">
        <f t="array" ref="K275">if(U275="","",XLOOKUP(U275,Master[Company],Master[Load Method],"Unknown",0,1))</f>
        <v/>
      </c>
      <c r="L275" s="341" t="str">
        <f t="array" ref="L275">if(U275="","",XLOOKUP(U275,Master[Company],Master[Line Distance],"Unknown",0,1))</f>
        <v/>
      </c>
      <c r="M275" s="394"/>
      <c r="N275" s="341"/>
      <c r="O275" s="341"/>
      <c r="P275" s="341" t="str">
        <f t="array" ref="P275">if(U275="","",XLOOKUP(U275,Master[Company],Master[Terms],"NA",0,1))</f>
        <v/>
      </c>
      <c r="Q275" s="341" t="str">
        <f t="shared" si="1"/>
        <v/>
      </c>
      <c r="R275" s="341" t="str">
        <f t="array" ref="R275">if(U275="","",XLOOKUP(U275,Master[Company],Master[Group],"NA",0,1))</f>
        <v/>
      </c>
      <c r="S275" s="341" t="str">
        <f t="array" ref="S275">if(U275="","",XLOOKUP(U275,Master[Company],Master[Loading Location],"NA",0,1))</f>
        <v/>
      </c>
      <c r="T275" s="341" t="str">
        <f t="array" ref="T275">if(U275="","",XLOOKUP(U275,Master[Company],Master[Acronym],"NA",0,1))</f>
        <v/>
      </c>
      <c r="U275" s="341"/>
      <c r="V275" s="342"/>
      <c r="W275" s="342"/>
      <c r="X275" s="341" t="str">
        <f t="shared" si="2"/>
        <v/>
      </c>
      <c r="Y275" s="341" t="str">
        <f t="shared" si="3"/>
        <v/>
      </c>
      <c r="Z275" s="341"/>
      <c r="AA275" s="341"/>
      <c r="AB275" s="341"/>
      <c r="AC275" s="401"/>
      <c r="AD275" s="563"/>
      <c r="AE275" s="564"/>
      <c r="AF275" s="564"/>
      <c r="AG275" s="564"/>
      <c r="AH275" s="564"/>
      <c r="AI275" s="564"/>
      <c r="AJ275" s="564"/>
      <c r="AK275" s="564"/>
      <c r="AL275" s="563"/>
      <c r="AM275" s="564"/>
      <c r="AN275" s="564"/>
      <c r="AO275" s="564"/>
      <c r="AP275" s="564"/>
      <c r="AQ275" s="564"/>
      <c r="AR275" s="564"/>
      <c r="AS275" s="564"/>
      <c r="AT275" s="401"/>
      <c r="AU275" s="399"/>
      <c r="AV275" s="617"/>
      <c r="AW275" s="401"/>
      <c r="AX275" s="401"/>
      <c r="AY275" s="341"/>
      <c r="AZ275" s="341"/>
      <c r="BA275" s="341"/>
      <c r="BB275" s="341"/>
      <c r="BC275" s="341"/>
      <c r="BD275" s="401"/>
      <c r="BE275" s="341"/>
      <c r="BF275" s="341"/>
      <c r="BG275" s="402"/>
      <c r="BH275" s="403"/>
      <c r="BI275" s="405"/>
      <c r="BJ275" s="405"/>
      <c r="BK275" s="405"/>
      <c r="BL275" s="405"/>
      <c r="BM275" s="514"/>
    </row>
    <row r="276" ht="18.75" customHeight="1">
      <c r="A276" s="400" t="str">
        <f t="shared" si="4"/>
        <v/>
      </c>
      <c r="B276" s="341"/>
      <c r="C276" s="559"/>
      <c r="D276" s="341"/>
      <c r="E276" s="638"/>
      <c r="F276" s="393"/>
      <c r="G276" s="341" t="str">
        <f t="array" ref="G276">IF(C276="","",XLOOKUP(C276,'Master Data'!K:K,'Master Data'!N:N,"Input in Master Data",0,1))</f>
        <v/>
      </c>
      <c r="H276" s="341" t="str">
        <f t="array" ref="H276">IF(C276="","",XLOOKUP(C276,'Master Data'!K:K,'Master Data'!O:O,"Input in Master Data",0,1))</f>
        <v/>
      </c>
      <c r="I276" s="341" t="str">
        <f t="array" ref="I276">if(U276="","",XLOOKUP(U276,Master[Company],Master[Blow],"Unknown",0,1))</f>
        <v/>
      </c>
      <c r="J276" s="341" t="str">
        <f t="array" ref="J276">if(U276="","",XLOOKUP(U276,Master[Company],Master[Pigging],"Unknown",0,1))</f>
        <v/>
      </c>
      <c r="K276" s="341" t="str">
        <f t="array" ref="K276">if(U276="","",XLOOKUP(U276,Master[Company],Master[Load Method],"Unknown",0,1))</f>
        <v/>
      </c>
      <c r="L276" s="341" t="str">
        <f t="array" ref="L276">if(U276="","",XLOOKUP(U276,Master[Company],Master[Line Distance],"Unknown",0,1))</f>
        <v/>
      </c>
      <c r="M276" s="394"/>
      <c r="N276" s="341"/>
      <c r="O276" s="341"/>
      <c r="P276" s="341" t="str">
        <f t="array" ref="P276">if(U276="","",XLOOKUP(U276,Master[Company],Master[Terms],"NA",0,1))</f>
        <v/>
      </c>
      <c r="Q276" s="341" t="str">
        <f t="shared" si="1"/>
        <v/>
      </c>
      <c r="R276" s="341" t="str">
        <f t="array" ref="R276">if(U276="","",XLOOKUP(U276,Master[Company],Master[Group],"NA",0,1))</f>
        <v/>
      </c>
      <c r="S276" s="341" t="str">
        <f t="array" ref="S276">if(U276="","",XLOOKUP(U276,Master[Company],Master[Loading Location],"NA",0,1))</f>
        <v/>
      </c>
      <c r="T276" s="341" t="str">
        <f t="array" ref="T276">if(U276="","",XLOOKUP(U276,Master[Company],Master[Acronym],"NA",0,1))</f>
        <v/>
      </c>
      <c r="U276" s="341"/>
      <c r="V276" s="342"/>
      <c r="W276" s="342"/>
      <c r="X276" s="341" t="str">
        <f t="shared" si="2"/>
        <v/>
      </c>
      <c r="Y276" s="341" t="str">
        <f t="shared" si="3"/>
        <v/>
      </c>
      <c r="Z276" s="341"/>
      <c r="AA276" s="341"/>
      <c r="AB276" s="341"/>
      <c r="AC276" s="401"/>
      <c r="AD276" s="563"/>
      <c r="AE276" s="564"/>
      <c r="AF276" s="564"/>
      <c r="AG276" s="564"/>
      <c r="AH276" s="564"/>
      <c r="AI276" s="564"/>
      <c r="AJ276" s="564"/>
      <c r="AK276" s="564"/>
      <c r="AL276" s="563"/>
      <c r="AM276" s="564"/>
      <c r="AN276" s="564"/>
      <c r="AO276" s="564"/>
      <c r="AP276" s="564"/>
      <c r="AQ276" s="564"/>
      <c r="AR276" s="564"/>
      <c r="AS276" s="564"/>
      <c r="AT276" s="401"/>
      <c r="AU276" s="399"/>
      <c r="AV276" s="617"/>
      <c r="AW276" s="401"/>
      <c r="AX276" s="401"/>
      <c r="AY276" s="341"/>
      <c r="AZ276" s="341"/>
      <c r="BA276" s="341"/>
      <c r="BB276" s="341"/>
      <c r="BC276" s="341"/>
      <c r="BD276" s="401"/>
      <c r="BE276" s="341"/>
      <c r="BF276" s="341"/>
      <c r="BG276" s="402"/>
      <c r="BH276" s="403"/>
      <c r="BI276" s="405"/>
      <c r="BJ276" s="405"/>
      <c r="BK276" s="405"/>
      <c r="BL276" s="405"/>
      <c r="BM276" s="514"/>
    </row>
    <row r="277" ht="18.75" customHeight="1">
      <c r="A277" s="400" t="str">
        <f t="shared" si="4"/>
        <v/>
      </c>
      <c r="B277" s="341"/>
      <c r="C277" s="559"/>
      <c r="D277" s="341"/>
      <c r="E277" s="638"/>
      <c r="F277" s="393"/>
      <c r="G277" s="341" t="str">
        <f t="array" ref="G277">IF(C277="","",XLOOKUP(C277,'Master Data'!K:K,'Master Data'!N:N,"Input in Master Data",0,1))</f>
        <v/>
      </c>
      <c r="H277" s="341" t="str">
        <f t="array" ref="H277">IF(C277="","",XLOOKUP(C277,'Master Data'!K:K,'Master Data'!O:O,"Input in Master Data",0,1))</f>
        <v/>
      </c>
      <c r="I277" s="341" t="str">
        <f t="array" ref="I277">if(U277="","",XLOOKUP(U277,Master[Company],Master[Blow],"Unknown",0,1))</f>
        <v/>
      </c>
      <c r="J277" s="341" t="str">
        <f t="array" ref="J277">if(U277="","",XLOOKUP(U277,Master[Company],Master[Pigging],"Unknown",0,1))</f>
        <v/>
      </c>
      <c r="K277" s="341" t="str">
        <f t="array" ref="K277">if(U277="","",XLOOKUP(U277,Master[Company],Master[Load Method],"Unknown",0,1))</f>
        <v/>
      </c>
      <c r="L277" s="341" t="str">
        <f t="array" ref="L277">if(U277="","",XLOOKUP(U277,Master[Company],Master[Line Distance],"Unknown",0,1))</f>
        <v/>
      </c>
      <c r="M277" s="394"/>
      <c r="N277" s="341"/>
      <c r="O277" s="341"/>
      <c r="P277" s="341" t="str">
        <f t="array" ref="P277">if(U277="","",XLOOKUP(U277,Master[Company],Master[Terms],"NA",0,1))</f>
        <v/>
      </c>
      <c r="Q277" s="341" t="str">
        <f t="shared" si="1"/>
        <v/>
      </c>
      <c r="R277" s="341" t="str">
        <f t="array" ref="R277">if(U277="","",XLOOKUP(U277,Master[Company],Master[Group],"NA",0,1))</f>
        <v/>
      </c>
      <c r="S277" s="341" t="str">
        <f t="array" ref="S277">if(U277="","",XLOOKUP(U277,Master[Company],Master[Loading Location],"NA",0,1))</f>
        <v/>
      </c>
      <c r="T277" s="341" t="str">
        <f t="array" ref="T277">if(U277="","",XLOOKUP(U277,Master[Company],Master[Acronym],"NA",0,1))</f>
        <v/>
      </c>
      <c r="U277" s="341"/>
      <c r="V277" s="342"/>
      <c r="W277" s="342"/>
      <c r="X277" s="341" t="str">
        <f t="shared" si="2"/>
        <v/>
      </c>
      <c r="Y277" s="341" t="str">
        <f t="shared" si="3"/>
        <v/>
      </c>
      <c r="Z277" s="341"/>
      <c r="AA277" s="341"/>
      <c r="AB277" s="341"/>
      <c r="AC277" s="401"/>
      <c r="AD277" s="563"/>
      <c r="AE277" s="564"/>
      <c r="AF277" s="564"/>
      <c r="AG277" s="564"/>
      <c r="AH277" s="564"/>
      <c r="AI277" s="564"/>
      <c r="AJ277" s="564"/>
      <c r="AK277" s="564"/>
      <c r="AL277" s="563"/>
      <c r="AM277" s="564"/>
      <c r="AN277" s="564"/>
      <c r="AO277" s="564"/>
      <c r="AP277" s="564"/>
      <c r="AQ277" s="564"/>
      <c r="AR277" s="564"/>
      <c r="AS277" s="564"/>
      <c r="AT277" s="401"/>
      <c r="AU277" s="399"/>
      <c r="AV277" s="617"/>
      <c r="AW277" s="401"/>
      <c r="AX277" s="401"/>
      <c r="AY277" s="341"/>
      <c r="AZ277" s="341"/>
      <c r="BA277" s="341"/>
      <c r="BB277" s="341"/>
      <c r="BC277" s="341"/>
      <c r="BD277" s="401"/>
      <c r="BE277" s="341"/>
      <c r="BF277" s="341"/>
      <c r="BG277" s="402"/>
      <c r="BH277" s="403"/>
      <c r="BI277" s="405"/>
      <c r="BJ277" s="405"/>
      <c r="BK277" s="405"/>
      <c r="BL277" s="405"/>
      <c r="BM277" s="514"/>
    </row>
    <row r="278" ht="18.75" customHeight="1">
      <c r="A278" s="400" t="str">
        <f t="shared" si="4"/>
        <v/>
      </c>
      <c r="B278" s="341"/>
      <c r="C278" s="559"/>
      <c r="D278" s="341"/>
      <c r="E278" s="638"/>
      <c r="F278" s="393"/>
      <c r="G278" s="341" t="str">
        <f t="array" ref="G278">IF(C278="","",XLOOKUP(C278,'Master Data'!K:K,'Master Data'!N:N,"Input in Master Data",0,1))</f>
        <v/>
      </c>
      <c r="H278" s="341" t="str">
        <f t="array" ref="H278">IF(C278="","",XLOOKUP(C278,'Master Data'!K:K,'Master Data'!O:O,"Input in Master Data",0,1))</f>
        <v/>
      </c>
      <c r="I278" s="341" t="str">
        <f t="array" ref="I278">if(U278="","",XLOOKUP(U278,Master[Company],Master[Blow],"Unknown",0,1))</f>
        <v/>
      </c>
      <c r="J278" s="341" t="str">
        <f t="array" ref="J278">if(U278="","",XLOOKUP(U278,Master[Company],Master[Pigging],"Unknown",0,1))</f>
        <v/>
      </c>
      <c r="K278" s="341" t="str">
        <f t="array" ref="K278">if(U278="","",XLOOKUP(U278,Master[Company],Master[Load Method],"Unknown",0,1))</f>
        <v/>
      </c>
      <c r="L278" s="341" t="str">
        <f t="array" ref="L278">if(U278="","",XLOOKUP(U278,Master[Company],Master[Line Distance],"Unknown",0,1))</f>
        <v/>
      </c>
      <c r="M278" s="394"/>
      <c r="N278" s="341"/>
      <c r="O278" s="341"/>
      <c r="P278" s="341" t="str">
        <f t="array" ref="P278">if(U278="","",XLOOKUP(U278,Master[Company],Master[Terms],"NA",0,1))</f>
        <v/>
      </c>
      <c r="Q278" s="341" t="str">
        <f t="shared" si="1"/>
        <v/>
      </c>
      <c r="R278" s="341" t="str">
        <f t="array" ref="R278">if(U278="","",XLOOKUP(U278,Master[Company],Master[Group],"NA",0,1))</f>
        <v/>
      </c>
      <c r="S278" s="341" t="str">
        <f t="array" ref="S278">if(U278="","",XLOOKUP(U278,Master[Company],Master[Loading Location],"NA",0,1))</f>
        <v/>
      </c>
      <c r="T278" s="341" t="str">
        <f t="array" ref="T278">if(U278="","",XLOOKUP(U278,Master[Company],Master[Acronym],"NA",0,1))</f>
        <v/>
      </c>
      <c r="U278" s="341"/>
      <c r="V278" s="342"/>
      <c r="W278" s="342"/>
      <c r="X278" s="341" t="str">
        <f t="shared" si="2"/>
        <v/>
      </c>
      <c r="Y278" s="341" t="str">
        <f t="shared" si="3"/>
        <v/>
      </c>
      <c r="Z278" s="341"/>
      <c r="AA278" s="341"/>
      <c r="AB278" s="341"/>
      <c r="AC278" s="401"/>
      <c r="AD278" s="563"/>
      <c r="AE278" s="564"/>
      <c r="AF278" s="564"/>
      <c r="AG278" s="564"/>
      <c r="AH278" s="564"/>
      <c r="AI278" s="564"/>
      <c r="AJ278" s="564"/>
      <c r="AK278" s="564"/>
      <c r="AL278" s="563"/>
      <c r="AM278" s="564"/>
      <c r="AN278" s="564"/>
      <c r="AO278" s="564"/>
      <c r="AP278" s="564"/>
      <c r="AQ278" s="564"/>
      <c r="AR278" s="564"/>
      <c r="AS278" s="564"/>
      <c r="AT278" s="401"/>
      <c r="AU278" s="399"/>
      <c r="AV278" s="617"/>
      <c r="AW278" s="401"/>
      <c r="AX278" s="401"/>
      <c r="AY278" s="341"/>
      <c r="AZ278" s="341"/>
      <c r="BA278" s="341"/>
      <c r="BB278" s="341"/>
      <c r="BC278" s="341"/>
      <c r="BD278" s="401"/>
      <c r="BE278" s="341"/>
      <c r="BF278" s="341"/>
      <c r="BG278" s="402"/>
      <c r="BH278" s="403"/>
      <c r="BI278" s="405"/>
      <c r="BJ278" s="405"/>
      <c r="BK278" s="405"/>
      <c r="BL278" s="405"/>
      <c r="BM278" s="514"/>
    </row>
    <row r="279" ht="18.75" customHeight="1">
      <c r="A279" s="400" t="str">
        <f t="shared" si="4"/>
        <v/>
      </c>
      <c r="B279" s="341"/>
      <c r="C279" s="559"/>
      <c r="D279" s="341"/>
      <c r="E279" s="638"/>
      <c r="F279" s="393"/>
      <c r="G279" s="341" t="str">
        <f t="array" ref="G279">IF(C279="","",XLOOKUP(C279,'Master Data'!K:K,'Master Data'!N:N,"Input in Master Data",0,1))</f>
        <v/>
      </c>
      <c r="H279" s="341" t="str">
        <f t="array" ref="H279">IF(C279="","",XLOOKUP(C279,'Master Data'!K:K,'Master Data'!O:O,"Input in Master Data",0,1))</f>
        <v/>
      </c>
      <c r="I279" s="341" t="str">
        <f t="array" ref="I279">if(U279="","",XLOOKUP(U279,Master[Company],Master[Blow],"Unknown",0,1))</f>
        <v/>
      </c>
      <c r="J279" s="341" t="str">
        <f t="array" ref="J279">if(U279="","",XLOOKUP(U279,Master[Company],Master[Pigging],"Unknown",0,1))</f>
        <v/>
      </c>
      <c r="K279" s="341" t="str">
        <f t="array" ref="K279">if(U279="","",XLOOKUP(U279,Master[Company],Master[Load Method],"Unknown",0,1))</f>
        <v/>
      </c>
      <c r="L279" s="341" t="str">
        <f t="array" ref="L279">if(U279="","",XLOOKUP(U279,Master[Company],Master[Line Distance],"Unknown",0,1))</f>
        <v/>
      </c>
      <c r="M279" s="394"/>
      <c r="N279" s="341"/>
      <c r="O279" s="341"/>
      <c r="P279" s="341" t="str">
        <f t="array" ref="P279">if(U279="","",XLOOKUP(U279,Master[Company],Master[Terms],"NA",0,1))</f>
        <v/>
      </c>
      <c r="Q279" s="341" t="str">
        <f t="shared" si="1"/>
        <v/>
      </c>
      <c r="R279" s="341" t="str">
        <f t="array" ref="R279">if(U279="","",XLOOKUP(U279,Master[Company],Master[Group],"NA",0,1))</f>
        <v/>
      </c>
      <c r="S279" s="341" t="str">
        <f t="array" ref="S279">if(U279="","",XLOOKUP(U279,Master[Company],Master[Loading Location],"NA",0,1))</f>
        <v/>
      </c>
      <c r="T279" s="341" t="str">
        <f t="array" ref="T279">if(U279="","",XLOOKUP(U279,Master[Company],Master[Acronym],"NA",0,1))</f>
        <v/>
      </c>
      <c r="U279" s="341"/>
      <c r="V279" s="342"/>
      <c r="W279" s="342"/>
      <c r="X279" s="341" t="str">
        <f t="shared" si="2"/>
        <v/>
      </c>
      <c r="Y279" s="341" t="str">
        <f t="shared" si="3"/>
        <v/>
      </c>
      <c r="Z279" s="341"/>
      <c r="AA279" s="341"/>
      <c r="AB279" s="341"/>
      <c r="AC279" s="401"/>
      <c r="AD279" s="563"/>
      <c r="AE279" s="564"/>
      <c r="AF279" s="564"/>
      <c r="AG279" s="564"/>
      <c r="AH279" s="564"/>
      <c r="AI279" s="564"/>
      <c r="AJ279" s="564"/>
      <c r="AK279" s="564"/>
      <c r="AL279" s="563"/>
      <c r="AM279" s="564"/>
      <c r="AN279" s="564"/>
      <c r="AO279" s="564"/>
      <c r="AP279" s="564"/>
      <c r="AQ279" s="564"/>
      <c r="AR279" s="564"/>
      <c r="AS279" s="564"/>
      <c r="AT279" s="401"/>
      <c r="AU279" s="399"/>
      <c r="AV279" s="617"/>
      <c r="AW279" s="401"/>
      <c r="AX279" s="401"/>
      <c r="AY279" s="341"/>
      <c r="AZ279" s="341"/>
      <c r="BA279" s="341"/>
      <c r="BB279" s="341"/>
      <c r="BC279" s="341"/>
      <c r="BD279" s="401"/>
      <c r="BE279" s="341"/>
      <c r="BF279" s="341"/>
      <c r="BG279" s="402"/>
      <c r="BH279" s="403"/>
      <c r="BI279" s="405"/>
      <c r="BJ279" s="405"/>
      <c r="BK279" s="405"/>
      <c r="BL279" s="405"/>
      <c r="BM279" s="514"/>
    </row>
    <row r="280" ht="18.75" customHeight="1">
      <c r="A280" s="400" t="str">
        <f t="shared" si="4"/>
        <v/>
      </c>
      <c r="B280" s="341"/>
      <c r="C280" s="559"/>
      <c r="D280" s="341"/>
      <c r="E280" s="638"/>
      <c r="F280" s="393"/>
      <c r="G280" s="341" t="str">
        <f t="array" ref="G280">IF(C280="","",XLOOKUP(C280,'Master Data'!K:K,'Master Data'!N:N,"Input in Master Data",0,1))</f>
        <v/>
      </c>
      <c r="H280" s="341" t="str">
        <f t="array" ref="H280">IF(C280="","",XLOOKUP(C280,'Master Data'!K:K,'Master Data'!O:O,"Input in Master Data",0,1))</f>
        <v/>
      </c>
      <c r="I280" s="341" t="str">
        <f t="array" ref="I280">if(U280="","",XLOOKUP(U280,Master[Company],Master[Blow],"Unknown",0,1))</f>
        <v/>
      </c>
      <c r="J280" s="341" t="str">
        <f t="array" ref="J280">if(U280="","",XLOOKUP(U280,Master[Company],Master[Pigging],"Unknown",0,1))</f>
        <v/>
      </c>
      <c r="K280" s="341" t="str">
        <f t="array" ref="K280">if(U280="","",XLOOKUP(U280,Master[Company],Master[Load Method],"Unknown",0,1))</f>
        <v/>
      </c>
      <c r="L280" s="341" t="str">
        <f t="array" ref="L280">if(U280="","",XLOOKUP(U280,Master[Company],Master[Line Distance],"Unknown",0,1))</f>
        <v/>
      </c>
      <c r="M280" s="394"/>
      <c r="N280" s="341"/>
      <c r="O280" s="341"/>
      <c r="P280" s="341" t="str">
        <f t="array" ref="P280">if(U280="","",XLOOKUP(U280,Master[Company],Master[Terms],"NA",0,1))</f>
        <v/>
      </c>
      <c r="Q280" s="341" t="str">
        <f t="shared" si="1"/>
        <v/>
      </c>
      <c r="R280" s="341" t="str">
        <f t="array" ref="R280">if(U280="","",XLOOKUP(U280,Master[Company],Master[Group],"NA",0,1))</f>
        <v/>
      </c>
      <c r="S280" s="341" t="str">
        <f t="array" ref="S280">if(U280="","",XLOOKUP(U280,Master[Company],Master[Loading Location],"NA",0,1))</f>
        <v/>
      </c>
      <c r="T280" s="341" t="str">
        <f t="array" ref="T280">if(U280="","",XLOOKUP(U280,Master[Company],Master[Acronym],"NA",0,1))</f>
        <v/>
      </c>
      <c r="U280" s="341"/>
      <c r="V280" s="342"/>
      <c r="W280" s="342"/>
      <c r="X280" s="341" t="str">
        <f t="shared" si="2"/>
        <v/>
      </c>
      <c r="Y280" s="341" t="str">
        <f t="shared" si="3"/>
        <v/>
      </c>
      <c r="Z280" s="341"/>
      <c r="AA280" s="341"/>
      <c r="AB280" s="341"/>
      <c r="AC280" s="401"/>
      <c r="AD280" s="563"/>
      <c r="AE280" s="564"/>
      <c r="AF280" s="564"/>
      <c r="AG280" s="564"/>
      <c r="AH280" s="564"/>
      <c r="AI280" s="564"/>
      <c r="AJ280" s="564"/>
      <c r="AK280" s="564"/>
      <c r="AL280" s="563"/>
      <c r="AM280" s="564"/>
      <c r="AN280" s="564"/>
      <c r="AO280" s="564"/>
      <c r="AP280" s="564"/>
      <c r="AQ280" s="564"/>
      <c r="AR280" s="564"/>
      <c r="AS280" s="564"/>
      <c r="AT280" s="401"/>
      <c r="AU280" s="399"/>
      <c r="AV280" s="617"/>
      <c r="AW280" s="401"/>
      <c r="AX280" s="401"/>
      <c r="AY280" s="341"/>
      <c r="AZ280" s="341"/>
      <c r="BA280" s="341"/>
      <c r="BB280" s="341"/>
      <c r="BC280" s="341"/>
      <c r="BD280" s="401"/>
      <c r="BE280" s="341"/>
      <c r="BF280" s="341"/>
      <c r="BG280" s="402"/>
      <c r="BH280" s="403"/>
      <c r="BI280" s="405"/>
      <c r="BJ280" s="405"/>
      <c r="BK280" s="405"/>
      <c r="BL280" s="405"/>
      <c r="BM280" s="514"/>
    </row>
    <row r="281" ht="18.75" customHeight="1">
      <c r="A281" s="400" t="str">
        <f t="shared" si="4"/>
        <v/>
      </c>
      <c r="B281" s="341"/>
      <c r="C281" s="559"/>
      <c r="D281" s="341"/>
      <c r="E281" s="638"/>
      <c r="F281" s="393"/>
      <c r="G281" s="341" t="str">
        <f t="array" ref="G281">IF(C281="","",XLOOKUP(C281,'Master Data'!K:K,'Master Data'!N:N,"Input in Master Data",0,1))</f>
        <v/>
      </c>
      <c r="H281" s="341" t="str">
        <f t="array" ref="H281">IF(C281="","",XLOOKUP(C281,'Master Data'!K:K,'Master Data'!O:O,"Input in Master Data",0,1))</f>
        <v/>
      </c>
      <c r="I281" s="341" t="str">
        <f t="array" ref="I281">if(U281="","",XLOOKUP(U281,Master[Company],Master[Blow],"Unknown",0,1))</f>
        <v/>
      </c>
      <c r="J281" s="341" t="str">
        <f t="array" ref="J281">if(U281="","",XLOOKUP(U281,Master[Company],Master[Pigging],"Unknown",0,1))</f>
        <v/>
      </c>
      <c r="K281" s="341" t="str">
        <f t="array" ref="K281">if(U281="","",XLOOKUP(U281,Master[Company],Master[Load Method],"Unknown",0,1))</f>
        <v/>
      </c>
      <c r="L281" s="341" t="str">
        <f t="array" ref="L281">if(U281="","",XLOOKUP(U281,Master[Company],Master[Line Distance],"Unknown",0,1))</f>
        <v/>
      </c>
      <c r="M281" s="394"/>
      <c r="N281" s="341"/>
      <c r="O281" s="341"/>
      <c r="P281" s="341" t="str">
        <f t="array" ref="P281">if(U281="","",XLOOKUP(U281,Master[Company],Master[Terms],"NA",0,1))</f>
        <v/>
      </c>
      <c r="Q281" s="341" t="str">
        <f t="shared" si="1"/>
        <v/>
      </c>
      <c r="R281" s="341" t="str">
        <f t="array" ref="R281">if(U281="","",XLOOKUP(U281,Master[Company],Master[Group],"NA",0,1))</f>
        <v/>
      </c>
      <c r="S281" s="341" t="str">
        <f t="array" ref="S281">if(U281="","",XLOOKUP(U281,Master[Company],Master[Loading Location],"NA",0,1))</f>
        <v/>
      </c>
      <c r="T281" s="341" t="str">
        <f t="array" ref="T281">if(U281="","",XLOOKUP(U281,Master[Company],Master[Acronym],"NA",0,1))</f>
        <v/>
      </c>
      <c r="U281" s="341"/>
      <c r="V281" s="342"/>
      <c r="W281" s="342"/>
      <c r="X281" s="341" t="str">
        <f t="shared" si="2"/>
        <v/>
      </c>
      <c r="Y281" s="341" t="str">
        <f t="shared" si="3"/>
        <v/>
      </c>
      <c r="Z281" s="341"/>
      <c r="AA281" s="341"/>
      <c r="AB281" s="341"/>
      <c r="AC281" s="401"/>
      <c r="AD281" s="563"/>
      <c r="AE281" s="564"/>
      <c r="AF281" s="564"/>
      <c r="AG281" s="564"/>
      <c r="AH281" s="564"/>
      <c r="AI281" s="564"/>
      <c r="AJ281" s="564"/>
      <c r="AK281" s="564"/>
      <c r="AL281" s="563"/>
      <c r="AM281" s="564"/>
      <c r="AN281" s="564"/>
      <c r="AO281" s="564"/>
      <c r="AP281" s="564"/>
      <c r="AQ281" s="564"/>
      <c r="AR281" s="564"/>
      <c r="AS281" s="564"/>
      <c r="AT281" s="401"/>
      <c r="AU281" s="399"/>
      <c r="AV281" s="617"/>
      <c r="AW281" s="401"/>
      <c r="AX281" s="401"/>
      <c r="AY281" s="341"/>
      <c r="AZ281" s="341"/>
      <c r="BA281" s="341"/>
      <c r="BB281" s="341"/>
      <c r="BC281" s="341"/>
      <c r="BD281" s="401"/>
      <c r="BE281" s="341"/>
      <c r="BF281" s="341"/>
      <c r="BG281" s="402"/>
      <c r="BH281" s="403"/>
      <c r="BI281" s="405"/>
      <c r="BJ281" s="405"/>
      <c r="BK281" s="405"/>
      <c r="BL281" s="405"/>
      <c r="BM281" s="514"/>
    </row>
    <row r="282" ht="18.75" customHeight="1">
      <c r="A282" s="400" t="str">
        <f t="shared" si="4"/>
        <v/>
      </c>
      <c r="B282" s="341"/>
      <c r="C282" s="559"/>
      <c r="D282" s="341"/>
      <c r="E282" s="638"/>
      <c r="F282" s="393"/>
      <c r="G282" s="341" t="str">
        <f t="array" ref="G282">IF(C282="","",XLOOKUP(C282,'Master Data'!K:K,'Master Data'!N:N,"Input in Master Data",0,1))</f>
        <v/>
      </c>
      <c r="H282" s="341" t="str">
        <f t="array" ref="H282">IF(C282="","",XLOOKUP(C282,'Master Data'!K:K,'Master Data'!O:O,"Input in Master Data",0,1))</f>
        <v/>
      </c>
      <c r="I282" s="341" t="str">
        <f t="array" ref="I282">if(U282="","",XLOOKUP(U282,Master[Company],Master[Blow],"Unknown",0,1))</f>
        <v/>
      </c>
      <c r="J282" s="341" t="str">
        <f t="array" ref="J282">if(U282="","",XLOOKUP(U282,Master[Company],Master[Pigging],"Unknown",0,1))</f>
        <v/>
      </c>
      <c r="K282" s="341" t="str">
        <f t="array" ref="K282">if(U282="","",XLOOKUP(U282,Master[Company],Master[Load Method],"Unknown",0,1))</f>
        <v/>
      </c>
      <c r="L282" s="341" t="str">
        <f t="array" ref="L282">if(U282="","",XLOOKUP(U282,Master[Company],Master[Line Distance],"Unknown",0,1))</f>
        <v/>
      </c>
      <c r="M282" s="394"/>
      <c r="N282" s="341"/>
      <c r="O282" s="341"/>
      <c r="P282" s="341" t="str">
        <f t="array" ref="P282">if(U282="","",XLOOKUP(U282,Master[Company],Master[Terms],"NA",0,1))</f>
        <v/>
      </c>
      <c r="Q282" s="341" t="str">
        <f t="shared" si="1"/>
        <v/>
      </c>
      <c r="R282" s="341" t="str">
        <f t="array" ref="R282">if(U282="","",XLOOKUP(U282,Master[Company],Master[Group],"NA",0,1))</f>
        <v/>
      </c>
      <c r="S282" s="341" t="str">
        <f t="array" ref="S282">if(U282="","",XLOOKUP(U282,Master[Company],Master[Loading Location],"NA",0,1))</f>
        <v/>
      </c>
      <c r="T282" s="341" t="str">
        <f t="array" ref="T282">if(U282="","",XLOOKUP(U282,Master[Company],Master[Acronym],"NA",0,1))</f>
        <v/>
      </c>
      <c r="U282" s="341"/>
      <c r="V282" s="342"/>
      <c r="W282" s="342"/>
      <c r="X282" s="341" t="str">
        <f t="shared" si="2"/>
        <v/>
      </c>
      <c r="Y282" s="341" t="str">
        <f t="shared" si="3"/>
        <v/>
      </c>
      <c r="Z282" s="341"/>
      <c r="AA282" s="341"/>
      <c r="AB282" s="341"/>
      <c r="AC282" s="401"/>
      <c r="AD282" s="563"/>
      <c r="AE282" s="564"/>
      <c r="AF282" s="564"/>
      <c r="AG282" s="564"/>
      <c r="AH282" s="564"/>
      <c r="AI282" s="564"/>
      <c r="AJ282" s="564"/>
      <c r="AK282" s="564"/>
      <c r="AL282" s="563"/>
      <c r="AM282" s="564"/>
      <c r="AN282" s="564"/>
      <c r="AO282" s="564"/>
      <c r="AP282" s="564"/>
      <c r="AQ282" s="564"/>
      <c r="AR282" s="564"/>
      <c r="AS282" s="564"/>
      <c r="AT282" s="401"/>
      <c r="AU282" s="399"/>
      <c r="AV282" s="617"/>
      <c r="AW282" s="401"/>
      <c r="AX282" s="401"/>
      <c r="AY282" s="341"/>
      <c r="AZ282" s="341"/>
      <c r="BA282" s="341"/>
      <c r="BB282" s="341"/>
      <c r="BC282" s="341"/>
      <c r="BD282" s="401"/>
      <c r="BE282" s="341"/>
      <c r="BF282" s="341"/>
      <c r="BG282" s="402"/>
      <c r="BH282" s="403"/>
      <c r="BI282" s="405"/>
      <c r="BJ282" s="405"/>
      <c r="BK282" s="405"/>
      <c r="BL282" s="405"/>
      <c r="BM282" s="514"/>
    </row>
    <row r="283" ht="18.75" customHeight="1">
      <c r="A283" s="400" t="str">
        <f t="shared" si="4"/>
        <v/>
      </c>
      <c r="B283" s="341"/>
      <c r="C283" s="559"/>
      <c r="D283" s="341"/>
      <c r="E283" s="638"/>
      <c r="F283" s="393"/>
      <c r="G283" s="341" t="str">
        <f t="array" ref="G283">IF(C283="","",XLOOKUP(C283,'Master Data'!K:K,'Master Data'!N:N,"Input in Master Data",0,1))</f>
        <v/>
      </c>
      <c r="H283" s="341" t="str">
        <f t="array" ref="H283">IF(C283="","",XLOOKUP(C283,'Master Data'!K:K,'Master Data'!O:O,"Input in Master Data",0,1))</f>
        <v/>
      </c>
      <c r="I283" s="341" t="str">
        <f t="array" ref="I283">if(U283="","",XLOOKUP(U283,Master[Company],Master[Blow],"Unknown",0,1))</f>
        <v/>
      </c>
      <c r="J283" s="341" t="str">
        <f t="array" ref="J283">if(U283="","",XLOOKUP(U283,Master[Company],Master[Pigging],"Unknown",0,1))</f>
        <v/>
      </c>
      <c r="K283" s="341" t="str">
        <f t="array" ref="K283">if(U283="","",XLOOKUP(U283,Master[Company],Master[Load Method],"Unknown",0,1))</f>
        <v/>
      </c>
      <c r="L283" s="341" t="str">
        <f t="array" ref="L283">if(U283="","",XLOOKUP(U283,Master[Company],Master[Line Distance],"Unknown",0,1))</f>
        <v/>
      </c>
      <c r="M283" s="394"/>
      <c r="N283" s="341"/>
      <c r="O283" s="341"/>
      <c r="P283" s="341" t="str">
        <f t="array" ref="P283">if(U283="","",XLOOKUP(U283,Master[Company],Master[Terms],"NA",0,1))</f>
        <v/>
      </c>
      <c r="Q283" s="341" t="str">
        <f t="shared" si="1"/>
        <v/>
      </c>
      <c r="R283" s="341" t="str">
        <f t="array" ref="R283">if(U283="","",XLOOKUP(U283,Master[Company],Master[Group],"NA",0,1))</f>
        <v/>
      </c>
      <c r="S283" s="341" t="str">
        <f t="array" ref="S283">if(U283="","",XLOOKUP(U283,Master[Company],Master[Loading Location],"NA",0,1))</f>
        <v/>
      </c>
      <c r="T283" s="341" t="str">
        <f t="array" ref="T283">if(U283="","",XLOOKUP(U283,Master[Company],Master[Acronym],"NA",0,1))</f>
        <v/>
      </c>
      <c r="U283" s="341"/>
      <c r="V283" s="342"/>
      <c r="W283" s="342"/>
      <c r="X283" s="341" t="str">
        <f t="shared" si="2"/>
        <v/>
      </c>
      <c r="Y283" s="341" t="str">
        <f t="shared" si="3"/>
        <v/>
      </c>
      <c r="Z283" s="341"/>
      <c r="AA283" s="341"/>
      <c r="AB283" s="341"/>
      <c r="AC283" s="401"/>
      <c r="AD283" s="563"/>
      <c r="AE283" s="564"/>
      <c r="AF283" s="564"/>
      <c r="AG283" s="564"/>
      <c r="AH283" s="564"/>
      <c r="AI283" s="564"/>
      <c r="AJ283" s="564"/>
      <c r="AK283" s="564"/>
      <c r="AL283" s="563"/>
      <c r="AM283" s="564"/>
      <c r="AN283" s="564"/>
      <c r="AO283" s="564"/>
      <c r="AP283" s="564"/>
      <c r="AQ283" s="564"/>
      <c r="AR283" s="564"/>
      <c r="AS283" s="564"/>
      <c r="AT283" s="401"/>
      <c r="AU283" s="399"/>
      <c r="AV283" s="617"/>
      <c r="AW283" s="401"/>
      <c r="AX283" s="401"/>
      <c r="AY283" s="341"/>
      <c r="AZ283" s="341"/>
      <c r="BA283" s="341"/>
      <c r="BB283" s="341"/>
      <c r="BC283" s="341"/>
      <c r="BD283" s="401"/>
      <c r="BE283" s="341"/>
      <c r="BF283" s="341"/>
      <c r="BG283" s="402"/>
      <c r="BH283" s="403"/>
      <c r="BI283" s="405"/>
      <c r="BJ283" s="405"/>
      <c r="BK283" s="405"/>
      <c r="BL283" s="405"/>
      <c r="BM283" s="514"/>
    </row>
    <row r="284" ht="18.75" customHeight="1">
      <c r="A284" s="400" t="str">
        <f t="shared" si="4"/>
        <v/>
      </c>
      <c r="B284" s="341"/>
      <c r="C284" s="559"/>
      <c r="D284" s="341"/>
      <c r="E284" s="638"/>
      <c r="F284" s="393"/>
      <c r="G284" s="341" t="str">
        <f t="array" ref="G284">IF(C284="","",XLOOKUP(C284,'Master Data'!K:K,'Master Data'!N:N,"Input in Master Data",0,1))</f>
        <v/>
      </c>
      <c r="H284" s="341" t="str">
        <f t="array" ref="H284">IF(C284="","",XLOOKUP(C284,'Master Data'!K:K,'Master Data'!O:O,"Input in Master Data",0,1))</f>
        <v/>
      </c>
      <c r="I284" s="341" t="str">
        <f t="array" ref="I284">if(U284="","",XLOOKUP(U284,Master[Company],Master[Blow],"Unknown",0,1))</f>
        <v/>
      </c>
      <c r="J284" s="341" t="str">
        <f t="array" ref="J284">if(U284="","",XLOOKUP(U284,Master[Company],Master[Pigging],"Unknown",0,1))</f>
        <v/>
      </c>
      <c r="K284" s="341" t="str">
        <f t="array" ref="K284">if(U284="","",XLOOKUP(U284,Master[Company],Master[Load Method],"Unknown",0,1))</f>
        <v/>
      </c>
      <c r="L284" s="341" t="str">
        <f t="array" ref="L284">if(U284="","",XLOOKUP(U284,Master[Company],Master[Line Distance],"Unknown",0,1))</f>
        <v/>
      </c>
      <c r="M284" s="394"/>
      <c r="N284" s="341"/>
      <c r="O284" s="341"/>
      <c r="P284" s="341" t="str">
        <f t="array" ref="P284">if(U284="","",XLOOKUP(U284,Master[Company],Master[Terms],"NA",0,1))</f>
        <v/>
      </c>
      <c r="Q284" s="341" t="str">
        <f t="shared" si="1"/>
        <v/>
      </c>
      <c r="R284" s="341" t="str">
        <f t="array" ref="R284">if(U284="","",XLOOKUP(U284,Master[Company],Master[Group],"NA",0,1))</f>
        <v/>
      </c>
      <c r="S284" s="341" t="str">
        <f t="array" ref="S284">if(U284="","",XLOOKUP(U284,Master[Company],Master[Loading Location],"NA",0,1))</f>
        <v/>
      </c>
      <c r="T284" s="341" t="str">
        <f t="array" ref="T284">if(U284="","",XLOOKUP(U284,Master[Company],Master[Acronym],"NA",0,1))</f>
        <v/>
      </c>
      <c r="U284" s="341"/>
      <c r="V284" s="342"/>
      <c r="W284" s="342"/>
      <c r="X284" s="341" t="str">
        <f t="shared" si="2"/>
        <v/>
      </c>
      <c r="Y284" s="341" t="str">
        <f t="shared" si="3"/>
        <v/>
      </c>
      <c r="Z284" s="341"/>
      <c r="AA284" s="341"/>
      <c r="AB284" s="341"/>
      <c r="AC284" s="401"/>
      <c r="AD284" s="563"/>
      <c r="AE284" s="564"/>
      <c r="AF284" s="564"/>
      <c r="AG284" s="564"/>
      <c r="AH284" s="564"/>
      <c r="AI284" s="564"/>
      <c r="AJ284" s="564"/>
      <c r="AK284" s="564"/>
      <c r="AL284" s="563"/>
      <c r="AM284" s="564"/>
      <c r="AN284" s="564"/>
      <c r="AO284" s="564"/>
      <c r="AP284" s="564"/>
      <c r="AQ284" s="564"/>
      <c r="AR284" s="564"/>
      <c r="AS284" s="564"/>
      <c r="AT284" s="401"/>
      <c r="AU284" s="399"/>
      <c r="AV284" s="617"/>
      <c r="AW284" s="401"/>
      <c r="AX284" s="401"/>
      <c r="AY284" s="341"/>
      <c r="AZ284" s="341"/>
      <c r="BA284" s="341"/>
      <c r="BB284" s="341"/>
      <c r="BC284" s="341"/>
      <c r="BD284" s="401"/>
      <c r="BE284" s="341"/>
      <c r="BF284" s="341"/>
      <c r="BG284" s="402"/>
      <c r="BH284" s="403"/>
      <c r="BI284" s="405"/>
      <c r="BJ284" s="405"/>
      <c r="BK284" s="405"/>
      <c r="BL284" s="405"/>
      <c r="BM284" s="514"/>
    </row>
    <row r="285" ht="18.75" customHeight="1">
      <c r="A285" s="400" t="str">
        <f t="shared" si="4"/>
        <v/>
      </c>
      <c r="B285" s="341"/>
      <c r="C285" s="559"/>
      <c r="D285" s="341"/>
      <c r="E285" s="638"/>
      <c r="F285" s="393"/>
      <c r="G285" s="341" t="str">
        <f t="array" ref="G285">IF(C285="","",XLOOKUP(C285,'Master Data'!K:K,'Master Data'!N:N,"Input in Master Data",0,1))</f>
        <v/>
      </c>
      <c r="H285" s="341" t="str">
        <f t="array" ref="H285">IF(C285="","",XLOOKUP(C285,'Master Data'!K:K,'Master Data'!O:O,"Input in Master Data",0,1))</f>
        <v/>
      </c>
      <c r="I285" s="341" t="str">
        <f t="array" ref="I285">if(U285="","",XLOOKUP(U285,Master[Company],Master[Blow],"Unknown",0,1))</f>
        <v/>
      </c>
      <c r="J285" s="341" t="str">
        <f t="array" ref="J285">if(U285="","",XLOOKUP(U285,Master[Company],Master[Pigging],"Unknown",0,1))</f>
        <v/>
      </c>
      <c r="K285" s="341" t="str">
        <f t="array" ref="K285">if(U285="","",XLOOKUP(U285,Master[Company],Master[Load Method],"Unknown",0,1))</f>
        <v/>
      </c>
      <c r="L285" s="341" t="str">
        <f t="array" ref="L285">if(U285="","",XLOOKUP(U285,Master[Company],Master[Line Distance],"Unknown",0,1))</f>
        <v/>
      </c>
      <c r="M285" s="394"/>
      <c r="N285" s="341"/>
      <c r="O285" s="341"/>
      <c r="P285" s="341" t="str">
        <f t="array" ref="P285">if(U285="","",XLOOKUP(U285,Master[Company],Master[Terms],"NA",0,1))</f>
        <v/>
      </c>
      <c r="Q285" s="341" t="str">
        <f t="shared" si="1"/>
        <v/>
      </c>
      <c r="R285" s="341" t="str">
        <f t="array" ref="R285">if(U285="","",XLOOKUP(U285,Master[Company],Master[Group],"NA",0,1))</f>
        <v/>
      </c>
      <c r="S285" s="341" t="str">
        <f t="array" ref="S285">if(U285="","",XLOOKUP(U285,Master[Company],Master[Loading Location],"NA",0,1))</f>
        <v/>
      </c>
      <c r="T285" s="341" t="str">
        <f t="array" ref="T285">if(U285="","",XLOOKUP(U285,Master[Company],Master[Acronym],"NA",0,1))</f>
        <v/>
      </c>
      <c r="U285" s="341"/>
      <c r="V285" s="342"/>
      <c r="W285" s="342"/>
      <c r="X285" s="341" t="str">
        <f t="shared" si="2"/>
        <v/>
      </c>
      <c r="Y285" s="341" t="str">
        <f t="shared" si="3"/>
        <v/>
      </c>
      <c r="Z285" s="341"/>
      <c r="AA285" s="341"/>
      <c r="AB285" s="341"/>
      <c r="AC285" s="401"/>
      <c r="AD285" s="563"/>
      <c r="AE285" s="564"/>
      <c r="AF285" s="564"/>
      <c r="AG285" s="564"/>
      <c r="AH285" s="564"/>
      <c r="AI285" s="564"/>
      <c r="AJ285" s="564"/>
      <c r="AK285" s="564"/>
      <c r="AL285" s="563"/>
      <c r="AM285" s="564"/>
      <c r="AN285" s="564"/>
      <c r="AO285" s="564"/>
      <c r="AP285" s="564"/>
      <c r="AQ285" s="564"/>
      <c r="AR285" s="564"/>
      <c r="AS285" s="564"/>
      <c r="AT285" s="401"/>
      <c r="AU285" s="399"/>
      <c r="AV285" s="617"/>
      <c r="AW285" s="401"/>
      <c r="AX285" s="401"/>
      <c r="AY285" s="341"/>
      <c r="AZ285" s="341"/>
      <c r="BA285" s="341"/>
      <c r="BB285" s="341"/>
      <c r="BC285" s="341"/>
      <c r="BD285" s="401"/>
      <c r="BE285" s="341"/>
      <c r="BF285" s="341"/>
      <c r="BG285" s="402"/>
      <c r="BH285" s="403"/>
      <c r="BI285" s="405"/>
      <c r="BJ285" s="405"/>
      <c r="BK285" s="405"/>
      <c r="BL285" s="405"/>
      <c r="BM285" s="514"/>
    </row>
    <row r="286" ht="18.75" customHeight="1">
      <c r="A286" s="400" t="str">
        <f t="shared" si="4"/>
        <v/>
      </c>
      <c r="B286" s="341"/>
      <c r="C286" s="559"/>
      <c r="D286" s="341"/>
      <c r="E286" s="638"/>
      <c r="F286" s="393"/>
      <c r="G286" s="341" t="str">
        <f t="array" ref="G286">IF(C286="","",XLOOKUP(C286,'Master Data'!K:K,'Master Data'!N:N,"Input in Master Data",0,1))</f>
        <v/>
      </c>
      <c r="H286" s="341" t="str">
        <f t="array" ref="H286">IF(C286="","",XLOOKUP(C286,'Master Data'!K:K,'Master Data'!O:O,"Input in Master Data",0,1))</f>
        <v/>
      </c>
      <c r="I286" s="341" t="str">
        <f t="array" ref="I286">if(U286="","",XLOOKUP(U286,Master[Company],Master[Blow],"Unknown",0,1))</f>
        <v/>
      </c>
      <c r="J286" s="341" t="str">
        <f t="array" ref="J286">if(U286="","",XLOOKUP(U286,Master[Company],Master[Pigging],"Unknown",0,1))</f>
        <v/>
      </c>
      <c r="K286" s="341" t="str">
        <f t="array" ref="K286">if(U286="","",XLOOKUP(U286,Master[Company],Master[Load Method],"Unknown",0,1))</f>
        <v/>
      </c>
      <c r="L286" s="341" t="str">
        <f t="array" ref="L286">if(U286="","",XLOOKUP(U286,Master[Company],Master[Line Distance],"Unknown",0,1))</f>
        <v/>
      </c>
      <c r="M286" s="394"/>
      <c r="N286" s="341"/>
      <c r="O286" s="341"/>
      <c r="P286" s="341" t="str">
        <f t="array" ref="P286">if(U286="","",XLOOKUP(U286,Master[Company],Master[Terms],"NA",0,1))</f>
        <v/>
      </c>
      <c r="Q286" s="341" t="str">
        <f t="shared" si="1"/>
        <v/>
      </c>
      <c r="R286" s="341" t="str">
        <f t="array" ref="R286">if(U286="","",XLOOKUP(U286,Master[Company],Master[Group],"NA",0,1))</f>
        <v/>
      </c>
      <c r="S286" s="341" t="str">
        <f t="array" ref="S286">if(U286="","",XLOOKUP(U286,Master[Company],Master[Loading Location],"NA",0,1))</f>
        <v/>
      </c>
      <c r="T286" s="341" t="str">
        <f t="array" ref="T286">if(U286="","",XLOOKUP(U286,Master[Company],Master[Acronym],"NA",0,1))</f>
        <v/>
      </c>
      <c r="U286" s="341"/>
      <c r="V286" s="342"/>
      <c r="W286" s="342"/>
      <c r="X286" s="341" t="str">
        <f t="shared" si="2"/>
        <v/>
      </c>
      <c r="Y286" s="341" t="str">
        <f t="shared" si="3"/>
        <v/>
      </c>
      <c r="Z286" s="341"/>
      <c r="AA286" s="341"/>
      <c r="AB286" s="341"/>
      <c r="AC286" s="401"/>
      <c r="AD286" s="563"/>
      <c r="AE286" s="564"/>
      <c r="AF286" s="564"/>
      <c r="AG286" s="564"/>
      <c r="AH286" s="564"/>
      <c r="AI286" s="564"/>
      <c r="AJ286" s="564"/>
      <c r="AK286" s="564"/>
      <c r="AL286" s="563"/>
      <c r="AM286" s="564"/>
      <c r="AN286" s="564"/>
      <c r="AO286" s="564"/>
      <c r="AP286" s="564"/>
      <c r="AQ286" s="564"/>
      <c r="AR286" s="564"/>
      <c r="AS286" s="564"/>
      <c r="AT286" s="401"/>
      <c r="AU286" s="399"/>
      <c r="AV286" s="617"/>
      <c r="AW286" s="401"/>
      <c r="AX286" s="401"/>
      <c r="AY286" s="341"/>
      <c r="AZ286" s="341"/>
      <c r="BA286" s="341"/>
      <c r="BB286" s="341"/>
      <c r="BC286" s="341"/>
      <c r="BD286" s="401"/>
      <c r="BE286" s="341"/>
      <c r="BF286" s="341"/>
      <c r="BG286" s="402"/>
      <c r="BH286" s="403"/>
      <c r="BI286" s="405"/>
      <c r="BJ286" s="405"/>
      <c r="BK286" s="405"/>
      <c r="BL286" s="405"/>
      <c r="BM286" s="514"/>
    </row>
    <row r="287" ht="18.75" customHeight="1">
      <c r="A287" s="400" t="str">
        <f t="shared" si="4"/>
        <v/>
      </c>
      <c r="B287" s="341"/>
      <c r="C287" s="559"/>
      <c r="D287" s="341"/>
      <c r="E287" s="638"/>
      <c r="F287" s="393"/>
      <c r="G287" s="341" t="str">
        <f t="array" ref="G287">IF(C287="","",XLOOKUP(C287,'Master Data'!K:K,'Master Data'!N:N,"Input in Master Data",0,1))</f>
        <v/>
      </c>
      <c r="H287" s="341" t="str">
        <f t="array" ref="H287">IF(C287="","",XLOOKUP(C287,'Master Data'!K:K,'Master Data'!O:O,"Input in Master Data",0,1))</f>
        <v/>
      </c>
      <c r="I287" s="341" t="str">
        <f t="array" ref="I287">if(U287="","",XLOOKUP(U287,Master[Company],Master[Blow],"Unknown",0,1))</f>
        <v/>
      </c>
      <c r="J287" s="341" t="str">
        <f t="array" ref="J287">if(U287="","",XLOOKUP(U287,Master[Company],Master[Pigging],"Unknown",0,1))</f>
        <v/>
      </c>
      <c r="K287" s="341" t="str">
        <f t="array" ref="K287">if(U287="","",XLOOKUP(U287,Master[Company],Master[Load Method],"Unknown",0,1))</f>
        <v/>
      </c>
      <c r="L287" s="341" t="str">
        <f t="array" ref="L287">if(U287="","",XLOOKUP(U287,Master[Company],Master[Line Distance],"Unknown",0,1))</f>
        <v/>
      </c>
      <c r="M287" s="394"/>
      <c r="N287" s="341"/>
      <c r="O287" s="341"/>
      <c r="P287" s="341" t="str">
        <f t="array" ref="P287">if(U287="","",XLOOKUP(U287,Master[Company],Master[Terms],"NA",0,1))</f>
        <v/>
      </c>
      <c r="Q287" s="341" t="str">
        <f t="shared" si="1"/>
        <v/>
      </c>
      <c r="R287" s="341" t="str">
        <f t="array" ref="R287">if(U287="","",XLOOKUP(U287,Master[Company],Master[Group],"NA",0,1))</f>
        <v/>
      </c>
      <c r="S287" s="341" t="str">
        <f t="array" ref="S287">if(U287="","",XLOOKUP(U287,Master[Company],Master[Loading Location],"NA",0,1))</f>
        <v/>
      </c>
      <c r="T287" s="341" t="str">
        <f t="array" ref="T287">if(U287="","",XLOOKUP(U287,Master[Company],Master[Acronym],"NA",0,1))</f>
        <v/>
      </c>
      <c r="U287" s="341"/>
      <c r="V287" s="342"/>
      <c r="W287" s="342"/>
      <c r="X287" s="341" t="str">
        <f t="shared" si="2"/>
        <v/>
      </c>
      <c r="Y287" s="341" t="str">
        <f t="shared" si="3"/>
        <v/>
      </c>
      <c r="Z287" s="341"/>
      <c r="AA287" s="341"/>
      <c r="AB287" s="341"/>
      <c r="AC287" s="401"/>
      <c r="AD287" s="563"/>
      <c r="AE287" s="564"/>
      <c r="AF287" s="564"/>
      <c r="AG287" s="564"/>
      <c r="AH287" s="564"/>
      <c r="AI287" s="564"/>
      <c r="AJ287" s="564"/>
      <c r="AK287" s="564"/>
      <c r="AL287" s="563"/>
      <c r="AM287" s="564"/>
      <c r="AN287" s="564"/>
      <c r="AO287" s="564"/>
      <c r="AP287" s="564"/>
      <c r="AQ287" s="564"/>
      <c r="AR287" s="564"/>
      <c r="AS287" s="564"/>
      <c r="AT287" s="401"/>
      <c r="AU287" s="399"/>
      <c r="AV287" s="617"/>
      <c r="AW287" s="401"/>
      <c r="AX287" s="401"/>
      <c r="AY287" s="341"/>
      <c r="AZ287" s="341"/>
      <c r="BA287" s="341"/>
      <c r="BB287" s="341"/>
      <c r="BC287" s="341"/>
      <c r="BD287" s="401"/>
      <c r="BE287" s="341"/>
      <c r="BF287" s="341"/>
      <c r="BG287" s="402"/>
      <c r="BH287" s="403"/>
      <c r="BI287" s="405"/>
      <c r="BJ287" s="405"/>
      <c r="BK287" s="405"/>
      <c r="BL287" s="405"/>
      <c r="BM287" s="514"/>
    </row>
    <row r="288" ht="18.75" customHeight="1">
      <c r="A288" s="400" t="str">
        <f t="shared" si="4"/>
        <v/>
      </c>
      <c r="B288" s="341"/>
      <c r="C288" s="559"/>
      <c r="D288" s="341"/>
      <c r="E288" s="638"/>
      <c r="F288" s="393"/>
      <c r="G288" s="341" t="str">
        <f t="array" ref="G288">IF(C288="","",XLOOKUP(C288,'Master Data'!K:K,'Master Data'!N:N,"Input in Master Data",0,1))</f>
        <v/>
      </c>
      <c r="H288" s="341" t="str">
        <f t="array" ref="H288">IF(C288="","",XLOOKUP(C288,'Master Data'!K:K,'Master Data'!O:O,"Input in Master Data",0,1))</f>
        <v/>
      </c>
      <c r="I288" s="341" t="str">
        <f t="array" ref="I288">if(U288="","",XLOOKUP(U288,Master[Company],Master[Blow],"Unknown",0,1))</f>
        <v/>
      </c>
      <c r="J288" s="341" t="str">
        <f t="array" ref="J288">if(U288="","",XLOOKUP(U288,Master[Company],Master[Pigging],"Unknown",0,1))</f>
        <v/>
      </c>
      <c r="K288" s="341" t="str">
        <f t="array" ref="K288">if(U288="","",XLOOKUP(U288,Master[Company],Master[Load Method],"Unknown",0,1))</f>
        <v/>
      </c>
      <c r="L288" s="341" t="str">
        <f t="array" ref="L288">if(U288="","",XLOOKUP(U288,Master[Company],Master[Line Distance],"Unknown",0,1))</f>
        <v/>
      </c>
      <c r="M288" s="394"/>
      <c r="N288" s="341"/>
      <c r="O288" s="341"/>
      <c r="P288" s="341" t="str">
        <f t="array" ref="P288">if(U288="","",XLOOKUP(U288,Master[Company],Master[Terms],"NA",0,1))</f>
        <v/>
      </c>
      <c r="Q288" s="341" t="str">
        <f t="shared" si="1"/>
        <v/>
      </c>
      <c r="R288" s="341" t="str">
        <f t="array" ref="R288">if(U288="","",XLOOKUP(U288,Master[Company],Master[Group],"NA",0,1))</f>
        <v/>
      </c>
      <c r="S288" s="341" t="str">
        <f t="array" ref="S288">if(U288="","",XLOOKUP(U288,Master[Company],Master[Loading Location],"NA",0,1))</f>
        <v/>
      </c>
      <c r="T288" s="341" t="str">
        <f t="array" ref="T288">if(U288="","",XLOOKUP(U288,Master[Company],Master[Acronym],"NA",0,1))</f>
        <v/>
      </c>
      <c r="U288" s="341"/>
      <c r="V288" s="342"/>
      <c r="W288" s="342"/>
      <c r="X288" s="341" t="str">
        <f t="shared" si="2"/>
        <v/>
      </c>
      <c r="Y288" s="341" t="str">
        <f t="shared" si="3"/>
        <v/>
      </c>
      <c r="Z288" s="341"/>
      <c r="AA288" s="341"/>
      <c r="AB288" s="341"/>
      <c r="AC288" s="401"/>
      <c r="AD288" s="563"/>
      <c r="AE288" s="564"/>
      <c r="AF288" s="564"/>
      <c r="AG288" s="564"/>
      <c r="AH288" s="564"/>
      <c r="AI288" s="564"/>
      <c r="AJ288" s="564"/>
      <c r="AK288" s="564"/>
      <c r="AL288" s="563"/>
      <c r="AM288" s="564"/>
      <c r="AN288" s="564"/>
      <c r="AO288" s="564"/>
      <c r="AP288" s="564"/>
      <c r="AQ288" s="564"/>
      <c r="AR288" s="564"/>
      <c r="AS288" s="564"/>
      <c r="AT288" s="401"/>
      <c r="AU288" s="399"/>
      <c r="AV288" s="617"/>
      <c r="AW288" s="401"/>
      <c r="AX288" s="401"/>
      <c r="AY288" s="341"/>
      <c r="AZ288" s="341"/>
      <c r="BA288" s="341"/>
      <c r="BB288" s="341"/>
      <c r="BC288" s="341"/>
      <c r="BD288" s="401"/>
      <c r="BE288" s="341"/>
      <c r="BF288" s="341"/>
      <c r="BG288" s="402"/>
      <c r="BH288" s="403"/>
      <c r="BI288" s="405"/>
      <c r="BJ288" s="405"/>
      <c r="BK288" s="405"/>
      <c r="BL288" s="405"/>
      <c r="BM288" s="514"/>
    </row>
    <row r="289" ht="18.75" customHeight="1">
      <c r="A289" s="400" t="str">
        <f t="shared" si="4"/>
        <v/>
      </c>
      <c r="B289" s="341"/>
      <c r="C289" s="559"/>
      <c r="D289" s="341"/>
      <c r="E289" s="638"/>
      <c r="F289" s="393"/>
      <c r="G289" s="341" t="str">
        <f t="array" ref="G289">IF(C289="","",XLOOKUP(C289,'Master Data'!K:K,'Master Data'!N:N,"Input in Master Data",0,1))</f>
        <v/>
      </c>
      <c r="H289" s="341" t="str">
        <f t="array" ref="H289">IF(C289="","",XLOOKUP(C289,'Master Data'!K:K,'Master Data'!O:O,"Input in Master Data",0,1))</f>
        <v/>
      </c>
      <c r="I289" s="341" t="str">
        <f t="array" ref="I289">if(U289="","",XLOOKUP(U289,Master[Company],Master[Blow],"Unknown",0,1))</f>
        <v/>
      </c>
      <c r="J289" s="341" t="str">
        <f t="array" ref="J289">if(U289="","",XLOOKUP(U289,Master[Company],Master[Pigging],"Unknown",0,1))</f>
        <v/>
      </c>
      <c r="K289" s="341" t="str">
        <f t="array" ref="K289">if(U289="","",XLOOKUP(U289,Master[Company],Master[Load Method],"Unknown",0,1))</f>
        <v/>
      </c>
      <c r="L289" s="341" t="str">
        <f t="array" ref="L289">if(U289="","",XLOOKUP(U289,Master[Company],Master[Line Distance],"Unknown",0,1))</f>
        <v/>
      </c>
      <c r="M289" s="394"/>
      <c r="N289" s="341"/>
      <c r="O289" s="341"/>
      <c r="P289" s="341" t="str">
        <f t="array" ref="P289">if(U289="","",XLOOKUP(U289,Master[Company],Master[Terms],"NA",0,1))</f>
        <v/>
      </c>
      <c r="Q289" s="341" t="str">
        <f t="shared" si="1"/>
        <v/>
      </c>
      <c r="R289" s="341" t="str">
        <f t="array" ref="R289">if(U289="","",XLOOKUP(U289,Master[Company],Master[Group],"NA",0,1))</f>
        <v/>
      </c>
      <c r="S289" s="341" t="str">
        <f t="array" ref="S289">if(U289="","",XLOOKUP(U289,Master[Company],Master[Loading Location],"NA",0,1))</f>
        <v/>
      </c>
      <c r="T289" s="341" t="str">
        <f t="array" ref="T289">if(U289="","",XLOOKUP(U289,Master[Company],Master[Acronym],"NA",0,1))</f>
        <v/>
      </c>
      <c r="U289" s="341"/>
      <c r="V289" s="342"/>
      <c r="W289" s="342"/>
      <c r="X289" s="341" t="str">
        <f t="shared" si="2"/>
        <v/>
      </c>
      <c r="Y289" s="341" t="str">
        <f t="shared" si="3"/>
        <v/>
      </c>
      <c r="Z289" s="341"/>
      <c r="AA289" s="341"/>
      <c r="AB289" s="341"/>
      <c r="AC289" s="401"/>
      <c r="AD289" s="563"/>
      <c r="AE289" s="564"/>
      <c r="AF289" s="564"/>
      <c r="AG289" s="564"/>
      <c r="AH289" s="564"/>
      <c r="AI289" s="564"/>
      <c r="AJ289" s="564"/>
      <c r="AK289" s="564"/>
      <c r="AL289" s="563"/>
      <c r="AM289" s="564"/>
      <c r="AN289" s="564"/>
      <c r="AO289" s="564"/>
      <c r="AP289" s="564"/>
      <c r="AQ289" s="564"/>
      <c r="AR289" s="564"/>
      <c r="AS289" s="564"/>
      <c r="AT289" s="401"/>
      <c r="AU289" s="399"/>
      <c r="AV289" s="617"/>
      <c r="AW289" s="401"/>
      <c r="AX289" s="401"/>
      <c r="AY289" s="341"/>
      <c r="AZ289" s="341"/>
      <c r="BA289" s="341"/>
      <c r="BB289" s="341"/>
      <c r="BC289" s="341"/>
      <c r="BD289" s="401"/>
      <c r="BE289" s="341"/>
      <c r="BF289" s="341"/>
      <c r="BG289" s="402"/>
      <c r="BH289" s="403"/>
      <c r="BI289" s="405"/>
      <c r="BJ289" s="405"/>
      <c r="BK289" s="405"/>
      <c r="BL289" s="405"/>
      <c r="BM289" s="514"/>
    </row>
    <row r="290" ht="18.75" customHeight="1">
      <c r="A290" s="400" t="str">
        <f t="shared" si="4"/>
        <v/>
      </c>
      <c r="B290" s="341"/>
      <c r="C290" s="559"/>
      <c r="D290" s="341"/>
      <c r="E290" s="638"/>
      <c r="F290" s="393"/>
      <c r="G290" s="341" t="str">
        <f t="array" ref="G290">IF(C290="","",XLOOKUP(C290,'Master Data'!K:K,'Master Data'!N:N,"Input in Master Data",0,1))</f>
        <v/>
      </c>
      <c r="H290" s="341" t="str">
        <f t="array" ref="H290">IF(C290="","",XLOOKUP(C290,'Master Data'!K:K,'Master Data'!O:O,"Input in Master Data",0,1))</f>
        <v/>
      </c>
      <c r="I290" s="341" t="str">
        <f t="array" ref="I290">if(U290="","",XLOOKUP(U290,Master[Company],Master[Blow],"Unknown",0,1))</f>
        <v/>
      </c>
      <c r="J290" s="341" t="str">
        <f t="array" ref="J290">if(U290="","",XLOOKUP(U290,Master[Company],Master[Pigging],"Unknown",0,1))</f>
        <v/>
      </c>
      <c r="K290" s="341" t="str">
        <f t="array" ref="K290">if(U290="","",XLOOKUP(U290,Master[Company],Master[Load Method],"Unknown",0,1))</f>
        <v/>
      </c>
      <c r="L290" s="341" t="str">
        <f t="array" ref="L290">if(U290="","",XLOOKUP(U290,Master[Company],Master[Line Distance],"Unknown",0,1))</f>
        <v/>
      </c>
      <c r="M290" s="394"/>
      <c r="N290" s="341"/>
      <c r="O290" s="341"/>
      <c r="P290" s="341" t="str">
        <f t="array" ref="P290">if(U290="","",XLOOKUP(U290,Master[Company],Master[Terms],"NA",0,1))</f>
        <v/>
      </c>
      <c r="Q290" s="341" t="str">
        <f t="shared" si="1"/>
        <v/>
      </c>
      <c r="R290" s="341" t="str">
        <f t="array" ref="R290">if(U290="","",XLOOKUP(U290,Master[Company],Master[Group],"NA",0,1))</f>
        <v/>
      </c>
      <c r="S290" s="341" t="str">
        <f t="array" ref="S290">if(U290="","",XLOOKUP(U290,Master[Company],Master[Loading Location],"NA",0,1))</f>
        <v/>
      </c>
      <c r="T290" s="341" t="str">
        <f t="array" ref="T290">if(U290="","",XLOOKUP(U290,Master[Company],Master[Acronym],"NA",0,1))</f>
        <v/>
      </c>
      <c r="U290" s="341"/>
      <c r="V290" s="342"/>
      <c r="W290" s="342"/>
      <c r="X290" s="341" t="str">
        <f t="shared" si="2"/>
        <v/>
      </c>
      <c r="Y290" s="341" t="str">
        <f t="shared" si="3"/>
        <v/>
      </c>
      <c r="Z290" s="341"/>
      <c r="AA290" s="341"/>
      <c r="AB290" s="341"/>
      <c r="AC290" s="401"/>
      <c r="AD290" s="563"/>
      <c r="AE290" s="564"/>
      <c r="AF290" s="564"/>
      <c r="AG290" s="564"/>
      <c r="AH290" s="564"/>
      <c r="AI290" s="564"/>
      <c r="AJ290" s="564"/>
      <c r="AK290" s="564"/>
      <c r="AL290" s="563"/>
      <c r="AM290" s="564"/>
      <c r="AN290" s="564"/>
      <c r="AO290" s="564"/>
      <c r="AP290" s="564"/>
      <c r="AQ290" s="564"/>
      <c r="AR290" s="564"/>
      <c r="AS290" s="564"/>
      <c r="AT290" s="401"/>
      <c r="AU290" s="399"/>
      <c r="AV290" s="617"/>
      <c r="AW290" s="401"/>
      <c r="AX290" s="401"/>
      <c r="AY290" s="341"/>
      <c r="AZ290" s="341"/>
      <c r="BA290" s="341"/>
      <c r="BB290" s="341"/>
      <c r="BC290" s="341"/>
      <c r="BD290" s="401"/>
      <c r="BE290" s="341"/>
      <c r="BF290" s="341"/>
      <c r="BG290" s="402"/>
      <c r="BH290" s="403"/>
      <c r="BI290" s="405"/>
      <c r="BJ290" s="405"/>
      <c r="BK290" s="405"/>
      <c r="BL290" s="405"/>
      <c r="BM290" s="514"/>
    </row>
    <row r="291" ht="18.75" customHeight="1">
      <c r="A291" s="400" t="str">
        <f t="shared" si="4"/>
        <v/>
      </c>
      <c r="B291" s="341"/>
      <c r="C291" s="559"/>
      <c r="D291" s="341"/>
      <c r="E291" s="638"/>
      <c r="F291" s="393"/>
      <c r="G291" s="341" t="str">
        <f t="array" ref="G291">IF(C291="","",XLOOKUP(C291,'Master Data'!K:K,'Master Data'!N:N,"Input in Master Data",0,1))</f>
        <v/>
      </c>
      <c r="H291" s="341" t="str">
        <f t="array" ref="H291">IF(C291="","",XLOOKUP(C291,'Master Data'!K:K,'Master Data'!O:O,"Input in Master Data",0,1))</f>
        <v/>
      </c>
      <c r="I291" s="341" t="str">
        <f t="array" ref="I291">if(U291="","",XLOOKUP(U291,Master[Company],Master[Blow],"Unknown",0,1))</f>
        <v/>
      </c>
      <c r="J291" s="341" t="str">
        <f t="array" ref="J291">if(U291="","",XLOOKUP(U291,Master[Company],Master[Pigging],"Unknown",0,1))</f>
        <v/>
      </c>
      <c r="K291" s="341" t="str">
        <f t="array" ref="K291">if(U291="","",XLOOKUP(U291,Master[Company],Master[Load Method],"Unknown",0,1))</f>
        <v/>
      </c>
      <c r="L291" s="341" t="str">
        <f t="array" ref="L291">if(U291="","",XLOOKUP(U291,Master[Company],Master[Line Distance],"Unknown",0,1))</f>
        <v/>
      </c>
      <c r="M291" s="394"/>
      <c r="N291" s="341"/>
      <c r="O291" s="341"/>
      <c r="P291" s="341" t="str">
        <f t="array" ref="P291">if(U291="","",XLOOKUP(U291,Master[Company],Master[Terms],"NA",0,1))</f>
        <v/>
      </c>
      <c r="Q291" s="341" t="str">
        <f t="shared" si="1"/>
        <v/>
      </c>
      <c r="R291" s="341" t="str">
        <f t="array" ref="R291">if(U291="","",XLOOKUP(U291,Master[Company],Master[Group],"NA",0,1))</f>
        <v/>
      </c>
      <c r="S291" s="341" t="str">
        <f t="array" ref="S291">if(U291="","",XLOOKUP(U291,Master[Company],Master[Loading Location],"NA",0,1))</f>
        <v/>
      </c>
      <c r="T291" s="341" t="str">
        <f t="array" ref="T291">if(U291="","",XLOOKUP(U291,Master[Company],Master[Acronym],"NA",0,1))</f>
        <v/>
      </c>
      <c r="U291" s="341"/>
      <c r="V291" s="342"/>
      <c r="W291" s="342"/>
      <c r="X291" s="341" t="str">
        <f t="shared" si="2"/>
        <v/>
      </c>
      <c r="Y291" s="341" t="str">
        <f t="shared" si="3"/>
        <v/>
      </c>
      <c r="Z291" s="341"/>
      <c r="AA291" s="341"/>
      <c r="AB291" s="341"/>
      <c r="AC291" s="401"/>
      <c r="AD291" s="563"/>
      <c r="AE291" s="564"/>
      <c r="AF291" s="564"/>
      <c r="AG291" s="564"/>
      <c r="AH291" s="564"/>
      <c r="AI291" s="564"/>
      <c r="AJ291" s="564"/>
      <c r="AK291" s="564"/>
      <c r="AL291" s="563"/>
      <c r="AM291" s="564"/>
      <c r="AN291" s="564"/>
      <c r="AO291" s="564"/>
      <c r="AP291" s="564"/>
      <c r="AQ291" s="564"/>
      <c r="AR291" s="564"/>
      <c r="AS291" s="564"/>
      <c r="AT291" s="401"/>
      <c r="AU291" s="399"/>
      <c r="AV291" s="617"/>
      <c r="AW291" s="401"/>
      <c r="AX291" s="401"/>
      <c r="AY291" s="341"/>
      <c r="AZ291" s="341"/>
      <c r="BA291" s="341"/>
      <c r="BB291" s="341"/>
      <c r="BC291" s="341"/>
      <c r="BD291" s="401"/>
      <c r="BE291" s="341"/>
      <c r="BF291" s="341"/>
      <c r="BG291" s="402"/>
      <c r="BH291" s="403"/>
      <c r="BI291" s="405"/>
      <c r="BJ291" s="405"/>
      <c r="BK291" s="405"/>
      <c r="BL291" s="405"/>
      <c r="BM291" s="514"/>
    </row>
    <row r="292" ht="18.75" customHeight="1">
      <c r="A292" s="400" t="str">
        <f t="shared" si="4"/>
        <v/>
      </c>
      <c r="B292" s="341"/>
      <c r="C292" s="559"/>
      <c r="D292" s="341"/>
      <c r="E292" s="638"/>
      <c r="F292" s="393"/>
      <c r="G292" s="341" t="str">
        <f t="array" ref="G292">IF(C292="","",XLOOKUP(C292,'Master Data'!K:K,'Master Data'!N:N,"Input in Master Data",0,1))</f>
        <v/>
      </c>
      <c r="H292" s="341" t="str">
        <f t="array" ref="H292">IF(C292="","",XLOOKUP(C292,'Master Data'!K:K,'Master Data'!O:O,"Input in Master Data",0,1))</f>
        <v/>
      </c>
      <c r="I292" s="341" t="str">
        <f t="array" ref="I292">if(U292="","",XLOOKUP(U292,Master[Company],Master[Blow],"Unknown",0,1))</f>
        <v/>
      </c>
      <c r="J292" s="341" t="str">
        <f t="array" ref="J292">if(U292="","",XLOOKUP(U292,Master[Company],Master[Pigging],"Unknown",0,1))</f>
        <v/>
      </c>
      <c r="K292" s="341" t="str">
        <f t="array" ref="K292">if(U292="","",XLOOKUP(U292,Master[Company],Master[Load Method],"Unknown",0,1))</f>
        <v/>
      </c>
      <c r="L292" s="341" t="str">
        <f t="array" ref="L292">if(U292="","",XLOOKUP(U292,Master[Company],Master[Line Distance],"Unknown",0,1))</f>
        <v/>
      </c>
      <c r="M292" s="394"/>
      <c r="N292" s="341"/>
      <c r="O292" s="341"/>
      <c r="P292" s="341" t="str">
        <f t="array" ref="P292">if(U292="","",XLOOKUP(U292,Master[Company],Master[Terms],"NA",0,1))</f>
        <v/>
      </c>
      <c r="Q292" s="341" t="str">
        <f t="shared" si="1"/>
        <v/>
      </c>
      <c r="R292" s="341" t="str">
        <f t="array" ref="R292">if(U292="","",XLOOKUP(U292,Master[Company],Master[Group],"NA",0,1))</f>
        <v/>
      </c>
      <c r="S292" s="341" t="str">
        <f t="array" ref="S292">if(U292="","",XLOOKUP(U292,Master[Company],Master[Loading Location],"NA",0,1))</f>
        <v/>
      </c>
      <c r="T292" s="341" t="str">
        <f t="array" ref="T292">if(U292="","",XLOOKUP(U292,Master[Company],Master[Acronym],"NA",0,1))</f>
        <v/>
      </c>
      <c r="U292" s="341"/>
      <c r="V292" s="342"/>
      <c r="W292" s="342"/>
      <c r="X292" s="341" t="str">
        <f t="shared" si="2"/>
        <v/>
      </c>
      <c r="Y292" s="341" t="str">
        <f t="shared" si="3"/>
        <v/>
      </c>
      <c r="Z292" s="341"/>
      <c r="AA292" s="341"/>
      <c r="AB292" s="341"/>
      <c r="AC292" s="401"/>
      <c r="AD292" s="563"/>
      <c r="AE292" s="564"/>
      <c r="AF292" s="564"/>
      <c r="AG292" s="564"/>
      <c r="AH292" s="564"/>
      <c r="AI292" s="564"/>
      <c r="AJ292" s="564"/>
      <c r="AK292" s="564"/>
      <c r="AL292" s="563"/>
      <c r="AM292" s="564"/>
      <c r="AN292" s="564"/>
      <c r="AO292" s="564"/>
      <c r="AP292" s="564"/>
      <c r="AQ292" s="564"/>
      <c r="AR292" s="564"/>
      <c r="AS292" s="564"/>
      <c r="AT292" s="401"/>
      <c r="AU292" s="399"/>
      <c r="AV292" s="617"/>
      <c r="AW292" s="401"/>
      <c r="AX292" s="401"/>
      <c r="AY292" s="341"/>
      <c r="AZ292" s="341"/>
      <c r="BA292" s="341"/>
      <c r="BB292" s="341"/>
      <c r="BC292" s="341"/>
      <c r="BD292" s="401"/>
      <c r="BE292" s="341"/>
      <c r="BF292" s="341"/>
      <c r="BG292" s="402"/>
      <c r="BH292" s="403"/>
      <c r="BI292" s="405"/>
      <c r="BJ292" s="405"/>
      <c r="BK292" s="405"/>
      <c r="BL292" s="405"/>
      <c r="BM292" s="514"/>
    </row>
    <row r="293" ht="18.75" customHeight="1">
      <c r="A293" s="400" t="str">
        <f t="shared" si="4"/>
        <v/>
      </c>
      <c r="B293" s="341"/>
      <c r="C293" s="559"/>
      <c r="D293" s="341"/>
      <c r="E293" s="638"/>
      <c r="F293" s="393"/>
      <c r="G293" s="341" t="str">
        <f t="array" ref="G293">IF(C293="","",XLOOKUP(C293,'Master Data'!K:K,'Master Data'!N:N,"Input in Master Data",0,1))</f>
        <v/>
      </c>
      <c r="H293" s="341" t="str">
        <f t="array" ref="H293">IF(C293="","",XLOOKUP(C293,'Master Data'!K:K,'Master Data'!O:O,"Input in Master Data",0,1))</f>
        <v/>
      </c>
      <c r="I293" s="341" t="str">
        <f t="array" ref="I293">if(U293="","",XLOOKUP(U293,Master[Company],Master[Blow],"Unknown",0,1))</f>
        <v/>
      </c>
      <c r="J293" s="341" t="str">
        <f t="array" ref="J293">if(U293="","",XLOOKUP(U293,Master[Company],Master[Pigging],"Unknown",0,1))</f>
        <v/>
      </c>
      <c r="K293" s="341" t="str">
        <f t="array" ref="K293">if(U293="","",XLOOKUP(U293,Master[Company],Master[Load Method],"Unknown",0,1))</f>
        <v/>
      </c>
      <c r="L293" s="341" t="str">
        <f t="array" ref="L293">if(U293="","",XLOOKUP(U293,Master[Company],Master[Line Distance],"Unknown",0,1))</f>
        <v/>
      </c>
      <c r="M293" s="394"/>
      <c r="N293" s="341"/>
      <c r="O293" s="341"/>
      <c r="P293" s="341" t="str">
        <f t="array" ref="P293">if(U293="","",XLOOKUP(U293,Master[Company],Master[Terms],"NA",0,1))</f>
        <v/>
      </c>
      <c r="Q293" s="341" t="str">
        <f t="shared" si="1"/>
        <v/>
      </c>
      <c r="R293" s="341" t="str">
        <f t="array" ref="R293">if(U293="","",XLOOKUP(U293,Master[Company],Master[Group],"NA",0,1))</f>
        <v/>
      </c>
      <c r="S293" s="341" t="str">
        <f t="array" ref="S293">if(U293="","",XLOOKUP(U293,Master[Company],Master[Loading Location],"NA",0,1))</f>
        <v/>
      </c>
      <c r="T293" s="341" t="str">
        <f t="array" ref="T293">if(U293="","",XLOOKUP(U293,Master[Company],Master[Acronym],"NA",0,1))</f>
        <v/>
      </c>
      <c r="U293" s="341"/>
      <c r="V293" s="342"/>
      <c r="W293" s="342"/>
      <c r="X293" s="341" t="str">
        <f t="shared" si="2"/>
        <v/>
      </c>
      <c r="Y293" s="341" t="str">
        <f t="shared" si="3"/>
        <v/>
      </c>
      <c r="Z293" s="341"/>
      <c r="AA293" s="341"/>
      <c r="AB293" s="341"/>
      <c r="AC293" s="401"/>
      <c r="AD293" s="563"/>
      <c r="AE293" s="564"/>
      <c r="AF293" s="564"/>
      <c r="AG293" s="564"/>
      <c r="AH293" s="564"/>
      <c r="AI293" s="564"/>
      <c r="AJ293" s="564"/>
      <c r="AK293" s="564"/>
      <c r="AL293" s="563"/>
      <c r="AM293" s="564"/>
      <c r="AN293" s="564"/>
      <c r="AO293" s="564"/>
      <c r="AP293" s="564"/>
      <c r="AQ293" s="564"/>
      <c r="AR293" s="564"/>
      <c r="AS293" s="564"/>
      <c r="AT293" s="401"/>
      <c r="AU293" s="399"/>
      <c r="AV293" s="617"/>
      <c r="AW293" s="401"/>
      <c r="AX293" s="401"/>
      <c r="AY293" s="341"/>
      <c r="AZ293" s="341"/>
      <c r="BA293" s="341"/>
      <c r="BB293" s="341"/>
      <c r="BC293" s="341"/>
      <c r="BD293" s="401"/>
      <c r="BE293" s="341"/>
      <c r="BF293" s="341"/>
      <c r="BG293" s="402"/>
      <c r="BH293" s="403"/>
      <c r="BI293" s="405"/>
      <c r="BJ293" s="405"/>
      <c r="BK293" s="405"/>
      <c r="BL293" s="405"/>
      <c r="BM293" s="514"/>
    </row>
    <row r="294" ht="18.75" customHeight="1">
      <c r="A294" s="400" t="str">
        <f t="shared" si="4"/>
        <v/>
      </c>
      <c r="B294" s="341"/>
      <c r="C294" s="559"/>
      <c r="D294" s="341"/>
      <c r="E294" s="638"/>
      <c r="F294" s="393"/>
      <c r="G294" s="341" t="str">
        <f t="array" ref="G294">IF(C294="","",XLOOKUP(C294,'Master Data'!K:K,'Master Data'!N:N,"Input in Master Data",0,1))</f>
        <v/>
      </c>
      <c r="H294" s="341" t="str">
        <f t="array" ref="H294">IF(C294="","",XLOOKUP(C294,'Master Data'!K:K,'Master Data'!O:O,"Input in Master Data",0,1))</f>
        <v/>
      </c>
      <c r="I294" s="341" t="str">
        <f t="array" ref="I294">if(U294="","",XLOOKUP(U294,Master[Company],Master[Blow],"Unknown",0,1))</f>
        <v/>
      </c>
      <c r="J294" s="341" t="str">
        <f t="array" ref="J294">if(U294="","",XLOOKUP(U294,Master[Company],Master[Pigging],"Unknown",0,1))</f>
        <v/>
      </c>
      <c r="K294" s="341" t="str">
        <f t="array" ref="K294">if(U294="","",XLOOKUP(U294,Master[Company],Master[Load Method],"Unknown",0,1))</f>
        <v/>
      </c>
      <c r="L294" s="341" t="str">
        <f t="array" ref="L294">if(U294="","",XLOOKUP(U294,Master[Company],Master[Line Distance],"Unknown",0,1))</f>
        <v/>
      </c>
      <c r="M294" s="394"/>
      <c r="N294" s="341"/>
      <c r="O294" s="341"/>
      <c r="P294" s="341" t="str">
        <f t="array" ref="P294">if(U294="","",XLOOKUP(U294,Master[Company],Master[Terms],"NA",0,1))</f>
        <v/>
      </c>
      <c r="Q294" s="341" t="str">
        <f t="shared" si="1"/>
        <v/>
      </c>
      <c r="R294" s="341" t="str">
        <f t="array" ref="R294">if(U294="","",XLOOKUP(U294,Master[Company],Master[Group],"NA",0,1))</f>
        <v/>
      </c>
      <c r="S294" s="341" t="str">
        <f t="array" ref="S294">if(U294="","",XLOOKUP(U294,Master[Company],Master[Loading Location],"NA",0,1))</f>
        <v/>
      </c>
      <c r="T294" s="341" t="str">
        <f t="array" ref="T294">if(U294="","",XLOOKUP(U294,Master[Company],Master[Acronym],"NA",0,1))</f>
        <v/>
      </c>
      <c r="U294" s="341"/>
      <c r="V294" s="342"/>
      <c r="W294" s="342"/>
      <c r="X294" s="341" t="str">
        <f t="shared" si="2"/>
        <v/>
      </c>
      <c r="Y294" s="341" t="str">
        <f t="shared" si="3"/>
        <v/>
      </c>
      <c r="Z294" s="341"/>
      <c r="AA294" s="341"/>
      <c r="AB294" s="341"/>
      <c r="AC294" s="401"/>
      <c r="AD294" s="563"/>
      <c r="AE294" s="564"/>
      <c r="AF294" s="564"/>
      <c r="AG294" s="564"/>
      <c r="AH294" s="564"/>
      <c r="AI294" s="564"/>
      <c r="AJ294" s="564"/>
      <c r="AK294" s="564"/>
      <c r="AL294" s="563"/>
      <c r="AM294" s="564"/>
      <c r="AN294" s="564"/>
      <c r="AO294" s="564"/>
      <c r="AP294" s="564"/>
      <c r="AQ294" s="564"/>
      <c r="AR294" s="564"/>
      <c r="AS294" s="564"/>
      <c r="AT294" s="401"/>
      <c r="AU294" s="399"/>
      <c r="AV294" s="617"/>
      <c r="AW294" s="401"/>
      <c r="AX294" s="401"/>
      <c r="AY294" s="341"/>
      <c r="AZ294" s="341"/>
      <c r="BA294" s="341"/>
      <c r="BB294" s="341"/>
      <c r="BC294" s="341"/>
      <c r="BD294" s="401"/>
      <c r="BE294" s="341"/>
      <c r="BF294" s="341"/>
      <c r="BG294" s="402"/>
      <c r="BH294" s="403"/>
      <c r="BI294" s="405"/>
      <c r="BJ294" s="405"/>
      <c r="BK294" s="405"/>
      <c r="BL294" s="405"/>
      <c r="BM294" s="514"/>
    </row>
    <row r="295" ht="18.75" customHeight="1">
      <c r="A295" s="400" t="str">
        <f t="shared" si="4"/>
        <v/>
      </c>
      <c r="B295" s="341"/>
      <c r="C295" s="559"/>
      <c r="D295" s="341"/>
      <c r="E295" s="638"/>
      <c r="F295" s="393"/>
      <c r="G295" s="341" t="str">
        <f t="array" ref="G295">IF(C295="","",XLOOKUP(C295,'Master Data'!K:K,'Master Data'!N:N,"Input in Master Data",0,1))</f>
        <v/>
      </c>
      <c r="H295" s="341" t="str">
        <f t="array" ref="H295">IF(C295="","",XLOOKUP(C295,'Master Data'!K:K,'Master Data'!O:O,"Input in Master Data",0,1))</f>
        <v/>
      </c>
      <c r="I295" s="341" t="str">
        <f t="array" ref="I295">if(U295="","",XLOOKUP(U295,Master[Company],Master[Blow],"Unknown",0,1))</f>
        <v/>
      </c>
      <c r="J295" s="341" t="str">
        <f t="array" ref="J295">if(U295="","",XLOOKUP(U295,Master[Company],Master[Pigging],"Unknown",0,1))</f>
        <v/>
      </c>
      <c r="K295" s="341" t="str">
        <f t="array" ref="K295">if(U295="","",XLOOKUP(U295,Master[Company],Master[Load Method],"Unknown",0,1))</f>
        <v/>
      </c>
      <c r="L295" s="341" t="str">
        <f t="array" ref="L295">if(U295="","",XLOOKUP(U295,Master[Company],Master[Line Distance],"Unknown",0,1))</f>
        <v/>
      </c>
      <c r="M295" s="394"/>
      <c r="N295" s="341"/>
      <c r="O295" s="341"/>
      <c r="P295" s="341" t="str">
        <f t="array" ref="P295">if(U295="","",XLOOKUP(U295,Master[Company],Master[Terms],"NA",0,1))</f>
        <v/>
      </c>
      <c r="Q295" s="341" t="str">
        <f t="shared" si="1"/>
        <v/>
      </c>
      <c r="R295" s="341" t="str">
        <f t="array" ref="R295">if(U295="","",XLOOKUP(U295,Master[Company],Master[Group],"NA",0,1))</f>
        <v/>
      </c>
      <c r="S295" s="341" t="str">
        <f t="array" ref="S295">if(U295="","",XLOOKUP(U295,Master[Company],Master[Loading Location],"NA",0,1))</f>
        <v/>
      </c>
      <c r="T295" s="341" t="str">
        <f t="array" ref="T295">if(U295="","",XLOOKUP(U295,Master[Company],Master[Acronym],"NA",0,1))</f>
        <v/>
      </c>
      <c r="U295" s="341"/>
      <c r="V295" s="342"/>
      <c r="W295" s="342"/>
      <c r="X295" s="341" t="str">
        <f t="shared" si="2"/>
        <v/>
      </c>
      <c r="Y295" s="341" t="str">
        <f t="shared" si="3"/>
        <v/>
      </c>
      <c r="Z295" s="341"/>
      <c r="AA295" s="341"/>
      <c r="AB295" s="341"/>
      <c r="AC295" s="401"/>
      <c r="AD295" s="563"/>
      <c r="AE295" s="564"/>
      <c r="AF295" s="564"/>
      <c r="AG295" s="564"/>
      <c r="AH295" s="564"/>
      <c r="AI295" s="564"/>
      <c r="AJ295" s="564"/>
      <c r="AK295" s="564"/>
      <c r="AL295" s="563"/>
      <c r="AM295" s="564"/>
      <c r="AN295" s="564"/>
      <c r="AO295" s="564"/>
      <c r="AP295" s="564"/>
      <c r="AQ295" s="564"/>
      <c r="AR295" s="564"/>
      <c r="AS295" s="564"/>
      <c r="AT295" s="401"/>
      <c r="AU295" s="399"/>
      <c r="AV295" s="617"/>
      <c r="AW295" s="401"/>
      <c r="AX295" s="401"/>
      <c r="AY295" s="341"/>
      <c r="AZ295" s="341"/>
      <c r="BA295" s="341"/>
      <c r="BB295" s="341"/>
      <c r="BC295" s="341"/>
      <c r="BD295" s="401"/>
      <c r="BE295" s="341"/>
      <c r="BF295" s="341"/>
      <c r="BG295" s="402"/>
      <c r="BH295" s="403"/>
      <c r="BI295" s="405"/>
      <c r="BJ295" s="405"/>
      <c r="BK295" s="405"/>
      <c r="BL295" s="405"/>
      <c r="BM295" s="514"/>
    </row>
    <row r="296" ht="18.75" customHeight="1">
      <c r="A296" s="400" t="str">
        <f t="shared" si="4"/>
        <v/>
      </c>
      <c r="B296" s="341"/>
      <c r="C296" s="559"/>
      <c r="D296" s="341"/>
      <c r="E296" s="638"/>
      <c r="F296" s="393"/>
      <c r="G296" s="341" t="str">
        <f t="array" ref="G296">IF(C296="","",XLOOKUP(C296,'Master Data'!K:K,'Master Data'!N:N,"Input in Master Data",0,1))</f>
        <v/>
      </c>
      <c r="H296" s="341" t="str">
        <f t="array" ref="H296">IF(C296="","",XLOOKUP(C296,'Master Data'!K:K,'Master Data'!O:O,"Input in Master Data",0,1))</f>
        <v/>
      </c>
      <c r="I296" s="341" t="str">
        <f t="array" ref="I296">if(U296="","",XLOOKUP(U296,Master[Company],Master[Blow],"Unknown",0,1))</f>
        <v/>
      </c>
      <c r="J296" s="341" t="str">
        <f t="array" ref="J296">if(U296="","",XLOOKUP(U296,Master[Company],Master[Pigging],"Unknown",0,1))</f>
        <v/>
      </c>
      <c r="K296" s="341" t="str">
        <f t="array" ref="K296">if(U296="","",XLOOKUP(U296,Master[Company],Master[Load Method],"Unknown",0,1))</f>
        <v/>
      </c>
      <c r="L296" s="341" t="str">
        <f t="array" ref="L296">if(U296="","",XLOOKUP(U296,Master[Company],Master[Line Distance],"Unknown",0,1))</f>
        <v/>
      </c>
      <c r="M296" s="394"/>
      <c r="N296" s="341"/>
      <c r="O296" s="341"/>
      <c r="P296" s="341" t="str">
        <f t="array" ref="P296">if(U296="","",XLOOKUP(U296,Master[Company],Master[Terms],"NA",0,1))</f>
        <v/>
      </c>
      <c r="Q296" s="341" t="str">
        <f t="shared" si="1"/>
        <v/>
      </c>
      <c r="R296" s="341" t="str">
        <f t="array" ref="R296">if(U296="","",XLOOKUP(U296,Master[Company],Master[Group],"NA",0,1))</f>
        <v/>
      </c>
      <c r="S296" s="341" t="str">
        <f t="array" ref="S296">if(U296="","",XLOOKUP(U296,Master[Company],Master[Loading Location],"NA",0,1))</f>
        <v/>
      </c>
      <c r="T296" s="341" t="str">
        <f t="array" ref="T296">if(U296="","",XLOOKUP(U296,Master[Company],Master[Acronym],"NA",0,1))</f>
        <v/>
      </c>
      <c r="U296" s="341"/>
      <c r="V296" s="342"/>
      <c r="W296" s="342"/>
      <c r="X296" s="341" t="str">
        <f t="shared" si="2"/>
        <v/>
      </c>
      <c r="Y296" s="341" t="str">
        <f t="shared" si="3"/>
        <v/>
      </c>
      <c r="Z296" s="341"/>
      <c r="AA296" s="341"/>
      <c r="AB296" s="341"/>
      <c r="AC296" s="401"/>
      <c r="AD296" s="563"/>
      <c r="AE296" s="564"/>
      <c r="AF296" s="564"/>
      <c r="AG296" s="564"/>
      <c r="AH296" s="564"/>
      <c r="AI296" s="564"/>
      <c r="AJ296" s="564"/>
      <c r="AK296" s="564"/>
      <c r="AL296" s="563"/>
      <c r="AM296" s="564"/>
      <c r="AN296" s="564"/>
      <c r="AO296" s="564"/>
      <c r="AP296" s="564"/>
      <c r="AQ296" s="564"/>
      <c r="AR296" s="564"/>
      <c r="AS296" s="564"/>
      <c r="AT296" s="401"/>
      <c r="AU296" s="399"/>
      <c r="AV296" s="617"/>
      <c r="AW296" s="401"/>
      <c r="AX296" s="401"/>
      <c r="AY296" s="341"/>
      <c r="AZ296" s="341"/>
      <c r="BA296" s="341"/>
      <c r="BB296" s="341"/>
      <c r="BC296" s="341"/>
      <c r="BD296" s="401"/>
      <c r="BE296" s="341"/>
      <c r="BF296" s="341"/>
      <c r="BG296" s="402"/>
      <c r="BH296" s="403"/>
      <c r="BI296" s="405"/>
      <c r="BJ296" s="405"/>
      <c r="BK296" s="405"/>
      <c r="BL296" s="405"/>
      <c r="BM296" s="514"/>
    </row>
    <row r="297" ht="18.75" customHeight="1">
      <c r="A297" s="400" t="str">
        <f t="shared" si="4"/>
        <v/>
      </c>
      <c r="B297" s="341"/>
      <c r="C297" s="559"/>
      <c r="D297" s="341"/>
      <c r="E297" s="638"/>
      <c r="F297" s="393"/>
      <c r="G297" s="341" t="str">
        <f t="array" ref="G297">IF(C297="","",XLOOKUP(C297,'Master Data'!K:K,'Master Data'!N:N,"Input in Master Data",0,1))</f>
        <v/>
      </c>
      <c r="H297" s="341" t="str">
        <f t="array" ref="H297">IF(C297="","",XLOOKUP(C297,'Master Data'!K:K,'Master Data'!O:O,"Input in Master Data",0,1))</f>
        <v/>
      </c>
      <c r="I297" s="341" t="str">
        <f t="array" ref="I297">if(U297="","",XLOOKUP(U297,Master[Company],Master[Blow],"Unknown",0,1))</f>
        <v/>
      </c>
      <c r="J297" s="341" t="str">
        <f t="array" ref="J297">if(U297="","",XLOOKUP(U297,Master[Company],Master[Pigging],"Unknown",0,1))</f>
        <v/>
      </c>
      <c r="K297" s="341" t="str">
        <f t="array" ref="K297">if(U297="","",XLOOKUP(U297,Master[Company],Master[Load Method],"Unknown",0,1))</f>
        <v/>
      </c>
      <c r="L297" s="341" t="str">
        <f t="array" ref="L297">if(U297="","",XLOOKUP(U297,Master[Company],Master[Line Distance],"Unknown",0,1))</f>
        <v/>
      </c>
      <c r="M297" s="394"/>
      <c r="N297" s="341"/>
      <c r="O297" s="341"/>
      <c r="P297" s="341" t="str">
        <f t="array" ref="P297">if(U297="","",XLOOKUP(U297,Master[Company],Master[Terms],"NA",0,1))</f>
        <v/>
      </c>
      <c r="Q297" s="341" t="str">
        <f t="shared" si="1"/>
        <v/>
      </c>
      <c r="R297" s="341" t="str">
        <f t="array" ref="R297">if(U297="","",XLOOKUP(U297,Master[Company],Master[Group],"NA",0,1))</f>
        <v/>
      </c>
      <c r="S297" s="341" t="str">
        <f t="array" ref="S297">if(U297="","",XLOOKUP(U297,Master[Company],Master[Loading Location],"NA",0,1))</f>
        <v/>
      </c>
      <c r="T297" s="341" t="str">
        <f t="array" ref="T297">if(U297="","",XLOOKUP(U297,Master[Company],Master[Acronym],"NA",0,1))</f>
        <v/>
      </c>
      <c r="U297" s="341"/>
      <c r="V297" s="342"/>
      <c r="W297" s="342"/>
      <c r="X297" s="341" t="str">
        <f t="shared" si="2"/>
        <v/>
      </c>
      <c r="Y297" s="341" t="str">
        <f t="shared" si="3"/>
        <v/>
      </c>
      <c r="Z297" s="341"/>
      <c r="AA297" s="341"/>
      <c r="AB297" s="341"/>
      <c r="AC297" s="401"/>
      <c r="AD297" s="563"/>
      <c r="AE297" s="564"/>
      <c r="AF297" s="564"/>
      <c r="AG297" s="564"/>
      <c r="AH297" s="564"/>
      <c r="AI297" s="564"/>
      <c r="AJ297" s="564"/>
      <c r="AK297" s="564"/>
      <c r="AL297" s="563"/>
      <c r="AM297" s="564"/>
      <c r="AN297" s="564"/>
      <c r="AO297" s="564"/>
      <c r="AP297" s="564"/>
      <c r="AQ297" s="564"/>
      <c r="AR297" s="564"/>
      <c r="AS297" s="564"/>
      <c r="AT297" s="401"/>
      <c r="AU297" s="399"/>
      <c r="AV297" s="617"/>
      <c r="AW297" s="401"/>
      <c r="AX297" s="401"/>
      <c r="AY297" s="341"/>
      <c r="AZ297" s="341"/>
      <c r="BA297" s="341"/>
      <c r="BB297" s="341"/>
      <c r="BC297" s="341"/>
      <c r="BD297" s="401"/>
      <c r="BE297" s="341"/>
      <c r="BF297" s="341"/>
      <c r="BG297" s="402"/>
      <c r="BH297" s="403"/>
      <c r="BI297" s="405"/>
      <c r="BJ297" s="405"/>
      <c r="BK297" s="405"/>
      <c r="BL297" s="405"/>
      <c r="BM297" s="514"/>
    </row>
    <row r="298" ht="18.75" customHeight="1">
      <c r="A298" s="400" t="str">
        <f t="shared" si="4"/>
        <v/>
      </c>
      <c r="B298" s="341"/>
      <c r="C298" s="559"/>
      <c r="D298" s="341"/>
      <c r="E298" s="638"/>
      <c r="F298" s="393"/>
      <c r="G298" s="341" t="str">
        <f t="array" ref="G298">IF(C298="","",XLOOKUP(C298,'Master Data'!K:K,'Master Data'!N:N,"Input in Master Data",0,1))</f>
        <v/>
      </c>
      <c r="H298" s="341" t="str">
        <f t="array" ref="H298">IF(C298="","",XLOOKUP(C298,'Master Data'!K:K,'Master Data'!O:O,"Input in Master Data",0,1))</f>
        <v/>
      </c>
      <c r="I298" s="341" t="str">
        <f t="array" ref="I298">if(U298="","",XLOOKUP(U298,Master[Company],Master[Blow],"Unknown",0,1))</f>
        <v/>
      </c>
      <c r="J298" s="341" t="str">
        <f t="array" ref="J298">if(U298="","",XLOOKUP(U298,Master[Company],Master[Pigging],"Unknown",0,1))</f>
        <v/>
      </c>
      <c r="K298" s="341" t="str">
        <f t="array" ref="K298">if(U298="","",XLOOKUP(U298,Master[Company],Master[Load Method],"Unknown",0,1))</f>
        <v/>
      </c>
      <c r="L298" s="341" t="str">
        <f t="array" ref="L298">if(U298="","",XLOOKUP(U298,Master[Company],Master[Line Distance],"Unknown",0,1))</f>
        <v/>
      </c>
      <c r="M298" s="394"/>
      <c r="N298" s="341"/>
      <c r="O298" s="341"/>
      <c r="P298" s="341" t="str">
        <f t="array" ref="P298">if(U298="","",XLOOKUP(U298,Master[Company],Master[Terms],"NA",0,1))</f>
        <v/>
      </c>
      <c r="Q298" s="341" t="str">
        <f t="shared" si="1"/>
        <v/>
      </c>
      <c r="R298" s="341" t="str">
        <f t="array" ref="R298">if(U298="","",XLOOKUP(U298,Master[Company],Master[Group],"NA",0,1))</f>
        <v/>
      </c>
      <c r="S298" s="341" t="str">
        <f t="array" ref="S298">if(U298="","",XLOOKUP(U298,Master[Company],Master[Loading Location],"NA",0,1))</f>
        <v/>
      </c>
      <c r="T298" s="341" t="str">
        <f t="array" ref="T298">if(U298="","",XLOOKUP(U298,Master[Company],Master[Acronym],"NA",0,1))</f>
        <v/>
      </c>
      <c r="U298" s="341"/>
      <c r="V298" s="342"/>
      <c r="W298" s="342"/>
      <c r="X298" s="341" t="str">
        <f t="shared" si="2"/>
        <v/>
      </c>
      <c r="Y298" s="341" t="str">
        <f t="shared" si="3"/>
        <v/>
      </c>
      <c r="Z298" s="341"/>
      <c r="AA298" s="341"/>
      <c r="AB298" s="341"/>
      <c r="AC298" s="401"/>
      <c r="AD298" s="563"/>
      <c r="AE298" s="564"/>
      <c r="AF298" s="564"/>
      <c r="AG298" s="564"/>
      <c r="AH298" s="564"/>
      <c r="AI298" s="564"/>
      <c r="AJ298" s="564"/>
      <c r="AK298" s="564"/>
      <c r="AL298" s="563"/>
      <c r="AM298" s="564"/>
      <c r="AN298" s="564"/>
      <c r="AO298" s="564"/>
      <c r="AP298" s="564"/>
      <c r="AQ298" s="564"/>
      <c r="AR298" s="564"/>
      <c r="AS298" s="564"/>
      <c r="AT298" s="401"/>
      <c r="AU298" s="399"/>
      <c r="AV298" s="617"/>
      <c r="AW298" s="401"/>
      <c r="AX298" s="401"/>
      <c r="AY298" s="341"/>
      <c r="AZ298" s="341"/>
      <c r="BA298" s="341"/>
      <c r="BB298" s="341"/>
      <c r="BC298" s="341"/>
      <c r="BD298" s="401"/>
      <c r="BE298" s="341"/>
      <c r="BF298" s="341"/>
      <c r="BG298" s="402"/>
      <c r="BH298" s="403"/>
      <c r="BI298" s="405"/>
      <c r="BJ298" s="405"/>
      <c r="BK298" s="405"/>
      <c r="BL298" s="405"/>
      <c r="BM298" s="514"/>
    </row>
    <row r="299" ht="18.75" customHeight="1">
      <c r="A299" s="400" t="str">
        <f t="shared" si="4"/>
        <v/>
      </c>
      <c r="B299" s="341"/>
      <c r="C299" s="559"/>
      <c r="D299" s="341"/>
      <c r="E299" s="638"/>
      <c r="F299" s="393"/>
      <c r="G299" s="341" t="str">
        <f t="array" ref="G299">IF(C299="","",XLOOKUP(C299,'Master Data'!K:K,'Master Data'!N:N,"Input in Master Data",0,1))</f>
        <v/>
      </c>
      <c r="H299" s="341" t="str">
        <f t="array" ref="H299">IF(C299="","",XLOOKUP(C299,'Master Data'!K:K,'Master Data'!O:O,"Input in Master Data",0,1))</f>
        <v/>
      </c>
      <c r="I299" s="341" t="str">
        <f t="array" ref="I299">if(U299="","",XLOOKUP(U299,Master[Company],Master[Blow],"Unknown",0,1))</f>
        <v/>
      </c>
      <c r="J299" s="341" t="str">
        <f t="array" ref="J299">if(U299="","",XLOOKUP(U299,Master[Company],Master[Pigging],"Unknown",0,1))</f>
        <v/>
      </c>
      <c r="K299" s="341" t="str">
        <f t="array" ref="K299">if(U299="","",XLOOKUP(U299,Master[Company],Master[Load Method],"Unknown",0,1))</f>
        <v/>
      </c>
      <c r="L299" s="341" t="str">
        <f t="array" ref="L299">if(U299="","",XLOOKUP(U299,Master[Company],Master[Line Distance],"Unknown",0,1))</f>
        <v/>
      </c>
      <c r="M299" s="394"/>
      <c r="N299" s="341"/>
      <c r="O299" s="341"/>
      <c r="P299" s="341" t="str">
        <f t="array" ref="P299">if(U299="","",XLOOKUP(U299,Master[Company],Master[Terms],"NA",0,1))</f>
        <v/>
      </c>
      <c r="Q299" s="341" t="str">
        <f t="shared" si="1"/>
        <v/>
      </c>
      <c r="R299" s="341" t="str">
        <f t="array" ref="R299">if(U299="","",XLOOKUP(U299,Master[Company],Master[Group],"NA",0,1))</f>
        <v/>
      </c>
      <c r="S299" s="341" t="str">
        <f t="array" ref="S299">if(U299="","",XLOOKUP(U299,Master[Company],Master[Loading Location],"NA",0,1))</f>
        <v/>
      </c>
      <c r="T299" s="341" t="str">
        <f t="array" ref="T299">if(U299="","",XLOOKUP(U299,Master[Company],Master[Acronym],"NA",0,1))</f>
        <v/>
      </c>
      <c r="U299" s="341"/>
      <c r="V299" s="342"/>
      <c r="W299" s="342"/>
      <c r="X299" s="341" t="str">
        <f t="shared" si="2"/>
        <v/>
      </c>
      <c r="Y299" s="341" t="str">
        <f t="shared" si="3"/>
        <v/>
      </c>
      <c r="Z299" s="341"/>
      <c r="AA299" s="341"/>
      <c r="AB299" s="341"/>
      <c r="AC299" s="401"/>
      <c r="AD299" s="563"/>
      <c r="AE299" s="564"/>
      <c r="AF299" s="564"/>
      <c r="AG299" s="564"/>
      <c r="AH299" s="564"/>
      <c r="AI299" s="564"/>
      <c r="AJ299" s="564"/>
      <c r="AK299" s="564"/>
      <c r="AL299" s="563"/>
      <c r="AM299" s="564"/>
      <c r="AN299" s="564"/>
      <c r="AO299" s="564"/>
      <c r="AP299" s="564"/>
      <c r="AQ299" s="564"/>
      <c r="AR299" s="564"/>
      <c r="AS299" s="564"/>
      <c r="AT299" s="401"/>
      <c r="AU299" s="399"/>
      <c r="AV299" s="617"/>
      <c r="AW299" s="401"/>
      <c r="AX299" s="401"/>
      <c r="AY299" s="341"/>
      <c r="AZ299" s="341"/>
      <c r="BA299" s="341"/>
      <c r="BB299" s="341"/>
      <c r="BC299" s="341"/>
      <c r="BD299" s="401"/>
      <c r="BE299" s="341"/>
      <c r="BF299" s="341"/>
      <c r="BG299" s="402"/>
      <c r="BH299" s="403"/>
      <c r="BI299" s="405"/>
      <c r="BJ299" s="405"/>
      <c r="BK299" s="405"/>
      <c r="BL299" s="405"/>
      <c r="BM299" s="514"/>
    </row>
    <row r="300" ht="18.75" customHeight="1">
      <c r="A300" s="400" t="str">
        <f t="shared" si="4"/>
        <v/>
      </c>
      <c r="B300" s="341"/>
      <c r="C300" s="559"/>
      <c r="D300" s="341"/>
      <c r="E300" s="638"/>
      <c r="F300" s="393"/>
      <c r="G300" s="341" t="str">
        <f t="array" ref="G300">IF(C300="","",XLOOKUP(C300,'Master Data'!K:K,'Master Data'!N:N,"Input in Master Data",0,1))</f>
        <v/>
      </c>
      <c r="H300" s="341" t="str">
        <f t="array" ref="H300">IF(C300="","",XLOOKUP(C300,'Master Data'!K:K,'Master Data'!O:O,"Input in Master Data",0,1))</f>
        <v/>
      </c>
      <c r="I300" s="341" t="str">
        <f t="array" ref="I300">if(U300="","",XLOOKUP(U300,Master[Company],Master[Blow],"Unknown",0,1))</f>
        <v/>
      </c>
      <c r="J300" s="341" t="str">
        <f t="array" ref="J300">if(U300="","",XLOOKUP(U300,Master[Company],Master[Pigging],"Unknown",0,1))</f>
        <v/>
      </c>
      <c r="K300" s="341" t="str">
        <f t="array" ref="K300">if(U300="","",XLOOKUP(U300,Master[Company],Master[Load Method],"Unknown",0,1))</f>
        <v/>
      </c>
      <c r="L300" s="341" t="str">
        <f t="array" ref="L300">if(U300="","",XLOOKUP(U300,Master[Company],Master[Line Distance],"Unknown",0,1))</f>
        <v/>
      </c>
      <c r="M300" s="394"/>
      <c r="N300" s="341"/>
      <c r="O300" s="341"/>
      <c r="P300" s="341" t="str">
        <f t="array" ref="P300">if(U300="","",XLOOKUP(U300,Master[Company],Master[Terms],"NA",0,1))</f>
        <v/>
      </c>
      <c r="Q300" s="341" t="str">
        <f t="shared" si="1"/>
        <v/>
      </c>
      <c r="R300" s="341" t="str">
        <f t="array" ref="R300">if(U300="","",XLOOKUP(U300,Master[Company],Master[Group],"NA",0,1))</f>
        <v/>
      </c>
      <c r="S300" s="341" t="str">
        <f t="array" ref="S300">if(U300="","",XLOOKUP(U300,Master[Company],Master[Loading Location],"NA",0,1))</f>
        <v/>
      </c>
      <c r="T300" s="341" t="str">
        <f t="array" ref="T300">if(U300="","",XLOOKUP(U300,Master[Company],Master[Acronym],"NA",0,1))</f>
        <v/>
      </c>
      <c r="U300" s="341"/>
      <c r="V300" s="342"/>
      <c r="W300" s="342"/>
      <c r="X300" s="341" t="str">
        <f t="shared" si="2"/>
        <v/>
      </c>
      <c r="Y300" s="341" t="str">
        <f t="shared" si="3"/>
        <v/>
      </c>
      <c r="Z300" s="341"/>
      <c r="AA300" s="341"/>
      <c r="AB300" s="341"/>
      <c r="AC300" s="401"/>
      <c r="AD300" s="563"/>
      <c r="AE300" s="564"/>
      <c r="AF300" s="564"/>
      <c r="AG300" s="564"/>
      <c r="AH300" s="564"/>
      <c r="AI300" s="564"/>
      <c r="AJ300" s="564"/>
      <c r="AK300" s="564"/>
      <c r="AL300" s="563"/>
      <c r="AM300" s="564"/>
      <c r="AN300" s="564"/>
      <c r="AO300" s="564"/>
      <c r="AP300" s="564"/>
      <c r="AQ300" s="564"/>
      <c r="AR300" s="564"/>
      <c r="AS300" s="564"/>
      <c r="AT300" s="401"/>
      <c r="AU300" s="399"/>
      <c r="AV300" s="617"/>
      <c r="AW300" s="401"/>
      <c r="AX300" s="401"/>
      <c r="AY300" s="341"/>
      <c r="AZ300" s="341"/>
      <c r="BA300" s="341"/>
      <c r="BB300" s="341"/>
      <c r="BC300" s="341"/>
      <c r="BD300" s="401"/>
      <c r="BE300" s="341"/>
      <c r="BF300" s="341"/>
      <c r="BG300" s="402"/>
      <c r="BH300" s="403"/>
      <c r="BI300" s="405"/>
      <c r="BJ300" s="405"/>
      <c r="BK300" s="405"/>
      <c r="BL300" s="405"/>
      <c r="BM300" s="514"/>
    </row>
    <row r="301" ht="18.75" customHeight="1">
      <c r="A301" s="400" t="str">
        <f t="shared" si="4"/>
        <v/>
      </c>
      <c r="B301" s="341"/>
      <c r="C301" s="559"/>
      <c r="D301" s="341"/>
      <c r="E301" s="638"/>
      <c r="F301" s="393"/>
      <c r="G301" s="341" t="str">
        <f t="array" ref="G301">IF(C301="","",XLOOKUP(C301,'Master Data'!K:K,'Master Data'!N:N,"Input in Master Data",0,1))</f>
        <v/>
      </c>
      <c r="H301" s="341" t="str">
        <f t="array" ref="H301">IF(C301="","",XLOOKUP(C301,'Master Data'!K:K,'Master Data'!O:O,"Input in Master Data",0,1))</f>
        <v/>
      </c>
      <c r="I301" s="341" t="str">
        <f t="array" ref="I301">if(U301="","",XLOOKUP(U301,Master[Company],Master[Blow],"Unknown",0,1))</f>
        <v/>
      </c>
      <c r="J301" s="341" t="str">
        <f t="array" ref="J301">if(U301="","",XLOOKUP(U301,Master[Company],Master[Pigging],"Unknown",0,1))</f>
        <v/>
      </c>
      <c r="K301" s="341" t="str">
        <f t="array" ref="K301">if(U301="","",XLOOKUP(U301,Master[Company],Master[Load Method],"Unknown",0,1))</f>
        <v/>
      </c>
      <c r="L301" s="341" t="str">
        <f t="array" ref="L301">if(U301="","",XLOOKUP(U301,Master[Company],Master[Line Distance],"Unknown",0,1))</f>
        <v/>
      </c>
      <c r="M301" s="394"/>
      <c r="N301" s="341"/>
      <c r="O301" s="341"/>
      <c r="P301" s="341" t="str">
        <f t="array" ref="P301">if(U301="","",XLOOKUP(U301,Master[Company],Master[Terms],"NA",0,1))</f>
        <v/>
      </c>
      <c r="Q301" s="341" t="str">
        <f t="shared" si="1"/>
        <v/>
      </c>
      <c r="R301" s="341" t="str">
        <f t="array" ref="R301">if(U301="","",XLOOKUP(U301,Master[Company],Master[Group],"NA",0,1))</f>
        <v/>
      </c>
      <c r="S301" s="341" t="str">
        <f t="array" ref="S301">if(U301="","",XLOOKUP(U301,Master[Company],Master[Loading Location],"NA",0,1))</f>
        <v/>
      </c>
      <c r="T301" s="341" t="str">
        <f t="array" ref="T301">if(U301="","",XLOOKUP(U301,Master[Company],Master[Acronym],"NA",0,1))</f>
        <v/>
      </c>
      <c r="U301" s="341"/>
      <c r="V301" s="342"/>
      <c r="W301" s="342"/>
      <c r="X301" s="341" t="str">
        <f t="shared" si="2"/>
        <v/>
      </c>
      <c r="Y301" s="341" t="str">
        <f t="shared" si="3"/>
        <v/>
      </c>
      <c r="Z301" s="341"/>
      <c r="AA301" s="341"/>
      <c r="AB301" s="341"/>
      <c r="AC301" s="401"/>
      <c r="AD301" s="563"/>
      <c r="AE301" s="564"/>
      <c r="AF301" s="564"/>
      <c r="AG301" s="564"/>
      <c r="AH301" s="564"/>
      <c r="AI301" s="564"/>
      <c r="AJ301" s="564"/>
      <c r="AK301" s="564"/>
      <c r="AL301" s="563"/>
      <c r="AM301" s="564"/>
      <c r="AN301" s="564"/>
      <c r="AO301" s="564"/>
      <c r="AP301" s="564"/>
      <c r="AQ301" s="564"/>
      <c r="AR301" s="564"/>
      <c r="AS301" s="564"/>
      <c r="AT301" s="401"/>
      <c r="AU301" s="399"/>
      <c r="AV301" s="617"/>
      <c r="AW301" s="401"/>
      <c r="AX301" s="401"/>
      <c r="AY301" s="341"/>
      <c r="AZ301" s="341"/>
      <c r="BA301" s="341"/>
      <c r="BB301" s="341"/>
      <c r="BC301" s="341"/>
      <c r="BD301" s="401"/>
      <c r="BE301" s="341"/>
      <c r="BF301" s="341"/>
      <c r="BG301" s="402"/>
      <c r="BH301" s="403"/>
      <c r="BI301" s="405"/>
      <c r="BJ301" s="405"/>
      <c r="BK301" s="405"/>
      <c r="BL301" s="405"/>
      <c r="BM301" s="514"/>
    </row>
    <row r="302" ht="18.75" customHeight="1">
      <c r="A302" s="400" t="str">
        <f t="shared" si="4"/>
        <v/>
      </c>
      <c r="B302" s="341"/>
      <c r="C302" s="559"/>
      <c r="D302" s="341"/>
      <c r="E302" s="638"/>
      <c r="F302" s="393"/>
      <c r="G302" s="341" t="str">
        <f t="array" ref="G302">IF(C302="","",XLOOKUP(C302,'Master Data'!K:K,'Master Data'!N:N,"Input in Master Data",0,1))</f>
        <v/>
      </c>
      <c r="H302" s="341" t="str">
        <f t="array" ref="H302">IF(C302="","",XLOOKUP(C302,'Master Data'!K:K,'Master Data'!O:O,"Input in Master Data",0,1))</f>
        <v/>
      </c>
      <c r="I302" s="341" t="str">
        <f t="array" ref="I302">if(U302="","",XLOOKUP(U302,Master[Company],Master[Blow],"Unknown",0,1))</f>
        <v/>
      </c>
      <c r="J302" s="341" t="str">
        <f t="array" ref="J302">if(U302="","",XLOOKUP(U302,Master[Company],Master[Pigging],"Unknown",0,1))</f>
        <v/>
      </c>
      <c r="K302" s="341" t="str">
        <f t="array" ref="K302">if(U302="","",XLOOKUP(U302,Master[Company],Master[Load Method],"Unknown",0,1))</f>
        <v/>
      </c>
      <c r="L302" s="341" t="str">
        <f t="array" ref="L302">if(U302="","",XLOOKUP(U302,Master[Company],Master[Line Distance],"Unknown",0,1))</f>
        <v/>
      </c>
      <c r="M302" s="394"/>
      <c r="N302" s="341"/>
      <c r="O302" s="341"/>
      <c r="P302" s="341" t="str">
        <f t="array" ref="P302">if(U302="","",XLOOKUP(U302,Master[Company],Master[Terms],"NA",0,1))</f>
        <v/>
      </c>
      <c r="Q302" s="341" t="str">
        <f t="shared" si="1"/>
        <v/>
      </c>
      <c r="R302" s="341" t="str">
        <f t="array" ref="R302">if(U302="","",XLOOKUP(U302,Master[Company],Master[Group],"NA",0,1))</f>
        <v/>
      </c>
      <c r="S302" s="341" t="str">
        <f t="array" ref="S302">if(U302="","",XLOOKUP(U302,Master[Company],Master[Loading Location],"NA",0,1))</f>
        <v/>
      </c>
      <c r="T302" s="341" t="str">
        <f t="array" ref="T302">if(U302="","",XLOOKUP(U302,Master[Company],Master[Acronym],"NA",0,1))</f>
        <v/>
      </c>
      <c r="U302" s="341"/>
      <c r="V302" s="342"/>
      <c r="W302" s="342"/>
      <c r="X302" s="341" t="str">
        <f t="shared" si="2"/>
        <v/>
      </c>
      <c r="Y302" s="341" t="str">
        <f t="shared" si="3"/>
        <v/>
      </c>
      <c r="Z302" s="341"/>
      <c r="AA302" s="341"/>
      <c r="AB302" s="341"/>
      <c r="AC302" s="401"/>
      <c r="AD302" s="563"/>
      <c r="AE302" s="564"/>
      <c r="AF302" s="564"/>
      <c r="AG302" s="564"/>
      <c r="AH302" s="564"/>
      <c r="AI302" s="564"/>
      <c r="AJ302" s="564"/>
      <c r="AK302" s="564"/>
      <c r="AL302" s="563"/>
      <c r="AM302" s="564"/>
      <c r="AN302" s="564"/>
      <c r="AO302" s="564"/>
      <c r="AP302" s="564"/>
      <c r="AQ302" s="564"/>
      <c r="AR302" s="564"/>
      <c r="AS302" s="564"/>
      <c r="AT302" s="401"/>
      <c r="AU302" s="399"/>
      <c r="AV302" s="617"/>
      <c r="AW302" s="401"/>
      <c r="AX302" s="401"/>
      <c r="AY302" s="341"/>
      <c r="AZ302" s="341"/>
      <c r="BA302" s="341"/>
      <c r="BB302" s="341"/>
      <c r="BC302" s="341"/>
      <c r="BD302" s="401"/>
      <c r="BE302" s="341"/>
      <c r="BF302" s="341"/>
      <c r="BG302" s="402"/>
      <c r="BH302" s="403"/>
      <c r="BI302" s="405"/>
      <c r="BJ302" s="405"/>
      <c r="BK302" s="405"/>
      <c r="BL302" s="405"/>
      <c r="BM302" s="514"/>
    </row>
    <row r="303" ht="18.75" customHeight="1">
      <c r="A303" s="400" t="str">
        <f t="shared" si="4"/>
        <v/>
      </c>
      <c r="B303" s="341"/>
      <c r="C303" s="559"/>
      <c r="D303" s="341"/>
      <c r="E303" s="638"/>
      <c r="F303" s="393"/>
      <c r="G303" s="341" t="str">
        <f t="array" ref="G303">IF(C303="","",XLOOKUP(C303,'Master Data'!K:K,'Master Data'!N:N,"Input in Master Data",0,1))</f>
        <v/>
      </c>
      <c r="H303" s="341" t="str">
        <f t="array" ref="H303">IF(C303="","",XLOOKUP(C303,'Master Data'!K:K,'Master Data'!O:O,"Input in Master Data",0,1))</f>
        <v/>
      </c>
      <c r="I303" s="341" t="str">
        <f t="array" ref="I303">if(U303="","",XLOOKUP(U303,Master[Company],Master[Blow],"Unknown",0,1))</f>
        <v/>
      </c>
      <c r="J303" s="341" t="str">
        <f t="array" ref="J303">if(U303="","",XLOOKUP(U303,Master[Company],Master[Pigging],"Unknown",0,1))</f>
        <v/>
      </c>
      <c r="K303" s="341" t="str">
        <f t="array" ref="K303">if(U303="","",XLOOKUP(U303,Master[Company],Master[Load Method],"Unknown",0,1))</f>
        <v/>
      </c>
      <c r="L303" s="341" t="str">
        <f t="array" ref="L303">if(U303="","",XLOOKUP(U303,Master[Company],Master[Line Distance],"Unknown",0,1))</f>
        <v/>
      </c>
      <c r="M303" s="394"/>
      <c r="N303" s="341"/>
      <c r="O303" s="341"/>
      <c r="P303" s="341" t="str">
        <f t="array" ref="P303">if(U303="","",XLOOKUP(U303,Master[Company],Master[Terms],"NA",0,1))</f>
        <v/>
      </c>
      <c r="Q303" s="341" t="str">
        <f t="shared" si="1"/>
        <v/>
      </c>
      <c r="R303" s="341" t="str">
        <f t="array" ref="R303">if(U303="","",XLOOKUP(U303,Master[Company],Master[Group],"NA",0,1))</f>
        <v/>
      </c>
      <c r="S303" s="341" t="str">
        <f t="array" ref="S303">if(U303="","",XLOOKUP(U303,Master[Company],Master[Loading Location],"NA",0,1))</f>
        <v/>
      </c>
      <c r="T303" s="341" t="str">
        <f t="array" ref="T303">if(U303="","",XLOOKUP(U303,Master[Company],Master[Acronym],"NA",0,1))</f>
        <v/>
      </c>
      <c r="U303" s="341"/>
      <c r="V303" s="342"/>
      <c r="W303" s="342"/>
      <c r="X303" s="341" t="str">
        <f t="shared" si="2"/>
        <v/>
      </c>
      <c r="Y303" s="341" t="str">
        <f t="shared" si="3"/>
        <v/>
      </c>
      <c r="Z303" s="341"/>
      <c r="AA303" s="341"/>
      <c r="AB303" s="341"/>
      <c r="AC303" s="401"/>
      <c r="AD303" s="563"/>
      <c r="AE303" s="564"/>
      <c r="AF303" s="564"/>
      <c r="AG303" s="564"/>
      <c r="AH303" s="564"/>
      <c r="AI303" s="564"/>
      <c r="AJ303" s="564"/>
      <c r="AK303" s="564"/>
      <c r="AL303" s="563"/>
      <c r="AM303" s="564"/>
      <c r="AN303" s="564"/>
      <c r="AO303" s="564"/>
      <c r="AP303" s="564"/>
      <c r="AQ303" s="564"/>
      <c r="AR303" s="564"/>
      <c r="AS303" s="564"/>
      <c r="AT303" s="401"/>
      <c r="AU303" s="399"/>
      <c r="AV303" s="617"/>
      <c r="AW303" s="401"/>
      <c r="AX303" s="401"/>
      <c r="AY303" s="341"/>
      <c r="AZ303" s="341"/>
      <c r="BA303" s="341"/>
      <c r="BB303" s="341"/>
      <c r="BC303" s="341"/>
      <c r="BD303" s="401"/>
      <c r="BE303" s="341"/>
      <c r="BF303" s="341"/>
      <c r="BG303" s="402"/>
      <c r="BH303" s="403"/>
      <c r="BI303" s="405"/>
      <c r="BJ303" s="405"/>
      <c r="BK303" s="405"/>
      <c r="BL303" s="405"/>
      <c r="BM303" s="514"/>
    </row>
    <row r="304" ht="18.75" customHeight="1">
      <c r="A304" s="400" t="str">
        <f t="shared" si="4"/>
        <v/>
      </c>
      <c r="B304" s="341"/>
      <c r="C304" s="559"/>
      <c r="D304" s="341"/>
      <c r="E304" s="638"/>
      <c r="F304" s="393"/>
      <c r="G304" s="341" t="str">
        <f t="array" ref="G304">IF(C304="","",XLOOKUP(C304,'Master Data'!K:K,'Master Data'!N:N,"Input in Master Data",0,1))</f>
        <v/>
      </c>
      <c r="H304" s="341" t="str">
        <f t="array" ref="H304">IF(C304="","",XLOOKUP(C304,'Master Data'!K:K,'Master Data'!O:O,"Input in Master Data",0,1))</f>
        <v/>
      </c>
      <c r="I304" s="341" t="str">
        <f t="array" ref="I304">if(U304="","",XLOOKUP(U304,Master[Company],Master[Blow],"Unknown",0,1))</f>
        <v/>
      </c>
      <c r="J304" s="341" t="str">
        <f t="array" ref="J304">if(U304="","",XLOOKUP(U304,Master[Company],Master[Pigging],"Unknown",0,1))</f>
        <v/>
      </c>
      <c r="K304" s="341" t="str">
        <f t="array" ref="K304">if(U304="","",XLOOKUP(U304,Master[Company],Master[Load Method],"Unknown",0,1))</f>
        <v/>
      </c>
      <c r="L304" s="341" t="str">
        <f t="array" ref="L304">if(U304="","",XLOOKUP(U304,Master[Company],Master[Line Distance],"Unknown",0,1))</f>
        <v/>
      </c>
      <c r="M304" s="394"/>
      <c r="N304" s="341"/>
      <c r="O304" s="341"/>
      <c r="P304" s="341" t="str">
        <f t="array" ref="P304">if(U304="","",XLOOKUP(U304,Master[Company],Master[Terms],"NA",0,1))</f>
        <v/>
      </c>
      <c r="Q304" s="341" t="str">
        <f t="shared" si="1"/>
        <v/>
      </c>
      <c r="R304" s="341" t="str">
        <f t="array" ref="R304">if(U304="","",XLOOKUP(U304,Master[Company],Master[Group],"NA",0,1))</f>
        <v/>
      </c>
      <c r="S304" s="341" t="str">
        <f t="array" ref="S304">if(U304="","",XLOOKUP(U304,Master[Company],Master[Loading Location],"NA",0,1))</f>
        <v/>
      </c>
      <c r="T304" s="341" t="str">
        <f t="array" ref="T304">if(U304="","",XLOOKUP(U304,Master[Company],Master[Acronym],"NA",0,1))</f>
        <v/>
      </c>
      <c r="U304" s="341"/>
      <c r="V304" s="342"/>
      <c r="W304" s="342"/>
      <c r="X304" s="341" t="str">
        <f t="shared" si="2"/>
        <v/>
      </c>
      <c r="Y304" s="341" t="str">
        <f t="shared" si="3"/>
        <v/>
      </c>
      <c r="Z304" s="341"/>
      <c r="AA304" s="341"/>
      <c r="AB304" s="341"/>
      <c r="AC304" s="401"/>
      <c r="AD304" s="563"/>
      <c r="AE304" s="564"/>
      <c r="AF304" s="564"/>
      <c r="AG304" s="564"/>
      <c r="AH304" s="564"/>
      <c r="AI304" s="564"/>
      <c r="AJ304" s="564"/>
      <c r="AK304" s="564"/>
      <c r="AL304" s="563"/>
      <c r="AM304" s="564"/>
      <c r="AN304" s="564"/>
      <c r="AO304" s="564"/>
      <c r="AP304" s="564"/>
      <c r="AQ304" s="564"/>
      <c r="AR304" s="564"/>
      <c r="AS304" s="564"/>
      <c r="AT304" s="401"/>
      <c r="AU304" s="399"/>
      <c r="AV304" s="617"/>
      <c r="AW304" s="401"/>
      <c r="AX304" s="401"/>
      <c r="AY304" s="341"/>
      <c r="AZ304" s="341"/>
      <c r="BA304" s="341"/>
      <c r="BB304" s="341"/>
      <c r="BC304" s="341"/>
      <c r="BD304" s="401"/>
      <c r="BE304" s="341"/>
      <c r="BF304" s="341"/>
      <c r="BG304" s="402"/>
      <c r="BH304" s="403"/>
      <c r="BI304" s="405"/>
      <c r="BJ304" s="405"/>
      <c r="BK304" s="405"/>
      <c r="BL304" s="405"/>
      <c r="BM304" s="514"/>
    </row>
    <row r="305" ht="18.75" customHeight="1">
      <c r="A305" s="400" t="str">
        <f t="shared" si="4"/>
        <v/>
      </c>
      <c r="B305" s="341"/>
      <c r="C305" s="559"/>
      <c r="D305" s="341"/>
      <c r="E305" s="638"/>
      <c r="F305" s="393"/>
      <c r="G305" s="341" t="str">
        <f t="array" ref="G305">IF(C305="","",XLOOKUP(C305,'Master Data'!K:K,'Master Data'!N:N,"Input in Master Data",0,1))</f>
        <v/>
      </c>
      <c r="H305" s="341" t="str">
        <f t="array" ref="H305">IF(C305="","",XLOOKUP(C305,'Master Data'!K:K,'Master Data'!O:O,"Input in Master Data",0,1))</f>
        <v/>
      </c>
      <c r="I305" s="341" t="str">
        <f t="array" ref="I305">if(U305="","",XLOOKUP(U305,Master[Company],Master[Blow],"Unknown",0,1))</f>
        <v/>
      </c>
      <c r="J305" s="341" t="str">
        <f t="array" ref="J305">if(U305="","",XLOOKUP(U305,Master[Company],Master[Pigging],"Unknown",0,1))</f>
        <v/>
      </c>
      <c r="K305" s="341" t="str">
        <f t="array" ref="K305">if(U305="","",XLOOKUP(U305,Master[Company],Master[Load Method],"Unknown",0,1))</f>
        <v/>
      </c>
      <c r="L305" s="341" t="str">
        <f t="array" ref="L305">if(U305="","",XLOOKUP(U305,Master[Company],Master[Line Distance],"Unknown",0,1))</f>
        <v/>
      </c>
      <c r="M305" s="394"/>
      <c r="N305" s="341"/>
      <c r="O305" s="341"/>
      <c r="P305" s="341" t="str">
        <f t="array" ref="P305">if(U305="","",XLOOKUP(U305,Master[Company],Master[Terms],"NA",0,1))</f>
        <v/>
      </c>
      <c r="Q305" s="341" t="str">
        <f t="shared" si="1"/>
        <v/>
      </c>
      <c r="R305" s="341" t="str">
        <f t="array" ref="R305">if(U305="","",XLOOKUP(U305,Master[Company],Master[Group],"NA",0,1))</f>
        <v/>
      </c>
      <c r="S305" s="341" t="str">
        <f t="array" ref="S305">if(U305="","",XLOOKUP(U305,Master[Company],Master[Loading Location],"NA",0,1))</f>
        <v/>
      </c>
      <c r="T305" s="341" t="str">
        <f t="array" ref="T305">if(U305="","",XLOOKUP(U305,Master[Company],Master[Acronym],"NA",0,1))</f>
        <v/>
      </c>
      <c r="U305" s="341"/>
      <c r="V305" s="342"/>
      <c r="W305" s="342"/>
      <c r="X305" s="341" t="str">
        <f t="shared" si="2"/>
        <v/>
      </c>
      <c r="Y305" s="341" t="str">
        <f t="shared" si="3"/>
        <v/>
      </c>
      <c r="Z305" s="341"/>
      <c r="AA305" s="341"/>
      <c r="AB305" s="341"/>
      <c r="AC305" s="401"/>
      <c r="AD305" s="563"/>
      <c r="AE305" s="564"/>
      <c r="AF305" s="564"/>
      <c r="AG305" s="564"/>
      <c r="AH305" s="564"/>
      <c r="AI305" s="564"/>
      <c r="AJ305" s="564"/>
      <c r="AK305" s="564"/>
      <c r="AL305" s="563"/>
      <c r="AM305" s="564"/>
      <c r="AN305" s="564"/>
      <c r="AO305" s="564"/>
      <c r="AP305" s="564"/>
      <c r="AQ305" s="564"/>
      <c r="AR305" s="564"/>
      <c r="AS305" s="564"/>
      <c r="AT305" s="401"/>
      <c r="AU305" s="399"/>
      <c r="AV305" s="617"/>
      <c r="AW305" s="401"/>
      <c r="AX305" s="401"/>
      <c r="AY305" s="341"/>
      <c r="AZ305" s="341"/>
      <c r="BA305" s="341"/>
      <c r="BB305" s="341"/>
      <c r="BC305" s="341"/>
      <c r="BD305" s="401"/>
      <c r="BE305" s="341"/>
      <c r="BF305" s="341"/>
      <c r="BG305" s="402"/>
      <c r="BH305" s="403"/>
      <c r="BI305" s="405"/>
      <c r="BJ305" s="405"/>
      <c r="BK305" s="405"/>
      <c r="BL305" s="405"/>
      <c r="BM305" s="514"/>
    </row>
    <row r="306" ht="18.75" customHeight="1">
      <c r="A306" s="400" t="str">
        <f t="shared" si="4"/>
        <v/>
      </c>
      <c r="B306" s="341"/>
      <c r="C306" s="559"/>
      <c r="D306" s="341"/>
      <c r="E306" s="638"/>
      <c r="F306" s="393"/>
      <c r="G306" s="341" t="str">
        <f t="array" ref="G306">IF(C306="","",XLOOKUP(C306,'Master Data'!K:K,'Master Data'!N:N,"Input in Master Data",0,1))</f>
        <v/>
      </c>
      <c r="H306" s="341" t="str">
        <f t="array" ref="H306">IF(C306="","",XLOOKUP(C306,'Master Data'!K:K,'Master Data'!O:O,"Input in Master Data",0,1))</f>
        <v/>
      </c>
      <c r="I306" s="341" t="str">
        <f t="array" ref="I306">if(U306="","",XLOOKUP(U306,Master[Company],Master[Blow],"Unknown",0,1))</f>
        <v/>
      </c>
      <c r="J306" s="341" t="str">
        <f t="array" ref="J306">if(U306="","",XLOOKUP(U306,Master[Company],Master[Pigging],"Unknown",0,1))</f>
        <v/>
      </c>
      <c r="K306" s="341" t="str">
        <f t="array" ref="K306">if(U306="","",XLOOKUP(U306,Master[Company],Master[Load Method],"Unknown",0,1))</f>
        <v/>
      </c>
      <c r="L306" s="341" t="str">
        <f t="array" ref="L306">if(U306="","",XLOOKUP(U306,Master[Company],Master[Line Distance],"Unknown",0,1))</f>
        <v/>
      </c>
      <c r="M306" s="394"/>
      <c r="N306" s="341"/>
      <c r="O306" s="341"/>
      <c r="P306" s="341" t="str">
        <f t="array" ref="P306">if(U306="","",XLOOKUP(U306,Master[Company],Master[Terms],"NA",0,1))</f>
        <v/>
      </c>
      <c r="Q306" s="341" t="str">
        <f t="shared" si="1"/>
        <v/>
      </c>
      <c r="R306" s="341" t="str">
        <f t="array" ref="R306">if(U306="","",XLOOKUP(U306,Master[Company],Master[Group],"NA",0,1))</f>
        <v/>
      </c>
      <c r="S306" s="341" t="str">
        <f t="array" ref="S306">if(U306="","",XLOOKUP(U306,Master[Company],Master[Loading Location],"NA",0,1))</f>
        <v/>
      </c>
      <c r="T306" s="341" t="str">
        <f t="array" ref="T306">if(U306="","",XLOOKUP(U306,Master[Company],Master[Acronym],"NA",0,1))</f>
        <v/>
      </c>
      <c r="U306" s="341"/>
      <c r="V306" s="342"/>
      <c r="W306" s="342"/>
      <c r="X306" s="341" t="str">
        <f t="shared" si="2"/>
        <v/>
      </c>
      <c r="Y306" s="341" t="str">
        <f t="shared" si="3"/>
        <v/>
      </c>
      <c r="Z306" s="341"/>
      <c r="AA306" s="341"/>
      <c r="AB306" s="341"/>
      <c r="AC306" s="401"/>
      <c r="AD306" s="563"/>
      <c r="AE306" s="564"/>
      <c r="AF306" s="564"/>
      <c r="AG306" s="564"/>
      <c r="AH306" s="564"/>
      <c r="AI306" s="564"/>
      <c r="AJ306" s="564"/>
      <c r="AK306" s="564"/>
      <c r="AL306" s="563"/>
      <c r="AM306" s="564"/>
      <c r="AN306" s="564"/>
      <c r="AO306" s="564"/>
      <c r="AP306" s="564"/>
      <c r="AQ306" s="564"/>
      <c r="AR306" s="564"/>
      <c r="AS306" s="564"/>
      <c r="AT306" s="401"/>
      <c r="AU306" s="399"/>
      <c r="AV306" s="617"/>
      <c r="AW306" s="401"/>
      <c r="AX306" s="401"/>
      <c r="AY306" s="341"/>
      <c r="AZ306" s="341"/>
      <c r="BA306" s="341"/>
      <c r="BB306" s="341"/>
      <c r="BC306" s="341"/>
      <c r="BD306" s="401"/>
      <c r="BE306" s="341"/>
      <c r="BF306" s="341"/>
      <c r="BG306" s="402"/>
      <c r="BH306" s="403"/>
      <c r="BI306" s="405"/>
      <c r="BJ306" s="405"/>
      <c r="BK306" s="405"/>
      <c r="BL306" s="405"/>
      <c r="BM306" s="514"/>
    </row>
    <row r="307" ht="18.75" customHeight="1">
      <c r="A307" s="400" t="str">
        <f t="shared" si="4"/>
        <v/>
      </c>
      <c r="B307" s="341"/>
      <c r="C307" s="559"/>
      <c r="D307" s="341"/>
      <c r="E307" s="638"/>
      <c r="F307" s="393"/>
      <c r="G307" s="341" t="str">
        <f t="array" ref="G307">IF(C307="","",XLOOKUP(C307,'Master Data'!K:K,'Master Data'!N:N,"Input in Master Data",0,1))</f>
        <v/>
      </c>
      <c r="H307" s="341" t="str">
        <f t="array" ref="H307">IF(C307="","",XLOOKUP(C307,'Master Data'!K:K,'Master Data'!O:O,"Input in Master Data",0,1))</f>
        <v/>
      </c>
      <c r="I307" s="341" t="str">
        <f t="array" ref="I307">if(U307="","",XLOOKUP(U307,Master[Company],Master[Blow],"Unknown",0,1))</f>
        <v/>
      </c>
      <c r="J307" s="341" t="str">
        <f t="array" ref="J307">if(U307="","",XLOOKUP(U307,Master[Company],Master[Pigging],"Unknown",0,1))</f>
        <v/>
      </c>
      <c r="K307" s="341" t="str">
        <f t="array" ref="K307">if(U307="","",XLOOKUP(U307,Master[Company],Master[Load Method],"Unknown",0,1))</f>
        <v/>
      </c>
      <c r="L307" s="341" t="str">
        <f t="array" ref="L307">if(U307="","",XLOOKUP(U307,Master[Company],Master[Line Distance],"Unknown",0,1))</f>
        <v/>
      </c>
      <c r="M307" s="394"/>
      <c r="N307" s="341"/>
      <c r="O307" s="341"/>
      <c r="P307" s="341" t="str">
        <f t="array" ref="P307">if(U307="","",XLOOKUP(U307,Master[Company],Master[Terms],"NA",0,1))</f>
        <v/>
      </c>
      <c r="Q307" s="341" t="str">
        <f t="shared" si="1"/>
        <v/>
      </c>
      <c r="R307" s="341" t="str">
        <f t="array" ref="R307">if(U307="","",XLOOKUP(U307,Master[Company],Master[Group],"NA",0,1))</f>
        <v/>
      </c>
      <c r="S307" s="341" t="str">
        <f t="array" ref="S307">if(U307="","",XLOOKUP(U307,Master[Company],Master[Loading Location],"NA",0,1))</f>
        <v/>
      </c>
      <c r="T307" s="341" t="str">
        <f t="array" ref="T307">if(U307="","",XLOOKUP(U307,Master[Company],Master[Acronym],"NA",0,1))</f>
        <v/>
      </c>
      <c r="U307" s="341"/>
      <c r="V307" s="342"/>
      <c r="W307" s="342"/>
      <c r="X307" s="341" t="str">
        <f t="shared" si="2"/>
        <v/>
      </c>
      <c r="Y307" s="341" t="str">
        <f t="shared" si="3"/>
        <v/>
      </c>
      <c r="Z307" s="341"/>
      <c r="AA307" s="341"/>
      <c r="AB307" s="341"/>
      <c r="AC307" s="401"/>
      <c r="AD307" s="563"/>
      <c r="AE307" s="564"/>
      <c r="AF307" s="564"/>
      <c r="AG307" s="564"/>
      <c r="AH307" s="564"/>
      <c r="AI307" s="564"/>
      <c r="AJ307" s="564"/>
      <c r="AK307" s="564"/>
      <c r="AL307" s="563"/>
      <c r="AM307" s="564"/>
      <c r="AN307" s="564"/>
      <c r="AO307" s="564"/>
      <c r="AP307" s="564"/>
      <c r="AQ307" s="564"/>
      <c r="AR307" s="564"/>
      <c r="AS307" s="564"/>
      <c r="AT307" s="401"/>
      <c r="AU307" s="399"/>
      <c r="AV307" s="617"/>
      <c r="AW307" s="401"/>
      <c r="AX307" s="401"/>
      <c r="AY307" s="341"/>
      <c r="AZ307" s="341"/>
      <c r="BA307" s="341"/>
      <c r="BB307" s="341"/>
      <c r="BC307" s="341"/>
      <c r="BD307" s="401"/>
      <c r="BE307" s="341"/>
      <c r="BF307" s="341"/>
      <c r="BG307" s="402"/>
      <c r="BH307" s="403"/>
      <c r="BI307" s="405"/>
      <c r="BJ307" s="405"/>
      <c r="BK307" s="405"/>
      <c r="BL307" s="405"/>
      <c r="BM307" s="514"/>
    </row>
    <row r="308" ht="18.75" customHeight="1">
      <c r="A308" s="400" t="str">
        <f t="shared" si="4"/>
        <v/>
      </c>
      <c r="B308" s="341"/>
      <c r="C308" s="559"/>
      <c r="D308" s="341"/>
      <c r="E308" s="638"/>
      <c r="F308" s="393"/>
      <c r="G308" s="341" t="str">
        <f t="array" ref="G308">IF(C308="","",XLOOKUP(C308,'Master Data'!K:K,'Master Data'!N:N,"Input in Master Data",0,1))</f>
        <v/>
      </c>
      <c r="H308" s="341" t="str">
        <f t="array" ref="H308">IF(C308="","",XLOOKUP(C308,'Master Data'!K:K,'Master Data'!O:O,"Input in Master Data",0,1))</f>
        <v/>
      </c>
      <c r="I308" s="341" t="str">
        <f t="array" ref="I308">if(U308="","",XLOOKUP(U308,Master[Company],Master[Blow],"Unknown",0,1))</f>
        <v/>
      </c>
      <c r="J308" s="341" t="str">
        <f t="array" ref="J308">if(U308="","",XLOOKUP(U308,Master[Company],Master[Pigging],"Unknown",0,1))</f>
        <v/>
      </c>
      <c r="K308" s="341" t="str">
        <f t="array" ref="K308">if(U308="","",XLOOKUP(U308,Master[Company],Master[Load Method],"Unknown",0,1))</f>
        <v/>
      </c>
      <c r="L308" s="341" t="str">
        <f t="array" ref="L308">if(U308="","",XLOOKUP(U308,Master[Company],Master[Line Distance],"Unknown",0,1))</f>
        <v/>
      </c>
      <c r="M308" s="394"/>
      <c r="N308" s="341"/>
      <c r="O308" s="341"/>
      <c r="P308" s="341" t="str">
        <f t="array" ref="P308">if(U308="","",XLOOKUP(U308,Master[Company],Master[Terms],"NA",0,1))</f>
        <v/>
      </c>
      <c r="Q308" s="341" t="str">
        <f t="shared" si="1"/>
        <v/>
      </c>
      <c r="R308" s="341" t="str">
        <f t="array" ref="R308">if(U308="","",XLOOKUP(U308,Master[Company],Master[Group],"NA",0,1))</f>
        <v/>
      </c>
      <c r="S308" s="341" t="str">
        <f t="array" ref="S308">if(U308="","",XLOOKUP(U308,Master[Company],Master[Loading Location],"NA",0,1))</f>
        <v/>
      </c>
      <c r="T308" s="341" t="str">
        <f t="array" ref="T308">if(U308="","",XLOOKUP(U308,Master[Company],Master[Acronym],"NA",0,1))</f>
        <v/>
      </c>
      <c r="U308" s="341"/>
      <c r="V308" s="342"/>
      <c r="W308" s="342"/>
      <c r="X308" s="341" t="str">
        <f t="shared" si="2"/>
        <v/>
      </c>
      <c r="Y308" s="341" t="str">
        <f t="shared" si="3"/>
        <v/>
      </c>
      <c r="Z308" s="341"/>
      <c r="AA308" s="341"/>
      <c r="AB308" s="341"/>
      <c r="AC308" s="401"/>
      <c r="AD308" s="563"/>
      <c r="AE308" s="564"/>
      <c r="AF308" s="564"/>
      <c r="AG308" s="564"/>
      <c r="AH308" s="564"/>
      <c r="AI308" s="564"/>
      <c r="AJ308" s="564"/>
      <c r="AK308" s="564"/>
      <c r="AL308" s="563"/>
      <c r="AM308" s="564"/>
      <c r="AN308" s="564"/>
      <c r="AO308" s="564"/>
      <c r="AP308" s="564"/>
      <c r="AQ308" s="564"/>
      <c r="AR308" s="564"/>
      <c r="AS308" s="564"/>
      <c r="AT308" s="401"/>
      <c r="AU308" s="399"/>
      <c r="AV308" s="617"/>
      <c r="AW308" s="401"/>
      <c r="AX308" s="401"/>
      <c r="AY308" s="341"/>
      <c r="AZ308" s="341"/>
      <c r="BA308" s="341"/>
      <c r="BB308" s="341"/>
      <c r="BC308" s="341"/>
      <c r="BD308" s="401"/>
      <c r="BE308" s="341"/>
      <c r="BF308" s="341"/>
      <c r="BG308" s="402"/>
      <c r="BH308" s="403"/>
      <c r="BI308" s="405"/>
      <c r="BJ308" s="405"/>
      <c r="BK308" s="405"/>
      <c r="BL308" s="405"/>
      <c r="BM308" s="514"/>
    </row>
    <row r="309" ht="18.75" customHeight="1">
      <c r="A309" s="400" t="str">
        <f t="shared" si="4"/>
        <v/>
      </c>
      <c r="B309" s="341"/>
      <c r="C309" s="559"/>
      <c r="D309" s="341"/>
      <c r="E309" s="638"/>
      <c r="F309" s="393"/>
      <c r="G309" s="341" t="str">
        <f t="array" ref="G309">IF(C309="","",XLOOKUP(C309,'Master Data'!K:K,'Master Data'!N:N,"Input in Master Data",0,1))</f>
        <v/>
      </c>
      <c r="H309" s="341" t="str">
        <f t="array" ref="H309">IF(C309="","",XLOOKUP(C309,'Master Data'!K:K,'Master Data'!O:O,"Input in Master Data",0,1))</f>
        <v/>
      </c>
      <c r="I309" s="341" t="str">
        <f t="array" ref="I309">if(U309="","",XLOOKUP(U309,Master[Company],Master[Blow],"Unknown",0,1))</f>
        <v/>
      </c>
      <c r="J309" s="341" t="str">
        <f t="array" ref="J309">if(U309="","",XLOOKUP(U309,Master[Company],Master[Pigging],"Unknown",0,1))</f>
        <v/>
      </c>
      <c r="K309" s="341" t="str">
        <f t="array" ref="K309">if(U309="","",XLOOKUP(U309,Master[Company],Master[Load Method],"Unknown",0,1))</f>
        <v/>
      </c>
      <c r="L309" s="341" t="str">
        <f t="array" ref="L309">if(U309="","",XLOOKUP(U309,Master[Company],Master[Line Distance],"Unknown",0,1))</f>
        <v/>
      </c>
      <c r="M309" s="394"/>
      <c r="N309" s="341"/>
      <c r="O309" s="341"/>
      <c r="P309" s="341" t="str">
        <f t="array" ref="P309">if(U309="","",XLOOKUP(U309,Master[Company],Master[Terms],"NA",0,1))</f>
        <v/>
      </c>
      <c r="Q309" s="341" t="str">
        <f t="shared" si="1"/>
        <v/>
      </c>
      <c r="R309" s="341" t="str">
        <f t="array" ref="R309">if(U309="","",XLOOKUP(U309,Master[Company],Master[Group],"NA",0,1))</f>
        <v/>
      </c>
      <c r="S309" s="341" t="str">
        <f t="array" ref="S309">if(U309="","",XLOOKUP(U309,Master[Company],Master[Loading Location],"NA",0,1))</f>
        <v/>
      </c>
      <c r="T309" s="341" t="str">
        <f t="array" ref="T309">if(U309="","",XLOOKUP(U309,Master[Company],Master[Acronym],"NA",0,1))</f>
        <v/>
      </c>
      <c r="U309" s="341"/>
      <c r="V309" s="342"/>
      <c r="W309" s="342"/>
      <c r="X309" s="341" t="str">
        <f t="shared" si="2"/>
        <v/>
      </c>
      <c r="Y309" s="341" t="str">
        <f t="shared" si="3"/>
        <v/>
      </c>
      <c r="Z309" s="341"/>
      <c r="AA309" s="341"/>
      <c r="AB309" s="341"/>
      <c r="AC309" s="401"/>
      <c r="AD309" s="563"/>
      <c r="AE309" s="564"/>
      <c r="AF309" s="564"/>
      <c r="AG309" s="564"/>
      <c r="AH309" s="564"/>
      <c r="AI309" s="564"/>
      <c r="AJ309" s="564"/>
      <c r="AK309" s="564"/>
      <c r="AL309" s="563"/>
      <c r="AM309" s="564"/>
      <c r="AN309" s="564"/>
      <c r="AO309" s="564"/>
      <c r="AP309" s="564"/>
      <c r="AQ309" s="564"/>
      <c r="AR309" s="564"/>
      <c r="AS309" s="564"/>
      <c r="AT309" s="401"/>
      <c r="AU309" s="399"/>
      <c r="AV309" s="617"/>
      <c r="AW309" s="401"/>
      <c r="AX309" s="401"/>
      <c r="AY309" s="341"/>
      <c r="AZ309" s="341"/>
      <c r="BA309" s="341"/>
      <c r="BB309" s="341"/>
      <c r="BC309" s="341"/>
      <c r="BD309" s="401"/>
      <c r="BE309" s="341"/>
      <c r="BF309" s="341"/>
      <c r="BG309" s="402"/>
      <c r="BH309" s="403"/>
      <c r="BI309" s="405"/>
      <c r="BJ309" s="405"/>
      <c r="BK309" s="405"/>
      <c r="BL309" s="405"/>
      <c r="BM309" s="514"/>
    </row>
    <row r="310" ht="18.75" customHeight="1">
      <c r="A310" s="400" t="str">
        <f t="shared" si="4"/>
        <v/>
      </c>
      <c r="B310" s="341"/>
      <c r="C310" s="559"/>
      <c r="D310" s="341"/>
      <c r="E310" s="638"/>
      <c r="F310" s="393"/>
      <c r="G310" s="341" t="str">
        <f t="array" ref="G310">IF(C310="","",XLOOKUP(C310,'Master Data'!K:K,'Master Data'!N:N,"Input in Master Data",0,1))</f>
        <v/>
      </c>
      <c r="H310" s="341" t="str">
        <f t="array" ref="H310">IF(C310="","",XLOOKUP(C310,'Master Data'!K:K,'Master Data'!O:O,"Input in Master Data",0,1))</f>
        <v/>
      </c>
      <c r="I310" s="341" t="str">
        <f t="array" ref="I310">if(U310="","",XLOOKUP(U310,Master[Company],Master[Blow],"Unknown",0,1))</f>
        <v/>
      </c>
      <c r="J310" s="341" t="str">
        <f t="array" ref="J310">if(U310="","",XLOOKUP(U310,Master[Company],Master[Pigging],"Unknown",0,1))</f>
        <v/>
      </c>
      <c r="K310" s="341" t="str">
        <f t="array" ref="K310">if(U310="","",XLOOKUP(U310,Master[Company],Master[Load Method],"Unknown",0,1))</f>
        <v/>
      </c>
      <c r="L310" s="341" t="str">
        <f t="array" ref="L310">if(U310="","",XLOOKUP(U310,Master[Company],Master[Line Distance],"Unknown",0,1))</f>
        <v/>
      </c>
      <c r="M310" s="394"/>
      <c r="N310" s="341"/>
      <c r="O310" s="341"/>
      <c r="P310" s="341" t="str">
        <f t="array" ref="P310">if(U310="","",XLOOKUP(U310,Master[Company],Master[Terms],"NA",0,1))</f>
        <v/>
      </c>
      <c r="Q310" s="341" t="str">
        <f t="shared" si="1"/>
        <v/>
      </c>
      <c r="R310" s="341" t="str">
        <f t="array" ref="R310">if(U310="","",XLOOKUP(U310,Master[Company],Master[Group],"NA",0,1))</f>
        <v/>
      </c>
      <c r="S310" s="341" t="str">
        <f t="array" ref="S310">if(U310="","",XLOOKUP(U310,Master[Company],Master[Loading Location],"NA",0,1))</f>
        <v/>
      </c>
      <c r="T310" s="341" t="str">
        <f t="array" ref="T310">if(U310="","",XLOOKUP(U310,Master[Company],Master[Acronym],"NA",0,1))</f>
        <v/>
      </c>
      <c r="U310" s="341"/>
      <c r="V310" s="342"/>
      <c r="W310" s="342"/>
      <c r="X310" s="341" t="str">
        <f t="shared" si="2"/>
        <v/>
      </c>
      <c r="Y310" s="341" t="str">
        <f t="shared" si="3"/>
        <v/>
      </c>
      <c r="Z310" s="341"/>
      <c r="AA310" s="341"/>
      <c r="AB310" s="341"/>
      <c r="AC310" s="401"/>
      <c r="AD310" s="563"/>
      <c r="AE310" s="564"/>
      <c r="AF310" s="564"/>
      <c r="AG310" s="564"/>
      <c r="AH310" s="564"/>
      <c r="AI310" s="564"/>
      <c r="AJ310" s="564"/>
      <c r="AK310" s="564"/>
      <c r="AL310" s="563"/>
      <c r="AM310" s="564"/>
      <c r="AN310" s="564"/>
      <c r="AO310" s="564"/>
      <c r="AP310" s="564"/>
      <c r="AQ310" s="564"/>
      <c r="AR310" s="564"/>
      <c r="AS310" s="564"/>
      <c r="AT310" s="401"/>
      <c r="AU310" s="399"/>
      <c r="AV310" s="617"/>
      <c r="AW310" s="401"/>
      <c r="AX310" s="401"/>
      <c r="AY310" s="341"/>
      <c r="AZ310" s="341"/>
      <c r="BA310" s="341"/>
      <c r="BB310" s="341"/>
      <c r="BC310" s="341"/>
      <c r="BD310" s="401"/>
      <c r="BE310" s="341"/>
      <c r="BF310" s="341"/>
      <c r="BG310" s="402"/>
      <c r="BH310" s="403"/>
      <c r="BI310" s="405"/>
      <c r="BJ310" s="405"/>
      <c r="BK310" s="405"/>
      <c r="BL310" s="405"/>
      <c r="BM310" s="514"/>
    </row>
    <row r="311" ht="18.75" customHeight="1">
      <c r="A311" s="400" t="str">
        <f t="shared" si="4"/>
        <v/>
      </c>
      <c r="B311" s="341"/>
      <c r="C311" s="559"/>
      <c r="D311" s="341"/>
      <c r="E311" s="638"/>
      <c r="F311" s="393"/>
      <c r="G311" s="341" t="str">
        <f t="array" ref="G311">IF(C311="","",XLOOKUP(C311,'Master Data'!K:K,'Master Data'!N:N,"Input in Master Data",0,1))</f>
        <v/>
      </c>
      <c r="H311" s="341" t="str">
        <f t="array" ref="H311">IF(C311="","",XLOOKUP(C311,'Master Data'!K:K,'Master Data'!O:O,"Input in Master Data",0,1))</f>
        <v/>
      </c>
      <c r="I311" s="341" t="str">
        <f t="array" ref="I311">if(U311="","",XLOOKUP(U311,Master[Company],Master[Blow],"Unknown",0,1))</f>
        <v/>
      </c>
      <c r="J311" s="341" t="str">
        <f t="array" ref="J311">if(U311="","",XLOOKUP(U311,Master[Company],Master[Pigging],"Unknown",0,1))</f>
        <v/>
      </c>
      <c r="K311" s="341" t="str">
        <f t="array" ref="K311">if(U311="","",XLOOKUP(U311,Master[Company],Master[Load Method],"Unknown",0,1))</f>
        <v/>
      </c>
      <c r="L311" s="341" t="str">
        <f t="array" ref="L311">if(U311="","",XLOOKUP(U311,Master[Company],Master[Line Distance],"Unknown",0,1))</f>
        <v/>
      </c>
      <c r="M311" s="394"/>
      <c r="N311" s="341"/>
      <c r="O311" s="341"/>
      <c r="P311" s="341" t="str">
        <f t="array" ref="P311">if(U311="","",XLOOKUP(U311,Master[Company],Master[Terms],"NA",0,1))</f>
        <v/>
      </c>
      <c r="Q311" s="341" t="str">
        <f t="shared" si="1"/>
        <v/>
      </c>
      <c r="R311" s="341" t="str">
        <f t="array" ref="R311">if(U311="","",XLOOKUP(U311,Master[Company],Master[Group],"NA",0,1))</f>
        <v/>
      </c>
      <c r="S311" s="341" t="str">
        <f t="array" ref="S311">if(U311="","",XLOOKUP(U311,Master[Company],Master[Loading Location],"NA",0,1))</f>
        <v/>
      </c>
      <c r="T311" s="341" t="str">
        <f t="array" ref="T311">if(U311="","",XLOOKUP(U311,Master[Company],Master[Acronym],"NA",0,1))</f>
        <v/>
      </c>
      <c r="U311" s="341"/>
      <c r="V311" s="342"/>
      <c r="W311" s="342"/>
      <c r="X311" s="341" t="str">
        <f t="shared" si="2"/>
        <v/>
      </c>
      <c r="Y311" s="341" t="str">
        <f t="shared" si="3"/>
        <v/>
      </c>
      <c r="Z311" s="341"/>
      <c r="AA311" s="341"/>
      <c r="AB311" s="341"/>
      <c r="AC311" s="401"/>
      <c r="AD311" s="563"/>
      <c r="AE311" s="564"/>
      <c r="AF311" s="564"/>
      <c r="AG311" s="564"/>
      <c r="AH311" s="564"/>
      <c r="AI311" s="564"/>
      <c r="AJ311" s="564"/>
      <c r="AK311" s="564"/>
      <c r="AL311" s="563"/>
      <c r="AM311" s="564"/>
      <c r="AN311" s="564"/>
      <c r="AO311" s="564"/>
      <c r="AP311" s="564"/>
      <c r="AQ311" s="564"/>
      <c r="AR311" s="564"/>
      <c r="AS311" s="564"/>
      <c r="AT311" s="401"/>
      <c r="AU311" s="399"/>
      <c r="AV311" s="617"/>
      <c r="AW311" s="401"/>
      <c r="AX311" s="401"/>
      <c r="AY311" s="341"/>
      <c r="AZ311" s="341"/>
      <c r="BA311" s="341"/>
      <c r="BB311" s="341"/>
      <c r="BC311" s="341"/>
      <c r="BD311" s="401"/>
      <c r="BE311" s="341"/>
      <c r="BF311" s="341"/>
      <c r="BG311" s="402"/>
      <c r="BH311" s="403"/>
      <c r="BI311" s="405"/>
      <c r="BJ311" s="405"/>
      <c r="BK311" s="405"/>
      <c r="BL311" s="405"/>
      <c r="BM311" s="514"/>
    </row>
    <row r="312" ht="18.75" customHeight="1">
      <c r="A312" s="400" t="str">
        <f t="shared" si="4"/>
        <v/>
      </c>
      <c r="B312" s="341"/>
      <c r="C312" s="559"/>
      <c r="D312" s="341"/>
      <c r="E312" s="638"/>
      <c r="F312" s="393"/>
      <c r="G312" s="341" t="str">
        <f t="array" ref="G312">IF(C312="","",XLOOKUP(C312,'Master Data'!K:K,'Master Data'!N:N,"Input in Master Data",0,1))</f>
        <v/>
      </c>
      <c r="H312" s="341" t="str">
        <f t="array" ref="H312">IF(C312="","",XLOOKUP(C312,'Master Data'!K:K,'Master Data'!O:O,"Input in Master Data",0,1))</f>
        <v/>
      </c>
      <c r="I312" s="341" t="str">
        <f t="array" ref="I312">if(U312="","",XLOOKUP(U312,Master[Company],Master[Blow],"Unknown",0,1))</f>
        <v/>
      </c>
      <c r="J312" s="341" t="str">
        <f t="array" ref="J312">if(U312="","",XLOOKUP(U312,Master[Company],Master[Pigging],"Unknown",0,1))</f>
        <v/>
      </c>
      <c r="K312" s="341" t="str">
        <f t="array" ref="K312">if(U312="","",XLOOKUP(U312,Master[Company],Master[Load Method],"Unknown",0,1))</f>
        <v/>
      </c>
      <c r="L312" s="341" t="str">
        <f t="array" ref="L312">if(U312="","",XLOOKUP(U312,Master[Company],Master[Line Distance],"Unknown",0,1))</f>
        <v/>
      </c>
      <c r="M312" s="394"/>
      <c r="N312" s="341"/>
      <c r="O312" s="341"/>
      <c r="P312" s="341" t="str">
        <f t="array" ref="P312">if(U312="","",XLOOKUP(U312,Master[Company],Master[Terms],"NA",0,1))</f>
        <v/>
      </c>
      <c r="Q312" s="341" t="str">
        <f t="shared" si="1"/>
        <v/>
      </c>
      <c r="R312" s="341" t="str">
        <f t="array" ref="R312">if(U312="","",XLOOKUP(U312,Master[Company],Master[Group],"NA",0,1))</f>
        <v/>
      </c>
      <c r="S312" s="341" t="str">
        <f t="array" ref="S312">if(U312="","",XLOOKUP(U312,Master[Company],Master[Loading Location],"NA",0,1))</f>
        <v/>
      </c>
      <c r="T312" s="341" t="str">
        <f t="array" ref="T312">if(U312="","",XLOOKUP(U312,Master[Company],Master[Acronym],"NA",0,1))</f>
        <v/>
      </c>
      <c r="U312" s="341"/>
      <c r="V312" s="342"/>
      <c r="W312" s="342"/>
      <c r="X312" s="341" t="str">
        <f t="shared" si="2"/>
        <v/>
      </c>
      <c r="Y312" s="341" t="str">
        <f t="shared" si="3"/>
        <v/>
      </c>
      <c r="Z312" s="341"/>
      <c r="AA312" s="341"/>
      <c r="AB312" s="341"/>
      <c r="AC312" s="401"/>
      <c r="AD312" s="563"/>
      <c r="AE312" s="564"/>
      <c r="AF312" s="564"/>
      <c r="AG312" s="564"/>
      <c r="AH312" s="564"/>
      <c r="AI312" s="564"/>
      <c r="AJ312" s="564"/>
      <c r="AK312" s="564"/>
      <c r="AL312" s="563"/>
      <c r="AM312" s="564"/>
      <c r="AN312" s="564"/>
      <c r="AO312" s="564"/>
      <c r="AP312" s="564"/>
      <c r="AQ312" s="564"/>
      <c r="AR312" s="564"/>
      <c r="AS312" s="564"/>
      <c r="AT312" s="401"/>
      <c r="AU312" s="399"/>
      <c r="AV312" s="617"/>
      <c r="AW312" s="401"/>
      <c r="AX312" s="401"/>
      <c r="AY312" s="341"/>
      <c r="AZ312" s="341"/>
      <c r="BA312" s="341"/>
      <c r="BB312" s="341"/>
      <c r="BC312" s="341"/>
      <c r="BD312" s="401"/>
      <c r="BE312" s="341"/>
      <c r="BF312" s="341"/>
      <c r="BG312" s="402"/>
      <c r="BH312" s="403"/>
      <c r="BI312" s="405"/>
      <c r="BJ312" s="405"/>
      <c r="BK312" s="405"/>
      <c r="BL312" s="405"/>
      <c r="BM312" s="514"/>
    </row>
    <row r="313" ht="18.75" customHeight="1">
      <c r="A313" s="400" t="str">
        <f t="shared" si="4"/>
        <v/>
      </c>
      <c r="B313" s="341"/>
      <c r="C313" s="559"/>
      <c r="D313" s="341"/>
      <c r="E313" s="638"/>
      <c r="F313" s="393"/>
      <c r="G313" s="341" t="str">
        <f t="array" ref="G313">IF(C313="","",XLOOKUP(C313,'Master Data'!K:K,'Master Data'!N:N,"Input in Master Data",0,1))</f>
        <v/>
      </c>
      <c r="H313" s="341" t="str">
        <f t="array" ref="H313">IF(C313="","",XLOOKUP(C313,'Master Data'!K:K,'Master Data'!O:O,"Input in Master Data",0,1))</f>
        <v/>
      </c>
      <c r="I313" s="341" t="str">
        <f t="array" ref="I313">if(U313="","",XLOOKUP(U313,Master[Company],Master[Blow],"Unknown",0,1))</f>
        <v/>
      </c>
      <c r="J313" s="341" t="str">
        <f t="array" ref="J313">if(U313="","",XLOOKUP(U313,Master[Company],Master[Pigging],"Unknown",0,1))</f>
        <v/>
      </c>
      <c r="K313" s="341" t="str">
        <f t="array" ref="K313">if(U313="","",XLOOKUP(U313,Master[Company],Master[Load Method],"Unknown",0,1))</f>
        <v/>
      </c>
      <c r="L313" s="341" t="str">
        <f t="array" ref="L313">if(U313="","",XLOOKUP(U313,Master[Company],Master[Line Distance],"Unknown",0,1))</f>
        <v/>
      </c>
      <c r="M313" s="394"/>
      <c r="N313" s="341"/>
      <c r="O313" s="341"/>
      <c r="P313" s="341" t="str">
        <f t="array" ref="P313">if(U313="","",XLOOKUP(U313,Master[Company],Master[Terms],"NA",0,1))</f>
        <v/>
      </c>
      <c r="Q313" s="341" t="str">
        <f t="shared" si="1"/>
        <v/>
      </c>
      <c r="R313" s="341" t="str">
        <f t="array" ref="R313">if(U313="","",XLOOKUP(U313,Master[Company],Master[Group],"NA",0,1))</f>
        <v/>
      </c>
      <c r="S313" s="341" t="str">
        <f t="array" ref="S313">if(U313="","",XLOOKUP(U313,Master[Company],Master[Loading Location],"NA",0,1))</f>
        <v/>
      </c>
      <c r="T313" s="341" t="str">
        <f t="array" ref="T313">if(U313="","",XLOOKUP(U313,Master[Company],Master[Acronym],"NA",0,1))</f>
        <v/>
      </c>
      <c r="U313" s="341"/>
      <c r="V313" s="342"/>
      <c r="W313" s="342"/>
      <c r="X313" s="341" t="str">
        <f t="shared" si="2"/>
        <v/>
      </c>
      <c r="Y313" s="341" t="str">
        <f t="shared" si="3"/>
        <v/>
      </c>
      <c r="Z313" s="341"/>
      <c r="AA313" s="341"/>
      <c r="AB313" s="341"/>
      <c r="AC313" s="401"/>
      <c r="AD313" s="563"/>
      <c r="AE313" s="564"/>
      <c r="AF313" s="564"/>
      <c r="AG313" s="564"/>
      <c r="AH313" s="564"/>
      <c r="AI313" s="564"/>
      <c r="AJ313" s="564"/>
      <c r="AK313" s="564"/>
      <c r="AL313" s="563"/>
      <c r="AM313" s="564"/>
      <c r="AN313" s="564"/>
      <c r="AO313" s="564"/>
      <c r="AP313" s="564"/>
      <c r="AQ313" s="564"/>
      <c r="AR313" s="564"/>
      <c r="AS313" s="564"/>
      <c r="AT313" s="401"/>
      <c r="AU313" s="399"/>
      <c r="AV313" s="617"/>
      <c r="AW313" s="401"/>
      <c r="AX313" s="401"/>
      <c r="AY313" s="341"/>
      <c r="AZ313" s="341"/>
      <c r="BA313" s="341"/>
      <c r="BB313" s="341"/>
      <c r="BC313" s="341"/>
      <c r="BD313" s="401"/>
      <c r="BE313" s="341"/>
      <c r="BF313" s="341"/>
      <c r="BG313" s="402"/>
      <c r="BH313" s="403"/>
      <c r="BI313" s="405"/>
      <c r="BJ313" s="405"/>
      <c r="BK313" s="405"/>
      <c r="BL313" s="405"/>
      <c r="BM313" s="514"/>
    </row>
    <row r="314" ht="18.75" customHeight="1">
      <c r="A314" s="400" t="str">
        <f t="shared" si="4"/>
        <v/>
      </c>
      <c r="B314" s="341"/>
      <c r="C314" s="559"/>
      <c r="D314" s="341"/>
      <c r="E314" s="638"/>
      <c r="F314" s="393"/>
      <c r="G314" s="341" t="str">
        <f t="array" ref="G314">IF(C314="","",XLOOKUP(C314,'Master Data'!K:K,'Master Data'!N:N,"Input in Master Data",0,1))</f>
        <v/>
      </c>
      <c r="H314" s="341" t="str">
        <f t="array" ref="H314">IF(C314="","",XLOOKUP(C314,'Master Data'!K:K,'Master Data'!O:O,"Input in Master Data",0,1))</f>
        <v/>
      </c>
      <c r="I314" s="341" t="str">
        <f t="array" ref="I314">if(U314="","",XLOOKUP(U314,Master[Company],Master[Blow],"Unknown",0,1))</f>
        <v/>
      </c>
      <c r="J314" s="341" t="str">
        <f t="array" ref="J314">if(U314="","",XLOOKUP(U314,Master[Company],Master[Pigging],"Unknown",0,1))</f>
        <v/>
      </c>
      <c r="K314" s="341" t="str">
        <f t="array" ref="K314">if(U314="","",XLOOKUP(U314,Master[Company],Master[Load Method],"Unknown",0,1))</f>
        <v/>
      </c>
      <c r="L314" s="341" t="str">
        <f t="array" ref="L314">if(U314="","",XLOOKUP(U314,Master[Company],Master[Line Distance],"Unknown",0,1))</f>
        <v/>
      </c>
      <c r="M314" s="394"/>
      <c r="N314" s="341"/>
      <c r="O314" s="341"/>
      <c r="P314" s="341" t="str">
        <f t="array" ref="P314">if(U314="","",XLOOKUP(U314,Master[Company],Master[Terms],"NA",0,1))</f>
        <v/>
      </c>
      <c r="Q314" s="341" t="str">
        <f t="shared" si="1"/>
        <v/>
      </c>
      <c r="R314" s="341" t="str">
        <f t="array" ref="R314">if(U314="","",XLOOKUP(U314,Master[Company],Master[Group],"NA",0,1))</f>
        <v/>
      </c>
      <c r="S314" s="341" t="str">
        <f t="array" ref="S314">if(U314="","",XLOOKUP(U314,Master[Company],Master[Loading Location],"NA",0,1))</f>
        <v/>
      </c>
      <c r="T314" s="341" t="str">
        <f t="array" ref="T314">if(U314="","",XLOOKUP(U314,Master[Company],Master[Acronym],"NA",0,1))</f>
        <v/>
      </c>
      <c r="U314" s="341"/>
      <c r="V314" s="342"/>
      <c r="W314" s="342"/>
      <c r="X314" s="341" t="str">
        <f t="shared" si="2"/>
        <v/>
      </c>
      <c r="Y314" s="341" t="str">
        <f t="shared" si="3"/>
        <v/>
      </c>
      <c r="Z314" s="341"/>
      <c r="AA314" s="341"/>
      <c r="AB314" s="341"/>
      <c r="AC314" s="401"/>
      <c r="AD314" s="563"/>
      <c r="AE314" s="564"/>
      <c r="AF314" s="564"/>
      <c r="AG314" s="564"/>
      <c r="AH314" s="564"/>
      <c r="AI314" s="564"/>
      <c r="AJ314" s="564"/>
      <c r="AK314" s="564"/>
      <c r="AL314" s="563"/>
      <c r="AM314" s="564"/>
      <c r="AN314" s="564"/>
      <c r="AO314" s="564"/>
      <c r="AP314" s="564"/>
      <c r="AQ314" s="564"/>
      <c r="AR314" s="564"/>
      <c r="AS314" s="564"/>
      <c r="AT314" s="401"/>
      <c r="AU314" s="399"/>
      <c r="AV314" s="617"/>
      <c r="AW314" s="401"/>
      <c r="AX314" s="401"/>
      <c r="AY314" s="341"/>
      <c r="AZ314" s="341"/>
      <c r="BA314" s="341"/>
      <c r="BB314" s="341"/>
      <c r="BC314" s="341"/>
      <c r="BD314" s="401"/>
      <c r="BE314" s="341"/>
      <c r="BF314" s="341"/>
      <c r="BG314" s="402"/>
      <c r="BH314" s="403"/>
      <c r="BI314" s="405"/>
      <c r="BJ314" s="405"/>
      <c r="BK314" s="405"/>
      <c r="BL314" s="405"/>
      <c r="BM314" s="514"/>
    </row>
    <row r="315" ht="18.75" customHeight="1">
      <c r="A315" s="400" t="str">
        <f t="shared" si="4"/>
        <v/>
      </c>
      <c r="B315" s="341"/>
      <c r="C315" s="559"/>
      <c r="D315" s="341"/>
      <c r="E315" s="638"/>
      <c r="F315" s="393"/>
      <c r="G315" s="341" t="str">
        <f t="array" ref="G315">IF(C315="","",XLOOKUP(C315,'Master Data'!K:K,'Master Data'!N:N,"Input in Master Data",0,1))</f>
        <v/>
      </c>
      <c r="H315" s="341" t="str">
        <f t="array" ref="H315">IF(C315="","",XLOOKUP(C315,'Master Data'!K:K,'Master Data'!O:O,"Input in Master Data",0,1))</f>
        <v/>
      </c>
      <c r="I315" s="341" t="str">
        <f t="array" ref="I315">if(U315="","",XLOOKUP(U315,Master[Company],Master[Blow],"Unknown",0,1))</f>
        <v/>
      </c>
      <c r="J315" s="341" t="str">
        <f t="array" ref="J315">if(U315="","",XLOOKUP(U315,Master[Company],Master[Pigging],"Unknown",0,1))</f>
        <v/>
      </c>
      <c r="K315" s="341" t="str">
        <f t="array" ref="K315">if(U315="","",XLOOKUP(U315,Master[Company],Master[Load Method],"Unknown",0,1))</f>
        <v/>
      </c>
      <c r="L315" s="341" t="str">
        <f t="array" ref="L315">if(U315="","",XLOOKUP(U315,Master[Company],Master[Line Distance],"Unknown",0,1))</f>
        <v/>
      </c>
      <c r="M315" s="394"/>
      <c r="N315" s="341"/>
      <c r="O315" s="341"/>
      <c r="P315" s="341" t="str">
        <f t="array" ref="P315">if(U315="","",XLOOKUP(U315,Master[Company],Master[Terms],"NA",0,1))</f>
        <v/>
      </c>
      <c r="Q315" s="341" t="str">
        <f t="shared" si="1"/>
        <v/>
      </c>
      <c r="R315" s="341" t="str">
        <f t="array" ref="R315">if(U315="","",XLOOKUP(U315,Master[Company],Master[Group],"NA",0,1))</f>
        <v/>
      </c>
      <c r="S315" s="341" t="str">
        <f t="array" ref="S315">if(U315="","",XLOOKUP(U315,Master[Company],Master[Loading Location],"NA",0,1))</f>
        <v/>
      </c>
      <c r="T315" s="341" t="str">
        <f t="array" ref="T315">if(U315="","",XLOOKUP(U315,Master[Company],Master[Acronym],"NA",0,1))</f>
        <v/>
      </c>
      <c r="U315" s="341"/>
      <c r="V315" s="342"/>
      <c r="W315" s="342"/>
      <c r="X315" s="341" t="str">
        <f t="shared" si="2"/>
        <v/>
      </c>
      <c r="Y315" s="341" t="str">
        <f t="shared" si="3"/>
        <v/>
      </c>
      <c r="Z315" s="341"/>
      <c r="AA315" s="341"/>
      <c r="AB315" s="341"/>
      <c r="AC315" s="401"/>
      <c r="AD315" s="563"/>
      <c r="AE315" s="564"/>
      <c r="AF315" s="564"/>
      <c r="AG315" s="564"/>
      <c r="AH315" s="564"/>
      <c r="AI315" s="564"/>
      <c r="AJ315" s="564"/>
      <c r="AK315" s="564"/>
      <c r="AL315" s="563"/>
      <c r="AM315" s="564"/>
      <c r="AN315" s="564"/>
      <c r="AO315" s="564"/>
      <c r="AP315" s="564"/>
      <c r="AQ315" s="564"/>
      <c r="AR315" s="564"/>
      <c r="AS315" s="564"/>
      <c r="AT315" s="401"/>
      <c r="AU315" s="399"/>
      <c r="AV315" s="617"/>
      <c r="AW315" s="401"/>
      <c r="AX315" s="401"/>
      <c r="AY315" s="341"/>
      <c r="AZ315" s="341"/>
      <c r="BA315" s="341"/>
      <c r="BB315" s="341"/>
      <c r="BC315" s="341"/>
      <c r="BD315" s="401"/>
      <c r="BE315" s="341"/>
      <c r="BF315" s="341"/>
      <c r="BG315" s="402"/>
      <c r="BH315" s="403"/>
      <c r="BI315" s="405"/>
      <c r="BJ315" s="405"/>
      <c r="BK315" s="405"/>
      <c r="BL315" s="405"/>
      <c r="BM315" s="514"/>
    </row>
    <row r="316" ht="18.75" customHeight="1">
      <c r="A316" s="400" t="str">
        <f t="shared" si="4"/>
        <v/>
      </c>
      <c r="B316" s="341"/>
      <c r="C316" s="559"/>
      <c r="D316" s="341"/>
      <c r="E316" s="638"/>
      <c r="F316" s="393"/>
      <c r="G316" s="341" t="str">
        <f t="array" ref="G316">IF(C316="","",XLOOKUP(C316,'Master Data'!K:K,'Master Data'!N:N,"Input in Master Data",0,1))</f>
        <v/>
      </c>
      <c r="H316" s="341" t="str">
        <f t="array" ref="H316">IF(C316="","",XLOOKUP(C316,'Master Data'!K:K,'Master Data'!O:O,"Input in Master Data",0,1))</f>
        <v/>
      </c>
      <c r="I316" s="341" t="str">
        <f t="array" ref="I316">if(U316="","",XLOOKUP(U316,Master[Company],Master[Blow],"Unknown",0,1))</f>
        <v/>
      </c>
      <c r="J316" s="341" t="str">
        <f t="array" ref="J316">if(U316="","",XLOOKUP(U316,Master[Company],Master[Pigging],"Unknown",0,1))</f>
        <v/>
      </c>
      <c r="K316" s="341" t="str">
        <f t="array" ref="K316">if(U316="","",XLOOKUP(U316,Master[Company],Master[Load Method],"Unknown",0,1))</f>
        <v/>
      </c>
      <c r="L316" s="341" t="str">
        <f t="array" ref="L316">if(U316="","",XLOOKUP(U316,Master[Company],Master[Line Distance],"Unknown",0,1))</f>
        <v/>
      </c>
      <c r="M316" s="394"/>
      <c r="N316" s="341"/>
      <c r="O316" s="341"/>
      <c r="P316" s="341" t="str">
        <f t="array" ref="P316">if(U316="","",XLOOKUP(U316,Master[Company],Master[Terms],"NA",0,1))</f>
        <v/>
      </c>
      <c r="Q316" s="341" t="str">
        <f t="shared" si="1"/>
        <v/>
      </c>
      <c r="R316" s="341" t="str">
        <f t="array" ref="R316">if(U316="","",XLOOKUP(U316,Master[Company],Master[Group],"NA",0,1))</f>
        <v/>
      </c>
      <c r="S316" s="341" t="str">
        <f t="array" ref="S316">if(U316="","",XLOOKUP(U316,Master[Company],Master[Loading Location],"NA",0,1))</f>
        <v/>
      </c>
      <c r="T316" s="341" t="str">
        <f t="array" ref="T316">if(U316="","",XLOOKUP(U316,Master[Company],Master[Acronym],"NA",0,1))</f>
        <v/>
      </c>
      <c r="U316" s="341"/>
      <c r="V316" s="342"/>
      <c r="W316" s="342"/>
      <c r="X316" s="341" t="str">
        <f t="shared" si="2"/>
        <v/>
      </c>
      <c r="Y316" s="341" t="str">
        <f t="shared" si="3"/>
        <v/>
      </c>
      <c r="Z316" s="341"/>
      <c r="AA316" s="341"/>
      <c r="AB316" s="341"/>
      <c r="AC316" s="401"/>
      <c r="AD316" s="563"/>
      <c r="AE316" s="564"/>
      <c r="AF316" s="564"/>
      <c r="AG316" s="564"/>
      <c r="AH316" s="564"/>
      <c r="AI316" s="564"/>
      <c r="AJ316" s="564"/>
      <c r="AK316" s="564"/>
      <c r="AL316" s="563"/>
      <c r="AM316" s="564"/>
      <c r="AN316" s="564"/>
      <c r="AO316" s="564"/>
      <c r="AP316" s="564"/>
      <c r="AQ316" s="564"/>
      <c r="AR316" s="564"/>
      <c r="AS316" s="564"/>
      <c r="AT316" s="401"/>
      <c r="AU316" s="399"/>
      <c r="AV316" s="617"/>
      <c r="AW316" s="401"/>
      <c r="AX316" s="401"/>
      <c r="AY316" s="341"/>
      <c r="AZ316" s="341"/>
      <c r="BA316" s="341"/>
      <c r="BB316" s="341"/>
      <c r="BC316" s="341"/>
      <c r="BD316" s="401"/>
      <c r="BE316" s="341"/>
      <c r="BF316" s="341"/>
      <c r="BG316" s="402"/>
      <c r="BH316" s="403"/>
      <c r="BI316" s="405"/>
      <c r="BJ316" s="405"/>
      <c r="BK316" s="405"/>
      <c r="BL316" s="405"/>
      <c r="BM316" s="514"/>
    </row>
    <row r="317" ht="18.75" customHeight="1">
      <c r="A317" s="400" t="str">
        <f t="shared" si="4"/>
        <v/>
      </c>
      <c r="B317" s="341"/>
      <c r="C317" s="559"/>
      <c r="D317" s="341"/>
      <c r="E317" s="638"/>
      <c r="F317" s="393"/>
      <c r="G317" s="341" t="str">
        <f t="array" ref="G317">IF(C317="","",XLOOKUP(C317,'Master Data'!K:K,'Master Data'!N:N,"Input in Master Data",0,1))</f>
        <v/>
      </c>
      <c r="H317" s="341" t="str">
        <f t="array" ref="H317">IF(C317="","",XLOOKUP(C317,'Master Data'!K:K,'Master Data'!O:O,"Input in Master Data",0,1))</f>
        <v/>
      </c>
      <c r="I317" s="341" t="str">
        <f t="array" ref="I317">if(U317="","",XLOOKUP(U317,Master[Company],Master[Blow],"Unknown",0,1))</f>
        <v/>
      </c>
      <c r="J317" s="341" t="str">
        <f t="array" ref="J317">if(U317="","",XLOOKUP(U317,Master[Company],Master[Pigging],"Unknown",0,1))</f>
        <v/>
      </c>
      <c r="K317" s="341" t="str">
        <f t="array" ref="K317">if(U317="","",XLOOKUP(U317,Master[Company],Master[Load Method],"Unknown",0,1))</f>
        <v/>
      </c>
      <c r="L317" s="341" t="str">
        <f t="array" ref="L317">if(U317="","",XLOOKUP(U317,Master[Company],Master[Line Distance],"Unknown",0,1))</f>
        <v/>
      </c>
      <c r="M317" s="394"/>
      <c r="N317" s="341"/>
      <c r="O317" s="341"/>
      <c r="P317" s="341" t="str">
        <f t="array" ref="P317">if(U317="","",XLOOKUP(U317,Master[Company],Master[Terms],"NA",0,1))</f>
        <v/>
      </c>
      <c r="Q317" s="341" t="str">
        <f t="shared" si="1"/>
        <v/>
      </c>
      <c r="R317" s="341" t="str">
        <f t="array" ref="R317">if(U317="","",XLOOKUP(U317,Master[Company],Master[Group],"NA",0,1))</f>
        <v/>
      </c>
      <c r="S317" s="341" t="str">
        <f t="array" ref="S317">if(U317="","",XLOOKUP(U317,Master[Company],Master[Loading Location],"NA",0,1))</f>
        <v/>
      </c>
      <c r="T317" s="341" t="str">
        <f t="array" ref="T317">if(U317="","",XLOOKUP(U317,Master[Company],Master[Acronym],"NA",0,1))</f>
        <v/>
      </c>
      <c r="U317" s="341"/>
      <c r="V317" s="342"/>
      <c r="W317" s="342"/>
      <c r="X317" s="341" t="str">
        <f t="shared" si="2"/>
        <v/>
      </c>
      <c r="Y317" s="341" t="str">
        <f t="shared" si="3"/>
        <v/>
      </c>
      <c r="Z317" s="341"/>
      <c r="AA317" s="341"/>
      <c r="AB317" s="341"/>
      <c r="AC317" s="401"/>
      <c r="AD317" s="563"/>
      <c r="AE317" s="564"/>
      <c r="AF317" s="564"/>
      <c r="AG317" s="564"/>
      <c r="AH317" s="564"/>
      <c r="AI317" s="564"/>
      <c r="AJ317" s="564"/>
      <c r="AK317" s="564"/>
      <c r="AL317" s="563"/>
      <c r="AM317" s="564"/>
      <c r="AN317" s="564"/>
      <c r="AO317" s="564"/>
      <c r="AP317" s="564"/>
      <c r="AQ317" s="564"/>
      <c r="AR317" s="564"/>
      <c r="AS317" s="564"/>
      <c r="AT317" s="401"/>
      <c r="AU317" s="399"/>
      <c r="AV317" s="617"/>
      <c r="AW317" s="401"/>
      <c r="AX317" s="401"/>
      <c r="AY317" s="341"/>
      <c r="AZ317" s="341"/>
      <c r="BA317" s="341"/>
      <c r="BB317" s="341"/>
      <c r="BC317" s="341"/>
      <c r="BD317" s="401"/>
      <c r="BE317" s="341"/>
      <c r="BF317" s="341"/>
      <c r="BG317" s="402"/>
      <c r="BH317" s="403"/>
      <c r="BI317" s="405"/>
      <c r="BJ317" s="405"/>
      <c r="BK317" s="405"/>
      <c r="BL317" s="405"/>
      <c r="BM317" s="514"/>
    </row>
    <row r="318" ht="18.75" customHeight="1">
      <c r="A318" s="400" t="str">
        <f t="shared" si="4"/>
        <v/>
      </c>
      <c r="B318" s="341"/>
      <c r="C318" s="559"/>
      <c r="D318" s="341"/>
      <c r="E318" s="638"/>
      <c r="F318" s="393"/>
      <c r="G318" s="341" t="str">
        <f t="array" ref="G318">IF(C318="","",XLOOKUP(C318,'Master Data'!K:K,'Master Data'!N:N,"Input in Master Data",0,1))</f>
        <v/>
      </c>
      <c r="H318" s="341" t="str">
        <f t="array" ref="H318">IF(C318="","",XLOOKUP(C318,'Master Data'!K:K,'Master Data'!O:O,"Input in Master Data",0,1))</f>
        <v/>
      </c>
      <c r="I318" s="341" t="str">
        <f t="array" ref="I318">if(U318="","",XLOOKUP(U318,Master[Company],Master[Blow],"Unknown",0,1))</f>
        <v/>
      </c>
      <c r="J318" s="341" t="str">
        <f t="array" ref="J318">if(U318="","",XLOOKUP(U318,Master[Company],Master[Pigging],"Unknown",0,1))</f>
        <v/>
      </c>
      <c r="K318" s="341" t="str">
        <f t="array" ref="K318">if(U318="","",XLOOKUP(U318,Master[Company],Master[Load Method],"Unknown",0,1))</f>
        <v/>
      </c>
      <c r="L318" s="341" t="str">
        <f t="array" ref="L318">if(U318="","",XLOOKUP(U318,Master[Company],Master[Line Distance],"Unknown",0,1))</f>
        <v/>
      </c>
      <c r="M318" s="394"/>
      <c r="N318" s="341"/>
      <c r="O318" s="341"/>
      <c r="P318" s="341" t="str">
        <f t="array" ref="P318">if(U318="","",XLOOKUP(U318,Master[Company],Master[Terms],"NA",0,1))</f>
        <v/>
      </c>
      <c r="Q318" s="341" t="str">
        <f t="shared" si="1"/>
        <v/>
      </c>
      <c r="R318" s="341" t="str">
        <f t="array" ref="R318">if(U318="","",XLOOKUP(U318,Master[Company],Master[Group],"NA",0,1))</f>
        <v/>
      </c>
      <c r="S318" s="341" t="str">
        <f t="array" ref="S318">if(U318="","",XLOOKUP(U318,Master[Company],Master[Loading Location],"NA",0,1))</f>
        <v/>
      </c>
      <c r="T318" s="341" t="str">
        <f t="array" ref="T318">if(U318="","",XLOOKUP(U318,Master[Company],Master[Acronym],"NA",0,1))</f>
        <v/>
      </c>
      <c r="U318" s="341"/>
      <c r="V318" s="342"/>
      <c r="W318" s="342"/>
      <c r="X318" s="341" t="str">
        <f t="shared" si="2"/>
        <v/>
      </c>
      <c r="Y318" s="341" t="str">
        <f t="shared" si="3"/>
        <v/>
      </c>
      <c r="Z318" s="341"/>
      <c r="AA318" s="341"/>
      <c r="AB318" s="341"/>
      <c r="AC318" s="401"/>
      <c r="AD318" s="563"/>
      <c r="AE318" s="564"/>
      <c r="AF318" s="564"/>
      <c r="AG318" s="564"/>
      <c r="AH318" s="564"/>
      <c r="AI318" s="564"/>
      <c r="AJ318" s="564"/>
      <c r="AK318" s="564"/>
      <c r="AL318" s="563"/>
      <c r="AM318" s="564"/>
      <c r="AN318" s="564"/>
      <c r="AO318" s="564"/>
      <c r="AP318" s="564"/>
      <c r="AQ318" s="564"/>
      <c r="AR318" s="564"/>
      <c r="AS318" s="564"/>
      <c r="AT318" s="401"/>
      <c r="AU318" s="399"/>
      <c r="AV318" s="617"/>
      <c r="AW318" s="401"/>
      <c r="AX318" s="401"/>
      <c r="AY318" s="341"/>
      <c r="AZ318" s="341"/>
      <c r="BA318" s="341"/>
      <c r="BB318" s="341"/>
      <c r="BC318" s="341"/>
      <c r="BD318" s="401"/>
      <c r="BE318" s="341"/>
      <c r="BF318" s="341"/>
      <c r="BG318" s="402"/>
      <c r="BH318" s="403"/>
      <c r="BI318" s="405"/>
      <c r="BJ318" s="405"/>
      <c r="BK318" s="405"/>
      <c r="BL318" s="405"/>
      <c r="BM318" s="514"/>
    </row>
    <row r="319" ht="18.75" customHeight="1">
      <c r="A319" s="400" t="str">
        <f t="shared" si="4"/>
        <v/>
      </c>
      <c r="B319" s="341"/>
      <c r="C319" s="559"/>
      <c r="D319" s="341"/>
      <c r="E319" s="638"/>
      <c r="F319" s="393"/>
      <c r="G319" s="341" t="str">
        <f t="array" ref="G319">IF(C319="","",XLOOKUP(C319,'Master Data'!K:K,'Master Data'!N:N,"Input in Master Data",0,1))</f>
        <v/>
      </c>
      <c r="H319" s="341" t="str">
        <f t="array" ref="H319">IF(C319="","",XLOOKUP(C319,'Master Data'!K:K,'Master Data'!O:O,"Input in Master Data",0,1))</f>
        <v/>
      </c>
      <c r="I319" s="341" t="str">
        <f t="array" ref="I319">if(U319="","",XLOOKUP(U319,Master[Company],Master[Blow],"Unknown",0,1))</f>
        <v/>
      </c>
      <c r="J319" s="341" t="str">
        <f t="array" ref="J319">if(U319="","",XLOOKUP(U319,Master[Company],Master[Pigging],"Unknown",0,1))</f>
        <v/>
      </c>
      <c r="K319" s="341" t="str">
        <f t="array" ref="K319">if(U319="","",XLOOKUP(U319,Master[Company],Master[Load Method],"Unknown",0,1))</f>
        <v/>
      </c>
      <c r="L319" s="341" t="str">
        <f t="array" ref="L319">if(U319="","",XLOOKUP(U319,Master[Company],Master[Line Distance],"Unknown",0,1))</f>
        <v/>
      </c>
      <c r="M319" s="394"/>
      <c r="N319" s="341"/>
      <c r="O319" s="341"/>
      <c r="P319" s="341" t="str">
        <f t="array" ref="P319">if(U319="","",XLOOKUP(U319,Master[Company],Master[Terms],"NA",0,1))</f>
        <v/>
      </c>
      <c r="Q319" s="341" t="str">
        <f t="shared" si="1"/>
        <v/>
      </c>
      <c r="R319" s="341" t="str">
        <f t="array" ref="R319">if(U319="","",XLOOKUP(U319,Master[Company],Master[Group],"NA",0,1))</f>
        <v/>
      </c>
      <c r="S319" s="341" t="str">
        <f t="array" ref="S319">if(U319="","",XLOOKUP(U319,Master[Company],Master[Loading Location],"NA",0,1))</f>
        <v/>
      </c>
      <c r="T319" s="341" t="str">
        <f t="array" ref="T319">if(U319="","",XLOOKUP(U319,Master[Company],Master[Acronym],"NA",0,1))</f>
        <v/>
      </c>
      <c r="U319" s="341"/>
      <c r="V319" s="342"/>
      <c r="W319" s="342"/>
      <c r="X319" s="341" t="str">
        <f t="shared" si="2"/>
        <v/>
      </c>
      <c r="Y319" s="341" t="str">
        <f t="shared" si="3"/>
        <v/>
      </c>
      <c r="Z319" s="341"/>
      <c r="AA319" s="341"/>
      <c r="AB319" s="341"/>
      <c r="AC319" s="401"/>
      <c r="AD319" s="563"/>
      <c r="AE319" s="564"/>
      <c r="AF319" s="564"/>
      <c r="AG319" s="564"/>
      <c r="AH319" s="564"/>
      <c r="AI319" s="564"/>
      <c r="AJ319" s="564"/>
      <c r="AK319" s="564"/>
      <c r="AL319" s="563"/>
      <c r="AM319" s="564"/>
      <c r="AN319" s="564"/>
      <c r="AO319" s="564"/>
      <c r="AP319" s="564"/>
      <c r="AQ319" s="564"/>
      <c r="AR319" s="564"/>
      <c r="AS319" s="564"/>
      <c r="AT319" s="401"/>
      <c r="AU319" s="399"/>
      <c r="AV319" s="617"/>
      <c r="AW319" s="401"/>
      <c r="AX319" s="401"/>
      <c r="AY319" s="341"/>
      <c r="AZ319" s="341"/>
      <c r="BA319" s="341"/>
      <c r="BB319" s="341"/>
      <c r="BC319" s="341"/>
      <c r="BD319" s="401"/>
      <c r="BE319" s="341"/>
      <c r="BF319" s="341"/>
      <c r="BG319" s="402"/>
      <c r="BH319" s="403"/>
      <c r="BI319" s="405"/>
      <c r="BJ319" s="405"/>
      <c r="BK319" s="405"/>
      <c r="BL319" s="405"/>
      <c r="BM319" s="514"/>
    </row>
    <row r="320" ht="18.75" customHeight="1">
      <c r="A320" s="400" t="str">
        <f t="shared" si="4"/>
        <v/>
      </c>
      <c r="B320" s="341"/>
      <c r="C320" s="559"/>
      <c r="D320" s="341"/>
      <c r="E320" s="638"/>
      <c r="F320" s="393"/>
      <c r="G320" s="341" t="str">
        <f t="array" ref="G320">IF(C320="","",XLOOKUP(C320,'Master Data'!K:K,'Master Data'!N:N,"Input in Master Data",0,1))</f>
        <v/>
      </c>
      <c r="H320" s="341" t="str">
        <f t="array" ref="H320">IF(C320="","",XLOOKUP(C320,'Master Data'!K:K,'Master Data'!O:O,"Input in Master Data",0,1))</f>
        <v/>
      </c>
      <c r="I320" s="341" t="str">
        <f t="array" ref="I320">if(U320="","",XLOOKUP(U320,Master[Company],Master[Blow],"Unknown",0,1))</f>
        <v/>
      </c>
      <c r="J320" s="341" t="str">
        <f t="array" ref="J320">if(U320="","",XLOOKUP(U320,Master[Company],Master[Pigging],"Unknown",0,1))</f>
        <v/>
      </c>
      <c r="K320" s="341" t="str">
        <f t="array" ref="K320">if(U320="","",XLOOKUP(U320,Master[Company],Master[Load Method],"Unknown",0,1))</f>
        <v/>
      </c>
      <c r="L320" s="341" t="str">
        <f t="array" ref="L320">if(U320="","",XLOOKUP(U320,Master[Company],Master[Line Distance],"Unknown",0,1))</f>
        <v/>
      </c>
      <c r="M320" s="394"/>
      <c r="N320" s="341"/>
      <c r="O320" s="341"/>
      <c r="P320" s="341" t="str">
        <f t="array" ref="P320">if(U320="","",XLOOKUP(U320,Master[Company],Master[Terms],"NA",0,1))</f>
        <v/>
      </c>
      <c r="Q320" s="341" t="str">
        <f t="shared" si="1"/>
        <v/>
      </c>
      <c r="R320" s="341" t="str">
        <f t="array" ref="R320">if(U320="","",XLOOKUP(U320,Master[Company],Master[Group],"NA",0,1))</f>
        <v/>
      </c>
      <c r="S320" s="341" t="str">
        <f t="array" ref="S320">if(U320="","",XLOOKUP(U320,Master[Company],Master[Loading Location],"NA",0,1))</f>
        <v/>
      </c>
      <c r="T320" s="341" t="str">
        <f t="array" ref="T320">if(U320="","",XLOOKUP(U320,Master[Company],Master[Acronym],"NA",0,1))</f>
        <v/>
      </c>
      <c r="U320" s="341"/>
      <c r="V320" s="342"/>
      <c r="W320" s="342"/>
      <c r="X320" s="341" t="str">
        <f t="shared" si="2"/>
        <v/>
      </c>
      <c r="Y320" s="341" t="str">
        <f t="shared" si="3"/>
        <v/>
      </c>
      <c r="Z320" s="341"/>
      <c r="AA320" s="341"/>
      <c r="AB320" s="341"/>
      <c r="AC320" s="401"/>
      <c r="AD320" s="563"/>
      <c r="AE320" s="564"/>
      <c r="AF320" s="564"/>
      <c r="AG320" s="564"/>
      <c r="AH320" s="564"/>
      <c r="AI320" s="564"/>
      <c r="AJ320" s="564"/>
      <c r="AK320" s="564"/>
      <c r="AL320" s="563"/>
      <c r="AM320" s="564"/>
      <c r="AN320" s="564"/>
      <c r="AO320" s="564"/>
      <c r="AP320" s="564"/>
      <c r="AQ320" s="564"/>
      <c r="AR320" s="564"/>
      <c r="AS320" s="564"/>
      <c r="AT320" s="401"/>
      <c r="AU320" s="399"/>
      <c r="AV320" s="617"/>
      <c r="AW320" s="401"/>
      <c r="AX320" s="401"/>
      <c r="AY320" s="341"/>
      <c r="AZ320" s="341"/>
      <c r="BA320" s="341"/>
      <c r="BB320" s="341"/>
      <c r="BC320" s="341"/>
      <c r="BD320" s="401"/>
      <c r="BE320" s="341"/>
      <c r="BF320" s="341"/>
      <c r="BG320" s="402"/>
      <c r="BH320" s="403"/>
      <c r="BI320" s="405"/>
      <c r="BJ320" s="405"/>
      <c r="BK320" s="405"/>
      <c r="BL320" s="405"/>
      <c r="BM320" s="514"/>
    </row>
    <row r="321" ht="18.75" customHeight="1">
      <c r="A321" s="400" t="str">
        <f t="shared" si="4"/>
        <v/>
      </c>
      <c r="B321" s="341"/>
      <c r="C321" s="559"/>
      <c r="D321" s="341"/>
      <c r="E321" s="638"/>
      <c r="F321" s="393"/>
      <c r="G321" s="341" t="str">
        <f t="array" ref="G321">IF(C321="","",XLOOKUP(C321,'Master Data'!K:K,'Master Data'!N:N,"Input in Master Data",0,1))</f>
        <v/>
      </c>
      <c r="H321" s="341" t="str">
        <f t="array" ref="H321">IF(C321="","",XLOOKUP(C321,'Master Data'!K:K,'Master Data'!O:O,"Input in Master Data",0,1))</f>
        <v/>
      </c>
      <c r="I321" s="341" t="str">
        <f t="array" ref="I321">if(U321="","",XLOOKUP(U321,Master[Company],Master[Blow],"Unknown",0,1))</f>
        <v/>
      </c>
      <c r="J321" s="341" t="str">
        <f t="array" ref="J321">if(U321="","",XLOOKUP(U321,Master[Company],Master[Pigging],"Unknown",0,1))</f>
        <v/>
      </c>
      <c r="K321" s="341" t="str">
        <f t="array" ref="K321">if(U321="","",XLOOKUP(U321,Master[Company],Master[Load Method],"Unknown",0,1))</f>
        <v/>
      </c>
      <c r="L321" s="341" t="str">
        <f t="array" ref="L321">if(U321="","",XLOOKUP(U321,Master[Company],Master[Line Distance],"Unknown",0,1))</f>
        <v/>
      </c>
      <c r="M321" s="394"/>
      <c r="N321" s="341"/>
      <c r="O321" s="341"/>
      <c r="P321" s="341" t="str">
        <f t="array" ref="P321">if(U321="","",XLOOKUP(U321,Master[Company],Master[Terms],"NA",0,1))</f>
        <v/>
      </c>
      <c r="Q321" s="341" t="str">
        <f t="shared" si="1"/>
        <v/>
      </c>
      <c r="R321" s="341" t="str">
        <f t="array" ref="R321">if(U321="","",XLOOKUP(U321,Master[Company],Master[Group],"NA",0,1))</f>
        <v/>
      </c>
      <c r="S321" s="341" t="str">
        <f t="array" ref="S321">if(U321="","",XLOOKUP(U321,Master[Company],Master[Loading Location],"NA",0,1))</f>
        <v/>
      </c>
      <c r="T321" s="341" t="str">
        <f t="array" ref="T321">if(U321="","",XLOOKUP(U321,Master[Company],Master[Acronym],"NA",0,1))</f>
        <v/>
      </c>
      <c r="U321" s="341"/>
      <c r="V321" s="342"/>
      <c r="W321" s="342"/>
      <c r="X321" s="341" t="str">
        <f t="shared" si="2"/>
        <v/>
      </c>
      <c r="Y321" s="341" t="str">
        <f t="shared" si="3"/>
        <v/>
      </c>
      <c r="Z321" s="341"/>
      <c r="AA321" s="341"/>
      <c r="AB321" s="341"/>
      <c r="AC321" s="401"/>
      <c r="AD321" s="563"/>
      <c r="AE321" s="564"/>
      <c r="AF321" s="564"/>
      <c r="AG321" s="564"/>
      <c r="AH321" s="564"/>
      <c r="AI321" s="564"/>
      <c r="AJ321" s="564"/>
      <c r="AK321" s="564"/>
      <c r="AL321" s="563"/>
      <c r="AM321" s="564"/>
      <c r="AN321" s="564"/>
      <c r="AO321" s="564"/>
      <c r="AP321" s="564"/>
      <c r="AQ321" s="564"/>
      <c r="AR321" s="564"/>
      <c r="AS321" s="564"/>
      <c r="AT321" s="401"/>
      <c r="AU321" s="399"/>
      <c r="AV321" s="617"/>
      <c r="AW321" s="401"/>
      <c r="AX321" s="401"/>
      <c r="AY321" s="341"/>
      <c r="AZ321" s="341"/>
      <c r="BA321" s="341"/>
      <c r="BB321" s="341"/>
      <c r="BC321" s="341"/>
      <c r="BD321" s="401"/>
      <c r="BE321" s="341"/>
      <c r="BF321" s="341"/>
      <c r="BG321" s="402"/>
      <c r="BH321" s="403"/>
      <c r="BI321" s="405"/>
      <c r="BJ321" s="405"/>
      <c r="BK321" s="405"/>
      <c r="BL321" s="405"/>
      <c r="BM321" s="514"/>
    </row>
    <row r="322" ht="18.75" customHeight="1">
      <c r="A322" s="400" t="str">
        <f t="shared" si="4"/>
        <v/>
      </c>
      <c r="B322" s="341"/>
      <c r="C322" s="559"/>
      <c r="D322" s="341"/>
      <c r="E322" s="638"/>
      <c r="F322" s="393"/>
      <c r="G322" s="341" t="str">
        <f t="array" ref="G322">IF(C322="","",XLOOKUP(C322,'Master Data'!K:K,'Master Data'!N:N,"Input in Master Data",0,1))</f>
        <v/>
      </c>
      <c r="H322" s="341" t="str">
        <f t="array" ref="H322">IF(C322="","",XLOOKUP(C322,'Master Data'!K:K,'Master Data'!O:O,"Input in Master Data",0,1))</f>
        <v/>
      </c>
      <c r="I322" s="341" t="str">
        <f t="array" ref="I322">if(U322="","",XLOOKUP(U322,Master[Company],Master[Blow],"Unknown",0,1))</f>
        <v/>
      </c>
      <c r="J322" s="341" t="str">
        <f t="array" ref="J322">if(U322="","",XLOOKUP(U322,Master[Company],Master[Pigging],"Unknown",0,1))</f>
        <v/>
      </c>
      <c r="K322" s="341" t="str">
        <f t="array" ref="K322">if(U322="","",XLOOKUP(U322,Master[Company],Master[Load Method],"Unknown",0,1))</f>
        <v/>
      </c>
      <c r="L322" s="341" t="str">
        <f t="array" ref="L322">if(U322="","",XLOOKUP(U322,Master[Company],Master[Line Distance],"Unknown",0,1))</f>
        <v/>
      </c>
      <c r="M322" s="394"/>
      <c r="N322" s="341"/>
      <c r="O322" s="341"/>
      <c r="P322" s="341" t="str">
        <f t="array" ref="P322">if(U322="","",XLOOKUP(U322,Master[Company],Master[Terms],"NA",0,1))</f>
        <v/>
      </c>
      <c r="Q322" s="341" t="str">
        <f t="shared" si="1"/>
        <v/>
      </c>
      <c r="R322" s="341" t="str">
        <f t="array" ref="R322">if(U322="","",XLOOKUP(U322,Master[Company],Master[Group],"NA",0,1))</f>
        <v/>
      </c>
      <c r="S322" s="341" t="str">
        <f t="array" ref="S322">if(U322="","",XLOOKUP(U322,Master[Company],Master[Loading Location],"NA",0,1))</f>
        <v/>
      </c>
      <c r="T322" s="341" t="str">
        <f t="array" ref="T322">if(U322="","",XLOOKUP(U322,Master[Company],Master[Acronym],"NA",0,1))</f>
        <v/>
      </c>
      <c r="U322" s="341"/>
      <c r="V322" s="342"/>
      <c r="W322" s="342"/>
      <c r="X322" s="341" t="str">
        <f t="shared" si="2"/>
        <v/>
      </c>
      <c r="Y322" s="341" t="str">
        <f t="shared" si="3"/>
        <v/>
      </c>
      <c r="Z322" s="341"/>
      <c r="AA322" s="341"/>
      <c r="AB322" s="341"/>
      <c r="AC322" s="401"/>
      <c r="AD322" s="563"/>
      <c r="AE322" s="564"/>
      <c r="AF322" s="564"/>
      <c r="AG322" s="564"/>
      <c r="AH322" s="564"/>
      <c r="AI322" s="564"/>
      <c r="AJ322" s="564"/>
      <c r="AK322" s="564"/>
      <c r="AL322" s="563"/>
      <c r="AM322" s="564"/>
      <c r="AN322" s="564"/>
      <c r="AO322" s="564"/>
      <c r="AP322" s="564"/>
      <c r="AQ322" s="564"/>
      <c r="AR322" s="564"/>
      <c r="AS322" s="564"/>
      <c r="AT322" s="401"/>
      <c r="AU322" s="399"/>
      <c r="AV322" s="617"/>
      <c r="AW322" s="401"/>
      <c r="AX322" s="401"/>
      <c r="AY322" s="341"/>
      <c r="AZ322" s="341"/>
      <c r="BA322" s="341"/>
      <c r="BB322" s="341"/>
      <c r="BC322" s="341"/>
      <c r="BD322" s="401"/>
      <c r="BE322" s="341"/>
      <c r="BF322" s="341"/>
      <c r="BG322" s="402"/>
      <c r="BH322" s="403"/>
      <c r="BI322" s="405"/>
      <c r="BJ322" s="405"/>
      <c r="BK322" s="405"/>
      <c r="BL322" s="405"/>
      <c r="BM322" s="514"/>
    </row>
    <row r="323" ht="18.75" customHeight="1">
      <c r="A323" s="400" t="str">
        <f t="shared" si="4"/>
        <v/>
      </c>
      <c r="B323" s="341"/>
      <c r="C323" s="559"/>
      <c r="D323" s="341"/>
      <c r="E323" s="638"/>
      <c r="F323" s="393"/>
      <c r="G323" s="341" t="str">
        <f t="array" ref="G323">IF(C323="","",XLOOKUP(C323,'Master Data'!K:K,'Master Data'!N:N,"Input in Master Data",0,1))</f>
        <v/>
      </c>
      <c r="H323" s="341" t="str">
        <f t="array" ref="H323">IF(C323="","",XLOOKUP(C323,'Master Data'!K:K,'Master Data'!O:O,"Input in Master Data",0,1))</f>
        <v/>
      </c>
      <c r="I323" s="341" t="str">
        <f t="array" ref="I323">if(U323="","",XLOOKUP(U323,Master[Company],Master[Blow],"Unknown",0,1))</f>
        <v/>
      </c>
      <c r="J323" s="341" t="str">
        <f t="array" ref="J323">if(U323="","",XLOOKUP(U323,Master[Company],Master[Pigging],"Unknown",0,1))</f>
        <v/>
      </c>
      <c r="K323" s="341" t="str">
        <f t="array" ref="K323">if(U323="","",XLOOKUP(U323,Master[Company],Master[Load Method],"Unknown",0,1))</f>
        <v/>
      </c>
      <c r="L323" s="341" t="str">
        <f t="array" ref="L323">if(U323="","",XLOOKUP(U323,Master[Company],Master[Line Distance],"Unknown",0,1))</f>
        <v/>
      </c>
      <c r="M323" s="394"/>
      <c r="N323" s="341"/>
      <c r="O323" s="341"/>
      <c r="P323" s="341" t="str">
        <f t="array" ref="P323">if(U323="","",XLOOKUP(U323,Master[Company],Master[Terms],"NA",0,1))</f>
        <v/>
      </c>
      <c r="Q323" s="341" t="str">
        <f t="shared" si="1"/>
        <v/>
      </c>
      <c r="R323" s="341" t="str">
        <f t="array" ref="R323">if(U323="","",XLOOKUP(U323,Master[Company],Master[Group],"NA",0,1))</f>
        <v/>
      </c>
      <c r="S323" s="341" t="str">
        <f t="array" ref="S323">if(U323="","",XLOOKUP(U323,Master[Company],Master[Loading Location],"NA",0,1))</f>
        <v/>
      </c>
      <c r="T323" s="341" t="str">
        <f t="array" ref="T323">if(U323="","",XLOOKUP(U323,Master[Company],Master[Acronym],"NA",0,1))</f>
        <v/>
      </c>
      <c r="U323" s="341"/>
      <c r="V323" s="342"/>
      <c r="W323" s="342"/>
      <c r="X323" s="341" t="str">
        <f t="shared" si="2"/>
        <v/>
      </c>
      <c r="Y323" s="341" t="str">
        <f t="shared" si="3"/>
        <v/>
      </c>
      <c r="Z323" s="341"/>
      <c r="AA323" s="341"/>
      <c r="AB323" s="341"/>
      <c r="AC323" s="401"/>
      <c r="AD323" s="563"/>
      <c r="AE323" s="564"/>
      <c r="AF323" s="564"/>
      <c r="AG323" s="564"/>
      <c r="AH323" s="564"/>
      <c r="AI323" s="564"/>
      <c r="AJ323" s="564"/>
      <c r="AK323" s="564"/>
      <c r="AL323" s="563"/>
      <c r="AM323" s="564"/>
      <c r="AN323" s="564"/>
      <c r="AO323" s="564"/>
      <c r="AP323" s="564"/>
      <c r="AQ323" s="564"/>
      <c r="AR323" s="564"/>
      <c r="AS323" s="564"/>
      <c r="AT323" s="401"/>
      <c r="AU323" s="399"/>
      <c r="AV323" s="617"/>
      <c r="AW323" s="401"/>
      <c r="AX323" s="401"/>
      <c r="AY323" s="341"/>
      <c r="AZ323" s="341"/>
      <c r="BA323" s="341"/>
      <c r="BB323" s="341"/>
      <c r="BC323" s="341"/>
      <c r="BD323" s="401"/>
      <c r="BE323" s="341"/>
      <c r="BF323" s="341"/>
      <c r="BG323" s="402"/>
      <c r="BH323" s="403"/>
      <c r="BI323" s="405"/>
      <c r="BJ323" s="405"/>
      <c r="BK323" s="405"/>
      <c r="BL323" s="405"/>
      <c r="BM323" s="514"/>
    </row>
    <row r="324" ht="18.75" customHeight="1">
      <c r="A324" s="400" t="str">
        <f t="shared" si="4"/>
        <v/>
      </c>
      <c r="B324" s="341"/>
      <c r="C324" s="559"/>
      <c r="D324" s="341"/>
      <c r="E324" s="638"/>
      <c r="F324" s="393"/>
      <c r="G324" s="341" t="str">
        <f t="array" ref="G324">IF(C324="","",XLOOKUP(C324,'Master Data'!K:K,'Master Data'!N:N,"Input in Master Data",0,1))</f>
        <v/>
      </c>
      <c r="H324" s="341" t="str">
        <f t="array" ref="H324">IF(C324="","",XLOOKUP(C324,'Master Data'!K:K,'Master Data'!O:O,"Input in Master Data",0,1))</f>
        <v/>
      </c>
      <c r="I324" s="341" t="str">
        <f t="array" ref="I324">if(U324="","",XLOOKUP(U324,Master[Company],Master[Blow],"Unknown",0,1))</f>
        <v/>
      </c>
      <c r="J324" s="341" t="str">
        <f t="array" ref="J324">if(U324="","",XLOOKUP(U324,Master[Company],Master[Pigging],"Unknown",0,1))</f>
        <v/>
      </c>
      <c r="K324" s="341" t="str">
        <f t="array" ref="K324">if(U324="","",XLOOKUP(U324,Master[Company],Master[Load Method],"Unknown",0,1))</f>
        <v/>
      </c>
      <c r="L324" s="341" t="str">
        <f t="array" ref="L324">if(U324="","",XLOOKUP(U324,Master[Company],Master[Line Distance],"Unknown",0,1))</f>
        <v/>
      </c>
      <c r="M324" s="394"/>
      <c r="N324" s="341"/>
      <c r="O324" s="341"/>
      <c r="P324" s="341" t="str">
        <f t="array" ref="P324">if(U324="","",XLOOKUP(U324,Master[Company],Master[Terms],"NA",0,1))</f>
        <v/>
      </c>
      <c r="Q324" s="341" t="str">
        <f t="shared" si="1"/>
        <v/>
      </c>
      <c r="R324" s="341" t="str">
        <f t="array" ref="R324">if(U324="","",XLOOKUP(U324,Master[Company],Master[Group],"NA",0,1))</f>
        <v/>
      </c>
      <c r="S324" s="341" t="str">
        <f t="array" ref="S324">if(U324="","",XLOOKUP(U324,Master[Company],Master[Loading Location],"NA",0,1))</f>
        <v/>
      </c>
      <c r="T324" s="341" t="str">
        <f t="array" ref="T324">if(U324="","",XLOOKUP(U324,Master[Company],Master[Acronym],"NA",0,1))</f>
        <v/>
      </c>
      <c r="U324" s="341"/>
      <c r="V324" s="342"/>
      <c r="W324" s="342"/>
      <c r="X324" s="341" t="str">
        <f t="shared" si="2"/>
        <v/>
      </c>
      <c r="Y324" s="341" t="str">
        <f t="shared" si="3"/>
        <v/>
      </c>
      <c r="Z324" s="341"/>
      <c r="AA324" s="341"/>
      <c r="AB324" s="341"/>
      <c r="AC324" s="401"/>
      <c r="AD324" s="563"/>
      <c r="AE324" s="564"/>
      <c r="AF324" s="564"/>
      <c r="AG324" s="564"/>
      <c r="AH324" s="564"/>
      <c r="AI324" s="564"/>
      <c r="AJ324" s="564"/>
      <c r="AK324" s="564"/>
      <c r="AL324" s="563"/>
      <c r="AM324" s="564"/>
      <c r="AN324" s="564"/>
      <c r="AO324" s="564"/>
      <c r="AP324" s="564"/>
      <c r="AQ324" s="564"/>
      <c r="AR324" s="564"/>
      <c r="AS324" s="564"/>
      <c r="AT324" s="401"/>
      <c r="AU324" s="399"/>
      <c r="AV324" s="617"/>
      <c r="AW324" s="401"/>
      <c r="AX324" s="401"/>
      <c r="AY324" s="341"/>
      <c r="AZ324" s="341"/>
      <c r="BA324" s="341"/>
      <c r="BB324" s="341"/>
      <c r="BC324" s="341"/>
      <c r="BD324" s="401"/>
      <c r="BE324" s="341"/>
      <c r="BF324" s="341"/>
      <c r="BG324" s="402"/>
      <c r="BH324" s="403"/>
      <c r="BI324" s="405"/>
      <c r="BJ324" s="405"/>
      <c r="BK324" s="405"/>
      <c r="BL324" s="405"/>
      <c r="BM324" s="514"/>
    </row>
    <row r="325" ht="18.75" customHeight="1">
      <c r="A325" s="400" t="str">
        <f t="shared" si="4"/>
        <v/>
      </c>
      <c r="B325" s="341"/>
      <c r="C325" s="559"/>
      <c r="D325" s="341"/>
      <c r="E325" s="638"/>
      <c r="F325" s="393"/>
      <c r="G325" s="341" t="str">
        <f t="array" ref="G325">IF(C325="","",XLOOKUP(C325,'Master Data'!K:K,'Master Data'!N:N,"Input in Master Data",0,1))</f>
        <v/>
      </c>
      <c r="H325" s="341" t="str">
        <f t="array" ref="H325">IF(C325="","",XLOOKUP(C325,'Master Data'!K:K,'Master Data'!O:O,"Input in Master Data",0,1))</f>
        <v/>
      </c>
      <c r="I325" s="341" t="str">
        <f t="array" ref="I325">if(U325="","",XLOOKUP(U325,Master[Company],Master[Blow],"Unknown",0,1))</f>
        <v/>
      </c>
      <c r="J325" s="341" t="str">
        <f t="array" ref="J325">if(U325="","",XLOOKUP(U325,Master[Company],Master[Pigging],"Unknown",0,1))</f>
        <v/>
      </c>
      <c r="K325" s="341" t="str">
        <f t="array" ref="K325">if(U325="","",XLOOKUP(U325,Master[Company],Master[Load Method],"Unknown",0,1))</f>
        <v/>
      </c>
      <c r="L325" s="341" t="str">
        <f t="array" ref="L325">if(U325="","",XLOOKUP(U325,Master[Company],Master[Line Distance],"Unknown",0,1))</f>
        <v/>
      </c>
      <c r="M325" s="394"/>
      <c r="N325" s="341"/>
      <c r="O325" s="341"/>
      <c r="P325" s="341" t="str">
        <f t="array" ref="P325">if(U325="","",XLOOKUP(U325,Master[Company],Master[Terms],"NA",0,1))</f>
        <v/>
      </c>
      <c r="Q325" s="341" t="str">
        <f t="shared" si="1"/>
        <v/>
      </c>
      <c r="R325" s="341" t="str">
        <f t="array" ref="R325">if(U325="","",XLOOKUP(U325,Master[Company],Master[Group],"NA",0,1))</f>
        <v/>
      </c>
      <c r="S325" s="341" t="str">
        <f t="array" ref="S325">if(U325="","",XLOOKUP(U325,Master[Company],Master[Loading Location],"NA",0,1))</f>
        <v/>
      </c>
      <c r="T325" s="341" t="str">
        <f t="array" ref="T325">if(U325="","",XLOOKUP(U325,Master[Company],Master[Acronym],"NA",0,1))</f>
        <v/>
      </c>
      <c r="U325" s="341"/>
      <c r="V325" s="342"/>
      <c r="W325" s="342"/>
      <c r="X325" s="341" t="str">
        <f t="shared" si="2"/>
        <v/>
      </c>
      <c r="Y325" s="341" t="str">
        <f t="shared" si="3"/>
        <v/>
      </c>
      <c r="Z325" s="341"/>
      <c r="AA325" s="341"/>
      <c r="AB325" s="341"/>
      <c r="AC325" s="401"/>
      <c r="AD325" s="563"/>
      <c r="AE325" s="564"/>
      <c r="AF325" s="564"/>
      <c r="AG325" s="564"/>
      <c r="AH325" s="564"/>
      <c r="AI325" s="564"/>
      <c r="AJ325" s="564"/>
      <c r="AK325" s="564"/>
      <c r="AL325" s="563"/>
      <c r="AM325" s="564"/>
      <c r="AN325" s="564"/>
      <c r="AO325" s="564"/>
      <c r="AP325" s="564"/>
      <c r="AQ325" s="564"/>
      <c r="AR325" s="564"/>
      <c r="AS325" s="564"/>
      <c r="AT325" s="401"/>
      <c r="AU325" s="399"/>
      <c r="AV325" s="617"/>
      <c r="AW325" s="401"/>
      <c r="AX325" s="401"/>
      <c r="AY325" s="341"/>
      <c r="AZ325" s="341"/>
      <c r="BA325" s="341"/>
      <c r="BB325" s="341"/>
      <c r="BC325" s="341"/>
      <c r="BD325" s="401"/>
      <c r="BE325" s="341"/>
      <c r="BF325" s="341"/>
      <c r="BG325" s="402"/>
      <c r="BH325" s="403"/>
      <c r="BI325" s="405"/>
      <c r="BJ325" s="405"/>
      <c r="BK325" s="405"/>
      <c r="BL325" s="405"/>
      <c r="BM325" s="514"/>
    </row>
    <row r="326" ht="18.75" customHeight="1">
      <c r="A326" s="400" t="str">
        <f t="shared" si="4"/>
        <v/>
      </c>
      <c r="B326" s="341"/>
      <c r="C326" s="559"/>
      <c r="D326" s="341"/>
      <c r="E326" s="638"/>
      <c r="F326" s="393"/>
      <c r="G326" s="341" t="str">
        <f t="array" ref="G326">IF(C326="","",XLOOKUP(C326,'Master Data'!K:K,'Master Data'!N:N,"Input in Master Data",0,1))</f>
        <v/>
      </c>
      <c r="H326" s="341" t="str">
        <f t="array" ref="H326">IF(C326="","",XLOOKUP(C326,'Master Data'!K:K,'Master Data'!O:O,"Input in Master Data",0,1))</f>
        <v/>
      </c>
      <c r="I326" s="341" t="str">
        <f t="array" ref="I326">if(U326="","",XLOOKUP(U326,Master[Company],Master[Blow],"Unknown",0,1))</f>
        <v/>
      </c>
      <c r="J326" s="341" t="str">
        <f t="array" ref="J326">if(U326="","",XLOOKUP(U326,Master[Company],Master[Pigging],"Unknown",0,1))</f>
        <v/>
      </c>
      <c r="K326" s="341" t="str">
        <f t="array" ref="K326">if(U326="","",XLOOKUP(U326,Master[Company],Master[Load Method],"Unknown",0,1))</f>
        <v/>
      </c>
      <c r="L326" s="341" t="str">
        <f t="array" ref="L326">if(U326="","",XLOOKUP(U326,Master[Company],Master[Line Distance],"Unknown",0,1))</f>
        <v/>
      </c>
      <c r="M326" s="394"/>
      <c r="N326" s="341"/>
      <c r="O326" s="341"/>
      <c r="P326" s="341" t="str">
        <f t="array" ref="P326">if(U326="","",XLOOKUP(U326,Master[Company],Master[Terms],"NA",0,1))</f>
        <v/>
      </c>
      <c r="Q326" s="341" t="str">
        <f t="shared" si="1"/>
        <v/>
      </c>
      <c r="R326" s="341" t="str">
        <f t="array" ref="R326">if(U326="","",XLOOKUP(U326,Master[Company],Master[Group],"NA",0,1))</f>
        <v/>
      </c>
      <c r="S326" s="341" t="str">
        <f t="array" ref="S326">if(U326="","",XLOOKUP(U326,Master[Company],Master[Loading Location],"NA",0,1))</f>
        <v/>
      </c>
      <c r="T326" s="341" t="str">
        <f t="array" ref="T326">if(U326="","",XLOOKUP(U326,Master[Company],Master[Acronym],"NA",0,1))</f>
        <v/>
      </c>
      <c r="U326" s="341"/>
      <c r="V326" s="342"/>
      <c r="W326" s="342"/>
      <c r="X326" s="341" t="str">
        <f t="shared" si="2"/>
        <v/>
      </c>
      <c r="Y326" s="341" t="str">
        <f t="shared" si="3"/>
        <v/>
      </c>
      <c r="Z326" s="341"/>
      <c r="AA326" s="341"/>
      <c r="AB326" s="341"/>
      <c r="AC326" s="401"/>
      <c r="AD326" s="563"/>
      <c r="AE326" s="564"/>
      <c r="AF326" s="564"/>
      <c r="AG326" s="564"/>
      <c r="AH326" s="564"/>
      <c r="AI326" s="564"/>
      <c r="AJ326" s="564"/>
      <c r="AK326" s="564"/>
      <c r="AL326" s="563"/>
      <c r="AM326" s="564"/>
      <c r="AN326" s="564"/>
      <c r="AO326" s="564"/>
      <c r="AP326" s="564"/>
      <c r="AQ326" s="564"/>
      <c r="AR326" s="564"/>
      <c r="AS326" s="564"/>
      <c r="AT326" s="401"/>
      <c r="AU326" s="399"/>
      <c r="AV326" s="617"/>
      <c r="AW326" s="401"/>
      <c r="AX326" s="401"/>
      <c r="AY326" s="341"/>
      <c r="AZ326" s="341"/>
      <c r="BA326" s="341"/>
      <c r="BB326" s="341"/>
      <c r="BC326" s="341"/>
      <c r="BD326" s="401"/>
      <c r="BE326" s="341"/>
      <c r="BF326" s="341"/>
      <c r="BG326" s="402"/>
      <c r="BH326" s="403"/>
      <c r="BI326" s="405"/>
      <c r="BJ326" s="405"/>
      <c r="BK326" s="405"/>
      <c r="BL326" s="405"/>
      <c r="BM326" s="514"/>
    </row>
    <row r="327" ht="18.75" customHeight="1">
      <c r="A327" s="400" t="str">
        <f t="shared" si="4"/>
        <v/>
      </c>
      <c r="B327" s="341"/>
      <c r="C327" s="559"/>
      <c r="D327" s="341"/>
      <c r="E327" s="638"/>
      <c r="F327" s="393"/>
      <c r="G327" s="341" t="str">
        <f t="array" ref="G327">IF(C327="","",XLOOKUP(C327,'Master Data'!K:K,'Master Data'!N:N,"Input in Master Data",0,1))</f>
        <v/>
      </c>
      <c r="H327" s="341" t="str">
        <f t="array" ref="H327">IF(C327="","",XLOOKUP(C327,'Master Data'!K:K,'Master Data'!O:O,"Input in Master Data",0,1))</f>
        <v/>
      </c>
      <c r="I327" s="341" t="str">
        <f t="array" ref="I327">if(U327="","",XLOOKUP(U327,Master[Company],Master[Blow],"Unknown",0,1))</f>
        <v/>
      </c>
      <c r="J327" s="341" t="str">
        <f t="array" ref="J327">if(U327="","",XLOOKUP(U327,Master[Company],Master[Pigging],"Unknown",0,1))</f>
        <v/>
      </c>
      <c r="K327" s="341" t="str">
        <f t="array" ref="K327">if(U327="","",XLOOKUP(U327,Master[Company],Master[Load Method],"Unknown",0,1))</f>
        <v/>
      </c>
      <c r="L327" s="341" t="str">
        <f t="array" ref="L327">if(U327="","",XLOOKUP(U327,Master[Company],Master[Line Distance],"Unknown",0,1))</f>
        <v/>
      </c>
      <c r="M327" s="394"/>
      <c r="N327" s="341"/>
      <c r="O327" s="341"/>
      <c r="P327" s="341" t="str">
        <f t="array" ref="P327">if(U327="","",XLOOKUP(U327,Master[Company],Master[Terms],"NA",0,1))</f>
        <v/>
      </c>
      <c r="Q327" s="341" t="str">
        <f t="shared" si="1"/>
        <v/>
      </c>
      <c r="R327" s="341" t="str">
        <f t="array" ref="R327">if(U327="","",XLOOKUP(U327,Master[Company],Master[Group],"NA",0,1))</f>
        <v/>
      </c>
      <c r="S327" s="341" t="str">
        <f t="array" ref="S327">if(U327="","",XLOOKUP(U327,Master[Company],Master[Loading Location],"NA",0,1))</f>
        <v/>
      </c>
      <c r="T327" s="341" t="str">
        <f t="array" ref="T327">if(U327="","",XLOOKUP(U327,Master[Company],Master[Acronym],"NA",0,1))</f>
        <v/>
      </c>
      <c r="U327" s="341"/>
      <c r="V327" s="342"/>
      <c r="W327" s="342"/>
      <c r="X327" s="341" t="str">
        <f t="shared" si="2"/>
        <v/>
      </c>
      <c r="Y327" s="341" t="str">
        <f t="shared" si="3"/>
        <v/>
      </c>
      <c r="Z327" s="341"/>
      <c r="AA327" s="341"/>
      <c r="AB327" s="341"/>
      <c r="AC327" s="401"/>
      <c r="AD327" s="563"/>
      <c r="AE327" s="564"/>
      <c r="AF327" s="564"/>
      <c r="AG327" s="564"/>
      <c r="AH327" s="564"/>
      <c r="AI327" s="564"/>
      <c r="AJ327" s="564"/>
      <c r="AK327" s="564"/>
      <c r="AL327" s="563"/>
      <c r="AM327" s="564"/>
      <c r="AN327" s="564"/>
      <c r="AO327" s="564"/>
      <c r="AP327" s="564"/>
      <c r="AQ327" s="564"/>
      <c r="AR327" s="564"/>
      <c r="AS327" s="564"/>
      <c r="AT327" s="401"/>
      <c r="AU327" s="399"/>
      <c r="AV327" s="617"/>
      <c r="AW327" s="401"/>
      <c r="AX327" s="401"/>
      <c r="AY327" s="341"/>
      <c r="AZ327" s="341"/>
      <c r="BA327" s="341"/>
      <c r="BB327" s="341"/>
      <c r="BC327" s="341"/>
      <c r="BD327" s="401"/>
      <c r="BE327" s="341"/>
      <c r="BF327" s="341"/>
      <c r="BG327" s="402"/>
      <c r="BH327" s="403"/>
      <c r="BI327" s="405"/>
      <c r="BJ327" s="405"/>
      <c r="BK327" s="405"/>
      <c r="BL327" s="405"/>
      <c r="BM327" s="514"/>
    </row>
    <row r="328" ht="18.75" customHeight="1">
      <c r="A328" s="400" t="str">
        <f t="shared" si="4"/>
        <v/>
      </c>
      <c r="B328" s="341"/>
      <c r="C328" s="559"/>
      <c r="D328" s="341"/>
      <c r="E328" s="638"/>
      <c r="F328" s="393"/>
      <c r="G328" s="341" t="str">
        <f t="array" ref="G328">IF(C328="","",XLOOKUP(C328,'Master Data'!K:K,'Master Data'!N:N,"Input in Master Data",0,1))</f>
        <v/>
      </c>
      <c r="H328" s="341" t="str">
        <f t="array" ref="H328">IF(C328="","",XLOOKUP(C328,'Master Data'!K:K,'Master Data'!O:O,"Input in Master Data",0,1))</f>
        <v/>
      </c>
      <c r="I328" s="341" t="str">
        <f t="array" ref="I328">if(U328="","",XLOOKUP(U328,Master[Company],Master[Blow],"Unknown",0,1))</f>
        <v/>
      </c>
      <c r="J328" s="341" t="str">
        <f t="array" ref="J328">if(U328="","",XLOOKUP(U328,Master[Company],Master[Pigging],"Unknown",0,1))</f>
        <v/>
      </c>
      <c r="K328" s="341" t="str">
        <f t="array" ref="K328">if(U328="","",XLOOKUP(U328,Master[Company],Master[Load Method],"Unknown",0,1))</f>
        <v/>
      </c>
      <c r="L328" s="341" t="str">
        <f t="array" ref="L328">if(U328="","",XLOOKUP(U328,Master[Company],Master[Line Distance],"Unknown",0,1))</f>
        <v/>
      </c>
      <c r="M328" s="394"/>
      <c r="N328" s="341"/>
      <c r="O328" s="341"/>
      <c r="P328" s="341" t="str">
        <f t="array" ref="P328">if(U328="","",XLOOKUP(U328,Master[Company],Master[Terms],"NA",0,1))</f>
        <v/>
      </c>
      <c r="Q328" s="341" t="str">
        <f t="shared" si="1"/>
        <v/>
      </c>
      <c r="R328" s="341" t="str">
        <f t="array" ref="R328">if(U328="","",XLOOKUP(U328,Master[Company],Master[Group],"NA",0,1))</f>
        <v/>
      </c>
      <c r="S328" s="341" t="str">
        <f t="array" ref="S328">if(U328="","",XLOOKUP(U328,Master[Company],Master[Loading Location],"NA",0,1))</f>
        <v/>
      </c>
      <c r="T328" s="341" t="str">
        <f t="array" ref="T328">if(U328="","",XLOOKUP(U328,Master[Company],Master[Acronym],"NA",0,1))</f>
        <v/>
      </c>
      <c r="U328" s="341"/>
      <c r="V328" s="342"/>
      <c r="W328" s="342"/>
      <c r="X328" s="341" t="str">
        <f t="shared" si="2"/>
        <v/>
      </c>
      <c r="Y328" s="341" t="str">
        <f t="shared" si="3"/>
        <v/>
      </c>
      <c r="Z328" s="341"/>
      <c r="AA328" s="341"/>
      <c r="AB328" s="341"/>
      <c r="AC328" s="401"/>
      <c r="AD328" s="563"/>
      <c r="AE328" s="564"/>
      <c r="AF328" s="564"/>
      <c r="AG328" s="564"/>
      <c r="AH328" s="564"/>
      <c r="AI328" s="564"/>
      <c r="AJ328" s="564"/>
      <c r="AK328" s="564"/>
      <c r="AL328" s="563"/>
      <c r="AM328" s="564"/>
      <c r="AN328" s="564"/>
      <c r="AO328" s="564"/>
      <c r="AP328" s="564"/>
      <c r="AQ328" s="564"/>
      <c r="AR328" s="564"/>
      <c r="AS328" s="564"/>
      <c r="AT328" s="401"/>
      <c r="AU328" s="399"/>
      <c r="AV328" s="617"/>
      <c r="AW328" s="401"/>
      <c r="AX328" s="401"/>
      <c r="AY328" s="341"/>
      <c r="AZ328" s="341"/>
      <c r="BA328" s="341"/>
      <c r="BB328" s="341"/>
      <c r="BC328" s="341"/>
      <c r="BD328" s="401"/>
      <c r="BE328" s="341"/>
      <c r="BF328" s="341"/>
      <c r="BG328" s="402"/>
      <c r="BH328" s="403"/>
      <c r="BI328" s="405"/>
      <c r="BJ328" s="405"/>
      <c r="BK328" s="405"/>
      <c r="BL328" s="405"/>
      <c r="BM328" s="514"/>
    </row>
    <row r="329" ht="18.75" customHeight="1">
      <c r="A329" s="400" t="str">
        <f t="shared" si="4"/>
        <v/>
      </c>
      <c r="B329" s="341"/>
      <c r="C329" s="559"/>
      <c r="D329" s="341"/>
      <c r="E329" s="638"/>
      <c r="F329" s="393"/>
      <c r="G329" s="341" t="str">
        <f t="array" ref="G329">IF(C329="","",XLOOKUP(C329,'Master Data'!K:K,'Master Data'!N:N,"Input in Master Data",0,1))</f>
        <v/>
      </c>
      <c r="H329" s="341" t="str">
        <f t="array" ref="H329">IF(C329="","",XLOOKUP(C329,'Master Data'!K:K,'Master Data'!O:O,"Input in Master Data",0,1))</f>
        <v/>
      </c>
      <c r="I329" s="341" t="str">
        <f t="array" ref="I329">if(U329="","",XLOOKUP(U329,Master[Company],Master[Blow],"Unknown",0,1))</f>
        <v/>
      </c>
      <c r="J329" s="341" t="str">
        <f t="array" ref="J329">if(U329="","",XLOOKUP(U329,Master[Company],Master[Pigging],"Unknown",0,1))</f>
        <v/>
      </c>
      <c r="K329" s="341" t="str">
        <f t="array" ref="K329">if(U329="","",XLOOKUP(U329,Master[Company],Master[Load Method],"Unknown",0,1))</f>
        <v/>
      </c>
      <c r="L329" s="341" t="str">
        <f t="array" ref="L329">if(U329="","",XLOOKUP(U329,Master[Company],Master[Line Distance],"Unknown",0,1))</f>
        <v/>
      </c>
      <c r="M329" s="394"/>
      <c r="N329" s="341"/>
      <c r="O329" s="341"/>
      <c r="P329" s="341" t="str">
        <f t="array" ref="P329">if(U329="","",XLOOKUP(U329,Master[Company],Master[Terms],"NA",0,1))</f>
        <v/>
      </c>
      <c r="Q329" s="341" t="str">
        <f t="shared" si="1"/>
        <v/>
      </c>
      <c r="R329" s="341" t="str">
        <f t="array" ref="R329">if(U329="","",XLOOKUP(U329,Master[Company],Master[Group],"NA",0,1))</f>
        <v/>
      </c>
      <c r="S329" s="341" t="str">
        <f t="array" ref="S329">if(U329="","",XLOOKUP(U329,Master[Company],Master[Loading Location],"NA",0,1))</f>
        <v/>
      </c>
      <c r="T329" s="341" t="str">
        <f t="array" ref="T329">if(U329="","",XLOOKUP(U329,Master[Company],Master[Acronym],"NA",0,1))</f>
        <v/>
      </c>
      <c r="U329" s="341"/>
      <c r="V329" s="342"/>
      <c r="W329" s="342"/>
      <c r="X329" s="341" t="str">
        <f t="shared" si="2"/>
        <v/>
      </c>
      <c r="Y329" s="341" t="str">
        <f t="shared" si="3"/>
        <v/>
      </c>
      <c r="Z329" s="341"/>
      <c r="AA329" s="341"/>
      <c r="AB329" s="341"/>
      <c r="AC329" s="401"/>
      <c r="AD329" s="563"/>
      <c r="AE329" s="564"/>
      <c r="AF329" s="564"/>
      <c r="AG329" s="564"/>
      <c r="AH329" s="564"/>
      <c r="AI329" s="564"/>
      <c r="AJ329" s="564"/>
      <c r="AK329" s="564"/>
      <c r="AL329" s="563"/>
      <c r="AM329" s="564"/>
      <c r="AN329" s="564"/>
      <c r="AO329" s="564"/>
      <c r="AP329" s="564"/>
      <c r="AQ329" s="564"/>
      <c r="AR329" s="564"/>
      <c r="AS329" s="564"/>
      <c r="AT329" s="401"/>
      <c r="AU329" s="399"/>
      <c r="AV329" s="617"/>
      <c r="AW329" s="401"/>
      <c r="AX329" s="401"/>
      <c r="AY329" s="341"/>
      <c r="AZ329" s="341"/>
      <c r="BA329" s="341"/>
      <c r="BB329" s="341"/>
      <c r="BC329" s="341"/>
      <c r="BD329" s="401"/>
      <c r="BE329" s="341"/>
      <c r="BF329" s="341"/>
      <c r="BG329" s="402"/>
      <c r="BH329" s="403"/>
      <c r="BI329" s="405"/>
      <c r="BJ329" s="405"/>
      <c r="BK329" s="405"/>
      <c r="BL329" s="405"/>
      <c r="BM329" s="514"/>
    </row>
    <row r="330" ht="18.75" customHeight="1">
      <c r="A330" s="400" t="str">
        <f t="shared" si="4"/>
        <v/>
      </c>
      <c r="B330" s="341"/>
      <c r="C330" s="559"/>
      <c r="D330" s="341"/>
      <c r="E330" s="638"/>
      <c r="F330" s="393"/>
      <c r="G330" s="341" t="str">
        <f t="array" ref="G330">IF(C330="","",XLOOKUP(C330,'Master Data'!K:K,'Master Data'!N:N,"Input in Master Data",0,1))</f>
        <v/>
      </c>
      <c r="H330" s="341" t="str">
        <f t="array" ref="H330">IF(C330="","",XLOOKUP(C330,'Master Data'!K:K,'Master Data'!O:O,"Input in Master Data",0,1))</f>
        <v/>
      </c>
      <c r="I330" s="341" t="str">
        <f t="array" ref="I330">if(U330="","",XLOOKUP(U330,Master[Company],Master[Blow],"Unknown",0,1))</f>
        <v/>
      </c>
      <c r="J330" s="341" t="str">
        <f t="array" ref="J330">if(U330="","",XLOOKUP(U330,Master[Company],Master[Pigging],"Unknown",0,1))</f>
        <v/>
      </c>
      <c r="K330" s="341" t="str">
        <f t="array" ref="K330">if(U330="","",XLOOKUP(U330,Master[Company],Master[Load Method],"Unknown",0,1))</f>
        <v/>
      </c>
      <c r="L330" s="341" t="str">
        <f t="array" ref="L330">if(U330="","",XLOOKUP(U330,Master[Company],Master[Line Distance],"Unknown",0,1))</f>
        <v/>
      </c>
      <c r="M330" s="394"/>
      <c r="N330" s="341"/>
      <c r="O330" s="341"/>
      <c r="P330" s="341" t="str">
        <f t="array" ref="P330">if(U330="","",XLOOKUP(U330,Master[Company],Master[Terms],"NA",0,1))</f>
        <v/>
      </c>
      <c r="Q330" s="341" t="str">
        <f t="shared" si="1"/>
        <v/>
      </c>
      <c r="R330" s="341" t="str">
        <f t="array" ref="R330">if(U330="","",XLOOKUP(U330,Master[Company],Master[Group],"NA",0,1))</f>
        <v/>
      </c>
      <c r="S330" s="341" t="str">
        <f t="array" ref="S330">if(U330="","",XLOOKUP(U330,Master[Company],Master[Loading Location],"NA",0,1))</f>
        <v/>
      </c>
      <c r="T330" s="341" t="str">
        <f t="array" ref="T330">if(U330="","",XLOOKUP(U330,Master[Company],Master[Acronym],"NA",0,1))</f>
        <v/>
      </c>
      <c r="U330" s="341"/>
      <c r="V330" s="342"/>
      <c r="W330" s="342"/>
      <c r="X330" s="341" t="str">
        <f t="shared" si="2"/>
        <v/>
      </c>
      <c r="Y330" s="341" t="str">
        <f t="shared" si="3"/>
        <v/>
      </c>
      <c r="Z330" s="341"/>
      <c r="AA330" s="341"/>
      <c r="AB330" s="341"/>
      <c r="AC330" s="401"/>
      <c r="AD330" s="563"/>
      <c r="AE330" s="564"/>
      <c r="AF330" s="564"/>
      <c r="AG330" s="564"/>
      <c r="AH330" s="564"/>
      <c r="AI330" s="564"/>
      <c r="AJ330" s="564"/>
      <c r="AK330" s="564"/>
      <c r="AL330" s="563"/>
      <c r="AM330" s="564"/>
      <c r="AN330" s="564"/>
      <c r="AO330" s="564"/>
      <c r="AP330" s="564"/>
      <c r="AQ330" s="564"/>
      <c r="AR330" s="564"/>
      <c r="AS330" s="564"/>
      <c r="AT330" s="401"/>
      <c r="AU330" s="399"/>
      <c r="AV330" s="617"/>
      <c r="AW330" s="401"/>
      <c r="AX330" s="401"/>
      <c r="AY330" s="341"/>
      <c r="AZ330" s="341"/>
      <c r="BA330" s="341"/>
      <c r="BB330" s="341"/>
      <c r="BC330" s="341"/>
      <c r="BD330" s="401"/>
      <c r="BE330" s="341"/>
      <c r="BF330" s="341"/>
      <c r="BG330" s="402"/>
      <c r="BH330" s="403"/>
      <c r="BI330" s="405"/>
      <c r="BJ330" s="405"/>
      <c r="BK330" s="405"/>
      <c r="BL330" s="405"/>
      <c r="BM330" s="514"/>
    </row>
    <row r="331" ht="18.75" customHeight="1">
      <c r="A331" s="400" t="str">
        <f t="shared" si="4"/>
        <v/>
      </c>
      <c r="B331" s="341"/>
      <c r="C331" s="559"/>
      <c r="D331" s="341"/>
      <c r="E331" s="638"/>
      <c r="F331" s="393"/>
      <c r="G331" s="341" t="str">
        <f t="array" ref="G331">IF(C331="","",XLOOKUP(C331,'Master Data'!K:K,'Master Data'!N:N,"Input in Master Data",0,1))</f>
        <v/>
      </c>
      <c r="H331" s="341" t="str">
        <f t="array" ref="H331">IF(C331="","",XLOOKUP(C331,'Master Data'!K:K,'Master Data'!O:O,"Input in Master Data",0,1))</f>
        <v/>
      </c>
      <c r="I331" s="341" t="str">
        <f t="array" ref="I331">if(U331="","",XLOOKUP(U331,Master[Company],Master[Blow],"Unknown",0,1))</f>
        <v/>
      </c>
      <c r="J331" s="341" t="str">
        <f t="array" ref="J331">if(U331="","",XLOOKUP(U331,Master[Company],Master[Pigging],"Unknown",0,1))</f>
        <v/>
      </c>
      <c r="K331" s="341" t="str">
        <f t="array" ref="K331">if(U331="","",XLOOKUP(U331,Master[Company],Master[Load Method],"Unknown",0,1))</f>
        <v/>
      </c>
      <c r="L331" s="341" t="str">
        <f t="array" ref="L331">if(U331="","",XLOOKUP(U331,Master[Company],Master[Line Distance],"Unknown",0,1))</f>
        <v/>
      </c>
      <c r="M331" s="394"/>
      <c r="N331" s="341"/>
      <c r="O331" s="341"/>
      <c r="P331" s="341" t="str">
        <f t="array" ref="P331">if(U331="","",XLOOKUP(U331,Master[Company],Master[Terms],"NA",0,1))</f>
        <v/>
      </c>
      <c r="Q331" s="341" t="str">
        <f t="shared" si="1"/>
        <v/>
      </c>
      <c r="R331" s="341" t="str">
        <f t="array" ref="R331">if(U331="","",XLOOKUP(U331,Master[Company],Master[Group],"NA",0,1))</f>
        <v/>
      </c>
      <c r="S331" s="341" t="str">
        <f t="array" ref="S331">if(U331="","",XLOOKUP(U331,Master[Company],Master[Loading Location],"NA",0,1))</f>
        <v/>
      </c>
      <c r="T331" s="341" t="str">
        <f t="array" ref="T331">if(U331="","",XLOOKUP(U331,Master[Company],Master[Acronym],"NA",0,1))</f>
        <v/>
      </c>
      <c r="U331" s="341"/>
      <c r="V331" s="342"/>
      <c r="W331" s="342"/>
      <c r="X331" s="341" t="str">
        <f t="shared" si="2"/>
        <v/>
      </c>
      <c r="Y331" s="341" t="str">
        <f t="shared" si="3"/>
        <v/>
      </c>
      <c r="Z331" s="341"/>
      <c r="AA331" s="341"/>
      <c r="AB331" s="341"/>
      <c r="AC331" s="401"/>
      <c r="AD331" s="563"/>
      <c r="AE331" s="564"/>
      <c r="AF331" s="564"/>
      <c r="AG331" s="564"/>
      <c r="AH331" s="564"/>
      <c r="AI331" s="564"/>
      <c r="AJ331" s="564"/>
      <c r="AK331" s="564"/>
      <c r="AL331" s="563"/>
      <c r="AM331" s="564"/>
      <c r="AN331" s="564"/>
      <c r="AO331" s="564"/>
      <c r="AP331" s="564"/>
      <c r="AQ331" s="564"/>
      <c r="AR331" s="564"/>
      <c r="AS331" s="564"/>
      <c r="AT331" s="401"/>
      <c r="AU331" s="399"/>
      <c r="AV331" s="617"/>
      <c r="AW331" s="401"/>
      <c r="AX331" s="401"/>
      <c r="AY331" s="341"/>
      <c r="AZ331" s="341"/>
      <c r="BA331" s="341"/>
      <c r="BB331" s="341"/>
      <c r="BC331" s="341"/>
      <c r="BD331" s="401"/>
      <c r="BE331" s="341"/>
      <c r="BF331" s="341"/>
      <c r="BG331" s="402"/>
      <c r="BH331" s="403"/>
      <c r="BI331" s="405"/>
      <c r="BJ331" s="405"/>
      <c r="BK331" s="405"/>
      <c r="BL331" s="405"/>
      <c r="BM331" s="514"/>
    </row>
    <row r="332" ht="18.75" customHeight="1">
      <c r="A332" s="400" t="str">
        <f t="shared" si="4"/>
        <v/>
      </c>
      <c r="B332" s="341"/>
      <c r="C332" s="559"/>
      <c r="D332" s="341"/>
      <c r="E332" s="638"/>
      <c r="F332" s="393"/>
      <c r="G332" s="341" t="str">
        <f t="array" ref="G332">IF(C332="","",XLOOKUP(C332,'Master Data'!K:K,'Master Data'!N:N,"Input in Master Data",0,1))</f>
        <v/>
      </c>
      <c r="H332" s="341" t="str">
        <f t="array" ref="H332">IF(C332="","",XLOOKUP(C332,'Master Data'!K:K,'Master Data'!O:O,"Input in Master Data",0,1))</f>
        <v/>
      </c>
      <c r="I332" s="341" t="str">
        <f t="array" ref="I332">if(U332="","",XLOOKUP(U332,Master[Company],Master[Blow],"Unknown",0,1))</f>
        <v/>
      </c>
      <c r="J332" s="341" t="str">
        <f t="array" ref="J332">if(U332="","",XLOOKUP(U332,Master[Company],Master[Pigging],"Unknown",0,1))</f>
        <v/>
      </c>
      <c r="K332" s="341" t="str">
        <f t="array" ref="K332">if(U332="","",XLOOKUP(U332,Master[Company],Master[Load Method],"Unknown",0,1))</f>
        <v/>
      </c>
      <c r="L332" s="341" t="str">
        <f t="array" ref="L332">if(U332="","",XLOOKUP(U332,Master[Company],Master[Line Distance],"Unknown",0,1))</f>
        <v/>
      </c>
      <c r="M332" s="394"/>
      <c r="N332" s="341"/>
      <c r="O332" s="341"/>
      <c r="P332" s="341" t="str">
        <f t="array" ref="P332">if(U332="","",XLOOKUP(U332,Master[Company],Master[Terms],"NA",0,1))</f>
        <v/>
      </c>
      <c r="Q332" s="341" t="str">
        <f t="shared" si="1"/>
        <v/>
      </c>
      <c r="R332" s="341" t="str">
        <f t="array" ref="R332">if(U332="","",XLOOKUP(U332,Master[Company],Master[Group],"NA",0,1))</f>
        <v/>
      </c>
      <c r="S332" s="341" t="str">
        <f t="array" ref="S332">if(U332="","",XLOOKUP(U332,Master[Company],Master[Loading Location],"NA",0,1))</f>
        <v/>
      </c>
      <c r="T332" s="341" t="str">
        <f t="array" ref="T332">if(U332="","",XLOOKUP(U332,Master[Company],Master[Acronym],"NA",0,1))</f>
        <v/>
      </c>
      <c r="U332" s="341"/>
      <c r="V332" s="342"/>
      <c r="W332" s="342"/>
      <c r="X332" s="341" t="str">
        <f t="shared" si="2"/>
        <v/>
      </c>
      <c r="Y332" s="341" t="str">
        <f t="shared" si="3"/>
        <v/>
      </c>
      <c r="Z332" s="341"/>
      <c r="AA332" s="341"/>
      <c r="AB332" s="341"/>
      <c r="AC332" s="401"/>
      <c r="AD332" s="563"/>
      <c r="AE332" s="564"/>
      <c r="AF332" s="564"/>
      <c r="AG332" s="564"/>
      <c r="AH332" s="564"/>
      <c r="AI332" s="564"/>
      <c r="AJ332" s="564"/>
      <c r="AK332" s="564"/>
      <c r="AL332" s="563"/>
      <c r="AM332" s="564"/>
      <c r="AN332" s="564"/>
      <c r="AO332" s="564"/>
      <c r="AP332" s="564"/>
      <c r="AQ332" s="564"/>
      <c r="AR332" s="564"/>
      <c r="AS332" s="564"/>
      <c r="AT332" s="401"/>
      <c r="AU332" s="399"/>
      <c r="AV332" s="617"/>
      <c r="AW332" s="401"/>
      <c r="AX332" s="401"/>
      <c r="AY332" s="341"/>
      <c r="AZ332" s="341"/>
      <c r="BA332" s="341"/>
      <c r="BB332" s="341"/>
      <c r="BC332" s="341"/>
      <c r="BD332" s="401"/>
      <c r="BE332" s="341"/>
      <c r="BF332" s="341"/>
      <c r="BG332" s="402"/>
      <c r="BH332" s="403"/>
      <c r="BI332" s="405"/>
      <c r="BJ332" s="405"/>
      <c r="BK332" s="405"/>
      <c r="BL332" s="405"/>
      <c r="BM332" s="514"/>
    </row>
    <row r="333" ht="18.75" customHeight="1">
      <c r="A333" s="400" t="str">
        <f t="shared" si="4"/>
        <v/>
      </c>
      <c r="B333" s="341"/>
      <c r="C333" s="559"/>
      <c r="D333" s="341"/>
      <c r="E333" s="638"/>
      <c r="F333" s="393"/>
      <c r="G333" s="341" t="str">
        <f t="array" ref="G333">IF(C333="","",XLOOKUP(C333,'Master Data'!K:K,'Master Data'!N:N,"Input in Master Data",0,1))</f>
        <v/>
      </c>
      <c r="H333" s="341" t="str">
        <f t="array" ref="H333">IF(C333="","",XLOOKUP(C333,'Master Data'!K:K,'Master Data'!O:O,"Input in Master Data",0,1))</f>
        <v/>
      </c>
      <c r="I333" s="341" t="str">
        <f t="array" ref="I333">if(U333="","",XLOOKUP(U333,Master[Company],Master[Blow],"Unknown",0,1))</f>
        <v/>
      </c>
      <c r="J333" s="341" t="str">
        <f t="array" ref="J333">if(U333="","",XLOOKUP(U333,Master[Company],Master[Pigging],"Unknown",0,1))</f>
        <v/>
      </c>
      <c r="K333" s="341" t="str">
        <f t="array" ref="K333">if(U333="","",XLOOKUP(U333,Master[Company],Master[Load Method],"Unknown",0,1))</f>
        <v/>
      </c>
      <c r="L333" s="341" t="str">
        <f t="array" ref="L333">if(U333="","",XLOOKUP(U333,Master[Company],Master[Line Distance],"Unknown",0,1))</f>
        <v/>
      </c>
      <c r="M333" s="394"/>
      <c r="N333" s="341"/>
      <c r="O333" s="341"/>
      <c r="P333" s="341" t="str">
        <f t="array" ref="P333">if(U333="","",XLOOKUP(U333,Master[Company],Master[Terms],"NA",0,1))</f>
        <v/>
      </c>
      <c r="Q333" s="341" t="str">
        <f t="shared" si="1"/>
        <v/>
      </c>
      <c r="R333" s="341" t="str">
        <f t="array" ref="R333">if(U333="","",XLOOKUP(U333,Master[Company],Master[Group],"NA",0,1))</f>
        <v/>
      </c>
      <c r="S333" s="341" t="str">
        <f t="array" ref="S333">if(U333="","",XLOOKUP(U333,Master[Company],Master[Loading Location],"NA",0,1))</f>
        <v/>
      </c>
      <c r="T333" s="341" t="str">
        <f t="array" ref="T333">if(U333="","",XLOOKUP(U333,Master[Company],Master[Acronym],"NA",0,1))</f>
        <v/>
      </c>
      <c r="U333" s="341"/>
      <c r="V333" s="342"/>
      <c r="W333" s="342"/>
      <c r="X333" s="341" t="str">
        <f t="shared" si="2"/>
        <v/>
      </c>
      <c r="Y333" s="341" t="str">
        <f t="shared" si="3"/>
        <v/>
      </c>
      <c r="Z333" s="341"/>
      <c r="AA333" s="341"/>
      <c r="AB333" s="341"/>
      <c r="AC333" s="401"/>
      <c r="AD333" s="563"/>
      <c r="AE333" s="564"/>
      <c r="AF333" s="564"/>
      <c r="AG333" s="564"/>
      <c r="AH333" s="564"/>
      <c r="AI333" s="564"/>
      <c r="AJ333" s="564"/>
      <c r="AK333" s="564"/>
      <c r="AL333" s="563"/>
      <c r="AM333" s="564"/>
      <c r="AN333" s="564"/>
      <c r="AO333" s="564"/>
      <c r="AP333" s="564"/>
      <c r="AQ333" s="564"/>
      <c r="AR333" s="564"/>
      <c r="AS333" s="564"/>
      <c r="AT333" s="401"/>
      <c r="AU333" s="399"/>
      <c r="AV333" s="617"/>
      <c r="AW333" s="401"/>
      <c r="AX333" s="401"/>
      <c r="AY333" s="341"/>
      <c r="AZ333" s="341"/>
      <c r="BA333" s="341"/>
      <c r="BB333" s="341"/>
      <c r="BC333" s="341"/>
      <c r="BD333" s="401"/>
      <c r="BE333" s="341"/>
      <c r="BF333" s="341"/>
      <c r="BG333" s="402"/>
      <c r="BH333" s="403"/>
      <c r="BI333" s="405"/>
      <c r="BJ333" s="405"/>
      <c r="BK333" s="405"/>
      <c r="BL333" s="405"/>
      <c r="BM333" s="514"/>
    </row>
    <row r="334" ht="18.75" customHeight="1">
      <c r="A334" s="400" t="str">
        <f t="shared" si="4"/>
        <v/>
      </c>
      <c r="B334" s="341"/>
      <c r="C334" s="559"/>
      <c r="D334" s="341"/>
      <c r="E334" s="638"/>
      <c r="F334" s="393"/>
      <c r="G334" s="341" t="str">
        <f t="array" ref="G334">IF(C334="","",XLOOKUP(C334,'Master Data'!K:K,'Master Data'!N:N,"Input in Master Data",0,1))</f>
        <v/>
      </c>
      <c r="H334" s="341" t="str">
        <f t="array" ref="H334">IF(C334="","",XLOOKUP(C334,'Master Data'!K:K,'Master Data'!O:O,"Input in Master Data",0,1))</f>
        <v/>
      </c>
      <c r="I334" s="341" t="str">
        <f t="array" ref="I334">if(U334="","",XLOOKUP(U334,Master[Company],Master[Blow],"Unknown",0,1))</f>
        <v/>
      </c>
      <c r="J334" s="341" t="str">
        <f t="array" ref="J334">if(U334="","",XLOOKUP(U334,Master[Company],Master[Pigging],"Unknown",0,1))</f>
        <v/>
      </c>
      <c r="K334" s="341" t="str">
        <f t="array" ref="K334">if(U334="","",XLOOKUP(U334,Master[Company],Master[Load Method],"Unknown",0,1))</f>
        <v/>
      </c>
      <c r="L334" s="341" t="str">
        <f t="array" ref="L334">if(U334="","",XLOOKUP(U334,Master[Company],Master[Line Distance],"Unknown",0,1))</f>
        <v/>
      </c>
      <c r="M334" s="394"/>
      <c r="N334" s="341"/>
      <c r="O334" s="341"/>
      <c r="P334" s="341" t="str">
        <f t="array" ref="P334">if(U334="","",XLOOKUP(U334,Master[Company],Master[Terms],"NA",0,1))</f>
        <v/>
      </c>
      <c r="Q334" s="341" t="str">
        <f t="shared" si="1"/>
        <v/>
      </c>
      <c r="R334" s="341" t="str">
        <f t="array" ref="R334">if(U334="","",XLOOKUP(U334,Master[Company],Master[Group],"NA",0,1))</f>
        <v/>
      </c>
      <c r="S334" s="341" t="str">
        <f t="array" ref="S334">if(U334="","",XLOOKUP(U334,Master[Company],Master[Loading Location],"NA",0,1))</f>
        <v/>
      </c>
      <c r="T334" s="341" t="str">
        <f t="array" ref="T334">if(U334="","",XLOOKUP(U334,Master[Company],Master[Acronym],"NA",0,1))</f>
        <v/>
      </c>
      <c r="U334" s="341"/>
      <c r="V334" s="342"/>
      <c r="W334" s="342"/>
      <c r="X334" s="341" t="str">
        <f t="shared" si="2"/>
        <v/>
      </c>
      <c r="Y334" s="341" t="str">
        <f t="shared" si="3"/>
        <v/>
      </c>
      <c r="Z334" s="341"/>
      <c r="AA334" s="341"/>
      <c r="AB334" s="341"/>
      <c r="AC334" s="401"/>
      <c r="AD334" s="563"/>
      <c r="AE334" s="564"/>
      <c r="AF334" s="564"/>
      <c r="AG334" s="564"/>
      <c r="AH334" s="564"/>
      <c r="AI334" s="564"/>
      <c r="AJ334" s="564"/>
      <c r="AK334" s="564"/>
      <c r="AL334" s="563"/>
      <c r="AM334" s="564"/>
      <c r="AN334" s="564"/>
      <c r="AO334" s="564"/>
      <c r="AP334" s="564"/>
      <c r="AQ334" s="564"/>
      <c r="AR334" s="564"/>
      <c r="AS334" s="564"/>
      <c r="AT334" s="401"/>
      <c r="AU334" s="399"/>
      <c r="AV334" s="617"/>
      <c r="AW334" s="401"/>
      <c r="AX334" s="401"/>
      <c r="AY334" s="341"/>
      <c r="AZ334" s="341"/>
      <c r="BA334" s="341"/>
      <c r="BB334" s="341"/>
      <c r="BC334" s="341"/>
      <c r="BD334" s="401"/>
      <c r="BE334" s="341"/>
      <c r="BF334" s="341"/>
      <c r="BG334" s="402"/>
      <c r="BH334" s="403"/>
      <c r="BI334" s="405"/>
      <c r="BJ334" s="405"/>
      <c r="BK334" s="405"/>
      <c r="BL334" s="405"/>
      <c r="BM334" s="514"/>
    </row>
    <row r="335" ht="18.75" customHeight="1">
      <c r="A335" s="400" t="str">
        <f t="shared" si="4"/>
        <v/>
      </c>
      <c r="B335" s="341"/>
      <c r="C335" s="559"/>
      <c r="D335" s="341"/>
      <c r="E335" s="638"/>
      <c r="F335" s="393"/>
      <c r="G335" s="341" t="str">
        <f t="array" ref="G335">IF(C335="","",XLOOKUP(C335,'Master Data'!K:K,'Master Data'!N:N,"Input in Master Data",0,1))</f>
        <v/>
      </c>
      <c r="H335" s="341" t="str">
        <f t="array" ref="H335">IF(C335="","",XLOOKUP(C335,'Master Data'!K:K,'Master Data'!O:O,"Input in Master Data",0,1))</f>
        <v/>
      </c>
      <c r="I335" s="341" t="str">
        <f t="array" ref="I335">if(U335="","",XLOOKUP(U335,Master[Company],Master[Blow],"Unknown",0,1))</f>
        <v/>
      </c>
      <c r="J335" s="341" t="str">
        <f t="array" ref="J335">if(U335="","",XLOOKUP(U335,Master[Company],Master[Pigging],"Unknown",0,1))</f>
        <v/>
      </c>
      <c r="K335" s="341" t="str">
        <f t="array" ref="K335">if(U335="","",XLOOKUP(U335,Master[Company],Master[Load Method],"Unknown",0,1))</f>
        <v/>
      </c>
      <c r="L335" s="341" t="str">
        <f t="array" ref="L335">if(U335="","",XLOOKUP(U335,Master[Company],Master[Line Distance],"Unknown",0,1))</f>
        <v/>
      </c>
      <c r="M335" s="394"/>
      <c r="N335" s="341"/>
      <c r="O335" s="341"/>
      <c r="P335" s="341" t="str">
        <f t="array" ref="P335">if(U335="","",XLOOKUP(U335,Master[Company],Master[Terms],"NA",0,1))</f>
        <v/>
      </c>
      <c r="Q335" s="341" t="str">
        <f t="shared" si="1"/>
        <v/>
      </c>
      <c r="R335" s="341" t="str">
        <f t="array" ref="R335">if(U335="","",XLOOKUP(U335,Master[Company],Master[Group],"NA",0,1))</f>
        <v/>
      </c>
      <c r="S335" s="341" t="str">
        <f t="array" ref="S335">if(U335="","",XLOOKUP(U335,Master[Company],Master[Loading Location],"NA",0,1))</f>
        <v/>
      </c>
      <c r="T335" s="341" t="str">
        <f t="array" ref="T335">if(U335="","",XLOOKUP(U335,Master[Company],Master[Acronym],"NA",0,1))</f>
        <v/>
      </c>
      <c r="U335" s="341"/>
      <c r="V335" s="342"/>
      <c r="W335" s="342"/>
      <c r="X335" s="341" t="str">
        <f t="shared" si="2"/>
        <v/>
      </c>
      <c r="Y335" s="341" t="str">
        <f t="shared" si="3"/>
        <v/>
      </c>
      <c r="Z335" s="341"/>
      <c r="AA335" s="341"/>
      <c r="AB335" s="341"/>
      <c r="AC335" s="401"/>
      <c r="AD335" s="563"/>
      <c r="AE335" s="564"/>
      <c r="AF335" s="564"/>
      <c r="AG335" s="564"/>
      <c r="AH335" s="564"/>
      <c r="AI335" s="564"/>
      <c r="AJ335" s="564"/>
      <c r="AK335" s="564"/>
      <c r="AL335" s="563"/>
      <c r="AM335" s="564"/>
      <c r="AN335" s="564"/>
      <c r="AO335" s="564"/>
      <c r="AP335" s="564"/>
      <c r="AQ335" s="564"/>
      <c r="AR335" s="564"/>
      <c r="AS335" s="564"/>
      <c r="AT335" s="401"/>
      <c r="AU335" s="399"/>
      <c r="AV335" s="617"/>
      <c r="AW335" s="401"/>
      <c r="AX335" s="401"/>
      <c r="AY335" s="341"/>
      <c r="AZ335" s="341"/>
      <c r="BA335" s="341"/>
      <c r="BB335" s="341"/>
      <c r="BC335" s="341"/>
      <c r="BD335" s="401"/>
      <c r="BE335" s="341"/>
      <c r="BF335" s="341"/>
      <c r="BG335" s="402"/>
      <c r="BH335" s="403"/>
      <c r="BI335" s="405"/>
      <c r="BJ335" s="405"/>
      <c r="BK335" s="405"/>
      <c r="BL335" s="405"/>
      <c r="BM335" s="514"/>
    </row>
    <row r="336" ht="18.75" customHeight="1">
      <c r="A336" s="400" t="str">
        <f t="shared" si="4"/>
        <v/>
      </c>
      <c r="B336" s="341"/>
      <c r="C336" s="559"/>
      <c r="D336" s="341"/>
      <c r="E336" s="638"/>
      <c r="F336" s="393"/>
      <c r="G336" s="341" t="str">
        <f t="array" ref="G336">IF(C336="","",XLOOKUP(C336,'Master Data'!K:K,'Master Data'!N:N,"Input in Master Data",0,1))</f>
        <v/>
      </c>
      <c r="H336" s="341" t="str">
        <f t="array" ref="H336">IF(C336="","",XLOOKUP(C336,'Master Data'!K:K,'Master Data'!O:O,"Input in Master Data",0,1))</f>
        <v/>
      </c>
      <c r="I336" s="341" t="str">
        <f t="array" ref="I336">if(U336="","",XLOOKUP(U336,Master[Company],Master[Blow],"Unknown",0,1))</f>
        <v/>
      </c>
      <c r="J336" s="341" t="str">
        <f t="array" ref="J336">if(U336="","",XLOOKUP(U336,Master[Company],Master[Pigging],"Unknown",0,1))</f>
        <v/>
      </c>
      <c r="K336" s="341" t="str">
        <f t="array" ref="K336">if(U336="","",XLOOKUP(U336,Master[Company],Master[Load Method],"Unknown",0,1))</f>
        <v/>
      </c>
      <c r="L336" s="341" t="str">
        <f t="array" ref="L336">if(U336="","",XLOOKUP(U336,Master[Company],Master[Line Distance],"Unknown",0,1))</f>
        <v/>
      </c>
      <c r="M336" s="394"/>
      <c r="N336" s="341"/>
      <c r="O336" s="341"/>
      <c r="P336" s="341" t="str">
        <f t="array" ref="P336">if(U336="","",XLOOKUP(U336,Master[Company],Master[Terms],"NA",0,1))</f>
        <v/>
      </c>
      <c r="Q336" s="341" t="str">
        <f t="shared" si="1"/>
        <v/>
      </c>
      <c r="R336" s="341" t="str">
        <f t="array" ref="R336">if(U336="","",XLOOKUP(U336,Master[Company],Master[Group],"NA",0,1))</f>
        <v/>
      </c>
      <c r="S336" s="341" t="str">
        <f t="array" ref="S336">if(U336="","",XLOOKUP(U336,Master[Company],Master[Loading Location],"NA",0,1))</f>
        <v/>
      </c>
      <c r="T336" s="341" t="str">
        <f t="array" ref="T336">if(U336="","",XLOOKUP(U336,Master[Company],Master[Acronym],"NA",0,1))</f>
        <v/>
      </c>
      <c r="U336" s="341"/>
      <c r="V336" s="342"/>
      <c r="W336" s="342"/>
      <c r="X336" s="341" t="str">
        <f t="shared" si="2"/>
        <v/>
      </c>
      <c r="Y336" s="341" t="str">
        <f t="shared" si="3"/>
        <v/>
      </c>
      <c r="Z336" s="341"/>
      <c r="AA336" s="341"/>
      <c r="AB336" s="341"/>
      <c r="AC336" s="401"/>
      <c r="AD336" s="563"/>
      <c r="AE336" s="564"/>
      <c r="AF336" s="564"/>
      <c r="AG336" s="564"/>
      <c r="AH336" s="564"/>
      <c r="AI336" s="564"/>
      <c r="AJ336" s="564"/>
      <c r="AK336" s="564"/>
      <c r="AL336" s="563"/>
      <c r="AM336" s="564"/>
      <c r="AN336" s="564"/>
      <c r="AO336" s="564"/>
      <c r="AP336" s="564"/>
      <c r="AQ336" s="564"/>
      <c r="AR336" s="564"/>
      <c r="AS336" s="564"/>
      <c r="AT336" s="401"/>
      <c r="AU336" s="399"/>
      <c r="AV336" s="617"/>
      <c r="AW336" s="401"/>
      <c r="AX336" s="401"/>
      <c r="AY336" s="341"/>
      <c r="AZ336" s="341"/>
      <c r="BA336" s="341"/>
      <c r="BB336" s="341"/>
      <c r="BC336" s="341"/>
      <c r="BD336" s="401"/>
      <c r="BE336" s="341"/>
      <c r="BF336" s="341"/>
      <c r="BG336" s="402"/>
      <c r="BH336" s="403"/>
      <c r="BI336" s="405"/>
      <c r="BJ336" s="405"/>
      <c r="BK336" s="405"/>
      <c r="BL336" s="405"/>
      <c r="BM336" s="514"/>
    </row>
    <row r="337" ht="18.75" customHeight="1">
      <c r="A337" s="400" t="str">
        <f t="shared" si="4"/>
        <v/>
      </c>
      <c r="B337" s="341"/>
      <c r="C337" s="559"/>
      <c r="D337" s="341"/>
      <c r="E337" s="638"/>
      <c r="F337" s="393"/>
      <c r="G337" s="341" t="str">
        <f t="array" ref="G337">IF(C337="","",XLOOKUP(C337,'Master Data'!K:K,'Master Data'!N:N,"Input in Master Data",0,1))</f>
        <v/>
      </c>
      <c r="H337" s="341" t="str">
        <f t="array" ref="H337">IF(C337="","",XLOOKUP(C337,'Master Data'!K:K,'Master Data'!O:O,"Input in Master Data",0,1))</f>
        <v/>
      </c>
      <c r="I337" s="341" t="str">
        <f t="array" ref="I337">if(U337="","",XLOOKUP(U337,Master[Company],Master[Blow],"Unknown",0,1))</f>
        <v/>
      </c>
      <c r="J337" s="341" t="str">
        <f t="array" ref="J337">if(U337="","",XLOOKUP(U337,Master[Company],Master[Pigging],"Unknown",0,1))</f>
        <v/>
      </c>
      <c r="K337" s="341" t="str">
        <f t="array" ref="K337">if(U337="","",XLOOKUP(U337,Master[Company],Master[Load Method],"Unknown",0,1))</f>
        <v/>
      </c>
      <c r="L337" s="341" t="str">
        <f t="array" ref="L337">if(U337="","",XLOOKUP(U337,Master[Company],Master[Line Distance],"Unknown",0,1))</f>
        <v/>
      </c>
      <c r="M337" s="394"/>
      <c r="N337" s="341"/>
      <c r="O337" s="341"/>
      <c r="P337" s="341" t="str">
        <f t="array" ref="P337">if(U337="","",XLOOKUP(U337,Master[Company],Master[Terms],"NA",0,1))</f>
        <v/>
      </c>
      <c r="Q337" s="341" t="str">
        <f t="shared" si="1"/>
        <v/>
      </c>
      <c r="R337" s="341" t="str">
        <f t="array" ref="R337">if(U337="","",XLOOKUP(U337,Master[Company],Master[Group],"NA",0,1))</f>
        <v/>
      </c>
      <c r="S337" s="341" t="str">
        <f t="array" ref="S337">if(U337="","",XLOOKUP(U337,Master[Company],Master[Loading Location],"NA",0,1))</f>
        <v/>
      </c>
      <c r="T337" s="341" t="str">
        <f t="array" ref="T337">if(U337="","",XLOOKUP(U337,Master[Company],Master[Acronym],"NA",0,1))</f>
        <v/>
      </c>
      <c r="U337" s="341"/>
      <c r="V337" s="342"/>
      <c r="W337" s="342"/>
      <c r="X337" s="341" t="str">
        <f t="shared" si="2"/>
        <v/>
      </c>
      <c r="Y337" s="341" t="str">
        <f t="shared" si="3"/>
        <v/>
      </c>
      <c r="Z337" s="341"/>
      <c r="AA337" s="341"/>
      <c r="AB337" s="341"/>
      <c r="AC337" s="401"/>
      <c r="AD337" s="563"/>
      <c r="AE337" s="564"/>
      <c r="AF337" s="564"/>
      <c r="AG337" s="564"/>
      <c r="AH337" s="564"/>
      <c r="AI337" s="564"/>
      <c r="AJ337" s="564"/>
      <c r="AK337" s="564"/>
      <c r="AL337" s="563"/>
      <c r="AM337" s="564"/>
      <c r="AN337" s="564"/>
      <c r="AO337" s="564"/>
      <c r="AP337" s="564"/>
      <c r="AQ337" s="564"/>
      <c r="AR337" s="564"/>
      <c r="AS337" s="564"/>
      <c r="AT337" s="401"/>
      <c r="AU337" s="399"/>
      <c r="AV337" s="617"/>
      <c r="AW337" s="401"/>
      <c r="AX337" s="401"/>
      <c r="AY337" s="341"/>
      <c r="AZ337" s="341"/>
      <c r="BA337" s="341"/>
      <c r="BB337" s="341"/>
      <c r="BC337" s="341"/>
      <c r="BD337" s="401"/>
      <c r="BE337" s="341"/>
      <c r="BF337" s="341"/>
      <c r="BG337" s="402"/>
      <c r="BH337" s="403"/>
      <c r="BI337" s="405"/>
      <c r="BJ337" s="405"/>
      <c r="BK337" s="405"/>
      <c r="BL337" s="405"/>
      <c r="BM337" s="514"/>
    </row>
    <row r="338" ht="18.75" customHeight="1">
      <c r="A338" s="400" t="str">
        <f t="shared" si="4"/>
        <v/>
      </c>
      <c r="B338" s="341"/>
      <c r="C338" s="559"/>
      <c r="D338" s="341"/>
      <c r="E338" s="638"/>
      <c r="F338" s="393"/>
      <c r="G338" s="341" t="str">
        <f t="array" ref="G338">IF(C338="","",XLOOKUP(C338,'Master Data'!K:K,'Master Data'!N:N,"Input in Master Data",0,1))</f>
        <v/>
      </c>
      <c r="H338" s="341" t="str">
        <f t="array" ref="H338">IF(C338="","",XLOOKUP(C338,'Master Data'!K:K,'Master Data'!O:O,"Input in Master Data",0,1))</f>
        <v/>
      </c>
      <c r="I338" s="341" t="str">
        <f t="array" ref="I338">if(U338="","",XLOOKUP(U338,Master[Company],Master[Blow],"Unknown",0,1))</f>
        <v/>
      </c>
      <c r="J338" s="341" t="str">
        <f t="array" ref="J338">if(U338="","",XLOOKUP(U338,Master[Company],Master[Pigging],"Unknown",0,1))</f>
        <v/>
      </c>
      <c r="K338" s="341" t="str">
        <f t="array" ref="K338">if(U338="","",XLOOKUP(U338,Master[Company],Master[Load Method],"Unknown",0,1))</f>
        <v/>
      </c>
      <c r="L338" s="341" t="str">
        <f t="array" ref="L338">if(U338="","",XLOOKUP(U338,Master[Company],Master[Line Distance],"Unknown",0,1))</f>
        <v/>
      </c>
      <c r="M338" s="394"/>
      <c r="N338" s="341"/>
      <c r="O338" s="341"/>
      <c r="P338" s="341" t="str">
        <f t="array" ref="P338">if(U338="","",XLOOKUP(U338,Master[Company],Master[Terms],"NA",0,1))</f>
        <v/>
      </c>
      <c r="Q338" s="341" t="str">
        <f t="shared" si="1"/>
        <v/>
      </c>
      <c r="R338" s="341" t="str">
        <f t="array" ref="R338">if(U338="","",XLOOKUP(U338,Master[Company],Master[Group],"NA",0,1))</f>
        <v/>
      </c>
      <c r="S338" s="341" t="str">
        <f t="array" ref="S338">if(U338="","",XLOOKUP(U338,Master[Company],Master[Loading Location],"NA",0,1))</f>
        <v/>
      </c>
      <c r="T338" s="341" t="str">
        <f t="array" ref="T338">if(U338="","",XLOOKUP(U338,Master[Company],Master[Acronym],"NA",0,1))</f>
        <v/>
      </c>
      <c r="U338" s="341"/>
      <c r="V338" s="342"/>
      <c r="W338" s="342"/>
      <c r="X338" s="341" t="str">
        <f t="shared" si="2"/>
        <v/>
      </c>
      <c r="Y338" s="341" t="str">
        <f t="shared" si="3"/>
        <v/>
      </c>
      <c r="Z338" s="341"/>
      <c r="AA338" s="341"/>
      <c r="AB338" s="341"/>
      <c r="AC338" s="401"/>
      <c r="AD338" s="563"/>
      <c r="AE338" s="564"/>
      <c r="AF338" s="564"/>
      <c r="AG338" s="564"/>
      <c r="AH338" s="564"/>
      <c r="AI338" s="564"/>
      <c r="AJ338" s="564"/>
      <c r="AK338" s="564"/>
      <c r="AL338" s="563"/>
      <c r="AM338" s="564"/>
      <c r="AN338" s="564"/>
      <c r="AO338" s="564"/>
      <c r="AP338" s="564"/>
      <c r="AQ338" s="564"/>
      <c r="AR338" s="564"/>
      <c r="AS338" s="564"/>
      <c r="AT338" s="401"/>
      <c r="AU338" s="399"/>
      <c r="AV338" s="617"/>
      <c r="AW338" s="401"/>
      <c r="AX338" s="401"/>
      <c r="AY338" s="341"/>
      <c r="AZ338" s="341"/>
      <c r="BA338" s="341"/>
      <c r="BB338" s="341"/>
      <c r="BC338" s="341"/>
      <c r="BD338" s="401"/>
      <c r="BE338" s="341"/>
      <c r="BF338" s="341"/>
      <c r="BG338" s="402"/>
      <c r="BH338" s="403"/>
      <c r="BI338" s="405"/>
      <c r="BJ338" s="405"/>
      <c r="BK338" s="405"/>
      <c r="BL338" s="405"/>
      <c r="BM338" s="514"/>
    </row>
    <row r="339" ht="18.75" customHeight="1">
      <c r="A339" s="400" t="str">
        <f t="shared" si="4"/>
        <v/>
      </c>
      <c r="B339" s="341"/>
      <c r="C339" s="559"/>
      <c r="D339" s="341"/>
      <c r="E339" s="638"/>
      <c r="F339" s="393"/>
      <c r="G339" s="341" t="str">
        <f t="array" ref="G339">IF(C339="","",XLOOKUP(C339,'Master Data'!K:K,'Master Data'!N:N,"Input in Master Data",0,1))</f>
        <v/>
      </c>
      <c r="H339" s="341" t="str">
        <f t="array" ref="H339">IF(C339="","",XLOOKUP(C339,'Master Data'!K:K,'Master Data'!O:O,"Input in Master Data",0,1))</f>
        <v/>
      </c>
      <c r="I339" s="341" t="str">
        <f t="array" ref="I339">if(U339="","",XLOOKUP(U339,Master[Company],Master[Blow],"Unknown",0,1))</f>
        <v/>
      </c>
      <c r="J339" s="341" t="str">
        <f t="array" ref="J339">if(U339="","",XLOOKUP(U339,Master[Company],Master[Pigging],"Unknown",0,1))</f>
        <v/>
      </c>
      <c r="K339" s="341" t="str">
        <f t="array" ref="K339">if(U339="","",XLOOKUP(U339,Master[Company],Master[Load Method],"Unknown",0,1))</f>
        <v/>
      </c>
      <c r="L339" s="341" t="str">
        <f t="array" ref="L339">if(U339="","",XLOOKUP(U339,Master[Company],Master[Line Distance],"Unknown",0,1))</f>
        <v/>
      </c>
      <c r="M339" s="394"/>
      <c r="N339" s="341"/>
      <c r="O339" s="341"/>
      <c r="P339" s="341" t="str">
        <f t="array" ref="P339">if(U339="","",XLOOKUP(U339,Master[Company],Master[Terms],"NA",0,1))</f>
        <v/>
      </c>
      <c r="Q339" s="341" t="str">
        <f t="shared" si="1"/>
        <v/>
      </c>
      <c r="R339" s="341" t="str">
        <f t="array" ref="R339">if(U339="","",XLOOKUP(U339,Master[Company],Master[Group],"NA",0,1))</f>
        <v/>
      </c>
      <c r="S339" s="341" t="str">
        <f t="array" ref="S339">if(U339="","",XLOOKUP(U339,Master[Company],Master[Loading Location],"NA",0,1))</f>
        <v/>
      </c>
      <c r="T339" s="341" t="str">
        <f t="array" ref="T339">if(U339="","",XLOOKUP(U339,Master[Company],Master[Acronym],"NA",0,1))</f>
        <v/>
      </c>
      <c r="U339" s="341"/>
      <c r="V339" s="342"/>
      <c r="W339" s="342"/>
      <c r="X339" s="341" t="str">
        <f t="shared" si="2"/>
        <v/>
      </c>
      <c r="Y339" s="341" t="str">
        <f t="shared" si="3"/>
        <v/>
      </c>
      <c r="Z339" s="341"/>
      <c r="AA339" s="341"/>
      <c r="AB339" s="341"/>
      <c r="AC339" s="401"/>
      <c r="AD339" s="563"/>
      <c r="AE339" s="564"/>
      <c r="AF339" s="564"/>
      <c r="AG339" s="564"/>
      <c r="AH339" s="564"/>
      <c r="AI339" s="564"/>
      <c r="AJ339" s="564"/>
      <c r="AK339" s="564"/>
      <c r="AL339" s="563"/>
      <c r="AM339" s="564"/>
      <c r="AN339" s="564"/>
      <c r="AO339" s="564"/>
      <c r="AP339" s="564"/>
      <c r="AQ339" s="564"/>
      <c r="AR339" s="564"/>
      <c r="AS339" s="564"/>
      <c r="AT339" s="401"/>
      <c r="AU339" s="399"/>
      <c r="AV339" s="617"/>
      <c r="AW339" s="401"/>
      <c r="AX339" s="401"/>
      <c r="AY339" s="341"/>
      <c r="AZ339" s="341"/>
      <c r="BA339" s="341"/>
      <c r="BB339" s="341"/>
      <c r="BC339" s="341"/>
      <c r="BD339" s="401"/>
      <c r="BE339" s="341"/>
      <c r="BF339" s="341"/>
      <c r="BG339" s="402"/>
      <c r="BH339" s="403"/>
      <c r="BI339" s="405"/>
      <c r="BJ339" s="405"/>
      <c r="BK339" s="405"/>
      <c r="BL339" s="405"/>
      <c r="BM339" s="514"/>
    </row>
    <row r="340" ht="18.75" customHeight="1">
      <c r="A340" s="400" t="str">
        <f t="shared" si="4"/>
        <v/>
      </c>
      <c r="B340" s="341"/>
      <c r="C340" s="559"/>
      <c r="D340" s="341"/>
      <c r="E340" s="638"/>
      <c r="F340" s="393"/>
      <c r="G340" s="341" t="str">
        <f t="array" ref="G340">IF(C340="","",XLOOKUP(C340,'Master Data'!K:K,'Master Data'!N:N,"Input in Master Data",0,1))</f>
        <v/>
      </c>
      <c r="H340" s="341" t="str">
        <f t="array" ref="H340">IF(C340="","",XLOOKUP(C340,'Master Data'!K:K,'Master Data'!O:O,"Input in Master Data",0,1))</f>
        <v/>
      </c>
      <c r="I340" s="341" t="str">
        <f t="array" ref="I340">if(U340="","",XLOOKUP(U340,Master[Company],Master[Blow],"Unknown",0,1))</f>
        <v/>
      </c>
      <c r="J340" s="341" t="str">
        <f t="array" ref="J340">if(U340="","",XLOOKUP(U340,Master[Company],Master[Pigging],"Unknown",0,1))</f>
        <v/>
      </c>
      <c r="K340" s="341" t="str">
        <f t="array" ref="K340">if(U340="","",XLOOKUP(U340,Master[Company],Master[Load Method],"Unknown",0,1))</f>
        <v/>
      </c>
      <c r="L340" s="341" t="str">
        <f t="array" ref="L340">if(U340="","",XLOOKUP(U340,Master[Company],Master[Line Distance],"Unknown",0,1))</f>
        <v/>
      </c>
      <c r="M340" s="394"/>
      <c r="N340" s="341"/>
      <c r="O340" s="341"/>
      <c r="P340" s="341" t="str">
        <f t="array" ref="P340">if(U340="","",XLOOKUP(U340,Master[Company],Master[Terms],"NA",0,1))</f>
        <v/>
      </c>
      <c r="Q340" s="341" t="str">
        <f t="shared" si="1"/>
        <v/>
      </c>
      <c r="R340" s="341" t="str">
        <f t="array" ref="R340">if(U340="","",XLOOKUP(U340,Master[Company],Master[Group],"NA",0,1))</f>
        <v/>
      </c>
      <c r="S340" s="341" t="str">
        <f t="array" ref="S340">if(U340="","",XLOOKUP(U340,Master[Company],Master[Loading Location],"NA",0,1))</f>
        <v/>
      </c>
      <c r="T340" s="341" t="str">
        <f t="array" ref="T340">if(U340="","",XLOOKUP(U340,Master[Company],Master[Acronym],"NA",0,1))</f>
        <v/>
      </c>
      <c r="U340" s="341"/>
      <c r="V340" s="342"/>
      <c r="W340" s="342"/>
      <c r="X340" s="341" t="str">
        <f t="shared" si="2"/>
        <v/>
      </c>
      <c r="Y340" s="341" t="str">
        <f t="shared" si="3"/>
        <v/>
      </c>
      <c r="Z340" s="341"/>
      <c r="AA340" s="341"/>
      <c r="AB340" s="341"/>
      <c r="AC340" s="401"/>
      <c r="AD340" s="563"/>
      <c r="AE340" s="564"/>
      <c r="AF340" s="564"/>
      <c r="AG340" s="564"/>
      <c r="AH340" s="564"/>
      <c r="AI340" s="564"/>
      <c r="AJ340" s="564"/>
      <c r="AK340" s="564"/>
      <c r="AL340" s="563"/>
      <c r="AM340" s="564"/>
      <c r="AN340" s="564"/>
      <c r="AO340" s="564"/>
      <c r="AP340" s="564"/>
      <c r="AQ340" s="564"/>
      <c r="AR340" s="564"/>
      <c r="AS340" s="564"/>
      <c r="AT340" s="401"/>
      <c r="AU340" s="399"/>
      <c r="AV340" s="617"/>
      <c r="AW340" s="401"/>
      <c r="AX340" s="401"/>
      <c r="AY340" s="341"/>
      <c r="AZ340" s="341"/>
      <c r="BA340" s="341"/>
      <c r="BB340" s="341"/>
      <c r="BC340" s="341"/>
      <c r="BD340" s="401"/>
      <c r="BE340" s="341"/>
      <c r="BF340" s="341"/>
      <c r="BG340" s="402"/>
      <c r="BH340" s="403"/>
      <c r="BI340" s="405"/>
      <c r="BJ340" s="405"/>
      <c r="BK340" s="405"/>
      <c r="BL340" s="405"/>
      <c r="BM340" s="514"/>
    </row>
    <row r="341" ht="18.75" customHeight="1">
      <c r="A341" s="400" t="str">
        <f t="shared" si="4"/>
        <v/>
      </c>
      <c r="B341" s="341"/>
      <c r="C341" s="559"/>
      <c r="D341" s="341"/>
      <c r="E341" s="638"/>
      <c r="F341" s="393"/>
      <c r="G341" s="341" t="str">
        <f t="array" ref="G341">IF(C341="","",XLOOKUP(C341,'Master Data'!K:K,'Master Data'!N:N,"Input in Master Data",0,1))</f>
        <v/>
      </c>
      <c r="H341" s="341" t="str">
        <f t="array" ref="H341">IF(C341="","",XLOOKUP(C341,'Master Data'!K:K,'Master Data'!O:O,"Input in Master Data",0,1))</f>
        <v/>
      </c>
      <c r="I341" s="341" t="str">
        <f t="array" ref="I341">if(U341="","",XLOOKUP(U341,Master[Company],Master[Blow],"Unknown",0,1))</f>
        <v/>
      </c>
      <c r="J341" s="341" t="str">
        <f t="array" ref="J341">if(U341="","",XLOOKUP(U341,Master[Company],Master[Pigging],"Unknown",0,1))</f>
        <v/>
      </c>
      <c r="K341" s="341" t="str">
        <f t="array" ref="K341">if(U341="","",XLOOKUP(U341,Master[Company],Master[Load Method],"Unknown",0,1))</f>
        <v/>
      </c>
      <c r="L341" s="341" t="str">
        <f t="array" ref="L341">if(U341="","",XLOOKUP(U341,Master[Company],Master[Line Distance],"Unknown",0,1))</f>
        <v/>
      </c>
      <c r="M341" s="394"/>
      <c r="N341" s="341"/>
      <c r="O341" s="341"/>
      <c r="P341" s="341" t="str">
        <f t="array" ref="P341">if(U341="","",XLOOKUP(U341,Master[Company],Master[Terms],"NA",0,1))</f>
        <v/>
      </c>
      <c r="Q341" s="341" t="str">
        <f t="shared" si="1"/>
        <v/>
      </c>
      <c r="R341" s="341" t="str">
        <f t="array" ref="R341">if(U341="","",XLOOKUP(U341,Master[Company],Master[Group],"NA",0,1))</f>
        <v/>
      </c>
      <c r="S341" s="341" t="str">
        <f t="array" ref="S341">if(U341="","",XLOOKUP(U341,Master[Company],Master[Loading Location],"NA",0,1))</f>
        <v/>
      </c>
      <c r="T341" s="341" t="str">
        <f t="array" ref="T341">if(U341="","",XLOOKUP(U341,Master[Company],Master[Acronym],"NA",0,1))</f>
        <v/>
      </c>
      <c r="U341" s="341"/>
      <c r="V341" s="342"/>
      <c r="W341" s="342"/>
      <c r="X341" s="341" t="str">
        <f t="shared" si="2"/>
        <v/>
      </c>
      <c r="Y341" s="341" t="str">
        <f t="shared" si="3"/>
        <v/>
      </c>
      <c r="Z341" s="341"/>
      <c r="AA341" s="341"/>
      <c r="AB341" s="341"/>
      <c r="AC341" s="401"/>
      <c r="AD341" s="563"/>
      <c r="AE341" s="564"/>
      <c r="AF341" s="564"/>
      <c r="AG341" s="564"/>
      <c r="AH341" s="564"/>
      <c r="AI341" s="564"/>
      <c r="AJ341" s="564"/>
      <c r="AK341" s="564"/>
      <c r="AL341" s="563"/>
      <c r="AM341" s="564"/>
      <c r="AN341" s="564"/>
      <c r="AO341" s="564"/>
      <c r="AP341" s="564"/>
      <c r="AQ341" s="564"/>
      <c r="AR341" s="564"/>
      <c r="AS341" s="564"/>
      <c r="AT341" s="401"/>
      <c r="AU341" s="399"/>
      <c r="AV341" s="617"/>
      <c r="AW341" s="401"/>
      <c r="AX341" s="401"/>
      <c r="AY341" s="341"/>
      <c r="AZ341" s="341"/>
      <c r="BA341" s="341"/>
      <c r="BB341" s="341"/>
      <c r="BC341" s="341"/>
      <c r="BD341" s="401"/>
      <c r="BE341" s="341"/>
      <c r="BF341" s="341"/>
      <c r="BG341" s="402"/>
      <c r="BH341" s="403"/>
      <c r="BI341" s="405"/>
      <c r="BJ341" s="405"/>
      <c r="BK341" s="405"/>
      <c r="BL341" s="405"/>
      <c r="BM341" s="514"/>
    </row>
    <row r="342" ht="18.75" customHeight="1">
      <c r="A342" s="400" t="str">
        <f t="shared" si="4"/>
        <v/>
      </c>
      <c r="B342" s="341"/>
      <c r="C342" s="559"/>
      <c r="D342" s="341"/>
      <c r="E342" s="638"/>
      <c r="F342" s="393"/>
      <c r="G342" s="341" t="str">
        <f t="array" ref="G342">IF(C342="","",XLOOKUP(C342,'Master Data'!K:K,'Master Data'!N:N,"Input in Master Data",0,1))</f>
        <v/>
      </c>
      <c r="H342" s="341" t="str">
        <f t="array" ref="H342">IF(C342="","",XLOOKUP(C342,'Master Data'!K:K,'Master Data'!O:O,"Input in Master Data",0,1))</f>
        <v/>
      </c>
      <c r="I342" s="341" t="str">
        <f t="array" ref="I342">if(U342="","",XLOOKUP(U342,Master[Company],Master[Blow],"Unknown",0,1))</f>
        <v/>
      </c>
      <c r="J342" s="341" t="str">
        <f t="array" ref="J342">if(U342="","",XLOOKUP(U342,Master[Company],Master[Pigging],"Unknown",0,1))</f>
        <v/>
      </c>
      <c r="K342" s="341" t="str">
        <f t="array" ref="K342">if(U342="","",XLOOKUP(U342,Master[Company],Master[Load Method],"Unknown",0,1))</f>
        <v/>
      </c>
      <c r="L342" s="341" t="str">
        <f t="array" ref="L342">if(U342="","",XLOOKUP(U342,Master[Company],Master[Line Distance],"Unknown",0,1))</f>
        <v/>
      </c>
      <c r="M342" s="394"/>
      <c r="N342" s="341"/>
      <c r="O342" s="341"/>
      <c r="P342" s="341" t="str">
        <f t="array" ref="P342">if(U342="","",XLOOKUP(U342,Master[Company],Master[Terms],"NA",0,1))</f>
        <v/>
      </c>
      <c r="Q342" s="341" t="str">
        <f t="shared" si="1"/>
        <v/>
      </c>
      <c r="R342" s="341" t="str">
        <f t="array" ref="R342">if(U342="","",XLOOKUP(U342,Master[Company],Master[Group],"NA",0,1))</f>
        <v/>
      </c>
      <c r="S342" s="341" t="str">
        <f t="array" ref="S342">if(U342="","",XLOOKUP(U342,Master[Company],Master[Loading Location],"NA",0,1))</f>
        <v/>
      </c>
      <c r="T342" s="341" t="str">
        <f t="array" ref="T342">if(U342="","",XLOOKUP(U342,Master[Company],Master[Acronym],"NA",0,1))</f>
        <v/>
      </c>
      <c r="U342" s="341"/>
      <c r="V342" s="342"/>
      <c r="W342" s="342"/>
      <c r="X342" s="341" t="str">
        <f t="shared" si="2"/>
        <v/>
      </c>
      <c r="Y342" s="341" t="str">
        <f t="shared" si="3"/>
        <v/>
      </c>
      <c r="Z342" s="341"/>
      <c r="AA342" s="341"/>
      <c r="AB342" s="341"/>
      <c r="AC342" s="401"/>
      <c r="AD342" s="563"/>
      <c r="AE342" s="564"/>
      <c r="AF342" s="564"/>
      <c r="AG342" s="564"/>
      <c r="AH342" s="564"/>
      <c r="AI342" s="564"/>
      <c r="AJ342" s="564"/>
      <c r="AK342" s="564"/>
      <c r="AL342" s="563"/>
      <c r="AM342" s="564"/>
      <c r="AN342" s="564"/>
      <c r="AO342" s="564"/>
      <c r="AP342" s="564"/>
      <c r="AQ342" s="564"/>
      <c r="AR342" s="564"/>
      <c r="AS342" s="564"/>
      <c r="AT342" s="401"/>
      <c r="AU342" s="399"/>
      <c r="AV342" s="617"/>
      <c r="AW342" s="401"/>
      <c r="AX342" s="401"/>
      <c r="AY342" s="341"/>
      <c r="AZ342" s="341"/>
      <c r="BA342" s="341"/>
      <c r="BB342" s="341"/>
      <c r="BC342" s="341"/>
      <c r="BD342" s="401"/>
      <c r="BE342" s="341"/>
      <c r="BF342" s="341"/>
      <c r="BG342" s="402"/>
      <c r="BH342" s="403"/>
      <c r="BI342" s="405"/>
      <c r="BJ342" s="405"/>
      <c r="BK342" s="405"/>
      <c r="BL342" s="405"/>
      <c r="BM342" s="514"/>
    </row>
    <row r="343" ht="18.75" customHeight="1">
      <c r="A343" s="400" t="str">
        <f t="shared" si="4"/>
        <v/>
      </c>
      <c r="B343" s="341"/>
      <c r="C343" s="559"/>
      <c r="D343" s="341"/>
      <c r="E343" s="638"/>
      <c r="F343" s="393"/>
      <c r="G343" s="341" t="str">
        <f t="array" ref="G343">IF(C343="","",XLOOKUP(C343,'Master Data'!K:K,'Master Data'!N:N,"Input in Master Data",0,1))</f>
        <v/>
      </c>
      <c r="H343" s="341" t="str">
        <f t="array" ref="H343">IF(C343="","",XLOOKUP(C343,'Master Data'!K:K,'Master Data'!O:O,"Input in Master Data",0,1))</f>
        <v/>
      </c>
      <c r="I343" s="341" t="str">
        <f t="array" ref="I343">if(U343="","",XLOOKUP(U343,Master[Company],Master[Blow],"Unknown",0,1))</f>
        <v/>
      </c>
      <c r="J343" s="341" t="str">
        <f t="array" ref="J343">if(U343="","",XLOOKUP(U343,Master[Company],Master[Pigging],"Unknown",0,1))</f>
        <v/>
      </c>
      <c r="K343" s="341" t="str">
        <f t="array" ref="K343">if(U343="","",XLOOKUP(U343,Master[Company],Master[Load Method],"Unknown",0,1))</f>
        <v/>
      </c>
      <c r="L343" s="341" t="str">
        <f t="array" ref="L343">if(U343="","",XLOOKUP(U343,Master[Company],Master[Line Distance],"Unknown",0,1))</f>
        <v/>
      </c>
      <c r="M343" s="394"/>
      <c r="N343" s="341"/>
      <c r="O343" s="341"/>
      <c r="P343" s="341" t="str">
        <f t="array" ref="P343">if(U343="","",XLOOKUP(U343,Master[Company],Master[Terms],"NA",0,1))</f>
        <v/>
      </c>
      <c r="Q343" s="341" t="str">
        <f t="shared" si="1"/>
        <v/>
      </c>
      <c r="R343" s="341" t="str">
        <f t="array" ref="R343">if(U343="","",XLOOKUP(U343,Master[Company],Master[Group],"NA",0,1))</f>
        <v/>
      </c>
      <c r="S343" s="341" t="str">
        <f t="array" ref="S343">if(U343="","",XLOOKUP(U343,Master[Company],Master[Loading Location],"NA",0,1))</f>
        <v/>
      </c>
      <c r="T343" s="341" t="str">
        <f t="array" ref="T343">if(U343="","",XLOOKUP(U343,Master[Company],Master[Acronym],"NA",0,1))</f>
        <v/>
      </c>
      <c r="U343" s="341"/>
      <c r="V343" s="342"/>
      <c r="W343" s="342"/>
      <c r="X343" s="341" t="str">
        <f t="shared" si="2"/>
        <v/>
      </c>
      <c r="Y343" s="341" t="str">
        <f t="shared" si="3"/>
        <v/>
      </c>
      <c r="Z343" s="341"/>
      <c r="AA343" s="341"/>
      <c r="AB343" s="341"/>
      <c r="AC343" s="401"/>
      <c r="AD343" s="563"/>
      <c r="AE343" s="564"/>
      <c r="AF343" s="564"/>
      <c r="AG343" s="564"/>
      <c r="AH343" s="564"/>
      <c r="AI343" s="564"/>
      <c r="AJ343" s="564"/>
      <c r="AK343" s="564"/>
      <c r="AL343" s="563"/>
      <c r="AM343" s="564"/>
      <c r="AN343" s="564"/>
      <c r="AO343" s="564"/>
      <c r="AP343" s="564"/>
      <c r="AQ343" s="564"/>
      <c r="AR343" s="564"/>
      <c r="AS343" s="564"/>
      <c r="AT343" s="401"/>
      <c r="AU343" s="399"/>
      <c r="AV343" s="617"/>
      <c r="AW343" s="401"/>
      <c r="AX343" s="401"/>
      <c r="AY343" s="341"/>
      <c r="AZ343" s="341"/>
      <c r="BA343" s="341"/>
      <c r="BB343" s="341"/>
      <c r="BC343" s="341"/>
      <c r="BD343" s="401"/>
      <c r="BE343" s="341"/>
      <c r="BF343" s="341"/>
      <c r="BG343" s="402"/>
      <c r="BH343" s="403"/>
      <c r="BI343" s="405"/>
      <c r="BJ343" s="405"/>
      <c r="BK343" s="405"/>
      <c r="BL343" s="405"/>
      <c r="BM343" s="514"/>
    </row>
    <row r="344" ht="18.75" customHeight="1">
      <c r="A344" s="400" t="str">
        <f t="shared" si="4"/>
        <v/>
      </c>
      <c r="B344" s="341"/>
      <c r="C344" s="559"/>
      <c r="D344" s="341"/>
      <c r="E344" s="638"/>
      <c r="F344" s="393"/>
      <c r="G344" s="341" t="str">
        <f t="array" ref="G344">IF(C344="","",XLOOKUP(C344,'Master Data'!K:K,'Master Data'!N:N,"Input in Master Data",0,1))</f>
        <v/>
      </c>
      <c r="H344" s="341" t="str">
        <f t="array" ref="H344">IF(C344="","",XLOOKUP(C344,'Master Data'!K:K,'Master Data'!O:O,"Input in Master Data",0,1))</f>
        <v/>
      </c>
      <c r="I344" s="341" t="str">
        <f t="array" ref="I344">if(U344="","",XLOOKUP(U344,Master[Company],Master[Blow],"Unknown",0,1))</f>
        <v/>
      </c>
      <c r="J344" s="341" t="str">
        <f t="array" ref="J344">if(U344="","",XLOOKUP(U344,Master[Company],Master[Pigging],"Unknown",0,1))</f>
        <v/>
      </c>
      <c r="K344" s="341" t="str">
        <f t="array" ref="K344">if(U344="","",XLOOKUP(U344,Master[Company],Master[Load Method],"Unknown",0,1))</f>
        <v/>
      </c>
      <c r="L344" s="341" t="str">
        <f t="array" ref="L344">if(U344="","",XLOOKUP(U344,Master[Company],Master[Line Distance],"Unknown",0,1))</f>
        <v/>
      </c>
      <c r="M344" s="394"/>
      <c r="N344" s="341"/>
      <c r="O344" s="341"/>
      <c r="P344" s="341" t="str">
        <f t="array" ref="P344">if(U344="","",XLOOKUP(U344,Master[Company],Master[Terms],"NA",0,1))</f>
        <v/>
      </c>
      <c r="Q344" s="341" t="str">
        <f t="shared" si="1"/>
        <v/>
      </c>
      <c r="R344" s="341" t="str">
        <f t="array" ref="R344">if(U344="","",XLOOKUP(U344,Master[Company],Master[Group],"NA",0,1))</f>
        <v/>
      </c>
      <c r="S344" s="341" t="str">
        <f t="array" ref="S344">if(U344="","",XLOOKUP(U344,Master[Company],Master[Loading Location],"NA",0,1))</f>
        <v/>
      </c>
      <c r="T344" s="341" t="str">
        <f t="array" ref="T344">if(U344="","",XLOOKUP(U344,Master[Company],Master[Acronym],"NA",0,1))</f>
        <v/>
      </c>
      <c r="U344" s="341"/>
      <c r="V344" s="342"/>
      <c r="W344" s="342"/>
      <c r="X344" s="341" t="str">
        <f t="shared" si="2"/>
        <v/>
      </c>
      <c r="Y344" s="341" t="str">
        <f t="shared" si="3"/>
        <v/>
      </c>
      <c r="Z344" s="341"/>
      <c r="AA344" s="341"/>
      <c r="AB344" s="341"/>
      <c r="AC344" s="401"/>
      <c r="AD344" s="563"/>
      <c r="AE344" s="564"/>
      <c r="AF344" s="564"/>
      <c r="AG344" s="564"/>
      <c r="AH344" s="564"/>
      <c r="AI344" s="564"/>
      <c r="AJ344" s="564"/>
      <c r="AK344" s="564"/>
      <c r="AL344" s="563"/>
      <c r="AM344" s="564"/>
      <c r="AN344" s="564"/>
      <c r="AO344" s="564"/>
      <c r="AP344" s="564"/>
      <c r="AQ344" s="564"/>
      <c r="AR344" s="564"/>
      <c r="AS344" s="564"/>
      <c r="AT344" s="401"/>
      <c r="AU344" s="399"/>
      <c r="AV344" s="617"/>
      <c r="AW344" s="401"/>
      <c r="AX344" s="401"/>
      <c r="AY344" s="341"/>
      <c r="AZ344" s="341"/>
      <c r="BA344" s="341"/>
      <c r="BB344" s="341"/>
      <c r="BC344" s="341"/>
      <c r="BD344" s="401"/>
      <c r="BE344" s="341"/>
      <c r="BF344" s="341"/>
      <c r="BG344" s="402"/>
      <c r="BH344" s="403"/>
      <c r="BI344" s="405"/>
      <c r="BJ344" s="405"/>
      <c r="BK344" s="405"/>
      <c r="BL344" s="405"/>
      <c r="BM344" s="514"/>
    </row>
    <row r="345" ht="18.75" customHeight="1">
      <c r="A345" s="400" t="str">
        <f t="shared" si="4"/>
        <v/>
      </c>
      <c r="B345" s="341"/>
      <c r="C345" s="559"/>
      <c r="D345" s="341"/>
      <c r="E345" s="638"/>
      <c r="F345" s="393"/>
      <c r="G345" s="341" t="str">
        <f t="array" ref="G345">IF(C345="","",XLOOKUP(C345,'Master Data'!K:K,'Master Data'!N:N,"Input in Master Data",0,1))</f>
        <v/>
      </c>
      <c r="H345" s="341" t="str">
        <f t="array" ref="H345">IF(C345="","",XLOOKUP(C345,'Master Data'!K:K,'Master Data'!O:O,"Input in Master Data",0,1))</f>
        <v/>
      </c>
      <c r="I345" s="341" t="str">
        <f t="array" ref="I345">if(U345="","",XLOOKUP(U345,Master[Company],Master[Blow],"Unknown",0,1))</f>
        <v/>
      </c>
      <c r="J345" s="341" t="str">
        <f t="array" ref="J345">if(U345="","",XLOOKUP(U345,Master[Company],Master[Pigging],"Unknown",0,1))</f>
        <v/>
      </c>
      <c r="K345" s="341" t="str">
        <f t="array" ref="K345">if(U345="","",XLOOKUP(U345,Master[Company],Master[Load Method],"Unknown",0,1))</f>
        <v/>
      </c>
      <c r="L345" s="341" t="str">
        <f t="array" ref="L345">if(U345="","",XLOOKUP(U345,Master[Company],Master[Line Distance],"Unknown",0,1))</f>
        <v/>
      </c>
      <c r="M345" s="394"/>
      <c r="N345" s="341"/>
      <c r="O345" s="341"/>
      <c r="P345" s="341" t="str">
        <f t="array" ref="P345">if(U345="","",XLOOKUP(U345,Master[Company],Master[Terms],"NA",0,1))</f>
        <v/>
      </c>
      <c r="Q345" s="341" t="str">
        <f t="shared" si="1"/>
        <v/>
      </c>
      <c r="R345" s="341" t="str">
        <f t="array" ref="R345">if(U345="","",XLOOKUP(U345,Master[Company],Master[Group],"NA",0,1))</f>
        <v/>
      </c>
      <c r="S345" s="341" t="str">
        <f t="array" ref="S345">if(U345="","",XLOOKUP(U345,Master[Company],Master[Loading Location],"NA",0,1))</f>
        <v/>
      </c>
      <c r="T345" s="341" t="str">
        <f t="array" ref="T345">if(U345="","",XLOOKUP(U345,Master[Company],Master[Acronym],"NA",0,1))</f>
        <v/>
      </c>
      <c r="U345" s="341"/>
      <c r="V345" s="342"/>
      <c r="W345" s="342"/>
      <c r="X345" s="341" t="str">
        <f t="shared" si="2"/>
        <v/>
      </c>
      <c r="Y345" s="341" t="str">
        <f t="shared" si="3"/>
        <v/>
      </c>
      <c r="Z345" s="341"/>
      <c r="AA345" s="341"/>
      <c r="AB345" s="341"/>
      <c r="AC345" s="401"/>
      <c r="AD345" s="563"/>
      <c r="AE345" s="564"/>
      <c r="AF345" s="564"/>
      <c r="AG345" s="564"/>
      <c r="AH345" s="564"/>
      <c r="AI345" s="564"/>
      <c r="AJ345" s="564"/>
      <c r="AK345" s="564"/>
      <c r="AL345" s="563"/>
      <c r="AM345" s="564"/>
      <c r="AN345" s="564"/>
      <c r="AO345" s="564"/>
      <c r="AP345" s="564"/>
      <c r="AQ345" s="564"/>
      <c r="AR345" s="564"/>
      <c r="AS345" s="564"/>
      <c r="AT345" s="401"/>
      <c r="AU345" s="399"/>
      <c r="AV345" s="617"/>
      <c r="AW345" s="401"/>
      <c r="AX345" s="401"/>
      <c r="AY345" s="341"/>
      <c r="AZ345" s="341"/>
      <c r="BA345" s="341"/>
      <c r="BB345" s="341"/>
      <c r="BC345" s="341"/>
      <c r="BD345" s="401"/>
      <c r="BE345" s="341"/>
      <c r="BF345" s="341"/>
      <c r="BG345" s="402"/>
      <c r="BH345" s="403"/>
      <c r="BI345" s="405"/>
      <c r="BJ345" s="405"/>
      <c r="BK345" s="405"/>
      <c r="BL345" s="405"/>
      <c r="BM345" s="514"/>
    </row>
    <row r="346" ht="18.75" customHeight="1">
      <c r="A346" s="400" t="str">
        <f t="shared" si="4"/>
        <v/>
      </c>
      <c r="B346" s="341"/>
      <c r="C346" s="559"/>
      <c r="D346" s="341"/>
      <c r="E346" s="638"/>
      <c r="F346" s="393"/>
      <c r="G346" s="341" t="str">
        <f t="array" ref="G346">IF(C346="","",XLOOKUP(C346,'Master Data'!K:K,'Master Data'!N:N,"Input in Master Data",0,1))</f>
        <v/>
      </c>
      <c r="H346" s="341" t="str">
        <f t="array" ref="H346">IF(C346="","",XLOOKUP(C346,'Master Data'!K:K,'Master Data'!O:O,"Input in Master Data",0,1))</f>
        <v/>
      </c>
      <c r="I346" s="341" t="str">
        <f t="array" ref="I346">if(U346="","",XLOOKUP(U346,Master[Company],Master[Blow],"Unknown",0,1))</f>
        <v/>
      </c>
      <c r="J346" s="341" t="str">
        <f t="array" ref="J346">if(U346="","",XLOOKUP(U346,Master[Company],Master[Pigging],"Unknown",0,1))</f>
        <v/>
      </c>
      <c r="K346" s="341" t="str">
        <f t="array" ref="K346">if(U346="","",XLOOKUP(U346,Master[Company],Master[Load Method],"Unknown",0,1))</f>
        <v/>
      </c>
      <c r="L346" s="341" t="str">
        <f t="array" ref="L346">if(U346="","",XLOOKUP(U346,Master[Company],Master[Line Distance],"Unknown",0,1))</f>
        <v/>
      </c>
      <c r="M346" s="394"/>
      <c r="N346" s="341"/>
      <c r="O346" s="341"/>
      <c r="P346" s="341" t="str">
        <f t="array" ref="P346">if(U346="","",XLOOKUP(U346,Master[Company],Master[Terms],"NA",0,1))</f>
        <v/>
      </c>
      <c r="Q346" s="341" t="str">
        <f t="shared" si="1"/>
        <v/>
      </c>
      <c r="R346" s="341" t="str">
        <f t="array" ref="R346">if(U346="","",XLOOKUP(U346,Master[Company],Master[Group],"NA",0,1))</f>
        <v/>
      </c>
      <c r="S346" s="341" t="str">
        <f t="array" ref="S346">if(U346="","",XLOOKUP(U346,Master[Company],Master[Loading Location],"NA",0,1))</f>
        <v/>
      </c>
      <c r="T346" s="341" t="str">
        <f t="array" ref="T346">if(U346="","",XLOOKUP(U346,Master[Company],Master[Acronym],"NA",0,1))</f>
        <v/>
      </c>
      <c r="U346" s="341"/>
      <c r="V346" s="342"/>
      <c r="W346" s="342"/>
      <c r="X346" s="341" t="str">
        <f t="shared" si="2"/>
        <v/>
      </c>
      <c r="Y346" s="341" t="str">
        <f t="shared" si="3"/>
        <v/>
      </c>
      <c r="Z346" s="341"/>
      <c r="AA346" s="341"/>
      <c r="AB346" s="341"/>
      <c r="AC346" s="401"/>
      <c r="AD346" s="563"/>
      <c r="AE346" s="564"/>
      <c r="AF346" s="564"/>
      <c r="AG346" s="564"/>
      <c r="AH346" s="564"/>
      <c r="AI346" s="564"/>
      <c r="AJ346" s="564"/>
      <c r="AK346" s="564"/>
      <c r="AL346" s="563"/>
      <c r="AM346" s="564"/>
      <c r="AN346" s="564"/>
      <c r="AO346" s="564"/>
      <c r="AP346" s="564"/>
      <c r="AQ346" s="564"/>
      <c r="AR346" s="564"/>
      <c r="AS346" s="564"/>
      <c r="AT346" s="401"/>
      <c r="AU346" s="399"/>
      <c r="AV346" s="617"/>
      <c r="AW346" s="401"/>
      <c r="AX346" s="401"/>
      <c r="AY346" s="341"/>
      <c r="AZ346" s="341"/>
      <c r="BA346" s="341"/>
      <c r="BB346" s="341"/>
      <c r="BC346" s="341"/>
      <c r="BD346" s="401"/>
      <c r="BE346" s="341"/>
      <c r="BF346" s="341"/>
      <c r="BG346" s="402"/>
      <c r="BH346" s="403"/>
      <c r="BI346" s="405"/>
      <c r="BJ346" s="405"/>
      <c r="BK346" s="405"/>
      <c r="BL346" s="405"/>
      <c r="BM346" s="514"/>
    </row>
    <row r="347" ht="18.75" customHeight="1">
      <c r="A347" s="400" t="str">
        <f t="shared" si="4"/>
        <v/>
      </c>
      <c r="B347" s="341"/>
      <c r="C347" s="559"/>
      <c r="D347" s="341"/>
      <c r="E347" s="638"/>
      <c r="F347" s="393"/>
      <c r="G347" s="341" t="str">
        <f t="array" ref="G347">IF(C347="","",XLOOKUP(C347,'Master Data'!K:K,'Master Data'!N:N,"Input in Master Data",0,1))</f>
        <v/>
      </c>
      <c r="H347" s="341" t="str">
        <f t="array" ref="H347">IF(C347="","",XLOOKUP(C347,'Master Data'!K:K,'Master Data'!O:O,"Input in Master Data",0,1))</f>
        <v/>
      </c>
      <c r="I347" s="341" t="str">
        <f t="array" ref="I347">if(U347="","",XLOOKUP(U347,Master[Company],Master[Blow],"Unknown",0,1))</f>
        <v/>
      </c>
      <c r="J347" s="341" t="str">
        <f t="array" ref="J347">if(U347="","",XLOOKUP(U347,Master[Company],Master[Pigging],"Unknown",0,1))</f>
        <v/>
      </c>
      <c r="K347" s="341" t="str">
        <f t="array" ref="K347">if(U347="","",XLOOKUP(U347,Master[Company],Master[Load Method],"Unknown",0,1))</f>
        <v/>
      </c>
      <c r="L347" s="341" t="str">
        <f t="array" ref="L347">if(U347="","",XLOOKUP(U347,Master[Company],Master[Line Distance],"Unknown",0,1))</f>
        <v/>
      </c>
      <c r="M347" s="394"/>
      <c r="N347" s="341"/>
      <c r="O347" s="341"/>
      <c r="P347" s="341" t="str">
        <f t="array" ref="P347">if(U347="","",XLOOKUP(U347,Master[Company],Master[Terms],"NA",0,1))</f>
        <v/>
      </c>
      <c r="Q347" s="341" t="str">
        <f t="shared" si="1"/>
        <v/>
      </c>
      <c r="R347" s="341" t="str">
        <f t="array" ref="R347">if(U347="","",XLOOKUP(U347,Master[Company],Master[Group],"NA",0,1))</f>
        <v/>
      </c>
      <c r="S347" s="341" t="str">
        <f t="array" ref="S347">if(U347="","",XLOOKUP(U347,Master[Company],Master[Loading Location],"NA",0,1))</f>
        <v/>
      </c>
      <c r="T347" s="341" t="str">
        <f t="array" ref="T347">if(U347="","",XLOOKUP(U347,Master[Company],Master[Acronym],"NA",0,1))</f>
        <v/>
      </c>
      <c r="U347" s="341"/>
      <c r="V347" s="342"/>
      <c r="W347" s="342"/>
      <c r="X347" s="341" t="str">
        <f t="shared" si="2"/>
        <v/>
      </c>
      <c r="Y347" s="341" t="str">
        <f t="shared" si="3"/>
        <v/>
      </c>
      <c r="Z347" s="341"/>
      <c r="AA347" s="341"/>
      <c r="AB347" s="341"/>
      <c r="AC347" s="401"/>
      <c r="AD347" s="563"/>
      <c r="AE347" s="564"/>
      <c r="AF347" s="564"/>
      <c r="AG347" s="564"/>
      <c r="AH347" s="564"/>
      <c r="AI347" s="564"/>
      <c r="AJ347" s="564"/>
      <c r="AK347" s="564"/>
      <c r="AL347" s="563"/>
      <c r="AM347" s="564"/>
      <c r="AN347" s="564"/>
      <c r="AO347" s="564"/>
      <c r="AP347" s="564"/>
      <c r="AQ347" s="564"/>
      <c r="AR347" s="564"/>
      <c r="AS347" s="564"/>
      <c r="AT347" s="401"/>
      <c r="AU347" s="399"/>
      <c r="AV347" s="617"/>
      <c r="AW347" s="401"/>
      <c r="AX347" s="401"/>
      <c r="AY347" s="341"/>
      <c r="AZ347" s="341"/>
      <c r="BA347" s="341"/>
      <c r="BB347" s="341"/>
      <c r="BC347" s="341"/>
      <c r="BD347" s="401"/>
      <c r="BE347" s="341"/>
      <c r="BF347" s="341"/>
      <c r="BG347" s="402"/>
      <c r="BH347" s="403"/>
      <c r="BI347" s="405"/>
      <c r="BJ347" s="405"/>
      <c r="BK347" s="405"/>
      <c r="BL347" s="405"/>
      <c r="BM347" s="514"/>
    </row>
    <row r="348" ht="18.75" customHeight="1">
      <c r="A348" s="400" t="str">
        <f t="shared" si="4"/>
        <v/>
      </c>
      <c r="B348" s="341"/>
      <c r="C348" s="559"/>
      <c r="D348" s="341"/>
      <c r="E348" s="638"/>
      <c r="F348" s="393"/>
      <c r="G348" s="341" t="str">
        <f t="array" ref="G348">IF(C348="","",XLOOKUP(C348,'Master Data'!K:K,'Master Data'!N:N,"Input in Master Data",0,1))</f>
        <v/>
      </c>
      <c r="H348" s="341" t="str">
        <f t="array" ref="H348">IF(C348="","",XLOOKUP(C348,'Master Data'!K:K,'Master Data'!O:O,"Input in Master Data",0,1))</f>
        <v/>
      </c>
      <c r="I348" s="341" t="str">
        <f t="array" ref="I348">if(U348="","",XLOOKUP(U348,Master[Company],Master[Blow],"Unknown",0,1))</f>
        <v/>
      </c>
      <c r="J348" s="341" t="str">
        <f t="array" ref="J348">if(U348="","",XLOOKUP(U348,Master[Company],Master[Pigging],"Unknown",0,1))</f>
        <v/>
      </c>
      <c r="K348" s="341" t="str">
        <f t="array" ref="K348">if(U348="","",XLOOKUP(U348,Master[Company],Master[Load Method],"Unknown",0,1))</f>
        <v/>
      </c>
      <c r="L348" s="341" t="str">
        <f t="array" ref="L348">if(U348="","",XLOOKUP(U348,Master[Company],Master[Line Distance],"Unknown",0,1))</f>
        <v/>
      </c>
      <c r="M348" s="394"/>
      <c r="N348" s="341"/>
      <c r="O348" s="341"/>
      <c r="P348" s="341" t="str">
        <f t="array" ref="P348">if(U348="","",XLOOKUP(U348,Master[Company],Master[Terms],"NA",0,1))</f>
        <v/>
      </c>
      <c r="Q348" s="341" t="str">
        <f t="shared" si="1"/>
        <v/>
      </c>
      <c r="R348" s="341" t="str">
        <f t="array" ref="R348">if(U348="","",XLOOKUP(U348,Master[Company],Master[Group],"NA",0,1))</f>
        <v/>
      </c>
      <c r="S348" s="341" t="str">
        <f t="array" ref="S348">if(U348="","",XLOOKUP(U348,Master[Company],Master[Loading Location],"NA",0,1))</f>
        <v/>
      </c>
      <c r="T348" s="341" t="str">
        <f t="array" ref="T348">if(U348="","",XLOOKUP(U348,Master[Company],Master[Acronym],"NA",0,1))</f>
        <v/>
      </c>
      <c r="U348" s="341"/>
      <c r="V348" s="342"/>
      <c r="W348" s="342"/>
      <c r="X348" s="341" t="str">
        <f t="shared" si="2"/>
        <v/>
      </c>
      <c r="Y348" s="341" t="str">
        <f t="shared" si="3"/>
        <v/>
      </c>
      <c r="Z348" s="341"/>
      <c r="AA348" s="341"/>
      <c r="AB348" s="341"/>
      <c r="AC348" s="401"/>
      <c r="AD348" s="563"/>
      <c r="AE348" s="564"/>
      <c r="AF348" s="564"/>
      <c r="AG348" s="564"/>
      <c r="AH348" s="564"/>
      <c r="AI348" s="564"/>
      <c r="AJ348" s="564"/>
      <c r="AK348" s="564"/>
      <c r="AL348" s="563"/>
      <c r="AM348" s="564"/>
      <c r="AN348" s="564"/>
      <c r="AO348" s="564"/>
      <c r="AP348" s="564"/>
      <c r="AQ348" s="564"/>
      <c r="AR348" s="564"/>
      <c r="AS348" s="564"/>
      <c r="AT348" s="401"/>
      <c r="AU348" s="399"/>
      <c r="AV348" s="617"/>
      <c r="AW348" s="401"/>
      <c r="AX348" s="401"/>
      <c r="AY348" s="341"/>
      <c r="AZ348" s="341"/>
      <c r="BA348" s="341"/>
      <c r="BB348" s="341"/>
      <c r="BC348" s="341"/>
      <c r="BD348" s="401"/>
      <c r="BE348" s="341"/>
      <c r="BF348" s="341"/>
      <c r="BG348" s="402"/>
      <c r="BH348" s="403"/>
      <c r="BI348" s="405"/>
      <c r="BJ348" s="405"/>
      <c r="BK348" s="405"/>
      <c r="BL348" s="405"/>
      <c r="BM348" s="514"/>
    </row>
    <row r="349" ht="18.75" customHeight="1">
      <c r="A349" s="400" t="str">
        <f t="shared" si="4"/>
        <v/>
      </c>
      <c r="B349" s="341"/>
      <c r="C349" s="559"/>
      <c r="D349" s="341"/>
      <c r="E349" s="638"/>
      <c r="F349" s="393"/>
      <c r="G349" s="341" t="str">
        <f t="array" ref="G349">IF(C349="","",XLOOKUP(C349,'Master Data'!K:K,'Master Data'!N:N,"Input in Master Data",0,1))</f>
        <v/>
      </c>
      <c r="H349" s="341" t="str">
        <f t="array" ref="H349">IF(C349="","",XLOOKUP(C349,'Master Data'!K:K,'Master Data'!O:O,"Input in Master Data",0,1))</f>
        <v/>
      </c>
      <c r="I349" s="341" t="str">
        <f t="array" ref="I349">if(U349="","",XLOOKUP(U349,Master[Company],Master[Blow],"Unknown",0,1))</f>
        <v/>
      </c>
      <c r="J349" s="341" t="str">
        <f t="array" ref="J349">if(U349="","",XLOOKUP(U349,Master[Company],Master[Pigging],"Unknown",0,1))</f>
        <v/>
      </c>
      <c r="K349" s="341" t="str">
        <f t="array" ref="K349">if(U349="","",XLOOKUP(U349,Master[Company],Master[Load Method],"Unknown",0,1))</f>
        <v/>
      </c>
      <c r="L349" s="341" t="str">
        <f t="array" ref="L349">if(U349="","",XLOOKUP(U349,Master[Company],Master[Line Distance],"Unknown",0,1))</f>
        <v/>
      </c>
      <c r="M349" s="394"/>
      <c r="N349" s="341"/>
      <c r="O349" s="341"/>
      <c r="P349" s="341" t="str">
        <f t="array" ref="P349">if(U349="","",XLOOKUP(U349,Master[Company],Master[Terms],"NA",0,1))</f>
        <v/>
      </c>
      <c r="Q349" s="341" t="str">
        <f t="shared" si="1"/>
        <v/>
      </c>
      <c r="R349" s="341" t="str">
        <f t="array" ref="R349">if(U349="","",XLOOKUP(U349,Master[Company],Master[Group],"NA",0,1))</f>
        <v/>
      </c>
      <c r="S349" s="341" t="str">
        <f t="array" ref="S349">if(U349="","",XLOOKUP(U349,Master[Company],Master[Loading Location],"NA",0,1))</f>
        <v/>
      </c>
      <c r="T349" s="341" t="str">
        <f t="array" ref="T349">if(U349="","",XLOOKUP(U349,Master[Company],Master[Acronym],"NA",0,1))</f>
        <v/>
      </c>
      <c r="U349" s="341"/>
      <c r="V349" s="342"/>
      <c r="W349" s="342"/>
      <c r="X349" s="341" t="str">
        <f t="shared" si="2"/>
        <v/>
      </c>
      <c r="Y349" s="341" t="str">
        <f t="shared" si="3"/>
        <v/>
      </c>
      <c r="Z349" s="341"/>
      <c r="AA349" s="341"/>
      <c r="AB349" s="341"/>
      <c r="AC349" s="401"/>
      <c r="AD349" s="563"/>
      <c r="AE349" s="564"/>
      <c r="AF349" s="564"/>
      <c r="AG349" s="564"/>
      <c r="AH349" s="564"/>
      <c r="AI349" s="564"/>
      <c r="AJ349" s="564"/>
      <c r="AK349" s="564"/>
      <c r="AL349" s="563"/>
      <c r="AM349" s="564"/>
      <c r="AN349" s="564"/>
      <c r="AO349" s="564"/>
      <c r="AP349" s="564"/>
      <c r="AQ349" s="564"/>
      <c r="AR349" s="564"/>
      <c r="AS349" s="564"/>
      <c r="AT349" s="401"/>
      <c r="AU349" s="399"/>
      <c r="AV349" s="617"/>
      <c r="AW349" s="401"/>
      <c r="AX349" s="401"/>
      <c r="AY349" s="341"/>
      <c r="AZ349" s="341"/>
      <c r="BA349" s="341"/>
      <c r="BB349" s="341"/>
      <c r="BC349" s="341"/>
      <c r="BD349" s="401"/>
      <c r="BE349" s="341"/>
      <c r="BF349" s="341"/>
      <c r="BG349" s="402"/>
      <c r="BH349" s="403"/>
      <c r="BI349" s="405"/>
      <c r="BJ349" s="405"/>
      <c r="BK349" s="405"/>
      <c r="BL349" s="405"/>
      <c r="BM349" s="514"/>
    </row>
    <row r="350" ht="18.75" customHeight="1">
      <c r="A350" s="400" t="str">
        <f t="shared" si="4"/>
        <v/>
      </c>
      <c r="B350" s="341"/>
      <c r="C350" s="559"/>
      <c r="D350" s="341"/>
      <c r="E350" s="638"/>
      <c r="F350" s="393"/>
      <c r="G350" s="341" t="str">
        <f t="array" ref="G350">IF(C350="","",XLOOKUP(C350,'Master Data'!K:K,'Master Data'!N:N,"Input in Master Data",0,1))</f>
        <v/>
      </c>
      <c r="H350" s="341" t="str">
        <f t="array" ref="H350">IF(C350="","",XLOOKUP(C350,'Master Data'!K:K,'Master Data'!O:O,"Input in Master Data",0,1))</f>
        <v/>
      </c>
      <c r="I350" s="341" t="str">
        <f t="array" ref="I350">if(U350="","",XLOOKUP(U350,Master[Company],Master[Blow],"Unknown",0,1))</f>
        <v/>
      </c>
      <c r="J350" s="341" t="str">
        <f t="array" ref="J350">if(U350="","",XLOOKUP(U350,Master[Company],Master[Pigging],"Unknown",0,1))</f>
        <v/>
      </c>
      <c r="K350" s="341" t="str">
        <f t="array" ref="K350">if(U350="","",XLOOKUP(U350,Master[Company],Master[Load Method],"Unknown",0,1))</f>
        <v/>
      </c>
      <c r="L350" s="341" t="str">
        <f t="array" ref="L350">if(U350="","",XLOOKUP(U350,Master[Company],Master[Line Distance],"Unknown",0,1))</f>
        <v/>
      </c>
      <c r="M350" s="394"/>
      <c r="N350" s="341"/>
      <c r="O350" s="341"/>
      <c r="P350" s="341" t="str">
        <f t="array" ref="P350">if(U350="","",XLOOKUP(U350,Master[Company],Master[Terms],"NA",0,1))</f>
        <v/>
      </c>
      <c r="Q350" s="341" t="str">
        <f t="shared" si="1"/>
        <v/>
      </c>
      <c r="R350" s="341" t="str">
        <f t="array" ref="R350">if(U350="","",XLOOKUP(U350,Master[Company],Master[Group],"NA",0,1))</f>
        <v/>
      </c>
      <c r="S350" s="341" t="str">
        <f t="array" ref="S350">if(U350="","",XLOOKUP(U350,Master[Company],Master[Loading Location],"NA",0,1))</f>
        <v/>
      </c>
      <c r="T350" s="341" t="str">
        <f t="array" ref="T350">if(U350="","",XLOOKUP(U350,Master[Company],Master[Acronym],"NA",0,1))</f>
        <v/>
      </c>
      <c r="U350" s="341"/>
      <c r="V350" s="342"/>
      <c r="W350" s="342"/>
      <c r="X350" s="341" t="str">
        <f t="shared" si="2"/>
        <v/>
      </c>
      <c r="Y350" s="341" t="str">
        <f t="shared" si="3"/>
        <v/>
      </c>
      <c r="Z350" s="341"/>
      <c r="AA350" s="341"/>
      <c r="AB350" s="341"/>
      <c r="AC350" s="401"/>
      <c r="AD350" s="563"/>
      <c r="AE350" s="564"/>
      <c r="AF350" s="564"/>
      <c r="AG350" s="564"/>
      <c r="AH350" s="564"/>
      <c r="AI350" s="564"/>
      <c r="AJ350" s="564"/>
      <c r="AK350" s="564"/>
      <c r="AL350" s="563"/>
      <c r="AM350" s="564"/>
      <c r="AN350" s="564"/>
      <c r="AO350" s="564"/>
      <c r="AP350" s="564"/>
      <c r="AQ350" s="564"/>
      <c r="AR350" s="564"/>
      <c r="AS350" s="564"/>
      <c r="AT350" s="401"/>
      <c r="AU350" s="399"/>
      <c r="AV350" s="617"/>
      <c r="AW350" s="401"/>
      <c r="AX350" s="401"/>
      <c r="AY350" s="341"/>
      <c r="AZ350" s="341"/>
      <c r="BA350" s="341"/>
      <c r="BB350" s="341"/>
      <c r="BC350" s="341"/>
      <c r="BD350" s="401"/>
      <c r="BE350" s="341"/>
      <c r="BF350" s="341"/>
      <c r="BG350" s="402"/>
      <c r="BH350" s="403"/>
      <c r="BI350" s="405"/>
      <c r="BJ350" s="405"/>
      <c r="BK350" s="405"/>
      <c r="BL350" s="405"/>
      <c r="BM350" s="514"/>
    </row>
    <row r="351" ht="18.75" customHeight="1">
      <c r="A351" s="400" t="str">
        <f t="shared" si="4"/>
        <v/>
      </c>
      <c r="B351" s="341"/>
      <c r="C351" s="559"/>
      <c r="D351" s="341"/>
      <c r="E351" s="638"/>
      <c r="F351" s="393"/>
      <c r="G351" s="341" t="str">
        <f t="array" ref="G351">IF(C351="","",XLOOKUP(C351,'Master Data'!K:K,'Master Data'!N:N,"Input in Master Data",0,1))</f>
        <v/>
      </c>
      <c r="H351" s="341" t="str">
        <f t="array" ref="H351">IF(C351="","",XLOOKUP(C351,'Master Data'!K:K,'Master Data'!O:O,"Input in Master Data",0,1))</f>
        <v/>
      </c>
      <c r="I351" s="341" t="str">
        <f t="array" ref="I351">if(U351="","",XLOOKUP(U351,Master[Company],Master[Blow],"Unknown",0,1))</f>
        <v/>
      </c>
      <c r="J351" s="341" t="str">
        <f t="array" ref="J351">if(U351="","",XLOOKUP(U351,Master[Company],Master[Pigging],"Unknown",0,1))</f>
        <v/>
      </c>
      <c r="K351" s="341" t="str">
        <f t="array" ref="K351">if(U351="","",XLOOKUP(U351,Master[Company],Master[Load Method],"Unknown",0,1))</f>
        <v/>
      </c>
      <c r="L351" s="341" t="str">
        <f t="array" ref="L351">if(U351="","",XLOOKUP(U351,Master[Company],Master[Line Distance],"Unknown",0,1))</f>
        <v/>
      </c>
      <c r="M351" s="394"/>
      <c r="N351" s="341"/>
      <c r="O351" s="341"/>
      <c r="P351" s="341" t="str">
        <f t="array" ref="P351">if(U351="","",XLOOKUP(U351,Master[Company],Master[Terms],"NA",0,1))</f>
        <v/>
      </c>
      <c r="Q351" s="341" t="str">
        <f t="shared" si="1"/>
        <v/>
      </c>
      <c r="R351" s="341" t="str">
        <f t="array" ref="R351">if(U351="","",XLOOKUP(U351,Master[Company],Master[Group],"NA",0,1))</f>
        <v/>
      </c>
      <c r="S351" s="341" t="str">
        <f t="array" ref="S351">if(U351="","",XLOOKUP(U351,Master[Company],Master[Loading Location],"NA",0,1))</f>
        <v/>
      </c>
      <c r="T351" s="341" t="str">
        <f t="array" ref="T351">if(U351="","",XLOOKUP(U351,Master[Company],Master[Acronym],"NA",0,1))</f>
        <v/>
      </c>
      <c r="U351" s="341"/>
      <c r="V351" s="342"/>
      <c r="W351" s="342"/>
      <c r="X351" s="341" t="str">
        <f t="shared" si="2"/>
        <v/>
      </c>
      <c r="Y351" s="341" t="str">
        <f t="shared" si="3"/>
        <v/>
      </c>
      <c r="Z351" s="341"/>
      <c r="AA351" s="341"/>
      <c r="AB351" s="341"/>
      <c r="AC351" s="401"/>
      <c r="AD351" s="563"/>
      <c r="AE351" s="564"/>
      <c r="AF351" s="564"/>
      <c r="AG351" s="564"/>
      <c r="AH351" s="564"/>
      <c r="AI351" s="564"/>
      <c r="AJ351" s="564"/>
      <c r="AK351" s="564"/>
      <c r="AL351" s="563"/>
      <c r="AM351" s="564"/>
      <c r="AN351" s="564"/>
      <c r="AO351" s="564"/>
      <c r="AP351" s="564"/>
      <c r="AQ351" s="564"/>
      <c r="AR351" s="564"/>
      <c r="AS351" s="564"/>
      <c r="AT351" s="401"/>
      <c r="AU351" s="399"/>
      <c r="AV351" s="617"/>
      <c r="AW351" s="401"/>
      <c r="AX351" s="401"/>
      <c r="AY351" s="341"/>
      <c r="AZ351" s="341"/>
      <c r="BA351" s="341"/>
      <c r="BB351" s="341"/>
      <c r="BC351" s="341"/>
      <c r="BD351" s="401"/>
      <c r="BE351" s="341"/>
      <c r="BF351" s="341"/>
      <c r="BG351" s="402"/>
      <c r="BH351" s="403"/>
      <c r="BI351" s="405"/>
      <c r="BJ351" s="405"/>
      <c r="BK351" s="405"/>
      <c r="BL351" s="405"/>
      <c r="BM351" s="514"/>
    </row>
    <row r="352" ht="18.75" customHeight="1">
      <c r="A352" s="400" t="str">
        <f t="shared" si="4"/>
        <v/>
      </c>
      <c r="B352" s="341"/>
      <c r="C352" s="559"/>
      <c r="D352" s="341"/>
      <c r="E352" s="638"/>
      <c r="F352" s="393"/>
      <c r="G352" s="341" t="str">
        <f t="array" ref="G352">IF(C352="","",XLOOKUP(C352,'Master Data'!K:K,'Master Data'!N:N,"Input in Master Data",0,1))</f>
        <v/>
      </c>
      <c r="H352" s="341" t="str">
        <f t="array" ref="H352">IF(C352="","",XLOOKUP(C352,'Master Data'!K:K,'Master Data'!O:O,"Input in Master Data",0,1))</f>
        <v/>
      </c>
      <c r="I352" s="341" t="str">
        <f t="array" ref="I352">if(U352="","",XLOOKUP(U352,Master[Company],Master[Blow],"Unknown",0,1))</f>
        <v/>
      </c>
      <c r="J352" s="341" t="str">
        <f t="array" ref="J352">if(U352="","",XLOOKUP(U352,Master[Company],Master[Pigging],"Unknown",0,1))</f>
        <v/>
      </c>
      <c r="K352" s="341" t="str">
        <f t="array" ref="K352">if(U352="","",XLOOKUP(U352,Master[Company],Master[Load Method],"Unknown",0,1))</f>
        <v/>
      </c>
      <c r="L352" s="341" t="str">
        <f t="array" ref="L352">if(U352="","",XLOOKUP(U352,Master[Company],Master[Line Distance],"Unknown",0,1))</f>
        <v/>
      </c>
      <c r="M352" s="394"/>
      <c r="N352" s="341"/>
      <c r="O352" s="341"/>
      <c r="P352" s="341" t="str">
        <f t="array" ref="P352">if(U352="","",XLOOKUP(U352,Master[Company],Master[Terms],"NA",0,1))</f>
        <v/>
      </c>
      <c r="Q352" s="341" t="str">
        <f t="shared" si="1"/>
        <v/>
      </c>
      <c r="R352" s="341" t="str">
        <f t="array" ref="R352">if(U352="","",XLOOKUP(U352,Master[Company],Master[Group],"NA",0,1))</f>
        <v/>
      </c>
      <c r="S352" s="341" t="str">
        <f t="array" ref="S352">if(U352="","",XLOOKUP(U352,Master[Company],Master[Loading Location],"NA",0,1))</f>
        <v/>
      </c>
      <c r="T352" s="341" t="str">
        <f t="array" ref="T352">if(U352="","",XLOOKUP(U352,Master[Company],Master[Acronym],"NA",0,1))</f>
        <v/>
      </c>
      <c r="U352" s="341"/>
      <c r="V352" s="342"/>
      <c r="W352" s="342"/>
      <c r="X352" s="341" t="str">
        <f t="shared" si="2"/>
        <v/>
      </c>
      <c r="Y352" s="341" t="str">
        <f t="shared" si="3"/>
        <v/>
      </c>
      <c r="Z352" s="341"/>
      <c r="AA352" s="341"/>
      <c r="AB352" s="341"/>
      <c r="AC352" s="401"/>
      <c r="AD352" s="563"/>
      <c r="AE352" s="564"/>
      <c r="AF352" s="564"/>
      <c r="AG352" s="564"/>
      <c r="AH352" s="564"/>
      <c r="AI352" s="564"/>
      <c r="AJ352" s="564"/>
      <c r="AK352" s="564"/>
      <c r="AL352" s="563"/>
      <c r="AM352" s="564"/>
      <c r="AN352" s="564"/>
      <c r="AO352" s="564"/>
      <c r="AP352" s="564"/>
      <c r="AQ352" s="564"/>
      <c r="AR352" s="564"/>
      <c r="AS352" s="564"/>
      <c r="AT352" s="401"/>
      <c r="AU352" s="399"/>
      <c r="AV352" s="617"/>
      <c r="AW352" s="401"/>
      <c r="AX352" s="401"/>
      <c r="AY352" s="341"/>
      <c r="AZ352" s="341"/>
      <c r="BA352" s="341"/>
      <c r="BB352" s="341"/>
      <c r="BC352" s="341"/>
      <c r="BD352" s="401"/>
      <c r="BE352" s="341"/>
      <c r="BF352" s="341"/>
      <c r="BG352" s="402"/>
      <c r="BH352" s="403"/>
      <c r="BI352" s="405"/>
      <c r="BJ352" s="405"/>
      <c r="BK352" s="405"/>
      <c r="BL352" s="405"/>
      <c r="BM352" s="514"/>
    </row>
    <row r="353" ht="18.75" customHeight="1">
      <c r="A353" s="400" t="str">
        <f t="shared" si="4"/>
        <v/>
      </c>
      <c r="B353" s="341"/>
      <c r="C353" s="559"/>
      <c r="D353" s="341"/>
      <c r="E353" s="638"/>
      <c r="F353" s="393"/>
      <c r="G353" s="341" t="str">
        <f t="array" ref="G353">IF(C353="","",XLOOKUP(C353,'Master Data'!K:K,'Master Data'!N:N,"Input in Master Data",0,1))</f>
        <v/>
      </c>
      <c r="H353" s="341" t="str">
        <f t="array" ref="H353">IF(C353="","",XLOOKUP(C353,'Master Data'!K:K,'Master Data'!O:O,"Input in Master Data",0,1))</f>
        <v/>
      </c>
      <c r="I353" s="341" t="str">
        <f t="array" ref="I353">if(U353="","",XLOOKUP(U353,Master[Company],Master[Blow],"Unknown",0,1))</f>
        <v/>
      </c>
      <c r="J353" s="341" t="str">
        <f t="array" ref="J353">if(U353="","",XLOOKUP(U353,Master[Company],Master[Pigging],"Unknown",0,1))</f>
        <v/>
      </c>
      <c r="K353" s="341" t="str">
        <f t="array" ref="K353">if(U353="","",XLOOKUP(U353,Master[Company],Master[Load Method],"Unknown",0,1))</f>
        <v/>
      </c>
      <c r="L353" s="341" t="str">
        <f t="array" ref="L353">if(U353="","",XLOOKUP(U353,Master[Company],Master[Line Distance],"Unknown",0,1))</f>
        <v/>
      </c>
      <c r="M353" s="394"/>
      <c r="N353" s="341"/>
      <c r="O353" s="341"/>
      <c r="P353" s="341" t="str">
        <f t="array" ref="P353">if(U353="","",XLOOKUP(U353,Master[Company],Master[Terms],"NA",0,1))</f>
        <v/>
      </c>
      <c r="Q353" s="341" t="str">
        <f t="shared" si="1"/>
        <v/>
      </c>
      <c r="R353" s="341" t="str">
        <f t="array" ref="R353">if(U353="","",XLOOKUP(U353,Master[Company],Master[Group],"NA",0,1))</f>
        <v/>
      </c>
      <c r="S353" s="341" t="str">
        <f t="array" ref="S353">if(U353="","",XLOOKUP(U353,Master[Company],Master[Loading Location],"NA",0,1))</f>
        <v/>
      </c>
      <c r="T353" s="341" t="str">
        <f t="array" ref="T353">if(U353="","",XLOOKUP(U353,Master[Company],Master[Acronym],"NA",0,1))</f>
        <v/>
      </c>
      <c r="U353" s="341"/>
      <c r="V353" s="342"/>
      <c r="W353" s="342"/>
      <c r="X353" s="341" t="str">
        <f t="shared" si="2"/>
        <v/>
      </c>
      <c r="Y353" s="341" t="str">
        <f t="shared" si="3"/>
        <v/>
      </c>
      <c r="Z353" s="341"/>
      <c r="AA353" s="341"/>
      <c r="AB353" s="341"/>
      <c r="AC353" s="401"/>
      <c r="AD353" s="563"/>
      <c r="AE353" s="564"/>
      <c r="AF353" s="564"/>
      <c r="AG353" s="564"/>
      <c r="AH353" s="564"/>
      <c r="AI353" s="564"/>
      <c r="AJ353" s="564"/>
      <c r="AK353" s="564"/>
      <c r="AL353" s="563"/>
      <c r="AM353" s="564"/>
      <c r="AN353" s="564"/>
      <c r="AO353" s="564"/>
      <c r="AP353" s="564"/>
      <c r="AQ353" s="564"/>
      <c r="AR353" s="564"/>
      <c r="AS353" s="564"/>
      <c r="AT353" s="401"/>
      <c r="AU353" s="399"/>
      <c r="AV353" s="617"/>
      <c r="AW353" s="401"/>
      <c r="AX353" s="401"/>
      <c r="AY353" s="341"/>
      <c r="AZ353" s="341"/>
      <c r="BA353" s="341"/>
      <c r="BB353" s="341"/>
      <c r="BC353" s="341"/>
      <c r="BD353" s="401"/>
      <c r="BE353" s="341"/>
      <c r="BF353" s="341"/>
      <c r="BG353" s="402"/>
      <c r="BH353" s="403"/>
      <c r="BI353" s="405"/>
      <c r="BJ353" s="405"/>
      <c r="BK353" s="405"/>
      <c r="BL353" s="405"/>
      <c r="BM353" s="514"/>
    </row>
    <row r="354" ht="18.75" customHeight="1">
      <c r="A354" s="400" t="str">
        <f t="shared" si="4"/>
        <v/>
      </c>
      <c r="B354" s="341"/>
      <c r="C354" s="559"/>
      <c r="D354" s="341"/>
      <c r="E354" s="638"/>
      <c r="F354" s="393"/>
      <c r="G354" s="341" t="str">
        <f t="array" ref="G354">IF(C354="","",XLOOKUP(C354,'Master Data'!K:K,'Master Data'!N:N,"Input in Master Data",0,1))</f>
        <v/>
      </c>
      <c r="H354" s="341" t="str">
        <f t="array" ref="H354">IF(C354="","",XLOOKUP(C354,'Master Data'!K:K,'Master Data'!O:O,"Input in Master Data",0,1))</f>
        <v/>
      </c>
      <c r="I354" s="341" t="str">
        <f t="array" ref="I354">if(U354="","",XLOOKUP(U354,Master[Company],Master[Blow],"Unknown",0,1))</f>
        <v/>
      </c>
      <c r="J354" s="341" t="str">
        <f t="array" ref="J354">if(U354="","",XLOOKUP(U354,Master[Company],Master[Pigging],"Unknown",0,1))</f>
        <v/>
      </c>
      <c r="K354" s="341" t="str">
        <f t="array" ref="K354">if(U354="","",XLOOKUP(U354,Master[Company],Master[Load Method],"Unknown",0,1))</f>
        <v/>
      </c>
      <c r="L354" s="341" t="str">
        <f t="array" ref="L354">if(U354="","",XLOOKUP(U354,Master[Company],Master[Line Distance],"Unknown",0,1))</f>
        <v/>
      </c>
      <c r="M354" s="394"/>
      <c r="N354" s="341"/>
      <c r="O354" s="341"/>
      <c r="P354" s="341" t="str">
        <f t="array" ref="P354">if(U354="","",XLOOKUP(U354,Master[Company],Master[Terms],"NA",0,1))</f>
        <v/>
      </c>
      <c r="Q354" s="341" t="str">
        <f t="shared" si="1"/>
        <v/>
      </c>
      <c r="R354" s="341" t="str">
        <f t="array" ref="R354">if(U354="","",XLOOKUP(U354,Master[Company],Master[Group],"NA",0,1))</f>
        <v/>
      </c>
      <c r="S354" s="341" t="str">
        <f t="array" ref="S354">if(U354="","",XLOOKUP(U354,Master[Company],Master[Loading Location],"NA",0,1))</f>
        <v/>
      </c>
      <c r="T354" s="341" t="str">
        <f t="array" ref="T354">if(U354="","",XLOOKUP(U354,Master[Company],Master[Acronym],"NA",0,1))</f>
        <v/>
      </c>
      <c r="U354" s="341"/>
      <c r="V354" s="342"/>
      <c r="W354" s="342"/>
      <c r="X354" s="341" t="str">
        <f t="shared" si="2"/>
        <v/>
      </c>
      <c r="Y354" s="341" t="str">
        <f t="shared" si="3"/>
        <v/>
      </c>
      <c r="Z354" s="341"/>
      <c r="AA354" s="341"/>
      <c r="AB354" s="341"/>
      <c r="AC354" s="401"/>
      <c r="AD354" s="563"/>
      <c r="AE354" s="564"/>
      <c r="AF354" s="564"/>
      <c r="AG354" s="564"/>
      <c r="AH354" s="564"/>
      <c r="AI354" s="564"/>
      <c r="AJ354" s="564"/>
      <c r="AK354" s="564"/>
      <c r="AL354" s="563"/>
      <c r="AM354" s="564"/>
      <c r="AN354" s="564"/>
      <c r="AO354" s="564"/>
      <c r="AP354" s="564"/>
      <c r="AQ354" s="564"/>
      <c r="AR354" s="564"/>
      <c r="AS354" s="564"/>
      <c r="AT354" s="401"/>
      <c r="AU354" s="399"/>
      <c r="AV354" s="617"/>
      <c r="AW354" s="401"/>
      <c r="AX354" s="401"/>
      <c r="AY354" s="341"/>
      <c r="AZ354" s="341"/>
      <c r="BA354" s="341"/>
      <c r="BB354" s="341"/>
      <c r="BC354" s="341"/>
      <c r="BD354" s="401"/>
      <c r="BE354" s="341"/>
      <c r="BF354" s="341"/>
      <c r="BG354" s="402"/>
      <c r="BH354" s="403"/>
      <c r="BI354" s="405"/>
      <c r="BJ354" s="405"/>
      <c r="BK354" s="405"/>
      <c r="BL354" s="405"/>
      <c r="BM354" s="514"/>
    </row>
    <row r="355" ht="18.75" customHeight="1">
      <c r="A355" s="400" t="str">
        <f t="shared" si="4"/>
        <v/>
      </c>
      <c r="B355" s="341"/>
      <c r="C355" s="559"/>
      <c r="D355" s="341"/>
      <c r="E355" s="638"/>
      <c r="F355" s="393"/>
      <c r="G355" s="341" t="str">
        <f t="array" ref="G355">IF(C355="","",XLOOKUP(C355,'Master Data'!K:K,'Master Data'!N:N,"Input in Master Data",0,1))</f>
        <v/>
      </c>
      <c r="H355" s="341" t="str">
        <f t="array" ref="H355">IF(C355="","",XLOOKUP(C355,'Master Data'!K:K,'Master Data'!O:O,"Input in Master Data",0,1))</f>
        <v/>
      </c>
      <c r="I355" s="341" t="str">
        <f t="array" ref="I355">if(U355="","",XLOOKUP(U355,Master[Company],Master[Blow],"Unknown",0,1))</f>
        <v/>
      </c>
      <c r="J355" s="341" t="str">
        <f t="array" ref="J355">if(U355="","",XLOOKUP(U355,Master[Company],Master[Pigging],"Unknown",0,1))</f>
        <v/>
      </c>
      <c r="K355" s="341" t="str">
        <f t="array" ref="K355">if(U355="","",XLOOKUP(U355,Master[Company],Master[Load Method],"Unknown",0,1))</f>
        <v/>
      </c>
      <c r="L355" s="341" t="str">
        <f t="array" ref="L355">if(U355="","",XLOOKUP(U355,Master[Company],Master[Line Distance],"Unknown",0,1))</f>
        <v/>
      </c>
      <c r="M355" s="394"/>
      <c r="N355" s="341"/>
      <c r="O355" s="341"/>
      <c r="P355" s="341" t="str">
        <f t="array" ref="P355">if(U355="","",XLOOKUP(U355,Master[Company],Master[Terms],"NA",0,1))</f>
        <v/>
      </c>
      <c r="Q355" s="341" t="str">
        <f t="shared" si="1"/>
        <v/>
      </c>
      <c r="R355" s="341" t="str">
        <f t="array" ref="R355">if(U355="","",XLOOKUP(U355,Master[Company],Master[Group],"NA",0,1))</f>
        <v/>
      </c>
      <c r="S355" s="341" t="str">
        <f t="array" ref="S355">if(U355="","",XLOOKUP(U355,Master[Company],Master[Loading Location],"NA",0,1))</f>
        <v/>
      </c>
      <c r="T355" s="341" t="str">
        <f t="array" ref="T355">if(U355="","",XLOOKUP(U355,Master[Company],Master[Acronym],"NA",0,1))</f>
        <v/>
      </c>
      <c r="U355" s="341"/>
      <c r="V355" s="342"/>
      <c r="W355" s="342"/>
      <c r="X355" s="341" t="str">
        <f t="shared" si="2"/>
        <v/>
      </c>
      <c r="Y355" s="341" t="str">
        <f t="shared" si="3"/>
        <v/>
      </c>
      <c r="Z355" s="341"/>
      <c r="AA355" s="341"/>
      <c r="AB355" s="341"/>
      <c r="AC355" s="401"/>
      <c r="AD355" s="563"/>
      <c r="AE355" s="564"/>
      <c r="AF355" s="564"/>
      <c r="AG355" s="564"/>
      <c r="AH355" s="564"/>
      <c r="AI355" s="564"/>
      <c r="AJ355" s="564"/>
      <c r="AK355" s="564"/>
      <c r="AL355" s="563"/>
      <c r="AM355" s="564"/>
      <c r="AN355" s="564"/>
      <c r="AO355" s="564"/>
      <c r="AP355" s="564"/>
      <c r="AQ355" s="564"/>
      <c r="AR355" s="564"/>
      <c r="AS355" s="564"/>
      <c r="AT355" s="401"/>
      <c r="AU355" s="399"/>
      <c r="AV355" s="617"/>
      <c r="AW355" s="401"/>
      <c r="AX355" s="401"/>
      <c r="AY355" s="341"/>
      <c r="AZ355" s="341"/>
      <c r="BA355" s="341"/>
      <c r="BB355" s="341"/>
      <c r="BC355" s="341"/>
      <c r="BD355" s="401"/>
      <c r="BE355" s="341"/>
      <c r="BF355" s="341"/>
      <c r="BG355" s="402"/>
      <c r="BH355" s="403"/>
      <c r="BI355" s="405"/>
      <c r="BJ355" s="405"/>
      <c r="BK355" s="405"/>
      <c r="BL355" s="405"/>
      <c r="BM355" s="514"/>
    </row>
    <row r="356" ht="18.75" customHeight="1">
      <c r="A356" s="400" t="str">
        <f t="shared" si="4"/>
        <v/>
      </c>
      <c r="B356" s="341"/>
      <c r="C356" s="559"/>
      <c r="D356" s="341"/>
      <c r="E356" s="638"/>
      <c r="F356" s="393"/>
      <c r="G356" s="341" t="str">
        <f t="array" ref="G356">IF(C356="","",XLOOKUP(C356,'Master Data'!K:K,'Master Data'!N:N,"Input in Master Data",0,1))</f>
        <v/>
      </c>
      <c r="H356" s="341" t="str">
        <f t="array" ref="H356">IF(C356="","",XLOOKUP(C356,'Master Data'!K:K,'Master Data'!O:O,"Input in Master Data",0,1))</f>
        <v/>
      </c>
      <c r="I356" s="341" t="str">
        <f t="array" ref="I356">if(U356="","",XLOOKUP(U356,Master[Company],Master[Blow],"Unknown",0,1))</f>
        <v/>
      </c>
      <c r="J356" s="341" t="str">
        <f t="array" ref="J356">if(U356="","",XLOOKUP(U356,Master[Company],Master[Pigging],"Unknown",0,1))</f>
        <v/>
      </c>
      <c r="K356" s="341" t="str">
        <f t="array" ref="K356">if(U356="","",XLOOKUP(U356,Master[Company],Master[Load Method],"Unknown",0,1))</f>
        <v/>
      </c>
      <c r="L356" s="341" t="str">
        <f t="array" ref="L356">if(U356="","",XLOOKUP(U356,Master[Company],Master[Line Distance],"Unknown",0,1))</f>
        <v/>
      </c>
      <c r="M356" s="394"/>
      <c r="N356" s="341"/>
      <c r="O356" s="341"/>
      <c r="P356" s="341" t="str">
        <f t="array" ref="P356">if(U356="","",XLOOKUP(U356,Master[Company],Master[Terms],"NA",0,1))</f>
        <v/>
      </c>
      <c r="Q356" s="341" t="str">
        <f t="shared" si="1"/>
        <v/>
      </c>
      <c r="R356" s="341" t="str">
        <f t="array" ref="R356">if(U356="","",XLOOKUP(U356,Master[Company],Master[Group],"NA",0,1))</f>
        <v/>
      </c>
      <c r="S356" s="341" t="str">
        <f t="array" ref="S356">if(U356="","",XLOOKUP(U356,Master[Company],Master[Loading Location],"NA",0,1))</f>
        <v/>
      </c>
      <c r="T356" s="341" t="str">
        <f t="array" ref="T356">if(U356="","",XLOOKUP(U356,Master[Company],Master[Acronym],"NA",0,1))</f>
        <v/>
      </c>
      <c r="U356" s="341"/>
      <c r="V356" s="342"/>
      <c r="W356" s="342"/>
      <c r="X356" s="341" t="str">
        <f t="shared" si="2"/>
        <v/>
      </c>
      <c r="Y356" s="341" t="str">
        <f t="shared" si="3"/>
        <v/>
      </c>
      <c r="Z356" s="341"/>
      <c r="AA356" s="341"/>
      <c r="AB356" s="341"/>
      <c r="AC356" s="401"/>
      <c r="AD356" s="563"/>
      <c r="AE356" s="564"/>
      <c r="AF356" s="564"/>
      <c r="AG356" s="564"/>
      <c r="AH356" s="564"/>
      <c r="AI356" s="564"/>
      <c r="AJ356" s="564"/>
      <c r="AK356" s="564"/>
      <c r="AL356" s="563"/>
      <c r="AM356" s="564"/>
      <c r="AN356" s="564"/>
      <c r="AO356" s="564"/>
      <c r="AP356" s="564"/>
      <c r="AQ356" s="564"/>
      <c r="AR356" s="564"/>
      <c r="AS356" s="564"/>
      <c r="AT356" s="401"/>
      <c r="AU356" s="399"/>
      <c r="AV356" s="617"/>
      <c r="AW356" s="401"/>
      <c r="AX356" s="401"/>
      <c r="AY356" s="341"/>
      <c r="AZ356" s="341"/>
      <c r="BA356" s="341"/>
      <c r="BB356" s="341"/>
      <c r="BC356" s="341"/>
      <c r="BD356" s="401"/>
      <c r="BE356" s="341"/>
      <c r="BF356" s="341"/>
      <c r="BG356" s="402"/>
      <c r="BH356" s="403"/>
      <c r="BI356" s="405"/>
      <c r="BJ356" s="405"/>
      <c r="BK356" s="405"/>
      <c r="BL356" s="405"/>
      <c r="BM356" s="514"/>
    </row>
    <row r="357" ht="18.75" customHeight="1">
      <c r="A357" s="400" t="str">
        <f t="shared" si="4"/>
        <v/>
      </c>
      <c r="B357" s="341"/>
      <c r="C357" s="559"/>
      <c r="D357" s="341"/>
      <c r="E357" s="638"/>
      <c r="F357" s="393"/>
      <c r="G357" s="341" t="str">
        <f t="array" ref="G357">IF(C357="","",XLOOKUP(C357,'Master Data'!K:K,'Master Data'!N:N,"Input in Master Data",0,1))</f>
        <v/>
      </c>
      <c r="H357" s="341" t="str">
        <f t="array" ref="H357">IF(C357="","",XLOOKUP(C357,'Master Data'!K:K,'Master Data'!O:O,"Input in Master Data",0,1))</f>
        <v/>
      </c>
      <c r="I357" s="341" t="str">
        <f t="array" ref="I357">if(U357="","",XLOOKUP(U357,Master[Company],Master[Blow],"Unknown",0,1))</f>
        <v/>
      </c>
      <c r="J357" s="341" t="str">
        <f t="array" ref="J357">if(U357="","",XLOOKUP(U357,Master[Company],Master[Pigging],"Unknown",0,1))</f>
        <v/>
      </c>
      <c r="K357" s="341" t="str">
        <f t="array" ref="K357">if(U357="","",XLOOKUP(U357,Master[Company],Master[Load Method],"Unknown",0,1))</f>
        <v/>
      </c>
      <c r="L357" s="341" t="str">
        <f t="array" ref="L357">if(U357="","",XLOOKUP(U357,Master[Company],Master[Line Distance],"Unknown",0,1))</f>
        <v/>
      </c>
      <c r="M357" s="394"/>
      <c r="N357" s="341"/>
      <c r="O357" s="341"/>
      <c r="P357" s="341" t="str">
        <f t="array" ref="P357">if(U357="","",XLOOKUP(U357,Master[Company],Master[Terms],"NA",0,1))</f>
        <v/>
      </c>
      <c r="Q357" s="341" t="str">
        <f t="shared" si="1"/>
        <v/>
      </c>
      <c r="R357" s="341" t="str">
        <f t="array" ref="R357">if(U357="","",XLOOKUP(U357,Master[Company],Master[Group],"NA",0,1))</f>
        <v/>
      </c>
      <c r="S357" s="341" t="str">
        <f t="array" ref="S357">if(U357="","",XLOOKUP(U357,Master[Company],Master[Loading Location],"NA",0,1))</f>
        <v/>
      </c>
      <c r="T357" s="341" t="str">
        <f t="array" ref="T357">if(U357="","",XLOOKUP(U357,Master[Company],Master[Acronym],"NA",0,1))</f>
        <v/>
      </c>
      <c r="U357" s="341"/>
      <c r="V357" s="342"/>
      <c r="W357" s="342"/>
      <c r="X357" s="341" t="str">
        <f t="shared" si="2"/>
        <v/>
      </c>
      <c r="Y357" s="341" t="str">
        <f t="shared" si="3"/>
        <v/>
      </c>
      <c r="Z357" s="341"/>
      <c r="AA357" s="341"/>
      <c r="AB357" s="341"/>
      <c r="AC357" s="401"/>
      <c r="AD357" s="563"/>
      <c r="AE357" s="564"/>
      <c r="AF357" s="564"/>
      <c r="AG357" s="564"/>
      <c r="AH357" s="564"/>
      <c r="AI357" s="564"/>
      <c r="AJ357" s="564"/>
      <c r="AK357" s="564"/>
      <c r="AL357" s="563"/>
      <c r="AM357" s="564"/>
      <c r="AN357" s="564"/>
      <c r="AO357" s="564"/>
      <c r="AP357" s="564"/>
      <c r="AQ357" s="564"/>
      <c r="AR357" s="564"/>
      <c r="AS357" s="564"/>
      <c r="AT357" s="401"/>
      <c r="AU357" s="399"/>
      <c r="AV357" s="617"/>
      <c r="AW357" s="401"/>
      <c r="AX357" s="401"/>
      <c r="AY357" s="341"/>
      <c r="AZ357" s="341"/>
      <c r="BA357" s="341"/>
      <c r="BB357" s="341"/>
      <c r="BC357" s="341"/>
      <c r="BD357" s="401"/>
      <c r="BE357" s="341"/>
      <c r="BF357" s="341"/>
      <c r="BG357" s="402"/>
      <c r="BH357" s="403"/>
      <c r="BI357" s="405"/>
      <c r="BJ357" s="405"/>
      <c r="BK357" s="405"/>
      <c r="BL357" s="405"/>
      <c r="BM357" s="514"/>
    </row>
    <row r="358" ht="18.75" customHeight="1">
      <c r="A358" s="400" t="str">
        <f t="shared" si="4"/>
        <v/>
      </c>
      <c r="B358" s="341"/>
      <c r="C358" s="559"/>
      <c r="D358" s="341"/>
      <c r="E358" s="638"/>
      <c r="F358" s="393"/>
      <c r="G358" s="341" t="str">
        <f t="array" ref="G358">IF(C358="","",XLOOKUP(C358,'Master Data'!K:K,'Master Data'!N:N,"Input in Master Data",0,1))</f>
        <v/>
      </c>
      <c r="H358" s="341" t="str">
        <f t="array" ref="H358">IF(C358="","",XLOOKUP(C358,'Master Data'!K:K,'Master Data'!O:O,"Input in Master Data",0,1))</f>
        <v/>
      </c>
      <c r="I358" s="341" t="str">
        <f t="array" ref="I358">if(U358="","",XLOOKUP(U358,Master[Company],Master[Blow],"Unknown",0,1))</f>
        <v/>
      </c>
      <c r="J358" s="341" t="str">
        <f t="array" ref="J358">if(U358="","",XLOOKUP(U358,Master[Company],Master[Pigging],"Unknown",0,1))</f>
        <v/>
      </c>
      <c r="K358" s="341" t="str">
        <f t="array" ref="K358">if(U358="","",XLOOKUP(U358,Master[Company],Master[Load Method],"Unknown",0,1))</f>
        <v/>
      </c>
      <c r="L358" s="341" t="str">
        <f t="array" ref="L358">if(U358="","",XLOOKUP(U358,Master[Company],Master[Line Distance],"Unknown",0,1))</f>
        <v/>
      </c>
      <c r="M358" s="394"/>
      <c r="N358" s="341"/>
      <c r="O358" s="341"/>
      <c r="P358" s="341" t="str">
        <f t="array" ref="P358">if(U358="","",XLOOKUP(U358,Master[Company],Master[Terms],"NA",0,1))</f>
        <v/>
      </c>
      <c r="Q358" s="341" t="str">
        <f t="shared" si="1"/>
        <v/>
      </c>
      <c r="R358" s="341" t="str">
        <f t="array" ref="R358">if(U358="","",XLOOKUP(U358,Master[Company],Master[Group],"NA",0,1))</f>
        <v/>
      </c>
      <c r="S358" s="341" t="str">
        <f t="array" ref="S358">if(U358="","",XLOOKUP(U358,Master[Company],Master[Loading Location],"NA",0,1))</f>
        <v/>
      </c>
      <c r="T358" s="341" t="str">
        <f t="array" ref="T358">if(U358="","",XLOOKUP(U358,Master[Company],Master[Acronym],"NA",0,1))</f>
        <v/>
      </c>
      <c r="U358" s="341"/>
      <c r="V358" s="342"/>
      <c r="W358" s="342"/>
      <c r="X358" s="341" t="str">
        <f t="shared" si="2"/>
        <v/>
      </c>
      <c r="Y358" s="341" t="str">
        <f t="shared" si="3"/>
        <v/>
      </c>
      <c r="Z358" s="341"/>
      <c r="AA358" s="341"/>
      <c r="AB358" s="341"/>
      <c r="AC358" s="401"/>
      <c r="AD358" s="563"/>
      <c r="AE358" s="564"/>
      <c r="AF358" s="564"/>
      <c r="AG358" s="564"/>
      <c r="AH358" s="564"/>
      <c r="AI358" s="564"/>
      <c r="AJ358" s="564"/>
      <c r="AK358" s="564"/>
      <c r="AL358" s="563"/>
      <c r="AM358" s="564"/>
      <c r="AN358" s="564"/>
      <c r="AO358" s="564"/>
      <c r="AP358" s="564"/>
      <c r="AQ358" s="564"/>
      <c r="AR358" s="564"/>
      <c r="AS358" s="564"/>
      <c r="AT358" s="401"/>
      <c r="AU358" s="399"/>
      <c r="AV358" s="617"/>
      <c r="AW358" s="401"/>
      <c r="AX358" s="401"/>
      <c r="AY358" s="341"/>
      <c r="AZ358" s="341"/>
      <c r="BA358" s="341"/>
      <c r="BB358" s="341"/>
      <c r="BC358" s="341"/>
      <c r="BD358" s="401"/>
      <c r="BE358" s="341"/>
      <c r="BF358" s="341"/>
      <c r="BG358" s="402"/>
      <c r="BH358" s="403"/>
      <c r="BI358" s="405"/>
      <c r="BJ358" s="405"/>
      <c r="BK358" s="405"/>
      <c r="BL358" s="405"/>
      <c r="BM358" s="514"/>
    </row>
    <row r="359" ht="18.75" customHeight="1">
      <c r="A359" s="400" t="str">
        <f t="shared" si="4"/>
        <v/>
      </c>
      <c r="B359" s="341"/>
      <c r="C359" s="559"/>
      <c r="D359" s="341"/>
      <c r="E359" s="638"/>
      <c r="F359" s="393"/>
      <c r="G359" s="341" t="str">
        <f t="array" ref="G359">IF(C359="","",XLOOKUP(C359,'Master Data'!K:K,'Master Data'!N:N,"Input in Master Data",0,1))</f>
        <v/>
      </c>
      <c r="H359" s="341" t="str">
        <f t="array" ref="H359">IF(C359="","",XLOOKUP(C359,'Master Data'!K:K,'Master Data'!O:O,"Input in Master Data",0,1))</f>
        <v/>
      </c>
      <c r="I359" s="341" t="str">
        <f t="array" ref="I359">if(U359="","",XLOOKUP(U359,Master[Company],Master[Blow],"Unknown",0,1))</f>
        <v/>
      </c>
      <c r="J359" s="341" t="str">
        <f t="array" ref="J359">if(U359="","",XLOOKUP(U359,Master[Company],Master[Pigging],"Unknown",0,1))</f>
        <v/>
      </c>
      <c r="K359" s="341" t="str">
        <f t="array" ref="K359">if(U359="","",XLOOKUP(U359,Master[Company],Master[Load Method],"Unknown",0,1))</f>
        <v/>
      </c>
      <c r="L359" s="341" t="str">
        <f t="array" ref="L359">if(U359="","",XLOOKUP(U359,Master[Company],Master[Line Distance],"Unknown",0,1))</f>
        <v/>
      </c>
      <c r="M359" s="394"/>
      <c r="N359" s="341"/>
      <c r="O359" s="341"/>
      <c r="P359" s="341" t="str">
        <f t="array" ref="P359">if(U359="","",XLOOKUP(U359,Master[Company],Master[Terms],"NA",0,1))</f>
        <v/>
      </c>
      <c r="Q359" s="341" t="str">
        <f t="shared" si="1"/>
        <v/>
      </c>
      <c r="R359" s="341" t="str">
        <f t="array" ref="R359">if(U359="","",XLOOKUP(U359,Master[Company],Master[Group],"NA",0,1))</f>
        <v/>
      </c>
      <c r="S359" s="341" t="str">
        <f t="array" ref="S359">if(U359="","",XLOOKUP(U359,Master[Company],Master[Loading Location],"NA",0,1))</f>
        <v/>
      </c>
      <c r="T359" s="341" t="str">
        <f t="array" ref="T359">if(U359="","",XLOOKUP(U359,Master[Company],Master[Acronym],"NA",0,1))</f>
        <v/>
      </c>
      <c r="U359" s="341"/>
      <c r="V359" s="342"/>
      <c r="W359" s="342"/>
      <c r="X359" s="341" t="str">
        <f t="shared" si="2"/>
        <v/>
      </c>
      <c r="Y359" s="341" t="str">
        <f t="shared" si="3"/>
        <v/>
      </c>
      <c r="Z359" s="341"/>
      <c r="AA359" s="341"/>
      <c r="AB359" s="341"/>
      <c r="AC359" s="401"/>
      <c r="AD359" s="563"/>
      <c r="AE359" s="564"/>
      <c r="AF359" s="564"/>
      <c r="AG359" s="564"/>
      <c r="AH359" s="564"/>
      <c r="AI359" s="564"/>
      <c r="AJ359" s="564"/>
      <c r="AK359" s="564"/>
      <c r="AL359" s="563"/>
      <c r="AM359" s="564"/>
      <c r="AN359" s="564"/>
      <c r="AO359" s="564"/>
      <c r="AP359" s="564"/>
      <c r="AQ359" s="564"/>
      <c r="AR359" s="564"/>
      <c r="AS359" s="564"/>
      <c r="AT359" s="401"/>
      <c r="AU359" s="399"/>
      <c r="AV359" s="617"/>
      <c r="AW359" s="401"/>
      <c r="AX359" s="401"/>
      <c r="AY359" s="341"/>
      <c r="AZ359" s="341"/>
      <c r="BA359" s="341"/>
      <c r="BB359" s="341"/>
      <c r="BC359" s="341"/>
      <c r="BD359" s="401"/>
      <c r="BE359" s="341"/>
      <c r="BF359" s="341"/>
      <c r="BG359" s="402"/>
      <c r="BH359" s="403"/>
      <c r="BI359" s="405"/>
      <c r="BJ359" s="405"/>
      <c r="BK359" s="405"/>
      <c r="BL359" s="405"/>
      <c r="BM359" s="514"/>
    </row>
    <row r="360" ht="18.75" customHeight="1">
      <c r="A360" s="400" t="str">
        <f t="shared" si="4"/>
        <v/>
      </c>
      <c r="B360" s="341"/>
      <c r="C360" s="559"/>
      <c r="D360" s="341"/>
      <c r="E360" s="638"/>
      <c r="F360" s="393"/>
      <c r="G360" s="341" t="str">
        <f t="array" ref="G360">IF(C360="","",XLOOKUP(C360,'Master Data'!K:K,'Master Data'!N:N,"Input in Master Data",0,1))</f>
        <v/>
      </c>
      <c r="H360" s="341" t="str">
        <f t="array" ref="H360">IF(C360="","",XLOOKUP(C360,'Master Data'!K:K,'Master Data'!O:O,"Input in Master Data",0,1))</f>
        <v/>
      </c>
      <c r="I360" s="341" t="str">
        <f t="array" ref="I360">if(U360="","",XLOOKUP(U360,Master[Company],Master[Blow],"Unknown",0,1))</f>
        <v/>
      </c>
      <c r="J360" s="341" t="str">
        <f t="array" ref="J360">if(U360="","",XLOOKUP(U360,Master[Company],Master[Pigging],"Unknown",0,1))</f>
        <v/>
      </c>
      <c r="K360" s="341" t="str">
        <f t="array" ref="K360">if(U360="","",XLOOKUP(U360,Master[Company],Master[Load Method],"Unknown",0,1))</f>
        <v/>
      </c>
      <c r="L360" s="341" t="str">
        <f t="array" ref="L360">if(U360="","",XLOOKUP(U360,Master[Company],Master[Line Distance],"Unknown",0,1))</f>
        <v/>
      </c>
      <c r="M360" s="394"/>
      <c r="N360" s="341"/>
      <c r="O360" s="341"/>
      <c r="P360" s="341" t="str">
        <f t="array" ref="P360">if(U360="","",XLOOKUP(U360,Master[Company],Master[Terms],"NA",0,1))</f>
        <v/>
      </c>
      <c r="Q360" s="341" t="str">
        <f t="shared" si="1"/>
        <v/>
      </c>
      <c r="R360" s="341" t="str">
        <f t="array" ref="R360">if(U360="","",XLOOKUP(U360,Master[Company],Master[Group],"NA",0,1))</f>
        <v/>
      </c>
      <c r="S360" s="341" t="str">
        <f t="array" ref="S360">if(U360="","",XLOOKUP(U360,Master[Company],Master[Loading Location],"NA",0,1))</f>
        <v/>
      </c>
      <c r="T360" s="341" t="str">
        <f t="array" ref="T360">if(U360="","",XLOOKUP(U360,Master[Company],Master[Acronym],"NA",0,1))</f>
        <v/>
      </c>
      <c r="U360" s="341"/>
      <c r="V360" s="342"/>
      <c r="W360" s="342"/>
      <c r="X360" s="341" t="str">
        <f t="shared" si="2"/>
        <v/>
      </c>
      <c r="Y360" s="341" t="str">
        <f t="shared" si="3"/>
        <v/>
      </c>
      <c r="Z360" s="341"/>
      <c r="AA360" s="341"/>
      <c r="AB360" s="341"/>
      <c r="AC360" s="401"/>
      <c r="AD360" s="563"/>
      <c r="AE360" s="564"/>
      <c r="AF360" s="564"/>
      <c r="AG360" s="564"/>
      <c r="AH360" s="564"/>
      <c r="AI360" s="564"/>
      <c r="AJ360" s="564"/>
      <c r="AK360" s="564"/>
      <c r="AL360" s="563"/>
      <c r="AM360" s="564"/>
      <c r="AN360" s="564"/>
      <c r="AO360" s="564"/>
      <c r="AP360" s="564"/>
      <c r="AQ360" s="564"/>
      <c r="AR360" s="564"/>
      <c r="AS360" s="564"/>
      <c r="AT360" s="401"/>
      <c r="AU360" s="399"/>
      <c r="AV360" s="617"/>
      <c r="AW360" s="401"/>
      <c r="AX360" s="401"/>
      <c r="AY360" s="341"/>
      <c r="AZ360" s="341"/>
      <c r="BA360" s="341"/>
      <c r="BB360" s="341"/>
      <c r="BC360" s="341"/>
      <c r="BD360" s="401"/>
      <c r="BE360" s="341"/>
      <c r="BF360" s="341"/>
      <c r="BG360" s="402"/>
      <c r="BH360" s="403"/>
      <c r="BI360" s="405"/>
      <c r="BJ360" s="405"/>
      <c r="BK360" s="405"/>
      <c r="BL360" s="405"/>
      <c r="BM360" s="514"/>
    </row>
    <row r="361" ht="18.75" customHeight="1">
      <c r="A361" s="400" t="str">
        <f t="shared" si="4"/>
        <v/>
      </c>
      <c r="B361" s="341"/>
      <c r="C361" s="559"/>
      <c r="D361" s="341"/>
      <c r="E361" s="638"/>
      <c r="F361" s="393"/>
      <c r="G361" s="341" t="str">
        <f t="array" ref="G361">IF(C361="","",XLOOKUP(C361,'Master Data'!K:K,'Master Data'!N:N,"Input in Master Data",0,1))</f>
        <v/>
      </c>
      <c r="H361" s="341" t="str">
        <f t="array" ref="H361">IF(C361="","",XLOOKUP(C361,'Master Data'!K:K,'Master Data'!O:O,"Input in Master Data",0,1))</f>
        <v/>
      </c>
      <c r="I361" s="341" t="str">
        <f t="array" ref="I361">if(U361="","",XLOOKUP(U361,Master[Company],Master[Blow],"Unknown",0,1))</f>
        <v/>
      </c>
      <c r="J361" s="341" t="str">
        <f t="array" ref="J361">if(U361="","",XLOOKUP(U361,Master[Company],Master[Pigging],"Unknown",0,1))</f>
        <v/>
      </c>
      <c r="K361" s="341" t="str">
        <f t="array" ref="K361">if(U361="","",XLOOKUP(U361,Master[Company],Master[Load Method],"Unknown",0,1))</f>
        <v/>
      </c>
      <c r="L361" s="341" t="str">
        <f t="array" ref="L361">if(U361="","",XLOOKUP(U361,Master[Company],Master[Line Distance],"Unknown",0,1))</f>
        <v/>
      </c>
      <c r="M361" s="394"/>
      <c r="N361" s="341"/>
      <c r="O361" s="341"/>
      <c r="P361" s="341" t="str">
        <f t="array" ref="P361">if(U361="","",XLOOKUP(U361,Master[Company],Master[Terms],"NA",0,1))</f>
        <v/>
      </c>
      <c r="Q361" s="341" t="str">
        <f t="shared" si="1"/>
        <v/>
      </c>
      <c r="R361" s="341" t="str">
        <f t="array" ref="R361">if(U361="","",XLOOKUP(U361,Master[Company],Master[Group],"NA",0,1))</f>
        <v/>
      </c>
      <c r="S361" s="341" t="str">
        <f t="array" ref="S361">if(U361="","",XLOOKUP(U361,Master[Company],Master[Loading Location],"NA",0,1))</f>
        <v/>
      </c>
      <c r="T361" s="341" t="str">
        <f t="array" ref="T361">if(U361="","",XLOOKUP(U361,Master[Company],Master[Acronym],"NA",0,1))</f>
        <v/>
      </c>
      <c r="U361" s="341"/>
      <c r="V361" s="342"/>
      <c r="W361" s="342"/>
      <c r="X361" s="341" t="str">
        <f t="shared" si="2"/>
        <v/>
      </c>
      <c r="Y361" s="341" t="str">
        <f t="shared" si="3"/>
        <v/>
      </c>
      <c r="Z361" s="341"/>
      <c r="AA361" s="341"/>
      <c r="AB361" s="341"/>
      <c r="AC361" s="401"/>
      <c r="AD361" s="563"/>
      <c r="AE361" s="564"/>
      <c r="AF361" s="564"/>
      <c r="AG361" s="564"/>
      <c r="AH361" s="564"/>
      <c r="AI361" s="564"/>
      <c r="AJ361" s="564"/>
      <c r="AK361" s="564"/>
      <c r="AL361" s="563"/>
      <c r="AM361" s="564"/>
      <c r="AN361" s="564"/>
      <c r="AO361" s="564"/>
      <c r="AP361" s="564"/>
      <c r="AQ361" s="564"/>
      <c r="AR361" s="564"/>
      <c r="AS361" s="564"/>
      <c r="AT361" s="401"/>
      <c r="AU361" s="399"/>
      <c r="AV361" s="617"/>
      <c r="AW361" s="401"/>
      <c r="AX361" s="401"/>
      <c r="AY361" s="341"/>
      <c r="AZ361" s="341"/>
      <c r="BA361" s="341"/>
      <c r="BB361" s="341"/>
      <c r="BC361" s="341"/>
      <c r="BD361" s="401"/>
      <c r="BE361" s="341"/>
      <c r="BF361" s="341"/>
      <c r="BG361" s="402"/>
      <c r="BH361" s="403"/>
      <c r="BI361" s="405"/>
      <c r="BJ361" s="405"/>
      <c r="BK361" s="405"/>
      <c r="BL361" s="405"/>
      <c r="BM361" s="514"/>
    </row>
    <row r="362" ht="18.75" customHeight="1">
      <c r="A362" s="400" t="str">
        <f t="shared" si="4"/>
        <v/>
      </c>
      <c r="B362" s="341"/>
      <c r="C362" s="559"/>
      <c r="D362" s="341"/>
      <c r="E362" s="638"/>
      <c r="F362" s="393"/>
      <c r="G362" s="341" t="str">
        <f t="array" ref="G362">IF(C362="","",XLOOKUP(C362,'Master Data'!K:K,'Master Data'!N:N,"Input in Master Data",0,1))</f>
        <v/>
      </c>
      <c r="H362" s="341" t="str">
        <f t="array" ref="H362">IF(C362="","",XLOOKUP(C362,'Master Data'!K:K,'Master Data'!O:O,"Input in Master Data",0,1))</f>
        <v/>
      </c>
      <c r="I362" s="341" t="str">
        <f t="array" ref="I362">if(U362="","",XLOOKUP(U362,Master[Company],Master[Blow],"Unknown",0,1))</f>
        <v/>
      </c>
      <c r="J362" s="341" t="str">
        <f t="array" ref="J362">if(U362="","",XLOOKUP(U362,Master[Company],Master[Pigging],"Unknown",0,1))</f>
        <v/>
      </c>
      <c r="K362" s="341" t="str">
        <f t="array" ref="K362">if(U362="","",XLOOKUP(U362,Master[Company],Master[Load Method],"Unknown",0,1))</f>
        <v/>
      </c>
      <c r="L362" s="341" t="str">
        <f t="array" ref="L362">if(U362="","",XLOOKUP(U362,Master[Company],Master[Line Distance],"Unknown",0,1))</f>
        <v/>
      </c>
      <c r="M362" s="394"/>
      <c r="N362" s="341"/>
      <c r="O362" s="341"/>
      <c r="P362" s="341" t="str">
        <f t="array" ref="P362">if(U362="","",XLOOKUP(U362,Master[Company],Master[Terms],"NA",0,1))</f>
        <v/>
      </c>
      <c r="Q362" s="341" t="str">
        <f t="shared" si="1"/>
        <v/>
      </c>
      <c r="R362" s="341" t="str">
        <f t="array" ref="R362">if(U362="","",XLOOKUP(U362,Master[Company],Master[Group],"NA",0,1))</f>
        <v/>
      </c>
      <c r="S362" s="341" t="str">
        <f t="array" ref="S362">if(U362="","",XLOOKUP(U362,Master[Company],Master[Loading Location],"NA",0,1))</f>
        <v/>
      </c>
      <c r="T362" s="341" t="str">
        <f t="array" ref="T362">if(U362="","",XLOOKUP(U362,Master[Company],Master[Acronym],"NA",0,1))</f>
        <v/>
      </c>
      <c r="U362" s="341"/>
      <c r="V362" s="342"/>
      <c r="W362" s="342"/>
      <c r="X362" s="341" t="str">
        <f t="shared" si="2"/>
        <v/>
      </c>
      <c r="Y362" s="341" t="str">
        <f t="shared" si="3"/>
        <v/>
      </c>
      <c r="Z362" s="341"/>
      <c r="AA362" s="341"/>
      <c r="AB362" s="341"/>
      <c r="AC362" s="401"/>
      <c r="AD362" s="563"/>
      <c r="AE362" s="564"/>
      <c r="AF362" s="564"/>
      <c r="AG362" s="564"/>
      <c r="AH362" s="564"/>
      <c r="AI362" s="564"/>
      <c r="AJ362" s="564"/>
      <c r="AK362" s="564"/>
      <c r="AL362" s="563"/>
      <c r="AM362" s="564"/>
      <c r="AN362" s="564"/>
      <c r="AO362" s="564"/>
      <c r="AP362" s="564"/>
      <c r="AQ362" s="564"/>
      <c r="AR362" s="564"/>
      <c r="AS362" s="564"/>
      <c r="AT362" s="401"/>
      <c r="AU362" s="399"/>
      <c r="AV362" s="617"/>
      <c r="AW362" s="401"/>
      <c r="AX362" s="401"/>
      <c r="AY362" s="341"/>
      <c r="AZ362" s="341"/>
      <c r="BA362" s="341"/>
      <c r="BB362" s="341"/>
      <c r="BC362" s="341"/>
      <c r="BD362" s="401"/>
      <c r="BE362" s="341"/>
      <c r="BF362" s="341"/>
      <c r="BG362" s="402"/>
      <c r="BH362" s="403"/>
      <c r="BI362" s="405"/>
      <c r="BJ362" s="405"/>
      <c r="BK362" s="405"/>
      <c r="BL362" s="405"/>
      <c r="BM362" s="514"/>
    </row>
    <row r="363" ht="18.75" customHeight="1">
      <c r="A363" s="400" t="str">
        <f t="shared" si="4"/>
        <v/>
      </c>
      <c r="B363" s="341"/>
      <c r="C363" s="559"/>
      <c r="D363" s="341"/>
      <c r="E363" s="638"/>
      <c r="F363" s="393"/>
      <c r="G363" s="341" t="str">
        <f t="array" ref="G363">IF(C363="","",XLOOKUP(C363,'Master Data'!K:K,'Master Data'!N:N,"Input in Master Data",0,1))</f>
        <v/>
      </c>
      <c r="H363" s="341" t="str">
        <f t="array" ref="H363">IF(C363="","",XLOOKUP(C363,'Master Data'!K:K,'Master Data'!O:O,"Input in Master Data",0,1))</f>
        <v/>
      </c>
      <c r="I363" s="341" t="str">
        <f t="array" ref="I363">if(U363="","",XLOOKUP(U363,Master[Company],Master[Blow],"Unknown",0,1))</f>
        <v/>
      </c>
      <c r="J363" s="341" t="str">
        <f t="array" ref="J363">if(U363="","",XLOOKUP(U363,Master[Company],Master[Pigging],"Unknown",0,1))</f>
        <v/>
      </c>
      <c r="K363" s="341" t="str">
        <f t="array" ref="K363">if(U363="","",XLOOKUP(U363,Master[Company],Master[Load Method],"Unknown",0,1))</f>
        <v/>
      </c>
      <c r="L363" s="341" t="str">
        <f t="array" ref="L363">if(U363="","",XLOOKUP(U363,Master[Company],Master[Line Distance],"Unknown",0,1))</f>
        <v/>
      </c>
      <c r="M363" s="394"/>
      <c r="N363" s="341"/>
      <c r="O363" s="341"/>
      <c r="P363" s="341" t="str">
        <f t="array" ref="P363">if(U363="","",XLOOKUP(U363,Master[Company],Master[Terms],"NA",0,1))</f>
        <v/>
      </c>
      <c r="Q363" s="341" t="str">
        <f t="shared" si="1"/>
        <v/>
      </c>
      <c r="R363" s="341" t="str">
        <f t="array" ref="R363">if(U363="","",XLOOKUP(U363,Master[Company],Master[Group],"NA",0,1))</f>
        <v/>
      </c>
      <c r="S363" s="341" t="str">
        <f t="array" ref="S363">if(U363="","",XLOOKUP(U363,Master[Company],Master[Loading Location],"NA",0,1))</f>
        <v/>
      </c>
      <c r="T363" s="341" t="str">
        <f t="array" ref="T363">if(U363="","",XLOOKUP(U363,Master[Company],Master[Acronym],"NA",0,1))</f>
        <v/>
      </c>
      <c r="U363" s="341"/>
      <c r="V363" s="342"/>
      <c r="W363" s="342"/>
      <c r="X363" s="341" t="str">
        <f t="shared" si="2"/>
        <v/>
      </c>
      <c r="Y363" s="341" t="str">
        <f t="shared" si="3"/>
        <v/>
      </c>
      <c r="Z363" s="341"/>
      <c r="AA363" s="341"/>
      <c r="AB363" s="341"/>
      <c r="AC363" s="401"/>
      <c r="AD363" s="563"/>
      <c r="AE363" s="564"/>
      <c r="AF363" s="564"/>
      <c r="AG363" s="564"/>
      <c r="AH363" s="564"/>
      <c r="AI363" s="564"/>
      <c r="AJ363" s="564"/>
      <c r="AK363" s="564"/>
      <c r="AL363" s="563"/>
      <c r="AM363" s="564"/>
      <c r="AN363" s="564"/>
      <c r="AO363" s="564"/>
      <c r="AP363" s="564"/>
      <c r="AQ363" s="564"/>
      <c r="AR363" s="564"/>
      <c r="AS363" s="564"/>
      <c r="AT363" s="401"/>
      <c r="AU363" s="399"/>
      <c r="AV363" s="617"/>
      <c r="AW363" s="401"/>
      <c r="AX363" s="401"/>
      <c r="AY363" s="341"/>
      <c r="AZ363" s="341"/>
      <c r="BA363" s="341"/>
      <c r="BB363" s="341"/>
      <c r="BC363" s="341"/>
      <c r="BD363" s="401"/>
      <c r="BE363" s="341"/>
      <c r="BF363" s="341"/>
      <c r="BG363" s="402"/>
      <c r="BH363" s="403"/>
      <c r="BI363" s="405"/>
      <c r="BJ363" s="405"/>
      <c r="BK363" s="405"/>
      <c r="BL363" s="405"/>
      <c r="BM363" s="514"/>
    </row>
    <row r="364" ht="18.75" customHeight="1">
      <c r="A364" s="400" t="str">
        <f t="shared" si="4"/>
        <v/>
      </c>
      <c r="B364" s="341"/>
      <c r="C364" s="559"/>
      <c r="D364" s="341"/>
      <c r="E364" s="638"/>
      <c r="F364" s="393"/>
      <c r="G364" s="341" t="str">
        <f t="array" ref="G364">IF(C364="","",XLOOKUP(C364,'Master Data'!K:K,'Master Data'!N:N,"Input in Master Data",0,1))</f>
        <v/>
      </c>
      <c r="H364" s="341" t="str">
        <f t="array" ref="H364">IF(C364="","",XLOOKUP(C364,'Master Data'!K:K,'Master Data'!O:O,"Input in Master Data",0,1))</f>
        <v/>
      </c>
      <c r="I364" s="341" t="str">
        <f t="array" ref="I364">if(U364="","",XLOOKUP(U364,Master[Company],Master[Blow],"Unknown",0,1))</f>
        <v/>
      </c>
      <c r="J364" s="341" t="str">
        <f t="array" ref="J364">if(U364="","",XLOOKUP(U364,Master[Company],Master[Pigging],"Unknown",0,1))</f>
        <v/>
      </c>
      <c r="K364" s="341" t="str">
        <f t="array" ref="K364">if(U364="","",XLOOKUP(U364,Master[Company],Master[Load Method],"Unknown",0,1))</f>
        <v/>
      </c>
      <c r="L364" s="341" t="str">
        <f t="array" ref="L364">if(U364="","",XLOOKUP(U364,Master[Company],Master[Line Distance],"Unknown",0,1))</f>
        <v/>
      </c>
      <c r="M364" s="394"/>
      <c r="N364" s="341"/>
      <c r="O364" s="341"/>
      <c r="P364" s="341" t="str">
        <f t="array" ref="P364">if(U364="","",XLOOKUP(U364,Master[Company],Master[Terms],"NA",0,1))</f>
        <v/>
      </c>
      <c r="Q364" s="341" t="str">
        <f t="shared" si="1"/>
        <v/>
      </c>
      <c r="R364" s="341" t="str">
        <f t="array" ref="R364">if(U364="","",XLOOKUP(U364,Master[Company],Master[Group],"NA",0,1))</f>
        <v/>
      </c>
      <c r="S364" s="341" t="str">
        <f t="array" ref="S364">if(U364="","",XLOOKUP(U364,Master[Company],Master[Loading Location],"NA",0,1))</f>
        <v/>
      </c>
      <c r="T364" s="341" t="str">
        <f t="array" ref="T364">if(U364="","",XLOOKUP(U364,Master[Company],Master[Acronym],"NA",0,1))</f>
        <v/>
      </c>
      <c r="U364" s="341"/>
      <c r="V364" s="342"/>
      <c r="W364" s="342"/>
      <c r="X364" s="341" t="str">
        <f t="shared" si="2"/>
        <v/>
      </c>
      <c r="Y364" s="341" t="str">
        <f t="shared" si="3"/>
        <v/>
      </c>
      <c r="Z364" s="341"/>
      <c r="AA364" s="341"/>
      <c r="AB364" s="341"/>
      <c r="AC364" s="401"/>
      <c r="AD364" s="563"/>
      <c r="AE364" s="564"/>
      <c r="AF364" s="564"/>
      <c r="AG364" s="564"/>
      <c r="AH364" s="564"/>
      <c r="AI364" s="564"/>
      <c r="AJ364" s="564"/>
      <c r="AK364" s="564"/>
      <c r="AL364" s="563"/>
      <c r="AM364" s="564"/>
      <c r="AN364" s="564"/>
      <c r="AO364" s="564"/>
      <c r="AP364" s="564"/>
      <c r="AQ364" s="564"/>
      <c r="AR364" s="564"/>
      <c r="AS364" s="564"/>
      <c r="AT364" s="401"/>
      <c r="AU364" s="399"/>
      <c r="AV364" s="617"/>
      <c r="AW364" s="401"/>
      <c r="AX364" s="401"/>
      <c r="AY364" s="341"/>
      <c r="AZ364" s="341"/>
      <c r="BA364" s="341"/>
      <c r="BB364" s="341"/>
      <c r="BC364" s="341"/>
      <c r="BD364" s="401"/>
      <c r="BE364" s="341"/>
      <c r="BF364" s="341"/>
      <c r="BG364" s="402"/>
      <c r="BH364" s="403"/>
      <c r="BI364" s="405"/>
      <c r="BJ364" s="405"/>
      <c r="BK364" s="405"/>
      <c r="BL364" s="405"/>
      <c r="BM364" s="514"/>
    </row>
    <row r="365" ht="18.75" customHeight="1">
      <c r="A365" s="400" t="str">
        <f t="shared" si="4"/>
        <v/>
      </c>
      <c r="B365" s="341"/>
      <c r="C365" s="559"/>
      <c r="D365" s="341"/>
      <c r="E365" s="638"/>
      <c r="F365" s="393"/>
      <c r="G365" s="341" t="str">
        <f t="array" ref="G365">IF(C365="","",XLOOKUP(C365,'Master Data'!K:K,'Master Data'!N:N,"Input in Master Data",0,1))</f>
        <v/>
      </c>
      <c r="H365" s="341" t="str">
        <f t="array" ref="H365">IF(C365="","",XLOOKUP(C365,'Master Data'!K:K,'Master Data'!O:O,"Input in Master Data",0,1))</f>
        <v/>
      </c>
      <c r="I365" s="341" t="str">
        <f t="array" ref="I365">if(U365="","",XLOOKUP(U365,Master[Company],Master[Blow],"Unknown",0,1))</f>
        <v/>
      </c>
      <c r="J365" s="341" t="str">
        <f t="array" ref="J365">if(U365="","",XLOOKUP(U365,Master[Company],Master[Pigging],"Unknown",0,1))</f>
        <v/>
      </c>
      <c r="K365" s="341" t="str">
        <f t="array" ref="K365">if(U365="","",XLOOKUP(U365,Master[Company],Master[Load Method],"Unknown",0,1))</f>
        <v/>
      </c>
      <c r="L365" s="341" t="str">
        <f t="array" ref="L365">if(U365="","",XLOOKUP(U365,Master[Company],Master[Line Distance],"Unknown",0,1))</f>
        <v/>
      </c>
      <c r="M365" s="394"/>
      <c r="N365" s="341"/>
      <c r="O365" s="341"/>
      <c r="P365" s="341" t="str">
        <f t="array" ref="P365">if(U365="","",XLOOKUP(U365,Master[Company],Master[Terms],"NA",0,1))</f>
        <v/>
      </c>
      <c r="Q365" s="341" t="str">
        <f t="shared" si="1"/>
        <v/>
      </c>
      <c r="R365" s="341" t="str">
        <f t="array" ref="R365">if(U365="","",XLOOKUP(U365,Master[Company],Master[Group],"NA",0,1))</f>
        <v/>
      </c>
      <c r="S365" s="341" t="str">
        <f t="array" ref="S365">if(U365="","",XLOOKUP(U365,Master[Company],Master[Loading Location],"NA",0,1))</f>
        <v/>
      </c>
      <c r="T365" s="341" t="str">
        <f t="array" ref="T365">if(U365="","",XLOOKUP(U365,Master[Company],Master[Acronym],"NA",0,1))</f>
        <v/>
      </c>
      <c r="U365" s="341"/>
      <c r="V365" s="342"/>
      <c r="W365" s="342"/>
      <c r="X365" s="341" t="str">
        <f t="shared" si="2"/>
        <v/>
      </c>
      <c r="Y365" s="341" t="str">
        <f t="shared" si="3"/>
        <v/>
      </c>
      <c r="Z365" s="341"/>
      <c r="AA365" s="341"/>
      <c r="AB365" s="341"/>
      <c r="AC365" s="401"/>
      <c r="AD365" s="563"/>
      <c r="AE365" s="564"/>
      <c r="AF365" s="564"/>
      <c r="AG365" s="564"/>
      <c r="AH365" s="564"/>
      <c r="AI365" s="564"/>
      <c r="AJ365" s="564"/>
      <c r="AK365" s="564"/>
      <c r="AL365" s="563"/>
      <c r="AM365" s="564"/>
      <c r="AN365" s="564"/>
      <c r="AO365" s="564"/>
      <c r="AP365" s="564"/>
      <c r="AQ365" s="564"/>
      <c r="AR365" s="564"/>
      <c r="AS365" s="564"/>
      <c r="AT365" s="401"/>
      <c r="AU365" s="399"/>
      <c r="AV365" s="617"/>
      <c r="AW365" s="401"/>
      <c r="AX365" s="401"/>
      <c r="AY365" s="341"/>
      <c r="AZ365" s="341"/>
      <c r="BA365" s="341"/>
      <c r="BB365" s="341"/>
      <c r="BC365" s="341"/>
      <c r="BD365" s="401"/>
      <c r="BE365" s="341"/>
      <c r="BF365" s="341"/>
      <c r="BG365" s="402"/>
      <c r="BH365" s="403"/>
      <c r="BI365" s="405"/>
      <c r="BJ365" s="405"/>
      <c r="BK365" s="405"/>
      <c r="BL365" s="405"/>
      <c r="BM365" s="514"/>
    </row>
    <row r="366" ht="18.75" customHeight="1">
      <c r="A366" s="400" t="str">
        <f t="shared" si="4"/>
        <v/>
      </c>
      <c r="B366" s="341"/>
      <c r="C366" s="559"/>
      <c r="D366" s="341"/>
      <c r="E366" s="638"/>
      <c r="F366" s="393"/>
      <c r="G366" s="341" t="str">
        <f t="array" ref="G366">IF(C366="","",XLOOKUP(C366,'Master Data'!K:K,'Master Data'!N:N,"Input in Master Data",0,1))</f>
        <v/>
      </c>
      <c r="H366" s="341" t="str">
        <f t="array" ref="H366">IF(C366="","",XLOOKUP(C366,'Master Data'!K:K,'Master Data'!O:O,"Input in Master Data",0,1))</f>
        <v/>
      </c>
      <c r="I366" s="341" t="str">
        <f t="array" ref="I366">if(U366="","",XLOOKUP(U366,Master[Company],Master[Blow],"Unknown",0,1))</f>
        <v/>
      </c>
      <c r="J366" s="341" t="str">
        <f t="array" ref="J366">if(U366="","",XLOOKUP(U366,Master[Company],Master[Pigging],"Unknown",0,1))</f>
        <v/>
      </c>
      <c r="K366" s="341" t="str">
        <f t="array" ref="K366">if(U366="","",XLOOKUP(U366,Master[Company],Master[Load Method],"Unknown",0,1))</f>
        <v/>
      </c>
      <c r="L366" s="341" t="str">
        <f t="array" ref="L366">if(U366="","",XLOOKUP(U366,Master[Company],Master[Line Distance],"Unknown",0,1))</f>
        <v/>
      </c>
      <c r="M366" s="394"/>
      <c r="N366" s="341"/>
      <c r="O366" s="341"/>
      <c r="P366" s="341" t="str">
        <f t="array" ref="P366">if(U366="","",XLOOKUP(U366,Master[Company],Master[Terms],"NA",0,1))</f>
        <v/>
      </c>
      <c r="Q366" s="341" t="str">
        <f t="shared" si="1"/>
        <v/>
      </c>
      <c r="R366" s="341" t="str">
        <f t="array" ref="R366">if(U366="","",XLOOKUP(U366,Master[Company],Master[Group],"NA",0,1))</f>
        <v/>
      </c>
      <c r="S366" s="341" t="str">
        <f t="array" ref="S366">if(U366="","",XLOOKUP(U366,Master[Company],Master[Loading Location],"NA",0,1))</f>
        <v/>
      </c>
      <c r="T366" s="341" t="str">
        <f t="array" ref="T366">if(U366="","",XLOOKUP(U366,Master[Company],Master[Acronym],"NA",0,1))</f>
        <v/>
      </c>
      <c r="U366" s="341"/>
      <c r="V366" s="342"/>
      <c r="W366" s="342"/>
      <c r="X366" s="341" t="str">
        <f t="shared" si="2"/>
        <v/>
      </c>
      <c r="Y366" s="341" t="str">
        <f t="shared" si="3"/>
        <v/>
      </c>
      <c r="Z366" s="341"/>
      <c r="AA366" s="341"/>
      <c r="AB366" s="341"/>
      <c r="AC366" s="401"/>
      <c r="AD366" s="563"/>
      <c r="AE366" s="564"/>
      <c r="AF366" s="564"/>
      <c r="AG366" s="564"/>
      <c r="AH366" s="564"/>
      <c r="AI366" s="564"/>
      <c r="AJ366" s="564"/>
      <c r="AK366" s="564"/>
      <c r="AL366" s="563"/>
      <c r="AM366" s="564"/>
      <c r="AN366" s="564"/>
      <c r="AO366" s="564"/>
      <c r="AP366" s="564"/>
      <c r="AQ366" s="564"/>
      <c r="AR366" s="564"/>
      <c r="AS366" s="564"/>
      <c r="AT366" s="401"/>
      <c r="AU366" s="399"/>
      <c r="AV366" s="617"/>
      <c r="AW366" s="401"/>
      <c r="AX366" s="401"/>
      <c r="AY366" s="341"/>
      <c r="AZ366" s="341"/>
      <c r="BA366" s="341"/>
      <c r="BB366" s="341"/>
      <c r="BC366" s="341"/>
      <c r="BD366" s="401"/>
      <c r="BE366" s="341"/>
      <c r="BF366" s="341"/>
      <c r="BG366" s="402"/>
      <c r="BH366" s="403"/>
      <c r="BI366" s="405"/>
      <c r="BJ366" s="405"/>
      <c r="BK366" s="405"/>
      <c r="BL366" s="405"/>
      <c r="BM366" s="514"/>
    </row>
    <row r="367" ht="18.75" customHeight="1">
      <c r="A367" s="400" t="str">
        <f t="shared" si="4"/>
        <v/>
      </c>
      <c r="B367" s="341"/>
      <c r="C367" s="559"/>
      <c r="D367" s="341"/>
      <c r="E367" s="638"/>
      <c r="F367" s="393"/>
      <c r="G367" s="341" t="str">
        <f t="array" ref="G367">IF(C367="","",XLOOKUP(C367,'Master Data'!K:K,'Master Data'!N:N,"Input in Master Data",0,1))</f>
        <v/>
      </c>
      <c r="H367" s="341" t="str">
        <f t="array" ref="H367">IF(C367="","",XLOOKUP(C367,'Master Data'!K:K,'Master Data'!O:O,"Input in Master Data",0,1))</f>
        <v/>
      </c>
      <c r="I367" s="341" t="str">
        <f t="array" ref="I367">if(U367="","",XLOOKUP(U367,Master[Company],Master[Blow],"Unknown",0,1))</f>
        <v/>
      </c>
      <c r="J367" s="341" t="str">
        <f t="array" ref="J367">if(U367="","",XLOOKUP(U367,Master[Company],Master[Pigging],"Unknown",0,1))</f>
        <v/>
      </c>
      <c r="K367" s="341" t="str">
        <f t="array" ref="K367">if(U367="","",XLOOKUP(U367,Master[Company],Master[Load Method],"Unknown",0,1))</f>
        <v/>
      </c>
      <c r="L367" s="341" t="str">
        <f t="array" ref="L367">if(U367="","",XLOOKUP(U367,Master[Company],Master[Line Distance],"Unknown",0,1))</f>
        <v/>
      </c>
      <c r="M367" s="394"/>
      <c r="N367" s="341"/>
      <c r="O367" s="341"/>
      <c r="P367" s="341" t="str">
        <f t="array" ref="P367">if(U367="","",XLOOKUP(U367,Master[Company],Master[Terms],"NA",0,1))</f>
        <v/>
      </c>
      <c r="Q367" s="341" t="str">
        <f t="shared" si="1"/>
        <v/>
      </c>
      <c r="R367" s="341" t="str">
        <f t="array" ref="R367">if(U367="","",XLOOKUP(U367,Master[Company],Master[Group],"NA",0,1))</f>
        <v/>
      </c>
      <c r="S367" s="341" t="str">
        <f t="array" ref="S367">if(U367="","",XLOOKUP(U367,Master[Company],Master[Loading Location],"NA",0,1))</f>
        <v/>
      </c>
      <c r="T367" s="341" t="str">
        <f t="array" ref="T367">if(U367="","",XLOOKUP(U367,Master[Company],Master[Acronym],"NA",0,1))</f>
        <v/>
      </c>
      <c r="U367" s="341"/>
      <c r="V367" s="342"/>
      <c r="W367" s="342"/>
      <c r="X367" s="341" t="str">
        <f t="shared" si="2"/>
        <v/>
      </c>
      <c r="Y367" s="341" t="str">
        <f t="shared" si="3"/>
        <v/>
      </c>
      <c r="Z367" s="341"/>
      <c r="AA367" s="341"/>
      <c r="AB367" s="341"/>
      <c r="AC367" s="401"/>
      <c r="AD367" s="563"/>
      <c r="AE367" s="564"/>
      <c r="AF367" s="564"/>
      <c r="AG367" s="564"/>
      <c r="AH367" s="564"/>
      <c r="AI367" s="564"/>
      <c r="AJ367" s="564"/>
      <c r="AK367" s="564"/>
      <c r="AL367" s="563"/>
      <c r="AM367" s="564"/>
      <c r="AN367" s="564"/>
      <c r="AO367" s="564"/>
      <c r="AP367" s="564"/>
      <c r="AQ367" s="564"/>
      <c r="AR367" s="564"/>
      <c r="AS367" s="564"/>
      <c r="AT367" s="401"/>
      <c r="AU367" s="399"/>
      <c r="AV367" s="617"/>
      <c r="AW367" s="401"/>
      <c r="AX367" s="401"/>
      <c r="AY367" s="341"/>
      <c r="AZ367" s="341"/>
      <c r="BA367" s="341"/>
      <c r="BB367" s="341"/>
      <c r="BC367" s="341"/>
      <c r="BD367" s="401"/>
      <c r="BE367" s="341"/>
      <c r="BF367" s="341"/>
      <c r="BG367" s="402"/>
      <c r="BH367" s="403"/>
      <c r="BI367" s="405"/>
      <c r="BJ367" s="405"/>
      <c r="BK367" s="405"/>
      <c r="BL367" s="405"/>
      <c r="BM367" s="514"/>
    </row>
    <row r="368" ht="18.75" customHeight="1">
      <c r="A368" s="400" t="str">
        <f t="shared" si="4"/>
        <v/>
      </c>
      <c r="B368" s="341"/>
      <c r="C368" s="559"/>
      <c r="D368" s="341"/>
      <c r="E368" s="638"/>
      <c r="F368" s="393"/>
      <c r="G368" s="341" t="str">
        <f t="array" ref="G368">IF(C368="","",XLOOKUP(C368,'Master Data'!K:K,'Master Data'!N:N,"Input in Master Data",0,1))</f>
        <v/>
      </c>
      <c r="H368" s="341" t="str">
        <f t="array" ref="H368">IF(C368="","",XLOOKUP(C368,'Master Data'!K:K,'Master Data'!O:O,"Input in Master Data",0,1))</f>
        <v/>
      </c>
      <c r="I368" s="341" t="str">
        <f t="array" ref="I368">if(U368="","",XLOOKUP(U368,Master[Company],Master[Blow],"Unknown",0,1))</f>
        <v/>
      </c>
      <c r="J368" s="341" t="str">
        <f t="array" ref="J368">if(U368="","",XLOOKUP(U368,Master[Company],Master[Pigging],"Unknown",0,1))</f>
        <v/>
      </c>
      <c r="K368" s="341" t="str">
        <f t="array" ref="K368">if(U368="","",XLOOKUP(U368,Master[Company],Master[Load Method],"Unknown",0,1))</f>
        <v/>
      </c>
      <c r="L368" s="341" t="str">
        <f t="array" ref="L368">if(U368="","",XLOOKUP(U368,Master[Company],Master[Line Distance],"Unknown",0,1))</f>
        <v/>
      </c>
      <c r="M368" s="394"/>
      <c r="N368" s="341"/>
      <c r="O368" s="341"/>
      <c r="P368" s="341" t="str">
        <f t="array" ref="P368">if(U368="","",XLOOKUP(U368,Master[Company],Master[Terms],"NA",0,1))</f>
        <v/>
      </c>
      <c r="Q368" s="341" t="str">
        <f t="shared" si="1"/>
        <v/>
      </c>
      <c r="R368" s="341" t="str">
        <f t="array" ref="R368">if(U368="","",XLOOKUP(U368,Master[Company],Master[Group],"NA",0,1))</f>
        <v/>
      </c>
      <c r="S368" s="341" t="str">
        <f t="array" ref="S368">if(U368="","",XLOOKUP(U368,Master[Company],Master[Loading Location],"NA",0,1))</f>
        <v/>
      </c>
      <c r="T368" s="341" t="str">
        <f t="array" ref="T368">if(U368="","",XLOOKUP(U368,Master[Company],Master[Acronym],"NA",0,1))</f>
        <v/>
      </c>
      <c r="U368" s="341"/>
      <c r="V368" s="342"/>
      <c r="W368" s="342"/>
      <c r="X368" s="341" t="str">
        <f t="shared" si="2"/>
        <v/>
      </c>
      <c r="Y368" s="341" t="str">
        <f t="shared" si="3"/>
        <v/>
      </c>
      <c r="Z368" s="341"/>
      <c r="AA368" s="341"/>
      <c r="AB368" s="341"/>
      <c r="AC368" s="401"/>
      <c r="AD368" s="563"/>
      <c r="AE368" s="564"/>
      <c r="AF368" s="564"/>
      <c r="AG368" s="564"/>
      <c r="AH368" s="564"/>
      <c r="AI368" s="564"/>
      <c r="AJ368" s="564"/>
      <c r="AK368" s="564"/>
      <c r="AL368" s="563"/>
      <c r="AM368" s="564"/>
      <c r="AN368" s="564"/>
      <c r="AO368" s="564"/>
      <c r="AP368" s="564"/>
      <c r="AQ368" s="564"/>
      <c r="AR368" s="564"/>
      <c r="AS368" s="564"/>
      <c r="AT368" s="401"/>
      <c r="AU368" s="399"/>
      <c r="AV368" s="617"/>
      <c r="AW368" s="401"/>
      <c r="AX368" s="401"/>
      <c r="AY368" s="341"/>
      <c r="AZ368" s="341"/>
      <c r="BA368" s="341"/>
      <c r="BB368" s="341"/>
      <c r="BC368" s="341"/>
      <c r="BD368" s="401"/>
      <c r="BE368" s="341"/>
      <c r="BF368" s="341"/>
      <c r="BG368" s="402"/>
      <c r="BH368" s="403"/>
      <c r="BI368" s="405"/>
      <c r="BJ368" s="405"/>
      <c r="BK368" s="405"/>
      <c r="BL368" s="405"/>
      <c r="BM368" s="514"/>
    </row>
    <row r="369" ht="18.75" customHeight="1">
      <c r="A369" s="400" t="str">
        <f t="shared" si="4"/>
        <v/>
      </c>
      <c r="B369" s="341"/>
      <c r="C369" s="559"/>
      <c r="D369" s="341"/>
      <c r="E369" s="638"/>
      <c r="F369" s="393"/>
      <c r="G369" s="341" t="str">
        <f t="array" ref="G369">IF(C369="","",XLOOKUP(C369,'Master Data'!K:K,'Master Data'!N:N,"Input in Master Data",0,1))</f>
        <v/>
      </c>
      <c r="H369" s="341" t="str">
        <f t="array" ref="H369">IF(C369="","",XLOOKUP(C369,'Master Data'!K:K,'Master Data'!O:O,"Input in Master Data",0,1))</f>
        <v/>
      </c>
      <c r="I369" s="341" t="str">
        <f t="array" ref="I369">if(U369="","",XLOOKUP(U369,Master[Company],Master[Blow],"Unknown",0,1))</f>
        <v/>
      </c>
      <c r="J369" s="341" t="str">
        <f t="array" ref="J369">if(U369="","",XLOOKUP(U369,Master[Company],Master[Pigging],"Unknown",0,1))</f>
        <v/>
      </c>
      <c r="K369" s="341" t="str">
        <f t="array" ref="K369">if(U369="","",XLOOKUP(U369,Master[Company],Master[Load Method],"Unknown",0,1))</f>
        <v/>
      </c>
      <c r="L369" s="341" t="str">
        <f t="array" ref="L369">if(U369="","",XLOOKUP(U369,Master[Company],Master[Line Distance],"Unknown",0,1))</f>
        <v/>
      </c>
      <c r="M369" s="394"/>
      <c r="N369" s="341"/>
      <c r="O369" s="341"/>
      <c r="P369" s="341" t="str">
        <f t="array" ref="P369">if(U369="","",XLOOKUP(U369,Master[Company],Master[Terms],"NA",0,1))</f>
        <v/>
      </c>
      <c r="Q369" s="341" t="str">
        <f t="shared" si="1"/>
        <v/>
      </c>
      <c r="R369" s="341" t="str">
        <f t="array" ref="R369">if(U369="","",XLOOKUP(U369,Master[Company],Master[Group],"NA",0,1))</f>
        <v/>
      </c>
      <c r="S369" s="341" t="str">
        <f t="array" ref="S369">if(U369="","",XLOOKUP(U369,Master[Company],Master[Loading Location],"NA",0,1))</f>
        <v/>
      </c>
      <c r="T369" s="341" t="str">
        <f t="array" ref="T369">if(U369="","",XLOOKUP(U369,Master[Company],Master[Acronym],"NA",0,1))</f>
        <v/>
      </c>
      <c r="U369" s="341"/>
      <c r="V369" s="342"/>
      <c r="W369" s="342"/>
      <c r="X369" s="341" t="str">
        <f t="shared" si="2"/>
        <v/>
      </c>
      <c r="Y369" s="341" t="str">
        <f t="shared" si="3"/>
        <v/>
      </c>
      <c r="Z369" s="341"/>
      <c r="AA369" s="341"/>
      <c r="AB369" s="341"/>
      <c r="AC369" s="401"/>
      <c r="AD369" s="563"/>
      <c r="AE369" s="564"/>
      <c r="AF369" s="564"/>
      <c r="AG369" s="564"/>
      <c r="AH369" s="564"/>
      <c r="AI369" s="564"/>
      <c r="AJ369" s="564"/>
      <c r="AK369" s="564"/>
      <c r="AL369" s="563"/>
      <c r="AM369" s="564"/>
      <c r="AN369" s="564"/>
      <c r="AO369" s="564"/>
      <c r="AP369" s="564"/>
      <c r="AQ369" s="564"/>
      <c r="AR369" s="564"/>
      <c r="AS369" s="564"/>
      <c r="AT369" s="401"/>
      <c r="AU369" s="399"/>
      <c r="AV369" s="617"/>
      <c r="AW369" s="401"/>
      <c r="AX369" s="401"/>
      <c r="AY369" s="341"/>
      <c r="AZ369" s="341"/>
      <c r="BA369" s="341"/>
      <c r="BB369" s="341"/>
      <c r="BC369" s="341"/>
      <c r="BD369" s="401"/>
      <c r="BE369" s="341"/>
      <c r="BF369" s="341"/>
      <c r="BG369" s="402"/>
      <c r="BH369" s="403"/>
      <c r="BI369" s="405"/>
      <c r="BJ369" s="405"/>
      <c r="BK369" s="405"/>
      <c r="BL369" s="405"/>
      <c r="BM369" s="514"/>
    </row>
    <row r="370" ht="18.75" customHeight="1">
      <c r="A370" s="400" t="str">
        <f t="shared" si="4"/>
        <v/>
      </c>
      <c r="B370" s="341"/>
      <c r="C370" s="559"/>
      <c r="D370" s="341"/>
      <c r="E370" s="638"/>
      <c r="F370" s="393"/>
      <c r="G370" s="341" t="str">
        <f t="array" ref="G370">IF(C370="","",XLOOKUP(C370,'Master Data'!K:K,'Master Data'!N:N,"Input in Master Data",0,1))</f>
        <v/>
      </c>
      <c r="H370" s="341" t="str">
        <f t="array" ref="H370">IF(C370="","",XLOOKUP(C370,'Master Data'!K:K,'Master Data'!O:O,"Input in Master Data",0,1))</f>
        <v/>
      </c>
      <c r="I370" s="341" t="str">
        <f t="array" ref="I370">if(U370="","",XLOOKUP(U370,Master[Company],Master[Blow],"Unknown",0,1))</f>
        <v/>
      </c>
      <c r="J370" s="341" t="str">
        <f t="array" ref="J370">if(U370="","",XLOOKUP(U370,Master[Company],Master[Pigging],"Unknown",0,1))</f>
        <v/>
      </c>
      <c r="K370" s="341" t="str">
        <f t="array" ref="K370">if(U370="","",XLOOKUP(U370,Master[Company],Master[Load Method],"Unknown",0,1))</f>
        <v/>
      </c>
      <c r="L370" s="341" t="str">
        <f t="array" ref="L370">if(U370="","",XLOOKUP(U370,Master[Company],Master[Line Distance],"Unknown",0,1))</f>
        <v/>
      </c>
      <c r="M370" s="394"/>
      <c r="N370" s="341"/>
      <c r="O370" s="341"/>
      <c r="P370" s="341" t="str">
        <f t="array" ref="P370">if(U370="","",XLOOKUP(U370,Master[Company],Master[Terms],"NA",0,1))</f>
        <v/>
      </c>
      <c r="Q370" s="341" t="str">
        <f t="shared" si="1"/>
        <v/>
      </c>
      <c r="R370" s="341" t="str">
        <f t="array" ref="R370">if(U370="","",XLOOKUP(U370,Master[Company],Master[Group],"NA",0,1))</f>
        <v/>
      </c>
      <c r="S370" s="341" t="str">
        <f t="array" ref="S370">if(U370="","",XLOOKUP(U370,Master[Company],Master[Loading Location],"NA",0,1))</f>
        <v/>
      </c>
      <c r="T370" s="341" t="str">
        <f t="array" ref="T370">if(U370="","",XLOOKUP(U370,Master[Company],Master[Acronym],"NA",0,1))</f>
        <v/>
      </c>
      <c r="U370" s="341"/>
      <c r="V370" s="342"/>
      <c r="W370" s="342"/>
      <c r="X370" s="341" t="str">
        <f t="shared" si="2"/>
        <v/>
      </c>
      <c r="Y370" s="341" t="str">
        <f t="shared" si="3"/>
        <v/>
      </c>
      <c r="Z370" s="341"/>
      <c r="AA370" s="341"/>
      <c r="AB370" s="341"/>
      <c r="AC370" s="401"/>
      <c r="AD370" s="563"/>
      <c r="AE370" s="564"/>
      <c r="AF370" s="564"/>
      <c r="AG370" s="564"/>
      <c r="AH370" s="564"/>
      <c r="AI370" s="564"/>
      <c r="AJ370" s="564"/>
      <c r="AK370" s="564"/>
      <c r="AL370" s="563"/>
      <c r="AM370" s="564"/>
      <c r="AN370" s="564"/>
      <c r="AO370" s="564"/>
      <c r="AP370" s="564"/>
      <c r="AQ370" s="564"/>
      <c r="AR370" s="564"/>
      <c r="AS370" s="564"/>
      <c r="AT370" s="401"/>
      <c r="AU370" s="399"/>
      <c r="AV370" s="617"/>
      <c r="AW370" s="401"/>
      <c r="AX370" s="401"/>
      <c r="AY370" s="341"/>
      <c r="AZ370" s="341"/>
      <c r="BA370" s="341"/>
      <c r="BB370" s="341"/>
      <c r="BC370" s="341"/>
      <c r="BD370" s="401"/>
      <c r="BE370" s="341"/>
      <c r="BF370" s="341"/>
      <c r="BG370" s="402"/>
      <c r="BH370" s="403"/>
      <c r="BI370" s="405"/>
      <c r="BJ370" s="405"/>
      <c r="BK370" s="405"/>
      <c r="BL370" s="405"/>
      <c r="BM370" s="514"/>
    </row>
    <row r="371" ht="18.75" customHeight="1">
      <c r="A371" s="400" t="str">
        <f t="shared" si="4"/>
        <v/>
      </c>
      <c r="B371" s="341"/>
      <c r="C371" s="559"/>
      <c r="D371" s="341"/>
      <c r="E371" s="638"/>
      <c r="F371" s="393"/>
      <c r="G371" s="341" t="str">
        <f t="array" ref="G371">IF(C371="","",XLOOKUP(C371,'Master Data'!K:K,'Master Data'!N:N,"Input in Master Data",0,1))</f>
        <v/>
      </c>
      <c r="H371" s="341" t="str">
        <f t="array" ref="H371">IF(C371="","",XLOOKUP(C371,'Master Data'!K:K,'Master Data'!O:O,"Input in Master Data",0,1))</f>
        <v/>
      </c>
      <c r="I371" s="341" t="str">
        <f t="array" ref="I371">if(U371="","",XLOOKUP(U371,Master[Company],Master[Blow],"Unknown",0,1))</f>
        <v/>
      </c>
      <c r="J371" s="341" t="str">
        <f t="array" ref="J371">if(U371="","",XLOOKUP(U371,Master[Company],Master[Pigging],"Unknown",0,1))</f>
        <v/>
      </c>
      <c r="K371" s="341" t="str">
        <f t="array" ref="K371">if(U371="","",XLOOKUP(U371,Master[Company],Master[Load Method],"Unknown",0,1))</f>
        <v/>
      </c>
      <c r="L371" s="341" t="str">
        <f t="array" ref="L371">if(U371="","",XLOOKUP(U371,Master[Company],Master[Line Distance],"Unknown",0,1))</f>
        <v/>
      </c>
      <c r="M371" s="394"/>
      <c r="N371" s="341"/>
      <c r="O371" s="341"/>
      <c r="P371" s="341" t="str">
        <f t="array" ref="P371">if(U371="","",XLOOKUP(U371,Master[Company],Master[Terms],"NA",0,1))</f>
        <v/>
      </c>
      <c r="Q371" s="341" t="str">
        <f t="shared" si="1"/>
        <v/>
      </c>
      <c r="R371" s="341" t="str">
        <f t="array" ref="R371">if(U371="","",XLOOKUP(U371,Master[Company],Master[Group],"NA",0,1))</f>
        <v/>
      </c>
      <c r="S371" s="341" t="str">
        <f t="array" ref="S371">if(U371="","",XLOOKUP(U371,Master[Company],Master[Loading Location],"NA",0,1))</f>
        <v/>
      </c>
      <c r="T371" s="341" t="str">
        <f t="array" ref="T371">if(U371="","",XLOOKUP(U371,Master[Company],Master[Acronym],"NA",0,1))</f>
        <v/>
      </c>
      <c r="U371" s="341"/>
      <c r="V371" s="342"/>
      <c r="W371" s="342"/>
      <c r="X371" s="341" t="str">
        <f t="shared" si="2"/>
        <v/>
      </c>
      <c r="Y371" s="341" t="str">
        <f t="shared" si="3"/>
        <v/>
      </c>
      <c r="Z371" s="341"/>
      <c r="AA371" s="341"/>
      <c r="AB371" s="341"/>
      <c r="AC371" s="401"/>
      <c r="AD371" s="563"/>
      <c r="AE371" s="564"/>
      <c r="AF371" s="564"/>
      <c r="AG371" s="564"/>
      <c r="AH371" s="564"/>
      <c r="AI371" s="564"/>
      <c r="AJ371" s="564"/>
      <c r="AK371" s="564"/>
      <c r="AL371" s="563"/>
      <c r="AM371" s="564"/>
      <c r="AN371" s="564"/>
      <c r="AO371" s="564"/>
      <c r="AP371" s="564"/>
      <c r="AQ371" s="564"/>
      <c r="AR371" s="564"/>
      <c r="AS371" s="564"/>
      <c r="AT371" s="401"/>
      <c r="AU371" s="399"/>
      <c r="AV371" s="617"/>
      <c r="AW371" s="401"/>
      <c r="AX371" s="401"/>
      <c r="AY371" s="341"/>
      <c r="AZ371" s="341"/>
      <c r="BA371" s="341"/>
      <c r="BB371" s="341"/>
      <c r="BC371" s="341"/>
      <c r="BD371" s="401"/>
      <c r="BE371" s="341"/>
      <c r="BF371" s="341"/>
      <c r="BG371" s="402"/>
      <c r="BH371" s="403"/>
      <c r="BI371" s="405"/>
      <c r="BJ371" s="405"/>
      <c r="BK371" s="405"/>
      <c r="BL371" s="405"/>
      <c r="BM371" s="514"/>
    </row>
    <row r="372" ht="18.75" customHeight="1">
      <c r="A372" s="400" t="str">
        <f t="shared" si="4"/>
        <v/>
      </c>
      <c r="B372" s="341"/>
      <c r="C372" s="559"/>
      <c r="D372" s="341"/>
      <c r="E372" s="638"/>
      <c r="F372" s="393"/>
      <c r="G372" s="341" t="str">
        <f t="array" ref="G372">IF(C372="","",XLOOKUP(C372,'Master Data'!K:K,'Master Data'!N:N,"Input in Master Data",0,1))</f>
        <v/>
      </c>
      <c r="H372" s="341" t="str">
        <f t="array" ref="H372">IF(C372="","",XLOOKUP(C372,'Master Data'!K:K,'Master Data'!O:O,"Input in Master Data",0,1))</f>
        <v/>
      </c>
      <c r="I372" s="341" t="str">
        <f t="array" ref="I372">if(U372="","",XLOOKUP(U372,Master[Company],Master[Blow],"Unknown",0,1))</f>
        <v/>
      </c>
      <c r="J372" s="341" t="str">
        <f t="array" ref="J372">if(U372="","",XLOOKUP(U372,Master[Company],Master[Pigging],"Unknown",0,1))</f>
        <v/>
      </c>
      <c r="K372" s="341" t="str">
        <f t="array" ref="K372">if(U372="","",XLOOKUP(U372,Master[Company],Master[Load Method],"Unknown",0,1))</f>
        <v/>
      </c>
      <c r="L372" s="341" t="str">
        <f t="array" ref="L372">if(U372="","",XLOOKUP(U372,Master[Company],Master[Line Distance],"Unknown",0,1))</f>
        <v/>
      </c>
      <c r="M372" s="394"/>
      <c r="N372" s="341"/>
      <c r="O372" s="341"/>
      <c r="P372" s="341" t="str">
        <f t="array" ref="P372">if(U372="","",XLOOKUP(U372,Master[Company],Master[Terms],"NA",0,1))</f>
        <v/>
      </c>
      <c r="Q372" s="341" t="str">
        <f t="shared" si="1"/>
        <v/>
      </c>
      <c r="R372" s="341" t="str">
        <f t="array" ref="R372">if(U372="","",XLOOKUP(U372,Master[Company],Master[Group],"NA",0,1))</f>
        <v/>
      </c>
      <c r="S372" s="341" t="str">
        <f t="array" ref="S372">if(U372="","",XLOOKUP(U372,Master[Company],Master[Loading Location],"NA",0,1))</f>
        <v/>
      </c>
      <c r="T372" s="341" t="str">
        <f t="array" ref="T372">if(U372="","",XLOOKUP(U372,Master[Company],Master[Acronym],"NA",0,1))</f>
        <v/>
      </c>
      <c r="U372" s="341"/>
      <c r="V372" s="342"/>
      <c r="W372" s="342"/>
      <c r="X372" s="341" t="str">
        <f t="shared" si="2"/>
        <v/>
      </c>
      <c r="Y372" s="341" t="str">
        <f t="shared" si="3"/>
        <v/>
      </c>
      <c r="Z372" s="341"/>
      <c r="AA372" s="341"/>
      <c r="AB372" s="341"/>
      <c r="AC372" s="401"/>
      <c r="AD372" s="563"/>
      <c r="AE372" s="564"/>
      <c r="AF372" s="564"/>
      <c r="AG372" s="564"/>
      <c r="AH372" s="564"/>
      <c r="AI372" s="564"/>
      <c r="AJ372" s="564"/>
      <c r="AK372" s="564"/>
      <c r="AL372" s="563"/>
      <c r="AM372" s="564"/>
      <c r="AN372" s="564"/>
      <c r="AO372" s="564"/>
      <c r="AP372" s="564"/>
      <c r="AQ372" s="564"/>
      <c r="AR372" s="564"/>
      <c r="AS372" s="564"/>
      <c r="AT372" s="401"/>
      <c r="AU372" s="399"/>
      <c r="AV372" s="617"/>
      <c r="AW372" s="401"/>
      <c r="AX372" s="401"/>
      <c r="AY372" s="341"/>
      <c r="AZ372" s="341"/>
      <c r="BA372" s="341"/>
      <c r="BB372" s="341"/>
      <c r="BC372" s="341"/>
      <c r="BD372" s="401"/>
      <c r="BE372" s="341"/>
      <c r="BF372" s="341"/>
      <c r="BG372" s="402"/>
      <c r="BH372" s="403"/>
      <c r="BI372" s="405"/>
      <c r="BJ372" s="405"/>
      <c r="BK372" s="405"/>
      <c r="BL372" s="405"/>
      <c r="BM372" s="514"/>
    </row>
    <row r="373" ht="18.75" customHeight="1">
      <c r="A373" s="400" t="str">
        <f t="shared" si="4"/>
        <v/>
      </c>
      <c r="B373" s="341"/>
      <c r="C373" s="559"/>
      <c r="D373" s="341"/>
      <c r="E373" s="638"/>
      <c r="F373" s="393"/>
      <c r="G373" s="341" t="str">
        <f t="array" ref="G373">IF(C373="","",XLOOKUP(C373,'Master Data'!K:K,'Master Data'!N:N,"Input in Master Data",0,1))</f>
        <v/>
      </c>
      <c r="H373" s="341" t="str">
        <f t="array" ref="H373">IF(C373="","",XLOOKUP(C373,'Master Data'!K:K,'Master Data'!O:O,"Input in Master Data",0,1))</f>
        <v/>
      </c>
      <c r="I373" s="341" t="str">
        <f t="array" ref="I373">if(U373="","",XLOOKUP(U373,Master[Company],Master[Blow],"Unknown",0,1))</f>
        <v/>
      </c>
      <c r="J373" s="341" t="str">
        <f t="array" ref="J373">if(U373="","",XLOOKUP(U373,Master[Company],Master[Pigging],"Unknown",0,1))</f>
        <v/>
      </c>
      <c r="K373" s="341" t="str">
        <f t="array" ref="K373">if(U373="","",XLOOKUP(U373,Master[Company],Master[Load Method],"Unknown",0,1))</f>
        <v/>
      </c>
      <c r="L373" s="341" t="str">
        <f t="array" ref="L373">if(U373="","",XLOOKUP(U373,Master[Company],Master[Line Distance],"Unknown",0,1))</f>
        <v/>
      </c>
      <c r="M373" s="394"/>
      <c r="N373" s="341"/>
      <c r="O373" s="341"/>
      <c r="P373" s="341" t="str">
        <f t="array" ref="P373">if(U373="","",XLOOKUP(U373,Master[Company],Master[Terms],"NA",0,1))</f>
        <v/>
      </c>
      <c r="Q373" s="341" t="str">
        <f t="shared" si="1"/>
        <v/>
      </c>
      <c r="R373" s="341" t="str">
        <f t="array" ref="R373">if(U373="","",XLOOKUP(U373,Master[Company],Master[Group],"NA",0,1))</f>
        <v/>
      </c>
      <c r="S373" s="341" t="str">
        <f t="array" ref="S373">if(U373="","",XLOOKUP(U373,Master[Company],Master[Loading Location],"NA",0,1))</f>
        <v/>
      </c>
      <c r="T373" s="341" t="str">
        <f t="array" ref="T373">if(U373="","",XLOOKUP(U373,Master[Company],Master[Acronym],"NA",0,1))</f>
        <v/>
      </c>
      <c r="U373" s="341"/>
      <c r="V373" s="342"/>
      <c r="W373" s="342"/>
      <c r="X373" s="341" t="str">
        <f t="shared" si="2"/>
        <v/>
      </c>
      <c r="Y373" s="341" t="str">
        <f t="shared" si="3"/>
        <v/>
      </c>
      <c r="Z373" s="341"/>
      <c r="AA373" s="341"/>
      <c r="AB373" s="341"/>
      <c r="AC373" s="401"/>
      <c r="AD373" s="563"/>
      <c r="AE373" s="564"/>
      <c r="AF373" s="564"/>
      <c r="AG373" s="564"/>
      <c r="AH373" s="564"/>
      <c r="AI373" s="564"/>
      <c r="AJ373" s="564"/>
      <c r="AK373" s="564"/>
      <c r="AL373" s="563"/>
      <c r="AM373" s="564"/>
      <c r="AN373" s="564"/>
      <c r="AO373" s="564"/>
      <c r="AP373" s="564"/>
      <c r="AQ373" s="564"/>
      <c r="AR373" s="564"/>
      <c r="AS373" s="564"/>
      <c r="AT373" s="401"/>
      <c r="AU373" s="399"/>
      <c r="AV373" s="617"/>
      <c r="AW373" s="401"/>
      <c r="AX373" s="401"/>
      <c r="AY373" s="341"/>
      <c r="AZ373" s="341"/>
      <c r="BA373" s="341"/>
      <c r="BB373" s="341"/>
      <c r="BC373" s="341"/>
      <c r="BD373" s="401"/>
      <c r="BE373" s="341"/>
      <c r="BF373" s="341"/>
      <c r="BG373" s="402"/>
      <c r="BH373" s="403"/>
      <c r="BI373" s="405"/>
      <c r="BJ373" s="405"/>
      <c r="BK373" s="405"/>
      <c r="BL373" s="405"/>
      <c r="BM373" s="514"/>
    </row>
    <row r="374" ht="18.75" customHeight="1">
      <c r="A374" s="400" t="str">
        <f t="shared" si="4"/>
        <v/>
      </c>
      <c r="B374" s="341"/>
      <c r="C374" s="559"/>
      <c r="D374" s="341"/>
      <c r="E374" s="638"/>
      <c r="F374" s="393"/>
      <c r="G374" s="341" t="str">
        <f t="array" ref="G374">IF(C374="","",XLOOKUP(C374,'Master Data'!K:K,'Master Data'!N:N,"Input in Master Data",0,1))</f>
        <v/>
      </c>
      <c r="H374" s="341" t="str">
        <f t="array" ref="H374">IF(C374="","",XLOOKUP(C374,'Master Data'!K:K,'Master Data'!O:O,"Input in Master Data",0,1))</f>
        <v/>
      </c>
      <c r="I374" s="341" t="str">
        <f t="array" ref="I374">if(U374="","",XLOOKUP(U374,Master[Company],Master[Blow],"Unknown",0,1))</f>
        <v/>
      </c>
      <c r="J374" s="341" t="str">
        <f t="array" ref="J374">if(U374="","",XLOOKUP(U374,Master[Company],Master[Pigging],"Unknown",0,1))</f>
        <v/>
      </c>
      <c r="K374" s="341" t="str">
        <f t="array" ref="K374">if(U374="","",XLOOKUP(U374,Master[Company],Master[Load Method],"Unknown",0,1))</f>
        <v/>
      </c>
      <c r="L374" s="341" t="str">
        <f t="array" ref="L374">if(U374="","",XLOOKUP(U374,Master[Company],Master[Line Distance],"Unknown",0,1))</f>
        <v/>
      </c>
      <c r="M374" s="394"/>
      <c r="N374" s="341"/>
      <c r="O374" s="341"/>
      <c r="P374" s="341" t="str">
        <f t="array" ref="P374">if(U374="","",XLOOKUP(U374,Master[Company],Master[Terms],"NA",0,1))</f>
        <v/>
      </c>
      <c r="Q374" s="341" t="str">
        <f t="shared" si="1"/>
        <v/>
      </c>
      <c r="R374" s="341" t="str">
        <f t="array" ref="R374">if(U374="","",XLOOKUP(U374,Master[Company],Master[Group],"NA",0,1))</f>
        <v/>
      </c>
      <c r="S374" s="341" t="str">
        <f t="array" ref="S374">if(U374="","",XLOOKUP(U374,Master[Company],Master[Loading Location],"NA",0,1))</f>
        <v/>
      </c>
      <c r="T374" s="341" t="str">
        <f t="array" ref="T374">if(U374="","",XLOOKUP(U374,Master[Company],Master[Acronym],"NA",0,1))</f>
        <v/>
      </c>
      <c r="U374" s="341"/>
      <c r="V374" s="342"/>
      <c r="W374" s="342"/>
      <c r="X374" s="341" t="str">
        <f t="shared" si="2"/>
        <v/>
      </c>
      <c r="Y374" s="341" t="str">
        <f t="shared" si="3"/>
        <v/>
      </c>
      <c r="Z374" s="341"/>
      <c r="AA374" s="341"/>
      <c r="AB374" s="341"/>
      <c r="AC374" s="401"/>
      <c r="AD374" s="563"/>
      <c r="AE374" s="564"/>
      <c r="AF374" s="564"/>
      <c r="AG374" s="564"/>
      <c r="AH374" s="564"/>
      <c r="AI374" s="564"/>
      <c r="AJ374" s="564"/>
      <c r="AK374" s="564"/>
      <c r="AL374" s="563"/>
      <c r="AM374" s="564"/>
      <c r="AN374" s="564"/>
      <c r="AO374" s="564"/>
      <c r="AP374" s="564"/>
      <c r="AQ374" s="564"/>
      <c r="AR374" s="564"/>
      <c r="AS374" s="564"/>
      <c r="AT374" s="401"/>
      <c r="AU374" s="399"/>
      <c r="AV374" s="617"/>
      <c r="AW374" s="401"/>
      <c r="AX374" s="401"/>
      <c r="AY374" s="341"/>
      <c r="AZ374" s="341"/>
      <c r="BA374" s="341"/>
      <c r="BB374" s="341"/>
      <c r="BC374" s="341"/>
      <c r="BD374" s="401"/>
      <c r="BE374" s="341"/>
      <c r="BF374" s="341"/>
      <c r="BG374" s="402"/>
      <c r="BH374" s="403"/>
      <c r="BI374" s="405"/>
      <c r="BJ374" s="405"/>
      <c r="BK374" s="405"/>
      <c r="BL374" s="405"/>
      <c r="BM374" s="514"/>
    </row>
    <row r="375" ht="18.75" customHeight="1">
      <c r="A375" s="400" t="str">
        <f t="shared" si="4"/>
        <v/>
      </c>
      <c r="B375" s="341"/>
      <c r="C375" s="559"/>
      <c r="D375" s="341"/>
      <c r="E375" s="638"/>
      <c r="F375" s="393"/>
      <c r="G375" s="341" t="str">
        <f t="array" ref="G375">IF(C375="","",XLOOKUP(C375,'Master Data'!K:K,'Master Data'!N:N,"Input in Master Data",0,1))</f>
        <v/>
      </c>
      <c r="H375" s="341" t="str">
        <f t="array" ref="H375">IF(C375="","",XLOOKUP(C375,'Master Data'!K:K,'Master Data'!O:O,"Input in Master Data",0,1))</f>
        <v/>
      </c>
      <c r="I375" s="341" t="str">
        <f t="array" ref="I375">if(U375="","",XLOOKUP(U375,Master[Company],Master[Blow],"Unknown",0,1))</f>
        <v/>
      </c>
      <c r="J375" s="341" t="str">
        <f t="array" ref="J375">if(U375="","",XLOOKUP(U375,Master[Company],Master[Pigging],"Unknown",0,1))</f>
        <v/>
      </c>
      <c r="K375" s="341" t="str">
        <f t="array" ref="K375">if(U375="","",XLOOKUP(U375,Master[Company],Master[Load Method],"Unknown",0,1))</f>
        <v/>
      </c>
      <c r="L375" s="341" t="str">
        <f t="array" ref="L375">if(U375="","",XLOOKUP(U375,Master[Company],Master[Line Distance],"Unknown",0,1))</f>
        <v/>
      </c>
      <c r="M375" s="394"/>
      <c r="N375" s="341"/>
      <c r="O375" s="341"/>
      <c r="P375" s="341" t="str">
        <f t="array" ref="P375">if(U375="","",XLOOKUP(U375,Master[Company],Master[Terms],"NA",0,1))</f>
        <v/>
      </c>
      <c r="Q375" s="341" t="str">
        <f t="shared" si="1"/>
        <v/>
      </c>
      <c r="R375" s="341" t="str">
        <f t="array" ref="R375">if(U375="","",XLOOKUP(U375,Master[Company],Master[Group],"NA",0,1))</f>
        <v/>
      </c>
      <c r="S375" s="341" t="str">
        <f t="array" ref="S375">if(U375="","",XLOOKUP(U375,Master[Company],Master[Loading Location],"NA",0,1))</f>
        <v/>
      </c>
      <c r="T375" s="341" t="str">
        <f t="array" ref="T375">if(U375="","",XLOOKUP(U375,Master[Company],Master[Acronym],"NA",0,1))</f>
        <v/>
      </c>
      <c r="U375" s="341"/>
      <c r="V375" s="342"/>
      <c r="W375" s="342"/>
      <c r="X375" s="341" t="str">
        <f t="shared" si="2"/>
        <v/>
      </c>
      <c r="Y375" s="341" t="str">
        <f t="shared" si="3"/>
        <v/>
      </c>
      <c r="Z375" s="341"/>
      <c r="AA375" s="341"/>
      <c r="AB375" s="341"/>
      <c r="AC375" s="401"/>
      <c r="AD375" s="563"/>
      <c r="AE375" s="564"/>
      <c r="AF375" s="564"/>
      <c r="AG375" s="564"/>
      <c r="AH375" s="564"/>
      <c r="AI375" s="564"/>
      <c r="AJ375" s="564"/>
      <c r="AK375" s="564"/>
      <c r="AL375" s="563"/>
      <c r="AM375" s="564"/>
      <c r="AN375" s="564"/>
      <c r="AO375" s="564"/>
      <c r="AP375" s="564"/>
      <c r="AQ375" s="564"/>
      <c r="AR375" s="564"/>
      <c r="AS375" s="564"/>
      <c r="AT375" s="401"/>
      <c r="AU375" s="399"/>
      <c r="AV375" s="617"/>
      <c r="AW375" s="401"/>
      <c r="AX375" s="401"/>
      <c r="AY375" s="341"/>
      <c r="AZ375" s="341"/>
      <c r="BA375" s="341"/>
      <c r="BB375" s="341"/>
      <c r="BC375" s="341"/>
      <c r="BD375" s="401"/>
      <c r="BE375" s="341"/>
      <c r="BF375" s="341"/>
      <c r="BG375" s="402"/>
      <c r="BH375" s="403"/>
      <c r="BI375" s="405"/>
      <c r="BJ375" s="405"/>
      <c r="BK375" s="405"/>
      <c r="BL375" s="405"/>
      <c r="BM375" s="514"/>
    </row>
    <row r="376" ht="18.75" customHeight="1">
      <c r="A376" s="400" t="str">
        <f t="shared" si="4"/>
        <v/>
      </c>
      <c r="B376" s="341"/>
      <c r="C376" s="559"/>
      <c r="D376" s="341"/>
      <c r="E376" s="638"/>
      <c r="F376" s="393"/>
      <c r="G376" s="341" t="str">
        <f t="array" ref="G376">IF(C376="","",XLOOKUP(C376,'Master Data'!K:K,'Master Data'!N:N,"Input in Master Data",0,1))</f>
        <v/>
      </c>
      <c r="H376" s="341" t="str">
        <f t="array" ref="H376">IF(C376="","",XLOOKUP(C376,'Master Data'!K:K,'Master Data'!O:O,"Input in Master Data",0,1))</f>
        <v/>
      </c>
      <c r="I376" s="341" t="str">
        <f t="array" ref="I376">if(U376="","",XLOOKUP(U376,Master[Company],Master[Blow],"Unknown",0,1))</f>
        <v/>
      </c>
      <c r="J376" s="341" t="str">
        <f t="array" ref="J376">if(U376="","",XLOOKUP(U376,Master[Company],Master[Pigging],"Unknown",0,1))</f>
        <v/>
      </c>
      <c r="K376" s="341" t="str">
        <f t="array" ref="K376">if(U376="","",XLOOKUP(U376,Master[Company],Master[Load Method],"Unknown",0,1))</f>
        <v/>
      </c>
      <c r="L376" s="341" t="str">
        <f t="array" ref="L376">if(U376="","",XLOOKUP(U376,Master[Company],Master[Line Distance],"Unknown",0,1))</f>
        <v/>
      </c>
      <c r="M376" s="394"/>
      <c r="N376" s="341"/>
      <c r="O376" s="341"/>
      <c r="P376" s="341" t="str">
        <f t="array" ref="P376">if(U376="","",XLOOKUP(U376,Master[Company],Master[Terms],"NA",0,1))</f>
        <v/>
      </c>
      <c r="Q376" s="341" t="str">
        <f t="shared" si="1"/>
        <v/>
      </c>
      <c r="R376" s="341" t="str">
        <f t="array" ref="R376">if(U376="","",XLOOKUP(U376,Master[Company],Master[Group],"NA",0,1))</f>
        <v/>
      </c>
      <c r="S376" s="341" t="str">
        <f t="array" ref="S376">if(U376="","",XLOOKUP(U376,Master[Company],Master[Loading Location],"NA",0,1))</f>
        <v/>
      </c>
      <c r="T376" s="341" t="str">
        <f t="array" ref="T376">if(U376="","",XLOOKUP(U376,Master[Company],Master[Acronym],"NA",0,1))</f>
        <v/>
      </c>
      <c r="U376" s="341"/>
      <c r="V376" s="342"/>
      <c r="W376" s="342"/>
      <c r="X376" s="341" t="str">
        <f t="shared" si="2"/>
        <v/>
      </c>
      <c r="Y376" s="341" t="str">
        <f t="shared" si="3"/>
        <v/>
      </c>
      <c r="Z376" s="341"/>
      <c r="AA376" s="341"/>
      <c r="AB376" s="341"/>
      <c r="AC376" s="401"/>
      <c r="AD376" s="563"/>
      <c r="AE376" s="564"/>
      <c r="AF376" s="564"/>
      <c r="AG376" s="564"/>
      <c r="AH376" s="564"/>
      <c r="AI376" s="564"/>
      <c r="AJ376" s="564"/>
      <c r="AK376" s="564"/>
      <c r="AL376" s="563"/>
      <c r="AM376" s="564"/>
      <c r="AN376" s="564"/>
      <c r="AO376" s="564"/>
      <c r="AP376" s="564"/>
      <c r="AQ376" s="564"/>
      <c r="AR376" s="564"/>
      <c r="AS376" s="564"/>
      <c r="AT376" s="401"/>
      <c r="AU376" s="399"/>
      <c r="AV376" s="617"/>
      <c r="AW376" s="401"/>
      <c r="AX376" s="401"/>
      <c r="AY376" s="341"/>
      <c r="AZ376" s="341"/>
      <c r="BA376" s="341"/>
      <c r="BB376" s="341"/>
      <c r="BC376" s="341"/>
      <c r="BD376" s="401"/>
      <c r="BE376" s="341"/>
      <c r="BF376" s="341"/>
      <c r="BG376" s="402"/>
      <c r="BH376" s="403"/>
      <c r="BI376" s="405"/>
      <c r="BJ376" s="405"/>
      <c r="BK376" s="405"/>
      <c r="BL376" s="405"/>
      <c r="BM376" s="514"/>
    </row>
    <row r="377" ht="18.75" customHeight="1">
      <c r="A377" s="400" t="str">
        <f t="shared" si="4"/>
        <v/>
      </c>
      <c r="B377" s="341"/>
      <c r="C377" s="559"/>
      <c r="D377" s="341"/>
      <c r="E377" s="638"/>
      <c r="F377" s="393"/>
      <c r="G377" s="341" t="str">
        <f t="array" ref="G377">IF(C377="","",XLOOKUP(C377,'Master Data'!K:K,'Master Data'!N:N,"Input in Master Data",0,1))</f>
        <v/>
      </c>
      <c r="H377" s="341" t="str">
        <f t="array" ref="H377">IF(C377="","",XLOOKUP(C377,'Master Data'!K:K,'Master Data'!O:O,"Input in Master Data",0,1))</f>
        <v/>
      </c>
      <c r="I377" s="341" t="str">
        <f t="array" ref="I377">if(U377="","",XLOOKUP(U377,Master[Company],Master[Blow],"Unknown",0,1))</f>
        <v/>
      </c>
      <c r="J377" s="341" t="str">
        <f t="array" ref="J377">if(U377="","",XLOOKUP(U377,Master[Company],Master[Pigging],"Unknown",0,1))</f>
        <v/>
      </c>
      <c r="K377" s="341" t="str">
        <f t="array" ref="K377">if(U377="","",XLOOKUP(U377,Master[Company],Master[Load Method],"Unknown",0,1))</f>
        <v/>
      </c>
      <c r="L377" s="341" t="str">
        <f t="array" ref="L377">if(U377="","",XLOOKUP(U377,Master[Company],Master[Line Distance],"Unknown",0,1))</f>
        <v/>
      </c>
      <c r="M377" s="394"/>
      <c r="N377" s="341"/>
      <c r="O377" s="341"/>
      <c r="P377" s="341" t="str">
        <f t="array" ref="P377">if(U377="","",XLOOKUP(U377,Master[Company],Master[Terms],"NA",0,1))</f>
        <v/>
      </c>
      <c r="Q377" s="341" t="str">
        <f t="shared" si="1"/>
        <v/>
      </c>
      <c r="R377" s="341" t="str">
        <f t="array" ref="R377">if(U377="","",XLOOKUP(U377,Master[Company],Master[Group],"NA",0,1))</f>
        <v/>
      </c>
      <c r="S377" s="341" t="str">
        <f t="array" ref="S377">if(U377="","",XLOOKUP(U377,Master[Company],Master[Loading Location],"NA",0,1))</f>
        <v/>
      </c>
      <c r="T377" s="341" t="str">
        <f t="array" ref="T377">if(U377="","",XLOOKUP(U377,Master[Company],Master[Acronym],"NA",0,1))</f>
        <v/>
      </c>
      <c r="U377" s="341"/>
      <c r="V377" s="342"/>
      <c r="W377" s="342"/>
      <c r="X377" s="341" t="str">
        <f t="shared" si="2"/>
        <v/>
      </c>
      <c r="Y377" s="341" t="str">
        <f t="shared" si="3"/>
        <v/>
      </c>
      <c r="Z377" s="341"/>
      <c r="AA377" s="341"/>
      <c r="AB377" s="341"/>
      <c r="AC377" s="401"/>
      <c r="AD377" s="563"/>
      <c r="AE377" s="564"/>
      <c r="AF377" s="564"/>
      <c r="AG377" s="564"/>
      <c r="AH377" s="564"/>
      <c r="AI377" s="564"/>
      <c r="AJ377" s="564"/>
      <c r="AK377" s="564"/>
      <c r="AL377" s="563"/>
      <c r="AM377" s="564"/>
      <c r="AN377" s="564"/>
      <c r="AO377" s="564"/>
      <c r="AP377" s="564"/>
      <c r="AQ377" s="564"/>
      <c r="AR377" s="564"/>
      <c r="AS377" s="564"/>
      <c r="AT377" s="401"/>
      <c r="AU377" s="399"/>
      <c r="AV377" s="617"/>
      <c r="AW377" s="401"/>
      <c r="AX377" s="401"/>
      <c r="AY377" s="341"/>
      <c r="AZ377" s="341"/>
      <c r="BA377" s="341"/>
      <c r="BB377" s="341"/>
      <c r="BC377" s="341"/>
      <c r="BD377" s="401"/>
      <c r="BE377" s="341"/>
      <c r="BF377" s="341"/>
      <c r="BG377" s="402"/>
      <c r="BH377" s="403"/>
      <c r="BI377" s="405"/>
      <c r="BJ377" s="405"/>
      <c r="BK377" s="405"/>
      <c r="BL377" s="405"/>
      <c r="BM377" s="514"/>
    </row>
    <row r="378" ht="18.75" customHeight="1">
      <c r="A378" s="400" t="str">
        <f t="shared" si="4"/>
        <v/>
      </c>
      <c r="B378" s="341"/>
      <c r="C378" s="559"/>
      <c r="D378" s="341"/>
      <c r="E378" s="638"/>
      <c r="F378" s="393"/>
      <c r="G378" s="341" t="str">
        <f t="array" ref="G378">IF(C378="","",XLOOKUP(C378,'Master Data'!K:K,'Master Data'!N:N,"Input in Master Data",0,1))</f>
        <v/>
      </c>
      <c r="H378" s="341" t="str">
        <f t="array" ref="H378">IF(C378="","",XLOOKUP(C378,'Master Data'!K:K,'Master Data'!O:O,"Input in Master Data",0,1))</f>
        <v/>
      </c>
      <c r="I378" s="341" t="str">
        <f t="array" ref="I378">if(U378="","",XLOOKUP(U378,Master[Company],Master[Blow],"Unknown",0,1))</f>
        <v/>
      </c>
      <c r="J378" s="341" t="str">
        <f t="array" ref="J378">if(U378="","",XLOOKUP(U378,Master[Company],Master[Pigging],"Unknown",0,1))</f>
        <v/>
      </c>
      <c r="K378" s="341" t="str">
        <f t="array" ref="K378">if(U378="","",XLOOKUP(U378,Master[Company],Master[Load Method],"Unknown",0,1))</f>
        <v/>
      </c>
      <c r="L378" s="341" t="str">
        <f t="array" ref="L378">if(U378="","",XLOOKUP(U378,Master[Company],Master[Line Distance],"Unknown",0,1))</f>
        <v/>
      </c>
      <c r="M378" s="394"/>
      <c r="N378" s="341"/>
      <c r="O378" s="341"/>
      <c r="P378" s="341" t="str">
        <f t="array" ref="P378">if(U378="","",XLOOKUP(U378,Master[Company],Master[Terms],"NA",0,1))</f>
        <v/>
      </c>
      <c r="Q378" s="341" t="str">
        <f t="shared" si="1"/>
        <v/>
      </c>
      <c r="R378" s="341" t="str">
        <f t="array" ref="R378">if(U378="","",XLOOKUP(U378,Master[Company],Master[Group],"NA",0,1))</f>
        <v/>
      </c>
      <c r="S378" s="341" t="str">
        <f t="array" ref="S378">if(U378="","",XLOOKUP(U378,Master[Company],Master[Loading Location],"NA",0,1))</f>
        <v/>
      </c>
      <c r="T378" s="341" t="str">
        <f t="array" ref="T378">if(U378="","",XLOOKUP(U378,Master[Company],Master[Acronym],"NA",0,1))</f>
        <v/>
      </c>
      <c r="U378" s="341"/>
      <c r="V378" s="342"/>
      <c r="W378" s="342"/>
      <c r="X378" s="341" t="str">
        <f t="shared" si="2"/>
        <v/>
      </c>
      <c r="Y378" s="341" t="str">
        <f t="shared" si="3"/>
        <v/>
      </c>
      <c r="Z378" s="341"/>
      <c r="AA378" s="341"/>
      <c r="AB378" s="341"/>
      <c r="AC378" s="401"/>
      <c r="AD378" s="563"/>
      <c r="AE378" s="564"/>
      <c r="AF378" s="564"/>
      <c r="AG378" s="564"/>
      <c r="AH378" s="564"/>
      <c r="AI378" s="564"/>
      <c r="AJ378" s="564"/>
      <c r="AK378" s="564"/>
      <c r="AL378" s="563"/>
      <c r="AM378" s="564"/>
      <c r="AN378" s="564"/>
      <c r="AO378" s="564"/>
      <c r="AP378" s="564"/>
      <c r="AQ378" s="564"/>
      <c r="AR378" s="564"/>
      <c r="AS378" s="564"/>
      <c r="AT378" s="401"/>
      <c r="AU378" s="399"/>
      <c r="AV378" s="617"/>
      <c r="AW378" s="401"/>
      <c r="AX378" s="401"/>
      <c r="AY378" s="341"/>
      <c r="AZ378" s="341"/>
      <c r="BA378" s="341"/>
      <c r="BB378" s="341"/>
      <c r="BC378" s="341"/>
      <c r="BD378" s="401"/>
      <c r="BE378" s="341"/>
      <c r="BF378" s="341"/>
      <c r="BG378" s="402"/>
      <c r="BH378" s="403"/>
      <c r="BI378" s="405"/>
      <c r="BJ378" s="405"/>
      <c r="BK378" s="405"/>
      <c r="BL378" s="405"/>
      <c r="BM378" s="514"/>
    </row>
    <row r="379" ht="18.75" customHeight="1">
      <c r="A379" s="400" t="str">
        <f t="shared" si="4"/>
        <v/>
      </c>
      <c r="B379" s="341"/>
      <c r="C379" s="559"/>
      <c r="D379" s="341"/>
      <c r="E379" s="638"/>
      <c r="F379" s="393"/>
      <c r="G379" s="341" t="str">
        <f t="array" ref="G379">IF(C379="","",XLOOKUP(C379,'Master Data'!K:K,'Master Data'!N:N,"Input in Master Data",0,1))</f>
        <v/>
      </c>
      <c r="H379" s="341" t="str">
        <f t="array" ref="H379">IF(C379="","",XLOOKUP(C379,'Master Data'!K:K,'Master Data'!O:O,"Input in Master Data",0,1))</f>
        <v/>
      </c>
      <c r="I379" s="341" t="str">
        <f t="array" ref="I379">if(U379="","",XLOOKUP(U379,Master[Company],Master[Blow],"Unknown",0,1))</f>
        <v/>
      </c>
      <c r="J379" s="341" t="str">
        <f t="array" ref="J379">if(U379="","",XLOOKUP(U379,Master[Company],Master[Pigging],"Unknown",0,1))</f>
        <v/>
      </c>
      <c r="K379" s="341" t="str">
        <f t="array" ref="K379">if(U379="","",XLOOKUP(U379,Master[Company],Master[Load Method],"Unknown",0,1))</f>
        <v/>
      </c>
      <c r="L379" s="341" t="str">
        <f t="array" ref="L379">if(U379="","",XLOOKUP(U379,Master[Company],Master[Line Distance],"Unknown",0,1))</f>
        <v/>
      </c>
      <c r="M379" s="394"/>
      <c r="N379" s="341"/>
      <c r="O379" s="341"/>
      <c r="P379" s="341" t="str">
        <f t="array" ref="P379">if(U379="","",XLOOKUP(U379,Master[Company],Master[Terms],"NA",0,1))</f>
        <v/>
      </c>
      <c r="Q379" s="341" t="str">
        <f t="shared" si="1"/>
        <v/>
      </c>
      <c r="R379" s="341" t="str">
        <f t="array" ref="R379">if(U379="","",XLOOKUP(U379,Master[Company],Master[Group],"NA",0,1))</f>
        <v/>
      </c>
      <c r="S379" s="341" t="str">
        <f t="array" ref="S379">if(U379="","",XLOOKUP(U379,Master[Company],Master[Loading Location],"NA",0,1))</f>
        <v/>
      </c>
      <c r="T379" s="341" t="str">
        <f t="array" ref="T379">if(U379="","",XLOOKUP(U379,Master[Company],Master[Acronym],"NA",0,1))</f>
        <v/>
      </c>
      <c r="U379" s="341"/>
      <c r="V379" s="342"/>
      <c r="W379" s="342"/>
      <c r="X379" s="341" t="str">
        <f t="shared" si="2"/>
        <v/>
      </c>
      <c r="Y379" s="341" t="str">
        <f t="shared" si="3"/>
        <v/>
      </c>
      <c r="Z379" s="341"/>
      <c r="AA379" s="341"/>
      <c r="AB379" s="341"/>
      <c r="AC379" s="401"/>
      <c r="AD379" s="563"/>
      <c r="AE379" s="564"/>
      <c r="AF379" s="564"/>
      <c r="AG379" s="564"/>
      <c r="AH379" s="564"/>
      <c r="AI379" s="564"/>
      <c r="AJ379" s="564"/>
      <c r="AK379" s="564"/>
      <c r="AL379" s="563"/>
      <c r="AM379" s="564"/>
      <c r="AN379" s="564"/>
      <c r="AO379" s="564"/>
      <c r="AP379" s="564"/>
      <c r="AQ379" s="564"/>
      <c r="AR379" s="564"/>
      <c r="AS379" s="564"/>
      <c r="AT379" s="401"/>
      <c r="AU379" s="399"/>
      <c r="AV379" s="617"/>
      <c r="AW379" s="401"/>
      <c r="AX379" s="401"/>
      <c r="AY379" s="341"/>
      <c r="AZ379" s="341"/>
      <c r="BA379" s="341"/>
      <c r="BB379" s="341"/>
      <c r="BC379" s="341"/>
      <c r="BD379" s="401"/>
      <c r="BE379" s="341"/>
      <c r="BF379" s="341"/>
      <c r="BG379" s="402"/>
      <c r="BH379" s="403"/>
      <c r="BI379" s="405"/>
      <c r="BJ379" s="405"/>
      <c r="BK379" s="405"/>
      <c r="BL379" s="405"/>
      <c r="BM379" s="514"/>
    </row>
    <row r="380" ht="18.75" customHeight="1">
      <c r="A380" s="400" t="str">
        <f t="shared" si="4"/>
        <v/>
      </c>
      <c r="B380" s="341"/>
      <c r="C380" s="559"/>
      <c r="D380" s="341"/>
      <c r="E380" s="638"/>
      <c r="F380" s="393"/>
      <c r="G380" s="341" t="str">
        <f t="array" ref="G380">IF(C380="","",XLOOKUP(C380,'Master Data'!K:K,'Master Data'!N:N,"Input in Master Data",0,1))</f>
        <v/>
      </c>
      <c r="H380" s="341" t="str">
        <f t="array" ref="H380">IF(C380="","",XLOOKUP(C380,'Master Data'!K:K,'Master Data'!O:O,"Input in Master Data",0,1))</f>
        <v/>
      </c>
      <c r="I380" s="341" t="str">
        <f t="array" ref="I380">if(U380="","",XLOOKUP(U380,Master[Company],Master[Blow],"Unknown",0,1))</f>
        <v/>
      </c>
      <c r="J380" s="341" t="str">
        <f t="array" ref="J380">if(U380="","",XLOOKUP(U380,Master[Company],Master[Pigging],"Unknown",0,1))</f>
        <v/>
      </c>
      <c r="K380" s="341" t="str">
        <f t="array" ref="K380">if(U380="","",XLOOKUP(U380,Master[Company],Master[Load Method],"Unknown",0,1))</f>
        <v/>
      </c>
      <c r="L380" s="341" t="str">
        <f t="array" ref="L380">if(U380="","",XLOOKUP(U380,Master[Company],Master[Line Distance],"Unknown",0,1))</f>
        <v/>
      </c>
      <c r="M380" s="394"/>
      <c r="N380" s="341"/>
      <c r="O380" s="341"/>
      <c r="P380" s="341" t="str">
        <f t="array" ref="P380">if(U380="","",XLOOKUP(U380,Master[Company],Master[Terms],"NA",0,1))</f>
        <v/>
      </c>
      <c r="Q380" s="341" t="str">
        <f t="shared" si="1"/>
        <v/>
      </c>
      <c r="R380" s="341" t="str">
        <f t="array" ref="R380">if(U380="","",XLOOKUP(U380,Master[Company],Master[Group],"NA",0,1))</f>
        <v/>
      </c>
      <c r="S380" s="341" t="str">
        <f t="array" ref="S380">if(U380="","",XLOOKUP(U380,Master[Company],Master[Loading Location],"NA",0,1))</f>
        <v/>
      </c>
      <c r="T380" s="341" t="str">
        <f t="array" ref="T380">if(U380="","",XLOOKUP(U380,Master[Company],Master[Acronym],"NA",0,1))</f>
        <v/>
      </c>
      <c r="U380" s="341"/>
      <c r="V380" s="342"/>
      <c r="W380" s="342"/>
      <c r="X380" s="341" t="str">
        <f t="shared" si="2"/>
        <v/>
      </c>
      <c r="Y380" s="341" t="str">
        <f t="shared" si="3"/>
        <v/>
      </c>
      <c r="Z380" s="341"/>
      <c r="AA380" s="341"/>
      <c r="AB380" s="341"/>
      <c r="AC380" s="401"/>
      <c r="AD380" s="563"/>
      <c r="AE380" s="564"/>
      <c r="AF380" s="564"/>
      <c r="AG380" s="564"/>
      <c r="AH380" s="564"/>
      <c r="AI380" s="564"/>
      <c r="AJ380" s="564"/>
      <c r="AK380" s="564"/>
      <c r="AL380" s="563"/>
      <c r="AM380" s="564"/>
      <c r="AN380" s="564"/>
      <c r="AO380" s="564"/>
      <c r="AP380" s="564"/>
      <c r="AQ380" s="564"/>
      <c r="AR380" s="564"/>
      <c r="AS380" s="564"/>
      <c r="AT380" s="401"/>
      <c r="AU380" s="399"/>
      <c r="AV380" s="617"/>
      <c r="AW380" s="401"/>
      <c r="AX380" s="401"/>
      <c r="AY380" s="341"/>
      <c r="AZ380" s="341"/>
      <c r="BA380" s="341"/>
      <c r="BB380" s="341"/>
      <c r="BC380" s="341"/>
      <c r="BD380" s="401"/>
      <c r="BE380" s="341"/>
      <c r="BF380" s="341"/>
      <c r="BG380" s="402"/>
      <c r="BH380" s="403"/>
      <c r="BI380" s="405"/>
      <c r="BJ380" s="405"/>
      <c r="BK380" s="405"/>
      <c r="BL380" s="405"/>
      <c r="BM380" s="514"/>
    </row>
    <row r="381" ht="18.75" customHeight="1">
      <c r="A381" s="400" t="str">
        <f t="shared" si="4"/>
        <v/>
      </c>
      <c r="B381" s="341"/>
      <c r="C381" s="559"/>
      <c r="D381" s="341"/>
      <c r="E381" s="638"/>
      <c r="F381" s="393"/>
      <c r="G381" s="341" t="str">
        <f t="array" ref="G381">IF(C381="","",XLOOKUP(C381,'Master Data'!K:K,'Master Data'!N:N,"Input in Master Data",0,1))</f>
        <v/>
      </c>
      <c r="H381" s="341" t="str">
        <f t="array" ref="H381">IF(C381="","",XLOOKUP(C381,'Master Data'!K:K,'Master Data'!O:O,"Input in Master Data",0,1))</f>
        <v/>
      </c>
      <c r="I381" s="341" t="str">
        <f t="array" ref="I381">if(U381="","",XLOOKUP(U381,Master[Company],Master[Blow],"Unknown",0,1))</f>
        <v/>
      </c>
      <c r="J381" s="341" t="str">
        <f t="array" ref="J381">if(U381="","",XLOOKUP(U381,Master[Company],Master[Pigging],"Unknown",0,1))</f>
        <v/>
      </c>
      <c r="K381" s="341" t="str">
        <f t="array" ref="K381">if(U381="","",XLOOKUP(U381,Master[Company],Master[Load Method],"Unknown",0,1))</f>
        <v/>
      </c>
      <c r="L381" s="341" t="str">
        <f t="array" ref="L381">if(U381="","",XLOOKUP(U381,Master[Company],Master[Line Distance],"Unknown",0,1))</f>
        <v/>
      </c>
      <c r="M381" s="394"/>
      <c r="N381" s="341"/>
      <c r="O381" s="341"/>
      <c r="P381" s="341" t="str">
        <f t="array" ref="P381">if(U381="","",XLOOKUP(U381,Master[Company],Master[Terms],"NA",0,1))</f>
        <v/>
      </c>
      <c r="Q381" s="341" t="str">
        <f t="shared" si="1"/>
        <v/>
      </c>
      <c r="R381" s="341" t="str">
        <f t="array" ref="R381">if(U381="","",XLOOKUP(U381,Master[Company],Master[Group],"NA",0,1))</f>
        <v/>
      </c>
      <c r="S381" s="341" t="str">
        <f t="array" ref="S381">if(U381="","",XLOOKUP(U381,Master[Company],Master[Loading Location],"NA",0,1))</f>
        <v/>
      </c>
      <c r="T381" s="341" t="str">
        <f t="array" ref="T381">if(U381="","",XLOOKUP(U381,Master[Company],Master[Acronym],"NA",0,1))</f>
        <v/>
      </c>
      <c r="U381" s="341"/>
      <c r="V381" s="342"/>
      <c r="W381" s="342"/>
      <c r="X381" s="341" t="str">
        <f t="shared" si="2"/>
        <v/>
      </c>
      <c r="Y381" s="341" t="str">
        <f t="shared" si="3"/>
        <v/>
      </c>
      <c r="Z381" s="341"/>
      <c r="AA381" s="341"/>
      <c r="AB381" s="341"/>
      <c r="AC381" s="401"/>
      <c r="AD381" s="563"/>
      <c r="AE381" s="564"/>
      <c r="AF381" s="564"/>
      <c r="AG381" s="564"/>
      <c r="AH381" s="564"/>
      <c r="AI381" s="564"/>
      <c r="AJ381" s="564"/>
      <c r="AK381" s="564"/>
      <c r="AL381" s="563"/>
      <c r="AM381" s="564"/>
      <c r="AN381" s="564"/>
      <c r="AO381" s="564"/>
      <c r="AP381" s="564"/>
      <c r="AQ381" s="564"/>
      <c r="AR381" s="564"/>
      <c r="AS381" s="564"/>
      <c r="AT381" s="401"/>
      <c r="AU381" s="399"/>
      <c r="AV381" s="617"/>
      <c r="AW381" s="401"/>
      <c r="AX381" s="401"/>
      <c r="AY381" s="341"/>
      <c r="AZ381" s="341"/>
      <c r="BA381" s="341"/>
      <c r="BB381" s="341"/>
      <c r="BC381" s="341"/>
      <c r="BD381" s="401"/>
      <c r="BE381" s="341"/>
      <c r="BF381" s="341"/>
      <c r="BG381" s="402"/>
      <c r="BH381" s="403"/>
      <c r="BI381" s="405"/>
      <c r="BJ381" s="405"/>
      <c r="BK381" s="405"/>
      <c r="BL381" s="405"/>
      <c r="BM381" s="514"/>
    </row>
    <row r="382" ht="18.75" customHeight="1">
      <c r="A382" s="400" t="str">
        <f t="shared" si="4"/>
        <v/>
      </c>
      <c r="B382" s="341"/>
      <c r="C382" s="559"/>
      <c r="D382" s="341"/>
      <c r="E382" s="638"/>
      <c r="F382" s="393"/>
      <c r="G382" s="341" t="str">
        <f t="array" ref="G382">IF(C382="","",XLOOKUP(C382,'Master Data'!K:K,'Master Data'!N:N,"Input in Master Data",0,1))</f>
        <v/>
      </c>
      <c r="H382" s="341" t="str">
        <f t="array" ref="H382">IF(C382="","",XLOOKUP(C382,'Master Data'!K:K,'Master Data'!O:O,"Input in Master Data",0,1))</f>
        <v/>
      </c>
      <c r="I382" s="341" t="str">
        <f t="array" ref="I382">if(U382="","",XLOOKUP(U382,Master[Company],Master[Blow],"Unknown",0,1))</f>
        <v/>
      </c>
      <c r="J382" s="341" t="str">
        <f t="array" ref="J382">if(U382="","",XLOOKUP(U382,Master[Company],Master[Pigging],"Unknown",0,1))</f>
        <v/>
      </c>
      <c r="K382" s="341" t="str">
        <f t="array" ref="K382">if(U382="","",XLOOKUP(U382,Master[Company],Master[Load Method],"Unknown",0,1))</f>
        <v/>
      </c>
      <c r="L382" s="341" t="str">
        <f t="array" ref="L382">if(U382="","",XLOOKUP(U382,Master[Company],Master[Line Distance],"Unknown",0,1))</f>
        <v/>
      </c>
      <c r="M382" s="394"/>
      <c r="N382" s="341"/>
      <c r="O382" s="341"/>
      <c r="P382" s="341" t="str">
        <f t="array" ref="P382">if(U382="","",XLOOKUP(U382,Master[Company],Master[Terms],"NA",0,1))</f>
        <v/>
      </c>
      <c r="Q382" s="341" t="str">
        <f t="shared" si="1"/>
        <v/>
      </c>
      <c r="R382" s="341" t="str">
        <f t="array" ref="R382">if(U382="","",XLOOKUP(U382,Master[Company],Master[Group],"NA",0,1))</f>
        <v/>
      </c>
      <c r="S382" s="341" t="str">
        <f t="array" ref="S382">if(U382="","",XLOOKUP(U382,Master[Company],Master[Loading Location],"NA",0,1))</f>
        <v/>
      </c>
      <c r="T382" s="341" t="str">
        <f t="array" ref="T382">if(U382="","",XLOOKUP(U382,Master[Company],Master[Acronym],"NA",0,1))</f>
        <v/>
      </c>
      <c r="U382" s="341"/>
      <c r="V382" s="342"/>
      <c r="W382" s="342"/>
      <c r="X382" s="341" t="str">
        <f t="shared" si="2"/>
        <v/>
      </c>
      <c r="Y382" s="341" t="str">
        <f t="shared" si="3"/>
        <v/>
      </c>
      <c r="Z382" s="341"/>
      <c r="AA382" s="341"/>
      <c r="AB382" s="341"/>
      <c r="AC382" s="401"/>
      <c r="AD382" s="563"/>
      <c r="AE382" s="564"/>
      <c r="AF382" s="564"/>
      <c r="AG382" s="564"/>
      <c r="AH382" s="564"/>
      <c r="AI382" s="564"/>
      <c r="AJ382" s="564"/>
      <c r="AK382" s="564"/>
      <c r="AL382" s="563"/>
      <c r="AM382" s="564"/>
      <c r="AN382" s="564"/>
      <c r="AO382" s="564"/>
      <c r="AP382" s="564"/>
      <c r="AQ382" s="564"/>
      <c r="AR382" s="564"/>
      <c r="AS382" s="564"/>
      <c r="AT382" s="401"/>
      <c r="AU382" s="399"/>
      <c r="AV382" s="617"/>
      <c r="AW382" s="401"/>
      <c r="AX382" s="401"/>
      <c r="AY382" s="341"/>
      <c r="AZ382" s="341"/>
      <c r="BA382" s="341"/>
      <c r="BB382" s="341"/>
      <c r="BC382" s="341"/>
      <c r="BD382" s="401"/>
      <c r="BE382" s="341"/>
      <c r="BF382" s="341"/>
      <c r="BG382" s="402"/>
      <c r="BH382" s="403"/>
      <c r="BI382" s="405"/>
      <c r="BJ382" s="405"/>
      <c r="BK382" s="405"/>
      <c r="BL382" s="405"/>
      <c r="BM382" s="514"/>
    </row>
    <row r="383" ht="18.75" customHeight="1">
      <c r="A383" s="400" t="str">
        <f t="shared" si="4"/>
        <v/>
      </c>
      <c r="B383" s="341"/>
      <c r="C383" s="559"/>
      <c r="D383" s="341"/>
      <c r="E383" s="638"/>
      <c r="F383" s="393"/>
      <c r="G383" s="341" t="str">
        <f t="array" ref="G383">IF(C383="","",XLOOKUP(C383,'Master Data'!K:K,'Master Data'!N:N,"Input in Master Data",0,1))</f>
        <v/>
      </c>
      <c r="H383" s="341" t="str">
        <f t="array" ref="H383">IF(C383="","",XLOOKUP(C383,'Master Data'!K:K,'Master Data'!O:O,"Input in Master Data",0,1))</f>
        <v/>
      </c>
      <c r="I383" s="341" t="str">
        <f t="array" ref="I383">if(U383="","",XLOOKUP(U383,Master[Company],Master[Blow],"Unknown",0,1))</f>
        <v/>
      </c>
      <c r="J383" s="341" t="str">
        <f t="array" ref="J383">if(U383="","",XLOOKUP(U383,Master[Company],Master[Pigging],"Unknown",0,1))</f>
        <v/>
      </c>
      <c r="K383" s="341" t="str">
        <f t="array" ref="K383">if(U383="","",XLOOKUP(U383,Master[Company],Master[Load Method],"Unknown",0,1))</f>
        <v/>
      </c>
      <c r="L383" s="341" t="str">
        <f t="array" ref="L383">if(U383="","",XLOOKUP(U383,Master[Company],Master[Line Distance],"Unknown",0,1))</f>
        <v/>
      </c>
      <c r="M383" s="394"/>
      <c r="N383" s="341"/>
      <c r="O383" s="341"/>
      <c r="P383" s="341" t="str">
        <f t="array" ref="P383">if(U383="","",XLOOKUP(U383,Master[Company],Master[Terms],"NA",0,1))</f>
        <v/>
      </c>
      <c r="Q383" s="341" t="str">
        <f t="shared" si="1"/>
        <v/>
      </c>
      <c r="R383" s="341" t="str">
        <f t="array" ref="R383">if(U383="","",XLOOKUP(U383,Master[Company],Master[Group],"NA",0,1))</f>
        <v/>
      </c>
      <c r="S383" s="341" t="str">
        <f t="array" ref="S383">if(U383="","",XLOOKUP(U383,Master[Company],Master[Loading Location],"NA",0,1))</f>
        <v/>
      </c>
      <c r="T383" s="341" t="str">
        <f t="array" ref="T383">if(U383="","",XLOOKUP(U383,Master[Company],Master[Acronym],"NA",0,1))</f>
        <v/>
      </c>
      <c r="U383" s="341"/>
      <c r="V383" s="342"/>
      <c r="W383" s="342"/>
      <c r="X383" s="341" t="str">
        <f t="shared" si="2"/>
        <v/>
      </c>
      <c r="Y383" s="341" t="str">
        <f t="shared" si="3"/>
        <v/>
      </c>
      <c r="Z383" s="341"/>
      <c r="AA383" s="341"/>
      <c r="AB383" s="341"/>
      <c r="AC383" s="401"/>
      <c r="AD383" s="563"/>
      <c r="AE383" s="564"/>
      <c r="AF383" s="564"/>
      <c r="AG383" s="564"/>
      <c r="AH383" s="564"/>
      <c r="AI383" s="564"/>
      <c r="AJ383" s="564"/>
      <c r="AK383" s="564"/>
      <c r="AL383" s="563"/>
      <c r="AM383" s="564"/>
      <c r="AN383" s="564"/>
      <c r="AO383" s="564"/>
      <c r="AP383" s="564"/>
      <c r="AQ383" s="564"/>
      <c r="AR383" s="564"/>
      <c r="AS383" s="564"/>
      <c r="AT383" s="401"/>
      <c r="AU383" s="399"/>
      <c r="AV383" s="617"/>
      <c r="AW383" s="401"/>
      <c r="AX383" s="401"/>
      <c r="AY383" s="341"/>
      <c r="AZ383" s="341"/>
      <c r="BA383" s="341"/>
      <c r="BB383" s="341"/>
      <c r="BC383" s="341"/>
      <c r="BD383" s="401"/>
      <c r="BE383" s="341"/>
      <c r="BF383" s="341"/>
      <c r="BG383" s="402"/>
      <c r="BH383" s="403"/>
      <c r="BI383" s="405"/>
      <c r="BJ383" s="405"/>
      <c r="BK383" s="405"/>
      <c r="BL383" s="405"/>
      <c r="BM383" s="514"/>
    </row>
    <row r="384" ht="18.75" customHeight="1">
      <c r="A384" s="400" t="str">
        <f t="shared" si="4"/>
        <v/>
      </c>
      <c r="B384" s="341"/>
      <c r="C384" s="559"/>
      <c r="D384" s="341"/>
      <c r="E384" s="638"/>
      <c r="F384" s="393"/>
      <c r="G384" s="341" t="str">
        <f t="array" ref="G384">IF(C384="","",XLOOKUP(C384,'Master Data'!K:K,'Master Data'!N:N,"Input in Master Data",0,1))</f>
        <v/>
      </c>
      <c r="H384" s="341" t="str">
        <f t="array" ref="H384">IF(C384="","",XLOOKUP(C384,'Master Data'!K:K,'Master Data'!O:O,"Input in Master Data",0,1))</f>
        <v/>
      </c>
      <c r="I384" s="341" t="str">
        <f t="array" ref="I384">if(U384="","",XLOOKUP(U384,Master[Company],Master[Blow],"Unknown",0,1))</f>
        <v/>
      </c>
      <c r="J384" s="341" t="str">
        <f t="array" ref="J384">if(U384="","",XLOOKUP(U384,Master[Company],Master[Pigging],"Unknown",0,1))</f>
        <v/>
      </c>
      <c r="K384" s="341" t="str">
        <f t="array" ref="K384">if(U384="","",XLOOKUP(U384,Master[Company],Master[Load Method],"Unknown",0,1))</f>
        <v/>
      </c>
      <c r="L384" s="341" t="str">
        <f t="array" ref="L384">if(U384="","",XLOOKUP(U384,Master[Company],Master[Line Distance],"Unknown",0,1))</f>
        <v/>
      </c>
      <c r="M384" s="394"/>
      <c r="N384" s="341"/>
      <c r="O384" s="341"/>
      <c r="P384" s="341" t="str">
        <f t="array" ref="P384">if(U384="","",XLOOKUP(U384,Master[Company],Master[Terms],"NA",0,1))</f>
        <v/>
      </c>
      <c r="Q384" s="341" t="str">
        <f t="shared" si="1"/>
        <v/>
      </c>
      <c r="R384" s="341" t="str">
        <f t="array" ref="R384">if(U384="","",XLOOKUP(U384,Master[Company],Master[Group],"NA",0,1))</f>
        <v/>
      </c>
      <c r="S384" s="341" t="str">
        <f t="array" ref="S384">if(U384="","",XLOOKUP(U384,Master[Company],Master[Loading Location],"NA",0,1))</f>
        <v/>
      </c>
      <c r="T384" s="341" t="str">
        <f t="array" ref="T384">if(U384="","",XLOOKUP(U384,Master[Company],Master[Acronym],"NA",0,1))</f>
        <v/>
      </c>
      <c r="U384" s="341"/>
      <c r="V384" s="342"/>
      <c r="W384" s="342"/>
      <c r="X384" s="341" t="str">
        <f t="shared" si="2"/>
        <v/>
      </c>
      <c r="Y384" s="341" t="str">
        <f t="shared" si="3"/>
        <v/>
      </c>
      <c r="Z384" s="341"/>
      <c r="AA384" s="341"/>
      <c r="AB384" s="341"/>
      <c r="AC384" s="401"/>
      <c r="AD384" s="563"/>
      <c r="AE384" s="564"/>
      <c r="AF384" s="564"/>
      <c r="AG384" s="564"/>
      <c r="AH384" s="564"/>
      <c r="AI384" s="564"/>
      <c r="AJ384" s="564"/>
      <c r="AK384" s="564"/>
      <c r="AL384" s="563"/>
      <c r="AM384" s="564"/>
      <c r="AN384" s="564"/>
      <c r="AO384" s="564"/>
      <c r="AP384" s="564"/>
      <c r="AQ384" s="564"/>
      <c r="AR384" s="564"/>
      <c r="AS384" s="564"/>
      <c r="AT384" s="401"/>
      <c r="AU384" s="399"/>
      <c r="AV384" s="617"/>
      <c r="AW384" s="401"/>
      <c r="AX384" s="401"/>
      <c r="AY384" s="341"/>
      <c r="AZ384" s="341"/>
      <c r="BA384" s="341"/>
      <c r="BB384" s="341"/>
      <c r="BC384" s="341"/>
      <c r="BD384" s="401"/>
      <c r="BE384" s="341"/>
      <c r="BF384" s="341"/>
      <c r="BG384" s="402"/>
      <c r="BH384" s="403"/>
      <c r="BI384" s="405"/>
      <c r="BJ384" s="405"/>
      <c r="BK384" s="405"/>
      <c r="BL384" s="405"/>
      <c r="BM384" s="514"/>
    </row>
    <row r="385" ht="18.75" customHeight="1">
      <c r="A385" s="400" t="str">
        <f t="shared" si="4"/>
        <v/>
      </c>
      <c r="B385" s="341"/>
      <c r="C385" s="559"/>
      <c r="D385" s="341"/>
      <c r="E385" s="638"/>
      <c r="F385" s="393"/>
      <c r="G385" s="341" t="str">
        <f t="array" ref="G385">IF(C385="","",XLOOKUP(C385,'Master Data'!K:K,'Master Data'!N:N,"Input in Master Data",0,1))</f>
        <v/>
      </c>
      <c r="H385" s="341" t="str">
        <f t="array" ref="H385">IF(C385="","",XLOOKUP(C385,'Master Data'!K:K,'Master Data'!O:O,"Input in Master Data",0,1))</f>
        <v/>
      </c>
      <c r="I385" s="341" t="str">
        <f t="array" ref="I385">if(U385="","",XLOOKUP(U385,Master[Company],Master[Blow],"Unknown",0,1))</f>
        <v/>
      </c>
      <c r="J385" s="341" t="str">
        <f t="array" ref="J385">if(U385="","",XLOOKUP(U385,Master[Company],Master[Pigging],"Unknown",0,1))</f>
        <v/>
      </c>
      <c r="K385" s="341" t="str">
        <f t="array" ref="K385">if(U385="","",XLOOKUP(U385,Master[Company],Master[Load Method],"Unknown",0,1))</f>
        <v/>
      </c>
      <c r="L385" s="341" t="str">
        <f t="array" ref="L385">if(U385="","",XLOOKUP(U385,Master[Company],Master[Line Distance],"Unknown",0,1))</f>
        <v/>
      </c>
      <c r="M385" s="394"/>
      <c r="N385" s="341"/>
      <c r="O385" s="341"/>
      <c r="P385" s="341" t="str">
        <f t="array" ref="P385">if(U385="","",XLOOKUP(U385,Master[Company],Master[Terms],"NA",0,1))</f>
        <v/>
      </c>
      <c r="Q385" s="341" t="str">
        <f t="shared" si="1"/>
        <v/>
      </c>
      <c r="R385" s="341" t="str">
        <f t="array" ref="R385">if(U385="","",XLOOKUP(U385,Master[Company],Master[Group],"NA",0,1))</f>
        <v/>
      </c>
      <c r="S385" s="341" t="str">
        <f t="array" ref="S385">if(U385="","",XLOOKUP(U385,Master[Company],Master[Loading Location],"NA",0,1))</f>
        <v/>
      </c>
      <c r="T385" s="341" t="str">
        <f t="array" ref="T385">if(U385="","",XLOOKUP(U385,Master[Company],Master[Acronym],"NA",0,1))</f>
        <v/>
      </c>
      <c r="U385" s="341"/>
      <c r="V385" s="342"/>
      <c r="W385" s="342"/>
      <c r="X385" s="341" t="str">
        <f t="shared" si="2"/>
        <v/>
      </c>
      <c r="Y385" s="341" t="str">
        <f t="shared" si="3"/>
        <v/>
      </c>
      <c r="Z385" s="341"/>
      <c r="AA385" s="341"/>
      <c r="AB385" s="341"/>
      <c r="AC385" s="401"/>
      <c r="AD385" s="563"/>
      <c r="AE385" s="564"/>
      <c r="AF385" s="564"/>
      <c r="AG385" s="564"/>
      <c r="AH385" s="564"/>
      <c r="AI385" s="564"/>
      <c r="AJ385" s="564"/>
      <c r="AK385" s="564"/>
      <c r="AL385" s="563"/>
      <c r="AM385" s="564"/>
      <c r="AN385" s="564"/>
      <c r="AO385" s="564"/>
      <c r="AP385" s="564"/>
      <c r="AQ385" s="564"/>
      <c r="AR385" s="564"/>
      <c r="AS385" s="564"/>
      <c r="AT385" s="401"/>
      <c r="AU385" s="399"/>
      <c r="AV385" s="617"/>
      <c r="AW385" s="401"/>
      <c r="AX385" s="401"/>
      <c r="AY385" s="341"/>
      <c r="AZ385" s="341"/>
      <c r="BA385" s="341"/>
      <c r="BB385" s="341"/>
      <c r="BC385" s="341"/>
      <c r="BD385" s="401"/>
      <c r="BE385" s="341"/>
      <c r="BF385" s="341"/>
      <c r="BG385" s="402"/>
      <c r="BH385" s="403"/>
      <c r="BI385" s="405"/>
      <c r="BJ385" s="405"/>
      <c r="BK385" s="405"/>
      <c r="BL385" s="405"/>
      <c r="BM385" s="514"/>
    </row>
    <row r="386" ht="18.75" customHeight="1">
      <c r="A386" s="400" t="str">
        <f t="shared" si="4"/>
        <v/>
      </c>
      <c r="B386" s="341"/>
      <c r="C386" s="559"/>
      <c r="D386" s="341"/>
      <c r="E386" s="638"/>
      <c r="F386" s="393"/>
      <c r="G386" s="341" t="str">
        <f t="array" ref="G386">IF(C386="","",XLOOKUP(C386,'Master Data'!K:K,'Master Data'!N:N,"Input in Master Data",0,1))</f>
        <v/>
      </c>
      <c r="H386" s="341" t="str">
        <f t="array" ref="H386">IF(C386="","",XLOOKUP(C386,'Master Data'!K:K,'Master Data'!O:O,"Input in Master Data",0,1))</f>
        <v/>
      </c>
      <c r="I386" s="341" t="str">
        <f t="array" ref="I386">if(U386="","",XLOOKUP(U386,Master[Company],Master[Blow],"Unknown",0,1))</f>
        <v/>
      </c>
      <c r="J386" s="341" t="str">
        <f t="array" ref="J386">if(U386="","",XLOOKUP(U386,Master[Company],Master[Pigging],"Unknown",0,1))</f>
        <v/>
      </c>
      <c r="K386" s="341" t="str">
        <f t="array" ref="K386">if(U386="","",XLOOKUP(U386,Master[Company],Master[Load Method],"Unknown",0,1))</f>
        <v/>
      </c>
      <c r="L386" s="341" t="str">
        <f t="array" ref="L386">if(U386="","",XLOOKUP(U386,Master[Company],Master[Line Distance],"Unknown",0,1))</f>
        <v/>
      </c>
      <c r="M386" s="394"/>
      <c r="N386" s="341"/>
      <c r="O386" s="341"/>
      <c r="P386" s="341" t="str">
        <f t="array" ref="P386">if(U386="","",XLOOKUP(U386,Master[Company],Master[Terms],"NA",0,1))</f>
        <v/>
      </c>
      <c r="Q386" s="341" t="str">
        <f t="shared" si="1"/>
        <v/>
      </c>
      <c r="R386" s="341" t="str">
        <f t="array" ref="R386">if(U386="","",XLOOKUP(U386,Master[Company],Master[Group],"NA",0,1))</f>
        <v/>
      </c>
      <c r="S386" s="341" t="str">
        <f t="array" ref="S386">if(U386="","",XLOOKUP(U386,Master[Company],Master[Loading Location],"NA",0,1))</f>
        <v/>
      </c>
      <c r="T386" s="341" t="str">
        <f t="array" ref="T386">if(U386="","",XLOOKUP(U386,Master[Company],Master[Acronym],"NA",0,1))</f>
        <v/>
      </c>
      <c r="U386" s="341"/>
      <c r="V386" s="342"/>
      <c r="W386" s="342"/>
      <c r="X386" s="341" t="str">
        <f t="shared" si="2"/>
        <v/>
      </c>
      <c r="Y386" s="341" t="str">
        <f t="shared" si="3"/>
        <v/>
      </c>
      <c r="Z386" s="341"/>
      <c r="AA386" s="341"/>
      <c r="AB386" s="341"/>
      <c r="AC386" s="401"/>
      <c r="AD386" s="563"/>
      <c r="AE386" s="564"/>
      <c r="AF386" s="564"/>
      <c r="AG386" s="564"/>
      <c r="AH386" s="564"/>
      <c r="AI386" s="564"/>
      <c r="AJ386" s="564"/>
      <c r="AK386" s="564"/>
      <c r="AL386" s="563"/>
      <c r="AM386" s="564"/>
      <c r="AN386" s="564"/>
      <c r="AO386" s="564"/>
      <c r="AP386" s="564"/>
      <c r="AQ386" s="564"/>
      <c r="AR386" s="564"/>
      <c r="AS386" s="564"/>
      <c r="AT386" s="401"/>
      <c r="AU386" s="399"/>
      <c r="AV386" s="617"/>
      <c r="AW386" s="401"/>
      <c r="AX386" s="401"/>
      <c r="AY386" s="341"/>
      <c r="AZ386" s="341"/>
      <c r="BA386" s="341"/>
      <c r="BB386" s="341"/>
      <c r="BC386" s="341"/>
      <c r="BD386" s="401"/>
      <c r="BE386" s="341"/>
      <c r="BF386" s="341"/>
      <c r="BG386" s="402"/>
      <c r="BH386" s="403"/>
      <c r="BI386" s="405"/>
      <c r="BJ386" s="405"/>
      <c r="BK386" s="405"/>
      <c r="BL386" s="405"/>
      <c r="BM386" s="514"/>
    </row>
    <row r="387" ht="18.75" customHeight="1">
      <c r="A387" s="400" t="str">
        <f t="shared" si="4"/>
        <v/>
      </c>
      <c r="B387" s="341"/>
      <c r="C387" s="559"/>
      <c r="D387" s="341"/>
      <c r="E387" s="638"/>
      <c r="F387" s="393"/>
      <c r="G387" s="341" t="str">
        <f t="array" ref="G387">IF(C387="","",XLOOKUP(C387,'Master Data'!K:K,'Master Data'!N:N,"Input in Master Data",0,1))</f>
        <v/>
      </c>
      <c r="H387" s="341" t="str">
        <f t="array" ref="H387">IF(C387="","",XLOOKUP(C387,'Master Data'!K:K,'Master Data'!O:O,"Input in Master Data",0,1))</f>
        <v/>
      </c>
      <c r="I387" s="341" t="str">
        <f t="array" ref="I387">if(U387="","",XLOOKUP(U387,Master[Company],Master[Blow],"Unknown",0,1))</f>
        <v/>
      </c>
      <c r="J387" s="341" t="str">
        <f t="array" ref="J387">if(U387="","",XLOOKUP(U387,Master[Company],Master[Pigging],"Unknown",0,1))</f>
        <v/>
      </c>
      <c r="K387" s="341" t="str">
        <f t="array" ref="K387">if(U387="","",XLOOKUP(U387,Master[Company],Master[Load Method],"Unknown",0,1))</f>
        <v/>
      </c>
      <c r="L387" s="341" t="str">
        <f t="array" ref="L387">if(U387="","",XLOOKUP(U387,Master[Company],Master[Line Distance],"Unknown",0,1))</f>
        <v/>
      </c>
      <c r="M387" s="394"/>
      <c r="N387" s="341"/>
      <c r="O387" s="341"/>
      <c r="P387" s="341" t="str">
        <f t="array" ref="P387">if(U387="","",XLOOKUP(U387,Master[Company],Master[Terms],"NA",0,1))</f>
        <v/>
      </c>
      <c r="Q387" s="341" t="str">
        <f t="shared" si="1"/>
        <v/>
      </c>
      <c r="R387" s="341" t="str">
        <f t="array" ref="R387">if(U387="","",XLOOKUP(U387,Master[Company],Master[Group],"NA",0,1))</f>
        <v/>
      </c>
      <c r="S387" s="341" t="str">
        <f t="array" ref="S387">if(U387="","",XLOOKUP(U387,Master[Company],Master[Loading Location],"NA",0,1))</f>
        <v/>
      </c>
      <c r="T387" s="341" t="str">
        <f t="array" ref="T387">if(U387="","",XLOOKUP(U387,Master[Company],Master[Acronym],"NA",0,1))</f>
        <v/>
      </c>
      <c r="U387" s="341"/>
      <c r="V387" s="342"/>
      <c r="W387" s="342"/>
      <c r="X387" s="341" t="str">
        <f t="shared" si="2"/>
        <v/>
      </c>
      <c r="Y387" s="341" t="str">
        <f t="shared" si="3"/>
        <v/>
      </c>
      <c r="Z387" s="341"/>
      <c r="AA387" s="341"/>
      <c r="AB387" s="341"/>
      <c r="AC387" s="401"/>
      <c r="AD387" s="563"/>
      <c r="AE387" s="564"/>
      <c r="AF387" s="564"/>
      <c r="AG387" s="564"/>
      <c r="AH387" s="564"/>
      <c r="AI387" s="564"/>
      <c r="AJ387" s="564"/>
      <c r="AK387" s="564"/>
      <c r="AL387" s="563"/>
      <c r="AM387" s="564"/>
      <c r="AN387" s="564"/>
      <c r="AO387" s="564"/>
      <c r="AP387" s="564"/>
      <c r="AQ387" s="564"/>
      <c r="AR387" s="564"/>
      <c r="AS387" s="564"/>
      <c r="AT387" s="401"/>
      <c r="AU387" s="399"/>
      <c r="AV387" s="617"/>
      <c r="AW387" s="401"/>
      <c r="AX387" s="401"/>
      <c r="AY387" s="341"/>
      <c r="AZ387" s="341"/>
      <c r="BA387" s="341"/>
      <c r="BB387" s="341"/>
      <c r="BC387" s="341"/>
      <c r="BD387" s="401"/>
      <c r="BE387" s="341"/>
      <c r="BF387" s="341"/>
      <c r="BG387" s="402"/>
      <c r="BH387" s="403"/>
      <c r="BI387" s="405"/>
      <c r="BJ387" s="405"/>
      <c r="BK387" s="405"/>
      <c r="BL387" s="405"/>
      <c r="BM387" s="514"/>
    </row>
    <row r="388" ht="18.75" customHeight="1">
      <c r="A388" s="400" t="str">
        <f t="shared" si="4"/>
        <v/>
      </c>
      <c r="B388" s="341"/>
      <c r="C388" s="559"/>
      <c r="D388" s="341"/>
      <c r="E388" s="638"/>
      <c r="F388" s="393"/>
      <c r="G388" s="341" t="str">
        <f t="array" ref="G388">IF(C388="","",XLOOKUP(C388,'Master Data'!K:K,'Master Data'!N:N,"Input in Master Data",0,1))</f>
        <v/>
      </c>
      <c r="H388" s="341" t="str">
        <f t="array" ref="H388">IF(C388="","",XLOOKUP(C388,'Master Data'!K:K,'Master Data'!O:O,"Input in Master Data",0,1))</f>
        <v/>
      </c>
      <c r="I388" s="341" t="str">
        <f t="array" ref="I388">if(U388="","",XLOOKUP(U388,Master[Company],Master[Blow],"Unknown",0,1))</f>
        <v/>
      </c>
      <c r="J388" s="341" t="str">
        <f t="array" ref="J388">if(U388="","",XLOOKUP(U388,Master[Company],Master[Pigging],"Unknown",0,1))</f>
        <v/>
      </c>
      <c r="K388" s="341" t="str">
        <f t="array" ref="K388">if(U388="","",XLOOKUP(U388,Master[Company],Master[Load Method],"Unknown",0,1))</f>
        <v/>
      </c>
      <c r="L388" s="341" t="str">
        <f t="array" ref="L388">if(U388="","",XLOOKUP(U388,Master[Company],Master[Line Distance],"Unknown",0,1))</f>
        <v/>
      </c>
      <c r="M388" s="394"/>
      <c r="N388" s="341"/>
      <c r="O388" s="341"/>
      <c r="P388" s="341" t="str">
        <f t="array" ref="P388">if(U388="","",XLOOKUP(U388,Master[Company],Master[Terms],"NA",0,1))</f>
        <v/>
      </c>
      <c r="Q388" s="341" t="str">
        <f t="shared" si="1"/>
        <v/>
      </c>
      <c r="R388" s="341" t="str">
        <f t="array" ref="R388">if(U388="","",XLOOKUP(U388,Master[Company],Master[Group],"NA",0,1))</f>
        <v/>
      </c>
      <c r="S388" s="341" t="str">
        <f t="array" ref="S388">if(U388="","",XLOOKUP(U388,Master[Company],Master[Loading Location],"NA",0,1))</f>
        <v/>
      </c>
      <c r="T388" s="341" t="str">
        <f t="array" ref="T388">if(U388="","",XLOOKUP(U388,Master[Company],Master[Acronym],"NA",0,1))</f>
        <v/>
      </c>
      <c r="U388" s="341"/>
      <c r="V388" s="342"/>
      <c r="W388" s="342"/>
      <c r="X388" s="341" t="str">
        <f t="shared" si="2"/>
        <v/>
      </c>
      <c r="Y388" s="341" t="str">
        <f t="shared" si="3"/>
        <v/>
      </c>
      <c r="Z388" s="341"/>
      <c r="AA388" s="341"/>
      <c r="AB388" s="341"/>
      <c r="AC388" s="401"/>
      <c r="AD388" s="563"/>
      <c r="AE388" s="564"/>
      <c r="AF388" s="564"/>
      <c r="AG388" s="564"/>
      <c r="AH388" s="564"/>
      <c r="AI388" s="564"/>
      <c r="AJ388" s="564"/>
      <c r="AK388" s="564"/>
      <c r="AL388" s="563"/>
      <c r="AM388" s="564"/>
      <c r="AN388" s="564"/>
      <c r="AO388" s="564"/>
      <c r="AP388" s="564"/>
      <c r="AQ388" s="564"/>
      <c r="AR388" s="564"/>
      <c r="AS388" s="564"/>
      <c r="AT388" s="401"/>
      <c r="AU388" s="399"/>
      <c r="AV388" s="617"/>
      <c r="AW388" s="401"/>
      <c r="AX388" s="401"/>
      <c r="AY388" s="341"/>
      <c r="AZ388" s="341"/>
      <c r="BA388" s="341"/>
      <c r="BB388" s="341"/>
      <c r="BC388" s="341"/>
      <c r="BD388" s="401"/>
      <c r="BE388" s="341"/>
      <c r="BF388" s="341"/>
      <c r="BG388" s="402"/>
      <c r="BH388" s="403"/>
      <c r="BI388" s="405"/>
      <c r="BJ388" s="405"/>
      <c r="BK388" s="405"/>
      <c r="BL388" s="405"/>
      <c r="BM388" s="514"/>
    </row>
    <row r="389" ht="18.75" customHeight="1">
      <c r="A389" s="400" t="str">
        <f t="shared" si="4"/>
        <v/>
      </c>
      <c r="B389" s="341"/>
      <c r="C389" s="559"/>
      <c r="D389" s="341"/>
      <c r="E389" s="638"/>
      <c r="F389" s="393"/>
      <c r="G389" s="341" t="str">
        <f t="array" ref="G389">IF(C389="","",XLOOKUP(C389,'Master Data'!K:K,'Master Data'!N:N,"Input in Master Data",0,1))</f>
        <v/>
      </c>
      <c r="H389" s="341" t="str">
        <f t="array" ref="H389">IF(C389="","",XLOOKUP(C389,'Master Data'!K:K,'Master Data'!O:O,"Input in Master Data",0,1))</f>
        <v/>
      </c>
      <c r="I389" s="341" t="str">
        <f t="array" ref="I389">if(U389="","",XLOOKUP(U389,Master[Company],Master[Blow],"Unknown",0,1))</f>
        <v/>
      </c>
      <c r="J389" s="341" t="str">
        <f t="array" ref="J389">if(U389="","",XLOOKUP(U389,Master[Company],Master[Pigging],"Unknown",0,1))</f>
        <v/>
      </c>
      <c r="K389" s="341" t="str">
        <f t="array" ref="K389">if(U389="","",XLOOKUP(U389,Master[Company],Master[Load Method],"Unknown",0,1))</f>
        <v/>
      </c>
      <c r="L389" s="341" t="str">
        <f t="array" ref="L389">if(U389="","",XLOOKUP(U389,Master[Company],Master[Line Distance],"Unknown",0,1))</f>
        <v/>
      </c>
      <c r="M389" s="394"/>
      <c r="N389" s="341"/>
      <c r="O389" s="341"/>
      <c r="P389" s="341" t="str">
        <f t="array" ref="P389">if(U389="","",XLOOKUP(U389,Master[Company],Master[Terms],"NA",0,1))</f>
        <v/>
      </c>
      <c r="Q389" s="341" t="str">
        <f t="shared" si="1"/>
        <v/>
      </c>
      <c r="R389" s="341" t="str">
        <f t="array" ref="R389">if(U389="","",XLOOKUP(U389,Master[Company],Master[Group],"NA",0,1))</f>
        <v/>
      </c>
      <c r="S389" s="341" t="str">
        <f t="array" ref="S389">if(U389="","",XLOOKUP(U389,Master[Company],Master[Loading Location],"NA",0,1))</f>
        <v/>
      </c>
      <c r="T389" s="341" t="str">
        <f t="array" ref="T389">if(U389="","",XLOOKUP(U389,Master[Company],Master[Acronym],"NA",0,1))</f>
        <v/>
      </c>
      <c r="U389" s="341"/>
      <c r="V389" s="342"/>
      <c r="W389" s="342"/>
      <c r="X389" s="341" t="str">
        <f t="shared" si="2"/>
        <v/>
      </c>
      <c r="Y389" s="341" t="str">
        <f t="shared" si="3"/>
        <v/>
      </c>
      <c r="Z389" s="341"/>
      <c r="AA389" s="341"/>
      <c r="AB389" s="341"/>
      <c r="AC389" s="401"/>
      <c r="AD389" s="563"/>
      <c r="AE389" s="564"/>
      <c r="AF389" s="564"/>
      <c r="AG389" s="564"/>
      <c r="AH389" s="564"/>
      <c r="AI389" s="564"/>
      <c r="AJ389" s="564"/>
      <c r="AK389" s="564"/>
      <c r="AL389" s="563"/>
      <c r="AM389" s="564"/>
      <c r="AN389" s="564"/>
      <c r="AO389" s="564"/>
      <c r="AP389" s="564"/>
      <c r="AQ389" s="564"/>
      <c r="AR389" s="564"/>
      <c r="AS389" s="564"/>
      <c r="AT389" s="401"/>
      <c r="AU389" s="399"/>
      <c r="AV389" s="617"/>
      <c r="AW389" s="401"/>
      <c r="AX389" s="401"/>
      <c r="AY389" s="341"/>
      <c r="AZ389" s="341"/>
      <c r="BA389" s="341"/>
      <c r="BB389" s="341"/>
      <c r="BC389" s="341"/>
      <c r="BD389" s="401"/>
      <c r="BE389" s="341"/>
      <c r="BF389" s="341"/>
      <c r="BG389" s="402"/>
      <c r="BH389" s="403"/>
      <c r="BI389" s="405"/>
      <c r="BJ389" s="405"/>
      <c r="BK389" s="405"/>
      <c r="BL389" s="405"/>
      <c r="BM389" s="514"/>
    </row>
    <row r="390" ht="18.75" customHeight="1">
      <c r="A390" s="400" t="str">
        <f t="shared" si="4"/>
        <v/>
      </c>
      <c r="B390" s="341"/>
      <c r="C390" s="559"/>
      <c r="D390" s="341"/>
      <c r="E390" s="638"/>
      <c r="F390" s="393"/>
      <c r="G390" s="341" t="str">
        <f t="array" ref="G390">IF(C390="","",XLOOKUP(C390,'Master Data'!K:K,'Master Data'!N:N,"Input in Master Data",0,1))</f>
        <v/>
      </c>
      <c r="H390" s="341" t="str">
        <f t="array" ref="H390">IF(C390="","",XLOOKUP(C390,'Master Data'!K:K,'Master Data'!O:O,"Input in Master Data",0,1))</f>
        <v/>
      </c>
      <c r="I390" s="341" t="str">
        <f t="array" ref="I390">if(U390="","",XLOOKUP(U390,Master[Company],Master[Blow],"Unknown",0,1))</f>
        <v/>
      </c>
      <c r="J390" s="341" t="str">
        <f t="array" ref="J390">if(U390="","",XLOOKUP(U390,Master[Company],Master[Pigging],"Unknown",0,1))</f>
        <v/>
      </c>
      <c r="K390" s="341" t="str">
        <f t="array" ref="K390">if(U390="","",XLOOKUP(U390,Master[Company],Master[Load Method],"Unknown",0,1))</f>
        <v/>
      </c>
      <c r="L390" s="341" t="str">
        <f t="array" ref="L390">if(U390="","",XLOOKUP(U390,Master[Company],Master[Line Distance],"Unknown",0,1))</f>
        <v/>
      </c>
      <c r="M390" s="394"/>
      <c r="N390" s="341"/>
      <c r="O390" s="341"/>
      <c r="P390" s="341" t="str">
        <f t="array" ref="P390">if(U390="","",XLOOKUP(U390,Master[Company],Master[Terms],"NA",0,1))</f>
        <v/>
      </c>
      <c r="Q390" s="341" t="str">
        <f t="shared" si="1"/>
        <v/>
      </c>
      <c r="R390" s="341" t="str">
        <f t="array" ref="R390">if(U390="","",XLOOKUP(U390,Master[Company],Master[Group],"NA",0,1))</f>
        <v/>
      </c>
      <c r="S390" s="341" t="str">
        <f t="array" ref="S390">if(U390="","",XLOOKUP(U390,Master[Company],Master[Loading Location],"NA",0,1))</f>
        <v/>
      </c>
      <c r="T390" s="341" t="str">
        <f t="array" ref="T390">if(U390="","",XLOOKUP(U390,Master[Company],Master[Acronym],"NA",0,1))</f>
        <v/>
      </c>
      <c r="U390" s="341"/>
      <c r="V390" s="342"/>
      <c r="W390" s="342"/>
      <c r="X390" s="341" t="str">
        <f t="shared" si="2"/>
        <v/>
      </c>
      <c r="Y390" s="341" t="str">
        <f t="shared" si="3"/>
        <v/>
      </c>
      <c r="Z390" s="341"/>
      <c r="AA390" s="341"/>
      <c r="AB390" s="341"/>
      <c r="AC390" s="401"/>
      <c r="AD390" s="563"/>
      <c r="AE390" s="564"/>
      <c r="AF390" s="564"/>
      <c r="AG390" s="564"/>
      <c r="AH390" s="564"/>
      <c r="AI390" s="564"/>
      <c r="AJ390" s="564"/>
      <c r="AK390" s="564"/>
      <c r="AL390" s="563"/>
      <c r="AM390" s="564"/>
      <c r="AN390" s="564"/>
      <c r="AO390" s="564"/>
      <c r="AP390" s="564"/>
      <c r="AQ390" s="564"/>
      <c r="AR390" s="564"/>
      <c r="AS390" s="564"/>
      <c r="AT390" s="401"/>
      <c r="AU390" s="399"/>
      <c r="AV390" s="617"/>
      <c r="AW390" s="401"/>
      <c r="AX390" s="401"/>
      <c r="AY390" s="341"/>
      <c r="AZ390" s="341"/>
      <c r="BA390" s="341"/>
      <c r="BB390" s="341"/>
      <c r="BC390" s="341"/>
      <c r="BD390" s="401"/>
      <c r="BE390" s="341"/>
      <c r="BF390" s="341"/>
      <c r="BG390" s="402"/>
      <c r="BH390" s="403"/>
      <c r="BI390" s="405"/>
      <c r="BJ390" s="405"/>
      <c r="BK390" s="405"/>
      <c r="BL390" s="405"/>
      <c r="BM390" s="514"/>
    </row>
    <row r="391" ht="18.75" customHeight="1">
      <c r="A391" s="400" t="str">
        <f t="shared" si="4"/>
        <v/>
      </c>
      <c r="B391" s="341"/>
      <c r="C391" s="559"/>
      <c r="D391" s="341"/>
      <c r="E391" s="638"/>
      <c r="F391" s="393"/>
      <c r="G391" s="341" t="str">
        <f t="array" ref="G391">IF(C391="","",XLOOKUP(C391,'Master Data'!K:K,'Master Data'!N:N,"Input in Master Data",0,1))</f>
        <v/>
      </c>
      <c r="H391" s="341" t="str">
        <f t="array" ref="H391">IF(C391="","",XLOOKUP(C391,'Master Data'!K:K,'Master Data'!O:O,"Input in Master Data",0,1))</f>
        <v/>
      </c>
      <c r="I391" s="341" t="str">
        <f t="array" ref="I391">if(U391="","",XLOOKUP(U391,Master[Company],Master[Blow],"Unknown",0,1))</f>
        <v/>
      </c>
      <c r="J391" s="341" t="str">
        <f t="array" ref="J391">if(U391="","",XLOOKUP(U391,Master[Company],Master[Pigging],"Unknown",0,1))</f>
        <v/>
      </c>
      <c r="K391" s="341" t="str">
        <f t="array" ref="K391">if(U391="","",XLOOKUP(U391,Master[Company],Master[Load Method],"Unknown",0,1))</f>
        <v/>
      </c>
      <c r="L391" s="341" t="str">
        <f t="array" ref="L391">if(U391="","",XLOOKUP(U391,Master[Company],Master[Line Distance],"Unknown",0,1))</f>
        <v/>
      </c>
      <c r="M391" s="394"/>
      <c r="N391" s="341"/>
      <c r="O391" s="341"/>
      <c r="P391" s="341" t="str">
        <f t="array" ref="P391">if(U391="","",XLOOKUP(U391,Master[Company],Master[Terms],"NA",0,1))</f>
        <v/>
      </c>
      <c r="Q391" s="341" t="str">
        <f t="shared" si="1"/>
        <v/>
      </c>
      <c r="R391" s="341" t="str">
        <f t="array" ref="R391">if(U391="","",XLOOKUP(U391,Master[Company],Master[Group],"NA",0,1))</f>
        <v/>
      </c>
      <c r="S391" s="341" t="str">
        <f t="array" ref="S391">if(U391="","",XLOOKUP(U391,Master[Company],Master[Loading Location],"NA",0,1))</f>
        <v/>
      </c>
      <c r="T391" s="341" t="str">
        <f t="array" ref="T391">if(U391="","",XLOOKUP(U391,Master[Company],Master[Acronym],"NA",0,1))</f>
        <v/>
      </c>
      <c r="U391" s="341"/>
      <c r="V391" s="342"/>
      <c r="W391" s="342"/>
      <c r="X391" s="341" t="str">
        <f t="shared" si="2"/>
        <v/>
      </c>
      <c r="Y391" s="341" t="str">
        <f t="shared" si="3"/>
        <v/>
      </c>
      <c r="Z391" s="341"/>
      <c r="AA391" s="341"/>
      <c r="AB391" s="341"/>
      <c r="AC391" s="401"/>
      <c r="AD391" s="563"/>
      <c r="AE391" s="564"/>
      <c r="AF391" s="564"/>
      <c r="AG391" s="564"/>
      <c r="AH391" s="564"/>
      <c r="AI391" s="564"/>
      <c r="AJ391" s="564"/>
      <c r="AK391" s="564"/>
      <c r="AL391" s="563"/>
      <c r="AM391" s="564"/>
      <c r="AN391" s="564"/>
      <c r="AO391" s="564"/>
      <c r="AP391" s="564"/>
      <c r="AQ391" s="564"/>
      <c r="AR391" s="564"/>
      <c r="AS391" s="564"/>
      <c r="AT391" s="401"/>
      <c r="AU391" s="399"/>
      <c r="AV391" s="617"/>
      <c r="AW391" s="401"/>
      <c r="AX391" s="401"/>
      <c r="AY391" s="341"/>
      <c r="AZ391" s="341"/>
      <c r="BA391" s="341"/>
      <c r="BB391" s="341"/>
      <c r="BC391" s="341"/>
      <c r="BD391" s="401"/>
      <c r="BE391" s="341"/>
      <c r="BF391" s="341"/>
      <c r="BG391" s="402"/>
      <c r="BH391" s="403"/>
      <c r="BI391" s="405"/>
      <c r="BJ391" s="405"/>
      <c r="BK391" s="405"/>
      <c r="BL391" s="405"/>
      <c r="BM391" s="514"/>
    </row>
    <row r="392" ht="18.75" customHeight="1">
      <c r="A392" s="400" t="str">
        <f t="shared" si="4"/>
        <v/>
      </c>
      <c r="B392" s="341"/>
      <c r="C392" s="559"/>
      <c r="D392" s="341"/>
      <c r="E392" s="638"/>
      <c r="F392" s="393"/>
      <c r="G392" s="341" t="str">
        <f t="array" ref="G392">IF(C392="","",XLOOKUP(C392,'Master Data'!K:K,'Master Data'!N:N,"Input in Master Data",0,1))</f>
        <v/>
      </c>
      <c r="H392" s="341" t="str">
        <f t="array" ref="H392">IF(C392="","",XLOOKUP(C392,'Master Data'!K:K,'Master Data'!O:O,"Input in Master Data",0,1))</f>
        <v/>
      </c>
      <c r="I392" s="341" t="str">
        <f t="array" ref="I392">if(U392="","",XLOOKUP(U392,Master[Company],Master[Blow],"Unknown",0,1))</f>
        <v/>
      </c>
      <c r="J392" s="341" t="str">
        <f t="array" ref="J392">if(U392="","",XLOOKUP(U392,Master[Company],Master[Pigging],"Unknown",0,1))</f>
        <v/>
      </c>
      <c r="K392" s="341" t="str">
        <f t="array" ref="K392">if(U392="","",XLOOKUP(U392,Master[Company],Master[Load Method],"Unknown",0,1))</f>
        <v/>
      </c>
      <c r="L392" s="341" t="str">
        <f t="array" ref="L392">if(U392="","",XLOOKUP(U392,Master[Company],Master[Line Distance],"Unknown",0,1))</f>
        <v/>
      </c>
      <c r="M392" s="394"/>
      <c r="N392" s="341"/>
      <c r="O392" s="341"/>
      <c r="P392" s="341" t="str">
        <f t="array" ref="P392">if(U392="","",XLOOKUP(U392,Master[Company],Master[Terms],"NA",0,1))</f>
        <v/>
      </c>
      <c r="Q392" s="341" t="str">
        <f t="shared" si="1"/>
        <v/>
      </c>
      <c r="R392" s="341" t="str">
        <f t="array" ref="R392">if(U392="","",XLOOKUP(U392,Master[Company],Master[Group],"NA",0,1))</f>
        <v/>
      </c>
      <c r="S392" s="341" t="str">
        <f t="array" ref="S392">if(U392="","",XLOOKUP(U392,Master[Company],Master[Loading Location],"NA",0,1))</f>
        <v/>
      </c>
      <c r="T392" s="341" t="str">
        <f t="array" ref="T392">if(U392="","",XLOOKUP(U392,Master[Company],Master[Acronym],"NA",0,1))</f>
        <v/>
      </c>
      <c r="U392" s="341"/>
      <c r="V392" s="342"/>
      <c r="W392" s="342"/>
      <c r="X392" s="341" t="str">
        <f t="shared" si="2"/>
        <v/>
      </c>
      <c r="Y392" s="341" t="str">
        <f t="shared" si="3"/>
        <v/>
      </c>
      <c r="Z392" s="341"/>
      <c r="AA392" s="341"/>
      <c r="AB392" s="341"/>
      <c r="AC392" s="401"/>
      <c r="AD392" s="563"/>
      <c r="AE392" s="564"/>
      <c r="AF392" s="564"/>
      <c r="AG392" s="564"/>
      <c r="AH392" s="564"/>
      <c r="AI392" s="564"/>
      <c r="AJ392" s="564"/>
      <c r="AK392" s="564"/>
      <c r="AL392" s="563"/>
      <c r="AM392" s="564"/>
      <c r="AN392" s="564"/>
      <c r="AO392" s="564"/>
      <c r="AP392" s="564"/>
      <c r="AQ392" s="564"/>
      <c r="AR392" s="564"/>
      <c r="AS392" s="564"/>
      <c r="AT392" s="401"/>
      <c r="AU392" s="399"/>
      <c r="AV392" s="617"/>
      <c r="AW392" s="401"/>
      <c r="AX392" s="401"/>
      <c r="AY392" s="341"/>
      <c r="AZ392" s="341"/>
      <c r="BA392" s="341"/>
      <c r="BB392" s="341"/>
      <c r="BC392" s="341"/>
      <c r="BD392" s="401"/>
      <c r="BE392" s="341"/>
      <c r="BF392" s="341"/>
      <c r="BG392" s="402"/>
      <c r="BH392" s="403"/>
      <c r="BI392" s="405"/>
      <c r="BJ392" s="405"/>
      <c r="BK392" s="405"/>
      <c r="BL392" s="405"/>
      <c r="BM392" s="514"/>
    </row>
    <row r="393" ht="18.75" customHeight="1">
      <c r="A393" s="400" t="str">
        <f t="shared" si="4"/>
        <v/>
      </c>
      <c r="B393" s="341"/>
      <c r="C393" s="559"/>
      <c r="D393" s="341"/>
      <c r="E393" s="638"/>
      <c r="F393" s="393"/>
      <c r="G393" s="341" t="str">
        <f t="array" ref="G393">IF(C393="","",XLOOKUP(C393,'Master Data'!K:K,'Master Data'!N:N,"Input in Master Data",0,1))</f>
        <v/>
      </c>
      <c r="H393" s="341" t="str">
        <f t="array" ref="H393">IF(C393="","",XLOOKUP(C393,'Master Data'!K:K,'Master Data'!O:O,"Input in Master Data",0,1))</f>
        <v/>
      </c>
      <c r="I393" s="341" t="str">
        <f t="array" ref="I393">if(U393="","",XLOOKUP(U393,Master[Company],Master[Blow],"Unknown",0,1))</f>
        <v/>
      </c>
      <c r="J393" s="341" t="str">
        <f t="array" ref="J393">if(U393="","",XLOOKUP(U393,Master[Company],Master[Pigging],"Unknown",0,1))</f>
        <v/>
      </c>
      <c r="K393" s="341" t="str">
        <f t="array" ref="K393">if(U393="","",XLOOKUP(U393,Master[Company],Master[Load Method],"Unknown",0,1))</f>
        <v/>
      </c>
      <c r="L393" s="341" t="str">
        <f t="array" ref="L393">if(U393="","",XLOOKUP(U393,Master[Company],Master[Line Distance],"Unknown",0,1))</f>
        <v/>
      </c>
      <c r="M393" s="394"/>
      <c r="N393" s="341"/>
      <c r="O393" s="341"/>
      <c r="P393" s="341" t="str">
        <f t="array" ref="P393">if(U393="","",XLOOKUP(U393,Master[Company],Master[Terms],"NA",0,1))</f>
        <v/>
      </c>
      <c r="Q393" s="341" t="str">
        <f t="shared" si="1"/>
        <v/>
      </c>
      <c r="R393" s="341" t="str">
        <f t="array" ref="R393">if(U393="","",XLOOKUP(U393,Master[Company],Master[Group],"NA",0,1))</f>
        <v/>
      </c>
      <c r="S393" s="341" t="str">
        <f t="array" ref="S393">if(U393="","",XLOOKUP(U393,Master[Company],Master[Loading Location],"NA",0,1))</f>
        <v/>
      </c>
      <c r="T393" s="341" t="str">
        <f t="array" ref="T393">if(U393="","",XLOOKUP(U393,Master[Company],Master[Acronym],"NA",0,1))</f>
        <v/>
      </c>
      <c r="U393" s="341"/>
      <c r="V393" s="342"/>
      <c r="W393" s="342"/>
      <c r="X393" s="341" t="str">
        <f t="shared" si="2"/>
        <v/>
      </c>
      <c r="Y393" s="341" t="str">
        <f t="shared" si="3"/>
        <v/>
      </c>
      <c r="Z393" s="341"/>
      <c r="AA393" s="341"/>
      <c r="AB393" s="341"/>
      <c r="AC393" s="401"/>
      <c r="AD393" s="563"/>
      <c r="AE393" s="564"/>
      <c r="AF393" s="564"/>
      <c r="AG393" s="564"/>
      <c r="AH393" s="564"/>
      <c r="AI393" s="564"/>
      <c r="AJ393" s="564"/>
      <c r="AK393" s="564"/>
      <c r="AL393" s="563"/>
      <c r="AM393" s="564"/>
      <c r="AN393" s="564"/>
      <c r="AO393" s="564"/>
      <c r="AP393" s="564"/>
      <c r="AQ393" s="564"/>
      <c r="AR393" s="564"/>
      <c r="AS393" s="564"/>
      <c r="AT393" s="401"/>
      <c r="AU393" s="399"/>
      <c r="AV393" s="617"/>
      <c r="AW393" s="401"/>
      <c r="AX393" s="401"/>
      <c r="AY393" s="341"/>
      <c r="AZ393" s="341"/>
      <c r="BA393" s="341"/>
      <c r="BB393" s="341"/>
      <c r="BC393" s="341"/>
      <c r="BD393" s="401"/>
      <c r="BE393" s="341"/>
      <c r="BF393" s="341"/>
      <c r="BG393" s="402"/>
      <c r="BH393" s="403"/>
      <c r="BI393" s="405"/>
      <c r="BJ393" s="405"/>
      <c r="BK393" s="405"/>
      <c r="BL393" s="405"/>
      <c r="BM393" s="514"/>
    </row>
    <row r="394" ht="18.75" customHeight="1">
      <c r="A394" s="400" t="str">
        <f t="shared" si="4"/>
        <v/>
      </c>
      <c r="B394" s="341"/>
      <c r="C394" s="559"/>
      <c r="D394" s="341"/>
      <c r="E394" s="638"/>
      <c r="F394" s="393"/>
      <c r="G394" s="341" t="str">
        <f t="array" ref="G394">IF(C394="","",XLOOKUP(C394,'Master Data'!K:K,'Master Data'!N:N,"Input in Master Data",0,1))</f>
        <v/>
      </c>
      <c r="H394" s="341" t="str">
        <f t="array" ref="H394">IF(C394="","",XLOOKUP(C394,'Master Data'!K:K,'Master Data'!O:O,"Input in Master Data",0,1))</f>
        <v/>
      </c>
      <c r="I394" s="341" t="str">
        <f t="array" ref="I394">if(U394="","",XLOOKUP(U394,Master[Company],Master[Blow],"Unknown",0,1))</f>
        <v/>
      </c>
      <c r="J394" s="341" t="str">
        <f t="array" ref="J394">if(U394="","",XLOOKUP(U394,Master[Company],Master[Pigging],"Unknown",0,1))</f>
        <v/>
      </c>
      <c r="K394" s="341" t="str">
        <f t="array" ref="K394">if(U394="","",XLOOKUP(U394,Master[Company],Master[Load Method],"Unknown",0,1))</f>
        <v/>
      </c>
      <c r="L394" s="341" t="str">
        <f t="array" ref="L394">if(U394="","",XLOOKUP(U394,Master[Company],Master[Line Distance],"Unknown",0,1))</f>
        <v/>
      </c>
      <c r="M394" s="394"/>
      <c r="N394" s="341"/>
      <c r="O394" s="341"/>
      <c r="P394" s="341" t="str">
        <f t="array" ref="P394">if(U394="","",XLOOKUP(U394,Master[Company],Master[Terms],"NA",0,1))</f>
        <v/>
      </c>
      <c r="Q394" s="341" t="str">
        <f t="shared" si="1"/>
        <v/>
      </c>
      <c r="R394" s="341" t="str">
        <f t="array" ref="R394">if(U394="","",XLOOKUP(U394,Master[Company],Master[Group],"NA",0,1))</f>
        <v/>
      </c>
      <c r="S394" s="341" t="str">
        <f t="array" ref="S394">if(U394="","",XLOOKUP(U394,Master[Company],Master[Loading Location],"NA",0,1))</f>
        <v/>
      </c>
      <c r="T394" s="341" t="str">
        <f t="array" ref="T394">if(U394="","",XLOOKUP(U394,Master[Company],Master[Acronym],"NA",0,1))</f>
        <v/>
      </c>
      <c r="U394" s="341"/>
      <c r="V394" s="342"/>
      <c r="W394" s="342"/>
      <c r="X394" s="341" t="str">
        <f t="shared" si="2"/>
        <v/>
      </c>
      <c r="Y394" s="341" t="str">
        <f t="shared" si="3"/>
        <v/>
      </c>
      <c r="Z394" s="341"/>
      <c r="AA394" s="341"/>
      <c r="AB394" s="341"/>
      <c r="AC394" s="401"/>
      <c r="AD394" s="563"/>
      <c r="AE394" s="564"/>
      <c r="AF394" s="564"/>
      <c r="AG394" s="564"/>
      <c r="AH394" s="564"/>
      <c r="AI394" s="564"/>
      <c r="AJ394" s="564"/>
      <c r="AK394" s="564"/>
      <c r="AL394" s="563"/>
      <c r="AM394" s="564"/>
      <c r="AN394" s="564"/>
      <c r="AO394" s="564"/>
      <c r="AP394" s="564"/>
      <c r="AQ394" s="564"/>
      <c r="AR394" s="564"/>
      <c r="AS394" s="564"/>
      <c r="AT394" s="401"/>
      <c r="AU394" s="399"/>
      <c r="AV394" s="617"/>
      <c r="AW394" s="401"/>
      <c r="AX394" s="401"/>
      <c r="AY394" s="341"/>
      <c r="AZ394" s="341"/>
      <c r="BA394" s="341"/>
      <c r="BB394" s="341"/>
      <c r="BC394" s="341"/>
      <c r="BD394" s="401"/>
      <c r="BE394" s="341"/>
      <c r="BF394" s="341"/>
      <c r="BG394" s="402"/>
      <c r="BH394" s="403"/>
      <c r="BI394" s="405"/>
      <c r="BJ394" s="405"/>
      <c r="BK394" s="405"/>
      <c r="BL394" s="405"/>
      <c r="BM394" s="514"/>
    </row>
    <row r="395" ht="18.75" customHeight="1">
      <c r="A395" s="400" t="str">
        <f t="shared" si="4"/>
        <v/>
      </c>
      <c r="B395" s="341"/>
      <c r="C395" s="559"/>
      <c r="D395" s="341"/>
      <c r="E395" s="638"/>
      <c r="F395" s="393"/>
      <c r="G395" s="341" t="str">
        <f t="array" ref="G395">IF(C395="","",XLOOKUP(C395,'Master Data'!K:K,'Master Data'!N:N,"Input in Master Data",0,1))</f>
        <v/>
      </c>
      <c r="H395" s="341" t="str">
        <f t="array" ref="H395">IF(C395="","",XLOOKUP(C395,'Master Data'!K:K,'Master Data'!O:O,"Input in Master Data",0,1))</f>
        <v/>
      </c>
      <c r="I395" s="341" t="str">
        <f t="array" ref="I395">if(U395="","",XLOOKUP(U395,Master[Company],Master[Blow],"Unknown",0,1))</f>
        <v/>
      </c>
      <c r="J395" s="341" t="str">
        <f t="array" ref="J395">if(U395="","",XLOOKUP(U395,Master[Company],Master[Pigging],"Unknown",0,1))</f>
        <v/>
      </c>
      <c r="K395" s="341" t="str">
        <f t="array" ref="K395">if(U395="","",XLOOKUP(U395,Master[Company],Master[Load Method],"Unknown",0,1))</f>
        <v/>
      </c>
      <c r="L395" s="341" t="str">
        <f t="array" ref="L395">if(U395="","",XLOOKUP(U395,Master[Company],Master[Line Distance],"Unknown",0,1))</f>
        <v/>
      </c>
      <c r="M395" s="394"/>
      <c r="N395" s="341"/>
      <c r="O395" s="341"/>
      <c r="P395" s="341" t="str">
        <f t="array" ref="P395">if(U395="","",XLOOKUP(U395,Master[Company],Master[Terms],"NA",0,1))</f>
        <v/>
      </c>
      <c r="Q395" s="341" t="str">
        <f t="shared" si="1"/>
        <v/>
      </c>
      <c r="R395" s="341" t="str">
        <f t="array" ref="R395">if(U395="","",XLOOKUP(U395,Master[Company],Master[Group],"NA",0,1))</f>
        <v/>
      </c>
      <c r="S395" s="341" t="str">
        <f t="array" ref="S395">if(U395="","",XLOOKUP(U395,Master[Company],Master[Loading Location],"NA",0,1))</f>
        <v/>
      </c>
      <c r="T395" s="341" t="str">
        <f t="array" ref="T395">if(U395="","",XLOOKUP(U395,Master[Company],Master[Acronym],"NA",0,1))</f>
        <v/>
      </c>
      <c r="U395" s="341"/>
      <c r="V395" s="342"/>
      <c r="W395" s="342"/>
      <c r="X395" s="341" t="str">
        <f t="shared" si="2"/>
        <v/>
      </c>
      <c r="Y395" s="341" t="str">
        <f t="shared" si="3"/>
        <v/>
      </c>
      <c r="Z395" s="341"/>
      <c r="AA395" s="341"/>
      <c r="AB395" s="341"/>
      <c r="AC395" s="401"/>
      <c r="AD395" s="563"/>
      <c r="AE395" s="564"/>
      <c r="AF395" s="564"/>
      <c r="AG395" s="564"/>
      <c r="AH395" s="564"/>
      <c r="AI395" s="564"/>
      <c r="AJ395" s="564"/>
      <c r="AK395" s="564"/>
      <c r="AL395" s="563"/>
      <c r="AM395" s="564"/>
      <c r="AN395" s="564"/>
      <c r="AO395" s="564"/>
      <c r="AP395" s="564"/>
      <c r="AQ395" s="564"/>
      <c r="AR395" s="564"/>
      <c r="AS395" s="564"/>
      <c r="AT395" s="401"/>
      <c r="AU395" s="399"/>
      <c r="AV395" s="617"/>
      <c r="AW395" s="401"/>
      <c r="AX395" s="401"/>
      <c r="AY395" s="341"/>
      <c r="AZ395" s="341"/>
      <c r="BA395" s="341"/>
      <c r="BB395" s="341"/>
      <c r="BC395" s="341"/>
      <c r="BD395" s="401"/>
      <c r="BE395" s="341"/>
      <c r="BF395" s="341"/>
      <c r="BG395" s="402"/>
      <c r="BH395" s="403"/>
      <c r="BI395" s="405"/>
      <c r="BJ395" s="405"/>
      <c r="BK395" s="405"/>
      <c r="BL395" s="405"/>
      <c r="BM395" s="514"/>
    </row>
    <row r="396" ht="18.75" customHeight="1">
      <c r="A396" s="400" t="str">
        <f t="shared" si="4"/>
        <v/>
      </c>
      <c r="B396" s="341"/>
      <c r="C396" s="559"/>
      <c r="D396" s="341"/>
      <c r="E396" s="638"/>
      <c r="F396" s="393"/>
      <c r="G396" s="341" t="str">
        <f t="array" ref="G396">IF(C396="","",XLOOKUP(C396,'Master Data'!K:K,'Master Data'!N:N,"Input in Master Data",0,1))</f>
        <v/>
      </c>
      <c r="H396" s="341" t="str">
        <f t="array" ref="H396">IF(C396="","",XLOOKUP(C396,'Master Data'!K:K,'Master Data'!O:O,"Input in Master Data",0,1))</f>
        <v/>
      </c>
      <c r="I396" s="341" t="str">
        <f t="array" ref="I396">if(U396="","",XLOOKUP(U396,Master[Company],Master[Blow],"Unknown",0,1))</f>
        <v/>
      </c>
      <c r="J396" s="341" t="str">
        <f t="array" ref="J396">if(U396="","",XLOOKUP(U396,Master[Company],Master[Pigging],"Unknown",0,1))</f>
        <v/>
      </c>
      <c r="K396" s="341" t="str">
        <f t="array" ref="K396">if(U396="","",XLOOKUP(U396,Master[Company],Master[Load Method],"Unknown",0,1))</f>
        <v/>
      </c>
      <c r="L396" s="341" t="str">
        <f t="array" ref="L396">if(U396="","",XLOOKUP(U396,Master[Company],Master[Line Distance],"Unknown",0,1))</f>
        <v/>
      </c>
      <c r="M396" s="394"/>
      <c r="N396" s="341"/>
      <c r="O396" s="341"/>
      <c r="P396" s="341" t="str">
        <f t="array" ref="P396">if(U396="","",XLOOKUP(U396,Master[Company],Master[Terms],"NA",0,1))</f>
        <v/>
      </c>
      <c r="Q396" s="341" t="str">
        <f t="shared" si="1"/>
        <v/>
      </c>
      <c r="R396" s="341" t="str">
        <f t="array" ref="R396">if(U396="","",XLOOKUP(U396,Master[Company],Master[Group],"NA",0,1))</f>
        <v/>
      </c>
      <c r="S396" s="341" t="str">
        <f t="array" ref="S396">if(U396="","",XLOOKUP(U396,Master[Company],Master[Loading Location],"NA",0,1))</f>
        <v/>
      </c>
      <c r="T396" s="341" t="str">
        <f t="array" ref="T396">if(U396="","",XLOOKUP(U396,Master[Company],Master[Acronym],"NA",0,1))</f>
        <v/>
      </c>
      <c r="U396" s="341"/>
      <c r="V396" s="342"/>
      <c r="W396" s="342"/>
      <c r="X396" s="341" t="str">
        <f t="shared" si="2"/>
        <v/>
      </c>
      <c r="Y396" s="341" t="str">
        <f t="shared" si="3"/>
        <v/>
      </c>
      <c r="Z396" s="341"/>
      <c r="AA396" s="341"/>
      <c r="AB396" s="341"/>
      <c r="AC396" s="401"/>
      <c r="AD396" s="563"/>
      <c r="AE396" s="564"/>
      <c r="AF396" s="564"/>
      <c r="AG396" s="564"/>
      <c r="AH396" s="564"/>
      <c r="AI396" s="564"/>
      <c r="AJ396" s="564"/>
      <c r="AK396" s="564"/>
      <c r="AL396" s="563"/>
      <c r="AM396" s="564"/>
      <c r="AN396" s="564"/>
      <c r="AO396" s="564"/>
      <c r="AP396" s="564"/>
      <c r="AQ396" s="564"/>
      <c r="AR396" s="564"/>
      <c r="AS396" s="564"/>
      <c r="AT396" s="401"/>
      <c r="AU396" s="399"/>
      <c r="AV396" s="617"/>
      <c r="AW396" s="401"/>
      <c r="AX396" s="401"/>
      <c r="AY396" s="341"/>
      <c r="AZ396" s="341"/>
      <c r="BA396" s="341"/>
      <c r="BB396" s="341"/>
      <c r="BC396" s="341"/>
      <c r="BD396" s="401"/>
      <c r="BE396" s="341"/>
      <c r="BF396" s="341"/>
      <c r="BG396" s="402"/>
      <c r="BH396" s="403"/>
      <c r="BI396" s="405"/>
      <c r="BJ396" s="405"/>
      <c r="BK396" s="405"/>
      <c r="BL396" s="405"/>
      <c r="BM396" s="514"/>
    </row>
    <row r="397" ht="18.75" customHeight="1">
      <c r="A397" s="400" t="str">
        <f t="shared" si="4"/>
        <v/>
      </c>
      <c r="B397" s="341"/>
      <c r="C397" s="559"/>
      <c r="D397" s="341"/>
      <c r="E397" s="638"/>
      <c r="F397" s="393"/>
      <c r="G397" s="341" t="str">
        <f t="array" ref="G397">IF(C397="","",XLOOKUP(C397,'Master Data'!K:K,'Master Data'!N:N,"Input in Master Data",0,1))</f>
        <v/>
      </c>
      <c r="H397" s="341" t="str">
        <f t="array" ref="H397">IF(C397="","",XLOOKUP(C397,'Master Data'!K:K,'Master Data'!O:O,"Input in Master Data",0,1))</f>
        <v/>
      </c>
      <c r="I397" s="341" t="str">
        <f t="array" ref="I397">if(U397="","",XLOOKUP(U397,Master[Company],Master[Blow],"Unknown",0,1))</f>
        <v/>
      </c>
      <c r="J397" s="341" t="str">
        <f t="array" ref="J397">if(U397="","",XLOOKUP(U397,Master[Company],Master[Pigging],"Unknown",0,1))</f>
        <v/>
      </c>
      <c r="K397" s="341" t="str">
        <f t="array" ref="K397">if(U397="","",XLOOKUP(U397,Master[Company],Master[Load Method],"Unknown",0,1))</f>
        <v/>
      </c>
      <c r="L397" s="341" t="str">
        <f t="array" ref="L397">if(U397="","",XLOOKUP(U397,Master[Company],Master[Line Distance],"Unknown",0,1))</f>
        <v/>
      </c>
      <c r="M397" s="394"/>
      <c r="N397" s="341"/>
      <c r="O397" s="341"/>
      <c r="P397" s="341" t="str">
        <f t="array" ref="P397">if(U397="","",XLOOKUP(U397,Master[Company],Master[Terms],"NA",0,1))</f>
        <v/>
      </c>
      <c r="Q397" s="341" t="str">
        <f t="shared" si="1"/>
        <v/>
      </c>
      <c r="R397" s="341" t="str">
        <f t="array" ref="R397">if(U397="","",XLOOKUP(U397,Master[Company],Master[Group],"NA",0,1))</f>
        <v/>
      </c>
      <c r="S397" s="341" t="str">
        <f t="array" ref="S397">if(U397="","",XLOOKUP(U397,Master[Company],Master[Loading Location],"NA",0,1))</f>
        <v/>
      </c>
      <c r="T397" s="341" t="str">
        <f t="array" ref="T397">if(U397="","",XLOOKUP(U397,Master[Company],Master[Acronym],"NA",0,1))</f>
        <v/>
      </c>
      <c r="U397" s="341"/>
      <c r="V397" s="342"/>
      <c r="W397" s="342"/>
      <c r="X397" s="341" t="str">
        <f t="shared" si="2"/>
        <v/>
      </c>
      <c r="Y397" s="341" t="str">
        <f t="shared" si="3"/>
        <v/>
      </c>
      <c r="Z397" s="341"/>
      <c r="AA397" s="341"/>
      <c r="AB397" s="341"/>
      <c r="AC397" s="401"/>
      <c r="AD397" s="563"/>
      <c r="AE397" s="564"/>
      <c r="AF397" s="564"/>
      <c r="AG397" s="564"/>
      <c r="AH397" s="564"/>
      <c r="AI397" s="564"/>
      <c r="AJ397" s="564"/>
      <c r="AK397" s="564"/>
      <c r="AL397" s="563"/>
      <c r="AM397" s="564"/>
      <c r="AN397" s="564"/>
      <c r="AO397" s="564"/>
      <c r="AP397" s="564"/>
      <c r="AQ397" s="564"/>
      <c r="AR397" s="564"/>
      <c r="AS397" s="564"/>
      <c r="AT397" s="401"/>
      <c r="AU397" s="399"/>
      <c r="AV397" s="617"/>
      <c r="AW397" s="401"/>
      <c r="AX397" s="401"/>
      <c r="AY397" s="341"/>
      <c r="AZ397" s="341"/>
      <c r="BA397" s="341"/>
      <c r="BB397" s="341"/>
      <c r="BC397" s="341"/>
      <c r="BD397" s="401"/>
      <c r="BE397" s="341"/>
      <c r="BF397" s="341"/>
      <c r="BG397" s="402"/>
      <c r="BH397" s="403"/>
      <c r="BI397" s="405"/>
      <c r="BJ397" s="405"/>
      <c r="BK397" s="405"/>
      <c r="BL397" s="405"/>
      <c r="BM397" s="514"/>
    </row>
    <row r="398" ht="18.75" customHeight="1">
      <c r="A398" s="400" t="str">
        <f t="shared" si="4"/>
        <v/>
      </c>
      <c r="B398" s="341"/>
      <c r="C398" s="559"/>
      <c r="D398" s="341"/>
      <c r="E398" s="638"/>
      <c r="F398" s="393"/>
      <c r="G398" s="341" t="str">
        <f t="array" ref="G398">IF(C398="","",XLOOKUP(C398,'Master Data'!K:K,'Master Data'!N:N,"Input in Master Data",0,1))</f>
        <v/>
      </c>
      <c r="H398" s="341" t="str">
        <f t="array" ref="H398">IF(C398="","",XLOOKUP(C398,'Master Data'!K:K,'Master Data'!O:O,"Input in Master Data",0,1))</f>
        <v/>
      </c>
      <c r="I398" s="341" t="str">
        <f t="array" ref="I398">if(U398="","",XLOOKUP(U398,Master[Company],Master[Blow],"Unknown",0,1))</f>
        <v/>
      </c>
      <c r="J398" s="341" t="str">
        <f t="array" ref="J398">if(U398="","",XLOOKUP(U398,Master[Company],Master[Pigging],"Unknown",0,1))</f>
        <v/>
      </c>
      <c r="K398" s="341" t="str">
        <f t="array" ref="K398">if(U398="","",XLOOKUP(U398,Master[Company],Master[Load Method],"Unknown",0,1))</f>
        <v/>
      </c>
      <c r="L398" s="341" t="str">
        <f t="array" ref="L398">if(U398="","",XLOOKUP(U398,Master[Company],Master[Line Distance],"Unknown",0,1))</f>
        <v/>
      </c>
      <c r="M398" s="394"/>
      <c r="N398" s="341"/>
      <c r="O398" s="341"/>
      <c r="P398" s="341" t="str">
        <f t="array" ref="P398">if(U398="","",XLOOKUP(U398,Master[Company],Master[Terms],"NA",0,1))</f>
        <v/>
      </c>
      <c r="Q398" s="341" t="str">
        <f t="shared" si="1"/>
        <v/>
      </c>
      <c r="R398" s="341" t="str">
        <f t="array" ref="R398">if(U398="","",XLOOKUP(U398,Master[Company],Master[Group],"NA",0,1))</f>
        <v/>
      </c>
      <c r="S398" s="341" t="str">
        <f t="array" ref="S398">if(U398="","",XLOOKUP(U398,Master[Company],Master[Loading Location],"NA",0,1))</f>
        <v/>
      </c>
      <c r="T398" s="341" t="str">
        <f t="array" ref="T398">if(U398="","",XLOOKUP(U398,Master[Company],Master[Acronym],"NA",0,1))</f>
        <v/>
      </c>
      <c r="U398" s="341"/>
      <c r="V398" s="342"/>
      <c r="W398" s="342"/>
      <c r="X398" s="341" t="str">
        <f t="shared" si="2"/>
        <v/>
      </c>
      <c r="Y398" s="341" t="str">
        <f t="shared" si="3"/>
        <v/>
      </c>
      <c r="Z398" s="341"/>
      <c r="AA398" s="341"/>
      <c r="AB398" s="341"/>
      <c r="AC398" s="401"/>
      <c r="AD398" s="563"/>
      <c r="AE398" s="564"/>
      <c r="AF398" s="564"/>
      <c r="AG398" s="564"/>
      <c r="AH398" s="564"/>
      <c r="AI398" s="564"/>
      <c r="AJ398" s="564"/>
      <c r="AK398" s="564"/>
      <c r="AL398" s="563"/>
      <c r="AM398" s="564"/>
      <c r="AN398" s="564"/>
      <c r="AO398" s="564"/>
      <c r="AP398" s="564"/>
      <c r="AQ398" s="564"/>
      <c r="AR398" s="564"/>
      <c r="AS398" s="564"/>
      <c r="AT398" s="401"/>
      <c r="AU398" s="399"/>
      <c r="AV398" s="617"/>
      <c r="AW398" s="401"/>
      <c r="AX398" s="401"/>
      <c r="AY398" s="341"/>
      <c r="AZ398" s="341"/>
      <c r="BA398" s="341"/>
      <c r="BB398" s="341"/>
      <c r="BC398" s="341"/>
      <c r="BD398" s="401"/>
      <c r="BE398" s="341"/>
      <c r="BF398" s="341"/>
      <c r="BG398" s="402"/>
      <c r="BH398" s="403"/>
      <c r="BI398" s="405"/>
      <c r="BJ398" s="405"/>
      <c r="BK398" s="405"/>
      <c r="BL398" s="405"/>
      <c r="BM398" s="514"/>
    </row>
    <row r="399" ht="18.75" customHeight="1">
      <c r="A399" s="400" t="str">
        <f t="shared" si="4"/>
        <v/>
      </c>
      <c r="B399" s="341"/>
      <c r="C399" s="559"/>
      <c r="D399" s="341"/>
      <c r="E399" s="638"/>
      <c r="F399" s="393"/>
      <c r="G399" s="341" t="str">
        <f t="array" ref="G399">IF(C399="","",XLOOKUP(C399,'Master Data'!K:K,'Master Data'!N:N,"Input in Master Data",0,1))</f>
        <v/>
      </c>
      <c r="H399" s="341" t="str">
        <f t="array" ref="H399">IF(C399="","",XLOOKUP(C399,'Master Data'!K:K,'Master Data'!O:O,"Input in Master Data",0,1))</f>
        <v/>
      </c>
      <c r="I399" s="341" t="str">
        <f t="array" ref="I399">if(U399="","",XLOOKUP(U399,Master[Company],Master[Blow],"Unknown",0,1))</f>
        <v/>
      </c>
      <c r="J399" s="341" t="str">
        <f t="array" ref="J399">if(U399="","",XLOOKUP(U399,Master[Company],Master[Pigging],"Unknown",0,1))</f>
        <v/>
      </c>
      <c r="K399" s="341" t="str">
        <f t="array" ref="K399">if(U399="","",XLOOKUP(U399,Master[Company],Master[Load Method],"Unknown",0,1))</f>
        <v/>
      </c>
      <c r="L399" s="341" t="str">
        <f t="array" ref="L399">if(U399="","",XLOOKUP(U399,Master[Company],Master[Line Distance],"Unknown",0,1))</f>
        <v/>
      </c>
      <c r="M399" s="394"/>
      <c r="N399" s="341"/>
      <c r="O399" s="341"/>
      <c r="P399" s="341" t="str">
        <f t="array" ref="P399">if(U399="","",XLOOKUP(U399,Master[Company],Master[Terms],"NA",0,1))</f>
        <v/>
      </c>
      <c r="Q399" s="341" t="str">
        <f t="shared" si="1"/>
        <v/>
      </c>
      <c r="R399" s="341" t="str">
        <f t="array" ref="R399">if(U399="","",XLOOKUP(U399,Master[Company],Master[Group],"NA",0,1))</f>
        <v/>
      </c>
      <c r="S399" s="341" t="str">
        <f t="array" ref="S399">if(U399="","",XLOOKUP(U399,Master[Company],Master[Loading Location],"NA",0,1))</f>
        <v/>
      </c>
      <c r="T399" s="341" t="str">
        <f t="array" ref="T399">if(U399="","",XLOOKUP(U399,Master[Company],Master[Acronym],"NA",0,1))</f>
        <v/>
      </c>
      <c r="U399" s="341"/>
      <c r="V399" s="342"/>
      <c r="W399" s="342"/>
      <c r="X399" s="341" t="str">
        <f t="shared" si="2"/>
        <v/>
      </c>
      <c r="Y399" s="341" t="str">
        <f t="shared" si="3"/>
        <v/>
      </c>
      <c r="Z399" s="341"/>
      <c r="AA399" s="341"/>
      <c r="AB399" s="341"/>
      <c r="AC399" s="401"/>
      <c r="AD399" s="563"/>
      <c r="AE399" s="564"/>
      <c r="AF399" s="564"/>
      <c r="AG399" s="564"/>
      <c r="AH399" s="564"/>
      <c r="AI399" s="564"/>
      <c r="AJ399" s="564"/>
      <c r="AK399" s="564"/>
      <c r="AL399" s="563"/>
      <c r="AM399" s="564"/>
      <c r="AN399" s="564"/>
      <c r="AO399" s="564"/>
      <c r="AP399" s="564"/>
      <c r="AQ399" s="564"/>
      <c r="AR399" s="564"/>
      <c r="AS399" s="564"/>
      <c r="AT399" s="401"/>
      <c r="AU399" s="399"/>
      <c r="AV399" s="617"/>
      <c r="AW399" s="401"/>
      <c r="AX399" s="401"/>
      <c r="AY399" s="341"/>
      <c r="AZ399" s="341"/>
      <c r="BA399" s="341"/>
      <c r="BB399" s="341"/>
      <c r="BC399" s="341"/>
      <c r="BD399" s="401"/>
      <c r="BE399" s="341"/>
      <c r="BF399" s="341"/>
      <c r="BG399" s="402"/>
      <c r="BH399" s="403"/>
      <c r="BI399" s="405"/>
      <c r="BJ399" s="405"/>
      <c r="BK399" s="405"/>
      <c r="BL399" s="405"/>
      <c r="BM399" s="514"/>
    </row>
    <row r="400" ht="18.75" customHeight="1">
      <c r="A400" s="400" t="str">
        <f t="shared" si="4"/>
        <v/>
      </c>
      <c r="B400" s="341"/>
      <c r="C400" s="559"/>
      <c r="D400" s="341"/>
      <c r="E400" s="638"/>
      <c r="F400" s="393"/>
      <c r="G400" s="341" t="str">
        <f t="array" ref="G400">IF(C400="","",XLOOKUP(C400,'Master Data'!K:K,'Master Data'!N:N,"Input in Master Data",0,1))</f>
        <v/>
      </c>
      <c r="H400" s="341" t="str">
        <f t="array" ref="H400">IF(C400="","",XLOOKUP(C400,'Master Data'!K:K,'Master Data'!O:O,"Input in Master Data",0,1))</f>
        <v/>
      </c>
      <c r="I400" s="341" t="str">
        <f t="array" ref="I400">if(U400="","",XLOOKUP(U400,Master[Company],Master[Blow],"Unknown",0,1))</f>
        <v/>
      </c>
      <c r="J400" s="341" t="str">
        <f t="array" ref="J400">if(U400="","",XLOOKUP(U400,Master[Company],Master[Pigging],"Unknown",0,1))</f>
        <v/>
      </c>
      <c r="K400" s="341" t="str">
        <f t="array" ref="K400">if(U400="","",XLOOKUP(U400,Master[Company],Master[Load Method],"Unknown",0,1))</f>
        <v/>
      </c>
      <c r="L400" s="341" t="str">
        <f t="array" ref="L400">if(U400="","",XLOOKUP(U400,Master[Company],Master[Line Distance],"Unknown",0,1))</f>
        <v/>
      </c>
      <c r="M400" s="394"/>
      <c r="N400" s="341"/>
      <c r="O400" s="341"/>
      <c r="P400" s="341" t="str">
        <f t="array" ref="P400">if(U400="","",XLOOKUP(U400,Master[Company],Master[Terms],"NA",0,1))</f>
        <v/>
      </c>
      <c r="Q400" s="341" t="str">
        <f t="shared" si="1"/>
        <v/>
      </c>
      <c r="R400" s="341" t="str">
        <f t="array" ref="R400">if(U400="","",XLOOKUP(U400,Master[Company],Master[Group],"NA",0,1))</f>
        <v/>
      </c>
      <c r="S400" s="341" t="str">
        <f t="array" ref="S400">if(U400="","",XLOOKUP(U400,Master[Company],Master[Loading Location],"NA",0,1))</f>
        <v/>
      </c>
      <c r="T400" s="341" t="str">
        <f t="array" ref="T400">if(U400="","",XLOOKUP(U400,Master[Company],Master[Acronym],"NA",0,1))</f>
        <v/>
      </c>
      <c r="U400" s="341"/>
      <c r="V400" s="342"/>
      <c r="W400" s="342"/>
      <c r="X400" s="341" t="str">
        <f t="shared" si="2"/>
        <v/>
      </c>
      <c r="Y400" s="341" t="str">
        <f t="shared" si="3"/>
        <v/>
      </c>
      <c r="Z400" s="341"/>
      <c r="AA400" s="341"/>
      <c r="AB400" s="341"/>
      <c r="AC400" s="401"/>
      <c r="AD400" s="563"/>
      <c r="AE400" s="564"/>
      <c r="AF400" s="564"/>
      <c r="AG400" s="564"/>
      <c r="AH400" s="564"/>
      <c r="AI400" s="564"/>
      <c r="AJ400" s="564"/>
      <c r="AK400" s="564"/>
      <c r="AL400" s="563"/>
      <c r="AM400" s="564"/>
      <c r="AN400" s="564"/>
      <c r="AO400" s="564"/>
      <c r="AP400" s="564"/>
      <c r="AQ400" s="564"/>
      <c r="AR400" s="564"/>
      <c r="AS400" s="564"/>
      <c r="AT400" s="401"/>
      <c r="AU400" s="399"/>
      <c r="AV400" s="617"/>
      <c r="AW400" s="401"/>
      <c r="AX400" s="401"/>
      <c r="AY400" s="341"/>
      <c r="AZ400" s="341"/>
      <c r="BA400" s="341"/>
      <c r="BB400" s="341"/>
      <c r="BC400" s="341"/>
      <c r="BD400" s="401"/>
      <c r="BE400" s="341"/>
      <c r="BF400" s="341"/>
      <c r="BG400" s="402"/>
      <c r="BH400" s="403"/>
      <c r="BI400" s="405"/>
      <c r="BJ400" s="405"/>
      <c r="BK400" s="405"/>
      <c r="BL400" s="405"/>
      <c r="BM400" s="514"/>
    </row>
    <row r="401" ht="18.75" customHeight="1">
      <c r="A401" s="400" t="str">
        <f t="shared" si="4"/>
        <v/>
      </c>
      <c r="B401" s="341"/>
      <c r="C401" s="559"/>
      <c r="D401" s="341"/>
      <c r="E401" s="638"/>
      <c r="F401" s="393"/>
      <c r="G401" s="341" t="str">
        <f t="array" ref="G401">IF(C401="","",XLOOKUP(C401,'Master Data'!K:K,'Master Data'!N:N,"Input in Master Data",0,1))</f>
        <v/>
      </c>
      <c r="H401" s="341" t="str">
        <f t="array" ref="H401">IF(C401="","",XLOOKUP(C401,'Master Data'!K:K,'Master Data'!O:O,"Input in Master Data",0,1))</f>
        <v/>
      </c>
      <c r="I401" s="341" t="str">
        <f t="array" ref="I401">if(U401="","",XLOOKUP(U401,Master[Company],Master[Blow],"Unknown",0,1))</f>
        <v/>
      </c>
      <c r="J401" s="341" t="str">
        <f t="array" ref="J401">if(U401="","",XLOOKUP(U401,Master[Company],Master[Pigging],"Unknown",0,1))</f>
        <v/>
      </c>
      <c r="K401" s="341" t="str">
        <f t="array" ref="K401">if(U401="","",XLOOKUP(U401,Master[Company],Master[Load Method],"Unknown",0,1))</f>
        <v/>
      </c>
      <c r="L401" s="341" t="str">
        <f t="array" ref="L401">if(U401="","",XLOOKUP(U401,Master[Company],Master[Line Distance],"Unknown",0,1))</f>
        <v/>
      </c>
      <c r="M401" s="394"/>
      <c r="N401" s="341"/>
      <c r="O401" s="341"/>
      <c r="P401" s="341" t="str">
        <f t="array" ref="P401">if(U401="","",XLOOKUP(U401,Master[Company],Master[Terms],"NA",0,1))</f>
        <v/>
      </c>
      <c r="Q401" s="341" t="str">
        <f t="shared" si="1"/>
        <v/>
      </c>
      <c r="R401" s="341" t="str">
        <f t="array" ref="R401">if(U401="","",XLOOKUP(U401,Master[Company],Master[Group],"NA",0,1))</f>
        <v/>
      </c>
      <c r="S401" s="341" t="str">
        <f t="array" ref="S401">if(U401="","",XLOOKUP(U401,Master[Company],Master[Loading Location],"NA",0,1))</f>
        <v/>
      </c>
      <c r="T401" s="341" t="str">
        <f t="array" ref="T401">if(U401="","",XLOOKUP(U401,Master[Company],Master[Acronym],"NA",0,1))</f>
        <v/>
      </c>
      <c r="U401" s="341"/>
      <c r="V401" s="342"/>
      <c r="W401" s="342"/>
      <c r="X401" s="341" t="str">
        <f t="shared" si="2"/>
        <v/>
      </c>
      <c r="Y401" s="341" t="str">
        <f t="shared" si="3"/>
        <v/>
      </c>
      <c r="Z401" s="341"/>
      <c r="AA401" s="341"/>
      <c r="AB401" s="341"/>
      <c r="AC401" s="401"/>
      <c r="AD401" s="563"/>
      <c r="AE401" s="564"/>
      <c r="AF401" s="564"/>
      <c r="AG401" s="564"/>
      <c r="AH401" s="564"/>
      <c r="AI401" s="564"/>
      <c r="AJ401" s="564"/>
      <c r="AK401" s="564"/>
      <c r="AL401" s="563"/>
      <c r="AM401" s="564"/>
      <c r="AN401" s="564"/>
      <c r="AO401" s="564"/>
      <c r="AP401" s="564"/>
      <c r="AQ401" s="564"/>
      <c r="AR401" s="564"/>
      <c r="AS401" s="564"/>
      <c r="AT401" s="401"/>
      <c r="AU401" s="399"/>
      <c r="AV401" s="617"/>
      <c r="AW401" s="401"/>
      <c r="AX401" s="401"/>
      <c r="AY401" s="341"/>
      <c r="AZ401" s="341"/>
      <c r="BA401" s="341"/>
      <c r="BB401" s="341"/>
      <c r="BC401" s="341"/>
      <c r="BD401" s="401"/>
      <c r="BE401" s="341"/>
      <c r="BF401" s="341"/>
      <c r="BG401" s="402"/>
      <c r="BH401" s="403"/>
      <c r="BI401" s="405"/>
      <c r="BJ401" s="405"/>
      <c r="BK401" s="405"/>
      <c r="BL401" s="405"/>
      <c r="BM401" s="514"/>
    </row>
    <row r="402" ht="18.75" customHeight="1">
      <c r="A402" s="400" t="str">
        <f t="shared" si="4"/>
        <v/>
      </c>
      <c r="B402" s="341"/>
      <c r="C402" s="559"/>
      <c r="D402" s="341"/>
      <c r="E402" s="638"/>
      <c r="F402" s="393"/>
      <c r="G402" s="341" t="str">
        <f t="array" ref="G402">IF(C402="","",XLOOKUP(C402,'Master Data'!K:K,'Master Data'!N:N,"Input in Master Data",0,1))</f>
        <v/>
      </c>
      <c r="H402" s="341" t="str">
        <f t="array" ref="H402">IF(C402="","",XLOOKUP(C402,'Master Data'!K:K,'Master Data'!O:O,"Input in Master Data",0,1))</f>
        <v/>
      </c>
      <c r="I402" s="341" t="str">
        <f t="array" ref="I402">if(U402="","",XLOOKUP(U402,Master[Company],Master[Blow],"Unknown",0,1))</f>
        <v/>
      </c>
      <c r="J402" s="341" t="str">
        <f t="array" ref="J402">if(U402="","",XLOOKUP(U402,Master[Company],Master[Pigging],"Unknown",0,1))</f>
        <v/>
      </c>
      <c r="K402" s="341" t="str">
        <f t="array" ref="K402">if(U402="","",XLOOKUP(U402,Master[Company],Master[Load Method],"Unknown",0,1))</f>
        <v/>
      </c>
      <c r="L402" s="341" t="str">
        <f t="array" ref="L402">if(U402="","",XLOOKUP(U402,Master[Company],Master[Line Distance],"Unknown",0,1))</f>
        <v/>
      </c>
      <c r="M402" s="394"/>
      <c r="N402" s="341"/>
      <c r="O402" s="341"/>
      <c r="P402" s="341" t="str">
        <f t="array" ref="P402">if(U402="","",XLOOKUP(U402,Master[Company],Master[Terms],"NA",0,1))</f>
        <v/>
      </c>
      <c r="Q402" s="341" t="str">
        <f t="shared" si="1"/>
        <v/>
      </c>
      <c r="R402" s="341" t="str">
        <f t="array" ref="R402">if(U402="","",XLOOKUP(U402,Master[Company],Master[Group],"NA",0,1))</f>
        <v/>
      </c>
      <c r="S402" s="341" t="str">
        <f t="array" ref="S402">if(U402="","",XLOOKUP(U402,Master[Company],Master[Loading Location],"NA",0,1))</f>
        <v/>
      </c>
      <c r="T402" s="341" t="str">
        <f t="array" ref="T402">if(U402="","",XLOOKUP(U402,Master[Company],Master[Acronym],"NA",0,1))</f>
        <v/>
      </c>
      <c r="U402" s="341"/>
      <c r="V402" s="342"/>
      <c r="W402" s="342"/>
      <c r="X402" s="341" t="str">
        <f t="shared" si="2"/>
        <v/>
      </c>
      <c r="Y402" s="341" t="str">
        <f t="shared" si="3"/>
        <v/>
      </c>
      <c r="Z402" s="341"/>
      <c r="AA402" s="341"/>
      <c r="AB402" s="341"/>
      <c r="AC402" s="401"/>
      <c r="AD402" s="563"/>
      <c r="AE402" s="564"/>
      <c r="AF402" s="564"/>
      <c r="AG402" s="564"/>
      <c r="AH402" s="564"/>
      <c r="AI402" s="564"/>
      <c r="AJ402" s="564"/>
      <c r="AK402" s="564"/>
      <c r="AL402" s="563"/>
      <c r="AM402" s="564"/>
      <c r="AN402" s="564"/>
      <c r="AO402" s="564"/>
      <c r="AP402" s="564"/>
      <c r="AQ402" s="564"/>
      <c r="AR402" s="564"/>
      <c r="AS402" s="564"/>
      <c r="AT402" s="401"/>
      <c r="AU402" s="399"/>
      <c r="AV402" s="617"/>
      <c r="AW402" s="401"/>
      <c r="AX402" s="401"/>
      <c r="AY402" s="341"/>
      <c r="AZ402" s="341"/>
      <c r="BA402" s="341"/>
      <c r="BB402" s="341"/>
      <c r="BC402" s="341"/>
      <c r="BD402" s="401"/>
      <c r="BE402" s="341"/>
      <c r="BF402" s="341"/>
      <c r="BG402" s="402"/>
      <c r="BH402" s="403"/>
      <c r="BI402" s="405"/>
      <c r="BJ402" s="405"/>
      <c r="BK402" s="405"/>
      <c r="BL402" s="405"/>
      <c r="BM402" s="514"/>
    </row>
    <row r="403" ht="18.75" customHeight="1">
      <c r="A403" s="400" t="str">
        <f t="shared" si="4"/>
        <v/>
      </c>
      <c r="B403" s="341"/>
      <c r="C403" s="559"/>
      <c r="D403" s="341"/>
      <c r="E403" s="638"/>
      <c r="F403" s="393"/>
      <c r="G403" s="341" t="str">
        <f t="array" ref="G403">IF(C403="","",XLOOKUP(C403,'Master Data'!K:K,'Master Data'!N:N,"Input in Master Data",0,1))</f>
        <v/>
      </c>
      <c r="H403" s="341" t="str">
        <f t="array" ref="H403">IF(C403="","",XLOOKUP(C403,'Master Data'!K:K,'Master Data'!O:O,"Input in Master Data",0,1))</f>
        <v/>
      </c>
      <c r="I403" s="341" t="str">
        <f t="array" ref="I403">if(U403="","",XLOOKUP(U403,Master[Company],Master[Blow],"Unknown",0,1))</f>
        <v/>
      </c>
      <c r="J403" s="341" t="str">
        <f t="array" ref="J403">if(U403="","",XLOOKUP(U403,Master[Company],Master[Pigging],"Unknown",0,1))</f>
        <v/>
      </c>
      <c r="K403" s="341" t="str">
        <f t="array" ref="K403">if(U403="","",XLOOKUP(U403,Master[Company],Master[Load Method],"Unknown",0,1))</f>
        <v/>
      </c>
      <c r="L403" s="341" t="str">
        <f t="array" ref="L403">if(U403="","",XLOOKUP(U403,Master[Company],Master[Line Distance],"Unknown",0,1))</f>
        <v/>
      </c>
      <c r="M403" s="394"/>
      <c r="N403" s="341"/>
      <c r="O403" s="341"/>
      <c r="P403" s="341" t="str">
        <f t="array" ref="P403">if(U403="","",XLOOKUP(U403,Master[Company],Master[Terms],"NA",0,1))</f>
        <v/>
      </c>
      <c r="Q403" s="341" t="str">
        <f t="shared" si="1"/>
        <v/>
      </c>
      <c r="R403" s="341" t="str">
        <f t="array" ref="R403">if(U403="","",XLOOKUP(U403,Master[Company],Master[Group],"NA",0,1))</f>
        <v/>
      </c>
      <c r="S403" s="341" t="str">
        <f t="array" ref="S403">if(U403="","",XLOOKUP(U403,Master[Company],Master[Loading Location],"NA",0,1))</f>
        <v/>
      </c>
      <c r="T403" s="341" t="str">
        <f t="array" ref="T403">if(U403="","",XLOOKUP(U403,Master[Company],Master[Acronym],"NA",0,1))</f>
        <v/>
      </c>
      <c r="U403" s="341"/>
      <c r="V403" s="342"/>
      <c r="W403" s="342"/>
      <c r="X403" s="341" t="str">
        <f t="shared" si="2"/>
        <v/>
      </c>
      <c r="Y403" s="341" t="str">
        <f t="shared" si="3"/>
        <v/>
      </c>
      <c r="Z403" s="341"/>
      <c r="AA403" s="341"/>
      <c r="AB403" s="341"/>
      <c r="AC403" s="401"/>
      <c r="AD403" s="563"/>
      <c r="AE403" s="564"/>
      <c r="AF403" s="564"/>
      <c r="AG403" s="564"/>
      <c r="AH403" s="564"/>
      <c r="AI403" s="564"/>
      <c r="AJ403" s="564"/>
      <c r="AK403" s="564"/>
      <c r="AL403" s="563"/>
      <c r="AM403" s="564"/>
      <c r="AN403" s="564"/>
      <c r="AO403" s="564"/>
      <c r="AP403" s="564"/>
      <c r="AQ403" s="564"/>
      <c r="AR403" s="564"/>
      <c r="AS403" s="564"/>
      <c r="AT403" s="401"/>
      <c r="AU403" s="399"/>
      <c r="AV403" s="617"/>
      <c r="AW403" s="401"/>
      <c r="AX403" s="401"/>
      <c r="AY403" s="341"/>
      <c r="AZ403" s="341"/>
      <c r="BA403" s="341"/>
      <c r="BB403" s="341"/>
      <c r="BC403" s="341"/>
      <c r="BD403" s="401"/>
      <c r="BE403" s="341"/>
      <c r="BF403" s="341"/>
      <c r="BG403" s="402"/>
      <c r="BH403" s="403"/>
      <c r="BI403" s="405"/>
      <c r="BJ403" s="405"/>
      <c r="BK403" s="405"/>
      <c r="BL403" s="405"/>
      <c r="BM403" s="514"/>
    </row>
    <row r="404" ht="18.75" customHeight="1">
      <c r="A404" s="400" t="str">
        <f t="shared" si="4"/>
        <v/>
      </c>
      <c r="B404" s="341"/>
      <c r="C404" s="559"/>
      <c r="D404" s="341"/>
      <c r="E404" s="638"/>
      <c r="F404" s="393"/>
      <c r="G404" s="341" t="str">
        <f t="array" ref="G404">IF(C404="","",XLOOKUP(C404,'Master Data'!K:K,'Master Data'!N:N,"Input in Master Data",0,1))</f>
        <v/>
      </c>
      <c r="H404" s="341" t="str">
        <f t="array" ref="H404">IF(C404="","",XLOOKUP(C404,'Master Data'!K:K,'Master Data'!O:O,"Input in Master Data",0,1))</f>
        <v/>
      </c>
      <c r="I404" s="341" t="str">
        <f t="array" ref="I404">if(U404="","",XLOOKUP(U404,Master[Company],Master[Blow],"Unknown",0,1))</f>
        <v/>
      </c>
      <c r="J404" s="341" t="str">
        <f t="array" ref="J404">if(U404="","",XLOOKUP(U404,Master[Company],Master[Pigging],"Unknown",0,1))</f>
        <v/>
      </c>
      <c r="K404" s="341" t="str">
        <f t="array" ref="K404">if(U404="","",XLOOKUP(U404,Master[Company],Master[Load Method],"Unknown",0,1))</f>
        <v/>
      </c>
      <c r="L404" s="341" t="str">
        <f t="array" ref="L404">if(U404="","",XLOOKUP(U404,Master[Company],Master[Line Distance],"Unknown",0,1))</f>
        <v/>
      </c>
      <c r="M404" s="394"/>
      <c r="N404" s="341"/>
      <c r="O404" s="341"/>
      <c r="P404" s="341" t="str">
        <f t="array" ref="P404">if(U404="","",XLOOKUP(U404,Master[Company],Master[Terms],"NA",0,1))</f>
        <v/>
      </c>
      <c r="Q404" s="341" t="str">
        <f t="shared" si="1"/>
        <v/>
      </c>
      <c r="R404" s="341" t="str">
        <f t="array" ref="R404">if(U404="","",XLOOKUP(U404,Master[Company],Master[Group],"NA",0,1))</f>
        <v/>
      </c>
      <c r="S404" s="341" t="str">
        <f t="array" ref="S404">if(U404="","",XLOOKUP(U404,Master[Company],Master[Loading Location],"NA",0,1))</f>
        <v/>
      </c>
      <c r="T404" s="341" t="str">
        <f t="array" ref="T404">if(U404="","",XLOOKUP(U404,Master[Company],Master[Acronym],"NA",0,1))</f>
        <v/>
      </c>
      <c r="U404" s="341"/>
      <c r="V404" s="342"/>
      <c r="W404" s="342"/>
      <c r="X404" s="341" t="str">
        <f t="shared" si="2"/>
        <v/>
      </c>
      <c r="Y404" s="341" t="str">
        <f t="shared" si="3"/>
        <v/>
      </c>
      <c r="Z404" s="341"/>
      <c r="AA404" s="341"/>
      <c r="AB404" s="341"/>
      <c r="AC404" s="401"/>
      <c r="AD404" s="563"/>
      <c r="AE404" s="564"/>
      <c r="AF404" s="564"/>
      <c r="AG404" s="564"/>
      <c r="AH404" s="564"/>
      <c r="AI404" s="564"/>
      <c r="AJ404" s="564"/>
      <c r="AK404" s="564"/>
      <c r="AL404" s="563"/>
      <c r="AM404" s="564"/>
      <c r="AN404" s="564"/>
      <c r="AO404" s="564"/>
      <c r="AP404" s="564"/>
      <c r="AQ404" s="564"/>
      <c r="AR404" s="564"/>
      <c r="AS404" s="564"/>
      <c r="AT404" s="401"/>
      <c r="AU404" s="399"/>
      <c r="AV404" s="617"/>
      <c r="AW404" s="401"/>
      <c r="AX404" s="401"/>
      <c r="AY404" s="341"/>
      <c r="AZ404" s="341"/>
      <c r="BA404" s="341"/>
      <c r="BB404" s="341"/>
      <c r="BC404" s="341"/>
      <c r="BD404" s="401"/>
      <c r="BE404" s="341"/>
      <c r="BF404" s="341"/>
      <c r="BG404" s="402"/>
      <c r="BH404" s="403"/>
      <c r="BI404" s="405"/>
      <c r="BJ404" s="405"/>
      <c r="BK404" s="405"/>
      <c r="BL404" s="405"/>
      <c r="BM404" s="514"/>
    </row>
    <row r="405" ht="18.75" customHeight="1">
      <c r="A405" s="400" t="str">
        <f t="shared" si="4"/>
        <v/>
      </c>
      <c r="B405" s="341"/>
      <c r="C405" s="559"/>
      <c r="D405" s="341"/>
      <c r="E405" s="638"/>
      <c r="F405" s="393"/>
      <c r="G405" s="341" t="str">
        <f t="array" ref="G405">IF(C405="","",XLOOKUP(C405,'Master Data'!K:K,'Master Data'!N:N,"Input in Master Data",0,1))</f>
        <v/>
      </c>
      <c r="H405" s="341" t="str">
        <f t="array" ref="H405">IF(C405="","",XLOOKUP(C405,'Master Data'!K:K,'Master Data'!O:O,"Input in Master Data",0,1))</f>
        <v/>
      </c>
      <c r="I405" s="341" t="str">
        <f t="array" ref="I405">if(U405="","",XLOOKUP(U405,Master[Company],Master[Blow],"Unknown",0,1))</f>
        <v/>
      </c>
      <c r="J405" s="341" t="str">
        <f t="array" ref="J405">if(U405="","",XLOOKUP(U405,Master[Company],Master[Pigging],"Unknown",0,1))</f>
        <v/>
      </c>
      <c r="K405" s="341" t="str">
        <f t="array" ref="K405">if(U405="","",XLOOKUP(U405,Master[Company],Master[Load Method],"Unknown",0,1))</f>
        <v/>
      </c>
      <c r="L405" s="341" t="str">
        <f t="array" ref="L405">if(U405="","",XLOOKUP(U405,Master[Company],Master[Line Distance],"Unknown",0,1))</f>
        <v/>
      </c>
      <c r="M405" s="394"/>
      <c r="N405" s="341"/>
      <c r="O405" s="341"/>
      <c r="P405" s="341" t="str">
        <f t="array" ref="P405">if(U405="","",XLOOKUP(U405,Master[Company],Master[Terms],"NA",0,1))</f>
        <v/>
      </c>
      <c r="Q405" s="341" t="str">
        <f t="shared" si="1"/>
        <v/>
      </c>
      <c r="R405" s="341" t="str">
        <f t="array" ref="R405">if(U405="","",XLOOKUP(U405,Master[Company],Master[Group],"NA",0,1))</f>
        <v/>
      </c>
      <c r="S405" s="341" t="str">
        <f t="array" ref="S405">if(U405="","",XLOOKUP(U405,Master[Company],Master[Loading Location],"NA",0,1))</f>
        <v/>
      </c>
      <c r="T405" s="341" t="str">
        <f t="array" ref="T405">if(U405="","",XLOOKUP(U405,Master[Company],Master[Acronym],"NA",0,1))</f>
        <v/>
      </c>
      <c r="U405" s="341"/>
      <c r="V405" s="342"/>
      <c r="W405" s="342"/>
      <c r="X405" s="341" t="str">
        <f t="shared" si="2"/>
        <v/>
      </c>
      <c r="Y405" s="341" t="str">
        <f t="shared" si="3"/>
        <v/>
      </c>
      <c r="Z405" s="341"/>
      <c r="AA405" s="341"/>
      <c r="AB405" s="341"/>
      <c r="AC405" s="401"/>
      <c r="AD405" s="563"/>
      <c r="AE405" s="564"/>
      <c r="AF405" s="564"/>
      <c r="AG405" s="564"/>
      <c r="AH405" s="564"/>
      <c r="AI405" s="564"/>
      <c r="AJ405" s="564"/>
      <c r="AK405" s="564"/>
      <c r="AL405" s="563"/>
      <c r="AM405" s="564"/>
      <c r="AN405" s="564"/>
      <c r="AO405" s="564"/>
      <c r="AP405" s="564"/>
      <c r="AQ405" s="564"/>
      <c r="AR405" s="564"/>
      <c r="AS405" s="564"/>
      <c r="AT405" s="401"/>
      <c r="AU405" s="399"/>
      <c r="AV405" s="617"/>
      <c r="AW405" s="401"/>
      <c r="AX405" s="401"/>
      <c r="AY405" s="341"/>
      <c r="AZ405" s="341"/>
      <c r="BA405" s="341"/>
      <c r="BB405" s="341"/>
      <c r="BC405" s="341"/>
      <c r="BD405" s="401"/>
      <c r="BE405" s="341"/>
      <c r="BF405" s="341"/>
      <c r="BG405" s="402"/>
      <c r="BH405" s="403"/>
      <c r="BI405" s="405"/>
      <c r="BJ405" s="405"/>
      <c r="BK405" s="405"/>
      <c r="BL405" s="405"/>
      <c r="BM405" s="514"/>
    </row>
    <row r="406" ht="18.75" customHeight="1">
      <c r="A406" s="400" t="str">
        <f t="shared" si="4"/>
        <v/>
      </c>
      <c r="B406" s="341"/>
      <c r="C406" s="559"/>
      <c r="D406" s="341"/>
      <c r="E406" s="638"/>
      <c r="F406" s="393"/>
      <c r="G406" s="341" t="str">
        <f t="array" ref="G406">IF(C406="","",XLOOKUP(C406,'Master Data'!K:K,'Master Data'!N:N,"Input in Master Data",0,1))</f>
        <v/>
      </c>
      <c r="H406" s="341" t="str">
        <f t="array" ref="H406">IF(C406="","",XLOOKUP(C406,'Master Data'!K:K,'Master Data'!O:O,"Input in Master Data",0,1))</f>
        <v/>
      </c>
      <c r="I406" s="341" t="str">
        <f t="array" ref="I406">if(U406="","",XLOOKUP(U406,Master[Company],Master[Blow],"Unknown",0,1))</f>
        <v/>
      </c>
      <c r="J406" s="341" t="str">
        <f t="array" ref="J406">if(U406="","",XLOOKUP(U406,Master[Company],Master[Pigging],"Unknown",0,1))</f>
        <v/>
      </c>
      <c r="K406" s="341" t="str">
        <f t="array" ref="K406">if(U406="","",XLOOKUP(U406,Master[Company],Master[Load Method],"Unknown",0,1))</f>
        <v/>
      </c>
      <c r="L406" s="341" t="str">
        <f t="array" ref="L406">if(U406="","",XLOOKUP(U406,Master[Company],Master[Line Distance],"Unknown",0,1))</f>
        <v/>
      </c>
      <c r="M406" s="394"/>
      <c r="N406" s="341"/>
      <c r="O406" s="341"/>
      <c r="P406" s="341" t="str">
        <f t="array" ref="P406">if(U406="","",XLOOKUP(U406,Master[Company],Master[Terms],"NA",0,1))</f>
        <v/>
      </c>
      <c r="Q406" s="341" t="str">
        <f t="shared" si="1"/>
        <v/>
      </c>
      <c r="R406" s="341" t="str">
        <f t="array" ref="R406">if(U406="","",XLOOKUP(U406,Master[Company],Master[Group],"NA",0,1))</f>
        <v/>
      </c>
      <c r="S406" s="341" t="str">
        <f t="array" ref="S406">if(U406="","",XLOOKUP(U406,Master[Company],Master[Loading Location],"NA",0,1))</f>
        <v/>
      </c>
      <c r="T406" s="341" t="str">
        <f t="array" ref="T406">if(U406="","",XLOOKUP(U406,Master[Company],Master[Acronym],"NA",0,1))</f>
        <v/>
      </c>
      <c r="U406" s="341"/>
      <c r="V406" s="342"/>
      <c r="W406" s="342"/>
      <c r="X406" s="341" t="str">
        <f t="shared" si="2"/>
        <v/>
      </c>
      <c r="Y406" s="341" t="str">
        <f t="shared" si="3"/>
        <v/>
      </c>
      <c r="Z406" s="341"/>
      <c r="AA406" s="341"/>
      <c r="AB406" s="341"/>
      <c r="AC406" s="401"/>
      <c r="AD406" s="563"/>
      <c r="AE406" s="564"/>
      <c r="AF406" s="564"/>
      <c r="AG406" s="564"/>
      <c r="AH406" s="564"/>
      <c r="AI406" s="564"/>
      <c r="AJ406" s="564"/>
      <c r="AK406" s="564"/>
      <c r="AL406" s="563"/>
      <c r="AM406" s="564"/>
      <c r="AN406" s="564"/>
      <c r="AO406" s="564"/>
      <c r="AP406" s="564"/>
      <c r="AQ406" s="564"/>
      <c r="AR406" s="564"/>
      <c r="AS406" s="564"/>
      <c r="AT406" s="401"/>
      <c r="AU406" s="399"/>
      <c r="AV406" s="617"/>
      <c r="AW406" s="401"/>
      <c r="AX406" s="401"/>
      <c r="AY406" s="341"/>
      <c r="AZ406" s="341"/>
      <c r="BA406" s="341"/>
      <c r="BB406" s="341"/>
      <c r="BC406" s="341"/>
      <c r="BD406" s="401"/>
      <c r="BE406" s="341"/>
      <c r="BF406" s="341"/>
      <c r="BG406" s="402"/>
      <c r="BH406" s="403"/>
      <c r="BI406" s="405"/>
      <c r="BJ406" s="405"/>
      <c r="BK406" s="405"/>
      <c r="BL406" s="405"/>
      <c r="BM406" s="514"/>
    </row>
    <row r="407" ht="18.75" customHeight="1">
      <c r="A407" s="400" t="str">
        <f t="shared" si="4"/>
        <v/>
      </c>
      <c r="B407" s="341"/>
      <c r="C407" s="559"/>
      <c r="D407" s="341"/>
      <c r="E407" s="638"/>
      <c r="F407" s="393"/>
      <c r="G407" s="341" t="str">
        <f t="array" ref="G407">IF(C407="","",XLOOKUP(C407,'Master Data'!K:K,'Master Data'!N:N,"Input in Master Data",0,1))</f>
        <v/>
      </c>
      <c r="H407" s="341" t="str">
        <f t="array" ref="H407">IF(C407="","",XLOOKUP(C407,'Master Data'!K:K,'Master Data'!O:O,"Input in Master Data",0,1))</f>
        <v/>
      </c>
      <c r="I407" s="341" t="str">
        <f t="array" ref="I407">if(U407="","",XLOOKUP(U407,Master[Company],Master[Blow],"Unknown",0,1))</f>
        <v/>
      </c>
      <c r="J407" s="341" t="str">
        <f t="array" ref="J407">if(U407="","",XLOOKUP(U407,Master[Company],Master[Pigging],"Unknown",0,1))</f>
        <v/>
      </c>
      <c r="K407" s="341" t="str">
        <f t="array" ref="K407">if(U407="","",XLOOKUP(U407,Master[Company],Master[Load Method],"Unknown",0,1))</f>
        <v/>
      </c>
      <c r="L407" s="341" t="str">
        <f t="array" ref="L407">if(U407="","",XLOOKUP(U407,Master[Company],Master[Line Distance],"Unknown",0,1))</f>
        <v/>
      </c>
      <c r="M407" s="394"/>
      <c r="N407" s="341"/>
      <c r="O407" s="341"/>
      <c r="P407" s="341" t="str">
        <f t="array" ref="P407">if(U407="","",XLOOKUP(U407,Master[Company],Master[Terms],"NA",0,1))</f>
        <v/>
      </c>
      <c r="Q407" s="341" t="str">
        <f t="shared" si="1"/>
        <v/>
      </c>
      <c r="R407" s="341" t="str">
        <f t="array" ref="R407">if(U407="","",XLOOKUP(U407,Master[Company],Master[Group],"NA",0,1))</f>
        <v/>
      </c>
      <c r="S407" s="341" t="str">
        <f t="array" ref="S407">if(U407="","",XLOOKUP(U407,Master[Company],Master[Loading Location],"NA",0,1))</f>
        <v/>
      </c>
      <c r="T407" s="341" t="str">
        <f t="array" ref="T407">if(U407="","",XLOOKUP(U407,Master[Company],Master[Acronym],"NA",0,1))</f>
        <v/>
      </c>
      <c r="U407" s="341"/>
      <c r="V407" s="342"/>
      <c r="W407" s="342"/>
      <c r="X407" s="341" t="str">
        <f t="shared" si="2"/>
        <v/>
      </c>
      <c r="Y407" s="341" t="str">
        <f t="shared" si="3"/>
        <v/>
      </c>
      <c r="Z407" s="341"/>
      <c r="AA407" s="341"/>
      <c r="AB407" s="341"/>
      <c r="AC407" s="401"/>
      <c r="AD407" s="563"/>
      <c r="AE407" s="564"/>
      <c r="AF407" s="564"/>
      <c r="AG407" s="564"/>
      <c r="AH407" s="564"/>
      <c r="AI407" s="564"/>
      <c r="AJ407" s="564"/>
      <c r="AK407" s="564"/>
      <c r="AL407" s="563"/>
      <c r="AM407" s="564"/>
      <c r="AN407" s="564"/>
      <c r="AO407" s="564"/>
      <c r="AP407" s="564"/>
      <c r="AQ407" s="564"/>
      <c r="AR407" s="564"/>
      <c r="AS407" s="564"/>
      <c r="AT407" s="401"/>
      <c r="AU407" s="399"/>
      <c r="AV407" s="617"/>
      <c r="AW407" s="401"/>
      <c r="AX407" s="401"/>
      <c r="AY407" s="341"/>
      <c r="AZ407" s="341"/>
      <c r="BA407" s="341"/>
      <c r="BB407" s="341"/>
      <c r="BC407" s="341"/>
      <c r="BD407" s="401"/>
      <c r="BE407" s="341"/>
      <c r="BF407" s="341"/>
      <c r="BG407" s="402"/>
      <c r="BH407" s="403"/>
      <c r="BI407" s="405"/>
      <c r="BJ407" s="405"/>
      <c r="BK407" s="405"/>
      <c r="BL407" s="405"/>
      <c r="BM407" s="514"/>
    </row>
    <row r="408" ht="18.75" customHeight="1">
      <c r="A408" s="400" t="str">
        <f t="shared" si="4"/>
        <v/>
      </c>
      <c r="B408" s="341"/>
      <c r="C408" s="559"/>
      <c r="D408" s="341"/>
      <c r="E408" s="638"/>
      <c r="F408" s="393"/>
      <c r="G408" s="341" t="str">
        <f t="array" ref="G408">IF(C408="","",XLOOKUP(C408,'Master Data'!K:K,'Master Data'!N:N,"Input in Master Data",0,1))</f>
        <v/>
      </c>
      <c r="H408" s="341" t="str">
        <f t="array" ref="H408">IF(C408="","",XLOOKUP(C408,'Master Data'!K:K,'Master Data'!O:O,"Input in Master Data",0,1))</f>
        <v/>
      </c>
      <c r="I408" s="341" t="str">
        <f t="array" ref="I408">if(U408="","",XLOOKUP(U408,Master[Company],Master[Blow],"Unknown",0,1))</f>
        <v/>
      </c>
      <c r="J408" s="341" t="str">
        <f t="array" ref="J408">if(U408="","",XLOOKUP(U408,Master[Company],Master[Pigging],"Unknown",0,1))</f>
        <v/>
      </c>
      <c r="K408" s="341" t="str">
        <f t="array" ref="K408">if(U408="","",XLOOKUP(U408,Master[Company],Master[Load Method],"Unknown",0,1))</f>
        <v/>
      </c>
      <c r="L408" s="341" t="str">
        <f t="array" ref="L408">if(U408="","",XLOOKUP(U408,Master[Company],Master[Line Distance],"Unknown",0,1))</f>
        <v/>
      </c>
      <c r="M408" s="394"/>
      <c r="N408" s="341"/>
      <c r="O408" s="341"/>
      <c r="P408" s="341" t="str">
        <f t="array" ref="P408">if(U408="","",XLOOKUP(U408,Master[Company],Master[Terms],"NA",0,1))</f>
        <v/>
      </c>
      <c r="Q408" s="341" t="str">
        <f t="shared" si="1"/>
        <v/>
      </c>
      <c r="R408" s="341" t="str">
        <f t="array" ref="R408">if(U408="","",XLOOKUP(U408,Master[Company],Master[Group],"NA",0,1))</f>
        <v/>
      </c>
      <c r="S408" s="341" t="str">
        <f t="array" ref="S408">if(U408="","",XLOOKUP(U408,Master[Company],Master[Loading Location],"NA",0,1))</f>
        <v/>
      </c>
      <c r="T408" s="341" t="str">
        <f t="array" ref="T408">if(U408="","",XLOOKUP(U408,Master[Company],Master[Acronym],"NA",0,1))</f>
        <v/>
      </c>
      <c r="U408" s="341"/>
      <c r="V408" s="342"/>
      <c r="W408" s="342"/>
      <c r="X408" s="341" t="str">
        <f t="shared" si="2"/>
        <v/>
      </c>
      <c r="Y408" s="341" t="str">
        <f t="shared" si="3"/>
        <v/>
      </c>
      <c r="Z408" s="341"/>
      <c r="AA408" s="341"/>
      <c r="AB408" s="341"/>
      <c r="AC408" s="401"/>
      <c r="AD408" s="563"/>
      <c r="AE408" s="564"/>
      <c r="AF408" s="564"/>
      <c r="AG408" s="564"/>
      <c r="AH408" s="564"/>
      <c r="AI408" s="564"/>
      <c r="AJ408" s="564"/>
      <c r="AK408" s="564"/>
      <c r="AL408" s="563"/>
      <c r="AM408" s="564"/>
      <c r="AN408" s="564"/>
      <c r="AO408" s="564"/>
      <c r="AP408" s="564"/>
      <c r="AQ408" s="564"/>
      <c r="AR408" s="564"/>
      <c r="AS408" s="564"/>
      <c r="AT408" s="401"/>
      <c r="AU408" s="399"/>
      <c r="AV408" s="617"/>
      <c r="AW408" s="401"/>
      <c r="AX408" s="401"/>
      <c r="AY408" s="341"/>
      <c r="AZ408" s="341"/>
      <c r="BA408" s="341"/>
      <c r="BB408" s="341"/>
      <c r="BC408" s="341"/>
      <c r="BD408" s="401"/>
      <c r="BE408" s="341"/>
      <c r="BF408" s="341"/>
      <c r="BG408" s="402"/>
      <c r="BH408" s="403"/>
      <c r="BI408" s="405"/>
      <c r="BJ408" s="405"/>
      <c r="BK408" s="405"/>
      <c r="BL408" s="405"/>
      <c r="BM408" s="514"/>
    </row>
    <row r="409" ht="18.75" customHeight="1">
      <c r="A409" s="400" t="str">
        <f t="shared" si="4"/>
        <v/>
      </c>
      <c r="B409" s="341"/>
      <c r="C409" s="559"/>
      <c r="D409" s="341"/>
      <c r="E409" s="638"/>
      <c r="F409" s="393"/>
      <c r="G409" s="341" t="str">
        <f t="array" ref="G409">IF(C409="","",XLOOKUP(C409,'Master Data'!K:K,'Master Data'!N:N,"Input in Master Data",0,1))</f>
        <v/>
      </c>
      <c r="H409" s="341" t="str">
        <f t="array" ref="H409">IF(C409="","",XLOOKUP(C409,'Master Data'!K:K,'Master Data'!O:O,"Input in Master Data",0,1))</f>
        <v/>
      </c>
      <c r="I409" s="341" t="str">
        <f t="array" ref="I409">if(U409="","",XLOOKUP(U409,Master[Company],Master[Blow],"Unknown",0,1))</f>
        <v/>
      </c>
      <c r="J409" s="341" t="str">
        <f t="array" ref="J409">if(U409="","",XLOOKUP(U409,Master[Company],Master[Pigging],"Unknown",0,1))</f>
        <v/>
      </c>
      <c r="K409" s="341" t="str">
        <f t="array" ref="K409">if(U409="","",XLOOKUP(U409,Master[Company],Master[Load Method],"Unknown",0,1))</f>
        <v/>
      </c>
      <c r="L409" s="341" t="str">
        <f t="array" ref="L409">if(U409="","",XLOOKUP(U409,Master[Company],Master[Line Distance],"Unknown",0,1))</f>
        <v/>
      </c>
      <c r="M409" s="394"/>
      <c r="N409" s="341"/>
      <c r="O409" s="341"/>
      <c r="P409" s="341" t="str">
        <f t="array" ref="P409">if(U409="","",XLOOKUP(U409,Master[Company],Master[Terms],"NA",0,1))</f>
        <v/>
      </c>
      <c r="Q409" s="341" t="str">
        <f t="shared" si="1"/>
        <v/>
      </c>
      <c r="R409" s="341" t="str">
        <f t="array" ref="R409">if(U409="","",XLOOKUP(U409,Master[Company],Master[Group],"NA",0,1))</f>
        <v/>
      </c>
      <c r="S409" s="341" t="str">
        <f t="array" ref="S409">if(U409="","",XLOOKUP(U409,Master[Company],Master[Loading Location],"NA",0,1))</f>
        <v/>
      </c>
      <c r="T409" s="341" t="str">
        <f t="array" ref="T409">if(U409="","",XLOOKUP(U409,Master[Company],Master[Acronym],"NA",0,1))</f>
        <v/>
      </c>
      <c r="U409" s="341"/>
      <c r="V409" s="342"/>
      <c r="W409" s="342"/>
      <c r="X409" s="341" t="str">
        <f t="shared" si="2"/>
        <v/>
      </c>
      <c r="Y409" s="341" t="str">
        <f t="shared" si="3"/>
        <v/>
      </c>
      <c r="Z409" s="341"/>
      <c r="AA409" s="341"/>
      <c r="AB409" s="341"/>
      <c r="AC409" s="401"/>
      <c r="AD409" s="563"/>
      <c r="AE409" s="564"/>
      <c r="AF409" s="564"/>
      <c r="AG409" s="564"/>
      <c r="AH409" s="564"/>
      <c r="AI409" s="564"/>
      <c r="AJ409" s="564"/>
      <c r="AK409" s="564"/>
      <c r="AL409" s="563"/>
      <c r="AM409" s="564"/>
      <c r="AN409" s="564"/>
      <c r="AO409" s="564"/>
      <c r="AP409" s="564"/>
      <c r="AQ409" s="564"/>
      <c r="AR409" s="564"/>
      <c r="AS409" s="564"/>
      <c r="AT409" s="401"/>
      <c r="AU409" s="399"/>
      <c r="AV409" s="617"/>
      <c r="AW409" s="401"/>
      <c r="AX409" s="401"/>
      <c r="AY409" s="341"/>
      <c r="AZ409" s="341"/>
      <c r="BA409" s="341"/>
      <c r="BB409" s="341"/>
      <c r="BC409" s="341"/>
      <c r="BD409" s="401"/>
      <c r="BE409" s="341"/>
      <c r="BF409" s="341"/>
      <c r="BG409" s="402"/>
      <c r="BH409" s="403"/>
      <c r="BI409" s="405"/>
      <c r="BJ409" s="405"/>
      <c r="BK409" s="405"/>
      <c r="BL409" s="405"/>
      <c r="BM409" s="514"/>
    </row>
    <row r="410" ht="18.75" customHeight="1">
      <c r="A410" s="400" t="str">
        <f t="shared" si="4"/>
        <v/>
      </c>
      <c r="B410" s="341"/>
      <c r="C410" s="559"/>
      <c r="D410" s="341"/>
      <c r="E410" s="638"/>
      <c r="F410" s="393"/>
      <c r="G410" s="341" t="str">
        <f t="array" ref="G410">IF(C410="","",XLOOKUP(C410,'Master Data'!K:K,'Master Data'!N:N,"Input in Master Data",0,1))</f>
        <v/>
      </c>
      <c r="H410" s="341" t="str">
        <f t="array" ref="H410">IF(C410="","",XLOOKUP(C410,'Master Data'!K:K,'Master Data'!O:O,"Input in Master Data",0,1))</f>
        <v/>
      </c>
      <c r="I410" s="341" t="str">
        <f t="array" ref="I410">if(U410="","",XLOOKUP(U410,Master[Company],Master[Blow],"Unknown",0,1))</f>
        <v/>
      </c>
      <c r="J410" s="341" t="str">
        <f t="array" ref="J410">if(U410="","",XLOOKUP(U410,Master[Company],Master[Pigging],"Unknown",0,1))</f>
        <v/>
      </c>
      <c r="K410" s="341" t="str">
        <f t="array" ref="K410">if(U410="","",XLOOKUP(U410,Master[Company],Master[Load Method],"Unknown",0,1))</f>
        <v/>
      </c>
      <c r="L410" s="341" t="str">
        <f t="array" ref="L410">if(U410="","",XLOOKUP(U410,Master[Company],Master[Line Distance],"Unknown",0,1))</f>
        <v/>
      </c>
      <c r="M410" s="394"/>
      <c r="N410" s="341"/>
      <c r="O410" s="341"/>
      <c r="P410" s="341" t="str">
        <f t="array" ref="P410">if(U410="","",XLOOKUP(U410,Master[Company],Master[Terms],"NA",0,1))</f>
        <v/>
      </c>
      <c r="Q410" s="341" t="str">
        <f t="shared" si="1"/>
        <v/>
      </c>
      <c r="R410" s="341" t="str">
        <f t="array" ref="R410">if(U410="","",XLOOKUP(U410,Master[Company],Master[Group],"NA",0,1))</f>
        <v/>
      </c>
      <c r="S410" s="341" t="str">
        <f t="array" ref="S410">if(U410="","",XLOOKUP(U410,Master[Company],Master[Loading Location],"NA",0,1))</f>
        <v/>
      </c>
      <c r="T410" s="341" t="str">
        <f t="array" ref="T410">if(U410="","",XLOOKUP(U410,Master[Company],Master[Acronym],"NA",0,1))</f>
        <v/>
      </c>
      <c r="U410" s="341"/>
      <c r="V410" s="342"/>
      <c r="W410" s="342"/>
      <c r="X410" s="341" t="str">
        <f t="shared" si="2"/>
        <v/>
      </c>
      <c r="Y410" s="341" t="str">
        <f t="shared" si="3"/>
        <v/>
      </c>
      <c r="Z410" s="341"/>
      <c r="AA410" s="341"/>
      <c r="AB410" s="341"/>
      <c r="AC410" s="401"/>
      <c r="AD410" s="563"/>
      <c r="AE410" s="564"/>
      <c r="AF410" s="564"/>
      <c r="AG410" s="564"/>
      <c r="AH410" s="564"/>
      <c r="AI410" s="564"/>
      <c r="AJ410" s="564"/>
      <c r="AK410" s="564"/>
      <c r="AL410" s="563"/>
      <c r="AM410" s="564"/>
      <c r="AN410" s="564"/>
      <c r="AO410" s="564"/>
      <c r="AP410" s="564"/>
      <c r="AQ410" s="564"/>
      <c r="AR410" s="564"/>
      <c r="AS410" s="564"/>
      <c r="AT410" s="401"/>
      <c r="AU410" s="399"/>
      <c r="AV410" s="617"/>
      <c r="AW410" s="401"/>
      <c r="AX410" s="401"/>
      <c r="AY410" s="341"/>
      <c r="AZ410" s="341"/>
      <c r="BA410" s="341"/>
      <c r="BB410" s="341"/>
      <c r="BC410" s="341"/>
      <c r="BD410" s="401"/>
      <c r="BE410" s="341"/>
      <c r="BF410" s="341"/>
      <c r="BG410" s="402"/>
      <c r="BH410" s="403"/>
      <c r="BI410" s="405"/>
      <c r="BJ410" s="405"/>
      <c r="BK410" s="405"/>
      <c r="BL410" s="405"/>
      <c r="BM410" s="514"/>
    </row>
    <row r="411" ht="18.75" customHeight="1">
      <c r="A411" s="400" t="str">
        <f t="shared" si="4"/>
        <v/>
      </c>
      <c r="B411" s="341"/>
      <c r="C411" s="559"/>
      <c r="D411" s="341"/>
      <c r="E411" s="638"/>
      <c r="F411" s="393"/>
      <c r="G411" s="341" t="str">
        <f t="array" ref="G411">IF(C411="","",XLOOKUP(C411,'Master Data'!K:K,'Master Data'!N:N,"Input in Master Data",0,1))</f>
        <v/>
      </c>
      <c r="H411" s="341" t="str">
        <f t="array" ref="H411">IF(C411="","",XLOOKUP(C411,'Master Data'!K:K,'Master Data'!O:O,"Input in Master Data",0,1))</f>
        <v/>
      </c>
      <c r="I411" s="341" t="str">
        <f t="array" ref="I411">if(U411="","",XLOOKUP(U411,Master[Company],Master[Blow],"Unknown",0,1))</f>
        <v/>
      </c>
      <c r="J411" s="341" t="str">
        <f t="array" ref="J411">if(U411="","",XLOOKUP(U411,Master[Company],Master[Pigging],"Unknown",0,1))</f>
        <v/>
      </c>
      <c r="K411" s="341" t="str">
        <f t="array" ref="K411">if(U411="","",XLOOKUP(U411,Master[Company],Master[Load Method],"Unknown",0,1))</f>
        <v/>
      </c>
      <c r="L411" s="341" t="str">
        <f t="array" ref="L411">if(U411="","",XLOOKUP(U411,Master[Company],Master[Line Distance],"Unknown",0,1))</f>
        <v/>
      </c>
      <c r="M411" s="394"/>
      <c r="N411" s="341"/>
      <c r="O411" s="341"/>
      <c r="P411" s="341" t="str">
        <f t="array" ref="P411">if(U411="","",XLOOKUP(U411,Master[Company],Master[Terms],"NA",0,1))</f>
        <v/>
      </c>
      <c r="Q411" s="341" t="str">
        <f t="shared" si="1"/>
        <v/>
      </c>
      <c r="R411" s="341" t="str">
        <f t="array" ref="R411">if(U411="","",XLOOKUP(U411,Master[Company],Master[Group],"NA",0,1))</f>
        <v/>
      </c>
      <c r="S411" s="341" t="str">
        <f t="array" ref="S411">if(U411="","",XLOOKUP(U411,Master[Company],Master[Loading Location],"NA",0,1))</f>
        <v/>
      </c>
      <c r="T411" s="341" t="str">
        <f t="array" ref="T411">if(U411="","",XLOOKUP(U411,Master[Company],Master[Acronym],"NA",0,1))</f>
        <v/>
      </c>
      <c r="U411" s="341"/>
      <c r="V411" s="342"/>
      <c r="W411" s="342"/>
      <c r="X411" s="341" t="str">
        <f t="shared" si="2"/>
        <v/>
      </c>
      <c r="Y411" s="341" t="str">
        <f t="shared" si="3"/>
        <v/>
      </c>
      <c r="Z411" s="341"/>
      <c r="AA411" s="341"/>
      <c r="AB411" s="341"/>
      <c r="AC411" s="401"/>
      <c r="AD411" s="563"/>
      <c r="AE411" s="564"/>
      <c r="AF411" s="564"/>
      <c r="AG411" s="564"/>
      <c r="AH411" s="564"/>
      <c r="AI411" s="564"/>
      <c r="AJ411" s="564"/>
      <c r="AK411" s="564"/>
      <c r="AL411" s="563"/>
      <c r="AM411" s="564"/>
      <c r="AN411" s="564"/>
      <c r="AO411" s="564"/>
      <c r="AP411" s="564"/>
      <c r="AQ411" s="564"/>
      <c r="AR411" s="564"/>
      <c r="AS411" s="564"/>
      <c r="AT411" s="401"/>
      <c r="AU411" s="399"/>
      <c r="AV411" s="617"/>
      <c r="AW411" s="401"/>
      <c r="AX411" s="401"/>
      <c r="AY411" s="341"/>
      <c r="AZ411" s="341"/>
      <c r="BA411" s="341"/>
      <c r="BB411" s="341"/>
      <c r="BC411" s="341"/>
      <c r="BD411" s="401"/>
      <c r="BE411" s="341"/>
      <c r="BF411" s="341"/>
      <c r="BG411" s="402"/>
      <c r="BH411" s="403"/>
      <c r="BI411" s="405"/>
      <c r="BJ411" s="405"/>
      <c r="BK411" s="405"/>
      <c r="BL411" s="405"/>
      <c r="BM411" s="514"/>
    </row>
    <row r="412" ht="18.75" customHeight="1">
      <c r="A412" s="400" t="str">
        <f t="shared" si="4"/>
        <v/>
      </c>
      <c r="B412" s="341"/>
      <c r="C412" s="559"/>
      <c r="D412" s="341"/>
      <c r="E412" s="638"/>
      <c r="F412" s="393"/>
      <c r="G412" s="341" t="str">
        <f t="array" ref="G412">IF(C412="","",XLOOKUP(C412,'Master Data'!K:K,'Master Data'!N:N,"Input in Master Data",0,1))</f>
        <v/>
      </c>
      <c r="H412" s="341" t="str">
        <f t="array" ref="H412">IF(C412="","",XLOOKUP(C412,'Master Data'!K:K,'Master Data'!O:O,"Input in Master Data",0,1))</f>
        <v/>
      </c>
      <c r="I412" s="341" t="str">
        <f t="array" ref="I412">if(U412="","",XLOOKUP(U412,Master[Company],Master[Blow],"Unknown",0,1))</f>
        <v/>
      </c>
      <c r="J412" s="341" t="str">
        <f t="array" ref="J412">if(U412="","",XLOOKUP(U412,Master[Company],Master[Pigging],"Unknown",0,1))</f>
        <v/>
      </c>
      <c r="K412" s="341" t="str">
        <f t="array" ref="K412">if(U412="","",XLOOKUP(U412,Master[Company],Master[Load Method],"Unknown",0,1))</f>
        <v/>
      </c>
      <c r="L412" s="341" t="str">
        <f t="array" ref="L412">if(U412="","",XLOOKUP(U412,Master[Company],Master[Line Distance],"Unknown",0,1))</f>
        <v/>
      </c>
      <c r="M412" s="394"/>
      <c r="N412" s="341"/>
      <c r="O412" s="341"/>
      <c r="P412" s="341" t="str">
        <f t="array" ref="P412">if(U412="","",XLOOKUP(U412,Master[Company],Master[Terms],"NA",0,1))</f>
        <v/>
      </c>
      <c r="Q412" s="341" t="str">
        <f t="shared" si="1"/>
        <v/>
      </c>
      <c r="R412" s="341" t="str">
        <f t="array" ref="R412">if(U412="","",XLOOKUP(U412,Master[Company],Master[Group],"NA",0,1))</f>
        <v/>
      </c>
      <c r="S412" s="341" t="str">
        <f t="array" ref="S412">if(U412="","",XLOOKUP(U412,Master[Company],Master[Loading Location],"NA",0,1))</f>
        <v/>
      </c>
      <c r="T412" s="341" t="str">
        <f t="array" ref="T412">if(U412="","",XLOOKUP(U412,Master[Company],Master[Acronym],"NA",0,1))</f>
        <v/>
      </c>
      <c r="U412" s="341"/>
      <c r="V412" s="342"/>
      <c r="W412" s="342"/>
      <c r="X412" s="341" t="str">
        <f t="shared" si="2"/>
        <v/>
      </c>
      <c r="Y412" s="341" t="str">
        <f t="shared" si="3"/>
        <v/>
      </c>
      <c r="Z412" s="341"/>
      <c r="AA412" s="341"/>
      <c r="AB412" s="341"/>
      <c r="AC412" s="401"/>
      <c r="AD412" s="563"/>
      <c r="AE412" s="564"/>
      <c r="AF412" s="564"/>
      <c r="AG412" s="564"/>
      <c r="AH412" s="564"/>
      <c r="AI412" s="564"/>
      <c r="AJ412" s="564"/>
      <c r="AK412" s="564"/>
      <c r="AL412" s="563"/>
      <c r="AM412" s="564"/>
      <c r="AN412" s="564"/>
      <c r="AO412" s="564"/>
      <c r="AP412" s="564"/>
      <c r="AQ412" s="564"/>
      <c r="AR412" s="564"/>
      <c r="AS412" s="564"/>
      <c r="AT412" s="401"/>
      <c r="AU412" s="399"/>
      <c r="AV412" s="617"/>
      <c r="AW412" s="401"/>
      <c r="AX412" s="401"/>
      <c r="AY412" s="341"/>
      <c r="AZ412" s="341"/>
      <c r="BA412" s="341"/>
      <c r="BB412" s="341"/>
      <c r="BC412" s="341"/>
      <c r="BD412" s="401"/>
      <c r="BE412" s="341"/>
      <c r="BF412" s="341"/>
      <c r="BG412" s="402"/>
      <c r="BH412" s="403"/>
      <c r="BI412" s="405"/>
      <c r="BJ412" s="405"/>
      <c r="BK412" s="405"/>
      <c r="BL412" s="405"/>
      <c r="BM412" s="514"/>
    </row>
    <row r="413" ht="18.75" customHeight="1">
      <c r="A413" s="400" t="str">
        <f t="shared" si="4"/>
        <v/>
      </c>
      <c r="B413" s="341"/>
      <c r="C413" s="559"/>
      <c r="D413" s="341"/>
      <c r="E413" s="638"/>
      <c r="F413" s="393"/>
      <c r="G413" s="341" t="str">
        <f t="array" ref="G413">IF(C413="","",XLOOKUP(C413,'Master Data'!K:K,'Master Data'!N:N,"Input in Master Data",0,1))</f>
        <v/>
      </c>
      <c r="H413" s="341" t="str">
        <f t="array" ref="H413">IF(C413="","",XLOOKUP(C413,'Master Data'!K:K,'Master Data'!O:O,"Input in Master Data",0,1))</f>
        <v/>
      </c>
      <c r="I413" s="341" t="str">
        <f t="array" ref="I413">if(U413="","",XLOOKUP(U413,Master[Company],Master[Blow],"Unknown",0,1))</f>
        <v/>
      </c>
      <c r="J413" s="341" t="str">
        <f t="array" ref="J413">if(U413="","",XLOOKUP(U413,Master[Company],Master[Pigging],"Unknown",0,1))</f>
        <v/>
      </c>
      <c r="K413" s="341" t="str">
        <f t="array" ref="K413">if(U413="","",XLOOKUP(U413,Master[Company],Master[Load Method],"Unknown",0,1))</f>
        <v/>
      </c>
      <c r="L413" s="341" t="str">
        <f t="array" ref="L413">if(U413="","",XLOOKUP(U413,Master[Company],Master[Line Distance],"Unknown",0,1))</f>
        <v/>
      </c>
      <c r="M413" s="394"/>
      <c r="N413" s="341"/>
      <c r="O413" s="341"/>
      <c r="P413" s="341" t="str">
        <f t="array" ref="P413">if(U413="","",XLOOKUP(U413,Master[Company],Master[Terms],"NA",0,1))</f>
        <v/>
      </c>
      <c r="Q413" s="341" t="str">
        <f t="shared" si="1"/>
        <v/>
      </c>
      <c r="R413" s="341" t="str">
        <f t="array" ref="R413">if(U413="","",XLOOKUP(U413,Master[Company],Master[Group],"NA",0,1))</f>
        <v/>
      </c>
      <c r="S413" s="341" t="str">
        <f t="array" ref="S413">if(U413="","",XLOOKUP(U413,Master[Company],Master[Loading Location],"NA",0,1))</f>
        <v/>
      </c>
      <c r="T413" s="341" t="str">
        <f t="array" ref="T413">if(U413="","",XLOOKUP(U413,Master[Company],Master[Acronym],"NA",0,1))</f>
        <v/>
      </c>
      <c r="U413" s="341"/>
      <c r="V413" s="342"/>
      <c r="W413" s="342"/>
      <c r="X413" s="341" t="str">
        <f t="shared" si="2"/>
        <v/>
      </c>
      <c r="Y413" s="341" t="str">
        <f t="shared" si="3"/>
        <v/>
      </c>
      <c r="Z413" s="341"/>
      <c r="AA413" s="341"/>
      <c r="AB413" s="341"/>
      <c r="AC413" s="401"/>
      <c r="AD413" s="563"/>
      <c r="AE413" s="564"/>
      <c r="AF413" s="564"/>
      <c r="AG413" s="564"/>
      <c r="AH413" s="564"/>
      <c r="AI413" s="564"/>
      <c r="AJ413" s="564"/>
      <c r="AK413" s="564"/>
      <c r="AL413" s="563"/>
      <c r="AM413" s="564"/>
      <c r="AN413" s="564"/>
      <c r="AO413" s="564"/>
      <c r="AP413" s="564"/>
      <c r="AQ413" s="564"/>
      <c r="AR413" s="564"/>
      <c r="AS413" s="564"/>
      <c r="AT413" s="401"/>
      <c r="AU413" s="399"/>
      <c r="AV413" s="617"/>
      <c r="AW413" s="401"/>
      <c r="AX413" s="401"/>
      <c r="AY413" s="341"/>
      <c r="AZ413" s="341"/>
      <c r="BA413" s="341"/>
      <c r="BB413" s="341"/>
      <c r="BC413" s="341"/>
      <c r="BD413" s="401"/>
      <c r="BE413" s="341"/>
      <c r="BF413" s="341"/>
      <c r="BG413" s="402"/>
      <c r="BH413" s="403"/>
      <c r="BI413" s="405"/>
      <c r="BJ413" s="405"/>
      <c r="BK413" s="405"/>
      <c r="BL413" s="405"/>
      <c r="BM413" s="514"/>
    </row>
    <row r="414" ht="18.75" customHeight="1">
      <c r="A414" s="400" t="str">
        <f t="shared" si="4"/>
        <v/>
      </c>
      <c r="B414" s="341"/>
      <c r="C414" s="559"/>
      <c r="D414" s="341"/>
      <c r="E414" s="638"/>
      <c r="F414" s="393"/>
      <c r="G414" s="341" t="str">
        <f t="array" ref="G414">IF(C414="","",XLOOKUP(C414,'Master Data'!K:K,'Master Data'!N:N,"Input in Master Data",0,1))</f>
        <v/>
      </c>
      <c r="H414" s="341" t="str">
        <f t="array" ref="H414">IF(C414="","",XLOOKUP(C414,'Master Data'!K:K,'Master Data'!O:O,"Input in Master Data",0,1))</f>
        <v/>
      </c>
      <c r="I414" s="341" t="str">
        <f t="array" ref="I414">if(U414="","",XLOOKUP(U414,Master[Company],Master[Blow],"Unknown",0,1))</f>
        <v/>
      </c>
      <c r="J414" s="341" t="str">
        <f t="array" ref="J414">if(U414="","",XLOOKUP(U414,Master[Company],Master[Pigging],"Unknown",0,1))</f>
        <v/>
      </c>
      <c r="K414" s="341" t="str">
        <f t="array" ref="K414">if(U414="","",XLOOKUP(U414,Master[Company],Master[Load Method],"Unknown",0,1))</f>
        <v/>
      </c>
      <c r="L414" s="341" t="str">
        <f t="array" ref="L414">if(U414="","",XLOOKUP(U414,Master[Company],Master[Line Distance],"Unknown",0,1))</f>
        <v/>
      </c>
      <c r="M414" s="394"/>
      <c r="N414" s="341"/>
      <c r="O414" s="341"/>
      <c r="P414" s="341" t="str">
        <f t="array" ref="P414">if(U414="","",XLOOKUP(U414,Master[Company],Master[Terms],"NA",0,1))</f>
        <v/>
      </c>
      <c r="Q414" s="341" t="str">
        <f t="shared" si="1"/>
        <v/>
      </c>
      <c r="R414" s="341" t="str">
        <f t="array" ref="R414">if(U414="","",XLOOKUP(U414,Master[Company],Master[Group],"NA",0,1))</f>
        <v/>
      </c>
      <c r="S414" s="341" t="str">
        <f t="array" ref="S414">if(U414="","",XLOOKUP(U414,Master[Company],Master[Loading Location],"NA",0,1))</f>
        <v/>
      </c>
      <c r="T414" s="341" t="str">
        <f t="array" ref="T414">if(U414="","",XLOOKUP(U414,Master[Company],Master[Acronym],"NA",0,1))</f>
        <v/>
      </c>
      <c r="U414" s="341"/>
      <c r="V414" s="342"/>
      <c r="W414" s="342"/>
      <c r="X414" s="341" t="str">
        <f t="shared" si="2"/>
        <v/>
      </c>
      <c r="Y414" s="341" t="str">
        <f t="shared" si="3"/>
        <v/>
      </c>
      <c r="Z414" s="341"/>
      <c r="AA414" s="341"/>
      <c r="AB414" s="341"/>
      <c r="AC414" s="401"/>
      <c r="AD414" s="563"/>
      <c r="AE414" s="564"/>
      <c r="AF414" s="564"/>
      <c r="AG414" s="564"/>
      <c r="AH414" s="564"/>
      <c r="AI414" s="564"/>
      <c r="AJ414" s="564"/>
      <c r="AK414" s="564"/>
      <c r="AL414" s="563"/>
      <c r="AM414" s="564"/>
      <c r="AN414" s="564"/>
      <c r="AO414" s="564"/>
      <c r="AP414" s="564"/>
      <c r="AQ414" s="564"/>
      <c r="AR414" s="564"/>
      <c r="AS414" s="564"/>
      <c r="AT414" s="401"/>
      <c r="AU414" s="399"/>
      <c r="AV414" s="617"/>
      <c r="AW414" s="401"/>
      <c r="AX414" s="401"/>
      <c r="AY414" s="341"/>
      <c r="AZ414" s="341"/>
      <c r="BA414" s="341"/>
      <c r="BB414" s="341"/>
      <c r="BC414" s="341"/>
      <c r="BD414" s="401"/>
      <c r="BE414" s="341"/>
      <c r="BF414" s="341"/>
      <c r="BG414" s="402"/>
      <c r="BH414" s="403"/>
      <c r="BI414" s="405"/>
      <c r="BJ414" s="405"/>
      <c r="BK414" s="405"/>
      <c r="BL414" s="405"/>
      <c r="BM414" s="514"/>
    </row>
    <row r="415" ht="18.75" customHeight="1">
      <c r="A415" s="400" t="str">
        <f t="shared" si="4"/>
        <v/>
      </c>
      <c r="B415" s="341"/>
      <c r="C415" s="559"/>
      <c r="D415" s="341"/>
      <c r="E415" s="638"/>
      <c r="F415" s="393"/>
      <c r="G415" s="341" t="str">
        <f t="array" ref="G415">IF(C415="","",XLOOKUP(C415,'Master Data'!K:K,'Master Data'!N:N,"Input in Master Data",0,1))</f>
        <v/>
      </c>
      <c r="H415" s="341" t="str">
        <f t="array" ref="H415">IF(C415="","",XLOOKUP(C415,'Master Data'!K:K,'Master Data'!O:O,"Input in Master Data",0,1))</f>
        <v/>
      </c>
      <c r="I415" s="341" t="str">
        <f t="array" ref="I415">if(U415="","",XLOOKUP(U415,Master[Company],Master[Blow],"Unknown",0,1))</f>
        <v/>
      </c>
      <c r="J415" s="341" t="str">
        <f t="array" ref="J415">if(U415="","",XLOOKUP(U415,Master[Company],Master[Pigging],"Unknown",0,1))</f>
        <v/>
      </c>
      <c r="K415" s="341" t="str">
        <f t="array" ref="K415">if(U415="","",XLOOKUP(U415,Master[Company],Master[Load Method],"Unknown",0,1))</f>
        <v/>
      </c>
      <c r="L415" s="341" t="str">
        <f t="array" ref="L415">if(U415="","",XLOOKUP(U415,Master[Company],Master[Line Distance],"Unknown",0,1))</f>
        <v/>
      </c>
      <c r="M415" s="394"/>
      <c r="N415" s="341"/>
      <c r="O415" s="341"/>
      <c r="P415" s="341" t="str">
        <f t="array" ref="P415">if(U415="","",XLOOKUP(U415,Master[Company],Master[Terms],"NA",0,1))</f>
        <v/>
      </c>
      <c r="Q415" s="341" t="str">
        <f t="shared" si="1"/>
        <v/>
      </c>
      <c r="R415" s="341" t="str">
        <f t="array" ref="R415">if(U415="","",XLOOKUP(U415,Master[Company],Master[Group],"NA",0,1))</f>
        <v/>
      </c>
      <c r="S415" s="341" t="str">
        <f t="array" ref="S415">if(U415="","",XLOOKUP(U415,Master[Company],Master[Loading Location],"NA",0,1))</f>
        <v/>
      </c>
      <c r="T415" s="341" t="str">
        <f t="array" ref="T415">if(U415="","",XLOOKUP(U415,Master[Company],Master[Acronym],"NA",0,1))</f>
        <v/>
      </c>
      <c r="U415" s="341"/>
      <c r="V415" s="342"/>
      <c r="W415" s="342"/>
      <c r="X415" s="341" t="str">
        <f t="shared" si="2"/>
        <v/>
      </c>
      <c r="Y415" s="341" t="str">
        <f t="shared" si="3"/>
        <v/>
      </c>
      <c r="Z415" s="341"/>
      <c r="AA415" s="341"/>
      <c r="AB415" s="341"/>
      <c r="AC415" s="401"/>
      <c r="AD415" s="563"/>
      <c r="AE415" s="564"/>
      <c r="AF415" s="564"/>
      <c r="AG415" s="564"/>
      <c r="AH415" s="564"/>
      <c r="AI415" s="564"/>
      <c r="AJ415" s="564"/>
      <c r="AK415" s="564"/>
      <c r="AL415" s="563"/>
      <c r="AM415" s="564"/>
      <c r="AN415" s="564"/>
      <c r="AO415" s="564"/>
      <c r="AP415" s="564"/>
      <c r="AQ415" s="564"/>
      <c r="AR415" s="564"/>
      <c r="AS415" s="564"/>
      <c r="AT415" s="401"/>
      <c r="AU415" s="399"/>
      <c r="AV415" s="617"/>
      <c r="AW415" s="401"/>
      <c r="AX415" s="401"/>
      <c r="AY415" s="341"/>
      <c r="AZ415" s="341"/>
      <c r="BA415" s="341"/>
      <c r="BB415" s="341"/>
      <c r="BC415" s="341"/>
      <c r="BD415" s="401"/>
      <c r="BE415" s="341"/>
      <c r="BF415" s="341"/>
      <c r="BG415" s="402"/>
      <c r="BH415" s="403"/>
      <c r="BI415" s="405"/>
      <c r="BJ415" s="405"/>
      <c r="BK415" s="405"/>
      <c r="BL415" s="405"/>
      <c r="BM415" s="514"/>
    </row>
    <row r="416" ht="18.75" customHeight="1">
      <c r="A416" s="400" t="str">
        <f t="shared" si="4"/>
        <v/>
      </c>
      <c r="B416" s="341"/>
      <c r="C416" s="559"/>
      <c r="D416" s="341"/>
      <c r="E416" s="638"/>
      <c r="F416" s="393"/>
      <c r="G416" s="341" t="str">
        <f t="array" ref="G416">IF(C416="","",XLOOKUP(C416,'Master Data'!K:K,'Master Data'!N:N,"Input in Master Data",0,1))</f>
        <v/>
      </c>
      <c r="H416" s="341" t="str">
        <f t="array" ref="H416">IF(C416="","",XLOOKUP(C416,'Master Data'!K:K,'Master Data'!O:O,"Input in Master Data",0,1))</f>
        <v/>
      </c>
      <c r="I416" s="341" t="str">
        <f t="array" ref="I416">if(U416="","",XLOOKUP(U416,Master[Company],Master[Blow],"Unknown",0,1))</f>
        <v/>
      </c>
      <c r="J416" s="341" t="str">
        <f t="array" ref="J416">if(U416="","",XLOOKUP(U416,Master[Company],Master[Pigging],"Unknown",0,1))</f>
        <v/>
      </c>
      <c r="K416" s="341" t="str">
        <f t="array" ref="K416">if(U416="","",XLOOKUP(U416,Master[Company],Master[Load Method],"Unknown",0,1))</f>
        <v/>
      </c>
      <c r="L416" s="341" t="str">
        <f t="array" ref="L416">if(U416="","",XLOOKUP(U416,Master[Company],Master[Line Distance],"Unknown",0,1))</f>
        <v/>
      </c>
      <c r="M416" s="394"/>
      <c r="N416" s="341"/>
      <c r="O416" s="341"/>
      <c r="P416" s="341" t="str">
        <f t="array" ref="P416">if(U416="","",XLOOKUP(U416,Master[Company],Master[Terms],"NA",0,1))</f>
        <v/>
      </c>
      <c r="Q416" s="341" t="str">
        <f t="shared" si="1"/>
        <v/>
      </c>
      <c r="R416" s="341" t="str">
        <f t="array" ref="R416">if(U416="","",XLOOKUP(U416,Master[Company],Master[Group],"NA",0,1))</f>
        <v/>
      </c>
      <c r="S416" s="341" t="str">
        <f t="array" ref="S416">if(U416="","",XLOOKUP(U416,Master[Company],Master[Loading Location],"NA",0,1))</f>
        <v/>
      </c>
      <c r="T416" s="341" t="str">
        <f t="array" ref="T416">if(U416="","",XLOOKUP(U416,Master[Company],Master[Acronym],"NA",0,1))</f>
        <v/>
      </c>
      <c r="U416" s="341"/>
      <c r="V416" s="342"/>
      <c r="W416" s="342"/>
      <c r="X416" s="341" t="str">
        <f t="shared" si="2"/>
        <v/>
      </c>
      <c r="Y416" s="341" t="str">
        <f t="shared" si="3"/>
        <v/>
      </c>
      <c r="Z416" s="341"/>
      <c r="AA416" s="341"/>
      <c r="AB416" s="341"/>
      <c r="AC416" s="401"/>
      <c r="AD416" s="563"/>
      <c r="AE416" s="564"/>
      <c r="AF416" s="564"/>
      <c r="AG416" s="564"/>
      <c r="AH416" s="564"/>
      <c r="AI416" s="564"/>
      <c r="AJ416" s="564"/>
      <c r="AK416" s="564"/>
      <c r="AL416" s="563"/>
      <c r="AM416" s="564"/>
      <c r="AN416" s="564"/>
      <c r="AO416" s="564"/>
      <c r="AP416" s="564"/>
      <c r="AQ416" s="564"/>
      <c r="AR416" s="564"/>
      <c r="AS416" s="564"/>
      <c r="AT416" s="401"/>
      <c r="AU416" s="399"/>
      <c r="AV416" s="617"/>
      <c r="AW416" s="401"/>
      <c r="AX416" s="401"/>
      <c r="AY416" s="341"/>
      <c r="AZ416" s="341"/>
      <c r="BA416" s="341"/>
      <c r="BB416" s="341"/>
      <c r="BC416" s="341"/>
      <c r="BD416" s="401"/>
      <c r="BE416" s="341"/>
      <c r="BF416" s="341"/>
      <c r="BG416" s="402"/>
      <c r="BH416" s="403"/>
      <c r="BI416" s="405"/>
      <c r="BJ416" s="405"/>
      <c r="BK416" s="405"/>
      <c r="BL416" s="405"/>
      <c r="BM416" s="514"/>
    </row>
    <row r="417" ht="18.75" customHeight="1">
      <c r="A417" s="400" t="str">
        <f t="shared" si="4"/>
        <v/>
      </c>
      <c r="B417" s="341"/>
      <c r="C417" s="559"/>
      <c r="D417" s="341"/>
      <c r="E417" s="638"/>
      <c r="F417" s="393"/>
      <c r="G417" s="341" t="str">
        <f t="array" ref="G417">IF(C417="","",XLOOKUP(C417,'Master Data'!K:K,'Master Data'!N:N,"Input in Master Data",0,1))</f>
        <v/>
      </c>
      <c r="H417" s="341" t="str">
        <f t="array" ref="H417">IF(C417="","",XLOOKUP(C417,'Master Data'!K:K,'Master Data'!O:O,"Input in Master Data",0,1))</f>
        <v/>
      </c>
      <c r="I417" s="341" t="str">
        <f t="array" ref="I417">if(U417="","",XLOOKUP(U417,Master[Company],Master[Blow],"Unknown",0,1))</f>
        <v/>
      </c>
      <c r="J417" s="341" t="str">
        <f t="array" ref="J417">if(U417="","",XLOOKUP(U417,Master[Company],Master[Pigging],"Unknown",0,1))</f>
        <v/>
      </c>
      <c r="K417" s="341" t="str">
        <f t="array" ref="K417">if(U417="","",XLOOKUP(U417,Master[Company],Master[Load Method],"Unknown",0,1))</f>
        <v/>
      </c>
      <c r="L417" s="341" t="str">
        <f t="array" ref="L417">if(U417="","",XLOOKUP(U417,Master[Company],Master[Line Distance],"Unknown",0,1))</f>
        <v/>
      </c>
      <c r="M417" s="394"/>
      <c r="N417" s="341"/>
      <c r="O417" s="341"/>
      <c r="P417" s="341" t="str">
        <f t="array" ref="P417">if(U417="","",XLOOKUP(U417,Master[Company],Master[Terms],"NA",0,1))</f>
        <v/>
      </c>
      <c r="Q417" s="341" t="str">
        <f t="shared" si="1"/>
        <v/>
      </c>
      <c r="R417" s="341" t="str">
        <f t="array" ref="R417">if(U417="","",XLOOKUP(U417,Master[Company],Master[Group],"NA",0,1))</f>
        <v/>
      </c>
      <c r="S417" s="341" t="str">
        <f t="array" ref="S417">if(U417="","",XLOOKUP(U417,Master[Company],Master[Loading Location],"NA",0,1))</f>
        <v/>
      </c>
      <c r="T417" s="341" t="str">
        <f t="array" ref="T417">if(U417="","",XLOOKUP(U417,Master[Company],Master[Acronym],"NA",0,1))</f>
        <v/>
      </c>
      <c r="U417" s="341"/>
      <c r="V417" s="342"/>
      <c r="W417" s="342"/>
      <c r="X417" s="341" t="str">
        <f t="shared" si="2"/>
        <v/>
      </c>
      <c r="Y417" s="341" t="str">
        <f t="shared" si="3"/>
        <v/>
      </c>
      <c r="Z417" s="341"/>
      <c r="AA417" s="341"/>
      <c r="AB417" s="341"/>
      <c r="AC417" s="401"/>
      <c r="AD417" s="563"/>
      <c r="AE417" s="564"/>
      <c r="AF417" s="564"/>
      <c r="AG417" s="564"/>
      <c r="AH417" s="564"/>
      <c r="AI417" s="564"/>
      <c r="AJ417" s="564"/>
      <c r="AK417" s="564"/>
      <c r="AL417" s="563"/>
      <c r="AM417" s="564"/>
      <c r="AN417" s="564"/>
      <c r="AO417" s="564"/>
      <c r="AP417" s="564"/>
      <c r="AQ417" s="564"/>
      <c r="AR417" s="564"/>
      <c r="AS417" s="564"/>
      <c r="AT417" s="401"/>
      <c r="AU417" s="399"/>
      <c r="AV417" s="617"/>
      <c r="AW417" s="401"/>
      <c r="AX417" s="401"/>
      <c r="AY417" s="341"/>
      <c r="AZ417" s="341"/>
      <c r="BA417" s="341"/>
      <c r="BB417" s="341"/>
      <c r="BC417" s="341"/>
      <c r="BD417" s="401"/>
      <c r="BE417" s="341"/>
      <c r="BF417" s="341"/>
      <c r="BG417" s="402"/>
      <c r="BH417" s="403"/>
      <c r="BI417" s="405"/>
      <c r="BJ417" s="405"/>
      <c r="BK417" s="405"/>
      <c r="BL417" s="405"/>
      <c r="BM417" s="514"/>
    </row>
    <row r="418" ht="18.75" customHeight="1">
      <c r="A418" s="400" t="str">
        <f t="shared" si="4"/>
        <v/>
      </c>
      <c r="B418" s="341"/>
      <c r="C418" s="559"/>
      <c r="D418" s="341"/>
      <c r="E418" s="638"/>
      <c r="F418" s="393"/>
      <c r="G418" s="341" t="str">
        <f t="array" ref="G418">IF(C418="","",XLOOKUP(C418,'Master Data'!K:K,'Master Data'!N:N,"Input in Master Data",0,1))</f>
        <v/>
      </c>
      <c r="H418" s="341" t="str">
        <f t="array" ref="H418">IF(C418="","",XLOOKUP(C418,'Master Data'!K:K,'Master Data'!O:O,"Input in Master Data",0,1))</f>
        <v/>
      </c>
      <c r="I418" s="341" t="str">
        <f t="array" ref="I418">if(U418="","",XLOOKUP(U418,Master[Company],Master[Blow],"Unknown",0,1))</f>
        <v/>
      </c>
      <c r="J418" s="341" t="str">
        <f t="array" ref="J418">if(U418="","",XLOOKUP(U418,Master[Company],Master[Pigging],"Unknown",0,1))</f>
        <v/>
      </c>
      <c r="K418" s="341" t="str">
        <f t="array" ref="K418">if(U418="","",XLOOKUP(U418,Master[Company],Master[Load Method],"Unknown",0,1))</f>
        <v/>
      </c>
      <c r="L418" s="341" t="str">
        <f t="array" ref="L418">if(U418="","",XLOOKUP(U418,Master[Company],Master[Line Distance],"Unknown",0,1))</f>
        <v/>
      </c>
      <c r="M418" s="394"/>
      <c r="N418" s="341"/>
      <c r="O418" s="341"/>
      <c r="P418" s="341" t="str">
        <f t="array" ref="P418">if(U418="","",XLOOKUP(U418,Master[Company],Master[Terms],"NA",0,1))</f>
        <v/>
      </c>
      <c r="Q418" s="341" t="str">
        <f t="shared" si="1"/>
        <v/>
      </c>
      <c r="R418" s="341" t="str">
        <f t="array" ref="R418">if(U418="","",XLOOKUP(U418,Master[Company],Master[Group],"NA",0,1))</f>
        <v/>
      </c>
      <c r="S418" s="341" t="str">
        <f t="array" ref="S418">if(U418="","",XLOOKUP(U418,Master[Company],Master[Loading Location],"NA",0,1))</f>
        <v/>
      </c>
      <c r="T418" s="341" t="str">
        <f t="array" ref="T418">if(U418="","",XLOOKUP(U418,Master[Company],Master[Acronym],"NA",0,1))</f>
        <v/>
      </c>
      <c r="U418" s="341"/>
      <c r="V418" s="342"/>
      <c r="W418" s="342"/>
      <c r="X418" s="341" t="str">
        <f t="shared" si="2"/>
        <v/>
      </c>
      <c r="Y418" s="341" t="str">
        <f t="shared" si="3"/>
        <v/>
      </c>
      <c r="Z418" s="341"/>
      <c r="AA418" s="341"/>
      <c r="AB418" s="341"/>
      <c r="AC418" s="401"/>
      <c r="AD418" s="563"/>
      <c r="AE418" s="564"/>
      <c r="AF418" s="564"/>
      <c r="AG418" s="564"/>
      <c r="AH418" s="564"/>
      <c r="AI418" s="564"/>
      <c r="AJ418" s="564"/>
      <c r="AK418" s="564"/>
      <c r="AL418" s="563"/>
      <c r="AM418" s="564"/>
      <c r="AN418" s="564"/>
      <c r="AO418" s="564"/>
      <c r="AP418" s="564"/>
      <c r="AQ418" s="564"/>
      <c r="AR418" s="564"/>
      <c r="AS418" s="564"/>
      <c r="AT418" s="401"/>
      <c r="AU418" s="399"/>
      <c r="AV418" s="617"/>
      <c r="AW418" s="401"/>
      <c r="AX418" s="401"/>
      <c r="AY418" s="341"/>
      <c r="AZ418" s="341"/>
      <c r="BA418" s="341"/>
      <c r="BB418" s="341"/>
      <c r="BC418" s="341"/>
      <c r="BD418" s="401"/>
      <c r="BE418" s="341"/>
      <c r="BF418" s="341"/>
      <c r="BG418" s="402"/>
      <c r="BH418" s="403"/>
      <c r="BI418" s="405"/>
      <c r="BJ418" s="405"/>
      <c r="BK418" s="405"/>
      <c r="BL418" s="405"/>
      <c r="BM418" s="514"/>
    </row>
    <row r="419" ht="18.75" customHeight="1">
      <c r="A419" s="400" t="str">
        <f t="shared" si="4"/>
        <v/>
      </c>
      <c r="B419" s="341"/>
      <c r="C419" s="559"/>
      <c r="D419" s="341"/>
      <c r="E419" s="638"/>
      <c r="F419" s="393"/>
      <c r="G419" s="341" t="str">
        <f t="array" ref="G419">IF(C419="","",XLOOKUP(C419,'Master Data'!K:K,'Master Data'!N:N,"Input in Master Data",0,1))</f>
        <v/>
      </c>
      <c r="H419" s="341" t="str">
        <f t="array" ref="H419">IF(C419="","",XLOOKUP(C419,'Master Data'!K:K,'Master Data'!O:O,"Input in Master Data",0,1))</f>
        <v/>
      </c>
      <c r="I419" s="341" t="str">
        <f t="array" ref="I419">if(U419="","",XLOOKUP(U419,Master[Company],Master[Blow],"Unknown",0,1))</f>
        <v/>
      </c>
      <c r="J419" s="341" t="str">
        <f t="array" ref="J419">if(U419="","",XLOOKUP(U419,Master[Company],Master[Pigging],"Unknown",0,1))</f>
        <v/>
      </c>
      <c r="K419" s="341" t="str">
        <f t="array" ref="K419">if(U419="","",XLOOKUP(U419,Master[Company],Master[Load Method],"Unknown",0,1))</f>
        <v/>
      </c>
      <c r="L419" s="341" t="str">
        <f t="array" ref="L419">if(U419="","",XLOOKUP(U419,Master[Company],Master[Line Distance],"Unknown",0,1))</f>
        <v/>
      </c>
      <c r="M419" s="394"/>
      <c r="N419" s="341"/>
      <c r="O419" s="341"/>
      <c r="P419" s="341" t="str">
        <f t="array" ref="P419">if(U419="","",XLOOKUP(U419,Master[Company],Master[Terms],"NA",0,1))</f>
        <v/>
      </c>
      <c r="Q419" s="341" t="str">
        <f t="shared" si="1"/>
        <v/>
      </c>
      <c r="R419" s="341" t="str">
        <f t="array" ref="R419">if(U419="","",XLOOKUP(U419,Master[Company],Master[Group],"NA",0,1))</f>
        <v/>
      </c>
      <c r="S419" s="341" t="str">
        <f t="array" ref="S419">if(U419="","",XLOOKUP(U419,Master[Company],Master[Loading Location],"NA",0,1))</f>
        <v/>
      </c>
      <c r="T419" s="341" t="str">
        <f t="array" ref="T419">if(U419="","",XLOOKUP(U419,Master[Company],Master[Acronym],"NA",0,1))</f>
        <v/>
      </c>
      <c r="U419" s="341"/>
      <c r="V419" s="342"/>
      <c r="W419" s="342"/>
      <c r="X419" s="341" t="str">
        <f t="shared" si="2"/>
        <v/>
      </c>
      <c r="Y419" s="341" t="str">
        <f t="shared" si="3"/>
        <v/>
      </c>
      <c r="Z419" s="341"/>
      <c r="AA419" s="341"/>
      <c r="AB419" s="341"/>
      <c r="AC419" s="401"/>
      <c r="AD419" s="563"/>
      <c r="AE419" s="564"/>
      <c r="AF419" s="564"/>
      <c r="AG419" s="564"/>
      <c r="AH419" s="564"/>
      <c r="AI419" s="564"/>
      <c r="AJ419" s="564"/>
      <c r="AK419" s="564"/>
      <c r="AL419" s="563"/>
      <c r="AM419" s="564"/>
      <c r="AN419" s="564"/>
      <c r="AO419" s="564"/>
      <c r="AP419" s="564"/>
      <c r="AQ419" s="564"/>
      <c r="AR419" s="564"/>
      <c r="AS419" s="564"/>
      <c r="AT419" s="401"/>
      <c r="AU419" s="399"/>
      <c r="AV419" s="617"/>
      <c r="AW419" s="401"/>
      <c r="AX419" s="401"/>
      <c r="AY419" s="341"/>
      <c r="AZ419" s="341"/>
      <c r="BA419" s="341"/>
      <c r="BB419" s="341"/>
      <c r="BC419" s="341"/>
      <c r="BD419" s="401"/>
      <c r="BE419" s="341"/>
      <c r="BF419" s="341"/>
      <c r="BG419" s="402"/>
      <c r="BH419" s="403"/>
      <c r="BI419" s="405"/>
      <c r="BJ419" s="405"/>
      <c r="BK419" s="405"/>
      <c r="BL419" s="405"/>
      <c r="BM419" s="514"/>
    </row>
    <row r="420" ht="18.75" customHeight="1">
      <c r="A420" s="400" t="str">
        <f t="shared" si="4"/>
        <v/>
      </c>
      <c r="B420" s="341"/>
      <c r="C420" s="559"/>
      <c r="D420" s="341"/>
      <c r="E420" s="638"/>
      <c r="F420" s="393"/>
      <c r="G420" s="341" t="str">
        <f t="array" ref="G420">IF(C420="","",XLOOKUP(C420,'Master Data'!K:K,'Master Data'!N:N,"Input in Master Data",0,1))</f>
        <v/>
      </c>
      <c r="H420" s="341" t="str">
        <f t="array" ref="H420">IF(C420="","",XLOOKUP(C420,'Master Data'!K:K,'Master Data'!O:O,"Input in Master Data",0,1))</f>
        <v/>
      </c>
      <c r="I420" s="341" t="str">
        <f t="array" ref="I420">if(U420="","",XLOOKUP(U420,Master[Company],Master[Blow],"Unknown",0,1))</f>
        <v/>
      </c>
      <c r="J420" s="341" t="str">
        <f t="array" ref="J420">if(U420="","",XLOOKUP(U420,Master[Company],Master[Pigging],"Unknown",0,1))</f>
        <v/>
      </c>
      <c r="K420" s="341" t="str">
        <f t="array" ref="K420">if(U420="","",XLOOKUP(U420,Master[Company],Master[Load Method],"Unknown",0,1))</f>
        <v/>
      </c>
      <c r="L420" s="341" t="str">
        <f t="array" ref="L420">if(U420="","",XLOOKUP(U420,Master[Company],Master[Line Distance],"Unknown",0,1))</f>
        <v/>
      </c>
      <c r="M420" s="394"/>
      <c r="N420" s="341"/>
      <c r="O420" s="341"/>
      <c r="P420" s="341" t="str">
        <f t="array" ref="P420">if(U420="","",XLOOKUP(U420,Master[Company],Master[Terms],"NA",0,1))</f>
        <v/>
      </c>
      <c r="Q420" s="341" t="str">
        <f t="shared" si="1"/>
        <v/>
      </c>
      <c r="R420" s="341" t="str">
        <f t="array" ref="R420">if(U420="","",XLOOKUP(U420,Master[Company],Master[Group],"NA",0,1))</f>
        <v/>
      </c>
      <c r="S420" s="341" t="str">
        <f t="array" ref="S420">if(U420="","",XLOOKUP(U420,Master[Company],Master[Loading Location],"NA",0,1))</f>
        <v/>
      </c>
      <c r="T420" s="341" t="str">
        <f t="array" ref="T420">if(U420="","",XLOOKUP(U420,Master[Company],Master[Acronym],"NA",0,1))</f>
        <v/>
      </c>
      <c r="U420" s="341"/>
      <c r="V420" s="342"/>
      <c r="W420" s="342"/>
      <c r="X420" s="341" t="str">
        <f t="shared" si="2"/>
        <v/>
      </c>
      <c r="Y420" s="341" t="str">
        <f t="shared" si="3"/>
        <v/>
      </c>
      <c r="Z420" s="341"/>
      <c r="AA420" s="341"/>
      <c r="AB420" s="341"/>
      <c r="AC420" s="401"/>
      <c r="AD420" s="563"/>
      <c r="AE420" s="564"/>
      <c r="AF420" s="564"/>
      <c r="AG420" s="564"/>
      <c r="AH420" s="564"/>
      <c r="AI420" s="564"/>
      <c r="AJ420" s="564"/>
      <c r="AK420" s="564"/>
      <c r="AL420" s="563"/>
      <c r="AM420" s="564"/>
      <c r="AN420" s="564"/>
      <c r="AO420" s="564"/>
      <c r="AP420" s="564"/>
      <c r="AQ420" s="564"/>
      <c r="AR420" s="564"/>
      <c r="AS420" s="564"/>
      <c r="AT420" s="401"/>
      <c r="AU420" s="399"/>
      <c r="AV420" s="617"/>
      <c r="AW420" s="401"/>
      <c r="AX420" s="401"/>
      <c r="AY420" s="341"/>
      <c r="AZ420" s="341"/>
      <c r="BA420" s="341"/>
      <c r="BB420" s="341"/>
      <c r="BC420" s="341"/>
      <c r="BD420" s="401"/>
      <c r="BE420" s="341"/>
      <c r="BF420" s="341"/>
      <c r="BG420" s="402"/>
      <c r="BH420" s="403"/>
      <c r="BI420" s="405"/>
      <c r="BJ420" s="405"/>
      <c r="BK420" s="405"/>
      <c r="BL420" s="405"/>
      <c r="BM420" s="514"/>
    </row>
    <row r="421" ht="18.75" customHeight="1">
      <c r="A421" s="400" t="str">
        <f t="shared" si="4"/>
        <v/>
      </c>
      <c r="B421" s="341"/>
      <c r="C421" s="559"/>
      <c r="D421" s="341"/>
      <c r="E421" s="638"/>
      <c r="F421" s="393"/>
      <c r="G421" s="341" t="str">
        <f t="array" ref="G421">IF(C421="","",XLOOKUP(C421,'Master Data'!K:K,'Master Data'!N:N,"Input in Master Data",0,1))</f>
        <v/>
      </c>
      <c r="H421" s="341" t="str">
        <f t="array" ref="H421">IF(C421="","",XLOOKUP(C421,'Master Data'!K:K,'Master Data'!O:O,"Input in Master Data",0,1))</f>
        <v/>
      </c>
      <c r="I421" s="341" t="str">
        <f t="array" ref="I421">if(U421="","",XLOOKUP(U421,Master[Company],Master[Blow],"Unknown",0,1))</f>
        <v/>
      </c>
      <c r="J421" s="341" t="str">
        <f t="array" ref="J421">if(U421="","",XLOOKUP(U421,Master[Company],Master[Pigging],"Unknown",0,1))</f>
        <v/>
      </c>
      <c r="K421" s="341" t="str">
        <f t="array" ref="K421">if(U421="","",XLOOKUP(U421,Master[Company],Master[Load Method],"Unknown",0,1))</f>
        <v/>
      </c>
      <c r="L421" s="341" t="str">
        <f t="array" ref="L421">if(U421="","",XLOOKUP(U421,Master[Company],Master[Line Distance],"Unknown",0,1))</f>
        <v/>
      </c>
      <c r="M421" s="394"/>
      <c r="N421" s="341"/>
      <c r="O421" s="341"/>
      <c r="P421" s="341" t="str">
        <f t="array" ref="P421">if(U421="","",XLOOKUP(U421,Master[Company],Master[Terms],"NA",0,1))</f>
        <v/>
      </c>
      <c r="Q421" s="341" t="str">
        <f t="shared" si="1"/>
        <v/>
      </c>
      <c r="R421" s="341" t="str">
        <f t="array" ref="R421">if(U421="","",XLOOKUP(U421,Master[Company],Master[Group],"NA",0,1))</f>
        <v/>
      </c>
      <c r="S421" s="341" t="str">
        <f t="array" ref="S421">if(U421="","",XLOOKUP(U421,Master[Company],Master[Loading Location],"NA",0,1))</f>
        <v/>
      </c>
      <c r="T421" s="341" t="str">
        <f t="array" ref="T421">if(U421="","",XLOOKUP(U421,Master[Company],Master[Acronym],"NA",0,1))</f>
        <v/>
      </c>
      <c r="U421" s="341"/>
      <c r="V421" s="342"/>
      <c r="W421" s="342"/>
      <c r="X421" s="341" t="str">
        <f t="shared" si="2"/>
        <v/>
      </c>
      <c r="Y421" s="341" t="str">
        <f t="shared" si="3"/>
        <v/>
      </c>
      <c r="Z421" s="341"/>
      <c r="AA421" s="341"/>
      <c r="AB421" s="341"/>
      <c r="AC421" s="401"/>
      <c r="AD421" s="563"/>
      <c r="AE421" s="564"/>
      <c r="AF421" s="564"/>
      <c r="AG421" s="564"/>
      <c r="AH421" s="564"/>
      <c r="AI421" s="564"/>
      <c r="AJ421" s="564"/>
      <c r="AK421" s="564"/>
      <c r="AL421" s="563"/>
      <c r="AM421" s="564"/>
      <c r="AN421" s="564"/>
      <c r="AO421" s="564"/>
      <c r="AP421" s="564"/>
      <c r="AQ421" s="564"/>
      <c r="AR421" s="564"/>
      <c r="AS421" s="564"/>
      <c r="AT421" s="401"/>
      <c r="AU421" s="399"/>
      <c r="AV421" s="617"/>
      <c r="AW421" s="401"/>
      <c r="AX421" s="401"/>
      <c r="AY421" s="341"/>
      <c r="AZ421" s="341"/>
      <c r="BA421" s="341"/>
      <c r="BB421" s="341"/>
      <c r="BC421" s="341"/>
      <c r="BD421" s="401"/>
      <c r="BE421" s="341"/>
      <c r="BF421" s="341"/>
      <c r="BG421" s="402"/>
      <c r="BH421" s="403"/>
      <c r="BI421" s="405"/>
      <c r="BJ421" s="405"/>
      <c r="BK421" s="405"/>
      <c r="BL421" s="405"/>
      <c r="BM421" s="514"/>
    </row>
    <row r="422" ht="18.75" customHeight="1">
      <c r="A422" s="400" t="str">
        <f t="shared" si="4"/>
        <v/>
      </c>
      <c r="B422" s="341"/>
      <c r="C422" s="559"/>
      <c r="D422" s="341"/>
      <c r="E422" s="638"/>
      <c r="F422" s="393"/>
      <c r="G422" s="341" t="str">
        <f t="array" ref="G422">IF(C422="","",XLOOKUP(C422,'Master Data'!K:K,'Master Data'!N:N,"Input in Master Data",0,1))</f>
        <v/>
      </c>
      <c r="H422" s="341" t="str">
        <f t="array" ref="H422">IF(C422="","",XLOOKUP(C422,'Master Data'!K:K,'Master Data'!O:O,"Input in Master Data",0,1))</f>
        <v/>
      </c>
      <c r="I422" s="341" t="str">
        <f t="array" ref="I422">if(U422="","",XLOOKUP(U422,Master[Company],Master[Blow],"Unknown",0,1))</f>
        <v/>
      </c>
      <c r="J422" s="341" t="str">
        <f t="array" ref="J422">if(U422="","",XLOOKUP(U422,Master[Company],Master[Pigging],"Unknown",0,1))</f>
        <v/>
      </c>
      <c r="K422" s="341" t="str">
        <f t="array" ref="K422">if(U422="","",XLOOKUP(U422,Master[Company],Master[Load Method],"Unknown",0,1))</f>
        <v/>
      </c>
      <c r="L422" s="341" t="str">
        <f t="array" ref="L422">if(U422="","",XLOOKUP(U422,Master[Company],Master[Line Distance],"Unknown",0,1))</f>
        <v/>
      </c>
      <c r="M422" s="394"/>
      <c r="N422" s="341"/>
      <c r="O422" s="341"/>
      <c r="P422" s="341" t="str">
        <f t="array" ref="P422">if(U422="","",XLOOKUP(U422,Master[Company],Master[Terms],"NA",0,1))</f>
        <v/>
      </c>
      <c r="Q422" s="341" t="str">
        <f t="shared" si="1"/>
        <v/>
      </c>
      <c r="R422" s="341" t="str">
        <f t="array" ref="R422">if(U422="","",XLOOKUP(U422,Master[Company],Master[Group],"NA",0,1))</f>
        <v/>
      </c>
      <c r="S422" s="341" t="str">
        <f t="array" ref="S422">if(U422="","",XLOOKUP(U422,Master[Company],Master[Loading Location],"NA",0,1))</f>
        <v/>
      </c>
      <c r="T422" s="341" t="str">
        <f t="array" ref="T422">if(U422="","",XLOOKUP(U422,Master[Company],Master[Acronym],"NA",0,1))</f>
        <v/>
      </c>
      <c r="U422" s="341"/>
      <c r="V422" s="342"/>
      <c r="W422" s="342"/>
      <c r="X422" s="341" t="str">
        <f t="shared" si="2"/>
        <v/>
      </c>
      <c r="Y422" s="341" t="str">
        <f t="shared" si="3"/>
        <v/>
      </c>
      <c r="Z422" s="341"/>
      <c r="AA422" s="341"/>
      <c r="AB422" s="341"/>
      <c r="AC422" s="401"/>
      <c r="AD422" s="563"/>
      <c r="AE422" s="564"/>
      <c r="AF422" s="564"/>
      <c r="AG422" s="564"/>
      <c r="AH422" s="564"/>
      <c r="AI422" s="564"/>
      <c r="AJ422" s="564"/>
      <c r="AK422" s="564"/>
      <c r="AL422" s="563"/>
      <c r="AM422" s="564"/>
      <c r="AN422" s="564"/>
      <c r="AO422" s="564"/>
      <c r="AP422" s="564"/>
      <c r="AQ422" s="564"/>
      <c r="AR422" s="564"/>
      <c r="AS422" s="564"/>
      <c r="AT422" s="401"/>
      <c r="AU422" s="399"/>
      <c r="AV422" s="617"/>
      <c r="AW422" s="401"/>
      <c r="AX422" s="401"/>
      <c r="AY422" s="341"/>
      <c r="AZ422" s="341"/>
      <c r="BA422" s="341"/>
      <c r="BB422" s="341"/>
      <c r="BC422" s="341"/>
      <c r="BD422" s="401"/>
      <c r="BE422" s="341"/>
      <c r="BF422" s="341"/>
      <c r="BG422" s="402"/>
      <c r="BH422" s="403"/>
      <c r="BI422" s="405"/>
      <c r="BJ422" s="405"/>
      <c r="BK422" s="405"/>
      <c r="BL422" s="405"/>
      <c r="BM422" s="514"/>
    </row>
    <row r="423" ht="18.75" customHeight="1">
      <c r="A423" s="400" t="str">
        <f t="shared" si="4"/>
        <v/>
      </c>
      <c r="B423" s="341"/>
      <c r="C423" s="559"/>
      <c r="D423" s="341"/>
      <c r="E423" s="638"/>
      <c r="F423" s="393"/>
      <c r="G423" s="341" t="str">
        <f t="array" ref="G423">IF(C423="","",XLOOKUP(C423,'Master Data'!K:K,'Master Data'!N:N,"Input in Master Data",0,1))</f>
        <v/>
      </c>
      <c r="H423" s="341" t="str">
        <f t="array" ref="H423">IF(C423="","",XLOOKUP(C423,'Master Data'!K:K,'Master Data'!O:O,"Input in Master Data",0,1))</f>
        <v/>
      </c>
      <c r="I423" s="341" t="str">
        <f t="array" ref="I423">if(U423="","",XLOOKUP(U423,Master[Company],Master[Blow],"Unknown",0,1))</f>
        <v/>
      </c>
      <c r="J423" s="341" t="str">
        <f t="array" ref="J423">if(U423="","",XLOOKUP(U423,Master[Company],Master[Pigging],"Unknown",0,1))</f>
        <v/>
      </c>
      <c r="K423" s="341" t="str">
        <f t="array" ref="K423">if(U423="","",XLOOKUP(U423,Master[Company],Master[Load Method],"Unknown",0,1))</f>
        <v/>
      </c>
      <c r="L423" s="341" t="str">
        <f t="array" ref="L423">if(U423="","",XLOOKUP(U423,Master[Company],Master[Line Distance],"Unknown",0,1))</f>
        <v/>
      </c>
      <c r="M423" s="394"/>
      <c r="N423" s="341"/>
      <c r="O423" s="341"/>
      <c r="P423" s="341" t="str">
        <f t="array" ref="P423">if(U423="","",XLOOKUP(U423,Master[Company],Master[Terms],"NA",0,1))</f>
        <v/>
      </c>
      <c r="Q423" s="341" t="str">
        <f t="shared" si="1"/>
        <v/>
      </c>
      <c r="R423" s="341" t="str">
        <f t="array" ref="R423">if(U423="","",XLOOKUP(U423,Master[Company],Master[Group],"NA",0,1))</f>
        <v/>
      </c>
      <c r="S423" s="341" t="str">
        <f t="array" ref="S423">if(U423="","",XLOOKUP(U423,Master[Company],Master[Loading Location],"NA",0,1))</f>
        <v/>
      </c>
      <c r="T423" s="341" t="str">
        <f t="array" ref="T423">if(U423="","",XLOOKUP(U423,Master[Company],Master[Acronym],"NA",0,1))</f>
        <v/>
      </c>
      <c r="U423" s="341"/>
      <c r="V423" s="342"/>
      <c r="W423" s="342"/>
      <c r="X423" s="341" t="str">
        <f t="shared" si="2"/>
        <v/>
      </c>
      <c r="Y423" s="341" t="str">
        <f t="shared" si="3"/>
        <v/>
      </c>
      <c r="Z423" s="341"/>
      <c r="AA423" s="341"/>
      <c r="AB423" s="341"/>
      <c r="AC423" s="401"/>
      <c r="AD423" s="563"/>
      <c r="AE423" s="564"/>
      <c r="AF423" s="564"/>
      <c r="AG423" s="564"/>
      <c r="AH423" s="564"/>
      <c r="AI423" s="564"/>
      <c r="AJ423" s="564"/>
      <c r="AK423" s="564"/>
      <c r="AL423" s="563"/>
      <c r="AM423" s="564"/>
      <c r="AN423" s="564"/>
      <c r="AO423" s="564"/>
      <c r="AP423" s="564"/>
      <c r="AQ423" s="564"/>
      <c r="AR423" s="564"/>
      <c r="AS423" s="564"/>
      <c r="AT423" s="401"/>
      <c r="AU423" s="399"/>
      <c r="AV423" s="617"/>
      <c r="AW423" s="401"/>
      <c r="AX423" s="401"/>
      <c r="AY423" s="341"/>
      <c r="AZ423" s="341"/>
      <c r="BA423" s="341"/>
      <c r="BB423" s="341"/>
      <c r="BC423" s="341"/>
      <c r="BD423" s="401"/>
      <c r="BE423" s="341"/>
      <c r="BF423" s="341"/>
      <c r="BG423" s="402"/>
      <c r="BH423" s="403"/>
      <c r="BI423" s="405"/>
      <c r="BJ423" s="405"/>
      <c r="BK423" s="405"/>
      <c r="BL423" s="405"/>
      <c r="BM423" s="514"/>
    </row>
    <row r="424" ht="18.75" customHeight="1">
      <c r="A424" s="400" t="str">
        <f t="shared" si="4"/>
        <v/>
      </c>
      <c r="B424" s="341"/>
      <c r="C424" s="559"/>
      <c r="D424" s="341"/>
      <c r="E424" s="638"/>
      <c r="F424" s="393"/>
      <c r="G424" s="341" t="str">
        <f t="array" ref="G424">IF(C424="","",XLOOKUP(C424,'Master Data'!K:K,'Master Data'!N:N,"Input in Master Data",0,1))</f>
        <v/>
      </c>
      <c r="H424" s="341" t="str">
        <f t="array" ref="H424">IF(C424="","",XLOOKUP(C424,'Master Data'!K:K,'Master Data'!O:O,"Input in Master Data",0,1))</f>
        <v/>
      </c>
      <c r="I424" s="341" t="str">
        <f t="array" ref="I424">if(U424="","",XLOOKUP(U424,Master[Company],Master[Blow],"Unknown",0,1))</f>
        <v/>
      </c>
      <c r="J424" s="341" t="str">
        <f t="array" ref="J424">if(U424="","",XLOOKUP(U424,Master[Company],Master[Pigging],"Unknown",0,1))</f>
        <v/>
      </c>
      <c r="K424" s="341" t="str">
        <f t="array" ref="K424">if(U424="","",XLOOKUP(U424,Master[Company],Master[Load Method],"Unknown",0,1))</f>
        <v/>
      </c>
      <c r="L424" s="341" t="str">
        <f t="array" ref="L424">if(U424="","",XLOOKUP(U424,Master[Company],Master[Line Distance],"Unknown",0,1))</f>
        <v/>
      </c>
      <c r="M424" s="394"/>
      <c r="N424" s="341"/>
      <c r="O424" s="341"/>
      <c r="P424" s="341" t="str">
        <f t="array" ref="P424">if(U424="","",XLOOKUP(U424,Master[Company],Master[Terms],"NA",0,1))</f>
        <v/>
      </c>
      <c r="Q424" s="341" t="str">
        <f t="shared" si="1"/>
        <v/>
      </c>
      <c r="R424" s="341" t="str">
        <f t="array" ref="R424">if(U424="","",XLOOKUP(U424,Master[Company],Master[Group],"NA",0,1))</f>
        <v/>
      </c>
      <c r="S424" s="341" t="str">
        <f t="array" ref="S424">if(U424="","",XLOOKUP(U424,Master[Company],Master[Loading Location],"NA",0,1))</f>
        <v/>
      </c>
      <c r="T424" s="341" t="str">
        <f t="array" ref="T424">if(U424="","",XLOOKUP(U424,Master[Company],Master[Acronym],"NA",0,1))</f>
        <v/>
      </c>
      <c r="U424" s="341"/>
      <c r="V424" s="342"/>
      <c r="W424" s="342"/>
      <c r="X424" s="341" t="str">
        <f t="shared" si="2"/>
        <v/>
      </c>
      <c r="Y424" s="341" t="str">
        <f t="shared" si="3"/>
        <v/>
      </c>
      <c r="Z424" s="341"/>
      <c r="AA424" s="341"/>
      <c r="AB424" s="341"/>
      <c r="AC424" s="401"/>
      <c r="AD424" s="563"/>
      <c r="AE424" s="564"/>
      <c r="AF424" s="564"/>
      <c r="AG424" s="564"/>
      <c r="AH424" s="564"/>
      <c r="AI424" s="564"/>
      <c r="AJ424" s="564"/>
      <c r="AK424" s="564"/>
      <c r="AL424" s="563"/>
      <c r="AM424" s="564"/>
      <c r="AN424" s="564"/>
      <c r="AO424" s="564"/>
      <c r="AP424" s="564"/>
      <c r="AQ424" s="564"/>
      <c r="AR424" s="564"/>
      <c r="AS424" s="564"/>
      <c r="AT424" s="401"/>
      <c r="AU424" s="399"/>
      <c r="AV424" s="617"/>
      <c r="AW424" s="401"/>
      <c r="AX424" s="401"/>
      <c r="AY424" s="341"/>
      <c r="AZ424" s="341"/>
      <c r="BA424" s="341"/>
      <c r="BB424" s="341"/>
      <c r="BC424" s="341"/>
      <c r="BD424" s="401"/>
      <c r="BE424" s="341"/>
      <c r="BF424" s="341"/>
      <c r="BG424" s="402"/>
      <c r="BH424" s="403"/>
      <c r="BI424" s="405"/>
      <c r="BJ424" s="405"/>
      <c r="BK424" s="405"/>
      <c r="BL424" s="405"/>
      <c r="BM424" s="514"/>
    </row>
    <row r="425" ht="18.75" customHeight="1">
      <c r="A425" s="400" t="str">
        <f t="shared" si="4"/>
        <v/>
      </c>
      <c r="B425" s="341"/>
      <c r="C425" s="559"/>
      <c r="D425" s="341"/>
      <c r="E425" s="638"/>
      <c r="F425" s="393"/>
      <c r="G425" s="341" t="str">
        <f t="array" ref="G425">IF(C425="","",XLOOKUP(C425,'Master Data'!K:K,'Master Data'!N:N,"Input in Master Data",0,1))</f>
        <v/>
      </c>
      <c r="H425" s="341" t="str">
        <f t="array" ref="H425">IF(C425="","",XLOOKUP(C425,'Master Data'!K:K,'Master Data'!O:O,"Input in Master Data",0,1))</f>
        <v/>
      </c>
      <c r="I425" s="341" t="str">
        <f t="array" ref="I425">if(U425="","",XLOOKUP(U425,Master[Company],Master[Blow],"Unknown",0,1))</f>
        <v/>
      </c>
      <c r="J425" s="341" t="str">
        <f t="array" ref="J425">if(U425="","",XLOOKUP(U425,Master[Company],Master[Pigging],"Unknown",0,1))</f>
        <v/>
      </c>
      <c r="K425" s="341" t="str">
        <f t="array" ref="K425">if(U425="","",XLOOKUP(U425,Master[Company],Master[Load Method],"Unknown",0,1))</f>
        <v/>
      </c>
      <c r="L425" s="341" t="str">
        <f t="array" ref="L425">if(U425="","",XLOOKUP(U425,Master[Company],Master[Line Distance],"Unknown",0,1))</f>
        <v/>
      </c>
      <c r="M425" s="394"/>
      <c r="N425" s="341"/>
      <c r="O425" s="341"/>
      <c r="P425" s="341" t="str">
        <f t="array" ref="P425">if(U425="","",XLOOKUP(U425,Master[Company],Master[Terms],"NA",0,1))</f>
        <v/>
      </c>
      <c r="Q425" s="341" t="str">
        <f t="shared" si="1"/>
        <v/>
      </c>
      <c r="R425" s="341" t="str">
        <f t="array" ref="R425">if(U425="","",XLOOKUP(U425,Master[Company],Master[Group],"NA",0,1))</f>
        <v/>
      </c>
      <c r="S425" s="341" t="str">
        <f t="array" ref="S425">if(U425="","",XLOOKUP(U425,Master[Company],Master[Loading Location],"NA",0,1))</f>
        <v/>
      </c>
      <c r="T425" s="341" t="str">
        <f t="array" ref="T425">if(U425="","",XLOOKUP(U425,Master[Company],Master[Acronym],"NA",0,1))</f>
        <v/>
      </c>
      <c r="U425" s="341"/>
      <c r="V425" s="342"/>
      <c r="W425" s="342"/>
      <c r="X425" s="341" t="str">
        <f t="shared" si="2"/>
        <v/>
      </c>
      <c r="Y425" s="341" t="str">
        <f t="shared" si="3"/>
        <v/>
      </c>
      <c r="Z425" s="341"/>
      <c r="AA425" s="341"/>
      <c r="AB425" s="341"/>
      <c r="AC425" s="401"/>
      <c r="AD425" s="563"/>
      <c r="AE425" s="564"/>
      <c r="AF425" s="564"/>
      <c r="AG425" s="564"/>
      <c r="AH425" s="564"/>
      <c r="AI425" s="564"/>
      <c r="AJ425" s="564"/>
      <c r="AK425" s="564"/>
      <c r="AL425" s="563"/>
      <c r="AM425" s="564"/>
      <c r="AN425" s="564"/>
      <c r="AO425" s="564"/>
      <c r="AP425" s="564"/>
      <c r="AQ425" s="564"/>
      <c r="AR425" s="564"/>
      <c r="AS425" s="564"/>
      <c r="AT425" s="401"/>
      <c r="AU425" s="399"/>
      <c r="AV425" s="617"/>
      <c r="AW425" s="401"/>
      <c r="AX425" s="401"/>
      <c r="AY425" s="341"/>
      <c r="AZ425" s="341"/>
      <c r="BA425" s="341"/>
      <c r="BB425" s="341"/>
      <c r="BC425" s="341"/>
      <c r="BD425" s="401"/>
      <c r="BE425" s="341"/>
      <c r="BF425" s="341"/>
      <c r="BG425" s="402"/>
      <c r="BH425" s="403"/>
      <c r="BI425" s="405"/>
      <c r="BJ425" s="405"/>
      <c r="BK425" s="405"/>
      <c r="BL425" s="405"/>
      <c r="BM425" s="514"/>
    </row>
    <row r="426" ht="18.75" customHeight="1">
      <c r="A426" s="400" t="str">
        <f t="shared" si="4"/>
        <v/>
      </c>
      <c r="B426" s="341"/>
      <c r="C426" s="559"/>
      <c r="D426" s="341"/>
      <c r="E426" s="638"/>
      <c r="F426" s="393"/>
      <c r="G426" s="341" t="str">
        <f t="array" ref="G426">IF(C426="","",XLOOKUP(C426,'Master Data'!K:K,'Master Data'!N:N,"Input in Master Data",0,1))</f>
        <v/>
      </c>
      <c r="H426" s="341" t="str">
        <f t="array" ref="H426">IF(C426="","",XLOOKUP(C426,'Master Data'!K:K,'Master Data'!O:O,"Input in Master Data",0,1))</f>
        <v/>
      </c>
      <c r="I426" s="341" t="str">
        <f t="array" ref="I426">if(U426="","",XLOOKUP(U426,Master[Company],Master[Blow],"Unknown",0,1))</f>
        <v/>
      </c>
      <c r="J426" s="341" t="str">
        <f t="array" ref="J426">if(U426="","",XLOOKUP(U426,Master[Company],Master[Pigging],"Unknown",0,1))</f>
        <v/>
      </c>
      <c r="K426" s="341" t="str">
        <f t="array" ref="K426">if(U426="","",XLOOKUP(U426,Master[Company],Master[Load Method],"Unknown",0,1))</f>
        <v/>
      </c>
      <c r="L426" s="341" t="str">
        <f t="array" ref="L426">if(U426="","",XLOOKUP(U426,Master[Company],Master[Line Distance],"Unknown",0,1))</f>
        <v/>
      </c>
      <c r="M426" s="394"/>
      <c r="N426" s="341"/>
      <c r="O426" s="341"/>
      <c r="P426" s="341" t="str">
        <f t="array" ref="P426">if(U426="","",XLOOKUP(U426,Master[Company],Master[Terms],"NA",0,1))</f>
        <v/>
      </c>
      <c r="Q426" s="341" t="str">
        <f t="shared" si="1"/>
        <v/>
      </c>
      <c r="R426" s="341" t="str">
        <f t="array" ref="R426">if(U426="","",XLOOKUP(U426,Master[Company],Master[Group],"NA",0,1))</f>
        <v/>
      </c>
      <c r="S426" s="341" t="str">
        <f t="array" ref="S426">if(U426="","",XLOOKUP(U426,Master[Company],Master[Loading Location],"NA",0,1))</f>
        <v/>
      </c>
      <c r="T426" s="341" t="str">
        <f t="array" ref="T426">if(U426="","",XLOOKUP(U426,Master[Company],Master[Acronym],"NA",0,1))</f>
        <v/>
      </c>
      <c r="U426" s="341"/>
      <c r="V426" s="342"/>
      <c r="W426" s="342"/>
      <c r="X426" s="341" t="str">
        <f t="shared" si="2"/>
        <v/>
      </c>
      <c r="Y426" s="341" t="str">
        <f t="shared" si="3"/>
        <v/>
      </c>
      <c r="Z426" s="341"/>
      <c r="AA426" s="341"/>
      <c r="AB426" s="341"/>
      <c r="AC426" s="401"/>
      <c r="AD426" s="563"/>
      <c r="AE426" s="564"/>
      <c r="AF426" s="564"/>
      <c r="AG426" s="564"/>
      <c r="AH426" s="564"/>
      <c r="AI426" s="564"/>
      <c r="AJ426" s="564"/>
      <c r="AK426" s="564"/>
      <c r="AL426" s="563"/>
      <c r="AM426" s="564"/>
      <c r="AN426" s="564"/>
      <c r="AO426" s="564"/>
      <c r="AP426" s="564"/>
      <c r="AQ426" s="564"/>
      <c r="AR426" s="564"/>
      <c r="AS426" s="564"/>
      <c r="AT426" s="401"/>
      <c r="AU426" s="399"/>
      <c r="AV426" s="617"/>
      <c r="AW426" s="401"/>
      <c r="AX426" s="401"/>
      <c r="AY426" s="341"/>
      <c r="AZ426" s="341"/>
      <c r="BA426" s="341"/>
      <c r="BB426" s="341"/>
      <c r="BC426" s="341"/>
      <c r="BD426" s="401"/>
      <c r="BE426" s="341"/>
      <c r="BF426" s="341"/>
      <c r="BG426" s="402"/>
      <c r="BH426" s="403"/>
      <c r="BI426" s="405"/>
      <c r="BJ426" s="405"/>
      <c r="BK426" s="405"/>
      <c r="BL426" s="405"/>
      <c r="BM426" s="514"/>
    </row>
    <row r="427" ht="18.75" customHeight="1">
      <c r="A427" s="400" t="str">
        <f t="shared" si="4"/>
        <v/>
      </c>
      <c r="B427" s="341"/>
      <c r="C427" s="559"/>
      <c r="D427" s="341"/>
      <c r="E427" s="638"/>
      <c r="F427" s="393"/>
      <c r="G427" s="341" t="str">
        <f t="array" ref="G427">IF(C427="","",XLOOKUP(C427,'Master Data'!K:K,'Master Data'!N:N,"Input in Master Data",0,1))</f>
        <v/>
      </c>
      <c r="H427" s="341" t="str">
        <f t="array" ref="H427">IF(C427="","",XLOOKUP(C427,'Master Data'!K:K,'Master Data'!O:O,"Input in Master Data",0,1))</f>
        <v/>
      </c>
      <c r="I427" s="341" t="str">
        <f t="array" ref="I427">if(U427="","",XLOOKUP(U427,Master[Company],Master[Blow],"Unknown",0,1))</f>
        <v/>
      </c>
      <c r="J427" s="341" t="str">
        <f t="array" ref="J427">if(U427="","",XLOOKUP(U427,Master[Company],Master[Pigging],"Unknown",0,1))</f>
        <v/>
      </c>
      <c r="K427" s="341" t="str">
        <f t="array" ref="K427">if(U427="","",XLOOKUP(U427,Master[Company],Master[Load Method],"Unknown",0,1))</f>
        <v/>
      </c>
      <c r="L427" s="341" t="str">
        <f t="array" ref="L427">if(U427="","",XLOOKUP(U427,Master[Company],Master[Line Distance],"Unknown",0,1))</f>
        <v/>
      </c>
      <c r="M427" s="394"/>
      <c r="N427" s="341"/>
      <c r="O427" s="341"/>
      <c r="P427" s="341" t="str">
        <f t="array" ref="P427">if(U427="","",XLOOKUP(U427,Master[Company],Master[Terms],"NA",0,1))</f>
        <v/>
      </c>
      <c r="Q427" s="341" t="str">
        <f t="shared" si="1"/>
        <v/>
      </c>
      <c r="R427" s="341" t="str">
        <f t="array" ref="R427">if(U427="","",XLOOKUP(U427,Master[Company],Master[Group],"NA",0,1))</f>
        <v/>
      </c>
      <c r="S427" s="341" t="str">
        <f t="array" ref="S427">if(U427="","",XLOOKUP(U427,Master[Company],Master[Loading Location],"NA",0,1))</f>
        <v/>
      </c>
      <c r="T427" s="341" t="str">
        <f t="array" ref="T427">if(U427="","",XLOOKUP(U427,Master[Company],Master[Acronym],"NA",0,1))</f>
        <v/>
      </c>
      <c r="U427" s="341"/>
      <c r="V427" s="342"/>
      <c r="W427" s="342"/>
      <c r="X427" s="341" t="str">
        <f t="shared" si="2"/>
        <v/>
      </c>
      <c r="Y427" s="341" t="str">
        <f t="shared" si="3"/>
        <v/>
      </c>
      <c r="Z427" s="341"/>
      <c r="AA427" s="341"/>
      <c r="AB427" s="341"/>
      <c r="AC427" s="401"/>
      <c r="AD427" s="563"/>
      <c r="AE427" s="564"/>
      <c r="AF427" s="564"/>
      <c r="AG427" s="564"/>
      <c r="AH427" s="564"/>
      <c r="AI427" s="564"/>
      <c r="AJ427" s="564"/>
      <c r="AK427" s="564"/>
      <c r="AL427" s="563"/>
      <c r="AM427" s="564"/>
      <c r="AN427" s="564"/>
      <c r="AO427" s="564"/>
      <c r="AP427" s="564"/>
      <c r="AQ427" s="564"/>
      <c r="AR427" s="564"/>
      <c r="AS427" s="564"/>
      <c r="AT427" s="401"/>
      <c r="AU427" s="399"/>
      <c r="AV427" s="617"/>
      <c r="AW427" s="401"/>
      <c r="AX427" s="401"/>
      <c r="AY427" s="341"/>
      <c r="AZ427" s="341"/>
      <c r="BA427" s="341"/>
      <c r="BB427" s="341"/>
      <c r="BC427" s="341"/>
      <c r="BD427" s="401"/>
      <c r="BE427" s="341"/>
      <c r="BF427" s="341"/>
      <c r="BG427" s="402"/>
      <c r="BH427" s="403"/>
      <c r="BI427" s="405"/>
      <c r="BJ427" s="405"/>
      <c r="BK427" s="405"/>
      <c r="BL427" s="405"/>
      <c r="BM427" s="514"/>
    </row>
    <row r="428" ht="18.75" customHeight="1">
      <c r="A428" s="400" t="str">
        <f t="shared" si="4"/>
        <v/>
      </c>
      <c r="B428" s="341"/>
      <c r="C428" s="559"/>
      <c r="D428" s="341"/>
      <c r="E428" s="638"/>
      <c r="F428" s="393"/>
      <c r="G428" s="341" t="str">
        <f t="array" ref="G428">IF(C428="","",XLOOKUP(C428,'Master Data'!K:K,'Master Data'!N:N,"Input in Master Data",0,1))</f>
        <v/>
      </c>
      <c r="H428" s="341" t="str">
        <f t="array" ref="H428">IF(C428="","",XLOOKUP(C428,'Master Data'!K:K,'Master Data'!O:O,"Input in Master Data",0,1))</f>
        <v/>
      </c>
      <c r="I428" s="341" t="str">
        <f t="array" ref="I428">if(U428="","",XLOOKUP(U428,Master[Company],Master[Blow],"Unknown",0,1))</f>
        <v/>
      </c>
      <c r="J428" s="341" t="str">
        <f t="array" ref="J428">if(U428="","",XLOOKUP(U428,Master[Company],Master[Pigging],"Unknown",0,1))</f>
        <v/>
      </c>
      <c r="K428" s="341" t="str">
        <f t="array" ref="K428">if(U428="","",XLOOKUP(U428,Master[Company],Master[Load Method],"Unknown",0,1))</f>
        <v/>
      </c>
      <c r="L428" s="341" t="str">
        <f t="array" ref="L428">if(U428="","",XLOOKUP(U428,Master[Company],Master[Line Distance],"Unknown",0,1))</f>
        <v/>
      </c>
      <c r="M428" s="394"/>
      <c r="N428" s="341"/>
      <c r="O428" s="341"/>
      <c r="P428" s="341" t="str">
        <f t="array" ref="P428">if(U428="","",XLOOKUP(U428,Master[Company],Master[Terms],"NA",0,1))</f>
        <v/>
      </c>
      <c r="Q428" s="341" t="str">
        <f t="shared" si="1"/>
        <v/>
      </c>
      <c r="R428" s="341" t="str">
        <f t="array" ref="R428">if(U428="","",XLOOKUP(U428,Master[Company],Master[Group],"NA",0,1))</f>
        <v/>
      </c>
      <c r="S428" s="341" t="str">
        <f t="array" ref="S428">if(U428="","",XLOOKUP(U428,Master[Company],Master[Loading Location],"NA",0,1))</f>
        <v/>
      </c>
      <c r="T428" s="341" t="str">
        <f t="array" ref="T428">if(U428="","",XLOOKUP(U428,Master[Company],Master[Acronym],"NA",0,1))</f>
        <v/>
      </c>
      <c r="U428" s="341"/>
      <c r="V428" s="342"/>
      <c r="W428" s="342"/>
      <c r="X428" s="341" t="str">
        <f t="shared" si="2"/>
        <v/>
      </c>
      <c r="Y428" s="341" t="str">
        <f t="shared" si="3"/>
        <v/>
      </c>
      <c r="Z428" s="341"/>
      <c r="AA428" s="341"/>
      <c r="AB428" s="341"/>
      <c r="AC428" s="401"/>
      <c r="AD428" s="563"/>
      <c r="AE428" s="564"/>
      <c r="AF428" s="564"/>
      <c r="AG428" s="564"/>
      <c r="AH428" s="564"/>
      <c r="AI428" s="564"/>
      <c r="AJ428" s="564"/>
      <c r="AK428" s="564"/>
      <c r="AL428" s="563"/>
      <c r="AM428" s="564"/>
      <c r="AN428" s="564"/>
      <c r="AO428" s="564"/>
      <c r="AP428" s="564"/>
      <c r="AQ428" s="564"/>
      <c r="AR428" s="564"/>
      <c r="AS428" s="564"/>
      <c r="AT428" s="401"/>
      <c r="AU428" s="399"/>
      <c r="AV428" s="617"/>
      <c r="AW428" s="401"/>
      <c r="AX428" s="401"/>
      <c r="AY428" s="341"/>
      <c r="AZ428" s="341"/>
      <c r="BA428" s="341"/>
      <c r="BB428" s="341"/>
      <c r="BC428" s="341"/>
      <c r="BD428" s="401"/>
      <c r="BE428" s="341"/>
      <c r="BF428" s="341"/>
      <c r="BG428" s="402"/>
      <c r="BH428" s="403"/>
      <c r="BI428" s="405"/>
      <c r="BJ428" s="405"/>
      <c r="BK428" s="405"/>
      <c r="BL428" s="405"/>
      <c r="BM428" s="514"/>
    </row>
    <row r="429" ht="18.75" customHeight="1">
      <c r="A429" s="400" t="str">
        <f t="shared" si="4"/>
        <v/>
      </c>
      <c r="B429" s="341"/>
      <c r="C429" s="559"/>
      <c r="D429" s="341"/>
      <c r="E429" s="638"/>
      <c r="F429" s="393"/>
      <c r="G429" s="341" t="str">
        <f t="array" ref="G429">IF(C429="","",XLOOKUP(C429,'Master Data'!K:K,'Master Data'!N:N,"Input in Master Data",0,1))</f>
        <v/>
      </c>
      <c r="H429" s="341" t="str">
        <f t="array" ref="H429">IF(C429="","",XLOOKUP(C429,'Master Data'!K:K,'Master Data'!O:O,"Input in Master Data",0,1))</f>
        <v/>
      </c>
      <c r="I429" s="341" t="str">
        <f t="array" ref="I429">if(U429="","",XLOOKUP(U429,Master[Company],Master[Blow],"Unknown",0,1))</f>
        <v/>
      </c>
      <c r="J429" s="341" t="str">
        <f t="array" ref="J429">if(U429="","",XLOOKUP(U429,Master[Company],Master[Pigging],"Unknown",0,1))</f>
        <v/>
      </c>
      <c r="K429" s="341" t="str">
        <f t="array" ref="K429">if(U429="","",XLOOKUP(U429,Master[Company],Master[Load Method],"Unknown",0,1))</f>
        <v/>
      </c>
      <c r="L429" s="341" t="str">
        <f t="array" ref="L429">if(U429="","",XLOOKUP(U429,Master[Company],Master[Line Distance],"Unknown",0,1))</f>
        <v/>
      </c>
      <c r="M429" s="394"/>
      <c r="N429" s="341"/>
      <c r="O429" s="341"/>
      <c r="P429" s="341" t="str">
        <f t="array" ref="P429">if(U429="","",XLOOKUP(U429,Master[Company],Master[Terms],"NA",0,1))</f>
        <v/>
      </c>
      <c r="Q429" s="341" t="str">
        <f t="shared" si="1"/>
        <v/>
      </c>
      <c r="R429" s="341" t="str">
        <f t="array" ref="R429">if(U429="","",XLOOKUP(U429,Master[Company],Master[Group],"NA",0,1))</f>
        <v/>
      </c>
      <c r="S429" s="341" t="str">
        <f t="array" ref="S429">if(U429="","",XLOOKUP(U429,Master[Company],Master[Loading Location],"NA",0,1))</f>
        <v/>
      </c>
      <c r="T429" s="341" t="str">
        <f t="array" ref="T429">if(U429="","",XLOOKUP(U429,Master[Company],Master[Acronym],"NA",0,1))</f>
        <v/>
      </c>
      <c r="U429" s="341"/>
      <c r="V429" s="342"/>
      <c r="W429" s="342"/>
      <c r="X429" s="341" t="str">
        <f t="shared" si="2"/>
        <v/>
      </c>
      <c r="Y429" s="341" t="str">
        <f t="shared" si="3"/>
        <v/>
      </c>
      <c r="Z429" s="341"/>
      <c r="AA429" s="341"/>
      <c r="AB429" s="341"/>
      <c r="AC429" s="401"/>
      <c r="AD429" s="563"/>
      <c r="AE429" s="564"/>
      <c r="AF429" s="564"/>
      <c r="AG429" s="564"/>
      <c r="AH429" s="564"/>
      <c r="AI429" s="564"/>
      <c r="AJ429" s="564"/>
      <c r="AK429" s="564"/>
      <c r="AL429" s="563"/>
      <c r="AM429" s="564"/>
      <c r="AN429" s="564"/>
      <c r="AO429" s="564"/>
      <c r="AP429" s="564"/>
      <c r="AQ429" s="564"/>
      <c r="AR429" s="564"/>
      <c r="AS429" s="564"/>
      <c r="AT429" s="401"/>
      <c r="AU429" s="399"/>
      <c r="AV429" s="617"/>
      <c r="AW429" s="401"/>
      <c r="AX429" s="401"/>
      <c r="AY429" s="341"/>
      <c r="AZ429" s="341"/>
      <c r="BA429" s="341"/>
      <c r="BB429" s="341"/>
      <c r="BC429" s="341"/>
      <c r="BD429" s="401"/>
      <c r="BE429" s="341"/>
      <c r="BF429" s="341"/>
      <c r="BG429" s="402"/>
      <c r="BH429" s="403"/>
      <c r="BI429" s="405"/>
      <c r="BJ429" s="405"/>
      <c r="BK429" s="405"/>
      <c r="BL429" s="405"/>
      <c r="BM429" s="514"/>
    </row>
    <row r="430" ht="18.75" customHeight="1">
      <c r="A430" s="400" t="str">
        <f t="shared" si="4"/>
        <v/>
      </c>
      <c r="B430" s="341"/>
      <c r="C430" s="559"/>
      <c r="D430" s="341"/>
      <c r="E430" s="638"/>
      <c r="F430" s="393"/>
      <c r="G430" s="341" t="str">
        <f t="array" ref="G430">IF(C430="","",XLOOKUP(C430,'Master Data'!K:K,'Master Data'!N:N,"Input in Master Data",0,1))</f>
        <v/>
      </c>
      <c r="H430" s="341" t="str">
        <f t="array" ref="H430">IF(C430="","",XLOOKUP(C430,'Master Data'!K:K,'Master Data'!O:O,"Input in Master Data",0,1))</f>
        <v/>
      </c>
      <c r="I430" s="341" t="str">
        <f t="array" ref="I430">if(U430="","",XLOOKUP(U430,Master[Company],Master[Blow],"Unknown",0,1))</f>
        <v/>
      </c>
      <c r="J430" s="341" t="str">
        <f t="array" ref="J430">if(U430="","",XLOOKUP(U430,Master[Company],Master[Pigging],"Unknown",0,1))</f>
        <v/>
      </c>
      <c r="K430" s="341" t="str">
        <f t="array" ref="K430">if(U430="","",XLOOKUP(U430,Master[Company],Master[Load Method],"Unknown",0,1))</f>
        <v/>
      </c>
      <c r="L430" s="341" t="str">
        <f t="array" ref="L430">if(U430="","",XLOOKUP(U430,Master[Company],Master[Line Distance],"Unknown",0,1))</f>
        <v/>
      </c>
      <c r="M430" s="394"/>
      <c r="N430" s="341"/>
      <c r="O430" s="341"/>
      <c r="P430" s="341" t="str">
        <f t="array" ref="P430">if(U430="","",XLOOKUP(U430,Master[Company],Master[Terms],"NA",0,1))</f>
        <v/>
      </c>
      <c r="Q430" s="341" t="str">
        <f t="shared" si="1"/>
        <v/>
      </c>
      <c r="R430" s="341" t="str">
        <f t="array" ref="R430">if(U430="","",XLOOKUP(U430,Master[Company],Master[Group],"NA",0,1))</f>
        <v/>
      </c>
      <c r="S430" s="341" t="str">
        <f t="array" ref="S430">if(U430="","",XLOOKUP(U430,Master[Company],Master[Loading Location],"NA",0,1))</f>
        <v/>
      </c>
      <c r="T430" s="341" t="str">
        <f t="array" ref="T430">if(U430="","",XLOOKUP(U430,Master[Company],Master[Acronym],"NA",0,1))</f>
        <v/>
      </c>
      <c r="U430" s="341"/>
      <c r="V430" s="342"/>
      <c r="W430" s="342"/>
      <c r="X430" s="341" t="str">
        <f t="shared" si="2"/>
        <v/>
      </c>
      <c r="Y430" s="341" t="str">
        <f t="shared" si="3"/>
        <v/>
      </c>
      <c r="Z430" s="341"/>
      <c r="AA430" s="341"/>
      <c r="AB430" s="341"/>
      <c r="AC430" s="401"/>
      <c r="AD430" s="563"/>
      <c r="AE430" s="564"/>
      <c r="AF430" s="564"/>
      <c r="AG430" s="564"/>
      <c r="AH430" s="564"/>
      <c r="AI430" s="564"/>
      <c r="AJ430" s="564"/>
      <c r="AK430" s="564"/>
      <c r="AL430" s="563"/>
      <c r="AM430" s="564"/>
      <c r="AN430" s="564"/>
      <c r="AO430" s="564"/>
      <c r="AP430" s="564"/>
      <c r="AQ430" s="564"/>
      <c r="AR430" s="564"/>
      <c r="AS430" s="564"/>
      <c r="AT430" s="401"/>
      <c r="AU430" s="399"/>
      <c r="AV430" s="617"/>
      <c r="AW430" s="401"/>
      <c r="AX430" s="401"/>
      <c r="AY430" s="341"/>
      <c r="AZ430" s="341"/>
      <c r="BA430" s="341"/>
      <c r="BB430" s="341"/>
      <c r="BC430" s="341"/>
      <c r="BD430" s="401"/>
      <c r="BE430" s="341"/>
      <c r="BF430" s="341"/>
      <c r="BG430" s="402"/>
      <c r="BH430" s="403"/>
      <c r="BI430" s="405"/>
      <c r="BJ430" s="405"/>
      <c r="BK430" s="405"/>
      <c r="BL430" s="405"/>
      <c r="BM430" s="514"/>
    </row>
    <row r="431" ht="18.75" customHeight="1">
      <c r="A431" s="400" t="str">
        <f t="shared" si="4"/>
        <v/>
      </c>
      <c r="B431" s="341"/>
      <c r="C431" s="559"/>
      <c r="D431" s="341"/>
      <c r="E431" s="638"/>
      <c r="F431" s="393"/>
      <c r="G431" s="341" t="str">
        <f t="array" ref="G431">IF(C431="","",XLOOKUP(C431,'Master Data'!K:K,'Master Data'!N:N,"Input in Master Data",0,1))</f>
        <v/>
      </c>
      <c r="H431" s="341" t="str">
        <f t="array" ref="H431">IF(C431="","",XLOOKUP(C431,'Master Data'!K:K,'Master Data'!O:O,"Input in Master Data",0,1))</f>
        <v/>
      </c>
      <c r="I431" s="341" t="str">
        <f t="array" ref="I431">if(U431="","",XLOOKUP(U431,Master[Company],Master[Blow],"Unknown",0,1))</f>
        <v/>
      </c>
      <c r="J431" s="341" t="str">
        <f t="array" ref="J431">if(U431="","",XLOOKUP(U431,Master[Company],Master[Pigging],"Unknown",0,1))</f>
        <v/>
      </c>
      <c r="K431" s="341" t="str">
        <f t="array" ref="K431">if(U431="","",XLOOKUP(U431,Master[Company],Master[Load Method],"Unknown",0,1))</f>
        <v/>
      </c>
      <c r="L431" s="341" t="str">
        <f t="array" ref="L431">if(U431="","",XLOOKUP(U431,Master[Company],Master[Line Distance],"Unknown",0,1))</f>
        <v/>
      </c>
      <c r="M431" s="394"/>
      <c r="N431" s="341"/>
      <c r="O431" s="341"/>
      <c r="P431" s="341" t="str">
        <f t="array" ref="P431">if(U431="","",XLOOKUP(U431,Master[Company],Master[Terms],"NA",0,1))</f>
        <v/>
      </c>
      <c r="Q431" s="341" t="str">
        <f t="shared" si="1"/>
        <v/>
      </c>
      <c r="R431" s="341" t="str">
        <f t="array" ref="R431">if(U431="","",XLOOKUP(U431,Master[Company],Master[Group],"NA",0,1))</f>
        <v/>
      </c>
      <c r="S431" s="341" t="str">
        <f t="array" ref="S431">if(U431="","",XLOOKUP(U431,Master[Company],Master[Loading Location],"NA",0,1))</f>
        <v/>
      </c>
      <c r="T431" s="341" t="str">
        <f t="array" ref="T431">if(U431="","",XLOOKUP(U431,Master[Company],Master[Acronym],"NA",0,1))</f>
        <v/>
      </c>
      <c r="U431" s="341"/>
      <c r="V431" s="342"/>
      <c r="W431" s="342"/>
      <c r="X431" s="341" t="str">
        <f t="shared" si="2"/>
        <v/>
      </c>
      <c r="Y431" s="341" t="str">
        <f t="shared" si="3"/>
        <v/>
      </c>
      <c r="Z431" s="341"/>
      <c r="AA431" s="341"/>
      <c r="AB431" s="341"/>
      <c r="AC431" s="401"/>
      <c r="AD431" s="563"/>
      <c r="AE431" s="564"/>
      <c r="AF431" s="564"/>
      <c r="AG431" s="564"/>
      <c r="AH431" s="564"/>
      <c r="AI431" s="564"/>
      <c r="AJ431" s="564"/>
      <c r="AK431" s="564"/>
      <c r="AL431" s="563"/>
      <c r="AM431" s="564"/>
      <c r="AN431" s="564"/>
      <c r="AO431" s="564"/>
      <c r="AP431" s="564"/>
      <c r="AQ431" s="564"/>
      <c r="AR431" s="564"/>
      <c r="AS431" s="564"/>
      <c r="AT431" s="401"/>
      <c r="AU431" s="399"/>
      <c r="AV431" s="617"/>
      <c r="AW431" s="401"/>
      <c r="AX431" s="401"/>
      <c r="AY431" s="341"/>
      <c r="AZ431" s="341"/>
      <c r="BA431" s="341"/>
      <c r="BB431" s="341"/>
      <c r="BC431" s="341"/>
      <c r="BD431" s="401"/>
      <c r="BE431" s="341"/>
      <c r="BF431" s="341"/>
      <c r="BG431" s="402"/>
      <c r="BH431" s="403"/>
      <c r="BI431" s="405"/>
      <c r="BJ431" s="405"/>
      <c r="BK431" s="405"/>
      <c r="BL431" s="405"/>
      <c r="BM431" s="514"/>
    </row>
    <row r="432" ht="18.75" customHeight="1">
      <c r="A432" s="400" t="str">
        <f t="shared" si="4"/>
        <v/>
      </c>
      <c r="B432" s="341"/>
      <c r="C432" s="559"/>
      <c r="D432" s="341"/>
      <c r="E432" s="638"/>
      <c r="F432" s="393"/>
      <c r="G432" s="341" t="str">
        <f t="array" ref="G432">IF(C432="","",XLOOKUP(C432,'Master Data'!K:K,'Master Data'!N:N,"Input in Master Data",0,1))</f>
        <v/>
      </c>
      <c r="H432" s="341" t="str">
        <f t="array" ref="H432">IF(C432="","",XLOOKUP(C432,'Master Data'!K:K,'Master Data'!O:O,"Input in Master Data",0,1))</f>
        <v/>
      </c>
      <c r="I432" s="341" t="str">
        <f t="array" ref="I432">if(U432="","",XLOOKUP(U432,Master[Company],Master[Blow],"Unknown",0,1))</f>
        <v/>
      </c>
      <c r="J432" s="341" t="str">
        <f t="array" ref="J432">if(U432="","",XLOOKUP(U432,Master[Company],Master[Pigging],"Unknown",0,1))</f>
        <v/>
      </c>
      <c r="K432" s="341" t="str">
        <f t="array" ref="K432">if(U432="","",XLOOKUP(U432,Master[Company],Master[Load Method],"Unknown",0,1))</f>
        <v/>
      </c>
      <c r="L432" s="341" t="str">
        <f t="array" ref="L432">if(U432="","",XLOOKUP(U432,Master[Company],Master[Line Distance],"Unknown",0,1))</f>
        <v/>
      </c>
      <c r="M432" s="394"/>
      <c r="N432" s="341"/>
      <c r="O432" s="341"/>
      <c r="P432" s="341" t="str">
        <f t="array" ref="P432">if(U432="","",XLOOKUP(U432,Master[Company],Master[Terms],"NA",0,1))</f>
        <v/>
      </c>
      <c r="Q432" s="341" t="str">
        <f t="shared" si="1"/>
        <v/>
      </c>
      <c r="R432" s="341" t="str">
        <f t="array" ref="R432">if(U432="","",XLOOKUP(U432,Master[Company],Master[Group],"NA",0,1))</f>
        <v/>
      </c>
      <c r="S432" s="341" t="str">
        <f t="array" ref="S432">if(U432="","",XLOOKUP(U432,Master[Company],Master[Loading Location],"NA",0,1))</f>
        <v/>
      </c>
      <c r="T432" s="341" t="str">
        <f t="array" ref="T432">if(U432="","",XLOOKUP(U432,Master[Company],Master[Acronym],"NA",0,1))</f>
        <v/>
      </c>
      <c r="U432" s="341"/>
      <c r="V432" s="342"/>
      <c r="W432" s="342"/>
      <c r="X432" s="341" t="str">
        <f t="shared" si="2"/>
        <v/>
      </c>
      <c r="Y432" s="341" t="str">
        <f t="shared" si="3"/>
        <v/>
      </c>
      <c r="Z432" s="341"/>
      <c r="AA432" s="341"/>
      <c r="AB432" s="341"/>
      <c r="AC432" s="401"/>
      <c r="AD432" s="563"/>
      <c r="AE432" s="564"/>
      <c r="AF432" s="564"/>
      <c r="AG432" s="564"/>
      <c r="AH432" s="564"/>
      <c r="AI432" s="564"/>
      <c r="AJ432" s="564"/>
      <c r="AK432" s="564"/>
      <c r="AL432" s="563"/>
      <c r="AM432" s="564"/>
      <c r="AN432" s="564"/>
      <c r="AO432" s="564"/>
      <c r="AP432" s="564"/>
      <c r="AQ432" s="564"/>
      <c r="AR432" s="564"/>
      <c r="AS432" s="564"/>
      <c r="AT432" s="401"/>
      <c r="AU432" s="399"/>
      <c r="AV432" s="617"/>
      <c r="AW432" s="401"/>
      <c r="AX432" s="401"/>
      <c r="AY432" s="341"/>
      <c r="AZ432" s="341"/>
      <c r="BA432" s="341"/>
      <c r="BB432" s="341"/>
      <c r="BC432" s="341"/>
      <c r="BD432" s="401"/>
      <c r="BE432" s="341"/>
      <c r="BF432" s="341"/>
      <c r="BG432" s="402"/>
      <c r="BH432" s="403"/>
      <c r="BI432" s="405"/>
      <c r="BJ432" s="405"/>
      <c r="BK432" s="405"/>
      <c r="BL432" s="405"/>
      <c r="BM432" s="514"/>
    </row>
    <row r="433" ht="18.75" customHeight="1">
      <c r="A433" s="400" t="str">
        <f t="shared" si="4"/>
        <v/>
      </c>
      <c r="B433" s="341"/>
      <c r="C433" s="559"/>
      <c r="D433" s="341"/>
      <c r="E433" s="638"/>
      <c r="F433" s="393"/>
      <c r="G433" s="341" t="str">
        <f t="array" ref="G433">IF(C433="","",XLOOKUP(C433,'Master Data'!K:K,'Master Data'!N:N,"Input in Master Data",0,1))</f>
        <v/>
      </c>
      <c r="H433" s="341" t="str">
        <f t="array" ref="H433">IF(C433="","",XLOOKUP(C433,'Master Data'!K:K,'Master Data'!O:O,"Input in Master Data",0,1))</f>
        <v/>
      </c>
      <c r="I433" s="341" t="str">
        <f t="array" ref="I433">if(U433="","",XLOOKUP(U433,Master[Company],Master[Blow],"Unknown",0,1))</f>
        <v/>
      </c>
      <c r="J433" s="341" t="str">
        <f t="array" ref="J433">if(U433="","",XLOOKUP(U433,Master[Company],Master[Pigging],"Unknown",0,1))</f>
        <v/>
      </c>
      <c r="K433" s="341" t="str">
        <f t="array" ref="K433">if(U433="","",XLOOKUP(U433,Master[Company],Master[Load Method],"Unknown",0,1))</f>
        <v/>
      </c>
      <c r="L433" s="341" t="str">
        <f t="array" ref="L433">if(U433="","",XLOOKUP(U433,Master[Company],Master[Line Distance],"Unknown",0,1))</f>
        <v/>
      </c>
      <c r="M433" s="394"/>
      <c r="N433" s="341"/>
      <c r="O433" s="341"/>
      <c r="P433" s="341" t="str">
        <f t="array" ref="P433">if(U433="","",XLOOKUP(U433,Master[Company],Master[Terms],"NA",0,1))</f>
        <v/>
      </c>
      <c r="Q433" s="341" t="str">
        <f t="shared" si="1"/>
        <v/>
      </c>
      <c r="R433" s="341" t="str">
        <f t="array" ref="R433">if(U433="","",XLOOKUP(U433,Master[Company],Master[Group],"NA",0,1))</f>
        <v/>
      </c>
      <c r="S433" s="341" t="str">
        <f t="array" ref="S433">if(U433="","",XLOOKUP(U433,Master[Company],Master[Loading Location],"NA",0,1))</f>
        <v/>
      </c>
      <c r="T433" s="341" t="str">
        <f t="array" ref="T433">if(U433="","",XLOOKUP(U433,Master[Company],Master[Acronym],"NA",0,1))</f>
        <v/>
      </c>
      <c r="U433" s="341"/>
      <c r="V433" s="342"/>
      <c r="W433" s="342"/>
      <c r="X433" s="341" t="str">
        <f t="shared" si="2"/>
        <v/>
      </c>
      <c r="Y433" s="341" t="str">
        <f t="shared" si="3"/>
        <v/>
      </c>
      <c r="Z433" s="341"/>
      <c r="AA433" s="341"/>
      <c r="AB433" s="341"/>
      <c r="AC433" s="401"/>
      <c r="AD433" s="563"/>
      <c r="AE433" s="564"/>
      <c r="AF433" s="564"/>
      <c r="AG433" s="564"/>
      <c r="AH433" s="564"/>
      <c r="AI433" s="564"/>
      <c r="AJ433" s="564"/>
      <c r="AK433" s="564"/>
      <c r="AL433" s="563"/>
      <c r="AM433" s="564"/>
      <c r="AN433" s="564"/>
      <c r="AO433" s="564"/>
      <c r="AP433" s="564"/>
      <c r="AQ433" s="564"/>
      <c r="AR433" s="564"/>
      <c r="AS433" s="564"/>
      <c r="AT433" s="401"/>
      <c r="AU433" s="399"/>
      <c r="AV433" s="617"/>
      <c r="AW433" s="401"/>
      <c r="AX433" s="401"/>
      <c r="AY433" s="341"/>
      <c r="AZ433" s="341"/>
      <c r="BA433" s="341"/>
      <c r="BB433" s="341"/>
      <c r="BC433" s="341"/>
      <c r="BD433" s="401"/>
      <c r="BE433" s="341"/>
      <c r="BF433" s="341"/>
      <c r="BG433" s="402"/>
      <c r="BH433" s="403"/>
      <c r="BI433" s="405"/>
      <c r="BJ433" s="405"/>
      <c r="BK433" s="405"/>
      <c r="BL433" s="405"/>
      <c r="BM433" s="514"/>
    </row>
    <row r="434" ht="18.75" customHeight="1">
      <c r="A434" s="400" t="str">
        <f t="shared" si="4"/>
        <v/>
      </c>
      <c r="B434" s="341"/>
      <c r="C434" s="559"/>
      <c r="D434" s="341"/>
      <c r="E434" s="638"/>
      <c r="F434" s="393"/>
      <c r="G434" s="341" t="str">
        <f t="array" ref="G434">IF(C434="","",XLOOKUP(C434,'Master Data'!K:K,'Master Data'!N:N,"Input in Master Data",0,1))</f>
        <v/>
      </c>
      <c r="H434" s="341" t="str">
        <f t="array" ref="H434">IF(C434="","",XLOOKUP(C434,'Master Data'!K:K,'Master Data'!O:O,"Input in Master Data",0,1))</f>
        <v/>
      </c>
      <c r="I434" s="341" t="str">
        <f t="array" ref="I434">if(U434="","",XLOOKUP(U434,Master[Company],Master[Blow],"Unknown",0,1))</f>
        <v/>
      </c>
      <c r="J434" s="341" t="str">
        <f t="array" ref="J434">if(U434="","",XLOOKUP(U434,Master[Company],Master[Pigging],"Unknown",0,1))</f>
        <v/>
      </c>
      <c r="K434" s="341" t="str">
        <f t="array" ref="K434">if(U434="","",XLOOKUP(U434,Master[Company],Master[Load Method],"Unknown",0,1))</f>
        <v/>
      </c>
      <c r="L434" s="341" t="str">
        <f t="array" ref="L434">if(U434="","",XLOOKUP(U434,Master[Company],Master[Line Distance],"Unknown",0,1))</f>
        <v/>
      </c>
      <c r="M434" s="394"/>
      <c r="N434" s="341"/>
      <c r="O434" s="341"/>
      <c r="P434" s="341" t="str">
        <f t="array" ref="P434">if(U434="","",XLOOKUP(U434,Master[Company],Master[Terms],"NA",0,1))</f>
        <v/>
      </c>
      <c r="Q434" s="341" t="str">
        <f t="shared" si="1"/>
        <v/>
      </c>
      <c r="R434" s="341" t="str">
        <f t="array" ref="R434">if(U434="","",XLOOKUP(U434,Master[Company],Master[Group],"NA",0,1))</f>
        <v/>
      </c>
      <c r="S434" s="341" t="str">
        <f t="array" ref="S434">if(U434="","",XLOOKUP(U434,Master[Company],Master[Loading Location],"NA",0,1))</f>
        <v/>
      </c>
      <c r="T434" s="341" t="str">
        <f t="array" ref="T434">if(U434="","",XLOOKUP(U434,Master[Company],Master[Acronym],"NA",0,1))</f>
        <v/>
      </c>
      <c r="U434" s="341"/>
      <c r="V434" s="342"/>
      <c r="W434" s="342"/>
      <c r="X434" s="341" t="str">
        <f t="shared" si="2"/>
        <v/>
      </c>
      <c r="Y434" s="341" t="str">
        <f t="shared" si="3"/>
        <v/>
      </c>
      <c r="Z434" s="341"/>
      <c r="AA434" s="341"/>
      <c r="AB434" s="341"/>
      <c r="AC434" s="401"/>
      <c r="AD434" s="563"/>
      <c r="AE434" s="564"/>
      <c r="AF434" s="564"/>
      <c r="AG434" s="564"/>
      <c r="AH434" s="564"/>
      <c r="AI434" s="564"/>
      <c r="AJ434" s="564"/>
      <c r="AK434" s="564"/>
      <c r="AL434" s="563"/>
      <c r="AM434" s="564"/>
      <c r="AN434" s="564"/>
      <c r="AO434" s="564"/>
      <c r="AP434" s="564"/>
      <c r="AQ434" s="564"/>
      <c r="AR434" s="564"/>
      <c r="AS434" s="564"/>
      <c r="AT434" s="401"/>
      <c r="AU434" s="399"/>
      <c r="AV434" s="617"/>
      <c r="AW434" s="401"/>
      <c r="AX434" s="401"/>
      <c r="AY434" s="341"/>
      <c r="AZ434" s="341"/>
      <c r="BA434" s="341"/>
      <c r="BB434" s="341"/>
      <c r="BC434" s="341"/>
      <c r="BD434" s="401"/>
      <c r="BE434" s="341"/>
      <c r="BF434" s="341"/>
      <c r="BG434" s="402"/>
      <c r="BH434" s="403"/>
      <c r="BI434" s="405"/>
      <c r="BJ434" s="405"/>
      <c r="BK434" s="405"/>
      <c r="BL434" s="405"/>
      <c r="BM434" s="514"/>
    </row>
    <row r="435" ht="18.75" customHeight="1">
      <c r="A435" s="400" t="str">
        <f t="shared" si="4"/>
        <v/>
      </c>
      <c r="B435" s="341"/>
      <c r="C435" s="559"/>
      <c r="D435" s="341"/>
      <c r="E435" s="638"/>
      <c r="F435" s="393"/>
      <c r="G435" s="341" t="str">
        <f t="array" ref="G435">IF(C435="","",XLOOKUP(C435,'Master Data'!K:K,'Master Data'!N:N,"Input in Master Data",0,1))</f>
        <v/>
      </c>
      <c r="H435" s="341" t="str">
        <f t="array" ref="H435">IF(C435="","",XLOOKUP(C435,'Master Data'!K:K,'Master Data'!O:O,"Input in Master Data",0,1))</f>
        <v/>
      </c>
      <c r="I435" s="341" t="str">
        <f t="array" ref="I435">if(U435="","",XLOOKUP(U435,Master[Company],Master[Blow],"Unknown",0,1))</f>
        <v/>
      </c>
      <c r="J435" s="341" t="str">
        <f t="array" ref="J435">if(U435="","",XLOOKUP(U435,Master[Company],Master[Pigging],"Unknown",0,1))</f>
        <v/>
      </c>
      <c r="K435" s="341" t="str">
        <f t="array" ref="K435">if(U435="","",XLOOKUP(U435,Master[Company],Master[Load Method],"Unknown",0,1))</f>
        <v/>
      </c>
      <c r="L435" s="341" t="str">
        <f t="array" ref="L435">if(U435="","",XLOOKUP(U435,Master[Company],Master[Line Distance],"Unknown",0,1))</f>
        <v/>
      </c>
      <c r="M435" s="394"/>
      <c r="N435" s="341"/>
      <c r="O435" s="341"/>
      <c r="P435" s="341" t="str">
        <f t="array" ref="P435">if(U435="","",XLOOKUP(U435,Master[Company],Master[Terms],"NA",0,1))</f>
        <v/>
      </c>
      <c r="Q435" s="341" t="str">
        <f t="shared" si="1"/>
        <v/>
      </c>
      <c r="R435" s="341" t="str">
        <f t="array" ref="R435">if(U435="","",XLOOKUP(U435,Master[Company],Master[Group],"NA",0,1))</f>
        <v/>
      </c>
      <c r="S435" s="341" t="str">
        <f t="array" ref="S435">if(U435="","",XLOOKUP(U435,Master[Company],Master[Loading Location],"NA",0,1))</f>
        <v/>
      </c>
      <c r="T435" s="341" t="str">
        <f t="array" ref="T435">if(U435="","",XLOOKUP(U435,Master[Company],Master[Acronym],"NA",0,1))</f>
        <v/>
      </c>
      <c r="U435" s="341"/>
      <c r="V435" s="342"/>
      <c r="W435" s="342"/>
      <c r="X435" s="341" t="str">
        <f t="shared" si="2"/>
        <v/>
      </c>
      <c r="Y435" s="341" t="str">
        <f t="shared" si="3"/>
        <v/>
      </c>
      <c r="Z435" s="341"/>
      <c r="AA435" s="341"/>
      <c r="AB435" s="341"/>
      <c r="AC435" s="401"/>
      <c r="AD435" s="563"/>
      <c r="AE435" s="564"/>
      <c r="AF435" s="564"/>
      <c r="AG435" s="564"/>
      <c r="AH435" s="564"/>
      <c r="AI435" s="564"/>
      <c r="AJ435" s="564"/>
      <c r="AK435" s="564"/>
      <c r="AL435" s="563"/>
      <c r="AM435" s="564"/>
      <c r="AN435" s="564"/>
      <c r="AO435" s="564"/>
      <c r="AP435" s="564"/>
      <c r="AQ435" s="564"/>
      <c r="AR435" s="564"/>
      <c r="AS435" s="564"/>
      <c r="AT435" s="401"/>
      <c r="AU435" s="399"/>
      <c r="AV435" s="617"/>
      <c r="AW435" s="401"/>
      <c r="AX435" s="401"/>
      <c r="AY435" s="341"/>
      <c r="AZ435" s="341"/>
      <c r="BA435" s="341"/>
      <c r="BB435" s="341"/>
      <c r="BC435" s="341"/>
      <c r="BD435" s="401"/>
      <c r="BE435" s="341"/>
      <c r="BF435" s="341"/>
      <c r="BG435" s="402"/>
      <c r="BH435" s="403"/>
      <c r="BI435" s="405"/>
      <c r="BJ435" s="405"/>
      <c r="BK435" s="405"/>
      <c r="BL435" s="405"/>
      <c r="BM435" s="514"/>
    </row>
    <row r="436" ht="18.75" customHeight="1">
      <c r="A436" s="400" t="str">
        <f t="shared" si="4"/>
        <v/>
      </c>
      <c r="B436" s="341"/>
      <c r="C436" s="559"/>
      <c r="D436" s="341"/>
      <c r="E436" s="638"/>
      <c r="F436" s="393"/>
      <c r="G436" s="341" t="str">
        <f t="array" ref="G436">IF(C436="","",XLOOKUP(C436,'Master Data'!K:K,'Master Data'!N:N,"Input in Master Data",0,1))</f>
        <v/>
      </c>
      <c r="H436" s="341" t="str">
        <f t="array" ref="H436">IF(C436="","",XLOOKUP(C436,'Master Data'!K:K,'Master Data'!O:O,"Input in Master Data",0,1))</f>
        <v/>
      </c>
      <c r="I436" s="341" t="str">
        <f t="array" ref="I436">if(U436="","",XLOOKUP(U436,Master[Company],Master[Blow],"Unknown",0,1))</f>
        <v/>
      </c>
      <c r="J436" s="341" t="str">
        <f t="array" ref="J436">if(U436="","",XLOOKUP(U436,Master[Company],Master[Pigging],"Unknown",0,1))</f>
        <v/>
      </c>
      <c r="K436" s="341" t="str">
        <f t="array" ref="K436">if(U436="","",XLOOKUP(U436,Master[Company],Master[Load Method],"Unknown",0,1))</f>
        <v/>
      </c>
      <c r="L436" s="341" t="str">
        <f t="array" ref="L436">if(U436="","",XLOOKUP(U436,Master[Company],Master[Line Distance],"Unknown",0,1))</f>
        <v/>
      </c>
      <c r="M436" s="394"/>
      <c r="N436" s="341"/>
      <c r="O436" s="341"/>
      <c r="P436" s="341" t="str">
        <f t="array" ref="P436">if(U436="","",XLOOKUP(U436,Master[Company],Master[Terms],"NA",0,1))</f>
        <v/>
      </c>
      <c r="Q436" s="341" t="str">
        <f t="shared" si="1"/>
        <v/>
      </c>
      <c r="R436" s="341" t="str">
        <f t="array" ref="R436">if(U436="","",XLOOKUP(U436,Master[Company],Master[Group],"NA",0,1))</f>
        <v/>
      </c>
      <c r="S436" s="341" t="str">
        <f t="array" ref="S436">if(U436="","",XLOOKUP(U436,Master[Company],Master[Loading Location],"NA",0,1))</f>
        <v/>
      </c>
      <c r="T436" s="341" t="str">
        <f t="array" ref="T436">if(U436="","",XLOOKUP(U436,Master[Company],Master[Acronym],"NA",0,1))</f>
        <v/>
      </c>
      <c r="U436" s="341"/>
      <c r="V436" s="342"/>
      <c r="W436" s="342"/>
      <c r="X436" s="341" t="str">
        <f t="shared" si="2"/>
        <v/>
      </c>
      <c r="Y436" s="341" t="str">
        <f t="shared" si="3"/>
        <v/>
      </c>
      <c r="Z436" s="341"/>
      <c r="AA436" s="341"/>
      <c r="AB436" s="341"/>
      <c r="AC436" s="401"/>
      <c r="AD436" s="563"/>
      <c r="AE436" s="564"/>
      <c r="AF436" s="564"/>
      <c r="AG436" s="564"/>
      <c r="AH436" s="564"/>
      <c r="AI436" s="564"/>
      <c r="AJ436" s="564"/>
      <c r="AK436" s="564"/>
      <c r="AL436" s="563"/>
      <c r="AM436" s="564"/>
      <c r="AN436" s="564"/>
      <c r="AO436" s="564"/>
      <c r="AP436" s="564"/>
      <c r="AQ436" s="564"/>
      <c r="AR436" s="564"/>
      <c r="AS436" s="564"/>
      <c r="AT436" s="401"/>
      <c r="AU436" s="399"/>
      <c r="AV436" s="617"/>
      <c r="AW436" s="401"/>
      <c r="AX436" s="401"/>
      <c r="AY436" s="341"/>
      <c r="AZ436" s="341"/>
      <c r="BA436" s="341"/>
      <c r="BB436" s="341"/>
      <c r="BC436" s="341"/>
      <c r="BD436" s="401"/>
      <c r="BE436" s="341"/>
      <c r="BF436" s="341"/>
      <c r="BG436" s="402"/>
      <c r="BH436" s="403"/>
      <c r="BI436" s="405"/>
      <c r="BJ436" s="405"/>
      <c r="BK436" s="405"/>
      <c r="BL436" s="405"/>
      <c r="BM436" s="514"/>
    </row>
    <row r="437" ht="18.75" customHeight="1">
      <c r="A437" s="400" t="str">
        <f t="shared" si="4"/>
        <v/>
      </c>
      <c r="B437" s="341"/>
      <c r="C437" s="559"/>
      <c r="D437" s="341"/>
      <c r="E437" s="638"/>
      <c r="F437" s="393"/>
      <c r="G437" s="341" t="str">
        <f t="array" ref="G437">IF(C437="","",XLOOKUP(C437,'Master Data'!K:K,'Master Data'!N:N,"Input in Master Data",0,1))</f>
        <v/>
      </c>
      <c r="H437" s="341" t="str">
        <f t="array" ref="H437">IF(C437="","",XLOOKUP(C437,'Master Data'!K:K,'Master Data'!O:O,"Input in Master Data",0,1))</f>
        <v/>
      </c>
      <c r="I437" s="341" t="str">
        <f t="array" ref="I437">if(U437="","",XLOOKUP(U437,Master[Company],Master[Blow],"Unknown",0,1))</f>
        <v/>
      </c>
      <c r="J437" s="341" t="str">
        <f t="array" ref="J437">if(U437="","",XLOOKUP(U437,Master[Company],Master[Pigging],"Unknown",0,1))</f>
        <v/>
      </c>
      <c r="K437" s="341" t="str">
        <f t="array" ref="K437">if(U437="","",XLOOKUP(U437,Master[Company],Master[Load Method],"Unknown",0,1))</f>
        <v/>
      </c>
      <c r="L437" s="341" t="str">
        <f t="array" ref="L437">if(U437="","",XLOOKUP(U437,Master[Company],Master[Line Distance],"Unknown",0,1))</f>
        <v/>
      </c>
      <c r="M437" s="394"/>
      <c r="N437" s="341"/>
      <c r="O437" s="341"/>
      <c r="P437" s="341" t="str">
        <f t="array" ref="P437">if(U437="","",XLOOKUP(U437,Master[Company],Master[Terms],"NA",0,1))</f>
        <v/>
      </c>
      <c r="Q437" s="341" t="str">
        <f t="shared" si="1"/>
        <v/>
      </c>
      <c r="R437" s="341" t="str">
        <f t="array" ref="R437">if(U437="","",XLOOKUP(U437,Master[Company],Master[Group],"NA",0,1))</f>
        <v/>
      </c>
      <c r="S437" s="341" t="str">
        <f t="array" ref="S437">if(U437="","",XLOOKUP(U437,Master[Company],Master[Loading Location],"NA",0,1))</f>
        <v/>
      </c>
      <c r="T437" s="341" t="str">
        <f t="array" ref="T437">if(U437="","",XLOOKUP(U437,Master[Company],Master[Acronym],"NA",0,1))</f>
        <v/>
      </c>
      <c r="U437" s="341"/>
      <c r="V437" s="342"/>
      <c r="W437" s="342"/>
      <c r="X437" s="341" t="str">
        <f t="shared" si="2"/>
        <v/>
      </c>
      <c r="Y437" s="341" t="str">
        <f t="shared" si="3"/>
        <v/>
      </c>
      <c r="Z437" s="341"/>
      <c r="AA437" s="341"/>
      <c r="AB437" s="341"/>
      <c r="AC437" s="401"/>
      <c r="AD437" s="563"/>
      <c r="AE437" s="564"/>
      <c r="AF437" s="564"/>
      <c r="AG437" s="564"/>
      <c r="AH437" s="564"/>
      <c r="AI437" s="564"/>
      <c r="AJ437" s="564"/>
      <c r="AK437" s="564"/>
      <c r="AL437" s="563"/>
      <c r="AM437" s="564"/>
      <c r="AN437" s="564"/>
      <c r="AO437" s="564"/>
      <c r="AP437" s="564"/>
      <c r="AQ437" s="564"/>
      <c r="AR437" s="564"/>
      <c r="AS437" s="564"/>
      <c r="AT437" s="401"/>
      <c r="AU437" s="399"/>
      <c r="AV437" s="617"/>
      <c r="AW437" s="401"/>
      <c r="AX437" s="401"/>
      <c r="AY437" s="341"/>
      <c r="AZ437" s="341"/>
      <c r="BA437" s="341"/>
      <c r="BB437" s="341"/>
      <c r="BC437" s="341"/>
      <c r="BD437" s="401"/>
      <c r="BE437" s="341"/>
      <c r="BF437" s="341"/>
      <c r="BG437" s="402"/>
      <c r="BH437" s="403"/>
      <c r="BI437" s="405"/>
      <c r="BJ437" s="405"/>
      <c r="BK437" s="405"/>
      <c r="BL437" s="405"/>
      <c r="BM437" s="514"/>
    </row>
    <row r="438" ht="18.75" customHeight="1">
      <c r="A438" s="400" t="str">
        <f t="shared" si="4"/>
        <v/>
      </c>
      <c r="B438" s="341"/>
      <c r="C438" s="559"/>
      <c r="D438" s="341"/>
      <c r="E438" s="638"/>
      <c r="F438" s="393"/>
      <c r="G438" s="341" t="str">
        <f t="array" ref="G438">IF(C438="","",XLOOKUP(C438,'Master Data'!K:K,'Master Data'!N:N,"Input in Master Data",0,1))</f>
        <v/>
      </c>
      <c r="H438" s="341" t="str">
        <f t="array" ref="H438">IF(C438="","",XLOOKUP(C438,'Master Data'!K:K,'Master Data'!O:O,"Input in Master Data",0,1))</f>
        <v/>
      </c>
      <c r="I438" s="341" t="str">
        <f t="array" ref="I438">if(U438="","",XLOOKUP(U438,Master[Company],Master[Blow],"Unknown",0,1))</f>
        <v/>
      </c>
      <c r="J438" s="341" t="str">
        <f t="array" ref="J438">if(U438="","",XLOOKUP(U438,Master[Company],Master[Pigging],"Unknown",0,1))</f>
        <v/>
      </c>
      <c r="K438" s="341" t="str">
        <f t="array" ref="K438">if(U438="","",XLOOKUP(U438,Master[Company],Master[Load Method],"Unknown",0,1))</f>
        <v/>
      </c>
      <c r="L438" s="341" t="str">
        <f t="array" ref="L438">if(U438="","",XLOOKUP(U438,Master[Company],Master[Line Distance],"Unknown",0,1))</f>
        <v/>
      </c>
      <c r="M438" s="394"/>
      <c r="N438" s="341"/>
      <c r="O438" s="341"/>
      <c r="P438" s="341" t="str">
        <f t="array" ref="P438">if(U438="","",XLOOKUP(U438,Master[Company],Master[Terms],"NA",0,1))</f>
        <v/>
      </c>
      <c r="Q438" s="341" t="str">
        <f t="shared" si="1"/>
        <v/>
      </c>
      <c r="R438" s="341" t="str">
        <f t="array" ref="R438">if(U438="","",XLOOKUP(U438,Master[Company],Master[Group],"NA",0,1))</f>
        <v/>
      </c>
      <c r="S438" s="341" t="str">
        <f t="array" ref="S438">if(U438="","",XLOOKUP(U438,Master[Company],Master[Loading Location],"NA",0,1))</f>
        <v/>
      </c>
      <c r="T438" s="341" t="str">
        <f t="array" ref="T438">if(U438="","",XLOOKUP(U438,Master[Company],Master[Acronym],"NA",0,1))</f>
        <v/>
      </c>
      <c r="U438" s="341"/>
      <c r="V438" s="342"/>
      <c r="W438" s="342"/>
      <c r="X438" s="341" t="str">
        <f t="shared" si="2"/>
        <v/>
      </c>
      <c r="Y438" s="341" t="str">
        <f t="shared" si="3"/>
        <v/>
      </c>
      <c r="Z438" s="341"/>
      <c r="AA438" s="341"/>
      <c r="AB438" s="341"/>
      <c r="AC438" s="401"/>
      <c r="AD438" s="563"/>
      <c r="AE438" s="564"/>
      <c r="AF438" s="564"/>
      <c r="AG438" s="564"/>
      <c r="AH438" s="564"/>
      <c r="AI438" s="564"/>
      <c r="AJ438" s="564"/>
      <c r="AK438" s="564"/>
      <c r="AL438" s="563"/>
      <c r="AM438" s="564"/>
      <c r="AN438" s="564"/>
      <c r="AO438" s="564"/>
      <c r="AP438" s="564"/>
      <c r="AQ438" s="564"/>
      <c r="AR438" s="564"/>
      <c r="AS438" s="564"/>
      <c r="AT438" s="401"/>
      <c r="AU438" s="399"/>
      <c r="AV438" s="617"/>
      <c r="AW438" s="401"/>
      <c r="AX438" s="401"/>
      <c r="AY438" s="341"/>
      <c r="AZ438" s="341"/>
      <c r="BA438" s="341"/>
      <c r="BB438" s="341"/>
      <c r="BC438" s="341"/>
      <c r="BD438" s="401"/>
      <c r="BE438" s="341"/>
      <c r="BF438" s="341"/>
      <c r="BG438" s="402"/>
      <c r="BH438" s="403"/>
      <c r="BI438" s="405"/>
      <c r="BJ438" s="405"/>
      <c r="BK438" s="405"/>
      <c r="BL438" s="405"/>
      <c r="BM438" s="514"/>
    </row>
    <row r="439" ht="18.75" customHeight="1">
      <c r="A439" s="400" t="str">
        <f t="shared" si="4"/>
        <v/>
      </c>
      <c r="B439" s="341"/>
      <c r="C439" s="559"/>
      <c r="D439" s="341"/>
      <c r="E439" s="638"/>
      <c r="F439" s="393"/>
      <c r="G439" s="341" t="str">
        <f t="array" ref="G439">IF(C439="","",XLOOKUP(C439,'Master Data'!K:K,'Master Data'!N:N,"Input in Master Data",0,1))</f>
        <v/>
      </c>
      <c r="H439" s="341" t="str">
        <f t="array" ref="H439">IF(C439="","",XLOOKUP(C439,'Master Data'!K:K,'Master Data'!O:O,"Input in Master Data",0,1))</f>
        <v/>
      </c>
      <c r="I439" s="341" t="str">
        <f t="array" ref="I439">if(U439="","",XLOOKUP(U439,Master[Company],Master[Blow],"Unknown",0,1))</f>
        <v/>
      </c>
      <c r="J439" s="341" t="str">
        <f t="array" ref="J439">if(U439="","",XLOOKUP(U439,Master[Company],Master[Pigging],"Unknown",0,1))</f>
        <v/>
      </c>
      <c r="K439" s="341" t="str">
        <f t="array" ref="K439">if(U439="","",XLOOKUP(U439,Master[Company],Master[Load Method],"Unknown",0,1))</f>
        <v/>
      </c>
      <c r="L439" s="341" t="str">
        <f t="array" ref="L439">if(U439="","",XLOOKUP(U439,Master[Company],Master[Line Distance],"Unknown",0,1))</f>
        <v/>
      </c>
      <c r="M439" s="394"/>
      <c r="N439" s="341"/>
      <c r="O439" s="341"/>
      <c r="P439" s="341" t="str">
        <f t="array" ref="P439">if(U439="","",XLOOKUP(U439,Master[Company],Master[Terms],"NA",0,1))</f>
        <v/>
      </c>
      <c r="Q439" s="341" t="str">
        <f t="shared" si="1"/>
        <v/>
      </c>
      <c r="R439" s="341" t="str">
        <f t="array" ref="R439">if(U439="","",XLOOKUP(U439,Master[Company],Master[Group],"NA",0,1))</f>
        <v/>
      </c>
      <c r="S439" s="341" t="str">
        <f t="array" ref="S439">if(U439="","",XLOOKUP(U439,Master[Company],Master[Loading Location],"NA",0,1))</f>
        <v/>
      </c>
      <c r="T439" s="341" t="str">
        <f t="array" ref="T439">if(U439="","",XLOOKUP(U439,Master[Company],Master[Acronym],"NA",0,1))</f>
        <v/>
      </c>
      <c r="U439" s="341"/>
      <c r="V439" s="342"/>
      <c r="W439" s="342"/>
      <c r="X439" s="341" t="str">
        <f t="shared" si="2"/>
        <v/>
      </c>
      <c r="Y439" s="341" t="str">
        <f t="shared" si="3"/>
        <v/>
      </c>
      <c r="Z439" s="341"/>
      <c r="AA439" s="341"/>
      <c r="AB439" s="341"/>
      <c r="AC439" s="401"/>
      <c r="AD439" s="563"/>
      <c r="AE439" s="564"/>
      <c r="AF439" s="564"/>
      <c r="AG439" s="564"/>
      <c r="AH439" s="564"/>
      <c r="AI439" s="564"/>
      <c r="AJ439" s="564"/>
      <c r="AK439" s="564"/>
      <c r="AL439" s="563"/>
      <c r="AM439" s="564"/>
      <c r="AN439" s="564"/>
      <c r="AO439" s="564"/>
      <c r="AP439" s="564"/>
      <c r="AQ439" s="564"/>
      <c r="AR439" s="564"/>
      <c r="AS439" s="564"/>
      <c r="AT439" s="401"/>
      <c r="AU439" s="399"/>
      <c r="AV439" s="617"/>
      <c r="AW439" s="401"/>
      <c r="AX439" s="401"/>
      <c r="AY439" s="341"/>
      <c r="AZ439" s="341"/>
      <c r="BA439" s="341"/>
      <c r="BB439" s="341"/>
      <c r="BC439" s="341"/>
      <c r="BD439" s="401"/>
      <c r="BE439" s="341"/>
      <c r="BF439" s="341"/>
      <c r="BG439" s="402"/>
      <c r="BH439" s="403"/>
      <c r="BI439" s="405"/>
      <c r="BJ439" s="405"/>
      <c r="BK439" s="405"/>
      <c r="BL439" s="405"/>
      <c r="BM439" s="514"/>
    </row>
    <row r="440" ht="18.75" customHeight="1">
      <c r="A440" s="400" t="str">
        <f t="shared" si="4"/>
        <v/>
      </c>
      <c r="B440" s="341"/>
      <c r="C440" s="559"/>
      <c r="D440" s="341"/>
      <c r="E440" s="638"/>
      <c r="F440" s="393"/>
      <c r="G440" s="341" t="str">
        <f t="array" ref="G440">IF(C440="","",XLOOKUP(C440,'Master Data'!K:K,'Master Data'!N:N,"Input in Master Data",0,1))</f>
        <v/>
      </c>
      <c r="H440" s="341" t="str">
        <f t="array" ref="H440">IF(C440="","",XLOOKUP(C440,'Master Data'!K:K,'Master Data'!O:O,"Input in Master Data",0,1))</f>
        <v/>
      </c>
      <c r="I440" s="341" t="str">
        <f t="array" ref="I440">if(U440="","",XLOOKUP(U440,Master[Company],Master[Blow],"Unknown",0,1))</f>
        <v/>
      </c>
      <c r="J440" s="341" t="str">
        <f t="array" ref="J440">if(U440="","",XLOOKUP(U440,Master[Company],Master[Pigging],"Unknown",0,1))</f>
        <v/>
      </c>
      <c r="K440" s="341" t="str">
        <f t="array" ref="K440">if(U440="","",XLOOKUP(U440,Master[Company],Master[Load Method],"Unknown",0,1))</f>
        <v/>
      </c>
      <c r="L440" s="341" t="str">
        <f t="array" ref="L440">if(U440="","",XLOOKUP(U440,Master[Company],Master[Line Distance],"Unknown",0,1))</f>
        <v/>
      </c>
      <c r="M440" s="394"/>
      <c r="N440" s="341"/>
      <c r="O440" s="341"/>
      <c r="P440" s="341" t="str">
        <f t="array" ref="P440">if(U440="","",XLOOKUP(U440,Master[Company],Master[Terms],"NA",0,1))</f>
        <v/>
      </c>
      <c r="Q440" s="341" t="str">
        <f t="shared" si="1"/>
        <v/>
      </c>
      <c r="R440" s="341" t="str">
        <f t="array" ref="R440">if(U440="","",XLOOKUP(U440,Master[Company],Master[Group],"NA",0,1))</f>
        <v/>
      </c>
      <c r="S440" s="341" t="str">
        <f t="array" ref="S440">if(U440="","",XLOOKUP(U440,Master[Company],Master[Loading Location],"NA",0,1))</f>
        <v/>
      </c>
      <c r="T440" s="341" t="str">
        <f t="array" ref="T440">if(U440="","",XLOOKUP(U440,Master[Company],Master[Acronym],"NA",0,1))</f>
        <v/>
      </c>
      <c r="U440" s="341"/>
      <c r="V440" s="342"/>
      <c r="W440" s="342"/>
      <c r="X440" s="341" t="str">
        <f t="shared" si="2"/>
        <v/>
      </c>
      <c r="Y440" s="341" t="str">
        <f t="shared" si="3"/>
        <v/>
      </c>
      <c r="Z440" s="341"/>
      <c r="AA440" s="341"/>
      <c r="AB440" s="341"/>
      <c r="AC440" s="401"/>
      <c r="AD440" s="563"/>
      <c r="AE440" s="564"/>
      <c r="AF440" s="564"/>
      <c r="AG440" s="564"/>
      <c r="AH440" s="564"/>
      <c r="AI440" s="564"/>
      <c r="AJ440" s="564"/>
      <c r="AK440" s="564"/>
      <c r="AL440" s="563"/>
      <c r="AM440" s="564"/>
      <c r="AN440" s="564"/>
      <c r="AO440" s="564"/>
      <c r="AP440" s="564"/>
      <c r="AQ440" s="564"/>
      <c r="AR440" s="564"/>
      <c r="AS440" s="564"/>
      <c r="AT440" s="401"/>
      <c r="AU440" s="399"/>
      <c r="AV440" s="617"/>
      <c r="AW440" s="401"/>
      <c r="AX440" s="401"/>
      <c r="AY440" s="341"/>
      <c r="AZ440" s="341"/>
      <c r="BA440" s="341"/>
      <c r="BB440" s="341"/>
      <c r="BC440" s="341"/>
      <c r="BD440" s="401"/>
      <c r="BE440" s="341"/>
      <c r="BF440" s="341"/>
      <c r="BG440" s="402"/>
      <c r="BH440" s="403"/>
      <c r="BI440" s="405"/>
      <c r="BJ440" s="405"/>
      <c r="BK440" s="405"/>
      <c r="BL440" s="405"/>
      <c r="BM440" s="514"/>
    </row>
    <row r="441" ht="18.75" customHeight="1">
      <c r="A441" s="400" t="str">
        <f t="shared" si="4"/>
        <v/>
      </c>
      <c r="B441" s="341"/>
      <c r="C441" s="559"/>
      <c r="D441" s="341"/>
      <c r="E441" s="638"/>
      <c r="F441" s="393"/>
      <c r="G441" s="341" t="str">
        <f t="array" ref="G441">IF(C441="","",XLOOKUP(C441,'Master Data'!K:K,'Master Data'!N:N,"Input in Master Data",0,1))</f>
        <v/>
      </c>
      <c r="H441" s="341" t="str">
        <f t="array" ref="H441">IF(C441="","",XLOOKUP(C441,'Master Data'!K:K,'Master Data'!O:O,"Input in Master Data",0,1))</f>
        <v/>
      </c>
      <c r="I441" s="341" t="str">
        <f t="array" ref="I441">if(U441="","",XLOOKUP(U441,Master[Company],Master[Blow],"Unknown",0,1))</f>
        <v/>
      </c>
      <c r="J441" s="341" t="str">
        <f t="array" ref="J441">if(U441="","",XLOOKUP(U441,Master[Company],Master[Pigging],"Unknown",0,1))</f>
        <v/>
      </c>
      <c r="K441" s="341" t="str">
        <f t="array" ref="K441">if(U441="","",XLOOKUP(U441,Master[Company],Master[Load Method],"Unknown",0,1))</f>
        <v/>
      </c>
      <c r="L441" s="341" t="str">
        <f t="array" ref="L441">if(U441="","",XLOOKUP(U441,Master[Company],Master[Line Distance],"Unknown",0,1))</f>
        <v/>
      </c>
      <c r="M441" s="394"/>
      <c r="N441" s="341"/>
      <c r="O441" s="341"/>
      <c r="P441" s="341" t="str">
        <f t="array" ref="P441">if(U441="","",XLOOKUP(U441,Master[Company],Master[Terms],"NA",0,1))</f>
        <v/>
      </c>
      <c r="Q441" s="341" t="str">
        <f t="shared" si="1"/>
        <v/>
      </c>
      <c r="R441" s="341" t="str">
        <f t="array" ref="R441">if(U441="","",XLOOKUP(U441,Master[Company],Master[Group],"NA",0,1))</f>
        <v/>
      </c>
      <c r="S441" s="341" t="str">
        <f t="array" ref="S441">if(U441="","",XLOOKUP(U441,Master[Company],Master[Loading Location],"NA",0,1))</f>
        <v/>
      </c>
      <c r="T441" s="341" t="str">
        <f t="array" ref="T441">if(U441="","",XLOOKUP(U441,Master[Company],Master[Acronym],"NA",0,1))</f>
        <v/>
      </c>
      <c r="U441" s="341"/>
      <c r="V441" s="342"/>
      <c r="W441" s="342"/>
      <c r="X441" s="341" t="str">
        <f t="shared" si="2"/>
        <v/>
      </c>
      <c r="Y441" s="341" t="str">
        <f t="shared" si="3"/>
        <v/>
      </c>
      <c r="Z441" s="341"/>
      <c r="AA441" s="341"/>
      <c r="AB441" s="341"/>
      <c r="AC441" s="401"/>
      <c r="AD441" s="563"/>
      <c r="AE441" s="564"/>
      <c r="AF441" s="564"/>
      <c r="AG441" s="564"/>
      <c r="AH441" s="564"/>
      <c r="AI441" s="564"/>
      <c r="AJ441" s="564"/>
      <c r="AK441" s="564"/>
      <c r="AL441" s="563"/>
      <c r="AM441" s="564"/>
      <c r="AN441" s="564"/>
      <c r="AO441" s="564"/>
      <c r="AP441" s="564"/>
      <c r="AQ441" s="564"/>
      <c r="AR441" s="564"/>
      <c r="AS441" s="564"/>
      <c r="AT441" s="401"/>
      <c r="AU441" s="399"/>
      <c r="AV441" s="617"/>
      <c r="AW441" s="401"/>
      <c r="AX441" s="401"/>
      <c r="AY441" s="341"/>
      <c r="AZ441" s="341"/>
      <c r="BA441" s="341"/>
      <c r="BB441" s="341"/>
      <c r="BC441" s="341"/>
      <c r="BD441" s="401"/>
      <c r="BE441" s="341"/>
      <c r="BF441" s="341"/>
      <c r="BG441" s="402"/>
      <c r="BH441" s="403"/>
      <c r="BI441" s="405"/>
      <c r="BJ441" s="405"/>
      <c r="BK441" s="405"/>
      <c r="BL441" s="405"/>
      <c r="BM441" s="514"/>
    </row>
    <row r="442" ht="18.75" customHeight="1">
      <c r="A442" s="400" t="str">
        <f t="shared" si="4"/>
        <v/>
      </c>
      <c r="B442" s="341"/>
      <c r="C442" s="559"/>
      <c r="D442" s="341"/>
      <c r="E442" s="638"/>
      <c r="F442" s="393"/>
      <c r="G442" s="341" t="str">
        <f t="array" ref="G442">IF(C442="","",XLOOKUP(C442,'Master Data'!K:K,'Master Data'!N:N,"Input in Master Data",0,1))</f>
        <v/>
      </c>
      <c r="H442" s="341" t="str">
        <f t="array" ref="H442">IF(C442="","",XLOOKUP(C442,'Master Data'!K:K,'Master Data'!O:O,"Input in Master Data",0,1))</f>
        <v/>
      </c>
      <c r="I442" s="341" t="str">
        <f t="array" ref="I442">if(U442="","",XLOOKUP(U442,Master[Company],Master[Blow],"Unknown",0,1))</f>
        <v/>
      </c>
      <c r="J442" s="341" t="str">
        <f t="array" ref="J442">if(U442="","",XLOOKUP(U442,Master[Company],Master[Pigging],"Unknown",0,1))</f>
        <v/>
      </c>
      <c r="K442" s="341" t="str">
        <f t="array" ref="K442">if(U442="","",XLOOKUP(U442,Master[Company],Master[Load Method],"Unknown",0,1))</f>
        <v/>
      </c>
      <c r="L442" s="341" t="str">
        <f t="array" ref="L442">if(U442="","",XLOOKUP(U442,Master[Company],Master[Line Distance],"Unknown",0,1))</f>
        <v/>
      </c>
      <c r="M442" s="394"/>
      <c r="N442" s="341"/>
      <c r="O442" s="341"/>
      <c r="P442" s="341" t="str">
        <f t="array" ref="P442">if(U442="","",XLOOKUP(U442,Master[Company],Master[Terms],"NA",0,1))</f>
        <v/>
      </c>
      <c r="Q442" s="341" t="str">
        <f t="shared" si="1"/>
        <v/>
      </c>
      <c r="R442" s="341" t="str">
        <f t="array" ref="R442">if(U442="","",XLOOKUP(U442,Master[Company],Master[Group],"NA",0,1))</f>
        <v/>
      </c>
      <c r="S442" s="341" t="str">
        <f t="array" ref="S442">if(U442="","",XLOOKUP(U442,Master[Company],Master[Loading Location],"NA",0,1))</f>
        <v/>
      </c>
      <c r="T442" s="341" t="str">
        <f t="array" ref="T442">if(U442="","",XLOOKUP(U442,Master[Company],Master[Acronym],"NA",0,1))</f>
        <v/>
      </c>
      <c r="U442" s="341"/>
      <c r="V442" s="342"/>
      <c r="W442" s="342"/>
      <c r="X442" s="341" t="str">
        <f t="shared" si="2"/>
        <v/>
      </c>
      <c r="Y442" s="341" t="str">
        <f t="shared" si="3"/>
        <v/>
      </c>
      <c r="Z442" s="341"/>
      <c r="AA442" s="341"/>
      <c r="AB442" s="341"/>
      <c r="AC442" s="401"/>
      <c r="AD442" s="563"/>
      <c r="AE442" s="564"/>
      <c r="AF442" s="564"/>
      <c r="AG442" s="564"/>
      <c r="AH442" s="564"/>
      <c r="AI442" s="564"/>
      <c r="AJ442" s="564"/>
      <c r="AK442" s="564"/>
      <c r="AL442" s="563"/>
      <c r="AM442" s="564"/>
      <c r="AN442" s="564"/>
      <c r="AO442" s="564"/>
      <c r="AP442" s="564"/>
      <c r="AQ442" s="564"/>
      <c r="AR442" s="564"/>
      <c r="AS442" s="564"/>
      <c r="AT442" s="401"/>
      <c r="AU442" s="399"/>
      <c r="AV442" s="617"/>
      <c r="AW442" s="401"/>
      <c r="AX442" s="401"/>
      <c r="AY442" s="341"/>
      <c r="AZ442" s="341"/>
      <c r="BA442" s="341"/>
      <c r="BB442" s="341"/>
      <c r="BC442" s="341"/>
      <c r="BD442" s="401"/>
      <c r="BE442" s="341"/>
      <c r="BF442" s="341"/>
      <c r="BG442" s="402"/>
      <c r="BH442" s="403"/>
      <c r="BI442" s="405"/>
      <c r="BJ442" s="405"/>
      <c r="BK442" s="405"/>
      <c r="BL442" s="405"/>
      <c r="BM442" s="514"/>
    </row>
    <row r="443" ht="18.75" customHeight="1">
      <c r="A443" s="400" t="str">
        <f t="shared" si="4"/>
        <v/>
      </c>
      <c r="B443" s="341"/>
      <c r="C443" s="559"/>
      <c r="D443" s="341"/>
      <c r="E443" s="638"/>
      <c r="F443" s="393"/>
      <c r="G443" s="341" t="str">
        <f t="array" ref="G443">IF(C443="","",XLOOKUP(C443,'Master Data'!K:K,'Master Data'!N:N,"Input in Master Data",0,1))</f>
        <v/>
      </c>
      <c r="H443" s="341" t="str">
        <f t="array" ref="H443">IF(C443="","",XLOOKUP(C443,'Master Data'!K:K,'Master Data'!O:O,"Input in Master Data",0,1))</f>
        <v/>
      </c>
      <c r="I443" s="341" t="str">
        <f t="array" ref="I443">if(U443="","",XLOOKUP(U443,Master[Company],Master[Blow],"Unknown",0,1))</f>
        <v/>
      </c>
      <c r="J443" s="341" t="str">
        <f t="array" ref="J443">if(U443="","",XLOOKUP(U443,Master[Company],Master[Pigging],"Unknown",0,1))</f>
        <v/>
      </c>
      <c r="K443" s="341" t="str">
        <f t="array" ref="K443">if(U443="","",XLOOKUP(U443,Master[Company],Master[Load Method],"Unknown",0,1))</f>
        <v/>
      </c>
      <c r="L443" s="341" t="str">
        <f t="array" ref="L443">if(U443="","",XLOOKUP(U443,Master[Company],Master[Line Distance],"Unknown",0,1))</f>
        <v/>
      </c>
      <c r="M443" s="394"/>
      <c r="N443" s="341"/>
      <c r="O443" s="341"/>
      <c r="P443" s="341" t="str">
        <f t="array" ref="P443">if(U443="","",XLOOKUP(U443,Master[Company],Master[Terms],"NA",0,1))</f>
        <v/>
      </c>
      <c r="Q443" s="341" t="str">
        <f t="shared" si="1"/>
        <v/>
      </c>
      <c r="R443" s="341" t="str">
        <f t="array" ref="R443">if(U443="","",XLOOKUP(U443,Master[Company],Master[Group],"NA",0,1))</f>
        <v/>
      </c>
      <c r="S443" s="341" t="str">
        <f t="array" ref="S443">if(U443="","",XLOOKUP(U443,Master[Company],Master[Loading Location],"NA",0,1))</f>
        <v/>
      </c>
      <c r="T443" s="341" t="str">
        <f t="array" ref="T443">if(U443="","",XLOOKUP(U443,Master[Company],Master[Acronym],"NA",0,1))</f>
        <v/>
      </c>
      <c r="U443" s="341"/>
      <c r="V443" s="342"/>
      <c r="W443" s="342"/>
      <c r="X443" s="341" t="str">
        <f t="shared" si="2"/>
        <v/>
      </c>
      <c r="Y443" s="341" t="str">
        <f t="shared" si="3"/>
        <v/>
      </c>
      <c r="Z443" s="341"/>
      <c r="AA443" s="341"/>
      <c r="AB443" s="341"/>
      <c r="AC443" s="401"/>
      <c r="AD443" s="563"/>
      <c r="AE443" s="564"/>
      <c r="AF443" s="564"/>
      <c r="AG443" s="564"/>
      <c r="AH443" s="564"/>
      <c r="AI443" s="564"/>
      <c r="AJ443" s="564"/>
      <c r="AK443" s="564"/>
      <c r="AL443" s="563"/>
      <c r="AM443" s="564"/>
      <c r="AN443" s="564"/>
      <c r="AO443" s="564"/>
      <c r="AP443" s="564"/>
      <c r="AQ443" s="564"/>
      <c r="AR443" s="564"/>
      <c r="AS443" s="564"/>
      <c r="AT443" s="401"/>
      <c r="AU443" s="399"/>
      <c r="AV443" s="617"/>
      <c r="AW443" s="401"/>
      <c r="AX443" s="401"/>
      <c r="AY443" s="341"/>
      <c r="AZ443" s="341"/>
      <c r="BA443" s="341"/>
      <c r="BB443" s="341"/>
      <c r="BC443" s="341"/>
      <c r="BD443" s="401"/>
      <c r="BE443" s="341"/>
      <c r="BF443" s="341"/>
      <c r="BG443" s="402"/>
      <c r="BH443" s="403"/>
      <c r="BI443" s="405"/>
      <c r="BJ443" s="405"/>
      <c r="BK443" s="405"/>
      <c r="BL443" s="405"/>
      <c r="BM443" s="514"/>
    </row>
    <row r="444" ht="18.75" customHeight="1">
      <c r="A444" s="400" t="str">
        <f t="shared" si="4"/>
        <v/>
      </c>
      <c r="B444" s="341"/>
      <c r="C444" s="559"/>
      <c r="D444" s="341"/>
      <c r="E444" s="638"/>
      <c r="F444" s="393"/>
      <c r="G444" s="341" t="str">
        <f t="array" ref="G444">IF(C444="","",XLOOKUP(C444,'Master Data'!K:K,'Master Data'!N:N,"Input in Master Data",0,1))</f>
        <v/>
      </c>
      <c r="H444" s="341" t="str">
        <f t="array" ref="H444">IF(C444="","",XLOOKUP(C444,'Master Data'!K:K,'Master Data'!O:O,"Input in Master Data",0,1))</f>
        <v/>
      </c>
      <c r="I444" s="341" t="str">
        <f t="array" ref="I444">if(U444="","",XLOOKUP(U444,Master[Company],Master[Blow],"Unknown",0,1))</f>
        <v/>
      </c>
      <c r="J444" s="341" t="str">
        <f t="array" ref="J444">if(U444="","",XLOOKUP(U444,Master[Company],Master[Pigging],"Unknown",0,1))</f>
        <v/>
      </c>
      <c r="K444" s="341" t="str">
        <f t="array" ref="K444">if(U444="","",XLOOKUP(U444,Master[Company],Master[Load Method],"Unknown",0,1))</f>
        <v/>
      </c>
      <c r="L444" s="341" t="str">
        <f t="array" ref="L444">if(U444="","",XLOOKUP(U444,Master[Company],Master[Line Distance],"Unknown",0,1))</f>
        <v/>
      </c>
      <c r="M444" s="394"/>
      <c r="N444" s="341"/>
      <c r="O444" s="341"/>
      <c r="P444" s="341" t="str">
        <f t="array" ref="P444">if(U444="","",XLOOKUP(U444,Master[Company],Master[Terms],"NA",0,1))</f>
        <v/>
      </c>
      <c r="Q444" s="341" t="str">
        <f t="shared" si="1"/>
        <v/>
      </c>
      <c r="R444" s="341" t="str">
        <f t="array" ref="R444">if(U444="","",XLOOKUP(U444,Master[Company],Master[Group],"NA",0,1))</f>
        <v/>
      </c>
      <c r="S444" s="341" t="str">
        <f t="array" ref="S444">if(U444="","",XLOOKUP(U444,Master[Company],Master[Loading Location],"NA",0,1))</f>
        <v/>
      </c>
      <c r="T444" s="341" t="str">
        <f t="array" ref="T444">if(U444="","",XLOOKUP(U444,Master[Company],Master[Acronym],"NA",0,1))</f>
        <v/>
      </c>
      <c r="U444" s="341"/>
      <c r="V444" s="342"/>
      <c r="W444" s="342"/>
      <c r="X444" s="341" t="str">
        <f t="shared" si="2"/>
        <v/>
      </c>
      <c r="Y444" s="341" t="str">
        <f t="shared" si="3"/>
        <v/>
      </c>
      <c r="Z444" s="341"/>
      <c r="AA444" s="341"/>
      <c r="AB444" s="341"/>
      <c r="AC444" s="401"/>
      <c r="AD444" s="563"/>
      <c r="AE444" s="564"/>
      <c r="AF444" s="564"/>
      <c r="AG444" s="564"/>
      <c r="AH444" s="564"/>
      <c r="AI444" s="564"/>
      <c r="AJ444" s="564"/>
      <c r="AK444" s="564"/>
      <c r="AL444" s="563"/>
      <c r="AM444" s="564"/>
      <c r="AN444" s="564"/>
      <c r="AO444" s="564"/>
      <c r="AP444" s="564"/>
      <c r="AQ444" s="564"/>
      <c r="AR444" s="564"/>
      <c r="AS444" s="564"/>
      <c r="AT444" s="401"/>
      <c r="AU444" s="399"/>
      <c r="AV444" s="617"/>
      <c r="AW444" s="401"/>
      <c r="AX444" s="401"/>
      <c r="AY444" s="341"/>
      <c r="AZ444" s="341"/>
      <c r="BA444" s="341"/>
      <c r="BB444" s="341"/>
      <c r="BC444" s="341"/>
      <c r="BD444" s="401"/>
      <c r="BE444" s="341"/>
      <c r="BF444" s="341"/>
      <c r="BG444" s="402"/>
      <c r="BH444" s="403"/>
      <c r="BI444" s="405"/>
      <c r="BJ444" s="405"/>
      <c r="BK444" s="405"/>
      <c r="BL444" s="405"/>
      <c r="BM444" s="514"/>
    </row>
    <row r="445" ht="18.75" customHeight="1">
      <c r="A445" s="400" t="str">
        <f t="shared" si="4"/>
        <v/>
      </c>
      <c r="B445" s="341"/>
      <c r="C445" s="559"/>
      <c r="D445" s="341"/>
      <c r="E445" s="638"/>
      <c r="F445" s="393"/>
      <c r="G445" s="341" t="str">
        <f t="array" ref="G445">IF(C445="","",XLOOKUP(C445,'Master Data'!K:K,'Master Data'!N:N,"Input in Master Data",0,1))</f>
        <v/>
      </c>
      <c r="H445" s="341" t="str">
        <f t="array" ref="H445">IF(C445="","",XLOOKUP(C445,'Master Data'!K:K,'Master Data'!O:O,"Input in Master Data",0,1))</f>
        <v/>
      </c>
      <c r="I445" s="341" t="str">
        <f t="array" ref="I445">if(U445="","",XLOOKUP(U445,Master[Company],Master[Blow],"Unknown",0,1))</f>
        <v/>
      </c>
      <c r="J445" s="341" t="str">
        <f t="array" ref="J445">if(U445="","",XLOOKUP(U445,Master[Company],Master[Pigging],"Unknown",0,1))</f>
        <v/>
      </c>
      <c r="K445" s="341" t="str">
        <f t="array" ref="K445">if(U445="","",XLOOKUP(U445,Master[Company],Master[Load Method],"Unknown",0,1))</f>
        <v/>
      </c>
      <c r="L445" s="341" t="str">
        <f t="array" ref="L445">if(U445="","",XLOOKUP(U445,Master[Company],Master[Line Distance],"Unknown",0,1))</f>
        <v/>
      </c>
      <c r="M445" s="394"/>
      <c r="N445" s="341"/>
      <c r="O445" s="341"/>
      <c r="P445" s="341" t="str">
        <f t="array" ref="P445">if(U445="","",XLOOKUP(U445,Master[Company],Master[Terms],"NA",0,1))</f>
        <v/>
      </c>
      <c r="Q445" s="341" t="str">
        <f t="shared" si="1"/>
        <v/>
      </c>
      <c r="R445" s="341" t="str">
        <f t="array" ref="R445">if(U445="","",XLOOKUP(U445,Master[Company],Master[Group],"NA",0,1))</f>
        <v/>
      </c>
      <c r="S445" s="341" t="str">
        <f t="array" ref="S445">if(U445="","",XLOOKUP(U445,Master[Company],Master[Loading Location],"NA",0,1))</f>
        <v/>
      </c>
      <c r="T445" s="341" t="str">
        <f t="array" ref="T445">if(U445="","",XLOOKUP(U445,Master[Company],Master[Acronym],"NA",0,1))</f>
        <v/>
      </c>
      <c r="U445" s="341"/>
      <c r="V445" s="342"/>
      <c r="W445" s="342"/>
      <c r="X445" s="341" t="str">
        <f t="shared" si="2"/>
        <v/>
      </c>
      <c r="Y445" s="341" t="str">
        <f t="shared" si="3"/>
        <v/>
      </c>
      <c r="Z445" s="341"/>
      <c r="AA445" s="341"/>
      <c r="AB445" s="341"/>
      <c r="AC445" s="401"/>
      <c r="AD445" s="563"/>
      <c r="AE445" s="564"/>
      <c r="AF445" s="564"/>
      <c r="AG445" s="564"/>
      <c r="AH445" s="564"/>
      <c r="AI445" s="564"/>
      <c r="AJ445" s="564"/>
      <c r="AK445" s="564"/>
      <c r="AL445" s="563"/>
      <c r="AM445" s="564"/>
      <c r="AN445" s="564"/>
      <c r="AO445" s="564"/>
      <c r="AP445" s="564"/>
      <c r="AQ445" s="564"/>
      <c r="AR445" s="564"/>
      <c r="AS445" s="564"/>
      <c r="AT445" s="401"/>
      <c r="AU445" s="399"/>
      <c r="AV445" s="617"/>
      <c r="AW445" s="401"/>
      <c r="AX445" s="401"/>
      <c r="AY445" s="341"/>
      <c r="AZ445" s="341"/>
      <c r="BA445" s="341"/>
      <c r="BB445" s="341"/>
      <c r="BC445" s="341"/>
      <c r="BD445" s="401"/>
      <c r="BE445" s="341"/>
      <c r="BF445" s="341"/>
      <c r="BG445" s="402"/>
      <c r="BH445" s="403"/>
      <c r="BI445" s="405"/>
      <c r="BJ445" s="405"/>
      <c r="BK445" s="405"/>
      <c r="BL445" s="405"/>
      <c r="BM445" s="514"/>
    </row>
    <row r="446" ht="18.75" customHeight="1">
      <c r="A446" s="400" t="str">
        <f t="shared" si="4"/>
        <v/>
      </c>
      <c r="B446" s="341"/>
      <c r="C446" s="559"/>
      <c r="D446" s="341"/>
      <c r="E446" s="638"/>
      <c r="F446" s="393"/>
      <c r="G446" s="341" t="str">
        <f t="array" ref="G446">IF(C446="","",XLOOKUP(C446,'Master Data'!K:K,'Master Data'!N:N,"Input in Master Data",0,1))</f>
        <v/>
      </c>
      <c r="H446" s="341" t="str">
        <f t="array" ref="H446">IF(C446="","",XLOOKUP(C446,'Master Data'!K:K,'Master Data'!O:O,"Input in Master Data",0,1))</f>
        <v/>
      </c>
      <c r="I446" s="341" t="str">
        <f t="array" ref="I446">if(U446="","",XLOOKUP(U446,Master[Company],Master[Blow],"Unknown",0,1))</f>
        <v/>
      </c>
      <c r="J446" s="341" t="str">
        <f t="array" ref="J446">if(U446="","",XLOOKUP(U446,Master[Company],Master[Pigging],"Unknown",0,1))</f>
        <v/>
      </c>
      <c r="K446" s="341" t="str">
        <f t="array" ref="K446">if(U446="","",XLOOKUP(U446,Master[Company],Master[Load Method],"Unknown",0,1))</f>
        <v/>
      </c>
      <c r="L446" s="341" t="str">
        <f t="array" ref="L446">if(U446="","",XLOOKUP(U446,Master[Company],Master[Line Distance],"Unknown",0,1))</f>
        <v/>
      </c>
      <c r="M446" s="394"/>
      <c r="N446" s="341"/>
      <c r="O446" s="341"/>
      <c r="P446" s="341" t="str">
        <f t="array" ref="P446">if(U446="","",XLOOKUP(U446,Master[Company],Master[Terms],"NA",0,1))</f>
        <v/>
      </c>
      <c r="Q446" s="341" t="str">
        <f t="shared" si="1"/>
        <v/>
      </c>
      <c r="R446" s="341" t="str">
        <f t="array" ref="R446">if(U446="","",XLOOKUP(U446,Master[Company],Master[Group],"NA",0,1))</f>
        <v/>
      </c>
      <c r="S446" s="341" t="str">
        <f t="array" ref="S446">if(U446="","",XLOOKUP(U446,Master[Company],Master[Loading Location],"NA",0,1))</f>
        <v/>
      </c>
      <c r="T446" s="341" t="str">
        <f t="array" ref="T446">if(U446="","",XLOOKUP(U446,Master[Company],Master[Acronym],"NA",0,1))</f>
        <v/>
      </c>
      <c r="U446" s="341"/>
      <c r="V446" s="342"/>
      <c r="W446" s="342"/>
      <c r="X446" s="341" t="str">
        <f t="shared" si="2"/>
        <v/>
      </c>
      <c r="Y446" s="341" t="str">
        <f t="shared" si="3"/>
        <v/>
      </c>
      <c r="Z446" s="341"/>
      <c r="AA446" s="341"/>
      <c r="AB446" s="341"/>
      <c r="AC446" s="401"/>
      <c r="AD446" s="563"/>
      <c r="AE446" s="564"/>
      <c r="AF446" s="564"/>
      <c r="AG446" s="564"/>
      <c r="AH446" s="564"/>
      <c r="AI446" s="564"/>
      <c r="AJ446" s="564"/>
      <c r="AK446" s="564"/>
      <c r="AL446" s="563"/>
      <c r="AM446" s="564"/>
      <c r="AN446" s="564"/>
      <c r="AO446" s="564"/>
      <c r="AP446" s="564"/>
      <c r="AQ446" s="564"/>
      <c r="AR446" s="564"/>
      <c r="AS446" s="564"/>
      <c r="AT446" s="401"/>
      <c r="AU446" s="399"/>
      <c r="AV446" s="617"/>
      <c r="AW446" s="401"/>
      <c r="AX446" s="401"/>
      <c r="AY446" s="341"/>
      <c r="AZ446" s="341"/>
      <c r="BA446" s="341"/>
      <c r="BB446" s="341"/>
      <c r="BC446" s="341"/>
      <c r="BD446" s="401"/>
      <c r="BE446" s="341"/>
      <c r="BF446" s="341"/>
      <c r="BG446" s="402"/>
      <c r="BH446" s="403"/>
      <c r="BI446" s="405"/>
      <c r="BJ446" s="405"/>
      <c r="BK446" s="405"/>
      <c r="BL446" s="405"/>
      <c r="BM446" s="514"/>
    </row>
    <row r="447" ht="18.75" customHeight="1">
      <c r="A447" s="400" t="str">
        <f t="shared" si="4"/>
        <v/>
      </c>
      <c r="B447" s="341"/>
      <c r="C447" s="559"/>
      <c r="D447" s="341"/>
      <c r="E447" s="638"/>
      <c r="F447" s="393"/>
      <c r="G447" s="341" t="str">
        <f t="array" ref="G447">IF(C447="","",XLOOKUP(C447,'Master Data'!K:K,'Master Data'!N:N,"Input in Master Data",0,1))</f>
        <v/>
      </c>
      <c r="H447" s="341" t="str">
        <f t="array" ref="H447">IF(C447="","",XLOOKUP(C447,'Master Data'!K:K,'Master Data'!O:O,"Input in Master Data",0,1))</f>
        <v/>
      </c>
      <c r="I447" s="341" t="str">
        <f t="array" ref="I447">if(U447="","",XLOOKUP(U447,Master[Company],Master[Blow],"Unknown",0,1))</f>
        <v/>
      </c>
      <c r="J447" s="341" t="str">
        <f t="array" ref="J447">if(U447="","",XLOOKUP(U447,Master[Company],Master[Pigging],"Unknown",0,1))</f>
        <v/>
      </c>
      <c r="K447" s="341" t="str">
        <f t="array" ref="K447">if(U447="","",XLOOKUP(U447,Master[Company],Master[Load Method],"Unknown",0,1))</f>
        <v/>
      </c>
      <c r="L447" s="341" t="str">
        <f t="array" ref="L447">if(U447="","",XLOOKUP(U447,Master[Company],Master[Line Distance],"Unknown",0,1))</f>
        <v/>
      </c>
      <c r="M447" s="394"/>
      <c r="N447" s="341"/>
      <c r="O447" s="341"/>
      <c r="P447" s="341" t="str">
        <f t="array" ref="P447">if(U447="","",XLOOKUP(U447,Master[Company],Master[Terms],"NA",0,1))</f>
        <v/>
      </c>
      <c r="Q447" s="341" t="str">
        <f t="shared" si="1"/>
        <v/>
      </c>
      <c r="R447" s="341" t="str">
        <f t="array" ref="R447">if(U447="","",XLOOKUP(U447,Master[Company],Master[Group],"NA",0,1))</f>
        <v/>
      </c>
      <c r="S447" s="341" t="str">
        <f t="array" ref="S447">if(U447="","",XLOOKUP(U447,Master[Company],Master[Loading Location],"NA",0,1))</f>
        <v/>
      </c>
      <c r="T447" s="341" t="str">
        <f t="array" ref="T447">if(U447="","",XLOOKUP(U447,Master[Company],Master[Acronym],"NA",0,1))</f>
        <v/>
      </c>
      <c r="U447" s="341"/>
      <c r="V447" s="342"/>
      <c r="W447" s="342"/>
      <c r="X447" s="341" t="str">
        <f t="shared" si="2"/>
        <v/>
      </c>
      <c r="Y447" s="341" t="str">
        <f t="shared" si="3"/>
        <v/>
      </c>
      <c r="Z447" s="341"/>
      <c r="AA447" s="341"/>
      <c r="AB447" s="341"/>
      <c r="AC447" s="401"/>
      <c r="AD447" s="563"/>
      <c r="AE447" s="564"/>
      <c r="AF447" s="564"/>
      <c r="AG447" s="564"/>
      <c r="AH447" s="564"/>
      <c r="AI447" s="564"/>
      <c r="AJ447" s="564"/>
      <c r="AK447" s="564"/>
      <c r="AL447" s="563"/>
      <c r="AM447" s="564"/>
      <c r="AN447" s="564"/>
      <c r="AO447" s="564"/>
      <c r="AP447" s="564"/>
      <c r="AQ447" s="564"/>
      <c r="AR447" s="564"/>
      <c r="AS447" s="564"/>
      <c r="AT447" s="401"/>
      <c r="AU447" s="399"/>
      <c r="AV447" s="617"/>
      <c r="AW447" s="401"/>
      <c r="AX447" s="401"/>
      <c r="AY447" s="341"/>
      <c r="AZ447" s="341"/>
      <c r="BA447" s="341"/>
      <c r="BB447" s="341"/>
      <c r="BC447" s="341"/>
      <c r="BD447" s="401"/>
      <c r="BE447" s="341"/>
      <c r="BF447" s="341"/>
      <c r="BG447" s="402"/>
      <c r="BH447" s="403"/>
      <c r="BI447" s="405"/>
      <c r="BJ447" s="405"/>
      <c r="BK447" s="405"/>
      <c r="BL447" s="405"/>
      <c r="BM447" s="514"/>
    </row>
    <row r="448" ht="18.75" customHeight="1">
      <c r="A448" s="400" t="str">
        <f t="shared" si="4"/>
        <v/>
      </c>
      <c r="B448" s="341"/>
      <c r="C448" s="559"/>
      <c r="D448" s="341"/>
      <c r="E448" s="638"/>
      <c r="F448" s="393"/>
      <c r="G448" s="341" t="str">
        <f t="array" ref="G448">IF(C448="","",XLOOKUP(C448,'Master Data'!K:K,'Master Data'!N:N,"Input in Master Data",0,1))</f>
        <v/>
      </c>
      <c r="H448" s="341" t="str">
        <f t="array" ref="H448">IF(C448="","",XLOOKUP(C448,'Master Data'!K:K,'Master Data'!O:O,"Input in Master Data",0,1))</f>
        <v/>
      </c>
      <c r="I448" s="341" t="str">
        <f t="array" ref="I448">if(U448="","",XLOOKUP(U448,Master[Company],Master[Blow],"Unknown",0,1))</f>
        <v/>
      </c>
      <c r="J448" s="341" t="str">
        <f t="array" ref="J448">if(U448="","",XLOOKUP(U448,Master[Company],Master[Pigging],"Unknown",0,1))</f>
        <v/>
      </c>
      <c r="K448" s="341" t="str">
        <f t="array" ref="K448">if(U448="","",XLOOKUP(U448,Master[Company],Master[Load Method],"Unknown",0,1))</f>
        <v/>
      </c>
      <c r="L448" s="341" t="str">
        <f t="array" ref="L448">if(U448="","",XLOOKUP(U448,Master[Company],Master[Line Distance],"Unknown",0,1))</f>
        <v/>
      </c>
      <c r="M448" s="394"/>
      <c r="N448" s="341"/>
      <c r="O448" s="341"/>
      <c r="P448" s="341" t="str">
        <f t="array" ref="P448">if(U448="","",XLOOKUP(U448,Master[Company],Master[Terms],"NA",0,1))</f>
        <v/>
      </c>
      <c r="Q448" s="341" t="str">
        <f t="shared" si="1"/>
        <v/>
      </c>
      <c r="R448" s="341" t="str">
        <f t="array" ref="R448">if(U448="","",XLOOKUP(U448,Master[Company],Master[Group],"NA",0,1))</f>
        <v/>
      </c>
      <c r="S448" s="341" t="str">
        <f t="array" ref="S448">if(U448="","",XLOOKUP(U448,Master[Company],Master[Loading Location],"NA",0,1))</f>
        <v/>
      </c>
      <c r="T448" s="341" t="str">
        <f t="array" ref="T448">if(U448="","",XLOOKUP(U448,Master[Company],Master[Acronym],"NA",0,1))</f>
        <v/>
      </c>
      <c r="U448" s="341"/>
      <c r="V448" s="342"/>
      <c r="W448" s="342"/>
      <c r="X448" s="341" t="str">
        <f t="shared" si="2"/>
        <v/>
      </c>
      <c r="Y448" s="341" t="str">
        <f t="shared" si="3"/>
        <v/>
      </c>
      <c r="Z448" s="341"/>
      <c r="AA448" s="341"/>
      <c r="AB448" s="341"/>
      <c r="AC448" s="401"/>
      <c r="AD448" s="563"/>
      <c r="AE448" s="564"/>
      <c r="AF448" s="564"/>
      <c r="AG448" s="564"/>
      <c r="AH448" s="564"/>
      <c r="AI448" s="564"/>
      <c r="AJ448" s="564"/>
      <c r="AK448" s="564"/>
      <c r="AL448" s="563"/>
      <c r="AM448" s="564"/>
      <c r="AN448" s="564"/>
      <c r="AO448" s="564"/>
      <c r="AP448" s="564"/>
      <c r="AQ448" s="564"/>
      <c r="AR448" s="564"/>
      <c r="AS448" s="564"/>
      <c r="AT448" s="401"/>
      <c r="AU448" s="399"/>
      <c r="AV448" s="617"/>
      <c r="AW448" s="401"/>
      <c r="AX448" s="401"/>
      <c r="AY448" s="341"/>
      <c r="AZ448" s="341"/>
      <c r="BA448" s="341"/>
      <c r="BB448" s="341"/>
      <c r="BC448" s="341"/>
      <c r="BD448" s="401"/>
      <c r="BE448" s="341"/>
      <c r="BF448" s="341"/>
      <c r="BG448" s="402"/>
      <c r="BH448" s="403"/>
      <c r="BI448" s="405"/>
      <c r="BJ448" s="405"/>
      <c r="BK448" s="405"/>
      <c r="BL448" s="405"/>
      <c r="BM448" s="514"/>
    </row>
    <row r="449" ht="18.75" customHeight="1">
      <c r="A449" s="400" t="str">
        <f t="shared" si="4"/>
        <v/>
      </c>
      <c r="B449" s="341"/>
      <c r="C449" s="559"/>
      <c r="D449" s="341"/>
      <c r="E449" s="638"/>
      <c r="F449" s="393"/>
      <c r="G449" s="341" t="str">
        <f t="array" ref="G449">IF(C449="","",XLOOKUP(C449,'Master Data'!K:K,'Master Data'!N:N,"Input in Master Data",0,1))</f>
        <v/>
      </c>
      <c r="H449" s="341" t="str">
        <f t="array" ref="H449">IF(C449="","",XLOOKUP(C449,'Master Data'!K:K,'Master Data'!O:O,"Input in Master Data",0,1))</f>
        <v/>
      </c>
      <c r="I449" s="341" t="str">
        <f t="array" ref="I449">if(U449="","",XLOOKUP(U449,Master[Company],Master[Blow],"Unknown",0,1))</f>
        <v/>
      </c>
      <c r="J449" s="341" t="str">
        <f t="array" ref="J449">if(U449="","",XLOOKUP(U449,Master[Company],Master[Pigging],"Unknown",0,1))</f>
        <v/>
      </c>
      <c r="K449" s="341" t="str">
        <f t="array" ref="K449">if(U449="","",XLOOKUP(U449,Master[Company],Master[Load Method],"Unknown",0,1))</f>
        <v/>
      </c>
      <c r="L449" s="341" t="str">
        <f t="array" ref="L449">if(U449="","",XLOOKUP(U449,Master[Company],Master[Line Distance],"Unknown",0,1))</f>
        <v/>
      </c>
      <c r="M449" s="394"/>
      <c r="N449" s="341"/>
      <c r="O449" s="341"/>
      <c r="P449" s="341" t="str">
        <f t="array" ref="P449">if(U449="","",XLOOKUP(U449,Master[Company],Master[Terms],"NA",0,1))</f>
        <v/>
      </c>
      <c r="Q449" s="341" t="str">
        <f t="shared" si="1"/>
        <v/>
      </c>
      <c r="R449" s="341" t="str">
        <f t="array" ref="R449">if(U449="","",XLOOKUP(U449,Master[Company],Master[Group],"NA",0,1))</f>
        <v/>
      </c>
      <c r="S449" s="341" t="str">
        <f t="array" ref="S449">if(U449="","",XLOOKUP(U449,Master[Company],Master[Loading Location],"NA",0,1))</f>
        <v/>
      </c>
      <c r="T449" s="341" t="str">
        <f t="array" ref="T449">if(U449="","",XLOOKUP(U449,Master[Company],Master[Acronym],"NA",0,1))</f>
        <v/>
      </c>
      <c r="U449" s="341"/>
      <c r="V449" s="342"/>
      <c r="W449" s="342"/>
      <c r="X449" s="341" t="str">
        <f t="shared" si="2"/>
        <v/>
      </c>
      <c r="Y449" s="341" t="str">
        <f t="shared" si="3"/>
        <v/>
      </c>
      <c r="Z449" s="341"/>
      <c r="AA449" s="341"/>
      <c r="AB449" s="341"/>
      <c r="AC449" s="401"/>
      <c r="AD449" s="563"/>
      <c r="AE449" s="564"/>
      <c r="AF449" s="564"/>
      <c r="AG449" s="564"/>
      <c r="AH449" s="564"/>
      <c r="AI449" s="564"/>
      <c r="AJ449" s="564"/>
      <c r="AK449" s="564"/>
      <c r="AL449" s="563"/>
      <c r="AM449" s="564"/>
      <c r="AN449" s="564"/>
      <c r="AO449" s="564"/>
      <c r="AP449" s="564"/>
      <c r="AQ449" s="564"/>
      <c r="AR449" s="564"/>
      <c r="AS449" s="564"/>
      <c r="AT449" s="401"/>
      <c r="AU449" s="399"/>
      <c r="AV449" s="617"/>
      <c r="AW449" s="401"/>
      <c r="AX449" s="401"/>
      <c r="AY449" s="341"/>
      <c r="AZ449" s="341"/>
      <c r="BA449" s="341"/>
      <c r="BB449" s="341"/>
      <c r="BC449" s="341"/>
      <c r="BD449" s="401"/>
      <c r="BE449" s="341"/>
      <c r="BF449" s="341"/>
      <c r="BG449" s="402"/>
      <c r="BH449" s="403"/>
      <c r="BI449" s="405"/>
      <c r="BJ449" s="405"/>
      <c r="BK449" s="405"/>
      <c r="BL449" s="405"/>
      <c r="BM449" s="514"/>
    </row>
    <row r="450" ht="18.75" customHeight="1">
      <c r="A450" s="400" t="str">
        <f t="shared" si="4"/>
        <v/>
      </c>
      <c r="B450" s="341"/>
      <c r="C450" s="559"/>
      <c r="D450" s="341"/>
      <c r="E450" s="638"/>
      <c r="F450" s="393"/>
      <c r="G450" s="341" t="str">
        <f t="array" ref="G450">IF(C450="","",XLOOKUP(C450,'Master Data'!K:K,'Master Data'!N:N,"Input in Master Data",0,1))</f>
        <v/>
      </c>
      <c r="H450" s="341" t="str">
        <f t="array" ref="H450">IF(C450="","",XLOOKUP(C450,'Master Data'!K:K,'Master Data'!O:O,"Input in Master Data",0,1))</f>
        <v/>
      </c>
      <c r="I450" s="341" t="str">
        <f t="array" ref="I450">if(U450="","",XLOOKUP(U450,Master[Company],Master[Blow],"Unknown",0,1))</f>
        <v/>
      </c>
      <c r="J450" s="341" t="str">
        <f t="array" ref="J450">if(U450="","",XLOOKUP(U450,Master[Company],Master[Pigging],"Unknown",0,1))</f>
        <v/>
      </c>
      <c r="K450" s="341" t="str">
        <f t="array" ref="K450">if(U450="","",XLOOKUP(U450,Master[Company],Master[Load Method],"Unknown",0,1))</f>
        <v/>
      </c>
      <c r="L450" s="341" t="str">
        <f t="array" ref="L450">if(U450="","",XLOOKUP(U450,Master[Company],Master[Line Distance],"Unknown",0,1))</f>
        <v/>
      </c>
      <c r="M450" s="394"/>
      <c r="N450" s="341"/>
      <c r="O450" s="341"/>
      <c r="P450" s="341" t="str">
        <f t="array" ref="P450">if(U450="","",XLOOKUP(U450,Master[Company],Master[Terms],"NA",0,1))</f>
        <v/>
      </c>
      <c r="Q450" s="341" t="str">
        <f t="shared" si="1"/>
        <v/>
      </c>
      <c r="R450" s="341" t="str">
        <f t="array" ref="R450">if(U450="","",XLOOKUP(U450,Master[Company],Master[Group],"NA",0,1))</f>
        <v/>
      </c>
      <c r="S450" s="341" t="str">
        <f t="array" ref="S450">if(U450="","",XLOOKUP(U450,Master[Company],Master[Loading Location],"NA",0,1))</f>
        <v/>
      </c>
      <c r="T450" s="341" t="str">
        <f t="array" ref="T450">if(U450="","",XLOOKUP(U450,Master[Company],Master[Acronym],"NA",0,1))</f>
        <v/>
      </c>
      <c r="U450" s="341"/>
      <c r="V450" s="342"/>
      <c r="W450" s="342"/>
      <c r="X450" s="341" t="str">
        <f t="shared" si="2"/>
        <v/>
      </c>
      <c r="Y450" s="341" t="str">
        <f t="shared" si="3"/>
        <v/>
      </c>
      <c r="Z450" s="341"/>
      <c r="AA450" s="341"/>
      <c r="AB450" s="341"/>
      <c r="AC450" s="401"/>
      <c r="AD450" s="563"/>
      <c r="AE450" s="564"/>
      <c r="AF450" s="564"/>
      <c r="AG450" s="564"/>
      <c r="AH450" s="564"/>
      <c r="AI450" s="564"/>
      <c r="AJ450" s="564"/>
      <c r="AK450" s="564"/>
      <c r="AL450" s="563"/>
      <c r="AM450" s="564"/>
      <c r="AN450" s="564"/>
      <c r="AO450" s="564"/>
      <c r="AP450" s="564"/>
      <c r="AQ450" s="564"/>
      <c r="AR450" s="564"/>
      <c r="AS450" s="564"/>
      <c r="AT450" s="401"/>
      <c r="AU450" s="399"/>
      <c r="AV450" s="617"/>
      <c r="AW450" s="401"/>
      <c r="AX450" s="401"/>
      <c r="AY450" s="341"/>
      <c r="AZ450" s="341"/>
      <c r="BA450" s="341"/>
      <c r="BB450" s="341"/>
      <c r="BC450" s="341"/>
      <c r="BD450" s="401"/>
      <c r="BE450" s="341"/>
      <c r="BF450" s="341"/>
      <c r="BG450" s="402"/>
      <c r="BH450" s="403"/>
      <c r="BI450" s="405"/>
      <c r="BJ450" s="405"/>
      <c r="BK450" s="405"/>
      <c r="BL450" s="405"/>
      <c r="BM450" s="514"/>
    </row>
    <row r="451" ht="18.75" customHeight="1">
      <c r="A451" s="400" t="str">
        <f t="shared" si="4"/>
        <v/>
      </c>
      <c r="B451" s="341"/>
      <c r="C451" s="559"/>
      <c r="D451" s="341"/>
      <c r="E451" s="638"/>
      <c r="F451" s="393"/>
      <c r="G451" s="341" t="str">
        <f t="array" ref="G451">IF(C451="","",XLOOKUP(C451,'Master Data'!K:K,'Master Data'!N:N,"Input in Master Data",0,1))</f>
        <v/>
      </c>
      <c r="H451" s="341" t="str">
        <f t="array" ref="H451">IF(C451="","",XLOOKUP(C451,'Master Data'!K:K,'Master Data'!O:O,"Input in Master Data",0,1))</f>
        <v/>
      </c>
      <c r="I451" s="341" t="str">
        <f t="array" ref="I451">if(U451="","",XLOOKUP(U451,Master[Company],Master[Blow],"Unknown",0,1))</f>
        <v/>
      </c>
      <c r="J451" s="341" t="str">
        <f t="array" ref="J451">if(U451="","",XLOOKUP(U451,Master[Company],Master[Pigging],"Unknown",0,1))</f>
        <v/>
      </c>
      <c r="K451" s="341" t="str">
        <f t="array" ref="K451">if(U451="","",XLOOKUP(U451,Master[Company],Master[Load Method],"Unknown",0,1))</f>
        <v/>
      </c>
      <c r="L451" s="341" t="str">
        <f t="array" ref="L451">if(U451="","",XLOOKUP(U451,Master[Company],Master[Line Distance],"Unknown",0,1))</f>
        <v/>
      </c>
      <c r="M451" s="394"/>
      <c r="N451" s="341"/>
      <c r="O451" s="341"/>
      <c r="P451" s="341" t="str">
        <f t="array" ref="P451">if(U451="","",XLOOKUP(U451,Master[Company],Master[Terms],"NA",0,1))</f>
        <v/>
      </c>
      <c r="Q451" s="341" t="str">
        <f t="shared" si="1"/>
        <v/>
      </c>
      <c r="R451" s="341" t="str">
        <f t="array" ref="R451">if(U451="","",XLOOKUP(U451,Master[Company],Master[Group],"NA",0,1))</f>
        <v/>
      </c>
      <c r="S451" s="341" t="str">
        <f t="array" ref="S451">if(U451="","",XLOOKUP(U451,Master[Company],Master[Loading Location],"NA",0,1))</f>
        <v/>
      </c>
      <c r="T451" s="341" t="str">
        <f t="array" ref="T451">if(U451="","",XLOOKUP(U451,Master[Company],Master[Acronym],"NA",0,1))</f>
        <v/>
      </c>
      <c r="U451" s="341"/>
      <c r="V451" s="342"/>
      <c r="W451" s="342"/>
      <c r="X451" s="341" t="str">
        <f t="shared" si="2"/>
        <v/>
      </c>
      <c r="Y451" s="341" t="str">
        <f t="shared" si="3"/>
        <v/>
      </c>
      <c r="Z451" s="341"/>
      <c r="AA451" s="341"/>
      <c r="AB451" s="341"/>
      <c r="AC451" s="401"/>
      <c r="AD451" s="563"/>
      <c r="AE451" s="564"/>
      <c r="AF451" s="564"/>
      <c r="AG451" s="564"/>
      <c r="AH451" s="564"/>
      <c r="AI451" s="564"/>
      <c r="AJ451" s="564"/>
      <c r="AK451" s="564"/>
      <c r="AL451" s="563"/>
      <c r="AM451" s="564"/>
      <c r="AN451" s="564"/>
      <c r="AO451" s="564"/>
      <c r="AP451" s="564"/>
      <c r="AQ451" s="564"/>
      <c r="AR451" s="564"/>
      <c r="AS451" s="564"/>
      <c r="AT451" s="401"/>
      <c r="AU451" s="399"/>
      <c r="AV451" s="617"/>
      <c r="AW451" s="401"/>
      <c r="AX451" s="401"/>
      <c r="AY451" s="341"/>
      <c r="AZ451" s="341"/>
      <c r="BA451" s="341"/>
      <c r="BB451" s="341"/>
      <c r="BC451" s="341"/>
      <c r="BD451" s="401"/>
      <c r="BE451" s="341"/>
      <c r="BF451" s="341"/>
      <c r="BG451" s="402"/>
      <c r="BH451" s="403"/>
      <c r="BI451" s="405"/>
      <c r="BJ451" s="405"/>
      <c r="BK451" s="405"/>
      <c r="BL451" s="405"/>
      <c r="BM451" s="514"/>
    </row>
    <row r="452" ht="18.75" customHeight="1">
      <c r="A452" s="400" t="str">
        <f t="shared" si="4"/>
        <v/>
      </c>
      <c r="B452" s="341"/>
      <c r="C452" s="559"/>
      <c r="D452" s="341"/>
      <c r="E452" s="638"/>
      <c r="F452" s="393"/>
      <c r="G452" s="341" t="str">
        <f t="array" ref="G452">IF(C452="","",XLOOKUP(C452,'Master Data'!K:K,'Master Data'!N:N,"Input in Master Data",0,1))</f>
        <v/>
      </c>
      <c r="H452" s="341" t="str">
        <f t="array" ref="H452">IF(C452="","",XLOOKUP(C452,'Master Data'!K:K,'Master Data'!O:O,"Input in Master Data",0,1))</f>
        <v/>
      </c>
      <c r="I452" s="341" t="str">
        <f t="array" ref="I452">if(U452="","",XLOOKUP(U452,Master[Company],Master[Blow],"Unknown",0,1))</f>
        <v/>
      </c>
      <c r="J452" s="341" t="str">
        <f t="array" ref="J452">if(U452="","",XLOOKUP(U452,Master[Company],Master[Pigging],"Unknown",0,1))</f>
        <v/>
      </c>
      <c r="K452" s="341" t="str">
        <f t="array" ref="K452">if(U452="","",XLOOKUP(U452,Master[Company],Master[Load Method],"Unknown",0,1))</f>
        <v/>
      </c>
      <c r="L452" s="341" t="str">
        <f t="array" ref="L452">if(U452="","",XLOOKUP(U452,Master[Company],Master[Line Distance],"Unknown",0,1))</f>
        <v/>
      </c>
      <c r="M452" s="394"/>
      <c r="N452" s="341"/>
      <c r="O452" s="341"/>
      <c r="P452" s="341" t="str">
        <f t="array" ref="P452">if(U452="","",XLOOKUP(U452,Master[Company],Master[Terms],"NA",0,1))</f>
        <v/>
      </c>
      <c r="Q452" s="341" t="str">
        <f t="shared" si="1"/>
        <v/>
      </c>
      <c r="R452" s="341" t="str">
        <f t="array" ref="R452">if(U452="","",XLOOKUP(U452,Master[Company],Master[Group],"NA",0,1))</f>
        <v/>
      </c>
      <c r="S452" s="341" t="str">
        <f t="array" ref="S452">if(U452="","",XLOOKUP(U452,Master[Company],Master[Loading Location],"NA",0,1))</f>
        <v/>
      </c>
      <c r="T452" s="341" t="str">
        <f t="array" ref="T452">if(U452="","",XLOOKUP(U452,Master[Company],Master[Acronym],"NA",0,1))</f>
        <v/>
      </c>
      <c r="U452" s="341"/>
      <c r="V452" s="342"/>
      <c r="W452" s="342"/>
      <c r="X452" s="341" t="str">
        <f t="shared" si="2"/>
        <v/>
      </c>
      <c r="Y452" s="341" t="str">
        <f t="shared" si="3"/>
        <v/>
      </c>
      <c r="Z452" s="341"/>
      <c r="AA452" s="341"/>
      <c r="AB452" s="341"/>
      <c r="AC452" s="401"/>
      <c r="AD452" s="563"/>
      <c r="AE452" s="564"/>
      <c r="AF452" s="564"/>
      <c r="AG452" s="564"/>
      <c r="AH452" s="564"/>
      <c r="AI452" s="564"/>
      <c r="AJ452" s="564"/>
      <c r="AK452" s="564"/>
      <c r="AL452" s="563"/>
      <c r="AM452" s="564"/>
      <c r="AN452" s="564"/>
      <c r="AO452" s="564"/>
      <c r="AP452" s="564"/>
      <c r="AQ452" s="564"/>
      <c r="AR452" s="564"/>
      <c r="AS452" s="564"/>
      <c r="AT452" s="401"/>
      <c r="AU452" s="399"/>
      <c r="AV452" s="617"/>
      <c r="AW452" s="401"/>
      <c r="AX452" s="401"/>
      <c r="AY452" s="341"/>
      <c r="AZ452" s="341"/>
      <c r="BA452" s="341"/>
      <c r="BB452" s="341"/>
      <c r="BC452" s="341"/>
      <c r="BD452" s="401"/>
      <c r="BE452" s="341"/>
      <c r="BF452" s="341"/>
      <c r="BG452" s="402"/>
      <c r="BH452" s="403"/>
      <c r="BI452" s="405"/>
      <c r="BJ452" s="405"/>
      <c r="BK452" s="405"/>
      <c r="BL452" s="405"/>
      <c r="BM452" s="514"/>
    </row>
    <row r="453" ht="18.75" customHeight="1">
      <c r="A453" s="400" t="str">
        <f t="shared" si="4"/>
        <v/>
      </c>
      <c r="B453" s="341"/>
      <c r="C453" s="559"/>
      <c r="D453" s="341"/>
      <c r="E453" s="638"/>
      <c r="F453" s="393"/>
      <c r="G453" s="341" t="str">
        <f t="array" ref="G453">IF(C453="","",XLOOKUP(C453,'Master Data'!K:K,'Master Data'!N:N,"Input in Master Data",0,1))</f>
        <v/>
      </c>
      <c r="H453" s="341" t="str">
        <f t="array" ref="H453">IF(C453="","",XLOOKUP(C453,'Master Data'!K:K,'Master Data'!O:O,"Input in Master Data",0,1))</f>
        <v/>
      </c>
      <c r="I453" s="341" t="str">
        <f t="array" ref="I453">if(U453="","",XLOOKUP(U453,Master[Company],Master[Blow],"Unknown",0,1))</f>
        <v/>
      </c>
      <c r="J453" s="341" t="str">
        <f t="array" ref="J453">if(U453="","",XLOOKUP(U453,Master[Company],Master[Pigging],"Unknown",0,1))</f>
        <v/>
      </c>
      <c r="K453" s="341" t="str">
        <f t="array" ref="K453">if(U453="","",XLOOKUP(U453,Master[Company],Master[Load Method],"Unknown",0,1))</f>
        <v/>
      </c>
      <c r="L453" s="341" t="str">
        <f t="array" ref="L453">if(U453="","",XLOOKUP(U453,Master[Company],Master[Line Distance],"Unknown",0,1))</f>
        <v/>
      </c>
      <c r="M453" s="394"/>
      <c r="N453" s="341"/>
      <c r="O453" s="341"/>
      <c r="P453" s="341" t="str">
        <f t="array" ref="P453">if(U453="","",XLOOKUP(U453,Master[Company],Master[Terms],"NA",0,1))</f>
        <v/>
      </c>
      <c r="Q453" s="341" t="str">
        <f t="shared" si="1"/>
        <v/>
      </c>
      <c r="R453" s="341" t="str">
        <f t="array" ref="R453">if(U453="","",XLOOKUP(U453,Master[Company],Master[Group],"NA",0,1))</f>
        <v/>
      </c>
      <c r="S453" s="341" t="str">
        <f t="array" ref="S453">if(U453="","",XLOOKUP(U453,Master[Company],Master[Loading Location],"NA",0,1))</f>
        <v/>
      </c>
      <c r="T453" s="341" t="str">
        <f t="array" ref="T453">if(U453="","",XLOOKUP(U453,Master[Company],Master[Acronym],"NA",0,1))</f>
        <v/>
      </c>
      <c r="U453" s="341"/>
      <c r="V453" s="342"/>
      <c r="W453" s="342"/>
      <c r="X453" s="341" t="str">
        <f t="shared" si="2"/>
        <v/>
      </c>
      <c r="Y453" s="341" t="str">
        <f t="shared" si="3"/>
        <v/>
      </c>
      <c r="Z453" s="341"/>
      <c r="AA453" s="341"/>
      <c r="AB453" s="341"/>
      <c r="AC453" s="401"/>
      <c r="AD453" s="563"/>
      <c r="AE453" s="564"/>
      <c r="AF453" s="564"/>
      <c r="AG453" s="564"/>
      <c r="AH453" s="564"/>
      <c r="AI453" s="564"/>
      <c r="AJ453" s="564"/>
      <c r="AK453" s="564"/>
      <c r="AL453" s="563"/>
      <c r="AM453" s="564"/>
      <c r="AN453" s="564"/>
      <c r="AO453" s="564"/>
      <c r="AP453" s="564"/>
      <c r="AQ453" s="564"/>
      <c r="AR453" s="564"/>
      <c r="AS453" s="564"/>
      <c r="AT453" s="401"/>
      <c r="AU453" s="399"/>
      <c r="AV453" s="617"/>
      <c r="AW453" s="401"/>
      <c r="AX453" s="401"/>
      <c r="AY453" s="341"/>
      <c r="AZ453" s="341"/>
      <c r="BA453" s="341"/>
      <c r="BB453" s="341"/>
      <c r="BC453" s="341"/>
      <c r="BD453" s="401"/>
      <c r="BE453" s="341"/>
      <c r="BF453" s="341"/>
      <c r="BG453" s="402"/>
      <c r="BH453" s="403"/>
      <c r="BI453" s="405"/>
      <c r="BJ453" s="405"/>
      <c r="BK453" s="405"/>
      <c r="BL453" s="405"/>
      <c r="BM453" s="514"/>
    </row>
    <row r="454" ht="18.75" customHeight="1">
      <c r="A454" s="400" t="str">
        <f t="shared" si="4"/>
        <v/>
      </c>
      <c r="B454" s="341"/>
      <c r="C454" s="559"/>
      <c r="D454" s="341"/>
      <c r="E454" s="638"/>
      <c r="F454" s="393"/>
      <c r="G454" s="341" t="str">
        <f t="array" ref="G454">IF(C454="","",XLOOKUP(C454,'Master Data'!K:K,'Master Data'!N:N,"Input in Master Data",0,1))</f>
        <v/>
      </c>
      <c r="H454" s="341" t="str">
        <f t="array" ref="H454">IF(C454="","",XLOOKUP(C454,'Master Data'!K:K,'Master Data'!O:O,"Input in Master Data",0,1))</f>
        <v/>
      </c>
      <c r="I454" s="341" t="str">
        <f t="array" ref="I454">if(U454="","",XLOOKUP(U454,Master[Company],Master[Blow],"Unknown",0,1))</f>
        <v/>
      </c>
      <c r="J454" s="341" t="str">
        <f t="array" ref="J454">if(U454="","",XLOOKUP(U454,Master[Company],Master[Pigging],"Unknown",0,1))</f>
        <v/>
      </c>
      <c r="K454" s="341" t="str">
        <f t="array" ref="K454">if(U454="","",XLOOKUP(U454,Master[Company],Master[Load Method],"Unknown",0,1))</f>
        <v/>
      </c>
      <c r="L454" s="341" t="str">
        <f t="array" ref="L454">if(U454="","",XLOOKUP(U454,Master[Company],Master[Line Distance],"Unknown",0,1))</f>
        <v/>
      </c>
      <c r="M454" s="394"/>
      <c r="N454" s="341"/>
      <c r="O454" s="341"/>
      <c r="P454" s="341" t="str">
        <f t="array" ref="P454">if(U454="","",XLOOKUP(U454,Master[Company],Master[Terms],"NA",0,1))</f>
        <v/>
      </c>
      <c r="Q454" s="341" t="str">
        <f t="shared" si="1"/>
        <v/>
      </c>
      <c r="R454" s="341" t="str">
        <f t="array" ref="R454">if(U454="","",XLOOKUP(U454,Master[Company],Master[Group],"NA",0,1))</f>
        <v/>
      </c>
      <c r="S454" s="341" t="str">
        <f t="array" ref="S454">if(U454="","",XLOOKUP(U454,Master[Company],Master[Loading Location],"NA",0,1))</f>
        <v/>
      </c>
      <c r="T454" s="341" t="str">
        <f t="array" ref="T454">if(U454="","",XLOOKUP(U454,Master[Company],Master[Acronym],"NA",0,1))</f>
        <v/>
      </c>
      <c r="U454" s="341"/>
      <c r="V454" s="342"/>
      <c r="W454" s="342"/>
      <c r="X454" s="341" t="str">
        <f t="shared" si="2"/>
        <v/>
      </c>
      <c r="Y454" s="341" t="str">
        <f t="shared" si="3"/>
        <v/>
      </c>
      <c r="Z454" s="341"/>
      <c r="AA454" s="341"/>
      <c r="AB454" s="341"/>
      <c r="AC454" s="401"/>
      <c r="AD454" s="563"/>
      <c r="AE454" s="564"/>
      <c r="AF454" s="564"/>
      <c r="AG454" s="564"/>
      <c r="AH454" s="564"/>
      <c r="AI454" s="564"/>
      <c r="AJ454" s="564"/>
      <c r="AK454" s="564"/>
      <c r="AL454" s="563"/>
      <c r="AM454" s="564"/>
      <c r="AN454" s="564"/>
      <c r="AO454" s="564"/>
      <c r="AP454" s="564"/>
      <c r="AQ454" s="564"/>
      <c r="AR454" s="564"/>
      <c r="AS454" s="564"/>
      <c r="AT454" s="401"/>
      <c r="AU454" s="399"/>
      <c r="AV454" s="617"/>
      <c r="AW454" s="401"/>
      <c r="AX454" s="401"/>
      <c r="AY454" s="341"/>
      <c r="AZ454" s="341"/>
      <c r="BA454" s="341"/>
      <c r="BB454" s="341"/>
      <c r="BC454" s="341"/>
      <c r="BD454" s="401"/>
      <c r="BE454" s="341"/>
      <c r="BF454" s="341"/>
      <c r="BG454" s="402"/>
      <c r="BH454" s="403"/>
      <c r="BI454" s="405"/>
      <c r="BJ454" s="405"/>
      <c r="BK454" s="405"/>
      <c r="BL454" s="405"/>
      <c r="BM454" s="514"/>
    </row>
    <row r="455" ht="18.75" customHeight="1">
      <c r="A455" s="400" t="str">
        <f t="shared" si="4"/>
        <v/>
      </c>
      <c r="B455" s="341"/>
      <c r="C455" s="559"/>
      <c r="D455" s="341"/>
      <c r="E455" s="638"/>
      <c r="F455" s="393"/>
      <c r="G455" s="341" t="str">
        <f t="array" ref="G455">IF(C455="","",XLOOKUP(C455,'Master Data'!K:K,'Master Data'!N:N,"Input in Master Data",0,1))</f>
        <v/>
      </c>
      <c r="H455" s="341" t="str">
        <f t="array" ref="H455">IF(C455="","",XLOOKUP(C455,'Master Data'!K:K,'Master Data'!O:O,"Input in Master Data",0,1))</f>
        <v/>
      </c>
      <c r="I455" s="341" t="str">
        <f t="array" ref="I455">if(U455="","",XLOOKUP(U455,Master[Company],Master[Blow],"Unknown",0,1))</f>
        <v/>
      </c>
      <c r="J455" s="341" t="str">
        <f t="array" ref="J455">if(U455="","",XLOOKUP(U455,Master[Company],Master[Pigging],"Unknown",0,1))</f>
        <v/>
      </c>
      <c r="K455" s="341" t="str">
        <f t="array" ref="K455">if(U455="","",XLOOKUP(U455,Master[Company],Master[Load Method],"Unknown",0,1))</f>
        <v/>
      </c>
      <c r="L455" s="341" t="str">
        <f t="array" ref="L455">if(U455="","",XLOOKUP(U455,Master[Company],Master[Line Distance],"Unknown",0,1))</f>
        <v/>
      </c>
      <c r="M455" s="394"/>
      <c r="N455" s="341"/>
      <c r="O455" s="341"/>
      <c r="P455" s="341" t="str">
        <f t="array" ref="P455">if(U455="","",XLOOKUP(U455,Master[Company],Master[Terms],"NA",0,1))</f>
        <v/>
      </c>
      <c r="Q455" s="341" t="str">
        <f t="shared" si="1"/>
        <v/>
      </c>
      <c r="R455" s="341" t="str">
        <f t="array" ref="R455">if(U455="","",XLOOKUP(U455,Master[Company],Master[Group],"NA",0,1))</f>
        <v/>
      </c>
      <c r="S455" s="341" t="str">
        <f t="array" ref="S455">if(U455="","",XLOOKUP(U455,Master[Company],Master[Loading Location],"NA",0,1))</f>
        <v/>
      </c>
      <c r="T455" s="341" t="str">
        <f t="array" ref="T455">if(U455="","",XLOOKUP(U455,Master[Company],Master[Acronym],"NA",0,1))</f>
        <v/>
      </c>
      <c r="U455" s="341"/>
      <c r="V455" s="342"/>
      <c r="W455" s="342"/>
      <c r="X455" s="341" t="str">
        <f t="shared" si="2"/>
        <v/>
      </c>
      <c r="Y455" s="341" t="str">
        <f t="shared" si="3"/>
        <v/>
      </c>
      <c r="Z455" s="341"/>
      <c r="AA455" s="341"/>
      <c r="AB455" s="341"/>
      <c r="AC455" s="401"/>
      <c r="AD455" s="563"/>
      <c r="AE455" s="564"/>
      <c r="AF455" s="564"/>
      <c r="AG455" s="564"/>
      <c r="AH455" s="564"/>
      <c r="AI455" s="564"/>
      <c r="AJ455" s="564"/>
      <c r="AK455" s="564"/>
      <c r="AL455" s="563"/>
      <c r="AM455" s="564"/>
      <c r="AN455" s="564"/>
      <c r="AO455" s="564"/>
      <c r="AP455" s="564"/>
      <c r="AQ455" s="564"/>
      <c r="AR455" s="564"/>
      <c r="AS455" s="564"/>
      <c r="AT455" s="401"/>
      <c r="AU455" s="399"/>
      <c r="AV455" s="617"/>
      <c r="AW455" s="401"/>
      <c r="AX455" s="401"/>
      <c r="AY455" s="341"/>
      <c r="AZ455" s="341"/>
      <c r="BA455" s="341"/>
      <c r="BB455" s="341"/>
      <c r="BC455" s="341"/>
      <c r="BD455" s="401"/>
      <c r="BE455" s="341"/>
      <c r="BF455" s="341"/>
      <c r="BG455" s="402"/>
      <c r="BH455" s="403"/>
      <c r="BI455" s="405"/>
      <c r="BJ455" s="405"/>
      <c r="BK455" s="405"/>
      <c r="BL455" s="405"/>
      <c r="BM455" s="514"/>
    </row>
    <row r="456" ht="18.75" customHeight="1">
      <c r="A456" s="400" t="str">
        <f t="shared" si="4"/>
        <v/>
      </c>
      <c r="B456" s="341"/>
      <c r="C456" s="559"/>
      <c r="D456" s="341"/>
      <c r="E456" s="638"/>
      <c r="F456" s="393"/>
      <c r="G456" s="341" t="str">
        <f t="array" ref="G456">IF(C456="","",XLOOKUP(C456,'Master Data'!K:K,'Master Data'!N:N,"Input in Master Data",0,1))</f>
        <v/>
      </c>
      <c r="H456" s="341" t="str">
        <f t="array" ref="H456">IF(C456="","",XLOOKUP(C456,'Master Data'!K:K,'Master Data'!O:O,"Input in Master Data",0,1))</f>
        <v/>
      </c>
      <c r="I456" s="341" t="str">
        <f t="array" ref="I456">if(U456="","",XLOOKUP(U456,Master[Company],Master[Blow],"Unknown",0,1))</f>
        <v/>
      </c>
      <c r="J456" s="341" t="str">
        <f t="array" ref="J456">if(U456="","",XLOOKUP(U456,Master[Company],Master[Pigging],"Unknown",0,1))</f>
        <v/>
      </c>
      <c r="K456" s="341" t="str">
        <f t="array" ref="K456">if(U456="","",XLOOKUP(U456,Master[Company],Master[Load Method],"Unknown",0,1))</f>
        <v/>
      </c>
      <c r="L456" s="341" t="str">
        <f t="array" ref="L456">if(U456="","",XLOOKUP(U456,Master[Company],Master[Line Distance],"Unknown",0,1))</f>
        <v/>
      </c>
      <c r="M456" s="394"/>
      <c r="N456" s="341"/>
      <c r="O456" s="341"/>
      <c r="P456" s="341" t="str">
        <f t="array" ref="P456">if(U456="","",XLOOKUP(U456,Master[Company],Master[Terms],"NA",0,1))</f>
        <v/>
      </c>
      <c r="Q456" s="341" t="str">
        <f t="shared" si="1"/>
        <v/>
      </c>
      <c r="R456" s="341" t="str">
        <f t="array" ref="R456">if(U456="","",XLOOKUP(U456,Master[Company],Master[Group],"NA",0,1))</f>
        <v/>
      </c>
      <c r="S456" s="341" t="str">
        <f t="array" ref="S456">if(U456="","",XLOOKUP(U456,Master[Company],Master[Loading Location],"NA",0,1))</f>
        <v/>
      </c>
      <c r="T456" s="341" t="str">
        <f t="array" ref="T456">if(U456="","",XLOOKUP(U456,Master[Company],Master[Acronym],"NA",0,1))</f>
        <v/>
      </c>
      <c r="U456" s="341"/>
      <c r="V456" s="342"/>
      <c r="W456" s="342"/>
      <c r="X456" s="341" t="str">
        <f t="shared" si="2"/>
        <v/>
      </c>
      <c r="Y456" s="341" t="str">
        <f t="shared" si="3"/>
        <v/>
      </c>
      <c r="Z456" s="341"/>
      <c r="AA456" s="341"/>
      <c r="AB456" s="341"/>
      <c r="AC456" s="401"/>
      <c r="AD456" s="563"/>
      <c r="AE456" s="564"/>
      <c r="AF456" s="564"/>
      <c r="AG456" s="564"/>
      <c r="AH456" s="564"/>
      <c r="AI456" s="564"/>
      <c r="AJ456" s="564"/>
      <c r="AK456" s="564"/>
      <c r="AL456" s="563"/>
      <c r="AM456" s="564"/>
      <c r="AN456" s="564"/>
      <c r="AO456" s="564"/>
      <c r="AP456" s="564"/>
      <c r="AQ456" s="564"/>
      <c r="AR456" s="564"/>
      <c r="AS456" s="564"/>
      <c r="AT456" s="401"/>
      <c r="AU456" s="399"/>
      <c r="AV456" s="617"/>
      <c r="AW456" s="401"/>
      <c r="AX456" s="401"/>
      <c r="AY456" s="341"/>
      <c r="AZ456" s="341"/>
      <c r="BA456" s="341"/>
      <c r="BB456" s="341"/>
      <c r="BC456" s="341"/>
      <c r="BD456" s="401"/>
      <c r="BE456" s="341"/>
      <c r="BF456" s="341"/>
      <c r="BG456" s="402"/>
      <c r="BH456" s="403"/>
      <c r="BI456" s="405"/>
      <c r="BJ456" s="405"/>
      <c r="BK456" s="405"/>
      <c r="BL456" s="405"/>
      <c r="BM456" s="514"/>
    </row>
    <row r="457" ht="18.75" customHeight="1">
      <c r="A457" s="400" t="str">
        <f t="shared" si="4"/>
        <v/>
      </c>
      <c r="B457" s="341"/>
      <c r="C457" s="559"/>
      <c r="D457" s="341"/>
      <c r="E457" s="638"/>
      <c r="F457" s="393"/>
      <c r="G457" s="341" t="str">
        <f t="array" ref="G457">IF(C457="","",XLOOKUP(C457,'Master Data'!K:K,'Master Data'!N:N,"Input in Master Data",0,1))</f>
        <v/>
      </c>
      <c r="H457" s="341" t="str">
        <f t="array" ref="H457">IF(C457="","",XLOOKUP(C457,'Master Data'!K:K,'Master Data'!O:O,"Input in Master Data",0,1))</f>
        <v/>
      </c>
      <c r="I457" s="341" t="str">
        <f t="array" ref="I457">if(U457="","",XLOOKUP(U457,Master[Company],Master[Blow],"Unknown",0,1))</f>
        <v/>
      </c>
      <c r="J457" s="341" t="str">
        <f t="array" ref="J457">if(U457="","",XLOOKUP(U457,Master[Company],Master[Pigging],"Unknown",0,1))</f>
        <v/>
      </c>
      <c r="K457" s="341" t="str">
        <f t="array" ref="K457">if(U457="","",XLOOKUP(U457,Master[Company],Master[Load Method],"Unknown",0,1))</f>
        <v/>
      </c>
      <c r="L457" s="341" t="str">
        <f t="array" ref="L457">if(U457="","",XLOOKUP(U457,Master[Company],Master[Line Distance],"Unknown",0,1))</f>
        <v/>
      </c>
      <c r="M457" s="394"/>
      <c r="N457" s="341"/>
      <c r="O457" s="341"/>
      <c r="P457" s="341" t="str">
        <f t="array" ref="P457">if(U457="","",XLOOKUP(U457,Master[Company],Master[Terms],"NA",0,1))</f>
        <v/>
      </c>
      <c r="Q457" s="341" t="str">
        <f t="shared" si="1"/>
        <v/>
      </c>
      <c r="R457" s="341" t="str">
        <f t="array" ref="R457">if(U457="","",XLOOKUP(U457,Master[Company],Master[Group],"NA",0,1))</f>
        <v/>
      </c>
      <c r="S457" s="341" t="str">
        <f t="array" ref="S457">if(U457="","",XLOOKUP(U457,Master[Company],Master[Loading Location],"NA",0,1))</f>
        <v/>
      </c>
      <c r="T457" s="341" t="str">
        <f t="array" ref="T457">if(U457="","",XLOOKUP(U457,Master[Company],Master[Acronym],"NA",0,1))</f>
        <v/>
      </c>
      <c r="U457" s="341"/>
      <c r="V457" s="342"/>
      <c r="W457" s="342"/>
      <c r="X457" s="341" t="str">
        <f t="shared" si="2"/>
        <v/>
      </c>
      <c r="Y457" s="341" t="str">
        <f t="shared" si="3"/>
        <v/>
      </c>
      <c r="Z457" s="341"/>
      <c r="AA457" s="341"/>
      <c r="AB457" s="341"/>
      <c r="AC457" s="401"/>
      <c r="AD457" s="563"/>
      <c r="AE457" s="564"/>
      <c r="AF457" s="564"/>
      <c r="AG457" s="564"/>
      <c r="AH457" s="564"/>
      <c r="AI457" s="564"/>
      <c r="AJ457" s="564"/>
      <c r="AK457" s="564"/>
      <c r="AL457" s="563"/>
      <c r="AM457" s="564"/>
      <c r="AN457" s="564"/>
      <c r="AO457" s="564"/>
      <c r="AP457" s="564"/>
      <c r="AQ457" s="564"/>
      <c r="AR457" s="564"/>
      <c r="AS457" s="564"/>
      <c r="AT457" s="401"/>
      <c r="AU457" s="399"/>
      <c r="AV457" s="617"/>
      <c r="AW457" s="401"/>
      <c r="AX457" s="401"/>
      <c r="AY457" s="341"/>
      <c r="AZ457" s="341"/>
      <c r="BA457" s="341"/>
      <c r="BB457" s="341"/>
      <c r="BC457" s="341"/>
      <c r="BD457" s="401"/>
      <c r="BE457" s="341"/>
      <c r="BF457" s="341"/>
      <c r="BG457" s="402"/>
      <c r="BH457" s="403"/>
      <c r="BI457" s="405"/>
      <c r="BJ457" s="405"/>
      <c r="BK457" s="405"/>
      <c r="BL457" s="405"/>
      <c r="BM457" s="514"/>
    </row>
    <row r="458" ht="18.75" customHeight="1">
      <c r="A458" s="400" t="str">
        <f t="shared" si="4"/>
        <v/>
      </c>
      <c r="B458" s="341"/>
      <c r="C458" s="559"/>
      <c r="D458" s="341"/>
      <c r="E458" s="638"/>
      <c r="F458" s="393"/>
      <c r="G458" s="341" t="str">
        <f t="array" ref="G458">IF(C458="","",XLOOKUP(C458,'Master Data'!K:K,'Master Data'!N:N,"Input in Master Data",0,1))</f>
        <v/>
      </c>
      <c r="H458" s="341" t="str">
        <f t="array" ref="H458">IF(C458="","",XLOOKUP(C458,'Master Data'!K:K,'Master Data'!O:O,"Input in Master Data",0,1))</f>
        <v/>
      </c>
      <c r="I458" s="341" t="str">
        <f t="array" ref="I458">if(U458="","",XLOOKUP(U458,Master[Company],Master[Blow],"Unknown",0,1))</f>
        <v/>
      </c>
      <c r="J458" s="341" t="str">
        <f t="array" ref="J458">if(U458="","",XLOOKUP(U458,Master[Company],Master[Pigging],"Unknown",0,1))</f>
        <v/>
      </c>
      <c r="K458" s="341" t="str">
        <f t="array" ref="K458">if(U458="","",XLOOKUP(U458,Master[Company],Master[Load Method],"Unknown",0,1))</f>
        <v/>
      </c>
      <c r="L458" s="341" t="str">
        <f t="array" ref="L458">if(U458="","",XLOOKUP(U458,Master[Company],Master[Line Distance],"Unknown",0,1))</f>
        <v/>
      </c>
      <c r="M458" s="394"/>
      <c r="N458" s="341"/>
      <c r="O458" s="341"/>
      <c r="P458" s="341" t="str">
        <f t="array" ref="P458">if(U458="","",XLOOKUP(U458,Master[Company],Master[Terms],"NA",0,1))</f>
        <v/>
      </c>
      <c r="Q458" s="341" t="str">
        <f t="shared" si="1"/>
        <v/>
      </c>
      <c r="R458" s="341" t="str">
        <f t="array" ref="R458">if(U458="","",XLOOKUP(U458,Master[Company],Master[Group],"NA",0,1))</f>
        <v/>
      </c>
      <c r="S458" s="341" t="str">
        <f t="array" ref="S458">if(U458="","",XLOOKUP(U458,Master[Company],Master[Loading Location],"NA",0,1))</f>
        <v/>
      </c>
      <c r="T458" s="341" t="str">
        <f t="array" ref="T458">if(U458="","",XLOOKUP(U458,Master[Company],Master[Acronym],"NA",0,1))</f>
        <v/>
      </c>
      <c r="U458" s="341"/>
      <c r="V458" s="342"/>
      <c r="W458" s="342"/>
      <c r="X458" s="341" t="str">
        <f t="shared" si="2"/>
        <v/>
      </c>
      <c r="Y458" s="341" t="str">
        <f t="shared" si="3"/>
        <v/>
      </c>
      <c r="Z458" s="341"/>
      <c r="AA458" s="341"/>
      <c r="AB458" s="341"/>
      <c r="AC458" s="401"/>
      <c r="AD458" s="563"/>
      <c r="AE458" s="564"/>
      <c r="AF458" s="564"/>
      <c r="AG458" s="564"/>
      <c r="AH458" s="564"/>
      <c r="AI458" s="564"/>
      <c r="AJ458" s="564"/>
      <c r="AK458" s="564"/>
      <c r="AL458" s="563"/>
      <c r="AM458" s="564"/>
      <c r="AN458" s="564"/>
      <c r="AO458" s="564"/>
      <c r="AP458" s="564"/>
      <c r="AQ458" s="564"/>
      <c r="AR458" s="564"/>
      <c r="AS458" s="564"/>
      <c r="AT458" s="401"/>
      <c r="AU458" s="399"/>
      <c r="AV458" s="617"/>
      <c r="AW458" s="401"/>
      <c r="AX458" s="401"/>
      <c r="AY458" s="341"/>
      <c r="AZ458" s="341"/>
      <c r="BA458" s="341"/>
      <c r="BB458" s="341"/>
      <c r="BC458" s="341"/>
      <c r="BD458" s="401"/>
      <c r="BE458" s="341"/>
      <c r="BF458" s="341"/>
      <c r="BG458" s="402"/>
      <c r="BH458" s="403"/>
      <c r="BI458" s="405"/>
      <c r="BJ458" s="405"/>
      <c r="BK458" s="405"/>
      <c r="BL458" s="405"/>
      <c r="BM458" s="514"/>
    </row>
    <row r="459" ht="18.75" customHeight="1">
      <c r="A459" s="400" t="str">
        <f t="shared" si="4"/>
        <v/>
      </c>
      <c r="B459" s="341"/>
      <c r="C459" s="559"/>
      <c r="D459" s="341"/>
      <c r="E459" s="638"/>
      <c r="F459" s="393"/>
      <c r="G459" s="341" t="str">
        <f t="array" ref="G459">IF(C459="","",XLOOKUP(C459,'Master Data'!K:K,'Master Data'!N:N,"Input in Master Data",0,1))</f>
        <v/>
      </c>
      <c r="H459" s="341" t="str">
        <f t="array" ref="H459">IF(C459="","",XLOOKUP(C459,'Master Data'!K:K,'Master Data'!O:O,"Input in Master Data",0,1))</f>
        <v/>
      </c>
      <c r="I459" s="341" t="str">
        <f t="array" ref="I459">if(U459="","",XLOOKUP(U459,Master[Company],Master[Blow],"Unknown",0,1))</f>
        <v/>
      </c>
      <c r="J459" s="341" t="str">
        <f t="array" ref="J459">if(U459="","",XLOOKUP(U459,Master[Company],Master[Pigging],"Unknown",0,1))</f>
        <v/>
      </c>
      <c r="K459" s="341" t="str">
        <f t="array" ref="K459">if(U459="","",XLOOKUP(U459,Master[Company],Master[Load Method],"Unknown",0,1))</f>
        <v/>
      </c>
      <c r="L459" s="341" t="str">
        <f t="array" ref="L459">if(U459="","",XLOOKUP(U459,Master[Company],Master[Line Distance],"Unknown",0,1))</f>
        <v/>
      </c>
      <c r="M459" s="394"/>
      <c r="N459" s="341"/>
      <c r="O459" s="341"/>
      <c r="P459" s="341" t="str">
        <f t="array" ref="P459">if(U459="","",XLOOKUP(U459,Master[Company],Master[Terms],"NA",0,1))</f>
        <v/>
      </c>
      <c r="Q459" s="341" t="str">
        <f t="shared" si="1"/>
        <v/>
      </c>
      <c r="R459" s="341" t="str">
        <f t="array" ref="R459">if(U459="","",XLOOKUP(U459,Master[Company],Master[Group],"NA",0,1))</f>
        <v/>
      </c>
      <c r="S459" s="341" t="str">
        <f t="array" ref="S459">if(U459="","",XLOOKUP(U459,Master[Company],Master[Loading Location],"NA",0,1))</f>
        <v/>
      </c>
      <c r="T459" s="341" t="str">
        <f t="array" ref="T459">if(U459="","",XLOOKUP(U459,Master[Company],Master[Acronym],"NA",0,1))</f>
        <v/>
      </c>
      <c r="U459" s="341"/>
      <c r="V459" s="342"/>
      <c r="W459" s="342"/>
      <c r="X459" s="341" t="str">
        <f t="shared" si="2"/>
        <v/>
      </c>
      <c r="Y459" s="341" t="str">
        <f t="shared" si="3"/>
        <v/>
      </c>
      <c r="Z459" s="341"/>
      <c r="AA459" s="341"/>
      <c r="AB459" s="341"/>
      <c r="AC459" s="401"/>
      <c r="AD459" s="563"/>
      <c r="AE459" s="564"/>
      <c r="AF459" s="564"/>
      <c r="AG459" s="564"/>
      <c r="AH459" s="564"/>
      <c r="AI459" s="564"/>
      <c r="AJ459" s="564"/>
      <c r="AK459" s="564"/>
      <c r="AL459" s="563"/>
      <c r="AM459" s="564"/>
      <c r="AN459" s="564"/>
      <c r="AO459" s="564"/>
      <c r="AP459" s="564"/>
      <c r="AQ459" s="564"/>
      <c r="AR459" s="564"/>
      <c r="AS459" s="564"/>
      <c r="AT459" s="401"/>
      <c r="AU459" s="399"/>
      <c r="AV459" s="617"/>
      <c r="AW459" s="401"/>
      <c r="AX459" s="401"/>
      <c r="AY459" s="341"/>
      <c r="AZ459" s="341"/>
      <c r="BA459" s="341"/>
      <c r="BB459" s="341"/>
      <c r="BC459" s="341"/>
      <c r="BD459" s="401"/>
      <c r="BE459" s="341"/>
      <c r="BF459" s="341"/>
      <c r="BG459" s="402"/>
      <c r="BH459" s="403"/>
      <c r="BI459" s="405"/>
      <c r="BJ459" s="405"/>
      <c r="BK459" s="405"/>
      <c r="BL459" s="405"/>
      <c r="BM459" s="514"/>
    </row>
    <row r="460" ht="18.75" customHeight="1">
      <c r="A460" s="400" t="str">
        <f t="shared" si="4"/>
        <v/>
      </c>
      <c r="B460" s="341"/>
      <c r="C460" s="559"/>
      <c r="D460" s="341"/>
      <c r="E460" s="638"/>
      <c r="F460" s="393"/>
      <c r="G460" s="341" t="str">
        <f t="array" ref="G460">IF(C460="","",XLOOKUP(C460,'Master Data'!K:K,'Master Data'!N:N,"Input in Master Data",0,1))</f>
        <v/>
      </c>
      <c r="H460" s="341" t="str">
        <f t="array" ref="H460">IF(C460="","",XLOOKUP(C460,'Master Data'!K:K,'Master Data'!O:O,"Input in Master Data",0,1))</f>
        <v/>
      </c>
      <c r="I460" s="341" t="str">
        <f t="array" ref="I460">if(U460="","",XLOOKUP(U460,Master[Company],Master[Blow],"Unknown",0,1))</f>
        <v/>
      </c>
      <c r="J460" s="341" t="str">
        <f t="array" ref="J460">if(U460="","",XLOOKUP(U460,Master[Company],Master[Pigging],"Unknown",0,1))</f>
        <v/>
      </c>
      <c r="K460" s="341" t="str">
        <f t="array" ref="K460">if(U460="","",XLOOKUP(U460,Master[Company],Master[Load Method],"Unknown",0,1))</f>
        <v/>
      </c>
      <c r="L460" s="341" t="str">
        <f t="array" ref="L460">if(U460="","",XLOOKUP(U460,Master[Company],Master[Line Distance],"Unknown",0,1))</f>
        <v/>
      </c>
      <c r="M460" s="394"/>
      <c r="N460" s="341"/>
      <c r="O460" s="341"/>
      <c r="P460" s="341" t="str">
        <f t="array" ref="P460">if(U460="","",XLOOKUP(U460,Master[Company],Master[Terms],"NA",0,1))</f>
        <v/>
      </c>
      <c r="Q460" s="341" t="str">
        <f t="shared" si="1"/>
        <v/>
      </c>
      <c r="R460" s="341" t="str">
        <f t="array" ref="R460">if(U460="","",XLOOKUP(U460,Master[Company],Master[Group],"NA",0,1))</f>
        <v/>
      </c>
      <c r="S460" s="341" t="str">
        <f t="array" ref="S460">if(U460="","",XLOOKUP(U460,Master[Company],Master[Loading Location],"NA",0,1))</f>
        <v/>
      </c>
      <c r="T460" s="341" t="str">
        <f t="array" ref="T460">if(U460="","",XLOOKUP(U460,Master[Company],Master[Acronym],"NA",0,1))</f>
        <v/>
      </c>
      <c r="U460" s="341"/>
      <c r="V460" s="342"/>
      <c r="W460" s="342"/>
      <c r="X460" s="341" t="str">
        <f t="shared" si="2"/>
        <v/>
      </c>
      <c r="Y460" s="341" t="str">
        <f t="shared" si="3"/>
        <v/>
      </c>
      <c r="Z460" s="341"/>
      <c r="AA460" s="341"/>
      <c r="AB460" s="341"/>
      <c r="AC460" s="401"/>
      <c r="AD460" s="563"/>
      <c r="AE460" s="564"/>
      <c r="AF460" s="564"/>
      <c r="AG460" s="564"/>
      <c r="AH460" s="564"/>
      <c r="AI460" s="564"/>
      <c r="AJ460" s="564"/>
      <c r="AK460" s="564"/>
      <c r="AL460" s="563"/>
      <c r="AM460" s="564"/>
      <c r="AN460" s="564"/>
      <c r="AO460" s="564"/>
      <c r="AP460" s="564"/>
      <c r="AQ460" s="564"/>
      <c r="AR460" s="564"/>
      <c r="AS460" s="564"/>
      <c r="AT460" s="401"/>
      <c r="AU460" s="399"/>
      <c r="AV460" s="617"/>
      <c r="AW460" s="401"/>
      <c r="AX460" s="401"/>
      <c r="AY460" s="341"/>
      <c r="AZ460" s="341"/>
      <c r="BA460" s="341"/>
      <c r="BB460" s="341"/>
      <c r="BC460" s="341"/>
      <c r="BD460" s="401"/>
      <c r="BE460" s="341"/>
      <c r="BF460" s="341"/>
      <c r="BG460" s="402"/>
      <c r="BH460" s="403"/>
      <c r="BI460" s="405"/>
      <c r="BJ460" s="405"/>
      <c r="BK460" s="405"/>
      <c r="BL460" s="405"/>
      <c r="BM460" s="514"/>
    </row>
    <row r="461" ht="18.75" customHeight="1">
      <c r="A461" s="400" t="str">
        <f t="shared" si="4"/>
        <v/>
      </c>
      <c r="B461" s="341"/>
      <c r="C461" s="559"/>
      <c r="D461" s="341"/>
      <c r="E461" s="638"/>
      <c r="F461" s="393"/>
      <c r="G461" s="341" t="str">
        <f t="array" ref="G461">IF(C461="","",XLOOKUP(C461,'Master Data'!K:K,'Master Data'!N:N,"Input in Master Data",0,1))</f>
        <v/>
      </c>
      <c r="H461" s="341" t="str">
        <f t="array" ref="H461">IF(C461="","",XLOOKUP(C461,'Master Data'!K:K,'Master Data'!O:O,"Input in Master Data",0,1))</f>
        <v/>
      </c>
      <c r="I461" s="341" t="str">
        <f t="array" ref="I461">if(U461="","",XLOOKUP(U461,Master[Company],Master[Blow],"Unknown",0,1))</f>
        <v/>
      </c>
      <c r="J461" s="341" t="str">
        <f t="array" ref="J461">if(U461="","",XLOOKUP(U461,Master[Company],Master[Pigging],"Unknown",0,1))</f>
        <v/>
      </c>
      <c r="K461" s="341" t="str">
        <f t="array" ref="K461">if(U461="","",XLOOKUP(U461,Master[Company],Master[Load Method],"Unknown",0,1))</f>
        <v/>
      </c>
      <c r="L461" s="341" t="str">
        <f t="array" ref="L461">if(U461="","",XLOOKUP(U461,Master[Company],Master[Line Distance],"Unknown",0,1))</f>
        <v/>
      </c>
      <c r="M461" s="394"/>
      <c r="N461" s="341"/>
      <c r="O461" s="341"/>
      <c r="P461" s="341" t="str">
        <f t="array" ref="P461">if(U461="","",XLOOKUP(U461,Master[Company],Master[Terms],"NA",0,1))</f>
        <v/>
      </c>
      <c r="Q461" s="341" t="str">
        <f t="shared" si="1"/>
        <v/>
      </c>
      <c r="R461" s="341" t="str">
        <f t="array" ref="R461">if(U461="","",XLOOKUP(U461,Master[Company],Master[Group],"NA",0,1))</f>
        <v/>
      </c>
      <c r="S461" s="341" t="str">
        <f t="array" ref="S461">if(U461="","",XLOOKUP(U461,Master[Company],Master[Loading Location],"NA",0,1))</f>
        <v/>
      </c>
      <c r="T461" s="341" t="str">
        <f t="array" ref="T461">if(U461="","",XLOOKUP(U461,Master[Company],Master[Acronym],"NA",0,1))</f>
        <v/>
      </c>
      <c r="U461" s="341"/>
      <c r="V461" s="342"/>
      <c r="W461" s="342"/>
      <c r="X461" s="341" t="str">
        <f t="shared" si="2"/>
        <v/>
      </c>
      <c r="Y461" s="341" t="str">
        <f t="shared" si="3"/>
        <v/>
      </c>
      <c r="Z461" s="341"/>
      <c r="AA461" s="341"/>
      <c r="AB461" s="341"/>
      <c r="AC461" s="401"/>
      <c r="AD461" s="563"/>
      <c r="AE461" s="564"/>
      <c r="AF461" s="564"/>
      <c r="AG461" s="564"/>
      <c r="AH461" s="564"/>
      <c r="AI461" s="564"/>
      <c r="AJ461" s="564"/>
      <c r="AK461" s="564"/>
      <c r="AL461" s="563"/>
      <c r="AM461" s="564"/>
      <c r="AN461" s="564"/>
      <c r="AO461" s="564"/>
      <c r="AP461" s="564"/>
      <c r="AQ461" s="564"/>
      <c r="AR461" s="564"/>
      <c r="AS461" s="564"/>
      <c r="AT461" s="401"/>
      <c r="AU461" s="399"/>
      <c r="AV461" s="617"/>
      <c r="AW461" s="401"/>
      <c r="AX461" s="401"/>
      <c r="AY461" s="341"/>
      <c r="AZ461" s="341"/>
      <c r="BA461" s="341"/>
      <c r="BB461" s="341"/>
      <c r="BC461" s="341"/>
      <c r="BD461" s="401"/>
      <c r="BE461" s="341"/>
      <c r="BF461" s="341"/>
      <c r="BG461" s="402"/>
      <c r="BH461" s="403"/>
      <c r="BI461" s="405"/>
      <c r="BJ461" s="405"/>
      <c r="BK461" s="405"/>
      <c r="BL461" s="405"/>
      <c r="BM461" s="514"/>
    </row>
    <row r="462" ht="18.75" customHeight="1">
      <c r="A462" s="400" t="str">
        <f t="shared" si="4"/>
        <v/>
      </c>
      <c r="B462" s="341"/>
      <c r="C462" s="559"/>
      <c r="D462" s="341"/>
      <c r="E462" s="638"/>
      <c r="F462" s="393"/>
      <c r="G462" s="341" t="str">
        <f t="array" ref="G462">IF(C462="","",XLOOKUP(C462,'Master Data'!K:K,'Master Data'!N:N,"Input in Master Data",0,1))</f>
        <v/>
      </c>
      <c r="H462" s="341" t="str">
        <f t="array" ref="H462">IF(C462="","",XLOOKUP(C462,'Master Data'!K:K,'Master Data'!O:O,"Input in Master Data",0,1))</f>
        <v/>
      </c>
      <c r="I462" s="341" t="str">
        <f t="array" ref="I462">if(U462="","",XLOOKUP(U462,Master[Company],Master[Blow],"Unknown",0,1))</f>
        <v/>
      </c>
      <c r="J462" s="341" t="str">
        <f t="array" ref="J462">if(U462="","",XLOOKUP(U462,Master[Company],Master[Pigging],"Unknown",0,1))</f>
        <v/>
      </c>
      <c r="K462" s="341" t="str">
        <f t="array" ref="K462">if(U462="","",XLOOKUP(U462,Master[Company],Master[Load Method],"Unknown",0,1))</f>
        <v/>
      </c>
      <c r="L462" s="341" t="str">
        <f t="array" ref="L462">if(U462="","",XLOOKUP(U462,Master[Company],Master[Line Distance],"Unknown",0,1))</f>
        <v/>
      </c>
      <c r="M462" s="394"/>
      <c r="N462" s="341"/>
      <c r="O462" s="341"/>
      <c r="P462" s="341" t="str">
        <f t="array" ref="P462">if(U462="","",XLOOKUP(U462,Master[Company],Master[Terms],"NA",0,1))</f>
        <v/>
      </c>
      <c r="Q462" s="341" t="str">
        <f t="shared" si="1"/>
        <v/>
      </c>
      <c r="R462" s="341" t="str">
        <f t="array" ref="R462">if(U462="","",XLOOKUP(U462,Master[Company],Master[Group],"NA",0,1))</f>
        <v/>
      </c>
      <c r="S462" s="341" t="str">
        <f t="array" ref="S462">if(U462="","",XLOOKUP(U462,Master[Company],Master[Loading Location],"NA",0,1))</f>
        <v/>
      </c>
      <c r="T462" s="341" t="str">
        <f t="array" ref="T462">if(U462="","",XLOOKUP(U462,Master[Company],Master[Acronym],"NA",0,1))</f>
        <v/>
      </c>
      <c r="U462" s="341"/>
      <c r="V462" s="342"/>
      <c r="W462" s="342"/>
      <c r="X462" s="341" t="str">
        <f t="shared" si="2"/>
        <v/>
      </c>
      <c r="Y462" s="341" t="str">
        <f t="shared" si="3"/>
        <v/>
      </c>
      <c r="Z462" s="341"/>
      <c r="AA462" s="341"/>
      <c r="AB462" s="341"/>
      <c r="AC462" s="401"/>
      <c r="AD462" s="563"/>
      <c r="AE462" s="564"/>
      <c r="AF462" s="564"/>
      <c r="AG462" s="564"/>
      <c r="AH462" s="564"/>
      <c r="AI462" s="564"/>
      <c r="AJ462" s="564"/>
      <c r="AK462" s="564"/>
      <c r="AL462" s="563"/>
      <c r="AM462" s="564"/>
      <c r="AN462" s="564"/>
      <c r="AO462" s="564"/>
      <c r="AP462" s="564"/>
      <c r="AQ462" s="564"/>
      <c r="AR462" s="564"/>
      <c r="AS462" s="564"/>
      <c r="AT462" s="401"/>
      <c r="AU462" s="399"/>
      <c r="AV462" s="617"/>
      <c r="AW462" s="401"/>
      <c r="AX462" s="401"/>
      <c r="AY462" s="341"/>
      <c r="AZ462" s="341"/>
      <c r="BA462" s="341"/>
      <c r="BB462" s="341"/>
      <c r="BC462" s="341"/>
      <c r="BD462" s="401"/>
      <c r="BE462" s="341"/>
      <c r="BF462" s="341"/>
      <c r="BG462" s="402"/>
      <c r="BH462" s="403"/>
      <c r="BI462" s="405"/>
      <c r="BJ462" s="405"/>
      <c r="BK462" s="405"/>
      <c r="BL462" s="405"/>
      <c r="BM462" s="514"/>
    </row>
    <row r="463" ht="18.75" customHeight="1">
      <c r="A463" s="400" t="str">
        <f t="shared" si="4"/>
        <v/>
      </c>
      <c r="B463" s="341"/>
      <c r="C463" s="559"/>
      <c r="D463" s="341"/>
      <c r="E463" s="638"/>
      <c r="F463" s="393"/>
      <c r="G463" s="341" t="str">
        <f t="array" ref="G463">IF(C463="","",XLOOKUP(C463,'Master Data'!K:K,'Master Data'!N:N,"Input in Master Data",0,1))</f>
        <v/>
      </c>
      <c r="H463" s="341" t="str">
        <f t="array" ref="H463">IF(C463="","",XLOOKUP(C463,'Master Data'!K:K,'Master Data'!O:O,"Input in Master Data",0,1))</f>
        <v/>
      </c>
      <c r="I463" s="341" t="str">
        <f t="array" ref="I463">if(U463="","",XLOOKUP(U463,Master[Company],Master[Blow],"Unknown",0,1))</f>
        <v/>
      </c>
      <c r="J463" s="341" t="str">
        <f t="array" ref="J463">if(U463="","",XLOOKUP(U463,Master[Company],Master[Pigging],"Unknown",0,1))</f>
        <v/>
      </c>
      <c r="K463" s="341" t="str">
        <f t="array" ref="K463">if(U463="","",XLOOKUP(U463,Master[Company],Master[Load Method],"Unknown",0,1))</f>
        <v/>
      </c>
      <c r="L463" s="341" t="str">
        <f t="array" ref="L463">if(U463="","",XLOOKUP(U463,Master[Company],Master[Line Distance],"Unknown",0,1))</f>
        <v/>
      </c>
      <c r="M463" s="394"/>
      <c r="N463" s="341"/>
      <c r="O463" s="341"/>
      <c r="P463" s="341" t="str">
        <f t="array" ref="P463">if(U463="","",XLOOKUP(U463,Master[Company],Master[Terms],"NA",0,1))</f>
        <v/>
      </c>
      <c r="Q463" s="341" t="str">
        <f t="shared" si="1"/>
        <v/>
      </c>
      <c r="R463" s="341" t="str">
        <f t="array" ref="R463">if(U463="","",XLOOKUP(U463,Master[Company],Master[Group],"NA",0,1))</f>
        <v/>
      </c>
      <c r="S463" s="341" t="str">
        <f t="array" ref="S463">if(U463="","",XLOOKUP(U463,Master[Company],Master[Loading Location],"NA",0,1))</f>
        <v/>
      </c>
      <c r="T463" s="341" t="str">
        <f t="array" ref="T463">if(U463="","",XLOOKUP(U463,Master[Company],Master[Acronym],"NA",0,1))</f>
        <v/>
      </c>
      <c r="U463" s="341"/>
      <c r="V463" s="342"/>
      <c r="W463" s="342"/>
      <c r="X463" s="341" t="str">
        <f t="shared" si="2"/>
        <v/>
      </c>
      <c r="Y463" s="341" t="str">
        <f t="shared" si="3"/>
        <v/>
      </c>
      <c r="Z463" s="341"/>
      <c r="AA463" s="341"/>
      <c r="AB463" s="341"/>
      <c r="AC463" s="401"/>
      <c r="AD463" s="563"/>
      <c r="AE463" s="564"/>
      <c r="AF463" s="564"/>
      <c r="AG463" s="564"/>
      <c r="AH463" s="564"/>
      <c r="AI463" s="564"/>
      <c r="AJ463" s="564"/>
      <c r="AK463" s="564"/>
      <c r="AL463" s="563"/>
      <c r="AM463" s="564"/>
      <c r="AN463" s="564"/>
      <c r="AO463" s="564"/>
      <c r="AP463" s="564"/>
      <c r="AQ463" s="564"/>
      <c r="AR463" s="564"/>
      <c r="AS463" s="564"/>
      <c r="AT463" s="401"/>
      <c r="AU463" s="399"/>
      <c r="AV463" s="617"/>
      <c r="AW463" s="401"/>
      <c r="AX463" s="401"/>
      <c r="AY463" s="341"/>
      <c r="AZ463" s="341"/>
      <c r="BA463" s="341"/>
      <c r="BB463" s="341"/>
      <c r="BC463" s="341"/>
      <c r="BD463" s="401"/>
      <c r="BE463" s="341"/>
      <c r="BF463" s="341"/>
      <c r="BG463" s="402"/>
      <c r="BH463" s="403"/>
      <c r="BI463" s="405"/>
      <c r="BJ463" s="405"/>
      <c r="BK463" s="405"/>
      <c r="BL463" s="405"/>
      <c r="BM463" s="514"/>
    </row>
    <row r="464" ht="18.75" customHeight="1">
      <c r="A464" s="400" t="str">
        <f t="shared" si="4"/>
        <v/>
      </c>
      <c r="B464" s="341"/>
      <c r="C464" s="559"/>
      <c r="D464" s="341"/>
      <c r="E464" s="638"/>
      <c r="F464" s="393"/>
      <c r="G464" s="341" t="str">
        <f t="array" ref="G464">IF(C464="","",XLOOKUP(C464,'Master Data'!K:K,'Master Data'!N:N,"Input in Master Data",0,1))</f>
        <v/>
      </c>
      <c r="H464" s="341" t="str">
        <f t="array" ref="H464">IF(C464="","",XLOOKUP(C464,'Master Data'!K:K,'Master Data'!O:O,"Input in Master Data",0,1))</f>
        <v/>
      </c>
      <c r="I464" s="341" t="str">
        <f t="array" ref="I464">if(U464="","",XLOOKUP(U464,Master[Company],Master[Blow],"Unknown",0,1))</f>
        <v/>
      </c>
      <c r="J464" s="341" t="str">
        <f t="array" ref="J464">if(U464="","",XLOOKUP(U464,Master[Company],Master[Pigging],"Unknown",0,1))</f>
        <v/>
      </c>
      <c r="K464" s="341" t="str">
        <f t="array" ref="K464">if(U464="","",XLOOKUP(U464,Master[Company],Master[Load Method],"Unknown",0,1))</f>
        <v/>
      </c>
      <c r="L464" s="341" t="str">
        <f t="array" ref="L464">if(U464="","",XLOOKUP(U464,Master[Company],Master[Line Distance],"Unknown",0,1))</f>
        <v/>
      </c>
      <c r="M464" s="394"/>
      <c r="N464" s="341"/>
      <c r="O464" s="341"/>
      <c r="P464" s="341" t="str">
        <f t="array" ref="P464">if(U464="","",XLOOKUP(U464,Master[Company],Master[Terms],"NA",0,1))</f>
        <v/>
      </c>
      <c r="Q464" s="341" t="str">
        <f t="shared" si="1"/>
        <v/>
      </c>
      <c r="R464" s="341" t="str">
        <f t="array" ref="R464">if(U464="","",XLOOKUP(U464,Master[Company],Master[Group],"NA",0,1))</f>
        <v/>
      </c>
      <c r="S464" s="341" t="str">
        <f t="array" ref="S464">if(U464="","",XLOOKUP(U464,Master[Company],Master[Loading Location],"NA",0,1))</f>
        <v/>
      </c>
      <c r="T464" s="341" t="str">
        <f t="array" ref="T464">if(U464="","",XLOOKUP(U464,Master[Company],Master[Acronym],"NA",0,1))</f>
        <v/>
      </c>
      <c r="U464" s="341"/>
      <c r="V464" s="342"/>
      <c r="W464" s="342"/>
      <c r="X464" s="341" t="str">
        <f t="shared" si="2"/>
        <v/>
      </c>
      <c r="Y464" s="341" t="str">
        <f t="shared" si="3"/>
        <v/>
      </c>
      <c r="Z464" s="341"/>
      <c r="AA464" s="341"/>
      <c r="AB464" s="341"/>
      <c r="AC464" s="401"/>
      <c r="AD464" s="563"/>
      <c r="AE464" s="564"/>
      <c r="AF464" s="564"/>
      <c r="AG464" s="564"/>
      <c r="AH464" s="564"/>
      <c r="AI464" s="564"/>
      <c r="AJ464" s="564"/>
      <c r="AK464" s="564"/>
      <c r="AL464" s="563"/>
      <c r="AM464" s="564"/>
      <c r="AN464" s="564"/>
      <c r="AO464" s="564"/>
      <c r="AP464" s="564"/>
      <c r="AQ464" s="564"/>
      <c r="AR464" s="564"/>
      <c r="AS464" s="564"/>
      <c r="AT464" s="401"/>
      <c r="AU464" s="399"/>
      <c r="AV464" s="617"/>
      <c r="AW464" s="401"/>
      <c r="AX464" s="401"/>
      <c r="AY464" s="341"/>
      <c r="AZ464" s="341"/>
      <c r="BA464" s="341"/>
      <c r="BB464" s="341"/>
      <c r="BC464" s="341"/>
      <c r="BD464" s="401"/>
      <c r="BE464" s="341"/>
      <c r="BF464" s="341"/>
      <c r="BG464" s="402"/>
      <c r="BH464" s="403"/>
      <c r="BI464" s="405"/>
      <c r="BJ464" s="405"/>
      <c r="BK464" s="405"/>
      <c r="BL464" s="405"/>
      <c r="BM464" s="514"/>
    </row>
    <row r="465" ht="18.75" customHeight="1">
      <c r="A465" s="400" t="str">
        <f t="shared" si="4"/>
        <v/>
      </c>
      <c r="B465" s="341"/>
      <c r="C465" s="559"/>
      <c r="D465" s="341"/>
      <c r="E465" s="638"/>
      <c r="F465" s="393"/>
      <c r="G465" s="341" t="str">
        <f t="array" ref="G465">IF(C465="","",XLOOKUP(C465,'Master Data'!K:K,'Master Data'!N:N,"Input in Master Data",0,1))</f>
        <v/>
      </c>
      <c r="H465" s="341" t="str">
        <f t="array" ref="H465">IF(C465="","",XLOOKUP(C465,'Master Data'!K:K,'Master Data'!O:O,"Input in Master Data",0,1))</f>
        <v/>
      </c>
      <c r="I465" s="341" t="str">
        <f t="array" ref="I465">if(U465="","",XLOOKUP(U465,Master[Company],Master[Blow],"Unknown",0,1))</f>
        <v/>
      </c>
      <c r="J465" s="341" t="str">
        <f t="array" ref="J465">if(U465="","",XLOOKUP(U465,Master[Company],Master[Pigging],"Unknown",0,1))</f>
        <v/>
      </c>
      <c r="K465" s="341" t="str">
        <f t="array" ref="K465">if(U465="","",XLOOKUP(U465,Master[Company],Master[Load Method],"Unknown",0,1))</f>
        <v/>
      </c>
      <c r="L465" s="341" t="str">
        <f t="array" ref="L465">if(U465="","",XLOOKUP(U465,Master[Company],Master[Line Distance],"Unknown",0,1))</f>
        <v/>
      </c>
      <c r="M465" s="394"/>
      <c r="N465" s="341"/>
      <c r="O465" s="341"/>
      <c r="P465" s="341" t="str">
        <f t="array" ref="P465">if(U465="","",XLOOKUP(U465,Master[Company],Master[Terms],"NA",0,1))</f>
        <v/>
      </c>
      <c r="Q465" s="341" t="str">
        <f t="shared" si="1"/>
        <v/>
      </c>
      <c r="R465" s="341" t="str">
        <f t="array" ref="R465">if(U465="","",XLOOKUP(U465,Master[Company],Master[Group],"NA",0,1))</f>
        <v/>
      </c>
      <c r="S465" s="341" t="str">
        <f t="array" ref="S465">if(U465="","",XLOOKUP(U465,Master[Company],Master[Loading Location],"NA",0,1))</f>
        <v/>
      </c>
      <c r="T465" s="341" t="str">
        <f t="array" ref="T465">if(U465="","",XLOOKUP(U465,Master[Company],Master[Acronym],"NA",0,1))</f>
        <v/>
      </c>
      <c r="U465" s="341"/>
      <c r="V465" s="342"/>
      <c r="W465" s="342"/>
      <c r="X465" s="341" t="str">
        <f t="shared" si="2"/>
        <v/>
      </c>
      <c r="Y465" s="341" t="str">
        <f t="shared" si="3"/>
        <v/>
      </c>
      <c r="Z465" s="341"/>
      <c r="AA465" s="341"/>
      <c r="AB465" s="341"/>
      <c r="AC465" s="401"/>
      <c r="AD465" s="563"/>
      <c r="AE465" s="564"/>
      <c r="AF465" s="564"/>
      <c r="AG465" s="564"/>
      <c r="AH465" s="564"/>
      <c r="AI465" s="564"/>
      <c r="AJ465" s="564"/>
      <c r="AK465" s="564"/>
      <c r="AL465" s="563"/>
      <c r="AM465" s="564"/>
      <c r="AN465" s="564"/>
      <c r="AO465" s="564"/>
      <c r="AP465" s="564"/>
      <c r="AQ465" s="564"/>
      <c r="AR465" s="564"/>
      <c r="AS465" s="564"/>
      <c r="AT465" s="401"/>
      <c r="AU465" s="399"/>
      <c r="AV465" s="617"/>
      <c r="AW465" s="401"/>
      <c r="AX465" s="401"/>
      <c r="AY465" s="341"/>
      <c r="AZ465" s="341"/>
      <c r="BA465" s="341"/>
      <c r="BB465" s="341"/>
      <c r="BC465" s="341"/>
      <c r="BD465" s="401"/>
      <c r="BE465" s="341"/>
      <c r="BF465" s="341"/>
      <c r="BG465" s="402"/>
      <c r="BH465" s="403"/>
      <c r="BI465" s="405"/>
      <c r="BJ465" s="405"/>
      <c r="BK465" s="405"/>
      <c r="BL465" s="405"/>
      <c r="BM465" s="514"/>
    </row>
    <row r="466" ht="18.75" customHeight="1">
      <c r="A466" s="400" t="str">
        <f t="shared" si="4"/>
        <v/>
      </c>
      <c r="B466" s="341"/>
      <c r="C466" s="559"/>
      <c r="D466" s="341"/>
      <c r="E466" s="638"/>
      <c r="F466" s="393"/>
      <c r="G466" s="341" t="str">
        <f t="array" ref="G466">IF(C466="","",XLOOKUP(C466,'Master Data'!K:K,'Master Data'!N:N,"Input in Master Data",0,1))</f>
        <v/>
      </c>
      <c r="H466" s="341" t="str">
        <f t="array" ref="H466">IF(C466="","",XLOOKUP(C466,'Master Data'!K:K,'Master Data'!O:O,"Input in Master Data",0,1))</f>
        <v/>
      </c>
      <c r="I466" s="341" t="str">
        <f t="array" ref="I466">if(U466="","",XLOOKUP(U466,Master[Company],Master[Blow],"Unknown",0,1))</f>
        <v/>
      </c>
      <c r="J466" s="341" t="str">
        <f t="array" ref="J466">if(U466="","",XLOOKUP(U466,Master[Company],Master[Pigging],"Unknown",0,1))</f>
        <v/>
      </c>
      <c r="K466" s="341" t="str">
        <f t="array" ref="K466">if(U466="","",XLOOKUP(U466,Master[Company],Master[Load Method],"Unknown",0,1))</f>
        <v/>
      </c>
      <c r="L466" s="341" t="str">
        <f t="array" ref="L466">if(U466="","",XLOOKUP(U466,Master[Company],Master[Line Distance],"Unknown",0,1))</f>
        <v/>
      </c>
      <c r="M466" s="394"/>
      <c r="N466" s="341"/>
      <c r="O466" s="341"/>
      <c r="P466" s="341" t="str">
        <f t="array" ref="P466">if(U466="","",XLOOKUP(U466,Master[Company],Master[Terms],"NA",0,1))</f>
        <v/>
      </c>
      <c r="Q466" s="341" t="str">
        <f t="shared" si="1"/>
        <v/>
      </c>
      <c r="R466" s="341" t="str">
        <f t="array" ref="R466">if(U466="","",XLOOKUP(U466,Master[Company],Master[Group],"NA",0,1))</f>
        <v/>
      </c>
      <c r="S466" s="341" t="str">
        <f t="array" ref="S466">if(U466="","",XLOOKUP(U466,Master[Company],Master[Loading Location],"NA",0,1))</f>
        <v/>
      </c>
      <c r="T466" s="341" t="str">
        <f t="array" ref="T466">if(U466="","",XLOOKUP(U466,Master[Company],Master[Acronym],"NA",0,1))</f>
        <v/>
      </c>
      <c r="U466" s="341"/>
      <c r="V466" s="342"/>
      <c r="W466" s="342"/>
      <c r="X466" s="341" t="str">
        <f t="shared" si="2"/>
        <v/>
      </c>
      <c r="Y466" s="341" t="str">
        <f t="shared" si="3"/>
        <v/>
      </c>
      <c r="Z466" s="341"/>
      <c r="AA466" s="341"/>
      <c r="AB466" s="341"/>
      <c r="AC466" s="401"/>
      <c r="AD466" s="563"/>
      <c r="AE466" s="564"/>
      <c r="AF466" s="564"/>
      <c r="AG466" s="564"/>
      <c r="AH466" s="564"/>
      <c r="AI466" s="564"/>
      <c r="AJ466" s="564"/>
      <c r="AK466" s="564"/>
      <c r="AL466" s="563"/>
      <c r="AM466" s="564"/>
      <c r="AN466" s="564"/>
      <c r="AO466" s="564"/>
      <c r="AP466" s="564"/>
      <c r="AQ466" s="564"/>
      <c r="AR466" s="564"/>
      <c r="AS466" s="564"/>
      <c r="AT466" s="401"/>
      <c r="AU466" s="399"/>
      <c r="AV466" s="617"/>
      <c r="AW466" s="401"/>
      <c r="AX466" s="401"/>
      <c r="AY466" s="341"/>
      <c r="AZ466" s="341"/>
      <c r="BA466" s="341"/>
      <c r="BB466" s="341"/>
      <c r="BC466" s="341"/>
      <c r="BD466" s="401"/>
      <c r="BE466" s="341"/>
      <c r="BF466" s="341"/>
      <c r="BG466" s="402"/>
      <c r="BH466" s="403"/>
      <c r="BI466" s="405"/>
      <c r="BJ466" s="405"/>
      <c r="BK466" s="405"/>
      <c r="BL466" s="405"/>
      <c r="BM466" s="514"/>
    </row>
    <row r="467" ht="18.75" customHeight="1">
      <c r="A467" s="400" t="str">
        <f t="shared" si="4"/>
        <v/>
      </c>
      <c r="B467" s="341"/>
      <c r="C467" s="559"/>
      <c r="D467" s="341"/>
      <c r="E467" s="638"/>
      <c r="F467" s="393"/>
      <c r="G467" s="341" t="str">
        <f t="array" ref="G467">IF(C467="","",XLOOKUP(C467,'Master Data'!K:K,'Master Data'!N:N,"Input in Master Data",0,1))</f>
        <v/>
      </c>
      <c r="H467" s="341" t="str">
        <f t="array" ref="H467">IF(C467="","",XLOOKUP(C467,'Master Data'!K:K,'Master Data'!O:O,"Input in Master Data",0,1))</f>
        <v/>
      </c>
      <c r="I467" s="341" t="str">
        <f t="array" ref="I467">if(U467="","",XLOOKUP(U467,Master[Company],Master[Blow],"Unknown",0,1))</f>
        <v/>
      </c>
      <c r="J467" s="341" t="str">
        <f t="array" ref="J467">if(U467="","",XLOOKUP(U467,Master[Company],Master[Pigging],"Unknown",0,1))</f>
        <v/>
      </c>
      <c r="K467" s="341" t="str">
        <f t="array" ref="K467">if(U467="","",XLOOKUP(U467,Master[Company],Master[Load Method],"Unknown",0,1))</f>
        <v/>
      </c>
      <c r="L467" s="341" t="str">
        <f t="array" ref="L467">if(U467="","",XLOOKUP(U467,Master[Company],Master[Line Distance],"Unknown",0,1))</f>
        <v/>
      </c>
      <c r="M467" s="394"/>
      <c r="N467" s="341"/>
      <c r="O467" s="341"/>
      <c r="P467" s="341" t="str">
        <f t="array" ref="P467">if(U467="","",XLOOKUP(U467,Master[Company],Master[Terms],"NA",0,1))</f>
        <v/>
      </c>
      <c r="Q467" s="341" t="str">
        <f t="shared" si="1"/>
        <v/>
      </c>
      <c r="R467" s="341" t="str">
        <f t="array" ref="R467">if(U467="","",XLOOKUP(U467,Master[Company],Master[Group],"NA",0,1))</f>
        <v/>
      </c>
      <c r="S467" s="341" t="str">
        <f t="array" ref="S467">if(U467="","",XLOOKUP(U467,Master[Company],Master[Loading Location],"NA",0,1))</f>
        <v/>
      </c>
      <c r="T467" s="341" t="str">
        <f t="array" ref="T467">if(U467="","",XLOOKUP(U467,Master[Company],Master[Acronym],"NA",0,1))</f>
        <v/>
      </c>
      <c r="U467" s="341"/>
      <c r="V467" s="342"/>
      <c r="W467" s="342"/>
      <c r="X467" s="341" t="str">
        <f t="shared" si="2"/>
        <v/>
      </c>
      <c r="Y467" s="341" t="str">
        <f t="shared" si="3"/>
        <v/>
      </c>
      <c r="Z467" s="341"/>
      <c r="AA467" s="341"/>
      <c r="AB467" s="341"/>
      <c r="AC467" s="401"/>
      <c r="AD467" s="563"/>
      <c r="AE467" s="564"/>
      <c r="AF467" s="564"/>
      <c r="AG467" s="564"/>
      <c r="AH467" s="564"/>
      <c r="AI467" s="564"/>
      <c r="AJ467" s="564"/>
      <c r="AK467" s="564"/>
      <c r="AL467" s="563"/>
      <c r="AM467" s="564"/>
      <c r="AN467" s="564"/>
      <c r="AO467" s="564"/>
      <c r="AP467" s="564"/>
      <c r="AQ467" s="564"/>
      <c r="AR467" s="564"/>
      <c r="AS467" s="564"/>
      <c r="AT467" s="401"/>
      <c r="AU467" s="399"/>
      <c r="AV467" s="617"/>
      <c r="AW467" s="401"/>
      <c r="AX467" s="401"/>
      <c r="AY467" s="341"/>
      <c r="AZ467" s="341"/>
      <c r="BA467" s="341"/>
      <c r="BB467" s="341"/>
      <c r="BC467" s="341"/>
      <c r="BD467" s="401"/>
      <c r="BE467" s="341"/>
      <c r="BF467" s="341"/>
      <c r="BG467" s="402"/>
      <c r="BH467" s="403"/>
      <c r="BI467" s="405"/>
      <c r="BJ467" s="405"/>
      <c r="BK467" s="405"/>
      <c r="BL467" s="405"/>
      <c r="BM467" s="514"/>
    </row>
    <row r="468" ht="18.75" customHeight="1">
      <c r="A468" s="400" t="str">
        <f t="shared" si="4"/>
        <v/>
      </c>
      <c r="B468" s="341"/>
      <c r="C468" s="559"/>
      <c r="D468" s="341"/>
      <c r="E468" s="638"/>
      <c r="F468" s="393"/>
      <c r="G468" s="341" t="str">
        <f t="array" ref="G468">IF(C468="","",XLOOKUP(C468,'Master Data'!K:K,'Master Data'!N:N,"Input in Master Data",0,1))</f>
        <v/>
      </c>
      <c r="H468" s="341" t="str">
        <f t="array" ref="H468">IF(C468="","",XLOOKUP(C468,'Master Data'!K:K,'Master Data'!O:O,"Input in Master Data",0,1))</f>
        <v/>
      </c>
      <c r="I468" s="341" t="str">
        <f t="array" ref="I468">if(U468="","",XLOOKUP(U468,Master[Company],Master[Blow],"Unknown",0,1))</f>
        <v/>
      </c>
      <c r="J468" s="341" t="str">
        <f t="array" ref="J468">if(U468="","",XLOOKUP(U468,Master[Company],Master[Pigging],"Unknown",0,1))</f>
        <v/>
      </c>
      <c r="K468" s="341" t="str">
        <f t="array" ref="K468">if(U468="","",XLOOKUP(U468,Master[Company],Master[Load Method],"Unknown",0,1))</f>
        <v/>
      </c>
      <c r="L468" s="341" t="str">
        <f t="array" ref="L468">if(U468="","",XLOOKUP(U468,Master[Company],Master[Line Distance],"Unknown",0,1))</f>
        <v/>
      </c>
      <c r="M468" s="394"/>
      <c r="N468" s="341"/>
      <c r="O468" s="341"/>
      <c r="P468" s="341" t="str">
        <f t="array" ref="P468">if(U468="","",XLOOKUP(U468,Master[Company],Master[Terms],"NA",0,1))</f>
        <v/>
      </c>
      <c r="Q468" s="341" t="str">
        <f t="shared" si="1"/>
        <v/>
      </c>
      <c r="R468" s="341" t="str">
        <f t="array" ref="R468">if(U468="","",XLOOKUP(U468,Master[Company],Master[Group],"NA",0,1))</f>
        <v/>
      </c>
      <c r="S468" s="341" t="str">
        <f t="array" ref="S468">if(U468="","",XLOOKUP(U468,Master[Company],Master[Loading Location],"NA",0,1))</f>
        <v/>
      </c>
      <c r="T468" s="341" t="str">
        <f t="array" ref="T468">if(U468="","",XLOOKUP(U468,Master[Company],Master[Acronym],"NA",0,1))</f>
        <v/>
      </c>
      <c r="U468" s="341"/>
      <c r="V468" s="342"/>
      <c r="W468" s="342"/>
      <c r="X468" s="341" t="str">
        <f t="shared" si="2"/>
        <v/>
      </c>
      <c r="Y468" s="341" t="str">
        <f t="shared" si="3"/>
        <v/>
      </c>
      <c r="Z468" s="341"/>
      <c r="AA468" s="341"/>
      <c r="AB468" s="341"/>
      <c r="AC468" s="401"/>
      <c r="AD468" s="563"/>
      <c r="AE468" s="564"/>
      <c r="AF468" s="564"/>
      <c r="AG468" s="564"/>
      <c r="AH468" s="564"/>
      <c r="AI468" s="564"/>
      <c r="AJ468" s="564"/>
      <c r="AK468" s="564"/>
      <c r="AL468" s="563"/>
      <c r="AM468" s="564"/>
      <c r="AN468" s="564"/>
      <c r="AO468" s="564"/>
      <c r="AP468" s="564"/>
      <c r="AQ468" s="564"/>
      <c r="AR468" s="564"/>
      <c r="AS468" s="564"/>
      <c r="AT468" s="401"/>
      <c r="AU468" s="399"/>
      <c r="AV468" s="617"/>
      <c r="AW468" s="401"/>
      <c r="AX468" s="401"/>
      <c r="AY468" s="341"/>
      <c r="AZ468" s="341"/>
      <c r="BA468" s="341"/>
      <c r="BB468" s="341"/>
      <c r="BC468" s="341"/>
      <c r="BD468" s="401"/>
      <c r="BE468" s="341"/>
      <c r="BF468" s="341"/>
      <c r="BG468" s="402"/>
      <c r="BH468" s="403"/>
      <c r="BI468" s="405"/>
      <c r="BJ468" s="405"/>
      <c r="BK468" s="405"/>
      <c r="BL468" s="405"/>
      <c r="BM468" s="514"/>
    </row>
    <row r="469" ht="18.75" customHeight="1">
      <c r="A469" s="400" t="str">
        <f t="shared" si="4"/>
        <v/>
      </c>
      <c r="B469" s="341"/>
      <c r="C469" s="559"/>
      <c r="D469" s="341"/>
      <c r="E469" s="638"/>
      <c r="F469" s="393"/>
      <c r="G469" s="341" t="str">
        <f t="array" ref="G469">IF(C469="","",XLOOKUP(C469,'Master Data'!K:K,'Master Data'!N:N,"Input in Master Data",0,1))</f>
        <v/>
      </c>
      <c r="H469" s="341" t="str">
        <f t="array" ref="H469">IF(C469="","",XLOOKUP(C469,'Master Data'!K:K,'Master Data'!O:O,"Input in Master Data",0,1))</f>
        <v/>
      </c>
      <c r="I469" s="341" t="str">
        <f t="array" ref="I469">if(U469="","",XLOOKUP(U469,Master[Company],Master[Blow],"Unknown",0,1))</f>
        <v/>
      </c>
      <c r="J469" s="341" t="str">
        <f t="array" ref="J469">if(U469="","",XLOOKUP(U469,Master[Company],Master[Pigging],"Unknown",0,1))</f>
        <v/>
      </c>
      <c r="K469" s="341" t="str">
        <f t="array" ref="K469">if(U469="","",XLOOKUP(U469,Master[Company],Master[Load Method],"Unknown",0,1))</f>
        <v/>
      </c>
      <c r="L469" s="341" t="str">
        <f t="array" ref="L469">if(U469="","",XLOOKUP(U469,Master[Company],Master[Line Distance],"Unknown",0,1))</f>
        <v/>
      </c>
      <c r="M469" s="394"/>
      <c r="N469" s="341"/>
      <c r="O469" s="341"/>
      <c r="P469" s="341" t="str">
        <f t="array" ref="P469">if(U469="","",XLOOKUP(U469,Master[Company],Master[Terms],"NA",0,1))</f>
        <v/>
      </c>
      <c r="Q469" s="341" t="str">
        <f t="shared" si="1"/>
        <v/>
      </c>
      <c r="R469" s="341" t="str">
        <f t="array" ref="R469">if(U469="","",XLOOKUP(U469,Master[Company],Master[Group],"NA",0,1))</f>
        <v/>
      </c>
      <c r="S469" s="341" t="str">
        <f t="array" ref="S469">if(U469="","",XLOOKUP(U469,Master[Company],Master[Loading Location],"NA",0,1))</f>
        <v/>
      </c>
      <c r="T469" s="341" t="str">
        <f t="array" ref="T469">if(U469="","",XLOOKUP(U469,Master[Company],Master[Acronym],"NA",0,1))</f>
        <v/>
      </c>
      <c r="U469" s="341"/>
      <c r="V469" s="342"/>
      <c r="W469" s="342"/>
      <c r="X469" s="341" t="str">
        <f t="shared" si="2"/>
        <v/>
      </c>
      <c r="Y469" s="341" t="str">
        <f t="shared" si="3"/>
        <v/>
      </c>
      <c r="Z469" s="341"/>
      <c r="AA469" s="341"/>
      <c r="AB469" s="341"/>
      <c r="AC469" s="401"/>
      <c r="AD469" s="563"/>
      <c r="AE469" s="564"/>
      <c r="AF469" s="564"/>
      <c r="AG469" s="564"/>
      <c r="AH469" s="564"/>
      <c r="AI469" s="564"/>
      <c r="AJ469" s="564"/>
      <c r="AK469" s="564"/>
      <c r="AL469" s="563"/>
      <c r="AM469" s="564"/>
      <c r="AN469" s="564"/>
      <c r="AO469" s="564"/>
      <c r="AP469" s="564"/>
      <c r="AQ469" s="564"/>
      <c r="AR469" s="564"/>
      <c r="AS469" s="564"/>
      <c r="AT469" s="401"/>
      <c r="AU469" s="399"/>
      <c r="AV469" s="617"/>
      <c r="AW469" s="401"/>
      <c r="AX469" s="401"/>
      <c r="AY469" s="341"/>
      <c r="AZ469" s="341"/>
      <c r="BA469" s="341"/>
      <c r="BB469" s="341"/>
      <c r="BC469" s="341"/>
      <c r="BD469" s="401"/>
      <c r="BE469" s="341"/>
      <c r="BF469" s="341"/>
      <c r="BG469" s="402"/>
      <c r="BH469" s="403"/>
      <c r="BI469" s="405"/>
      <c r="BJ469" s="405"/>
      <c r="BK469" s="405"/>
      <c r="BL469" s="405"/>
      <c r="BM469" s="514"/>
    </row>
    <row r="470" ht="18.75" customHeight="1">
      <c r="A470" s="400" t="str">
        <f t="shared" si="4"/>
        <v/>
      </c>
      <c r="B470" s="341"/>
      <c r="C470" s="559"/>
      <c r="D470" s="341"/>
      <c r="E470" s="638"/>
      <c r="F470" s="393"/>
      <c r="G470" s="341" t="str">
        <f t="array" ref="G470">IF(C470="","",XLOOKUP(C470,'Master Data'!K:K,'Master Data'!N:N,"Input in Master Data",0,1))</f>
        <v/>
      </c>
      <c r="H470" s="341" t="str">
        <f t="array" ref="H470">IF(C470="","",XLOOKUP(C470,'Master Data'!K:K,'Master Data'!O:O,"Input in Master Data",0,1))</f>
        <v/>
      </c>
      <c r="I470" s="341" t="str">
        <f t="array" ref="I470">if(U470="","",XLOOKUP(U470,Master[Company],Master[Blow],"Unknown",0,1))</f>
        <v/>
      </c>
      <c r="J470" s="341" t="str">
        <f t="array" ref="J470">if(U470="","",XLOOKUP(U470,Master[Company],Master[Pigging],"Unknown",0,1))</f>
        <v/>
      </c>
      <c r="K470" s="341" t="str">
        <f t="array" ref="K470">if(U470="","",XLOOKUP(U470,Master[Company],Master[Load Method],"Unknown",0,1))</f>
        <v/>
      </c>
      <c r="L470" s="341" t="str">
        <f t="array" ref="L470">if(U470="","",XLOOKUP(U470,Master[Company],Master[Line Distance],"Unknown",0,1))</f>
        <v/>
      </c>
      <c r="M470" s="394"/>
      <c r="N470" s="341"/>
      <c r="O470" s="341"/>
      <c r="P470" s="341" t="str">
        <f t="array" ref="P470">if(U470="","",XLOOKUP(U470,Master[Company],Master[Terms],"NA",0,1))</f>
        <v/>
      </c>
      <c r="Q470" s="341" t="str">
        <f t="shared" si="1"/>
        <v/>
      </c>
      <c r="R470" s="341" t="str">
        <f t="array" ref="R470">if(U470="","",XLOOKUP(U470,Master[Company],Master[Group],"NA",0,1))</f>
        <v/>
      </c>
      <c r="S470" s="341" t="str">
        <f t="array" ref="S470">if(U470="","",XLOOKUP(U470,Master[Company],Master[Loading Location],"NA",0,1))</f>
        <v/>
      </c>
      <c r="T470" s="341" t="str">
        <f t="array" ref="T470">if(U470="","",XLOOKUP(U470,Master[Company],Master[Acronym],"NA",0,1))</f>
        <v/>
      </c>
      <c r="U470" s="341"/>
      <c r="V470" s="342"/>
      <c r="W470" s="342"/>
      <c r="X470" s="341" t="str">
        <f t="shared" si="2"/>
        <v/>
      </c>
      <c r="Y470" s="341" t="str">
        <f t="shared" si="3"/>
        <v/>
      </c>
      <c r="Z470" s="341"/>
      <c r="AA470" s="341"/>
      <c r="AB470" s="341"/>
      <c r="AC470" s="401"/>
      <c r="AD470" s="563"/>
      <c r="AE470" s="564"/>
      <c r="AF470" s="564"/>
      <c r="AG470" s="564"/>
      <c r="AH470" s="564"/>
      <c r="AI470" s="564"/>
      <c r="AJ470" s="564"/>
      <c r="AK470" s="564"/>
      <c r="AL470" s="563"/>
      <c r="AM470" s="564"/>
      <c r="AN470" s="564"/>
      <c r="AO470" s="564"/>
      <c r="AP470" s="564"/>
      <c r="AQ470" s="564"/>
      <c r="AR470" s="564"/>
      <c r="AS470" s="564"/>
      <c r="AT470" s="401"/>
      <c r="AU470" s="399"/>
      <c r="AV470" s="617"/>
      <c r="AW470" s="401"/>
      <c r="AX470" s="401"/>
      <c r="AY470" s="341"/>
      <c r="AZ470" s="341"/>
      <c r="BA470" s="341"/>
      <c r="BB470" s="341"/>
      <c r="BC470" s="341"/>
      <c r="BD470" s="401"/>
      <c r="BE470" s="341"/>
      <c r="BF470" s="341"/>
      <c r="BG470" s="402"/>
      <c r="BH470" s="403"/>
      <c r="BI470" s="405"/>
      <c r="BJ470" s="405"/>
      <c r="BK470" s="405"/>
      <c r="BL470" s="405"/>
      <c r="BM470" s="514"/>
    </row>
    <row r="471" ht="18.75" customHeight="1">
      <c r="A471" s="400" t="str">
        <f t="shared" si="4"/>
        <v/>
      </c>
      <c r="B471" s="341"/>
      <c r="C471" s="559"/>
      <c r="D471" s="341"/>
      <c r="E471" s="638"/>
      <c r="F471" s="393"/>
      <c r="G471" s="341" t="str">
        <f t="array" ref="G471">IF(C471="","",XLOOKUP(C471,'Master Data'!K:K,'Master Data'!N:N,"Input in Master Data",0,1))</f>
        <v/>
      </c>
      <c r="H471" s="341" t="str">
        <f t="array" ref="H471">IF(C471="","",XLOOKUP(C471,'Master Data'!K:K,'Master Data'!O:O,"Input in Master Data",0,1))</f>
        <v/>
      </c>
      <c r="I471" s="341" t="str">
        <f t="array" ref="I471">if(U471="","",XLOOKUP(U471,Master[Company],Master[Blow],"Unknown",0,1))</f>
        <v/>
      </c>
      <c r="J471" s="341" t="str">
        <f t="array" ref="J471">if(U471="","",XLOOKUP(U471,Master[Company],Master[Pigging],"Unknown",0,1))</f>
        <v/>
      </c>
      <c r="K471" s="341" t="str">
        <f t="array" ref="K471">if(U471="","",XLOOKUP(U471,Master[Company],Master[Load Method],"Unknown",0,1))</f>
        <v/>
      </c>
      <c r="L471" s="341" t="str">
        <f t="array" ref="L471">if(U471="","",XLOOKUP(U471,Master[Company],Master[Line Distance],"Unknown",0,1))</f>
        <v/>
      </c>
      <c r="M471" s="394"/>
      <c r="N471" s="341"/>
      <c r="O471" s="341"/>
      <c r="P471" s="341" t="str">
        <f t="array" ref="P471">if(U471="","",XLOOKUP(U471,Master[Company],Master[Terms],"NA",0,1))</f>
        <v/>
      </c>
      <c r="Q471" s="341" t="str">
        <f t="shared" si="1"/>
        <v/>
      </c>
      <c r="R471" s="341" t="str">
        <f t="array" ref="R471">if(U471="","",XLOOKUP(U471,Master[Company],Master[Group],"NA",0,1))</f>
        <v/>
      </c>
      <c r="S471" s="341" t="str">
        <f t="array" ref="S471">if(U471="","",XLOOKUP(U471,Master[Company],Master[Loading Location],"NA",0,1))</f>
        <v/>
      </c>
      <c r="T471" s="341" t="str">
        <f t="array" ref="T471">if(U471="","",XLOOKUP(U471,Master[Company],Master[Acronym],"NA",0,1))</f>
        <v/>
      </c>
      <c r="U471" s="341"/>
      <c r="V471" s="342"/>
      <c r="W471" s="342"/>
      <c r="X471" s="341" t="str">
        <f t="shared" si="2"/>
        <v/>
      </c>
      <c r="Y471" s="341" t="str">
        <f t="shared" si="3"/>
        <v/>
      </c>
      <c r="Z471" s="341"/>
      <c r="AA471" s="341"/>
      <c r="AB471" s="341"/>
      <c r="AC471" s="401"/>
      <c r="AD471" s="563"/>
      <c r="AE471" s="564"/>
      <c r="AF471" s="564"/>
      <c r="AG471" s="564"/>
      <c r="AH471" s="564"/>
      <c r="AI471" s="564"/>
      <c r="AJ471" s="564"/>
      <c r="AK471" s="564"/>
      <c r="AL471" s="563"/>
      <c r="AM471" s="564"/>
      <c r="AN471" s="564"/>
      <c r="AO471" s="564"/>
      <c r="AP471" s="564"/>
      <c r="AQ471" s="564"/>
      <c r="AR471" s="564"/>
      <c r="AS471" s="564"/>
      <c r="AT471" s="401"/>
      <c r="AU471" s="399"/>
      <c r="AV471" s="617"/>
      <c r="AW471" s="401"/>
      <c r="AX471" s="401"/>
      <c r="AY471" s="341"/>
      <c r="AZ471" s="341"/>
      <c r="BA471" s="341"/>
      <c r="BB471" s="341"/>
      <c r="BC471" s="341"/>
      <c r="BD471" s="401"/>
      <c r="BE471" s="341"/>
      <c r="BF471" s="341"/>
      <c r="BG471" s="402"/>
      <c r="BH471" s="403"/>
      <c r="BI471" s="405"/>
      <c r="BJ471" s="405"/>
      <c r="BK471" s="405"/>
      <c r="BL471" s="405"/>
      <c r="BM471" s="514"/>
    </row>
    <row r="472" ht="18.75" customHeight="1">
      <c r="A472" s="400" t="str">
        <f t="shared" si="4"/>
        <v/>
      </c>
      <c r="B472" s="341"/>
      <c r="C472" s="559"/>
      <c r="D472" s="341"/>
      <c r="E472" s="638"/>
      <c r="F472" s="393"/>
      <c r="G472" s="341" t="str">
        <f t="array" ref="G472">IF(C472="","",XLOOKUP(C472,'Master Data'!K:K,'Master Data'!N:N,"Input in Master Data",0,1))</f>
        <v/>
      </c>
      <c r="H472" s="341" t="str">
        <f t="array" ref="H472">IF(C472="","",XLOOKUP(C472,'Master Data'!K:K,'Master Data'!O:O,"Input in Master Data",0,1))</f>
        <v/>
      </c>
      <c r="I472" s="341" t="str">
        <f t="array" ref="I472">if(U472="","",XLOOKUP(U472,Master[Company],Master[Blow],"Unknown",0,1))</f>
        <v/>
      </c>
      <c r="J472" s="341" t="str">
        <f t="array" ref="J472">if(U472="","",XLOOKUP(U472,Master[Company],Master[Pigging],"Unknown",0,1))</f>
        <v/>
      </c>
      <c r="K472" s="341" t="str">
        <f t="array" ref="K472">if(U472="","",XLOOKUP(U472,Master[Company],Master[Load Method],"Unknown",0,1))</f>
        <v/>
      </c>
      <c r="L472" s="341" t="str">
        <f t="array" ref="L472">if(U472="","",XLOOKUP(U472,Master[Company],Master[Line Distance],"Unknown",0,1))</f>
        <v/>
      </c>
      <c r="M472" s="394"/>
      <c r="N472" s="341"/>
      <c r="O472" s="341"/>
      <c r="P472" s="341" t="str">
        <f t="array" ref="P472">if(U472="","",XLOOKUP(U472,Master[Company],Master[Terms],"NA",0,1))</f>
        <v/>
      </c>
      <c r="Q472" s="341" t="str">
        <f t="shared" si="1"/>
        <v/>
      </c>
      <c r="R472" s="341" t="str">
        <f t="array" ref="R472">if(U472="","",XLOOKUP(U472,Master[Company],Master[Group],"NA",0,1))</f>
        <v/>
      </c>
      <c r="S472" s="341" t="str">
        <f t="array" ref="S472">if(U472="","",XLOOKUP(U472,Master[Company],Master[Loading Location],"NA",0,1))</f>
        <v/>
      </c>
      <c r="T472" s="341" t="str">
        <f t="array" ref="T472">if(U472="","",XLOOKUP(U472,Master[Company],Master[Acronym],"NA",0,1))</f>
        <v/>
      </c>
      <c r="U472" s="341"/>
      <c r="V472" s="342"/>
      <c r="W472" s="342"/>
      <c r="X472" s="341" t="str">
        <f t="shared" si="2"/>
        <v/>
      </c>
      <c r="Y472" s="341" t="str">
        <f t="shared" si="3"/>
        <v/>
      </c>
      <c r="Z472" s="341"/>
      <c r="AA472" s="341"/>
      <c r="AB472" s="341"/>
      <c r="AC472" s="401"/>
      <c r="AD472" s="563"/>
      <c r="AE472" s="564"/>
      <c r="AF472" s="564"/>
      <c r="AG472" s="564"/>
      <c r="AH472" s="564"/>
      <c r="AI472" s="564"/>
      <c r="AJ472" s="564"/>
      <c r="AK472" s="564"/>
      <c r="AL472" s="563"/>
      <c r="AM472" s="564"/>
      <c r="AN472" s="564"/>
      <c r="AO472" s="564"/>
      <c r="AP472" s="564"/>
      <c r="AQ472" s="564"/>
      <c r="AR472" s="564"/>
      <c r="AS472" s="564"/>
      <c r="AT472" s="401"/>
      <c r="AU472" s="399"/>
      <c r="AV472" s="617"/>
      <c r="AW472" s="401"/>
      <c r="AX472" s="401"/>
      <c r="AY472" s="341"/>
      <c r="AZ472" s="341"/>
      <c r="BA472" s="341"/>
      <c r="BB472" s="341"/>
      <c r="BC472" s="341"/>
      <c r="BD472" s="401"/>
      <c r="BE472" s="341"/>
      <c r="BF472" s="341"/>
      <c r="BG472" s="402"/>
      <c r="BH472" s="403"/>
      <c r="BI472" s="405"/>
      <c r="BJ472" s="405"/>
      <c r="BK472" s="405"/>
      <c r="BL472" s="405"/>
      <c r="BM472" s="514"/>
    </row>
    <row r="473" ht="18.75" customHeight="1">
      <c r="A473" s="400" t="str">
        <f t="shared" si="4"/>
        <v/>
      </c>
      <c r="B473" s="341"/>
      <c r="C473" s="559"/>
      <c r="D473" s="341"/>
      <c r="E473" s="638"/>
      <c r="F473" s="393"/>
      <c r="G473" s="341" t="str">
        <f t="array" ref="G473">IF(C473="","",XLOOKUP(C473,'Master Data'!K:K,'Master Data'!N:N,"Input in Master Data",0,1))</f>
        <v/>
      </c>
      <c r="H473" s="341" t="str">
        <f t="array" ref="H473">IF(C473="","",XLOOKUP(C473,'Master Data'!K:K,'Master Data'!O:O,"Input in Master Data",0,1))</f>
        <v/>
      </c>
      <c r="I473" s="341" t="str">
        <f t="array" ref="I473">if(U473="","",XLOOKUP(U473,Master[Company],Master[Blow],"Unknown",0,1))</f>
        <v/>
      </c>
      <c r="J473" s="341" t="str">
        <f t="array" ref="J473">if(U473="","",XLOOKUP(U473,Master[Company],Master[Pigging],"Unknown",0,1))</f>
        <v/>
      </c>
      <c r="K473" s="341" t="str">
        <f t="array" ref="K473">if(U473="","",XLOOKUP(U473,Master[Company],Master[Load Method],"Unknown",0,1))</f>
        <v/>
      </c>
      <c r="L473" s="341" t="str">
        <f t="array" ref="L473">if(U473="","",XLOOKUP(U473,Master[Company],Master[Line Distance],"Unknown",0,1))</f>
        <v/>
      </c>
      <c r="M473" s="394"/>
      <c r="N473" s="341"/>
      <c r="O473" s="341"/>
      <c r="P473" s="341" t="str">
        <f t="array" ref="P473">if(U473="","",XLOOKUP(U473,Master[Company],Master[Terms],"NA",0,1))</f>
        <v/>
      </c>
      <c r="Q473" s="341" t="str">
        <f t="shared" si="1"/>
        <v/>
      </c>
      <c r="R473" s="341" t="str">
        <f t="array" ref="R473">if(U473="","",XLOOKUP(U473,Master[Company],Master[Group],"NA",0,1))</f>
        <v/>
      </c>
      <c r="S473" s="341" t="str">
        <f t="array" ref="S473">if(U473="","",XLOOKUP(U473,Master[Company],Master[Loading Location],"NA",0,1))</f>
        <v/>
      </c>
      <c r="T473" s="341" t="str">
        <f t="array" ref="T473">if(U473="","",XLOOKUP(U473,Master[Company],Master[Acronym],"NA",0,1))</f>
        <v/>
      </c>
      <c r="U473" s="341"/>
      <c r="V473" s="342"/>
      <c r="W473" s="342"/>
      <c r="X473" s="341" t="str">
        <f t="shared" si="2"/>
        <v/>
      </c>
      <c r="Y473" s="341" t="str">
        <f t="shared" si="3"/>
        <v/>
      </c>
      <c r="Z473" s="341"/>
      <c r="AA473" s="341"/>
      <c r="AB473" s="341"/>
      <c r="AC473" s="401"/>
      <c r="AD473" s="563"/>
      <c r="AE473" s="564"/>
      <c r="AF473" s="564"/>
      <c r="AG473" s="564"/>
      <c r="AH473" s="564"/>
      <c r="AI473" s="564"/>
      <c r="AJ473" s="564"/>
      <c r="AK473" s="564"/>
      <c r="AL473" s="563"/>
      <c r="AM473" s="564"/>
      <c r="AN473" s="564"/>
      <c r="AO473" s="564"/>
      <c r="AP473" s="564"/>
      <c r="AQ473" s="564"/>
      <c r="AR473" s="564"/>
      <c r="AS473" s="564"/>
      <c r="AT473" s="401"/>
      <c r="AU473" s="399"/>
      <c r="AV473" s="617"/>
      <c r="AW473" s="401"/>
      <c r="AX473" s="401"/>
      <c r="AY473" s="341"/>
      <c r="AZ473" s="341"/>
      <c r="BA473" s="341"/>
      <c r="BB473" s="341"/>
      <c r="BC473" s="341"/>
      <c r="BD473" s="401"/>
      <c r="BE473" s="341"/>
      <c r="BF473" s="341"/>
      <c r="BG473" s="402"/>
      <c r="BH473" s="403"/>
      <c r="BI473" s="405"/>
      <c r="BJ473" s="405"/>
      <c r="BK473" s="405"/>
      <c r="BL473" s="405"/>
      <c r="BM473" s="514"/>
    </row>
    <row r="474" ht="18.75" customHeight="1">
      <c r="A474" s="400" t="str">
        <f t="shared" si="4"/>
        <v/>
      </c>
      <c r="B474" s="341"/>
      <c r="C474" s="559"/>
      <c r="D474" s="341"/>
      <c r="E474" s="638"/>
      <c r="F474" s="393"/>
      <c r="G474" s="341" t="str">
        <f t="array" ref="G474">IF(C474="","",XLOOKUP(C474,'Master Data'!K:K,'Master Data'!N:N,"Input in Master Data",0,1))</f>
        <v/>
      </c>
      <c r="H474" s="341" t="str">
        <f t="array" ref="H474">IF(C474="","",XLOOKUP(C474,'Master Data'!K:K,'Master Data'!O:O,"Input in Master Data",0,1))</f>
        <v/>
      </c>
      <c r="I474" s="341" t="str">
        <f t="array" ref="I474">if(U474="","",XLOOKUP(U474,Master[Company],Master[Blow],"Unknown",0,1))</f>
        <v/>
      </c>
      <c r="J474" s="341" t="str">
        <f t="array" ref="J474">if(U474="","",XLOOKUP(U474,Master[Company],Master[Pigging],"Unknown",0,1))</f>
        <v/>
      </c>
      <c r="K474" s="341" t="str">
        <f t="array" ref="K474">if(U474="","",XLOOKUP(U474,Master[Company],Master[Load Method],"Unknown",0,1))</f>
        <v/>
      </c>
      <c r="L474" s="341" t="str">
        <f t="array" ref="L474">if(U474="","",XLOOKUP(U474,Master[Company],Master[Line Distance],"Unknown",0,1))</f>
        <v/>
      </c>
      <c r="M474" s="394"/>
      <c r="N474" s="341"/>
      <c r="O474" s="341"/>
      <c r="P474" s="341" t="str">
        <f t="array" ref="P474">if(U474="","",XLOOKUP(U474,Master[Company],Master[Terms],"NA",0,1))</f>
        <v/>
      </c>
      <c r="Q474" s="341" t="str">
        <f t="shared" si="1"/>
        <v/>
      </c>
      <c r="R474" s="341" t="str">
        <f t="array" ref="R474">if(U474="","",XLOOKUP(U474,Master[Company],Master[Group],"NA",0,1))</f>
        <v/>
      </c>
      <c r="S474" s="341" t="str">
        <f t="array" ref="S474">if(U474="","",XLOOKUP(U474,Master[Company],Master[Loading Location],"NA",0,1))</f>
        <v/>
      </c>
      <c r="T474" s="341" t="str">
        <f t="array" ref="T474">if(U474="","",XLOOKUP(U474,Master[Company],Master[Acronym],"NA",0,1))</f>
        <v/>
      </c>
      <c r="U474" s="341"/>
      <c r="V474" s="342"/>
      <c r="W474" s="342"/>
      <c r="X474" s="341" t="str">
        <f t="shared" si="2"/>
        <v/>
      </c>
      <c r="Y474" s="341" t="str">
        <f t="shared" si="3"/>
        <v/>
      </c>
      <c r="Z474" s="341"/>
      <c r="AA474" s="341"/>
      <c r="AB474" s="341"/>
      <c r="AC474" s="401"/>
      <c r="AD474" s="563"/>
      <c r="AE474" s="564"/>
      <c r="AF474" s="564"/>
      <c r="AG474" s="564"/>
      <c r="AH474" s="564"/>
      <c r="AI474" s="564"/>
      <c r="AJ474" s="564"/>
      <c r="AK474" s="564"/>
      <c r="AL474" s="563"/>
      <c r="AM474" s="564"/>
      <c r="AN474" s="564"/>
      <c r="AO474" s="564"/>
      <c r="AP474" s="564"/>
      <c r="AQ474" s="564"/>
      <c r="AR474" s="564"/>
      <c r="AS474" s="564"/>
      <c r="AT474" s="401"/>
      <c r="AU474" s="399"/>
      <c r="AV474" s="617"/>
      <c r="AW474" s="401"/>
      <c r="AX474" s="401"/>
      <c r="AY474" s="341"/>
      <c r="AZ474" s="341"/>
      <c r="BA474" s="341"/>
      <c r="BB474" s="341"/>
      <c r="BC474" s="341"/>
      <c r="BD474" s="401"/>
      <c r="BE474" s="341"/>
      <c r="BF474" s="341"/>
      <c r="BG474" s="402"/>
      <c r="BH474" s="403"/>
      <c r="BI474" s="405"/>
      <c r="BJ474" s="405"/>
      <c r="BK474" s="405"/>
      <c r="BL474" s="405"/>
      <c r="BM474" s="514"/>
    </row>
    <row r="475" ht="18.75" customHeight="1">
      <c r="A475" s="400" t="str">
        <f t="shared" si="4"/>
        <v/>
      </c>
      <c r="B475" s="341"/>
      <c r="C475" s="559"/>
      <c r="D475" s="341"/>
      <c r="E475" s="638"/>
      <c r="F475" s="393"/>
      <c r="G475" s="341" t="str">
        <f t="array" ref="G475">IF(C475="","",XLOOKUP(C475,'Master Data'!K:K,'Master Data'!N:N,"Input in Master Data",0,1))</f>
        <v/>
      </c>
      <c r="H475" s="341" t="str">
        <f t="array" ref="H475">IF(C475="","",XLOOKUP(C475,'Master Data'!K:K,'Master Data'!O:O,"Input in Master Data",0,1))</f>
        <v/>
      </c>
      <c r="I475" s="341" t="str">
        <f t="array" ref="I475">if(U475="","",XLOOKUP(U475,Master[Company],Master[Blow],"Unknown",0,1))</f>
        <v/>
      </c>
      <c r="J475" s="341" t="str">
        <f t="array" ref="J475">if(U475="","",XLOOKUP(U475,Master[Company],Master[Pigging],"Unknown",0,1))</f>
        <v/>
      </c>
      <c r="K475" s="341" t="str">
        <f t="array" ref="K475">if(U475="","",XLOOKUP(U475,Master[Company],Master[Load Method],"Unknown",0,1))</f>
        <v/>
      </c>
      <c r="L475" s="341" t="str">
        <f t="array" ref="L475">if(U475="","",XLOOKUP(U475,Master[Company],Master[Line Distance],"Unknown",0,1))</f>
        <v/>
      </c>
      <c r="M475" s="394"/>
      <c r="N475" s="341"/>
      <c r="O475" s="341"/>
      <c r="P475" s="341" t="str">
        <f t="array" ref="P475">if(U475="","",XLOOKUP(U475,Master[Company],Master[Terms],"NA",0,1))</f>
        <v/>
      </c>
      <c r="Q475" s="341" t="str">
        <f t="shared" si="1"/>
        <v/>
      </c>
      <c r="R475" s="341" t="str">
        <f t="array" ref="R475">if(U475="","",XLOOKUP(U475,Master[Company],Master[Group],"NA",0,1))</f>
        <v/>
      </c>
      <c r="S475" s="341" t="str">
        <f t="array" ref="S475">if(U475="","",XLOOKUP(U475,Master[Company],Master[Loading Location],"NA",0,1))</f>
        <v/>
      </c>
      <c r="T475" s="341" t="str">
        <f t="array" ref="T475">if(U475="","",XLOOKUP(U475,Master[Company],Master[Acronym],"NA",0,1))</f>
        <v/>
      </c>
      <c r="U475" s="341"/>
      <c r="V475" s="342"/>
      <c r="W475" s="342"/>
      <c r="X475" s="341" t="str">
        <f t="shared" si="2"/>
        <v/>
      </c>
      <c r="Y475" s="341" t="str">
        <f t="shared" si="3"/>
        <v/>
      </c>
      <c r="Z475" s="341"/>
      <c r="AA475" s="341"/>
      <c r="AB475" s="341"/>
      <c r="AC475" s="401"/>
      <c r="AD475" s="563"/>
      <c r="AE475" s="564"/>
      <c r="AF475" s="564"/>
      <c r="AG475" s="564"/>
      <c r="AH475" s="564"/>
      <c r="AI475" s="564"/>
      <c r="AJ475" s="564"/>
      <c r="AK475" s="564"/>
      <c r="AL475" s="563"/>
      <c r="AM475" s="564"/>
      <c r="AN475" s="564"/>
      <c r="AO475" s="564"/>
      <c r="AP475" s="564"/>
      <c r="AQ475" s="564"/>
      <c r="AR475" s="564"/>
      <c r="AS475" s="564"/>
      <c r="AT475" s="401"/>
      <c r="AU475" s="399"/>
      <c r="AV475" s="617"/>
      <c r="AW475" s="401"/>
      <c r="AX475" s="401"/>
      <c r="AY475" s="341"/>
      <c r="AZ475" s="341"/>
      <c r="BA475" s="341"/>
      <c r="BB475" s="341"/>
      <c r="BC475" s="341"/>
      <c r="BD475" s="401"/>
      <c r="BE475" s="341"/>
      <c r="BF475" s="341"/>
      <c r="BG475" s="402"/>
      <c r="BH475" s="403"/>
      <c r="BI475" s="405"/>
      <c r="BJ475" s="405"/>
      <c r="BK475" s="405"/>
      <c r="BL475" s="405"/>
      <c r="BM475" s="514"/>
    </row>
    <row r="476" ht="18.75" customHeight="1">
      <c r="A476" s="400" t="str">
        <f t="shared" si="4"/>
        <v/>
      </c>
      <c r="B476" s="341"/>
      <c r="C476" s="559"/>
      <c r="D476" s="341"/>
      <c r="E476" s="638"/>
      <c r="F476" s="393"/>
      <c r="G476" s="341" t="str">
        <f t="array" ref="G476">IF(C476="","",XLOOKUP(C476,'Master Data'!K:K,'Master Data'!N:N,"Input in Master Data",0,1))</f>
        <v/>
      </c>
      <c r="H476" s="341" t="str">
        <f t="array" ref="H476">IF(C476="","",XLOOKUP(C476,'Master Data'!K:K,'Master Data'!O:O,"Input in Master Data",0,1))</f>
        <v/>
      </c>
      <c r="I476" s="341" t="str">
        <f t="array" ref="I476">if(U476="","",XLOOKUP(U476,Master[Company],Master[Blow],"Unknown",0,1))</f>
        <v/>
      </c>
      <c r="J476" s="341" t="str">
        <f t="array" ref="J476">if(U476="","",XLOOKUP(U476,Master[Company],Master[Pigging],"Unknown",0,1))</f>
        <v/>
      </c>
      <c r="K476" s="341" t="str">
        <f t="array" ref="K476">if(U476="","",XLOOKUP(U476,Master[Company],Master[Load Method],"Unknown",0,1))</f>
        <v/>
      </c>
      <c r="L476" s="341" t="str">
        <f t="array" ref="L476">if(U476="","",XLOOKUP(U476,Master[Company],Master[Line Distance],"Unknown",0,1))</f>
        <v/>
      </c>
      <c r="M476" s="394"/>
      <c r="N476" s="341"/>
      <c r="O476" s="341"/>
      <c r="P476" s="341" t="str">
        <f t="array" ref="P476">if(U476="","",XLOOKUP(U476,Master[Company],Master[Terms],"NA",0,1))</f>
        <v/>
      </c>
      <c r="Q476" s="341" t="str">
        <f t="shared" si="1"/>
        <v/>
      </c>
      <c r="R476" s="341" t="str">
        <f t="array" ref="R476">if(U476="","",XLOOKUP(U476,Master[Company],Master[Group],"NA",0,1))</f>
        <v/>
      </c>
      <c r="S476" s="341" t="str">
        <f t="array" ref="S476">if(U476="","",XLOOKUP(U476,Master[Company],Master[Loading Location],"NA",0,1))</f>
        <v/>
      </c>
      <c r="T476" s="341" t="str">
        <f t="array" ref="T476">if(U476="","",XLOOKUP(U476,Master[Company],Master[Acronym],"NA",0,1))</f>
        <v/>
      </c>
      <c r="U476" s="341"/>
      <c r="V476" s="342"/>
      <c r="W476" s="342"/>
      <c r="X476" s="341" t="str">
        <f t="shared" si="2"/>
        <v/>
      </c>
      <c r="Y476" s="341" t="str">
        <f t="shared" si="3"/>
        <v/>
      </c>
      <c r="Z476" s="341"/>
      <c r="AA476" s="341"/>
      <c r="AB476" s="341"/>
      <c r="AC476" s="401"/>
      <c r="AD476" s="563"/>
      <c r="AE476" s="564"/>
      <c r="AF476" s="564"/>
      <c r="AG476" s="564"/>
      <c r="AH476" s="564"/>
      <c r="AI476" s="564"/>
      <c r="AJ476" s="564"/>
      <c r="AK476" s="564"/>
      <c r="AL476" s="563"/>
      <c r="AM476" s="564"/>
      <c r="AN476" s="564"/>
      <c r="AO476" s="564"/>
      <c r="AP476" s="564"/>
      <c r="AQ476" s="564"/>
      <c r="AR476" s="564"/>
      <c r="AS476" s="564"/>
      <c r="AT476" s="401"/>
      <c r="AU476" s="399"/>
      <c r="AV476" s="617"/>
      <c r="AW476" s="401"/>
      <c r="AX476" s="401"/>
      <c r="AY476" s="341"/>
      <c r="AZ476" s="341"/>
      <c r="BA476" s="341"/>
      <c r="BB476" s="341"/>
      <c r="BC476" s="341"/>
      <c r="BD476" s="401"/>
      <c r="BE476" s="341"/>
      <c r="BF476" s="341"/>
      <c r="BG476" s="402"/>
      <c r="BH476" s="403"/>
      <c r="BI476" s="405"/>
      <c r="BJ476" s="405"/>
      <c r="BK476" s="405"/>
      <c r="BL476" s="405"/>
      <c r="BM476" s="514"/>
    </row>
    <row r="477" ht="18.75" customHeight="1">
      <c r="A477" s="400" t="str">
        <f t="shared" si="4"/>
        <v/>
      </c>
      <c r="B477" s="341"/>
      <c r="C477" s="559"/>
      <c r="D477" s="341"/>
      <c r="E477" s="638"/>
      <c r="F477" s="393"/>
      <c r="G477" s="341" t="str">
        <f t="array" ref="G477">IF(C477="","",XLOOKUP(C477,'Master Data'!K:K,'Master Data'!N:N,"Input in Master Data",0,1))</f>
        <v/>
      </c>
      <c r="H477" s="341" t="str">
        <f t="array" ref="H477">IF(C477="","",XLOOKUP(C477,'Master Data'!K:K,'Master Data'!O:O,"Input in Master Data",0,1))</f>
        <v/>
      </c>
      <c r="I477" s="341" t="str">
        <f t="array" ref="I477">if(U477="","",XLOOKUP(U477,Master[Company],Master[Blow],"Unknown",0,1))</f>
        <v/>
      </c>
      <c r="J477" s="341" t="str">
        <f t="array" ref="J477">if(U477="","",XLOOKUP(U477,Master[Company],Master[Pigging],"Unknown",0,1))</f>
        <v/>
      </c>
      <c r="K477" s="341" t="str">
        <f t="array" ref="K477">if(U477="","",XLOOKUP(U477,Master[Company],Master[Load Method],"Unknown",0,1))</f>
        <v/>
      </c>
      <c r="L477" s="341" t="str">
        <f t="array" ref="L477">if(U477="","",XLOOKUP(U477,Master[Company],Master[Line Distance],"Unknown",0,1))</f>
        <v/>
      </c>
      <c r="M477" s="394"/>
      <c r="N477" s="341"/>
      <c r="O477" s="341"/>
      <c r="P477" s="341" t="str">
        <f t="array" ref="P477">if(U477="","",XLOOKUP(U477,Master[Company],Master[Terms],"NA",0,1))</f>
        <v/>
      </c>
      <c r="Q477" s="341" t="str">
        <f t="shared" si="1"/>
        <v/>
      </c>
      <c r="R477" s="341" t="str">
        <f t="array" ref="R477">if(U477="","",XLOOKUP(U477,Master[Company],Master[Group],"NA",0,1))</f>
        <v/>
      </c>
      <c r="S477" s="341" t="str">
        <f t="array" ref="S477">if(U477="","",XLOOKUP(U477,Master[Company],Master[Loading Location],"NA",0,1))</f>
        <v/>
      </c>
      <c r="T477" s="341" t="str">
        <f t="array" ref="T477">if(U477="","",XLOOKUP(U477,Master[Company],Master[Acronym],"NA",0,1))</f>
        <v/>
      </c>
      <c r="U477" s="341"/>
      <c r="V477" s="342"/>
      <c r="W477" s="342"/>
      <c r="X477" s="341" t="str">
        <f t="shared" si="2"/>
        <v/>
      </c>
      <c r="Y477" s="341" t="str">
        <f t="shared" si="3"/>
        <v/>
      </c>
      <c r="Z477" s="341"/>
      <c r="AA477" s="341"/>
      <c r="AB477" s="341"/>
      <c r="AC477" s="401"/>
      <c r="AD477" s="563"/>
      <c r="AE477" s="564"/>
      <c r="AF477" s="564"/>
      <c r="AG477" s="564"/>
      <c r="AH477" s="564"/>
      <c r="AI477" s="564"/>
      <c r="AJ477" s="564"/>
      <c r="AK477" s="564"/>
      <c r="AL477" s="563"/>
      <c r="AM477" s="564"/>
      <c r="AN477" s="564"/>
      <c r="AO477" s="564"/>
      <c r="AP477" s="564"/>
      <c r="AQ477" s="564"/>
      <c r="AR477" s="564"/>
      <c r="AS477" s="564"/>
      <c r="AT477" s="401"/>
      <c r="AU477" s="399"/>
      <c r="AV477" s="617"/>
      <c r="AW477" s="401"/>
      <c r="AX477" s="401"/>
      <c r="AY477" s="341"/>
      <c r="AZ477" s="341"/>
      <c r="BA477" s="341"/>
      <c r="BB477" s="341"/>
      <c r="BC477" s="341"/>
      <c r="BD477" s="401"/>
      <c r="BE477" s="341"/>
      <c r="BF477" s="341"/>
      <c r="BG477" s="402"/>
      <c r="BH477" s="403"/>
      <c r="BI477" s="405"/>
      <c r="BJ477" s="405"/>
      <c r="BK477" s="405"/>
      <c r="BL477" s="405"/>
      <c r="BM477" s="514"/>
    </row>
    <row r="478" ht="18.75" customHeight="1">
      <c r="A478" s="400" t="str">
        <f t="shared" si="4"/>
        <v/>
      </c>
      <c r="B478" s="341"/>
      <c r="C478" s="559"/>
      <c r="D478" s="341"/>
      <c r="E478" s="638"/>
      <c r="F478" s="393"/>
      <c r="G478" s="341" t="str">
        <f t="array" ref="G478">IF(C478="","",XLOOKUP(C478,'Master Data'!K:K,'Master Data'!N:N,"Input in Master Data",0,1))</f>
        <v/>
      </c>
      <c r="H478" s="341" t="str">
        <f t="array" ref="H478">IF(C478="","",XLOOKUP(C478,'Master Data'!K:K,'Master Data'!O:O,"Input in Master Data",0,1))</f>
        <v/>
      </c>
      <c r="I478" s="341" t="str">
        <f t="array" ref="I478">if(U478="","",XLOOKUP(U478,Master[Company],Master[Blow],"Unknown",0,1))</f>
        <v/>
      </c>
      <c r="J478" s="341" t="str">
        <f t="array" ref="J478">if(U478="","",XLOOKUP(U478,Master[Company],Master[Pigging],"Unknown",0,1))</f>
        <v/>
      </c>
      <c r="K478" s="341" t="str">
        <f t="array" ref="K478">if(U478="","",XLOOKUP(U478,Master[Company],Master[Load Method],"Unknown",0,1))</f>
        <v/>
      </c>
      <c r="L478" s="341" t="str">
        <f t="array" ref="L478">if(U478="","",XLOOKUP(U478,Master[Company],Master[Line Distance],"Unknown",0,1))</f>
        <v/>
      </c>
      <c r="M478" s="394"/>
      <c r="N478" s="341"/>
      <c r="O478" s="341"/>
      <c r="P478" s="341" t="str">
        <f t="array" ref="P478">if(U478="","",XLOOKUP(U478,Master[Company],Master[Terms],"NA",0,1))</f>
        <v/>
      </c>
      <c r="Q478" s="341" t="str">
        <f t="shared" si="1"/>
        <v/>
      </c>
      <c r="R478" s="341" t="str">
        <f t="array" ref="R478">if(U478="","",XLOOKUP(U478,Master[Company],Master[Group],"NA",0,1))</f>
        <v/>
      </c>
      <c r="S478" s="341" t="str">
        <f t="array" ref="S478">if(U478="","",XLOOKUP(U478,Master[Company],Master[Loading Location],"NA",0,1))</f>
        <v/>
      </c>
      <c r="T478" s="341" t="str">
        <f t="array" ref="T478">if(U478="","",XLOOKUP(U478,Master[Company],Master[Acronym],"NA",0,1))</f>
        <v/>
      </c>
      <c r="U478" s="341"/>
      <c r="V478" s="342"/>
      <c r="W478" s="342"/>
      <c r="X478" s="341" t="str">
        <f t="shared" si="2"/>
        <v/>
      </c>
      <c r="Y478" s="341" t="str">
        <f t="shared" si="3"/>
        <v/>
      </c>
      <c r="Z478" s="341"/>
      <c r="AA478" s="341"/>
      <c r="AB478" s="341"/>
      <c r="AC478" s="401"/>
      <c r="AD478" s="563"/>
      <c r="AE478" s="564"/>
      <c r="AF478" s="564"/>
      <c r="AG478" s="564"/>
      <c r="AH478" s="564"/>
      <c r="AI478" s="564"/>
      <c r="AJ478" s="564"/>
      <c r="AK478" s="564"/>
      <c r="AL478" s="563"/>
      <c r="AM478" s="564"/>
      <c r="AN478" s="564"/>
      <c r="AO478" s="564"/>
      <c r="AP478" s="564"/>
      <c r="AQ478" s="564"/>
      <c r="AR478" s="564"/>
      <c r="AS478" s="564"/>
      <c r="AT478" s="401"/>
      <c r="AU478" s="399"/>
      <c r="AV478" s="617"/>
      <c r="AW478" s="401"/>
      <c r="AX478" s="401"/>
      <c r="AY478" s="341"/>
      <c r="AZ478" s="341"/>
      <c r="BA478" s="341"/>
      <c r="BB478" s="341"/>
      <c r="BC478" s="341"/>
      <c r="BD478" s="401"/>
      <c r="BE478" s="341"/>
      <c r="BF478" s="341"/>
      <c r="BG478" s="402"/>
      <c r="BH478" s="403"/>
      <c r="BI478" s="405"/>
      <c r="BJ478" s="405"/>
      <c r="BK478" s="405"/>
      <c r="BL478" s="405"/>
      <c r="BM478" s="514"/>
    </row>
    <row r="479" ht="18.75" customHeight="1">
      <c r="A479" s="400" t="str">
        <f t="shared" si="4"/>
        <v/>
      </c>
      <c r="B479" s="341"/>
      <c r="C479" s="559"/>
      <c r="D479" s="341"/>
      <c r="E479" s="638"/>
      <c r="F479" s="393"/>
      <c r="G479" s="341" t="str">
        <f t="array" ref="G479">IF(C479="","",XLOOKUP(C479,'Master Data'!K:K,'Master Data'!N:N,"Input in Master Data",0,1))</f>
        <v/>
      </c>
      <c r="H479" s="341" t="str">
        <f t="array" ref="H479">IF(C479="","",XLOOKUP(C479,'Master Data'!K:K,'Master Data'!O:O,"Input in Master Data",0,1))</f>
        <v/>
      </c>
      <c r="I479" s="341" t="str">
        <f t="array" ref="I479">if(U479="","",XLOOKUP(U479,Master[Company],Master[Blow],"Unknown",0,1))</f>
        <v/>
      </c>
      <c r="J479" s="341" t="str">
        <f t="array" ref="J479">if(U479="","",XLOOKUP(U479,Master[Company],Master[Pigging],"Unknown",0,1))</f>
        <v/>
      </c>
      <c r="K479" s="341" t="str">
        <f t="array" ref="K479">if(U479="","",XLOOKUP(U479,Master[Company],Master[Load Method],"Unknown",0,1))</f>
        <v/>
      </c>
      <c r="L479" s="341" t="str">
        <f t="array" ref="L479">if(U479="","",XLOOKUP(U479,Master[Company],Master[Line Distance],"Unknown",0,1))</f>
        <v/>
      </c>
      <c r="M479" s="394"/>
      <c r="N479" s="341"/>
      <c r="O479" s="341"/>
      <c r="P479" s="341" t="str">
        <f t="array" ref="P479">if(U479="","",XLOOKUP(U479,Master[Company],Master[Terms],"NA",0,1))</f>
        <v/>
      </c>
      <c r="Q479" s="341" t="str">
        <f t="shared" si="1"/>
        <v/>
      </c>
      <c r="R479" s="341" t="str">
        <f t="array" ref="R479">if(U479="","",XLOOKUP(U479,Master[Company],Master[Group],"NA",0,1))</f>
        <v/>
      </c>
      <c r="S479" s="341" t="str">
        <f t="array" ref="S479">if(U479="","",XLOOKUP(U479,Master[Company],Master[Loading Location],"NA",0,1))</f>
        <v/>
      </c>
      <c r="T479" s="341" t="str">
        <f t="array" ref="T479">if(U479="","",XLOOKUP(U479,Master[Company],Master[Acronym],"NA",0,1))</f>
        <v/>
      </c>
      <c r="U479" s="341"/>
      <c r="V479" s="342"/>
      <c r="W479" s="342"/>
      <c r="X479" s="341" t="str">
        <f t="shared" si="2"/>
        <v/>
      </c>
      <c r="Y479" s="341" t="str">
        <f t="shared" si="3"/>
        <v/>
      </c>
      <c r="Z479" s="341"/>
      <c r="AA479" s="341"/>
      <c r="AB479" s="341"/>
      <c r="AC479" s="401"/>
      <c r="AD479" s="563"/>
      <c r="AE479" s="564"/>
      <c r="AF479" s="564"/>
      <c r="AG479" s="564"/>
      <c r="AH479" s="564"/>
      <c r="AI479" s="564"/>
      <c r="AJ479" s="564"/>
      <c r="AK479" s="564"/>
      <c r="AL479" s="563"/>
      <c r="AM479" s="564"/>
      <c r="AN479" s="564"/>
      <c r="AO479" s="564"/>
      <c r="AP479" s="564"/>
      <c r="AQ479" s="564"/>
      <c r="AR479" s="564"/>
      <c r="AS479" s="564"/>
      <c r="AT479" s="401"/>
      <c r="AU479" s="399"/>
      <c r="AV479" s="617"/>
      <c r="AW479" s="401"/>
      <c r="AX479" s="401"/>
      <c r="AY479" s="341"/>
      <c r="AZ479" s="341"/>
      <c r="BA479" s="341"/>
      <c r="BB479" s="341"/>
      <c r="BC479" s="341"/>
      <c r="BD479" s="401"/>
      <c r="BE479" s="341"/>
      <c r="BF479" s="341"/>
      <c r="BG479" s="402"/>
      <c r="BH479" s="403"/>
      <c r="BI479" s="405"/>
      <c r="BJ479" s="405"/>
      <c r="BK479" s="405"/>
      <c r="BL479" s="405"/>
      <c r="BM479" s="514"/>
    </row>
    <row r="480" ht="18.75" customHeight="1">
      <c r="A480" s="400" t="str">
        <f t="shared" si="4"/>
        <v/>
      </c>
      <c r="B480" s="341"/>
      <c r="C480" s="559"/>
      <c r="D480" s="341"/>
      <c r="E480" s="638"/>
      <c r="F480" s="393"/>
      <c r="G480" s="341" t="str">
        <f t="array" ref="G480">IF(C480="","",XLOOKUP(C480,'Master Data'!K:K,'Master Data'!N:N,"Input in Master Data",0,1))</f>
        <v/>
      </c>
      <c r="H480" s="341" t="str">
        <f t="array" ref="H480">IF(C480="","",XLOOKUP(C480,'Master Data'!K:K,'Master Data'!O:O,"Input in Master Data",0,1))</f>
        <v/>
      </c>
      <c r="I480" s="341" t="str">
        <f t="array" ref="I480">if(U480="","",XLOOKUP(U480,Master[Company],Master[Blow],"Unknown",0,1))</f>
        <v/>
      </c>
      <c r="J480" s="341" t="str">
        <f t="array" ref="J480">if(U480="","",XLOOKUP(U480,Master[Company],Master[Pigging],"Unknown",0,1))</f>
        <v/>
      </c>
      <c r="K480" s="341" t="str">
        <f t="array" ref="K480">if(U480="","",XLOOKUP(U480,Master[Company],Master[Load Method],"Unknown",0,1))</f>
        <v/>
      </c>
      <c r="L480" s="341" t="str">
        <f t="array" ref="L480">if(U480="","",XLOOKUP(U480,Master[Company],Master[Line Distance],"Unknown",0,1))</f>
        <v/>
      </c>
      <c r="M480" s="394"/>
      <c r="N480" s="341"/>
      <c r="O480" s="341"/>
      <c r="P480" s="341" t="str">
        <f t="array" ref="P480">if(U480="","",XLOOKUP(U480,Master[Company],Master[Terms],"NA",0,1))</f>
        <v/>
      </c>
      <c r="Q480" s="341" t="str">
        <f t="shared" si="1"/>
        <v/>
      </c>
      <c r="R480" s="341" t="str">
        <f t="array" ref="R480">if(U480="","",XLOOKUP(U480,Master[Company],Master[Group],"NA",0,1))</f>
        <v/>
      </c>
      <c r="S480" s="341" t="str">
        <f t="array" ref="S480">if(U480="","",XLOOKUP(U480,Master[Company],Master[Loading Location],"NA",0,1))</f>
        <v/>
      </c>
      <c r="T480" s="341" t="str">
        <f t="array" ref="T480">if(U480="","",XLOOKUP(U480,Master[Company],Master[Acronym],"NA",0,1))</f>
        <v/>
      </c>
      <c r="U480" s="341"/>
      <c r="V480" s="342"/>
      <c r="W480" s="342"/>
      <c r="X480" s="341" t="str">
        <f t="shared" si="2"/>
        <v/>
      </c>
      <c r="Y480" s="341" t="str">
        <f t="shared" si="3"/>
        <v/>
      </c>
      <c r="Z480" s="341"/>
      <c r="AA480" s="341"/>
      <c r="AB480" s="341"/>
      <c r="AC480" s="401"/>
      <c r="AD480" s="563"/>
      <c r="AE480" s="564"/>
      <c r="AF480" s="564"/>
      <c r="AG480" s="564"/>
      <c r="AH480" s="564"/>
      <c r="AI480" s="564"/>
      <c r="AJ480" s="564"/>
      <c r="AK480" s="564"/>
      <c r="AL480" s="563"/>
      <c r="AM480" s="564"/>
      <c r="AN480" s="564"/>
      <c r="AO480" s="564"/>
      <c r="AP480" s="564"/>
      <c r="AQ480" s="564"/>
      <c r="AR480" s="564"/>
      <c r="AS480" s="564"/>
      <c r="AT480" s="401"/>
      <c r="AU480" s="399"/>
      <c r="AV480" s="617"/>
      <c r="AW480" s="401"/>
      <c r="AX480" s="401"/>
      <c r="AY480" s="341"/>
      <c r="AZ480" s="341"/>
      <c r="BA480" s="341"/>
      <c r="BB480" s="341"/>
      <c r="BC480" s="341"/>
      <c r="BD480" s="401"/>
      <c r="BE480" s="341"/>
      <c r="BF480" s="341"/>
      <c r="BG480" s="402"/>
      <c r="BH480" s="403"/>
      <c r="BI480" s="405"/>
      <c r="BJ480" s="405"/>
      <c r="BK480" s="405"/>
      <c r="BL480" s="405"/>
      <c r="BM480" s="514"/>
    </row>
    <row r="481" ht="18.75" customHeight="1">
      <c r="A481" s="400" t="str">
        <f t="shared" si="4"/>
        <v/>
      </c>
      <c r="B481" s="341"/>
      <c r="C481" s="559"/>
      <c r="D481" s="341"/>
      <c r="E481" s="638"/>
      <c r="F481" s="393"/>
      <c r="G481" s="341" t="str">
        <f t="array" ref="G481">IF(C481="","",XLOOKUP(C481,'Master Data'!K:K,'Master Data'!N:N,"Input in Master Data",0,1))</f>
        <v/>
      </c>
      <c r="H481" s="341" t="str">
        <f t="array" ref="H481">IF(C481="","",XLOOKUP(C481,'Master Data'!K:K,'Master Data'!O:O,"Input in Master Data",0,1))</f>
        <v/>
      </c>
      <c r="I481" s="341" t="str">
        <f t="array" ref="I481">if(U481="","",XLOOKUP(U481,Master[Company],Master[Blow],"Unknown",0,1))</f>
        <v/>
      </c>
      <c r="J481" s="341" t="str">
        <f t="array" ref="J481">if(U481="","",XLOOKUP(U481,Master[Company],Master[Pigging],"Unknown",0,1))</f>
        <v/>
      </c>
      <c r="K481" s="341" t="str">
        <f t="array" ref="K481">if(U481="","",XLOOKUP(U481,Master[Company],Master[Load Method],"Unknown",0,1))</f>
        <v/>
      </c>
      <c r="L481" s="341" t="str">
        <f t="array" ref="L481">if(U481="","",XLOOKUP(U481,Master[Company],Master[Line Distance],"Unknown",0,1))</f>
        <v/>
      </c>
      <c r="M481" s="394"/>
      <c r="N481" s="341"/>
      <c r="O481" s="341"/>
      <c r="P481" s="341" t="str">
        <f t="array" ref="P481">if(U481="","",XLOOKUP(U481,Master[Company],Master[Terms],"NA",0,1))</f>
        <v/>
      </c>
      <c r="Q481" s="341" t="str">
        <f t="shared" si="1"/>
        <v/>
      </c>
      <c r="R481" s="341" t="str">
        <f t="array" ref="R481">if(U481="","",XLOOKUP(U481,Master[Company],Master[Group],"NA",0,1))</f>
        <v/>
      </c>
      <c r="S481" s="341" t="str">
        <f t="array" ref="S481">if(U481="","",XLOOKUP(U481,Master[Company],Master[Loading Location],"NA",0,1))</f>
        <v/>
      </c>
      <c r="T481" s="341" t="str">
        <f t="array" ref="T481">if(U481="","",XLOOKUP(U481,Master[Company],Master[Acronym],"NA",0,1))</f>
        <v/>
      </c>
      <c r="U481" s="341"/>
      <c r="V481" s="342"/>
      <c r="W481" s="342"/>
      <c r="X481" s="341" t="str">
        <f t="shared" si="2"/>
        <v/>
      </c>
      <c r="Y481" s="341" t="str">
        <f t="shared" si="3"/>
        <v/>
      </c>
      <c r="Z481" s="341"/>
      <c r="AA481" s="341"/>
      <c r="AB481" s="341"/>
      <c r="AC481" s="401"/>
      <c r="AD481" s="563"/>
      <c r="AE481" s="564"/>
      <c r="AF481" s="564"/>
      <c r="AG481" s="564"/>
      <c r="AH481" s="564"/>
      <c r="AI481" s="564"/>
      <c r="AJ481" s="564"/>
      <c r="AK481" s="564"/>
      <c r="AL481" s="563"/>
      <c r="AM481" s="564"/>
      <c r="AN481" s="564"/>
      <c r="AO481" s="564"/>
      <c r="AP481" s="564"/>
      <c r="AQ481" s="564"/>
      <c r="AR481" s="564"/>
      <c r="AS481" s="564"/>
      <c r="AT481" s="401"/>
      <c r="AU481" s="399"/>
      <c r="AV481" s="617"/>
      <c r="AW481" s="401"/>
      <c r="AX481" s="401"/>
      <c r="AY481" s="341"/>
      <c r="AZ481" s="341"/>
      <c r="BA481" s="341"/>
      <c r="BB481" s="341"/>
      <c r="BC481" s="341"/>
      <c r="BD481" s="401"/>
      <c r="BE481" s="341"/>
      <c r="BF481" s="341"/>
      <c r="BG481" s="402"/>
      <c r="BH481" s="403"/>
      <c r="BI481" s="405"/>
      <c r="BJ481" s="405"/>
      <c r="BK481" s="405"/>
      <c r="BL481" s="405"/>
      <c r="BM481" s="514"/>
    </row>
    <row r="482" ht="18.75" customHeight="1">
      <c r="A482" s="400" t="str">
        <f t="shared" si="4"/>
        <v/>
      </c>
      <c r="B482" s="341"/>
      <c r="C482" s="559"/>
      <c r="D482" s="341"/>
      <c r="E482" s="638"/>
      <c r="F482" s="393"/>
      <c r="G482" s="341" t="str">
        <f t="array" ref="G482">IF(C482="","",XLOOKUP(C482,'Master Data'!K:K,'Master Data'!N:N,"Input in Master Data",0,1))</f>
        <v/>
      </c>
      <c r="H482" s="341" t="str">
        <f t="array" ref="H482">IF(C482="","",XLOOKUP(C482,'Master Data'!K:K,'Master Data'!O:O,"Input in Master Data",0,1))</f>
        <v/>
      </c>
      <c r="I482" s="341" t="str">
        <f t="array" ref="I482">if(U482="","",XLOOKUP(U482,Master[Company],Master[Blow],"Unknown",0,1))</f>
        <v/>
      </c>
      <c r="J482" s="341" t="str">
        <f t="array" ref="J482">if(U482="","",XLOOKUP(U482,Master[Company],Master[Pigging],"Unknown",0,1))</f>
        <v/>
      </c>
      <c r="K482" s="341" t="str">
        <f t="array" ref="K482">if(U482="","",XLOOKUP(U482,Master[Company],Master[Load Method],"Unknown",0,1))</f>
        <v/>
      </c>
      <c r="L482" s="341" t="str">
        <f t="array" ref="L482">if(U482="","",XLOOKUP(U482,Master[Company],Master[Line Distance],"Unknown",0,1))</f>
        <v/>
      </c>
      <c r="M482" s="394"/>
      <c r="N482" s="341"/>
      <c r="O482" s="341"/>
      <c r="P482" s="341" t="str">
        <f t="array" ref="P482">if(U482="","",XLOOKUP(U482,Master[Company],Master[Terms],"NA",0,1))</f>
        <v/>
      </c>
      <c r="Q482" s="341" t="str">
        <f t="shared" si="1"/>
        <v/>
      </c>
      <c r="R482" s="341" t="str">
        <f t="array" ref="R482">if(U482="","",XLOOKUP(U482,Master[Company],Master[Group],"NA",0,1))</f>
        <v/>
      </c>
      <c r="S482" s="341" t="str">
        <f t="array" ref="S482">if(U482="","",XLOOKUP(U482,Master[Company],Master[Loading Location],"NA",0,1))</f>
        <v/>
      </c>
      <c r="T482" s="341" t="str">
        <f t="array" ref="T482">if(U482="","",XLOOKUP(U482,Master[Company],Master[Acronym],"NA",0,1))</f>
        <v/>
      </c>
      <c r="U482" s="341"/>
      <c r="V482" s="342"/>
      <c r="W482" s="342"/>
      <c r="X482" s="341" t="str">
        <f t="shared" si="2"/>
        <v/>
      </c>
      <c r="Y482" s="341" t="str">
        <f t="shared" si="3"/>
        <v/>
      </c>
      <c r="Z482" s="341"/>
      <c r="AA482" s="341"/>
      <c r="AB482" s="341"/>
      <c r="AC482" s="401"/>
      <c r="AD482" s="563"/>
      <c r="AE482" s="564"/>
      <c r="AF482" s="564"/>
      <c r="AG482" s="564"/>
      <c r="AH482" s="564"/>
      <c r="AI482" s="564"/>
      <c r="AJ482" s="564"/>
      <c r="AK482" s="564"/>
      <c r="AL482" s="563"/>
      <c r="AM482" s="564"/>
      <c r="AN482" s="564"/>
      <c r="AO482" s="564"/>
      <c r="AP482" s="564"/>
      <c r="AQ482" s="564"/>
      <c r="AR482" s="564"/>
      <c r="AS482" s="564"/>
      <c r="AT482" s="401"/>
      <c r="AU482" s="399"/>
      <c r="AV482" s="617"/>
      <c r="AW482" s="401"/>
      <c r="AX482" s="401"/>
      <c r="AY482" s="341"/>
      <c r="AZ482" s="341"/>
      <c r="BA482" s="341"/>
      <c r="BB482" s="341"/>
      <c r="BC482" s="341"/>
      <c r="BD482" s="401"/>
      <c r="BE482" s="341"/>
      <c r="BF482" s="341"/>
      <c r="BG482" s="402"/>
      <c r="BH482" s="403"/>
      <c r="BI482" s="405"/>
      <c r="BJ482" s="405"/>
      <c r="BK482" s="405"/>
      <c r="BL482" s="405"/>
      <c r="BM482" s="514"/>
    </row>
    <row r="483" ht="18.75" customHeight="1">
      <c r="A483" s="400" t="str">
        <f t="shared" si="4"/>
        <v/>
      </c>
      <c r="B483" s="341"/>
      <c r="C483" s="559"/>
      <c r="D483" s="341"/>
      <c r="E483" s="638"/>
      <c r="F483" s="393"/>
      <c r="G483" s="341" t="str">
        <f t="array" ref="G483">IF(C483="","",XLOOKUP(C483,'Master Data'!K:K,'Master Data'!N:N,"Input in Master Data",0,1))</f>
        <v/>
      </c>
      <c r="H483" s="341" t="str">
        <f t="array" ref="H483">IF(C483="","",XLOOKUP(C483,'Master Data'!K:K,'Master Data'!O:O,"Input in Master Data",0,1))</f>
        <v/>
      </c>
      <c r="I483" s="341" t="str">
        <f t="array" ref="I483">if(U483="","",XLOOKUP(U483,Master[Company],Master[Blow],"Unknown",0,1))</f>
        <v/>
      </c>
      <c r="J483" s="341" t="str">
        <f t="array" ref="J483">if(U483="","",XLOOKUP(U483,Master[Company],Master[Pigging],"Unknown",0,1))</f>
        <v/>
      </c>
      <c r="K483" s="341" t="str">
        <f t="array" ref="K483">if(U483="","",XLOOKUP(U483,Master[Company],Master[Load Method],"Unknown",0,1))</f>
        <v/>
      </c>
      <c r="L483" s="341" t="str">
        <f t="array" ref="L483">if(U483="","",XLOOKUP(U483,Master[Company],Master[Line Distance],"Unknown",0,1))</f>
        <v/>
      </c>
      <c r="M483" s="394"/>
      <c r="N483" s="341"/>
      <c r="O483" s="341"/>
      <c r="P483" s="341" t="str">
        <f t="array" ref="P483">if(U483="","",XLOOKUP(U483,Master[Company],Master[Terms],"NA",0,1))</f>
        <v/>
      </c>
      <c r="Q483" s="341" t="str">
        <f t="shared" si="1"/>
        <v/>
      </c>
      <c r="R483" s="341" t="str">
        <f t="array" ref="R483">if(U483="","",XLOOKUP(U483,Master[Company],Master[Group],"NA",0,1))</f>
        <v/>
      </c>
      <c r="S483" s="341" t="str">
        <f t="array" ref="S483">if(U483="","",XLOOKUP(U483,Master[Company],Master[Loading Location],"NA",0,1))</f>
        <v/>
      </c>
      <c r="T483" s="341" t="str">
        <f t="array" ref="T483">if(U483="","",XLOOKUP(U483,Master[Company],Master[Acronym],"NA",0,1))</f>
        <v/>
      </c>
      <c r="U483" s="341"/>
      <c r="V483" s="342"/>
      <c r="W483" s="342"/>
      <c r="X483" s="341" t="str">
        <f t="shared" si="2"/>
        <v/>
      </c>
      <c r="Y483" s="341" t="str">
        <f t="shared" si="3"/>
        <v/>
      </c>
      <c r="Z483" s="341"/>
      <c r="AA483" s="341"/>
      <c r="AB483" s="341"/>
      <c r="AC483" s="401"/>
      <c r="AD483" s="563"/>
      <c r="AE483" s="564"/>
      <c r="AF483" s="564"/>
      <c r="AG483" s="564"/>
      <c r="AH483" s="564"/>
      <c r="AI483" s="564"/>
      <c r="AJ483" s="564"/>
      <c r="AK483" s="564"/>
      <c r="AL483" s="563"/>
      <c r="AM483" s="564"/>
      <c r="AN483" s="564"/>
      <c r="AO483" s="564"/>
      <c r="AP483" s="564"/>
      <c r="AQ483" s="564"/>
      <c r="AR483" s="564"/>
      <c r="AS483" s="564"/>
      <c r="AT483" s="401"/>
      <c r="AU483" s="399"/>
      <c r="AV483" s="617"/>
      <c r="AW483" s="401"/>
      <c r="AX483" s="401"/>
      <c r="AY483" s="341"/>
      <c r="AZ483" s="341"/>
      <c r="BA483" s="341"/>
      <c r="BB483" s="341"/>
      <c r="BC483" s="341"/>
      <c r="BD483" s="401"/>
      <c r="BE483" s="341"/>
      <c r="BF483" s="341"/>
      <c r="BG483" s="402"/>
      <c r="BH483" s="403"/>
      <c r="BI483" s="405"/>
      <c r="BJ483" s="405"/>
      <c r="BK483" s="405"/>
      <c r="BL483" s="405"/>
      <c r="BM483" s="514"/>
    </row>
    <row r="484" ht="18.75" customHeight="1">
      <c r="A484" s="400" t="str">
        <f t="shared" si="4"/>
        <v/>
      </c>
      <c r="B484" s="341"/>
      <c r="C484" s="559"/>
      <c r="D484" s="341"/>
      <c r="E484" s="638"/>
      <c r="F484" s="393"/>
      <c r="G484" s="341" t="str">
        <f t="array" ref="G484">IF(C484="","",XLOOKUP(C484,'Master Data'!K:K,'Master Data'!N:N,"Input in Master Data",0,1))</f>
        <v/>
      </c>
      <c r="H484" s="341" t="str">
        <f t="array" ref="H484">IF(C484="","",XLOOKUP(C484,'Master Data'!K:K,'Master Data'!O:O,"Input in Master Data",0,1))</f>
        <v/>
      </c>
      <c r="I484" s="341" t="str">
        <f t="array" ref="I484">if(U484="","",XLOOKUP(U484,Master[Company],Master[Blow],"Unknown",0,1))</f>
        <v/>
      </c>
      <c r="J484" s="341" t="str">
        <f t="array" ref="J484">if(U484="","",XLOOKUP(U484,Master[Company],Master[Pigging],"Unknown",0,1))</f>
        <v/>
      </c>
      <c r="K484" s="341" t="str">
        <f t="array" ref="K484">if(U484="","",XLOOKUP(U484,Master[Company],Master[Load Method],"Unknown",0,1))</f>
        <v/>
      </c>
      <c r="L484" s="341" t="str">
        <f t="array" ref="L484">if(U484="","",XLOOKUP(U484,Master[Company],Master[Line Distance],"Unknown",0,1))</f>
        <v/>
      </c>
      <c r="M484" s="394"/>
      <c r="N484" s="341"/>
      <c r="O484" s="341"/>
      <c r="P484" s="341" t="str">
        <f t="array" ref="P484">if(U484="","",XLOOKUP(U484,Master[Company],Master[Terms],"NA",0,1))</f>
        <v/>
      </c>
      <c r="Q484" s="341" t="str">
        <f t="shared" si="1"/>
        <v/>
      </c>
      <c r="R484" s="341" t="str">
        <f t="array" ref="R484">if(U484="","",XLOOKUP(U484,Master[Company],Master[Group],"NA",0,1))</f>
        <v/>
      </c>
      <c r="S484" s="341" t="str">
        <f t="array" ref="S484">if(U484="","",XLOOKUP(U484,Master[Company],Master[Loading Location],"NA",0,1))</f>
        <v/>
      </c>
      <c r="T484" s="341" t="str">
        <f t="array" ref="T484">if(U484="","",XLOOKUP(U484,Master[Company],Master[Acronym],"NA",0,1))</f>
        <v/>
      </c>
      <c r="U484" s="341"/>
      <c r="V484" s="342"/>
      <c r="W484" s="342"/>
      <c r="X484" s="341" t="str">
        <f t="shared" si="2"/>
        <v/>
      </c>
      <c r="Y484" s="341" t="str">
        <f t="shared" si="3"/>
        <v/>
      </c>
      <c r="Z484" s="341"/>
      <c r="AA484" s="341"/>
      <c r="AB484" s="341"/>
      <c r="AC484" s="401"/>
      <c r="AD484" s="563"/>
      <c r="AE484" s="564"/>
      <c r="AF484" s="564"/>
      <c r="AG484" s="564"/>
      <c r="AH484" s="564"/>
      <c r="AI484" s="564"/>
      <c r="AJ484" s="564"/>
      <c r="AK484" s="564"/>
      <c r="AL484" s="563"/>
      <c r="AM484" s="564"/>
      <c r="AN484" s="564"/>
      <c r="AO484" s="564"/>
      <c r="AP484" s="564"/>
      <c r="AQ484" s="564"/>
      <c r="AR484" s="564"/>
      <c r="AS484" s="564"/>
      <c r="AT484" s="401"/>
      <c r="AU484" s="399"/>
      <c r="AV484" s="617"/>
      <c r="AW484" s="401"/>
      <c r="AX484" s="401"/>
      <c r="AY484" s="341"/>
      <c r="AZ484" s="341"/>
      <c r="BA484" s="341"/>
      <c r="BB484" s="341"/>
      <c r="BC484" s="341"/>
      <c r="BD484" s="401"/>
      <c r="BE484" s="341"/>
      <c r="BF484" s="341"/>
      <c r="BG484" s="402"/>
      <c r="BH484" s="403"/>
      <c r="BI484" s="405"/>
      <c r="BJ484" s="405"/>
      <c r="BK484" s="405"/>
      <c r="BL484" s="405"/>
      <c r="BM484" s="514"/>
    </row>
    <row r="485" ht="18.75" customHeight="1">
      <c r="A485" s="400" t="str">
        <f t="shared" si="4"/>
        <v/>
      </c>
      <c r="B485" s="341"/>
      <c r="C485" s="559"/>
      <c r="D485" s="341"/>
      <c r="E485" s="638"/>
      <c r="F485" s="393"/>
      <c r="G485" s="341" t="str">
        <f t="array" ref="G485">IF(C485="","",XLOOKUP(C485,'Master Data'!K:K,'Master Data'!N:N,"Input in Master Data",0,1))</f>
        <v/>
      </c>
      <c r="H485" s="341" t="str">
        <f t="array" ref="H485">IF(C485="","",XLOOKUP(C485,'Master Data'!K:K,'Master Data'!O:O,"Input in Master Data",0,1))</f>
        <v/>
      </c>
      <c r="I485" s="341" t="str">
        <f t="array" ref="I485">if(U485="","",XLOOKUP(U485,Master[Company],Master[Blow],"Unknown",0,1))</f>
        <v/>
      </c>
      <c r="J485" s="341" t="str">
        <f t="array" ref="J485">if(U485="","",XLOOKUP(U485,Master[Company],Master[Pigging],"Unknown",0,1))</f>
        <v/>
      </c>
      <c r="K485" s="341" t="str">
        <f t="array" ref="K485">if(U485="","",XLOOKUP(U485,Master[Company],Master[Load Method],"Unknown",0,1))</f>
        <v/>
      </c>
      <c r="L485" s="341" t="str">
        <f t="array" ref="L485">if(U485="","",XLOOKUP(U485,Master[Company],Master[Line Distance],"Unknown",0,1))</f>
        <v/>
      </c>
      <c r="M485" s="394"/>
      <c r="N485" s="341"/>
      <c r="O485" s="341"/>
      <c r="P485" s="341" t="str">
        <f t="array" ref="P485">if(U485="","",XLOOKUP(U485,Master[Company],Master[Terms],"NA",0,1))</f>
        <v/>
      </c>
      <c r="Q485" s="341" t="str">
        <f t="shared" si="1"/>
        <v/>
      </c>
      <c r="R485" s="341" t="str">
        <f t="array" ref="R485">if(U485="","",XLOOKUP(U485,Master[Company],Master[Group],"NA",0,1))</f>
        <v/>
      </c>
      <c r="S485" s="341" t="str">
        <f t="array" ref="S485">if(U485="","",XLOOKUP(U485,Master[Company],Master[Loading Location],"NA",0,1))</f>
        <v/>
      </c>
      <c r="T485" s="341" t="str">
        <f t="array" ref="T485">if(U485="","",XLOOKUP(U485,Master[Company],Master[Acronym],"NA",0,1))</f>
        <v/>
      </c>
      <c r="U485" s="341"/>
      <c r="V485" s="342"/>
      <c r="W485" s="342"/>
      <c r="X485" s="341" t="str">
        <f t="shared" si="2"/>
        <v/>
      </c>
      <c r="Y485" s="341" t="str">
        <f t="shared" si="3"/>
        <v/>
      </c>
      <c r="Z485" s="341"/>
      <c r="AA485" s="341"/>
      <c r="AB485" s="341"/>
      <c r="AC485" s="401"/>
      <c r="AD485" s="563"/>
      <c r="AE485" s="564"/>
      <c r="AF485" s="564"/>
      <c r="AG485" s="564"/>
      <c r="AH485" s="564"/>
      <c r="AI485" s="564"/>
      <c r="AJ485" s="564"/>
      <c r="AK485" s="564"/>
      <c r="AL485" s="563"/>
      <c r="AM485" s="564"/>
      <c r="AN485" s="564"/>
      <c r="AO485" s="564"/>
      <c r="AP485" s="564"/>
      <c r="AQ485" s="564"/>
      <c r="AR485" s="564"/>
      <c r="AS485" s="564"/>
      <c r="AT485" s="401"/>
      <c r="AU485" s="399"/>
      <c r="AV485" s="617"/>
      <c r="AW485" s="401"/>
      <c r="AX485" s="401"/>
      <c r="AY485" s="341"/>
      <c r="AZ485" s="341"/>
      <c r="BA485" s="341"/>
      <c r="BB485" s="341"/>
      <c r="BC485" s="341"/>
      <c r="BD485" s="401"/>
      <c r="BE485" s="341"/>
      <c r="BF485" s="341"/>
      <c r="BG485" s="402"/>
      <c r="BH485" s="403"/>
      <c r="BI485" s="405"/>
      <c r="BJ485" s="405"/>
      <c r="BK485" s="405"/>
      <c r="BL485" s="405"/>
      <c r="BM485" s="514"/>
    </row>
    <row r="486" ht="18.75" customHeight="1">
      <c r="A486" s="400" t="str">
        <f t="shared" si="4"/>
        <v/>
      </c>
      <c r="B486" s="341"/>
      <c r="C486" s="559"/>
      <c r="D486" s="341"/>
      <c r="E486" s="638"/>
      <c r="F486" s="393"/>
      <c r="G486" s="341" t="str">
        <f t="array" ref="G486">IF(C486="","",XLOOKUP(C486,'Master Data'!K:K,'Master Data'!N:N,"Input in Master Data",0,1))</f>
        <v/>
      </c>
      <c r="H486" s="341" t="str">
        <f t="array" ref="H486">IF(C486="","",XLOOKUP(C486,'Master Data'!K:K,'Master Data'!O:O,"Input in Master Data",0,1))</f>
        <v/>
      </c>
      <c r="I486" s="341" t="str">
        <f t="array" ref="I486">if(U486="","",XLOOKUP(U486,Master[Company],Master[Blow],"Unknown",0,1))</f>
        <v/>
      </c>
      <c r="J486" s="341" t="str">
        <f t="array" ref="J486">if(U486="","",XLOOKUP(U486,Master[Company],Master[Pigging],"Unknown",0,1))</f>
        <v/>
      </c>
      <c r="K486" s="341" t="str">
        <f t="array" ref="K486">if(U486="","",XLOOKUP(U486,Master[Company],Master[Load Method],"Unknown",0,1))</f>
        <v/>
      </c>
      <c r="L486" s="341" t="str">
        <f t="array" ref="L486">if(U486="","",XLOOKUP(U486,Master[Company],Master[Line Distance],"Unknown",0,1))</f>
        <v/>
      </c>
      <c r="M486" s="394"/>
      <c r="N486" s="341"/>
      <c r="O486" s="341"/>
      <c r="P486" s="341" t="str">
        <f t="array" ref="P486">if(U486="","",XLOOKUP(U486,Master[Company],Master[Terms],"NA",0,1))</f>
        <v/>
      </c>
      <c r="Q486" s="341" t="str">
        <f t="shared" si="1"/>
        <v/>
      </c>
      <c r="R486" s="341" t="str">
        <f t="array" ref="R486">if(U486="","",XLOOKUP(U486,Master[Company],Master[Group],"NA",0,1))</f>
        <v/>
      </c>
      <c r="S486" s="341" t="str">
        <f t="array" ref="S486">if(U486="","",XLOOKUP(U486,Master[Company],Master[Loading Location],"NA",0,1))</f>
        <v/>
      </c>
      <c r="T486" s="341" t="str">
        <f t="array" ref="T486">if(U486="","",XLOOKUP(U486,Master[Company],Master[Acronym],"NA",0,1))</f>
        <v/>
      </c>
      <c r="U486" s="341"/>
      <c r="V486" s="342"/>
      <c r="W486" s="342"/>
      <c r="X486" s="341" t="str">
        <f t="shared" si="2"/>
        <v/>
      </c>
      <c r="Y486" s="341" t="str">
        <f t="shared" si="3"/>
        <v/>
      </c>
      <c r="Z486" s="341"/>
      <c r="AA486" s="341"/>
      <c r="AB486" s="341"/>
      <c r="AC486" s="401"/>
      <c r="AD486" s="563"/>
      <c r="AE486" s="564"/>
      <c r="AF486" s="564"/>
      <c r="AG486" s="564"/>
      <c r="AH486" s="564"/>
      <c r="AI486" s="564"/>
      <c r="AJ486" s="564"/>
      <c r="AK486" s="564"/>
      <c r="AL486" s="563"/>
      <c r="AM486" s="564"/>
      <c r="AN486" s="564"/>
      <c r="AO486" s="564"/>
      <c r="AP486" s="564"/>
      <c r="AQ486" s="564"/>
      <c r="AR486" s="564"/>
      <c r="AS486" s="564"/>
      <c r="AT486" s="401"/>
      <c r="AU486" s="399"/>
      <c r="AV486" s="617"/>
      <c r="AW486" s="401"/>
      <c r="AX486" s="401"/>
      <c r="AY486" s="341"/>
      <c r="AZ486" s="341"/>
      <c r="BA486" s="341"/>
      <c r="BB486" s="341"/>
      <c r="BC486" s="341"/>
      <c r="BD486" s="401"/>
      <c r="BE486" s="341"/>
      <c r="BF486" s="341"/>
      <c r="BG486" s="402"/>
      <c r="BH486" s="403"/>
      <c r="BI486" s="405"/>
      <c r="BJ486" s="405"/>
      <c r="BK486" s="405"/>
      <c r="BL486" s="405"/>
      <c r="BM486" s="514"/>
    </row>
    <row r="487" ht="18.75" customHeight="1">
      <c r="A487" s="400" t="str">
        <f t="shared" si="4"/>
        <v/>
      </c>
      <c r="B487" s="341"/>
      <c r="C487" s="559"/>
      <c r="D487" s="341"/>
      <c r="E487" s="638"/>
      <c r="F487" s="393"/>
      <c r="G487" s="341" t="str">
        <f t="array" ref="G487">IF(C487="","",XLOOKUP(C487,'Master Data'!K:K,'Master Data'!N:N,"Input in Master Data",0,1))</f>
        <v/>
      </c>
      <c r="H487" s="341" t="str">
        <f t="array" ref="H487">IF(C487="","",XLOOKUP(C487,'Master Data'!K:K,'Master Data'!O:O,"Input in Master Data",0,1))</f>
        <v/>
      </c>
      <c r="I487" s="341" t="str">
        <f t="array" ref="I487">if(U487="","",XLOOKUP(U487,Master[Company],Master[Blow],"Unknown",0,1))</f>
        <v/>
      </c>
      <c r="J487" s="341" t="str">
        <f t="array" ref="J487">if(U487="","",XLOOKUP(U487,Master[Company],Master[Pigging],"Unknown",0,1))</f>
        <v/>
      </c>
      <c r="K487" s="341" t="str">
        <f t="array" ref="K487">if(U487="","",XLOOKUP(U487,Master[Company],Master[Load Method],"Unknown",0,1))</f>
        <v/>
      </c>
      <c r="L487" s="341" t="str">
        <f t="array" ref="L487">if(U487="","",XLOOKUP(U487,Master[Company],Master[Line Distance],"Unknown",0,1))</f>
        <v/>
      </c>
      <c r="M487" s="394"/>
      <c r="N487" s="341"/>
      <c r="O487" s="341"/>
      <c r="P487" s="341" t="str">
        <f t="array" ref="P487">if(U487="","",XLOOKUP(U487,Master[Company],Master[Terms],"NA",0,1))</f>
        <v/>
      </c>
      <c r="Q487" s="341" t="str">
        <f t="shared" si="1"/>
        <v/>
      </c>
      <c r="R487" s="341" t="str">
        <f t="array" ref="R487">if(U487="","",XLOOKUP(U487,Master[Company],Master[Group],"NA",0,1))</f>
        <v/>
      </c>
      <c r="S487" s="341" t="str">
        <f t="array" ref="S487">if(U487="","",XLOOKUP(U487,Master[Company],Master[Loading Location],"NA",0,1))</f>
        <v/>
      </c>
      <c r="T487" s="341" t="str">
        <f t="array" ref="T487">if(U487="","",XLOOKUP(U487,Master[Company],Master[Acronym],"NA",0,1))</f>
        <v/>
      </c>
      <c r="U487" s="341"/>
      <c r="V487" s="342"/>
      <c r="W487" s="342"/>
      <c r="X487" s="341" t="str">
        <f t="shared" si="2"/>
        <v/>
      </c>
      <c r="Y487" s="341" t="str">
        <f t="shared" si="3"/>
        <v/>
      </c>
      <c r="Z487" s="341"/>
      <c r="AA487" s="341"/>
      <c r="AB487" s="341"/>
      <c r="AC487" s="401"/>
      <c r="AD487" s="563"/>
      <c r="AE487" s="564"/>
      <c r="AF487" s="564"/>
      <c r="AG487" s="564"/>
      <c r="AH487" s="564"/>
      <c r="AI487" s="564"/>
      <c r="AJ487" s="564"/>
      <c r="AK487" s="564"/>
      <c r="AL487" s="563"/>
      <c r="AM487" s="564"/>
      <c r="AN487" s="564"/>
      <c r="AO487" s="564"/>
      <c r="AP487" s="564"/>
      <c r="AQ487" s="564"/>
      <c r="AR487" s="564"/>
      <c r="AS487" s="564"/>
      <c r="AT487" s="401"/>
      <c r="AU487" s="399"/>
      <c r="AV487" s="617"/>
      <c r="AW487" s="401"/>
      <c r="AX487" s="401"/>
      <c r="AY487" s="341"/>
      <c r="AZ487" s="341"/>
      <c r="BA487" s="341"/>
      <c r="BB487" s="341"/>
      <c r="BC487" s="341"/>
      <c r="BD487" s="401"/>
      <c r="BE487" s="341"/>
      <c r="BF487" s="341"/>
      <c r="BG487" s="402"/>
      <c r="BH487" s="403"/>
      <c r="BI487" s="405"/>
      <c r="BJ487" s="405"/>
      <c r="BK487" s="405"/>
      <c r="BL487" s="405"/>
      <c r="BM487" s="514"/>
    </row>
    <row r="488" ht="18.75" customHeight="1">
      <c r="A488" s="400" t="str">
        <f t="shared" si="4"/>
        <v/>
      </c>
      <c r="B488" s="341"/>
      <c r="C488" s="559"/>
      <c r="D488" s="341"/>
      <c r="E488" s="638"/>
      <c r="F488" s="393"/>
      <c r="G488" s="341" t="str">
        <f t="array" ref="G488">IF(C488="","",XLOOKUP(C488,'Master Data'!K:K,'Master Data'!N:N,"Input in Master Data",0,1))</f>
        <v/>
      </c>
      <c r="H488" s="341" t="str">
        <f t="array" ref="H488">IF(C488="","",XLOOKUP(C488,'Master Data'!K:K,'Master Data'!O:O,"Input in Master Data",0,1))</f>
        <v/>
      </c>
      <c r="I488" s="341" t="str">
        <f t="array" ref="I488">if(U488="","",XLOOKUP(U488,Master[Company],Master[Blow],"Unknown",0,1))</f>
        <v/>
      </c>
      <c r="J488" s="341" t="str">
        <f t="array" ref="J488">if(U488="","",XLOOKUP(U488,Master[Company],Master[Pigging],"Unknown",0,1))</f>
        <v/>
      </c>
      <c r="K488" s="341" t="str">
        <f t="array" ref="K488">if(U488="","",XLOOKUP(U488,Master[Company],Master[Load Method],"Unknown",0,1))</f>
        <v/>
      </c>
      <c r="L488" s="341" t="str">
        <f t="array" ref="L488">if(U488="","",XLOOKUP(U488,Master[Company],Master[Line Distance],"Unknown",0,1))</f>
        <v/>
      </c>
      <c r="M488" s="394"/>
      <c r="N488" s="341"/>
      <c r="O488" s="341"/>
      <c r="P488" s="341" t="str">
        <f t="array" ref="P488">if(U488="","",XLOOKUP(U488,Master[Company],Master[Terms],"NA",0,1))</f>
        <v/>
      </c>
      <c r="Q488" s="341" t="str">
        <f t="shared" si="1"/>
        <v/>
      </c>
      <c r="R488" s="341" t="str">
        <f t="array" ref="R488">if(U488="","",XLOOKUP(U488,Master[Company],Master[Group],"NA",0,1))</f>
        <v/>
      </c>
      <c r="S488" s="341" t="str">
        <f t="array" ref="S488">if(U488="","",XLOOKUP(U488,Master[Company],Master[Loading Location],"NA",0,1))</f>
        <v/>
      </c>
      <c r="T488" s="341" t="str">
        <f t="array" ref="T488">if(U488="","",XLOOKUP(U488,Master[Company],Master[Acronym],"NA",0,1))</f>
        <v/>
      </c>
      <c r="U488" s="341"/>
      <c r="V488" s="342"/>
      <c r="W488" s="342"/>
      <c r="X488" s="341" t="str">
        <f t="shared" si="2"/>
        <v/>
      </c>
      <c r="Y488" s="341" t="str">
        <f t="shared" si="3"/>
        <v/>
      </c>
      <c r="Z488" s="341"/>
      <c r="AA488" s="341"/>
      <c r="AB488" s="341"/>
      <c r="AC488" s="401"/>
      <c r="AD488" s="563"/>
      <c r="AE488" s="564"/>
      <c r="AF488" s="564"/>
      <c r="AG488" s="564"/>
      <c r="AH488" s="564"/>
      <c r="AI488" s="564"/>
      <c r="AJ488" s="564"/>
      <c r="AK488" s="564"/>
      <c r="AL488" s="563"/>
      <c r="AM488" s="564"/>
      <c r="AN488" s="564"/>
      <c r="AO488" s="564"/>
      <c r="AP488" s="564"/>
      <c r="AQ488" s="564"/>
      <c r="AR488" s="564"/>
      <c r="AS488" s="564"/>
      <c r="AT488" s="401"/>
      <c r="AU488" s="399"/>
      <c r="AV488" s="617"/>
      <c r="AW488" s="401"/>
      <c r="AX488" s="401"/>
      <c r="AY488" s="341"/>
      <c r="AZ488" s="341"/>
      <c r="BA488" s="341"/>
      <c r="BB488" s="341"/>
      <c r="BC488" s="341"/>
      <c r="BD488" s="401"/>
      <c r="BE488" s="341"/>
      <c r="BF488" s="341"/>
      <c r="BG488" s="402"/>
      <c r="BH488" s="403"/>
      <c r="BI488" s="405"/>
      <c r="BJ488" s="405"/>
      <c r="BK488" s="405"/>
      <c r="BL488" s="405"/>
      <c r="BM488" s="514"/>
    </row>
    <row r="489" ht="18.75" customHeight="1">
      <c r="A489" s="400" t="str">
        <f t="shared" si="4"/>
        <v/>
      </c>
      <c r="B489" s="341"/>
      <c r="C489" s="559"/>
      <c r="D489" s="341"/>
      <c r="E489" s="638"/>
      <c r="F489" s="393"/>
      <c r="G489" s="341" t="str">
        <f t="array" ref="G489">IF(C489="","",XLOOKUP(C489,'Master Data'!K:K,'Master Data'!N:N,"Input in Master Data",0,1))</f>
        <v/>
      </c>
      <c r="H489" s="341" t="str">
        <f t="array" ref="H489">IF(C489="","",XLOOKUP(C489,'Master Data'!K:K,'Master Data'!O:O,"Input in Master Data",0,1))</f>
        <v/>
      </c>
      <c r="I489" s="341" t="str">
        <f t="array" ref="I489">if(U489="","",XLOOKUP(U489,Master[Company],Master[Blow],"Unknown",0,1))</f>
        <v/>
      </c>
      <c r="J489" s="341" t="str">
        <f t="array" ref="J489">if(U489="","",XLOOKUP(U489,Master[Company],Master[Pigging],"Unknown",0,1))</f>
        <v/>
      </c>
      <c r="K489" s="341" t="str">
        <f t="array" ref="K489">if(U489="","",XLOOKUP(U489,Master[Company],Master[Load Method],"Unknown",0,1))</f>
        <v/>
      </c>
      <c r="L489" s="341" t="str">
        <f t="array" ref="L489">if(U489="","",XLOOKUP(U489,Master[Company],Master[Line Distance],"Unknown",0,1))</f>
        <v/>
      </c>
      <c r="M489" s="394"/>
      <c r="N489" s="341"/>
      <c r="O489" s="341"/>
      <c r="P489" s="341" t="str">
        <f t="array" ref="P489">if(U489="","",XLOOKUP(U489,Master[Company],Master[Terms],"NA",0,1))</f>
        <v/>
      </c>
      <c r="Q489" s="341" t="str">
        <f t="shared" si="1"/>
        <v/>
      </c>
      <c r="R489" s="341" t="str">
        <f t="array" ref="R489">if(U489="","",XLOOKUP(U489,Master[Company],Master[Group],"NA",0,1))</f>
        <v/>
      </c>
      <c r="S489" s="341" t="str">
        <f t="array" ref="S489">if(U489="","",XLOOKUP(U489,Master[Company],Master[Loading Location],"NA",0,1))</f>
        <v/>
      </c>
      <c r="T489" s="341" t="str">
        <f t="array" ref="T489">if(U489="","",XLOOKUP(U489,Master[Company],Master[Acronym],"NA",0,1))</f>
        <v/>
      </c>
      <c r="U489" s="341"/>
      <c r="V489" s="342"/>
      <c r="W489" s="342"/>
      <c r="X489" s="341" t="str">
        <f t="shared" si="2"/>
        <v/>
      </c>
      <c r="Y489" s="341" t="str">
        <f t="shared" si="3"/>
        <v/>
      </c>
      <c r="Z489" s="341"/>
      <c r="AA489" s="341"/>
      <c r="AB489" s="341"/>
      <c r="AC489" s="401"/>
      <c r="AD489" s="563"/>
      <c r="AE489" s="564"/>
      <c r="AF489" s="564"/>
      <c r="AG489" s="564"/>
      <c r="AH489" s="564"/>
      <c r="AI489" s="564"/>
      <c r="AJ489" s="564"/>
      <c r="AK489" s="564"/>
      <c r="AL489" s="563"/>
      <c r="AM489" s="564"/>
      <c r="AN489" s="564"/>
      <c r="AO489" s="564"/>
      <c r="AP489" s="564"/>
      <c r="AQ489" s="564"/>
      <c r="AR489" s="564"/>
      <c r="AS489" s="564"/>
      <c r="AT489" s="401"/>
      <c r="AU489" s="399"/>
      <c r="AV489" s="617"/>
      <c r="AW489" s="401"/>
      <c r="AX489" s="401"/>
      <c r="AY489" s="341"/>
      <c r="AZ489" s="341"/>
      <c r="BA489" s="341"/>
      <c r="BB489" s="341"/>
      <c r="BC489" s="341"/>
      <c r="BD489" s="401"/>
      <c r="BE489" s="341"/>
      <c r="BF489" s="341"/>
      <c r="BG489" s="402"/>
      <c r="BH489" s="403"/>
      <c r="BI489" s="405"/>
      <c r="BJ489" s="405"/>
      <c r="BK489" s="405"/>
      <c r="BL489" s="405"/>
      <c r="BM489" s="514"/>
    </row>
    <row r="490" ht="18.75" customHeight="1">
      <c r="A490" s="400" t="str">
        <f t="shared" si="4"/>
        <v/>
      </c>
      <c r="B490" s="341"/>
      <c r="C490" s="559"/>
      <c r="D490" s="341"/>
      <c r="E490" s="638"/>
      <c r="F490" s="393"/>
      <c r="G490" s="341" t="str">
        <f t="array" ref="G490">IF(C490="","",XLOOKUP(C490,'Master Data'!K:K,'Master Data'!N:N,"Input in Master Data",0,1))</f>
        <v/>
      </c>
      <c r="H490" s="341" t="str">
        <f t="array" ref="H490">IF(C490="","",XLOOKUP(C490,'Master Data'!K:K,'Master Data'!O:O,"Input in Master Data",0,1))</f>
        <v/>
      </c>
      <c r="I490" s="341" t="str">
        <f t="array" ref="I490">if(U490="","",XLOOKUP(U490,Master[Company],Master[Blow],"Unknown",0,1))</f>
        <v/>
      </c>
      <c r="J490" s="341" t="str">
        <f t="array" ref="J490">if(U490="","",XLOOKUP(U490,Master[Company],Master[Pigging],"Unknown",0,1))</f>
        <v/>
      </c>
      <c r="K490" s="341" t="str">
        <f t="array" ref="K490">if(U490="","",XLOOKUP(U490,Master[Company],Master[Load Method],"Unknown",0,1))</f>
        <v/>
      </c>
      <c r="L490" s="341" t="str">
        <f t="array" ref="L490">if(U490="","",XLOOKUP(U490,Master[Company],Master[Line Distance],"Unknown",0,1))</f>
        <v/>
      </c>
      <c r="M490" s="394"/>
      <c r="N490" s="341"/>
      <c r="O490" s="341"/>
      <c r="P490" s="341" t="str">
        <f t="array" ref="P490">if(U490="","",XLOOKUP(U490,Master[Company],Master[Terms],"NA",0,1))</f>
        <v/>
      </c>
      <c r="Q490" s="341" t="str">
        <f t="shared" si="1"/>
        <v/>
      </c>
      <c r="R490" s="341" t="str">
        <f t="array" ref="R490">if(U490="","",XLOOKUP(U490,Master[Company],Master[Group],"NA",0,1))</f>
        <v/>
      </c>
      <c r="S490" s="341" t="str">
        <f t="array" ref="S490">if(U490="","",XLOOKUP(U490,Master[Company],Master[Loading Location],"NA",0,1))</f>
        <v/>
      </c>
      <c r="T490" s="341" t="str">
        <f t="array" ref="T490">if(U490="","",XLOOKUP(U490,Master[Company],Master[Acronym],"NA",0,1))</f>
        <v/>
      </c>
      <c r="U490" s="341"/>
      <c r="V490" s="342"/>
      <c r="W490" s="342"/>
      <c r="X490" s="341" t="str">
        <f t="shared" si="2"/>
        <v/>
      </c>
      <c r="Y490" s="341" t="str">
        <f t="shared" si="3"/>
        <v/>
      </c>
      <c r="Z490" s="341"/>
      <c r="AA490" s="341"/>
      <c r="AB490" s="341"/>
      <c r="AC490" s="401"/>
      <c r="AD490" s="563"/>
      <c r="AE490" s="564"/>
      <c r="AF490" s="564"/>
      <c r="AG490" s="564"/>
      <c r="AH490" s="564"/>
      <c r="AI490" s="564"/>
      <c r="AJ490" s="564"/>
      <c r="AK490" s="564"/>
      <c r="AL490" s="563"/>
      <c r="AM490" s="564"/>
      <c r="AN490" s="564"/>
      <c r="AO490" s="564"/>
      <c r="AP490" s="564"/>
      <c r="AQ490" s="564"/>
      <c r="AR490" s="564"/>
      <c r="AS490" s="564"/>
      <c r="AT490" s="401"/>
      <c r="AU490" s="399"/>
      <c r="AV490" s="617"/>
      <c r="AW490" s="401"/>
      <c r="AX490" s="401"/>
      <c r="AY490" s="341"/>
      <c r="AZ490" s="341"/>
      <c r="BA490" s="341"/>
      <c r="BB490" s="341"/>
      <c r="BC490" s="341"/>
      <c r="BD490" s="401"/>
      <c r="BE490" s="341"/>
      <c r="BF490" s="341"/>
      <c r="BG490" s="402"/>
      <c r="BH490" s="403"/>
      <c r="BI490" s="405"/>
      <c r="BJ490" s="405"/>
      <c r="BK490" s="405"/>
      <c r="BL490" s="405"/>
      <c r="BM490" s="514"/>
    </row>
    <row r="491" ht="18.75" customHeight="1">
      <c r="A491" s="400" t="str">
        <f t="shared" si="4"/>
        <v/>
      </c>
      <c r="B491" s="341"/>
      <c r="C491" s="559"/>
      <c r="D491" s="341"/>
      <c r="E491" s="638"/>
      <c r="F491" s="393"/>
      <c r="G491" s="341" t="str">
        <f t="array" ref="G491">IF(C491="","",XLOOKUP(C491,'Master Data'!K:K,'Master Data'!N:N,"Input in Master Data",0,1))</f>
        <v/>
      </c>
      <c r="H491" s="341" t="str">
        <f t="array" ref="H491">IF(C491="","",XLOOKUP(C491,'Master Data'!K:K,'Master Data'!O:O,"Input in Master Data",0,1))</f>
        <v/>
      </c>
      <c r="I491" s="341" t="str">
        <f t="array" ref="I491">if(U491="","",XLOOKUP(U491,Master[Company],Master[Blow],"Unknown",0,1))</f>
        <v/>
      </c>
      <c r="J491" s="341" t="str">
        <f t="array" ref="J491">if(U491="","",XLOOKUP(U491,Master[Company],Master[Pigging],"Unknown",0,1))</f>
        <v/>
      </c>
      <c r="K491" s="341" t="str">
        <f t="array" ref="K491">if(U491="","",XLOOKUP(U491,Master[Company],Master[Load Method],"Unknown",0,1))</f>
        <v/>
      </c>
      <c r="L491" s="341" t="str">
        <f t="array" ref="L491">if(U491="","",XLOOKUP(U491,Master[Company],Master[Line Distance],"Unknown",0,1))</f>
        <v/>
      </c>
      <c r="M491" s="394"/>
      <c r="N491" s="341"/>
      <c r="O491" s="341"/>
      <c r="P491" s="341" t="str">
        <f t="array" ref="P491">if(U491="","",XLOOKUP(U491,Master[Company],Master[Terms],"NA",0,1))</f>
        <v/>
      </c>
      <c r="Q491" s="341" t="str">
        <f t="shared" si="1"/>
        <v/>
      </c>
      <c r="R491" s="341" t="str">
        <f t="array" ref="R491">if(U491="","",XLOOKUP(U491,Master[Company],Master[Group],"NA",0,1))</f>
        <v/>
      </c>
      <c r="S491" s="341" t="str">
        <f t="array" ref="S491">if(U491="","",XLOOKUP(U491,Master[Company],Master[Loading Location],"NA",0,1))</f>
        <v/>
      </c>
      <c r="T491" s="341" t="str">
        <f t="array" ref="T491">if(U491="","",XLOOKUP(U491,Master[Company],Master[Acronym],"NA",0,1))</f>
        <v/>
      </c>
      <c r="U491" s="341"/>
      <c r="V491" s="342"/>
      <c r="W491" s="342"/>
      <c r="X491" s="341" t="str">
        <f t="shared" si="2"/>
        <v/>
      </c>
      <c r="Y491" s="341" t="str">
        <f t="shared" si="3"/>
        <v/>
      </c>
      <c r="Z491" s="341"/>
      <c r="AA491" s="341"/>
      <c r="AB491" s="341"/>
      <c r="AC491" s="401"/>
      <c r="AD491" s="563"/>
      <c r="AE491" s="564"/>
      <c r="AF491" s="564"/>
      <c r="AG491" s="564"/>
      <c r="AH491" s="564"/>
      <c r="AI491" s="564"/>
      <c r="AJ491" s="564"/>
      <c r="AK491" s="564"/>
      <c r="AL491" s="563"/>
      <c r="AM491" s="564"/>
      <c r="AN491" s="564"/>
      <c r="AO491" s="564"/>
      <c r="AP491" s="564"/>
      <c r="AQ491" s="564"/>
      <c r="AR491" s="564"/>
      <c r="AS491" s="564"/>
      <c r="AT491" s="401"/>
      <c r="AU491" s="399"/>
      <c r="AV491" s="617"/>
      <c r="AW491" s="401"/>
      <c r="AX491" s="401"/>
      <c r="AY491" s="341"/>
      <c r="AZ491" s="341"/>
      <c r="BA491" s="341"/>
      <c r="BB491" s="341"/>
      <c r="BC491" s="341"/>
      <c r="BD491" s="401"/>
      <c r="BE491" s="341"/>
      <c r="BF491" s="341"/>
      <c r="BG491" s="402"/>
      <c r="BH491" s="403"/>
      <c r="BI491" s="405"/>
      <c r="BJ491" s="405"/>
      <c r="BK491" s="405"/>
      <c r="BL491" s="405"/>
      <c r="BM491" s="514"/>
    </row>
    <row r="492" ht="18.75" customHeight="1">
      <c r="A492" s="400" t="str">
        <f t="shared" si="4"/>
        <v/>
      </c>
      <c r="B492" s="341"/>
      <c r="C492" s="559"/>
      <c r="D492" s="341"/>
      <c r="E492" s="638"/>
      <c r="F492" s="393"/>
      <c r="G492" s="341" t="str">
        <f t="array" ref="G492">IF(C492="","",XLOOKUP(C492,'Master Data'!K:K,'Master Data'!N:N,"Input in Master Data",0,1))</f>
        <v/>
      </c>
      <c r="H492" s="341" t="str">
        <f t="array" ref="H492">IF(C492="","",XLOOKUP(C492,'Master Data'!K:K,'Master Data'!O:O,"Input in Master Data",0,1))</f>
        <v/>
      </c>
      <c r="I492" s="341" t="str">
        <f t="array" ref="I492">if(U492="","",XLOOKUP(U492,Master[Company],Master[Blow],"Unknown",0,1))</f>
        <v/>
      </c>
      <c r="J492" s="341" t="str">
        <f t="array" ref="J492">if(U492="","",XLOOKUP(U492,Master[Company],Master[Pigging],"Unknown",0,1))</f>
        <v/>
      </c>
      <c r="K492" s="341" t="str">
        <f t="array" ref="K492">if(U492="","",XLOOKUP(U492,Master[Company],Master[Load Method],"Unknown",0,1))</f>
        <v/>
      </c>
      <c r="L492" s="341" t="str">
        <f t="array" ref="L492">if(U492="","",XLOOKUP(U492,Master[Company],Master[Line Distance],"Unknown",0,1))</f>
        <v/>
      </c>
      <c r="M492" s="394"/>
      <c r="N492" s="341"/>
      <c r="O492" s="341"/>
      <c r="P492" s="341" t="str">
        <f t="array" ref="P492">if(U492="","",XLOOKUP(U492,Master[Company],Master[Terms],"NA",0,1))</f>
        <v/>
      </c>
      <c r="Q492" s="341" t="str">
        <f t="shared" si="1"/>
        <v/>
      </c>
      <c r="R492" s="341" t="str">
        <f t="array" ref="R492">if(U492="","",XLOOKUP(U492,Master[Company],Master[Group],"NA",0,1))</f>
        <v/>
      </c>
      <c r="S492" s="341" t="str">
        <f t="array" ref="S492">if(U492="","",XLOOKUP(U492,Master[Company],Master[Loading Location],"NA",0,1))</f>
        <v/>
      </c>
      <c r="T492" s="341" t="str">
        <f t="array" ref="T492">if(U492="","",XLOOKUP(U492,Master[Company],Master[Acronym],"NA",0,1))</f>
        <v/>
      </c>
      <c r="U492" s="341"/>
      <c r="V492" s="342"/>
      <c r="W492" s="342"/>
      <c r="X492" s="341" t="str">
        <f t="shared" si="2"/>
        <v/>
      </c>
      <c r="Y492" s="341" t="str">
        <f t="shared" si="3"/>
        <v/>
      </c>
      <c r="Z492" s="341"/>
      <c r="AA492" s="341"/>
      <c r="AB492" s="341"/>
      <c r="AC492" s="401"/>
      <c r="AD492" s="563"/>
      <c r="AE492" s="564"/>
      <c r="AF492" s="564"/>
      <c r="AG492" s="564"/>
      <c r="AH492" s="564"/>
      <c r="AI492" s="564"/>
      <c r="AJ492" s="564"/>
      <c r="AK492" s="564"/>
      <c r="AL492" s="563"/>
      <c r="AM492" s="564"/>
      <c r="AN492" s="564"/>
      <c r="AO492" s="564"/>
      <c r="AP492" s="564"/>
      <c r="AQ492" s="564"/>
      <c r="AR492" s="564"/>
      <c r="AS492" s="564"/>
      <c r="AT492" s="401"/>
      <c r="AU492" s="399"/>
      <c r="AV492" s="617"/>
      <c r="AW492" s="401"/>
      <c r="AX492" s="401"/>
      <c r="AY492" s="341"/>
      <c r="AZ492" s="341"/>
      <c r="BA492" s="341"/>
      <c r="BB492" s="341"/>
      <c r="BC492" s="341"/>
      <c r="BD492" s="401"/>
      <c r="BE492" s="341"/>
      <c r="BF492" s="341"/>
      <c r="BG492" s="402"/>
      <c r="BH492" s="403"/>
      <c r="BI492" s="405"/>
      <c r="BJ492" s="405"/>
      <c r="BK492" s="405"/>
      <c r="BL492" s="405"/>
      <c r="BM492" s="514"/>
    </row>
    <row r="493" ht="18.75" customHeight="1">
      <c r="A493" s="400" t="str">
        <f t="shared" si="4"/>
        <v/>
      </c>
      <c r="B493" s="341"/>
      <c r="C493" s="559"/>
      <c r="D493" s="341"/>
      <c r="E493" s="638"/>
      <c r="F493" s="393"/>
      <c r="G493" s="341" t="str">
        <f t="array" ref="G493">IF(C493="","",XLOOKUP(C493,'Master Data'!K:K,'Master Data'!N:N,"Input in Master Data",0,1))</f>
        <v/>
      </c>
      <c r="H493" s="341" t="str">
        <f t="array" ref="H493">IF(C493="","",XLOOKUP(C493,'Master Data'!K:K,'Master Data'!O:O,"Input in Master Data",0,1))</f>
        <v/>
      </c>
      <c r="I493" s="341" t="str">
        <f t="array" ref="I493">if(U493="","",XLOOKUP(U493,Master[Company],Master[Blow],"Unknown",0,1))</f>
        <v/>
      </c>
      <c r="J493" s="341" t="str">
        <f t="array" ref="J493">if(U493="","",XLOOKUP(U493,Master[Company],Master[Pigging],"Unknown",0,1))</f>
        <v/>
      </c>
      <c r="K493" s="341" t="str">
        <f t="array" ref="K493">if(U493="","",XLOOKUP(U493,Master[Company],Master[Load Method],"Unknown",0,1))</f>
        <v/>
      </c>
      <c r="L493" s="341" t="str">
        <f t="array" ref="L493">if(U493="","",XLOOKUP(U493,Master[Company],Master[Line Distance],"Unknown",0,1))</f>
        <v/>
      </c>
      <c r="M493" s="394"/>
      <c r="N493" s="341"/>
      <c r="O493" s="341"/>
      <c r="P493" s="341" t="str">
        <f t="array" ref="P493">if(U493="","",XLOOKUP(U493,Master[Company],Master[Terms],"NA",0,1))</f>
        <v/>
      </c>
      <c r="Q493" s="341" t="str">
        <f t="shared" si="1"/>
        <v/>
      </c>
      <c r="R493" s="341" t="str">
        <f t="array" ref="R493">if(U493="","",XLOOKUP(U493,Master[Company],Master[Group],"NA",0,1))</f>
        <v/>
      </c>
      <c r="S493" s="341" t="str">
        <f t="array" ref="S493">if(U493="","",XLOOKUP(U493,Master[Company],Master[Loading Location],"NA",0,1))</f>
        <v/>
      </c>
      <c r="T493" s="341" t="str">
        <f t="array" ref="T493">if(U493="","",XLOOKUP(U493,Master[Company],Master[Acronym],"NA",0,1))</f>
        <v/>
      </c>
      <c r="U493" s="341"/>
      <c r="V493" s="342"/>
      <c r="W493" s="342"/>
      <c r="X493" s="341" t="str">
        <f t="shared" si="2"/>
        <v/>
      </c>
      <c r="Y493" s="341" t="str">
        <f t="shared" si="3"/>
        <v/>
      </c>
      <c r="Z493" s="341"/>
      <c r="AA493" s="341"/>
      <c r="AB493" s="341"/>
      <c r="AC493" s="401"/>
      <c r="AD493" s="563"/>
      <c r="AE493" s="564"/>
      <c r="AF493" s="564"/>
      <c r="AG493" s="564"/>
      <c r="AH493" s="564"/>
      <c r="AI493" s="564"/>
      <c r="AJ493" s="564"/>
      <c r="AK493" s="564"/>
      <c r="AL493" s="563"/>
      <c r="AM493" s="564"/>
      <c r="AN493" s="564"/>
      <c r="AO493" s="564"/>
      <c r="AP493" s="564"/>
      <c r="AQ493" s="564"/>
      <c r="AR493" s="564"/>
      <c r="AS493" s="564"/>
      <c r="AT493" s="401"/>
      <c r="AU493" s="399"/>
      <c r="AV493" s="617"/>
      <c r="AW493" s="401"/>
      <c r="AX493" s="401"/>
      <c r="AY493" s="341"/>
      <c r="AZ493" s="341"/>
      <c r="BA493" s="341"/>
      <c r="BB493" s="341"/>
      <c r="BC493" s="341"/>
      <c r="BD493" s="401"/>
      <c r="BE493" s="341"/>
      <c r="BF493" s="341"/>
      <c r="BG493" s="402"/>
      <c r="BH493" s="403"/>
      <c r="BI493" s="405"/>
      <c r="BJ493" s="405"/>
      <c r="BK493" s="405"/>
      <c r="BL493" s="405"/>
      <c r="BM493" s="514"/>
    </row>
    <row r="494" ht="18.75" customHeight="1">
      <c r="A494" s="400" t="str">
        <f t="shared" si="4"/>
        <v/>
      </c>
      <c r="B494" s="341"/>
      <c r="C494" s="559"/>
      <c r="D494" s="341"/>
      <c r="E494" s="638"/>
      <c r="F494" s="393"/>
      <c r="G494" s="341" t="str">
        <f t="array" ref="G494">IF(C494="","",XLOOKUP(C494,'Master Data'!K:K,'Master Data'!N:N,"Input in Master Data",0,1))</f>
        <v/>
      </c>
      <c r="H494" s="341" t="str">
        <f t="array" ref="H494">IF(C494="","",XLOOKUP(C494,'Master Data'!K:K,'Master Data'!O:O,"Input in Master Data",0,1))</f>
        <v/>
      </c>
      <c r="I494" s="341" t="str">
        <f t="array" ref="I494">if(U494="","",XLOOKUP(U494,Master[Company],Master[Blow],"Unknown",0,1))</f>
        <v/>
      </c>
      <c r="J494" s="341" t="str">
        <f t="array" ref="J494">if(U494="","",XLOOKUP(U494,Master[Company],Master[Pigging],"Unknown",0,1))</f>
        <v/>
      </c>
      <c r="K494" s="341" t="str">
        <f t="array" ref="K494">if(U494="","",XLOOKUP(U494,Master[Company],Master[Load Method],"Unknown",0,1))</f>
        <v/>
      </c>
      <c r="L494" s="341" t="str">
        <f t="array" ref="L494">if(U494="","",XLOOKUP(U494,Master[Company],Master[Line Distance],"Unknown",0,1))</f>
        <v/>
      </c>
      <c r="M494" s="394"/>
      <c r="N494" s="341"/>
      <c r="O494" s="341"/>
      <c r="P494" s="341" t="str">
        <f t="array" ref="P494">if(U494="","",XLOOKUP(U494,Master[Company],Master[Terms],"NA",0,1))</f>
        <v/>
      </c>
      <c r="Q494" s="341" t="str">
        <f t="shared" si="1"/>
        <v/>
      </c>
      <c r="R494" s="341" t="str">
        <f t="array" ref="R494">if(U494="","",XLOOKUP(U494,Master[Company],Master[Group],"NA",0,1))</f>
        <v/>
      </c>
      <c r="S494" s="341" t="str">
        <f t="array" ref="S494">if(U494="","",XLOOKUP(U494,Master[Company],Master[Loading Location],"NA",0,1))</f>
        <v/>
      </c>
      <c r="T494" s="341" t="str">
        <f t="array" ref="T494">if(U494="","",XLOOKUP(U494,Master[Company],Master[Acronym],"NA",0,1))</f>
        <v/>
      </c>
      <c r="U494" s="341"/>
      <c r="V494" s="342"/>
      <c r="W494" s="342"/>
      <c r="X494" s="341" t="str">
        <f t="shared" si="2"/>
        <v/>
      </c>
      <c r="Y494" s="341" t="str">
        <f t="shared" si="3"/>
        <v/>
      </c>
      <c r="Z494" s="341"/>
      <c r="AA494" s="341"/>
      <c r="AB494" s="341"/>
      <c r="AC494" s="401"/>
      <c r="AD494" s="563"/>
      <c r="AE494" s="564"/>
      <c r="AF494" s="564"/>
      <c r="AG494" s="564"/>
      <c r="AH494" s="564"/>
      <c r="AI494" s="564"/>
      <c r="AJ494" s="564"/>
      <c r="AK494" s="564"/>
      <c r="AL494" s="563"/>
      <c r="AM494" s="564"/>
      <c r="AN494" s="564"/>
      <c r="AO494" s="564"/>
      <c r="AP494" s="564"/>
      <c r="AQ494" s="564"/>
      <c r="AR494" s="564"/>
      <c r="AS494" s="564"/>
      <c r="AT494" s="401"/>
      <c r="AU494" s="399"/>
      <c r="AV494" s="617"/>
      <c r="AW494" s="401"/>
      <c r="AX494" s="401"/>
      <c r="AY494" s="341"/>
      <c r="AZ494" s="341"/>
      <c r="BA494" s="341"/>
      <c r="BB494" s="341"/>
      <c r="BC494" s="341"/>
      <c r="BD494" s="401"/>
      <c r="BE494" s="341"/>
      <c r="BF494" s="341"/>
      <c r="BG494" s="402"/>
      <c r="BH494" s="403"/>
      <c r="BI494" s="405"/>
      <c r="BJ494" s="405"/>
      <c r="BK494" s="405"/>
      <c r="BL494" s="405"/>
      <c r="BM494" s="514"/>
    </row>
    <row r="495" ht="18.75" customHeight="1">
      <c r="A495" s="400" t="str">
        <f t="shared" si="4"/>
        <v/>
      </c>
      <c r="B495" s="341"/>
      <c r="C495" s="559"/>
      <c r="D495" s="341"/>
      <c r="E495" s="638"/>
      <c r="F495" s="393"/>
      <c r="G495" s="341" t="str">
        <f t="array" ref="G495">IF(C495="","",XLOOKUP(C495,'Master Data'!K:K,'Master Data'!N:N,"Input in Master Data",0,1))</f>
        <v/>
      </c>
      <c r="H495" s="341" t="str">
        <f t="array" ref="H495">IF(C495="","",XLOOKUP(C495,'Master Data'!K:K,'Master Data'!O:O,"Input in Master Data",0,1))</f>
        <v/>
      </c>
      <c r="I495" s="341" t="str">
        <f t="array" ref="I495">if(U495="","",XLOOKUP(U495,Master[Company],Master[Blow],"Unknown",0,1))</f>
        <v/>
      </c>
      <c r="J495" s="341" t="str">
        <f t="array" ref="J495">if(U495="","",XLOOKUP(U495,Master[Company],Master[Pigging],"Unknown",0,1))</f>
        <v/>
      </c>
      <c r="K495" s="341" t="str">
        <f t="array" ref="K495">if(U495="","",XLOOKUP(U495,Master[Company],Master[Load Method],"Unknown",0,1))</f>
        <v/>
      </c>
      <c r="L495" s="341" t="str">
        <f t="array" ref="L495">if(U495="","",XLOOKUP(U495,Master[Company],Master[Line Distance],"Unknown",0,1))</f>
        <v/>
      </c>
      <c r="M495" s="394"/>
      <c r="N495" s="341"/>
      <c r="O495" s="341"/>
      <c r="P495" s="341" t="str">
        <f t="array" ref="P495">if(U495="","",XLOOKUP(U495,Master[Company],Master[Terms],"NA",0,1))</f>
        <v/>
      </c>
      <c r="Q495" s="341" t="str">
        <f t="shared" si="1"/>
        <v/>
      </c>
      <c r="R495" s="341" t="str">
        <f t="array" ref="R495">if(U495="","",XLOOKUP(U495,Master[Company],Master[Group],"NA",0,1))</f>
        <v/>
      </c>
      <c r="S495" s="341" t="str">
        <f t="array" ref="S495">if(U495="","",XLOOKUP(U495,Master[Company],Master[Loading Location],"NA",0,1))</f>
        <v/>
      </c>
      <c r="T495" s="341" t="str">
        <f t="array" ref="T495">if(U495="","",XLOOKUP(U495,Master[Company],Master[Acronym],"NA",0,1))</f>
        <v/>
      </c>
      <c r="U495" s="341"/>
      <c r="V495" s="342"/>
      <c r="W495" s="342"/>
      <c r="X495" s="341" t="str">
        <f t="shared" si="2"/>
        <v/>
      </c>
      <c r="Y495" s="341" t="str">
        <f t="shared" si="3"/>
        <v/>
      </c>
      <c r="Z495" s="341"/>
      <c r="AA495" s="341"/>
      <c r="AB495" s="341"/>
      <c r="AC495" s="401"/>
      <c r="AD495" s="563"/>
      <c r="AE495" s="564"/>
      <c r="AF495" s="564"/>
      <c r="AG495" s="564"/>
      <c r="AH495" s="564"/>
      <c r="AI495" s="564"/>
      <c r="AJ495" s="564"/>
      <c r="AK495" s="564"/>
      <c r="AL495" s="563"/>
      <c r="AM495" s="564"/>
      <c r="AN495" s="564"/>
      <c r="AO495" s="564"/>
      <c r="AP495" s="564"/>
      <c r="AQ495" s="564"/>
      <c r="AR495" s="564"/>
      <c r="AS495" s="564"/>
      <c r="AT495" s="401"/>
      <c r="AU495" s="399"/>
      <c r="AV495" s="617"/>
      <c r="AW495" s="401"/>
      <c r="AX495" s="401"/>
      <c r="AY495" s="341"/>
      <c r="AZ495" s="341"/>
      <c r="BA495" s="341"/>
      <c r="BB495" s="341"/>
      <c r="BC495" s="341"/>
      <c r="BD495" s="401"/>
      <c r="BE495" s="341"/>
      <c r="BF495" s="341"/>
      <c r="BG495" s="402"/>
      <c r="BH495" s="403"/>
      <c r="BI495" s="405"/>
      <c r="BJ495" s="405"/>
      <c r="BK495" s="405"/>
      <c r="BL495" s="405"/>
      <c r="BM495" s="514"/>
    </row>
    <row r="496" ht="18.75" customHeight="1">
      <c r="A496" s="400" t="str">
        <f t="shared" si="4"/>
        <v/>
      </c>
      <c r="B496" s="341"/>
      <c r="C496" s="559"/>
      <c r="D496" s="341"/>
      <c r="E496" s="638"/>
      <c r="F496" s="393"/>
      <c r="G496" s="341" t="str">
        <f t="array" ref="G496">IF(C496="","",XLOOKUP(C496,'Master Data'!K:K,'Master Data'!N:N,"Input in Master Data",0,1))</f>
        <v/>
      </c>
      <c r="H496" s="341" t="str">
        <f t="array" ref="H496">IF(C496="","",XLOOKUP(C496,'Master Data'!K:K,'Master Data'!O:O,"Input in Master Data",0,1))</f>
        <v/>
      </c>
      <c r="I496" s="341" t="str">
        <f t="array" ref="I496">if(U496="","",XLOOKUP(U496,Master[Company],Master[Blow],"Unknown",0,1))</f>
        <v/>
      </c>
      <c r="J496" s="341" t="str">
        <f t="array" ref="J496">if(U496="","",XLOOKUP(U496,Master[Company],Master[Pigging],"Unknown",0,1))</f>
        <v/>
      </c>
      <c r="K496" s="341" t="str">
        <f t="array" ref="K496">if(U496="","",XLOOKUP(U496,Master[Company],Master[Load Method],"Unknown",0,1))</f>
        <v/>
      </c>
      <c r="L496" s="341" t="str">
        <f t="array" ref="L496">if(U496="","",XLOOKUP(U496,Master[Company],Master[Line Distance],"Unknown",0,1))</f>
        <v/>
      </c>
      <c r="M496" s="394"/>
      <c r="N496" s="341"/>
      <c r="O496" s="341"/>
      <c r="P496" s="341" t="str">
        <f t="array" ref="P496">if(U496="","",XLOOKUP(U496,Master[Company],Master[Terms],"NA",0,1))</f>
        <v/>
      </c>
      <c r="Q496" s="341" t="str">
        <f t="shared" si="1"/>
        <v/>
      </c>
      <c r="R496" s="341" t="str">
        <f t="array" ref="R496">if(U496="","",XLOOKUP(U496,Master[Company],Master[Group],"NA",0,1))</f>
        <v/>
      </c>
      <c r="S496" s="341" t="str">
        <f t="array" ref="S496">if(U496="","",XLOOKUP(U496,Master[Company],Master[Loading Location],"NA",0,1))</f>
        <v/>
      </c>
      <c r="T496" s="341" t="str">
        <f t="array" ref="T496">if(U496="","",XLOOKUP(U496,Master[Company],Master[Acronym],"NA",0,1))</f>
        <v/>
      </c>
      <c r="U496" s="341"/>
      <c r="V496" s="342"/>
      <c r="W496" s="342"/>
      <c r="X496" s="341" t="str">
        <f t="shared" si="2"/>
        <v/>
      </c>
      <c r="Y496" s="341" t="str">
        <f t="shared" si="3"/>
        <v/>
      </c>
      <c r="Z496" s="341"/>
      <c r="AA496" s="341"/>
      <c r="AB496" s="341"/>
      <c r="AC496" s="401"/>
      <c r="AD496" s="563"/>
      <c r="AE496" s="564"/>
      <c r="AF496" s="564"/>
      <c r="AG496" s="564"/>
      <c r="AH496" s="564"/>
      <c r="AI496" s="564"/>
      <c r="AJ496" s="564"/>
      <c r="AK496" s="564"/>
      <c r="AL496" s="563"/>
      <c r="AM496" s="564"/>
      <c r="AN496" s="564"/>
      <c r="AO496" s="564"/>
      <c r="AP496" s="564"/>
      <c r="AQ496" s="564"/>
      <c r="AR496" s="564"/>
      <c r="AS496" s="564"/>
      <c r="AT496" s="401"/>
      <c r="AU496" s="399"/>
      <c r="AV496" s="617"/>
      <c r="AW496" s="401"/>
      <c r="AX496" s="401"/>
      <c r="AY496" s="341"/>
      <c r="AZ496" s="341"/>
      <c r="BA496" s="341"/>
      <c r="BB496" s="341"/>
      <c r="BC496" s="341"/>
      <c r="BD496" s="401"/>
      <c r="BE496" s="341"/>
      <c r="BF496" s="341"/>
      <c r="BG496" s="402"/>
      <c r="BH496" s="403"/>
      <c r="BI496" s="405"/>
      <c r="BJ496" s="405"/>
      <c r="BK496" s="405"/>
      <c r="BL496" s="405"/>
      <c r="BM496" s="514"/>
    </row>
    <row r="497" ht="18.75" customHeight="1">
      <c r="A497" s="400" t="str">
        <f t="shared" si="4"/>
        <v/>
      </c>
      <c r="B497" s="341"/>
      <c r="C497" s="559"/>
      <c r="D497" s="341"/>
      <c r="E497" s="638"/>
      <c r="F497" s="393"/>
      <c r="G497" s="341" t="str">
        <f t="array" ref="G497">IF(C497="","",XLOOKUP(C497,'Master Data'!K:K,'Master Data'!N:N,"Input in Master Data",0,1))</f>
        <v/>
      </c>
      <c r="H497" s="341" t="str">
        <f t="array" ref="H497">IF(C497="","",XLOOKUP(C497,'Master Data'!K:K,'Master Data'!O:O,"Input in Master Data",0,1))</f>
        <v/>
      </c>
      <c r="I497" s="341" t="str">
        <f t="array" ref="I497">if(U497="","",XLOOKUP(U497,Master[Company],Master[Blow],"Unknown",0,1))</f>
        <v/>
      </c>
      <c r="J497" s="341" t="str">
        <f t="array" ref="J497">if(U497="","",XLOOKUP(U497,Master[Company],Master[Pigging],"Unknown",0,1))</f>
        <v/>
      </c>
      <c r="K497" s="341" t="str">
        <f t="array" ref="K497">if(U497="","",XLOOKUP(U497,Master[Company],Master[Load Method],"Unknown",0,1))</f>
        <v/>
      </c>
      <c r="L497" s="341" t="str">
        <f t="array" ref="L497">if(U497="","",XLOOKUP(U497,Master[Company],Master[Line Distance],"Unknown",0,1))</f>
        <v/>
      </c>
      <c r="M497" s="394"/>
      <c r="N497" s="341"/>
      <c r="O497" s="341"/>
      <c r="P497" s="341" t="str">
        <f t="array" ref="P497">if(U497="","",XLOOKUP(U497,Master[Company],Master[Terms],"NA",0,1))</f>
        <v/>
      </c>
      <c r="Q497" s="341" t="str">
        <f t="shared" si="1"/>
        <v/>
      </c>
      <c r="R497" s="341" t="str">
        <f t="array" ref="R497">if(U497="","",XLOOKUP(U497,Master[Company],Master[Group],"NA",0,1))</f>
        <v/>
      </c>
      <c r="S497" s="341" t="str">
        <f t="array" ref="S497">if(U497="","",XLOOKUP(U497,Master[Company],Master[Loading Location],"NA",0,1))</f>
        <v/>
      </c>
      <c r="T497" s="341" t="str">
        <f t="array" ref="T497">if(U497="","",XLOOKUP(U497,Master[Company],Master[Acronym],"NA",0,1))</f>
        <v/>
      </c>
      <c r="U497" s="341"/>
      <c r="V497" s="342"/>
      <c r="W497" s="342"/>
      <c r="X497" s="341" t="str">
        <f t="shared" si="2"/>
        <v/>
      </c>
      <c r="Y497" s="341" t="str">
        <f t="shared" si="3"/>
        <v/>
      </c>
      <c r="Z497" s="341"/>
      <c r="AA497" s="341"/>
      <c r="AB497" s="341"/>
      <c r="AC497" s="401"/>
      <c r="AD497" s="563"/>
      <c r="AE497" s="564"/>
      <c r="AF497" s="564"/>
      <c r="AG497" s="564"/>
      <c r="AH497" s="564"/>
      <c r="AI497" s="564"/>
      <c r="AJ497" s="564"/>
      <c r="AK497" s="564"/>
      <c r="AL497" s="563"/>
      <c r="AM497" s="564"/>
      <c r="AN497" s="564"/>
      <c r="AO497" s="564"/>
      <c r="AP497" s="564"/>
      <c r="AQ497" s="564"/>
      <c r="AR497" s="564"/>
      <c r="AS497" s="564"/>
      <c r="AT497" s="401"/>
      <c r="AU497" s="399"/>
      <c r="AV497" s="617"/>
      <c r="AW497" s="401"/>
      <c r="AX497" s="401"/>
      <c r="AY497" s="341"/>
      <c r="AZ497" s="341"/>
      <c r="BA497" s="341"/>
      <c r="BB497" s="341"/>
      <c r="BC497" s="341"/>
      <c r="BD497" s="401"/>
      <c r="BE497" s="341"/>
      <c r="BF497" s="341"/>
      <c r="BG497" s="402"/>
      <c r="BH497" s="403"/>
      <c r="BI497" s="405"/>
      <c r="BJ497" s="405"/>
      <c r="BK497" s="405"/>
      <c r="BL497" s="405"/>
      <c r="BM497" s="514"/>
    </row>
    <row r="498" ht="18.75" customHeight="1">
      <c r="A498" s="400" t="str">
        <f t="shared" si="4"/>
        <v/>
      </c>
      <c r="B498" s="341"/>
      <c r="C498" s="559"/>
      <c r="D498" s="341"/>
      <c r="E498" s="638"/>
      <c r="F498" s="393"/>
      <c r="G498" s="341" t="str">
        <f t="array" ref="G498">IF(C498="","",XLOOKUP(C498,'Master Data'!K:K,'Master Data'!N:N,"Input in Master Data",0,1))</f>
        <v/>
      </c>
      <c r="H498" s="341" t="str">
        <f t="array" ref="H498">IF(C498="","",XLOOKUP(C498,'Master Data'!K:K,'Master Data'!O:O,"Input in Master Data",0,1))</f>
        <v/>
      </c>
      <c r="I498" s="341" t="str">
        <f t="array" ref="I498">if(U498="","",XLOOKUP(U498,Master[Company],Master[Blow],"Unknown",0,1))</f>
        <v/>
      </c>
      <c r="J498" s="341" t="str">
        <f t="array" ref="J498">if(U498="","",XLOOKUP(U498,Master[Company],Master[Pigging],"Unknown",0,1))</f>
        <v/>
      </c>
      <c r="K498" s="341" t="str">
        <f t="array" ref="K498">if(U498="","",XLOOKUP(U498,Master[Company],Master[Load Method],"Unknown",0,1))</f>
        <v/>
      </c>
      <c r="L498" s="341" t="str">
        <f t="array" ref="L498">if(U498="","",XLOOKUP(U498,Master[Company],Master[Line Distance],"Unknown",0,1))</f>
        <v/>
      </c>
      <c r="M498" s="394"/>
      <c r="N498" s="341"/>
      <c r="O498" s="341"/>
      <c r="P498" s="341" t="str">
        <f t="array" ref="P498">if(U498="","",XLOOKUP(U498,Master[Company],Master[Terms],"NA",0,1))</f>
        <v/>
      </c>
      <c r="Q498" s="341" t="str">
        <f t="shared" si="1"/>
        <v/>
      </c>
      <c r="R498" s="341" t="str">
        <f t="array" ref="R498">if(U498="","",XLOOKUP(U498,Master[Company],Master[Group],"NA",0,1))</f>
        <v/>
      </c>
      <c r="S498" s="341" t="str">
        <f t="array" ref="S498">if(U498="","",XLOOKUP(U498,Master[Company],Master[Loading Location],"NA",0,1))</f>
        <v/>
      </c>
      <c r="T498" s="341" t="str">
        <f t="array" ref="T498">if(U498="","",XLOOKUP(U498,Master[Company],Master[Acronym],"NA",0,1))</f>
        <v/>
      </c>
      <c r="U498" s="341"/>
      <c r="V498" s="342"/>
      <c r="W498" s="342"/>
      <c r="X498" s="341" t="str">
        <f t="shared" si="2"/>
        <v/>
      </c>
      <c r="Y498" s="341" t="str">
        <f t="shared" si="3"/>
        <v/>
      </c>
      <c r="Z498" s="341"/>
      <c r="AA498" s="341"/>
      <c r="AB498" s="341"/>
      <c r="AC498" s="401"/>
      <c r="AD498" s="563"/>
      <c r="AE498" s="564"/>
      <c r="AF498" s="564"/>
      <c r="AG498" s="564"/>
      <c r="AH498" s="564"/>
      <c r="AI498" s="564"/>
      <c r="AJ498" s="564"/>
      <c r="AK498" s="564"/>
      <c r="AL498" s="563"/>
      <c r="AM498" s="564"/>
      <c r="AN498" s="564"/>
      <c r="AO498" s="564"/>
      <c r="AP498" s="564"/>
      <c r="AQ498" s="564"/>
      <c r="AR498" s="564"/>
      <c r="AS498" s="564"/>
      <c r="AT498" s="401"/>
      <c r="AU498" s="399"/>
      <c r="AV498" s="617"/>
      <c r="AW498" s="401"/>
      <c r="AX498" s="401"/>
      <c r="AY498" s="341"/>
      <c r="AZ498" s="341"/>
      <c r="BA498" s="341"/>
      <c r="BB498" s="341"/>
      <c r="BC498" s="341"/>
      <c r="BD498" s="401"/>
      <c r="BE498" s="341"/>
      <c r="BF498" s="341"/>
      <c r="BG498" s="402"/>
      <c r="BH498" s="403"/>
      <c r="BI498" s="405"/>
      <c r="BJ498" s="405"/>
      <c r="BK498" s="405"/>
      <c r="BL498" s="405"/>
      <c r="BM498" s="514"/>
    </row>
    <row r="499" ht="18.75" customHeight="1">
      <c r="A499" s="400" t="str">
        <f t="shared" si="4"/>
        <v/>
      </c>
      <c r="B499" s="341"/>
      <c r="C499" s="559"/>
      <c r="D499" s="341"/>
      <c r="E499" s="638"/>
      <c r="F499" s="393"/>
      <c r="G499" s="341" t="str">
        <f t="array" ref="G499">IF(C499="","",XLOOKUP(C499,'Master Data'!K:K,'Master Data'!N:N,"Input in Master Data",0,1))</f>
        <v/>
      </c>
      <c r="H499" s="341" t="str">
        <f t="array" ref="H499">IF(C499="","",XLOOKUP(C499,'Master Data'!K:K,'Master Data'!O:O,"Input in Master Data",0,1))</f>
        <v/>
      </c>
      <c r="I499" s="341" t="str">
        <f t="array" ref="I499">if(U499="","",XLOOKUP(U499,Master[Company],Master[Blow],"Unknown",0,1))</f>
        <v/>
      </c>
      <c r="J499" s="341" t="str">
        <f t="array" ref="J499">if(U499="","",XLOOKUP(U499,Master[Company],Master[Pigging],"Unknown",0,1))</f>
        <v/>
      </c>
      <c r="K499" s="341" t="str">
        <f t="array" ref="K499">if(U499="","",XLOOKUP(U499,Master[Company],Master[Load Method],"Unknown",0,1))</f>
        <v/>
      </c>
      <c r="L499" s="341" t="str">
        <f t="array" ref="L499">if(U499="","",XLOOKUP(U499,Master[Company],Master[Line Distance],"Unknown",0,1))</f>
        <v/>
      </c>
      <c r="M499" s="394"/>
      <c r="N499" s="341"/>
      <c r="O499" s="341"/>
      <c r="P499" s="341" t="str">
        <f t="array" ref="P499">if(U499="","",XLOOKUP(U499,Master[Company],Master[Terms],"NA",0,1))</f>
        <v/>
      </c>
      <c r="Q499" s="341" t="str">
        <f t="shared" si="1"/>
        <v/>
      </c>
      <c r="R499" s="341" t="str">
        <f t="array" ref="R499">if(U499="","",XLOOKUP(U499,Master[Company],Master[Group],"NA",0,1))</f>
        <v/>
      </c>
      <c r="S499" s="341" t="str">
        <f t="array" ref="S499">if(U499="","",XLOOKUP(U499,Master[Company],Master[Loading Location],"NA",0,1))</f>
        <v/>
      </c>
      <c r="T499" s="341" t="str">
        <f t="array" ref="T499">if(U499="","",XLOOKUP(U499,Master[Company],Master[Acronym],"NA",0,1))</f>
        <v/>
      </c>
      <c r="U499" s="341"/>
      <c r="V499" s="342"/>
      <c r="W499" s="342"/>
      <c r="X499" s="341" t="str">
        <f t="shared" si="2"/>
        <v/>
      </c>
      <c r="Y499" s="341" t="str">
        <f t="shared" si="3"/>
        <v/>
      </c>
      <c r="Z499" s="341"/>
      <c r="AA499" s="341"/>
      <c r="AB499" s="341"/>
      <c r="AC499" s="401"/>
      <c r="AD499" s="563"/>
      <c r="AE499" s="564"/>
      <c r="AF499" s="564"/>
      <c r="AG499" s="564"/>
      <c r="AH499" s="564"/>
      <c r="AI499" s="564"/>
      <c r="AJ499" s="564"/>
      <c r="AK499" s="564"/>
      <c r="AL499" s="563"/>
      <c r="AM499" s="564"/>
      <c r="AN499" s="564"/>
      <c r="AO499" s="564"/>
      <c r="AP499" s="564"/>
      <c r="AQ499" s="564"/>
      <c r="AR499" s="564"/>
      <c r="AS499" s="564"/>
      <c r="AT499" s="401"/>
      <c r="AU499" s="399"/>
      <c r="AV499" s="617"/>
      <c r="AW499" s="401"/>
      <c r="AX499" s="401"/>
      <c r="AY499" s="341"/>
      <c r="AZ499" s="341"/>
      <c r="BA499" s="341"/>
      <c r="BB499" s="341"/>
      <c r="BC499" s="341"/>
      <c r="BD499" s="401"/>
      <c r="BE499" s="341"/>
      <c r="BF499" s="341"/>
      <c r="BG499" s="402"/>
      <c r="BH499" s="403"/>
      <c r="BI499" s="405"/>
      <c r="BJ499" s="405"/>
      <c r="BK499" s="405"/>
      <c r="BL499" s="405"/>
      <c r="BM499" s="514"/>
    </row>
    <row r="500" ht="18.75" customHeight="1">
      <c r="A500" s="400" t="str">
        <f t="shared" si="4"/>
        <v/>
      </c>
      <c r="B500" s="341"/>
      <c r="C500" s="559"/>
      <c r="D500" s="341"/>
      <c r="E500" s="638"/>
      <c r="F500" s="393"/>
      <c r="G500" s="341" t="str">
        <f t="array" ref="G500">IF(C500="","",XLOOKUP(C500,'Master Data'!K:K,'Master Data'!N:N,"Input in Master Data",0,1))</f>
        <v/>
      </c>
      <c r="H500" s="341" t="str">
        <f t="array" ref="H500">IF(C500="","",XLOOKUP(C500,'Master Data'!K:K,'Master Data'!O:O,"Input in Master Data",0,1))</f>
        <v/>
      </c>
      <c r="I500" s="341" t="str">
        <f t="array" ref="I500">if(U500="","",XLOOKUP(U500,Master[Company],Master[Blow],"Unknown",0,1))</f>
        <v/>
      </c>
      <c r="J500" s="341" t="str">
        <f t="array" ref="J500">if(U500="","",XLOOKUP(U500,Master[Company],Master[Pigging],"Unknown",0,1))</f>
        <v/>
      </c>
      <c r="K500" s="341" t="str">
        <f t="array" ref="K500">if(U500="","",XLOOKUP(U500,Master[Company],Master[Load Method],"Unknown",0,1))</f>
        <v/>
      </c>
      <c r="L500" s="341" t="str">
        <f t="array" ref="L500">if(U500="","",XLOOKUP(U500,Master[Company],Master[Line Distance],"Unknown",0,1))</f>
        <v/>
      </c>
      <c r="M500" s="394"/>
      <c r="N500" s="341"/>
      <c r="O500" s="341"/>
      <c r="P500" s="341" t="str">
        <f t="array" ref="P500">if(U500="","",XLOOKUP(U500,Master[Company],Master[Terms],"NA",0,1))</f>
        <v/>
      </c>
      <c r="Q500" s="341" t="str">
        <f t="shared" si="1"/>
        <v/>
      </c>
      <c r="R500" s="341" t="str">
        <f t="array" ref="R500">if(U500="","",XLOOKUP(U500,Master[Company],Master[Group],"NA",0,1))</f>
        <v/>
      </c>
      <c r="S500" s="341" t="str">
        <f t="array" ref="S500">if(U500="","",XLOOKUP(U500,Master[Company],Master[Loading Location],"NA",0,1))</f>
        <v/>
      </c>
      <c r="T500" s="341" t="str">
        <f t="array" ref="T500">if(U500="","",XLOOKUP(U500,Master[Company],Master[Acronym],"NA",0,1))</f>
        <v/>
      </c>
      <c r="U500" s="341"/>
      <c r="V500" s="342"/>
      <c r="W500" s="342"/>
      <c r="X500" s="341" t="str">
        <f t="shared" si="2"/>
        <v/>
      </c>
      <c r="Y500" s="341" t="str">
        <f t="shared" si="3"/>
        <v/>
      </c>
      <c r="Z500" s="341"/>
      <c r="AA500" s="341"/>
      <c r="AB500" s="341"/>
      <c r="AC500" s="401"/>
      <c r="AD500" s="563"/>
      <c r="AE500" s="564"/>
      <c r="AF500" s="564"/>
      <c r="AG500" s="564"/>
      <c r="AH500" s="564"/>
      <c r="AI500" s="564"/>
      <c r="AJ500" s="564"/>
      <c r="AK500" s="564"/>
      <c r="AL500" s="563"/>
      <c r="AM500" s="564"/>
      <c r="AN500" s="564"/>
      <c r="AO500" s="564"/>
      <c r="AP500" s="564"/>
      <c r="AQ500" s="564"/>
      <c r="AR500" s="564"/>
      <c r="AS500" s="564"/>
      <c r="AT500" s="401"/>
      <c r="AU500" s="399"/>
      <c r="AV500" s="617"/>
      <c r="AW500" s="401"/>
      <c r="AX500" s="401"/>
      <c r="AY500" s="341"/>
      <c r="AZ500" s="341"/>
      <c r="BA500" s="341"/>
      <c r="BB500" s="341"/>
      <c r="BC500" s="341"/>
      <c r="BD500" s="401"/>
      <c r="BE500" s="341"/>
      <c r="BF500" s="341"/>
      <c r="BG500" s="402"/>
      <c r="BH500" s="403"/>
      <c r="BI500" s="405"/>
      <c r="BJ500" s="405"/>
      <c r="BK500" s="405"/>
      <c r="BL500" s="405"/>
      <c r="BM500" s="514"/>
    </row>
    <row r="501" ht="18.75" customHeight="1">
      <c r="A501" s="400" t="str">
        <f t="shared" si="4"/>
        <v/>
      </c>
      <c r="B501" s="341"/>
      <c r="C501" s="559"/>
      <c r="D501" s="341"/>
      <c r="E501" s="638"/>
      <c r="F501" s="393"/>
      <c r="G501" s="341" t="str">
        <f t="array" ref="G501">IF(C501="","",XLOOKUP(C501,'Master Data'!K:K,'Master Data'!N:N,"Input in Master Data",0,1))</f>
        <v/>
      </c>
      <c r="H501" s="341" t="str">
        <f t="array" ref="H501">IF(C501="","",XLOOKUP(C501,'Master Data'!K:K,'Master Data'!O:O,"Input in Master Data",0,1))</f>
        <v/>
      </c>
      <c r="I501" s="341" t="str">
        <f t="array" ref="I501">if(U501="","",XLOOKUP(U501,Master[Company],Master[Blow],"Unknown",0,1))</f>
        <v/>
      </c>
      <c r="J501" s="341" t="str">
        <f t="array" ref="J501">if(U501="","",XLOOKUP(U501,Master[Company],Master[Pigging],"Unknown",0,1))</f>
        <v/>
      </c>
      <c r="K501" s="341" t="str">
        <f t="array" ref="K501">if(U501="","",XLOOKUP(U501,Master[Company],Master[Load Method],"Unknown",0,1))</f>
        <v/>
      </c>
      <c r="L501" s="341" t="str">
        <f t="array" ref="L501">if(U501="","",XLOOKUP(U501,Master[Company],Master[Line Distance],"Unknown",0,1))</f>
        <v/>
      </c>
      <c r="M501" s="394"/>
      <c r="N501" s="341"/>
      <c r="O501" s="341"/>
      <c r="P501" s="341" t="str">
        <f t="array" ref="P501">if(U501="","",XLOOKUP(U501,Master[Company],Master[Terms],"NA",0,1))</f>
        <v/>
      </c>
      <c r="Q501" s="341" t="str">
        <f t="shared" si="1"/>
        <v/>
      </c>
      <c r="R501" s="341" t="str">
        <f t="array" ref="R501">if(U501="","",XLOOKUP(U501,Master[Company],Master[Group],"NA",0,1))</f>
        <v/>
      </c>
      <c r="S501" s="341" t="str">
        <f t="array" ref="S501">if(U501="","",XLOOKUP(U501,Master[Company],Master[Loading Location],"NA",0,1))</f>
        <v/>
      </c>
      <c r="T501" s="341" t="str">
        <f t="array" ref="T501">if(U501="","",XLOOKUP(U501,Master[Company],Master[Acronym],"NA",0,1))</f>
        <v/>
      </c>
      <c r="U501" s="341"/>
      <c r="V501" s="342"/>
      <c r="W501" s="342"/>
      <c r="X501" s="341" t="str">
        <f t="shared" si="2"/>
        <v/>
      </c>
      <c r="Y501" s="341" t="str">
        <f t="shared" si="3"/>
        <v/>
      </c>
      <c r="Z501" s="341"/>
      <c r="AA501" s="341"/>
      <c r="AB501" s="341"/>
      <c r="AC501" s="401"/>
      <c r="AD501" s="563"/>
      <c r="AE501" s="564"/>
      <c r="AF501" s="564"/>
      <c r="AG501" s="564"/>
      <c r="AH501" s="564"/>
      <c r="AI501" s="564"/>
      <c r="AJ501" s="564"/>
      <c r="AK501" s="564"/>
      <c r="AL501" s="563"/>
      <c r="AM501" s="564"/>
      <c r="AN501" s="564"/>
      <c r="AO501" s="564"/>
      <c r="AP501" s="564"/>
      <c r="AQ501" s="564"/>
      <c r="AR501" s="564"/>
      <c r="AS501" s="564"/>
      <c r="AT501" s="401"/>
      <c r="AU501" s="399"/>
      <c r="AV501" s="617"/>
      <c r="AW501" s="401"/>
      <c r="AX501" s="401"/>
      <c r="AY501" s="341"/>
      <c r="AZ501" s="341"/>
      <c r="BA501" s="341"/>
      <c r="BB501" s="341"/>
      <c r="BC501" s="341"/>
      <c r="BD501" s="401"/>
      <c r="BE501" s="341"/>
      <c r="BF501" s="341"/>
      <c r="BG501" s="402"/>
      <c r="BH501" s="403"/>
      <c r="BI501" s="405"/>
      <c r="BJ501" s="405"/>
      <c r="BK501" s="405"/>
      <c r="BL501" s="405"/>
      <c r="BM501" s="514"/>
    </row>
    <row r="502" ht="18.75" customHeight="1">
      <c r="A502" s="400" t="str">
        <f t="shared" si="4"/>
        <v/>
      </c>
      <c r="B502" s="341"/>
      <c r="C502" s="559"/>
      <c r="D502" s="341"/>
      <c r="E502" s="638"/>
      <c r="F502" s="393"/>
      <c r="G502" s="341" t="str">
        <f t="array" ref="G502">IF(C502="","",XLOOKUP(C502,'Master Data'!K:K,'Master Data'!N:N,"Input in Master Data",0,1))</f>
        <v/>
      </c>
      <c r="H502" s="341" t="str">
        <f t="array" ref="H502">IF(C502="","",XLOOKUP(C502,'Master Data'!K:K,'Master Data'!O:O,"Input in Master Data",0,1))</f>
        <v/>
      </c>
      <c r="I502" s="341" t="str">
        <f t="array" ref="I502">if(U502="","",XLOOKUP(U502,Master[Company],Master[Blow],"Unknown",0,1))</f>
        <v/>
      </c>
      <c r="J502" s="341" t="str">
        <f t="array" ref="J502">if(U502="","",XLOOKUP(U502,Master[Company],Master[Pigging],"Unknown",0,1))</f>
        <v/>
      </c>
      <c r="K502" s="341" t="str">
        <f t="array" ref="K502">if(U502="","",XLOOKUP(U502,Master[Company],Master[Load Method],"Unknown",0,1))</f>
        <v/>
      </c>
      <c r="L502" s="341" t="str">
        <f t="array" ref="L502">if(U502="","",XLOOKUP(U502,Master[Company],Master[Line Distance],"Unknown",0,1))</f>
        <v/>
      </c>
      <c r="M502" s="394"/>
      <c r="N502" s="341"/>
      <c r="O502" s="341"/>
      <c r="P502" s="341" t="str">
        <f t="array" ref="P502">if(U502="","",XLOOKUP(U502,Master[Company],Master[Terms],"NA",0,1))</f>
        <v/>
      </c>
      <c r="Q502" s="341" t="str">
        <f t="shared" si="1"/>
        <v/>
      </c>
      <c r="R502" s="341" t="str">
        <f t="array" ref="R502">if(U502="","",XLOOKUP(U502,Master[Company],Master[Group],"NA",0,1))</f>
        <v/>
      </c>
      <c r="S502" s="341" t="str">
        <f t="array" ref="S502">if(U502="","",XLOOKUP(U502,Master[Company],Master[Loading Location],"NA",0,1))</f>
        <v/>
      </c>
      <c r="T502" s="341" t="str">
        <f t="array" ref="T502">if(U502="","",XLOOKUP(U502,Master[Company],Master[Acronym],"NA",0,1))</f>
        <v/>
      </c>
      <c r="U502" s="341"/>
      <c r="V502" s="342"/>
      <c r="W502" s="342"/>
      <c r="X502" s="341" t="str">
        <f t="shared" si="2"/>
        <v/>
      </c>
      <c r="Y502" s="341" t="str">
        <f t="shared" si="3"/>
        <v/>
      </c>
      <c r="Z502" s="341"/>
      <c r="AA502" s="341"/>
      <c r="AB502" s="341"/>
      <c r="AC502" s="401"/>
      <c r="AD502" s="563"/>
      <c r="AE502" s="564"/>
      <c r="AF502" s="564"/>
      <c r="AG502" s="564"/>
      <c r="AH502" s="564"/>
      <c r="AI502" s="564"/>
      <c r="AJ502" s="564"/>
      <c r="AK502" s="564"/>
      <c r="AL502" s="563"/>
      <c r="AM502" s="564"/>
      <c r="AN502" s="564"/>
      <c r="AO502" s="564"/>
      <c r="AP502" s="564"/>
      <c r="AQ502" s="564"/>
      <c r="AR502" s="564"/>
      <c r="AS502" s="564"/>
      <c r="AT502" s="401"/>
      <c r="AU502" s="399"/>
      <c r="AV502" s="617"/>
      <c r="AW502" s="401"/>
      <c r="AX502" s="401"/>
      <c r="AY502" s="341"/>
      <c r="AZ502" s="341"/>
      <c r="BA502" s="341"/>
      <c r="BB502" s="341"/>
      <c r="BC502" s="341"/>
      <c r="BD502" s="401"/>
      <c r="BE502" s="341"/>
      <c r="BF502" s="341"/>
      <c r="BG502" s="402"/>
      <c r="BH502" s="403"/>
      <c r="BI502" s="405"/>
      <c r="BJ502" s="405"/>
      <c r="BK502" s="405"/>
      <c r="BL502" s="405"/>
      <c r="BM502" s="514"/>
    </row>
    <row r="503" ht="18.75" customHeight="1">
      <c r="A503" s="400" t="str">
        <f t="shared" si="4"/>
        <v/>
      </c>
      <c r="B503" s="341"/>
      <c r="C503" s="559"/>
      <c r="D503" s="341"/>
      <c r="E503" s="638"/>
      <c r="F503" s="393"/>
      <c r="G503" s="341" t="str">
        <f t="array" ref="G503">IF(C503="","",XLOOKUP(C503,'Master Data'!K:K,'Master Data'!N:N,"Input in Master Data",0,1))</f>
        <v/>
      </c>
      <c r="H503" s="341" t="str">
        <f t="array" ref="H503">IF(C503="","",XLOOKUP(C503,'Master Data'!K:K,'Master Data'!O:O,"Input in Master Data",0,1))</f>
        <v/>
      </c>
      <c r="I503" s="341" t="str">
        <f t="array" ref="I503">if(U503="","",XLOOKUP(U503,Master[Company],Master[Blow],"Unknown",0,1))</f>
        <v/>
      </c>
      <c r="J503" s="341" t="str">
        <f t="array" ref="J503">if(U503="","",XLOOKUP(U503,Master[Company],Master[Pigging],"Unknown",0,1))</f>
        <v/>
      </c>
      <c r="K503" s="341" t="str">
        <f t="array" ref="K503">if(U503="","",XLOOKUP(U503,Master[Company],Master[Load Method],"Unknown",0,1))</f>
        <v/>
      </c>
      <c r="L503" s="341" t="str">
        <f t="array" ref="L503">if(U503="","",XLOOKUP(U503,Master[Company],Master[Line Distance],"Unknown",0,1))</f>
        <v/>
      </c>
      <c r="M503" s="394"/>
      <c r="N503" s="341"/>
      <c r="O503" s="341"/>
      <c r="P503" s="341" t="str">
        <f t="array" ref="P503">if(U503="","",XLOOKUP(U503,Master[Company],Master[Terms],"NA",0,1))</f>
        <v/>
      </c>
      <c r="Q503" s="341" t="str">
        <f t="shared" si="1"/>
        <v/>
      </c>
      <c r="R503" s="341" t="str">
        <f t="array" ref="R503">if(U503="","",XLOOKUP(U503,Master[Company],Master[Group],"NA",0,1))</f>
        <v/>
      </c>
      <c r="S503" s="341" t="str">
        <f t="array" ref="S503">if(U503="","",XLOOKUP(U503,Master[Company],Master[Loading Location],"NA",0,1))</f>
        <v/>
      </c>
      <c r="T503" s="341" t="str">
        <f t="array" ref="T503">if(U503="","",XLOOKUP(U503,Master[Company],Master[Acronym],"NA",0,1))</f>
        <v/>
      </c>
      <c r="U503" s="341"/>
      <c r="V503" s="342"/>
      <c r="W503" s="342"/>
      <c r="X503" s="341" t="str">
        <f t="shared" si="2"/>
        <v/>
      </c>
      <c r="Y503" s="341" t="str">
        <f t="shared" si="3"/>
        <v/>
      </c>
      <c r="Z503" s="341"/>
      <c r="AA503" s="341"/>
      <c r="AB503" s="341"/>
      <c r="AC503" s="401"/>
      <c r="AD503" s="563"/>
      <c r="AE503" s="564"/>
      <c r="AF503" s="564"/>
      <c r="AG503" s="564"/>
      <c r="AH503" s="564"/>
      <c r="AI503" s="564"/>
      <c r="AJ503" s="564"/>
      <c r="AK503" s="564"/>
      <c r="AL503" s="563"/>
      <c r="AM503" s="564"/>
      <c r="AN503" s="564"/>
      <c r="AO503" s="564"/>
      <c r="AP503" s="564"/>
      <c r="AQ503" s="564"/>
      <c r="AR503" s="564"/>
      <c r="AS503" s="564"/>
      <c r="AT503" s="401"/>
      <c r="AU503" s="399"/>
      <c r="AV503" s="617"/>
      <c r="AW503" s="401"/>
      <c r="AX503" s="401"/>
      <c r="AY503" s="341"/>
      <c r="AZ503" s="341"/>
      <c r="BA503" s="341"/>
      <c r="BB503" s="341"/>
      <c r="BC503" s="341"/>
      <c r="BD503" s="401"/>
      <c r="BE503" s="341"/>
      <c r="BF503" s="341"/>
      <c r="BG503" s="402"/>
      <c r="BH503" s="403"/>
      <c r="BI503" s="405"/>
      <c r="BJ503" s="405"/>
      <c r="BK503" s="405"/>
      <c r="BL503" s="405"/>
      <c r="BM503" s="514"/>
    </row>
    <row r="504" ht="18.75" customHeight="1">
      <c r="A504" s="400" t="str">
        <f t="shared" si="4"/>
        <v/>
      </c>
      <c r="B504" s="341"/>
      <c r="C504" s="559"/>
      <c r="D504" s="341"/>
      <c r="E504" s="638"/>
      <c r="F504" s="393"/>
      <c r="G504" s="341" t="str">
        <f t="array" ref="G504">IF(C504="","",XLOOKUP(C504,'Master Data'!K:K,'Master Data'!N:N,"Input in Master Data",0,1))</f>
        <v/>
      </c>
      <c r="H504" s="341" t="str">
        <f t="array" ref="H504">IF(C504="","",XLOOKUP(C504,'Master Data'!K:K,'Master Data'!O:O,"Input in Master Data",0,1))</f>
        <v/>
      </c>
      <c r="I504" s="341" t="str">
        <f t="array" ref="I504">if(U504="","",XLOOKUP(U504,Master[Company],Master[Blow],"Unknown",0,1))</f>
        <v/>
      </c>
      <c r="J504" s="341" t="str">
        <f t="array" ref="J504">if(U504="","",XLOOKUP(U504,Master[Company],Master[Pigging],"Unknown",0,1))</f>
        <v/>
      </c>
      <c r="K504" s="341" t="str">
        <f t="array" ref="K504">if(U504="","",XLOOKUP(U504,Master[Company],Master[Load Method],"Unknown",0,1))</f>
        <v/>
      </c>
      <c r="L504" s="341" t="str">
        <f t="array" ref="L504">if(U504="","",XLOOKUP(U504,Master[Company],Master[Line Distance],"Unknown",0,1))</f>
        <v/>
      </c>
      <c r="M504" s="394"/>
      <c r="N504" s="341"/>
      <c r="O504" s="341"/>
      <c r="P504" s="341" t="str">
        <f t="array" ref="P504">if(U504="","",XLOOKUP(U504,Master[Company],Master[Terms],"NA",0,1))</f>
        <v/>
      </c>
      <c r="Q504" s="341" t="str">
        <f t="shared" si="1"/>
        <v/>
      </c>
      <c r="R504" s="341" t="str">
        <f t="array" ref="R504">if(U504="","",XLOOKUP(U504,Master[Company],Master[Group],"NA",0,1))</f>
        <v/>
      </c>
      <c r="S504" s="341" t="str">
        <f t="array" ref="S504">if(U504="","",XLOOKUP(U504,Master[Company],Master[Loading Location],"NA",0,1))</f>
        <v/>
      </c>
      <c r="T504" s="341" t="str">
        <f t="array" ref="T504">if(U504="","",XLOOKUP(U504,Master[Company],Master[Acronym],"NA",0,1))</f>
        <v/>
      </c>
      <c r="U504" s="341"/>
      <c r="V504" s="342"/>
      <c r="W504" s="342"/>
      <c r="X504" s="341" t="str">
        <f t="shared" si="2"/>
        <v/>
      </c>
      <c r="Y504" s="341" t="str">
        <f t="shared" si="3"/>
        <v/>
      </c>
      <c r="Z504" s="341"/>
      <c r="AA504" s="341"/>
      <c r="AB504" s="341"/>
      <c r="AC504" s="401"/>
      <c r="AD504" s="563"/>
      <c r="AE504" s="564"/>
      <c r="AF504" s="564"/>
      <c r="AG504" s="564"/>
      <c r="AH504" s="564"/>
      <c r="AI504" s="564"/>
      <c r="AJ504" s="564"/>
      <c r="AK504" s="564"/>
      <c r="AL504" s="563"/>
      <c r="AM504" s="564"/>
      <c r="AN504" s="564"/>
      <c r="AO504" s="564"/>
      <c r="AP504" s="564"/>
      <c r="AQ504" s="564"/>
      <c r="AR504" s="564"/>
      <c r="AS504" s="564"/>
      <c r="AT504" s="401"/>
      <c r="AU504" s="399"/>
      <c r="AV504" s="617"/>
      <c r="AW504" s="401"/>
      <c r="AX504" s="401"/>
      <c r="AY504" s="341"/>
      <c r="AZ504" s="341"/>
      <c r="BA504" s="341"/>
      <c r="BB504" s="341"/>
      <c r="BC504" s="341"/>
      <c r="BD504" s="401"/>
      <c r="BE504" s="341"/>
      <c r="BF504" s="341"/>
      <c r="BG504" s="402"/>
      <c r="BH504" s="403"/>
      <c r="BI504" s="405"/>
      <c r="BJ504" s="405"/>
      <c r="BK504" s="405"/>
      <c r="BL504" s="405"/>
      <c r="BM504" s="514"/>
    </row>
    <row r="505" ht="18.75" customHeight="1">
      <c r="A505" s="400" t="str">
        <f t="shared" si="4"/>
        <v/>
      </c>
      <c r="B505" s="341"/>
      <c r="C505" s="559"/>
      <c r="D505" s="341"/>
      <c r="E505" s="638"/>
      <c r="F505" s="393"/>
      <c r="G505" s="341" t="str">
        <f t="array" ref="G505">IF(C505="","",XLOOKUP(C505,'Master Data'!K:K,'Master Data'!N:N,"Input in Master Data",0,1))</f>
        <v/>
      </c>
      <c r="H505" s="341" t="str">
        <f t="array" ref="H505">IF(C505="","",XLOOKUP(C505,'Master Data'!K:K,'Master Data'!O:O,"Input in Master Data",0,1))</f>
        <v/>
      </c>
      <c r="I505" s="341" t="str">
        <f t="array" ref="I505">if(U505="","",XLOOKUP(U505,Master[Company],Master[Blow],"Unknown",0,1))</f>
        <v/>
      </c>
      <c r="J505" s="341" t="str">
        <f t="array" ref="J505">if(U505="","",XLOOKUP(U505,Master[Company],Master[Pigging],"Unknown",0,1))</f>
        <v/>
      </c>
      <c r="K505" s="341" t="str">
        <f t="array" ref="K505">if(U505="","",XLOOKUP(U505,Master[Company],Master[Load Method],"Unknown",0,1))</f>
        <v/>
      </c>
      <c r="L505" s="341" t="str">
        <f t="array" ref="L505">if(U505="","",XLOOKUP(U505,Master[Company],Master[Line Distance],"Unknown",0,1))</f>
        <v/>
      </c>
      <c r="M505" s="394"/>
      <c r="N505" s="341"/>
      <c r="O505" s="341"/>
      <c r="P505" s="341" t="str">
        <f t="array" ref="P505">if(U505="","",XLOOKUP(U505,Master[Company],Master[Terms],"NA",0,1))</f>
        <v/>
      </c>
      <c r="Q505" s="341" t="str">
        <f t="shared" si="1"/>
        <v/>
      </c>
      <c r="R505" s="341" t="str">
        <f t="array" ref="R505">if(U505="","",XLOOKUP(U505,Master[Company],Master[Group],"NA",0,1))</f>
        <v/>
      </c>
      <c r="S505" s="341" t="str">
        <f t="array" ref="S505">if(U505="","",XLOOKUP(U505,Master[Company],Master[Loading Location],"NA",0,1))</f>
        <v/>
      </c>
      <c r="T505" s="341" t="str">
        <f t="array" ref="T505">if(U505="","",XLOOKUP(U505,Master[Company],Master[Acronym],"NA",0,1))</f>
        <v/>
      </c>
      <c r="U505" s="341"/>
      <c r="V505" s="342"/>
      <c r="W505" s="342"/>
      <c r="X505" s="341" t="str">
        <f t="shared" si="2"/>
        <v/>
      </c>
      <c r="Y505" s="341" t="str">
        <f t="shared" si="3"/>
        <v/>
      </c>
      <c r="Z505" s="341"/>
      <c r="AA505" s="341"/>
      <c r="AB505" s="341"/>
      <c r="AC505" s="401"/>
      <c r="AD505" s="563"/>
      <c r="AE505" s="564"/>
      <c r="AF505" s="564"/>
      <c r="AG505" s="564"/>
      <c r="AH505" s="564"/>
      <c r="AI505" s="564"/>
      <c r="AJ505" s="564"/>
      <c r="AK505" s="564"/>
      <c r="AL505" s="563"/>
      <c r="AM505" s="564"/>
      <c r="AN505" s="564"/>
      <c r="AO505" s="564"/>
      <c r="AP505" s="564"/>
      <c r="AQ505" s="564"/>
      <c r="AR505" s="564"/>
      <c r="AS505" s="564"/>
      <c r="AT505" s="401"/>
      <c r="AU505" s="399"/>
      <c r="AV505" s="617"/>
      <c r="AW505" s="401"/>
      <c r="AX505" s="401"/>
      <c r="AY505" s="341"/>
      <c r="AZ505" s="341"/>
      <c r="BA505" s="341"/>
      <c r="BB505" s="341"/>
      <c r="BC505" s="341"/>
      <c r="BD505" s="401"/>
      <c r="BE505" s="341"/>
      <c r="BF505" s="341"/>
      <c r="BG505" s="402"/>
      <c r="BH505" s="403"/>
      <c r="BI505" s="405"/>
      <c r="BJ505" s="405"/>
      <c r="BK505" s="405"/>
      <c r="BL505" s="405"/>
      <c r="BM505" s="514"/>
    </row>
    <row r="506" ht="18.75" customHeight="1">
      <c r="A506" s="400" t="str">
        <f t="shared" si="4"/>
        <v/>
      </c>
      <c r="B506" s="341"/>
      <c r="C506" s="559"/>
      <c r="D506" s="341"/>
      <c r="E506" s="638"/>
      <c r="F506" s="393"/>
      <c r="G506" s="341" t="str">
        <f t="array" ref="G506">IF(C506="","",XLOOKUP(C506,'Master Data'!K:K,'Master Data'!N:N,"Input in Master Data",0,1))</f>
        <v/>
      </c>
      <c r="H506" s="341" t="str">
        <f t="array" ref="H506">IF(C506="","",XLOOKUP(C506,'Master Data'!K:K,'Master Data'!O:O,"Input in Master Data",0,1))</f>
        <v/>
      </c>
      <c r="I506" s="341" t="str">
        <f t="array" ref="I506">if(U506="","",XLOOKUP(U506,Master[Company],Master[Blow],"Unknown",0,1))</f>
        <v/>
      </c>
      <c r="J506" s="341" t="str">
        <f t="array" ref="J506">if(U506="","",XLOOKUP(U506,Master[Company],Master[Pigging],"Unknown",0,1))</f>
        <v/>
      </c>
      <c r="K506" s="341" t="str">
        <f t="array" ref="K506">if(U506="","",XLOOKUP(U506,Master[Company],Master[Load Method],"Unknown",0,1))</f>
        <v/>
      </c>
      <c r="L506" s="341" t="str">
        <f t="array" ref="L506">if(U506="","",XLOOKUP(U506,Master[Company],Master[Line Distance],"Unknown",0,1))</f>
        <v/>
      </c>
      <c r="M506" s="394"/>
      <c r="N506" s="341"/>
      <c r="O506" s="341"/>
      <c r="P506" s="341" t="str">
        <f t="array" ref="P506">if(U506="","",XLOOKUP(U506,Master[Company],Master[Terms],"NA",0,1))</f>
        <v/>
      </c>
      <c r="Q506" s="341" t="str">
        <f t="shared" si="1"/>
        <v/>
      </c>
      <c r="R506" s="341" t="str">
        <f t="array" ref="R506">if(U506="","",XLOOKUP(U506,Master[Company],Master[Group],"NA",0,1))</f>
        <v/>
      </c>
      <c r="S506" s="341" t="str">
        <f t="array" ref="S506">if(U506="","",XLOOKUP(U506,Master[Company],Master[Loading Location],"NA",0,1))</f>
        <v/>
      </c>
      <c r="T506" s="341" t="str">
        <f t="array" ref="T506">if(U506="","",XLOOKUP(U506,Master[Company],Master[Acronym],"NA",0,1))</f>
        <v/>
      </c>
      <c r="U506" s="341"/>
      <c r="V506" s="342"/>
      <c r="W506" s="342"/>
      <c r="X506" s="341" t="str">
        <f t="shared" si="2"/>
        <v/>
      </c>
      <c r="Y506" s="341" t="str">
        <f t="shared" si="3"/>
        <v/>
      </c>
      <c r="Z506" s="341"/>
      <c r="AA506" s="341"/>
      <c r="AB506" s="341"/>
      <c r="AC506" s="401"/>
      <c r="AD506" s="563"/>
      <c r="AE506" s="564"/>
      <c r="AF506" s="564"/>
      <c r="AG506" s="564"/>
      <c r="AH506" s="564"/>
      <c r="AI506" s="564"/>
      <c r="AJ506" s="564"/>
      <c r="AK506" s="564"/>
      <c r="AL506" s="563"/>
      <c r="AM506" s="564"/>
      <c r="AN506" s="564"/>
      <c r="AO506" s="564"/>
      <c r="AP506" s="564"/>
      <c r="AQ506" s="564"/>
      <c r="AR506" s="564"/>
      <c r="AS506" s="564"/>
      <c r="AT506" s="401"/>
      <c r="AU506" s="399"/>
      <c r="AV506" s="617"/>
      <c r="AW506" s="401"/>
      <c r="AX506" s="401"/>
      <c r="AY506" s="341"/>
      <c r="AZ506" s="341"/>
      <c r="BA506" s="341"/>
      <c r="BB506" s="341"/>
      <c r="BC506" s="341"/>
      <c r="BD506" s="401"/>
      <c r="BE506" s="341"/>
      <c r="BF506" s="341"/>
      <c r="BG506" s="402"/>
      <c r="BH506" s="403"/>
      <c r="BI506" s="405"/>
      <c r="BJ506" s="405"/>
      <c r="BK506" s="405"/>
      <c r="BL506" s="405"/>
      <c r="BM506" s="514"/>
    </row>
    <row r="507" ht="18.75" customHeight="1">
      <c r="A507" s="400" t="str">
        <f t="shared" si="4"/>
        <v/>
      </c>
      <c r="B507" s="341"/>
      <c r="C507" s="559"/>
      <c r="D507" s="341"/>
      <c r="E507" s="638"/>
      <c r="F507" s="393"/>
      <c r="G507" s="341" t="str">
        <f t="array" ref="G507">IF(C507="","",XLOOKUP(C507,'Master Data'!K:K,'Master Data'!N:N,"Input in Master Data",0,1))</f>
        <v/>
      </c>
      <c r="H507" s="341" t="str">
        <f t="array" ref="H507">IF(C507="","",XLOOKUP(C507,'Master Data'!K:K,'Master Data'!O:O,"Input in Master Data",0,1))</f>
        <v/>
      </c>
      <c r="I507" s="341" t="str">
        <f t="array" ref="I507">if(U507="","",XLOOKUP(U507,Master[Company],Master[Blow],"Unknown",0,1))</f>
        <v/>
      </c>
      <c r="J507" s="341" t="str">
        <f t="array" ref="J507">if(U507="","",XLOOKUP(U507,Master[Company],Master[Pigging],"Unknown",0,1))</f>
        <v/>
      </c>
      <c r="K507" s="341" t="str">
        <f t="array" ref="K507">if(U507="","",XLOOKUP(U507,Master[Company],Master[Load Method],"Unknown",0,1))</f>
        <v/>
      </c>
      <c r="L507" s="341" t="str">
        <f t="array" ref="L507">if(U507="","",XLOOKUP(U507,Master[Company],Master[Line Distance],"Unknown",0,1))</f>
        <v/>
      </c>
      <c r="M507" s="394"/>
      <c r="N507" s="341"/>
      <c r="O507" s="341"/>
      <c r="P507" s="341" t="str">
        <f t="array" ref="P507">if(U507="","",XLOOKUP(U507,Master[Company],Master[Terms],"NA",0,1))</f>
        <v/>
      </c>
      <c r="Q507" s="341" t="str">
        <f t="shared" si="1"/>
        <v/>
      </c>
      <c r="R507" s="341" t="str">
        <f t="array" ref="R507">if(U507="","",XLOOKUP(U507,Master[Company],Master[Group],"NA",0,1))</f>
        <v/>
      </c>
      <c r="S507" s="341" t="str">
        <f t="array" ref="S507">if(U507="","",XLOOKUP(U507,Master[Company],Master[Loading Location],"NA",0,1))</f>
        <v/>
      </c>
      <c r="T507" s="341" t="str">
        <f t="array" ref="T507">if(U507="","",XLOOKUP(U507,Master[Company],Master[Acronym],"NA",0,1))</f>
        <v/>
      </c>
      <c r="U507" s="341"/>
      <c r="V507" s="342"/>
      <c r="W507" s="342"/>
      <c r="X507" s="341" t="str">
        <f t="shared" si="2"/>
        <v/>
      </c>
      <c r="Y507" s="341" t="str">
        <f t="shared" si="3"/>
        <v/>
      </c>
      <c r="Z507" s="341"/>
      <c r="AA507" s="341"/>
      <c r="AB507" s="341"/>
      <c r="AC507" s="401"/>
      <c r="AD507" s="563"/>
      <c r="AE507" s="564"/>
      <c r="AF507" s="564"/>
      <c r="AG507" s="564"/>
      <c r="AH507" s="564"/>
      <c r="AI507" s="564"/>
      <c r="AJ507" s="564"/>
      <c r="AK507" s="564"/>
      <c r="AL507" s="563"/>
      <c r="AM507" s="564"/>
      <c r="AN507" s="564"/>
      <c r="AO507" s="564"/>
      <c r="AP507" s="564"/>
      <c r="AQ507" s="564"/>
      <c r="AR507" s="564"/>
      <c r="AS507" s="564"/>
      <c r="AT507" s="401"/>
      <c r="AU507" s="399"/>
      <c r="AV507" s="617"/>
      <c r="AW507" s="401"/>
      <c r="AX507" s="401"/>
      <c r="AY507" s="341"/>
      <c r="AZ507" s="341"/>
      <c r="BA507" s="341"/>
      <c r="BB507" s="341"/>
      <c r="BC507" s="341"/>
      <c r="BD507" s="401"/>
      <c r="BE507" s="341"/>
      <c r="BF507" s="341"/>
      <c r="BG507" s="402"/>
      <c r="BH507" s="403"/>
      <c r="BI507" s="405"/>
      <c r="BJ507" s="405"/>
      <c r="BK507" s="405"/>
      <c r="BL507" s="405"/>
      <c r="BM507" s="514"/>
    </row>
    <row r="508" ht="18.75" customHeight="1">
      <c r="A508" s="400" t="str">
        <f t="shared" si="4"/>
        <v/>
      </c>
      <c r="B508" s="341"/>
      <c r="C508" s="559"/>
      <c r="D508" s="341"/>
      <c r="E508" s="638"/>
      <c r="F508" s="393"/>
      <c r="G508" s="341" t="str">
        <f t="array" ref="G508">IF(C508="","",XLOOKUP(C508,'Master Data'!K:K,'Master Data'!N:N,"Input in Master Data",0,1))</f>
        <v/>
      </c>
      <c r="H508" s="341" t="str">
        <f t="array" ref="H508">IF(C508="","",XLOOKUP(C508,'Master Data'!K:K,'Master Data'!O:O,"Input in Master Data",0,1))</f>
        <v/>
      </c>
      <c r="I508" s="341" t="str">
        <f t="array" ref="I508">if(U508="","",XLOOKUP(U508,Master[Company],Master[Blow],"Unknown",0,1))</f>
        <v/>
      </c>
      <c r="J508" s="341" t="str">
        <f t="array" ref="J508">if(U508="","",XLOOKUP(U508,Master[Company],Master[Pigging],"Unknown",0,1))</f>
        <v/>
      </c>
      <c r="K508" s="341" t="str">
        <f t="array" ref="K508">if(U508="","",XLOOKUP(U508,Master[Company],Master[Load Method],"Unknown",0,1))</f>
        <v/>
      </c>
      <c r="L508" s="341" t="str">
        <f t="array" ref="L508">if(U508="","",XLOOKUP(U508,Master[Company],Master[Line Distance],"Unknown",0,1))</f>
        <v/>
      </c>
      <c r="M508" s="394"/>
      <c r="N508" s="341"/>
      <c r="O508" s="341"/>
      <c r="P508" s="341" t="str">
        <f t="array" ref="P508">if(U508="","",XLOOKUP(U508,Master[Company],Master[Terms],"NA",0,1))</f>
        <v/>
      </c>
      <c r="Q508" s="341" t="str">
        <f t="shared" si="1"/>
        <v/>
      </c>
      <c r="R508" s="341" t="str">
        <f t="array" ref="R508">if(U508="","",XLOOKUP(U508,Master[Company],Master[Group],"NA",0,1))</f>
        <v/>
      </c>
      <c r="S508" s="341" t="str">
        <f t="array" ref="S508">if(U508="","",XLOOKUP(U508,Master[Company],Master[Loading Location],"NA",0,1))</f>
        <v/>
      </c>
      <c r="T508" s="341" t="str">
        <f t="array" ref="T508">if(U508="","",XLOOKUP(U508,Master[Company],Master[Acronym],"NA",0,1))</f>
        <v/>
      </c>
      <c r="U508" s="341"/>
      <c r="V508" s="342"/>
      <c r="W508" s="342"/>
      <c r="X508" s="341" t="str">
        <f t="shared" si="2"/>
        <v/>
      </c>
      <c r="Y508" s="341" t="str">
        <f t="shared" si="3"/>
        <v/>
      </c>
      <c r="Z508" s="341"/>
      <c r="AA508" s="341"/>
      <c r="AB508" s="341"/>
      <c r="AC508" s="401"/>
      <c r="AD508" s="563"/>
      <c r="AE508" s="564"/>
      <c r="AF508" s="564"/>
      <c r="AG508" s="564"/>
      <c r="AH508" s="564"/>
      <c r="AI508" s="564"/>
      <c r="AJ508" s="564"/>
      <c r="AK508" s="564"/>
      <c r="AL508" s="563"/>
      <c r="AM508" s="564"/>
      <c r="AN508" s="564"/>
      <c r="AO508" s="564"/>
      <c r="AP508" s="564"/>
      <c r="AQ508" s="564"/>
      <c r="AR508" s="564"/>
      <c r="AS508" s="564"/>
      <c r="AT508" s="401"/>
      <c r="AU508" s="399"/>
      <c r="AV508" s="617"/>
      <c r="AW508" s="401"/>
      <c r="AX508" s="401"/>
      <c r="AY508" s="341"/>
      <c r="AZ508" s="341"/>
      <c r="BA508" s="341"/>
      <c r="BB508" s="341"/>
      <c r="BC508" s="341"/>
      <c r="BD508" s="401"/>
      <c r="BE508" s="341"/>
      <c r="BF508" s="341"/>
      <c r="BG508" s="402"/>
      <c r="BH508" s="403"/>
      <c r="BI508" s="405"/>
      <c r="BJ508" s="405"/>
      <c r="BK508" s="405"/>
      <c r="BL508" s="405"/>
      <c r="BM508" s="514"/>
    </row>
    <row r="509" ht="18.75" customHeight="1">
      <c r="A509" s="400" t="str">
        <f t="shared" si="4"/>
        <v/>
      </c>
      <c r="B509" s="341"/>
      <c r="C509" s="559"/>
      <c r="D509" s="341"/>
      <c r="E509" s="638"/>
      <c r="F509" s="393"/>
      <c r="G509" s="341" t="str">
        <f t="array" ref="G509">IF(C509="","",XLOOKUP(C509,'Master Data'!K:K,'Master Data'!N:N,"Input in Master Data",0,1))</f>
        <v/>
      </c>
      <c r="H509" s="341" t="str">
        <f t="array" ref="H509">IF(C509="","",XLOOKUP(C509,'Master Data'!K:K,'Master Data'!O:O,"Input in Master Data",0,1))</f>
        <v/>
      </c>
      <c r="I509" s="341" t="str">
        <f t="array" ref="I509">if(U509="","",XLOOKUP(U509,Master[Company],Master[Blow],"Unknown",0,1))</f>
        <v/>
      </c>
      <c r="J509" s="341" t="str">
        <f t="array" ref="J509">if(U509="","",XLOOKUP(U509,Master[Company],Master[Pigging],"Unknown",0,1))</f>
        <v/>
      </c>
      <c r="K509" s="341" t="str">
        <f t="array" ref="K509">if(U509="","",XLOOKUP(U509,Master[Company],Master[Load Method],"Unknown",0,1))</f>
        <v/>
      </c>
      <c r="L509" s="341" t="str">
        <f t="array" ref="L509">if(U509="","",XLOOKUP(U509,Master[Company],Master[Line Distance],"Unknown",0,1))</f>
        <v/>
      </c>
      <c r="M509" s="394"/>
      <c r="N509" s="341"/>
      <c r="O509" s="341"/>
      <c r="P509" s="341" t="str">
        <f t="array" ref="P509">if(U509="","",XLOOKUP(U509,Master[Company],Master[Terms],"NA",0,1))</f>
        <v/>
      </c>
      <c r="Q509" s="341" t="str">
        <f t="shared" si="1"/>
        <v/>
      </c>
      <c r="R509" s="341" t="str">
        <f t="array" ref="R509">if(U509="","",XLOOKUP(U509,Master[Company],Master[Group],"NA",0,1))</f>
        <v/>
      </c>
      <c r="S509" s="341" t="str">
        <f t="array" ref="S509">if(U509="","",XLOOKUP(U509,Master[Company],Master[Loading Location],"NA",0,1))</f>
        <v/>
      </c>
      <c r="T509" s="341" t="str">
        <f t="array" ref="T509">if(U509="","",XLOOKUP(U509,Master[Company],Master[Acronym],"NA",0,1))</f>
        <v/>
      </c>
      <c r="U509" s="341"/>
      <c r="V509" s="342"/>
      <c r="W509" s="342"/>
      <c r="X509" s="341" t="str">
        <f t="shared" si="2"/>
        <v/>
      </c>
      <c r="Y509" s="341" t="str">
        <f t="shared" si="3"/>
        <v/>
      </c>
      <c r="Z509" s="341"/>
      <c r="AA509" s="341"/>
      <c r="AB509" s="341"/>
      <c r="AC509" s="401"/>
      <c r="AD509" s="563"/>
      <c r="AE509" s="564"/>
      <c r="AF509" s="564"/>
      <c r="AG509" s="564"/>
      <c r="AH509" s="564"/>
      <c r="AI509" s="564"/>
      <c r="AJ509" s="564"/>
      <c r="AK509" s="564"/>
      <c r="AL509" s="563"/>
      <c r="AM509" s="564"/>
      <c r="AN509" s="564"/>
      <c r="AO509" s="564"/>
      <c r="AP509" s="564"/>
      <c r="AQ509" s="564"/>
      <c r="AR509" s="564"/>
      <c r="AS509" s="564"/>
      <c r="AT509" s="401"/>
      <c r="AU509" s="399"/>
      <c r="AV509" s="617"/>
      <c r="AW509" s="401"/>
      <c r="AX509" s="401"/>
      <c r="AY509" s="341"/>
      <c r="AZ509" s="341"/>
      <c r="BA509" s="341"/>
      <c r="BB509" s="341"/>
      <c r="BC509" s="341"/>
      <c r="BD509" s="401"/>
      <c r="BE509" s="341"/>
      <c r="BF509" s="341"/>
      <c r="BG509" s="402"/>
      <c r="BH509" s="403"/>
      <c r="BI509" s="405"/>
      <c r="BJ509" s="405"/>
      <c r="BK509" s="405"/>
      <c r="BL509" s="405"/>
      <c r="BM509" s="514"/>
    </row>
    <row r="510" ht="18.75" customHeight="1">
      <c r="A510" s="400" t="str">
        <f t="shared" si="4"/>
        <v/>
      </c>
      <c r="B510" s="341"/>
      <c r="C510" s="559"/>
      <c r="D510" s="341"/>
      <c r="E510" s="638"/>
      <c r="F510" s="393"/>
      <c r="G510" s="341" t="str">
        <f t="array" ref="G510">IF(C510="","",XLOOKUP(C510,'Master Data'!K:K,'Master Data'!N:N,"Input in Master Data",0,1))</f>
        <v/>
      </c>
      <c r="H510" s="341" t="str">
        <f t="array" ref="H510">IF(C510="","",XLOOKUP(C510,'Master Data'!K:K,'Master Data'!O:O,"Input in Master Data",0,1))</f>
        <v/>
      </c>
      <c r="I510" s="341" t="str">
        <f t="array" ref="I510">if(U510="","",XLOOKUP(U510,Master[Company],Master[Blow],"Unknown",0,1))</f>
        <v/>
      </c>
      <c r="J510" s="341" t="str">
        <f t="array" ref="J510">if(U510="","",XLOOKUP(U510,Master[Company],Master[Pigging],"Unknown",0,1))</f>
        <v/>
      </c>
      <c r="K510" s="341" t="str">
        <f t="array" ref="K510">if(U510="","",XLOOKUP(U510,Master[Company],Master[Load Method],"Unknown",0,1))</f>
        <v/>
      </c>
      <c r="L510" s="341" t="str">
        <f t="array" ref="L510">if(U510="","",XLOOKUP(U510,Master[Company],Master[Line Distance],"Unknown",0,1))</f>
        <v/>
      </c>
      <c r="M510" s="394"/>
      <c r="N510" s="341"/>
      <c r="O510" s="341"/>
      <c r="P510" s="341" t="str">
        <f t="array" ref="P510">if(U510="","",XLOOKUP(U510,Master[Company],Master[Terms],"NA",0,1))</f>
        <v/>
      </c>
      <c r="Q510" s="341" t="str">
        <f t="shared" si="1"/>
        <v/>
      </c>
      <c r="R510" s="341" t="str">
        <f t="array" ref="R510">if(U510="","",XLOOKUP(U510,Master[Company],Master[Group],"NA",0,1))</f>
        <v/>
      </c>
      <c r="S510" s="341" t="str">
        <f t="array" ref="S510">if(U510="","",XLOOKUP(U510,Master[Company],Master[Loading Location],"NA",0,1))</f>
        <v/>
      </c>
      <c r="T510" s="341" t="str">
        <f t="array" ref="T510">if(U510="","",XLOOKUP(U510,Master[Company],Master[Acronym],"NA",0,1))</f>
        <v/>
      </c>
      <c r="U510" s="341"/>
      <c r="V510" s="342"/>
      <c r="W510" s="342"/>
      <c r="X510" s="341" t="str">
        <f t="shared" si="2"/>
        <v/>
      </c>
      <c r="Y510" s="341" t="str">
        <f t="shared" si="3"/>
        <v/>
      </c>
      <c r="Z510" s="341"/>
      <c r="AA510" s="341"/>
      <c r="AB510" s="341"/>
      <c r="AC510" s="401"/>
      <c r="AD510" s="563"/>
      <c r="AE510" s="564"/>
      <c r="AF510" s="564"/>
      <c r="AG510" s="564"/>
      <c r="AH510" s="564"/>
      <c r="AI510" s="564"/>
      <c r="AJ510" s="564"/>
      <c r="AK510" s="564"/>
      <c r="AL510" s="563"/>
      <c r="AM510" s="564"/>
      <c r="AN510" s="564"/>
      <c r="AO510" s="564"/>
      <c r="AP510" s="564"/>
      <c r="AQ510" s="564"/>
      <c r="AR510" s="564"/>
      <c r="AS510" s="564"/>
      <c r="AT510" s="401"/>
      <c r="AU510" s="399"/>
      <c r="AV510" s="617"/>
      <c r="AW510" s="401"/>
      <c r="AX510" s="401"/>
      <c r="AY510" s="341"/>
      <c r="AZ510" s="341"/>
      <c r="BA510" s="341"/>
      <c r="BB510" s="341"/>
      <c r="BC510" s="341"/>
      <c r="BD510" s="401"/>
      <c r="BE510" s="341"/>
      <c r="BF510" s="341"/>
      <c r="BG510" s="402"/>
      <c r="BH510" s="403"/>
      <c r="BI510" s="405"/>
      <c r="BJ510" s="405"/>
      <c r="BK510" s="405"/>
      <c r="BL510" s="405"/>
      <c r="BM510" s="514"/>
    </row>
    <row r="511" ht="18.75" customHeight="1">
      <c r="A511" s="400" t="str">
        <f t="shared" si="4"/>
        <v/>
      </c>
      <c r="B511" s="341"/>
      <c r="C511" s="559"/>
      <c r="D511" s="341"/>
      <c r="E511" s="638"/>
      <c r="F511" s="393"/>
      <c r="G511" s="341" t="str">
        <f t="array" ref="G511">IF(C511="","",XLOOKUP(C511,'Master Data'!K:K,'Master Data'!N:N,"Input in Master Data",0,1))</f>
        <v/>
      </c>
      <c r="H511" s="341" t="str">
        <f t="array" ref="H511">IF(C511="","",XLOOKUP(C511,'Master Data'!K:K,'Master Data'!O:O,"Input in Master Data",0,1))</f>
        <v/>
      </c>
      <c r="I511" s="341" t="str">
        <f t="array" ref="I511">if(U511="","",XLOOKUP(U511,Master[Company],Master[Blow],"Unknown",0,1))</f>
        <v/>
      </c>
      <c r="J511" s="341" t="str">
        <f t="array" ref="J511">if(U511="","",XLOOKUP(U511,Master[Company],Master[Pigging],"Unknown",0,1))</f>
        <v/>
      </c>
      <c r="K511" s="341" t="str">
        <f t="array" ref="K511">if(U511="","",XLOOKUP(U511,Master[Company],Master[Load Method],"Unknown",0,1))</f>
        <v/>
      </c>
      <c r="L511" s="341" t="str">
        <f t="array" ref="L511">if(U511="","",XLOOKUP(U511,Master[Company],Master[Line Distance],"Unknown",0,1))</f>
        <v/>
      </c>
      <c r="M511" s="394"/>
      <c r="N511" s="341"/>
      <c r="O511" s="341"/>
      <c r="P511" s="341" t="str">
        <f t="array" ref="P511">if(U511="","",XLOOKUP(U511,Master[Company],Master[Terms],"NA",0,1))</f>
        <v/>
      </c>
      <c r="Q511" s="341" t="str">
        <f t="shared" si="1"/>
        <v/>
      </c>
      <c r="R511" s="341" t="str">
        <f t="array" ref="R511">if(U511="","",XLOOKUP(U511,Master[Company],Master[Group],"NA",0,1))</f>
        <v/>
      </c>
      <c r="S511" s="341" t="str">
        <f t="array" ref="S511">if(U511="","",XLOOKUP(U511,Master[Company],Master[Loading Location],"NA",0,1))</f>
        <v/>
      </c>
      <c r="T511" s="341" t="str">
        <f t="array" ref="T511">if(U511="","",XLOOKUP(U511,Master[Company],Master[Acronym],"NA",0,1))</f>
        <v/>
      </c>
      <c r="U511" s="341"/>
      <c r="V511" s="342"/>
      <c r="W511" s="342"/>
      <c r="X511" s="341" t="str">
        <f t="shared" si="2"/>
        <v/>
      </c>
      <c r="Y511" s="341" t="str">
        <f t="shared" si="3"/>
        <v/>
      </c>
      <c r="Z511" s="341"/>
      <c r="AA511" s="341"/>
      <c r="AB511" s="341"/>
      <c r="AC511" s="401"/>
      <c r="AD511" s="563"/>
      <c r="AE511" s="564"/>
      <c r="AF511" s="564"/>
      <c r="AG511" s="564"/>
      <c r="AH511" s="564"/>
      <c r="AI511" s="564"/>
      <c r="AJ511" s="564"/>
      <c r="AK511" s="564"/>
      <c r="AL511" s="563"/>
      <c r="AM511" s="564"/>
      <c r="AN511" s="564"/>
      <c r="AO511" s="564"/>
      <c r="AP511" s="564"/>
      <c r="AQ511" s="564"/>
      <c r="AR511" s="564"/>
      <c r="AS511" s="564"/>
      <c r="AT511" s="401"/>
      <c r="AU511" s="399"/>
      <c r="AV511" s="617"/>
      <c r="AW511" s="401"/>
      <c r="AX511" s="401"/>
      <c r="AY511" s="341"/>
      <c r="AZ511" s="341"/>
      <c r="BA511" s="341"/>
      <c r="BB511" s="341"/>
      <c r="BC511" s="341"/>
      <c r="BD511" s="401"/>
      <c r="BE511" s="341"/>
      <c r="BF511" s="341"/>
      <c r="BG511" s="402"/>
      <c r="BH511" s="403"/>
      <c r="BI511" s="405"/>
      <c r="BJ511" s="405"/>
      <c r="BK511" s="405"/>
      <c r="BL511" s="405"/>
      <c r="BM511" s="514"/>
    </row>
    <row r="512" ht="18.75" customHeight="1">
      <c r="A512" s="400" t="str">
        <f t="shared" si="4"/>
        <v/>
      </c>
      <c r="B512" s="341"/>
      <c r="C512" s="559"/>
      <c r="D512" s="341"/>
      <c r="E512" s="638"/>
      <c r="F512" s="393"/>
      <c r="G512" s="341" t="str">
        <f t="array" ref="G512">IF(C512="","",XLOOKUP(C512,'Master Data'!K:K,'Master Data'!N:N,"Input in Master Data",0,1))</f>
        <v/>
      </c>
      <c r="H512" s="341" t="str">
        <f t="array" ref="H512">IF(C512="","",XLOOKUP(C512,'Master Data'!K:K,'Master Data'!O:O,"Input in Master Data",0,1))</f>
        <v/>
      </c>
      <c r="I512" s="341" t="str">
        <f t="array" ref="I512">if(U512="","",XLOOKUP(U512,Master[Company],Master[Blow],"Unknown",0,1))</f>
        <v/>
      </c>
      <c r="J512" s="341" t="str">
        <f t="array" ref="J512">if(U512="","",XLOOKUP(U512,Master[Company],Master[Pigging],"Unknown",0,1))</f>
        <v/>
      </c>
      <c r="K512" s="341" t="str">
        <f t="array" ref="K512">if(U512="","",XLOOKUP(U512,Master[Company],Master[Load Method],"Unknown",0,1))</f>
        <v/>
      </c>
      <c r="L512" s="341" t="str">
        <f t="array" ref="L512">if(U512="","",XLOOKUP(U512,Master[Company],Master[Line Distance],"Unknown",0,1))</f>
        <v/>
      </c>
      <c r="M512" s="394"/>
      <c r="N512" s="341"/>
      <c r="O512" s="341"/>
      <c r="P512" s="341" t="str">
        <f t="array" ref="P512">if(U512="","",XLOOKUP(U512,Master[Company],Master[Terms],"NA",0,1))</f>
        <v/>
      </c>
      <c r="Q512" s="341" t="str">
        <f t="shared" si="1"/>
        <v/>
      </c>
      <c r="R512" s="341" t="str">
        <f t="array" ref="R512">if(U512="","",XLOOKUP(U512,Master[Company],Master[Group],"NA",0,1))</f>
        <v/>
      </c>
      <c r="S512" s="341" t="str">
        <f t="array" ref="S512">if(U512="","",XLOOKUP(U512,Master[Company],Master[Loading Location],"NA",0,1))</f>
        <v/>
      </c>
      <c r="T512" s="341" t="str">
        <f t="array" ref="T512">if(U512="","",XLOOKUP(U512,Master[Company],Master[Acronym],"NA",0,1))</f>
        <v/>
      </c>
      <c r="U512" s="341"/>
      <c r="V512" s="342"/>
      <c r="W512" s="342"/>
      <c r="X512" s="341" t="str">
        <f t="shared" si="2"/>
        <v/>
      </c>
      <c r="Y512" s="341" t="str">
        <f t="shared" si="3"/>
        <v/>
      </c>
      <c r="Z512" s="341"/>
      <c r="AA512" s="341"/>
      <c r="AB512" s="341"/>
      <c r="AC512" s="401"/>
      <c r="AD512" s="563"/>
      <c r="AE512" s="564"/>
      <c r="AF512" s="564"/>
      <c r="AG512" s="564"/>
      <c r="AH512" s="564"/>
      <c r="AI512" s="564"/>
      <c r="AJ512" s="564"/>
      <c r="AK512" s="564"/>
      <c r="AL512" s="563"/>
      <c r="AM512" s="564"/>
      <c r="AN512" s="564"/>
      <c r="AO512" s="564"/>
      <c r="AP512" s="564"/>
      <c r="AQ512" s="564"/>
      <c r="AR512" s="564"/>
      <c r="AS512" s="564"/>
      <c r="AT512" s="401"/>
      <c r="AU512" s="399"/>
      <c r="AV512" s="617"/>
      <c r="AW512" s="401"/>
      <c r="AX512" s="401"/>
      <c r="AY512" s="341"/>
      <c r="AZ512" s="341"/>
      <c r="BA512" s="341"/>
      <c r="BB512" s="341"/>
      <c r="BC512" s="341"/>
      <c r="BD512" s="401"/>
      <c r="BE512" s="341"/>
      <c r="BF512" s="341"/>
      <c r="BG512" s="402"/>
      <c r="BH512" s="403"/>
      <c r="BI512" s="405"/>
      <c r="BJ512" s="405"/>
      <c r="BK512" s="405"/>
      <c r="BL512" s="405"/>
      <c r="BM512" s="514"/>
    </row>
    <row r="513" ht="18.75" customHeight="1">
      <c r="A513" s="400" t="str">
        <f t="shared" si="4"/>
        <v/>
      </c>
      <c r="B513" s="341"/>
      <c r="C513" s="559"/>
      <c r="D513" s="341"/>
      <c r="E513" s="638"/>
      <c r="F513" s="393"/>
      <c r="G513" s="341" t="str">
        <f t="array" ref="G513">IF(C513="","",XLOOKUP(C513,'Master Data'!K:K,'Master Data'!N:N,"Input in Master Data",0,1))</f>
        <v/>
      </c>
      <c r="H513" s="341" t="str">
        <f t="array" ref="H513">IF(C513="","",XLOOKUP(C513,'Master Data'!K:K,'Master Data'!O:O,"Input in Master Data",0,1))</f>
        <v/>
      </c>
      <c r="I513" s="341" t="str">
        <f t="array" ref="I513">if(U513="","",XLOOKUP(U513,Master[Company],Master[Blow],"Unknown",0,1))</f>
        <v/>
      </c>
      <c r="J513" s="341" t="str">
        <f t="array" ref="J513">if(U513="","",XLOOKUP(U513,Master[Company],Master[Pigging],"Unknown",0,1))</f>
        <v/>
      </c>
      <c r="K513" s="341" t="str">
        <f t="array" ref="K513">if(U513="","",XLOOKUP(U513,Master[Company],Master[Load Method],"Unknown",0,1))</f>
        <v/>
      </c>
      <c r="L513" s="341" t="str">
        <f t="array" ref="L513">if(U513="","",XLOOKUP(U513,Master[Company],Master[Line Distance],"Unknown",0,1))</f>
        <v/>
      </c>
      <c r="M513" s="394"/>
      <c r="N513" s="341"/>
      <c r="O513" s="341"/>
      <c r="P513" s="341" t="str">
        <f t="array" ref="P513">if(U513="","",XLOOKUP(U513,Master[Company],Master[Terms],"NA",0,1))</f>
        <v/>
      </c>
      <c r="Q513" s="341" t="str">
        <f t="shared" si="1"/>
        <v/>
      </c>
      <c r="R513" s="341" t="str">
        <f t="array" ref="R513">if(U513="","",XLOOKUP(U513,Master[Company],Master[Group],"NA",0,1))</f>
        <v/>
      </c>
      <c r="S513" s="341" t="str">
        <f t="array" ref="S513">if(U513="","",XLOOKUP(U513,Master[Company],Master[Loading Location],"NA",0,1))</f>
        <v/>
      </c>
      <c r="T513" s="341" t="str">
        <f t="array" ref="T513">if(U513="","",XLOOKUP(U513,Master[Company],Master[Acronym],"NA",0,1))</f>
        <v/>
      </c>
      <c r="U513" s="341"/>
      <c r="V513" s="342"/>
      <c r="W513" s="342"/>
      <c r="X513" s="341" t="str">
        <f t="shared" si="2"/>
        <v/>
      </c>
      <c r="Y513" s="341" t="str">
        <f t="shared" si="3"/>
        <v/>
      </c>
      <c r="Z513" s="341"/>
      <c r="AA513" s="341"/>
      <c r="AB513" s="341"/>
      <c r="AC513" s="401"/>
      <c r="AD513" s="563"/>
      <c r="AE513" s="564"/>
      <c r="AF513" s="564"/>
      <c r="AG513" s="564"/>
      <c r="AH513" s="564"/>
      <c r="AI513" s="564"/>
      <c r="AJ513" s="564"/>
      <c r="AK513" s="564"/>
      <c r="AL513" s="563"/>
      <c r="AM513" s="564"/>
      <c r="AN513" s="564"/>
      <c r="AO513" s="564"/>
      <c r="AP513" s="564"/>
      <c r="AQ513" s="564"/>
      <c r="AR513" s="564"/>
      <c r="AS513" s="564"/>
      <c r="AT513" s="401"/>
      <c r="AU513" s="399"/>
      <c r="AV513" s="617"/>
      <c r="AW513" s="401"/>
      <c r="AX513" s="401"/>
      <c r="AY513" s="341"/>
      <c r="AZ513" s="341"/>
      <c r="BA513" s="341"/>
      <c r="BB513" s="341"/>
      <c r="BC513" s="341"/>
      <c r="BD513" s="401"/>
      <c r="BE513" s="341"/>
      <c r="BF513" s="341"/>
      <c r="BG513" s="402"/>
      <c r="BH513" s="403"/>
      <c r="BI513" s="405"/>
      <c r="BJ513" s="405"/>
      <c r="BK513" s="405"/>
      <c r="BL513" s="405"/>
      <c r="BM513" s="514"/>
    </row>
    <row r="514" ht="18.75" customHeight="1">
      <c r="A514" s="400" t="str">
        <f t="shared" si="4"/>
        <v/>
      </c>
      <c r="B514" s="341"/>
      <c r="C514" s="559"/>
      <c r="D514" s="341"/>
      <c r="E514" s="638"/>
      <c r="F514" s="393"/>
      <c r="G514" s="341" t="str">
        <f t="array" ref="G514">IF(C514="","",XLOOKUP(C514,'Master Data'!K:K,'Master Data'!N:N,"Input in Master Data",0,1))</f>
        <v/>
      </c>
      <c r="H514" s="341" t="str">
        <f t="array" ref="H514">IF(C514="","",XLOOKUP(C514,'Master Data'!K:K,'Master Data'!O:O,"Input in Master Data",0,1))</f>
        <v/>
      </c>
      <c r="I514" s="341" t="str">
        <f t="array" ref="I514">if(U514="","",XLOOKUP(U514,Master[Company],Master[Blow],"Unknown",0,1))</f>
        <v/>
      </c>
      <c r="J514" s="341" t="str">
        <f t="array" ref="J514">if(U514="","",XLOOKUP(U514,Master[Company],Master[Pigging],"Unknown",0,1))</f>
        <v/>
      </c>
      <c r="K514" s="341" t="str">
        <f t="array" ref="K514">if(U514="","",XLOOKUP(U514,Master[Company],Master[Load Method],"Unknown",0,1))</f>
        <v/>
      </c>
      <c r="L514" s="341" t="str">
        <f t="array" ref="L514">if(U514="","",XLOOKUP(U514,Master[Company],Master[Line Distance],"Unknown",0,1))</f>
        <v/>
      </c>
      <c r="M514" s="394"/>
      <c r="N514" s="341"/>
      <c r="O514" s="341"/>
      <c r="P514" s="341" t="str">
        <f t="array" ref="P514">if(U514="","",XLOOKUP(U514,Master[Company],Master[Terms],"NA",0,1))</f>
        <v/>
      </c>
      <c r="Q514" s="341" t="str">
        <f t="shared" si="1"/>
        <v/>
      </c>
      <c r="R514" s="341" t="str">
        <f t="array" ref="R514">if(U514="","",XLOOKUP(U514,Master[Company],Master[Group],"NA",0,1))</f>
        <v/>
      </c>
      <c r="S514" s="341" t="str">
        <f t="array" ref="S514">if(U514="","",XLOOKUP(U514,Master[Company],Master[Loading Location],"NA",0,1))</f>
        <v/>
      </c>
      <c r="T514" s="341" t="str">
        <f t="array" ref="T514">if(U514="","",XLOOKUP(U514,Master[Company],Master[Acronym],"NA",0,1))</f>
        <v/>
      </c>
      <c r="U514" s="341"/>
      <c r="V514" s="342"/>
      <c r="W514" s="342"/>
      <c r="X514" s="341" t="str">
        <f t="shared" si="2"/>
        <v/>
      </c>
      <c r="Y514" s="341" t="str">
        <f t="shared" si="3"/>
        <v/>
      </c>
      <c r="Z514" s="341"/>
      <c r="AA514" s="341"/>
      <c r="AB514" s="341"/>
      <c r="AC514" s="401"/>
      <c r="AD514" s="563"/>
      <c r="AE514" s="564"/>
      <c r="AF514" s="564"/>
      <c r="AG514" s="564"/>
      <c r="AH514" s="564"/>
      <c r="AI514" s="564"/>
      <c r="AJ514" s="564"/>
      <c r="AK514" s="564"/>
      <c r="AL514" s="563"/>
      <c r="AM514" s="564"/>
      <c r="AN514" s="564"/>
      <c r="AO514" s="564"/>
      <c r="AP514" s="564"/>
      <c r="AQ514" s="564"/>
      <c r="AR514" s="564"/>
      <c r="AS514" s="564"/>
      <c r="AT514" s="401"/>
      <c r="AU514" s="399"/>
      <c r="AV514" s="617"/>
      <c r="AW514" s="401"/>
      <c r="AX514" s="401"/>
      <c r="AY514" s="341"/>
      <c r="AZ514" s="341"/>
      <c r="BA514" s="341"/>
      <c r="BB514" s="341"/>
      <c r="BC514" s="341"/>
      <c r="BD514" s="401"/>
      <c r="BE514" s="341"/>
      <c r="BF514" s="341"/>
      <c r="BG514" s="402"/>
      <c r="BH514" s="403"/>
      <c r="BI514" s="405"/>
      <c r="BJ514" s="405"/>
      <c r="BK514" s="405"/>
      <c r="BL514" s="405"/>
      <c r="BM514" s="514"/>
    </row>
    <row r="515" ht="18.75" customHeight="1">
      <c r="A515" s="400" t="str">
        <f t="shared" si="4"/>
        <v/>
      </c>
      <c r="B515" s="341"/>
      <c r="C515" s="559"/>
      <c r="D515" s="341"/>
      <c r="E515" s="638"/>
      <c r="F515" s="393"/>
      <c r="G515" s="341" t="str">
        <f t="array" ref="G515">IF(C515="","",XLOOKUP(C515,'Master Data'!K:K,'Master Data'!N:N,"Input in Master Data",0,1))</f>
        <v/>
      </c>
      <c r="H515" s="341" t="str">
        <f t="array" ref="H515">IF(C515="","",XLOOKUP(C515,'Master Data'!K:K,'Master Data'!O:O,"Input in Master Data",0,1))</f>
        <v/>
      </c>
      <c r="I515" s="341" t="str">
        <f t="array" ref="I515">if(U515="","",XLOOKUP(U515,Master[Company],Master[Blow],"Unknown",0,1))</f>
        <v/>
      </c>
      <c r="J515" s="341" t="str">
        <f t="array" ref="J515">if(U515="","",XLOOKUP(U515,Master[Company],Master[Pigging],"Unknown",0,1))</f>
        <v/>
      </c>
      <c r="K515" s="341" t="str">
        <f t="array" ref="K515">if(U515="","",XLOOKUP(U515,Master[Company],Master[Load Method],"Unknown",0,1))</f>
        <v/>
      </c>
      <c r="L515" s="341" t="str">
        <f t="array" ref="L515">if(U515="","",XLOOKUP(U515,Master[Company],Master[Line Distance],"Unknown",0,1))</f>
        <v/>
      </c>
      <c r="M515" s="394"/>
      <c r="N515" s="341"/>
      <c r="O515" s="341"/>
      <c r="P515" s="341" t="str">
        <f t="array" ref="P515">if(U515="","",XLOOKUP(U515,Master[Company],Master[Terms],"NA",0,1))</f>
        <v/>
      </c>
      <c r="Q515" s="341" t="str">
        <f t="shared" si="1"/>
        <v/>
      </c>
      <c r="R515" s="341" t="str">
        <f t="array" ref="R515">if(U515="","",XLOOKUP(U515,Master[Company],Master[Group],"NA",0,1))</f>
        <v/>
      </c>
      <c r="S515" s="341" t="str">
        <f t="array" ref="S515">if(U515="","",XLOOKUP(U515,Master[Company],Master[Loading Location],"NA",0,1))</f>
        <v/>
      </c>
      <c r="T515" s="341" t="str">
        <f t="array" ref="T515">if(U515="","",XLOOKUP(U515,Master[Company],Master[Acronym],"NA",0,1))</f>
        <v/>
      </c>
      <c r="U515" s="341"/>
      <c r="V515" s="342"/>
      <c r="W515" s="342"/>
      <c r="X515" s="341" t="str">
        <f t="shared" si="2"/>
        <v/>
      </c>
      <c r="Y515" s="341" t="str">
        <f t="shared" si="3"/>
        <v/>
      </c>
      <c r="Z515" s="341"/>
      <c r="AA515" s="341"/>
      <c r="AB515" s="341"/>
      <c r="AC515" s="401"/>
      <c r="AD515" s="563"/>
      <c r="AE515" s="564"/>
      <c r="AF515" s="564"/>
      <c r="AG515" s="564"/>
      <c r="AH515" s="564"/>
      <c r="AI515" s="564"/>
      <c r="AJ515" s="564"/>
      <c r="AK515" s="564"/>
      <c r="AL515" s="563"/>
      <c r="AM515" s="564"/>
      <c r="AN515" s="564"/>
      <c r="AO515" s="564"/>
      <c r="AP515" s="564"/>
      <c r="AQ515" s="564"/>
      <c r="AR515" s="564"/>
      <c r="AS515" s="564"/>
      <c r="AT515" s="401"/>
      <c r="AU515" s="399"/>
      <c r="AV515" s="617"/>
      <c r="AW515" s="401"/>
      <c r="AX515" s="401"/>
      <c r="AY515" s="341"/>
      <c r="AZ515" s="341"/>
      <c r="BA515" s="341"/>
      <c r="BB515" s="341"/>
      <c r="BC515" s="341"/>
      <c r="BD515" s="401"/>
      <c r="BE515" s="341"/>
      <c r="BF515" s="341"/>
      <c r="BG515" s="402"/>
      <c r="BH515" s="403"/>
      <c r="BI515" s="405"/>
      <c r="BJ515" s="405"/>
      <c r="BK515" s="405"/>
      <c r="BL515" s="405"/>
      <c r="BM515" s="514"/>
    </row>
    <row r="516" ht="18.75" customHeight="1">
      <c r="A516" s="400" t="str">
        <f t="shared" si="4"/>
        <v/>
      </c>
      <c r="B516" s="341"/>
      <c r="C516" s="559"/>
      <c r="D516" s="341"/>
      <c r="E516" s="638"/>
      <c r="F516" s="393"/>
      <c r="G516" s="341" t="str">
        <f t="array" ref="G516">IF(C516="","",XLOOKUP(C516,'Master Data'!K:K,'Master Data'!N:N,"Input in Master Data",0,1))</f>
        <v/>
      </c>
      <c r="H516" s="341" t="str">
        <f t="array" ref="H516">IF(C516="","",XLOOKUP(C516,'Master Data'!K:K,'Master Data'!O:O,"Input in Master Data",0,1))</f>
        <v/>
      </c>
      <c r="I516" s="341" t="str">
        <f t="array" ref="I516">if(U516="","",XLOOKUP(U516,Master[Company],Master[Blow],"Unknown",0,1))</f>
        <v/>
      </c>
      <c r="J516" s="341" t="str">
        <f t="array" ref="J516">if(U516="","",XLOOKUP(U516,Master[Company],Master[Pigging],"Unknown",0,1))</f>
        <v/>
      </c>
      <c r="K516" s="341" t="str">
        <f t="array" ref="K516">if(U516="","",XLOOKUP(U516,Master[Company],Master[Load Method],"Unknown",0,1))</f>
        <v/>
      </c>
      <c r="L516" s="341" t="str">
        <f t="array" ref="L516">if(U516="","",XLOOKUP(U516,Master[Company],Master[Line Distance],"Unknown",0,1))</f>
        <v/>
      </c>
      <c r="M516" s="394"/>
      <c r="N516" s="341"/>
      <c r="O516" s="341"/>
      <c r="P516" s="341" t="str">
        <f t="array" ref="P516">if(U516="","",XLOOKUP(U516,Master[Company],Master[Terms],"NA",0,1))</f>
        <v/>
      </c>
      <c r="Q516" s="341" t="str">
        <f t="shared" si="1"/>
        <v/>
      </c>
      <c r="R516" s="341" t="str">
        <f t="array" ref="R516">if(U516="","",XLOOKUP(U516,Master[Company],Master[Group],"NA",0,1))</f>
        <v/>
      </c>
      <c r="S516" s="341" t="str">
        <f t="array" ref="S516">if(U516="","",XLOOKUP(U516,Master[Company],Master[Loading Location],"NA",0,1))</f>
        <v/>
      </c>
      <c r="T516" s="341" t="str">
        <f t="array" ref="T516">if(U516="","",XLOOKUP(U516,Master[Company],Master[Acronym],"NA",0,1))</f>
        <v/>
      </c>
      <c r="U516" s="341"/>
      <c r="V516" s="342"/>
      <c r="W516" s="342"/>
      <c r="X516" s="341" t="str">
        <f t="shared" si="2"/>
        <v/>
      </c>
      <c r="Y516" s="341" t="str">
        <f t="shared" si="3"/>
        <v/>
      </c>
      <c r="Z516" s="341"/>
      <c r="AA516" s="341"/>
      <c r="AB516" s="341"/>
      <c r="AC516" s="401"/>
      <c r="AD516" s="563"/>
      <c r="AE516" s="564"/>
      <c r="AF516" s="564"/>
      <c r="AG516" s="564"/>
      <c r="AH516" s="564"/>
      <c r="AI516" s="564"/>
      <c r="AJ516" s="564"/>
      <c r="AK516" s="564"/>
      <c r="AL516" s="563"/>
      <c r="AM516" s="564"/>
      <c r="AN516" s="564"/>
      <c r="AO516" s="564"/>
      <c r="AP516" s="564"/>
      <c r="AQ516" s="564"/>
      <c r="AR516" s="564"/>
      <c r="AS516" s="564"/>
      <c r="AT516" s="401"/>
      <c r="AU516" s="399"/>
      <c r="AV516" s="617"/>
      <c r="AW516" s="401"/>
      <c r="AX516" s="401"/>
      <c r="AY516" s="341"/>
      <c r="AZ516" s="341"/>
      <c r="BA516" s="341"/>
      <c r="BB516" s="341"/>
      <c r="BC516" s="341"/>
      <c r="BD516" s="401"/>
      <c r="BE516" s="341"/>
      <c r="BF516" s="341"/>
      <c r="BG516" s="402"/>
      <c r="BH516" s="403"/>
      <c r="BI516" s="405"/>
      <c r="BJ516" s="405"/>
      <c r="BK516" s="405"/>
      <c r="BL516" s="405"/>
      <c r="BM516" s="514"/>
    </row>
    <row r="517" ht="18.75" customHeight="1">
      <c r="A517" s="400" t="str">
        <f t="shared" si="4"/>
        <v/>
      </c>
      <c r="B517" s="341"/>
      <c r="C517" s="559"/>
      <c r="D517" s="341"/>
      <c r="E517" s="638"/>
      <c r="F517" s="393"/>
      <c r="G517" s="341" t="str">
        <f t="array" ref="G517">IF(C517="","",XLOOKUP(C517,'Master Data'!K:K,'Master Data'!N:N,"Input in Master Data",0,1))</f>
        <v/>
      </c>
      <c r="H517" s="341" t="str">
        <f t="array" ref="H517">IF(C517="","",XLOOKUP(C517,'Master Data'!K:K,'Master Data'!O:O,"Input in Master Data",0,1))</f>
        <v/>
      </c>
      <c r="I517" s="341" t="str">
        <f t="array" ref="I517">if(U517="","",XLOOKUP(U517,Master[Company],Master[Blow],"Unknown",0,1))</f>
        <v/>
      </c>
      <c r="J517" s="341" t="str">
        <f t="array" ref="J517">if(U517="","",XLOOKUP(U517,Master[Company],Master[Pigging],"Unknown",0,1))</f>
        <v/>
      </c>
      <c r="K517" s="341" t="str">
        <f t="array" ref="K517">if(U517="","",XLOOKUP(U517,Master[Company],Master[Load Method],"Unknown",0,1))</f>
        <v/>
      </c>
      <c r="L517" s="341" t="str">
        <f t="array" ref="L517">if(U517="","",XLOOKUP(U517,Master[Company],Master[Line Distance],"Unknown",0,1))</f>
        <v/>
      </c>
      <c r="M517" s="394"/>
      <c r="N517" s="341"/>
      <c r="O517" s="341"/>
      <c r="P517" s="341" t="str">
        <f t="array" ref="P517">if(U517="","",XLOOKUP(U517,Master[Company],Master[Terms],"NA",0,1))</f>
        <v/>
      </c>
      <c r="Q517" s="341" t="str">
        <f t="shared" si="1"/>
        <v/>
      </c>
      <c r="R517" s="341" t="str">
        <f t="array" ref="R517">if(U517="","",XLOOKUP(U517,Master[Company],Master[Group],"NA",0,1))</f>
        <v/>
      </c>
      <c r="S517" s="341" t="str">
        <f t="array" ref="S517">if(U517="","",XLOOKUP(U517,Master[Company],Master[Loading Location],"NA",0,1))</f>
        <v/>
      </c>
      <c r="T517" s="341" t="str">
        <f t="array" ref="T517">if(U517="","",XLOOKUP(U517,Master[Company],Master[Acronym],"NA",0,1))</f>
        <v/>
      </c>
      <c r="U517" s="341"/>
      <c r="V517" s="342"/>
      <c r="W517" s="342"/>
      <c r="X517" s="341" t="str">
        <f t="shared" si="2"/>
        <v/>
      </c>
      <c r="Y517" s="341" t="str">
        <f t="shared" si="3"/>
        <v/>
      </c>
      <c r="Z517" s="341"/>
      <c r="AA517" s="341"/>
      <c r="AB517" s="341"/>
      <c r="AC517" s="401"/>
      <c r="AD517" s="563"/>
      <c r="AE517" s="564"/>
      <c r="AF517" s="564"/>
      <c r="AG517" s="564"/>
      <c r="AH517" s="564"/>
      <c r="AI517" s="564"/>
      <c r="AJ517" s="564"/>
      <c r="AK517" s="564"/>
      <c r="AL517" s="563"/>
      <c r="AM517" s="564"/>
      <c r="AN517" s="564"/>
      <c r="AO517" s="564"/>
      <c r="AP517" s="564"/>
      <c r="AQ517" s="564"/>
      <c r="AR517" s="564"/>
      <c r="AS517" s="564"/>
      <c r="AT517" s="401"/>
      <c r="AU517" s="399"/>
      <c r="AV517" s="617"/>
      <c r="AW517" s="401"/>
      <c r="AX517" s="401"/>
      <c r="AY517" s="341"/>
      <c r="AZ517" s="341"/>
      <c r="BA517" s="341"/>
      <c r="BB517" s="341"/>
      <c r="BC517" s="341"/>
      <c r="BD517" s="401"/>
      <c r="BE517" s="341"/>
      <c r="BF517" s="341"/>
      <c r="BG517" s="402"/>
      <c r="BH517" s="403"/>
      <c r="BI517" s="405"/>
      <c r="BJ517" s="405"/>
      <c r="BK517" s="405"/>
      <c r="BL517" s="405"/>
      <c r="BM517" s="514"/>
    </row>
    <row r="518" ht="18.75" customHeight="1">
      <c r="A518" s="400" t="str">
        <f t="shared" si="4"/>
        <v/>
      </c>
      <c r="B518" s="341"/>
      <c r="C518" s="559"/>
      <c r="D518" s="341"/>
      <c r="E518" s="638"/>
      <c r="F518" s="393"/>
      <c r="G518" s="341" t="str">
        <f t="array" ref="G518">IF(C518="","",XLOOKUP(C518,'Master Data'!K:K,'Master Data'!N:N,"Input in Master Data",0,1))</f>
        <v/>
      </c>
      <c r="H518" s="341" t="str">
        <f t="array" ref="H518">IF(C518="","",XLOOKUP(C518,'Master Data'!K:K,'Master Data'!O:O,"Input in Master Data",0,1))</f>
        <v/>
      </c>
      <c r="I518" s="341" t="str">
        <f t="array" ref="I518">if(U518="","",XLOOKUP(U518,Master[Company],Master[Blow],"Unknown",0,1))</f>
        <v/>
      </c>
      <c r="J518" s="341" t="str">
        <f t="array" ref="J518">if(U518="","",XLOOKUP(U518,Master[Company],Master[Pigging],"Unknown",0,1))</f>
        <v/>
      </c>
      <c r="K518" s="341" t="str">
        <f t="array" ref="K518">if(U518="","",XLOOKUP(U518,Master[Company],Master[Load Method],"Unknown",0,1))</f>
        <v/>
      </c>
      <c r="L518" s="341" t="str">
        <f t="array" ref="L518">if(U518="","",XLOOKUP(U518,Master[Company],Master[Line Distance],"Unknown",0,1))</f>
        <v/>
      </c>
      <c r="M518" s="394"/>
      <c r="N518" s="341"/>
      <c r="O518" s="341"/>
      <c r="P518" s="341" t="str">
        <f t="array" ref="P518">if(U518="","",XLOOKUP(U518,Master[Company],Master[Terms],"NA",0,1))</f>
        <v/>
      </c>
      <c r="Q518" s="341" t="str">
        <f t="shared" si="1"/>
        <v/>
      </c>
      <c r="R518" s="341" t="str">
        <f t="array" ref="R518">if(U518="","",XLOOKUP(U518,Master[Company],Master[Group],"NA",0,1))</f>
        <v/>
      </c>
      <c r="S518" s="341" t="str">
        <f t="array" ref="S518">if(U518="","",XLOOKUP(U518,Master[Company],Master[Loading Location],"NA",0,1))</f>
        <v/>
      </c>
      <c r="T518" s="341" t="str">
        <f t="array" ref="T518">if(U518="","",XLOOKUP(U518,Master[Company],Master[Acronym],"NA",0,1))</f>
        <v/>
      </c>
      <c r="U518" s="341"/>
      <c r="V518" s="342"/>
      <c r="W518" s="342"/>
      <c r="X518" s="341" t="str">
        <f t="shared" si="2"/>
        <v/>
      </c>
      <c r="Y518" s="341" t="str">
        <f t="shared" si="3"/>
        <v/>
      </c>
      <c r="Z518" s="341"/>
      <c r="AA518" s="341"/>
      <c r="AB518" s="341"/>
      <c r="AC518" s="401"/>
      <c r="AD518" s="563"/>
      <c r="AE518" s="564"/>
      <c r="AF518" s="564"/>
      <c r="AG518" s="564"/>
      <c r="AH518" s="564"/>
      <c r="AI518" s="564"/>
      <c r="AJ518" s="564"/>
      <c r="AK518" s="564"/>
      <c r="AL518" s="563"/>
      <c r="AM518" s="564"/>
      <c r="AN518" s="564"/>
      <c r="AO518" s="564"/>
      <c r="AP518" s="564"/>
      <c r="AQ518" s="564"/>
      <c r="AR518" s="564"/>
      <c r="AS518" s="564"/>
      <c r="AT518" s="401"/>
      <c r="AU518" s="399"/>
      <c r="AV518" s="617"/>
      <c r="AW518" s="401"/>
      <c r="AX518" s="401"/>
      <c r="AY518" s="341"/>
      <c r="AZ518" s="341"/>
      <c r="BA518" s="341"/>
      <c r="BB518" s="341"/>
      <c r="BC518" s="341"/>
      <c r="BD518" s="401"/>
      <c r="BE518" s="341"/>
      <c r="BF518" s="341"/>
      <c r="BG518" s="402"/>
      <c r="BH518" s="403"/>
      <c r="BI518" s="405"/>
      <c r="BJ518" s="405"/>
      <c r="BK518" s="405"/>
      <c r="BL518" s="405"/>
      <c r="BM518" s="514"/>
    </row>
    <row r="519" ht="18.75" customHeight="1">
      <c r="A519" s="400" t="str">
        <f t="shared" si="4"/>
        <v/>
      </c>
      <c r="B519" s="341"/>
      <c r="C519" s="559"/>
      <c r="D519" s="341"/>
      <c r="E519" s="638"/>
      <c r="F519" s="393"/>
      <c r="G519" s="341" t="str">
        <f t="array" ref="G519">IF(C519="","",XLOOKUP(C519,'Master Data'!K:K,'Master Data'!N:N,"Input in Master Data",0,1))</f>
        <v/>
      </c>
      <c r="H519" s="341" t="str">
        <f t="array" ref="H519">IF(C519="","",XLOOKUP(C519,'Master Data'!K:K,'Master Data'!O:O,"Input in Master Data",0,1))</f>
        <v/>
      </c>
      <c r="I519" s="341" t="str">
        <f t="array" ref="I519">if(U519="","",XLOOKUP(U519,Master[Company],Master[Blow],"Unknown",0,1))</f>
        <v/>
      </c>
      <c r="J519" s="341" t="str">
        <f t="array" ref="J519">if(U519="","",XLOOKUP(U519,Master[Company],Master[Pigging],"Unknown",0,1))</f>
        <v/>
      </c>
      <c r="K519" s="341" t="str">
        <f t="array" ref="K519">if(U519="","",XLOOKUP(U519,Master[Company],Master[Load Method],"Unknown",0,1))</f>
        <v/>
      </c>
      <c r="L519" s="341" t="str">
        <f t="array" ref="L519">if(U519="","",XLOOKUP(U519,Master[Company],Master[Line Distance],"Unknown",0,1))</f>
        <v/>
      </c>
      <c r="M519" s="394"/>
      <c r="N519" s="341"/>
      <c r="O519" s="341"/>
      <c r="P519" s="341" t="str">
        <f t="array" ref="P519">if(U519="","",XLOOKUP(U519,Master[Company],Master[Terms],"NA",0,1))</f>
        <v/>
      </c>
      <c r="Q519" s="341" t="str">
        <f t="shared" si="1"/>
        <v/>
      </c>
      <c r="R519" s="341" t="str">
        <f t="array" ref="R519">if(U519="","",XLOOKUP(U519,Master[Company],Master[Group],"NA",0,1))</f>
        <v/>
      </c>
      <c r="S519" s="341" t="str">
        <f t="array" ref="S519">if(U519="","",XLOOKUP(U519,Master[Company],Master[Loading Location],"NA",0,1))</f>
        <v/>
      </c>
      <c r="T519" s="341" t="str">
        <f t="array" ref="T519">if(U519="","",XLOOKUP(U519,Master[Company],Master[Acronym],"NA",0,1))</f>
        <v/>
      </c>
      <c r="U519" s="341"/>
      <c r="V519" s="342"/>
      <c r="W519" s="342"/>
      <c r="X519" s="341" t="str">
        <f t="shared" si="2"/>
        <v/>
      </c>
      <c r="Y519" s="341" t="str">
        <f t="shared" si="3"/>
        <v/>
      </c>
      <c r="Z519" s="341"/>
      <c r="AA519" s="341"/>
      <c r="AB519" s="341"/>
      <c r="AC519" s="401"/>
      <c r="AD519" s="563"/>
      <c r="AE519" s="564"/>
      <c r="AF519" s="564"/>
      <c r="AG519" s="564"/>
      <c r="AH519" s="564"/>
      <c r="AI519" s="564"/>
      <c r="AJ519" s="564"/>
      <c r="AK519" s="564"/>
      <c r="AL519" s="563"/>
      <c r="AM519" s="564"/>
      <c r="AN519" s="564"/>
      <c r="AO519" s="564"/>
      <c r="AP519" s="564"/>
      <c r="AQ519" s="564"/>
      <c r="AR519" s="564"/>
      <c r="AS519" s="564"/>
      <c r="AT519" s="401"/>
      <c r="AU519" s="399"/>
      <c r="AV519" s="617"/>
      <c r="AW519" s="401"/>
      <c r="AX519" s="401"/>
      <c r="AY519" s="341"/>
      <c r="AZ519" s="341"/>
      <c r="BA519" s="341"/>
      <c r="BB519" s="341"/>
      <c r="BC519" s="341"/>
      <c r="BD519" s="401"/>
      <c r="BE519" s="341"/>
      <c r="BF519" s="341"/>
      <c r="BG519" s="402"/>
      <c r="BH519" s="403"/>
      <c r="BI519" s="405"/>
      <c r="BJ519" s="405"/>
      <c r="BK519" s="405"/>
      <c r="BL519" s="405"/>
      <c r="BM519" s="514"/>
    </row>
    <row r="520" ht="18.75" customHeight="1">
      <c r="A520" s="400" t="str">
        <f t="shared" si="4"/>
        <v/>
      </c>
      <c r="B520" s="341"/>
      <c r="C520" s="559"/>
      <c r="D520" s="341"/>
      <c r="E520" s="638"/>
      <c r="F520" s="393"/>
      <c r="G520" s="341" t="str">
        <f t="array" ref="G520">IF(C520="","",XLOOKUP(C520,'Master Data'!K:K,'Master Data'!N:N,"Input in Master Data",0,1))</f>
        <v/>
      </c>
      <c r="H520" s="341" t="str">
        <f t="array" ref="H520">IF(C520="","",XLOOKUP(C520,'Master Data'!K:K,'Master Data'!O:O,"Input in Master Data",0,1))</f>
        <v/>
      </c>
      <c r="I520" s="341" t="str">
        <f t="array" ref="I520">if(U520="","",XLOOKUP(U520,Master[Company],Master[Blow],"Unknown",0,1))</f>
        <v/>
      </c>
      <c r="J520" s="341" t="str">
        <f t="array" ref="J520">if(U520="","",XLOOKUP(U520,Master[Company],Master[Pigging],"Unknown",0,1))</f>
        <v/>
      </c>
      <c r="K520" s="341" t="str">
        <f t="array" ref="K520">if(U520="","",XLOOKUP(U520,Master[Company],Master[Load Method],"Unknown",0,1))</f>
        <v/>
      </c>
      <c r="L520" s="341" t="str">
        <f t="array" ref="L520">if(U520="","",XLOOKUP(U520,Master[Company],Master[Line Distance],"Unknown",0,1))</f>
        <v/>
      </c>
      <c r="M520" s="394"/>
      <c r="N520" s="341"/>
      <c r="O520" s="341"/>
      <c r="P520" s="341" t="str">
        <f t="array" ref="P520">if(U520="","",XLOOKUP(U520,Master[Company],Master[Terms],"NA",0,1))</f>
        <v/>
      </c>
      <c r="Q520" s="341" t="str">
        <f t="shared" si="1"/>
        <v/>
      </c>
      <c r="R520" s="341" t="str">
        <f t="array" ref="R520">if(U520="","",XLOOKUP(U520,Master[Company],Master[Group],"NA",0,1))</f>
        <v/>
      </c>
      <c r="S520" s="341" t="str">
        <f t="array" ref="S520">if(U520="","",XLOOKUP(U520,Master[Company],Master[Loading Location],"NA",0,1))</f>
        <v/>
      </c>
      <c r="T520" s="341" t="str">
        <f t="array" ref="T520">if(U520="","",XLOOKUP(U520,Master[Company],Master[Acronym],"NA",0,1))</f>
        <v/>
      </c>
      <c r="U520" s="341"/>
      <c r="V520" s="342"/>
      <c r="W520" s="342"/>
      <c r="X520" s="341" t="str">
        <f t="shared" si="2"/>
        <v/>
      </c>
      <c r="Y520" s="341" t="str">
        <f t="shared" si="3"/>
        <v/>
      </c>
      <c r="Z520" s="341"/>
      <c r="AA520" s="341"/>
      <c r="AB520" s="341"/>
      <c r="AC520" s="401"/>
      <c r="AD520" s="563"/>
      <c r="AE520" s="564"/>
      <c r="AF520" s="564"/>
      <c r="AG520" s="564"/>
      <c r="AH520" s="564"/>
      <c r="AI520" s="564"/>
      <c r="AJ520" s="564"/>
      <c r="AK520" s="564"/>
      <c r="AL520" s="563"/>
      <c r="AM520" s="564"/>
      <c r="AN520" s="564"/>
      <c r="AO520" s="564"/>
      <c r="AP520" s="564"/>
      <c r="AQ520" s="564"/>
      <c r="AR520" s="564"/>
      <c r="AS520" s="564"/>
      <c r="AT520" s="401"/>
      <c r="AU520" s="399"/>
      <c r="AV520" s="617"/>
      <c r="AW520" s="401"/>
      <c r="AX520" s="401"/>
      <c r="AY520" s="341"/>
      <c r="AZ520" s="341"/>
      <c r="BA520" s="341"/>
      <c r="BB520" s="341"/>
      <c r="BC520" s="341"/>
      <c r="BD520" s="401"/>
      <c r="BE520" s="341"/>
      <c r="BF520" s="341"/>
      <c r="BG520" s="402"/>
      <c r="BH520" s="403"/>
      <c r="BI520" s="405"/>
      <c r="BJ520" s="405"/>
      <c r="BK520" s="405"/>
      <c r="BL520" s="405"/>
      <c r="BM520" s="514"/>
    </row>
    <row r="521" ht="18.75" customHeight="1">
      <c r="A521" s="400" t="str">
        <f t="shared" si="4"/>
        <v/>
      </c>
      <c r="B521" s="341"/>
      <c r="C521" s="559"/>
      <c r="D521" s="341"/>
      <c r="E521" s="638"/>
      <c r="F521" s="393"/>
      <c r="G521" s="341" t="str">
        <f t="array" ref="G521">IF(C521="","",XLOOKUP(C521,'Master Data'!K:K,'Master Data'!N:N,"Input in Master Data",0,1))</f>
        <v/>
      </c>
      <c r="H521" s="341" t="str">
        <f t="array" ref="H521">IF(C521="","",XLOOKUP(C521,'Master Data'!K:K,'Master Data'!O:O,"Input in Master Data",0,1))</f>
        <v/>
      </c>
      <c r="I521" s="341" t="str">
        <f t="array" ref="I521">if(U521="","",XLOOKUP(U521,Master[Company],Master[Blow],"Unknown",0,1))</f>
        <v/>
      </c>
      <c r="J521" s="341" t="str">
        <f t="array" ref="J521">if(U521="","",XLOOKUP(U521,Master[Company],Master[Pigging],"Unknown",0,1))</f>
        <v/>
      </c>
      <c r="K521" s="341" t="str">
        <f t="array" ref="K521">if(U521="","",XLOOKUP(U521,Master[Company],Master[Load Method],"Unknown",0,1))</f>
        <v/>
      </c>
      <c r="L521" s="341" t="str">
        <f t="array" ref="L521">if(U521="","",XLOOKUP(U521,Master[Company],Master[Line Distance],"Unknown",0,1))</f>
        <v/>
      </c>
      <c r="M521" s="394"/>
      <c r="N521" s="341"/>
      <c r="O521" s="341"/>
      <c r="P521" s="341" t="str">
        <f t="array" ref="P521">if(U521="","",XLOOKUP(U521,Master[Company],Master[Terms],"NA",0,1))</f>
        <v/>
      </c>
      <c r="Q521" s="341" t="str">
        <f t="shared" si="1"/>
        <v/>
      </c>
      <c r="R521" s="341" t="str">
        <f t="array" ref="R521">if(U521="","",XLOOKUP(U521,Master[Company],Master[Group],"NA",0,1))</f>
        <v/>
      </c>
      <c r="S521" s="341" t="str">
        <f t="array" ref="S521">if(U521="","",XLOOKUP(U521,Master[Company],Master[Loading Location],"NA",0,1))</f>
        <v/>
      </c>
      <c r="T521" s="341" t="str">
        <f t="array" ref="T521">if(U521="","",XLOOKUP(U521,Master[Company],Master[Acronym],"NA",0,1))</f>
        <v/>
      </c>
      <c r="U521" s="341"/>
      <c r="V521" s="342"/>
      <c r="W521" s="342"/>
      <c r="X521" s="341" t="str">
        <f t="shared" si="2"/>
        <v/>
      </c>
      <c r="Y521" s="341" t="str">
        <f t="shared" si="3"/>
        <v/>
      </c>
      <c r="Z521" s="341"/>
      <c r="AA521" s="341"/>
      <c r="AB521" s="341"/>
      <c r="AC521" s="401"/>
      <c r="AD521" s="563"/>
      <c r="AE521" s="564"/>
      <c r="AF521" s="564"/>
      <c r="AG521" s="564"/>
      <c r="AH521" s="564"/>
      <c r="AI521" s="564"/>
      <c r="AJ521" s="564"/>
      <c r="AK521" s="564"/>
      <c r="AL521" s="563"/>
      <c r="AM521" s="564"/>
      <c r="AN521" s="564"/>
      <c r="AO521" s="564"/>
      <c r="AP521" s="564"/>
      <c r="AQ521" s="564"/>
      <c r="AR521" s="564"/>
      <c r="AS521" s="564"/>
      <c r="AT521" s="401"/>
      <c r="AU521" s="399"/>
      <c r="AV521" s="617"/>
      <c r="AW521" s="401"/>
      <c r="AX521" s="401"/>
      <c r="AY521" s="341"/>
      <c r="AZ521" s="341"/>
      <c r="BA521" s="341"/>
      <c r="BB521" s="341"/>
      <c r="BC521" s="341"/>
      <c r="BD521" s="401"/>
      <c r="BE521" s="341"/>
      <c r="BF521" s="341"/>
      <c r="BG521" s="402"/>
      <c r="BH521" s="403"/>
      <c r="BI521" s="405"/>
      <c r="BJ521" s="405"/>
      <c r="BK521" s="405"/>
      <c r="BL521" s="405"/>
      <c r="BM521" s="514"/>
    </row>
    <row r="522" ht="18.75" customHeight="1">
      <c r="A522" s="400" t="str">
        <f t="shared" si="4"/>
        <v/>
      </c>
      <c r="B522" s="341"/>
      <c r="C522" s="559"/>
      <c r="D522" s="341"/>
      <c r="E522" s="638"/>
      <c r="F522" s="393"/>
      <c r="G522" s="341" t="str">
        <f t="array" ref="G522">IF(C522="","",XLOOKUP(C522,'Master Data'!K:K,'Master Data'!N:N,"Input in Master Data",0,1))</f>
        <v/>
      </c>
      <c r="H522" s="341" t="str">
        <f t="array" ref="H522">IF(C522="","",XLOOKUP(C522,'Master Data'!K:K,'Master Data'!O:O,"Input in Master Data",0,1))</f>
        <v/>
      </c>
      <c r="I522" s="341" t="str">
        <f t="array" ref="I522">if(U522="","",XLOOKUP(U522,Master[Company],Master[Blow],"Unknown",0,1))</f>
        <v/>
      </c>
      <c r="J522" s="341" t="str">
        <f t="array" ref="J522">if(U522="","",XLOOKUP(U522,Master[Company],Master[Pigging],"Unknown",0,1))</f>
        <v/>
      </c>
      <c r="K522" s="341" t="str">
        <f t="array" ref="K522">if(U522="","",XLOOKUP(U522,Master[Company],Master[Load Method],"Unknown",0,1))</f>
        <v/>
      </c>
      <c r="L522" s="341" t="str">
        <f t="array" ref="L522">if(U522="","",XLOOKUP(U522,Master[Company],Master[Line Distance],"Unknown",0,1))</f>
        <v/>
      </c>
      <c r="M522" s="394"/>
      <c r="N522" s="341"/>
      <c r="O522" s="341"/>
      <c r="P522" s="341" t="str">
        <f t="array" ref="P522">if(U522="","",XLOOKUP(U522,Master[Company],Master[Terms],"NA",0,1))</f>
        <v/>
      </c>
      <c r="Q522" s="341" t="str">
        <f t="shared" si="1"/>
        <v/>
      </c>
      <c r="R522" s="341" t="str">
        <f t="array" ref="R522">if(U522="","",XLOOKUP(U522,Master[Company],Master[Group],"NA",0,1))</f>
        <v/>
      </c>
      <c r="S522" s="341" t="str">
        <f t="array" ref="S522">if(U522="","",XLOOKUP(U522,Master[Company],Master[Loading Location],"NA",0,1))</f>
        <v/>
      </c>
      <c r="T522" s="341" t="str">
        <f t="array" ref="T522">if(U522="","",XLOOKUP(U522,Master[Company],Master[Acronym],"NA",0,1))</f>
        <v/>
      </c>
      <c r="U522" s="341"/>
      <c r="V522" s="342"/>
      <c r="W522" s="342"/>
      <c r="X522" s="341" t="str">
        <f t="shared" si="2"/>
        <v/>
      </c>
      <c r="Y522" s="341" t="str">
        <f t="shared" si="3"/>
        <v/>
      </c>
      <c r="Z522" s="341"/>
      <c r="AA522" s="341"/>
      <c r="AB522" s="341"/>
      <c r="AC522" s="401"/>
      <c r="AD522" s="563"/>
      <c r="AE522" s="564"/>
      <c r="AF522" s="564"/>
      <c r="AG522" s="564"/>
      <c r="AH522" s="564"/>
      <c r="AI522" s="564"/>
      <c r="AJ522" s="564"/>
      <c r="AK522" s="564"/>
      <c r="AL522" s="563"/>
      <c r="AM522" s="564"/>
      <c r="AN522" s="564"/>
      <c r="AO522" s="564"/>
      <c r="AP522" s="564"/>
      <c r="AQ522" s="564"/>
      <c r="AR522" s="564"/>
      <c r="AS522" s="564"/>
      <c r="AT522" s="401"/>
      <c r="AU522" s="399"/>
      <c r="AV522" s="617"/>
      <c r="AW522" s="401"/>
      <c r="AX522" s="401"/>
      <c r="AY522" s="341"/>
      <c r="AZ522" s="341"/>
      <c r="BA522" s="341"/>
      <c r="BB522" s="341"/>
      <c r="BC522" s="341"/>
      <c r="BD522" s="401"/>
      <c r="BE522" s="341"/>
      <c r="BF522" s="341"/>
      <c r="BG522" s="402"/>
      <c r="BH522" s="403"/>
      <c r="BI522" s="405"/>
      <c r="BJ522" s="405"/>
      <c r="BK522" s="405"/>
      <c r="BL522" s="405"/>
      <c r="BM522" s="514"/>
    </row>
    <row r="523" ht="18.75" customHeight="1">
      <c r="A523" s="400" t="str">
        <f t="shared" si="4"/>
        <v/>
      </c>
      <c r="B523" s="341"/>
      <c r="C523" s="559"/>
      <c r="D523" s="341"/>
      <c r="E523" s="638"/>
      <c r="F523" s="393"/>
      <c r="G523" s="341" t="str">
        <f t="array" ref="G523">IF(C523="","",XLOOKUP(C523,'Master Data'!K:K,'Master Data'!N:N,"Input in Master Data",0,1))</f>
        <v/>
      </c>
      <c r="H523" s="341" t="str">
        <f t="array" ref="H523">IF(C523="","",XLOOKUP(C523,'Master Data'!K:K,'Master Data'!O:O,"Input in Master Data",0,1))</f>
        <v/>
      </c>
      <c r="I523" s="341" t="str">
        <f t="array" ref="I523">if(U523="","",XLOOKUP(U523,Master[Company],Master[Blow],"Unknown",0,1))</f>
        <v/>
      </c>
      <c r="J523" s="341" t="str">
        <f t="array" ref="J523">if(U523="","",XLOOKUP(U523,Master[Company],Master[Pigging],"Unknown",0,1))</f>
        <v/>
      </c>
      <c r="K523" s="341" t="str">
        <f t="array" ref="K523">if(U523="","",XLOOKUP(U523,Master[Company],Master[Load Method],"Unknown",0,1))</f>
        <v/>
      </c>
      <c r="L523" s="341" t="str">
        <f t="array" ref="L523">if(U523="","",XLOOKUP(U523,Master[Company],Master[Line Distance],"Unknown",0,1))</f>
        <v/>
      </c>
      <c r="M523" s="394"/>
      <c r="N523" s="341"/>
      <c r="O523" s="341"/>
      <c r="P523" s="341" t="str">
        <f t="array" ref="P523">if(U523="","",XLOOKUP(U523,Master[Company],Master[Terms],"NA",0,1))</f>
        <v/>
      </c>
      <c r="Q523" s="341" t="str">
        <f t="shared" si="1"/>
        <v/>
      </c>
      <c r="R523" s="341" t="str">
        <f t="array" ref="R523">if(U523="","",XLOOKUP(U523,Master[Company],Master[Group],"NA",0,1))</f>
        <v/>
      </c>
      <c r="S523" s="341" t="str">
        <f t="array" ref="S523">if(U523="","",XLOOKUP(U523,Master[Company],Master[Loading Location],"NA",0,1))</f>
        <v/>
      </c>
      <c r="T523" s="341" t="str">
        <f t="array" ref="T523">if(U523="","",XLOOKUP(U523,Master[Company],Master[Acronym],"NA",0,1))</f>
        <v/>
      </c>
      <c r="U523" s="341"/>
      <c r="V523" s="342"/>
      <c r="W523" s="342"/>
      <c r="X523" s="341" t="str">
        <f t="shared" si="2"/>
        <v/>
      </c>
      <c r="Y523" s="341" t="str">
        <f t="shared" si="3"/>
        <v/>
      </c>
      <c r="Z523" s="341"/>
      <c r="AA523" s="341"/>
      <c r="AB523" s="341"/>
      <c r="AC523" s="401"/>
      <c r="AD523" s="563"/>
      <c r="AE523" s="564"/>
      <c r="AF523" s="564"/>
      <c r="AG523" s="564"/>
      <c r="AH523" s="564"/>
      <c r="AI523" s="564"/>
      <c r="AJ523" s="564"/>
      <c r="AK523" s="564"/>
      <c r="AL523" s="563"/>
      <c r="AM523" s="564"/>
      <c r="AN523" s="564"/>
      <c r="AO523" s="564"/>
      <c r="AP523" s="564"/>
      <c r="AQ523" s="564"/>
      <c r="AR523" s="564"/>
      <c r="AS523" s="564"/>
      <c r="AT523" s="401"/>
      <c r="AU523" s="399"/>
      <c r="AV523" s="617"/>
      <c r="AW523" s="401"/>
      <c r="AX523" s="401"/>
      <c r="AY523" s="341"/>
      <c r="AZ523" s="341"/>
      <c r="BA523" s="341"/>
      <c r="BB523" s="341"/>
      <c r="BC523" s="341"/>
      <c r="BD523" s="401"/>
      <c r="BE523" s="341"/>
      <c r="BF523" s="341"/>
      <c r="BG523" s="402"/>
      <c r="BH523" s="403"/>
      <c r="BI523" s="405"/>
      <c r="BJ523" s="405"/>
      <c r="BK523" s="405"/>
      <c r="BL523" s="405"/>
      <c r="BM523" s="514"/>
    </row>
    <row r="524" ht="18.75" customHeight="1">
      <c r="A524" s="400" t="str">
        <f t="shared" si="4"/>
        <v/>
      </c>
      <c r="B524" s="341"/>
      <c r="C524" s="559"/>
      <c r="D524" s="341"/>
      <c r="E524" s="638"/>
      <c r="F524" s="393"/>
      <c r="G524" s="341" t="str">
        <f t="array" ref="G524">IF(C524="","",XLOOKUP(C524,'Master Data'!K:K,'Master Data'!N:N,"Input in Master Data",0,1))</f>
        <v/>
      </c>
      <c r="H524" s="341" t="str">
        <f t="array" ref="H524">IF(C524="","",XLOOKUP(C524,'Master Data'!K:K,'Master Data'!O:O,"Input in Master Data",0,1))</f>
        <v/>
      </c>
      <c r="I524" s="341" t="str">
        <f t="array" ref="I524">if(U524="","",XLOOKUP(U524,Master[Company],Master[Blow],"Unknown",0,1))</f>
        <v/>
      </c>
      <c r="J524" s="341" t="str">
        <f t="array" ref="J524">if(U524="","",XLOOKUP(U524,Master[Company],Master[Pigging],"Unknown",0,1))</f>
        <v/>
      </c>
      <c r="K524" s="341" t="str">
        <f t="array" ref="K524">if(U524="","",XLOOKUP(U524,Master[Company],Master[Load Method],"Unknown",0,1))</f>
        <v/>
      </c>
      <c r="L524" s="341" t="str">
        <f t="array" ref="L524">if(U524="","",XLOOKUP(U524,Master[Company],Master[Line Distance],"Unknown",0,1))</f>
        <v/>
      </c>
      <c r="M524" s="394"/>
      <c r="N524" s="341"/>
      <c r="O524" s="341"/>
      <c r="P524" s="341" t="str">
        <f t="array" ref="P524">if(U524="","",XLOOKUP(U524,Master[Company],Master[Terms],"NA",0,1))</f>
        <v/>
      </c>
      <c r="Q524" s="341" t="str">
        <f t="shared" si="1"/>
        <v/>
      </c>
      <c r="R524" s="341" t="str">
        <f t="array" ref="R524">if(U524="","",XLOOKUP(U524,Master[Company],Master[Group],"NA",0,1))</f>
        <v/>
      </c>
      <c r="S524" s="341" t="str">
        <f t="array" ref="S524">if(U524="","",XLOOKUP(U524,Master[Company],Master[Loading Location],"NA",0,1))</f>
        <v/>
      </c>
      <c r="T524" s="341" t="str">
        <f t="array" ref="T524">if(U524="","",XLOOKUP(U524,Master[Company],Master[Acronym],"NA",0,1))</f>
        <v/>
      </c>
      <c r="U524" s="341"/>
      <c r="V524" s="342"/>
      <c r="W524" s="342"/>
      <c r="X524" s="341" t="str">
        <f t="shared" si="2"/>
        <v/>
      </c>
      <c r="Y524" s="341" t="str">
        <f t="shared" si="3"/>
        <v/>
      </c>
      <c r="Z524" s="341"/>
      <c r="AA524" s="341"/>
      <c r="AB524" s="341"/>
      <c r="AC524" s="401"/>
      <c r="AD524" s="563"/>
      <c r="AE524" s="564"/>
      <c r="AF524" s="564"/>
      <c r="AG524" s="564"/>
      <c r="AH524" s="564"/>
      <c r="AI524" s="564"/>
      <c r="AJ524" s="564"/>
      <c r="AK524" s="564"/>
      <c r="AL524" s="563"/>
      <c r="AM524" s="564"/>
      <c r="AN524" s="564"/>
      <c r="AO524" s="564"/>
      <c r="AP524" s="564"/>
      <c r="AQ524" s="564"/>
      <c r="AR524" s="564"/>
      <c r="AS524" s="564"/>
      <c r="AT524" s="401"/>
      <c r="AU524" s="399"/>
      <c r="AV524" s="617"/>
      <c r="AW524" s="401"/>
      <c r="AX524" s="401"/>
      <c r="AY524" s="341"/>
      <c r="AZ524" s="341"/>
      <c r="BA524" s="341"/>
      <c r="BB524" s="341"/>
      <c r="BC524" s="341"/>
      <c r="BD524" s="401"/>
      <c r="BE524" s="341"/>
      <c r="BF524" s="341"/>
      <c r="BG524" s="402"/>
      <c r="BH524" s="403"/>
      <c r="BI524" s="405"/>
      <c r="BJ524" s="405"/>
      <c r="BK524" s="405"/>
      <c r="BL524" s="405"/>
      <c r="BM524" s="514"/>
    </row>
    <row r="525" ht="18.75" customHeight="1">
      <c r="A525" s="400" t="str">
        <f t="shared" si="4"/>
        <v/>
      </c>
      <c r="B525" s="341"/>
      <c r="C525" s="559"/>
      <c r="D525" s="341"/>
      <c r="E525" s="638"/>
      <c r="F525" s="393"/>
      <c r="G525" s="341" t="str">
        <f t="array" ref="G525">IF(C525="","",XLOOKUP(C525,'Master Data'!K:K,'Master Data'!N:N,"Input in Master Data",0,1))</f>
        <v/>
      </c>
      <c r="H525" s="341" t="str">
        <f t="array" ref="H525">IF(C525="","",XLOOKUP(C525,'Master Data'!K:K,'Master Data'!O:O,"Input in Master Data",0,1))</f>
        <v/>
      </c>
      <c r="I525" s="341" t="str">
        <f t="array" ref="I525">if(U525="","",XLOOKUP(U525,Master[Company],Master[Blow],"Unknown",0,1))</f>
        <v/>
      </c>
      <c r="J525" s="341" t="str">
        <f t="array" ref="J525">if(U525="","",XLOOKUP(U525,Master[Company],Master[Pigging],"Unknown",0,1))</f>
        <v/>
      </c>
      <c r="K525" s="341" t="str">
        <f t="array" ref="K525">if(U525="","",XLOOKUP(U525,Master[Company],Master[Load Method],"Unknown",0,1))</f>
        <v/>
      </c>
      <c r="L525" s="341" t="str">
        <f t="array" ref="L525">if(U525="","",XLOOKUP(U525,Master[Company],Master[Line Distance],"Unknown",0,1))</f>
        <v/>
      </c>
      <c r="M525" s="394"/>
      <c r="N525" s="341"/>
      <c r="O525" s="341"/>
      <c r="P525" s="341" t="str">
        <f t="array" ref="P525">if(U525="","",XLOOKUP(U525,Master[Company],Master[Terms],"NA",0,1))</f>
        <v/>
      </c>
      <c r="Q525" s="341" t="str">
        <f t="shared" si="1"/>
        <v/>
      </c>
      <c r="R525" s="341" t="str">
        <f t="array" ref="R525">if(U525="","",XLOOKUP(U525,Master[Company],Master[Group],"NA",0,1))</f>
        <v/>
      </c>
      <c r="S525" s="341" t="str">
        <f t="array" ref="S525">if(U525="","",XLOOKUP(U525,Master[Company],Master[Loading Location],"NA",0,1))</f>
        <v/>
      </c>
      <c r="T525" s="341" t="str">
        <f t="array" ref="T525">if(U525="","",XLOOKUP(U525,Master[Company],Master[Acronym],"NA",0,1))</f>
        <v/>
      </c>
      <c r="U525" s="341"/>
      <c r="V525" s="342"/>
      <c r="W525" s="342"/>
      <c r="X525" s="341" t="str">
        <f t="shared" si="2"/>
        <v/>
      </c>
      <c r="Y525" s="341" t="str">
        <f t="shared" si="3"/>
        <v/>
      </c>
      <c r="Z525" s="341"/>
      <c r="AA525" s="341"/>
      <c r="AB525" s="341"/>
      <c r="AC525" s="401"/>
      <c r="AD525" s="563"/>
      <c r="AE525" s="564"/>
      <c r="AF525" s="564"/>
      <c r="AG525" s="564"/>
      <c r="AH525" s="564"/>
      <c r="AI525" s="564"/>
      <c r="AJ525" s="564"/>
      <c r="AK525" s="564"/>
      <c r="AL525" s="563"/>
      <c r="AM525" s="564"/>
      <c r="AN525" s="564"/>
      <c r="AO525" s="564"/>
      <c r="AP525" s="564"/>
      <c r="AQ525" s="564"/>
      <c r="AR525" s="564"/>
      <c r="AS525" s="564"/>
      <c r="AT525" s="401"/>
      <c r="AU525" s="399"/>
      <c r="AV525" s="617"/>
      <c r="AW525" s="401"/>
      <c r="AX525" s="401"/>
      <c r="AY525" s="341"/>
      <c r="AZ525" s="341"/>
      <c r="BA525" s="341"/>
      <c r="BB525" s="341"/>
      <c r="BC525" s="341"/>
      <c r="BD525" s="401"/>
      <c r="BE525" s="341"/>
      <c r="BF525" s="341"/>
      <c r="BG525" s="402"/>
      <c r="BH525" s="403"/>
      <c r="BI525" s="405"/>
      <c r="BJ525" s="405"/>
      <c r="BK525" s="405"/>
      <c r="BL525" s="405"/>
      <c r="BM525" s="514"/>
    </row>
    <row r="526" ht="18.75" customHeight="1">
      <c r="A526" s="400" t="str">
        <f t="shared" si="4"/>
        <v/>
      </c>
      <c r="B526" s="341"/>
      <c r="C526" s="559"/>
      <c r="D526" s="341"/>
      <c r="E526" s="638"/>
      <c r="F526" s="393"/>
      <c r="G526" s="341" t="str">
        <f t="array" ref="G526">IF(C526="","",XLOOKUP(C526,'Master Data'!K:K,'Master Data'!N:N,"Input in Master Data",0,1))</f>
        <v/>
      </c>
      <c r="H526" s="341" t="str">
        <f t="array" ref="H526">IF(C526="","",XLOOKUP(C526,'Master Data'!K:K,'Master Data'!O:O,"Input in Master Data",0,1))</f>
        <v/>
      </c>
      <c r="I526" s="341" t="str">
        <f t="array" ref="I526">if(U526="","",XLOOKUP(U526,Master[Company],Master[Blow],"Unknown",0,1))</f>
        <v/>
      </c>
      <c r="J526" s="341" t="str">
        <f t="array" ref="J526">if(U526="","",XLOOKUP(U526,Master[Company],Master[Pigging],"Unknown",0,1))</f>
        <v/>
      </c>
      <c r="K526" s="341" t="str">
        <f t="array" ref="K526">if(U526="","",XLOOKUP(U526,Master[Company],Master[Load Method],"Unknown",0,1))</f>
        <v/>
      </c>
      <c r="L526" s="341" t="str">
        <f t="array" ref="L526">if(U526="","",XLOOKUP(U526,Master[Company],Master[Line Distance],"Unknown",0,1))</f>
        <v/>
      </c>
      <c r="M526" s="394"/>
      <c r="N526" s="341"/>
      <c r="O526" s="341"/>
      <c r="P526" s="341" t="str">
        <f t="array" ref="P526">if(U526="","",XLOOKUP(U526,Master[Company],Master[Terms],"NA",0,1))</f>
        <v/>
      </c>
      <c r="Q526" s="341" t="str">
        <f t="shared" si="1"/>
        <v/>
      </c>
      <c r="R526" s="341" t="str">
        <f t="array" ref="R526">if(U526="","",XLOOKUP(U526,Master[Company],Master[Group],"NA",0,1))</f>
        <v/>
      </c>
      <c r="S526" s="341" t="str">
        <f t="array" ref="S526">if(U526="","",XLOOKUP(U526,Master[Company],Master[Loading Location],"NA",0,1))</f>
        <v/>
      </c>
      <c r="T526" s="341" t="str">
        <f t="array" ref="T526">if(U526="","",XLOOKUP(U526,Master[Company],Master[Acronym],"NA",0,1))</f>
        <v/>
      </c>
      <c r="U526" s="341"/>
      <c r="V526" s="342"/>
      <c r="W526" s="342"/>
      <c r="X526" s="341" t="str">
        <f t="shared" si="2"/>
        <v/>
      </c>
      <c r="Y526" s="341" t="str">
        <f t="shared" si="3"/>
        <v/>
      </c>
      <c r="Z526" s="341"/>
      <c r="AA526" s="341"/>
      <c r="AB526" s="341"/>
      <c r="AC526" s="401"/>
      <c r="AD526" s="563"/>
      <c r="AE526" s="564"/>
      <c r="AF526" s="564"/>
      <c r="AG526" s="564"/>
      <c r="AH526" s="564"/>
      <c r="AI526" s="564"/>
      <c r="AJ526" s="564"/>
      <c r="AK526" s="564"/>
      <c r="AL526" s="563"/>
      <c r="AM526" s="564"/>
      <c r="AN526" s="564"/>
      <c r="AO526" s="564"/>
      <c r="AP526" s="564"/>
      <c r="AQ526" s="564"/>
      <c r="AR526" s="564"/>
      <c r="AS526" s="564"/>
      <c r="AT526" s="401"/>
      <c r="AU526" s="399"/>
      <c r="AV526" s="617"/>
      <c r="AW526" s="401"/>
      <c r="AX526" s="401"/>
      <c r="AY526" s="341"/>
      <c r="AZ526" s="341"/>
      <c r="BA526" s="341"/>
      <c r="BB526" s="341"/>
      <c r="BC526" s="341"/>
      <c r="BD526" s="401"/>
      <c r="BE526" s="341"/>
      <c r="BF526" s="341"/>
      <c r="BG526" s="402"/>
      <c r="BH526" s="403"/>
      <c r="BI526" s="405"/>
      <c r="BJ526" s="405"/>
      <c r="BK526" s="405"/>
      <c r="BL526" s="405"/>
      <c r="BM526" s="514"/>
    </row>
    <row r="527" ht="18.75" customHeight="1">
      <c r="A527" s="400" t="str">
        <f t="shared" si="4"/>
        <v/>
      </c>
      <c r="B527" s="341"/>
      <c r="C527" s="559"/>
      <c r="D527" s="341"/>
      <c r="E527" s="638"/>
      <c r="F527" s="393"/>
      <c r="G527" s="341" t="str">
        <f t="array" ref="G527">IF(C527="","",XLOOKUP(C527,'Master Data'!K:K,'Master Data'!N:N,"Input in Master Data",0,1))</f>
        <v/>
      </c>
      <c r="H527" s="341" t="str">
        <f t="array" ref="H527">IF(C527="","",XLOOKUP(C527,'Master Data'!K:K,'Master Data'!O:O,"Input in Master Data",0,1))</f>
        <v/>
      </c>
      <c r="I527" s="341" t="str">
        <f t="array" ref="I527">if(U527="","",XLOOKUP(U527,Master[Company],Master[Blow],"Unknown",0,1))</f>
        <v/>
      </c>
      <c r="J527" s="341" t="str">
        <f t="array" ref="J527">if(U527="","",XLOOKUP(U527,Master[Company],Master[Pigging],"Unknown",0,1))</f>
        <v/>
      </c>
      <c r="K527" s="341" t="str">
        <f t="array" ref="K527">if(U527="","",XLOOKUP(U527,Master[Company],Master[Load Method],"Unknown",0,1))</f>
        <v/>
      </c>
      <c r="L527" s="341" t="str">
        <f t="array" ref="L527">if(U527="","",XLOOKUP(U527,Master[Company],Master[Line Distance],"Unknown",0,1))</f>
        <v/>
      </c>
      <c r="M527" s="394"/>
      <c r="N527" s="341"/>
      <c r="O527" s="341"/>
      <c r="P527" s="341" t="str">
        <f t="array" ref="P527">if(U527="","",XLOOKUP(U527,Master[Company],Master[Terms],"NA",0,1))</f>
        <v/>
      </c>
      <c r="Q527" s="341" t="str">
        <f t="shared" si="1"/>
        <v/>
      </c>
      <c r="R527" s="341" t="str">
        <f t="array" ref="R527">if(U527="","",XLOOKUP(U527,Master[Company],Master[Group],"NA",0,1))</f>
        <v/>
      </c>
      <c r="S527" s="341" t="str">
        <f t="array" ref="S527">if(U527="","",XLOOKUP(U527,Master[Company],Master[Loading Location],"NA",0,1))</f>
        <v/>
      </c>
      <c r="T527" s="341" t="str">
        <f t="array" ref="T527">if(U527="","",XLOOKUP(U527,Master[Company],Master[Acronym],"NA",0,1))</f>
        <v/>
      </c>
      <c r="U527" s="341"/>
      <c r="V527" s="342"/>
      <c r="W527" s="342"/>
      <c r="X527" s="341" t="str">
        <f t="shared" si="2"/>
        <v/>
      </c>
      <c r="Y527" s="341" t="str">
        <f t="shared" si="3"/>
        <v/>
      </c>
      <c r="Z527" s="341"/>
      <c r="AA527" s="341"/>
      <c r="AB527" s="341"/>
      <c r="AC527" s="401"/>
      <c r="AD527" s="563"/>
      <c r="AE527" s="564"/>
      <c r="AF527" s="564"/>
      <c r="AG527" s="564"/>
      <c r="AH527" s="564"/>
      <c r="AI527" s="564"/>
      <c r="AJ527" s="564"/>
      <c r="AK527" s="564"/>
      <c r="AL527" s="563"/>
      <c r="AM527" s="564"/>
      <c r="AN527" s="564"/>
      <c r="AO527" s="564"/>
      <c r="AP527" s="564"/>
      <c r="AQ527" s="564"/>
      <c r="AR527" s="564"/>
      <c r="AS527" s="564"/>
      <c r="AT527" s="401"/>
      <c r="AU527" s="399"/>
      <c r="AV527" s="617"/>
      <c r="AW527" s="401"/>
      <c r="AX527" s="401"/>
      <c r="AY527" s="341"/>
      <c r="AZ527" s="341"/>
      <c r="BA527" s="341"/>
      <c r="BB527" s="341"/>
      <c r="BC527" s="341"/>
      <c r="BD527" s="401"/>
      <c r="BE527" s="341"/>
      <c r="BF527" s="341"/>
      <c r="BG527" s="402"/>
      <c r="BH527" s="403"/>
      <c r="BI527" s="405"/>
      <c r="BJ527" s="405"/>
      <c r="BK527" s="405"/>
      <c r="BL527" s="405"/>
      <c r="BM527" s="514"/>
    </row>
    <row r="528" ht="18.75" customHeight="1">
      <c r="A528" s="400" t="str">
        <f t="shared" si="4"/>
        <v/>
      </c>
      <c r="B528" s="341"/>
      <c r="C528" s="559"/>
      <c r="D528" s="341"/>
      <c r="E528" s="638"/>
      <c r="F528" s="393"/>
      <c r="G528" s="341" t="str">
        <f t="array" ref="G528">IF(C528="","",XLOOKUP(C528,'Master Data'!K:K,'Master Data'!N:N,"Input in Master Data",0,1))</f>
        <v/>
      </c>
      <c r="H528" s="341" t="str">
        <f t="array" ref="H528">IF(C528="","",XLOOKUP(C528,'Master Data'!K:K,'Master Data'!O:O,"Input in Master Data",0,1))</f>
        <v/>
      </c>
      <c r="I528" s="341" t="str">
        <f t="array" ref="I528">if(U528="","",XLOOKUP(U528,Master[Company],Master[Blow],"Unknown",0,1))</f>
        <v/>
      </c>
      <c r="J528" s="341" t="str">
        <f t="array" ref="J528">if(U528="","",XLOOKUP(U528,Master[Company],Master[Pigging],"Unknown",0,1))</f>
        <v/>
      </c>
      <c r="K528" s="341" t="str">
        <f t="array" ref="K528">if(U528="","",XLOOKUP(U528,Master[Company],Master[Load Method],"Unknown",0,1))</f>
        <v/>
      </c>
      <c r="L528" s="341" t="str">
        <f t="array" ref="L528">if(U528="","",XLOOKUP(U528,Master[Company],Master[Line Distance],"Unknown",0,1))</f>
        <v/>
      </c>
      <c r="M528" s="394"/>
      <c r="N528" s="341"/>
      <c r="O528" s="341"/>
      <c r="P528" s="341" t="str">
        <f t="array" ref="P528">if(U528="","",XLOOKUP(U528,Master[Company],Master[Terms],"NA",0,1))</f>
        <v/>
      </c>
      <c r="Q528" s="341" t="str">
        <f t="shared" si="1"/>
        <v/>
      </c>
      <c r="R528" s="341" t="str">
        <f t="array" ref="R528">if(U528="","",XLOOKUP(U528,Master[Company],Master[Group],"NA",0,1))</f>
        <v/>
      </c>
      <c r="S528" s="341" t="str">
        <f t="array" ref="S528">if(U528="","",XLOOKUP(U528,Master[Company],Master[Loading Location],"NA",0,1))</f>
        <v/>
      </c>
      <c r="T528" s="341" t="str">
        <f t="array" ref="T528">if(U528="","",XLOOKUP(U528,Master[Company],Master[Acronym],"NA",0,1))</f>
        <v/>
      </c>
      <c r="U528" s="341"/>
      <c r="V528" s="342"/>
      <c r="W528" s="342"/>
      <c r="X528" s="341" t="str">
        <f t="shared" si="2"/>
        <v/>
      </c>
      <c r="Y528" s="341" t="str">
        <f t="shared" si="3"/>
        <v/>
      </c>
      <c r="Z528" s="341"/>
      <c r="AA528" s="341"/>
      <c r="AB528" s="341"/>
      <c r="AC528" s="401"/>
      <c r="AD528" s="563"/>
      <c r="AE528" s="564"/>
      <c r="AF528" s="564"/>
      <c r="AG528" s="564"/>
      <c r="AH528" s="564"/>
      <c r="AI528" s="564"/>
      <c r="AJ528" s="564"/>
      <c r="AK528" s="564"/>
      <c r="AL528" s="563"/>
      <c r="AM528" s="564"/>
      <c r="AN528" s="564"/>
      <c r="AO528" s="564"/>
      <c r="AP528" s="564"/>
      <c r="AQ528" s="564"/>
      <c r="AR528" s="564"/>
      <c r="AS528" s="564"/>
      <c r="AT528" s="401"/>
      <c r="AU528" s="399"/>
      <c r="AV528" s="617"/>
      <c r="AW528" s="401"/>
      <c r="AX528" s="401"/>
      <c r="AY528" s="341"/>
      <c r="AZ528" s="341"/>
      <c r="BA528" s="341"/>
      <c r="BB528" s="341"/>
      <c r="BC528" s="341"/>
      <c r="BD528" s="401"/>
      <c r="BE528" s="341"/>
      <c r="BF528" s="341"/>
      <c r="BG528" s="402"/>
      <c r="BH528" s="403"/>
      <c r="BI528" s="405"/>
      <c r="BJ528" s="405"/>
      <c r="BK528" s="405"/>
      <c r="BL528" s="405"/>
      <c r="BM528" s="514"/>
    </row>
    <row r="529" ht="18.75" customHeight="1">
      <c r="A529" s="400" t="str">
        <f t="shared" si="4"/>
        <v/>
      </c>
      <c r="B529" s="341"/>
      <c r="C529" s="559"/>
      <c r="D529" s="341"/>
      <c r="E529" s="638"/>
      <c r="F529" s="393"/>
      <c r="G529" s="341" t="str">
        <f t="array" ref="G529">IF(C529="","",XLOOKUP(C529,'Master Data'!K:K,'Master Data'!N:N,"Input in Master Data",0,1))</f>
        <v/>
      </c>
      <c r="H529" s="341" t="str">
        <f t="array" ref="H529">IF(C529="","",XLOOKUP(C529,'Master Data'!K:K,'Master Data'!O:O,"Input in Master Data",0,1))</f>
        <v/>
      </c>
      <c r="I529" s="341" t="str">
        <f t="array" ref="I529">if(U529="","",XLOOKUP(U529,Master[Company],Master[Blow],"Unknown",0,1))</f>
        <v/>
      </c>
      <c r="J529" s="341" t="str">
        <f t="array" ref="J529">if(U529="","",XLOOKUP(U529,Master[Company],Master[Pigging],"Unknown",0,1))</f>
        <v/>
      </c>
      <c r="K529" s="341" t="str">
        <f t="array" ref="K529">if(U529="","",XLOOKUP(U529,Master[Company],Master[Load Method],"Unknown",0,1))</f>
        <v/>
      </c>
      <c r="L529" s="341" t="str">
        <f t="array" ref="L529">if(U529="","",XLOOKUP(U529,Master[Company],Master[Line Distance],"Unknown",0,1))</f>
        <v/>
      </c>
      <c r="M529" s="394"/>
      <c r="N529" s="341"/>
      <c r="O529" s="341"/>
      <c r="P529" s="341" t="str">
        <f t="array" ref="P529">if(U529="","",XLOOKUP(U529,Master[Company],Master[Terms],"NA",0,1))</f>
        <v/>
      </c>
      <c r="Q529" s="341" t="str">
        <f t="shared" si="1"/>
        <v/>
      </c>
      <c r="R529" s="341" t="str">
        <f t="array" ref="R529">if(U529="","",XLOOKUP(U529,Master[Company],Master[Group],"NA",0,1))</f>
        <v/>
      </c>
      <c r="S529" s="341" t="str">
        <f t="array" ref="S529">if(U529="","",XLOOKUP(U529,Master[Company],Master[Loading Location],"NA",0,1))</f>
        <v/>
      </c>
      <c r="T529" s="341" t="str">
        <f t="array" ref="T529">if(U529="","",XLOOKUP(U529,Master[Company],Master[Acronym],"NA",0,1))</f>
        <v/>
      </c>
      <c r="U529" s="341"/>
      <c r="V529" s="342"/>
      <c r="W529" s="342"/>
      <c r="X529" s="341" t="str">
        <f t="shared" si="2"/>
        <v/>
      </c>
      <c r="Y529" s="341" t="str">
        <f t="shared" si="3"/>
        <v/>
      </c>
      <c r="Z529" s="341"/>
      <c r="AA529" s="341"/>
      <c r="AB529" s="341"/>
      <c r="AC529" s="401"/>
      <c r="AD529" s="563"/>
      <c r="AE529" s="564"/>
      <c r="AF529" s="564"/>
      <c r="AG529" s="564"/>
      <c r="AH529" s="564"/>
      <c r="AI529" s="564"/>
      <c r="AJ529" s="564"/>
      <c r="AK529" s="564"/>
      <c r="AL529" s="563"/>
      <c r="AM529" s="564"/>
      <c r="AN529" s="564"/>
      <c r="AO529" s="564"/>
      <c r="AP529" s="564"/>
      <c r="AQ529" s="564"/>
      <c r="AR529" s="564"/>
      <c r="AS529" s="564"/>
      <c r="AT529" s="401"/>
      <c r="AU529" s="399"/>
      <c r="AV529" s="617"/>
      <c r="AW529" s="401"/>
      <c r="AX529" s="401"/>
      <c r="AY529" s="341"/>
      <c r="AZ529" s="341"/>
      <c r="BA529" s="341"/>
      <c r="BB529" s="341"/>
      <c r="BC529" s="341"/>
      <c r="BD529" s="401"/>
      <c r="BE529" s="341"/>
      <c r="BF529" s="341"/>
      <c r="BG529" s="402"/>
      <c r="BH529" s="403"/>
      <c r="BI529" s="405"/>
      <c r="BJ529" s="405"/>
      <c r="BK529" s="405"/>
      <c r="BL529" s="405"/>
      <c r="BM529" s="514"/>
    </row>
    <row r="530" ht="18.75" customHeight="1">
      <c r="A530" s="400" t="str">
        <f t="shared" si="4"/>
        <v/>
      </c>
      <c r="B530" s="341"/>
      <c r="C530" s="559"/>
      <c r="D530" s="341"/>
      <c r="E530" s="638"/>
      <c r="F530" s="393"/>
      <c r="G530" s="341" t="str">
        <f t="array" ref="G530">IF(C530="","",XLOOKUP(C530,'Master Data'!K:K,'Master Data'!N:N,"Input in Master Data",0,1))</f>
        <v/>
      </c>
      <c r="H530" s="341" t="str">
        <f t="array" ref="H530">IF(C530="","",XLOOKUP(C530,'Master Data'!K:K,'Master Data'!O:O,"Input in Master Data",0,1))</f>
        <v/>
      </c>
      <c r="I530" s="341" t="str">
        <f t="array" ref="I530">if(U530="","",XLOOKUP(U530,Master[Company],Master[Blow],"Unknown",0,1))</f>
        <v/>
      </c>
      <c r="J530" s="341" t="str">
        <f t="array" ref="J530">if(U530="","",XLOOKUP(U530,Master[Company],Master[Pigging],"Unknown",0,1))</f>
        <v/>
      </c>
      <c r="K530" s="341" t="str">
        <f t="array" ref="K530">if(U530="","",XLOOKUP(U530,Master[Company],Master[Load Method],"Unknown",0,1))</f>
        <v/>
      </c>
      <c r="L530" s="341" t="str">
        <f t="array" ref="L530">if(U530="","",XLOOKUP(U530,Master[Company],Master[Line Distance],"Unknown",0,1))</f>
        <v/>
      </c>
      <c r="M530" s="394"/>
      <c r="N530" s="341"/>
      <c r="O530" s="341"/>
      <c r="P530" s="341" t="str">
        <f t="array" ref="P530">if(U530="","",XLOOKUP(U530,Master[Company],Master[Terms],"NA",0,1))</f>
        <v/>
      </c>
      <c r="Q530" s="341" t="str">
        <f t="shared" si="1"/>
        <v/>
      </c>
      <c r="R530" s="341" t="str">
        <f t="array" ref="R530">if(U530="","",XLOOKUP(U530,Master[Company],Master[Group],"NA",0,1))</f>
        <v/>
      </c>
      <c r="S530" s="341" t="str">
        <f t="array" ref="S530">if(U530="","",XLOOKUP(U530,Master[Company],Master[Loading Location],"NA",0,1))</f>
        <v/>
      </c>
      <c r="T530" s="341" t="str">
        <f t="array" ref="T530">if(U530="","",XLOOKUP(U530,Master[Company],Master[Acronym],"NA",0,1))</f>
        <v/>
      </c>
      <c r="U530" s="341"/>
      <c r="V530" s="342"/>
      <c r="W530" s="342"/>
      <c r="X530" s="341" t="str">
        <f t="shared" si="2"/>
        <v/>
      </c>
      <c r="Y530" s="341" t="str">
        <f t="shared" si="3"/>
        <v/>
      </c>
      <c r="Z530" s="341"/>
      <c r="AA530" s="341"/>
      <c r="AB530" s="341"/>
      <c r="AC530" s="401"/>
      <c r="AD530" s="563"/>
      <c r="AE530" s="564"/>
      <c r="AF530" s="564"/>
      <c r="AG530" s="564"/>
      <c r="AH530" s="564"/>
      <c r="AI530" s="564"/>
      <c r="AJ530" s="564"/>
      <c r="AK530" s="564"/>
      <c r="AL530" s="563"/>
      <c r="AM530" s="564"/>
      <c r="AN530" s="564"/>
      <c r="AO530" s="564"/>
      <c r="AP530" s="564"/>
      <c r="AQ530" s="564"/>
      <c r="AR530" s="564"/>
      <c r="AS530" s="564"/>
      <c r="AT530" s="401"/>
      <c r="AU530" s="399"/>
      <c r="AV530" s="617"/>
      <c r="AW530" s="401"/>
      <c r="AX530" s="401"/>
      <c r="AY530" s="341"/>
      <c r="AZ530" s="341"/>
      <c r="BA530" s="341"/>
      <c r="BB530" s="341"/>
      <c r="BC530" s="341"/>
      <c r="BD530" s="401"/>
      <c r="BE530" s="341"/>
      <c r="BF530" s="341"/>
      <c r="BG530" s="402"/>
      <c r="BH530" s="403"/>
      <c r="BI530" s="405"/>
      <c r="BJ530" s="405"/>
      <c r="BK530" s="405"/>
      <c r="BL530" s="405"/>
      <c r="BM530" s="514"/>
    </row>
    <row r="531" ht="18.75" customHeight="1">
      <c r="A531" s="400" t="str">
        <f t="shared" si="4"/>
        <v/>
      </c>
      <c r="B531" s="341"/>
      <c r="C531" s="559"/>
      <c r="D531" s="341"/>
      <c r="E531" s="638"/>
      <c r="F531" s="393"/>
      <c r="G531" s="341" t="str">
        <f t="array" ref="G531">IF(C531="","",XLOOKUP(C531,'Master Data'!K:K,'Master Data'!N:N,"Input in Master Data",0,1))</f>
        <v/>
      </c>
      <c r="H531" s="341" t="str">
        <f t="array" ref="H531">IF(C531="","",XLOOKUP(C531,'Master Data'!K:K,'Master Data'!O:O,"Input in Master Data",0,1))</f>
        <v/>
      </c>
      <c r="I531" s="341" t="str">
        <f t="array" ref="I531">if(U531="","",XLOOKUP(U531,Master[Company],Master[Blow],"Unknown",0,1))</f>
        <v/>
      </c>
      <c r="J531" s="341" t="str">
        <f t="array" ref="J531">if(U531="","",XLOOKUP(U531,Master[Company],Master[Pigging],"Unknown",0,1))</f>
        <v/>
      </c>
      <c r="K531" s="341" t="str">
        <f t="array" ref="K531">if(U531="","",XLOOKUP(U531,Master[Company],Master[Load Method],"Unknown",0,1))</f>
        <v/>
      </c>
      <c r="L531" s="341" t="str">
        <f t="array" ref="L531">if(U531="","",XLOOKUP(U531,Master[Company],Master[Line Distance],"Unknown",0,1))</f>
        <v/>
      </c>
      <c r="M531" s="394"/>
      <c r="N531" s="341"/>
      <c r="O531" s="341"/>
      <c r="P531" s="341" t="str">
        <f t="array" ref="P531">if(U531="","",XLOOKUP(U531,Master[Company],Master[Terms],"NA",0,1))</f>
        <v/>
      </c>
      <c r="Q531" s="341" t="str">
        <f t="shared" si="1"/>
        <v/>
      </c>
      <c r="R531" s="341" t="str">
        <f t="array" ref="R531">if(U531="","",XLOOKUP(U531,Master[Company],Master[Group],"NA",0,1))</f>
        <v/>
      </c>
      <c r="S531" s="341" t="str">
        <f t="array" ref="S531">if(U531="","",XLOOKUP(U531,Master[Company],Master[Loading Location],"NA",0,1))</f>
        <v/>
      </c>
      <c r="T531" s="341" t="str">
        <f t="array" ref="T531">if(U531="","",XLOOKUP(U531,Master[Company],Master[Acronym],"NA",0,1))</f>
        <v/>
      </c>
      <c r="U531" s="341"/>
      <c r="V531" s="342"/>
      <c r="W531" s="342"/>
      <c r="X531" s="341" t="str">
        <f t="shared" si="2"/>
        <v/>
      </c>
      <c r="Y531" s="341" t="str">
        <f t="shared" si="3"/>
        <v/>
      </c>
      <c r="Z531" s="341"/>
      <c r="AA531" s="341"/>
      <c r="AB531" s="341"/>
      <c r="AC531" s="401"/>
      <c r="AD531" s="563"/>
      <c r="AE531" s="564"/>
      <c r="AF531" s="564"/>
      <c r="AG531" s="564"/>
      <c r="AH531" s="564"/>
      <c r="AI531" s="564"/>
      <c r="AJ531" s="564"/>
      <c r="AK531" s="564"/>
      <c r="AL531" s="563"/>
      <c r="AM531" s="564"/>
      <c r="AN531" s="564"/>
      <c r="AO531" s="564"/>
      <c r="AP531" s="564"/>
      <c r="AQ531" s="564"/>
      <c r="AR531" s="564"/>
      <c r="AS531" s="564"/>
      <c r="AT531" s="401"/>
      <c r="AU531" s="399"/>
      <c r="AV531" s="617"/>
      <c r="AW531" s="401"/>
      <c r="AX531" s="401"/>
      <c r="AY531" s="341"/>
      <c r="AZ531" s="341"/>
      <c r="BA531" s="341"/>
      <c r="BB531" s="341"/>
      <c r="BC531" s="341"/>
      <c r="BD531" s="401"/>
      <c r="BE531" s="341"/>
      <c r="BF531" s="341"/>
      <c r="BG531" s="402"/>
      <c r="BH531" s="403"/>
      <c r="BI531" s="405"/>
      <c r="BJ531" s="405"/>
      <c r="BK531" s="405"/>
      <c r="BL531" s="405"/>
      <c r="BM531" s="514"/>
    </row>
    <row r="532" ht="18.75" customHeight="1">
      <c r="A532" s="400" t="str">
        <f t="shared" si="4"/>
        <v/>
      </c>
      <c r="B532" s="341"/>
      <c r="C532" s="559"/>
      <c r="D532" s="341"/>
      <c r="E532" s="638"/>
      <c r="F532" s="393"/>
      <c r="G532" s="341" t="str">
        <f t="array" ref="G532">IF(C532="","",XLOOKUP(C532,'Master Data'!K:K,'Master Data'!N:N,"Input in Master Data",0,1))</f>
        <v/>
      </c>
      <c r="H532" s="341" t="str">
        <f t="array" ref="H532">IF(C532="","",XLOOKUP(C532,'Master Data'!K:K,'Master Data'!O:O,"Input in Master Data",0,1))</f>
        <v/>
      </c>
      <c r="I532" s="341" t="str">
        <f t="array" ref="I532">if(U532="","",XLOOKUP(U532,Master[Company],Master[Blow],"Unknown",0,1))</f>
        <v/>
      </c>
      <c r="J532" s="341" t="str">
        <f t="array" ref="J532">if(U532="","",XLOOKUP(U532,Master[Company],Master[Pigging],"Unknown",0,1))</f>
        <v/>
      </c>
      <c r="K532" s="341" t="str">
        <f t="array" ref="K532">if(U532="","",XLOOKUP(U532,Master[Company],Master[Load Method],"Unknown",0,1))</f>
        <v/>
      </c>
      <c r="L532" s="341" t="str">
        <f t="array" ref="L532">if(U532="","",XLOOKUP(U532,Master[Company],Master[Line Distance],"Unknown",0,1))</f>
        <v/>
      </c>
      <c r="M532" s="394"/>
      <c r="N532" s="341"/>
      <c r="O532" s="341"/>
      <c r="P532" s="341" t="str">
        <f t="array" ref="P532">if(U532="","",XLOOKUP(U532,Master[Company],Master[Terms],"NA",0,1))</f>
        <v/>
      </c>
      <c r="Q532" s="341" t="str">
        <f t="shared" si="1"/>
        <v/>
      </c>
      <c r="R532" s="341" t="str">
        <f t="array" ref="R532">if(U532="","",XLOOKUP(U532,Master[Company],Master[Group],"NA",0,1))</f>
        <v/>
      </c>
      <c r="S532" s="341" t="str">
        <f t="array" ref="S532">if(U532="","",XLOOKUP(U532,Master[Company],Master[Loading Location],"NA",0,1))</f>
        <v/>
      </c>
      <c r="T532" s="341" t="str">
        <f t="array" ref="T532">if(U532="","",XLOOKUP(U532,Master[Company],Master[Acronym],"NA",0,1))</f>
        <v/>
      </c>
      <c r="U532" s="341"/>
      <c r="V532" s="342"/>
      <c r="W532" s="342"/>
      <c r="X532" s="341" t="str">
        <f t="shared" si="2"/>
        <v/>
      </c>
      <c r="Y532" s="341" t="str">
        <f t="shared" si="3"/>
        <v/>
      </c>
      <c r="Z532" s="341"/>
      <c r="AA532" s="341"/>
      <c r="AB532" s="341"/>
      <c r="AC532" s="401"/>
      <c r="AD532" s="563"/>
      <c r="AE532" s="564"/>
      <c r="AF532" s="564"/>
      <c r="AG532" s="564"/>
      <c r="AH532" s="564"/>
      <c r="AI532" s="564"/>
      <c r="AJ532" s="564"/>
      <c r="AK532" s="564"/>
      <c r="AL532" s="563"/>
      <c r="AM532" s="564"/>
      <c r="AN532" s="564"/>
      <c r="AO532" s="564"/>
      <c r="AP532" s="564"/>
      <c r="AQ532" s="564"/>
      <c r="AR532" s="564"/>
      <c r="AS532" s="564"/>
      <c r="AT532" s="401"/>
      <c r="AU532" s="399"/>
      <c r="AV532" s="617"/>
      <c r="AW532" s="401"/>
      <c r="AX532" s="401"/>
      <c r="AY532" s="341"/>
      <c r="AZ532" s="341"/>
      <c r="BA532" s="341"/>
      <c r="BB532" s="341"/>
      <c r="BC532" s="341"/>
      <c r="BD532" s="401"/>
      <c r="BE532" s="341"/>
      <c r="BF532" s="341"/>
      <c r="BG532" s="402"/>
      <c r="BH532" s="403"/>
      <c r="BI532" s="405"/>
      <c r="BJ532" s="405"/>
      <c r="BK532" s="405"/>
      <c r="BL532" s="405"/>
      <c r="BM532" s="514"/>
    </row>
    <row r="533" ht="18.75" customHeight="1">
      <c r="A533" s="400" t="str">
        <f t="shared" si="4"/>
        <v/>
      </c>
      <c r="B533" s="341"/>
      <c r="C533" s="559"/>
      <c r="D533" s="341"/>
      <c r="E533" s="638"/>
      <c r="F533" s="393"/>
      <c r="G533" s="341" t="str">
        <f t="array" ref="G533">IF(C533="","",XLOOKUP(C533,'Master Data'!K:K,'Master Data'!N:N,"Input in Master Data",0,1))</f>
        <v/>
      </c>
      <c r="H533" s="341" t="str">
        <f t="array" ref="H533">IF(C533="","",XLOOKUP(C533,'Master Data'!K:K,'Master Data'!O:O,"Input in Master Data",0,1))</f>
        <v/>
      </c>
      <c r="I533" s="341" t="str">
        <f t="array" ref="I533">if(U533="","",XLOOKUP(U533,Master[Company],Master[Blow],"Unknown",0,1))</f>
        <v/>
      </c>
      <c r="J533" s="341" t="str">
        <f t="array" ref="J533">if(U533="","",XLOOKUP(U533,Master[Company],Master[Pigging],"Unknown",0,1))</f>
        <v/>
      </c>
      <c r="K533" s="341" t="str">
        <f t="array" ref="K533">if(U533="","",XLOOKUP(U533,Master[Company],Master[Load Method],"Unknown",0,1))</f>
        <v/>
      </c>
      <c r="L533" s="341" t="str">
        <f t="array" ref="L533">if(U533="","",XLOOKUP(U533,Master[Company],Master[Line Distance],"Unknown",0,1))</f>
        <v/>
      </c>
      <c r="M533" s="394"/>
      <c r="N533" s="341"/>
      <c r="O533" s="341"/>
      <c r="P533" s="341" t="str">
        <f t="array" ref="P533">if(U533="","",XLOOKUP(U533,Master[Company],Master[Terms],"NA",0,1))</f>
        <v/>
      </c>
      <c r="Q533" s="341" t="str">
        <f t="shared" si="1"/>
        <v/>
      </c>
      <c r="R533" s="341" t="str">
        <f t="array" ref="R533">if(U533="","",XLOOKUP(U533,Master[Company],Master[Group],"NA",0,1))</f>
        <v/>
      </c>
      <c r="S533" s="341" t="str">
        <f t="array" ref="S533">if(U533="","",XLOOKUP(U533,Master[Company],Master[Loading Location],"NA",0,1))</f>
        <v/>
      </c>
      <c r="T533" s="341" t="str">
        <f t="array" ref="T533">if(U533="","",XLOOKUP(U533,Master[Company],Master[Acronym],"NA",0,1))</f>
        <v/>
      </c>
      <c r="U533" s="341"/>
      <c r="V533" s="342"/>
      <c r="W533" s="342"/>
      <c r="X533" s="341" t="str">
        <f t="shared" si="2"/>
        <v/>
      </c>
      <c r="Y533" s="341" t="str">
        <f t="shared" si="3"/>
        <v/>
      </c>
      <c r="Z533" s="341"/>
      <c r="AA533" s="341"/>
      <c r="AB533" s="341"/>
      <c r="AC533" s="401"/>
      <c r="AD533" s="563"/>
      <c r="AE533" s="564"/>
      <c r="AF533" s="564"/>
      <c r="AG533" s="564"/>
      <c r="AH533" s="564"/>
      <c r="AI533" s="564"/>
      <c r="AJ533" s="564"/>
      <c r="AK533" s="564"/>
      <c r="AL533" s="563"/>
      <c r="AM533" s="564"/>
      <c r="AN533" s="564"/>
      <c r="AO533" s="564"/>
      <c r="AP533" s="564"/>
      <c r="AQ533" s="564"/>
      <c r="AR533" s="564"/>
      <c r="AS533" s="564"/>
      <c r="AT533" s="401"/>
      <c r="AU533" s="399"/>
      <c r="AV533" s="617"/>
      <c r="AW533" s="401"/>
      <c r="AX533" s="401"/>
      <c r="AY533" s="341"/>
      <c r="AZ533" s="341"/>
      <c r="BA533" s="341"/>
      <c r="BB533" s="341"/>
      <c r="BC533" s="341"/>
      <c r="BD533" s="401"/>
      <c r="BE533" s="341"/>
      <c r="BF533" s="341"/>
      <c r="BG533" s="402"/>
      <c r="BH533" s="403"/>
      <c r="BI533" s="405"/>
      <c r="BJ533" s="405"/>
      <c r="BK533" s="405"/>
      <c r="BL533" s="405"/>
      <c r="BM533" s="514"/>
    </row>
    <row r="534" ht="18.75" customHeight="1">
      <c r="A534" s="400" t="str">
        <f t="shared" si="4"/>
        <v/>
      </c>
      <c r="B534" s="341"/>
      <c r="C534" s="559"/>
      <c r="D534" s="341"/>
      <c r="E534" s="638"/>
      <c r="F534" s="393"/>
      <c r="G534" s="341" t="str">
        <f t="array" ref="G534">IF(C534="","",XLOOKUP(C534,'Master Data'!K:K,'Master Data'!N:N,"Input in Master Data",0,1))</f>
        <v/>
      </c>
      <c r="H534" s="341" t="str">
        <f t="array" ref="H534">IF(C534="","",XLOOKUP(C534,'Master Data'!K:K,'Master Data'!O:O,"Input in Master Data",0,1))</f>
        <v/>
      </c>
      <c r="I534" s="341" t="str">
        <f t="array" ref="I534">if(U534="","",XLOOKUP(U534,Master[Company],Master[Blow],"Unknown",0,1))</f>
        <v/>
      </c>
      <c r="J534" s="341" t="str">
        <f t="array" ref="J534">if(U534="","",XLOOKUP(U534,Master[Company],Master[Pigging],"Unknown",0,1))</f>
        <v/>
      </c>
      <c r="K534" s="341" t="str">
        <f t="array" ref="K534">if(U534="","",XLOOKUP(U534,Master[Company],Master[Load Method],"Unknown",0,1))</f>
        <v/>
      </c>
      <c r="L534" s="341" t="str">
        <f t="array" ref="L534">if(U534="","",XLOOKUP(U534,Master[Company],Master[Line Distance],"Unknown",0,1))</f>
        <v/>
      </c>
      <c r="M534" s="394"/>
      <c r="N534" s="341"/>
      <c r="O534" s="341"/>
      <c r="P534" s="341" t="str">
        <f t="array" ref="P534">if(U534="","",XLOOKUP(U534,Master[Company],Master[Terms],"NA",0,1))</f>
        <v/>
      </c>
      <c r="Q534" s="341" t="str">
        <f t="shared" si="1"/>
        <v/>
      </c>
      <c r="R534" s="341" t="str">
        <f t="array" ref="R534">if(U534="","",XLOOKUP(U534,Master[Company],Master[Group],"NA",0,1))</f>
        <v/>
      </c>
      <c r="S534" s="341" t="str">
        <f t="array" ref="S534">if(U534="","",XLOOKUP(U534,Master[Company],Master[Loading Location],"NA",0,1))</f>
        <v/>
      </c>
      <c r="T534" s="341" t="str">
        <f t="array" ref="T534">if(U534="","",XLOOKUP(U534,Master[Company],Master[Acronym],"NA",0,1))</f>
        <v/>
      </c>
      <c r="U534" s="341"/>
      <c r="V534" s="342"/>
      <c r="W534" s="342"/>
      <c r="X534" s="341" t="str">
        <f t="shared" si="2"/>
        <v/>
      </c>
      <c r="Y534" s="341" t="str">
        <f t="shared" si="3"/>
        <v/>
      </c>
      <c r="Z534" s="341"/>
      <c r="AA534" s="341"/>
      <c r="AB534" s="341"/>
      <c r="AC534" s="401"/>
      <c r="AD534" s="563"/>
      <c r="AE534" s="564"/>
      <c r="AF534" s="564"/>
      <c r="AG534" s="564"/>
      <c r="AH534" s="564"/>
      <c r="AI534" s="564"/>
      <c r="AJ534" s="564"/>
      <c r="AK534" s="564"/>
      <c r="AL534" s="563"/>
      <c r="AM534" s="564"/>
      <c r="AN534" s="564"/>
      <c r="AO534" s="564"/>
      <c r="AP534" s="564"/>
      <c r="AQ534" s="564"/>
      <c r="AR534" s="564"/>
      <c r="AS534" s="564"/>
      <c r="AT534" s="401"/>
      <c r="AU534" s="399"/>
      <c r="AV534" s="617"/>
      <c r="AW534" s="401"/>
      <c r="AX534" s="401"/>
      <c r="AY534" s="341"/>
      <c r="AZ534" s="341"/>
      <c r="BA534" s="341"/>
      <c r="BB534" s="341"/>
      <c r="BC534" s="341"/>
      <c r="BD534" s="401"/>
      <c r="BE534" s="341"/>
      <c r="BF534" s="341"/>
      <c r="BG534" s="402"/>
      <c r="BH534" s="403"/>
      <c r="BI534" s="405"/>
      <c r="BJ534" s="405"/>
      <c r="BK534" s="405"/>
      <c r="BL534" s="405"/>
      <c r="BM534" s="514"/>
    </row>
    <row r="535" ht="18.75" customHeight="1">
      <c r="A535" s="400" t="str">
        <f t="shared" si="4"/>
        <v/>
      </c>
      <c r="B535" s="341"/>
      <c r="C535" s="559"/>
      <c r="D535" s="341"/>
      <c r="E535" s="638"/>
      <c r="F535" s="393"/>
      <c r="G535" s="341" t="str">
        <f t="array" ref="G535">IF(C535="","",XLOOKUP(C535,'Master Data'!K:K,'Master Data'!N:N,"Input in Master Data",0,1))</f>
        <v/>
      </c>
      <c r="H535" s="341" t="str">
        <f t="array" ref="H535">IF(C535="","",XLOOKUP(C535,'Master Data'!K:K,'Master Data'!O:O,"Input in Master Data",0,1))</f>
        <v/>
      </c>
      <c r="I535" s="341" t="str">
        <f t="array" ref="I535">if(U535="","",XLOOKUP(U535,Master[Company],Master[Blow],"Unknown",0,1))</f>
        <v/>
      </c>
      <c r="J535" s="341" t="str">
        <f t="array" ref="J535">if(U535="","",XLOOKUP(U535,Master[Company],Master[Pigging],"Unknown",0,1))</f>
        <v/>
      </c>
      <c r="K535" s="341" t="str">
        <f t="array" ref="K535">if(U535="","",XLOOKUP(U535,Master[Company],Master[Load Method],"Unknown",0,1))</f>
        <v/>
      </c>
      <c r="L535" s="341" t="str">
        <f t="array" ref="L535">if(U535="","",XLOOKUP(U535,Master[Company],Master[Line Distance],"Unknown",0,1))</f>
        <v/>
      </c>
      <c r="M535" s="394"/>
      <c r="N535" s="341"/>
      <c r="O535" s="341"/>
      <c r="P535" s="341" t="str">
        <f t="array" ref="P535">if(U535="","",XLOOKUP(U535,Master[Company],Master[Terms],"NA",0,1))</f>
        <v/>
      </c>
      <c r="Q535" s="341" t="str">
        <f t="shared" si="1"/>
        <v/>
      </c>
      <c r="R535" s="341" t="str">
        <f t="array" ref="R535">if(U535="","",XLOOKUP(U535,Master[Company],Master[Group],"NA",0,1))</f>
        <v/>
      </c>
      <c r="S535" s="341" t="str">
        <f t="array" ref="S535">if(U535="","",XLOOKUP(U535,Master[Company],Master[Loading Location],"NA",0,1))</f>
        <v/>
      </c>
      <c r="T535" s="341" t="str">
        <f t="array" ref="T535">if(U535="","",XLOOKUP(U535,Master[Company],Master[Acronym],"NA",0,1))</f>
        <v/>
      </c>
      <c r="U535" s="341"/>
      <c r="V535" s="342"/>
      <c r="W535" s="342"/>
      <c r="X535" s="341" t="str">
        <f t="shared" si="2"/>
        <v/>
      </c>
      <c r="Y535" s="341" t="str">
        <f t="shared" si="3"/>
        <v/>
      </c>
      <c r="Z535" s="341"/>
      <c r="AA535" s="341"/>
      <c r="AB535" s="341"/>
      <c r="AC535" s="401"/>
      <c r="AD535" s="563"/>
      <c r="AE535" s="564"/>
      <c r="AF535" s="564"/>
      <c r="AG535" s="564"/>
      <c r="AH535" s="564"/>
      <c r="AI535" s="564"/>
      <c r="AJ535" s="564"/>
      <c r="AK535" s="564"/>
      <c r="AL535" s="563"/>
      <c r="AM535" s="564"/>
      <c r="AN535" s="564"/>
      <c r="AO535" s="564"/>
      <c r="AP535" s="564"/>
      <c r="AQ535" s="564"/>
      <c r="AR535" s="564"/>
      <c r="AS535" s="564"/>
      <c r="AT535" s="401"/>
      <c r="AU535" s="399"/>
      <c r="AV535" s="617"/>
      <c r="AW535" s="401"/>
      <c r="AX535" s="401"/>
      <c r="AY535" s="341"/>
      <c r="AZ535" s="341"/>
      <c r="BA535" s="341"/>
      <c r="BB535" s="341"/>
      <c r="BC535" s="341"/>
      <c r="BD535" s="401"/>
      <c r="BE535" s="341"/>
      <c r="BF535" s="341"/>
      <c r="BG535" s="402"/>
      <c r="BH535" s="403"/>
      <c r="BI535" s="405"/>
      <c r="BJ535" s="405"/>
      <c r="BK535" s="405"/>
      <c r="BL535" s="405"/>
      <c r="BM535" s="514"/>
    </row>
    <row r="536" ht="18.75" customHeight="1">
      <c r="A536" s="400" t="str">
        <f t="shared" si="4"/>
        <v/>
      </c>
      <c r="B536" s="341"/>
      <c r="C536" s="559"/>
      <c r="D536" s="341"/>
      <c r="E536" s="638"/>
      <c r="F536" s="393"/>
      <c r="G536" s="341" t="str">
        <f t="array" ref="G536">IF(C536="","",XLOOKUP(C536,'Master Data'!K:K,'Master Data'!N:N,"Input in Master Data",0,1))</f>
        <v/>
      </c>
      <c r="H536" s="341" t="str">
        <f t="array" ref="H536">IF(C536="","",XLOOKUP(C536,'Master Data'!K:K,'Master Data'!O:O,"Input in Master Data",0,1))</f>
        <v/>
      </c>
      <c r="I536" s="341" t="str">
        <f t="array" ref="I536">if(U536="","",XLOOKUP(U536,Master[Company],Master[Blow],"Unknown",0,1))</f>
        <v/>
      </c>
      <c r="J536" s="341" t="str">
        <f t="array" ref="J536">if(U536="","",XLOOKUP(U536,Master[Company],Master[Pigging],"Unknown",0,1))</f>
        <v/>
      </c>
      <c r="K536" s="341" t="str">
        <f t="array" ref="K536">if(U536="","",XLOOKUP(U536,Master[Company],Master[Load Method],"Unknown",0,1))</f>
        <v/>
      </c>
      <c r="L536" s="341" t="str">
        <f t="array" ref="L536">if(U536="","",XLOOKUP(U536,Master[Company],Master[Line Distance],"Unknown",0,1))</f>
        <v/>
      </c>
      <c r="M536" s="394"/>
      <c r="N536" s="341"/>
      <c r="O536" s="341"/>
      <c r="P536" s="341" t="str">
        <f t="array" ref="P536">if(U536="","",XLOOKUP(U536,Master[Company],Master[Terms],"NA",0,1))</f>
        <v/>
      </c>
      <c r="Q536" s="341" t="str">
        <f t="shared" si="1"/>
        <v/>
      </c>
      <c r="R536" s="341" t="str">
        <f t="array" ref="R536">if(U536="","",XLOOKUP(U536,Master[Company],Master[Group],"NA",0,1))</f>
        <v/>
      </c>
      <c r="S536" s="341" t="str">
        <f t="array" ref="S536">if(U536="","",XLOOKUP(U536,Master[Company],Master[Loading Location],"NA",0,1))</f>
        <v/>
      </c>
      <c r="T536" s="341" t="str">
        <f t="array" ref="T536">if(U536="","",XLOOKUP(U536,Master[Company],Master[Acronym],"NA",0,1))</f>
        <v/>
      </c>
      <c r="U536" s="341"/>
      <c r="V536" s="342"/>
      <c r="W536" s="342"/>
      <c r="X536" s="341" t="str">
        <f t="shared" si="2"/>
        <v/>
      </c>
      <c r="Y536" s="341" t="str">
        <f t="shared" si="3"/>
        <v/>
      </c>
      <c r="Z536" s="341"/>
      <c r="AA536" s="341"/>
      <c r="AB536" s="341"/>
      <c r="AC536" s="401"/>
      <c r="AD536" s="563"/>
      <c r="AE536" s="564"/>
      <c r="AF536" s="564"/>
      <c r="AG536" s="564"/>
      <c r="AH536" s="564"/>
      <c r="AI536" s="564"/>
      <c r="AJ536" s="564"/>
      <c r="AK536" s="564"/>
      <c r="AL536" s="563"/>
      <c r="AM536" s="564"/>
      <c r="AN536" s="564"/>
      <c r="AO536" s="564"/>
      <c r="AP536" s="564"/>
      <c r="AQ536" s="564"/>
      <c r="AR536" s="564"/>
      <c r="AS536" s="564"/>
      <c r="AT536" s="401"/>
      <c r="AU536" s="399"/>
      <c r="AV536" s="617"/>
      <c r="AW536" s="401"/>
      <c r="AX536" s="401"/>
      <c r="AY536" s="341"/>
      <c r="AZ536" s="341"/>
      <c r="BA536" s="341"/>
      <c r="BB536" s="341"/>
      <c r="BC536" s="341"/>
      <c r="BD536" s="401"/>
      <c r="BE536" s="341"/>
      <c r="BF536" s="341"/>
      <c r="BG536" s="402"/>
      <c r="BH536" s="403"/>
      <c r="BI536" s="405"/>
      <c r="BJ536" s="405"/>
      <c r="BK536" s="405"/>
      <c r="BL536" s="405"/>
      <c r="BM536" s="514"/>
    </row>
    <row r="537" ht="18.75" customHeight="1">
      <c r="A537" s="400" t="str">
        <f t="shared" si="4"/>
        <v/>
      </c>
      <c r="B537" s="341"/>
      <c r="C537" s="559"/>
      <c r="D537" s="341"/>
      <c r="E537" s="638"/>
      <c r="F537" s="393"/>
      <c r="G537" s="341" t="str">
        <f t="array" ref="G537">IF(C537="","",XLOOKUP(C537,'Master Data'!K:K,'Master Data'!N:N,"Input in Master Data",0,1))</f>
        <v/>
      </c>
      <c r="H537" s="341" t="str">
        <f t="array" ref="H537">IF(C537="","",XLOOKUP(C537,'Master Data'!K:K,'Master Data'!O:O,"Input in Master Data",0,1))</f>
        <v/>
      </c>
      <c r="I537" s="341" t="str">
        <f t="array" ref="I537">if(U537="","",XLOOKUP(U537,Master[Company],Master[Blow],"Unknown",0,1))</f>
        <v/>
      </c>
      <c r="J537" s="341" t="str">
        <f t="array" ref="J537">if(U537="","",XLOOKUP(U537,Master[Company],Master[Pigging],"Unknown",0,1))</f>
        <v/>
      </c>
      <c r="K537" s="341" t="str">
        <f t="array" ref="K537">if(U537="","",XLOOKUP(U537,Master[Company],Master[Load Method],"Unknown",0,1))</f>
        <v/>
      </c>
      <c r="L537" s="341" t="str">
        <f t="array" ref="L537">if(U537="","",XLOOKUP(U537,Master[Company],Master[Line Distance],"Unknown",0,1))</f>
        <v/>
      </c>
      <c r="M537" s="394"/>
      <c r="N537" s="341"/>
      <c r="O537" s="341"/>
      <c r="P537" s="341" t="str">
        <f t="array" ref="P537">if(U537="","",XLOOKUP(U537,Master[Company],Master[Terms],"NA",0,1))</f>
        <v/>
      </c>
      <c r="Q537" s="341" t="str">
        <f t="shared" si="1"/>
        <v/>
      </c>
      <c r="R537" s="341" t="str">
        <f t="array" ref="R537">if(U537="","",XLOOKUP(U537,Master[Company],Master[Group],"NA",0,1))</f>
        <v/>
      </c>
      <c r="S537" s="341" t="str">
        <f t="array" ref="S537">if(U537="","",XLOOKUP(U537,Master[Company],Master[Loading Location],"NA",0,1))</f>
        <v/>
      </c>
      <c r="T537" s="341" t="str">
        <f t="array" ref="T537">if(U537="","",XLOOKUP(U537,Master[Company],Master[Acronym],"NA",0,1))</f>
        <v/>
      </c>
      <c r="U537" s="341"/>
      <c r="V537" s="342"/>
      <c r="W537" s="342"/>
      <c r="X537" s="341" t="str">
        <f t="shared" si="2"/>
        <v/>
      </c>
      <c r="Y537" s="341" t="str">
        <f t="shared" si="3"/>
        <v/>
      </c>
      <c r="Z537" s="341"/>
      <c r="AA537" s="341"/>
      <c r="AB537" s="341"/>
      <c r="AC537" s="401"/>
      <c r="AD537" s="563"/>
      <c r="AE537" s="564"/>
      <c r="AF537" s="564"/>
      <c r="AG537" s="564"/>
      <c r="AH537" s="564"/>
      <c r="AI537" s="564"/>
      <c r="AJ537" s="564"/>
      <c r="AK537" s="564"/>
      <c r="AL537" s="563"/>
      <c r="AM537" s="564"/>
      <c r="AN537" s="564"/>
      <c r="AO537" s="564"/>
      <c r="AP537" s="564"/>
      <c r="AQ537" s="564"/>
      <c r="AR537" s="564"/>
      <c r="AS537" s="564"/>
      <c r="AT537" s="401"/>
      <c r="AU537" s="399"/>
      <c r="AV537" s="617"/>
      <c r="AW537" s="401"/>
      <c r="AX537" s="401"/>
      <c r="AY537" s="341"/>
      <c r="AZ537" s="341"/>
      <c r="BA537" s="341"/>
      <c r="BB537" s="341"/>
      <c r="BC537" s="341"/>
      <c r="BD537" s="401"/>
      <c r="BE537" s="341"/>
      <c r="BF537" s="341"/>
      <c r="BG537" s="402"/>
      <c r="BH537" s="403"/>
      <c r="BI537" s="405"/>
      <c r="BJ537" s="405"/>
      <c r="BK537" s="405"/>
      <c r="BL537" s="405"/>
      <c r="BM537" s="514"/>
    </row>
    <row r="538" ht="18.75" customHeight="1">
      <c r="A538" s="400" t="str">
        <f t="shared" si="4"/>
        <v/>
      </c>
      <c r="B538" s="341"/>
      <c r="C538" s="559"/>
      <c r="D538" s="341"/>
      <c r="E538" s="638"/>
      <c r="F538" s="393"/>
      <c r="G538" s="341" t="str">
        <f t="array" ref="G538">IF(C538="","",XLOOKUP(C538,'Master Data'!K:K,'Master Data'!N:N,"Input in Master Data",0,1))</f>
        <v/>
      </c>
      <c r="H538" s="341" t="str">
        <f t="array" ref="H538">IF(C538="","",XLOOKUP(C538,'Master Data'!K:K,'Master Data'!O:O,"Input in Master Data",0,1))</f>
        <v/>
      </c>
      <c r="I538" s="341" t="str">
        <f t="array" ref="I538">if(U538="","",XLOOKUP(U538,Master[Company],Master[Blow],"Unknown",0,1))</f>
        <v/>
      </c>
      <c r="J538" s="341" t="str">
        <f t="array" ref="J538">if(U538="","",XLOOKUP(U538,Master[Company],Master[Pigging],"Unknown",0,1))</f>
        <v/>
      </c>
      <c r="K538" s="341" t="str">
        <f t="array" ref="K538">if(U538="","",XLOOKUP(U538,Master[Company],Master[Load Method],"Unknown",0,1))</f>
        <v/>
      </c>
      <c r="L538" s="341" t="str">
        <f t="array" ref="L538">if(U538="","",XLOOKUP(U538,Master[Company],Master[Line Distance],"Unknown",0,1))</f>
        <v/>
      </c>
      <c r="M538" s="394"/>
      <c r="N538" s="341"/>
      <c r="O538" s="341"/>
      <c r="P538" s="341" t="str">
        <f t="array" ref="P538">if(U538="","",XLOOKUP(U538,Master[Company],Master[Terms],"NA",0,1))</f>
        <v/>
      </c>
      <c r="Q538" s="341" t="str">
        <f t="shared" si="1"/>
        <v/>
      </c>
      <c r="R538" s="341" t="str">
        <f t="array" ref="R538">if(U538="","",XLOOKUP(U538,Master[Company],Master[Group],"NA",0,1))</f>
        <v/>
      </c>
      <c r="S538" s="341" t="str">
        <f t="array" ref="S538">if(U538="","",XLOOKUP(U538,Master[Company],Master[Loading Location],"NA",0,1))</f>
        <v/>
      </c>
      <c r="T538" s="341" t="str">
        <f t="array" ref="T538">if(U538="","",XLOOKUP(U538,Master[Company],Master[Acronym],"NA",0,1))</f>
        <v/>
      </c>
      <c r="U538" s="341"/>
      <c r="V538" s="342"/>
      <c r="W538" s="342"/>
      <c r="X538" s="341" t="str">
        <f t="shared" si="2"/>
        <v/>
      </c>
      <c r="Y538" s="341" t="str">
        <f t="shared" si="3"/>
        <v/>
      </c>
      <c r="Z538" s="341"/>
      <c r="AA538" s="341"/>
      <c r="AB538" s="341"/>
      <c r="AC538" s="401"/>
      <c r="AD538" s="563"/>
      <c r="AE538" s="564"/>
      <c r="AF538" s="564"/>
      <c r="AG538" s="564"/>
      <c r="AH538" s="564"/>
      <c r="AI538" s="564"/>
      <c r="AJ538" s="564"/>
      <c r="AK538" s="564"/>
      <c r="AL538" s="563"/>
      <c r="AM538" s="564"/>
      <c r="AN538" s="564"/>
      <c r="AO538" s="564"/>
      <c r="AP538" s="564"/>
      <c r="AQ538" s="564"/>
      <c r="AR538" s="564"/>
      <c r="AS538" s="564"/>
      <c r="AT538" s="401"/>
      <c r="AU538" s="399"/>
      <c r="AV538" s="617"/>
      <c r="AW538" s="401"/>
      <c r="AX538" s="401"/>
      <c r="AY538" s="341"/>
      <c r="AZ538" s="341"/>
      <c r="BA538" s="341"/>
      <c r="BB538" s="341"/>
      <c r="BC538" s="341"/>
      <c r="BD538" s="401"/>
      <c r="BE538" s="341"/>
      <c r="BF538" s="341"/>
      <c r="BG538" s="402"/>
      <c r="BH538" s="403"/>
      <c r="BI538" s="405"/>
      <c r="BJ538" s="405"/>
      <c r="BK538" s="405"/>
      <c r="BL538" s="405"/>
      <c r="BM538" s="514"/>
    </row>
    <row r="539" ht="18.75" customHeight="1">
      <c r="A539" s="400" t="str">
        <f t="shared" si="4"/>
        <v/>
      </c>
      <c r="B539" s="341"/>
      <c r="C539" s="559"/>
      <c r="D539" s="341"/>
      <c r="E539" s="638"/>
      <c r="F539" s="393"/>
      <c r="G539" s="341" t="str">
        <f t="array" ref="G539">IF(C539="","",XLOOKUP(C539,'Master Data'!K:K,'Master Data'!N:N,"Input in Master Data",0,1))</f>
        <v/>
      </c>
      <c r="H539" s="341" t="str">
        <f t="array" ref="H539">IF(C539="","",XLOOKUP(C539,'Master Data'!K:K,'Master Data'!O:O,"Input in Master Data",0,1))</f>
        <v/>
      </c>
      <c r="I539" s="341" t="str">
        <f t="array" ref="I539">if(U539="","",XLOOKUP(U539,Master[Company],Master[Blow],"Unknown",0,1))</f>
        <v/>
      </c>
      <c r="J539" s="341" t="str">
        <f t="array" ref="J539">if(U539="","",XLOOKUP(U539,Master[Company],Master[Pigging],"Unknown",0,1))</f>
        <v/>
      </c>
      <c r="K539" s="341" t="str">
        <f t="array" ref="K539">if(U539="","",XLOOKUP(U539,Master[Company],Master[Load Method],"Unknown",0,1))</f>
        <v/>
      </c>
      <c r="L539" s="341" t="str">
        <f t="array" ref="L539">if(U539="","",XLOOKUP(U539,Master[Company],Master[Line Distance],"Unknown",0,1))</f>
        <v/>
      </c>
      <c r="M539" s="394"/>
      <c r="N539" s="341"/>
      <c r="O539" s="341"/>
      <c r="P539" s="341" t="str">
        <f t="array" ref="P539">if(U539="","",XLOOKUP(U539,Master[Company],Master[Terms],"NA",0,1))</f>
        <v/>
      </c>
      <c r="Q539" s="341" t="str">
        <f t="shared" si="1"/>
        <v/>
      </c>
      <c r="R539" s="341" t="str">
        <f t="array" ref="R539">if(U539="","",XLOOKUP(U539,Master[Company],Master[Group],"NA",0,1))</f>
        <v/>
      </c>
      <c r="S539" s="341" t="str">
        <f t="array" ref="S539">if(U539="","",XLOOKUP(U539,Master[Company],Master[Loading Location],"NA",0,1))</f>
        <v/>
      </c>
      <c r="T539" s="341" t="str">
        <f t="array" ref="T539">if(U539="","",XLOOKUP(U539,Master[Company],Master[Acronym],"NA",0,1))</f>
        <v/>
      </c>
      <c r="U539" s="341"/>
      <c r="V539" s="342"/>
      <c r="W539" s="342"/>
      <c r="X539" s="341" t="str">
        <f t="shared" si="2"/>
        <v/>
      </c>
      <c r="Y539" s="341" t="str">
        <f t="shared" si="3"/>
        <v/>
      </c>
      <c r="Z539" s="341"/>
      <c r="AA539" s="341"/>
      <c r="AB539" s="341"/>
      <c r="AC539" s="401"/>
      <c r="AD539" s="563"/>
      <c r="AE539" s="564"/>
      <c r="AF539" s="564"/>
      <c r="AG539" s="564"/>
      <c r="AH539" s="564"/>
      <c r="AI539" s="564"/>
      <c r="AJ539" s="564"/>
      <c r="AK539" s="564"/>
      <c r="AL539" s="563"/>
      <c r="AM539" s="564"/>
      <c r="AN539" s="564"/>
      <c r="AO539" s="564"/>
      <c r="AP539" s="564"/>
      <c r="AQ539" s="564"/>
      <c r="AR539" s="564"/>
      <c r="AS539" s="564"/>
      <c r="AT539" s="401"/>
      <c r="AU539" s="399"/>
      <c r="AV539" s="617"/>
      <c r="AW539" s="401"/>
      <c r="AX539" s="401"/>
      <c r="AY539" s="341"/>
      <c r="AZ539" s="341"/>
      <c r="BA539" s="341"/>
      <c r="BB539" s="341"/>
      <c r="BC539" s="341"/>
      <c r="BD539" s="401"/>
      <c r="BE539" s="341"/>
      <c r="BF539" s="341"/>
      <c r="BG539" s="402"/>
      <c r="BH539" s="403"/>
      <c r="BI539" s="405"/>
      <c r="BJ539" s="405"/>
      <c r="BK539" s="405"/>
      <c r="BL539" s="405"/>
      <c r="BM539" s="514"/>
    </row>
    <row r="540" ht="18.75" customHeight="1">
      <c r="A540" s="400" t="str">
        <f t="shared" si="4"/>
        <v/>
      </c>
      <c r="B540" s="341"/>
      <c r="C540" s="559"/>
      <c r="D540" s="341"/>
      <c r="E540" s="638"/>
      <c r="F540" s="393"/>
      <c r="G540" s="341" t="str">
        <f t="array" ref="G540">IF(C540="","",XLOOKUP(C540,'Master Data'!K:K,'Master Data'!N:N,"Input in Master Data",0,1))</f>
        <v/>
      </c>
      <c r="H540" s="341" t="str">
        <f t="array" ref="H540">IF(C540="","",XLOOKUP(C540,'Master Data'!K:K,'Master Data'!O:O,"Input in Master Data",0,1))</f>
        <v/>
      </c>
      <c r="I540" s="341" t="str">
        <f t="array" ref="I540">if(U540="","",XLOOKUP(U540,Master[Company],Master[Blow],"Unknown",0,1))</f>
        <v/>
      </c>
      <c r="J540" s="341" t="str">
        <f t="array" ref="J540">if(U540="","",XLOOKUP(U540,Master[Company],Master[Pigging],"Unknown",0,1))</f>
        <v/>
      </c>
      <c r="K540" s="341" t="str">
        <f t="array" ref="K540">if(U540="","",XLOOKUP(U540,Master[Company],Master[Load Method],"Unknown",0,1))</f>
        <v/>
      </c>
      <c r="L540" s="341" t="str">
        <f t="array" ref="L540">if(U540="","",XLOOKUP(U540,Master[Company],Master[Line Distance],"Unknown",0,1))</f>
        <v/>
      </c>
      <c r="M540" s="394"/>
      <c r="N540" s="341"/>
      <c r="O540" s="341"/>
      <c r="P540" s="341" t="str">
        <f t="array" ref="P540">if(U540="","",XLOOKUP(U540,Master[Company],Master[Terms],"NA",0,1))</f>
        <v/>
      </c>
      <c r="Q540" s="341" t="str">
        <f t="shared" si="1"/>
        <v/>
      </c>
      <c r="R540" s="341" t="str">
        <f t="array" ref="R540">if(U540="","",XLOOKUP(U540,Master[Company],Master[Group],"NA",0,1))</f>
        <v/>
      </c>
      <c r="S540" s="341" t="str">
        <f t="array" ref="S540">if(U540="","",XLOOKUP(U540,Master[Company],Master[Loading Location],"NA",0,1))</f>
        <v/>
      </c>
      <c r="T540" s="341" t="str">
        <f t="array" ref="T540">if(U540="","",XLOOKUP(U540,Master[Company],Master[Acronym],"NA",0,1))</f>
        <v/>
      </c>
      <c r="U540" s="341"/>
      <c r="V540" s="342"/>
      <c r="W540" s="342"/>
      <c r="X540" s="341" t="str">
        <f t="shared" si="2"/>
        <v/>
      </c>
      <c r="Y540" s="341" t="str">
        <f t="shared" si="3"/>
        <v/>
      </c>
      <c r="Z540" s="341"/>
      <c r="AA540" s="341"/>
      <c r="AB540" s="341"/>
      <c r="AC540" s="401"/>
      <c r="AD540" s="563"/>
      <c r="AE540" s="564"/>
      <c r="AF540" s="564"/>
      <c r="AG540" s="564"/>
      <c r="AH540" s="564"/>
      <c r="AI540" s="564"/>
      <c r="AJ540" s="564"/>
      <c r="AK540" s="564"/>
      <c r="AL540" s="563"/>
      <c r="AM540" s="564"/>
      <c r="AN540" s="564"/>
      <c r="AO540" s="564"/>
      <c r="AP540" s="564"/>
      <c r="AQ540" s="564"/>
      <c r="AR540" s="564"/>
      <c r="AS540" s="564"/>
      <c r="AT540" s="401"/>
      <c r="AU540" s="399"/>
      <c r="AV540" s="617"/>
      <c r="AW540" s="401"/>
      <c r="AX540" s="401"/>
      <c r="AY540" s="341"/>
      <c r="AZ540" s="341"/>
      <c r="BA540" s="341"/>
      <c r="BB540" s="341"/>
      <c r="BC540" s="341"/>
      <c r="BD540" s="401"/>
      <c r="BE540" s="341"/>
      <c r="BF540" s="341"/>
      <c r="BG540" s="402"/>
      <c r="BH540" s="403"/>
      <c r="BI540" s="405"/>
      <c r="BJ540" s="405"/>
      <c r="BK540" s="405"/>
      <c r="BL540" s="405"/>
      <c r="BM540" s="514"/>
    </row>
    <row r="541" ht="18.75" customHeight="1">
      <c r="A541" s="400" t="str">
        <f t="shared" si="4"/>
        <v/>
      </c>
      <c r="B541" s="341"/>
      <c r="C541" s="559"/>
      <c r="D541" s="341"/>
      <c r="E541" s="638"/>
      <c r="F541" s="393"/>
      <c r="G541" s="341" t="str">
        <f t="array" ref="G541">IF(C541="","",XLOOKUP(C541,'Master Data'!K:K,'Master Data'!N:N,"Input in Master Data",0,1))</f>
        <v/>
      </c>
      <c r="H541" s="341" t="str">
        <f t="array" ref="H541">IF(C541="","",XLOOKUP(C541,'Master Data'!K:K,'Master Data'!O:O,"Input in Master Data",0,1))</f>
        <v/>
      </c>
      <c r="I541" s="341" t="str">
        <f t="array" ref="I541">if(U541="","",XLOOKUP(U541,Master[Company],Master[Blow],"Unknown",0,1))</f>
        <v/>
      </c>
      <c r="J541" s="341" t="str">
        <f t="array" ref="J541">if(U541="","",XLOOKUP(U541,Master[Company],Master[Pigging],"Unknown",0,1))</f>
        <v/>
      </c>
      <c r="K541" s="341" t="str">
        <f t="array" ref="K541">if(U541="","",XLOOKUP(U541,Master[Company],Master[Load Method],"Unknown",0,1))</f>
        <v/>
      </c>
      <c r="L541" s="341" t="str">
        <f t="array" ref="L541">if(U541="","",XLOOKUP(U541,Master[Company],Master[Line Distance],"Unknown",0,1))</f>
        <v/>
      </c>
      <c r="M541" s="394"/>
      <c r="N541" s="341"/>
      <c r="O541" s="341"/>
      <c r="P541" s="341" t="str">
        <f t="array" ref="P541">if(U541="","",XLOOKUP(U541,Master[Company],Master[Terms],"NA",0,1))</f>
        <v/>
      </c>
      <c r="Q541" s="341" t="str">
        <f t="shared" si="1"/>
        <v/>
      </c>
      <c r="R541" s="341" t="str">
        <f t="array" ref="R541">if(U541="","",XLOOKUP(U541,Master[Company],Master[Group],"NA",0,1))</f>
        <v/>
      </c>
      <c r="S541" s="341" t="str">
        <f t="array" ref="S541">if(U541="","",XLOOKUP(U541,Master[Company],Master[Loading Location],"NA",0,1))</f>
        <v/>
      </c>
      <c r="T541" s="341" t="str">
        <f t="array" ref="T541">if(U541="","",XLOOKUP(U541,Master[Company],Master[Acronym],"NA",0,1))</f>
        <v/>
      </c>
      <c r="U541" s="341"/>
      <c r="V541" s="342"/>
      <c r="W541" s="342"/>
      <c r="X541" s="341" t="str">
        <f t="shared" si="2"/>
        <v/>
      </c>
      <c r="Y541" s="341" t="str">
        <f t="shared" si="3"/>
        <v/>
      </c>
      <c r="Z541" s="341"/>
      <c r="AA541" s="341"/>
      <c r="AB541" s="341"/>
      <c r="AC541" s="401"/>
      <c r="AD541" s="563"/>
      <c r="AE541" s="564"/>
      <c r="AF541" s="564"/>
      <c r="AG541" s="564"/>
      <c r="AH541" s="564"/>
      <c r="AI541" s="564"/>
      <c r="AJ541" s="564"/>
      <c r="AK541" s="564"/>
      <c r="AL541" s="563"/>
      <c r="AM541" s="564"/>
      <c r="AN541" s="564"/>
      <c r="AO541" s="564"/>
      <c r="AP541" s="564"/>
      <c r="AQ541" s="564"/>
      <c r="AR541" s="564"/>
      <c r="AS541" s="564"/>
      <c r="AT541" s="401"/>
      <c r="AU541" s="399"/>
      <c r="AV541" s="617"/>
      <c r="AW541" s="401"/>
      <c r="AX541" s="401"/>
      <c r="AY541" s="341"/>
      <c r="AZ541" s="341"/>
      <c r="BA541" s="341"/>
      <c r="BB541" s="341"/>
      <c r="BC541" s="341"/>
      <c r="BD541" s="401"/>
      <c r="BE541" s="341"/>
      <c r="BF541" s="341"/>
      <c r="BG541" s="402"/>
      <c r="BH541" s="403"/>
      <c r="BI541" s="405"/>
      <c r="BJ541" s="405"/>
      <c r="BK541" s="405"/>
      <c r="BL541" s="405"/>
      <c r="BM541" s="514"/>
    </row>
    <row r="542" ht="18.75" customHeight="1">
      <c r="A542" s="400" t="str">
        <f t="shared" si="4"/>
        <v/>
      </c>
      <c r="B542" s="341"/>
      <c r="C542" s="559"/>
      <c r="D542" s="341"/>
      <c r="E542" s="638"/>
      <c r="F542" s="393"/>
      <c r="G542" s="341" t="str">
        <f t="array" ref="G542">IF(C542="","",XLOOKUP(C542,'Master Data'!K:K,'Master Data'!N:N,"Input in Master Data",0,1))</f>
        <v/>
      </c>
      <c r="H542" s="341" t="str">
        <f t="array" ref="H542">IF(C542="","",XLOOKUP(C542,'Master Data'!K:K,'Master Data'!O:O,"Input in Master Data",0,1))</f>
        <v/>
      </c>
      <c r="I542" s="341" t="str">
        <f t="array" ref="I542">if(U542="","",XLOOKUP(U542,Master[Company],Master[Blow],"Unknown",0,1))</f>
        <v/>
      </c>
      <c r="J542" s="341" t="str">
        <f t="array" ref="J542">if(U542="","",XLOOKUP(U542,Master[Company],Master[Pigging],"Unknown",0,1))</f>
        <v/>
      </c>
      <c r="K542" s="341" t="str">
        <f t="array" ref="K542">if(U542="","",XLOOKUP(U542,Master[Company],Master[Load Method],"Unknown",0,1))</f>
        <v/>
      </c>
      <c r="L542" s="341" t="str">
        <f t="array" ref="L542">if(U542="","",XLOOKUP(U542,Master[Company],Master[Line Distance],"Unknown",0,1))</f>
        <v/>
      </c>
      <c r="M542" s="394"/>
      <c r="N542" s="341"/>
      <c r="O542" s="341"/>
      <c r="P542" s="341" t="str">
        <f t="array" ref="P542">if(U542="","",XLOOKUP(U542,Master[Company],Master[Terms],"NA",0,1))</f>
        <v/>
      </c>
      <c r="Q542" s="341" t="str">
        <f t="shared" si="1"/>
        <v/>
      </c>
      <c r="R542" s="341" t="str">
        <f t="array" ref="R542">if(U542="","",XLOOKUP(U542,Master[Company],Master[Group],"NA",0,1))</f>
        <v/>
      </c>
      <c r="S542" s="341" t="str">
        <f t="array" ref="S542">if(U542="","",XLOOKUP(U542,Master[Company],Master[Loading Location],"NA",0,1))</f>
        <v/>
      </c>
      <c r="T542" s="341" t="str">
        <f t="array" ref="T542">if(U542="","",XLOOKUP(U542,Master[Company],Master[Acronym],"NA",0,1))</f>
        <v/>
      </c>
      <c r="U542" s="341"/>
      <c r="V542" s="342"/>
      <c r="W542" s="342"/>
      <c r="X542" s="341" t="str">
        <f t="shared" si="2"/>
        <v/>
      </c>
      <c r="Y542" s="341" t="str">
        <f t="shared" si="3"/>
        <v/>
      </c>
      <c r="Z542" s="341"/>
      <c r="AA542" s="341"/>
      <c r="AB542" s="341"/>
      <c r="AC542" s="401"/>
      <c r="AD542" s="563"/>
      <c r="AE542" s="564"/>
      <c r="AF542" s="564"/>
      <c r="AG542" s="564"/>
      <c r="AH542" s="564"/>
      <c r="AI542" s="564"/>
      <c r="AJ542" s="564"/>
      <c r="AK542" s="564"/>
      <c r="AL542" s="563"/>
      <c r="AM542" s="564"/>
      <c r="AN542" s="564"/>
      <c r="AO542" s="564"/>
      <c r="AP542" s="564"/>
      <c r="AQ542" s="564"/>
      <c r="AR542" s="564"/>
      <c r="AS542" s="564"/>
      <c r="AT542" s="401"/>
      <c r="AU542" s="399"/>
      <c r="AV542" s="617"/>
      <c r="AW542" s="401"/>
      <c r="AX542" s="401"/>
      <c r="AY542" s="341"/>
      <c r="AZ542" s="341"/>
      <c r="BA542" s="341"/>
      <c r="BB542" s="341"/>
      <c r="BC542" s="341"/>
      <c r="BD542" s="401"/>
      <c r="BE542" s="341"/>
      <c r="BF542" s="341"/>
      <c r="BG542" s="402"/>
      <c r="BH542" s="403"/>
      <c r="BI542" s="405"/>
      <c r="BJ542" s="405"/>
      <c r="BK542" s="405"/>
      <c r="BL542" s="405"/>
      <c r="BM542" s="514"/>
    </row>
    <row r="543" ht="18.75" customHeight="1">
      <c r="A543" s="400" t="str">
        <f t="shared" si="4"/>
        <v/>
      </c>
      <c r="B543" s="341"/>
      <c r="C543" s="559"/>
      <c r="D543" s="341"/>
      <c r="E543" s="638"/>
      <c r="F543" s="393"/>
      <c r="G543" s="341" t="str">
        <f t="array" ref="G543">IF(C543="","",XLOOKUP(C543,'Master Data'!K:K,'Master Data'!N:N,"Input in Master Data",0,1))</f>
        <v/>
      </c>
      <c r="H543" s="341" t="str">
        <f t="array" ref="H543">IF(C543="","",XLOOKUP(C543,'Master Data'!K:K,'Master Data'!O:O,"Input in Master Data",0,1))</f>
        <v/>
      </c>
      <c r="I543" s="341" t="str">
        <f t="array" ref="I543">if(U543="","",XLOOKUP(U543,Master[Company],Master[Blow],"Unknown",0,1))</f>
        <v/>
      </c>
      <c r="J543" s="341" t="str">
        <f t="array" ref="J543">if(U543="","",XLOOKUP(U543,Master[Company],Master[Pigging],"Unknown",0,1))</f>
        <v/>
      </c>
      <c r="K543" s="341" t="str">
        <f t="array" ref="K543">if(U543="","",XLOOKUP(U543,Master[Company],Master[Load Method],"Unknown",0,1))</f>
        <v/>
      </c>
      <c r="L543" s="341" t="str">
        <f t="array" ref="L543">if(U543="","",XLOOKUP(U543,Master[Company],Master[Line Distance],"Unknown",0,1))</f>
        <v/>
      </c>
      <c r="M543" s="394"/>
      <c r="N543" s="341"/>
      <c r="O543" s="341"/>
      <c r="P543" s="341" t="str">
        <f t="array" ref="P543">if(U543="","",XLOOKUP(U543,Master[Company],Master[Terms],"NA",0,1))</f>
        <v/>
      </c>
      <c r="Q543" s="341" t="str">
        <f t="shared" si="1"/>
        <v/>
      </c>
      <c r="R543" s="341" t="str">
        <f t="array" ref="R543">if(U543="","",XLOOKUP(U543,Master[Company],Master[Group],"NA",0,1))</f>
        <v/>
      </c>
      <c r="S543" s="341" t="str">
        <f t="array" ref="S543">if(U543="","",XLOOKUP(U543,Master[Company],Master[Loading Location],"NA",0,1))</f>
        <v/>
      </c>
      <c r="T543" s="341" t="str">
        <f t="array" ref="T543">if(U543="","",XLOOKUP(U543,Master[Company],Master[Acronym],"NA",0,1))</f>
        <v/>
      </c>
      <c r="U543" s="341"/>
      <c r="V543" s="342"/>
      <c r="W543" s="342"/>
      <c r="X543" s="341" t="str">
        <f t="shared" si="2"/>
        <v/>
      </c>
      <c r="Y543" s="341" t="str">
        <f t="shared" si="3"/>
        <v/>
      </c>
      <c r="Z543" s="341"/>
      <c r="AA543" s="341"/>
      <c r="AB543" s="341"/>
      <c r="AC543" s="401"/>
      <c r="AD543" s="563"/>
      <c r="AE543" s="564"/>
      <c r="AF543" s="564"/>
      <c r="AG543" s="564"/>
      <c r="AH543" s="564"/>
      <c r="AI543" s="564"/>
      <c r="AJ543" s="564"/>
      <c r="AK543" s="564"/>
      <c r="AL543" s="563"/>
      <c r="AM543" s="564"/>
      <c r="AN543" s="564"/>
      <c r="AO543" s="564"/>
      <c r="AP543" s="564"/>
      <c r="AQ543" s="564"/>
      <c r="AR543" s="564"/>
      <c r="AS543" s="564"/>
      <c r="AT543" s="401"/>
      <c r="AU543" s="399"/>
      <c r="AV543" s="617"/>
      <c r="AW543" s="401"/>
      <c r="AX543" s="401"/>
      <c r="AY543" s="341"/>
      <c r="AZ543" s="341"/>
      <c r="BA543" s="341"/>
      <c r="BB543" s="341"/>
      <c r="BC543" s="341"/>
      <c r="BD543" s="401"/>
      <c r="BE543" s="341"/>
      <c r="BF543" s="341"/>
      <c r="BG543" s="402"/>
      <c r="BH543" s="403"/>
      <c r="BI543" s="405"/>
      <c r="BJ543" s="405"/>
      <c r="BK543" s="405"/>
      <c r="BL543" s="405"/>
      <c r="BM543" s="514"/>
    </row>
    <row r="544" ht="18.75" customHeight="1">
      <c r="A544" s="400" t="str">
        <f t="shared" si="4"/>
        <v/>
      </c>
      <c r="B544" s="341"/>
      <c r="C544" s="559"/>
      <c r="D544" s="341"/>
      <c r="E544" s="638"/>
      <c r="F544" s="393"/>
      <c r="G544" s="341" t="str">
        <f t="array" ref="G544">IF(C544="","",XLOOKUP(C544,'Master Data'!K:K,'Master Data'!N:N,"Input in Master Data",0,1))</f>
        <v/>
      </c>
      <c r="H544" s="341" t="str">
        <f t="array" ref="H544">IF(C544="","",XLOOKUP(C544,'Master Data'!K:K,'Master Data'!O:O,"Input in Master Data",0,1))</f>
        <v/>
      </c>
      <c r="I544" s="341" t="str">
        <f t="array" ref="I544">if(U544="","",XLOOKUP(U544,Master[Company],Master[Blow],"Unknown",0,1))</f>
        <v/>
      </c>
      <c r="J544" s="341" t="str">
        <f t="array" ref="J544">if(U544="","",XLOOKUP(U544,Master[Company],Master[Pigging],"Unknown",0,1))</f>
        <v/>
      </c>
      <c r="K544" s="341" t="str">
        <f t="array" ref="K544">if(U544="","",XLOOKUP(U544,Master[Company],Master[Load Method],"Unknown",0,1))</f>
        <v/>
      </c>
      <c r="L544" s="341" t="str">
        <f t="array" ref="L544">if(U544="","",XLOOKUP(U544,Master[Company],Master[Line Distance],"Unknown",0,1))</f>
        <v/>
      </c>
      <c r="M544" s="394"/>
      <c r="N544" s="341"/>
      <c r="O544" s="341"/>
      <c r="P544" s="341" t="str">
        <f t="array" ref="P544">if(U544="","",XLOOKUP(U544,Master[Company],Master[Terms],"NA",0,1))</f>
        <v/>
      </c>
      <c r="Q544" s="341" t="str">
        <f t="shared" si="1"/>
        <v/>
      </c>
      <c r="R544" s="341" t="str">
        <f t="array" ref="R544">if(U544="","",XLOOKUP(U544,Master[Company],Master[Group],"NA",0,1))</f>
        <v/>
      </c>
      <c r="S544" s="341" t="str">
        <f t="array" ref="S544">if(U544="","",XLOOKUP(U544,Master[Company],Master[Loading Location],"NA",0,1))</f>
        <v/>
      </c>
      <c r="T544" s="341" t="str">
        <f t="array" ref="T544">if(U544="","",XLOOKUP(U544,Master[Company],Master[Acronym],"NA",0,1))</f>
        <v/>
      </c>
      <c r="U544" s="341"/>
      <c r="V544" s="342"/>
      <c r="W544" s="342"/>
      <c r="X544" s="341" t="str">
        <f t="shared" si="2"/>
        <v/>
      </c>
      <c r="Y544" s="341" t="str">
        <f t="shared" si="3"/>
        <v/>
      </c>
      <c r="Z544" s="341"/>
      <c r="AA544" s="341"/>
      <c r="AB544" s="341"/>
      <c r="AC544" s="401"/>
      <c r="AD544" s="563"/>
      <c r="AE544" s="564"/>
      <c r="AF544" s="564"/>
      <c r="AG544" s="564"/>
      <c r="AH544" s="564"/>
      <c r="AI544" s="564"/>
      <c r="AJ544" s="564"/>
      <c r="AK544" s="564"/>
      <c r="AL544" s="563"/>
      <c r="AM544" s="564"/>
      <c r="AN544" s="564"/>
      <c r="AO544" s="564"/>
      <c r="AP544" s="564"/>
      <c r="AQ544" s="564"/>
      <c r="AR544" s="564"/>
      <c r="AS544" s="564"/>
      <c r="AT544" s="401"/>
      <c r="AU544" s="399"/>
      <c r="AV544" s="617"/>
      <c r="AW544" s="401"/>
      <c r="AX544" s="401"/>
      <c r="AY544" s="341"/>
      <c r="AZ544" s="341"/>
      <c r="BA544" s="341"/>
      <c r="BB544" s="341"/>
      <c r="BC544" s="341"/>
      <c r="BD544" s="401"/>
      <c r="BE544" s="341"/>
      <c r="BF544" s="341"/>
      <c r="BG544" s="402"/>
      <c r="BH544" s="403"/>
      <c r="BI544" s="405"/>
      <c r="BJ544" s="405"/>
      <c r="BK544" s="405"/>
      <c r="BL544" s="405"/>
      <c r="BM544" s="514"/>
    </row>
    <row r="545" ht="18.75" customHeight="1">
      <c r="A545" s="400" t="str">
        <f t="shared" si="4"/>
        <v/>
      </c>
      <c r="B545" s="341"/>
      <c r="C545" s="559"/>
      <c r="D545" s="341"/>
      <c r="E545" s="638"/>
      <c r="F545" s="393"/>
      <c r="G545" s="341" t="str">
        <f t="array" ref="G545">IF(C545="","",XLOOKUP(C545,'Master Data'!K:K,'Master Data'!N:N,"Input in Master Data",0,1))</f>
        <v/>
      </c>
      <c r="H545" s="341" t="str">
        <f t="array" ref="H545">IF(C545="","",XLOOKUP(C545,'Master Data'!K:K,'Master Data'!O:O,"Input in Master Data",0,1))</f>
        <v/>
      </c>
      <c r="I545" s="341" t="str">
        <f t="array" ref="I545">if(U545="","",XLOOKUP(U545,Master[Company],Master[Blow],"Unknown",0,1))</f>
        <v/>
      </c>
      <c r="J545" s="341" t="str">
        <f t="array" ref="J545">if(U545="","",XLOOKUP(U545,Master[Company],Master[Pigging],"Unknown",0,1))</f>
        <v/>
      </c>
      <c r="K545" s="341" t="str">
        <f t="array" ref="K545">if(U545="","",XLOOKUP(U545,Master[Company],Master[Load Method],"Unknown",0,1))</f>
        <v/>
      </c>
      <c r="L545" s="341" t="str">
        <f t="array" ref="L545">if(U545="","",XLOOKUP(U545,Master[Company],Master[Line Distance],"Unknown",0,1))</f>
        <v/>
      </c>
      <c r="M545" s="394"/>
      <c r="N545" s="341"/>
      <c r="O545" s="341"/>
      <c r="P545" s="341" t="str">
        <f t="array" ref="P545">if(U545="","",XLOOKUP(U545,Master[Company],Master[Terms],"NA",0,1))</f>
        <v/>
      </c>
      <c r="Q545" s="341" t="str">
        <f t="shared" si="1"/>
        <v/>
      </c>
      <c r="R545" s="341" t="str">
        <f t="array" ref="R545">if(U545="","",XLOOKUP(U545,Master[Company],Master[Group],"NA",0,1))</f>
        <v/>
      </c>
      <c r="S545" s="341" t="str">
        <f t="array" ref="S545">if(U545="","",XLOOKUP(U545,Master[Company],Master[Loading Location],"NA",0,1))</f>
        <v/>
      </c>
      <c r="T545" s="341" t="str">
        <f t="array" ref="T545">if(U545="","",XLOOKUP(U545,Master[Company],Master[Acronym],"NA",0,1))</f>
        <v/>
      </c>
      <c r="U545" s="341"/>
      <c r="V545" s="342"/>
      <c r="W545" s="342"/>
      <c r="X545" s="341" t="str">
        <f t="shared" si="2"/>
        <v/>
      </c>
      <c r="Y545" s="341" t="str">
        <f t="shared" si="3"/>
        <v/>
      </c>
      <c r="Z545" s="341"/>
      <c r="AA545" s="341"/>
      <c r="AB545" s="341"/>
      <c r="AC545" s="401"/>
      <c r="AD545" s="563"/>
      <c r="AE545" s="564"/>
      <c r="AF545" s="564"/>
      <c r="AG545" s="564"/>
      <c r="AH545" s="564"/>
      <c r="AI545" s="564"/>
      <c r="AJ545" s="564"/>
      <c r="AK545" s="564"/>
      <c r="AL545" s="563"/>
      <c r="AM545" s="564"/>
      <c r="AN545" s="564"/>
      <c r="AO545" s="564"/>
      <c r="AP545" s="564"/>
      <c r="AQ545" s="564"/>
      <c r="AR545" s="564"/>
      <c r="AS545" s="564"/>
      <c r="AT545" s="401"/>
      <c r="AU545" s="399"/>
      <c r="AV545" s="617"/>
      <c r="AW545" s="401"/>
      <c r="AX545" s="401"/>
      <c r="AY545" s="341"/>
      <c r="AZ545" s="341"/>
      <c r="BA545" s="341"/>
      <c r="BB545" s="341"/>
      <c r="BC545" s="341"/>
      <c r="BD545" s="401"/>
      <c r="BE545" s="341"/>
      <c r="BF545" s="341"/>
      <c r="BG545" s="402"/>
      <c r="BH545" s="403"/>
      <c r="BI545" s="405"/>
      <c r="BJ545" s="405"/>
      <c r="BK545" s="405"/>
      <c r="BL545" s="405"/>
      <c r="BM545" s="514"/>
    </row>
    <row r="546" ht="18.75" customHeight="1">
      <c r="A546" s="400" t="str">
        <f t="shared" si="4"/>
        <v/>
      </c>
      <c r="B546" s="341"/>
      <c r="C546" s="559"/>
      <c r="D546" s="341"/>
      <c r="E546" s="638"/>
      <c r="F546" s="393"/>
      <c r="G546" s="341" t="str">
        <f t="array" ref="G546">IF(C546="","",XLOOKUP(C546,'Master Data'!K:K,'Master Data'!N:N,"Input in Master Data",0,1))</f>
        <v/>
      </c>
      <c r="H546" s="341" t="str">
        <f t="array" ref="H546">IF(C546="","",XLOOKUP(C546,'Master Data'!K:K,'Master Data'!O:O,"Input in Master Data",0,1))</f>
        <v/>
      </c>
      <c r="I546" s="341" t="str">
        <f t="array" ref="I546">if(U546="","",XLOOKUP(U546,Master[Company],Master[Blow],"Unknown",0,1))</f>
        <v/>
      </c>
      <c r="J546" s="341" t="str">
        <f t="array" ref="J546">if(U546="","",XLOOKUP(U546,Master[Company],Master[Pigging],"Unknown",0,1))</f>
        <v/>
      </c>
      <c r="K546" s="341" t="str">
        <f t="array" ref="K546">if(U546="","",XLOOKUP(U546,Master[Company],Master[Load Method],"Unknown",0,1))</f>
        <v/>
      </c>
      <c r="L546" s="341" t="str">
        <f t="array" ref="L546">if(U546="","",XLOOKUP(U546,Master[Company],Master[Line Distance],"Unknown",0,1))</f>
        <v/>
      </c>
      <c r="M546" s="394"/>
      <c r="N546" s="341"/>
      <c r="O546" s="341"/>
      <c r="P546" s="341" t="str">
        <f t="array" ref="P546">if(U546="","",XLOOKUP(U546,Master[Company],Master[Terms],"NA",0,1))</f>
        <v/>
      </c>
      <c r="Q546" s="341" t="str">
        <f t="shared" si="1"/>
        <v/>
      </c>
      <c r="R546" s="341" t="str">
        <f t="array" ref="R546">if(U546="","",XLOOKUP(U546,Master[Company],Master[Group],"NA",0,1))</f>
        <v/>
      </c>
      <c r="S546" s="341" t="str">
        <f t="array" ref="S546">if(U546="","",XLOOKUP(U546,Master[Company],Master[Loading Location],"NA",0,1))</f>
        <v/>
      </c>
      <c r="T546" s="341" t="str">
        <f t="array" ref="T546">if(U546="","",XLOOKUP(U546,Master[Company],Master[Acronym],"NA",0,1))</f>
        <v/>
      </c>
      <c r="U546" s="341"/>
      <c r="V546" s="342"/>
      <c r="W546" s="342"/>
      <c r="X546" s="341" t="str">
        <f t="shared" si="2"/>
        <v/>
      </c>
      <c r="Y546" s="341" t="str">
        <f t="shared" si="3"/>
        <v/>
      </c>
      <c r="Z546" s="341"/>
      <c r="AA546" s="341"/>
      <c r="AB546" s="341"/>
      <c r="AC546" s="401"/>
      <c r="AD546" s="563"/>
      <c r="AE546" s="564"/>
      <c r="AF546" s="564"/>
      <c r="AG546" s="564"/>
      <c r="AH546" s="564"/>
      <c r="AI546" s="564"/>
      <c r="AJ546" s="564"/>
      <c r="AK546" s="564"/>
      <c r="AL546" s="563"/>
      <c r="AM546" s="564"/>
      <c r="AN546" s="564"/>
      <c r="AO546" s="564"/>
      <c r="AP546" s="564"/>
      <c r="AQ546" s="564"/>
      <c r="AR546" s="564"/>
      <c r="AS546" s="564"/>
      <c r="AT546" s="401"/>
      <c r="AU546" s="399"/>
      <c r="AV546" s="617"/>
      <c r="AW546" s="401"/>
      <c r="AX546" s="401"/>
      <c r="AY546" s="341"/>
      <c r="AZ546" s="341"/>
      <c r="BA546" s="341"/>
      <c r="BB546" s="341"/>
      <c r="BC546" s="341"/>
      <c r="BD546" s="401"/>
      <c r="BE546" s="341"/>
      <c r="BF546" s="341"/>
      <c r="BG546" s="402"/>
      <c r="BH546" s="403"/>
      <c r="BI546" s="405"/>
      <c r="BJ546" s="405"/>
      <c r="BK546" s="405"/>
      <c r="BL546" s="405"/>
      <c r="BM546" s="514"/>
    </row>
    <row r="547" ht="18.75" customHeight="1">
      <c r="A547" s="400" t="str">
        <f t="shared" si="4"/>
        <v/>
      </c>
      <c r="B547" s="341"/>
      <c r="C547" s="559"/>
      <c r="D547" s="341"/>
      <c r="E547" s="638"/>
      <c r="F547" s="393"/>
      <c r="G547" s="341" t="str">
        <f t="array" ref="G547">IF(C547="","",XLOOKUP(C547,'Master Data'!K:K,'Master Data'!N:N,"Input in Master Data",0,1))</f>
        <v/>
      </c>
      <c r="H547" s="341" t="str">
        <f t="array" ref="H547">IF(C547="","",XLOOKUP(C547,'Master Data'!K:K,'Master Data'!O:O,"Input in Master Data",0,1))</f>
        <v/>
      </c>
      <c r="I547" s="341" t="str">
        <f t="array" ref="I547">if(U547="","",XLOOKUP(U547,Master[Company],Master[Blow],"Unknown",0,1))</f>
        <v/>
      </c>
      <c r="J547" s="341" t="str">
        <f t="array" ref="J547">if(U547="","",XLOOKUP(U547,Master[Company],Master[Pigging],"Unknown",0,1))</f>
        <v/>
      </c>
      <c r="K547" s="341" t="str">
        <f t="array" ref="K547">if(U547="","",XLOOKUP(U547,Master[Company],Master[Load Method],"Unknown",0,1))</f>
        <v/>
      </c>
      <c r="L547" s="341" t="str">
        <f t="array" ref="L547">if(U547="","",XLOOKUP(U547,Master[Company],Master[Line Distance],"Unknown",0,1))</f>
        <v/>
      </c>
      <c r="M547" s="394"/>
      <c r="N547" s="341"/>
      <c r="O547" s="341"/>
      <c r="P547" s="341" t="str">
        <f t="array" ref="P547">if(U547="","",XLOOKUP(U547,Master[Company],Master[Terms],"NA",0,1))</f>
        <v/>
      </c>
      <c r="Q547" s="341" t="str">
        <f t="shared" si="1"/>
        <v/>
      </c>
      <c r="R547" s="341" t="str">
        <f t="array" ref="R547">if(U547="","",XLOOKUP(U547,Master[Company],Master[Group],"NA",0,1))</f>
        <v/>
      </c>
      <c r="S547" s="341" t="str">
        <f t="array" ref="S547">if(U547="","",XLOOKUP(U547,Master[Company],Master[Loading Location],"NA",0,1))</f>
        <v/>
      </c>
      <c r="T547" s="341" t="str">
        <f t="array" ref="T547">if(U547="","",XLOOKUP(U547,Master[Company],Master[Acronym],"NA",0,1))</f>
        <v/>
      </c>
      <c r="U547" s="341"/>
      <c r="V547" s="342"/>
      <c r="W547" s="342"/>
      <c r="X547" s="341" t="str">
        <f t="shared" si="2"/>
        <v/>
      </c>
      <c r="Y547" s="341" t="str">
        <f t="shared" si="3"/>
        <v/>
      </c>
      <c r="Z547" s="341"/>
      <c r="AA547" s="341"/>
      <c r="AB547" s="341"/>
      <c r="AC547" s="401"/>
      <c r="AD547" s="563"/>
      <c r="AE547" s="564"/>
      <c r="AF547" s="564"/>
      <c r="AG547" s="564"/>
      <c r="AH547" s="564"/>
      <c r="AI547" s="564"/>
      <c r="AJ547" s="564"/>
      <c r="AK547" s="564"/>
      <c r="AL547" s="563"/>
      <c r="AM547" s="564"/>
      <c r="AN547" s="564"/>
      <c r="AO547" s="564"/>
      <c r="AP547" s="564"/>
      <c r="AQ547" s="564"/>
      <c r="AR547" s="564"/>
      <c r="AS547" s="564"/>
      <c r="AT547" s="401"/>
      <c r="AU547" s="399"/>
      <c r="AV547" s="617"/>
      <c r="AW547" s="401"/>
      <c r="AX547" s="401"/>
      <c r="AY547" s="341"/>
      <c r="AZ547" s="341"/>
      <c r="BA547" s="341"/>
      <c r="BB547" s="341"/>
      <c r="BC547" s="341"/>
      <c r="BD547" s="401"/>
      <c r="BE547" s="341"/>
      <c r="BF547" s="341"/>
      <c r="BG547" s="402"/>
      <c r="BH547" s="403"/>
      <c r="BI547" s="405"/>
      <c r="BJ547" s="405"/>
      <c r="BK547" s="405"/>
      <c r="BL547" s="405"/>
      <c r="BM547" s="514"/>
    </row>
    <row r="548" ht="18.75" customHeight="1">
      <c r="A548" s="400" t="str">
        <f t="shared" si="4"/>
        <v/>
      </c>
      <c r="B548" s="341"/>
      <c r="C548" s="559"/>
      <c r="D548" s="341"/>
      <c r="E548" s="638"/>
      <c r="F548" s="393"/>
      <c r="G548" s="341" t="str">
        <f t="array" ref="G548">IF(C548="","",XLOOKUP(C548,'Master Data'!K:K,'Master Data'!N:N,"Input in Master Data",0,1))</f>
        <v/>
      </c>
      <c r="H548" s="341" t="str">
        <f t="array" ref="H548">IF(C548="","",XLOOKUP(C548,'Master Data'!K:K,'Master Data'!O:O,"Input in Master Data",0,1))</f>
        <v/>
      </c>
      <c r="I548" s="341" t="str">
        <f t="array" ref="I548">if(U548="","",XLOOKUP(U548,Master[Company],Master[Blow],"Unknown",0,1))</f>
        <v/>
      </c>
      <c r="J548" s="341" t="str">
        <f t="array" ref="J548">if(U548="","",XLOOKUP(U548,Master[Company],Master[Pigging],"Unknown",0,1))</f>
        <v/>
      </c>
      <c r="K548" s="341" t="str">
        <f t="array" ref="K548">if(U548="","",XLOOKUP(U548,Master[Company],Master[Load Method],"Unknown",0,1))</f>
        <v/>
      </c>
      <c r="L548" s="341" t="str">
        <f t="array" ref="L548">if(U548="","",XLOOKUP(U548,Master[Company],Master[Line Distance],"Unknown",0,1))</f>
        <v/>
      </c>
      <c r="M548" s="394"/>
      <c r="N548" s="341"/>
      <c r="O548" s="341"/>
      <c r="P548" s="341" t="str">
        <f t="array" ref="P548">if(U548="","",XLOOKUP(U548,Master[Company],Master[Terms],"NA",0,1))</f>
        <v/>
      </c>
      <c r="Q548" s="341" t="str">
        <f t="shared" si="1"/>
        <v/>
      </c>
      <c r="R548" s="341" t="str">
        <f t="array" ref="R548">if(U548="","",XLOOKUP(U548,Master[Company],Master[Group],"NA",0,1))</f>
        <v/>
      </c>
      <c r="S548" s="341" t="str">
        <f t="array" ref="S548">if(U548="","",XLOOKUP(U548,Master[Company],Master[Loading Location],"NA",0,1))</f>
        <v/>
      </c>
      <c r="T548" s="341" t="str">
        <f t="array" ref="T548">if(U548="","",XLOOKUP(U548,Master[Company],Master[Acronym],"NA",0,1))</f>
        <v/>
      </c>
      <c r="U548" s="341"/>
      <c r="V548" s="342"/>
      <c r="W548" s="342"/>
      <c r="X548" s="341" t="str">
        <f t="shared" si="2"/>
        <v/>
      </c>
      <c r="Y548" s="341" t="str">
        <f t="shared" si="3"/>
        <v/>
      </c>
      <c r="Z548" s="341"/>
      <c r="AA548" s="341"/>
      <c r="AB548" s="341"/>
      <c r="AC548" s="401"/>
      <c r="AD548" s="563"/>
      <c r="AE548" s="564"/>
      <c r="AF548" s="564"/>
      <c r="AG548" s="564"/>
      <c r="AH548" s="564"/>
      <c r="AI548" s="564"/>
      <c r="AJ548" s="564"/>
      <c r="AK548" s="564"/>
      <c r="AL548" s="563"/>
      <c r="AM548" s="564"/>
      <c r="AN548" s="564"/>
      <c r="AO548" s="564"/>
      <c r="AP548" s="564"/>
      <c r="AQ548" s="564"/>
      <c r="AR548" s="564"/>
      <c r="AS548" s="564"/>
      <c r="AT548" s="401"/>
      <c r="AU548" s="399"/>
      <c r="AV548" s="617"/>
      <c r="AW548" s="401"/>
      <c r="AX548" s="401"/>
      <c r="AY548" s="341"/>
      <c r="AZ548" s="341"/>
      <c r="BA548" s="341"/>
      <c r="BB548" s="341"/>
      <c r="BC548" s="341"/>
      <c r="BD548" s="401"/>
      <c r="BE548" s="341"/>
      <c r="BF548" s="341"/>
      <c r="BG548" s="402"/>
      <c r="BH548" s="403"/>
      <c r="BI548" s="405"/>
      <c r="BJ548" s="405"/>
      <c r="BK548" s="405"/>
      <c r="BL548" s="405"/>
      <c r="BM548" s="514"/>
    </row>
    <row r="549" ht="18.75" customHeight="1">
      <c r="A549" s="400" t="str">
        <f t="shared" si="4"/>
        <v/>
      </c>
      <c r="B549" s="341"/>
      <c r="C549" s="559"/>
      <c r="D549" s="341"/>
      <c r="E549" s="638"/>
      <c r="F549" s="393"/>
      <c r="G549" s="341" t="str">
        <f t="array" ref="G549">IF(C549="","",XLOOKUP(C549,'Master Data'!K:K,'Master Data'!N:N,"Input in Master Data",0,1))</f>
        <v/>
      </c>
      <c r="H549" s="341" t="str">
        <f t="array" ref="H549">IF(C549="","",XLOOKUP(C549,'Master Data'!K:K,'Master Data'!O:O,"Input in Master Data",0,1))</f>
        <v/>
      </c>
      <c r="I549" s="341" t="str">
        <f t="array" ref="I549">if(U549="","",XLOOKUP(U549,Master[Company],Master[Blow],"Unknown",0,1))</f>
        <v/>
      </c>
      <c r="J549" s="341" t="str">
        <f t="array" ref="J549">if(U549="","",XLOOKUP(U549,Master[Company],Master[Pigging],"Unknown",0,1))</f>
        <v/>
      </c>
      <c r="K549" s="341" t="str">
        <f t="array" ref="K549">if(U549="","",XLOOKUP(U549,Master[Company],Master[Load Method],"Unknown",0,1))</f>
        <v/>
      </c>
      <c r="L549" s="341" t="str">
        <f t="array" ref="L549">if(U549="","",XLOOKUP(U549,Master[Company],Master[Line Distance],"Unknown",0,1))</f>
        <v/>
      </c>
      <c r="M549" s="394"/>
      <c r="N549" s="341"/>
      <c r="O549" s="341"/>
      <c r="P549" s="341" t="str">
        <f t="array" ref="P549">if(U549="","",XLOOKUP(U549,Master[Company],Master[Terms],"NA",0,1))</f>
        <v/>
      </c>
      <c r="Q549" s="341" t="str">
        <f t="shared" si="1"/>
        <v/>
      </c>
      <c r="R549" s="341" t="str">
        <f t="array" ref="R549">if(U549="","",XLOOKUP(U549,Master[Company],Master[Group],"NA",0,1))</f>
        <v/>
      </c>
      <c r="S549" s="341" t="str">
        <f t="array" ref="S549">if(U549="","",XLOOKUP(U549,Master[Company],Master[Loading Location],"NA",0,1))</f>
        <v/>
      </c>
      <c r="T549" s="341" t="str">
        <f t="array" ref="T549">if(U549="","",XLOOKUP(U549,Master[Company],Master[Acronym],"NA",0,1))</f>
        <v/>
      </c>
      <c r="U549" s="341"/>
      <c r="V549" s="342"/>
      <c r="W549" s="342"/>
      <c r="X549" s="341" t="str">
        <f t="shared" si="2"/>
        <v/>
      </c>
      <c r="Y549" s="341" t="str">
        <f t="shared" si="3"/>
        <v/>
      </c>
      <c r="Z549" s="341"/>
      <c r="AA549" s="341"/>
      <c r="AB549" s="341"/>
      <c r="AC549" s="401"/>
      <c r="AD549" s="563"/>
      <c r="AE549" s="564"/>
      <c r="AF549" s="564"/>
      <c r="AG549" s="564"/>
      <c r="AH549" s="564"/>
      <c r="AI549" s="564"/>
      <c r="AJ549" s="564"/>
      <c r="AK549" s="564"/>
      <c r="AL549" s="563"/>
      <c r="AM549" s="564"/>
      <c r="AN549" s="564"/>
      <c r="AO549" s="564"/>
      <c r="AP549" s="564"/>
      <c r="AQ549" s="564"/>
      <c r="AR549" s="564"/>
      <c r="AS549" s="564"/>
      <c r="AT549" s="401"/>
      <c r="AU549" s="399"/>
      <c r="AV549" s="617"/>
      <c r="AW549" s="401"/>
      <c r="AX549" s="401"/>
      <c r="AY549" s="341"/>
      <c r="AZ549" s="341"/>
      <c r="BA549" s="341"/>
      <c r="BB549" s="341"/>
      <c r="BC549" s="341"/>
      <c r="BD549" s="401"/>
      <c r="BE549" s="341"/>
      <c r="BF549" s="341"/>
      <c r="BG549" s="402"/>
      <c r="BH549" s="403"/>
      <c r="BI549" s="405"/>
      <c r="BJ549" s="405"/>
      <c r="BK549" s="405"/>
      <c r="BL549" s="405"/>
      <c r="BM549" s="514"/>
    </row>
    <row r="550" ht="18.75" customHeight="1">
      <c r="A550" s="400" t="str">
        <f t="shared" si="4"/>
        <v/>
      </c>
      <c r="B550" s="341"/>
      <c r="C550" s="559"/>
      <c r="D550" s="341"/>
      <c r="E550" s="638"/>
      <c r="F550" s="393"/>
      <c r="G550" s="341" t="str">
        <f t="array" ref="G550">IF(C550="","",XLOOKUP(C550,'Master Data'!K:K,'Master Data'!N:N,"Input in Master Data",0,1))</f>
        <v/>
      </c>
      <c r="H550" s="341" t="str">
        <f t="array" ref="H550">IF(C550="","",XLOOKUP(C550,'Master Data'!K:K,'Master Data'!O:O,"Input in Master Data",0,1))</f>
        <v/>
      </c>
      <c r="I550" s="341" t="str">
        <f t="array" ref="I550">if(U550="","",XLOOKUP(U550,Master[Company],Master[Blow],"Unknown",0,1))</f>
        <v/>
      </c>
      <c r="J550" s="341" t="str">
        <f t="array" ref="J550">if(U550="","",XLOOKUP(U550,Master[Company],Master[Pigging],"Unknown",0,1))</f>
        <v/>
      </c>
      <c r="K550" s="341" t="str">
        <f t="array" ref="K550">if(U550="","",XLOOKUP(U550,Master[Company],Master[Load Method],"Unknown",0,1))</f>
        <v/>
      </c>
      <c r="L550" s="341" t="str">
        <f t="array" ref="L550">if(U550="","",XLOOKUP(U550,Master[Company],Master[Line Distance],"Unknown",0,1))</f>
        <v/>
      </c>
      <c r="M550" s="394"/>
      <c r="N550" s="341"/>
      <c r="O550" s="341"/>
      <c r="P550" s="341" t="str">
        <f t="array" ref="P550">if(U550="","",XLOOKUP(U550,Master[Company],Master[Terms],"NA",0,1))</f>
        <v/>
      </c>
      <c r="Q550" s="341" t="str">
        <f t="shared" si="1"/>
        <v/>
      </c>
      <c r="R550" s="341" t="str">
        <f t="array" ref="R550">if(U550="","",XLOOKUP(U550,Master[Company],Master[Group],"NA",0,1))</f>
        <v/>
      </c>
      <c r="S550" s="341" t="str">
        <f t="array" ref="S550">if(U550="","",XLOOKUP(U550,Master[Company],Master[Loading Location],"NA",0,1))</f>
        <v/>
      </c>
      <c r="T550" s="341" t="str">
        <f t="array" ref="T550">if(U550="","",XLOOKUP(U550,Master[Company],Master[Acronym],"NA",0,1))</f>
        <v/>
      </c>
      <c r="U550" s="341"/>
      <c r="V550" s="342"/>
      <c r="W550" s="342"/>
      <c r="X550" s="341" t="str">
        <f t="shared" si="2"/>
        <v/>
      </c>
      <c r="Y550" s="341" t="str">
        <f t="shared" si="3"/>
        <v/>
      </c>
      <c r="Z550" s="341"/>
      <c r="AA550" s="341"/>
      <c r="AB550" s="341"/>
      <c r="AC550" s="401"/>
      <c r="AD550" s="563"/>
      <c r="AE550" s="564"/>
      <c r="AF550" s="564"/>
      <c r="AG550" s="564"/>
      <c r="AH550" s="564"/>
      <c r="AI550" s="564"/>
      <c r="AJ550" s="564"/>
      <c r="AK550" s="564"/>
      <c r="AL550" s="563"/>
      <c r="AM550" s="564"/>
      <c r="AN550" s="564"/>
      <c r="AO550" s="564"/>
      <c r="AP550" s="564"/>
      <c r="AQ550" s="564"/>
      <c r="AR550" s="564"/>
      <c r="AS550" s="564"/>
      <c r="AT550" s="401"/>
      <c r="AU550" s="399"/>
      <c r="AV550" s="617"/>
      <c r="AW550" s="401"/>
      <c r="AX550" s="401"/>
      <c r="AY550" s="341"/>
      <c r="AZ550" s="341"/>
      <c r="BA550" s="341"/>
      <c r="BB550" s="341"/>
      <c r="BC550" s="341"/>
      <c r="BD550" s="401"/>
      <c r="BE550" s="341"/>
      <c r="BF550" s="341"/>
      <c r="BG550" s="402"/>
      <c r="BH550" s="403"/>
      <c r="BI550" s="405"/>
      <c r="BJ550" s="405"/>
      <c r="BK550" s="405"/>
      <c r="BL550" s="405"/>
      <c r="BM550" s="514"/>
    </row>
    <row r="551" ht="18.75" customHeight="1">
      <c r="A551" s="400" t="str">
        <f t="shared" si="4"/>
        <v/>
      </c>
      <c r="B551" s="341"/>
      <c r="C551" s="559"/>
      <c r="D551" s="341"/>
      <c r="E551" s="638"/>
      <c r="F551" s="393"/>
      <c r="G551" s="341" t="str">
        <f t="array" ref="G551">IF(C551="","",XLOOKUP(C551,'Master Data'!K:K,'Master Data'!N:N,"Input in Master Data",0,1))</f>
        <v/>
      </c>
      <c r="H551" s="341" t="str">
        <f t="array" ref="H551">IF(C551="","",XLOOKUP(C551,'Master Data'!K:K,'Master Data'!O:O,"Input in Master Data",0,1))</f>
        <v/>
      </c>
      <c r="I551" s="341" t="str">
        <f t="array" ref="I551">if(U551="","",XLOOKUP(U551,Master[Company],Master[Blow],"Unknown",0,1))</f>
        <v/>
      </c>
      <c r="J551" s="341" t="str">
        <f t="array" ref="J551">if(U551="","",XLOOKUP(U551,Master[Company],Master[Pigging],"Unknown",0,1))</f>
        <v/>
      </c>
      <c r="K551" s="341" t="str">
        <f t="array" ref="K551">if(U551="","",XLOOKUP(U551,Master[Company],Master[Load Method],"Unknown",0,1))</f>
        <v/>
      </c>
      <c r="L551" s="341" t="str">
        <f t="array" ref="L551">if(U551="","",XLOOKUP(U551,Master[Company],Master[Line Distance],"Unknown",0,1))</f>
        <v/>
      </c>
      <c r="M551" s="394"/>
      <c r="N551" s="341"/>
      <c r="O551" s="341"/>
      <c r="P551" s="341" t="str">
        <f t="array" ref="P551">if(U551="","",XLOOKUP(U551,Master[Company],Master[Terms],"NA",0,1))</f>
        <v/>
      </c>
      <c r="Q551" s="341" t="str">
        <f t="shared" si="1"/>
        <v/>
      </c>
      <c r="R551" s="341" t="str">
        <f t="array" ref="R551">if(U551="","",XLOOKUP(U551,Master[Company],Master[Group],"NA",0,1))</f>
        <v/>
      </c>
      <c r="S551" s="341" t="str">
        <f t="array" ref="S551">if(U551="","",XLOOKUP(U551,Master[Company],Master[Loading Location],"NA",0,1))</f>
        <v/>
      </c>
      <c r="T551" s="341" t="str">
        <f t="array" ref="T551">if(U551="","",XLOOKUP(U551,Master[Company],Master[Acronym],"NA",0,1))</f>
        <v/>
      </c>
      <c r="U551" s="341"/>
      <c r="V551" s="342"/>
      <c r="W551" s="342"/>
      <c r="X551" s="341" t="str">
        <f t="shared" si="2"/>
        <v/>
      </c>
      <c r="Y551" s="341" t="str">
        <f t="shared" si="3"/>
        <v/>
      </c>
      <c r="Z551" s="341"/>
      <c r="AA551" s="341"/>
      <c r="AB551" s="341"/>
      <c r="AC551" s="401"/>
      <c r="AD551" s="563"/>
      <c r="AE551" s="564"/>
      <c r="AF551" s="564"/>
      <c r="AG551" s="564"/>
      <c r="AH551" s="564"/>
      <c r="AI551" s="564"/>
      <c r="AJ551" s="564"/>
      <c r="AK551" s="564"/>
      <c r="AL551" s="563"/>
      <c r="AM551" s="564"/>
      <c r="AN551" s="564"/>
      <c r="AO551" s="564"/>
      <c r="AP551" s="564"/>
      <c r="AQ551" s="564"/>
      <c r="AR551" s="564"/>
      <c r="AS551" s="564"/>
      <c r="AT551" s="401"/>
      <c r="AU551" s="399"/>
      <c r="AV551" s="617"/>
      <c r="AW551" s="401"/>
      <c r="AX551" s="401"/>
      <c r="AY551" s="341"/>
      <c r="AZ551" s="341"/>
      <c r="BA551" s="341"/>
      <c r="BB551" s="341"/>
      <c r="BC551" s="341"/>
      <c r="BD551" s="401"/>
      <c r="BE551" s="341"/>
      <c r="BF551" s="341"/>
      <c r="BG551" s="402"/>
      <c r="BH551" s="403"/>
      <c r="BI551" s="405"/>
      <c r="BJ551" s="405"/>
      <c r="BK551" s="405"/>
      <c r="BL551" s="405"/>
      <c r="BM551" s="514"/>
    </row>
    <row r="552" ht="18.75" customHeight="1">
      <c r="A552" s="400" t="str">
        <f t="shared" si="4"/>
        <v/>
      </c>
      <c r="B552" s="341"/>
      <c r="C552" s="559"/>
      <c r="D552" s="341"/>
      <c r="E552" s="638"/>
      <c r="F552" s="393"/>
      <c r="G552" s="341" t="str">
        <f t="array" ref="G552">IF(C552="","",XLOOKUP(C552,'Master Data'!K:K,'Master Data'!N:N,"Input in Master Data",0,1))</f>
        <v/>
      </c>
      <c r="H552" s="341" t="str">
        <f t="array" ref="H552">IF(C552="","",XLOOKUP(C552,'Master Data'!K:K,'Master Data'!O:O,"Input in Master Data",0,1))</f>
        <v/>
      </c>
      <c r="I552" s="341" t="str">
        <f t="array" ref="I552">if(U552="","",XLOOKUP(U552,Master[Company],Master[Blow],"Unknown",0,1))</f>
        <v/>
      </c>
      <c r="J552" s="341" t="str">
        <f t="array" ref="J552">if(U552="","",XLOOKUP(U552,Master[Company],Master[Pigging],"Unknown",0,1))</f>
        <v/>
      </c>
      <c r="K552" s="341" t="str">
        <f t="array" ref="K552">if(U552="","",XLOOKUP(U552,Master[Company],Master[Load Method],"Unknown",0,1))</f>
        <v/>
      </c>
      <c r="L552" s="341" t="str">
        <f t="array" ref="L552">if(U552="","",XLOOKUP(U552,Master[Company],Master[Line Distance],"Unknown",0,1))</f>
        <v/>
      </c>
      <c r="M552" s="394"/>
      <c r="N552" s="341"/>
      <c r="O552" s="341"/>
      <c r="P552" s="341" t="str">
        <f t="array" ref="P552">if(U552="","",XLOOKUP(U552,Master[Company],Master[Terms],"NA",0,1))</f>
        <v/>
      </c>
      <c r="Q552" s="341" t="str">
        <f t="shared" si="1"/>
        <v/>
      </c>
      <c r="R552" s="341" t="str">
        <f t="array" ref="R552">if(U552="","",XLOOKUP(U552,Master[Company],Master[Group],"NA",0,1))</f>
        <v/>
      </c>
      <c r="S552" s="341" t="str">
        <f t="array" ref="S552">if(U552="","",XLOOKUP(U552,Master[Company],Master[Loading Location],"NA",0,1))</f>
        <v/>
      </c>
      <c r="T552" s="341" t="str">
        <f t="array" ref="T552">if(U552="","",XLOOKUP(U552,Master[Company],Master[Acronym],"NA",0,1))</f>
        <v/>
      </c>
      <c r="U552" s="341"/>
      <c r="V552" s="342"/>
      <c r="W552" s="342"/>
      <c r="X552" s="341" t="str">
        <f t="shared" si="2"/>
        <v/>
      </c>
      <c r="Y552" s="341" t="str">
        <f t="shared" si="3"/>
        <v/>
      </c>
      <c r="Z552" s="341"/>
      <c r="AA552" s="341"/>
      <c r="AB552" s="341"/>
      <c r="AC552" s="401"/>
      <c r="AD552" s="563"/>
      <c r="AE552" s="564"/>
      <c r="AF552" s="564"/>
      <c r="AG552" s="564"/>
      <c r="AH552" s="564"/>
      <c r="AI552" s="564"/>
      <c r="AJ552" s="564"/>
      <c r="AK552" s="564"/>
      <c r="AL552" s="563"/>
      <c r="AM552" s="564"/>
      <c r="AN552" s="564"/>
      <c r="AO552" s="564"/>
      <c r="AP552" s="564"/>
      <c r="AQ552" s="564"/>
      <c r="AR552" s="564"/>
      <c r="AS552" s="564"/>
      <c r="AT552" s="401"/>
      <c r="AU552" s="399"/>
      <c r="AV552" s="617"/>
      <c r="AW552" s="401"/>
      <c r="AX552" s="401"/>
      <c r="AY552" s="341"/>
      <c r="AZ552" s="341"/>
      <c r="BA552" s="341"/>
      <c r="BB552" s="341"/>
      <c r="BC552" s="341"/>
      <c r="BD552" s="401"/>
      <c r="BE552" s="341"/>
      <c r="BF552" s="341"/>
      <c r="BG552" s="402"/>
      <c r="BH552" s="403"/>
      <c r="BI552" s="405"/>
      <c r="BJ552" s="405"/>
      <c r="BK552" s="405"/>
      <c r="BL552" s="405"/>
      <c r="BM552" s="514"/>
    </row>
    <row r="553" ht="18.75" customHeight="1">
      <c r="A553" s="400" t="str">
        <f t="shared" si="4"/>
        <v/>
      </c>
      <c r="B553" s="341"/>
      <c r="C553" s="559"/>
      <c r="D553" s="341"/>
      <c r="E553" s="638"/>
      <c r="F553" s="393"/>
      <c r="G553" s="341" t="str">
        <f t="array" ref="G553">IF(C553="","",XLOOKUP(C553,'Master Data'!K:K,'Master Data'!N:N,"Input in Master Data",0,1))</f>
        <v/>
      </c>
      <c r="H553" s="341" t="str">
        <f t="array" ref="H553">IF(C553="","",XLOOKUP(C553,'Master Data'!K:K,'Master Data'!O:O,"Input in Master Data",0,1))</f>
        <v/>
      </c>
      <c r="I553" s="341" t="str">
        <f t="array" ref="I553">if(U553="","",XLOOKUP(U553,Master[Company],Master[Blow],"Unknown",0,1))</f>
        <v/>
      </c>
      <c r="J553" s="341" t="str">
        <f t="array" ref="J553">if(U553="","",XLOOKUP(U553,Master[Company],Master[Pigging],"Unknown",0,1))</f>
        <v/>
      </c>
      <c r="K553" s="341" t="str">
        <f t="array" ref="K553">if(U553="","",XLOOKUP(U553,Master[Company],Master[Load Method],"Unknown",0,1))</f>
        <v/>
      </c>
      <c r="L553" s="341" t="str">
        <f t="array" ref="L553">if(U553="","",XLOOKUP(U553,Master[Company],Master[Line Distance],"Unknown",0,1))</f>
        <v/>
      </c>
      <c r="M553" s="394"/>
      <c r="N553" s="341"/>
      <c r="O553" s="341"/>
      <c r="P553" s="341" t="str">
        <f t="array" ref="P553">if(U553="","",XLOOKUP(U553,Master[Company],Master[Terms],"NA",0,1))</f>
        <v/>
      </c>
      <c r="Q553" s="341" t="str">
        <f t="shared" si="1"/>
        <v/>
      </c>
      <c r="R553" s="341" t="str">
        <f t="array" ref="R553">if(U553="","",XLOOKUP(U553,Master[Company],Master[Group],"NA",0,1))</f>
        <v/>
      </c>
      <c r="S553" s="341" t="str">
        <f t="array" ref="S553">if(U553="","",XLOOKUP(U553,Master[Company],Master[Loading Location],"NA",0,1))</f>
        <v/>
      </c>
      <c r="T553" s="341" t="str">
        <f t="array" ref="T553">if(U553="","",XLOOKUP(U553,Master[Company],Master[Acronym],"NA",0,1))</f>
        <v/>
      </c>
      <c r="U553" s="341"/>
      <c r="V553" s="342"/>
      <c r="W553" s="342"/>
      <c r="X553" s="341" t="str">
        <f t="shared" si="2"/>
        <v/>
      </c>
      <c r="Y553" s="341" t="str">
        <f t="shared" si="3"/>
        <v/>
      </c>
      <c r="Z553" s="341"/>
      <c r="AA553" s="341"/>
      <c r="AB553" s="341"/>
      <c r="AC553" s="401"/>
      <c r="AD553" s="563"/>
      <c r="AE553" s="564"/>
      <c r="AF553" s="564"/>
      <c r="AG553" s="564"/>
      <c r="AH553" s="564"/>
      <c r="AI553" s="564"/>
      <c r="AJ553" s="564"/>
      <c r="AK553" s="564"/>
      <c r="AL553" s="563"/>
      <c r="AM553" s="564"/>
      <c r="AN553" s="564"/>
      <c r="AO553" s="564"/>
      <c r="AP553" s="564"/>
      <c r="AQ553" s="564"/>
      <c r="AR553" s="564"/>
      <c r="AS553" s="564"/>
      <c r="AT553" s="401"/>
      <c r="AU553" s="399"/>
      <c r="AV553" s="617"/>
      <c r="AW553" s="401"/>
      <c r="AX553" s="401"/>
      <c r="AY553" s="341"/>
      <c r="AZ553" s="341"/>
      <c r="BA553" s="341"/>
      <c r="BB553" s="341"/>
      <c r="BC553" s="341"/>
      <c r="BD553" s="401"/>
      <c r="BE553" s="341"/>
      <c r="BF553" s="341"/>
      <c r="BG553" s="402"/>
      <c r="BH553" s="403"/>
      <c r="BI553" s="405"/>
      <c r="BJ553" s="405"/>
      <c r="BK553" s="405"/>
      <c r="BL553" s="405"/>
      <c r="BM553" s="514"/>
    </row>
    <row r="554" ht="18.75" customHeight="1">
      <c r="A554" s="400" t="str">
        <f t="shared" si="4"/>
        <v/>
      </c>
      <c r="B554" s="341"/>
      <c r="C554" s="559"/>
      <c r="D554" s="341"/>
      <c r="E554" s="638"/>
      <c r="F554" s="393"/>
      <c r="G554" s="341" t="str">
        <f t="array" ref="G554">IF(C554="","",XLOOKUP(C554,'Master Data'!K:K,'Master Data'!N:N,"Input in Master Data",0,1))</f>
        <v/>
      </c>
      <c r="H554" s="341" t="str">
        <f t="array" ref="H554">IF(C554="","",XLOOKUP(C554,'Master Data'!K:K,'Master Data'!O:O,"Input in Master Data",0,1))</f>
        <v/>
      </c>
      <c r="I554" s="341" t="str">
        <f t="array" ref="I554">if(U554="","",XLOOKUP(U554,Master[Company],Master[Blow],"Unknown",0,1))</f>
        <v/>
      </c>
      <c r="J554" s="341" t="str">
        <f t="array" ref="J554">if(U554="","",XLOOKUP(U554,Master[Company],Master[Pigging],"Unknown",0,1))</f>
        <v/>
      </c>
      <c r="K554" s="341" t="str">
        <f t="array" ref="K554">if(U554="","",XLOOKUP(U554,Master[Company],Master[Load Method],"Unknown",0,1))</f>
        <v/>
      </c>
      <c r="L554" s="341" t="str">
        <f t="array" ref="L554">if(U554="","",XLOOKUP(U554,Master[Company],Master[Line Distance],"Unknown",0,1))</f>
        <v/>
      </c>
      <c r="M554" s="394"/>
      <c r="N554" s="341"/>
      <c r="O554" s="341"/>
      <c r="P554" s="341" t="str">
        <f t="array" ref="P554">if(U554="","",XLOOKUP(U554,Master[Company],Master[Terms],"NA",0,1))</f>
        <v/>
      </c>
      <c r="Q554" s="341" t="str">
        <f t="shared" si="1"/>
        <v/>
      </c>
      <c r="R554" s="341" t="str">
        <f t="array" ref="R554">if(U554="","",XLOOKUP(U554,Master[Company],Master[Group],"NA",0,1))</f>
        <v/>
      </c>
      <c r="S554" s="341" t="str">
        <f t="array" ref="S554">if(U554="","",XLOOKUP(U554,Master[Company],Master[Loading Location],"NA",0,1))</f>
        <v/>
      </c>
      <c r="T554" s="341" t="str">
        <f t="array" ref="T554">if(U554="","",XLOOKUP(U554,Master[Company],Master[Acronym],"NA",0,1))</f>
        <v/>
      </c>
      <c r="U554" s="341"/>
      <c r="V554" s="342"/>
      <c r="W554" s="342"/>
      <c r="X554" s="341" t="str">
        <f t="shared" si="2"/>
        <v/>
      </c>
      <c r="Y554" s="341" t="str">
        <f t="shared" si="3"/>
        <v/>
      </c>
      <c r="Z554" s="341"/>
      <c r="AA554" s="341"/>
      <c r="AB554" s="341"/>
      <c r="AC554" s="401"/>
      <c r="AD554" s="563"/>
      <c r="AE554" s="564"/>
      <c r="AF554" s="564"/>
      <c r="AG554" s="564"/>
      <c r="AH554" s="564"/>
      <c r="AI554" s="564"/>
      <c r="AJ554" s="564"/>
      <c r="AK554" s="564"/>
      <c r="AL554" s="563"/>
      <c r="AM554" s="564"/>
      <c r="AN554" s="564"/>
      <c r="AO554" s="564"/>
      <c r="AP554" s="564"/>
      <c r="AQ554" s="564"/>
      <c r="AR554" s="564"/>
      <c r="AS554" s="564"/>
      <c r="AT554" s="401"/>
      <c r="AU554" s="399"/>
      <c r="AV554" s="617"/>
      <c r="AW554" s="401"/>
      <c r="AX554" s="401"/>
      <c r="AY554" s="341"/>
      <c r="AZ554" s="341"/>
      <c r="BA554" s="341"/>
      <c r="BB554" s="341"/>
      <c r="BC554" s="341"/>
      <c r="BD554" s="401"/>
      <c r="BE554" s="341"/>
      <c r="BF554" s="341"/>
      <c r="BG554" s="402"/>
      <c r="BH554" s="403"/>
      <c r="BI554" s="405"/>
      <c r="BJ554" s="405"/>
      <c r="BK554" s="405"/>
      <c r="BL554" s="405"/>
      <c r="BM554" s="514"/>
    </row>
    <row r="555" ht="18.75" customHeight="1">
      <c r="A555" s="400" t="str">
        <f t="shared" si="4"/>
        <v/>
      </c>
      <c r="B555" s="341"/>
      <c r="C555" s="559"/>
      <c r="D555" s="341"/>
      <c r="E555" s="638"/>
      <c r="F555" s="393"/>
      <c r="G555" s="341" t="str">
        <f t="array" ref="G555">IF(C555="","",XLOOKUP(C555,'Master Data'!K:K,'Master Data'!N:N,"Input in Master Data",0,1))</f>
        <v/>
      </c>
      <c r="H555" s="341" t="str">
        <f t="array" ref="H555">IF(C555="","",XLOOKUP(C555,'Master Data'!K:K,'Master Data'!O:O,"Input in Master Data",0,1))</f>
        <v/>
      </c>
      <c r="I555" s="341" t="str">
        <f t="array" ref="I555">if(U555="","",XLOOKUP(U555,Master[Company],Master[Blow],"Unknown",0,1))</f>
        <v/>
      </c>
      <c r="J555" s="341" t="str">
        <f t="array" ref="J555">if(U555="","",XLOOKUP(U555,Master[Company],Master[Pigging],"Unknown",0,1))</f>
        <v/>
      </c>
      <c r="K555" s="341" t="str">
        <f t="array" ref="K555">if(U555="","",XLOOKUP(U555,Master[Company],Master[Load Method],"Unknown",0,1))</f>
        <v/>
      </c>
      <c r="L555" s="341" t="str">
        <f t="array" ref="L555">if(U555="","",XLOOKUP(U555,Master[Company],Master[Line Distance],"Unknown",0,1))</f>
        <v/>
      </c>
      <c r="M555" s="394"/>
      <c r="N555" s="341"/>
      <c r="O555" s="341"/>
      <c r="P555" s="341" t="str">
        <f t="array" ref="P555">if(U555="","",XLOOKUP(U555,Master[Company],Master[Terms],"NA",0,1))</f>
        <v/>
      </c>
      <c r="Q555" s="341" t="str">
        <f t="shared" si="1"/>
        <v/>
      </c>
      <c r="R555" s="341" t="str">
        <f t="array" ref="R555">if(U555="","",XLOOKUP(U555,Master[Company],Master[Group],"NA",0,1))</f>
        <v/>
      </c>
      <c r="S555" s="341" t="str">
        <f t="array" ref="S555">if(U555="","",XLOOKUP(U555,Master[Company],Master[Loading Location],"NA",0,1))</f>
        <v/>
      </c>
      <c r="T555" s="341" t="str">
        <f t="array" ref="T555">if(U555="","",XLOOKUP(U555,Master[Company],Master[Acronym],"NA",0,1))</f>
        <v/>
      </c>
      <c r="U555" s="341"/>
      <c r="V555" s="342"/>
      <c r="W555" s="342"/>
      <c r="X555" s="341" t="str">
        <f t="shared" si="2"/>
        <v/>
      </c>
      <c r="Y555" s="341" t="str">
        <f t="shared" si="3"/>
        <v/>
      </c>
      <c r="Z555" s="341"/>
      <c r="AA555" s="341"/>
      <c r="AB555" s="341"/>
      <c r="AC555" s="401"/>
      <c r="AD555" s="563"/>
      <c r="AE555" s="564"/>
      <c r="AF555" s="564"/>
      <c r="AG555" s="564"/>
      <c r="AH555" s="564"/>
      <c r="AI555" s="564"/>
      <c r="AJ555" s="564"/>
      <c r="AK555" s="564"/>
      <c r="AL555" s="563"/>
      <c r="AM555" s="564"/>
      <c r="AN555" s="564"/>
      <c r="AO555" s="564"/>
      <c r="AP555" s="564"/>
      <c r="AQ555" s="564"/>
      <c r="AR555" s="564"/>
      <c r="AS555" s="564"/>
      <c r="AT555" s="401"/>
      <c r="AU555" s="399"/>
      <c r="AV555" s="617"/>
      <c r="AW555" s="401"/>
      <c r="AX555" s="401"/>
      <c r="AY555" s="341"/>
      <c r="AZ555" s="341"/>
      <c r="BA555" s="341"/>
      <c r="BB555" s="341"/>
      <c r="BC555" s="341"/>
      <c r="BD555" s="401"/>
      <c r="BE555" s="341"/>
      <c r="BF555" s="341"/>
      <c r="BG555" s="402"/>
      <c r="BH555" s="403"/>
      <c r="BI555" s="405"/>
      <c r="BJ555" s="405"/>
      <c r="BK555" s="405"/>
      <c r="BL555" s="405"/>
      <c r="BM555" s="514"/>
    </row>
    <row r="556" ht="18.75" customHeight="1">
      <c r="A556" s="400" t="str">
        <f t="shared" si="4"/>
        <v/>
      </c>
      <c r="B556" s="341"/>
      <c r="C556" s="559"/>
      <c r="D556" s="341"/>
      <c r="E556" s="638"/>
      <c r="F556" s="393"/>
      <c r="G556" s="341" t="str">
        <f t="array" ref="G556">IF(C556="","",XLOOKUP(C556,'Master Data'!K:K,'Master Data'!N:N,"Input in Master Data",0,1))</f>
        <v/>
      </c>
      <c r="H556" s="341" t="str">
        <f t="array" ref="H556">IF(C556="","",XLOOKUP(C556,'Master Data'!K:K,'Master Data'!O:O,"Input in Master Data",0,1))</f>
        <v/>
      </c>
      <c r="I556" s="341" t="str">
        <f t="array" ref="I556">if(U556="","",XLOOKUP(U556,Master[Company],Master[Blow],"Unknown",0,1))</f>
        <v/>
      </c>
      <c r="J556" s="341" t="str">
        <f t="array" ref="J556">if(U556="","",XLOOKUP(U556,Master[Company],Master[Pigging],"Unknown",0,1))</f>
        <v/>
      </c>
      <c r="K556" s="341" t="str">
        <f t="array" ref="K556">if(U556="","",XLOOKUP(U556,Master[Company],Master[Load Method],"Unknown",0,1))</f>
        <v/>
      </c>
      <c r="L556" s="341" t="str">
        <f t="array" ref="L556">if(U556="","",XLOOKUP(U556,Master[Company],Master[Line Distance],"Unknown",0,1))</f>
        <v/>
      </c>
      <c r="M556" s="394"/>
      <c r="N556" s="341"/>
      <c r="O556" s="341"/>
      <c r="P556" s="341" t="str">
        <f t="array" ref="P556">if(U556="","",XLOOKUP(U556,Master[Company],Master[Terms],"NA",0,1))</f>
        <v/>
      </c>
      <c r="Q556" s="341" t="str">
        <f t="shared" si="1"/>
        <v/>
      </c>
      <c r="R556" s="341" t="str">
        <f t="array" ref="R556">if(U556="","",XLOOKUP(U556,Master[Company],Master[Group],"NA",0,1))</f>
        <v/>
      </c>
      <c r="S556" s="341" t="str">
        <f t="array" ref="S556">if(U556="","",XLOOKUP(U556,Master[Company],Master[Loading Location],"NA",0,1))</f>
        <v/>
      </c>
      <c r="T556" s="341" t="str">
        <f t="array" ref="T556">if(U556="","",XLOOKUP(U556,Master[Company],Master[Acronym],"NA",0,1))</f>
        <v/>
      </c>
      <c r="U556" s="341"/>
      <c r="V556" s="342"/>
      <c r="W556" s="342"/>
      <c r="X556" s="341" t="str">
        <f t="shared" si="2"/>
        <v/>
      </c>
      <c r="Y556" s="341" t="str">
        <f t="shared" si="3"/>
        <v/>
      </c>
      <c r="Z556" s="341"/>
      <c r="AA556" s="341"/>
      <c r="AB556" s="341"/>
      <c r="AC556" s="401"/>
      <c r="AD556" s="563"/>
      <c r="AE556" s="564"/>
      <c r="AF556" s="564"/>
      <c r="AG556" s="564"/>
      <c r="AH556" s="564"/>
      <c r="AI556" s="564"/>
      <c r="AJ556" s="564"/>
      <c r="AK556" s="564"/>
      <c r="AL556" s="563"/>
      <c r="AM556" s="564"/>
      <c r="AN556" s="564"/>
      <c r="AO556" s="564"/>
      <c r="AP556" s="564"/>
      <c r="AQ556" s="564"/>
      <c r="AR556" s="564"/>
      <c r="AS556" s="564"/>
      <c r="AT556" s="401"/>
      <c r="AU556" s="399"/>
      <c r="AV556" s="617"/>
      <c r="AW556" s="401"/>
      <c r="AX556" s="401"/>
      <c r="AY556" s="341"/>
      <c r="AZ556" s="341"/>
      <c r="BA556" s="341"/>
      <c r="BB556" s="341"/>
      <c r="BC556" s="341"/>
      <c r="BD556" s="401"/>
      <c r="BE556" s="341"/>
      <c r="BF556" s="341"/>
      <c r="BG556" s="402"/>
      <c r="BH556" s="403"/>
      <c r="BI556" s="405"/>
      <c r="BJ556" s="405"/>
      <c r="BK556" s="405"/>
      <c r="BL556" s="405"/>
      <c r="BM556" s="514"/>
    </row>
    <row r="557" ht="18.75" customHeight="1">
      <c r="A557" s="400" t="str">
        <f t="shared" si="4"/>
        <v/>
      </c>
      <c r="B557" s="341"/>
      <c r="C557" s="559"/>
      <c r="D557" s="341"/>
      <c r="E557" s="638"/>
      <c r="F557" s="393"/>
      <c r="G557" s="341" t="str">
        <f t="array" ref="G557">IF(C557="","",XLOOKUP(C557,'Master Data'!K:K,'Master Data'!N:N,"Input in Master Data",0,1))</f>
        <v/>
      </c>
      <c r="H557" s="341" t="str">
        <f t="array" ref="H557">IF(C557="","",XLOOKUP(C557,'Master Data'!K:K,'Master Data'!O:O,"Input in Master Data",0,1))</f>
        <v/>
      </c>
      <c r="I557" s="341" t="str">
        <f t="array" ref="I557">if(U557="","",XLOOKUP(U557,Master[Company],Master[Blow],"Unknown",0,1))</f>
        <v/>
      </c>
      <c r="J557" s="341" t="str">
        <f t="array" ref="J557">if(U557="","",XLOOKUP(U557,Master[Company],Master[Pigging],"Unknown",0,1))</f>
        <v/>
      </c>
      <c r="K557" s="341" t="str">
        <f t="array" ref="K557">if(U557="","",XLOOKUP(U557,Master[Company],Master[Load Method],"Unknown",0,1))</f>
        <v/>
      </c>
      <c r="L557" s="341" t="str">
        <f t="array" ref="L557">if(U557="","",XLOOKUP(U557,Master[Company],Master[Line Distance],"Unknown",0,1))</f>
        <v/>
      </c>
      <c r="M557" s="394"/>
      <c r="N557" s="341"/>
      <c r="O557" s="341"/>
      <c r="P557" s="341" t="str">
        <f t="array" ref="P557">if(U557="","",XLOOKUP(U557,Master[Company],Master[Terms],"NA",0,1))</f>
        <v/>
      </c>
      <c r="Q557" s="341" t="str">
        <f t="shared" si="1"/>
        <v/>
      </c>
      <c r="R557" s="341" t="str">
        <f t="array" ref="R557">if(U557="","",XLOOKUP(U557,Master[Company],Master[Group],"NA",0,1))</f>
        <v/>
      </c>
      <c r="S557" s="341" t="str">
        <f t="array" ref="S557">if(U557="","",XLOOKUP(U557,Master[Company],Master[Loading Location],"NA",0,1))</f>
        <v/>
      </c>
      <c r="T557" s="341" t="str">
        <f t="array" ref="T557">if(U557="","",XLOOKUP(U557,Master[Company],Master[Acronym],"NA",0,1))</f>
        <v/>
      </c>
      <c r="U557" s="341"/>
      <c r="V557" s="342"/>
      <c r="W557" s="342"/>
      <c r="X557" s="341" t="str">
        <f t="shared" si="2"/>
        <v/>
      </c>
      <c r="Y557" s="341" t="str">
        <f t="shared" si="3"/>
        <v/>
      </c>
      <c r="Z557" s="341"/>
      <c r="AA557" s="341"/>
      <c r="AB557" s="341"/>
      <c r="AC557" s="401"/>
      <c r="AD557" s="563"/>
      <c r="AE557" s="564"/>
      <c r="AF557" s="564"/>
      <c r="AG557" s="564"/>
      <c r="AH557" s="564"/>
      <c r="AI557" s="564"/>
      <c r="AJ557" s="564"/>
      <c r="AK557" s="564"/>
      <c r="AL557" s="563"/>
      <c r="AM557" s="564"/>
      <c r="AN557" s="564"/>
      <c r="AO557" s="564"/>
      <c r="AP557" s="564"/>
      <c r="AQ557" s="564"/>
      <c r="AR557" s="564"/>
      <c r="AS557" s="564"/>
      <c r="AT557" s="401"/>
      <c r="AU557" s="399"/>
      <c r="AV557" s="617"/>
      <c r="AW557" s="401"/>
      <c r="AX557" s="401"/>
      <c r="AY557" s="341"/>
      <c r="AZ557" s="341"/>
      <c r="BA557" s="341"/>
      <c r="BB557" s="341"/>
      <c r="BC557" s="341"/>
      <c r="BD557" s="401"/>
      <c r="BE557" s="341"/>
      <c r="BF557" s="341"/>
      <c r="BG557" s="402"/>
      <c r="BH557" s="403"/>
      <c r="BI557" s="405"/>
      <c r="BJ557" s="405"/>
      <c r="BK557" s="405"/>
      <c r="BL557" s="405"/>
      <c r="BM557" s="514"/>
    </row>
    <row r="558" ht="18.75" customHeight="1">
      <c r="A558" s="400" t="str">
        <f t="shared" si="4"/>
        <v/>
      </c>
      <c r="B558" s="341"/>
      <c r="C558" s="559"/>
      <c r="D558" s="341"/>
      <c r="E558" s="638"/>
      <c r="F558" s="393"/>
      <c r="G558" s="341" t="str">
        <f t="array" ref="G558">IF(C558="","",XLOOKUP(C558,'Master Data'!K:K,'Master Data'!N:N,"Input in Master Data",0,1))</f>
        <v/>
      </c>
      <c r="H558" s="341" t="str">
        <f t="array" ref="H558">IF(C558="","",XLOOKUP(C558,'Master Data'!K:K,'Master Data'!O:O,"Input in Master Data",0,1))</f>
        <v/>
      </c>
      <c r="I558" s="341" t="str">
        <f t="array" ref="I558">if(U558="","",XLOOKUP(U558,Master[Company],Master[Blow],"Unknown",0,1))</f>
        <v/>
      </c>
      <c r="J558" s="341" t="str">
        <f t="array" ref="J558">if(U558="","",XLOOKUP(U558,Master[Company],Master[Pigging],"Unknown",0,1))</f>
        <v/>
      </c>
      <c r="K558" s="341" t="str">
        <f t="array" ref="K558">if(U558="","",XLOOKUP(U558,Master[Company],Master[Load Method],"Unknown",0,1))</f>
        <v/>
      </c>
      <c r="L558" s="341" t="str">
        <f t="array" ref="L558">if(U558="","",XLOOKUP(U558,Master[Company],Master[Line Distance],"Unknown",0,1))</f>
        <v/>
      </c>
      <c r="M558" s="394"/>
      <c r="N558" s="341"/>
      <c r="O558" s="341"/>
      <c r="P558" s="341" t="str">
        <f t="array" ref="P558">if(U558="","",XLOOKUP(U558,Master[Company],Master[Terms],"NA",0,1))</f>
        <v/>
      </c>
      <c r="Q558" s="341" t="str">
        <f t="shared" si="1"/>
        <v/>
      </c>
      <c r="R558" s="341" t="str">
        <f t="array" ref="R558">if(U558="","",XLOOKUP(U558,Master[Company],Master[Group],"NA",0,1))</f>
        <v/>
      </c>
      <c r="S558" s="341" t="str">
        <f t="array" ref="S558">if(U558="","",XLOOKUP(U558,Master[Company],Master[Loading Location],"NA",0,1))</f>
        <v/>
      </c>
      <c r="T558" s="341" t="str">
        <f t="array" ref="T558">if(U558="","",XLOOKUP(U558,Master[Company],Master[Acronym],"NA",0,1))</f>
        <v/>
      </c>
      <c r="U558" s="341"/>
      <c r="V558" s="342"/>
      <c r="W558" s="342"/>
      <c r="X558" s="341" t="str">
        <f t="shared" si="2"/>
        <v/>
      </c>
      <c r="Y558" s="341" t="str">
        <f t="shared" si="3"/>
        <v/>
      </c>
      <c r="Z558" s="341"/>
      <c r="AA558" s="341"/>
      <c r="AB558" s="341"/>
      <c r="AC558" s="401"/>
      <c r="AD558" s="563"/>
      <c r="AE558" s="564"/>
      <c r="AF558" s="564"/>
      <c r="AG558" s="564"/>
      <c r="AH558" s="564"/>
      <c r="AI558" s="564"/>
      <c r="AJ558" s="564"/>
      <c r="AK558" s="564"/>
      <c r="AL558" s="563"/>
      <c r="AM558" s="564"/>
      <c r="AN558" s="564"/>
      <c r="AO558" s="564"/>
      <c r="AP558" s="564"/>
      <c r="AQ558" s="564"/>
      <c r="AR558" s="564"/>
      <c r="AS558" s="564"/>
      <c r="AT558" s="401"/>
      <c r="AU558" s="399"/>
      <c r="AV558" s="617"/>
      <c r="AW558" s="401"/>
      <c r="AX558" s="401"/>
      <c r="AY558" s="341"/>
      <c r="AZ558" s="341"/>
      <c r="BA558" s="341"/>
      <c r="BB558" s="341"/>
      <c r="BC558" s="341"/>
      <c r="BD558" s="401"/>
      <c r="BE558" s="341"/>
      <c r="BF558" s="341"/>
      <c r="BG558" s="402"/>
      <c r="BH558" s="403"/>
      <c r="BI558" s="405"/>
      <c r="BJ558" s="405"/>
      <c r="BK558" s="405"/>
      <c r="BL558" s="405"/>
      <c r="BM558" s="514"/>
    </row>
    <row r="559" ht="18.75" customHeight="1">
      <c r="A559" s="400" t="str">
        <f t="shared" si="4"/>
        <v/>
      </c>
      <c r="B559" s="341"/>
      <c r="C559" s="559"/>
      <c r="D559" s="341"/>
      <c r="E559" s="638"/>
      <c r="F559" s="393"/>
      <c r="G559" s="341" t="str">
        <f t="array" ref="G559">IF(C559="","",XLOOKUP(C559,'Master Data'!K:K,'Master Data'!N:N,"Input in Master Data",0,1))</f>
        <v/>
      </c>
      <c r="H559" s="341" t="str">
        <f t="array" ref="H559">IF(C559="","",XLOOKUP(C559,'Master Data'!K:K,'Master Data'!O:O,"Input in Master Data",0,1))</f>
        <v/>
      </c>
      <c r="I559" s="341" t="str">
        <f t="array" ref="I559">if(U559="","",XLOOKUP(U559,Master[Company],Master[Blow],"Unknown",0,1))</f>
        <v/>
      </c>
      <c r="J559" s="341" t="str">
        <f t="array" ref="J559">if(U559="","",XLOOKUP(U559,Master[Company],Master[Pigging],"Unknown",0,1))</f>
        <v/>
      </c>
      <c r="K559" s="341" t="str">
        <f t="array" ref="K559">if(U559="","",XLOOKUP(U559,Master[Company],Master[Load Method],"Unknown",0,1))</f>
        <v/>
      </c>
      <c r="L559" s="341" t="str">
        <f t="array" ref="L559">if(U559="","",XLOOKUP(U559,Master[Company],Master[Line Distance],"Unknown",0,1))</f>
        <v/>
      </c>
      <c r="M559" s="394"/>
      <c r="N559" s="341"/>
      <c r="O559" s="341"/>
      <c r="P559" s="341" t="str">
        <f t="array" ref="P559">if(U559="","",XLOOKUP(U559,Master[Company],Master[Terms],"NA",0,1))</f>
        <v/>
      </c>
      <c r="Q559" s="341" t="str">
        <f t="shared" si="1"/>
        <v/>
      </c>
      <c r="R559" s="341" t="str">
        <f t="array" ref="R559">if(U559="","",XLOOKUP(U559,Master[Company],Master[Group],"NA",0,1))</f>
        <v/>
      </c>
      <c r="S559" s="341" t="str">
        <f t="array" ref="S559">if(U559="","",XLOOKUP(U559,Master[Company],Master[Loading Location],"NA",0,1))</f>
        <v/>
      </c>
      <c r="T559" s="341" t="str">
        <f t="array" ref="T559">if(U559="","",XLOOKUP(U559,Master[Company],Master[Acronym],"NA",0,1))</f>
        <v/>
      </c>
      <c r="U559" s="341"/>
      <c r="V559" s="342"/>
      <c r="W559" s="342"/>
      <c r="X559" s="341" t="str">
        <f t="shared" si="2"/>
        <v/>
      </c>
      <c r="Y559" s="341" t="str">
        <f t="shared" si="3"/>
        <v/>
      </c>
      <c r="Z559" s="341"/>
      <c r="AA559" s="341"/>
      <c r="AB559" s="341"/>
      <c r="AC559" s="401"/>
      <c r="AD559" s="563"/>
      <c r="AE559" s="564"/>
      <c r="AF559" s="564"/>
      <c r="AG559" s="564"/>
      <c r="AH559" s="564"/>
      <c r="AI559" s="564"/>
      <c r="AJ559" s="564"/>
      <c r="AK559" s="564"/>
      <c r="AL559" s="563"/>
      <c r="AM559" s="564"/>
      <c r="AN559" s="564"/>
      <c r="AO559" s="564"/>
      <c r="AP559" s="564"/>
      <c r="AQ559" s="564"/>
      <c r="AR559" s="564"/>
      <c r="AS559" s="564"/>
      <c r="AT559" s="401"/>
      <c r="AU559" s="399"/>
      <c r="AV559" s="617"/>
      <c r="AW559" s="401"/>
      <c r="AX559" s="401"/>
      <c r="AY559" s="341"/>
      <c r="AZ559" s="341"/>
      <c r="BA559" s="341"/>
      <c r="BB559" s="341"/>
      <c r="BC559" s="341"/>
      <c r="BD559" s="401"/>
      <c r="BE559" s="341"/>
      <c r="BF559" s="341"/>
      <c r="BG559" s="402"/>
      <c r="BH559" s="403"/>
      <c r="BI559" s="405"/>
      <c r="BJ559" s="405"/>
      <c r="BK559" s="405"/>
      <c r="BL559" s="405"/>
      <c r="BM559" s="514"/>
    </row>
    <row r="560" ht="18.75" customHeight="1">
      <c r="A560" s="400" t="str">
        <f t="shared" si="4"/>
        <v/>
      </c>
      <c r="B560" s="341"/>
      <c r="C560" s="559"/>
      <c r="D560" s="341"/>
      <c r="E560" s="638"/>
      <c r="F560" s="393"/>
      <c r="G560" s="341" t="str">
        <f t="array" ref="G560">IF(C560="","",XLOOKUP(C560,'Master Data'!K:K,'Master Data'!N:N,"Input in Master Data",0,1))</f>
        <v/>
      </c>
      <c r="H560" s="341" t="str">
        <f t="array" ref="H560">IF(C560="","",XLOOKUP(C560,'Master Data'!K:K,'Master Data'!O:O,"Input in Master Data",0,1))</f>
        <v/>
      </c>
      <c r="I560" s="341" t="str">
        <f t="array" ref="I560">if(U560="","",XLOOKUP(U560,Master[Company],Master[Blow],"Unknown",0,1))</f>
        <v/>
      </c>
      <c r="J560" s="341" t="str">
        <f t="array" ref="J560">if(U560="","",XLOOKUP(U560,Master[Company],Master[Pigging],"Unknown",0,1))</f>
        <v/>
      </c>
      <c r="K560" s="341" t="str">
        <f t="array" ref="K560">if(U560="","",XLOOKUP(U560,Master[Company],Master[Load Method],"Unknown",0,1))</f>
        <v/>
      </c>
      <c r="L560" s="341" t="str">
        <f t="array" ref="L560">if(U560="","",XLOOKUP(U560,Master[Company],Master[Line Distance],"Unknown",0,1))</f>
        <v/>
      </c>
      <c r="M560" s="394"/>
      <c r="N560" s="341"/>
      <c r="O560" s="341"/>
      <c r="P560" s="341" t="str">
        <f t="array" ref="P560">if(U560="","",XLOOKUP(U560,Master[Company],Master[Terms],"NA",0,1))</f>
        <v/>
      </c>
      <c r="Q560" s="341" t="str">
        <f t="shared" si="1"/>
        <v/>
      </c>
      <c r="R560" s="341" t="str">
        <f t="array" ref="R560">if(U560="","",XLOOKUP(U560,Master[Company],Master[Group],"NA",0,1))</f>
        <v/>
      </c>
      <c r="S560" s="341" t="str">
        <f t="array" ref="S560">if(U560="","",XLOOKUP(U560,Master[Company],Master[Loading Location],"NA",0,1))</f>
        <v/>
      </c>
      <c r="T560" s="341" t="str">
        <f t="array" ref="T560">if(U560="","",XLOOKUP(U560,Master[Company],Master[Acronym],"NA",0,1))</f>
        <v/>
      </c>
      <c r="U560" s="341"/>
      <c r="V560" s="342"/>
      <c r="W560" s="342"/>
      <c r="X560" s="341" t="str">
        <f t="shared" si="2"/>
        <v/>
      </c>
      <c r="Y560" s="341" t="str">
        <f t="shared" si="3"/>
        <v/>
      </c>
      <c r="Z560" s="341"/>
      <c r="AA560" s="341"/>
      <c r="AB560" s="341"/>
      <c r="AC560" s="401"/>
      <c r="AD560" s="563"/>
      <c r="AE560" s="564"/>
      <c r="AF560" s="564"/>
      <c r="AG560" s="564"/>
      <c r="AH560" s="564"/>
      <c r="AI560" s="564"/>
      <c r="AJ560" s="564"/>
      <c r="AK560" s="564"/>
      <c r="AL560" s="563"/>
      <c r="AM560" s="564"/>
      <c r="AN560" s="564"/>
      <c r="AO560" s="564"/>
      <c r="AP560" s="564"/>
      <c r="AQ560" s="564"/>
      <c r="AR560" s="564"/>
      <c r="AS560" s="564"/>
      <c r="AT560" s="401"/>
      <c r="AU560" s="399"/>
      <c r="AV560" s="617"/>
      <c r="AW560" s="401"/>
      <c r="AX560" s="401"/>
      <c r="AY560" s="341"/>
      <c r="AZ560" s="341"/>
      <c r="BA560" s="341"/>
      <c r="BB560" s="341"/>
      <c r="BC560" s="341"/>
      <c r="BD560" s="401"/>
      <c r="BE560" s="341"/>
      <c r="BF560" s="341"/>
      <c r="BG560" s="402"/>
      <c r="BH560" s="403"/>
      <c r="BI560" s="405"/>
      <c r="BJ560" s="405"/>
      <c r="BK560" s="405"/>
      <c r="BL560" s="405"/>
      <c r="BM560" s="514"/>
    </row>
    <row r="561" ht="18.75" customHeight="1">
      <c r="A561" s="400" t="str">
        <f t="shared" si="4"/>
        <v/>
      </c>
      <c r="B561" s="341"/>
      <c r="C561" s="559"/>
      <c r="D561" s="341"/>
      <c r="E561" s="638"/>
      <c r="F561" s="393"/>
      <c r="G561" s="341" t="str">
        <f t="array" ref="G561">IF(C561="","",XLOOKUP(C561,'Master Data'!K:K,'Master Data'!N:N,"Input in Master Data",0,1))</f>
        <v/>
      </c>
      <c r="H561" s="341" t="str">
        <f t="array" ref="H561">IF(C561="","",XLOOKUP(C561,'Master Data'!K:K,'Master Data'!O:O,"Input in Master Data",0,1))</f>
        <v/>
      </c>
      <c r="I561" s="341" t="str">
        <f t="array" ref="I561">if(U561="","",XLOOKUP(U561,Master[Company],Master[Blow],"Unknown",0,1))</f>
        <v/>
      </c>
      <c r="J561" s="341" t="str">
        <f t="array" ref="J561">if(U561="","",XLOOKUP(U561,Master[Company],Master[Pigging],"Unknown",0,1))</f>
        <v/>
      </c>
      <c r="K561" s="341" t="str">
        <f t="array" ref="K561">if(U561="","",XLOOKUP(U561,Master[Company],Master[Load Method],"Unknown",0,1))</f>
        <v/>
      </c>
      <c r="L561" s="341" t="str">
        <f t="array" ref="L561">if(U561="","",XLOOKUP(U561,Master[Company],Master[Line Distance],"Unknown",0,1))</f>
        <v/>
      </c>
      <c r="M561" s="394"/>
      <c r="N561" s="341"/>
      <c r="O561" s="341"/>
      <c r="P561" s="341" t="str">
        <f t="array" ref="P561">if(U561="","",XLOOKUP(U561,Master[Company],Master[Terms],"NA",0,1))</f>
        <v/>
      </c>
      <c r="Q561" s="341" t="str">
        <f t="shared" si="1"/>
        <v/>
      </c>
      <c r="R561" s="341" t="str">
        <f t="array" ref="R561">if(U561="","",XLOOKUP(U561,Master[Company],Master[Group],"NA",0,1))</f>
        <v/>
      </c>
      <c r="S561" s="341" t="str">
        <f t="array" ref="S561">if(U561="","",XLOOKUP(U561,Master[Company],Master[Loading Location],"NA",0,1))</f>
        <v/>
      </c>
      <c r="T561" s="341" t="str">
        <f t="array" ref="T561">if(U561="","",XLOOKUP(U561,Master[Company],Master[Acronym],"NA",0,1))</f>
        <v/>
      </c>
      <c r="U561" s="341"/>
      <c r="V561" s="342"/>
      <c r="W561" s="342"/>
      <c r="X561" s="341" t="str">
        <f t="shared" si="2"/>
        <v/>
      </c>
      <c r="Y561" s="341" t="str">
        <f t="shared" si="3"/>
        <v/>
      </c>
      <c r="Z561" s="341"/>
      <c r="AA561" s="341"/>
      <c r="AB561" s="341"/>
      <c r="AC561" s="401"/>
      <c r="AD561" s="563"/>
      <c r="AE561" s="564"/>
      <c r="AF561" s="564"/>
      <c r="AG561" s="564"/>
      <c r="AH561" s="564"/>
      <c r="AI561" s="564"/>
      <c r="AJ561" s="564"/>
      <c r="AK561" s="564"/>
      <c r="AL561" s="563"/>
      <c r="AM561" s="564"/>
      <c r="AN561" s="564"/>
      <c r="AO561" s="564"/>
      <c r="AP561" s="564"/>
      <c r="AQ561" s="564"/>
      <c r="AR561" s="564"/>
      <c r="AS561" s="564"/>
      <c r="AT561" s="401"/>
      <c r="AU561" s="399"/>
      <c r="AV561" s="617"/>
      <c r="AW561" s="401"/>
      <c r="AX561" s="401"/>
      <c r="AY561" s="341"/>
      <c r="AZ561" s="341"/>
      <c r="BA561" s="341"/>
      <c r="BB561" s="341"/>
      <c r="BC561" s="341"/>
      <c r="BD561" s="401"/>
      <c r="BE561" s="341"/>
      <c r="BF561" s="341"/>
      <c r="BG561" s="402"/>
      <c r="BH561" s="403"/>
      <c r="BI561" s="405"/>
      <c r="BJ561" s="405"/>
      <c r="BK561" s="405"/>
      <c r="BL561" s="405"/>
      <c r="BM561" s="514"/>
    </row>
    <row r="562" ht="18.75" customHeight="1">
      <c r="A562" s="400" t="str">
        <f t="shared" si="4"/>
        <v/>
      </c>
      <c r="B562" s="341"/>
      <c r="C562" s="559"/>
      <c r="D562" s="341"/>
      <c r="E562" s="638"/>
      <c r="F562" s="393"/>
      <c r="G562" s="341" t="str">
        <f t="array" ref="G562">IF(C562="","",XLOOKUP(C562,'Master Data'!K:K,'Master Data'!N:N,"Input in Master Data",0,1))</f>
        <v/>
      </c>
      <c r="H562" s="341" t="str">
        <f t="array" ref="H562">IF(C562="","",XLOOKUP(C562,'Master Data'!K:K,'Master Data'!O:O,"Input in Master Data",0,1))</f>
        <v/>
      </c>
      <c r="I562" s="341" t="str">
        <f t="array" ref="I562">if(U562="","",XLOOKUP(U562,Master[Company],Master[Blow],"Unknown",0,1))</f>
        <v/>
      </c>
      <c r="J562" s="341" t="str">
        <f t="array" ref="J562">if(U562="","",XLOOKUP(U562,Master[Company],Master[Pigging],"Unknown",0,1))</f>
        <v/>
      </c>
      <c r="K562" s="341" t="str">
        <f t="array" ref="K562">if(U562="","",XLOOKUP(U562,Master[Company],Master[Load Method],"Unknown",0,1))</f>
        <v/>
      </c>
      <c r="L562" s="341" t="str">
        <f t="array" ref="L562">if(U562="","",XLOOKUP(U562,Master[Company],Master[Line Distance],"Unknown",0,1))</f>
        <v/>
      </c>
      <c r="M562" s="394"/>
      <c r="N562" s="341"/>
      <c r="O562" s="341"/>
      <c r="P562" s="341" t="str">
        <f t="array" ref="P562">if(U562="","",XLOOKUP(U562,Master[Company],Master[Terms],"NA",0,1))</f>
        <v/>
      </c>
      <c r="Q562" s="341" t="str">
        <f t="shared" si="1"/>
        <v/>
      </c>
      <c r="R562" s="341" t="str">
        <f t="array" ref="R562">if(U562="","",XLOOKUP(U562,Master[Company],Master[Group],"NA",0,1))</f>
        <v/>
      </c>
      <c r="S562" s="341" t="str">
        <f t="array" ref="S562">if(U562="","",XLOOKUP(U562,Master[Company],Master[Loading Location],"NA",0,1))</f>
        <v/>
      </c>
      <c r="T562" s="341" t="str">
        <f t="array" ref="T562">if(U562="","",XLOOKUP(U562,Master[Company],Master[Acronym],"NA",0,1))</f>
        <v/>
      </c>
      <c r="U562" s="341"/>
      <c r="V562" s="342"/>
      <c r="W562" s="342"/>
      <c r="X562" s="341" t="str">
        <f t="shared" si="2"/>
        <v/>
      </c>
      <c r="Y562" s="341" t="str">
        <f t="shared" si="3"/>
        <v/>
      </c>
      <c r="Z562" s="341"/>
      <c r="AA562" s="341"/>
      <c r="AB562" s="341"/>
      <c r="AC562" s="401"/>
      <c r="AD562" s="563"/>
      <c r="AE562" s="564"/>
      <c r="AF562" s="564"/>
      <c r="AG562" s="564"/>
      <c r="AH562" s="564"/>
      <c r="AI562" s="564"/>
      <c r="AJ562" s="564"/>
      <c r="AK562" s="564"/>
      <c r="AL562" s="563"/>
      <c r="AM562" s="564"/>
      <c r="AN562" s="564"/>
      <c r="AO562" s="564"/>
      <c r="AP562" s="564"/>
      <c r="AQ562" s="564"/>
      <c r="AR562" s="564"/>
      <c r="AS562" s="564"/>
      <c r="AT562" s="401"/>
      <c r="AU562" s="399"/>
      <c r="AV562" s="617"/>
      <c r="AW562" s="401"/>
      <c r="AX562" s="401"/>
      <c r="AY562" s="341"/>
      <c r="AZ562" s="341"/>
      <c r="BA562" s="341"/>
      <c r="BB562" s="341"/>
      <c r="BC562" s="341"/>
      <c r="BD562" s="401"/>
      <c r="BE562" s="341"/>
      <c r="BF562" s="341"/>
      <c r="BG562" s="402"/>
      <c r="BH562" s="403"/>
      <c r="BI562" s="405"/>
      <c r="BJ562" s="405"/>
      <c r="BK562" s="405"/>
      <c r="BL562" s="405"/>
      <c r="BM562" s="514"/>
    </row>
    <row r="563" ht="18.75" customHeight="1">
      <c r="A563" s="400" t="str">
        <f t="shared" si="4"/>
        <v/>
      </c>
      <c r="B563" s="341"/>
      <c r="C563" s="559"/>
      <c r="D563" s="341"/>
      <c r="E563" s="638"/>
      <c r="F563" s="393"/>
      <c r="G563" s="341" t="str">
        <f t="array" ref="G563">IF(C563="","",XLOOKUP(C563,'Master Data'!K:K,'Master Data'!N:N,"Input in Master Data",0,1))</f>
        <v/>
      </c>
      <c r="H563" s="341" t="str">
        <f t="array" ref="H563">IF(C563="","",XLOOKUP(C563,'Master Data'!K:K,'Master Data'!O:O,"Input in Master Data",0,1))</f>
        <v/>
      </c>
      <c r="I563" s="341" t="str">
        <f t="array" ref="I563">if(U563="","",XLOOKUP(U563,Master[Company],Master[Blow],"Unknown",0,1))</f>
        <v/>
      </c>
      <c r="J563" s="341" t="str">
        <f t="array" ref="J563">if(U563="","",XLOOKUP(U563,Master[Company],Master[Pigging],"Unknown",0,1))</f>
        <v/>
      </c>
      <c r="K563" s="341" t="str">
        <f t="array" ref="K563">if(U563="","",XLOOKUP(U563,Master[Company],Master[Load Method],"Unknown",0,1))</f>
        <v/>
      </c>
      <c r="L563" s="341" t="str">
        <f t="array" ref="L563">if(U563="","",XLOOKUP(U563,Master[Company],Master[Line Distance],"Unknown",0,1))</f>
        <v/>
      </c>
      <c r="M563" s="394"/>
      <c r="N563" s="341"/>
      <c r="O563" s="341"/>
      <c r="P563" s="341" t="str">
        <f t="array" ref="P563">if(U563="","",XLOOKUP(U563,Master[Company],Master[Terms],"NA",0,1))</f>
        <v/>
      </c>
      <c r="Q563" s="341" t="str">
        <f t="shared" si="1"/>
        <v/>
      </c>
      <c r="R563" s="341" t="str">
        <f t="array" ref="R563">if(U563="","",XLOOKUP(U563,Master[Company],Master[Group],"NA",0,1))</f>
        <v/>
      </c>
      <c r="S563" s="341" t="str">
        <f t="array" ref="S563">if(U563="","",XLOOKUP(U563,Master[Company],Master[Loading Location],"NA",0,1))</f>
        <v/>
      </c>
      <c r="T563" s="341" t="str">
        <f t="array" ref="T563">if(U563="","",XLOOKUP(U563,Master[Company],Master[Acronym],"NA",0,1))</f>
        <v/>
      </c>
      <c r="U563" s="341"/>
      <c r="V563" s="342"/>
      <c r="W563" s="342"/>
      <c r="X563" s="341" t="str">
        <f t="shared" si="2"/>
        <v/>
      </c>
      <c r="Y563" s="341" t="str">
        <f t="shared" si="3"/>
        <v/>
      </c>
      <c r="Z563" s="341"/>
      <c r="AA563" s="341"/>
      <c r="AB563" s="341"/>
      <c r="AC563" s="401"/>
      <c r="AD563" s="563"/>
      <c r="AE563" s="564"/>
      <c r="AF563" s="564"/>
      <c r="AG563" s="564"/>
      <c r="AH563" s="564"/>
      <c r="AI563" s="564"/>
      <c r="AJ563" s="564"/>
      <c r="AK563" s="564"/>
      <c r="AL563" s="563"/>
      <c r="AM563" s="564"/>
      <c r="AN563" s="564"/>
      <c r="AO563" s="564"/>
      <c r="AP563" s="564"/>
      <c r="AQ563" s="564"/>
      <c r="AR563" s="564"/>
      <c r="AS563" s="564"/>
      <c r="AT563" s="401"/>
      <c r="AU563" s="399"/>
      <c r="AV563" s="617"/>
      <c r="AW563" s="401"/>
      <c r="AX563" s="401"/>
      <c r="AY563" s="341"/>
      <c r="AZ563" s="341"/>
      <c r="BA563" s="341"/>
      <c r="BB563" s="341"/>
      <c r="BC563" s="341"/>
      <c r="BD563" s="401"/>
      <c r="BE563" s="341"/>
      <c r="BF563" s="341"/>
      <c r="BG563" s="402"/>
      <c r="BH563" s="403"/>
      <c r="BI563" s="405"/>
      <c r="BJ563" s="405"/>
      <c r="BK563" s="405"/>
      <c r="BL563" s="405"/>
      <c r="BM563" s="514"/>
    </row>
    <row r="564" ht="18.75" customHeight="1">
      <c r="A564" s="400" t="str">
        <f t="shared" si="4"/>
        <v/>
      </c>
      <c r="B564" s="341"/>
      <c r="C564" s="559"/>
      <c r="D564" s="341"/>
      <c r="E564" s="638"/>
      <c r="F564" s="393"/>
      <c r="G564" s="341" t="str">
        <f t="array" ref="G564">IF(C564="","",XLOOKUP(C564,'Master Data'!K:K,'Master Data'!N:N,"Input in Master Data",0,1))</f>
        <v/>
      </c>
      <c r="H564" s="341" t="str">
        <f t="array" ref="H564">IF(C564="","",XLOOKUP(C564,'Master Data'!K:K,'Master Data'!O:O,"Input in Master Data",0,1))</f>
        <v/>
      </c>
      <c r="I564" s="341" t="str">
        <f t="array" ref="I564">if(U564="","",XLOOKUP(U564,Master[Company],Master[Blow],"Unknown",0,1))</f>
        <v/>
      </c>
      <c r="J564" s="341" t="str">
        <f t="array" ref="J564">if(U564="","",XLOOKUP(U564,Master[Company],Master[Pigging],"Unknown",0,1))</f>
        <v/>
      </c>
      <c r="K564" s="341" t="str">
        <f t="array" ref="K564">if(U564="","",XLOOKUP(U564,Master[Company],Master[Load Method],"Unknown",0,1))</f>
        <v/>
      </c>
      <c r="L564" s="341" t="str">
        <f t="array" ref="L564">if(U564="","",XLOOKUP(U564,Master[Company],Master[Line Distance],"Unknown",0,1))</f>
        <v/>
      </c>
      <c r="M564" s="394"/>
      <c r="N564" s="341"/>
      <c r="O564" s="341"/>
      <c r="P564" s="341" t="str">
        <f t="array" ref="P564">if(U564="","",XLOOKUP(U564,Master[Company],Master[Terms],"NA",0,1))</f>
        <v/>
      </c>
      <c r="Q564" s="341" t="str">
        <f t="shared" si="1"/>
        <v/>
      </c>
      <c r="R564" s="341" t="str">
        <f t="array" ref="R564">if(U564="","",XLOOKUP(U564,Master[Company],Master[Group],"NA",0,1))</f>
        <v/>
      </c>
      <c r="S564" s="341" t="str">
        <f t="array" ref="S564">if(U564="","",XLOOKUP(U564,Master[Company],Master[Loading Location],"NA",0,1))</f>
        <v/>
      </c>
      <c r="T564" s="341" t="str">
        <f t="array" ref="T564">if(U564="","",XLOOKUP(U564,Master[Company],Master[Acronym],"NA",0,1))</f>
        <v/>
      </c>
      <c r="U564" s="341"/>
      <c r="V564" s="342"/>
      <c r="W564" s="342"/>
      <c r="X564" s="341" t="str">
        <f t="shared" si="2"/>
        <v/>
      </c>
      <c r="Y564" s="341" t="str">
        <f t="shared" si="3"/>
        <v/>
      </c>
      <c r="Z564" s="341"/>
      <c r="AA564" s="341"/>
      <c r="AB564" s="341"/>
      <c r="AC564" s="401"/>
      <c r="AD564" s="563"/>
      <c r="AE564" s="564"/>
      <c r="AF564" s="564"/>
      <c r="AG564" s="564"/>
      <c r="AH564" s="564"/>
      <c r="AI564" s="564"/>
      <c r="AJ564" s="564"/>
      <c r="AK564" s="564"/>
      <c r="AL564" s="563"/>
      <c r="AM564" s="564"/>
      <c r="AN564" s="564"/>
      <c r="AO564" s="564"/>
      <c r="AP564" s="564"/>
      <c r="AQ564" s="564"/>
      <c r="AR564" s="564"/>
      <c r="AS564" s="564"/>
      <c r="AT564" s="401"/>
      <c r="AU564" s="399"/>
      <c r="AV564" s="617"/>
      <c r="AW564" s="401"/>
      <c r="AX564" s="401"/>
      <c r="AY564" s="341"/>
      <c r="AZ564" s="341"/>
      <c r="BA564" s="341"/>
      <c r="BB564" s="341"/>
      <c r="BC564" s="341"/>
      <c r="BD564" s="401"/>
      <c r="BE564" s="341"/>
      <c r="BF564" s="341"/>
      <c r="BG564" s="402"/>
      <c r="BH564" s="403"/>
      <c r="BI564" s="405"/>
      <c r="BJ564" s="405"/>
      <c r="BK564" s="405"/>
      <c r="BL564" s="405"/>
      <c r="BM564" s="514"/>
    </row>
    <row r="565" ht="18.75" customHeight="1">
      <c r="A565" s="400" t="str">
        <f t="shared" si="4"/>
        <v/>
      </c>
      <c r="B565" s="341"/>
      <c r="C565" s="559"/>
      <c r="D565" s="341"/>
      <c r="E565" s="638"/>
      <c r="F565" s="393"/>
      <c r="G565" s="341" t="str">
        <f t="array" ref="G565">IF(C565="","",XLOOKUP(C565,'Master Data'!K:K,'Master Data'!N:N,"Input in Master Data",0,1))</f>
        <v/>
      </c>
      <c r="H565" s="341" t="str">
        <f t="array" ref="H565">IF(C565="","",XLOOKUP(C565,'Master Data'!K:K,'Master Data'!O:O,"Input in Master Data",0,1))</f>
        <v/>
      </c>
      <c r="I565" s="341" t="str">
        <f t="array" ref="I565">if(U565="","",XLOOKUP(U565,Master[Company],Master[Blow],"Unknown",0,1))</f>
        <v/>
      </c>
      <c r="J565" s="341" t="str">
        <f t="array" ref="J565">if(U565="","",XLOOKUP(U565,Master[Company],Master[Pigging],"Unknown",0,1))</f>
        <v/>
      </c>
      <c r="K565" s="341" t="str">
        <f t="array" ref="K565">if(U565="","",XLOOKUP(U565,Master[Company],Master[Load Method],"Unknown",0,1))</f>
        <v/>
      </c>
      <c r="L565" s="341" t="str">
        <f t="array" ref="L565">if(U565="","",XLOOKUP(U565,Master[Company],Master[Line Distance],"Unknown",0,1))</f>
        <v/>
      </c>
      <c r="M565" s="394"/>
      <c r="N565" s="341"/>
      <c r="O565" s="341"/>
      <c r="P565" s="341" t="str">
        <f t="array" ref="P565">if(U565="","",XLOOKUP(U565,Master[Company],Master[Terms],"NA",0,1))</f>
        <v/>
      </c>
      <c r="Q565" s="341" t="str">
        <f t="shared" si="1"/>
        <v/>
      </c>
      <c r="R565" s="341" t="str">
        <f t="array" ref="R565">if(U565="","",XLOOKUP(U565,Master[Company],Master[Group],"NA",0,1))</f>
        <v/>
      </c>
      <c r="S565" s="341" t="str">
        <f t="array" ref="S565">if(U565="","",XLOOKUP(U565,Master[Company],Master[Loading Location],"NA",0,1))</f>
        <v/>
      </c>
      <c r="T565" s="341" t="str">
        <f t="array" ref="T565">if(U565="","",XLOOKUP(U565,Master[Company],Master[Acronym],"NA",0,1))</f>
        <v/>
      </c>
      <c r="U565" s="341"/>
      <c r="V565" s="342"/>
      <c r="W565" s="342"/>
      <c r="X565" s="341" t="str">
        <f t="shared" si="2"/>
        <v/>
      </c>
      <c r="Y565" s="341" t="str">
        <f t="shared" si="3"/>
        <v/>
      </c>
      <c r="Z565" s="341"/>
      <c r="AA565" s="341"/>
      <c r="AB565" s="341"/>
      <c r="AC565" s="401"/>
      <c r="AD565" s="563"/>
      <c r="AE565" s="564"/>
      <c r="AF565" s="564"/>
      <c r="AG565" s="564"/>
      <c r="AH565" s="564"/>
      <c r="AI565" s="564"/>
      <c r="AJ565" s="564"/>
      <c r="AK565" s="564"/>
      <c r="AL565" s="563"/>
      <c r="AM565" s="564"/>
      <c r="AN565" s="564"/>
      <c r="AO565" s="564"/>
      <c r="AP565" s="564"/>
      <c r="AQ565" s="564"/>
      <c r="AR565" s="564"/>
      <c r="AS565" s="564"/>
      <c r="AT565" s="401"/>
      <c r="AU565" s="399"/>
      <c r="AV565" s="617"/>
      <c r="AW565" s="401"/>
      <c r="AX565" s="401"/>
      <c r="AY565" s="341"/>
      <c r="AZ565" s="341"/>
      <c r="BA565" s="341"/>
      <c r="BB565" s="341"/>
      <c r="BC565" s="341"/>
      <c r="BD565" s="401"/>
      <c r="BE565" s="341"/>
      <c r="BF565" s="341"/>
      <c r="BG565" s="402"/>
      <c r="BH565" s="403"/>
      <c r="BI565" s="405"/>
      <c r="BJ565" s="405"/>
      <c r="BK565" s="405"/>
      <c r="BL565" s="405"/>
      <c r="BM565" s="514"/>
    </row>
    <row r="566" ht="18.75" customHeight="1">
      <c r="A566" s="400" t="str">
        <f t="shared" si="4"/>
        <v/>
      </c>
      <c r="B566" s="341"/>
      <c r="C566" s="559"/>
      <c r="D566" s="341"/>
      <c r="E566" s="638"/>
      <c r="F566" s="393"/>
      <c r="G566" s="341" t="str">
        <f t="array" ref="G566">IF(C566="","",XLOOKUP(C566,'Master Data'!K:K,'Master Data'!N:N,"Input in Master Data",0,1))</f>
        <v/>
      </c>
      <c r="H566" s="341" t="str">
        <f t="array" ref="H566">IF(C566="","",XLOOKUP(C566,'Master Data'!K:K,'Master Data'!O:O,"Input in Master Data",0,1))</f>
        <v/>
      </c>
      <c r="I566" s="341" t="str">
        <f t="array" ref="I566">if(U566="","",XLOOKUP(U566,Master[Company],Master[Blow],"Unknown",0,1))</f>
        <v/>
      </c>
      <c r="J566" s="341" t="str">
        <f t="array" ref="J566">if(U566="","",XLOOKUP(U566,Master[Company],Master[Pigging],"Unknown",0,1))</f>
        <v/>
      </c>
      <c r="K566" s="341" t="str">
        <f t="array" ref="K566">if(U566="","",XLOOKUP(U566,Master[Company],Master[Load Method],"Unknown",0,1))</f>
        <v/>
      </c>
      <c r="L566" s="341" t="str">
        <f t="array" ref="L566">if(U566="","",XLOOKUP(U566,Master[Company],Master[Line Distance],"Unknown",0,1))</f>
        <v/>
      </c>
      <c r="M566" s="394"/>
      <c r="N566" s="341"/>
      <c r="O566" s="341"/>
      <c r="P566" s="341" t="str">
        <f t="array" ref="P566">if(U566="","",XLOOKUP(U566,Master[Company],Master[Terms],"NA",0,1))</f>
        <v/>
      </c>
      <c r="Q566" s="341" t="str">
        <f t="shared" si="1"/>
        <v/>
      </c>
      <c r="R566" s="341" t="str">
        <f t="array" ref="R566">if(U566="","",XLOOKUP(U566,Master[Company],Master[Group],"NA",0,1))</f>
        <v/>
      </c>
      <c r="S566" s="341" t="str">
        <f t="array" ref="S566">if(U566="","",XLOOKUP(U566,Master[Company],Master[Loading Location],"NA",0,1))</f>
        <v/>
      </c>
      <c r="T566" s="341" t="str">
        <f t="array" ref="T566">if(U566="","",XLOOKUP(U566,Master[Company],Master[Acronym],"NA",0,1))</f>
        <v/>
      </c>
      <c r="U566" s="341"/>
      <c r="V566" s="342"/>
      <c r="W566" s="342"/>
      <c r="X566" s="341" t="str">
        <f t="shared" si="2"/>
        <v/>
      </c>
      <c r="Y566" s="341" t="str">
        <f t="shared" si="3"/>
        <v/>
      </c>
      <c r="Z566" s="341"/>
      <c r="AA566" s="341"/>
      <c r="AB566" s="341"/>
      <c r="AC566" s="401"/>
      <c r="AD566" s="563"/>
      <c r="AE566" s="564"/>
      <c r="AF566" s="564"/>
      <c r="AG566" s="564"/>
      <c r="AH566" s="564"/>
      <c r="AI566" s="564"/>
      <c r="AJ566" s="564"/>
      <c r="AK566" s="564"/>
      <c r="AL566" s="563"/>
      <c r="AM566" s="564"/>
      <c r="AN566" s="564"/>
      <c r="AO566" s="564"/>
      <c r="AP566" s="564"/>
      <c r="AQ566" s="564"/>
      <c r="AR566" s="564"/>
      <c r="AS566" s="564"/>
      <c r="AT566" s="401"/>
      <c r="AU566" s="399"/>
      <c r="AV566" s="617"/>
      <c r="AW566" s="401"/>
      <c r="AX566" s="401"/>
      <c r="AY566" s="341"/>
      <c r="AZ566" s="341"/>
      <c r="BA566" s="341"/>
      <c r="BB566" s="341"/>
      <c r="BC566" s="341"/>
      <c r="BD566" s="401"/>
      <c r="BE566" s="341"/>
      <c r="BF566" s="341"/>
      <c r="BG566" s="402"/>
      <c r="BH566" s="403"/>
      <c r="BI566" s="405"/>
      <c r="BJ566" s="405"/>
      <c r="BK566" s="405"/>
      <c r="BL566" s="405"/>
      <c r="BM566" s="514"/>
    </row>
    <row r="567" ht="18.75" customHeight="1">
      <c r="A567" s="400" t="str">
        <f t="shared" si="4"/>
        <v/>
      </c>
      <c r="B567" s="341"/>
      <c r="C567" s="559"/>
      <c r="D567" s="341"/>
      <c r="E567" s="638"/>
      <c r="F567" s="393"/>
      <c r="G567" s="341" t="str">
        <f t="array" ref="G567">IF(C567="","",XLOOKUP(C567,'Master Data'!K:K,'Master Data'!N:N,"Input in Master Data",0,1))</f>
        <v/>
      </c>
      <c r="H567" s="341" t="str">
        <f t="array" ref="H567">IF(C567="","",XLOOKUP(C567,'Master Data'!K:K,'Master Data'!O:O,"Input in Master Data",0,1))</f>
        <v/>
      </c>
      <c r="I567" s="341" t="str">
        <f t="array" ref="I567">if(U567="","",XLOOKUP(U567,Master[Company],Master[Blow],"Unknown",0,1))</f>
        <v/>
      </c>
      <c r="J567" s="341" t="str">
        <f t="array" ref="J567">if(U567="","",XLOOKUP(U567,Master[Company],Master[Pigging],"Unknown",0,1))</f>
        <v/>
      </c>
      <c r="K567" s="341" t="str">
        <f t="array" ref="K567">if(U567="","",XLOOKUP(U567,Master[Company],Master[Load Method],"Unknown",0,1))</f>
        <v/>
      </c>
      <c r="L567" s="341" t="str">
        <f t="array" ref="L567">if(U567="","",XLOOKUP(U567,Master[Company],Master[Line Distance],"Unknown",0,1))</f>
        <v/>
      </c>
      <c r="M567" s="394"/>
      <c r="N567" s="341"/>
      <c r="O567" s="341"/>
      <c r="P567" s="341" t="str">
        <f t="array" ref="P567">if(U567="","",XLOOKUP(U567,Master[Company],Master[Terms],"NA",0,1))</f>
        <v/>
      </c>
      <c r="Q567" s="341" t="str">
        <f t="shared" si="1"/>
        <v/>
      </c>
      <c r="R567" s="341" t="str">
        <f t="array" ref="R567">if(U567="","",XLOOKUP(U567,Master[Company],Master[Group],"NA",0,1))</f>
        <v/>
      </c>
      <c r="S567" s="341" t="str">
        <f t="array" ref="S567">if(U567="","",XLOOKUP(U567,Master[Company],Master[Loading Location],"NA",0,1))</f>
        <v/>
      </c>
      <c r="T567" s="341" t="str">
        <f t="array" ref="T567">if(U567="","",XLOOKUP(U567,Master[Company],Master[Acronym],"NA",0,1))</f>
        <v/>
      </c>
      <c r="U567" s="341"/>
      <c r="V567" s="342"/>
      <c r="W567" s="342"/>
      <c r="X567" s="341" t="str">
        <f t="shared" si="2"/>
        <v/>
      </c>
      <c r="Y567" s="341" t="str">
        <f t="shared" si="3"/>
        <v/>
      </c>
      <c r="Z567" s="341"/>
      <c r="AA567" s="341"/>
      <c r="AB567" s="341"/>
      <c r="AC567" s="401"/>
      <c r="AD567" s="563"/>
      <c r="AE567" s="564"/>
      <c r="AF567" s="564"/>
      <c r="AG567" s="564"/>
      <c r="AH567" s="564"/>
      <c r="AI567" s="564"/>
      <c r="AJ567" s="564"/>
      <c r="AK567" s="564"/>
      <c r="AL567" s="563"/>
      <c r="AM567" s="564"/>
      <c r="AN567" s="564"/>
      <c r="AO567" s="564"/>
      <c r="AP567" s="564"/>
      <c r="AQ567" s="564"/>
      <c r="AR567" s="564"/>
      <c r="AS567" s="564"/>
      <c r="AT567" s="401"/>
      <c r="AU567" s="399"/>
      <c r="AV567" s="617"/>
      <c r="AW567" s="401"/>
      <c r="AX567" s="401"/>
      <c r="AY567" s="341"/>
      <c r="AZ567" s="341"/>
      <c r="BA567" s="341"/>
      <c r="BB567" s="341"/>
      <c r="BC567" s="341"/>
      <c r="BD567" s="401"/>
      <c r="BE567" s="341"/>
      <c r="BF567" s="341"/>
      <c r="BG567" s="402"/>
      <c r="BH567" s="403"/>
      <c r="BI567" s="405"/>
      <c r="BJ567" s="405"/>
      <c r="BK567" s="405"/>
      <c r="BL567" s="405"/>
      <c r="BM567" s="514"/>
    </row>
    <row r="568" ht="18.75" customHeight="1">
      <c r="A568" s="400" t="str">
        <f t="shared" si="4"/>
        <v/>
      </c>
      <c r="B568" s="341"/>
      <c r="C568" s="559"/>
      <c r="D568" s="341"/>
      <c r="E568" s="638"/>
      <c r="F568" s="393"/>
      <c r="G568" s="341" t="str">
        <f t="array" ref="G568">IF(C568="","",XLOOKUP(C568,'Master Data'!K:K,'Master Data'!N:N,"Input in Master Data",0,1))</f>
        <v/>
      </c>
      <c r="H568" s="341" t="str">
        <f t="array" ref="H568">IF(C568="","",XLOOKUP(C568,'Master Data'!K:K,'Master Data'!O:O,"Input in Master Data",0,1))</f>
        <v/>
      </c>
      <c r="I568" s="341" t="str">
        <f t="array" ref="I568">if(U568="","",XLOOKUP(U568,Master[Company],Master[Blow],"Unknown",0,1))</f>
        <v/>
      </c>
      <c r="J568" s="341" t="str">
        <f t="array" ref="J568">if(U568="","",XLOOKUP(U568,Master[Company],Master[Pigging],"Unknown",0,1))</f>
        <v/>
      </c>
      <c r="K568" s="341" t="str">
        <f t="array" ref="K568">if(U568="","",XLOOKUP(U568,Master[Company],Master[Load Method],"Unknown",0,1))</f>
        <v/>
      </c>
      <c r="L568" s="341" t="str">
        <f t="array" ref="L568">if(U568="","",XLOOKUP(U568,Master[Company],Master[Line Distance],"Unknown",0,1))</f>
        <v/>
      </c>
      <c r="M568" s="394"/>
      <c r="N568" s="341"/>
      <c r="O568" s="341"/>
      <c r="P568" s="341" t="str">
        <f t="array" ref="P568">if(U568="","",XLOOKUP(U568,Master[Company],Master[Terms],"NA",0,1))</f>
        <v/>
      </c>
      <c r="Q568" s="341" t="str">
        <f t="shared" si="1"/>
        <v/>
      </c>
      <c r="R568" s="341" t="str">
        <f t="array" ref="R568">if(U568="","",XLOOKUP(U568,Master[Company],Master[Group],"NA",0,1))</f>
        <v/>
      </c>
      <c r="S568" s="341" t="str">
        <f t="array" ref="S568">if(U568="","",XLOOKUP(U568,Master[Company],Master[Loading Location],"NA",0,1))</f>
        <v/>
      </c>
      <c r="T568" s="341" t="str">
        <f t="array" ref="T568">if(U568="","",XLOOKUP(U568,Master[Company],Master[Acronym],"NA",0,1))</f>
        <v/>
      </c>
      <c r="U568" s="341"/>
      <c r="V568" s="342"/>
      <c r="W568" s="342"/>
      <c r="X568" s="341" t="str">
        <f t="shared" si="2"/>
        <v/>
      </c>
      <c r="Y568" s="341" t="str">
        <f t="shared" si="3"/>
        <v/>
      </c>
      <c r="Z568" s="341"/>
      <c r="AA568" s="341"/>
      <c r="AB568" s="341"/>
      <c r="AC568" s="401"/>
      <c r="AD568" s="563"/>
      <c r="AE568" s="564"/>
      <c r="AF568" s="564"/>
      <c r="AG568" s="564"/>
      <c r="AH568" s="564"/>
      <c r="AI568" s="564"/>
      <c r="AJ568" s="564"/>
      <c r="AK568" s="564"/>
      <c r="AL568" s="563"/>
      <c r="AM568" s="564"/>
      <c r="AN568" s="564"/>
      <c r="AO568" s="564"/>
      <c r="AP568" s="564"/>
      <c r="AQ568" s="564"/>
      <c r="AR568" s="564"/>
      <c r="AS568" s="564"/>
      <c r="AT568" s="401"/>
      <c r="AU568" s="399"/>
      <c r="AV568" s="617"/>
      <c r="AW568" s="401"/>
      <c r="AX568" s="401"/>
      <c r="AY568" s="341"/>
      <c r="AZ568" s="341"/>
      <c r="BA568" s="341"/>
      <c r="BB568" s="341"/>
      <c r="BC568" s="341"/>
      <c r="BD568" s="401"/>
      <c r="BE568" s="341"/>
      <c r="BF568" s="341"/>
      <c r="BG568" s="402"/>
      <c r="BH568" s="403"/>
      <c r="BI568" s="405"/>
      <c r="BJ568" s="405"/>
      <c r="BK568" s="405"/>
      <c r="BL568" s="405"/>
      <c r="BM568" s="514"/>
    </row>
    <row r="569" ht="18.75" customHeight="1">
      <c r="A569" s="400" t="str">
        <f t="shared" si="4"/>
        <v/>
      </c>
      <c r="B569" s="341"/>
      <c r="C569" s="559"/>
      <c r="D569" s="341"/>
      <c r="E569" s="638"/>
      <c r="F569" s="393"/>
      <c r="G569" s="341" t="str">
        <f t="array" ref="G569">IF(C569="","",XLOOKUP(C569,'Master Data'!K:K,'Master Data'!N:N,"Input in Master Data",0,1))</f>
        <v/>
      </c>
      <c r="H569" s="341" t="str">
        <f t="array" ref="H569">IF(C569="","",XLOOKUP(C569,'Master Data'!K:K,'Master Data'!O:O,"Input in Master Data",0,1))</f>
        <v/>
      </c>
      <c r="I569" s="341" t="str">
        <f t="array" ref="I569">if(U569="","",XLOOKUP(U569,Master[Company],Master[Blow],"Unknown",0,1))</f>
        <v/>
      </c>
      <c r="J569" s="341" t="str">
        <f t="array" ref="J569">if(U569="","",XLOOKUP(U569,Master[Company],Master[Pigging],"Unknown",0,1))</f>
        <v/>
      </c>
      <c r="K569" s="341" t="str">
        <f t="array" ref="K569">if(U569="","",XLOOKUP(U569,Master[Company],Master[Load Method],"Unknown",0,1))</f>
        <v/>
      </c>
      <c r="L569" s="341" t="str">
        <f t="array" ref="L569">if(U569="","",XLOOKUP(U569,Master[Company],Master[Line Distance],"Unknown",0,1))</f>
        <v/>
      </c>
      <c r="M569" s="394"/>
      <c r="N569" s="341"/>
      <c r="O569" s="341"/>
      <c r="P569" s="341" t="str">
        <f t="array" ref="P569">if(U569="","",XLOOKUP(U569,Master[Company],Master[Terms],"NA",0,1))</f>
        <v/>
      </c>
      <c r="Q569" s="341" t="str">
        <f t="shared" si="1"/>
        <v/>
      </c>
      <c r="R569" s="341" t="str">
        <f t="array" ref="R569">if(U569="","",XLOOKUP(U569,Master[Company],Master[Group],"NA",0,1))</f>
        <v/>
      </c>
      <c r="S569" s="341" t="str">
        <f t="array" ref="S569">if(U569="","",XLOOKUP(U569,Master[Company],Master[Loading Location],"NA",0,1))</f>
        <v/>
      </c>
      <c r="T569" s="341" t="str">
        <f t="array" ref="T569">if(U569="","",XLOOKUP(U569,Master[Company],Master[Acronym],"NA",0,1))</f>
        <v/>
      </c>
      <c r="U569" s="341"/>
      <c r="V569" s="342"/>
      <c r="W569" s="342"/>
      <c r="X569" s="341" t="str">
        <f t="shared" si="2"/>
        <v/>
      </c>
      <c r="Y569" s="341" t="str">
        <f t="shared" si="3"/>
        <v/>
      </c>
      <c r="Z569" s="341"/>
      <c r="AA569" s="341"/>
      <c r="AB569" s="341"/>
      <c r="AC569" s="401"/>
      <c r="AD569" s="563"/>
      <c r="AE569" s="564"/>
      <c r="AF569" s="564"/>
      <c r="AG569" s="564"/>
      <c r="AH569" s="564"/>
      <c r="AI569" s="564"/>
      <c r="AJ569" s="564"/>
      <c r="AK569" s="564"/>
      <c r="AL569" s="563"/>
      <c r="AM569" s="564"/>
      <c r="AN569" s="564"/>
      <c r="AO569" s="564"/>
      <c r="AP569" s="564"/>
      <c r="AQ569" s="564"/>
      <c r="AR569" s="564"/>
      <c r="AS569" s="564"/>
      <c r="AT569" s="401"/>
      <c r="AU569" s="399"/>
      <c r="AV569" s="617"/>
      <c r="AW569" s="401"/>
      <c r="AX569" s="401"/>
      <c r="AY569" s="341"/>
      <c r="AZ569" s="341"/>
      <c r="BA569" s="341"/>
      <c r="BB569" s="341"/>
      <c r="BC569" s="341"/>
      <c r="BD569" s="401"/>
      <c r="BE569" s="341"/>
      <c r="BF569" s="341"/>
      <c r="BG569" s="402"/>
      <c r="BH569" s="403"/>
      <c r="BI569" s="405"/>
      <c r="BJ569" s="405"/>
      <c r="BK569" s="405"/>
      <c r="BL569" s="405"/>
      <c r="BM569" s="514"/>
    </row>
    <row r="570" ht="18.75" customHeight="1">
      <c r="A570" s="400" t="str">
        <f t="shared" si="4"/>
        <v/>
      </c>
      <c r="B570" s="341"/>
      <c r="C570" s="559"/>
      <c r="D570" s="341"/>
      <c r="E570" s="638"/>
      <c r="F570" s="393"/>
      <c r="G570" s="341" t="str">
        <f t="array" ref="G570">IF(C570="","",XLOOKUP(C570,'Master Data'!K:K,'Master Data'!N:N,"Input in Master Data",0,1))</f>
        <v/>
      </c>
      <c r="H570" s="341" t="str">
        <f t="array" ref="H570">IF(C570="","",XLOOKUP(C570,'Master Data'!K:K,'Master Data'!O:O,"Input in Master Data",0,1))</f>
        <v/>
      </c>
      <c r="I570" s="341" t="str">
        <f t="array" ref="I570">if(U570="","",XLOOKUP(U570,Master[Company],Master[Blow],"Unknown",0,1))</f>
        <v/>
      </c>
      <c r="J570" s="341" t="str">
        <f t="array" ref="J570">if(U570="","",XLOOKUP(U570,Master[Company],Master[Pigging],"Unknown",0,1))</f>
        <v/>
      </c>
      <c r="K570" s="341" t="str">
        <f t="array" ref="K570">if(U570="","",XLOOKUP(U570,Master[Company],Master[Load Method],"Unknown",0,1))</f>
        <v/>
      </c>
      <c r="L570" s="341" t="str">
        <f t="array" ref="L570">if(U570="","",XLOOKUP(U570,Master[Company],Master[Line Distance],"Unknown",0,1))</f>
        <v/>
      </c>
      <c r="M570" s="394"/>
      <c r="N570" s="341"/>
      <c r="O570" s="341"/>
      <c r="P570" s="341" t="str">
        <f t="array" ref="P570">if(U570="","",XLOOKUP(U570,Master[Company],Master[Terms],"NA",0,1))</f>
        <v/>
      </c>
      <c r="Q570" s="341" t="str">
        <f t="shared" si="1"/>
        <v/>
      </c>
      <c r="R570" s="341" t="str">
        <f t="array" ref="R570">if(U570="","",XLOOKUP(U570,Master[Company],Master[Group],"NA",0,1))</f>
        <v/>
      </c>
      <c r="S570" s="341" t="str">
        <f t="array" ref="S570">if(U570="","",XLOOKUP(U570,Master[Company],Master[Loading Location],"NA",0,1))</f>
        <v/>
      </c>
      <c r="T570" s="341" t="str">
        <f t="array" ref="T570">if(U570="","",XLOOKUP(U570,Master[Company],Master[Acronym],"NA",0,1))</f>
        <v/>
      </c>
      <c r="U570" s="341"/>
      <c r="V570" s="342"/>
      <c r="W570" s="342"/>
      <c r="X570" s="341" t="str">
        <f t="shared" si="2"/>
        <v/>
      </c>
      <c r="Y570" s="341" t="str">
        <f t="shared" si="3"/>
        <v/>
      </c>
      <c r="Z570" s="341"/>
      <c r="AA570" s="341"/>
      <c r="AB570" s="341"/>
      <c r="AC570" s="401"/>
      <c r="AD570" s="563"/>
      <c r="AE570" s="564"/>
      <c r="AF570" s="564"/>
      <c r="AG570" s="564"/>
      <c r="AH570" s="564"/>
      <c r="AI570" s="564"/>
      <c r="AJ570" s="564"/>
      <c r="AK570" s="564"/>
      <c r="AL570" s="563"/>
      <c r="AM570" s="564"/>
      <c r="AN570" s="564"/>
      <c r="AO570" s="564"/>
      <c r="AP570" s="564"/>
      <c r="AQ570" s="564"/>
      <c r="AR570" s="564"/>
      <c r="AS570" s="564"/>
      <c r="AT570" s="401"/>
      <c r="AU570" s="399"/>
      <c r="AV570" s="617"/>
      <c r="AW570" s="401"/>
      <c r="AX570" s="401"/>
      <c r="AY570" s="341"/>
      <c r="AZ570" s="341"/>
      <c r="BA570" s="341"/>
      <c r="BB570" s="341"/>
      <c r="BC570" s="341"/>
      <c r="BD570" s="401"/>
      <c r="BE570" s="341"/>
      <c r="BF570" s="341"/>
      <c r="BG570" s="402"/>
      <c r="BH570" s="403"/>
      <c r="BI570" s="405"/>
      <c r="BJ570" s="405"/>
      <c r="BK570" s="405"/>
      <c r="BL570" s="405"/>
      <c r="BM570" s="514"/>
    </row>
    <row r="571" ht="18.75" customHeight="1">
      <c r="A571" s="400" t="str">
        <f t="shared" si="4"/>
        <v/>
      </c>
      <c r="B571" s="341"/>
      <c r="C571" s="559"/>
      <c r="D571" s="341"/>
      <c r="E571" s="638"/>
      <c r="F571" s="393"/>
      <c r="G571" s="341" t="str">
        <f t="array" ref="G571">IF(C571="","",XLOOKUP(C571,'Master Data'!K:K,'Master Data'!N:N,"Input in Master Data",0,1))</f>
        <v/>
      </c>
      <c r="H571" s="341" t="str">
        <f t="array" ref="H571">IF(C571="","",XLOOKUP(C571,'Master Data'!K:K,'Master Data'!O:O,"Input in Master Data",0,1))</f>
        <v/>
      </c>
      <c r="I571" s="341" t="str">
        <f t="array" ref="I571">if(U571="","",XLOOKUP(U571,Master[Company],Master[Blow],"Unknown",0,1))</f>
        <v/>
      </c>
      <c r="J571" s="341" t="str">
        <f t="array" ref="J571">if(U571="","",XLOOKUP(U571,Master[Company],Master[Pigging],"Unknown",0,1))</f>
        <v/>
      </c>
      <c r="K571" s="341" t="str">
        <f t="array" ref="K571">if(U571="","",XLOOKUP(U571,Master[Company],Master[Load Method],"Unknown",0,1))</f>
        <v/>
      </c>
      <c r="L571" s="341" t="str">
        <f t="array" ref="L571">if(U571="","",XLOOKUP(U571,Master[Company],Master[Line Distance],"Unknown",0,1))</f>
        <v/>
      </c>
      <c r="M571" s="394"/>
      <c r="N571" s="341"/>
      <c r="O571" s="341"/>
      <c r="P571" s="341" t="str">
        <f t="array" ref="P571">if(U571="","",XLOOKUP(U571,Master[Company],Master[Terms],"NA",0,1))</f>
        <v/>
      </c>
      <c r="Q571" s="341" t="str">
        <f t="shared" si="1"/>
        <v/>
      </c>
      <c r="R571" s="341" t="str">
        <f t="array" ref="R571">if(U571="","",XLOOKUP(U571,Master[Company],Master[Group],"NA",0,1))</f>
        <v/>
      </c>
      <c r="S571" s="341" t="str">
        <f t="array" ref="S571">if(U571="","",XLOOKUP(U571,Master[Company],Master[Loading Location],"NA",0,1))</f>
        <v/>
      </c>
      <c r="T571" s="341" t="str">
        <f t="array" ref="T571">if(U571="","",XLOOKUP(U571,Master[Company],Master[Acronym],"NA",0,1))</f>
        <v/>
      </c>
      <c r="U571" s="341"/>
      <c r="V571" s="342"/>
      <c r="W571" s="342"/>
      <c r="X571" s="341" t="str">
        <f t="shared" si="2"/>
        <v/>
      </c>
      <c r="Y571" s="341" t="str">
        <f t="shared" si="3"/>
        <v/>
      </c>
      <c r="Z571" s="341"/>
      <c r="AA571" s="341"/>
      <c r="AB571" s="341"/>
      <c r="AC571" s="401"/>
      <c r="AD571" s="563"/>
      <c r="AE571" s="564"/>
      <c r="AF571" s="564"/>
      <c r="AG571" s="564"/>
      <c r="AH571" s="564"/>
      <c r="AI571" s="564"/>
      <c r="AJ571" s="564"/>
      <c r="AK571" s="564"/>
      <c r="AL571" s="563"/>
      <c r="AM571" s="564"/>
      <c r="AN571" s="564"/>
      <c r="AO571" s="564"/>
      <c r="AP571" s="564"/>
      <c r="AQ571" s="564"/>
      <c r="AR571" s="564"/>
      <c r="AS571" s="564"/>
      <c r="AT571" s="401"/>
      <c r="AU571" s="399"/>
      <c r="AV571" s="617"/>
      <c r="AW571" s="401"/>
      <c r="AX571" s="401"/>
      <c r="AY571" s="341"/>
      <c r="AZ571" s="341"/>
      <c r="BA571" s="341"/>
      <c r="BB571" s="341"/>
      <c r="BC571" s="341"/>
      <c r="BD571" s="401"/>
      <c r="BE571" s="341"/>
      <c r="BF571" s="341"/>
      <c r="BG571" s="402"/>
      <c r="BH571" s="403"/>
      <c r="BI571" s="405"/>
      <c r="BJ571" s="405"/>
      <c r="BK571" s="405"/>
      <c r="BL571" s="405"/>
      <c r="BM571" s="514"/>
    </row>
    <row r="572" ht="18.75" customHeight="1">
      <c r="A572" s="400" t="str">
        <f t="shared" si="4"/>
        <v/>
      </c>
      <c r="B572" s="341"/>
      <c r="C572" s="559"/>
      <c r="D572" s="341"/>
      <c r="E572" s="638"/>
      <c r="F572" s="393"/>
      <c r="G572" s="341" t="str">
        <f t="array" ref="G572">IF(C572="","",XLOOKUP(C572,'Master Data'!K:K,'Master Data'!N:N,"Input in Master Data",0,1))</f>
        <v/>
      </c>
      <c r="H572" s="341" t="str">
        <f t="array" ref="H572">IF(C572="","",XLOOKUP(C572,'Master Data'!K:K,'Master Data'!O:O,"Input in Master Data",0,1))</f>
        <v/>
      </c>
      <c r="I572" s="341" t="str">
        <f t="array" ref="I572">if(U572="","",XLOOKUP(U572,Master[Company],Master[Blow],"Unknown",0,1))</f>
        <v/>
      </c>
      <c r="J572" s="341" t="str">
        <f t="array" ref="J572">if(U572="","",XLOOKUP(U572,Master[Company],Master[Pigging],"Unknown",0,1))</f>
        <v/>
      </c>
      <c r="K572" s="341" t="str">
        <f t="array" ref="K572">if(U572="","",XLOOKUP(U572,Master[Company],Master[Load Method],"Unknown",0,1))</f>
        <v/>
      </c>
      <c r="L572" s="341" t="str">
        <f t="array" ref="L572">if(U572="","",XLOOKUP(U572,Master[Company],Master[Line Distance],"Unknown",0,1))</f>
        <v/>
      </c>
      <c r="M572" s="394"/>
      <c r="N572" s="341"/>
      <c r="O572" s="341"/>
      <c r="P572" s="341" t="str">
        <f t="array" ref="P572">if(U572="","",XLOOKUP(U572,Master[Company],Master[Terms],"NA",0,1))</f>
        <v/>
      </c>
      <c r="Q572" s="341" t="str">
        <f t="shared" si="1"/>
        <v/>
      </c>
      <c r="R572" s="341" t="str">
        <f t="array" ref="R572">if(U572="","",XLOOKUP(U572,Master[Company],Master[Group],"NA",0,1))</f>
        <v/>
      </c>
      <c r="S572" s="341" t="str">
        <f t="array" ref="S572">if(U572="","",XLOOKUP(U572,Master[Company],Master[Loading Location],"NA",0,1))</f>
        <v/>
      </c>
      <c r="T572" s="341" t="str">
        <f t="array" ref="T572">if(U572="","",XLOOKUP(U572,Master[Company],Master[Acronym],"NA",0,1))</f>
        <v/>
      </c>
      <c r="U572" s="341"/>
      <c r="V572" s="342"/>
      <c r="W572" s="342"/>
      <c r="X572" s="341" t="str">
        <f t="shared" si="2"/>
        <v/>
      </c>
      <c r="Y572" s="341" t="str">
        <f t="shared" si="3"/>
        <v/>
      </c>
      <c r="Z572" s="341"/>
      <c r="AA572" s="341"/>
      <c r="AB572" s="341"/>
      <c r="AC572" s="401"/>
      <c r="AD572" s="563"/>
      <c r="AE572" s="564"/>
      <c r="AF572" s="564"/>
      <c r="AG572" s="564"/>
      <c r="AH572" s="564"/>
      <c r="AI572" s="564"/>
      <c r="AJ572" s="564"/>
      <c r="AK572" s="564"/>
      <c r="AL572" s="563"/>
      <c r="AM572" s="564"/>
      <c r="AN572" s="564"/>
      <c r="AO572" s="564"/>
      <c r="AP572" s="564"/>
      <c r="AQ572" s="564"/>
      <c r="AR572" s="564"/>
      <c r="AS572" s="564"/>
      <c r="AT572" s="401"/>
      <c r="AU572" s="399"/>
      <c r="AV572" s="617"/>
      <c r="AW572" s="401"/>
      <c r="AX572" s="401"/>
      <c r="AY572" s="341"/>
      <c r="AZ572" s="341"/>
      <c r="BA572" s="341"/>
      <c r="BB572" s="341"/>
      <c r="BC572" s="341"/>
      <c r="BD572" s="401"/>
      <c r="BE572" s="341"/>
      <c r="BF572" s="341"/>
      <c r="BG572" s="402"/>
      <c r="BH572" s="403"/>
      <c r="BI572" s="405"/>
      <c r="BJ572" s="405"/>
      <c r="BK572" s="405"/>
      <c r="BL572" s="405"/>
      <c r="BM572" s="514"/>
    </row>
    <row r="573" ht="18.75" customHeight="1">
      <c r="A573" s="400" t="str">
        <f t="shared" si="4"/>
        <v/>
      </c>
      <c r="B573" s="341"/>
      <c r="C573" s="559"/>
      <c r="D573" s="341"/>
      <c r="E573" s="638"/>
      <c r="F573" s="393"/>
      <c r="G573" s="341" t="str">
        <f t="array" ref="G573">IF(C573="","",XLOOKUP(C573,'Master Data'!K:K,'Master Data'!N:N,"Input in Master Data",0,1))</f>
        <v/>
      </c>
      <c r="H573" s="341" t="str">
        <f t="array" ref="H573">IF(C573="","",XLOOKUP(C573,'Master Data'!K:K,'Master Data'!O:O,"Input in Master Data",0,1))</f>
        <v/>
      </c>
      <c r="I573" s="341" t="str">
        <f t="array" ref="I573">if(U573="","",XLOOKUP(U573,Master[Company],Master[Blow],"Unknown",0,1))</f>
        <v/>
      </c>
      <c r="J573" s="341" t="str">
        <f t="array" ref="J573">if(U573="","",XLOOKUP(U573,Master[Company],Master[Pigging],"Unknown",0,1))</f>
        <v/>
      </c>
      <c r="K573" s="341" t="str">
        <f t="array" ref="K573">if(U573="","",XLOOKUP(U573,Master[Company],Master[Load Method],"Unknown",0,1))</f>
        <v/>
      </c>
      <c r="L573" s="341" t="str">
        <f t="array" ref="L573">if(U573="","",XLOOKUP(U573,Master[Company],Master[Line Distance],"Unknown",0,1))</f>
        <v/>
      </c>
      <c r="M573" s="394"/>
      <c r="N573" s="341"/>
      <c r="O573" s="341"/>
      <c r="P573" s="341" t="str">
        <f t="array" ref="P573">if(U573="","",XLOOKUP(U573,Master[Company],Master[Terms],"NA",0,1))</f>
        <v/>
      </c>
      <c r="Q573" s="341" t="str">
        <f t="shared" si="1"/>
        <v/>
      </c>
      <c r="R573" s="341" t="str">
        <f t="array" ref="R573">if(U573="","",XLOOKUP(U573,Master[Company],Master[Group],"NA",0,1))</f>
        <v/>
      </c>
      <c r="S573" s="341" t="str">
        <f t="array" ref="S573">if(U573="","",XLOOKUP(U573,Master[Company],Master[Loading Location],"NA",0,1))</f>
        <v/>
      </c>
      <c r="T573" s="341" t="str">
        <f t="array" ref="T573">if(U573="","",XLOOKUP(U573,Master[Company],Master[Acronym],"NA",0,1))</f>
        <v/>
      </c>
      <c r="U573" s="341"/>
      <c r="V573" s="342"/>
      <c r="W573" s="342"/>
      <c r="X573" s="341" t="str">
        <f t="shared" si="2"/>
        <v/>
      </c>
      <c r="Y573" s="341" t="str">
        <f t="shared" si="3"/>
        <v/>
      </c>
      <c r="Z573" s="341"/>
      <c r="AA573" s="341"/>
      <c r="AB573" s="341"/>
      <c r="AC573" s="401"/>
      <c r="AD573" s="563"/>
      <c r="AE573" s="564"/>
      <c r="AF573" s="564"/>
      <c r="AG573" s="564"/>
      <c r="AH573" s="564"/>
      <c r="AI573" s="564"/>
      <c r="AJ573" s="564"/>
      <c r="AK573" s="564"/>
      <c r="AL573" s="563"/>
      <c r="AM573" s="564"/>
      <c r="AN573" s="564"/>
      <c r="AO573" s="564"/>
      <c r="AP573" s="564"/>
      <c r="AQ573" s="564"/>
      <c r="AR573" s="564"/>
      <c r="AS573" s="564"/>
      <c r="AT573" s="401"/>
      <c r="AU573" s="399"/>
      <c r="AV573" s="617"/>
      <c r="AW573" s="401"/>
      <c r="AX573" s="401"/>
      <c r="AY573" s="341"/>
      <c r="AZ573" s="341"/>
      <c r="BA573" s="341"/>
      <c r="BB573" s="341"/>
      <c r="BC573" s="341"/>
      <c r="BD573" s="401"/>
      <c r="BE573" s="341"/>
      <c r="BF573" s="341"/>
      <c r="BG573" s="402"/>
      <c r="BH573" s="403"/>
      <c r="BI573" s="405"/>
      <c r="BJ573" s="405"/>
      <c r="BK573" s="405"/>
      <c r="BL573" s="405"/>
      <c r="BM573" s="514"/>
    </row>
    <row r="574" ht="18.75" customHeight="1">
      <c r="A574" s="400" t="str">
        <f t="shared" si="4"/>
        <v/>
      </c>
      <c r="B574" s="341"/>
      <c r="C574" s="559"/>
      <c r="D574" s="341"/>
      <c r="E574" s="638"/>
      <c r="F574" s="393"/>
      <c r="G574" s="341" t="str">
        <f t="array" ref="G574">IF(C574="","",XLOOKUP(C574,'Master Data'!K:K,'Master Data'!N:N,"Input in Master Data",0,1))</f>
        <v/>
      </c>
      <c r="H574" s="341" t="str">
        <f t="array" ref="H574">IF(C574="","",XLOOKUP(C574,'Master Data'!K:K,'Master Data'!O:O,"Input in Master Data",0,1))</f>
        <v/>
      </c>
      <c r="I574" s="341" t="str">
        <f t="array" ref="I574">if(U574="","",XLOOKUP(U574,Master[Company],Master[Blow],"Unknown",0,1))</f>
        <v/>
      </c>
      <c r="J574" s="341" t="str">
        <f t="array" ref="J574">if(U574="","",XLOOKUP(U574,Master[Company],Master[Pigging],"Unknown",0,1))</f>
        <v/>
      </c>
      <c r="K574" s="341" t="str">
        <f t="array" ref="K574">if(U574="","",XLOOKUP(U574,Master[Company],Master[Load Method],"Unknown",0,1))</f>
        <v/>
      </c>
      <c r="L574" s="341" t="str">
        <f t="array" ref="L574">if(U574="","",XLOOKUP(U574,Master[Company],Master[Line Distance],"Unknown",0,1))</f>
        <v/>
      </c>
      <c r="M574" s="394"/>
      <c r="N574" s="341"/>
      <c r="O574" s="341"/>
      <c r="P574" s="341" t="str">
        <f t="array" ref="P574">if(U574="","",XLOOKUP(U574,Master[Company],Master[Terms],"NA",0,1))</f>
        <v/>
      </c>
      <c r="Q574" s="341" t="str">
        <f t="shared" si="1"/>
        <v/>
      </c>
      <c r="R574" s="341" t="str">
        <f t="array" ref="R574">if(U574="","",XLOOKUP(U574,Master[Company],Master[Group],"NA",0,1))</f>
        <v/>
      </c>
      <c r="S574" s="341" t="str">
        <f t="array" ref="S574">if(U574="","",XLOOKUP(U574,Master[Company],Master[Loading Location],"NA",0,1))</f>
        <v/>
      </c>
      <c r="T574" s="341" t="str">
        <f t="array" ref="T574">if(U574="","",XLOOKUP(U574,Master[Company],Master[Acronym],"NA",0,1))</f>
        <v/>
      </c>
      <c r="U574" s="341"/>
      <c r="V574" s="342"/>
      <c r="W574" s="342"/>
      <c r="X574" s="341" t="str">
        <f t="shared" si="2"/>
        <v/>
      </c>
      <c r="Y574" s="341" t="str">
        <f t="shared" si="3"/>
        <v/>
      </c>
      <c r="Z574" s="341"/>
      <c r="AA574" s="341"/>
      <c r="AB574" s="341"/>
      <c r="AC574" s="401"/>
      <c r="AD574" s="563"/>
      <c r="AE574" s="564"/>
      <c r="AF574" s="564"/>
      <c r="AG574" s="564"/>
      <c r="AH574" s="564"/>
      <c r="AI574" s="564"/>
      <c r="AJ574" s="564"/>
      <c r="AK574" s="564"/>
      <c r="AL574" s="563"/>
      <c r="AM574" s="564"/>
      <c r="AN574" s="564"/>
      <c r="AO574" s="564"/>
      <c r="AP574" s="564"/>
      <c r="AQ574" s="564"/>
      <c r="AR574" s="564"/>
      <c r="AS574" s="564"/>
      <c r="AT574" s="401"/>
      <c r="AU574" s="399"/>
      <c r="AV574" s="617"/>
      <c r="AW574" s="401"/>
      <c r="AX574" s="401"/>
      <c r="AY574" s="341"/>
      <c r="AZ574" s="341"/>
      <c r="BA574" s="341"/>
      <c r="BB574" s="341"/>
      <c r="BC574" s="341"/>
      <c r="BD574" s="401"/>
      <c r="BE574" s="341"/>
      <c r="BF574" s="341"/>
      <c r="BG574" s="402"/>
      <c r="BH574" s="403"/>
      <c r="BI574" s="405"/>
      <c r="BJ574" s="405"/>
      <c r="BK574" s="405"/>
      <c r="BL574" s="405"/>
      <c r="BM574" s="514"/>
    </row>
    <row r="575" ht="18.75" customHeight="1">
      <c r="A575" s="400" t="str">
        <f t="shared" si="4"/>
        <v/>
      </c>
      <c r="B575" s="341"/>
      <c r="C575" s="559"/>
      <c r="D575" s="341"/>
      <c r="E575" s="638"/>
      <c r="F575" s="393"/>
      <c r="G575" s="341" t="str">
        <f t="array" ref="G575">IF(C575="","",XLOOKUP(C575,'Master Data'!K:K,'Master Data'!N:N,"Input in Master Data",0,1))</f>
        <v/>
      </c>
      <c r="H575" s="341" t="str">
        <f t="array" ref="H575">IF(C575="","",XLOOKUP(C575,'Master Data'!K:K,'Master Data'!O:O,"Input in Master Data",0,1))</f>
        <v/>
      </c>
      <c r="I575" s="341" t="str">
        <f t="array" ref="I575">if(U575="","",XLOOKUP(U575,Master[Company],Master[Blow],"Unknown",0,1))</f>
        <v/>
      </c>
      <c r="J575" s="341" t="str">
        <f t="array" ref="J575">if(U575="","",XLOOKUP(U575,Master[Company],Master[Pigging],"Unknown",0,1))</f>
        <v/>
      </c>
      <c r="K575" s="341" t="str">
        <f t="array" ref="K575">if(U575="","",XLOOKUP(U575,Master[Company],Master[Load Method],"Unknown",0,1))</f>
        <v/>
      </c>
      <c r="L575" s="341" t="str">
        <f t="array" ref="L575">if(U575="","",XLOOKUP(U575,Master[Company],Master[Line Distance],"Unknown",0,1))</f>
        <v/>
      </c>
      <c r="M575" s="394"/>
      <c r="N575" s="341"/>
      <c r="O575" s="341"/>
      <c r="P575" s="341" t="str">
        <f t="array" ref="P575">if(U575="","",XLOOKUP(U575,Master[Company],Master[Terms],"NA",0,1))</f>
        <v/>
      </c>
      <c r="Q575" s="341" t="str">
        <f t="shared" si="1"/>
        <v/>
      </c>
      <c r="R575" s="341" t="str">
        <f t="array" ref="R575">if(U575="","",XLOOKUP(U575,Master[Company],Master[Group],"NA",0,1))</f>
        <v/>
      </c>
      <c r="S575" s="341" t="str">
        <f t="array" ref="S575">if(U575="","",XLOOKUP(U575,Master[Company],Master[Loading Location],"NA",0,1))</f>
        <v/>
      </c>
      <c r="T575" s="341" t="str">
        <f t="array" ref="T575">if(U575="","",XLOOKUP(U575,Master[Company],Master[Acronym],"NA",0,1))</f>
        <v/>
      </c>
      <c r="U575" s="341"/>
      <c r="V575" s="342"/>
      <c r="W575" s="342"/>
      <c r="X575" s="341" t="str">
        <f t="shared" si="2"/>
        <v/>
      </c>
      <c r="Y575" s="341" t="str">
        <f t="shared" si="3"/>
        <v/>
      </c>
      <c r="Z575" s="341"/>
      <c r="AA575" s="341"/>
      <c r="AB575" s="341"/>
      <c r="AC575" s="401"/>
      <c r="AD575" s="563"/>
      <c r="AE575" s="564"/>
      <c r="AF575" s="564"/>
      <c r="AG575" s="564"/>
      <c r="AH575" s="564"/>
      <c r="AI575" s="564"/>
      <c r="AJ575" s="564"/>
      <c r="AK575" s="564"/>
      <c r="AL575" s="563"/>
      <c r="AM575" s="564"/>
      <c r="AN575" s="564"/>
      <c r="AO575" s="564"/>
      <c r="AP575" s="564"/>
      <c r="AQ575" s="564"/>
      <c r="AR575" s="564"/>
      <c r="AS575" s="564"/>
      <c r="AT575" s="401"/>
      <c r="AU575" s="399"/>
      <c r="AV575" s="617"/>
      <c r="AW575" s="401"/>
      <c r="AX575" s="401"/>
      <c r="AY575" s="341"/>
      <c r="AZ575" s="341"/>
      <c r="BA575" s="341"/>
      <c r="BB575" s="341"/>
      <c r="BC575" s="341"/>
      <c r="BD575" s="401"/>
      <c r="BE575" s="341"/>
      <c r="BF575" s="341"/>
      <c r="BG575" s="402"/>
      <c r="BH575" s="403"/>
      <c r="BI575" s="405"/>
      <c r="BJ575" s="405"/>
      <c r="BK575" s="405"/>
      <c r="BL575" s="405"/>
      <c r="BM575" s="514"/>
    </row>
    <row r="576" ht="18.75" customHeight="1">
      <c r="A576" s="400" t="str">
        <f t="shared" si="4"/>
        <v/>
      </c>
      <c r="B576" s="341"/>
      <c r="C576" s="559"/>
      <c r="D576" s="341"/>
      <c r="E576" s="638"/>
      <c r="F576" s="393"/>
      <c r="G576" s="341" t="str">
        <f t="array" ref="G576">IF(C576="","",XLOOKUP(C576,'Master Data'!K:K,'Master Data'!N:N,"Input in Master Data",0,1))</f>
        <v/>
      </c>
      <c r="H576" s="341" t="str">
        <f t="array" ref="H576">IF(C576="","",XLOOKUP(C576,'Master Data'!K:K,'Master Data'!O:O,"Input in Master Data",0,1))</f>
        <v/>
      </c>
      <c r="I576" s="341" t="str">
        <f t="array" ref="I576">if(U576="","",XLOOKUP(U576,Master[Company],Master[Blow],"Unknown",0,1))</f>
        <v/>
      </c>
      <c r="J576" s="341" t="str">
        <f t="array" ref="J576">if(U576="","",XLOOKUP(U576,Master[Company],Master[Pigging],"Unknown",0,1))</f>
        <v/>
      </c>
      <c r="K576" s="341" t="str">
        <f t="array" ref="K576">if(U576="","",XLOOKUP(U576,Master[Company],Master[Load Method],"Unknown",0,1))</f>
        <v/>
      </c>
      <c r="L576" s="341" t="str">
        <f t="array" ref="L576">if(U576="","",XLOOKUP(U576,Master[Company],Master[Line Distance],"Unknown",0,1))</f>
        <v/>
      </c>
      <c r="M576" s="394"/>
      <c r="N576" s="341"/>
      <c r="O576" s="341"/>
      <c r="P576" s="341" t="str">
        <f t="array" ref="P576">if(U576="","",XLOOKUP(U576,Master[Company],Master[Terms],"NA",0,1))</f>
        <v/>
      </c>
      <c r="Q576" s="341" t="str">
        <f t="shared" si="1"/>
        <v/>
      </c>
      <c r="R576" s="341" t="str">
        <f t="array" ref="R576">if(U576="","",XLOOKUP(U576,Master[Company],Master[Group],"NA",0,1))</f>
        <v/>
      </c>
      <c r="S576" s="341" t="str">
        <f t="array" ref="S576">if(U576="","",XLOOKUP(U576,Master[Company],Master[Loading Location],"NA",0,1))</f>
        <v/>
      </c>
      <c r="T576" s="341" t="str">
        <f t="array" ref="T576">if(U576="","",XLOOKUP(U576,Master[Company],Master[Acronym],"NA",0,1))</f>
        <v/>
      </c>
      <c r="U576" s="341"/>
      <c r="V576" s="342"/>
      <c r="W576" s="342"/>
      <c r="X576" s="341" t="str">
        <f t="shared" si="2"/>
        <v/>
      </c>
      <c r="Y576" s="341" t="str">
        <f t="shared" si="3"/>
        <v/>
      </c>
      <c r="Z576" s="341"/>
      <c r="AA576" s="341"/>
      <c r="AB576" s="341"/>
      <c r="AC576" s="401"/>
      <c r="AD576" s="563"/>
      <c r="AE576" s="564"/>
      <c r="AF576" s="564"/>
      <c r="AG576" s="564"/>
      <c r="AH576" s="564"/>
      <c r="AI576" s="564"/>
      <c r="AJ576" s="564"/>
      <c r="AK576" s="564"/>
      <c r="AL576" s="563"/>
      <c r="AM576" s="564"/>
      <c r="AN576" s="564"/>
      <c r="AO576" s="564"/>
      <c r="AP576" s="564"/>
      <c r="AQ576" s="564"/>
      <c r="AR576" s="564"/>
      <c r="AS576" s="564"/>
      <c r="AT576" s="401"/>
      <c r="AU576" s="399"/>
      <c r="AV576" s="617"/>
      <c r="AW576" s="401"/>
      <c r="AX576" s="401"/>
      <c r="AY576" s="341"/>
      <c r="AZ576" s="341"/>
      <c r="BA576" s="341"/>
      <c r="BB576" s="341"/>
      <c r="BC576" s="341"/>
      <c r="BD576" s="401"/>
      <c r="BE576" s="341"/>
      <c r="BF576" s="341"/>
      <c r="BG576" s="402"/>
      <c r="BH576" s="403"/>
      <c r="BI576" s="405"/>
      <c r="BJ576" s="405"/>
      <c r="BK576" s="405"/>
      <c r="BL576" s="405"/>
      <c r="BM576" s="514"/>
    </row>
    <row r="577" ht="18.75" customHeight="1">
      <c r="A577" s="400" t="str">
        <f t="shared" si="4"/>
        <v/>
      </c>
      <c r="B577" s="341"/>
      <c r="C577" s="559"/>
      <c r="D577" s="341"/>
      <c r="E577" s="638"/>
      <c r="F577" s="393"/>
      <c r="G577" s="341" t="str">
        <f t="array" ref="G577">IF(C577="","",XLOOKUP(C577,'Master Data'!K:K,'Master Data'!N:N,"Input in Master Data",0,1))</f>
        <v/>
      </c>
      <c r="H577" s="341" t="str">
        <f t="array" ref="H577">IF(C577="","",XLOOKUP(C577,'Master Data'!K:K,'Master Data'!O:O,"Input in Master Data",0,1))</f>
        <v/>
      </c>
      <c r="I577" s="341" t="str">
        <f t="array" ref="I577">if(U577="","",XLOOKUP(U577,Master[Company],Master[Blow],"Unknown",0,1))</f>
        <v/>
      </c>
      <c r="J577" s="341" t="str">
        <f t="array" ref="J577">if(U577="","",XLOOKUP(U577,Master[Company],Master[Pigging],"Unknown",0,1))</f>
        <v/>
      </c>
      <c r="K577" s="341" t="str">
        <f t="array" ref="K577">if(U577="","",XLOOKUP(U577,Master[Company],Master[Load Method],"Unknown",0,1))</f>
        <v/>
      </c>
      <c r="L577" s="341" t="str">
        <f t="array" ref="L577">if(U577="","",XLOOKUP(U577,Master[Company],Master[Line Distance],"Unknown",0,1))</f>
        <v/>
      </c>
      <c r="M577" s="394"/>
      <c r="N577" s="341"/>
      <c r="O577" s="341"/>
      <c r="P577" s="341" t="str">
        <f t="array" ref="P577">if(U577="","",XLOOKUP(U577,Master[Company],Master[Terms],"NA",0,1))</f>
        <v/>
      </c>
      <c r="Q577" s="341" t="str">
        <f t="shared" si="1"/>
        <v/>
      </c>
      <c r="R577" s="341" t="str">
        <f t="array" ref="R577">if(U577="","",XLOOKUP(U577,Master[Company],Master[Group],"NA",0,1))</f>
        <v/>
      </c>
      <c r="S577" s="341" t="str">
        <f t="array" ref="S577">if(U577="","",XLOOKUP(U577,Master[Company],Master[Loading Location],"NA",0,1))</f>
        <v/>
      </c>
      <c r="T577" s="341" t="str">
        <f t="array" ref="T577">if(U577="","",XLOOKUP(U577,Master[Company],Master[Acronym],"NA",0,1))</f>
        <v/>
      </c>
      <c r="U577" s="341"/>
      <c r="V577" s="342"/>
      <c r="W577" s="342"/>
      <c r="X577" s="341" t="str">
        <f t="shared" si="2"/>
        <v/>
      </c>
      <c r="Y577" s="341" t="str">
        <f t="shared" si="3"/>
        <v/>
      </c>
      <c r="Z577" s="341"/>
      <c r="AA577" s="341"/>
      <c r="AB577" s="341"/>
      <c r="AC577" s="401"/>
      <c r="AD577" s="563"/>
      <c r="AE577" s="564"/>
      <c r="AF577" s="564"/>
      <c r="AG577" s="564"/>
      <c r="AH577" s="564"/>
      <c r="AI577" s="564"/>
      <c r="AJ577" s="564"/>
      <c r="AK577" s="564"/>
      <c r="AL577" s="563"/>
      <c r="AM577" s="564"/>
      <c r="AN577" s="564"/>
      <c r="AO577" s="564"/>
      <c r="AP577" s="564"/>
      <c r="AQ577" s="564"/>
      <c r="AR577" s="564"/>
      <c r="AS577" s="564"/>
      <c r="AT577" s="401"/>
      <c r="AU577" s="399"/>
      <c r="AV577" s="617"/>
      <c r="AW577" s="401"/>
      <c r="AX577" s="401"/>
      <c r="AY577" s="341"/>
      <c r="AZ577" s="341"/>
      <c r="BA577" s="341"/>
      <c r="BB577" s="341"/>
      <c r="BC577" s="341"/>
      <c r="BD577" s="401"/>
      <c r="BE577" s="341"/>
      <c r="BF577" s="341"/>
      <c r="BG577" s="402"/>
      <c r="BH577" s="403"/>
      <c r="BI577" s="405"/>
      <c r="BJ577" s="405"/>
      <c r="BK577" s="405"/>
      <c r="BL577" s="405"/>
      <c r="BM577" s="514"/>
    </row>
    <row r="578" ht="18.75" customHeight="1">
      <c r="A578" s="400" t="str">
        <f t="shared" si="4"/>
        <v/>
      </c>
      <c r="B578" s="341"/>
      <c r="C578" s="559"/>
      <c r="D578" s="341"/>
      <c r="E578" s="638"/>
      <c r="F578" s="393"/>
      <c r="G578" s="341" t="str">
        <f t="array" ref="G578">IF(C578="","",XLOOKUP(C578,'Master Data'!K:K,'Master Data'!N:N,"Input in Master Data",0,1))</f>
        <v/>
      </c>
      <c r="H578" s="341" t="str">
        <f t="array" ref="H578">IF(C578="","",XLOOKUP(C578,'Master Data'!K:K,'Master Data'!O:O,"Input in Master Data",0,1))</f>
        <v/>
      </c>
      <c r="I578" s="341" t="str">
        <f t="array" ref="I578">if(U578="","",XLOOKUP(U578,Master[Company],Master[Blow],"Unknown",0,1))</f>
        <v/>
      </c>
      <c r="J578" s="341" t="str">
        <f t="array" ref="J578">if(U578="","",XLOOKUP(U578,Master[Company],Master[Pigging],"Unknown",0,1))</f>
        <v/>
      </c>
      <c r="K578" s="341" t="str">
        <f t="array" ref="K578">if(U578="","",XLOOKUP(U578,Master[Company],Master[Load Method],"Unknown",0,1))</f>
        <v/>
      </c>
      <c r="L578" s="341" t="str">
        <f t="array" ref="L578">if(U578="","",XLOOKUP(U578,Master[Company],Master[Line Distance],"Unknown",0,1))</f>
        <v/>
      </c>
      <c r="M578" s="394"/>
      <c r="N578" s="341"/>
      <c r="O578" s="341"/>
      <c r="P578" s="341" t="str">
        <f t="array" ref="P578">if(U578="","",XLOOKUP(U578,Master[Company],Master[Terms],"NA",0,1))</f>
        <v/>
      </c>
      <c r="Q578" s="341" t="str">
        <f t="shared" si="1"/>
        <v/>
      </c>
      <c r="R578" s="341" t="str">
        <f t="array" ref="R578">if(U578="","",XLOOKUP(U578,Master[Company],Master[Group],"NA",0,1))</f>
        <v/>
      </c>
      <c r="S578" s="341" t="str">
        <f t="array" ref="S578">if(U578="","",XLOOKUP(U578,Master[Company],Master[Loading Location],"NA",0,1))</f>
        <v/>
      </c>
      <c r="T578" s="341" t="str">
        <f t="array" ref="T578">if(U578="","",XLOOKUP(U578,Master[Company],Master[Acronym],"NA",0,1))</f>
        <v/>
      </c>
      <c r="U578" s="341"/>
      <c r="V578" s="342"/>
      <c r="W578" s="342"/>
      <c r="X578" s="341" t="str">
        <f t="shared" si="2"/>
        <v/>
      </c>
      <c r="Y578" s="341" t="str">
        <f t="shared" si="3"/>
        <v/>
      </c>
      <c r="Z578" s="341"/>
      <c r="AA578" s="341"/>
      <c r="AB578" s="341"/>
      <c r="AC578" s="401"/>
      <c r="AD578" s="563"/>
      <c r="AE578" s="564"/>
      <c r="AF578" s="564"/>
      <c r="AG578" s="564"/>
      <c r="AH578" s="564"/>
      <c r="AI578" s="564"/>
      <c r="AJ578" s="564"/>
      <c r="AK578" s="564"/>
      <c r="AL578" s="563"/>
      <c r="AM578" s="564"/>
      <c r="AN578" s="564"/>
      <c r="AO578" s="564"/>
      <c r="AP578" s="564"/>
      <c r="AQ578" s="564"/>
      <c r="AR578" s="564"/>
      <c r="AS578" s="564"/>
      <c r="AT578" s="401"/>
      <c r="AU578" s="399"/>
      <c r="AV578" s="617"/>
      <c r="AW578" s="401"/>
      <c r="AX578" s="401"/>
      <c r="AY578" s="341"/>
      <c r="AZ578" s="341"/>
      <c r="BA578" s="341"/>
      <c r="BB578" s="341"/>
      <c r="BC578" s="341"/>
      <c r="BD578" s="401"/>
      <c r="BE578" s="341"/>
      <c r="BF578" s="341"/>
      <c r="BG578" s="402"/>
      <c r="BH578" s="403"/>
      <c r="BI578" s="405"/>
      <c r="BJ578" s="405"/>
      <c r="BK578" s="405"/>
      <c r="BL578" s="405"/>
      <c r="BM578" s="514"/>
    </row>
    <row r="579" ht="18.75" customHeight="1">
      <c r="A579" s="400" t="str">
        <f t="shared" si="4"/>
        <v/>
      </c>
      <c r="B579" s="341"/>
      <c r="C579" s="559"/>
      <c r="D579" s="341"/>
      <c r="E579" s="638"/>
      <c r="F579" s="393"/>
      <c r="G579" s="341" t="str">
        <f t="array" ref="G579">IF(C579="","",XLOOKUP(C579,'Master Data'!K:K,'Master Data'!N:N,"Input in Master Data",0,1))</f>
        <v/>
      </c>
      <c r="H579" s="341" t="str">
        <f t="array" ref="H579">IF(C579="","",XLOOKUP(C579,'Master Data'!K:K,'Master Data'!O:O,"Input in Master Data",0,1))</f>
        <v/>
      </c>
      <c r="I579" s="341" t="str">
        <f t="array" ref="I579">if(U579="","",XLOOKUP(U579,Master[Company],Master[Blow],"Unknown",0,1))</f>
        <v/>
      </c>
      <c r="J579" s="341" t="str">
        <f t="array" ref="J579">if(U579="","",XLOOKUP(U579,Master[Company],Master[Pigging],"Unknown",0,1))</f>
        <v/>
      </c>
      <c r="K579" s="341" t="str">
        <f t="array" ref="K579">if(U579="","",XLOOKUP(U579,Master[Company],Master[Load Method],"Unknown",0,1))</f>
        <v/>
      </c>
      <c r="L579" s="341" t="str">
        <f t="array" ref="L579">if(U579="","",XLOOKUP(U579,Master[Company],Master[Line Distance],"Unknown",0,1))</f>
        <v/>
      </c>
      <c r="M579" s="394"/>
      <c r="N579" s="341"/>
      <c r="O579" s="341"/>
      <c r="P579" s="341" t="str">
        <f t="array" ref="P579">if(U579="","",XLOOKUP(U579,Master[Company],Master[Terms],"NA",0,1))</f>
        <v/>
      </c>
      <c r="Q579" s="341" t="str">
        <f t="shared" si="1"/>
        <v/>
      </c>
      <c r="R579" s="341" t="str">
        <f t="array" ref="R579">if(U579="","",XLOOKUP(U579,Master[Company],Master[Group],"NA",0,1))</f>
        <v/>
      </c>
      <c r="S579" s="341" t="str">
        <f t="array" ref="S579">if(U579="","",XLOOKUP(U579,Master[Company],Master[Loading Location],"NA",0,1))</f>
        <v/>
      </c>
      <c r="T579" s="341" t="str">
        <f t="array" ref="T579">if(U579="","",XLOOKUP(U579,Master[Company],Master[Acronym],"NA",0,1))</f>
        <v/>
      </c>
      <c r="U579" s="341"/>
      <c r="V579" s="342"/>
      <c r="W579" s="342"/>
      <c r="X579" s="341" t="str">
        <f t="shared" si="2"/>
        <v/>
      </c>
      <c r="Y579" s="341" t="str">
        <f t="shared" si="3"/>
        <v/>
      </c>
      <c r="Z579" s="341"/>
      <c r="AA579" s="341"/>
      <c r="AB579" s="341"/>
      <c r="AC579" s="401"/>
      <c r="AD579" s="563"/>
      <c r="AE579" s="564"/>
      <c r="AF579" s="564"/>
      <c r="AG579" s="564"/>
      <c r="AH579" s="564"/>
      <c r="AI579" s="564"/>
      <c r="AJ579" s="564"/>
      <c r="AK579" s="564"/>
      <c r="AL579" s="563"/>
      <c r="AM579" s="564"/>
      <c r="AN579" s="564"/>
      <c r="AO579" s="564"/>
      <c r="AP579" s="564"/>
      <c r="AQ579" s="564"/>
      <c r="AR579" s="564"/>
      <c r="AS579" s="564"/>
      <c r="AT579" s="401"/>
      <c r="AU579" s="399"/>
      <c r="AV579" s="617"/>
      <c r="AW579" s="401"/>
      <c r="AX579" s="401"/>
      <c r="AY579" s="341"/>
      <c r="AZ579" s="341"/>
      <c r="BA579" s="341"/>
      <c r="BB579" s="341"/>
      <c r="BC579" s="341"/>
      <c r="BD579" s="401"/>
      <c r="BE579" s="341"/>
      <c r="BF579" s="341"/>
      <c r="BG579" s="402"/>
      <c r="BH579" s="403"/>
      <c r="BI579" s="405"/>
      <c r="BJ579" s="405"/>
      <c r="BK579" s="405"/>
      <c r="BL579" s="405"/>
      <c r="BM579" s="514"/>
    </row>
    <row r="580" ht="18.75" customHeight="1">
      <c r="A580" s="400" t="str">
        <f t="shared" si="4"/>
        <v/>
      </c>
      <c r="B580" s="341"/>
      <c r="C580" s="559"/>
      <c r="D580" s="341"/>
      <c r="E580" s="638"/>
      <c r="F580" s="393"/>
      <c r="G580" s="341" t="str">
        <f t="array" ref="G580">IF(C580="","",XLOOKUP(C580,'Master Data'!K:K,'Master Data'!N:N,"Input in Master Data",0,1))</f>
        <v/>
      </c>
      <c r="H580" s="341" t="str">
        <f t="array" ref="H580">IF(C580="","",XLOOKUP(C580,'Master Data'!K:K,'Master Data'!O:O,"Input in Master Data",0,1))</f>
        <v/>
      </c>
      <c r="I580" s="341" t="str">
        <f t="array" ref="I580">if(U580="","",XLOOKUP(U580,Master[Company],Master[Blow],"Unknown",0,1))</f>
        <v/>
      </c>
      <c r="J580" s="341" t="str">
        <f t="array" ref="J580">if(U580="","",XLOOKUP(U580,Master[Company],Master[Pigging],"Unknown",0,1))</f>
        <v/>
      </c>
      <c r="K580" s="341" t="str">
        <f t="array" ref="K580">if(U580="","",XLOOKUP(U580,Master[Company],Master[Load Method],"Unknown",0,1))</f>
        <v/>
      </c>
      <c r="L580" s="341" t="str">
        <f t="array" ref="L580">if(U580="","",XLOOKUP(U580,Master[Company],Master[Line Distance],"Unknown",0,1))</f>
        <v/>
      </c>
      <c r="M580" s="394"/>
      <c r="N580" s="341"/>
      <c r="O580" s="341"/>
      <c r="P580" s="341" t="str">
        <f t="array" ref="P580">if(U580="","",XLOOKUP(U580,Master[Company],Master[Terms],"NA",0,1))</f>
        <v/>
      </c>
      <c r="Q580" s="341" t="str">
        <f t="shared" si="1"/>
        <v/>
      </c>
      <c r="R580" s="341" t="str">
        <f t="array" ref="R580">if(U580="","",XLOOKUP(U580,Master[Company],Master[Group],"NA",0,1))</f>
        <v/>
      </c>
      <c r="S580" s="341" t="str">
        <f t="array" ref="S580">if(U580="","",XLOOKUP(U580,Master[Company],Master[Loading Location],"NA",0,1))</f>
        <v/>
      </c>
      <c r="T580" s="341" t="str">
        <f t="array" ref="T580">if(U580="","",XLOOKUP(U580,Master[Company],Master[Acronym],"NA",0,1))</f>
        <v/>
      </c>
      <c r="U580" s="341"/>
      <c r="V580" s="342"/>
      <c r="W580" s="342"/>
      <c r="X580" s="341" t="str">
        <f t="shared" si="2"/>
        <v/>
      </c>
      <c r="Y580" s="341" t="str">
        <f t="shared" si="3"/>
        <v/>
      </c>
      <c r="Z580" s="341"/>
      <c r="AA580" s="341"/>
      <c r="AB580" s="341"/>
      <c r="AC580" s="401"/>
      <c r="AD580" s="563"/>
      <c r="AE580" s="564"/>
      <c r="AF580" s="564"/>
      <c r="AG580" s="564"/>
      <c r="AH580" s="564"/>
      <c r="AI580" s="564"/>
      <c r="AJ580" s="564"/>
      <c r="AK580" s="564"/>
      <c r="AL580" s="563"/>
      <c r="AM580" s="564"/>
      <c r="AN580" s="564"/>
      <c r="AO580" s="564"/>
      <c r="AP580" s="564"/>
      <c r="AQ580" s="564"/>
      <c r="AR580" s="564"/>
      <c r="AS580" s="564"/>
      <c r="AT580" s="401"/>
      <c r="AU580" s="399"/>
      <c r="AV580" s="617"/>
      <c r="AW580" s="401"/>
      <c r="AX580" s="401"/>
      <c r="AY580" s="341"/>
      <c r="AZ580" s="341"/>
      <c r="BA580" s="341"/>
      <c r="BB580" s="341"/>
      <c r="BC580" s="341"/>
      <c r="BD580" s="401"/>
      <c r="BE580" s="341"/>
      <c r="BF580" s="341"/>
      <c r="BG580" s="402"/>
      <c r="BH580" s="403"/>
      <c r="BI580" s="405"/>
      <c r="BJ580" s="405"/>
      <c r="BK580" s="405"/>
      <c r="BL580" s="405"/>
      <c r="BM580" s="514"/>
    </row>
    <row r="581" ht="18.75" customHeight="1">
      <c r="A581" s="400" t="str">
        <f t="shared" si="4"/>
        <v/>
      </c>
      <c r="B581" s="341"/>
      <c r="C581" s="559"/>
      <c r="D581" s="341"/>
      <c r="E581" s="638"/>
      <c r="F581" s="393"/>
      <c r="G581" s="341" t="str">
        <f t="array" ref="G581">IF(C581="","",XLOOKUP(C581,'Master Data'!K:K,'Master Data'!N:N,"Input in Master Data",0,1))</f>
        <v/>
      </c>
      <c r="H581" s="341" t="str">
        <f t="array" ref="H581">IF(C581="","",XLOOKUP(C581,'Master Data'!K:K,'Master Data'!O:O,"Input in Master Data",0,1))</f>
        <v/>
      </c>
      <c r="I581" s="341" t="str">
        <f t="array" ref="I581">if(U581="","",XLOOKUP(U581,Master[Company],Master[Blow],"Unknown",0,1))</f>
        <v/>
      </c>
      <c r="J581" s="341" t="str">
        <f t="array" ref="J581">if(U581="","",XLOOKUP(U581,Master[Company],Master[Pigging],"Unknown",0,1))</f>
        <v/>
      </c>
      <c r="K581" s="341" t="str">
        <f t="array" ref="K581">if(U581="","",XLOOKUP(U581,Master[Company],Master[Load Method],"Unknown",0,1))</f>
        <v/>
      </c>
      <c r="L581" s="341" t="str">
        <f t="array" ref="L581">if(U581="","",XLOOKUP(U581,Master[Company],Master[Line Distance],"Unknown",0,1))</f>
        <v/>
      </c>
      <c r="M581" s="394"/>
      <c r="N581" s="341"/>
      <c r="O581" s="341"/>
      <c r="P581" s="341" t="str">
        <f t="array" ref="P581">if(U581="","",XLOOKUP(U581,Master[Company],Master[Terms],"NA",0,1))</f>
        <v/>
      </c>
      <c r="Q581" s="341" t="str">
        <f t="shared" si="1"/>
        <v/>
      </c>
      <c r="R581" s="341" t="str">
        <f t="array" ref="R581">if(U581="","",XLOOKUP(U581,Master[Company],Master[Group],"NA",0,1))</f>
        <v/>
      </c>
      <c r="S581" s="341" t="str">
        <f t="array" ref="S581">if(U581="","",XLOOKUP(U581,Master[Company],Master[Loading Location],"NA",0,1))</f>
        <v/>
      </c>
      <c r="T581" s="341" t="str">
        <f t="array" ref="T581">if(U581="","",XLOOKUP(U581,Master[Company],Master[Acronym],"NA",0,1))</f>
        <v/>
      </c>
      <c r="U581" s="341"/>
      <c r="V581" s="342"/>
      <c r="W581" s="342"/>
      <c r="X581" s="341" t="str">
        <f t="shared" si="2"/>
        <v/>
      </c>
      <c r="Y581" s="341" t="str">
        <f t="shared" si="3"/>
        <v/>
      </c>
      <c r="Z581" s="341"/>
      <c r="AA581" s="341"/>
      <c r="AB581" s="341"/>
      <c r="AC581" s="401"/>
      <c r="AD581" s="563"/>
      <c r="AE581" s="564"/>
      <c r="AF581" s="564"/>
      <c r="AG581" s="564"/>
      <c r="AH581" s="564"/>
      <c r="AI581" s="564"/>
      <c r="AJ581" s="564"/>
      <c r="AK581" s="564"/>
      <c r="AL581" s="563"/>
      <c r="AM581" s="564"/>
      <c r="AN581" s="564"/>
      <c r="AO581" s="564"/>
      <c r="AP581" s="564"/>
      <c r="AQ581" s="564"/>
      <c r="AR581" s="564"/>
      <c r="AS581" s="564"/>
      <c r="AT581" s="401"/>
      <c r="AU581" s="399"/>
      <c r="AV581" s="617"/>
      <c r="AW581" s="401"/>
      <c r="AX581" s="401"/>
      <c r="AY581" s="341"/>
      <c r="AZ581" s="341"/>
      <c r="BA581" s="341"/>
      <c r="BB581" s="341"/>
      <c r="BC581" s="341"/>
      <c r="BD581" s="401"/>
      <c r="BE581" s="341"/>
      <c r="BF581" s="341"/>
      <c r="BG581" s="402"/>
      <c r="BH581" s="403"/>
      <c r="BI581" s="405"/>
      <c r="BJ581" s="405"/>
      <c r="BK581" s="405"/>
      <c r="BL581" s="405"/>
      <c r="BM581" s="514"/>
    </row>
    <row r="582" ht="18.75" customHeight="1">
      <c r="A582" s="400" t="str">
        <f t="shared" si="4"/>
        <v/>
      </c>
      <c r="B582" s="341"/>
      <c r="C582" s="559"/>
      <c r="D582" s="341"/>
      <c r="E582" s="638"/>
      <c r="F582" s="393"/>
      <c r="G582" s="341" t="str">
        <f t="array" ref="G582">IF(C582="","",XLOOKUP(C582,'Master Data'!K:K,'Master Data'!N:N,"Input in Master Data",0,1))</f>
        <v/>
      </c>
      <c r="H582" s="341" t="str">
        <f t="array" ref="H582">IF(C582="","",XLOOKUP(C582,'Master Data'!K:K,'Master Data'!O:O,"Input in Master Data",0,1))</f>
        <v/>
      </c>
      <c r="I582" s="341" t="str">
        <f t="array" ref="I582">if(U582="","",XLOOKUP(U582,Master[Company],Master[Blow],"Unknown",0,1))</f>
        <v/>
      </c>
      <c r="J582" s="341" t="str">
        <f t="array" ref="J582">if(U582="","",XLOOKUP(U582,Master[Company],Master[Pigging],"Unknown",0,1))</f>
        <v/>
      </c>
      <c r="K582" s="341" t="str">
        <f t="array" ref="K582">if(U582="","",XLOOKUP(U582,Master[Company],Master[Load Method],"Unknown",0,1))</f>
        <v/>
      </c>
      <c r="L582" s="341" t="str">
        <f t="array" ref="L582">if(U582="","",XLOOKUP(U582,Master[Company],Master[Line Distance],"Unknown",0,1))</f>
        <v/>
      </c>
      <c r="M582" s="394"/>
      <c r="N582" s="341"/>
      <c r="O582" s="341"/>
      <c r="P582" s="341" t="str">
        <f t="array" ref="P582">if(U582="","",XLOOKUP(U582,Master[Company],Master[Terms],"NA",0,1))</f>
        <v/>
      </c>
      <c r="Q582" s="341" t="str">
        <f t="shared" si="1"/>
        <v/>
      </c>
      <c r="R582" s="341" t="str">
        <f t="array" ref="R582">if(U582="","",XLOOKUP(U582,Master[Company],Master[Group],"NA",0,1))</f>
        <v/>
      </c>
      <c r="S582" s="341" t="str">
        <f t="array" ref="S582">if(U582="","",XLOOKUP(U582,Master[Company],Master[Loading Location],"NA",0,1))</f>
        <v/>
      </c>
      <c r="T582" s="341" t="str">
        <f t="array" ref="T582">if(U582="","",XLOOKUP(U582,Master[Company],Master[Acronym],"NA",0,1))</f>
        <v/>
      </c>
      <c r="U582" s="341"/>
      <c r="V582" s="342"/>
      <c r="W582" s="342"/>
      <c r="X582" s="341" t="str">
        <f t="shared" si="2"/>
        <v/>
      </c>
      <c r="Y582" s="341" t="str">
        <f t="shared" si="3"/>
        <v/>
      </c>
      <c r="Z582" s="341"/>
      <c r="AA582" s="341"/>
      <c r="AB582" s="341"/>
      <c r="AC582" s="401"/>
      <c r="AD582" s="563"/>
      <c r="AE582" s="564"/>
      <c r="AF582" s="564"/>
      <c r="AG582" s="564"/>
      <c r="AH582" s="564"/>
      <c r="AI582" s="564"/>
      <c r="AJ582" s="564"/>
      <c r="AK582" s="564"/>
      <c r="AL582" s="563"/>
      <c r="AM582" s="564"/>
      <c r="AN582" s="564"/>
      <c r="AO582" s="564"/>
      <c r="AP582" s="564"/>
      <c r="AQ582" s="564"/>
      <c r="AR582" s="564"/>
      <c r="AS582" s="564"/>
      <c r="AT582" s="401"/>
      <c r="AU582" s="399"/>
      <c r="AV582" s="617"/>
      <c r="AW582" s="401"/>
      <c r="AX582" s="401"/>
      <c r="AY582" s="341"/>
      <c r="AZ582" s="341"/>
      <c r="BA582" s="341"/>
      <c r="BB582" s="341"/>
      <c r="BC582" s="341"/>
      <c r="BD582" s="401"/>
      <c r="BE582" s="341"/>
      <c r="BF582" s="341"/>
      <c r="BG582" s="402"/>
      <c r="BH582" s="403"/>
      <c r="BI582" s="405"/>
      <c r="BJ582" s="405"/>
      <c r="BK582" s="405"/>
      <c r="BL582" s="405"/>
      <c r="BM582" s="514"/>
    </row>
    <row r="583" ht="18.75" customHeight="1">
      <c r="A583" s="400" t="str">
        <f t="shared" si="4"/>
        <v/>
      </c>
      <c r="B583" s="341"/>
      <c r="C583" s="559"/>
      <c r="D583" s="341"/>
      <c r="E583" s="638"/>
      <c r="F583" s="393"/>
      <c r="G583" s="341" t="str">
        <f t="array" ref="G583">IF(C583="","",XLOOKUP(C583,'Master Data'!K:K,'Master Data'!N:N,"Input in Master Data",0,1))</f>
        <v/>
      </c>
      <c r="H583" s="341" t="str">
        <f t="array" ref="H583">IF(C583="","",XLOOKUP(C583,'Master Data'!K:K,'Master Data'!O:O,"Input in Master Data",0,1))</f>
        <v/>
      </c>
      <c r="I583" s="341" t="str">
        <f t="array" ref="I583">if(U583="","",XLOOKUP(U583,Master[Company],Master[Blow],"Unknown",0,1))</f>
        <v/>
      </c>
      <c r="J583" s="341" t="str">
        <f t="array" ref="J583">if(U583="","",XLOOKUP(U583,Master[Company],Master[Pigging],"Unknown",0,1))</f>
        <v/>
      </c>
      <c r="K583" s="341" t="str">
        <f t="array" ref="K583">if(U583="","",XLOOKUP(U583,Master[Company],Master[Load Method],"Unknown",0,1))</f>
        <v/>
      </c>
      <c r="L583" s="341" t="str">
        <f t="array" ref="L583">if(U583="","",XLOOKUP(U583,Master[Company],Master[Line Distance],"Unknown",0,1))</f>
        <v/>
      </c>
      <c r="M583" s="394"/>
      <c r="N583" s="341"/>
      <c r="O583" s="341"/>
      <c r="P583" s="341" t="str">
        <f t="array" ref="P583">if(U583="","",XLOOKUP(U583,Master[Company],Master[Terms],"NA",0,1))</f>
        <v/>
      </c>
      <c r="Q583" s="341" t="str">
        <f t="shared" si="1"/>
        <v/>
      </c>
      <c r="R583" s="341" t="str">
        <f t="array" ref="R583">if(U583="","",XLOOKUP(U583,Master[Company],Master[Group],"NA",0,1))</f>
        <v/>
      </c>
      <c r="S583" s="341" t="str">
        <f t="array" ref="S583">if(U583="","",XLOOKUP(U583,Master[Company],Master[Loading Location],"NA",0,1))</f>
        <v/>
      </c>
      <c r="T583" s="341" t="str">
        <f t="array" ref="T583">if(U583="","",XLOOKUP(U583,Master[Company],Master[Acronym],"NA",0,1))</f>
        <v/>
      </c>
      <c r="U583" s="341"/>
      <c r="V583" s="342"/>
      <c r="W583" s="342"/>
      <c r="X583" s="341" t="str">
        <f t="shared" si="2"/>
        <v/>
      </c>
      <c r="Y583" s="341" t="str">
        <f t="shared" si="3"/>
        <v/>
      </c>
      <c r="Z583" s="341"/>
      <c r="AA583" s="341"/>
      <c r="AB583" s="341"/>
      <c r="AC583" s="401"/>
      <c r="AD583" s="563"/>
      <c r="AE583" s="564"/>
      <c r="AF583" s="564"/>
      <c r="AG583" s="564"/>
      <c r="AH583" s="564"/>
      <c r="AI583" s="564"/>
      <c r="AJ583" s="564"/>
      <c r="AK583" s="564"/>
      <c r="AL583" s="563"/>
      <c r="AM583" s="564"/>
      <c r="AN583" s="564"/>
      <c r="AO583" s="564"/>
      <c r="AP583" s="564"/>
      <c r="AQ583" s="564"/>
      <c r="AR583" s="564"/>
      <c r="AS583" s="564"/>
      <c r="AT583" s="401"/>
      <c r="AU583" s="399"/>
      <c r="AV583" s="617"/>
      <c r="AW583" s="401"/>
      <c r="AX583" s="401"/>
      <c r="AY583" s="341"/>
      <c r="AZ583" s="341"/>
      <c r="BA583" s="341"/>
      <c r="BB583" s="341"/>
      <c r="BC583" s="341"/>
      <c r="BD583" s="401"/>
      <c r="BE583" s="341"/>
      <c r="BF583" s="341"/>
      <c r="BG583" s="402"/>
      <c r="BH583" s="403"/>
      <c r="BI583" s="405"/>
      <c r="BJ583" s="405"/>
      <c r="BK583" s="405"/>
      <c r="BL583" s="405"/>
      <c r="BM583" s="514"/>
    </row>
    <row r="584" ht="18.75" customHeight="1">
      <c r="A584" s="400" t="str">
        <f t="shared" si="4"/>
        <v/>
      </c>
      <c r="B584" s="341"/>
      <c r="C584" s="559"/>
      <c r="D584" s="341"/>
      <c r="E584" s="638"/>
      <c r="F584" s="393"/>
      <c r="G584" s="341" t="str">
        <f t="array" ref="G584">IF(C584="","",XLOOKUP(C584,'Master Data'!K:K,'Master Data'!N:N,"Input in Master Data",0,1))</f>
        <v/>
      </c>
      <c r="H584" s="341" t="str">
        <f t="array" ref="H584">IF(C584="","",XLOOKUP(C584,'Master Data'!K:K,'Master Data'!O:O,"Input in Master Data",0,1))</f>
        <v/>
      </c>
      <c r="I584" s="341" t="str">
        <f t="array" ref="I584">if(U584="","",XLOOKUP(U584,Master[Company],Master[Blow],"Unknown",0,1))</f>
        <v/>
      </c>
      <c r="J584" s="341" t="str">
        <f t="array" ref="J584">if(U584="","",XLOOKUP(U584,Master[Company],Master[Pigging],"Unknown",0,1))</f>
        <v/>
      </c>
      <c r="K584" s="341" t="str">
        <f t="array" ref="K584">if(U584="","",XLOOKUP(U584,Master[Company],Master[Load Method],"Unknown",0,1))</f>
        <v/>
      </c>
      <c r="L584" s="341" t="str">
        <f t="array" ref="L584">if(U584="","",XLOOKUP(U584,Master[Company],Master[Line Distance],"Unknown",0,1))</f>
        <v/>
      </c>
      <c r="M584" s="394"/>
      <c r="N584" s="341"/>
      <c r="O584" s="341"/>
      <c r="P584" s="341" t="str">
        <f t="array" ref="P584">if(U584="","",XLOOKUP(U584,Master[Company],Master[Terms],"NA",0,1))</f>
        <v/>
      </c>
      <c r="Q584" s="341" t="str">
        <f t="shared" si="1"/>
        <v/>
      </c>
      <c r="R584" s="341" t="str">
        <f t="array" ref="R584">if(U584="","",XLOOKUP(U584,Master[Company],Master[Group],"NA",0,1))</f>
        <v/>
      </c>
      <c r="S584" s="341" t="str">
        <f t="array" ref="S584">if(U584="","",XLOOKUP(U584,Master[Company],Master[Loading Location],"NA",0,1))</f>
        <v/>
      </c>
      <c r="T584" s="341" t="str">
        <f t="array" ref="T584">if(U584="","",XLOOKUP(U584,Master[Company],Master[Acronym],"NA",0,1))</f>
        <v/>
      </c>
      <c r="U584" s="341"/>
      <c r="V584" s="342"/>
      <c r="W584" s="342"/>
      <c r="X584" s="341" t="str">
        <f t="shared" si="2"/>
        <v/>
      </c>
      <c r="Y584" s="341" t="str">
        <f t="shared" si="3"/>
        <v/>
      </c>
      <c r="Z584" s="341"/>
      <c r="AA584" s="341"/>
      <c r="AB584" s="341"/>
      <c r="AC584" s="401"/>
      <c r="AD584" s="563"/>
      <c r="AE584" s="564"/>
      <c r="AF584" s="564"/>
      <c r="AG584" s="564"/>
      <c r="AH584" s="564"/>
      <c r="AI584" s="564"/>
      <c r="AJ584" s="564"/>
      <c r="AK584" s="564"/>
      <c r="AL584" s="563"/>
      <c r="AM584" s="564"/>
      <c r="AN584" s="564"/>
      <c r="AO584" s="564"/>
      <c r="AP584" s="564"/>
      <c r="AQ584" s="564"/>
      <c r="AR584" s="564"/>
      <c r="AS584" s="564"/>
      <c r="AT584" s="401"/>
      <c r="AU584" s="399"/>
      <c r="AV584" s="617"/>
      <c r="AW584" s="401"/>
      <c r="AX584" s="401"/>
      <c r="AY584" s="341"/>
      <c r="AZ584" s="341"/>
      <c r="BA584" s="341"/>
      <c r="BB584" s="341"/>
      <c r="BC584" s="341"/>
      <c r="BD584" s="401"/>
      <c r="BE584" s="341"/>
      <c r="BF584" s="341"/>
      <c r="BG584" s="402"/>
      <c r="BH584" s="403"/>
      <c r="BI584" s="405"/>
      <c r="BJ584" s="405"/>
      <c r="BK584" s="405"/>
      <c r="BL584" s="405"/>
      <c r="BM584" s="514"/>
    </row>
    <row r="585" ht="18.75" customHeight="1">
      <c r="A585" s="400" t="str">
        <f t="shared" si="4"/>
        <v/>
      </c>
      <c r="B585" s="341"/>
      <c r="C585" s="559"/>
      <c r="D585" s="341"/>
      <c r="E585" s="638"/>
      <c r="F585" s="393"/>
      <c r="G585" s="341" t="str">
        <f t="array" ref="G585">IF(C585="","",XLOOKUP(C585,'Master Data'!K:K,'Master Data'!N:N,"Input in Master Data",0,1))</f>
        <v/>
      </c>
      <c r="H585" s="341" t="str">
        <f t="array" ref="H585">IF(C585="","",XLOOKUP(C585,'Master Data'!K:K,'Master Data'!O:O,"Input in Master Data",0,1))</f>
        <v/>
      </c>
      <c r="I585" s="341" t="str">
        <f t="array" ref="I585">if(U585="","",XLOOKUP(U585,Master[Company],Master[Blow],"Unknown",0,1))</f>
        <v/>
      </c>
      <c r="J585" s="341" t="str">
        <f t="array" ref="J585">if(U585="","",XLOOKUP(U585,Master[Company],Master[Pigging],"Unknown",0,1))</f>
        <v/>
      </c>
      <c r="K585" s="341" t="str">
        <f t="array" ref="K585">if(U585="","",XLOOKUP(U585,Master[Company],Master[Load Method],"Unknown",0,1))</f>
        <v/>
      </c>
      <c r="L585" s="341" t="str">
        <f t="array" ref="L585">if(U585="","",XLOOKUP(U585,Master[Company],Master[Line Distance],"Unknown",0,1))</f>
        <v/>
      </c>
      <c r="M585" s="394"/>
      <c r="N585" s="341"/>
      <c r="O585" s="341"/>
      <c r="P585" s="341" t="str">
        <f t="array" ref="P585">if(U585="","",XLOOKUP(U585,Master[Company],Master[Terms],"NA",0,1))</f>
        <v/>
      </c>
      <c r="Q585" s="341" t="str">
        <f t="shared" si="1"/>
        <v/>
      </c>
      <c r="R585" s="341" t="str">
        <f t="array" ref="R585">if(U585="","",XLOOKUP(U585,Master[Company],Master[Group],"NA",0,1))</f>
        <v/>
      </c>
      <c r="S585" s="341" t="str">
        <f t="array" ref="S585">if(U585="","",XLOOKUP(U585,Master[Company],Master[Loading Location],"NA",0,1))</f>
        <v/>
      </c>
      <c r="T585" s="341" t="str">
        <f t="array" ref="T585">if(U585="","",XLOOKUP(U585,Master[Company],Master[Acronym],"NA",0,1))</f>
        <v/>
      </c>
      <c r="U585" s="341"/>
      <c r="V585" s="342"/>
      <c r="W585" s="342"/>
      <c r="X585" s="341" t="str">
        <f t="shared" si="2"/>
        <v/>
      </c>
      <c r="Y585" s="341" t="str">
        <f t="shared" si="3"/>
        <v/>
      </c>
      <c r="Z585" s="341"/>
      <c r="AA585" s="341"/>
      <c r="AB585" s="341"/>
      <c r="AC585" s="401"/>
      <c r="AD585" s="563"/>
      <c r="AE585" s="564"/>
      <c r="AF585" s="564"/>
      <c r="AG585" s="564"/>
      <c r="AH585" s="564"/>
      <c r="AI585" s="564"/>
      <c r="AJ585" s="564"/>
      <c r="AK585" s="564"/>
      <c r="AL585" s="563"/>
      <c r="AM585" s="564"/>
      <c r="AN585" s="564"/>
      <c r="AO585" s="564"/>
      <c r="AP585" s="564"/>
      <c r="AQ585" s="564"/>
      <c r="AR585" s="564"/>
      <c r="AS585" s="564"/>
      <c r="AT585" s="401"/>
      <c r="AU585" s="399"/>
      <c r="AV585" s="617"/>
      <c r="AW585" s="401"/>
      <c r="AX585" s="401"/>
      <c r="AY585" s="341"/>
      <c r="AZ585" s="341"/>
      <c r="BA585" s="341"/>
      <c r="BB585" s="341"/>
      <c r="BC585" s="341"/>
      <c r="BD585" s="401"/>
      <c r="BE585" s="341"/>
      <c r="BF585" s="341"/>
      <c r="BG585" s="402"/>
      <c r="BH585" s="403"/>
      <c r="BI585" s="405"/>
      <c r="BJ585" s="405"/>
      <c r="BK585" s="405"/>
      <c r="BL585" s="405"/>
      <c r="BM585" s="514"/>
    </row>
    <row r="586" ht="18.75" customHeight="1">
      <c r="A586" s="400" t="str">
        <f t="shared" si="4"/>
        <v/>
      </c>
      <c r="B586" s="341"/>
      <c r="C586" s="559"/>
      <c r="D586" s="341"/>
      <c r="E586" s="638"/>
      <c r="F586" s="393"/>
      <c r="G586" s="341" t="str">
        <f t="array" ref="G586">IF(C586="","",XLOOKUP(C586,'Master Data'!K:K,'Master Data'!N:N,"Input in Master Data",0,1))</f>
        <v/>
      </c>
      <c r="H586" s="341" t="str">
        <f t="array" ref="H586">IF(C586="","",XLOOKUP(C586,'Master Data'!K:K,'Master Data'!O:O,"Input in Master Data",0,1))</f>
        <v/>
      </c>
      <c r="I586" s="341" t="str">
        <f t="array" ref="I586">if(U586="","",XLOOKUP(U586,Master[Company],Master[Blow],"Unknown",0,1))</f>
        <v/>
      </c>
      <c r="J586" s="341" t="str">
        <f t="array" ref="J586">if(U586="","",XLOOKUP(U586,Master[Company],Master[Pigging],"Unknown",0,1))</f>
        <v/>
      </c>
      <c r="K586" s="341" t="str">
        <f t="array" ref="K586">if(U586="","",XLOOKUP(U586,Master[Company],Master[Load Method],"Unknown",0,1))</f>
        <v/>
      </c>
      <c r="L586" s="341" t="str">
        <f t="array" ref="L586">if(U586="","",XLOOKUP(U586,Master[Company],Master[Line Distance],"Unknown",0,1))</f>
        <v/>
      </c>
      <c r="M586" s="394"/>
      <c r="N586" s="341"/>
      <c r="O586" s="341"/>
      <c r="P586" s="341" t="str">
        <f t="array" ref="P586">if(U586="","",XLOOKUP(U586,Master[Company],Master[Terms],"NA",0,1))</f>
        <v/>
      </c>
      <c r="Q586" s="341" t="str">
        <f t="shared" si="1"/>
        <v/>
      </c>
      <c r="R586" s="341" t="str">
        <f t="array" ref="R586">if(U586="","",XLOOKUP(U586,Master[Company],Master[Group],"NA",0,1))</f>
        <v/>
      </c>
      <c r="S586" s="341" t="str">
        <f t="array" ref="S586">if(U586="","",XLOOKUP(U586,Master[Company],Master[Loading Location],"NA",0,1))</f>
        <v/>
      </c>
      <c r="T586" s="341" t="str">
        <f t="array" ref="T586">if(U586="","",XLOOKUP(U586,Master[Company],Master[Acronym],"NA",0,1))</f>
        <v/>
      </c>
      <c r="U586" s="341"/>
      <c r="V586" s="342"/>
      <c r="W586" s="342"/>
      <c r="X586" s="341" t="str">
        <f t="shared" si="2"/>
        <v/>
      </c>
      <c r="Y586" s="341" t="str">
        <f t="shared" si="3"/>
        <v/>
      </c>
      <c r="Z586" s="341"/>
      <c r="AA586" s="341"/>
      <c r="AB586" s="341"/>
      <c r="AC586" s="401"/>
      <c r="AD586" s="563"/>
      <c r="AE586" s="564"/>
      <c r="AF586" s="564"/>
      <c r="AG586" s="564"/>
      <c r="AH586" s="564"/>
      <c r="AI586" s="564"/>
      <c r="AJ586" s="564"/>
      <c r="AK586" s="564"/>
      <c r="AL586" s="563"/>
      <c r="AM586" s="564"/>
      <c r="AN586" s="564"/>
      <c r="AO586" s="564"/>
      <c r="AP586" s="564"/>
      <c r="AQ586" s="564"/>
      <c r="AR586" s="564"/>
      <c r="AS586" s="564"/>
      <c r="AT586" s="401"/>
      <c r="AU586" s="399"/>
      <c r="AV586" s="617"/>
      <c r="AW586" s="401"/>
      <c r="AX586" s="401"/>
      <c r="AY586" s="341"/>
      <c r="AZ586" s="341"/>
      <c r="BA586" s="341"/>
      <c r="BB586" s="341"/>
      <c r="BC586" s="341"/>
      <c r="BD586" s="401"/>
      <c r="BE586" s="341"/>
      <c r="BF586" s="341"/>
      <c r="BG586" s="402"/>
      <c r="BH586" s="403"/>
      <c r="BI586" s="405"/>
      <c r="BJ586" s="405"/>
      <c r="BK586" s="405"/>
      <c r="BL586" s="405"/>
      <c r="BM586" s="514"/>
    </row>
    <row r="587" ht="18.75" customHeight="1">
      <c r="A587" s="400" t="str">
        <f t="shared" si="4"/>
        <v/>
      </c>
      <c r="B587" s="341"/>
      <c r="C587" s="559"/>
      <c r="D587" s="341"/>
      <c r="E587" s="638"/>
      <c r="F587" s="393"/>
      <c r="G587" s="341" t="str">
        <f t="array" ref="G587">IF(C587="","",XLOOKUP(C587,'Master Data'!K:K,'Master Data'!N:N,"Input in Master Data",0,1))</f>
        <v/>
      </c>
      <c r="H587" s="341" t="str">
        <f t="array" ref="H587">IF(C587="","",XLOOKUP(C587,'Master Data'!K:K,'Master Data'!O:O,"Input in Master Data",0,1))</f>
        <v/>
      </c>
      <c r="I587" s="341" t="str">
        <f t="array" ref="I587">if(U587="","",XLOOKUP(U587,Master[Company],Master[Blow],"Unknown",0,1))</f>
        <v/>
      </c>
      <c r="J587" s="341" t="str">
        <f t="array" ref="J587">if(U587="","",XLOOKUP(U587,Master[Company],Master[Pigging],"Unknown",0,1))</f>
        <v/>
      </c>
      <c r="K587" s="341" t="str">
        <f t="array" ref="K587">if(U587="","",XLOOKUP(U587,Master[Company],Master[Load Method],"Unknown",0,1))</f>
        <v/>
      </c>
      <c r="L587" s="341" t="str">
        <f t="array" ref="L587">if(U587="","",XLOOKUP(U587,Master[Company],Master[Line Distance],"Unknown",0,1))</f>
        <v/>
      </c>
      <c r="M587" s="394"/>
      <c r="N587" s="341"/>
      <c r="O587" s="341"/>
      <c r="P587" s="341" t="str">
        <f t="array" ref="P587">if(U587="","",XLOOKUP(U587,Master[Company],Master[Terms],"NA",0,1))</f>
        <v/>
      </c>
      <c r="Q587" s="341" t="str">
        <f t="shared" si="1"/>
        <v/>
      </c>
      <c r="R587" s="341" t="str">
        <f t="array" ref="R587">if(U587="","",XLOOKUP(U587,Master[Company],Master[Group],"NA",0,1))</f>
        <v/>
      </c>
      <c r="S587" s="341" t="str">
        <f t="array" ref="S587">if(U587="","",XLOOKUP(U587,Master[Company],Master[Loading Location],"NA",0,1))</f>
        <v/>
      </c>
      <c r="T587" s="341" t="str">
        <f t="array" ref="T587">if(U587="","",XLOOKUP(U587,Master[Company],Master[Acronym],"NA",0,1))</f>
        <v/>
      </c>
      <c r="U587" s="341"/>
      <c r="V587" s="342"/>
      <c r="W587" s="342"/>
      <c r="X587" s="341" t="str">
        <f t="shared" si="2"/>
        <v/>
      </c>
      <c r="Y587" s="341" t="str">
        <f t="shared" si="3"/>
        <v/>
      </c>
      <c r="Z587" s="341"/>
      <c r="AA587" s="341"/>
      <c r="AB587" s="341"/>
      <c r="AC587" s="401"/>
      <c r="AD587" s="563"/>
      <c r="AE587" s="564"/>
      <c r="AF587" s="564"/>
      <c r="AG587" s="564"/>
      <c r="AH587" s="564"/>
      <c r="AI587" s="564"/>
      <c r="AJ587" s="564"/>
      <c r="AK587" s="564"/>
      <c r="AL587" s="563"/>
      <c r="AM587" s="564"/>
      <c r="AN587" s="564"/>
      <c r="AO587" s="564"/>
      <c r="AP587" s="564"/>
      <c r="AQ587" s="564"/>
      <c r="AR587" s="564"/>
      <c r="AS587" s="564"/>
      <c r="AT587" s="401"/>
      <c r="AU587" s="399"/>
      <c r="AV587" s="617"/>
      <c r="AW587" s="401"/>
      <c r="AX587" s="401"/>
      <c r="AY587" s="341"/>
      <c r="AZ587" s="341"/>
      <c r="BA587" s="341"/>
      <c r="BB587" s="341"/>
      <c r="BC587" s="341"/>
      <c r="BD587" s="401"/>
      <c r="BE587" s="341"/>
      <c r="BF587" s="341"/>
      <c r="BG587" s="402"/>
      <c r="BH587" s="403"/>
      <c r="BI587" s="405"/>
      <c r="BJ587" s="405"/>
      <c r="BK587" s="405"/>
      <c r="BL587" s="405"/>
      <c r="BM587" s="514"/>
    </row>
    <row r="588" ht="18.75" customHeight="1">
      <c r="A588" s="400" t="str">
        <f t="shared" si="4"/>
        <v/>
      </c>
      <c r="B588" s="341"/>
      <c r="C588" s="559"/>
      <c r="D588" s="341"/>
      <c r="E588" s="638"/>
      <c r="F588" s="393"/>
      <c r="G588" s="341" t="str">
        <f t="array" ref="G588">IF(C588="","",XLOOKUP(C588,'Master Data'!K:K,'Master Data'!N:N,"Input in Master Data",0,1))</f>
        <v/>
      </c>
      <c r="H588" s="341" t="str">
        <f t="array" ref="H588">IF(C588="","",XLOOKUP(C588,'Master Data'!K:K,'Master Data'!O:O,"Input in Master Data",0,1))</f>
        <v/>
      </c>
      <c r="I588" s="341" t="str">
        <f t="array" ref="I588">if(U588="","",XLOOKUP(U588,Master[Company],Master[Blow],"Unknown",0,1))</f>
        <v/>
      </c>
      <c r="J588" s="341" t="str">
        <f t="array" ref="J588">if(U588="","",XLOOKUP(U588,Master[Company],Master[Pigging],"Unknown",0,1))</f>
        <v/>
      </c>
      <c r="K588" s="341" t="str">
        <f t="array" ref="K588">if(U588="","",XLOOKUP(U588,Master[Company],Master[Load Method],"Unknown",0,1))</f>
        <v/>
      </c>
      <c r="L588" s="341" t="str">
        <f t="array" ref="L588">if(U588="","",XLOOKUP(U588,Master[Company],Master[Line Distance],"Unknown",0,1))</f>
        <v/>
      </c>
      <c r="M588" s="394"/>
      <c r="N588" s="341"/>
      <c r="O588" s="341"/>
      <c r="P588" s="341" t="str">
        <f t="array" ref="P588">if(U588="","",XLOOKUP(U588,Master[Company],Master[Terms],"NA",0,1))</f>
        <v/>
      </c>
      <c r="Q588" s="341" t="str">
        <f t="shared" si="1"/>
        <v/>
      </c>
      <c r="R588" s="341" t="str">
        <f t="array" ref="R588">if(U588="","",XLOOKUP(U588,Master[Company],Master[Group],"NA",0,1))</f>
        <v/>
      </c>
      <c r="S588" s="341" t="str">
        <f t="array" ref="S588">if(U588="","",XLOOKUP(U588,Master[Company],Master[Loading Location],"NA",0,1))</f>
        <v/>
      </c>
      <c r="T588" s="341" t="str">
        <f t="array" ref="T588">if(U588="","",XLOOKUP(U588,Master[Company],Master[Acronym],"NA",0,1))</f>
        <v/>
      </c>
      <c r="U588" s="341"/>
      <c r="V588" s="342"/>
      <c r="W588" s="342"/>
      <c r="X588" s="341" t="str">
        <f t="shared" si="2"/>
        <v/>
      </c>
      <c r="Y588" s="341" t="str">
        <f t="shared" si="3"/>
        <v/>
      </c>
      <c r="Z588" s="341"/>
      <c r="AA588" s="341"/>
      <c r="AB588" s="341"/>
      <c r="AC588" s="401"/>
      <c r="AD588" s="563"/>
      <c r="AE588" s="564"/>
      <c r="AF588" s="564"/>
      <c r="AG588" s="564"/>
      <c r="AH588" s="564"/>
      <c r="AI588" s="564"/>
      <c r="AJ588" s="564"/>
      <c r="AK588" s="564"/>
      <c r="AL588" s="563"/>
      <c r="AM588" s="564"/>
      <c r="AN588" s="564"/>
      <c r="AO588" s="564"/>
      <c r="AP588" s="564"/>
      <c r="AQ588" s="564"/>
      <c r="AR588" s="564"/>
      <c r="AS588" s="564"/>
      <c r="AT588" s="401"/>
      <c r="AU588" s="399"/>
      <c r="AV588" s="617"/>
      <c r="AW588" s="401"/>
      <c r="AX588" s="401"/>
      <c r="AY588" s="341"/>
      <c r="AZ588" s="341"/>
      <c r="BA588" s="341"/>
      <c r="BB588" s="341"/>
      <c r="BC588" s="341"/>
      <c r="BD588" s="401"/>
      <c r="BE588" s="341"/>
      <c r="BF588" s="341"/>
      <c r="BG588" s="402"/>
      <c r="BH588" s="403"/>
      <c r="BI588" s="405"/>
      <c r="BJ588" s="405"/>
      <c r="BK588" s="405"/>
      <c r="BL588" s="405"/>
      <c r="BM588" s="514"/>
    </row>
    <row r="589" ht="18.75" customHeight="1">
      <c r="A589" s="400" t="str">
        <f t="shared" si="4"/>
        <v/>
      </c>
      <c r="B589" s="341"/>
      <c r="C589" s="559"/>
      <c r="D589" s="341"/>
      <c r="E589" s="638"/>
      <c r="F589" s="393"/>
      <c r="G589" s="341" t="str">
        <f t="array" ref="G589">IF(C589="","",XLOOKUP(C589,'Master Data'!K:K,'Master Data'!N:N,"Input in Master Data",0,1))</f>
        <v/>
      </c>
      <c r="H589" s="341" t="str">
        <f t="array" ref="H589">IF(C589="","",XLOOKUP(C589,'Master Data'!K:K,'Master Data'!O:O,"Input in Master Data",0,1))</f>
        <v/>
      </c>
      <c r="I589" s="341" t="str">
        <f t="array" ref="I589">if(U589="","",XLOOKUP(U589,Master[Company],Master[Blow],"Unknown",0,1))</f>
        <v/>
      </c>
      <c r="J589" s="341" t="str">
        <f t="array" ref="J589">if(U589="","",XLOOKUP(U589,Master[Company],Master[Pigging],"Unknown",0,1))</f>
        <v/>
      </c>
      <c r="K589" s="341" t="str">
        <f t="array" ref="K589">if(U589="","",XLOOKUP(U589,Master[Company],Master[Load Method],"Unknown",0,1))</f>
        <v/>
      </c>
      <c r="L589" s="341" t="str">
        <f t="array" ref="L589">if(U589="","",XLOOKUP(U589,Master[Company],Master[Line Distance],"Unknown",0,1))</f>
        <v/>
      </c>
      <c r="M589" s="394"/>
      <c r="N589" s="341"/>
      <c r="O589" s="341"/>
      <c r="P589" s="341" t="str">
        <f t="array" ref="P589">if(U589="","",XLOOKUP(U589,Master[Company],Master[Terms],"NA",0,1))</f>
        <v/>
      </c>
      <c r="Q589" s="341" t="str">
        <f t="shared" si="1"/>
        <v/>
      </c>
      <c r="R589" s="341" t="str">
        <f t="array" ref="R589">if(U589="","",XLOOKUP(U589,Master[Company],Master[Group],"NA",0,1))</f>
        <v/>
      </c>
      <c r="S589" s="341" t="str">
        <f t="array" ref="S589">if(U589="","",XLOOKUP(U589,Master[Company],Master[Loading Location],"NA",0,1))</f>
        <v/>
      </c>
      <c r="T589" s="341" t="str">
        <f t="array" ref="T589">if(U589="","",XLOOKUP(U589,Master[Company],Master[Acronym],"NA",0,1))</f>
        <v/>
      </c>
      <c r="U589" s="341"/>
      <c r="V589" s="342"/>
      <c r="W589" s="342"/>
      <c r="X589" s="341" t="str">
        <f t="shared" si="2"/>
        <v/>
      </c>
      <c r="Y589" s="341" t="str">
        <f t="shared" si="3"/>
        <v/>
      </c>
      <c r="Z589" s="341"/>
      <c r="AA589" s="341"/>
      <c r="AB589" s="341"/>
      <c r="AC589" s="401"/>
      <c r="AD589" s="563"/>
      <c r="AE589" s="564"/>
      <c r="AF589" s="564"/>
      <c r="AG589" s="564"/>
      <c r="AH589" s="564"/>
      <c r="AI589" s="564"/>
      <c r="AJ589" s="564"/>
      <c r="AK589" s="564"/>
      <c r="AL589" s="563"/>
      <c r="AM589" s="564"/>
      <c r="AN589" s="564"/>
      <c r="AO589" s="564"/>
      <c r="AP589" s="564"/>
      <c r="AQ589" s="564"/>
      <c r="AR589" s="564"/>
      <c r="AS589" s="564"/>
      <c r="AT589" s="401"/>
      <c r="AU589" s="399"/>
      <c r="AV589" s="617"/>
      <c r="AW589" s="401"/>
      <c r="AX589" s="401"/>
      <c r="AY589" s="341"/>
      <c r="AZ589" s="341"/>
      <c r="BA589" s="341"/>
      <c r="BB589" s="341"/>
      <c r="BC589" s="341"/>
      <c r="BD589" s="401"/>
      <c r="BE589" s="341"/>
      <c r="BF589" s="341"/>
      <c r="BG589" s="402"/>
      <c r="BH589" s="403"/>
      <c r="BI589" s="405"/>
      <c r="BJ589" s="405"/>
      <c r="BK589" s="405"/>
      <c r="BL589" s="405"/>
      <c r="BM589" s="514"/>
    </row>
    <row r="590" ht="18.75" customHeight="1">
      <c r="A590" s="400" t="str">
        <f t="shared" si="4"/>
        <v/>
      </c>
      <c r="B590" s="341"/>
      <c r="C590" s="559"/>
      <c r="D590" s="341"/>
      <c r="E590" s="638"/>
      <c r="F590" s="393"/>
      <c r="G590" s="341" t="str">
        <f t="array" ref="G590">IF(C590="","",XLOOKUP(C590,'Master Data'!K:K,'Master Data'!N:N,"Input in Master Data",0,1))</f>
        <v/>
      </c>
      <c r="H590" s="341" t="str">
        <f t="array" ref="H590">IF(C590="","",XLOOKUP(C590,'Master Data'!K:K,'Master Data'!O:O,"Input in Master Data",0,1))</f>
        <v/>
      </c>
      <c r="I590" s="341" t="str">
        <f t="array" ref="I590">if(U590="","",XLOOKUP(U590,Master[Company],Master[Blow],"Unknown",0,1))</f>
        <v/>
      </c>
      <c r="J590" s="341" t="str">
        <f t="array" ref="J590">if(U590="","",XLOOKUP(U590,Master[Company],Master[Pigging],"Unknown",0,1))</f>
        <v/>
      </c>
      <c r="K590" s="341" t="str">
        <f t="array" ref="K590">if(U590="","",XLOOKUP(U590,Master[Company],Master[Load Method],"Unknown",0,1))</f>
        <v/>
      </c>
      <c r="L590" s="341" t="str">
        <f t="array" ref="L590">if(U590="","",XLOOKUP(U590,Master[Company],Master[Line Distance],"Unknown",0,1))</f>
        <v/>
      </c>
      <c r="M590" s="394"/>
      <c r="N590" s="341"/>
      <c r="O590" s="341"/>
      <c r="P590" s="341" t="str">
        <f t="array" ref="P590">if(U590="","",XLOOKUP(U590,Master[Company],Master[Terms],"NA",0,1))</f>
        <v/>
      </c>
      <c r="Q590" s="341" t="str">
        <f t="shared" si="1"/>
        <v/>
      </c>
      <c r="R590" s="341" t="str">
        <f t="array" ref="R590">if(U590="","",XLOOKUP(U590,Master[Company],Master[Group],"NA",0,1))</f>
        <v/>
      </c>
      <c r="S590" s="341" t="str">
        <f t="array" ref="S590">if(U590="","",XLOOKUP(U590,Master[Company],Master[Loading Location],"NA",0,1))</f>
        <v/>
      </c>
      <c r="T590" s="341" t="str">
        <f t="array" ref="T590">if(U590="","",XLOOKUP(U590,Master[Company],Master[Acronym],"NA",0,1))</f>
        <v/>
      </c>
      <c r="U590" s="341"/>
      <c r="V590" s="342"/>
      <c r="W590" s="342"/>
      <c r="X590" s="341" t="str">
        <f t="shared" si="2"/>
        <v/>
      </c>
      <c r="Y590" s="341" t="str">
        <f t="shared" si="3"/>
        <v/>
      </c>
      <c r="Z590" s="341"/>
      <c r="AA590" s="341"/>
      <c r="AB590" s="341"/>
      <c r="AC590" s="401"/>
      <c r="AD590" s="563"/>
      <c r="AE590" s="564"/>
      <c r="AF590" s="564"/>
      <c r="AG590" s="564"/>
      <c r="AH590" s="564"/>
      <c r="AI590" s="564"/>
      <c r="AJ590" s="564"/>
      <c r="AK590" s="564"/>
      <c r="AL590" s="563"/>
      <c r="AM590" s="564"/>
      <c r="AN590" s="564"/>
      <c r="AO590" s="564"/>
      <c r="AP590" s="564"/>
      <c r="AQ590" s="564"/>
      <c r="AR590" s="564"/>
      <c r="AS590" s="564"/>
      <c r="AT590" s="401"/>
      <c r="AU590" s="399"/>
      <c r="AV590" s="617"/>
      <c r="AW590" s="401"/>
      <c r="AX590" s="401"/>
      <c r="AY590" s="341"/>
      <c r="AZ590" s="341"/>
      <c r="BA590" s="341"/>
      <c r="BB590" s="341"/>
      <c r="BC590" s="341"/>
      <c r="BD590" s="401"/>
      <c r="BE590" s="341"/>
      <c r="BF590" s="341"/>
      <c r="BG590" s="402"/>
      <c r="BH590" s="403"/>
      <c r="BI590" s="405"/>
      <c r="BJ590" s="405"/>
      <c r="BK590" s="405"/>
      <c r="BL590" s="405"/>
      <c r="BM590" s="514"/>
    </row>
    <row r="591" ht="18.75" customHeight="1">
      <c r="A591" s="400" t="str">
        <f t="shared" si="4"/>
        <v/>
      </c>
      <c r="B591" s="341"/>
      <c r="C591" s="559"/>
      <c r="D591" s="341"/>
      <c r="E591" s="638"/>
      <c r="F591" s="393"/>
      <c r="G591" s="341" t="str">
        <f t="array" ref="G591">IF(C591="","",XLOOKUP(C591,'Master Data'!K:K,'Master Data'!N:N,"Input in Master Data",0,1))</f>
        <v/>
      </c>
      <c r="H591" s="341" t="str">
        <f t="array" ref="H591">IF(C591="","",XLOOKUP(C591,'Master Data'!K:K,'Master Data'!O:O,"Input in Master Data",0,1))</f>
        <v/>
      </c>
      <c r="I591" s="341" t="str">
        <f t="array" ref="I591">if(U591="","",XLOOKUP(U591,Master[Company],Master[Blow],"Unknown",0,1))</f>
        <v/>
      </c>
      <c r="J591" s="341" t="str">
        <f t="array" ref="J591">if(U591="","",XLOOKUP(U591,Master[Company],Master[Pigging],"Unknown",0,1))</f>
        <v/>
      </c>
      <c r="K591" s="341" t="str">
        <f t="array" ref="K591">if(U591="","",XLOOKUP(U591,Master[Company],Master[Load Method],"Unknown",0,1))</f>
        <v/>
      </c>
      <c r="L591" s="341" t="str">
        <f t="array" ref="L591">if(U591="","",XLOOKUP(U591,Master[Company],Master[Line Distance],"Unknown",0,1))</f>
        <v/>
      </c>
      <c r="M591" s="394"/>
      <c r="N591" s="341"/>
      <c r="O591" s="341"/>
      <c r="P591" s="341" t="str">
        <f t="array" ref="P591">if(U591="","",XLOOKUP(U591,Master[Company],Master[Terms],"NA",0,1))</f>
        <v/>
      </c>
      <c r="Q591" s="341" t="str">
        <f t="shared" si="1"/>
        <v/>
      </c>
      <c r="R591" s="341" t="str">
        <f t="array" ref="R591">if(U591="","",XLOOKUP(U591,Master[Company],Master[Group],"NA",0,1))</f>
        <v/>
      </c>
      <c r="S591" s="341" t="str">
        <f t="array" ref="S591">if(U591="","",XLOOKUP(U591,Master[Company],Master[Loading Location],"NA",0,1))</f>
        <v/>
      </c>
      <c r="T591" s="341" t="str">
        <f t="array" ref="T591">if(U591="","",XLOOKUP(U591,Master[Company],Master[Acronym],"NA",0,1))</f>
        <v/>
      </c>
      <c r="U591" s="341"/>
      <c r="V591" s="342"/>
      <c r="W591" s="342"/>
      <c r="X591" s="341" t="str">
        <f t="shared" si="2"/>
        <v/>
      </c>
      <c r="Y591" s="341" t="str">
        <f t="shared" si="3"/>
        <v/>
      </c>
      <c r="Z591" s="341"/>
      <c r="AA591" s="341"/>
      <c r="AB591" s="341"/>
      <c r="AC591" s="401"/>
      <c r="AD591" s="563"/>
      <c r="AE591" s="564"/>
      <c r="AF591" s="564"/>
      <c r="AG591" s="564"/>
      <c r="AH591" s="564"/>
      <c r="AI591" s="564"/>
      <c r="AJ591" s="564"/>
      <c r="AK591" s="564"/>
      <c r="AL591" s="563"/>
      <c r="AM591" s="564"/>
      <c r="AN591" s="564"/>
      <c r="AO591" s="564"/>
      <c r="AP591" s="564"/>
      <c r="AQ591" s="564"/>
      <c r="AR591" s="564"/>
      <c r="AS591" s="564"/>
      <c r="AT591" s="401"/>
      <c r="AU591" s="399"/>
      <c r="AV591" s="617"/>
      <c r="AW591" s="401"/>
      <c r="AX591" s="401"/>
      <c r="AY591" s="341"/>
      <c r="AZ591" s="341"/>
      <c r="BA591" s="341"/>
      <c r="BB591" s="341"/>
      <c r="BC591" s="341"/>
      <c r="BD591" s="401"/>
      <c r="BE591" s="341"/>
      <c r="BF591" s="341"/>
      <c r="BG591" s="402"/>
      <c r="BH591" s="403"/>
      <c r="BI591" s="405"/>
      <c r="BJ591" s="405"/>
      <c r="BK591" s="405"/>
      <c r="BL591" s="405"/>
      <c r="BM591" s="514"/>
    </row>
    <row r="592" ht="18.75" customHeight="1">
      <c r="A592" s="400" t="str">
        <f t="shared" si="4"/>
        <v/>
      </c>
      <c r="B592" s="341"/>
      <c r="C592" s="559"/>
      <c r="D592" s="341"/>
      <c r="E592" s="638"/>
      <c r="F592" s="393"/>
      <c r="G592" s="341" t="str">
        <f t="array" ref="G592">IF(C592="","",XLOOKUP(C592,'Master Data'!K:K,'Master Data'!N:N,"Input in Master Data",0,1))</f>
        <v/>
      </c>
      <c r="H592" s="341" t="str">
        <f t="array" ref="H592">IF(C592="","",XLOOKUP(C592,'Master Data'!K:K,'Master Data'!O:O,"Input in Master Data",0,1))</f>
        <v/>
      </c>
      <c r="I592" s="341" t="str">
        <f t="array" ref="I592">if(U592="","",XLOOKUP(U592,Master[Company],Master[Blow],"Unknown",0,1))</f>
        <v/>
      </c>
      <c r="J592" s="341" t="str">
        <f t="array" ref="J592">if(U592="","",XLOOKUP(U592,Master[Company],Master[Pigging],"Unknown",0,1))</f>
        <v/>
      </c>
      <c r="K592" s="341" t="str">
        <f t="array" ref="K592">if(U592="","",XLOOKUP(U592,Master[Company],Master[Load Method],"Unknown",0,1))</f>
        <v/>
      </c>
      <c r="L592" s="341" t="str">
        <f t="array" ref="L592">if(U592="","",XLOOKUP(U592,Master[Company],Master[Line Distance],"Unknown",0,1))</f>
        <v/>
      </c>
      <c r="M592" s="394"/>
      <c r="N592" s="341"/>
      <c r="O592" s="341"/>
      <c r="P592" s="341" t="str">
        <f t="array" ref="P592">if(U592="","",XLOOKUP(U592,Master[Company],Master[Terms],"NA",0,1))</f>
        <v/>
      </c>
      <c r="Q592" s="341" t="str">
        <f t="shared" si="1"/>
        <v/>
      </c>
      <c r="R592" s="341" t="str">
        <f t="array" ref="R592">if(U592="","",XLOOKUP(U592,Master[Company],Master[Group],"NA",0,1))</f>
        <v/>
      </c>
      <c r="S592" s="341" t="str">
        <f t="array" ref="S592">if(U592="","",XLOOKUP(U592,Master[Company],Master[Loading Location],"NA",0,1))</f>
        <v/>
      </c>
      <c r="T592" s="341" t="str">
        <f t="array" ref="T592">if(U592="","",XLOOKUP(U592,Master[Company],Master[Acronym],"NA",0,1))</f>
        <v/>
      </c>
      <c r="U592" s="341"/>
      <c r="V592" s="342"/>
      <c r="W592" s="342"/>
      <c r="X592" s="341" t="str">
        <f t="shared" si="2"/>
        <v/>
      </c>
      <c r="Y592" s="341" t="str">
        <f t="shared" si="3"/>
        <v/>
      </c>
      <c r="Z592" s="341"/>
      <c r="AA592" s="341"/>
      <c r="AB592" s="341"/>
      <c r="AC592" s="401"/>
      <c r="AD592" s="563"/>
      <c r="AE592" s="564"/>
      <c r="AF592" s="564"/>
      <c r="AG592" s="564"/>
      <c r="AH592" s="564"/>
      <c r="AI592" s="564"/>
      <c r="AJ592" s="564"/>
      <c r="AK592" s="564"/>
      <c r="AL592" s="563"/>
      <c r="AM592" s="564"/>
      <c r="AN592" s="564"/>
      <c r="AO592" s="564"/>
      <c r="AP592" s="564"/>
      <c r="AQ592" s="564"/>
      <c r="AR592" s="564"/>
      <c r="AS592" s="564"/>
      <c r="AT592" s="401"/>
      <c r="AU592" s="399"/>
      <c r="AV592" s="617"/>
      <c r="AW592" s="401"/>
      <c r="AX592" s="401"/>
      <c r="AY592" s="341"/>
      <c r="AZ592" s="341"/>
      <c r="BA592" s="341"/>
      <c r="BB592" s="341"/>
      <c r="BC592" s="341"/>
      <c r="BD592" s="401"/>
      <c r="BE592" s="341"/>
      <c r="BF592" s="341"/>
      <c r="BG592" s="402"/>
      <c r="BH592" s="403"/>
      <c r="BI592" s="405"/>
      <c r="BJ592" s="405"/>
      <c r="BK592" s="405"/>
      <c r="BL592" s="405"/>
      <c r="BM592" s="514"/>
    </row>
    <row r="593" ht="18.75" customHeight="1">
      <c r="A593" s="400" t="str">
        <f t="shared" si="4"/>
        <v/>
      </c>
      <c r="B593" s="341"/>
      <c r="C593" s="559"/>
      <c r="D593" s="341"/>
      <c r="E593" s="638"/>
      <c r="F593" s="393"/>
      <c r="G593" s="341" t="str">
        <f t="array" ref="G593">IF(C593="","",XLOOKUP(C593,'Master Data'!K:K,'Master Data'!N:N,"Input in Master Data",0,1))</f>
        <v/>
      </c>
      <c r="H593" s="341" t="str">
        <f t="array" ref="H593">IF(C593="","",XLOOKUP(C593,'Master Data'!K:K,'Master Data'!O:O,"Input in Master Data",0,1))</f>
        <v/>
      </c>
      <c r="I593" s="341" t="str">
        <f t="array" ref="I593">if(U593="","",XLOOKUP(U593,Master[Company],Master[Blow],"Unknown",0,1))</f>
        <v/>
      </c>
      <c r="J593" s="341" t="str">
        <f t="array" ref="J593">if(U593="","",XLOOKUP(U593,Master[Company],Master[Pigging],"Unknown",0,1))</f>
        <v/>
      </c>
      <c r="K593" s="341" t="str">
        <f t="array" ref="K593">if(U593="","",XLOOKUP(U593,Master[Company],Master[Load Method],"Unknown",0,1))</f>
        <v/>
      </c>
      <c r="L593" s="341" t="str">
        <f t="array" ref="L593">if(U593="","",XLOOKUP(U593,Master[Company],Master[Line Distance],"Unknown",0,1))</f>
        <v/>
      </c>
      <c r="M593" s="394"/>
      <c r="N593" s="341"/>
      <c r="O593" s="341"/>
      <c r="P593" s="341" t="str">
        <f t="array" ref="P593">if(U593="","",XLOOKUP(U593,Master[Company],Master[Terms],"NA",0,1))</f>
        <v/>
      </c>
      <c r="Q593" s="341" t="str">
        <f t="shared" si="1"/>
        <v/>
      </c>
      <c r="R593" s="341" t="str">
        <f t="array" ref="R593">if(U593="","",XLOOKUP(U593,Master[Company],Master[Group],"NA",0,1))</f>
        <v/>
      </c>
      <c r="S593" s="341" t="str">
        <f t="array" ref="S593">if(U593="","",XLOOKUP(U593,Master[Company],Master[Loading Location],"NA",0,1))</f>
        <v/>
      </c>
      <c r="T593" s="341" t="str">
        <f t="array" ref="T593">if(U593="","",XLOOKUP(U593,Master[Company],Master[Acronym],"NA",0,1))</f>
        <v/>
      </c>
      <c r="U593" s="341"/>
      <c r="V593" s="342"/>
      <c r="W593" s="342"/>
      <c r="X593" s="341" t="str">
        <f t="shared" si="2"/>
        <v/>
      </c>
      <c r="Y593" s="341" t="str">
        <f t="shared" si="3"/>
        <v/>
      </c>
      <c r="Z593" s="341"/>
      <c r="AA593" s="341"/>
      <c r="AB593" s="341"/>
      <c r="AC593" s="401"/>
      <c r="AD593" s="563"/>
      <c r="AE593" s="564"/>
      <c r="AF593" s="564"/>
      <c r="AG593" s="564"/>
      <c r="AH593" s="564"/>
      <c r="AI593" s="564"/>
      <c r="AJ593" s="564"/>
      <c r="AK593" s="564"/>
      <c r="AL593" s="563"/>
      <c r="AM593" s="564"/>
      <c r="AN593" s="564"/>
      <c r="AO593" s="564"/>
      <c r="AP593" s="564"/>
      <c r="AQ593" s="564"/>
      <c r="AR593" s="564"/>
      <c r="AS593" s="564"/>
      <c r="AT593" s="401"/>
      <c r="AU593" s="399"/>
      <c r="AV593" s="617"/>
      <c r="AW593" s="401"/>
      <c r="AX593" s="401"/>
      <c r="AY593" s="341"/>
      <c r="AZ593" s="341"/>
      <c r="BA593" s="341"/>
      <c r="BB593" s="341"/>
      <c r="BC593" s="341"/>
      <c r="BD593" s="401"/>
      <c r="BE593" s="341"/>
      <c r="BF593" s="341"/>
      <c r="BG593" s="402"/>
      <c r="BH593" s="403"/>
      <c r="BI593" s="405"/>
      <c r="BJ593" s="405"/>
      <c r="BK593" s="405"/>
      <c r="BL593" s="405"/>
      <c r="BM593" s="514"/>
    </row>
    <row r="594" ht="18.75" customHeight="1">
      <c r="A594" s="400" t="str">
        <f t="shared" si="4"/>
        <v/>
      </c>
      <c r="B594" s="341"/>
      <c r="C594" s="559"/>
      <c r="D594" s="341"/>
      <c r="E594" s="638"/>
      <c r="F594" s="393"/>
      <c r="G594" s="341" t="str">
        <f t="array" ref="G594">IF(C594="","",XLOOKUP(C594,'Master Data'!K:K,'Master Data'!N:N,"Input in Master Data",0,1))</f>
        <v/>
      </c>
      <c r="H594" s="341" t="str">
        <f t="array" ref="H594">IF(C594="","",XLOOKUP(C594,'Master Data'!K:K,'Master Data'!O:O,"Input in Master Data",0,1))</f>
        <v/>
      </c>
      <c r="I594" s="341" t="str">
        <f t="array" ref="I594">if(U594="","",XLOOKUP(U594,Master[Company],Master[Blow],"Unknown",0,1))</f>
        <v/>
      </c>
      <c r="J594" s="341" t="str">
        <f t="array" ref="J594">if(U594="","",XLOOKUP(U594,Master[Company],Master[Pigging],"Unknown",0,1))</f>
        <v/>
      </c>
      <c r="K594" s="341" t="str">
        <f t="array" ref="K594">if(U594="","",XLOOKUP(U594,Master[Company],Master[Load Method],"Unknown",0,1))</f>
        <v/>
      </c>
      <c r="L594" s="341" t="str">
        <f t="array" ref="L594">if(U594="","",XLOOKUP(U594,Master[Company],Master[Line Distance],"Unknown",0,1))</f>
        <v/>
      </c>
      <c r="M594" s="394"/>
      <c r="N594" s="341"/>
      <c r="O594" s="341"/>
      <c r="P594" s="341" t="str">
        <f t="array" ref="P594">if(U594="","",XLOOKUP(U594,Master[Company],Master[Terms],"NA",0,1))</f>
        <v/>
      </c>
      <c r="Q594" s="341" t="str">
        <f t="shared" si="1"/>
        <v/>
      </c>
      <c r="R594" s="341" t="str">
        <f t="array" ref="R594">if(U594="","",XLOOKUP(U594,Master[Company],Master[Group],"NA",0,1))</f>
        <v/>
      </c>
      <c r="S594" s="341" t="str">
        <f t="array" ref="S594">if(U594="","",XLOOKUP(U594,Master[Company],Master[Loading Location],"NA",0,1))</f>
        <v/>
      </c>
      <c r="T594" s="341" t="str">
        <f t="array" ref="T594">if(U594="","",XLOOKUP(U594,Master[Company],Master[Acronym],"NA",0,1))</f>
        <v/>
      </c>
      <c r="U594" s="341"/>
      <c r="V594" s="342"/>
      <c r="W594" s="342"/>
      <c r="X594" s="341" t="str">
        <f t="shared" si="2"/>
        <v/>
      </c>
      <c r="Y594" s="341" t="str">
        <f t="shared" si="3"/>
        <v/>
      </c>
      <c r="Z594" s="341"/>
      <c r="AA594" s="341"/>
      <c r="AB594" s="341"/>
      <c r="AC594" s="401"/>
      <c r="AD594" s="563"/>
      <c r="AE594" s="564"/>
      <c r="AF594" s="564"/>
      <c r="AG594" s="564"/>
      <c r="AH594" s="564"/>
      <c r="AI594" s="564"/>
      <c r="AJ594" s="564"/>
      <c r="AK594" s="564"/>
      <c r="AL594" s="563"/>
      <c r="AM594" s="564"/>
      <c r="AN594" s="564"/>
      <c r="AO594" s="564"/>
      <c r="AP594" s="564"/>
      <c r="AQ594" s="564"/>
      <c r="AR594" s="564"/>
      <c r="AS594" s="564"/>
      <c r="AT594" s="401"/>
      <c r="AU594" s="399"/>
      <c r="AV594" s="617"/>
      <c r="AW594" s="401"/>
      <c r="AX594" s="401"/>
      <c r="AY594" s="341"/>
      <c r="AZ594" s="341"/>
      <c r="BA594" s="341"/>
      <c r="BB594" s="341"/>
      <c r="BC594" s="341"/>
      <c r="BD594" s="401"/>
      <c r="BE594" s="341"/>
      <c r="BF594" s="341"/>
      <c r="BG594" s="402"/>
      <c r="BH594" s="403"/>
      <c r="BI594" s="405"/>
      <c r="BJ594" s="405"/>
      <c r="BK594" s="405"/>
      <c r="BL594" s="405"/>
      <c r="BM594" s="514"/>
    </row>
    <row r="595" ht="18.75" customHeight="1">
      <c r="A595" s="400" t="str">
        <f t="shared" si="4"/>
        <v/>
      </c>
      <c r="B595" s="341"/>
      <c r="C595" s="559"/>
      <c r="D595" s="341"/>
      <c r="E595" s="638"/>
      <c r="F595" s="393"/>
      <c r="G595" s="341" t="str">
        <f t="array" ref="G595">IF(C595="","",XLOOKUP(C595,'Master Data'!K:K,'Master Data'!N:N,"Input in Master Data",0,1))</f>
        <v/>
      </c>
      <c r="H595" s="341" t="str">
        <f t="array" ref="H595">IF(C595="","",XLOOKUP(C595,'Master Data'!K:K,'Master Data'!O:O,"Input in Master Data",0,1))</f>
        <v/>
      </c>
      <c r="I595" s="341" t="str">
        <f t="array" ref="I595">if(U595="","",XLOOKUP(U595,Master[Company],Master[Blow],"Unknown",0,1))</f>
        <v/>
      </c>
      <c r="J595" s="341" t="str">
        <f t="array" ref="J595">if(U595="","",XLOOKUP(U595,Master[Company],Master[Pigging],"Unknown",0,1))</f>
        <v/>
      </c>
      <c r="K595" s="341" t="str">
        <f t="array" ref="K595">if(U595="","",XLOOKUP(U595,Master[Company],Master[Load Method],"Unknown",0,1))</f>
        <v/>
      </c>
      <c r="L595" s="341" t="str">
        <f t="array" ref="L595">if(U595="","",XLOOKUP(U595,Master[Company],Master[Line Distance],"Unknown",0,1))</f>
        <v/>
      </c>
      <c r="M595" s="394"/>
      <c r="N595" s="341"/>
      <c r="O595" s="341"/>
      <c r="P595" s="341" t="str">
        <f t="array" ref="P595">if(U595="","",XLOOKUP(U595,Master[Company],Master[Terms],"NA",0,1))</f>
        <v/>
      </c>
      <c r="Q595" s="341" t="str">
        <f t="shared" si="1"/>
        <v/>
      </c>
      <c r="R595" s="341" t="str">
        <f t="array" ref="R595">if(U595="","",XLOOKUP(U595,Master[Company],Master[Group],"NA",0,1))</f>
        <v/>
      </c>
      <c r="S595" s="341" t="str">
        <f t="array" ref="S595">if(U595="","",XLOOKUP(U595,Master[Company],Master[Loading Location],"NA",0,1))</f>
        <v/>
      </c>
      <c r="T595" s="341" t="str">
        <f t="array" ref="T595">if(U595="","",XLOOKUP(U595,Master[Company],Master[Acronym],"NA",0,1))</f>
        <v/>
      </c>
      <c r="U595" s="341"/>
      <c r="V595" s="342"/>
      <c r="W595" s="342"/>
      <c r="X595" s="341" t="str">
        <f t="shared" si="2"/>
        <v/>
      </c>
      <c r="Y595" s="341" t="str">
        <f t="shared" si="3"/>
        <v/>
      </c>
      <c r="Z595" s="341"/>
      <c r="AA595" s="341"/>
      <c r="AB595" s="341"/>
      <c r="AC595" s="401"/>
      <c r="AD595" s="563"/>
      <c r="AE595" s="564"/>
      <c r="AF595" s="564"/>
      <c r="AG595" s="564"/>
      <c r="AH595" s="564"/>
      <c r="AI595" s="564"/>
      <c r="AJ595" s="564"/>
      <c r="AK595" s="564"/>
      <c r="AL595" s="563"/>
      <c r="AM595" s="564"/>
      <c r="AN595" s="564"/>
      <c r="AO595" s="564"/>
      <c r="AP595" s="564"/>
      <c r="AQ595" s="564"/>
      <c r="AR595" s="564"/>
      <c r="AS595" s="564"/>
      <c r="AT595" s="401"/>
      <c r="AU595" s="399"/>
      <c r="AV595" s="617"/>
      <c r="AW595" s="401"/>
      <c r="AX595" s="401"/>
      <c r="AY595" s="341"/>
      <c r="AZ595" s="341"/>
      <c r="BA595" s="341"/>
      <c r="BB595" s="341"/>
      <c r="BC595" s="341"/>
      <c r="BD595" s="401"/>
      <c r="BE595" s="341"/>
      <c r="BF595" s="341"/>
      <c r="BG595" s="402"/>
      <c r="BH595" s="403"/>
      <c r="BI595" s="405"/>
      <c r="BJ595" s="405"/>
      <c r="BK595" s="405"/>
      <c r="BL595" s="405"/>
      <c r="BM595" s="514"/>
    </row>
    <row r="596" ht="18.75" customHeight="1">
      <c r="A596" s="400" t="str">
        <f t="shared" si="4"/>
        <v/>
      </c>
      <c r="B596" s="341"/>
      <c r="C596" s="559"/>
      <c r="D596" s="341"/>
      <c r="E596" s="638"/>
      <c r="F596" s="393"/>
      <c r="G596" s="341" t="str">
        <f t="array" ref="G596">IF(C596="","",XLOOKUP(C596,'Master Data'!K:K,'Master Data'!N:N,"Input in Master Data",0,1))</f>
        <v/>
      </c>
      <c r="H596" s="341" t="str">
        <f t="array" ref="H596">IF(C596="","",XLOOKUP(C596,'Master Data'!K:K,'Master Data'!O:O,"Input in Master Data",0,1))</f>
        <v/>
      </c>
      <c r="I596" s="341" t="str">
        <f t="array" ref="I596">if(U596="","",XLOOKUP(U596,Master[Company],Master[Blow],"Unknown",0,1))</f>
        <v/>
      </c>
      <c r="J596" s="341" t="str">
        <f t="array" ref="J596">if(U596="","",XLOOKUP(U596,Master[Company],Master[Pigging],"Unknown",0,1))</f>
        <v/>
      </c>
      <c r="K596" s="341" t="str">
        <f t="array" ref="K596">if(U596="","",XLOOKUP(U596,Master[Company],Master[Load Method],"Unknown",0,1))</f>
        <v/>
      </c>
      <c r="L596" s="341" t="str">
        <f t="array" ref="L596">if(U596="","",XLOOKUP(U596,Master[Company],Master[Line Distance],"Unknown",0,1))</f>
        <v/>
      </c>
      <c r="M596" s="394"/>
      <c r="N596" s="341"/>
      <c r="O596" s="341"/>
      <c r="P596" s="341" t="str">
        <f t="array" ref="P596">if(U596="","",XLOOKUP(U596,Master[Company],Master[Terms],"NA",0,1))</f>
        <v/>
      </c>
      <c r="Q596" s="341" t="str">
        <f t="shared" si="1"/>
        <v/>
      </c>
      <c r="R596" s="341" t="str">
        <f t="array" ref="R596">if(U596="","",XLOOKUP(U596,Master[Company],Master[Group],"NA",0,1))</f>
        <v/>
      </c>
      <c r="S596" s="341" t="str">
        <f t="array" ref="S596">if(U596="","",XLOOKUP(U596,Master[Company],Master[Loading Location],"NA",0,1))</f>
        <v/>
      </c>
      <c r="T596" s="341" t="str">
        <f t="array" ref="T596">if(U596="","",XLOOKUP(U596,Master[Company],Master[Acronym],"NA",0,1))</f>
        <v/>
      </c>
      <c r="U596" s="341"/>
      <c r="V596" s="342"/>
      <c r="W596" s="342"/>
      <c r="X596" s="341" t="str">
        <f t="shared" si="2"/>
        <v/>
      </c>
      <c r="Y596" s="341" t="str">
        <f t="shared" si="3"/>
        <v/>
      </c>
      <c r="Z596" s="341"/>
      <c r="AA596" s="341"/>
      <c r="AB596" s="341"/>
      <c r="AC596" s="401"/>
      <c r="AD596" s="563"/>
      <c r="AE596" s="564"/>
      <c r="AF596" s="564"/>
      <c r="AG596" s="564"/>
      <c r="AH596" s="564"/>
      <c r="AI596" s="564"/>
      <c r="AJ596" s="564"/>
      <c r="AK596" s="564"/>
      <c r="AL596" s="563"/>
      <c r="AM596" s="564"/>
      <c r="AN596" s="564"/>
      <c r="AO596" s="564"/>
      <c r="AP596" s="564"/>
      <c r="AQ596" s="564"/>
      <c r="AR596" s="564"/>
      <c r="AS596" s="564"/>
      <c r="AT596" s="401"/>
      <c r="AU596" s="399"/>
      <c r="AV596" s="617"/>
      <c r="AW596" s="401"/>
      <c r="AX596" s="401"/>
      <c r="AY596" s="341"/>
      <c r="AZ596" s="341"/>
      <c r="BA596" s="341"/>
      <c r="BB596" s="341"/>
      <c r="BC596" s="341"/>
      <c r="BD596" s="401"/>
      <c r="BE596" s="341"/>
      <c r="BF596" s="341"/>
      <c r="BG596" s="402"/>
      <c r="BH596" s="403"/>
      <c r="BI596" s="405"/>
      <c r="BJ596" s="405"/>
      <c r="BK596" s="405"/>
      <c r="BL596" s="405"/>
      <c r="BM596" s="514"/>
    </row>
    <row r="597" ht="18.75" customHeight="1">
      <c r="A597" s="400" t="str">
        <f t="shared" si="4"/>
        <v/>
      </c>
      <c r="B597" s="341"/>
      <c r="C597" s="559"/>
      <c r="D597" s="341"/>
      <c r="E597" s="638"/>
      <c r="F597" s="393"/>
      <c r="G597" s="341" t="str">
        <f t="array" ref="G597">IF(C597="","",XLOOKUP(C597,'Master Data'!K:K,'Master Data'!N:N,"Input in Master Data",0,1))</f>
        <v/>
      </c>
      <c r="H597" s="341" t="str">
        <f t="array" ref="H597">IF(C597="","",XLOOKUP(C597,'Master Data'!K:K,'Master Data'!O:O,"Input in Master Data",0,1))</f>
        <v/>
      </c>
      <c r="I597" s="341" t="str">
        <f t="array" ref="I597">if(U597="","",XLOOKUP(U597,Master[Company],Master[Blow],"Unknown",0,1))</f>
        <v/>
      </c>
      <c r="J597" s="341" t="str">
        <f t="array" ref="J597">if(U597="","",XLOOKUP(U597,Master[Company],Master[Pigging],"Unknown",0,1))</f>
        <v/>
      </c>
      <c r="K597" s="341" t="str">
        <f t="array" ref="K597">if(U597="","",XLOOKUP(U597,Master[Company],Master[Load Method],"Unknown",0,1))</f>
        <v/>
      </c>
      <c r="L597" s="341" t="str">
        <f t="array" ref="L597">if(U597="","",XLOOKUP(U597,Master[Company],Master[Line Distance],"Unknown",0,1))</f>
        <v/>
      </c>
      <c r="M597" s="394"/>
      <c r="N597" s="341"/>
      <c r="O597" s="341"/>
      <c r="P597" s="341" t="str">
        <f t="array" ref="P597">if(U597="","",XLOOKUP(U597,Master[Company],Master[Terms],"NA",0,1))</f>
        <v/>
      </c>
      <c r="Q597" s="341" t="str">
        <f t="shared" si="1"/>
        <v/>
      </c>
      <c r="R597" s="341" t="str">
        <f t="array" ref="R597">if(U597="","",XLOOKUP(U597,Master[Company],Master[Group],"NA",0,1))</f>
        <v/>
      </c>
      <c r="S597" s="341" t="str">
        <f t="array" ref="S597">if(U597="","",XLOOKUP(U597,Master[Company],Master[Loading Location],"NA",0,1))</f>
        <v/>
      </c>
      <c r="T597" s="341" t="str">
        <f t="array" ref="T597">if(U597="","",XLOOKUP(U597,Master[Company],Master[Acronym],"NA",0,1))</f>
        <v/>
      </c>
      <c r="U597" s="341"/>
      <c r="V597" s="342"/>
      <c r="W597" s="342"/>
      <c r="X597" s="341" t="str">
        <f t="shared" si="2"/>
        <v/>
      </c>
      <c r="Y597" s="341" t="str">
        <f t="shared" si="3"/>
        <v/>
      </c>
      <c r="Z597" s="341"/>
      <c r="AA597" s="341"/>
      <c r="AB597" s="341"/>
      <c r="AC597" s="401"/>
      <c r="AD597" s="563"/>
      <c r="AE597" s="564"/>
      <c r="AF597" s="564"/>
      <c r="AG597" s="564"/>
      <c r="AH597" s="564"/>
      <c r="AI597" s="564"/>
      <c r="AJ597" s="564"/>
      <c r="AK597" s="564"/>
      <c r="AL597" s="563"/>
      <c r="AM597" s="564"/>
      <c r="AN597" s="564"/>
      <c r="AO597" s="564"/>
      <c r="AP597" s="564"/>
      <c r="AQ597" s="564"/>
      <c r="AR597" s="564"/>
      <c r="AS597" s="564"/>
      <c r="AT597" s="401"/>
      <c r="AU597" s="399"/>
      <c r="AV597" s="617"/>
      <c r="AW597" s="401"/>
      <c r="AX597" s="401"/>
      <c r="AY597" s="341"/>
      <c r="AZ597" s="341"/>
      <c r="BA597" s="341"/>
      <c r="BB597" s="341"/>
      <c r="BC597" s="341"/>
      <c r="BD597" s="401"/>
      <c r="BE597" s="341"/>
      <c r="BF597" s="341"/>
      <c r="BG597" s="402"/>
      <c r="BH597" s="403"/>
      <c r="BI597" s="405"/>
      <c r="BJ597" s="405"/>
      <c r="BK597" s="405"/>
      <c r="BL597" s="405"/>
      <c r="BM597" s="514"/>
    </row>
    <row r="598" ht="18.75" customHeight="1">
      <c r="A598" s="400" t="str">
        <f t="shared" si="4"/>
        <v/>
      </c>
      <c r="B598" s="341"/>
      <c r="C598" s="559"/>
      <c r="D598" s="341"/>
      <c r="E598" s="638"/>
      <c r="F598" s="393"/>
      <c r="G598" s="341" t="str">
        <f t="array" ref="G598">IF(C598="","",XLOOKUP(C598,'Master Data'!K:K,'Master Data'!N:N,"Input in Master Data",0,1))</f>
        <v/>
      </c>
      <c r="H598" s="341" t="str">
        <f t="array" ref="H598">IF(C598="","",XLOOKUP(C598,'Master Data'!K:K,'Master Data'!O:O,"Input in Master Data",0,1))</f>
        <v/>
      </c>
      <c r="I598" s="341" t="str">
        <f t="array" ref="I598">if(U598="","",XLOOKUP(U598,Master[Company],Master[Blow],"Unknown",0,1))</f>
        <v/>
      </c>
      <c r="J598" s="341" t="str">
        <f t="array" ref="J598">if(U598="","",XLOOKUP(U598,Master[Company],Master[Pigging],"Unknown",0,1))</f>
        <v/>
      </c>
      <c r="K598" s="341" t="str">
        <f t="array" ref="K598">if(U598="","",XLOOKUP(U598,Master[Company],Master[Load Method],"Unknown",0,1))</f>
        <v/>
      </c>
      <c r="L598" s="341" t="str">
        <f t="array" ref="L598">if(U598="","",XLOOKUP(U598,Master[Company],Master[Line Distance],"Unknown",0,1))</f>
        <v/>
      </c>
      <c r="M598" s="394"/>
      <c r="N598" s="341"/>
      <c r="O598" s="341"/>
      <c r="P598" s="341" t="str">
        <f t="array" ref="P598">if(U598="","",XLOOKUP(U598,Master[Company],Master[Terms],"NA",0,1))</f>
        <v/>
      </c>
      <c r="Q598" s="341" t="str">
        <f t="shared" si="1"/>
        <v/>
      </c>
      <c r="R598" s="341" t="str">
        <f t="array" ref="R598">if(U598="","",XLOOKUP(U598,Master[Company],Master[Group],"NA",0,1))</f>
        <v/>
      </c>
      <c r="S598" s="341" t="str">
        <f t="array" ref="S598">if(U598="","",XLOOKUP(U598,Master[Company],Master[Loading Location],"NA",0,1))</f>
        <v/>
      </c>
      <c r="T598" s="341" t="str">
        <f t="array" ref="T598">if(U598="","",XLOOKUP(U598,Master[Company],Master[Acronym],"NA",0,1))</f>
        <v/>
      </c>
      <c r="U598" s="341"/>
      <c r="V598" s="342"/>
      <c r="W598" s="342"/>
      <c r="X598" s="341" t="str">
        <f t="shared" si="2"/>
        <v/>
      </c>
      <c r="Y598" s="341" t="str">
        <f t="shared" si="3"/>
        <v/>
      </c>
      <c r="Z598" s="341"/>
      <c r="AA598" s="341"/>
      <c r="AB598" s="341"/>
      <c r="AC598" s="401"/>
      <c r="AD598" s="563"/>
      <c r="AE598" s="564"/>
      <c r="AF598" s="564"/>
      <c r="AG598" s="564"/>
      <c r="AH598" s="564"/>
      <c r="AI598" s="564"/>
      <c r="AJ598" s="564"/>
      <c r="AK598" s="564"/>
      <c r="AL598" s="563"/>
      <c r="AM598" s="564"/>
      <c r="AN598" s="564"/>
      <c r="AO598" s="564"/>
      <c r="AP598" s="564"/>
      <c r="AQ598" s="564"/>
      <c r="AR598" s="564"/>
      <c r="AS598" s="564"/>
      <c r="AT598" s="401"/>
      <c r="AU598" s="399"/>
      <c r="AV598" s="617"/>
      <c r="AW598" s="401"/>
      <c r="AX598" s="401"/>
      <c r="AY598" s="341"/>
      <c r="AZ598" s="341"/>
      <c r="BA598" s="341"/>
      <c r="BB598" s="341"/>
      <c r="BC598" s="341"/>
      <c r="BD598" s="401"/>
      <c r="BE598" s="341"/>
      <c r="BF598" s="341"/>
      <c r="BG598" s="402"/>
      <c r="BH598" s="403"/>
      <c r="BI598" s="405"/>
      <c r="BJ598" s="405"/>
      <c r="BK598" s="405"/>
      <c r="BL598" s="405"/>
      <c r="BM598" s="514"/>
    </row>
    <row r="599" ht="18.75" customHeight="1">
      <c r="A599" s="400" t="str">
        <f t="shared" si="4"/>
        <v/>
      </c>
      <c r="B599" s="341"/>
      <c r="C599" s="559"/>
      <c r="D599" s="341"/>
      <c r="E599" s="638"/>
      <c r="F599" s="393"/>
      <c r="G599" s="341" t="str">
        <f t="array" ref="G599">IF(C599="","",XLOOKUP(C599,'Master Data'!K:K,'Master Data'!N:N,"Input in Master Data",0,1))</f>
        <v/>
      </c>
      <c r="H599" s="341" t="str">
        <f t="array" ref="H599">IF(C599="","",XLOOKUP(C599,'Master Data'!K:K,'Master Data'!O:O,"Input in Master Data",0,1))</f>
        <v/>
      </c>
      <c r="I599" s="341" t="str">
        <f t="array" ref="I599">if(U599="","",XLOOKUP(U599,Master[Company],Master[Blow],"Unknown",0,1))</f>
        <v/>
      </c>
      <c r="J599" s="341" t="str">
        <f t="array" ref="J599">if(U599="","",XLOOKUP(U599,Master[Company],Master[Pigging],"Unknown",0,1))</f>
        <v/>
      </c>
      <c r="K599" s="341" t="str">
        <f t="array" ref="K599">if(U599="","",XLOOKUP(U599,Master[Company],Master[Load Method],"Unknown",0,1))</f>
        <v/>
      </c>
      <c r="L599" s="341" t="str">
        <f t="array" ref="L599">if(U599="","",XLOOKUP(U599,Master[Company],Master[Line Distance],"Unknown",0,1))</f>
        <v/>
      </c>
      <c r="M599" s="394"/>
      <c r="N599" s="341"/>
      <c r="O599" s="341"/>
      <c r="P599" s="341" t="str">
        <f t="array" ref="P599">if(U599="","",XLOOKUP(U599,Master[Company],Master[Terms],"NA",0,1))</f>
        <v/>
      </c>
      <c r="Q599" s="341" t="str">
        <f t="shared" si="1"/>
        <v/>
      </c>
      <c r="R599" s="341" t="str">
        <f t="array" ref="R599">if(U599="","",XLOOKUP(U599,Master[Company],Master[Group],"NA",0,1))</f>
        <v/>
      </c>
      <c r="S599" s="341" t="str">
        <f t="array" ref="S599">if(U599="","",XLOOKUP(U599,Master[Company],Master[Loading Location],"NA",0,1))</f>
        <v/>
      </c>
      <c r="T599" s="341" t="str">
        <f t="array" ref="T599">if(U599="","",XLOOKUP(U599,Master[Company],Master[Acronym],"NA",0,1))</f>
        <v/>
      </c>
      <c r="U599" s="341"/>
      <c r="V599" s="342"/>
      <c r="W599" s="342"/>
      <c r="X599" s="341" t="str">
        <f t="shared" si="2"/>
        <v/>
      </c>
      <c r="Y599" s="341" t="str">
        <f t="shared" si="3"/>
        <v/>
      </c>
      <c r="Z599" s="341"/>
      <c r="AA599" s="341"/>
      <c r="AB599" s="341"/>
      <c r="AC599" s="401"/>
      <c r="AD599" s="563"/>
      <c r="AE599" s="564"/>
      <c r="AF599" s="564"/>
      <c r="AG599" s="564"/>
      <c r="AH599" s="564"/>
      <c r="AI599" s="564"/>
      <c r="AJ599" s="564"/>
      <c r="AK599" s="564"/>
      <c r="AL599" s="563"/>
      <c r="AM599" s="564"/>
      <c r="AN599" s="564"/>
      <c r="AO599" s="564"/>
      <c r="AP599" s="564"/>
      <c r="AQ599" s="564"/>
      <c r="AR599" s="564"/>
      <c r="AS599" s="564"/>
      <c r="AT599" s="401"/>
      <c r="AU599" s="399"/>
      <c r="AV599" s="617"/>
      <c r="AW599" s="401"/>
      <c r="AX599" s="401"/>
      <c r="AY599" s="341"/>
      <c r="AZ599" s="341"/>
      <c r="BA599" s="341"/>
      <c r="BB599" s="341"/>
      <c r="BC599" s="341"/>
      <c r="BD599" s="401"/>
      <c r="BE599" s="341"/>
      <c r="BF599" s="341"/>
      <c r="BG599" s="402"/>
      <c r="BH599" s="403"/>
      <c r="BI599" s="405"/>
      <c r="BJ599" s="405"/>
      <c r="BK599" s="405"/>
      <c r="BL599" s="405"/>
      <c r="BM599" s="514"/>
    </row>
    <row r="600" ht="18.75" customHeight="1">
      <c r="A600" s="400" t="str">
        <f t="shared" si="4"/>
        <v/>
      </c>
      <c r="B600" s="341"/>
      <c r="C600" s="559"/>
      <c r="D600" s="341"/>
      <c r="E600" s="638"/>
      <c r="F600" s="393"/>
      <c r="G600" s="341" t="str">
        <f t="array" ref="G600">IF(C600="","",XLOOKUP(C600,'Master Data'!K:K,'Master Data'!N:N,"Input in Master Data",0,1))</f>
        <v/>
      </c>
      <c r="H600" s="341" t="str">
        <f t="array" ref="H600">IF(C600="","",XLOOKUP(C600,'Master Data'!K:K,'Master Data'!O:O,"Input in Master Data",0,1))</f>
        <v/>
      </c>
      <c r="I600" s="341" t="str">
        <f t="array" ref="I600">if(U600="","",XLOOKUP(U600,Master[Company],Master[Blow],"Unknown",0,1))</f>
        <v/>
      </c>
      <c r="J600" s="341" t="str">
        <f t="array" ref="J600">if(U600="","",XLOOKUP(U600,Master[Company],Master[Pigging],"Unknown",0,1))</f>
        <v/>
      </c>
      <c r="K600" s="341" t="str">
        <f t="array" ref="K600">if(U600="","",XLOOKUP(U600,Master[Company],Master[Load Method],"Unknown",0,1))</f>
        <v/>
      </c>
      <c r="L600" s="341" t="str">
        <f t="array" ref="L600">if(U600="","",XLOOKUP(U600,Master[Company],Master[Line Distance],"Unknown",0,1))</f>
        <v/>
      </c>
      <c r="M600" s="394"/>
      <c r="N600" s="341"/>
      <c r="O600" s="341"/>
      <c r="P600" s="341" t="str">
        <f t="array" ref="P600">if(U600="","",XLOOKUP(U600,Master[Company],Master[Terms],"NA",0,1))</f>
        <v/>
      </c>
      <c r="Q600" s="341" t="str">
        <f t="shared" si="1"/>
        <v/>
      </c>
      <c r="R600" s="341" t="str">
        <f t="array" ref="R600">if(U600="","",XLOOKUP(U600,Master[Company],Master[Group],"NA",0,1))</f>
        <v/>
      </c>
      <c r="S600" s="341" t="str">
        <f t="array" ref="S600">if(U600="","",XLOOKUP(U600,Master[Company],Master[Loading Location],"NA",0,1))</f>
        <v/>
      </c>
      <c r="T600" s="341" t="str">
        <f t="array" ref="T600">if(U600="","",XLOOKUP(U600,Master[Company],Master[Acronym],"NA",0,1))</f>
        <v/>
      </c>
      <c r="U600" s="341"/>
      <c r="V600" s="342"/>
      <c r="W600" s="342"/>
      <c r="X600" s="341" t="str">
        <f t="shared" si="2"/>
        <v/>
      </c>
      <c r="Y600" s="341" t="str">
        <f t="shared" si="3"/>
        <v/>
      </c>
      <c r="Z600" s="341"/>
      <c r="AA600" s="341"/>
      <c r="AB600" s="341"/>
      <c r="AC600" s="401"/>
      <c r="AD600" s="563"/>
      <c r="AE600" s="564"/>
      <c r="AF600" s="564"/>
      <c r="AG600" s="564"/>
      <c r="AH600" s="564"/>
      <c r="AI600" s="564"/>
      <c r="AJ600" s="564"/>
      <c r="AK600" s="564"/>
      <c r="AL600" s="563"/>
      <c r="AM600" s="564"/>
      <c r="AN600" s="564"/>
      <c r="AO600" s="564"/>
      <c r="AP600" s="564"/>
      <c r="AQ600" s="564"/>
      <c r="AR600" s="564"/>
      <c r="AS600" s="564"/>
      <c r="AT600" s="401"/>
      <c r="AU600" s="399"/>
      <c r="AV600" s="617"/>
      <c r="AW600" s="401"/>
      <c r="AX600" s="401"/>
      <c r="AY600" s="341"/>
      <c r="AZ600" s="341"/>
      <c r="BA600" s="341"/>
      <c r="BB600" s="341"/>
      <c r="BC600" s="341"/>
      <c r="BD600" s="401"/>
      <c r="BE600" s="341"/>
      <c r="BF600" s="341"/>
      <c r="BG600" s="402"/>
      <c r="BH600" s="403"/>
      <c r="BI600" s="405"/>
      <c r="BJ600" s="405"/>
      <c r="BK600" s="405"/>
      <c r="BL600" s="405"/>
      <c r="BM600" s="514"/>
    </row>
    <row r="601" ht="18.75" customHeight="1">
      <c r="A601" s="400" t="str">
        <f t="shared" si="4"/>
        <v/>
      </c>
      <c r="B601" s="341"/>
      <c r="C601" s="559"/>
      <c r="D601" s="341"/>
      <c r="E601" s="638"/>
      <c r="F601" s="393"/>
      <c r="G601" s="341" t="str">
        <f t="array" ref="G601">IF(C601="","",XLOOKUP(C601,'Master Data'!K:K,'Master Data'!N:N,"Input in Master Data",0,1))</f>
        <v/>
      </c>
      <c r="H601" s="341" t="str">
        <f t="array" ref="H601">IF(C601="","",XLOOKUP(C601,'Master Data'!K:K,'Master Data'!O:O,"Input in Master Data",0,1))</f>
        <v/>
      </c>
      <c r="I601" s="341" t="str">
        <f t="array" ref="I601">if(U601="","",XLOOKUP(U601,Master[Company],Master[Blow],"Unknown",0,1))</f>
        <v/>
      </c>
      <c r="J601" s="341" t="str">
        <f t="array" ref="J601">if(U601="","",XLOOKUP(U601,Master[Company],Master[Pigging],"Unknown",0,1))</f>
        <v/>
      </c>
      <c r="K601" s="341" t="str">
        <f t="array" ref="K601">if(U601="","",XLOOKUP(U601,Master[Company],Master[Load Method],"Unknown",0,1))</f>
        <v/>
      </c>
      <c r="L601" s="341" t="str">
        <f t="array" ref="L601">if(U601="","",XLOOKUP(U601,Master[Company],Master[Line Distance],"Unknown",0,1))</f>
        <v/>
      </c>
      <c r="M601" s="394"/>
      <c r="N601" s="341"/>
      <c r="O601" s="341"/>
      <c r="P601" s="341" t="str">
        <f t="array" ref="P601">if(U601="","",XLOOKUP(U601,Master[Company],Master[Terms],"NA",0,1))</f>
        <v/>
      </c>
      <c r="Q601" s="341" t="str">
        <f t="shared" si="1"/>
        <v/>
      </c>
      <c r="R601" s="341" t="str">
        <f t="array" ref="R601">if(U601="","",XLOOKUP(U601,Master[Company],Master[Group],"NA",0,1))</f>
        <v/>
      </c>
      <c r="S601" s="341" t="str">
        <f t="array" ref="S601">if(U601="","",XLOOKUP(U601,Master[Company],Master[Loading Location],"NA",0,1))</f>
        <v/>
      </c>
      <c r="T601" s="341" t="str">
        <f t="array" ref="T601">if(U601="","",XLOOKUP(U601,Master[Company],Master[Acronym],"NA",0,1))</f>
        <v/>
      </c>
      <c r="U601" s="341"/>
      <c r="V601" s="342"/>
      <c r="W601" s="342"/>
      <c r="X601" s="341" t="str">
        <f t="shared" si="2"/>
        <v/>
      </c>
      <c r="Y601" s="341" t="str">
        <f t="shared" si="3"/>
        <v/>
      </c>
      <c r="Z601" s="341"/>
      <c r="AA601" s="341"/>
      <c r="AB601" s="341"/>
      <c r="AC601" s="401"/>
      <c r="AD601" s="563"/>
      <c r="AE601" s="564"/>
      <c r="AF601" s="564"/>
      <c r="AG601" s="564"/>
      <c r="AH601" s="564"/>
      <c r="AI601" s="564"/>
      <c r="AJ601" s="564"/>
      <c r="AK601" s="564"/>
      <c r="AL601" s="563"/>
      <c r="AM601" s="564"/>
      <c r="AN601" s="564"/>
      <c r="AO601" s="564"/>
      <c r="AP601" s="564"/>
      <c r="AQ601" s="564"/>
      <c r="AR601" s="564"/>
      <c r="AS601" s="564"/>
      <c r="AT601" s="401"/>
      <c r="AU601" s="399"/>
      <c r="AV601" s="617"/>
      <c r="AW601" s="401"/>
      <c r="AX601" s="401"/>
      <c r="AY601" s="341"/>
      <c r="AZ601" s="341"/>
      <c r="BA601" s="341"/>
      <c r="BB601" s="341"/>
      <c r="BC601" s="341"/>
      <c r="BD601" s="401"/>
      <c r="BE601" s="341"/>
      <c r="BF601" s="341"/>
      <c r="BG601" s="402"/>
      <c r="BH601" s="403"/>
      <c r="BI601" s="405"/>
      <c r="BJ601" s="405"/>
      <c r="BK601" s="405"/>
      <c r="BL601" s="405"/>
      <c r="BM601" s="514"/>
    </row>
    <row r="602" ht="18.75" customHeight="1">
      <c r="A602" s="400" t="str">
        <f t="shared" si="4"/>
        <v/>
      </c>
      <c r="B602" s="341"/>
      <c r="C602" s="559"/>
      <c r="D602" s="341"/>
      <c r="E602" s="638"/>
      <c r="F602" s="393"/>
      <c r="G602" s="341" t="str">
        <f t="array" ref="G602">IF(C602="","",XLOOKUP(C602,'Master Data'!K:K,'Master Data'!N:N,"Input in Master Data",0,1))</f>
        <v/>
      </c>
      <c r="H602" s="341" t="str">
        <f t="array" ref="H602">IF(C602="","",XLOOKUP(C602,'Master Data'!K:K,'Master Data'!O:O,"Input in Master Data",0,1))</f>
        <v/>
      </c>
      <c r="I602" s="341" t="str">
        <f t="array" ref="I602">if(U602="","",XLOOKUP(U602,Master[Company],Master[Blow],"Unknown",0,1))</f>
        <v/>
      </c>
      <c r="J602" s="341" t="str">
        <f t="array" ref="J602">if(U602="","",XLOOKUP(U602,Master[Company],Master[Pigging],"Unknown",0,1))</f>
        <v/>
      </c>
      <c r="K602" s="341" t="str">
        <f t="array" ref="K602">if(U602="","",XLOOKUP(U602,Master[Company],Master[Load Method],"Unknown",0,1))</f>
        <v/>
      </c>
      <c r="L602" s="341" t="str">
        <f t="array" ref="L602">if(U602="","",XLOOKUP(U602,Master[Company],Master[Line Distance],"Unknown",0,1))</f>
        <v/>
      </c>
      <c r="M602" s="394"/>
      <c r="N602" s="341"/>
      <c r="O602" s="341"/>
      <c r="P602" s="341" t="str">
        <f t="array" ref="P602">if(U602="","",XLOOKUP(U602,Master[Company],Master[Terms],"NA",0,1))</f>
        <v/>
      </c>
      <c r="Q602" s="341" t="str">
        <f t="shared" si="1"/>
        <v/>
      </c>
      <c r="R602" s="341" t="str">
        <f t="array" ref="R602">if(U602="","",XLOOKUP(U602,Master[Company],Master[Group],"NA",0,1))</f>
        <v/>
      </c>
      <c r="S602" s="341" t="str">
        <f t="array" ref="S602">if(U602="","",XLOOKUP(U602,Master[Company],Master[Loading Location],"NA",0,1))</f>
        <v/>
      </c>
      <c r="T602" s="341" t="str">
        <f t="array" ref="T602">if(U602="","",XLOOKUP(U602,Master[Company],Master[Acronym],"NA",0,1))</f>
        <v/>
      </c>
      <c r="U602" s="341"/>
      <c r="V602" s="342"/>
      <c r="W602" s="342"/>
      <c r="X602" s="341" t="str">
        <f t="shared" si="2"/>
        <v/>
      </c>
      <c r="Y602" s="341" t="str">
        <f t="shared" si="3"/>
        <v/>
      </c>
      <c r="Z602" s="341"/>
      <c r="AA602" s="341"/>
      <c r="AB602" s="341"/>
      <c r="AC602" s="401"/>
      <c r="AD602" s="563"/>
      <c r="AE602" s="564"/>
      <c r="AF602" s="564"/>
      <c r="AG602" s="564"/>
      <c r="AH602" s="564"/>
      <c r="AI602" s="564"/>
      <c r="AJ602" s="564"/>
      <c r="AK602" s="564"/>
      <c r="AL602" s="563"/>
      <c r="AM602" s="564"/>
      <c r="AN602" s="564"/>
      <c r="AO602" s="564"/>
      <c r="AP602" s="564"/>
      <c r="AQ602" s="564"/>
      <c r="AR602" s="564"/>
      <c r="AS602" s="564"/>
      <c r="AT602" s="401"/>
      <c r="AU602" s="399"/>
      <c r="AV602" s="617"/>
      <c r="AW602" s="401"/>
      <c r="AX602" s="401"/>
      <c r="AY602" s="341"/>
      <c r="AZ602" s="341"/>
      <c r="BA602" s="341"/>
      <c r="BB602" s="341"/>
      <c r="BC602" s="341"/>
      <c r="BD602" s="401"/>
      <c r="BE602" s="341"/>
      <c r="BF602" s="341"/>
      <c r="BG602" s="402"/>
      <c r="BH602" s="403"/>
      <c r="BI602" s="405"/>
      <c r="BJ602" s="405"/>
      <c r="BK602" s="405"/>
      <c r="BL602" s="405"/>
      <c r="BM602" s="514"/>
    </row>
    <row r="603" ht="18.75" customHeight="1">
      <c r="A603" s="400" t="str">
        <f t="shared" si="4"/>
        <v/>
      </c>
      <c r="B603" s="341"/>
      <c r="C603" s="559"/>
      <c r="D603" s="341"/>
      <c r="E603" s="638"/>
      <c r="F603" s="393"/>
      <c r="G603" s="341" t="str">
        <f t="array" ref="G603">IF(C603="","",XLOOKUP(C603,'Master Data'!K:K,'Master Data'!N:N,"Input in Master Data",0,1))</f>
        <v/>
      </c>
      <c r="H603" s="341" t="str">
        <f t="array" ref="H603">IF(C603="","",XLOOKUP(C603,'Master Data'!K:K,'Master Data'!O:O,"Input in Master Data",0,1))</f>
        <v/>
      </c>
      <c r="I603" s="341" t="str">
        <f t="array" ref="I603">if(U603="","",XLOOKUP(U603,Master[Company],Master[Blow],"Unknown",0,1))</f>
        <v/>
      </c>
      <c r="J603" s="341" t="str">
        <f t="array" ref="J603">if(U603="","",XLOOKUP(U603,Master[Company],Master[Pigging],"Unknown",0,1))</f>
        <v/>
      </c>
      <c r="K603" s="341" t="str">
        <f t="array" ref="K603">if(U603="","",XLOOKUP(U603,Master[Company],Master[Load Method],"Unknown",0,1))</f>
        <v/>
      </c>
      <c r="L603" s="341" t="str">
        <f t="array" ref="L603">if(U603="","",XLOOKUP(U603,Master[Company],Master[Line Distance],"Unknown",0,1))</f>
        <v/>
      </c>
      <c r="M603" s="394"/>
      <c r="N603" s="341"/>
      <c r="O603" s="341"/>
      <c r="P603" s="341" t="str">
        <f t="array" ref="P603">if(U603="","",XLOOKUP(U603,Master[Company],Master[Terms],"NA",0,1))</f>
        <v/>
      </c>
      <c r="Q603" s="341" t="str">
        <f t="shared" si="1"/>
        <v/>
      </c>
      <c r="R603" s="341" t="str">
        <f t="array" ref="R603">if(U603="","",XLOOKUP(U603,Master[Company],Master[Group],"NA",0,1))</f>
        <v/>
      </c>
      <c r="S603" s="341" t="str">
        <f t="array" ref="S603">if(U603="","",XLOOKUP(U603,Master[Company],Master[Loading Location],"NA",0,1))</f>
        <v/>
      </c>
      <c r="T603" s="341" t="str">
        <f t="array" ref="T603">if(U603="","",XLOOKUP(U603,Master[Company],Master[Acronym],"NA",0,1))</f>
        <v/>
      </c>
      <c r="U603" s="341"/>
      <c r="V603" s="342"/>
      <c r="W603" s="342"/>
      <c r="X603" s="341" t="str">
        <f t="shared" si="2"/>
        <v/>
      </c>
      <c r="Y603" s="341" t="str">
        <f t="shared" si="3"/>
        <v/>
      </c>
      <c r="Z603" s="341"/>
      <c r="AA603" s="341"/>
      <c r="AB603" s="341"/>
      <c r="AC603" s="401"/>
      <c r="AD603" s="563"/>
      <c r="AE603" s="564"/>
      <c r="AF603" s="564"/>
      <c r="AG603" s="564"/>
      <c r="AH603" s="564"/>
      <c r="AI603" s="564"/>
      <c r="AJ603" s="564"/>
      <c r="AK603" s="564"/>
      <c r="AL603" s="563"/>
      <c r="AM603" s="564"/>
      <c r="AN603" s="564"/>
      <c r="AO603" s="564"/>
      <c r="AP603" s="564"/>
      <c r="AQ603" s="564"/>
      <c r="AR603" s="564"/>
      <c r="AS603" s="564"/>
      <c r="AT603" s="401"/>
      <c r="AU603" s="399"/>
      <c r="AV603" s="617"/>
      <c r="AW603" s="401"/>
      <c r="AX603" s="401"/>
      <c r="AY603" s="341"/>
      <c r="AZ603" s="341"/>
      <c r="BA603" s="341"/>
      <c r="BB603" s="341"/>
      <c r="BC603" s="341"/>
      <c r="BD603" s="401"/>
      <c r="BE603" s="341"/>
      <c r="BF603" s="341"/>
      <c r="BG603" s="402"/>
      <c r="BH603" s="403"/>
      <c r="BI603" s="405"/>
      <c r="BJ603" s="405"/>
      <c r="BK603" s="405"/>
      <c r="BL603" s="405"/>
      <c r="BM603" s="514"/>
    </row>
    <row r="604" ht="18.75" customHeight="1">
      <c r="A604" s="400" t="str">
        <f t="shared" si="4"/>
        <v/>
      </c>
      <c r="B604" s="341"/>
      <c r="C604" s="559"/>
      <c r="D604" s="341"/>
      <c r="E604" s="638"/>
      <c r="F604" s="393"/>
      <c r="G604" s="341" t="str">
        <f t="array" ref="G604">IF(C604="","",XLOOKUP(C604,'Master Data'!K:K,'Master Data'!N:N,"Input in Master Data",0,1))</f>
        <v/>
      </c>
      <c r="H604" s="341" t="str">
        <f t="array" ref="H604">IF(C604="","",XLOOKUP(C604,'Master Data'!K:K,'Master Data'!O:O,"Input in Master Data",0,1))</f>
        <v/>
      </c>
      <c r="I604" s="341" t="str">
        <f t="array" ref="I604">if(U604="","",XLOOKUP(U604,Master[Company],Master[Blow],"Unknown",0,1))</f>
        <v/>
      </c>
      <c r="J604" s="341" t="str">
        <f t="array" ref="J604">if(U604="","",XLOOKUP(U604,Master[Company],Master[Pigging],"Unknown",0,1))</f>
        <v/>
      </c>
      <c r="K604" s="341" t="str">
        <f t="array" ref="K604">if(U604="","",XLOOKUP(U604,Master[Company],Master[Load Method],"Unknown",0,1))</f>
        <v/>
      </c>
      <c r="L604" s="341" t="str">
        <f t="array" ref="L604">if(U604="","",XLOOKUP(U604,Master[Company],Master[Line Distance],"Unknown",0,1))</f>
        <v/>
      </c>
      <c r="M604" s="394"/>
      <c r="N604" s="341"/>
      <c r="O604" s="341"/>
      <c r="P604" s="341" t="str">
        <f t="array" ref="P604">if(U604="","",XLOOKUP(U604,Master[Company],Master[Terms],"NA",0,1))</f>
        <v/>
      </c>
      <c r="Q604" s="341" t="str">
        <f t="shared" si="1"/>
        <v/>
      </c>
      <c r="R604" s="341" t="str">
        <f t="array" ref="R604">if(U604="","",XLOOKUP(U604,Master[Company],Master[Group],"NA",0,1))</f>
        <v/>
      </c>
      <c r="S604" s="341" t="str">
        <f t="array" ref="S604">if(U604="","",XLOOKUP(U604,Master[Company],Master[Loading Location],"NA",0,1))</f>
        <v/>
      </c>
      <c r="T604" s="341" t="str">
        <f t="array" ref="T604">if(U604="","",XLOOKUP(U604,Master[Company],Master[Acronym],"NA",0,1))</f>
        <v/>
      </c>
      <c r="U604" s="341"/>
      <c r="V604" s="342"/>
      <c r="W604" s="342"/>
      <c r="X604" s="341" t="str">
        <f t="shared" si="2"/>
        <v/>
      </c>
      <c r="Y604" s="341" t="str">
        <f t="shared" si="3"/>
        <v/>
      </c>
      <c r="Z604" s="341"/>
      <c r="AA604" s="341"/>
      <c r="AB604" s="341"/>
      <c r="AC604" s="401"/>
      <c r="AD604" s="563"/>
      <c r="AE604" s="564"/>
      <c r="AF604" s="564"/>
      <c r="AG604" s="564"/>
      <c r="AH604" s="564"/>
      <c r="AI604" s="564"/>
      <c r="AJ604" s="564"/>
      <c r="AK604" s="564"/>
      <c r="AL604" s="563"/>
      <c r="AM604" s="564"/>
      <c r="AN604" s="564"/>
      <c r="AO604" s="564"/>
      <c r="AP604" s="564"/>
      <c r="AQ604" s="564"/>
      <c r="AR604" s="564"/>
      <c r="AS604" s="564"/>
      <c r="AT604" s="401"/>
      <c r="AU604" s="399"/>
      <c r="AV604" s="617"/>
      <c r="AW604" s="401"/>
      <c r="AX604" s="401"/>
      <c r="AY604" s="341"/>
      <c r="AZ604" s="341"/>
      <c r="BA604" s="341"/>
      <c r="BB604" s="341"/>
      <c r="BC604" s="341"/>
      <c r="BD604" s="401"/>
      <c r="BE604" s="341"/>
      <c r="BF604" s="341"/>
      <c r="BG604" s="402"/>
      <c r="BH604" s="403"/>
      <c r="BI604" s="405"/>
      <c r="BJ604" s="405"/>
      <c r="BK604" s="405"/>
      <c r="BL604" s="405"/>
      <c r="BM604" s="514"/>
    </row>
    <row r="605" ht="18.75" customHeight="1">
      <c r="A605" s="400" t="str">
        <f t="shared" si="4"/>
        <v/>
      </c>
      <c r="B605" s="341"/>
      <c r="C605" s="559"/>
      <c r="D605" s="341"/>
      <c r="E605" s="638"/>
      <c r="F605" s="393"/>
      <c r="G605" s="341" t="str">
        <f t="array" ref="G605">IF(C605="","",XLOOKUP(C605,'Master Data'!K:K,'Master Data'!N:N,"Input in Master Data",0,1))</f>
        <v/>
      </c>
      <c r="H605" s="341" t="str">
        <f t="array" ref="H605">IF(C605="","",XLOOKUP(C605,'Master Data'!K:K,'Master Data'!O:O,"Input in Master Data",0,1))</f>
        <v/>
      </c>
      <c r="I605" s="341" t="str">
        <f t="array" ref="I605">if(U605="","",XLOOKUP(U605,Master[Company],Master[Blow],"Unknown",0,1))</f>
        <v/>
      </c>
      <c r="J605" s="341" t="str">
        <f t="array" ref="J605">if(U605="","",XLOOKUP(U605,Master[Company],Master[Pigging],"Unknown",0,1))</f>
        <v/>
      </c>
      <c r="K605" s="341" t="str">
        <f t="array" ref="K605">if(U605="","",XLOOKUP(U605,Master[Company],Master[Load Method],"Unknown",0,1))</f>
        <v/>
      </c>
      <c r="L605" s="341" t="str">
        <f t="array" ref="L605">if(U605="","",XLOOKUP(U605,Master[Company],Master[Line Distance],"Unknown",0,1))</f>
        <v/>
      </c>
      <c r="M605" s="394"/>
      <c r="N605" s="341"/>
      <c r="O605" s="341"/>
      <c r="P605" s="341" t="str">
        <f t="array" ref="P605">if(U605="","",XLOOKUP(U605,Master[Company],Master[Terms],"NA",0,1))</f>
        <v/>
      </c>
      <c r="Q605" s="341" t="str">
        <f t="shared" si="1"/>
        <v/>
      </c>
      <c r="R605" s="341" t="str">
        <f t="array" ref="R605">if(U605="","",XLOOKUP(U605,Master[Company],Master[Group],"NA",0,1))</f>
        <v/>
      </c>
      <c r="S605" s="341" t="str">
        <f t="array" ref="S605">if(U605="","",XLOOKUP(U605,Master[Company],Master[Loading Location],"NA",0,1))</f>
        <v/>
      </c>
      <c r="T605" s="341" t="str">
        <f t="array" ref="T605">if(U605="","",XLOOKUP(U605,Master[Company],Master[Acronym],"NA",0,1))</f>
        <v/>
      </c>
      <c r="U605" s="341"/>
      <c r="V605" s="342"/>
      <c r="W605" s="342"/>
      <c r="X605" s="341" t="str">
        <f t="shared" si="2"/>
        <v/>
      </c>
      <c r="Y605" s="341" t="str">
        <f t="shared" si="3"/>
        <v/>
      </c>
      <c r="Z605" s="341"/>
      <c r="AA605" s="341"/>
      <c r="AB605" s="341"/>
      <c r="AC605" s="401"/>
      <c r="AD605" s="563"/>
      <c r="AE605" s="564"/>
      <c r="AF605" s="564"/>
      <c r="AG605" s="564"/>
      <c r="AH605" s="564"/>
      <c r="AI605" s="564"/>
      <c r="AJ605" s="564"/>
      <c r="AK605" s="564"/>
      <c r="AL605" s="563"/>
      <c r="AM605" s="564"/>
      <c r="AN605" s="564"/>
      <c r="AO605" s="564"/>
      <c r="AP605" s="564"/>
      <c r="AQ605" s="564"/>
      <c r="AR605" s="564"/>
      <c r="AS605" s="564"/>
      <c r="AT605" s="401"/>
      <c r="AU605" s="399"/>
      <c r="AV605" s="617"/>
      <c r="AW605" s="401"/>
      <c r="AX605" s="401"/>
      <c r="AY605" s="341"/>
      <c r="AZ605" s="341"/>
      <c r="BA605" s="341"/>
      <c r="BB605" s="341"/>
      <c r="BC605" s="341"/>
      <c r="BD605" s="401"/>
      <c r="BE605" s="341"/>
      <c r="BF605" s="341"/>
      <c r="BG605" s="402"/>
      <c r="BH605" s="403"/>
      <c r="BI605" s="405"/>
      <c r="BJ605" s="405"/>
      <c r="BK605" s="405"/>
      <c r="BL605" s="405"/>
      <c r="BM605" s="514"/>
    </row>
    <row r="606" ht="18.75" customHeight="1">
      <c r="A606" s="400" t="str">
        <f t="shared" si="4"/>
        <v/>
      </c>
      <c r="B606" s="341"/>
      <c r="C606" s="559"/>
      <c r="D606" s="341"/>
      <c r="E606" s="638"/>
      <c r="F606" s="393"/>
      <c r="G606" s="341" t="str">
        <f t="array" ref="G606">IF(C606="","",XLOOKUP(C606,'Master Data'!K:K,'Master Data'!N:N,"Input in Master Data",0,1))</f>
        <v/>
      </c>
      <c r="H606" s="341" t="str">
        <f t="array" ref="H606">IF(C606="","",XLOOKUP(C606,'Master Data'!K:K,'Master Data'!O:O,"Input in Master Data",0,1))</f>
        <v/>
      </c>
      <c r="I606" s="341" t="str">
        <f t="array" ref="I606">if(U606="","",XLOOKUP(U606,Master[Company],Master[Blow],"Unknown",0,1))</f>
        <v/>
      </c>
      <c r="J606" s="341" t="str">
        <f t="array" ref="J606">if(U606="","",XLOOKUP(U606,Master[Company],Master[Pigging],"Unknown",0,1))</f>
        <v/>
      </c>
      <c r="K606" s="341" t="str">
        <f t="array" ref="K606">if(U606="","",XLOOKUP(U606,Master[Company],Master[Load Method],"Unknown",0,1))</f>
        <v/>
      </c>
      <c r="L606" s="341" t="str">
        <f t="array" ref="L606">if(U606="","",XLOOKUP(U606,Master[Company],Master[Line Distance],"Unknown",0,1))</f>
        <v/>
      </c>
      <c r="M606" s="394"/>
      <c r="N606" s="341"/>
      <c r="O606" s="341"/>
      <c r="P606" s="341" t="str">
        <f t="array" ref="P606">if(U606="","",XLOOKUP(U606,Master[Company],Master[Terms],"NA",0,1))</f>
        <v/>
      </c>
      <c r="Q606" s="341" t="str">
        <f t="shared" si="1"/>
        <v/>
      </c>
      <c r="R606" s="341" t="str">
        <f t="array" ref="R606">if(U606="","",XLOOKUP(U606,Master[Company],Master[Group],"NA",0,1))</f>
        <v/>
      </c>
      <c r="S606" s="341" t="str">
        <f t="array" ref="S606">if(U606="","",XLOOKUP(U606,Master[Company],Master[Loading Location],"NA",0,1))</f>
        <v/>
      </c>
      <c r="T606" s="341" t="str">
        <f t="array" ref="T606">if(U606="","",XLOOKUP(U606,Master[Company],Master[Acronym],"NA",0,1))</f>
        <v/>
      </c>
      <c r="U606" s="341"/>
      <c r="V606" s="342"/>
      <c r="W606" s="342"/>
      <c r="X606" s="341" t="str">
        <f t="shared" si="2"/>
        <v/>
      </c>
      <c r="Y606" s="341" t="str">
        <f t="shared" si="3"/>
        <v/>
      </c>
      <c r="Z606" s="341"/>
      <c r="AA606" s="341"/>
      <c r="AB606" s="341"/>
      <c r="AC606" s="401"/>
      <c r="AD606" s="563"/>
      <c r="AE606" s="564"/>
      <c r="AF606" s="564"/>
      <c r="AG606" s="564"/>
      <c r="AH606" s="564"/>
      <c r="AI606" s="564"/>
      <c r="AJ606" s="564"/>
      <c r="AK606" s="564"/>
      <c r="AL606" s="563"/>
      <c r="AM606" s="564"/>
      <c r="AN606" s="564"/>
      <c r="AO606" s="564"/>
      <c r="AP606" s="564"/>
      <c r="AQ606" s="564"/>
      <c r="AR606" s="564"/>
      <c r="AS606" s="564"/>
      <c r="AT606" s="401"/>
      <c r="AU606" s="399"/>
      <c r="AV606" s="617"/>
      <c r="AW606" s="401"/>
      <c r="AX606" s="401"/>
      <c r="AY606" s="341"/>
      <c r="AZ606" s="341"/>
      <c r="BA606" s="341"/>
      <c r="BB606" s="341"/>
      <c r="BC606" s="341"/>
      <c r="BD606" s="401"/>
      <c r="BE606" s="341"/>
      <c r="BF606" s="341"/>
      <c r="BG606" s="402"/>
      <c r="BH606" s="403"/>
      <c r="BI606" s="405"/>
      <c r="BJ606" s="405"/>
      <c r="BK606" s="405"/>
      <c r="BL606" s="405"/>
      <c r="BM606" s="514"/>
    </row>
    <row r="607" ht="18.75" customHeight="1">
      <c r="A607" s="400" t="str">
        <f t="shared" si="4"/>
        <v/>
      </c>
      <c r="B607" s="341"/>
      <c r="C607" s="559"/>
      <c r="D607" s="341"/>
      <c r="E607" s="638"/>
      <c r="F607" s="393"/>
      <c r="G607" s="341" t="str">
        <f t="array" ref="G607">IF(C607="","",XLOOKUP(C607,'Master Data'!K:K,'Master Data'!N:N,"Input in Master Data",0,1))</f>
        <v/>
      </c>
      <c r="H607" s="341" t="str">
        <f t="array" ref="H607">IF(C607="","",XLOOKUP(C607,'Master Data'!K:K,'Master Data'!O:O,"Input in Master Data",0,1))</f>
        <v/>
      </c>
      <c r="I607" s="341" t="str">
        <f t="array" ref="I607">if(U607="","",XLOOKUP(U607,Master[Company],Master[Blow],"Unknown",0,1))</f>
        <v/>
      </c>
      <c r="J607" s="341" t="str">
        <f t="array" ref="J607">if(U607="","",XLOOKUP(U607,Master[Company],Master[Pigging],"Unknown",0,1))</f>
        <v/>
      </c>
      <c r="K607" s="341" t="str">
        <f t="array" ref="K607">if(U607="","",XLOOKUP(U607,Master[Company],Master[Load Method],"Unknown",0,1))</f>
        <v/>
      </c>
      <c r="L607" s="341" t="str">
        <f t="array" ref="L607">if(U607="","",XLOOKUP(U607,Master[Company],Master[Line Distance],"Unknown",0,1))</f>
        <v/>
      </c>
      <c r="M607" s="394"/>
      <c r="N607" s="341"/>
      <c r="O607" s="341"/>
      <c r="P607" s="341" t="str">
        <f t="array" ref="P607">if(U607="","",XLOOKUP(U607,Master[Company],Master[Terms],"NA",0,1))</f>
        <v/>
      </c>
      <c r="Q607" s="341" t="str">
        <f t="shared" si="1"/>
        <v/>
      </c>
      <c r="R607" s="341" t="str">
        <f t="array" ref="R607">if(U607="","",XLOOKUP(U607,Master[Company],Master[Group],"NA",0,1))</f>
        <v/>
      </c>
      <c r="S607" s="341" t="str">
        <f t="array" ref="S607">if(U607="","",XLOOKUP(U607,Master[Company],Master[Loading Location],"NA",0,1))</f>
        <v/>
      </c>
      <c r="T607" s="341" t="str">
        <f t="array" ref="T607">if(U607="","",XLOOKUP(U607,Master[Company],Master[Acronym],"NA",0,1))</f>
        <v/>
      </c>
      <c r="U607" s="341"/>
      <c r="V607" s="342"/>
      <c r="W607" s="342"/>
      <c r="X607" s="341" t="str">
        <f t="shared" si="2"/>
        <v/>
      </c>
      <c r="Y607" s="341" t="str">
        <f t="shared" si="3"/>
        <v/>
      </c>
      <c r="Z607" s="341"/>
      <c r="AA607" s="341"/>
      <c r="AB607" s="341"/>
      <c r="AC607" s="401"/>
      <c r="AD607" s="563"/>
      <c r="AE607" s="564"/>
      <c r="AF607" s="564"/>
      <c r="AG607" s="564"/>
      <c r="AH607" s="564"/>
      <c r="AI607" s="564"/>
      <c r="AJ607" s="564"/>
      <c r="AK607" s="564"/>
      <c r="AL607" s="563"/>
      <c r="AM607" s="564"/>
      <c r="AN607" s="564"/>
      <c r="AO607" s="564"/>
      <c r="AP607" s="564"/>
      <c r="AQ607" s="564"/>
      <c r="AR607" s="564"/>
      <c r="AS607" s="564"/>
      <c r="AT607" s="401"/>
      <c r="AU607" s="399"/>
      <c r="AV607" s="617"/>
      <c r="AW607" s="401"/>
      <c r="AX607" s="401"/>
      <c r="AY607" s="341"/>
      <c r="AZ607" s="341"/>
      <c r="BA607" s="341"/>
      <c r="BB607" s="341"/>
      <c r="BC607" s="341"/>
      <c r="BD607" s="401"/>
      <c r="BE607" s="341"/>
      <c r="BF607" s="341"/>
      <c r="BG607" s="402"/>
      <c r="BH607" s="403"/>
      <c r="BI607" s="405"/>
      <c r="BJ607" s="405"/>
      <c r="BK607" s="405"/>
      <c r="BL607" s="405"/>
      <c r="BM607" s="514"/>
    </row>
    <row r="608" ht="18.75" customHeight="1">
      <c r="A608" s="400" t="str">
        <f t="shared" si="4"/>
        <v/>
      </c>
      <c r="B608" s="341"/>
      <c r="C608" s="559"/>
      <c r="D608" s="341"/>
      <c r="E608" s="638"/>
      <c r="F608" s="393"/>
      <c r="G608" s="341" t="str">
        <f t="array" ref="G608">IF(C608="","",XLOOKUP(C608,'Master Data'!K:K,'Master Data'!N:N,"Input in Master Data",0,1))</f>
        <v/>
      </c>
      <c r="H608" s="341" t="str">
        <f t="array" ref="H608">IF(C608="","",XLOOKUP(C608,'Master Data'!K:K,'Master Data'!O:O,"Input in Master Data",0,1))</f>
        <v/>
      </c>
      <c r="I608" s="341" t="str">
        <f t="array" ref="I608">if(U608="","",XLOOKUP(U608,Master[Company],Master[Blow],"Unknown",0,1))</f>
        <v/>
      </c>
      <c r="J608" s="341" t="str">
        <f t="array" ref="J608">if(U608="","",XLOOKUP(U608,Master[Company],Master[Pigging],"Unknown",0,1))</f>
        <v/>
      </c>
      <c r="K608" s="341" t="str">
        <f t="array" ref="K608">if(U608="","",XLOOKUP(U608,Master[Company],Master[Load Method],"Unknown",0,1))</f>
        <v/>
      </c>
      <c r="L608" s="341" t="str">
        <f t="array" ref="L608">if(U608="","",XLOOKUP(U608,Master[Company],Master[Line Distance],"Unknown",0,1))</f>
        <v/>
      </c>
      <c r="M608" s="394"/>
      <c r="N608" s="341"/>
      <c r="O608" s="341"/>
      <c r="P608" s="341" t="str">
        <f t="array" ref="P608">if(U608="","",XLOOKUP(U608,Master[Company],Master[Terms],"NA",0,1))</f>
        <v/>
      </c>
      <c r="Q608" s="341" t="str">
        <f t="shared" si="1"/>
        <v/>
      </c>
      <c r="R608" s="341" t="str">
        <f t="array" ref="R608">if(U608="","",XLOOKUP(U608,Master[Company],Master[Group],"NA",0,1))</f>
        <v/>
      </c>
      <c r="S608" s="341" t="str">
        <f t="array" ref="S608">if(U608="","",XLOOKUP(U608,Master[Company],Master[Loading Location],"NA",0,1))</f>
        <v/>
      </c>
      <c r="T608" s="341" t="str">
        <f t="array" ref="T608">if(U608="","",XLOOKUP(U608,Master[Company],Master[Acronym],"NA",0,1))</f>
        <v/>
      </c>
      <c r="U608" s="341"/>
      <c r="V608" s="342"/>
      <c r="W608" s="342"/>
      <c r="X608" s="341" t="str">
        <f t="shared" si="2"/>
        <v/>
      </c>
      <c r="Y608" s="341" t="str">
        <f t="shared" si="3"/>
        <v/>
      </c>
      <c r="Z608" s="341"/>
      <c r="AA608" s="341"/>
      <c r="AB608" s="341"/>
      <c r="AC608" s="401"/>
      <c r="AD608" s="563"/>
      <c r="AE608" s="564"/>
      <c r="AF608" s="564"/>
      <c r="AG608" s="564"/>
      <c r="AH608" s="564"/>
      <c r="AI608" s="564"/>
      <c r="AJ608" s="564"/>
      <c r="AK608" s="564"/>
      <c r="AL608" s="563"/>
      <c r="AM608" s="564"/>
      <c r="AN608" s="564"/>
      <c r="AO608" s="564"/>
      <c r="AP608" s="564"/>
      <c r="AQ608" s="564"/>
      <c r="AR608" s="564"/>
      <c r="AS608" s="564"/>
      <c r="AT608" s="401"/>
      <c r="AU608" s="399"/>
      <c r="AV608" s="617"/>
      <c r="AW608" s="401"/>
      <c r="AX608" s="401"/>
      <c r="AY608" s="341"/>
      <c r="AZ608" s="341"/>
      <c r="BA608" s="341"/>
      <c r="BB608" s="341"/>
      <c r="BC608" s="341"/>
      <c r="BD608" s="401"/>
      <c r="BE608" s="341"/>
      <c r="BF608" s="341"/>
      <c r="BG608" s="402"/>
      <c r="BH608" s="403"/>
      <c r="BI608" s="405"/>
      <c r="BJ608" s="405"/>
      <c r="BK608" s="405"/>
      <c r="BL608" s="405"/>
      <c r="BM608" s="514"/>
    </row>
    <row r="609" ht="18.75" customHeight="1">
      <c r="A609" s="400" t="str">
        <f t="shared" si="4"/>
        <v/>
      </c>
      <c r="B609" s="341"/>
      <c r="C609" s="559"/>
      <c r="D609" s="341"/>
      <c r="E609" s="638"/>
      <c r="F609" s="393"/>
      <c r="G609" s="341" t="str">
        <f t="array" ref="G609">IF(C609="","",XLOOKUP(C609,'Master Data'!K:K,'Master Data'!N:N,"Input in Master Data",0,1))</f>
        <v/>
      </c>
      <c r="H609" s="341" t="str">
        <f t="array" ref="H609">IF(C609="","",XLOOKUP(C609,'Master Data'!K:K,'Master Data'!O:O,"Input in Master Data",0,1))</f>
        <v/>
      </c>
      <c r="I609" s="341" t="str">
        <f t="array" ref="I609">if(U609="","",XLOOKUP(U609,Master[Company],Master[Blow],"Unknown",0,1))</f>
        <v/>
      </c>
      <c r="J609" s="341" t="str">
        <f t="array" ref="J609">if(U609="","",XLOOKUP(U609,Master[Company],Master[Pigging],"Unknown",0,1))</f>
        <v/>
      </c>
      <c r="K609" s="341" t="str">
        <f t="array" ref="K609">if(U609="","",XLOOKUP(U609,Master[Company],Master[Load Method],"Unknown",0,1))</f>
        <v/>
      </c>
      <c r="L609" s="341" t="str">
        <f t="array" ref="L609">if(U609="","",XLOOKUP(U609,Master[Company],Master[Line Distance],"Unknown",0,1))</f>
        <v/>
      </c>
      <c r="M609" s="394"/>
      <c r="N609" s="341"/>
      <c r="O609" s="341"/>
      <c r="P609" s="341" t="str">
        <f t="array" ref="P609">if(U609="","",XLOOKUP(U609,Master[Company],Master[Terms],"NA",0,1))</f>
        <v/>
      </c>
      <c r="Q609" s="341" t="str">
        <f t="shared" si="1"/>
        <v/>
      </c>
      <c r="R609" s="341" t="str">
        <f t="array" ref="R609">if(U609="","",XLOOKUP(U609,Master[Company],Master[Group],"NA",0,1))</f>
        <v/>
      </c>
      <c r="S609" s="341" t="str">
        <f t="array" ref="S609">if(U609="","",XLOOKUP(U609,Master[Company],Master[Loading Location],"NA",0,1))</f>
        <v/>
      </c>
      <c r="T609" s="341" t="str">
        <f t="array" ref="T609">if(U609="","",XLOOKUP(U609,Master[Company],Master[Acronym],"NA",0,1))</f>
        <v/>
      </c>
      <c r="U609" s="341"/>
      <c r="V609" s="342"/>
      <c r="W609" s="342"/>
      <c r="X609" s="341" t="str">
        <f t="shared" si="2"/>
        <v/>
      </c>
      <c r="Y609" s="341" t="str">
        <f t="shared" si="3"/>
        <v/>
      </c>
      <c r="Z609" s="341"/>
      <c r="AA609" s="341"/>
      <c r="AB609" s="341"/>
      <c r="AC609" s="401"/>
      <c r="AD609" s="563"/>
      <c r="AE609" s="564"/>
      <c r="AF609" s="564"/>
      <c r="AG609" s="564"/>
      <c r="AH609" s="564"/>
      <c r="AI609" s="564"/>
      <c r="AJ609" s="564"/>
      <c r="AK609" s="564"/>
      <c r="AL609" s="563"/>
      <c r="AM609" s="564"/>
      <c r="AN609" s="564"/>
      <c r="AO609" s="564"/>
      <c r="AP609" s="564"/>
      <c r="AQ609" s="564"/>
      <c r="AR609" s="564"/>
      <c r="AS609" s="564"/>
      <c r="AT609" s="401"/>
      <c r="AU609" s="399"/>
      <c r="AV609" s="617"/>
      <c r="AW609" s="401"/>
      <c r="AX609" s="401"/>
      <c r="AY609" s="341"/>
      <c r="AZ609" s="341"/>
      <c r="BA609" s="341"/>
      <c r="BB609" s="341"/>
      <c r="BC609" s="341"/>
      <c r="BD609" s="401"/>
      <c r="BE609" s="341"/>
      <c r="BF609" s="341"/>
      <c r="BG609" s="402"/>
      <c r="BH609" s="403"/>
      <c r="BI609" s="405"/>
      <c r="BJ609" s="405"/>
      <c r="BK609" s="405"/>
      <c r="BL609" s="405"/>
      <c r="BM609" s="514"/>
    </row>
    <row r="610" ht="18.75" customHeight="1">
      <c r="A610" s="400" t="str">
        <f t="shared" si="4"/>
        <v/>
      </c>
      <c r="B610" s="341"/>
      <c r="C610" s="559"/>
      <c r="D610" s="341"/>
      <c r="E610" s="638"/>
      <c r="F610" s="393"/>
      <c r="G610" s="341" t="str">
        <f t="array" ref="G610">IF(C610="","",XLOOKUP(C610,'Master Data'!K:K,'Master Data'!N:N,"Input in Master Data",0,1))</f>
        <v/>
      </c>
      <c r="H610" s="341" t="str">
        <f t="array" ref="H610">IF(C610="","",XLOOKUP(C610,'Master Data'!K:K,'Master Data'!O:O,"Input in Master Data",0,1))</f>
        <v/>
      </c>
      <c r="I610" s="341" t="str">
        <f t="array" ref="I610">if(U610="","",XLOOKUP(U610,Master[Company],Master[Blow],"Unknown",0,1))</f>
        <v/>
      </c>
      <c r="J610" s="341" t="str">
        <f t="array" ref="J610">if(U610="","",XLOOKUP(U610,Master[Company],Master[Pigging],"Unknown",0,1))</f>
        <v/>
      </c>
      <c r="K610" s="341" t="str">
        <f t="array" ref="K610">if(U610="","",XLOOKUP(U610,Master[Company],Master[Load Method],"Unknown",0,1))</f>
        <v/>
      </c>
      <c r="L610" s="341" t="str">
        <f t="array" ref="L610">if(U610="","",XLOOKUP(U610,Master[Company],Master[Line Distance],"Unknown",0,1))</f>
        <v/>
      </c>
      <c r="M610" s="394"/>
      <c r="N610" s="341"/>
      <c r="O610" s="341"/>
      <c r="P610" s="341" t="str">
        <f t="array" ref="P610">if(U610="","",XLOOKUP(U610,Master[Company],Master[Terms],"NA",0,1))</f>
        <v/>
      </c>
      <c r="Q610" s="341" t="str">
        <f t="shared" si="1"/>
        <v/>
      </c>
      <c r="R610" s="341" t="str">
        <f t="array" ref="R610">if(U610="","",XLOOKUP(U610,Master[Company],Master[Group],"NA",0,1))</f>
        <v/>
      </c>
      <c r="S610" s="341" t="str">
        <f t="array" ref="S610">if(U610="","",XLOOKUP(U610,Master[Company],Master[Loading Location],"NA",0,1))</f>
        <v/>
      </c>
      <c r="T610" s="341" t="str">
        <f t="array" ref="T610">if(U610="","",XLOOKUP(U610,Master[Company],Master[Acronym],"NA",0,1))</f>
        <v/>
      </c>
      <c r="U610" s="341"/>
      <c r="V610" s="342"/>
      <c r="W610" s="342"/>
      <c r="X610" s="341" t="str">
        <f t="shared" si="2"/>
        <v/>
      </c>
      <c r="Y610" s="341" t="str">
        <f t="shared" si="3"/>
        <v/>
      </c>
      <c r="Z610" s="341"/>
      <c r="AA610" s="341"/>
      <c r="AB610" s="341"/>
      <c r="AC610" s="401"/>
      <c r="AD610" s="563"/>
      <c r="AE610" s="564"/>
      <c r="AF610" s="564"/>
      <c r="AG610" s="564"/>
      <c r="AH610" s="564"/>
      <c r="AI610" s="564"/>
      <c r="AJ610" s="564"/>
      <c r="AK610" s="564"/>
      <c r="AL610" s="563"/>
      <c r="AM610" s="564"/>
      <c r="AN610" s="564"/>
      <c r="AO610" s="564"/>
      <c r="AP610" s="564"/>
      <c r="AQ610" s="564"/>
      <c r="AR610" s="564"/>
      <c r="AS610" s="564"/>
      <c r="AT610" s="401"/>
      <c r="AU610" s="399"/>
      <c r="AV610" s="617"/>
      <c r="AW610" s="401"/>
      <c r="AX610" s="401"/>
      <c r="AY610" s="341"/>
      <c r="AZ610" s="341"/>
      <c r="BA610" s="341"/>
      <c r="BB610" s="341"/>
      <c r="BC610" s="341"/>
      <c r="BD610" s="401"/>
      <c r="BE610" s="341"/>
      <c r="BF610" s="341"/>
      <c r="BG610" s="402"/>
      <c r="BH610" s="403"/>
      <c r="BI610" s="405"/>
      <c r="BJ610" s="405"/>
      <c r="BK610" s="405"/>
      <c r="BL610" s="405"/>
      <c r="BM610" s="514"/>
    </row>
    <row r="611" ht="18.75" customHeight="1">
      <c r="A611" s="400" t="str">
        <f t="shared" si="4"/>
        <v/>
      </c>
      <c r="B611" s="341"/>
      <c r="C611" s="559"/>
      <c r="D611" s="341"/>
      <c r="E611" s="638"/>
      <c r="F611" s="393"/>
      <c r="G611" s="341" t="str">
        <f t="array" ref="G611">IF(C611="","",XLOOKUP(C611,'Master Data'!K:K,'Master Data'!N:N,"Input in Master Data",0,1))</f>
        <v/>
      </c>
      <c r="H611" s="341" t="str">
        <f t="array" ref="H611">IF(C611="","",XLOOKUP(C611,'Master Data'!K:K,'Master Data'!O:O,"Input in Master Data",0,1))</f>
        <v/>
      </c>
      <c r="I611" s="341" t="str">
        <f t="array" ref="I611">if(U611="","",XLOOKUP(U611,Master[Company],Master[Blow],"Unknown",0,1))</f>
        <v/>
      </c>
      <c r="J611" s="341" t="str">
        <f t="array" ref="J611">if(U611="","",XLOOKUP(U611,Master[Company],Master[Pigging],"Unknown",0,1))</f>
        <v/>
      </c>
      <c r="K611" s="341" t="str">
        <f t="array" ref="K611">if(U611="","",XLOOKUP(U611,Master[Company],Master[Load Method],"Unknown",0,1))</f>
        <v/>
      </c>
      <c r="L611" s="341" t="str">
        <f t="array" ref="L611">if(U611="","",XLOOKUP(U611,Master[Company],Master[Line Distance],"Unknown",0,1))</f>
        <v/>
      </c>
      <c r="M611" s="394"/>
      <c r="N611" s="341"/>
      <c r="O611" s="341"/>
      <c r="P611" s="341" t="str">
        <f t="array" ref="P611">if(U611="","",XLOOKUP(U611,Master[Company],Master[Terms],"NA",0,1))</f>
        <v/>
      </c>
      <c r="Q611" s="341" t="str">
        <f t="shared" si="1"/>
        <v/>
      </c>
      <c r="R611" s="341" t="str">
        <f t="array" ref="R611">if(U611="","",XLOOKUP(U611,Master[Company],Master[Group],"NA",0,1))</f>
        <v/>
      </c>
      <c r="S611" s="341" t="str">
        <f t="array" ref="S611">if(U611="","",XLOOKUP(U611,Master[Company],Master[Loading Location],"NA",0,1))</f>
        <v/>
      </c>
      <c r="T611" s="341" t="str">
        <f t="array" ref="T611">if(U611="","",XLOOKUP(U611,Master[Company],Master[Acronym],"NA",0,1))</f>
        <v/>
      </c>
      <c r="U611" s="341"/>
      <c r="V611" s="342"/>
      <c r="W611" s="342"/>
      <c r="X611" s="341" t="str">
        <f t="shared" si="2"/>
        <v/>
      </c>
      <c r="Y611" s="341" t="str">
        <f t="shared" si="3"/>
        <v/>
      </c>
      <c r="Z611" s="341"/>
      <c r="AA611" s="341"/>
      <c r="AB611" s="341"/>
      <c r="AC611" s="401"/>
      <c r="AD611" s="563"/>
      <c r="AE611" s="564"/>
      <c r="AF611" s="564"/>
      <c r="AG611" s="564"/>
      <c r="AH611" s="564"/>
      <c r="AI611" s="564"/>
      <c r="AJ611" s="564"/>
      <c r="AK611" s="564"/>
      <c r="AL611" s="563"/>
      <c r="AM611" s="564"/>
      <c r="AN611" s="564"/>
      <c r="AO611" s="564"/>
      <c r="AP611" s="564"/>
      <c r="AQ611" s="564"/>
      <c r="AR611" s="564"/>
      <c r="AS611" s="564"/>
      <c r="AT611" s="401"/>
      <c r="AU611" s="399"/>
      <c r="AV611" s="617"/>
      <c r="AW611" s="401"/>
      <c r="AX611" s="401"/>
      <c r="AY611" s="341"/>
      <c r="AZ611" s="341"/>
      <c r="BA611" s="341"/>
      <c r="BB611" s="341"/>
      <c r="BC611" s="341"/>
      <c r="BD611" s="401"/>
      <c r="BE611" s="341"/>
      <c r="BF611" s="341"/>
      <c r="BG611" s="402"/>
      <c r="BH611" s="403"/>
      <c r="BI611" s="405"/>
      <c r="BJ611" s="405"/>
      <c r="BK611" s="405"/>
      <c r="BL611" s="405"/>
      <c r="BM611" s="514"/>
    </row>
    <row r="612" ht="18.75" customHeight="1">
      <c r="A612" s="400" t="str">
        <f t="shared" si="4"/>
        <v/>
      </c>
      <c r="B612" s="341"/>
      <c r="C612" s="559"/>
      <c r="D612" s="341"/>
      <c r="E612" s="638"/>
      <c r="F612" s="393"/>
      <c r="G612" s="341" t="str">
        <f t="array" ref="G612">IF(C612="","",XLOOKUP(C612,'Master Data'!K:K,'Master Data'!N:N,"Input in Master Data",0,1))</f>
        <v/>
      </c>
      <c r="H612" s="341" t="str">
        <f t="array" ref="H612">IF(C612="","",XLOOKUP(C612,'Master Data'!K:K,'Master Data'!O:O,"Input in Master Data",0,1))</f>
        <v/>
      </c>
      <c r="I612" s="341" t="str">
        <f t="array" ref="I612">if(U612="","",XLOOKUP(U612,Master[Company],Master[Blow],"Unknown",0,1))</f>
        <v/>
      </c>
      <c r="J612" s="341" t="str">
        <f t="array" ref="J612">if(U612="","",XLOOKUP(U612,Master[Company],Master[Pigging],"Unknown",0,1))</f>
        <v/>
      </c>
      <c r="K612" s="341" t="str">
        <f t="array" ref="K612">if(U612="","",XLOOKUP(U612,Master[Company],Master[Load Method],"Unknown",0,1))</f>
        <v/>
      </c>
      <c r="L612" s="341" t="str">
        <f t="array" ref="L612">if(U612="","",XLOOKUP(U612,Master[Company],Master[Line Distance],"Unknown",0,1))</f>
        <v/>
      </c>
      <c r="M612" s="394"/>
      <c r="N612" s="341"/>
      <c r="O612" s="341"/>
      <c r="P612" s="341" t="str">
        <f t="array" ref="P612">if(U612="","",XLOOKUP(U612,Master[Company],Master[Terms],"NA",0,1))</f>
        <v/>
      </c>
      <c r="Q612" s="341" t="str">
        <f t="shared" si="1"/>
        <v/>
      </c>
      <c r="R612" s="341" t="str">
        <f t="array" ref="R612">if(U612="","",XLOOKUP(U612,Master[Company],Master[Group],"NA",0,1))</f>
        <v/>
      </c>
      <c r="S612" s="341" t="str">
        <f t="array" ref="S612">if(U612="","",XLOOKUP(U612,Master[Company],Master[Loading Location],"NA",0,1))</f>
        <v/>
      </c>
      <c r="T612" s="341" t="str">
        <f t="array" ref="T612">if(U612="","",XLOOKUP(U612,Master[Company],Master[Acronym],"NA",0,1))</f>
        <v/>
      </c>
      <c r="U612" s="341"/>
      <c r="V612" s="342"/>
      <c r="W612" s="342"/>
      <c r="X612" s="341" t="str">
        <f t="shared" si="2"/>
        <v/>
      </c>
      <c r="Y612" s="341" t="str">
        <f t="shared" si="3"/>
        <v/>
      </c>
      <c r="Z612" s="341"/>
      <c r="AA612" s="341"/>
      <c r="AB612" s="341"/>
      <c r="AC612" s="401"/>
      <c r="AD612" s="563"/>
      <c r="AE612" s="564"/>
      <c r="AF612" s="564"/>
      <c r="AG612" s="564"/>
      <c r="AH612" s="564"/>
      <c r="AI612" s="564"/>
      <c r="AJ612" s="564"/>
      <c r="AK612" s="564"/>
      <c r="AL612" s="563"/>
      <c r="AM612" s="564"/>
      <c r="AN612" s="564"/>
      <c r="AO612" s="564"/>
      <c r="AP612" s="564"/>
      <c r="AQ612" s="564"/>
      <c r="AR612" s="564"/>
      <c r="AS612" s="564"/>
      <c r="AT612" s="401"/>
      <c r="AU612" s="399"/>
      <c r="AV612" s="617"/>
      <c r="AW612" s="401"/>
      <c r="AX612" s="401"/>
      <c r="AY612" s="341"/>
      <c r="AZ612" s="341"/>
      <c r="BA612" s="341"/>
      <c r="BB612" s="341"/>
      <c r="BC612" s="341"/>
      <c r="BD612" s="401"/>
      <c r="BE612" s="341"/>
      <c r="BF612" s="341"/>
      <c r="BG612" s="402"/>
      <c r="BH612" s="403"/>
      <c r="BI612" s="405"/>
      <c r="BJ612" s="405"/>
      <c r="BK612" s="405"/>
      <c r="BL612" s="405"/>
      <c r="BM612" s="514"/>
    </row>
    <row r="613" ht="18.75" customHeight="1">
      <c r="A613" s="400" t="str">
        <f t="shared" si="4"/>
        <v/>
      </c>
      <c r="B613" s="341"/>
      <c r="C613" s="559"/>
      <c r="D613" s="341"/>
      <c r="E613" s="638"/>
      <c r="F613" s="393"/>
      <c r="G613" s="341" t="str">
        <f t="array" ref="G613">IF(C613="","",XLOOKUP(C613,'Master Data'!K:K,'Master Data'!N:N,"Input in Master Data",0,1))</f>
        <v/>
      </c>
      <c r="H613" s="341" t="str">
        <f t="array" ref="H613">IF(C613="","",XLOOKUP(C613,'Master Data'!K:K,'Master Data'!O:O,"Input in Master Data",0,1))</f>
        <v/>
      </c>
      <c r="I613" s="341" t="str">
        <f t="array" ref="I613">if(U613="","",XLOOKUP(U613,Master[Company],Master[Blow],"Unknown",0,1))</f>
        <v/>
      </c>
      <c r="J613" s="341" t="str">
        <f t="array" ref="J613">if(U613="","",XLOOKUP(U613,Master[Company],Master[Pigging],"Unknown",0,1))</f>
        <v/>
      </c>
      <c r="K613" s="341" t="str">
        <f t="array" ref="K613">if(U613="","",XLOOKUP(U613,Master[Company],Master[Load Method],"Unknown",0,1))</f>
        <v/>
      </c>
      <c r="L613" s="341" t="str">
        <f t="array" ref="L613">if(U613="","",XLOOKUP(U613,Master[Company],Master[Line Distance],"Unknown",0,1))</f>
        <v/>
      </c>
      <c r="M613" s="394"/>
      <c r="N613" s="341"/>
      <c r="O613" s="341"/>
      <c r="P613" s="341" t="str">
        <f t="array" ref="P613">if(U613="","",XLOOKUP(U613,Master[Company],Master[Terms],"NA",0,1))</f>
        <v/>
      </c>
      <c r="Q613" s="341" t="str">
        <f t="shared" si="1"/>
        <v/>
      </c>
      <c r="R613" s="341" t="str">
        <f t="array" ref="R613">if(U613="","",XLOOKUP(U613,Master[Company],Master[Group],"NA",0,1))</f>
        <v/>
      </c>
      <c r="S613" s="341" t="str">
        <f t="array" ref="S613">if(U613="","",XLOOKUP(U613,Master[Company],Master[Loading Location],"NA",0,1))</f>
        <v/>
      </c>
      <c r="T613" s="341" t="str">
        <f t="array" ref="T613">if(U613="","",XLOOKUP(U613,Master[Company],Master[Acronym],"NA",0,1))</f>
        <v/>
      </c>
      <c r="U613" s="341"/>
      <c r="V613" s="342"/>
      <c r="W613" s="342"/>
      <c r="X613" s="341" t="str">
        <f t="shared" si="2"/>
        <v/>
      </c>
      <c r="Y613" s="341" t="str">
        <f t="shared" si="3"/>
        <v/>
      </c>
      <c r="Z613" s="341"/>
      <c r="AA613" s="341"/>
      <c r="AB613" s="341"/>
      <c r="AC613" s="401"/>
      <c r="AD613" s="563"/>
      <c r="AE613" s="564"/>
      <c r="AF613" s="564"/>
      <c r="AG613" s="564"/>
      <c r="AH613" s="564"/>
      <c r="AI613" s="564"/>
      <c r="AJ613" s="564"/>
      <c r="AK613" s="564"/>
      <c r="AL613" s="563"/>
      <c r="AM613" s="564"/>
      <c r="AN613" s="564"/>
      <c r="AO613" s="564"/>
      <c r="AP613" s="564"/>
      <c r="AQ613" s="564"/>
      <c r="AR613" s="564"/>
      <c r="AS613" s="564"/>
      <c r="AT613" s="401"/>
      <c r="AU613" s="399"/>
      <c r="AV613" s="617"/>
      <c r="AW613" s="401"/>
      <c r="AX613" s="401"/>
      <c r="AY613" s="341"/>
      <c r="AZ613" s="341"/>
      <c r="BA613" s="341"/>
      <c r="BB613" s="341"/>
      <c r="BC613" s="341"/>
      <c r="BD613" s="401"/>
      <c r="BE613" s="341"/>
      <c r="BF613" s="341"/>
      <c r="BG613" s="402"/>
      <c r="BH613" s="403"/>
      <c r="BI613" s="405"/>
      <c r="BJ613" s="405"/>
      <c r="BK613" s="405"/>
      <c r="BL613" s="405"/>
      <c r="BM613" s="514"/>
    </row>
    <row r="614" ht="18.75" customHeight="1">
      <c r="A614" s="400" t="str">
        <f t="shared" si="4"/>
        <v/>
      </c>
      <c r="B614" s="341"/>
      <c r="C614" s="559"/>
      <c r="D614" s="341"/>
      <c r="E614" s="638"/>
      <c r="F614" s="393"/>
      <c r="G614" s="341" t="str">
        <f t="array" ref="G614">IF(C614="","",XLOOKUP(C614,'Master Data'!K:K,'Master Data'!N:N,"Input in Master Data",0,1))</f>
        <v/>
      </c>
      <c r="H614" s="341" t="str">
        <f t="array" ref="H614">IF(C614="","",XLOOKUP(C614,'Master Data'!K:K,'Master Data'!O:O,"Input in Master Data",0,1))</f>
        <v/>
      </c>
      <c r="I614" s="341" t="str">
        <f t="array" ref="I614">if(U614="","",XLOOKUP(U614,Master[Company],Master[Blow],"Unknown",0,1))</f>
        <v/>
      </c>
      <c r="J614" s="341" t="str">
        <f t="array" ref="J614">if(U614="","",XLOOKUP(U614,Master[Company],Master[Pigging],"Unknown",0,1))</f>
        <v/>
      </c>
      <c r="K614" s="341" t="str">
        <f t="array" ref="K614">if(U614="","",XLOOKUP(U614,Master[Company],Master[Load Method],"Unknown",0,1))</f>
        <v/>
      </c>
      <c r="L614" s="341" t="str">
        <f t="array" ref="L614">if(U614="","",XLOOKUP(U614,Master[Company],Master[Line Distance],"Unknown",0,1))</f>
        <v/>
      </c>
      <c r="M614" s="394"/>
      <c r="N614" s="341"/>
      <c r="O614" s="341"/>
      <c r="P614" s="341" t="str">
        <f t="array" ref="P614">if(U614="","",XLOOKUP(U614,Master[Company],Master[Terms],"NA",0,1))</f>
        <v/>
      </c>
      <c r="Q614" s="341" t="str">
        <f t="shared" si="1"/>
        <v/>
      </c>
      <c r="R614" s="341" t="str">
        <f t="array" ref="R614">if(U614="","",XLOOKUP(U614,Master[Company],Master[Group],"NA",0,1))</f>
        <v/>
      </c>
      <c r="S614" s="341" t="str">
        <f t="array" ref="S614">if(U614="","",XLOOKUP(U614,Master[Company],Master[Loading Location],"NA",0,1))</f>
        <v/>
      </c>
      <c r="T614" s="341" t="str">
        <f t="array" ref="T614">if(U614="","",XLOOKUP(U614,Master[Company],Master[Acronym],"NA",0,1))</f>
        <v/>
      </c>
      <c r="U614" s="341"/>
      <c r="V614" s="342"/>
      <c r="W614" s="342"/>
      <c r="X614" s="341" t="str">
        <f t="shared" si="2"/>
        <v/>
      </c>
      <c r="Y614" s="341" t="str">
        <f t="shared" si="3"/>
        <v/>
      </c>
      <c r="Z614" s="341"/>
      <c r="AA614" s="341"/>
      <c r="AB614" s="341"/>
      <c r="AC614" s="401"/>
      <c r="AD614" s="563"/>
      <c r="AE614" s="564"/>
      <c r="AF614" s="564"/>
      <c r="AG614" s="564"/>
      <c r="AH614" s="564"/>
      <c r="AI614" s="564"/>
      <c r="AJ614" s="564"/>
      <c r="AK614" s="564"/>
      <c r="AL614" s="563"/>
      <c r="AM614" s="564"/>
      <c r="AN614" s="564"/>
      <c r="AO614" s="564"/>
      <c r="AP614" s="564"/>
      <c r="AQ614" s="564"/>
      <c r="AR614" s="564"/>
      <c r="AS614" s="564"/>
      <c r="AT614" s="401"/>
      <c r="AU614" s="399"/>
      <c r="AV614" s="617"/>
      <c r="AW614" s="401"/>
      <c r="AX614" s="401"/>
      <c r="AY614" s="341"/>
      <c r="AZ614" s="341"/>
      <c r="BA614" s="341"/>
      <c r="BB614" s="341"/>
      <c r="BC614" s="341"/>
      <c r="BD614" s="401"/>
      <c r="BE614" s="341"/>
      <c r="BF614" s="341"/>
      <c r="BG614" s="402"/>
      <c r="BH614" s="403"/>
      <c r="BI614" s="405"/>
      <c r="BJ614" s="405"/>
      <c r="BK614" s="405"/>
      <c r="BL614" s="405"/>
      <c r="BM614" s="514"/>
    </row>
    <row r="615" ht="18.75" customHeight="1">
      <c r="A615" s="400" t="str">
        <f t="shared" si="4"/>
        <v/>
      </c>
      <c r="B615" s="341"/>
      <c r="C615" s="559"/>
      <c r="D615" s="341"/>
      <c r="E615" s="638"/>
      <c r="F615" s="393"/>
      <c r="G615" s="341" t="str">
        <f t="array" ref="G615">IF(C615="","",XLOOKUP(C615,'Master Data'!K:K,'Master Data'!N:N,"Input in Master Data",0,1))</f>
        <v/>
      </c>
      <c r="H615" s="341" t="str">
        <f t="array" ref="H615">IF(C615="","",XLOOKUP(C615,'Master Data'!K:K,'Master Data'!O:O,"Input in Master Data",0,1))</f>
        <v/>
      </c>
      <c r="I615" s="341" t="str">
        <f t="array" ref="I615">if(U615="","",XLOOKUP(U615,Master[Company],Master[Blow],"Unknown",0,1))</f>
        <v/>
      </c>
      <c r="J615" s="341" t="str">
        <f t="array" ref="J615">if(U615="","",XLOOKUP(U615,Master[Company],Master[Pigging],"Unknown",0,1))</f>
        <v/>
      </c>
      <c r="K615" s="341" t="str">
        <f t="array" ref="K615">if(U615="","",XLOOKUP(U615,Master[Company],Master[Load Method],"Unknown",0,1))</f>
        <v/>
      </c>
      <c r="L615" s="341" t="str">
        <f t="array" ref="L615">if(U615="","",XLOOKUP(U615,Master[Company],Master[Line Distance],"Unknown",0,1))</f>
        <v/>
      </c>
      <c r="M615" s="394"/>
      <c r="N615" s="341"/>
      <c r="O615" s="341"/>
      <c r="P615" s="341" t="str">
        <f t="array" ref="P615">if(U615="","",XLOOKUP(U615,Master[Company],Master[Terms],"NA",0,1))</f>
        <v/>
      </c>
      <c r="Q615" s="341" t="str">
        <f t="shared" si="1"/>
        <v/>
      </c>
      <c r="R615" s="341" t="str">
        <f t="array" ref="R615">if(U615="","",XLOOKUP(U615,Master[Company],Master[Group],"NA",0,1))</f>
        <v/>
      </c>
      <c r="S615" s="341" t="str">
        <f t="array" ref="S615">if(U615="","",XLOOKUP(U615,Master[Company],Master[Loading Location],"NA",0,1))</f>
        <v/>
      </c>
      <c r="T615" s="341" t="str">
        <f t="array" ref="T615">if(U615="","",XLOOKUP(U615,Master[Company],Master[Acronym],"NA",0,1))</f>
        <v/>
      </c>
      <c r="U615" s="341"/>
      <c r="V615" s="342"/>
      <c r="W615" s="342"/>
      <c r="X615" s="341" t="str">
        <f t="shared" si="2"/>
        <v/>
      </c>
      <c r="Y615" s="341" t="str">
        <f t="shared" si="3"/>
        <v/>
      </c>
      <c r="Z615" s="341"/>
      <c r="AA615" s="341"/>
      <c r="AB615" s="341"/>
      <c r="AC615" s="401"/>
      <c r="AD615" s="563"/>
      <c r="AE615" s="564"/>
      <c r="AF615" s="564"/>
      <c r="AG615" s="564"/>
      <c r="AH615" s="564"/>
      <c r="AI615" s="564"/>
      <c r="AJ615" s="564"/>
      <c r="AK615" s="564"/>
      <c r="AL615" s="563"/>
      <c r="AM615" s="564"/>
      <c r="AN615" s="564"/>
      <c r="AO615" s="564"/>
      <c r="AP615" s="564"/>
      <c r="AQ615" s="564"/>
      <c r="AR615" s="564"/>
      <c r="AS615" s="564"/>
      <c r="AT615" s="401"/>
      <c r="AU615" s="399"/>
      <c r="AV615" s="617"/>
      <c r="AW615" s="401"/>
      <c r="AX615" s="401"/>
      <c r="AY615" s="341"/>
      <c r="AZ615" s="341"/>
      <c r="BA615" s="341"/>
      <c r="BB615" s="341"/>
      <c r="BC615" s="341"/>
      <c r="BD615" s="401"/>
      <c r="BE615" s="341"/>
      <c r="BF615" s="341"/>
      <c r="BG615" s="402"/>
      <c r="BH615" s="403"/>
      <c r="BI615" s="405"/>
      <c r="BJ615" s="405"/>
      <c r="BK615" s="405"/>
      <c r="BL615" s="405"/>
      <c r="BM615" s="514"/>
    </row>
    <row r="616" ht="18.75" customHeight="1">
      <c r="A616" s="400" t="str">
        <f t="shared" si="4"/>
        <v/>
      </c>
      <c r="B616" s="341"/>
      <c r="C616" s="559"/>
      <c r="D616" s="341"/>
      <c r="E616" s="638"/>
      <c r="F616" s="393"/>
      <c r="G616" s="341" t="str">
        <f t="array" ref="G616">IF(C616="","",XLOOKUP(C616,'Master Data'!K:K,'Master Data'!N:N,"Input in Master Data",0,1))</f>
        <v/>
      </c>
      <c r="H616" s="341" t="str">
        <f t="array" ref="H616">IF(C616="","",XLOOKUP(C616,'Master Data'!K:K,'Master Data'!O:O,"Input in Master Data",0,1))</f>
        <v/>
      </c>
      <c r="I616" s="341" t="str">
        <f t="array" ref="I616">if(U616="","",XLOOKUP(U616,Master[Company],Master[Blow],"Unknown",0,1))</f>
        <v/>
      </c>
      <c r="J616" s="341" t="str">
        <f t="array" ref="J616">if(U616="","",XLOOKUP(U616,Master[Company],Master[Pigging],"Unknown",0,1))</f>
        <v/>
      </c>
      <c r="K616" s="341" t="str">
        <f t="array" ref="K616">if(U616="","",XLOOKUP(U616,Master[Company],Master[Load Method],"Unknown",0,1))</f>
        <v/>
      </c>
      <c r="L616" s="341" t="str">
        <f t="array" ref="L616">if(U616="","",XLOOKUP(U616,Master[Company],Master[Line Distance],"Unknown",0,1))</f>
        <v/>
      </c>
      <c r="M616" s="394"/>
      <c r="N616" s="341"/>
      <c r="O616" s="341"/>
      <c r="P616" s="341" t="str">
        <f t="array" ref="P616">if(U616="","",XLOOKUP(U616,Master[Company],Master[Terms],"NA",0,1))</f>
        <v/>
      </c>
      <c r="Q616" s="341" t="str">
        <f t="shared" si="1"/>
        <v/>
      </c>
      <c r="R616" s="341" t="str">
        <f t="array" ref="R616">if(U616="","",XLOOKUP(U616,Master[Company],Master[Group],"NA",0,1))</f>
        <v/>
      </c>
      <c r="S616" s="341" t="str">
        <f t="array" ref="S616">if(U616="","",XLOOKUP(U616,Master[Company],Master[Loading Location],"NA",0,1))</f>
        <v/>
      </c>
      <c r="T616" s="341" t="str">
        <f t="array" ref="T616">if(U616="","",XLOOKUP(U616,Master[Company],Master[Acronym],"NA",0,1))</f>
        <v/>
      </c>
      <c r="U616" s="341"/>
      <c r="V616" s="342"/>
      <c r="W616" s="342"/>
      <c r="X616" s="341" t="str">
        <f t="shared" si="2"/>
        <v/>
      </c>
      <c r="Y616" s="341" t="str">
        <f t="shared" si="3"/>
        <v/>
      </c>
      <c r="Z616" s="341"/>
      <c r="AA616" s="341"/>
      <c r="AB616" s="341"/>
      <c r="AC616" s="401"/>
      <c r="AD616" s="563"/>
      <c r="AE616" s="564"/>
      <c r="AF616" s="564"/>
      <c r="AG616" s="564"/>
      <c r="AH616" s="564"/>
      <c r="AI616" s="564"/>
      <c r="AJ616" s="564"/>
      <c r="AK616" s="564"/>
      <c r="AL616" s="563"/>
      <c r="AM616" s="564"/>
      <c r="AN616" s="564"/>
      <c r="AO616" s="564"/>
      <c r="AP616" s="564"/>
      <c r="AQ616" s="564"/>
      <c r="AR616" s="564"/>
      <c r="AS616" s="564"/>
      <c r="AT616" s="401"/>
      <c r="AU616" s="399"/>
      <c r="AV616" s="617"/>
      <c r="AW616" s="401"/>
      <c r="AX616" s="401"/>
      <c r="AY616" s="341"/>
      <c r="AZ616" s="341"/>
      <c r="BA616" s="341"/>
      <c r="BB616" s="341"/>
      <c r="BC616" s="341"/>
      <c r="BD616" s="401"/>
      <c r="BE616" s="341"/>
      <c r="BF616" s="341"/>
      <c r="BG616" s="402"/>
      <c r="BH616" s="403"/>
      <c r="BI616" s="405"/>
      <c r="BJ616" s="405"/>
      <c r="BK616" s="405"/>
      <c r="BL616" s="405"/>
      <c r="BM616" s="514"/>
    </row>
    <row r="617" ht="18.75" customHeight="1">
      <c r="A617" s="400" t="str">
        <f t="shared" si="4"/>
        <v/>
      </c>
      <c r="B617" s="341"/>
      <c r="C617" s="559"/>
      <c r="D617" s="341"/>
      <c r="E617" s="638"/>
      <c r="F617" s="393"/>
      <c r="G617" s="341" t="str">
        <f t="array" ref="G617">IF(C617="","",XLOOKUP(C617,'Master Data'!K:K,'Master Data'!N:N,"Input in Master Data",0,1))</f>
        <v/>
      </c>
      <c r="H617" s="341" t="str">
        <f t="array" ref="H617">IF(C617="","",XLOOKUP(C617,'Master Data'!K:K,'Master Data'!O:O,"Input in Master Data",0,1))</f>
        <v/>
      </c>
      <c r="I617" s="341" t="str">
        <f t="array" ref="I617">if(U617="","",XLOOKUP(U617,Master[Company],Master[Blow],"Unknown",0,1))</f>
        <v/>
      </c>
      <c r="J617" s="341" t="str">
        <f t="array" ref="J617">if(U617="","",XLOOKUP(U617,Master[Company],Master[Pigging],"Unknown",0,1))</f>
        <v/>
      </c>
      <c r="K617" s="341" t="str">
        <f t="array" ref="K617">if(U617="","",XLOOKUP(U617,Master[Company],Master[Load Method],"Unknown",0,1))</f>
        <v/>
      </c>
      <c r="L617" s="341" t="str">
        <f t="array" ref="L617">if(U617="","",XLOOKUP(U617,Master[Company],Master[Line Distance],"Unknown",0,1))</f>
        <v/>
      </c>
      <c r="M617" s="394"/>
      <c r="N617" s="341"/>
      <c r="O617" s="341"/>
      <c r="P617" s="341" t="str">
        <f t="array" ref="P617">if(U617="","",XLOOKUP(U617,Master[Company],Master[Terms],"NA",0,1))</f>
        <v/>
      </c>
      <c r="Q617" s="341" t="str">
        <f t="shared" si="1"/>
        <v/>
      </c>
      <c r="R617" s="341" t="str">
        <f t="array" ref="R617">if(U617="","",XLOOKUP(U617,Master[Company],Master[Group],"NA",0,1))</f>
        <v/>
      </c>
      <c r="S617" s="341" t="str">
        <f t="array" ref="S617">if(U617="","",XLOOKUP(U617,Master[Company],Master[Loading Location],"NA",0,1))</f>
        <v/>
      </c>
      <c r="T617" s="341" t="str">
        <f t="array" ref="T617">if(U617="","",XLOOKUP(U617,Master[Company],Master[Acronym],"NA",0,1))</f>
        <v/>
      </c>
      <c r="U617" s="341"/>
      <c r="V617" s="342"/>
      <c r="W617" s="342"/>
      <c r="X617" s="341" t="str">
        <f t="shared" si="2"/>
        <v/>
      </c>
      <c r="Y617" s="341" t="str">
        <f t="shared" si="3"/>
        <v/>
      </c>
      <c r="Z617" s="341"/>
      <c r="AA617" s="341"/>
      <c r="AB617" s="341"/>
      <c r="AC617" s="401"/>
      <c r="AD617" s="563"/>
      <c r="AE617" s="564"/>
      <c r="AF617" s="564"/>
      <c r="AG617" s="564"/>
      <c r="AH617" s="564"/>
      <c r="AI617" s="564"/>
      <c r="AJ617" s="564"/>
      <c r="AK617" s="564"/>
      <c r="AL617" s="563"/>
      <c r="AM617" s="564"/>
      <c r="AN617" s="564"/>
      <c r="AO617" s="564"/>
      <c r="AP617" s="564"/>
      <c r="AQ617" s="564"/>
      <c r="AR617" s="564"/>
      <c r="AS617" s="564"/>
      <c r="AT617" s="401"/>
      <c r="AU617" s="399"/>
      <c r="AV617" s="617"/>
      <c r="AW617" s="401"/>
      <c r="AX617" s="401"/>
      <c r="AY617" s="341"/>
      <c r="AZ617" s="341"/>
      <c r="BA617" s="341"/>
      <c r="BB617" s="341"/>
      <c r="BC617" s="341"/>
      <c r="BD617" s="401"/>
      <c r="BE617" s="341"/>
      <c r="BF617" s="341"/>
      <c r="BG617" s="402"/>
      <c r="BH617" s="403"/>
      <c r="BI617" s="405"/>
      <c r="BJ617" s="405"/>
      <c r="BK617" s="405"/>
      <c r="BL617" s="405"/>
      <c r="BM617" s="514"/>
    </row>
    <row r="618" ht="18.75" customHeight="1">
      <c r="A618" s="400" t="str">
        <f t="shared" si="4"/>
        <v/>
      </c>
      <c r="B618" s="341"/>
      <c r="C618" s="559"/>
      <c r="D618" s="341"/>
      <c r="E618" s="638"/>
      <c r="F618" s="393"/>
      <c r="G618" s="341" t="str">
        <f t="array" ref="G618">IF(C618="","",XLOOKUP(C618,'Master Data'!K:K,'Master Data'!N:N,"Input in Master Data",0,1))</f>
        <v/>
      </c>
      <c r="H618" s="341" t="str">
        <f t="array" ref="H618">IF(C618="","",XLOOKUP(C618,'Master Data'!K:K,'Master Data'!O:O,"Input in Master Data",0,1))</f>
        <v/>
      </c>
      <c r="I618" s="341" t="str">
        <f t="array" ref="I618">if(U618="","",XLOOKUP(U618,Master[Company],Master[Blow],"Unknown",0,1))</f>
        <v/>
      </c>
      <c r="J618" s="341" t="str">
        <f t="array" ref="J618">if(U618="","",XLOOKUP(U618,Master[Company],Master[Pigging],"Unknown",0,1))</f>
        <v/>
      </c>
      <c r="K618" s="341" t="str">
        <f t="array" ref="K618">if(U618="","",XLOOKUP(U618,Master[Company],Master[Load Method],"Unknown",0,1))</f>
        <v/>
      </c>
      <c r="L618" s="341" t="str">
        <f t="array" ref="L618">if(U618="","",XLOOKUP(U618,Master[Company],Master[Line Distance],"Unknown",0,1))</f>
        <v/>
      </c>
      <c r="M618" s="394"/>
      <c r="N618" s="341"/>
      <c r="O618" s="341"/>
      <c r="P618" s="341" t="str">
        <f t="array" ref="P618">if(U618="","",XLOOKUP(U618,Master[Company],Master[Terms],"NA",0,1))</f>
        <v/>
      </c>
      <c r="Q618" s="341" t="str">
        <f t="shared" si="1"/>
        <v/>
      </c>
      <c r="R618" s="341" t="str">
        <f t="array" ref="R618">if(U618="","",XLOOKUP(U618,Master[Company],Master[Group],"NA",0,1))</f>
        <v/>
      </c>
      <c r="S618" s="341" t="str">
        <f t="array" ref="S618">if(U618="","",XLOOKUP(U618,Master[Company],Master[Loading Location],"NA",0,1))</f>
        <v/>
      </c>
      <c r="T618" s="341" t="str">
        <f t="array" ref="T618">if(U618="","",XLOOKUP(U618,Master[Company],Master[Acronym],"NA",0,1))</f>
        <v/>
      </c>
      <c r="U618" s="341"/>
      <c r="V618" s="342"/>
      <c r="W618" s="342"/>
      <c r="X618" s="341" t="str">
        <f t="shared" si="2"/>
        <v/>
      </c>
      <c r="Y618" s="341" t="str">
        <f t="shared" si="3"/>
        <v/>
      </c>
      <c r="Z618" s="341"/>
      <c r="AA618" s="341"/>
      <c r="AB618" s="341"/>
      <c r="AC618" s="401"/>
      <c r="AD618" s="563"/>
      <c r="AE618" s="564"/>
      <c r="AF618" s="564"/>
      <c r="AG618" s="564"/>
      <c r="AH618" s="564"/>
      <c r="AI618" s="564"/>
      <c r="AJ618" s="564"/>
      <c r="AK618" s="564"/>
      <c r="AL618" s="563"/>
      <c r="AM618" s="564"/>
      <c r="AN618" s="564"/>
      <c r="AO618" s="564"/>
      <c r="AP618" s="564"/>
      <c r="AQ618" s="564"/>
      <c r="AR618" s="564"/>
      <c r="AS618" s="564"/>
      <c r="AT618" s="401"/>
      <c r="AU618" s="399"/>
      <c r="AV618" s="617"/>
      <c r="AW618" s="401"/>
      <c r="AX618" s="401"/>
      <c r="AY618" s="341"/>
      <c r="AZ618" s="341"/>
      <c r="BA618" s="341"/>
      <c r="BB618" s="341"/>
      <c r="BC618" s="341"/>
      <c r="BD618" s="401"/>
      <c r="BE618" s="341"/>
      <c r="BF618" s="341"/>
      <c r="BG618" s="402"/>
      <c r="BH618" s="403"/>
      <c r="BI618" s="405"/>
      <c r="BJ618" s="405"/>
      <c r="BK618" s="405"/>
      <c r="BL618" s="405"/>
      <c r="BM618" s="514"/>
    </row>
    <row r="619" ht="18.75" customHeight="1">
      <c r="A619" s="400" t="str">
        <f t="shared" si="4"/>
        <v/>
      </c>
      <c r="B619" s="341"/>
      <c r="C619" s="559"/>
      <c r="D619" s="341"/>
      <c r="E619" s="638"/>
      <c r="F619" s="393"/>
      <c r="G619" s="341" t="str">
        <f t="array" ref="G619">IF(C619="","",XLOOKUP(C619,'Master Data'!K:K,'Master Data'!N:N,"Input in Master Data",0,1))</f>
        <v/>
      </c>
      <c r="H619" s="341" t="str">
        <f t="array" ref="H619">IF(C619="","",XLOOKUP(C619,'Master Data'!K:K,'Master Data'!O:O,"Input in Master Data",0,1))</f>
        <v/>
      </c>
      <c r="I619" s="341" t="str">
        <f t="array" ref="I619">if(U619="","",XLOOKUP(U619,Master[Company],Master[Blow],"Unknown",0,1))</f>
        <v/>
      </c>
      <c r="J619" s="341" t="str">
        <f t="array" ref="J619">if(U619="","",XLOOKUP(U619,Master[Company],Master[Pigging],"Unknown",0,1))</f>
        <v/>
      </c>
      <c r="K619" s="341" t="str">
        <f t="array" ref="K619">if(U619="","",XLOOKUP(U619,Master[Company],Master[Load Method],"Unknown",0,1))</f>
        <v/>
      </c>
      <c r="L619" s="341" t="str">
        <f t="array" ref="L619">if(U619="","",XLOOKUP(U619,Master[Company],Master[Line Distance],"Unknown",0,1))</f>
        <v/>
      </c>
      <c r="M619" s="394"/>
      <c r="N619" s="341"/>
      <c r="O619" s="341"/>
      <c r="P619" s="341" t="str">
        <f t="array" ref="P619">if(U619="","",XLOOKUP(U619,Master[Company],Master[Terms],"NA",0,1))</f>
        <v/>
      </c>
      <c r="Q619" s="341" t="str">
        <f t="shared" si="1"/>
        <v/>
      </c>
      <c r="R619" s="341" t="str">
        <f t="array" ref="R619">if(U619="","",XLOOKUP(U619,Master[Company],Master[Group],"NA",0,1))</f>
        <v/>
      </c>
      <c r="S619" s="341" t="str">
        <f t="array" ref="S619">if(U619="","",XLOOKUP(U619,Master[Company],Master[Loading Location],"NA",0,1))</f>
        <v/>
      </c>
      <c r="T619" s="341" t="str">
        <f t="array" ref="T619">if(U619="","",XLOOKUP(U619,Master[Company],Master[Acronym],"NA",0,1))</f>
        <v/>
      </c>
      <c r="U619" s="341"/>
      <c r="V619" s="342"/>
      <c r="W619" s="342"/>
      <c r="X619" s="341" t="str">
        <f t="shared" si="2"/>
        <v/>
      </c>
      <c r="Y619" s="341" t="str">
        <f t="shared" si="3"/>
        <v/>
      </c>
      <c r="Z619" s="341"/>
      <c r="AA619" s="341"/>
      <c r="AB619" s="341"/>
      <c r="AC619" s="401"/>
      <c r="AD619" s="563"/>
      <c r="AE619" s="564"/>
      <c r="AF619" s="564"/>
      <c r="AG619" s="564"/>
      <c r="AH619" s="564"/>
      <c r="AI619" s="564"/>
      <c r="AJ619" s="564"/>
      <c r="AK619" s="564"/>
      <c r="AL619" s="563"/>
      <c r="AM619" s="564"/>
      <c r="AN619" s="564"/>
      <c r="AO619" s="564"/>
      <c r="AP619" s="564"/>
      <c r="AQ619" s="564"/>
      <c r="AR619" s="564"/>
      <c r="AS619" s="564"/>
      <c r="AT619" s="401"/>
      <c r="AU619" s="399"/>
      <c r="AV619" s="617"/>
      <c r="AW619" s="401"/>
      <c r="AX619" s="401"/>
      <c r="AY619" s="341"/>
      <c r="AZ619" s="341"/>
      <c r="BA619" s="341"/>
      <c r="BB619" s="341"/>
      <c r="BC619" s="341"/>
      <c r="BD619" s="401"/>
      <c r="BE619" s="341"/>
      <c r="BF619" s="341"/>
      <c r="BG619" s="402"/>
      <c r="BH619" s="403"/>
      <c r="BI619" s="405"/>
      <c r="BJ619" s="405"/>
      <c r="BK619" s="405"/>
      <c r="BL619" s="405"/>
      <c r="BM619" s="514"/>
    </row>
    <row r="620" ht="18.75" customHeight="1">
      <c r="A620" s="400" t="str">
        <f t="shared" si="4"/>
        <v/>
      </c>
      <c r="B620" s="341"/>
      <c r="C620" s="559"/>
      <c r="D620" s="341"/>
      <c r="E620" s="638"/>
      <c r="F620" s="393"/>
      <c r="G620" s="341" t="str">
        <f t="array" ref="G620">IF(C620="","",XLOOKUP(C620,'Master Data'!K:K,'Master Data'!N:N,"Input in Master Data",0,1))</f>
        <v/>
      </c>
      <c r="H620" s="341" t="str">
        <f t="array" ref="H620">IF(C620="","",XLOOKUP(C620,'Master Data'!K:K,'Master Data'!O:O,"Input in Master Data",0,1))</f>
        <v/>
      </c>
      <c r="I620" s="341" t="str">
        <f t="array" ref="I620">if(U620="","",XLOOKUP(U620,Master[Company],Master[Blow],"Unknown",0,1))</f>
        <v/>
      </c>
      <c r="J620" s="341" t="str">
        <f t="array" ref="J620">if(U620="","",XLOOKUP(U620,Master[Company],Master[Pigging],"Unknown",0,1))</f>
        <v/>
      </c>
      <c r="K620" s="341" t="str">
        <f t="array" ref="K620">if(U620="","",XLOOKUP(U620,Master[Company],Master[Load Method],"Unknown",0,1))</f>
        <v/>
      </c>
      <c r="L620" s="341" t="str">
        <f t="array" ref="L620">if(U620="","",XLOOKUP(U620,Master[Company],Master[Line Distance],"Unknown",0,1))</f>
        <v/>
      </c>
      <c r="M620" s="394"/>
      <c r="N620" s="341"/>
      <c r="O620" s="341"/>
      <c r="P620" s="341" t="str">
        <f t="array" ref="P620">if(U620="","",XLOOKUP(U620,Master[Company],Master[Terms],"NA",0,1))</f>
        <v/>
      </c>
      <c r="Q620" s="341" t="str">
        <f t="shared" si="1"/>
        <v/>
      </c>
      <c r="R620" s="341" t="str">
        <f t="array" ref="R620">if(U620="","",XLOOKUP(U620,Master[Company],Master[Group],"NA",0,1))</f>
        <v/>
      </c>
      <c r="S620" s="341" t="str">
        <f t="array" ref="S620">if(U620="","",XLOOKUP(U620,Master[Company],Master[Loading Location],"NA",0,1))</f>
        <v/>
      </c>
      <c r="T620" s="341" t="str">
        <f t="array" ref="T620">if(U620="","",XLOOKUP(U620,Master[Company],Master[Acronym],"NA",0,1))</f>
        <v/>
      </c>
      <c r="U620" s="341"/>
      <c r="V620" s="342"/>
      <c r="W620" s="342"/>
      <c r="X620" s="341" t="str">
        <f t="shared" si="2"/>
        <v/>
      </c>
      <c r="Y620" s="341" t="str">
        <f t="shared" si="3"/>
        <v/>
      </c>
      <c r="Z620" s="341"/>
      <c r="AA620" s="341"/>
      <c r="AB620" s="341"/>
      <c r="AC620" s="401"/>
      <c r="AD620" s="563"/>
      <c r="AE620" s="564"/>
      <c r="AF620" s="564"/>
      <c r="AG620" s="564"/>
      <c r="AH620" s="564"/>
      <c r="AI620" s="564"/>
      <c r="AJ620" s="564"/>
      <c r="AK620" s="564"/>
      <c r="AL620" s="563"/>
      <c r="AM620" s="564"/>
      <c r="AN620" s="564"/>
      <c r="AO620" s="564"/>
      <c r="AP620" s="564"/>
      <c r="AQ620" s="564"/>
      <c r="AR620" s="564"/>
      <c r="AS620" s="564"/>
      <c r="AT620" s="401"/>
      <c r="AU620" s="399"/>
      <c r="AV620" s="617"/>
      <c r="AW620" s="401"/>
      <c r="AX620" s="401"/>
      <c r="AY620" s="341"/>
      <c r="AZ620" s="341"/>
      <c r="BA620" s="341"/>
      <c r="BB620" s="341"/>
      <c r="BC620" s="341"/>
      <c r="BD620" s="401"/>
      <c r="BE620" s="341"/>
      <c r="BF620" s="341"/>
      <c r="BG620" s="402"/>
      <c r="BH620" s="403"/>
      <c r="BI620" s="405"/>
      <c r="BJ620" s="405"/>
      <c r="BK620" s="405"/>
      <c r="BL620" s="405"/>
      <c r="BM620" s="514"/>
    </row>
    <row r="621" ht="18.75" customHeight="1">
      <c r="A621" s="400" t="str">
        <f t="shared" si="4"/>
        <v/>
      </c>
      <c r="B621" s="341"/>
      <c r="C621" s="559"/>
      <c r="D621" s="341"/>
      <c r="E621" s="638"/>
      <c r="F621" s="393"/>
      <c r="G621" s="341" t="str">
        <f t="array" ref="G621">IF(C621="","",XLOOKUP(C621,'Master Data'!K:K,'Master Data'!N:N,"Input in Master Data",0,1))</f>
        <v/>
      </c>
      <c r="H621" s="341" t="str">
        <f t="array" ref="H621">IF(C621="","",XLOOKUP(C621,'Master Data'!K:K,'Master Data'!O:O,"Input in Master Data",0,1))</f>
        <v/>
      </c>
      <c r="I621" s="341" t="str">
        <f t="array" ref="I621">if(U621="","",XLOOKUP(U621,Master[Company],Master[Blow],"Unknown",0,1))</f>
        <v/>
      </c>
      <c r="J621" s="341" t="str">
        <f t="array" ref="J621">if(U621="","",XLOOKUP(U621,Master[Company],Master[Pigging],"Unknown",0,1))</f>
        <v/>
      </c>
      <c r="K621" s="341" t="str">
        <f t="array" ref="K621">if(U621="","",XLOOKUP(U621,Master[Company],Master[Load Method],"Unknown",0,1))</f>
        <v/>
      </c>
      <c r="L621" s="341" t="str">
        <f t="array" ref="L621">if(U621="","",XLOOKUP(U621,Master[Company],Master[Line Distance],"Unknown",0,1))</f>
        <v/>
      </c>
      <c r="M621" s="394"/>
      <c r="N621" s="341"/>
      <c r="O621" s="341"/>
      <c r="P621" s="341" t="str">
        <f t="array" ref="P621">if(U621="","",XLOOKUP(U621,Master[Company],Master[Terms],"NA",0,1))</f>
        <v/>
      </c>
      <c r="Q621" s="341" t="str">
        <f t="shared" si="1"/>
        <v/>
      </c>
      <c r="R621" s="341" t="str">
        <f t="array" ref="R621">if(U621="","",XLOOKUP(U621,Master[Company],Master[Group],"NA",0,1))</f>
        <v/>
      </c>
      <c r="S621" s="341" t="str">
        <f t="array" ref="S621">if(U621="","",XLOOKUP(U621,Master[Company],Master[Loading Location],"NA",0,1))</f>
        <v/>
      </c>
      <c r="T621" s="341" t="str">
        <f t="array" ref="T621">if(U621="","",XLOOKUP(U621,Master[Company],Master[Acronym],"NA",0,1))</f>
        <v/>
      </c>
      <c r="U621" s="341"/>
      <c r="V621" s="342"/>
      <c r="W621" s="342"/>
      <c r="X621" s="341" t="str">
        <f t="shared" si="2"/>
        <v/>
      </c>
      <c r="Y621" s="341" t="str">
        <f t="shared" si="3"/>
        <v/>
      </c>
      <c r="Z621" s="341"/>
      <c r="AA621" s="341"/>
      <c r="AB621" s="341"/>
      <c r="AC621" s="401"/>
      <c r="AD621" s="563"/>
      <c r="AE621" s="564"/>
      <c r="AF621" s="564"/>
      <c r="AG621" s="564"/>
      <c r="AH621" s="564"/>
      <c r="AI621" s="564"/>
      <c r="AJ621" s="564"/>
      <c r="AK621" s="564"/>
      <c r="AL621" s="563"/>
      <c r="AM621" s="564"/>
      <c r="AN621" s="564"/>
      <c r="AO621" s="564"/>
      <c r="AP621" s="564"/>
      <c r="AQ621" s="564"/>
      <c r="AR621" s="564"/>
      <c r="AS621" s="564"/>
      <c r="AT621" s="401"/>
      <c r="AU621" s="399"/>
      <c r="AV621" s="617"/>
      <c r="AW621" s="401"/>
      <c r="AX621" s="401"/>
      <c r="AY621" s="341"/>
      <c r="AZ621" s="341"/>
      <c r="BA621" s="341"/>
      <c r="BB621" s="341"/>
      <c r="BC621" s="341"/>
      <c r="BD621" s="401"/>
      <c r="BE621" s="341"/>
      <c r="BF621" s="341"/>
      <c r="BG621" s="402"/>
      <c r="BH621" s="403"/>
      <c r="BI621" s="405"/>
      <c r="BJ621" s="405"/>
      <c r="BK621" s="405"/>
      <c r="BL621" s="405"/>
      <c r="BM621" s="514"/>
    </row>
    <row r="622" ht="18.75" customHeight="1">
      <c r="A622" s="400" t="str">
        <f t="shared" si="4"/>
        <v/>
      </c>
      <c r="B622" s="341"/>
      <c r="C622" s="559"/>
      <c r="D622" s="341"/>
      <c r="E622" s="638"/>
      <c r="F622" s="393"/>
      <c r="G622" s="341" t="str">
        <f t="array" ref="G622">IF(C622="","",XLOOKUP(C622,'Master Data'!K:K,'Master Data'!N:N,"Input in Master Data",0,1))</f>
        <v/>
      </c>
      <c r="H622" s="341" t="str">
        <f t="array" ref="H622">IF(C622="","",XLOOKUP(C622,'Master Data'!K:K,'Master Data'!O:O,"Input in Master Data",0,1))</f>
        <v/>
      </c>
      <c r="I622" s="341" t="str">
        <f t="array" ref="I622">if(U622="","",XLOOKUP(U622,Master[Company],Master[Blow],"Unknown",0,1))</f>
        <v/>
      </c>
      <c r="J622" s="341" t="str">
        <f t="array" ref="J622">if(U622="","",XLOOKUP(U622,Master[Company],Master[Pigging],"Unknown",0,1))</f>
        <v/>
      </c>
      <c r="K622" s="341" t="str">
        <f t="array" ref="K622">if(U622="","",XLOOKUP(U622,Master[Company],Master[Load Method],"Unknown",0,1))</f>
        <v/>
      </c>
      <c r="L622" s="341" t="str">
        <f t="array" ref="L622">if(U622="","",XLOOKUP(U622,Master[Company],Master[Line Distance],"Unknown",0,1))</f>
        <v/>
      </c>
      <c r="M622" s="394"/>
      <c r="N622" s="341"/>
      <c r="O622" s="341"/>
      <c r="P622" s="341" t="str">
        <f t="array" ref="P622">if(U622="","",XLOOKUP(U622,Master[Company],Master[Terms],"NA",0,1))</f>
        <v/>
      </c>
      <c r="Q622" s="341" t="str">
        <f t="shared" si="1"/>
        <v/>
      </c>
      <c r="R622" s="341" t="str">
        <f t="array" ref="R622">if(U622="","",XLOOKUP(U622,Master[Company],Master[Group],"NA",0,1))</f>
        <v/>
      </c>
      <c r="S622" s="341" t="str">
        <f t="array" ref="S622">if(U622="","",XLOOKUP(U622,Master[Company],Master[Loading Location],"NA",0,1))</f>
        <v/>
      </c>
      <c r="T622" s="341" t="str">
        <f t="array" ref="T622">if(U622="","",XLOOKUP(U622,Master[Company],Master[Acronym],"NA",0,1))</f>
        <v/>
      </c>
      <c r="U622" s="341"/>
      <c r="V622" s="342"/>
      <c r="W622" s="342"/>
      <c r="X622" s="341" t="str">
        <f t="shared" si="2"/>
        <v/>
      </c>
      <c r="Y622" s="341" t="str">
        <f t="shared" si="3"/>
        <v/>
      </c>
      <c r="Z622" s="341"/>
      <c r="AA622" s="341"/>
      <c r="AB622" s="341"/>
      <c r="AC622" s="401"/>
      <c r="AD622" s="563"/>
      <c r="AE622" s="564"/>
      <c r="AF622" s="564"/>
      <c r="AG622" s="564"/>
      <c r="AH622" s="564"/>
      <c r="AI622" s="564"/>
      <c r="AJ622" s="564"/>
      <c r="AK622" s="564"/>
      <c r="AL622" s="563"/>
      <c r="AM622" s="564"/>
      <c r="AN622" s="564"/>
      <c r="AO622" s="564"/>
      <c r="AP622" s="564"/>
      <c r="AQ622" s="564"/>
      <c r="AR622" s="564"/>
      <c r="AS622" s="564"/>
      <c r="AT622" s="401"/>
      <c r="AU622" s="399"/>
      <c r="AV622" s="617"/>
      <c r="AW622" s="401"/>
      <c r="AX622" s="401"/>
      <c r="AY622" s="341"/>
      <c r="AZ622" s="341"/>
      <c r="BA622" s="341"/>
      <c r="BB622" s="341"/>
      <c r="BC622" s="341"/>
      <c r="BD622" s="401"/>
      <c r="BE622" s="341"/>
      <c r="BF622" s="341"/>
      <c r="BG622" s="402"/>
      <c r="BH622" s="403"/>
      <c r="BI622" s="405"/>
      <c r="BJ622" s="405"/>
      <c r="BK622" s="405"/>
      <c r="BL622" s="405"/>
      <c r="BM622" s="514"/>
    </row>
    <row r="623" ht="18.75" customHeight="1">
      <c r="A623" s="400" t="str">
        <f t="shared" si="4"/>
        <v/>
      </c>
      <c r="B623" s="341"/>
      <c r="C623" s="559"/>
      <c r="D623" s="341"/>
      <c r="E623" s="638"/>
      <c r="F623" s="393"/>
      <c r="G623" s="341" t="str">
        <f t="array" ref="G623">IF(C623="","",XLOOKUP(C623,'Master Data'!K:K,'Master Data'!N:N,"Input in Master Data",0,1))</f>
        <v/>
      </c>
      <c r="H623" s="341" t="str">
        <f t="array" ref="H623">IF(C623="","",XLOOKUP(C623,'Master Data'!K:K,'Master Data'!O:O,"Input in Master Data",0,1))</f>
        <v/>
      </c>
      <c r="I623" s="341" t="str">
        <f t="array" ref="I623">if(U623="","",XLOOKUP(U623,Master[Company],Master[Blow],"Unknown",0,1))</f>
        <v/>
      </c>
      <c r="J623" s="341" t="str">
        <f t="array" ref="J623">if(U623="","",XLOOKUP(U623,Master[Company],Master[Pigging],"Unknown",0,1))</f>
        <v/>
      </c>
      <c r="K623" s="341" t="str">
        <f t="array" ref="K623">if(U623="","",XLOOKUP(U623,Master[Company],Master[Load Method],"Unknown",0,1))</f>
        <v/>
      </c>
      <c r="L623" s="341" t="str">
        <f t="array" ref="L623">if(U623="","",XLOOKUP(U623,Master[Company],Master[Line Distance],"Unknown",0,1))</f>
        <v/>
      </c>
      <c r="M623" s="394"/>
      <c r="N623" s="341"/>
      <c r="O623" s="341"/>
      <c r="P623" s="341" t="str">
        <f t="array" ref="P623">if(U623="","",XLOOKUP(U623,Master[Company],Master[Terms],"NA",0,1))</f>
        <v/>
      </c>
      <c r="Q623" s="341" t="str">
        <f t="shared" si="1"/>
        <v/>
      </c>
      <c r="R623" s="341" t="str">
        <f t="array" ref="R623">if(U623="","",XLOOKUP(U623,Master[Company],Master[Group],"NA",0,1))</f>
        <v/>
      </c>
      <c r="S623" s="341" t="str">
        <f t="array" ref="S623">if(U623="","",XLOOKUP(U623,Master[Company],Master[Loading Location],"NA",0,1))</f>
        <v/>
      </c>
      <c r="T623" s="341" t="str">
        <f t="array" ref="T623">if(U623="","",XLOOKUP(U623,Master[Company],Master[Acronym],"NA",0,1))</f>
        <v/>
      </c>
      <c r="U623" s="341"/>
      <c r="V623" s="342"/>
      <c r="W623" s="342"/>
      <c r="X623" s="341" t="str">
        <f t="shared" si="2"/>
        <v/>
      </c>
      <c r="Y623" s="341" t="str">
        <f t="shared" si="3"/>
        <v/>
      </c>
      <c r="Z623" s="341"/>
      <c r="AA623" s="341"/>
      <c r="AB623" s="341"/>
      <c r="AC623" s="401"/>
      <c r="AD623" s="563"/>
      <c r="AE623" s="564"/>
      <c r="AF623" s="564"/>
      <c r="AG623" s="564"/>
      <c r="AH623" s="564"/>
      <c r="AI623" s="564"/>
      <c r="AJ623" s="564"/>
      <c r="AK623" s="564"/>
      <c r="AL623" s="563"/>
      <c r="AM623" s="564"/>
      <c r="AN623" s="564"/>
      <c r="AO623" s="564"/>
      <c r="AP623" s="564"/>
      <c r="AQ623" s="564"/>
      <c r="AR623" s="564"/>
      <c r="AS623" s="564"/>
      <c r="AT623" s="401"/>
      <c r="AU623" s="399"/>
      <c r="AV623" s="617"/>
      <c r="AW623" s="401"/>
      <c r="AX623" s="401"/>
      <c r="AY623" s="341"/>
      <c r="AZ623" s="341"/>
      <c r="BA623" s="341"/>
      <c r="BB623" s="341"/>
      <c r="BC623" s="341"/>
      <c r="BD623" s="401"/>
      <c r="BE623" s="341"/>
      <c r="BF623" s="341"/>
      <c r="BG623" s="402"/>
      <c r="BH623" s="403"/>
      <c r="BI623" s="405"/>
      <c r="BJ623" s="405"/>
      <c r="BK623" s="405"/>
      <c r="BL623" s="405"/>
      <c r="BM623" s="514"/>
    </row>
    <row r="624" ht="18.75" customHeight="1">
      <c r="A624" s="400" t="str">
        <f t="shared" si="4"/>
        <v/>
      </c>
      <c r="B624" s="341"/>
      <c r="C624" s="559"/>
      <c r="D624" s="341"/>
      <c r="E624" s="638"/>
      <c r="F624" s="393"/>
      <c r="G624" s="341" t="str">
        <f t="array" ref="G624">IF(C624="","",XLOOKUP(C624,'Master Data'!K:K,'Master Data'!N:N,"Input in Master Data",0,1))</f>
        <v/>
      </c>
      <c r="H624" s="341" t="str">
        <f t="array" ref="H624">IF(C624="","",XLOOKUP(C624,'Master Data'!K:K,'Master Data'!O:O,"Input in Master Data",0,1))</f>
        <v/>
      </c>
      <c r="I624" s="341" t="str">
        <f t="array" ref="I624">if(U624="","",XLOOKUP(U624,Master[Company],Master[Blow],"Unknown",0,1))</f>
        <v/>
      </c>
      <c r="J624" s="341" t="str">
        <f t="array" ref="J624">if(U624="","",XLOOKUP(U624,Master[Company],Master[Pigging],"Unknown",0,1))</f>
        <v/>
      </c>
      <c r="K624" s="341" t="str">
        <f t="array" ref="K624">if(U624="","",XLOOKUP(U624,Master[Company],Master[Load Method],"Unknown",0,1))</f>
        <v/>
      </c>
      <c r="L624" s="341" t="str">
        <f t="array" ref="L624">if(U624="","",XLOOKUP(U624,Master[Company],Master[Line Distance],"Unknown",0,1))</f>
        <v/>
      </c>
      <c r="M624" s="394"/>
      <c r="N624" s="341"/>
      <c r="O624" s="341"/>
      <c r="P624" s="341" t="str">
        <f t="array" ref="P624">if(U624="","",XLOOKUP(U624,Master[Company],Master[Terms],"NA",0,1))</f>
        <v/>
      </c>
      <c r="Q624" s="341" t="str">
        <f t="shared" si="1"/>
        <v/>
      </c>
      <c r="R624" s="341" t="str">
        <f t="array" ref="R624">if(U624="","",XLOOKUP(U624,Master[Company],Master[Group],"NA",0,1))</f>
        <v/>
      </c>
      <c r="S624" s="341" t="str">
        <f t="array" ref="S624">if(U624="","",XLOOKUP(U624,Master[Company],Master[Loading Location],"NA",0,1))</f>
        <v/>
      </c>
      <c r="T624" s="341" t="str">
        <f t="array" ref="T624">if(U624="","",XLOOKUP(U624,Master[Company],Master[Acronym],"NA",0,1))</f>
        <v/>
      </c>
      <c r="U624" s="341"/>
      <c r="V624" s="342"/>
      <c r="W624" s="342"/>
      <c r="X624" s="341" t="str">
        <f t="shared" si="2"/>
        <v/>
      </c>
      <c r="Y624" s="341" t="str">
        <f t="shared" si="3"/>
        <v/>
      </c>
      <c r="Z624" s="341"/>
      <c r="AA624" s="341"/>
      <c r="AB624" s="341"/>
      <c r="AC624" s="401"/>
      <c r="AD624" s="563"/>
      <c r="AE624" s="564"/>
      <c r="AF624" s="564"/>
      <c r="AG624" s="564"/>
      <c r="AH624" s="564"/>
      <c r="AI624" s="564"/>
      <c r="AJ624" s="564"/>
      <c r="AK624" s="564"/>
      <c r="AL624" s="563"/>
      <c r="AM624" s="564"/>
      <c r="AN624" s="564"/>
      <c r="AO624" s="564"/>
      <c r="AP624" s="564"/>
      <c r="AQ624" s="564"/>
      <c r="AR624" s="564"/>
      <c r="AS624" s="564"/>
      <c r="AT624" s="401"/>
      <c r="AU624" s="399"/>
      <c r="AV624" s="617"/>
      <c r="AW624" s="401"/>
      <c r="AX624" s="401"/>
      <c r="AY624" s="341"/>
      <c r="AZ624" s="341"/>
      <c r="BA624" s="341"/>
      <c r="BB624" s="341"/>
      <c r="BC624" s="341"/>
      <c r="BD624" s="401"/>
      <c r="BE624" s="341"/>
      <c r="BF624" s="341"/>
      <c r="BG624" s="402"/>
      <c r="BH624" s="403"/>
      <c r="BI624" s="405"/>
      <c r="BJ624" s="405"/>
      <c r="BK624" s="405"/>
      <c r="BL624" s="405"/>
      <c r="BM624" s="514"/>
    </row>
    <row r="625" ht="18.75" customHeight="1">
      <c r="A625" s="400" t="str">
        <f t="shared" si="4"/>
        <v/>
      </c>
      <c r="B625" s="341"/>
      <c r="C625" s="559"/>
      <c r="D625" s="341"/>
      <c r="E625" s="638"/>
      <c r="F625" s="393"/>
      <c r="G625" s="341" t="str">
        <f t="array" ref="G625">IF(C625="","",XLOOKUP(C625,'Master Data'!K:K,'Master Data'!N:N,"Input in Master Data",0,1))</f>
        <v/>
      </c>
      <c r="H625" s="341" t="str">
        <f t="array" ref="H625">IF(C625="","",XLOOKUP(C625,'Master Data'!K:K,'Master Data'!O:O,"Input in Master Data",0,1))</f>
        <v/>
      </c>
      <c r="I625" s="341" t="str">
        <f t="array" ref="I625">if(U625="","",XLOOKUP(U625,Master[Company],Master[Blow],"Unknown",0,1))</f>
        <v/>
      </c>
      <c r="J625" s="341" t="str">
        <f t="array" ref="J625">if(U625="","",XLOOKUP(U625,Master[Company],Master[Pigging],"Unknown",0,1))</f>
        <v/>
      </c>
      <c r="K625" s="341" t="str">
        <f t="array" ref="K625">if(U625="","",XLOOKUP(U625,Master[Company],Master[Load Method],"Unknown",0,1))</f>
        <v/>
      </c>
      <c r="L625" s="341" t="str">
        <f t="array" ref="L625">if(U625="","",XLOOKUP(U625,Master[Company],Master[Line Distance],"Unknown",0,1))</f>
        <v/>
      </c>
      <c r="M625" s="394"/>
      <c r="N625" s="341"/>
      <c r="O625" s="341"/>
      <c r="P625" s="341" t="str">
        <f t="array" ref="P625">if(U625="","",XLOOKUP(U625,Master[Company],Master[Terms],"NA",0,1))</f>
        <v/>
      </c>
      <c r="Q625" s="341" t="str">
        <f t="shared" si="1"/>
        <v/>
      </c>
      <c r="R625" s="341" t="str">
        <f t="array" ref="R625">if(U625="","",XLOOKUP(U625,Master[Company],Master[Group],"NA",0,1))</f>
        <v/>
      </c>
      <c r="S625" s="341" t="str">
        <f t="array" ref="S625">if(U625="","",XLOOKUP(U625,Master[Company],Master[Loading Location],"NA",0,1))</f>
        <v/>
      </c>
      <c r="T625" s="341" t="str">
        <f t="array" ref="T625">if(U625="","",XLOOKUP(U625,Master[Company],Master[Acronym],"NA",0,1))</f>
        <v/>
      </c>
      <c r="U625" s="341"/>
      <c r="V625" s="342"/>
      <c r="W625" s="342"/>
      <c r="X625" s="341" t="str">
        <f t="shared" si="2"/>
        <v/>
      </c>
      <c r="Y625" s="341" t="str">
        <f t="shared" si="3"/>
        <v/>
      </c>
      <c r="Z625" s="341"/>
      <c r="AA625" s="341"/>
      <c r="AB625" s="341"/>
      <c r="AC625" s="401"/>
      <c r="AD625" s="563"/>
      <c r="AE625" s="564"/>
      <c r="AF625" s="564"/>
      <c r="AG625" s="564"/>
      <c r="AH625" s="564"/>
      <c r="AI625" s="564"/>
      <c r="AJ625" s="564"/>
      <c r="AK625" s="564"/>
      <c r="AL625" s="563"/>
      <c r="AM625" s="564"/>
      <c r="AN625" s="564"/>
      <c r="AO625" s="564"/>
      <c r="AP625" s="564"/>
      <c r="AQ625" s="564"/>
      <c r="AR625" s="564"/>
      <c r="AS625" s="564"/>
      <c r="AT625" s="401"/>
      <c r="AU625" s="399"/>
      <c r="AV625" s="617"/>
      <c r="AW625" s="401"/>
      <c r="AX625" s="401"/>
      <c r="AY625" s="341"/>
      <c r="AZ625" s="341"/>
      <c r="BA625" s="341"/>
      <c r="BB625" s="341"/>
      <c r="BC625" s="341"/>
      <c r="BD625" s="401"/>
      <c r="BE625" s="341"/>
      <c r="BF625" s="341"/>
      <c r="BG625" s="402"/>
      <c r="BH625" s="403"/>
      <c r="BI625" s="405"/>
      <c r="BJ625" s="405"/>
      <c r="BK625" s="405"/>
      <c r="BL625" s="405"/>
      <c r="BM625" s="514"/>
    </row>
    <row r="626" ht="18.75" customHeight="1">
      <c r="A626" s="400" t="str">
        <f t="shared" si="4"/>
        <v/>
      </c>
      <c r="B626" s="341"/>
      <c r="C626" s="559"/>
      <c r="D626" s="341"/>
      <c r="E626" s="638"/>
      <c r="F626" s="393"/>
      <c r="G626" s="341" t="str">
        <f t="array" ref="G626">IF(C626="","",XLOOKUP(C626,'Master Data'!K:K,'Master Data'!N:N,"Input in Master Data",0,1))</f>
        <v/>
      </c>
      <c r="H626" s="341" t="str">
        <f t="array" ref="H626">IF(C626="","",XLOOKUP(C626,'Master Data'!K:K,'Master Data'!O:O,"Input in Master Data",0,1))</f>
        <v/>
      </c>
      <c r="I626" s="341" t="str">
        <f t="array" ref="I626">if(U626="","",XLOOKUP(U626,Master[Company],Master[Blow],"Unknown",0,1))</f>
        <v/>
      </c>
      <c r="J626" s="341" t="str">
        <f t="array" ref="J626">if(U626="","",XLOOKUP(U626,Master[Company],Master[Pigging],"Unknown",0,1))</f>
        <v/>
      </c>
      <c r="K626" s="341" t="str">
        <f t="array" ref="K626">if(U626="","",XLOOKUP(U626,Master[Company],Master[Load Method],"Unknown",0,1))</f>
        <v/>
      </c>
      <c r="L626" s="341" t="str">
        <f t="array" ref="L626">if(U626="","",XLOOKUP(U626,Master[Company],Master[Line Distance],"Unknown",0,1))</f>
        <v/>
      </c>
      <c r="M626" s="394"/>
      <c r="N626" s="341"/>
      <c r="O626" s="341"/>
      <c r="P626" s="341" t="str">
        <f t="array" ref="P626">if(U626="","",XLOOKUP(U626,Master[Company],Master[Terms],"NA",0,1))</f>
        <v/>
      </c>
      <c r="Q626" s="341" t="str">
        <f t="shared" si="1"/>
        <v/>
      </c>
      <c r="R626" s="341" t="str">
        <f t="array" ref="R626">if(U626="","",XLOOKUP(U626,Master[Company],Master[Group],"NA",0,1))</f>
        <v/>
      </c>
      <c r="S626" s="341" t="str">
        <f t="array" ref="S626">if(U626="","",XLOOKUP(U626,Master[Company],Master[Loading Location],"NA",0,1))</f>
        <v/>
      </c>
      <c r="T626" s="341" t="str">
        <f t="array" ref="T626">if(U626="","",XLOOKUP(U626,Master[Company],Master[Acronym],"NA",0,1))</f>
        <v/>
      </c>
      <c r="U626" s="341"/>
      <c r="V626" s="342"/>
      <c r="W626" s="342"/>
      <c r="X626" s="341" t="str">
        <f t="shared" si="2"/>
        <v/>
      </c>
      <c r="Y626" s="341" t="str">
        <f t="shared" si="3"/>
        <v/>
      </c>
      <c r="Z626" s="341"/>
      <c r="AA626" s="341"/>
      <c r="AB626" s="341"/>
      <c r="AC626" s="401"/>
      <c r="AD626" s="563"/>
      <c r="AE626" s="564"/>
      <c r="AF626" s="564"/>
      <c r="AG626" s="564"/>
      <c r="AH626" s="564"/>
      <c r="AI626" s="564"/>
      <c r="AJ626" s="564"/>
      <c r="AK626" s="564"/>
      <c r="AL626" s="563"/>
      <c r="AM626" s="564"/>
      <c r="AN626" s="564"/>
      <c r="AO626" s="564"/>
      <c r="AP626" s="564"/>
      <c r="AQ626" s="564"/>
      <c r="AR626" s="564"/>
      <c r="AS626" s="564"/>
      <c r="AT626" s="401"/>
      <c r="AU626" s="399"/>
      <c r="AV626" s="617"/>
      <c r="AW626" s="401"/>
      <c r="AX626" s="401"/>
      <c r="AY626" s="341"/>
      <c r="AZ626" s="341"/>
      <c r="BA626" s="341"/>
      <c r="BB626" s="341"/>
      <c r="BC626" s="341"/>
      <c r="BD626" s="401"/>
      <c r="BE626" s="341"/>
      <c r="BF626" s="341"/>
      <c r="BG626" s="402"/>
      <c r="BH626" s="403"/>
      <c r="BI626" s="405"/>
      <c r="BJ626" s="405"/>
      <c r="BK626" s="405"/>
      <c r="BL626" s="405"/>
      <c r="BM626" s="514"/>
    </row>
    <row r="627" ht="18.75" customHeight="1">
      <c r="A627" s="400" t="str">
        <f t="shared" si="4"/>
        <v/>
      </c>
      <c r="B627" s="341"/>
      <c r="C627" s="559"/>
      <c r="D627" s="341"/>
      <c r="E627" s="638"/>
      <c r="F627" s="393"/>
      <c r="G627" s="341" t="str">
        <f t="array" ref="G627">IF(C627="","",XLOOKUP(C627,'Master Data'!K:K,'Master Data'!N:N,"Input in Master Data",0,1))</f>
        <v/>
      </c>
      <c r="H627" s="341" t="str">
        <f t="array" ref="H627">IF(C627="","",XLOOKUP(C627,'Master Data'!K:K,'Master Data'!O:O,"Input in Master Data",0,1))</f>
        <v/>
      </c>
      <c r="I627" s="341" t="str">
        <f t="array" ref="I627">if(U627="","",XLOOKUP(U627,Master[Company],Master[Blow],"Unknown",0,1))</f>
        <v/>
      </c>
      <c r="J627" s="341" t="str">
        <f t="array" ref="J627">if(U627="","",XLOOKUP(U627,Master[Company],Master[Pigging],"Unknown",0,1))</f>
        <v/>
      </c>
      <c r="K627" s="341" t="str">
        <f t="array" ref="K627">if(U627="","",XLOOKUP(U627,Master[Company],Master[Load Method],"Unknown",0,1))</f>
        <v/>
      </c>
      <c r="L627" s="341" t="str">
        <f t="array" ref="L627">if(U627="","",XLOOKUP(U627,Master[Company],Master[Line Distance],"Unknown",0,1))</f>
        <v/>
      </c>
      <c r="M627" s="394"/>
      <c r="N627" s="341"/>
      <c r="O627" s="341"/>
      <c r="P627" s="341" t="str">
        <f t="array" ref="P627">if(U627="","",XLOOKUP(U627,Master[Company],Master[Terms],"NA",0,1))</f>
        <v/>
      </c>
      <c r="Q627" s="341" t="str">
        <f t="shared" si="1"/>
        <v/>
      </c>
      <c r="R627" s="341" t="str">
        <f t="array" ref="R627">if(U627="","",XLOOKUP(U627,Master[Company],Master[Group],"NA",0,1))</f>
        <v/>
      </c>
      <c r="S627" s="341" t="str">
        <f t="array" ref="S627">if(U627="","",XLOOKUP(U627,Master[Company],Master[Loading Location],"NA",0,1))</f>
        <v/>
      </c>
      <c r="T627" s="341" t="str">
        <f t="array" ref="T627">if(U627="","",XLOOKUP(U627,Master[Company],Master[Acronym],"NA",0,1))</f>
        <v/>
      </c>
      <c r="U627" s="341"/>
      <c r="V627" s="342"/>
      <c r="W627" s="342"/>
      <c r="X627" s="341" t="str">
        <f t="shared" si="2"/>
        <v/>
      </c>
      <c r="Y627" s="341" t="str">
        <f t="shared" si="3"/>
        <v/>
      </c>
      <c r="Z627" s="341"/>
      <c r="AA627" s="341"/>
      <c r="AB627" s="341"/>
      <c r="AC627" s="401"/>
      <c r="AD627" s="563"/>
      <c r="AE627" s="564"/>
      <c r="AF627" s="564"/>
      <c r="AG627" s="564"/>
      <c r="AH627" s="564"/>
      <c r="AI627" s="564"/>
      <c r="AJ627" s="564"/>
      <c r="AK627" s="564"/>
      <c r="AL627" s="563"/>
      <c r="AM627" s="564"/>
      <c r="AN627" s="564"/>
      <c r="AO627" s="564"/>
      <c r="AP627" s="564"/>
      <c r="AQ627" s="564"/>
      <c r="AR627" s="564"/>
      <c r="AS627" s="564"/>
      <c r="AT627" s="401"/>
      <c r="AU627" s="399"/>
      <c r="AV627" s="617"/>
      <c r="AW627" s="401"/>
      <c r="AX627" s="401"/>
      <c r="AY627" s="341"/>
      <c r="AZ627" s="341"/>
      <c r="BA627" s="341"/>
      <c r="BB627" s="341"/>
      <c r="BC627" s="341"/>
      <c r="BD627" s="401"/>
      <c r="BE627" s="341"/>
      <c r="BF627" s="341"/>
      <c r="BG627" s="402"/>
      <c r="BH627" s="403"/>
      <c r="BI627" s="405"/>
      <c r="BJ627" s="405"/>
      <c r="BK627" s="405"/>
      <c r="BL627" s="405"/>
      <c r="BM627" s="514"/>
    </row>
    <row r="628" ht="18.75" customHeight="1">
      <c r="A628" s="400" t="str">
        <f t="shared" si="4"/>
        <v/>
      </c>
      <c r="B628" s="341"/>
      <c r="C628" s="559"/>
      <c r="D628" s="341"/>
      <c r="E628" s="638"/>
      <c r="F628" s="393"/>
      <c r="G628" s="341" t="str">
        <f t="array" ref="G628">IF(C628="","",XLOOKUP(C628,'Master Data'!K:K,'Master Data'!N:N,"Input in Master Data",0,1))</f>
        <v/>
      </c>
      <c r="H628" s="341" t="str">
        <f t="array" ref="H628">IF(C628="","",XLOOKUP(C628,'Master Data'!K:K,'Master Data'!O:O,"Input in Master Data",0,1))</f>
        <v/>
      </c>
      <c r="I628" s="341" t="str">
        <f t="array" ref="I628">if(U628="","",XLOOKUP(U628,Master[Company],Master[Blow],"Unknown",0,1))</f>
        <v/>
      </c>
      <c r="J628" s="341" t="str">
        <f t="array" ref="J628">if(U628="","",XLOOKUP(U628,Master[Company],Master[Pigging],"Unknown",0,1))</f>
        <v/>
      </c>
      <c r="K628" s="341" t="str">
        <f t="array" ref="K628">if(U628="","",XLOOKUP(U628,Master[Company],Master[Load Method],"Unknown",0,1))</f>
        <v/>
      </c>
      <c r="L628" s="341" t="str">
        <f t="array" ref="L628">if(U628="","",XLOOKUP(U628,Master[Company],Master[Line Distance],"Unknown",0,1))</f>
        <v/>
      </c>
      <c r="M628" s="394"/>
      <c r="N628" s="341"/>
      <c r="O628" s="341"/>
      <c r="P628" s="341" t="str">
        <f t="array" ref="P628">if(U628="","",XLOOKUP(U628,Master[Company],Master[Terms],"NA",0,1))</f>
        <v/>
      </c>
      <c r="Q628" s="341" t="str">
        <f t="shared" si="1"/>
        <v/>
      </c>
      <c r="R628" s="341" t="str">
        <f t="array" ref="R628">if(U628="","",XLOOKUP(U628,Master[Company],Master[Group],"NA",0,1))</f>
        <v/>
      </c>
      <c r="S628" s="341" t="str">
        <f t="array" ref="S628">if(U628="","",XLOOKUP(U628,Master[Company],Master[Loading Location],"NA",0,1))</f>
        <v/>
      </c>
      <c r="T628" s="341" t="str">
        <f t="array" ref="T628">if(U628="","",XLOOKUP(U628,Master[Company],Master[Acronym],"NA",0,1))</f>
        <v/>
      </c>
      <c r="U628" s="341"/>
      <c r="V628" s="342"/>
      <c r="W628" s="342"/>
      <c r="X628" s="341" t="str">
        <f t="shared" si="2"/>
        <v/>
      </c>
      <c r="Y628" s="341" t="str">
        <f t="shared" si="3"/>
        <v/>
      </c>
      <c r="Z628" s="341"/>
      <c r="AA628" s="341"/>
      <c r="AB628" s="341"/>
      <c r="AC628" s="401"/>
      <c r="AD628" s="563"/>
      <c r="AE628" s="564"/>
      <c r="AF628" s="564"/>
      <c r="AG628" s="564"/>
      <c r="AH628" s="564"/>
      <c r="AI628" s="564"/>
      <c r="AJ628" s="564"/>
      <c r="AK628" s="564"/>
      <c r="AL628" s="563"/>
      <c r="AM628" s="564"/>
      <c r="AN628" s="564"/>
      <c r="AO628" s="564"/>
      <c r="AP628" s="564"/>
      <c r="AQ628" s="564"/>
      <c r="AR628" s="564"/>
      <c r="AS628" s="564"/>
      <c r="AT628" s="401"/>
      <c r="AU628" s="399"/>
      <c r="AV628" s="617"/>
      <c r="AW628" s="401"/>
      <c r="AX628" s="401"/>
      <c r="AY628" s="341"/>
      <c r="AZ628" s="341"/>
      <c r="BA628" s="341"/>
      <c r="BB628" s="341"/>
      <c r="BC628" s="341"/>
      <c r="BD628" s="401"/>
      <c r="BE628" s="341"/>
      <c r="BF628" s="341"/>
      <c r="BG628" s="402"/>
      <c r="BH628" s="403"/>
      <c r="BI628" s="405"/>
      <c r="BJ628" s="405"/>
      <c r="BK628" s="405"/>
      <c r="BL628" s="405"/>
      <c r="BM628" s="514"/>
    </row>
    <row r="629" ht="18.75" customHeight="1">
      <c r="A629" s="400" t="str">
        <f t="shared" si="4"/>
        <v/>
      </c>
      <c r="B629" s="341"/>
      <c r="C629" s="559"/>
      <c r="D629" s="341"/>
      <c r="E629" s="638"/>
      <c r="F629" s="393"/>
      <c r="G629" s="341" t="str">
        <f t="array" ref="G629">IF(C629="","",XLOOKUP(C629,'Master Data'!K:K,'Master Data'!N:N,"Input in Master Data",0,1))</f>
        <v/>
      </c>
      <c r="H629" s="341" t="str">
        <f t="array" ref="H629">IF(C629="","",XLOOKUP(C629,'Master Data'!K:K,'Master Data'!O:O,"Input in Master Data",0,1))</f>
        <v/>
      </c>
      <c r="I629" s="341" t="str">
        <f t="array" ref="I629">if(U629="","",XLOOKUP(U629,Master[Company],Master[Blow],"Unknown",0,1))</f>
        <v/>
      </c>
      <c r="J629" s="341" t="str">
        <f t="array" ref="J629">if(U629="","",XLOOKUP(U629,Master[Company],Master[Pigging],"Unknown",0,1))</f>
        <v/>
      </c>
      <c r="K629" s="341" t="str">
        <f t="array" ref="K629">if(U629="","",XLOOKUP(U629,Master[Company],Master[Load Method],"Unknown",0,1))</f>
        <v/>
      </c>
      <c r="L629" s="341" t="str">
        <f t="array" ref="L629">if(U629="","",XLOOKUP(U629,Master[Company],Master[Line Distance],"Unknown",0,1))</f>
        <v/>
      </c>
      <c r="M629" s="394"/>
      <c r="N629" s="341"/>
      <c r="O629" s="341"/>
      <c r="P629" s="341" t="str">
        <f t="array" ref="P629">if(U629="","",XLOOKUP(U629,Master[Company],Master[Terms],"NA",0,1))</f>
        <v/>
      </c>
      <c r="Q629" s="341" t="str">
        <f t="shared" si="1"/>
        <v/>
      </c>
      <c r="R629" s="341" t="str">
        <f t="array" ref="R629">if(U629="","",XLOOKUP(U629,Master[Company],Master[Group],"NA",0,1))</f>
        <v/>
      </c>
      <c r="S629" s="341" t="str">
        <f t="array" ref="S629">if(U629="","",XLOOKUP(U629,Master[Company],Master[Loading Location],"NA",0,1))</f>
        <v/>
      </c>
      <c r="T629" s="341" t="str">
        <f t="array" ref="T629">if(U629="","",XLOOKUP(U629,Master[Company],Master[Acronym],"NA",0,1))</f>
        <v/>
      </c>
      <c r="U629" s="341"/>
      <c r="V629" s="342"/>
      <c r="W629" s="342"/>
      <c r="X629" s="341" t="str">
        <f t="shared" si="2"/>
        <v/>
      </c>
      <c r="Y629" s="341" t="str">
        <f t="shared" si="3"/>
        <v/>
      </c>
      <c r="Z629" s="341"/>
      <c r="AA629" s="341"/>
      <c r="AB629" s="341"/>
      <c r="AC629" s="401"/>
      <c r="AD629" s="563"/>
      <c r="AE629" s="564"/>
      <c r="AF629" s="564"/>
      <c r="AG629" s="564"/>
      <c r="AH629" s="564"/>
      <c r="AI629" s="564"/>
      <c r="AJ629" s="564"/>
      <c r="AK629" s="564"/>
      <c r="AL629" s="563"/>
      <c r="AM629" s="564"/>
      <c r="AN629" s="564"/>
      <c r="AO629" s="564"/>
      <c r="AP629" s="564"/>
      <c r="AQ629" s="564"/>
      <c r="AR629" s="564"/>
      <c r="AS629" s="564"/>
      <c r="AT629" s="401"/>
      <c r="AU629" s="399"/>
      <c r="AV629" s="617"/>
      <c r="AW629" s="401"/>
      <c r="AX629" s="401"/>
      <c r="AY629" s="341"/>
      <c r="AZ629" s="341"/>
      <c r="BA629" s="341"/>
      <c r="BB629" s="341"/>
      <c r="BC629" s="341"/>
      <c r="BD629" s="401"/>
      <c r="BE629" s="341"/>
      <c r="BF629" s="341"/>
      <c r="BG629" s="402"/>
      <c r="BH629" s="403"/>
      <c r="BI629" s="405"/>
      <c r="BJ629" s="405"/>
      <c r="BK629" s="405"/>
      <c r="BL629" s="405"/>
      <c r="BM629" s="514"/>
    </row>
    <row r="630" ht="18.75" customHeight="1">
      <c r="A630" s="400" t="str">
        <f t="shared" si="4"/>
        <v/>
      </c>
      <c r="B630" s="341"/>
      <c r="C630" s="559"/>
      <c r="D630" s="341"/>
      <c r="E630" s="638"/>
      <c r="F630" s="393"/>
      <c r="G630" s="341" t="str">
        <f t="array" ref="G630">IF(C630="","",XLOOKUP(C630,'Master Data'!K:K,'Master Data'!N:N,"Input in Master Data",0,1))</f>
        <v/>
      </c>
      <c r="H630" s="341" t="str">
        <f t="array" ref="H630">IF(C630="","",XLOOKUP(C630,'Master Data'!K:K,'Master Data'!O:O,"Input in Master Data",0,1))</f>
        <v/>
      </c>
      <c r="I630" s="341" t="str">
        <f t="array" ref="I630">if(U630="","",XLOOKUP(U630,Master[Company],Master[Blow],"Unknown",0,1))</f>
        <v/>
      </c>
      <c r="J630" s="341" t="str">
        <f t="array" ref="J630">if(U630="","",XLOOKUP(U630,Master[Company],Master[Pigging],"Unknown",0,1))</f>
        <v/>
      </c>
      <c r="K630" s="341" t="str">
        <f t="array" ref="K630">if(U630="","",XLOOKUP(U630,Master[Company],Master[Load Method],"Unknown",0,1))</f>
        <v/>
      </c>
      <c r="L630" s="341" t="str">
        <f t="array" ref="L630">if(U630="","",XLOOKUP(U630,Master[Company],Master[Line Distance],"Unknown",0,1))</f>
        <v/>
      </c>
      <c r="M630" s="394"/>
      <c r="N630" s="341"/>
      <c r="O630" s="341"/>
      <c r="P630" s="341" t="str">
        <f t="array" ref="P630">if(U630="","",XLOOKUP(U630,Master[Company],Master[Terms],"NA",0,1))</f>
        <v/>
      </c>
      <c r="Q630" s="341" t="str">
        <f t="shared" si="1"/>
        <v/>
      </c>
      <c r="R630" s="341" t="str">
        <f t="array" ref="R630">if(U630="","",XLOOKUP(U630,Master[Company],Master[Group],"NA",0,1))</f>
        <v/>
      </c>
      <c r="S630" s="341" t="str">
        <f t="array" ref="S630">if(U630="","",XLOOKUP(U630,Master[Company],Master[Loading Location],"NA",0,1))</f>
        <v/>
      </c>
      <c r="T630" s="341" t="str">
        <f t="array" ref="T630">if(U630="","",XLOOKUP(U630,Master[Company],Master[Acronym],"NA",0,1))</f>
        <v/>
      </c>
      <c r="U630" s="341"/>
      <c r="V630" s="342"/>
      <c r="W630" s="342"/>
      <c r="X630" s="341" t="str">
        <f t="shared" si="2"/>
        <v/>
      </c>
      <c r="Y630" s="341" t="str">
        <f t="shared" si="3"/>
        <v/>
      </c>
      <c r="Z630" s="341"/>
      <c r="AA630" s="341"/>
      <c r="AB630" s="341"/>
      <c r="AC630" s="401"/>
      <c r="AD630" s="563"/>
      <c r="AE630" s="564"/>
      <c r="AF630" s="564"/>
      <c r="AG630" s="564"/>
      <c r="AH630" s="564"/>
      <c r="AI630" s="564"/>
      <c r="AJ630" s="564"/>
      <c r="AK630" s="564"/>
      <c r="AL630" s="563"/>
      <c r="AM630" s="564"/>
      <c r="AN630" s="564"/>
      <c r="AO630" s="564"/>
      <c r="AP630" s="564"/>
      <c r="AQ630" s="564"/>
      <c r="AR630" s="564"/>
      <c r="AS630" s="564"/>
      <c r="AT630" s="401"/>
      <c r="AU630" s="399"/>
      <c r="AV630" s="617"/>
      <c r="AW630" s="401"/>
      <c r="AX630" s="401"/>
      <c r="AY630" s="341"/>
      <c r="AZ630" s="341"/>
      <c r="BA630" s="341"/>
      <c r="BB630" s="341"/>
      <c r="BC630" s="341"/>
      <c r="BD630" s="401"/>
      <c r="BE630" s="341"/>
      <c r="BF630" s="341"/>
      <c r="BG630" s="402"/>
      <c r="BH630" s="403"/>
      <c r="BI630" s="405"/>
      <c r="BJ630" s="405"/>
      <c r="BK630" s="405"/>
      <c r="BL630" s="405"/>
      <c r="BM630" s="514"/>
    </row>
    <row r="631" ht="18.75" customHeight="1">
      <c r="A631" s="400" t="str">
        <f t="shared" si="4"/>
        <v/>
      </c>
      <c r="B631" s="341"/>
      <c r="C631" s="559"/>
      <c r="D631" s="341"/>
      <c r="E631" s="638"/>
      <c r="F631" s="393"/>
      <c r="G631" s="341" t="str">
        <f t="array" ref="G631">IF(C631="","",XLOOKUP(C631,'Master Data'!K:K,'Master Data'!N:N,"Input in Master Data",0,1))</f>
        <v/>
      </c>
      <c r="H631" s="341" t="str">
        <f t="array" ref="H631">IF(C631="","",XLOOKUP(C631,'Master Data'!K:K,'Master Data'!O:O,"Input in Master Data",0,1))</f>
        <v/>
      </c>
      <c r="I631" s="341" t="str">
        <f t="array" ref="I631">if(U631="","",XLOOKUP(U631,Master[Company],Master[Blow],"Unknown",0,1))</f>
        <v/>
      </c>
      <c r="J631" s="341" t="str">
        <f t="array" ref="J631">if(U631="","",XLOOKUP(U631,Master[Company],Master[Pigging],"Unknown",0,1))</f>
        <v/>
      </c>
      <c r="K631" s="341" t="str">
        <f t="array" ref="K631">if(U631="","",XLOOKUP(U631,Master[Company],Master[Load Method],"Unknown",0,1))</f>
        <v/>
      </c>
      <c r="L631" s="341" t="str">
        <f t="array" ref="L631">if(U631="","",XLOOKUP(U631,Master[Company],Master[Line Distance],"Unknown",0,1))</f>
        <v/>
      </c>
      <c r="M631" s="394"/>
      <c r="N631" s="341"/>
      <c r="O631" s="341"/>
      <c r="P631" s="341" t="str">
        <f t="array" ref="P631">if(U631="","",XLOOKUP(U631,Master[Company],Master[Terms],"NA",0,1))</f>
        <v/>
      </c>
      <c r="Q631" s="341" t="str">
        <f t="shared" si="1"/>
        <v/>
      </c>
      <c r="R631" s="341" t="str">
        <f t="array" ref="R631">if(U631="","",XLOOKUP(U631,Master[Company],Master[Group],"NA",0,1))</f>
        <v/>
      </c>
      <c r="S631" s="341" t="str">
        <f t="array" ref="S631">if(U631="","",XLOOKUP(U631,Master[Company],Master[Loading Location],"NA",0,1))</f>
        <v/>
      </c>
      <c r="T631" s="341" t="str">
        <f t="array" ref="T631">if(U631="","",XLOOKUP(U631,Master[Company],Master[Acronym],"NA",0,1))</f>
        <v/>
      </c>
      <c r="U631" s="341"/>
      <c r="V631" s="342"/>
      <c r="W631" s="342"/>
      <c r="X631" s="341" t="str">
        <f t="shared" si="2"/>
        <v/>
      </c>
      <c r="Y631" s="341" t="str">
        <f t="shared" si="3"/>
        <v/>
      </c>
      <c r="Z631" s="341"/>
      <c r="AA631" s="341"/>
      <c r="AB631" s="341"/>
      <c r="AC631" s="401"/>
      <c r="AD631" s="563"/>
      <c r="AE631" s="564"/>
      <c r="AF631" s="564"/>
      <c r="AG631" s="564"/>
      <c r="AH631" s="564"/>
      <c r="AI631" s="564"/>
      <c r="AJ631" s="564"/>
      <c r="AK631" s="564"/>
      <c r="AL631" s="563"/>
      <c r="AM631" s="564"/>
      <c r="AN631" s="564"/>
      <c r="AO631" s="564"/>
      <c r="AP631" s="564"/>
      <c r="AQ631" s="564"/>
      <c r="AR631" s="564"/>
      <c r="AS631" s="564"/>
      <c r="AT631" s="401"/>
      <c r="AU631" s="399"/>
      <c r="AV631" s="617"/>
      <c r="AW631" s="401"/>
      <c r="AX631" s="401"/>
      <c r="AY631" s="341"/>
      <c r="AZ631" s="341"/>
      <c r="BA631" s="341"/>
      <c r="BB631" s="341"/>
      <c r="BC631" s="341"/>
      <c r="BD631" s="401"/>
      <c r="BE631" s="341"/>
      <c r="BF631" s="341"/>
      <c r="BG631" s="402"/>
      <c r="BH631" s="403"/>
      <c r="BI631" s="405"/>
      <c r="BJ631" s="405"/>
      <c r="BK631" s="405"/>
      <c r="BL631" s="405"/>
      <c r="BM631" s="514"/>
    </row>
    <row r="632" ht="18.75" customHeight="1">
      <c r="A632" s="400" t="str">
        <f t="shared" si="4"/>
        <v/>
      </c>
      <c r="B632" s="341"/>
      <c r="C632" s="559"/>
      <c r="D632" s="341"/>
      <c r="E632" s="638"/>
      <c r="F632" s="393"/>
      <c r="G632" s="341" t="str">
        <f t="array" ref="G632">IF(C632="","",XLOOKUP(C632,'Master Data'!K:K,'Master Data'!N:N,"Input in Master Data",0,1))</f>
        <v/>
      </c>
      <c r="H632" s="341" t="str">
        <f t="array" ref="H632">IF(C632="","",XLOOKUP(C632,'Master Data'!K:K,'Master Data'!O:O,"Input in Master Data",0,1))</f>
        <v/>
      </c>
      <c r="I632" s="341" t="str">
        <f t="array" ref="I632">if(U632="","",XLOOKUP(U632,Master[Company],Master[Blow],"Unknown",0,1))</f>
        <v/>
      </c>
      <c r="J632" s="341" t="str">
        <f t="array" ref="J632">if(U632="","",XLOOKUP(U632,Master[Company],Master[Pigging],"Unknown",0,1))</f>
        <v/>
      </c>
      <c r="K632" s="341" t="str">
        <f t="array" ref="K632">if(U632="","",XLOOKUP(U632,Master[Company],Master[Load Method],"Unknown",0,1))</f>
        <v/>
      </c>
      <c r="L632" s="341" t="str">
        <f t="array" ref="L632">if(U632="","",XLOOKUP(U632,Master[Company],Master[Line Distance],"Unknown",0,1))</f>
        <v/>
      </c>
      <c r="M632" s="394"/>
      <c r="N632" s="341"/>
      <c r="O632" s="341"/>
      <c r="P632" s="341" t="str">
        <f t="array" ref="P632">if(U632="","",XLOOKUP(U632,Master[Company],Master[Terms],"NA",0,1))</f>
        <v/>
      </c>
      <c r="Q632" s="341" t="str">
        <f t="shared" si="1"/>
        <v/>
      </c>
      <c r="R632" s="341" t="str">
        <f t="array" ref="R632">if(U632="","",XLOOKUP(U632,Master[Company],Master[Group],"NA",0,1))</f>
        <v/>
      </c>
      <c r="S632" s="341" t="str">
        <f t="array" ref="S632">if(U632="","",XLOOKUP(U632,Master[Company],Master[Loading Location],"NA",0,1))</f>
        <v/>
      </c>
      <c r="T632" s="341" t="str">
        <f t="array" ref="T632">if(U632="","",XLOOKUP(U632,Master[Company],Master[Acronym],"NA",0,1))</f>
        <v/>
      </c>
      <c r="U632" s="341"/>
      <c r="V632" s="342"/>
      <c r="W632" s="342"/>
      <c r="X632" s="341" t="str">
        <f t="shared" si="2"/>
        <v/>
      </c>
      <c r="Y632" s="341" t="str">
        <f t="shared" si="3"/>
        <v/>
      </c>
      <c r="Z632" s="341"/>
      <c r="AA632" s="341"/>
      <c r="AB632" s="341"/>
      <c r="AC632" s="401"/>
      <c r="AD632" s="563"/>
      <c r="AE632" s="564"/>
      <c r="AF632" s="564"/>
      <c r="AG632" s="564"/>
      <c r="AH632" s="564"/>
      <c r="AI632" s="564"/>
      <c r="AJ632" s="564"/>
      <c r="AK632" s="564"/>
      <c r="AL632" s="563"/>
      <c r="AM632" s="564"/>
      <c r="AN632" s="564"/>
      <c r="AO632" s="564"/>
      <c r="AP632" s="564"/>
      <c r="AQ632" s="564"/>
      <c r="AR632" s="564"/>
      <c r="AS632" s="564"/>
      <c r="AT632" s="401"/>
      <c r="AU632" s="399"/>
      <c r="AV632" s="617"/>
      <c r="AW632" s="401"/>
      <c r="AX632" s="401"/>
      <c r="AY632" s="341"/>
      <c r="AZ632" s="341"/>
      <c r="BA632" s="341"/>
      <c r="BB632" s="341"/>
      <c r="BC632" s="341"/>
      <c r="BD632" s="401"/>
      <c r="BE632" s="341"/>
      <c r="BF632" s="341"/>
      <c r="BG632" s="402"/>
      <c r="BH632" s="403"/>
      <c r="BI632" s="405"/>
      <c r="BJ632" s="405"/>
      <c r="BK632" s="405"/>
      <c r="BL632" s="405"/>
      <c r="BM632" s="514"/>
    </row>
    <row r="633" ht="18.75" customHeight="1">
      <c r="A633" s="400" t="str">
        <f t="shared" si="4"/>
        <v/>
      </c>
      <c r="B633" s="341"/>
      <c r="C633" s="559"/>
      <c r="D633" s="341"/>
      <c r="E633" s="638"/>
      <c r="F633" s="393"/>
      <c r="G633" s="341" t="str">
        <f t="array" ref="G633">IF(C633="","",XLOOKUP(C633,'Master Data'!K:K,'Master Data'!N:N,"Input in Master Data",0,1))</f>
        <v/>
      </c>
      <c r="H633" s="341" t="str">
        <f t="array" ref="H633">IF(C633="","",XLOOKUP(C633,'Master Data'!K:K,'Master Data'!O:O,"Input in Master Data",0,1))</f>
        <v/>
      </c>
      <c r="I633" s="341" t="str">
        <f t="array" ref="I633">if(U633="","",XLOOKUP(U633,Master[Company],Master[Blow],"Unknown",0,1))</f>
        <v/>
      </c>
      <c r="J633" s="341" t="str">
        <f t="array" ref="J633">if(U633="","",XLOOKUP(U633,Master[Company],Master[Pigging],"Unknown",0,1))</f>
        <v/>
      </c>
      <c r="K633" s="341" t="str">
        <f t="array" ref="K633">if(U633="","",XLOOKUP(U633,Master[Company],Master[Load Method],"Unknown",0,1))</f>
        <v/>
      </c>
      <c r="L633" s="341" t="str">
        <f t="array" ref="L633">if(U633="","",XLOOKUP(U633,Master[Company],Master[Line Distance],"Unknown",0,1))</f>
        <v/>
      </c>
      <c r="M633" s="394"/>
      <c r="N633" s="341"/>
      <c r="O633" s="341"/>
      <c r="P633" s="341" t="str">
        <f t="array" ref="P633">if(U633="","",XLOOKUP(U633,Master[Company],Master[Terms],"NA",0,1))</f>
        <v/>
      </c>
      <c r="Q633" s="341" t="str">
        <f t="shared" si="1"/>
        <v/>
      </c>
      <c r="R633" s="341" t="str">
        <f t="array" ref="R633">if(U633="","",XLOOKUP(U633,Master[Company],Master[Group],"NA",0,1))</f>
        <v/>
      </c>
      <c r="S633" s="341" t="str">
        <f t="array" ref="S633">if(U633="","",XLOOKUP(U633,Master[Company],Master[Loading Location],"NA",0,1))</f>
        <v/>
      </c>
      <c r="T633" s="341" t="str">
        <f t="array" ref="T633">if(U633="","",XLOOKUP(U633,Master[Company],Master[Acronym],"NA",0,1))</f>
        <v/>
      </c>
      <c r="U633" s="341"/>
      <c r="V633" s="342"/>
      <c r="W633" s="342"/>
      <c r="X633" s="341" t="str">
        <f t="shared" si="2"/>
        <v/>
      </c>
      <c r="Y633" s="341" t="str">
        <f t="shared" si="3"/>
        <v/>
      </c>
      <c r="Z633" s="341"/>
      <c r="AA633" s="341"/>
      <c r="AB633" s="341"/>
      <c r="AC633" s="401"/>
      <c r="AD633" s="563"/>
      <c r="AE633" s="564"/>
      <c r="AF633" s="564"/>
      <c r="AG633" s="564"/>
      <c r="AH633" s="564"/>
      <c r="AI633" s="564"/>
      <c r="AJ633" s="564"/>
      <c r="AK633" s="564"/>
      <c r="AL633" s="563"/>
      <c r="AM633" s="564"/>
      <c r="AN633" s="564"/>
      <c r="AO633" s="564"/>
      <c r="AP633" s="564"/>
      <c r="AQ633" s="564"/>
      <c r="AR633" s="564"/>
      <c r="AS633" s="564"/>
      <c r="AT633" s="401"/>
      <c r="AU633" s="399"/>
      <c r="AV633" s="617"/>
      <c r="AW633" s="401"/>
      <c r="AX633" s="401"/>
      <c r="AY633" s="341"/>
      <c r="AZ633" s="341"/>
      <c r="BA633" s="341"/>
      <c r="BB633" s="341"/>
      <c r="BC633" s="341"/>
      <c r="BD633" s="401"/>
      <c r="BE633" s="341"/>
      <c r="BF633" s="341"/>
      <c r="BG633" s="402"/>
      <c r="BH633" s="403"/>
      <c r="BI633" s="405"/>
      <c r="BJ633" s="405"/>
      <c r="BK633" s="405"/>
      <c r="BL633" s="405"/>
      <c r="BM633" s="514"/>
    </row>
    <row r="634" ht="18.75" customHeight="1">
      <c r="A634" s="400" t="str">
        <f t="shared" si="4"/>
        <v/>
      </c>
      <c r="B634" s="341"/>
      <c r="C634" s="559"/>
      <c r="D634" s="341"/>
      <c r="E634" s="638"/>
      <c r="F634" s="393"/>
      <c r="G634" s="341" t="str">
        <f t="array" ref="G634">IF(C634="","",XLOOKUP(C634,'Master Data'!K:K,'Master Data'!N:N,"Input in Master Data",0,1))</f>
        <v/>
      </c>
      <c r="H634" s="341" t="str">
        <f t="array" ref="H634">IF(C634="","",XLOOKUP(C634,'Master Data'!K:K,'Master Data'!O:O,"Input in Master Data",0,1))</f>
        <v/>
      </c>
      <c r="I634" s="341" t="str">
        <f t="array" ref="I634">if(U634="","",XLOOKUP(U634,Master[Company],Master[Blow],"Unknown",0,1))</f>
        <v/>
      </c>
      <c r="J634" s="341" t="str">
        <f t="array" ref="J634">if(U634="","",XLOOKUP(U634,Master[Company],Master[Pigging],"Unknown",0,1))</f>
        <v/>
      </c>
      <c r="K634" s="341" t="str">
        <f t="array" ref="K634">if(U634="","",XLOOKUP(U634,Master[Company],Master[Load Method],"Unknown",0,1))</f>
        <v/>
      </c>
      <c r="L634" s="341" t="str">
        <f t="array" ref="L634">if(U634="","",XLOOKUP(U634,Master[Company],Master[Line Distance],"Unknown",0,1))</f>
        <v/>
      </c>
      <c r="M634" s="394"/>
      <c r="N634" s="341"/>
      <c r="O634" s="341"/>
      <c r="P634" s="341" t="str">
        <f t="array" ref="P634">if(U634="","",XLOOKUP(U634,Master[Company],Master[Terms],"NA",0,1))</f>
        <v/>
      </c>
      <c r="Q634" s="341" t="str">
        <f t="shared" si="1"/>
        <v/>
      </c>
      <c r="R634" s="341" t="str">
        <f t="array" ref="R634">if(U634="","",XLOOKUP(U634,Master[Company],Master[Group],"NA",0,1))</f>
        <v/>
      </c>
      <c r="S634" s="341" t="str">
        <f t="array" ref="S634">if(U634="","",XLOOKUP(U634,Master[Company],Master[Loading Location],"NA",0,1))</f>
        <v/>
      </c>
      <c r="T634" s="341" t="str">
        <f t="array" ref="T634">if(U634="","",XLOOKUP(U634,Master[Company],Master[Acronym],"NA",0,1))</f>
        <v/>
      </c>
      <c r="U634" s="341"/>
      <c r="V634" s="342"/>
      <c r="W634" s="342"/>
      <c r="X634" s="341" t="str">
        <f t="shared" si="2"/>
        <v/>
      </c>
      <c r="Y634" s="341" t="str">
        <f t="shared" si="3"/>
        <v/>
      </c>
      <c r="Z634" s="341"/>
      <c r="AA634" s="341"/>
      <c r="AB634" s="341"/>
      <c r="AC634" s="401"/>
      <c r="AD634" s="563"/>
      <c r="AE634" s="564"/>
      <c r="AF634" s="564"/>
      <c r="AG634" s="564"/>
      <c r="AH634" s="564"/>
      <c r="AI634" s="564"/>
      <c r="AJ634" s="564"/>
      <c r="AK634" s="564"/>
      <c r="AL634" s="563"/>
      <c r="AM634" s="564"/>
      <c r="AN634" s="564"/>
      <c r="AO634" s="564"/>
      <c r="AP634" s="564"/>
      <c r="AQ634" s="564"/>
      <c r="AR634" s="564"/>
      <c r="AS634" s="564"/>
      <c r="AT634" s="401"/>
      <c r="AU634" s="399"/>
      <c r="AV634" s="617"/>
      <c r="AW634" s="401"/>
      <c r="AX634" s="401"/>
      <c r="AY634" s="341"/>
      <c r="AZ634" s="341"/>
      <c r="BA634" s="341"/>
      <c r="BB634" s="341"/>
      <c r="BC634" s="341"/>
      <c r="BD634" s="401"/>
      <c r="BE634" s="341"/>
      <c r="BF634" s="341"/>
      <c r="BG634" s="402"/>
      <c r="BH634" s="403"/>
      <c r="BI634" s="405"/>
      <c r="BJ634" s="405"/>
      <c r="BK634" s="405"/>
      <c r="BL634" s="405"/>
      <c r="BM634" s="514"/>
    </row>
    <row r="635" ht="18.75" customHeight="1">
      <c r="A635" s="400" t="str">
        <f t="shared" si="4"/>
        <v/>
      </c>
      <c r="B635" s="341"/>
      <c r="C635" s="559"/>
      <c r="D635" s="341"/>
      <c r="E635" s="638"/>
      <c r="F635" s="393"/>
      <c r="G635" s="341" t="str">
        <f t="array" ref="G635">IF(C635="","",XLOOKUP(C635,'Master Data'!K:K,'Master Data'!N:N,"Input in Master Data",0,1))</f>
        <v/>
      </c>
      <c r="H635" s="341" t="str">
        <f t="array" ref="H635">IF(C635="","",XLOOKUP(C635,'Master Data'!K:K,'Master Data'!O:O,"Input in Master Data",0,1))</f>
        <v/>
      </c>
      <c r="I635" s="341" t="str">
        <f t="array" ref="I635">if(U635="","",XLOOKUP(U635,Master[Company],Master[Blow],"Unknown",0,1))</f>
        <v/>
      </c>
      <c r="J635" s="341" t="str">
        <f t="array" ref="J635">if(U635="","",XLOOKUP(U635,Master[Company],Master[Pigging],"Unknown",0,1))</f>
        <v/>
      </c>
      <c r="K635" s="341" t="str">
        <f t="array" ref="K635">if(U635="","",XLOOKUP(U635,Master[Company],Master[Load Method],"Unknown",0,1))</f>
        <v/>
      </c>
      <c r="L635" s="341" t="str">
        <f t="array" ref="L635">if(U635="","",XLOOKUP(U635,Master[Company],Master[Line Distance],"Unknown",0,1))</f>
        <v/>
      </c>
      <c r="M635" s="394"/>
      <c r="N635" s="341"/>
      <c r="O635" s="341"/>
      <c r="P635" s="341" t="str">
        <f t="array" ref="P635">if(U635="","",XLOOKUP(U635,Master[Company],Master[Terms],"NA",0,1))</f>
        <v/>
      </c>
      <c r="Q635" s="341" t="str">
        <f t="shared" si="1"/>
        <v/>
      </c>
      <c r="R635" s="341" t="str">
        <f t="array" ref="R635">if(U635="","",XLOOKUP(U635,Master[Company],Master[Group],"NA",0,1))</f>
        <v/>
      </c>
      <c r="S635" s="341" t="str">
        <f t="array" ref="S635">if(U635="","",XLOOKUP(U635,Master[Company],Master[Loading Location],"NA",0,1))</f>
        <v/>
      </c>
      <c r="T635" s="341" t="str">
        <f t="array" ref="T635">if(U635="","",XLOOKUP(U635,Master[Company],Master[Acronym],"NA",0,1))</f>
        <v/>
      </c>
      <c r="U635" s="341"/>
      <c r="V635" s="342"/>
      <c r="W635" s="342"/>
      <c r="X635" s="341" t="str">
        <f t="shared" si="2"/>
        <v/>
      </c>
      <c r="Y635" s="341" t="str">
        <f t="shared" si="3"/>
        <v/>
      </c>
      <c r="Z635" s="341"/>
      <c r="AA635" s="341"/>
      <c r="AB635" s="341"/>
      <c r="AC635" s="401"/>
      <c r="AD635" s="563"/>
      <c r="AE635" s="564"/>
      <c r="AF635" s="564"/>
      <c r="AG635" s="564"/>
      <c r="AH635" s="564"/>
      <c r="AI635" s="564"/>
      <c r="AJ635" s="564"/>
      <c r="AK635" s="564"/>
      <c r="AL635" s="563"/>
      <c r="AM635" s="564"/>
      <c r="AN635" s="564"/>
      <c r="AO635" s="564"/>
      <c r="AP635" s="564"/>
      <c r="AQ635" s="564"/>
      <c r="AR635" s="564"/>
      <c r="AS635" s="564"/>
      <c r="AT635" s="401"/>
      <c r="AU635" s="399"/>
      <c r="AV635" s="617"/>
      <c r="AW635" s="401"/>
      <c r="AX635" s="401"/>
      <c r="AY635" s="341"/>
      <c r="AZ635" s="341"/>
      <c r="BA635" s="341"/>
      <c r="BB635" s="341"/>
      <c r="BC635" s="341"/>
      <c r="BD635" s="401"/>
      <c r="BE635" s="341"/>
      <c r="BF635" s="341"/>
      <c r="BG635" s="402"/>
      <c r="BH635" s="403"/>
      <c r="BI635" s="405"/>
      <c r="BJ635" s="405"/>
      <c r="BK635" s="405"/>
      <c r="BL635" s="405"/>
      <c r="BM635" s="514"/>
    </row>
    <row r="636" ht="18.75" customHeight="1">
      <c r="A636" s="400" t="str">
        <f t="shared" si="4"/>
        <v/>
      </c>
      <c r="B636" s="341"/>
      <c r="C636" s="559"/>
      <c r="D636" s="341"/>
      <c r="E636" s="638"/>
      <c r="F636" s="393"/>
      <c r="G636" s="341" t="str">
        <f t="array" ref="G636">IF(C636="","",XLOOKUP(C636,'Master Data'!K:K,'Master Data'!N:N,"Input in Master Data",0,1))</f>
        <v/>
      </c>
      <c r="H636" s="341" t="str">
        <f t="array" ref="H636">IF(C636="","",XLOOKUP(C636,'Master Data'!K:K,'Master Data'!O:O,"Input in Master Data",0,1))</f>
        <v/>
      </c>
      <c r="I636" s="341" t="str">
        <f t="array" ref="I636">if(U636="","",XLOOKUP(U636,Master[Company],Master[Blow],"Unknown",0,1))</f>
        <v/>
      </c>
      <c r="J636" s="341" t="str">
        <f t="array" ref="J636">if(U636="","",XLOOKUP(U636,Master[Company],Master[Pigging],"Unknown",0,1))</f>
        <v/>
      </c>
      <c r="K636" s="341" t="str">
        <f t="array" ref="K636">if(U636="","",XLOOKUP(U636,Master[Company],Master[Load Method],"Unknown",0,1))</f>
        <v/>
      </c>
      <c r="L636" s="341" t="str">
        <f t="array" ref="L636">if(U636="","",XLOOKUP(U636,Master[Company],Master[Line Distance],"Unknown",0,1))</f>
        <v/>
      </c>
      <c r="M636" s="394"/>
      <c r="N636" s="341"/>
      <c r="O636" s="341"/>
      <c r="P636" s="341" t="str">
        <f t="array" ref="P636">if(U636="","",XLOOKUP(U636,Master[Company],Master[Terms],"NA",0,1))</f>
        <v/>
      </c>
      <c r="Q636" s="341" t="str">
        <f t="shared" si="1"/>
        <v/>
      </c>
      <c r="R636" s="341" t="str">
        <f t="array" ref="R636">if(U636="","",XLOOKUP(U636,Master[Company],Master[Group],"NA",0,1))</f>
        <v/>
      </c>
      <c r="S636" s="341" t="str">
        <f t="array" ref="S636">if(U636="","",XLOOKUP(U636,Master[Company],Master[Loading Location],"NA",0,1))</f>
        <v/>
      </c>
      <c r="T636" s="341" t="str">
        <f t="array" ref="T636">if(U636="","",XLOOKUP(U636,Master[Company],Master[Acronym],"NA",0,1))</f>
        <v/>
      </c>
      <c r="U636" s="341"/>
      <c r="V636" s="342"/>
      <c r="W636" s="342"/>
      <c r="X636" s="341" t="str">
        <f t="shared" si="2"/>
        <v/>
      </c>
      <c r="Y636" s="341" t="str">
        <f t="shared" si="3"/>
        <v/>
      </c>
      <c r="Z636" s="341"/>
      <c r="AA636" s="341"/>
      <c r="AB636" s="341"/>
      <c r="AC636" s="401"/>
      <c r="AD636" s="563"/>
      <c r="AE636" s="564"/>
      <c r="AF636" s="564"/>
      <c r="AG636" s="564"/>
      <c r="AH636" s="564"/>
      <c r="AI636" s="564"/>
      <c r="AJ636" s="564"/>
      <c r="AK636" s="564"/>
      <c r="AL636" s="563"/>
      <c r="AM636" s="564"/>
      <c r="AN636" s="564"/>
      <c r="AO636" s="564"/>
      <c r="AP636" s="564"/>
      <c r="AQ636" s="564"/>
      <c r="AR636" s="564"/>
      <c r="AS636" s="564"/>
      <c r="AT636" s="401"/>
      <c r="AU636" s="399"/>
      <c r="AV636" s="617"/>
      <c r="AW636" s="401"/>
      <c r="AX636" s="401"/>
      <c r="AY636" s="341"/>
      <c r="AZ636" s="341"/>
      <c r="BA636" s="341"/>
      <c r="BB636" s="341"/>
      <c r="BC636" s="341"/>
      <c r="BD636" s="401"/>
      <c r="BE636" s="341"/>
      <c r="BF636" s="341"/>
      <c r="BG636" s="402"/>
      <c r="BH636" s="403"/>
      <c r="BI636" s="405"/>
      <c r="BJ636" s="405"/>
      <c r="BK636" s="405"/>
      <c r="BL636" s="405"/>
      <c r="BM636" s="514"/>
    </row>
    <row r="637" ht="18.75" customHeight="1">
      <c r="A637" s="400" t="str">
        <f t="shared" si="4"/>
        <v/>
      </c>
      <c r="B637" s="341"/>
      <c r="C637" s="559"/>
      <c r="D637" s="341"/>
      <c r="E637" s="638"/>
      <c r="F637" s="393"/>
      <c r="G637" s="341" t="str">
        <f t="array" ref="G637">IF(C637="","",XLOOKUP(C637,'Master Data'!K:K,'Master Data'!N:N,"Input in Master Data",0,1))</f>
        <v/>
      </c>
      <c r="H637" s="341" t="str">
        <f t="array" ref="H637">IF(C637="","",XLOOKUP(C637,'Master Data'!K:K,'Master Data'!O:O,"Input in Master Data",0,1))</f>
        <v/>
      </c>
      <c r="I637" s="341" t="str">
        <f t="array" ref="I637">if(U637="","",XLOOKUP(U637,Master[Company],Master[Blow],"Unknown",0,1))</f>
        <v/>
      </c>
      <c r="J637" s="341" t="str">
        <f t="array" ref="J637">if(U637="","",XLOOKUP(U637,Master[Company],Master[Pigging],"Unknown",0,1))</f>
        <v/>
      </c>
      <c r="K637" s="341" t="str">
        <f t="array" ref="K637">if(U637="","",XLOOKUP(U637,Master[Company],Master[Load Method],"Unknown",0,1))</f>
        <v/>
      </c>
      <c r="L637" s="341" t="str">
        <f t="array" ref="L637">if(U637="","",XLOOKUP(U637,Master[Company],Master[Line Distance],"Unknown",0,1))</f>
        <v/>
      </c>
      <c r="M637" s="394"/>
      <c r="N637" s="341"/>
      <c r="O637" s="341"/>
      <c r="P637" s="341" t="str">
        <f t="array" ref="P637">if(U637="","",XLOOKUP(U637,Master[Company],Master[Terms],"NA",0,1))</f>
        <v/>
      </c>
      <c r="Q637" s="341" t="str">
        <f t="shared" si="1"/>
        <v/>
      </c>
      <c r="R637" s="341" t="str">
        <f t="array" ref="R637">if(U637="","",XLOOKUP(U637,Master[Company],Master[Group],"NA",0,1))</f>
        <v/>
      </c>
      <c r="S637" s="341" t="str">
        <f t="array" ref="S637">if(U637="","",XLOOKUP(U637,Master[Company],Master[Loading Location],"NA",0,1))</f>
        <v/>
      </c>
      <c r="T637" s="341" t="str">
        <f t="array" ref="T637">if(U637="","",XLOOKUP(U637,Master[Company],Master[Acronym],"NA",0,1))</f>
        <v/>
      </c>
      <c r="U637" s="341"/>
      <c r="V637" s="342"/>
      <c r="W637" s="342"/>
      <c r="X637" s="341" t="str">
        <f t="shared" si="2"/>
        <v/>
      </c>
      <c r="Y637" s="341" t="str">
        <f t="shared" si="3"/>
        <v/>
      </c>
      <c r="Z637" s="341"/>
      <c r="AA637" s="341"/>
      <c r="AB637" s="341"/>
      <c r="AC637" s="401"/>
      <c r="AD637" s="563"/>
      <c r="AE637" s="564"/>
      <c r="AF637" s="564"/>
      <c r="AG637" s="564"/>
      <c r="AH637" s="564"/>
      <c r="AI637" s="564"/>
      <c r="AJ637" s="564"/>
      <c r="AK637" s="564"/>
      <c r="AL637" s="563"/>
      <c r="AM637" s="564"/>
      <c r="AN637" s="564"/>
      <c r="AO637" s="564"/>
      <c r="AP637" s="564"/>
      <c r="AQ637" s="564"/>
      <c r="AR637" s="564"/>
      <c r="AS637" s="564"/>
      <c r="AT637" s="401"/>
      <c r="AU637" s="399"/>
      <c r="AV637" s="617"/>
      <c r="AW637" s="401"/>
      <c r="AX637" s="401"/>
      <c r="AY637" s="341"/>
      <c r="AZ637" s="341"/>
      <c r="BA637" s="341"/>
      <c r="BB637" s="341"/>
      <c r="BC637" s="341"/>
      <c r="BD637" s="401"/>
      <c r="BE637" s="341"/>
      <c r="BF637" s="341"/>
      <c r="BG637" s="402"/>
      <c r="BH637" s="403"/>
      <c r="BI637" s="405"/>
      <c r="BJ637" s="405"/>
      <c r="BK637" s="405"/>
      <c r="BL637" s="405"/>
      <c r="BM637" s="514"/>
    </row>
    <row r="638" ht="18.75" customHeight="1">
      <c r="A638" s="400" t="str">
        <f t="shared" si="4"/>
        <v/>
      </c>
      <c r="B638" s="341"/>
      <c r="C638" s="559"/>
      <c r="D638" s="341"/>
      <c r="E638" s="638"/>
      <c r="F638" s="393"/>
      <c r="G638" s="341" t="str">
        <f t="array" ref="G638">IF(C638="","",XLOOKUP(C638,'Master Data'!K:K,'Master Data'!N:N,"Input in Master Data",0,1))</f>
        <v/>
      </c>
      <c r="H638" s="341" t="str">
        <f t="array" ref="H638">IF(C638="","",XLOOKUP(C638,'Master Data'!K:K,'Master Data'!O:O,"Input in Master Data",0,1))</f>
        <v/>
      </c>
      <c r="I638" s="341" t="str">
        <f t="array" ref="I638">if(U638="","",XLOOKUP(U638,Master[Company],Master[Blow],"Unknown",0,1))</f>
        <v/>
      </c>
      <c r="J638" s="341" t="str">
        <f t="array" ref="J638">if(U638="","",XLOOKUP(U638,Master[Company],Master[Pigging],"Unknown",0,1))</f>
        <v/>
      </c>
      <c r="K638" s="341" t="str">
        <f t="array" ref="K638">if(U638="","",XLOOKUP(U638,Master[Company],Master[Load Method],"Unknown",0,1))</f>
        <v/>
      </c>
      <c r="L638" s="341" t="str">
        <f t="array" ref="L638">if(U638="","",XLOOKUP(U638,Master[Company],Master[Line Distance],"Unknown",0,1))</f>
        <v/>
      </c>
      <c r="M638" s="394"/>
      <c r="N638" s="341"/>
      <c r="O638" s="341"/>
      <c r="P638" s="341" t="str">
        <f t="array" ref="P638">if(U638="","",XLOOKUP(U638,Master[Company],Master[Terms],"NA",0,1))</f>
        <v/>
      </c>
      <c r="Q638" s="341" t="str">
        <f t="shared" si="1"/>
        <v/>
      </c>
      <c r="R638" s="341" t="str">
        <f t="array" ref="R638">if(U638="","",XLOOKUP(U638,Master[Company],Master[Group],"NA",0,1))</f>
        <v/>
      </c>
      <c r="S638" s="341" t="str">
        <f t="array" ref="S638">if(U638="","",XLOOKUP(U638,Master[Company],Master[Loading Location],"NA",0,1))</f>
        <v/>
      </c>
      <c r="T638" s="341" t="str">
        <f t="array" ref="T638">if(U638="","",XLOOKUP(U638,Master[Company],Master[Acronym],"NA",0,1))</f>
        <v/>
      </c>
      <c r="U638" s="341"/>
      <c r="V638" s="342"/>
      <c r="W638" s="342"/>
      <c r="X638" s="341" t="str">
        <f t="shared" si="2"/>
        <v/>
      </c>
      <c r="Y638" s="341" t="str">
        <f t="shared" si="3"/>
        <v/>
      </c>
      <c r="Z638" s="341"/>
      <c r="AA638" s="341"/>
      <c r="AB638" s="341"/>
      <c r="AC638" s="401"/>
      <c r="AD638" s="563"/>
      <c r="AE638" s="564"/>
      <c r="AF638" s="564"/>
      <c r="AG638" s="564"/>
      <c r="AH638" s="564"/>
      <c r="AI638" s="564"/>
      <c r="AJ638" s="564"/>
      <c r="AK638" s="564"/>
      <c r="AL638" s="563"/>
      <c r="AM638" s="564"/>
      <c r="AN638" s="564"/>
      <c r="AO638" s="564"/>
      <c r="AP638" s="564"/>
      <c r="AQ638" s="564"/>
      <c r="AR638" s="564"/>
      <c r="AS638" s="564"/>
      <c r="AT638" s="401"/>
      <c r="AU638" s="399"/>
      <c r="AV638" s="617"/>
      <c r="AW638" s="401"/>
      <c r="AX638" s="401"/>
      <c r="AY638" s="341"/>
      <c r="AZ638" s="341"/>
      <c r="BA638" s="341"/>
      <c r="BB638" s="341"/>
      <c r="BC638" s="341"/>
      <c r="BD638" s="401"/>
      <c r="BE638" s="341"/>
      <c r="BF638" s="341"/>
      <c r="BG638" s="402"/>
      <c r="BH638" s="403"/>
      <c r="BI638" s="405"/>
      <c r="BJ638" s="405"/>
      <c r="BK638" s="405"/>
      <c r="BL638" s="405"/>
      <c r="BM638" s="514"/>
    </row>
    <row r="639" ht="18.75" customHeight="1">
      <c r="A639" s="400" t="str">
        <f t="shared" si="4"/>
        <v/>
      </c>
      <c r="B639" s="341"/>
      <c r="C639" s="559"/>
      <c r="D639" s="341"/>
      <c r="E639" s="638"/>
      <c r="F639" s="393"/>
      <c r="G639" s="341" t="str">
        <f t="array" ref="G639">IF(C639="","",XLOOKUP(C639,'Master Data'!K:K,'Master Data'!N:N,"Input in Master Data",0,1))</f>
        <v/>
      </c>
      <c r="H639" s="341" t="str">
        <f t="array" ref="H639">IF(C639="","",XLOOKUP(C639,'Master Data'!K:K,'Master Data'!O:O,"Input in Master Data",0,1))</f>
        <v/>
      </c>
      <c r="I639" s="341" t="str">
        <f t="array" ref="I639">if(U639="","",XLOOKUP(U639,Master[Company],Master[Blow],"Unknown",0,1))</f>
        <v/>
      </c>
      <c r="J639" s="341" t="str">
        <f t="array" ref="J639">if(U639="","",XLOOKUP(U639,Master[Company],Master[Pigging],"Unknown",0,1))</f>
        <v/>
      </c>
      <c r="K639" s="341" t="str">
        <f t="array" ref="K639">if(U639="","",XLOOKUP(U639,Master[Company],Master[Load Method],"Unknown",0,1))</f>
        <v/>
      </c>
      <c r="L639" s="341" t="str">
        <f t="array" ref="L639">if(U639="","",XLOOKUP(U639,Master[Company],Master[Line Distance],"Unknown",0,1))</f>
        <v/>
      </c>
      <c r="M639" s="394"/>
      <c r="N639" s="341"/>
      <c r="O639" s="341"/>
      <c r="P639" s="341" t="str">
        <f t="array" ref="P639">if(U639="","",XLOOKUP(U639,Master[Company],Master[Terms],"NA",0,1))</f>
        <v/>
      </c>
      <c r="Q639" s="341" t="str">
        <f t="shared" si="1"/>
        <v/>
      </c>
      <c r="R639" s="341" t="str">
        <f t="array" ref="R639">if(U639="","",XLOOKUP(U639,Master[Company],Master[Group],"NA",0,1))</f>
        <v/>
      </c>
      <c r="S639" s="341" t="str">
        <f t="array" ref="S639">if(U639="","",XLOOKUP(U639,Master[Company],Master[Loading Location],"NA",0,1))</f>
        <v/>
      </c>
      <c r="T639" s="341" t="str">
        <f t="array" ref="T639">if(U639="","",XLOOKUP(U639,Master[Company],Master[Acronym],"NA",0,1))</f>
        <v/>
      </c>
      <c r="U639" s="341"/>
      <c r="V639" s="342"/>
      <c r="W639" s="342"/>
      <c r="X639" s="341" t="str">
        <f t="shared" si="2"/>
        <v/>
      </c>
      <c r="Y639" s="341" t="str">
        <f t="shared" si="3"/>
        <v/>
      </c>
      <c r="Z639" s="341"/>
      <c r="AA639" s="341"/>
      <c r="AB639" s="341"/>
      <c r="AC639" s="401"/>
      <c r="AD639" s="563"/>
      <c r="AE639" s="564"/>
      <c r="AF639" s="564"/>
      <c r="AG639" s="564"/>
      <c r="AH639" s="564"/>
      <c r="AI639" s="564"/>
      <c r="AJ639" s="564"/>
      <c r="AK639" s="564"/>
      <c r="AL639" s="563"/>
      <c r="AM639" s="564"/>
      <c r="AN639" s="564"/>
      <c r="AO639" s="564"/>
      <c r="AP639" s="564"/>
      <c r="AQ639" s="564"/>
      <c r="AR639" s="564"/>
      <c r="AS639" s="564"/>
      <c r="AT639" s="401"/>
      <c r="AU639" s="399"/>
      <c r="AV639" s="617"/>
      <c r="AW639" s="401"/>
      <c r="AX639" s="401"/>
      <c r="AY639" s="341"/>
      <c r="AZ639" s="341"/>
      <c r="BA639" s="341"/>
      <c r="BB639" s="341"/>
      <c r="BC639" s="341"/>
      <c r="BD639" s="401"/>
      <c r="BE639" s="341"/>
      <c r="BF639" s="341"/>
      <c r="BG639" s="402"/>
      <c r="BH639" s="403"/>
      <c r="BI639" s="405"/>
      <c r="BJ639" s="405"/>
      <c r="BK639" s="405"/>
      <c r="BL639" s="405"/>
      <c r="BM639" s="514"/>
    </row>
    <row r="640" ht="18.75" customHeight="1">
      <c r="A640" s="400" t="str">
        <f t="shared" si="4"/>
        <v/>
      </c>
      <c r="B640" s="341"/>
      <c r="C640" s="559"/>
      <c r="D640" s="341"/>
      <c r="E640" s="638"/>
      <c r="F640" s="393"/>
      <c r="G640" s="341" t="str">
        <f t="array" ref="G640">IF(C640="","",XLOOKUP(C640,'Master Data'!K:K,'Master Data'!N:N,"Input in Master Data",0,1))</f>
        <v/>
      </c>
      <c r="H640" s="341" t="str">
        <f t="array" ref="H640">IF(C640="","",XLOOKUP(C640,'Master Data'!K:K,'Master Data'!O:O,"Input in Master Data",0,1))</f>
        <v/>
      </c>
      <c r="I640" s="341" t="str">
        <f t="array" ref="I640">if(U640="","",XLOOKUP(U640,Master[Company],Master[Blow],"Unknown",0,1))</f>
        <v/>
      </c>
      <c r="J640" s="341" t="str">
        <f t="array" ref="J640">if(U640="","",XLOOKUP(U640,Master[Company],Master[Pigging],"Unknown",0,1))</f>
        <v/>
      </c>
      <c r="K640" s="341" t="str">
        <f t="array" ref="K640">if(U640="","",XLOOKUP(U640,Master[Company],Master[Load Method],"Unknown",0,1))</f>
        <v/>
      </c>
      <c r="L640" s="341" t="str">
        <f t="array" ref="L640">if(U640="","",XLOOKUP(U640,Master[Company],Master[Line Distance],"Unknown",0,1))</f>
        <v/>
      </c>
      <c r="M640" s="394"/>
      <c r="N640" s="341"/>
      <c r="O640" s="341"/>
      <c r="P640" s="341" t="str">
        <f t="array" ref="P640">if(U640="","",XLOOKUP(U640,Master[Company],Master[Terms],"NA",0,1))</f>
        <v/>
      </c>
      <c r="Q640" s="341" t="str">
        <f t="shared" si="1"/>
        <v/>
      </c>
      <c r="R640" s="341" t="str">
        <f t="array" ref="R640">if(U640="","",XLOOKUP(U640,Master[Company],Master[Group],"NA",0,1))</f>
        <v/>
      </c>
      <c r="S640" s="341" t="str">
        <f t="array" ref="S640">if(U640="","",XLOOKUP(U640,Master[Company],Master[Loading Location],"NA",0,1))</f>
        <v/>
      </c>
      <c r="T640" s="341" t="str">
        <f t="array" ref="T640">if(U640="","",XLOOKUP(U640,Master[Company],Master[Acronym],"NA",0,1))</f>
        <v/>
      </c>
      <c r="U640" s="341"/>
      <c r="V640" s="342"/>
      <c r="W640" s="342"/>
      <c r="X640" s="341" t="str">
        <f t="shared" si="2"/>
        <v/>
      </c>
      <c r="Y640" s="341" t="str">
        <f t="shared" si="3"/>
        <v/>
      </c>
      <c r="Z640" s="341"/>
      <c r="AA640" s="341"/>
      <c r="AB640" s="341"/>
      <c r="AC640" s="401"/>
      <c r="AD640" s="563"/>
      <c r="AE640" s="564"/>
      <c r="AF640" s="564"/>
      <c r="AG640" s="564"/>
      <c r="AH640" s="564"/>
      <c r="AI640" s="564"/>
      <c r="AJ640" s="564"/>
      <c r="AK640" s="564"/>
      <c r="AL640" s="563"/>
      <c r="AM640" s="564"/>
      <c r="AN640" s="564"/>
      <c r="AO640" s="564"/>
      <c r="AP640" s="564"/>
      <c r="AQ640" s="564"/>
      <c r="AR640" s="564"/>
      <c r="AS640" s="564"/>
      <c r="AT640" s="401"/>
      <c r="AU640" s="399"/>
      <c r="AV640" s="617"/>
      <c r="AW640" s="401"/>
      <c r="AX640" s="401"/>
      <c r="AY640" s="341"/>
      <c r="AZ640" s="341"/>
      <c r="BA640" s="341"/>
      <c r="BB640" s="341"/>
      <c r="BC640" s="341"/>
      <c r="BD640" s="401"/>
      <c r="BE640" s="341"/>
      <c r="BF640" s="341"/>
      <c r="BG640" s="402"/>
      <c r="BH640" s="403"/>
      <c r="BI640" s="405"/>
      <c r="BJ640" s="405"/>
      <c r="BK640" s="405"/>
      <c r="BL640" s="405"/>
      <c r="BM640" s="514"/>
    </row>
    <row r="641" ht="18.75" customHeight="1">
      <c r="A641" s="400" t="str">
        <f t="shared" si="4"/>
        <v/>
      </c>
      <c r="B641" s="341"/>
      <c r="C641" s="559"/>
      <c r="D641" s="341"/>
      <c r="E641" s="638"/>
      <c r="F641" s="393"/>
      <c r="G641" s="341" t="str">
        <f t="array" ref="G641">IF(C641="","",XLOOKUP(C641,'Master Data'!K:K,'Master Data'!N:N,"Input in Master Data",0,1))</f>
        <v/>
      </c>
      <c r="H641" s="341" t="str">
        <f t="array" ref="H641">IF(C641="","",XLOOKUP(C641,'Master Data'!K:K,'Master Data'!O:O,"Input in Master Data",0,1))</f>
        <v/>
      </c>
      <c r="I641" s="341" t="str">
        <f t="array" ref="I641">if(U641="","",XLOOKUP(U641,Master[Company],Master[Blow],"Unknown",0,1))</f>
        <v/>
      </c>
      <c r="J641" s="341" t="str">
        <f t="array" ref="J641">if(U641="","",XLOOKUP(U641,Master[Company],Master[Pigging],"Unknown",0,1))</f>
        <v/>
      </c>
      <c r="K641" s="341" t="str">
        <f t="array" ref="K641">if(U641="","",XLOOKUP(U641,Master[Company],Master[Load Method],"Unknown",0,1))</f>
        <v/>
      </c>
      <c r="L641" s="341" t="str">
        <f t="array" ref="L641">if(U641="","",XLOOKUP(U641,Master[Company],Master[Line Distance],"Unknown",0,1))</f>
        <v/>
      </c>
      <c r="M641" s="394"/>
      <c r="N641" s="341"/>
      <c r="O641" s="341"/>
      <c r="P641" s="341" t="str">
        <f t="array" ref="P641">if(U641="","",XLOOKUP(U641,Master[Company],Master[Terms],"NA",0,1))</f>
        <v/>
      </c>
      <c r="Q641" s="341" t="str">
        <f t="shared" si="1"/>
        <v/>
      </c>
      <c r="R641" s="341" t="str">
        <f t="array" ref="R641">if(U641="","",XLOOKUP(U641,Master[Company],Master[Group],"NA",0,1))</f>
        <v/>
      </c>
      <c r="S641" s="341" t="str">
        <f t="array" ref="S641">if(U641="","",XLOOKUP(U641,Master[Company],Master[Loading Location],"NA",0,1))</f>
        <v/>
      </c>
      <c r="T641" s="341" t="str">
        <f t="array" ref="T641">if(U641="","",XLOOKUP(U641,Master[Company],Master[Acronym],"NA",0,1))</f>
        <v/>
      </c>
      <c r="U641" s="341"/>
      <c r="V641" s="342"/>
      <c r="W641" s="342"/>
      <c r="X641" s="341" t="str">
        <f t="shared" si="2"/>
        <v/>
      </c>
      <c r="Y641" s="341" t="str">
        <f t="shared" si="3"/>
        <v/>
      </c>
      <c r="Z641" s="341"/>
      <c r="AA641" s="341"/>
      <c r="AB641" s="341"/>
      <c r="AC641" s="401"/>
      <c r="AD641" s="563"/>
      <c r="AE641" s="564"/>
      <c r="AF641" s="564"/>
      <c r="AG641" s="564"/>
      <c r="AH641" s="564"/>
      <c r="AI641" s="564"/>
      <c r="AJ641" s="564"/>
      <c r="AK641" s="564"/>
      <c r="AL641" s="563"/>
      <c r="AM641" s="564"/>
      <c r="AN641" s="564"/>
      <c r="AO641" s="564"/>
      <c r="AP641" s="564"/>
      <c r="AQ641" s="564"/>
      <c r="AR641" s="564"/>
      <c r="AS641" s="564"/>
      <c r="AT641" s="401"/>
      <c r="AU641" s="399"/>
      <c r="AV641" s="617"/>
      <c r="AW641" s="401"/>
      <c r="AX641" s="401"/>
      <c r="AY641" s="341"/>
      <c r="AZ641" s="341"/>
      <c r="BA641" s="341"/>
      <c r="BB641" s="341"/>
      <c r="BC641" s="341"/>
      <c r="BD641" s="401"/>
      <c r="BE641" s="341"/>
      <c r="BF641" s="341"/>
      <c r="BG641" s="402"/>
      <c r="BH641" s="403"/>
      <c r="BI641" s="405"/>
      <c r="BJ641" s="405"/>
      <c r="BK641" s="405"/>
      <c r="BL641" s="405"/>
      <c r="BM641" s="514"/>
    </row>
    <row r="642" ht="18.75" customHeight="1">
      <c r="A642" s="400" t="str">
        <f t="shared" si="4"/>
        <v/>
      </c>
      <c r="B642" s="341"/>
      <c r="C642" s="559"/>
      <c r="D642" s="341"/>
      <c r="E642" s="638"/>
      <c r="F642" s="393"/>
      <c r="G642" s="341" t="str">
        <f t="array" ref="G642">IF(C642="","",XLOOKUP(C642,'Master Data'!K:K,'Master Data'!N:N,"Input in Master Data",0,1))</f>
        <v/>
      </c>
      <c r="H642" s="341" t="str">
        <f t="array" ref="H642">IF(C642="","",XLOOKUP(C642,'Master Data'!K:K,'Master Data'!O:O,"Input in Master Data",0,1))</f>
        <v/>
      </c>
      <c r="I642" s="341" t="str">
        <f t="array" ref="I642">if(U642="","",XLOOKUP(U642,Master[Company],Master[Blow],"Unknown",0,1))</f>
        <v/>
      </c>
      <c r="J642" s="341" t="str">
        <f t="array" ref="J642">if(U642="","",XLOOKUP(U642,Master[Company],Master[Pigging],"Unknown",0,1))</f>
        <v/>
      </c>
      <c r="K642" s="341" t="str">
        <f t="array" ref="K642">if(U642="","",XLOOKUP(U642,Master[Company],Master[Load Method],"Unknown",0,1))</f>
        <v/>
      </c>
      <c r="L642" s="341" t="str">
        <f t="array" ref="L642">if(U642="","",XLOOKUP(U642,Master[Company],Master[Line Distance],"Unknown",0,1))</f>
        <v/>
      </c>
      <c r="M642" s="394"/>
      <c r="N642" s="341"/>
      <c r="O642" s="341"/>
      <c r="P642" s="341" t="str">
        <f t="array" ref="P642">if(U642="","",XLOOKUP(U642,Master[Company],Master[Terms],"NA",0,1))</f>
        <v/>
      </c>
      <c r="Q642" s="341" t="str">
        <f t="shared" si="1"/>
        <v/>
      </c>
      <c r="R642" s="341" t="str">
        <f t="array" ref="R642">if(U642="","",XLOOKUP(U642,Master[Company],Master[Group],"NA",0,1))</f>
        <v/>
      </c>
      <c r="S642" s="341" t="str">
        <f t="array" ref="S642">if(U642="","",XLOOKUP(U642,Master[Company],Master[Loading Location],"NA",0,1))</f>
        <v/>
      </c>
      <c r="T642" s="341" t="str">
        <f t="array" ref="T642">if(U642="","",XLOOKUP(U642,Master[Company],Master[Acronym],"NA",0,1))</f>
        <v/>
      </c>
      <c r="U642" s="341"/>
      <c r="V642" s="342"/>
      <c r="W642" s="342"/>
      <c r="X642" s="341" t="str">
        <f t="shared" si="2"/>
        <v/>
      </c>
      <c r="Y642" s="341" t="str">
        <f t="shared" si="3"/>
        <v/>
      </c>
      <c r="Z642" s="341"/>
      <c r="AA642" s="341"/>
      <c r="AB642" s="341"/>
      <c r="AC642" s="401"/>
      <c r="AD642" s="563"/>
      <c r="AE642" s="564"/>
      <c r="AF642" s="564"/>
      <c r="AG642" s="564"/>
      <c r="AH642" s="564"/>
      <c r="AI642" s="564"/>
      <c r="AJ642" s="564"/>
      <c r="AK642" s="564"/>
      <c r="AL642" s="563"/>
      <c r="AM642" s="564"/>
      <c r="AN642" s="564"/>
      <c r="AO642" s="564"/>
      <c r="AP642" s="564"/>
      <c r="AQ642" s="564"/>
      <c r="AR642" s="564"/>
      <c r="AS642" s="564"/>
      <c r="AT642" s="401"/>
      <c r="AU642" s="399"/>
      <c r="AV642" s="617"/>
      <c r="AW642" s="401"/>
      <c r="AX642" s="401"/>
      <c r="AY642" s="341"/>
      <c r="AZ642" s="341"/>
      <c r="BA642" s="341"/>
      <c r="BB642" s="341"/>
      <c r="BC642" s="341"/>
      <c r="BD642" s="401"/>
      <c r="BE642" s="341"/>
      <c r="BF642" s="341"/>
      <c r="BG642" s="402"/>
      <c r="BH642" s="403"/>
      <c r="BI642" s="405"/>
      <c r="BJ642" s="405"/>
      <c r="BK642" s="405"/>
      <c r="BL642" s="405"/>
      <c r="BM642" s="514"/>
    </row>
    <row r="643" ht="18.75" customHeight="1">
      <c r="A643" s="400" t="str">
        <f t="shared" si="4"/>
        <v/>
      </c>
      <c r="B643" s="341"/>
      <c r="C643" s="559"/>
      <c r="D643" s="341"/>
      <c r="E643" s="638"/>
      <c r="F643" s="393"/>
      <c r="G643" s="341" t="str">
        <f t="array" ref="G643">IF(C643="","",XLOOKUP(C643,'Master Data'!K:K,'Master Data'!N:N,"Input in Master Data",0,1))</f>
        <v/>
      </c>
      <c r="H643" s="341" t="str">
        <f t="array" ref="H643">IF(C643="","",XLOOKUP(C643,'Master Data'!K:K,'Master Data'!O:O,"Input in Master Data",0,1))</f>
        <v/>
      </c>
      <c r="I643" s="341" t="str">
        <f t="array" ref="I643">if(U643="","",XLOOKUP(U643,Master[Company],Master[Blow],"Unknown",0,1))</f>
        <v/>
      </c>
      <c r="J643" s="341" t="str">
        <f t="array" ref="J643">if(U643="","",XLOOKUP(U643,Master[Company],Master[Pigging],"Unknown",0,1))</f>
        <v/>
      </c>
      <c r="K643" s="341" t="str">
        <f t="array" ref="K643">if(U643="","",XLOOKUP(U643,Master[Company],Master[Load Method],"Unknown",0,1))</f>
        <v/>
      </c>
      <c r="L643" s="341" t="str">
        <f t="array" ref="L643">if(U643="","",XLOOKUP(U643,Master[Company],Master[Line Distance],"Unknown",0,1))</f>
        <v/>
      </c>
      <c r="M643" s="394"/>
      <c r="N643" s="341"/>
      <c r="O643" s="341"/>
      <c r="P643" s="341" t="str">
        <f t="array" ref="P643">if(U643="","",XLOOKUP(U643,Master[Company],Master[Terms],"NA",0,1))</f>
        <v/>
      </c>
      <c r="Q643" s="341" t="str">
        <f t="shared" si="1"/>
        <v/>
      </c>
      <c r="R643" s="341" t="str">
        <f t="array" ref="R643">if(U643="","",XLOOKUP(U643,Master[Company],Master[Group],"NA",0,1))</f>
        <v/>
      </c>
      <c r="S643" s="341" t="str">
        <f t="array" ref="S643">if(U643="","",XLOOKUP(U643,Master[Company],Master[Loading Location],"NA",0,1))</f>
        <v/>
      </c>
      <c r="T643" s="341" t="str">
        <f t="array" ref="T643">if(U643="","",XLOOKUP(U643,Master[Company],Master[Acronym],"NA",0,1))</f>
        <v/>
      </c>
      <c r="U643" s="341"/>
      <c r="V643" s="342"/>
      <c r="W643" s="342"/>
      <c r="X643" s="341" t="str">
        <f t="shared" si="2"/>
        <v/>
      </c>
      <c r="Y643" s="341" t="str">
        <f t="shared" si="3"/>
        <v/>
      </c>
      <c r="Z643" s="341"/>
      <c r="AA643" s="341"/>
      <c r="AB643" s="341"/>
      <c r="AC643" s="401"/>
      <c r="AD643" s="563"/>
      <c r="AE643" s="564"/>
      <c r="AF643" s="564"/>
      <c r="AG643" s="564"/>
      <c r="AH643" s="564"/>
      <c r="AI643" s="564"/>
      <c r="AJ643" s="564"/>
      <c r="AK643" s="564"/>
      <c r="AL643" s="563"/>
      <c r="AM643" s="564"/>
      <c r="AN643" s="564"/>
      <c r="AO643" s="564"/>
      <c r="AP643" s="564"/>
      <c r="AQ643" s="564"/>
      <c r="AR643" s="564"/>
      <c r="AS643" s="564"/>
      <c r="AT643" s="401"/>
      <c r="AU643" s="399"/>
      <c r="AV643" s="617"/>
      <c r="AW643" s="401"/>
      <c r="AX643" s="401"/>
      <c r="AY643" s="341"/>
      <c r="AZ643" s="341"/>
      <c r="BA643" s="341"/>
      <c r="BB643" s="341"/>
      <c r="BC643" s="341"/>
      <c r="BD643" s="401"/>
      <c r="BE643" s="341"/>
      <c r="BF643" s="341"/>
      <c r="BG643" s="402"/>
      <c r="BH643" s="403"/>
      <c r="BI643" s="405"/>
      <c r="BJ643" s="405"/>
      <c r="BK643" s="405"/>
      <c r="BL643" s="405"/>
      <c r="BM643" s="514"/>
    </row>
    <row r="644" ht="18.75" customHeight="1">
      <c r="A644" s="400" t="str">
        <f t="shared" si="4"/>
        <v/>
      </c>
      <c r="B644" s="341"/>
      <c r="C644" s="559"/>
      <c r="D644" s="341"/>
      <c r="E644" s="638"/>
      <c r="F644" s="393"/>
      <c r="G644" s="341" t="str">
        <f t="array" ref="G644">IF(C644="","",XLOOKUP(C644,'Master Data'!K:K,'Master Data'!N:N,"Input in Master Data",0,1))</f>
        <v/>
      </c>
      <c r="H644" s="341" t="str">
        <f t="array" ref="H644">IF(C644="","",XLOOKUP(C644,'Master Data'!K:K,'Master Data'!O:O,"Input in Master Data",0,1))</f>
        <v/>
      </c>
      <c r="I644" s="341" t="str">
        <f t="array" ref="I644">if(U644="","",XLOOKUP(U644,Master[Company],Master[Blow],"Unknown",0,1))</f>
        <v/>
      </c>
      <c r="J644" s="341" t="str">
        <f t="array" ref="J644">if(U644="","",XLOOKUP(U644,Master[Company],Master[Pigging],"Unknown",0,1))</f>
        <v/>
      </c>
      <c r="K644" s="341" t="str">
        <f t="array" ref="K644">if(U644="","",XLOOKUP(U644,Master[Company],Master[Load Method],"Unknown",0,1))</f>
        <v/>
      </c>
      <c r="L644" s="341" t="str">
        <f t="array" ref="L644">if(U644="","",XLOOKUP(U644,Master[Company],Master[Line Distance],"Unknown",0,1))</f>
        <v/>
      </c>
      <c r="M644" s="394"/>
      <c r="N644" s="341"/>
      <c r="O644" s="341"/>
      <c r="P644" s="341" t="str">
        <f t="array" ref="P644">if(U644="","",XLOOKUP(U644,Master[Company],Master[Terms],"NA",0,1))</f>
        <v/>
      </c>
      <c r="Q644" s="341" t="str">
        <f t="shared" si="1"/>
        <v/>
      </c>
      <c r="R644" s="341" t="str">
        <f t="array" ref="R644">if(U644="","",XLOOKUP(U644,Master[Company],Master[Group],"NA",0,1))</f>
        <v/>
      </c>
      <c r="S644" s="341" t="str">
        <f t="array" ref="S644">if(U644="","",XLOOKUP(U644,Master[Company],Master[Loading Location],"NA",0,1))</f>
        <v/>
      </c>
      <c r="T644" s="341" t="str">
        <f t="array" ref="T644">if(U644="","",XLOOKUP(U644,Master[Company],Master[Acronym],"NA",0,1))</f>
        <v/>
      </c>
      <c r="U644" s="341"/>
      <c r="V644" s="342"/>
      <c r="W644" s="342"/>
      <c r="X644" s="341" t="str">
        <f t="shared" si="2"/>
        <v/>
      </c>
      <c r="Y644" s="341" t="str">
        <f t="shared" si="3"/>
        <v/>
      </c>
      <c r="Z644" s="341"/>
      <c r="AA644" s="341"/>
      <c r="AB644" s="341"/>
      <c r="AC644" s="401"/>
      <c r="AD644" s="563"/>
      <c r="AE644" s="564"/>
      <c r="AF644" s="564"/>
      <c r="AG644" s="564"/>
      <c r="AH644" s="564"/>
      <c r="AI644" s="564"/>
      <c r="AJ644" s="564"/>
      <c r="AK644" s="564"/>
      <c r="AL644" s="563"/>
      <c r="AM644" s="564"/>
      <c r="AN644" s="564"/>
      <c r="AO644" s="564"/>
      <c r="AP644" s="564"/>
      <c r="AQ644" s="564"/>
      <c r="AR644" s="564"/>
      <c r="AS644" s="564"/>
      <c r="AT644" s="401"/>
      <c r="AU644" s="399"/>
      <c r="AV644" s="617"/>
      <c r="AW644" s="401"/>
      <c r="AX644" s="401"/>
      <c r="AY644" s="341"/>
      <c r="AZ644" s="341"/>
      <c r="BA644" s="341"/>
      <c r="BB644" s="341"/>
      <c r="BC644" s="341"/>
      <c r="BD644" s="401"/>
      <c r="BE644" s="341"/>
      <c r="BF644" s="341"/>
      <c r="BG644" s="402"/>
      <c r="BH644" s="403"/>
      <c r="BI644" s="405"/>
      <c r="BJ644" s="405"/>
      <c r="BK644" s="405"/>
      <c r="BL644" s="405"/>
      <c r="BM644" s="514"/>
    </row>
    <row r="645" ht="18.75" customHeight="1">
      <c r="A645" s="400" t="str">
        <f t="shared" si="4"/>
        <v/>
      </c>
      <c r="B645" s="341"/>
      <c r="C645" s="559"/>
      <c r="D645" s="341"/>
      <c r="E645" s="638"/>
      <c r="F645" s="393"/>
      <c r="G645" s="341" t="str">
        <f t="array" ref="G645">IF(C645="","",XLOOKUP(C645,'Master Data'!K:K,'Master Data'!N:N,"Input in Master Data",0,1))</f>
        <v/>
      </c>
      <c r="H645" s="341" t="str">
        <f t="array" ref="H645">IF(C645="","",XLOOKUP(C645,'Master Data'!K:K,'Master Data'!O:O,"Input in Master Data",0,1))</f>
        <v/>
      </c>
      <c r="I645" s="341" t="str">
        <f t="array" ref="I645">if(U645="","",XLOOKUP(U645,Master[Company],Master[Blow],"Unknown",0,1))</f>
        <v/>
      </c>
      <c r="J645" s="341" t="str">
        <f t="array" ref="J645">if(U645="","",XLOOKUP(U645,Master[Company],Master[Pigging],"Unknown",0,1))</f>
        <v/>
      </c>
      <c r="K645" s="341" t="str">
        <f t="array" ref="K645">if(U645="","",XLOOKUP(U645,Master[Company],Master[Load Method],"Unknown",0,1))</f>
        <v/>
      </c>
      <c r="L645" s="341" t="str">
        <f t="array" ref="L645">if(U645="","",XLOOKUP(U645,Master[Company],Master[Line Distance],"Unknown",0,1))</f>
        <v/>
      </c>
      <c r="M645" s="394"/>
      <c r="N645" s="341"/>
      <c r="O645" s="341"/>
      <c r="P645" s="341" t="str">
        <f t="array" ref="P645">if(U645="","",XLOOKUP(U645,Master[Company],Master[Terms],"NA",0,1))</f>
        <v/>
      </c>
      <c r="Q645" s="341" t="str">
        <f t="shared" si="1"/>
        <v/>
      </c>
      <c r="R645" s="341" t="str">
        <f t="array" ref="R645">if(U645="","",XLOOKUP(U645,Master[Company],Master[Group],"NA",0,1))</f>
        <v/>
      </c>
      <c r="S645" s="341" t="str">
        <f t="array" ref="S645">if(U645="","",XLOOKUP(U645,Master[Company],Master[Loading Location],"NA",0,1))</f>
        <v/>
      </c>
      <c r="T645" s="341" t="str">
        <f t="array" ref="T645">if(U645="","",XLOOKUP(U645,Master[Company],Master[Acronym],"NA",0,1))</f>
        <v/>
      </c>
      <c r="U645" s="341"/>
      <c r="V645" s="342"/>
      <c r="W645" s="342"/>
      <c r="X645" s="341" t="str">
        <f t="shared" si="2"/>
        <v/>
      </c>
      <c r="Y645" s="341" t="str">
        <f t="shared" si="3"/>
        <v/>
      </c>
      <c r="Z645" s="341"/>
      <c r="AA645" s="341"/>
      <c r="AB645" s="341"/>
      <c r="AC645" s="401"/>
      <c r="AD645" s="563"/>
      <c r="AE645" s="564"/>
      <c r="AF645" s="564"/>
      <c r="AG645" s="564"/>
      <c r="AH645" s="564"/>
      <c r="AI645" s="564"/>
      <c r="AJ645" s="564"/>
      <c r="AK645" s="564"/>
      <c r="AL645" s="563"/>
      <c r="AM645" s="564"/>
      <c r="AN645" s="564"/>
      <c r="AO645" s="564"/>
      <c r="AP645" s="564"/>
      <c r="AQ645" s="564"/>
      <c r="AR645" s="564"/>
      <c r="AS645" s="564"/>
      <c r="AT645" s="401"/>
      <c r="AU645" s="399"/>
      <c r="AV645" s="617"/>
      <c r="AW645" s="401"/>
      <c r="AX645" s="401"/>
      <c r="AY645" s="341"/>
      <c r="AZ645" s="341"/>
      <c r="BA645" s="341"/>
      <c r="BB645" s="341"/>
      <c r="BC645" s="341"/>
      <c r="BD645" s="401"/>
      <c r="BE645" s="341"/>
      <c r="BF645" s="341"/>
      <c r="BG645" s="402"/>
      <c r="BH645" s="403"/>
      <c r="BI645" s="405"/>
      <c r="BJ645" s="405"/>
      <c r="BK645" s="405"/>
      <c r="BL645" s="405"/>
      <c r="BM645" s="514"/>
    </row>
    <row r="646" ht="18.75" customHeight="1">
      <c r="A646" s="400" t="str">
        <f t="shared" si="4"/>
        <v/>
      </c>
      <c r="B646" s="341"/>
      <c r="C646" s="559"/>
      <c r="D646" s="341"/>
      <c r="E646" s="638"/>
      <c r="F646" s="393"/>
      <c r="G646" s="341" t="str">
        <f t="array" ref="G646">IF(C646="","",XLOOKUP(C646,'Master Data'!K:K,'Master Data'!N:N,"Input in Master Data",0,1))</f>
        <v/>
      </c>
      <c r="H646" s="341" t="str">
        <f t="array" ref="H646">IF(C646="","",XLOOKUP(C646,'Master Data'!K:K,'Master Data'!O:O,"Input in Master Data",0,1))</f>
        <v/>
      </c>
      <c r="I646" s="341" t="str">
        <f t="array" ref="I646">if(U646="","",XLOOKUP(U646,Master[Company],Master[Blow],"Unknown",0,1))</f>
        <v/>
      </c>
      <c r="J646" s="341" t="str">
        <f t="array" ref="J646">if(U646="","",XLOOKUP(U646,Master[Company],Master[Pigging],"Unknown",0,1))</f>
        <v/>
      </c>
      <c r="K646" s="341" t="str">
        <f t="array" ref="K646">if(U646="","",XLOOKUP(U646,Master[Company],Master[Load Method],"Unknown",0,1))</f>
        <v/>
      </c>
      <c r="L646" s="341" t="str">
        <f t="array" ref="L646">if(U646="","",XLOOKUP(U646,Master[Company],Master[Line Distance],"Unknown",0,1))</f>
        <v/>
      </c>
      <c r="M646" s="394"/>
      <c r="N646" s="341"/>
      <c r="O646" s="341"/>
      <c r="P646" s="341" t="str">
        <f t="array" ref="P646">if(U646="","",XLOOKUP(U646,Master[Company],Master[Terms],"NA",0,1))</f>
        <v/>
      </c>
      <c r="Q646" s="341" t="str">
        <f t="shared" si="1"/>
        <v/>
      </c>
      <c r="R646" s="341" t="str">
        <f t="array" ref="R646">if(U646="","",XLOOKUP(U646,Master[Company],Master[Group],"NA",0,1))</f>
        <v/>
      </c>
      <c r="S646" s="341" t="str">
        <f t="array" ref="S646">if(U646="","",XLOOKUP(U646,Master[Company],Master[Loading Location],"NA",0,1))</f>
        <v/>
      </c>
      <c r="T646" s="341" t="str">
        <f t="array" ref="T646">if(U646="","",XLOOKUP(U646,Master[Company],Master[Acronym],"NA",0,1))</f>
        <v/>
      </c>
      <c r="U646" s="341"/>
      <c r="V646" s="342"/>
      <c r="W646" s="342"/>
      <c r="X646" s="341" t="str">
        <f t="shared" si="2"/>
        <v/>
      </c>
      <c r="Y646" s="341" t="str">
        <f t="shared" si="3"/>
        <v/>
      </c>
      <c r="Z646" s="341"/>
      <c r="AA646" s="341"/>
      <c r="AB646" s="341"/>
      <c r="AC646" s="401"/>
      <c r="AD646" s="563"/>
      <c r="AE646" s="564"/>
      <c r="AF646" s="564"/>
      <c r="AG646" s="564"/>
      <c r="AH646" s="564"/>
      <c r="AI646" s="564"/>
      <c r="AJ646" s="564"/>
      <c r="AK646" s="564"/>
      <c r="AL646" s="563"/>
      <c r="AM646" s="564"/>
      <c r="AN646" s="564"/>
      <c r="AO646" s="564"/>
      <c r="AP646" s="564"/>
      <c r="AQ646" s="564"/>
      <c r="AR646" s="564"/>
      <c r="AS646" s="564"/>
      <c r="AT646" s="401"/>
      <c r="AU646" s="399"/>
      <c r="AV646" s="617"/>
      <c r="AW646" s="401"/>
      <c r="AX646" s="401"/>
      <c r="AY646" s="341"/>
      <c r="AZ646" s="341"/>
      <c r="BA646" s="341"/>
      <c r="BB646" s="341"/>
      <c r="BC646" s="341"/>
      <c r="BD646" s="401"/>
      <c r="BE646" s="341"/>
      <c r="BF646" s="341"/>
      <c r="BG646" s="402"/>
      <c r="BH646" s="403"/>
      <c r="BI646" s="405"/>
      <c r="BJ646" s="405"/>
      <c r="BK646" s="405"/>
      <c r="BL646" s="405"/>
      <c r="BM646" s="514"/>
    </row>
    <row r="647" ht="18.75" customHeight="1">
      <c r="A647" s="400" t="str">
        <f t="shared" si="4"/>
        <v/>
      </c>
      <c r="B647" s="341"/>
      <c r="C647" s="559"/>
      <c r="D647" s="341"/>
      <c r="E647" s="638"/>
      <c r="F647" s="393"/>
      <c r="G647" s="341" t="str">
        <f t="array" ref="G647">IF(C647="","",XLOOKUP(C647,'Master Data'!K:K,'Master Data'!N:N,"Input in Master Data",0,1))</f>
        <v/>
      </c>
      <c r="H647" s="341" t="str">
        <f t="array" ref="H647">IF(C647="","",XLOOKUP(C647,'Master Data'!K:K,'Master Data'!O:O,"Input in Master Data",0,1))</f>
        <v/>
      </c>
      <c r="I647" s="341" t="str">
        <f t="array" ref="I647">if(U647="","",XLOOKUP(U647,Master[Company],Master[Blow],"Unknown",0,1))</f>
        <v/>
      </c>
      <c r="J647" s="341" t="str">
        <f t="array" ref="J647">if(U647="","",XLOOKUP(U647,Master[Company],Master[Pigging],"Unknown",0,1))</f>
        <v/>
      </c>
      <c r="K647" s="341" t="str">
        <f t="array" ref="K647">if(U647="","",XLOOKUP(U647,Master[Company],Master[Load Method],"Unknown",0,1))</f>
        <v/>
      </c>
      <c r="L647" s="341" t="str">
        <f t="array" ref="L647">if(U647="","",XLOOKUP(U647,Master[Company],Master[Line Distance],"Unknown",0,1))</f>
        <v/>
      </c>
      <c r="M647" s="394"/>
      <c r="N647" s="341"/>
      <c r="O647" s="341"/>
      <c r="P647" s="341" t="str">
        <f t="array" ref="P647">if(U647="","",XLOOKUP(U647,Master[Company],Master[Terms],"NA",0,1))</f>
        <v/>
      </c>
      <c r="Q647" s="341" t="str">
        <f t="shared" si="1"/>
        <v/>
      </c>
      <c r="R647" s="341" t="str">
        <f t="array" ref="R647">if(U647="","",XLOOKUP(U647,Master[Company],Master[Group],"NA",0,1))</f>
        <v/>
      </c>
      <c r="S647" s="341" t="str">
        <f t="array" ref="S647">if(U647="","",XLOOKUP(U647,Master[Company],Master[Loading Location],"NA",0,1))</f>
        <v/>
      </c>
      <c r="T647" s="341" t="str">
        <f t="array" ref="T647">if(U647="","",XLOOKUP(U647,Master[Company],Master[Acronym],"NA",0,1))</f>
        <v/>
      </c>
      <c r="U647" s="341"/>
      <c r="V647" s="342"/>
      <c r="W647" s="342"/>
      <c r="X647" s="341" t="str">
        <f t="shared" si="2"/>
        <v/>
      </c>
      <c r="Y647" s="341" t="str">
        <f t="shared" si="3"/>
        <v/>
      </c>
      <c r="Z647" s="341"/>
      <c r="AA647" s="341"/>
      <c r="AB647" s="341"/>
      <c r="AC647" s="401"/>
      <c r="AD647" s="563"/>
      <c r="AE647" s="564"/>
      <c r="AF647" s="564"/>
      <c r="AG647" s="564"/>
      <c r="AH647" s="564"/>
      <c r="AI647" s="564"/>
      <c r="AJ647" s="564"/>
      <c r="AK647" s="564"/>
      <c r="AL647" s="563"/>
      <c r="AM647" s="564"/>
      <c r="AN647" s="564"/>
      <c r="AO647" s="564"/>
      <c r="AP647" s="564"/>
      <c r="AQ647" s="564"/>
      <c r="AR647" s="564"/>
      <c r="AS647" s="564"/>
      <c r="AT647" s="401"/>
      <c r="AU647" s="399"/>
      <c r="AV647" s="617"/>
      <c r="AW647" s="401"/>
      <c r="AX647" s="401"/>
      <c r="AY647" s="341"/>
      <c r="AZ647" s="341"/>
      <c r="BA647" s="341"/>
      <c r="BB647" s="341"/>
      <c r="BC647" s="341"/>
      <c r="BD647" s="401"/>
      <c r="BE647" s="341"/>
      <c r="BF647" s="341"/>
      <c r="BG647" s="402"/>
      <c r="BH647" s="403"/>
      <c r="BI647" s="405"/>
      <c r="BJ647" s="405"/>
      <c r="BK647" s="405"/>
      <c r="BL647" s="405"/>
      <c r="BM647" s="514"/>
    </row>
    <row r="648" ht="18.75" customHeight="1">
      <c r="A648" s="400" t="str">
        <f t="shared" si="4"/>
        <v/>
      </c>
      <c r="B648" s="341"/>
      <c r="C648" s="559"/>
      <c r="D648" s="341"/>
      <c r="E648" s="638"/>
      <c r="F648" s="393"/>
      <c r="G648" s="341" t="str">
        <f t="array" ref="G648">IF(C648="","",XLOOKUP(C648,'Master Data'!K:K,'Master Data'!N:N,"Input in Master Data",0,1))</f>
        <v/>
      </c>
      <c r="H648" s="341" t="str">
        <f t="array" ref="H648">IF(C648="","",XLOOKUP(C648,'Master Data'!K:K,'Master Data'!O:O,"Input in Master Data",0,1))</f>
        <v/>
      </c>
      <c r="I648" s="341" t="str">
        <f t="array" ref="I648">if(U648="","",XLOOKUP(U648,Master[Company],Master[Blow],"Unknown",0,1))</f>
        <v/>
      </c>
      <c r="J648" s="341" t="str">
        <f t="array" ref="J648">if(U648="","",XLOOKUP(U648,Master[Company],Master[Pigging],"Unknown",0,1))</f>
        <v/>
      </c>
      <c r="K648" s="341" t="str">
        <f t="array" ref="K648">if(U648="","",XLOOKUP(U648,Master[Company],Master[Load Method],"Unknown",0,1))</f>
        <v/>
      </c>
      <c r="L648" s="341" t="str">
        <f t="array" ref="L648">if(U648="","",XLOOKUP(U648,Master[Company],Master[Line Distance],"Unknown",0,1))</f>
        <v/>
      </c>
      <c r="M648" s="394"/>
      <c r="N648" s="341"/>
      <c r="O648" s="341"/>
      <c r="P648" s="341" t="str">
        <f t="array" ref="P648">if(U648="","",XLOOKUP(U648,Master[Company],Master[Terms],"NA",0,1))</f>
        <v/>
      </c>
      <c r="Q648" s="341" t="str">
        <f t="shared" si="1"/>
        <v/>
      </c>
      <c r="R648" s="341" t="str">
        <f t="array" ref="R648">if(U648="","",XLOOKUP(U648,Master[Company],Master[Group],"NA",0,1))</f>
        <v/>
      </c>
      <c r="S648" s="341" t="str">
        <f t="array" ref="S648">if(U648="","",XLOOKUP(U648,Master[Company],Master[Loading Location],"NA",0,1))</f>
        <v/>
      </c>
      <c r="T648" s="341" t="str">
        <f t="array" ref="T648">if(U648="","",XLOOKUP(U648,Master[Company],Master[Acronym],"NA",0,1))</f>
        <v/>
      </c>
      <c r="U648" s="341"/>
      <c r="V648" s="342"/>
      <c r="W648" s="342"/>
      <c r="X648" s="341" t="str">
        <f t="shared" si="2"/>
        <v/>
      </c>
      <c r="Y648" s="341" t="str">
        <f t="shared" si="3"/>
        <v/>
      </c>
      <c r="Z648" s="341"/>
      <c r="AA648" s="341"/>
      <c r="AB648" s="341"/>
      <c r="AC648" s="401"/>
      <c r="AD648" s="563"/>
      <c r="AE648" s="564"/>
      <c r="AF648" s="564"/>
      <c r="AG648" s="564"/>
      <c r="AH648" s="564"/>
      <c r="AI648" s="564"/>
      <c r="AJ648" s="564"/>
      <c r="AK648" s="564"/>
      <c r="AL648" s="563"/>
      <c r="AM648" s="564"/>
      <c r="AN648" s="564"/>
      <c r="AO648" s="564"/>
      <c r="AP648" s="564"/>
      <c r="AQ648" s="564"/>
      <c r="AR648" s="564"/>
      <c r="AS648" s="564"/>
      <c r="AT648" s="401"/>
      <c r="AU648" s="399"/>
      <c r="AV648" s="617"/>
      <c r="AW648" s="401"/>
      <c r="AX648" s="401"/>
      <c r="AY648" s="341"/>
      <c r="AZ648" s="341"/>
      <c r="BA648" s="341"/>
      <c r="BB648" s="341"/>
      <c r="BC648" s="341"/>
      <c r="BD648" s="401"/>
      <c r="BE648" s="341"/>
      <c r="BF648" s="341"/>
      <c r="BG648" s="402"/>
      <c r="BH648" s="403"/>
      <c r="BI648" s="405"/>
      <c r="BJ648" s="405"/>
      <c r="BK648" s="405"/>
      <c r="BL648" s="405"/>
      <c r="BM648" s="514"/>
    </row>
    <row r="649" ht="18.75" customHeight="1">
      <c r="A649" s="400" t="str">
        <f t="shared" si="4"/>
        <v/>
      </c>
      <c r="B649" s="341"/>
      <c r="C649" s="559"/>
      <c r="D649" s="341"/>
      <c r="E649" s="638"/>
      <c r="F649" s="393"/>
      <c r="G649" s="341" t="str">
        <f t="array" ref="G649">IF(C649="","",XLOOKUP(C649,'Master Data'!K:K,'Master Data'!N:N,"Input in Master Data",0,1))</f>
        <v/>
      </c>
      <c r="H649" s="341" t="str">
        <f t="array" ref="H649">IF(C649="","",XLOOKUP(C649,'Master Data'!K:K,'Master Data'!O:O,"Input in Master Data",0,1))</f>
        <v/>
      </c>
      <c r="I649" s="341" t="str">
        <f t="array" ref="I649">if(U649="","",XLOOKUP(U649,Master[Company],Master[Blow],"Unknown",0,1))</f>
        <v/>
      </c>
      <c r="J649" s="341" t="str">
        <f t="array" ref="J649">if(U649="","",XLOOKUP(U649,Master[Company],Master[Pigging],"Unknown",0,1))</f>
        <v/>
      </c>
      <c r="K649" s="341" t="str">
        <f t="array" ref="K649">if(U649="","",XLOOKUP(U649,Master[Company],Master[Load Method],"Unknown",0,1))</f>
        <v/>
      </c>
      <c r="L649" s="341" t="str">
        <f t="array" ref="L649">if(U649="","",XLOOKUP(U649,Master[Company],Master[Line Distance],"Unknown",0,1))</f>
        <v/>
      </c>
      <c r="M649" s="394"/>
      <c r="N649" s="341"/>
      <c r="O649" s="341"/>
      <c r="P649" s="341" t="str">
        <f t="array" ref="P649">if(U649="","",XLOOKUP(U649,Master[Company],Master[Terms],"NA",0,1))</f>
        <v/>
      </c>
      <c r="Q649" s="341" t="str">
        <f t="shared" si="1"/>
        <v/>
      </c>
      <c r="R649" s="341" t="str">
        <f t="array" ref="R649">if(U649="","",XLOOKUP(U649,Master[Company],Master[Group],"NA",0,1))</f>
        <v/>
      </c>
      <c r="S649" s="341" t="str">
        <f t="array" ref="S649">if(U649="","",XLOOKUP(U649,Master[Company],Master[Loading Location],"NA",0,1))</f>
        <v/>
      </c>
      <c r="T649" s="341" t="str">
        <f t="array" ref="T649">if(U649="","",XLOOKUP(U649,Master[Company],Master[Acronym],"NA",0,1))</f>
        <v/>
      </c>
      <c r="U649" s="341"/>
      <c r="V649" s="342"/>
      <c r="W649" s="342"/>
      <c r="X649" s="341" t="str">
        <f t="shared" si="2"/>
        <v/>
      </c>
      <c r="Y649" s="341" t="str">
        <f t="shared" si="3"/>
        <v/>
      </c>
      <c r="Z649" s="341"/>
      <c r="AA649" s="341"/>
      <c r="AB649" s="341"/>
      <c r="AC649" s="401"/>
      <c r="AD649" s="563"/>
      <c r="AE649" s="564"/>
      <c r="AF649" s="564"/>
      <c r="AG649" s="564"/>
      <c r="AH649" s="564"/>
      <c r="AI649" s="564"/>
      <c r="AJ649" s="564"/>
      <c r="AK649" s="564"/>
      <c r="AL649" s="563"/>
      <c r="AM649" s="564"/>
      <c r="AN649" s="564"/>
      <c r="AO649" s="564"/>
      <c r="AP649" s="564"/>
      <c r="AQ649" s="564"/>
      <c r="AR649" s="564"/>
      <c r="AS649" s="564"/>
      <c r="AT649" s="401"/>
      <c r="AU649" s="399"/>
      <c r="AV649" s="617"/>
      <c r="AW649" s="401"/>
      <c r="AX649" s="401"/>
      <c r="AY649" s="341"/>
      <c r="AZ649" s="341"/>
      <c r="BA649" s="341"/>
      <c r="BB649" s="341"/>
      <c r="BC649" s="341"/>
      <c r="BD649" s="401"/>
      <c r="BE649" s="341"/>
      <c r="BF649" s="341"/>
      <c r="BG649" s="402"/>
      <c r="BH649" s="403"/>
      <c r="BI649" s="405"/>
      <c r="BJ649" s="405"/>
      <c r="BK649" s="405"/>
      <c r="BL649" s="405"/>
      <c r="BM649" s="514"/>
    </row>
    <row r="650" ht="18.75" customHeight="1">
      <c r="A650" s="400" t="str">
        <f t="shared" si="4"/>
        <v/>
      </c>
      <c r="B650" s="341"/>
      <c r="C650" s="559"/>
      <c r="D650" s="341"/>
      <c r="E650" s="638"/>
      <c r="F650" s="393"/>
      <c r="G650" s="341" t="str">
        <f t="array" ref="G650">IF(C650="","",XLOOKUP(C650,'Master Data'!K:K,'Master Data'!N:N,"Input in Master Data",0,1))</f>
        <v/>
      </c>
      <c r="H650" s="341" t="str">
        <f t="array" ref="H650">IF(C650="","",XLOOKUP(C650,'Master Data'!K:K,'Master Data'!O:O,"Input in Master Data",0,1))</f>
        <v/>
      </c>
      <c r="I650" s="341" t="str">
        <f t="array" ref="I650">if(U650="","",XLOOKUP(U650,Master[Company],Master[Blow],"Unknown",0,1))</f>
        <v/>
      </c>
      <c r="J650" s="341" t="str">
        <f t="array" ref="J650">if(U650="","",XLOOKUP(U650,Master[Company],Master[Pigging],"Unknown",0,1))</f>
        <v/>
      </c>
      <c r="K650" s="341" t="str">
        <f t="array" ref="K650">if(U650="","",XLOOKUP(U650,Master[Company],Master[Load Method],"Unknown",0,1))</f>
        <v/>
      </c>
      <c r="L650" s="341" t="str">
        <f t="array" ref="L650">if(U650="","",XLOOKUP(U650,Master[Company],Master[Line Distance],"Unknown",0,1))</f>
        <v/>
      </c>
      <c r="M650" s="394"/>
      <c r="N650" s="341"/>
      <c r="O650" s="341"/>
      <c r="P650" s="341" t="str">
        <f t="array" ref="P650">if(U650="","",XLOOKUP(U650,Master[Company],Master[Terms],"NA",0,1))</f>
        <v/>
      </c>
      <c r="Q650" s="341" t="str">
        <f t="shared" si="1"/>
        <v/>
      </c>
      <c r="R650" s="341" t="str">
        <f t="array" ref="R650">if(U650="","",XLOOKUP(U650,Master[Company],Master[Group],"NA",0,1))</f>
        <v/>
      </c>
      <c r="S650" s="341" t="str">
        <f t="array" ref="S650">if(U650="","",XLOOKUP(U650,Master[Company],Master[Loading Location],"NA",0,1))</f>
        <v/>
      </c>
      <c r="T650" s="341" t="str">
        <f t="array" ref="T650">if(U650="","",XLOOKUP(U650,Master[Company],Master[Acronym],"NA",0,1))</f>
        <v/>
      </c>
      <c r="U650" s="341"/>
      <c r="V650" s="342"/>
      <c r="W650" s="342"/>
      <c r="X650" s="341" t="str">
        <f t="shared" si="2"/>
        <v/>
      </c>
      <c r="Y650" s="341" t="str">
        <f t="shared" si="3"/>
        <v/>
      </c>
      <c r="Z650" s="341"/>
      <c r="AA650" s="341"/>
      <c r="AB650" s="341"/>
      <c r="AC650" s="401"/>
      <c r="AD650" s="563"/>
      <c r="AE650" s="564"/>
      <c r="AF650" s="564"/>
      <c r="AG650" s="564"/>
      <c r="AH650" s="564"/>
      <c r="AI650" s="564"/>
      <c r="AJ650" s="564"/>
      <c r="AK650" s="564"/>
      <c r="AL650" s="563"/>
      <c r="AM650" s="564"/>
      <c r="AN650" s="564"/>
      <c r="AO650" s="564"/>
      <c r="AP650" s="564"/>
      <c r="AQ650" s="564"/>
      <c r="AR650" s="564"/>
      <c r="AS650" s="564"/>
      <c r="AT650" s="401"/>
      <c r="AU650" s="399"/>
      <c r="AV650" s="617"/>
      <c r="AW650" s="401"/>
      <c r="AX650" s="401"/>
      <c r="AY650" s="341"/>
      <c r="AZ650" s="341"/>
      <c r="BA650" s="341"/>
      <c r="BB650" s="341"/>
      <c r="BC650" s="341"/>
      <c r="BD650" s="401"/>
      <c r="BE650" s="341"/>
      <c r="BF650" s="341"/>
      <c r="BG650" s="402"/>
      <c r="BH650" s="403"/>
      <c r="BI650" s="405"/>
      <c r="BJ650" s="405"/>
      <c r="BK650" s="405"/>
      <c r="BL650" s="405"/>
      <c r="BM650" s="514"/>
    </row>
    <row r="651" ht="18.75" customHeight="1">
      <c r="A651" s="400" t="str">
        <f t="shared" si="4"/>
        <v/>
      </c>
      <c r="B651" s="341"/>
      <c r="C651" s="559"/>
      <c r="D651" s="341"/>
      <c r="E651" s="638"/>
      <c r="F651" s="393"/>
      <c r="G651" s="341" t="str">
        <f t="array" ref="G651">IF(C651="","",XLOOKUP(C651,'Master Data'!K:K,'Master Data'!N:N,"Input in Master Data",0,1))</f>
        <v/>
      </c>
      <c r="H651" s="341" t="str">
        <f t="array" ref="H651">IF(C651="","",XLOOKUP(C651,'Master Data'!K:K,'Master Data'!O:O,"Input in Master Data",0,1))</f>
        <v/>
      </c>
      <c r="I651" s="341" t="str">
        <f t="array" ref="I651">if(U651="","",XLOOKUP(U651,Master[Company],Master[Blow],"Unknown",0,1))</f>
        <v/>
      </c>
      <c r="J651" s="341" t="str">
        <f t="array" ref="J651">if(U651="","",XLOOKUP(U651,Master[Company],Master[Pigging],"Unknown",0,1))</f>
        <v/>
      </c>
      <c r="K651" s="341" t="str">
        <f t="array" ref="K651">if(U651="","",XLOOKUP(U651,Master[Company],Master[Load Method],"Unknown",0,1))</f>
        <v/>
      </c>
      <c r="L651" s="341" t="str">
        <f t="array" ref="L651">if(U651="","",XLOOKUP(U651,Master[Company],Master[Line Distance],"Unknown",0,1))</f>
        <v/>
      </c>
      <c r="M651" s="394"/>
      <c r="N651" s="341"/>
      <c r="O651" s="341"/>
      <c r="P651" s="341" t="str">
        <f t="array" ref="P651">if(U651="","",XLOOKUP(U651,Master[Company],Master[Terms],"NA",0,1))</f>
        <v/>
      </c>
      <c r="Q651" s="341" t="str">
        <f t="shared" si="1"/>
        <v/>
      </c>
      <c r="R651" s="341" t="str">
        <f t="array" ref="R651">if(U651="","",XLOOKUP(U651,Master[Company],Master[Group],"NA",0,1))</f>
        <v/>
      </c>
      <c r="S651" s="341" t="str">
        <f t="array" ref="S651">if(U651="","",XLOOKUP(U651,Master[Company],Master[Loading Location],"NA",0,1))</f>
        <v/>
      </c>
      <c r="T651" s="341" t="str">
        <f t="array" ref="T651">if(U651="","",XLOOKUP(U651,Master[Company],Master[Acronym],"NA",0,1))</f>
        <v/>
      </c>
      <c r="U651" s="341"/>
      <c r="V651" s="342"/>
      <c r="W651" s="342"/>
      <c r="X651" s="341" t="str">
        <f t="shared" si="2"/>
        <v/>
      </c>
      <c r="Y651" s="341" t="str">
        <f t="shared" si="3"/>
        <v/>
      </c>
      <c r="Z651" s="341"/>
      <c r="AA651" s="341"/>
      <c r="AB651" s="341"/>
      <c r="AC651" s="401"/>
      <c r="AD651" s="563"/>
      <c r="AE651" s="564"/>
      <c r="AF651" s="564"/>
      <c r="AG651" s="564"/>
      <c r="AH651" s="564"/>
      <c r="AI651" s="564"/>
      <c r="AJ651" s="564"/>
      <c r="AK651" s="564"/>
      <c r="AL651" s="563"/>
      <c r="AM651" s="564"/>
      <c r="AN651" s="564"/>
      <c r="AO651" s="564"/>
      <c r="AP651" s="564"/>
      <c r="AQ651" s="564"/>
      <c r="AR651" s="564"/>
      <c r="AS651" s="564"/>
      <c r="AT651" s="401"/>
      <c r="AU651" s="399"/>
      <c r="AV651" s="617"/>
      <c r="AW651" s="401"/>
      <c r="AX651" s="401"/>
      <c r="AY651" s="341"/>
      <c r="AZ651" s="341"/>
      <c r="BA651" s="341"/>
      <c r="BB651" s="341"/>
      <c r="BC651" s="341"/>
      <c r="BD651" s="401"/>
      <c r="BE651" s="341"/>
      <c r="BF651" s="341"/>
      <c r="BG651" s="402"/>
      <c r="BH651" s="403"/>
      <c r="BI651" s="405"/>
      <c r="BJ651" s="405"/>
      <c r="BK651" s="405"/>
      <c r="BL651" s="405"/>
      <c r="BM651" s="514"/>
    </row>
    <row r="652" ht="18.75" customHeight="1">
      <c r="A652" s="400" t="str">
        <f t="shared" si="4"/>
        <v/>
      </c>
      <c r="B652" s="341"/>
      <c r="C652" s="559"/>
      <c r="D652" s="341"/>
      <c r="E652" s="638"/>
      <c r="F652" s="393"/>
      <c r="G652" s="341" t="str">
        <f t="array" ref="G652">IF(C652="","",XLOOKUP(C652,'Master Data'!K:K,'Master Data'!N:N,"Input in Master Data",0,1))</f>
        <v/>
      </c>
      <c r="H652" s="341" t="str">
        <f t="array" ref="H652">IF(C652="","",XLOOKUP(C652,'Master Data'!K:K,'Master Data'!O:O,"Input in Master Data",0,1))</f>
        <v/>
      </c>
      <c r="I652" s="341" t="str">
        <f t="array" ref="I652">if(U652="","",XLOOKUP(U652,Master[Company],Master[Blow],"Unknown",0,1))</f>
        <v/>
      </c>
      <c r="J652" s="341" t="str">
        <f t="array" ref="J652">if(U652="","",XLOOKUP(U652,Master[Company],Master[Pigging],"Unknown",0,1))</f>
        <v/>
      </c>
      <c r="K652" s="341" t="str">
        <f t="array" ref="K652">if(U652="","",XLOOKUP(U652,Master[Company],Master[Load Method],"Unknown",0,1))</f>
        <v/>
      </c>
      <c r="L652" s="341" t="str">
        <f t="array" ref="L652">if(U652="","",XLOOKUP(U652,Master[Company],Master[Line Distance],"Unknown",0,1))</f>
        <v/>
      </c>
      <c r="M652" s="394"/>
      <c r="N652" s="341"/>
      <c r="O652" s="341"/>
      <c r="P652" s="341" t="str">
        <f t="array" ref="P652">if(U652="","",XLOOKUP(U652,Master[Company],Master[Terms],"NA",0,1))</f>
        <v/>
      </c>
      <c r="Q652" s="341" t="str">
        <f t="shared" si="1"/>
        <v/>
      </c>
      <c r="R652" s="341" t="str">
        <f t="array" ref="R652">if(U652="","",XLOOKUP(U652,Master[Company],Master[Group],"NA",0,1))</f>
        <v/>
      </c>
      <c r="S652" s="341" t="str">
        <f t="array" ref="S652">if(U652="","",XLOOKUP(U652,Master[Company],Master[Loading Location],"NA",0,1))</f>
        <v/>
      </c>
      <c r="T652" s="341" t="str">
        <f t="array" ref="T652">if(U652="","",XLOOKUP(U652,Master[Company],Master[Acronym],"NA",0,1))</f>
        <v/>
      </c>
      <c r="U652" s="341"/>
      <c r="V652" s="342"/>
      <c r="W652" s="342"/>
      <c r="X652" s="341" t="str">
        <f t="shared" si="2"/>
        <v/>
      </c>
      <c r="Y652" s="341" t="str">
        <f t="shared" si="3"/>
        <v/>
      </c>
      <c r="Z652" s="341"/>
      <c r="AA652" s="341"/>
      <c r="AB652" s="341"/>
      <c r="AC652" s="401"/>
      <c r="AD652" s="563"/>
      <c r="AE652" s="564"/>
      <c r="AF652" s="564"/>
      <c r="AG652" s="564"/>
      <c r="AH652" s="564"/>
      <c r="AI652" s="564"/>
      <c r="AJ652" s="564"/>
      <c r="AK652" s="564"/>
      <c r="AL652" s="563"/>
      <c r="AM652" s="564"/>
      <c r="AN652" s="564"/>
      <c r="AO652" s="564"/>
      <c r="AP652" s="564"/>
      <c r="AQ652" s="564"/>
      <c r="AR652" s="564"/>
      <c r="AS652" s="564"/>
      <c r="AT652" s="401"/>
      <c r="AU652" s="399"/>
      <c r="AV652" s="617"/>
      <c r="AW652" s="401"/>
      <c r="AX652" s="401"/>
      <c r="AY652" s="341"/>
      <c r="AZ652" s="341"/>
      <c r="BA652" s="341"/>
      <c r="BB652" s="341"/>
      <c r="BC652" s="341"/>
      <c r="BD652" s="401"/>
      <c r="BE652" s="341"/>
      <c r="BF652" s="341"/>
      <c r="BG652" s="402"/>
      <c r="BH652" s="403"/>
      <c r="BI652" s="405"/>
      <c r="BJ652" s="405"/>
      <c r="BK652" s="405"/>
      <c r="BL652" s="405"/>
      <c r="BM652" s="514"/>
    </row>
    <row r="653" ht="18.75" customHeight="1">
      <c r="A653" s="400" t="str">
        <f t="shared" si="4"/>
        <v/>
      </c>
      <c r="B653" s="341"/>
      <c r="C653" s="559"/>
      <c r="D653" s="341"/>
      <c r="E653" s="638"/>
      <c r="F653" s="393"/>
      <c r="G653" s="341" t="str">
        <f t="array" ref="G653">IF(C653="","",XLOOKUP(C653,'Master Data'!K:K,'Master Data'!N:N,"Input in Master Data",0,1))</f>
        <v/>
      </c>
      <c r="H653" s="341" t="str">
        <f t="array" ref="H653">IF(C653="","",XLOOKUP(C653,'Master Data'!K:K,'Master Data'!O:O,"Input in Master Data",0,1))</f>
        <v/>
      </c>
      <c r="I653" s="341" t="str">
        <f t="array" ref="I653">if(U653="","",XLOOKUP(U653,Master[Company],Master[Blow],"Unknown",0,1))</f>
        <v/>
      </c>
      <c r="J653" s="341" t="str">
        <f t="array" ref="J653">if(U653="","",XLOOKUP(U653,Master[Company],Master[Pigging],"Unknown",0,1))</f>
        <v/>
      </c>
      <c r="K653" s="341" t="str">
        <f t="array" ref="K653">if(U653="","",XLOOKUP(U653,Master[Company],Master[Load Method],"Unknown",0,1))</f>
        <v/>
      </c>
      <c r="L653" s="341" t="str">
        <f t="array" ref="L653">if(U653="","",XLOOKUP(U653,Master[Company],Master[Line Distance],"Unknown",0,1))</f>
        <v/>
      </c>
      <c r="M653" s="394"/>
      <c r="N653" s="341"/>
      <c r="O653" s="341"/>
      <c r="P653" s="341" t="str">
        <f t="array" ref="P653">if(U653="","",XLOOKUP(U653,Master[Company],Master[Terms],"NA",0,1))</f>
        <v/>
      </c>
      <c r="Q653" s="341" t="str">
        <f t="shared" si="1"/>
        <v/>
      </c>
      <c r="R653" s="341" t="str">
        <f t="array" ref="R653">if(U653="","",XLOOKUP(U653,Master[Company],Master[Group],"NA",0,1))</f>
        <v/>
      </c>
      <c r="S653" s="341" t="str">
        <f t="array" ref="S653">if(U653="","",XLOOKUP(U653,Master[Company],Master[Loading Location],"NA",0,1))</f>
        <v/>
      </c>
      <c r="T653" s="341" t="str">
        <f t="array" ref="T653">if(U653="","",XLOOKUP(U653,Master[Company],Master[Acronym],"NA",0,1))</f>
        <v/>
      </c>
      <c r="U653" s="341"/>
      <c r="V653" s="342"/>
      <c r="W653" s="342"/>
      <c r="X653" s="341" t="str">
        <f t="shared" si="2"/>
        <v/>
      </c>
      <c r="Y653" s="341" t="str">
        <f t="shared" si="3"/>
        <v/>
      </c>
      <c r="Z653" s="341"/>
      <c r="AA653" s="341"/>
      <c r="AB653" s="341"/>
      <c r="AC653" s="401"/>
      <c r="AD653" s="563"/>
      <c r="AE653" s="564"/>
      <c r="AF653" s="564"/>
      <c r="AG653" s="564"/>
      <c r="AH653" s="564"/>
      <c r="AI653" s="564"/>
      <c r="AJ653" s="564"/>
      <c r="AK653" s="564"/>
      <c r="AL653" s="563"/>
      <c r="AM653" s="564"/>
      <c r="AN653" s="564"/>
      <c r="AO653" s="564"/>
      <c r="AP653" s="564"/>
      <c r="AQ653" s="564"/>
      <c r="AR653" s="564"/>
      <c r="AS653" s="564"/>
      <c r="AT653" s="401"/>
      <c r="AU653" s="399"/>
      <c r="AV653" s="617"/>
      <c r="AW653" s="401"/>
      <c r="AX653" s="401"/>
      <c r="AY653" s="341"/>
      <c r="AZ653" s="341"/>
      <c r="BA653" s="341"/>
      <c r="BB653" s="341"/>
      <c r="BC653" s="341"/>
      <c r="BD653" s="401"/>
      <c r="BE653" s="341"/>
      <c r="BF653" s="341"/>
      <c r="BG653" s="402"/>
      <c r="BH653" s="403"/>
      <c r="BI653" s="405"/>
      <c r="BJ653" s="405"/>
      <c r="BK653" s="405"/>
      <c r="BL653" s="405"/>
      <c r="BM653" s="514"/>
    </row>
    <row r="654" ht="18.75" customHeight="1">
      <c r="A654" s="400" t="str">
        <f t="shared" si="4"/>
        <v/>
      </c>
      <c r="B654" s="341"/>
      <c r="C654" s="559"/>
      <c r="D654" s="341"/>
      <c r="E654" s="638"/>
      <c r="F654" s="393"/>
      <c r="G654" s="341" t="str">
        <f t="array" ref="G654">IF(C654="","",XLOOKUP(C654,'Master Data'!K:K,'Master Data'!N:N,"Input in Master Data",0,1))</f>
        <v/>
      </c>
      <c r="H654" s="341" t="str">
        <f t="array" ref="H654">IF(C654="","",XLOOKUP(C654,'Master Data'!K:K,'Master Data'!O:O,"Input in Master Data",0,1))</f>
        <v/>
      </c>
      <c r="I654" s="341" t="str">
        <f t="array" ref="I654">if(U654="","",XLOOKUP(U654,Master[Company],Master[Blow],"Unknown",0,1))</f>
        <v/>
      </c>
      <c r="J654" s="341" t="str">
        <f t="array" ref="J654">if(U654="","",XLOOKUP(U654,Master[Company],Master[Pigging],"Unknown",0,1))</f>
        <v/>
      </c>
      <c r="K654" s="341" t="str">
        <f t="array" ref="K654">if(U654="","",XLOOKUP(U654,Master[Company],Master[Load Method],"Unknown",0,1))</f>
        <v/>
      </c>
      <c r="L654" s="341" t="str">
        <f t="array" ref="L654">if(U654="","",XLOOKUP(U654,Master[Company],Master[Line Distance],"Unknown",0,1))</f>
        <v/>
      </c>
      <c r="M654" s="394"/>
      <c r="N654" s="341"/>
      <c r="O654" s="341"/>
      <c r="P654" s="341" t="str">
        <f t="array" ref="P654">if(U654="","",XLOOKUP(U654,Master[Company],Master[Terms],"NA",0,1))</f>
        <v/>
      </c>
      <c r="Q654" s="341" t="str">
        <f t="shared" si="1"/>
        <v/>
      </c>
      <c r="R654" s="341" t="str">
        <f t="array" ref="R654">if(U654="","",XLOOKUP(U654,Master[Company],Master[Group],"NA",0,1))</f>
        <v/>
      </c>
      <c r="S654" s="341" t="str">
        <f t="array" ref="S654">if(U654="","",XLOOKUP(U654,Master[Company],Master[Loading Location],"NA",0,1))</f>
        <v/>
      </c>
      <c r="T654" s="341" t="str">
        <f t="array" ref="T654">if(U654="","",XLOOKUP(U654,Master[Company],Master[Acronym],"NA",0,1))</f>
        <v/>
      </c>
      <c r="U654" s="341"/>
      <c r="V654" s="342"/>
      <c r="W654" s="342"/>
      <c r="X654" s="341" t="str">
        <f t="shared" si="2"/>
        <v/>
      </c>
      <c r="Y654" s="341" t="str">
        <f t="shared" si="3"/>
        <v/>
      </c>
      <c r="Z654" s="341"/>
      <c r="AA654" s="341"/>
      <c r="AB654" s="341"/>
      <c r="AC654" s="401"/>
      <c r="AD654" s="563"/>
      <c r="AE654" s="564"/>
      <c r="AF654" s="564"/>
      <c r="AG654" s="564"/>
      <c r="AH654" s="564"/>
      <c r="AI654" s="564"/>
      <c r="AJ654" s="564"/>
      <c r="AK654" s="564"/>
      <c r="AL654" s="563"/>
      <c r="AM654" s="564"/>
      <c r="AN654" s="564"/>
      <c r="AO654" s="564"/>
      <c r="AP654" s="564"/>
      <c r="AQ654" s="564"/>
      <c r="AR654" s="564"/>
      <c r="AS654" s="564"/>
      <c r="AT654" s="401"/>
      <c r="AU654" s="399"/>
      <c r="AV654" s="617"/>
      <c r="AW654" s="401"/>
      <c r="AX654" s="401"/>
      <c r="AY654" s="341"/>
      <c r="AZ654" s="341"/>
      <c r="BA654" s="341"/>
      <c r="BB654" s="341"/>
      <c r="BC654" s="341"/>
      <c r="BD654" s="401"/>
      <c r="BE654" s="341"/>
      <c r="BF654" s="341"/>
      <c r="BG654" s="402"/>
      <c r="BH654" s="403"/>
      <c r="BI654" s="405"/>
      <c r="BJ654" s="405"/>
      <c r="BK654" s="405"/>
      <c r="BL654" s="405"/>
      <c r="BM654" s="514"/>
    </row>
    <row r="655" ht="18.75" customHeight="1">
      <c r="A655" s="400" t="str">
        <f t="shared" si="4"/>
        <v/>
      </c>
      <c r="B655" s="341"/>
      <c r="C655" s="559"/>
      <c r="D655" s="341"/>
      <c r="E655" s="638"/>
      <c r="F655" s="393"/>
      <c r="G655" s="341" t="str">
        <f t="array" ref="G655">IF(C655="","",XLOOKUP(C655,'Master Data'!K:K,'Master Data'!N:N,"Input in Master Data",0,1))</f>
        <v/>
      </c>
      <c r="H655" s="341" t="str">
        <f t="array" ref="H655">IF(C655="","",XLOOKUP(C655,'Master Data'!K:K,'Master Data'!O:O,"Input in Master Data",0,1))</f>
        <v/>
      </c>
      <c r="I655" s="341" t="str">
        <f t="array" ref="I655">if(U655="","",XLOOKUP(U655,Master[Company],Master[Blow],"Unknown",0,1))</f>
        <v/>
      </c>
      <c r="J655" s="341" t="str">
        <f t="array" ref="J655">if(U655="","",XLOOKUP(U655,Master[Company],Master[Pigging],"Unknown",0,1))</f>
        <v/>
      </c>
      <c r="K655" s="341" t="str">
        <f t="array" ref="K655">if(U655="","",XLOOKUP(U655,Master[Company],Master[Load Method],"Unknown",0,1))</f>
        <v/>
      </c>
      <c r="L655" s="341" t="str">
        <f t="array" ref="L655">if(U655="","",XLOOKUP(U655,Master[Company],Master[Line Distance],"Unknown",0,1))</f>
        <v/>
      </c>
      <c r="M655" s="394"/>
      <c r="N655" s="341"/>
      <c r="O655" s="341"/>
      <c r="P655" s="341" t="str">
        <f t="array" ref="P655">if(U655="","",XLOOKUP(U655,Master[Company],Master[Terms],"NA",0,1))</f>
        <v/>
      </c>
      <c r="Q655" s="341" t="str">
        <f t="shared" si="1"/>
        <v/>
      </c>
      <c r="R655" s="341" t="str">
        <f t="array" ref="R655">if(U655="","",XLOOKUP(U655,Master[Company],Master[Group],"NA",0,1))</f>
        <v/>
      </c>
      <c r="S655" s="341" t="str">
        <f t="array" ref="S655">if(U655="","",XLOOKUP(U655,Master[Company],Master[Loading Location],"NA",0,1))</f>
        <v/>
      </c>
      <c r="T655" s="341" t="str">
        <f t="array" ref="T655">if(U655="","",XLOOKUP(U655,Master[Company],Master[Acronym],"NA",0,1))</f>
        <v/>
      </c>
      <c r="U655" s="341"/>
      <c r="V655" s="342"/>
      <c r="W655" s="342"/>
      <c r="X655" s="341" t="str">
        <f t="shared" si="2"/>
        <v/>
      </c>
      <c r="Y655" s="341" t="str">
        <f t="shared" si="3"/>
        <v/>
      </c>
      <c r="Z655" s="341"/>
      <c r="AA655" s="341"/>
      <c r="AB655" s="341"/>
      <c r="AC655" s="401"/>
      <c r="AD655" s="563"/>
      <c r="AE655" s="564"/>
      <c r="AF655" s="564"/>
      <c r="AG655" s="564"/>
      <c r="AH655" s="564"/>
      <c r="AI655" s="564"/>
      <c r="AJ655" s="564"/>
      <c r="AK655" s="564"/>
      <c r="AL655" s="563"/>
      <c r="AM655" s="564"/>
      <c r="AN655" s="564"/>
      <c r="AO655" s="564"/>
      <c r="AP655" s="564"/>
      <c r="AQ655" s="564"/>
      <c r="AR655" s="564"/>
      <c r="AS655" s="564"/>
      <c r="AT655" s="401"/>
      <c r="AU655" s="399"/>
      <c r="AV655" s="617"/>
      <c r="AW655" s="401"/>
      <c r="AX655" s="401"/>
      <c r="AY655" s="341"/>
      <c r="AZ655" s="341"/>
      <c r="BA655" s="341"/>
      <c r="BB655" s="341"/>
      <c r="BC655" s="341"/>
      <c r="BD655" s="401"/>
      <c r="BE655" s="341"/>
      <c r="BF655" s="341"/>
      <c r="BG655" s="402"/>
      <c r="BH655" s="403"/>
      <c r="BI655" s="405"/>
      <c r="BJ655" s="405"/>
      <c r="BK655" s="405"/>
      <c r="BL655" s="405"/>
      <c r="BM655" s="514"/>
    </row>
    <row r="656" ht="18.75" customHeight="1">
      <c r="A656" s="400" t="str">
        <f t="shared" si="4"/>
        <v/>
      </c>
      <c r="B656" s="341"/>
      <c r="C656" s="559"/>
      <c r="D656" s="341"/>
      <c r="E656" s="638"/>
      <c r="F656" s="393"/>
      <c r="G656" s="341" t="str">
        <f t="array" ref="G656">IF(C656="","",XLOOKUP(C656,'Master Data'!K:K,'Master Data'!N:N,"Input in Master Data",0,1))</f>
        <v/>
      </c>
      <c r="H656" s="341" t="str">
        <f t="array" ref="H656">IF(C656="","",XLOOKUP(C656,'Master Data'!K:K,'Master Data'!O:O,"Input in Master Data",0,1))</f>
        <v/>
      </c>
      <c r="I656" s="341" t="str">
        <f t="array" ref="I656">if(U656="","",XLOOKUP(U656,Master[Company],Master[Blow],"Unknown",0,1))</f>
        <v/>
      </c>
      <c r="J656" s="341" t="str">
        <f t="array" ref="J656">if(U656="","",XLOOKUP(U656,Master[Company],Master[Pigging],"Unknown",0,1))</f>
        <v/>
      </c>
      <c r="K656" s="341" t="str">
        <f t="array" ref="K656">if(U656="","",XLOOKUP(U656,Master[Company],Master[Load Method],"Unknown",0,1))</f>
        <v/>
      </c>
      <c r="L656" s="341" t="str">
        <f t="array" ref="L656">if(U656="","",XLOOKUP(U656,Master[Company],Master[Line Distance],"Unknown",0,1))</f>
        <v/>
      </c>
      <c r="M656" s="394"/>
      <c r="N656" s="341"/>
      <c r="O656" s="341"/>
      <c r="P656" s="341" t="str">
        <f t="array" ref="P656">if(U656="","",XLOOKUP(U656,Master[Company],Master[Terms],"NA",0,1))</f>
        <v/>
      </c>
      <c r="Q656" s="341" t="str">
        <f t="shared" si="1"/>
        <v/>
      </c>
      <c r="R656" s="341" t="str">
        <f t="array" ref="R656">if(U656="","",XLOOKUP(U656,Master[Company],Master[Group],"NA",0,1))</f>
        <v/>
      </c>
      <c r="S656" s="341" t="str">
        <f t="array" ref="S656">if(U656="","",XLOOKUP(U656,Master[Company],Master[Loading Location],"NA",0,1))</f>
        <v/>
      </c>
      <c r="T656" s="341" t="str">
        <f t="array" ref="T656">if(U656="","",XLOOKUP(U656,Master[Company],Master[Acronym],"NA",0,1))</f>
        <v/>
      </c>
      <c r="U656" s="341"/>
      <c r="V656" s="342"/>
      <c r="W656" s="342"/>
      <c r="X656" s="341" t="str">
        <f t="shared" si="2"/>
        <v/>
      </c>
      <c r="Y656" s="341" t="str">
        <f t="shared" si="3"/>
        <v/>
      </c>
      <c r="Z656" s="341"/>
      <c r="AA656" s="341"/>
      <c r="AB656" s="341"/>
      <c r="AC656" s="401"/>
      <c r="AD656" s="563"/>
      <c r="AE656" s="564"/>
      <c r="AF656" s="564"/>
      <c r="AG656" s="564"/>
      <c r="AH656" s="564"/>
      <c r="AI656" s="564"/>
      <c r="AJ656" s="564"/>
      <c r="AK656" s="564"/>
      <c r="AL656" s="563"/>
      <c r="AM656" s="564"/>
      <c r="AN656" s="564"/>
      <c r="AO656" s="564"/>
      <c r="AP656" s="564"/>
      <c r="AQ656" s="564"/>
      <c r="AR656" s="564"/>
      <c r="AS656" s="564"/>
      <c r="AT656" s="401"/>
      <c r="AU656" s="399"/>
      <c r="AV656" s="617"/>
      <c r="AW656" s="401"/>
      <c r="AX656" s="401"/>
      <c r="AY656" s="341"/>
      <c r="AZ656" s="341"/>
      <c r="BA656" s="341"/>
      <c r="BB656" s="341"/>
      <c r="BC656" s="341"/>
      <c r="BD656" s="401"/>
      <c r="BE656" s="341"/>
      <c r="BF656" s="341"/>
      <c r="BG656" s="402"/>
      <c r="BH656" s="403"/>
      <c r="BI656" s="405"/>
      <c r="BJ656" s="405"/>
      <c r="BK656" s="405"/>
      <c r="BL656" s="405"/>
      <c r="BM656" s="514"/>
    </row>
    <row r="657" ht="18.75" customHeight="1">
      <c r="A657" s="400" t="str">
        <f t="shared" si="4"/>
        <v/>
      </c>
      <c r="B657" s="341"/>
      <c r="C657" s="559"/>
      <c r="D657" s="341"/>
      <c r="E657" s="638"/>
      <c r="F657" s="393"/>
      <c r="G657" s="341" t="str">
        <f t="array" ref="G657">IF(C657="","",XLOOKUP(C657,'Master Data'!K:K,'Master Data'!N:N,"Input in Master Data",0,1))</f>
        <v/>
      </c>
      <c r="H657" s="341" t="str">
        <f t="array" ref="H657">IF(C657="","",XLOOKUP(C657,'Master Data'!K:K,'Master Data'!O:O,"Input in Master Data",0,1))</f>
        <v/>
      </c>
      <c r="I657" s="341" t="str">
        <f t="array" ref="I657">if(U657="","",XLOOKUP(U657,Master[Company],Master[Blow],"Unknown",0,1))</f>
        <v/>
      </c>
      <c r="J657" s="341" t="str">
        <f t="array" ref="J657">if(U657="","",XLOOKUP(U657,Master[Company],Master[Pigging],"Unknown",0,1))</f>
        <v/>
      </c>
      <c r="K657" s="341" t="str">
        <f t="array" ref="K657">if(U657="","",XLOOKUP(U657,Master[Company],Master[Load Method],"Unknown",0,1))</f>
        <v/>
      </c>
      <c r="L657" s="341" t="str">
        <f t="array" ref="L657">if(U657="","",XLOOKUP(U657,Master[Company],Master[Line Distance],"Unknown",0,1))</f>
        <v/>
      </c>
      <c r="M657" s="394"/>
      <c r="N657" s="341"/>
      <c r="O657" s="341"/>
      <c r="P657" s="341" t="str">
        <f t="array" ref="P657">if(U657="","",XLOOKUP(U657,Master[Company],Master[Terms],"NA",0,1))</f>
        <v/>
      </c>
      <c r="Q657" s="341" t="str">
        <f t="shared" si="1"/>
        <v/>
      </c>
      <c r="R657" s="341" t="str">
        <f t="array" ref="R657">if(U657="","",XLOOKUP(U657,Master[Company],Master[Group],"NA",0,1))</f>
        <v/>
      </c>
      <c r="S657" s="341" t="str">
        <f t="array" ref="S657">if(U657="","",XLOOKUP(U657,Master[Company],Master[Loading Location],"NA",0,1))</f>
        <v/>
      </c>
      <c r="T657" s="341" t="str">
        <f t="array" ref="T657">if(U657="","",XLOOKUP(U657,Master[Company],Master[Acronym],"NA",0,1))</f>
        <v/>
      </c>
      <c r="U657" s="341"/>
      <c r="V657" s="342"/>
      <c r="W657" s="342"/>
      <c r="X657" s="341" t="str">
        <f t="shared" si="2"/>
        <v/>
      </c>
      <c r="Y657" s="341" t="str">
        <f t="shared" si="3"/>
        <v/>
      </c>
      <c r="Z657" s="341"/>
      <c r="AA657" s="341"/>
      <c r="AB657" s="341"/>
      <c r="AC657" s="401"/>
      <c r="AD657" s="563"/>
      <c r="AE657" s="564"/>
      <c r="AF657" s="564"/>
      <c r="AG657" s="564"/>
      <c r="AH657" s="564"/>
      <c r="AI657" s="564"/>
      <c r="AJ657" s="564"/>
      <c r="AK657" s="564"/>
      <c r="AL657" s="563"/>
      <c r="AM657" s="564"/>
      <c r="AN657" s="564"/>
      <c r="AO657" s="564"/>
      <c r="AP657" s="564"/>
      <c r="AQ657" s="564"/>
      <c r="AR657" s="564"/>
      <c r="AS657" s="564"/>
      <c r="AT657" s="401"/>
      <c r="AU657" s="399"/>
      <c r="AV657" s="617"/>
      <c r="AW657" s="401"/>
      <c r="AX657" s="401"/>
      <c r="AY657" s="341"/>
      <c r="AZ657" s="341"/>
      <c r="BA657" s="341"/>
      <c r="BB657" s="341"/>
      <c r="BC657" s="341"/>
      <c r="BD657" s="401"/>
      <c r="BE657" s="341"/>
      <c r="BF657" s="341"/>
      <c r="BG657" s="402"/>
      <c r="BH657" s="403"/>
      <c r="BI657" s="405"/>
      <c r="BJ657" s="405"/>
      <c r="BK657" s="405"/>
      <c r="BL657" s="405"/>
      <c r="BM657" s="514"/>
    </row>
    <row r="658" ht="18.75" customHeight="1">
      <c r="A658" s="400" t="str">
        <f t="shared" si="4"/>
        <v/>
      </c>
      <c r="B658" s="341"/>
      <c r="C658" s="559"/>
      <c r="D658" s="341"/>
      <c r="E658" s="638"/>
      <c r="F658" s="393"/>
      <c r="G658" s="341" t="str">
        <f t="array" ref="G658">IF(C658="","",XLOOKUP(C658,'Master Data'!K:K,'Master Data'!N:N,"Input in Master Data",0,1))</f>
        <v/>
      </c>
      <c r="H658" s="341" t="str">
        <f t="array" ref="H658">IF(C658="","",XLOOKUP(C658,'Master Data'!K:K,'Master Data'!O:O,"Input in Master Data",0,1))</f>
        <v/>
      </c>
      <c r="I658" s="341" t="str">
        <f t="array" ref="I658">if(U658="","",XLOOKUP(U658,Master[Company],Master[Blow],"Unknown",0,1))</f>
        <v/>
      </c>
      <c r="J658" s="341" t="str">
        <f t="array" ref="J658">if(U658="","",XLOOKUP(U658,Master[Company],Master[Pigging],"Unknown",0,1))</f>
        <v/>
      </c>
      <c r="K658" s="341" t="str">
        <f t="array" ref="K658">if(U658="","",XLOOKUP(U658,Master[Company],Master[Load Method],"Unknown",0,1))</f>
        <v/>
      </c>
      <c r="L658" s="341" t="str">
        <f t="array" ref="L658">if(U658="","",XLOOKUP(U658,Master[Company],Master[Line Distance],"Unknown",0,1))</f>
        <v/>
      </c>
      <c r="M658" s="394"/>
      <c r="N658" s="341"/>
      <c r="O658" s="341"/>
      <c r="P658" s="341" t="str">
        <f t="array" ref="P658">if(U658="","",XLOOKUP(U658,Master[Company],Master[Terms],"NA",0,1))</f>
        <v/>
      </c>
      <c r="Q658" s="341" t="str">
        <f t="shared" si="1"/>
        <v/>
      </c>
      <c r="R658" s="341" t="str">
        <f t="array" ref="R658">if(U658="","",XLOOKUP(U658,Master[Company],Master[Group],"NA",0,1))</f>
        <v/>
      </c>
      <c r="S658" s="341" t="str">
        <f t="array" ref="S658">if(U658="","",XLOOKUP(U658,Master[Company],Master[Loading Location],"NA",0,1))</f>
        <v/>
      </c>
      <c r="T658" s="341" t="str">
        <f t="array" ref="T658">if(U658="","",XLOOKUP(U658,Master[Company],Master[Acronym],"NA",0,1))</f>
        <v/>
      </c>
      <c r="U658" s="341"/>
      <c r="V658" s="342"/>
      <c r="W658" s="342"/>
      <c r="X658" s="341" t="str">
        <f t="shared" si="2"/>
        <v/>
      </c>
      <c r="Y658" s="341" t="str">
        <f t="shared" si="3"/>
        <v/>
      </c>
      <c r="Z658" s="341"/>
      <c r="AA658" s="341"/>
      <c r="AB658" s="341"/>
      <c r="AC658" s="401"/>
      <c r="AD658" s="563"/>
      <c r="AE658" s="564"/>
      <c r="AF658" s="564"/>
      <c r="AG658" s="564"/>
      <c r="AH658" s="564"/>
      <c r="AI658" s="564"/>
      <c r="AJ658" s="564"/>
      <c r="AK658" s="564"/>
      <c r="AL658" s="563"/>
      <c r="AM658" s="564"/>
      <c r="AN658" s="564"/>
      <c r="AO658" s="564"/>
      <c r="AP658" s="564"/>
      <c r="AQ658" s="564"/>
      <c r="AR658" s="564"/>
      <c r="AS658" s="564"/>
      <c r="AT658" s="401"/>
      <c r="AU658" s="399"/>
      <c r="AV658" s="617"/>
      <c r="AW658" s="401"/>
      <c r="AX658" s="401"/>
      <c r="AY658" s="341"/>
      <c r="AZ658" s="341"/>
      <c r="BA658" s="341"/>
      <c r="BB658" s="341"/>
      <c r="BC658" s="341"/>
      <c r="BD658" s="401"/>
      <c r="BE658" s="341"/>
      <c r="BF658" s="341"/>
      <c r="BG658" s="402"/>
      <c r="BH658" s="403"/>
      <c r="BI658" s="405"/>
      <c r="BJ658" s="405"/>
      <c r="BK658" s="405"/>
      <c r="BL658" s="405"/>
      <c r="BM658" s="514"/>
    </row>
    <row r="659" ht="18.75" customHeight="1">
      <c r="A659" s="400" t="str">
        <f t="shared" si="4"/>
        <v/>
      </c>
      <c r="B659" s="341"/>
      <c r="C659" s="559"/>
      <c r="D659" s="341"/>
      <c r="E659" s="638"/>
      <c r="F659" s="393"/>
      <c r="G659" s="341" t="str">
        <f t="array" ref="G659">IF(C659="","",XLOOKUP(C659,'Master Data'!K:K,'Master Data'!N:N,"Input in Master Data",0,1))</f>
        <v/>
      </c>
      <c r="H659" s="341" t="str">
        <f t="array" ref="H659">IF(C659="","",XLOOKUP(C659,'Master Data'!K:K,'Master Data'!O:O,"Input in Master Data",0,1))</f>
        <v/>
      </c>
      <c r="I659" s="341" t="str">
        <f t="array" ref="I659">if(U659="","",XLOOKUP(U659,Master[Company],Master[Blow],"Unknown",0,1))</f>
        <v/>
      </c>
      <c r="J659" s="341" t="str">
        <f t="array" ref="J659">if(U659="","",XLOOKUP(U659,Master[Company],Master[Pigging],"Unknown",0,1))</f>
        <v/>
      </c>
      <c r="K659" s="341" t="str">
        <f t="array" ref="K659">if(U659="","",XLOOKUP(U659,Master[Company],Master[Load Method],"Unknown",0,1))</f>
        <v/>
      </c>
      <c r="L659" s="341" t="str">
        <f t="array" ref="L659">if(U659="","",XLOOKUP(U659,Master[Company],Master[Line Distance],"Unknown",0,1))</f>
        <v/>
      </c>
      <c r="M659" s="394"/>
      <c r="N659" s="341"/>
      <c r="O659" s="341"/>
      <c r="P659" s="341" t="str">
        <f t="array" ref="P659">if(U659="","",XLOOKUP(U659,Master[Company],Master[Terms],"NA",0,1))</f>
        <v/>
      </c>
      <c r="Q659" s="341" t="str">
        <f t="shared" si="1"/>
        <v/>
      </c>
      <c r="R659" s="341" t="str">
        <f t="array" ref="R659">if(U659="","",XLOOKUP(U659,Master[Company],Master[Group],"NA",0,1))</f>
        <v/>
      </c>
      <c r="S659" s="341" t="str">
        <f t="array" ref="S659">if(U659="","",XLOOKUP(U659,Master[Company],Master[Loading Location],"NA",0,1))</f>
        <v/>
      </c>
      <c r="T659" s="341" t="str">
        <f t="array" ref="T659">if(U659="","",XLOOKUP(U659,Master[Company],Master[Acronym],"NA",0,1))</f>
        <v/>
      </c>
      <c r="U659" s="341"/>
      <c r="V659" s="342"/>
      <c r="W659" s="342"/>
      <c r="X659" s="341" t="str">
        <f t="shared" si="2"/>
        <v/>
      </c>
      <c r="Y659" s="341" t="str">
        <f t="shared" si="3"/>
        <v/>
      </c>
      <c r="Z659" s="341"/>
      <c r="AA659" s="341"/>
      <c r="AB659" s="341"/>
      <c r="AC659" s="401"/>
      <c r="AD659" s="563"/>
      <c r="AE659" s="564"/>
      <c r="AF659" s="564"/>
      <c r="AG659" s="564"/>
      <c r="AH659" s="564"/>
      <c r="AI659" s="564"/>
      <c r="AJ659" s="564"/>
      <c r="AK659" s="564"/>
      <c r="AL659" s="563"/>
      <c r="AM659" s="564"/>
      <c r="AN659" s="564"/>
      <c r="AO659" s="564"/>
      <c r="AP659" s="564"/>
      <c r="AQ659" s="564"/>
      <c r="AR659" s="564"/>
      <c r="AS659" s="564"/>
      <c r="AT659" s="401"/>
      <c r="AU659" s="399"/>
      <c r="AV659" s="617"/>
      <c r="AW659" s="401"/>
      <c r="AX659" s="401"/>
      <c r="AY659" s="341"/>
      <c r="AZ659" s="341"/>
      <c r="BA659" s="341"/>
      <c r="BB659" s="341"/>
      <c r="BC659" s="341"/>
      <c r="BD659" s="401"/>
      <c r="BE659" s="341"/>
      <c r="BF659" s="341"/>
      <c r="BG659" s="402"/>
      <c r="BH659" s="403"/>
      <c r="BI659" s="405"/>
      <c r="BJ659" s="405"/>
      <c r="BK659" s="405"/>
      <c r="BL659" s="405"/>
      <c r="BM659" s="514"/>
    </row>
    <row r="660" ht="18.75" customHeight="1">
      <c r="A660" s="400" t="str">
        <f t="shared" si="4"/>
        <v/>
      </c>
      <c r="B660" s="341"/>
      <c r="C660" s="559"/>
      <c r="D660" s="341"/>
      <c r="E660" s="638"/>
      <c r="F660" s="393"/>
      <c r="G660" s="341" t="str">
        <f t="array" ref="G660">IF(C660="","",XLOOKUP(C660,'Master Data'!K:K,'Master Data'!N:N,"Input in Master Data",0,1))</f>
        <v/>
      </c>
      <c r="H660" s="341" t="str">
        <f t="array" ref="H660">IF(C660="","",XLOOKUP(C660,'Master Data'!K:K,'Master Data'!O:O,"Input in Master Data",0,1))</f>
        <v/>
      </c>
      <c r="I660" s="341" t="str">
        <f t="array" ref="I660">if(U660="","",XLOOKUP(U660,Master[Company],Master[Blow],"Unknown",0,1))</f>
        <v/>
      </c>
      <c r="J660" s="341" t="str">
        <f t="array" ref="J660">if(U660="","",XLOOKUP(U660,Master[Company],Master[Pigging],"Unknown",0,1))</f>
        <v/>
      </c>
      <c r="K660" s="341" t="str">
        <f t="array" ref="K660">if(U660="","",XLOOKUP(U660,Master[Company],Master[Load Method],"Unknown",0,1))</f>
        <v/>
      </c>
      <c r="L660" s="341" t="str">
        <f t="array" ref="L660">if(U660="","",XLOOKUP(U660,Master[Company],Master[Line Distance],"Unknown",0,1))</f>
        <v/>
      </c>
      <c r="M660" s="394"/>
      <c r="N660" s="341"/>
      <c r="O660" s="341"/>
      <c r="P660" s="341" t="str">
        <f t="array" ref="P660">if(U660="","",XLOOKUP(U660,Master[Company],Master[Terms],"NA",0,1))</f>
        <v/>
      </c>
      <c r="Q660" s="341" t="str">
        <f t="shared" si="1"/>
        <v/>
      </c>
      <c r="R660" s="341" t="str">
        <f t="array" ref="R660">if(U660="","",XLOOKUP(U660,Master[Company],Master[Group],"NA",0,1))</f>
        <v/>
      </c>
      <c r="S660" s="341" t="str">
        <f t="array" ref="S660">if(U660="","",XLOOKUP(U660,Master[Company],Master[Loading Location],"NA",0,1))</f>
        <v/>
      </c>
      <c r="T660" s="341" t="str">
        <f t="array" ref="T660">if(U660="","",XLOOKUP(U660,Master[Company],Master[Acronym],"NA",0,1))</f>
        <v/>
      </c>
      <c r="U660" s="341"/>
      <c r="V660" s="342"/>
      <c r="W660" s="342"/>
      <c r="X660" s="341" t="str">
        <f t="shared" si="2"/>
        <v/>
      </c>
      <c r="Y660" s="341" t="str">
        <f t="shared" si="3"/>
        <v/>
      </c>
      <c r="Z660" s="341"/>
      <c r="AA660" s="341"/>
      <c r="AB660" s="341"/>
      <c r="AC660" s="401"/>
      <c r="AD660" s="563"/>
      <c r="AE660" s="564"/>
      <c r="AF660" s="564"/>
      <c r="AG660" s="564"/>
      <c r="AH660" s="564"/>
      <c r="AI660" s="564"/>
      <c r="AJ660" s="564"/>
      <c r="AK660" s="564"/>
      <c r="AL660" s="563"/>
      <c r="AM660" s="564"/>
      <c r="AN660" s="564"/>
      <c r="AO660" s="564"/>
      <c r="AP660" s="564"/>
      <c r="AQ660" s="564"/>
      <c r="AR660" s="564"/>
      <c r="AS660" s="564"/>
      <c r="AT660" s="401"/>
      <c r="AU660" s="399"/>
      <c r="AV660" s="617"/>
      <c r="AW660" s="401"/>
      <c r="AX660" s="401"/>
      <c r="AY660" s="341"/>
      <c r="AZ660" s="341"/>
      <c r="BA660" s="341"/>
      <c r="BB660" s="341"/>
      <c r="BC660" s="341"/>
      <c r="BD660" s="401"/>
      <c r="BE660" s="341"/>
      <c r="BF660" s="341"/>
      <c r="BG660" s="402"/>
      <c r="BH660" s="403"/>
      <c r="BI660" s="405"/>
      <c r="BJ660" s="405"/>
      <c r="BK660" s="405"/>
      <c r="BL660" s="405"/>
      <c r="BM660" s="514"/>
    </row>
    <row r="661" ht="18.75" customHeight="1">
      <c r="A661" s="400" t="str">
        <f t="shared" si="4"/>
        <v/>
      </c>
      <c r="B661" s="341"/>
      <c r="C661" s="559"/>
      <c r="D661" s="341"/>
      <c r="E661" s="638"/>
      <c r="F661" s="393"/>
      <c r="G661" s="341" t="str">
        <f t="array" ref="G661">IF(C661="","",XLOOKUP(C661,'Master Data'!K:K,'Master Data'!N:N,"Input in Master Data",0,1))</f>
        <v/>
      </c>
      <c r="H661" s="341" t="str">
        <f t="array" ref="H661">IF(C661="","",XLOOKUP(C661,'Master Data'!K:K,'Master Data'!O:O,"Input in Master Data",0,1))</f>
        <v/>
      </c>
      <c r="I661" s="341" t="str">
        <f t="array" ref="I661">if(U661="","",XLOOKUP(U661,Master[Company],Master[Blow],"Unknown",0,1))</f>
        <v/>
      </c>
      <c r="J661" s="341" t="str">
        <f t="array" ref="J661">if(U661="","",XLOOKUP(U661,Master[Company],Master[Pigging],"Unknown",0,1))</f>
        <v/>
      </c>
      <c r="K661" s="341" t="str">
        <f t="array" ref="K661">if(U661="","",XLOOKUP(U661,Master[Company],Master[Load Method],"Unknown",0,1))</f>
        <v/>
      </c>
      <c r="L661" s="341" t="str">
        <f t="array" ref="L661">if(U661="","",XLOOKUP(U661,Master[Company],Master[Line Distance],"Unknown",0,1))</f>
        <v/>
      </c>
      <c r="M661" s="394"/>
      <c r="N661" s="341"/>
      <c r="O661" s="341"/>
      <c r="P661" s="341" t="str">
        <f t="array" ref="P661">if(U661="","",XLOOKUP(U661,Master[Company],Master[Terms],"NA",0,1))</f>
        <v/>
      </c>
      <c r="Q661" s="341" t="str">
        <f t="shared" si="1"/>
        <v/>
      </c>
      <c r="R661" s="341" t="str">
        <f t="array" ref="R661">if(U661="","",XLOOKUP(U661,Master[Company],Master[Group],"NA",0,1))</f>
        <v/>
      </c>
      <c r="S661" s="341" t="str">
        <f t="array" ref="S661">if(U661="","",XLOOKUP(U661,Master[Company],Master[Loading Location],"NA",0,1))</f>
        <v/>
      </c>
      <c r="T661" s="341" t="str">
        <f t="array" ref="T661">if(U661="","",XLOOKUP(U661,Master[Company],Master[Acronym],"NA",0,1))</f>
        <v/>
      </c>
      <c r="U661" s="341"/>
      <c r="V661" s="342"/>
      <c r="W661" s="342"/>
      <c r="X661" s="341" t="str">
        <f t="shared" si="2"/>
        <v/>
      </c>
      <c r="Y661" s="341" t="str">
        <f t="shared" si="3"/>
        <v/>
      </c>
      <c r="Z661" s="341"/>
      <c r="AA661" s="341"/>
      <c r="AB661" s="341"/>
      <c r="AC661" s="401"/>
      <c r="AD661" s="563"/>
      <c r="AE661" s="564"/>
      <c r="AF661" s="564"/>
      <c r="AG661" s="564"/>
      <c r="AH661" s="564"/>
      <c r="AI661" s="564"/>
      <c r="AJ661" s="564"/>
      <c r="AK661" s="564"/>
      <c r="AL661" s="563"/>
      <c r="AM661" s="564"/>
      <c r="AN661" s="564"/>
      <c r="AO661" s="564"/>
      <c r="AP661" s="564"/>
      <c r="AQ661" s="564"/>
      <c r="AR661" s="564"/>
      <c r="AS661" s="564"/>
      <c r="AT661" s="401"/>
      <c r="AU661" s="399"/>
      <c r="AV661" s="617"/>
      <c r="AW661" s="401"/>
      <c r="AX661" s="401"/>
      <c r="AY661" s="341"/>
      <c r="AZ661" s="341"/>
      <c r="BA661" s="341"/>
      <c r="BB661" s="341"/>
      <c r="BC661" s="341"/>
      <c r="BD661" s="401"/>
      <c r="BE661" s="341"/>
      <c r="BF661" s="341"/>
      <c r="BG661" s="402"/>
      <c r="BH661" s="403"/>
      <c r="BI661" s="405"/>
      <c r="BJ661" s="405"/>
      <c r="BK661" s="405"/>
      <c r="BL661" s="405"/>
      <c r="BM661" s="514"/>
    </row>
    <row r="662" ht="18.75" customHeight="1">
      <c r="A662" s="400" t="str">
        <f t="shared" si="4"/>
        <v/>
      </c>
      <c r="B662" s="341"/>
      <c r="C662" s="559"/>
      <c r="D662" s="341"/>
      <c r="E662" s="638"/>
      <c r="F662" s="393"/>
      <c r="G662" s="341" t="str">
        <f t="array" ref="G662">IF(C662="","",XLOOKUP(C662,'Master Data'!K:K,'Master Data'!N:N,"Input in Master Data",0,1))</f>
        <v/>
      </c>
      <c r="H662" s="341" t="str">
        <f t="array" ref="H662">IF(C662="","",XLOOKUP(C662,'Master Data'!K:K,'Master Data'!O:O,"Input in Master Data",0,1))</f>
        <v/>
      </c>
      <c r="I662" s="341" t="str">
        <f t="array" ref="I662">if(U662="","",XLOOKUP(U662,Master[Company],Master[Blow],"Unknown",0,1))</f>
        <v/>
      </c>
      <c r="J662" s="341" t="str">
        <f t="array" ref="J662">if(U662="","",XLOOKUP(U662,Master[Company],Master[Pigging],"Unknown",0,1))</f>
        <v/>
      </c>
      <c r="K662" s="341" t="str">
        <f t="array" ref="K662">if(U662="","",XLOOKUP(U662,Master[Company],Master[Load Method],"Unknown",0,1))</f>
        <v/>
      </c>
      <c r="L662" s="341" t="str">
        <f t="array" ref="L662">if(U662="","",XLOOKUP(U662,Master[Company],Master[Line Distance],"Unknown",0,1))</f>
        <v/>
      </c>
      <c r="M662" s="394"/>
      <c r="N662" s="341"/>
      <c r="O662" s="341"/>
      <c r="P662" s="341" t="str">
        <f t="array" ref="P662">if(U662="","",XLOOKUP(U662,Master[Company],Master[Terms],"NA",0,1))</f>
        <v/>
      </c>
      <c r="Q662" s="341" t="str">
        <f t="shared" si="1"/>
        <v/>
      </c>
      <c r="R662" s="341" t="str">
        <f t="array" ref="R662">if(U662="","",XLOOKUP(U662,Master[Company],Master[Group],"NA",0,1))</f>
        <v/>
      </c>
      <c r="S662" s="341" t="str">
        <f t="array" ref="S662">if(U662="","",XLOOKUP(U662,Master[Company],Master[Loading Location],"NA",0,1))</f>
        <v/>
      </c>
      <c r="T662" s="341" t="str">
        <f t="array" ref="T662">if(U662="","",XLOOKUP(U662,Master[Company],Master[Acronym],"NA",0,1))</f>
        <v/>
      </c>
      <c r="U662" s="341"/>
      <c r="V662" s="342"/>
      <c r="W662" s="342"/>
      <c r="X662" s="341" t="str">
        <f t="shared" si="2"/>
        <v/>
      </c>
      <c r="Y662" s="341" t="str">
        <f t="shared" si="3"/>
        <v/>
      </c>
      <c r="Z662" s="341"/>
      <c r="AA662" s="341"/>
      <c r="AB662" s="341"/>
      <c r="AC662" s="401"/>
      <c r="AD662" s="563"/>
      <c r="AE662" s="564"/>
      <c r="AF662" s="564"/>
      <c r="AG662" s="564"/>
      <c r="AH662" s="564"/>
      <c r="AI662" s="564"/>
      <c r="AJ662" s="564"/>
      <c r="AK662" s="564"/>
      <c r="AL662" s="563"/>
      <c r="AM662" s="564"/>
      <c r="AN662" s="564"/>
      <c r="AO662" s="564"/>
      <c r="AP662" s="564"/>
      <c r="AQ662" s="564"/>
      <c r="AR662" s="564"/>
      <c r="AS662" s="564"/>
      <c r="AT662" s="401"/>
      <c r="AU662" s="399"/>
      <c r="AV662" s="617"/>
      <c r="AW662" s="401"/>
      <c r="AX662" s="401"/>
      <c r="AY662" s="341"/>
      <c r="AZ662" s="341"/>
      <c r="BA662" s="341"/>
      <c r="BB662" s="341"/>
      <c r="BC662" s="341"/>
      <c r="BD662" s="401"/>
      <c r="BE662" s="341"/>
      <c r="BF662" s="341"/>
      <c r="BG662" s="402"/>
      <c r="BH662" s="403"/>
      <c r="BI662" s="405"/>
      <c r="BJ662" s="405"/>
      <c r="BK662" s="405"/>
      <c r="BL662" s="405"/>
      <c r="BM662" s="514"/>
    </row>
    <row r="663" ht="18.75" customHeight="1">
      <c r="A663" s="400" t="str">
        <f t="shared" si="4"/>
        <v/>
      </c>
      <c r="B663" s="341"/>
      <c r="C663" s="559"/>
      <c r="D663" s="341"/>
      <c r="E663" s="638"/>
      <c r="F663" s="393"/>
      <c r="G663" s="341" t="str">
        <f t="array" ref="G663">IF(C663="","",XLOOKUP(C663,'Master Data'!K:K,'Master Data'!N:N,"Input in Master Data",0,1))</f>
        <v/>
      </c>
      <c r="H663" s="341" t="str">
        <f t="array" ref="H663">IF(C663="","",XLOOKUP(C663,'Master Data'!K:K,'Master Data'!O:O,"Input in Master Data",0,1))</f>
        <v/>
      </c>
      <c r="I663" s="341" t="str">
        <f t="array" ref="I663">if(U663="","",XLOOKUP(U663,Master[Company],Master[Blow],"Unknown",0,1))</f>
        <v/>
      </c>
      <c r="J663" s="341" t="str">
        <f t="array" ref="J663">if(U663="","",XLOOKUP(U663,Master[Company],Master[Pigging],"Unknown",0,1))</f>
        <v/>
      </c>
      <c r="K663" s="341" t="str">
        <f t="array" ref="K663">if(U663="","",XLOOKUP(U663,Master[Company],Master[Load Method],"Unknown",0,1))</f>
        <v/>
      </c>
      <c r="L663" s="341" t="str">
        <f t="array" ref="L663">if(U663="","",XLOOKUP(U663,Master[Company],Master[Line Distance],"Unknown",0,1))</f>
        <v/>
      </c>
      <c r="M663" s="394"/>
      <c r="N663" s="341"/>
      <c r="O663" s="341"/>
      <c r="P663" s="341" t="str">
        <f t="array" ref="P663">if(U663="","",XLOOKUP(U663,Master[Company],Master[Terms],"NA",0,1))</f>
        <v/>
      </c>
      <c r="Q663" s="341" t="str">
        <f t="shared" si="1"/>
        <v/>
      </c>
      <c r="R663" s="341" t="str">
        <f t="array" ref="R663">if(U663="","",XLOOKUP(U663,Master[Company],Master[Group],"NA",0,1))</f>
        <v/>
      </c>
      <c r="S663" s="341" t="str">
        <f t="array" ref="S663">if(U663="","",XLOOKUP(U663,Master[Company],Master[Loading Location],"NA",0,1))</f>
        <v/>
      </c>
      <c r="T663" s="341" t="str">
        <f t="array" ref="T663">if(U663="","",XLOOKUP(U663,Master[Company],Master[Acronym],"NA",0,1))</f>
        <v/>
      </c>
      <c r="U663" s="341"/>
      <c r="V663" s="342"/>
      <c r="W663" s="342"/>
      <c r="X663" s="341" t="str">
        <f t="shared" si="2"/>
        <v/>
      </c>
      <c r="Y663" s="341" t="str">
        <f t="shared" si="3"/>
        <v/>
      </c>
      <c r="Z663" s="341"/>
      <c r="AA663" s="341"/>
      <c r="AB663" s="341"/>
      <c r="AC663" s="401"/>
      <c r="AD663" s="563"/>
      <c r="AE663" s="564"/>
      <c r="AF663" s="564"/>
      <c r="AG663" s="564"/>
      <c r="AH663" s="564"/>
      <c r="AI663" s="564"/>
      <c r="AJ663" s="564"/>
      <c r="AK663" s="564"/>
      <c r="AL663" s="563"/>
      <c r="AM663" s="564"/>
      <c r="AN663" s="564"/>
      <c r="AO663" s="564"/>
      <c r="AP663" s="564"/>
      <c r="AQ663" s="564"/>
      <c r="AR663" s="564"/>
      <c r="AS663" s="564"/>
      <c r="AT663" s="401"/>
      <c r="AU663" s="399"/>
      <c r="AV663" s="617"/>
      <c r="AW663" s="401"/>
      <c r="AX663" s="401"/>
      <c r="AY663" s="341"/>
      <c r="AZ663" s="341"/>
      <c r="BA663" s="341"/>
      <c r="BB663" s="341"/>
      <c r="BC663" s="341"/>
      <c r="BD663" s="401"/>
      <c r="BE663" s="341"/>
      <c r="BF663" s="341"/>
      <c r="BG663" s="402"/>
      <c r="BH663" s="403"/>
      <c r="BI663" s="405"/>
      <c r="BJ663" s="405"/>
      <c r="BK663" s="405"/>
      <c r="BL663" s="405"/>
      <c r="BM663" s="514"/>
    </row>
    <row r="664" ht="18.75" customHeight="1">
      <c r="A664" s="400" t="str">
        <f t="shared" si="4"/>
        <v/>
      </c>
      <c r="B664" s="341"/>
      <c r="C664" s="559"/>
      <c r="D664" s="341"/>
      <c r="E664" s="638"/>
      <c r="F664" s="393"/>
      <c r="G664" s="341" t="str">
        <f t="array" ref="G664">IF(C664="","",XLOOKUP(C664,'Master Data'!K:K,'Master Data'!N:N,"Input in Master Data",0,1))</f>
        <v/>
      </c>
      <c r="H664" s="341" t="str">
        <f t="array" ref="H664">IF(C664="","",XLOOKUP(C664,'Master Data'!K:K,'Master Data'!O:O,"Input in Master Data",0,1))</f>
        <v/>
      </c>
      <c r="I664" s="341" t="str">
        <f t="array" ref="I664">if(U664="","",XLOOKUP(U664,Master[Company],Master[Blow],"Unknown",0,1))</f>
        <v/>
      </c>
      <c r="J664" s="341" t="str">
        <f t="array" ref="J664">if(U664="","",XLOOKUP(U664,Master[Company],Master[Pigging],"Unknown",0,1))</f>
        <v/>
      </c>
      <c r="K664" s="341" t="str">
        <f t="array" ref="K664">if(U664="","",XLOOKUP(U664,Master[Company],Master[Load Method],"Unknown",0,1))</f>
        <v/>
      </c>
      <c r="L664" s="341" t="str">
        <f t="array" ref="L664">if(U664="","",XLOOKUP(U664,Master[Company],Master[Line Distance],"Unknown",0,1))</f>
        <v/>
      </c>
      <c r="M664" s="394"/>
      <c r="N664" s="341"/>
      <c r="O664" s="341"/>
      <c r="P664" s="341" t="str">
        <f t="array" ref="P664">if(U664="","",XLOOKUP(U664,Master[Company],Master[Terms],"NA",0,1))</f>
        <v/>
      </c>
      <c r="Q664" s="341" t="str">
        <f t="shared" si="1"/>
        <v/>
      </c>
      <c r="R664" s="341" t="str">
        <f t="array" ref="R664">if(U664="","",XLOOKUP(U664,Master[Company],Master[Group],"NA",0,1))</f>
        <v/>
      </c>
      <c r="S664" s="341" t="str">
        <f t="array" ref="S664">if(U664="","",XLOOKUP(U664,Master[Company],Master[Loading Location],"NA",0,1))</f>
        <v/>
      </c>
      <c r="T664" s="341" t="str">
        <f t="array" ref="T664">if(U664="","",XLOOKUP(U664,Master[Company],Master[Acronym],"NA",0,1))</f>
        <v/>
      </c>
      <c r="U664" s="341"/>
      <c r="V664" s="342"/>
      <c r="W664" s="342"/>
      <c r="X664" s="341" t="str">
        <f t="shared" si="2"/>
        <v/>
      </c>
      <c r="Y664" s="341" t="str">
        <f t="shared" si="3"/>
        <v/>
      </c>
      <c r="Z664" s="341"/>
      <c r="AA664" s="341"/>
      <c r="AB664" s="341"/>
      <c r="AC664" s="401"/>
      <c r="AD664" s="563"/>
      <c r="AE664" s="564"/>
      <c r="AF664" s="564"/>
      <c r="AG664" s="564"/>
      <c r="AH664" s="564"/>
      <c r="AI664" s="564"/>
      <c r="AJ664" s="564"/>
      <c r="AK664" s="564"/>
      <c r="AL664" s="563"/>
      <c r="AM664" s="564"/>
      <c r="AN664" s="564"/>
      <c r="AO664" s="564"/>
      <c r="AP664" s="564"/>
      <c r="AQ664" s="564"/>
      <c r="AR664" s="564"/>
      <c r="AS664" s="564"/>
      <c r="AT664" s="401"/>
      <c r="AU664" s="399"/>
      <c r="AV664" s="617"/>
      <c r="AW664" s="401"/>
      <c r="AX664" s="401"/>
      <c r="AY664" s="341"/>
      <c r="AZ664" s="341"/>
      <c r="BA664" s="341"/>
      <c r="BB664" s="341"/>
      <c r="BC664" s="341"/>
      <c r="BD664" s="401"/>
      <c r="BE664" s="341"/>
      <c r="BF664" s="341"/>
      <c r="BG664" s="402"/>
      <c r="BH664" s="403"/>
      <c r="BI664" s="405"/>
      <c r="BJ664" s="405"/>
      <c r="BK664" s="405"/>
      <c r="BL664" s="405"/>
      <c r="BM664" s="514"/>
    </row>
    <row r="665" ht="18.75" customHeight="1">
      <c r="A665" s="400" t="str">
        <f t="shared" si="4"/>
        <v/>
      </c>
      <c r="B665" s="341"/>
      <c r="C665" s="559"/>
      <c r="D665" s="341"/>
      <c r="E665" s="638"/>
      <c r="F665" s="393"/>
      <c r="G665" s="341" t="str">
        <f t="array" ref="G665">IF(C665="","",XLOOKUP(C665,'Master Data'!K:K,'Master Data'!N:N,"Input in Master Data",0,1))</f>
        <v/>
      </c>
      <c r="H665" s="341" t="str">
        <f t="array" ref="H665">IF(C665="","",XLOOKUP(C665,'Master Data'!K:K,'Master Data'!O:O,"Input in Master Data",0,1))</f>
        <v/>
      </c>
      <c r="I665" s="341" t="str">
        <f t="array" ref="I665">if(U665="","",XLOOKUP(U665,Master[Company],Master[Blow],"Unknown",0,1))</f>
        <v/>
      </c>
      <c r="J665" s="341" t="str">
        <f t="array" ref="J665">if(U665="","",XLOOKUP(U665,Master[Company],Master[Pigging],"Unknown",0,1))</f>
        <v/>
      </c>
      <c r="K665" s="341" t="str">
        <f t="array" ref="K665">if(U665="","",XLOOKUP(U665,Master[Company],Master[Load Method],"Unknown",0,1))</f>
        <v/>
      </c>
      <c r="L665" s="341" t="str">
        <f t="array" ref="L665">if(U665="","",XLOOKUP(U665,Master[Company],Master[Line Distance],"Unknown",0,1))</f>
        <v/>
      </c>
      <c r="M665" s="394"/>
      <c r="N665" s="341"/>
      <c r="O665" s="341"/>
      <c r="P665" s="341" t="str">
        <f t="array" ref="P665">if(U665="","",XLOOKUP(U665,Master[Company],Master[Terms],"NA",0,1))</f>
        <v/>
      </c>
      <c r="Q665" s="341" t="str">
        <f t="shared" si="1"/>
        <v/>
      </c>
      <c r="R665" s="341" t="str">
        <f t="array" ref="R665">if(U665="","",XLOOKUP(U665,Master[Company],Master[Group],"NA",0,1))</f>
        <v/>
      </c>
      <c r="S665" s="341" t="str">
        <f t="array" ref="S665">if(U665="","",XLOOKUP(U665,Master[Company],Master[Loading Location],"NA",0,1))</f>
        <v/>
      </c>
      <c r="T665" s="341" t="str">
        <f t="array" ref="T665">if(U665="","",XLOOKUP(U665,Master[Company],Master[Acronym],"NA",0,1))</f>
        <v/>
      </c>
      <c r="U665" s="341"/>
      <c r="V665" s="342"/>
      <c r="W665" s="342"/>
      <c r="X665" s="341" t="str">
        <f t="shared" si="2"/>
        <v/>
      </c>
      <c r="Y665" s="341" t="str">
        <f t="shared" si="3"/>
        <v/>
      </c>
      <c r="Z665" s="341"/>
      <c r="AA665" s="341"/>
      <c r="AB665" s="341"/>
      <c r="AC665" s="401"/>
      <c r="AD665" s="563"/>
      <c r="AE665" s="564"/>
      <c r="AF665" s="564"/>
      <c r="AG665" s="564"/>
      <c r="AH665" s="564"/>
      <c r="AI665" s="564"/>
      <c r="AJ665" s="564"/>
      <c r="AK665" s="564"/>
      <c r="AL665" s="563"/>
      <c r="AM665" s="564"/>
      <c r="AN665" s="564"/>
      <c r="AO665" s="564"/>
      <c r="AP665" s="564"/>
      <c r="AQ665" s="564"/>
      <c r="AR665" s="564"/>
      <c r="AS665" s="564"/>
      <c r="AT665" s="401"/>
      <c r="AU665" s="399"/>
      <c r="AV665" s="617"/>
      <c r="AW665" s="401"/>
      <c r="AX665" s="401"/>
      <c r="AY665" s="341"/>
      <c r="AZ665" s="341"/>
      <c r="BA665" s="341"/>
      <c r="BB665" s="341"/>
      <c r="BC665" s="341"/>
      <c r="BD665" s="401"/>
      <c r="BE665" s="341"/>
      <c r="BF665" s="341"/>
      <c r="BG665" s="402"/>
      <c r="BH665" s="403"/>
      <c r="BI665" s="405"/>
      <c r="BJ665" s="405"/>
      <c r="BK665" s="405"/>
      <c r="BL665" s="405"/>
      <c r="BM665" s="514"/>
    </row>
    <row r="666" ht="18.75" customHeight="1">
      <c r="A666" s="400" t="str">
        <f t="shared" si="4"/>
        <v/>
      </c>
      <c r="B666" s="341"/>
      <c r="C666" s="559"/>
      <c r="D666" s="341"/>
      <c r="E666" s="638"/>
      <c r="F666" s="393"/>
      <c r="G666" s="341" t="str">
        <f t="array" ref="G666">IF(C666="","",XLOOKUP(C666,'Master Data'!K:K,'Master Data'!N:N,"Input in Master Data",0,1))</f>
        <v/>
      </c>
      <c r="H666" s="341" t="str">
        <f t="array" ref="H666">IF(C666="","",XLOOKUP(C666,'Master Data'!K:K,'Master Data'!O:O,"Input in Master Data",0,1))</f>
        <v/>
      </c>
      <c r="I666" s="341" t="str">
        <f t="array" ref="I666">if(U666="","",XLOOKUP(U666,Master[Company],Master[Blow],"Unknown",0,1))</f>
        <v/>
      </c>
      <c r="J666" s="341" t="str">
        <f t="array" ref="J666">if(U666="","",XLOOKUP(U666,Master[Company],Master[Pigging],"Unknown",0,1))</f>
        <v/>
      </c>
      <c r="K666" s="341" t="str">
        <f t="array" ref="K666">if(U666="","",XLOOKUP(U666,Master[Company],Master[Load Method],"Unknown",0,1))</f>
        <v/>
      </c>
      <c r="L666" s="341" t="str">
        <f t="array" ref="L666">if(U666="","",XLOOKUP(U666,Master[Company],Master[Line Distance],"Unknown",0,1))</f>
        <v/>
      </c>
      <c r="M666" s="394"/>
      <c r="N666" s="341"/>
      <c r="O666" s="341"/>
      <c r="P666" s="341" t="str">
        <f t="array" ref="P666">if(U666="","",XLOOKUP(U666,Master[Company],Master[Terms],"NA",0,1))</f>
        <v/>
      </c>
      <c r="Q666" s="341" t="str">
        <f t="shared" si="1"/>
        <v/>
      </c>
      <c r="R666" s="341" t="str">
        <f t="array" ref="R666">if(U666="","",XLOOKUP(U666,Master[Company],Master[Group],"NA",0,1))</f>
        <v/>
      </c>
      <c r="S666" s="341" t="str">
        <f t="array" ref="S666">if(U666="","",XLOOKUP(U666,Master[Company],Master[Loading Location],"NA",0,1))</f>
        <v/>
      </c>
      <c r="T666" s="341" t="str">
        <f t="array" ref="T666">if(U666="","",XLOOKUP(U666,Master[Company],Master[Acronym],"NA",0,1))</f>
        <v/>
      </c>
      <c r="U666" s="341"/>
      <c r="V666" s="342"/>
      <c r="W666" s="342"/>
      <c r="X666" s="341" t="str">
        <f t="shared" si="2"/>
        <v/>
      </c>
      <c r="Y666" s="341" t="str">
        <f t="shared" si="3"/>
        <v/>
      </c>
      <c r="Z666" s="341"/>
      <c r="AA666" s="341"/>
      <c r="AB666" s="341"/>
      <c r="AC666" s="401"/>
      <c r="AD666" s="563"/>
      <c r="AE666" s="564"/>
      <c r="AF666" s="564"/>
      <c r="AG666" s="564"/>
      <c r="AH666" s="564"/>
      <c r="AI666" s="564"/>
      <c r="AJ666" s="564"/>
      <c r="AK666" s="564"/>
      <c r="AL666" s="563"/>
      <c r="AM666" s="564"/>
      <c r="AN666" s="564"/>
      <c r="AO666" s="564"/>
      <c r="AP666" s="564"/>
      <c r="AQ666" s="564"/>
      <c r="AR666" s="564"/>
      <c r="AS666" s="564"/>
      <c r="AT666" s="401"/>
      <c r="AU666" s="399"/>
      <c r="AV666" s="617"/>
      <c r="AW666" s="401"/>
      <c r="AX666" s="401"/>
      <c r="AY666" s="341"/>
      <c r="AZ666" s="341"/>
      <c r="BA666" s="341"/>
      <c r="BB666" s="341"/>
      <c r="BC666" s="341"/>
      <c r="BD666" s="401"/>
      <c r="BE666" s="341"/>
      <c r="BF666" s="341"/>
      <c r="BG666" s="402"/>
      <c r="BH666" s="403"/>
      <c r="BI666" s="405"/>
      <c r="BJ666" s="405"/>
      <c r="BK666" s="405"/>
      <c r="BL666" s="405"/>
      <c r="BM666" s="514"/>
    </row>
    <row r="667" ht="18.75" customHeight="1">
      <c r="A667" s="400" t="str">
        <f t="shared" si="4"/>
        <v/>
      </c>
      <c r="B667" s="341"/>
      <c r="C667" s="559"/>
      <c r="D667" s="341"/>
      <c r="E667" s="638"/>
      <c r="F667" s="393"/>
      <c r="G667" s="341" t="str">
        <f t="array" ref="G667">IF(C667="","",XLOOKUP(C667,'Master Data'!K:K,'Master Data'!N:N,"Input in Master Data",0,1))</f>
        <v/>
      </c>
      <c r="H667" s="341" t="str">
        <f t="array" ref="H667">IF(C667="","",XLOOKUP(C667,'Master Data'!K:K,'Master Data'!O:O,"Input in Master Data",0,1))</f>
        <v/>
      </c>
      <c r="I667" s="341" t="str">
        <f t="array" ref="I667">if(U667="","",XLOOKUP(U667,Master[Company],Master[Blow],"Unknown",0,1))</f>
        <v/>
      </c>
      <c r="J667" s="341" t="str">
        <f t="array" ref="J667">if(U667="","",XLOOKUP(U667,Master[Company],Master[Pigging],"Unknown",0,1))</f>
        <v/>
      </c>
      <c r="K667" s="341" t="str">
        <f t="array" ref="K667">if(U667="","",XLOOKUP(U667,Master[Company],Master[Load Method],"Unknown",0,1))</f>
        <v/>
      </c>
      <c r="L667" s="341" t="str">
        <f t="array" ref="L667">if(U667="","",XLOOKUP(U667,Master[Company],Master[Line Distance],"Unknown",0,1))</f>
        <v/>
      </c>
      <c r="M667" s="394"/>
      <c r="N667" s="341"/>
      <c r="O667" s="341"/>
      <c r="P667" s="341" t="str">
        <f t="array" ref="P667">if(U667="","",XLOOKUP(U667,Master[Company],Master[Terms],"NA",0,1))</f>
        <v/>
      </c>
      <c r="Q667" s="341" t="str">
        <f t="shared" si="1"/>
        <v/>
      </c>
      <c r="R667" s="341" t="str">
        <f t="array" ref="R667">if(U667="","",XLOOKUP(U667,Master[Company],Master[Group],"NA",0,1))</f>
        <v/>
      </c>
      <c r="S667" s="341" t="str">
        <f t="array" ref="S667">if(U667="","",XLOOKUP(U667,Master[Company],Master[Loading Location],"NA",0,1))</f>
        <v/>
      </c>
      <c r="T667" s="341" t="str">
        <f t="array" ref="T667">if(U667="","",XLOOKUP(U667,Master[Company],Master[Acronym],"NA",0,1))</f>
        <v/>
      </c>
      <c r="U667" s="341"/>
      <c r="V667" s="342"/>
      <c r="W667" s="342"/>
      <c r="X667" s="341" t="str">
        <f t="shared" si="2"/>
        <v/>
      </c>
      <c r="Y667" s="341" t="str">
        <f t="shared" si="3"/>
        <v/>
      </c>
      <c r="Z667" s="341"/>
      <c r="AA667" s="341"/>
      <c r="AB667" s="341"/>
      <c r="AC667" s="401"/>
      <c r="AD667" s="563"/>
      <c r="AE667" s="564"/>
      <c r="AF667" s="564"/>
      <c r="AG667" s="564"/>
      <c r="AH667" s="564"/>
      <c r="AI667" s="564"/>
      <c r="AJ667" s="564"/>
      <c r="AK667" s="564"/>
      <c r="AL667" s="563"/>
      <c r="AM667" s="564"/>
      <c r="AN667" s="564"/>
      <c r="AO667" s="564"/>
      <c r="AP667" s="564"/>
      <c r="AQ667" s="564"/>
      <c r="AR667" s="564"/>
      <c r="AS667" s="564"/>
      <c r="AT667" s="401"/>
      <c r="AU667" s="399"/>
      <c r="AV667" s="617"/>
      <c r="AW667" s="401"/>
      <c r="AX667" s="401"/>
      <c r="AY667" s="341"/>
      <c r="AZ667" s="341"/>
      <c r="BA667" s="341"/>
      <c r="BB667" s="341"/>
      <c r="BC667" s="341"/>
      <c r="BD667" s="401"/>
      <c r="BE667" s="341"/>
      <c r="BF667" s="341"/>
      <c r="BG667" s="402"/>
      <c r="BH667" s="403"/>
      <c r="BI667" s="405"/>
      <c r="BJ667" s="405"/>
      <c r="BK667" s="405"/>
      <c r="BL667" s="405"/>
      <c r="BM667" s="514"/>
    </row>
    <row r="668" ht="18.75" customHeight="1">
      <c r="A668" s="400" t="str">
        <f t="shared" si="4"/>
        <v/>
      </c>
      <c r="B668" s="341"/>
      <c r="C668" s="559"/>
      <c r="D668" s="341"/>
      <c r="E668" s="638"/>
      <c r="F668" s="393"/>
      <c r="G668" s="341" t="str">
        <f t="array" ref="G668">IF(C668="","",XLOOKUP(C668,'Master Data'!K:K,'Master Data'!N:N,"Input in Master Data",0,1))</f>
        <v/>
      </c>
      <c r="H668" s="341" t="str">
        <f t="array" ref="H668">IF(C668="","",XLOOKUP(C668,'Master Data'!K:K,'Master Data'!O:O,"Input in Master Data",0,1))</f>
        <v/>
      </c>
      <c r="I668" s="341" t="str">
        <f t="array" ref="I668">if(U668="","",XLOOKUP(U668,Master[Company],Master[Blow],"Unknown",0,1))</f>
        <v/>
      </c>
      <c r="J668" s="341" t="str">
        <f t="array" ref="J668">if(U668="","",XLOOKUP(U668,Master[Company],Master[Pigging],"Unknown",0,1))</f>
        <v/>
      </c>
      <c r="K668" s="341" t="str">
        <f t="array" ref="K668">if(U668="","",XLOOKUP(U668,Master[Company],Master[Load Method],"Unknown",0,1))</f>
        <v/>
      </c>
      <c r="L668" s="341" t="str">
        <f t="array" ref="L668">if(U668="","",XLOOKUP(U668,Master[Company],Master[Line Distance],"Unknown",0,1))</f>
        <v/>
      </c>
      <c r="M668" s="394"/>
      <c r="N668" s="341"/>
      <c r="O668" s="341"/>
      <c r="P668" s="341" t="str">
        <f t="array" ref="P668">if(U668="","",XLOOKUP(U668,Master[Company],Master[Terms],"NA",0,1))</f>
        <v/>
      </c>
      <c r="Q668" s="341" t="str">
        <f t="shared" si="1"/>
        <v/>
      </c>
      <c r="R668" s="341" t="str">
        <f t="array" ref="R668">if(U668="","",XLOOKUP(U668,Master[Company],Master[Group],"NA",0,1))</f>
        <v/>
      </c>
      <c r="S668" s="341" t="str">
        <f t="array" ref="S668">if(U668="","",XLOOKUP(U668,Master[Company],Master[Loading Location],"NA",0,1))</f>
        <v/>
      </c>
      <c r="T668" s="341" t="str">
        <f t="array" ref="T668">if(U668="","",XLOOKUP(U668,Master[Company],Master[Acronym],"NA",0,1))</f>
        <v/>
      </c>
      <c r="U668" s="341"/>
      <c r="V668" s="342"/>
      <c r="W668" s="342"/>
      <c r="X668" s="341" t="str">
        <f t="shared" si="2"/>
        <v/>
      </c>
      <c r="Y668" s="341" t="str">
        <f t="shared" si="3"/>
        <v/>
      </c>
      <c r="Z668" s="341"/>
      <c r="AA668" s="341"/>
      <c r="AB668" s="341"/>
      <c r="AC668" s="401"/>
      <c r="AD668" s="563"/>
      <c r="AE668" s="564"/>
      <c r="AF668" s="564"/>
      <c r="AG668" s="564"/>
      <c r="AH668" s="564"/>
      <c r="AI668" s="564"/>
      <c r="AJ668" s="564"/>
      <c r="AK668" s="564"/>
      <c r="AL668" s="563"/>
      <c r="AM668" s="564"/>
      <c r="AN668" s="564"/>
      <c r="AO668" s="564"/>
      <c r="AP668" s="564"/>
      <c r="AQ668" s="564"/>
      <c r="AR668" s="564"/>
      <c r="AS668" s="564"/>
      <c r="AT668" s="401"/>
      <c r="AU668" s="399"/>
      <c r="AV668" s="617"/>
      <c r="AW668" s="401"/>
      <c r="AX668" s="401"/>
      <c r="AY668" s="341"/>
      <c r="AZ668" s="341"/>
      <c r="BA668" s="341"/>
      <c r="BB668" s="341"/>
      <c r="BC668" s="341"/>
      <c r="BD668" s="401"/>
      <c r="BE668" s="341"/>
      <c r="BF668" s="341"/>
      <c r="BG668" s="402"/>
      <c r="BH668" s="403"/>
      <c r="BI668" s="405"/>
      <c r="BJ668" s="405"/>
      <c r="BK668" s="405"/>
      <c r="BL668" s="405"/>
      <c r="BM668" s="514"/>
    </row>
    <row r="669" ht="18.75" customHeight="1">
      <c r="A669" s="400" t="str">
        <f t="shared" si="4"/>
        <v/>
      </c>
      <c r="B669" s="341"/>
      <c r="C669" s="559"/>
      <c r="D669" s="341"/>
      <c r="E669" s="638"/>
      <c r="F669" s="393"/>
      <c r="G669" s="341" t="str">
        <f t="array" ref="G669">IF(C669="","",XLOOKUP(C669,'Master Data'!K:K,'Master Data'!N:N,"Input in Master Data",0,1))</f>
        <v/>
      </c>
      <c r="H669" s="341" t="str">
        <f t="array" ref="H669">IF(C669="","",XLOOKUP(C669,'Master Data'!K:K,'Master Data'!O:O,"Input in Master Data",0,1))</f>
        <v/>
      </c>
      <c r="I669" s="341" t="str">
        <f t="array" ref="I669">if(U669="","",XLOOKUP(U669,Master[Company],Master[Blow],"Unknown",0,1))</f>
        <v/>
      </c>
      <c r="J669" s="341" t="str">
        <f t="array" ref="J669">if(U669="","",XLOOKUP(U669,Master[Company],Master[Pigging],"Unknown",0,1))</f>
        <v/>
      </c>
      <c r="K669" s="341" t="str">
        <f t="array" ref="K669">if(U669="","",XLOOKUP(U669,Master[Company],Master[Load Method],"Unknown",0,1))</f>
        <v/>
      </c>
      <c r="L669" s="341" t="str">
        <f t="array" ref="L669">if(U669="","",XLOOKUP(U669,Master[Company],Master[Line Distance],"Unknown",0,1))</f>
        <v/>
      </c>
      <c r="M669" s="394"/>
      <c r="N669" s="341"/>
      <c r="O669" s="341"/>
      <c r="P669" s="341" t="str">
        <f t="array" ref="P669">if(U669="","",XLOOKUP(U669,Master[Company],Master[Terms],"NA",0,1))</f>
        <v/>
      </c>
      <c r="Q669" s="341" t="str">
        <f t="shared" si="1"/>
        <v/>
      </c>
      <c r="R669" s="341" t="str">
        <f t="array" ref="R669">if(U669="","",XLOOKUP(U669,Master[Company],Master[Group],"NA",0,1))</f>
        <v/>
      </c>
      <c r="S669" s="341" t="str">
        <f t="array" ref="S669">if(U669="","",XLOOKUP(U669,Master[Company],Master[Loading Location],"NA",0,1))</f>
        <v/>
      </c>
      <c r="T669" s="341" t="str">
        <f t="array" ref="T669">if(U669="","",XLOOKUP(U669,Master[Company],Master[Acronym],"NA",0,1))</f>
        <v/>
      </c>
      <c r="U669" s="341"/>
      <c r="V669" s="342"/>
      <c r="W669" s="342"/>
      <c r="X669" s="341" t="str">
        <f t="shared" si="2"/>
        <v/>
      </c>
      <c r="Y669" s="341" t="str">
        <f t="shared" si="3"/>
        <v/>
      </c>
      <c r="Z669" s="341"/>
      <c r="AA669" s="341"/>
      <c r="AB669" s="341"/>
      <c r="AC669" s="401"/>
      <c r="AD669" s="563"/>
      <c r="AE669" s="564"/>
      <c r="AF669" s="564"/>
      <c r="AG669" s="564"/>
      <c r="AH669" s="564"/>
      <c r="AI669" s="564"/>
      <c r="AJ669" s="564"/>
      <c r="AK669" s="564"/>
      <c r="AL669" s="563"/>
      <c r="AM669" s="564"/>
      <c r="AN669" s="564"/>
      <c r="AO669" s="564"/>
      <c r="AP669" s="564"/>
      <c r="AQ669" s="564"/>
      <c r="AR669" s="564"/>
      <c r="AS669" s="564"/>
      <c r="AT669" s="401"/>
      <c r="AU669" s="399"/>
      <c r="AV669" s="617"/>
      <c r="AW669" s="401"/>
      <c r="AX669" s="401"/>
      <c r="AY669" s="341"/>
      <c r="AZ669" s="341"/>
      <c r="BA669" s="341"/>
      <c r="BB669" s="341"/>
      <c r="BC669" s="341"/>
      <c r="BD669" s="401"/>
      <c r="BE669" s="341"/>
      <c r="BF669" s="341"/>
      <c r="BG669" s="402"/>
      <c r="BH669" s="403"/>
      <c r="BI669" s="405"/>
      <c r="BJ669" s="405"/>
      <c r="BK669" s="405"/>
      <c r="BL669" s="405"/>
      <c r="BM669" s="514"/>
    </row>
    <row r="670" ht="18.75" customHeight="1">
      <c r="A670" s="400" t="str">
        <f t="shared" si="4"/>
        <v/>
      </c>
      <c r="B670" s="341"/>
      <c r="C670" s="559"/>
      <c r="D670" s="341"/>
      <c r="E670" s="638"/>
      <c r="F670" s="393"/>
      <c r="G670" s="341" t="str">
        <f t="array" ref="G670">IF(C670="","",XLOOKUP(C670,'Master Data'!K:K,'Master Data'!N:N,"Input in Master Data",0,1))</f>
        <v/>
      </c>
      <c r="H670" s="341" t="str">
        <f t="array" ref="H670">IF(C670="","",XLOOKUP(C670,'Master Data'!K:K,'Master Data'!O:O,"Input in Master Data",0,1))</f>
        <v/>
      </c>
      <c r="I670" s="341" t="str">
        <f t="array" ref="I670">if(U670="","",XLOOKUP(U670,Master[Company],Master[Blow],"Unknown",0,1))</f>
        <v/>
      </c>
      <c r="J670" s="341" t="str">
        <f t="array" ref="J670">if(U670="","",XLOOKUP(U670,Master[Company],Master[Pigging],"Unknown",0,1))</f>
        <v/>
      </c>
      <c r="K670" s="341" t="str">
        <f t="array" ref="K670">if(U670="","",XLOOKUP(U670,Master[Company],Master[Load Method],"Unknown",0,1))</f>
        <v/>
      </c>
      <c r="L670" s="341" t="str">
        <f t="array" ref="L670">if(U670="","",XLOOKUP(U670,Master[Company],Master[Line Distance],"Unknown",0,1))</f>
        <v/>
      </c>
      <c r="M670" s="394"/>
      <c r="N670" s="341"/>
      <c r="O670" s="341"/>
      <c r="P670" s="341" t="str">
        <f t="array" ref="P670">if(U670="","",XLOOKUP(U670,Master[Company],Master[Terms],"NA",0,1))</f>
        <v/>
      </c>
      <c r="Q670" s="341" t="str">
        <f t="shared" si="1"/>
        <v/>
      </c>
      <c r="R670" s="341" t="str">
        <f t="array" ref="R670">if(U670="","",XLOOKUP(U670,Master[Company],Master[Group],"NA",0,1))</f>
        <v/>
      </c>
      <c r="S670" s="341" t="str">
        <f t="array" ref="S670">if(U670="","",XLOOKUP(U670,Master[Company],Master[Loading Location],"NA",0,1))</f>
        <v/>
      </c>
      <c r="T670" s="341" t="str">
        <f t="array" ref="T670">if(U670="","",XLOOKUP(U670,Master[Company],Master[Acronym],"NA",0,1))</f>
        <v/>
      </c>
      <c r="U670" s="341"/>
      <c r="V670" s="342"/>
      <c r="W670" s="342"/>
      <c r="X670" s="341" t="str">
        <f t="shared" si="2"/>
        <v/>
      </c>
      <c r="Y670" s="341" t="str">
        <f t="shared" si="3"/>
        <v/>
      </c>
      <c r="Z670" s="341"/>
      <c r="AA670" s="341"/>
      <c r="AB670" s="341"/>
      <c r="AC670" s="401"/>
      <c r="AD670" s="563"/>
      <c r="AE670" s="564"/>
      <c r="AF670" s="564"/>
      <c r="AG670" s="564"/>
      <c r="AH670" s="564"/>
      <c r="AI670" s="564"/>
      <c r="AJ670" s="564"/>
      <c r="AK670" s="564"/>
      <c r="AL670" s="563"/>
      <c r="AM670" s="564"/>
      <c r="AN670" s="564"/>
      <c r="AO670" s="564"/>
      <c r="AP670" s="564"/>
      <c r="AQ670" s="564"/>
      <c r="AR670" s="564"/>
      <c r="AS670" s="564"/>
      <c r="AT670" s="401"/>
      <c r="AU670" s="399"/>
      <c r="AV670" s="617"/>
      <c r="AW670" s="401"/>
      <c r="AX670" s="401"/>
      <c r="AY670" s="341"/>
      <c r="AZ670" s="341"/>
      <c r="BA670" s="341"/>
      <c r="BB670" s="341"/>
      <c r="BC670" s="341"/>
      <c r="BD670" s="401"/>
      <c r="BE670" s="341"/>
      <c r="BF670" s="341"/>
      <c r="BG670" s="402"/>
      <c r="BH670" s="403"/>
      <c r="BI670" s="405"/>
      <c r="BJ670" s="405"/>
      <c r="BK670" s="405"/>
      <c r="BL670" s="405"/>
      <c r="BM670" s="514"/>
    </row>
    <row r="671" ht="18.75" customHeight="1">
      <c r="A671" s="400" t="str">
        <f t="shared" si="4"/>
        <v/>
      </c>
      <c r="B671" s="341"/>
      <c r="C671" s="559"/>
      <c r="D671" s="341"/>
      <c r="E671" s="638"/>
      <c r="F671" s="393"/>
      <c r="G671" s="341" t="str">
        <f t="array" ref="G671">IF(C671="","",XLOOKUP(C671,'Master Data'!K:K,'Master Data'!N:N,"Input in Master Data",0,1))</f>
        <v/>
      </c>
      <c r="H671" s="341" t="str">
        <f t="array" ref="H671">IF(C671="","",XLOOKUP(C671,'Master Data'!K:K,'Master Data'!O:O,"Input in Master Data",0,1))</f>
        <v/>
      </c>
      <c r="I671" s="341" t="str">
        <f t="array" ref="I671">if(U671="","",XLOOKUP(U671,Master[Company],Master[Blow],"Unknown",0,1))</f>
        <v/>
      </c>
      <c r="J671" s="341" t="str">
        <f t="array" ref="J671">if(U671="","",XLOOKUP(U671,Master[Company],Master[Pigging],"Unknown",0,1))</f>
        <v/>
      </c>
      <c r="K671" s="341" t="str">
        <f t="array" ref="K671">if(U671="","",XLOOKUP(U671,Master[Company],Master[Load Method],"Unknown",0,1))</f>
        <v/>
      </c>
      <c r="L671" s="341" t="str">
        <f t="array" ref="L671">if(U671="","",XLOOKUP(U671,Master[Company],Master[Line Distance],"Unknown",0,1))</f>
        <v/>
      </c>
      <c r="M671" s="394"/>
      <c r="N671" s="341"/>
      <c r="O671" s="341"/>
      <c r="P671" s="341" t="str">
        <f t="array" ref="P671">if(U671="","",XLOOKUP(U671,Master[Company],Master[Terms],"NA",0,1))</f>
        <v/>
      </c>
      <c r="Q671" s="341" t="str">
        <f t="shared" si="1"/>
        <v/>
      </c>
      <c r="R671" s="341" t="str">
        <f t="array" ref="R671">if(U671="","",XLOOKUP(U671,Master[Company],Master[Group],"NA",0,1))</f>
        <v/>
      </c>
      <c r="S671" s="341" t="str">
        <f t="array" ref="S671">if(U671="","",XLOOKUP(U671,Master[Company],Master[Loading Location],"NA",0,1))</f>
        <v/>
      </c>
      <c r="T671" s="341" t="str">
        <f t="array" ref="T671">if(U671="","",XLOOKUP(U671,Master[Company],Master[Acronym],"NA",0,1))</f>
        <v/>
      </c>
      <c r="U671" s="341"/>
      <c r="V671" s="342"/>
      <c r="W671" s="342"/>
      <c r="X671" s="341" t="str">
        <f t="shared" si="2"/>
        <v/>
      </c>
      <c r="Y671" s="341" t="str">
        <f t="shared" si="3"/>
        <v/>
      </c>
      <c r="Z671" s="341"/>
      <c r="AA671" s="341"/>
      <c r="AB671" s="341"/>
      <c r="AC671" s="401"/>
      <c r="AD671" s="563"/>
      <c r="AE671" s="564"/>
      <c r="AF671" s="564"/>
      <c r="AG671" s="564"/>
      <c r="AH671" s="564"/>
      <c r="AI671" s="564"/>
      <c r="AJ671" s="564"/>
      <c r="AK671" s="564"/>
      <c r="AL671" s="563"/>
      <c r="AM671" s="564"/>
      <c r="AN671" s="564"/>
      <c r="AO671" s="564"/>
      <c r="AP671" s="564"/>
      <c r="AQ671" s="564"/>
      <c r="AR671" s="564"/>
      <c r="AS671" s="564"/>
      <c r="AT671" s="401"/>
      <c r="AU671" s="399"/>
      <c r="AV671" s="617"/>
      <c r="AW671" s="401"/>
      <c r="AX671" s="401"/>
      <c r="AY671" s="341"/>
      <c r="AZ671" s="341"/>
      <c r="BA671" s="341"/>
      <c r="BB671" s="341"/>
      <c r="BC671" s="341"/>
      <c r="BD671" s="401"/>
      <c r="BE671" s="341"/>
      <c r="BF671" s="341"/>
      <c r="BG671" s="402"/>
      <c r="BH671" s="403"/>
      <c r="BI671" s="405"/>
      <c r="BJ671" s="405"/>
      <c r="BK671" s="405"/>
      <c r="BL671" s="405"/>
      <c r="BM671" s="514"/>
    </row>
    <row r="672" ht="18.75" customHeight="1">
      <c r="A672" s="400" t="str">
        <f t="shared" si="4"/>
        <v/>
      </c>
      <c r="B672" s="341"/>
      <c r="C672" s="559"/>
      <c r="D672" s="341"/>
      <c r="E672" s="638"/>
      <c r="F672" s="393"/>
      <c r="G672" s="341" t="str">
        <f t="array" ref="G672">IF(C672="","",XLOOKUP(C672,'Master Data'!K:K,'Master Data'!N:N,"Input in Master Data",0,1))</f>
        <v/>
      </c>
      <c r="H672" s="341" t="str">
        <f t="array" ref="H672">IF(C672="","",XLOOKUP(C672,'Master Data'!K:K,'Master Data'!O:O,"Input in Master Data",0,1))</f>
        <v/>
      </c>
      <c r="I672" s="341" t="str">
        <f t="array" ref="I672">if(U672="","",XLOOKUP(U672,Master[Company],Master[Blow],"Unknown",0,1))</f>
        <v/>
      </c>
      <c r="J672" s="341" t="str">
        <f t="array" ref="J672">if(U672="","",XLOOKUP(U672,Master[Company],Master[Pigging],"Unknown",0,1))</f>
        <v/>
      </c>
      <c r="K672" s="341" t="str">
        <f t="array" ref="K672">if(U672="","",XLOOKUP(U672,Master[Company],Master[Load Method],"Unknown",0,1))</f>
        <v/>
      </c>
      <c r="L672" s="341" t="str">
        <f t="array" ref="L672">if(U672="","",XLOOKUP(U672,Master[Company],Master[Line Distance],"Unknown",0,1))</f>
        <v/>
      </c>
      <c r="M672" s="394"/>
      <c r="N672" s="341"/>
      <c r="O672" s="341"/>
      <c r="P672" s="341" t="str">
        <f t="array" ref="P672">if(U672="","",XLOOKUP(U672,Master[Company],Master[Terms],"NA",0,1))</f>
        <v/>
      </c>
      <c r="Q672" s="341" t="str">
        <f t="shared" si="1"/>
        <v/>
      </c>
      <c r="R672" s="341" t="str">
        <f t="array" ref="R672">if(U672="","",XLOOKUP(U672,Master[Company],Master[Group],"NA",0,1))</f>
        <v/>
      </c>
      <c r="S672" s="341" t="str">
        <f t="array" ref="S672">if(U672="","",XLOOKUP(U672,Master[Company],Master[Loading Location],"NA",0,1))</f>
        <v/>
      </c>
      <c r="T672" s="341" t="str">
        <f t="array" ref="T672">if(U672="","",XLOOKUP(U672,Master[Company],Master[Acronym],"NA",0,1))</f>
        <v/>
      </c>
      <c r="U672" s="341"/>
      <c r="V672" s="342"/>
      <c r="W672" s="342"/>
      <c r="X672" s="341" t="str">
        <f t="shared" si="2"/>
        <v/>
      </c>
      <c r="Y672" s="341" t="str">
        <f t="shared" si="3"/>
        <v/>
      </c>
      <c r="Z672" s="341"/>
      <c r="AA672" s="341"/>
      <c r="AB672" s="341"/>
      <c r="AC672" s="401"/>
      <c r="AD672" s="563"/>
      <c r="AE672" s="564"/>
      <c r="AF672" s="564"/>
      <c r="AG672" s="564"/>
      <c r="AH672" s="564"/>
      <c r="AI672" s="564"/>
      <c r="AJ672" s="564"/>
      <c r="AK672" s="564"/>
      <c r="AL672" s="563"/>
      <c r="AM672" s="564"/>
      <c r="AN672" s="564"/>
      <c r="AO672" s="564"/>
      <c r="AP672" s="564"/>
      <c r="AQ672" s="564"/>
      <c r="AR672" s="564"/>
      <c r="AS672" s="564"/>
      <c r="AT672" s="401"/>
      <c r="AU672" s="399"/>
      <c r="AV672" s="617"/>
      <c r="AW672" s="401"/>
      <c r="AX672" s="401"/>
      <c r="AY672" s="341"/>
      <c r="AZ672" s="341"/>
      <c r="BA672" s="341"/>
      <c r="BB672" s="341"/>
      <c r="BC672" s="341"/>
      <c r="BD672" s="401"/>
      <c r="BE672" s="341"/>
      <c r="BF672" s="341"/>
      <c r="BG672" s="402"/>
      <c r="BH672" s="403"/>
      <c r="BI672" s="405"/>
      <c r="BJ672" s="405"/>
      <c r="BK672" s="405"/>
      <c r="BL672" s="405"/>
      <c r="BM672" s="514"/>
    </row>
    <row r="673" ht="18.75" customHeight="1">
      <c r="A673" s="400" t="str">
        <f t="shared" si="4"/>
        <v/>
      </c>
      <c r="B673" s="341"/>
      <c r="C673" s="559"/>
      <c r="D673" s="341"/>
      <c r="E673" s="638"/>
      <c r="F673" s="393"/>
      <c r="G673" s="341" t="str">
        <f t="array" ref="G673">IF(C673="","",XLOOKUP(C673,'Master Data'!K:K,'Master Data'!N:N,"Input in Master Data",0,1))</f>
        <v/>
      </c>
      <c r="H673" s="341" t="str">
        <f t="array" ref="H673">IF(C673="","",XLOOKUP(C673,'Master Data'!K:K,'Master Data'!O:O,"Input in Master Data",0,1))</f>
        <v/>
      </c>
      <c r="I673" s="341" t="str">
        <f t="array" ref="I673">if(U673="","",XLOOKUP(U673,Master[Company],Master[Blow],"Unknown",0,1))</f>
        <v/>
      </c>
      <c r="J673" s="341" t="str">
        <f t="array" ref="J673">if(U673="","",XLOOKUP(U673,Master[Company],Master[Pigging],"Unknown",0,1))</f>
        <v/>
      </c>
      <c r="K673" s="341" t="str">
        <f t="array" ref="K673">if(U673="","",XLOOKUP(U673,Master[Company],Master[Load Method],"Unknown",0,1))</f>
        <v/>
      </c>
      <c r="L673" s="341" t="str">
        <f t="array" ref="L673">if(U673="","",XLOOKUP(U673,Master[Company],Master[Line Distance],"Unknown",0,1))</f>
        <v/>
      </c>
      <c r="M673" s="394"/>
      <c r="N673" s="341"/>
      <c r="O673" s="341"/>
      <c r="P673" s="341" t="str">
        <f t="array" ref="P673">if(U673="","",XLOOKUP(U673,Master[Company],Master[Terms],"NA",0,1))</f>
        <v/>
      </c>
      <c r="Q673" s="341" t="str">
        <f t="shared" si="1"/>
        <v/>
      </c>
      <c r="R673" s="341" t="str">
        <f t="array" ref="R673">if(U673="","",XLOOKUP(U673,Master[Company],Master[Group],"NA",0,1))</f>
        <v/>
      </c>
      <c r="S673" s="341" t="str">
        <f t="array" ref="S673">if(U673="","",XLOOKUP(U673,Master[Company],Master[Loading Location],"NA",0,1))</f>
        <v/>
      </c>
      <c r="T673" s="341" t="str">
        <f t="array" ref="T673">if(U673="","",XLOOKUP(U673,Master[Company],Master[Acronym],"NA",0,1))</f>
        <v/>
      </c>
      <c r="U673" s="341"/>
      <c r="V673" s="342"/>
      <c r="W673" s="342"/>
      <c r="X673" s="341" t="str">
        <f t="shared" si="2"/>
        <v/>
      </c>
      <c r="Y673" s="341" t="str">
        <f t="shared" si="3"/>
        <v/>
      </c>
      <c r="Z673" s="341"/>
      <c r="AA673" s="341"/>
      <c r="AB673" s="341"/>
      <c r="AC673" s="401"/>
      <c r="AD673" s="563"/>
      <c r="AE673" s="564"/>
      <c r="AF673" s="564"/>
      <c r="AG673" s="564"/>
      <c r="AH673" s="564"/>
      <c r="AI673" s="564"/>
      <c r="AJ673" s="564"/>
      <c r="AK673" s="564"/>
      <c r="AL673" s="563"/>
      <c r="AM673" s="564"/>
      <c r="AN673" s="564"/>
      <c r="AO673" s="564"/>
      <c r="AP673" s="564"/>
      <c r="AQ673" s="564"/>
      <c r="AR673" s="564"/>
      <c r="AS673" s="564"/>
      <c r="AT673" s="401"/>
      <c r="AU673" s="399"/>
      <c r="AV673" s="617"/>
      <c r="AW673" s="401"/>
      <c r="AX673" s="401"/>
      <c r="AY673" s="341"/>
      <c r="AZ673" s="341"/>
      <c r="BA673" s="341"/>
      <c r="BB673" s="341"/>
      <c r="BC673" s="341"/>
      <c r="BD673" s="401"/>
      <c r="BE673" s="341"/>
      <c r="BF673" s="341"/>
      <c r="BG673" s="402"/>
      <c r="BH673" s="403"/>
      <c r="BI673" s="405"/>
      <c r="BJ673" s="405"/>
      <c r="BK673" s="405"/>
      <c r="BL673" s="405"/>
      <c r="BM673" s="514"/>
    </row>
    <row r="674" ht="18.75" customHeight="1">
      <c r="A674" s="400" t="str">
        <f t="shared" si="4"/>
        <v/>
      </c>
      <c r="B674" s="341"/>
      <c r="C674" s="559"/>
      <c r="D674" s="341"/>
      <c r="E674" s="638"/>
      <c r="F674" s="393"/>
      <c r="G674" s="341" t="str">
        <f t="array" ref="G674">IF(C674="","",XLOOKUP(C674,'Master Data'!K:K,'Master Data'!N:N,"Input in Master Data",0,1))</f>
        <v/>
      </c>
      <c r="H674" s="341" t="str">
        <f t="array" ref="H674">IF(C674="","",XLOOKUP(C674,'Master Data'!K:K,'Master Data'!O:O,"Input in Master Data",0,1))</f>
        <v/>
      </c>
      <c r="I674" s="341" t="str">
        <f t="array" ref="I674">if(U674="","",XLOOKUP(U674,Master[Company],Master[Blow],"Unknown",0,1))</f>
        <v/>
      </c>
      <c r="J674" s="341" t="str">
        <f t="array" ref="J674">if(U674="","",XLOOKUP(U674,Master[Company],Master[Pigging],"Unknown",0,1))</f>
        <v/>
      </c>
      <c r="K674" s="341" t="str">
        <f t="array" ref="K674">if(U674="","",XLOOKUP(U674,Master[Company],Master[Load Method],"Unknown",0,1))</f>
        <v/>
      </c>
      <c r="L674" s="341" t="str">
        <f t="array" ref="L674">if(U674="","",XLOOKUP(U674,Master[Company],Master[Line Distance],"Unknown",0,1))</f>
        <v/>
      </c>
      <c r="M674" s="394"/>
      <c r="N674" s="341"/>
      <c r="O674" s="341"/>
      <c r="P674" s="341" t="str">
        <f t="array" ref="P674">if(U674="","",XLOOKUP(U674,Master[Company],Master[Terms],"NA",0,1))</f>
        <v/>
      </c>
      <c r="Q674" s="341" t="str">
        <f t="shared" si="1"/>
        <v/>
      </c>
      <c r="R674" s="341" t="str">
        <f t="array" ref="R674">if(U674="","",XLOOKUP(U674,Master[Company],Master[Group],"NA",0,1))</f>
        <v/>
      </c>
      <c r="S674" s="341" t="str">
        <f t="array" ref="S674">if(U674="","",XLOOKUP(U674,Master[Company],Master[Loading Location],"NA",0,1))</f>
        <v/>
      </c>
      <c r="T674" s="341" t="str">
        <f t="array" ref="T674">if(U674="","",XLOOKUP(U674,Master[Company],Master[Acronym],"NA",0,1))</f>
        <v/>
      </c>
      <c r="U674" s="341"/>
      <c r="V674" s="342"/>
      <c r="W674" s="342"/>
      <c r="X674" s="341" t="str">
        <f t="shared" si="2"/>
        <v/>
      </c>
      <c r="Y674" s="341" t="str">
        <f t="shared" si="3"/>
        <v/>
      </c>
      <c r="Z674" s="341"/>
      <c r="AA674" s="341"/>
      <c r="AB674" s="341"/>
      <c r="AC674" s="401"/>
      <c r="AD674" s="563"/>
      <c r="AE674" s="564"/>
      <c r="AF674" s="564"/>
      <c r="AG674" s="564"/>
      <c r="AH674" s="564"/>
      <c r="AI674" s="564"/>
      <c r="AJ674" s="564"/>
      <c r="AK674" s="564"/>
      <c r="AL674" s="563"/>
      <c r="AM674" s="564"/>
      <c r="AN674" s="564"/>
      <c r="AO674" s="564"/>
      <c r="AP674" s="564"/>
      <c r="AQ674" s="564"/>
      <c r="AR674" s="564"/>
      <c r="AS674" s="564"/>
      <c r="AT674" s="401"/>
      <c r="AU674" s="399"/>
      <c r="AV674" s="617"/>
      <c r="AW674" s="401"/>
      <c r="AX674" s="401"/>
      <c r="AY674" s="341"/>
      <c r="AZ674" s="341"/>
      <c r="BA674" s="341"/>
      <c r="BB674" s="341"/>
      <c r="BC674" s="341"/>
      <c r="BD674" s="401"/>
      <c r="BE674" s="341"/>
      <c r="BF674" s="341"/>
      <c r="BG674" s="402"/>
      <c r="BH674" s="403"/>
      <c r="BI674" s="405"/>
      <c r="BJ674" s="405"/>
      <c r="BK674" s="405"/>
      <c r="BL674" s="405"/>
      <c r="BM674" s="514"/>
    </row>
    <row r="675" ht="18.75" customHeight="1">
      <c r="A675" s="400" t="str">
        <f t="shared" si="4"/>
        <v/>
      </c>
      <c r="B675" s="341"/>
      <c r="C675" s="559"/>
      <c r="D675" s="341"/>
      <c r="E675" s="638"/>
      <c r="F675" s="393"/>
      <c r="G675" s="341" t="str">
        <f t="array" ref="G675">IF(C675="","",XLOOKUP(C675,'Master Data'!K:K,'Master Data'!N:N,"Input in Master Data",0,1))</f>
        <v/>
      </c>
      <c r="H675" s="341" t="str">
        <f t="array" ref="H675">IF(C675="","",XLOOKUP(C675,'Master Data'!K:K,'Master Data'!O:O,"Input in Master Data",0,1))</f>
        <v/>
      </c>
      <c r="I675" s="341" t="str">
        <f t="array" ref="I675">if(U675="","",XLOOKUP(U675,Master[Company],Master[Blow],"Unknown",0,1))</f>
        <v/>
      </c>
      <c r="J675" s="341" t="str">
        <f t="array" ref="J675">if(U675="","",XLOOKUP(U675,Master[Company],Master[Pigging],"Unknown",0,1))</f>
        <v/>
      </c>
      <c r="K675" s="341" t="str">
        <f t="array" ref="K675">if(U675="","",XLOOKUP(U675,Master[Company],Master[Load Method],"Unknown",0,1))</f>
        <v/>
      </c>
      <c r="L675" s="341" t="str">
        <f t="array" ref="L675">if(U675="","",XLOOKUP(U675,Master[Company],Master[Line Distance],"Unknown",0,1))</f>
        <v/>
      </c>
      <c r="M675" s="394"/>
      <c r="N675" s="341"/>
      <c r="O675" s="341"/>
      <c r="P675" s="341" t="str">
        <f t="array" ref="P675">if(U675="","",XLOOKUP(U675,Master[Company],Master[Terms],"NA",0,1))</f>
        <v/>
      </c>
      <c r="Q675" s="341" t="str">
        <f t="shared" si="1"/>
        <v/>
      </c>
      <c r="R675" s="341" t="str">
        <f t="array" ref="R675">if(U675="","",XLOOKUP(U675,Master[Company],Master[Group],"NA",0,1))</f>
        <v/>
      </c>
      <c r="S675" s="341" t="str">
        <f t="array" ref="S675">if(U675="","",XLOOKUP(U675,Master[Company],Master[Loading Location],"NA",0,1))</f>
        <v/>
      </c>
      <c r="T675" s="341" t="str">
        <f t="array" ref="T675">if(U675="","",XLOOKUP(U675,Master[Company],Master[Acronym],"NA",0,1))</f>
        <v/>
      </c>
      <c r="U675" s="341"/>
      <c r="V675" s="342"/>
      <c r="W675" s="342"/>
      <c r="X675" s="341" t="str">
        <f t="shared" si="2"/>
        <v/>
      </c>
      <c r="Y675" s="341" t="str">
        <f t="shared" si="3"/>
        <v/>
      </c>
      <c r="Z675" s="341"/>
      <c r="AA675" s="341"/>
      <c r="AB675" s="341"/>
      <c r="AC675" s="401"/>
      <c r="AD675" s="563"/>
      <c r="AE675" s="564"/>
      <c r="AF675" s="564"/>
      <c r="AG675" s="564"/>
      <c r="AH675" s="564"/>
      <c r="AI675" s="564"/>
      <c r="AJ675" s="564"/>
      <c r="AK675" s="564"/>
      <c r="AL675" s="563"/>
      <c r="AM675" s="564"/>
      <c r="AN675" s="564"/>
      <c r="AO675" s="564"/>
      <c r="AP675" s="564"/>
      <c r="AQ675" s="564"/>
      <c r="AR675" s="564"/>
      <c r="AS675" s="564"/>
      <c r="AT675" s="401"/>
      <c r="AU675" s="399"/>
      <c r="AV675" s="617"/>
      <c r="AW675" s="401"/>
      <c r="AX675" s="401"/>
      <c r="AY675" s="341"/>
      <c r="AZ675" s="341"/>
      <c r="BA675" s="341"/>
      <c r="BB675" s="341"/>
      <c r="BC675" s="341"/>
      <c r="BD675" s="401"/>
      <c r="BE675" s="341"/>
      <c r="BF675" s="341"/>
      <c r="BG675" s="402"/>
      <c r="BH675" s="403"/>
      <c r="BI675" s="405"/>
      <c r="BJ675" s="405"/>
      <c r="BK675" s="405"/>
      <c r="BL675" s="405"/>
      <c r="BM675" s="514"/>
    </row>
    <row r="676" ht="18.75" customHeight="1">
      <c r="A676" s="400" t="str">
        <f t="shared" si="4"/>
        <v/>
      </c>
      <c r="B676" s="341"/>
      <c r="C676" s="559"/>
      <c r="D676" s="341"/>
      <c r="E676" s="638"/>
      <c r="F676" s="393"/>
      <c r="G676" s="341" t="str">
        <f t="array" ref="G676">IF(C676="","",XLOOKUP(C676,'Master Data'!K:K,'Master Data'!N:N,"Input in Master Data",0,1))</f>
        <v/>
      </c>
      <c r="H676" s="341" t="str">
        <f t="array" ref="H676">IF(C676="","",XLOOKUP(C676,'Master Data'!K:K,'Master Data'!O:O,"Input in Master Data",0,1))</f>
        <v/>
      </c>
      <c r="I676" s="341" t="str">
        <f t="array" ref="I676">if(U676="","",XLOOKUP(U676,Master[Company],Master[Blow],"Unknown",0,1))</f>
        <v/>
      </c>
      <c r="J676" s="341" t="str">
        <f t="array" ref="J676">if(U676="","",XLOOKUP(U676,Master[Company],Master[Pigging],"Unknown",0,1))</f>
        <v/>
      </c>
      <c r="K676" s="341" t="str">
        <f t="array" ref="K676">if(U676="","",XLOOKUP(U676,Master[Company],Master[Load Method],"Unknown",0,1))</f>
        <v/>
      </c>
      <c r="L676" s="341" t="str">
        <f t="array" ref="L676">if(U676="","",XLOOKUP(U676,Master[Company],Master[Line Distance],"Unknown",0,1))</f>
        <v/>
      </c>
      <c r="M676" s="394"/>
      <c r="N676" s="341"/>
      <c r="O676" s="341"/>
      <c r="P676" s="341" t="str">
        <f t="array" ref="P676">if(U676="","",XLOOKUP(U676,Master[Company],Master[Terms],"NA",0,1))</f>
        <v/>
      </c>
      <c r="Q676" s="341" t="str">
        <f t="shared" si="1"/>
        <v/>
      </c>
      <c r="R676" s="341" t="str">
        <f t="array" ref="R676">if(U676="","",XLOOKUP(U676,Master[Company],Master[Group],"NA",0,1))</f>
        <v/>
      </c>
      <c r="S676" s="341" t="str">
        <f t="array" ref="S676">if(U676="","",XLOOKUP(U676,Master[Company],Master[Loading Location],"NA",0,1))</f>
        <v/>
      </c>
      <c r="T676" s="341" t="str">
        <f t="array" ref="T676">if(U676="","",XLOOKUP(U676,Master[Company],Master[Acronym],"NA",0,1))</f>
        <v/>
      </c>
      <c r="U676" s="341"/>
      <c r="V676" s="342"/>
      <c r="W676" s="342"/>
      <c r="X676" s="341" t="str">
        <f t="shared" si="2"/>
        <v/>
      </c>
      <c r="Y676" s="341" t="str">
        <f t="shared" si="3"/>
        <v/>
      </c>
      <c r="Z676" s="341"/>
      <c r="AA676" s="341"/>
      <c r="AB676" s="341"/>
      <c r="AC676" s="401"/>
      <c r="AD676" s="563"/>
      <c r="AE676" s="564"/>
      <c r="AF676" s="564"/>
      <c r="AG676" s="564"/>
      <c r="AH676" s="564"/>
      <c r="AI676" s="564"/>
      <c r="AJ676" s="564"/>
      <c r="AK676" s="564"/>
      <c r="AL676" s="563"/>
      <c r="AM676" s="564"/>
      <c r="AN676" s="564"/>
      <c r="AO676" s="564"/>
      <c r="AP676" s="564"/>
      <c r="AQ676" s="564"/>
      <c r="AR676" s="564"/>
      <c r="AS676" s="564"/>
      <c r="AT676" s="401"/>
      <c r="AU676" s="399"/>
      <c r="AV676" s="617"/>
      <c r="AW676" s="401"/>
      <c r="AX676" s="401"/>
      <c r="AY676" s="341"/>
      <c r="AZ676" s="341"/>
      <c r="BA676" s="341"/>
      <c r="BB676" s="341"/>
      <c r="BC676" s="341"/>
      <c r="BD676" s="401"/>
      <c r="BE676" s="341"/>
      <c r="BF676" s="341"/>
      <c r="BG676" s="402"/>
      <c r="BH676" s="403"/>
      <c r="BI676" s="405"/>
      <c r="BJ676" s="405"/>
      <c r="BK676" s="405"/>
      <c r="BL676" s="405"/>
      <c r="BM676" s="514"/>
    </row>
    <row r="677" ht="18.75" customHeight="1">
      <c r="A677" s="400" t="str">
        <f t="shared" si="4"/>
        <v/>
      </c>
      <c r="B677" s="341"/>
      <c r="C677" s="559"/>
      <c r="D677" s="341"/>
      <c r="E677" s="638"/>
      <c r="F677" s="393"/>
      <c r="G677" s="341" t="str">
        <f t="array" ref="G677">IF(C677="","",XLOOKUP(C677,'Master Data'!K:K,'Master Data'!N:N,"Input in Master Data",0,1))</f>
        <v/>
      </c>
      <c r="H677" s="341" t="str">
        <f t="array" ref="H677">IF(C677="","",XLOOKUP(C677,'Master Data'!K:K,'Master Data'!O:O,"Input in Master Data",0,1))</f>
        <v/>
      </c>
      <c r="I677" s="341" t="str">
        <f t="array" ref="I677">if(U677="","",XLOOKUP(U677,Master[Company],Master[Blow],"Unknown",0,1))</f>
        <v/>
      </c>
      <c r="J677" s="341" t="str">
        <f t="array" ref="J677">if(U677="","",XLOOKUP(U677,Master[Company],Master[Pigging],"Unknown",0,1))</f>
        <v/>
      </c>
      <c r="K677" s="341" t="str">
        <f t="array" ref="K677">if(U677="","",XLOOKUP(U677,Master[Company],Master[Load Method],"Unknown",0,1))</f>
        <v/>
      </c>
      <c r="L677" s="341" t="str">
        <f t="array" ref="L677">if(U677="","",XLOOKUP(U677,Master[Company],Master[Line Distance],"Unknown",0,1))</f>
        <v/>
      </c>
      <c r="M677" s="394"/>
      <c r="N677" s="341"/>
      <c r="O677" s="341"/>
      <c r="P677" s="341" t="str">
        <f t="array" ref="P677">if(U677="","",XLOOKUP(U677,Master[Company],Master[Terms],"NA",0,1))</f>
        <v/>
      </c>
      <c r="Q677" s="341" t="str">
        <f t="shared" si="1"/>
        <v/>
      </c>
      <c r="R677" s="341" t="str">
        <f t="array" ref="R677">if(U677="","",XLOOKUP(U677,Master[Company],Master[Group],"NA",0,1))</f>
        <v/>
      </c>
      <c r="S677" s="341" t="str">
        <f t="array" ref="S677">if(U677="","",XLOOKUP(U677,Master[Company],Master[Loading Location],"NA",0,1))</f>
        <v/>
      </c>
      <c r="T677" s="341" t="str">
        <f t="array" ref="T677">if(U677="","",XLOOKUP(U677,Master[Company],Master[Acronym],"NA",0,1))</f>
        <v/>
      </c>
      <c r="U677" s="341"/>
      <c r="V677" s="342"/>
      <c r="W677" s="342"/>
      <c r="X677" s="341" t="str">
        <f t="shared" si="2"/>
        <v/>
      </c>
      <c r="Y677" s="341" t="str">
        <f t="shared" si="3"/>
        <v/>
      </c>
      <c r="Z677" s="341"/>
      <c r="AA677" s="341"/>
      <c r="AB677" s="341"/>
      <c r="AC677" s="401"/>
      <c r="AD677" s="563"/>
      <c r="AE677" s="564"/>
      <c r="AF677" s="564"/>
      <c r="AG677" s="564"/>
      <c r="AH677" s="564"/>
      <c r="AI677" s="564"/>
      <c r="AJ677" s="564"/>
      <c r="AK677" s="564"/>
      <c r="AL677" s="563"/>
      <c r="AM677" s="564"/>
      <c r="AN677" s="564"/>
      <c r="AO677" s="564"/>
      <c r="AP677" s="564"/>
      <c r="AQ677" s="564"/>
      <c r="AR677" s="564"/>
      <c r="AS677" s="564"/>
      <c r="AT677" s="401"/>
      <c r="AU677" s="399"/>
      <c r="AV677" s="617"/>
      <c r="AW677" s="401"/>
      <c r="AX677" s="401"/>
      <c r="AY677" s="341"/>
      <c r="AZ677" s="341"/>
      <c r="BA677" s="341"/>
      <c r="BB677" s="341"/>
      <c r="BC677" s="341"/>
      <c r="BD677" s="401"/>
      <c r="BE677" s="341"/>
      <c r="BF677" s="341"/>
      <c r="BG677" s="402"/>
      <c r="BH677" s="403"/>
      <c r="BI677" s="405"/>
      <c r="BJ677" s="405"/>
      <c r="BK677" s="405"/>
      <c r="BL677" s="405"/>
      <c r="BM677" s="514"/>
    </row>
    <row r="678" ht="18.75" customHeight="1">
      <c r="A678" s="400" t="str">
        <f t="shared" si="4"/>
        <v/>
      </c>
      <c r="B678" s="341"/>
      <c r="C678" s="559"/>
      <c r="D678" s="341"/>
      <c r="E678" s="638"/>
      <c r="F678" s="393"/>
      <c r="G678" s="341" t="str">
        <f t="array" ref="G678">IF(C678="","",XLOOKUP(C678,'Master Data'!K:K,'Master Data'!N:N,"Input in Master Data",0,1))</f>
        <v/>
      </c>
      <c r="H678" s="341" t="str">
        <f t="array" ref="H678">IF(C678="","",XLOOKUP(C678,'Master Data'!K:K,'Master Data'!O:O,"Input in Master Data",0,1))</f>
        <v/>
      </c>
      <c r="I678" s="341" t="str">
        <f t="array" ref="I678">if(U678="","",XLOOKUP(U678,Master[Company],Master[Blow],"Unknown",0,1))</f>
        <v/>
      </c>
      <c r="J678" s="341" t="str">
        <f t="array" ref="J678">if(U678="","",XLOOKUP(U678,Master[Company],Master[Pigging],"Unknown",0,1))</f>
        <v/>
      </c>
      <c r="K678" s="341" t="str">
        <f t="array" ref="K678">if(U678="","",XLOOKUP(U678,Master[Company],Master[Load Method],"Unknown",0,1))</f>
        <v/>
      </c>
      <c r="L678" s="341" t="str">
        <f t="array" ref="L678">if(U678="","",XLOOKUP(U678,Master[Company],Master[Line Distance],"Unknown",0,1))</f>
        <v/>
      </c>
      <c r="M678" s="394"/>
      <c r="N678" s="341"/>
      <c r="O678" s="341"/>
      <c r="P678" s="341" t="str">
        <f t="array" ref="P678">if(U678="","",XLOOKUP(U678,Master[Company],Master[Terms],"NA",0,1))</f>
        <v/>
      </c>
      <c r="Q678" s="341" t="str">
        <f t="shared" si="1"/>
        <v/>
      </c>
      <c r="R678" s="341" t="str">
        <f t="array" ref="R678">if(U678="","",XLOOKUP(U678,Master[Company],Master[Group],"NA",0,1))</f>
        <v/>
      </c>
      <c r="S678" s="341" t="str">
        <f t="array" ref="S678">if(U678="","",XLOOKUP(U678,Master[Company],Master[Loading Location],"NA",0,1))</f>
        <v/>
      </c>
      <c r="T678" s="341" t="str">
        <f t="array" ref="T678">if(U678="","",XLOOKUP(U678,Master[Company],Master[Acronym],"NA",0,1))</f>
        <v/>
      </c>
      <c r="U678" s="341"/>
      <c r="V678" s="342"/>
      <c r="W678" s="342"/>
      <c r="X678" s="341" t="str">
        <f t="shared" si="2"/>
        <v/>
      </c>
      <c r="Y678" s="341" t="str">
        <f t="shared" si="3"/>
        <v/>
      </c>
      <c r="Z678" s="341"/>
      <c r="AA678" s="341"/>
      <c r="AB678" s="341"/>
      <c r="AC678" s="401"/>
      <c r="AD678" s="563"/>
      <c r="AE678" s="564"/>
      <c r="AF678" s="564"/>
      <c r="AG678" s="564"/>
      <c r="AH678" s="564"/>
      <c r="AI678" s="564"/>
      <c r="AJ678" s="564"/>
      <c r="AK678" s="564"/>
      <c r="AL678" s="563"/>
      <c r="AM678" s="564"/>
      <c r="AN678" s="564"/>
      <c r="AO678" s="564"/>
      <c r="AP678" s="564"/>
      <c r="AQ678" s="564"/>
      <c r="AR678" s="564"/>
      <c r="AS678" s="564"/>
      <c r="AT678" s="401"/>
      <c r="AU678" s="399"/>
      <c r="AV678" s="617"/>
      <c r="AW678" s="401"/>
      <c r="AX678" s="401"/>
      <c r="AY678" s="341"/>
      <c r="AZ678" s="341"/>
      <c r="BA678" s="341"/>
      <c r="BB678" s="341"/>
      <c r="BC678" s="341"/>
      <c r="BD678" s="401"/>
      <c r="BE678" s="341"/>
      <c r="BF678" s="341"/>
      <c r="BG678" s="402"/>
      <c r="BH678" s="403"/>
      <c r="BI678" s="405"/>
      <c r="BJ678" s="405"/>
      <c r="BK678" s="405"/>
      <c r="BL678" s="405"/>
      <c r="BM678" s="514"/>
    </row>
    <row r="679" ht="18.75" customHeight="1">
      <c r="A679" s="400" t="str">
        <f t="shared" si="4"/>
        <v/>
      </c>
      <c r="B679" s="341"/>
      <c r="C679" s="559"/>
      <c r="D679" s="341"/>
      <c r="E679" s="638"/>
      <c r="F679" s="393"/>
      <c r="G679" s="341" t="str">
        <f t="array" ref="G679">IF(C679="","",XLOOKUP(C679,'Master Data'!K:K,'Master Data'!N:N,"Input in Master Data",0,1))</f>
        <v/>
      </c>
      <c r="H679" s="341" t="str">
        <f t="array" ref="H679">IF(C679="","",XLOOKUP(C679,'Master Data'!K:K,'Master Data'!O:O,"Input in Master Data",0,1))</f>
        <v/>
      </c>
      <c r="I679" s="341" t="str">
        <f t="array" ref="I679">if(U679="","",XLOOKUP(U679,Master[Company],Master[Blow],"Unknown",0,1))</f>
        <v/>
      </c>
      <c r="J679" s="341" t="str">
        <f t="array" ref="J679">if(U679="","",XLOOKUP(U679,Master[Company],Master[Pigging],"Unknown",0,1))</f>
        <v/>
      </c>
      <c r="K679" s="341" t="str">
        <f t="array" ref="K679">if(U679="","",XLOOKUP(U679,Master[Company],Master[Load Method],"Unknown",0,1))</f>
        <v/>
      </c>
      <c r="L679" s="341" t="str">
        <f t="array" ref="L679">if(U679="","",XLOOKUP(U679,Master[Company],Master[Line Distance],"Unknown",0,1))</f>
        <v/>
      </c>
      <c r="M679" s="394"/>
      <c r="N679" s="341"/>
      <c r="O679" s="341"/>
      <c r="P679" s="341" t="str">
        <f t="array" ref="P679">if(U679="","",XLOOKUP(U679,Master[Company],Master[Terms],"NA",0,1))</f>
        <v/>
      </c>
      <c r="Q679" s="341" t="str">
        <f t="shared" si="1"/>
        <v/>
      </c>
      <c r="R679" s="341" t="str">
        <f t="array" ref="R679">if(U679="","",XLOOKUP(U679,Master[Company],Master[Group],"NA",0,1))</f>
        <v/>
      </c>
      <c r="S679" s="341" t="str">
        <f t="array" ref="S679">if(U679="","",XLOOKUP(U679,Master[Company],Master[Loading Location],"NA",0,1))</f>
        <v/>
      </c>
      <c r="T679" s="341" t="str">
        <f t="array" ref="T679">if(U679="","",XLOOKUP(U679,Master[Company],Master[Acronym],"NA",0,1))</f>
        <v/>
      </c>
      <c r="U679" s="341"/>
      <c r="V679" s="342"/>
      <c r="W679" s="342"/>
      <c r="X679" s="341" t="str">
        <f t="shared" si="2"/>
        <v/>
      </c>
      <c r="Y679" s="341" t="str">
        <f t="shared" si="3"/>
        <v/>
      </c>
      <c r="Z679" s="341"/>
      <c r="AA679" s="341"/>
      <c r="AB679" s="341"/>
      <c r="AC679" s="401"/>
      <c r="AD679" s="563"/>
      <c r="AE679" s="564"/>
      <c r="AF679" s="564"/>
      <c r="AG679" s="564"/>
      <c r="AH679" s="564"/>
      <c r="AI679" s="564"/>
      <c r="AJ679" s="564"/>
      <c r="AK679" s="564"/>
      <c r="AL679" s="563"/>
      <c r="AM679" s="564"/>
      <c r="AN679" s="564"/>
      <c r="AO679" s="564"/>
      <c r="AP679" s="564"/>
      <c r="AQ679" s="564"/>
      <c r="AR679" s="564"/>
      <c r="AS679" s="564"/>
      <c r="AT679" s="401"/>
      <c r="AU679" s="399"/>
      <c r="AV679" s="617"/>
      <c r="AW679" s="401"/>
      <c r="AX679" s="401"/>
      <c r="AY679" s="341"/>
      <c r="AZ679" s="341"/>
      <c r="BA679" s="341"/>
      <c r="BB679" s="341"/>
      <c r="BC679" s="341"/>
      <c r="BD679" s="401"/>
      <c r="BE679" s="341"/>
      <c r="BF679" s="341"/>
      <c r="BG679" s="402"/>
      <c r="BH679" s="403"/>
      <c r="BI679" s="405"/>
      <c r="BJ679" s="405"/>
      <c r="BK679" s="405"/>
      <c r="BL679" s="405"/>
      <c r="BM679" s="514"/>
    </row>
    <row r="680" ht="18.75" customHeight="1">
      <c r="A680" s="400" t="str">
        <f t="shared" si="4"/>
        <v/>
      </c>
      <c r="B680" s="341"/>
      <c r="C680" s="559"/>
      <c r="D680" s="341"/>
      <c r="E680" s="638"/>
      <c r="F680" s="393"/>
      <c r="G680" s="341" t="str">
        <f t="array" ref="G680">IF(C680="","",XLOOKUP(C680,'Master Data'!K:K,'Master Data'!N:N,"Input in Master Data",0,1))</f>
        <v/>
      </c>
      <c r="H680" s="341" t="str">
        <f t="array" ref="H680">IF(C680="","",XLOOKUP(C680,'Master Data'!K:K,'Master Data'!O:O,"Input in Master Data",0,1))</f>
        <v/>
      </c>
      <c r="I680" s="341" t="str">
        <f t="array" ref="I680">if(U680="","",XLOOKUP(U680,Master[Company],Master[Blow],"Unknown",0,1))</f>
        <v/>
      </c>
      <c r="J680" s="341" t="str">
        <f t="array" ref="J680">if(U680="","",XLOOKUP(U680,Master[Company],Master[Pigging],"Unknown",0,1))</f>
        <v/>
      </c>
      <c r="K680" s="341" t="str">
        <f t="array" ref="K680">if(U680="","",XLOOKUP(U680,Master[Company],Master[Load Method],"Unknown",0,1))</f>
        <v/>
      </c>
      <c r="L680" s="341" t="str">
        <f t="array" ref="L680">if(U680="","",XLOOKUP(U680,Master[Company],Master[Line Distance],"Unknown",0,1))</f>
        <v/>
      </c>
      <c r="M680" s="394"/>
      <c r="N680" s="341"/>
      <c r="O680" s="341"/>
      <c r="P680" s="341" t="str">
        <f t="array" ref="P680">if(U680="","",XLOOKUP(U680,Master[Company],Master[Terms],"NA",0,1))</f>
        <v/>
      </c>
      <c r="Q680" s="341" t="str">
        <f t="shared" si="1"/>
        <v/>
      </c>
      <c r="R680" s="341" t="str">
        <f t="array" ref="R680">if(U680="","",XLOOKUP(U680,Master[Company],Master[Group],"NA",0,1))</f>
        <v/>
      </c>
      <c r="S680" s="341" t="str">
        <f t="array" ref="S680">if(U680="","",XLOOKUP(U680,Master[Company],Master[Loading Location],"NA",0,1))</f>
        <v/>
      </c>
      <c r="T680" s="341" t="str">
        <f t="array" ref="T680">if(U680="","",XLOOKUP(U680,Master[Company],Master[Acronym],"NA",0,1))</f>
        <v/>
      </c>
      <c r="U680" s="341"/>
      <c r="V680" s="342"/>
      <c r="W680" s="342"/>
      <c r="X680" s="341" t="str">
        <f t="shared" si="2"/>
        <v/>
      </c>
      <c r="Y680" s="341" t="str">
        <f t="shared" si="3"/>
        <v/>
      </c>
      <c r="Z680" s="341"/>
      <c r="AA680" s="341"/>
      <c r="AB680" s="341"/>
      <c r="AC680" s="401"/>
      <c r="AD680" s="563"/>
      <c r="AE680" s="564"/>
      <c r="AF680" s="564"/>
      <c r="AG680" s="564"/>
      <c r="AH680" s="564"/>
      <c r="AI680" s="564"/>
      <c r="AJ680" s="564"/>
      <c r="AK680" s="564"/>
      <c r="AL680" s="563"/>
      <c r="AM680" s="564"/>
      <c r="AN680" s="564"/>
      <c r="AO680" s="564"/>
      <c r="AP680" s="564"/>
      <c r="AQ680" s="564"/>
      <c r="AR680" s="564"/>
      <c r="AS680" s="564"/>
      <c r="AT680" s="401"/>
      <c r="AU680" s="399"/>
      <c r="AV680" s="617"/>
      <c r="AW680" s="401"/>
      <c r="AX680" s="401"/>
      <c r="AY680" s="341"/>
      <c r="AZ680" s="341"/>
      <c r="BA680" s="341"/>
      <c r="BB680" s="341"/>
      <c r="BC680" s="341"/>
      <c r="BD680" s="401"/>
      <c r="BE680" s="341"/>
      <c r="BF680" s="341"/>
      <c r="BG680" s="402"/>
      <c r="BH680" s="403"/>
      <c r="BI680" s="405"/>
      <c r="BJ680" s="405"/>
      <c r="BK680" s="405"/>
      <c r="BL680" s="405"/>
      <c r="BM680" s="514"/>
    </row>
    <row r="681" ht="18.75" customHeight="1">
      <c r="A681" s="400" t="str">
        <f t="shared" si="4"/>
        <v/>
      </c>
      <c r="B681" s="341"/>
      <c r="C681" s="559"/>
      <c r="D681" s="341"/>
      <c r="E681" s="638"/>
      <c r="F681" s="393"/>
      <c r="G681" s="341" t="str">
        <f t="array" ref="G681">IF(C681="","",XLOOKUP(C681,'Master Data'!K:K,'Master Data'!N:N,"Input in Master Data",0,1))</f>
        <v/>
      </c>
      <c r="H681" s="341" t="str">
        <f t="array" ref="H681">IF(C681="","",XLOOKUP(C681,'Master Data'!K:K,'Master Data'!O:O,"Input in Master Data",0,1))</f>
        <v/>
      </c>
      <c r="I681" s="341" t="str">
        <f t="array" ref="I681">if(U681="","",XLOOKUP(U681,Master[Company],Master[Blow],"Unknown",0,1))</f>
        <v/>
      </c>
      <c r="J681" s="341" t="str">
        <f t="array" ref="J681">if(U681="","",XLOOKUP(U681,Master[Company],Master[Pigging],"Unknown",0,1))</f>
        <v/>
      </c>
      <c r="K681" s="341" t="str">
        <f t="array" ref="K681">if(U681="","",XLOOKUP(U681,Master[Company],Master[Load Method],"Unknown",0,1))</f>
        <v/>
      </c>
      <c r="L681" s="341" t="str">
        <f t="array" ref="L681">if(U681="","",XLOOKUP(U681,Master[Company],Master[Line Distance],"Unknown",0,1))</f>
        <v/>
      </c>
      <c r="M681" s="394"/>
      <c r="N681" s="341"/>
      <c r="O681" s="341"/>
      <c r="P681" s="341" t="str">
        <f t="array" ref="P681">if(U681="","",XLOOKUP(U681,Master[Company],Master[Terms],"NA",0,1))</f>
        <v/>
      </c>
      <c r="Q681" s="341" t="str">
        <f t="shared" si="1"/>
        <v/>
      </c>
      <c r="R681" s="341" t="str">
        <f t="array" ref="R681">if(U681="","",XLOOKUP(U681,Master[Company],Master[Group],"NA",0,1))</f>
        <v/>
      </c>
      <c r="S681" s="341" t="str">
        <f t="array" ref="S681">if(U681="","",XLOOKUP(U681,Master[Company],Master[Loading Location],"NA",0,1))</f>
        <v/>
      </c>
      <c r="T681" s="341" t="str">
        <f t="array" ref="T681">if(U681="","",XLOOKUP(U681,Master[Company],Master[Acronym],"NA",0,1))</f>
        <v/>
      </c>
      <c r="U681" s="341"/>
      <c r="V681" s="342"/>
      <c r="W681" s="342"/>
      <c r="X681" s="341" t="str">
        <f t="shared" si="2"/>
        <v/>
      </c>
      <c r="Y681" s="341" t="str">
        <f t="shared" si="3"/>
        <v/>
      </c>
      <c r="Z681" s="341"/>
      <c r="AA681" s="341"/>
      <c r="AB681" s="341"/>
      <c r="AC681" s="401"/>
      <c r="AD681" s="563"/>
      <c r="AE681" s="564"/>
      <c r="AF681" s="564"/>
      <c r="AG681" s="564"/>
      <c r="AH681" s="564"/>
      <c r="AI681" s="564"/>
      <c r="AJ681" s="564"/>
      <c r="AK681" s="564"/>
      <c r="AL681" s="563"/>
      <c r="AM681" s="564"/>
      <c r="AN681" s="564"/>
      <c r="AO681" s="564"/>
      <c r="AP681" s="564"/>
      <c r="AQ681" s="564"/>
      <c r="AR681" s="564"/>
      <c r="AS681" s="564"/>
      <c r="AT681" s="401"/>
      <c r="AU681" s="399"/>
      <c r="AV681" s="617"/>
      <c r="AW681" s="401"/>
      <c r="AX681" s="401"/>
      <c r="AY681" s="341"/>
      <c r="AZ681" s="341"/>
      <c r="BA681" s="341"/>
      <c r="BB681" s="341"/>
      <c r="BC681" s="341"/>
      <c r="BD681" s="401"/>
      <c r="BE681" s="341"/>
      <c r="BF681" s="341"/>
      <c r="BG681" s="402"/>
      <c r="BH681" s="403"/>
      <c r="BI681" s="405"/>
      <c r="BJ681" s="405"/>
      <c r="BK681" s="405"/>
      <c r="BL681" s="405"/>
      <c r="BM681" s="514"/>
    </row>
    <row r="682" ht="18.75" customHeight="1">
      <c r="A682" s="400" t="str">
        <f t="shared" si="4"/>
        <v/>
      </c>
      <c r="B682" s="341"/>
      <c r="C682" s="559"/>
      <c r="D682" s="341"/>
      <c r="E682" s="638"/>
      <c r="F682" s="393"/>
      <c r="G682" s="341" t="str">
        <f t="array" ref="G682">IF(C682="","",XLOOKUP(C682,'Master Data'!K:K,'Master Data'!N:N,"Input in Master Data",0,1))</f>
        <v/>
      </c>
      <c r="H682" s="341" t="str">
        <f t="array" ref="H682">IF(C682="","",XLOOKUP(C682,'Master Data'!K:K,'Master Data'!O:O,"Input in Master Data",0,1))</f>
        <v/>
      </c>
      <c r="I682" s="341" t="str">
        <f t="array" ref="I682">if(U682="","",XLOOKUP(U682,Master[Company],Master[Blow],"Unknown",0,1))</f>
        <v/>
      </c>
      <c r="J682" s="341" t="str">
        <f t="array" ref="J682">if(U682="","",XLOOKUP(U682,Master[Company],Master[Pigging],"Unknown",0,1))</f>
        <v/>
      </c>
      <c r="K682" s="341" t="str">
        <f t="array" ref="K682">if(U682="","",XLOOKUP(U682,Master[Company],Master[Load Method],"Unknown",0,1))</f>
        <v/>
      </c>
      <c r="L682" s="341" t="str">
        <f t="array" ref="L682">if(U682="","",XLOOKUP(U682,Master[Company],Master[Line Distance],"Unknown",0,1))</f>
        <v/>
      </c>
      <c r="M682" s="394"/>
      <c r="N682" s="341"/>
      <c r="O682" s="341"/>
      <c r="P682" s="341" t="str">
        <f t="array" ref="P682">if(U682="","",XLOOKUP(U682,Master[Company],Master[Terms],"NA",0,1))</f>
        <v/>
      </c>
      <c r="Q682" s="341" t="str">
        <f t="shared" si="1"/>
        <v/>
      </c>
      <c r="R682" s="341" t="str">
        <f t="array" ref="R682">if(U682="","",XLOOKUP(U682,Master[Company],Master[Group],"NA",0,1))</f>
        <v/>
      </c>
      <c r="S682" s="341" t="str">
        <f t="array" ref="S682">if(U682="","",XLOOKUP(U682,Master[Company],Master[Loading Location],"NA",0,1))</f>
        <v/>
      </c>
      <c r="T682" s="341" t="str">
        <f t="array" ref="T682">if(U682="","",XLOOKUP(U682,Master[Company],Master[Acronym],"NA",0,1))</f>
        <v/>
      </c>
      <c r="U682" s="341"/>
      <c r="V682" s="342"/>
      <c r="W682" s="342"/>
      <c r="X682" s="341" t="str">
        <f t="shared" si="2"/>
        <v/>
      </c>
      <c r="Y682" s="341" t="str">
        <f t="shared" si="3"/>
        <v/>
      </c>
      <c r="Z682" s="341"/>
      <c r="AA682" s="341"/>
      <c r="AB682" s="341"/>
      <c r="AC682" s="401"/>
      <c r="AD682" s="563"/>
      <c r="AE682" s="564"/>
      <c r="AF682" s="564"/>
      <c r="AG682" s="564"/>
      <c r="AH682" s="564"/>
      <c r="AI682" s="564"/>
      <c r="AJ682" s="564"/>
      <c r="AK682" s="564"/>
      <c r="AL682" s="563"/>
      <c r="AM682" s="564"/>
      <c r="AN682" s="564"/>
      <c r="AO682" s="564"/>
      <c r="AP682" s="564"/>
      <c r="AQ682" s="564"/>
      <c r="AR682" s="564"/>
      <c r="AS682" s="564"/>
      <c r="AT682" s="401"/>
      <c r="AU682" s="399"/>
      <c r="AV682" s="617"/>
      <c r="AW682" s="401"/>
      <c r="AX682" s="401"/>
      <c r="AY682" s="341"/>
      <c r="AZ682" s="341"/>
      <c r="BA682" s="341"/>
      <c r="BB682" s="341"/>
      <c r="BC682" s="341"/>
      <c r="BD682" s="401"/>
      <c r="BE682" s="341"/>
      <c r="BF682" s="341"/>
      <c r="BG682" s="402"/>
      <c r="BH682" s="403"/>
      <c r="BI682" s="405"/>
      <c r="BJ682" s="405"/>
      <c r="BK682" s="405"/>
      <c r="BL682" s="405"/>
      <c r="BM682" s="514"/>
    </row>
    <row r="683" ht="18.75" customHeight="1">
      <c r="A683" s="400" t="str">
        <f t="shared" si="4"/>
        <v/>
      </c>
      <c r="B683" s="341"/>
      <c r="C683" s="559"/>
      <c r="D683" s="341"/>
      <c r="E683" s="638"/>
      <c r="F683" s="393"/>
      <c r="G683" s="341" t="str">
        <f t="array" ref="G683">IF(C683="","",XLOOKUP(C683,'Master Data'!K:K,'Master Data'!N:N,"Input in Master Data",0,1))</f>
        <v/>
      </c>
      <c r="H683" s="341" t="str">
        <f t="array" ref="H683">IF(C683="","",XLOOKUP(C683,'Master Data'!K:K,'Master Data'!O:O,"Input in Master Data",0,1))</f>
        <v/>
      </c>
      <c r="I683" s="341" t="str">
        <f t="array" ref="I683">if(U683="","",XLOOKUP(U683,Master[Company],Master[Blow],"Unknown",0,1))</f>
        <v/>
      </c>
      <c r="J683" s="341" t="str">
        <f t="array" ref="J683">if(U683="","",XLOOKUP(U683,Master[Company],Master[Pigging],"Unknown",0,1))</f>
        <v/>
      </c>
      <c r="K683" s="341" t="str">
        <f t="array" ref="K683">if(U683="","",XLOOKUP(U683,Master[Company],Master[Load Method],"Unknown",0,1))</f>
        <v/>
      </c>
      <c r="L683" s="341" t="str">
        <f t="array" ref="L683">if(U683="","",XLOOKUP(U683,Master[Company],Master[Line Distance],"Unknown",0,1))</f>
        <v/>
      </c>
      <c r="M683" s="394"/>
      <c r="N683" s="341"/>
      <c r="O683" s="341"/>
      <c r="P683" s="341" t="str">
        <f t="array" ref="P683">if(U683="","",XLOOKUP(U683,Master[Company],Master[Terms],"NA",0,1))</f>
        <v/>
      </c>
      <c r="Q683" s="341" t="str">
        <f t="shared" si="1"/>
        <v/>
      </c>
      <c r="R683" s="341" t="str">
        <f t="array" ref="R683">if(U683="","",XLOOKUP(U683,Master[Company],Master[Group],"NA",0,1))</f>
        <v/>
      </c>
      <c r="S683" s="341" t="str">
        <f t="array" ref="S683">if(U683="","",XLOOKUP(U683,Master[Company],Master[Loading Location],"NA",0,1))</f>
        <v/>
      </c>
      <c r="T683" s="341" t="str">
        <f t="array" ref="T683">if(U683="","",XLOOKUP(U683,Master[Company],Master[Acronym],"NA",0,1))</f>
        <v/>
      </c>
      <c r="U683" s="341"/>
      <c r="V683" s="342"/>
      <c r="W683" s="342"/>
      <c r="X683" s="341" t="str">
        <f t="shared" si="2"/>
        <v/>
      </c>
      <c r="Y683" s="341" t="str">
        <f t="shared" si="3"/>
        <v/>
      </c>
      <c r="Z683" s="341"/>
      <c r="AA683" s="341"/>
      <c r="AB683" s="341"/>
      <c r="AC683" s="401"/>
      <c r="AD683" s="563"/>
      <c r="AE683" s="564"/>
      <c r="AF683" s="564"/>
      <c r="AG683" s="564"/>
      <c r="AH683" s="564"/>
      <c r="AI683" s="564"/>
      <c r="AJ683" s="564"/>
      <c r="AK683" s="564"/>
      <c r="AL683" s="563"/>
      <c r="AM683" s="564"/>
      <c r="AN683" s="564"/>
      <c r="AO683" s="564"/>
      <c r="AP683" s="564"/>
      <c r="AQ683" s="564"/>
      <c r="AR683" s="564"/>
      <c r="AS683" s="564"/>
      <c r="AT683" s="401"/>
      <c r="AU683" s="399"/>
      <c r="AV683" s="617"/>
      <c r="AW683" s="401"/>
      <c r="AX683" s="401"/>
      <c r="AY683" s="341"/>
      <c r="AZ683" s="341"/>
      <c r="BA683" s="341"/>
      <c r="BB683" s="341"/>
      <c r="BC683" s="341"/>
      <c r="BD683" s="401"/>
      <c r="BE683" s="341"/>
      <c r="BF683" s="341"/>
      <c r="BG683" s="402"/>
      <c r="BH683" s="403"/>
      <c r="BI683" s="405"/>
      <c r="BJ683" s="405"/>
      <c r="BK683" s="405"/>
      <c r="BL683" s="405"/>
      <c r="BM683" s="514"/>
    </row>
    <row r="684" ht="18.75" customHeight="1">
      <c r="A684" s="400" t="str">
        <f t="shared" si="4"/>
        <v/>
      </c>
      <c r="B684" s="341"/>
      <c r="C684" s="559"/>
      <c r="D684" s="341"/>
      <c r="E684" s="638"/>
      <c r="F684" s="393"/>
      <c r="G684" s="341" t="str">
        <f t="array" ref="G684">IF(C684="","",XLOOKUP(C684,'Master Data'!K:K,'Master Data'!N:N,"Input in Master Data",0,1))</f>
        <v/>
      </c>
      <c r="H684" s="341" t="str">
        <f t="array" ref="H684">IF(C684="","",XLOOKUP(C684,'Master Data'!K:K,'Master Data'!O:O,"Input in Master Data",0,1))</f>
        <v/>
      </c>
      <c r="I684" s="341" t="str">
        <f t="array" ref="I684">if(U684="","",XLOOKUP(U684,Master[Company],Master[Blow],"Unknown",0,1))</f>
        <v/>
      </c>
      <c r="J684" s="341" t="str">
        <f t="array" ref="J684">if(U684="","",XLOOKUP(U684,Master[Company],Master[Pigging],"Unknown",0,1))</f>
        <v/>
      </c>
      <c r="K684" s="341" t="str">
        <f t="array" ref="K684">if(U684="","",XLOOKUP(U684,Master[Company],Master[Load Method],"Unknown",0,1))</f>
        <v/>
      </c>
      <c r="L684" s="341" t="str">
        <f t="array" ref="L684">if(U684="","",XLOOKUP(U684,Master[Company],Master[Line Distance],"Unknown",0,1))</f>
        <v/>
      </c>
      <c r="M684" s="394"/>
      <c r="N684" s="341"/>
      <c r="O684" s="341"/>
      <c r="P684" s="341" t="str">
        <f t="array" ref="P684">if(U684="","",XLOOKUP(U684,Master[Company],Master[Terms],"NA",0,1))</f>
        <v/>
      </c>
      <c r="Q684" s="341" t="str">
        <f t="shared" si="1"/>
        <v/>
      </c>
      <c r="R684" s="341" t="str">
        <f t="array" ref="R684">if(U684="","",XLOOKUP(U684,Master[Company],Master[Group],"NA",0,1))</f>
        <v/>
      </c>
      <c r="S684" s="341" t="str">
        <f t="array" ref="S684">if(U684="","",XLOOKUP(U684,Master[Company],Master[Loading Location],"NA",0,1))</f>
        <v/>
      </c>
      <c r="T684" s="341" t="str">
        <f t="array" ref="T684">if(U684="","",XLOOKUP(U684,Master[Company],Master[Acronym],"NA",0,1))</f>
        <v/>
      </c>
      <c r="U684" s="341"/>
      <c r="V684" s="342"/>
      <c r="W684" s="342"/>
      <c r="X684" s="341" t="str">
        <f t="shared" si="2"/>
        <v/>
      </c>
      <c r="Y684" s="341" t="str">
        <f t="shared" si="3"/>
        <v/>
      </c>
      <c r="Z684" s="341"/>
      <c r="AA684" s="341"/>
      <c r="AB684" s="341"/>
      <c r="AC684" s="401"/>
      <c r="AD684" s="563"/>
      <c r="AE684" s="564"/>
      <c r="AF684" s="564"/>
      <c r="AG684" s="564"/>
      <c r="AH684" s="564"/>
      <c r="AI684" s="564"/>
      <c r="AJ684" s="564"/>
      <c r="AK684" s="564"/>
      <c r="AL684" s="563"/>
      <c r="AM684" s="564"/>
      <c r="AN684" s="564"/>
      <c r="AO684" s="564"/>
      <c r="AP684" s="564"/>
      <c r="AQ684" s="564"/>
      <c r="AR684" s="564"/>
      <c r="AS684" s="564"/>
      <c r="AT684" s="401"/>
      <c r="AU684" s="399"/>
      <c r="AV684" s="617"/>
      <c r="AW684" s="401"/>
      <c r="AX684" s="401"/>
      <c r="AY684" s="341"/>
      <c r="AZ684" s="341"/>
      <c r="BA684" s="341"/>
      <c r="BB684" s="341"/>
      <c r="BC684" s="341"/>
      <c r="BD684" s="401"/>
      <c r="BE684" s="341"/>
      <c r="BF684" s="341"/>
      <c r="BG684" s="402"/>
      <c r="BH684" s="403"/>
      <c r="BI684" s="405"/>
      <c r="BJ684" s="405"/>
      <c r="BK684" s="405"/>
      <c r="BL684" s="405"/>
      <c r="BM684" s="514"/>
    </row>
    <row r="685" ht="18.75" customHeight="1">
      <c r="A685" s="400" t="str">
        <f t="shared" si="4"/>
        <v/>
      </c>
      <c r="B685" s="341"/>
      <c r="C685" s="559"/>
      <c r="D685" s="341"/>
      <c r="E685" s="638"/>
      <c r="F685" s="393"/>
      <c r="G685" s="341" t="str">
        <f t="array" ref="G685">IF(C685="","",XLOOKUP(C685,'Master Data'!K:K,'Master Data'!N:N,"Input in Master Data",0,1))</f>
        <v/>
      </c>
      <c r="H685" s="341" t="str">
        <f t="array" ref="H685">IF(C685="","",XLOOKUP(C685,'Master Data'!K:K,'Master Data'!O:O,"Input in Master Data",0,1))</f>
        <v/>
      </c>
      <c r="I685" s="341" t="str">
        <f t="array" ref="I685">if(U685="","",XLOOKUP(U685,Master[Company],Master[Blow],"Unknown",0,1))</f>
        <v/>
      </c>
      <c r="J685" s="341" t="str">
        <f t="array" ref="J685">if(U685="","",XLOOKUP(U685,Master[Company],Master[Pigging],"Unknown",0,1))</f>
        <v/>
      </c>
      <c r="K685" s="341" t="str">
        <f t="array" ref="K685">if(U685="","",XLOOKUP(U685,Master[Company],Master[Load Method],"Unknown",0,1))</f>
        <v/>
      </c>
      <c r="L685" s="341" t="str">
        <f t="array" ref="L685">if(U685="","",XLOOKUP(U685,Master[Company],Master[Line Distance],"Unknown",0,1))</f>
        <v/>
      </c>
      <c r="M685" s="394"/>
      <c r="N685" s="341"/>
      <c r="O685" s="341"/>
      <c r="P685" s="341" t="str">
        <f t="array" ref="P685">if(U685="","",XLOOKUP(U685,Master[Company],Master[Terms],"NA",0,1))</f>
        <v/>
      </c>
      <c r="Q685" s="341" t="str">
        <f t="shared" si="1"/>
        <v/>
      </c>
      <c r="R685" s="341" t="str">
        <f t="array" ref="R685">if(U685="","",XLOOKUP(U685,Master[Company],Master[Group],"NA",0,1))</f>
        <v/>
      </c>
      <c r="S685" s="341" t="str">
        <f t="array" ref="S685">if(U685="","",XLOOKUP(U685,Master[Company],Master[Loading Location],"NA",0,1))</f>
        <v/>
      </c>
      <c r="T685" s="341" t="str">
        <f t="array" ref="T685">if(U685="","",XLOOKUP(U685,Master[Company],Master[Acronym],"NA",0,1))</f>
        <v/>
      </c>
      <c r="U685" s="341"/>
      <c r="V685" s="342"/>
      <c r="W685" s="342"/>
      <c r="X685" s="341" t="str">
        <f t="shared" si="2"/>
        <v/>
      </c>
      <c r="Y685" s="341" t="str">
        <f t="shared" si="3"/>
        <v/>
      </c>
      <c r="Z685" s="341"/>
      <c r="AA685" s="341"/>
      <c r="AB685" s="341"/>
      <c r="AC685" s="401"/>
      <c r="AD685" s="563"/>
      <c r="AE685" s="564"/>
      <c r="AF685" s="564"/>
      <c r="AG685" s="564"/>
      <c r="AH685" s="564"/>
      <c r="AI685" s="564"/>
      <c r="AJ685" s="564"/>
      <c r="AK685" s="564"/>
      <c r="AL685" s="563"/>
      <c r="AM685" s="564"/>
      <c r="AN685" s="564"/>
      <c r="AO685" s="564"/>
      <c r="AP685" s="564"/>
      <c r="AQ685" s="564"/>
      <c r="AR685" s="564"/>
      <c r="AS685" s="564"/>
      <c r="AT685" s="401"/>
      <c r="AU685" s="399"/>
      <c r="AV685" s="617"/>
      <c r="AW685" s="401"/>
      <c r="AX685" s="401"/>
      <c r="AY685" s="341"/>
      <c r="AZ685" s="341"/>
      <c r="BA685" s="341"/>
      <c r="BB685" s="341"/>
      <c r="BC685" s="341"/>
      <c r="BD685" s="401"/>
      <c r="BE685" s="341"/>
      <c r="BF685" s="341"/>
      <c r="BG685" s="402"/>
      <c r="BH685" s="403"/>
      <c r="BI685" s="405"/>
      <c r="BJ685" s="405"/>
      <c r="BK685" s="405"/>
      <c r="BL685" s="405"/>
      <c r="BM685" s="514"/>
    </row>
    <row r="686" ht="18.75" customHeight="1">
      <c r="A686" s="400" t="str">
        <f t="shared" si="4"/>
        <v/>
      </c>
      <c r="B686" s="341"/>
      <c r="C686" s="559"/>
      <c r="D686" s="341"/>
      <c r="E686" s="638"/>
      <c r="F686" s="393"/>
      <c r="G686" s="341" t="str">
        <f t="array" ref="G686">IF(C686="","",XLOOKUP(C686,'Master Data'!K:K,'Master Data'!N:N,"Input in Master Data",0,1))</f>
        <v/>
      </c>
      <c r="H686" s="341" t="str">
        <f t="array" ref="H686">IF(C686="","",XLOOKUP(C686,'Master Data'!K:K,'Master Data'!O:O,"Input in Master Data",0,1))</f>
        <v/>
      </c>
      <c r="I686" s="341" t="str">
        <f t="array" ref="I686">if(U686="","",XLOOKUP(U686,Master[Company],Master[Blow],"Unknown",0,1))</f>
        <v/>
      </c>
      <c r="J686" s="341" t="str">
        <f t="array" ref="J686">if(U686="","",XLOOKUP(U686,Master[Company],Master[Pigging],"Unknown",0,1))</f>
        <v/>
      </c>
      <c r="K686" s="341" t="str">
        <f t="array" ref="K686">if(U686="","",XLOOKUP(U686,Master[Company],Master[Load Method],"Unknown",0,1))</f>
        <v/>
      </c>
      <c r="L686" s="341" t="str">
        <f t="array" ref="L686">if(U686="","",XLOOKUP(U686,Master[Company],Master[Line Distance],"Unknown",0,1))</f>
        <v/>
      </c>
      <c r="M686" s="394"/>
      <c r="N686" s="341"/>
      <c r="O686" s="341"/>
      <c r="P686" s="341" t="str">
        <f t="array" ref="P686">if(U686="","",XLOOKUP(U686,Master[Company],Master[Terms],"NA",0,1))</f>
        <v/>
      </c>
      <c r="Q686" s="341" t="str">
        <f t="shared" si="1"/>
        <v/>
      </c>
      <c r="R686" s="341" t="str">
        <f t="array" ref="R686">if(U686="","",XLOOKUP(U686,Master[Company],Master[Group],"NA",0,1))</f>
        <v/>
      </c>
      <c r="S686" s="341" t="str">
        <f t="array" ref="S686">if(U686="","",XLOOKUP(U686,Master[Company],Master[Loading Location],"NA",0,1))</f>
        <v/>
      </c>
      <c r="T686" s="341" t="str">
        <f t="array" ref="T686">if(U686="","",XLOOKUP(U686,Master[Company],Master[Acronym],"NA",0,1))</f>
        <v/>
      </c>
      <c r="U686" s="341"/>
      <c r="V686" s="342"/>
      <c r="W686" s="342"/>
      <c r="X686" s="341" t="str">
        <f t="shared" si="2"/>
        <v/>
      </c>
      <c r="Y686" s="341" t="str">
        <f t="shared" si="3"/>
        <v/>
      </c>
      <c r="Z686" s="341"/>
      <c r="AA686" s="341"/>
      <c r="AB686" s="341"/>
      <c r="AC686" s="401"/>
      <c r="AD686" s="563"/>
      <c r="AE686" s="564"/>
      <c r="AF686" s="564"/>
      <c r="AG686" s="564"/>
      <c r="AH686" s="564"/>
      <c r="AI686" s="564"/>
      <c r="AJ686" s="564"/>
      <c r="AK686" s="564"/>
      <c r="AL686" s="563"/>
      <c r="AM686" s="564"/>
      <c r="AN686" s="564"/>
      <c r="AO686" s="564"/>
      <c r="AP686" s="564"/>
      <c r="AQ686" s="564"/>
      <c r="AR686" s="564"/>
      <c r="AS686" s="564"/>
      <c r="AT686" s="401"/>
      <c r="AU686" s="399"/>
      <c r="AV686" s="617"/>
      <c r="AW686" s="401"/>
      <c r="AX686" s="401"/>
      <c r="AY686" s="341"/>
      <c r="AZ686" s="341"/>
      <c r="BA686" s="341"/>
      <c r="BB686" s="341"/>
      <c r="BC686" s="341"/>
      <c r="BD686" s="401"/>
      <c r="BE686" s="341"/>
      <c r="BF686" s="341"/>
      <c r="BG686" s="402"/>
      <c r="BH686" s="403"/>
      <c r="BI686" s="405"/>
      <c r="BJ686" s="405"/>
      <c r="BK686" s="405"/>
      <c r="BL686" s="405"/>
      <c r="BM686" s="514"/>
    </row>
    <row r="687" ht="18.75" customHeight="1">
      <c r="A687" s="400" t="str">
        <f t="shared" si="4"/>
        <v/>
      </c>
      <c r="B687" s="341"/>
      <c r="C687" s="559"/>
      <c r="D687" s="341"/>
      <c r="E687" s="638"/>
      <c r="F687" s="393"/>
      <c r="G687" s="341" t="str">
        <f t="array" ref="G687">IF(C687="","",XLOOKUP(C687,'Master Data'!K:K,'Master Data'!N:N,"Input in Master Data",0,1))</f>
        <v/>
      </c>
      <c r="H687" s="341" t="str">
        <f t="array" ref="H687">IF(C687="","",XLOOKUP(C687,'Master Data'!K:K,'Master Data'!O:O,"Input in Master Data",0,1))</f>
        <v/>
      </c>
      <c r="I687" s="341" t="str">
        <f t="array" ref="I687">if(U687="","",XLOOKUP(U687,Master[Company],Master[Blow],"Unknown",0,1))</f>
        <v/>
      </c>
      <c r="J687" s="341" t="str">
        <f t="array" ref="J687">if(U687="","",XLOOKUP(U687,Master[Company],Master[Pigging],"Unknown",0,1))</f>
        <v/>
      </c>
      <c r="K687" s="341" t="str">
        <f t="array" ref="K687">if(U687="","",XLOOKUP(U687,Master[Company],Master[Load Method],"Unknown",0,1))</f>
        <v/>
      </c>
      <c r="L687" s="341" t="str">
        <f t="array" ref="L687">if(U687="","",XLOOKUP(U687,Master[Company],Master[Line Distance],"Unknown",0,1))</f>
        <v/>
      </c>
      <c r="M687" s="394"/>
      <c r="N687" s="341"/>
      <c r="O687" s="341"/>
      <c r="P687" s="341" t="str">
        <f t="array" ref="P687">if(U687="","",XLOOKUP(U687,Master[Company],Master[Terms],"NA",0,1))</f>
        <v/>
      </c>
      <c r="Q687" s="341" t="str">
        <f t="shared" si="1"/>
        <v/>
      </c>
      <c r="R687" s="341" t="str">
        <f t="array" ref="R687">if(U687="","",XLOOKUP(U687,Master[Company],Master[Group],"NA",0,1))</f>
        <v/>
      </c>
      <c r="S687" s="341" t="str">
        <f t="array" ref="S687">if(U687="","",XLOOKUP(U687,Master[Company],Master[Loading Location],"NA",0,1))</f>
        <v/>
      </c>
      <c r="T687" s="341" t="str">
        <f t="array" ref="T687">if(U687="","",XLOOKUP(U687,Master[Company],Master[Acronym],"NA",0,1))</f>
        <v/>
      </c>
      <c r="U687" s="341"/>
      <c r="V687" s="342"/>
      <c r="W687" s="342"/>
      <c r="X687" s="341" t="str">
        <f t="shared" si="2"/>
        <v/>
      </c>
      <c r="Y687" s="341" t="str">
        <f t="shared" si="3"/>
        <v/>
      </c>
      <c r="Z687" s="341"/>
      <c r="AA687" s="341"/>
      <c r="AB687" s="341"/>
      <c r="AC687" s="401"/>
      <c r="AD687" s="563"/>
      <c r="AE687" s="564"/>
      <c r="AF687" s="564"/>
      <c r="AG687" s="564"/>
      <c r="AH687" s="564"/>
      <c r="AI687" s="564"/>
      <c r="AJ687" s="564"/>
      <c r="AK687" s="564"/>
      <c r="AL687" s="563"/>
      <c r="AM687" s="564"/>
      <c r="AN687" s="564"/>
      <c r="AO687" s="564"/>
      <c r="AP687" s="564"/>
      <c r="AQ687" s="564"/>
      <c r="AR687" s="564"/>
      <c r="AS687" s="564"/>
      <c r="AT687" s="401"/>
      <c r="AU687" s="399"/>
      <c r="AV687" s="617"/>
      <c r="AW687" s="401"/>
      <c r="AX687" s="401"/>
      <c r="AY687" s="341"/>
      <c r="AZ687" s="341"/>
      <c r="BA687" s="341"/>
      <c r="BB687" s="341"/>
      <c r="BC687" s="341"/>
      <c r="BD687" s="401"/>
      <c r="BE687" s="341"/>
      <c r="BF687" s="341"/>
      <c r="BG687" s="402"/>
      <c r="BH687" s="403"/>
      <c r="BI687" s="405"/>
      <c r="BJ687" s="405"/>
      <c r="BK687" s="405"/>
      <c r="BL687" s="405"/>
      <c r="BM687" s="514"/>
    </row>
    <row r="688" ht="18.75" customHeight="1">
      <c r="A688" s="400" t="str">
        <f t="shared" si="4"/>
        <v/>
      </c>
      <c r="B688" s="341"/>
      <c r="C688" s="559"/>
      <c r="D688" s="341"/>
      <c r="E688" s="638"/>
      <c r="F688" s="393"/>
      <c r="G688" s="341" t="str">
        <f t="array" ref="G688">IF(C688="","",XLOOKUP(C688,'Master Data'!K:K,'Master Data'!N:N,"Input in Master Data",0,1))</f>
        <v/>
      </c>
      <c r="H688" s="341" t="str">
        <f t="array" ref="H688">IF(C688="","",XLOOKUP(C688,'Master Data'!K:K,'Master Data'!O:O,"Input in Master Data",0,1))</f>
        <v/>
      </c>
      <c r="I688" s="341" t="str">
        <f t="array" ref="I688">if(U688="","",XLOOKUP(U688,Master[Company],Master[Blow],"Unknown",0,1))</f>
        <v/>
      </c>
      <c r="J688" s="341" t="str">
        <f t="array" ref="J688">if(U688="","",XLOOKUP(U688,Master[Company],Master[Pigging],"Unknown",0,1))</f>
        <v/>
      </c>
      <c r="K688" s="341" t="str">
        <f t="array" ref="K688">if(U688="","",XLOOKUP(U688,Master[Company],Master[Load Method],"Unknown",0,1))</f>
        <v/>
      </c>
      <c r="L688" s="341" t="str">
        <f t="array" ref="L688">if(U688="","",XLOOKUP(U688,Master[Company],Master[Line Distance],"Unknown",0,1))</f>
        <v/>
      </c>
      <c r="M688" s="394"/>
      <c r="N688" s="341"/>
      <c r="O688" s="341"/>
      <c r="P688" s="341" t="str">
        <f t="array" ref="P688">if(U688="","",XLOOKUP(U688,Master[Company],Master[Terms],"NA",0,1))</f>
        <v/>
      </c>
      <c r="Q688" s="341" t="str">
        <f t="shared" si="1"/>
        <v/>
      </c>
      <c r="R688" s="341" t="str">
        <f t="array" ref="R688">if(U688="","",XLOOKUP(U688,Master[Company],Master[Group],"NA",0,1))</f>
        <v/>
      </c>
      <c r="S688" s="341" t="str">
        <f t="array" ref="S688">if(U688="","",XLOOKUP(U688,Master[Company],Master[Loading Location],"NA",0,1))</f>
        <v/>
      </c>
      <c r="T688" s="341" t="str">
        <f t="array" ref="T688">if(U688="","",XLOOKUP(U688,Master[Company],Master[Acronym],"NA",0,1))</f>
        <v/>
      </c>
      <c r="U688" s="341"/>
      <c r="V688" s="342"/>
      <c r="W688" s="342"/>
      <c r="X688" s="341" t="str">
        <f t="shared" si="2"/>
        <v/>
      </c>
      <c r="Y688" s="341" t="str">
        <f t="shared" si="3"/>
        <v/>
      </c>
      <c r="Z688" s="341"/>
      <c r="AA688" s="341"/>
      <c r="AB688" s="341"/>
      <c r="AC688" s="401"/>
      <c r="AD688" s="563"/>
      <c r="AE688" s="564"/>
      <c r="AF688" s="564"/>
      <c r="AG688" s="564"/>
      <c r="AH688" s="564"/>
      <c r="AI688" s="564"/>
      <c r="AJ688" s="564"/>
      <c r="AK688" s="564"/>
      <c r="AL688" s="563"/>
      <c r="AM688" s="564"/>
      <c r="AN688" s="564"/>
      <c r="AO688" s="564"/>
      <c r="AP688" s="564"/>
      <c r="AQ688" s="564"/>
      <c r="AR688" s="564"/>
      <c r="AS688" s="564"/>
      <c r="AT688" s="401"/>
      <c r="AU688" s="399"/>
      <c r="AV688" s="617"/>
      <c r="AW688" s="401"/>
      <c r="AX688" s="401"/>
      <c r="AY688" s="341"/>
      <c r="AZ688" s="341"/>
      <c r="BA688" s="341"/>
      <c r="BB688" s="341"/>
      <c r="BC688" s="341"/>
      <c r="BD688" s="401"/>
      <c r="BE688" s="341"/>
      <c r="BF688" s="341"/>
      <c r="BG688" s="402"/>
      <c r="BH688" s="403"/>
      <c r="BI688" s="405"/>
      <c r="BJ688" s="405"/>
      <c r="BK688" s="405"/>
      <c r="BL688" s="405"/>
      <c r="BM688" s="514"/>
    </row>
    <row r="689" ht="18.75" customHeight="1">
      <c r="A689" s="400" t="str">
        <f t="shared" si="4"/>
        <v/>
      </c>
      <c r="B689" s="341"/>
      <c r="C689" s="559"/>
      <c r="D689" s="341"/>
      <c r="E689" s="638"/>
      <c r="F689" s="393"/>
      <c r="G689" s="341" t="str">
        <f t="array" ref="G689">IF(C689="","",XLOOKUP(C689,'Master Data'!K:K,'Master Data'!N:N,"Input in Master Data",0,1))</f>
        <v/>
      </c>
      <c r="H689" s="341" t="str">
        <f t="array" ref="H689">IF(C689="","",XLOOKUP(C689,'Master Data'!K:K,'Master Data'!O:O,"Input in Master Data",0,1))</f>
        <v/>
      </c>
      <c r="I689" s="341" t="str">
        <f t="array" ref="I689">if(U689="","",XLOOKUP(U689,Master[Company],Master[Blow],"Unknown",0,1))</f>
        <v/>
      </c>
      <c r="J689" s="341" t="str">
        <f t="array" ref="J689">if(U689="","",XLOOKUP(U689,Master[Company],Master[Pigging],"Unknown",0,1))</f>
        <v/>
      </c>
      <c r="K689" s="341" t="str">
        <f t="array" ref="K689">if(U689="","",XLOOKUP(U689,Master[Company],Master[Load Method],"Unknown",0,1))</f>
        <v/>
      </c>
      <c r="L689" s="341" t="str">
        <f t="array" ref="L689">if(U689="","",XLOOKUP(U689,Master[Company],Master[Line Distance],"Unknown",0,1))</f>
        <v/>
      </c>
      <c r="M689" s="394"/>
      <c r="N689" s="341"/>
      <c r="O689" s="341"/>
      <c r="P689" s="341" t="str">
        <f t="array" ref="P689">if(U689="","",XLOOKUP(U689,Master[Company],Master[Terms],"NA",0,1))</f>
        <v/>
      </c>
      <c r="Q689" s="341" t="str">
        <f t="shared" si="1"/>
        <v/>
      </c>
      <c r="R689" s="341" t="str">
        <f t="array" ref="R689">if(U689="","",XLOOKUP(U689,Master[Company],Master[Group],"NA",0,1))</f>
        <v/>
      </c>
      <c r="S689" s="341" t="str">
        <f t="array" ref="S689">if(U689="","",XLOOKUP(U689,Master[Company],Master[Loading Location],"NA",0,1))</f>
        <v/>
      </c>
      <c r="T689" s="341" t="str">
        <f t="array" ref="T689">if(U689="","",XLOOKUP(U689,Master[Company],Master[Acronym],"NA",0,1))</f>
        <v/>
      </c>
      <c r="U689" s="341"/>
      <c r="V689" s="342"/>
      <c r="W689" s="342"/>
      <c r="X689" s="341" t="str">
        <f t="shared" si="2"/>
        <v/>
      </c>
      <c r="Y689" s="341" t="str">
        <f t="shared" si="3"/>
        <v/>
      </c>
      <c r="Z689" s="341"/>
      <c r="AA689" s="341"/>
      <c r="AB689" s="341"/>
      <c r="AC689" s="401"/>
      <c r="AD689" s="563"/>
      <c r="AE689" s="564"/>
      <c r="AF689" s="564"/>
      <c r="AG689" s="564"/>
      <c r="AH689" s="564"/>
      <c r="AI689" s="564"/>
      <c r="AJ689" s="564"/>
      <c r="AK689" s="564"/>
      <c r="AL689" s="563"/>
      <c r="AM689" s="564"/>
      <c r="AN689" s="564"/>
      <c r="AO689" s="564"/>
      <c r="AP689" s="564"/>
      <c r="AQ689" s="564"/>
      <c r="AR689" s="564"/>
      <c r="AS689" s="564"/>
      <c r="AT689" s="401"/>
      <c r="AU689" s="399"/>
      <c r="AV689" s="617"/>
      <c r="AW689" s="401"/>
      <c r="AX689" s="401"/>
      <c r="AY689" s="341"/>
      <c r="AZ689" s="341"/>
      <c r="BA689" s="341"/>
      <c r="BB689" s="341"/>
      <c r="BC689" s="341"/>
      <c r="BD689" s="401"/>
      <c r="BE689" s="341"/>
      <c r="BF689" s="341"/>
      <c r="BG689" s="402"/>
      <c r="BH689" s="403"/>
      <c r="BI689" s="405"/>
      <c r="BJ689" s="405"/>
      <c r="BK689" s="405"/>
      <c r="BL689" s="405"/>
      <c r="BM689" s="514"/>
    </row>
    <row r="690" ht="18.75" customHeight="1">
      <c r="A690" s="400" t="str">
        <f t="shared" si="4"/>
        <v/>
      </c>
      <c r="B690" s="341"/>
      <c r="C690" s="559"/>
      <c r="D690" s="341"/>
      <c r="E690" s="638"/>
      <c r="F690" s="393"/>
      <c r="G690" s="341" t="str">
        <f t="array" ref="G690">IF(C690="","",XLOOKUP(C690,'Master Data'!K:K,'Master Data'!N:N,"Input in Master Data",0,1))</f>
        <v/>
      </c>
      <c r="H690" s="341" t="str">
        <f t="array" ref="H690">IF(C690="","",XLOOKUP(C690,'Master Data'!K:K,'Master Data'!O:O,"Input in Master Data",0,1))</f>
        <v/>
      </c>
      <c r="I690" s="341" t="str">
        <f t="array" ref="I690">if(U690="","",XLOOKUP(U690,Master[Company],Master[Blow],"Unknown",0,1))</f>
        <v/>
      </c>
      <c r="J690" s="341" t="str">
        <f t="array" ref="J690">if(U690="","",XLOOKUP(U690,Master[Company],Master[Pigging],"Unknown",0,1))</f>
        <v/>
      </c>
      <c r="K690" s="341" t="str">
        <f t="array" ref="K690">if(U690="","",XLOOKUP(U690,Master[Company],Master[Load Method],"Unknown",0,1))</f>
        <v/>
      </c>
      <c r="L690" s="341" t="str">
        <f t="array" ref="L690">if(U690="","",XLOOKUP(U690,Master[Company],Master[Line Distance],"Unknown",0,1))</f>
        <v/>
      </c>
      <c r="M690" s="394"/>
      <c r="N690" s="341"/>
      <c r="O690" s="341"/>
      <c r="P690" s="341" t="str">
        <f t="array" ref="P690">if(U690="","",XLOOKUP(U690,Master[Company],Master[Terms],"NA",0,1))</f>
        <v/>
      </c>
      <c r="Q690" s="341" t="str">
        <f t="shared" si="1"/>
        <v/>
      </c>
      <c r="R690" s="341" t="str">
        <f t="array" ref="R690">if(U690="","",XLOOKUP(U690,Master[Company],Master[Group],"NA",0,1))</f>
        <v/>
      </c>
      <c r="S690" s="341" t="str">
        <f t="array" ref="S690">if(U690="","",XLOOKUP(U690,Master[Company],Master[Loading Location],"NA",0,1))</f>
        <v/>
      </c>
      <c r="T690" s="341" t="str">
        <f t="array" ref="T690">if(U690="","",XLOOKUP(U690,Master[Company],Master[Acronym],"NA",0,1))</f>
        <v/>
      </c>
      <c r="U690" s="341"/>
      <c r="V690" s="342"/>
      <c r="W690" s="342"/>
      <c r="X690" s="341" t="str">
        <f t="shared" si="2"/>
        <v/>
      </c>
      <c r="Y690" s="341" t="str">
        <f t="shared" si="3"/>
        <v/>
      </c>
      <c r="Z690" s="341"/>
      <c r="AA690" s="341"/>
      <c r="AB690" s="341"/>
      <c r="AC690" s="401"/>
      <c r="AD690" s="563"/>
      <c r="AE690" s="564"/>
      <c r="AF690" s="564"/>
      <c r="AG690" s="564"/>
      <c r="AH690" s="564"/>
      <c r="AI690" s="564"/>
      <c r="AJ690" s="564"/>
      <c r="AK690" s="564"/>
      <c r="AL690" s="563"/>
      <c r="AM690" s="564"/>
      <c r="AN690" s="564"/>
      <c r="AO690" s="564"/>
      <c r="AP690" s="564"/>
      <c r="AQ690" s="564"/>
      <c r="AR690" s="564"/>
      <c r="AS690" s="564"/>
      <c r="AT690" s="401"/>
      <c r="AU690" s="399"/>
      <c r="AV690" s="617"/>
      <c r="AW690" s="401"/>
      <c r="AX690" s="401"/>
      <c r="AY690" s="341"/>
      <c r="AZ690" s="341"/>
      <c r="BA690" s="341"/>
      <c r="BB690" s="341"/>
      <c r="BC690" s="341"/>
      <c r="BD690" s="401"/>
      <c r="BE690" s="341"/>
      <c r="BF690" s="341"/>
      <c r="BG690" s="402"/>
      <c r="BH690" s="403"/>
      <c r="BI690" s="405"/>
      <c r="BJ690" s="405"/>
      <c r="BK690" s="405"/>
      <c r="BL690" s="405"/>
      <c r="BM690" s="514"/>
    </row>
    <row r="691" ht="18.75" customHeight="1">
      <c r="A691" s="400" t="str">
        <f t="shared" si="4"/>
        <v/>
      </c>
      <c r="B691" s="341"/>
      <c r="C691" s="559"/>
      <c r="D691" s="341"/>
      <c r="E691" s="638"/>
      <c r="F691" s="393"/>
      <c r="G691" s="341" t="str">
        <f t="array" ref="G691">IF(C691="","",XLOOKUP(C691,'Master Data'!K:K,'Master Data'!N:N,"Input in Master Data",0,1))</f>
        <v/>
      </c>
      <c r="H691" s="341" t="str">
        <f t="array" ref="H691">IF(C691="","",XLOOKUP(C691,'Master Data'!K:K,'Master Data'!O:O,"Input in Master Data",0,1))</f>
        <v/>
      </c>
      <c r="I691" s="341" t="str">
        <f t="array" ref="I691">if(U691="","",XLOOKUP(U691,Master[Company],Master[Blow],"Unknown",0,1))</f>
        <v/>
      </c>
      <c r="J691" s="341" t="str">
        <f t="array" ref="J691">if(U691="","",XLOOKUP(U691,Master[Company],Master[Pigging],"Unknown",0,1))</f>
        <v/>
      </c>
      <c r="K691" s="341" t="str">
        <f t="array" ref="K691">if(U691="","",XLOOKUP(U691,Master[Company],Master[Load Method],"Unknown",0,1))</f>
        <v/>
      </c>
      <c r="L691" s="341" t="str">
        <f t="array" ref="L691">if(U691="","",XLOOKUP(U691,Master[Company],Master[Line Distance],"Unknown",0,1))</f>
        <v/>
      </c>
      <c r="M691" s="394"/>
      <c r="N691" s="341"/>
      <c r="O691" s="341"/>
      <c r="P691" s="341" t="str">
        <f t="array" ref="P691">if(U691="","",XLOOKUP(U691,Master[Company],Master[Terms],"NA",0,1))</f>
        <v/>
      </c>
      <c r="Q691" s="341" t="str">
        <f t="shared" si="1"/>
        <v/>
      </c>
      <c r="R691" s="341" t="str">
        <f t="array" ref="R691">if(U691="","",XLOOKUP(U691,Master[Company],Master[Group],"NA",0,1))</f>
        <v/>
      </c>
      <c r="S691" s="341" t="str">
        <f t="array" ref="S691">if(U691="","",XLOOKUP(U691,Master[Company],Master[Loading Location],"NA",0,1))</f>
        <v/>
      </c>
      <c r="T691" s="341" t="str">
        <f t="array" ref="T691">if(U691="","",XLOOKUP(U691,Master[Company],Master[Acronym],"NA",0,1))</f>
        <v/>
      </c>
      <c r="U691" s="341"/>
      <c r="V691" s="342"/>
      <c r="W691" s="342"/>
      <c r="X691" s="341" t="str">
        <f t="shared" si="2"/>
        <v/>
      </c>
      <c r="Y691" s="341" t="str">
        <f t="shared" si="3"/>
        <v/>
      </c>
      <c r="Z691" s="341"/>
      <c r="AA691" s="341"/>
      <c r="AB691" s="341"/>
      <c r="AC691" s="401"/>
      <c r="AD691" s="563"/>
      <c r="AE691" s="564"/>
      <c r="AF691" s="564"/>
      <c r="AG691" s="564"/>
      <c r="AH691" s="564"/>
      <c r="AI691" s="564"/>
      <c r="AJ691" s="564"/>
      <c r="AK691" s="564"/>
      <c r="AL691" s="563"/>
      <c r="AM691" s="564"/>
      <c r="AN691" s="564"/>
      <c r="AO691" s="564"/>
      <c r="AP691" s="564"/>
      <c r="AQ691" s="564"/>
      <c r="AR691" s="564"/>
      <c r="AS691" s="564"/>
      <c r="AT691" s="401"/>
      <c r="AU691" s="399"/>
      <c r="AV691" s="617"/>
      <c r="AW691" s="401"/>
      <c r="AX691" s="401"/>
      <c r="AY691" s="341"/>
      <c r="AZ691" s="341"/>
      <c r="BA691" s="341"/>
      <c r="BB691" s="341"/>
      <c r="BC691" s="341"/>
      <c r="BD691" s="401"/>
      <c r="BE691" s="341"/>
      <c r="BF691" s="341"/>
      <c r="BG691" s="402"/>
      <c r="BH691" s="403"/>
      <c r="BI691" s="405"/>
      <c r="BJ691" s="405"/>
      <c r="BK691" s="405"/>
      <c r="BL691" s="405"/>
      <c r="BM691" s="514"/>
    </row>
    <row r="692" ht="18.75" customHeight="1">
      <c r="A692" s="400" t="str">
        <f t="shared" si="4"/>
        <v/>
      </c>
      <c r="B692" s="341"/>
      <c r="C692" s="559"/>
      <c r="D692" s="341"/>
      <c r="E692" s="638"/>
      <c r="F692" s="393"/>
      <c r="G692" s="341" t="str">
        <f t="array" ref="G692">IF(C692="","",XLOOKUP(C692,'Master Data'!K:K,'Master Data'!N:N,"Input in Master Data",0,1))</f>
        <v/>
      </c>
      <c r="H692" s="341" t="str">
        <f t="array" ref="H692">IF(C692="","",XLOOKUP(C692,'Master Data'!K:K,'Master Data'!O:O,"Input in Master Data",0,1))</f>
        <v/>
      </c>
      <c r="I692" s="341" t="str">
        <f t="array" ref="I692">if(U692="","",XLOOKUP(U692,Master[Company],Master[Blow],"Unknown",0,1))</f>
        <v/>
      </c>
      <c r="J692" s="341" t="str">
        <f t="array" ref="J692">if(U692="","",XLOOKUP(U692,Master[Company],Master[Pigging],"Unknown",0,1))</f>
        <v/>
      </c>
      <c r="K692" s="341" t="str">
        <f t="array" ref="K692">if(U692="","",XLOOKUP(U692,Master[Company],Master[Load Method],"Unknown",0,1))</f>
        <v/>
      </c>
      <c r="L692" s="341" t="str">
        <f t="array" ref="L692">if(U692="","",XLOOKUP(U692,Master[Company],Master[Line Distance],"Unknown",0,1))</f>
        <v/>
      </c>
      <c r="M692" s="394"/>
      <c r="N692" s="341"/>
      <c r="O692" s="341"/>
      <c r="P692" s="341" t="str">
        <f t="array" ref="P692">if(U692="","",XLOOKUP(U692,Master[Company],Master[Terms],"NA",0,1))</f>
        <v/>
      </c>
      <c r="Q692" s="341" t="str">
        <f t="shared" si="1"/>
        <v/>
      </c>
      <c r="R692" s="341" t="str">
        <f t="array" ref="R692">if(U692="","",XLOOKUP(U692,Master[Company],Master[Group],"NA",0,1))</f>
        <v/>
      </c>
      <c r="S692" s="341" t="str">
        <f t="array" ref="S692">if(U692="","",XLOOKUP(U692,Master[Company],Master[Loading Location],"NA",0,1))</f>
        <v/>
      </c>
      <c r="T692" s="341" t="str">
        <f t="array" ref="T692">if(U692="","",XLOOKUP(U692,Master[Company],Master[Acronym],"NA",0,1))</f>
        <v/>
      </c>
      <c r="U692" s="341"/>
      <c r="V692" s="342"/>
      <c r="W692" s="342"/>
      <c r="X692" s="341" t="str">
        <f t="shared" si="2"/>
        <v/>
      </c>
      <c r="Y692" s="341" t="str">
        <f t="shared" si="3"/>
        <v/>
      </c>
      <c r="Z692" s="341"/>
      <c r="AA692" s="341"/>
      <c r="AB692" s="341"/>
      <c r="AC692" s="401"/>
      <c r="AD692" s="563"/>
      <c r="AE692" s="564"/>
      <c r="AF692" s="564"/>
      <c r="AG692" s="564"/>
      <c r="AH692" s="564"/>
      <c r="AI692" s="564"/>
      <c r="AJ692" s="564"/>
      <c r="AK692" s="564"/>
      <c r="AL692" s="563"/>
      <c r="AM692" s="564"/>
      <c r="AN692" s="564"/>
      <c r="AO692" s="564"/>
      <c r="AP692" s="564"/>
      <c r="AQ692" s="564"/>
      <c r="AR692" s="564"/>
      <c r="AS692" s="564"/>
      <c r="AT692" s="401"/>
      <c r="AU692" s="399"/>
      <c r="AV692" s="617"/>
      <c r="AW692" s="401"/>
      <c r="AX692" s="401"/>
      <c r="AY692" s="341"/>
      <c r="AZ692" s="341"/>
      <c r="BA692" s="341"/>
      <c r="BB692" s="341"/>
      <c r="BC692" s="341"/>
      <c r="BD692" s="401"/>
      <c r="BE692" s="341"/>
      <c r="BF692" s="341"/>
      <c r="BG692" s="402"/>
      <c r="BH692" s="403"/>
      <c r="BI692" s="405"/>
      <c r="BJ692" s="405"/>
      <c r="BK692" s="405"/>
      <c r="BL692" s="405"/>
      <c r="BM692" s="514"/>
    </row>
    <row r="693" ht="18.75" customHeight="1">
      <c r="A693" s="400" t="str">
        <f t="shared" si="4"/>
        <v/>
      </c>
      <c r="B693" s="341"/>
      <c r="C693" s="559"/>
      <c r="D693" s="341"/>
      <c r="E693" s="638"/>
      <c r="F693" s="393"/>
      <c r="G693" s="341" t="str">
        <f t="array" ref="G693">IF(C693="","",XLOOKUP(C693,'Master Data'!K:K,'Master Data'!N:N,"Input in Master Data",0,1))</f>
        <v/>
      </c>
      <c r="H693" s="341" t="str">
        <f t="array" ref="H693">IF(C693="","",XLOOKUP(C693,'Master Data'!K:K,'Master Data'!O:O,"Input in Master Data",0,1))</f>
        <v/>
      </c>
      <c r="I693" s="341" t="str">
        <f t="array" ref="I693">if(U693="","",XLOOKUP(U693,Master[Company],Master[Blow],"Unknown",0,1))</f>
        <v/>
      </c>
      <c r="J693" s="341" t="str">
        <f t="array" ref="J693">if(U693="","",XLOOKUP(U693,Master[Company],Master[Pigging],"Unknown",0,1))</f>
        <v/>
      </c>
      <c r="K693" s="341" t="str">
        <f t="array" ref="K693">if(U693="","",XLOOKUP(U693,Master[Company],Master[Load Method],"Unknown",0,1))</f>
        <v/>
      </c>
      <c r="L693" s="341" t="str">
        <f t="array" ref="L693">if(U693="","",XLOOKUP(U693,Master[Company],Master[Line Distance],"Unknown",0,1))</f>
        <v/>
      </c>
      <c r="M693" s="394"/>
      <c r="N693" s="341"/>
      <c r="O693" s="341"/>
      <c r="P693" s="341" t="str">
        <f t="array" ref="P693">if(U693="","",XLOOKUP(U693,Master[Company],Master[Terms],"NA",0,1))</f>
        <v/>
      </c>
      <c r="Q693" s="341" t="str">
        <f t="shared" si="1"/>
        <v/>
      </c>
      <c r="R693" s="341" t="str">
        <f t="array" ref="R693">if(U693="","",XLOOKUP(U693,Master[Company],Master[Group],"NA",0,1))</f>
        <v/>
      </c>
      <c r="S693" s="341" t="str">
        <f t="array" ref="S693">if(U693="","",XLOOKUP(U693,Master[Company],Master[Loading Location],"NA",0,1))</f>
        <v/>
      </c>
      <c r="T693" s="341" t="str">
        <f t="array" ref="T693">if(U693="","",XLOOKUP(U693,Master[Company],Master[Acronym],"NA",0,1))</f>
        <v/>
      </c>
      <c r="U693" s="341"/>
      <c r="V693" s="342"/>
      <c r="W693" s="342"/>
      <c r="X693" s="341" t="str">
        <f t="shared" si="2"/>
        <v/>
      </c>
      <c r="Y693" s="341" t="str">
        <f t="shared" si="3"/>
        <v/>
      </c>
      <c r="Z693" s="341"/>
      <c r="AA693" s="341"/>
      <c r="AB693" s="341"/>
      <c r="AC693" s="401"/>
      <c r="AD693" s="563"/>
      <c r="AE693" s="564"/>
      <c r="AF693" s="564"/>
      <c r="AG693" s="564"/>
      <c r="AH693" s="564"/>
      <c r="AI693" s="564"/>
      <c r="AJ693" s="564"/>
      <c r="AK693" s="564"/>
      <c r="AL693" s="563"/>
      <c r="AM693" s="564"/>
      <c r="AN693" s="564"/>
      <c r="AO693" s="564"/>
      <c r="AP693" s="564"/>
      <c r="AQ693" s="564"/>
      <c r="AR693" s="564"/>
      <c r="AS693" s="564"/>
      <c r="AT693" s="401"/>
      <c r="AU693" s="399"/>
      <c r="AV693" s="617"/>
      <c r="AW693" s="401"/>
      <c r="AX693" s="401"/>
      <c r="AY693" s="341"/>
      <c r="AZ693" s="341"/>
      <c r="BA693" s="341"/>
      <c r="BB693" s="341"/>
      <c r="BC693" s="341"/>
      <c r="BD693" s="401"/>
      <c r="BE693" s="341"/>
      <c r="BF693" s="341"/>
      <c r="BG693" s="402"/>
      <c r="BH693" s="403"/>
      <c r="BI693" s="405"/>
      <c r="BJ693" s="405"/>
      <c r="BK693" s="405"/>
      <c r="BL693" s="405"/>
      <c r="BM693" s="514"/>
    </row>
    <row r="694" ht="18.75" customHeight="1">
      <c r="A694" s="400" t="str">
        <f t="shared" si="4"/>
        <v/>
      </c>
      <c r="B694" s="341"/>
      <c r="C694" s="559"/>
      <c r="D694" s="341"/>
      <c r="E694" s="638"/>
      <c r="F694" s="393"/>
      <c r="G694" s="341" t="str">
        <f t="array" ref="G694">IF(C694="","",XLOOKUP(C694,'Master Data'!K:K,'Master Data'!N:N,"Input in Master Data",0,1))</f>
        <v/>
      </c>
      <c r="H694" s="341" t="str">
        <f t="array" ref="H694">IF(C694="","",XLOOKUP(C694,'Master Data'!K:K,'Master Data'!O:O,"Input in Master Data",0,1))</f>
        <v/>
      </c>
      <c r="I694" s="341" t="str">
        <f t="array" ref="I694">if(U694="","",XLOOKUP(U694,Master[Company],Master[Blow],"Unknown",0,1))</f>
        <v/>
      </c>
      <c r="J694" s="341" t="str">
        <f t="array" ref="J694">if(U694="","",XLOOKUP(U694,Master[Company],Master[Pigging],"Unknown",0,1))</f>
        <v/>
      </c>
      <c r="K694" s="341" t="str">
        <f t="array" ref="K694">if(U694="","",XLOOKUP(U694,Master[Company],Master[Load Method],"Unknown",0,1))</f>
        <v/>
      </c>
      <c r="L694" s="341" t="str">
        <f t="array" ref="L694">if(U694="","",XLOOKUP(U694,Master[Company],Master[Line Distance],"Unknown",0,1))</f>
        <v/>
      </c>
      <c r="M694" s="394"/>
      <c r="N694" s="341"/>
      <c r="O694" s="341"/>
      <c r="P694" s="341" t="str">
        <f t="array" ref="P694">if(U694="","",XLOOKUP(U694,Master[Company],Master[Terms],"NA",0,1))</f>
        <v/>
      </c>
      <c r="Q694" s="341" t="str">
        <f t="shared" si="1"/>
        <v/>
      </c>
      <c r="R694" s="341" t="str">
        <f t="array" ref="R694">if(U694="","",XLOOKUP(U694,Master[Company],Master[Group],"NA",0,1))</f>
        <v/>
      </c>
      <c r="S694" s="341" t="str">
        <f t="array" ref="S694">if(U694="","",XLOOKUP(U694,Master[Company],Master[Loading Location],"NA",0,1))</f>
        <v/>
      </c>
      <c r="T694" s="341" t="str">
        <f t="array" ref="T694">if(U694="","",XLOOKUP(U694,Master[Company],Master[Acronym],"NA",0,1))</f>
        <v/>
      </c>
      <c r="U694" s="341"/>
      <c r="V694" s="342"/>
      <c r="W694" s="342"/>
      <c r="X694" s="341" t="str">
        <f t="shared" si="2"/>
        <v/>
      </c>
      <c r="Y694" s="341" t="str">
        <f t="shared" si="3"/>
        <v/>
      </c>
      <c r="Z694" s="341"/>
      <c r="AA694" s="341"/>
      <c r="AB694" s="341"/>
      <c r="AC694" s="401"/>
      <c r="AD694" s="563"/>
      <c r="AE694" s="564"/>
      <c r="AF694" s="564"/>
      <c r="AG694" s="564"/>
      <c r="AH694" s="564"/>
      <c r="AI694" s="564"/>
      <c r="AJ694" s="564"/>
      <c r="AK694" s="564"/>
      <c r="AL694" s="563"/>
      <c r="AM694" s="564"/>
      <c r="AN694" s="564"/>
      <c r="AO694" s="564"/>
      <c r="AP694" s="564"/>
      <c r="AQ694" s="564"/>
      <c r="AR694" s="564"/>
      <c r="AS694" s="564"/>
      <c r="AT694" s="401"/>
      <c r="AU694" s="399"/>
      <c r="AV694" s="617"/>
      <c r="AW694" s="401"/>
      <c r="AX694" s="401"/>
      <c r="AY694" s="341"/>
      <c r="AZ694" s="341"/>
      <c r="BA694" s="341"/>
      <c r="BB694" s="341"/>
      <c r="BC694" s="341"/>
      <c r="BD694" s="401"/>
      <c r="BE694" s="341"/>
      <c r="BF694" s="341"/>
      <c r="BG694" s="402"/>
      <c r="BH694" s="403"/>
      <c r="BI694" s="405"/>
      <c r="BJ694" s="405"/>
      <c r="BK694" s="405"/>
      <c r="BL694" s="405"/>
      <c r="BM694" s="514"/>
    </row>
    <row r="695" ht="18.75" customHeight="1">
      <c r="A695" s="400" t="str">
        <f t="shared" si="4"/>
        <v/>
      </c>
      <c r="B695" s="341"/>
      <c r="C695" s="559"/>
      <c r="D695" s="341"/>
      <c r="E695" s="638"/>
      <c r="F695" s="393"/>
      <c r="G695" s="341" t="str">
        <f t="array" ref="G695">IF(C695="","",XLOOKUP(C695,'Master Data'!K:K,'Master Data'!N:N,"Input in Master Data",0,1))</f>
        <v/>
      </c>
      <c r="H695" s="341" t="str">
        <f t="array" ref="H695">IF(C695="","",XLOOKUP(C695,'Master Data'!K:K,'Master Data'!O:O,"Input in Master Data",0,1))</f>
        <v/>
      </c>
      <c r="I695" s="341" t="str">
        <f t="array" ref="I695">if(U695="","",XLOOKUP(U695,Master[Company],Master[Blow],"Unknown",0,1))</f>
        <v/>
      </c>
      <c r="J695" s="341" t="str">
        <f t="array" ref="J695">if(U695="","",XLOOKUP(U695,Master[Company],Master[Pigging],"Unknown",0,1))</f>
        <v/>
      </c>
      <c r="K695" s="341" t="str">
        <f t="array" ref="K695">if(U695="","",XLOOKUP(U695,Master[Company],Master[Load Method],"Unknown",0,1))</f>
        <v/>
      </c>
      <c r="L695" s="341" t="str">
        <f t="array" ref="L695">if(U695="","",XLOOKUP(U695,Master[Company],Master[Line Distance],"Unknown",0,1))</f>
        <v/>
      </c>
      <c r="M695" s="394"/>
      <c r="N695" s="341"/>
      <c r="O695" s="341"/>
      <c r="P695" s="341" t="str">
        <f t="array" ref="P695">if(U695="","",XLOOKUP(U695,Master[Company],Master[Terms],"NA",0,1))</f>
        <v/>
      </c>
      <c r="Q695" s="341" t="str">
        <f t="shared" si="1"/>
        <v/>
      </c>
      <c r="R695" s="341" t="str">
        <f t="array" ref="R695">if(U695="","",XLOOKUP(U695,Master[Company],Master[Group],"NA",0,1))</f>
        <v/>
      </c>
      <c r="S695" s="341" t="str">
        <f t="array" ref="S695">if(U695="","",XLOOKUP(U695,Master[Company],Master[Loading Location],"NA",0,1))</f>
        <v/>
      </c>
      <c r="T695" s="341" t="str">
        <f t="array" ref="T695">if(U695="","",XLOOKUP(U695,Master[Company],Master[Acronym],"NA",0,1))</f>
        <v/>
      </c>
      <c r="U695" s="341"/>
      <c r="V695" s="342"/>
      <c r="W695" s="342"/>
      <c r="X695" s="341" t="str">
        <f t="shared" si="2"/>
        <v/>
      </c>
      <c r="Y695" s="341" t="str">
        <f t="shared" si="3"/>
        <v/>
      </c>
      <c r="Z695" s="341"/>
      <c r="AA695" s="341"/>
      <c r="AB695" s="341"/>
      <c r="AC695" s="401"/>
      <c r="AD695" s="563"/>
      <c r="AE695" s="564"/>
      <c r="AF695" s="564"/>
      <c r="AG695" s="564"/>
      <c r="AH695" s="564"/>
      <c r="AI695" s="564"/>
      <c r="AJ695" s="564"/>
      <c r="AK695" s="564"/>
      <c r="AL695" s="563"/>
      <c r="AM695" s="564"/>
      <c r="AN695" s="564"/>
      <c r="AO695" s="564"/>
      <c r="AP695" s="564"/>
      <c r="AQ695" s="564"/>
      <c r="AR695" s="564"/>
      <c r="AS695" s="564"/>
      <c r="AT695" s="401"/>
      <c r="AU695" s="399"/>
      <c r="AV695" s="617"/>
      <c r="AW695" s="401"/>
      <c r="AX695" s="401"/>
      <c r="AY695" s="341"/>
      <c r="AZ695" s="341"/>
      <c r="BA695" s="341"/>
      <c r="BB695" s="341"/>
      <c r="BC695" s="341"/>
      <c r="BD695" s="401"/>
      <c r="BE695" s="341"/>
      <c r="BF695" s="341"/>
      <c r="BG695" s="402"/>
      <c r="BH695" s="403"/>
      <c r="BI695" s="405"/>
      <c r="BJ695" s="405"/>
      <c r="BK695" s="405"/>
      <c r="BL695" s="405"/>
      <c r="BM695" s="514"/>
    </row>
    <row r="696" ht="18.75" customHeight="1">
      <c r="A696" s="400" t="str">
        <f t="shared" si="4"/>
        <v/>
      </c>
      <c r="B696" s="341"/>
      <c r="C696" s="559"/>
      <c r="D696" s="341"/>
      <c r="E696" s="638"/>
      <c r="F696" s="393"/>
      <c r="G696" s="341" t="str">
        <f t="array" ref="G696">IF(C696="","",XLOOKUP(C696,'Master Data'!K:K,'Master Data'!N:N,"Input in Master Data",0,1))</f>
        <v/>
      </c>
      <c r="H696" s="341" t="str">
        <f t="array" ref="H696">IF(C696="","",XLOOKUP(C696,'Master Data'!K:K,'Master Data'!O:O,"Input in Master Data",0,1))</f>
        <v/>
      </c>
      <c r="I696" s="341" t="str">
        <f t="array" ref="I696">if(U696="","",XLOOKUP(U696,Master[Company],Master[Blow],"Unknown",0,1))</f>
        <v/>
      </c>
      <c r="J696" s="341" t="str">
        <f t="array" ref="J696">if(U696="","",XLOOKUP(U696,Master[Company],Master[Pigging],"Unknown",0,1))</f>
        <v/>
      </c>
      <c r="K696" s="341" t="str">
        <f t="array" ref="K696">if(U696="","",XLOOKUP(U696,Master[Company],Master[Load Method],"Unknown",0,1))</f>
        <v/>
      </c>
      <c r="L696" s="341" t="str">
        <f t="array" ref="L696">if(U696="","",XLOOKUP(U696,Master[Company],Master[Line Distance],"Unknown",0,1))</f>
        <v/>
      </c>
      <c r="M696" s="394"/>
      <c r="N696" s="341"/>
      <c r="O696" s="341"/>
      <c r="P696" s="341" t="str">
        <f t="array" ref="P696">if(U696="","",XLOOKUP(U696,Master[Company],Master[Terms],"NA",0,1))</f>
        <v/>
      </c>
      <c r="Q696" s="341" t="str">
        <f t="shared" si="1"/>
        <v/>
      </c>
      <c r="R696" s="341" t="str">
        <f t="array" ref="R696">if(U696="","",XLOOKUP(U696,Master[Company],Master[Group],"NA",0,1))</f>
        <v/>
      </c>
      <c r="S696" s="341" t="str">
        <f t="array" ref="S696">if(U696="","",XLOOKUP(U696,Master[Company],Master[Loading Location],"NA",0,1))</f>
        <v/>
      </c>
      <c r="T696" s="341" t="str">
        <f t="array" ref="T696">if(U696="","",XLOOKUP(U696,Master[Company],Master[Acronym],"NA",0,1))</f>
        <v/>
      </c>
      <c r="U696" s="341"/>
      <c r="V696" s="342"/>
      <c r="W696" s="342"/>
      <c r="X696" s="341" t="str">
        <f t="shared" si="2"/>
        <v/>
      </c>
      <c r="Y696" s="341" t="str">
        <f t="shared" si="3"/>
        <v/>
      </c>
      <c r="Z696" s="341"/>
      <c r="AA696" s="341"/>
      <c r="AB696" s="341"/>
      <c r="AC696" s="401"/>
      <c r="AD696" s="563"/>
      <c r="AE696" s="564"/>
      <c r="AF696" s="564"/>
      <c r="AG696" s="564"/>
      <c r="AH696" s="564"/>
      <c r="AI696" s="564"/>
      <c r="AJ696" s="564"/>
      <c r="AK696" s="564"/>
      <c r="AL696" s="563"/>
      <c r="AM696" s="564"/>
      <c r="AN696" s="564"/>
      <c r="AO696" s="564"/>
      <c r="AP696" s="564"/>
      <c r="AQ696" s="564"/>
      <c r="AR696" s="564"/>
      <c r="AS696" s="564"/>
      <c r="AT696" s="401"/>
      <c r="AU696" s="399"/>
      <c r="AV696" s="617"/>
      <c r="AW696" s="401"/>
      <c r="AX696" s="401"/>
      <c r="AY696" s="341"/>
      <c r="AZ696" s="341"/>
      <c r="BA696" s="341"/>
      <c r="BB696" s="341"/>
      <c r="BC696" s="341"/>
      <c r="BD696" s="401"/>
      <c r="BE696" s="341"/>
      <c r="BF696" s="341"/>
      <c r="BG696" s="402"/>
      <c r="BH696" s="403"/>
      <c r="BI696" s="405"/>
      <c r="BJ696" s="405"/>
      <c r="BK696" s="405"/>
      <c r="BL696" s="405"/>
      <c r="BM696" s="514"/>
    </row>
    <row r="697" ht="18.75" customHeight="1">
      <c r="A697" s="400" t="str">
        <f t="shared" si="4"/>
        <v/>
      </c>
      <c r="B697" s="341"/>
      <c r="C697" s="559"/>
      <c r="D697" s="341"/>
      <c r="E697" s="638"/>
      <c r="F697" s="393"/>
      <c r="G697" s="341" t="str">
        <f t="array" ref="G697">IF(C697="","",XLOOKUP(C697,'Master Data'!K:K,'Master Data'!N:N,"Input in Master Data",0,1))</f>
        <v/>
      </c>
      <c r="H697" s="341" t="str">
        <f t="array" ref="H697">IF(C697="","",XLOOKUP(C697,'Master Data'!K:K,'Master Data'!O:O,"Input in Master Data",0,1))</f>
        <v/>
      </c>
      <c r="I697" s="341" t="str">
        <f t="array" ref="I697">if(U697="","",XLOOKUP(U697,Master[Company],Master[Blow],"Unknown",0,1))</f>
        <v/>
      </c>
      <c r="J697" s="341" t="str">
        <f t="array" ref="J697">if(U697="","",XLOOKUP(U697,Master[Company],Master[Pigging],"Unknown",0,1))</f>
        <v/>
      </c>
      <c r="K697" s="341" t="str">
        <f t="array" ref="K697">if(U697="","",XLOOKUP(U697,Master[Company],Master[Load Method],"Unknown",0,1))</f>
        <v/>
      </c>
      <c r="L697" s="341" t="str">
        <f t="array" ref="L697">if(U697="","",XLOOKUP(U697,Master[Company],Master[Line Distance],"Unknown",0,1))</f>
        <v/>
      </c>
      <c r="M697" s="394"/>
      <c r="N697" s="341"/>
      <c r="O697" s="341"/>
      <c r="P697" s="341" t="str">
        <f t="array" ref="P697">if(U697="","",XLOOKUP(U697,Master[Company],Master[Terms],"NA",0,1))</f>
        <v/>
      </c>
      <c r="Q697" s="341" t="str">
        <f t="shared" si="1"/>
        <v/>
      </c>
      <c r="R697" s="341" t="str">
        <f t="array" ref="R697">if(U697="","",XLOOKUP(U697,Master[Company],Master[Group],"NA",0,1))</f>
        <v/>
      </c>
      <c r="S697" s="341" t="str">
        <f t="array" ref="S697">if(U697="","",XLOOKUP(U697,Master[Company],Master[Loading Location],"NA",0,1))</f>
        <v/>
      </c>
      <c r="T697" s="341" t="str">
        <f t="array" ref="T697">if(U697="","",XLOOKUP(U697,Master[Company],Master[Acronym],"NA",0,1))</f>
        <v/>
      </c>
      <c r="U697" s="341"/>
      <c r="V697" s="342"/>
      <c r="W697" s="342"/>
      <c r="X697" s="341" t="str">
        <f t="shared" si="2"/>
        <v/>
      </c>
      <c r="Y697" s="341" t="str">
        <f t="shared" si="3"/>
        <v/>
      </c>
      <c r="Z697" s="341"/>
      <c r="AA697" s="341"/>
      <c r="AB697" s="341"/>
      <c r="AC697" s="401"/>
      <c r="AD697" s="563"/>
      <c r="AE697" s="564"/>
      <c r="AF697" s="564"/>
      <c r="AG697" s="564"/>
      <c r="AH697" s="564"/>
      <c r="AI697" s="564"/>
      <c r="AJ697" s="564"/>
      <c r="AK697" s="564"/>
      <c r="AL697" s="563"/>
      <c r="AM697" s="564"/>
      <c r="AN697" s="564"/>
      <c r="AO697" s="564"/>
      <c r="AP697" s="564"/>
      <c r="AQ697" s="564"/>
      <c r="AR697" s="564"/>
      <c r="AS697" s="564"/>
      <c r="AT697" s="401"/>
      <c r="AU697" s="399"/>
      <c r="AV697" s="617"/>
      <c r="AW697" s="401"/>
      <c r="AX697" s="401"/>
      <c r="AY697" s="341"/>
      <c r="AZ697" s="341"/>
      <c r="BA697" s="341"/>
      <c r="BB697" s="341"/>
      <c r="BC697" s="341"/>
      <c r="BD697" s="401"/>
      <c r="BE697" s="341"/>
      <c r="BF697" s="341"/>
      <c r="BG697" s="402"/>
      <c r="BH697" s="403"/>
      <c r="BI697" s="405"/>
      <c r="BJ697" s="405"/>
      <c r="BK697" s="405"/>
      <c r="BL697" s="405"/>
      <c r="BM697" s="514"/>
    </row>
    <row r="698" ht="18.75" customHeight="1">
      <c r="A698" s="400" t="str">
        <f t="shared" si="4"/>
        <v/>
      </c>
      <c r="B698" s="341"/>
      <c r="C698" s="559"/>
      <c r="D698" s="341"/>
      <c r="E698" s="638"/>
      <c r="F698" s="393"/>
      <c r="G698" s="341" t="str">
        <f t="array" ref="G698">IF(C698="","",XLOOKUP(C698,'Master Data'!K:K,'Master Data'!N:N,"Input in Master Data",0,1))</f>
        <v/>
      </c>
      <c r="H698" s="341" t="str">
        <f t="array" ref="H698">IF(C698="","",XLOOKUP(C698,'Master Data'!K:K,'Master Data'!O:O,"Input in Master Data",0,1))</f>
        <v/>
      </c>
      <c r="I698" s="341" t="str">
        <f t="array" ref="I698">if(U698="","",XLOOKUP(U698,Master[Company],Master[Blow],"Unknown",0,1))</f>
        <v/>
      </c>
      <c r="J698" s="341" t="str">
        <f t="array" ref="J698">if(U698="","",XLOOKUP(U698,Master[Company],Master[Pigging],"Unknown",0,1))</f>
        <v/>
      </c>
      <c r="K698" s="341" t="str">
        <f t="array" ref="K698">if(U698="","",XLOOKUP(U698,Master[Company],Master[Load Method],"Unknown",0,1))</f>
        <v/>
      </c>
      <c r="L698" s="341" t="str">
        <f t="array" ref="L698">if(U698="","",XLOOKUP(U698,Master[Company],Master[Line Distance],"Unknown",0,1))</f>
        <v/>
      </c>
      <c r="M698" s="394"/>
      <c r="N698" s="341"/>
      <c r="O698" s="341"/>
      <c r="P698" s="341" t="str">
        <f t="array" ref="P698">if(U698="","",XLOOKUP(U698,Master[Company],Master[Terms],"NA",0,1))</f>
        <v/>
      </c>
      <c r="Q698" s="341" t="str">
        <f t="shared" si="1"/>
        <v/>
      </c>
      <c r="R698" s="341" t="str">
        <f t="array" ref="R698">if(U698="","",XLOOKUP(U698,Master[Company],Master[Group],"NA",0,1))</f>
        <v/>
      </c>
      <c r="S698" s="341" t="str">
        <f t="array" ref="S698">if(U698="","",XLOOKUP(U698,Master[Company],Master[Loading Location],"NA",0,1))</f>
        <v/>
      </c>
      <c r="T698" s="341" t="str">
        <f t="array" ref="T698">if(U698="","",XLOOKUP(U698,Master[Company],Master[Acronym],"NA",0,1))</f>
        <v/>
      </c>
      <c r="U698" s="341"/>
      <c r="V698" s="342"/>
      <c r="W698" s="342"/>
      <c r="X698" s="341" t="str">
        <f t="shared" si="2"/>
        <v/>
      </c>
      <c r="Y698" s="341" t="str">
        <f t="shared" si="3"/>
        <v/>
      </c>
      <c r="Z698" s="341"/>
      <c r="AA698" s="341"/>
      <c r="AB698" s="341"/>
      <c r="AC698" s="401"/>
      <c r="AD698" s="563"/>
      <c r="AE698" s="564"/>
      <c r="AF698" s="564"/>
      <c r="AG698" s="564"/>
      <c r="AH698" s="564"/>
      <c r="AI698" s="564"/>
      <c r="AJ698" s="564"/>
      <c r="AK698" s="564"/>
      <c r="AL698" s="563"/>
      <c r="AM698" s="564"/>
      <c r="AN698" s="564"/>
      <c r="AO698" s="564"/>
      <c r="AP698" s="564"/>
      <c r="AQ698" s="564"/>
      <c r="AR698" s="564"/>
      <c r="AS698" s="564"/>
      <c r="AT698" s="401"/>
      <c r="AU698" s="399"/>
      <c r="AV698" s="617"/>
      <c r="AW698" s="401"/>
      <c r="AX698" s="401"/>
      <c r="AY698" s="341"/>
      <c r="AZ698" s="341"/>
      <c r="BA698" s="341"/>
      <c r="BB698" s="341"/>
      <c r="BC698" s="341"/>
      <c r="BD698" s="401"/>
      <c r="BE698" s="341"/>
      <c r="BF698" s="341"/>
      <c r="BG698" s="402"/>
      <c r="BH698" s="403"/>
      <c r="BI698" s="405"/>
      <c r="BJ698" s="405"/>
      <c r="BK698" s="405"/>
      <c r="BL698" s="405"/>
      <c r="BM698" s="514"/>
    </row>
    <row r="699" ht="18.75" customHeight="1">
      <c r="A699" s="400" t="str">
        <f t="shared" si="4"/>
        <v/>
      </c>
      <c r="B699" s="341"/>
      <c r="C699" s="559"/>
      <c r="D699" s="341"/>
      <c r="E699" s="638"/>
      <c r="F699" s="393"/>
      <c r="G699" s="341" t="str">
        <f t="array" ref="G699">IF(C699="","",XLOOKUP(C699,'Master Data'!K:K,'Master Data'!N:N,"Input in Master Data",0,1))</f>
        <v/>
      </c>
      <c r="H699" s="341" t="str">
        <f t="array" ref="H699">IF(C699="","",XLOOKUP(C699,'Master Data'!K:K,'Master Data'!O:O,"Input in Master Data",0,1))</f>
        <v/>
      </c>
      <c r="I699" s="341" t="str">
        <f t="array" ref="I699">if(U699="","",XLOOKUP(U699,Master[Company],Master[Blow],"Unknown",0,1))</f>
        <v/>
      </c>
      <c r="J699" s="341" t="str">
        <f t="array" ref="J699">if(U699="","",XLOOKUP(U699,Master[Company],Master[Pigging],"Unknown",0,1))</f>
        <v/>
      </c>
      <c r="K699" s="341" t="str">
        <f t="array" ref="K699">if(U699="","",XLOOKUP(U699,Master[Company],Master[Load Method],"Unknown",0,1))</f>
        <v/>
      </c>
      <c r="L699" s="341" t="str">
        <f t="array" ref="L699">if(U699="","",XLOOKUP(U699,Master[Company],Master[Line Distance],"Unknown",0,1))</f>
        <v/>
      </c>
      <c r="M699" s="394"/>
      <c r="N699" s="341"/>
      <c r="O699" s="341"/>
      <c r="P699" s="341" t="str">
        <f t="array" ref="P699">if(U699="","",XLOOKUP(U699,Master[Company],Master[Terms],"NA",0,1))</f>
        <v/>
      </c>
      <c r="Q699" s="341" t="str">
        <f t="shared" si="1"/>
        <v/>
      </c>
      <c r="R699" s="341" t="str">
        <f t="array" ref="R699">if(U699="","",XLOOKUP(U699,Master[Company],Master[Group],"NA",0,1))</f>
        <v/>
      </c>
      <c r="S699" s="341" t="str">
        <f t="array" ref="S699">if(U699="","",XLOOKUP(U699,Master[Company],Master[Loading Location],"NA",0,1))</f>
        <v/>
      </c>
      <c r="T699" s="341" t="str">
        <f t="array" ref="T699">if(U699="","",XLOOKUP(U699,Master[Company],Master[Acronym],"NA",0,1))</f>
        <v/>
      </c>
      <c r="U699" s="341"/>
      <c r="V699" s="342"/>
      <c r="W699" s="342"/>
      <c r="X699" s="341" t="str">
        <f t="shared" si="2"/>
        <v/>
      </c>
      <c r="Y699" s="341" t="str">
        <f t="shared" si="3"/>
        <v/>
      </c>
      <c r="Z699" s="341"/>
      <c r="AA699" s="341"/>
      <c r="AB699" s="341"/>
      <c r="AC699" s="401"/>
      <c r="AD699" s="563"/>
      <c r="AE699" s="564"/>
      <c r="AF699" s="564"/>
      <c r="AG699" s="564"/>
      <c r="AH699" s="564"/>
      <c r="AI699" s="564"/>
      <c r="AJ699" s="564"/>
      <c r="AK699" s="564"/>
      <c r="AL699" s="563"/>
      <c r="AM699" s="564"/>
      <c r="AN699" s="564"/>
      <c r="AO699" s="564"/>
      <c r="AP699" s="564"/>
      <c r="AQ699" s="564"/>
      <c r="AR699" s="564"/>
      <c r="AS699" s="564"/>
      <c r="AT699" s="401"/>
      <c r="AU699" s="399"/>
      <c r="AV699" s="617"/>
      <c r="AW699" s="401"/>
      <c r="AX699" s="401"/>
      <c r="AY699" s="341"/>
      <c r="AZ699" s="341"/>
      <c r="BA699" s="341"/>
      <c r="BB699" s="341"/>
      <c r="BC699" s="341"/>
      <c r="BD699" s="401"/>
      <c r="BE699" s="341"/>
      <c r="BF699" s="341"/>
      <c r="BG699" s="402"/>
      <c r="BH699" s="403"/>
      <c r="BI699" s="405"/>
      <c r="BJ699" s="405"/>
      <c r="BK699" s="405"/>
      <c r="BL699" s="405"/>
      <c r="BM699" s="514"/>
    </row>
    <row r="700" ht="18.75" customHeight="1">
      <c r="A700" s="400" t="str">
        <f t="shared" si="4"/>
        <v/>
      </c>
      <c r="B700" s="341"/>
      <c r="C700" s="559"/>
      <c r="D700" s="341"/>
      <c r="E700" s="638"/>
      <c r="F700" s="393"/>
      <c r="G700" s="341" t="str">
        <f t="array" ref="G700">IF(C700="","",XLOOKUP(C700,'Master Data'!K:K,'Master Data'!N:N,"Input in Master Data",0,1))</f>
        <v/>
      </c>
      <c r="H700" s="341" t="str">
        <f t="array" ref="H700">IF(C700="","",XLOOKUP(C700,'Master Data'!K:K,'Master Data'!O:O,"Input in Master Data",0,1))</f>
        <v/>
      </c>
      <c r="I700" s="341" t="str">
        <f t="array" ref="I700">if(U700="","",XLOOKUP(U700,Master[Company],Master[Blow],"Unknown",0,1))</f>
        <v/>
      </c>
      <c r="J700" s="341" t="str">
        <f t="array" ref="J700">if(U700="","",XLOOKUP(U700,Master[Company],Master[Pigging],"Unknown",0,1))</f>
        <v/>
      </c>
      <c r="K700" s="341" t="str">
        <f t="array" ref="K700">if(U700="","",XLOOKUP(U700,Master[Company],Master[Load Method],"Unknown",0,1))</f>
        <v/>
      </c>
      <c r="L700" s="341" t="str">
        <f t="array" ref="L700">if(U700="","",XLOOKUP(U700,Master[Company],Master[Line Distance],"Unknown",0,1))</f>
        <v/>
      </c>
      <c r="M700" s="394"/>
      <c r="N700" s="341"/>
      <c r="O700" s="341"/>
      <c r="P700" s="341" t="str">
        <f t="array" ref="P700">if(U700="","",XLOOKUP(U700,Master[Company],Master[Terms],"NA",0,1))</f>
        <v/>
      </c>
      <c r="Q700" s="341" t="str">
        <f t="shared" si="1"/>
        <v/>
      </c>
      <c r="R700" s="341" t="str">
        <f t="array" ref="R700">if(U700="","",XLOOKUP(U700,Master[Company],Master[Group],"NA",0,1))</f>
        <v/>
      </c>
      <c r="S700" s="341" t="str">
        <f t="array" ref="S700">if(U700="","",XLOOKUP(U700,Master[Company],Master[Loading Location],"NA",0,1))</f>
        <v/>
      </c>
      <c r="T700" s="341" t="str">
        <f t="array" ref="T700">if(U700="","",XLOOKUP(U700,Master[Company],Master[Acronym],"NA",0,1))</f>
        <v/>
      </c>
      <c r="U700" s="341"/>
      <c r="V700" s="342"/>
      <c r="W700" s="342"/>
      <c r="X700" s="341" t="str">
        <f t="shared" si="2"/>
        <v/>
      </c>
      <c r="Y700" s="341" t="str">
        <f t="shared" si="3"/>
        <v/>
      </c>
      <c r="Z700" s="341"/>
      <c r="AA700" s="341"/>
      <c r="AB700" s="341"/>
      <c r="AC700" s="401"/>
      <c r="AD700" s="563"/>
      <c r="AE700" s="564"/>
      <c r="AF700" s="564"/>
      <c r="AG700" s="564"/>
      <c r="AH700" s="564"/>
      <c r="AI700" s="564"/>
      <c r="AJ700" s="564"/>
      <c r="AK700" s="564"/>
      <c r="AL700" s="563"/>
      <c r="AM700" s="564"/>
      <c r="AN700" s="564"/>
      <c r="AO700" s="564"/>
      <c r="AP700" s="564"/>
      <c r="AQ700" s="564"/>
      <c r="AR700" s="564"/>
      <c r="AS700" s="564"/>
      <c r="AT700" s="401"/>
      <c r="AU700" s="399"/>
      <c r="AV700" s="617"/>
      <c r="AW700" s="401"/>
      <c r="AX700" s="401"/>
      <c r="AY700" s="341"/>
      <c r="AZ700" s="341"/>
      <c r="BA700" s="341"/>
      <c r="BB700" s="341"/>
      <c r="BC700" s="341"/>
      <c r="BD700" s="401"/>
      <c r="BE700" s="341"/>
      <c r="BF700" s="341"/>
      <c r="BG700" s="402"/>
      <c r="BH700" s="403"/>
      <c r="BI700" s="405"/>
      <c r="BJ700" s="405"/>
      <c r="BK700" s="405"/>
      <c r="BL700" s="405"/>
      <c r="BM700" s="514"/>
    </row>
    <row r="701" ht="18.75" customHeight="1">
      <c r="A701" s="400" t="str">
        <f t="shared" si="4"/>
        <v/>
      </c>
      <c r="B701" s="341"/>
      <c r="C701" s="559"/>
      <c r="D701" s="341"/>
      <c r="E701" s="638"/>
      <c r="F701" s="393"/>
      <c r="G701" s="341" t="str">
        <f t="array" ref="G701">IF(C701="","",XLOOKUP(C701,'Master Data'!K:K,'Master Data'!N:N,"Input in Master Data",0,1))</f>
        <v/>
      </c>
      <c r="H701" s="341" t="str">
        <f t="array" ref="H701">IF(C701="","",XLOOKUP(C701,'Master Data'!K:K,'Master Data'!O:O,"Input in Master Data",0,1))</f>
        <v/>
      </c>
      <c r="I701" s="341" t="str">
        <f t="array" ref="I701">if(U701="","",XLOOKUP(U701,Master[Company],Master[Blow],"Unknown",0,1))</f>
        <v/>
      </c>
      <c r="J701" s="341" t="str">
        <f t="array" ref="J701">if(U701="","",XLOOKUP(U701,Master[Company],Master[Pigging],"Unknown",0,1))</f>
        <v/>
      </c>
      <c r="K701" s="341" t="str">
        <f t="array" ref="K701">if(U701="","",XLOOKUP(U701,Master[Company],Master[Load Method],"Unknown",0,1))</f>
        <v/>
      </c>
      <c r="L701" s="341" t="str">
        <f t="array" ref="L701">if(U701="","",XLOOKUP(U701,Master[Company],Master[Line Distance],"Unknown",0,1))</f>
        <v/>
      </c>
      <c r="M701" s="394"/>
      <c r="N701" s="341"/>
      <c r="O701" s="341"/>
      <c r="P701" s="341" t="str">
        <f t="array" ref="P701">if(U701="","",XLOOKUP(U701,Master[Company],Master[Terms],"NA",0,1))</f>
        <v/>
      </c>
      <c r="Q701" s="341" t="str">
        <f t="shared" si="1"/>
        <v/>
      </c>
      <c r="R701" s="341" t="str">
        <f t="array" ref="R701">if(U701="","",XLOOKUP(U701,Master[Company],Master[Group],"NA",0,1))</f>
        <v/>
      </c>
      <c r="S701" s="341" t="str">
        <f t="array" ref="S701">if(U701="","",XLOOKUP(U701,Master[Company],Master[Loading Location],"NA",0,1))</f>
        <v/>
      </c>
      <c r="T701" s="341" t="str">
        <f t="array" ref="T701">if(U701="","",XLOOKUP(U701,Master[Company],Master[Acronym],"NA",0,1))</f>
        <v/>
      </c>
      <c r="U701" s="341"/>
      <c r="V701" s="342"/>
      <c r="W701" s="342"/>
      <c r="X701" s="341" t="str">
        <f t="shared" si="2"/>
        <v/>
      </c>
      <c r="Y701" s="341" t="str">
        <f t="shared" si="3"/>
        <v/>
      </c>
      <c r="Z701" s="341"/>
      <c r="AA701" s="341"/>
      <c r="AB701" s="341"/>
      <c r="AC701" s="401"/>
      <c r="AD701" s="563"/>
      <c r="AE701" s="564"/>
      <c r="AF701" s="564"/>
      <c r="AG701" s="564"/>
      <c r="AH701" s="564"/>
      <c r="AI701" s="564"/>
      <c r="AJ701" s="564"/>
      <c r="AK701" s="564"/>
      <c r="AL701" s="563"/>
      <c r="AM701" s="564"/>
      <c r="AN701" s="564"/>
      <c r="AO701" s="564"/>
      <c r="AP701" s="564"/>
      <c r="AQ701" s="564"/>
      <c r="AR701" s="564"/>
      <c r="AS701" s="564"/>
      <c r="AT701" s="401"/>
      <c r="AU701" s="399"/>
      <c r="AV701" s="617"/>
      <c r="AW701" s="401"/>
      <c r="AX701" s="401"/>
      <c r="AY701" s="341"/>
      <c r="AZ701" s="341"/>
      <c r="BA701" s="341"/>
      <c r="BB701" s="341"/>
      <c r="BC701" s="341"/>
      <c r="BD701" s="401"/>
      <c r="BE701" s="341"/>
      <c r="BF701" s="341"/>
      <c r="BG701" s="402"/>
      <c r="BH701" s="403"/>
      <c r="BI701" s="405"/>
      <c r="BJ701" s="405"/>
      <c r="BK701" s="405"/>
      <c r="BL701" s="405"/>
      <c r="BM701" s="514"/>
    </row>
    <row r="702" ht="18.75" customHeight="1">
      <c r="A702" s="400" t="str">
        <f t="shared" si="4"/>
        <v/>
      </c>
      <c r="B702" s="341"/>
      <c r="C702" s="559"/>
      <c r="D702" s="341"/>
      <c r="E702" s="638"/>
      <c r="F702" s="393"/>
      <c r="G702" s="341" t="str">
        <f t="array" ref="G702">IF(C702="","",XLOOKUP(C702,'Master Data'!K:K,'Master Data'!N:N,"Input in Master Data",0,1))</f>
        <v/>
      </c>
      <c r="H702" s="341" t="str">
        <f t="array" ref="H702">IF(C702="","",XLOOKUP(C702,'Master Data'!K:K,'Master Data'!O:O,"Input in Master Data",0,1))</f>
        <v/>
      </c>
      <c r="I702" s="341" t="str">
        <f t="array" ref="I702">if(U702="","",XLOOKUP(U702,Master[Company],Master[Blow],"Unknown",0,1))</f>
        <v/>
      </c>
      <c r="J702" s="341" t="str">
        <f t="array" ref="J702">if(U702="","",XLOOKUP(U702,Master[Company],Master[Pigging],"Unknown",0,1))</f>
        <v/>
      </c>
      <c r="K702" s="341" t="str">
        <f t="array" ref="K702">if(U702="","",XLOOKUP(U702,Master[Company],Master[Load Method],"Unknown",0,1))</f>
        <v/>
      </c>
      <c r="L702" s="341" t="str">
        <f t="array" ref="L702">if(U702="","",XLOOKUP(U702,Master[Company],Master[Line Distance],"Unknown",0,1))</f>
        <v/>
      </c>
      <c r="M702" s="394"/>
      <c r="N702" s="341"/>
      <c r="O702" s="341"/>
      <c r="P702" s="341" t="str">
        <f t="array" ref="P702">if(U702="","",XLOOKUP(U702,Master[Company],Master[Terms],"NA",0,1))</f>
        <v/>
      </c>
      <c r="Q702" s="341" t="str">
        <f t="shared" si="1"/>
        <v/>
      </c>
      <c r="R702" s="341" t="str">
        <f t="array" ref="R702">if(U702="","",XLOOKUP(U702,Master[Company],Master[Group],"NA",0,1))</f>
        <v/>
      </c>
      <c r="S702" s="341" t="str">
        <f t="array" ref="S702">if(U702="","",XLOOKUP(U702,Master[Company],Master[Loading Location],"NA",0,1))</f>
        <v/>
      </c>
      <c r="T702" s="341" t="str">
        <f t="array" ref="T702">if(U702="","",XLOOKUP(U702,Master[Company],Master[Acronym],"NA",0,1))</f>
        <v/>
      </c>
      <c r="U702" s="341"/>
      <c r="V702" s="342"/>
      <c r="W702" s="342"/>
      <c r="X702" s="341" t="str">
        <f t="shared" si="2"/>
        <v/>
      </c>
      <c r="Y702" s="341" t="str">
        <f t="shared" si="3"/>
        <v/>
      </c>
      <c r="Z702" s="341"/>
      <c r="AA702" s="341"/>
      <c r="AB702" s="341"/>
      <c r="AC702" s="401"/>
      <c r="AD702" s="563"/>
      <c r="AE702" s="564"/>
      <c r="AF702" s="564"/>
      <c r="AG702" s="564"/>
      <c r="AH702" s="564"/>
      <c r="AI702" s="564"/>
      <c r="AJ702" s="564"/>
      <c r="AK702" s="564"/>
      <c r="AL702" s="563"/>
      <c r="AM702" s="564"/>
      <c r="AN702" s="564"/>
      <c r="AO702" s="564"/>
      <c r="AP702" s="564"/>
      <c r="AQ702" s="564"/>
      <c r="AR702" s="564"/>
      <c r="AS702" s="564"/>
      <c r="AT702" s="401"/>
      <c r="AU702" s="399"/>
      <c r="AV702" s="617"/>
      <c r="AW702" s="401"/>
      <c r="AX702" s="401"/>
      <c r="AY702" s="341"/>
      <c r="AZ702" s="341"/>
      <c r="BA702" s="341"/>
      <c r="BB702" s="341"/>
      <c r="BC702" s="341"/>
      <c r="BD702" s="401"/>
      <c r="BE702" s="341"/>
      <c r="BF702" s="341"/>
      <c r="BG702" s="402"/>
      <c r="BH702" s="403"/>
      <c r="BI702" s="405"/>
      <c r="BJ702" s="405"/>
      <c r="BK702" s="405"/>
      <c r="BL702" s="405"/>
      <c r="BM702" s="514"/>
    </row>
    <row r="703" ht="18.75" customHeight="1">
      <c r="A703" s="400" t="str">
        <f t="shared" si="4"/>
        <v/>
      </c>
      <c r="B703" s="341"/>
      <c r="C703" s="559"/>
      <c r="D703" s="341"/>
      <c r="E703" s="638"/>
      <c r="F703" s="393"/>
      <c r="G703" s="341" t="str">
        <f t="array" ref="G703">IF(C703="","",XLOOKUP(C703,'Master Data'!K:K,'Master Data'!N:N,"Input in Master Data",0,1))</f>
        <v/>
      </c>
      <c r="H703" s="341" t="str">
        <f t="array" ref="H703">IF(C703="","",XLOOKUP(C703,'Master Data'!K:K,'Master Data'!O:O,"Input in Master Data",0,1))</f>
        <v/>
      </c>
      <c r="I703" s="341" t="str">
        <f t="array" ref="I703">if(U703="","",XLOOKUP(U703,Master[Company],Master[Blow],"Unknown",0,1))</f>
        <v/>
      </c>
      <c r="J703" s="341" t="str">
        <f t="array" ref="J703">if(U703="","",XLOOKUP(U703,Master[Company],Master[Pigging],"Unknown",0,1))</f>
        <v/>
      </c>
      <c r="K703" s="341" t="str">
        <f t="array" ref="K703">if(U703="","",XLOOKUP(U703,Master[Company],Master[Load Method],"Unknown",0,1))</f>
        <v/>
      </c>
      <c r="L703" s="341" t="str">
        <f t="array" ref="L703">if(U703="","",XLOOKUP(U703,Master[Company],Master[Line Distance],"Unknown",0,1))</f>
        <v/>
      </c>
      <c r="M703" s="394"/>
      <c r="N703" s="341"/>
      <c r="O703" s="341"/>
      <c r="P703" s="341" t="str">
        <f t="array" ref="P703">if(U703="","",XLOOKUP(U703,Master[Company],Master[Terms],"NA",0,1))</f>
        <v/>
      </c>
      <c r="Q703" s="341" t="str">
        <f t="shared" si="1"/>
        <v/>
      </c>
      <c r="R703" s="341" t="str">
        <f t="array" ref="R703">if(U703="","",XLOOKUP(U703,Master[Company],Master[Group],"NA",0,1))</f>
        <v/>
      </c>
      <c r="S703" s="341" t="str">
        <f t="array" ref="S703">if(U703="","",XLOOKUP(U703,Master[Company],Master[Loading Location],"NA",0,1))</f>
        <v/>
      </c>
      <c r="T703" s="341" t="str">
        <f t="array" ref="T703">if(U703="","",XLOOKUP(U703,Master[Company],Master[Acronym],"NA",0,1))</f>
        <v/>
      </c>
      <c r="U703" s="341"/>
      <c r="V703" s="342"/>
      <c r="W703" s="342"/>
      <c r="X703" s="341" t="str">
        <f t="shared" si="2"/>
        <v/>
      </c>
      <c r="Y703" s="341" t="str">
        <f t="shared" si="3"/>
        <v/>
      </c>
      <c r="Z703" s="341"/>
      <c r="AA703" s="341"/>
      <c r="AB703" s="341"/>
      <c r="AC703" s="401"/>
      <c r="AD703" s="563"/>
      <c r="AE703" s="564"/>
      <c r="AF703" s="564"/>
      <c r="AG703" s="564"/>
      <c r="AH703" s="564"/>
      <c r="AI703" s="564"/>
      <c r="AJ703" s="564"/>
      <c r="AK703" s="564"/>
      <c r="AL703" s="563"/>
      <c r="AM703" s="564"/>
      <c r="AN703" s="564"/>
      <c r="AO703" s="564"/>
      <c r="AP703" s="564"/>
      <c r="AQ703" s="564"/>
      <c r="AR703" s="564"/>
      <c r="AS703" s="564"/>
      <c r="AT703" s="401"/>
      <c r="AU703" s="399"/>
      <c r="AV703" s="617"/>
      <c r="AW703" s="401"/>
      <c r="AX703" s="401"/>
      <c r="AY703" s="341"/>
      <c r="AZ703" s="341"/>
      <c r="BA703" s="341"/>
      <c r="BB703" s="341"/>
      <c r="BC703" s="341"/>
      <c r="BD703" s="401"/>
      <c r="BE703" s="341"/>
      <c r="BF703" s="341"/>
      <c r="BG703" s="402"/>
      <c r="BH703" s="403"/>
      <c r="BI703" s="405"/>
      <c r="BJ703" s="405"/>
      <c r="BK703" s="405"/>
      <c r="BL703" s="405"/>
      <c r="BM703" s="514"/>
    </row>
    <row r="704" ht="18.75" customHeight="1">
      <c r="A704" s="400" t="str">
        <f t="shared" si="4"/>
        <v/>
      </c>
      <c r="B704" s="341"/>
      <c r="C704" s="559"/>
      <c r="D704" s="341"/>
      <c r="E704" s="638"/>
      <c r="F704" s="393"/>
      <c r="G704" s="341" t="str">
        <f t="array" ref="G704">IF(C704="","",XLOOKUP(C704,'Master Data'!K:K,'Master Data'!N:N,"Input in Master Data",0,1))</f>
        <v/>
      </c>
      <c r="H704" s="341" t="str">
        <f t="array" ref="H704">IF(C704="","",XLOOKUP(C704,'Master Data'!K:K,'Master Data'!O:O,"Input in Master Data",0,1))</f>
        <v/>
      </c>
      <c r="I704" s="341" t="str">
        <f t="array" ref="I704">if(U704="","",XLOOKUP(U704,Master[Company],Master[Blow],"Unknown",0,1))</f>
        <v/>
      </c>
      <c r="J704" s="341" t="str">
        <f t="array" ref="J704">if(U704="","",XLOOKUP(U704,Master[Company],Master[Pigging],"Unknown",0,1))</f>
        <v/>
      </c>
      <c r="K704" s="341" t="str">
        <f t="array" ref="K704">if(U704="","",XLOOKUP(U704,Master[Company],Master[Load Method],"Unknown",0,1))</f>
        <v/>
      </c>
      <c r="L704" s="341" t="str">
        <f t="array" ref="L704">if(U704="","",XLOOKUP(U704,Master[Company],Master[Line Distance],"Unknown",0,1))</f>
        <v/>
      </c>
      <c r="M704" s="394"/>
      <c r="N704" s="341"/>
      <c r="O704" s="341"/>
      <c r="P704" s="341" t="str">
        <f t="array" ref="P704">if(U704="","",XLOOKUP(U704,Master[Company],Master[Terms],"NA",0,1))</f>
        <v/>
      </c>
      <c r="Q704" s="341" t="str">
        <f t="shared" si="1"/>
        <v/>
      </c>
      <c r="R704" s="341" t="str">
        <f t="array" ref="R704">if(U704="","",XLOOKUP(U704,Master[Company],Master[Group],"NA",0,1))</f>
        <v/>
      </c>
      <c r="S704" s="341" t="str">
        <f t="array" ref="S704">if(U704="","",XLOOKUP(U704,Master[Company],Master[Loading Location],"NA",0,1))</f>
        <v/>
      </c>
      <c r="T704" s="341" t="str">
        <f t="array" ref="T704">if(U704="","",XLOOKUP(U704,Master[Company],Master[Acronym],"NA",0,1))</f>
        <v/>
      </c>
      <c r="U704" s="341"/>
      <c r="V704" s="342"/>
      <c r="W704" s="342"/>
      <c r="X704" s="341" t="str">
        <f t="shared" si="2"/>
        <v/>
      </c>
      <c r="Y704" s="341" t="str">
        <f t="shared" si="3"/>
        <v/>
      </c>
      <c r="Z704" s="341"/>
      <c r="AA704" s="341"/>
      <c r="AB704" s="341"/>
      <c r="AC704" s="401"/>
      <c r="AD704" s="563"/>
      <c r="AE704" s="564"/>
      <c r="AF704" s="564"/>
      <c r="AG704" s="564"/>
      <c r="AH704" s="564"/>
      <c r="AI704" s="564"/>
      <c r="AJ704" s="564"/>
      <c r="AK704" s="564"/>
      <c r="AL704" s="563"/>
      <c r="AM704" s="564"/>
      <c r="AN704" s="564"/>
      <c r="AO704" s="564"/>
      <c r="AP704" s="564"/>
      <c r="AQ704" s="564"/>
      <c r="AR704" s="564"/>
      <c r="AS704" s="564"/>
      <c r="AT704" s="401"/>
      <c r="AU704" s="399"/>
      <c r="AV704" s="617"/>
      <c r="AW704" s="401"/>
      <c r="AX704" s="401"/>
      <c r="AY704" s="341"/>
      <c r="AZ704" s="341"/>
      <c r="BA704" s="341"/>
      <c r="BB704" s="341"/>
      <c r="BC704" s="341"/>
      <c r="BD704" s="401"/>
      <c r="BE704" s="341"/>
      <c r="BF704" s="341"/>
      <c r="BG704" s="402"/>
      <c r="BH704" s="403"/>
      <c r="BI704" s="405"/>
      <c r="BJ704" s="405"/>
      <c r="BK704" s="405"/>
      <c r="BL704" s="405"/>
      <c r="BM704" s="514"/>
    </row>
    <row r="705" ht="18.75" customHeight="1">
      <c r="A705" s="400" t="str">
        <f t="shared" si="4"/>
        <v/>
      </c>
      <c r="B705" s="341"/>
      <c r="C705" s="559"/>
      <c r="D705" s="341"/>
      <c r="E705" s="638"/>
      <c r="F705" s="393"/>
      <c r="G705" s="341" t="str">
        <f t="array" ref="G705">IF(C705="","",XLOOKUP(C705,'Master Data'!K:K,'Master Data'!N:N,"Input in Master Data",0,1))</f>
        <v/>
      </c>
      <c r="H705" s="341" t="str">
        <f t="array" ref="H705">IF(C705="","",XLOOKUP(C705,'Master Data'!K:K,'Master Data'!O:O,"Input in Master Data",0,1))</f>
        <v/>
      </c>
      <c r="I705" s="341" t="str">
        <f t="array" ref="I705">if(U705="","",XLOOKUP(U705,Master[Company],Master[Blow],"Unknown",0,1))</f>
        <v/>
      </c>
      <c r="J705" s="341" t="str">
        <f t="array" ref="J705">if(U705="","",XLOOKUP(U705,Master[Company],Master[Pigging],"Unknown",0,1))</f>
        <v/>
      </c>
      <c r="K705" s="341" t="str">
        <f t="array" ref="K705">if(U705="","",XLOOKUP(U705,Master[Company],Master[Load Method],"Unknown",0,1))</f>
        <v/>
      </c>
      <c r="L705" s="341" t="str">
        <f t="array" ref="L705">if(U705="","",XLOOKUP(U705,Master[Company],Master[Line Distance],"Unknown",0,1))</f>
        <v/>
      </c>
      <c r="M705" s="394"/>
      <c r="N705" s="341"/>
      <c r="O705" s="341"/>
      <c r="P705" s="341" t="str">
        <f t="array" ref="P705">if(U705="","",XLOOKUP(U705,Master[Company],Master[Terms],"NA",0,1))</f>
        <v/>
      </c>
      <c r="Q705" s="341" t="str">
        <f t="shared" si="1"/>
        <v/>
      </c>
      <c r="R705" s="341" t="str">
        <f t="array" ref="R705">if(U705="","",XLOOKUP(U705,Master[Company],Master[Group],"NA",0,1))</f>
        <v/>
      </c>
      <c r="S705" s="341" t="str">
        <f t="array" ref="S705">if(U705="","",XLOOKUP(U705,Master[Company],Master[Loading Location],"NA",0,1))</f>
        <v/>
      </c>
      <c r="T705" s="341" t="str">
        <f t="array" ref="T705">if(U705="","",XLOOKUP(U705,Master[Company],Master[Acronym],"NA",0,1))</f>
        <v/>
      </c>
      <c r="U705" s="341"/>
      <c r="V705" s="342"/>
      <c r="W705" s="342"/>
      <c r="X705" s="341" t="str">
        <f t="shared" si="2"/>
        <v/>
      </c>
      <c r="Y705" s="341" t="str">
        <f t="shared" si="3"/>
        <v/>
      </c>
      <c r="Z705" s="341"/>
      <c r="AA705" s="341"/>
      <c r="AB705" s="341"/>
      <c r="AC705" s="401"/>
      <c r="AD705" s="563"/>
      <c r="AE705" s="564"/>
      <c r="AF705" s="564"/>
      <c r="AG705" s="564"/>
      <c r="AH705" s="564"/>
      <c r="AI705" s="564"/>
      <c r="AJ705" s="564"/>
      <c r="AK705" s="564"/>
      <c r="AL705" s="563"/>
      <c r="AM705" s="564"/>
      <c r="AN705" s="564"/>
      <c r="AO705" s="564"/>
      <c r="AP705" s="564"/>
      <c r="AQ705" s="564"/>
      <c r="AR705" s="564"/>
      <c r="AS705" s="564"/>
      <c r="AT705" s="401"/>
      <c r="AU705" s="399"/>
      <c r="AV705" s="617"/>
      <c r="AW705" s="401"/>
      <c r="AX705" s="401"/>
      <c r="AY705" s="341"/>
      <c r="AZ705" s="341"/>
      <c r="BA705" s="341"/>
      <c r="BB705" s="341"/>
      <c r="BC705" s="341"/>
      <c r="BD705" s="401"/>
      <c r="BE705" s="341"/>
      <c r="BF705" s="341"/>
      <c r="BG705" s="402"/>
      <c r="BH705" s="403"/>
      <c r="BI705" s="405"/>
      <c r="BJ705" s="405"/>
      <c r="BK705" s="405"/>
      <c r="BL705" s="405"/>
      <c r="BM705" s="514"/>
    </row>
    <row r="706" ht="18.75" customHeight="1">
      <c r="A706" s="400" t="str">
        <f t="shared" si="4"/>
        <v/>
      </c>
      <c r="B706" s="341"/>
      <c r="C706" s="559"/>
      <c r="D706" s="341"/>
      <c r="E706" s="638"/>
      <c r="F706" s="393"/>
      <c r="G706" s="341" t="str">
        <f t="array" ref="G706">IF(C706="","",XLOOKUP(C706,'Master Data'!K:K,'Master Data'!N:N,"Input in Master Data",0,1))</f>
        <v/>
      </c>
      <c r="H706" s="341" t="str">
        <f t="array" ref="H706">IF(C706="","",XLOOKUP(C706,'Master Data'!K:K,'Master Data'!O:O,"Input in Master Data",0,1))</f>
        <v/>
      </c>
      <c r="I706" s="341" t="str">
        <f t="array" ref="I706">if(U706="","",XLOOKUP(U706,Master[Company],Master[Blow],"Unknown",0,1))</f>
        <v/>
      </c>
      <c r="J706" s="341" t="str">
        <f t="array" ref="J706">if(U706="","",XLOOKUP(U706,Master[Company],Master[Pigging],"Unknown",0,1))</f>
        <v/>
      </c>
      <c r="K706" s="341" t="str">
        <f t="array" ref="K706">if(U706="","",XLOOKUP(U706,Master[Company],Master[Load Method],"Unknown",0,1))</f>
        <v/>
      </c>
      <c r="L706" s="341" t="str">
        <f t="array" ref="L706">if(U706="","",XLOOKUP(U706,Master[Company],Master[Line Distance],"Unknown",0,1))</f>
        <v/>
      </c>
      <c r="M706" s="394"/>
      <c r="N706" s="341"/>
      <c r="O706" s="341"/>
      <c r="P706" s="341" t="str">
        <f t="array" ref="P706">if(U706="","",XLOOKUP(U706,Master[Company],Master[Terms],"NA",0,1))</f>
        <v/>
      </c>
      <c r="Q706" s="341" t="str">
        <f t="shared" si="1"/>
        <v/>
      </c>
      <c r="R706" s="341" t="str">
        <f t="array" ref="R706">if(U706="","",XLOOKUP(U706,Master[Company],Master[Group],"NA",0,1))</f>
        <v/>
      </c>
      <c r="S706" s="341" t="str">
        <f t="array" ref="S706">if(U706="","",XLOOKUP(U706,Master[Company],Master[Loading Location],"NA",0,1))</f>
        <v/>
      </c>
      <c r="T706" s="341" t="str">
        <f t="array" ref="T706">if(U706="","",XLOOKUP(U706,Master[Company],Master[Acronym],"NA",0,1))</f>
        <v/>
      </c>
      <c r="U706" s="341"/>
      <c r="V706" s="342"/>
      <c r="W706" s="342"/>
      <c r="X706" s="341" t="str">
        <f t="shared" si="2"/>
        <v/>
      </c>
      <c r="Y706" s="341" t="str">
        <f t="shared" si="3"/>
        <v/>
      </c>
      <c r="Z706" s="341"/>
      <c r="AA706" s="341"/>
      <c r="AB706" s="341"/>
      <c r="AC706" s="401"/>
      <c r="AD706" s="563"/>
      <c r="AE706" s="564"/>
      <c r="AF706" s="564"/>
      <c r="AG706" s="564"/>
      <c r="AH706" s="564"/>
      <c r="AI706" s="564"/>
      <c r="AJ706" s="564"/>
      <c r="AK706" s="564"/>
      <c r="AL706" s="563"/>
      <c r="AM706" s="564"/>
      <c r="AN706" s="564"/>
      <c r="AO706" s="564"/>
      <c r="AP706" s="564"/>
      <c r="AQ706" s="564"/>
      <c r="AR706" s="564"/>
      <c r="AS706" s="564"/>
      <c r="AT706" s="401"/>
      <c r="AU706" s="399"/>
      <c r="AV706" s="617"/>
      <c r="AW706" s="401"/>
      <c r="AX706" s="401"/>
      <c r="AY706" s="341"/>
      <c r="AZ706" s="341"/>
      <c r="BA706" s="341"/>
      <c r="BB706" s="341"/>
      <c r="BC706" s="341"/>
      <c r="BD706" s="401"/>
      <c r="BE706" s="341"/>
      <c r="BF706" s="341"/>
      <c r="BG706" s="402"/>
      <c r="BH706" s="403"/>
      <c r="BI706" s="405"/>
      <c r="BJ706" s="405"/>
      <c r="BK706" s="405"/>
      <c r="BL706" s="405"/>
      <c r="BM706" s="514"/>
    </row>
    <row r="707" ht="18.75" customHeight="1">
      <c r="A707" s="400" t="str">
        <f t="shared" si="4"/>
        <v/>
      </c>
      <c r="B707" s="341"/>
      <c r="C707" s="559"/>
      <c r="D707" s="341"/>
      <c r="E707" s="638"/>
      <c r="F707" s="393"/>
      <c r="G707" s="341" t="str">
        <f t="array" ref="G707">IF(C707="","",XLOOKUP(C707,'Master Data'!K:K,'Master Data'!N:N,"Input in Master Data",0,1))</f>
        <v/>
      </c>
      <c r="H707" s="341" t="str">
        <f t="array" ref="H707">IF(C707="","",XLOOKUP(C707,'Master Data'!K:K,'Master Data'!O:O,"Input in Master Data",0,1))</f>
        <v/>
      </c>
      <c r="I707" s="341" t="str">
        <f t="array" ref="I707">if(U707="","",XLOOKUP(U707,Master[Company],Master[Blow],"Unknown",0,1))</f>
        <v/>
      </c>
      <c r="J707" s="341" t="str">
        <f t="array" ref="J707">if(U707="","",XLOOKUP(U707,Master[Company],Master[Pigging],"Unknown",0,1))</f>
        <v/>
      </c>
      <c r="K707" s="341" t="str">
        <f t="array" ref="K707">if(U707="","",XLOOKUP(U707,Master[Company],Master[Load Method],"Unknown",0,1))</f>
        <v/>
      </c>
      <c r="L707" s="341" t="str">
        <f t="array" ref="L707">if(U707="","",XLOOKUP(U707,Master[Company],Master[Line Distance],"Unknown",0,1))</f>
        <v/>
      </c>
      <c r="M707" s="394"/>
      <c r="N707" s="341"/>
      <c r="O707" s="341"/>
      <c r="P707" s="341" t="str">
        <f t="array" ref="P707">if(U707="","",XLOOKUP(U707,Master[Company],Master[Terms],"NA",0,1))</f>
        <v/>
      </c>
      <c r="Q707" s="341" t="str">
        <f t="shared" si="1"/>
        <v/>
      </c>
      <c r="R707" s="341" t="str">
        <f t="array" ref="R707">if(U707="","",XLOOKUP(U707,Master[Company],Master[Group],"NA",0,1))</f>
        <v/>
      </c>
      <c r="S707" s="341" t="str">
        <f t="array" ref="S707">if(U707="","",XLOOKUP(U707,Master[Company],Master[Loading Location],"NA",0,1))</f>
        <v/>
      </c>
      <c r="T707" s="341" t="str">
        <f t="array" ref="T707">if(U707="","",XLOOKUP(U707,Master[Company],Master[Acronym],"NA",0,1))</f>
        <v/>
      </c>
      <c r="U707" s="341"/>
      <c r="V707" s="342"/>
      <c r="W707" s="342"/>
      <c r="X707" s="341" t="str">
        <f t="shared" si="2"/>
        <v/>
      </c>
      <c r="Y707" s="341" t="str">
        <f t="shared" si="3"/>
        <v/>
      </c>
      <c r="Z707" s="341"/>
      <c r="AA707" s="341"/>
      <c r="AB707" s="341"/>
      <c r="AC707" s="401"/>
      <c r="AD707" s="563"/>
      <c r="AE707" s="564"/>
      <c r="AF707" s="564"/>
      <c r="AG707" s="564"/>
      <c r="AH707" s="564"/>
      <c r="AI707" s="564"/>
      <c r="AJ707" s="564"/>
      <c r="AK707" s="564"/>
      <c r="AL707" s="563"/>
      <c r="AM707" s="564"/>
      <c r="AN707" s="564"/>
      <c r="AO707" s="564"/>
      <c r="AP707" s="564"/>
      <c r="AQ707" s="564"/>
      <c r="AR707" s="564"/>
      <c r="AS707" s="564"/>
      <c r="AT707" s="401"/>
      <c r="AU707" s="399"/>
      <c r="AV707" s="617"/>
      <c r="AW707" s="401"/>
      <c r="AX707" s="401"/>
      <c r="AY707" s="341"/>
      <c r="AZ707" s="341"/>
      <c r="BA707" s="341"/>
      <c r="BB707" s="341"/>
      <c r="BC707" s="341"/>
      <c r="BD707" s="401"/>
      <c r="BE707" s="341"/>
      <c r="BF707" s="341"/>
      <c r="BG707" s="402"/>
      <c r="BH707" s="403"/>
      <c r="BI707" s="405"/>
      <c r="BJ707" s="405"/>
      <c r="BK707" s="405"/>
      <c r="BL707" s="405"/>
      <c r="BM707" s="514"/>
    </row>
    <row r="708" ht="18.75" customHeight="1">
      <c r="A708" s="400" t="str">
        <f t="shared" si="4"/>
        <v/>
      </c>
      <c r="B708" s="341"/>
      <c r="C708" s="559"/>
      <c r="D708" s="341"/>
      <c r="E708" s="638"/>
      <c r="F708" s="393"/>
      <c r="G708" s="341" t="str">
        <f t="array" ref="G708">IF(C708="","",XLOOKUP(C708,'Master Data'!K:K,'Master Data'!N:N,"Input in Master Data",0,1))</f>
        <v/>
      </c>
      <c r="H708" s="341" t="str">
        <f t="array" ref="H708">IF(C708="","",XLOOKUP(C708,'Master Data'!K:K,'Master Data'!O:O,"Input in Master Data",0,1))</f>
        <v/>
      </c>
      <c r="I708" s="341" t="str">
        <f t="array" ref="I708">if(U708="","",XLOOKUP(U708,Master[Company],Master[Blow],"Unknown",0,1))</f>
        <v/>
      </c>
      <c r="J708" s="341" t="str">
        <f t="array" ref="J708">if(U708="","",XLOOKUP(U708,Master[Company],Master[Pigging],"Unknown",0,1))</f>
        <v/>
      </c>
      <c r="K708" s="341" t="str">
        <f t="array" ref="K708">if(U708="","",XLOOKUP(U708,Master[Company],Master[Load Method],"Unknown",0,1))</f>
        <v/>
      </c>
      <c r="L708" s="341" t="str">
        <f t="array" ref="L708">if(U708="","",XLOOKUP(U708,Master[Company],Master[Line Distance],"Unknown",0,1))</f>
        <v/>
      </c>
      <c r="M708" s="394"/>
      <c r="N708" s="341"/>
      <c r="O708" s="341"/>
      <c r="P708" s="341" t="str">
        <f t="array" ref="P708">if(U708="","",XLOOKUP(U708,Master[Company],Master[Terms],"NA",0,1))</f>
        <v/>
      </c>
      <c r="Q708" s="341" t="str">
        <f t="shared" si="1"/>
        <v/>
      </c>
      <c r="R708" s="341" t="str">
        <f t="array" ref="R708">if(U708="","",XLOOKUP(U708,Master[Company],Master[Group],"NA",0,1))</f>
        <v/>
      </c>
      <c r="S708" s="341" t="str">
        <f t="array" ref="S708">if(U708="","",XLOOKUP(U708,Master[Company],Master[Loading Location],"NA",0,1))</f>
        <v/>
      </c>
      <c r="T708" s="341" t="str">
        <f t="array" ref="T708">if(U708="","",XLOOKUP(U708,Master[Company],Master[Acronym],"NA",0,1))</f>
        <v/>
      </c>
      <c r="U708" s="341"/>
      <c r="V708" s="342"/>
      <c r="W708" s="342"/>
      <c r="X708" s="341" t="str">
        <f t="shared" si="2"/>
        <v/>
      </c>
      <c r="Y708" s="341" t="str">
        <f t="shared" si="3"/>
        <v/>
      </c>
      <c r="Z708" s="341"/>
      <c r="AA708" s="341"/>
      <c r="AB708" s="341"/>
      <c r="AC708" s="401"/>
      <c r="AD708" s="563"/>
      <c r="AE708" s="564"/>
      <c r="AF708" s="564"/>
      <c r="AG708" s="564"/>
      <c r="AH708" s="564"/>
      <c r="AI708" s="564"/>
      <c r="AJ708" s="564"/>
      <c r="AK708" s="564"/>
      <c r="AL708" s="563"/>
      <c r="AM708" s="564"/>
      <c r="AN708" s="564"/>
      <c r="AO708" s="564"/>
      <c r="AP708" s="564"/>
      <c r="AQ708" s="564"/>
      <c r="AR708" s="564"/>
      <c r="AS708" s="564"/>
      <c r="AT708" s="401"/>
      <c r="AU708" s="399"/>
      <c r="AV708" s="617"/>
      <c r="AW708" s="401"/>
      <c r="AX708" s="401"/>
      <c r="AY708" s="341"/>
      <c r="AZ708" s="341"/>
      <c r="BA708" s="341"/>
      <c r="BB708" s="341"/>
      <c r="BC708" s="341"/>
      <c r="BD708" s="401"/>
      <c r="BE708" s="341"/>
      <c r="BF708" s="341"/>
      <c r="BG708" s="402"/>
      <c r="BH708" s="403"/>
      <c r="BI708" s="405"/>
      <c r="BJ708" s="405"/>
      <c r="BK708" s="405"/>
      <c r="BL708" s="405"/>
      <c r="BM708" s="514"/>
    </row>
    <row r="709" ht="18.75" customHeight="1">
      <c r="A709" s="400" t="str">
        <f t="shared" si="4"/>
        <v/>
      </c>
      <c r="B709" s="341"/>
      <c r="C709" s="559"/>
      <c r="D709" s="341"/>
      <c r="E709" s="638"/>
      <c r="F709" s="393"/>
      <c r="G709" s="341" t="str">
        <f t="array" ref="G709">IF(C709="","",XLOOKUP(C709,'Master Data'!K:K,'Master Data'!N:N,"Input in Master Data",0,1))</f>
        <v/>
      </c>
      <c r="H709" s="341" t="str">
        <f t="array" ref="H709">IF(C709="","",XLOOKUP(C709,'Master Data'!K:K,'Master Data'!O:O,"Input in Master Data",0,1))</f>
        <v/>
      </c>
      <c r="I709" s="341" t="str">
        <f t="array" ref="I709">if(U709="","",XLOOKUP(U709,Master[Company],Master[Blow],"Unknown",0,1))</f>
        <v/>
      </c>
      <c r="J709" s="341" t="str">
        <f t="array" ref="J709">if(U709="","",XLOOKUP(U709,Master[Company],Master[Pigging],"Unknown",0,1))</f>
        <v/>
      </c>
      <c r="K709" s="341" t="str">
        <f t="array" ref="K709">if(U709="","",XLOOKUP(U709,Master[Company],Master[Load Method],"Unknown",0,1))</f>
        <v/>
      </c>
      <c r="L709" s="341" t="str">
        <f t="array" ref="L709">if(U709="","",XLOOKUP(U709,Master[Company],Master[Line Distance],"Unknown",0,1))</f>
        <v/>
      </c>
      <c r="M709" s="394"/>
      <c r="N709" s="341"/>
      <c r="O709" s="341"/>
      <c r="P709" s="341" t="str">
        <f t="array" ref="P709">if(U709="","",XLOOKUP(U709,Master[Company],Master[Terms],"NA",0,1))</f>
        <v/>
      </c>
      <c r="Q709" s="341" t="str">
        <f t="shared" si="1"/>
        <v/>
      </c>
      <c r="R709" s="341" t="str">
        <f t="array" ref="R709">if(U709="","",XLOOKUP(U709,Master[Company],Master[Group],"NA",0,1))</f>
        <v/>
      </c>
      <c r="S709" s="341" t="str">
        <f t="array" ref="S709">if(U709="","",XLOOKUP(U709,Master[Company],Master[Loading Location],"NA",0,1))</f>
        <v/>
      </c>
      <c r="T709" s="341" t="str">
        <f t="array" ref="T709">if(U709="","",XLOOKUP(U709,Master[Company],Master[Acronym],"NA",0,1))</f>
        <v/>
      </c>
      <c r="U709" s="341"/>
      <c r="V709" s="342"/>
      <c r="W709" s="342"/>
      <c r="X709" s="341" t="str">
        <f t="shared" si="2"/>
        <v/>
      </c>
      <c r="Y709" s="341" t="str">
        <f t="shared" si="3"/>
        <v/>
      </c>
      <c r="Z709" s="341"/>
      <c r="AA709" s="341"/>
      <c r="AB709" s="341"/>
      <c r="AC709" s="401"/>
      <c r="AD709" s="563"/>
      <c r="AE709" s="564"/>
      <c r="AF709" s="564"/>
      <c r="AG709" s="564"/>
      <c r="AH709" s="564"/>
      <c r="AI709" s="564"/>
      <c r="AJ709" s="564"/>
      <c r="AK709" s="564"/>
      <c r="AL709" s="563"/>
      <c r="AM709" s="564"/>
      <c r="AN709" s="564"/>
      <c r="AO709" s="564"/>
      <c r="AP709" s="564"/>
      <c r="AQ709" s="564"/>
      <c r="AR709" s="564"/>
      <c r="AS709" s="564"/>
      <c r="AT709" s="401"/>
      <c r="AU709" s="399"/>
      <c r="AV709" s="617"/>
      <c r="AW709" s="401"/>
      <c r="AX709" s="401"/>
      <c r="AY709" s="341"/>
      <c r="AZ709" s="341"/>
      <c r="BA709" s="341"/>
      <c r="BB709" s="341"/>
      <c r="BC709" s="341"/>
      <c r="BD709" s="401"/>
      <c r="BE709" s="341"/>
      <c r="BF709" s="341"/>
      <c r="BG709" s="402"/>
      <c r="BH709" s="403"/>
      <c r="BI709" s="405"/>
      <c r="BJ709" s="405"/>
      <c r="BK709" s="405"/>
      <c r="BL709" s="405"/>
      <c r="BM709" s="514"/>
    </row>
    <row r="710" ht="18.75" customHeight="1">
      <c r="A710" s="400" t="str">
        <f t="shared" si="4"/>
        <v/>
      </c>
      <c r="B710" s="341"/>
      <c r="C710" s="559"/>
      <c r="D710" s="341"/>
      <c r="E710" s="638"/>
      <c r="F710" s="393"/>
      <c r="G710" s="341" t="str">
        <f t="array" ref="G710">IF(C710="","",XLOOKUP(C710,'Master Data'!K:K,'Master Data'!N:N,"Input in Master Data",0,1))</f>
        <v/>
      </c>
      <c r="H710" s="341" t="str">
        <f t="array" ref="H710">IF(C710="","",XLOOKUP(C710,'Master Data'!K:K,'Master Data'!O:O,"Input in Master Data",0,1))</f>
        <v/>
      </c>
      <c r="I710" s="341" t="str">
        <f t="array" ref="I710">if(U710="","",XLOOKUP(U710,Master[Company],Master[Blow],"Unknown",0,1))</f>
        <v/>
      </c>
      <c r="J710" s="341" t="str">
        <f t="array" ref="J710">if(U710="","",XLOOKUP(U710,Master[Company],Master[Pigging],"Unknown",0,1))</f>
        <v/>
      </c>
      <c r="K710" s="341" t="str">
        <f t="array" ref="K710">if(U710="","",XLOOKUP(U710,Master[Company],Master[Load Method],"Unknown",0,1))</f>
        <v/>
      </c>
      <c r="L710" s="341" t="str">
        <f t="array" ref="L710">if(U710="","",XLOOKUP(U710,Master[Company],Master[Line Distance],"Unknown",0,1))</f>
        <v/>
      </c>
      <c r="M710" s="394"/>
      <c r="N710" s="341"/>
      <c r="O710" s="341"/>
      <c r="P710" s="341" t="str">
        <f t="array" ref="P710">if(U710="","",XLOOKUP(U710,Master[Company],Master[Terms],"NA",0,1))</f>
        <v/>
      </c>
      <c r="Q710" s="341" t="str">
        <f t="shared" si="1"/>
        <v/>
      </c>
      <c r="R710" s="341" t="str">
        <f t="array" ref="R710">if(U710="","",XLOOKUP(U710,Master[Company],Master[Group],"NA",0,1))</f>
        <v/>
      </c>
      <c r="S710" s="341" t="str">
        <f t="array" ref="S710">if(U710="","",XLOOKUP(U710,Master[Company],Master[Loading Location],"NA",0,1))</f>
        <v/>
      </c>
      <c r="T710" s="341" t="str">
        <f t="array" ref="T710">if(U710="","",XLOOKUP(U710,Master[Company],Master[Acronym],"NA",0,1))</f>
        <v/>
      </c>
      <c r="U710" s="341"/>
      <c r="V710" s="342"/>
      <c r="W710" s="342"/>
      <c r="X710" s="341" t="str">
        <f t="shared" si="2"/>
        <v/>
      </c>
      <c r="Y710" s="341" t="str">
        <f t="shared" si="3"/>
        <v/>
      </c>
      <c r="Z710" s="341"/>
      <c r="AA710" s="341"/>
      <c r="AB710" s="341"/>
      <c r="AC710" s="401"/>
      <c r="AD710" s="563"/>
      <c r="AE710" s="564"/>
      <c r="AF710" s="564"/>
      <c r="AG710" s="564"/>
      <c r="AH710" s="564"/>
      <c r="AI710" s="564"/>
      <c r="AJ710" s="564"/>
      <c r="AK710" s="564"/>
      <c r="AL710" s="563"/>
      <c r="AM710" s="564"/>
      <c r="AN710" s="564"/>
      <c r="AO710" s="564"/>
      <c r="AP710" s="564"/>
      <c r="AQ710" s="564"/>
      <c r="AR710" s="564"/>
      <c r="AS710" s="564"/>
      <c r="AT710" s="401"/>
      <c r="AU710" s="399"/>
      <c r="AV710" s="617"/>
      <c r="AW710" s="401"/>
      <c r="AX710" s="401"/>
      <c r="AY710" s="341"/>
      <c r="AZ710" s="341"/>
      <c r="BA710" s="341"/>
      <c r="BB710" s="341"/>
      <c r="BC710" s="341"/>
      <c r="BD710" s="401"/>
      <c r="BE710" s="341"/>
      <c r="BF710" s="341"/>
      <c r="BG710" s="402"/>
      <c r="BH710" s="403"/>
      <c r="BI710" s="405"/>
      <c r="BJ710" s="405"/>
      <c r="BK710" s="405"/>
      <c r="BL710" s="405"/>
      <c r="BM710" s="514"/>
    </row>
    <row r="711" ht="18.75" customHeight="1">
      <c r="A711" s="400" t="str">
        <f t="shared" si="4"/>
        <v/>
      </c>
      <c r="B711" s="341"/>
      <c r="C711" s="559"/>
      <c r="D711" s="341"/>
      <c r="E711" s="638"/>
      <c r="F711" s="393"/>
      <c r="G711" s="341" t="str">
        <f t="array" ref="G711">IF(C711="","",XLOOKUP(C711,'Master Data'!K:K,'Master Data'!N:N,"Input in Master Data",0,1))</f>
        <v/>
      </c>
      <c r="H711" s="341" t="str">
        <f t="array" ref="H711">IF(C711="","",XLOOKUP(C711,'Master Data'!K:K,'Master Data'!O:O,"Input in Master Data",0,1))</f>
        <v/>
      </c>
      <c r="I711" s="341" t="str">
        <f t="array" ref="I711">if(U711="","",XLOOKUP(U711,Master[Company],Master[Blow],"Unknown",0,1))</f>
        <v/>
      </c>
      <c r="J711" s="341" t="str">
        <f t="array" ref="J711">if(U711="","",XLOOKUP(U711,Master[Company],Master[Pigging],"Unknown",0,1))</f>
        <v/>
      </c>
      <c r="K711" s="341" t="str">
        <f t="array" ref="K711">if(U711="","",XLOOKUP(U711,Master[Company],Master[Load Method],"Unknown",0,1))</f>
        <v/>
      </c>
      <c r="L711" s="341" t="str">
        <f t="array" ref="L711">if(U711="","",XLOOKUP(U711,Master[Company],Master[Line Distance],"Unknown",0,1))</f>
        <v/>
      </c>
      <c r="M711" s="394"/>
      <c r="N711" s="341"/>
      <c r="O711" s="341"/>
      <c r="P711" s="341" t="str">
        <f t="array" ref="P711">if(U711="","",XLOOKUP(U711,Master[Company],Master[Terms],"NA",0,1))</f>
        <v/>
      </c>
      <c r="Q711" s="341" t="str">
        <f t="shared" si="1"/>
        <v/>
      </c>
      <c r="R711" s="341" t="str">
        <f t="array" ref="R711">if(U711="","",XLOOKUP(U711,Master[Company],Master[Group],"NA",0,1))</f>
        <v/>
      </c>
      <c r="S711" s="341" t="str">
        <f t="array" ref="S711">if(U711="","",XLOOKUP(U711,Master[Company],Master[Loading Location],"NA",0,1))</f>
        <v/>
      </c>
      <c r="T711" s="341" t="str">
        <f t="array" ref="T711">if(U711="","",XLOOKUP(U711,Master[Company],Master[Acronym],"NA",0,1))</f>
        <v/>
      </c>
      <c r="U711" s="341"/>
      <c r="V711" s="342"/>
      <c r="W711" s="342"/>
      <c r="X711" s="341" t="str">
        <f t="shared" si="2"/>
        <v/>
      </c>
      <c r="Y711" s="341" t="str">
        <f t="shared" si="3"/>
        <v/>
      </c>
      <c r="Z711" s="341"/>
      <c r="AA711" s="341"/>
      <c r="AB711" s="341"/>
      <c r="AC711" s="401"/>
      <c r="AD711" s="563"/>
      <c r="AE711" s="564"/>
      <c r="AF711" s="564"/>
      <c r="AG711" s="564"/>
      <c r="AH711" s="564"/>
      <c r="AI711" s="564"/>
      <c r="AJ711" s="564"/>
      <c r="AK711" s="564"/>
      <c r="AL711" s="563"/>
      <c r="AM711" s="564"/>
      <c r="AN711" s="564"/>
      <c r="AO711" s="564"/>
      <c r="AP711" s="564"/>
      <c r="AQ711" s="564"/>
      <c r="AR711" s="564"/>
      <c r="AS711" s="564"/>
      <c r="AT711" s="401"/>
      <c r="AU711" s="399"/>
      <c r="AV711" s="617"/>
      <c r="AW711" s="401"/>
      <c r="AX711" s="401"/>
      <c r="AY711" s="341"/>
      <c r="AZ711" s="341"/>
      <c r="BA711" s="341"/>
      <c r="BB711" s="341"/>
      <c r="BC711" s="341"/>
      <c r="BD711" s="401"/>
      <c r="BE711" s="341"/>
      <c r="BF711" s="341"/>
      <c r="BG711" s="402"/>
      <c r="BH711" s="403"/>
      <c r="BI711" s="405"/>
      <c r="BJ711" s="405"/>
      <c r="BK711" s="405"/>
      <c r="BL711" s="405"/>
      <c r="BM711" s="514"/>
    </row>
    <row r="712" ht="18.75" customHeight="1">
      <c r="A712" s="400" t="str">
        <f t="shared" si="4"/>
        <v/>
      </c>
      <c r="B712" s="341"/>
      <c r="C712" s="559"/>
      <c r="D712" s="341"/>
      <c r="E712" s="638"/>
      <c r="F712" s="393"/>
      <c r="G712" s="341" t="str">
        <f t="array" ref="G712">IF(C712="","",XLOOKUP(C712,'Master Data'!K:K,'Master Data'!N:N,"Input in Master Data",0,1))</f>
        <v/>
      </c>
      <c r="H712" s="341" t="str">
        <f t="array" ref="H712">IF(C712="","",XLOOKUP(C712,'Master Data'!K:K,'Master Data'!O:O,"Input in Master Data",0,1))</f>
        <v/>
      </c>
      <c r="I712" s="341" t="str">
        <f t="array" ref="I712">if(U712="","",XLOOKUP(U712,Master[Company],Master[Blow],"Unknown",0,1))</f>
        <v/>
      </c>
      <c r="J712" s="341" t="str">
        <f t="array" ref="J712">if(U712="","",XLOOKUP(U712,Master[Company],Master[Pigging],"Unknown",0,1))</f>
        <v/>
      </c>
      <c r="K712" s="341" t="str">
        <f t="array" ref="K712">if(U712="","",XLOOKUP(U712,Master[Company],Master[Load Method],"Unknown",0,1))</f>
        <v/>
      </c>
      <c r="L712" s="341" t="str">
        <f t="array" ref="L712">if(U712="","",XLOOKUP(U712,Master[Company],Master[Line Distance],"Unknown",0,1))</f>
        <v/>
      </c>
      <c r="M712" s="394"/>
      <c r="N712" s="341"/>
      <c r="O712" s="341"/>
      <c r="P712" s="341" t="str">
        <f t="array" ref="P712">if(U712="","",XLOOKUP(U712,Master[Company],Master[Terms],"NA",0,1))</f>
        <v/>
      </c>
      <c r="Q712" s="341" t="str">
        <f t="shared" si="1"/>
        <v/>
      </c>
      <c r="R712" s="341" t="str">
        <f t="array" ref="R712">if(U712="","",XLOOKUP(U712,Master[Company],Master[Group],"NA",0,1))</f>
        <v/>
      </c>
      <c r="S712" s="341" t="str">
        <f t="array" ref="S712">if(U712="","",XLOOKUP(U712,Master[Company],Master[Loading Location],"NA",0,1))</f>
        <v/>
      </c>
      <c r="T712" s="341" t="str">
        <f t="array" ref="T712">if(U712="","",XLOOKUP(U712,Master[Company],Master[Acronym],"NA",0,1))</f>
        <v/>
      </c>
      <c r="U712" s="341"/>
      <c r="V712" s="342"/>
      <c r="W712" s="342"/>
      <c r="X712" s="341" t="str">
        <f t="shared" si="2"/>
        <v/>
      </c>
      <c r="Y712" s="341" t="str">
        <f t="shared" si="3"/>
        <v/>
      </c>
      <c r="Z712" s="341"/>
      <c r="AA712" s="341"/>
      <c r="AB712" s="341"/>
      <c r="AC712" s="401"/>
      <c r="AD712" s="563"/>
      <c r="AE712" s="564"/>
      <c r="AF712" s="564"/>
      <c r="AG712" s="564"/>
      <c r="AH712" s="564"/>
      <c r="AI712" s="564"/>
      <c r="AJ712" s="564"/>
      <c r="AK712" s="564"/>
      <c r="AL712" s="563"/>
      <c r="AM712" s="564"/>
      <c r="AN712" s="564"/>
      <c r="AO712" s="564"/>
      <c r="AP712" s="564"/>
      <c r="AQ712" s="564"/>
      <c r="AR712" s="564"/>
      <c r="AS712" s="564"/>
      <c r="AT712" s="401"/>
      <c r="AU712" s="399"/>
      <c r="AV712" s="617"/>
      <c r="AW712" s="401"/>
      <c r="AX712" s="401"/>
      <c r="AY712" s="341"/>
      <c r="AZ712" s="341"/>
      <c r="BA712" s="341"/>
      <c r="BB712" s="341"/>
      <c r="BC712" s="341"/>
      <c r="BD712" s="401"/>
      <c r="BE712" s="341"/>
      <c r="BF712" s="341"/>
      <c r="BG712" s="402"/>
      <c r="BH712" s="403"/>
      <c r="BI712" s="405"/>
      <c r="BJ712" s="405"/>
      <c r="BK712" s="405"/>
      <c r="BL712" s="405"/>
      <c r="BM712" s="514"/>
    </row>
    <row r="713" ht="18.75" customHeight="1">
      <c r="A713" s="400" t="str">
        <f t="shared" si="4"/>
        <v/>
      </c>
      <c r="B713" s="341"/>
      <c r="C713" s="559"/>
      <c r="D713" s="341"/>
      <c r="E713" s="638"/>
      <c r="F713" s="393"/>
      <c r="G713" s="341" t="str">
        <f t="array" ref="G713">IF(C713="","",XLOOKUP(C713,'Master Data'!K:K,'Master Data'!N:N,"Input in Master Data",0,1))</f>
        <v/>
      </c>
      <c r="H713" s="341" t="str">
        <f t="array" ref="H713">IF(C713="","",XLOOKUP(C713,'Master Data'!K:K,'Master Data'!O:O,"Input in Master Data",0,1))</f>
        <v/>
      </c>
      <c r="I713" s="341" t="str">
        <f t="array" ref="I713">if(U713="","",XLOOKUP(U713,Master[Company],Master[Blow],"Unknown",0,1))</f>
        <v/>
      </c>
      <c r="J713" s="341" t="str">
        <f t="array" ref="J713">if(U713="","",XLOOKUP(U713,Master[Company],Master[Pigging],"Unknown",0,1))</f>
        <v/>
      </c>
      <c r="K713" s="341" t="str">
        <f t="array" ref="K713">if(U713="","",XLOOKUP(U713,Master[Company],Master[Load Method],"Unknown",0,1))</f>
        <v/>
      </c>
      <c r="L713" s="341" t="str">
        <f t="array" ref="L713">if(U713="","",XLOOKUP(U713,Master[Company],Master[Line Distance],"Unknown",0,1))</f>
        <v/>
      </c>
      <c r="M713" s="394"/>
      <c r="N713" s="341"/>
      <c r="O713" s="341"/>
      <c r="P713" s="341" t="str">
        <f t="array" ref="P713">if(U713="","",XLOOKUP(U713,Master[Company],Master[Terms],"NA",0,1))</f>
        <v/>
      </c>
      <c r="Q713" s="341" t="str">
        <f t="shared" si="1"/>
        <v/>
      </c>
      <c r="R713" s="341" t="str">
        <f t="array" ref="R713">if(U713="","",XLOOKUP(U713,Master[Company],Master[Group],"NA",0,1))</f>
        <v/>
      </c>
      <c r="S713" s="341" t="str">
        <f t="array" ref="S713">if(U713="","",XLOOKUP(U713,Master[Company],Master[Loading Location],"NA",0,1))</f>
        <v/>
      </c>
      <c r="T713" s="341" t="str">
        <f t="array" ref="T713">if(U713="","",XLOOKUP(U713,Master[Company],Master[Acronym],"NA",0,1))</f>
        <v/>
      </c>
      <c r="U713" s="341"/>
      <c r="V713" s="342"/>
      <c r="W713" s="342"/>
      <c r="X713" s="341" t="str">
        <f t="shared" si="2"/>
        <v/>
      </c>
      <c r="Y713" s="341" t="str">
        <f t="shared" si="3"/>
        <v/>
      </c>
      <c r="Z713" s="341"/>
      <c r="AA713" s="341"/>
      <c r="AB713" s="341"/>
      <c r="AC713" s="401"/>
      <c r="AD713" s="563"/>
      <c r="AE713" s="564"/>
      <c r="AF713" s="564"/>
      <c r="AG713" s="564"/>
      <c r="AH713" s="564"/>
      <c r="AI713" s="564"/>
      <c r="AJ713" s="564"/>
      <c r="AK713" s="564"/>
      <c r="AL713" s="563"/>
      <c r="AM713" s="564"/>
      <c r="AN713" s="564"/>
      <c r="AO713" s="564"/>
      <c r="AP713" s="564"/>
      <c r="AQ713" s="564"/>
      <c r="AR713" s="564"/>
      <c r="AS713" s="564"/>
      <c r="AT713" s="401"/>
      <c r="AU713" s="399"/>
      <c r="AV713" s="617"/>
      <c r="AW713" s="401"/>
      <c r="AX713" s="401"/>
      <c r="AY713" s="341"/>
      <c r="AZ713" s="341"/>
      <c r="BA713" s="341"/>
      <c r="BB713" s="341"/>
      <c r="BC713" s="341"/>
      <c r="BD713" s="401"/>
      <c r="BE713" s="341"/>
      <c r="BF713" s="341"/>
      <c r="BG713" s="402"/>
      <c r="BH713" s="403"/>
      <c r="BI713" s="405"/>
      <c r="BJ713" s="405"/>
      <c r="BK713" s="405"/>
      <c r="BL713" s="405"/>
      <c r="BM713" s="514"/>
    </row>
    <row r="714" ht="18.75" customHeight="1">
      <c r="A714" s="400" t="str">
        <f t="shared" si="4"/>
        <v/>
      </c>
      <c r="B714" s="341"/>
      <c r="C714" s="559"/>
      <c r="D714" s="341"/>
      <c r="E714" s="638"/>
      <c r="F714" s="393"/>
      <c r="G714" s="341" t="str">
        <f t="array" ref="G714">IF(C714="","",XLOOKUP(C714,'Master Data'!K:K,'Master Data'!N:N,"Input in Master Data",0,1))</f>
        <v/>
      </c>
      <c r="H714" s="341" t="str">
        <f t="array" ref="H714">IF(C714="","",XLOOKUP(C714,'Master Data'!K:K,'Master Data'!O:O,"Input in Master Data",0,1))</f>
        <v/>
      </c>
      <c r="I714" s="341" t="str">
        <f t="array" ref="I714">if(U714="","",XLOOKUP(U714,Master[Company],Master[Blow],"Unknown",0,1))</f>
        <v/>
      </c>
      <c r="J714" s="341" t="str">
        <f t="array" ref="J714">if(U714="","",XLOOKUP(U714,Master[Company],Master[Pigging],"Unknown",0,1))</f>
        <v/>
      </c>
      <c r="K714" s="341" t="str">
        <f t="array" ref="K714">if(U714="","",XLOOKUP(U714,Master[Company],Master[Load Method],"Unknown",0,1))</f>
        <v/>
      </c>
      <c r="L714" s="341" t="str">
        <f t="array" ref="L714">if(U714="","",XLOOKUP(U714,Master[Company],Master[Line Distance],"Unknown",0,1))</f>
        <v/>
      </c>
      <c r="M714" s="394"/>
      <c r="N714" s="341"/>
      <c r="O714" s="341"/>
      <c r="P714" s="341" t="str">
        <f t="array" ref="P714">if(U714="","",XLOOKUP(U714,Master[Company],Master[Terms],"NA",0,1))</f>
        <v/>
      </c>
      <c r="Q714" s="341" t="str">
        <f t="shared" si="1"/>
        <v/>
      </c>
      <c r="R714" s="341" t="str">
        <f t="array" ref="R714">if(U714="","",XLOOKUP(U714,Master[Company],Master[Group],"NA",0,1))</f>
        <v/>
      </c>
      <c r="S714" s="341" t="str">
        <f t="array" ref="S714">if(U714="","",XLOOKUP(U714,Master[Company],Master[Loading Location],"NA",0,1))</f>
        <v/>
      </c>
      <c r="T714" s="341" t="str">
        <f t="array" ref="T714">if(U714="","",XLOOKUP(U714,Master[Company],Master[Acronym],"NA",0,1))</f>
        <v/>
      </c>
      <c r="U714" s="341"/>
      <c r="V714" s="342"/>
      <c r="W714" s="342"/>
      <c r="X714" s="341" t="str">
        <f t="shared" si="2"/>
        <v/>
      </c>
      <c r="Y714" s="341" t="str">
        <f t="shared" si="3"/>
        <v/>
      </c>
      <c r="Z714" s="341"/>
      <c r="AA714" s="341"/>
      <c r="AB714" s="341"/>
      <c r="AC714" s="401"/>
      <c r="AD714" s="563"/>
      <c r="AE714" s="564"/>
      <c r="AF714" s="564"/>
      <c r="AG714" s="564"/>
      <c r="AH714" s="564"/>
      <c r="AI714" s="564"/>
      <c r="AJ714" s="564"/>
      <c r="AK714" s="564"/>
      <c r="AL714" s="563"/>
      <c r="AM714" s="564"/>
      <c r="AN714" s="564"/>
      <c r="AO714" s="564"/>
      <c r="AP714" s="564"/>
      <c r="AQ714" s="564"/>
      <c r="AR714" s="564"/>
      <c r="AS714" s="564"/>
      <c r="AT714" s="401"/>
      <c r="AU714" s="399"/>
      <c r="AV714" s="617"/>
      <c r="AW714" s="401"/>
      <c r="AX714" s="401"/>
      <c r="AY714" s="341"/>
      <c r="AZ714" s="341"/>
      <c r="BA714" s="341"/>
      <c r="BB714" s="341"/>
      <c r="BC714" s="341"/>
      <c r="BD714" s="401"/>
      <c r="BE714" s="341"/>
      <c r="BF714" s="341"/>
      <c r="BG714" s="402"/>
      <c r="BH714" s="403"/>
      <c r="BI714" s="405"/>
      <c r="BJ714" s="405"/>
      <c r="BK714" s="405"/>
      <c r="BL714" s="405"/>
      <c r="BM714" s="514"/>
    </row>
    <row r="715" ht="18.75" customHeight="1">
      <c r="A715" s="400" t="str">
        <f t="shared" si="4"/>
        <v/>
      </c>
      <c r="B715" s="341"/>
      <c r="C715" s="559"/>
      <c r="D715" s="341"/>
      <c r="E715" s="638"/>
      <c r="F715" s="393"/>
      <c r="G715" s="341" t="str">
        <f t="array" ref="G715">IF(C715="","",XLOOKUP(C715,'Master Data'!K:K,'Master Data'!N:N,"Input in Master Data",0,1))</f>
        <v/>
      </c>
      <c r="H715" s="341" t="str">
        <f t="array" ref="H715">IF(C715="","",XLOOKUP(C715,'Master Data'!K:K,'Master Data'!O:O,"Input in Master Data",0,1))</f>
        <v/>
      </c>
      <c r="I715" s="341" t="str">
        <f t="array" ref="I715">if(U715="","",XLOOKUP(U715,Master[Company],Master[Blow],"Unknown",0,1))</f>
        <v/>
      </c>
      <c r="J715" s="341" t="str">
        <f t="array" ref="J715">if(U715="","",XLOOKUP(U715,Master[Company],Master[Pigging],"Unknown",0,1))</f>
        <v/>
      </c>
      <c r="K715" s="341" t="str">
        <f t="array" ref="K715">if(U715="","",XLOOKUP(U715,Master[Company],Master[Load Method],"Unknown",0,1))</f>
        <v/>
      </c>
      <c r="L715" s="341" t="str">
        <f t="array" ref="L715">if(U715="","",XLOOKUP(U715,Master[Company],Master[Line Distance],"Unknown",0,1))</f>
        <v/>
      </c>
      <c r="M715" s="394"/>
      <c r="N715" s="341"/>
      <c r="O715" s="341"/>
      <c r="P715" s="341" t="str">
        <f t="array" ref="P715">if(U715="","",XLOOKUP(U715,Master[Company],Master[Terms],"NA",0,1))</f>
        <v/>
      </c>
      <c r="Q715" s="341" t="str">
        <f t="shared" si="1"/>
        <v/>
      </c>
      <c r="R715" s="341" t="str">
        <f t="array" ref="R715">if(U715="","",XLOOKUP(U715,Master[Company],Master[Group],"NA",0,1))</f>
        <v/>
      </c>
      <c r="S715" s="341" t="str">
        <f t="array" ref="S715">if(U715="","",XLOOKUP(U715,Master[Company],Master[Loading Location],"NA",0,1))</f>
        <v/>
      </c>
      <c r="T715" s="341" t="str">
        <f t="array" ref="T715">if(U715="","",XLOOKUP(U715,Master[Company],Master[Acronym],"NA",0,1))</f>
        <v/>
      </c>
      <c r="U715" s="341"/>
      <c r="V715" s="342"/>
      <c r="W715" s="342"/>
      <c r="X715" s="341" t="str">
        <f t="shared" si="2"/>
        <v/>
      </c>
      <c r="Y715" s="341" t="str">
        <f t="shared" si="3"/>
        <v/>
      </c>
      <c r="Z715" s="341"/>
      <c r="AA715" s="341"/>
      <c r="AB715" s="341"/>
      <c r="AC715" s="401"/>
      <c r="AD715" s="563"/>
      <c r="AE715" s="564"/>
      <c r="AF715" s="564"/>
      <c r="AG715" s="564"/>
      <c r="AH715" s="564"/>
      <c r="AI715" s="564"/>
      <c r="AJ715" s="564"/>
      <c r="AK715" s="564"/>
      <c r="AL715" s="563"/>
      <c r="AM715" s="564"/>
      <c r="AN715" s="564"/>
      <c r="AO715" s="564"/>
      <c r="AP715" s="564"/>
      <c r="AQ715" s="564"/>
      <c r="AR715" s="564"/>
      <c r="AS715" s="564"/>
      <c r="AT715" s="401"/>
      <c r="AU715" s="399"/>
      <c r="AV715" s="617"/>
      <c r="AW715" s="401"/>
      <c r="AX715" s="401"/>
      <c r="AY715" s="341"/>
      <c r="AZ715" s="341"/>
      <c r="BA715" s="341"/>
      <c r="BB715" s="341"/>
      <c r="BC715" s="341"/>
      <c r="BD715" s="401"/>
      <c r="BE715" s="341"/>
      <c r="BF715" s="341"/>
      <c r="BG715" s="402"/>
      <c r="BH715" s="403"/>
      <c r="BI715" s="405"/>
      <c r="BJ715" s="405"/>
      <c r="BK715" s="405"/>
      <c r="BL715" s="405"/>
      <c r="BM715" s="514"/>
    </row>
    <row r="716" ht="18.75" customHeight="1">
      <c r="A716" s="400" t="str">
        <f t="shared" si="4"/>
        <v/>
      </c>
      <c r="B716" s="341"/>
      <c r="C716" s="559"/>
      <c r="D716" s="341"/>
      <c r="E716" s="638"/>
      <c r="F716" s="393"/>
      <c r="G716" s="341" t="str">
        <f t="array" ref="G716">IF(C716="","",XLOOKUP(C716,'Master Data'!K:K,'Master Data'!N:N,"Input in Master Data",0,1))</f>
        <v/>
      </c>
      <c r="H716" s="341" t="str">
        <f t="array" ref="H716">IF(C716="","",XLOOKUP(C716,'Master Data'!K:K,'Master Data'!O:O,"Input in Master Data",0,1))</f>
        <v/>
      </c>
      <c r="I716" s="341" t="str">
        <f t="array" ref="I716">if(U716="","",XLOOKUP(U716,Master[Company],Master[Blow],"Unknown",0,1))</f>
        <v/>
      </c>
      <c r="J716" s="341" t="str">
        <f t="array" ref="J716">if(U716="","",XLOOKUP(U716,Master[Company],Master[Pigging],"Unknown",0,1))</f>
        <v/>
      </c>
      <c r="K716" s="341" t="str">
        <f t="array" ref="K716">if(U716="","",XLOOKUP(U716,Master[Company],Master[Load Method],"Unknown",0,1))</f>
        <v/>
      </c>
      <c r="L716" s="341" t="str">
        <f t="array" ref="L716">if(U716="","",XLOOKUP(U716,Master[Company],Master[Line Distance],"Unknown",0,1))</f>
        <v/>
      </c>
      <c r="M716" s="394"/>
      <c r="N716" s="341"/>
      <c r="O716" s="341"/>
      <c r="P716" s="341" t="str">
        <f t="array" ref="P716">if(U716="","",XLOOKUP(U716,Master[Company],Master[Terms],"NA",0,1))</f>
        <v/>
      </c>
      <c r="Q716" s="341" t="str">
        <f t="shared" si="1"/>
        <v/>
      </c>
      <c r="R716" s="341" t="str">
        <f t="array" ref="R716">if(U716="","",XLOOKUP(U716,Master[Company],Master[Group],"NA",0,1))</f>
        <v/>
      </c>
      <c r="S716" s="341" t="str">
        <f t="array" ref="S716">if(U716="","",XLOOKUP(U716,Master[Company],Master[Loading Location],"NA",0,1))</f>
        <v/>
      </c>
      <c r="T716" s="341" t="str">
        <f t="array" ref="T716">if(U716="","",XLOOKUP(U716,Master[Company],Master[Acronym],"NA",0,1))</f>
        <v/>
      </c>
      <c r="U716" s="341"/>
      <c r="V716" s="342"/>
      <c r="W716" s="342"/>
      <c r="X716" s="341" t="str">
        <f t="shared" si="2"/>
        <v/>
      </c>
      <c r="Y716" s="341" t="str">
        <f t="shared" si="3"/>
        <v/>
      </c>
      <c r="Z716" s="341"/>
      <c r="AA716" s="341"/>
      <c r="AB716" s="341"/>
      <c r="AC716" s="401"/>
      <c r="AD716" s="563"/>
      <c r="AE716" s="564"/>
      <c r="AF716" s="564"/>
      <c r="AG716" s="564"/>
      <c r="AH716" s="564"/>
      <c r="AI716" s="564"/>
      <c r="AJ716" s="564"/>
      <c r="AK716" s="564"/>
      <c r="AL716" s="563"/>
      <c r="AM716" s="564"/>
      <c r="AN716" s="564"/>
      <c r="AO716" s="564"/>
      <c r="AP716" s="564"/>
      <c r="AQ716" s="564"/>
      <c r="AR716" s="564"/>
      <c r="AS716" s="564"/>
      <c r="AT716" s="401"/>
      <c r="AU716" s="399"/>
      <c r="AV716" s="617"/>
      <c r="AW716" s="401"/>
      <c r="AX716" s="401"/>
      <c r="AY716" s="341"/>
      <c r="AZ716" s="341"/>
      <c r="BA716" s="341"/>
      <c r="BB716" s="341"/>
      <c r="BC716" s="341"/>
      <c r="BD716" s="401"/>
      <c r="BE716" s="341"/>
      <c r="BF716" s="341"/>
      <c r="BG716" s="402"/>
      <c r="BH716" s="403"/>
      <c r="BI716" s="405"/>
      <c r="BJ716" s="405"/>
      <c r="BK716" s="405"/>
      <c r="BL716" s="405"/>
      <c r="BM716" s="514"/>
    </row>
    <row r="717" ht="18.75" customHeight="1">
      <c r="A717" s="400" t="str">
        <f t="shared" si="4"/>
        <v/>
      </c>
      <c r="B717" s="341"/>
      <c r="C717" s="559"/>
      <c r="D717" s="341"/>
      <c r="E717" s="638"/>
      <c r="F717" s="393"/>
      <c r="G717" s="341" t="str">
        <f t="array" ref="G717">IF(C717="","",XLOOKUP(C717,'Master Data'!K:K,'Master Data'!N:N,"Input in Master Data",0,1))</f>
        <v/>
      </c>
      <c r="H717" s="341" t="str">
        <f t="array" ref="H717">IF(C717="","",XLOOKUP(C717,'Master Data'!K:K,'Master Data'!O:O,"Input in Master Data",0,1))</f>
        <v/>
      </c>
      <c r="I717" s="341" t="str">
        <f t="array" ref="I717">if(U717="","",XLOOKUP(U717,Master[Company],Master[Blow],"Unknown",0,1))</f>
        <v/>
      </c>
      <c r="J717" s="341" t="str">
        <f t="array" ref="J717">if(U717="","",XLOOKUP(U717,Master[Company],Master[Pigging],"Unknown",0,1))</f>
        <v/>
      </c>
      <c r="K717" s="341" t="str">
        <f t="array" ref="K717">if(U717="","",XLOOKUP(U717,Master[Company],Master[Load Method],"Unknown",0,1))</f>
        <v/>
      </c>
      <c r="L717" s="341" t="str">
        <f t="array" ref="L717">if(U717="","",XLOOKUP(U717,Master[Company],Master[Line Distance],"Unknown",0,1))</f>
        <v/>
      </c>
      <c r="M717" s="394"/>
      <c r="N717" s="341"/>
      <c r="O717" s="341"/>
      <c r="P717" s="341" t="str">
        <f t="array" ref="P717">if(U717="","",XLOOKUP(U717,Master[Company],Master[Terms],"NA",0,1))</f>
        <v/>
      </c>
      <c r="Q717" s="341" t="str">
        <f t="shared" si="1"/>
        <v/>
      </c>
      <c r="R717" s="341" t="str">
        <f t="array" ref="R717">if(U717="","",XLOOKUP(U717,Master[Company],Master[Group],"NA",0,1))</f>
        <v/>
      </c>
      <c r="S717" s="341" t="str">
        <f t="array" ref="S717">if(U717="","",XLOOKUP(U717,Master[Company],Master[Loading Location],"NA",0,1))</f>
        <v/>
      </c>
      <c r="T717" s="341" t="str">
        <f t="array" ref="T717">if(U717="","",XLOOKUP(U717,Master[Company],Master[Acronym],"NA",0,1))</f>
        <v/>
      </c>
      <c r="U717" s="341"/>
      <c r="V717" s="342"/>
      <c r="W717" s="342"/>
      <c r="X717" s="341" t="str">
        <f t="shared" si="2"/>
        <v/>
      </c>
      <c r="Y717" s="341" t="str">
        <f t="shared" si="3"/>
        <v/>
      </c>
      <c r="Z717" s="341"/>
      <c r="AA717" s="341"/>
      <c r="AB717" s="341"/>
      <c r="AC717" s="401"/>
      <c r="AD717" s="563"/>
      <c r="AE717" s="564"/>
      <c r="AF717" s="564"/>
      <c r="AG717" s="564"/>
      <c r="AH717" s="564"/>
      <c r="AI717" s="564"/>
      <c r="AJ717" s="564"/>
      <c r="AK717" s="564"/>
      <c r="AL717" s="563"/>
      <c r="AM717" s="564"/>
      <c r="AN717" s="564"/>
      <c r="AO717" s="564"/>
      <c r="AP717" s="564"/>
      <c r="AQ717" s="564"/>
      <c r="AR717" s="564"/>
      <c r="AS717" s="564"/>
      <c r="AT717" s="401"/>
      <c r="AU717" s="399"/>
      <c r="AV717" s="617"/>
      <c r="AW717" s="401"/>
      <c r="AX717" s="401"/>
      <c r="AY717" s="341"/>
      <c r="AZ717" s="341"/>
      <c r="BA717" s="341"/>
      <c r="BB717" s="341"/>
      <c r="BC717" s="341"/>
      <c r="BD717" s="401"/>
      <c r="BE717" s="341"/>
      <c r="BF717" s="341"/>
      <c r="BG717" s="402"/>
      <c r="BH717" s="403"/>
      <c r="BI717" s="405"/>
      <c r="BJ717" s="405"/>
      <c r="BK717" s="405"/>
      <c r="BL717" s="405"/>
      <c r="BM717" s="514"/>
    </row>
    <row r="718" ht="18.75" customHeight="1">
      <c r="A718" s="400" t="str">
        <f t="shared" si="4"/>
        <v/>
      </c>
      <c r="B718" s="341"/>
      <c r="C718" s="559"/>
      <c r="D718" s="341"/>
      <c r="E718" s="638"/>
      <c r="F718" s="393"/>
      <c r="G718" s="341" t="str">
        <f t="array" ref="G718">IF(C718="","",XLOOKUP(C718,'Master Data'!K:K,'Master Data'!N:N,"Input in Master Data",0,1))</f>
        <v/>
      </c>
      <c r="H718" s="341" t="str">
        <f t="array" ref="H718">IF(C718="","",XLOOKUP(C718,'Master Data'!K:K,'Master Data'!O:O,"Input in Master Data",0,1))</f>
        <v/>
      </c>
      <c r="I718" s="341" t="str">
        <f t="array" ref="I718">if(U718="","",XLOOKUP(U718,Master[Company],Master[Blow],"Unknown",0,1))</f>
        <v/>
      </c>
      <c r="J718" s="341" t="str">
        <f t="array" ref="J718">if(U718="","",XLOOKUP(U718,Master[Company],Master[Pigging],"Unknown",0,1))</f>
        <v/>
      </c>
      <c r="K718" s="341" t="str">
        <f t="array" ref="K718">if(U718="","",XLOOKUP(U718,Master[Company],Master[Load Method],"Unknown",0,1))</f>
        <v/>
      </c>
      <c r="L718" s="341" t="str">
        <f t="array" ref="L718">if(U718="","",XLOOKUP(U718,Master[Company],Master[Line Distance],"Unknown",0,1))</f>
        <v/>
      </c>
      <c r="M718" s="394"/>
      <c r="N718" s="341"/>
      <c r="O718" s="341"/>
      <c r="P718" s="341" t="str">
        <f t="array" ref="P718">if(U718="","",XLOOKUP(U718,Master[Company],Master[Terms],"NA",0,1))</f>
        <v/>
      </c>
      <c r="Q718" s="341" t="str">
        <f t="shared" si="1"/>
        <v/>
      </c>
      <c r="R718" s="341" t="str">
        <f t="array" ref="R718">if(U718="","",XLOOKUP(U718,Master[Company],Master[Group],"NA",0,1))</f>
        <v/>
      </c>
      <c r="S718" s="341" t="str">
        <f t="array" ref="S718">if(U718="","",XLOOKUP(U718,Master[Company],Master[Loading Location],"NA",0,1))</f>
        <v/>
      </c>
      <c r="T718" s="341" t="str">
        <f t="array" ref="T718">if(U718="","",XLOOKUP(U718,Master[Company],Master[Acronym],"NA",0,1))</f>
        <v/>
      </c>
      <c r="U718" s="341"/>
      <c r="V718" s="342"/>
      <c r="W718" s="342"/>
      <c r="X718" s="341" t="str">
        <f t="shared" si="2"/>
        <v/>
      </c>
      <c r="Y718" s="341" t="str">
        <f t="shared" si="3"/>
        <v/>
      </c>
      <c r="Z718" s="341"/>
      <c r="AA718" s="341"/>
      <c r="AB718" s="341"/>
      <c r="AC718" s="401"/>
      <c r="AD718" s="563"/>
      <c r="AE718" s="564"/>
      <c r="AF718" s="564"/>
      <c r="AG718" s="564"/>
      <c r="AH718" s="564"/>
      <c r="AI718" s="564"/>
      <c r="AJ718" s="564"/>
      <c r="AK718" s="564"/>
      <c r="AL718" s="563"/>
      <c r="AM718" s="564"/>
      <c r="AN718" s="564"/>
      <c r="AO718" s="564"/>
      <c r="AP718" s="564"/>
      <c r="AQ718" s="564"/>
      <c r="AR718" s="564"/>
      <c r="AS718" s="564"/>
      <c r="AT718" s="401"/>
      <c r="AU718" s="399"/>
      <c r="AV718" s="617"/>
      <c r="AW718" s="401"/>
      <c r="AX718" s="401"/>
      <c r="AY718" s="341"/>
      <c r="AZ718" s="341"/>
      <c r="BA718" s="341"/>
      <c r="BB718" s="341"/>
      <c r="BC718" s="341"/>
      <c r="BD718" s="401"/>
      <c r="BE718" s="341"/>
      <c r="BF718" s="341"/>
      <c r="BG718" s="402"/>
      <c r="BH718" s="403"/>
      <c r="BI718" s="405"/>
      <c r="BJ718" s="405"/>
      <c r="BK718" s="405"/>
      <c r="BL718" s="405"/>
      <c r="BM718" s="514"/>
    </row>
    <row r="719" ht="18.75" customHeight="1">
      <c r="A719" s="400" t="str">
        <f t="shared" si="4"/>
        <v/>
      </c>
      <c r="B719" s="341"/>
      <c r="C719" s="559"/>
      <c r="D719" s="341"/>
      <c r="E719" s="638"/>
      <c r="F719" s="393"/>
      <c r="G719" s="341" t="str">
        <f t="array" ref="G719">IF(C719="","",XLOOKUP(C719,'Master Data'!K:K,'Master Data'!N:N,"Input in Master Data",0,1))</f>
        <v/>
      </c>
      <c r="H719" s="341" t="str">
        <f t="array" ref="H719">IF(C719="","",XLOOKUP(C719,'Master Data'!K:K,'Master Data'!O:O,"Input in Master Data",0,1))</f>
        <v/>
      </c>
      <c r="I719" s="341" t="str">
        <f t="array" ref="I719">if(U719="","",XLOOKUP(U719,Master[Company],Master[Blow],"Unknown",0,1))</f>
        <v/>
      </c>
      <c r="J719" s="341" t="str">
        <f t="array" ref="J719">if(U719="","",XLOOKUP(U719,Master[Company],Master[Pigging],"Unknown",0,1))</f>
        <v/>
      </c>
      <c r="K719" s="341" t="str">
        <f t="array" ref="K719">if(U719="","",XLOOKUP(U719,Master[Company],Master[Load Method],"Unknown",0,1))</f>
        <v/>
      </c>
      <c r="L719" s="341" t="str">
        <f t="array" ref="L719">if(U719="","",XLOOKUP(U719,Master[Company],Master[Line Distance],"Unknown",0,1))</f>
        <v/>
      </c>
      <c r="M719" s="394"/>
      <c r="N719" s="341"/>
      <c r="O719" s="341"/>
      <c r="P719" s="341" t="str">
        <f t="array" ref="P719">if(U719="","",XLOOKUP(U719,Master[Company],Master[Terms],"NA",0,1))</f>
        <v/>
      </c>
      <c r="Q719" s="341" t="str">
        <f t="shared" si="1"/>
        <v/>
      </c>
      <c r="R719" s="341" t="str">
        <f t="array" ref="R719">if(U719="","",XLOOKUP(U719,Master[Company],Master[Group],"NA",0,1))</f>
        <v/>
      </c>
      <c r="S719" s="341" t="str">
        <f t="array" ref="S719">if(U719="","",XLOOKUP(U719,Master[Company],Master[Loading Location],"NA",0,1))</f>
        <v/>
      </c>
      <c r="T719" s="341" t="str">
        <f t="array" ref="T719">if(U719="","",XLOOKUP(U719,Master[Company],Master[Acronym],"NA",0,1))</f>
        <v/>
      </c>
      <c r="U719" s="341"/>
      <c r="V719" s="342"/>
      <c r="W719" s="342"/>
      <c r="X719" s="341" t="str">
        <f t="shared" si="2"/>
        <v/>
      </c>
      <c r="Y719" s="341" t="str">
        <f t="shared" si="3"/>
        <v/>
      </c>
      <c r="Z719" s="341"/>
      <c r="AA719" s="341"/>
      <c r="AB719" s="341"/>
      <c r="AC719" s="401"/>
      <c r="AD719" s="563"/>
      <c r="AE719" s="564"/>
      <c r="AF719" s="564"/>
      <c r="AG719" s="564"/>
      <c r="AH719" s="564"/>
      <c r="AI719" s="564"/>
      <c r="AJ719" s="564"/>
      <c r="AK719" s="564"/>
      <c r="AL719" s="563"/>
      <c r="AM719" s="564"/>
      <c r="AN719" s="564"/>
      <c r="AO719" s="564"/>
      <c r="AP719" s="564"/>
      <c r="AQ719" s="564"/>
      <c r="AR719" s="564"/>
      <c r="AS719" s="564"/>
      <c r="AT719" s="401"/>
      <c r="AU719" s="399"/>
      <c r="AV719" s="617"/>
      <c r="AW719" s="401"/>
      <c r="AX719" s="401"/>
      <c r="AY719" s="341"/>
      <c r="AZ719" s="341"/>
      <c r="BA719" s="341"/>
      <c r="BB719" s="341"/>
      <c r="BC719" s="341"/>
      <c r="BD719" s="401"/>
      <c r="BE719" s="341"/>
      <c r="BF719" s="341"/>
      <c r="BG719" s="402"/>
      <c r="BH719" s="403"/>
      <c r="BI719" s="405"/>
      <c r="BJ719" s="405"/>
      <c r="BK719" s="405"/>
      <c r="BL719" s="405"/>
      <c r="BM719" s="514"/>
    </row>
    <row r="720" ht="18.75" customHeight="1">
      <c r="A720" s="400" t="str">
        <f t="shared" si="4"/>
        <v/>
      </c>
      <c r="B720" s="341"/>
      <c r="C720" s="559"/>
      <c r="D720" s="341"/>
      <c r="E720" s="638"/>
      <c r="F720" s="393"/>
      <c r="G720" s="341" t="str">
        <f t="array" ref="G720">IF(C720="","",XLOOKUP(C720,'Master Data'!K:K,'Master Data'!N:N,"Input in Master Data",0,1))</f>
        <v/>
      </c>
      <c r="H720" s="341" t="str">
        <f t="array" ref="H720">IF(C720="","",XLOOKUP(C720,'Master Data'!K:K,'Master Data'!O:O,"Input in Master Data",0,1))</f>
        <v/>
      </c>
      <c r="I720" s="341" t="str">
        <f t="array" ref="I720">if(U720="","",XLOOKUP(U720,Master[Company],Master[Blow],"Unknown",0,1))</f>
        <v/>
      </c>
      <c r="J720" s="341" t="str">
        <f t="array" ref="J720">if(U720="","",XLOOKUP(U720,Master[Company],Master[Pigging],"Unknown",0,1))</f>
        <v/>
      </c>
      <c r="K720" s="341" t="str">
        <f t="array" ref="K720">if(U720="","",XLOOKUP(U720,Master[Company],Master[Load Method],"Unknown",0,1))</f>
        <v/>
      </c>
      <c r="L720" s="341" t="str">
        <f t="array" ref="L720">if(U720="","",XLOOKUP(U720,Master[Company],Master[Line Distance],"Unknown",0,1))</f>
        <v/>
      </c>
      <c r="M720" s="394"/>
      <c r="N720" s="341"/>
      <c r="O720" s="341"/>
      <c r="P720" s="341" t="str">
        <f t="array" ref="P720">if(U720="","",XLOOKUP(U720,Master[Company],Master[Terms],"NA",0,1))</f>
        <v/>
      </c>
      <c r="Q720" s="341" t="str">
        <f t="shared" si="1"/>
        <v/>
      </c>
      <c r="R720" s="341" t="str">
        <f t="array" ref="R720">if(U720="","",XLOOKUP(U720,Master[Company],Master[Group],"NA",0,1))</f>
        <v/>
      </c>
      <c r="S720" s="341" t="str">
        <f t="array" ref="S720">if(U720="","",XLOOKUP(U720,Master[Company],Master[Loading Location],"NA",0,1))</f>
        <v/>
      </c>
      <c r="T720" s="341" t="str">
        <f t="array" ref="T720">if(U720="","",XLOOKUP(U720,Master[Company],Master[Acronym],"NA",0,1))</f>
        <v/>
      </c>
      <c r="U720" s="341"/>
      <c r="V720" s="342"/>
      <c r="W720" s="342"/>
      <c r="X720" s="341" t="str">
        <f t="shared" si="2"/>
        <v/>
      </c>
      <c r="Y720" s="341" t="str">
        <f t="shared" si="3"/>
        <v/>
      </c>
      <c r="Z720" s="341"/>
      <c r="AA720" s="341"/>
      <c r="AB720" s="341"/>
      <c r="AC720" s="401"/>
      <c r="AD720" s="563"/>
      <c r="AE720" s="564"/>
      <c r="AF720" s="564"/>
      <c r="AG720" s="564"/>
      <c r="AH720" s="564"/>
      <c r="AI720" s="564"/>
      <c r="AJ720" s="564"/>
      <c r="AK720" s="564"/>
      <c r="AL720" s="563"/>
      <c r="AM720" s="564"/>
      <c r="AN720" s="564"/>
      <c r="AO720" s="564"/>
      <c r="AP720" s="564"/>
      <c r="AQ720" s="564"/>
      <c r="AR720" s="564"/>
      <c r="AS720" s="564"/>
      <c r="AT720" s="401"/>
      <c r="AU720" s="399"/>
      <c r="AV720" s="617"/>
      <c r="AW720" s="401"/>
      <c r="AX720" s="401"/>
      <c r="AY720" s="341"/>
      <c r="AZ720" s="341"/>
      <c r="BA720" s="341"/>
      <c r="BB720" s="341"/>
      <c r="BC720" s="341"/>
      <c r="BD720" s="401"/>
      <c r="BE720" s="341"/>
      <c r="BF720" s="341"/>
      <c r="BG720" s="402"/>
      <c r="BH720" s="403"/>
      <c r="BI720" s="405"/>
      <c r="BJ720" s="405"/>
      <c r="BK720" s="405"/>
      <c r="BL720" s="405"/>
      <c r="BM720" s="514"/>
    </row>
    <row r="721" ht="18.75" customHeight="1">
      <c r="A721" s="400" t="str">
        <f t="shared" si="4"/>
        <v/>
      </c>
      <c r="B721" s="341"/>
      <c r="C721" s="559"/>
      <c r="D721" s="341"/>
      <c r="E721" s="638"/>
      <c r="F721" s="393"/>
      <c r="G721" s="341" t="str">
        <f t="array" ref="G721">IF(C721="","",XLOOKUP(C721,'Master Data'!K:K,'Master Data'!N:N,"Input in Master Data",0,1))</f>
        <v/>
      </c>
      <c r="H721" s="341" t="str">
        <f t="array" ref="H721">IF(C721="","",XLOOKUP(C721,'Master Data'!K:K,'Master Data'!O:O,"Input in Master Data",0,1))</f>
        <v/>
      </c>
      <c r="I721" s="341" t="str">
        <f t="array" ref="I721">if(U721="","",XLOOKUP(U721,Master[Company],Master[Blow],"Unknown",0,1))</f>
        <v/>
      </c>
      <c r="J721" s="341" t="str">
        <f t="array" ref="J721">if(U721="","",XLOOKUP(U721,Master[Company],Master[Pigging],"Unknown",0,1))</f>
        <v/>
      </c>
      <c r="K721" s="341" t="str">
        <f t="array" ref="K721">if(U721="","",XLOOKUP(U721,Master[Company],Master[Load Method],"Unknown",0,1))</f>
        <v/>
      </c>
      <c r="L721" s="341" t="str">
        <f t="array" ref="L721">if(U721="","",XLOOKUP(U721,Master[Company],Master[Line Distance],"Unknown",0,1))</f>
        <v/>
      </c>
      <c r="M721" s="394"/>
      <c r="N721" s="341"/>
      <c r="O721" s="341"/>
      <c r="P721" s="341" t="str">
        <f t="array" ref="P721">if(U721="","",XLOOKUP(U721,Master[Company],Master[Terms],"NA",0,1))</f>
        <v/>
      </c>
      <c r="Q721" s="341" t="str">
        <f t="shared" si="1"/>
        <v/>
      </c>
      <c r="R721" s="341" t="str">
        <f t="array" ref="R721">if(U721="","",XLOOKUP(U721,Master[Company],Master[Group],"NA",0,1))</f>
        <v/>
      </c>
      <c r="S721" s="341" t="str">
        <f t="array" ref="S721">if(U721="","",XLOOKUP(U721,Master[Company],Master[Loading Location],"NA",0,1))</f>
        <v/>
      </c>
      <c r="T721" s="341" t="str">
        <f t="array" ref="T721">if(U721="","",XLOOKUP(U721,Master[Company],Master[Acronym],"NA",0,1))</f>
        <v/>
      </c>
      <c r="U721" s="341"/>
      <c r="V721" s="342"/>
      <c r="W721" s="342"/>
      <c r="X721" s="341" t="str">
        <f t="shared" si="2"/>
        <v/>
      </c>
      <c r="Y721" s="341" t="str">
        <f t="shared" si="3"/>
        <v/>
      </c>
      <c r="Z721" s="341"/>
      <c r="AA721" s="341"/>
      <c r="AB721" s="341"/>
      <c r="AC721" s="401"/>
      <c r="AD721" s="563"/>
      <c r="AE721" s="564"/>
      <c r="AF721" s="564"/>
      <c r="AG721" s="564"/>
      <c r="AH721" s="564"/>
      <c r="AI721" s="564"/>
      <c r="AJ721" s="564"/>
      <c r="AK721" s="564"/>
      <c r="AL721" s="563"/>
      <c r="AM721" s="564"/>
      <c r="AN721" s="564"/>
      <c r="AO721" s="564"/>
      <c r="AP721" s="564"/>
      <c r="AQ721" s="564"/>
      <c r="AR721" s="564"/>
      <c r="AS721" s="564"/>
      <c r="AT721" s="401"/>
      <c r="AU721" s="399"/>
      <c r="AV721" s="617"/>
      <c r="AW721" s="401"/>
      <c r="AX721" s="401"/>
      <c r="AY721" s="341"/>
      <c r="AZ721" s="341"/>
      <c r="BA721" s="341"/>
      <c r="BB721" s="341"/>
      <c r="BC721" s="341"/>
      <c r="BD721" s="401"/>
      <c r="BE721" s="341"/>
      <c r="BF721" s="341"/>
      <c r="BG721" s="402"/>
      <c r="BH721" s="403"/>
      <c r="BI721" s="405"/>
      <c r="BJ721" s="405"/>
      <c r="BK721" s="405"/>
      <c r="BL721" s="405"/>
      <c r="BM721" s="514"/>
    </row>
    <row r="722" ht="18.75" customHeight="1">
      <c r="A722" s="400" t="str">
        <f t="shared" si="4"/>
        <v/>
      </c>
      <c r="B722" s="341"/>
      <c r="C722" s="559"/>
      <c r="D722" s="341"/>
      <c r="E722" s="638"/>
      <c r="F722" s="393"/>
      <c r="G722" s="341" t="str">
        <f t="array" ref="G722">IF(C722="","",XLOOKUP(C722,'Master Data'!K:K,'Master Data'!N:N,"Input in Master Data",0,1))</f>
        <v/>
      </c>
      <c r="H722" s="341" t="str">
        <f t="array" ref="H722">IF(C722="","",XLOOKUP(C722,'Master Data'!K:K,'Master Data'!O:O,"Input in Master Data",0,1))</f>
        <v/>
      </c>
      <c r="I722" s="341" t="str">
        <f t="array" ref="I722">if(U722="","",XLOOKUP(U722,Master[Company],Master[Blow],"Unknown",0,1))</f>
        <v/>
      </c>
      <c r="J722" s="341" t="str">
        <f t="array" ref="J722">if(U722="","",XLOOKUP(U722,Master[Company],Master[Pigging],"Unknown",0,1))</f>
        <v/>
      </c>
      <c r="K722" s="341" t="str">
        <f t="array" ref="K722">if(U722="","",XLOOKUP(U722,Master[Company],Master[Load Method],"Unknown",0,1))</f>
        <v/>
      </c>
      <c r="L722" s="341" t="str">
        <f t="array" ref="L722">if(U722="","",XLOOKUP(U722,Master[Company],Master[Line Distance],"Unknown",0,1))</f>
        <v/>
      </c>
      <c r="M722" s="394"/>
      <c r="N722" s="341"/>
      <c r="O722" s="341"/>
      <c r="P722" s="341" t="str">
        <f t="array" ref="P722">if(U722="","",XLOOKUP(U722,Master[Company],Master[Terms],"NA",0,1))</f>
        <v/>
      </c>
      <c r="Q722" s="341" t="str">
        <f t="shared" si="1"/>
        <v/>
      </c>
      <c r="R722" s="341" t="str">
        <f t="array" ref="R722">if(U722="","",XLOOKUP(U722,Master[Company],Master[Group],"NA",0,1))</f>
        <v/>
      </c>
      <c r="S722" s="341" t="str">
        <f t="array" ref="S722">if(U722="","",XLOOKUP(U722,Master[Company],Master[Loading Location],"NA",0,1))</f>
        <v/>
      </c>
      <c r="T722" s="341" t="str">
        <f t="array" ref="T722">if(U722="","",XLOOKUP(U722,Master[Company],Master[Acronym],"NA",0,1))</f>
        <v/>
      </c>
      <c r="U722" s="341"/>
      <c r="V722" s="342"/>
      <c r="W722" s="342"/>
      <c r="X722" s="341" t="str">
        <f t="shared" si="2"/>
        <v/>
      </c>
      <c r="Y722" s="341" t="str">
        <f t="shared" si="3"/>
        <v/>
      </c>
      <c r="Z722" s="341"/>
      <c r="AA722" s="341"/>
      <c r="AB722" s="341"/>
      <c r="AC722" s="401"/>
      <c r="AD722" s="563"/>
      <c r="AE722" s="564"/>
      <c r="AF722" s="564"/>
      <c r="AG722" s="564"/>
      <c r="AH722" s="564"/>
      <c r="AI722" s="564"/>
      <c r="AJ722" s="564"/>
      <c r="AK722" s="564"/>
      <c r="AL722" s="563"/>
      <c r="AM722" s="564"/>
      <c r="AN722" s="564"/>
      <c r="AO722" s="564"/>
      <c r="AP722" s="564"/>
      <c r="AQ722" s="564"/>
      <c r="AR722" s="564"/>
      <c r="AS722" s="564"/>
      <c r="AT722" s="401"/>
      <c r="AU722" s="399"/>
      <c r="AV722" s="617"/>
      <c r="AW722" s="401"/>
      <c r="AX722" s="401"/>
      <c r="AY722" s="341"/>
      <c r="AZ722" s="341"/>
      <c r="BA722" s="341"/>
      <c r="BB722" s="341"/>
      <c r="BC722" s="341"/>
      <c r="BD722" s="401"/>
      <c r="BE722" s="341"/>
      <c r="BF722" s="341"/>
      <c r="BG722" s="402"/>
      <c r="BH722" s="403"/>
      <c r="BI722" s="405"/>
      <c r="BJ722" s="405"/>
      <c r="BK722" s="405"/>
      <c r="BL722" s="405"/>
      <c r="BM722" s="514"/>
    </row>
    <row r="723" ht="18.75" customHeight="1">
      <c r="A723" s="400" t="str">
        <f t="shared" si="4"/>
        <v/>
      </c>
      <c r="B723" s="341"/>
      <c r="C723" s="559"/>
      <c r="D723" s="341"/>
      <c r="E723" s="638"/>
      <c r="F723" s="393"/>
      <c r="G723" s="341" t="str">
        <f t="array" ref="G723">IF(C723="","",XLOOKUP(C723,'Master Data'!K:K,'Master Data'!N:N,"Input in Master Data",0,1))</f>
        <v/>
      </c>
      <c r="H723" s="341" t="str">
        <f t="array" ref="H723">IF(C723="","",XLOOKUP(C723,'Master Data'!K:K,'Master Data'!O:O,"Input in Master Data",0,1))</f>
        <v/>
      </c>
      <c r="I723" s="341" t="str">
        <f t="array" ref="I723">if(U723="","",XLOOKUP(U723,Master[Company],Master[Blow],"Unknown",0,1))</f>
        <v/>
      </c>
      <c r="J723" s="341" t="str">
        <f t="array" ref="J723">if(U723="","",XLOOKUP(U723,Master[Company],Master[Pigging],"Unknown",0,1))</f>
        <v/>
      </c>
      <c r="K723" s="341" t="str">
        <f t="array" ref="K723">if(U723="","",XLOOKUP(U723,Master[Company],Master[Load Method],"Unknown",0,1))</f>
        <v/>
      </c>
      <c r="L723" s="341" t="str">
        <f t="array" ref="L723">if(U723="","",XLOOKUP(U723,Master[Company],Master[Line Distance],"Unknown",0,1))</f>
        <v/>
      </c>
      <c r="M723" s="394"/>
      <c r="N723" s="341"/>
      <c r="O723" s="341"/>
      <c r="P723" s="341" t="str">
        <f t="array" ref="P723">if(U723="","",XLOOKUP(U723,Master[Company],Master[Terms],"NA",0,1))</f>
        <v/>
      </c>
      <c r="Q723" s="341" t="str">
        <f t="shared" si="1"/>
        <v/>
      </c>
      <c r="R723" s="341" t="str">
        <f t="array" ref="R723">if(U723="","",XLOOKUP(U723,Master[Company],Master[Group],"NA",0,1))</f>
        <v/>
      </c>
      <c r="S723" s="341" t="str">
        <f t="array" ref="S723">if(U723="","",XLOOKUP(U723,Master[Company],Master[Loading Location],"NA",0,1))</f>
        <v/>
      </c>
      <c r="T723" s="341" t="str">
        <f t="array" ref="T723">if(U723="","",XLOOKUP(U723,Master[Company],Master[Acronym],"NA",0,1))</f>
        <v/>
      </c>
      <c r="U723" s="341"/>
      <c r="V723" s="342"/>
      <c r="W723" s="342"/>
      <c r="X723" s="341" t="str">
        <f t="shared" si="2"/>
        <v/>
      </c>
      <c r="Y723" s="341" t="str">
        <f t="shared" si="3"/>
        <v/>
      </c>
      <c r="Z723" s="341"/>
      <c r="AA723" s="341"/>
      <c r="AB723" s="341"/>
      <c r="AC723" s="401"/>
      <c r="AD723" s="563"/>
      <c r="AE723" s="564"/>
      <c r="AF723" s="564"/>
      <c r="AG723" s="564"/>
      <c r="AH723" s="564"/>
      <c r="AI723" s="564"/>
      <c r="AJ723" s="564"/>
      <c r="AK723" s="564"/>
      <c r="AL723" s="563"/>
      <c r="AM723" s="564"/>
      <c r="AN723" s="564"/>
      <c r="AO723" s="564"/>
      <c r="AP723" s="564"/>
      <c r="AQ723" s="564"/>
      <c r="AR723" s="564"/>
      <c r="AS723" s="564"/>
      <c r="AT723" s="401"/>
      <c r="AU723" s="399"/>
      <c r="AV723" s="617"/>
      <c r="AW723" s="401"/>
      <c r="AX723" s="401"/>
      <c r="AY723" s="341"/>
      <c r="AZ723" s="341"/>
      <c r="BA723" s="341"/>
      <c r="BB723" s="341"/>
      <c r="BC723" s="341"/>
      <c r="BD723" s="401"/>
      <c r="BE723" s="341"/>
      <c r="BF723" s="341"/>
      <c r="BG723" s="402"/>
      <c r="BH723" s="403"/>
      <c r="BI723" s="405"/>
      <c r="BJ723" s="405"/>
      <c r="BK723" s="405"/>
      <c r="BL723" s="405"/>
      <c r="BM723" s="514"/>
    </row>
    <row r="724" ht="18.75" customHeight="1">
      <c r="A724" s="400" t="str">
        <f t="shared" si="4"/>
        <v/>
      </c>
      <c r="B724" s="341"/>
      <c r="C724" s="559"/>
      <c r="D724" s="341"/>
      <c r="E724" s="638"/>
      <c r="F724" s="393"/>
      <c r="G724" s="341" t="str">
        <f t="array" ref="G724">IF(C724="","",XLOOKUP(C724,'Master Data'!K:K,'Master Data'!N:N,"Input in Master Data",0,1))</f>
        <v/>
      </c>
      <c r="H724" s="341" t="str">
        <f t="array" ref="H724">IF(C724="","",XLOOKUP(C724,'Master Data'!K:K,'Master Data'!O:O,"Input in Master Data",0,1))</f>
        <v/>
      </c>
      <c r="I724" s="341" t="str">
        <f t="array" ref="I724">if(U724="","",XLOOKUP(U724,Master[Company],Master[Blow],"Unknown",0,1))</f>
        <v/>
      </c>
      <c r="J724" s="341" t="str">
        <f t="array" ref="J724">if(U724="","",XLOOKUP(U724,Master[Company],Master[Pigging],"Unknown",0,1))</f>
        <v/>
      </c>
      <c r="K724" s="341" t="str">
        <f t="array" ref="K724">if(U724="","",XLOOKUP(U724,Master[Company],Master[Load Method],"Unknown",0,1))</f>
        <v/>
      </c>
      <c r="L724" s="341" t="str">
        <f t="array" ref="L724">if(U724="","",XLOOKUP(U724,Master[Company],Master[Line Distance],"Unknown",0,1))</f>
        <v/>
      </c>
      <c r="M724" s="394"/>
      <c r="N724" s="341"/>
      <c r="O724" s="341"/>
      <c r="P724" s="341" t="str">
        <f t="array" ref="P724">if(U724="","",XLOOKUP(U724,Master[Company],Master[Terms],"NA",0,1))</f>
        <v/>
      </c>
      <c r="Q724" s="341" t="str">
        <f t="shared" si="1"/>
        <v/>
      </c>
      <c r="R724" s="341" t="str">
        <f t="array" ref="R724">if(U724="","",XLOOKUP(U724,Master[Company],Master[Group],"NA",0,1))</f>
        <v/>
      </c>
      <c r="S724" s="341" t="str">
        <f t="array" ref="S724">if(U724="","",XLOOKUP(U724,Master[Company],Master[Loading Location],"NA",0,1))</f>
        <v/>
      </c>
      <c r="T724" s="341" t="str">
        <f t="array" ref="T724">if(U724="","",XLOOKUP(U724,Master[Company],Master[Acronym],"NA",0,1))</f>
        <v/>
      </c>
      <c r="U724" s="341"/>
      <c r="V724" s="342"/>
      <c r="W724" s="342"/>
      <c r="X724" s="341" t="str">
        <f t="shared" si="2"/>
        <v/>
      </c>
      <c r="Y724" s="341" t="str">
        <f t="shared" si="3"/>
        <v/>
      </c>
      <c r="Z724" s="341"/>
      <c r="AA724" s="341"/>
      <c r="AB724" s="341"/>
      <c r="AC724" s="401"/>
      <c r="AD724" s="563"/>
      <c r="AE724" s="564"/>
      <c r="AF724" s="564"/>
      <c r="AG724" s="564"/>
      <c r="AH724" s="564"/>
      <c r="AI724" s="564"/>
      <c r="AJ724" s="564"/>
      <c r="AK724" s="564"/>
      <c r="AL724" s="563"/>
      <c r="AM724" s="564"/>
      <c r="AN724" s="564"/>
      <c r="AO724" s="564"/>
      <c r="AP724" s="564"/>
      <c r="AQ724" s="564"/>
      <c r="AR724" s="564"/>
      <c r="AS724" s="564"/>
      <c r="AT724" s="401"/>
      <c r="AU724" s="399"/>
      <c r="AV724" s="617"/>
      <c r="AW724" s="401"/>
      <c r="AX724" s="401"/>
      <c r="AY724" s="341"/>
      <c r="AZ724" s="341"/>
      <c r="BA724" s="341"/>
      <c r="BB724" s="341"/>
      <c r="BC724" s="341"/>
      <c r="BD724" s="401"/>
      <c r="BE724" s="341"/>
      <c r="BF724" s="341"/>
      <c r="BG724" s="402"/>
      <c r="BH724" s="403"/>
      <c r="BI724" s="405"/>
      <c r="BJ724" s="405"/>
      <c r="BK724" s="405"/>
      <c r="BL724" s="405"/>
      <c r="BM724" s="514"/>
    </row>
    <row r="725" ht="18.75" customHeight="1">
      <c r="A725" s="400" t="str">
        <f t="shared" si="4"/>
        <v/>
      </c>
      <c r="B725" s="341"/>
      <c r="C725" s="559"/>
      <c r="D725" s="341"/>
      <c r="E725" s="638"/>
      <c r="F725" s="393"/>
      <c r="G725" s="341" t="str">
        <f t="array" ref="G725">IF(C725="","",XLOOKUP(C725,'Master Data'!K:K,'Master Data'!N:N,"Input in Master Data",0,1))</f>
        <v/>
      </c>
      <c r="H725" s="341" t="str">
        <f t="array" ref="H725">IF(C725="","",XLOOKUP(C725,'Master Data'!K:K,'Master Data'!O:O,"Input in Master Data",0,1))</f>
        <v/>
      </c>
      <c r="I725" s="341" t="str">
        <f t="array" ref="I725">if(U725="","",XLOOKUP(U725,Master[Company],Master[Blow],"Unknown",0,1))</f>
        <v/>
      </c>
      <c r="J725" s="341" t="str">
        <f t="array" ref="J725">if(U725="","",XLOOKUP(U725,Master[Company],Master[Pigging],"Unknown",0,1))</f>
        <v/>
      </c>
      <c r="K725" s="341" t="str">
        <f t="array" ref="K725">if(U725="","",XLOOKUP(U725,Master[Company],Master[Load Method],"Unknown",0,1))</f>
        <v/>
      </c>
      <c r="L725" s="341" t="str">
        <f t="array" ref="L725">if(U725="","",XLOOKUP(U725,Master[Company],Master[Line Distance],"Unknown",0,1))</f>
        <v/>
      </c>
      <c r="M725" s="394"/>
      <c r="N725" s="341"/>
      <c r="O725" s="341"/>
      <c r="P725" s="341" t="str">
        <f t="array" ref="P725">if(U725="","",XLOOKUP(U725,Master[Company],Master[Terms],"NA",0,1))</f>
        <v/>
      </c>
      <c r="Q725" s="341" t="str">
        <f t="shared" si="1"/>
        <v/>
      </c>
      <c r="R725" s="341" t="str">
        <f t="array" ref="R725">if(U725="","",XLOOKUP(U725,Master[Company],Master[Group],"NA",0,1))</f>
        <v/>
      </c>
      <c r="S725" s="341" t="str">
        <f t="array" ref="S725">if(U725="","",XLOOKUP(U725,Master[Company],Master[Loading Location],"NA",0,1))</f>
        <v/>
      </c>
      <c r="T725" s="341" t="str">
        <f t="array" ref="T725">if(U725="","",XLOOKUP(U725,Master[Company],Master[Acronym],"NA",0,1))</f>
        <v/>
      </c>
      <c r="U725" s="341"/>
      <c r="V725" s="342"/>
      <c r="W725" s="342"/>
      <c r="X725" s="341" t="str">
        <f t="shared" si="2"/>
        <v/>
      </c>
      <c r="Y725" s="341" t="str">
        <f t="shared" si="3"/>
        <v/>
      </c>
      <c r="Z725" s="341"/>
      <c r="AA725" s="341"/>
      <c r="AB725" s="341"/>
      <c r="AC725" s="401"/>
      <c r="AD725" s="563"/>
      <c r="AE725" s="564"/>
      <c r="AF725" s="564"/>
      <c r="AG725" s="564"/>
      <c r="AH725" s="564"/>
      <c r="AI725" s="564"/>
      <c r="AJ725" s="564"/>
      <c r="AK725" s="564"/>
      <c r="AL725" s="563"/>
      <c r="AM725" s="564"/>
      <c r="AN725" s="564"/>
      <c r="AO725" s="564"/>
      <c r="AP725" s="564"/>
      <c r="AQ725" s="564"/>
      <c r="AR725" s="564"/>
      <c r="AS725" s="564"/>
      <c r="AT725" s="401"/>
      <c r="AU725" s="399"/>
      <c r="AV725" s="617"/>
      <c r="AW725" s="401"/>
      <c r="AX725" s="401"/>
      <c r="AY725" s="341"/>
      <c r="AZ725" s="341"/>
      <c r="BA725" s="341"/>
      <c r="BB725" s="341"/>
      <c r="BC725" s="341"/>
      <c r="BD725" s="401"/>
      <c r="BE725" s="341"/>
      <c r="BF725" s="341"/>
      <c r="BG725" s="402"/>
      <c r="BH725" s="403"/>
      <c r="BI725" s="405"/>
      <c r="BJ725" s="405"/>
      <c r="BK725" s="405"/>
      <c r="BL725" s="405"/>
      <c r="BM725" s="514"/>
    </row>
    <row r="726" ht="18.75" customHeight="1">
      <c r="A726" s="400" t="str">
        <f t="shared" si="4"/>
        <v/>
      </c>
      <c r="B726" s="341"/>
      <c r="C726" s="559"/>
      <c r="D726" s="341"/>
      <c r="E726" s="638"/>
      <c r="F726" s="393"/>
      <c r="G726" s="341" t="str">
        <f t="array" ref="G726">IF(C726="","",XLOOKUP(C726,'Master Data'!K:K,'Master Data'!N:N,"Input in Master Data",0,1))</f>
        <v/>
      </c>
      <c r="H726" s="341" t="str">
        <f t="array" ref="H726">IF(C726="","",XLOOKUP(C726,'Master Data'!K:K,'Master Data'!O:O,"Input in Master Data",0,1))</f>
        <v/>
      </c>
      <c r="I726" s="341" t="str">
        <f t="array" ref="I726">if(U726="","",XLOOKUP(U726,Master[Company],Master[Blow],"Unknown",0,1))</f>
        <v/>
      </c>
      <c r="J726" s="341" t="str">
        <f t="array" ref="J726">if(U726="","",XLOOKUP(U726,Master[Company],Master[Pigging],"Unknown",0,1))</f>
        <v/>
      </c>
      <c r="K726" s="341" t="str">
        <f t="array" ref="K726">if(U726="","",XLOOKUP(U726,Master[Company],Master[Load Method],"Unknown",0,1))</f>
        <v/>
      </c>
      <c r="L726" s="341" t="str">
        <f t="array" ref="L726">if(U726="","",XLOOKUP(U726,Master[Company],Master[Line Distance],"Unknown",0,1))</f>
        <v/>
      </c>
      <c r="M726" s="394"/>
      <c r="N726" s="341"/>
      <c r="O726" s="341"/>
      <c r="P726" s="341" t="str">
        <f t="array" ref="P726">if(U726="","",XLOOKUP(U726,Master[Company],Master[Terms],"NA",0,1))</f>
        <v/>
      </c>
      <c r="Q726" s="341" t="str">
        <f t="shared" si="1"/>
        <v/>
      </c>
      <c r="R726" s="341" t="str">
        <f t="array" ref="R726">if(U726="","",XLOOKUP(U726,Master[Company],Master[Group],"NA",0,1))</f>
        <v/>
      </c>
      <c r="S726" s="341" t="str">
        <f t="array" ref="S726">if(U726="","",XLOOKUP(U726,Master[Company],Master[Loading Location],"NA",0,1))</f>
        <v/>
      </c>
      <c r="T726" s="341" t="str">
        <f t="array" ref="T726">if(U726="","",XLOOKUP(U726,Master[Company],Master[Acronym],"NA",0,1))</f>
        <v/>
      </c>
      <c r="U726" s="341"/>
      <c r="V726" s="342"/>
      <c r="W726" s="342"/>
      <c r="X726" s="341" t="str">
        <f t="shared" si="2"/>
        <v/>
      </c>
      <c r="Y726" s="341" t="str">
        <f t="shared" si="3"/>
        <v/>
      </c>
      <c r="Z726" s="341"/>
      <c r="AA726" s="341"/>
      <c r="AB726" s="341"/>
      <c r="AC726" s="401"/>
      <c r="AD726" s="563"/>
      <c r="AE726" s="564"/>
      <c r="AF726" s="564"/>
      <c r="AG726" s="564"/>
      <c r="AH726" s="564"/>
      <c r="AI726" s="564"/>
      <c r="AJ726" s="564"/>
      <c r="AK726" s="564"/>
      <c r="AL726" s="563"/>
      <c r="AM726" s="564"/>
      <c r="AN726" s="564"/>
      <c r="AO726" s="564"/>
      <c r="AP726" s="564"/>
      <c r="AQ726" s="564"/>
      <c r="AR726" s="564"/>
      <c r="AS726" s="564"/>
      <c r="AT726" s="401"/>
      <c r="AU726" s="399"/>
      <c r="AV726" s="617"/>
      <c r="AW726" s="401"/>
      <c r="AX726" s="401"/>
      <c r="AY726" s="341"/>
      <c r="AZ726" s="341"/>
      <c r="BA726" s="341"/>
      <c r="BB726" s="341"/>
      <c r="BC726" s="341"/>
      <c r="BD726" s="401"/>
      <c r="BE726" s="341"/>
      <c r="BF726" s="341"/>
      <c r="BG726" s="402"/>
      <c r="BH726" s="403"/>
      <c r="BI726" s="405"/>
      <c r="BJ726" s="405"/>
      <c r="BK726" s="405"/>
      <c r="BL726" s="405"/>
      <c r="BM726" s="514"/>
    </row>
    <row r="727" ht="18.75" customHeight="1">
      <c r="A727" s="400" t="str">
        <f t="shared" si="4"/>
        <v/>
      </c>
      <c r="B727" s="341"/>
      <c r="C727" s="559"/>
      <c r="D727" s="341"/>
      <c r="E727" s="638"/>
      <c r="F727" s="393"/>
      <c r="G727" s="341" t="str">
        <f t="array" ref="G727">IF(C727="","",XLOOKUP(C727,'Master Data'!K:K,'Master Data'!N:N,"Input in Master Data",0,1))</f>
        <v/>
      </c>
      <c r="H727" s="341" t="str">
        <f t="array" ref="H727">IF(C727="","",XLOOKUP(C727,'Master Data'!K:K,'Master Data'!O:O,"Input in Master Data",0,1))</f>
        <v/>
      </c>
      <c r="I727" s="341" t="str">
        <f t="array" ref="I727">if(U727="","",XLOOKUP(U727,Master[Company],Master[Blow],"Unknown",0,1))</f>
        <v/>
      </c>
      <c r="J727" s="341" t="str">
        <f t="array" ref="J727">if(U727="","",XLOOKUP(U727,Master[Company],Master[Pigging],"Unknown",0,1))</f>
        <v/>
      </c>
      <c r="K727" s="341" t="str">
        <f t="array" ref="K727">if(U727="","",XLOOKUP(U727,Master[Company],Master[Load Method],"Unknown",0,1))</f>
        <v/>
      </c>
      <c r="L727" s="341" t="str">
        <f t="array" ref="L727">if(U727="","",XLOOKUP(U727,Master[Company],Master[Line Distance],"Unknown",0,1))</f>
        <v/>
      </c>
      <c r="M727" s="394"/>
      <c r="N727" s="341"/>
      <c r="O727" s="341"/>
      <c r="P727" s="341" t="str">
        <f t="array" ref="P727">if(U727="","",XLOOKUP(U727,Master[Company],Master[Terms],"NA",0,1))</f>
        <v/>
      </c>
      <c r="Q727" s="341" t="str">
        <f t="shared" si="1"/>
        <v/>
      </c>
      <c r="R727" s="341" t="str">
        <f t="array" ref="R727">if(U727="","",XLOOKUP(U727,Master[Company],Master[Group],"NA",0,1))</f>
        <v/>
      </c>
      <c r="S727" s="341" t="str">
        <f t="array" ref="S727">if(U727="","",XLOOKUP(U727,Master[Company],Master[Loading Location],"NA",0,1))</f>
        <v/>
      </c>
      <c r="T727" s="341" t="str">
        <f t="array" ref="T727">if(U727="","",XLOOKUP(U727,Master[Company],Master[Acronym],"NA",0,1))</f>
        <v/>
      </c>
      <c r="U727" s="341"/>
      <c r="V727" s="342"/>
      <c r="W727" s="342"/>
      <c r="X727" s="341" t="str">
        <f t="shared" si="2"/>
        <v/>
      </c>
      <c r="Y727" s="341" t="str">
        <f t="shared" si="3"/>
        <v/>
      </c>
      <c r="Z727" s="341"/>
      <c r="AA727" s="341"/>
      <c r="AB727" s="341"/>
      <c r="AC727" s="401"/>
      <c r="AD727" s="563"/>
      <c r="AE727" s="564"/>
      <c r="AF727" s="564"/>
      <c r="AG727" s="564"/>
      <c r="AH727" s="564"/>
      <c r="AI727" s="564"/>
      <c r="AJ727" s="564"/>
      <c r="AK727" s="564"/>
      <c r="AL727" s="563"/>
      <c r="AM727" s="564"/>
      <c r="AN727" s="564"/>
      <c r="AO727" s="564"/>
      <c r="AP727" s="564"/>
      <c r="AQ727" s="564"/>
      <c r="AR727" s="564"/>
      <c r="AS727" s="564"/>
      <c r="AT727" s="401"/>
      <c r="AU727" s="399"/>
      <c r="AV727" s="617"/>
      <c r="AW727" s="401"/>
      <c r="AX727" s="401"/>
      <c r="AY727" s="341"/>
      <c r="AZ727" s="341"/>
      <c r="BA727" s="341"/>
      <c r="BB727" s="341"/>
      <c r="BC727" s="341"/>
      <c r="BD727" s="401"/>
      <c r="BE727" s="341"/>
      <c r="BF727" s="341"/>
      <c r="BG727" s="402"/>
      <c r="BH727" s="403"/>
      <c r="BI727" s="405"/>
      <c r="BJ727" s="405"/>
      <c r="BK727" s="405"/>
      <c r="BL727" s="405"/>
      <c r="BM727" s="514"/>
    </row>
    <row r="728" ht="18.75" customHeight="1">
      <c r="A728" s="400" t="str">
        <f t="shared" si="4"/>
        <v/>
      </c>
      <c r="B728" s="341"/>
      <c r="C728" s="559"/>
      <c r="D728" s="341"/>
      <c r="E728" s="638"/>
      <c r="F728" s="393"/>
      <c r="G728" s="341" t="str">
        <f t="array" ref="G728">IF(C728="","",XLOOKUP(C728,'Master Data'!K:K,'Master Data'!N:N,"Input in Master Data",0,1))</f>
        <v/>
      </c>
      <c r="H728" s="341" t="str">
        <f t="array" ref="H728">IF(C728="","",XLOOKUP(C728,'Master Data'!K:K,'Master Data'!O:O,"Input in Master Data",0,1))</f>
        <v/>
      </c>
      <c r="I728" s="341" t="str">
        <f t="array" ref="I728">if(U728="","",XLOOKUP(U728,Master[Company],Master[Blow],"Unknown",0,1))</f>
        <v/>
      </c>
      <c r="J728" s="341" t="str">
        <f t="array" ref="J728">if(U728="","",XLOOKUP(U728,Master[Company],Master[Pigging],"Unknown",0,1))</f>
        <v/>
      </c>
      <c r="K728" s="341" t="str">
        <f t="array" ref="K728">if(U728="","",XLOOKUP(U728,Master[Company],Master[Load Method],"Unknown",0,1))</f>
        <v/>
      </c>
      <c r="L728" s="341" t="str">
        <f t="array" ref="L728">if(U728="","",XLOOKUP(U728,Master[Company],Master[Line Distance],"Unknown",0,1))</f>
        <v/>
      </c>
      <c r="M728" s="394"/>
      <c r="N728" s="341"/>
      <c r="O728" s="341"/>
      <c r="P728" s="341" t="str">
        <f t="array" ref="P728">if(U728="","",XLOOKUP(U728,Master[Company],Master[Terms],"NA",0,1))</f>
        <v/>
      </c>
      <c r="Q728" s="341" t="str">
        <f t="shared" si="1"/>
        <v/>
      </c>
      <c r="R728" s="341" t="str">
        <f t="array" ref="R728">if(U728="","",XLOOKUP(U728,Master[Company],Master[Group],"NA",0,1))</f>
        <v/>
      </c>
      <c r="S728" s="341" t="str">
        <f t="array" ref="S728">if(U728="","",XLOOKUP(U728,Master[Company],Master[Loading Location],"NA",0,1))</f>
        <v/>
      </c>
      <c r="T728" s="341" t="str">
        <f t="array" ref="T728">if(U728="","",XLOOKUP(U728,Master[Company],Master[Acronym],"NA",0,1))</f>
        <v/>
      </c>
      <c r="U728" s="341"/>
      <c r="V728" s="342"/>
      <c r="W728" s="342"/>
      <c r="X728" s="341" t="str">
        <f t="shared" si="2"/>
        <v/>
      </c>
      <c r="Y728" s="341" t="str">
        <f t="shared" si="3"/>
        <v/>
      </c>
      <c r="Z728" s="341"/>
      <c r="AA728" s="341"/>
      <c r="AB728" s="341"/>
      <c r="AC728" s="401"/>
      <c r="AD728" s="563"/>
      <c r="AE728" s="564"/>
      <c r="AF728" s="564"/>
      <c r="AG728" s="564"/>
      <c r="AH728" s="564"/>
      <c r="AI728" s="564"/>
      <c r="AJ728" s="564"/>
      <c r="AK728" s="564"/>
      <c r="AL728" s="563"/>
      <c r="AM728" s="564"/>
      <c r="AN728" s="564"/>
      <c r="AO728" s="564"/>
      <c r="AP728" s="564"/>
      <c r="AQ728" s="564"/>
      <c r="AR728" s="564"/>
      <c r="AS728" s="564"/>
      <c r="AT728" s="401"/>
      <c r="AU728" s="399"/>
      <c r="AV728" s="617"/>
      <c r="AW728" s="401"/>
      <c r="AX728" s="401"/>
      <c r="AY728" s="341"/>
      <c r="AZ728" s="341"/>
      <c r="BA728" s="341"/>
      <c r="BB728" s="341"/>
      <c r="BC728" s="341"/>
      <c r="BD728" s="401"/>
      <c r="BE728" s="341"/>
      <c r="BF728" s="341"/>
      <c r="BG728" s="402"/>
      <c r="BH728" s="403"/>
      <c r="BI728" s="405"/>
      <c r="BJ728" s="405"/>
      <c r="BK728" s="405"/>
      <c r="BL728" s="405"/>
      <c r="BM728" s="514"/>
    </row>
    <row r="729" ht="18.75" customHeight="1">
      <c r="A729" s="400" t="str">
        <f t="shared" si="4"/>
        <v/>
      </c>
      <c r="B729" s="341"/>
      <c r="C729" s="559"/>
      <c r="D729" s="341"/>
      <c r="E729" s="638"/>
      <c r="F729" s="393"/>
      <c r="G729" s="341" t="str">
        <f t="array" ref="G729">IF(C729="","",XLOOKUP(C729,'Master Data'!K:K,'Master Data'!N:N,"Input in Master Data",0,1))</f>
        <v/>
      </c>
      <c r="H729" s="341" t="str">
        <f t="array" ref="H729">IF(C729="","",XLOOKUP(C729,'Master Data'!K:K,'Master Data'!O:O,"Input in Master Data",0,1))</f>
        <v/>
      </c>
      <c r="I729" s="341" t="str">
        <f t="array" ref="I729">if(U729="","",XLOOKUP(U729,Master[Company],Master[Blow],"Unknown",0,1))</f>
        <v/>
      </c>
      <c r="J729" s="341" t="str">
        <f t="array" ref="J729">if(U729="","",XLOOKUP(U729,Master[Company],Master[Pigging],"Unknown",0,1))</f>
        <v/>
      </c>
      <c r="K729" s="341" t="str">
        <f t="array" ref="K729">if(U729="","",XLOOKUP(U729,Master[Company],Master[Load Method],"Unknown",0,1))</f>
        <v/>
      </c>
      <c r="L729" s="341" t="str">
        <f t="array" ref="L729">if(U729="","",XLOOKUP(U729,Master[Company],Master[Line Distance],"Unknown",0,1))</f>
        <v/>
      </c>
      <c r="M729" s="394"/>
      <c r="N729" s="341"/>
      <c r="O729" s="341"/>
      <c r="P729" s="341" t="str">
        <f t="array" ref="P729">if(U729="","",XLOOKUP(U729,Master[Company],Master[Terms],"NA",0,1))</f>
        <v/>
      </c>
      <c r="Q729" s="341" t="str">
        <f t="shared" si="1"/>
        <v/>
      </c>
      <c r="R729" s="341" t="str">
        <f t="array" ref="R729">if(U729="","",XLOOKUP(U729,Master[Company],Master[Group],"NA",0,1))</f>
        <v/>
      </c>
      <c r="S729" s="341" t="str">
        <f t="array" ref="S729">if(U729="","",XLOOKUP(U729,Master[Company],Master[Loading Location],"NA",0,1))</f>
        <v/>
      </c>
      <c r="T729" s="341" t="str">
        <f t="array" ref="T729">if(U729="","",XLOOKUP(U729,Master[Company],Master[Acronym],"NA",0,1))</f>
        <v/>
      </c>
      <c r="U729" s="341"/>
      <c r="V729" s="342"/>
      <c r="W729" s="342"/>
      <c r="X729" s="341" t="str">
        <f t="shared" si="2"/>
        <v/>
      </c>
      <c r="Y729" s="341" t="str">
        <f t="shared" si="3"/>
        <v/>
      </c>
      <c r="Z729" s="341"/>
      <c r="AA729" s="341"/>
      <c r="AB729" s="341"/>
      <c r="AC729" s="401"/>
      <c r="AD729" s="563"/>
      <c r="AE729" s="564"/>
      <c r="AF729" s="564"/>
      <c r="AG729" s="564"/>
      <c r="AH729" s="564"/>
      <c r="AI729" s="564"/>
      <c r="AJ729" s="564"/>
      <c r="AK729" s="564"/>
      <c r="AL729" s="563"/>
      <c r="AM729" s="564"/>
      <c r="AN729" s="564"/>
      <c r="AO729" s="564"/>
      <c r="AP729" s="564"/>
      <c r="AQ729" s="564"/>
      <c r="AR729" s="564"/>
      <c r="AS729" s="564"/>
      <c r="AT729" s="401"/>
      <c r="AU729" s="399"/>
      <c r="AV729" s="617"/>
      <c r="AW729" s="401"/>
      <c r="AX729" s="401"/>
      <c r="AY729" s="341"/>
      <c r="AZ729" s="341"/>
      <c r="BA729" s="341"/>
      <c r="BB729" s="341"/>
      <c r="BC729" s="341"/>
      <c r="BD729" s="401"/>
      <c r="BE729" s="341"/>
      <c r="BF729" s="341"/>
      <c r="BG729" s="402"/>
      <c r="BH729" s="403"/>
      <c r="BI729" s="405"/>
      <c r="BJ729" s="405"/>
      <c r="BK729" s="405"/>
      <c r="BL729" s="405"/>
      <c r="BM729" s="514"/>
    </row>
    <row r="730" ht="18.75" customHeight="1">
      <c r="A730" s="400" t="str">
        <f t="shared" si="4"/>
        <v/>
      </c>
      <c r="B730" s="341"/>
      <c r="C730" s="559"/>
      <c r="D730" s="341"/>
      <c r="E730" s="638"/>
      <c r="F730" s="393"/>
      <c r="G730" s="341" t="str">
        <f t="array" ref="G730">IF(C730="","",XLOOKUP(C730,'Master Data'!K:K,'Master Data'!N:N,"Input in Master Data",0,1))</f>
        <v/>
      </c>
      <c r="H730" s="341" t="str">
        <f t="array" ref="H730">IF(C730="","",XLOOKUP(C730,'Master Data'!K:K,'Master Data'!O:O,"Input in Master Data",0,1))</f>
        <v/>
      </c>
      <c r="I730" s="341" t="str">
        <f t="array" ref="I730">if(U730="","",XLOOKUP(U730,Master[Company],Master[Blow],"Unknown",0,1))</f>
        <v/>
      </c>
      <c r="J730" s="341" t="str">
        <f t="array" ref="J730">if(U730="","",XLOOKUP(U730,Master[Company],Master[Pigging],"Unknown",0,1))</f>
        <v/>
      </c>
      <c r="K730" s="341" t="str">
        <f t="array" ref="K730">if(U730="","",XLOOKUP(U730,Master[Company],Master[Load Method],"Unknown",0,1))</f>
        <v/>
      </c>
      <c r="L730" s="341" t="str">
        <f t="array" ref="L730">if(U730="","",XLOOKUP(U730,Master[Company],Master[Line Distance],"Unknown",0,1))</f>
        <v/>
      </c>
      <c r="M730" s="394"/>
      <c r="N730" s="341"/>
      <c r="O730" s="341"/>
      <c r="P730" s="341" t="str">
        <f t="array" ref="P730">if(U730="","",XLOOKUP(U730,Master[Company],Master[Terms],"NA",0,1))</f>
        <v/>
      </c>
      <c r="Q730" s="341" t="str">
        <f t="shared" si="1"/>
        <v/>
      </c>
      <c r="R730" s="341" t="str">
        <f t="array" ref="R730">if(U730="","",XLOOKUP(U730,Master[Company],Master[Group],"NA",0,1))</f>
        <v/>
      </c>
      <c r="S730" s="341" t="str">
        <f t="array" ref="S730">if(U730="","",XLOOKUP(U730,Master[Company],Master[Loading Location],"NA",0,1))</f>
        <v/>
      </c>
      <c r="T730" s="341" t="str">
        <f t="array" ref="T730">if(U730="","",XLOOKUP(U730,Master[Company],Master[Acronym],"NA",0,1))</f>
        <v/>
      </c>
      <c r="U730" s="341"/>
      <c r="V730" s="342"/>
      <c r="W730" s="342"/>
      <c r="X730" s="341" t="str">
        <f t="shared" si="2"/>
        <v/>
      </c>
      <c r="Y730" s="341" t="str">
        <f t="shared" si="3"/>
        <v/>
      </c>
      <c r="Z730" s="341"/>
      <c r="AA730" s="341"/>
      <c r="AB730" s="341"/>
      <c r="AC730" s="401"/>
      <c r="AD730" s="563"/>
      <c r="AE730" s="564"/>
      <c r="AF730" s="564"/>
      <c r="AG730" s="564"/>
      <c r="AH730" s="564"/>
      <c r="AI730" s="564"/>
      <c r="AJ730" s="564"/>
      <c r="AK730" s="564"/>
      <c r="AL730" s="563"/>
      <c r="AM730" s="564"/>
      <c r="AN730" s="564"/>
      <c r="AO730" s="564"/>
      <c r="AP730" s="564"/>
      <c r="AQ730" s="564"/>
      <c r="AR730" s="564"/>
      <c r="AS730" s="564"/>
      <c r="AT730" s="401"/>
      <c r="AU730" s="399"/>
      <c r="AV730" s="617"/>
      <c r="AW730" s="401"/>
      <c r="AX730" s="401"/>
      <c r="AY730" s="341"/>
      <c r="AZ730" s="341"/>
      <c r="BA730" s="341"/>
      <c r="BB730" s="341"/>
      <c r="BC730" s="341"/>
      <c r="BD730" s="401"/>
      <c r="BE730" s="341"/>
      <c r="BF730" s="341"/>
      <c r="BG730" s="402"/>
      <c r="BH730" s="403"/>
      <c r="BI730" s="405"/>
      <c r="BJ730" s="405"/>
      <c r="BK730" s="405"/>
      <c r="BL730" s="405"/>
      <c r="BM730" s="514"/>
    </row>
    <row r="731" ht="18.75" customHeight="1">
      <c r="A731" s="400" t="str">
        <f t="shared" si="4"/>
        <v/>
      </c>
      <c r="B731" s="341"/>
      <c r="C731" s="559"/>
      <c r="D731" s="341"/>
      <c r="E731" s="638"/>
      <c r="F731" s="393"/>
      <c r="G731" s="341" t="str">
        <f t="array" ref="G731">IF(C731="","",XLOOKUP(C731,'Master Data'!K:K,'Master Data'!N:N,"Input in Master Data",0,1))</f>
        <v/>
      </c>
      <c r="H731" s="341" t="str">
        <f t="array" ref="H731">IF(C731="","",XLOOKUP(C731,'Master Data'!K:K,'Master Data'!O:O,"Input in Master Data",0,1))</f>
        <v/>
      </c>
      <c r="I731" s="341" t="str">
        <f t="array" ref="I731">if(U731="","",XLOOKUP(U731,Master[Company],Master[Blow],"Unknown",0,1))</f>
        <v/>
      </c>
      <c r="J731" s="341" t="str">
        <f t="array" ref="J731">if(U731="","",XLOOKUP(U731,Master[Company],Master[Pigging],"Unknown",0,1))</f>
        <v/>
      </c>
      <c r="K731" s="341" t="str">
        <f t="array" ref="K731">if(U731="","",XLOOKUP(U731,Master[Company],Master[Load Method],"Unknown",0,1))</f>
        <v/>
      </c>
      <c r="L731" s="341" t="str">
        <f t="array" ref="L731">if(U731="","",XLOOKUP(U731,Master[Company],Master[Line Distance],"Unknown",0,1))</f>
        <v/>
      </c>
      <c r="M731" s="394"/>
      <c r="N731" s="341"/>
      <c r="O731" s="341"/>
      <c r="P731" s="341" t="str">
        <f t="array" ref="P731">if(U731="","",XLOOKUP(U731,Master[Company],Master[Terms],"NA",0,1))</f>
        <v/>
      </c>
      <c r="Q731" s="341" t="str">
        <f t="shared" si="1"/>
        <v/>
      </c>
      <c r="R731" s="341" t="str">
        <f t="array" ref="R731">if(U731="","",XLOOKUP(U731,Master[Company],Master[Group],"NA",0,1))</f>
        <v/>
      </c>
      <c r="S731" s="341" t="str">
        <f t="array" ref="S731">if(U731="","",XLOOKUP(U731,Master[Company],Master[Loading Location],"NA",0,1))</f>
        <v/>
      </c>
      <c r="T731" s="341" t="str">
        <f t="array" ref="T731">if(U731="","",XLOOKUP(U731,Master[Company],Master[Acronym],"NA",0,1))</f>
        <v/>
      </c>
      <c r="U731" s="341"/>
      <c r="V731" s="342"/>
      <c r="W731" s="342"/>
      <c r="X731" s="341" t="str">
        <f t="shared" si="2"/>
        <v/>
      </c>
      <c r="Y731" s="341" t="str">
        <f t="shared" si="3"/>
        <v/>
      </c>
      <c r="Z731" s="341"/>
      <c r="AA731" s="341"/>
      <c r="AB731" s="341"/>
      <c r="AC731" s="401"/>
      <c r="AD731" s="563"/>
      <c r="AE731" s="564"/>
      <c r="AF731" s="564"/>
      <c r="AG731" s="564"/>
      <c r="AH731" s="564"/>
      <c r="AI731" s="564"/>
      <c r="AJ731" s="564"/>
      <c r="AK731" s="564"/>
      <c r="AL731" s="563"/>
      <c r="AM731" s="564"/>
      <c r="AN731" s="564"/>
      <c r="AO731" s="564"/>
      <c r="AP731" s="564"/>
      <c r="AQ731" s="564"/>
      <c r="AR731" s="564"/>
      <c r="AS731" s="564"/>
      <c r="AT731" s="401"/>
      <c r="AU731" s="399"/>
      <c r="AV731" s="617"/>
      <c r="AW731" s="401"/>
      <c r="AX731" s="401"/>
      <c r="AY731" s="341"/>
      <c r="AZ731" s="341"/>
      <c r="BA731" s="341"/>
      <c r="BB731" s="341"/>
      <c r="BC731" s="341"/>
      <c r="BD731" s="401"/>
      <c r="BE731" s="341"/>
      <c r="BF731" s="341"/>
      <c r="BG731" s="402"/>
      <c r="BH731" s="403"/>
      <c r="BI731" s="405"/>
      <c r="BJ731" s="405"/>
      <c r="BK731" s="405"/>
      <c r="BL731" s="405"/>
      <c r="BM731" s="514"/>
    </row>
    <row r="732" ht="18.75" customHeight="1">
      <c r="A732" s="400" t="str">
        <f t="shared" si="4"/>
        <v/>
      </c>
      <c r="B732" s="341"/>
      <c r="C732" s="559"/>
      <c r="D732" s="341"/>
      <c r="E732" s="638"/>
      <c r="F732" s="393"/>
      <c r="G732" s="341" t="str">
        <f t="array" ref="G732">IF(C732="","",XLOOKUP(C732,'Master Data'!K:K,'Master Data'!N:N,"Input in Master Data",0,1))</f>
        <v/>
      </c>
      <c r="H732" s="341" t="str">
        <f t="array" ref="H732">IF(C732="","",XLOOKUP(C732,'Master Data'!K:K,'Master Data'!O:O,"Input in Master Data",0,1))</f>
        <v/>
      </c>
      <c r="I732" s="341" t="str">
        <f t="array" ref="I732">if(U732="","",XLOOKUP(U732,Master[Company],Master[Blow],"Unknown",0,1))</f>
        <v/>
      </c>
      <c r="J732" s="341" t="str">
        <f t="array" ref="J732">if(U732="","",XLOOKUP(U732,Master[Company],Master[Pigging],"Unknown",0,1))</f>
        <v/>
      </c>
      <c r="K732" s="341" t="str">
        <f t="array" ref="K732">if(U732="","",XLOOKUP(U732,Master[Company],Master[Load Method],"Unknown",0,1))</f>
        <v/>
      </c>
      <c r="L732" s="341" t="str">
        <f t="array" ref="L732">if(U732="","",XLOOKUP(U732,Master[Company],Master[Line Distance],"Unknown",0,1))</f>
        <v/>
      </c>
      <c r="M732" s="394"/>
      <c r="N732" s="341"/>
      <c r="O732" s="341"/>
      <c r="P732" s="341" t="str">
        <f t="array" ref="P732">if(U732="","",XLOOKUP(U732,Master[Company],Master[Terms],"NA",0,1))</f>
        <v/>
      </c>
      <c r="Q732" s="341" t="str">
        <f t="shared" si="1"/>
        <v/>
      </c>
      <c r="R732" s="341" t="str">
        <f t="array" ref="R732">if(U732="","",XLOOKUP(U732,Master[Company],Master[Group],"NA",0,1))</f>
        <v/>
      </c>
      <c r="S732" s="341" t="str">
        <f t="array" ref="S732">if(U732="","",XLOOKUP(U732,Master[Company],Master[Loading Location],"NA",0,1))</f>
        <v/>
      </c>
      <c r="T732" s="341" t="str">
        <f t="array" ref="T732">if(U732="","",XLOOKUP(U732,Master[Company],Master[Acronym],"NA",0,1))</f>
        <v/>
      </c>
      <c r="U732" s="341"/>
      <c r="V732" s="342"/>
      <c r="W732" s="342"/>
      <c r="X732" s="341" t="str">
        <f t="shared" si="2"/>
        <v/>
      </c>
      <c r="Y732" s="341" t="str">
        <f t="shared" si="3"/>
        <v/>
      </c>
      <c r="Z732" s="341"/>
      <c r="AA732" s="341"/>
      <c r="AB732" s="341"/>
      <c r="AC732" s="401"/>
      <c r="AD732" s="563"/>
      <c r="AE732" s="564"/>
      <c r="AF732" s="564"/>
      <c r="AG732" s="564"/>
      <c r="AH732" s="564"/>
      <c r="AI732" s="564"/>
      <c r="AJ732" s="564"/>
      <c r="AK732" s="564"/>
      <c r="AL732" s="563"/>
      <c r="AM732" s="564"/>
      <c r="AN732" s="564"/>
      <c r="AO732" s="564"/>
      <c r="AP732" s="564"/>
      <c r="AQ732" s="564"/>
      <c r="AR732" s="564"/>
      <c r="AS732" s="564"/>
      <c r="AT732" s="401"/>
      <c r="AU732" s="399"/>
      <c r="AV732" s="617"/>
      <c r="AW732" s="401"/>
      <c r="AX732" s="401"/>
      <c r="AY732" s="341"/>
      <c r="AZ732" s="341"/>
      <c r="BA732" s="341"/>
      <c r="BB732" s="341"/>
      <c r="BC732" s="341"/>
      <c r="BD732" s="401"/>
      <c r="BE732" s="341"/>
      <c r="BF732" s="341"/>
      <c r="BG732" s="402"/>
      <c r="BH732" s="403"/>
      <c r="BI732" s="405"/>
      <c r="BJ732" s="405"/>
      <c r="BK732" s="405"/>
      <c r="BL732" s="405"/>
      <c r="BM732" s="514"/>
    </row>
    <row r="733" ht="18.75" customHeight="1">
      <c r="A733" s="400" t="str">
        <f t="shared" si="4"/>
        <v/>
      </c>
      <c r="B733" s="341"/>
      <c r="C733" s="559"/>
      <c r="D733" s="341"/>
      <c r="E733" s="638"/>
      <c r="F733" s="393"/>
      <c r="G733" s="341" t="str">
        <f t="array" ref="G733">IF(C733="","",XLOOKUP(C733,'Master Data'!K:K,'Master Data'!N:N,"Input in Master Data",0,1))</f>
        <v/>
      </c>
      <c r="H733" s="341" t="str">
        <f t="array" ref="H733">IF(C733="","",XLOOKUP(C733,'Master Data'!K:K,'Master Data'!O:O,"Input in Master Data",0,1))</f>
        <v/>
      </c>
      <c r="I733" s="341" t="str">
        <f t="array" ref="I733">if(U733="","",XLOOKUP(U733,Master[Company],Master[Blow],"Unknown",0,1))</f>
        <v/>
      </c>
      <c r="J733" s="341" t="str">
        <f t="array" ref="J733">if(U733="","",XLOOKUP(U733,Master[Company],Master[Pigging],"Unknown",0,1))</f>
        <v/>
      </c>
      <c r="K733" s="341" t="str">
        <f t="array" ref="K733">if(U733="","",XLOOKUP(U733,Master[Company],Master[Load Method],"Unknown",0,1))</f>
        <v/>
      </c>
      <c r="L733" s="341" t="str">
        <f t="array" ref="L733">if(U733="","",XLOOKUP(U733,Master[Company],Master[Line Distance],"Unknown",0,1))</f>
        <v/>
      </c>
      <c r="M733" s="394"/>
      <c r="N733" s="341"/>
      <c r="O733" s="341"/>
      <c r="P733" s="341" t="str">
        <f t="array" ref="P733">if(U733="","",XLOOKUP(U733,Master[Company],Master[Terms],"NA",0,1))</f>
        <v/>
      </c>
      <c r="Q733" s="341" t="str">
        <f t="shared" si="1"/>
        <v/>
      </c>
      <c r="R733" s="341" t="str">
        <f t="array" ref="R733">if(U733="","",XLOOKUP(U733,Master[Company],Master[Group],"NA",0,1))</f>
        <v/>
      </c>
      <c r="S733" s="341" t="str">
        <f t="array" ref="S733">if(U733="","",XLOOKUP(U733,Master[Company],Master[Loading Location],"NA",0,1))</f>
        <v/>
      </c>
      <c r="T733" s="341" t="str">
        <f t="array" ref="T733">if(U733="","",XLOOKUP(U733,Master[Company],Master[Acronym],"NA",0,1))</f>
        <v/>
      </c>
      <c r="U733" s="341"/>
      <c r="V733" s="342"/>
      <c r="W733" s="342"/>
      <c r="X733" s="341" t="str">
        <f t="shared" si="2"/>
        <v/>
      </c>
      <c r="Y733" s="341" t="str">
        <f t="shared" si="3"/>
        <v/>
      </c>
      <c r="Z733" s="341"/>
      <c r="AA733" s="341"/>
      <c r="AB733" s="341"/>
      <c r="AC733" s="401"/>
      <c r="AD733" s="563"/>
      <c r="AE733" s="564"/>
      <c r="AF733" s="564"/>
      <c r="AG733" s="564"/>
      <c r="AH733" s="564"/>
      <c r="AI733" s="564"/>
      <c r="AJ733" s="564"/>
      <c r="AK733" s="564"/>
      <c r="AL733" s="563"/>
      <c r="AM733" s="564"/>
      <c r="AN733" s="564"/>
      <c r="AO733" s="564"/>
      <c r="AP733" s="564"/>
      <c r="AQ733" s="564"/>
      <c r="AR733" s="564"/>
      <c r="AS733" s="564"/>
      <c r="AT733" s="401"/>
      <c r="AU733" s="399"/>
      <c r="AV733" s="617"/>
      <c r="AW733" s="401"/>
      <c r="AX733" s="401"/>
      <c r="AY733" s="341"/>
      <c r="AZ733" s="341"/>
      <c r="BA733" s="341"/>
      <c r="BB733" s="341"/>
      <c r="BC733" s="341"/>
      <c r="BD733" s="401"/>
      <c r="BE733" s="341"/>
      <c r="BF733" s="341"/>
      <c r="BG733" s="402"/>
      <c r="BH733" s="403"/>
      <c r="BI733" s="405"/>
      <c r="BJ733" s="405"/>
      <c r="BK733" s="405"/>
      <c r="BL733" s="405"/>
      <c r="BM733" s="514"/>
    </row>
    <row r="734" ht="18.75" customHeight="1">
      <c r="A734" s="400" t="str">
        <f t="shared" si="4"/>
        <v/>
      </c>
      <c r="B734" s="341"/>
      <c r="C734" s="559"/>
      <c r="D734" s="341"/>
      <c r="E734" s="638"/>
      <c r="F734" s="393"/>
      <c r="G734" s="341" t="str">
        <f t="array" ref="G734">IF(C734="","",XLOOKUP(C734,'Master Data'!K:K,'Master Data'!N:N,"Input in Master Data",0,1))</f>
        <v/>
      </c>
      <c r="H734" s="341" t="str">
        <f t="array" ref="H734">IF(C734="","",XLOOKUP(C734,'Master Data'!K:K,'Master Data'!O:O,"Input in Master Data",0,1))</f>
        <v/>
      </c>
      <c r="I734" s="341" t="str">
        <f t="array" ref="I734">if(U734="","",XLOOKUP(U734,Master[Company],Master[Blow],"Unknown",0,1))</f>
        <v/>
      </c>
      <c r="J734" s="341" t="str">
        <f t="array" ref="J734">if(U734="","",XLOOKUP(U734,Master[Company],Master[Pigging],"Unknown",0,1))</f>
        <v/>
      </c>
      <c r="K734" s="341" t="str">
        <f t="array" ref="K734">if(U734="","",XLOOKUP(U734,Master[Company],Master[Load Method],"Unknown",0,1))</f>
        <v/>
      </c>
      <c r="L734" s="341" t="str">
        <f t="array" ref="L734">if(U734="","",XLOOKUP(U734,Master[Company],Master[Line Distance],"Unknown",0,1))</f>
        <v/>
      </c>
      <c r="M734" s="394"/>
      <c r="N734" s="341"/>
      <c r="O734" s="341"/>
      <c r="P734" s="341" t="str">
        <f t="array" ref="P734">if(U734="","",XLOOKUP(U734,Master[Company],Master[Terms],"NA",0,1))</f>
        <v/>
      </c>
      <c r="Q734" s="341" t="str">
        <f t="shared" si="1"/>
        <v/>
      </c>
      <c r="R734" s="341" t="str">
        <f t="array" ref="R734">if(U734="","",XLOOKUP(U734,Master[Company],Master[Group],"NA",0,1))</f>
        <v/>
      </c>
      <c r="S734" s="341" t="str">
        <f t="array" ref="S734">if(U734="","",XLOOKUP(U734,Master[Company],Master[Loading Location],"NA",0,1))</f>
        <v/>
      </c>
      <c r="T734" s="341" t="str">
        <f t="array" ref="T734">if(U734="","",XLOOKUP(U734,Master[Company],Master[Acronym],"NA",0,1))</f>
        <v/>
      </c>
      <c r="U734" s="341"/>
      <c r="V734" s="342"/>
      <c r="W734" s="342"/>
      <c r="X734" s="341" t="str">
        <f t="shared" si="2"/>
        <v/>
      </c>
      <c r="Y734" s="341" t="str">
        <f t="shared" si="3"/>
        <v/>
      </c>
      <c r="Z734" s="341"/>
      <c r="AA734" s="341"/>
      <c r="AB734" s="341"/>
      <c r="AC734" s="401"/>
      <c r="AD734" s="563"/>
      <c r="AE734" s="564"/>
      <c r="AF734" s="564"/>
      <c r="AG734" s="564"/>
      <c r="AH734" s="564"/>
      <c r="AI734" s="564"/>
      <c r="AJ734" s="564"/>
      <c r="AK734" s="564"/>
      <c r="AL734" s="563"/>
      <c r="AM734" s="564"/>
      <c r="AN734" s="564"/>
      <c r="AO734" s="564"/>
      <c r="AP734" s="564"/>
      <c r="AQ734" s="564"/>
      <c r="AR734" s="564"/>
      <c r="AS734" s="564"/>
      <c r="AT734" s="401"/>
      <c r="AU734" s="399"/>
      <c r="AV734" s="617"/>
      <c r="AW734" s="401"/>
      <c r="AX734" s="401"/>
      <c r="AY734" s="341"/>
      <c r="AZ734" s="341"/>
      <c r="BA734" s="341"/>
      <c r="BB734" s="341"/>
      <c r="BC734" s="341"/>
      <c r="BD734" s="401"/>
      <c r="BE734" s="341"/>
      <c r="BF734" s="341"/>
      <c r="BG734" s="402"/>
      <c r="BH734" s="403"/>
      <c r="BI734" s="405"/>
      <c r="BJ734" s="405"/>
      <c r="BK734" s="405"/>
      <c r="BL734" s="405"/>
      <c r="BM734" s="514"/>
    </row>
    <row r="735" ht="18.75" customHeight="1">
      <c r="A735" s="400" t="str">
        <f t="shared" si="4"/>
        <v/>
      </c>
      <c r="B735" s="341"/>
      <c r="C735" s="559"/>
      <c r="D735" s="341"/>
      <c r="E735" s="638"/>
      <c r="F735" s="393"/>
      <c r="G735" s="341" t="str">
        <f t="array" ref="G735">IF(C735="","",XLOOKUP(C735,'Master Data'!K:K,'Master Data'!N:N,"Input in Master Data",0,1))</f>
        <v/>
      </c>
      <c r="H735" s="341" t="str">
        <f t="array" ref="H735">IF(C735="","",XLOOKUP(C735,'Master Data'!K:K,'Master Data'!O:O,"Input in Master Data",0,1))</f>
        <v/>
      </c>
      <c r="I735" s="341" t="str">
        <f t="array" ref="I735">if(U735="","",XLOOKUP(U735,Master[Company],Master[Blow],"Unknown",0,1))</f>
        <v/>
      </c>
      <c r="J735" s="341" t="str">
        <f t="array" ref="J735">if(U735="","",XLOOKUP(U735,Master[Company],Master[Pigging],"Unknown",0,1))</f>
        <v/>
      </c>
      <c r="K735" s="341" t="str">
        <f t="array" ref="K735">if(U735="","",XLOOKUP(U735,Master[Company],Master[Load Method],"Unknown",0,1))</f>
        <v/>
      </c>
      <c r="L735" s="341" t="str">
        <f t="array" ref="L735">if(U735="","",XLOOKUP(U735,Master[Company],Master[Line Distance],"Unknown",0,1))</f>
        <v/>
      </c>
      <c r="M735" s="394"/>
      <c r="N735" s="341"/>
      <c r="O735" s="341"/>
      <c r="P735" s="341" t="str">
        <f t="array" ref="P735">if(U735="","",XLOOKUP(U735,Master[Company],Master[Terms],"NA",0,1))</f>
        <v/>
      </c>
      <c r="Q735" s="341" t="str">
        <f t="shared" si="1"/>
        <v/>
      </c>
      <c r="R735" s="341" t="str">
        <f t="array" ref="R735">if(U735="","",XLOOKUP(U735,Master[Company],Master[Group],"NA",0,1))</f>
        <v/>
      </c>
      <c r="S735" s="341" t="str">
        <f t="array" ref="S735">if(U735="","",XLOOKUP(U735,Master[Company],Master[Loading Location],"NA",0,1))</f>
        <v/>
      </c>
      <c r="T735" s="341" t="str">
        <f t="array" ref="T735">if(U735="","",XLOOKUP(U735,Master[Company],Master[Acronym],"NA",0,1))</f>
        <v/>
      </c>
      <c r="U735" s="341"/>
      <c r="V735" s="342"/>
      <c r="W735" s="342"/>
      <c r="X735" s="341" t="str">
        <f t="shared" si="2"/>
        <v/>
      </c>
      <c r="Y735" s="341" t="str">
        <f t="shared" si="3"/>
        <v/>
      </c>
      <c r="Z735" s="341"/>
      <c r="AA735" s="341"/>
      <c r="AB735" s="341"/>
      <c r="AC735" s="401"/>
      <c r="AD735" s="563"/>
      <c r="AE735" s="564"/>
      <c r="AF735" s="564"/>
      <c r="AG735" s="564"/>
      <c r="AH735" s="564"/>
      <c r="AI735" s="564"/>
      <c r="AJ735" s="564"/>
      <c r="AK735" s="564"/>
      <c r="AL735" s="563"/>
      <c r="AM735" s="564"/>
      <c r="AN735" s="564"/>
      <c r="AO735" s="564"/>
      <c r="AP735" s="564"/>
      <c r="AQ735" s="564"/>
      <c r="AR735" s="564"/>
      <c r="AS735" s="564"/>
      <c r="AT735" s="401"/>
      <c r="AU735" s="399"/>
      <c r="AV735" s="617"/>
      <c r="AW735" s="401"/>
      <c r="AX735" s="401"/>
      <c r="AY735" s="341"/>
      <c r="AZ735" s="341"/>
      <c r="BA735" s="341"/>
      <c r="BB735" s="341"/>
      <c r="BC735" s="341"/>
      <c r="BD735" s="401"/>
      <c r="BE735" s="341"/>
      <c r="BF735" s="341"/>
      <c r="BG735" s="402"/>
      <c r="BH735" s="403"/>
      <c r="BI735" s="405"/>
      <c r="BJ735" s="405"/>
      <c r="BK735" s="405"/>
      <c r="BL735" s="405"/>
      <c r="BM735" s="514"/>
    </row>
    <row r="736" ht="18.75" customHeight="1">
      <c r="A736" s="400" t="str">
        <f t="shared" si="4"/>
        <v/>
      </c>
      <c r="B736" s="341"/>
      <c r="C736" s="559"/>
      <c r="D736" s="341"/>
      <c r="E736" s="638"/>
      <c r="F736" s="393"/>
      <c r="G736" s="341" t="str">
        <f t="array" ref="G736">IF(C736="","",XLOOKUP(C736,'Master Data'!K:K,'Master Data'!N:N,"Input in Master Data",0,1))</f>
        <v/>
      </c>
      <c r="H736" s="341" t="str">
        <f t="array" ref="H736">IF(C736="","",XLOOKUP(C736,'Master Data'!K:K,'Master Data'!O:O,"Input in Master Data",0,1))</f>
        <v/>
      </c>
      <c r="I736" s="341" t="str">
        <f t="array" ref="I736">if(U736="","",XLOOKUP(U736,Master[Company],Master[Blow],"Unknown",0,1))</f>
        <v/>
      </c>
      <c r="J736" s="341" t="str">
        <f t="array" ref="J736">if(U736="","",XLOOKUP(U736,Master[Company],Master[Pigging],"Unknown",0,1))</f>
        <v/>
      </c>
      <c r="K736" s="341" t="str">
        <f t="array" ref="K736">if(U736="","",XLOOKUP(U736,Master[Company],Master[Load Method],"Unknown",0,1))</f>
        <v/>
      </c>
      <c r="L736" s="341" t="str">
        <f t="array" ref="L736">if(U736="","",XLOOKUP(U736,Master[Company],Master[Line Distance],"Unknown",0,1))</f>
        <v/>
      </c>
      <c r="M736" s="394"/>
      <c r="N736" s="341"/>
      <c r="O736" s="341"/>
      <c r="P736" s="341" t="str">
        <f t="array" ref="P736">if(U736="","",XLOOKUP(U736,Master[Company],Master[Terms],"NA",0,1))</f>
        <v/>
      </c>
      <c r="Q736" s="341" t="str">
        <f t="shared" si="1"/>
        <v/>
      </c>
      <c r="R736" s="341" t="str">
        <f t="array" ref="R736">if(U736="","",XLOOKUP(U736,Master[Company],Master[Group],"NA",0,1))</f>
        <v/>
      </c>
      <c r="S736" s="341" t="str">
        <f t="array" ref="S736">if(U736="","",XLOOKUP(U736,Master[Company],Master[Loading Location],"NA",0,1))</f>
        <v/>
      </c>
      <c r="T736" s="341" t="str">
        <f t="array" ref="T736">if(U736="","",XLOOKUP(U736,Master[Company],Master[Acronym],"NA",0,1))</f>
        <v/>
      </c>
      <c r="U736" s="341"/>
      <c r="V736" s="342"/>
      <c r="W736" s="342"/>
      <c r="X736" s="341" t="str">
        <f t="shared" si="2"/>
        <v/>
      </c>
      <c r="Y736" s="341" t="str">
        <f t="shared" si="3"/>
        <v/>
      </c>
      <c r="Z736" s="341"/>
      <c r="AA736" s="341"/>
      <c r="AB736" s="341"/>
      <c r="AC736" s="401"/>
      <c r="AD736" s="563"/>
      <c r="AE736" s="564"/>
      <c r="AF736" s="564"/>
      <c r="AG736" s="564"/>
      <c r="AH736" s="564"/>
      <c r="AI736" s="564"/>
      <c r="AJ736" s="564"/>
      <c r="AK736" s="564"/>
      <c r="AL736" s="563"/>
      <c r="AM736" s="564"/>
      <c r="AN736" s="564"/>
      <c r="AO736" s="564"/>
      <c r="AP736" s="564"/>
      <c r="AQ736" s="564"/>
      <c r="AR736" s="564"/>
      <c r="AS736" s="564"/>
      <c r="AT736" s="401"/>
      <c r="AU736" s="399"/>
      <c r="AV736" s="617"/>
      <c r="AW736" s="401"/>
      <c r="AX736" s="401"/>
      <c r="AY736" s="341"/>
      <c r="AZ736" s="341"/>
      <c r="BA736" s="341"/>
      <c r="BB736" s="341"/>
      <c r="BC736" s="341"/>
      <c r="BD736" s="401"/>
      <c r="BE736" s="341"/>
      <c r="BF736" s="341"/>
      <c r="BG736" s="402"/>
      <c r="BH736" s="403"/>
      <c r="BI736" s="405"/>
      <c r="BJ736" s="405"/>
      <c r="BK736" s="405"/>
      <c r="BL736" s="405"/>
      <c r="BM736" s="514"/>
    </row>
    <row r="737" ht="18.75" customHeight="1">
      <c r="A737" s="400" t="str">
        <f t="shared" si="4"/>
        <v/>
      </c>
      <c r="B737" s="341"/>
      <c r="C737" s="559"/>
      <c r="D737" s="341"/>
      <c r="E737" s="638"/>
      <c r="F737" s="393"/>
      <c r="G737" s="341" t="str">
        <f t="array" ref="G737">IF(C737="","",XLOOKUP(C737,'Master Data'!K:K,'Master Data'!N:N,"Input in Master Data",0,1))</f>
        <v/>
      </c>
      <c r="H737" s="341" t="str">
        <f t="array" ref="H737">IF(C737="","",XLOOKUP(C737,'Master Data'!K:K,'Master Data'!O:O,"Input in Master Data",0,1))</f>
        <v/>
      </c>
      <c r="I737" s="341" t="str">
        <f t="array" ref="I737">if(U737="","",XLOOKUP(U737,Master[Company],Master[Blow],"Unknown",0,1))</f>
        <v/>
      </c>
      <c r="J737" s="341" t="str">
        <f t="array" ref="J737">if(U737="","",XLOOKUP(U737,Master[Company],Master[Pigging],"Unknown",0,1))</f>
        <v/>
      </c>
      <c r="K737" s="341" t="str">
        <f t="array" ref="K737">if(U737="","",XLOOKUP(U737,Master[Company],Master[Load Method],"Unknown",0,1))</f>
        <v/>
      </c>
      <c r="L737" s="341" t="str">
        <f t="array" ref="L737">if(U737="","",XLOOKUP(U737,Master[Company],Master[Line Distance],"Unknown",0,1))</f>
        <v/>
      </c>
      <c r="M737" s="394"/>
      <c r="N737" s="341"/>
      <c r="O737" s="341"/>
      <c r="P737" s="341" t="str">
        <f t="array" ref="P737">if(U737="","",XLOOKUP(U737,Master[Company],Master[Terms],"NA",0,1))</f>
        <v/>
      </c>
      <c r="Q737" s="341" t="str">
        <f t="shared" si="1"/>
        <v/>
      </c>
      <c r="R737" s="341" t="str">
        <f t="array" ref="R737">if(U737="","",XLOOKUP(U737,Master[Company],Master[Group],"NA",0,1))</f>
        <v/>
      </c>
      <c r="S737" s="341" t="str">
        <f t="array" ref="S737">if(U737="","",XLOOKUP(U737,Master[Company],Master[Loading Location],"NA",0,1))</f>
        <v/>
      </c>
      <c r="T737" s="341" t="str">
        <f t="array" ref="T737">if(U737="","",XLOOKUP(U737,Master[Company],Master[Acronym],"NA",0,1))</f>
        <v/>
      </c>
      <c r="U737" s="341"/>
      <c r="V737" s="342"/>
      <c r="W737" s="342"/>
      <c r="X737" s="341" t="str">
        <f t="shared" si="2"/>
        <v/>
      </c>
      <c r="Y737" s="341" t="str">
        <f t="shared" si="3"/>
        <v/>
      </c>
      <c r="Z737" s="341"/>
      <c r="AA737" s="341"/>
      <c r="AB737" s="341"/>
      <c r="AC737" s="401"/>
      <c r="AD737" s="563"/>
      <c r="AE737" s="564"/>
      <c r="AF737" s="564"/>
      <c r="AG737" s="564"/>
      <c r="AH737" s="564"/>
      <c r="AI737" s="564"/>
      <c r="AJ737" s="564"/>
      <c r="AK737" s="564"/>
      <c r="AL737" s="563"/>
      <c r="AM737" s="564"/>
      <c r="AN737" s="564"/>
      <c r="AO737" s="564"/>
      <c r="AP737" s="564"/>
      <c r="AQ737" s="564"/>
      <c r="AR737" s="564"/>
      <c r="AS737" s="564"/>
      <c r="AT737" s="401"/>
      <c r="AU737" s="399"/>
      <c r="AV737" s="617"/>
      <c r="AW737" s="401"/>
      <c r="AX737" s="401"/>
      <c r="AY737" s="341"/>
      <c r="AZ737" s="341"/>
      <c r="BA737" s="341"/>
      <c r="BB737" s="341"/>
      <c r="BC737" s="341"/>
      <c r="BD737" s="401"/>
      <c r="BE737" s="341"/>
      <c r="BF737" s="341"/>
      <c r="BG737" s="402"/>
      <c r="BH737" s="403"/>
      <c r="BI737" s="405"/>
      <c r="BJ737" s="405"/>
      <c r="BK737" s="405"/>
      <c r="BL737" s="405"/>
      <c r="BM737" s="514"/>
    </row>
    <row r="738" ht="18.75" customHeight="1">
      <c r="A738" s="400" t="str">
        <f t="shared" si="4"/>
        <v/>
      </c>
      <c r="B738" s="341"/>
      <c r="C738" s="559"/>
      <c r="D738" s="341"/>
      <c r="E738" s="638"/>
      <c r="F738" s="393"/>
      <c r="G738" s="341" t="str">
        <f t="array" ref="G738">IF(C738="","",XLOOKUP(C738,'Master Data'!K:K,'Master Data'!N:N,"Input in Master Data",0,1))</f>
        <v/>
      </c>
      <c r="H738" s="341" t="str">
        <f t="array" ref="H738">IF(C738="","",XLOOKUP(C738,'Master Data'!K:K,'Master Data'!O:O,"Input in Master Data",0,1))</f>
        <v/>
      </c>
      <c r="I738" s="341" t="str">
        <f t="array" ref="I738">if(U738="","",XLOOKUP(U738,Master[Company],Master[Blow],"Unknown",0,1))</f>
        <v/>
      </c>
      <c r="J738" s="341" t="str">
        <f t="array" ref="J738">if(U738="","",XLOOKUP(U738,Master[Company],Master[Pigging],"Unknown",0,1))</f>
        <v/>
      </c>
      <c r="K738" s="341" t="str">
        <f t="array" ref="K738">if(U738="","",XLOOKUP(U738,Master[Company],Master[Load Method],"Unknown",0,1))</f>
        <v/>
      </c>
      <c r="L738" s="341" t="str">
        <f t="array" ref="L738">if(U738="","",XLOOKUP(U738,Master[Company],Master[Line Distance],"Unknown",0,1))</f>
        <v/>
      </c>
      <c r="M738" s="394"/>
      <c r="N738" s="341"/>
      <c r="O738" s="341"/>
      <c r="P738" s="341" t="str">
        <f t="array" ref="P738">if(U738="","",XLOOKUP(U738,Master[Company],Master[Terms],"NA",0,1))</f>
        <v/>
      </c>
      <c r="Q738" s="341" t="str">
        <f t="shared" si="1"/>
        <v/>
      </c>
      <c r="R738" s="341" t="str">
        <f t="array" ref="R738">if(U738="","",XLOOKUP(U738,Master[Company],Master[Group],"NA",0,1))</f>
        <v/>
      </c>
      <c r="S738" s="341" t="str">
        <f t="array" ref="S738">if(U738="","",XLOOKUP(U738,Master[Company],Master[Loading Location],"NA",0,1))</f>
        <v/>
      </c>
      <c r="T738" s="341" t="str">
        <f t="array" ref="T738">if(U738="","",XLOOKUP(U738,Master[Company],Master[Acronym],"NA",0,1))</f>
        <v/>
      </c>
      <c r="U738" s="341"/>
      <c r="V738" s="342"/>
      <c r="W738" s="342"/>
      <c r="X738" s="341" t="str">
        <f t="shared" si="2"/>
        <v/>
      </c>
      <c r="Y738" s="341" t="str">
        <f t="shared" si="3"/>
        <v/>
      </c>
      <c r="Z738" s="341"/>
      <c r="AA738" s="341"/>
      <c r="AB738" s="341"/>
      <c r="AC738" s="401"/>
      <c r="AD738" s="563"/>
      <c r="AE738" s="564"/>
      <c r="AF738" s="564"/>
      <c r="AG738" s="564"/>
      <c r="AH738" s="564"/>
      <c r="AI738" s="564"/>
      <c r="AJ738" s="564"/>
      <c r="AK738" s="564"/>
      <c r="AL738" s="563"/>
      <c r="AM738" s="564"/>
      <c r="AN738" s="564"/>
      <c r="AO738" s="564"/>
      <c r="AP738" s="564"/>
      <c r="AQ738" s="564"/>
      <c r="AR738" s="564"/>
      <c r="AS738" s="564"/>
      <c r="AT738" s="401"/>
      <c r="AU738" s="399"/>
      <c r="AV738" s="617"/>
      <c r="AW738" s="401"/>
      <c r="AX738" s="401"/>
      <c r="AY738" s="341"/>
      <c r="AZ738" s="341"/>
      <c r="BA738" s="341"/>
      <c r="BB738" s="341"/>
      <c r="BC738" s="341"/>
      <c r="BD738" s="401"/>
      <c r="BE738" s="341"/>
      <c r="BF738" s="341"/>
      <c r="BG738" s="402"/>
      <c r="BH738" s="403"/>
      <c r="BI738" s="405"/>
      <c r="BJ738" s="405"/>
      <c r="BK738" s="405"/>
      <c r="BL738" s="405"/>
      <c r="BM738" s="514"/>
    </row>
    <row r="739" ht="18.75" customHeight="1">
      <c r="A739" s="400" t="str">
        <f t="shared" si="4"/>
        <v/>
      </c>
      <c r="B739" s="341"/>
      <c r="C739" s="559"/>
      <c r="D739" s="341"/>
      <c r="E739" s="638"/>
      <c r="F739" s="393"/>
      <c r="G739" s="341" t="str">
        <f t="array" ref="G739">IF(C739="","",XLOOKUP(C739,'Master Data'!K:K,'Master Data'!N:N,"Input in Master Data",0,1))</f>
        <v/>
      </c>
      <c r="H739" s="341" t="str">
        <f t="array" ref="H739">IF(C739="","",XLOOKUP(C739,'Master Data'!K:K,'Master Data'!O:O,"Input in Master Data",0,1))</f>
        <v/>
      </c>
      <c r="I739" s="341" t="str">
        <f t="array" ref="I739">if(U739="","",XLOOKUP(U739,Master[Company],Master[Blow],"Unknown",0,1))</f>
        <v/>
      </c>
      <c r="J739" s="341" t="str">
        <f t="array" ref="J739">if(U739="","",XLOOKUP(U739,Master[Company],Master[Pigging],"Unknown",0,1))</f>
        <v/>
      </c>
      <c r="K739" s="341" t="str">
        <f t="array" ref="K739">if(U739="","",XLOOKUP(U739,Master[Company],Master[Load Method],"Unknown",0,1))</f>
        <v/>
      </c>
      <c r="L739" s="341" t="str">
        <f t="array" ref="L739">if(U739="","",XLOOKUP(U739,Master[Company],Master[Line Distance],"Unknown",0,1))</f>
        <v/>
      </c>
      <c r="M739" s="394"/>
      <c r="N739" s="341"/>
      <c r="O739" s="341"/>
      <c r="P739" s="341" t="str">
        <f t="array" ref="P739">if(U739="","",XLOOKUP(U739,Master[Company],Master[Terms],"NA",0,1))</f>
        <v/>
      </c>
      <c r="Q739" s="341" t="str">
        <f t="shared" si="1"/>
        <v/>
      </c>
      <c r="R739" s="341" t="str">
        <f t="array" ref="R739">if(U739="","",XLOOKUP(U739,Master[Company],Master[Group],"NA",0,1))</f>
        <v/>
      </c>
      <c r="S739" s="341" t="str">
        <f t="array" ref="S739">if(U739="","",XLOOKUP(U739,Master[Company],Master[Loading Location],"NA",0,1))</f>
        <v/>
      </c>
      <c r="T739" s="341" t="str">
        <f t="array" ref="T739">if(U739="","",XLOOKUP(U739,Master[Company],Master[Acronym],"NA",0,1))</f>
        <v/>
      </c>
      <c r="U739" s="341"/>
      <c r="V739" s="342"/>
      <c r="W739" s="342"/>
      <c r="X739" s="341" t="str">
        <f t="shared" si="2"/>
        <v/>
      </c>
      <c r="Y739" s="341" t="str">
        <f t="shared" si="3"/>
        <v/>
      </c>
      <c r="Z739" s="341"/>
      <c r="AA739" s="341"/>
      <c r="AB739" s="341"/>
      <c r="AC739" s="401"/>
      <c r="AD739" s="563"/>
      <c r="AE739" s="564"/>
      <c r="AF739" s="564"/>
      <c r="AG739" s="564"/>
      <c r="AH739" s="564"/>
      <c r="AI739" s="564"/>
      <c r="AJ739" s="564"/>
      <c r="AK739" s="564"/>
      <c r="AL739" s="563"/>
      <c r="AM739" s="564"/>
      <c r="AN739" s="564"/>
      <c r="AO739" s="564"/>
      <c r="AP739" s="564"/>
      <c r="AQ739" s="564"/>
      <c r="AR739" s="564"/>
      <c r="AS739" s="564"/>
      <c r="AT739" s="401"/>
      <c r="AU739" s="399"/>
      <c r="AV739" s="617"/>
      <c r="AW739" s="401"/>
      <c r="AX739" s="401"/>
      <c r="AY739" s="341"/>
      <c r="AZ739" s="341"/>
      <c r="BA739" s="341"/>
      <c r="BB739" s="341"/>
      <c r="BC739" s="341"/>
      <c r="BD739" s="401"/>
      <c r="BE739" s="341"/>
      <c r="BF739" s="341"/>
      <c r="BG739" s="402"/>
      <c r="BH739" s="403"/>
      <c r="BI739" s="405"/>
      <c r="BJ739" s="405"/>
      <c r="BK739" s="405"/>
      <c r="BL739" s="405"/>
      <c r="BM739" s="514"/>
    </row>
    <row r="740" ht="18.75" customHeight="1">
      <c r="A740" s="400" t="str">
        <f t="shared" si="4"/>
        <v/>
      </c>
      <c r="B740" s="341"/>
      <c r="C740" s="559"/>
      <c r="D740" s="341"/>
      <c r="E740" s="638"/>
      <c r="F740" s="393"/>
      <c r="G740" s="341" t="str">
        <f t="array" ref="G740">IF(C740="","",XLOOKUP(C740,'Master Data'!K:K,'Master Data'!N:N,"Input in Master Data",0,1))</f>
        <v/>
      </c>
      <c r="H740" s="341" t="str">
        <f t="array" ref="H740">IF(C740="","",XLOOKUP(C740,'Master Data'!K:K,'Master Data'!O:O,"Input in Master Data",0,1))</f>
        <v/>
      </c>
      <c r="I740" s="341" t="str">
        <f t="array" ref="I740">if(U740="","",XLOOKUP(U740,Master[Company],Master[Blow],"Unknown",0,1))</f>
        <v/>
      </c>
      <c r="J740" s="341" t="str">
        <f t="array" ref="J740">if(U740="","",XLOOKUP(U740,Master[Company],Master[Pigging],"Unknown",0,1))</f>
        <v/>
      </c>
      <c r="K740" s="341" t="str">
        <f t="array" ref="K740">if(U740="","",XLOOKUP(U740,Master[Company],Master[Load Method],"Unknown",0,1))</f>
        <v/>
      </c>
      <c r="L740" s="341" t="str">
        <f t="array" ref="L740">if(U740="","",XLOOKUP(U740,Master[Company],Master[Line Distance],"Unknown",0,1))</f>
        <v/>
      </c>
      <c r="M740" s="394"/>
      <c r="N740" s="341"/>
      <c r="O740" s="341"/>
      <c r="P740" s="341" t="str">
        <f t="array" ref="P740">if(U740="","",XLOOKUP(U740,Master[Company],Master[Terms],"NA",0,1))</f>
        <v/>
      </c>
      <c r="Q740" s="341" t="str">
        <f t="shared" si="1"/>
        <v/>
      </c>
      <c r="R740" s="341" t="str">
        <f t="array" ref="R740">if(U740="","",XLOOKUP(U740,Master[Company],Master[Group],"NA",0,1))</f>
        <v/>
      </c>
      <c r="S740" s="341" t="str">
        <f t="array" ref="S740">if(U740="","",XLOOKUP(U740,Master[Company],Master[Loading Location],"NA",0,1))</f>
        <v/>
      </c>
      <c r="T740" s="341" t="str">
        <f t="array" ref="T740">if(U740="","",XLOOKUP(U740,Master[Company],Master[Acronym],"NA",0,1))</f>
        <v/>
      </c>
      <c r="U740" s="341"/>
      <c r="V740" s="342"/>
      <c r="W740" s="342"/>
      <c r="X740" s="341" t="str">
        <f t="shared" si="2"/>
        <v/>
      </c>
      <c r="Y740" s="341" t="str">
        <f t="shared" si="3"/>
        <v/>
      </c>
      <c r="Z740" s="341"/>
      <c r="AA740" s="341"/>
      <c r="AB740" s="341"/>
      <c r="AC740" s="401"/>
      <c r="AD740" s="563"/>
      <c r="AE740" s="564"/>
      <c r="AF740" s="564"/>
      <c r="AG740" s="564"/>
      <c r="AH740" s="564"/>
      <c r="AI740" s="564"/>
      <c r="AJ740" s="564"/>
      <c r="AK740" s="564"/>
      <c r="AL740" s="563"/>
      <c r="AM740" s="564"/>
      <c r="AN740" s="564"/>
      <c r="AO740" s="564"/>
      <c r="AP740" s="564"/>
      <c r="AQ740" s="564"/>
      <c r="AR740" s="564"/>
      <c r="AS740" s="564"/>
      <c r="AT740" s="401"/>
      <c r="AU740" s="399"/>
      <c r="AV740" s="617"/>
      <c r="AW740" s="401"/>
      <c r="AX740" s="401"/>
      <c r="AY740" s="341"/>
      <c r="AZ740" s="341"/>
      <c r="BA740" s="341"/>
      <c r="BB740" s="341"/>
      <c r="BC740" s="341"/>
      <c r="BD740" s="401"/>
      <c r="BE740" s="341"/>
      <c r="BF740" s="341"/>
      <c r="BG740" s="402"/>
      <c r="BH740" s="403"/>
      <c r="BI740" s="405"/>
      <c r="BJ740" s="405"/>
      <c r="BK740" s="405"/>
      <c r="BL740" s="405"/>
      <c r="BM740" s="514"/>
    </row>
    <row r="741" ht="18.75" customHeight="1">
      <c r="A741" s="400" t="str">
        <f t="shared" si="4"/>
        <v/>
      </c>
      <c r="B741" s="341"/>
      <c r="C741" s="559"/>
      <c r="D741" s="341"/>
      <c r="E741" s="638"/>
      <c r="F741" s="393"/>
      <c r="G741" s="341" t="str">
        <f t="array" ref="G741">IF(C741="","",XLOOKUP(C741,'Master Data'!K:K,'Master Data'!N:N,"Input in Master Data",0,1))</f>
        <v/>
      </c>
      <c r="H741" s="341" t="str">
        <f t="array" ref="H741">IF(C741="","",XLOOKUP(C741,'Master Data'!K:K,'Master Data'!O:O,"Input in Master Data",0,1))</f>
        <v/>
      </c>
      <c r="I741" s="341" t="str">
        <f t="array" ref="I741">if(U741="","",XLOOKUP(U741,Master[Company],Master[Blow],"Unknown",0,1))</f>
        <v/>
      </c>
      <c r="J741" s="341" t="str">
        <f t="array" ref="J741">if(U741="","",XLOOKUP(U741,Master[Company],Master[Pigging],"Unknown",0,1))</f>
        <v/>
      </c>
      <c r="K741" s="341" t="str">
        <f t="array" ref="K741">if(U741="","",XLOOKUP(U741,Master[Company],Master[Load Method],"Unknown",0,1))</f>
        <v/>
      </c>
      <c r="L741" s="341" t="str">
        <f t="array" ref="L741">if(U741="","",XLOOKUP(U741,Master[Company],Master[Line Distance],"Unknown",0,1))</f>
        <v/>
      </c>
      <c r="M741" s="394"/>
      <c r="N741" s="341"/>
      <c r="O741" s="341"/>
      <c r="P741" s="341" t="str">
        <f t="array" ref="P741">if(U741="","",XLOOKUP(U741,Master[Company],Master[Terms],"NA",0,1))</f>
        <v/>
      </c>
      <c r="Q741" s="341" t="str">
        <f t="shared" si="1"/>
        <v/>
      </c>
      <c r="R741" s="341" t="str">
        <f t="array" ref="R741">if(U741="","",XLOOKUP(U741,Master[Company],Master[Group],"NA",0,1))</f>
        <v/>
      </c>
      <c r="S741" s="341" t="str">
        <f t="array" ref="S741">if(U741="","",XLOOKUP(U741,Master[Company],Master[Loading Location],"NA",0,1))</f>
        <v/>
      </c>
      <c r="T741" s="341" t="str">
        <f t="array" ref="T741">if(U741="","",XLOOKUP(U741,Master[Company],Master[Acronym],"NA",0,1))</f>
        <v/>
      </c>
      <c r="U741" s="341"/>
      <c r="V741" s="342"/>
      <c r="W741" s="342"/>
      <c r="X741" s="341" t="str">
        <f t="shared" si="2"/>
        <v/>
      </c>
      <c r="Y741" s="341" t="str">
        <f t="shared" si="3"/>
        <v/>
      </c>
      <c r="Z741" s="341"/>
      <c r="AA741" s="341"/>
      <c r="AB741" s="341"/>
      <c r="AC741" s="401"/>
      <c r="AD741" s="563"/>
      <c r="AE741" s="564"/>
      <c r="AF741" s="564"/>
      <c r="AG741" s="564"/>
      <c r="AH741" s="564"/>
      <c r="AI741" s="564"/>
      <c r="AJ741" s="564"/>
      <c r="AK741" s="564"/>
      <c r="AL741" s="563"/>
      <c r="AM741" s="564"/>
      <c r="AN741" s="564"/>
      <c r="AO741" s="564"/>
      <c r="AP741" s="564"/>
      <c r="AQ741" s="564"/>
      <c r="AR741" s="564"/>
      <c r="AS741" s="564"/>
      <c r="AT741" s="401"/>
      <c r="AU741" s="399"/>
      <c r="AV741" s="617"/>
      <c r="AW741" s="401"/>
      <c r="AX741" s="401"/>
      <c r="AY741" s="341"/>
      <c r="AZ741" s="341"/>
      <c r="BA741" s="341"/>
      <c r="BB741" s="341"/>
      <c r="BC741" s="341"/>
      <c r="BD741" s="401"/>
      <c r="BE741" s="341"/>
      <c r="BF741" s="341"/>
      <c r="BG741" s="402"/>
      <c r="BH741" s="403"/>
      <c r="BI741" s="405"/>
      <c r="BJ741" s="405"/>
      <c r="BK741" s="405"/>
      <c r="BL741" s="405"/>
      <c r="BM741" s="514"/>
    </row>
    <row r="742" ht="18.75" customHeight="1">
      <c r="A742" s="400" t="str">
        <f t="shared" si="4"/>
        <v/>
      </c>
      <c r="B742" s="341"/>
      <c r="C742" s="559"/>
      <c r="D742" s="341"/>
      <c r="E742" s="638"/>
      <c r="F742" s="393"/>
      <c r="G742" s="341" t="str">
        <f t="array" ref="G742">IF(C742="","",XLOOKUP(C742,'Master Data'!K:K,'Master Data'!N:N,"Input in Master Data",0,1))</f>
        <v/>
      </c>
      <c r="H742" s="341" t="str">
        <f t="array" ref="H742">IF(C742="","",XLOOKUP(C742,'Master Data'!K:K,'Master Data'!O:O,"Input in Master Data",0,1))</f>
        <v/>
      </c>
      <c r="I742" s="341" t="str">
        <f t="array" ref="I742">if(U742="","",XLOOKUP(U742,Master[Company],Master[Blow],"Unknown",0,1))</f>
        <v/>
      </c>
      <c r="J742" s="341" t="str">
        <f t="array" ref="J742">if(U742="","",XLOOKUP(U742,Master[Company],Master[Pigging],"Unknown",0,1))</f>
        <v/>
      </c>
      <c r="K742" s="341" t="str">
        <f t="array" ref="K742">if(U742="","",XLOOKUP(U742,Master[Company],Master[Load Method],"Unknown",0,1))</f>
        <v/>
      </c>
      <c r="L742" s="341" t="str">
        <f t="array" ref="L742">if(U742="","",XLOOKUP(U742,Master[Company],Master[Line Distance],"Unknown",0,1))</f>
        <v/>
      </c>
      <c r="M742" s="394"/>
      <c r="N742" s="341"/>
      <c r="O742" s="341"/>
      <c r="P742" s="341" t="str">
        <f t="array" ref="P742">if(U742="","",XLOOKUP(U742,Master[Company],Master[Terms],"NA",0,1))</f>
        <v/>
      </c>
      <c r="Q742" s="341" t="str">
        <f t="shared" si="1"/>
        <v/>
      </c>
      <c r="R742" s="341" t="str">
        <f t="array" ref="R742">if(U742="","",XLOOKUP(U742,Master[Company],Master[Group],"NA",0,1))</f>
        <v/>
      </c>
      <c r="S742" s="341" t="str">
        <f t="array" ref="S742">if(U742="","",XLOOKUP(U742,Master[Company],Master[Loading Location],"NA",0,1))</f>
        <v/>
      </c>
      <c r="T742" s="341" t="str">
        <f t="array" ref="T742">if(U742="","",XLOOKUP(U742,Master[Company],Master[Acronym],"NA",0,1))</f>
        <v/>
      </c>
      <c r="U742" s="341"/>
      <c r="V742" s="342"/>
      <c r="W742" s="342"/>
      <c r="X742" s="341" t="str">
        <f t="shared" si="2"/>
        <v/>
      </c>
      <c r="Y742" s="341" t="str">
        <f t="shared" si="3"/>
        <v/>
      </c>
      <c r="Z742" s="341"/>
      <c r="AA742" s="341"/>
      <c r="AB742" s="341"/>
      <c r="AC742" s="401"/>
      <c r="AD742" s="563"/>
      <c r="AE742" s="564"/>
      <c r="AF742" s="564"/>
      <c r="AG742" s="564"/>
      <c r="AH742" s="564"/>
      <c r="AI742" s="564"/>
      <c r="AJ742" s="564"/>
      <c r="AK742" s="564"/>
      <c r="AL742" s="563"/>
      <c r="AM742" s="564"/>
      <c r="AN742" s="564"/>
      <c r="AO742" s="564"/>
      <c r="AP742" s="564"/>
      <c r="AQ742" s="564"/>
      <c r="AR742" s="564"/>
      <c r="AS742" s="564"/>
      <c r="AT742" s="401"/>
      <c r="AU742" s="399"/>
      <c r="AV742" s="617"/>
      <c r="AW742" s="401"/>
      <c r="AX742" s="401"/>
      <c r="AY742" s="341"/>
      <c r="AZ742" s="341"/>
      <c r="BA742" s="341"/>
      <c r="BB742" s="341"/>
      <c r="BC742" s="341"/>
      <c r="BD742" s="401"/>
      <c r="BE742" s="341"/>
      <c r="BF742" s="341"/>
      <c r="BG742" s="402"/>
      <c r="BH742" s="403"/>
      <c r="BI742" s="405"/>
      <c r="BJ742" s="405"/>
      <c r="BK742" s="405"/>
      <c r="BL742" s="405"/>
      <c r="BM742" s="514"/>
    </row>
    <row r="743" ht="18.75" customHeight="1">
      <c r="A743" s="400" t="str">
        <f t="shared" si="4"/>
        <v/>
      </c>
      <c r="B743" s="341"/>
      <c r="C743" s="559"/>
      <c r="D743" s="341"/>
      <c r="E743" s="638"/>
      <c r="F743" s="393"/>
      <c r="G743" s="341" t="str">
        <f t="array" ref="G743">IF(C743="","",XLOOKUP(C743,'Master Data'!K:K,'Master Data'!N:N,"Input in Master Data",0,1))</f>
        <v/>
      </c>
      <c r="H743" s="341" t="str">
        <f t="array" ref="H743">IF(C743="","",XLOOKUP(C743,'Master Data'!K:K,'Master Data'!O:O,"Input in Master Data",0,1))</f>
        <v/>
      </c>
      <c r="I743" s="341" t="str">
        <f t="array" ref="I743">if(U743="","",XLOOKUP(U743,Master[Company],Master[Blow],"Unknown",0,1))</f>
        <v/>
      </c>
      <c r="J743" s="341" t="str">
        <f t="array" ref="J743">if(U743="","",XLOOKUP(U743,Master[Company],Master[Pigging],"Unknown",0,1))</f>
        <v/>
      </c>
      <c r="K743" s="341" t="str">
        <f t="array" ref="K743">if(U743="","",XLOOKUP(U743,Master[Company],Master[Load Method],"Unknown",0,1))</f>
        <v/>
      </c>
      <c r="L743" s="341" t="str">
        <f t="array" ref="L743">if(U743="","",XLOOKUP(U743,Master[Company],Master[Line Distance],"Unknown",0,1))</f>
        <v/>
      </c>
      <c r="M743" s="394"/>
      <c r="N743" s="341"/>
      <c r="O743" s="341"/>
      <c r="P743" s="341" t="str">
        <f t="array" ref="P743">if(U743="","",XLOOKUP(U743,Master[Company],Master[Terms],"NA",0,1))</f>
        <v/>
      </c>
      <c r="Q743" s="341" t="str">
        <f t="shared" si="1"/>
        <v/>
      </c>
      <c r="R743" s="341" t="str">
        <f t="array" ref="R743">if(U743="","",XLOOKUP(U743,Master[Company],Master[Group],"NA",0,1))</f>
        <v/>
      </c>
      <c r="S743" s="341" t="str">
        <f t="array" ref="S743">if(U743="","",XLOOKUP(U743,Master[Company],Master[Loading Location],"NA",0,1))</f>
        <v/>
      </c>
      <c r="T743" s="341" t="str">
        <f t="array" ref="T743">if(U743="","",XLOOKUP(U743,Master[Company],Master[Acronym],"NA",0,1))</f>
        <v/>
      </c>
      <c r="U743" s="341"/>
      <c r="V743" s="342"/>
      <c r="W743" s="342"/>
      <c r="X743" s="341" t="str">
        <f t="shared" si="2"/>
        <v/>
      </c>
      <c r="Y743" s="341" t="str">
        <f t="shared" si="3"/>
        <v/>
      </c>
      <c r="Z743" s="341"/>
      <c r="AA743" s="341"/>
      <c r="AB743" s="341"/>
      <c r="AC743" s="401"/>
      <c r="AD743" s="563"/>
      <c r="AE743" s="564"/>
      <c r="AF743" s="564"/>
      <c r="AG743" s="564"/>
      <c r="AH743" s="564"/>
      <c r="AI743" s="564"/>
      <c r="AJ743" s="564"/>
      <c r="AK743" s="564"/>
      <c r="AL743" s="563"/>
      <c r="AM743" s="564"/>
      <c r="AN743" s="564"/>
      <c r="AO743" s="564"/>
      <c r="AP743" s="564"/>
      <c r="AQ743" s="564"/>
      <c r="AR743" s="564"/>
      <c r="AS743" s="564"/>
      <c r="AT743" s="401"/>
      <c r="AU743" s="399"/>
      <c r="AV743" s="617"/>
      <c r="AW743" s="401"/>
      <c r="AX743" s="401"/>
      <c r="AY743" s="341"/>
      <c r="AZ743" s="341"/>
      <c r="BA743" s="341"/>
      <c r="BB743" s="341"/>
      <c r="BC743" s="341"/>
      <c r="BD743" s="401"/>
      <c r="BE743" s="341"/>
      <c r="BF743" s="341"/>
      <c r="BG743" s="402"/>
      <c r="BH743" s="403"/>
      <c r="BI743" s="405"/>
      <c r="BJ743" s="405"/>
      <c r="BK743" s="405"/>
      <c r="BL743" s="405"/>
      <c r="BM743" s="514"/>
    </row>
    <row r="744" ht="18.75" customHeight="1">
      <c r="A744" s="400" t="str">
        <f t="shared" si="4"/>
        <v/>
      </c>
      <c r="B744" s="341"/>
      <c r="C744" s="559"/>
      <c r="D744" s="341"/>
      <c r="E744" s="638"/>
      <c r="F744" s="393"/>
      <c r="G744" s="341" t="str">
        <f t="array" ref="G744">IF(C744="","",XLOOKUP(C744,'Master Data'!K:K,'Master Data'!N:N,"Input in Master Data",0,1))</f>
        <v/>
      </c>
      <c r="H744" s="341" t="str">
        <f t="array" ref="H744">IF(C744="","",XLOOKUP(C744,'Master Data'!K:K,'Master Data'!O:O,"Input in Master Data",0,1))</f>
        <v/>
      </c>
      <c r="I744" s="341" t="str">
        <f t="array" ref="I744">if(U744="","",XLOOKUP(U744,Master[Company],Master[Blow],"Unknown",0,1))</f>
        <v/>
      </c>
      <c r="J744" s="341" t="str">
        <f t="array" ref="J744">if(U744="","",XLOOKUP(U744,Master[Company],Master[Pigging],"Unknown",0,1))</f>
        <v/>
      </c>
      <c r="K744" s="341" t="str">
        <f t="array" ref="K744">if(U744="","",XLOOKUP(U744,Master[Company],Master[Load Method],"Unknown",0,1))</f>
        <v/>
      </c>
      <c r="L744" s="341" t="str">
        <f t="array" ref="L744">if(U744="","",XLOOKUP(U744,Master[Company],Master[Line Distance],"Unknown",0,1))</f>
        <v/>
      </c>
      <c r="M744" s="394"/>
      <c r="N744" s="341"/>
      <c r="O744" s="341"/>
      <c r="P744" s="341" t="str">
        <f t="array" ref="P744">if(U744="","",XLOOKUP(U744,Master[Company],Master[Terms],"NA",0,1))</f>
        <v/>
      </c>
      <c r="Q744" s="341" t="str">
        <f t="shared" si="1"/>
        <v/>
      </c>
      <c r="R744" s="341" t="str">
        <f t="array" ref="R744">if(U744="","",XLOOKUP(U744,Master[Company],Master[Group],"NA",0,1))</f>
        <v/>
      </c>
      <c r="S744" s="341" t="str">
        <f t="array" ref="S744">if(U744="","",XLOOKUP(U744,Master[Company],Master[Loading Location],"NA",0,1))</f>
        <v/>
      </c>
      <c r="T744" s="341" t="str">
        <f t="array" ref="T744">if(U744="","",XLOOKUP(U744,Master[Company],Master[Acronym],"NA",0,1))</f>
        <v/>
      </c>
      <c r="U744" s="341"/>
      <c r="V744" s="342"/>
      <c r="W744" s="342"/>
      <c r="X744" s="341" t="str">
        <f t="shared" si="2"/>
        <v/>
      </c>
      <c r="Y744" s="341" t="str">
        <f t="shared" si="3"/>
        <v/>
      </c>
      <c r="Z744" s="341"/>
      <c r="AA744" s="341"/>
      <c r="AB744" s="341"/>
      <c r="AC744" s="401"/>
      <c r="AD744" s="563"/>
      <c r="AE744" s="564"/>
      <c r="AF744" s="564"/>
      <c r="AG744" s="564"/>
      <c r="AH744" s="564"/>
      <c r="AI744" s="564"/>
      <c r="AJ744" s="564"/>
      <c r="AK744" s="564"/>
      <c r="AL744" s="563"/>
      <c r="AM744" s="564"/>
      <c r="AN744" s="564"/>
      <c r="AO744" s="564"/>
      <c r="AP744" s="564"/>
      <c r="AQ744" s="564"/>
      <c r="AR744" s="564"/>
      <c r="AS744" s="564"/>
      <c r="AT744" s="401"/>
      <c r="AU744" s="399"/>
      <c r="AV744" s="617"/>
      <c r="AW744" s="401"/>
      <c r="AX744" s="401"/>
      <c r="AY744" s="341"/>
      <c r="AZ744" s="341"/>
      <c r="BA744" s="341"/>
      <c r="BB744" s="341"/>
      <c r="BC744" s="341"/>
      <c r="BD744" s="401"/>
      <c r="BE744" s="341"/>
      <c r="BF744" s="341"/>
      <c r="BG744" s="402"/>
      <c r="BH744" s="403"/>
      <c r="BI744" s="405"/>
      <c r="BJ744" s="405"/>
      <c r="BK744" s="405"/>
      <c r="BL744" s="405"/>
      <c r="BM744" s="514"/>
    </row>
    <row r="745" ht="18.75" customHeight="1">
      <c r="A745" s="400" t="str">
        <f t="shared" si="4"/>
        <v/>
      </c>
      <c r="B745" s="341"/>
      <c r="C745" s="559"/>
      <c r="D745" s="341"/>
      <c r="E745" s="638"/>
      <c r="F745" s="393"/>
      <c r="G745" s="341" t="str">
        <f t="array" ref="G745">IF(C745="","",XLOOKUP(C745,'Master Data'!K:K,'Master Data'!N:N,"Input in Master Data",0,1))</f>
        <v/>
      </c>
      <c r="H745" s="341" t="str">
        <f t="array" ref="H745">IF(C745="","",XLOOKUP(C745,'Master Data'!K:K,'Master Data'!O:O,"Input in Master Data",0,1))</f>
        <v/>
      </c>
      <c r="I745" s="341" t="str">
        <f t="array" ref="I745">if(U745="","",XLOOKUP(U745,Master[Company],Master[Blow],"Unknown",0,1))</f>
        <v/>
      </c>
      <c r="J745" s="341" t="str">
        <f t="array" ref="J745">if(U745="","",XLOOKUP(U745,Master[Company],Master[Pigging],"Unknown",0,1))</f>
        <v/>
      </c>
      <c r="K745" s="341" t="str">
        <f t="array" ref="K745">if(U745="","",XLOOKUP(U745,Master[Company],Master[Load Method],"Unknown",0,1))</f>
        <v/>
      </c>
      <c r="L745" s="341" t="str">
        <f t="array" ref="L745">if(U745="","",XLOOKUP(U745,Master[Company],Master[Line Distance],"Unknown",0,1))</f>
        <v/>
      </c>
      <c r="M745" s="394"/>
      <c r="N745" s="341"/>
      <c r="O745" s="341"/>
      <c r="P745" s="341" t="str">
        <f t="array" ref="P745">if(U745="","",XLOOKUP(U745,Master[Company],Master[Terms],"NA",0,1))</f>
        <v/>
      </c>
      <c r="Q745" s="341" t="str">
        <f t="shared" si="1"/>
        <v/>
      </c>
      <c r="R745" s="341" t="str">
        <f t="array" ref="R745">if(U745="","",XLOOKUP(U745,Master[Company],Master[Group],"NA",0,1))</f>
        <v/>
      </c>
      <c r="S745" s="341" t="str">
        <f t="array" ref="S745">if(U745="","",XLOOKUP(U745,Master[Company],Master[Loading Location],"NA",0,1))</f>
        <v/>
      </c>
      <c r="T745" s="341" t="str">
        <f t="array" ref="T745">if(U745="","",XLOOKUP(U745,Master[Company],Master[Acronym],"NA",0,1))</f>
        <v/>
      </c>
      <c r="U745" s="341"/>
      <c r="V745" s="342"/>
      <c r="W745" s="342"/>
      <c r="X745" s="341" t="str">
        <f t="shared" si="2"/>
        <v/>
      </c>
      <c r="Y745" s="341" t="str">
        <f t="shared" si="3"/>
        <v/>
      </c>
      <c r="Z745" s="341"/>
      <c r="AA745" s="341"/>
      <c r="AB745" s="341"/>
      <c r="AC745" s="401"/>
      <c r="AD745" s="563"/>
      <c r="AE745" s="564"/>
      <c r="AF745" s="564"/>
      <c r="AG745" s="564"/>
      <c r="AH745" s="564"/>
      <c r="AI745" s="564"/>
      <c r="AJ745" s="564"/>
      <c r="AK745" s="564"/>
      <c r="AL745" s="563"/>
      <c r="AM745" s="564"/>
      <c r="AN745" s="564"/>
      <c r="AO745" s="564"/>
      <c r="AP745" s="564"/>
      <c r="AQ745" s="564"/>
      <c r="AR745" s="564"/>
      <c r="AS745" s="564"/>
      <c r="AT745" s="401"/>
      <c r="AU745" s="399"/>
      <c r="AV745" s="617"/>
      <c r="AW745" s="401"/>
      <c r="AX745" s="401"/>
      <c r="AY745" s="341"/>
      <c r="AZ745" s="341"/>
      <c r="BA745" s="341"/>
      <c r="BB745" s="341"/>
      <c r="BC745" s="341"/>
      <c r="BD745" s="401"/>
      <c r="BE745" s="341"/>
      <c r="BF745" s="341"/>
      <c r="BG745" s="402"/>
      <c r="BH745" s="403"/>
      <c r="BI745" s="405"/>
      <c r="BJ745" s="405"/>
      <c r="BK745" s="405"/>
      <c r="BL745" s="405"/>
      <c r="BM745" s="514"/>
    </row>
    <row r="746" ht="18.75" customHeight="1">
      <c r="A746" s="400" t="str">
        <f t="shared" si="4"/>
        <v/>
      </c>
      <c r="B746" s="341"/>
      <c r="C746" s="559"/>
      <c r="D746" s="341"/>
      <c r="E746" s="638"/>
      <c r="F746" s="393"/>
      <c r="G746" s="341" t="str">
        <f t="array" ref="G746">IF(C746="","",XLOOKUP(C746,'Master Data'!K:K,'Master Data'!N:N,"Input in Master Data",0,1))</f>
        <v/>
      </c>
      <c r="H746" s="341" t="str">
        <f t="array" ref="H746">IF(C746="","",XLOOKUP(C746,'Master Data'!K:K,'Master Data'!O:O,"Input in Master Data",0,1))</f>
        <v/>
      </c>
      <c r="I746" s="341" t="str">
        <f t="array" ref="I746">if(U746="","",XLOOKUP(U746,Master[Company],Master[Blow],"Unknown",0,1))</f>
        <v/>
      </c>
      <c r="J746" s="341" t="str">
        <f t="array" ref="J746">if(U746="","",XLOOKUP(U746,Master[Company],Master[Pigging],"Unknown",0,1))</f>
        <v/>
      </c>
      <c r="K746" s="341" t="str">
        <f t="array" ref="K746">if(U746="","",XLOOKUP(U746,Master[Company],Master[Load Method],"Unknown",0,1))</f>
        <v/>
      </c>
      <c r="L746" s="341" t="str">
        <f t="array" ref="L746">if(U746="","",XLOOKUP(U746,Master[Company],Master[Line Distance],"Unknown",0,1))</f>
        <v/>
      </c>
      <c r="M746" s="394"/>
      <c r="N746" s="341"/>
      <c r="O746" s="341"/>
      <c r="P746" s="341" t="str">
        <f t="array" ref="P746">if(U746="","",XLOOKUP(U746,Master[Company],Master[Terms],"NA",0,1))</f>
        <v/>
      </c>
      <c r="Q746" s="341" t="str">
        <f t="shared" si="1"/>
        <v/>
      </c>
      <c r="R746" s="341" t="str">
        <f t="array" ref="R746">if(U746="","",XLOOKUP(U746,Master[Company],Master[Group],"NA",0,1))</f>
        <v/>
      </c>
      <c r="S746" s="341" t="str">
        <f t="array" ref="S746">if(U746="","",XLOOKUP(U746,Master[Company],Master[Loading Location],"NA",0,1))</f>
        <v/>
      </c>
      <c r="T746" s="341" t="str">
        <f t="array" ref="T746">if(U746="","",XLOOKUP(U746,Master[Company],Master[Acronym],"NA",0,1))</f>
        <v/>
      </c>
      <c r="U746" s="341"/>
      <c r="V746" s="342"/>
      <c r="W746" s="342"/>
      <c r="X746" s="341" t="str">
        <f t="shared" si="2"/>
        <v/>
      </c>
      <c r="Y746" s="341" t="str">
        <f t="shared" si="3"/>
        <v/>
      </c>
      <c r="Z746" s="341"/>
      <c r="AA746" s="341"/>
      <c r="AB746" s="341"/>
      <c r="AC746" s="401"/>
      <c r="AD746" s="563"/>
      <c r="AE746" s="564"/>
      <c r="AF746" s="564"/>
      <c r="AG746" s="564"/>
      <c r="AH746" s="564"/>
      <c r="AI746" s="564"/>
      <c r="AJ746" s="564"/>
      <c r="AK746" s="564"/>
      <c r="AL746" s="563"/>
      <c r="AM746" s="564"/>
      <c r="AN746" s="564"/>
      <c r="AO746" s="564"/>
      <c r="AP746" s="564"/>
      <c r="AQ746" s="564"/>
      <c r="AR746" s="564"/>
      <c r="AS746" s="564"/>
      <c r="AT746" s="401"/>
      <c r="AU746" s="399"/>
      <c r="AV746" s="617"/>
      <c r="AW746" s="401"/>
      <c r="AX746" s="401"/>
      <c r="AY746" s="341"/>
      <c r="AZ746" s="341"/>
      <c r="BA746" s="341"/>
      <c r="BB746" s="341"/>
      <c r="BC746" s="341"/>
      <c r="BD746" s="401"/>
      <c r="BE746" s="341"/>
      <c r="BF746" s="341"/>
      <c r="BG746" s="402"/>
      <c r="BH746" s="403"/>
      <c r="BI746" s="405"/>
      <c r="BJ746" s="405"/>
      <c r="BK746" s="405"/>
      <c r="BL746" s="405"/>
      <c r="BM746" s="514"/>
    </row>
    <row r="747" ht="18.75" customHeight="1">
      <c r="A747" s="400" t="str">
        <f t="shared" si="4"/>
        <v/>
      </c>
      <c r="B747" s="341"/>
      <c r="C747" s="559"/>
      <c r="D747" s="341"/>
      <c r="E747" s="638"/>
      <c r="F747" s="393"/>
      <c r="G747" s="341" t="str">
        <f t="array" ref="G747">IF(C747="","",XLOOKUP(C747,'Master Data'!K:K,'Master Data'!N:N,"Input in Master Data",0,1))</f>
        <v/>
      </c>
      <c r="H747" s="341" t="str">
        <f t="array" ref="H747">IF(C747="","",XLOOKUP(C747,'Master Data'!K:K,'Master Data'!O:O,"Input in Master Data",0,1))</f>
        <v/>
      </c>
      <c r="I747" s="341" t="str">
        <f t="array" ref="I747">if(U747="","",XLOOKUP(U747,Master[Company],Master[Blow],"Unknown",0,1))</f>
        <v/>
      </c>
      <c r="J747" s="341" t="str">
        <f t="array" ref="J747">if(U747="","",XLOOKUP(U747,Master[Company],Master[Pigging],"Unknown",0,1))</f>
        <v/>
      </c>
      <c r="K747" s="341" t="str">
        <f t="array" ref="K747">if(U747="","",XLOOKUP(U747,Master[Company],Master[Load Method],"Unknown",0,1))</f>
        <v/>
      </c>
      <c r="L747" s="341" t="str">
        <f t="array" ref="L747">if(U747="","",XLOOKUP(U747,Master[Company],Master[Line Distance],"Unknown",0,1))</f>
        <v/>
      </c>
      <c r="M747" s="394"/>
      <c r="N747" s="341"/>
      <c r="O747" s="341"/>
      <c r="P747" s="341" t="str">
        <f t="array" ref="P747">if(U747="","",XLOOKUP(U747,Master[Company],Master[Terms],"NA",0,1))</f>
        <v/>
      </c>
      <c r="Q747" s="341" t="str">
        <f t="shared" si="1"/>
        <v/>
      </c>
      <c r="R747" s="341" t="str">
        <f t="array" ref="R747">if(U747="","",XLOOKUP(U747,Master[Company],Master[Group],"NA",0,1))</f>
        <v/>
      </c>
      <c r="S747" s="341" t="str">
        <f t="array" ref="S747">if(U747="","",XLOOKUP(U747,Master[Company],Master[Loading Location],"NA",0,1))</f>
        <v/>
      </c>
      <c r="T747" s="341" t="str">
        <f t="array" ref="T747">if(U747="","",XLOOKUP(U747,Master[Company],Master[Acronym],"NA",0,1))</f>
        <v/>
      </c>
      <c r="U747" s="341"/>
      <c r="V747" s="342"/>
      <c r="W747" s="342"/>
      <c r="X747" s="341" t="str">
        <f t="shared" si="2"/>
        <v/>
      </c>
      <c r="Y747" s="341" t="str">
        <f t="shared" si="3"/>
        <v/>
      </c>
      <c r="Z747" s="341"/>
      <c r="AA747" s="341"/>
      <c r="AB747" s="341"/>
      <c r="AC747" s="401"/>
      <c r="AD747" s="563"/>
      <c r="AE747" s="564"/>
      <c r="AF747" s="564"/>
      <c r="AG747" s="564"/>
      <c r="AH747" s="564"/>
      <c r="AI747" s="564"/>
      <c r="AJ747" s="564"/>
      <c r="AK747" s="564"/>
      <c r="AL747" s="563"/>
      <c r="AM747" s="564"/>
      <c r="AN747" s="564"/>
      <c r="AO747" s="564"/>
      <c r="AP747" s="564"/>
      <c r="AQ747" s="564"/>
      <c r="AR747" s="564"/>
      <c r="AS747" s="564"/>
      <c r="AT747" s="401"/>
      <c r="AU747" s="399"/>
      <c r="AV747" s="617"/>
      <c r="AW747" s="401"/>
      <c r="AX747" s="401"/>
      <c r="AY747" s="341"/>
      <c r="AZ747" s="341"/>
      <c r="BA747" s="341"/>
      <c r="BB747" s="341"/>
      <c r="BC747" s="341"/>
      <c r="BD747" s="401"/>
      <c r="BE747" s="341"/>
      <c r="BF747" s="341"/>
      <c r="BG747" s="402"/>
      <c r="BH747" s="403"/>
      <c r="BI747" s="405"/>
      <c r="BJ747" s="405"/>
      <c r="BK747" s="405"/>
      <c r="BL747" s="405"/>
      <c r="BM747" s="514"/>
    </row>
    <row r="748" ht="18.75" customHeight="1">
      <c r="A748" s="400" t="str">
        <f t="shared" si="4"/>
        <v/>
      </c>
      <c r="B748" s="341"/>
      <c r="C748" s="559"/>
      <c r="D748" s="341"/>
      <c r="E748" s="638"/>
      <c r="F748" s="393"/>
      <c r="G748" s="341" t="str">
        <f t="array" ref="G748">IF(C748="","",XLOOKUP(C748,'Master Data'!K:K,'Master Data'!N:N,"Input in Master Data",0,1))</f>
        <v/>
      </c>
      <c r="H748" s="341" t="str">
        <f t="array" ref="H748">IF(C748="","",XLOOKUP(C748,'Master Data'!K:K,'Master Data'!O:O,"Input in Master Data",0,1))</f>
        <v/>
      </c>
      <c r="I748" s="341" t="str">
        <f t="array" ref="I748">if(U748="","",XLOOKUP(U748,Master[Company],Master[Blow],"Unknown",0,1))</f>
        <v/>
      </c>
      <c r="J748" s="341" t="str">
        <f t="array" ref="J748">if(U748="","",XLOOKUP(U748,Master[Company],Master[Pigging],"Unknown",0,1))</f>
        <v/>
      </c>
      <c r="K748" s="341" t="str">
        <f t="array" ref="K748">if(U748="","",XLOOKUP(U748,Master[Company],Master[Load Method],"Unknown",0,1))</f>
        <v/>
      </c>
      <c r="L748" s="341" t="str">
        <f t="array" ref="L748">if(U748="","",XLOOKUP(U748,Master[Company],Master[Line Distance],"Unknown",0,1))</f>
        <v/>
      </c>
      <c r="M748" s="394"/>
      <c r="N748" s="341"/>
      <c r="O748" s="341"/>
      <c r="P748" s="341" t="str">
        <f t="array" ref="P748">if(U748="","",XLOOKUP(U748,Master[Company],Master[Terms],"NA",0,1))</f>
        <v/>
      </c>
      <c r="Q748" s="341" t="str">
        <f t="shared" si="1"/>
        <v/>
      </c>
      <c r="R748" s="341" t="str">
        <f t="array" ref="R748">if(U748="","",XLOOKUP(U748,Master[Company],Master[Group],"NA",0,1))</f>
        <v/>
      </c>
      <c r="S748" s="341" t="str">
        <f t="array" ref="S748">if(U748="","",XLOOKUP(U748,Master[Company],Master[Loading Location],"NA",0,1))</f>
        <v/>
      </c>
      <c r="T748" s="341" t="str">
        <f t="array" ref="T748">if(U748="","",XLOOKUP(U748,Master[Company],Master[Acronym],"NA",0,1))</f>
        <v/>
      </c>
      <c r="U748" s="341"/>
      <c r="V748" s="342"/>
      <c r="W748" s="342"/>
      <c r="X748" s="341" t="str">
        <f t="shared" si="2"/>
        <v/>
      </c>
      <c r="Y748" s="341" t="str">
        <f t="shared" si="3"/>
        <v/>
      </c>
      <c r="Z748" s="341"/>
      <c r="AA748" s="341"/>
      <c r="AB748" s="341"/>
      <c r="AC748" s="401"/>
      <c r="AD748" s="563"/>
      <c r="AE748" s="564"/>
      <c r="AF748" s="564"/>
      <c r="AG748" s="564"/>
      <c r="AH748" s="564"/>
      <c r="AI748" s="564"/>
      <c r="AJ748" s="564"/>
      <c r="AK748" s="564"/>
      <c r="AL748" s="563"/>
      <c r="AM748" s="564"/>
      <c r="AN748" s="564"/>
      <c r="AO748" s="564"/>
      <c r="AP748" s="564"/>
      <c r="AQ748" s="564"/>
      <c r="AR748" s="564"/>
      <c r="AS748" s="564"/>
      <c r="AT748" s="401"/>
      <c r="AU748" s="399"/>
      <c r="AV748" s="617"/>
      <c r="AW748" s="401"/>
      <c r="AX748" s="401"/>
      <c r="AY748" s="341"/>
      <c r="AZ748" s="341"/>
      <c r="BA748" s="341"/>
      <c r="BB748" s="341"/>
      <c r="BC748" s="341"/>
      <c r="BD748" s="401"/>
      <c r="BE748" s="341"/>
      <c r="BF748" s="341"/>
      <c r="BG748" s="402"/>
      <c r="BH748" s="403"/>
      <c r="BI748" s="405"/>
      <c r="BJ748" s="405"/>
      <c r="BK748" s="405"/>
      <c r="BL748" s="405"/>
      <c r="BM748" s="514"/>
    </row>
    <row r="749" ht="18.75" customHeight="1">
      <c r="A749" s="400" t="str">
        <f t="shared" si="4"/>
        <v/>
      </c>
      <c r="B749" s="341"/>
      <c r="C749" s="559"/>
      <c r="D749" s="341"/>
      <c r="E749" s="638"/>
      <c r="F749" s="393"/>
      <c r="G749" s="341" t="str">
        <f t="array" ref="G749">IF(C749="","",XLOOKUP(C749,'Master Data'!K:K,'Master Data'!N:N,"Input in Master Data",0,1))</f>
        <v/>
      </c>
      <c r="H749" s="341" t="str">
        <f t="array" ref="H749">IF(C749="","",XLOOKUP(C749,'Master Data'!K:K,'Master Data'!O:O,"Input in Master Data",0,1))</f>
        <v/>
      </c>
      <c r="I749" s="341" t="str">
        <f t="array" ref="I749">if(U749="","",XLOOKUP(U749,Master[Company],Master[Blow],"Unknown",0,1))</f>
        <v/>
      </c>
      <c r="J749" s="341" t="str">
        <f t="array" ref="J749">if(U749="","",XLOOKUP(U749,Master[Company],Master[Pigging],"Unknown",0,1))</f>
        <v/>
      </c>
      <c r="K749" s="341" t="str">
        <f t="array" ref="K749">if(U749="","",XLOOKUP(U749,Master[Company],Master[Load Method],"Unknown",0,1))</f>
        <v/>
      </c>
      <c r="L749" s="341" t="str">
        <f t="array" ref="L749">if(U749="","",XLOOKUP(U749,Master[Company],Master[Line Distance],"Unknown",0,1))</f>
        <v/>
      </c>
      <c r="M749" s="394"/>
      <c r="N749" s="341"/>
      <c r="O749" s="341"/>
      <c r="P749" s="341" t="str">
        <f t="array" ref="P749">if(U749="","",XLOOKUP(U749,Master[Company],Master[Terms],"NA",0,1))</f>
        <v/>
      </c>
      <c r="Q749" s="341" t="str">
        <f t="shared" si="1"/>
        <v/>
      </c>
      <c r="R749" s="341" t="str">
        <f t="array" ref="R749">if(U749="","",XLOOKUP(U749,Master[Company],Master[Group],"NA",0,1))</f>
        <v/>
      </c>
      <c r="S749" s="341" t="str">
        <f t="array" ref="S749">if(U749="","",XLOOKUP(U749,Master[Company],Master[Loading Location],"NA",0,1))</f>
        <v/>
      </c>
      <c r="T749" s="341" t="str">
        <f t="array" ref="T749">if(U749="","",XLOOKUP(U749,Master[Company],Master[Acronym],"NA",0,1))</f>
        <v/>
      </c>
      <c r="U749" s="341"/>
      <c r="V749" s="342"/>
      <c r="W749" s="342"/>
      <c r="X749" s="341" t="str">
        <f t="shared" si="2"/>
        <v/>
      </c>
      <c r="Y749" s="341" t="str">
        <f t="shared" si="3"/>
        <v/>
      </c>
      <c r="Z749" s="341"/>
      <c r="AA749" s="341"/>
      <c r="AB749" s="341"/>
      <c r="AC749" s="401"/>
      <c r="AD749" s="563"/>
      <c r="AE749" s="564"/>
      <c r="AF749" s="564"/>
      <c r="AG749" s="564"/>
      <c r="AH749" s="564"/>
      <c r="AI749" s="564"/>
      <c r="AJ749" s="564"/>
      <c r="AK749" s="564"/>
      <c r="AL749" s="563"/>
      <c r="AM749" s="564"/>
      <c r="AN749" s="564"/>
      <c r="AO749" s="564"/>
      <c r="AP749" s="564"/>
      <c r="AQ749" s="564"/>
      <c r="AR749" s="564"/>
      <c r="AS749" s="564"/>
      <c r="AT749" s="401"/>
      <c r="AU749" s="399"/>
      <c r="AV749" s="617"/>
      <c r="AW749" s="401"/>
      <c r="AX749" s="401"/>
      <c r="AY749" s="341"/>
      <c r="AZ749" s="341"/>
      <c r="BA749" s="341"/>
      <c r="BB749" s="341"/>
      <c r="BC749" s="341"/>
      <c r="BD749" s="401"/>
      <c r="BE749" s="341"/>
      <c r="BF749" s="341"/>
      <c r="BG749" s="402"/>
      <c r="BH749" s="403"/>
      <c r="BI749" s="405"/>
      <c r="BJ749" s="405"/>
      <c r="BK749" s="405"/>
      <c r="BL749" s="405"/>
      <c r="BM749" s="514"/>
    </row>
    <row r="750" ht="18.75" customHeight="1">
      <c r="A750" s="400" t="str">
        <f t="shared" si="4"/>
        <v/>
      </c>
      <c r="B750" s="341"/>
      <c r="C750" s="559"/>
      <c r="D750" s="341"/>
      <c r="E750" s="638"/>
      <c r="F750" s="393"/>
      <c r="G750" s="341" t="str">
        <f t="array" ref="G750">IF(C750="","",XLOOKUP(C750,'Master Data'!K:K,'Master Data'!N:N,"Input in Master Data",0,1))</f>
        <v/>
      </c>
      <c r="H750" s="341" t="str">
        <f t="array" ref="H750">IF(C750="","",XLOOKUP(C750,'Master Data'!K:K,'Master Data'!O:O,"Input in Master Data",0,1))</f>
        <v/>
      </c>
      <c r="I750" s="341" t="str">
        <f t="array" ref="I750">if(U750="","",XLOOKUP(U750,Master[Company],Master[Blow],"Unknown",0,1))</f>
        <v/>
      </c>
      <c r="J750" s="341" t="str">
        <f t="array" ref="J750">if(U750="","",XLOOKUP(U750,Master[Company],Master[Pigging],"Unknown",0,1))</f>
        <v/>
      </c>
      <c r="K750" s="341" t="str">
        <f t="array" ref="K750">if(U750="","",XLOOKUP(U750,Master[Company],Master[Load Method],"Unknown",0,1))</f>
        <v/>
      </c>
      <c r="L750" s="341" t="str">
        <f t="array" ref="L750">if(U750="","",XLOOKUP(U750,Master[Company],Master[Line Distance],"Unknown",0,1))</f>
        <v/>
      </c>
      <c r="M750" s="394"/>
      <c r="N750" s="341"/>
      <c r="O750" s="341"/>
      <c r="P750" s="341" t="str">
        <f t="array" ref="P750">if(U750="","",XLOOKUP(U750,Master[Company],Master[Terms],"NA",0,1))</f>
        <v/>
      </c>
      <c r="Q750" s="341" t="str">
        <f t="shared" si="1"/>
        <v/>
      </c>
      <c r="R750" s="341" t="str">
        <f t="array" ref="R750">if(U750="","",XLOOKUP(U750,Master[Company],Master[Group],"NA",0,1))</f>
        <v/>
      </c>
      <c r="S750" s="341" t="str">
        <f t="array" ref="S750">if(U750="","",XLOOKUP(U750,Master[Company],Master[Loading Location],"NA",0,1))</f>
        <v/>
      </c>
      <c r="T750" s="341" t="str">
        <f t="array" ref="T750">if(U750="","",XLOOKUP(U750,Master[Company],Master[Acronym],"NA",0,1))</f>
        <v/>
      </c>
      <c r="U750" s="341"/>
      <c r="V750" s="342"/>
      <c r="W750" s="342"/>
      <c r="X750" s="341" t="str">
        <f t="shared" si="2"/>
        <v/>
      </c>
      <c r="Y750" s="341" t="str">
        <f t="shared" si="3"/>
        <v/>
      </c>
      <c r="Z750" s="341"/>
      <c r="AA750" s="341"/>
      <c r="AB750" s="341"/>
      <c r="AC750" s="401"/>
      <c r="AD750" s="563"/>
      <c r="AE750" s="564"/>
      <c r="AF750" s="564"/>
      <c r="AG750" s="564"/>
      <c r="AH750" s="564"/>
      <c r="AI750" s="564"/>
      <c r="AJ750" s="564"/>
      <c r="AK750" s="564"/>
      <c r="AL750" s="563"/>
      <c r="AM750" s="564"/>
      <c r="AN750" s="564"/>
      <c r="AO750" s="564"/>
      <c r="AP750" s="564"/>
      <c r="AQ750" s="564"/>
      <c r="AR750" s="564"/>
      <c r="AS750" s="564"/>
      <c r="AT750" s="401"/>
      <c r="AU750" s="399"/>
      <c r="AV750" s="617"/>
      <c r="AW750" s="401"/>
      <c r="AX750" s="401"/>
      <c r="AY750" s="341"/>
      <c r="AZ750" s="341"/>
      <c r="BA750" s="341"/>
      <c r="BB750" s="341"/>
      <c r="BC750" s="341"/>
      <c r="BD750" s="401"/>
      <c r="BE750" s="341"/>
      <c r="BF750" s="341"/>
      <c r="BG750" s="402"/>
      <c r="BH750" s="403"/>
      <c r="BI750" s="405"/>
      <c r="BJ750" s="405"/>
      <c r="BK750" s="405"/>
      <c r="BL750" s="405"/>
      <c r="BM750" s="514"/>
    </row>
    <row r="751" ht="18.75" customHeight="1">
      <c r="A751" s="400" t="str">
        <f t="shared" si="4"/>
        <v/>
      </c>
      <c r="B751" s="341"/>
      <c r="C751" s="559"/>
      <c r="D751" s="341"/>
      <c r="E751" s="638"/>
      <c r="F751" s="393"/>
      <c r="G751" s="341" t="str">
        <f t="array" ref="G751">IF(C751="","",XLOOKUP(C751,'Master Data'!K:K,'Master Data'!N:N,"Input in Master Data",0,1))</f>
        <v/>
      </c>
      <c r="H751" s="341" t="str">
        <f t="array" ref="H751">IF(C751="","",XLOOKUP(C751,'Master Data'!K:K,'Master Data'!O:O,"Input in Master Data",0,1))</f>
        <v/>
      </c>
      <c r="I751" s="341" t="str">
        <f t="array" ref="I751">if(U751="","",XLOOKUP(U751,Master[Company],Master[Blow],"Unknown",0,1))</f>
        <v/>
      </c>
      <c r="J751" s="341" t="str">
        <f t="array" ref="J751">if(U751="","",XLOOKUP(U751,Master[Company],Master[Pigging],"Unknown",0,1))</f>
        <v/>
      </c>
      <c r="K751" s="341" t="str">
        <f t="array" ref="K751">if(U751="","",XLOOKUP(U751,Master[Company],Master[Load Method],"Unknown",0,1))</f>
        <v/>
      </c>
      <c r="L751" s="341" t="str">
        <f t="array" ref="L751">if(U751="","",XLOOKUP(U751,Master[Company],Master[Line Distance],"Unknown",0,1))</f>
        <v/>
      </c>
      <c r="M751" s="394"/>
      <c r="N751" s="341"/>
      <c r="O751" s="341"/>
      <c r="P751" s="341" t="str">
        <f t="array" ref="P751">if(U751="","",XLOOKUP(U751,Master[Company],Master[Terms],"NA",0,1))</f>
        <v/>
      </c>
      <c r="Q751" s="341" t="str">
        <f t="shared" si="1"/>
        <v/>
      </c>
      <c r="R751" s="341" t="str">
        <f t="array" ref="R751">if(U751="","",XLOOKUP(U751,Master[Company],Master[Group],"NA",0,1))</f>
        <v/>
      </c>
      <c r="S751" s="341" t="str">
        <f t="array" ref="S751">if(U751="","",XLOOKUP(U751,Master[Company],Master[Loading Location],"NA",0,1))</f>
        <v/>
      </c>
      <c r="T751" s="341" t="str">
        <f t="array" ref="T751">if(U751="","",XLOOKUP(U751,Master[Company],Master[Acronym],"NA",0,1))</f>
        <v/>
      </c>
      <c r="U751" s="341"/>
      <c r="V751" s="342"/>
      <c r="W751" s="342"/>
      <c r="X751" s="341" t="str">
        <f t="shared" si="2"/>
        <v/>
      </c>
      <c r="Y751" s="341" t="str">
        <f t="shared" si="3"/>
        <v/>
      </c>
      <c r="Z751" s="341"/>
      <c r="AA751" s="341"/>
      <c r="AB751" s="341"/>
      <c r="AC751" s="401"/>
      <c r="AD751" s="563"/>
      <c r="AE751" s="564"/>
      <c r="AF751" s="564"/>
      <c r="AG751" s="564"/>
      <c r="AH751" s="564"/>
      <c r="AI751" s="564"/>
      <c r="AJ751" s="564"/>
      <c r="AK751" s="564"/>
      <c r="AL751" s="563"/>
      <c r="AM751" s="564"/>
      <c r="AN751" s="564"/>
      <c r="AO751" s="564"/>
      <c r="AP751" s="564"/>
      <c r="AQ751" s="564"/>
      <c r="AR751" s="564"/>
      <c r="AS751" s="564"/>
      <c r="AT751" s="401"/>
      <c r="AU751" s="399"/>
      <c r="AV751" s="617"/>
      <c r="AW751" s="401"/>
      <c r="AX751" s="401"/>
      <c r="AY751" s="341"/>
      <c r="AZ751" s="341"/>
      <c r="BA751" s="341"/>
      <c r="BB751" s="341"/>
      <c r="BC751" s="341"/>
      <c r="BD751" s="401"/>
      <c r="BE751" s="341"/>
      <c r="BF751" s="341"/>
      <c r="BG751" s="402"/>
      <c r="BH751" s="403"/>
      <c r="BI751" s="405"/>
      <c r="BJ751" s="405"/>
      <c r="BK751" s="405"/>
      <c r="BL751" s="405"/>
      <c r="BM751" s="514"/>
    </row>
    <row r="752" ht="18.75" customHeight="1">
      <c r="A752" s="400" t="str">
        <f t="shared" si="4"/>
        <v/>
      </c>
      <c r="B752" s="341"/>
      <c r="C752" s="559"/>
      <c r="D752" s="341"/>
      <c r="E752" s="638"/>
      <c r="F752" s="393"/>
      <c r="G752" s="341" t="str">
        <f t="array" ref="G752">IF(C752="","",XLOOKUP(C752,'Master Data'!K:K,'Master Data'!N:N,"Input in Master Data",0,1))</f>
        <v/>
      </c>
      <c r="H752" s="341" t="str">
        <f t="array" ref="H752">IF(C752="","",XLOOKUP(C752,'Master Data'!K:K,'Master Data'!O:O,"Input in Master Data",0,1))</f>
        <v/>
      </c>
      <c r="I752" s="341" t="str">
        <f t="array" ref="I752">if(U752="","",XLOOKUP(U752,Master[Company],Master[Blow],"Unknown",0,1))</f>
        <v/>
      </c>
      <c r="J752" s="341" t="str">
        <f t="array" ref="J752">if(U752="","",XLOOKUP(U752,Master[Company],Master[Pigging],"Unknown",0,1))</f>
        <v/>
      </c>
      <c r="K752" s="341" t="str">
        <f t="array" ref="K752">if(U752="","",XLOOKUP(U752,Master[Company],Master[Load Method],"Unknown",0,1))</f>
        <v/>
      </c>
      <c r="L752" s="341" t="str">
        <f t="array" ref="L752">if(U752="","",XLOOKUP(U752,Master[Company],Master[Line Distance],"Unknown",0,1))</f>
        <v/>
      </c>
      <c r="M752" s="394"/>
      <c r="N752" s="341"/>
      <c r="O752" s="341"/>
      <c r="P752" s="341" t="str">
        <f t="array" ref="P752">if(U752="","",XLOOKUP(U752,Master[Company],Master[Terms],"NA",0,1))</f>
        <v/>
      </c>
      <c r="Q752" s="341" t="str">
        <f t="shared" si="1"/>
        <v/>
      </c>
      <c r="R752" s="341" t="str">
        <f t="array" ref="R752">if(U752="","",XLOOKUP(U752,Master[Company],Master[Group],"NA",0,1))</f>
        <v/>
      </c>
      <c r="S752" s="341" t="str">
        <f t="array" ref="S752">if(U752="","",XLOOKUP(U752,Master[Company],Master[Loading Location],"NA",0,1))</f>
        <v/>
      </c>
      <c r="T752" s="341" t="str">
        <f t="array" ref="T752">if(U752="","",XLOOKUP(U752,Master[Company],Master[Acronym],"NA",0,1))</f>
        <v/>
      </c>
      <c r="U752" s="341"/>
      <c r="V752" s="342"/>
      <c r="W752" s="342"/>
      <c r="X752" s="341" t="str">
        <f t="shared" si="2"/>
        <v/>
      </c>
      <c r="Y752" s="341" t="str">
        <f t="shared" si="3"/>
        <v/>
      </c>
      <c r="Z752" s="341"/>
      <c r="AA752" s="341"/>
      <c r="AB752" s="341"/>
      <c r="AC752" s="401"/>
      <c r="AD752" s="563"/>
      <c r="AE752" s="564"/>
      <c r="AF752" s="564"/>
      <c r="AG752" s="564"/>
      <c r="AH752" s="564"/>
      <c r="AI752" s="564"/>
      <c r="AJ752" s="564"/>
      <c r="AK752" s="564"/>
      <c r="AL752" s="563"/>
      <c r="AM752" s="564"/>
      <c r="AN752" s="564"/>
      <c r="AO752" s="564"/>
      <c r="AP752" s="564"/>
      <c r="AQ752" s="564"/>
      <c r="AR752" s="564"/>
      <c r="AS752" s="564"/>
      <c r="AT752" s="401"/>
      <c r="AU752" s="399"/>
      <c r="AV752" s="617"/>
      <c r="AW752" s="401"/>
      <c r="AX752" s="401"/>
      <c r="AY752" s="341"/>
      <c r="AZ752" s="341"/>
      <c r="BA752" s="341"/>
      <c r="BB752" s="341"/>
      <c r="BC752" s="341"/>
      <c r="BD752" s="401"/>
      <c r="BE752" s="341"/>
      <c r="BF752" s="341"/>
      <c r="BG752" s="402"/>
      <c r="BH752" s="403"/>
      <c r="BI752" s="405"/>
      <c r="BJ752" s="405"/>
      <c r="BK752" s="405"/>
      <c r="BL752" s="405"/>
      <c r="BM752" s="514"/>
    </row>
    <row r="753" ht="18.75" customHeight="1">
      <c r="A753" s="400" t="str">
        <f t="shared" si="4"/>
        <v/>
      </c>
      <c r="B753" s="341"/>
      <c r="C753" s="559"/>
      <c r="D753" s="341"/>
      <c r="E753" s="638"/>
      <c r="F753" s="393"/>
      <c r="G753" s="341" t="str">
        <f t="array" ref="G753">IF(C753="","",XLOOKUP(C753,'Master Data'!K:K,'Master Data'!N:N,"Input in Master Data",0,1))</f>
        <v/>
      </c>
      <c r="H753" s="341" t="str">
        <f t="array" ref="H753">IF(C753="","",XLOOKUP(C753,'Master Data'!K:K,'Master Data'!O:O,"Input in Master Data",0,1))</f>
        <v/>
      </c>
      <c r="I753" s="341" t="str">
        <f t="array" ref="I753">if(U753="","",XLOOKUP(U753,Master[Company],Master[Blow],"Unknown",0,1))</f>
        <v/>
      </c>
      <c r="J753" s="341" t="str">
        <f t="array" ref="J753">if(U753="","",XLOOKUP(U753,Master[Company],Master[Pigging],"Unknown",0,1))</f>
        <v/>
      </c>
      <c r="K753" s="341" t="str">
        <f t="array" ref="K753">if(U753="","",XLOOKUP(U753,Master[Company],Master[Load Method],"Unknown",0,1))</f>
        <v/>
      </c>
      <c r="L753" s="341" t="str">
        <f t="array" ref="L753">if(U753="","",XLOOKUP(U753,Master[Company],Master[Line Distance],"Unknown",0,1))</f>
        <v/>
      </c>
      <c r="M753" s="394"/>
      <c r="N753" s="341"/>
      <c r="O753" s="341"/>
      <c r="P753" s="341" t="str">
        <f t="array" ref="P753">if(U753="","",XLOOKUP(U753,Master[Company],Master[Terms],"NA",0,1))</f>
        <v/>
      </c>
      <c r="Q753" s="341" t="str">
        <f t="shared" si="1"/>
        <v/>
      </c>
      <c r="R753" s="341" t="str">
        <f t="array" ref="R753">if(U753="","",XLOOKUP(U753,Master[Company],Master[Group],"NA",0,1))</f>
        <v/>
      </c>
      <c r="S753" s="341" t="str">
        <f t="array" ref="S753">if(U753="","",XLOOKUP(U753,Master[Company],Master[Loading Location],"NA",0,1))</f>
        <v/>
      </c>
      <c r="T753" s="341" t="str">
        <f t="array" ref="T753">if(U753="","",XLOOKUP(U753,Master[Company],Master[Acronym],"NA",0,1))</f>
        <v/>
      </c>
      <c r="U753" s="341"/>
      <c r="V753" s="342"/>
      <c r="W753" s="342"/>
      <c r="X753" s="341" t="str">
        <f t="shared" si="2"/>
        <v/>
      </c>
      <c r="Y753" s="341" t="str">
        <f t="shared" si="3"/>
        <v/>
      </c>
      <c r="Z753" s="341"/>
      <c r="AA753" s="341"/>
      <c r="AB753" s="341"/>
      <c r="AC753" s="401"/>
      <c r="AD753" s="563"/>
      <c r="AE753" s="564"/>
      <c r="AF753" s="564"/>
      <c r="AG753" s="564"/>
      <c r="AH753" s="564"/>
      <c r="AI753" s="564"/>
      <c r="AJ753" s="564"/>
      <c r="AK753" s="564"/>
      <c r="AL753" s="563"/>
      <c r="AM753" s="564"/>
      <c r="AN753" s="564"/>
      <c r="AO753" s="564"/>
      <c r="AP753" s="564"/>
      <c r="AQ753" s="564"/>
      <c r="AR753" s="564"/>
      <c r="AS753" s="564"/>
      <c r="AT753" s="401"/>
      <c r="AU753" s="399"/>
      <c r="AV753" s="617"/>
      <c r="AW753" s="401"/>
      <c r="AX753" s="401"/>
      <c r="AY753" s="341"/>
      <c r="AZ753" s="341"/>
      <c r="BA753" s="341"/>
      <c r="BB753" s="341"/>
      <c r="BC753" s="341"/>
      <c r="BD753" s="401"/>
      <c r="BE753" s="341"/>
      <c r="BF753" s="341"/>
      <c r="BG753" s="402"/>
      <c r="BH753" s="403"/>
      <c r="BI753" s="405"/>
      <c r="BJ753" s="405"/>
      <c r="BK753" s="405"/>
      <c r="BL753" s="405"/>
      <c r="BM753" s="514"/>
    </row>
    <row r="754" ht="18.75" customHeight="1">
      <c r="A754" s="400" t="str">
        <f t="shared" si="4"/>
        <v/>
      </c>
      <c r="B754" s="341"/>
      <c r="C754" s="559"/>
      <c r="D754" s="341"/>
      <c r="E754" s="638"/>
      <c r="F754" s="393"/>
      <c r="G754" s="341" t="str">
        <f t="array" ref="G754">IF(C754="","",XLOOKUP(C754,'Master Data'!K:K,'Master Data'!N:N,"Input in Master Data",0,1))</f>
        <v/>
      </c>
      <c r="H754" s="341" t="str">
        <f t="array" ref="H754">IF(C754="","",XLOOKUP(C754,'Master Data'!K:K,'Master Data'!O:O,"Input in Master Data",0,1))</f>
        <v/>
      </c>
      <c r="I754" s="341" t="str">
        <f t="array" ref="I754">if(U754="","",XLOOKUP(U754,Master[Company],Master[Blow],"Unknown",0,1))</f>
        <v/>
      </c>
      <c r="J754" s="341" t="str">
        <f t="array" ref="J754">if(U754="","",XLOOKUP(U754,Master[Company],Master[Pigging],"Unknown",0,1))</f>
        <v/>
      </c>
      <c r="K754" s="341" t="str">
        <f t="array" ref="K754">if(U754="","",XLOOKUP(U754,Master[Company],Master[Load Method],"Unknown",0,1))</f>
        <v/>
      </c>
      <c r="L754" s="341" t="str">
        <f t="array" ref="L754">if(U754="","",XLOOKUP(U754,Master[Company],Master[Line Distance],"Unknown",0,1))</f>
        <v/>
      </c>
      <c r="M754" s="394"/>
      <c r="N754" s="341"/>
      <c r="O754" s="341"/>
      <c r="P754" s="341" t="str">
        <f t="array" ref="P754">if(U754="","",XLOOKUP(U754,Master[Company],Master[Terms],"NA",0,1))</f>
        <v/>
      </c>
      <c r="Q754" s="341" t="str">
        <f t="shared" si="1"/>
        <v/>
      </c>
      <c r="R754" s="341" t="str">
        <f t="array" ref="R754">if(U754="","",XLOOKUP(U754,Master[Company],Master[Group],"NA",0,1))</f>
        <v/>
      </c>
      <c r="S754" s="341" t="str">
        <f t="array" ref="S754">if(U754="","",XLOOKUP(U754,Master[Company],Master[Loading Location],"NA",0,1))</f>
        <v/>
      </c>
      <c r="T754" s="341" t="str">
        <f t="array" ref="T754">if(U754="","",XLOOKUP(U754,Master[Company],Master[Acronym],"NA",0,1))</f>
        <v/>
      </c>
      <c r="U754" s="341"/>
      <c r="V754" s="342"/>
      <c r="W754" s="342"/>
      <c r="X754" s="341" t="str">
        <f t="shared" si="2"/>
        <v/>
      </c>
      <c r="Y754" s="341" t="str">
        <f t="shared" si="3"/>
        <v/>
      </c>
      <c r="Z754" s="341"/>
      <c r="AA754" s="341"/>
      <c r="AB754" s="341"/>
      <c r="AC754" s="401"/>
      <c r="AD754" s="563"/>
      <c r="AE754" s="564"/>
      <c r="AF754" s="564"/>
      <c r="AG754" s="564"/>
      <c r="AH754" s="564"/>
      <c r="AI754" s="564"/>
      <c r="AJ754" s="564"/>
      <c r="AK754" s="564"/>
      <c r="AL754" s="563"/>
      <c r="AM754" s="564"/>
      <c r="AN754" s="564"/>
      <c r="AO754" s="564"/>
      <c r="AP754" s="564"/>
      <c r="AQ754" s="564"/>
      <c r="AR754" s="564"/>
      <c r="AS754" s="564"/>
      <c r="AT754" s="401"/>
      <c r="AU754" s="399"/>
      <c r="AV754" s="617"/>
      <c r="AW754" s="401"/>
      <c r="AX754" s="401"/>
      <c r="AY754" s="341"/>
      <c r="AZ754" s="341"/>
      <c r="BA754" s="341"/>
      <c r="BB754" s="341"/>
      <c r="BC754" s="341"/>
      <c r="BD754" s="401"/>
      <c r="BE754" s="341"/>
      <c r="BF754" s="341"/>
      <c r="BG754" s="402"/>
      <c r="BH754" s="403"/>
      <c r="BI754" s="405"/>
      <c r="BJ754" s="405"/>
      <c r="BK754" s="405"/>
      <c r="BL754" s="405"/>
      <c r="BM754" s="514"/>
    </row>
    <row r="755" ht="18.75" customHeight="1">
      <c r="A755" s="400" t="str">
        <f t="shared" si="4"/>
        <v/>
      </c>
      <c r="B755" s="341"/>
      <c r="C755" s="559"/>
      <c r="D755" s="341"/>
      <c r="E755" s="638"/>
      <c r="F755" s="393"/>
      <c r="G755" s="341" t="str">
        <f t="array" ref="G755">IF(C755="","",XLOOKUP(C755,'Master Data'!K:K,'Master Data'!N:N,"Input in Master Data",0,1))</f>
        <v/>
      </c>
      <c r="H755" s="341" t="str">
        <f t="array" ref="H755">IF(C755="","",XLOOKUP(C755,'Master Data'!K:K,'Master Data'!O:O,"Input in Master Data",0,1))</f>
        <v/>
      </c>
      <c r="I755" s="341" t="str">
        <f t="array" ref="I755">if(U755="","",XLOOKUP(U755,Master[Company],Master[Blow],"Unknown",0,1))</f>
        <v/>
      </c>
      <c r="J755" s="341" t="str">
        <f t="array" ref="J755">if(U755="","",XLOOKUP(U755,Master[Company],Master[Pigging],"Unknown",0,1))</f>
        <v/>
      </c>
      <c r="K755" s="341" t="str">
        <f t="array" ref="K755">if(U755="","",XLOOKUP(U755,Master[Company],Master[Load Method],"Unknown",0,1))</f>
        <v/>
      </c>
      <c r="L755" s="341" t="str">
        <f t="array" ref="L755">if(U755="","",XLOOKUP(U755,Master[Company],Master[Line Distance],"Unknown",0,1))</f>
        <v/>
      </c>
      <c r="M755" s="394"/>
      <c r="N755" s="341"/>
      <c r="O755" s="341"/>
      <c r="P755" s="341" t="str">
        <f t="array" ref="P755">if(U755="","",XLOOKUP(U755,Master[Company],Master[Terms],"NA",0,1))</f>
        <v/>
      </c>
      <c r="Q755" s="341" t="str">
        <f t="shared" si="1"/>
        <v/>
      </c>
      <c r="R755" s="341" t="str">
        <f t="array" ref="R755">if(U755="","",XLOOKUP(U755,Master[Company],Master[Group],"NA",0,1))</f>
        <v/>
      </c>
      <c r="S755" s="341" t="str">
        <f t="array" ref="S755">if(U755="","",XLOOKUP(U755,Master[Company],Master[Loading Location],"NA",0,1))</f>
        <v/>
      </c>
      <c r="T755" s="341" t="str">
        <f t="array" ref="T755">if(U755="","",XLOOKUP(U755,Master[Company],Master[Acronym],"NA",0,1))</f>
        <v/>
      </c>
      <c r="U755" s="341"/>
      <c r="V755" s="342"/>
      <c r="W755" s="342"/>
      <c r="X755" s="341" t="str">
        <f t="shared" si="2"/>
        <v/>
      </c>
      <c r="Y755" s="341" t="str">
        <f t="shared" si="3"/>
        <v/>
      </c>
      <c r="Z755" s="341"/>
      <c r="AA755" s="341"/>
      <c r="AB755" s="341"/>
      <c r="AC755" s="401"/>
      <c r="AD755" s="563"/>
      <c r="AE755" s="564"/>
      <c r="AF755" s="564"/>
      <c r="AG755" s="564"/>
      <c r="AH755" s="564"/>
      <c r="AI755" s="564"/>
      <c r="AJ755" s="564"/>
      <c r="AK755" s="564"/>
      <c r="AL755" s="563"/>
      <c r="AM755" s="564"/>
      <c r="AN755" s="564"/>
      <c r="AO755" s="564"/>
      <c r="AP755" s="564"/>
      <c r="AQ755" s="564"/>
      <c r="AR755" s="564"/>
      <c r="AS755" s="564"/>
      <c r="AT755" s="401"/>
      <c r="AU755" s="399"/>
      <c r="AV755" s="617"/>
      <c r="AW755" s="401"/>
      <c r="AX755" s="401"/>
      <c r="AY755" s="341"/>
      <c r="AZ755" s="341"/>
      <c r="BA755" s="341"/>
      <c r="BB755" s="341"/>
      <c r="BC755" s="341"/>
      <c r="BD755" s="401"/>
      <c r="BE755" s="341"/>
      <c r="BF755" s="341"/>
      <c r="BG755" s="402"/>
      <c r="BH755" s="403"/>
      <c r="BI755" s="405"/>
      <c r="BJ755" s="405"/>
      <c r="BK755" s="405"/>
      <c r="BL755" s="405"/>
      <c r="BM755" s="514"/>
    </row>
    <row r="756" ht="18.75" customHeight="1">
      <c r="A756" s="400" t="str">
        <f t="shared" si="4"/>
        <v/>
      </c>
      <c r="B756" s="341"/>
      <c r="C756" s="559"/>
      <c r="D756" s="341"/>
      <c r="E756" s="638"/>
      <c r="F756" s="393"/>
      <c r="G756" s="341" t="str">
        <f t="array" ref="G756">IF(C756="","",XLOOKUP(C756,'Master Data'!K:K,'Master Data'!N:N,"Input in Master Data",0,1))</f>
        <v/>
      </c>
      <c r="H756" s="341" t="str">
        <f t="array" ref="H756">IF(C756="","",XLOOKUP(C756,'Master Data'!K:K,'Master Data'!O:O,"Input in Master Data",0,1))</f>
        <v/>
      </c>
      <c r="I756" s="341" t="str">
        <f t="array" ref="I756">if(U756="","",XLOOKUP(U756,Master[Company],Master[Blow],"Unknown",0,1))</f>
        <v/>
      </c>
      <c r="J756" s="341" t="str">
        <f t="array" ref="J756">if(U756="","",XLOOKUP(U756,Master[Company],Master[Pigging],"Unknown",0,1))</f>
        <v/>
      </c>
      <c r="K756" s="341" t="str">
        <f t="array" ref="K756">if(U756="","",XLOOKUP(U756,Master[Company],Master[Load Method],"Unknown",0,1))</f>
        <v/>
      </c>
      <c r="L756" s="341" t="str">
        <f t="array" ref="L756">if(U756="","",XLOOKUP(U756,Master[Company],Master[Line Distance],"Unknown",0,1))</f>
        <v/>
      </c>
      <c r="M756" s="394"/>
      <c r="N756" s="341"/>
      <c r="O756" s="341"/>
      <c r="P756" s="341" t="str">
        <f t="array" ref="P756">if(U756="","",XLOOKUP(U756,Master[Company],Master[Terms],"NA",0,1))</f>
        <v/>
      </c>
      <c r="Q756" s="341" t="str">
        <f t="shared" si="1"/>
        <v/>
      </c>
      <c r="R756" s="341" t="str">
        <f t="array" ref="R756">if(U756="","",XLOOKUP(U756,Master[Company],Master[Group],"NA",0,1))</f>
        <v/>
      </c>
      <c r="S756" s="341" t="str">
        <f t="array" ref="S756">if(U756="","",XLOOKUP(U756,Master[Company],Master[Loading Location],"NA",0,1))</f>
        <v/>
      </c>
      <c r="T756" s="341" t="str">
        <f t="array" ref="T756">if(U756="","",XLOOKUP(U756,Master[Company],Master[Acronym],"NA",0,1))</f>
        <v/>
      </c>
      <c r="U756" s="341"/>
      <c r="V756" s="342"/>
      <c r="W756" s="342"/>
      <c r="X756" s="341" t="str">
        <f t="shared" si="2"/>
        <v/>
      </c>
      <c r="Y756" s="341" t="str">
        <f t="shared" si="3"/>
        <v/>
      </c>
      <c r="Z756" s="341"/>
      <c r="AA756" s="341"/>
      <c r="AB756" s="341"/>
      <c r="AC756" s="401"/>
      <c r="AD756" s="563"/>
      <c r="AE756" s="564"/>
      <c r="AF756" s="564"/>
      <c r="AG756" s="564"/>
      <c r="AH756" s="564"/>
      <c r="AI756" s="564"/>
      <c r="AJ756" s="564"/>
      <c r="AK756" s="564"/>
      <c r="AL756" s="563"/>
      <c r="AM756" s="564"/>
      <c r="AN756" s="564"/>
      <c r="AO756" s="564"/>
      <c r="AP756" s="564"/>
      <c r="AQ756" s="564"/>
      <c r="AR756" s="564"/>
      <c r="AS756" s="564"/>
      <c r="AT756" s="401"/>
      <c r="AU756" s="399"/>
      <c r="AV756" s="617"/>
      <c r="AW756" s="401"/>
      <c r="AX756" s="401"/>
      <c r="AY756" s="341"/>
      <c r="AZ756" s="341"/>
      <c r="BA756" s="341"/>
      <c r="BB756" s="341"/>
      <c r="BC756" s="341"/>
      <c r="BD756" s="401"/>
      <c r="BE756" s="341"/>
      <c r="BF756" s="341"/>
      <c r="BG756" s="402"/>
      <c r="BH756" s="403"/>
      <c r="BI756" s="405"/>
      <c r="BJ756" s="405"/>
      <c r="BK756" s="405"/>
      <c r="BL756" s="405"/>
      <c r="BM756" s="514"/>
    </row>
    <row r="757" ht="18.75" customHeight="1">
      <c r="A757" s="400" t="str">
        <f t="shared" si="4"/>
        <v/>
      </c>
      <c r="B757" s="341"/>
      <c r="C757" s="559"/>
      <c r="D757" s="341"/>
      <c r="E757" s="638"/>
      <c r="F757" s="393"/>
      <c r="G757" s="341" t="str">
        <f t="array" ref="G757">IF(C757="","",XLOOKUP(C757,'Master Data'!K:K,'Master Data'!N:N,"Input in Master Data",0,1))</f>
        <v/>
      </c>
      <c r="H757" s="341" t="str">
        <f t="array" ref="H757">IF(C757="","",XLOOKUP(C757,'Master Data'!K:K,'Master Data'!O:O,"Input in Master Data",0,1))</f>
        <v/>
      </c>
      <c r="I757" s="341" t="str">
        <f t="array" ref="I757">if(U757="","",XLOOKUP(U757,Master[Company],Master[Blow],"Unknown",0,1))</f>
        <v/>
      </c>
      <c r="J757" s="341" t="str">
        <f t="array" ref="J757">if(U757="","",XLOOKUP(U757,Master[Company],Master[Pigging],"Unknown",0,1))</f>
        <v/>
      </c>
      <c r="K757" s="341" t="str">
        <f t="array" ref="K757">if(U757="","",XLOOKUP(U757,Master[Company],Master[Load Method],"Unknown",0,1))</f>
        <v/>
      </c>
      <c r="L757" s="341" t="str">
        <f t="array" ref="L757">if(U757="","",XLOOKUP(U757,Master[Company],Master[Line Distance],"Unknown",0,1))</f>
        <v/>
      </c>
      <c r="M757" s="394"/>
      <c r="N757" s="341"/>
      <c r="O757" s="341"/>
      <c r="P757" s="341" t="str">
        <f t="array" ref="P757">if(U757="","",XLOOKUP(U757,Master[Company],Master[Terms],"NA",0,1))</f>
        <v/>
      </c>
      <c r="Q757" s="341" t="str">
        <f t="shared" si="1"/>
        <v/>
      </c>
      <c r="R757" s="341" t="str">
        <f t="array" ref="R757">if(U757="","",XLOOKUP(U757,Master[Company],Master[Group],"NA",0,1))</f>
        <v/>
      </c>
      <c r="S757" s="341" t="str">
        <f t="array" ref="S757">if(U757="","",XLOOKUP(U757,Master[Company],Master[Loading Location],"NA",0,1))</f>
        <v/>
      </c>
      <c r="T757" s="341" t="str">
        <f t="array" ref="T757">if(U757="","",XLOOKUP(U757,Master[Company],Master[Acronym],"NA",0,1))</f>
        <v/>
      </c>
      <c r="U757" s="341"/>
      <c r="V757" s="342"/>
      <c r="W757" s="342"/>
      <c r="X757" s="341" t="str">
        <f t="shared" si="2"/>
        <v/>
      </c>
      <c r="Y757" s="341" t="str">
        <f t="shared" si="3"/>
        <v/>
      </c>
      <c r="Z757" s="341"/>
      <c r="AA757" s="341"/>
      <c r="AB757" s="341"/>
      <c r="AC757" s="401"/>
      <c r="AD757" s="563"/>
      <c r="AE757" s="564"/>
      <c r="AF757" s="564"/>
      <c r="AG757" s="564"/>
      <c r="AH757" s="564"/>
      <c r="AI757" s="564"/>
      <c r="AJ757" s="564"/>
      <c r="AK757" s="564"/>
      <c r="AL757" s="563"/>
      <c r="AM757" s="564"/>
      <c r="AN757" s="564"/>
      <c r="AO757" s="564"/>
      <c r="AP757" s="564"/>
      <c r="AQ757" s="564"/>
      <c r="AR757" s="564"/>
      <c r="AS757" s="564"/>
      <c r="AT757" s="401"/>
      <c r="AU757" s="399"/>
      <c r="AV757" s="617"/>
      <c r="AW757" s="401"/>
      <c r="AX757" s="401"/>
      <c r="AY757" s="341"/>
      <c r="AZ757" s="341"/>
      <c r="BA757" s="341"/>
      <c r="BB757" s="341"/>
      <c r="BC757" s="341"/>
      <c r="BD757" s="401"/>
      <c r="BE757" s="341"/>
      <c r="BF757" s="341"/>
      <c r="BG757" s="402"/>
      <c r="BH757" s="403"/>
      <c r="BI757" s="405"/>
      <c r="BJ757" s="405"/>
      <c r="BK757" s="405"/>
      <c r="BL757" s="405"/>
      <c r="BM757" s="514"/>
    </row>
    <row r="758" ht="18.75" customHeight="1">
      <c r="A758" s="400" t="str">
        <f t="shared" si="4"/>
        <v/>
      </c>
      <c r="B758" s="341"/>
      <c r="C758" s="559"/>
      <c r="D758" s="341"/>
      <c r="E758" s="638"/>
      <c r="F758" s="393"/>
      <c r="G758" s="341" t="str">
        <f t="array" ref="G758">IF(C758="","",XLOOKUP(C758,'Master Data'!K:K,'Master Data'!N:N,"Input in Master Data",0,1))</f>
        <v/>
      </c>
      <c r="H758" s="341" t="str">
        <f t="array" ref="H758">IF(C758="","",XLOOKUP(C758,'Master Data'!K:K,'Master Data'!O:O,"Input in Master Data",0,1))</f>
        <v/>
      </c>
      <c r="I758" s="341" t="str">
        <f t="array" ref="I758">if(U758="","",XLOOKUP(U758,Master[Company],Master[Blow],"Unknown",0,1))</f>
        <v/>
      </c>
      <c r="J758" s="341" t="str">
        <f t="array" ref="J758">if(U758="","",XLOOKUP(U758,Master[Company],Master[Pigging],"Unknown",0,1))</f>
        <v/>
      </c>
      <c r="K758" s="341" t="str">
        <f t="array" ref="K758">if(U758="","",XLOOKUP(U758,Master[Company],Master[Load Method],"Unknown",0,1))</f>
        <v/>
      </c>
      <c r="L758" s="341" t="str">
        <f t="array" ref="L758">if(U758="","",XLOOKUP(U758,Master[Company],Master[Line Distance],"Unknown",0,1))</f>
        <v/>
      </c>
      <c r="M758" s="394"/>
      <c r="N758" s="341"/>
      <c r="O758" s="341"/>
      <c r="P758" s="341" t="str">
        <f t="array" ref="P758">if(U758="","",XLOOKUP(U758,Master[Company],Master[Terms],"NA",0,1))</f>
        <v/>
      </c>
      <c r="Q758" s="341" t="str">
        <f t="shared" si="1"/>
        <v/>
      </c>
      <c r="R758" s="341" t="str">
        <f t="array" ref="R758">if(U758="","",XLOOKUP(U758,Master[Company],Master[Group],"NA",0,1))</f>
        <v/>
      </c>
      <c r="S758" s="341" t="str">
        <f t="array" ref="S758">if(U758="","",XLOOKUP(U758,Master[Company],Master[Loading Location],"NA",0,1))</f>
        <v/>
      </c>
      <c r="T758" s="341" t="str">
        <f t="array" ref="T758">if(U758="","",XLOOKUP(U758,Master[Company],Master[Acronym],"NA",0,1))</f>
        <v/>
      </c>
      <c r="U758" s="341"/>
      <c r="V758" s="342"/>
      <c r="W758" s="342"/>
      <c r="X758" s="341" t="str">
        <f t="shared" si="2"/>
        <v/>
      </c>
      <c r="Y758" s="341" t="str">
        <f t="shared" si="3"/>
        <v/>
      </c>
      <c r="Z758" s="341"/>
      <c r="AA758" s="341"/>
      <c r="AB758" s="341"/>
      <c r="AC758" s="401"/>
      <c r="AD758" s="563"/>
      <c r="AE758" s="564"/>
      <c r="AF758" s="564"/>
      <c r="AG758" s="564"/>
      <c r="AH758" s="564"/>
      <c r="AI758" s="564"/>
      <c r="AJ758" s="564"/>
      <c r="AK758" s="564"/>
      <c r="AL758" s="563"/>
      <c r="AM758" s="564"/>
      <c r="AN758" s="564"/>
      <c r="AO758" s="564"/>
      <c r="AP758" s="564"/>
      <c r="AQ758" s="564"/>
      <c r="AR758" s="564"/>
      <c r="AS758" s="564"/>
      <c r="AT758" s="401"/>
      <c r="AU758" s="399"/>
      <c r="AV758" s="617"/>
      <c r="AW758" s="401"/>
      <c r="AX758" s="401"/>
      <c r="AY758" s="341"/>
      <c r="AZ758" s="341"/>
      <c r="BA758" s="341"/>
      <c r="BB758" s="341"/>
      <c r="BC758" s="341"/>
      <c r="BD758" s="401"/>
      <c r="BE758" s="341"/>
      <c r="BF758" s="341"/>
      <c r="BG758" s="402"/>
      <c r="BH758" s="403"/>
      <c r="BI758" s="405"/>
      <c r="BJ758" s="405"/>
      <c r="BK758" s="405"/>
      <c r="BL758" s="405"/>
      <c r="BM758" s="514"/>
    </row>
    <row r="759" ht="18.75" customHeight="1">
      <c r="A759" s="400" t="str">
        <f t="shared" si="4"/>
        <v/>
      </c>
      <c r="B759" s="341"/>
      <c r="C759" s="559"/>
      <c r="D759" s="341"/>
      <c r="E759" s="638"/>
      <c r="F759" s="393"/>
      <c r="G759" s="341" t="str">
        <f t="array" ref="G759">IF(C759="","",XLOOKUP(C759,'Master Data'!K:K,'Master Data'!N:N,"Input in Master Data",0,1))</f>
        <v/>
      </c>
      <c r="H759" s="341" t="str">
        <f t="array" ref="H759">IF(C759="","",XLOOKUP(C759,'Master Data'!K:K,'Master Data'!O:O,"Input in Master Data",0,1))</f>
        <v/>
      </c>
      <c r="I759" s="341" t="str">
        <f t="array" ref="I759">if(U759="","",XLOOKUP(U759,Master[Company],Master[Blow],"Unknown",0,1))</f>
        <v/>
      </c>
      <c r="J759" s="341" t="str">
        <f t="array" ref="J759">if(U759="","",XLOOKUP(U759,Master[Company],Master[Pigging],"Unknown",0,1))</f>
        <v/>
      </c>
      <c r="K759" s="341" t="str">
        <f t="array" ref="K759">if(U759="","",XLOOKUP(U759,Master[Company],Master[Load Method],"Unknown",0,1))</f>
        <v/>
      </c>
      <c r="L759" s="341" t="str">
        <f t="array" ref="L759">if(U759="","",XLOOKUP(U759,Master[Company],Master[Line Distance],"Unknown",0,1))</f>
        <v/>
      </c>
      <c r="M759" s="394"/>
      <c r="N759" s="341"/>
      <c r="O759" s="341"/>
      <c r="P759" s="341" t="str">
        <f t="array" ref="P759">if(U759="","",XLOOKUP(U759,Master[Company],Master[Terms],"NA",0,1))</f>
        <v/>
      </c>
      <c r="Q759" s="341" t="str">
        <f t="shared" si="1"/>
        <v/>
      </c>
      <c r="R759" s="341" t="str">
        <f t="array" ref="R759">if(U759="","",XLOOKUP(U759,Master[Company],Master[Group],"NA",0,1))</f>
        <v/>
      </c>
      <c r="S759" s="341" t="str">
        <f t="array" ref="S759">if(U759="","",XLOOKUP(U759,Master[Company],Master[Loading Location],"NA",0,1))</f>
        <v/>
      </c>
      <c r="T759" s="341" t="str">
        <f t="array" ref="T759">if(U759="","",XLOOKUP(U759,Master[Company],Master[Acronym],"NA",0,1))</f>
        <v/>
      </c>
      <c r="U759" s="341"/>
      <c r="V759" s="342"/>
      <c r="W759" s="342"/>
      <c r="X759" s="341" t="str">
        <f t="shared" si="2"/>
        <v/>
      </c>
      <c r="Y759" s="341" t="str">
        <f t="shared" si="3"/>
        <v/>
      </c>
      <c r="Z759" s="341"/>
      <c r="AA759" s="341"/>
      <c r="AB759" s="341"/>
      <c r="AC759" s="401"/>
      <c r="AD759" s="563"/>
      <c r="AE759" s="564"/>
      <c r="AF759" s="564"/>
      <c r="AG759" s="564"/>
      <c r="AH759" s="564"/>
      <c r="AI759" s="564"/>
      <c r="AJ759" s="564"/>
      <c r="AK759" s="564"/>
      <c r="AL759" s="563"/>
      <c r="AM759" s="564"/>
      <c r="AN759" s="564"/>
      <c r="AO759" s="564"/>
      <c r="AP759" s="564"/>
      <c r="AQ759" s="564"/>
      <c r="AR759" s="564"/>
      <c r="AS759" s="564"/>
      <c r="AT759" s="401"/>
      <c r="AU759" s="399"/>
      <c r="AV759" s="617"/>
      <c r="AW759" s="401"/>
      <c r="AX759" s="401"/>
      <c r="AY759" s="341"/>
      <c r="AZ759" s="341"/>
      <c r="BA759" s="341"/>
      <c r="BB759" s="341"/>
      <c r="BC759" s="341"/>
      <c r="BD759" s="401"/>
      <c r="BE759" s="341"/>
      <c r="BF759" s="341"/>
      <c r="BG759" s="402"/>
      <c r="BH759" s="403"/>
      <c r="BI759" s="405"/>
      <c r="BJ759" s="405"/>
      <c r="BK759" s="405"/>
      <c r="BL759" s="405"/>
      <c r="BM759" s="514"/>
    </row>
    <row r="760" ht="18.75" customHeight="1">
      <c r="A760" s="400" t="str">
        <f t="shared" si="4"/>
        <v/>
      </c>
      <c r="B760" s="341"/>
      <c r="C760" s="559"/>
      <c r="D760" s="341"/>
      <c r="E760" s="638"/>
      <c r="F760" s="393"/>
      <c r="G760" s="341" t="str">
        <f t="array" ref="G760">IF(C760="","",XLOOKUP(C760,'Master Data'!K:K,'Master Data'!N:N,"Input in Master Data",0,1))</f>
        <v/>
      </c>
      <c r="H760" s="341" t="str">
        <f t="array" ref="H760">IF(C760="","",XLOOKUP(C760,'Master Data'!K:K,'Master Data'!O:O,"Input in Master Data",0,1))</f>
        <v/>
      </c>
      <c r="I760" s="341" t="str">
        <f t="array" ref="I760">if(U760="","",XLOOKUP(U760,Master[Company],Master[Blow],"Unknown",0,1))</f>
        <v/>
      </c>
      <c r="J760" s="341" t="str">
        <f t="array" ref="J760">if(U760="","",XLOOKUP(U760,Master[Company],Master[Pigging],"Unknown",0,1))</f>
        <v/>
      </c>
      <c r="K760" s="341" t="str">
        <f t="array" ref="K760">if(U760="","",XLOOKUP(U760,Master[Company],Master[Load Method],"Unknown",0,1))</f>
        <v/>
      </c>
      <c r="L760" s="341" t="str">
        <f t="array" ref="L760">if(U760="","",XLOOKUP(U760,Master[Company],Master[Line Distance],"Unknown",0,1))</f>
        <v/>
      </c>
      <c r="M760" s="394"/>
      <c r="N760" s="341"/>
      <c r="O760" s="341"/>
      <c r="P760" s="341" t="str">
        <f t="array" ref="P760">if(U760="","",XLOOKUP(U760,Master[Company],Master[Terms],"NA",0,1))</f>
        <v/>
      </c>
      <c r="Q760" s="341" t="str">
        <f t="shared" si="1"/>
        <v/>
      </c>
      <c r="R760" s="341" t="str">
        <f t="array" ref="R760">if(U760="","",XLOOKUP(U760,Master[Company],Master[Group],"NA",0,1))</f>
        <v/>
      </c>
      <c r="S760" s="341" t="str">
        <f t="array" ref="S760">if(U760="","",XLOOKUP(U760,Master[Company],Master[Loading Location],"NA",0,1))</f>
        <v/>
      </c>
      <c r="T760" s="341" t="str">
        <f t="array" ref="T760">if(U760="","",XLOOKUP(U760,Master[Company],Master[Acronym],"NA",0,1))</f>
        <v/>
      </c>
      <c r="U760" s="341"/>
      <c r="V760" s="342"/>
      <c r="W760" s="342"/>
      <c r="X760" s="341" t="str">
        <f t="shared" si="2"/>
        <v/>
      </c>
      <c r="Y760" s="341" t="str">
        <f t="shared" si="3"/>
        <v/>
      </c>
      <c r="Z760" s="341"/>
      <c r="AA760" s="341"/>
      <c r="AB760" s="341"/>
      <c r="AC760" s="401"/>
      <c r="AD760" s="563"/>
      <c r="AE760" s="564"/>
      <c r="AF760" s="564"/>
      <c r="AG760" s="564"/>
      <c r="AH760" s="564"/>
      <c r="AI760" s="564"/>
      <c r="AJ760" s="564"/>
      <c r="AK760" s="564"/>
      <c r="AL760" s="563"/>
      <c r="AM760" s="564"/>
      <c r="AN760" s="564"/>
      <c r="AO760" s="564"/>
      <c r="AP760" s="564"/>
      <c r="AQ760" s="564"/>
      <c r="AR760" s="564"/>
      <c r="AS760" s="564"/>
      <c r="AT760" s="401"/>
      <c r="AU760" s="399"/>
      <c r="AV760" s="617"/>
      <c r="AW760" s="401"/>
      <c r="AX760" s="401"/>
      <c r="AY760" s="341"/>
      <c r="AZ760" s="341"/>
      <c r="BA760" s="341"/>
      <c r="BB760" s="341"/>
      <c r="BC760" s="341"/>
      <c r="BD760" s="401"/>
      <c r="BE760" s="341"/>
      <c r="BF760" s="341"/>
      <c r="BG760" s="402"/>
      <c r="BH760" s="403"/>
      <c r="BI760" s="405"/>
      <c r="BJ760" s="405"/>
      <c r="BK760" s="405"/>
      <c r="BL760" s="405"/>
      <c r="BM760" s="514"/>
    </row>
    <row r="761" ht="18.75" customHeight="1">
      <c r="A761" s="400" t="str">
        <f t="shared" si="4"/>
        <v/>
      </c>
      <c r="B761" s="341"/>
      <c r="C761" s="559"/>
      <c r="D761" s="341"/>
      <c r="E761" s="638"/>
      <c r="F761" s="393"/>
      <c r="G761" s="341" t="str">
        <f t="array" ref="G761">IF(C761="","",XLOOKUP(C761,'Master Data'!K:K,'Master Data'!N:N,"Input in Master Data",0,1))</f>
        <v/>
      </c>
      <c r="H761" s="341" t="str">
        <f t="array" ref="H761">IF(C761="","",XLOOKUP(C761,'Master Data'!K:K,'Master Data'!O:O,"Input in Master Data",0,1))</f>
        <v/>
      </c>
      <c r="I761" s="341" t="str">
        <f t="array" ref="I761">if(U761="","",XLOOKUP(U761,Master[Company],Master[Blow],"Unknown",0,1))</f>
        <v/>
      </c>
      <c r="J761" s="341" t="str">
        <f t="array" ref="J761">if(U761="","",XLOOKUP(U761,Master[Company],Master[Pigging],"Unknown",0,1))</f>
        <v/>
      </c>
      <c r="K761" s="341" t="str">
        <f t="array" ref="K761">if(U761="","",XLOOKUP(U761,Master[Company],Master[Load Method],"Unknown",0,1))</f>
        <v/>
      </c>
      <c r="L761" s="341" t="str">
        <f t="array" ref="L761">if(U761="","",XLOOKUP(U761,Master[Company],Master[Line Distance],"Unknown",0,1))</f>
        <v/>
      </c>
      <c r="M761" s="394"/>
      <c r="N761" s="341"/>
      <c r="O761" s="341"/>
      <c r="P761" s="341" t="str">
        <f t="array" ref="P761">if(U761="","",XLOOKUP(U761,Master[Company],Master[Terms],"NA",0,1))</f>
        <v/>
      </c>
      <c r="Q761" s="341" t="str">
        <f t="shared" si="1"/>
        <v/>
      </c>
      <c r="R761" s="341" t="str">
        <f t="array" ref="R761">if(U761="","",XLOOKUP(U761,Master[Company],Master[Group],"NA",0,1))</f>
        <v/>
      </c>
      <c r="S761" s="341" t="str">
        <f t="array" ref="S761">if(U761="","",XLOOKUP(U761,Master[Company],Master[Loading Location],"NA",0,1))</f>
        <v/>
      </c>
      <c r="T761" s="341" t="str">
        <f t="array" ref="T761">if(U761="","",XLOOKUP(U761,Master[Company],Master[Acronym],"NA",0,1))</f>
        <v/>
      </c>
      <c r="U761" s="341"/>
      <c r="V761" s="342"/>
      <c r="W761" s="342"/>
      <c r="X761" s="341" t="str">
        <f t="shared" si="2"/>
        <v/>
      </c>
      <c r="Y761" s="341" t="str">
        <f t="shared" si="3"/>
        <v/>
      </c>
      <c r="Z761" s="341"/>
      <c r="AA761" s="341"/>
      <c r="AB761" s="341"/>
      <c r="AC761" s="401"/>
      <c r="AD761" s="563"/>
      <c r="AE761" s="564"/>
      <c r="AF761" s="564"/>
      <c r="AG761" s="564"/>
      <c r="AH761" s="564"/>
      <c r="AI761" s="564"/>
      <c r="AJ761" s="564"/>
      <c r="AK761" s="564"/>
      <c r="AL761" s="563"/>
      <c r="AM761" s="564"/>
      <c r="AN761" s="564"/>
      <c r="AO761" s="564"/>
      <c r="AP761" s="564"/>
      <c r="AQ761" s="564"/>
      <c r="AR761" s="564"/>
      <c r="AS761" s="564"/>
      <c r="AT761" s="401"/>
      <c r="AU761" s="399"/>
      <c r="AV761" s="617"/>
      <c r="AW761" s="401"/>
      <c r="AX761" s="401"/>
      <c r="AY761" s="341"/>
      <c r="AZ761" s="341"/>
      <c r="BA761" s="341"/>
      <c r="BB761" s="341"/>
      <c r="BC761" s="341"/>
      <c r="BD761" s="401"/>
      <c r="BE761" s="341"/>
      <c r="BF761" s="341"/>
      <c r="BG761" s="402"/>
      <c r="BH761" s="403"/>
      <c r="BI761" s="405"/>
      <c r="BJ761" s="405"/>
      <c r="BK761" s="405"/>
      <c r="BL761" s="405"/>
      <c r="BM761" s="514"/>
    </row>
    <row r="762" ht="18.75" customHeight="1">
      <c r="A762" s="400" t="str">
        <f t="shared" si="4"/>
        <v/>
      </c>
      <c r="B762" s="341"/>
      <c r="C762" s="559"/>
      <c r="D762" s="341"/>
      <c r="E762" s="638"/>
      <c r="F762" s="393"/>
      <c r="G762" s="341" t="str">
        <f t="array" ref="G762">IF(C762="","",XLOOKUP(C762,'Master Data'!K:K,'Master Data'!N:N,"Input in Master Data",0,1))</f>
        <v/>
      </c>
      <c r="H762" s="341" t="str">
        <f t="array" ref="H762">IF(C762="","",XLOOKUP(C762,'Master Data'!K:K,'Master Data'!O:O,"Input in Master Data",0,1))</f>
        <v/>
      </c>
      <c r="I762" s="341" t="str">
        <f t="array" ref="I762">if(U762="","",XLOOKUP(U762,Master[Company],Master[Blow],"Unknown",0,1))</f>
        <v/>
      </c>
      <c r="J762" s="341" t="str">
        <f t="array" ref="J762">if(U762="","",XLOOKUP(U762,Master[Company],Master[Pigging],"Unknown",0,1))</f>
        <v/>
      </c>
      <c r="K762" s="341" t="str">
        <f t="array" ref="K762">if(U762="","",XLOOKUP(U762,Master[Company],Master[Load Method],"Unknown",0,1))</f>
        <v/>
      </c>
      <c r="L762" s="341" t="str">
        <f t="array" ref="L762">if(U762="","",XLOOKUP(U762,Master[Company],Master[Line Distance],"Unknown",0,1))</f>
        <v/>
      </c>
      <c r="M762" s="394"/>
      <c r="N762" s="341"/>
      <c r="O762" s="341"/>
      <c r="P762" s="341" t="str">
        <f t="array" ref="P762">if(U762="","",XLOOKUP(U762,Master[Company],Master[Terms],"NA",0,1))</f>
        <v/>
      </c>
      <c r="Q762" s="341" t="str">
        <f t="shared" si="1"/>
        <v/>
      </c>
      <c r="R762" s="341" t="str">
        <f t="array" ref="R762">if(U762="","",XLOOKUP(U762,Master[Company],Master[Group],"NA",0,1))</f>
        <v/>
      </c>
      <c r="S762" s="341" t="str">
        <f t="array" ref="S762">if(U762="","",XLOOKUP(U762,Master[Company],Master[Loading Location],"NA",0,1))</f>
        <v/>
      </c>
      <c r="T762" s="341" t="str">
        <f t="array" ref="T762">if(U762="","",XLOOKUP(U762,Master[Company],Master[Acronym],"NA",0,1))</f>
        <v/>
      </c>
      <c r="U762" s="341"/>
      <c r="V762" s="342"/>
      <c r="W762" s="342"/>
      <c r="X762" s="341" t="str">
        <f t="shared" si="2"/>
        <v/>
      </c>
      <c r="Y762" s="341" t="str">
        <f t="shared" si="3"/>
        <v/>
      </c>
      <c r="Z762" s="341"/>
      <c r="AA762" s="341"/>
      <c r="AB762" s="341"/>
      <c r="AC762" s="401"/>
      <c r="AD762" s="563"/>
      <c r="AE762" s="564"/>
      <c r="AF762" s="564"/>
      <c r="AG762" s="564"/>
      <c r="AH762" s="564"/>
      <c r="AI762" s="564"/>
      <c r="AJ762" s="564"/>
      <c r="AK762" s="564"/>
      <c r="AL762" s="563"/>
      <c r="AM762" s="564"/>
      <c r="AN762" s="564"/>
      <c r="AO762" s="564"/>
      <c r="AP762" s="564"/>
      <c r="AQ762" s="564"/>
      <c r="AR762" s="564"/>
      <c r="AS762" s="564"/>
      <c r="AT762" s="401"/>
      <c r="AU762" s="399"/>
      <c r="AV762" s="617"/>
      <c r="AW762" s="401"/>
      <c r="AX762" s="401"/>
      <c r="AY762" s="341"/>
      <c r="AZ762" s="341"/>
      <c r="BA762" s="341"/>
      <c r="BB762" s="341"/>
      <c r="BC762" s="341"/>
      <c r="BD762" s="401"/>
      <c r="BE762" s="341"/>
      <c r="BF762" s="341"/>
      <c r="BG762" s="402"/>
      <c r="BH762" s="403"/>
      <c r="BI762" s="405"/>
      <c r="BJ762" s="405"/>
      <c r="BK762" s="405"/>
      <c r="BL762" s="405"/>
      <c r="BM762" s="514"/>
    </row>
    <row r="763" ht="18.75" customHeight="1">
      <c r="A763" s="400" t="str">
        <f t="shared" si="4"/>
        <v/>
      </c>
      <c r="B763" s="341"/>
      <c r="C763" s="559"/>
      <c r="D763" s="341"/>
      <c r="E763" s="638"/>
      <c r="F763" s="393"/>
      <c r="G763" s="341" t="str">
        <f t="array" ref="G763">IF(C763="","",XLOOKUP(C763,'Master Data'!K:K,'Master Data'!N:N,"Input in Master Data",0,1))</f>
        <v/>
      </c>
      <c r="H763" s="341" t="str">
        <f t="array" ref="H763">IF(C763="","",XLOOKUP(C763,'Master Data'!K:K,'Master Data'!O:O,"Input in Master Data",0,1))</f>
        <v/>
      </c>
      <c r="I763" s="341" t="str">
        <f t="array" ref="I763">if(U763="","",XLOOKUP(U763,Master[Company],Master[Blow],"Unknown",0,1))</f>
        <v/>
      </c>
      <c r="J763" s="341" t="str">
        <f t="array" ref="J763">if(U763="","",XLOOKUP(U763,Master[Company],Master[Pigging],"Unknown",0,1))</f>
        <v/>
      </c>
      <c r="K763" s="341" t="str">
        <f t="array" ref="K763">if(U763="","",XLOOKUP(U763,Master[Company],Master[Load Method],"Unknown",0,1))</f>
        <v/>
      </c>
      <c r="L763" s="341" t="str">
        <f t="array" ref="L763">if(U763="","",XLOOKUP(U763,Master[Company],Master[Line Distance],"Unknown",0,1))</f>
        <v/>
      </c>
      <c r="M763" s="394"/>
      <c r="N763" s="341"/>
      <c r="O763" s="341"/>
      <c r="P763" s="341" t="str">
        <f t="array" ref="P763">if(U763="","",XLOOKUP(U763,Master[Company],Master[Terms],"NA",0,1))</f>
        <v/>
      </c>
      <c r="Q763" s="341" t="str">
        <f t="shared" si="1"/>
        <v/>
      </c>
      <c r="R763" s="341" t="str">
        <f t="array" ref="R763">if(U763="","",XLOOKUP(U763,Master[Company],Master[Group],"NA",0,1))</f>
        <v/>
      </c>
      <c r="S763" s="341" t="str">
        <f t="array" ref="S763">if(U763="","",XLOOKUP(U763,Master[Company],Master[Loading Location],"NA",0,1))</f>
        <v/>
      </c>
      <c r="T763" s="341" t="str">
        <f t="array" ref="T763">if(U763="","",XLOOKUP(U763,Master[Company],Master[Acronym],"NA",0,1))</f>
        <v/>
      </c>
      <c r="U763" s="341"/>
      <c r="V763" s="342"/>
      <c r="W763" s="342"/>
      <c r="X763" s="341" t="str">
        <f t="shared" si="2"/>
        <v/>
      </c>
      <c r="Y763" s="341" t="str">
        <f t="shared" si="3"/>
        <v/>
      </c>
      <c r="Z763" s="341"/>
      <c r="AA763" s="341"/>
      <c r="AB763" s="341"/>
      <c r="AC763" s="401"/>
      <c r="AD763" s="563"/>
      <c r="AE763" s="564"/>
      <c r="AF763" s="564"/>
      <c r="AG763" s="564"/>
      <c r="AH763" s="564"/>
      <c r="AI763" s="564"/>
      <c r="AJ763" s="564"/>
      <c r="AK763" s="564"/>
      <c r="AL763" s="563"/>
      <c r="AM763" s="564"/>
      <c r="AN763" s="564"/>
      <c r="AO763" s="564"/>
      <c r="AP763" s="564"/>
      <c r="AQ763" s="564"/>
      <c r="AR763" s="564"/>
      <c r="AS763" s="564"/>
      <c r="AT763" s="401"/>
      <c r="AU763" s="399"/>
      <c r="AV763" s="617"/>
      <c r="AW763" s="401"/>
      <c r="AX763" s="401"/>
      <c r="AY763" s="341"/>
      <c r="AZ763" s="341"/>
      <c r="BA763" s="341"/>
      <c r="BB763" s="341"/>
      <c r="BC763" s="341"/>
      <c r="BD763" s="401"/>
      <c r="BE763" s="341"/>
      <c r="BF763" s="341"/>
      <c r="BG763" s="402"/>
      <c r="BH763" s="403"/>
      <c r="BI763" s="405"/>
      <c r="BJ763" s="405"/>
      <c r="BK763" s="405"/>
      <c r="BL763" s="405"/>
      <c r="BM763" s="514"/>
    </row>
    <row r="764" ht="18.75" customHeight="1">
      <c r="A764" s="400" t="str">
        <f t="shared" si="4"/>
        <v/>
      </c>
      <c r="B764" s="341"/>
      <c r="C764" s="559"/>
      <c r="D764" s="341"/>
      <c r="E764" s="638"/>
      <c r="F764" s="393"/>
      <c r="G764" s="341" t="str">
        <f t="array" ref="G764">IF(C764="","",XLOOKUP(C764,'Master Data'!K:K,'Master Data'!N:N,"Input in Master Data",0,1))</f>
        <v/>
      </c>
      <c r="H764" s="341" t="str">
        <f t="array" ref="H764">IF(C764="","",XLOOKUP(C764,'Master Data'!K:K,'Master Data'!O:O,"Input in Master Data",0,1))</f>
        <v/>
      </c>
      <c r="I764" s="341" t="str">
        <f t="array" ref="I764">if(U764="","",XLOOKUP(U764,Master[Company],Master[Blow],"Unknown",0,1))</f>
        <v/>
      </c>
      <c r="J764" s="341" t="str">
        <f t="array" ref="J764">if(U764="","",XLOOKUP(U764,Master[Company],Master[Pigging],"Unknown",0,1))</f>
        <v/>
      </c>
      <c r="K764" s="341" t="str">
        <f t="array" ref="K764">if(U764="","",XLOOKUP(U764,Master[Company],Master[Load Method],"Unknown",0,1))</f>
        <v/>
      </c>
      <c r="L764" s="341" t="str">
        <f t="array" ref="L764">if(U764="","",XLOOKUP(U764,Master[Company],Master[Line Distance],"Unknown",0,1))</f>
        <v/>
      </c>
      <c r="M764" s="394"/>
      <c r="N764" s="341"/>
      <c r="O764" s="341"/>
      <c r="P764" s="341" t="str">
        <f t="array" ref="P764">if(U764="","",XLOOKUP(U764,Master[Company],Master[Terms],"NA",0,1))</f>
        <v/>
      </c>
      <c r="Q764" s="341" t="str">
        <f t="shared" si="1"/>
        <v/>
      </c>
      <c r="R764" s="341" t="str">
        <f t="array" ref="R764">if(U764="","",XLOOKUP(U764,Master[Company],Master[Group],"NA",0,1))</f>
        <v/>
      </c>
      <c r="S764" s="341" t="str">
        <f t="array" ref="S764">if(U764="","",XLOOKUP(U764,Master[Company],Master[Loading Location],"NA",0,1))</f>
        <v/>
      </c>
      <c r="T764" s="341" t="str">
        <f t="array" ref="T764">if(U764="","",XLOOKUP(U764,Master[Company],Master[Acronym],"NA",0,1))</f>
        <v/>
      </c>
      <c r="U764" s="341"/>
      <c r="V764" s="342"/>
      <c r="W764" s="342"/>
      <c r="X764" s="341" t="str">
        <f t="shared" si="2"/>
        <v/>
      </c>
      <c r="Y764" s="341" t="str">
        <f t="shared" si="3"/>
        <v/>
      </c>
      <c r="Z764" s="341"/>
      <c r="AA764" s="341"/>
      <c r="AB764" s="341"/>
      <c r="AC764" s="401"/>
      <c r="AD764" s="563"/>
      <c r="AE764" s="564"/>
      <c r="AF764" s="564"/>
      <c r="AG764" s="564"/>
      <c r="AH764" s="564"/>
      <c r="AI764" s="564"/>
      <c r="AJ764" s="564"/>
      <c r="AK764" s="564"/>
      <c r="AL764" s="563"/>
      <c r="AM764" s="564"/>
      <c r="AN764" s="564"/>
      <c r="AO764" s="564"/>
      <c r="AP764" s="564"/>
      <c r="AQ764" s="564"/>
      <c r="AR764" s="564"/>
      <c r="AS764" s="564"/>
      <c r="AT764" s="401"/>
      <c r="AU764" s="399"/>
      <c r="AV764" s="617"/>
      <c r="AW764" s="401"/>
      <c r="AX764" s="401"/>
      <c r="AY764" s="341"/>
      <c r="AZ764" s="341"/>
      <c r="BA764" s="341"/>
      <c r="BB764" s="341"/>
      <c r="BC764" s="341"/>
      <c r="BD764" s="401"/>
      <c r="BE764" s="341"/>
      <c r="BF764" s="341"/>
      <c r="BG764" s="402"/>
      <c r="BH764" s="403"/>
      <c r="BI764" s="405"/>
      <c r="BJ764" s="405"/>
      <c r="BK764" s="405"/>
      <c r="BL764" s="405"/>
      <c r="BM764" s="514"/>
    </row>
    <row r="765" ht="18.75" customHeight="1">
      <c r="A765" s="400" t="str">
        <f t="shared" si="4"/>
        <v/>
      </c>
      <c r="B765" s="341"/>
      <c r="C765" s="559"/>
      <c r="D765" s="341"/>
      <c r="E765" s="638"/>
      <c r="F765" s="393"/>
      <c r="G765" s="341" t="str">
        <f t="array" ref="G765">IF(C765="","",XLOOKUP(C765,'Master Data'!K:K,'Master Data'!N:N,"Input in Master Data",0,1))</f>
        <v/>
      </c>
      <c r="H765" s="341" t="str">
        <f t="array" ref="H765">IF(C765="","",XLOOKUP(C765,'Master Data'!K:K,'Master Data'!O:O,"Input in Master Data",0,1))</f>
        <v/>
      </c>
      <c r="I765" s="341" t="str">
        <f t="array" ref="I765">if(U765="","",XLOOKUP(U765,Master[Company],Master[Blow],"Unknown",0,1))</f>
        <v/>
      </c>
      <c r="J765" s="341" t="str">
        <f t="array" ref="J765">if(U765="","",XLOOKUP(U765,Master[Company],Master[Pigging],"Unknown",0,1))</f>
        <v/>
      </c>
      <c r="K765" s="341" t="str">
        <f t="array" ref="K765">if(U765="","",XLOOKUP(U765,Master[Company],Master[Load Method],"Unknown",0,1))</f>
        <v/>
      </c>
      <c r="L765" s="341" t="str">
        <f t="array" ref="L765">if(U765="","",XLOOKUP(U765,Master[Company],Master[Line Distance],"Unknown",0,1))</f>
        <v/>
      </c>
      <c r="M765" s="394"/>
      <c r="N765" s="341"/>
      <c r="O765" s="341"/>
      <c r="P765" s="341" t="str">
        <f t="array" ref="P765">if(U765="","",XLOOKUP(U765,Master[Company],Master[Terms],"NA",0,1))</f>
        <v/>
      </c>
      <c r="Q765" s="341" t="str">
        <f t="shared" si="1"/>
        <v/>
      </c>
      <c r="R765" s="341" t="str">
        <f t="array" ref="R765">if(U765="","",XLOOKUP(U765,Master[Company],Master[Group],"NA",0,1))</f>
        <v/>
      </c>
      <c r="S765" s="341" t="str">
        <f t="array" ref="S765">if(U765="","",XLOOKUP(U765,Master[Company],Master[Loading Location],"NA",0,1))</f>
        <v/>
      </c>
      <c r="T765" s="341" t="str">
        <f t="array" ref="T765">if(U765="","",XLOOKUP(U765,Master[Company],Master[Acronym],"NA",0,1))</f>
        <v/>
      </c>
      <c r="U765" s="341"/>
      <c r="V765" s="342"/>
      <c r="W765" s="342"/>
      <c r="X765" s="341" t="str">
        <f t="shared" si="2"/>
        <v/>
      </c>
      <c r="Y765" s="341" t="str">
        <f t="shared" si="3"/>
        <v/>
      </c>
      <c r="Z765" s="341"/>
      <c r="AA765" s="341"/>
      <c r="AB765" s="341"/>
      <c r="AC765" s="401"/>
      <c r="AD765" s="563"/>
      <c r="AE765" s="564"/>
      <c r="AF765" s="564"/>
      <c r="AG765" s="564"/>
      <c r="AH765" s="564"/>
      <c r="AI765" s="564"/>
      <c r="AJ765" s="564"/>
      <c r="AK765" s="564"/>
      <c r="AL765" s="563"/>
      <c r="AM765" s="564"/>
      <c r="AN765" s="564"/>
      <c r="AO765" s="564"/>
      <c r="AP765" s="564"/>
      <c r="AQ765" s="564"/>
      <c r="AR765" s="564"/>
      <c r="AS765" s="564"/>
      <c r="AT765" s="401"/>
      <c r="AU765" s="399"/>
      <c r="AV765" s="617"/>
      <c r="AW765" s="401"/>
      <c r="AX765" s="401"/>
      <c r="AY765" s="341"/>
      <c r="AZ765" s="341"/>
      <c r="BA765" s="341"/>
      <c r="BB765" s="341"/>
      <c r="BC765" s="341"/>
      <c r="BD765" s="401"/>
      <c r="BE765" s="341"/>
      <c r="BF765" s="341"/>
      <c r="BG765" s="402"/>
      <c r="BH765" s="403"/>
      <c r="BI765" s="405"/>
      <c r="BJ765" s="405"/>
      <c r="BK765" s="405"/>
      <c r="BL765" s="405"/>
      <c r="BM765" s="514"/>
    </row>
    <row r="766" ht="18.75" customHeight="1">
      <c r="A766" s="400" t="str">
        <f t="shared" si="4"/>
        <v/>
      </c>
      <c r="B766" s="341"/>
      <c r="C766" s="559"/>
      <c r="D766" s="341"/>
      <c r="E766" s="638"/>
      <c r="F766" s="393"/>
      <c r="G766" s="341" t="str">
        <f t="array" ref="G766">IF(C766="","",XLOOKUP(C766,'Master Data'!K:K,'Master Data'!N:N,"Input in Master Data",0,1))</f>
        <v/>
      </c>
      <c r="H766" s="341" t="str">
        <f t="array" ref="H766">IF(C766="","",XLOOKUP(C766,'Master Data'!K:K,'Master Data'!O:O,"Input in Master Data",0,1))</f>
        <v/>
      </c>
      <c r="I766" s="341" t="str">
        <f t="array" ref="I766">if(U766="","",XLOOKUP(U766,Master[Company],Master[Blow],"Unknown",0,1))</f>
        <v/>
      </c>
      <c r="J766" s="341" t="str">
        <f t="array" ref="J766">if(U766="","",XLOOKUP(U766,Master[Company],Master[Pigging],"Unknown",0,1))</f>
        <v/>
      </c>
      <c r="K766" s="341" t="str">
        <f t="array" ref="K766">if(U766="","",XLOOKUP(U766,Master[Company],Master[Load Method],"Unknown",0,1))</f>
        <v/>
      </c>
      <c r="L766" s="341" t="str">
        <f t="array" ref="L766">if(U766="","",XLOOKUP(U766,Master[Company],Master[Line Distance],"Unknown",0,1))</f>
        <v/>
      </c>
      <c r="M766" s="394"/>
      <c r="N766" s="341"/>
      <c r="O766" s="341"/>
      <c r="P766" s="341" t="str">
        <f t="array" ref="P766">if(U766="","",XLOOKUP(U766,Master[Company],Master[Terms],"NA",0,1))</f>
        <v/>
      </c>
      <c r="Q766" s="341" t="str">
        <f t="shared" si="1"/>
        <v/>
      </c>
      <c r="R766" s="341" t="str">
        <f t="array" ref="R766">if(U766="","",XLOOKUP(U766,Master[Company],Master[Group],"NA",0,1))</f>
        <v/>
      </c>
      <c r="S766" s="341" t="str">
        <f t="array" ref="S766">if(U766="","",XLOOKUP(U766,Master[Company],Master[Loading Location],"NA",0,1))</f>
        <v/>
      </c>
      <c r="T766" s="341" t="str">
        <f t="array" ref="T766">if(U766="","",XLOOKUP(U766,Master[Company],Master[Acronym],"NA",0,1))</f>
        <v/>
      </c>
      <c r="U766" s="341"/>
      <c r="V766" s="342"/>
      <c r="W766" s="342"/>
      <c r="X766" s="341" t="str">
        <f t="shared" si="2"/>
        <v/>
      </c>
      <c r="Y766" s="341" t="str">
        <f t="shared" si="3"/>
        <v/>
      </c>
      <c r="Z766" s="341"/>
      <c r="AA766" s="341"/>
      <c r="AB766" s="341"/>
      <c r="AC766" s="401"/>
      <c r="AD766" s="563"/>
      <c r="AE766" s="564"/>
      <c r="AF766" s="564"/>
      <c r="AG766" s="564"/>
      <c r="AH766" s="564"/>
      <c r="AI766" s="564"/>
      <c r="AJ766" s="564"/>
      <c r="AK766" s="564"/>
      <c r="AL766" s="563"/>
      <c r="AM766" s="564"/>
      <c r="AN766" s="564"/>
      <c r="AO766" s="564"/>
      <c r="AP766" s="564"/>
      <c r="AQ766" s="564"/>
      <c r="AR766" s="564"/>
      <c r="AS766" s="564"/>
      <c r="AT766" s="401"/>
      <c r="AU766" s="399"/>
      <c r="AV766" s="617"/>
      <c r="AW766" s="401"/>
      <c r="AX766" s="401"/>
      <c r="AY766" s="341"/>
      <c r="AZ766" s="341"/>
      <c r="BA766" s="341"/>
      <c r="BB766" s="341"/>
      <c r="BC766" s="341"/>
      <c r="BD766" s="401"/>
      <c r="BE766" s="341"/>
      <c r="BF766" s="341"/>
      <c r="BG766" s="402"/>
      <c r="BH766" s="403"/>
      <c r="BI766" s="405"/>
      <c r="BJ766" s="405"/>
      <c r="BK766" s="405"/>
      <c r="BL766" s="405"/>
      <c r="BM766" s="514"/>
    </row>
    <row r="767" ht="18.75" customHeight="1">
      <c r="A767" s="400" t="str">
        <f t="shared" si="4"/>
        <v/>
      </c>
      <c r="B767" s="341"/>
      <c r="C767" s="559"/>
      <c r="D767" s="341"/>
      <c r="E767" s="638"/>
      <c r="F767" s="393"/>
      <c r="G767" s="341" t="str">
        <f t="array" ref="G767">IF(C767="","",XLOOKUP(C767,'Master Data'!K:K,'Master Data'!N:N,"Input in Master Data",0,1))</f>
        <v/>
      </c>
      <c r="H767" s="341" t="str">
        <f t="array" ref="H767">IF(C767="","",XLOOKUP(C767,'Master Data'!K:K,'Master Data'!O:O,"Input in Master Data",0,1))</f>
        <v/>
      </c>
      <c r="I767" s="341" t="str">
        <f t="array" ref="I767">if(U767="","",XLOOKUP(U767,Master[Company],Master[Blow],"Unknown",0,1))</f>
        <v/>
      </c>
      <c r="J767" s="341" t="str">
        <f t="array" ref="J767">if(U767="","",XLOOKUP(U767,Master[Company],Master[Pigging],"Unknown",0,1))</f>
        <v/>
      </c>
      <c r="K767" s="341" t="str">
        <f t="array" ref="K767">if(U767="","",XLOOKUP(U767,Master[Company],Master[Load Method],"Unknown",0,1))</f>
        <v/>
      </c>
      <c r="L767" s="341" t="str">
        <f t="array" ref="L767">if(U767="","",XLOOKUP(U767,Master[Company],Master[Line Distance],"Unknown",0,1))</f>
        <v/>
      </c>
      <c r="M767" s="394"/>
      <c r="N767" s="341"/>
      <c r="O767" s="341"/>
      <c r="P767" s="341" t="str">
        <f t="array" ref="P767">if(U767="","",XLOOKUP(U767,Master[Company],Master[Terms],"NA",0,1))</f>
        <v/>
      </c>
      <c r="Q767" s="341" t="str">
        <f t="shared" si="1"/>
        <v/>
      </c>
      <c r="R767" s="341" t="str">
        <f t="array" ref="R767">if(U767="","",XLOOKUP(U767,Master[Company],Master[Group],"NA",0,1))</f>
        <v/>
      </c>
      <c r="S767" s="341" t="str">
        <f t="array" ref="S767">if(U767="","",XLOOKUP(U767,Master[Company],Master[Loading Location],"NA",0,1))</f>
        <v/>
      </c>
      <c r="T767" s="341" t="str">
        <f t="array" ref="T767">if(U767="","",XLOOKUP(U767,Master[Company],Master[Acronym],"NA",0,1))</f>
        <v/>
      </c>
      <c r="U767" s="341"/>
      <c r="V767" s="342"/>
      <c r="W767" s="342"/>
      <c r="X767" s="341" t="str">
        <f t="shared" si="2"/>
        <v/>
      </c>
      <c r="Y767" s="341" t="str">
        <f t="shared" si="3"/>
        <v/>
      </c>
      <c r="Z767" s="341"/>
      <c r="AA767" s="341"/>
      <c r="AB767" s="341"/>
      <c r="AC767" s="401"/>
      <c r="AD767" s="563"/>
      <c r="AE767" s="564"/>
      <c r="AF767" s="564"/>
      <c r="AG767" s="564"/>
      <c r="AH767" s="564"/>
      <c r="AI767" s="564"/>
      <c r="AJ767" s="564"/>
      <c r="AK767" s="564"/>
      <c r="AL767" s="563"/>
      <c r="AM767" s="564"/>
      <c r="AN767" s="564"/>
      <c r="AO767" s="564"/>
      <c r="AP767" s="564"/>
      <c r="AQ767" s="564"/>
      <c r="AR767" s="564"/>
      <c r="AS767" s="564"/>
      <c r="AT767" s="401"/>
      <c r="AU767" s="399"/>
      <c r="AV767" s="617"/>
      <c r="AW767" s="401"/>
      <c r="AX767" s="401"/>
      <c r="AY767" s="341"/>
      <c r="AZ767" s="341"/>
      <c r="BA767" s="341"/>
      <c r="BB767" s="341"/>
      <c r="BC767" s="341"/>
      <c r="BD767" s="401"/>
      <c r="BE767" s="341"/>
      <c r="BF767" s="341"/>
      <c r="BG767" s="402"/>
      <c r="BH767" s="403"/>
      <c r="BI767" s="405"/>
      <c r="BJ767" s="405"/>
      <c r="BK767" s="405"/>
      <c r="BL767" s="405"/>
      <c r="BM767" s="514"/>
    </row>
    <row r="768" ht="18.75" customHeight="1">
      <c r="A768" s="400" t="str">
        <f t="shared" si="4"/>
        <v/>
      </c>
      <c r="B768" s="341"/>
      <c r="C768" s="559"/>
      <c r="D768" s="341"/>
      <c r="E768" s="638"/>
      <c r="F768" s="393"/>
      <c r="G768" s="341" t="str">
        <f t="array" ref="G768">IF(C768="","",XLOOKUP(C768,'Master Data'!K:K,'Master Data'!N:N,"Input in Master Data",0,1))</f>
        <v/>
      </c>
      <c r="H768" s="341" t="str">
        <f t="array" ref="H768">IF(C768="","",XLOOKUP(C768,'Master Data'!K:K,'Master Data'!O:O,"Input in Master Data",0,1))</f>
        <v/>
      </c>
      <c r="I768" s="341" t="str">
        <f t="array" ref="I768">if(U768="","",XLOOKUP(U768,Master[Company],Master[Blow],"Unknown",0,1))</f>
        <v/>
      </c>
      <c r="J768" s="341" t="str">
        <f t="array" ref="J768">if(U768="","",XLOOKUP(U768,Master[Company],Master[Pigging],"Unknown",0,1))</f>
        <v/>
      </c>
      <c r="K768" s="341" t="str">
        <f t="array" ref="K768">if(U768="","",XLOOKUP(U768,Master[Company],Master[Load Method],"Unknown",0,1))</f>
        <v/>
      </c>
      <c r="L768" s="341" t="str">
        <f t="array" ref="L768">if(U768="","",XLOOKUP(U768,Master[Company],Master[Line Distance],"Unknown",0,1))</f>
        <v/>
      </c>
      <c r="M768" s="394"/>
      <c r="N768" s="341"/>
      <c r="O768" s="341"/>
      <c r="P768" s="341" t="str">
        <f t="array" ref="P768">if(U768="","",XLOOKUP(U768,Master[Company],Master[Terms],"NA",0,1))</f>
        <v/>
      </c>
      <c r="Q768" s="341" t="str">
        <f t="shared" si="1"/>
        <v/>
      </c>
      <c r="R768" s="341" t="str">
        <f t="array" ref="R768">if(U768="","",XLOOKUP(U768,Master[Company],Master[Group],"NA",0,1))</f>
        <v/>
      </c>
      <c r="S768" s="341" t="str">
        <f t="array" ref="S768">if(U768="","",XLOOKUP(U768,Master[Company],Master[Loading Location],"NA",0,1))</f>
        <v/>
      </c>
      <c r="T768" s="341" t="str">
        <f t="array" ref="T768">if(U768="","",XLOOKUP(U768,Master[Company],Master[Acronym],"NA",0,1))</f>
        <v/>
      </c>
      <c r="U768" s="341"/>
      <c r="V768" s="342"/>
      <c r="W768" s="342"/>
      <c r="X768" s="341" t="str">
        <f t="shared" si="2"/>
        <v/>
      </c>
      <c r="Y768" s="341" t="str">
        <f t="shared" si="3"/>
        <v/>
      </c>
      <c r="Z768" s="341"/>
      <c r="AA768" s="341"/>
      <c r="AB768" s="341"/>
      <c r="AC768" s="401"/>
      <c r="AD768" s="563"/>
      <c r="AE768" s="564"/>
      <c r="AF768" s="564"/>
      <c r="AG768" s="564"/>
      <c r="AH768" s="564"/>
      <c r="AI768" s="564"/>
      <c r="AJ768" s="564"/>
      <c r="AK768" s="564"/>
      <c r="AL768" s="563"/>
      <c r="AM768" s="564"/>
      <c r="AN768" s="564"/>
      <c r="AO768" s="564"/>
      <c r="AP768" s="564"/>
      <c r="AQ768" s="564"/>
      <c r="AR768" s="564"/>
      <c r="AS768" s="564"/>
      <c r="AT768" s="401"/>
      <c r="AU768" s="399"/>
      <c r="AV768" s="617"/>
      <c r="AW768" s="401"/>
      <c r="AX768" s="401"/>
      <c r="AY768" s="341"/>
      <c r="AZ768" s="341"/>
      <c r="BA768" s="341"/>
      <c r="BB768" s="341"/>
      <c r="BC768" s="341"/>
      <c r="BD768" s="401"/>
      <c r="BE768" s="341"/>
      <c r="BF768" s="341"/>
      <c r="BG768" s="402"/>
      <c r="BH768" s="403"/>
      <c r="BI768" s="405"/>
      <c r="BJ768" s="405"/>
      <c r="BK768" s="405"/>
      <c r="BL768" s="405"/>
      <c r="BM768" s="514"/>
    </row>
    <row r="769" ht="18.75" customHeight="1">
      <c r="A769" s="400" t="str">
        <f t="shared" si="4"/>
        <v/>
      </c>
      <c r="B769" s="341"/>
      <c r="C769" s="559"/>
      <c r="D769" s="341"/>
      <c r="E769" s="638"/>
      <c r="F769" s="393"/>
      <c r="G769" s="341" t="str">
        <f t="array" ref="G769">IF(C769="","",XLOOKUP(C769,'Master Data'!K:K,'Master Data'!N:N,"Input in Master Data",0,1))</f>
        <v/>
      </c>
      <c r="H769" s="341" t="str">
        <f t="array" ref="H769">IF(C769="","",XLOOKUP(C769,'Master Data'!K:K,'Master Data'!O:O,"Input in Master Data",0,1))</f>
        <v/>
      </c>
      <c r="I769" s="341" t="str">
        <f t="array" ref="I769">if(U769="","",XLOOKUP(U769,Master[Company],Master[Blow],"Unknown",0,1))</f>
        <v/>
      </c>
      <c r="J769" s="341" t="str">
        <f t="array" ref="J769">if(U769="","",XLOOKUP(U769,Master[Company],Master[Pigging],"Unknown",0,1))</f>
        <v/>
      </c>
      <c r="K769" s="341" t="str">
        <f t="array" ref="K769">if(U769="","",XLOOKUP(U769,Master[Company],Master[Load Method],"Unknown",0,1))</f>
        <v/>
      </c>
      <c r="L769" s="341" t="str">
        <f t="array" ref="L769">if(U769="","",XLOOKUP(U769,Master[Company],Master[Line Distance],"Unknown",0,1))</f>
        <v/>
      </c>
      <c r="M769" s="394"/>
      <c r="N769" s="341"/>
      <c r="O769" s="341"/>
      <c r="P769" s="341" t="str">
        <f t="array" ref="P769">if(U769="","",XLOOKUP(U769,Master[Company],Master[Terms],"NA",0,1))</f>
        <v/>
      </c>
      <c r="Q769" s="341" t="str">
        <f t="shared" si="1"/>
        <v/>
      </c>
      <c r="R769" s="341" t="str">
        <f t="array" ref="R769">if(U769="","",XLOOKUP(U769,Master[Company],Master[Group],"NA",0,1))</f>
        <v/>
      </c>
      <c r="S769" s="341" t="str">
        <f t="array" ref="S769">if(U769="","",XLOOKUP(U769,Master[Company],Master[Loading Location],"NA",0,1))</f>
        <v/>
      </c>
      <c r="T769" s="341" t="str">
        <f t="array" ref="T769">if(U769="","",XLOOKUP(U769,Master[Company],Master[Acronym],"NA",0,1))</f>
        <v/>
      </c>
      <c r="U769" s="341"/>
      <c r="V769" s="342"/>
      <c r="W769" s="342"/>
      <c r="X769" s="341" t="str">
        <f t="shared" si="2"/>
        <v/>
      </c>
      <c r="Y769" s="341" t="str">
        <f t="shared" si="3"/>
        <v/>
      </c>
      <c r="Z769" s="341"/>
      <c r="AA769" s="341"/>
      <c r="AB769" s="341"/>
      <c r="AC769" s="401"/>
      <c r="AD769" s="563"/>
      <c r="AE769" s="564"/>
      <c r="AF769" s="564"/>
      <c r="AG769" s="564"/>
      <c r="AH769" s="564"/>
      <c r="AI769" s="564"/>
      <c r="AJ769" s="564"/>
      <c r="AK769" s="564"/>
      <c r="AL769" s="563"/>
      <c r="AM769" s="564"/>
      <c r="AN769" s="564"/>
      <c r="AO769" s="564"/>
      <c r="AP769" s="564"/>
      <c r="AQ769" s="564"/>
      <c r="AR769" s="564"/>
      <c r="AS769" s="564"/>
      <c r="AT769" s="401"/>
      <c r="AU769" s="399"/>
      <c r="AV769" s="617"/>
      <c r="AW769" s="401"/>
      <c r="AX769" s="401"/>
      <c r="AY769" s="341"/>
      <c r="AZ769" s="341"/>
      <c r="BA769" s="341"/>
      <c r="BB769" s="341"/>
      <c r="BC769" s="341"/>
      <c r="BD769" s="401"/>
      <c r="BE769" s="341"/>
      <c r="BF769" s="341"/>
      <c r="BG769" s="402"/>
      <c r="BH769" s="403"/>
      <c r="BI769" s="405"/>
      <c r="BJ769" s="405"/>
      <c r="BK769" s="405"/>
      <c r="BL769" s="405"/>
      <c r="BM769" s="514"/>
    </row>
    <row r="770" ht="18.75" customHeight="1">
      <c r="A770" s="400" t="str">
        <f t="shared" si="4"/>
        <v/>
      </c>
      <c r="B770" s="341"/>
      <c r="C770" s="559"/>
      <c r="D770" s="341"/>
      <c r="E770" s="638"/>
      <c r="F770" s="393"/>
      <c r="G770" s="341" t="str">
        <f t="array" ref="G770">IF(C770="","",XLOOKUP(C770,'Master Data'!K:K,'Master Data'!N:N,"Input in Master Data",0,1))</f>
        <v/>
      </c>
      <c r="H770" s="341" t="str">
        <f t="array" ref="H770">IF(C770="","",XLOOKUP(C770,'Master Data'!K:K,'Master Data'!O:O,"Input in Master Data",0,1))</f>
        <v/>
      </c>
      <c r="I770" s="341" t="str">
        <f t="array" ref="I770">if(U770="","",XLOOKUP(U770,Master[Company],Master[Blow],"Unknown",0,1))</f>
        <v/>
      </c>
      <c r="J770" s="341" t="str">
        <f t="array" ref="J770">if(U770="","",XLOOKUP(U770,Master[Company],Master[Pigging],"Unknown",0,1))</f>
        <v/>
      </c>
      <c r="K770" s="341" t="str">
        <f t="array" ref="K770">if(U770="","",XLOOKUP(U770,Master[Company],Master[Load Method],"Unknown",0,1))</f>
        <v/>
      </c>
      <c r="L770" s="341" t="str">
        <f t="array" ref="L770">if(U770="","",XLOOKUP(U770,Master[Company],Master[Line Distance],"Unknown",0,1))</f>
        <v/>
      </c>
      <c r="M770" s="394"/>
      <c r="N770" s="341"/>
      <c r="O770" s="341"/>
      <c r="P770" s="341" t="str">
        <f t="array" ref="P770">if(U770="","",XLOOKUP(U770,Master[Company],Master[Terms],"NA",0,1))</f>
        <v/>
      </c>
      <c r="Q770" s="341" t="str">
        <f t="shared" si="1"/>
        <v/>
      </c>
      <c r="R770" s="341" t="str">
        <f t="array" ref="R770">if(U770="","",XLOOKUP(U770,Master[Company],Master[Group],"NA",0,1))</f>
        <v/>
      </c>
      <c r="S770" s="341" t="str">
        <f t="array" ref="S770">if(U770="","",XLOOKUP(U770,Master[Company],Master[Loading Location],"NA",0,1))</f>
        <v/>
      </c>
      <c r="T770" s="341" t="str">
        <f t="array" ref="T770">if(U770="","",XLOOKUP(U770,Master[Company],Master[Acronym],"NA",0,1))</f>
        <v/>
      </c>
      <c r="U770" s="341"/>
      <c r="V770" s="342"/>
      <c r="W770" s="342"/>
      <c r="X770" s="341" t="str">
        <f t="shared" si="2"/>
        <v/>
      </c>
      <c r="Y770" s="341" t="str">
        <f t="shared" si="3"/>
        <v/>
      </c>
      <c r="Z770" s="341"/>
      <c r="AA770" s="341"/>
      <c r="AB770" s="341"/>
      <c r="AC770" s="401"/>
      <c r="AD770" s="563"/>
      <c r="AE770" s="564"/>
      <c r="AF770" s="564"/>
      <c r="AG770" s="564"/>
      <c r="AH770" s="564"/>
      <c r="AI770" s="564"/>
      <c r="AJ770" s="564"/>
      <c r="AK770" s="564"/>
      <c r="AL770" s="563"/>
      <c r="AM770" s="564"/>
      <c r="AN770" s="564"/>
      <c r="AO770" s="564"/>
      <c r="AP770" s="564"/>
      <c r="AQ770" s="564"/>
      <c r="AR770" s="564"/>
      <c r="AS770" s="564"/>
      <c r="AT770" s="401"/>
      <c r="AU770" s="399"/>
      <c r="AV770" s="617"/>
      <c r="AW770" s="401"/>
      <c r="AX770" s="401"/>
      <c r="AY770" s="341"/>
      <c r="AZ770" s="341"/>
      <c r="BA770" s="341"/>
      <c r="BB770" s="341"/>
      <c r="BC770" s="341"/>
      <c r="BD770" s="401"/>
      <c r="BE770" s="341"/>
      <c r="BF770" s="341"/>
      <c r="BG770" s="402"/>
      <c r="BH770" s="403"/>
      <c r="BI770" s="405"/>
      <c r="BJ770" s="405"/>
      <c r="BK770" s="405"/>
      <c r="BL770" s="405"/>
      <c r="BM770" s="514"/>
    </row>
    <row r="771" ht="18.75" customHeight="1">
      <c r="A771" s="400" t="str">
        <f t="shared" si="4"/>
        <v/>
      </c>
      <c r="B771" s="341"/>
      <c r="C771" s="559"/>
      <c r="D771" s="341"/>
      <c r="E771" s="638"/>
      <c r="F771" s="393"/>
      <c r="G771" s="341" t="str">
        <f t="array" ref="G771">IF(C771="","",XLOOKUP(C771,'Master Data'!K:K,'Master Data'!N:N,"Input in Master Data",0,1))</f>
        <v/>
      </c>
      <c r="H771" s="341" t="str">
        <f t="array" ref="H771">IF(C771="","",XLOOKUP(C771,'Master Data'!K:K,'Master Data'!O:O,"Input in Master Data",0,1))</f>
        <v/>
      </c>
      <c r="I771" s="341" t="str">
        <f t="array" ref="I771">if(U771="","",XLOOKUP(U771,Master[Company],Master[Blow],"Unknown",0,1))</f>
        <v/>
      </c>
      <c r="J771" s="341" t="str">
        <f t="array" ref="J771">if(U771="","",XLOOKUP(U771,Master[Company],Master[Pigging],"Unknown",0,1))</f>
        <v/>
      </c>
      <c r="K771" s="341" t="str">
        <f t="array" ref="K771">if(U771="","",XLOOKUP(U771,Master[Company],Master[Load Method],"Unknown",0,1))</f>
        <v/>
      </c>
      <c r="L771" s="341" t="str">
        <f t="array" ref="L771">if(U771="","",XLOOKUP(U771,Master[Company],Master[Line Distance],"Unknown",0,1))</f>
        <v/>
      </c>
      <c r="M771" s="394"/>
      <c r="N771" s="341"/>
      <c r="O771" s="341"/>
      <c r="P771" s="341" t="str">
        <f t="array" ref="P771">if(U771="","",XLOOKUP(U771,Master[Company],Master[Terms],"NA",0,1))</f>
        <v/>
      </c>
      <c r="Q771" s="341" t="str">
        <f t="shared" si="1"/>
        <v/>
      </c>
      <c r="R771" s="341" t="str">
        <f t="array" ref="R771">if(U771="","",XLOOKUP(U771,Master[Company],Master[Group],"NA",0,1))</f>
        <v/>
      </c>
      <c r="S771" s="341" t="str">
        <f t="array" ref="S771">if(U771="","",XLOOKUP(U771,Master[Company],Master[Loading Location],"NA",0,1))</f>
        <v/>
      </c>
      <c r="T771" s="341" t="str">
        <f t="array" ref="T771">if(U771="","",XLOOKUP(U771,Master[Company],Master[Acronym],"NA",0,1))</f>
        <v/>
      </c>
      <c r="U771" s="341"/>
      <c r="V771" s="342"/>
      <c r="W771" s="342"/>
      <c r="X771" s="341" t="str">
        <f t="shared" si="2"/>
        <v/>
      </c>
      <c r="Y771" s="341" t="str">
        <f t="shared" si="3"/>
        <v/>
      </c>
      <c r="Z771" s="341"/>
      <c r="AA771" s="341"/>
      <c r="AB771" s="341"/>
      <c r="AC771" s="401"/>
      <c r="AD771" s="563"/>
      <c r="AE771" s="564"/>
      <c r="AF771" s="564"/>
      <c r="AG771" s="564"/>
      <c r="AH771" s="564"/>
      <c r="AI771" s="564"/>
      <c r="AJ771" s="564"/>
      <c r="AK771" s="564"/>
      <c r="AL771" s="563"/>
      <c r="AM771" s="564"/>
      <c r="AN771" s="564"/>
      <c r="AO771" s="564"/>
      <c r="AP771" s="564"/>
      <c r="AQ771" s="564"/>
      <c r="AR771" s="564"/>
      <c r="AS771" s="564"/>
      <c r="AT771" s="401"/>
      <c r="AU771" s="399"/>
      <c r="AV771" s="617"/>
      <c r="AW771" s="401"/>
      <c r="AX771" s="401"/>
      <c r="AY771" s="341"/>
      <c r="AZ771" s="341"/>
      <c r="BA771" s="341"/>
      <c r="BB771" s="341"/>
      <c r="BC771" s="341"/>
      <c r="BD771" s="401"/>
      <c r="BE771" s="341"/>
      <c r="BF771" s="341"/>
      <c r="BG771" s="402"/>
      <c r="BH771" s="403"/>
      <c r="BI771" s="405"/>
      <c r="BJ771" s="405"/>
      <c r="BK771" s="405"/>
      <c r="BL771" s="405"/>
      <c r="BM771" s="514"/>
    </row>
    <row r="772" ht="18.75" customHeight="1">
      <c r="A772" s="400" t="str">
        <f t="shared" si="4"/>
        <v/>
      </c>
      <c r="B772" s="341"/>
      <c r="C772" s="559"/>
      <c r="D772" s="341"/>
      <c r="E772" s="638"/>
      <c r="F772" s="393"/>
      <c r="G772" s="341" t="str">
        <f t="array" ref="G772">IF(C772="","",XLOOKUP(C772,'Master Data'!K:K,'Master Data'!N:N,"Input in Master Data",0,1))</f>
        <v/>
      </c>
      <c r="H772" s="341" t="str">
        <f t="array" ref="H772">IF(C772="","",XLOOKUP(C772,'Master Data'!K:K,'Master Data'!O:O,"Input in Master Data",0,1))</f>
        <v/>
      </c>
      <c r="I772" s="341" t="str">
        <f t="array" ref="I772">if(U772="","",XLOOKUP(U772,Master[Company],Master[Blow],"Unknown",0,1))</f>
        <v/>
      </c>
      <c r="J772" s="341" t="str">
        <f t="array" ref="J772">if(U772="","",XLOOKUP(U772,Master[Company],Master[Pigging],"Unknown",0,1))</f>
        <v/>
      </c>
      <c r="K772" s="341" t="str">
        <f t="array" ref="K772">if(U772="","",XLOOKUP(U772,Master[Company],Master[Load Method],"Unknown",0,1))</f>
        <v/>
      </c>
      <c r="L772" s="341" t="str">
        <f t="array" ref="L772">if(U772="","",XLOOKUP(U772,Master[Company],Master[Line Distance],"Unknown",0,1))</f>
        <v/>
      </c>
      <c r="M772" s="394"/>
      <c r="N772" s="341"/>
      <c r="O772" s="341"/>
      <c r="P772" s="341" t="str">
        <f t="array" ref="P772">if(U772="","",XLOOKUP(U772,Master[Company],Master[Terms],"NA",0,1))</f>
        <v/>
      </c>
      <c r="Q772" s="341" t="str">
        <f t="shared" si="1"/>
        <v/>
      </c>
      <c r="R772" s="341" t="str">
        <f t="array" ref="R772">if(U772="","",XLOOKUP(U772,Master[Company],Master[Group],"NA",0,1))</f>
        <v/>
      </c>
      <c r="S772" s="341" t="str">
        <f t="array" ref="S772">if(U772="","",XLOOKUP(U772,Master[Company],Master[Loading Location],"NA",0,1))</f>
        <v/>
      </c>
      <c r="T772" s="341" t="str">
        <f t="array" ref="T772">if(U772="","",XLOOKUP(U772,Master[Company],Master[Acronym],"NA",0,1))</f>
        <v/>
      </c>
      <c r="U772" s="341"/>
      <c r="V772" s="342"/>
      <c r="W772" s="342"/>
      <c r="X772" s="341" t="str">
        <f t="shared" si="2"/>
        <v/>
      </c>
      <c r="Y772" s="341" t="str">
        <f t="shared" si="3"/>
        <v/>
      </c>
      <c r="Z772" s="341"/>
      <c r="AA772" s="341"/>
      <c r="AB772" s="341"/>
      <c r="AC772" s="401"/>
      <c r="AD772" s="563"/>
      <c r="AE772" s="564"/>
      <c r="AF772" s="564"/>
      <c r="AG772" s="564"/>
      <c r="AH772" s="564"/>
      <c r="AI772" s="564"/>
      <c r="AJ772" s="564"/>
      <c r="AK772" s="564"/>
      <c r="AL772" s="563"/>
      <c r="AM772" s="564"/>
      <c r="AN772" s="564"/>
      <c r="AO772" s="564"/>
      <c r="AP772" s="564"/>
      <c r="AQ772" s="564"/>
      <c r="AR772" s="564"/>
      <c r="AS772" s="564"/>
      <c r="AT772" s="401"/>
      <c r="AU772" s="399"/>
      <c r="AV772" s="617"/>
      <c r="AW772" s="401"/>
      <c r="AX772" s="401"/>
      <c r="AY772" s="341"/>
      <c r="AZ772" s="341"/>
      <c r="BA772" s="341"/>
      <c r="BB772" s="341"/>
      <c r="BC772" s="341"/>
      <c r="BD772" s="401"/>
      <c r="BE772" s="341"/>
      <c r="BF772" s="341"/>
      <c r="BG772" s="402"/>
      <c r="BH772" s="403"/>
      <c r="BI772" s="405"/>
      <c r="BJ772" s="405"/>
      <c r="BK772" s="405"/>
      <c r="BL772" s="405"/>
      <c r="BM772" s="514"/>
    </row>
    <row r="773" ht="18.75" customHeight="1">
      <c r="A773" s="400" t="str">
        <f t="shared" si="4"/>
        <v/>
      </c>
      <c r="B773" s="341"/>
      <c r="C773" s="559"/>
      <c r="D773" s="341"/>
      <c r="E773" s="638"/>
      <c r="F773" s="393"/>
      <c r="G773" s="341" t="str">
        <f t="array" ref="G773">IF(C773="","",XLOOKUP(C773,'Master Data'!K:K,'Master Data'!N:N,"Input in Master Data",0,1))</f>
        <v/>
      </c>
      <c r="H773" s="341" t="str">
        <f t="array" ref="H773">IF(C773="","",XLOOKUP(C773,'Master Data'!K:K,'Master Data'!O:O,"Input in Master Data",0,1))</f>
        <v/>
      </c>
      <c r="I773" s="341" t="str">
        <f t="array" ref="I773">if(U773="","",XLOOKUP(U773,Master[Company],Master[Blow],"Unknown",0,1))</f>
        <v/>
      </c>
      <c r="J773" s="341" t="str">
        <f t="array" ref="J773">if(U773="","",XLOOKUP(U773,Master[Company],Master[Pigging],"Unknown",0,1))</f>
        <v/>
      </c>
      <c r="K773" s="341" t="str">
        <f t="array" ref="K773">if(U773="","",XLOOKUP(U773,Master[Company],Master[Load Method],"Unknown",0,1))</f>
        <v/>
      </c>
      <c r="L773" s="341" t="str">
        <f t="array" ref="L773">if(U773="","",XLOOKUP(U773,Master[Company],Master[Line Distance],"Unknown",0,1))</f>
        <v/>
      </c>
      <c r="M773" s="394"/>
      <c r="N773" s="341"/>
      <c r="O773" s="341"/>
      <c r="P773" s="341" t="str">
        <f t="array" ref="P773">if(U773="","",XLOOKUP(U773,Master[Company],Master[Terms],"NA",0,1))</f>
        <v/>
      </c>
      <c r="Q773" s="341" t="str">
        <f t="shared" si="1"/>
        <v/>
      </c>
      <c r="R773" s="341" t="str">
        <f t="array" ref="R773">if(U773="","",XLOOKUP(U773,Master[Company],Master[Group],"NA",0,1))</f>
        <v/>
      </c>
      <c r="S773" s="341" t="str">
        <f t="array" ref="S773">if(U773="","",XLOOKUP(U773,Master[Company],Master[Loading Location],"NA",0,1))</f>
        <v/>
      </c>
      <c r="T773" s="341" t="str">
        <f t="array" ref="T773">if(U773="","",XLOOKUP(U773,Master[Company],Master[Acronym],"NA",0,1))</f>
        <v/>
      </c>
      <c r="U773" s="341"/>
      <c r="V773" s="342"/>
      <c r="W773" s="342"/>
      <c r="X773" s="341" t="str">
        <f t="shared" si="2"/>
        <v/>
      </c>
      <c r="Y773" s="341" t="str">
        <f t="shared" si="3"/>
        <v/>
      </c>
      <c r="Z773" s="341"/>
      <c r="AA773" s="341"/>
      <c r="AB773" s="341"/>
      <c r="AC773" s="401"/>
      <c r="AD773" s="563"/>
      <c r="AE773" s="564"/>
      <c r="AF773" s="564"/>
      <c r="AG773" s="564"/>
      <c r="AH773" s="564"/>
      <c r="AI773" s="564"/>
      <c r="AJ773" s="564"/>
      <c r="AK773" s="564"/>
      <c r="AL773" s="563"/>
      <c r="AM773" s="564"/>
      <c r="AN773" s="564"/>
      <c r="AO773" s="564"/>
      <c r="AP773" s="564"/>
      <c r="AQ773" s="564"/>
      <c r="AR773" s="564"/>
      <c r="AS773" s="564"/>
      <c r="AT773" s="401"/>
      <c r="AU773" s="399"/>
      <c r="AV773" s="617"/>
      <c r="AW773" s="401"/>
      <c r="AX773" s="401"/>
      <c r="AY773" s="341"/>
      <c r="AZ773" s="341"/>
      <c r="BA773" s="341"/>
      <c r="BB773" s="341"/>
      <c r="BC773" s="341"/>
      <c r="BD773" s="401"/>
      <c r="BE773" s="341"/>
      <c r="BF773" s="341"/>
      <c r="BG773" s="402"/>
      <c r="BH773" s="403"/>
      <c r="BI773" s="405"/>
      <c r="BJ773" s="405"/>
      <c r="BK773" s="405"/>
      <c r="BL773" s="405"/>
      <c r="BM773" s="514"/>
    </row>
    <row r="774" ht="18.75" customHeight="1">
      <c r="A774" s="400" t="str">
        <f t="shared" si="4"/>
        <v/>
      </c>
      <c r="B774" s="341"/>
      <c r="C774" s="559"/>
      <c r="D774" s="341"/>
      <c r="E774" s="638"/>
      <c r="F774" s="393"/>
      <c r="G774" s="341" t="str">
        <f t="array" ref="G774">IF(C774="","",XLOOKUP(C774,'Master Data'!K:K,'Master Data'!N:N,"Input in Master Data",0,1))</f>
        <v/>
      </c>
      <c r="H774" s="341" t="str">
        <f t="array" ref="H774">IF(C774="","",XLOOKUP(C774,'Master Data'!K:K,'Master Data'!O:O,"Input in Master Data",0,1))</f>
        <v/>
      </c>
      <c r="I774" s="341" t="str">
        <f t="array" ref="I774">if(U774="","",XLOOKUP(U774,Master[Company],Master[Blow],"Unknown",0,1))</f>
        <v/>
      </c>
      <c r="J774" s="341" t="str">
        <f t="array" ref="J774">if(U774="","",XLOOKUP(U774,Master[Company],Master[Pigging],"Unknown",0,1))</f>
        <v/>
      </c>
      <c r="K774" s="341" t="str">
        <f t="array" ref="K774">if(U774="","",XLOOKUP(U774,Master[Company],Master[Load Method],"Unknown",0,1))</f>
        <v/>
      </c>
      <c r="L774" s="341" t="str">
        <f t="array" ref="L774">if(U774="","",XLOOKUP(U774,Master[Company],Master[Line Distance],"Unknown",0,1))</f>
        <v/>
      </c>
      <c r="M774" s="394"/>
      <c r="N774" s="341"/>
      <c r="O774" s="341"/>
      <c r="P774" s="341" t="str">
        <f t="array" ref="P774">if(U774="","",XLOOKUP(U774,Master[Company],Master[Terms],"NA",0,1))</f>
        <v/>
      </c>
      <c r="Q774" s="341" t="str">
        <f t="shared" si="1"/>
        <v/>
      </c>
      <c r="R774" s="341" t="str">
        <f t="array" ref="R774">if(U774="","",XLOOKUP(U774,Master[Company],Master[Group],"NA",0,1))</f>
        <v/>
      </c>
      <c r="S774" s="341" t="str">
        <f t="array" ref="S774">if(U774="","",XLOOKUP(U774,Master[Company],Master[Loading Location],"NA",0,1))</f>
        <v/>
      </c>
      <c r="T774" s="341" t="str">
        <f t="array" ref="T774">if(U774="","",XLOOKUP(U774,Master[Company],Master[Acronym],"NA",0,1))</f>
        <v/>
      </c>
      <c r="U774" s="341"/>
      <c r="V774" s="342"/>
      <c r="W774" s="342"/>
      <c r="X774" s="341" t="str">
        <f t="shared" si="2"/>
        <v/>
      </c>
      <c r="Y774" s="341" t="str">
        <f t="shared" si="3"/>
        <v/>
      </c>
      <c r="Z774" s="341"/>
      <c r="AA774" s="341"/>
      <c r="AB774" s="341"/>
      <c r="AC774" s="401"/>
      <c r="AD774" s="563"/>
      <c r="AE774" s="564"/>
      <c r="AF774" s="564"/>
      <c r="AG774" s="564"/>
      <c r="AH774" s="564"/>
      <c r="AI774" s="564"/>
      <c r="AJ774" s="564"/>
      <c r="AK774" s="564"/>
      <c r="AL774" s="563"/>
      <c r="AM774" s="564"/>
      <c r="AN774" s="564"/>
      <c r="AO774" s="564"/>
      <c r="AP774" s="564"/>
      <c r="AQ774" s="564"/>
      <c r="AR774" s="564"/>
      <c r="AS774" s="564"/>
      <c r="AT774" s="401"/>
      <c r="AU774" s="399"/>
      <c r="AV774" s="617"/>
      <c r="AW774" s="401"/>
      <c r="AX774" s="401"/>
      <c r="AY774" s="341"/>
      <c r="AZ774" s="341"/>
      <c r="BA774" s="341"/>
      <c r="BB774" s="341"/>
      <c r="BC774" s="341"/>
      <c r="BD774" s="401"/>
      <c r="BE774" s="341"/>
      <c r="BF774" s="341"/>
      <c r="BG774" s="402"/>
      <c r="BH774" s="403"/>
      <c r="BI774" s="405"/>
      <c r="BJ774" s="405"/>
      <c r="BK774" s="405"/>
      <c r="BL774" s="405"/>
      <c r="BM774" s="514"/>
    </row>
    <row r="775" ht="18.75" customHeight="1">
      <c r="A775" s="400" t="str">
        <f t="shared" si="4"/>
        <v/>
      </c>
      <c r="B775" s="341"/>
      <c r="C775" s="559"/>
      <c r="D775" s="341"/>
      <c r="E775" s="638"/>
      <c r="F775" s="393"/>
      <c r="G775" s="341" t="str">
        <f t="array" ref="G775">IF(C775="","",XLOOKUP(C775,'Master Data'!K:K,'Master Data'!N:N,"Input in Master Data",0,1))</f>
        <v/>
      </c>
      <c r="H775" s="341" t="str">
        <f t="array" ref="H775">IF(C775="","",XLOOKUP(C775,'Master Data'!K:K,'Master Data'!O:O,"Input in Master Data",0,1))</f>
        <v/>
      </c>
      <c r="I775" s="341" t="str">
        <f t="array" ref="I775">if(U775="","",XLOOKUP(U775,Master[Company],Master[Blow],"Unknown",0,1))</f>
        <v/>
      </c>
      <c r="J775" s="341" t="str">
        <f t="array" ref="J775">if(U775="","",XLOOKUP(U775,Master[Company],Master[Pigging],"Unknown",0,1))</f>
        <v/>
      </c>
      <c r="K775" s="341" t="str">
        <f t="array" ref="K775">if(U775="","",XLOOKUP(U775,Master[Company],Master[Load Method],"Unknown",0,1))</f>
        <v/>
      </c>
      <c r="L775" s="341" t="str">
        <f t="array" ref="L775">if(U775="","",XLOOKUP(U775,Master[Company],Master[Line Distance],"Unknown",0,1))</f>
        <v/>
      </c>
      <c r="M775" s="394"/>
      <c r="N775" s="341"/>
      <c r="O775" s="341"/>
      <c r="P775" s="341" t="str">
        <f t="array" ref="P775">if(U775="","",XLOOKUP(U775,Master[Company],Master[Terms],"NA",0,1))</f>
        <v/>
      </c>
      <c r="Q775" s="341" t="str">
        <f t="shared" si="1"/>
        <v/>
      </c>
      <c r="R775" s="341" t="str">
        <f t="array" ref="R775">if(U775="","",XLOOKUP(U775,Master[Company],Master[Group],"NA",0,1))</f>
        <v/>
      </c>
      <c r="S775" s="341" t="str">
        <f t="array" ref="S775">if(U775="","",XLOOKUP(U775,Master[Company],Master[Loading Location],"NA",0,1))</f>
        <v/>
      </c>
      <c r="T775" s="341" t="str">
        <f t="array" ref="T775">if(U775="","",XLOOKUP(U775,Master[Company],Master[Acronym],"NA",0,1))</f>
        <v/>
      </c>
      <c r="U775" s="341"/>
      <c r="V775" s="342"/>
      <c r="W775" s="342"/>
      <c r="X775" s="341" t="str">
        <f t="shared" si="2"/>
        <v/>
      </c>
      <c r="Y775" s="341" t="str">
        <f t="shared" si="3"/>
        <v/>
      </c>
      <c r="Z775" s="341"/>
      <c r="AA775" s="341"/>
      <c r="AB775" s="341"/>
      <c r="AC775" s="401"/>
      <c r="AD775" s="563"/>
      <c r="AE775" s="564"/>
      <c r="AF775" s="564"/>
      <c r="AG775" s="564"/>
      <c r="AH775" s="564"/>
      <c r="AI775" s="564"/>
      <c r="AJ775" s="564"/>
      <c r="AK775" s="564"/>
      <c r="AL775" s="563"/>
      <c r="AM775" s="564"/>
      <c r="AN775" s="564"/>
      <c r="AO775" s="564"/>
      <c r="AP775" s="564"/>
      <c r="AQ775" s="564"/>
      <c r="AR775" s="564"/>
      <c r="AS775" s="564"/>
      <c r="AT775" s="401"/>
      <c r="AU775" s="399"/>
      <c r="AV775" s="617"/>
      <c r="AW775" s="401"/>
      <c r="AX775" s="401"/>
      <c r="AY775" s="341"/>
      <c r="AZ775" s="341"/>
      <c r="BA775" s="341"/>
      <c r="BB775" s="341"/>
      <c r="BC775" s="341"/>
      <c r="BD775" s="401"/>
      <c r="BE775" s="341"/>
      <c r="BF775" s="341"/>
      <c r="BG775" s="402"/>
      <c r="BH775" s="403"/>
      <c r="BI775" s="405"/>
      <c r="BJ775" s="405"/>
      <c r="BK775" s="405"/>
      <c r="BL775" s="405"/>
      <c r="BM775" s="514"/>
    </row>
    <row r="776" ht="18.75" customHeight="1">
      <c r="A776" s="400" t="str">
        <f t="shared" si="4"/>
        <v/>
      </c>
      <c r="B776" s="341"/>
      <c r="C776" s="559"/>
      <c r="D776" s="341"/>
      <c r="E776" s="638"/>
      <c r="F776" s="393"/>
      <c r="G776" s="341" t="str">
        <f t="array" ref="G776">IF(C776="","",XLOOKUP(C776,'Master Data'!K:K,'Master Data'!N:N,"Input in Master Data",0,1))</f>
        <v/>
      </c>
      <c r="H776" s="341" t="str">
        <f t="array" ref="H776">IF(C776="","",XLOOKUP(C776,'Master Data'!K:K,'Master Data'!O:O,"Input in Master Data",0,1))</f>
        <v/>
      </c>
      <c r="I776" s="341" t="str">
        <f t="array" ref="I776">if(U776="","",XLOOKUP(U776,Master[Company],Master[Blow],"Unknown",0,1))</f>
        <v/>
      </c>
      <c r="J776" s="341" t="str">
        <f t="array" ref="J776">if(U776="","",XLOOKUP(U776,Master[Company],Master[Pigging],"Unknown",0,1))</f>
        <v/>
      </c>
      <c r="K776" s="341" t="str">
        <f t="array" ref="K776">if(U776="","",XLOOKUP(U776,Master[Company],Master[Load Method],"Unknown",0,1))</f>
        <v/>
      </c>
      <c r="L776" s="341" t="str">
        <f t="array" ref="L776">if(U776="","",XLOOKUP(U776,Master[Company],Master[Line Distance],"Unknown",0,1))</f>
        <v/>
      </c>
      <c r="M776" s="394"/>
      <c r="N776" s="341"/>
      <c r="O776" s="341"/>
      <c r="P776" s="341" t="str">
        <f t="array" ref="P776">if(U776="","",XLOOKUP(U776,Master[Company],Master[Terms],"NA",0,1))</f>
        <v/>
      </c>
      <c r="Q776" s="341" t="str">
        <f t="shared" si="1"/>
        <v/>
      </c>
      <c r="R776" s="341" t="str">
        <f t="array" ref="R776">if(U776="","",XLOOKUP(U776,Master[Company],Master[Group],"NA",0,1))</f>
        <v/>
      </c>
      <c r="S776" s="341" t="str">
        <f t="array" ref="S776">if(U776="","",XLOOKUP(U776,Master[Company],Master[Loading Location],"NA",0,1))</f>
        <v/>
      </c>
      <c r="T776" s="341" t="str">
        <f t="array" ref="T776">if(U776="","",XLOOKUP(U776,Master[Company],Master[Acronym],"NA",0,1))</f>
        <v/>
      </c>
      <c r="U776" s="341"/>
      <c r="V776" s="342"/>
      <c r="W776" s="342"/>
      <c r="X776" s="341" t="str">
        <f t="shared" si="2"/>
        <v/>
      </c>
      <c r="Y776" s="341" t="str">
        <f t="shared" si="3"/>
        <v/>
      </c>
      <c r="Z776" s="341"/>
      <c r="AA776" s="341"/>
      <c r="AB776" s="341"/>
      <c r="AC776" s="401"/>
      <c r="AD776" s="563"/>
      <c r="AE776" s="564"/>
      <c r="AF776" s="564"/>
      <c r="AG776" s="564"/>
      <c r="AH776" s="564"/>
      <c r="AI776" s="564"/>
      <c r="AJ776" s="564"/>
      <c r="AK776" s="564"/>
      <c r="AL776" s="563"/>
      <c r="AM776" s="564"/>
      <c r="AN776" s="564"/>
      <c r="AO776" s="564"/>
      <c r="AP776" s="564"/>
      <c r="AQ776" s="564"/>
      <c r="AR776" s="564"/>
      <c r="AS776" s="564"/>
      <c r="AT776" s="401"/>
      <c r="AU776" s="399"/>
      <c r="AV776" s="617"/>
      <c r="AW776" s="401"/>
      <c r="AX776" s="401"/>
      <c r="AY776" s="341"/>
      <c r="AZ776" s="341"/>
      <c r="BA776" s="341"/>
      <c r="BB776" s="341"/>
      <c r="BC776" s="341"/>
      <c r="BD776" s="401"/>
      <c r="BE776" s="341"/>
      <c r="BF776" s="341"/>
      <c r="BG776" s="402"/>
      <c r="BH776" s="403"/>
      <c r="BI776" s="405"/>
      <c r="BJ776" s="405"/>
      <c r="BK776" s="405"/>
      <c r="BL776" s="405"/>
      <c r="BM776" s="514"/>
    </row>
    <row r="777" ht="18.75" customHeight="1">
      <c r="A777" s="400" t="str">
        <f t="shared" si="4"/>
        <v/>
      </c>
      <c r="B777" s="341"/>
      <c r="C777" s="559"/>
      <c r="D777" s="341"/>
      <c r="E777" s="638"/>
      <c r="F777" s="393"/>
      <c r="G777" s="341" t="str">
        <f t="array" ref="G777">IF(C777="","",XLOOKUP(C777,'Master Data'!K:K,'Master Data'!N:N,"Input in Master Data",0,1))</f>
        <v/>
      </c>
      <c r="H777" s="341" t="str">
        <f t="array" ref="H777">IF(C777="","",XLOOKUP(C777,'Master Data'!K:K,'Master Data'!O:O,"Input in Master Data",0,1))</f>
        <v/>
      </c>
      <c r="I777" s="341" t="str">
        <f t="array" ref="I777">if(U777="","",XLOOKUP(U777,Master[Company],Master[Blow],"Unknown",0,1))</f>
        <v/>
      </c>
      <c r="J777" s="341" t="str">
        <f t="array" ref="J777">if(U777="","",XLOOKUP(U777,Master[Company],Master[Pigging],"Unknown",0,1))</f>
        <v/>
      </c>
      <c r="K777" s="341" t="str">
        <f t="array" ref="K777">if(U777="","",XLOOKUP(U777,Master[Company],Master[Load Method],"Unknown",0,1))</f>
        <v/>
      </c>
      <c r="L777" s="341" t="str">
        <f t="array" ref="L777">if(U777="","",XLOOKUP(U777,Master[Company],Master[Line Distance],"Unknown",0,1))</f>
        <v/>
      </c>
      <c r="M777" s="394"/>
      <c r="N777" s="341"/>
      <c r="O777" s="341"/>
      <c r="P777" s="341" t="str">
        <f t="array" ref="P777">if(U777="","",XLOOKUP(U777,Master[Company],Master[Terms],"NA",0,1))</f>
        <v/>
      </c>
      <c r="Q777" s="341" t="str">
        <f t="shared" si="1"/>
        <v/>
      </c>
      <c r="R777" s="341" t="str">
        <f t="array" ref="R777">if(U777="","",XLOOKUP(U777,Master[Company],Master[Group],"NA",0,1))</f>
        <v/>
      </c>
      <c r="S777" s="341" t="str">
        <f t="array" ref="S777">if(U777="","",XLOOKUP(U777,Master[Company],Master[Loading Location],"NA",0,1))</f>
        <v/>
      </c>
      <c r="T777" s="341" t="str">
        <f t="array" ref="T777">if(U777="","",XLOOKUP(U777,Master[Company],Master[Acronym],"NA",0,1))</f>
        <v/>
      </c>
      <c r="U777" s="341"/>
      <c r="V777" s="342"/>
      <c r="W777" s="342"/>
      <c r="X777" s="341" t="str">
        <f t="shared" si="2"/>
        <v/>
      </c>
      <c r="Y777" s="341" t="str">
        <f t="shared" si="3"/>
        <v/>
      </c>
      <c r="Z777" s="341"/>
      <c r="AA777" s="341"/>
      <c r="AB777" s="341"/>
      <c r="AC777" s="401"/>
      <c r="AD777" s="563"/>
      <c r="AE777" s="564"/>
      <c r="AF777" s="564"/>
      <c r="AG777" s="564"/>
      <c r="AH777" s="564"/>
      <c r="AI777" s="564"/>
      <c r="AJ777" s="564"/>
      <c r="AK777" s="564"/>
      <c r="AL777" s="563"/>
      <c r="AM777" s="564"/>
      <c r="AN777" s="564"/>
      <c r="AO777" s="564"/>
      <c r="AP777" s="564"/>
      <c r="AQ777" s="564"/>
      <c r="AR777" s="564"/>
      <c r="AS777" s="564"/>
      <c r="AT777" s="401"/>
      <c r="AU777" s="399"/>
      <c r="AV777" s="617"/>
      <c r="AW777" s="401"/>
      <c r="AX777" s="401"/>
      <c r="AY777" s="341"/>
      <c r="AZ777" s="341"/>
      <c r="BA777" s="341"/>
      <c r="BB777" s="341"/>
      <c r="BC777" s="341"/>
      <c r="BD777" s="401"/>
      <c r="BE777" s="341"/>
      <c r="BF777" s="341"/>
      <c r="BG777" s="402"/>
      <c r="BH777" s="403"/>
      <c r="BI777" s="405"/>
      <c r="BJ777" s="405"/>
      <c r="BK777" s="405"/>
      <c r="BL777" s="405"/>
      <c r="BM777" s="514"/>
    </row>
    <row r="778" ht="18.75" customHeight="1">
      <c r="A778" s="400" t="str">
        <f t="shared" si="4"/>
        <v/>
      </c>
      <c r="B778" s="341"/>
      <c r="C778" s="559"/>
      <c r="D778" s="341"/>
      <c r="E778" s="638"/>
      <c r="F778" s="393"/>
      <c r="G778" s="341" t="str">
        <f t="array" ref="G778">IF(C778="","",XLOOKUP(C778,'Master Data'!K:K,'Master Data'!N:N,"Input in Master Data",0,1))</f>
        <v/>
      </c>
      <c r="H778" s="341" t="str">
        <f t="array" ref="H778">IF(C778="","",XLOOKUP(C778,'Master Data'!K:K,'Master Data'!O:O,"Input in Master Data",0,1))</f>
        <v/>
      </c>
      <c r="I778" s="341" t="str">
        <f t="array" ref="I778">if(U778="","",XLOOKUP(U778,Master[Company],Master[Blow],"Unknown",0,1))</f>
        <v/>
      </c>
      <c r="J778" s="341" t="str">
        <f t="array" ref="J778">if(U778="","",XLOOKUP(U778,Master[Company],Master[Pigging],"Unknown",0,1))</f>
        <v/>
      </c>
      <c r="K778" s="341" t="str">
        <f t="array" ref="K778">if(U778="","",XLOOKUP(U778,Master[Company],Master[Load Method],"Unknown",0,1))</f>
        <v/>
      </c>
      <c r="L778" s="341" t="str">
        <f t="array" ref="L778">if(U778="","",XLOOKUP(U778,Master[Company],Master[Line Distance],"Unknown",0,1))</f>
        <v/>
      </c>
      <c r="M778" s="394"/>
      <c r="N778" s="341"/>
      <c r="O778" s="341"/>
      <c r="P778" s="341" t="str">
        <f t="array" ref="P778">if(U778="","",XLOOKUP(U778,Master[Company],Master[Terms],"NA",0,1))</f>
        <v/>
      </c>
      <c r="Q778" s="341" t="str">
        <f t="shared" si="1"/>
        <v/>
      </c>
      <c r="R778" s="341" t="str">
        <f t="array" ref="R778">if(U778="","",XLOOKUP(U778,Master[Company],Master[Group],"NA",0,1))</f>
        <v/>
      </c>
      <c r="S778" s="341" t="str">
        <f t="array" ref="S778">if(U778="","",XLOOKUP(U778,Master[Company],Master[Loading Location],"NA",0,1))</f>
        <v/>
      </c>
      <c r="T778" s="341" t="str">
        <f t="array" ref="T778">if(U778="","",XLOOKUP(U778,Master[Company],Master[Acronym],"NA",0,1))</f>
        <v/>
      </c>
      <c r="U778" s="341"/>
      <c r="V778" s="342"/>
      <c r="W778" s="342"/>
      <c r="X778" s="341" t="str">
        <f t="shared" si="2"/>
        <v/>
      </c>
      <c r="Y778" s="341" t="str">
        <f t="shared" si="3"/>
        <v/>
      </c>
      <c r="Z778" s="341"/>
      <c r="AA778" s="341"/>
      <c r="AB778" s="341"/>
      <c r="AC778" s="401"/>
      <c r="AD778" s="563"/>
      <c r="AE778" s="564"/>
      <c r="AF778" s="564"/>
      <c r="AG778" s="564"/>
      <c r="AH778" s="564"/>
      <c r="AI778" s="564"/>
      <c r="AJ778" s="564"/>
      <c r="AK778" s="564"/>
      <c r="AL778" s="563"/>
      <c r="AM778" s="564"/>
      <c r="AN778" s="564"/>
      <c r="AO778" s="564"/>
      <c r="AP778" s="564"/>
      <c r="AQ778" s="564"/>
      <c r="AR778" s="564"/>
      <c r="AS778" s="564"/>
      <c r="AT778" s="401"/>
      <c r="AU778" s="399"/>
      <c r="AV778" s="617"/>
      <c r="AW778" s="401"/>
      <c r="AX778" s="401"/>
      <c r="AY778" s="341"/>
      <c r="AZ778" s="341"/>
      <c r="BA778" s="341"/>
      <c r="BB778" s="341"/>
      <c r="BC778" s="341"/>
      <c r="BD778" s="401"/>
      <c r="BE778" s="341"/>
      <c r="BF778" s="341"/>
      <c r="BG778" s="402"/>
      <c r="BH778" s="403"/>
      <c r="BI778" s="405"/>
      <c r="BJ778" s="405"/>
      <c r="BK778" s="405"/>
      <c r="BL778" s="405"/>
      <c r="BM778" s="514"/>
    </row>
    <row r="779" ht="18.75" customHeight="1">
      <c r="A779" s="400" t="str">
        <f t="shared" si="4"/>
        <v/>
      </c>
      <c r="B779" s="341"/>
      <c r="C779" s="559"/>
      <c r="D779" s="341"/>
      <c r="E779" s="638"/>
      <c r="F779" s="393"/>
      <c r="G779" s="341" t="str">
        <f t="array" ref="G779">IF(C779="","",XLOOKUP(C779,'Master Data'!K:K,'Master Data'!N:N,"Input in Master Data",0,1))</f>
        <v/>
      </c>
      <c r="H779" s="341" t="str">
        <f t="array" ref="H779">IF(C779="","",XLOOKUP(C779,'Master Data'!K:K,'Master Data'!O:O,"Input in Master Data",0,1))</f>
        <v/>
      </c>
      <c r="I779" s="341" t="str">
        <f t="array" ref="I779">if(U779="","",XLOOKUP(U779,Master[Company],Master[Blow],"Unknown",0,1))</f>
        <v/>
      </c>
      <c r="J779" s="341" t="str">
        <f t="array" ref="J779">if(U779="","",XLOOKUP(U779,Master[Company],Master[Pigging],"Unknown",0,1))</f>
        <v/>
      </c>
      <c r="K779" s="341" t="str">
        <f t="array" ref="K779">if(U779="","",XLOOKUP(U779,Master[Company],Master[Load Method],"Unknown",0,1))</f>
        <v/>
      </c>
      <c r="L779" s="341" t="str">
        <f t="array" ref="L779">if(U779="","",XLOOKUP(U779,Master[Company],Master[Line Distance],"Unknown",0,1))</f>
        <v/>
      </c>
      <c r="M779" s="394"/>
      <c r="N779" s="341"/>
      <c r="O779" s="341"/>
      <c r="P779" s="341" t="str">
        <f t="array" ref="P779">if(U779="","",XLOOKUP(U779,Master[Company],Master[Terms],"NA",0,1))</f>
        <v/>
      </c>
      <c r="Q779" s="341" t="str">
        <f t="shared" si="1"/>
        <v/>
      </c>
      <c r="R779" s="341" t="str">
        <f t="array" ref="R779">if(U779="","",XLOOKUP(U779,Master[Company],Master[Group],"NA",0,1))</f>
        <v/>
      </c>
      <c r="S779" s="341" t="str">
        <f t="array" ref="S779">if(U779="","",XLOOKUP(U779,Master[Company],Master[Loading Location],"NA",0,1))</f>
        <v/>
      </c>
      <c r="T779" s="341" t="str">
        <f t="array" ref="T779">if(U779="","",XLOOKUP(U779,Master[Company],Master[Acronym],"NA",0,1))</f>
        <v/>
      </c>
      <c r="U779" s="341"/>
      <c r="V779" s="342"/>
      <c r="W779" s="342"/>
      <c r="X779" s="341" t="str">
        <f t="shared" si="2"/>
        <v/>
      </c>
      <c r="Y779" s="341" t="str">
        <f t="shared" si="3"/>
        <v/>
      </c>
      <c r="Z779" s="341"/>
      <c r="AA779" s="341"/>
      <c r="AB779" s="341"/>
      <c r="AC779" s="401"/>
      <c r="AD779" s="563"/>
      <c r="AE779" s="564"/>
      <c r="AF779" s="564"/>
      <c r="AG779" s="564"/>
      <c r="AH779" s="564"/>
      <c r="AI779" s="564"/>
      <c r="AJ779" s="564"/>
      <c r="AK779" s="564"/>
      <c r="AL779" s="563"/>
      <c r="AM779" s="564"/>
      <c r="AN779" s="564"/>
      <c r="AO779" s="564"/>
      <c r="AP779" s="564"/>
      <c r="AQ779" s="564"/>
      <c r="AR779" s="564"/>
      <c r="AS779" s="564"/>
      <c r="AT779" s="401"/>
      <c r="AU779" s="399"/>
      <c r="AV779" s="617"/>
      <c r="AW779" s="401"/>
      <c r="AX779" s="401"/>
      <c r="AY779" s="341"/>
      <c r="AZ779" s="341"/>
      <c r="BA779" s="341"/>
      <c r="BB779" s="341"/>
      <c r="BC779" s="341"/>
      <c r="BD779" s="401"/>
      <c r="BE779" s="341"/>
      <c r="BF779" s="341"/>
      <c r="BG779" s="402"/>
      <c r="BH779" s="403"/>
      <c r="BI779" s="405"/>
      <c r="BJ779" s="405"/>
      <c r="BK779" s="405"/>
      <c r="BL779" s="405"/>
      <c r="BM779" s="514"/>
    </row>
    <row r="780" ht="18.75" customHeight="1">
      <c r="A780" s="400" t="str">
        <f t="shared" si="4"/>
        <v/>
      </c>
      <c r="B780" s="341"/>
      <c r="C780" s="559"/>
      <c r="D780" s="341"/>
      <c r="E780" s="638"/>
      <c r="F780" s="393"/>
      <c r="G780" s="341" t="str">
        <f t="array" ref="G780">IF(C780="","",XLOOKUP(C780,'Master Data'!K:K,'Master Data'!N:N,"Input in Master Data",0,1))</f>
        <v/>
      </c>
      <c r="H780" s="341" t="str">
        <f t="array" ref="H780">IF(C780="","",XLOOKUP(C780,'Master Data'!K:K,'Master Data'!O:O,"Input in Master Data",0,1))</f>
        <v/>
      </c>
      <c r="I780" s="341" t="str">
        <f t="array" ref="I780">if(U780="","",XLOOKUP(U780,Master[Company],Master[Blow],"Unknown",0,1))</f>
        <v/>
      </c>
      <c r="J780" s="341" t="str">
        <f t="array" ref="J780">if(U780="","",XLOOKUP(U780,Master[Company],Master[Pigging],"Unknown",0,1))</f>
        <v/>
      </c>
      <c r="K780" s="341" t="str">
        <f t="array" ref="K780">if(U780="","",XLOOKUP(U780,Master[Company],Master[Load Method],"Unknown",0,1))</f>
        <v/>
      </c>
      <c r="L780" s="341" t="str">
        <f t="array" ref="L780">if(U780="","",XLOOKUP(U780,Master[Company],Master[Line Distance],"Unknown",0,1))</f>
        <v/>
      </c>
      <c r="M780" s="394"/>
      <c r="N780" s="341"/>
      <c r="O780" s="341"/>
      <c r="P780" s="341" t="str">
        <f t="array" ref="P780">if(U780="","",XLOOKUP(U780,Master[Company],Master[Terms],"NA",0,1))</f>
        <v/>
      </c>
      <c r="Q780" s="341" t="str">
        <f t="shared" si="1"/>
        <v/>
      </c>
      <c r="R780" s="341" t="str">
        <f t="array" ref="R780">if(U780="","",XLOOKUP(U780,Master[Company],Master[Group],"NA",0,1))</f>
        <v/>
      </c>
      <c r="S780" s="341" t="str">
        <f t="array" ref="S780">if(U780="","",XLOOKUP(U780,Master[Company],Master[Loading Location],"NA",0,1))</f>
        <v/>
      </c>
      <c r="T780" s="341" t="str">
        <f t="array" ref="T780">if(U780="","",XLOOKUP(U780,Master[Company],Master[Acronym],"NA",0,1))</f>
        <v/>
      </c>
      <c r="U780" s="341"/>
      <c r="V780" s="342"/>
      <c r="W780" s="342"/>
      <c r="X780" s="341" t="str">
        <f t="shared" si="2"/>
        <v/>
      </c>
      <c r="Y780" s="341" t="str">
        <f t="shared" si="3"/>
        <v/>
      </c>
      <c r="Z780" s="341"/>
      <c r="AA780" s="341"/>
      <c r="AB780" s="341"/>
      <c r="AC780" s="401"/>
      <c r="AD780" s="563"/>
      <c r="AE780" s="564"/>
      <c r="AF780" s="564"/>
      <c r="AG780" s="564"/>
      <c r="AH780" s="564"/>
      <c r="AI780" s="564"/>
      <c r="AJ780" s="564"/>
      <c r="AK780" s="564"/>
      <c r="AL780" s="563"/>
      <c r="AM780" s="564"/>
      <c r="AN780" s="564"/>
      <c r="AO780" s="564"/>
      <c r="AP780" s="564"/>
      <c r="AQ780" s="564"/>
      <c r="AR780" s="564"/>
      <c r="AS780" s="564"/>
      <c r="AT780" s="401"/>
      <c r="AU780" s="399"/>
      <c r="AV780" s="617"/>
      <c r="AW780" s="401"/>
      <c r="AX780" s="401"/>
      <c r="AY780" s="341"/>
      <c r="AZ780" s="341"/>
      <c r="BA780" s="341"/>
      <c r="BB780" s="341"/>
      <c r="BC780" s="341"/>
      <c r="BD780" s="401"/>
      <c r="BE780" s="341"/>
      <c r="BF780" s="341"/>
      <c r="BG780" s="402"/>
      <c r="BH780" s="403"/>
      <c r="BI780" s="405"/>
      <c r="BJ780" s="405"/>
      <c r="BK780" s="405"/>
      <c r="BL780" s="405"/>
      <c r="BM780" s="514"/>
    </row>
    <row r="781" ht="18.75" customHeight="1">
      <c r="A781" s="400" t="str">
        <f t="shared" si="4"/>
        <v/>
      </c>
      <c r="B781" s="341"/>
      <c r="C781" s="559"/>
      <c r="D781" s="341"/>
      <c r="E781" s="638"/>
      <c r="F781" s="393"/>
      <c r="G781" s="341" t="str">
        <f t="array" ref="G781">IF(C781="","",XLOOKUP(C781,'Master Data'!K:K,'Master Data'!N:N,"Input in Master Data",0,1))</f>
        <v/>
      </c>
      <c r="H781" s="341" t="str">
        <f t="array" ref="H781">IF(C781="","",XLOOKUP(C781,'Master Data'!K:K,'Master Data'!O:O,"Input in Master Data",0,1))</f>
        <v/>
      </c>
      <c r="I781" s="341" t="str">
        <f t="array" ref="I781">if(U781="","",XLOOKUP(U781,Master[Company],Master[Blow],"Unknown",0,1))</f>
        <v/>
      </c>
      <c r="J781" s="341" t="str">
        <f t="array" ref="J781">if(U781="","",XLOOKUP(U781,Master[Company],Master[Pigging],"Unknown",0,1))</f>
        <v/>
      </c>
      <c r="K781" s="341" t="str">
        <f t="array" ref="K781">if(U781="","",XLOOKUP(U781,Master[Company],Master[Load Method],"Unknown",0,1))</f>
        <v/>
      </c>
      <c r="L781" s="341" t="str">
        <f t="array" ref="L781">if(U781="","",XLOOKUP(U781,Master[Company],Master[Line Distance],"Unknown",0,1))</f>
        <v/>
      </c>
      <c r="M781" s="394"/>
      <c r="N781" s="341"/>
      <c r="O781" s="341"/>
      <c r="P781" s="341" t="str">
        <f t="array" ref="P781">if(U781="","",XLOOKUP(U781,Master[Company],Master[Terms],"NA",0,1))</f>
        <v/>
      </c>
      <c r="Q781" s="341" t="str">
        <f t="shared" si="1"/>
        <v/>
      </c>
      <c r="R781" s="341" t="str">
        <f t="array" ref="R781">if(U781="","",XLOOKUP(U781,Master[Company],Master[Group],"NA",0,1))</f>
        <v/>
      </c>
      <c r="S781" s="341" t="str">
        <f t="array" ref="S781">if(U781="","",XLOOKUP(U781,Master[Company],Master[Loading Location],"NA",0,1))</f>
        <v/>
      </c>
      <c r="T781" s="341" t="str">
        <f t="array" ref="T781">if(U781="","",XLOOKUP(U781,Master[Company],Master[Acronym],"NA",0,1))</f>
        <v/>
      </c>
      <c r="U781" s="341"/>
      <c r="V781" s="342"/>
      <c r="W781" s="342"/>
      <c r="X781" s="341" t="str">
        <f t="shared" si="2"/>
        <v/>
      </c>
      <c r="Y781" s="341" t="str">
        <f t="shared" si="3"/>
        <v/>
      </c>
      <c r="Z781" s="341"/>
      <c r="AA781" s="341"/>
      <c r="AB781" s="341"/>
      <c r="AC781" s="401"/>
      <c r="AD781" s="563"/>
      <c r="AE781" s="564"/>
      <c r="AF781" s="564"/>
      <c r="AG781" s="564"/>
      <c r="AH781" s="564"/>
      <c r="AI781" s="564"/>
      <c r="AJ781" s="564"/>
      <c r="AK781" s="564"/>
      <c r="AL781" s="563"/>
      <c r="AM781" s="564"/>
      <c r="AN781" s="564"/>
      <c r="AO781" s="564"/>
      <c r="AP781" s="564"/>
      <c r="AQ781" s="564"/>
      <c r="AR781" s="564"/>
      <c r="AS781" s="564"/>
      <c r="AT781" s="401"/>
      <c r="AU781" s="399"/>
      <c r="AV781" s="617"/>
      <c r="AW781" s="401"/>
      <c r="AX781" s="401"/>
      <c r="AY781" s="341"/>
      <c r="AZ781" s="341"/>
      <c r="BA781" s="341"/>
      <c r="BB781" s="341"/>
      <c r="BC781" s="341"/>
      <c r="BD781" s="401"/>
      <c r="BE781" s="341"/>
      <c r="BF781" s="341"/>
      <c r="BG781" s="402"/>
      <c r="BH781" s="403"/>
      <c r="BI781" s="405"/>
      <c r="BJ781" s="405"/>
      <c r="BK781" s="405"/>
      <c r="BL781" s="405"/>
      <c r="BM781" s="514"/>
    </row>
    <row r="782" ht="18.75" customHeight="1">
      <c r="A782" s="400" t="str">
        <f t="shared" si="4"/>
        <v/>
      </c>
      <c r="B782" s="341"/>
      <c r="C782" s="559"/>
      <c r="D782" s="341"/>
      <c r="E782" s="638"/>
      <c r="F782" s="393"/>
      <c r="G782" s="341" t="str">
        <f t="array" ref="G782">IF(C782="","",XLOOKUP(C782,'Master Data'!K:K,'Master Data'!N:N,"Input in Master Data",0,1))</f>
        <v/>
      </c>
      <c r="H782" s="341" t="str">
        <f t="array" ref="H782">IF(C782="","",XLOOKUP(C782,'Master Data'!K:K,'Master Data'!O:O,"Input in Master Data",0,1))</f>
        <v/>
      </c>
      <c r="I782" s="341" t="str">
        <f t="array" ref="I782">if(U782="","",XLOOKUP(U782,Master[Company],Master[Blow],"Unknown",0,1))</f>
        <v/>
      </c>
      <c r="J782" s="341" t="str">
        <f t="array" ref="J782">if(U782="","",XLOOKUP(U782,Master[Company],Master[Pigging],"Unknown",0,1))</f>
        <v/>
      </c>
      <c r="K782" s="341" t="str">
        <f t="array" ref="K782">if(U782="","",XLOOKUP(U782,Master[Company],Master[Load Method],"Unknown",0,1))</f>
        <v/>
      </c>
      <c r="L782" s="341" t="str">
        <f t="array" ref="L782">if(U782="","",XLOOKUP(U782,Master[Company],Master[Line Distance],"Unknown",0,1))</f>
        <v/>
      </c>
      <c r="M782" s="394"/>
      <c r="N782" s="341"/>
      <c r="O782" s="341"/>
      <c r="P782" s="341" t="str">
        <f t="array" ref="P782">if(U782="","",XLOOKUP(U782,Master[Company],Master[Terms],"NA",0,1))</f>
        <v/>
      </c>
      <c r="Q782" s="341" t="str">
        <f t="shared" si="1"/>
        <v/>
      </c>
      <c r="R782" s="341" t="str">
        <f t="array" ref="R782">if(U782="","",XLOOKUP(U782,Master[Company],Master[Group],"NA",0,1))</f>
        <v/>
      </c>
      <c r="S782" s="341" t="str">
        <f t="array" ref="S782">if(U782="","",XLOOKUP(U782,Master[Company],Master[Loading Location],"NA",0,1))</f>
        <v/>
      </c>
      <c r="T782" s="341" t="str">
        <f t="array" ref="T782">if(U782="","",XLOOKUP(U782,Master[Company],Master[Acronym],"NA",0,1))</f>
        <v/>
      </c>
      <c r="U782" s="341"/>
      <c r="V782" s="342"/>
      <c r="W782" s="342"/>
      <c r="X782" s="341" t="str">
        <f t="shared" si="2"/>
        <v/>
      </c>
      <c r="Y782" s="341" t="str">
        <f t="shared" si="3"/>
        <v/>
      </c>
      <c r="Z782" s="341"/>
      <c r="AA782" s="341"/>
      <c r="AB782" s="341"/>
      <c r="AC782" s="401"/>
      <c r="AD782" s="563"/>
      <c r="AE782" s="564"/>
      <c r="AF782" s="564"/>
      <c r="AG782" s="564"/>
      <c r="AH782" s="564"/>
      <c r="AI782" s="564"/>
      <c r="AJ782" s="564"/>
      <c r="AK782" s="564"/>
      <c r="AL782" s="563"/>
      <c r="AM782" s="564"/>
      <c r="AN782" s="564"/>
      <c r="AO782" s="564"/>
      <c r="AP782" s="564"/>
      <c r="AQ782" s="564"/>
      <c r="AR782" s="564"/>
      <c r="AS782" s="564"/>
      <c r="AT782" s="401"/>
      <c r="AU782" s="399"/>
      <c r="AV782" s="617"/>
      <c r="AW782" s="401"/>
      <c r="AX782" s="401"/>
      <c r="AY782" s="341"/>
      <c r="AZ782" s="341"/>
      <c r="BA782" s="341"/>
      <c r="BB782" s="341"/>
      <c r="BC782" s="341"/>
      <c r="BD782" s="401"/>
      <c r="BE782" s="341"/>
      <c r="BF782" s="341"/>
      <c r="BG782" s="402"/>
      <c r="BH782" s="403"/>
      <c r="BI782" s="405"/>
      <c r="BJ782" s="405"/>
      <c r="BK782" s="405"/>
      <c r="BL782" s="405"/>
      <c r="BM782" s="514"/>
    </row>
    <row r="783" ht="18.75" customHeight="1">
      <c r="A783" s="400" t="str">
        <f t="shared" si="4"/>
        <v/>
      </c>
      <c r="B783" s="341"/>
      <c r="C783" s="559"/>
      <c r="D783" s="341"/>
      <c r="E783" s="638"/>
      <c r="F783" s="393"/>
      <c r="G783" s="341" t="str">
        <f t="array" ref="G783">IF(C783="","",XLOOKUP(C783,'Master Data'!K:K,'Master Data'!N:N,"Input in Master Data",0,1))</f>
        <v/>
      </c>
      <c r="H783" s="341" t="str">
        <f t="array" ref="H783">IF(C783="","",XLOOKUP(C783,'Master Data'!K:K,'Master Data'!O:O,"Input in Master Data",0,1))</f>
        <v/>
      </c>
      <c r="I783" s="341" t="str">
        <f t="array" ref="I783">if(U783="","",XLOOKUP(U783,Master[Company],Master[Blow],"Unknown",0,1))</f>
        <v/>
      </c>
      <c r="J783" s="341" t="str">
        <f t="array" ref="J783">if(U783="","",XLOOKUP(U783,Master[Company],Master[Pigging],"Unknown",0,1))</f>
        <v/>
      </c>
      <c r="K783" s="341" t="str">
        <f t="array" ref="K783">if(U783="","",XLOOKUP(U783,Master[Company],Master[Load Method],"Unknown",0,1))</f>
        <v/>
      </c>
      <c r="L783" s="341" t="str">
        <f t="array" ref="L783">if(U783="","",XLOOKUP(U783,Master[Company],Master[Line Distance],"Unknown",0,1))</f>
        <v/>
      </c>
      <c r="M783" s="394"/>
      <c r="N783" s="341"/>
      <c r="O783" s="341"/>
      <c r="P783" s="341" t="str">
        <f t="array" ref="P783">if(U783="","",XLOOKUP(U783,Master[Company],Master[Terms],"NA",0,1))</f>
        <v/>
      </c>
      <c r="Q783" s="341" t="str">
        <f t="shared" si="1"/>
        <v/>
      </c>
      <c r="R783" s="341" t="str">
        <f t="array" ref="R783">if(U783="","",XLOOKUP(U783,Master[Company],Master[Group],"NA",0,1))</f>
        <v/>
      </c>
      <c r="S783" s="341" t="str">
        <f t="array" ref="S783">if(U783="","",XLOOKUP(U783,Master[Company],Master[Loading Location],"NA",0,1))</f>
        <v/>
      </c>
      <c r="T783" s="341" t="str">
        <f t="array" ref="T783">if(U783="","",XLOOKUP(U783,Master[Company],Master[Acronym],"NA",0,1))</f>
        <v/>
      </c>
      <c r="U783" s="341"/>
      <c r="V783" s="342"/>
      <c r="W783" s="342"/>
      <c r="X783" s="341" t="str">
        <f t="shared" si="2"/>
        <v/>
      </c>
      <c r="Y783" s="341" t="str">
        <f t="shared" si="3"/>
        <v/>
      </c>
      <c r="Z783" s="341"/>
      <c r="AA783" s="341"/>
      <c r="AB783" s="341"/>
      <c r="AC783" s="401"/>
      <c r="AD783" s="563"/>
      <c r="AE783" s="564"/>
      <c r="AF783" s="564"/>
      <c r="AG783" s="564"/>
      <c r="AH783" s="564"/>
      <c r="AI783" s="564"/>
      <c r="AJ783" s="564"/>
      <c r="AK783" s="564"/>
      <c r="AL783" s="563"/>
      <c r="AM783" s="564"/>
      <c r="AN783" s="564"/>
      <c r="AO783" s="564"/>
      <c r="AP783" s="564"/>
      <c r="AQ783" s="564"/>
      <c r="AR783" s="564"/>
      <c r="AS783" s="564"/>
      <c r="AT783" s="401"/>
      <c r="AU783" s="399"/>
      <c r="AV783" s="617"/>
      <c r="AW783" s="401"/>
      <c r="AX783" s="401"/>
      <c r="AY783" s="341"/>
      <c r="AZ783" s="341"/>
      <c r="BA783" s="341"/>
      <c r="BB783" s="341"/>
      <c r="BC783" s="341"/>
      <c r="BD783" s="401"/>
      <c r="BE783" s="341"/>
      <c r="BF783" s="341"/>
      <c r="BG783" s="402"/>
      <c r="BH783" s="403"/>
      <c r="BI783" s="405"/>
      <c r="BJ783" s="405"/>
      <c r="BK783" s="405"/>
      <c r="BL783" s="405"/>
      <c r="BM783" s="514"/>
    </row>
    <row r="784" ht="18.75" customHeight="1">
      <c r="A784" s="400" t="str">
        <f t="shared" si="4"/>
        <v/>
      </c>
      <c r="B784" s="341"/>
      <c r="C784" s="559"/>
      <c r="D784" s="341"/>
      <c r="E784" s="638"/>
      <c r="F784" s="393"/>
      <c r="G784" s="341" t="str">
        <f t="array" ref="G784">IF(C784="","",XLOOKUP(C784,'Master Data'!K:K,'Master Data'!N:N,"Input in Master Data",0,1))</f>
        <v/>
      </c>
      <c r="H784" s="341" t="str">
        <f t="array" ref="H784">IF(C784="","",XLOOKUP(C784,'Master Data'!K:K,'Master Data'!O:O,"Input in Master Data",0,1))</f>
        <v/>
      </c>
      <c r="I784" s="341" t="str">
        <f t="array" ref="I784">if(U784="","",XLOOKUP(U784,Master[Company],Master[Blow],"Unknown",0,1))</f>
        <v/>
      </c>
      <c r="J784" s="341" t="str">
        <f t="array" ref="J784">if(U784="","",XLOOKUP(U784,Master[Company],Master[Pigging],"Unknown",0,1))</f>
        <v/>
      </c>
      <c r="K784" s="341" t="str">
        <f t="array" ref="K784">if(U784="","",XLOOKUP(U784,Master[Company],Master[Load Method],"Unknown",0,1))</f>
        <v/>
      </c>
      <c r="L784" s="341" t="str">
        <f t="array" ref="L784">if(U784="","",XLOOKUP(U784,Master[Company],Master[Line Distance],"Unknown",0,1))</f>
        <v/>
      </c>
      <c r="M784" s="394"/>
      <c r="N784" s="341"/>
      <c r="O784" s="341"/>
      <c r="P784" s="341" t="str">
        <f t="array" ref="P784">if(U784="","",XLOOKUP(U784,Master[Company],Master[Terms],"NA",0,1))</f>
        <v/>
      </c>
      <c r="Q784" s="341" t="str">
        <f t="shared" si="1"/>
        <v/>
      </c>
      <c r="R784" s="341" t="str">
        <f t="array" ref="R784">if(U784="","",XLOOKUP(U784,Master[Company],Master[Group],"NA",0,1))</f>
        <v/>
      </c>
      <c r="S784" s="341" t="str">
        <f t="array" ref="S784">if(U784="","",XLOOKUP(U784,Master[Company],Master[Loading Location],"NA",0,1))</f>
        <v/>
      </c>
      <c r="T784" s="341" t="str">
        <f t="array" ref="T784">if(U784="","",XLOOKUP(U784,Master[Company],Master[Acronym],"NA",0,1))</f>
        <v/>
      </c>
      <c r="U784" s="341"/>
      <c r="V784" s="342"/>
      <c r="W784" s="342"/>
      <c r="X784" s="341" t="str">
        <f t="shared" si="2"/>
        <v/>
      </c>
      <c r="Y784" s="341" t="str">
        <f t="shared" si="3"/>
        <v/>
      </c>
      <c r="Z784" s="341"/>
      <c r="AA784" s="341"/>
      <c r="AB784" s="341"/>
      <c r="AC784" s="401"/>
      <c r="AD784" s="563"/>
      <c r="AE784" s="564"/>
      <c r="AF784" s="564"/>
      <c r="AG784" s="564"/>
      <c r="AH784" s="564"/>
      <c r="AI784" s="564"/>
      <c r="AJ784" s="564"/>
      <c r="AK784" s="564"/>
      <c r="AL784" s="563"/>
      <c r="AM784" s="564"/>
      <c r="AN784" s="564"/>
      <c r="AO784" s="564"/>
      <c r="AP784" s="564"/>
      <c r="AQ784" s="564"/>
      <c r="AR784" s="564"/>
      <c r="AS784" s="564"/>
      <c r="AT784" s="401"/>
      <c r="AU784" s="399"/>
      <c r="AV784" s="617"/>
      <c r="AW784" s="401"/>
      <c r="AX784" s="401"/>
      <c r="AY784" s="341"/>
      <c r="AZ784" s="341"/>
      <c r="BA784" s="341"/>
      <c r="BB784" s="341"/>
      <c r="BC784" s="341"/>
      <c r="BD784" s="401"/>
      <c r="BE784" s="341"/>
      <c r="BF784" s="341"/>
      <c r="BG784" s="402"/>
      <c r="BH784" s="403"/>
      <c r="BI784" s="405"/>
      <c r="BJ784" s="405"/>
      <c r="BK784" s="405"/>
      <c r="BL784" s="405"/>
      <c r="BM784" s="514"/>
    </row>
    <row r="785" ht="18.75" customHeight="1">
      <c r="A785" s="400" t="str">
        <f t="shared" si="4"/>
        <v/>
      </c>
      <c r="B785" s="341"/>
      <c r="C785" s="559"/>
      <c r="D785" s="341"/>
      <c r="E785" s="638"/>
      <c r="F785" s="393"/>
      <c r="G785" s="341" t="str">
        <f t="array" ref="G785">IF(C785="","",XLOOKUP(C785,'Master Data'!K:K,'Master Data'!N:N,"Input in Master Data",0,1))</f>
        <v/>
      </c>
      <c r="H785" s="341" t="str">
        <f t="array" ref="H785">IF(C785="","",XLOOKUP(C785,'Master Data'!K:K,'Master Data'!O:O,"Input in Master Data",0,1))</f>
        <v/>
      </c>
      <c r="I785" s="341" t="str">
        <f t="array" ref="I785">if(U785="","",XLOOKUP(U785,Master[Company],Master[Blow],"Unknown",0,1))</f>
        <v/>
      </c>
      <c r="J785" s="341" t="str">
        <f t="array" ref="J785">if(U785="","",XLOOKUP(U785,Master[Company],Master[Pigging],"Unknown",0,1))</f>
        <v/>
      </c>
      <c r="K785" s="341" t="str">
        <f t="array" ref="K785">if(U785="","",XLOOKUP(U785,Master[Company],Master[Load Method],"Unknown",0,1))</f>
        <v/>
      </c>
      <c r="L785" s="341" t="str">
        <f t="array" ref="L785">if(U785="","",XLOOKUP(U785,Master[Company],Master[Line Distance],"Unknown",0,1))</f>
        <v/>
      </c>
      <c r="M785" s="394"/>
      <c r="N785" s="341"/>
      <c r="O785" s="341"/>
      <c r="P785" s="341" t="str">
        <f t="array" ref="P785">if(U785="","",XLOOKUP(U785,Master[Company],Master[Terms],"NA",0,1))</f>
        <v/>
      </c>
      <c r="Q785" s="341" t="str">
        <f t="shared" si="1"/>
        <v/>
      </c>
      <c r="R785" s="341" t="str">
        <f t="array" ref="R785">if(U785="","",XLOOKUP(U785,Master[Company],Master[Group],"NA",0,1))</f>
        <v/>
      </c>
      <c r="S785" s="341" t="str">
        <f t="array" ref="S785">if(U785="","",XLOOKUP(U785,Master[Company],Master[Loading Location],"NA",0,1))</f>
        <v/>
      </c>
      <c r="T785" s="341" t="str">
        <f t="array" ref="T785">if(U785="","",XLOOKUP(U785,Master[Company],Master[Acronym],"NA",0,1))</f>
        <v/>
      </c>
      <c r="U785" s="341"/>
      <c r="V785" s="342"/>
      <c r="W785" s="342"/>
      <c r="X785" s="341" t="str">
        <f t="shared" si="2"/>
        <v/>
      </c>
      <c r="Y785" s="341" t="str">
        <f t="shared" si="3"/>
        <v/>
      </c>
      <c r="Z785" s="341"/>
      <c r="AA785" s="341"/>
      <c r="AB785" s="341"/>
      <c r="AC785" s="401"/>
      <c r="AD785" s="563"/>
      <c r="AE785" s="564"/>
      <c r="AF785" s="564"/>
      <c r="AG785" s="564"/>
      <c r="AH785" s="564"/>
      <c r="AI785" s="564"/>
      <c r="AJ785" s="564"/>
      <c r="AK785" s="564"/>
      <c r="AL785" s="563"/>
      <c r="AM785" s="564"/>
      <c r="AN785" s="564"/>
      <c r="AO785" s="564"/>
      <c r="AP785" s="564"/>
      <c r="AQ785" s="564"/>
      <c r="AR785" s="564"/>
      <c r="AS785" s="564"/>
      <c r="AT785" s="401"/>
      <c r="AU785" s="399"/>
      <c r="AV785" s="617"/>
      <c r="AW785" s="401"/>
      <c r="AX785" s="401"/>
      <c r="AY785" s="341"/>
      <c r="AZ785" s="341"/>
      <c r="BA785" s="341"/>
      <c r="BB785" s="341"/>
      <c r="BC785" s="341"/>
      <c r="BD785" s="401"/>
      <c r="BE785" s="341"/>
      <c r="BF785" s="341"/>
      <c r="BG785" s="402"/>
      <c r="BH785" s="403"/>
      <c r="BI785" s="405"/>
      <c r="BJ785" s="405"/>
      <c r="BK785" s="405"/>
      <c r="BL785" s="405"/>
      <c r="BM785" s="514"/>
    </row>
    <row r="786" ht="18.75" customHeight="1">
      <c r="A786" s="400" t="str">
        <f t="shared" si="4"/>
        <v/>
      </c>
      <c r="B786" s="341"/>
      <c r="C786" s="559"/>
      <c r="D786" s="341"/>
      <c r="E786" s="638"/>
      <c r="F786" s="393"/>
      <c r="G786" s="341" t="str">
        <f t="array" ref="G786">IF(C786="","",XLOOKUP(C786,'Master Data'!K:K,'Master Data'!N:N,"Input in Master Data",0,1))</f>
        <v/>
      </c>
      <c r="H786" s="341" t="str">
        <f t="array" ref="H786">IF(C786="","",XLOOKUP(C786,'Master Data'!K:K,'Master Data'!O:O,"Input in Master Data",0,1))</f>
        <v/>
      </c>
      <c r="I786" s="341" t="str">
        <f t="array" ref="I786">if(U786="","",XLOOKUP(U786,Master[Company],Master[Blow],"Unknown",0,1))</f>
        <v/>
      </c>
      <c r="J786" s="341" t="str">
        <f t="array" ref="J786">if(U786="","",XLOOKUP(U786,Master[Company],Master[Pigging],"Unknown",0,1))</f>
        <v/>
      </c>
      <c r="K786" s="341" t="str">
        <f t="array" ref="K786">if(U786="","",XLOOKUP(U786,Master[Company],Master[Load Method],"Unknown",0,1))</f>
        <v/>
      </c>
      <c r="L786" s="341" t="str">
        <f t="array" ref="L786">if(U786="","",XLOOKUP(U786,Master[Company],Master[Line Distance],"Unknown",0,1))</f>
        <v/>
      </c>
      <c r="M786" s="394"/>
      <c r="N786" s="341"/>
      <c r="O786" s="341"/>
      <c r="P786" s="341" t="str">
        <f t="array" ref="P786">if(U786="","",XLOOKUP(U786,Master[Company],Master[Terms],"NA",0,1))</f>
        <v/>
      </c>
      <c r="Q786" s="341" t="str">
        <f t="shared" si="1"/>
        <v/>
      </c>
      <c r="R786" s="341" t="str">
        <f t="array" ref="R786">if(U786="","",XLOOKUP(U786,Master[Company],Master[Group],"NA",0,1))</f>
        <v/>
      </c>
      <c r="S786" s="341" t="str">
        <f t="array" ref="S786">if(U786="","",XLOOKUP(U786,Master[Company],Master[Loading Location],"NA",0,1))</f>
        <v/>
      </c>
      <c r="T786" s="341" t="str">
        <f t="array" ref="T786">if(U786="","",XLOOKUP(U786,Master[Company],Master[Acronym],"NA",0,1))</f>
        <v/>
      </c>
      <c r="U786" s="341"/>
      <c r="V786" s="342"/>
      <c r="W786" s="342"/>
      <c r="X786" s="341" t="str">
        <f t="shared" si="2"/>
        <v/>
      </c>
      <c r="Y786" s="341" t="str">
        <f t="shared" si="3"/>
        <v/>
      </c>
      <c r="Z786" s="341"/>
      <c r="AA786" s="341"/>
      <c r="AB786" s="341"/>
      <c r="AC786" s="401"/>
      <c r="AD786" s="563"/>
      <c r="AE786" s="564"/>
      <c r="AF786" s="564"/>
      <c r="AG786" s="564"/>
      <c r="AH786" s="564"/>
      <c r="AI786" s="564"/>
      <c r="AJ786" s="564"/>
      <c r="AK786" s="564"/>
      <c r="AL786" s="563"/>
      <c r="AM786" s="564"/>
      <c r="AN786" s="564"/>
      <c r="AO786" s="564"/>
      <c r="AP786" s="564"/>
      <c r="AQ786" s="564"/>
      <c r="AR786" s="564"/>
      <c r="AS786" s="564"/>
      <c r="AT786" s="401"/>
      <c r="AU786" s="399"/>
      <c r="AV786" s="617"/>
      <c r="AW786" s="401"/>
      <c r="AX786" s="401"/>
      <c r="AY786" s="341"/>
      <c r="AZ786" s="341"/>
      <c r="BA786" s="341"/>
      <c r="BB786" s="341"/>
      <c r="BC786" s="341"/>
      <c r="BD786" s="401"/>
      <c r="BE786" s="341"/>
      <c r="BF786" s="341"/>
      <c r="BG786" s="402"/>
      <c r="BH786" s="403"/>
      <c r="BI786" s="405"/>
      <c r="BJ786" s="405"/>
      <c r="BK786" s="405"/>
      <c r="BL786" s="405"/>
      <c r="BM786" s="514"/>
    </row>
    <row r="787" ht="18.75" customHeight="1">
      <c r="A787" s="400" t="str">
        <f t="shared" si="4"/>
        <v/>
      </c>
      <c r="B787" s="341"/>
      <c r="C787" s="559"/>
      <c r="D787" s="341"/>
      <c r="E787" s="638"/>
      <c r="F787" s="393"/>
      <c r="G787" s="341" t="str">
        <f t="array" ref="G787">IF(C787="","",XLOOKUP(C787,'Master Data'!K:K,'Master Data'!N:N,"Input in Master Data",0,1))</f>
        <v/>
      </c>
      <c r="H787" s="341" t="str">
        <f t="array" ref="H787">IF(C787="","",XLOOKUP(C787,'Master Data'!K:K,'Master Data'!O:O,"Input in Master Data",0,1))</f>
        <v/>
      </c>
      <c r="I787" s="341" t="str">
        <f t="array" ref="I787">if(U787="","",XLOOKUP(U787,Master[Company],Master[Blow],"Unknown",0,1))</f>
        <v/>
      </c>
      <c r="J787" s="341" t="str">
        <f t="array" ref="J787">if(U787="","",XLOOKUP(U787,Master[Company],Master[Pigging],"Unknown",0,1))</f>
        <v/>
      </c>
      <c r="K787" s="341" t="str">
        <f t="array" ref="K787">if(U787="","",XLOOKUP(U787,Master[Company],Master[Load Method],"Unknown",0,1))</f>
        <v/>
      </c>
      <c r="L787" s="341" t="str">
        <f t="array" ref="L787">if(U787="","",XLOOKUP(U787,Master[Company],Master[Line Distance],"Unknown",0,1))</f>
        <v/>
      </c>
      <c r="M787" s="394"/>
      <c r="N787" s="341"/>
      <c r="O787" s="341"/>
      <c r="P787" s="341" t="str">
        <f t="array" ref="P787">if(U787="","",XLOOKUP(U787,Master[Company],Master[Terms],"NA",0,1))</f>
        <v/>
      </c>
      <c r="Q787" s="341" t="str">
        <f t="shared" si="1"/>
        <v/>
      </c>
      <c r="R787" s="341" t="str">
        <f t="array" ref="R787">if(U787="","",XLOOKUP(U787,Master[Company],Master[Group],"NA",0,1))</f>
        <v/>
      </c>
      <c r="S787" s="341" t="str">
        <f t="array" ref="S787">if(U787="","",XLOOKUP(U787,Master[Company],Master[Loading Location],"NA",0,1))</f>
        <v/>
      </c>
      <c r="T787" s="341" t="str">
        <f t="array" ref="T787">if(U787="","",XLOOKUP(U787,Master[Company],Master[Acronym],"NA",0,1))</f>
        <v/>
      </c>
      <c r="U787" s="341"/>
      <c r="V787" s="342"/>
      <c r="W787" s="342"/>
      <c r="X787" s="341" t="str">
        <f t="shared" si="2"/>
        <v/>
      </c>
      <c r="Y787" s="341" t="str">
        <f t="shared" si="3"/>
        <v/>
      </c>
      <c r="Z787" s="341"/>
      <c r="AA787" s="341"/>
      <c r="AB787" s="341"/>
      <c r="AC787" s="401"/>
      <c r="AD787" s="563"/>
      <c r="AE787" s="564"/>
      <c r="AF787" s="564"/>
      <c r="AG787" s="564"/>
      <c r="AH787" s="564"/>
      <c r="AI787" s="564"/>
      <c r="AJ787" s="564"/>
      <c r="AK787" s="564"/>
      <c r="AL787" s="563"/>
      <c r="AM787" s="564"/>
      <c r="AN787" s="564"/>
      <c r="AO787" s="564"/>
      <c r="AP787" s="564"/>
      <c r="AQ787" s="564"/>
      <c r="AR787" s="564"/>
      <c r="AS787" s="564"/>
      <c r="AT787" s="401"/>
      <c r="AU787" s="399"/>
      <c r="AV787" s="617"/>
      <c r="AW787" s="401"/>
      <c r="AX787" s="401"/>
      <c r="AY787" s="341"/>
      <c r="AZ787" s="341"/>
      <c r="BA787" s="341"/>
      <c r="BB787" s="341"/>
      <c r="BC787" s="341"/>
      <c r="BD787" s="401"/>
      <c r="BE787" s="341"/>
      <c r="BF787" s="341"/>
      <c r="BG787" s="402"/>
      <c r="BH787" s="403"/>
      <c r="BI787" s="405"/>
      <c r="BJ787" s="405"/>
      <c r="BK787" s="405"/>
      <c r="BL787" s="405"/>
      <c r="BM787" s="514"/>
    </row>
    <row r="788" ht="18.75" customHeight="1">
      <c r="A788" s="400" t="str">
        <f t="shared" si="4"/>
        <v/>
      </c>
      <c r="B788" s="341"/>
      <c r="C788" s="559"/>
      <c r="D788" s="341"/>
      <c r="E788" s="638"/>
      <c r="F788" s="393"/>
      <c r="G788" s="341" t="str">
        <f t="array" ref="G788">IF(C788="","",XLOOKUP(C788,'Master Data'!K:K,'Master Data'!N:N,"Input in Master Data",0,1))</f>
        <v/>
      </c>
      <c r="H788" s="341" t="str">
        <f t="array" ref="H788">IF(C788="","",XLOOKUP(C788,'Master Data'!K:K,'Master Data'!O:O,"Input in Master Data",0,1))</f>
        <v/>
      </c>
      <c r="I788" s="341" t="str">
        <f t="array" ref="I788">if(U788="","",XLOOKUP(U788,Master[Company],Master[Blow],"Unknown",0,1))</f>
        <v/>
      </c>
      <c r="J788" s="341" t="str">
        <f t="array" ref="J788">if(U788="","",XLOOKUP(U788,Master[Company],Master[Pigging],"Unknown",0,1))</f>
        <v/>
      </c>
      <c r="K788" s="341" t="str">
        <f t="array" ref="K788">if(U788="","",XLOOKUP(U788,Master[Company],Master[Load Method],"Unknown",0,1))</f>
        <v/>
      </c>
      <c r="L788" s="341" t="str">
        <f t="array" ref="L788">if(U788="","",XLOOKUP(U788,Master[Company],Master[Line Distance],"Unknown",0,1))</f>
        <v/>
      </c>
      <c r="M788" s="394"/>
      <c r="N788" s="341"/>
      <c r="O788" s="341"/>
      <c r="P788" s="341" t="str">
        <f t="array" ref="P788">if(U788="","",XLOOKUP(U788,Master[Company],Master[Terms],"NA",0,1))</f>
        <v/>
      </c>
      <c r="Q788" s="341" t="str">
        <f t="shared" si="1"/>
        <v/>
      </c>
      <c r="R788" s="341" t="str">
        <f t="array" ref="R788">if(U788="","",XLOOKUP(U788,Master[Company],Master[Group],"NA",0,1))</f>
        <v/>
      </c>
      <c r="S788" s="341" t="str">
        <f t="array" ref="S788">if(U788="","",XLOOKUP(U788,Master[Company],Master[Loading Location],"NA",0,1))</f>
        <v/>
      </c>
      <c r="T788" s="341" t="str">
        <f t="array" ref="T788">if(U788="","",XLOOKUP(U788,Master[Company],Master[Acronym],"NA",0,1))</f>
        <v/>
      </c>
      <c r="U788" s="341"/>
      <c r="V788" s="342"/>
      <c r="W788" s="342"/>
      <c r="X788" s="341" t="str">
        <f t="shared" si="2"/>
        <v/>
      </c>
      <c r="Y788" s="341" t="str">
        <f t="shared" si="3"/>
        <v/>
      </c>
      <c r="Z788" s="341"/>
      <c r="AA788" s="341"/>
      <c r="AB788" s="341"/>
      <c r="AC788" s="401"/>
      <c r="AD788" s="563"/>
      <c r="AE788" s="564"/>
      <c r="AF788" s="564"/>
      <c r="AG788" s="564"/>
      <c r="AH788" s="564"/>
      <c r="AI788" s="564"/>
      <c r="AJ788" s="564"/>
      <c r="AK788" s="564"/>
      <c r="AL788" s="563"/>
      <c r="AM788" s="564"/>
      <c r="AN788" s="564"/>
      <c r="AO788" s="564"/>
      <c r="AP788" s="564"/>
      <c r="AQ788" s="564"/>
      <c r="AR788" s="564"/>
      <c r="AS788" s="564"/>
      <c r="AT788" s="401"/>
      <c r="AU788" s="399"/>
      <c r="AV788" s="617"/>
      <c r="AW788" s="401"/>
      <c r="AX788" s="401"/>
      <c r="AY788" s="341"/>
      <c r="AZ788" s="341"/>
      <c r="BA788" s="341"/>
      <c r="BB788" s="341"/>
      <c r="BC788" s="341"/>
      <c r="BD788" s="401"/>
      <c r="BE788" s="341"/>
      <c r="BF788" s="341"/>
      <c r="BG788" s="402"/>
      <c r="BH788" s="403"/>
      <c r="BI788" s="405"/>
      <c r="BJ788" s="405"/>
      <c r="BK788" s="405"/>
      <c r="BL788" s="405"/>
      <c r="BM788" s="514"/>
    </row>
    <row r="789" ht="18.75" customHeight="1">
      <c r="A789" s="400" t="str">
        <f t="shared" si="4"/>
        <v/>
      </c>
      <c r="B789" s="341"/>
      <c r="C789" s="559"/>
      <c r="D789" s="341"/>
      <c r="E789" s="638"/>
      <c r="F789" s="393"/>
      <c r="G789" s="341" t="str">
        <f t="array" ref="G789">IF(C789="","",XLOOKUP(C789,'Master Data'!K:K,'Master Data'!N:N,"Input in Master Data",0,1))</f>
        <v/>
      </c>
      <c r="H789" s="341" t="str">
        <f t="array" ref="H789">IF(C789="","",XLOOKUP(C789,'Master Data'!K:K,'Master Data'!O:O,"Input in Master Data",0,1))</f>
        <v/>
      </c>
      <c r="I789" s="341" t="str">
        <f t="array" ref="I789">if(U789="","",XLOOKUP(U789,Master[Company],Master[Blow],"Unknown",0,1))</f>
        <v/>
      </c>
      <c r="J789" s="341" t="str">
        <f t="array" ref="J789">if(U789="","",XLOOKUP(U789,Master[Company],Master[Pigging],"Unknown",0,1))</f>
        <v/>
      </c>
      <c r="K789" s="341" t="str">
        <f t="array" ref="K789">if(U789="","",XLOOKUP(U789,Master[Company],Master[Load Method],"Unknown",0,1))</f>
        <v/>
      </c>
      <c r="L789" s="341" t="str">
        <f t="array" ref="L789">if(U789="","",XLOOKUP(U789,Master[Company],Master[Line Distance],"Unknown",0,1))</f>
        <v/>
      </c>
      <c r="M789" s="394"/>
      <c r="N789" s="341"/>
      <c r="O789" s="341"/>
      <c r="P789" s="341" t="str">
        <f t="array" ref="P789">if(U789="","",XLOOKUP(U789,Master[Company],Master[Terms],"NA",0,1))</f>
        <v/>
      </c>
      <c r="Q789" s="341" t="str">
        <f t="shared" si="1"/>
        <v/>
      </c>
      <c r="R789" s="341" t="str">
        <f t="array" ref="R789">if(U789="","",XLOOKUP(U789,Master[Company],Master[Group],"NA",0,1))</f>
        <v/>
      </c>
      <c r="S789" s="341" t="str">
        <f t="array" ref="S789">if(U789="","",XLOOKUP(U789,Master[Company],Master[Loading Location],"NA",0,1))</f>
        <v/>
      </c>
      <c r="T789" s="341" t="str">
        <f t="array" ref="T789">if(U789="","",XLOOKUP(U789,Master[Company],Master[Acronym],"NA",0,1))</f>
        <v/>
      </c>
      <c r="U789" s="341"/>
      <c r="V789" s="342"/>
      <c r="W789" s="342"/>
      <c r="X789" s="341" t="str">
        <f t="shared" si="2"/>
        <v/>
      </c>
      <c r="Y789" s="341" t="str">
        <f t="shared" si="3"/>
        <v/>
      </c>
      <c r="Z789" s="341"/>
      <c r="AA789" s="341"/>
      <c r="AB789" s="341"/>
      <c r="AC789" s="401"/>
      <c r="AD789" s="563"/>
      <c r="AE789" s="564"/>
      <c r="AF789" s="564"/>
      <c r="AG789" s="564"/>
      <c r="AH789" s="564"/>
      <c r="AI789" s="564"/>
      <c r="AJ789" s="564"/>
      <c r="AK789" s="564"/>
      <c r="AL789" s="563"/>
      <c r="AM789" s="564"/>
      <c r="AN789" s="564"/>
      <c r="AO789" s="564"/>
      <c r="AP789" s="564"/>
      <c r="AQ789" s="564"/>
      <c r="AR789" s="564"/>
      <c r="AS789" s="564"/>
      <c r="AT789" s="401"/>
      <c r="AU789" s="399"/>
      <c r="AV789" s="617"/>
      <c r="AW789" s="401"/>
      <c r="AX789" s="401"/>
      <c r="AY789" s="341"/>
      <c r="AZ789" s="341"/>
      <c r="BA789" s="341"/>
      <c r="BB789" s="341"/>
      <c r="BC789" s="341"/>
      <c r="BD789" s="401"/>
      <c r="BE789" s="341"/>
      <c r="BF789" s="341"/>
      <c r="BG789" s="402"/>
      <c r="BH789" s="403"/>
      <c r="BI789" s="405"/>
      <c r="BJ789" s="405"/>
      <c r="BK789" s="405"/>
      <c r="BL789" s="405"/>
      <c r="BM789" s="514"/>
    </row>
    <row r="790" ht="18.75" customHeight="1">
      <c r="A790" s="400" t="str">
        <f t="shared" si="4"/>
        <v/>
      </c>
      <c r="B790" s="341"/>
      <c r="C790" s="559"/>
      <c r="D790" s="341"/>
      <c r="E790" s="638"/>
      <c r="F790" s="393"/>
      <c r="G790" s="341" t="str">
        <f t="array" ref="G790">IF(C790="","",XLOOKUP(C790,'Master Data'!K:K,'Master Data'!N:N,"Input in Master Data",0,1))</f>
        <v/>
      </c>
      <c r="H790" s="341" t="str">
        <f t="array" ref="H790">IF(C790="","",XLOOKUP(C790,'Master Data'!K:K,'Master Data'!O:O,"Input in Master Data",0,1))</f>
        <v/>
      </c>
      <c r="I790" s="341" t="str">
        <f t="array" ref="I790">if(U790="","",XLOOKUP(U790,Master[Company],Master[Blow],"Unknown",0,1))</f>
        <v/>
      </c>
      <c r="J790" s="341" t="str">
        <f t="array" ref="J790">if(U790="","",XLOOKUP(U790,Master[Company],Master[Pigging],"Unknown",0,1))</f>
        <v/>
      </c>
      <c r="K790" s="341" t="str">
        <f t="array" ref="K790">if(U790="","",XLOOKUP(U790,Master[Company],Master[Load Method],"Unknown",0,1))</f>
        <v/>
      </c>
      <c r="L790" s="341" t="str">
        <f t="array" ref="L790">if(U790="","",XLOOKUP(U790,Master[Company],Master[Line Distance],"Unknown",0,1))</f>
        <v/>
      </c>
      <c r="M790" s="394"/>
      <c r="N790" s="341"/>
      <c r="O790" s="341"/>
      <c r="P790" s="341" t="str">
        <f t="array" ref="P790">if(U790="","",XLOOKUP(U790,Master[Company],Master[Terms],"NA",0,1))</f>
        <v/>
      </c>
      <c r="Q790" s="341" t="str">
        <f t="shared" si="1"/>
        <v/>
      </c>
      <c r="R790" s="341" t="str">
        <f t="array" ref="R790">if(U790="","",XLOOKUP(U790,Master[Company],Master[Group],"NA",0,1))</f>
        <v/>
      </c>
      <c r="S790" s="341" t="str">
        <f t="array" ref="S790">if(U790="","",XLOOKUP(U790,Master[Company],Master[Loading Location],"NA",0,1))</f>
        <v/>
      </c>
      <c r="T790" s="341" t="str">
        <f t="array" ref="T790">if(U790="","",XLOOKUP(U790,Master[Company],Master[Acronym],"NA",0,1))</f>
        <v/>
      </c>
      <c r="U790" s="341"/>
      <c r="V790" s="342"/>
      <c r="W790" s="342"/>
      <c r="X790" s="341" t="str">
        <f t="shared" si="2"/>
        <v/>
      </c>
      <c r="Y790" s="341" t="str">
        <f t="shared" si="3"/>
        <v/>
      </c>
      <c r="Z790" s="341"/>
      <c r="AA790" s="341"/>
      <c r="AB790" s="341"/>
      <c r="AC790" s="401"/>
      <c r="AD790" s="563"/>
      <c r="AE790" s="564"/>
      <c r="AF790" s="564"/>
      <c r="AG790" s="564"/>
      <c r="AH790" s="564"/>
      <c r="AI790" s="564"/>
      <c r="AJ790" s="564"/>
      <c r="AK790" s="564"/>
      <c r="AL790" s="563"/>
      <c r="AM790" s="564"/>
      <c r="AN790" s="564"/>
      <c r="AO790" s="564"/>
      <c r="AP790" s="564"/>
      <c r="AQ790" s="564"/>
      <c r="AR790" s="564"/>
      <c r="AS790" s="564"/>
      <c r="AT790" s="401"/>
      <c r="AU790" s="399"/>
      <c r="AV790" s="617"/>
      <c r="AW790" s="401"/>
      <c r="AX790" s="401"/>
      <c r="AY790" s="341"/>
      <c r="AZ790" s="341"/>
      <c r="BA790" s="341"/>
      <c r="BB790" s="341"/>
      <c r="BC790" s="341"/>
      <c r="BD790" s="401"/>
      <c r="BE790" s="341"/>
      <c r="BF790" s="341"/>
      <c r="BG790" s="402"/>
      <c r="BH790" s="403"/>
      <c r="BI790" s="405"/>
      <c r="BJ790" s="405"/>
      <c r="BK790" s="405"/>
      <c r="BL790" s="405"/>
      <c r="BM790" s="514"/>
    </row>
    <row r="791" ht="18.75" customHeight="1">
      <c r="A791" s="400" t="str">
        <f t="shared" si="4"/>
        <v/>
      </c>
      <c r="B791" s="341"/>
      <c r="C791" s="559"/>
      <c r="D791" s="341"/>
      <c r="E791" s="638"/>
      <c r="F791" s="393"/>
      <c r="G791" s="341" t="str">
        <f t="array" ref="G791">IF(C791="","",XLOOKUP(C791,'Master Data'!K:K,'Master Data'!N:N,"Input in Master Data",0,1))</f>
        <v/>
      </c>
      <c r="H791" s="341" t="str">
        <f t="array" ref="H791">IF(C791="","",XLOOKUP(C791,'Master Data'!K:K,'Master Data'!O:O,"Input in Master Data",0,1))</f>
        <v/>
      </c>
      <c r="I791" s="341" t="str">
        <f t="array" ref="I791">if(U791="","",XLOOKUP(U791,Master[Company],Master[Blow],"Unknown",0,1))</f>
        <v/>
      </c>
      <c r="J791" s="341" t="str">
        <f t="array" ref="J791">if(U791="","",XLOOKUP(U791,Master[Company],Master[Pigging],"Unknown",0,1))</f>
        <v/>
      </c>
      <c r="K791" s="341" t="str">
        <f t="array" ref="K791">if(U791="","",XLOOKUP(U791,Master[Company],Master[Load Method],"Unknown",0,1))</f>
        <v/>
      </c>
      <c r="L791" s="341" t="str">
        <f t="array" ref="L791">if(U791="","",XLOOKUP(U791,Master[Company],Master[Line Distance],"Unknown",0,1))</f>
        <v/>
      </c>
      <c r="M791" s="394"/>
      <c r="N791" s="341"/>
      <c r="O791" s="341"/>
      <c r="P791" s="341" t="str">
        <f t="array" ref="P791">if(U791="","",XLOOKUP(U791,Master[Company],Master[Terms],"NA",0,1))</f>
        <v/>
      </c>
      <c r="Q791" s="341" t="str">
        <f t="shared" si="1"/>
        <v/>
      </c>
      <c r="R791" s="341" t="str">
        <f t="array" ref="R791">if(U791="","",XLOOKUP(U791,Master[Company],Master[Group],"NA",0,1))</f>
        <v/>
      </c>
      <c r="S791" s="341" t="str">
        <f t="array" ref="S791">if(U791="","",XLOOKUP(U791,Master[Company],Master[Loading Location],"NA",0,1))</f>
        <v/>
      </c>
      <c r="T791" s="341" t="str">
        <f t="array" ref="T791">if(U791="","",XLOOKUP(U791,Master[Company],Master[Acronym],"NA",0,1))</f>
        <v/>
      </c>
      <c r="U791" s="341"/>
      <c r="V791" s="342"/>
      <c r="W791" s="342"/>
      <c r="X791" s="341" t="str">
        <f t="shared" si="2"/>
        <v/>
      </c>
      <c r="Y791" s="341" t="str">
        <f t="shared" si="3"/>
        <v/>
      </c>
      <c r="Z791" s="341"/>
      <c r="AA791" s="341"/>
      <c r="AB791" s="341"/>
      <c r="AC791" s="401"/>
      <c r="AD791" s="563"/>
      <c r="AE791" s="564"/>
      <c r="AF791" s="564"/>
      <c r="AG791" s="564"/>
      <c r="AH791" s="564"/>
      <c r="AI791" s="564"/>
      <c r="AJ791" s="564"/>
      <c r="AK791" s="564"/>
      <c r="AL791" s="563"/>
      <c r="AM791" s="564"/>
      <c r="AN791" s="564"/>
      <c r="AO791" s="564"/>
      <c r="AP791" s="564"/>
      <c r="AQ791" s="564"/>
      <c r="AR791" s="564"/>
      <c r="AS791" s="564"/>
      <c r="AT791" s="401"/>
      <c r="AU791" s="399"/>
      <c r="AV791" s="617"/>
      <c r="AW791" s="401"/>
      <c r="AX791" s="401"/>
      <c r="AY791" s="341"/>
      <c r="AZ791" s="341"/>
      <c r="BA791" s="341"/>
      <c r="BB791" s="341"/>
      <c r="BC791" s="341"/>
      <c r="BD791" s="401"/>
      <c r="BE791" s="341"/>
      <c r="BF791" s="341"/>
      <c r="BG791" s="402"/>
      <c r="BH791" s="403"/>
      <c r="BI791" s="405"/>
      <c r="BJ791" s="405"/>
      <c r="BK791" s="405"/>
      <c r="BL791" s="405"/>
      <c r="BM791" s="514"/>
    </row>
    <row r="792" ht="18.75" customHeight="1">
      <c r="A792" s="400" t="str">
        <f t="shared" si="4"/>
        <v/>
      </c>
      <c r="B792" s="341"/>
      <c r="C792" s="559"/>
      <c r="D792" s="341"/>
      <c r="E792" s="638"/>
      <c r="F792" s="393"/>
      <c r="G792" s="341" t="str">
        <f t="array" ref="G792">IF(C792="","",XLOOKUP(C792,'Master Data'!K:K,'Master Data'!N:N,"Input in Master Data",0,1))</f>
        <v/>
      </c>
      <c r="H792" s="341" t="str">
        <f t="array" ref="H792">IF(C792="","",XLOOKUP(C792,'Master Data'!K:K,'Master Data'!O:O,"Input in Master Data",0,1))</f>
        <v/>
      </c>
      <c r="I792" s="341" t="str">
        <f t="array" ref="I792">if(U792="","",XLOOKUP(U792,Master[Company],Master[Blow],"Unknown",0,1))</f>
        <v/>
      </c>
      <c r="J792" s="341" t="str">
        <f t="array" ref="J792">if(U792="","",XLOOKUP(U792,Master[Company],Master[Pigging],"Unknown",0,1))</f>
        <v/>
      </c>
      <c r="K792" s="341" t="str">
        <f t="array" ref="K792">if(U792="","",XLOOKUP(U792,Master[Company],Master[Load Method],"Unknown",0,1))</f>
        <v/>
      </c>
      <c r="L792" s="341" t="str">
        <f t="array" ref="L792">if(U792="","",XLOOKUP(U792,Master[Company],Master[Line Distance],"Unknown",0,1))</f>
        <v/>
      </c>
      <c r="M792" s="394"/>
      <c r="N792" s="341"/>
      <c r="O792" s="341"/>
      <c r="P792" s="341" t="str">
        <f t="array" ref="P792">if(U792="","",XLOOKUP(U792,Master[Company],Master[Terms],"NA",0,1))</f>
        <v/>
      </c>
      <c r="Q792" s="341" t="str">
        <f t="shared" si="1"/>
        <v/>
      </c>
      <c r="R792" s="341" t="str">
        <f t="array" ref="R792">if(U792="","",XLOOKUP(U792,Master[Company],Master[Group],"NA",0,1))</f>
        <v/>
      </c>
      <c r="S792" s="341" t="str">
        <f t="array" ref="S792">if(U792="","",XLOOKUP(U792,Master[Company],Master[Loading Location],"NA",0,1))</f>
        <v/>
      </c>
      <c r="T792" s="341" t="str">
        <f t="array" ref="T792">if(U792="","",XLOOKUP(U792,Master[Company],Master[Acronym],"NA",0,1))</f>
        <v/>
      </c>
      <c r="U792" s="341"/>
      <c r="V792" s="342"/>
      <c r="W792" s="342"/>
      <c r="X792" s="341" t="str">
        <f t="shared" si="2"/>
        <v/>
      </c>
      <c r="Y792" s="341" t="str">
        <f t="shared" si="3"/>
        <v/>
      </c>
      <c r="Z792" s="341"/>
      <c r="AA792" s="341"/>
      <c r="AB792" s="341"/>
      <c r="AC792" s="401"/>
      <c r="AD792" s="563"/>
      <c r="AE792" s="564"/>
      <c r="AF792" s="564"/>
      <c r="AG792" s="564"/>
      <c r="AH792" s="564"/>
      <c r="AI792" s="564"/>
      <c r="AJ792" s="564"/>
      <c r="AK792" s="564"/>
      <c r="AL792" s="563"/>
      <c r="AM792" s="564"/>
      <c r="AN792" s="564"/>
      <c r="AO792" s="564"/>
      <c r="AP792" s="564"/>
      <c r="AQ792" s="564"/>
      <c r="AR792" s="564"/>
      <c r="AS792" s="564"/>
      <c r="AT792" s="401"/>
      <c r="AU792" s="399"/>
      <c r="AV792" s="617"/>
      <c r="AW792" s="401"/>
      <c r="AX792" s="401"/>
      <c r="AY792" s="341"/>
      <c r="AZ792" s="341"/>
      <c r="BA792" s="341"/>
      <c r="BB792" s="341"/>
      <c r="BC792" s="341"/>
      <c r="BD792" s="401"/>
      <c r="BE792" s="341"/>
      <c r="BF792" s="341"/>
      <c r="BG792" s="402"/>
      <c r="BH792" s="403"/>
      <c r="BI792" s="405"/>
      <c r="BJ792" s="405"/>
      <c r="BK792" s="405"/>
      <c r="BL792" s="405"/>
      <c r="BM792" s="514"/>
    </row>
    <row r="793" ht="18.75" customHeight="1">
      <c r="A793" s="400" t="str">
        <f t="shared" si="4"/>
        <v/>
      </c>
      <c r="B793" s="341"/>
      <c r="C793" s="559"/>
      <c r="D793" s="341"/>
      <c r="E793" s="638"/>
      <c r="F793" s="393"/>
      <c r="G793" s="341" t="str">
        <f t="array" ref="G793">IF(C793="","",XLOOKUP(C793,'Master Data'!K:K,'Master Data'!N:N,"Input in Master Data",0,1))</f>
        <v/>
      </c>
      <c r="H793" s="341" t="str">
        <f t="array" ref="H793">IF(C793="","",XLOOKUP(C793,'Master Data'!K:K,'Master Data'!O:O,"Input in Master Data",0,1))</f>
        <v/>
      </c>
      <c r="I793" s="341" t="str">
        <f t="array" ref="I793">if(U793="","",XLOOKUP(U793,Master[Company],Master[Blow],"Unknown",0,1))</f>
        <v/>
      </c>
      <c r="J793" s="341" t="str">
        <f t="array" ref="J793">if(U793="","",XLOOKUP(U793,Master[Company],Master[Pigging],"Unknown",0,1))</f>
        <v/>
      </c>
      <c r="K793" s="341" t="str">
        <f t="array" ref="K793">if(U793="","",XLOOKUP(U793,Master[Company],Master[Load Method],"Unknown",0,1))</f>
        <v/>
      </c>
      <c r="L793" s="341" t="str">
        <f t="array" ref="L793">if(U793="","",XLOOKUP(U793,Master[Company],Master[Line Distance],"Unknown",0,1))</f>
        <v/>
      </c>
      <c r="M793" s="394"/>
      <c r="N793" s="341"/>
      <c r="O793" s="341"/>
      <c r="P793" s="341" t="str">
        <f t="array" ref="P793">if(U793="","",XLOOKUP(U793,Master[Company],Master[Terms],"NA",0,1))</f>
        <v/>
      </c>
      <c r="Q793" s="341" t="str">
        <f t="shared" si="1"/>
        <v/>
      </c>
      <c r="R793" s="341" t="str">
        <f t="array" ref="R793">if(U793="","",XLOOKUP(U793,Master[Company],Master[Group],"NA",0,1))</f>
        <v/>
      </c>
      <c r="S793" s="341" t="str">
        <f t="array" ref="S793">if(U793="","",XLOOKUP(U793,Master[Company],Master[Loading Location],"NA",0,1))</f>
        <v/>
      </c>
      <c r="T793" s="341" t="str">
        <f t="array" ref="T793">if(U793="","",XLOOKUP(U793,Master[Company],Master[Acronym],"NA",0,1))</f>
        <v/>
      </c>
      <c r="U793" s="341"/>
      <c r="V793" s="342"/>
      <c r="W793" s="342"/>
      <c r="X793" s="341" t="str">
        <f t="shared" si="2"/>
        <v/>
      </c>
      <c r="Y793" s="341" t="str">
        <f t="shared" si="3"/>
        <v/>
      </c>
      <c r="Z793" s="341"/>
      <c r="AA793" s="341"/>
      <c r="AB793" s="341"/>
      <c r="AC793" s="401"/>
      <c r="AD793" s="563"/>
      <c r="AE793" s="564"/>
      <c r="AF793" s="564"/>
      <c r="AG793" s="564"/>
      <c r="AH793" s="564"/>
      <c r="AI793" s="564"/>
      <c r="AJ793" s="564"/>
      <c r="AK793" s="564"/>
      <c r="AL793" s="563"/>
      <c r="AM793" s="564"/>
      <c r="AN793" s="564"/>
      <c r="AO793" s="564"/>
      <c r="AP793" s="564"/>
      <c r="AQ793" s="564"/>
      <c r="AR793" s="564"/>
      <c r="AS793" s="564"/>
      <c r="AT793" s="401"/>
      <c r="AU793" s="399"/>
      <c r="AV793" s="617"/>
      <c r="AW793" s="401"/>
      <c r="AX793" s="401"/>
      <c r="AY793" s="341"/>
      <c r="AZ793" s="341"/>
      <c r="BA793" s="341"/>
      <c r="BB793" s="341"/>
      <c r="BC793" s="341"/>
      <c r="BD793" s="401"/>
      <c r="BE793" s="341"/>
      <c r="BF793" s="341"/>
      <c r="BG793" s="402"/>
      <c r="BH793" s="403"/>
      <c r="BI793" s="405"/>
      <c r="BJ793" s="405"/>
      <c r="BK793" s="405"/>
      <c r="BL793" s="405"/>
      <c r="BM793" s="514"/>
    </row>
    <row r="794" ht="18.75" customHeight="1">
      <c r="A794" s="400" t="str">
        <f t="shared" si="4"/>
        <v/>
      </c>
      <c r="B794" s="341"/>
      <c r="C794" s="559"/>
      <c r="D794" s="341"/>
      <c r="E794" s="638"/>
      <c r="F794" s="393"/>
      <c r="G794" s="341" t="str">
        <f t="array" ref="G794">IF(C794="","",XLOOKUP(C794,'Master Data'!K:K,'Master Data'!N:N,"Input in Master Data",0,1))</f>
        <v/>
      </c>
      <c r="H794" s="341" t="str">
        <f t="array" ref="H794">IF(C794="","",XLOOKUP(C794,'Master Data'!K:K,'Master Data'!O:O,"Input in Master Data",0,1))</f>
        <v/>
      </c>
      <c r="I794" s="341" t="str">
        <f t="array" ref="I794">if(U794="","",XLOOKUP(U794,Master[Company],Master[Blow],"Unknown",0,1))</f>
        <v/>
      </c>
      <c r="J794" s="341" t="str">
        <f t="array" ref="J794">if(U794="","",XLOOKUP(U794,Master[Company],Master[Pigging],"Unknown",0,1))</f>
        <v/>
      </c>
      <c r="K794" s="341" t="str">
        <f t="array" ref="K794">if(U794="","",XLOOKUP(U794,Master[Company],Master[Load Method],"Unknown",0,1))</f>
        <v/>
      </c>
      <c r="L794" s="341" t="str">
        <f t="array" ref="L794">if(U794="","",XLOOKUP(U794,Master[Company],Master[Line Distance],"Unknown",0,1))</f>
        <v/>
      </c>
      <c r="M794" s="394"/>
      <c r="N794" s="341"/>
      <c r="O794" s="341"/>
      <c r="P794" s="341" t="str">
        <f t="array" ref="P794">if(U794="","",XLOOKUP(U794,Master[Company],Master[Terms],"NA",0,1))</f>
        <v/>
      </c>
      <c r="Q794" s="341" t="str">
        <f t="shared" si="1"/>
        <v/>
      </c>
      <c r="R794" s="341" t="str">
        <f t="array" ref="R794">if(U794="","",XLOOKUP(U794,Master[Company],Master[Group],"NA",0,1))</f>
        <v/>
      </c>
      <c r="S794" s="341" t="str">
        <f t="array" ref="S794">if(U794="","",XLOOKUP(U794,Master[Company],Master[Loading Location],"NA",0,1))</f>
        <v/>
      </c>
      <c r="T794" s="341" t="str">
        <f t="array" ref="T794">if(U794="","",XLOOKUP(U794,Master[Company],Master[Acronym],"NA",0,1))</f>
        <v/>
      </c>
      <c r="U794" s="341"/>
      <c r="V794" s="342"/>
      <c r="W794" s="342"/>
      <c r="X794" s="341" t="str">
        <f t="shared" si="2"/>
        <v/>
      </c>
      <c r="Y794" s="341" t="str">
        <f t="shared" si="3"/>
        <v/>
      </c>
      <c r="Z794" s="341"/>
      <c r="AA794" s="341"/>
      <c r="AB794" s="341"/>
      <c r="AC794" s="401"/>
      <c r="AD794" s="563"/>
      <c r="AE794" s="564"/>
      <c r="AF794" s="564"/>
      <c r="AG794" s="564"/>
      <c r="AH794" s="564"/>
      <c r="AI794" s="564"/>
      <c r="AJ794" s="564"/>
      <c r="AK794" s="564"/>
      <c r="AL794" s="563"/>
      <c r="AM794" s="564"/>
      <c r="AN794" s="564"/>
      <c r="AO794" s="564"/>
      <c r="AP794" s="564"/>
      <c r="AQ794" s="564"/>
      <c r="AR794" s="564"/>
      <c r="AS794" s="564"/>
      <c r="AT794" s="401"/>
      <c r="AU794" s="399"/>
      <c r="AV794" s="617"/>
      <c r="AW794" s="401"/>
      <c r="AX794" s="401"/>
      <c r="AY794" s="341"/>
      <c r="AZ794" s="341"/>
      <c r="BA794" s="341"/>
      <c r="BB794" s="341"/>
      <c r="BC794" s="341"/>
      <c r="BD794" s="401"/>
      <c r="BE794" s="341"/>
      <c r="BF794" s="341"/>
      <c r="BG794" s="402"/>
      <c r="BH794" s="403"/>
      <c r="BI794" s="405"/>
      <c r="BJ794" s="405"/>
      <c r="BK794" s="405"/>
      <c r="BL794" s="405"/>
      <c r="BM794" s="514"/>
    </row>
    <row r="795" ht="18.75" customHeight="1">
      <c r="A795" s="400" t="str">
        <f t="shared" si="4"/>
        <v/>
      </c>
      <c r="B795" s="341"/>
      <c r="C795" s="559"/>
      <c r="D795" s="341"/>
      <c r="E795" s="638"/>
      <c r="F795" s="393"/>
      <c r="G795" s="341" t="str">
        <f t="array" ref="G795">IF(C795="","",XLOOKUP(C795,'Master Data'!K:K,'Master Data'!N:N,"Input in Master Data",0,1))</f>
        <v/>
      </c>
      <c r="H795" s="341" t="str">
        <f t="array" ref="H795">IF(C795="","",XLOOKUP(C795,'Master Data'!K:K,'Master Data'!O:O,"Input in Master Data",0,1))</f>
        <v/>
      </c>
      <c r="I795" s="341" t="str">
        <f t="array" ref="I795">if(U795="","",XLOOKUP(U795,Master[Company],Master[Blow],"Unknown",0,1))</f>
        <v/>
      </c>
      <c r="J795" s="341" t="str">
        <f t="array" ref="J795">if(U795="","",XLOOKUP(U795,Master[Company],Master[Pigging],"Unknown",0,1))</f>
        <v/>
      </c>
      <c r="K795" s="341" t="str">
        <f t="array" ref="K795">if(U795="","",XLOOKUP(U795,Master[Company],Master[Load Method],"Unknown",0,1))</f>
        <v/>
      </c>
      <c r="L795" s="341" t="str">
        <f t="array" ref="L795">if(U795="","",XLOOKUP(U795,Master[Company],Master[Line Distance],"Unknown",0,1))</f>
        <v/>
      </c>
      <c r="M795" s="394"/>
      <c r="N795" s="341"/>
      <c r="O795" s="341"/>
      <c r="P795" s="341" t="str">
        <f t="array" ref="P795">if(U795="","",XLOOKUP(U795,Master[Company],Master[Terms],"NA",0,1))</f>
        <v/>
      </c>
      <c r="Q795" s="341" t="str">
        <f t="shared" si="1"/>
        <v/>
      </c>
      <c r="R795" s="341" t="str">
        <f t="array" ref="R795">if(U795="","",XLOOKUP(U795,Master[Company],Master[Group],"NA",0,1))</f>
        <v/>
      </c>
      <c r="S795" s="341" t="str">
        <f t="array" ref="S795">if(U795="","",XLOOKUP(U795,Master[Company],Master[Loading Location],"NA",0,1))</f>
        <v/>
      </c>
      <c r="T795" s="341" t="str">
        <f t="array" ref="T795">if(U795="","",XLOOKUP(U795,Master[Company],Master[Acronym],"NA",0,1))</f>
        <v/>
      </c>
      <c r="U795" s="341"/>
      <c r="V795" s="342"/>
      <c r="W795" s="342"/>
      <c r="X795" s="341" t="str">
        <f t="shared" si="2"/>
        <v/>
      </c>
      <c r="Y795" s="341" t="str">
        <f t="shared" si="3"/>
        <v/>
      </c>
      <c r="Z795" s="341"/>
      <c r="AA795" s="341"/>
      <c r="AB795" s="341"/>
      <c r="AC795" s="401"/>
      <c r="AD795" s="563"/>
      <c r="AE795" s="564"/>
      <c r="AF795" s="564"/>
      <c r="AG795" s="564"/>
      <c r="AH795" s="564"/>
      <c r="AI795" s="564"/>
      <c r="AJ795" s="564"/>
      <c r="AK795" s="564"/>
      <c r="AL795" s="563"/>
      <c r="AM795" s="564"/>
      <c r="AN795" s="564"/>
      <c r="AO795" s="564"/>
      <c r="AP795" s="564"/>
      <c r="AQ795" s="564"/>
      <c r="AR795" s="564"/>
      <c r="AS795" s="564"/>
      <c r="AT795" s="401"/>
      <c r="AU795" s="399"/>
      <c r="AV795" s="617"/>
      <c r="AW795" s="401"/>
      <c r="AX795" s="401"/>
      <c r="AY795" s="341"/>
      <c r="AZ795" s="341"/>
      <c r="BA795" s="341"/>
      <c r="BB795" s="341"/>
      <c r="BC795" s="341"/>
      <c r="BD795" s="401"/>
      <c r="BE795" s="341"/>
      <c r="BF795" s="341"/>
      <c r="BG795" s="402"/>
      <c r="BH795" s="403"/>
      <c r="BI795" s="405"/>
      <c r="BJ795" s="405"/>
      <c r="BK795" s="405"/>
      <c r="BL795" s="405"/>
      <c r="BM795" s="514"/>
    </row>
    <row r="796" ht="18.75" customHeight="1">
      <c r="A796" s="400" t="str">
        <f t="shared" si="4"/>
        <v/>
      </c>
      <c r="B796" s="341"/>
      <c r="C796" s="559"/>
      <c r="D796" s="341"/>
      <c r="E796" s="638"/>
      <c r="F796" s="393"/>
      <c r="G796" s="341" t="str">
        <f t="array" ref="G796">IF(C796="","",XLOOKUP(C796,'Master Data'!K:K,'Master Data'!N:N,"Input in Master Data",0,1))</f>
        <v/>
      </c>
      <c r="H796" s="341" t="str">
        <f t="array" ref="H796">IF(C796="","",XLOOKUP(C796,'Master Data'!K:K,'Master Data'!O:O,"Input in Master Data",0,1))</f>
        <v/>
      </c>
      <c r="I796" s="341" t="str">
        <f t="array" ref="I796">if(U796="","",XLOOKUP(U796,Master[Company],Master[Blow],"Unknown",0,1))</f>
        <v/>
      </c>
      <c r="J796" s="341" t="str">
        <f t="array" ref="J796">if(U796="","",XLOOKUP(U796,Master[Company],Master[Pigging],"Unknown",0,1))</f>
        <v/>
      </c>
      <c r="K796" s="341" t="str">
        <f t="array" ref="K796">if(U796="","",XLOOKUP(U796,Master[Company],Master[Load Method],"Unknown",0,1))</f>
        <v/>
      </c>
      <c r="L796" s="341" t="str">
        <f t="array" ref="L796">if(U796="","",XLOOKUP(U796,Master[Company],Master[Line Distance],"Unknown",0,1))</f>
        <v/>
      </c>
      <c r="M796" s="394"/>
      <c r="N796" s="341"/>
      <c r="O796" s="341"/>
      <c r="P796" s="341" t="str">
        <f t="array" ref="P796">if(U796="","",XLOOKUP(U796,Master[Company],Master[Terms],"NA",0,1))</f>
        <v/>
      </c>
      <c r="Q796" s="341" t="str">
        <f t="shared" si="1"/>
        <v/>
      </c>
      <c r="R796" s="341" t="str">
        <f t="array" ref="R796">if(U796="","",XLOOKUP(U796,Master[Company],Master[Group],"NA",0,1))</f>
        <v/>
      </c>
      <c r="S796" s="341" t="str">
        <f t="array" ref="S796">if(U796="","",XLOOKUP(U796,Master[Company],Master[Loading Location],"NA",0,1))</f>
        <v/>
      </c>
      <c r="T796" s="341" t="str">
        <f t="array" ref="T796">if(U796="","",XLOOKUP(U796,Master[Company],Master[Acronym],"NA",0,1))</f>
        <v/>
      </c>
      <c r="U796" s="341"/>
      <c r="V796" s="342"/>
      <c r="W796" s="342"/>
      <c r="X796" s="341" t="str">
        <f t="shared" si="2"/>
        <v/>
      </c>
      <c r="Y796" s="341" t="str">
        <f t="shared" si="3"/>
        <v/>
      </c>
      <c r="Z796" s="341"/>
      <c r="AA796" s="341"/>
      <c r="AB796" s="341"/>
      <c r="AC796" s="401"/>
      <c r="AD796" s="563"/>
      <c r="AE796" s="564"/>
      <c r="AF796" s="564"/>
      <c r="AG796" s="564"/>
      <c r="AH796" s="564"/>
      <c r="AI796" s="564"/>
      <c r="AJ796" s="564"/>
      <c r="AK796" s="564"/>
      <c r="AL796" s="563"/>
      <c r="AM796" s="564"/>
      <c r="AN796" s="564"/>
      <c r="AO796" s="564"/>
      <c r="AP796" s="564"/>
      <c r="AQ796" s="564"/>
      <c r="AR796" s="564"/>
      <c r="AS796" s="564"/>
      <c r="AT796" s="401"/>
      <c r="AU796" s="399"/>
      <c r="AV796" s="617"/>
      <c r="AW796" s="401"/>
      <c r="AX796" s="401"/>
      <c r="AY796" s="341"/>
      <c r="AZ796" s="341"/>
      <c r="BA796" s="341"/>
      <c r="BB796" s="341"/>
      <c r="BC796" s="341"/>
      <c r="BD796" s="401"/>
      <c r="BE796" s="341"/>
      <c r="BF796" s="341"/>
      <c r="BG796" s="402"/>
      <c r="BH796" s="403"/>
      <c r="BI796" s="405"/>
      <c r="BJ796" s="405"/>
      <c r="BK796" s="405"/>
      <c r="BL796" s="405"/>
      <c r="BM796" s="514"/>
    </row>
    <row r="797" ht="18.75" customHeight="1">
      <c r="A797" s="400" t="str">
        <f t="shared" si="4"/>
        <v/>
      </c>
      <c r="B797" s="341"/>
      <c r="C797" s="559"/>
      <c r="D797" s="341"/>
      <c r="E797" s="638"/>
      <c r="F797" s="393"/>
      <c r="G797" s="341" t="str">
        <f t="array" ref="G797">IF(C797="","",XLOOKUP(C797,'Master Data'!K:K,'Master Data'!N:N,"Input in Master Data",0,1))</f>
        <v/>
      </c>
      <c r="H797" s="341" t="str">
        <f t="array" ref="H797">IF(C797="","",XLOOKUP(C797,'Master Data'!K:K,'Master Data'!O:O,"Input in Master Data",0,1))</f>
        <v/>
      </c>
      <c r="I797" s="341" t="str">
        <f t="array" ref="I797">if(U797="","",XLOOKUP(U797,Master[Company],Master[Blow],"Unknown",0,1))</f>
        <v/>
      </c>
      <c r="J797" s="341" t="str">
        <f t="array" ref="J797">if(U797="","",XLOOKUP(U797,Master[Company],Master[Pigging],"Unknown",0,1))</f>
        <v/>
      </c>
      <c r="K797" s="341" t="str">
        <f t="array" ref="K797">if(U797="","",XLOOKUP(U797,Master[Company],Master[Load Method],"Unknown",0,1))</f>
        <v/>
      </c>
      <c r="L797" s="341" t="str">
        <f t="array" ref="L797">if(U797="","",XLOOKUP(U797,Master[Company],Master[Line Distance],"Unknown",0,1))</f>
        <v/>
      </c>
      <c r="M797" s="394"/>
      <c r="N797" s="341"/>
      <c r="O797" s="341"/>
      <c r="P797" s="341" t="str">
        <f t="array" ref="P797">if(U797="","",XLOOKUP(U797,Master[Company],Master[Terms],"NA",0,1))</f>
        <v/>
      </c>
      <c r="Q797" s="341" t="str">
        <f t="shared" si="1"/>
        <v/>
      </c>
      <c r="R797" s="341" t="str">
        <f t="array" ref="R797">if(U797="","",XLOOKUP(U797,Master[Company],Master[Group],"NA",0,1))</f>
        <v/>
      </c>
      <c r="S797" s="341" t="str">
        <f t="array" ref="S797">if(U797="","",XLOOKUP(U797,Master[Company],Master[Loading Location],"NA",0,1))</f>
        <v/>
      </c>
      <c r="T797" s="341" t="str">
        <f t="array" ref="T797">if(U797="","",XLOOKUP(U797,Master[Company],Master[Acronym],"NA",0,1))</f>
        <v/>
      </c>
      <c r="U797" s="341"/>
      <c r="V797" s="342"/>
      <c r="W797" s="342"/>
      <c r="X797" s="341" t="str">
        <f t="shared" si="2"/>
        <v/>
      </c>
      <c r="Y797" s="341" t="str">
        <f t="shared" si="3"/>
        <v/>
      </c>
      <c r="Z797" s="341"/>
      <c r="AA797" s="341"/>
      <c r="AB797" s="341"/>
      <c r="AC797" s="401"/>
      <c r="AD797" s="563"/>
      <c r="AE797" s="564"/>
      <c r="AF797" s="564"/>
      <c r="AG797" s="564"/>
      <c r="AH797" s="564"/>
      <c r="AI797" s="564"/>
      <c r="AJ797" s="564"/>
      <c r="AK797" s="564"/>
      <c r="AL797" s="563"/>
      <c r="AM797" s="564"/>
      <c r="AN797" s="564"/>
      <c r="AO797" s="564"/>
      <c r="AP797" s="564"/>
      <c r="AQ797" s="564"/>
      <c r="AR797" s="564"/>
      <c r="AS797" s="564"/>
      <c r="AT797" s="401"/>
      <c r="AU797" s="399"/>
      <c r="AV797" s="617"/>
      <c r="AW797" s="401"/>
      <c r="AX797" s="401"/>
      <c r="AY797" s="341"/>
      <c r="AZ797" s="341"/>
      <c r="BA797" s="341"/>
      <c r="BB797" s="341"/>
      <c r="BC797" s="341"/>
      <c r="BD797" s="401"/>
      <c r="BE797" s="341"/>
      <c r="BF797" s="341"/>
      <c r="BG797" s="402"/>
      <c r="BH797" s="403"/>
      <c r="BI797" s="405"/>
      <c r="BJ797" s="405"/>
      <c r="BK797" s="405"/>
      <c r="BL797" s="405"/>
      <c r="BM797" s="514"/>
    </row>
    <row r="798" ht="18.75" customHeight="1">
      <c r="A798" s="400" t="str">
        <f t="shared" si="4"/>
        <v/>
      </c>
      <c r="B798" s="341"/>
      <c r="C798" s="559"/>
      <c r="D798" s="341"/>
      <c r="E798" s="638"/>
      <c r="F798" s="393"/>
      <c r="G798" s="341" t="str">
        <f t="array" ref="G798">IF(C798="","",XLOOKUP(C798,'Master Data'!K:K,'Master Data'!N:N,"Input in Master Data",0,1))</f>
        <v/>
      </c>
      <c r="H798" s="341" t="str">
        <f t="array" ref="H798">IF(C798="","",XLOOKUP(C798,'Master Data'!K:K,'Master Data'!O:O,"Input in Master Data",0,1))</f>
        <v/>
      </c>
      <c r="I798" s="341" t="str">
        <f t="array" ref="I798">if(U798="","",XLOOKUP(U798,Master[Company],Master[Blow],"Unknown",0,1))</f>
        <v/>
      </c>
      <c r="J798" s="341" t="str">
        <f t="array" ref="J798">if(U798="","",XLOOKUP(U798,Master[Company],Master[Pigging],"Unknown",0,1))</f>
        <v/>
      </c>
      <c r="K798" s="341" t="str">
        <f t="array" ref="K798">if(U798="","",XLOOKUP(U798,Master[Company],Master[Load Method],"Unknown",0,1))</f>
        <v/>
      </c>
      <c r="L798" s="341" t="str">
        <f t="array" ref="L798">if(U798="","",XLOOKUP(U798,Master[Company],Master[Line Distance],"Unknown",0,1))</f>
        <v/>
      </c>
      <c r="M798" s="394"/>
      <c r="N798" s="341"/>
      <c r="O798" s="341"/>
      <c r="P798" s="341" t="str">
        <f t="array" ref="P798">if(U798="","",XLOOKUP(U798,Master[Company],Master[Terms],"NA",0,1))</f>
        <v/>
      </c>
      <c r="Q798" s="341" t="str">
        <f t="shared" si="1"/>
        <v/>
      </c>
      <c r="R798" s="341" t="str">
        <f t="array" ref="R798">if(U798="","",XLOOKUP(U798,Master[Company],Master[Group],"NA",0,1))</f>
        <v/>
      </c>
      <c r="S798" s="341" t="str">
        <f t="array" ref="S798">if(U798="","",XLOOKUP(U798,Master[Company],Master[Loading Location],"NA",0,1))</f>
        <v/>
      </c>
      <c r="T798" s="341" t="str">
        <f t="array" ref="T798">if(U798="","",XLOOKUP(U798,Master[Company],Master[Acronym],"NA",0,1))</f>
        <v/>
      </c>
      <c r="U798" s="341"/>
      <c r="V798" s="342"/>
      <c r="W798" s="342"/>
      <c r="X798" s="341" t="str">
        <f t="shared" si="2"/>
        <v/>
      </c>
      <c r="Y798" s="341" t="str">
        <f t="shared" si="3"/>
        <v/>
      </c>
      <c r="Z798" s="341"/>
      <c r="AA798" s="341"/>
      <c r="AB798" s="341"/>
      <c r="AC798" s="401"/>
      <c r="AD798" s="563"/>
      <c r="AE798" s="564"/>
      <c r="AF798" s="564"/>
      <c r="AG798" s="564"/>
      <c r="AH798" s="564"/>
      <c r="AI798" s="564"/>
      <c r="AJ798" s="564"/>
      <c r="AK798" s="564"/>
      <c r="AL798" s="563"/>
      <c r="AM798" s="564"/>
      <c r="AN798" s="564"/>
      <c r="AO798" s="564"/>
      <c r="AP798" s="564"/>
      <c r="AQ798" s="564"/>
      <c r="AR798" s="564"/>
      <c r="AS798" s="564"/>
      <c r="AT798" s="401"/>
      <c r="AU798" s="399"/>
      <c r="AV798" s="617"/>
      <c r="AW798" s="401"/>
      <c r="AX798" s="401"/>
      <c r="AY798" s="341"/>
      <c r="AZ798" s="341"/>
      <c r="BA798" s="341"/>
      <c r="BB798" s="341"/>
      <c r="BC798" s="341"/>
      <c r="BD798" s="401"/>
      <c r="BE798" s="341"/>
      <c r="BF798" s="341"/>
      <c r="BG798" s="402"/>
      <c r="BH798" s="403"/>
      <c r="BI798" s="405"/>
      <c r="BJ798" s="405"/>
      <c r="BK798" s="405"/>
      <c r="BL798" s="405"/>
      <c r="BM798" s="514"/>
    </row>
    <row r="799" ht="18.75" customHeight="1">
      <c r="A799" s="400" t="str">
        <f t="shared" si="4"/>
        <v/>
      </c>
      <c r="B799" s="341"/>
      <c r="C799" s="559"/>
      <c r="D799" s="341"/>
      <c r="E799" s="638"/>
      <c r="F799" s="393"/>
      <c r="G799" s="341" t="str">
        <f t="array" ref="G799">IF(C799="","",XLOOKUP(C799,'Master Data'!K:K,'Master Data'!N:N,"Input in Master Data",0,1))</f>
        <v/>
      </c>
      <c r="H799" s="341" t="str">
        <f t="array" ref="H799">IF(C799="","",XLOOKUP(C799,'Master Data'!K:K,'Master Data'!O:O,"Input in Master Data",0,1))</f>
        <v/>
      </c>
      <c r="I799" s="341" t="str">
        <f t="array" ref="I799">if(U799="","",XLOOKUP(U799,Master[Company],Master[Blow],"Unknown",0,1))</f>
        <v/>
      </c>
      <c r="J799" s="341" t="str">
        <f t="array" ref="J799">if(U799="","",XLOOKUP(U799,Master[Company],Master[Pigging],"Unknown",0,1))</f>
        <v/>
      </c>
      <c r="K799" s="341" t="str">
        <f t="array" ref="K799">if(U799="","",XLOOKUP(U799,Master[Company],Master[Load Method],"Unknown",0,1))</f>
        <v/>
      </c>
      <c r="L799" s="341" t="str">
        <f t="array" ref="L799">if(U799="","",XLOOKUP(U799,Master[Company],Master[Line Distance],"Unknown",0,1))</f>
        <v/>
      </c>
      <c r="M799" s="394"/>
      <c r="N799" s="341"/>
      <c r="O799" s="341"/>
      <c r="P799" s="341" t="str">
        <f t="array" ref="P799">if(U799="","",XLOOKUP(U799,Master[Company],Master[Terms],"NA",0,1))</f>
        <v/>
      </c>
      <c r="Q799" s="341" t="str">
        <f t="shared" si="1"/>
        <v/>
      </c>
      <c r="R799" s="341" t="str">
        <f t="array" ref="R799">if(U799="","",XLOOKUP(U799,Master[Company],Master[Group],"NA",0,1))</f>
        <v/>
      </c>
      <c r="S799" s="341" t="str">
        <f t="array" ref="S799">if(U799="","",XLOOKUP(U799,Master[Company],Master[Loading Location],"NA",0,1))</f>
        <v/>
      </c>
      <c r="T799" s="341" t="str">
        <f t="array" ref="T799">if(U799="","",XLOOKUP(U799,Master[Company],Master[Acronym],"NA",0,1))</f>
        <v/>
      </c>
      <c r="U799" s="341"/>
      <c r="V799" s="342"/>
      <c r="W799" s="342"/>
      <c r="X799" s="341" t="str">
        <f t="shared" si="2"/>
        <v/>
      </c>
      <c r="Y799" s="341" t="str">
        <f t="shared" si="3"/>
        <v/>
      </c>
      <c r="Z799" s="341"/>
      <c r="AA799" s="341"/>
      <c r="AB799" s="341"/>
      <c r="AC799" s="401"/>
      <c r="AD799" s="563"/>
      <c r="AE799" s="564"/>
      <c r="AF799" s="564"/>
      <c r="AG799" s="564"/>
      <c r="AH799" s="564"/>
      <c r="AI799" s="564"/>
      <c r="AJ799" s="564"/>
      <c r="AK799" s="564"/>
      <c r="AL799" s="563"/>
      <c r="AM799" s="564"/>
      <c r="AN799" s="564"/>
      <c r="AO799" s="564"/>
      <c r="AP799" s="564"/>
      <c r="AQ799" s="564"/>
      <c r="AR799" s="564"/>
      <c r="AS799" s="564"/>
      <c r="AT799" s="401"/>
      <c r="AU799" s="399"/>
      <c r="AV799" s="617"/>
      <c r="AW799" s="401"/>
      <c r="AX799" s="401"/>
      <c r="AY799" s="341"/>
      <c r="AZ799" s="341"/>
      <c r="BA799" s="341"/>
      <c r="BB799" s="341"/>
      <c r="BC799" s="341"/>
      <c r="BD799" s="401"/>
      <c r="BE799" s="341"/>
      <c r="BF799" s="341"/>
      <c r="BG799" s="402"/>
      <c r="BH799" s="403"/>
      <c r="BI799" s="405"/>
      <c r="BJ799" s="405"/>
      <c r="BK799" s="405"/>
      <c r="BL799" s="405"/>
      <c r="BM799" s="514"/>
    </row>
    <row r="800" ht="18.75" customHeight="1">
      <c r="A800" s="400" t="str">
        <f t="shared" si="4"/>
        <v/>
      </c>
      <c r="B800" s="341"/>
      <c r="C800" s="559"/>
      <c r="D800" s="341"/>
      <c r="E800" s="638"/>
      <c r="F800" s="393"/>
      <c r="G800" s="341" t="str">
        <f t="array" ref="G800">IF(C800="","",XLOOKUP(C800,'Master Data'!K:K,'Master Data'!N:N,"Input in Master Data",0,1))</f>
        <v/>
      </c>
      <c r="H800" s="341" t="str">
        <f t="array" ref="H800">IF(C800="","",XLOOKUP(C800,'Master Data'!K:K,'Master Data'!O:O,"Input in Master Data",0,1))</f>
        <v/>
      </c>
      <c r="I800" s="341" t="str">
        <f t="array" ref="I800">if(U800="","",XLOOKUP(U800,Master[Company],Master[Blow],"Unknown",0,1))</f>
        <v/>
      </c>
      <c r="J800" s="341" t="str">
        <f t="array" ref="J800">if(U800="","",XLOOKUP(U800,Master[Company],Master[Pigging],"Unknown",0,1))</f>
        <v/>
      </c>
      <c r="K800" s="341" t="str">
        <f t="array" ref="K800">if(U800="","",XLOOKUP(U800,Master[Company],Master[Load Method],"Unknown",0,1))</f>
        <v/>
      </c>
      <c r="L800" s="341" t="str">
        <f t="array" ref="L800">if(U800="","",XLOOKUP(U800,Master[Company],Master[Line Distance],"Unknown",0,1))</f>
        <v/>
      </c>
      <c r="M800" s="394"/>
      <c r="N800" s="341"/>
      <c r="O800" s="341"/>
      <c r="P800" s="341" t="str">
        <f t="array" ref="P800">if(U800="","",XLOOKUP(U800,Master[Company],Master[Terms],"NA",0,1))</f>
        <v/>
      </c>
      <c r="Q800" s="341" t="str">
        <f t="shared" si="1"/>
        <v/>
      </c>
      <c r="R800" s="341" t="str">
        <f t="array" ref="R800">if(U800="","",XLOOKUP(U800,Master[Company],Master[Group],"NA",0,1))</f>
        <v/>
      </c>
      <c r="S800" s="341" t="str">
        <f t="array" ref="S800">if(U800="","",XLOOKUP(U800,Master[Company],Master[Loading Location],"NA",0,1))</f>
        <v/>
      </c>
      <c r="T800" s="341" t="str">
        <f t="array" ref="T800">if(U800="","",XLOOKUP(U800,Master[Company],Master[Acronym],"NA",0,1))</f>
        <v/>
      </c>
      <c r="U800" s="341"/>
      <c r="V800" s="342"/>
      <c r="W800" s="342"/>
      <c r="X800" s="341" t="str">
        <f t="shared" si="2"/>
        <v/>
      </c>
      <c r="Y800" s="341" t="str">
        <f t="shared" si="3"/>
        <v/>
      </c>
      <c r="Z800" s="341"/>
      <c r="AA800" s="341"/>
      <c r="AB800" s="341"/>
      <c r="AC800" s="401"/>
      <c r="AD800" s="563"/>
      <c r="AE800" s="564"/>
      <c r="AF800" s="564"/>
      <c r="AG800" s="564"/>
      <c r="AH800" s="564"/>
      <c r="AI800" s="564"/>
      <c r="AJ800" s="564"/>
      <c r="AK800" s="564"/>
      <c r="AL800" s="563"/>
      <c r="AM800" s="564"/>
      <c r="AN800" s="564"/>
      <c r="AO800" s="564"/>
      <c r="AP800" s="564"/>
      <c r="AQ800" s="564"/>
      <c r="AR800" s="564"/>
      <c r="AS800" s="564"/>
      <c r="AT800" s="401"/>
      <c r="AU800" s="399"/>
      <c r="AV800" s="617"/>
      <c r="AW800" s="401"/>
      <c r="AX800" s="401"/>
      <c r="AY800" s="341"/>
      <c r="AZ800" s="341"/>
      <c r="BA800" s="341"/>
      <c r="BB800" s="341"/>
      <c r="BC800" s="341"/>
      <c r="BD800" s="401"/>
      <c r="BE800" s="341"/>
      <c r="BF800" s="341"/>
      <c r="BG800" s="402"/>
      <c r="BH800" s="403"/>
      <c r="BI800" s="405"/>
      <c r="BJ800" s="405"/>
      <c r="BK800" s="405"/>
      <c r="BL800" s="405"/>
      <c r="BM800" s="514"/>
    </row>
    <row r="801" ht="18.75" customHeight="1">
      <c r="A801" s="400" t="str">
        <f t="shared" si="4"/>
        <v/>
      </c>
      <c r="B801" s="341"/>
      <c r="C801" s="559"/>
      <c r="D801" s="341"/>
      <c r="E801" s="638"/>
      <c r="F801" s="393"/>
      <c r="G801" s="341" t="str">
        <f t="array" ref="G801">IF(C801="","",XLOOKUP(C801,'Master Data'!K:K,'Master Data'!N:N,"Input in Master Data",0,1))</f>
        <v/>
      </c>
      <c r="H801" s="341" t="str">
        <f t="array" ref="H801">IF(C801="","",XLOOKUP(C801,'Master Data'!K:K,'Master Data'!O:O,"Input in Master Data",0,1))</f>
        <v/>
      </c>
      <c r="I801" s="341" t="str">
        <f t="array" ref="I801">if(U801="","",XLOOKUP(U801,Master[Company],Master[Blow],"Unknown",0,1))</f>
        <v/>
      </c>
      <c r="J801" s="341" t="str">
        <f t="array" ref="J801">if(U801="","",XLOOKUP(U801,Master[Company],Master[Pigging],"Unknown",0,1))</f>
        <v/>
      </c>
      <c r="K801" s="341" t="str">
        <f t="array" ref="K801">if(U801="","",XLOOKUP(U801,Master[Company],Master[Load Method],"Unknown",0,1))</f>
        <v/>
      </c>
      <c r="L801" s="341" t="str">
        <f t="array" ref="L801">if(U801="","",XLOOKUP(U801,Master[Company],Master[Line Distance],"Unknown",0,1))</f>
        <v/>
      </c>
      <c r="M801" s="394"/>
      <c r="N801" s="341"/>
      <c r="O801" s="341"/>
      <c r="P801" s="341" t="str">
        <f t="array" ref="P801">if(U801="","",XLOOKUP(U801,Master[Company],Master[Terms],"NA",0,1))</f>
        <v/>
      </c>
      <c r="Q801" s="341" t="str">
        <f t="shared" si="1"/>
        <v/>
      </c>
      <c r="R801" s="341" t="str">
        <f t="array" ref="R801">if(U801="","",XLOOKUP(U801,Master[Company],Master[Group],"NA",0,1))</f>
        <v/>
      </c>
      <c r="S801" s="341" t="str">
        <f t="array" ref="S801">if(U801="","",XLOOKUP(U801,Master[Company],Master[Loading Location],"NA",0,1))</f>
        <v/>
      </c>
      <c r="T801" s="341" t="str">
        <f t="array" ref="T801">if(U801="","",XLOOKUP(U801,Master[Company],Master[Acronym],"NA",0,1))</f>
        <v/>
      </c>
      <c r="U801" s="341"/>
      <c r="V801" s="342"/>
      <c r="W801" s="342"/>
      <c r="X801" s="341" t="str">
        <f t="shared" si="2"/>
        <v/>
      </c>
      <c r="Y801" s="341" t="str">
        <f t="shared" si="3"/>
        <v/>
      </c>
      <c r="Z801" s="341"/>
      <c r="AA801" s="341"/>
      <c r="AB801" s="341"/>
      <c r="AC801" s="401"/>
      <c r="AD801" s="563"/>
      <c r="AE801" s="564"/>
      <c r="AF801" s="564"/>
      <c r="AG801" s="564"/>
      <c r="AH801" s="564"/>
      <c r="AI801" s="564"/>
      <c r="AJ801" s="564"/>
      <c r="AK801" s="564"/>
      <c r="AL801" s="563"/>
      <c r="AM801" s="564"/>
      <c r="AN801" s="564"/>
      <c r="AO801" s="564"/>
      <c r="AP801" s="564"/>
      <c r="AQ801" s="564"/>
      <c r="AR801" s="564"/>
      <c r="AS801" s="564"/>
      <c r="AT801" s="401"/>
      <c r="AU801" s="399"/>
      <c r="AV801" s="617"/>
      <c r="AW801" s="401"/>
      <c r="AX801" s="401"/>
      <c r="AY801" s="341"/>
      <c r="AZ801" s="341"/>
      <c r="BA801" s="341"/>
      <c r="BB801" s="341"/>
      <c r="BC801" s="341"/>
      <c r="BD801" s="401"/>
      <c r="BE801" s="341"/>
      <c r="BF801" s="341"/>
      <c r="BG801" s="402"/>
      <c r="BH801" s="403"/>
      <c r="BI801" s="405"/>
      <c r="BJ801" s="405"/>
      <c r="BK801" s="405"/>
      <c r="BL801" s="405"/>
      <c r="BM801" s="514"/>
    </row>
    <row r="802" ht="18.75" customHeight="1">
      <c r="A802" s="400" t="str">
        <f t="shared" si="4"/>
        <v/>
      </c>
      <c r="B802" s="341"/>
      <c r="C802" s="559"/>
      <c r="D802" s="341"/>
      <c r="E802" s="638"/>
      <c r="F802" s="393"/>
      <c r="G802" s="341" t="str">
        <f t="array" ref="G802">IF(C802="","",XLOOKUP(C802,'Master Data'!K:K,'Master Data'!N:N,"Input in Master Data",0,1))</f>
        <v/>
      </c>
      <c r="H802" s="341" t="str">
        <f t="array" ref="H802">IF(C802="","",XLOOKUP(C802,'Master Data'!K:K,'Master Data'!O:O,"Input in Master Data",0,1))</f>
        <v/>
      </c>
      <c r="I802" s="341" t="str">
        <f t="array" ref="I802">if(U802="","",XLOOKUP(U802,Master[Company],Master[Blow],"Unknown",0,1))</f>
        <v/>
      </c>
      <c r="J802" s="341" t="str">
        <f t="array" ref="J802">if(U802="","",XLOOKUP(U802,Master[Company],Master[Pigging],"Unknown",0,1))</f>
        <v/>
      </c>
      <c r="K802" s="341" t="str">
        <f t="array" ref="K802">if(U802="","",XLOOKUP(U802,Master[Company],Master[Load Method],"Unknown",0,1))</f>
        <v/>
      </c>
      <c r="L802" s="341" t="str">
        <f t="array" ref="L802">if(U802="","",XLOOKUP(U802,Master[Company],Master[Line Distance],"Unknown",0,1))</f>
        <v/>
      </c>
      <c r="M802" s="394"/>
      <c r="N802" s="341"/>
      <c r="O802" s="341"/>
      <c r="P802" s="341" t="str">
        <f t="array" ref="P802">if(U802="","",XLOOKUP(U802,Master[Company],Master[Terms],"NA",0,1))</f>
        <v/>
      </c>
      <c r="Q802" s="341" t="str">
        <f t="shared" si="1"/>
        <v/>
      </c>
      <c r="R802" s="341" t="str">
        <f t="array" ref="R802">if(U802="","",XLOOKUP(U802,Master[Company],Master[Group],"NA",0,1))</f>
        <v/>
      </c>
      <c r="S802" s="341" t="str">
        <f t="array" ref="S802">if(U802="","",XLOOKUP(U802,Master[Company],Master[Loading Location],"NA",0,1))</f>
        <v/>
      </c>
      <c r="T802" s="341" t="str">
        <f t="array" ref="T802">if(U802="","",XLOOKUP(U802,Master[Company],Master[Acronym],"NA",0,1))</f>
        <v/>
      </c>
      <c r="U802" s="341"/>
      <c r="V802" s="342"/>
      <c r="W802" s="342"/>
      <c r="X802" s="341" t="str">
        <f t="shared" si="2"/>
        <v/>
      </c>
      <c r="Y802" s="341" t="str">
        <f t="shared" si="3"/>
        <v/>
      </c>
      <c r="Z802" s="341"/>
      <c r="AA802" s="341"/>
      <c r="AB802" s="341"/>
      <c r="AC802" s="401"/>
      <c r="AD802" s="563"/>
      <c r="AE802" s="564"/>
      <c r="AF802" s="564"/>
      <c r="AG802" s="564"/>
      <c r="AH802" s="564"/>
      <c r="AI802" s="564"/>
      <c r="AJ802" s="564"/>
      <c r="AK802" s="564"/>
      <c r="AL802" s="563"/>
      <c r="AM802" s="564"/>
      <c r="AN802" s="564"/>
      <c r="AO802" s="564"/>
      <c r="AP802" s="564"/>
      <c r="AQ802" s="564"/>
      <c r="AR802" s="564"/>
      <c r="AS802" s="564"/>
      <c r="AT802" s="401"/>
      <c r="AU802" s="399"/>
      <c r="AV802" s="617"/>
      <c r="AW802" s="401"/>
      <c r="AX802" s="401"/>
      <c r="AY802" s="341"/>
      <c r="AZ802" s="341"/>
      <c r="BA802" s="341"/>
      <c r="BB802" s="341"/>
      <c r="BC802" s="341"/>
      <c r="BD802" s="401"/>
      <c r="BE802" s="341"/>
      <c r="BF802" s="341"/>
      <c r="BG802" s="402"/>
      <c r="BH802" s="403"/>
      <c r="BI802" s="405"/>
      <c r="BJ802" s="405"/>
      <c r="BK802" s="405"/>
      <c r="BL802" s="405"/>
      <c r="BM802" s="514"/>
    </row>
    <row r="803" ht="18.75" customHeight="1">
      <c r="A803" s="400" t="str">
        <f t="shared" si="4"/>
        <v/>
      </c>
      <c r="B803" s="341"/>
      <c r="C803" s="559"/>
      <c r="D803" s="341"/>
      <c r="E803" s="638"/>
      <c r="F803" s="393"/>
      <c r="G803" s="341" t="str">
        <f t="array" ref="G803">IF(C803="","",XLOOKUP(C803,'Master Data'!K:K,'Master Data'!N:N,"Input in Master Data",0,1))</f>
        <v/>
      </c>
      <c r="H803" s="341" t="str">
        <f t="array" ref="H803">IF(C803="","",XLOOKUP(C803,'Master Data'!K:K,'Master Data'!O:O,"Input in Master Data",0,1))</f>
        <v/>
      </c>
      <c r="I803" s="341" t="str">
        <f t="array" ref="I803">if(U803="","",XLOOKUP(U803,Master[Company],Master[Blow],"Unknown",0,1))</f>
        <v/>
      </c>
      <c r="J803" s="341" t="str">
        <f t="array" ref="J803">if(U803="","",XLOOKUP(U803,Master[Company],Master[Pigging],"Unknown",0,1))</f>
        <v/>
      </c>
      <c r="K803" s="341" t="str">
        <f t="array" ref="K803">if(U803="","",XLOOKUP(U803,Master[Company],Master[Load Method],"Unknown",0,1))</f>
        <v/>
      </c>
      <c r="L803" s="341" t="str">
        <f t="array" ref="L803">if(U803="","",XLOOKUP(U803,Master[Company],Master[Line Distance],"Unknown",0,1))</f>
        <v/>
      </c>
      <c r="M803" s="394"/>
      <c r="N803" s="341"/>
      <c r="O803" s="341"/>
      <c r="P803" s="341" t="str">
        <f t="array" ref="P803">if(U803="","",XLOOKUP(U803,Master[Company],Master[Terms],"NA",0,1))</f>
        <v/>
      </c>
      <c r="Q803" s="341" t="str">
        <f t="shared" si="1"/>
        <v/>
      </c>
      <c r="R803" s="341" t="str">
        <f t="array" ref="R803">if(U803="","",XLOOKUP(U803,Master[Company],Master[Group],"NA",0,1))</f>
        <v/>
      </c>
      <c r="S803" s="341" t="str">
        <f t="array" ref="S803">if(U803="","",XLOOKUP(U803,Master[Company],Master[Loading Location],"NA",0,1))</f>
        <v/>
      </c>
      <c r="T803" s="341" t="str">
        <f t="array" ref="T803">if(U803="","",XLOOKUP(U803,Master[Company],Master[Acronym],"NA",0,1))</f>
        <v/>
      </c>
      <c r="U803" s="341"/>
      <c r="V803" s="342"/>
      <c r="W803" s="342"/>
      <c r="X803" s="341" t="str">
        <f t="shared" si="2"/>
        <v/>
      </c>
      <c r="Y803" s="341" t="str">
        <f t="shared" si="3"/>
        <v/>
      </c>
      <c r="Z803" s="341"/>
      <c r="AA803" s="341"/>
      <c r="AB803" s="341"/>
      <c r="AC803" s="401"/>
      <c r="AD803" s="563"/>
      <c r="AE803" s="564"/>
      <c r="AF803" s="564"/>
      <c r="AG803" s="564"/>
      <c r="AH803" s="564"/>
      <c r="AI803" s="564"/>
      <c r="AJ803" s="564"/>
      <c r="AK803" s="564"/>
      <c r="AL803" s="563"/>
      <c r="AM803" s="564"/>
      <c r="AN803" s="564"/>
      <c r="AO803" s="564"/>
      <c r="AP803" s="564"/>
      <c r="AQ803" s="564"/>
      <c r="AR803" s="564"/>
      <c r="AS803" s="564"/>
      <c r="AT803" s="401"/>
      <c r="AU803" s="399"/>
      <c r="AV803" s="617"/>
      <c r="AW803" s="401"/>
      <c r="AX803" s="401"/>
      <c r="AY803" s="341"/>
      <c r="AZ803" s="341"/>
      <c r="BA803" s="341"/>
      <c r="BB803" s="341"/>
      <c r="BC803" s="341"/>
      <c r="BD803" s="401"/>
      <c r="BE803" s="341"/>
      <c r="BF803" s="341"/>
      <c r="BG803" s="402"/>
      <c r="BH803" s="403"/>
      <c r="BI803" s="405"/>
      <c r="BJ803" s="405"/>
      <c r="BK803" s="405"/>
      <c r="BL803" s="405"/>
      <c r="BM803" s="514"/>
    </row>
    <row r="804" ht="18.75" customHeight="1">
      <c r="A804" s="400" t="str">
        <f t="shared" si="4"/>
        <v/>
      </c>
      <c r="B804" s="341"/>
      <c r="C804" s="559"/>
      <c r="D804" s="341"/>
      <c r="E804" s="638"/>
      <c r="F804" s="393"/>
      <c r="G804" s="341" t="str">
        <f t="array" ref="G804">IF(C804="","",XLOOKUP(C804,'Master Data'!K:K,'Master Data'!N:N,"Input in Master Data",0,1))</f>
        <v/>
      </c>
      <c r="H804" s="341" t="str">
        <f t="array" ref="H804">IF(C804="","",XLOOKUP(C804,'Master Data'!K:K,'Master Data'!O:O,"Input in Master Data",0,1))</f>
        <v/>
      </c>
      <c r="I804" s="341" t="str">
        <f t="array" ref="I804">if(U804="","",XLOOKUP(U804,Master[Company],Master[Blow],"Unknown",0,1))</f>
        <v/>
      </c>
      <c r="J804" s="341" t="str">
        <f t="array" ref="J804">if(U804="","",XLOOKUP(U804,Master[Company],Master[Pigging],"Unknown",0,1))</f>
        <v/>
      </c>
      <c r="K804" s="341" t="str">
        <f t="array" ref="K804">if(U804="","",XLOOKUP(U804,Master[Company],Master[Load Method],"Unknown",0,1))</f>
        <v/>
      </c>
      <c r="L804" s="341" t="str">
        <f t="array" ref="L804">if(U804="","",XLOOKUP(U804,Master[Company],Master[Line Distance],"Unknown",0,1))</f>
        <v/>
      </c>
      <c r="M804" s="394"/>
      <c r="N804" s="341"/>
      <c r="O804" s="341"/>
      <c r="P804" s="341" t="str">
        <f t="array" ref="P804">if(U804="","",XLOOKUP(U804,Master[Company],Master[Terms],"NA",0,1))</f>
        <v/>
      </c>
      <c r="Q804" s="341" t="str">
        <f t="shared" si="1"/>
        <v/>
      </c>
      <c r="R804" s="341" t="str">
        <f t="array" ref="R804">if(U804="","",XLOOKUP(U804,Master[Company],Master[Group],"NA",0,1))</f>
        <v/>
      </c>
      <c r="S804" s="341" t="str">
        <f t="array" ref="S804">if(U804="","",XLOOKUP(U804,Master[Company],Master[Loading Location],"NA",0,1))</f>
        <v/>
      </c>
      <c r="T804" s="341" t="str">
        <f t="array" ref="T804">if(U804="","",XLOOKUP(U804,Master[Company],Master[Acronym],"NA",0,1))</f>
        <v/>
      </c>
      <c r="U804" s="341"/>
      <c r="V804" s="342"/>
      <c r="W804" s="342"/>
      <c r="X804" s="341" t="str">
        <f t="shared" si="2"/>
        <v/>
      </c>
      <c r="Y804" s="341" t="str">
        <f t="shared" si="3"/>
        <v/>
      </c>
      <c r="Z804" s="341"/>
      <c r="AA804" s="341"/>
      <c r="AB804" s="341"/>
      <c r="AC804" s="401"/>
      <c r="AD804" s="563"/>
      <c r="AE804" s="564"/>
      <c r="AF804" s="564"/>
      <c r="AG804" s="564"/>
      <c r="AH804" s="564"/>
      <c r="AI804" s="564"/>
      <c r="AJ804" s="564"/>
      <c r="AK804" s="564"/>
      <c r="AL804" s="563"/>
      <c r="AM804" s="564"/>
      <c r="AN804" s="564"/>
      <c r="AO804" s="564"/>
      <c r="AP804" s="564"/>
      <c r="AQ804" s="564"/>
      <c r="AR804" s="564"/>
      <c r="AS804" s="564"/>
      <c r="AT804" s="401"/>
      <c r="AU804" s="399"/>
      <c r="AV804" s="617"/>
      <c r="AW804" s="401"/>
      <c r="AX804" s="401"/>
      <c r="AY804" s="341"/>
      <c r="AZ804" s="341"/>
      <c r="BA804" s="341"/>
      <c r="BB804" s="341"/>
      <c r="BC804" s="341"/>
      <c r="BD804" s="401"/>
      <c r="BE804" s="341"/>
      <c r="BF804" s="341"/>
      <c r="BG804" s="402"/>
      <c r="BH804" s="403"/>
      <c r="BI804" s="405"/>
      <c r="BJ804" s="405"/>
      <c r="BK804" s="405"/>
      <c r="BL804" s="405"/>
      <c r="BM804" s="514"/>
    </row>
    <row r="805" ht="18.75" customHeight="1">
      <c r="A805" s="400" t="str">
        <f t="shared" si="4"/>
        <v/>
      </c>
      <c r="B805" s="341"/>
      <c r="C805" s="559"/>
      <c r="D805" s="341"/>
      <c r="E805" s="638"/>
      <c r="F805" s="393"/>
      <c r="G805" s="341" t="str">
        <f t="array" ref="G805">IF(C805="","",XLOOKUP(C805,'Master Data'!K:K,'Master Data'!N:N,"Input in Master Data",0,1))</f>
        <v/>
      </c>
      <c r="H805" s="341" t="str">
        <f t="array" ref="H805">IF(C805="","",XLOOKUP(C805,'Master Data'!K:K,'Master Data'!O:O,"Input in Master Data",0,1))</f>
        <v/>
      </c>
      <c r="I805" s="341" t="str">
        <f t="array" ref="I805">if(U805="","",XLOOKUP(U805,Master[Company],Master[Blow],"Unknown",0,1))</f>
        <v/>
      </c>
      <c r="J805" s="341" t="str">
        <f t="array" ref="J805">if(U805="","",XLOOKUP(U805,Master[Company],Master[Pigging],"Unknown",0,1))</f>
        <v/>
      </c>
      <c r="K805" s="341" t="str">
        <f t="array" ref="K805">if(U805="","",XLOOKUP(U805,Master[Company],Master[Load Method],"Unknown",0,1))</f>
        <v/>
      </c>
      <c r="L805" s="341" t="str">
        <f t="array" ref="L805">if(U805="","",XLOOKUP(U805,Master[Company],Master[Line Distance],"Unknown",0,1))</f>
        <v/>
      </c>
      <c r="M805" s="394"/>
      <c r="N805" s="341"/>
      <c r="O805" s="341"/>
      <c r="P805" s="341" t="str">
        <f t="array" ref="P805">if(U805="","",XLOOKUP(U805,Master[Company],Master[Terms],"NA",0,1))</f>
        <v/>
      </c>
      <c r="Q805" s="341" t="str">
        <f t="shared" si="1"/>
        <v/>
      </c>
      <c r="R805" s="341" t="str">
        <f t="array" ref="R805">if(U805="","",XLOOKUP(U805,Master[Company],Master[Group],"NA",0,1))</f>
        <v/>
      </c>
      <c r="S805" s="341" t="str">
        <f t="array" ref="S805">if(U805="","",XLOOKUP(U805,Master[Company],Master[Loading Location],"NA",0,1))</f>
        <v/>
      </c>
      <c r="T805" s="341" t="str">
        <f t="array" ref="T805">if(U805="","",XLOOKUP(U805,Master[Company],Master[Acronym],"NA",0,1))</f>
        <v/>
      </c>
      <c r="U805" s="341"/>
      <c r="V805" s="342"/>
      <c r="W805" s="342"/>
      <c r="X805" s="341" t="str">
        <f t="shared" si="2"/>
        <v/>
      </c>
      <c r="Y805" s="341" t="str">
        <f t="shared" si="3"/>
        <v/>
      </c>
      <c r="Z805" s="341"/>
      <c r="AA805" s="341"/>
      <c r="AB805" s="341"/>
      <c r="AC805" s="401"/>
      <c r="AD805" s="563"/>
      <c r="AE805" s="564"/>
      <c r="AF805" s="564"/>
      <c r="AG805" s="564"/>
      <c r="AH805" s="564"/>
      <c r="AI805" s="564"/>
      <c r="AJ805" s="564"/>
      <c r="AK805" s="564"/>
      <c r="AL805" s="563"/>
      <c r="AM805" s="564"/>
      <c r="AN805" s="564"/>
      <c r="AO805" s="564"/>
      <c r="AP805" s="564"/>
      <c r="AQ805" s="564"/>
      <c r="AR805" s="564"/>
      <c r="AS805" s="564"/>
      <c r="AT805" s="401"/>
      <c r="AU805" s="399"/>
      <c r="AV805" s="617"/>
      <c r="AW805" s="401"/>
      <c r="AX805" s="401"/>
      <c r="AY805" s="341"/>
      <c r="AZ805" s="341"/>
      <c r="BA805" s="341"/>
      <c r="BB805" s="341"/>
      <c r="BC805" s="341"/>
      <c r="BD805" s="401"/>
      <c r="BE805" s="341"/>
      <c r="BF805" s="341"/>
      <c r="BG805" s="402"/>
      <c r="BH805" s="403"/>
      <c r="BI805" s="405"/>
      <c r="BJ805" s="405"/>
      <c r="BK805" s="405"/>
      <c r="BL805" s="405"/>
      <c r="BM805" s="514"/>
    </row>
    <row r="806" ht="18.75" customHeight="1">
      <c r="A806" s="400" t="str">
        <f t="shared" si="4"/>
        <v/>
      </c>
      <c r="B806" s="341"/>
      <c r="C806" s="559"/>
      <c r="D806" s="341"/>
      <c r="E806" s="638"/>
      <c r="F806" s="393"/>
      <c r="G806" s="341" t="str">
        <f t="array" ref="G806">IF(C806="","",XLOOKUP(C806,'Master Data'!K:K,'Master Data'!N:N,"Input in Master Data",0,1))</f>
        <v/>
      </c>
      <c r="H806" s="341" t="str">
        <f t="array" ref="H806">IF(C806="","",XLOOKUP(C806,'Master Data'!K:K,'Master Data'!O:O,"Input in Master Data",0,1))</f>
        <v/>
      </c>
      <c r="I806" s="341" t="str">
        <f t="array" ref="I806">if(U806="","",XLOOKUP(U806,Master[Company],Master[Blow],"Unknown",0,1))</f>
        <v/>
      </c>
      <c r="J806" s="341" t="str">
        <f t="array" ref="J806">if(U806="","",XLOOKUP(U806,Master[Company],Master[Pigging],"Unknown",0,1))</f>
        <v/>
      </c>
      <c r="K806" s="341" t="str">
        <f t="array" ref="K806">if(U806="","",XLOOKUP(U806,Master[Company],Master[Load Method],"Unknown",0,1))</f>
        <v/>
      </c>
      <c r="L806" s="341" t="str">
        <f t="array" ref="L806">if(U806="","",XLOOKUP(U806,Master[Company],Master[Line Distance],"Unknown",0,1))</f>
        <v/>
      </c>
      <c r="M806" s="394"/>
      <c r="N806" s="341"/>
      <c r="O806" s="341"/>
      <c r="P806" s="341" t="str">
        <f t="array" ref="P806">if(U806="","",XLOOKUP(U806,Master[Company],Master[Terms],"NA",0,1))</f>
        <v/>
      </c>
      <c r="Q806" s="341" t="str">
        <f t="shared" si="1"/>
        <v/>
      </c>
      <c r="R806" s="341" t="str">
        <f t="array" ref="R806">if(U806="","",XLOOKUP(U806,Master[Company],Master[Group],"NA",0,1))</f>
        <v/>
      </c>
      <c r="S806" s="341" t="str">
        <f t="array" ref="S806">if(U806="","",XLOOKUP(U806,Master[Company],Master[Loading Location],"NA",0,1))</f>
        <v/>
      </c>
      <c r="T806" s="341" t="str">
        <f t="array" ref="T806">if(U806="","",XLOOKUP(U806,Master[Company],Master[Acronym],"NA",0,1))</f>
        <v/>
      </c>
      <c r="U806" s="341"/>
      <c r="V806" s="342"/>
      <c r="W806" s="342"/>
      <c r="X806" s="341" t="str">
        <f t="shared" si="2"/>
        <v/>
      </c>
      <c r="Y806" s="341" t="str">
        <f t="shared" si="3"/>
        <v/>
      </c>
      <c r="Z806" s="341"/>
      <c r="AA806" s="341"/>
      <c r="AB806" s="341"/>
      <c r="AC806" s="401"/>
      <c r="AD806" s="563"/>
      <c r="AE806" s="564"/>
      <c r="AF806" s="564"/>
      <c r="AG806" s="564"/>
      <c r="AH806" s="564"/>
      <c r="AI806" s="564"/>
      <c r="AJ806" s="564"/>
      <c r="AK806" s="564"/>
      <c r="AL806" s="563"/>
      <c r="AM806" s="564"/>
      <c r="AN806" s="564"/>
      <c r="AO806" s="564"/>
      <c r="AP806" s="564"/>
      <c r="AQ806" s="564"/>
      <c r="AR806" s="564"/>
      <c r="AS806" s="564"/>
      <c r="AT806" s="401"/>
      <c r="AU806" s="399"/>
      <c r="AV806" s="617"/>
      <c r="AW806" s="401"/>
      <c r="AX806" s="401"/>
      <c r="AY806" s="341"/>
      <c r="AZ806" s="341"/>
      <c r="BA806" s="341"/>
      <c r="BB806" s="341"/>
      <c r="BC806" s="341"/>
      <c r="BD806" s="401"/>
      <c r="BE806" s="341"/>
      <c r="BF806" s="341"/>
      <c r="BG806" s="402"/>
      <c r="BH806" s="403"/>
      <c r="BI806" s="405"/>
      <c r="BJ806" s="405"/>
      <c r="BK806" s="405"/>
      <c r="BL806" s="405"/>
      <c r="BM806" s="514"/>
    </row>
    <row r="807" ht="18.75" customHeight="1">
      <c r="A807" s="400" t="str">
        <f t="shared" si="4"/>
        <v/>
      </c>
      <c r="B807" s="341"/>
      <c r="C807" s="559"/>
      <c r="D807" s="341"/>
      <c r="E807" s="638"/>
      <c r="F807" s="393"/>
      <c r="G807" s="341" t="str">
        <f t="array" ref="G807">IF(C807="","",XLOOKUP(C807,'Master Data'!K:K,'Master Data'!N:N,"Input in Master Data",0,1))</f>
        <v/>
      </c>
      <c r="H807" s="341" t="str">
        <f t="array" ref="H807">IF(C807="","",XLOOKUP(C807,'Master Data'!K:K,'Master Data'!O:O,"Input in Master Data",0,1))</f>
        <v/>
      </c>
      <c r="I807" s="341" t="str">
        <f t="array" ref="I807">if(U807="","",XLOOKUP(U807,Master[Company],Master[Blow],"Unknown",0,1))</f>
        <v/>
      </c>
      <c r="J807" s="341" t="str">
        <f t="array" ref="J807">if(U807="","",XLOOKUP(U807,Master[Company],Master[Pigging],"Unknown",0,1))</f>
        <v/>
      </c>
      <c r="K807" s="341" t="str">
        <f t="array" ref="K807">if(U807="","",XLOOKUP(U807,Master[Company],Master[Load Method],"Unknown",0,1))</f>
        <v/>
      </c>
      <c r="L807" s="341" t="str">
        <f t="array" ref="L807">if(U807="","",XLOOKUP(U807,Master[Company],Master[Line Distance],"Unknown",0,1))</f>
        <v/>
      </c>
      <c r="M807" s="394"/>
      <c r="N807" s="341"/>
      <c r="O807" s="341"/>
      <c r="P807" s="341" t="str">
        <f t="array" ref="P807">if(U807="","",XLOOKUP(U807,Master[Company],Master[Terms],"NA",0,1))</f>
        <v/>
      </c>
      <c r="Q807" s="341" t="str">
        <f t="shared" si="1"/>
        <v/>
      </c>
      <c r="R807" s="341" t="str">
        <f t="array" ref="R807">if(U807="","",XLOOKUP(U807,Master[Company],Master[Group],"NA",0,1))</f>
        <v/>
      </c>
      <c r="S807" s="341" t="str">
        <f t="array" ref="S807">if(U807="","",XLOOKUP(U807,Master[Company],Master[Loading Location],"NA",0,1))</f>
        <v/>
      </c>
      <c r="T807" s="341" t="str">
        <f t="array" ref="T807">if(U807="","",XLOOKUP(U807,Master[Company],Master[Acronym],"NA",0,1))</f>
        <v/>
      </c>
      <c r="U807" s="341"/>
      <c r="V807" s="342"/>
      <c r="W807" s="342"/>
      <c r="X807" s="341" t="str">
        <f t="shared" si="2"/>
        <v/>
      </c>
      <c r="Y807" s="341" t="str">
        <f t="shared" si="3"/>
        <v/>
      </c>
      <c r="Z807" s="341"/>
      <c r="AA807" s="341"/>
      <c r="AB807" s="341"/>
      <c r="AC807" s="401"/>
      <c r="AD807" s="563"/>
      <c r="AE807" s="564"/>
      <c r="AF807" s="564"/>
      <c r="AG807" s="564"/>
      <c r="AH807" s="564"/>
      <c r="AI807" s="564"/>
      <c r="AJ807" s="564"/>
      <c r="AK807" s="564"/>
      <c r="AL807" s="563"/>
      <c r="AM807" s="564"/>
      <c r="AN807" s="564"/>
      <c r="AO807" s="564"/>
      <c r="AP807" s="564"/>
      <c r="AQ807" s="564"/>
      <c r="AR807" s="564"/>
      <c r="AS807" s="564"/>
      <c r="AT807" s="401"/>
      <c r="AU807" s="399"/>
      <c r="AV807" s="617"/>
      <c r="AW807" s="401"/>
      <c r="AX807" s="401"/>
      <c r="AY807" s="341"/>
      <c r="AZ807" s="341"/>
      <c r="BA807" s="341"/>
      <c r="BB807" s="341"/>
      <c r="BC807" s="341"/>
      <c r="BD807" s="401"/>
      <c r="BE807" s="341"/>
      <c r="BF807" s="341"/>
      <c r="BG807" s="402"/>
      <c r="BH807" s="403"/>
      <c r="BI807" s="405"/>
      <c r="BJ807" s="405"/>
      <c r="BK807" s="405"/>
      <c r="BL807" s="405"/>
      <c r="BM807" s="514"/>
    </row>
    <row r="808" ht="18.75" customHeight="1">
      <c r="A808" s="400" t="str">
        <f t="shared" si="4"/>
        <v/>
      </c>
      <c r="B808" s="341"/>
      <c r="C808" s="559"/>
      <c r="D808" s="341"/>
      <c r="E808" s="638"/>
      <c r="F808" s="393"/>
      <c r="G808" s="341" t="str">
        <f t="array" ref="G808">IF(C808="","",XLOOKUP(C808,'Master Data'!K:K,'Master Data'!N:N,"Input in Master Data",0,1))</f>
        <v/>
      </c>
      <c r="H808" s="341" t="str">
        <f t="array" ref="H808">IF(C808="","",XLOOKUP(C808,'Master Data'!K:K,'Master Data'!O:O,"Input in Master Data",0,1))</f>
        <v/>
      </c>
      <c r="I808" s="341" t="str">
        <f t="array" ref="I808">if(U808="","",XLOOKUP(U808,Master[Company],Master[Blow],"Unknown",0,1))</f>
        <v/>
      </c>
      <c r="J808" s="341" t="str">
        <f t="array" ref="J808">if(U808="","",XLOOKUP(U808,Master[Company],Master[Pigging],"Unknown",0,1))</f>
        <v/>
      </c>
      <c r="K808" s="341" t="str">
        <f t="array" ref="K808">if(U808="","",XLOOKUP(U808,Master[Company],Master[Load Method],"Unknown",0,1))</f>
        <v/>
      </c>
      <c r="L808" s="341" t="str">
        <f t="array" ref="L808">if(U808="","",XLOOKUP(U808,Master[Company],Master[Line Distance],"Unknown",0,1))</f>
        <v/>
      </c>
      <c r="M808" s="394"/>
      <c r="N808" s="341"/>
      <c r="O808" s="341"/>
      <c r="P808" s="341" t="str">
        <f t="array" ref="P808">if(U808="","",XLOOKUP(U808,Master[Company],Master[Terms],"NA",0,1))</f>
        <v/>
      </c>
      <c r="Q808" s="341" t="str">
        <f t="shared" si="1"/>
        <v/>
      </c>
      <c r="R808" s="341" t="str">
        <f t="array" ref="R808">if(U808="","",XLOOKUP(U808,Master[Company],Master[Group],"NA",0,1))</f>
        <v/>
      </c>
      <c r="S808" s="341" t="str">
        <f t="array" ref="S808">if(U808="","",XLOOKUP(U808,Master[Company],Master[Loading Location],"NA",0,1))</f>
        <v/>
      </c>
      <c r="T808" s="341" t="str">
        <f t="array" ref="T808">if(U808="","",XLOOKUP(U808,Master[Company],Master[Acronym],"NA",0,1))</f>
        <v/>
      </c>
      <c r="U808" s="341"/>
      <c r="V808" s="342"/>
      <c r="W808" s="342"/>
      <c r="X808" s="341" t="str">
        <f t="shared" si="2"/>
        <v/>
      </c>
      <c r="Y808" s="341" t="str">
        <f t="shared" si="3"/>
        <v/>
      </c>
      <c r="Z808" s="341"/>
      <c r="AA808" s="341"/>
      <c r="AB808" s="341"/>
      <c r="AC808" s="401"/>
      <c r="AD808" s="563"/>
      <c r="AE808" s="564"/>
      <c r="AF808" s="564"/>
      <c r="AG808" s="564"/>
      <c r="AH808" s="564"/>
      <c r="AI808" s="564"/>
      <c r="AJ808" s="564"/>
      <c r="AK808" s="564"/>
      <c r="AL808" s="563"/>
      <c r="AM808" s="564"/>
      <c r="AN808" s="564"/>
      <c r="AO808" s="564"/>
      <c r="AP808" s="564"/>
      <c r="AQ808" s="564"/>
      <c r="AR808" s="564"/>
      <c r="AS808" s="564"/>
      <c r="AT808" s="401"/>
      <c r="AU808" s="399"/>
      <c r="AV808" s="617"/>
      <c r="AW808" s="401"/>
      <c r="AX808" s="401"/>
      <c r="AY808" s="341"/>
      <c r="AZ808" s="341"/>
      <c r="BA808" s="341"/>
      <c r="BB808" s="341"/>
      <c r="BC808" s="341"/>
      <c r="BD808" s="401"/>
      <c r="BE808" s="341"/>
      <c r="BF808" s="341"/>
      <c r="BG808" s="402"/>
      <c r="BH808" s="403"/>
      <c r="BI808" s="405"/>
      <c r="BJ808" s="405"/>
      <c r="BK808" s="405"/>
      <c r="BL808" s="405"/>
      <c r="BM808" s="514"/>
    </row>
    <row r="809" ht="18.75" customHeight="1">
      <c r="A809" s="400" t="str">
        <f t="shared" si="4"/>
        <v/>
      </c>
      <c r="B809" s="341"/>
      <c r="C809" s="559"/>
      <c r="D809" s="341"/>
      <c r="E809" s="638"/>
      <c r="F809" s="393"/>
      <c r="G809" s="341" t="str">
        <f t="array" ref="G809">IF(C809="","",XLOOKUP(C809,'Master Data'!K:K,'Master Data'!N:N,"Input in Master Data",0,1))</f>
        <v/>
      </c>
      <c r="H809" s="341" t="str">
        <f t="array" ref="H809">IF(C809="","",XLOOKUP(C809,'Master Data'!K:K,'Master Data'!O:O,"Input in Master Data",0,1))</f>
        <v/>
      </c>
      <c r="I809" s="341" t="str">
        <f t="array" ref="I809">if(U809="","",XLOOKUP(U809,Master[Company],Master[Blow],"Unknown",0,1))</f>
        <v/>
      </c>
      <c r="J809" s="341" t="str">
        <f t="array" ref="J809">if(U809="","",XLOOKUP(U809,Master[Company],Master[Pigging],"Unknown",0,1))</f>
        <v/>
      </c>
      <c r="K809" s="341" t="str">
        <f t="array" ref="K809">if(U809="","",XLOOKUP(U809,Master[Company],Master[Load Method],"Unknown",0,1))</f>
        <v/>
      </c>
      <c r="L809" s="341" t="str">
        <f t="array" ref="L809">if(U809="","",XLOOKUP(U809,Master[Company],Master[Line Distance],"Unknown",0,1))</f>
        <v/>
      </c>
      <c r="M809" s="394"/>
      <c r="N809" s="341"/>
      <c r="O809" s="341"/>
      <c r="P809" s="341" t="str">
        <f t="array" ref="P809">if(U809="","",XLOOKUP(U809,Master[Company],Master[Terms],"NA",0,1))</f>
        <v/>
      </c>
      <c r="Q809" s="341" t="str">
        <f t="shared" si="1"/>
        <v/>
      </c>
      <c r="R809" s="341" t="str">
        <f t="array" ref="R809">if(U809="","",XLOOKUP(U809,Master[Company],Master[Group],"NA",0,1))</f>
        <v/>
      </c>
      <c r="S809" s="341" t="str">
        <f t="array" ref="S809">if(U809="","",XLOOKUP(U809,Master[Company],Master[Loading Location],"NA",0,1))</f>
        <v/>
      </c>
      <c r="T809" s="341" t="str">
        <f t="array" ref="T809">if(U809="","",XLOOKUP(U809,Master[Company],Master[Acronym],"NA",0,1))</f>
        <v/>
      </c>
      <c r="U809" s="341"/>
      <c r="V809" s="342"/>
      <c r="W809" s="342"/>
      <c r="X809" s="341" t="str">
        <f t="shared" si="2"/>
        <v/>
      </c>
      <c r="Y809" s="341" t="str">
        <f t="shared" si="3"/>
        <v/>
      </c>
      <c r="Z809" s="341"/>
      <c r="AA809" s="341"/>
      <c r="AB809" s="341"/>
      <c r="AC809" s="401"/>
      <c r="AD809" s="563"/>
      <c r="AE809" s="564"/>
      <c r="AF809" s="564"/>
      <c r="AG809" s="564"/>
      <c r="AH809" s="564"/>
      <c r="AI809" s="564"/>
      <c r="AJ809" s="564"/>
      <c r="AK809" s="564"/>
      <c r="AL809" s="563"/>
      <c r="AM809" s="564"/>
      <c r="AN809" s="564"/>
      <c r="AO809" s="564"/>
      <c r="AP809" s="564"/>
      <c r="AQ809" s="564"/>
      <c r="AR809" s="564"/>
      <c r="AS809" s="564"/>
      <c r="AT809" s="401"/>
      <c r="AU809" s="399"/>
      <c r="AV809" s="617"/>
      <c r="AW809" s="401"/>
      <c r="AX809" s="401"/>
      <c r="AY809" s="341"/>
      <c r="AZ809" s="341"/>
      <c r="BA809" s="341"/>
      <c r="BB809" s="341"/>
      <c r="BC809" s="341"/>
      <c r="BD809" s="401"/>
      <c r="BE809" s="341"/>
      <c r="BF809" s="341"/>
      <c r="BG809" s="402"/>
      <c r="BH809" s="403"/>
      <c r="BI809" s="405"/>
      <c r="BJ809" s="405"/>
      <c r="BK809" s="405"/>
      <c r="BL809" s="405"/>
      <c r="BM809" s="514"/>
    </row>
    <row r="810" ht="18.75" customHeight="1">
      <c r="A810" s="400" t="str">
        <f t="shared" si="4"/>
        <v/>
      </c>
      <c r="B810" s="341"/>
      <c r="C810" s="559"/>
      <c r="D810" s="341"/>
      <c r="E810" s="638"/>
      <c r="F810" s="393"/>
      <c r="G810" s="341" t="str">
        <f t="array" ref="G810">IF(C810="","",XLOOKUP(C810,'Master Data'!K:K,'Master Data'!N:N,"Input in Master Data",0,1))</f>
        <v/>
      </c>
      <c r="H810" s="341" t="str">
        <f t="array" ref="H810">IF(C810="","",XLOOKUP(C810,'Master Data'!K:K,'Master Data'!O:O,"Input in Master Data",0,1))</f>
        <v/>
      </c>
      <c r="I810" s="341" t="str">
        <f t="array" ref="I810">if(U810="","",XLOOKUP(U810,Master[Company],Master[Blow],"Unknown",0,1))</f>
        <v/>
      </c>
      <c r="J810" s="341" t="str">
        <f t="array" ref="J810">if(U810="","",XLOOKUP(U810,Master[Company],Master[Pigging],"Unknown",0,1))</f>
        <v/>
      </c>
      <c r="K810" s="341" t="str">
        <f t="array" ref="K810">if(U810="","",XLOOKUP(U810,Master[Company],Master[Load Method],"Unknown",0,1))</f>
        <v/>
      </c>
      <c r="L810" s="341" t="str">
        <f t="array" ref="L810">if(U810="","",XLOOKUP(U810,Master[Company],Master[Line Distance],"Unknown",0,1))</f>
        <v/>
      </c>
      <c r="M810" s="394"/>
      <c r="N810" s="341"/>
      <c r="O810" s="341"/>
      <c r="P810" s="341" t="str">
        <f t="array" ref="P810">if(U810="","",XLOOKUP(U810,Master[Company],Master[Terms],"NA",0,1))</f>
        <v/>
      </c>
      <c r="Q810" s="341" t="str">
        <f t="shared" si="1"/>
        <v/>
      </c>
      <c r="R810" s="341" t="str">
        <f t="array" ref="R810">if(U810="","",XLOOKUP(U810,Master[Company],Master[Group],"NA",0,1))</f>
        <v/>
      </c>
      <c r="S810" s="341" t="str">
        <f t="array" ref="S810">if(U810="","",XLOOKUP(U810,Master[Company],Master[Loading Location],"NA",0,1))</f>
        <v/>
      </c>
      <c r="T810" s="341" t="str">
        <f t="array" ref="T810">if(U810="","",XLOOKUP(U810,Master[Company],Master[Acronym],"NA",0,1))</f>
        <v/>
      </c>
      <c r="U810" s="341"/>
      <c r="V810" s="342"/>
      <c r="W810" s="342"/>
      <c r="X810" s="341" t="str">
        <f t="shared" si="2"/>
        <v/>
      </c>
      <c r="Y810" s="341" t="str">
        <f t="shared" si="3"/>
        <v/>
      </c>
      <c r="Z810" s="341"/>
      <c r="AA810" s="341"/>
      <c r="AB810" s="341"/>
      <c r="AC810" s="401"/>
      <c r="AD810" s="563"/>
      <c r="AE810" s="564"/>
      <c r="AF810" s="564"/>
      <c r="AG810" s="564"/>
      <c r="AH810" s="564"/>
      <c r="AI810" s="564"/>
      <c r="AJ810" s="564"/>
      <c r="AK810" s="564"/>
      <c r="AL810" s="563"/>
      <c r="AM810" s="564"/>
      <c r="AN810" s="564"/>
      <c r="AO810" s="564"/>
      <c r="AP810" s="564"/>
      <c r="AQ810" s="564"/>
      <c r="AR810" s="564"/>
      <c r="AS810" s="564"/>
      <c r="AT810" s="401"/>
      <c r="AU810" s="399"/>
      <c r="AV810" s="617"/>
      <c r="AW810" s="401"/>
      <c r="AX810" s="401"/>
      <c r="AY810" s="341"/>
      <c r="AZ810" s="341"/>
      <c r="BA810" s="341"/>
      <c r="BB810" s="341"/>
      <c r="BC810" s="341"/>
      <c r="BD810" s="401"/>
      <c r="BE810" s="341"/>
      <c r="BF810" s="341"/>
      <c r="BG810" s="402"/>
      <c r="BH810" s="403"/>
      <c r="BI810" s="405"/>
      <c r="BJ810" s="405"/>
      <c r="BK810" s="405"/>
      <c r="BL810" s="405"/>
      <c r="BM810" s="514"/>
    </row>
    <row r="811" ht="18.75" customHeight="1">
      <c r="A811" s="400" t="str">
        <f t="shared" si="4"/>
        <v/>
      </c>
      <c r="B811" s="341"/>
      <c r="C811" s="559"/>
      <c r="D811" s="341"/>
      <c r="E811" s="638"/>
      <c r="F811" s="393"/>
      <c r="G811" s="341" t="str">
        <f t="array" ref="G811">IF(C811="","",XLOOKUP(C811,'Master Data'!K:K,'Master Data'!N:N,"Input in Master Data",0,1))</f>
        <v/>
      </c>
      <c r="H811" s="341" t="str">
        <f t="array" ref="H811">IF(C811="","",XLOOKUP(C811,'Master Data'!K:K,'Master Data'!O:O,"Input in Master Data",0,1))</f>
        <v/>
      </c>
      <c r="I811" s="341" t="str">
        <f t="array" ref="I811">if(U811="","",XLOOKUP(U811,Master[Company],Master[Blow],"Unknown",0,1))</f>
        <v/>
      </c>
      <c r="J811" s="341" t="str">
        <f t="array" ref="J811">if(U811="","",XLOOKUP(U811,Master[Company],Master[Pigging],"Unknown",0,1))</f>
        <v/>
      </c>
      <c r="K811" s="341" t="str">
        <f t="array" ref="K811">if(U811="","",XLOOKUP(U811,Master[Company],Master[Load Method],"Unknown",0,1))</f>
        <v/>
      </c>
      <c r="L811" s="341" t="str">
        <f t="array" ref="L811">if(U811="","",XLOOKUP(U811,Master[Company],Master[Line Distance],"Unknown",0,1))</f>
        <v/>
      </c>
      <c r="M811" s="394"/>
      <c r="N811" s="341"/>
      <c r="O811" s="341"/>
      <c r="P811" s="341" t="str">
        <f t="array" ref="P811">if(U811="","",XLOOKUP(U811,Master[Company],Master[Terms],"NA",0,1))</f>
        <v/>
      </c>
      <c r="Q811" s="341" t="str">
        <f t="shared" si="1"/>
        <v/>
      </c>
      <c r="R811" s="341" t="str">
        <f t="array" ref="R811">if(U811="","",XLOOKUP(U811,Master[Company],Master[Group],"NA",0,1))</f>
        <v/>
      </c>
      <c r="S811" s="341" t="str">
        <f t="array" ref="S811">if(U811="","",XLOOKUP(U811,Master[Company],Master[Loading Location],"NA",0,1))</f>
        <v/>
      </c>
      <c r="T811" s="341" t="str">
        <f t="array" ref="T811">if(U811="","",XLOOKUP(U811,Master[Company],Master[Acronym],"NA",0,1))</f>
        <v/>
      </c>
      <c r="U811" s="341"/>
      <c r="V811" s="342"/>
      <c r="W811" s="342"/>
      <c r="X811" s="341" t="str">
        <f t="shared" si="2"/>
        <v/>
      </c>
      <c r="Y811" s="341" t="str">
        <f t="shared" si="3"/>
        <v/>
      </c>
      <c r="Z811" s="341"/>
      <c r="AA811" s="341"/>
      <c r="AB811" s="341"/>
      <c r="AC811" s="401"/>
      <c r="AD811" s="563"/>
      <c r="AE811" s="564"/>
      <c r="AF811" s="564"/>
      <c r="AG811" s="564"/>
      <c r="AH811" s="564"/>
      <c r="AI811" s="564"/>
      <c r="AJ811" s="564"/>
      <c r="AK811" s="564"/>
      <c r="AL811" s="563"/>
      <c r="AM811" s="564"/>
      <c r="AN811" s="564"/>
      <c r="AO811" s="564"/>
      <c r="AP811" s="564"/>
      <c r="AQ811" s="564"/>
      <c r="AR811" s="564"/>
      <c r="AS811" s="564"/>
      <c r="AT811" s="401"/>
      <c r="AU811" s="399"/>
      <c r="AV811" s="617"/>
      <c r="AW811" s="401"/>
      <c r="AX811" s="401"/>
      <c r="AY811" s="341"/>
      <c r="AZ811" s="341"/>
      <c r="BA811" s="341"/>
      <c r="BB811" s="341"/>
      <c r="BC811" s="341"/>
      <c r="BD811" s="401"/>
      <c r="BE811" s="341"/>
      <c r="BF811" s="341"/>
      <c r="BG811" s="402"/>
      <c r="BH811" s="403"/>
      <c r="BI811" s="405"/>
      <c r="BJ811" s="405"/>
      <c r="BK811" s="405"/>
      <c r="BL811" s="405"/>
      <c r="BM811" s="514"/>
    </row>
    <row r="812" ht="18.75" customHeight="1">
      <c r="A812" s="400" t="str">
        <f t="shared" si="4"/>
        <v/>
      </c>
      <c r="B812" s="341"/>
      <c r="C812" s="559"/>
      <c r="D812" s="341"/>
      <c r="E812" s="638"/>
      <c r="F812" s="393"/>
      <c r="G812" s="341" t="str">
        <f t="array" ref="G812">IF(C812="","",XLOOKUP(C812,'Master Data'!K:K,'Master Data'!N:N,"Input in Master Data",0,1))</f>
        <v/>
      </c>
      <c r="H812" s="341" t="str">
        <f t="array" ref="H812">IF(C812="","",XLOOKUP(C812,'Master Data'!K:K,'Master Data'!O:O,"Input in Master Data",0,1))</f>
        <v/>
      </c>
      <c r="I812" s="341" t="str">
        <f t="array" ref="I812">if(U812="","",XLOOKUP(U812,Master[Company],Master[Blow],"Unknown",0,1))</f>
        <v/>
      </c>
      <c r="J812" s="341" t="str">
        <f t="array" ref="J812">if(U812="","",XLOOKUP(U812,Master[Company],Master[Pigging],"Unknown",0,1))</f>
        <v/>
      </c>
      <c r="K812" s="341" t="str">
        <f t="array" ref="K812">if(U812="","",XLOOKUP(U812,Master[Company],Master[Load Method],"Unknown",0,1))</f>
        <v/>
      </c>
      <c r="L812" s="341" t="str">
        <f t="array" ref="L812">if(U812="","",XLOOKUP(U812,Master[Company],Master[Line Distance],"Unknown",0,1))</f>
        <v/>
      </c>
      <c r="M812" s="394"/>
      <c r="N812" s="341"/>
      <c r="O812" s="341"/>
      <c r="P812" s="341" t="str">
        <f t="array" ref="P812">if(U812="","",XLOOKUP(U812,Master[Company],Master[Terms],"NA",0,1))</f>
        <v/>
      </c>
      <c r="Q812" s="341" t="str">
        <f t="shared" si="1"/>
        <v/>
      </c>
      <c r="R812" s="341" t="str">
        <f t="array" ref="R812">if(U812="","",XLOOKUP(U812,Master[Company],Master[Group],"NA",0,1))</f>
        <v/>
      </c>
      <c r="S812" s="341" t="str">
        <f t="array" ref="S812">if(U812="","",XLOOKUP(U812,Master[Company],Master[Loading Location],"NA",0,1))</f>
        <v/>
      </c>
      <c r="T812" s="341" t="str">
        <f t="array" ref="T812">if(U812="","",XLOOKUP(U812,Master[Company],Master[Acronym],"NA",0,1))</f>
        <v/>
      </c>
      <c r="U812" s="341"/>
      <c r="V812" s="342"/>
      <c r="W812" s="342"/>
      <c r="X812" s="341" t="str">
        <f t="shared" si="2"/>
        <v/>
      </c>
      <c r="Y812" s="341" t="str">
        <f t="shared" si="3"/>
        <v/>
      </c>
      <c r="Z812" s="341"/>
      <c r="AA812" s="341"/>
      <c r="AB812" s="341"/>
      <c r="AC812" s="401"/>
      <c r="AD812" s="563"/>
      <c r="AE812" s="564"/>
      <c r="AF812" s="564"/>
      <c r="AG812" s="564"/>
      <c r="AH812" s="564"/>
      <c r="AI812" s="564"/>
      <c r="AJ812" s="564"/>
      <c r="AK812" s="564"/>
      <c r="AL812" s="563"/>
      <c r="AM812" s="564"/>
      <c r="AN812" s="564"/>
      <c r="AO812" s="564"/>
      <c r="AP812" s="564"/>
      <c r="AQ812" s="564"/>
      <c r="AR812" s="564"/>
      <c r="AS812" s="564"/>
      <c r="AT812" s="401"/>
      <c r="AU812" s="399"/>
      <c r="AV812" s="617"/>
      <c r="AW812" s="401"/>
      <c r="AX812" s="401"/>
      <c r="AY812" s="341"/>
      <c r="AZ812" s="341"/>
      <c r="BA812" s="341"/>
      <c r="BB812" s="341"/>
      <c r="BC812" s="341"/>
      <c r="BD812" s="401"/>
      <c r="BE812" s="341"/>
      <c r="BF812" s="341"/>
      <c r="BG812" s="402"/>
      <c r="BH812" s="403"/>
      <c r="BI812" s="405"/>
      <c r="BJ812" s="405"/>
      <c r="BK812" s="405"/>
      <c r="BL812" s="405"/>
      <c r="BM812" s="514"/>
    </row>
    <row r="813" ht="18.75" customHeight="1">
      <c r="A813" s="400" t="str">
        <f t="shared" si="4"/>
        <v/>
      </c>
      <c r="B813" s="341"/>
      <c r="C813" s="559"/>
      <c r="D813" s="341"/>
      <c r="E813" s="638"/>
      <c r="F813" s="393"/>
      <c r="G813" s="341" t="str">
        <f t="array" ref="G813">IF(C813="","",XLOOKUP(C813,'Master Data'!K:K,'Master Data'!N:N,"Input in Master Data",0,1))</f>
        <v/>
      </c>
      <c r="H813" s="341" t="str">
        <f t="array" ref="H813">IF(C813="","",XLOOKUP(C813,'Master Data'!K:K,'Master Data'!O:O,"Input in Master Data",0,1))</f>
        <v/>
      </c>
      <c r="I813" s="341" t="str">
        <f t="array" ref="I813">if(U813="","",XLOOKUP(U813,Master[Company],Master[Blow],"Unknown",0,1))</f>
        <v/>
      </c>
      <c r="J813" s="341" t="str">
        <f t="array" ref="J813">if(U813="","",XLOOKUP(U813,Master[Company],Master[Pigging],"Unknown",0,1))</f>
        <v/>
      </c>
      <c r="K813" s="341" t="str">
        <f t="array" ref="K813">if(U813="","",XLOOKUP(U813,Master[Company],Master[Load Method],"Unknown",0,1))</f>
        <v/>
      </c>
      <c r="L813" s="341" t="str">
        <f t="array" ref="L813">if(U813="","",XLOOKUP(U813,Master[Company],Master[Line Distance],"Unknown",0,1))</f>
        <v/>
      </c>
      <c r="M813" s="394"/>
      <c r="N813" s="341"/>
      <c r="O813" s="341"/>
      <c r="P813" s="341" t="str">
        <f t="array" ref="P813">if(U813="","",XLOOKUP(U813,Master[Company],Master[Terms],"NA",0,1))</f>
        <v/>
      </c>
      <c r="Q813" s="341" t="str">
        <f t="shared" si="1"/>
        <v/>
      </c>
      <c r="R813" s="341" t="str">
        <f t="array" ref="R813">if(U813="","",XLOOKUP(U813,Master[Company],Master[Group],"NA",0,1))</f>
        <v/>
      </c>
      <c r="S813" s="341" t="str">
        <f t="array" ref="S813">if(U813="","",XLOOKUP(U813,Master[Company],Master[Loading Location],"NA",0,1))</f>
        <v/>
      </c>
      <c r="T813" s="341" t="str">
        <f t="array" ref="T813">if(U813="","",XLOOKUP(U813,Master[Company],Master[Acronym],"NA",0,1))</f>
        <v/>
      </c>
      <c r="U813" s="341"/>
      <c r="V813" s="342"/>
      <c r="W813" s="342"/>
      <c r="X813" s="341" t="str">
        <f t="shared" si="2"/>
        <v/>
      </c>
      <c r="Y813" s="341" t="str">
        <f t="shared" si="3"/>
        <v/>
      </c>
      <c r="Z813" s="341"/>
      <c r="AA813" s="341"/>
      <c r="AB813" s="341"/>
      <c r="AC813" s="401"/>
      <c r="AD813" s="563"/>
      <c r="AE813" s="564"/>
      <c r="AF813" s="564"/>
      <c r="AG813" s="564"/>
      <c r="AH813" s="564"/>
      <c r="AI813" s="564"/>
      <c r="AJ813" s="564"/>
      <c r="AK813" s="564"/>
      <c r="AL813" s="563"/>
      <c r="AM813" s="564"/>
      <c r="AN813" s="564"/>
      <c r="AO813" s="564"/>
      <c r="AP813" s="564"/>
      <c r="AQ813" s="564"/>
      <c r="AR813" s="564"/>
      <c r="AS813" s="564"/>
      <c r="AT813" s="401"/>
      <c r="AU813" s="399"/>
      <c r="AV813" s="617"/>
      <c r="AW813" s="401"/>
      <c r="AX813" s="401"/>
      <c r="AY813" s="341"/>
      <c r="AZ813" s="341"/>
      <c r="BA813" s="341"/>
      <c r="BB813" s="341"/>
      <c r="BC813" s="341"/>
      <c r="BD813" s="401"/>
      <c r="BE813" s="341"/>
      <c r="BF813" s="341"/>
      <c r="BG813" s="402"/>
      <c r="BH813" s="403"/>
      <c r="BI813" s="405"/>
      <c r="BJ813" s="405"/>
      <c r="BK813" s="405"/>
      <c r="BL813" s="405"/>
      <c r="BM813" s="514"/>
    </row>
    <row r="814" ht="18.75" customHeight="1">
      <c r="A814" s="400" t="str">
        <f t="shared" si="4"/>
        <v/>
      </c>
      <c r="B814" s="341"/>
      <c r="C814" s="559"/>
      <c r="D814" s="341"/>
      <c r="E814" s="638"/>
      <c r="F814" s="393"/>
      <c r="G814" s="341" t="str">
        <f t="array" ref="G814">IF(C814="","",XLOOKUP(C814,'Master Data'!K:K,'Master Data'!N:N,"Input in Master Data",0,1))</f>
        <v/>
      </c>
      <c r="H814" s="341" t="str">
        <f t="array" ref="H814">IF(C814="","",XLOOKUP(C814,'Master Data'!K:K,'Master Data'!O:O,"Input in Master Data",0,1))</f>
        <v/>
      </c>
      <c r="I814" s="341" t="str">
        <f t="array" ref="I814">if(U814="","",XLOOKUP(U814,Master[Company],Master[Blow],"Unknown",0,1))</f>
        <v/>
      </c>
      <c r="J814" s="341" t="str">
        <f t="array" ref="J814">if(U814="","",XLOOKUP(U814,Master[Company],Master[Pigging],"Unknown",0,1))</f>
        <v/>
      </c>
      <c r="K814" s="341" t="str">
        <f t="array" ref="K814">if(U814="","",XLOOKUP(U814,Master[Company],Master[Load Method],"Unknown",0,1))</f>
        <v/>
      </c>
      <c r="L814" s="341" t="str">
        <f t="array" ref="L814">if(U814="","",XLOOKUP(U814,Master[Company],Master[Line Distance],"Unknown",0,1))</f>
        <v/>
      </c>
      <c r="M814" s="394"/>
      <c r="N814" s="341"/>
      <c r="O814" s="341"/>
      <c r="P814" s="341" t="str">
        <f t="array" ref="P814">if(U814="","",XLOOKUP(U814,Master[Company],Master[Terms],"NA",0,1))</f>
        <v/>
      </c>
      <c r="Q814" s="341" t="str">
        <f t="shared" si="1"/>
        <v/>
      </c>
      <c r="R814" s="341" t="str">
        <f t="array" ref="R814">if(U814="","",XLOOKUP(U814,Master[Company],Master[Group],"NA",0,1))</f>
        <v/>
      </c>
      <c r="S814" s="341" t="str">
        <f t="array" ref="S814">if(U814="","",XLOOKUP(U814,Master[Company],Master[Loading Location],"NA",0,1))</f>
        <v/>
      </c>
      <c r="T814" s="341" t="str">
        <f t="array" ref="T814">if(U814="","",XLOOKUP(U814,Master[Company],Master[Acronym],"NA",0,1))</f>
        <v/>
      </c>
      <c r="U814" s="341"/>
      <c r="V814" s="342"/>
      <c r="W814" s="342"/>
      <c r="X814" s="341" t="str">
        <f t="shared" si="2"/>
        <v/>
      </c>
      <c r="Y814" s="341" t="str">
        <f t="shared" si="3"/>
        <v/>
      </c>
      <c r="Z814" s="341"/>
      <c r="AA814" s="341"/>
      <c r="AB814" s="341"/>
      <c r="AC814" s="401"/>
      <c r="AD814" s="563"/>
      <c r="AE814" s="564"/>
      <c r="AF814" s="564"/>
      <c r="AG814" s="564"/>
      <c r="AH814" s="564"/>
      <c r="AI814" s="564"/>
      <c r="AJ814" s="564"/>
      <c r="AK814" s="564"/>
      <c r="AL814" s="563"/>
      <c r="AM814" s="564"/>
      <c r="AN814" s="564"/>
      <c r="AO814" s="564"/>
      <c r="AP814" s="564"/>
      <c r="AQ814" s="564"/>
      <c r="AR814" s="564"/>
      <c r="AS814" s="564"/>
      <c r="AT814" s="401"/>
      <c r="AU814" s="399"/>
      <c r="AV814" s="617"/>
      <c r="AW814" s="401"/>
      <c r="AX814" s="401"/>
      <c r="AY814" s="341"/>
      <c r="AZ814" s="341"/>
      <c r="BA814" s="341"/>
      <c r="BB814" s="341"/>
      <c r="BC814" s="341"/>
      <c r="BD814" s="401"/>
      <c r="BE814" s="341"/>
      <c r="BF814" s="341"/>
      <c r="BG814" s="402"/>
      <c r="BH814" s="403"/>
      <c r="BI814" s="405"/>
      <c r="BJ814" s="405"/>
      <c r="BK814" s="405"/>
      <c r="BL814" s="405"/>
      <c r="BM814" s="514"/>
    </row>
    <row r="815" ht="18.75" customHeight="1">
      <c r="A815" s="400" t="str">
        <f t="shared" si="4"/>
        <v/>
      </c>
      <c r="B815" s="341"/>
      <c r="C815" s="559"/>
      <c r="D815" s="341"/>
      <c r="E815" s="638"/>
      <c r="F815" s="393"/>
      <c r="G815" s="341" t="str">
        <f t="array" ref="G815">IF(C815="","",XLOOKUP(C815,'Master Data'!K:K,'Master Data'!N:N,"Input in Master Data",0,1))</f>
        <v/>
      </c>
      <c r="H815" s="341" t="str">
        <f t="array" ref="H815">IF(C815="","",XLOOKUP(C815,'Master Data'!K:K,'Master Data'!O:O,"Input in Master Data",0,1))</f>
        <v/>
      </c>
      <c r="I815" s="341" t="str">
        <f t="array" ref="I815">if(U815="","",XLOOKUP(U815,Master[Company],Master[Blow],"Unknown",0,1))</f>
        <v/>
      </c>
      <c r="J815" s="341" t="str">
        <f t="array" ref="J815">if(U815="","",XLOOKUP(U815,Master[Company],Master[Pigging],"Unknown",0,1))</f>
        <v/>
      </c>
      <c r="K815" s="341" t="str">
        <f t="array" ref="K815">if(U815="","",XLOOKUP(U815,Master[Company],Master[Load Method],"Unknown",0,1))</f>
        <v/>
      </c>
      <c r="L815" s="341" t="str">
        <f t="array" ref="L815">if(U815="","",XLOOKUP(U815,Master[Company],Master[Line Distance],"Unknown",0,1))</f>
        <v/>
      </c>
      <c r="M815" s="394"/>
      <c r="N815" s="341"/>
      <c r="O815" s="341"/>
      <c r="P815" s="341" t="str">
        <f t="array" ref="P815">if(U815="","",XLOOKUP(U815,Master[Company],Master[Terms],"NA",0,1))</f>
        <v/>
      </c>
      <c r="Q815" s="341" t="str">
        <f t="shared" si="1"/>
        <v/>
      </c>
      <c r="R815" s="341" t="str">
        <f t="array" ref="R815">if(U815="","",XLOOKUP(U815,Master[Company],Master[Group],"NA",0,1))</f>
        <v/>
      </c>
      <c r="S815" s="341" t="str">
        <f t="array" ref="S815">if(U815="","",XLOOKUP(U815,Master[Company],Master[Loading Location],"NA",0,1))</f>
        <v/>
      </c>
      <c r="T815" s="341" t="str">
        <f t="array" ref="T815">if(U815="","",XLOOKUP(U815,Master[Company],Master[Acronym],"NA",0,1))</f>
        <v/>
      </c>
      <c r="U815" s="341"/>
      <c r="V815" s="342"/>
      <c r="W815" s="342"/>
      <c r="X815" s="341" t="str">
        <f t="shared" si="2"/>
        <v/>
      </c>
      <c r="Y815" s="341" t="str">
        <f t="shared" si="3"/>
        <v/>
      </c>
      <c r="Z815" s="341"/>
      <c r="AA815" s="341"/>
      <c r="AB815" s="341"/>
      <c r="AC815" s="401"/>
      <c r="AD815" s="563"/>
      <c r="AE815" s="564"/>
      <c r="AF815" s="564"/>
      <c r="AG815" s="564"/>
      <c r="AH815" s="564"/>
      <c r="AI815" s="564"/>
      <c r="AJ815" s="564"/>
      <c r="AK815" s="564"/>
      <c r="AL815" s="563"/>
      <c r="AM815" s="564"/>
      <c r="AN815" s="564"/>
      <c r="AO815" s="564"/>
      <c r="AP815" s="564"/>
      <c r="AQ815" s="564"/>
      <c r="AR815" s="564"/>
      <c r="AS815" s="564"/>
      <c r="AT815" s="401"/>
      <c r="AU815" s="399"/>
      <c r="AV815" s="617"/>
      <c r="AW815" s="401"/>
      <c r="AX815" s="401"/>
      <c r="AY815" s="341"/>
      <c r="AZ815" s="341"/>
      <c r="BA815" s="341"/>
      <c r="BB815" s="341"/>
      <c r="BC815" s="341"/>
      <c r="BD815" s="401"/>
      <c r="BE815" s="341"/>
      <c r="BF815" s="341"/>
      <c r="BG815" s="402"/>
      <c r="BH815" s="403"/>
      <c r="BI815" s="405"/>
      <c r="BJ815" s="405"/>
      <c r="BK815" s="405"/>
      <c r="BL815" s="405"/>
      <c r="BM815" s="514"/>
    </row>
    <row r="816" ht="18.75" customHeight="1">
      <c r="A816" s="400" t="str">
        <f t="shared" si="4"/>
        <v/>
      </c>
      <c r="B816" s="341"/>
      <c r="C816" s="559"/>
      <c r="D816" s="341"/>
      <c r="E816" s="638"/>
      <c r="F816" s="393"/>
      <c r="G816" s="341" t="str">
        <f t="array" ref="G816">IF(C816="","",XLOOKUP(C816,'Master Data'!K:K,'Master Data'!N:N,"Input in Master Data",0,1))</f>
        <v/>
      </c>
      <c r="H816" s="341" t="str">
        <f t="array" ref="H816">IF(C816="","",XLOOKUP(C816,'Master Data'!K:K,'Master Data'!O:O,"Input in Master Data",0,1))</f>
        <v/>
      </c>
      <c r="I816" s="341" t="str">
        <f t="array" ref="I816">if(U816="","",XLOOKUP(U816,Master[Company],Master[Blow],"Unknown",0,1))</f>
        <v/>
      </c>
      <c r="J816" s="341" t="str">
        <f t="array" ref="J816">if(U816="","",XLOOKUP(U816,Master[Company],Master[Pigging],"Unknown",0,1))</f>
        <v/>
      </c>
      <c r="K816" s="341" t="str">
        <f t="array" ref="K816">if(U816="","",XLOOKUP(U816,Master[Company],Master[Load Method],"Unknown",0,1))</f>
        <v/>
      </c>
      <c r="L816" s="341" t="str">
        <f t="array" ref="L816">if(U816="","",XLOOKUP(U816,Master[Company],Master[Line Distance],"Unknown",0,1))</f>
        <v/>
      </c>
      <c r="M816" s="394"/>
      <c r="N816" s="341"/>
      <c r="O816" s="341"/>
      <c r="P816" s="341" t="str">
        <f t="array" ref="P816">if(U816="","",XLOOKUP(U816,Master[Company],Master[Terms],"NA",0,1))</f>
        <v/>
      </c>
      <c r="Q816" s="341" t="str">
        <f t="shared" si="1"/>
        <v/>
      </c>
      <c r="R816" s="341" t="str">
        <f t="array" ref="R816">if(U816="","",XLOOKUP(U816,Master[Company],Master[Group],"NA",0,1))</f>
        <v/>
      </c>
      <c r="S816" s="341" t="str">
        <f t="array" ref="S816">if(U816="","",XLOOKUP(U816,Master[Company],Master[Loading Location],"NA",0,1))</f>
        <v/>
      </c>
      <c r="T816" s="341" t="str">
        <f t="array" ref="T816">if(U816="","",XLOOKUP(U816,Master[Company],Master[Acronym],"NA",0,1))</f>
        <v/>
      </c>
      <c r="U816" s="341"/>
      <c r="V816" s="342"/>
      <c r="W816" s="342"/>
      <c r="X816" s="341" t="str">
        <f t="shared" si="2"/>
        <v/>
      </c>
      <c r="Y816" s="341" t="str">
        <f t="shared" si="3"/>
        <v/>
      </c>
      <c r="Z816" s="341"/>
      <c r="AA816" s="341"/>
      <c r="AB816" s="341"/>
      <c r="AC816" s="401"/>
      <c r="AD816" s="563"/>
      <c r="AE816" s="564"/>
      <c r="AF816" s="564"/>
      <c r="AG816" s="564"/>
      <c r="AH816" s="564"/>
      <c r="AI816" s="564"/>
      <c r="AJ816" s="564"/>
      <c r="AK816" s="564"/>
      <c r="AL816" s="563"/>
      <c r="AM816" s="564"/>
      <c r="AN816" s="564"/>
      <c r="AO816" s="564"/>
      <c r="AP816" s="564"/>
      <c r="AQ816" s="564"/>
      <c r="AR816" s="564"/>
      <c r="AS816" s="564"/>
      <c r="AT816" s="401"/>
      <c r="AU816" s="399"/>
      <c r="AV816" s="617"/>
      <c r="AW816" s="401"/>
      <c r="AX816" s="401"/>
      <c r="AY816" s="341"/>
      <c r="AZ816" s="341"/>
      <c r="BA816" s="341"/>
      <c r="BB816" s="341"/>
      <c r="BC816" s="341"/>
      <c r="BD816" s="401"/>
      <c r="BE816" s="341"/>
      <c r="BF816" s="341"/>
      <c r="BG816" s="402"/>
      <c r="BH816" s="403"/>
      <c r="BI816" s="405"/>
      <c r="BJ816" s="405"/>
      <c r="BK816" s="405"/>
      <c r="BL816" s="405"/>
      <c r="BM816" s="514"/>
    </row>
    <row r="817" ht="18.75" customHeight="1">
      <c r="A817" s="400" t="str">
        <f t="shared" si="4"/>
        <v/>
      </c>
      <c r="B817" s="341"/>
      <c r="C817" s="559"/>
      <c r="D817" s="341"/>
      <c r="E817" s="638"/>
      <c r="F817" s="393"/>
      <c r="G817" s="341" t="str">
        <f t="array" ref="G817">IF(C817="","",XLOOKUP(C817,'Master Data'!K:K,'Master Data'!N:N,"Input in Master Data",0,1))</f>
        <v/>
      </c>
      <c r="H817" s="341" t="str">
        <f t="array" ref="H817">IF(C817="","",XLOOKUP(C817,'Master Data'!K:K,'Master Data'!O:O,"Input in Master Data",0,1))</f>
        <v/>
      </c>
      <c r="I817" s="341" t="str">
        <f t="array" ref="I817">if(U817="","",XLOOKUP(U817,Master[Company],Master[Blow],"Unknown",0,1))</f>
        <v/>
      </c>
      <c r="J817" s="341" t="str">
        <f t="array" ref="J817">if(U817="","",XLOOKUP(U817,Master[Company],Master[Pigging],"Unknown",0,1))</f>
        <v/>
      </c>
      <c r="K817" s="341" t="str">
        <f t="array" ref="K817">if(U817="","",XLOOKUP(U817,Master[Company],Master[Load Method],"Unknown",0,1))</f>
        <v/>
      </c>
      <c r="L817" s="341" t="str">
        <f t="array" ref="L817">if(U817="","",XLOOKUP(U817,Master[Company],Master[Line Distance],"Unknown",0,1))</f>
        <v/>
      </c>
      <c r="M817" s="394"/>
      <c r="N817" s="341"/>
      <c r="O817" s="341"/>
      <c r="P817" s="341" t="str">
        <f t="array" ref="P817">if(U817="","",XLOOKUP(U817,Master[Company],Master[Terms],"NA",0,1))</f>
        <v/>
      </c>
      <c r="Q817" s="341" t="str">
        <f t="shared" si="1"/>
        <v/>
      </c>
      <c r="R817" s="341" t="str">
        <f t="array" ref="R817">if(U817="","",XLOOKUP(U817,Master[Company],Master[Group],"NA",0,1))</f>
        <v/>
      </c>
      <c r="S817" s="341" t="str">
        <f t="array" ref="S817">if(U817="","",XLOOKUP(U817,Master[Company],Master[Loading Location],"NA",0,1))</f>
        <v/>
      </c>
      <c r="T817" s="341" t="str">
        <f t="array" ref="T817">if(U817="","",XLOOKUP(U817,Master[Company],Master[Acronym],"NA",0,1))</f>
        <v/>
      </c>
      <c r="U817" s="341"/>
      <c r="V817" s="342"/>
      <c r="W817" s="342"/>
      <c r="X817" s="341" t="str">
        <f t="shared" si="2"/>
        <v/>
      </c>
      <c r="Y817" s="341" t="str">
        <f t="shared" si="3"/>
        <v/>
      </c>
      <c r="Z817" s="341"/>
      <c r="AA817" s="341"/>
      <c r="AB817" s="341"/>
      <c r="AC817" s="401"/>
      <c r="AD817" s="563"/>
      <c r="AE817" s="564"/>
      <c r="AF817" s="564"/>
      <c r="AG817" s="564"/>
      <c r="AH817" s="564"/>
      <c r="AI817" s="564"/>
      <c r="AJ817" s="564"/>
      <c r="AK817" s="564"/>
      <c r="AL817" s="563"/>
      <c r="AM817" s="564"/>
      <c r="AN817" s="564"/>
      <c r="AO817" s="564"/>
      <c r="AP817" s="564"/>
      <c r="AQ817" s="564"/>
      <c r="AR817" s="564"/>
      <c r="AS817" s="564"/>
      <c r="AT817" s="401"/>
      <c r="AU817" s="399"/>
      <c r="AV817" s="617"/>
      <c r="AW817" s="401"/>
      <c r="AX817" s="401"/>
      <c r="AY817" s="341"/>
      <c r="AZ817" s="341"/>
      <c r="BA817" s="341"/>
      <c r="BB817" s="341"/>
      <c r="BC817" s="341"/>
      <c r="BD817" s="401"/>
      <c r="BE817" s="341"/>
      <c r="BF817" s="341"/>
      <c r="BG817" s="402"/>
      <c r="BH817" s="403"/>
      <c r="BI817" s="405"/>
      <c r="BJ817" s="405"/>
      <c r="BK817" s="405"/>
      <c r="BL817" s="405"/>
      <c r="BM817" s="514"/>
    </row>
    <row r="818" ht="18.75" customHeight="1">
      <c r="A818" s="400" t="str">
        <f t="shared" si="4"/>
        <v/>
      </c>
      <c r="B818" s="341"/>
      <c r="C818" s="559"/>
      <c r="D818" s="341"/>
      <c r="E818" s="638"/>
      <c r="F818" s="393"/>
      <c r="G818" s="341" t="str">
        <f t="array" ref="G818">IF(C818="","",XLOOKUP(C818,'Master Data'!K:K,'Master Data'!N:N,"Input in Master Data",0,1))</f>
        <v/>
      </c>
      <c r="H818" s="341" t="str">
        <f t="array" ref="H818">IF(C818="","",XLOOKUP(C818,'Master Data'!K:K,'Master Data'!O:O,"Input in Master Data",0,1))</f>
        <v/>
      </c>
      <c r="I818" s="341" t="str">
        <f t="array" ref="I818">if(U818="","",XLOOKUP(U818,Master[Company],Master[Blow],"Unknown",0,1))</f>
        <v/>
      </c>
      <c r="J818" s="341" t="str">
        <f t="array" ref="J818">if(U818="","",XLOOKUP(U818,Master[Company],Master[Pigging],"Unknown",0,1))</f>
        <v/>
      </c>
      <c r="K818" s="341" t="str">
        <f t="array" ref="K818">if(U818="","",XLOOKUP(U818,Master[Company],Master[Load Method],"Unknown",0,1))</f>
        <v/>
      </c>
      <c r="L818" s="341" t="str">
        <f t="array" ref="L818">if(U818="","",XLOOKUP(U818,Master[Company],Master[Line Distance],"Unknown",0,1))</f>
        <v/>
      </c>
      <c r="M818" s="394"/>
      <c r="N818" s="341"/>
      <c r="O818" s="341"/>
      <c r="P818" s="341" t="str">
        <f t="array" ref="P818">if(U818="","",XLOOKUP(U818,Master[Company],Master[Terms],"NA",0,1))</f>
        <v/>
      </c>
      <c r="Q818" s="341" t="str">
        <f t="shared" si="1"/>
        <v/>
      </c>
      <c r="R818" s="341" t="str">
        <f t="array" ref="R818">if(U818="","",XLOOKUP(U818,Master[Company],Master[Group],"NA",0,1))</f>
        <v/>
      </c>
      <c r="S818" s="341" t="str">
        <f t="array" ref="S818">if(U818="","",XLOOKUP(U818,Master[Company],Master[Loading Location],"NA",0,1))</f>
        <v/>
      </c>
      <c r="T818" s="341" t="str">
        <f t="array" ref="T818">if(U818="","",XLOOKUP(U818,Master[Company],Master[Acronym],"NA",0,1))</f>
        <v/>
      </c>
      <c r="U818" s="341"/>
      <c r="V818" s="342"/>
      <c r="W818" s="342"/>
      <c r="X818" s="341" t="str">
        <f t="shared" si="2"/>
        <v/>
      </c>
      <c r="Y818" s="341" t="str">
        <f t="shared" si="3"/>
        <v/>
      </c>
      <c r="Z818" s="341"/>
      <c r="AA818" s="341"/>
      <c r="AB818" s="341"/>
      <c r="AC818" s="401"/>
      <c r="AD818" s="563"/>
      <c r="AE818" s="564"/>
      <c r="AF818" s="564"/>
      <c r="AG818" s="564"/>
      <c r="AH818" s="564"/>
      <c r="AI818" s="564"/>
      <c r="AJ818" s="564"/>
      <c r="AK818" s="564"/>
      <c r="AL818" s="563"/>
      <c r="AM818" s="564"/>
      <c r="AN818" s="564"/>
      <c r="AO818" s="564"/>
      <c r="AP818" s="564"/>
      <c r="AQ818" s="564"/>
      <c r="AR818" s="564"/>
      <c r="AS818" s="564"/>
      <c r="AT818" s="401"/>
      <c r="AU818" s="399"/>
      <c r="AV818" s="617"/>
      <c r="AW818" s="401"/>
      <c r="AX818" s="401"/>
      <c r="AY818" s="341"/>
      <c r="AZ818" s="341"/>
      <c r="BA818" s="341"/>
      <c r="BB818" s="341"/>
      <c r="BC818" s="341"/>
      <c r="BD818" s="401"/>
      <c r="BE818" s="341"/>
      <c r="BF818" s="341"/>
      <c r="BG818" s="402"/>
      <c r="BH818" s="403"/>
      <c r="BI818" s="405"/>
      <c r="BJ818" s="405"/>
      <c r="BK818" s="405"/>
      <c r="BL818" s="405"/>
      <c r="BM818" s="514"/>
    </row>
    <row r="819" ht="18.75" customHeight="1">
      <c r="A819" s="400" t="str">
        <f t="shared" si="4"/>
        <v/>
      </c>
      <c r="B819" s="341"/>
      <c r="C819" s="559"/>
      <c r="D819" s="341"/>
      <c r="E819" s="638"/>
      <c r="F819" s="393"/>
      <c r="G819" s="341" t="str">
        <f t="array" ref="G819">IF(C819="","",XLOOKUP(C819,'Master Data'!K:K,'Master Data'!N:N,"Input in Master Data",0,1))</f>
        <v/>
      </c>
      <c r="H819" s="341" t="str">
        <f t="array" ref="H819">IF(C819="","",XLOOKUP(C819,'Master Data'!K:K,'Master Data'!O:O,"Input in Master Data",0,1))</f>
        <v/>
      </c>
      <c r="I819" s="341" t="str">
        <f t="array" ref="I819">if(U819="","",XLOOKUP(U819,Master[Company],Master[Blow],"Unknown",0,1))</f>
        <v/>
      </c>
      <c r="J819" s="341" t="str">
        <f t="array" ref="J819">if(U819="","",XLOOKUP(U819,Master[Company],Master[Pigging],"Unknown",0,1))</f>
        <v/>
      </c>
      <c r="K819" s="341" t="str">
        <f t="array" ref="K819">if(U819="","",XLOOKUP(U819,Master[Company],Master[Load Method],"Unknown",0,1))</f>
        <v/>
      </c>
      <c r="L819" s="341" t="str">
        <f t="array" ref="L819">if(U819="","",XLOOKUP(U819,Master[Company],Master[Line Distance],"Unknown",0,1))</f>
        <v/>
      </c>
      <c r="M819" s="394"/>
      <c r="N819" s="341"/>
      <c r="O819" s="341"/>
      <c r="P819" s="341" t="str">
        <f t="array" ref="P819">if(U819="","",XLOOKUP(U819,Master[Company],Master[Terms],"NA",0,1))</f>
        <v/>
      </c>
      <c r="Q819" s="341" t="str">
        <f t="shared" si="1"/>
        <v/>
      </c>
      <c r="R819" s="341" t="str">
        <f t="array" ref="R819">if(U819="","",XLOOKUP(U819,Master[Company],Master[Group],"NA",0,1))</f>
        <v/>
      </c>
      <c r="S819" s="341" t="str">
        <f t="array" ref="S819">if(U819="","",XLOOKUP(U819,Master[Company],Master[Loading Location],"NA",0,1))</f>
        <v/>
      </c>
      <c r="T819" s="341" t="str">
        <f t="array" ref="T819">if(U819="","",XLOOKUP(U819,Master[Company],Master[Acronym],"NA",0,1))</f>
        <v/>
      </c>
      <c r="U819" s="341"/>
      <c r="V819" s="342"/>
      <c r="W819" s="342"/>
      <c r="X819" s="341" t="str">
        <f t="shared" si="2"/>
        <v/>
      </c>
      <c r="Y819" s="341" t="str">
        <f t="shared" si="3"/>
        <v/>
      </c>
      <c r="Z819" s="341"/>
      <c r="AA819" s="341"/>
      <c r="AB819" s="341"/>
      <c r="AC819" s="401"/>
      <c r="AD819" s="563"/>
      <c r="AE819" s="564"/>
      <c r="AF819" s="564"/>
      <c r="AG819" s="564"/>
      <c r="AH819" s="564"/>
      <c r="AI819" s="564"/>
      <c r="AJ819" s="564"/>
      <c r="AK819" s="564"/>
      <c r="AL819" s="563"/>
      <c r="AM819" s="564"/>
      <c r="AN819" s="564"/>
      <c r="AO819" s="564"/>
      <c r="AP819" s="564"/>
      <c r="AQ819" s="564"/>
      <c r="AR819" s="564"/>
      <c r="AS819" s="564"/>
      <c r="AT819" s="401"/>
      <c r="AU819" s="399"/>
      <c r="AV819" s="617"/>
      <c r="AW819" s="401"/>
      <c r="AX819" s="401"/>
      <c r="AY819" s="341"/>
      <c r="AZ819" s="341"/>
      <c r="BA819" s="341"/>
      <c r="BB819" s="341"/>
      <c r="BC819" s="341"/>
      <c r="BD819" s="401"/>
      <c r="BE819" s="341"/>
      <c r="BF819" s="341"/>
      <c r="BG819" s="402"/>
      <c r="BH819" s="403"/>
      <c r="BI819" s="405"/>
      <c r="BJ819" s="405"/>
      <c r="BK819" s="405"/>
      <c r="BL819" s="405"/>
      <c r="BM819" s="514"/>
    </row>
    <row r="820" ht="18.75" customHeight="1">
      <c r="A820" s="400" t="str">
        <f t="shared" si="4"/>
        <v/>
      </c>
      <c r="B820" s="341"/>
      <c r="C820" s="559"/>
      <c r="D820" s="341"/>
      <c r="E820" s="638"/>
      <c r="F820" s="393"/>
      <c r="G820" s="341" t="str">
        <f t="array" ref="G820">IF(C820="","",XLOOKUP(C820,'Master Data'!K:K,'Master Data'!N:N,"Input in Master Data",0,1))</f>
        <v/>
      </c>
      <c r="H820" s="341" t="str">
        <f t="array" ref="H820">IF(C820="","",XLOOKUP(C820,'Master Data'!K:K,'Master Data'!O:O,"Input in Master Data",0,1))</f>
        <v/>
      </c>
      <c r="I820" s="341" t="str">
        <f t="array" ref="I820">if(U820="","",XLOOKUP(U820,Master[Company],Master[Blow],"Unknown",0,1))</f>
        <v/>
      </c>
      <c r="J820" s="341" t="str">
        <f t="array" ref="J820">if(U820="","",XLOOKUP(U820,Master[Company],Master[Pigging],"Unknown",0,1))</f>
        <v/>
      </c>
      <c r="K820" s="341" t="str">
        <f t="array" ref="K820">if(U820="","",XLOOKUP(U820,Master[Company],Master[Load Method],"Unknown",0,1))</f>
        <v/>
      </c>
      <c r="L820" s="341" t="str">
        <f t="array" ref="L820">if(U820="","",XLOOKUP(U820,Master[Company],Master[Line Distance],"Unknown",0,1))</f>
        <v/>
      </c>
      <c r="M820" s="394"/>
      <c r="N820" s="341"/>
      <c r="O820" s="341"/>
      <c r="P820" s="341" t="str">
        <f t="array" ref="P820">if(U820="","",XLOOKUP(U820,Master[Company],Master[Terms],"NA",0,1))</f>
        <v/>
      </c>
      <c r="Q820" s="341" t="str">
        <f t="shared" si="1"/>
        <v/>
      </c>
      <c r="R820" s="341" t="str">
        <f t="array" ref="R820">if(U820="","",XLOOKUP(U820,Master[Company],Master[Group],"NA",0,1))</f>
        <v/>
      </c>
      <c r="S820" s="341" t="str">
        <f t="array" ref="S820">if(U820="","",XLOOKUP(U820,Master[Company],Master[Loading Location],"NA",0,1))</f>
        <v/>
      </c>
      <c r="T820" s="341" t="str">
        <f t="array" ref="T820">if(U820="","",XLOOKUP(U820,Master[Company],Master[Acronym],"NA",0,1))</f>
        <v/>
      </c>
      <c r="U820" s="341"/>
      <c r="V820" s="342"/>
      <c r="W820" s="342"/>
      <c r="X820" s="341" t="str">
        <f t="shared" si="2"/>
        <v/>
      </c>
      <c r="Y820" s="341" t="str">
        <f t="shared" si="3"/>
        <v/>
      </c>
      <c r="Z820" s="341"/>
      <c r="AA820" s="341"/>
      <c r="AB820" s="341"/>
      <c r="AC820" s="401"/>
      <c r="AD820" s="563"/>
      <c r="AE820" s="564"/>
      <c r="AF820" s="564"/>
      <c r="AG820" s="564"/>
      <c r="AH820" s="564"/>
      <c r="AI820" s="564"/>
      <c r="AJ820" s="564"/>
      <c r="AK820" s="564"/>
      <c r="AL820" s="563"/>
      <c r="AM820" s="564"/>
      <c r="AN820" s="564"/>
      <c r="AO820" s="564"/>
      <c r="AP820" s="564"/>
      <c r="AQ820" s="564"/>
      <c r="AR820" s="564"/>
      <c r="AS820" s="564"/>
      <c r="AT820" s="401"/>
      <c r="AU820" s="399"/>
      <c r="AV820" s="617"/>
      <c r="AW820" s="401"/>
      <c r="AX820" s="401"/>
      <c r="AY820" s="341"/>
      <c r="AZ820" s="341"/>
      <c r="BA820" s="341"/>
      <c r="BB820" s="341"/>
      <c r="BC820" s="341"/>
      <c r="BD820" s="401"/>
      <c r="BE820" s="341"/>
      <c r="BF820" s="341"/>
      <c r="BG820" s="402"/>
      <c r="BH820" s="403"/>
      <c r="BI820" s="405"/>
      <c r="BJ820" s="405"/>
      <c r="BK820" s="405"/>
      <c r="BL820" s="405"/>
      <c r="BM820" s="514"/>
    </row>
    <row r="821" ht="18.75" customHeight="1">
      <c r="A821" s="400" t="str">
        <f t="shared" si="4"/>
        <v/>
      </c>
      <c r="B821" s="341"/>
      <c r="C821" s="559"/>
      <c r="D821" s="341"/>
      <c r="E821" s="638"/>
      <c r="F821" s="393"/>
      <c r="G821" s="341" t="str">
        <f t="array" ref="G821">IF(C821="","",XLOOKUP(C821,'Master Data'!K:K,'Master Data'!N:N,"Input in Master Data",0,1))</f>
        <v/>
      </c>
      <c r="H821" s="341" t="str">
        <f t="array" ref="H821">IF(C821="","",XLOOKUP(C821,'Master Data'!K:K,'Master Data'!O:O,"Input in Master Data",0,1))</f>
        <v/>
      </c>
      <c r="I821" s="341" t="str">
        <f t="array" ref="I821">if(U821="","",XLOOKUP(U821,Master[Company],Master[Blow],"Unknown",0,1))</f>
        <v/>
      </c>
      <c r="J821" s="341" t="str">
        <f t="array" ref="J821">if(U821="","",XLOOKUP(U821,Master[Company],Master[Pigging],"Unknown",0,1))</f>
        <v/>
      </c>
      <c r="K821" s="341" t="str">
        <f t="array" ref="K821">if(U821="","",XLOOKUP(U821,Master[Company],Master[Load Method],"Unknown",0,1))</f>
        <v/>
      </c>
      <c r="L821" s="341" t="str">
        <f t="array" ref="L821">if(U821="","",XLOOKUP(U821,Master[Company],Master[Line Distance],"Unknown",0,1))</f>
        <v/>
      </c>
      <c r="M821" s="394"/>
      <c r="N821" s="341"/>
      <c r="O821" s="341"/>
      <c r="P821" s="341" t="str">
        <f t="array" ref="P821">if(U821="","",XLOOKUP(U821,Master[Company],Master[Terms],"NA",0,1))</f>
        <v/>
      </c>
      <c r="Q821" s="341" t="str">
        <f t="shared" si="1"/>
        <v/>
      </c>
      <c r="R821" s="341" t="str">
        <f t="array" ref="R821">if(U821="","",XLOOKUP(U821,Master[Company],Master[Group],"NA",0,1))</f>
        <v/>
      </c>
      <c r="S821" s="341" t="str">
        <f t="array" ref="S821">if(U821="","",XLOOKUP(U821,Master[Company],Master[Loading Location],"NA",0,1))</f>
        <v/>
      </c>
      <c r="T821" s="341" t="str">
        <f t="array" ref="T821">if(U821="","",XLOOKUP(U821,Master[Company],Master[Acronym],"NA",0,1))</f>
        <v/>
      </c>
      <c r="U821" s="341"/>
      <c r="V821" s="342"/>
      <c r="W821" s="342"/>
      <c r="X821" s="341" t="str">
        <f t="shared" si="2"/>
        <v/>
      </c>
      <c r="Y821" s="341" t="str">
        <f t="shared" si="3"/>
        <v/>
      </c>
      <c r="Z821" s="341"/>
      <c r="AA821" s="341"/>
      <c r="AB821" s="341"/>
      <c r="AC821" s="401"/>
      <c r="AD821" s="563"/>
      <c r="AE821" s="564"/>
      <c r="AF821" s="564"/>
      <c r="AG821" s="564"/>
      <c r="AH821" s="564"/>
      <c r="AI821" s="564"/>
      <c r="AJ821" s="564"/>
      <c r="AK821" s="564"/>
      <c r="AL821" s="563"/>
      <c r="AM821" s="564"/>
      <c r="AN821" s="564"/>
      <c r="AO821" s="564"/>
      <c r="AP821" s="564"/>
      <c r="AQ821" s="564"/>
      <c r="AR821" s="564"/>
      <c r="AS821" s="564"/>
      <c r="AT821" s="401"/>
      <c r="AU821" s="399"/>
      <c r="AV821" s="617"/>
      <c r="AW821" s="401"/>
      <c r="AX821" s="401"/>
      <c r="AY821" s="341"/>
      <c r="AZ821" s="341"/>
      <c r="BA821" s="341"/>
      <c r="BB821" s="341"/>
      <c r="BC821" s="341"/>
      <c r="BD821" s="401"/>
      <c r="BE821" s="341"/>
      <c r="BF821" s="341"/>
      <c r="BG821" s="402"/>
      <c r="BH821" s="403"/>
      <c r="BI821" s="405"/>
      <c r="BJ821" s="405"/>
      <c r="BK821" s="405"/>
      <c r="BL821" s="405"/>
      <c r="BM821" s="514"/>
    </row>
    <row r="822" ht="18.75" customHeight="1">
      <c r="A822" s="400" t="str">
        <f t="shared" si="4"/>
        <v/>
      </c>
      <c r="B822" s="341"/>
      <c r="C822" s="559"/>
      <c r="D822" s="341"/>
      <c r="E822" s="638"/>
      <c r="F822" s="393"/>
      <c r="G822" s="341" t="str">
        <f t="array" ref="G822">IF(C822="","",XLOOKUP(C822,'Master Data'!K:K,'Master Data'!N:N,"Input in Master Data",0,1))</f>
        <v/>
      </c>
      <c r="H822" s="341" t="str">
        <f t="array" ref="H822">IF(C822="","",XLOOKUP(C822,'Master Data'!K:K,'Master Data'!O:O,"Input in Master Data",0,1))</f>
        <v/>
      </c>
      <c r="I822" s="341" t="str">
        <f t="array" ref="I822">if(U822="","",XLOOKUP(U822,Master[Company],Master[Blow],"Unknown",0,1))</f>
        <v/>
      </c>
      <c r="J822" s="341" t="str">
        <f t="array" ref="J822">if(U822="","",XLOOKUP(U822,Master[Company],Master[Pigging],"Unknown",0,1))</f>
        <v/>
      </c>
      <c r="K822" s="341" t="str">
        <f t="array" ref="K822">if(U822="","",XLOOKUP(U822,Master[Company],Master[Load Method],"Unknown",0,1))</f>
        <v/>
      </c>
      <c r="L822" s="341" t="str">
        <f t="array" ref="L822">if(U822="","",XLOOKUP(U822,Master[Company],Master[Line Distance],"Unknown",0,1))</f>
        <v/>
      </c>
      <c r="M822" s="394"/>
      <c r="N822" s="341"/>
      <c r="O822" s="341"/>
      <c r="P822" s="341" t="str">
        <f t="array" ref="P822">if(U822="","",XLOOKUP(U822,Master[Company],Master[Terms],"NA",0,1))</f>
        <v/>
      </c>
      <c r="Q822" s="341" t="str">
        <f t="shared" si="1"/>
        <v/>
      </c>
      <c r="R822" s="341" t="str">
        <f t="array" ref="R822">if(U822="","",XLOOKUP(U822,Master[Company],Master[Group],"NA",0,1))</f>
        <v/>
      </c>
      <c r="S822" s="341" t="str">
        <f t="array" ref="S822">if(U822="","",XLOOKUP(U822,Master[Company],Master[Loading Location],"NA",0,1))</f>
        <v/>
      </c>
      <c r="T822" s="341" t="str">
        <f t="array" ref="T822">if(U822="","",XLOOKUP(U822,Master[Company],Master[Acronym],"NA",0,1))</f>
        <v/>
      </c>
      <c r="U822" s="341"/>
      <c r="V822" s="342"/>
      <c r="W822" s="342"/>
      <c r="X822" s="341" t="str">
        <f t="shared" si="2"/>
        <v/>
      </c>
      <c r="Y822" s="341" t="str">
        <f t="shared" si="3"/>
        <v/>
      </c>
      <c r="Z822" s="341"/>
      <c r="AA822" s="341"/>
      <c r="AB822" s="341"/>
      <c r="AC822" s="401"/>
      <c r="AD822" s="563"/>
      <c r="AE822" s="564"/>
      <c r="AF822" s="564"/>
      <c r="AG822" s="564"/>
      <c r="AH822" s="564"/>
      <c r="AI822" s="564"/>
      <c r="AJ822" s="564"/>
      <c r="AK822" s="564"/>
      <c r="AL822" s="563"/>
      <c r="AM822" s="564"/>
      <c r="AN822" s="564"/>
      <c r="AO822" s="564"/>
      <c r="AP822" s="564"/>
      <c r="AQ822" s="564"/>
      <c r="AR822" s="564"/>
      <c r="AS822" s="564"/>
      <c r="AT822" s="401"/>
      <c r="AU822" s="399"/>
      <c r="AV822" s="617"/>
      <c r="AW822" s="401"/>
      <c r="AX822" s="401"/>
      <c r="AY822" s="341"/>
      <c r="AZ822" s="341"/>
      <c r="BA822" s="341"/>
      <c r="BB822" s="341"/>
      <c r="BC822" s="341"/>
      <c r="BD822" s="401"/>
      <c r="BE822" s="341"/>
      <c r="BF822" s="341"/>
      <c r="BG822" s="402"/>
      <c r="BH822" s="403"/>
      <c r="BI822" s="405"/>
      <c r="BJ822" s="405"/>
      <c r="BK822" s="405"/>
      <c r="BL822" s="405"/>
      <c r="BM822" s="514"/>
    </row>
    <row r="823" ht="18.75" customHeight="1">
      <c r="A823" s="400" t="str">
        <f t="shared" si="4"/>
        <v/>
      </c>
      <c r="B823" s="341"/>
      <c r="C823" s="559"/>
      <c r="D823" s="341"/>
      <c r="E823" s="638"/>
      <c r="F823" s="393"/>
      <c r="G823" s="341" t="str">
        <f t="array" ref="G823">IF(C823="","",XLOOKUP(C823,'Master Data'!K:K,'Master Data'!N:N,"Input in Master Data",0,1))</f>
        <v/>
      </c>
      <c r="H823" s="341" t="str">
        <f t="array" ref="H823">IF(C823="","",XLOOKUP(C823,'Master Data'!K:K,'Master Data'!O:O,"Input in Master Data",0,1))</f>
        <v/>
      </c>
      <c r="I823" s="341" t="str">
        <f t="array" ref="I823">if(U823="","",XLOOKUP(U823,Master[Company],Master[Blow],"Unknown",0,1))</f>
        <v/>
      </c>
      <c r="J823" s="341" t="str">
        <f t="array" ref="J823">if(U823="","",XLOOKUP(U823,Master[Company],Master[Pigging],"Unknown",0,1))</f>
        <v/>
      </c>
      <c r="K823" s="341" t="str">
        <f t="array" ref="K823">if(U823="","",XLOOKUP(U823,Master[Company],Master[Load Method],"Unknown",0,1))</f>
        <v/>
      </c>
      <c r="L823" s="341" t="str">
        <f t="array" ref="L823">if(U823="","",XLOOKUP(U823,Master[Company],Master[Line Distance],"Unknown",0,1))</f>
        <v/>
      </c>
      <c r="M823" s="394"/>
      <c r="N823" s="341"/>
      <c r="O823" s="341"/>
      <c r="P823" s="341" t="str">
        <f t="array" ref="P823">if(U823="","",XLOOKUP(U823,Master[Company],Master[Terms],"NA",0,1))</f>
        <v/>
      </c>
      <c r="Q823" s="341" t="str">
        <f t="shared" si="1"/>
        <v/>
      </c>
      <c r="R823" s="341" t="str">
        <f t="array" ref="R823">if(U823="","",XLOOKUP(U823,Master[Company],Master[Group],"NA",0,1))</f>
        <v/>
      </c>
      <c r="S823" s="341" t="str">
        <f t="array" ref="S823">if(U823="","",XLOOKUP(U823,Master[Company],Master[Loading Location],"NA",0,1))</f>
        <v/>
      </c>
      <c r="T823" s="341" t="str">
        <f t="array" ref="T823">if(U823="","",XLOOKUP(U823,Master[Company],Master[Acronym],"NA",0,1))</f>
        <v/>
      </c>
      <c r="U823" s="341"/>
      <c r="V823" s="342"/>
      <c r="W823" s="342"/>
      <c r="X823" s="341" t="str">
        <f t="shared" si="2"/>
        <v/>
      </c>
      <c r="Y823" s="341" t="str">
        <f t="shared" si="3"/>
        <v/>
      </c>
      <c r="Z823" s="341"/>
      <c r="AA823" s="341"/>
      <c r="AB823" s="341"/>
      <c r="AC823" s="401"/>
      <c r="AD823" s="563"/>
      <c r="AE823" s="564"/>
      <c r="AF823" s="564"/>
      <c r="AG823" s="564"/>
      <c r="AH823" s="564"/>
      <c r="AI823" s="564"/>
      <c r="AJ823" s="564"/>
      <c r="AK823" s="564"/>
      <c r="AL823" s="563"/>
      <c r="AM823" s="564"/>
      <c r="AN823" s="564"/>
      <c r="AO823" s="564"/>
      <c r="AP823" s="564"/>
      <c r="AQ823" s="564"/>
      <c r="AR823" s="564"/>
      <c r="AS823" s="564"/>
      <c r="AT823" s="401"/>
      <c r="AU823" s="399"/>
      <c r="AV823" s="617"/>
      <c r="AW823" s="401"/>
      <c r="AX823" s="401"/>
      <c r="AY823" s="341"/>
      <c r="AZ823" s="341"/>
      <c r="BA823" s="341"/>
      <c r="BB823" s="341"/>
      <c r="BC823" s="341"/>
      <c r="BD823" s="401"/>
      <c r="BE823" s="341"/>
      <c r="BF823" s="341"/>
      <c r="BG823" s="402"/>
      <c r="BH823" s="403"/>
      <c r="BI823" s="405"/>
      <c r="BJ823" s="405"/>
      <c r="BK823" s="405"/>
      <c r="BL823" s="405"/>
      <c r="BM823" s="514"/>
    </row>
    <row r="824" ht="18.75" customHeight="1">
      <c r="A824" s="400" t="str">
        <f t="shared" si="4"/>
        <v/>
      </c>
      <c r="B824" s="341"/>
      <c r="C824" s="559"/>
      <c r="D824" s="341"/>
      <c r="E824" s="638"/>
      <c r="F824" s="393"/>
      <c r="G824" s="341" t="str">
        <f t="array" ref="G824">IF(C824="","",XLOOKUP(C824,'Master Data'!K:K,'Master Data'!N:N,"Input in Master Data",0,1))</f>
        <v/>
      </c>
      <c r="H824" s="341" t="str">
        <f t="array" ref="H824">IF(C824="","",XLOOKUP(C824,'Master Data'!K:K,'Master Data'!O:O,"Input in Master Data",0,1))</f>
        <v/>
      </c>
      <c r="I824" s="341" t="str">
        <f t="array" ref="I824">if(U824="","",XLOOKUP(U824,Master[Company],Master[Blow],"Unknown",0,1))</f>
        <v/>
      </c>
      <c r="J824" s="341" t="str">
        <f t="array" ref="J824">if(U824="","",XLOOKUP(U824,Master[Company],Master[Pigging],"Unknown",0,1))</f>
        <v/>
      </c>
      <c r="K824" s="341" t="str">
        <f t="array" ref="K824">if(U824="","",XLOOKUP(U824,Master[Company],Master[Load Method],"Unknown",0,1))</f>
        <v/>
      </c>
      <c r="L824" s="341" t="str">
        <f t="array" ref="L824">if(U824="","",XLOOKUP(U824,Master[Company],Master[Line Distance],"Unknown",0,1))</f>
        <v/>
      </c>
      <c r="M824" s="394"/>
      <c r="N824" s="341"/>
      <c r="O824" s="341"/>
      <c r="P824" s="341" t="str">
        <f t="array" ref="P824">if(U824="","",XLOOKUP(U824,Master[Company],Master[Terms],"NA",0,1))</f>
        <v/>
      </c>
      <c r="Q824" s="341" t="str">
        <f t="shared" si="1"/>
        <v/>
      </c>
      <c r="R824" s="341" t="str">
        <f t="array" ref="R824">if(U824="","",XLOOKUP(U824,Master[Company],Master[Group],"NA",0,1))</f>
        <v/>
      </c>
      <c r="S824" s="341" t="str">
        <f t="array" ref="S824">if(U824="","",XLOOKUP(U824,Master[Company],Master[Loading Location],"NA",0,1))</f>
        <v/>
      </c>
      <c r="T824" s="341" t="str">
        <f t="array" ref="T824">if(U824="","",XLOOKUP(U824,Master[Company],Master[Acronym],"NA",0,1))</f>
        <v/>
      </c>
      <c r="U824" s="341"/>
      <c r="V824" s="342"/>
      <c r="W824" s="342"/>
      <c r="X824" s="341" t="str">
        <f t="shared" si="2"/>
        <v/>
      </c>
      <c r="Y824" s="341" t="str">
        <f t="shared" si="3"/>
        <v/>
      </c>
      <c r="Z824" s="341"/>
      <c r="AA824" s="341"/>
      <c r="AB824" s="341"/>
      <c r="AC824" s="401"/>
      <c r="AD824" s="563"/>
      <c r="AE824" s="564"/>
      <c r="AF824" s="564"/>
      <c r="AG824" s="564"/>
      <c r="AH824" s="564"/>
      <c r="AI824" s="564"/>
      <c r="AJ824" s="564"/>
      <c r="AK824" s="564"/>
      <c r="AL824" s="563"/>
      <c r="AM824" s="564"/>
      <c r="AN824" s="564"/>
      <c r="AO824" s="564"/>
      <c r="AP824" s="564"/>
      <c r="AQ824" s="564"/>
      <c r="AR824" s="564"/>
      <c r="AS824" s="564"/>
      <c r="AT824" s="401"/>
      <c r="AU824" s="399"/>
      <c r="AV824" s="617"/>
      <c r="AW824" s="401"/>
      <c r="AX824" s="401"/>
      <c r="AY824" s="341"/>
      <c r="AZ824" s="341"/>
      <c r="BA824" s="341"/>
      <c r="BB824" s="341"/>
      <c r="BC824" s="341"/>
      <c r="BD824" s="401"/>
      <c r="BE824" s="341"/>
      <c r="BF824" s="341"/>
      <c r="BG824" s="402"/>
      <c r="BH824" s="403"/>
      <c r="BI824" s="405"/>
      <c r="BJ824" s="405"/>
      <c r="BK824" s="405"/>
      <c r="BL824" s="405"/>
      <c r="BM824" s="514"/>
    </row>
    <row r="825" ht="18.75" customHeight="1">
      <c r="A825" s="400" t="str">
        <f t="shared" si="4"/>
        <v/>
      </c>
      <c r="B825" s="341"/>
      <c r="C825" s="559"/>
      <c r="D825" s="341"/>
      <c r="E825" s="638"/>
      <c r="F825" s="393"/>
      <c r="G825" s="341" t="str">
        <f t="array" ref="G825">IF(C825="","",XLOOKUP(C825,'Master Data'!K:K,'Master Data'!N:N,"Input in Master Data",0,1))</f>
        <v/>
      </c>
      <c r="H825" s="341" t="str">
        <f t="array" ref="H825">IF(C825="","",XLOOKUP(C825,'Master Data'!K:K,'Master Data'!O:O,"Input in Master Data",0,1))</f>
        <v/>
      </c>
      <c r="I825" s="341" t="str">
        <f t="array" ref="I825">if(U825="","",XLOOKUP(U825,Master[Company],Master[Blow],"Unknown",0,1))</f>
        <v/>
      </c>
      <c r="J825" s="341" t="str">
        <f t="array" ref="J825">if(U825="","",XLOOKUP(U825,Master[Company],Master[Pigging],"Unknown",0,1))</f>
        <v/>
      </c>
      <c r="K825" s="341" t="str">
        <f t="array" ref="K825">if(U825="","",XLOOKUP(U825,Master[Company],Master[Load Method],"Unknown",0,1))</f>
        <v/>
      </c>
      <c r="L825" s="341" t="str">
        <f t="array" ref="L825">if(U825="","",XLOOKUP(U825,Master[Company],Master[Line Distance],"Unknown",0,1))</f>
        <v/>
      </c>
      <c r="M825" s="394"/>
      <c r="N825" s="341"/>
      <c r="O825" s="341"/>
      <c r="P825" s="341" t="str">
        <f t="array" ref="P825">if(U825="","",XLOOKUP(U825,Master[Company],Master[Terms],"NA",0,1))</f>
        <v/>
      </c>
      <c r="Q825" s="341" t="str">
        <f t="shared" si="1"/>
        <v/>
      </c>
      <c r="R825" s="341" t="str">
        <f t="array" ref="R825">if(U825="","",XLOOKUP(U825,Master[Company],Master[Group],"NA",0,1))</f>
        <v/>
      </c>
      <c r="S825" s="341" t="str">
        <f t="array" ref="S825">if(U825="","",XLOOKUP(U825,Master[Company],Master[Loading Location],"NA",0,1))</f>
        <v/>
      </c>
      <c r="T825" s="341" t="str">
        <f t="array" ref="T825">if(U825="","",XLOOKUP(U825,Master[Company],Master[Acronym],"NA",0,1))</f>
        <v/>
      </c>
      <c r="U825" s="341"/>
      <c r="V825" s="342"/>
      <c r="W825" s="342"/>
      <c r="X825" s="341" t="str">
        <f t="shared" si="2"/>
        <v/>
      </c>
      <c r="Y825" s="341" t="str">
        <f t="shared" si="3"/>
        <v/>
      </c>
      <c r="Z825" s="341"/>
      <c r="AA825" s="341"/>
      <c r="AB825" s="341"/>
      <c r="AC825" s="401"/>
      <c r="AD825" s="563"/>
      <c r="AE825" s="564"/>
      <c r="AF825" s="564"/>
      <c r="AG825" s="564"/>
      <c r="AH825" s="564"/>
      <c r="AI825" s="564"/>
      <c r="AJ825" s="564"/>
      <c r="AK825" s="564"/>
      <c r="AL825" s="563"/>
      <c r="AM825" s="564"/>
      <c r="AN825" s="564"/>
      <c r="AO825" s="564"/>
      <c r="AP825" s="564"/>
      <c r="AQ825" s="564"/>
      <c r="AR825" s="564"/>
      <c r="AS825" s="564"/>
      <c r="AT825" s="401"/>
      <c r="AU825" s="399"/>
      <c r="AV825" s="617"/>
      <c r="AW825" s="401"/>
      <c r="AX825" s="401"/>
      <c r="AY825" s="341"/>
      <c r="AZ825" s="341"/>
      <c r="BA825" s="341"/>
      <c r="BB825" s="341"/>
      <c r="BC825" s="341"/>
      <c r="BD825" s="401"/>
      <c r="BE825" s="341"/>
      <c r="BF825" s="341"/>
      <c r="BG825" s="402"/>
      <c r="BH825" s="403"/>
      <c r="BI825" s="405"/>
      <c r="BJ825" s="405"/>
      <c r="BK825" s="405"/>
      <c r="BL825" s="405"/>
      <c r="BM825" s="514"/>
    </row>
    <row r="826" ht="18.75" customHeight="1">
      <c r="A826" s="400" t="str">
        <f t="shared" si="4"/>
        <v/>
      </c>
      <c r="B826" s="341"/>
      <c r="C826" s="559"/>
      <c r="D826" s="341"/>
      <c r="E826" s="638"/>
      <c r="F826" s="393"/>
      <c r="G826" s="341" t="str">
        <f t="array" ref="G826">IF(C826="","",XLOOKUP(C826,'Master Data'!K:K,'Master Data'!N:N,"Input in Master Data",0,1))</f>
        <v/>
      </c>
      <c r="H826" s="341" t="str">
        <f t="array" ref="H826">IF(C826="","",XLOOKUP(C826,'Master Data'!K:K,'Master Data'!O:O,"Input in Master Data",0,1))</f>
        <v/>
      </c>
      <c r="I826" s="341" t="str">
        <f t="array" ref="I826">if(U826="","",XLOOKUP(U826,Master[Company],Master[Blow],"Unknown",0,1))</f>
        <v/>
      </c>
      <c r="J826" s="341" t="str">
        <f t="array" ref="J826">if(U826="","",XLOOKUP(U826,Master[Company],Master[Pigging],"Unknown",0,1))</f>
        <v/>
      </c>
      <c r="K826" s="341" t="str">
        <f t="array" ref="K826">if(U826="","",XLOOKUP(U826,Master[Company],Master[Load Method],"Unknown",0,1))</f>
        <v/>
      </c>
      <c r="L826" s="341" t="str">
        <f t="array" ref="L826">if(U826="","",XLOOKUP(U826,Master[Company],Master[Line Distance],"Unknown",0,1))</f>
        <v/>
      </c>
      <c r="M826" s="394"/>
      <c r="N826" s="341"/>
      <c r="O826" s="341"/>
      <c r="P826" s="341" t="str">
        <f t="array" ref="P826">if(U826="","",XLOOKUP(U826,Master[Company],Master[Terms],"NA",0,1))</f>
        <v/>
      </c>
      <c r="Q826" s="341" t="str">
        <f t="shared" si="1"/>
        <v/>
      </c>
      <c r="R826" s="341" t="str">
        <f t="array" ref="R826">if(U826="","",XLOOKUP(U826,Master[Company],Master[Group],"NA",0,1))</f>
        <v/>
      </c>
      <c r="S826" s="341" t="str">
        <f t="array" ref="S826">if(U826="","",XLOOKUP(U826,Master[Company],Master[Loading Location],"NA",0,1))</f>
        <v/>
      </c>
      <c r="T826" s="341" t="str">
        <f t="array" ref="T826">if(U826="","",XLOOKUP(U826,Master[Company],Master[Acronym],"NA",0,1))</f>
        <v/>
      </c>
      <c r="U826" s="341"/>
      <c r="V826" s="342"/>
      <c r="W826" s="342"/>
      <c r="X826" s="341" t="str">
        <f t="shared" si="2"/>
        <v/>
      </c>
      <c r="Y826" s="341" t="str">
        <f t="shared" si="3"/>
        <v/>
      </c>
      <c r="Z826" s="341"/>
      <c r="AA826" s="341"/>
      <c r="AB826" s="341"/>
      <c r="AC826" s="401"/>
      <c r="AD826" s="563"/>
      <c r="AE826" s="564"/>
      <c r="AF826" s="564"/>
      <c r="AG826" s="564"/>
      <c r="AH826" s="564"/>
      <c r="AI826" s="564"/>
      <c r="AJ826" s="564"/>
      <c r="AK826" s="564"/>
      <c r="AL826" s="563"/>
      <c r="AM826" s="564"/>
      <c r="AN826" s="564"/>
      <c r="AO826" s="564"/>
      <c r="AP826" s="564"/>
      <c r="AQ826" s="564"/>
      <c r="AR826" s="564"/>
      <c r="AS826" s="564"/>
      <c r="AT826" s="401"/>
      <c r="AU826" s="399"/>
      <c r="AV826" s="617"/>
      <c r="AW826" s="401"/>
      <c r="AX826" s="401"/>
      <c r="AY826" s="341"/>
      <c r="AZ826" s="341"/>
      <c r="BA826" s="341"/>
      <c r="BB826" s="341"/>
      <c r="BC826" s="341"/>
      <c r="BD826" s="401"/>
      <c r="BE826" s="341"/>
      <c r="BF826" s="341"/>
      <c r="BG826" s="402"/>
      <c r="BH826" s="403"/>
      <c r="BI826" s="405"/>
      <c r="BJ826" s="405"/>
      <c r="BK826" s="405"/>
      <c r="BL826" s="405"/>
      <c r="BM826" s="514"/>
    </row>
    <row r="827" ht="18.75" customHeight="1">
      <c r="A827" s="400" t="str">
        <f t="shared" si="4"/>
        <v/>
      </c>
      <c r="B827" s="341"/>
      <c r="C827" s="559"/>
      <c r="D827" s="341"/>
      <c r="E827" s="638"/>
      <c r="F827" s="393"/>
      <c r="G827" s="341" t="str">
        <f t="array" ref="G827">IF(C827="","",XLOOKUP(C827,'Master Data'!K:K,'Master Data'!N:N,"Input in Master Data",0,1))</f>
        <v/>
      </c>
      <c r="H827" s="341" t="str">
        <f t="array" ref="H827">IF(C827="","",XLOOKUP(C827,'Master Data'!K:K,'Master Data'!O:O,"Input in Master Data",0,1))</f>
        <v/>
      </c>
      <c r="I827" s="341" t="str">
        <f t="array" ref="I827">if(U827="","",XLOOKUP(U827,Master[Company],Master[Blow],"Unknown",0,1))</f>
        <v/>
      </c>
      <c r="J827" s="341" t="str">
        <f t="array" ref="J827">if(U827="","",XLOOKUP(U827,Master[Company],Master[Pigging],"Unknown",0,1))</f>
        <v/>
      </c>
      <c r="K827" s="341" t="str">
        <f t="array" ref="K827">if(U827="","",XLOOKUP(U827,Master[Company],Master[Load Method],"Unknown",0,1))</f>
        <v/>
      </c>
      <c r="L827" s="341" t="str">
        <f t="array" ref="L827">if(U827="","",XLOOKUP(U827,Master[Company],Master[Line Distance],"Unknown",0,1))</f>
        <v/>
      </c>
      <c r="M827" s="394"/>
      <c r="N827" s="341"/>
      <c r="O827" s="341"/>
      <c r="P827" s="341" t="str">
        <f t="array" ref="P827">if(U827="","",XLOOKUP(U827,Master[Company],Master[Terms],"NA",0,1))</f>
        <v/>
      </c>
      <c r="Q827" s="341" t="str">
        <f t="shared" si="1"/>
        <v/>
      </c>
      <c r="R827" s="341" t="str">
        <f t="array" ref="R827">if(U827="","",XLOOKUP(U827,Master[Company],Master[Group],"NA",0,1))</f>
        <v/>
      </c>
      <c r="S827" s="341" t="str">
        <f t="array" ref="S827">if(U827="","",XLOOKUP(U827,Master[Company],Master[Loading Location],"NA",0,1))</f>
        <v/>
      </c>
      <c r="T827" s="341" t="str">
        <f t="array" ref="T827">if(U827="","",XLOOKUP(U827,Master[Company],Master[Acronym],"NA",0,1))</f>
        <v/>
      </c>
      <c r="U827" s="341"/>
      <c r="V827" s="342"/>
      <c r="W827" s="342"/>
      <c r="X827" s="341" t="str">
        <f t="shared" si="2"/>
        <v/>
      </c>
      <c r="Y827" s="341" t="str">
        <f t="shared" si="3"/>
        <v/>
      </c>
      <c r="Z827" s="341"/>
      <c r="AA827" s="341"/>
      <c r="AB827" s="341"/>
      <c r="AC827" s="401"/>
      <c r="AD827" s="563"/>
      <c r="AE827" s="564"/>
      <c r="AF827" s="564"/>
      <c r="AG827" s="564"/>
      <c r="AH827" s="564"/>
      <c r="AI827" s="564"/>
      <c r="AJ827" s="564"/>
      <c r="AK827" s="564"/>
      <c r="AL827" s="563"/>
      <c r="AM827" s="564"/>
      <c r="AN827" s="564"/>
      <c r="AO827" s="564"/>
      <c r="AP827" s="564"/>
      <c r="AQ827" s="564"/>
      <c r="AR827" s="564"/>
      <c r="AS827" s="564"/>
      <c r="AT827" s="401"/>
      <c r="AU827" s="399"/>
      <c r="AV827" s="617"/>
      <c r="AW827" s="401"/>
      <c r="AX827" s="401"/>
      <c r="AY827" s="341"/>
      <c r="AZ827" s="341"/>
      <c r="BA827" s="341"/>
      <c r="BB827" s="341"/>
      <c r="BC827" s="341"/>
      <c r="BD827" s="401"/>
      <c r="BE827" s="341"/>
      <c r="BF827" s="341"/>
      <c r="BG827" s="402"/>
      <c r="BH827" s="403"/>
      <c r="BI827" s="405"/>
      <c r="BJ827" s="405"/>
      <c r="BK827" s="405"/>
      <c r="BL827" s="405"/>
      <c r="BM827" s="514"/>
    </row>
    <row r="828" ht="18.75" customHeight="1">
      <c r="A828" s="400" t="str">
        <f t="shared" si="4"/>
        <v/>
      </c>
      <c r="B828" s="341"/>
      <c r="C828" s="559"/>
      <c r="D828" s="341"/>
      <c r="E828" s="638"/>
      <c r="F828" s="393"/>
      <c r="G828" s="341" t="str">
        <f t="array" ref="G828">IF(C828="","",XLOOKUP(C828,'Master Data'!K:K,'Master Data'!N:N,"Input in Master Data",0,1))</f>
        <v/>
      </c>
      <c r="H828" s="341" t="str">
        <f t="array" ref="H828">IF(C828="","",XLOOKUP(C828,'Master Data'!K:K,'Master Data'!O:O,"Input in Master Data",0,1))</f>
        <v/>
      </c>
      <c r="I828" s="341" t="str">
        <f t="array" ref="I828">if(U828="","",XLOOKUP(U828,Master[Company],Master[Blow],"Unknown",0,1))</f>
        <v/>
      </c>
      <c r="J828" s="341" t="str">
        <f t="array" ref="J828">if(U828="","",XLOOKUP(U828,Master[Company],Master[Pigging],"Unknown",0,1))</f>
        <v/>
      </c>
      <c r="K828" s="341" t="str">
        <f t="array" ref="K828">if(U828="","",XLOOKUP(U828,Master[Company],Master[Load Method],"Unknown",0,1))</f>
        <v/>
      </c>
      <c r="L828" s="341" t="str">
        <f t="array" ref="L828">if(U828="","",XLOOKUP(U828,Master[Company],Master[Line Distance],"Unknown",0,1))</f>
        <v/>
      </c>
      <c r="M828" s="394"/>
      <c r="N828" s="341"/>
      <c r="O828" s="341"/>
      <c r="P828" s="341" t="str">
        <f t="array" ref="P828">if(U828="","",XLOOKUP(U828,Master[Company],Master[Terms],"NA",0,1))</f>
        <v/>
      </c>
      <c r="Q828" s="341" t="str">
        <f t="shared" si="1"/>
        <v/>
      </c>
      <c r="R828" s="341" t="str">
        <f t="array" ref="R828">if(U828="","",XLOOKUP(U828,Master[Company],Master[Group],"NA",0,1))</f>
        <v/>
      </c>
      <c r="S828" s="341" t="str">
        <f t="array" ref="S828">if(U828="","",XLOOKUP(U828,Master[Company],Master[Loading Location],"NA",0,1))</f>
        <v/>
      </c>
      <c r="T828" s="341" t="str">
        <f t="array" ref="T828">if(U828="","",XLOOKUP(U828,Master[Company],Master[Acronym],"NA",0,1))</f>
        <v/>
      </c>
      <c r="U828" s="341"/>
      <c r="V828" s="342"/>
      <c r="W828" s="342"/>
      <c r="X828" s="341" t="str">
        <f t="shared" si="2"/>
        <v/>
      </c>
      <c r="Y828" s="341" t="str">
        <f t="shared" si="3"/>
        <v/>
      </c>
      <c r="Z828" s="341"/>
      <c r="AA828" s="341"/>
      <c r="AB828" s="341"/>
      <c r="AC828" s="401"/>
      <c r="AD828" s="563"/>
      <c r="AE828" s="564"/>
      <c r="AF828" s="564"/>
      <c r="AG828" s="564"/>
      <c r="AH828" s="564"/>
      <c r="AI828" s="564"/>
      <c r="AJ828" s="564"/>
      <c r="AK828" s="564"/>
      <c r="AL828" s="563"/>
      <c r="AM828" s="564"/>
      <c r="AN828" s="564"/>
      <c r="AO828" s="564"/>
      <c r="AP828" s="564"/>
      <c r="AQ828" s="564"/>
      <c r="AR828" s="564"/>
      <c r="AS828" s="564"/>
      <c r="AT828" s="401"/>
      <c r="AU828" s="399"/>
      <c r="AV828" s="617"/>
      <c r="AW828" s="401"/>
      <c r="AX828" s="401"/>
      <c r="AY828" s="341"/>
      <c r="AZ828" s="341"/>
      <c r="BA828" s="341"/>
      <c r="BB828" s="341"/>
      <c r="BC828" s="341"/>
      <c r="BD828" s="401"/>
      <c r="BE828" s="341"/>
      <c r="BF828" s="341"/>
      <c r="BG828" s="402"/>
      <c r="BH828" s="403"/>
      <c r="BI828" s="405"/>
      <c r="BJ828" s="405"/>
      <c r="BK828" s="405"/>
      <c r="BL828" s="405"/>
      <c r="BM828" s="514"/>
    </row>
    <row r="829" ht="18.75" customHeight="1">
      <c r="A829" s="400" t="str">
        <f t="shared" si="4"/>
        <v/>
      </c>
      <c r="B829" s="341"/>
      <c r="C829" s="559"/>
      <c r="D829" s="341"/>
      <c r="E829" s="638"/>
      <c r="F829" s="393"/>
      <c r="G829" s="341" t="str">
        <f t="array" ref="G829">IF(C829="","",XLOOKUP(C829,'Master Data'!K:K,'Master Data'!N:N,"Input in Master Data",0,1))</f>
        <v/>
      </c>
      <c r="H829" s="341" t="str">
        <f t="array" ref="H829">IF(C829="","",XLOOKUP(C829,'Master Data'!K:K,'Master Data'!O:O,"Input in Master Data",0,1))</f>
        <v/>
      </c>
      <c r="I829" s="341" t="str">
        <f t="array" ref="I829">if(U829="","",XLOOKUP(U829,Master[Company],Master[Blow],"Unknown",0,1))</f>
        <v/>
      </c>
      <c r="J829" s="341" t="str">
        <f t="array" ref="J829">if(U829="","",XLOOKUP(U829,Master[Company],Master[Pigging],"Unknown",0,1))</f>
        <v/>
      </c>
      <c r="K829" s="341" t="str">
        <f t="array" ref="K829">if(U829="","",XLOOKUP(U829,Master[Company],Master[Load Method],"Unknown",0,1))</f>
        <v/>
      </c>
      <c r="L829" s="341" t="str">
        <f t="array" ref="L829">if(U829="","",XLOOKUP(U829,Master[Company],Master[Line Distance],"Unknown",0,1))</f>
        <v/>
      </c>
      <c r="M829" s="394"/>
      <c r="N829" s="341"/>
      <c r="O829" s="341"/>
      <c r="P829" s="341" t="str">
        <f t="array" ref="P829">if(U829="","",XLOOKUP(U829,Master[Company],Master[Terms],"NA",0,1))</f>
        <v/>
      </c>
      <c r="Q829" s="341" t="str">
        <f t="shared" si="1"/>
        <v/>
      </c>
      <c r="R829" s="341" t="str">
        <f t="array" ref="R829">if(U829="","",XLOOKUP(U829,Master[Company],Master[Group],"NA",0,1))</f>
        <v/>
      </c>
      <c r="S829" s="341" t="str">
        <f t="array" ref="S829">if(U829="","",XLOOKUP(U829,Master[Company],Master[Loading Location],"NA",0,1))</f>
        <v/>
      </c>
      <c r="T829" s="341" t="str">
        <f t="array" ref="T829">if(U829="","",XLOOKUP(U829,Master[Company],Master[Acronym],"NA",0,1))</f>
        <v/>
      </c>
      <c r="U829" s="341"/>
      <c r="V829" s="342"/>
      <c r="W829" s="342"/>
      <c r="X829" s="341" t="str">
        <f t="shared" si="2"/>
        <v/>
      </c>
      <c r="Y829" s="341" t="str">
        <f t="shared" si="3"/>
        <v/>
      </c>
      <c r="Z829" s="341"/>
      <c r="AA829" s="341"/>
      <c r="AB829" s="341"/>
      <c r="AC829" s="401"/>
      <c r="AD829" s="563"/>
      <c r="AE829" s="564"/>
      <c r="AF829" s="564"/>
      <c r="AG829" s="564"/>
      <c r="AH829" s="564"/>
      <c r="AI829" s="564"/>
      <c r="AJ829" s="564"/>
      <c r="AK829" s="564"/>
      <c r="AL829" s="563"/>
      <c r="AM829" s="564"/>
      <c r="AN829" s="564"/>
      <c r="AO829" s="564"/>
      <c r="AP829" s="564"/>
      <c r="AQ829" s="564"/>
      <c r="AR829" s="564"/>
      <c r="AS829" s="564"/>
      <c r="AT829" s="401"/>
      <c r="AU829" s="399"/>
      <c r="AV829" s="617"/>
      <c r="AW829" s="401"/>
      <c r="AX829" s="401"/>
      <c r="AY829" s="341"/>
      <c r="AZ829" s="341"/>
      <c r="BA829" s="341"/>
      <c r="BB829" s="341"/>
      <c r="BC829" s="341"/>
      <c r="BD829" s="401"/>
      <c r="BE829" s="341"/>
      <c r="BF829" s="341"/>
      <c r="BG829" s="402"/>
      <c r="BH829" s="403"/>
      <c r="BI829" s="405"/>
      <c r="BJ829" s="405"/>
      <c r="BK829" s="405"/>
      <c r="BL829" s="405"/>
      <c r="BM829" s="514"/>
    </row>
    <row r="830" ht="18.75" customHeight="1">
      <c r="A830" s="400" t="str">
        <f t="shared" si="4"/>
        <v/>
      </c>
      <c r="B830" s="341"/>
      <c r="C830" s="559"/>
      <c r="D830" s="341"/>
      <c r="E830" s="638"/>
      <c r="F830" s="393"/>
      <c r="G830" s="341" t="str">
        <f t="array" ref="G830">IF(C830="","",XLOOKUP(C830,'Master Data'!K:K,'Master Data'!N:N,"Input in Master Data",0,1))</f>
        <v/>
      </c>
      <c r="H830" s="341" t="str">
        <f t="array" ref="H830">IF(C830="","",XLOOKUP(C830,'Master Data'!K:K,'Master Data'!O:O,"Input in Master Data",0,1))</f>
        <v/>
      </c>
      <c r="I830" s="341" t="str">
        <f t="array" ref="I830">if(U830="","",XLOOKUP(U830,Master[Company],Master[Blow],"Unknown",0,1))</f>
        <v/>
      </c>
      <c r="J830" s="341" t="str">
        <f t="array" ref="J830">if(U830="","",XLOOKUP(U830,Master[Company],Master[Pigging],"Unknown",0,1))</f>
        <v/>
      </c>
      <c r="K830" s="341" t="str">
        <f t="array" ref="K830">if(U830="","",XLOOKUP(U830,Master[Company],Master[Load Method],"Unknown",0,1))</f>
        <v/>
      </c>
      <c r="L830" s="341" t="str">
        <f t="array" ref="L830">if(U830="","",XLOOKUP(U830,Master[Company],Master[Line Distance],"Unknown",0,1))</f>
        <v/>
      </c>
      <c r="M830" s="394"/>
      <c r="N830" s="341"/>
      <c r="O830" s="341"/>
      <c r="P830" s="341" t="str">
        <f t="array" ref="P830">if(U830="","",XLOOKUP(U830,Master[Company],Master[Terms],"NA",0,1))</f>
        <v/>
      </c>
      <c r="Q830" s="341" t="str">
        <f t="shared" si="1"/>
        <v/>
      </c>
      <c r="R830" s="341" t="str">
        <f t="array" ref="R830">if(U830="","",XLOOKUP(U830,Master[Company],Master[Group],"NA",0,1))</f>
        <v/>
      </c>
      <c r="S830" s="341" t="str">
        <f t="array" ref="S830">if(U830="","",XLOOKUP(U830,Master[Company],Master[Loading Location],"NA",0,1))</f>
        <v/>
      </c>
      <c r="T830" s="341" t="str">
        <f t="array" ref="T830">if(U830="","",XLOOKUP(U830,Master[Company],Master[Acronym],"NA",0,1))</f>
        <v/>
      </c>
      <c r="U830" s="341"/>
      <c r="V830" s="342"/>
      <c r="W830" s="342"/>
      <c r="X830" s="341" t="str">
        <f t="shared" si="2"/>
        <v/>
      </c>
      <c r="Y830" s="341" t="str">
        <f t="shared" si="3"/>
        <v/>
      </c>
      <c r="Z830" s="341"/>
      <c r="AA830" s="341"/>
      <c r="AB830" s="341"/>
      <c r="AC830" s="401"/>
      <c r="AD830" s="563"/>
      <c r="AE830" s="564"/>
      <c r="AF830" s="564"/>
      <c r="AG830" s="564"/>
      <c r="AH830" s="564"/>
      <c r="AI830" s="564"/>
      <c r="AJ830" s="564"/>
      <c r="AK830" s="564"/>
      <c r="AL830" s="563"/>
      <c r="AM830" s="564"/>
      <c r="AN830" s="564"/>
      <c r="AO830" s="564"/>
      <c r="AP830" s="564"/>
      <c r="AQ830" s="564"/>
      <c r="AR830" s="564"/>
      <c r="AS830" s="564"/>
      <c r="AT830" s="401"/>
      <c r="AU830" s="399"/>
      <c r="AV830" s="617"/>
      <c r="AW830" s="401"/>
      <c r="AX830" s="401"/>
      <c r="AY830" s="341"/>
      <c r="AZ830" s="341"/>
      <c r="BA830" s="341"/>
      <c r="BB830" s="341"/>
      <c r="BC830" s="341"/>
      <c r="BD830" s="401"/>
      <c r="BE830" s="341"/>
      <c r="BF830" s="341"/>
      <c r="BG830" s="402"/>
      <c r="BH830" s="403"/>
      <c r="BI830" s="405"/>
      <c r="BJ830" s="405"/>
      <c r="BK830" s="405"/>
      <c r="BL830" s="405"/>
      <c r="BM830" s="514"/>
    </row>
    <row r="831" ht="18.75" customHeight="1">
      <c r="A831" s="400" t="str">
        <f t="shared" si="4"/>
        <v/>
      </c>
      <c r="B831" s="341"/>
      <c r="C831" s="559"/>
      <c r="D831" s="341"/>
      <c r="E831" s="638"/>
      <c r="F831" s="393"/>
      <c r="G831" s="341" t="str">
        <f t="array" ref="G831">IF(C831="","",XLOOKUP(C831,'Master Data'!K:K,'Master Data'!N:N,"Input in Master Data",0,1))</f>
        <v/>
      </c>
      <c r="H831" s="341" t="str">
        <f t="array" ref="H831">IF(C831="","",XLOOKUP(C831,'Master Data'!K:K,'Master Data'!O:O,"Input in Master Data",0,1))</f>
        <v/>
      </c>
      <c r="I831" s="341" t="str">
        <f t="array" ref="I831">if(U831="","",XLOOKUP(U831,Master[Company],Master[Blow],"Unknown",0,1))</f>
        <v/>
      </c>
      <c r="J831" s="341" t="str">
        <f t="array" ref="J831">if(U831="","",XLOOKUP(U831,Master[Company],Master[Pigging],"Unknown",0,1))</f>
        <v/>
      </c>
      <c r="K831" s="341" t="str">
        <f t="array" ref="K831">if(U831="","",XLOOKUP(U831,Master[Company],Master[Load Method],"Unknown",0,1))</f>
        <v/>
      </c>
      <c r="L831" s="341" t="str">
        <f t="array" ref="L831">if(U831="","",XLOOKUP(U831,Master[Company],Master[Line Distance],"Unknown",0,1))</f>
        <v/>
      </c>
      <c r="M831" s="394"/>
      <c r="N831" s="341"/>
      <c r="O831" s="341"/>
      <c r="P831" s="341" t="str">
        <f t="array" ref="P831">if(U831="","",XLOOKUP(U831,Master[Company],Master[Terms],"NA",0,1))</f>
        <v/>
      </c>
      <c r="Q831" s="341" t="str">
        <f t="shared" si="1"/>
        <v/>
      </c>
      <c r="R831" s="341" t="str">
        <f t="array" ref="R831">if(U831="","",XLOOKUP(U831,Master[Company],Master[Group],"NA",0,1))</f>
        <v/>
      </c>
      <c r="S831" s="341" t="str">
        <f t="array" ref="S831">if(U831="","",XLOOKUP(U831,Master[Company],Master[Loading Location],"NA",0,1))</f>
        <v/>
      </c>
      <c r="T831" s="341" t="str">
        <f t="array" ref="T831">if(U831="","",XLOOKUP(U831,Master[Company],Master[Acronym],"NA",0,1))</f>
        <v/>
      </c>
      <c r="U831" s="341"/>
      <c r="V831" s="342"/>
      <c r="W831" s="342"/>
      <c r="X831" s="341" t="str">
        <f t="shared" si="2"/>
        <v/>
      </c>
      <c r="Y831" s="341" t="str">
        <f t="shared" si="3"/>
        <v/>
      </c>
      <c r="Z831" s="341"/>
      <c r="AA831" s="341"/>
      <c r="AB831" s="341"/>
      <c r="AC831" s="401"/>
      <c r="AD831" s="563"/>
      <c r="AE831" s="564"/>
      <c r="AF831" s="564"/>
      <c r="AG831" s="564"/>
      <c r="AH831" s="564"/>
      <c r="AI831" s="564"/>
      <c r="AJ831" s="564"/>
      <c r="AK831" s="564"/>
      <c r="AL831" s="563"/>
      <c r="AM831" s="564"/>
      <c r="AN831" s="564"/>
      <c r="AO831" s="564"/>
      <c r="AP831" s="564"/>
      <c r="AQ831" s="564"/>
      <c r="AR831" s="564"/>
      <c r="AS831" s="564"/>
      <c r="AT831" s="401"/>
      <c r="AU831" s="399"/>
      <c r="AV831" s="617"/>
      <c r="AW831" s="401"/>
      <c r="AX831" s="401"/>
      <c r="AY831" s="341"/>
      <c r="AZ831" s="341"/>
      <c r="BA831" s="341"/>
      <c r="BB831" s="341"/>
      <c r="BC831" s="341"/>
      <c r="BD831" s="401"/>
      <c r="BE831" s="341"/>
      <c r="BF831" s="341"/>
      <c r="BG831" s="402"/>
      <c r="BH831" s="403"/>
      <c r="BI831" s="405"/>
      <c r="BJ831" s="405"/>
      <c r="BK831" s="405"/>
      <c r="BL831" s="405"/>
      <c r="BM831" s="514"/>
    </row>
    <row r="832" ht="18.75" customHeight="1">
      <c r="A832" s="400" t="str">
        <f t="shared" si="4"/>
        <v/>
      </c>
      <c r="B832" s="341"/>
      <c r="C832" s="559"/>
      <c r="D832" s="341"/>
      <c r="E832" s="638"/>
      <c r="F832" s="393"/>
      <c r="G832" s="341" t="str">
        <f t="array" ref="G832">IF(C832="","",XLOOKUP(C832,'Master Data'!K:K,'Master Data'!N:N,"Input in Master Data",0,1))</f>
        <v/>
      </c>
      <c r="H832" s="341" t="str">
        <f t="array" ref="H832">IF(C832="","",XLOOKUP(C832,'Master Data'!K:K,'Master Data'!O:O,"Input in Master Data",0,1))</f>
        <v/>
      </c>
      <c r="I832" s="341" t="str">
        <f t="array" ref="I832">if(U832="","",XLOOKUP(U832,Master[Company],Master[Blow],"Unknown",0,1))</f>
        <v/>
      </c>
      <c r="J832" s="341" t="str">
        <f t="array" ref="J832">if(U832="","",XLOOKUP(U832,Master[Company],Master[Pigging],"Unknown",0,1))</f>
        <v/>
      </c>
      <c r="K832" s="341" t="str">
        <f t="array" ref="K832">if(U832="","",XLOOKUP(U832,Master[Company],Master[Load Method],"Unknown",0,1))</f>
        <v/>
      </c>
      <c r="L832" s="341" t="str">
        <f t="array" ref="L832">if(U832="","",XLOOKUP(U832,Master[Company],Master[Line Distance],"Unknown",0,1))</f>
        <v/>
      </c>
      <c r="M832" s="394"/>
      <c r="N832" s="341"/>
      <c r="O832" s="341"/>
      <c r="P832" s="341" t="str">
        <f t="array" ref="P832">if(U832="","",XLOOKUP(U832,Master[Company],Master[Terms],"NA",0,1))</f>
        <v/>
      </c>
      <c r="Q832" s="341" t="str">
        <f t="shared" si="1"/>
        <v/>
      </c>
      <c r="R832" s="341" t="str">
        <f t="array" ref="R832">if(U832="","",XLOOKUP(U832,Master[Company],Master[Group],"NA",0,1))</f>
        <v/>
      </c>
      <c r="S832" s="341" t="str">
        <f t="array" ref="S832">if(U832="","",XLOOKUP(U832,Master[Company],Master[Loading Location],"NA",0,1))</f>
        <v/>
      </c>
      <c r="T832" s="341" t="str">
        <f t="array" ref="T832">if(U832="","",XLOOKUP(U832,Master[Company],Master[Acronym],"NA",0,1))</f>
        <v/>
      </c>
      <c r="U832" s="341"/>
      <c r="V832" s="342"/>
      <c r="W832" s="342"/>
      <c r="X832" s="341" t="str">
        <f t="shared" si="2"/>
        <v/>
      </c>
      <c r="Y832" s="341" t="str">
        <f t="shared" si="3"/>
        <v/>
      </c>
      <c r="Z832" s="341"/>
      <c r="AA832" s="341"/>
      <c r="AB832" s="341"/>
      <c r="AC832" s="401"/>
      <c r="AD832" s="563"/>
      <c r="AE832" s="564"/>
      <c r="AF832" s="564"/>
      <c r="AG832" s="564"/>
      <c r="AH832" s="564"/>
      <c r="AI832" s="564"/>
      <c r="AJ832" s="564"/>
      <c r="AK832" s="564"/>
      <c r="AL832" s="563"/>
      <c r="AM832" s="564"/>
      <c r="AN832" s="564"/>
      <c r="AO832" s="564"/>
      <c r="AP832" s="564"/>
      <c r="AQ832" s="564"/>
      <c r="AR832" s="564"/>
      <c r="AS832" s="564"/>
      <c r="AT832" s="401"/>
      <c r="AU832" s="399"/>
      <c r="AV832" s="617"/>
      <c r="AW832" s="401"/>
      <c r="AX832" s="401"/>
      <c r="AY832" s="341"/>
      <c r="AZ832" s="341"/>
      <c r="BA832" s="341"/>
      <c r="BB832" s="341"/>
      <c r="BC832" s="341"/>
      <c r="BD832" s="401"/>
      <c r="BE832" s="341"/>
      <c r="BF832" s="341"/>
      <c r="BG832" s="402"/>
      <c r="BH832" s="403"/>
      <c r="BI832" s="405"/>
      <c r="BJ832" s="405"/>
      <c r="BK832" s="405"/>
      <c r="BL832" s="405"/>
      <c r="BM832" s="514"/>
    </row>
    <row r="833" ht="18.75" customHeight="1">
      <c r="A833" s="400" t="str">
        <f t="shared" si="4"/>
        <v/>
      </c>
      <c r="B833" s="341"/>
      <c r="C833" s="559"/>
      <c r="D833" s="341"/>
      <c r="E833" s="638"/>
      <c r="F833" s="393"/>
      <c r="G833" s="341" t="str">
        <f t="array" ref="G833">IF(C833="","",XLOOKUP(C833,'Master Data'!K:K,'Master Data'!N:N,"Input in Master Data",0,1))</f>
        <v/>
      </c>
      <c r="H833" s="341" t="str">
        <f t="array" ref="H833">IF(C833="","",XLOOKUP(C833,'Master Data'!K:K,'Master Data'!O:O,"Input in Master Data",0,1))</f>
        <v/>
      </c>
      <c r="I833" s="341" t="str">
        <f t="array" ref="I833">if(U833="","",XLOOKUP(U833,Master[Company],Master[Blow],"Unknown",0,1))</f>
        <v/>
      </c>
      <c r="J833" s="341" t="str">
        <f t="array" ref="J833">if(U833="","",XLOOKUP(U833,Master[Company],Master[Pigging],"Unknown",0,1))</f>
        <v/>
      </c>
      <c r="K833" s="341" t="str">
        <f t="array" ref="K833">if(U833="","",XLOOKUP(U833,Master[Company],Master[Load Method],"Unknown",0,1))</f>
        <v/>
      </c>
      <c r="L833" s="341" t="str">
        <f t="array" ref="L833">if(U833="","",XLOOKUP(U833,Master[Company],Master[Line Distance],"Unknown",0,1))</f>
        <v/>
      </c>
      <c r="M833" s="394"/>
      <c r="N833" s="341"/>
      <c r="O833" s="341"/>
      <c r="P833" s="341" t="str">
        <f t="array" ref="P833">if(U833="","",XLOOKUP(U833,Master[Company],Master[Terms],"NA",0,1))</f>
        <v/>
      </c>
      <c r="Q833" s="341" t="str">
        <f t="shared" si="1"/>
        <v/>
      </c>
      <c r="R833" s="341" t="str">
        <f t="array" ref="R833">if(U833="","",XLOOKUP(U833,Master[Company],Master[Group],"NA",0,1))</f>
        <v/>
      </c>
      <c r="S833" s="341" t="str">
        <f t="array" ref="S833">if(U833="","",XLOOKUP(U833,Master[Company],Master[Loading Location],"NA",0,1))</f>
        <v/>
      </c>
      <c r="T833" s="341" t="str">
        <f t="array" ref="T833">if(U833="","",XLOOKUP(U833,Master[Company],Master[Acronym],"NA",0,1))</f>
        <v/>
      </c>
      <c r="U833" s="341"/>
      <c r="V833" s="342"/>
      <c r="W833" s="342"/>
      <c r="X833" s="341" t="str">
        <f t="shared" si="2"/>
        <v/>
      </c>
      <c r="Y833" s="341" t="str">
        <f t="shared" si="3"/>
        <v/>
      </c>
      <c r="Z833" s="341"/>
      <c r="AA833" s="341"/>
      <c r="AB833" s="341"/>
      <c r="AC833" s="401"/>
      <c r="AD833" s="563"/>
      <c r="AE833" s="564"/>
      <c r="AF833" s="564"/>
      <c r="AG833" s="564"/>
      <c r="AH833" s="564"/>
      <c r="AI833" s="564"/>
      <c r="AJ833" s="564"/>
      <c r="AK833" s="564"/>
      <c r="AL833" s="563"/>
      <c r="AM833" s="564"/>
      <c r="AN833" s="564"/>
      <c r="AO833" s="564"/>
      <c r="AP833" s="564"/>
      <c r="AQ833" s="564"/>
      <c r="AR833" s="564"/>
      <c r="AS833" s="564"/>
      <c r="AT833" s="401"/>
      <c r="AU833" s="399"/>
      <c r="AV833" s="617"/>
      <c r="AW833" s="401"/>
      <c r="AX833" s="401"/>
      <c r="AY833" s="341"/>
      <c r="AZ833" s="341"/>
      <c r="BA833" s="341"/>
      <c r="BB833" s="341"/>
      <c r="BC833" s="341"/>
      <c r="BD833" s="401"/>
      <c r="BE833" s="341"/>
      <c r="BF833" s="341"/>
      <c r="BG833" s="402"/>
      <c r="BH833" s="403"/>
      <c r="BI833" s="405"/>
      <c r="BJ833" s="405"/>
      <c r="BK833" s="405"/>
      <c r="BL833" s="405"/>
      <c r="BM833" s="514"/>
    </row>
    <row r="834" ht="18.75" customHeight="1">
      <c r="A834" s="400" t="str">
        <f t="shared" si="4"/>
        <v/>
      </c>
      <c r="B834" s="341"/>
      <c r="C834" s="559"/>
      <c r="D834" s="341"/>
      <c r="E834" s="638"/>
      <c r="F834" s="393"/>
      <c r="G834" s="341" t="str">
        <f t="array" ref="G834">IF(C834="","",XLOOKUP(C834,'Master Data'!K:K,'Master Data'!N:N,"Input in Master Data",0,1))</f>
        <v/>
      </c>
      <c r="H834" s="341" t="str">
        <f t="array" ref="H834">IF(C834="","",XLOOKUP(C834,'Master Data'!K:K,'Master Data'!O:O,"Input in Master Data",0,1))</f>
        <v/>
      </c>
      <c r="I834" s="341" t="str">
        <f t="array" ref="I834">if(U834="","",XLOOKUP(U834,Master[Company],Master[Blow],"Unknown",0,1))</f>
        <v/>
      </c>
      <c r="J834" s="341" t="str">
        <f t="array" ref="J834">if(U834="","",XLOOKUP(U834,Master[Company],Master[Pigging],"Unknown",0,1))</f>
        <v/>
      </c>
      <c r="K834" s="341" t="str">
        <f t="array" ref="K834">if(U834="","",XLOOKUP(U834,Master[Company],Master[Load Method],"Unknown",0,1))</f>
        <v/>
      </c>
      <c r="L834" s="341" t="str">
        <f t="array" ref="L834">if(U834="","",XLOOKUP(U834,Master[Company],Master[Line Distance],"Unknown",0,1))</f>
        <v/>
      </c>
      <c r="M834" s="394"/>
      <c r="N834" s="341"/>
      <c r="O834" s="341"/>
      <c r="P834" s="341" t="str">
        <f t="array" ref="P834">if(U834="","",XLOOKUP(U834,Master[Company],Master[Terms],"NA",0,1))</f>
        <v/>
      </c>
      <c r="Q834" s="341" t="str">
        <f t="shared" si="1"/>
        <v/>
      </c>
      <c r="R834" s="341" t="str">
        <f t="array" ref="R834">if(U834="","",XLOOKUP(U834,Master[Company],Master[Group],"NA",0,1))</f>
        <v/>
      </c>
      <c r="S834" s="341" t="str">
        <f t="array" ref="S834">if(U834="","",XLOOKUP(U834,Master[Company],Master[Loading Location],"NA",0,1))</f>
        <v/>
      </c>
      <c r="T834" s="341" t="str">
        <f t="array" ref="T834">if(U834="","",XLOOKUP(U834,Master[Company],Master[Acronym],"NA",0,1))</f>
        <v/>
      </c>
      <c r="U834" s="341"/>
      <c r="V834" s="342"/>
      <c r="W834" s="342"/>
      <c r="X834" s="341" t="str">
        <f t="shared" si="2"/>
        <v/>
      </c>
      <c r="Y834" s="341" t="str">
        <f t="shared" si="3"/>
        <v/>
      </c>
      <c r="Z834" s="341"/>
      <c r="AA834" s="341"/>
      <c r="AB834" s="341"/>
      <c r="AC834" s="401"/>
      <c r="AD834" s="563"/>
      <c r="AE834" s="564"/>
      <c r="AF834" s="564"/>
      <c r="AG834" s="564"/>
      <c r="AH834" s="564"/>
      <c r="AI834" s="564"/>
      <c r="AJ834" s="564"/>
      <c r="AK834" s="564"/>
      <c r="AL834" s="563"/>
      <c r="AM834" s="564"/>
      <c r="AN834" s="564"/>
      <c r="AO834" s="564"/>
      <c r="AP834" s="564"/>
      <c r="AQ834" s="564"/>
      <c r="AR834" s="564"/>
      <c r="AS834" s="564"/>
      <c r="AT834" s="401"/>
      <c r="AU834" s="399"/>
      <c r="AV834" s="617"/>
      <c r="AW834" s="401"/>
      <c r="AX834" s="401"/>
      <c r="AY834" s="341"/>
      <c r="AZ834" s="341"/>
      <c r="BA834" s="341"/>
      <c r="BB834" s="341"/>
      <c r="BC834" s="341"/>
      <c r="BD834" s="401"/>
      <c r="BE834" s="341"/>
      <c r="BF834" s="341"/>
      <c r="BG834" s="402"/>
      <c r="BH834" s="403"/>
      <c r="BI834" s="405"/>
      <c r="BJ834" s="405"/>
      <c r="BK834" s="405"/>
      <c r="BL834" s="405"/>
      <c r="BM834" s="514"/>
    </row>
    <row r="835" ht="18.75" customHeight="1">
      <c r="A835" s="400" t="str">
        <f t="shared" si="4"/>
        <v/>
      </c>
      <c r="B835" s="341"/>
      <c r="C835" s="559"/>
      <c r="D835" s="341"/>
      <c r="E835" s="638"/>
      <c r="F835" s="393"/>
      <c r="G835" s="341" t="str">
        <f t="array" ref="G835">IF(C835="","",XLOOKUP(C835,'Master Data'!K:K,'Master Data'!N:N,"Input in Master Data",0,1))</f>
        <v/>
      </c>
      <c r="H835" s="341" t="str">
        <f t="array" ref="H835">IF(C835="","",XLOOKUP(C835,'Master Data'!K:K,'Master Data'!O:O,"Input in Master Data",0,1))</f>
        <v/>
      </c>
      <c r="I835" s="341" t="str">
        <f t="array" ref="I835">if(U835="","",XLOOKUP(U835,Master[Company],Master[Blow],"Unknown",0,1))</f>
        <v/>
      </c>
      <c r="J835" s="341" t="str">
        <f t="array" ref="J835">if(U835="","",XLOOKUP(U835,Master[Company],Master[Pigging],"Unknown",0,1))</f>
        <v/>
      </c>
      <c r="K835" s="341" t="str">
        <f t="array" ref="K835">if(U835="","",XLOOKUP(U835,Master[Company],Master[Load Method],"Unknown",0,1))</f>
        <v/>
      </c>
      <c r="L835" s="341" t="str">
        <f t="array" ref="L835">if(U835="","",XLOOKUP(U835,Master[Company],Master[Line Distance],"Unknown",0,1))</f>
        <v/>
      </c>
      <c r="M835" s="394"/>
      <c r="N835" s="341"/>
      <c r="O835" s="341"/>
      <c r="P835" s="341" t="str">
        <f t="array" ref="P835">if(U835="","",XLOOKUP(U835,Master[Company],Master[Terms],"NA",0,1))</f>
        <v/>
      </c>
      <c r="Q835" s="341" t="str">
        <f t="shared" si="1"/>
        <v/>
      </c>
      <c r="R835" s="341" t="str">
        <f t="array" ref="R835">if(U835="","",XLOOKUP(U835,Master[Company],Master[Group],"NA",0,1))</f>
        <v/>
      </c>
      <c r="S835" s="341" t="str">
        <f t="array" ref="S835">if(U835="","",XLOOKUP(U835,Master[Company],Master[Loading Location],"NA",0,1))</f>
        <v/>
      </c>
      <c r="T835" s="341" t="str">
        <f t="array" ref="T835">if(U835="","",XLOOKUP(U835,Master[Company],Master[Acronym],"NA",0,1))</f>
        <v/>
      </c>
      <c r="U835" s="341"/>
      <c r="V835" s="342"/>
      <c r="W835" s="342"/>
      <c r="X835" s="341" t="str">
        <f t="shared" si="2"/>
        <v/>
      </c>
      <c r="Y835" s="341" t="str">
        <f t="shared" si="3"/>
        <v/>
      </c>
      <c r="Z835" s="341"/>
      <c r="AA835" s="341"/>
      <c r="AB835" s="341"/>
      <c r="AC835" s="401"/>
      <c r="AD835" s="563"/>
      <c r="AE835" s="564"/>
      <c r="AF835" s="564"/>
      <c r="AG835" s="564"/>
      <c r="AH835" s="564"/>
      <c r="AI835" s="564"/>
      <c r="AJ835" s="564"/>
      <c r="AK835" s="564"/>
      <c r="AL835" s="563"/>
      <c r="AM835" s="564"/>
      <c r="AN835" s="564"/>
      <c r="AO835" s="564"/>
      <c r="AP835" s="564"/>
      <c r="AQ835" s="564"/>
      <c r="AR835" s="564"/>
      <c r="AS835" s="564"/>
      <c r="AT835" s="401"/>
      <c r="AU835" s="399"/>
      <c r="AV835" s="617"/>
      <c r="AW835" s="401"/>
      <c r="AX835" s="401"/>
      <c r="AY835" s="341"/>
      <c r="AZ835" s="341"/>
      <c r="BA835" s="341"/>
      <c r="BB835" s="341"/>
      <c r="BC835" s="341"/>
      <c r="BD835" s="401"/>
      <c r="BE835" s="341"/>
      <c r="BF835" s="341"/>
      <c r="BG835" s="402"/>
      <c r="BH835" s="403"/>
      <c r="BI835" s="405"/>
      <c r="BJ835" s="405"/>
      <c r="BK835" s="405"/>
      <c r="BL835" s="405"/>
      <c r="BM835" s="514"/>
    </row>
    <row r="836" ht="18.75" customHeight="1">
      <c r="A836" s="400" t="str">
        <f t="shared" si="4"/>
        <v/>
      </c>
      <c r="B836" s="341"/>
      <c r="C836" s="559"/>
      <c r="D836" s="341"/>
      <c r="E836" s="638"/>
      <c r="F836" s="393"/>
      <c r="G836" s="341" t="str">
        <f t="array" ref="G836">IF(C836="","",XLOOKUP(C836,'Master Data'!K:K,'Master Data'!N:N,"Input in Master Data",0,1))</f>
        <v/>
      </c>
      <c r="H836" s="341" t="str">
        <f t="array" ref="H836">IF(C836="","",XLOOKUP(C836,'Master Data'!K:K,'Master Data'!O:O,"Input in Master Data",0,1))</f>
        <v/>
      </c>
      <c r="I836" s="341" t="str">
        <f t="array" ref="I836">if(U836="","",XLOOKUP(U836,Master[Company],Master[Blow],"Unknown",0,1))</f>
        <v/>
      </c>
      <c r="J836" s="341" t="str">
        <f t="array" ref="J836">if(U836="","",XLOOKUP(U836,Master[Company],Master[Pigging],"Unknown",0,1))</f>
        <v/>
      </c>
      <c r="K836" s="341" t="str">
        <f t="array" ref="K836">if(U836="","",XLOOKUP(U836,Master[Company],Master[Load Method],"Unknown",0,1))</f>
        <v/>
      </c>
      <c r="L836" s="341" t="str">
        <f t="array" ref="L836">if(U836="","",XLOOKUP(U836,Master[Company],Master[Line Distance],"Unknown",0,1))</f>
        <v/>
      </c>
      <c r="M836" s="394"/>
      <c r="N836" s="341"/>
      <c r="O836" s="341"/>
      <c r="P836" s="341" t="str">
        <f t="array" ref="P836">if(U836="","",XLOOKUP(U836,Master[Company],Master[Terms],"NA",0,1))</f>
        <v/>
      </c>
      <c r="Q836" s="341" t="str">
        <f t="shared" si="1"/>
        <v/>
      </c>
      <c r="R836" s="341" t="str">
        <f t="array" ref="R836">if(U836="","",XLOOKUP(U836,Master[Company],Master[Group],"NA",0,1))</f>
        <v/>
      </c>
      <c r="S836" s="341" t="str">
        <f t="array" ref="S836">if(U836="","",XLOOKUP(U836,Master[Company],Master[Loading Location],"NA",0,1))</f>
        <v/>
      </c>
      <c r="T836" s="341" t="str">
        <f t="array" ref="T836">if(U836="","",XLOOKUP(U836,Master[Company],Master[Acronym],"NA",0,1))</f>
        <v/>
      </c>
      <c r="U836" s="341"/>
      <c r="V836" s="342"/>
      <c r="W836" s="342"/>
      <c r="X836" s="341" t="str">
        <f t="shared" si="2"/>
        <v/>
      </c>
      <c r="Y836" s="341" t="str">
        <f t="shared" si="3"/>
        <v/>
      </c>
      <c r="Z836" s="341"/>
      <c r="AA836" s="341"/>
      <c r="AB836" s="341"/>
      <c r="AC836" s="401"/>
      <c r="AD836" s="563"/>
      <c r="AE836" s="564"/>
      <c r="AF836" s="564"/>
      <c r="AG836" s="564"/>
      <c r="AH836" s="564"/>
      <c r="AI836" s="564"/>
      <c r="AJ836" s="564"/>
      <c r="AK836" s="564"/>
      <c r="AL836" s="563"/>
      <c r="AM836" s="564"/>
      <c r="AN836" s="564"/>
      <c r="AO836" s="564"/>
      <c r="AP836" s="564"/>
      <c r="AQ836" s="564"/>
      <c r="AR836" s="564"/>
      <c r="AS836" s="564"/>
      <c r="AT836" s="401"/>
      <c r="AU836" s="399"/>
      <c r="AV836" s="617"/>
      <c r="AW836" s="401"/>
      <c r="AX836" s="401"/>
      <c r="AY836" s="341"/>
      <c r="AZ836" s="341"/>
      <c r="BA836" s="341"/>
      <c r="BB836" s="341"/>
      <c r="BC836" s="341"/>
      <c r="BD836" s="401"/>
      <c r="BE836" s="341"/>
      <c r="BF836" s="341"/>
      <c r="BG836" s="402"/>
      <c r="BH836" s="403"/>
      <c r="BI836" s="405"/>
      <c r="BJ836" s="405"/>
      <c r="BK836" s="405"/>
      <c r="BL836" s="405"/>
      <c r="BM836" s="514"/>
    </row>
    <row r="837" ht="18.75" customHeight="1">
      <c r="A837" s="400" t="str">
        <f t="shared" si="4"/>
        <v/>
      </c>
      <c r="B837" s="341"/>
      <c r="C837" s="559"/>
      <c r="D837" s="341"/>
      <c r="E837" s="638"/>
      <c r="F837" s="393"/>
      <c r="G837" s="341" t="str">
        <f t="array" ref="G837">IF(C837="","",XLOOKUP(C837,'Master Data'!K:K,'Master Data'!N:N,"Input in Master Data",0,1))</f>
        <v/>
      </c>
      <c r="H837" s="341" t="str">
        <f t="array" ref="H837">IF(C837="","",XLOOKUP(C837,'Master Data'!K:K,'Master Data'!O:O,"Input in Master Data",0,1))</f>
        <v/>
      </c>
      <c r="I837" s="341" t="str">
        <f t="array" ref="I837">if(U837="","",XLOOKUP(U837,Master[Company],Master[Blow],"Unknown",0,1))</f>
        <v/>
      </c>
      <c r="J837" s="341" t="str">
        <f t="array" ref="J837">if(U837="","",XLOOKUP(U837,Master[Company],Master[Pigging],"Unknown",0,1))</f>
        <v/>
      </c>
      <c r="K837" s="341" t="str">
        <f t="array" ref="K837">if(U837="","",XLOOKUP(U837,Master[Company],Master[Load Method],"Unknown",0,1))</f>
        <v/>
      </c>
      <c r="L837" s="341" t="str">
        <f t="array" ref="L837">if(U837="","",XLOOKUP(U837,Master[Company],Master[Line Distance],"Unknown",0,1))</f>
        <v/>
      </c>
      <c r="M837" s="394"/>
      <c r="N837" s="341"/>
      <c r="O837" s="341"/>
      <c r="P837" s="341" t="str">
        <f t="array" ref="P837">if(U837="","",XLOOKUP(U837,Master[Company],Master[Terms],"NA",0,1))</f>
        <v/>
      </c>
      <c r="Q837" s="341" t="str">
        <f t="shared" si="1"/>
        <v/>
      </c>
      <c r="R837" s="341" t="str">
        <f t="array" ref="R837">if(U837="","",XLOOKUP(U837,Master[Company],Master[Group],"NA",0,1))</f>
        <v/>
      </c>
      <c r="S837" s="341" t="str">
        <f t="array" ref="S837">if(U837="","",XLOOKUP(U837,Master[Company],Master[Loading Location],"NA",0,1))</f>
        <v/>
      </c>
      <c r="T837" s="341" t="str">
        <f t="array" ref="T837">if(U837="","",XLOOKUP(U837,Master[Company],Master[Acronym],"NA",0,1))</f>
        <v/>
      </c>
      <c r="U837" s="341"/>
      <c r="V837" s="342"/>
      <c r="W837" s="342"/>
      <c r="X837" s="341" t="str">
        <f t="shared" si="2"/>
        <v/>
      </c>
      <c r="Y837" s="341" t="str">
        <f t="shared" si="3"/>
        <v/>
      </c>
      <c r="Z837" s="341"/>
      <c r="AA837" s="341"/>
      <c r="AB837" s="341"/>
      <c r="AC837" s="401"/>
      <c r="AD837" s="563"/>
      <c r="AE837" s="564"/>
      <c r="AF837" s="564"/>
      <c r="AG837" s="564"/>
      <c r="AH837" s="564"/>
      <c r="AI837" s="564"/>
      <c r="AJ837" s="564"/>
      <c r="AK837" s="564"/>
      <c r="AL837" s="563"/>
      <c r="AM837" s="564"/>
      <c r="AN837" s="564"/>
      <c r="AO837" s="564"/>
      <c r="AP837" s="564"/>
      <c r="AQ837" s="564"/>
      <c r="AR837" s="564"/>
      <c r="AS837" s="564"/>
      <c r="AT837" s="401"/>
      <c r="AU837" s="399"/>
      <c r="AV837" s="617"/>
      <c r="AW837" s="401"/>
      <c r="AX837" s="401"/>
      <c r="AY837" s="341"/>
      <c r="AZ837" s="341"/>
      <c r="BA837" s="341"/>
      <c r="BB837" s="341"/>
      <c r="BC837" s="341"/>
      <c r="BD837" s="401"/>
      <c r="BE837" s="341"/>
      <c r="BF837" s="341"/>
      <c r="BG837" s="402"/>
      <c r="BH837" s="403"/>
      <c r="BI837" s="405"/>
      <c r="BJ837" s="405"/>
      <c r="BK837" s="405"/>
      <c r="BL837" s="405"/>
      <c r="BM837" s="514"/>
    </row>
    <row r="838" ht="18.75" customHeight="1">
      <c r="A838" s="400" t="str">
        <f t="shared" si="4"/>
        <v/>
      </c>
      <c r="B838" s="341"/>
      <c r="C838" s="559"/>
      <c r="D838" s="341"/>
      <c r="E838" s="638"/>
      <c r="F838" s="393"/>
      <c r="G838" s="341" t="str">
        <f t="array" ref="G838">IF(C838="","",XLOOKUP(C838,'Master Data'!K:K,'Master Data'!N:N,"Input in Master Data",0,1))</f>
        <v/>
      </c>
      <c r="H838" s="341" t="str">
        <f t="array" ref="H838">IF(C838="","",XLOOKUP(C838,'Master Data'!K:K,'Master Data'!O:O,"Input in Master Data",0,1))</f>
        <v/>
      </c>
      <c r="I838" s="341" t="str">
        <f t="array" ref="I838">if(U838="","",XLOOKUP(U838,Master[Company],Master[Blow],"Unknown",0,1))</f>
        <v/>
      </c>
      <c r="J838" s="341" t="str">
        <f t="array" ref="J838">if(U838="","",XLOOKUP(U838,Master[Company],Master[Pigging],"Unknown",0,1))</f>
        <v/>
      </c>
      <c r="K838" s="341" t="str">
        <f t="array" ref="K838">if(U838="","",XLOOKUP(U838,Master[Company],Master[Load Method],"Unknown",0,1))</f>
        <v/>
      </c>
      <c r="L838" s="341" t="str">
        <f t="array" ref="L838">if(U838="","",XLOOKUP(U838,Master[Company],Master[Line Distance],"Unknown",0,1))</f>
        <v/>
      </c>
      <c r="M838" s="394"/>
      <c r="N838" s="341"/>
      <c r="O838" s="341"/>
      <c r="P838" s="341" t="str">
        <f t="array" ref="P838">if(U838="","",XLOOKUP(U838,Master[Company],Master[Terms],"NA",0,1))</f>
        <v/>
      </c>
      <c r="Q838" s="341" t="str">
        <f t="shared" si="1"/>
        <v/>
      </c>
      <c r="R838" s="341" t="str">
        <f t="array" ref="R838">if(U838="","",XLOOKUP(U838,Master[Company],Master[Group],"NA",0,1))</f>
        <v/>
      </c>
      <c r="S838" s="341" t="str">
        <f t="array" ref="S838">if(U838="","",XLOOKUP(U838,Master[Company],Master[Loading Location],"NA",0,1))</f>
        <v/>
      </c>
      <c r="T838" s="341" t="str">
        <f t="array" ref="T838">if(U838="","",XLOOKUP(U838,Master[Company],Master[Acronym],"NA",0,1))</f>
        <v/>
      </c>
      <c r="U838" s="341"/>
      <c r="V838" s="342"/>
      <c r="W838" s="342"/>
      <c r="X838" s="341" t="str">
        <f t="shared" si="2"/>
        <v/>
      </c>
      <c r="Y838" s="341" t="str">
        <f t="shared" si="3"/>
        <v/>
      </c>
      <c r="Z838" s="341"/>
      <c r="AA838" s="341"/>
      <c r="AB838" s="341"/>
      <c r="AC838" s="401"/>
      <c r="AD838" s="563"/>
      <c r="AE838" s="564"/>
      <c r="AF838" s="564"/>
      <c r="AG838" s="564"/>
      <c r="AH838" s="564"/>
      <c r="AI838" s="564"/>
      <c r="AJ838" s="564"/>
      <c r="AK838" s="564"/>
      <c r="AL838" s="563"/>
      <c r="AM838" s="564"/>
      <c r="AN838" s="564"/>
      <c r="AO838" s="564"/>
      <c r="AP838" s="564"/>
      <c r="AQ838" s="564"/>
      <c r="AR838" s="564"/>
      <c r="AS838" s="564"/>
      <c r="AT838" s="401"/>
      <c r="AU838" s="399"/>
      <c r="AV838" s="617"/>
      <c r="AW838" s="401"/>
      <c r="AX838" s="401"/>
      <c r="AY838" s="341"/>
      <c r="AZ838" s="341"/>
      <c r="BA838" s="341"/>
      <c r="BB838" s="341"/>
      <c r="BC838" s="341"/>
      <c r="BD838" s="401"/>
      <c r="BE838" s="341"/>
      <c r="BF838" s="341"/>
      <c r="BG838" s="402"/>
      <c r="BH838" s="403"/>
      <c r="BI838" s="405"/>
      <c r="BJ838" s="405"/>
      <c r="BK838" s="405"/>
      <c r="BL838" s="405"/>
      <c r="BM838" s="514"/>
    </row>
    <row r="839" ht="18.75" customHeight="1">
      <c r="A839" s="400" t="str">
        <f t="shared" si="4"/>
        <v/>
      </c>
      <c r="B839" s="341"/>
      <c r="C839" s="559"/>
      <c r="D839" s="341"/>
      <c r="E839" s="638"/>
      <c r="F839" s="393"/>
      <c r="G839" s="341" t="str">
        <f t="array" ref="G839">IF(C839="","",XLOOKUP(C839,'Master Data'!K:K,'Master Data'!N:N,"Input in Master Data",0,1))</f>
        <v/>
      </c>
      <c r="H839" s="341" t="str">
        <f t="array" ref="H839">IF(C839="","",XLOOKUP(C839,'Master Data'!K:K,'Master Data'!O:O,"Input in Master Data",0,1))</f>
        <v/>
      </c>
      <c r="I839" s="341" t="str">
        <f t="array" ref="I839">if(U839="","",XLOOKUP(U839,Master[Company],Master[Blow],"Unknown",0,1))</f>
        <v/>
      </c>
      <c r="J839" s="341" t="str">
        <f t="array" ref="J839">if(U839="","",XLOOKUP(U839,Master[Company],Master[Pigging],"Unknown",0,1))</f>
        <v/>
      </c>
      <c r="K839" s="341" t="str">
        <f t="array" ref="K839">if(U839="","",XLOOKUP(U839,Master[Company],Master[Load Method],"Unknown",0,1))</f>
        <v/>
      </c>
      <c r="L839" s="341" t="str">
        <f t="array" ref="L839">if(U839="","",XLOOKUP(U839,Master[Company],Master[Line Distance],"Unknown",0,1))</f>
        <v/>
      </c>
      <c r="M839" s="394"/>
      <c r="N839" s="341"/>
      <c r="O839" s="341"/>
      <c r="P839" s="341" t="str">
        <f t="array" ref="P839">if(U839="","",XLOOKUP(U839,Master[Company],Master[Terms],"NA",0,1))</f>
        <v/>
      </c>
      <c r="Q839" s="341" t="str">
        <f t="shared" si="1"/>
        <v/>
      </c>
      <c r="R839" s="341" t="str">
        <f t="array" ref="R839">if(U839="","",XLOOKUP(U839,Master[Company],Master[Group],"NA",0,1))</f>
        <v/>
      </c>
      <c r="S839" s="341" t="str">
        <f t="array" ref="S839">if(U839="","",XLOOKUP(U839,Master[Company],Master[Loading Location],"NA",0,1))</f>
        <v/>
      </c>
      <c r="T839" s="341" t="str">
        <f t="array" ref="T839">if(U839="","",XLOOKUP(U839,Master[Company],Master[Acronym],"NA",0,1))</f>
        <v/>
      </c>
      <c r="U839" s="341"/>
      <c r="V839" s="342"/>
      <c r="W839" s="342"/>
      <c r="X839" s="341" t="str">
        <f t="shared" si="2"/>
        <v/>
      </c>
      <c r="Y839" s="341" t="str">
        <f t="shared" si="3"/>
        <v/>
      </c>
      <c r="Z839" s="341"/>
      <c r="AA839" s="341"/>
      <c r="AB839" s="341"/>
      <c r="AC839" s="401"/>
      <c r="AD839" s="563"/>
      <c r="AE839" s="564"/>
      <c r="AF839" s="564"/>
      <c r="AG839" s="564"/>
      <c r="AH839" s="564"/>
      <c r="AI839" s="564"/>
      <c r="AJ839" s="564"/>
      <c r="AK839" s="564"/>
      <c r="AL839" s="563"/>
      <c r="AM839" s="564"/>
      <c r="AN839" s="564"/>
      <c r="AO839" s="564"/>
      <c r="AP839" s="564"/>
      <c r="AQ839" s="564"/>
      <c r="AR839" s="564"/>
      <c r="AS839" s="564"/>
      <c r="AT839" s="401"/>
      <c r="AU839" s="399"/>
      <c r="AV839" s="617"/>
      <c r="AW839" s="401"/>
      <c r="AX839" s="401"/>
      <c r="AY839" s="341"/>
      <c r="AZ839" s="341"/>
      <c r="BA839" s="341"/>
      <c r="BB839" s="341"/>
      <c r="BC839" s="341"/>
      <c r="BD839" s="401"/>
      <c r="BE839" s="341"/>
      <c r="BF839" s="341"/>
      <c r="BG839" s="402"/>
      <c r="BH839" s="403"/>
      <c r="BI839" s="405"/>
      <c r="BJ839" s="405"/>
      <c r="BK839" s="405"/>
      <c r="BL839" s="405"/>
      <c r="BM839" s="514"/>
    </row>
    <row r="840" ht="18.75" customHeight="1">
      <c r="A840" s="400" t="str">
        <f t="shared" si="4"/>
        <v/>
      </c>
      <c r="B840" s="341"/>
      <c r="C840" s="559"/>
      <c r="D840" s="341"/>
      <c r="E840" s="638"/>
      <c r="F840" s="393"/>
      <c r="G840" s="341" t="str">
        <f t="array" ref="G840">IF(C840="","",XLOOKUP(C840,'Master Data'!K:K,'Master Data'!N:N,"Input in Master Data",0,1))</f>
        <v/>
      </c>
      <c r="H840" s="341" t="str">
        <f t="array" ref="H840">IF(C840="","",XLOOKUP(C840,'Master Data'!K:K,'Master Data'!O:O,"Input in Master Data",0,1))</f>
        <v/>
      </c>
      <c r="I840" s="341" t="str">
        <f t="array" ref="I840">if(U840="","",XLOOKUP(U840,Master[Company],Master[Blow],"Unknown",0,1))</f>
        <v/>
      </c>
      <c r="J840" s="341" t="str">
        <f t="array" ref="J840">if(U840="","",XLOOKUP(U840,Master[Company],Master[Pigging],"Unknown",0,1))</f>
        <v/>
      </c>
      <c r="K840" s="341" t="str">
        <f t="array" ref="K840">if(U840="","",XLOOKUP(U840,Master[Company],Master[Load Method],"Unknown",0,1))</f>
        <v/>
      </c>
      <c r="L840" s="341" t="str">
        <f t="array" ref="L840">if(U840="","",XLOOKUP(U840,Master[Company],Master[Line Distance],"Unknown",0,1))</f>
        <v/>
      </c>
      <c r="M840" s="394"/>
      <c r="N840" s="341"/>
      <c r="O840" s="341"/>
      <c r="P840" s="341" t="str">
        <f t="array" ref="P840">if(U840="","",XLOOKUP(U840,Master[Company],Master[Terms],"NA",0,1))</f>
        <v/>
      </c>
      <c r="Q840" s="341" t="str">
        <f t="shared" si="1"/>
        <v/>
      </c>
      <c r="R840" s="341" t="str">
        <f t="array" ref="R840">if(U840="","",XLOOKUP(U840,Master[Company],Master[Group],"NA",0,1))</f>
        <v/>
      </c>
      <c r="S840" s="341" t="str">
        <f t="array" ref="S840">if(U840="","",XLOOKUP(U840,Master[Company],Master[Loading Location],"NA",0,1))</f>
        <v/>
      </c>
      <c r="T840" s="341" t="str">
        <f t="array" ref="T840">if(U840="","",XLOOKUP(U840,Master[Company],Master[Acronym],"NA",0,1))</f>
        <v/>
      </c>
      <c r="U840" s="341"/>
      <c r="V840" s="342"/>
      <c r="W840" s="342"/>
      <c r="X840" s="341" t="str">
        <f t="shared" si="2"/>
        <v/>
      </c>
      <c r="Y840" s="341" t="str">
        <f t="shared" si="3"/>
        <v/>
      </c>
      <c r="Z840" s="341"/>
      <c r="AA840" s="341"/>
      <c r="AB840" s="341"/>
      <c r="AC840" s="401"/>
      <c r="AD840" s="563"/>
      <c r="AE840" s="564"/>
      <c r="AF840" s="564"/>
      <c r="AG840" s="564"/>
      <c r="AH840" s="564"/>
      <c r="AI840" s="564"/>
      <c r="AJ840" s="564"/>
      <c r="AK840" s="564"/>
      <c r="AL840" s="563"/>
      <c r="AM840" s="564"/>
      <c r="AN840" s="564"/>
      <c r="AO840" s="564"/>
      <c r="AP840" s="564"/>
      <c r="AQ840" s="564"/>
      <c r="AR840" s="564"/>
      <c r="AS840" s="564"/>
      <c r="AT840" s="401"/>
      <c r="AU840" s="399"/>
      <c r="AV840" s="617"/>
      <c r="AW840" s="401"/>
      <c r="AX840" s="401"/>
      <c r="AY840" s="341"/>
      <c r="AZ840" s="341"/>
      <c r="BA840" s="341"/>
      <c r="BB840" s="341"/>
      <c r="BC840" s="341"/>
      <c r="BD840" s="401"/>
      <c r="BE840" s="341"/>
      <c r="BF840" s="341"/>
      <c r="BG840" s="402"/>
      <c r="BH840" s="403"/>
      <c r="BI840" s="405"/>
      <c r="BJ840" s="405"/>
      <c r="BK840" s="405"/>
      <c r="BL840" s="405"/>
      <c r="BM840" s="514"/>
    </row>
    <row r="841" ht="18.75" customHeight="1">
      <c r="A841" s="400" t="str">
        <f t="shared" si="4"/>
        <v/>
      </c>
      <c r="B841" s="341"/>
      <c r="C841" s="559"/>
      <c r="D841" s="341"/>
      <c r="E841" s="638"/>
      <c r="F841" s="393"/>
      <c r="G841" s="341" t="str">
        <f t="array" ref="G841">IF(C841="","",XLOOKUP(C841,'Master Data'!K:K,'Master Data'!N:N,"Input in Master Data",0,1))</f>
        <v/>
      </c>
      <c r="H841" s="341" t="str">
        <f t="array" ref="H841">IF(C841="","",XLOOKUP(C841,'Master Data'!K:K,'Master Data'!O:O,"Input in Master Data",0,1))</f>
        <v/>
      </c>
      <c r="I841" s="341" t="str">
        <f t="array" ref="I841">if(U841="","",XLOOKUP(U841,Master[Company],Master[Blow],"Unknown",0,1))</f>
        <v/>
      </c>
      <c r="J841" s="341" t="str">
        <f t="array" ref="J841">if(U841="","",XLOOKUP(U841,Master[Company],Master[Pigging],"Unknown",0,1))</f>
        <v/>
      </c>
      <c r="K841" s="341" t="str">
        <f t="array" ref="K841">if(U841="","",XLOOKUP(U841,Master[Company],Master[Load Method],"Unknown",0,1))</f>
        <v/>
      </c>
      <c r="L841" s="341" t="str">
        <f t="array" ref="L841">if(U841="","",XLOOKUP(U841,Master[Company],Master[Line Distance],"Unknown",0,1))</f>
        <v/>
      </c>
      <c r="M841" s="394"/>
      <c r="N841" s="341"/>
      <c r="O841" s="341"/>
      <c r="P841" s="341" t="str">
        <f t="array" ref="P841">if(U841="","",XLOOKUP(U841,Master[Company],Master[Terms],"NA",0,1))</f>
        <v/>
      </c>
      <c r="Q841" s="341" t="str">
        <f t="shared" si="1"/>
        <v/>
      </c>
      <c r="R841" s="341" t="str">
        <f t="array" ref="R841">if(U841="","",XLOOKUP(U841,Master[Company],Master[Group],"NA",0,1))</f>
        <v/>
      </c>
      <c r="S841" s="341" t="str">
        <f t="array" ref="S841">if(U841="","",XLOOKUP(U841,Master[Company],Master[Loading Location],"NA",0,1))</f>
        <v/>
      </c>
      <c r="T841" s="341" t="str">
        <f t="array" ref="T841">if(U841="","",XLOOKUP(U841,Master[Company],Master[Acronym],"NA",0,1))</f>
        <v/>
      </c>
      <c r="U841" s="341"/>
      <c r="V841" s="342"/>
      <c r="W841" s="342"/>
      <c r="X841" s="341" t="str">
        <f t="shared" si="2"/>
        <v/>
      </c>
      <c r="Y841" s="341" t="str">
        <f t="shared" si="3"/>
        <v/>
      </c>
      <c r="Z841" s="341"/>
      <c r="AA841" s="341"/>
      <c r="AB841" s="341"/>
      <c r="AC841" s="401"/>
      <c r="AD841" s="563"/>
      <c r="AE841" s="564"/>
      <c r="AF841" s="564"/>
      <c r="AG841" s="564"/>
      <c r="AH841" s="564"/>
      <c r="AI841" s="564"/>
      <c r="AJ841" s="564"/>
      <c r="AK841" s="564"/>
      <c r="AL841" s="563"/>
      <c r="AM841" s="564"/>
      <c r="AN841" s="564"/>
      <c r="AO841" s="564"/>
      <c r="AP841" s="564"/>
      <c r="AQ841" s="564"/>
      <c r="AR841" s="564"/>
      <c r="AS841" s="564"/>
      <c r="AT841" s="401"/>
      <c r="AU841" s="399"/>
      <c r="AV841" s="617"/>
      <c r="AW841" s="401"/>
      <c r="AX841" s="401"/>
      <c r="AY841" s="341"/>
      <c r="AZ841" s="341"/>
      <c r="BA841" s="341"/>
      <c r="BB841" s="341"/>
      <c r="BC841" s="341"/>
      <c r="BD841" s="401"/>
      <c r="BE841" s="341"/>
      <c r="BF841" s="341"/>
      <c r="BG841" s="402"/>
      <c r="BH841" s="403"/>
      <c r="BI841" s="405"/>
      <c r="BJ841" s="405"/>
      <c r="BK841" s="405"/>
      <c r="BL841" s="405"/>
      <c r="BM841" s="514"/>
    </row>
    <row r="842" ht="18.75" customHeight="1">
      <c r="A842" s="400" t="str">
        <f t="shared" si="4"/>
        <v/>
      </c>
      <c r="B842" s="341"/>
      <c r="C842" s="559"/>
      <c r="D842" s="341"/>
      <c r="E842" s="638"/>
      <c r="F842" s="393"/>
      <c r="G842" s="341" t="str">
        <f t="array" ref="G842">IF(C842="","",XLOOKUP(C842,'Master Data'!K:K,'Master Data'!N:N,"Input in Master Data",0,1))</f>
        <v/>
      </c>
      <c r="H842" s="341" t="str">
        <f t="array" ref="H842">IF(C842="","",XLOOKUP(C842,'Master Data'!K:K,'Master Data'!O:O,"Input in Master Data",0,1))</f>
        <v/>
      </c>
      <c r="I842" s="341" t="str">
        <f t="array" ref="I842">if(U842="","",XLOOKUP(U842,Master[Company],Master[Blow],"Unknown",0,1))</f>
        <v/>
      </c>
      <c r="J842" s="341" t="str">
        <f t="array" ref="J842">if(U842="","",XLOOKUP(U842,Master[Company],Master[Pigging],"Unknown",0,1))</f>
        <v/>
      </c>
      <c r="K842" s="341" t="str">
        <f t="array" ref="K842">if(U842="","",XLOOKUP(U842,Master[Company],Master[Load Method],"Unknown",0,1))</f>
        <v/>
      </c>
      <c r="L842" s="341" t="str">
        <f t="array" ref="L842">if(U842="","",XLOOKUP(U842,Master[Company],Master[Line Distance],"Unknown",0,1))</f>
        <v/>
      </c>
      <c r="M842" s="394"/>
      <c r="N842" s="341"/>
      <c r="O842" s="341"/>
      <c r="P842" s="341" t="str">
        <f t="array" ref="P842">if(U842="","",XLOOKUP(U842,Master[Company],Master[Terms],"NA",0,1))</f>
        <v/>
      </c>
      <c r="Q842" s="341" t="str">
        <f t="shared" si="1"/>
        <v/>
      </c>
      <c r="R842" s="341" t="str">
        <f t="array" ref="R842">if(U842="","",XLOOKUP(U842,Master[Company],Master[Group],"NA",0,1))</f>
        <v/>
      </c>
      <c r="S842" s="341" t="str">
        <f t="array" ref="S842">if(U842="","",XLOOKUP(U842,Master[Company],Master[Loading Location],"NA",0,1))</f>
        <v/>
      </c>
      <c r="T842" s="341" t="str">
        <f t="array" ref="T842">if(U842="","",XLOOKUP(U842,Master[Company],Master[Acronym],"NA",0,1))</f>
        <v/>
      </c>
      <c r="U842" s="341"/>
      <c r="V842" s="342"/>
      <c r="W842" s="342"/>
      <c r="X842" s="341" t="str">
        <f t="shared" si="2"/>
        <v/>
      </c>
      <c r="Y842" s="341" t="str">
        <f t="shared" si="3"/>
        <v/>
      </c>
      <c r="Z842" s="341"/>
      <c r="AA842" s="341"/>
      <c r="AB842" s="341"/>
      <c r="AC842" s="401"/>
      <c r="AD842" s="563"/>
      <c r="AE842" s="564"/>
      <c r="AF842" s="564"/>
      <c r="AG842" s="564"/>
      <c r="AH842" s="564"/>
      <c r="AI842" s="564"/>
      <c r="AJ842" s="564"/>
      <c r="AK842" s="564"/>
      <c r="AL842" s="563"/>
      <c r="AM842" s="564"/>
      <c r="AN842" s="564"/>
      <c r="AO842" s="564"/>
      <c r="AP842" s="564"/>
      <c r="AQ842" s="564"/>
      <c r="AR842" s="564"/>
      <c r="AS842" s="564"/>
      <c r="AT842" s="401"/>
      <c r="AU842" s="399"/>
      <c r="AV842" s="617"/>
      <c r="AW842" s="401"/>
      <c r="AX842" s="401"/>
      <c r="AY842" s="341"/>
      <c r="AZ842" s="341"/>
      <c r="BA842" s="341"/>
      <c r="BB842" s="341"/>
      <c r="BC842" s="341"/>
      <c r="BD842" s="401"/>
      <c r="BE842" s="341"/>
      <c r="BF842" s="341"/>
      <c r="BG842" s="402"/>
      <c r="BH842" s="403"/>
      <c r="BI842" s="405"/>
      <c r="BJ842" s="405"/>
      <c r="BK842" s="405"/>
      <c r="BL842" s="405"/>
      <c r="BM842" s="514"/>
    </row>
    <row r="843" ht="18.75" customHeight="1">
      <c r="A843" s="400" t="str">
        <f t="shared" si="4"/>
        <v/>
      </c>
      <c r="B843" s="341"/>
      <c r="C843" s="559"/>
      <c r="D843" s="341"/>
      <c r="E843" s="638"/>
      <c r="F843" s="393"/>
      <c r="G843" s="341" t="str">
        <f t="array" ref="G843">IF(C843="","",XLOOKUP(C843,'Master Data'!K:K,'Master Data'!N:N,"Input in Master Data",0,1))</f>
        <v/>
      </c>
      <c r="H843" s="341" t="str">
        <f t="array" ref="H843">IF(C843="","",XLOOKUP(C843,'Master Data'!K:K,'Master Data'!O:O,"Input in Master Data",0,1))</f>
        <v/>
      </c>
      <c r="I843" s="341" t="str">
        <f t="array" ref="I843">if(U843="","",XLOOKUP(U843,Master[Company],Master[Blow],"Unknown",0,1))</f>
        <v/>
      </c>
      <c r="J843" s="341" t="str">
        <f t="array" ref="J843">if(U843="","",XLOOKUP(U843,Master[Company],Master[Pigging],"Unknown",0,1))</f>
        <v/>
      </c>
      <c r="K843" s="341" t="str">
        <f t="array" ref="K843">if(U843="","",XLOOKUP(U843,Master[Company],Master[Load Method],"Unknown",0,1))</f>
        <v/>
      </c>
      <c r="L843" s="341" t="str">
        <f t="array" ref="L843">if(U843="","",XLOOKUP(U843,Master[Company],Master[Line Distance],"Unknown",0,1))</f>
        <v/>
      </c>
      <c r="M843" s="394"/>
      <c r="N843" s="341"/>
      <c r="O843" s="341"/>
      <c r="P843" s="341" t="str">
        <f t="array" ref="P843">if(U843="","",XLOOKUP(U843,Master[Company],Master[Terms],"NA",0,1))</f>
        <v/>
      </c>
      <c r="Q843" s="341" t="str">
        <f t="shared" si="1"/>
        <v/>
      </c>
      <c r="R843" s="341" t="str">
        <f t="array" ref="R843">if(U843="","",XLOOKUP(U843,Master[Company],Master[Group],"NA",0,1))</f>
        <v/>
      </c>
      <c r="S843" s="341" t="str">
        <f t="array" ref="S843">if(U843="","",XLOOKUP(U843,Master[Company],Master[Loading Location],"NA",0,1))</f>
        <v/>
      </c>
      <c r="T843" s="341" t="str">
        <f t="array" ref="T843">if(U843="","",XLOOKUP(U843,Master[Company],Master[Acronym],"NA",0,1))</f>
        <v/>
      </c>
      <c r="U843" s="341"/>
      <c r="V843" s="342"/>
      <c r="W843" s="342"/>
      <c r="X843" s="341" t="str">
        <f t="shared" si="2"/>
        <v/>
      </c>
      <c r="Y843" s="341" t="str">
        <f t="shared" si="3"/>
        <v/>
      </c>
      <c r="Z843" s="341"/>
      <c r="AA843" s="341"/>
      <c r="AB843" s="341"/>
      <c r="AC843" s="401"/>
      <c r="AD843" s="563"/>
      <c r="AE843" s="564"/>
      <c r="AF843" s="564"/>
      <c r="AG843" s="564"/>
      <c r="AH843" s="564"/>
      <c r="AI843" s="564"/>
      <c r="AJ843" s="564"/>
      <c r="AK843" s="564"/>
      <c r="AL843" s="563"/>
      <c r="AM843" s="564"/>
      <c r="AN843" s="564"/>
      <c r="AO843" s="564"/>
      <c r="AP843" s="564"/>
      <c r="AQ843" s="564"/>
      <c r="AR843" s="564"/>
      <c r="AS843" s="564"/>
      <c r="AT843" s="401"/>
      <c r="AU843" s="399"/>
      <c r="AV843" s="617"/>
      <c r="AW843" s="401"/>
      <c r="AX843" s="401"/>
      <c r="AY843" s="341"/>
      <c r="AZ843" s="341"/>
      <c r="BA843" s="341"/>
      <c r="BB843" s="341"/>
      <c r="BC843" s="341"/>
      <c r="BD843" s="401"/>
      <c r="BE843" s="341"/>
      <c r="BF843" s="341"/>
      <c r="BG843" s="402"/>
      <c r="BH843" s="403"/>
      <c r="BI843" s="405"/>
      <c r="BJ843" s="405"/>
      <c r="BK843" s="405"/>
      <c r="BL843" s="405"/>
      <c r="BM843" s="514"/>
    </row>
    <row r="844" ht="18.75" customHeight="1">
      <c r="A844" s="400" t="str">
        <f t="shared" si="4"/>
        <v/>
      </c>
      <c r="B844" s="341"/>
      <c r="C844" s="559"/>
      <c r="D844" s="341"/>
      <c r="E844" s="638"/>
      <c r="F844" s="393"/>
      <c r="G844" s="341" t="str">
        <f t="array" ref="G844">IF(C844="","",XLOOKUP(C844,'Master Data'!K:K,'Master Data'!N:N,"Input in Master Data",0,1))</f>
        <v/>
      </c>
      <c r="H844" s="341" t="str">
        <f t="array" ref="H844">IF(C844="","",XLOOKUP(C844,'Master Data'!K:K,'Master Data'!O:O,"Input in Master Data",0,1))</f>
        <v/>
      </c>
      <c r="I844" s="341" t="str">
        <f t="array" ref="I844">if(U844="","",XLOOKUP(U844,Master[Company],Master[Blow],"Unknown",0,1))</f>
        <v/>
      </c>
      <c r="J844" s="341" t="str">
        <f t="array" ref="J844">if(U844="","",XLOOKUP(U844,Master[Company],Master[Pigging],"Unknown",0,1))</f>
        <v/>
      </c>
      <c r="K844" s="341" t="str">
        <f t="array" ref="K844">if(U844="","",XLOOKUP(U844,Master[Company],Master[Load Method],"Unknown",0,1))</f>
        <v/>
      </c>
      <c r="L844" s="341" t="str">
        <f t="array" ref="L844">if(U844="","",XLOOKUP(U844,Master[Company],Master[Line Distance],"Unknown",0,1))</f>
        <v/>
      </c>
      <c r="M844" s="394"/>
      <c r="N844" s="341"/>
      <c r="O844" s="341"/>
      <c r="P844" s="341" t="str">
        <f t="array" ref="P844">if(U844="","",XLOOKUP(U844,Master[Company],Master[Terms],"NA",0,1))</f>
        <v/>
      </c>
      <c r="Q844" s="341" t="str">
        <f t="shared" si="1"/>
        <v/>
      </c>
      <c r="R844" s="341" t="str">
        <f t="array" ref="R844">if(U844="","",XLOOKUP(U844,Master[Company],Master[Group],"NA",0,1))</f>
        <v/>
      </c>
      <c r="S844" s="341" t="str">
        <f t="array" ref="S844">if(U844="","",XLOOKUP(U844,Master[Company],Master[Loading Location],"NA",0,1))</f>
        <v/>
      </c>
      <c r="T844" s="341" t="str">
        <f t="array" ref="T844">if(U844="","",XLOOKUP(U844,Master[Company],Master[Acronym],"NA",0,1))</f>
        <v/>
      </c>
      <c r="U844" s="341"/>
      <c r="V844" s="342"/>
      <c r="W844" s="342"/>
      <c r="X844" s="341" t="str">
        <f t="shared" si="2"/>
        <v/>
      </c>
      <c r="Y844" s="341" t="str">
        <f t="shared" si="3"/>
        <v/>
      </c>
      <c r="Z844" s="341"/>
      <c r="AA844" s="341"/>
      <c r="AB844" s="341"/>
      <c r="AC844" s="401"/>
      <c r="AD844" s="563"/>
      <c r="AE844" s="564"/>
      <c r="AF844" s="564"/>
      <c r="AG844" s="564"/>
      <c r="AH844" s="564"/>
      <c r="AI844" s="564"/>
      <c r="AJ844" s="564"/>
      <c r="AK844" s="564"/>
      <c r="AL844" s="563"/>
      <c r="AM844" s="564"/>
      <c r="AN844" s="564"/>
      <c r="AO844" s="564"/>
      <c r="AP844" s="564"/>
      <c r="AQ844" s="564"/>
      <c r="AR844" s="564"/>
      <c r="AS844" s="564"/>
      <c r="AT844" s="401"/>
      <c r="AU844" s="399"/>
      <c r="AV844" s="617"/>
      <c r="AW844" s="401"/>
      <c r="AX844" s="401"/>
      <c r="AY844" s="341"/>
      <c r="AZ844" s="341"/>
      <c r="BA844" s="341"/>
      <c r="BB844" s="341"/>
      <c r="BC844" s="341"/>
      <c r="BD844" s="401"/>
      <c r="BE844" s="341"/>
      <c r="BF844" s="341"/>
      <c r="BG844" s="402"/>
      <c r="BH844" s="403"/>
      <c r="BI844" s="405"/>
      <c r="BJ844" s="405"/>
      <c r="BK844" s="405"/>
      <c r="BL844" s="405"/>
      <c r="BM844" s="514"/>
    </row>
    <row r="845" ht="18.75" customHeight="1">
      <c r="A845" s="400" t="str">
        <f t="shared" si="4"/>
        <v/>
      </c>
      <c r="B845" s="341"/>
      <c r="C845" s="559"/>
      <c r="D845" s="341"/>
      <c r="E845" s="638"/>
      <c r="F845" s="393"/>
      <c r="G845" s="341" t="str">
        <f t="array" ref="G845">IF(C845="","",XLOOKUP(C845,'Master Data'!K:K,'Master Data'!N:N,"Input in Master Data",0,1))</f>
        <v/>
      </c>
      <c r="H845" s="341" t="str">
        <f t="array" ref="H845">IF(C845="","",XLOOKUP(C845,'Master Data'!K:K,'Master Data'!O:O,"Input in Master Data",0,1))</f>
        <v/>
      </c>
      <c r="I845" s="341" t="str">
        <f t="array" ref="I845">if(U845="","",XLOOKUP(U845,Master[Company],Master[Blow],"Unknown",0,1))</f>
        <v/>
      </c>
      <c r="J845" s="341" t="str">
        <f t="array" ref="J845">if(U845="","",XLOOKUP(U845,Master[Company],Master[Pigging],"Unknown",0,1))</f>
        <v/>
      </c>
      <c r="K845" s="341" t="str">
        <f t="array" ref="K845">if(U845="","",XLOOKUP(U845,Master[Company],Master[Load Method],"Unknown",0,1))</f>
        <v/>
      </c>
      <c r="L845" s="341" t="str">
        <f t="array" ref="L845">if(U845="","",XLOOKUP(U845,Master[Company],Master[Line Distance],"Unknown",0,1))</f>
        <v/>
      </c>
      <c r="M845" s="394"/>
      <c r="N845" s="341"/>
      <c r="O845" s="341"/>
      <c r="P845" s="341" t="str">
        <f t="array" ref="P845">if(U845="","",XLOOKUP(U845,Master[Company],Master[Terms],"NA",0,1))</f>
        <v/>
      </c>
      <c r="Q845" s="341" t="str">
        <f t="shared" si="1"/>
        <v/>
      </c>
      <c r="R845" s="341" t="str">
        <f t="array" ref="R845">if(U845="","",XLOOKUP(U845,Master[Company],Master[Group],"NA",0,1))</f>
        <v/>
      </c>
      <c r="S845" s="341" t="str">
        <f t="array" ref="S845">if(U845="","",XLOOKUP(U845,Master[Company],Master[Loading Location],"NA",0,1))</f>
        <v/>
      </c>
      <c r="T845" s="341" t="str">
        <f t="array" ref="T845">if(U845="","",XLOOKUP(U845,Master[Company],Master[Acronym],"NA",0,1))</f>
        <v/>
      </c>
      <c r="U845" s="341"/>
      <c r="V845" s="342"/>
      <c r="W845" s="342"/>
      <c r="X845" s="341" t="str">
        <f t="shared" si="2"/>
        <v/>
      </c>
      <c r="Y845" s="341" t="str">
        <f t="shared" si="3"/>
        <v/>
      </c>
      <c r="Z845" s="341"/>
      <c r="AA845" s="341"/>
      <c r="AB845" s="341"/>
      <c r="AC845" s="401"/>
      <c r="AD845" s="563"/>
      <c r="AE845" s="564"/>
      <c r="AF845" s="564"/>
      <c r="AG845" s="564"/>
      <c r="AH845" s="564"/>
      <c r="AI845" s="564"/>
      <c r="AJ845" s="564"/>
      <c r="AK845" s="564"/>
      <c r="AL845" s="563"/>
      <c r="AM845" s="564"/>
      <c r="AN845" s="564"/>
      <c r="AO845" s="564"/>
      <c r="AP845" s="564"/>
      <c r="AQ845" s="564"/>
      <c r="AR845" s="564"/>
      <c r="AS845" s="564"/>
      <c r="AT845" s="401"/>
      <c r="AU845" s="399"/>
      <c r="AV845" s="617"/>
      <c r="AW845" s="401"/>
      <c r="AX845" s="401"/>
      <c r="AY845" s="341"/>
      <c r="AZ845" s="341"/>
      <c r="BA845" s="341"/>
      <c r="BB845" s="341"/>
      <c r="BC845" s="341"/>
      <c r="BD845" s="401"/>
      <c r="BE845" s="341"/>
      <c r="BF845" s="341"/>
      <c r="BG845" s="402"/>
      <c r="BH845" s="403"/>
      <c r="BI845" s="405"/>
      <c r="BJ845" s="405"/>
      <c r="BK845" s="405"/>
      <c r="BL845" s="405"/>
      <c r="BM845" s="514"/>
    </row>
    <row r="846" ht="18.75" customHeight="1">
      <c r="A846" s="400" t="str">
        <f t="shared" si="4"/>
        <v/>
      </c>
      <c r="B846" s="341"/>
      <c r="C846" s="559"/>
      <c r="D846" s="341"/>
      <c r="E846" s="638"/>
      <c r="F846" s="393"/>
      <c r="G846" s="341" t="str">
        <f t="array" ref="G846">IF(C846="","",XLOOKUP(C846,'Master Data'!K:K,'Master Data'!N:N,"Input in Master Data",0,1))</f>
        <v/>
      </c>
      <c r="H846" s="341" t="str">
        <f t="array" ref="H846">IF(C846="","",XLOOKUP(C846,'Master Data'!K:K,'Master Data'!O:O,"Input in Master Data",0,1))</f>
        <v/>
      </c>
      <c r="I846" s="341" t="str">
        <f t="array" ref="I846">if(U846="","",XLOOKUP(U846,Master[Company],Master[Blow],"Unknown",0,1))</f>
        <v/>
      </c>
      <c r="J846" s="341" t="str">
        <f t="array" ref="J846">if(U846="","",XLOOKUP(U846,Master[Company],Master[Pigging],"Unknown",0,1))</f>
        <v/>
      </c>
      <c r="K846" s="341" t="str">
        <f t="array" ref="K846">if(U846="","",XLOOKUP(U846,Master[Company],Master[Load Method],"Unknown",0,1))</f>
        <v/>
      </c>
      <c r="L846" s="341" t="str">
        <f t="array" ref="L846">if(U846="","",XLOOKUP(U846,Master[Company],Master[Line Distance],"Unknown",0,1))</f>
        <v/>
      </c>
      <c r="M846" s="394"/>
      <c r="N846" s="341"/>
      <c r="O846" s="341"/>
      <c r="P846" s="341" t="str">
        <f t="array" ref="P846">if(U846="","",XLOOKUP(U846,Master[Company],Master[Terms],"NA",0,1))</f>
        <v/>
      </c>
      <c r="Q846" s="341" t="str">
        <f t="shared" si="1"/>
        <v/>
      </c>
      <c r="R846" s="341" t="str">
        <f t="array" ref="R846">if(U846="","",XLOOKUP(U846,Master[Company],Master[Group],"NA",0,1))</f>
        <v/>
      </c>
      <c r="S846" s="341" t="str">
        <f t="array" ref="S846">if(U846="","",XLOOKUP(U846,Master[Company],Master[Loading Location],"NA",0,1))</f>
        <v/>
      </c>
      <c r="T846" s="341" t="str">
        <f t="array" ref="T846">if(U846="","",XLOOKUP(U846,Master[Company],Master[Acronym],"NA",0,1))</f>
        <v/>
      </c>
      <c r="U846" s="341"/>
      <c r="V846" s="342"/>
      <c r="W846" s="342"/>
      <c r="X846" s="341" t="str">
        <f t="shared" si="2"/>
        <v/>
      </c>
      <c r="Y846" s="341" t="str">
        <f t="shared" si="3"/>
        <v/>
      </c>
      <c r="Z846" s="341"/>
      <c r="AA846" s="341"/>
      <c r="AB846" s="341"/>
      <c r="AC846" s="401"/>
      <c r="AD846" s="563"/>
      <c r="AE846" s="564"/>
      <c r="AF846" s="564"/>
      <c r="AG846" s="564"/>
      <c r="AH846" s="564"/>
      <c r="AI846" s="564"/>
      <c r="AJ846" s="564"/>
      <c r="AK846" s="564"/>
      <c r="AL846" s="563"/>
      <c r="AM846" s="564"/>
      <c r="AN846" s="564"/>
      <c r="AO846" s="564"/>
      <c r="AP846" s="564"/>
      <c r="AQ846" s="564"/>
      <c r="AR846" s="564"/>
      <c r="AS846" s="564"/>
      <c r="AT846" s="401"/>
      <c r="AU846" s="399"/>
      <c r="AV846" s="617"/>
      <c r="AW846" s="401"/>
      <c r="AX846" s="401"/>
      <c r="AY846" s="341"/>
      <c r="AZ846" s="341"/>
      <c r="BA846" s="341"/>
      <c r="BB846" s="341"/>
      <c r="BC846" s="341"/>
      <c r="BD846" s="401"/>
      <c r="BE846" s="341"/>
      <c r="BF846" s="341"/>
      <c r="BG846" s="402"/>
      <c r="BH846" s="403"/>
      <c r="BI846" s="405"/>
      <c r="BJ846" s="405"/>
      <c r="BK846" s="405"/>
      <c r="BL846" s="405"/>
      <c r="BM846" s="514"/>
    </row>
    <row r="847" ht="18.75" customHeight="1">
      <c r="A847" s="400" t="str">
        <f t="shared" si="4"/>
        <v/>
      </c>
      <c r="B847" s="341"/>
      <c r="C847" s="559"/>
      <c r="D847" s="341"/>
      <c r="E847" s="638"/>
      <c r="F847" s="393"/>
      <c r="G847" s="341" t="str">
        <f t="array" ref="G847">IF(C847="","",XLOOKUP(C847,'Master Data'!K:K,'Master Data'!N:N,"Input in Master Data",0,1))</f>
        <v/>
      </c>
      <c r="H847" s="341" t="str">
        <f t="array" ref="H847">IF(C847="","",XLOOKUP(C847,'Master Data'!K:K,'Master Data'!O:O,"Input in Master Data",0,1))</f>
        <v/>
      </c>
      <c r="I847" s="341" t="str">
        <f t="array" ref="I847">if(U847="","",XLOOKUP(U847,Master[Company],Master[Blow],"Unknown",0,1))</f>
        <v/>
      </c>
      <c r="J847" s="341" t="str">
        <f t="array" ref="J847">if(U847="","",XLOOKUP(U847,Master[Company],Master[Pigging],"Unknown",0,1))</f>
        <v/>
      </c>
      <c r="K847" s="341" t="str">
        <f t="array" ref="K847">if(U847="","",XLOOKUP(U847,Master[Company],Master[Load Method],"Unknown",0,1))</f>
        <v/>
      </c>
      <c r="L847" s="341" t="str">
        <f t="array" ref="L847">if(U847="","",XLOOKUP(U847,Master[Company],Master[Line Distance],"Unknown",0,1))</f>
        <v/>
      </c>
      <c r="M847" s="394"/>
      <c r="N847" s="341"/>
      <c r="O847" s="341"/>
      <c r="P847" s="341" t="str">
        <f t="array" ref="P847">if(U847="","",XLOOKUP(U847,Master[Company],Master[Terms],"NA",0,1))</f>
        <v/>
      </c>
      <c r="Q847" s="341" t="str">
        <f t="shared" si="1"/>
        <v/>
      </c>
      <c r="R847" s="341" t="str">
        <f t="array" ref="R847">if(U847="","",XLOOKUP(U847,Master[Company],Master[Group],"NA",0,1))</f>
        <v/>
      </c>
      <c r="S847" s="341" t="str">
        <f t="array" ref="S847">if(U847="","",XLOOKUP(U847,Master[Company],Master[Loading Location],"NA",0,1))</f>
        <v/>
      </c>
      <c r="T847" s="341" t="str">
        <f t="array" ref="T847">if(U847="","",XLOOKUP(U847,Master[Company],Master[Acronym],"NA",0,1))</f>
        <v/>
      </c>
      <c r="U847" s="341"/>
      <c r="V847" s="342"/>
      <c r="W847" s="342"/>
      <c r="X847" s="341" t="str">
        <f t="shared" si="2"/>
        <v/>
      </c>
      <c r="Y847" s="341" t="str">
        <f t="shared" si="3"/>
        <v/>
      </c>
      <c r="Z847" s="341"/>
      <c r="AA847" s="341"/>
      <c r="AB847" s="341"/>
      <c r="AC847" s="401"/>
      <c r="AD847" s="563"/>
      <c r="AE847" s="564"/>
      <c r="AF847" s="564"/>
      <c r="AG847" s="564"/>
      <c r="AH847" s="564"/>
      <c r="AI847" s="564"/>
      <c r="AJ847" s="564"/>
      <c r="AK847" s="564"/>
      <c r="AL847" s="563"/>
      <c r="AM847" s="564"/>
      <c r="AN847" s="564"/>
      <c r="AO847" s="564"/>
      <c r="AP847" s="564"/>
      <c r="AQ847" s="564"/>
      <c r="AR847" s="564"/>
      <c r="AS847" s="564"/>
      <c r="AT847" s="401"/>
      <c r="AU847" s="399"/>
      <c r="AV847" s="617"/>
      <c r="AW847" s="401"/>
      <c r="AX847" s="401"/>
      <c r="AY847" s="341"/>
      <c r="AZ847" s="341"/>
      <c r="BA847" s="341"/>
      <c r="BB847" s="341"/>
      <c r="BC847" s="341"/>
      <c r="BD847" s="401"/>
      <c r="BE847" s="341"/>
      <c r="BF847" s="341"/>
      <c r="BG847" s="402"/>
      <c r="BH847" s="403"/>
      <c r="BI847" s="405"/>
      <c r="BJ847" s="405"/>
      <c r="BK847" s="405"/>
      <c r="BL847" s="405"/>
      <c r="BM847" s="514"/>
    </row>
    <row r="848" ht="18.75" customHeight="1">
      <c r="A848" s="400" t="str">
        <f t="shared" si="4"/>
        <v/>
      </c>
      <c r="B848" s="341"/>
      <c r="C848" s="559"/>
      <c r="D848" s="341"/>
      <c r="E848" s="638"/>
      <c r="F848" s="393"/>
      <c r="G848" s="341" t="str">
        <f t="array" ref="G848">IF(C848="","",XLOOKUP(C848,'Master Data'!K:K,'Master Data'!N:N,"Input in Master Data",0,1))</f>
        <v/>
      </c>
      <c r="H848" s="341" t="str">
        <f t="array" ref="H848">IF(C848="","",XLOOKUP(C848,'Master Data'!K:K,'Master Data'!O:O,"Input in Master Data",0,1))</f>
        <v/>
      </c>
      <c r="I848" s="341" t="str">
        <f t="array" ref="I848">if(U848="","",XLOOKUP(U848,Master[Company],Master[Blow],"Unknown",0,1))</f>
        <v/>
      </c>
      <c r="J848" s="341" t="str">
        <f t="array" ref="J848">if(U848="","",XLOOKUP(U848,Master[Company],Master[Pigging],"Unknown",0,1))</f>
        <v/>
      </c>
      <c r="K848" s="341" t="str">
        <f t="array" ref="K848">if(U848="","",XLOOKUP(U848,Master[Company],Master[Load Method],"Unknown",0,1))</f>
        <v/>
      </c>
      <c r="L848" s="341" t="str">
        <f t="array" ref="L848">if(U848="","",XLOOKUP(U848,Master[Company],Master[Line Distance],"Unknown",0,1))</f>
        <v/>
      </c>
      <c r="M848" s="394"/>
      <c r="N848" s="341"/>
      <c r="O848" s="341"/>
      <c r="P848" s="341" t="str">
        <f t="array" ref="P848">if(U848="","",XLOOKUP(U848,Master[Company],Master[Terms],"NA",0,1))</f>
        <v/>
      </c>
      <c r="Q848" s="341" t="str">
        <f t="shared" si="1"/>
        <v/>
      </c>
      <c r="R848" s="341" t="str">
        <f t="array" ref="R848">if(U848="","",XLOOKUP(U848,Master[Company],Master[Group],"NA",0,1))</f>
        <v/>
      </c>
      <c r="S848" s="341" t="str">
        <f t="array" ref="S848">if(U848="","",XLOOKUP(U848,Master[Company],Master[Loading Location],"NA",0,1))</f>
        <v/>
      </c>
      <c r="T848" s="341" t="str">
        <f t="array" ref="T848">if(U848="","",XLOOKUP(U848,Master[Company],Master[Acronym],"NA",0,1))</f>
        <v/>
      </c>
      <c r="U848" s="341"/>
      <c r="V848" s="342"/>
      <c r="W848" s="342"/>
      <c r="X848" s="341" t="str">
        <f t="shared" si="2"/>
        <v/>
      </c>
      <c r="Y848" s="341" t="str">
        <f t="shared" si="3"/>
        <v/>
      </c>
      <c r="Z848" s="341"/>
      <c r="AA848" s="341"/>
      <c r="AB848" s="341"/>
      <c r="AC848" s="401"/>
      <c r="AD848" s="563"/>
      <c r="AE848" s="564"/>
      <c r="AF848" s="564"/>
      <c r="AG848" s="564"/>
      <c r="AH848" s="564"/>
      <c r="AI848" s="564"/>
      <c r="AJ848" s="564"/>
      <c r="AK848" s="564"/>
      <c r="AL848" s="563"/>
      <c r="AM848" s="564"/>
      <c r="AN848" s="564"/>
      <c r="AO848" s="564"/>
      <c r="AP848" s="564"/>
      <c r="AQ848" s="564"/>
      <c r="AR848" s="564"/>
      <c r="AS848" s="564"/>
      <c r="AT848" s="401"/>
      <c r="AU848" s="399"/>
      <c r="AV848" s="617"/>
      <c r="AW848" s="401"/>
      <c r="AX848" s="401"/>
      <c r="AY848" s="341"/>
      <c r="AZ848" s="341"/>
      <c r="BA848" s="341"/>
      <c r="BB848" s="341"/>
      <c r="BC848" s="341"/>
      <c r="BD848" s="401"/>
      <c r="BE848" s="341"/>
      <c r="BF848" s="341"/>
      <c r="BG848" s="402"/>
      <c r="BH848" s="403"/>
      <c r="BI848" s="405"/>
      <c r="BJ848" s="405"/>
      <c r="BK848" s="405"/>
      <c r="BL848" s="405"/>
      <c r="BM848" s="514"/>
    </row>
    <row r="849" ht="18.75" customHeight="1">
      <c r="A849" s="400" t="str">
        <f t="shared" si="4"/>
        <v/>
      </c>
      <c r="B849" s="341"/>
      <c r="C849" s="559"/>
      <c r="D849" s="341"/>
      <c r="E849" s="638"/>
      <c r="F849" s="393"/>
      <c r="G849" s="341" t="str">
        <f t="array" ref="G849">IF(C849="","",XLOOKUP(C849,'Master Data'!K:K,'Master Data'!N:N,"Input in Master Data",0,1))</f>
        <v/>
      </c>
      <c r="H849" s="341" t="str">
        <f t="array" ref="H849">IF(C849="","",XLOOKUP(C849,'Master Data'!K:K,'Master Data'!O:O,"Input in Master Data",0,1))</f>
        <v/>
      </c>
      <c r="I849" s="341" t="str">
        <f t="array" ref="I849">if(U849="","",XLOOKUP(U849,Master[Company],Master[Blow],"Unknown",0,1))</f>
        <v/>
      </c>
      <c r="J849" s="341" t="str">
        <f t="array" ref="J849">if(U849="","",XLOOKUP(U849,Master[Company],Master[Pigging],"Unknown",0,1))</f>
        <v/>
      </c>
      <c r="K849" s="341" t="str">
        <f t="array" ref="K849">if(U849="","",XLOOKUP(U849,Master[Company],Master[Load Method],"Unknown",0,1))</f>
        <v/>
      </c>
      <c r="L849" s="341" t="str">
        <f t="array" ref="L849">if(U849="","",XLOOKUP(U849,Master[Company],Master[Line Distance],"Unknown",0,1))</f>
        <v/>
      </c>
      <c r="M849" s="394"/>
      <c r="N849" s="341"/>
      <c r="O849" s="341"/>
      <c r="P849" s="341" t="str">
        <f t="array" ref="P849">if(U849="","",XLOOKUP(U849,Master[Company],Master[Terms],"NA",0,1))</f>
        <v/>
      </c>
      <c r="Q849" s="341" t="str">
        <f t="shared" si="1"/>
        <v/>
      </c>
      <c r="R849" s="341" t="str">
        <f t="array" ref="R849">if(U849="","",XLOOKUP(U849,Master[Company],Master[Group],"NA",0,1))</f>
        <v/>
      </c>
      <c r="S849" s="341" t="str">
        <f t="array" ref="S849">if(U849="","",XLOOKUP(U849,Master[Company],Master[Loading Location],"NA",0,1))</f>
        <v/>
      </c>
      <c r="T849" s="341" t="str">
        <f t="array" ref="T849">if(U849="","",XLOOKUP(U849,Master[Company],Master[Acronym],"NA",0,1))</f>
        <v/>
      </c>
      <c r="U849" s="341"/>
      <c r="V849" s="342"/>
      <c r="W849" s="342"/>
      <c r="X849" s="341" t="str">
        <f t="shared" si="2"/>
        <v/>
      </c>
      <c r="Y849" s="341" t="str">
        <f t="shared" si="3"/>
        <v/>
      </c>
      <c r="Z849" s="341"/>
      <c r="AA849" s="341"/>
      <c r="AB849" s="341"/>
      <c r="AC849" s="401"/>
      <c r="AD849" s="563"/>
      <c r="AE849" s="564"/>
      <c r="AF849" s="564"/>
      <c r="AG849" s="564"/>
      <c r="AH849" s="564"/>
      <c r="AI849" s="564"/>
      <c r="AJ849" s="564"/>
      <c r="AK849" s="564"/>
      <c r="AL849" s="563"/>
      <c r="AM849" s="564"/>
      <c r="AN849" s="564"/>
      <c r="AO849" s="564"/>
      <c r="AP849" s="564"/>
      <c r="AQ849" s="564"/>
      <c r="AR849" s="564"/>
      <c r="AS849" s="564"/>
      <c r="AT849" s="401"/>
      <c r="AU849" s="399"/>
      <c r="AV849" s="617"/>
      <c r="AW849" s="401"/>
      <c r="AX849" s="401"/>
      <c r="AY849" s="341"/>
      <c r="AZ849" s="341"/>
      <c r="BA849" s="341"/>
      <c r="BB849" s="341"/>
      <c r="BC849" s="341"/>
      <c r="BD849" s="401"/>
      <c r="BE849" s="341"/>
      <c r="BF849" s="341"/>
      <c r="BG849" s="402"/>
      <c r="BH849" s="403"/>
      <c r="BI849" s="405"/>
      <c r="BJ849" s="405"/>
      <c r="BK849" s="405"/>
      <c r="BL849" s="405"/>
      <c r="BM849" s="514"/>
    </row>
    <row r="850" ht="18.75" customHeight="1">
      <c r="A850" s="400" t="str">
        <f t="shared" si="4"/>
        <v/>
      </c>
      <c r="B850" s="341"/>
      <c r="C850" s="559"/>
      <c r="D850" s="341"/>
      <c r="E850" s="638"/>
      <c r="F850" s="393"/>
      <c r="G850" s="341" t="str">
        <f t="array" ref="G850">IF(C850="","",XLOOKUP(C850,'Master Data'!K:K,'Master Data'!N:N,"Input in Master Data",0,1))</f>
        <v/>
      </c>
      <c r="H850" s="341" t="str">
        <f t="array" ref="H850">IF(C850="","",XLOOKUP(C850,'Master Data'!K:K,'Master Data'!O:O,"Input in Master Data",0,1))</f>
        <v/>
      </c>
      <c r="I850" s="341" t="str">
        <f t="array" ref="I850">if(U850="","",XLOOKUP(U850,Master[Company],Master[Blow],"Unknown",0,1))</f>
        <v/>
      </c>
      <c r="J850" s="341" t="str">
        <f t="array" ref="J850">if(U850="","",XLOOKUP(U850,Master[Company],Master[Pigging],"Unknown",0,1))</f>
        <v/>
      </c>
      <c r="K850" s="341" t="str">
        <f t="array" ref="K850">if(U850="","",XLOOKUP(U850,Master[Company],Master[Load Method],"Unknown",0,1))</f>
        <v/>
      </c>
      <c r="L850" s="341" t="str">
        <f t="array" ref="L850">if(U850="","",XLOOKUP(U850,Master[Company],Master[Line Distance],"Unknown",0,1))</f>
        <v/>
      </c>
      <c r="M850" s="394"/>
      <c r="N850" s="341"/>
      <c r="O850" s="341"/>
      <c r="P850" s="341" t="str">
        <f t="array" ref="P850">if(U850="","",XLOOKUP(U850,Master[Company],Master[Terms],"NA",0,1))</f>
        <v/>
      </c>
      <c r="Q850" s="341" t="str">
        <f t="shared" si="1"/>
        <v/>
      </c>
      <c r="R850" s="341" t="str">
        <f t="array" ref="R850">if(U850="","",XLOOKUP(U850,Master[Company],Master[Group],"NA",0,1))</f>
        <v/>
      </c>
      <c r="S850" s="341" t="str">
        <f t="array" ref="S850">if(U850="","",XLOOKUP(U850,Master[Company],Master[Loading Location],"NA",0,1))</f>
        <v/>
      </c>
      <c r="T850" s="341" t="str">
        <f t="array" ref="T850">if(U850="","",XLOOKUP(U850,Master[Company],Master[Acronym],"NA",0,1))</f>
        <v/>
      </c>
      <c r="U850" s="341"/>
      <c r="V850" s="342"/>
      <c r="W850" s="342"/>
      <c r="X850" s="341" t="str">
        <f t="shared" si="2"/>
        <v/>
      </c>
      <c r="Y850" s="341" t="str">
        <f t="shared" si="3"/>
        <v/>
      </c>
      <c r="Z850" s="341"/>
      <c r="AA850" s="341"/>
      <c r="AB850" s="341"/>
      <c r="AC850" s="401"/>
      <c r="AD850" s="563"/>
      <c r="AE850" s="564"/>
      <c r="AF850" s="564"/>
      <c r="AG850" s="564"/>
      <c r="AH850" s="564"/>
      <c r="AI850" s="564"/>
      <c r="AJ850" s="564"/>
      <c r="AK850" s="564"/>
      <c r="AL850" s="563"/>
      <c r="AM850" s="564"/>
      <c r="AN850" s="564"/>
      <c r="AO850" s="564"/>
      <c r="AP850" s="564"/>
      <c r="AQ850" s="564"/>
      <c r="AR850" s="564"/>
      <c r="AS850" s="564"/>
      <c r="AT850" s="401"/>
      <c r="AU850" s="399"/>
      <c r="AV850" s="617"/>
      <c r="AW850" s="401"/>
      <c r="AX850" s="401"/>
      <c r="AY850" s="341"/>
      <c r="AZ850" s="341"/>
      <c r="BA850" s="341"/>
      <c r="BB850" s="341"/>
      <c r="BC850" s="341"/>
      <c r="BD850" s="401"/>
      <c r="BE850" s="341"/>
      <c r="BF850" s="341"/>
      <c r="BG850" s="402"/>
      <c r="BH850" s="403"/>
      <c r="BI850" s="405"/>
      <c r="BJ850" s="405"/>
      <c r="BK850" s="405"/>
      <c r="BL850" s="405"/>
      <c r="BM850" s="514"/>
    </row>
    <row r="851" ht="18.75" customHeight="1">
      <c r="A851" s="400" t="str">
        <f t="shared" si="4"/>
        <v/>
      </c>
      <c r="B851" s="341"/>
      <c r="C851" s="559"/>
      <c r="D851" s="341"/>
      <c r="E851" s="638"/>
      <c r="F851" s="393"/>
      <c r="G851" s="341" t="str">
        <f t="array" ref="G851">IF(C851="","",XLOOKUP(C851,'Master Data'!K:K,'Master Data'!N:N,"Input in Master Data",0,1))</f>
        <v/>
      </c>
      <c r="H851" s="341" t="str">
        <f t="array" ref="H851">IF(C851="","",XLOOKUP(C851,'Master Data'!K:K,'Master Data'!O:O,"Input in Master Data",0,1))</f>
        <v/>
      </c>
      <c r="I851" s="341" t="str">
        <f t="array" ref="I851">if(U851="","",XLOOKUP(U851,Master[Company],Master[Blow],"Unknown",0,1))</f>
        <v/>
      </c>
      <c r="J851" s="341" t="str">
        <f t="array" ref="J851">if(U851="","",XLOOKUP(U851,Master[Company],Master[Pigging],"Unknown",0,1))</f>
        <v/>
      </c>
      <c r="K851" s="341" t="str">
        <f t="array" ref="K851">if(U851="","",XLOOKUP(U851,Master[Company],Master[Load Method],"Unknown",0,1))</f>
        <v/>
      </c>
      <c r="L851" s="341" t="str">
        <f t="array" ref="L851">if(U851="","",XLOOKUP(U851,Master[Company],Master[Line Distance],"Unknown",0,1))</f>
        <v/>
      </c>
      <c r="M851" s="394"/>
      <c r="N851" s="341"/>
      <c r="O851" s="341"/>
      <c r="P851" s="341" t="str">
        <f t="array" ref="P851">if(U851="","",XLOOKUP(U851,Master[Company],Master[Terms],"NA",0,1))</f>
        <v/>
      </c>
      <c r="Q851" s="341" t="str">
        <f t="shared" si="1"/>
        <v/>
      </c>
      <c r="R851" s="341" t="str">
        <f t="array" ref="R851">if(U851="","",XLOOKUP(U851,Master[Company],Master[Group],"NA",0,1))</f>
        <v/>
      </c>
      <c r="S851" s="341" t="str">
        <f t="array" ref="S851">if(U851="","",XLOOKUP(U851,Master[Company],Master[Loading Location],"NA",0,1))</f>
        <v/>
      </c>
      <c r="T851" s="341" t="str">
        <f t="array" ref="T851">if(U851="","",XLOOKUP(U851,Master[Company],Master[Acronym],"NA",0,1))</f>
        <v/>
      </c>
      <c r="U851" s="341"/>
      <c r="V851" s="342"/>
      <c r="W851" s="342"/>
      <c r="X851" s="341" t="str">
        <f t="shared" si="2"/>
        <v/>
      </c>
      <c r="Y851" s="341" t="str">
        <f t="shared" si="3"/>
        <v/>
      </c>
      <c r="Z851" s="341"/>
      <c r="AA851" s="341"/>
      <c r="AB851" s="341"/>
      <c r="AC851" s="401"/>
      <c r="AD851" s="563"/>
      <c r="AE851" s="564"/>
      <c r="AF851" s="564"/>
      <c r="AG851" s="564"/>
      <c r="AH851" s="564"/>
      <c r="AI851" s="564"/>
      <c r="AJ851" s="564"/>
      <c r="AK851" s="564"/>
      <c r="AL851" s="563"/>
      <c r="AM851" s="564"/>
      <c r="AN851" s="564"/>
      <c r="AO851" s="564"/>
      <c r="AP851" s="564"/>
      <c r="AQ851" s="564"/>
      <c r="AR851" s="564"/>
      <c r="AS851" s="564"/>
      <c r="AT851" s="401"/>
      <c r="AU851" s="399"/>
      <c r="AV851" s="617"/>
      <c r="AW851" s="401"/>
      <c r="AX851" s="401"/>
      <c r="AY851" s="341"/>
      <c r="AZ851" s="341"/>
      <c r="BA851" s="341"/>
      <c r="BB851" s="341"/>
      <c r="BC851" s="341"/>
      <c r="BD851" s="401"/>
      <c r="BE851" s="341"/>
      <c r="BF851" s="341"/>
      <c r="BG851" s="402"/>
      <c r="BH851" s="403"/>
      <c r="BI851" s="405"/>
      <c r="BJ851" s="405"/>
      <c r="BK851" s="405"/>
      <c r="BL851" s="405"/>
      <c r="BM851" s="514"/>
    </row>
    <row r="852" ht="18.75" customHeight="1">
      <c r="A852" s="400" t="str">
        <f t="shared" si="4"/>
        <v/>
      </c>
      <c r="B852" s="341"/>
      <c r="C852" s="559"/>
      <c r="D852" s="341"/>
      <c r="E852" s="638"/>
      <c r="F852" s="393"/>
      <c r="G852" s="341" t="str">
        <f t="array" ref="G852">IF(C852="","",XLOOKUP(C852,'Master Data'!K:K,'Master Data'!N:N,"Input in Master Data",0,1))</f>
        <v/>
      </c>
      <c r="H852" s="341" t="str">
        <f t="array" ref="H852">IF(C852="","",XLOOKUP(C852,'Master Data'!K:K,'Master Data'!O:O,"Input in Master Data",0,1))</f>
        <v/>
      </c>
      <c r="I852" s="341" t="str">
        <f t="array" ref="I852">if(U852="","",XLOOKUP(U852,Master[Company],Master[Blow],"Unknown",0,1))</f>
        <v/>
      </c>
      <c r="J852" s="341" t="str">
        <f t="array" ref="J852">if(U852="","",XLOOKUP(U852,Master[Company],Master[Pigging],"Unknown",0,1))</f>
        <v/>
      </c>
      <c r="K852" s="341" t="str">
        <f t="array" ref="K852">if(U852="","",XLOOKUP(U852,Master[Company],Master[Load Method],"Unknown",0,1))</f>
        <v/>
      </c>
      <c r="L852" s="341" t="str">
        <f t="array" ref="L852">if(U852="","",XLOOKUP(U852,Master[Company],Master[Line Distance],"Unknown",0,1))</f>
        <v/>
      </c>
      <c r="M852" s="394"/>
      <c r="N852" s="341"/>
      <c r="O852" s="341"/>
      <c r="P852" s="341" t="str">
        <f t="array" ref="P852">if(U852="","",XLOOKUP(U852,Master[Company],Master[Terms],"NA",0,1))</f>
        <v/>
      </c>
      <c r="Q852" s="341" t="str">
        <f t="shared" si="1"/>
        <v/>
      </c>
      <c r="R852" s="341" t="str">
        <f t="array" ref="R852">if(U852="","",XLOOKUP(U852,Master[Company],Master[Group],"NA",0,1))</f>
        <v/>
      </c>
      <c r="S852" s="341" t="str">
        <f t="array" ref="S852">if(U852="","",XLOOKUP(U852,Master[Company],Master[Loading Location],"NA",0,1))</f>
        <v/>
      </c>
      <c r="T852" s="341" t="str">
        <f t="array" ref="T852">if(U852="","",XLOOKUP(U852,Master[Company],Master[Acronym],"NA",0,1))</f>
        <v/>
      </c>
      <c r="U852" s="341"/>
      <c r="V852" s="342"/>
      <c r="W852" s="342"/>
      <c r="X852" s="341" t="str">
        <f t="shared" si="2"/>
        <v/>
      </c>
      <c r="Y852" s="341" t="str">
        <f t="shared" si="3"/>
        <v/>
      </c>
      <c r="Z852" s="341"/>
      <c r="AA852" s="341"/>
      <c r="AB852" s="341"/>
      <c r="AC852" s="401"/>
      <c r="AD852" s="563"/>
      <c r="AE852" s="564"/>
      <c r="AF852" s="564"/>
      <c r="AG852" s="564"/>
      <c r="AH852" s="564"/>
      <c r="AI852" s="564"/>
      <c r="AJ852" s="564"/>
      <c r="AK852" s="564"/>
      <c r="AL852" s="563"/>
      <c r="AM852" s="564"/>
      <c r="AN852" s="564"/>
      <c r="AO852" s="564"/>
      <c r="AP852" s="564"/>
      <c r="AQ852" s="564"/>
      <c r="AR852" s="564"/>
      <c r="AS852" s="564"/>
      <c r="AT852" s="401"/>
      <c r="AU852" s="399"/>
      <c r="AV852" s="617"/>
      <c r="AW852" s="401"/>
      <c r="AX852" s="401"/>
      <c r="AY852" s="341"/>
      <c r="AZ852" s="341"/>
      <c r="BA852" s="341"/>
      <c r="BB852" s="341"/>
      <c r="BC852" s="341"/>
      <c r="BD852" s="401"/>
      <c r="BE852" s="341"/>
      <c r="BF852" s="341"/>
      <c r="BG852" s="402"/>
      <c r="BH852" s="403"/>
      <c r="BI852" s="405"/>
      <c r="BJ852" s="405"/>
      <c r="BK852" s="405"/>
      <c r="BL852" s="405"/>
      <c r="BM852" s="514"/>
    </row>
    <row r="853" ht="18.75" customHeight="1">
      <c r="A853" s="400" t="str">
        <f t="shared" si="4"/>
        <v/>
      </c>
      <c r="B853" s="341"/>
      <c r="C853" s="559"/>
      <c r="D853" s="341"/>
      <c r="E853" s="638"/>
      <c r="F853" s="393"/>
      <c r="G853" s="341" t="str">
        <f t="array" ref="G853">IF(C853="","",XLOOKUP(C853,'Master Data'!K:K,'Master Data'!N:N,"Input in Master Data",0,1))</f>
        <v/>
      </c>
      <c r="H853" s="341" t="str">
        <f t="array" ref="H853">IF(C853="","",XLOOKUP(C853,'Master Data'!K:K,'Master Data'!O:O,"Input in Master Data",0,1))</f>
        <v/>
      </c>
      <c r="I853" s="341" t="str">
        <f t="array" ref="I853">if(U853="","",XLOOKUP(U853,Master[Company],Master[Blow],"Unknown",0,1))</f>
        <v/>
      </c>
      <c r="J853" s="341" t="str">
        <f t="array" ref="J853">if(U853="","",XLOOKUP(U853,Master[Company],Master[Pigging],"Unknown",0,1))</f>
        <v/>
      </c>
      <c r="K853" s="341" t="str">
        <f t="array" ref="K853">if(U853="","",XLOOKUP(U853,Master[Company],Master[Load Method],"Unknown",0,1))</f>
        <v/>
      </c>
      <c r="L853" s="341" t="str">
        <f t="array" ref="L853">if(U853="","",XLOOKUP(U853,Master[Company],Master[Line Distance],"Unknown",0,1))</f>
        <v/>
      </c>
      <c r="M853" s="394"/>
      <c r="N853" s="341"/>
      <c r="O853" s="341"/>
      <c r="P853" s="341" t="str">
        <f t="array" ref="P853">if(U853="","",XLOOKUP(U853,Master[Company],Master[Terms],"NA",0,1))</f>
        <v/>
      </c>
      <c r="Q853" s="341" t="str">
        <f t="shared" si="1"/>
        <v/>
      </c>
      <c r="R853" s="341" t="str">
        <f t="array" ref="R853">if(U853="","",XLOOKUP(U853,Master[Company],Master[Group],"NA",0,1))</f>
        <v/>
      </c>
      <c r="S853" s="341" t="str">
        <f t="array" ref="S853">if(U853="","",XLOOKUP(U853,Master[Company],Master[Loading Location],"NA",0,1))</f>
        <v/>
      </c>
      <c r="T853" s="341" t="str">
        <f t="array" ref="T853">if(U853="","",XLOOKUP(U853,Master[Company],Master[Acronym],"NA",0,1))</f>
        <v/>
      </c>
      <c r="U853" s="341"/>
      <c r="V853" s="342"/>
      <c r="W853" s="342"/>
      <c r="X853" s="341" t="str">
        <f t="shared" si="2"/>
        <v/>
      </c>
      <c r="Y853" s="341" t="str">
        <f t="shared" si="3"/>
        <v/>
      </c>
      <c r="Z853" s="341"/>
      <c r="AA853" s="341"/>
      <c r="AB853" s="341"/>
      <c r="AC853" s="401"/>
      <c r="AD853" s="563"/>
      <c r="AE853" s="564"/>
      <c r="AF853" s="564"/>
      <c r="AG853" s="564"/>
      <c r="AH853" s="564"/>
      <c r="AI853" s="564"/>
      <c r="AJ853" s="564"/>
      <c r="AK853" s="564"/>
      <c r="AL853" s="563"/>
      <c r="AM853" s="564"/>
      <c r="AN853" s="564"/>
      <c r="AO853" s="564"/>
      <c r="AP853" s="564"/>
      <c r="AQ853" s="564"/>
      <c r="AR853" s="564"/>
      <c r="AS853" s="564"/>
      <c r="AT853" s="401"/>
      <c r="AU853" s="399"/>
      <c r="AV853" s="617"/>
      <c r="AW853" s="401"/>
      <c r="AX853" s="401"/>
      <c r="AY853" s="341"/>
      <c r="AZ853" s="341"/>
      <c r="BA853" s="341"/>
      <c r="BB853" s="341"/>
      <c r="BC853" s="341"/>
      <c r="BD853" s="401"/>
      <c r="BE853" s="341"/>
      <c r="BF853" s="341"/>
      <c r="BG853" s="402"/>
      <c r="BH853" s="403"/>
      <c r="BI853" s="405"/>
      <c r="BJ853" s="405"/>
      <c r="BK853" s="405"/>
      <c r="BL853" s="405"/>
      <c r="BM853" s="514"/>
    </row>
    <row r="854" ht="18.75" customHeight="1">
      <c r="A854" s="400" t="str">
        <f t="shared" si="4"/>
        <v/>
      </c>
      <c r="B854" s="341"/>
      <c r="C854" s="559"/>
      <c r="D854" s="341"/>
      <c r="E854" s="638"/>
      <c r="F854" s="393"/>
      <c r="G854" s="341" t="str">
        <f t="array" ref="G854">IF(C854="","",XLOOKUP(C854,'Master Data'!K:K,'Master Data'!N:N,"Input in Master Data",0,1))</f>
        <v/>
      </c>
      <c r="H854" s="341" t="str">
        <f t="array" ref="H854">IF(C854="","",XLOOKUP(C854,'Master Data'!K:K,'Master Data'!O:O,"Input in Master Data",0,1))</f>
        <v/>
      </c>
      <c r="I854" s="341" t="str">
        <f t="array" ref="I854">if(U854="","",XLOOKUP(U854,Master[Company],Master[Blow],"Unknown",0,1))</f>
        <v/>
      </c>
      <c r="J854" s="341" t="str">
        <f t="array" ref="J854">if(U854="","",XLOOKUP(U854,Master[Company],Master[Pigging],"Unknown",0,1))</f>
        <v/>
      </c>
      <c r="K854" s="341" t="str">
        <f t="array" ref="K854">if(U854="","",XLOOKUP(U854,Master[Company],Master[Load Method],"Unknown",0,1))</f>
        <v/>
      </c>
      <c r="L854" s="341" t="str">
        <f t="array" ref="L854">if(U854="","",XLOOKUP(U854,Master[Company],Master[Line Distance],"Unknown",0,1))</f>
        <v/>
      </c>
      <c r="M854" s="394"/>
      <c r="N854" s="341"/>
      <c r="O854" s="341"/>
      <c r="P854" s="341" t="str">
        <f t="array" ref="P854">if(U854="","",XLOOKUP(U854,Master[Company],Master[Terms],"NA",0,1))</f>
        <v/>
      </c>
      <c r="Q854" s="341" t="str">
        <f t="shared" si="1"/>
        <v/>
      </c>
      <c r="R854" s="341" t="str">
        <f t="array" ref="R854">if(U854="","",XLOOKUP(U854,Master[Company],Master[Group],"NA",0,1))</f>
        <v/>
      </c>
      <c r="S854" s="341" t="str">
        <f t="array" ref="S854">if(U854="","",XLOOKUP(U854,Master[Company],Master[Loading Location],"NA",0,1))</f>
        <v/>
      </c>
      <c r="T854" s="341" t="str">
        <f t="array" ref="T854">if(U854="","",XLOOKUP(U854,Master[Company],Master[Acronym],"NA",0,1))</f>
        <v/>
      </c>
      <c r="U854" s="341"/>
      <c r="V854" s="342"/>
      <c r="W854" s="342"/>
      <c r="X854" s="341" t="str">
        <f t="shared" si="2"/>
        <v/>
      </c>
      <c r="Y854" s="341" t="str">
        <f t="shared" si="3"/>
        <v/>
      </c>
      <c r="Z854" s="341"/>
      <c r="AA854" s="341"/>
      <c r="AB854" s="341"/>
      <c r="AC854" s="401"/>
      <c r="AD854" s="563"/>
      <c r="AE854" s="564"/>
      <c r="AF854" s="564"/>
      <c r="AG854" s="564"/>
      <c r="AH854" s="564"/>
      <c r="AI854" s="564"/>
      <c r="AJ854" s="564"/>
      <c r="AK854" s="564"/>
      <c r="AL854" s="563"/>
      <c r="AM854" s="564"/>
      <c r="AN854" s="564"/>
      <c r="AO854" s="564"/>
      <c r="AP854" s="564"/>
      <c r="AQ854" s="564"/>
      <c r="AR854" s="564"/>
      <c r="AS854" s="564"/>
      <c r="AT854" s="401"/>
      <c r="AU854" s="399"/>
      <c r="AV854" s="617"/>
      <c r="AW854" s="401"/>
      <c r="AX854" s="401"/>
      <c r="AY854" s="341"/>
      <c r="AZ854" s="341"/>
      <c r="BA854" s="341"/>
      <c r="BB854" s="341"/>
      <c r="BC854" s="341"/>
      <c r="BD854" s="401"/>
      <c r="BE854" s="341"/>
      <c r="BF854" s="341"/>
      <c r="BG854" s="402"/>
      <c r="BH854" s="403"/>
      <c r="BI854" s="405"/>
      <c r="BJ854" s="405"/>
      <c r="BK854" s="405"/>
      <c r="BL854" s="405"/>
      <c r="BM854" s="514"/>
    </row>
    <row r="855" ht="18.75" customHeight="1">
      <c r="A855" s="400" t="str">
        <f t="shared" si="4"/>
        <v/>
      </c>
      <c r="B855" s="341"/>
      <c r="C855" s="559"/>
      <c r="D855" s="341"/>
      <c r="E855" s="638"/>
      <c r="F855" s="393"/>
      <c r="G855" s="341" t="str">
        <f t="array" ref="G855">IF(C855="","",XLOOKUP(C855,'Master Data'!K:K,'Master Data'!N:N,"Input in Master Data",0,1))</f>
        <v/>
      </c>
      <c r="H855" s="341" t="str">
        <f t="array" ref="H855">IF(C855="","",XLOOKUP(C855,'Master Data'!K:K,'Master Data'!O:O,"Input in Master Data",0,1))</f>
        <v/>
      </c>
      <c r="I855" s="341" t="str">
        <f t="array" ref="I855">if(U855="","",XLOOKUP(U855,Master[Company],Master[Blow],"Unknown",0,1))</f>
        <v/>
      </c>
      <c r="J855" s="341" t="str">
        <f t="array" ref="J855">if(U855="","",XLOOKUP(U855,Master[Company],Master[Pigging],"Unknown",0,1))</f>
        <v/>
      </c>
      <c r="K855" s="341" t="str">
        <f t="array" ref="K855">if(U855="","",XLOOKUP(U855,Master[Company],Master[Load Method],"Unknown",0,1))</f>
        <v/>
      </c>
      <c r="L855" s="341" t="str">
        <f t="array" ref="L855">if(U855="","",XLOOKUP(U855,Master[Company],Master[Line Distance],"Unknown",0,1))</f>
        <v/>
      </c>
      <c r="M855" s="394"/>
      <c r="N855" s="341"/>
      <c r="O855" s="341"/>
      <c r="P855" s="341" t="str">
        <f t="array" ref="P855">if(U855="","",XLOOKUP(U855,Master[Company],Master[Terms],"NA",0,1))</f>
        <v/>
      </c>
      <c r="Q855" s="341" t="str">
        <f t="shared" si="1"/>
        <v/>
      </c>
      <c r="R855" s="341" t="str">
        <f t="array" ref="R855">if(U855="","",XLOOKUP(U855,Master[Company],Master[Group],"NA",0,1))</f>
        <v/>
      </c>
      <c r="S855" s="341" t="str">
        <f t="array" ref="S855">if(U855="","",XLOOKUP(U855,Master[Company],Master[Loading Location],"NA",0,1))</f>
        <v/>
      </c>
      <c r="T855" s="341" t="str">
        <f t="array" ref="T855">if(U855="","",XLOOKUP(U855,Master[Company],Master[Acronym],"NA",0,1))</f>
        <v/>
      </c>
      <c r="U855" s="341"/>
      <c r="V855" s="342"/>
      <c r="W855" s="342"/>
      <c r="X855" s="341" t="str">
        <f t="shared" si="2"/>
        <v/>
      </c>
      <c r="Y855" s="341" t="str">
        <f t="shared" si="3"/>
        <v/>
      </c>
      <c r="Z855" s="341"/>
      <c r="AA855" s="341"/>
      <c r="AB855" s="341"/>
      <c r="AC855" s="401"/>
      <c r="AD855" s="563"/>
      <c r="AE855" s="564"/>
      <c r="AF855" s="564"/>
      <c r="AG855" s="564"/>
      <c r="AH855" s="564"/>
      <c r="AI855" s="564"/>
      <c r="AJ855" s="564"/>
      <c r="AK855" s="564"/>
      <c r="AL855" s="563"/>
      <c r="AM855" s="564"/>
      <c r="AN855" s="564"/>
      <c r="AO855" s="564"/>
      <c r="AP855" s="564"/>
      <c r="AQ855" s="564"/>
      <c r="AR855" s="564"/>
      <c r="AS855" s="564"/>
      <c r="AT855" s="401"/>
      <c r="AU855" s="399"/>
      <c r="AV855" s="617"/>
      <c r="AW855" s="401"/>
      <c r="AX855" s="401"/>
      <c r="AY855" s="341"/>
      <c r="AZ855" s="341"/>
      <c r="BA855" s="341"/>
      <c r="BB855" s="341"/>
      <c r="BC855" s="341"/>
      <c r="BD855" s="401"/>
      <c r="BE855" s="341"/>
      <c r="BF855" s="341"/>
      <c r="BG855" s="402"/>
      <c r="BH855" s="403"/>
      <c r="BI855" s="405"/>
      <c r="BJ855" s="405"/>
      <c r="BK855" s="405"/>
      <c r="BL855" s="405"/>
      <c r="BM855" s="514"/>
    </row>
    <row r="856" ht="18.75" customHeight="1">
      <c r="A856" s="400" t="str">
        <f t="shared" si="4"/>
        <v/>
      </c>
      <c r="B856" s="341"/>
      <c r="C856" s="559"/>
      <c r="D856" s="341"/>
      <c r="E856" s="638"/>
      <c r="F856" s="393"/>
      <c r="G856" s="341" t="str">
        <f t="array" ref="G856">IF(C856="","",XLOOKUP(C856,'Master Data'!K:K,'Master Data'!N:N,"Input in Master Data",0,1))</f>
        <v/>
      </c>
      <c r="H856" s="341" t="str">
        <f t="array" ref="H856">IF(C856="","",XLOOKUP(C856,'Master Data'!K:K,'Master Data'!O:O,"Input in Master Data",0,1))</f>
        <v/>
      </c>
      <c r="I856" s="341" t="str">
        <f t="array" ref="I856">if(U856="","",XLOOKUP(U856,Master[Company],Master[Blow],"Unknown",0,1))</f>
        <v/>
      </c>
      <c r="J856" s="341" t="str">
        <f t="array" ref="J856">if(U856="","",XLOOKUP(U856,Master[Company],Master[Pigging],"Unknown",0,1))</f>
        <v/>
      </c>
      <c r="K856" s="341" t="str">
        <f t="array" ref="K856">if(U856="","",XLOOKUP(U856,Master[Company],Master[Load Method],"Unknown",0,1))</f>
        <v/>
      </c>
      <c r="L856" s="341" t="str">
        <f t="array" ref="L856">if(U856="","",XLOOKUP(U856,Master[Company],Master[Line Distance],"Unknown",0,1))</f>
        <v/>
      </c>
      <c r="M856" s="394"/>
      <c r="N856" s="341"/>
      <c r="O856" s="341"/>
      <c r="P856" s="341" t="str">
        <f t="array" ref="P856">if(U856="","",XLOOKUP(U856,Master[Company],Master[Terms],"NA",0,1))</f>
        <v/>
      </c>
      <c r="Q856" s="341" t="str">
        <f t="shared" si="1"/>
        <v/>
      </c>
      <c r="R856" s="341" t="str">
        <f t="array" ref="R856">if(U856="","",XLOOKUP(U856,Master[Company],Master[Group],"NA",0,1))</f>
        <v/>
      </c>
      <c r="S856" s="341" t="str">
        <f t="array" ref="S856">if(U856="","",XLOOKUP(U856,Master[Company],Master[Loading Location],"NA",0,1))</f>
        <v/>
      </c>
      <c r="T856" s="341" t="str">
        <f t="array" ref="T856">if(U856="","",XLOOKUP(U856,Master[Company],Master[Acronym],"NA",0,1))</f>
        <v/>
      </c>
      <c r="U856" s="341"/>
      <c r="V856" s="342"/>
      <c r="W856" s="342"/>
      <c r="X856" s="341" t="str">
        <f t="shared" si="2"/>
        <v/>
      </c>
      <c r="Y856" s="341" t="str">
        <f t="shared" si="3"/>
        <v/>
      </c>
      <c r="Z856" s="341"/>
      <c r="AA856" s="341"/>
      <c r="AB856" s="341"/>
      <c r="AC856" s="401"/>
      <c r="AD856" s="563"/>
      <c r="AE856" s="564"/>
      <c r="AF856" s="564"/>
      <c r="AG856" s="564"/>
      <c r="AH856" s="564"/>
      <c r="AI856" s="564"/>
      <c r="AJ856" s="564"/>
      <c r="AK856" s="564"/>
      <c r="AL856" s="563"/>
      <c r="AM856" s="564"/>
      <c r="AN856" s="564"/>
      <c r="AO856" s="564"/>
      <c r="AP856" s="564"/>
      <c r="AQ856" s="564"/>
      <c r="AR856" s="564"/>
      <c r="AS856" s="564"/>
      <c r="AT856" s="401"/>
      <c r="AU856" s="399"/>
      <c r="AV856" s="617"/>
      <c r="AW856" s="401"/>
      <c r="AX856" s="401"/>
      <c r="AY856" s="341"/>
      <c r="AZ856" s="341"/>
      <c r="BA856" s="341"/>
      <c r="BB856" s="341"/>
      <c r="BC856" s="341"/>
      <c r="BD856" s="401"/>
      <c r="BE856" s="341"/>
      <c r="BF856" s="341"/>
      <c r="BG856" s="402"/>
      <c r="BH856" s="403"/>
      <c r="BI856" s="405"/>
      <c r="BJ856" s="405"/>
      <c r="BK856" s="405"/>
      <c r="BL856" s="405"/>
      <c r="BM856" s="514"/>
    </row>
    <row r="857" ht="18.75" customHeight="1">
      <c r="A857" s="400" t="str">
        <f t="shared" si="4"/>
        <v/>
      </c>
      <c r="B857" s="341"/>
      <c r="C857" s="559"/>
      <c r="D857" s="341"/>
      <c r="E857" s="638"/>
      <c r="F857" s="393"/>
      <c r="G857" s="341" t="str">
        <f t="array" ref="G857">IF(C857="","",XLOOKUP(C857,'Master Data'!K:K,'Master Data'!N:N,"Input in Master Data",0,1))</f>
        <v/>
      </c>
      <c r="H857" s="341" t="str">
        <f t="array" ref="H857">IF(C857="","",XLOOKUP(C857,'Master Data'!K:K,'Master Data'!O:O,"Input in Master Data",0,1))</f>
        <v/>
      </c>
      <c r="I857" s="341" t="str">
        <f t="array" ref="I857">if(U857="","",XLOOKUP(U857,Master[Company],Master[Blow],"Unknown",0,1))</f>
        <v/>
      </c>
      <c r="J857" s="341" t="str">
        <f t="array" ref="J857">if(U857="","",XLOOKUP(U857,Master[Company],Master[Pigging],"Unknown",0,1))</f>
        <v/>
      </c>
      <c r="K857" s="341" t="str">
        <f t="array" ref="K857">if(U857="","",XLOOKUP(U857,Master[Company],Master[Load Method],"Unknown",0,1))</f>
        <v/>
      </c>
      <c r="L857" s="341" t="str">
        <f t="array" ref="L857">if(U857="","",XLOOKUP(U857,Master[Company],Master[Line Distance],"Unknown",0,1))</f>
        <v/>
      </c>
      <c r="M857" s="394"/>
      <c r="N857" s="341"/>
      <c r="O857" s="341"/>
      <c r="P857" s="341" t="str">
        <f t="array" ref="P857">if(U857="","",XLOOKUP(U857,Master[Company],Master[Terms],"NA",0,1))</f>
        <v/>
      </c>
      <c r="Q857" s="341" t="str">
        <f t="shared" si="1"/>
        <v/>
      </c>
      <c r="R857" s="341" t="str">
        <f t="array" ref="R857">if(U857="","",XLOOKUP(U857,Master[Company],Master[Group],"NA",0,1))</f>
        <v/>
      </c>
      <c r="S857" s="341" t="str">
        <f t="array" ref="S857">if(U857="","",XLOOKUP(U857,Master[Company],Master[Loading Location],"NA",0,1))</f>
        <v/>
      </c>
      <c r="T857" s="341" t="str">
        <f t="array" ref="T857">if(U857="","",XLOOKUP(U857,Master[Company],Master[Acronym],"NA",0,1))</f>
        <v/>
      </c>
      <c r="U857" s="341"/>
      <c r="V857" s="342"/>
      <c r="W857" s="342"/>
      <c r="X857" s="341" t="str">
        <f t="shared" si="2"/>
        <v/>
      </c>
      <c r="Y857" s="341" t="str">
        <f t="shared" si="3"/>
        <v/>
      </c>
      <c r="Z857" s="341"/>
      <c r="AA857" s="341"/>
      <c r="AB857" s="341"/>
      <c r="AC857" s="401"/>
      <c r="AD857" s="563"/>
      <c r="AE857" s="564"/>
      <c r="AF857" s="564"/>
      <c r="AG857" s="564"/>
      <c r="AH857" s="564"/>
      <c r="AI857" s="564"/>
      <c r="AJ857" s="564"/>
      <c r="AK857" s="564"/>
      <c r="AL857" s="563"/>
      <c r="AM857" s="564"/>
      <c r="AN857" s="564"/>
      <c r="AO857" s="564"/>
      <c r="AP857" s="564"/>
      <c r="AQ857" s="564"/>
      <c r="AR857" s="564"/>
      <c r="AS857" s="564"/>
      <c r="AT857" s="401"/>
      <c r="AU857" s="399"/>
      <c r="AV857" s="617"/>
      <c r="AW857" s="401"/>
      <c r="AX857" s="401"/>
      <c r="AY857" s="341"/>
      <c r="AZ857" s="341"/>
      <c r="BA857" s="341"/>
      <c r="BB857" s="341"/>
      <c r="BC857" s="341"/>
      <c r="BD857" s="401"/>
      <c r="BE857" s="341"/>
      <c r="BF857" s="341"/>
      <c r="BG857" s="402"/>
      <c r="BH857" s="403"/>
      <c r="BI857" s="405"/>
      <c r="BJ857" s="405"/>
      <c r="BK857" s="405"/>
      <c r="BL857" s="405"/>
      <c r="BM857" s="514"/>
    </row>
    <row r="858" ht="18.75" customHeight="1">
      <c r="A858" s="400" t="str">
        <f t="shared" si="4"/>
        <v/>
      </c>
      <c r="B858" s="341"/>
      <c r="C858" s="559"/>
      <c r="D858" s="341"/>
      <c r="E858" s="638"/>
      <c r="F858" s="393"/>
      <c r="G858" s="341" t="str">
        <f t="array" ref="G858">IF(C858="","",XLOOKUP(C858,'Master Data'!K:K,'Master Data'!N:N,"Input in Master Data",0,1))</f>
        <v/>
      </c>
      <c r="H858" s="341" t="str">
        <f t="array" ref="H858">IF(C858="","",XLOOKUP(C858,'Master Data'!K:K,'Master Data'!O:O,"Input in Master Data",0,1))</f>
        <v/>
      </c>
      <c r="I858" s="341" t="str">
        <f t="array" ref="I858">if(U858="","",XLOOKUP(U858,Master[Company],Master[Blow],"Unknown",0,1))</f>
        <v/>
      </c>
      <c r="J858" s="341" t="str">
        <f t="array" ref="J858">if(U858="","",XLOOKUP(U858,Master[Company],Master[Pigging],"Unknown",0,1))</f>
        <v/>
      </c>
      <c r="K858" s="341" t="str">
        <f t="array" ref="K858">if(U858="","",XLOOKUP(U858,Master[Company],Master[Load Method],"Unknown",0,1))</f>
        <v/>
      </c>
      <c r="L858" s="341" t="str">
        <f t="array" ref="L858">if(U858="","",XLOOKUP(U858,Master[Company],Master[Line Distance],"Unknown",0,1))</f>
        <v/>
      </c>
      <c r="M858" s="394"/>
      <c r="N858" s="341"/>
      <c r="O858" s="341"/>
      <c r="P858" s="341" t="str">
        <f t="array" ref="P858">if(U858="","",XLOOKUP(U858,Master[Company],Master[Terms],"NA",0,1))</f>
        <v/>
      </c>
      <c r="Q858" s="341" t="str">
        <f t="shared" si="1"/>
        <v/>
      </c>
      <c r="R858" s="341" t="str">
        <f t="array" ref="R858">if(U858="","",XLOOKUP(U858,Master[Company],Master[Group],"NA",0,1))</f>
        <v/>
      </c>
      <c r="S858" s="341" t="str">
        <f t="array" ref="S858">if(U858="","",XLOOKUP(U858,Master[Company],Master[Loading Location],"NA",0,1))</f>
        <v/>
      </c>
      <c r="T858" s="341" t="str">
        <f t="array" ref="T858">if(U858="","",XLOOKUP(U858,Master[Company],Master[Acronym],"NA",0,1))</f>
        <v/>
      </c>
      <c r="U858" s="341"/>
      <c r="V858" s="342"/>
      <c r="W858" s="342"/>
      <c r="X858" s="341" t="str">
        <f t="shared" si="2"/>
        <v/>
      </c>
      <c r="Y858" s="341" t="str">
        <f t="shared" si="3"/>
        <v/>
      </c>
      <c r="Z858" s="341"/>
      <c r="AA858" s="341"/>
      <c r="AB858" s="341"/>
      <c r="AC858" s="401"/>
      <c r="AD858" s="563"/>
      <c r="AE858" s="564"/>
      <c r="AF858" s="564"/>
      <c r="AG858" s="564"/>
      <c r="AH858" s="564"/>
      <c r="AI858" s="564"/>
      <c r="AJ858" s="564"/>
      <c r="AK858" s="564"/>
      <c r="AL858" s="563"/>
      <c r="AM858" s="564"/>
      <c r="AN858" s="564"/>
      <c r="AO858" s="564"/>
      <c r="AP858" s="564"/>
      <c r="AQ858" s="564"/>
      <c r="AR858" s="564"/>
      <c r="AS858" s="564"/>
      <c r="AT858" s="401"/>
      <c r="AU858" s="399"/>
      <c r="AV858" s="617"/>
      <c r="AW858" s="401"/>
      <c r="AX858" s="401"/>
      <c r="AY858" s="341"/>
      <c r="AZ858" s="341"/>
      <c r="BA858" s="341"/>
      <c r="BB858" s="341"/>
      <c r="BC858" s="341"/>
      <c r="BD858" s="401"/>
      <c r="BE858" s="341"/>
      <c r="BF858" s="341"/>
      <c r="BG858" s="402"/>
      <c r="BH858" s="403"/>
      <c r="BI858" s="405"/>
      <c r="BJ858" s="405"/>
      <c r="BK858" s="405"/>
      <c r="BL858" s="405"/>
      <c r="BM858" s="514"/>
    </row>
    <row r="859" ht="18.75" customHeight="1">
      <c r="A859" s="400" t="str">
        <f t="shared" si="4"/>
        <v/>
      </c>
      <c r="B859" s="341"/>
      <c r="C859" s="559"/>
      <c r="D859" s="341"/>
      <c r="E859" s="638"/>
      <c r="F859" s="393"/>
      <c r="G859" s="341" t="str">
        <f t="array" ref="G859">IF(C859="","",XLOOKUP(C859,'Master Data'!K:K,'Master Data'!N:N,"Input in Master Data",0,1))</f>
        <v/>
      </c>
      <c r="H859" s="341" t="str">
        <f t="array" ref="H859">IF(C859="","",XLOOKUP(C859,'Master Data'!K:K,'Master Data'!O:O,"Input in Master Data",0,1))</f>
        <v/>
      </c>
      <c r="I859" s="341" t="str">
        <f t="array" ref="I859">if(U859="","",XLOOKUP(U859,Master[Company],Master[Blow],"Unknown",0,1))</f>
        <v/>
      </c>
      <c r="J859" s="341" t="str">
        <f t="array" ref="J859">if(U859="","",XLOOKUP(U859,Master[Company],Master[Pigging],"Unknown",0,1))</f>
        <v/>
      </c>
      <c r="K859" s="341" t="str">
        <f t="array" ref="K859">if(U859="","",XLOOKUP(U859,Master[Company],Master[Load Method],"Unknown",0,1))</f>
        <v/>
      </c>
      <c r="L859" s="341" t="str">
        <f t="array" ref="L859">if(U859="","",XLOOKUP(U859,Master[Company],Master[Line Distance],"Unknown",0,1))</f>
        <v/>
      </c>
      <c r="M859" s="394"/>
      <c r="N859" s="341"/>
      <c r="O859" s="341"/>
      <c r="P859" s="341" t="str">
        <f t="array" ref="P859">if(U859="","",XLOOKUP(U859,Master[Company],Master[Terms],"NA",0,1))</f>
        <v/>
      </c>
      <c r="Q859" s="341" t="str">
        <f t="shared" si="1"/>
        <v/>
      </c>
      <c r="R859" s="341" t="str">
        <f t="array" ref="R859">if(U859="","",XLOOKUP(U859,Master[Company],Master[Group],"NA",0,1))</f>
        <v/>
      </c>
      <c r="S859" s="341" t="str">
        <f t="array" ref="S859">if(U859="","",XLOOKUP(U859,Master[Company],Master[Loading Location],"NA",0,1))</f>
        <v/>
      </c>
      <c r="T859" s="341" t="str">
        <f t="array" ref="T859">if(U859="","",XLOOKUP(U859,Master[Company],Master[Acronym],"NA",0,1))</f>
        <v/>
      </c>
      <c r="U859" s="341"/>
      <c r="V859" s="342"/>
      <c r="W859" s="342"/>
      <c r="X859" s="341" t="str">
        <f t="shared" si="2"/>
        <v/>
      </c>
      <c r="Y859" s="341" t="str">
        <f t="shared" si="3"/>
        <v/>
      </c>
      <c r="Z859" s="341"/>
      <c r="AA859" s="341"/>
      <c r="AB859" s="341"/>
      <c r="AC859" s="401"/>
      <c r="AD859" s="563"/>
      <c r="AE859" s="564"/>
      <c r="AF859" s="564"/>
      <c r="AG859" s="564"/>
      <c r="AH859" s="564"/>
      <c r="AI859" s="564"/>
      <c r="AJ859" s="564"/>
      <c r="AK859" s="564"/>
      <c r="AL859" s="563"/>
      <c r="AM859" s="564"/>
      <c r="AN859" s="564"/>
      <c r="AO859" s="564"/>
      <c r="AP859" s="564"/>
      <c r="AQ859" s="564"/>
      <c r="AR859" s="564"/>
      <c r="AS859" s="564"/>
      <c r="AT859" s="401"/>
      <c r="AU859" s="399"/>
      <c r="AV859" s="617"/>
      <c r="AW859" s="401"/>
      <c r="AX859" s="401"/>
      <c r="AY859" s="341"/>
      <c r="AZ859" s="341"/>
      <c r="BA859" s="341"/>
      <c r="BB859" s="341"/>
      <c r="BC859" s="341"/>
      <c r="BD859" s="401"/>
      <c r="BE859" s="341"/>
      <c r="BF859" s="341"/>
      <c r="BG859" s="402"/>
      <c r="BH859" s="403"/>
      <c r="BI859" s="405"/>
      <c r="BJ859" s="405"/>
      <c r="BK859" s="405"/>
      <c r="BL859" s="405"/>
      <c r="BM859" s="514"/>
    </row>
    <row r="860" ht="18.75" customHeight="1">
      <c r="A860" s="400" t="str">
        <f t="shared" si="4"/>
        <v/>
      </c>
      <c r="B860" s="341"/>
      <c r="C860" s="559"/>
      <c r="D860" s="341"/>
      <c r="E860" s="638"/>
      <c r="F860" s="393"/>
      <c r="G860" s="341" t="str">
        <f t="array" ref="G860">IF(C860="","",XLOOKUP(C860,'Master Data'!K:K,'Master Data'!N:N,"Input in Master Data",0,1))</f>
        <v/>
      </c>
      <c r="H860" s="341" t="str">
        <f t="array" ref="H860">IF(C860="","",XLOOKUP(C860,'Master Data'!K:K,'Master Data'!O:O,"Input in Master Data",0,1))</f>
        <v/>
      </c>
      <c r="I860" s="341" t="str">
        <f t="array" ref="I860">if(U860="","",XLOOKUP(U860,Master[Company],Master[Blow],"Unknown",0,1))</f>
        <v/>
      </c>
      <c r="J860" s="341" t="str">
        <f t="array" ref="J860">if(U860="","",XLOOKUP(U860,Master[Company],Master[Pigging],"Unknown",0,1))</f>
        <v/>
      </c>
      <c r="K860" s="341" t="str">
        <f t="array" ref="K860">if(U860="","",XLOOKUP(U860,Master[Company],Master[Load Method],"Unknown",0,1))</f>
        <v/>
      </c>
      <c r="L860" s="341" t="str">
        <f t="array" ref="L860">if(U860="","",XLOOKUP(U860,Master[Company],Master[Line Distance],"Unknown",0,1))</f>
        <v/>
      </c>
      <c r="M860" s="394"/>
      <c r="N860" s="341"/>
      <c r="O860" s="341"/>
      <c r="P860" s="341" t="str">
        <f t="array" ref="P860">if(U860="","",XLOOKUP(U860,Master[Company],Master[Terms],"NA",0,1))</f>
        <v/>
      </c>
      <c r="Q860" s="341" t="str">
        <f t="shared" si="1"/>
        <v/>
      </c>
      <c r="R860" s="341" t="str">
        <f t="array" ref="R860">if(U860="","",XLOOKUP(U860,Master[Company],Master[Group],"NA",0,1))</f>
        <v/>
      </c>
      <c r="S860" s="341" t="str">
        <f t="array" ref="S860">if(U860="","",XLOOKUP(U860,Master[Company],Master[Loading Location],"NA",0,1))</f>
        <v/>
      </c>
      <c r="T860" s="341" t="str">
        <f t="array" ref="T860">if(U860="","",XLOOKUP(U860,Master[Company],Master[Acronym],"NA",0,1))</f>
        <v/>
      </c>
      <c r="U860" s="341"/>
      <c r="V860" s="342"/>
      <c r="W860" s="342"/>
      <c r="X860" s="341" t="str">
        <f t="shared" si="2"/>
        <v/>
      </c>
      <c r="Y860" s="341" t="str">
        <f t="shared" si="3"/>
        <v/>
      </c>
      <c r="Z860" s="341"/>
      <c r="AA860" s="341"/>
      <c r="AB860" s="341"/>
      <c r="AC860" s="401"/>
      <c r="AD860" s="563"/>
      <c r="AE860" s="564"/>
      <c r="AF860" s="564"/>
      <c r="AG860" s="564"/>
      <c r="AH860" s="564"/>
      <c r="AI860" s="564"/>
      <c r="AJ860" s="564"/>
      <c r="AK860" s="564"/>
      <c r="AL860" s="563"/>
      <c r="AM860" s="564"/>
      <c r="AN860" s="564"/>
      <c r="AO860" s="564"/>
      <c r="AP860" s="564"/>
      <c r="AQ860" s="564"/>
      <c r="AR860" s="564"/>
      <c r="AS860" s="564"/>
      <c r="AT860" s="401"/>
      <c r="AU860" s="399"/>
      <c r="AV860" s="617"/>
      <c r="AW860" s="401"/>
      <c r="AX860" s="401"/>
      <c r="AY860" s="341"/>
      <c r="AZ860" s="341"/>
      <c r="BA860" s="341"/>
      <c r="BB860" s="341"/>
      <c r="BC860" s="341"/>
      <c r="BD860" s="401"/>
      <c r="BE860" s="341"/>
      <c r="BF860" s="341"/>
      <c r="BG860" s="402"/>
      <c r="BH860" s="403"/>
      <c r="BI860" s="405"/>
      <c r="BJ860" s="405"/>
      <c r="BK860" s="405"/>
      <c r="BL860" s="405"/>
      <c r="BM860" s="514"/>
    </row>
    <row r="861" ht="18.75" customHeight="1">
      <c r="A861" s="400" t="str">
        <f t="shared" si="4"/>
        <v/>
      </c>
      <c r="B861" s="341"/>
      <c r="C861" s="559"/>
      <c r="D861" s="341"/>
      <c r="E861" s="638"/>
      <c r="F861" s="393"/>
      <c r="G861" s="341" t="str">
        <f t="array" ref="G861">IF(C861="","",XLOOKUP(C861,'Master Data'!K:K,'Master Data'!N:N,"Input in Master Data",0,1))</f>
        <v/>
      </c>
      <c r="H861" s="341" t="str">
        <f t="array" ref="H861">IF(C861="","",XLOOKUP(C861,'Master Data'!K:K,'Master Data'!O:O,"Input in Master Data",0,1))</f>
        <v/>
      </c>
      <c r="I861" s="341" t="str">
        <f t="array" ref="I861">if(U861="","",XLOOKUP(U861,Master[Company],Master[Blow],"Unknown",0,1))</f>
        <v/>
      </c>
      <c r="J861" s="341" t="str">
        <f t="array" ref="J861">if(U861="","",XLOOKUP(U861,Master[Company],Master[Pigging],"Unknown",0,1))</f>
        <v/>
      </c>
      <c r="K861" s="341" t="str">
        <f t="array" ref="K861">if(U861="","",XLOOKUP(U861,Master[Company],Master[Load Method],"Unknown",0,1))</f>
        <v/>
      </c>
      <c r="L861" s="341" t="str">
        <f t="array" ref="L861">if(U861="","",XLOOKUP(U861,Master[Company],Master[Line Distance],"Unknown",0,1))</f>
        <v/>
      </c>
      <c r="M861" s="394"/>
      <c r="N861" s="341"/>
      <c r="O861" s="341"/>
      <c r="P861" s="341" t="str">
        <f t="array" ref="P861">if(U861="","",XLOOKUP(U861,Master[Company],Master[Terms],"NA",0,1))</f>
        <v/>
      </c>
      <c r="Q861" s="341" t="str">
        <f t="shared" si="1"/>
        <v/>
      </c>
      <c r="R861" s="341" t="str">
        <f t="array" ref="R861">if(U861="","",XLOOKUP(U861,Master[Company],Master[Group],"NA",0,1))</f>
        <v/>
      </c>
      <c r="S861" s="341" t="str">
        <f t="array" ref="S861">if(U861="","",XLOOKUP(U861,Master[Company],Master[Loading Location],"NA",0,1))</f>
        <v/>
      </c>
      <c r="T861" s="341" t="str">
        <f t="array" ref="T861">if(U861="","",XLOOKUP(U861,Master[Company],Master[Acronym],"NA",0,1))</f>
        <v/>
      </c>
      <c r="U861" s="341"/>
      <c r="V861" s="342"/>
      <c r="W861" s="342"/>
      <c r="X861" s="341" t="str">
        <f t="shared" si="2"/>
        <v/>
      </c>
      <c r="Y861" s="341" t="str">
        <f t="shared" si="3"/>
        <v/>
      </c>
      <c r="Z861" s="341"/>
      <c r="AA861" s="341"/>
      <c r="AB861" s="341"/>
      <c r="AC861" s="401"/>
      <c r="AD861" s="563"/>
      <c r="AE861" s="564"/>
      <c r="AF861" s="564"/>
      <c r="AG861" s="564"/>
      <c r="AH861" s="564"/>
      <c r="AI861" s="564"/>
      <c r="AJ861" s="564"/>
      <c r="AK861" s="564"/>
      <c r="AL861" s="563"/>
      <c r="AM861" s="564"/>
      <c r="AN861" s="564"/>
      <c r="AO861" s="564"/>
      <c r="AP861" s="564"/>
      <c r="AQ861" s="564"/>
      <c r="AR861" s="564"/>
      <c r="AS861" s="564"/>
      <c r="AT861" s="401"/>
      <c r="AU861" s="399"/>
      <c r="AV861" s="617"/>
      <c r="AW861" s="401"/>
      <c r="AX861" s="401"/>
      <c r="AY861" s="341"/>
      <c r="AZ861" s="341"/>
      <c r="BA861" s="341"/>
      <c r="BB861" s="341"/>
      <c r="BC861" s="341"/>
      <c r="BD861" s="401"/>
      <c r="BE861" s="341"/>
      <c r="BF861" s="341"/>
      <c r="BG861" s="402"/>
      <c r="BH861" s="403"/>
      <c r="BI861" s="405"/>
      <c r="BJ861" s="405"/>
      <c r="BK861" s="405"/>
      <c r="BL861" s="405"/>
      <c r="BM861" s="514"/>
    </row>
    <row r="862" ht="18.75" customHeight="1">
      <c r="A862" s="400" t="str">
        <f t="shared" si="4"/>
        <v/>
      </c>
      <c r="B862" s="341"/>
      <c r="C862" s="559"/>
      <c r="D862" s="341"/>
      <c r="E862" s="638"/>
      <c r="F862" s="393"/>
      <c r="G862" s="341" t="str">
        <f t="array" ref="G862">IF(C862="","",XLOOKUP(C862,'Master Data'!K:K,'Master Data'!N:N,"Input in Master Data",0,1))</f>
        <v/>
      </c>
      <c r="H862" s="341" t="str">
        <f t="array" ref="H862">IF(C862="","",XLOOKUP(C862,'Master Data'!K:K,'Master Data'!O:O,"Input in Master Data",0,1))</f>
        <v/>
      </c>
      <c r="I862" s="341" t="str">
        <f t="array" ref="I862">if(U862="","",XLOOKUP(U862,Master[Company],Master[Blow],"Unknown",0,1))</f>
        <v/>
      </c>
      <c r="J862" s="341" t="str">
        <f t="array" ref="J862">if(U862="","",XLOOKUP(U862,Master[Company],Master[Pigging],"Unknown",0,1))</f>
        <v/>
      </c>
      <c r="K862" s="341" t="str">
        <f t="array" ref="K862">if(U862="","",XLOOKUP(U862,Master[Company],Master[Load Method],"Unknown",0,1))</f>
        <v/>
      </c>
      <c r="L862" s="341" t="str">
        <f t="array" ref="L862">if(U862="","",XLOOKUP(U862,Master[Company],Master[Line Distance],"Unknown",0,1))</f>
        <v/>
      </c>
      <c r="M862" s="394"/>
      <c r="N862" s="341"/>
      <c r="O862" s="341"/>
      <c r="P862" s="341" t="str">
        <f t="array" ref="P862">if(U862="","",XLOOKUP(U862,Master[Company],Master[Terms],"NA",0,1))</f>
        <v/>
      </c>
      <c r="Q862" s="341" t="str">
        <f t="shared" si="1"/>
        <v/>
      </c>
      <c r="R862" s="341" t="str">
        <f t="array" ref="R862">if(U862="","",XLOOKUP(U862,Master[Company],Master[Group],"NA",0,1))</f>
        <v/>
      </c>
      <c r="S862" s="341" t="str">
        <f t="array" ref="S862">if(U862="","",XLOOKUP(U862,Master[Company],Master[Loading Location],"NA",0,1))</f>
        <v/>
      </c>
      <c r="T862" s="341" t="str">
        <f t="array" ref="T862">if(U862="","",XLOOKUP(U862,Master[Company],Master[Acronym],"NA",0,1))</f>
        <v/>
      </c>
      <c r="U862" s="341"/>
      <c r="V862" s="342"/>
      <c r="W862" s="342"/>
      <c r="X862" s="341" t="str">
        <f t="shared" si="2"/>
        <v/>
      </c>
      <c r="Y862" s="341" t="str">
        <f t="shared" si="3"/>
        <v/>
      </c>
      <c r="Z862" s="341"/>
      <c r="AA862" s="341"/>
      <c r="AB862" s="341"/>
      <c r="AC862" s="401"/>
      <c r="AD862" s="563"/>
      <c r="AE862" s="564"/>
      <c r="AF862" s="564"/>
      <c r="AG862" s="564"/>
      <c r="AH862" s="564"/>
      <c r="AI862" s="564"/>
      <c r="AJ862" s="564"/>
      <c r="AK862" s="564"/>
      <c r="AL862" s="563"/>
      <c r="AM862" s="564"/>
      <c r="AN862" s="564"/>
      <c r="AO862" s="564"/>
      <c r="AP862" s="564"/>
      <c r="AQ862" s="564"/>
      <c r="AR862" s="564"/>
      <c r="AS862" s="564"/>
      <c r="AT862" s="401"/>
      <c r="AU862" s="399"/>
      <c r="AV862" s="617"/>
      <c r="AW862" s="401"/>
      <c r="AX862" s="401"/>
      <c r="AY862" s="341"/>
      <c r="AZ862" s="341"/>
      <c r="BA862" s="341"/>
      <c r="BB862" s="341"/>
      <c r="BC862" s="341"/>
      <c r="BD862" s="401"/>
      <c r="BE862" s="341"/>
      <c r="BF862" s="341"/>
      <c r="BG862" s="402"/>
      <c r="BH862" s="403"/>
      <c r="BI862" s="405"/>
      <c r="BJ862" s="405"/>
      <c r="BK862" s="405"/>
      <c r="BL862" s="405"/>
      <c r="BM862" s="514"/>
    </row>
    <row r="863" ht="18.75" customHeight="1">
      <c r="A863" s="400" t="str">
        <f t="shared" si="4"/>
        <v/>
      </c>
      <c r="B863" s="341"/>
      <c r="C863" s="559"/>
      <c r="D863" s="341"/>
      <c r="E863" s="638"/>
      <c r="F863" s="393"/>
      <c r="G863" s="341" t="str">
        <f t="array" ref="G863">IF(C863="","",XLOOKUP(C863,'Master Data'!K:K,'Master Data'!N:N,"Input in Master Data",0,1))</f>
        <v/>
      </c>
      <c r="H863" s="341" t="str">
        <f t="array" ref="H863">IF(C863="","",XLOOKUP(C863,'Master Data'!K:K,'Master Data'!O:O,"Input in Master Data",0,1))</f>
        <v/>
      </c>
      <c r="I863" s="341" t="str">
        <f t="array" ref="I863">if(U863="","",XLOOKUP(U863,Master[Company],Master[Blow],"Unknown",0,1))</f>
        <v/>
      </c>
      <c r="J863" s="341" t="str">
        <f t="array" ref="J863">if(U863="","",XLOOKUP(U863,Master[Company],Master[Pigging],"Unknown",0,1))</f>
        <v/>
      </c>
      <c r="K863" s="341" t="str">
        <f t="array" ref="K863">if(U863="","",XLOOKUP(U863,Master[Company],Master[Load Method],"Unknown",0,1))</f>
        <v/>
      </c>
      <c r="L863" s="341" t="str">
        <f t="array" ref="L863">if(U863="","",XLOOKUP(U863,Master[Company],Master[Line Distance],"Unknown",0,1))</f>
        <v/>
      </c>
      <c r="M863" s="394"/>
      <c r="N863" s="341"/>
      <c r="O863" s="341"/>
      <c r="P863" s="341" t="str">
        <f t="array" ref="P863">if(U863="","",XLOOKUP(U863,Master[Company],Master[Terms],"NA",0,1))</f>
        <v/>
      </c>
      <c r="Q863" s="341" t="str">
        <f t="shared" si="1"/>
        <v/>
      </c>
      <c r="R863" s="341" t="str">
        <f t="array" ref="R863">if(U863="","",XLOOKUP(U863,Master[Company],Master[Group],"NA",0,1))</f>
        <v/>
      </c>
      <c r="S863" s="341" t="str">
        <f t="array" ref="S863">if(U863="","",XLOOKUP(U863,Master[Company],Master[Loading Location],"NA",0,1))</f>
        <v/>
      </c>
      <c r="T863" s="341" t="str">
        <f t="array" ref="T863">if(U863="","",XLOOKUP(U863,Master[Company],Master[Acronym],"NA",0,1))</f>
        <v/>
      </c>
      <c r="U863" s="341"/>
      <c r="V863" s="342"/>
      <c r="W863" s="342"/>
      <c r="X863" s="341" t="str">
        <f t="shared" si="2"/>
        <v/>
      </c>
      <c r="Y863" s="341" t="str">
        <f t="shared" si="3"/>
        <v/>
      </c>
      <c r="Z863" s="341"/>
      <c r="AA863" s="341"/>
      <c r="AB863" s="341"/>
      <c r="AC863" s="401"/>
      <c r="AD863" s="563"/>
      <c r="AE863" s="564"/>
      <c r="AF863" s="564"/>
      <c r="AG863" s="564"/>
      <c r="AH863" s="564"/>
      <c r="AI863" s="564"/>
      <c r="AJ863" s="564"/>
      <c r="AK863" s="564"/>
      <c r="AL863" s="563"/>
      <c r="AM863" s="564"/>
      <c r="AN863" s="564"/>
      <c r="AO863" s="564"/>
      <c r="AP863" s="564"/>
      <c r="AQ863" s="564"/>
      <c r="AR863" s="564"/>
      <c r="AS863" s="564"/>
      <c r="AT863" s="401"/>
      <c r="AU863" s="399"/>
      <c r="AV863" s="617"/>
      <c r="AW863" s="401"/>
      <c r="AX863" s="401"/>
      <c r="AY863" s="341"/>
      <c r="AZ863" s="341"/>
      <c r="BA863" s="341"/>
      <c r="BB863" s="341"/>
      <c r="BC863" s="341"/>
      <c r="BD863" s="401"/>
      <c r="BE863" s="341"/>
      <c r="BF863" s="341"/>
      <c r="BG863" s="402"/>
      <c r="BH863" s="403"/>
      <c r="BI863" s="405"/>
      <c r="BJ863" s="405"/>
      <c r="BK863" s="405"/>
      <c r="BL863" s="405"/>
      <c r="BM863" s="514"/>
    </row>
    <row r="864" ht="18.75" customHeight="1">
      <c r="A864" s="400" t="str">
        <f t="shared" si="4"/>
        <v/>
      </c>
      <c r="B864" s="341"/>
      <c r="C864" s="559"/>
      <c r="D864" s="341"/>
      <c r="E864" s="638"/>
      <c r="F864" s="393"/>
      <c r="G864" s="341" t="str">
        <f t="array" ref="G864">IF(C864="","",XLOOKUP(C864,'Master Data'!K:K,'Master Data'!N:N,"Input in Master Data",0,1))</f>
        <v/>
      </c>
      <c r="H864" s="341" t="str">
        <f t="array" ref="H864">IF(C864="","",XLOOKUP(C864,'Master Data'!K:K,'Master Data'!O:O,"Input in Master Data",0,1))</f>
        <v/>
      </c>
      <c r="I864" s="341" t="str">
        <f t="array" ref="I864">if(U864="","",XLOOKUP(U864,Master[Company],Master[Blow],"Unknown",0,1))</f>
        <v/>
      </c>
      <c r="J864" s="341" t="str">
        <f t="array" ref="J864">if(U864="","",XLOOKUP(U864,Master[Company],Master[Pigging],"Unknown",0,1))</f>
        <v/>
      </c>
      <c r="K864" s="341" t="str">
        <f t="array" ref="K864">if(U864="","",XLOOKUP(U864,Master[Company],Master[Load Method],"Unknown",0,1))</f>
        <v/>
      </c>
      <c r="L864" s="341" t="str">
        <f t="array" ref="L864">if(U864="","",XLOOKUP(U864,Master[Company],Master[Line Distance],"Unknown",0,1))</f>
        <v/>
      </c>
      <c r="M864" s="394"/>
      <c r="N864" s="341"/>
      <c r="O864" s="341"/>
      <c r="P864" s="341" t="str">
        <f t="array" ref="P864">if(U864="","",XLOOKUP(U864,Master[Company],Master[Terms],"NA",0,1))</f>
        <v/>
      </c>
      <c r="Q864" s="341" t="str">
        <f t="shared" si="1"/>
        <v/>
      </c>
      <c r="R864" s="341" t="str">
        <f t="array" ref="R864">if(U864="","",XLOOKUP(U864,Master[Company],Master[Group],"NA",0,1))</f>
        <v/>
      </c>
      <c r="S864" s="341" t="str">
        <f t="array" ref="S864">if(U864="","",XLOOKUP(U864,Master[Company],Master[Loading Location],"NA",0,1))</f>
        <v/>
      </c>
      <c r="T864" s="341" t="str">
        <f t="array" ref="T864">if(U864="","",XLOOKUP(U864,Master[Company],Master[Acronym],"NA",0,1))</f>
        <v/>
      </c>
      <c r="U864" s="341"/>
      <c r="V864" s="342"/>
      <c r="W864" s="342"/>
      <c r="X864" s="341" t="str">
        <f t="shared" si="2"/>
        <v/>
      </c>
      <c r="Y864" s="341" t="str">
        <f t="shared" si="3"/>
        <v/>
      </c>
      <c r="Z864" s="341"/>
      <c r="AA864" s="341"/>
      <c r="AB864" s="341"/>
      <c r="AC864" s="401"/>
      <c r="AD864" s="563"/>
      <c r="AE864" s="564"/>
      <c r="AF864" s="564"/>
      <c r="AG864" s="564"/>
      <c r="AH864" s="564"/>
      <c r="AI864" s="564"/>
      <c r="AJ864" s="564"/>
      <c r="AK864" s="564"/>
      <c r="AL864" s="563"/>
      <c r="AM864" s="564"/>
      <c r="AN864" s="564"/>
      <c r="AO864" s="564"/>
      <c r="AP864" s="564"/>
      <c r="AQ864" s="564"/>
      <c r="AR864" s="564"/>
      <c r="AS864" s="564"/>
      <c r="AT864" s="401"/>
      <c r="AU864" s="399"/>
      <c r="AV864" s="617"/>
      <c r="AW864" s="401"/>
      <c r="AX864" s="401"/>
      <c r="AY864" s="341"/>
      <c r="AZ864" s="341"/>
      <c r="BA864" s="341"/>
      <c r="BB864" s="341"/>
      <c r="BC864" s="341"/>
      <c r="BD864" s="401"/>
      <c r="BE864" s="341"/>
      <c r="BF864" s="341"/>
      <c r="BG864" s="402"/>
      <c r="BH864" s="403"/>
      <c r="BI864" s="405"/>
      <c r="BJ864" s="405"/>
      <c r="BK864" s="405"/>
      <c r="BL864" s="405"/>
      <c r="BM864" s="514"/>
    </row>
    <row r="865" ht="18.75" customHeight="1">
      <c r="A865" s="400" t="str">
        <f t="shared" si="4"/>
        <v/>
      </c>
      <c r="B865" s="341"/>
      <c r="C865" s="559"/>
      <c r="D865" s="341"/>
      <c r="E865" s="638"/>
      <c r="F865" s="393"/>
      <c r="G865" s="341" t="str">
        <f t="array" ref="G865">IF(C865="","",XLOOKUP(C865,'Master Data'!K:K,'Master Data'!N:N,"Input in Master Data",0,1))</f>
        <v/>
      </c>
      <c r="H865" s="341" t="str">
        <f t="array" ref="H865">IF(C865="","",XLOOKUP(C865,'Master Data'!K:K,'Master Data'!O:O,"Input in Master Data",0,1))</f>
        <v/>
      </c>
      <c r="I865" s="341" t="str">
        <f t="array" ref="I865">if(U865="","",XLOOKUP(U865,Master[Company],Master[Blow],"Unknown",0,1))</f>
        <v/>
      </c>
      <c r="J865" s="341" t="str">
        <f t="array" ref="J865">if(U865="","",XLOOKUP(U865,Master[Company],Master[Pigging],"Unknown",0,1))</f>
        <v/>
      </c>
      <c r="K865" s="341" t="str">
        <f t="array" ref="K865">if(U865="","",XLOOKUP(U865,Master[Company],Master[Load Method],"Unknown",0,1))</f>
        <v/>
      </c>
      <c r="L865" s="341" t="str">
        <f t="array" ref="L865">if(U865="","",XLOOKUP(U865,Master[Company],Master[Line Distance],"Unknown",0,1))</f>
        <v/>
      </c>
      <c r="M865" s="394"/>
      <c r="N865" s="341"/>
      <c r="O865" s="341"/>
      <c r="P865" s="341" t="str">
        <f t="array" ref="P865">if(U865="","",XLOOKUP(U865,Master[Company],Master[Terms],"NA",0,1))</f>
        <v/>
      </c>
      <c r="Q865" s="341" t="str">
        <f t="shared" si="1"/>
        <v/>
      </c>
      <c r="R865" s="341" t="str">
        <f t="array" ref="R865">if(U865="","",XLOOKUP(U865,Master[Company],Master[Group],"NA",0,1))</f>
        <v/>
      </c>
      <c r="S865" s="341" t="str">
        <f t="array" ref="S865">if(U865="","",XLOOKUP(U865,Master[Company],Master[Loading Location],"NA",0,1))</f>
        <v/>
      </c>
      <c r="T865" s="341" t="str">
        <f t="array" ref="T865">if(U865="","",XLOOKUP(U865,Master[Company],Master[Acronym],"NA",0,1))</f>
        <v/>
      </c>
      <c r="U865" s="341"/>
      <c r="V865" s="342"/>
      <c r="W865" s="342"/>
      <c r="X865" s="341" t="str">
        <f t="shared" si="2"/>
        <v/>
      </c>
      <c r="Y865" s="341" t="str">
        <f t="shared" si="3"/>
        <v/>
      </c>
      <c r="Z865" s="341"/>
      <c r="AA865" s="341"/>
      <c r="AB865" s="341"/>
      <c r="AC865" s="401"/>
      <c r="AD865" s="563"/>
      <c r="AE865" s="564"/>
      <c r="AF865" s="564"/>
      <c r="AG865" s="564"/>
      <c r="AH865" s="564"/>
      <c r="AI865" s="564"/>
      <c r="AJ865" s="564"/>
      <c r="AK865" s="564"/>
      <c r="AL865" s="563"/>
      <c r="AM865" s="564"/>
      <c r="AN865" s="564"/>
      <c r="AO865" s="564"/>
      <c r="AP865" s="564"/>
      <c r="AQ865" s="564"/>
      <c r="AR865" s="564"/>
      <c r="AS865" s="564"/>
      <c r="AT865" s="401"/>
      <c r="AU865" s="399"/>
      <c r="AV865" s="617"/>
      <c r="AW865" s="401"/>
      <c r="AX865" s="401"/>
      <c r="AY865" s="341"/>
      <c r="AZ865" s="341"/>
      <c r="BA865" s="341"/>
      <c r="BB865" s="341"/>
      <c r="BC865" s="341"/>
      <c r="BD865" s="401"/>
      <c r="BE865" s="341"/>
      <c r="BF865" s="341"/>
      <c r="BG865" s="402"/>
      <c r="BH865" s="403"/>
      <c r="BI865" s="405"/>
      <c r="BJ865" s="405"/>
      <c r="BK865" s="405"/>
      <c r="BL865" s="405"/>
      <c r="BM865" s="514"/>
    </row>
    <row r="866" ht="18.75" customHeight="1">
      <c r="A866" s="400" t="str">
        <f t="shared" si="4"/>
        <v/>
      </c>
      <c r="B866" s="341"/>
      <c r="C866" s="559"/>
      <c r="D866" s="341"/>
      <c r="E866" s="638"/>
      <c r="F866" s="393"/>
      <c r="G866" s="341" t="str">
        <f t="array" ref="G866">IF(C866="","",XLOOKUP(C866,'Master Data'!K:K,'Master Data'!N:N,"Input in Master Data",0,1))</f>
        <v/>
      </c>
      <c r="H866" s="341" t="str">
        <f t="array" ref="H866">IF(C866="","",XLOOKUP(C866,'Master Data'!K:K,'Master Data'!O:O,"Input in Master Data",0,1))</f>
        <v/>
      </c>
      <c r="I866" s="341" t="str">
        <f t="array" ref="I866">if(U866="","",XLOOKUP(U866,Master[Company],Master[Blow],"Unknown",0,1))</f>
        <v/>
      </c>
      <c r="J866" s="341" t="str">
        <f t="array" ref="J866">if(U866="","",XLOOKUP(U866,Master[Company],Master[Pigging],"Unknown",0,1))</f>
        <v/>
      </c>
      <c r="K866" s="341" t="str">
        <f t="array" ref="K866">if(U866="","",XLOOKUP(U866,Master[Company],Master[Load Method],"Unknown",0,1))</f>
        <v/>
      </c>
      <c r="L866" s="341" t="str">
        <f t="array" ref="L866">if(U866="","",XLOOKUP(U866,Master[Company],Master[Line Distance],"Unknown",0,1))</f>
        <v/>
      </c>
      <c r="M866" s="394"/>
      <c r="N866" s="341"/>
      <c r="O866" s="341"/>
      <c r="P866" s="341" t="str">
        <f t="array" ref="P866">if(U866="","",XLOOKUP(U866,Master[Company],Master[Terms],"NA",0,1))</f>
        <v/>
      </c>
      <c r="Q866" s="341" t="str">
        <f t="shared" si="1"/>
        <v/>
      </c>
      <c r="R866" s="341" t="str">
        <f t="array" ref="R866">if(U866="","",XLOOKUP(U866,Master[Company],Master[Group],"NA",0,1))</f>
        <v/>
      </c>
      <c r="S866" s="341" t="str">
        <f t="array" ref="S866">if(U866="","",XLOOKUP(U866,Master[Company],Master[Loading Location],"NA",0,1))</f>
        <v/>
      </c>
      <c r="T866" s="341" t="str">
        <f t="array" ref="T866">if(U866="","",XLOOKUP(U866,Master[Company],Master[Acronym],"NA",0,1))</f>
        <v/>
      </c>
      <c r="U866" s="341"/>
      <c r="V866" s="342"/>
      <c r="W866" s="342"/>
      <c r="X866" s="341" t="str">
        <f t="shared" si="2"/>
        <v/>
      </c>
      <c r="Y866" s="341" t="str">
        <f t="shared" si="3"/>
        <v/>
      </c>
      <c r="Z866" s="341"/>
      <c r="AA866" s="341"/>
      <c r="AB866" s="341"/>
      <c r="AC866" s="401"/>
      <c r="AD866" s="563"/>
      <c r="AE866" s="564"/>
      <c r="AF866" s="564"/>
      <c r="AG866" s="564"/>
      <c r="AH866" s="564"/>
      <c r="AI866" s="564"/>
      <c r="AJ866" s="564"/>
      <c r="AK866" s="564"/>
      <c r="AL866" s="563"/>
      <c r="AM866" s="564"/>
      <c r="AN866" s="564"/>
      <c r="AO866" s="564"/>
      <c r="AP866" s="564"/>
      <c r="AQ866" s="564"/>
      <c r="AR866" s="564"/>
      <c r="AS866" s="564"/>
      <c r="AT866" s="401"/>
      <c r="AU866" s="399"/>
      <c r="AV866" s="617"/>
      <c r="AW866" s="401"/>
      <c r="AX866" s="401"/>
      <c r="AY866" s="341"/>
      <c r="AZ866" s="341"/>
      <c r="BA866" s="341"/>
      <c r="BB866" s="341"/>
      <c r="BC866" s="341"/>
      <c r="BD866" s="401"/>
      <c r="BE866" s="341"/>
      <c r="BF866" s="341"/>
      <c r="BG866" s="402"/>
      <c r="BH866" s="403"/>
      <c r="BI866" s="405"/>
      <c r="BJ866" s="405"/>
      <c r="BK866" s="405"/>
      <c r="BL866" s="405"/>
      <c r="BM866" s="514"/>
    </row>
    <row r="867" ht="18.75" customHeight="1">
      <c r="A867" s="400" t="str">
        <f t="shared" si="4"/>
        <v/>
      </c>
      <c r="B867" s="341"/>
      <c r="C867" s="559"/>
      <c r="D867" s="341"/>
      <c r="E867" s="638"/>
      <c r="F867" s="393"/>
      <c r="G867" s="341" t="str">
        <f t="array" ref="G867">IF(C867="","",XLOOKUP(C867,'Master Data'!K:K,'Master Data'!N:N,"Input in Master Data",0,1))</f>
        <v/>
      </c>
      <c r="H867" s="341" t="str">
        <f t="array" ref="H867">IF(C867="","",XLOOKUP(C867,'Master Data'!K:K,'Master Data'!O:O,"Input in Master Data",0,1))</f>
        <v/>
      </c>
      <c r="I867" s="341" t="str">
        <f t="array" ref="I867">if(U867="","",XLOOKUP(U867,Master[Company],Master[Blow],"Unknown",0,1))</f>
        <v/>
      </c>
      <c r="J867" s="341" t="str">
        <f t="array" ref="J867">if(U867="","",XLOOKUP(U867,Master[Company],Master[Pigging],"Unknown",0,1))</f>
        <v/>
      </c>
      <c r="K867" s="341" t="str">
        <f t="array" ref="K867">if(U867="","",XLOOKUP(U867,Master[Company],Master[Load Method],"Unknown",0,1))</f>
        <v/>
      </c>
      <c r="L867" s="341" t="str">
        <f t="array" ref="L867">if(U867="","",XLOOKUP(U867,Master[Company],Master[Line Distance],"Unknown",0,1))</f>
        <v/>
      </c>
      <c r="M867" s="394"/>
      <c r="N867" s="341"/>
      <c r="O867" s="341"/>
      <c r="P867" s="341" t="str">
        <f t="array" ref="P867">if(U867="","",XLOOKUP(U867,Master[Company],Master[Terms],"NA",0,1))</f>
        <v/>
      </c>
      <c r="Q867" s="341" t="str">
        <f t="shared" si="1"/>
        <v/>
      </c>
      <c r="R867" s="341" t="str">
        <f t="array" ref="R867">if(U867="","",XLOOKUP(U867,Master[Company],Master[Group],"NA",0,1))</f>
        <v/>
      </c>
      <c r="S867" s="341" t="str">
        <f t="array" ref="S867">if(U867="","",XLOOKUP(U867,Master[Company],Master[Loading Location],"NA",0,1))</f>
        <v/>
      </c>
      <c r="T867" s="341" t="str">
        <f t="array" ref="T867">if(U867="","",XLOOKUP(U867,Master[Company],Master[Acronym],"NA",0,1))</f>
        <v/>
      </c>
      <c r="U867" s="341"/>
      <c r="V867" s="342"/>
      <c r="W867" s="342"/>
      <c r="X867" s="341" t="str">
        <f t="shared" si="2"/>
        <v/>
      </c>
      <c r="Y867" s="341" t="str">
        <f t="shared" si="3"/>
        <v/>
      </c>
      <c r="Z867" s="341"/>
      <c r="AA867" s="341"/>
      <c r="AB867" s="341"/>
      <c r="AC867" s="401"/>
      <c r="AD867" s="563"/>
      <c r="AE867" s="564"/>
      <c r="AF867" s="564"/>
      <c r="AG867" s="564"/>
      <c r="AH867" s="564"/>
      <c r="AI867" s="564"/>
      <c r="AJ867" s="564"/>
      <c r="AK867" s="564"/>
      <c r="AL867" s="563"/>
      <c r="AM867" s="564"/>
      <c r="AN867" s="564"/>
      <c r="AO867" s="564"/>
      <c r="AP867" s="564"/>
      <c r="AQ867" s="564"/>
      <c r="AR867" s="564"/>
      <c r="AS867" s="564"/>
      <c r="AT867" s="401"/>
      <c r="AU867" s="399"/>
      <c r="AV867" s="617"/>
      <c r="AW867" s="401"/>
      <c r="AX867" s="401"/>
      <c r="AY867" s="341"/>
      <c r="AZ867" s="341"/>
      <c r="BA867" s="341"/>
      <c r="BB867" s="341"/>
      <c r="BC867" s="341"/>
      <c r="BD867" s="401"/>
      <c r="BE867" s="341"/>
      <c r="BF867" s="341"/>
      <c r="BG867" s="402"/>
      <c r="BH867" s="403"/>
      <c r="BI867" s="405"/>
      <c r="BJ867" s="405"/>
      <c r="BK867" s="405"/>
      <c r="BL867" s="405"/>
      <c r="BM867" s="514"/>
    </row>
    <row r="868" ht="18.75" customHeight="1">
      <c r="A868" s="400" t="str">
        <f t="shared" si="4"/>
        <v/>
      </c>
      <c r="B868" s="341"/>
      <c r="C868" s="559"/>
      <c r="D868" s="341"/>
      <c r="E868" s="638"/>
      <c r="F868" s="393"/>
      <c r="G868" s="341" t="str">
        <f t="array" ref="G868">IF(C868="","",XLOOKUP(C868,'Master Data'!K:K,'Master Data'!N:N,"Input in Master Data",0,1))</f>
        <v/>
      </c>
      <c r="H868" s="341" t="str">
        <f t="array" ref="H868">IF(C868="","",XLOOKUP(C868,'Master Data'!K:K,'Master Data'!O:O,"Input in Master Data",0,1))</f>
        <v/>
      </c>
      <c r="I868" s="341" t="str">
        <f t="array" ref="I868">if(U868="","",XLOOKUP(U868,Master[Company],Master[Blow],"Unknown",0,1))</f>
        <v/>
      </c>
      <c r="J868" s="341" t="str">
        <f t="array" ref="J868">if(U868="","",XLOOKUP(U868,Master[Company],Master[Pigging],"Unknown",0,1))</f>
        <v/>
      </c>
      <c r="K868" s="341" t="str">
        <f t="array" ref="K868">if(U868="","",XLOOKUP(U868,Master[Company],Master[Load Method],"Unknown",0,1))</f>
        <v/>
      </c>
      <c r="L868" s="341" t="str">
        <f t="array" ref="L868">if(U868="","",XLOOKUP(U868,Master[Company],Master[Line Distance],"Unknown",0,1))</f>
        <v/>
      </c>
      <c r="M868" s="394"/>
      <c r="N868" s="341"/>
      <c r="O868" s="341"/>
      <c r="P868" s="341" t="str">
        <f t="array" ref="P868">if(U868="","",XLOOKUP(U868,Master[Company],Master[Terms],"NA",0,1))</f>
        <v/>
      </c>
      <c r="Q868" s="341" t="str">
        <f t="shared" si="1"/>
        <v/>
      </c>
      <c r="R868" s="341" t="str">
        <f t="array" ref="R868">if(U868="","",XLOOKUP(U868,Master[Company],Master[Group],"NA",0,1))</f>
        <v/>
      </c>
      <c r="S868" s="341" t="str">
        <f t="array" ref="S868">if(U868="","",XLOOKUP(U868,Master[Company],Master[Loading Location],"NA",0,1))</f>
        <v/>
      </c>
      <c r="T868" s="341" t="str">
        <f t="array" ref="T868">if(U868="","",XLOOKUP(U868,Master[Company],Master[Acronym],"NA",0,1))</f>
        <v/>
      </c>
      <c r="U868" s="341"/>
      <c r="V868" s="342"/>
      <c r="W868" s="342"/>
      <c r="X868" s="341" t="str">
        <f t="shared" si="2"/>
        <v/>
      </c>
      <c r="Y868" s="341" t="str">
        <f t="shared" si="3"/>
        <v/>
      </c>
      <c r="Z868" s="341"/>
      <c r="AA868" s="341"/>
      <c r="AB868" s="341"/>
      <c r="AC868" s="401"/>
      <c r="AD868" s="563"/>
      <c r="AE868" s="564"/>
      <c r="AF868" s="564"/>
      <c r="AG868" s="564"/>
      <c r="AH868" s="564"/>
      <c r="AI868" s="564"/>
      <c r="AJ868" s="564"/>
      <c r="AK868" s="564"/>
      <c r="AL868" s="563"/>
      <c r="AM868" s="564"/>
      <c r="AN868" s="564"/>
      <c r="AO868" s="564"/>
      <c r="AP868" s="564"/>
      <c r="AQ868" s="564"/>
      <c r="AR868" s="564"/>
      <c r="AS868" s="564"/>
      <c r="AT868" s="401"/>
      <c r="AU868" s="399"/>
      <c r="AV868" s="617"/>
      <c r="AW868" s="401"/>
      <c r="AX868" s="401"/>
      <c r="AY868" s="341"/>
      <c r="AZ868" s="341"/>
      <c r="BA868" s="341"/>
      <c r="BB868" s="341"/>
      <c r="BC868" s="341"/>
      <c r="BD868" s="401"/>
      <c r="BE868" s="341"/>
      <c r="BF868" s="341"/>
      <c r="BG868" s="402"/>
      <c r="BH868" s="403"/>
      <c r="BI868" s="405"/>
      <c r="BJ868" s="405"/>
      <c r="BK868" s="405"/>
      <c r="BL868" s="405"/>
      <c r="BM868" s="514"/>
    </row>
    <row r="869" ht="18.75" customHeight="1">
      <c r="A869" s="400" t="str">
        <f t="shared" si="4"/>
        <v/>
      </c>
      <c r="B869" s="341"/>
      <c r="C869" s="559"/>
      <c r="D869" s="341"/>
      <c r="E869" s="638"/>
      <c r="F869" s="393"/>
      <c r="G869" s="341" t="str">
        <f t="array" ref="G869">IF(C869="","",XLOOKUP(C869,'Master Data'!K:K,'Master Data'!N:N,"Input in Master Data",0,1))</f>
        <v/>
      </c>
      <c r="H869" s="341" t="str">
        <f t="array" ref="H869">IF(C869="","",XLOOKUP(C869,'Master Data'!K:K,'Master Data'!O:O,"Input in Master Data",0,1))</f>
        <v/>
      </c>
      <c r="I869" s="341" t="str">
        <f t="array" ref="I869">if(U869="","",XLOOKUP(U869,Master[Company],Master[Blow],"Unknown",0,1))</f>
        <v/>
      </c>
      <c r="J869" s="341" t="str">
        <f t="array" ref="J869">if(U869="","",XLOOKUP(U869,Master[Company],Master[Pigging],"Unknown",0,1))</f>
        <v/>
      </c>
      <c r="K869" s="341" t="str">
        <f t="array" ref="K869">if(U869="","",XLOOKUP(U869,Master[Company],Master[Load Method],"Unknown",0,1))</f>
        <v/>
      </c>
      <c r="L869" s="341" t="str">
        <f t="array" ref="L869">if(U869="","",XLOOKUP(U869,Master[Company],Master[Line Distance],"Unknown",0,1))</f>
        <v/>
      </c>
      <c r="M869" s="394"/>
      <c r="N869" s="341"/>
      <c r="O869" s="341"/>
      <c r="P869" s="341" t="str">
        <f t="array" ref="P869">if(U869="","",XLOOKUP(U869,Master[Company],Master[Terms],"NA",0,1))</f>
        <v/>
      </c>
      <c r="Q869" s="341" t="str">
        <f t="shared" si="1"/>
        <v/>
      </c>
      <c r="R869" s="341" t="str">
        <f t="array" ref="R869">if(U869="","",XLOOKUP(U869,Master[Company],Master[Group],"NA",0,1))</f>
        <v/>
      </c>
      <c r="S869" s="341" t="str">
        <f t="array" ref="S869">if(U869="","",XLOOKUP(U869,Master[Company],Master[Loading Location],"NA",0,1))</f>
        <v/>
      </c>
      <c r="T869" s="341" t="str">
        <f t="array" ref="T869">if(U869="","",XLOOKUP(U869,Master[Company],Master[Acronym],"NA",0,1))</f>
        <v/>
      </c>
      <c r="U869" s="341"/>
      <c r="V869" s="342"/>
      <c r="W869" s="342"/>
      <c r="X869" s="341" t="str">
        <f t="shared" si="2"/>
        <v/>
      </c>
      <c r="Y869" s="341" t="str">
        <f t="shared" si="3"/>
        <v/>
      </c>
      <c r="Z869" s="341"/>
      <c r="AA869" s="341"/>
      <c r="AB869" s="341"/>
      <c r="AC869" s="401"/>
      <c r="AD869" s="563"/>
      <c r="AE869" s="564"/>
      <c r="AF869" s="564"/>
      <c r="AG869" s="564"/>
      <c r="AH869" s="564"/>
      <c r="AI869" s="564"/>
      <c r="AJ869" s="564"/>
      <c r="AK869" s="564"/>
      <c r="AL869" s="563"/>
      <c r="AM869" s="564"/>
      <c r="AN869" s="564"/>
      <c r="AO869" s="564"/>
      <c r="AP869" s="564"/>
      <c r="AQ869" s="564"/>
      <c r="AR869" s="564"/>
      <c r="AS869" s="564"/>
      <c r="AT869" s="401"/>
      <c r="AU869" s="399"/>
      <c r="AV869" s="617"/>
      <c r="AW869" s="401"/>
      <c r="AX869" s="401"/>
      <c r="AY869" s="341"/>
      <c r="AZ869" s="341"/>
      <c r="BA869" s="341"/>
      <c r="BB869" s="341"/>
      <c r="BC869" s="341"/>
      <c r="BD869" s="401"/>
      <c r="BE869" s="341"/>
      <c r="BF869" s="341"/>
      <c r="BG869" s="402"/>
      <c r="BH869" s="403"/>
      <c r="BI869" s="405"/>
      <c r="BJ869" s="405"/>
      <c r="BK869" s="405"/>
      <c r="BL869" s="405"/>
      <c r="BM869" s="514"/>
    </row>
    <row r="870" ht="18.75" customHeight="1">
      <c r="A870" s="400" t="str">
        <f t="shared" si="4"/>
        <v/>
      </c>
      <c r="B870" s="341"/>
      <c r="C870" s="559"/>
      <c r="D870" s="341"/>
      <c r="E870" s="638"/>
      <c r="F870" s="393"/>
      <c r="G870" s="341" t="str">
        <f t="array" ref="G870">IF(C870="","",XLOOKUP(C870,'Master Data'!K:K,'Master Data'!N:N,"Input in Master Data",0,1))</f>
        <v/>
      </c>
      <c r="H870" s="341" t="str">
        <f t="array" ref="H870">IF(C870="","",XLOOKUP(C870,'Master Data'!K:K,'Master Data'!O:O,"Input in Master Data",0,1))</f>
        <v/>
      </c>
      <c r="I870" s="341" t="str">
        <f t="array" ref="I870">if(U870="","",XLOOKUP(U870,Master[Company],Master[Blow],"Unknown",0,1))</f>
        <v/>
      </c>
      <c r="J870" s="341" t="str">
        <f t="array" ref="J870">if(U870="","",XLOOKUP(U870,Master[Company],Master[Pigging],"Unknown",0,1))</f>
        <v/>
      </c>
      <c r="K870" s="341" t="str">
        <f t="array" ref="K870">if(U870="","",XLOOKUP(U870,Master[Company],Master[Load Method],"Unknown",0,1))</f>
        <v/>
      </c>
      <c r="L870" s="341" t="str">
        <f t="array" ref="L870">if(U870="","",XLOOKUP(U870,Master[Company],Master[Line Distance],"Unknown",0,1))</f>
        <v/>
      </c>
      <c r="M870" s="394"/>
      <c r="N870" s="341"/>
      <c r="O870" s="341"/>
      <c r="P870" s="341" t="str">
        <f t="array" ref="P870">if(U870="","",XLOOKUP(U870,Master[Company],Master[Terms],"NA",0,1))</f>
        <v/>
      </c>
      <c r="Q870" s="341" t="str">
        <f t="shared" si="1"/>
        <v/>
      </c>
      <c r="R870" s="341" t="str">
        <f t="array" ref="R870">if(U870="","",XLOOKUP(U870,Master[Company],Master[Group],"NA",0,1))</f>
        <v/>
      </c>
      <c r="S870" s="341" t="str">
        <f t="array" ref="S870">if(U870="","",XLOOKUP(U870,Master[Company],Master[Loading Location],"NA",0,1))</f>
        <v/>
      </c>
      <c r="T870" s="341" t="str">
        <f t="array" ref="T870">if(U870="","",XLOOKUP(U870,Master[Company],Master[Acronym],"NA",0,1))</f>
        <v/>
      </c>
      <c r="U870" s="341"/>
      <c r="V870" s="342"/>
      <c r="W870" s="342"/>
      <c r="X870" s="341" t="str">
        <f t="shared" si="2"/>
        <v/>
      </c>
      <c r="Y870" s="341" t="str">
        <f t="shared" si="3"/>
        <v/>
      </c>
      <c r="Z870" s="341"/>
      <c r="AA870" s="341"/>
      <c r="AB870" s="341"/>
      <c r="AC870" s="401"/>
      <c r="AD870" s="563"/>
      <c r="AE870" s="564"/>
      <c r="AF870" s="564"/>
      <c r="AG870" s="564"/>
      <c r="AH870" s="564"/>
      <c r="AI870" s="564"/>
      <c r="AJ870" s="564"/>
      <c r="AK870" s="564"/>
      <c r="AL870" s="563"/>
      <c r="AM870" s="564"/>
      <c r="AN870" s="564"/>
      <c r="AO870" s="564"/>
      <c r="AP870" s="564"/>
      <c r="AQ870" s="564"/>
      <c r="AR870" s="564"/>
      <c r="AS870" s="564"/>
      <c r="AT870" s="401"/>
      <c r="AU870" s="399"/>
      <c r="AV870" s="617"/>
      <c r="AW870" s="401"/>
      <c r="AX870" s="401"/>
      <c r="AY870" s="341"/>
      <c r="AZ870" s="341"/>
      <c r="BA870" s="341"/>
      <c r="BB870" s="341"/>
      <c r="BC870" s="341"/>
      <c r="BD870" s="401"/>
      <c r="BE870" s="341"/>
      <c r="BF870" s="341"/>
      <c r="BG870" s="402"/>
      <c r="BH870" s="403"/>
      <c r="BI870" s="405"/>
      <c r="BJ870" s="405"/>
      <c r="BK870" s="405"/>
      <c r="BL870" s="405"/>
      <c r="BM870" s="514"/>
    </row>
    <row r="871" ht="18.75" customHeight="1">
      <c r="A871" s="400" t="str">
        <f t="shared" si="4"/>
        <v/>
      </c>
      <c r="B871" s="341"/>
      <c r="C871" s="559"/>
      <c r="D871" s="341"/>
      <c r="E871" s="638"/>
      <c r="F871" s="393"/>
      <c r="G871" s="341" t="str">
        <f t="array" ref="G871">IF(C871="","",XLOOKUP(C871,'Master Data'!K:K,'Master Data'!N:N,"Input in Master Data",0,1))</f>
        <v/>
      </c>
      <c r="H871" s="341" t="str">
        <f t="array" ref="H871">IF(C871="","",XLOOKUP(C871,'Master Data'!K:K,'Master Data'!O:O,"Input in Master Data",0,1))</f>
        <v/>
      </c>
      <c r="I871" s="341" t="str">
        <f t="array" ref="I871">if(U871="","",XLOOKUP(U871,Master[Company],Master[Blow],"Unknown",0,1))</f>
        <v/>
      </c>
      <c r="J871" s="341" t="str">
        <f t="array" ref="J871">if(U871="","",XLOOKUP(U871,Master[Company],Master[Pigging],"Unknown",0,1))</f>
        <v/>
      </c>
      <c r="K871" s="341" t="str">
        <f t="array" ref="K871">if(U871="","",XLOOKUP(U871,Master[Company],Master[Load Method],"Unknown",0,1))</f>
        <v/>
      </c>
      <c r="L871" s="341" t="str">
        <f t="array" ref="L871">if(U871="","",XLOOKUP(U871,Master[Company],Master[Line Distance],"Unknown",0,1))</f>
        <v/>
      </c>
      <c r="M871" s="394"/>
      <c r="N871" s="341"/>
      <c r="O871" s="341"/>
      <c r="P871" s="341" t="str">
        <f t="array" ref="P871">if(U871="","",XLOOKUP(U871,Master[Company],Master[Terms],"NA",0,1))</f>
        <v/>
      </c>
      <c r="Q871" s="341" t="str">
        <f t="shared" si="1"/>
        <v/>
      </c>
      <c r="R871" s="341" t="str">
        <f t="array" ref="R871">if(U871="","",XLOOKUP(U871,Master[Company],Master[Group],"NA",0,1))</f>
        <v/>
      </c>
      <c r="S871" s="341" t="str">
        <f t="array" ref="S871">if(U871="","",XLOOKUP(U871,Master[Company],Master[Loading Location],"NA",0,1))</f>
        <v/>
      </c>
      <c r="T871" s="341" t="str">
        <f t="array" ref="T871">if(U871="","",XLOOKUP(U871,Master[Company],Master[Acronym],"NA",0,1))</f>
        <v/>
      </c>
      <c r="U871" s="341"/>
      <c r="V871" s="342"/>
      <c r="W871" s="342"/>
      <c r="X871" s="341" t="str">
        <f t="shared" si="2"/>
        <v/>
      </c>
      <c r="Y871" s="341" t="str">
        <f t="shared" si="3"/>
        <v/>
      </c>
      <c r="Z871" s="341"/>
      <c r="AA871" s="341"/>
      <c r="AB871" s="341"/>
      <c r="AC871" s="401"/>
      <c r="AD871" s="563"/>
      <c r="AE871" s="564"/>
      <c r="AF871" s="564"/>
      <c r="AG871" s="564"/>
      <c r="AH871" s="564"/>
      <c r="AI871" s="564"/>
      <c r="AJ871" s="564"/>
      <c r="AK871" s="564"/>
      <c r="AL871" s="563"/>
      <c r="AM871" s="564"/>
      <c r="AN871" s="564"/>
      <c r="AO871" s="564"/>
      <c r="AP871" s="564"/>
      <c r="AQ871" s="564"/>
      <c r="AR871" s="564"/>
      <c r="AS871" s="564"/>
      <c r="AT871" s="401"/>
      <c r="AU871" s="399"/>
      <c r="AV871" s="617"/>
      <c r="AW871" s="401"/>
      <c r="AX871" s="401"/>
      <c r="AY871" s="341"/>
      <c r="AZ871" s="341"/>
      <c r="BA871" s="341"/>
      <c r="BB871" s="341"/>
      <c r="BC871" s="341"/>
      <c r="BD871" s="401"/>
      <c r="BE871" s="341"/>
      <c r="BF871" s="341"/>
      <c r="BG871" s="402"/>
      <c r="BH871" s="403"/>
      <c r="BI871" s="405"/>
      <c r="BJ871" s="405"/>
      <c r="BK871" s="405"/>
      <c r="BL871" s="405"/>
      <c r="BM871" s="514"/>
    </row>
    <row r="872" ht="18.75" customHeight="1">
      <c r="A872" s="400" t="str">
        <f t="shared" si="4"/>
        <v/>
      </c>
      <c r="B872" s="341"/>
      <c r="C872" s="559"/>
      <c r="D872" s="341"/>
      <c r="E872" s="638"/>
      <c r="F872" s="393"/>
      <c r="G872" s="341" t="str">
        <f t="array" ref="G872">IF(C872="","",XLOOKUP(C872,'Master Data'!K:K,'Master Data'!N:N,"Input in Master Data",0,1))</f>
        <v/>
      </c>
      <c r="H872" s="341" t="str">
        <f t="array" ref="H872">IF(C872="","",XLOOKUP(C872,'Master Data'!K:K,'Master Data'!O:O,"Input in Master Data",0,1))</f>
        <v/>
      </c>
      <c r="I872" s="341" t="str">
        <f t="array" ref="I872">if(U872="","",XLOOKUP(U872,Master[Company],Master[Blow],"Unknown",0,1))</f>
        <v/>
      </c>
      <c r="J872" s="341" t="str">
        <f t="array" ref="J872">if(U872="","",XLOOKUP(U872,Master[Company],Master[Pigging],"Unknown",0,1))</f>
        <v/>
      </c>
      <c r="K872" s="341" t="str">
        <f t="array" ref="K872">if(U872="","",XLOOKUP(U872,Master[Company],Master[Load Method],"Unknown",0,1))</f>
        <v/>
      </c>
      <c r="L872" s="341" t="str">
        <f t="array" ref="L872">if(U872="","",XLOOKUP(U872,Master[Company],Master[Line Distance],"Unknown",0,1))</f>
        <v/>
      </c>
      <c r="M872" s="394"/>
      <c r="N872" s="341"/>
      <c r="O872" s="341"/>
      <c r="P872" s="341" t="str">
        <f t="array" ref="P872">if(U872="","",XLOOKUP(U872,Master[Company],Master[Terms],"NA",0,1))</f>
        <v/>
      </c>
      <c r="Q872" s="341" t="str">
        <f t="shared" si="1"/>
        <v/>
      </c>
      <c r="R872" s="341" t="str">
        <f t="array" ref="R872">if(U872="","",XLOOKUP(U872,Master[Company],Master[Group],"NA",0,1))</f>
        <v/>
      </c>
      <c r="S872" s="341" t="str">
        <f t="array" ref="S872">if(U872="","",XLOOKUP(U872,Master[Company],Master[Loading Location],"NA",0,1))</f>
        <v/>
      </c>
      <c r="T872" s="341" t="str">
        <f t="array" ref="T872">if(U872="","",XLOOKUP(U872,Master[Company],Master[Acronym],"NA",0,1))</f>
        <v/>
      </c>
      <c r="U872" s="341"/>
      <c r="V872" s="342"/>
      <c r="W872" s="342"/>
      <c r="X872" s="341" t="str">
        <f t="shared" si="2"/>
        <v/>
      </c>
      <c r="Y872" s="341" t="str">
        <f t="shared" si="3"/>
        <v/>
      </c>
      <c r="Z872" s="341"/>
      <c r="AA872" s="341"/>
      <c r="AB872" s="341"/>
      <c r="AC872" s="401"/>
      <c r="AD872" s="563"/>
      <c r="AE872" s="564"/>
      <c r="AF872" s="564"/>
      <c r="AG872" s="564"/>
      <c r="AH872" s="564"/>
      <c r="AI872" s="564"/>
      <c r="AJ872" s="564"/>
      <c r="AK872" s="564"/>
      <c r="AL872" s="563"/>
      <c r="AM872" s="564"/>
      <c r="AN872" s="564"/>
      <c r="AO872" s="564"/>
      <c r="AP872" s="564"/>
      <c r="AQ872" s="564"/>
      <c r="AR872" s="564"/>
      <c r="AS872" s="564"/>
      <c r="AT872" s="401"/>
      <c r="AU872" s="399"/>
      <c r="AV872" s="617"/>
      <c r="AW872" s="401"/>
      <c r="AX872" s="401"/>
      <c r="AY872" s="341"/>
      <c r="AZ872" s="341"/>
      <c r="BA872" s="341"/>
      <c r="BB872" s="341"/>
      <c r="BC872" s="341"/>
      <c r="BD872" s="401"/>
      <c r="BE872" s="341"/>
      <c r="BF872" s="341"/>
      <c r="BG872" s="402"/>
      <c r="BH872" s="403"/>
      <c r="BI872" s="405"/>
      <c r="BJ872" s="405"/>
      <c r="BK872" s="405"/>
      <c r="BL872" s="405"/>
      <c r="BM872" s="514"/>
    </row>
    <row r="873" ht="18.75" customHeight="1">
      <c r="A873" s="400" t="str">
        <f t="shared" si="4"/>
        <v/>
      </c>
      <c r="B873" s="341"/>
      <c r="C873" s="559"/>
      <c r="D873" s="341"/>
      <c r="E873" s="638"/>
      <c r="F873" s="393"/>
      <c r="G873" s="341" t="str">
        <f t="array" ref="G873">IF(C873="","",XLOOKUP(C873,'Master Data'!K:K,'Master Data'!N:N,"Input in Master Data",0,1))</f>
        <v/>
      </c>
      <c r="H873" s="341" t="str">
        <f t="array" ref="H873">IF(C873="","",XLOOKUP(C873,'Master Data'!K:K,'Master Data'!O:O,"Input in Master Data",0,1))</f>
        <v/>
      </c>
      <c r="I873" s="341" t="str">
        <f t="array" ref="I873">if(U873="","",XLOOKUP(U873,Master[Company],Master[Blow],"Unknown",0,1))</f>
        <v/>
      </c>
      <c r="J873" s="341" t="str">
        <f t="array" ref="J873">if(U873="","",XLOOKUP(U873,Master[Company],Master[Pigging],"Unknown",0,1))</f>
        <v/>
      </c>
      <c r="K873" s="341" t="str">
        <f t="array" ref="K873">if(U873="","",XLOOKUP(U873,Master[Company],Master[Load Method],"Unknown",0,1))</f>
        <v/>
      </c>
      <c r="L873" s="341" t="str">
        <f t="array" ref="L873">if(U873="","",XLOOKUP(U873,Master[Company],Master[Line Distance],"Unknown",0,1))</f>
        <v/>
      </c>
      <c r="M873" s="394"/>
      <c r="N873" s="341"/>
      <c r="O873" s="341"/>
      <c r="P873" s="341" t="str">
        <f t="array" ref="P873">if(U873="","",XLOOKUP(U873,Master[Company],Master[Terms],"NA",0,1))</f>
        <v/>
      </c>
      <c r="Q873" s="341" t="str">
        <f t="shared" si="1"/>
        <v/>
      </c>
      <c r="R873" s="341" t="str">
        <f t="array" ref="R873">if(U873="","",XLOOKUP(U873,Master[Company],Master[Group],"NA",0,1))</f>
        <v/>
      </c>
      <c r="S873" s="341" t="str">
        <f t="array" ref="S873">if(U873="","",XLOOKUP(U873,Master[Company],Master[Loading Location],"NA",0,1))</f>
        <v/>
      </c>
      <c r="T873" s="341" t="str">
        <f t="array" ref="T873">if(U873="","",XLOOKUP(U873,Master[Company],Master[Acronym],"NA",0,1))</f>
        <v/>
      </c>
      <c r="U873" s="341"/>
      <c r="V873" s="342"/>
      <c r="W873" s="342"/>
      <c r="X873" s="341" t="str">
        <f t="shared" si="2"/>
        <v/>
      </c>
      <c r="Y873" s="341" t="str">
        <f t="shared" si="3"/>
        <v/>
      </c>
      <c r="Z873" s="341"/>
      <c r="AA873" s="341"/>
      <c r="AB873" s="341"/>
      <c r="AC873" s="401"/>
      <c r="AD873" s="563"/>
      <c r="AE873" s="564"/>
      <c r="AF873" s="564"/>
      <c r="AG873" s="564"/>
      <c r="AH873" s="564"/>
      <c r="AI873" s="564"/>
      <c r="AJ873" s="564"/>
      <c r="AK873" s="564"/>
      <c r="AL873" s="563"/>
      <c r="AM873" s="564"/>
      <c r="AN873" s="564"/>
      <c r="AO873" s="564"/>
      <c r="AP873" s="564"/>
      <c r="AQ873" s="564"/>
      <c r="AR873" s="564"/>
      <c r="AS873" s="564"/>
      <c r="AT873" s="401"/>
      <c r="AU873" s="399"/>
      <c r="AV873" s="617"/>
      <c r="AW873" s="401"/>
      <c r="AX873" s="401"/>
      <c r="AY873" s="341"/>
      <c r="AZ873" s="341"/>
      <c r="BA873" s="341"/>
      <c r="BB873" s="341"/>
      <c r="BC873" s="341"/>
      <c r="BD873" s="401"/>
      <c r="BE873" s="341"/>
      <c r="BF873" s="341"/>
      <c r="BG873" s="402"/>
      <c r="BH873" s="403"/>
      <c r="BI873" s="405"/>
      <c r="BJ873" s="405"/>
      <c r="BK873" s="405"/>
      <c r="BL873" s="405"/>
      <c r="BM873" s="514"/>
    </row>
    <row r="874" ht="18.75" customHeight="1">
      <c r="A874" s="400" t="str">
        <f t="shared" si="4"/>
        <v/>
      </c>
      <c r="B874" s="341"/>
      <c r="C874" s="559"/>
      <c r="D874" s="341"/>
      <c r="E874" s="638"/>
      <c r="F874" s="393"/>
      <c r="G874" s="341" t="str">
        <f t="array" ref="G874">IF(C874="","",XLOOKUP(C874,'Master Data'!K:K,'Master Data'!N:N,"Input in Master Data",0,1))</f>
        <v/>
      </c>
      <c r="H874" s="341" t="str">
        <f t="array" ref="H874">IF(C874="","",XLOOKUP(C874,'Master Data'!K:K,'Master Data'!O:O,"Input in Master Data",0,1))</f>
        <v/>
      </c>
      <c r="I874" s="341" t="str">
        <f t="array" ref="I874">if(U874="","",XLOOKUP(U874,Master[Company],Master[Blow],"Unknown",0,1))</f>
        <v/>
      </c>
      <c r="J874" s="341" t="str">
        <f t="array" ref="J874">if(U874="","",XLOOKUP(U874,Master[Company],Master[Pigging],"Unknown",0,1))</f>
        <v/>
      </c>
      <c r="K874" s="341" t="str">
        <f t="array" ref="K874">if(U874="","",XLOOKUP(U874,Master[Company],Master[Load Method],"Unknown",0,1))</f>
        <v/>
      </c>
      <c r="L874" s="341" t="str">
        <f t="array" ref="L874">if(U874="","",XLOOKUP(U874,Master[Company],Master[Line Distance],"Unknown",0,1))</f>
        <v/>
      </c>
      <c r="M874" s="394"/>
      <c r="N874" s="341"/>
      <c r="O874" s="341"/>
      <c r="P874" s="341" t="str">
        <f t="array" ref="P874">if(U874="","",XLOOKUP(U874,Master[Company],Master[Terms],"NA",0,1))</f>
        <v/>
      </c>
      <c r="Q874" s="341" t="str">
        <f t="shared" si="1"/>
        <v/>
      </c>
      <c r="R874" s="341" t="str">
        <f t="array" ref="R874">if(U874="","",XLOOKUP(U874,Master[Company],Master[Group],"NA",0,1))</f>
        <v/>
      </c>
      <c r="S874" s="341" t="str">
        <f t="array" ref="S874">if(U874="","",XLOOKUP(U874,Master[Company],Master[Loading Location],"NA",0,1))</f>
        <v/>
      </c>
      <c r="T874" s="341" t="str">
        <f t="array" ref="T874">if(U874="","",XLOOKUP(U874,Master[Company],Master[Acronym],"NA",0,1))</f>
        <v/>
      </c>
      <c r="U874" s="341"/>
      <c r="V874" s="342"/>
      <c r="W874" s="342"/>
      <c r="X874" s="341" t="str">
        <f t="shared" si="2"/>
        <v/>
      </c>
      <c r="Y874" s="341" t="str">
        <f t="shared" si="3"/>
        <v/>
      </c>
      <c r="Z874" s="341"/>
      <c r="AA874" s="341"/>
      <c r="AB874" s="341"/>
      <c r="AC874" s="401"/>
      <c r="AD874" s="563"/>
      <c r="AE874" s="564"/>
      <c r="AF874" s="564"/>
      <c r="AG874" s="564"/>
      <c r="AH874" s="564"/>
      <c r="AI874" s="564"/>
      <c r="AJ874" s="564"/>
      <c r="AK874" s="564"/>
      <c r="AL874" s="563"/>
      <c r="AM874" s="564"/>
      <c r="AN874" s="564"/>
      <c r="AO874" s="564"/>
      <c r="AP874" s="564"/>
      <c r="AQ874" s="564"/>
      <c r="AR874" s="564"/>
      <c r="AS874" s="564"/>
      <c r="AT874" s="401"/>
      <c r="AU874" s="399"/>
      <c r="AV874" s="617"/>
      <c r="AW874" s="401"/>
      <c r="AX874" s="401"/>
      <c r="AY874" s="341"/>
      <c r="AZ874" s="341"/>
      <c r="BA874" s="341"/>
      <c r="BB874" s="341"/>
      <c r="BC874" s="341"/>
      <c r="BD874" s="401"/>
      <c r="BE874" s="341"/>
      <c r="BF874" s="341"/>
      <c r="BG874" s="402"/>
      <c r="BH874" s="403"/>
      <c r="BI874" s="405"/>
      <c r="BJ874" s="405"/>
      <c r="BK874" s="405"/>
      <c r="BL874" s="405"/>
      <c r="BM874" s="514"/>
    </row>
    <row r="875" ht="18.75" customHeight="1">
      <c r="A875" s="400" t="str">
        <f t="shared" si="4"/>
        <v/>
      </c>
      <c r="B875" s="341"/>
      <c r="C875" s="559"/>
      <c r="D875" s="341"/>
      <c r="E875" s="638"/>
      <c r="F875" s="393"/>
      <c r="G875" s="341" t="str">
        <f t="array" ref="G875">IF(C875="","",XLOOKUP(C875,'Master Data'!K:K,'Master Data'!N:N,"Input in Master Data",0,1))</f>
        <v/>
      </c>
      <c r="H875" s="341" t="str">
        <f t="array" ref="H875">IF(C875="","",XLOOKUP(C875,'Master Data'!K:K,'Master Data'!O:O,"Input in Master Data",0,1))</f>
        <v/>
      </c>
      <c r="I875" s="341" t="str">
        <f t="array" ref="I875">if(U875="","",XLOOKUP(U875,Master[Company],Master[Blow],"Unknown",0,1))</f>
        <v/>
      </c>
      <c r="J875" s="341" t="str">
        <f t="array" ref="J875">if(U875="","",XLOOKUP(U875,Master[Company],Master[Pigging],"Unknown",0,1))</f>
        <v/>
      </c>
      <c r="K875" s="341" t="str">
        <f t="array" ref="K875">if(U875="","",XLOOKUP(U875,Master[Company],Master[Load Method],"Unknown",0,1))</f>
        <v/>
      </c>
      <c r="L875" s="341" t="str">
        <f t="array" ref="L875">if(U875="","",XLOOKUP(U875,Master[Company],Master[Line Distance],"Unknown",0,1))</f>
        <v/>
      </c>
      <c r="M875" s="394"/>
      <c r="N875" s="341"/>
      <c r="O875" s="341"/>
      <c r="P875" s="341" t="str">
        <f t="array" ref="P875">if(U875="","",XLOOKUP(U875,Master[Company],Master[Terms],"NA",0,1))</f>
        <v/>
      </c>
      <c r="Q875" s="341" t="str">
        <f t="shared" si="1"/>
        <v/>
      </c>
      <c r="R875" s="341" t="str">
        <f t="array" ref="R875">if(U875="","",XLOOKUP(U875,Master[Company],Master[Group],"NA",0,1))</f>
        <v/>
      </c>
      <c r="S875" s="341" t="str">
        <f t="array" ref="S875">if(U875="","",XLOOKUP(U875,Master[Company],Master[Loading Location],"NA",0,1))</f>
        <v/>
      </c>
      <c r="T875" s="341" t="str">
        <f t="array" ref="T875">if(U875="","",XLOOKUP(U875,Master[Company],Master[Acronym],"NA",0,1))</f>
        <v/>
      </c>
      <c r="U875" s="341"/>
      <c r="V875" s="342"/>
      <c r="W875" s="342"/>
      <c r="X875" s="341" t="str">
        <f t="shared" si="2"/>
        <v/>
      </c>
      <c r="Y875" s="341" t="str">
        <f t="shared" si="3"/>
        <v/>
      </c>
      <c r="Z875" s="341"/>
      <c r="AA875" s="341"/>
      <c r="AB875" s="341"/>
      <c r="AC875" s="401"/>
      <c r="AD875" s="563"/>
      <c r="AE875" s="564"/>
      <c r="AF875" s="564"/>
      <c r="AG875" s="564"/>
      <c r="AH875" s="564"/>
      <c r="AI875" s="564"/>
      <c r="AJ875" s="564"/>
      <c r="AK875" s="564"/>
      <c r="AL875" s="563"/>
      <c r="AM875" s="564"/>
      <c r="AN875" s="564"/>
      <c r="AO875" s="564"/>
      <c r="AP875" s="564"/>
      <c r="AQ875" s="564"/>
      <c r="AR875" s="564"/>
      <c r="AS875" s="564"/>
      <c r="AT875" s="401"/>
      <c r="AU875" s="399"/>
      <c r="AV875" s="617"/>
      <c r="AW875" s="401"/>
      <c r="AX875" s="401"/>
      <c r="AY875" s="341"/>
      <c r="AZ875" s="341"/>
      <c r="BA875" s="341"/>
      <c r="BB875" s="341"/>
      <c r="BC875" s="341"/>
      <c r="BD875" s="401"/>
      <c r="BE875" s="341"/>
      <c r="BF875" s="341"/>
      <c r="BG875" s="402"/>
      <c r="BH875" s="403"/>
      <c r="BI875" s="405"/>
      <c r="BJ875" s="405"/>
      <c r="BK875" s="405"/>
      <c r="BL875" s="405"/>
      <c r="BM875" s="514"/>
    </row>
    <row r="876" ht="18.75" customHeight="1">
      <c r="A876" s="400" t="str">
        <f t="shared" si="4"/>
        <v/>
      </c>
      <c r="B876" s="341"/>
      <c r="C876" s="559"/>
      <c r="D876" s="341"/>
      <c r="E876" s="638"/>
      <c r="F876" s="393"/>
      <c r="G876" s="341" t="str">
        <f t="array" ref="G876">IF(C876="","",XLOOKUP(C876,'Master Data'!K:K,'Master Data'!N:N,"Input in Master Data",0,1))</f>
        <v/>
      </c>
      <c r="H876" s="341" t="str">
        <f t="array" ref="H876">IF(C876="","",XLOOKUP(C876,'Master Data'!K:K,'Master Data'!O:O,"Input in Master Data",0,1))</f>
        <v/>
      </c>
      <c r="I876" s="341" t="str">
        <f t="array" ref="I876">if(U876="","",XLOOKUP(U876,Master[Company],Master[Blow],"Unknown",0,1))</f>
        <v/>
      </c>
      <c r="J876" s="341" t="str">
        <f t="array" ref="J876">if(U876="","",XLOOKUP(U876,Master[Company],Master[Pigging],"Unknown",0,1))</f>
        <v/>
      </c>
      <c r="K876" s="341" t="str">
        <f t="array" ref="K876">if(U876="","",XLOOKUP(U876,Master[Company],Master[Load Method],"Unknown",0,1))</f>
        <v/>
      </c>
      <c r="L876" s="341" t="str">
        <f t="array" ref="L876">if(U876="","",XLOOKUP(U876,Master[Company],Master[Line Distance],"Unknown",0,1))</f>
        <v/>
      </c>
      <c r="M876" s="394"/>
      <c r="N876" s="341"/>
      <c r="O876" s="341"/>
      <c r="P876" s="341" t="str">
        <f t="array" ref="P876">if(U876="","",XLOOKUP(U876,Master[Company],Master[Terms],"NA",0,1))</f>
        <v/>
      </c>
      <c r="Q876" s="341" t="str">
        <f t="shared" si="1"/>
        <v/>
      </c>
      <c r="R876" s="341" t="str">
        <f t="array" ref="R876">if(U876="","",XLOOKUP(U876,Master[Company],Master[Group],"NA",0,1))</f>
        <v/>
      </c>
      <c r="S876" s="341" t="str">
        <f t="array" ref="S876">if(U876="","",XLOOKUP(U876,Master[Company],Master[Loading Location],"NA",0,1))</f>
        <v/>
      </c>
      <c r="T876" s="341" t="str">
        <f t="array" ref="T876">if(U876="","",XLOOKUP(U876,Master[Company],Master[Acronym],"NA",0,1))</f>
        <v/>
      </c>
      <c r="U876" s="341"/>
      <c r="V876" s="342"/>
      <c r="W876" s="342"/>
      <c r="X876" s="341" t="str">
        <f t="shared" si="2"/>
        <v/>
      </c>
      <c r="Y876" s="341" t="str">
        <f t="shared" si="3"/>
        <v/>
      </c>
      <c r="Z876" s="341"/>
      <c r="AA876" s="341"/>
      <c r="AB876" s="341"/>
      <c r="AC876" s="401"/>
      <c r="AD876" s="563"/>
      <c r="AE876" s="564"/>
      <c r="AF876" s="564"/>
      <c r="AG876" s="564"/>
      <c r="AH876" s="564"/>
      <c r="AI876" s="564"/>
      <c r="AJ876" s="564"/>
      <c r="AK876" s="564"/>
      <c r="AL876" s="563"/>
      <c r="AM876" s="564"/>
      <c r="AN876" s="564"/>
      <c r="AO876" s="564"/>
      <c r="AP876" s="564"/>
      <c r="AQ876" s="564"/>
      <c r="AR876" s="564"/>
      <c r="AS876" s="564"/>
      <c r="AT876" s="401"/>
      <c r="AU876" s="399"/>
      <c r="AV876" s="617"/>
      <c r="AW876" s="401"/>
      <c r="AX876" s="401"/>
      <c r="AY876" s="341"/>
      <c r="AZ876" s="341"/>
      <c r="BA876" s="341"/>
      <c r="BB876" s="341"/>
      <c r="BC876" s="341"/>
      <c r="BD876" s="401"/>
      <c r="BE876" s="341"/>
      <c r="BF876" s="341"/>
      <c r="BG876" s="402"/>
      <c r="BH876" s="403"/>
      <c r="BI876" s="405"/>
      <c r="BJ876" s="405"/>
      <c r="BK876" s="405"/>
      <c r="BL876" s="405"/>
      <c r="BM876" s="514"/>
    </row>
    <row r="877" ht="18.75" customHeight="1">
      <c r="A877" s="400" t="str">
        <f t="shared" si="4"/>
        <v/>
      </c>
      <c r="B877" s="341"/>
      <c r="C877" s="559"/>
      <c r="D877" s="341"/>
      <c r="E877" s="638"/>
      <c r="F877" s="393"/>
      <c r="G877" s="341" t="str">
        <f t="array" ref="G877">IF(C877="","",XLOOKUP(C877,'Master Data'!K:K,'Master Data'!N:N,"Input in Master Data",0,1))</f>
        <v/>
      </c>
      <c r="H877" s="341" t="str">
        <f t="array" ref="H877">IF(C877="","",XLOOKUP(C877,'Master Data'!K:K,'Master Data'!O:O,"Input in Master Data",0,1))</f>
        <v/>
      </c>
      <c r="I877" s="341" t="str">
        <f t="array" ref="I877">if(U877="","",XLOOKUP(U877,Master[Company],Master[Blow],"Unknown",0,1))</f>
        <v/>
      </c>
      <c r="J877" s="341" t="str">
        <f t="array" ref="J877">if(U877="","",XLOOKUP(U877,Master[Company],Master[Pigging],"Unknown",0,1))</f>
        <v/>
      </c>
      <c r="K877" s="341" t="str">
        <f t="array" ref="K877">if(U877="","",XLOOKUP(U877,Master[Company],Master[Load Method],"Unknown",0,1))</f>
        <v/>
      </c>
      <c r="L877" s="341" t="str">
        <f t="array" ref="L877">if(U877="","",XLOOKUP(U877,Master[Company],Master[Line Distance],"Unknown",0,1))</f>
        <v/>
      </c>
      <c r="M877" s="394"/>
      <c r="N877" s="341"/>
      <c r="O877" s="341"/>
      <c r="P877" s="341" t="str">
        <f t="array" ref="P877">if(U877="","",XLOOKUP(U877,Master[Company],Master[Terms],"NA",0,1))</f>
        <v/>
      </c>
      <c r="Q877" s="341" t="str">
        <f t="shared" si="1"/>
        <v/>
      </c>
      <c r="R877" s="341" t="str">
        <f t="array" ref="R877">if(U877="","",XLOOKUP(U877,Master[Company],Master[Group],"NA",0,1))</f>
        <v/>
      </c>
      <c r="S877" s="341" t="str">
        <f t="array" ref="S877">if(U877="","",XLOOKUP(U877,Master[Company],Master[Loading Location],"NA",0,1))</f>
        <v/>
      </c>
      <c r="T877" s="341" t="str">
        <f t="array" ref="T877">if(U877="","",XLOOKUP(U877,Master[Company],Master[Acronym],"NA",0,1))</f>
        <v/>
      </c>
      <c r="U877" s="341"/>
      <c r="V877" s="342"/>
      <c r="W877" s="342"/>
      <c r="X877" s="341" t="str">
        <f t="shared" si="2"/>
        <v/>
      </c>
      <c r="Y877" s="341" t="str">
        <f t="shared" si="3"/>
        <v/>
      </c>
      <c r="Z877" s="341"/>
      <c r="AA877" s="341"/>
      <c r="AB877" s="341"/>
      <c r="AC877" s="401"/>
      <c r="AD877" s="563"/>
      <c r="AE877" s="564"/>
      <c r="AF877" s="564"/>
      <c r="AG877" s="564"/>
      <c r="AH877" s="564"/>
      <c r="AI877" s="564"/>
      <c r="AJ877" s="564"/>
      <c r="AK877" s="564"/>
      <c r="AL877" s="563"/>
      <c r="AM877" s="564"/>
      <c r="AN877" s="564"/>
      <c r="AO877" s="564"/>
      <c r="AP877" s="564"/>
      <c r="AQ877" s="564"/>
      <c r="AR877" s="564"/>
      <c r="AS877" s="564"/>
      <c r="AT877" s="401"/>
      <c r="AU877" s="399"/>
      <c r="AV877" s="617"/>
      <c r="AW877" s="401"/>
      <c r="AX877" s="401"/>
      <c r="AY877" s="341"/>
      <c r="AZ877" s="341"/>
      <c r="BA877" s="341"/>
      <c r="BB877" s="341"/>
      <c r="BC877" s="341"/>
      <c r="BD877" s="401"/>
      <c r="BE877" s="341"/>
      <c r="BF877" s="341"/>
      <c r="BG877" s="402"/>
      <c r="BH877" s="403"/>
      <c r="BI877" s="405"/>
      <c r="BJ877" s="405"/>
      <c r="BK877" s="405"/>
      <c r="BL877" s="405"/>
      <c r="BM877" s="514"/>
    </row>
    <row r="878" ht="18.75" customHeight="1">
      <c r="A878" s="400" t="str">
        <f t="shared" si="4"/>
        <v/>
      </c>
      <c r="B878" s="341"/>
      <c r="C878" s="559"/>
      <c r="D878" s="341"/>
      <c r="E878" s="638"/>
      <c r="F878" s="393"/>
      <c r="G878" s="341" t="str">
        <f t="array" ref="G878">IF(C878="","",XLOOKUP(C878,'Master Data'!K:K,'Master Data'!N:N,"Input in Master Data",0,1))</f>
        <v/>
      </c>
      <c r="H878" s="341" t="str">
        <f t="array" ref="H878">IF(C878="","",XLOOKUP(C878,'Master Data'!K:K,'Master Data'!O:O,"Input in Master Data",0,1))</f>
        <v/>
      </c>
      <c r="I878" s="341" t="str">
        <f t="array" ref="I878">if(U878="","",XLOOKUP(U878,Master[Company],Master[Blow],"Unknown",0,1))</f>
        <v/>
      </c>
      <c r="J878" s="341" t="str">
        <f t="array" ref="J878">if(U878="","",XLOOKUP(U878,Master[Company],Master[Pigging],"Unknown",0,1))</f>
        <v/>
      </c>
      <c r="K878" s="341" t="str">
        <f t="array" ref="K878">if(U878="","",XLOOKUP(U878,Master[Company],Master[Load Method],"Unknown",0,1))</f>
        <v/>
      </c>
      <c r="L878" s="341" t="str">
        <f t="array" ref="L878">if(U878="","",XLOOKUP(U878,Master[Company],Master[Line Distance],"Unknown",0,1))</f>
        <v/>
      </c>
      <c r="M878" s="394"/>
      <c r="N878" s="341"/>
      <c r="O878" s="341"/>
      <c r="P878" s="341" t="str">
        <f t="array" ref="P878">if(U878="","",XLOOKUP(U878,Master[Company],Master[Terms],"NA",0,1))</f>
        <v/>
      </c>
      <c r="Q878" s="341" t="str">
        <f t="shared" si="1"/>
        <v/>
      </c>
      <c r="R878" s="341" t="str">
        <f t="array" ref="R878">if(U878="","",XLOOKUP(U878,Master[Company],Master[Group],"NA",0,1))</f>
        <v/>
      </c>
      <c r="S878" s="341" t="str">
        <f t="array" ref="S878">if(U878="","",XLOOKUP(U878,Master[Company],Master[Loading Location],"NA",0,1))</f>
        <v/>
      </c>
      <c r="T878" s="341" t="str">
        <f t="array" ref="T878">if(U878="","",XLOOKUP(U878,Master[Company],Master[Acronym],"NA",0,1))</f>
        <v/>
      </c>
      <c r="U878" s="341"/>
      <c r="V878" s="342"/>
      <c r="W878" s="342"/>
      <c r="X878" s="341" t="str">
        <f t="shared" si="2"/>
        <v/>
      </c>
      <c r="Y878" s="341" t="str">
        <f t="shared" si="3"/>
        <v/>
      </c>
      <c r="Z878" s="341"/>
      <c r="AA878" s="341"/>
      <c r="AB878" s="341"/>
      <c r="AC878" s="401"/>
      <c r="AD878" s="563"/>
      <c r="AE878" s="564"/>
      <c r="AF878" s="564"/>
      <c r="AG878" s="564"/>
      <c r="AH878" s="564"/>
      <c r="AI878" s="564"/>
      <c r="AJ878" s="564"/>
      <c r="AK878" s="564"/>
      <c r="AL878" s="563"/>
      <c r="AM878" s="564"/>
      <c r="AN878" s="564"/>
      <c r="AO878" s="564"/>
      <c r="AP878" s="564"/>
      <c r="AQ878" s="564"/>
      <c r="AR878" s="564"/>
      <c r="AS878" s="564"/>
      <c r="AT878" s="401"/>
      <c r="AU878" s="399"/>
      <c r="AV878" s="617"/>
      <c r="AW878" s="401"/>
      <c r="AX878" s="401"/>
      <c r="AY878" s="341"/>
      <c r="AZ878" s="341"/>
      <c r="BA878" s="341"/>
      <c r="BB878" s="341"/>
      <c r="BC878" s="341"/>
      <c r="BD878" s="401"/>
      <c r="BE878" s="341"/>
      <c r="BF878" s="341"/>
      <c r="BG878" s="402"/>
      <c r="BH878" s="403"/>
      <c r="BI878" s="405"/>
      <c r="BJ878" s="405"/>
      <c r="BK878" s="405"/>
      <c r="BL878" s="405"/>
      <c r="BM878" s="514"/>
    </row>
    <row r="879" ht="18.75" customHeight="1">
      <c r="A879" s="400" t="str">
        <f t="shared" si="4"/>
        <v/>
      </c>
      <c r="B879" s="341"/>
      <c r="C879" s="559"/>
      <c r="D879" s="341"/>
      <c r="E879" s="638"/>
      <c r="F879" s="393"/>
      <c r="G879" s="341" t="str">
        <f t="array" ref="G879">IF(C879="","",XLOOKUP(C879,'Master Data'!K:K,'Master Data'!N:N,"Input in Master Data",0,1))</f>
        <v/>
      </c>
      <c r="H879" s="341" t="str">
        <f t="array" ref="H879">IF(C879="","",XLOOKUP(C879,'Master Data'!K:K,'Master Data'!O:O,"Input in Master Data",0,1))</f>
        <v/>
      </c>
      <c r="I879" s="341" t="str">
        <f t="array" ref="I879">if(U879="","",XLOOKUP(U879,Master[Company],Master[Blow],"Unknown",0,1))</f>
        <v/>
      </c>
      <c r="J879" s="341" t="str">
        <f t="array" ref="J879">if(U879="","",XLOOKUP(U879,Master[Company],Master[Pigging],"Unknown",0,1))</f>
        <v/>
      </c>
      <c r="K879" s="341" t="str">
        <f t="array" ref="K879">if(U879="","",XLOOKUP(U879,Master[Company],Master[Load Method],"Unknown",0,1))</f>
        <v/>
      </c>
      <c r="L879" s="341" t="str">
        <f t="array" ref="L879">if(U879="","",XLOOKUP(U879,Master[Company],Master[Line Distance],"Unknown",0,1))</f>
        <v/>
      </c>
      <c r="M879" s="394"/>
      <c r="N879" s="341"/>
      <c r="O879" s="341"/>
      <c r="P879" s="341" t="str">
        <f t="array" ref="P879">if(U879="","",XLOOKUP(U879,Master[Company],Master[Terms],"NA",0,1))</f>
        <v/>
      </c>
      <c r="Q879" s="341" t="str">
        <f t="shared" si="1"/>
        <v/>
      </c>
      <c r="R879" s="341" t="str">
        <f t="array" ref="R879">if(U879="","",XLOOKUP(U879,Master[Company],Master[Group],"NA",0,1))</f>
        <v/>
      </c>
      <c r="S879" s="341" t="str">
        <f t="array" ref="S879">if(U879="","",XLOOKUP(U879,Master[Company],Master[Loading Location],"NA",0,1))</f>
        <v/>
      </c>
      <c r="T879" s="341" t="str">
        <f t="array" ref="T879">if(U879="","",XLOOKUP(U879,Master[Company],Master[Acronym],"NA",0,1))</f>
        <v/>
      </c>
      <c r="U879" s="341"/>
      <c r="V879" s="342"/>
      <c r="W879" s="342"/>
      <c r="X879" s="341" t="str">
        <f t="shared" si="2"/>
        <v/>
      </c>
      <c r="Y879" s="341" t="str">
        <f t="shared" si="3"/>
        <v/>
      </c>
      <c r="Z879" s="341"/>
      <c r="AA879" s="341"/>
      <c r="AB879" s="341"/>
      <c r="AC879" s="401"/>
      <c r="AD879" s="563"/>
      <c r="AE879" s="564"/>
      <c r="AF879" s="564"/>
      <c r="AG879" s="564"/>
      <c r="AH879" s="564"/>
      <c r="AI879" s="564"/>
      <c r="AJ879" s="564"/>
      <c r="AK879" s="564"/>
      <c r="AL879" s="563"/>
      <c r="AM879" s="564"/>
      <c r="AN879" s="564"/>
      <c r="AO879" s="564"/>
      <c r="AP879" s="564"/>
      <c r="AQ879" s="564"/>
      <c r="AR879" s="564"/>
      <c r="AS879" s="564"/>
      <c r="AT879" s="401"/>
      <c r="AU879" s="399"/>
      <c r="AV879" s="617"/>
      <c r="AW879" s="401"/>
      <c r="AX879" s="401"/>
      <c r="AY879" s="341"/>
      <c r="AZ879" s="341"/>
      <c r="BA879" s="341"/>
      <c r="BB879" s="341"/>
      <c r="BC879" s="341"/>
      <c r="BD879" s="401"/>
      <c r="BE879" s="341"/>
      <c r="BF879" s="341"/>
      <c r="BG879" s="402"/>
      <c r="BH879" s="403"/>
      <c r="BI879" s="405"/>
      <c r="BJ879" s="405"/>
      <c r="BK879" s="405"/>
      <c r="BL879" s="405"/>
      <c r="BM879" s="514"/>
    </row>
    <row r="880" ht="18.75" customHeight="1">
      <c r="A880" s="400" t="str">
        <f t="shared" si="4"/>
        <v/>
      </c>
      <c r="B880" s="341"/>
      <c r="C880" s="559"/>
      <c r="D880" s="341"/>
      <c r="E880" s="638"/>
      <c r="F880" s="393"/>
      <c r="G880" s="341" t="str">
        <f t="array" ref="G880">IF(C880="","",XLOOKUP(C880,'Master Data'!K:K,'Master Data'!N:N,"Input in Master Data",0,1))</f>
        <v/>
      </c>
      <c r="H880" s="341" t="str">
        <f t="array" ref="H880">IF(C880="","",XLOOKUP(C880,'Master Data'!K:K,'Master Data'!O:O,"Input in Master Data",0,1))</f>
        <v/>
      </c>
      <c r="I880" s="341" t="str">
        <f t="array" ref="I880">if(U880="","",XLOOKUP(U880,Master[Company],Master[Blow],"Unknown",0,1))</f>
        <v/>
      </c>
      <c r="J880" s="341" t="str">
        <f t="array" ref="J880">if(U880="","",XLOOKUP(U880,Master[Company],Master[Pigging],"Unknown",0,1))</f>
        <v/>
      </c>
      <c r="K880" s="341" t="str">
        <f t="array" ref="K880">if(U880="","",XLOOKUP(U880,Master[Company],Master[Load Method],"Unknown",0,1))</f>
        <v/>
      </c>
      <c r="L880" s="341" t="str">
        <f t="array" ref="L880">if(U880="","",XLOOKUP(U880,Master[Company],Master[Line Distance],"Unknown",0,1))</f>
        <v/>
      </c>
      <c r="M880" s="394"/>
      <c r="N880" s="341"/>
      <c r="O880" s="341"/>
      <c r="P880" s="341" t="str">
        <f t="array" ref="P880">if(U880="","",XLOOKUP(U880,Master[Company],Master[Terms],"NA",0,1))</f>
        <v/>
      </c>
      <c r="Q880" s="341" t="str">
        <f t="shared" si="1"/>
        <v/>
      </c>
      <c r="R880" s="341" t="str">
        <f t="array" ref="R880">if(U880="","",XLOOKUP(U880,Master[Company],Master[Group],"NA",0,1))</f>
        <v/>
      </c>
      <c r="S880" s="341" t="str">
        <f t="array" ref="S880">if(U880="","",XLOOKUP(U880,Master[Company],Master[Loading Location],"NA",0,1))</f>
        <v/>
      </c>
      <c r="T880" s="341" t="str">
        <f t="array" ref="T880">if(U880="","",XLOOKUP(U880,Master[Company],Master[Acronym],"NA",0,1))</f>
        <v/>
      </c>
      <c r="U880" s="341"/>
      <c r="V880" s="342"/>
      <c r="W880" s="342"/>
      <c r="X880" s="341" t="str">
        <f t="shared" si="2"/>
        <v/>
      </c>
      <c r="Y880" s="341" t="str">
        <f t="shared" si="3"/>
        <v/>
      </c>
      <c r="Z880" s="341"/>
      <c r="AA880" s="341"/>
      <c r="AB880" s="341"/>
      <c r="AC880" s="401"/>
      <c r="AD880" s="563"/>
      <c r="AE880" s="564"/>
      <c r="AF880" s="564"/>
      <c r="AG880" s="564"/>
      <c r="AH880" s="564"/>
      <c r="AI880" s="564"/>
      <c r="AJ880" s="564"/>
      <c r="AK880" s="564"/>
      <c r="AL880" s="563"/>
      <c r="AM880" s="564"/>
      <c r="AN880" s="564"/>
      <c r="AO880" s="564"/>
      <c r="AP880" s="564"/>
      <c r="AQ880" s="564"/>
      <c r="AR880" s="564"/>
      <c r="AS880" s="564"/>
      <c r="AT880" s="401"/>
      <c r="AU880" s="399"/>
      <c r="AV880" s="617"/>
      <c r="AW880" s="401"/>
      <c r="AX880" s="401"/>
      <c r="AY880" s="341"/>
      <c r="AZ880" s="341"/>
      <c r="BA880" s="341"/>
      <c r="BB880" s="341"/>
      <c r="BC880" s="341"/>
      <c r="BD880" s="401"/>
      <c r="BE880" s="341"/>
      <c r="BF880" s="341"/>
      <c r="BG880" s="402"/>
      <c r="BH880" s="403"/>
      <c r="BI880" s="405"/>
      <c r="BJ880" s="405"/>
      <c r="BK880" s="405"/>
      <c r="BL880" s="405"/>
      <c r="BM880" s="514"/>
    </row>
    <row r="881" ht="18.75" customHeight="1">
      <c r="A881" s="400" t="str">
        <f t="shared" si="4"/>
        <v/>
      </c>
      <c r="B881" s="341"/>
      <c r="C881" s="559"/>
      <c r="D881" s="341"/>
      <c r="E881" s="638"/>
      <c r="F881" s="393"/>
      <c r="G881" s="341" t="str">
        <f t="array" ref="G881">IF(C881="","",XLOOKUP(C881,'Master Data'!K:K,'Master Data'!N:N,"Input in Master Data",0,1))</f>
        <v/>
      </c>
      <c r="H881" s="341" t="str">
        <f t="array" ref="H881">IF(C881="","",XLOOKUP(C881,'Master Data'!K:K,'Master Data'!O:O,"Input in Master Data",0,1))</f>
        <v/>
      </c>
      <c r="I881" s="341" t="str">
        <f t="array" ref="I881">if(U881="","",XLOOKUP(U881,Master[Company],Master[Blow],"Unknown",0,1))</f>
        <v/>
      </c>
      <c r="J881" s="341" t="str">
        <f t="array" ref="J881">if(U881="","",XLOOKUP(U881,Master[Company],Master[Pigging],"Unknown",0,1))</f>
        <v/>
      </c>
      <c r="K881" s="341" t="str">
        <f t="array" ref="K881">if(U881="","",XLOOKUP(U881,Master[Company],Master[Load Method],"Unknown",0,1))</f>
        <v/>
      </c>
      <c r="L881" s="341" t="str">
        <f t="array" ref="L881">if(U881="","",XLOOKUP(U881,Master[Company],Master[Line Distance],"Unknown",0,1))</f>
        <v/>
      </c>
      <c r="M881" s="394"/>
      <c r="N881" s="341"/>
      <c r="O881" s="341"/>
      <c r="P881" s="341" t="str">
        <f t="array" ref="P881">if(U881="","",XLOOKUP(U881,Master[Company],Master[Terms],"NA",0,1))</f>
        <v/>
      </c>
      <c r="Q881" s="341" t="str">
        <f t="shared" si="1"/>
        <v/>
      </c>
      <c r="R881" s="341" t="str">
        <f t="array" ref="R881">if(U881="","",XLOOKUP(U881,Master[Company],Master[Group],"NA",0,1))</f>
        <v/>
      </c>
      <c r="S881" s="341" t="str">
        <f t="array" ref="S881">if(U881="","",XLOOKUP(U881,Master[Company],Master[Loading Location],"NA",0,1))</f>
        <v/>
      </c>
      <c r="T881" s="341" t="str">
        <f t="array" ref="T881">if(U881="","",XLOOKUP(U881,Master[Company],Master[Acronym],"NA",0,1))</f>
        <v/>
      </c>
      <c r="U881" s="341"/>
      <c r="V881" s="342"/>
      <c r="W881" s="342"/>
      <c r="X881" s="341" t="str">
        <f t="shared" si="2"/>
        <v/>
      </c>
      <c r="Y881" s="341" t="str">
        <f t="shared" si="3"/>
        <v/>
      </c>
      <c r="Z881" s="341"/>
      <c r="AA881" s="341"/>
      <c r="AB881" s="341"/>
      <c r="AC881" s="401"/>
      <c r="AD881" s="563"/>
      <c r="AE881" s="564"/>
      <c r="AF881" s="564"/>
      <c r="AG881" s="564"/>
      <c r="AH881" s="564"/>
      <c r="AI881" s="564"/>
      <c r="AJ881" s="564"/>
      <c r="AK881" s="564"/>
      <c r="AL881" s="563"/>
      <c r="AM881" s="564"/>
      <c r="AN881" s="564"/>
      <c r="AO881" s="564"/>
      <c r="AP881" s="564"/>
      <c r="AQ881" s="564"/>
      <c r="AR881" s="564"/>
      <c r="AS881" s="564"/>
      <c r="AT881" s="401"/>
      <c r="AU881" s="399"/>
      <c r="AV881" s="617"/>
      <c r="AW881" s="401"/>
      <c r="AX881" s="401"/>
      <c r="AY881" s="341"/>
      <c r="AZ881" s="341"/>
      <c r="BA881" s="341"/>
      <c r="BB881" s="341"/>
      <c r="BC881" s="341"/>
      <c r="BD881" s="401"/>
      <c r="BE881" s="341"/>
      <c r="BF881" s="341"/>
      <c r="BG881" s="402"/>
      <c r="BH881" s="403"/>
      <c r="BI881" s="405"/>
      <c r="BJ881" s="405"/>
      <c r="BK881" s="405"/>
      <c r="BL881" s="405"/>
      <c r="BM881" s="514"/>
    </row>
    <row r="882" ht="18.75" customHeight="1">
      <c r="A882" s="400" t="str">
        <f t="shared" si="4"/>
        <v/>
      </c>
      <c r="B882" s="341"/>
      <c r="C882" s="559"/>
      <c r="D882" s="341"/>
      <c r="E882" s="638"/>
      <c r="F882" s="393"/>
      <c r="G882" s="341" t="str">
        <f t="array" ref="G882">IF(C882="","",XLOOKUP(C882,'Master Data'!K:K,'Master Data'!N:N,"Input in Master Data",0,1))</f>
        <v/>
      </c>
      <c r="H882" s="341" t="str">
        <f t="array" ref="H882">IF(C882="","",XLOOKUP(C882,'Master Data'!K:K,'Master Data'!O:O,"Input in Master Data",0,1))</f>
        <v/>
      </c>
      <c r="I882" s="341" t="str">
        <f t="array" ref="I882">if(U882="","",XLOOKUP(U882,Master[Company],Master[Blow],"Unknown",0,1))</f>
        <v/>
      </c>
      <c r="J882" s="341" t="str">
        <f t="array" ref="J882">if(U882="","",XLOOKUP(U882,Master[Company],Master[Pigging],"Unknown",0,1))</f>
        <v/>
      </c>
      <c r="K882" s="341" t="str">
        <f t="array" ref="K882">if(U882="","",XLOOKUP(U882,Master[Company],Master[Load Method],"Unknown",0,1))</f>
        <v/>
      </c>
      <c r="L882" s="341" t="str">
        <f t="array" ref="L882">if(U882="","",XLOOKUP(U882,Master[Company],Master[Line Distance],"Unknown",0,1))</f>
        <v/>
      </c>
      <c r="M882" s="394"/>
      <c r="N882" s="341"/>
      <c r="O882" s="341"/>
      <c r="P882" s="341" t="str">
        <f t="array" ref="P882">if(U882="","",XLOOKUP(U882,Master[Company],Master[Terms],"NA",0,1))</f>
        <v/>
      </c>
      <c r="Q882" s="341" t="str">
        <f t="shared" si="1"/>
        <v/>
      </c>
      <c r="R882" s="341" t="str">
        <f t="array" ref="R882">if(U882="","",XLOOKUP(U882,Master[Company],Master[Group],"NA",0,1))</f>
        <v/>
      </c>
      <c r="S882" s="341" t="str">
        <f t="array" ref="S882">if(U882="","",XLOOKUP(U882,Master[Company],Master[Loading Location],"NA",0,1))</f>
        <v/>
      </c>
      <c r="T882" s="341" t="str">
        <f t="array" ref="T882">if(U882="","",XLOOKUP(U882,Master[Company],Master[Acronym],"NA",0,1))</f>
        <v/>
      </c>
      <c r="U882" s="341"/>
      <c r="V882" s="342"/>
      <c r="W882" s="342"/>
      <c r="X882" s="341" t="str">
        <f t="shared" si="2"/>
        <v/>
      </c>
      <c r="Y882" s="341" t="str">
        <f t="shared" si="3"/>
        <v/>
      </c>
      <c r="Z882" s="341"/>
      <c r="AA882" s="341"/>
      <c r="AB882" s="341"/>
      <c r="AC882" s="401"/>
      <c r="AD882" s="563"/>
      <c r="AE882" s="564"/>
      <c r="AF882" s="564"/>
      <c r="AG882" s="564"/>
      <c r="AH882" s="564"/>
      <c r="AI882" s="564"/>
      <c r="AJ882" s="564"/>
      <c r="AK882" s="564"/>
      <c r="AL882" s="563"/>
      <c r="AM882" s="564"/>
      <c r="AN882" s="564"/>
      <c r="AO882" s="564"/>
      <c r="AP882" s="564"/>
      <c r="AQ882" s="564"/>
      <c r="AR882" s="564"/>
      <c r="AS882" s="564"/>
      <c r="AT882" s="401"/>
      <c r="AU882" s="399"/>
      <c r="AV882" s="617"/>
      <c r="AW882" s="401"/>
      <c r="AX882" s="401"/>
      <c r="AY882" s="341"/>
      <c r="AZ882" s="341"/>
      <c r="BA882" s="341"/>
      <c r="BB882" s="341"/>
      <c r="BC882" s="341"/>
      <c r="BD882" s="401"/>
      <c r="BE882" s="341"/>
      <c r="BF882" s="341"/>
      <c r="BG882" s="402"/>
      <c r="BH882" s="403"/>
      <c r="BI882" s="405"/>
      <c r="BJ882" s="405"/>
      <c r="BK882" s="405"/>
      <c r="BL882" s="405"/>
      <c r="BM882" s="514"/>
    </row>
    <row r="883" ht="18.75" customHeight="1">
      <c r="A883" s="400" t="str">
        <f t="shared" si="4"/>
        <v/>
      </c>
      <c r="B883" s="341"/>
      <c r="C883" s="559"/>
      <c r="D883" s="341"/>
      <c r="E883" s="638"/>
      <c r="F883" s="393"/>
      <c r="G883" s="341" t="str">
        <f t="array" ref="G883">IF(C883="","",XLOOKUP(C883,'Master Data'!K:K,'Master Data'!N:N,"Input in Master Data",0,1))</f>
        <v/>
      </c>
      <c r="H883" s="341" t="str">
        <f t="array" ref="H883">IF(C883="","",XLOOKUP(C883,'Master Data'!K:K,'Master Data'!O:O,"Input in Master Data",0,1))</f>
        <v/>
      </c>
      <c r="I883" s="341" t="str">
        <f t="array" ref="I883">if(U883="","",XLOOKUP(U883,Master[Company],Master[Blow],"Unknown",0,1))</f>
        <v/>
      </c>
      <c r="J883" s="341" t="str">
        <f t="array" ref="J883">if(U883="","",XLOOKUP(U883,Master[Company],Master[Pigging],"Unknown",0,1))</f>
        <v/>
      </c>
      <c r="K883" s="341" t="str">
        <f t="array" ref="K883">if(U883="","",XLOOKUP(U883,Master[Company],Master[Load Method],"Unknown",0,1))</f>
        <v/>
      </c>
      <c r="L883" s="341" t="str">
        <f t="array" ref="L883">if(U883="","",XLOOKUP(U883,Master[Company],Master[Line Distance],"Unknown",0,1))</f>
        <v/>
      </c>
      <c r="M883" s="394"/>
      <c r="N883" s="341"/>
      <c r="O883" s="341"/>
      <c r="P883" s="341" t="str">
        <f t="array" ref="P883">if(U883="","",XLOOKUP(U883,Master[Company],Master[Terms],"NA",0,1))</f>
        <v/>
      </c>
      <c r="Q883" s="341" t="str">
        <f t="shared" si="1"/>
        <v/>
      </c>
      <c r="R883" s="341" t="str">
        <f t="array" ref="R883">if(U883="","",XLOOKUP(U883,Master[Company],Master[Group],"NA",0,1))</f>
        <v/>
      </c>
      <c r="S883" s="341" t="str">
        <f t="array" ref="S883">if(U883="","",XLOOKUP(U883,Master[Company],Master[Loading Location],"NA",0,1))</f>
        <v/>
      </c>
      <c r="T883" s="341" t="str">
        <f t="array" ref="T883">if(U883="","",XLOOKUP(U883,Master[Company],Master[Acronym],"NA",0,1))</f>
        <v/>
      </c>
      <c r="U883" s="341"/>
      <c r="V883" s="342"/>
      <c r="W883" s="342"/>
      <c r="X883" s="341" t="str">
        <f t="shared" si="2"/>
        <v/>
      </c>
      <c r="Y883" s="341" t="str">
        <f t="shared" si="3"/>
        <v/>
      </c>
      <c r="Z883" s="341"/>
      <c r="AA883" s="341"/>
      <c r="AB883" s="341"/>
      <c r="AC883" s="401"/>
      <c r="AD883" s="563"/>
      <c r="AE883" s="564"/>
      <c r="AF883" s="564"/>
      <c r="AG883" s="564"/>
      <c r="AH883" s="564"/>
      <c r="AI883" s="564"/>
      <c r="AJ883" s="564"/>
      <c r="AK883" s="564"/>
      <c r="AL883" s="563"/>
      <c r="AM883" s="564"/>
      <c r="AN883" s="564"/>
      <c r="AO883" s="564"/>
      <c r="AP883" s="564"/>
      <c r="AQ883" s="564"/>
      <c r="AR883" s="564"/>
      <c r="AS883" s="564"/>
      <c r="AT883" s="401"/>
      <c r="AU883" s="399"/>
      <c r="AV883" s="617"/>
      <c r="AW883" s="401"/>
      <c r="AX883" s="401"/>
      <c r="AY883" s="341"/>
      <c r="AZ883" s="341"/>
      <c r="BA883" s="341"/>
      <c r="BB883" s="341"/>
      <c r="BC883" s="341"/>
      <c r="BD883" s="401"/>
      <c r="BE883" s="341"/>
      <c r="BF883" s="341"/>
      <c r="BG883" s="402"/>
      <c r="BH883" s="403"/>
      <c r="BI883" s="405"/>
      <c r="BJ883" s="405"/>
      <c r="BK883" s="405"/>
      <c r="BL883" s="405"/>
      <c r="BM883" s="514"/>
    </row>
    <row r="884" ht="18.75" customHeight="1">
      <c r="A884" s="400" t="str">
        <f t="shared" si="4"/>
        <v/>
      </c>
      <c r="B884" s="341"/>
      <c r="C884" s="559"/>
      <c r="D884" s="341"/>
      <c r="E884" s="638"/>
      <c r="F884" s="393"/>
      <c r="G884" s="341" t="str">
        <f t="array" ref="G884">IF(C884="","",XLOOKUP(C884,'Master Data'!K:K,'Master Data'!N:N,"Input in Master Data",0,1))</f>
        <v/>
      </c>
      <c r="H884" s="341" t="str">
        <f t="array" ref="H884">IF(C884="","",XLOOKUP(C884,'Master Data'!K:K,'Master Data'!O:O,"Input in Master Data",0,1))</f>
        <v/>
      </c>
      <c r="I884" s="341" t="str">
        <f t="array" ref="I884">if(U884="","",XLOOKUP(U884,Master[Company],Master[Blow],"Unknown",0,1))</f>
        <v/>
      </c>
      <c r="J884" s="341" t="str">
        <f t="array" ref="J884">if(U884="","",XLOOKUP(U884,Master[Company],Master[Pigging],"Unknown",0,1))</f>
        <v/>
      </c>
      <c r="K884" s="341" t="str">
        <f t="array" ref="K884">if(U884="","",XLOOKUP(U884,Master[Company],Master[Load Method],"Unknown",0,1))</f>
        <v/>
      </c>
      <c r="L884" s="341" t="str">
        <f t="array" ref="L884">if(U884="","",XLOOKUP(U884,Master[Company],Master[Line Distance],"Unknown",0,1))</f>
        <v/>
      </c>
      <c r="M884" s="394"/>
      <c r="N884" s="341"/>
      <c r="O884" s="341"/>
      <c r="P884" s="341" t="str">
        <f t="array" ref="P884">if(U884="","",XLOOKUP(U884,Master[Company],Master[Terms],"NA",0,1))</f>
        <v/>
      </c>
      <c r="Q884" s="341" t="str">
        <f t="shared" si="1"/>
        <v/>
      </c>
      <c r="R884" s="341" t="str">
        <f t="array" ref="R884">if(U884="","",XLOOKUP(U884,Master[Company],Master[Group],"NA",0,1))</f>
        <v/>
      </c>
      <c r="S884" s="341" t="str">
        <f t="array" ref="S884">if(U884="","",XLOOKUP(U884,Master[Company],Master[Loading Location],"NA",0,1))</f>
        <v/>
      </c>
      <c r="T884" s="341" t="str">
        <f t="array" ref="T884">if(U884="","",XLOOKUP(U884,Master[Company],Master[Acronym],"NA",0,1))</f>
        <v/>
      </c>
      <c r="U884" s="341"/>
      <c r="V884" s="342"/>
      <c r="W884" s="342"/>
      <c r="X884" s="341" t="str">
        <f t="shared" si="2"/>
        <v/>
      </c>
      <c r="Y884" s="341" t="str">
        <f t="shared" si="3"/>
        <v/>
      </c>
      <c r="Z884" s="341"/>
      <c r="AA884" s="341"/>
      <c r="AB884" s="341"/>
      <c r="AC884" s="401"/>
      <c r="AD884" s="563"/>
      <c r="AE884" s="564"/>
      <c r="AF884" s="564"/>
      <c r="AG884" s="564"/>
      <c r="AH884" s="564"/>
      <c r="AI884" s="564"/>
      <c r="AJ884" s="564"/>
      <c r="AK884" s="564"/>
      <c r="AL884" s="563"/>
      <c r="AM884" s="564"/>
      <c r="AN884" s="564"/>
      <c r="AO884" s="564"/>
      <c r="AP884" s="564"/>
      <c r="AQ884" s="564"/>
      <c r="AR884" s="564"/>
      <c r="AS884" s="564"/>
      <c r="AT884" s="401"/>
      <c r="AU884" s="399"/>
      <c r="AV884" s="617"/>
      <c r="AW884" s="401"/>
      <c r="AX884" s="401"/>
      <c r="AY884" s="341"/>
      <c r="AZ884" s="341"/>
      <c r="BA884" s="341"/>
      <c r="BB884" s="341"/>
      <c r="BC884" s="341"/>
      <c r="BD884" s="401"/>
      <c r="BE884" s="341"/>
      <c r="BF884" s="341"/>
      <c r="BG884" s="402"/>
      <c r="BH884" s="403"/>
      <c r="BI884" s="405"/>
      <c r="BJ884" s="405"/>
      <c r="BK884" s="405"/>
      <c r="BL884" s="405"/>
      <c r="BM884" s="514"/>
    </row>
    <row r="885" ht="18.75" customHeight="1">
      <c r="A885" s="400" t="str">
        <f t="shared" si="4"/>
        <v/>
      </c>
      <c r="B885" s="341"/>
      <c r="C885" s="559"/>
      <c r="D885" s="341"/>
      <c r="E885" s="638"/>
      <c r="F885" s="393"/>
      <c r="G885" s="341" t="str">
        <f t="array" ref="G885">IF(C885="","",XLOOKUP(C885,'Master Data'!K:K,'Master Data'!N:N,"Input in Master Data",0,1))</f>
        <v/>
      </c>
      <c r="H885" s="341" t="str">
        <f t="array" ref="H885">IF(C885="","",XLOOKUP(C885,'Master Data'!K:K,'Master Data'!O:O,"Input in Master Data",0,1))</f>
        <v/>
      </c>
      <c r="I885" s="341" t="str">
        <f t="array" ref="I885">if(U885="","",XLOOKUP(U885,Master[Company],Master[Blow],"Unknown",0,1))</f>
        <v/>
      </c>
      <c r="J885" s="341" t="str">
        <f t="array" ref="J885">if(U885="","",XLOOKUP(U885,Master[Company],Master[Pigging],"Unknown",0,1))</f>
        <v/>
      </c>
      <c r="K885" s="341" t="str">
        <f t="array" ref="K885">if(U885="","",XLOOKUP(U885,Master[Company],Master[Load Method],"Unknown",0,1))</f>
        <v/>
      </c>
      <c r="L885" s="341" t="str">
        <f t="array" ref="L885">if(U885="","",XLOOKUP(U885,Master[Company],Master[Line Distance],"Unknown",0,1))</f>
        <v/>
      </c>
      <c r="M885" s="394"/>
      <c r="N885" s="341"/>
      <c r="O885" s="341"/>
      <c r="P885" s="341" t="str">
        <f t="array" ref="P885">if(U885="","",XLOOKUP(U885,Master[Company],Master[Terms],"NA",0,1))</f>
        <v/>
      </c>
      <c r="Q885" s="341" t="str">
        <f t="shared" si="1"/>
        <v/>
      </c>
      <c r="R885" s="341" t="str">
        <f t="array" ref="R885">if(U885="","",XLOOKUP(U885,Master[Company],Master[Group],"NA",0,1))</f>
        <v/>
      </c>
      <c r="S885" s="341" t="str">
        <f t="array" ref="S885">if(U885="","",XLOOKUP(U885,Master[Company],Master[Loading Location],"NA",0,1))</f>
        <v/>
      </c>
      <c r="T885" s="341" t="str">
        <f t="array" ref="T885">if(U885="","",XLOOKUP(U885,Master[Company],Master[Acronym],"NA",0,1))</f>
        <v/>
      </c>
      <c r="U885" s="341"/>
      <c r="V885" s="342"/>
      <c r="W885" s="342"/>
      <c r="X885" s="341" t="str">
        <f t="shared" si="2"/>
        <v/>
      </c>
      <c r="Y885" s="341" t="str">
        <f t="shared" si="3"/>
        <v/>
      </c>
      <c r="Z885" s="341"/>
      <c r="AA885" s="341"/>
      <c r="AB885" s="341"/>
      <c r="AC885" s="401"/>
      <c r="AD885" s="563"/>
      <c r="AE885" s="564"/>
      <c r="AF885" s="564"/>
      <c r="AG885" s="564"/>
      <c r="AH885" s="564"/>
      <c r="AI885" s="564"/>
      <c r="AJ885" s="564"/>
      <c r="AK885" s="564"/>
      <c r="AL885" s="563"/>
      <c r="AM885" s="564"/>
      <c r="AN885" s="564"/>
      <c r="AO885" s="564"/>
      <c r="AP885" s="564"/>
      <c r="AQ885" s="564"/>
      <c r="AR885" s="564"/>
      <c r="AS885" s="564"/>
      <c r="AT885" s="401"/>
      <c r="AU885" s="399"/>
      <c r="AV885" s="617"/>
      <c r="AW885" s="401"/>
      <c r="AX885" s="401"/>
      <c r="AY885" s="341"/>
      <c r="AZ885" s="341"/>
      <c r="BA885" s="341"/>
      <c r="BB885" s="341"/>
      <c r="BC885" s="341"/>
      <c r="BD885" s="401"/>
      <c r="BE885" s="341"/>
      <c r="BF885" s="341"/>
      <c r="BG885" s="402"/>
      <c r="BH885" s="403"/>
      <c r="BI885" s="405"/>
      <c r="BJ885" s="405"/>
      <c r="BK885" s="405"/>
      <c r="BL885" s="405"/>
      <c r="BM885" s="514"/>
    </row>
    <row r="886" ht="18.75" customHeight="1">
      <c r="A886" s="400" t="str">
        <f t="shared" si="4"/>
        <v/>
      </c>
      <c r="B886" s="341"/>
      <c r="C886" s="559"/>
      <c r="D886" s="341"/>
      <c r="E886" s="638"/>
      <c r="F886" s="393"/>
      <c r="G886" s="341" t="str">
        <f t="array" ref="G886">IF(C886="","",XLOOKUP(C886,'Master Data'!K:K,'Master Data'!N:N,"Input in Master Data",0,1))</f>
        <v/>
      </c>
      <c r="H886" s="341" t="str">
        <f t="array" ref="H886">IF(C886="","",XLOOKUP(C886,'Master Data'!K:K,'Master Data'!O:O,"Input in Master Data",0,1))</f>
        <v/>
      </c>
      <c r="I886" s="341" t="str">
        <f t="array" ref="I886">if(U886="","",XLOOKUP(U886,Master[Company],Master[Blow],"Unknown",0,1))</f>
        <v/>
      </c>
      <c r="J886" s="341" t="str">
        <f t="array" ref="J886">if(U886="","",XLOOKUP(U886,Master[Company],Master[Pigging],"Unknown",0,1))</f>
        <v/>
      </c>
      <c r="K886" s="341" t="str">
        <f t="array" ref="K886">if(U886="","",XLOOKUP(U886,Master[Company],Master[Load Method],"Unknown",0,1))</f>
        <v/>
      </c>
      <c r="L886" s="341" t="str">
        <f t="array" ref="L886">if(U886="","",XLOOKUP(U886,Master[Company],Master[Line Distance],"Unknown",0,1))</f>
        <v/>
      </c>
      <c r="M886" s="394"/>
      <c r="N886" s="341"/>
      <c r="O886" s="341"/>
      <c r="P886" s="341" t="str">
        <f t="array" ref="P886">if(U886="","",XLOOKUP(U886,Master[Company],Master[Terms],"NA",0,1))</f>
        <v/>
      </c>
      <c r="Q886" s="341" t="str">
        <f t="shared" si="1"/>
        <v/>
      </c>
      <c r="R886" s="341" t="str">
        <f t="array" ref="R886">if(U886="","",XLOOKUP(U886,Master[Company],Master[Group],"NA",0,1))</f>
        <v/>
      </c>
      <c r="S886" s="341" t="str">
        <f t="array" ref="S886">if(U886="","",XLOOKUP(U886,Master[Company],Master[Loading Location],"NA",0,1))</f>
        <v/>
      </c>
      <c r="T886" s="341" t="str">
        <f t="array" ref="T886">if(U886="","",XLOOKUP(U886,Master[Company],Master[Acronym],"NA",0,1))</f>
        <v/>
      </c>
      <c r="U886" s="341"/>
      <c r="V886" s="342"/>
      <c r="W886" s="342"/>
      <c r="X886" s="341" t="str">
        <f t="shared" si="2"/>
        <v/>
      </c>
      <c r="Y886" s="341" t="str">
        <f t="shared" si="3"/>
        <v/>
      </c>
      <c r="Z886" s="341"/>
      <c r="AA886" s="341"/>
      <c r="AB886" s="341"/>
      <c r="AC886" s="401"/>
      <c r="AD886" s="563"/>
      <c r="AE886" s="564"/>
      <c r="AF886" s="564"/>
      <c r="AG886" s="564"/>
      <c r="AH886" s="564"/>
      <c r="AI886" s="564"/>
      <c r="AJ886" s="564"/>
      <c r="AK886" s="564"/>
      <c r="AL886" s="563"/>
      <c r="AM886" s="564"/>
      <c r="AN886" s="564"/>
      <c r="AO886" s="564"/>
      <c r="AP886" s="564"/>
      <c r="AQ886" s="564"/>
      <c r="AR886" s="564"/>
      <c r="AS886" s="564"/>
      <c r="AT886" s="401"/>
      <c r="AU886" s="399"/>
      <c r="AV886" s="617"/>
      <c r="AW886" s="401"/>
      <c r="AX886" s="401"/>
      <c r="AY886" s="341"/>
      <c r="AZ886" s="341"/>
      <c r="BA886" s="341"/>
      <c r="BB886" s="341"/>
      <c r="BC886" s="341"/>
      <c r="BD886" s="401"/>
      <c r="BE886" s="341"/>
      <c r="BF886" s="341"/>
      <c r="BG886" s="402"/>
      <c r="BH886" s="403"/>
      <c r="BI886" s="405"/>
      <c r="BJ886" s="405"/>
      <c r="BK886" s="405"/>
      <c r="BL886" s="405"/>
      <c r="BM886" s="514"/>
    </row>
    <row r="887" ht="18.75" customHeight="1">
      <c r="A887" s="400" t="str">
        <f t="shared" si="4"/>
        <v/>
      </c>
      <c r="B887" s="341"/>
      <c r="C887" s="559"/>
      <c r="D887" s="341"/>
      <c r="E887" s="638"/>
      <c r="F887" s="393"/>
      <c r="G887" s="341" t="str">
        <f t="array" ref="G887">IF(C887="","",XLOOKUP(C887,'Master Data'!K:K,'Master Data'!N:N,"Input in Master Data",0,1))</f>
        <v/>
      </c>
      <c r="H887" s="341" t="str">
        <f t="array" ref="H887">IF(C887="","",XLOOKUP(C887,'Master Data'!K:K,'Master Data'!O:O,"Input in Master Data",0,1))</f>
        <v/>
      </c>
      <c r="I887" s="341" t="str">
        <f t="array" ref="I887">if(U887="","",XLOOKUP(U887,Master[Company],Master[Blow],"Unknown",0,1))</f>
        <v/>
      </c>
      <c r="J887" s="341" t="str">
        <f t="array" ref="J887">if(U887="","",XLOOKUP(U887,Master[Company],Master[Pigging],"Unknown",0,1))</f>
        <v/>
      </c>
      <c r="K887" s="341" t="str">
        <f t="array" ref="K887">if(U887="","",XLOOKUP(U887,Master[Company],Master[Load Method],"Unknown",0,1))</f>
        <v/>
      </c>
      <c r="L887" s="341" t="str">
        <f t="array" ref="L887">if(U887="","",XLOOKUP(U887,Master[Company],Master[Line Distance],"Unknown",0,1))</f>
        <v/>
      </c>
      <c r="M887" s="394"/>
      <c r="N887" s="341"/>
      <c r="O887" s="341"/>
      <c r="P887" s="341" t="str">
        <f t="array" ref="P887">if(U887="","",XLOOKUP(U887,Master[Company],Master[Terms],"NA",0,1))</f>
        <v/>
      </c>
      <c r="Q887" s="341" t="str">
        <f t="shared" si="1"/>
        <v/>
      </c>
      <c r="R887" s="341" t="str">
        <f t="array" ref="R887">if(U887="","",XLOOKUP(U887,Master[Company],Master[Group],"NA",0,1))</f>
        <v/>
      </c>
      <c r="S887" s="341" t="str">
        <f t="array" ref="S887">if(U887="","",XLOOKUP(U887,Master[Company],Master[Loading Location],"NA",0,1))</f>
        <v/>
      </c>
      <c r="T887" s="341" t="str">
        <f t="array" ref="T887">if(U887="","",XLOOKUP(U887,Master[Company],Master[Acronym],"NA",0,1))</f>
        <v/>
      </c>
      <c r="U887" s="341"/>
      <c r="V887" s="342"/>
      <c r="W887" s="342"/>
      <c r="X887" s="341" t="str">
        <f t="shared" si="2"/>
        <v/>
      </c>
      <c r="Y887" s="341" t="str">
        <f t="shared" si="3"/>
        <v/>
      </c>
      <c r="Z887" s="341"/>
      <c r="AA887" s="341"/>
      <c r="AB887" s="341"/>
      <c r="AC887" s="401"/>
      <c r="AD887" s="563"/>
      <c r="AE887" s="564"/>
      <c r="AF887" s="564"/>
      <c r="AG887" s="564"/>
      <c r="AH887" s="564"/>
      <c r="AI887" s="564"/>
      <c r="AJ887" s="564"/>
      <c r="AK887" s="564"/>
      <c r="AL887" s="563"/>
      <c r="AM887" s="564"/>
      <c r="AN887" s="564"/>
      <c r="AO887" s="564"/>
      <c r="AP887" s="564"/>
      <c r="AQ887" s="564"/>
      <c r="AR887" s="564"/>
      <c r="AS887" s="564"/>
      <c r="AT887" s="401"/>
      <c r="AU887" s="399"/>
      <c r="AV887" s="617"/>
      <c r="AW887" s="401"/>
      <c r="AX887" s="401"/>
      <c r="AY887" s="341"/>
      <c r="AZ887" s="341"/>
      <c r="BA887" s="341"/>
      <c r="BB887" s="341"/>
      <c r="BC887" s="341"/>
      <c r="BD887" s="401"/>
      <c r="BE887" s="341"/>
      <c r="BF887" s="341"/>
      <c r="BG887" s="402"/>
      <c r="BH887" s="403"/>
      <c r="BI887" s="405"/>
      <c r="BJ887" s="405"/>
      <c r="BK887" s="405"/>
      <c r="BL887" s="405"/>
      <c r="BM887" s="514"/>
    </row>
    <row r="888" ht="18.75" customHeight="1">
      <c r="A888" s="400" t="str">
        <f t="shared" si="4"/>
        <v/>
      </c>
      <c r="B888" s="341"/>
      <c r="C888" s="559"/>
      <c r="D888" s="341"/>
      <c r="E888" s="638"/>
      <c r="F888" s="393"/>
      <c r="G888" s="341" t="str">
        <f t="array" ref="G888">IF(C888="","",XLOOKUP(C888,'Master Data'!K:K,'Master Data'!N:N,"Input in Master Data",0,1))</f>
        <v/>
      </c>
      <c r="H888" s="341" t="str">
        <f t="array" ref="H888">IF(C888="","",XLOOKUP(C888,'Master Data'!K:K,'Master Data'!O:O,"Input in Master Data",0,1))</f>
        <v/>
      </c>
      <c r="I888" s="341" t="str">
        <f t="array" ref="I888">if(U888="","",XLOOKUP(U888,Master[Company],Master[Blow],"Unknown",0,1))</f>
        <v/>
      </c>
      <c r="J888" s="341" t="str">
        <f t="array" ref="J888">if(U888="","",XLOOKUP(U888,Master[Company],Master[Pigging],"Unknown",0,1))</f>
        <v/>
      </c>
      <c r="K888" s="341" t="str">
        <f t="array" ref="K888">if(U888="","",XLOOKUP(U888,Master[Company],Master[Load Method],"Unknown",0,1))</f>
        <v/>
      </c>
      <c r="L888" s="341" t="str">
        <f t="array" ref="L888">if(U888="","",XLOOKUP(U888,Master[Company],Master[Line Distance],"Unknown",0,1))</f>
        <v/>
      </c>
      <c r="M888" s="394"/>
      <c r="N888" s="341"/>
      <c r="O888" s="341"/>
      <c r="P888" s="341" t="str">
        <f t="array" ref="P888">if(U888="","",XLOOKUP(U888,Master[Company],Master[Terms],"NA",0,1))</f>
        <v/>
      </c>
      <c r="Q888" s="341" t="str">
        <f t="shared" si="1"/>
        <v/>
      </c>
      <c r="R888" s="341" t="str">
        <f t="array" ref="R888">if(U888="","",XLOOKUP(U888,Master[Company],Master[Group],"NA",0,1))</f>
        <v/>
      </c>
      <c r="S888" s="341" t="str">
        <f t="array" ref="S888">if(U888="","",XLOOKUP(U888,Master[Company],Master[Loading Location],"NA",0,1))</f>
        <v/>
      </c>
      <c r="T888" s="341" t="str">
        <f t="array" ref="T888">if(U888="","",XLOOKUP(U888,Master[Company],Master[Acronym],"NA",0,1))</f>
        <v/>
      </c>
      <c r="U888" s="341"/>
      <c r="V888" s="342"/>
      <c r="W888" s="342"/>
      <c r="X888" s="341" t="str">
        <f t="shared" si="2"/>
        <v/>
      </c>
      <c r="Y888" s="341" t="str">
        <f t="shared" si="3"/>
        <v/>
      </c>
      <c r="Z888" s="341"/>
      <c r="AA888" s="341"/>
      <c r="AB888" s="341"/>
      <c r="AC888" s="401"/>
      <c r="AD888" s="563"/>
      <c r="AE888" s="564"/>
      <c r="AF888" s="564"/>
      <c r="AG888" s="564"/>
      <c r="AH888" s="564"/>
      <c r="AI888" s="564"/>
      <c r="AJ888" s="564"/>
      <c r="AK888" s="564"/>
      <c r="AL888" s="563"/>
      <c r="AM888" s="564"/>
      <c r="AN888" s="564"/>
      <c r="AO888" s="564"/>
      <c r="AP888" s="564"/>
      <c r="AQ888" s="564"/>
      <c r="AR888" s="564"/>
      <c r="AS888" s="564"/>
      <c r="AT888" s="401"/>
      <c r="AU888" s="399"/>
      <c r="AV888" s="617"/>
      <c r="AW888" s="401"/>
      <c r="AX888" s="401"/>
      <c r="AY888" s="341"/>
      <c r="AZ888" s="341"/>
      <c r="BA888" s="341"/>
      <c r="BB888" s="341"/>
      <c r="BC888" s="341"/>
      <c r="BD888" s="401"/>
      <c r="BE888" s="341"/>
      <c r="BF888" s="341"/>
      <c r="BG888" s="402"/>
      <c r="BH888" s="403"/>
      <c r="BI888" s="405"/>
      <c r="BJ888" s="405"/>
      <c r="BK888" s="405"/>
      <c r="BL888" s="405"/>
      <c r="BM888" s="514"/>
    </row>
    <row r="889" ht="18.75" customHeight="1">
      <c r="A889" s="400" t="str">
        <f t="shared" si="4"/>
        <v/>
      </c>
      <c r="B889" s="341"/>
      <c r="C889" s="559"/>
      <c r="D889" s="341"/>
      <c r="E889" s="638"/>
      <c r="F889" s="393"/>
      <c r="G889" s="341" t="str">
        <f t="array" ref="G889">IF(C889="","",XLOOKUP(C889,'Master Data'!K:K,'Master Data'!N:N,"Input in Master Data",0,1))</f>
        <v/>
      </c>
      <c r="H889" s="341" t="str">
        <f t="array" ref="H889">IF(C889="","",XLOOKUP(C889,'Master Data'!K:K,'Master Data'!O:O,"Input in Master Data",0,1))</f>
        <v/>
      </c>
      <c r="I889" s="341" t="str">
        <f t="array" ref="I889">if(U889="","",XLOOKUP(U889,Master[Company],Master[Blow],"Unknown",0,1))</f>
        <v/>
      </c>
      <c r="J889" s="341" t="str">
        <f t="array" ref="J889">if(U889="","",XLOOKUP(U889,Master[Company],Master[Pigging],"Unknown",0,1))</f>
        <v/>
      </c>
      <c r="K889" s="341" t="str">
        <f t="array" ref="K889">if(U889="","",XLOOKUP(U889,Master[Company],Master[Load Method],"Unknown",0,1))</f>
        <v/>
      </c>
      <c r="L889" s="341" t="str">
        <f t="array" ref="L889">if(U889="","",XLOOKUP(U889,Master[Company],Master[Line Distance],"Unknown",0,1))</f>
        <v/>
      </c>
      <c r="M889" s="394"/>
      <c r="N889" s="341"/>
      <c r="O889" s="341"/>
      <c r="P889" s="341" t="str">
        <f t="array" ref="P889">if(U889="","",XLOOKUP(U889,Master[Company],Master[Terms],"NA",0,1))</f>
        <v/>
      </c>
      <c r="Q889" s="341" t="str">
        <f t="shared" si="1"/>
        <v/>
      </c>
      <c r="R889" s="341" t="str">
        <f t="array" ref="R889">if(U889="","",XLOOKUP(U889,Master[Company],Master[Group],"NA",0,1))</f>
        <v/>
      </c>
      <c r="S889" s="341" t="str">
        <f t="array" ref="S889">if(U889="","",XLOOKUP(U889,Master[Company],Master[Loading Location],"NA",0,1))</f>
        <v/>
      </c>
      <c r="T889" s="341" t="str">
        <f t="array" ref="T889">if(U889="","",XLOOKUP(U889,Master[Company],Master[Acronym],"NA",0,1))</f>
        <v/>
      </c>
      <c r="U889" s="341"/>
      <c r="V889" s="342"/>
      <c r="W889" s="342"/>
      <c r="X889" s="341" t="str">
        <f t="shared" si="2"/>
        <v/>
      </c>
      <c r="Y889" s="341" t="str">
        <f t="shared" si="3"/>
        <v/>
      </c>
      <c r="Z889" s="341"/>
      <c r="AA889" s="341"/>
      <c r="AB889" s="341"/>
      <c r="AC889" s="401"/>
      <c r="AD889" s="563"/>
      <c r="AE889" s="564"/>
      <c r="AF889" s="564"/>
      <c r="AG889" s="564"/>
      <c r="AH889" s="564"/>
      <c r="AI889" s="564"/>
      <c r="AJ889" s="564"/>
      <c r="AK889" s="564"/>
      <c r="AL889" s="563"/>
      <c r="AM889" s="564"/>
      <c r="AN889" s="564"/>
      <c r="AO889" s="564"/>
      <c r="AP889" s="564"/>
      <c r="AQ889" s="564"/>
      <c r="AR889" s="564"/>
      <c r="AS889" s="564"/>
      <c r="AT889" s="401"/>
      <c r="AU889" s="399"/>
      <c r="AV889" s="617"/>
      <c r="AW889" s="401"/>
      <c r="AX889" s="401"/>
      <c r="AY889" s="341"/>
      <c r="AZ889" s="341"/>
      <c r="BA889" s="341"/>
      <c r="BB889" s="341"/>
      <c r="BC889" s="341"/>
      <c r="BD889" s="401"/>
      <c r="BE889" s="341"/>
      <c r="BF889" s="341"/>
      <c r="BG889" s="402"/>
      <c r="BH889" s="403"/>
      <c r="BI889" s="405"/>
      <c r="BJ889" s="405"/>
      <c r="BK889" s="405"/>
      <c r="BL889" s="405"/>
      <c r="BM889" s="514"/>
    </row>
    <row r="890" ht="18.75" customHeight="1">
      <c r="A890" s="400" t="str">
        <f t="shared" si="4"/>
        <v/>
      </c>
      <c r="B890" s="341"/>
      <c r="C890" s="559"/>
      <c r="D890" s="341"/>
      <c r="E890" s="638"/>
      <c r="F890" s="393"/>
      <c r="G890" s="341" t="str">
        <f t="array" ref="G890">IF(C890="","",XLOOKUP(C890,'Master Data'!K:K,'Master Data'!N:N,"Input in Master Data",0,1))</f>
        <v/>
      </c>
      <c r="H890" s="341" t="str">
        <f t="array" ref="H890">IF(C890="","",XLOOKUP(C890,'Master Data'!K:K,'Master Data'!O:O,"Input in Master Data",0,1))</f>
        <v/>
      </c>
      <c r="I890" s="341" t="str">
        <f t="array" ref="I890">if(U890="","",XLOOKUP(U890,Master[Company],Master[Blow],"Unknown",0,1))</f>
        <v/>
      </c>
      <c r="J890" s="341" t="str">
        <f t="array" ref="J890">if(U890="","",XLOOKUP(U890,Master[Company],Master[Pigging],"Unknown",0,1))</f>
        <v/>
      </c>
      <c r="K890" s="341" t="str">
        <f t="array" ref="K890">if(U890="","",XLOOKUP(U890,Master[Company],Master[Load Method],"Unknown",0,1))</f>
        <v/>
      </c>
      <c r="L890" s="341" t="str">
        <f t="array" ref="L890">if(U890="","",XLOOKUP(U890,Master[Company],Master[Line Distance],"Unknown",0,1))</f>
        <v/>
      </c>
      <c r="M890" s="394"/>
      <c r="N890" s="341"/>
      <c r="O890" s="341"/>
      <c r="P890" s="341" t="str">
        <f t="array" ref="P890">if(U890="","",XLOOKUP(U890,Master[Company],Master[Terms],"NA",0,1))</f>
        <v/>
      </c>
      <c r="Q890" s="341" t="str">
        <f t="shared" si="1"/>
        <v/>
      </c>
      <c r="R890" s="341" t="str">
        <f t="array" ref="R890">if(U890="","",XLOOKUP(U890,Master[Company],Master[Group],"NA",0,1))</f>
        <v/>
      </c>
      <c r="S890" s="341" t="str">
        <f t="array" ref="S890">if(U890="","",XLOOKUP(U890,Master[Company],Master[Loading Location],"NA",0,1))</f>
        <v/>
      </c>
      <c r="T890" s="341" t="str">
        <f t="array" ref="T890">if(U890="","",XLOOKUP(U890,Master[Company],Master[Acronym],"NA",0,1))</f>
        <v/>
      </c>
      <c r="U890" s="341"/>
      <c r="V890" s="342"/>
      <c r="W890" s="342"/>
      <c r="X890" s="341" t="str">
        <f t="shared" si="2"/>
        <v/>
      </c>
      <c r="Y890" s="341" t="str">
        <f t="shared" si="3"/>
        <v/>
      </c>
      <c r="Z890" s="341"/>
      <c r="AA890" s="341"/>
      <c r="AB890" s="341"/>
      <c r="AC890" s="401"/>
      <c r="AD890" s="563"/>
      <c r="AE890" s="564"/>
      <c r="AF890" s="564"/>
      <c r="AG890" s="564"/>
      <c r="AH890" s="564"/>
      <c r="AI890" s="564"/>
      <c r="AJ890" s="564"/>
      <c r="AK890" s="564"/>
      <c r="AL890" s="563"/>
      <c r="AM890" s="564"/>
      <c r="AN890" s="564"/>
      <c r="AO890" s="564"/>
      <c r="AP890" s="564"/>
      <c r="AQ890" s="564"/>
      <c r="AR890" s="564"/>
      <c r="AS890" s="564"/>
      <c r="AT890" s="401"/>
      <c r="AU890" s="399"/>
      <c r="AV890" s="617"/>
      <c r="AW890" s="401"/>
      <c r="AX890" s="401"/>
      <c r="AY890" s="341"/>
      <c r="AZ890" s="341"/>
      <c r="BA890" s="341"/>
      <c r="BB890" s="341"/>
      <c r="BC890" s="341"/>
      <c r="BD890" s="401"/>
      <c r="BE890" s="341"/>
      <c r="BF890" s="341"/>
      <c r="BG890" s="402"/>
      <c r="BH890" s="403"/>
      <c r="BI890" s="405"/>
      <c r="BJ890" s="405"/>
      <c r="BK890" s="405"/>
      <c r="BL890" s="405"/>
      <c r="BM890" s="514"/>
    </row>
    <row r="891" ht="18.75" customHeight="1">
      <c r="A891" s="400" t="str">
        <f t="shared" si="4"/>
        <v/>
      </c>
      <c r="B891" s="341"/>
      <c r="C891" s="559"/>
      <c r="D891" s="341"/>
      <c r="E891" s="638"/>
      <c r="F891" s="393"/>
      <c r="G891" s="341" t="str">
        <f t="array" ref="G891">IF(C891="","",XLOOKUP(C891,'Master Data'!K:K,'Master Data'!N:N,"Input in Master Data",0,1))</f>
        <v/>
      </c>
      <c r="H891" s="341" t="str">
        <f t="array" ref="H891">IF(C891="","",XLOOKUP(C891,'Master Data'!K:K,'Master Data'!O:O,"Input in Master Data",0,1))</f>
        <v/>
      </c>
      <c r="I891" s="341" t="str">
        <f t="array" ref="I891">if(U891="","",XLOOKUP(U891,Master[Company],Master[Blow],"Unknown",0,1))</f>
        <v/>
      </c>
      <c r="J891" s="341" t="str">
        <f t="array" ref="J891">if(U891="","",XLOOKUP(U891,Master[Company],Master[Pigging],"Unknown",0,1))</f>
        <v/>
      </c>
      <c r="K891" s="341" t="str">
        <f t="array" ref="K891">if(U891="","",XLOOKUP(U891,Master[Company],Master[Load Method],"Unknown",0,1))</f>
        <v/>
      </c>
      <c r="L891" s="341" t="str">
        <f t="array" ref="L891">if(U891="","",XLOOKUP(U891,Master[Company],Master[Line Distance],"Unknown",0,1))</f>
        <v/>
      </c>
      <c r="M891" s="394"/>
      <c r="N891" s="341"/>
      <c r="O891" s="341"/>
      <c r="P891" s="341" t="str">
        <f t="array" ref="P891">if(U891="","",XLOOKUP(U891,Master[Company],Master[Terms],"NA",0,1))</f>
        <v/>
      </c>
      <c r="Q891" s="341" t="str">
        <f t="shared" si="1"/>
        <v/>
      </c>
      <c r="R891" s="341" t="str">
        <f t="array" ref="R891">if(U891="","",XLOOKUP(U891,Master[Company],Master[Group],"NA",0,1))</f>
        <v/>
      </c>
      <c r="S891" s="341" t="str">
        <f t="array" ref="S891">if(U891="","",XLOOKUP(U891,Master[Company],Master[Loading Location],"NA",0,1))</f>
        <v/>
      </c>
      <c r="T891" s="341" t="str">
        <f t="array" ref="T891">if(U891="","",XLOOKUP(U891,Master[Company],Master[Acronym],"NA",0,1))</f>
        <v/>
      </c>
      <c r="U891" s="341"/>
      <c r="V891" s="342"/>
      <c r="W891" s="342"/>
      <c r="X891" s="341" t="str">
        <f t="shared" si="2"/>
        <v/>
      </c>
      <c r="Y891" s="341" t="str">
        <f t="shared" si="3"/>
        <v/>
      </c>
      <c r="Z891" s="341"/>
      <c r="AA891" s="341"/>
      <c r="AB891" s="341"/>
      <c r="AC891" s="401"/>
      <c r="AD891" s="563"/>
      <c r="AE891" s="564"/>
      <c r="AF891" s="564"/>
      <c r="AG891" s="564"/>
      <c r="AH891" s="564"/>
      <c r="AI891" s="564"/>
      <c r="AJ891" s="564"/>
      <c r="AK891" s="564"/>
      <c r="AL891" s="563"/>
      <c r="AM891" s="564"/>
      <c r="AN891" s="564"/>
      <c r="AO891" s="564"/>
      <c r="AP891" s="564"/>
      <c r="AQ891" s="564"/>
      <c r="AR891" s="564"/>
      <c r="AS891" s="564"/>
      <c r="AT891" s="401"/>
      <c r="AU891" s="399"/>
      <c r="AV891" s="617"/>
      <c r="AW891" s="401"/>
      <c r="AX891" s="401"/>
      <c r="AY891" s="341"/>
      <c r="AZ891" s="341"/>
      <c r="BA891" s="341"/>
      <c r="BB891" s="341"/>
      <c r="BC891" s="341"/>
      <c r="BD891" s="401"/>
      <c r="BE891" s="341"/>
      <c r="BF891" s="341"/>
      <c r="BG891" s="402"/>
      <c r="BH891" s="403"/>
      <c r="BI891" s="405"/>
      <c r="BJ891" s="405"/>
      <c r="BK891" s="405"/>
      <c r="BL891" s="405"/>
      <c r="BM891" s="514"/>
    </row>
    <row r="892" ht="18.75" customHeight="1">
      <c r="A892" s="400" t="str">
        <f t="shared" si="4"/>
        <v/>
      </c>
      <c r="B892" s="341"/>
      <c r="C892" s="559"/>
      <c r="D892" s="341"/>
      <c r="E892" s="638"/>
      <c r="F892" s="393"/>
      <c r="G892" s="341" t="str">
        <f t="array" ref="G892">IF(C892="","",XLOOKUP(C892,'Master Data'!K:K,'Master Data'!N:N,"Input in Master Data",0,1))</f>
        <v/>
      </c>
      <c r="H892" s="341" t="str">
        <f t="array" ref="H892">IF(C892="","",XLOOKUP(C892,'Master Data'!K:K,'Master Data'!O:O,"Input in Master Data",0,1))</f>
        <v/>
      </c>
      <c r="I892" s="341" t="str">
        <f t="array" ref="I892">if(U892="","",XLOOKUP(U892,Master[Company],Master[Blow],"Unknown",0,1))</f>
        <v/>
      </c>
      <c r="J892" s="341" t="str">
        <f t="array" ref="J892">if(U892="","",XLOOKUP(U892,Master[Company],Master[Pigging],"Unknown",0,1))</f>
        <v/>
      </c>
      <c r="K892" s="341" t="str">
        <f t="array" ref="K892">if(U892="","",XLOOKUP(U892,Master[Company],Master[Load Method],"Unknown",0,1))</f>
        <v/>
      </c>
      <c r="L892" s="341" t="str">
        <f t="array" ref="L892">if(U892="","",XLOOKUP(U892,Master[Company],Master[Line Distance],"Unknown",0,1))</f>
        <v/>
      </c>
      <c r="M892" s="394"/>
      <c r="N892" s="341"/>
      <c r="O892" s="341"/>
      <c r="P892" s="341" t="str">
        <f t="array" ref="P892">if(U892="","",XLOOKUP(U892,Master[Company],Master[Terms],"NA",0,1))</f>
        <v/>
      </c>
      <c r="Q892" s="341" t="str">
        <f t="shared" si="1"/>
        <v/>
      </c>
      <c r="R892" s="341" t="str">
        <f t="array" ref="R892">if(U892="","",XLOOKUP(U892,Master[Company],Master[Group],"NA",0,1))</f>
        <v/>
      </c>
      <c r="S892" s="341" t="str">
        <f t="array" ref="S892">if(U892="","",XLOOKUP(U892,Master[Company],Master[Loading Location],"NA",0,1))</f>
        <v/>
      </c>
      <c r="T892" s="341" t="str">
        <f t="array" ref="T892">if(U892="","",XLOOKUP(U892,Master[Company],Master[Acronym],"NA",0,1))</f>
        <v/>
      </c>
      <c r="U892" s="341"/>
      <c r="V892" s="342"/>
      <c r="W892" s="342"/>
      <c r="X892" s="341" t="str">
        <f t="shared" si="2"/>
        <v/>
      </c>
      <c r="Y892" s="341" t="str">
        <f t="shared" si="3"/>
        <v/>
      </c>
      <c r="Z892" s="341"/>
      <c r="AA892" s="341"/>
      <c r="AB892" s="341"/>
      <c r="AC892" s="401"/>
      <c r="AD892" s="563"/>
      <c r="AE892" s="564"/>
      <c r="AF892" s="564"/>
      <c r="AG892" s="564"/>
      <c r="AH892" s="564"/>
      <c r="AI892" s="564"/>
      <c r="AJ892" s="564"/>
      <c r="AK892" s="564"/>
      <c r="AL892" s="563"/>
      <c r="AM892" s="564"/>
      <c r="AN892" s="564"/>
      <c r="AO892" s="564"/>
      <c r="AP892" s="564"/>
      <c r="AQ892" s="564"/>
      <c r="AR892" s="564"/>
      <c r="AS892" s="564"/>
      <c r="AT892" s="401"/>
      <c r="AU892" s="399"/>
      <c r="AV892" s="617"/>
      <c r="AW892" s="401"/>
      <c r="AX892" s="401"/>
      <c r="AY892" s="341"/>
      <c r="AZ892" s="341"/>
      <c r="BA892" s="341"/>
      <c r="BB892" s="341"/>
      <c r="BC892" s="341"/>
      <c r="BD892" s="401"/>
      <c r="BE892" s="341"/>
      <c r="BF892" s="341"/>
      <c r="BG892" s="402"/>
      <c r="BH892" s="403"/>
      <c r="BI892" s="405"/>
      <c r="BJ892" s="405"/>
      <c r="BK892" s="405"/>
      <c r="BL892" s="405"/>
      <c r="BM892" s="514"/>
    </row>
    <row r="893" ht="18.75" customHeight="1">
      <c r="A893" s="400" t="str">
        <f t="shared" si="4"/>
        <v/>
      </c>
      <c r="B893" s="341"/>
      <c r="C893" s="559"/>
      <c r="D893" s="341"/>
      <c r="E893" s="638"/>
      <c r="F893" s="393"/>
      <c r="G893" s="341" t="str">
        <f t="array" ref="G893">IF(C893="","",XLOOKUP(C893,'Master Data'!K:K,'Master Data'!N:N,"Input in Master Data",0,1))</f>
        <v/>
      </c>
      <c r="H893" s="341" t="str">
        <f t="array" ref="H893">IF(C893="","",XLOOKUP(C893,'Master Data'!K:K,'Master Data'!O:O,"Input in Master Data",0,1))</f>
        <v/>
      </c>
      <c r="I893" s="341" t="str">
        <f t="array" ref="I893">if(U893="","",XLOOKUP(U893,Master[Company],Master[Blow],"Unknown",0,1))</f>
        <v/>
      </c>
      <c r="J893" s="341" t="str">
        <f t="array" ref="J893">if(U893="","",XLOOKUP(U893,Master[Company],Master[Pigging],"Unknown",0,1))</f>
        <v/>
      </c>
      <c r="K893" s="341" t="str">
        <f t="array" ref="K893">if(U893="","",XLOOKUP(U893,Master[Company],Master[Load Method],"Unknown",0,1))</f>
        <v/>
      </c>
      <c r="L893" s="341" t="str">
        <f t="array" ref="L893">if(U893="","",XLOOKUP(U893,Master[Company],Master[Line Distance],"Unknown",0,1))</f>
        <v/>
      </c>
      <c r="M893" s="394"/>
      <c r="N893" s="341"/>
      <c r="O893" s="341"/>
      <c r="P893" s="341" t="str">
        <f t="array" ref="P893">if(U893="","",XLOOKUP(U893,Master[Company],Master[Terms],"NA",0,1))</f>
        <v/>
      </c>
      <c r="Q893" s="341" t="str">
        <f t="shared" si="1"/>
        <v/>
      </c>
      <c r="R893" s="341" t="str">
        <f t="array" ref="R893">if(U893="","",XLOOKUP(U893,Master[Company],Master[Group],"NA",0,1))</f>
        <v/>
      </c>
      <c r="S893" s="341" t="str">
        <f t="array" ref="S893">if(U893="","",XLOOKUP(U893,Master[Company],Master[Loading Location],"NA",0,1))</f>
        <v/>
      </c>
      <c r="T893" s="341" t="str">
        <f t="array" ref="T893">if(U893="","",XLOOKUP(U893,Master[Company],Master[Acronym],"NA",0,1))</f>
        <v/>
      </c>
      <c r="U893" s="341"/>
      <c r="V893" s="342"/>
      <c r="W893" s="342"/>
      <c r="X893" s="341" t="str">
        <f t="shared" si="2"/>
        <v/>
      </c>
      <c r="Y893" s="341" t="str">
        <f t="shared" si="3"/>
        <v/>
      </c>
      <c r="Z893" s="341"/>
      <c r="AA893" s="341"/>
      <c r="AB893" s="341"/>
      <c r="AC893" s="401"/>
      <c r="AD893" s="563"/>
      <c r="AE893" s="564"/>
      <c r="AF893" s="564"/>
      <c r="AG893" s="564"/>
      <c r="AH893" s="564"/>
      <c r="AI893" s="564"/>
      <c r="AJ893" s="564"/>
      <c r="AK893" s="564"/>
      <c r="AL893" s="563"/>
      <c r="AM893" s="564"/>
      <c r="AN893" s="564"/>
      <c r="AO893" s="564"/>
      <c r="AP893" s="564"/>
      <c r="AQ893" s="564"/>
      <c r="AR893" s="564"/>
      <c r="AS893" s="564"/>
      <c r="AT893" s="401"/>
      <c r="AU893" s="399"/>
      <c r="AV893" s="617"/>
      <c r="AW893" s="401"/>
      <c r="AX893" s="401"/>
      <c r="AY893" s="341"/>
      <c r="AZ893" s="341"/>
      <c r="BA893" s="341"/>
      <c r="BB893" s="341"/>
      <c r="BC893" s="341"/>
      <c r="BD893" s="401"/>
      <c r="BE893" s="341"/>
      <c r="BF893" s="341"/>
      <c r="BG893" s="402"/>
      <c r="BH893" s="403"/>
      <c r="BI893" s="405"/>
      <c r="BJ893" s="405"/>
      <c r="BK893" s="405"/>
      <c r="BL893" s="405"/>
      <c r="BM893" s="514"/>
    </row>
    <row r="894" ht="18.75" customHeight="1">
      <c r="A894" s="400" t="str">
        <f t="shared" si="4"/>
        <v/>
      </c>
      <c r="B894" s="341"/>
      <c r="C894" s="559"/>
      <c r="D894" s="341"/>
      <c r="E894" s="638"/>
      <c r="F894" s="393"/>
      <c r="G894" s="341" t="str">
        <f t="array" ref="G894">IF(C894="","",XLOOKUP(C894,'Master Data'!K:K,'Master Data'!N:N,"Input in Master Data",0,1))</f>
        <v/>
      </c>
      <c r="H894" s="341" t="str">
        <f t="array" ref="H894">IF(C894="","",XLOOKUP(C894,'Master Data'!K:K,'Master Data'!O:O,"Input in Master Data",0,1))</f>
        <v/>
      </c>
      <c r="I894" s="341" t="str">
        <f t="array" ref="I894">if(U894="","",XLOOKUP(U894,Master[Company],Master[Blow],"Unknown",0,1))</f>
        <v/>
      </c>
      <c r="J894" s="341" t="str">
        <f t="array" ref="J894">if(U894="","",XLOOKUP(U894,Master[Company],Master[Pigging],"Unknown",0,1))</f>
        <v/>
      </c>
      <c r="K894" s="341" t="str">
        <f t="array" ref="K894">if(U894="","",XLOOKUP(U894,Master[Company],Master[Load Method],"Unknown",0,1))</f>
        <v/>
      </c>
      <c r="L894" s="341" t="str">
        <f t="array" ref="L894">if(U894="","",XLOOKUP(U894,Master[Company],Master[Line Distance],"Unknown",0,1))</f>
        <v/>
      </c>
      <c r="M894" s="394"/>
      <c r="N894" s="341"/>
      <c r="O894" s="341"/>
      <c r="P894" s="341" t="str">
        <f t="array" ref="P894">if(U894="","",XLOOKUP(U894,Master[Company],Master[Terms],"NA",0,1))</f>
        <v/>
      </c>
      <c r="Q894" s="341" t="str">
        <f t="shared" si="1"/>
        <v/>
      </c>
      <c r="R894" s="341" t="str">
        <f t="array" ref="R894">if(U894="","",XLOOKUP(U894,Master[Company],Master[Group],"NA",0,1))</f>
        <v/>
      </c>
      <c r="S894" s="341" t="str">
        <f t="array" ref="S894">if(U894="","",XLOOKUP(U894,Master[Company],Master[Loading Location],"NA",0,1))</f>
        <v/>
      </c>
      <c r="T894" s="341" t="str">
        <f t="array" ref="T894">if(U894="","",XLOOKUP(U894,Master[Company],Master[Acronym],"NA",0,1))</f>
        <v/>
      </c>
      <c r="U894" s="341"/>
      <c r="V894" s="342"/>
      <c r="W894" s="342"/>
      <c r="X894" s="341" t="str">
        <f t="shared" si="2"/>
        <v/>
      </c>
      <c r="Y894" s="341" t="str">
        <f t="shared" si="3"/>
        <v/>
      </c>
      <c r="Z894" s="341"/>
      <c r="AA894" s="341"/>
      <c r="AB894" s="341"/>
      <c r="AC894" s="401"/>
      <c r="AD894" s="563"/>
      <c r="AE894" s="564"/>
      <c r="AF894" s="564"/>
      <c r="AG894" s="564"/>
      <c r="AH894" s="564"/>
      <c r="AI894" s="564"/>
      <c r="AJ894" s="564"/>
      <c r="AK894" s="564"/>
      <c r="AL894" s="563"/>
      <c r="AM894" s="564"/>
      <c r="AN894" s="564"/>
      <c r="AO894" s="564"/>
      <c r="AP894" s="564"/>
      <c r="AQ894" s="564"/>
      <c r="AR894" s="564"/>
      <c r="AS894" s="564"/>
      <c r="AT894" s="401"/>
      <c r="AU894" s="399"/>
      <c r="AV894" s="617"/>
      <c r="AW894" s="401"/>
      <c r="AX894" s="401"/>
      <c r="AY894" s="341"/>
      <c r="AZ894" s="341"/>
      <c r="BA894" s="341"/>
      <c r="BB894" s="341"/>
      <c r="BC894" s="341"/>
      <c r="BD894" s="401"/>
      <c r="BE894" s="341"/>
      <c r="BF894" s="341"/>
      <c r="BG894" s="402"/>
      <c r="BH894" s="403"/>
      <c r="BI894" s="405"/>
      <c r="BJ894" s="405"/>
      <c r="BK894" s="405"/>
      <c r="BL894" s="405"/>
      <c r="BM894" s="514"/>
    </row>
    <row r="895" ht="18.75" customHeight="1">
      <c r="A895" s="400" t="str">
        <f t="shared" si="4"/>
        <v/>
      </c>
      <c r="B895" s="341"/>
      <c r="C895" s="559"/>
      <c r="D895" s="341"/>
      <c r="E895" s="638"/>
      <c r="F895" s="393"/>
      <c r="G895" s="341" t="str">
        <f t="array" ref="G895">IF(C895="","",XLOOKUP(C895,'Master Data'!K:K,'Master Data'!N:N,"Input in Master Data",0,1))</f>
        <v/>
      </c>
      <c r="H895" s="341" t="str">
        <f t="array" ref="H895">IF(C895="","",XLOOKUP(C895,'Master Data'!K:K,'Master Data'!O:O,"Input in Master Data",0,1))</f>
        <v/>
      </c>
      <c r="I895" s="341" t="str">
        <f t="array" ref="I895">if(U895="","",XLOOKUP(U895,Master[Company],Master[Blow],"Unknown",0,1))</f>
        <v/>
      </c>
      <c r="J895" s="341" t="str">
        <f t="array" ref="J895">if(U895="","",XLOOKUP(U895,Master[Company],Master[Pigging],"Unknown",0,1))</f>
        <v/>
      </c>
      <c r="K895" s="341" t="str">
        <f t="array" ref="K895">if(U895="","",XLOOKUP(U895,Master[Company],Master[Load Method],"Unknown",0,1))</f>
        <v/>
      </c>
      <c r="L895" s="341" t="str">
        <f t="array" ref="L895">if(U895="","",XLOOKUP(U895,Master[Company],Master[Line Distance],"Unknown",0,1))</f>
        <v/>
      </c>
      <c r="M895" s="394"/>
      <c r="N895" s="341"/>
      <c r="O895" s="341"/>
      <c r="P895" s="341" t="str">
        <f t="array" ref="P895">if(U895="","",XLOOKUP(U895,Master[Company],Master[Terms],"NA",0,1))</f>
        <v/>
      </c>
      <c r="Q895" s="341" t="str">
        <f t="shared" si="1"/>
        <v/>
      </c>
      <c r="R895" s="341" t="str">
        <f t="array" ref="R895">if(U895="","",XLOOKUP(U895,Master[Company],Master[Group],"NA",0,1))</f>
        <v/>
      </c>
      <c r="S895" s="341" t="str">
        <f t="array" ref="S895">if(U895="","",XLOOKUP(U895,Master[Company],Master[Loading Location],"NA",0,1))</f>
        <v/>
      </c>
      <c r="T895" s="341" t="str">
        <f t="array" ref="T895">if(U895="","",XLOOKUP(U895,Master[Company],Master[Acronym],"NA",0,1))</f>
        <v/>
      </c>
      <c r="U895" s="341"/>
      <c r="V895" s="342"/>
      <c r="W895" s="342"/>
      <c r="X895" s="341" t="str">
        <f t="shared" si="2"/>
        <v/>
      </c>
      <c r="Y895" s="341" t="str">
        <f t="shared" si="3"/>
        <v/>
      </c>
      <c r="Z895" s="341"/>
      <c r="AA895" s="341"/>
      <c r="AB895" s="341"/>
      <c r="AC895" s="401"/>
      <c r="AD895" s="563"/>
      <c r="AE895" s="564"/>
      <c r="AF895" s="564"/>
      <c r="AG895" s="564"/>
      <c r="AH895" s="564"/>
      <c r="AI895" s="564"/>
      <c r="AJ895" s="564"/>
      <c r="AK895" s="564"/>
      <c r="AL895" s="563"/>
      <c r="AM895" s="564"/>
      <c r="AN895" s="564"/>
      <c r="AO895" s="564"/>
      <c r="AP895" s="564"/>
      <c r="AQ895" s="564"/>
      <c r="AR895" s="564"/>
      <c r="AS895" s="564"/>
      <c r="AT895" s="401"/>
      <c r="AU895" s="399"/>
      <c r="AV895" s="617"/>
      <c r="AW895" s="401"/>
      <c r="AX895" s="401"/>
      <c r="AY895" s="341"/>
      <c r="AZ895" s="341"/>
      <c r="BA895" s="341"/>
      <c r="BB895" s="341"/>
      <c r="BC895" s="341"/>
      <c r="BD895" s="401"/>
      <c r="BE895" s="341"/>
      <c r="BF895" s="341"/>
      <c r="BG895" s="402"/>
      <c r="BH895" s="403"/>
      <c r="BI895" s="405"/>
      <c r="BJ895" s="405"/>
      <c r="BK895" s="405"/>
      <c r="BL895" s="405"/>
      <c r="BM895" s="514"/>
    </row>
    <row r="896" ht="18.75" customHeight="1">
      <c r="A896" s="400" t="str">
        <f t="shared" si="4"/>
        <v/>
      </c>
      <c r="B896" s="341"/>
      <c r="C896" s="559"/>
      <c r="D896" s="341"/>
      <c r="E896" s="638"/>
      <c r="F896" s="393"/>
      <c r="G896" s="341" t="str">
        <f t="array" ref="G896">IF(C896="","",XLOOKUP(C896,'Master Data'!K:K,'Master Data'!N:N,"Input in Master Data",0,1))</f>
        <v/>
      </c>
      <c r="H896" s="341" t="str">
        <f t="array" ref="H896">IF(C896="","",XLOOKUP(C896,'Master Data'!K:K,'Master Data'!O:O,"Input in Master Data",0,1))</f>
        <v/>
      </c>
      <c r="I896" s="341" t="str">
        <f t="array" ref="I896">if(U896="","",XLOOKUP(U896,Master[Company],Master[Blow],"Unknown",0,1))</f>
        <v/>
      </c>
      <c r="J896" s="341" t="str">
        <f t="array" ref="J896">if(U896="","",XLOOKUP(U896,Master[Company],Master[Pigging],"Unknown",0,1))</f>
        <v/>
      </c>
      <c r="K896" s="341" t="str">
        <f t="array" ref="K896">if(U896="","",XLOOKUP(U896,Master[Company],Master[Load Method],"Unknown",0,1))</f>
        <v/>
      </c>
      <c r="L896" s="341" t="str">
        <f t="array" ref="L896">if(U896="","",XLOOKUP(U896,Master[Company],Master[Line Distance],"Unknown",0,1))</f>
        <v/>
      </c>
      <c r="M896" s="394"/>
      <c r="N896" s="341"/>
      <c r="O896" s="341"/>
      <c r="P896" s="341" t="str">
        <f t="array" ref="P896">if(U896="","",XLOOKUP(U896,Master[Company],Master[Terms],"NA",0,1))</f>
        <v/>
      </c>
      <c r="Q896" s="341" t="str">
        <f t="shared" si="1"/>
        <v/>
      </c>
      <c r="R896" s="341" t="str">
        <f t="array" ref="R896">if(U896="","",XLOOKUP(U896,Master[Company],Master[Group],"NA",0,1))</f>
        <v/>
      </c>
      <c r="S896" s="341" t="str">
        <f t="array" ref="S896">if(U896="","",XLOOKUP(U896,Master[Company],Master[Loading Location],"NA",0,1))</f>
        <v/>
      </c>
      <c r="T896" s="341" t="str">
        <f t="array" ref="T896">if(U896="","",XLOOKUP(U896,Master[Company],Master[Acronym],"NA",0,1))</f>
        <v/>
      </c>
      <c r="U896" s="341"/>
      <c r="V896" s="342"/>
      <c r="W896" s="342"/>
      <c r="X896" s="341" t="str">
        <f t="shared" si="2"/>
        <v/>
      </c>
      <c r="Y896" s="341" t="str">
        <f t="shared" si="3"/>
        <v/>
      </c>
      <c r="Z896" s="341"/>
      <c r="AA896" s="341"/>
      <c r="AB896" s="341"/>
      <c r="AC896" s="401"/>
      <c r="AD896" s="563"/>
      <c r="AE896" s="564"/>
      <c r="AF896" s="564"/>
      <c r="AG896" s="564"/>
      <c r="AH896" s="564"/>
      <c r="AI896" s="564"/>
      <c r="AJ896" s="564"/>
      <c r="AK896" s="564"/>
      <c r="AL896" s="563"/>
      <c r="AM896" s="564"/>
      <c r="AN896" s="564"/>
      <c r="AO896" s="564"/>
      <c r="AP896" s="564"/>
      <c r="AQ896" s="564"/>
      <c r="AR896" s="564"/>
      <c r="AS896" s="564"/>
      <c r="AT896" s="401"/>
      <c r="AU896" s="399"/>
      <c r="AV896" s="617"/>
      <c r="AW896" s="401"/>
      <c r="AX896" s="401"/>
      <c r="AY896" s="341"/>
      <c r="AZ896" s="341"/>
      <c r="BA896" s="341"/>
      <c r="BB896" s="341"/>
      <c r="BC896" s="341"/>
      <c r="BD896" s="401"/>
      <c r="BE896" s="341"/>
      <c r="BF896" s="341"/>
      <c r="BG896" s="402"/>
      <c r="BH896" s="403"/>
      <c r="BI896" s="405"/>
      <c r="BJ896" s="405"/>
      <c r="BK896" s="405"/>
      <c r="BL896" s="405"/>
      <c r="BM896" s="514"/>
    </row>
    <row r="897" ht="18.75" customHeight="1">
      <c r="A897" s="400" t="str">
        <f t="shared" si="4"/>
        <v/>
      </c>
      <c r="B897" s="341"/>
      <c r="C897" s="559"/>
      <c r="D897" s="341"/>
      <c r="E897" s="638"/>
      <c r="F897" s="393"/>
      <c r="G897" s="341" t="str">
        <f t="array" ref="G897">IF(C897="","",XLOOKUP(C897,'Master Data'!K:K,'Master Data'!N:N,"Input in Master Data",0,1))</f>
        <v/>
      </c>
      <c r="H897" s="341" t="str">
        <f t="array" ref="H897">IF(C897="","",XLOOKUP(C897,'Master Data'!K:K,'Master Data'!O:O,"Input in Master Data",0,1))</f>
        <v/>
      </c>
      <c r="I897" s="341" t="str">
        <f t="array" ref="I897">if(U897="","",XLOOKUP(U897,Master[Company],Master[Blow],"Unknown",0,1))</f>
        <v/>
      </c>
      <c r="J897" s="341" t="str">
        <f t="array" ref="J897">if(U897="","",XLOOKUP(U897,Master[Company],Master[Pigging],"Unknown",0,1))</f>
        <v/>
      </c>
      <c r="K897" s="341" t="str">
        <f t="array" ref="K897">if(U897="","",XLOOKUP(U897,Master[Company],Master[Load Method],"Unknown",0,1))</f>
        <v/>
      </c>
      <c r="L897" s="341" t="str">
        <f t="array" ref="L897">if(U897="","",XLOOKUP(U897,Master[Company],Master[Line Distance],"Unknown",0,1))</f>
        <v/>
      </c>
      <c r="M897" s="394"/>
      <c r="N897" s="341"/>
      <c r="O897" s="341"/>
      <c r="P897" s="341" t="str">
        <f t="array" ref="P897">if(U897="","",XLOOKUP(U897,Master[Company],Master[Terms],"NA",0,1))</f>
        <v/>
      </c>
      <c r="Q897" s="341" t="str">
        <f t="shared" si="1"/>
        <v/>
      </c>
      <c r="R897" s="341" t="str">
        <f t="array" ref="R897">if(U897="","",XLOOKUP(U897,Master[Company],Master[Group],"NA",0,1))</f>
        <v/>
      </c>
      <c r="S897" s="341" t="str">
        <f t="array" ref="S897">if(U897="","",XLOOKUP(U897,Master[Company],Master[Loading Location],"NA",0,1))</f>
        <v/>
      </c>
      <c r="T897" s="341" t="str">
        <f t="array" ref="T897">if(U897="","",XLOOKUP(U897,Master[Company],Master[Acronym],"NA",0,1))</f>
        <v/>
      </c>
      <c r="U897" s="341"/>
      <c r="V897" s="342"/>
      <c r="W897" s="342"/>
      <c r="X897" s="341" t="str">
        <f t="shared" si="2"/>
        <v/>
      </c>
      <c r="Y897" s="341" t="str">
        <f t="shared" si="3"/>
        <v/>
      </c>
      <c r="Z897" s="341"/>
      <c r="AA897" s="341"/>
      <c r="AB897" s="341"/>
      <c r="AC897" s="401"/>
      <c r="AD897" s="563"/>
      <c r="AE897" s="564"/>
      <c r="AF897" s="564"/>
      <c r="AG897" s="564"/>
      <c r="AH897" s="564"/>
      <c r="AI897" s="564"/>
      <c r="AJ897" s="564"/>
      <c r="AK897" s="564"/>
      <c r="AL897" s="563"/>
      <c r="AM897" s="564"/>
      <c r="AN897" s="564"/>
      <c r="AO897" s="564"/>
      <c r="AP897" s="564"/>
      <c r="AQ897" s="564"/>
      <c r="AR897" s="564"/>
      <c r="AS897" s="564"/>
      <c r="AT897" s="401"/>
      <c r="AU897" s="399"/>
      <c r="AV897" s="617"/>
      <c r="AW897" s="401"/>
      <c r="AX897" s="401"/>
      <c r="AY897" s="341"/>
      <c r="AZ897" s="341"/>
      <c r="BA897" s="341"/>
      <c r="BB897" s="341"/>
      <c r="BC897" s="341"/>
      <c r="BD897" s="401"/>
      <c r="BE897" s="341"/>
      <c r="BF897" s="341"/>
      <c r="BG897" s="402"/>
      <c r="BH897" s="403"/>
      <c r="BI897" s="405"/>
      <c r="BJ897" s="405"/>
      <c r="BK897" s="405"/>
      <c r="BL897" s="405"/>
      <c r="BM897" s="514"/>
    </row>
    <row r="898" ht="18.75" customHeight="1">
      <c r="A898" s="400" t="str">
        <f t="shared" si="4"/>
        <v/>
      </c>
      <c r="B898" s="341"/>
      <c r="C898" s="559"/>
      <c r="D898" s="341"/>
      <c r="E898" s="638"/>
      <c r="F898" s="393"/>
      <c r="G898" s="341" t="str">
        <f t="array" ref="G898">IF(C898="","",XLOOKUP(C898,'Master Data'!K:K,'Master Data'!N:N,"Input in Master Data",0,1))</f>
        <v/>
      </c>
      <c r="H898" s="341" t="str">
        <f t="array" ref="H898">IF(C898="","",XLOOKUP(C898,'Master Data'!K:K,'Master Data'!O:O,"Input in Master Data",0,1))</f>
        <v/>
      </c>
      <c r="I898" s="341" t="str">
        <f t="array" ref="I898">if(U898="","",XLOOKUP(U898,Master[Company],Master[Blow],"Unknown",0,1))</f>
        <v/>
      </c>
      <c r="J898" s="341" t="str">
        <f t="array" ref="J898">if(U898="","",XLOOKUP(U898,Master[Company],Master[Pigging],"Unknown",0,1))</f>
        <v/>
      </c>
      <c r="K898" s="341" t="str">
        <f t="array" ref="K898">if(U898="","",XLOOKUP(U898,Master[Company],Master[Load Method],"Unknown",0,1))</f>
        <v/>
      </c>
      <c r="L898" s="341" t="str">
        <f t="array" ref="L898">if(U898="","",XLOOKUP(U898,Master[Company],Master[Line Distance],"Unknown",0,1))</f>
        <v/>
      </c>
      <c r="M898" s="394"/>
      <c r="N898" s="341"/>
      <c r="O898" s="341"/>
      <c r="P898" s="341" t="str">
        <f t="array" ref="P898">if(U898="","",XLOOKUP(U898,Master[Company],Master[Terms],"NA",0,1))</f>
        <v/>
      </c>
      <c r="Q898" s="341" t="str">
        <f t="shared" si="1"/>
        <v/>
      </c>
      <c r="R898" s="341" t="str">
        <f t="array" ref="R898">if(U898="","",XLOOKUP(U898,Master[Company],Master[Group],"NA",0,1))</f>
        <v/>
      </c>
      <c r="S898" s="341" t="str">
        <f t="array" ref="S898">if(U898="","",XLOOKUP(U898,Master[Company],Master[Loading Location],"NA",0,1))</f>
        <v/>
      </c>
      <c r="T898" s="341" t="str">
        <f t="array" ref="T898">if(U898="","",XLOOKUP(U898,Master[Company],Master[Acronym],"NA",0,1))</f>
        <v/>
      </c>
      <c r="U898" s="341"/>
      <c r="V898" s="342"/>
      <c r="W898" s="342"/>
      <c r="X898" s="341" t="str">
        <f t="shared" si="2"/>
        <v/>
      </c>
      <c r="Y898" s="341" t="str">
        <f t="shared" si="3"/>
        <v/>
      </c>
      <c r="Z898" s="341"/>
      <c r="AA898" s="341"/>
      <c r="AB898" s="341"/>
      <c r="AC898" s="401"/>
      <c r="AD898" s="563"/>
      <c r="AE898" s="564"/>
      <c r="AF898" s="564"/>
      <c r="AG898" s="564"/>
      <c r="AH898" s="564"/>
      <c r="AI898" s="564"/>
      <c r="AJ898" s="564"/>
      <c r="AK898" s="564"/>
      <c r="AL898" s="563"/>
      <c r="AM898" s="564"/>
      <c r="AN898" s="564"/>
      <c r="AO898" s="564"/>
      <c r="AP898" s="564"/>
      <c r="AQ898" s="564"/>
      <c r="AR898" s="564"/>
      <c r="AS898" s="564"/>
      <c r="AT898" s="401"/>
      <c r="AU898" s="399"/>
      <c r="AV898" s="617"/>
      <c r="AW898" s="401"/>
      <c r="AX898" s="401"/>
      <c r="AY898" s="341"/>
      <c r="AZ898" s="341"/>
      <c r="BA898" s="341"/>
      <c r="BB898" s="341"/>
      <c r="BC898" s="341"/>
      <c r="BD898" s="401"/>
      <c r="BE898" s="341"/>
      <c r="BF898" s="341"/>
      <c r="BG898" s="402"/>
      <c r="BH898" s="403"/>
      <c r="BI898" s="405"/>
      <c r="BJ898" s="405"/>
      <c r="BK898" s="405"/>
      <c r="BL898" s="405"/>
      <c r="BM898" s="514"/>
    </row>
    <row r="899" ht="18.75" customHeight="1">
      <c r="A899" s="400" t="str">
        <f t="shared" si="4"/>
        <v/>
      </c>
      <c r="B899" s="341"/>
      <c r="C899" s="559"/>
      <c r="D899" s="341"/>
      <c r="E899" s="638"/>
      <c r="F899" s="393"/>
      <c r="G899" s="341" t="str">
        <f t="array" ref="G899">IF(C899="","",XLOOKUP(C899,'Master Data'!K:K,'Master Data'!N:N,"Input in Master Data",0,1))</f>
        <v/>
      </c>
      <c r="H899" s="341" t="str">
        <f t="array" ref="H899">IF(C899="","",XLOOKUP(C899,'Master Data'!K:K,'Master Data'!O:O,"Input in Master Data",0,1))</f>
        <v/>
      </c>
      <c r="I899" s="341" t="str">
        <f t="array" ref="I899">if(U899="","",XLOOKUP(U899,Master[Company],Master[Blow],"Unknown",0,1))</f>
        <v/>
      </c>
      <c r="J899" s="341" t="str">
        <f t="array" ref="J899">if(U899="","",XLOOKUP(U899,Master[Company],Master[Pigging],"Unknown",0,1))</f>
        <v/>
      </c>
      <c r="K899" s="341" t="str">
        <f t="array" ref="K899">if(U899="","",XLOOKUP(U899,Master[Company],Master[Load Method],"Unknown",0,1))</f>
        <v/>
      </c>
      <c r="L899" s="341" t="str">
        <f t="array" ref="L899">if(U899="","",XLOOKUP(U899,Master[Company],Master[Line Distance],"Unknown",0,1))</f>
        <v/>
      </c>
      <c r="M899" s="394"/>
      <c r="N899" s="341"/>
      <c r="O899" s="341"/>
      <c r="P899" s="341" t="str">
        <f t="array" ref="P899">if(U899="","",XLOOKUP(U899,Master[Company],Master[Terms],"NA",0,1))</f>
        <v/>
      </c>
      <c r="Q899" s="341" t="str">
        <f t="shared" si="1"/>
        <v/>
      </c>
      <c r="R899" s="341" t="str">
        <f t="array" ref="R899">if(U899="","",XLOOKUP(U899,Master[Company],Master[Group],"NA",0,1))</f>
        <v/>
      </c>
      <c r="S899" s="341" t="str">
        <f t="array" ref="S899">if(U899="","",XLOOKUP(U899,Master[Company],Master[Loading Location],"NA",0,1))</f>
        <v/>
      </c>
      <c r="T899" s="341" t="str">
        <f t="array" ref="T899">if(U899="","",XLOOKUP(U899,Master[Company],Master[Acronym],"NA",0,1))</f>
        <v/>
      </c>
      <c r="U899" s="341"/>
      <c r="V899" s="342"/>
      <c r="W899" s="342"/>
      <c r="X899" s="341" t="str">
        <f t="shared" si="2"/>
        <v/>
      </c>
      <c r="Y899" s="341" t="str">
        <f t="shared" si="3"/>
        <v/>
      </c>
      <c r="Z899" s="341"/>
      <c r="AA899" s="341"/>
      <c r="AB899" s="341"/>
      <c r="AC899" s="401"/>
      <c r="AD899" s="563"/>
      <c r="AE899" s="564"/>
      <c r="AF899" s="564"/>
      <c r="AG899" s="564"/>
      <c r="AH899" s="564"/>
      <c r="AI899" s="564"/>
      <c r="AJ899" s="564"/>
      <c r="AK899" s="564"/>
      <c r="AL899" s="563"/>
      <c r="AM899" s="564"/>
      <c r="AN899" s="564"/>
      <c r="AO899" s="564"/>
      <c r="AP899" s="564"/>
      <c r="AQ899" s="564"/>
      <c r="AR899" s="564"/>
      <c r="AS899" s="564"/>
      <c r="AT899" s="401"/>
      <c r="AU899" s="399"/>
      <c r="AV899" s="617"/>
      <c r="AW899" s="401"/>
      <c r="AX899" s="401"/>
      <c r="AY899" s="341"/>
      <c r="AZ899" s="341"/>
      <c r="BA899" s="341"/>
      <c r="BB899" s="341"/>
      <c r="BC899" s="341"/>
      <c r="BD899" s="401"/>
      <c r="BE899" s="341"/>
      <c r="BF899" s="341"/>
      <c r="BG899" s="402"/>
      <c r="BH899" s="403"/>
      <c r="BI899" s="405"/>
      <c r="BJ899" s="405"/>
      <c r="BK899" s="405"/>
      <c r="BL899" s="405"/>
      <c r="BM899" s="514"/>
    </row>
    <row r="900" ht="18.75" customHeight="1">
      <c r="A900" s="400" t="str">
        <f t="shared" si="4"/>
        <v/>
      </c>
      <c r="B900" s="341"/>
      <c r="C900" s="559"/>
      <c r="D900" s="341"/>
      <c r="E900" s="638"/>
      <c r="F900" s="393"/>
      <c r="G900" s="341" t="str">
        <f t="array" ref="G900">IF(C900="","",XLOOKUP(C900,'Master Data'!K:K,'Master Data'!N:N,"Input in Master Data",0,1))</f>
        <v/>
      </c>
      <c r="H900" s="341" t="str">
        <f t="array" ref="H900">IF(C900="","",XLOOKUP(C900,'Master Data'!K:K,'Master Data'!O:O,"Input in Master Data",0,1))</f>
        <v/>
      </c>
      <c r="I900" s="341" t="str">
        <f t="array" ref="I900">if(U900="","",XLOOKUP(U900,Master[Company],Master[Blow],"Unknown",0,1))</f>
        <v/>
      </c>
      <c r="J900" s="341" t="str">
        <f t="array" ref="J900">if(U900="","",XLOOKUP(U900,Master[Company],Master[Pigging],"Unknown",0,1))</f>
        <v/>
      </c>
      <c r="K900" s="341" t="str">
        <f t="array" ref="K900">if(U900="","",XLOOKUP(U900,Master[Company],Master[Load Method],"Unknown",0,1))</f>
        <v/>
      </c>
      <c r="L900" s="341" t="str">
        <f t="array" ref="L900">if(U900="","",XLOOKUP(U900,Master[Company],Master[Line Distance],"Unknown",0,1))</f>
        <v/>
      </c>
      <c r="M900" s="394"/>
      <c r="N900" s="341"/>
      <c r="O900" s="341"/>
      <c r="P900" s="341" t="str">
        <f t="array" ref="P900">if(U900="","",XLOOKUP(U900,Master[Company],Master[Terms],"NA",0,1))</f>
        <v/>
      </c>
      <c r="Q900" s="341" t="str">
        <f t="shared" si="1"/>
        <v/>
      </c>
      <c r="R900" s="341" t="str">
        <f t="array" ref="R900">if(U900="","",XLOOKUP(U900,Master[Company],Master[Group],"NA",0,1))</f>
        <v/>
      </c>
      <c r="S900" s="341" t="str">
        <f t="array" ref="S900">if(U900="","",XLOOKUP(U900,Master[Company],Master[Loading Location],"NA",0,1))</f>
        <v/>
      </c>
      <c r="T900" s="341" t="str">
        <f t="array" ref="T900">if(U900="","",XLOOKUP(U900,Master[Company],Master[Acronym],"NA",0,1))</f>
        <v/>
      </c>
      <c r="U900" s="341"/>
      <c r="V900" s="342"/>
      <c r="W900" s="342"/>
      <c r="X900" s="341" t="str">
        <f t="shared" si="2"/>
        <v/>
      </c>
      <c r="Y900" s="341" t="str">
        <f t="shared" si="3"/>
        <v/>
      </c>
      <c r="Z900" s="341"/>
      <c r="AA900" s="341"/>
      <c r="AB900" s="341"/>
      <c r="AC900" s="401"/>
      <c r="AD900" s="563"/>
      <c r="AE900" s="564"/>
      <c r="AF900" s="564"/>
      <c r="AG900" s="564"/>
      <c r="AH900" s="564"/>
      <c r="AI900" s="564"/>
      <c r="AJ900" s="564"/>
      <c r="AK900" s="564"/>
      <c r="AL900" s="563"/>
      <c r="AM900" s="564"/>
      <c r="AN900" s="564"/>
      <c r="AO900" s="564"/>
      <c r="AP900" s="564"/>
      <c r="AQ900" s="564"/>
      <c r="AR900" s="564"/>
      <c r="AS900" s="564"/>
      <c r="AT900" s="401"/>
      <c r="AU900" s="399"/>
      <c r="AV900" s="617"/>
      <c r="AW900" s="401"/>
      <c r="AX900" s="401"/>
      <c r="AY900" s="341"/>
      <c r="AZ900" s="341"/>
      <c r="BA900" s="341"/>
      <c r="BB900" s="341"/>
      <c r="BC900" s="341"/>
      <c r="BD900" s="401"/>
      <c r="BE900" s="341"/>
      <c r="BF900" s="341"/>
      <c r="BG900" s="402"/>
      <c r="BH900" s="403"/>
      <c r="BI900" s="405"/>
      <c r="BJ900" s="405"/>
      <c r="BK900" s="405"/>
      <c r="BL900" s="405"/>
      <c r="BM900" s="514"/>
    </row>
    <row r="901" ht="18.75" customHeight="1">
      <c r="A901" s="400" t="str">
        <f t="shared" si="4"/>
        <v/>
      </c>
      <c r="B901" s="341"/>
      <c r="C901" s="559"/>
      <c r="D901" s="341"/>
      <c r="E901" s="638"/>
      <c r="F901" s="393"/>
      <c r="G901" s="341" t="str">
        <f t="array" ref="G901">IF(C901="","",XLOOKUP(C901,'Master Data'!K:K,'Master Data'!N:N,"Input in Master Data",0,1))</f>
        <v/>
      </c>
      <c r="H901" s="341" t="str">
        <f t="array" ref="H901">IF(C901="","",XLOOKUP(C901,'Master Data'!K:K,'Master Data'!O:O,"Input in Master Data",0,1))</f>
        <v/>
      </c>
      <c r="I901" s="341" t="str">
        <f t="array" ref="I901">if(U901="","",XLOOKUP(U901,Master[Company],Master[Blow],"Unknown",0,1))</f>
        <v/>
      </c>
      <c r="J901" s="341" t="str">
        <f t="array" ref="J901">if(U901="","",XLOOKUP(U901,Master[Company],Master[Pigging],"Unknown",0,1))</f>
        <v/>
      </c>
      <c r="K901" s="341" t="str">
        <f t="array" ref="K901">if(U901="","",XLOOKUP(U901,Master[Company],Master[Load Method],"Unknown",0,1))</f>
        <v/>
      </c>
      <c r="L901" s="341" t="str">
        <f t="array" ref="L901">if(U901="","",XLOOKUP(U901,Master[Company],Master[Line Distance],"Unknown",0,1))</f>
        <v/>
      </c>
      <c r="M901" s="394"/>
      <c r="N901" s="341"/>
      <c r="O901" s="341"/>
      <c r="P901" s="341" t="str">
        <f t="array" ref="P901">if(U901="","",XLOOKUP(U901,Master[Company],Master[Terms],"NA",0,1))</f>
        <v/>
      </c>
      <c r="Q901" s="341" t="str">
        <f t="shared" si="1"/>
        <v/>
      </c>
      <c r="R901" s="341" t="str">
        <f t="array" ref="R901">if(U901="","",XLOOKUP(U901,Master[Company],Master[Group],"NA",0,1))</f>
        <v/>
      </c>
      <c r="S901" s="341" t="str">
        <f t="array" ref="S901">if(U901="","",XLOOKUP(U901,Master[Company],Master[Loading Location],"NA",0,1))</f>
        <v/>
      </c>
      <c r="T901" s="341" t="str">
        <f t="array" ref="T901">if(U901="","",XLOOKUP(U901,Master[Company],Master[Acronym],"NA",0,1))</f>
        <v/>
      </c>
      <c r="U901" s="341"/>
      <c r="V901" s="342"/>
      <c r="W901" s="342"/>
      <c r="X901" s="341" t="str">
        <f t="shared" si="2"/>
        <v/>
      </c>
      <c r="Y901" s="341" t="str">
        <f t="shared" si="3"/>
        <v/>
      </c>
      <c r="Z901" s="341"/>
      <c r="AA901" s="341"/>
      <c r="AB901" s="341"/>
      <c r="AC901" s="401"/>
      <c r="AD901" s="563"/>
      <c r="AE901" s="564"/>
      <c r="AF901" s="564"/>
      <c r="AG901" s="564"/>
      <c r="AH901" s="564"/>
      <c r="AI901" s="564"/>
      <c r="AJ901" s="564"/>
      <c r="AK901" s="564"/>
      <c r="AL901" s="563"/>
      <c r="AM901" s="564"/>
      <c r="AN901" s="564"/>
      <c r="AO901" s="564"/>
      <c r="AP901" s="564"/>
      <c r="AQ901" s="564"/>
      <c r="AR901" s="564"/>
      <c r="AS901" s="564"/>
      <c r="AT901" s="401"/>
      <c r="AU901" s="399"/>
      <c r="AV901" s="617"/>
      <c r="AW901" s="401"/>
      <c r="AX901" s="401"/>
      <c r="AY901" s="341"/>
      <c r="AZ901" s="341"/>
      <c r="BA901" s="341"/>
      <c r="BB901" s="341"/>
      <c r="BC901" s="341"/>
      <c r="BD901" s="401"/>
      <c r="BE901" s="341"/>
      <c r="BF901" s="341"/>
      <c r="BG901" s="402"/>
      <c r="BH901" s="403"/>
      <c r="BI901" s="405"/>
      <c r="BJ901" s="405"/>
      <c r="BK901" s="405"/>
      <c r="BL901" s="405"/>
      <c r="BM901" s="514"/>
    </row>
    <row r="902" ht="18.75" customHeight="1">
      <c r="A902" s="400" t="str">
        <f t="shared" si="4"/>
        <v/>
      </c>
      <c r="B902" s="341"/>
      <c r="C902" s="559"/>
      <c r="D902" s="341"/>
      <c r="E902" s="638"/>
      <c r="F902" s="393"/>
      <c r="G902" s="341" t="str">
        <f t="array" ref="G902">IF(C902="","",XLOOKUP(C902,'Master Data'!K:K,'Master Data'!N:N,"Input in Master Data",0,1))</f>
        <v/>
      </c>
      <c r="H902" s="341" t="str">
        <f t="array" ref="H902">IF(C902="","",XLOOKUP(C902,'Master Data'!K:K,'Master Data'!O:O,"Input in Master Data",0,1))</f>
        <v/>
      </c>
      <c r="I902" s="341" t="str">
        <f t="array" ref="I902">if(U902="","",XLOOKUP(U902,Master[Company],Master[Blow],"Unknown",0,1))</f>
        <v/>
      </c>
      <c r="J902" s="341" t="str">
        <f t="array" ref="J902">if(U902="","",XLOOKUP(U902,Master[Company],Master[Pigging],"Unknown",0,1))</f>
        <v/>
      </c>
      <c r="K902" s="341" t="str">
        <f t="array" ref="K902">if(U902="","",XLOOKUP(U902,Master[Company],Master[Load Method],"Unknown",0,1))</f>
        <v/>
      </c>
      <c r="L902" s="341" t="str">
        <f t="array" ref="L902">if(U902="","",XLOOKUP(U902,Master[Company],Master[Line Distance],"Unknown",0,1))</f>
        <v/>
      </c>
      <c r="M902" s="394"/>
      <c r="N902" s="341"/>
      <c r="O902" s="341"/>
      <c r="P902" s="341" t="str">
        <f t="array" ref="P902">if(U902="","",XLOOKUP(U902,Master[Company],Master[Terms],"NA",0,1))</f>
        <v/>
      </c>
      <c r="Q902" s="341" t="str">
        <f t="shared" si="1"/>
        <v/>
      </c>
      <c r="R902" s="341" t="str">
        <f t="array" ref="R902">if(U902="","",XLOOKUP(U902,Master[Company],Master[Group],"NA",0,1))</f>
        <v/>
      </c>
      <c r="S902" s="341" t="str">
        <f t="array" ref="S902">if(U902="","",XLOOKUP(U902,Master[Company],Master[Loading Location],"NA",0,1))</f>
        <v/>
      </c>
      <c r="T902" s="341" t="str">
        <f t="array" ref="T902">if(U902="","",XLOOKUP(U902,Master[Company],Master[Acronym],"NA",0,1))</f>
        <v/>
      </c>
      <c r="U902" s="341"/>
      <c r="V902" s="342"/>
      <c r="W902" s="342"/>
      <c r="X902" s="341" t="str">
        <f t="shared" si="2"/>
        <v/>
      </c>
      <c r="Y902" s="341" t="str">
        <f t="shared" si="3"/>
        <v/>
      </c>
      <c r="Z902" s="341"/>
      <c r="AA902" s="341"/>
      <c r="AB902" s="341"/>
      <c r="AC902" s="401"/>
      <c r="AD902" s="563"/>
      <c r="AE902" s="564"/>
      <c r="AF902" s="564"/>
      <c r="AG902" s="564"/>
      <c r="AH902" s="564"/>
      <c r="AI902" s="564"/>
      <c r="AJ902" s="564"/>
      <c r="AK902" s="564"/>
      <c r="AL902" s="563"/>
      <c r="AM902" s="564"/>
      <c r="AN902" s="564"/>
      <c r="AO902" s="564"/>
      <c r="AP902" s="564"/>
      <c r="AQ902" s="564"/>
      <c r="AR902" s="564"/>
      <c r="AS902" s="564"/>
      <c r="AT902" s="401"/>
      <c r="AU902" s="399"/>
      <c r="AV902" s="617"/>
      <c r="AW902" s="401"/>
      <c r="AX902" s="401"/>
      <c r="AY902" s="341"/>
      <c r="AZ902" s="341"/>
      <c r="BA902" s="341"/>
      <c r="BB902" s="341"/>
      <c r="BC902" s="341"/>
      <c r="BD902" s="401"/>
      <c r="BE902" s="341"/>
      <c r="BF902" s="341"/>
      <c r="BG902" s="402"/>
      <c r="BH902" s="403"/>
      <c r="BI902" s="405"/>
      <c r="BJ902" s="405"/>
      <c r="BK902" s="405"/>
      <c r="BL902" s="405"/>
      <c r="BM902" s="514"/>
    </row>
    <row r="903" ht="18.75" customHeight="1">
      <c r="A903" s="400" t="str">
        <f t="shared" si="4"/>
        <v/>
      </c>
      <c r="B903" s="341"/>
      <c r="C903" s="559"/>
      <c r="D903" s="341"/>
      <c r="E903" s="638"/>
      <c r="F903" s="393"/>
      <c r="G903" s="341" t="str">
        <f t="array" ref="G903">IF(C903="","",XLOOKUP(C903,'Master Data'!K:K,'Master Data'!N:N,"Input in Master Data",0,1))</f>
        <v/>
      </c>
      <c r="H903" s="341" t="str">
        <f t="array" ref="H903">IF(C903="","",XLOOKUP(C903,'Master Data'!K:K,'Master Data'!O:O,"Input in Master Data",0,1))</f>
        <v/>
      </c>
      <c r="I903" s="341" t="str">
        <f t="array" ref="I903">if(U903="","",XLOOKUP(U903,Master[Company],Master[Blow],"Unknown",0,1))</f>
        <v/>
      </c>
      <c r="J903" s="341" t="str">
        <f t="array" ref="J903">if(U903="","",XLOOKUP(U903,Master[Company],Master[Pigging],"Unknown",0,1))</f>
        <v/>
      </c>
      <c r="K903" s="341" t="str">
        <f t="array" ref="K903">if(U903="","",XLOOKUP(U903,Master[Company],Master[Load Method],"Unknown",0,1))</f>
        <v/>
      </c>
      <c r="L903" s="341" t="str">
        <f t="array" ref="L903">if(U903="","",XLOOKUP(U903,Master[Company],Master[Line Distance],"Unknown",0,1))</f>
        <v/>
      </c>
      <c r="M903" s="394"/>
      <c r="N903" s="341"/>
      <c r="O903" s="341"/>
      <c r="P903" s="341" t="str">
        <f t="array" ref="P903">if(U903="","",XLOOKUP(U903,Master[Company],Master[Terms],"NA",0,1))</f>
        <v/>
      </c>
      <c r="Q903" s="341" t="str">
        <f t="shared" si="1"/>
        <v/>
      </c>
      <c r="R903" s="341" t="str">
        <f t="array" ref="R903">if(U903="","",XLOOKUP(U903,Master[Company],Master[Group],"NA",0,1))</f>
        <v/>
      </c>
      <c r="S903" s="341" t="str">
        <f t="array" ref="S903">if(U903="","",XLOOKUP(U903,Master[Company],Master[Loading Location],"NA",0,1))</f>
        <v/>
      </c>
      <c r="T903" s="341" t="str">
        <f t="array" ref="T903">if(U903="","",XLOOKUP(U903,Master[Company],Master[Acronym],"NA",0,1))</f>
        <v/>
      </c>
      <c r="U903" s="341"/>
      <c r="V903" s="342"/>
      <c r="W903" s="342"/>
      <c r="X903" s="341" t="str">
        <f t="shared" si="2"/>
        <v/>
      </c>
      <c r="Y903" s="341" t="str">
        <f t="shared" si="3"/>
        <v/>
      </c>
      <c r="Z903" s="341"/>
      <c r="AA903" s="341"/>
      <c r="AB903" s="341"/>
      <c r="AC903" s="401"/>
      <c r="AD903" s="563"/>
      <c r="AE903" s="564"/>
      <c r="AF903" s="564"/>
      <c r="AG903" s="564"/>
      <c r="AH903" s="564"/>
      <c r="AI903" s="564"/>
      <c r="AJ903" s="564"/>
      <c r="AK903" s="564"/>
      <c r="AL903" s="563"/>
      <c r="AM903" s="564"/>
      <c r="AN903" s="564"/>
      <c r="AO903" s="564"/>
      <c r="AP903" s="564"/>
      <c r="AQ903" s="564"/>
      <c r="AR903" s="564"/>
      <c r="AS903" s="564"/>
      <c r="AT903" s="401"/>
      <c r="AU903" s="399"/>
      <c r="AV903" s="617"/>
      <c r="AW903" s="401"/>
      <c r="AX903" s="401"/>
      <c r="AY903" s="341"/>
      <c r="AZ903" s="341"/>
      <c r="BA903" s="341"/>
      <c r="BB903" s="341"/>
      <c r="BC903" s="341"/>
      <c r="BD903" s="401"/>
      <c r="BE903" s="341"/>
      <c r="BF903" s="341"/>
      <c r="BG903" s="402"/>
      <c r="BH903" s="403"/>
      <c r="BI903" s="405"/>
      <c r="BJ903" s="405"/>
      <c r="BK903" s="405"/>
      <c r="BL903" s="405"/>
      <c r="BM903" s="514"/>
    </row>
    <row r="904" ht="18.75" customHeight="1">
      <c r="A904" s="400" t="str">
        <f t="shared" si="4"/>
        <v/>
      </c>
      <c r="B904" s="341"/>
      <c r="C904" s="559"/>
      <c r="D904" s="341"/>
      <c r="E904" s="638"/>
      <c r="F904" s="393"/>
      <c r="G904" s="341" t="str">
        <f t="array" ref="G904">IF(C904="","",XLOOKUP(C904,'Master Data'!K:K,'Master Data'!N:N,"Input in Master Data",0,1))</f>
        <v/>
      </c>
      <c r="H904" s="341" t="str">
        <f t="array" ref="H904">IF(C904="","",XLOOKUP(C904,'Master Data'!K:K,'Master Data'!O:O,"Input in Master Data",0,1))</f>
        <v/>
      </c>
      <c r="I904" s="341" t="str">
        <f t="array" ref="I904">if(U904="","",XLOOKUP(U904,Master[Company],Master[Blow],"Unknown",0,1))</f>
        <v/>
      </c>
      <c r="J904" s="341" t="str">
        <f t="array" ref="J904">if(U904="","",XLOOKUP(U904,Master[Company],Master[Pigging],"Unknown",0,1))</f>
        <v/>
      </c>
      <c r="K904" s="341" t="str">
        <f t="array" ref="K904">if(U904="","",XLOOKUP(U904,Master[Company],Master[Load Method],"Unknown",0,1))</f>
        <v/>
      </c>
      <c r="L904" s="341" t="str">
        <f t="array" ref="L904">if(U904="","",XLOOKUP(U904,Master[Company],Master[Line Distance],"Unknown",0,1))</f>
        <v/>
      </c>
      <c r="M904" s="394"/>
      <c r="N904" s="341"/>
      <c r="O904" s="341"/>
      <c r="P904" s="341" t="str">
        <f t="array" ref="P904">if(U904="","",XLOOKUP(U904,Master[Company],Master[Terms],"NA",0,1))</f>
        <v/>
      </c>
      <c r="Q904" s="341" t="str">
        <f t="shared" si="1"/>
        <v/>
      </c>
      <c r="R904" s="341" t="str">
        <f t="array" ref="R904">if(U904="","",XLOOKUP(U904,Master[Company],Master[Group],"NA",0,1))</f>
        <v/>
      </c>
      <c r="S904" s="341" t="str">
        <f t="array" ref="S904">if(U904="","",XLOOKUP(U904,Master[Company],Master[Loading Location],"NA",0,1))</f>
        <v/>
      </c>
      <c r="T904" s="341" t="str">
        <f t="array" ref="T904">if(U904="","",XLOOKUP(U904,Master[Company],Master[Acronym],"NA",0,1))</f>
        <v/>
      </c>
      <c r="U904" s="341"/>
      <c r="V904" s="342"/>
      <c r="W904" s="342"/>
      <c r="X904" s="341" t="str">
        <f t="shared" si="2"/>
        <v/>
      </c>
      <c r="Y904" s="341" t="str">
        <f t="shared" si="3"/>
        <v/>
      </c>
      <c r="Z904" s="341"/>
      <c r="AA904" s="341"/>
      <c r="AB904" s="341"/>
      <c r="AC904" s="401"/>
      <c r="AD904" s="563"/>
      <c r="AE904" s="564"/>
      <c r="AF904" s="564"/>
      <c r="AG904" s="564"/>
      <c r="AH904" s="564"/>
      <c r="AI904" s="564"/>
      <c r="AJ904" s="564"/>
      <c r="AK904" s="564"/>
      <c r="AL904" s="563"/>
      <c r="AM904" s="564"/>
      <c r="AN904" s="564"/>
      <c r="AO904" s="564"/>
      <c r="AP904" s="564"/>
      <c r="AQ904" s="564"/>
      <c r="AR904" s="564"/>
      <c r="AS904" s="564"/>
      <c r="AT904" s="401"/>
      <c r="AU904" s="399"/>
      <c r="AV904" s="617"/>
      <c r="AW904" s="401"/>
      <c r="AX904" s="401"/>
      <c r="AY904" s="341"/>
      <c r="AZ904" s="341"/>
      <c r="BA904" s="341"/>
      <c r="BB904" s="341"/>
      <c r="BC904" s="341"/>
      <c r="BD904" s="401"/>
      <c r="BE904" s="341"/>
      <c r="BF904" s="341"/>
      <c r="BG904" s="402"/>
      <c r="BH904" s="403"/>
      <c r="BI904" s="405"/>
      <c r="BJ904" s="405"/>
      <c r="BK904" s="405"/>
      <c r="BL904" s="405"/>
      <c r="BM904" s="514"/>
    </row>
    <row r="905" ht="18.75" customHeight="1">
      <c r="A905" s="400" t="str">
        <f t="shared" si="4"/>
        <v/>
      </c>
      <c r="B905" s="341"/>
      <c r="C905" s="559"/>
      <c r="D905" s="341"/>
      <c r="E905" s="638"/>
      <c r="F905" s="393"/>
      <c r="G905" s="341" t="str">
        <f t="array" ref="G905">IF(C905="","",XLOOKUP(C905,'Master Data'!K:K,'Master Data'!N:N,"Input in Master Data",0,1))</f>
        <v/>
      </c>
      <c r="H905" s="341" t="str">
        <f t="array" ref="H905">IF(C905="","",XLOOKUP(C905,'Master Data'!K:K,'Master Data'!O:O,"Input in Master Data",0,1))</f>
        <v/>
      </c>
      <c r="I905" s="341" t="str">
        <f t="array" ref="I905">if(U905="","",XLOOKUP(U905,Master[Company],Master[Blow],"Unknown",0,1))</f>
        <v/>
      </c>
      <c r="J905" s="341" t="str">
        <f t="array" ref="J905">if(U905="","",XLOOKUP(U905,Master[Company],Master[Pigging],"Unknown",0,1))</f>
        <v/>
      </c>
      <c r="K905" s="341" t="str">
        <f t="array" ref="K905">if(U905="","",XLOOKUP(U905,Master[Company],Master[Load Method],"Unknown",0,1))</f>
        <v/>
      </c>
      <c r="L905" s="341" t="str">
        <f t="array" ref="L905">if(U905="","",XLOOKUP(U905,Master[Company],Master[Line Distance],"Unknown",0,1))</f>
        <v/>
      </c>
      <c r="M905" s="394"/>
      <c r="N905" s="341"/>
      <c r="O905" s="341"/>
      <c r="P905" s="341" t="str">
        <f t="array" ref="P905">if(U905="","",XLOOKUP(U905,Master[Company],Master[Terms],"NA",0,1))</f>
        <v/>
      </c>
      <c r="Q905" s="341" t="str">
        <f t="shared" si="1"/>
        <v/>
      </c>
      <c r="R905" s="341" t="str">
        <f t="array" ref="R905">if(U905="","",XLOOKUP(U905,Master[Company],Master[Group],"NA",0,1))</f>
        <v/>
      </c>
      <c r="S905" s="341" t="str">
        <f t="array" ref="S905">if(U905="","",XLOOKUP(U905,Master[Company],Master[Loading Location],"NA",0,1))</f>
        <v/>
      </c>
      <c r="T905" s="341" t="str">
        <f t="array" ref="T905">if(U905="","",XLOOKUP(U905,Master[Company],Master[Acronym],"NA",0,1))</f>
        <v/>
      </c>
      <c r="U905" s="341"/>
      <c r="V905" s="342"/>
      <c r="W905" s="342"/>
      <c r="X905" s="341" t="str">
        <f t="shared" si="2"/>
        <v/>
      </c>
      <c r="Y905" s="341" t="str">
        <f t="shared" si="3"/>
        <v/>
      </c>
      <c r="Z905" s="341"/>
      <c r="AA905" s="341"/>
      <c r="AB905" s="341"/>
      <c r="AC905" s="401"/>
      <c r="AD905" s="563"/>
      <c r="AE905" s="564"/>
      <c r="AF905" s="564"/>
      <c r="AG905" s="564"/>
      <c r="AH905" s="564"/>
      <c r="AI905" s="564"/>
      <c r="AJ905" s="564"/>
      <c r="AK905" s="564"/>
      <c r="AL905" s="563"/>
      <c r="AM905" s="564"/>
      <c r="AN905" s="564"/>
      <c r="AO905" s="564"/>
      <c r="AP905" s="564"/>
      <c r="AQ905" s="564"/>
      <c r="AR905" s="564"/>
      <c r="AS905" s="564"/>
      <c r="AT905" s="401"/>
      <c r="AU905" s="399"/>
      <c r="AV905" s="617"/>
      <c r="AW905" s="401"/>
      <c r="AX905" s="401"/>
      <c r="AY905" s="341"/>
      <c r="AZ905" s="341"/>
      <c r="BA905" s="341"/>
      <c r="BB905" s="341"/>
      <c r="BC905" s="341"/>
      <c r="BD905" s="401"/>
      <c r="BE905" s="341"/>
      <c r="BF905" s="341"/>
      <c r="BG905" s="402"/>
      <c r="BH905" s="403"/>
      <c r="BI905" s="405"/>
      <c r="BJ905" s="405"/>
      <c r="BK905" s="405"/>
      <c r="BL905" s="405"/>
      <c r="BM905" s="514"/>
    </row>
    <row r="906" ht="18.75" customHeight="1">
      <c r="A906" s="400" t="str">
        <f t="shared" si="4"/>
        <v/>
      </c>
      <c r="B906" s="341"/>
      <c r="C906" s="559"/>
      <c r="D906" s="341"/>
      <c r="E906" s="638"/>
      <c r="F906" s="393"/>
      <c r="G906" s="341" t="str">
        <f t="array" ref="G906">IF(C906="","",XLOOKUP(C906,'Master Data'!K:K,'Master Data'!N:N,"Input in Master Data",0,1))</f>
        <v/>
      </c>
      <c r="H906" s="341" t="str">
        <f t="array" ref="H906">IF(C906="","",XLOOKUP(C906,'Master Data'!K:K,'Master Data'!O:O,"Input in Master Data",0,1))</f>
        <v/>
      </c>
      <c r="I906" s="341" t="str">
        <f t="array" ref="I906">if(U906="","",XLOOKUP(U906,Master[Company],Master[Blow],"Unknown",0,1))</f>
        <v/>
      </c>
      <c r="J906" s="341" t="str">
        <f t="array" ref="J906">if(U906="","",XLOOKUP(U906,Master[Company],Master[Pigging],"Unknown",0,1))</f>
        <v/>
      </c>
      <c r="K906" s="341" t="str">
        <f t="array" ref="K906">if(U906="","",XLOOKUP(U906,Master[Company],Master[Load Method],"Unknown",0,1))</f>
        <v/>
      </c>
      <c r="L906" s="341" t="str">
        <f t="array" ref="L906">if(U906="","",XLOOKUP(U906,Master[Company],Master[Line Distance],"Unknown",0,1))</f>
        <v/>
      </c>
      <c r="M906" s="394"/>
      <c r="N906" s="341"/>
      <c r="O906" s="341"/>
      <c r="P906" s="341" t="str">
        <f t="array" ref="P906">if(U906="","",XLOOKUP(U906,Master[Company],Master[Terms],"NA",0,1))</f>
        <v/>
      </c>
      <c r="Q906" s="341" t="str">
        <f t="shared" si="1"/>
        <v/>
      </c>
      <c r="R906" s="341" t="str">
        <f t="array" ref="R906">if(U906="","",XLOOKUP(U906,Master[Company],Master[Group],"NA",0,1))</f>
        <v/>
      </c>
      <c r="S906" s="341" t="str">
        <f t="array" ref="S906">if(U906="","",XLOOKUP(U906,Master[Company],Master[Loading Location],"NA",0,1))</f>
        <v/>
      </c>
      <c r="T906" s="341" t="str">
        <f t="array" ref="T906">if(U906="","",XLOOKUP(U906,Master[Company],Master[Acronym],"NA",0,1))</f>
        <v/>
      </c>
      <c r="U906" s="341"/>
      <c r="V906" s="342"/>
      <c r="W906" s="342"/>
      <c r="X906" s="341" t="str">
        <f t="shared" si="2"/>
        <v/>
      </c>
      <c r="Y906" s="341" t="str">
        <f t="shared" si="3"/>
        <v/>
      </c>
      <c r="Z906" s="341"/>
      <c r="AA906" s="341"/>
      <c r="AB906" s="341"/>
      <c r="AC906" s="401"/>
      <c r="AD906" s="563"/>
      <c r="AE906" s="564"/>
      <c r="AF906" s="564"/>
      <c r="AG906" s="564"/>
      <c r="AH906" s="564"/>
      <c r="AI906" s="564"/>
      <c r="AJ906" s="564"/>
      <c r="AK906" s="564"/>
      <c r="AL906" s="563"/>
      <c r="AM906" s="564"/>
      <c r="AN906" s="564"/>
      <c r="AO906" s="564"/>
      <c r="AP906" s="564"/>
      <c r="AQ906" s="564"/>
      <c r="AR906" s="564"/>
      <c r="AS906" s="564"/>
      <c r="AT906" s="401"/>
      <c r="AU906" s="399"/>
      <c r="AV906" s="617"/>
      <c r="AW906" s="401"/>
      <c r="AX906" s="401"/>
      <c r="AY906" s="341"/>
      <c r="AZ906" s="341"/>
      <c r="BA906" s="341"/>
      <c r="BB906" s="341"/>
      <c r="BC906" s="341"/>
      <c r="BD906" s="401"/>
      <c r="BE906" s="341"/>
      <c r="BF906" s="341"/>
      <c r="BG906" s="402"/>
      <c r="BH906" s="403"/>
      <c r="BI906" s="405"/>
      <c r="BJ906" s="405"/>
      <c r="BK906" s="405"/>
      <c r="BL906" s="405"/>
      <c r="BM906" s="514"/>
    </row>
    <row r="907" ht="18.75" customHeight="1">
      <c r="A907" s="400" t="str">
        <f t="shared" si="4"/>
        <v/>
      </c>
      <c r="B907" s="341"/>
      <c r="C907" s="559"/>
      <c r="D907" s="341"/>
      <c r="E907" s="638"/>
      <c r="F907" s="393"/>
      <c r="G907" s="341" t="str">
        <f t="array" ref="G907">IF(C907="","",XLOOKUP(C907,'Master Data'!K:K,'Master Data'!N:N,"Input in Master Data",0,1))</f>
        <v/>
      </c>
      <c r="H907" s="341" t="str">
        <f t="array" ref="H907">IF(C907="","",XLOOKUP(C907,'Master Data'!K:K,'Master Data'!O:O,"Input in Master Data",0,1))</f>
        <v/>
      </c>
      <c r="I907" s="341" t="str">
        <f t="array" ref="I907">if(U907="","",XLOOKUP(U907,Master[Company],Master[Blow],"Unknown",0,1))</f>
        <v/>
      </c>
      <c r="J907" s="341" t="str">
        <f t="array" ref="J907">if(U907="","",XLOOKUP(U907,Master[Company],Master[Pigging],"Unknown",0,1))</f>
        <v/>
      </c>
      <c r="K907" s="341" t="str">
        <f t="array" ref="K907">if(U907="","",XLOOKUP(U907,Master[Company],Master[Load Method],"Unknown",0,1))</f>
        <v/>
      </c>
      <c r="L907" s="341" t="str">
        <f t="array" ref="L907">if(U907="","",XLOOKUP(U907,Master[Company],Master[Line Distance],"Unknown",0,1))</f>
        <v/>
      </c>
      <c r="M907" s="394"/>
      <c r="N907" s="341"/>
      <c r="O907" s="341"/>
      <c r="P907" s="341" t="str">
        <f t="array" ref="P907">if(U907="","",XLOOKUP(U907,Master[Company],Master[Terms],"NA",0,1))</f>
        <v/>
      </c>
      <c r="Q907" s="341" t="str">
        <f t="shared" si="1"/>
        <v/>
      </c>
      <c r="R907" s="341" t="str">
        <f t="array" ref="R907">if(U907="","",XLOOKUP(U907,Master[Company],Master[Group],"NA",0,1))</f>
        <v/>
      </c>
      <c r="S907" s="341" t="str">
        <f t="array" ref="S907">if(U907="","",XLOOKUP(U907,Master[Company],Master[Loading Location],"NA",0,1))</f>
        <v/>
      </c>
      <c r="T907" s="341" t="str">
        <f t="array" ref="T907">if(U907="","",XLOOKUP(U907,Master[Company],Master[Acronym],"NA",0,1))</f>
        <v/>
      </c>
      <c r="U907" s="341"/>
      <c r="V907" s="342"/>
      <c r="W907" s="342"/>
      <c r="X907" s="341" t="str">
        <f t="shared" si="2"/>
        <v/>
      </c>
      <c r="Y907" s="341" t="str">
        <f t="shared" si="3"/>
        <v/>
      </c>
      <c r="Z907" s="341"/>
      <c r="AA907" s="341"/>
      <c r="AB907" s="341"/>
      <c r="AC907" s="401"/>
      <c r="AD907" s="563"/>
      <c r="AE907" s="564"/>
      <c r="AF907" s="564"/>
      <c r="AG907" s="564"/>
      <c r="AH907" s="564"/>
      <c r="AI907" s="564"/>
      <c r="AJ907" s="564"/>
      <c r="AK907" s="564"/>
      <c r="AL907" s="563"/>
      <c r="AM907" s="564"/>
      <c r="AN907" s="564"/>
      <c r="AO907" s="564"/>
      <c r="AP907" s="564"/>
      <c r="AQ907" s="564"/>
      <c r="AR907" s="564"/>
      <c r="AS907" s="564"/>
      <c r="AT907" s="401"/>
      <c r="AU907" s="399"/>
      <c r="AV907" s="617"/>
      <c r="AW907" s="401"/>
      <c r="AX907" s="401"/>
      <c r="AY907" s="341"/>
      <c r="AZ907" s="341"/>
      <c r="BA907" s="341"/>
      <c r="BB907" s="341"/>
      <c r="BC907" s="341"/>
      <c r="BD907" s="401"/>
      <c r="BE907" s="341"/>
      <c r="BF907" s="341"/>
      <c r="BG907" s="402"/>
      <c r="BH907" s="403"/>
      <c r="BI907" s="405"/>
      <c r="BJ907" s="405"/>
      <c r="BK907" s="405"/>
      <c r="BL907" s="405"/>
      <c r="BM907" s="514"/>
    </row>
    <row r="908" ht="18.75" customHeight="1">
      <c r="A908" s="400" t="str">
        <f t="shared" si="4"/>
        <v/>
      </c>
      <c r="B908" s="341"/>
      <c r="C908" s="559"/>
      <c r="D908" s="341"/>
      <c r="E908" s="638"/>
      <c r="F908" s="393"/>
      <c r="G908" s="341" t="str">
        <f t="array" ref="G908">IF(C908="","",XLOOKUP(C908,'Master Data'!K:K,'Master Data'!N:N,"Input in Master Data",0,1))</f>
        <v/>
      </c>
      <c r="H908" s="341" t="str">
        <f t="array" ref="H908">IF(C908="","",XLOOKUP(C908,'Master Data'!K:K,'Master Data'!O:O,"Input in Master Data",0,1))</f>
        <v/>
      </c>
      <c r="I908" s="341" t="str">
        <f t="array" ref="I908">if(U908="","",XLOOKUP(U908,Master[Company],Master[Blow],"Unknown",0,1))</f>
        <v/>
      </c>
      <c r="J908" s="341" t="str">
        <f t="array" ref="J908">if(U908="","",XLOOKUP(U908,Master[Company],Master[Pigging],"Unknown",0,1))</f>
        <v/>
      </c>
      <c r="K908" s="341" t="str">
        <f t="array" ref="K908">if(U908="","",XLOOKUP(U908,Master[Company],Master[Load Method],"Unknown",0,1))</f>
        <v/>
      </c>
      <c r="L908" s="341" t="str">
        <f t="array" ref="L908">if(U908="","",XLOOKUP(U908,Master[Company],Master[Line Distance],"Unknown",0,1))</f>
        <v/>
      </c>
      <c r="M908" s="394"/>
      <c r="N908" s="341"/>
      <c r="O908" s="341"/>
      <c r="P908" s="341" t="str">
        <f t="array" ref="P908">if(U908="","",XLOOKUP(U908,Master[Company],Master[Terms],"NA",0,1))</f>
        <v/>
      </c>
      <c r="Q908" s="341" t="str">
        <f t="shared" si="1"/>
        <v/>
      </c>
      <c r="R908" s="341" t="str">
        <f t="array" ref="R908">if(U908="","",XLOOKUP(U908,Master[Company],Master[Group],"NA",0,1))</f>
        <v/>
      </c>
      <c r="S908" s="341" t="str">
        <f t="array" ref="S908">if(U908="","",XLOOKUP(U908,Master[Company],Master[Loading Location],"NA",0,1))</f>
        <v/>
      </c>
      <c r="T908" s="341" t="str">
        <f t="array" ref="T908">if(U908="","",XLOOKUP(U908,Master[Company],Master[Acronym],"NA",0,1))</f>
        <v/>
      </c>
      <c r="U908" s="341"/>
      <c r="V908" s="342"/>
      <c r="W908" s="342"/>
      <c r="X908" s="341" t="str">
        <f t="shared" si="2"/>
        <v/>
      </c>
      <c r="Y908" s="341" t="str">
        <f t="shared" si="3"/>
        <v/>
      </c>
      <c r="Z908" s="341"/>
      <c r="AA908" s="341"/>
      <c r="AB908" s="341"/>
      <c r="AC908" s="401"/>
      <c r="AD908" s="563"/>
      <c r="AE908" s="564"/>
      <c r="AF908" s="564"/>
      <c r="AG908" s="564"/>
      <c r="AH908" s="564"/>
      <c r="AI908" s="564"/>
      <c r="AJ908" s="564"/>
      <c r="AK908" s="564"/>
      <c r="AL908" s="563"/>
      <c r="AM908" s="564"/>
      <c r="AN908" s="564"/>
      <c r="AO908" s="564"/>
      <c r="AP908" s="564"/>
      <c r="AQ908" s="564"/>
      <c r="AR908" s="564"/>
      <c r="AS908" s="564"/>
      <c r="AT908" s="401"/>
      <c r="AU908" s="399"/>
      <c r="AV908" s="617"/>
      <c r="AW908" s="401"/>
      <c r="AX908" s="401"/>
      <c r="AY908" s="341"/>
      <c r="AZ908" s="341"/>
      <c r="BA908" s="341"/>
      <c r="BB908" s="341"/>
      <c r="BC908" s="341"/>
      <c r="BD908" s="401"/>
      <c r="BE908" s="341"/>
      <c r="BF908" s="341"/>
      <c r="BG908" s="402"/>
      <c r="BH908" s="403"/>
      <c r="BI908" s="405"/>
      <c r="BJ908" s="405"/>
      <c r="BK908" s="405"/>
      <c r="BL908" s="405"/>
      <c r="BM908" s="514"/>
    </row>
    <row r="909" ht="18.75" customHeight="1">
      <c r="A909" s="400" t="str">
        <f t="shared" si="4"/>
        <v/>
      </c>
      <c r="B909" s="341"/>
      <c r="C909" s="559"/>
      <c r="D909" s="341"/>
      <c r="E909" s="638"/>
      <c r="F909" s="393"/>
      <c r="G909" s="341" t="str">
        <f t="array" ref="G909">IF(C909="","",XLOOKUP(C909,'Master Data'!K:K,'Master Data'!N:N,"Input in Master Data",0,1))</f>
        <v/>
      </c>
      <c r="H909" s="341" t="str">
        <f t="array" ref="H909">IF(C909="","",XLOOKUP(C909,'Master Data'!K:K,'Master Data'!O:O,"Input in Master Data",0,1))</f>
        <v/>
      </c>
      <c r="I909" s="341" t="str">
        <f t="array" ref="I909">if(U909="","",XLOOKUP(U909,Master[Company],Master[Blow],"Unknown",0,1))</f>
        <v/>
      </c>
      <c r="J909" s="341" t="str">
        <f t="array" ref="J909">if(U909="","",XLOOKUP(U909,Master[Company],Master[Pigging],"Unknown",0,1))</f>
        <v/>
      </c>
      <c r="K909" s="341" t="str">
        <f t="array" ref="K909">if(U909="","",XLOOKUP(U909,Master[Company],Master[Load Method],"Unknown",0,1))</f>
        <v/>
      </c>
      <c r="L909" s="341" t="str">
        <f t="array" ref="L909">if(U909="","",XLOOKUP(U909,Master[Company],Master[Line Distance],"Unknown",0,1))</f>
        <v/>
      </c>
      <c r="M909" s="394"/>
      <c r="N909" s="341"/>
      <c r="O909" s="341"/>
      <c r="P909" s="341" t="str">
        <f t="array" ref="P909">if(U909="","",XLOOKUP(U909,Master[Company],Master[Terms],"NA",0,1))</f>
        <v/>
      </c>
      <c r="Q909" s="341" t="str">
        <f t="shared" si="1"/>
        <v/>
      </c>
      <c r="R909" s="341" t="str">
        <f t="array" ref="R909">if(U909="","",XLOOKUP(U909,Master[Company],Master[Group],"NA",0,1))</f>
        <v/>
      </c>
      <c r="S909" s="341" t="str">
        <f t="array" ref="S909">if(U909="","",XLOOKUP(U909,Master[Company],Master[Loading Location],"NA",0,1))</f>
        <v/>
      </c>
      <c r="T909" s="341" t="str">
        <f t="array" ref="T909">if(U909="","",XLOOKUP(U909,Master[Company],Master[Acronym],"NA",0,1))</f>
        <v/>
      </c>
      <c r="U909" s="341"/>
      <c r="V909" s="342"/>
      <c r="W909" s="342"/>
      <c r="X909" s="341" t="str">
        <f t="shared" si="2"/>
        <v/>
      </c>
      <c r="Y909" s="341" t="str">
        <f t="shared" si="3"/>
        <v/>
      </c>
      <c r="Z909" s="341"/>
      <c r="AA909" s="341"/>
      <c r="AB909" s="341"/>
      <c r="AC909" s="401"/>
      <c r="AD909" s="563"/>
      <c r="AE909" s="564"/>
      <c r="AF909" s="564"/>
      <c r="AG909" s="564"/>
      <c r="AH909" s="564"/>
      <c r="AI909" s="564"/>
      <c r="AJ909" s="564"/>
      <c r="AK909" s="564"/>
      <c r="AL909" s="563"/>
      <c r="AM909" s="564"/>
      <c r="AN909" s="564"/>
      <c r="AO909" s="564"/>
      <c r="AP909" s="564"/>
      <c r="AQ909" s="564"/>
      <c r="AR909" s="564"/>
      <c r="AS909" s="564"/>
      <c r="AT909" s="401"/>
      <c r="AU909" s="399"/>
      <c r="AV909" s="617"/>
      <c r="AW909" s="401"/>
      <c r="AX909" s="401"/>
      <c r="AY909" s="341"/>
      <c r="AZ909" s="341"/>
      <c r="BA909" s="341"/>
      <c r="BB909" s="341"/>
      <c r="BC909" s="341"/>
      <c r="BD909" s="401"/>
      <c r="BE909" s="341"/>
      <c r="BF909" s="341"/>
      <c r="BG909" s="402"/>
      <c r="BH909" s="403"/>
      <c r="BI909" s="405"/>
      <c r="BJ909" s="405"/>
      <c r="BK909" s="405"/>
      <c r="BL909" s="405"/>
      <c r="BM909" s="514"/>
    </row>
    <row r="910" ht="18.75" customHeight="1">
      <c r="A910" s="400" t="str">
        <f t="shared" si="4"/>
        <v/>
      </c>
      <c r="B910" s="341"/>
      <c r="C910" s="559"/>
      <c r="D910" s="341"/>
      <c r="E910" s="638"/>
      <c r="F910" s="393"/>
      <c r="G910" s="341" t="str">
        <f t="array" ref="G910">IF(C910="","",XLOOKUP(C910,'Master Data'!K:K,'Master Data'!N:N,"Input in Master Data",0,1))</f>
        <v/>
      </c>
      <c r="H910" s="341" t="str">
        <f t="array" ref="H910">IF(C910="","",XLOOKUP(C910,'Master Data'!K:K,'Master Data'!O:O,"Input in Master Data",0,1))</f>
        <v/>
      </c>
      <c r="I910" s="341" t="str">
        <f t="array" ref="I910">if(U910="","",XLOOKUP(U910,Master[Company],Master[Blow],"Unknown",0,1))</f>
        <v/>
      </c>
      <c r="J910" s="341" t="str">
        <f t="array" ref="J910">if(U910="","",XLOOKUP(U910,Master[Company],Master[Pigging],"Unknown",0,1))</f>
        <v/>
      </c>
      <c r="K910" s="341" t="str">
        <f t="array" ref="K910">if(U910="","",XLOOKUP(U910,Master[Company],Master[Load Method],"Unknown",0,1))</f>
        <v/>
      </c>
      <c r="L910" s="341" t="str">
        <f t="array" ref="L910">if(U910="","",XLOOKUP(U910,Master[Company],Master[Line Distance],"Unknown",0,1))</f>
        <v/>
      </c>
      <c r="M910" s="394"/>
      <c r="N910" s="341"/>
      <c r="O910" s="341"/>
      <c r="P910" s="341" t="str">
        <f t="array" ref="P910">if(U910="","",XLOOKUP(U910,Master[Company],Master[Terms],"NA",0,1))</f>
        <v/>
      </c>
      <c r="Q910" s="341" t="str">
        <f t="shared" si="1"/>
        <v/>
      </c>
      <c r="R910" s="341" t="str">
        <f t="array" ref="R910">if(U910="","",XLOOKUP(U910,Master[Company],Master[Group],"NA",0,1))</f>
        <v/>
      </c>
      <c r="S910" s="341" t="str">
        <f t="array" ref="S910">if(U910="","",XLOOKUP(U910,Master[Company],Master[Loading Location],"NA",0,1))</f>
        <v/>
      </c>
      <c r="T910" s="341" t="str">
        <f t="array" ref="T910">if(U910="","",XLOOKUP(U910,Master[Company],Master[Acronym],"NA",0,1))</f>
        <v/>
      </c>
      <c r="U910" s="341"/>
      <c r="V910" s="342"/>
      <c r="W910" s="342"/>
      <c r="X910" s="341" t="str">
        <f t="shared" si="2"/>
        <v/>
      </c>
      <c r="Y910" s="341" t="str">
        <f t="shared" si="3"/>
        <v/>
      </c>
      <c r="Z910" s="341"/>
      <c r="AA910" s="341"/>
      <c r="AB910" s="341"/>
      <c r="AC910" s="401"/>
      <c r="AD910" s="563"/>
      <c r="AE910" s="564"/>
      <c r="AF910" s="564"/>
      <c r="AG910" s="564"/>
      <c r="AH910" s="564"/>
      <c r="AI910" s="564"/>
      <c r="AJ910" s="564"/>
      <c r="AK910" s="564"/>
      <c r="AL910" s="563"/>
      <c r="AM910" s="564"/>
      <c r="AN910" s="564"/>
      <c r="AO910" s="564"/>
      <c r="AP910" s="564"/>
      <c r="AQ910" s="564"/>
      <c r="AR910" s="564"/>
      <c r="AS910" s="564"/>
      <c r="AT910" s="401"/>
      <c r="AU910" s="399"/>
      <c r="AV910" s="617"/>
      <c r="AW910" s="401"/>
      <c r="AX910" s="401"/>
      <c r="AY910" s="341"/>
      <c r="AZ910" s="341"/>
      <c r="BA910" s="341"/>
      <c r="BB910" s="341"/>
      <c r="BC910" s="341"/>
      <c r="BD910" s="401"/>
      <c r="BE910" s="341"/>
      <c r="BF910" s="341"/>
      <c r="BG910" s="402"/>
      <c r="BH910" s="403"/>
      <c r="BI910" s="405"/>
      <c r="BJ910" s="405"/>
      <c r="BK910" s="405"/>
      <c r="BL910" s="405"/>
      <c r="BM910" s="514"/>
    </row>
    <row r="911" ht="18.75" customHeight="1">
      <c r="A911" s="400" t="str">
        <f t="shared" si="4"/>
        <v/>
      </c>
      <c r="B911" s="341"/>
      <c r="C911" s="559"/>
      <c r="D911" s="341"/>
      <c r="E911" s="638"/>
      <c r="F911" s="393"/>
      <c r="G911" s="341" t="str">
        <f t="array" ref="G911">IF(C911="","",XLOOKUP(C911,'Master Data'!K:K,'Master Data'!N:N,"Input in Master Data",0,1))</f>
        <v/>
      </c>
      <c r="H911" s="341" t="str">
        <f t="array" ref="H911">IF(C911="","",XLOOKUP(C911,'Master Data'!K:K,'Master Data'!O:O,"Input in Master Data",0,1))</f>
        <v/>
      </c>
      <c r="I911" s="341" t="str">
        <f t="array" ref="I911">if(U911="","",XLOOKUP(U911,Master[Company],Master[Blow],"Unknown",0,1))</f>
        <v/>
      </c>
      <c r="J911" s="341" t="str">
        <f t="array" ref="J911">if(U911="","",XLOOKUP(U911,Master[Company],Master[Pigging],"Unknown",0,1))</f>
        <v/>
      </c>
      <c r="K911" s="341" t="str">
        <f t="array" ref="K911">if(U911="","",XLOOKUP(U911,Master[Company],Master[Load Method],"Unknown",0,1))</f>
        <v/>
      </c>
      <c r="L911" s="341" t="str">
        <f t="array" ref="L911">if(U911="","",XLOOKUP(U911,Master[Company],Master[Line Distance],"Unknown",0,1))</f>
        <v/>
      </c>
      <c r="M911" s="394"/>
      <c r="N911" s="341"/>
      <c r="O911" s="341"/>
      <c r="P911" s="341" t="str">
        <f t="array" ref="P911">if(U911="","",XLOOKUP(U911,Master[Company],Master[Terms],"NA",0,1))</f>
        <v/>
      </c>
      <c r="Q911" s="341" t="str">
        <f t="shared" si="1"/>
        <v/>
      </c>
      <c r="R911" s="341" t="str">
        <f t="array" ref="R911">if(U911="","",XLOOKUP(U911,Master[Company],Master[Group],"NA",0,1))</f>
        <v/>
      </c>
      <c r="S911" s="341" t="str">
        <f t="array" ref="S911">if(U911="","",XLOOKUP(U911,Master[Company],Master[Loading Location],"NA",0,1))</f>
        <v/>
      </c>
      <c r="T911" s="341" t="str">
        <f t="array" ref="T911">if(U911="","",XLOOKUP(U911,Master[Company],Master[Acronym],"NA",0,1))</f>
        <v/>
      </c>
      <c r="U911" s="341"/>
      <c r="V911" s="342"/>
      <c r="W911" s="342"/>
      <c r="X911" s="341" t="str">
        <f t="shared" si="2"/>
        <v/>
      </c>
      <c r="Y911" s="341" t="str">
        <f t="shared" si="3"/>
        <v/>
      </c>
      <c r="Z911" s="341"/>
      <c r="AA911" s="341"/>
      <c r="AB911" s="341"/>
      <c r="AC911" s="401"/>
      <c r="AD911" s="563"/>
      <c r="AE911" s="564"/>
      <c r="AF911" s="564"/>
      <c r="AG911" s="564"/>
      <c r="AH911" s="564"/>
      <c r="AI911" s="564"/>
      <c r="AJ911" s="564"/>
      <c r="AK911" s="564"/>
      <c r="AL911" s="563"/>
      <c r="AM911" s="564"/>
      <c r="AN911" s="564"/>
      <c r="AO911" s="564"/>
      <c r="AP911" s="564"/>
      <c r="AQ911" s="564"/>
      <c r="AR911" s="564"/>
      <c r="AS911" s="564"/>
      <c r="AT911" s="401"/>
      <c r="AU911" s="399"/>
      <c r="AV911" s="617"/>
      <c r="AW911" s="401"/>
      <c r="AX911" s="401"/>
      <c r="AY911" s="341"/>
      <c r="AZ911" s="341"/>
      <c r="BA911" s="341"/>
      <c r="BB911" s="341"/>
      <c r="BC911" s="341"/>
      <c r="BD911" s="401"/>
      <c r="BE911" s="341"/>
      <c r="BF911" s="341"/>
      <c r="BG911" s="402"/>
      <c r="BH911" s="403"/>
      <c r="BI911" s="405"/>
      <c r="BJ911" s="405"/>
      <c r="BK911" s="405"/>
      <c r="BL911" s="405"/>
      <c r="BM911" s="514"/>
    </row>
    <row r="912" ht="18.75" customHeight="1">
      <c r="A912" s="400" t="str">
        <f t="shared" si="4"/>
        <v/>
      </c>
      <c r="B912" s="341"/>
      <c r="C912" s="559"/>
      <c r="D912" s="341"/>
      <c r="E912" s="638"/>
      <c r="F912" s="393"/>
      <c r="G912" s="341" t="str">
        <f t="array" ref="G912">IF(C912="","",XLOOKUP(C912,'Master Data'!K:K,'Master Data'!N:N,"Input in Master Data",0,1))</f>
        <v/>
      </c>
      <c r="H912" s="341" t="str">
        <f t="array" ref="H912">IF(C912="","",XLOOKUP(C912,'Master Data'!K:K,'Master Data'!O:O,"Input in Master Data",0,1))</f>
        <v/>
      </c>
      <c r="I912" s="341" t="str">
        <f t="array" ref="I912">if(U912="","",XLOOKUP(U912,Master[Company],Master[Blow],"Unknown",0,1))</f>
        <v/>
      </c>
      <c r="J912" s="341" t="str">
        <f t="array" ref="J912">if(U912="","",XLOOKUP(U912,Master[Company],Master[Pigging],"Unknown",0,1))</f>
        <v/>
      </c>
      <c r="K912" s="341" t="str">
        <f t="array" ref="K912">if(U912="","",XLOOKUP(U912,Master[Company],Master[Load Method],"Unknown",0,1))</f>
        <v/>
      </c>
      <c r="L912" s="341" t="str">
        <f t="array" ref="L912">if(U912="","",XLOOKUP(U912,Master[Company],Master[Line Distance],"Unknown",0,1))</f>
        <v/>
      </c>
      <c r="M912" s="394"/>
      <c r="N912" s="341"/>
      <c r="O912" s="341"/>
      <c r="P912" s="341" t="str">
        <f t="array" ref="P912">if(U912="","",XLOOKUP(U912,Master[Company],Master[Terms],"NA",0,1))</f>
        <v/>
      </c>
      <c r="Q912" s="341" t="str">
        <f t="shared" si="1"/>
        <v/>
      </c>
      <c r="R912" s="341" t="str">
        <f t="array" ref="R912">if(U912="","",XLOOKUP(U912,Master[Company],Master[Group],"NA",0,1))</f>
        <v/>
      </c>
      <c r="S912" s="341" t="str">
        <f t="array" ref="S912">if(U912="","",XLOOKUP(U912,Master[Company],Master[Loading Location],"NA",0,1))</f>
        <v/>
      </c>
      <c r="T912" s="341" t="str">
        <f t="array" ref="T912">if(U912="","",XLOOKUP(U912,Master[Company],Master[Acronym],"NA",0,1))</f>
        <v/>
      </c>
      <c r="U912" s="341"/>
      <c r="V912" s="342"/>
      <c r="W912" s="342"/>
      <c r="X912" s="341" t="str">
        <f t="shared" si="2"/>
        <v/>
      </c>
      <c r="Y912" s="341" t="str">
        <f t="shared" si="3"/>
        <v/>
      </c>
      <c r="Z912" s="341"/>
      <c r="AA912" s="341"/>
      <c r="AB912" s="341"/>
      <c r="AC912" s="401"/>
      <c r="AD912" s="563"/>
      <c r="AE912" s="564"/>
      <c r="AF912" s="564"/>
      <c r="AG912" s="564"/>
      <c r="AH912" s="564"/>
      <c r="AI912" s="564"/>
      <c r="AJ912" s="564"/>
      <c r="AK912" s="564"/>
      <c r="AL912" s="563"/>
      <c r="AM912" s="564"/>
      <c r="AN912" s="564"/>
      <c r="AO912" s="564"/>
      <c r="AP912" s="564"/>
      <c r="AQ912" s="564"/>
      <c r="AR912" s="564"/>
      <c r="AS912" s="564"/>
      <c r="AT912" s="401"/>
      <c r="AU912" s="399"/>
      <c r="AV912" s="617"/>
      <c r="AW912" s="401"/>
      <c r="AX912" s="401"/>
      <c r="AY912" s="341"/>
      <c r="AZ912" s="341"/>
      <c r="BA912" s="341"/>
      <c r="BB912" s="341"/>
      <c r="BC912" s="341"/>
      <c r="BD912" s="401"/>
      <c r="BE912" s="341"/>
      <c r="BF912" s="341"/>
      <c r="BG912" s="402"/>
      <c r="BH912" s="403"/>
      <c r="BI912" s="405"/>
      <c r="BJ912" s="405"/>
      <c r="BK912" s="405"/>
      <c r="BL912" s="405"/>
      <c r="BM912" s="514"/>
    </row>
    <row r="913" ht="18.75" customHeight="1">
      <c r="A913" s="400" t="str">
        <f t="shared" si="4"/>
        <v/>
      </c>
      <c r="B913" s="341"/>
      <c r="C913" s="559"/>
      <c r="D913" s="341"/>
      <c r="E913" s="638"/>
      <c r="F913" s="393"/>
      <c r="G913" s="341" t="str">
        <f t="array" ref="G913">IF(C913="","",XLOOKUP(C913,'Master Data'!K:K,'Master Data'!N:N,"Input in Master Data",0,1))</f>
        <v/>
      </c>
      <c r="H913" s="341" t="str">
        <f t="array" ref="H913">IF(C913="","",XLOOKUP(C913,'Master Data'!K:K,'Master Data'!O:O,"Input in Master Data",0,1))</f>
        <v/>
      </c>
      <c r="I913" s="341" t="str">
        <f t="array" ref="I913">if(U913="","",XLOOKUP(U913,Master[Company],Master[Blow],"Unknown",0,1))</f>
        <v/>
      </c>
      <c r="J913" s="341" t="str">
        <f t="array" ref="J913">if(U913="","",XLOOKUP(U913,Master[Company],Master[Pigging],"Unknown",0,1))</f>
        <v/>
      </c>
      <c r="K913" s="341" t="str">
        <f t="array" ref="K913">if(U913="","",XLOOKUP(U913,Master[Company],Master[Load Method],"Unknown",0,1))</f>
        <v/>
      </c>
      <c r="L913" s="341" t="str">
        <f t="array" ref="L913">if(U913="","",XLOOKUP(U913,Master[Company],Master[Line Distance],"Unknown",0,1))</f>
        <v/>
      </c>
      <c r="M913" s="394"/>
      <c r="N913" s="341"/>
      <c r="O913" s="341"/>
      <c r="P913" s="341" t="str">
        <f t="array" ref="P913">if(U913="","",XLOOKUP(U913,Master[Company],Master[Terms],"NA",0,1))</f>
        <v/>
      </c>
      <c r="Q913" s="341" t="str">
        <f t="shared" si="1"/>
        <v/>
      </c>
      <c r="R913" s="341" t="str">
        <f t="array" ref="R913">if(U913="","",XLOOKUP(U913,Master[Company],Master[Group],"NA",0,1))</f>
        <v/>
      </c>
      <c r="S913" s="341" t="str">
        <f t="array" ref="S913">if(U913="","",XLOOKUP(U913,Master[Company],Master[Loading Location],"NA",0,1))</f>
        <v/>
      </c>
      <c r="T913" s="341" t="str">
        <f t="array" ref="T913">if(U913="","",XLOOKUP(U913,Master[Company],Master[Acronym],"NA",0,1))</f>
        <v/>
      </c>
      <c r="U913" s="341"/>
      <c r="V913" s="342"/>
      <c r="W913" s="342"/>
      <c r="X913" s="341" t="str">
        <f t="shared" si="2"/>
        <v/>
      </c>
      <c r="Y913" s="341" t="str">
        <f t="shared" si="3"/>
        <v/>
      </c>
      <c r="Z913" s="341"/>
      <c r="AA913" s="341"/>
      <c r="AB913" s="341"/>
      <c r="AC913" s="401"/>
      <c r="AD913" s="563"/>
      <c r="AE913" s="564"/>
      <c r="AF913" s="564"/>
      <c r="AG913" s="564"/>
      <c r="AH913" s="564"/>
      <c r="AI913" s="564"/>
      <c r="AJ913" s="564"/>
      <c r="AK913" s="564"/>
      <c r="AL913" s="563"/>
      <c r="AM913" s="564"/>
      <c r="AN913" s="564"/>
      <c r="AO913" s="564"/>
      <c r="AP913" s="564"/>
      <c r="AQ913" s="564"/>
      <c r="AR913" s="564"/>
      <c r="AS913" s="564"/>
      <c r="AT913" s="401"/>
      <c r="AU913" s="399"/>
      <c r="AV913" s="617"/>
      <c r="AW913" s="401"/>
      <c r="AX913" s="401"/>
      <c r="AY913" s="341"/>
      <c r="AZ913" s="341"/>
      <c r="BA913" s="341"/>
      <c r="BB913" s="341"/>
      <c r="BC913" s="341"/>
      <c r="BD913" s="401"/>
      <c r="BE913" s="341"/>
      <c r="BF913" s="341"/>
      <c r="BG913" s="402"/>
      <c r="BH913" s="403"/>
      <c r="BI913" s="405"/>
      <c r="BJ913" s="405"/>
      <c r="BK913" s="405"/>
      <c r="BL913" s="405"/>
      <c r="BM913" s="514"/>
    </row>
    <row r="914" ht="18.75" customHeight="1">
      <c r="A914" s="400" t="str">
        <f t="shared" si="4"/>
        <v/>
      </c>
      <c r="B914" s="341"/>
      <c r="C914" s="559"/>
      <c r="D914" s="341"/>
      <c r="E914" s="638"/>
      <c r="F914" s="393"/>
      <c r="G914" s="341" t="str">
        <f t="array" ref="G914">IF(C914="","",XLOOKUP(C914,'Master Data'!K:K,'Master Data'!N:N,"Input in Master Data",0,1))</f>
        <v/>
      </c>
      <c r="H914" s="341" t="str">
        <f t="array" ref="H914">IF(C914="","",XLOOKUP(C914,'Master Data'!K:K,'Master Data'!O:O,"Input in Master Data",0,1))</f>
        <v/>
      </c>
      <c r="I914" s="341" t="str">
        <f t="array" ref="I914">if(U914="","",XLOOKUP(U914,Master[Company],Master[Blow],"Unknown",0,1))</f>
        <v/>
      </c>
      <c r="J914" s="341" t="str">
        <f t="array" ref="J914">if(U914="","",XLOOKUP(U914,Master[Company],Master[Pigging],"Unknown",0,1))</f>
        <v/>
      </c>
      <c r="K914" s="341" t="str">
        <f t="array" ref="K914">if(U914="","",XLOOKUP(U914,Master[Company],Master[Load Method],"Unknown",0,1))</f>
        <v/>
      </c>
      <c r="L914" s="341" t="str">
        <f t="array" ref="L914">if(U914="","",XLOOKUP(U914,Master[Company],Master[Line Distance],"Unknown",0,1))</f>
        <v/>
      </c>
      <c r="M914" s="394"/>
      <c r="N914" s="341"/>
      <c r="O914" s="341"/>
      <c r="P914" s="341" t="str">
        <f t="array" ref="P914">if(U914="","",XLOOKUP(U914,Master[Company],Master[Terms],"NA",0,1))</f>
        <v/>
      </c>
      <c r="Q914" s="341" t="str">
        <f t="shared" si="1"/>
        <v/>
      </c>
      <c r="R914" s="341" t="str">
        <f t="array" ref="R914">if(U914="","",XLOOKUP(U914,Master[Company],Master[Group],"NA",0,1))</f>
        <v/>
      </c>
      <c r="S914" s="341" t="str">
        <f t="array" ref="S914">if(U914="","",XLOOKUP(U914,Master[Company],Master[Loading Location],"NA",0,1))</f>
        <v/>
      </c>
      <c r="T914" s="341" t="str">
        <f t="array" ref="T914">if(U914="","",XLOOKUP(U914,Master[Company],Master[Acronym],"NA",0,1))</f>
        <v/>
      </c>
      <c r="U914" s="341"/>
      <c r="V914" s="342"/>
      <c r="W914" s="342"/>
      <c r="X914" s="341" t="str">
        <f t="shared" si="2"/>
        <v/>
      </c>
      <c r="Y914" s="341" t="str">
        <f t="shared" si="3"/>
        <v/>
      </c>
      <c r="Z914" s="341"/>
      <c r="AA914" s="341"/>
      <c r="AB914" s="341"/>
      <c r="AC914" s="401"/>
      <c r="AD914" s="563"/>
      <c r="AE914" s="564"/>
      <c r="AF914" s="564"/>
      <c r="AG914" s="564"/>
      <c r="AH914" s="564"/>
      <c r="AI914" s="564"/>
      <c r="AJ914" s="564"/>
      <c r="AK914" s="564"/>
      <c r="AL914" s="563"/>
      <c r="AM914" s="564"/>
      <c r="AN914" s="564"/>
      <c r="AO914" s="564"/>
      <c r="AP914" s="564"/>
      <c r="AQ914" s="564"/>
      <c r="AR914" s="564"/>
      <c r="AS914" s="564"/>
      <c r="AT914" s="401"/>
      <c r="AU914" s="399"/>
      <c r="AV914" s="617"/>
      <c r="AW914" s="401"/>
      <c r="AX914" s="401"/>
      <c r="AY914" s="341"/>
      <c r="AZ914" s="341"/>
      <c r="BA914" s="341"/>
      <c r="BB914" s="341"/>
      <c r="BC914" s="341"/>
      <c r="BD914" s="401"/>
      <c r="BE914" s="341"/>
      <c r="BF914" s="341"/>
      <c r="BG914" s="402"/>
      <c r="BH914" s="403"/>
      <c r="BI914" s="405"/>
      <c r="BJ914" s="405"/>
      <c r="BK914" s="405"/>
      <c r="BL914" s="405"/>
      <c r="BM914" s="514"/>
    </row>
    <row r="915" ht="18.75" customHeight="1">
      <c r="A915" s="400" t="str">
        <f t="shared" si="4"/>
        <v/>
      </c>
      <c r="B915" s="341"/>
      <c r="C915" s="559"/>
      <c r="D915" s="341"/>
      <c r="E915" s="638"/>
      <c r="F915" s="393"/>
      <c r="G915" s="341" t="str">
        <f t="array" ref="G915">IF(C915="","",XLOOKUP(C915,'Master Data'!K:K,'Master Data'!N:N,"Input in Master Data",0,1))</f>
        <v/>
      </c>
      <c r="H915" s="341" t="str">
        <f t="array" ref="H915">IF(C915="","",XLOOKUP(C915,'Master Data'!K:K,'Master Data'!O:O,"Input in Master Data",0,1))</f>
        <v/>
      </c>
      <c r="I915" s="341" t="str">
        <f t="array" ref="I915">if(U915="","",XLOOKUP(U915,Master[Company],Master[Blow],"Unknown",0,1))</f>
        <v/>
      </c>
      <c r="J915" s="341" t="str">
        <f t="array" ref="J915">if(U915="","",XLOOKUP(U915,Master[Company],Master[Pigging],"Unknown",0,1))</f>
        <v/>
      </c>
      <c r="K915" s="341" t="str">
        <f t="array" ref="K915">if(U915="","",XLOOKUP(U915,Master[Company],Master[Load Method],"Unknown",0,1))</f>
        <v/>
      </c>
      <c r="L915" s="341" t="str">
        <f t="array" ref="L915">if(U915="","",XLOOKUP(U915,Master[Company],Master[Line Distance],"Unknown",0,1))</f>
        <v/>
      </c>
      <c r="M915" s="394"/>
      <c r="N915" s="341"/>
      <c r="O915" s="341"/>
      <c r="P915" s="341" t="str">
        <f t="array" ref="P915">if(U915="","",XLOOKUP(U915,Master[Company],Master[Terms],"NA",0,1))</f>
        <v/>
      </c>
      <c r="Q915" s="341" t="str">
        <f t="shared" si="1"/>
        <v/>
      </c>
      <c r="R915" s="341" t="str">
        <f t="array" ref="R915">if(U915="","",XLOOKUP(U915,Master[Company],Master[Group],"NA",0,1))</f>
        <v/>
      </c>
      <c r="S915" s="341" t="str">
        <f t="array" ref="S915">if(U915="","",XLOOKUP(U915,Master[Company],Master[Loading Location],"NA",0,1))</f>
        <v/>
      </c>
      <c r="T915" s="341" t="str">
        <f t="array" ref="T915">if(U915="","",XLOOKUP(U915,Master[Company],Master[Acronym],"NA",0,1))</f>
        <v/>
      </c>
      <c r="U915" s="341"/>
      <c r="V915" s="342"/>
      <c r="W915" s="342"/>
      <c r="X915" s="341" t="str">
        <f t="shared" si="2"/>
        <v/>
      </c>
      <c r="Y915" s="341" t="str">
        <f t="shared" si="3"/>
        <v/>
      </c>
      <c r="Z915" s="341"/>
      <c r="AA915" s="341"/>
      <c r="AB915" s="341"/>
      <c r="AC915" s="401"/>
      <c r="AD915" s="563"/>
      <c r="AE915" s="564"/>
      <c r="AF915" s="564"/>
      <c r="AG915" s="564"/>
      <c r="AH915" s="564"/>
      <c r="AI915" s="564"/>
      <c r="AJ915" s="564"/>
      <c r="AK915" s="564"/>
      <c r="AL915" s="563"/>
      <c r="AM915" s="564"/>
      <c r="AN915" s="564"/>
      <c r="AO915" s="564"/>
      <c r="AP915" s="564"/>
      <c r="AQ915" s="564"/>
      <c r="AR915" s="564"/>
      <c r="AS915" s="564"/>
      <c r="AT915" s="401"/>
      <c r="AU915" s="399"/>
      <c r="AV915" s="617"/>
      <c r="AW915" s="401"/>
      <c r="AX915" s="401"/>
      <c r="AY915" s="341"/>
      <c r="AZ915" s="341"/>
      <c r="BA915" s="341"/>
      <c r="BB915" s="341"/>
      <c r="BC915" s="341"/>
      <c r="BD915" s="401"/>
      <c r="BE915" s="341"/>
      <c r="BF915" s="341"/>
      <c r="BG915" s="402"/>
      <c r="BH915" s="403"/>
      <c r="BI915" s="405"/>
      <c r="BJ915" s="405"/>
      <c r="BK915" s="405"/>
      <c r="BL915" s="405"/>
      <c r="BM915" s="514"/>
    </row>
    <row r="916" ht="18.75" customHeight="1">
      <c r="A916" s="400" t="str">
        <f t="shared" si="4"/>
        <v/>
      </c>
      <c r="B916" s="341"/>
      <c r="C916" s="559"/>
      <c r="D916" s="341"/>
      <c r="E916" s="638"/>
      <c r="F916" s="393"/>
      <c r="G916" s="341" t="str">
        <f t="array" ref="G916">IF(C916="","",XLOOKUP(C916,'Master Data'!K:K,'Master Data'!N:N,"Input in Master Data",0,1))</f>
        <v/>
      </c>
      <c r="H916" s="341" t="str">
        <f t="array" ref="H916">IF(C916="","",XLOOKUP(C916,'Master Data'!K:K,'Master Data'!O:O,"Input in Master Data",0,1))</f>
        <v/>
      </c>
      <c r="I916" s="341" t="str">
        <f t="array" ref="I916">if(U916="","",XLOOKUP(U916,Master[Company],Master[Blow],"Unknown",0,1))</f>
        <v/>
      </c>
      <c r="J916" s="341" t="str">
        <f t="array" ref="J916">if(U916="","",XLOOKUP(U916,Master[Company],Master[Pigging],"Unknown",0,1))</f>
        <v/>
      </c>
      <c r="K916" s="341" t="str">
        <f t="array" ref="K916">if(U916="","",XLOOKUP(U916,Master[Company],Master[Load Method],"Unknown",0,1))</f>
        <v/>
      </c>
      <c r="L916" s="341" t="str">
        <f t="array" ref="L916">if(U916="","",XLOOKUP(U916,Master[Company],Master[Line Distance],"Unknown",0,1))</f>
        <v/>
      </c>
      <c r="M916" s="394"/>
      <c r="N916" s="341"/>
      <c r="O916" s="341"/>
      <c r="P916" s="341" t="str">
        <f t="array" ref="P916">if(U916="","",XLOOKUP(U916,Master[Company],Master[Terms],"NA",0,1))</f>
        <v/>
      </c>
      <c r="Q916" s="341" t="str">
        <f t="shared" si="1"/>
        <v/>
      </c>
      <c r="R916" s="341" t="str">
        <f t="array" ref="R916">if(U916="","",XLOOKUP(U916,Master[Company],Master[Group],"NA",0,1))</f>
        <v/>
      </c>
      <c r="S916" s="341" t="str">
        <f t="array" ref="S916">if(U916="","",XLOOKUP(U916,Master[Company],Master[Loading Location],"NA",0,1))</f>
        <v/>
      </c>
      <c r="T916" s="341" t="str">
        <f t="array" ref="T916">if(U916="","",XLOOKUP(U916,Master[Company],Master[Acronym],"NA",0,1))</f>
        <v/>
      </c>
      <c r="U916" s="341"/>
      <c r="V916" s="342"/>
      <c r="W916" s="342"/>
      <c r="X916" s="341" t="str">
        <f t="shared" si="2"/>
        <v/>
      </c>
      <c r="Y916" s="341" t="str">
        <f t="shared" si="3"/>
        <v/>
      </c>
      <c r="Z916" s="341"/>
      <c r="AA916" s="341"/>
      <c r="AB916" s="341"/>
      <c r="AC916" s="401"/>
      <c r="AD916" s="563"/>
      <c r="AE916" s="564"/>
      <c r="AF916" s="564"/>
      <c r="AG916" s="564"/>
      <c r="AH916" s="564"/>
      <c r="AI916" s="564"/>
      <c r="AJ916" s="564"/>
      <c r="AK916" s="564"/>
      <c r="AL916" s="563"/>
      <c r="AM916" s="564"/>
      <c r="AN916" s="564"/>
      <c r="AO916" s="564"/>
      <c r="AP916" s="564"/>
      <c r="AQ916" s="564"/>
      <c r="AR916" s="564"/>
      <c r="AS916" s="564"/>
      <c r="AT916" s="401"/>
      <c r="AU916" s="399"/>
      <c r="AV916" s="617"/>
      <c r="AW916" s="401"/>
      <c r="AX916" s="401"/>
      <c r="AY916" s="341"/>
      <c r="AZ916" s="341"/>
      <c r="BA916" s="341"/>
      <c r="BB916" s="341"/>
      <c r="BC916" s="341"/>
      <c r="BD916" s="401"/>
      <c r="BE916" s="341"/>
      <c r="BF916" s="341"/>
      <c r="BG916" s="402"/>
      <c r="BH916" s="403"/>
      <c r="BI916" s="405"/>
      <c r="BJ916" s="405"/>
      <c r="BK916" s="405"/>
      <c r="BL916" s="405"/>
      <c r="BM916" s="514"/>
    </row>
    <row r="917" ht="18.75" customHeight="1">
      <c r="A917" s="400" t="str">
        <f t="shared" si="4"/>
        <v/>
      </c>
      <c r="B917" s="341"/>
      <c r="C917" s="559"/>
      <c r="D917" s="341"/>
      <c r="E917" s="638"/>
      <c r="F917" s="393"/>
      <c r="G917" s="341" t="str">
        <f t="array" ref="G917">IF(C917="","",XLOOKUP(C917,'Master Data'!K:K,'Master Data'!N:N,"Input in Master Data",0,1))</f>
        <v/>
      </c>
      <c r="H917" s="341" t="str">
        <f t="array" ref="H917">IF(C917="","",XLOOKUP(C917,'Master Data'!K:K,'Master Data'!O:O,"Input in Master Data",0,1))</f>
        <v/>
      </c>
      <c r="I917" s="341" t="str">
        <f t="array" ref="I917">if(U917="","",XLOOKUP(U917,Master[Company],Master[Blow],"Unknown",0,1))</f>
        <v/>
      </c>
      <c r="J917" s="341" t="str">
        <f t="array" ref="J917">if(U917="","",XLOOKUP(U917,Master[Company],Master[Pigging],"Unknown",0,1))</f>
        <v/>
      </c>
      <c r="K917" s="341" t="str">
        <f t="array" ref="K917">if(U917="","",XLOOKUP(U917,Master[Company],Master[Load Method],"Unknown",0,1))</f>
        <v/>
      </c>
      <c r="L917" s="341" t="str">
        <f t="array" ref="L917">if(U917="","",XLOOKUP(U917,Master[Company],Master[Line Distance],"Unknown",0,1))</f>
        <v/>
      </c>
      <c r="M917" s="394"/>
      <c r="N917" s="341"/>
      <c r="O917" s="341"/>
      <c r="P917" s="341" t="str">
        <f t="array" ref="P917">if(U917="","",XLOOKUP(U917,Master[Company],Master[Terms],"NA",0,1))</f>
        <v/>
      </c>
      <c r="Q917" s="341" t="str">
        <f t="shared" si="1"/>
        <v/>
      </c>
      <c r="R917" s="341" t="str">
        <f t="array" ref="R917">if(U917="","",XLOOKUP(U917,Master[Company],Master[Group],"NA",0,1))</f>
        <v/>
      </c>
      <c r="S917" s="341" t="str">
        <f t="array" ref="S917">if(U917="","",XLOOKUP(U917,Master[Company],Master[Loading Location],"NA",0,1))</f>
        <v/>
      </c>
      <c r="T917" s="341" t="str">
        <f t="array" ref="T917">if(U917="","",XLOOKUP(U917,Master[Company],Master[Acronym],"NA",0,1))</f>
        <v/>
      </c>
      <c r="U917" s="341"/>
      <c r="V917" s="342"/>
      <c r="W917" s="342"/>
      <c r="X917" s="341" t="str">
        <f t="shared" si="2"/>
        <v/>
      </c>
      <c r="Y917" s="341" t="str">
        <f t="shared" si="3"/>
        <v/>
      </c>
      <c r="Z917" s="341"/>
      <c r="AA917" s="341"/>
      <c r="AB917" s="341"/>
      <c r="AC917" s="401"/>
      <c r="AD917" s="563"/>
      <c r="AE917" s="564"/>
      <c r="AF917" s="564"/>
      <c r="AG917" s="564"/>
      <c r="AH917" s="564"/>
      <c r="AI917" s="564"/>
      <c r="AJ917" s="564"/>
      <c r="AK917" s="564"/>
      <c r="AL917" s="563"/>
      <c r="AM917" s="564"/>
      <c r="AN917" s="564"/>
      <c r="AO917" s="564"/>
      <c r="AP917" s="564"/>
      <c r="AQ917" s="564"/>
      <c r="AR917" s="564"/>
      <c r="AS917" s="564"/>
      <c r="AT917" s="401"/>
      <c r="AU917" s="399"/>
      <c r="AV917" s="617"/>
      <c r="AW917" s="401"/>
      <c r="AX917" s="401"/>
      <c r="AY917" s="341"/>
      <c r="AZ917" s="341"/>
      <c r="BA917" s="341"/>
      <c r="BB917" s="341"/>
      <c r="BC917" s="341"/>
      <c r="BD917" s="401"/>
      <c r="BE917" s="341"/>
      <c r="BF917" s="341"/>
      <c r="BG917" s="402"/>
      <c r="BH917" s="403"/>
      <c r="BI917" s="405"/>
      <c r="BJ917" s="405"/>
      <c r="BK917" s="405"/>
      <c r="BL917" s="405"/>
      <c r="BM917" s="514"/>
    </row>
    <row r="918" ht="18.75" customHeight="1">
      <c r="A918" s="400" t="str">
        <f t="shared" si="4"/>
        <v/>
      </c>
      <c r="B918" s="341"/>
      <c r="C918" s="559"/>
      <c r="D918" s="341"/>
      <c r="E918" s="638"/>
      <c r="F918" s="393"/>
      <c r="G918" s="341" t="str">
        <f t="array" ref="G918">IF(C918="","",XLOOKUP(C918,'Master Data'!K:K,'Master Data'!N:N,"Input in Master Data",0,1))</f>
        <v/>
      </c>
      <c r="H918" s="341" t="str">
        <f t="array" ref="H918">IF(C918="","",XLOOKUP(C918,'Master Data'!K:K,'Master Data'!O:O,"Input in Master Data",0,1))</f>
        <v/>
      </c>
      <c r="I918" s="341" t="str">
        <f t="array" ref="I918">if(U918="","",XLOOKUP(U918,Master[Company],Master[Blow],"Unknown",0,1))</f>
        <v/>
      </c>
      <c r="J918" s="341" t="str">
        <f t="array" ref="J918">if(U918="","",XLOOKUP(U918,Master[Company],Master[Pigging],"Unknown",0,1))</f>
        <v/>
      </c>
      <c r="K918" s="341" t="str">
        <f t="array" ref="K918">if(U918="","",XLOOKUP(U918,Master[Company],Master[Load Method],"Unknown",0,1))</f>
        <v/>
      </c>
      <c r="L918" s="341" t="str">
        <f t="array" ref="L918">if(U918="","",XLOOKUP(U918,Master[Company],Master[Line Distance],"Unknown",0,1))</f>
        <v/>
      </c>
      <c r="M918" s="394"/>
      <c r="N918" s="341"/>
      <c r="O918" s="341"/>
      <c r="P918" s="341" t="str">
        <f t="array" ref="P918">if(U918="","",XLOOKUP(U918,Master[Company],Master[Terms],"NA",0,1))</f>
        <v/>
      </c>
      <c r="Q918" s="341" t="str">
        <f t="shared" si="1"/>
        <v/>
      </c>
      <c r="R918" s="341" t="str">
        <f t="array" ref="R918">if(U918="","",XLOOKUP(U918,Master[Company],Master[Group],"NA",0,1))</f>
        <v/>
      </c>
      <c r="S918" s="341" t="str">
        <f t="array" ref="S918">if(U918="","",XLOOKUP(U918,Master[Company],Master[Loading Location],"NA",0,1))</f>
        <v/>
      </c>
      <c r="T918" s="341" t="str">
        <f t="array" ref="T918">if(U918="","",XLOOKUP(U918,Master[Company],Master[Acronym],"NA",0,1))</f>
        <v/>
      </c>
      <c r="U918" s="341"/>
      <c r="V918" s="342"/>
      <c r="W918" s="342"/>
      <c r="X918" s="341" t="str">
        <f t="shared" si="2"/>
        <v/>
      </c>
      <c r="Y918" s="341" t="str">
        <f t="shared" si="3"/>
        <v/>
      </c>
      <c r="Z918" s="341"/>
      <c r="AA918" s="341"/>
      <c r="AB918" s="341"/>
      <c r="AC918" s="401"/>
      <c r="AD918" s="563"/>
      <c r="AE918" s="564"/>
      <c r="AF918" s="564"/>
      <c r="AG918" s="564"/>
      <c r="AH918" s="564"/>
      <c r="AI918" s="564"/>
      <c r="AJ918" s="564"/>
      <c r="AK918" s="564"/>
      <c r="AL918" s="563"/>
      <c r="AM918" s="564"/>
      <c r="AN918" s="564"/>
      <c r="AO918" s="564"/>
      <c r="AP918" s="564"/>
      <c r="AQ918" s="564"/>
      <c r="AR918" s="564"/>
      <c r="AS918" s="564"/>
      <c r="AT918" s="401"/>
      <c r="AU918" s="399"/>
      <c r="AV918" s="617"/>
      <c r="AW918" s="401"/>
      <c r="AX918" s="401"/>
      <c r="AY918" s="341"/>
      <c r="AZ918" s="341"/>
      <c r="BA918" s="341"/>
      <c r="BB918" s="341"/>
      <c r="BC918" s="341"/>
      <c r="BD918" s="401"/>
      <c r="BE918" s="341"/>
      <c r="BF918" s="341"/>
      <c r="BG918" s="402"/>
      <c r="BH918" s="403"/>
      <c r="BI918" s="405"/>
      <c r="BJ918" s="405"/>
      <c r="BK918" s="405"/>
      <c r="BL918" s="405"/>
      <c r="BM918" s="514"/>
    </row>
    <row r="919" ht="18.75" customHeight="1">
      <c r="A919" s="400" t="str">
        <f t="shared" si="4"/>
        <v/>
      </c>
      <c r="B919" s="341"/>
      <c r="C919" s="559"/>
      <c r="D919" s="341"/>
      <c r="E919" s="638"/>
      <c r="F919" s="393"/>
      <c r="G919" s="341" t="str">
        <f t="array" ref="G919">IF(C919="","",XLOOKUP(C919,'Master Data'!K:K,'Master Data'!N:N,"Input in Master Data",0,1))</f>
        <v/>
      </c>
      <c r="H919" s="341" t="str">
        <f t="array" ref="H919">IF(C919="","",XLOOKUP(C919,'Master Data'!K:K,'Master Data'!O:O,"Input in Master Data",0,1))</f>
        <v/>
      </c>
      <c r="I919" s="341" t="str">
        <f t="array" ref="I919">if(U919="","",XLOOKUP(U919,Master[Company],Master[Blow],"Unknown",0,1))</f>
        <v/>
      </c>
      <c r="J919" s="341" t="str">
        <f t="array" ref="J919">if(U919="","",XLOOKUP(U919,Master[Company],Master[Pigging],"Unknown",0,1))</f>
        <v/>
      </c>
      <c r="K919" s="341" t="str">
        <f t="array" ref="K919">if(U919="","",XLOOKUP(U919,Master[Company],Master[Load Method],"Unknown",0,1))</f>
        <v/>
      </c>
      <c r="L919" s="341" t="str">
        <f t="array" ref="L919">if(U919="","",XLOOKUP(U919,Master[Company],Master[Line Distance],"Unknown",0,1))</f>
        <v/>
      </c>
      <c r="M919" s="394"/>
      <c r="N919" s="341"/>
      <c r="O919" s="341"/>
      <c r="P919" s="341" t="str">
        <f t="array" ref="P919">if(U919="","",XLOOKUP(U919,Master[Company],Master[Terms],"NA",0,1))</f>
        <v/>
      </c>
      <c r="Q919" s="341" t="str">
        <f t="shared" si="1"/>
        <v/>
      </c>
      <c r="R919" s="341" t="str">
        <f t="array" ref="R919">if(U919="","",XLOOKUP(U919,Master[Company],Master[Group],"NA",0,1))</f>
        <v/>
      </c>
      <c r="S919" s="341" t="str">
        <f t="array" ref="S919">if(U919="","",XLOOKUP(U919,Master[Company],Master[Loading Location],"NA",0,1))</f>
        <v/>
      </c>
      <c r="T919" s="341" t="str">
        <f t="array" ref="T919">if(U919="","",XLOOKUP(U919,Master[Company],Master[Acronym],"NA",0,1))</f>
        <v/>
      </c>
      <c r="U919" s="341"/>
      <c r="V919" s="342"/>
      <c r="W919" s="342"/>
      <c r="X919" s="341" t="str">
        <f t="shared" si="2"/>
        <v/>
      </c>
      <c r="Y919" s="341" t="str">
        <f t="shared" si="3"/>
        <v/>
      </c>
      <c r="Z919" s="341"/>
      <c r="AA919" s="341"/>
      <c r="AB919" s="341"/>
      <c r="AC919" s="401"/>
      <c r="AD919" s="563"/>
      <c r="AE919" s="564"/>
      <c r="AF919" s="564"/>
      <c r="AG919" s="564"/>
      <c r="AH919" s="564"/>
      <c r="AI919" s="564"/>
      <c r="AJ919" s="564"/>
      <c r="AK919" s="564"/>
      <c r="AL919" s="563"/>
      <c r="AM919" s="564"/>
      <c r="AN919" s="564"/>
      <c r="AO919" s="564"/>
      <c r="AP919" s="564"/>
      <c r="AQ919" s="564"/>
      <c r="AR919" s="564"/>
      <c r="AS919" s="564"/>
      <c r="AT919" s="401"/>
      <c r="AU919" s="399"/>
      <c r="AV919" s="617"/>
      <c r="AW919" s="401"/>
      <c r="AX919" s="401"/>
      <c r="AY919" s="341"/>
      <c r="AZ919" s="341"/>
      <c r="BA919" s="341"/>
      <c r="BB919" s="341"/>
      <c r="BC919" s="341"/>
      <c r="BD919" s="401"/>
      <c r="BE919" s="341"/>
      <c r="BF919" s="341"/>
      <c r="BG919" s="402"/>
      <c r="BH919" s="403"/>
      <c r="BI919" s="405"/>
      <c r="BJ919" s="405"/>
      <c r="BK919" s="405"/>
      <c r="BL919" s="405"/>
      <c r="BM919" s="514"/>
    </row>
    <row r="920" ht="18.75" customHeight="1">
      <c r="A920" s="400" t="str">
        <f t="shared" si="4"/>
        <v/>
      </c>
      <c r="B920" s="341"/>
      <c r="C920" s="559"/>
      <c r="D920" s="341"/>
      <c r="E920" s="638"/>
      <c r="F920" s="393"/>
      <c r="G920" s="341" t="str">
        <f t="array" ref="G920">IF(C920="","",XLOOKUP(C920,'Master Data'!K:K,'Master Data'!N:N,"Input in Master Data",0,1))</f>
        <v/>
      </c>
      <c r="H920" s="341" t="str">
        <f t="array" ref="H920">IF(C920="","",XLOOKUP(C920,'Master Data'!K:K,'Master Data'!O:O,"Input in Master Data",0,1))</f>
        <v/>
      </c>
      <c r="I920" s="341" t="str">
        <f t="array" ref="I920">if(U920="","",XLOOKUP(U920,Master[Company],Master[Blow],"Unknown",0,1))</f>
        <v/>
      </c>
      <c r="J920" s="341" t="str">
        <f t="array" ref="J920">if(U920="","",XLOOKUP(U920,Master[Company],Master[Pigging],"Unknown",0,1))</f>
        <v/>
      </c>
      <c r="K920" s="341" t="str">
        <f t="array" ref="K920">if(U920="","",XLOOKUP(U920,Master[Company],Master[Load Method],"Unknown",0,1))</f>
        <v/>
      </c>
      <c r="L920" s="341" t="str">
        <f t="array" ref="L920">if(U920="","",XLOOKUP(U920,Master[Company],Master[Line Distance],"Unknown",0,1))</f>
        <v/>
      </c>
      <c r="M920" s="394"/>
      <c r="N920" s="341"/>
      <c r="O920" s="341"/>
      <c r="P920" s="341" t="str">
        <f t="array" ref="P920">if(U920="","",XLOOKUP(U920,Master[Company],Master[Terms],"NA",0,1))</f>
        <v/>
      </c>
      <c r="Q920" s="341" t="str">
        <f t="shared" si="1"/>
        <v/>
      </c>
      <c r="R920" s="341" t="str">
        <f t="array" ref="R920">if(U920="","",XLOOKUP(U920,Master[Company],Master[Group],"NA",0,1))</f>
        <v/>
      </c>
      <c r="S920" s="341" t="str">
        <f t="array" ref="S920">if(U920="","",XLOOKUP(U920,Master[Company],Master[Loading Location],"NA",0,1))</f>
        <v/>
      </c>
      <c r="T920" s="341" t="str">
        <f t="array" ref="T920">if(U920="","",XLOOKUP(U920,Master[Company],Master[Acronym],"NA",0,1))</f>
        <v/>
      </c>
      <c r="U920" s="341"/>
      <c r="V920" s="342"/>
      <c r="W920" s="342"/>
      <c r="X920" s="341" t="str">
        <f t="shared" si="2"/>
        <v/>
      </c>
      <c r="Y920" s="341" t="str">
        <f t="shared" si="3"/>
        <v/>
      </c>
      <c r="Z920" s="341"/>
      <c r="AA920" s="341"/>
      <c r="AB920" s="341"/>
      <c r="AC920" s="401"/>
      <c r="AD920" s="563"/>
      <c r="AE920" s="564"/>
      <c r="AF920" s="564"/>
      <c r="AG920" s="564"/>
      <c r="AH920" s="564"/>
      <c r="AI920" s="564"/>
      <c r="AJ920" s="564"/>
      <c r="AK920" s="564"/>
      <c r="AL920" s="563"/>
      <c r="AM920" s="564"/>
      <c r="AN920" s="564"/>
      <c r="AO920" s="564"/>
      <c r="AP920" s="564"/>
      <c r="AQ920" s="564"/>
      <c r="AR920" s="564"/>
      <c r="AS920" s="564"/>
      <c r="AT920" s="401"/>
      <c r="AU920" s="399"/>
      <c r="AV920" s="617"/>
      <c r="AW920" s="401"/>
      <c r="AX920" s="401"/>
      <c r="AY920" s="341"/>
      <c r="AZ920" s="341"/>
      <c r="BA920" s="341"/>
      <c r="BB920" s="341"/>
      <c r="BC920" s="341"/>
      <c r="BD920" s="401"/>
      <c r="BE920" s="341"/>
      <c r="BF920" s="341"/>
      <c r="BG920" s="402"/>
      <c r="BH920" s="403"/>
      <c r="BI920" s="405"/>
      <c r="BJ920" s="405"/>
      <c r="BK920" s="405"/>
      <c r="BL920" s="405"/>
      <c r="BM920" s="514"/>
    </row>
    <row r="921" ht="18.75" customHeight="1">
      <c r="A921" s="400" t="str">
        <f t="shared" si="4"/>
        <v/>
      </c>
      <c r="B921" s="341"/>
      <c r="C921" s="559"/>
      <c r="D921" s="341"/>
      <c r="E921" s="638"/>
      <c r="F921" s="393"/>
      <c r="G921" s="341" t="str">
        <f t="array" ref="G921">IF(C921="","",XLOOKUP(C921,'Master Data'!K:K,'Master Data'!N:N,"Input in Master Data",0,1))</f>
        <v/>
      </c>
      <c r="H921" s="341" t="str">
        <f t="array" ref="H921">IF(C921="","",XLOOKUP(C921,'Master Data'!K:K,'Master Data'!O:O,"Input in Master Data",0,1))</f>
        <v/>
      </c>
      <c r="I921" s="341" t="str">
        <f t="array" ref="I921">if(U921="","",XLOOKUP(U921,Master[Company],Master[Blow],"Unknown",0,1))</f>
        <v/>
      </c>
      <c r="J921" s="341" t="str">
        <f t="array" ref="J921">if(U921="","",XLOOKUP(U921,Master[Company],Master[Pigging],"Unknown",0,1))</f>
        <v/>
      </c>
      <c r="K921" s="341" t="str">
        <f t="array" ref="K921">if(U921="","",XLOOKUP(U921,Master[Company],Master[Load Method],"Unknown",0,1))</f>
        <v/>
      </c>
      <c r="L921" s="341" t="str">
        <f t="array" ref="L921">if(U921="","",XLOOKUP(U921,Master[Company],Master[Line Distance],"Unknown",0,1))</f>
        <v/>
      </c>
      <c r="M921" s="394"/>
      <c r="N921" s="341"/>
      <c r="O921" s="341"/>
      <c r="P921" s="341" t="str">
        <f t="array" ref="P921">if(U921="","",XLOOKUP(U921,Master[Company],Master[Terms],"NA",0,1))</f>
        <v/>
      </c>
      <c r="Q921" s="341" t="str">
        <f t="shared" si="1"/>
        <v/>
      </c>
      <c r="R921" s="341" t="str">
        <f t="array" ref="R921">if(U921="","",XLOOKUP(U921,Master[Company],Master[Group],"NA",0,1))</f>
        <v/>
      </c>
      <c r="S921" s="341" t="str">
        <f t="array" ref="S921">if(U921="","",XLOOKUP(U921,Master[Company],Master[Loading Location],"NA",0,1))</f>
        <v/>
      </c>
      <c r="T921" s="341" t="str">
        <f t="array" ref="T921">if(U921="","",XLOOKUP(U921,Master[Company],Master[Acronym],"NA",0,1))</f>
        <v/>
      </c>
      <c r="U921" s="341"/>
      <c r="V921" s="342"/>
      <c r="W921" s="342"/>
      <c r="X921" s="341" t="str">
        <f t="shared" si="2"/>
        <v/>
      </c>
      <c r="Y921" s="341" t="str">
        <f t="shared" si="3"/>
        <v/>
      </c>
      <c r="Z921" s="341"/>
      <c r="AA921" s="341"/>
      <c r="AB921" s="341"/>
      <c r="AC921" s="401"/>
      <c r="AD921" s="563"/>
      <c r="AE921" s="564"/>
      <c r="AF921" s="564"/>
      <c r="AG921" s="564"/>
      <c r="AH921" s="564"/>
      <c r="AI921" s="564"/>
      <c r="AJ921" s="564"/>
      <c r="AK921" s="564"/>
      <c r="AL921" s="563"/>
      <c r="AM921" s="564"/>
      <c r="AN921" s="564"/>
      <c r="AO921" s="564"/>
      <c r="AP921" s="564"/>
      <c r="AQ921" s="564"/>
      <c r="AR921" s="564"/>
      <c r="AS921" s="564"/>
      <c r="AT921" s="401"/>
      <c r="AU921" s="399"/>
      <c r="AV921" s="617"/>
      <c r="AW921" s="401"/>
      <c r="AX921" s="401"/>
      <c r="AY921" s="341"/>
      <c r="AZ921" s="341"/>
      <c r="BA921" s="341"/>
      <c r="BB921" s="341"/>
      <c r="BC921" s="341"/>
      <c r="BD921" s="401"/>
      <c r="BE921" s="341"/>
      <c r="BF921" s="341"/>
      <c r="BG921" s="402"/>
      <c r="BH921" s="403"/>
      <c r="BI921" s="405"/>
      <c r="BJ921" s="405"/>
      <c r="BK921" s="405"/>
      <c r="BL921" s="405"/>
      <c r="BM921" s="514"/>
    </row>
    <row r="922" ht="18.75" customHeight="1">
      <c r="A922" s="400" t="str">
        <f t="shared" si="4"/>
        <v/>
      </c>
      <c r="B922" s="341"/>
      <c r="C922" s="559"/>
      <c r="D922" s="341"/>
      <c r="E922" s="638"/>
      <c r="F922" s="393"/>
      <c r="G922" s="341" t="str">
        <f t="array" ref="G922">IF(C922="","",XLOOKUP(C922,'Master Data'!K:K,'Master Data'!N:N,"Input in Master Data",0,1))</f>
        <v/>
      </c>
      <c r="H922" s="341" t="str">
        <f t="array" ref="H922">IF(C922="","",XLOOKUP(C922,'Master Data'!K:K,'Master Data'!O:O,"Input in Master Data",0,1))</f>
        <v/>
      </c>
      <c r="I922" s="341" t="str">
        <f t="array" ref="I922">if(U922="","",XLOOKUP(U922,Master[Company],Master[Blow],"Unknown",0,1))</f>
        <v/>
      </c>
      <c r="J922" s="341" t="str">
        <f t="array" ref="J922">if(U922="","",XLOOKUP(U922,Master[Company],Master[Pigging],"Unknown",0,1))</f>
        <v/>
      </c>
      <c r="K922" s="341" t="str">
        <f t="array" ref="K922">if(U922="","",XLOOKUP(U922,Master[Company],Master[Load Method],"Unknown",0,1))</f>
        <v/>
      </c>
      <c r="L922" s="341" t="str">
        <f t="array" ref="L922">if(U922="","",XLOOKUP(U922,Master[Company],Master[Line Distance],"Unknown",0,1))</f>
        <v/>
      </c>
      <c r="M922" s="394"/>
      <c r="N922" s="341"/>
      <c r="O922" s="341"/>
      <c r="P922" s="341" t="str">
        <f t="array" ref="P922">if(U922="","",XLOOKUP(U922,Master[Company],Master[Terms],"NA",0,1))</f>
        <v/>
      </c>
      <c r="Q922" s="341" t="str">
        <f t="shared" si="1"/>
        <v/>
      </c>
      <c r="R922" s="341" t="str">
        <f t="array" ref="R922">if(U922="","",XLOOKUP(U922,Master[Company],Master[Group],"NA",0,1))</f>
        <v/>
      </c>
      <c r="S922" s="341" t="str">
        <f t="array" ref="S922">if(U922="","",XLOOKUP(U922,Master[Company],Master[Loading Location],"NA",0,1))</f>
        <v/>
      </c>
      <c r="T922" s="341" t="str">
        <f t="array" ref="T922">if(U922="","",XLOOKUP(U922,Master[Company],Master[Acronym],"NA",0,1))</f>
        <v/>
      </c>
      <c r="U922" s="341"/>
      <c r="V922" s="342"/>
      <c r="W922" s="342"/>
      <c r="X922" s="341" t="str">
        <f t="shared" si="2"/>
        <v/>
      </c>
      <c r="Y922" s="341" t="str">
        <f t="shared" si="3"/>
        <v/>
      </c>
      <c r="Z922" s="341"/>
      <c r="AA922" s="341"/>
      <c r="AB922" s="341"/>
      <c r="AC922" s="401"/>
      <c r="AD922" s="563"/>
      <c r="AE922" s="564"/>
      <c r="AF922" s="564"/>
      <c r="AG922" s="564"/>
      <c r="AH922" s="564"/>
      <c r="AI922" s="564"/>
      <c r="AJ922" s="564"/>
      <c r="AK922" s="564"/>
      <c r="AL922" s="563"/>
      <c r="AM922" s="564"/>
      <c r="AN922" s="564"/>
      <c r="AO922" s="564"/>
      <c r="AP922" s="564"/>
      <c r="AQ922" s="564"/>
      <c r="AR922" s="564"/>
      <c r="AS922" s="564"/>
      <c r="AT922" s="401"/>
      <c r="AU922" s="399"/>
      <c r="AV922" s="617"/>
      <c r="AW922" s="401"/>
      <c r="AX922" s="401"/>
      <c r="AY922" s="341"/>
      <c r="AZ922" s="341"/>
      <c r="BA922" s="341"/>
      <c r="BB922" s="341"/>
      <c r="BC922" s="341"/>
      <c r="BD922" s="401"/>
      <c r="BE922" s="341"/>
      <c r="BF922" s="341"/>
      <c r="BG922" s="402"/>
      <c r="BH922" s="403"/>
      <c r="BI922" s="405"/>
      <c r="BJ922" s="405"/>
      <c r="BK922" s="405"/>
      <c r="BL922" s="405"/>
      <c r="BM922" s="514"/>
    </row>
    <row r="923" ht="18.75" customHeight="1">
      <c r="A923" s="400" t="str">
        <f t="shared" si="4"/>
        <v/>
      </c>
      <c r="B923" s="341"/>
      <c r="C923" s="559"/>
      <c r="D923" s="341"/>
      <c r="E923" s="638"/>
      <c r="F923" s="393"/>
      <c r="G923" s="341" t="str">
        <f t="array" ref="G923">IF(C923="","",XLOOKUP(C923,'Master Data'!K:K,'Master Data'!N:N,"Input in Master Data",0,1))</f>
        <v/>
      </c>
      <c r="H923" s="341" t="str">
        <f t="array" ref="H923">IF(C923="","",XLOOKUP(C923,'Master Data'!K:K,'Master Data'!O:O,"Input in Master Data",0,1))</f>
        <v/>
      </c>
      <c r="I923" s="341" t="str">
        <f t="array" ref="I923">if(U923="","",XLOOKUP(U923,Master[Company],Master[Blow],"Unknown",0,1))</f>
        <v/>
      </c>
      <c r="J923" s="341" t="str">
        <f t="array" ref="J923">if(U923="","",XLOOKUP(U923,Master[Company],Master[Pigging],"Unknown",0,1))</f>
        <v/>
      </c>
      <c r="K923" s="341" t="str">
        <f t="array" ref="K923">if(U923="","",XLOOKUP(U923,Master[Company],Master[Load Method],"Unknown",0,1))</f>
        <v/>
      </c>
      <c r="L923" s="341" t="str">
        <f t="array" ref="L923">if(U923="","",XLOOKUP(U923,Master[Company],Master[Line Distance],"Unknown",0,1))</f>
        <v/>
      </c>
      <c r="M923" s="394"/>
      <c r="N923" s="341"/>
      <c r="O923" s="341"/>
      <c r="P923" s="341" t="str">
        <f t="array" ref="P923">if(U923="","",XLOOKUP(U923,Master[Company],Master[Terms],"NA",0,1))</f>
        <v/>
      </c>
      <c r="Q923" s="341" t="str">
        <f t="shared" si="1"/>
        <v/>
      </c>
      <c r="R923" s="341" t="str">
        <f t="array" ref="R923">if(U923="","",XLOOKUP(U923,Master[Company],Master[Group],"NA",0,1))</f>
        <v/>
      </c>
      <c r="S923" s="341" t="str">
        <f t="array" ref="S923">if(U923="","",XLOOKUP(U923,Master[Company],Master[Loading Location],"NA",0,1))</f>
        <v/>
      </c>
      <c r="T923" s="341" t="str">
        <f t="array" ref="T923">if(U923="","",XLOOKUP(U923,Master[Company],Master[Acronym],"NA",0,1))</f>
        <v/>
      </c>
      <c r="U923" s="341"/>
      <c r="V923" s="342"/>
      <c r="W923" s="342"/>
      <c r="X923" s="341" t="str">
        <f t="shared" si="2"/>
        <v/>
      </c>
      <c r="Y923" s="341" t="str">
        <f t="shared" si="3"/>
        <v/>
      </c>
      <c r="Z923" s="341"/>
      <c r="AA923" s="341"/>
      <c r="AB923" s="341"/>
      <c r="AC923" s="401"/>
      <c r="AD923" s="563"/>
      <c r="AE923" s="564"/>
      <c r="AF923" s="564"/>
      <c r="AG923" s="564"/>
      <c r="AH923" s="564"/>
      <c r="AI923" s="564"/>
      <c r="AJ923" s="564"/>
      <c r="AK923" s="564"/>
      <c r="AL923" s="563"/>
      <c r="AM923" s="564"/>
      <c r="AN923" s="564"/>
      <c r="AO923" s="564"/>
      <c r="AP923" s="564"/>
      <c r="AQ923" s="564"/>
      <c r="AR923" s="564"/>
      <c r="AS923" s="564"/>
      <c r="AT923" s="401"/>
      <c r="AU923" s="399"/>
      <c r="AV923" s="617"/>
      <c r="AW923" s="401"/>
      <c r="AX923" s="401"/>
      <c r="AY923" s="341"/>
      <c r="AZ923" s="341"/>
      <c r="BA923" s="341"/>
      <c r="BB923" s="341"/>
      <c r="BC923" s="341"/>
      <c r="BD923" s="401"/>
      <c r="BE923" s="341"/>
      <c r="BF923" s="341"/>
      <c r="BG923" s="402"/>
      <c r="BH923" s="403"/>
      <c r="BI923" s="405"/>
      <c r="BJ923" s="405"/>
      <c r="BK923" s="405"/>
      <c r="BL923" s="405"/>
      <c r="BM923" s="514"/>
    </row>
    <row r="924" ht="18.75" customHeight="1">
      <c r="A924" s="400" t="str">
        <f t="shared" si="4"/>
        <v/>
      </c>
      <c r="B924" s="341"/>
      <c r="C924" s="559"/>
      <c r="D924" s="341"/>
      <c r="E924" s="638"/>
      <c r="F924" s="393"/>
      <c r="G924" s="341" t="str">
        <f t="array" ref="G924">IF(C924="","",XLOOKUP(C924,'Master Data'!K:K,'Master Data'!N:N,"Input in Master Data",0,1))</f>
        <v/>
      </c>
      <c r="H924" s="341" t="str">
        <f t="array" ref="H924">IF(C924="","",XLOOKUP(C924,'Master Data'!K:K,'Master Data'!O:O,"Input in Master Data",0,1))</f>
        <v/>
      </c>
      <c r="I924" s="341" t="str">
        <f t="array" ref="I924">if(U924="","",XLOOKUP(U924,Master[Company],Master[Blow],"Unknown",0,1))</f>
        <v/>
      </c>
      <c r="J924" s="341" t="str">
        <f t="array" ref="J924">if(U924="","",XLOOKUP(U924,Master[Company],Master[Pigging],"Unknown",0,1))</f>
        <v/>
      </c>
      <c r="K924" s="341" t="str">
        <f t="array" ref="K924">if(U924="","",XLOOKUP(U924,Master[Company],Master[Load Method],"Unknown",0,1))</f>
        <v/>
      </c>
      <c r="L924" s="341" t="str">
        <f t="array" ref="L924">if(U924="","",XLOOKUP(U924,Master[Company],Master[Line Distance],"Unknown",0,1))</f>
        <v/>
      </c>
      <c r="M924" s="394"/>
      <c r="N924" s="341"/>
      <c r="O924" s="341"/>
      <c r="P924" s="341" t="str">
        <f t="array" ref="P924">if(U924="","",XLOOKUP(U924,Master[Company],Master[Terms],"NA",0,1))</f>
        <v/>
      </c>
      <c r="Q924" s="341" t="str">
        <f t="shared" si="1"/>
        <v/>
      </c>
      <c r="R924" s="341" t="str">
        <f t="array" ref="R924">if(U924="","",XLOOKUP(U924,Master[Company],Master[Group],"NA",0,1))</f>
        <v/>
      </c>
      <c r="S924" s="341" t="str">
        <f t="array" ref="S924">if(U924="","",XLOOKUP(U924,Master[Company],Master[Loading Location],"NA",0,1))</f>
        <v/>
      </c>
      <c r="T924" s="341" t="str">
        <f t="array" ref="T924">if(U924="","",XLOOKUP(U924,Master[Company],Master[Acronym],"NA",0,1))</f>
        <v/>
      </c>
      <c r="U924" s="341"/>
      <c r="V924" s="342"/>
      <c r="W924" s="342"/>
      <c r="X924" s="341" t="str">
        <f t="shared" si="2"/>
        <v/>
      </c>
      <c r="Y924" s="341" t="str">
        <f t="shared" si="3"/>
        <v/>
      </c>
      <c r="Z924" s="341"/>
      <c r="AA924" s="341"/>
      <c r="AB924" s="341"/>
      <c r="AC924" s="401"/>
      <c r="AD924" s="563"/>
      <c r="AE924" s="564"/>
      <c r="AF924" s="564"/>
      <c r="AG924" s="564"/>
      <c r="AH924" s="564"/>
      <c r="AI924" s="564"/>
      <c r="AJ924" s="564"/>
      <c r="AK924" s="564"/>
      <c r="AL924" s="563"/>
      <c r="AM924" s="564"/>
      <c r="AN924" s="564"/>
      <c r="AO924" s="564"/>
      <c r="AP924" s="564"/>
      <c r="AQ924" s="564"/>
      <c r="AR924" s="564"/>
      <c r="AS924" s="564"/>
      <c r="AT924" s="401"/>
      <c r="AU924" s="399"/>
      <c r="AV924" s="617"/>
      <c r="AW924" s="401"/>
      <c r="AX924" s="401"/>
      <c r="AY924" s="341"/>
      <c r="AZ924" s="341"/>
      <c r="BA924" s="341"/>
      <c r="BB924" s="341"/>
      <c r="BC924" s="341"/>
      <c r="BD924" s="401"/>
      <c r="BE924" s="341"/>
      <c r="BF924" s="341"/>
      <c r="BG924" s="402"/>
      <c r="BH924" s="403"/>
      <c r="BI924" s="405"/>
      <c r="BJ924" s="405"/>
      <c r="BK924" s="405"/>
      <c r="BL924" s="405"/>
      <c r="BM924" s="514"/>
    </row>
    <row r="925" ht="18.75" customHeight="1">
      <c r="A925" s="400" t="str">
        <f t="shared" si="4"/>
        <v/>
      </c>
      <c r="B925" s="341"/>
      <c r="C925" s="559"/>
      <c r="D925" s="341"/>
      <c r="E925" s="638"/>
      <c r="F925" s="393"/>
      <c r="G925" s="341" t="str">
        <f t="array" ref="G925">IF(C925="","",XLOOKUP(C925,'Master Data'!K:K,'Master Data'!N:N,"Input in Master Data",0,1))</f>
        <v/>
      </c>
      <c r="H925" s="341" t="str">
        <f t="array" ref="H925">IF(C925="","",XLOOKUP(C925,'Master Data'!K:K,'Master Data'!O:O,"Input in Master Data",0,1))</f>
        <v/>
      </c>
      <c r="I925" s="341" t="str">
        <f t="array" ref="I925">if(U925="","",XLOOKUP(U925,Master[Company],Master[Blow],"Unknown",0,1))</f>
        <v/>
      </c>
      <c r="J925" s="341" t="str">
        <f t="array" ref="J925">if(U925="","",XLOOKUP(U925,Master[Company],Master[Pigging],"Unknown",0,1))</f>
        <v/>
      </c>
      <c r="K925" s="341" t="str">
        <f t="array" ref="K925">if(U925="","",XLOOKUP(U925,Master[Company],Master[Load Method],"Unknown",0,1))</f>
        <v/>
      </c>
      <c r="L925" s="341" t="str">
        <f t="array" ref="L925">if(U925="","",XLOOKUP(U925,Master[Company],Master[Line Distance],"Unknown",0,1))</f>
        <v/>
      </c>
      <c r="M925" s="394"/>
      <c r="N925" s="341"/>
      <c r="O925" s="341"/>
      <c r="P925" s="341" t="str">
        <f t="array" ref="P925">if(U925="","",XLOOKUP(U925,Master[Company],Master[Terms],"NA",0,1))</f>
        <v/>
      </c>
      <c r="Q925" s="341" t="str">
        <f t="shared" si="1"/>
        <v/>
      </c>
      <c r="R925" s="341" t="str">
        <f t="array" ref="R925">if(U925="","",XLOOKUP(U925,Master[Company],Master[Group],"NA",0,1))</f>
        <v/>
      </c>
      <c r="S925" s="341" t="str">
        <f t="array" ref="S925">if(U925="","",XLOOKUP(U925,Master[Company],Master[Loading Location],"NA",0,1))</f>
        <v/>
      </c>
      <c r="T925" s="341" t="str">
        <f t="array" ref="T925">if(U925="","",XLOOKUP(U925,Master[Company],Master[Acronym],"NA",0,1))</f>
        <v/>
      </c>
      <c r="U925" s="341"/>
      <c r="V925" s="342"/>
      <c r="W925" s="342"/>
      <c r="X925" s="341" t="str">
        <f t="shared" si="2"/>
        <v/>
      </c>
      <c r="Y925" s="341" t="str">
        <f t="shared" si="3"/>
        <v/>
      </c>
      <c r="Z925" s="341"/>
      <c r="AA925" s="341"/>
      <c r="AB925" s="341"/>
      <c r="AC925" s="401"/>
      <c r="AD925" s="563"/>
      <c r="AE925" s="564"/>
      <c r="AF925" s="564"/>
      <c r="AG925" s="564"/>
      <c r="AH925" s="564"/>
      <c r="AI925" s="564"/>
      <c r="AJ925" s="564"/>
      <c r="AK925" s="564"/>
      <c r="AL925" s="563"/>
      <c r="AM925" s="564"/>
      <c r="AN925" s="564"/>
      <c r="AO925" s="564"/>
      <c r="AP925" s="564"/>
      <c r="AQ925" s="564"/>
      <c r="AR925" s="564"/>
      <c r="AS925" s="564"/>
      <c r="AT925" s="401"/>
      <c r="AU925" s="399"/>
      <c r="AV925" s="617"/>
      <c r="AW925" s="401"/>
      <c r="AX925" s="401"/>
      <c r="AY925" s="341"/>
      <c r="AZ925" s="341"/>
      <c r="BA925" s="341"/>
      <c r="BB925" s="341"/>
      <c r="BC925" s="341"/>
      <c r="BD925" s="401"/>
      <c r="BE925" s="341"/>
      <c r="BF925" s="341"/>
      <c r="BG925" s="402"/>
      <c r="BH925" s="403"/>
      <c r="BI925" s="405"/>
      <c r="BJ925" s="405"/>
      <c r="BK925" s="405"/>
      <c r="BL925" s="405"/>
      <c r="BM925" s="514"/>
    </row>
    <row r="926" ht="18.75" customHeight="1">
      <c r="A926" s="400" t="str">
        <f t="shared" si="4"/>
        <v/>
      </c>
      <c r="B926" s="341"/>
      <c r="C926" s="559"/>
      <c r="D926" s="341"/>
      <c r="E926" s="638"/>
      <c r="F926" s="393"/>
      <c r="G926" s="341" t="str">
        <f t="array" ref="G926">IF(C926="","",XLOOKUP(C926,'Master Data'!K:K,'Master Data'!N:N,"Input in Master Data",0,1))</f>
        <v/>
      </c>
      <c r="H926" s="341" t="str">
        <f t="array" ref="H926">IF(C926="","",XLOOKUP(C926,'Master Data'!K:K,'Master Data'!O:O,"Input in Master Data",0,1))</f>
        <v/>
      </c>
      <c r="I926" s="341" t="str">
        <f t="array" ref="I926">if(U926="","",XLOOKUP(U926,Master[Company],Master[Blow],"Unknown",0,1))</f>
        <v/>
      </c>
      <c r="J926" s="341" t="str">
        <f t="array" ref="J926">if(U926="","",XLOOKUP(U926,Master[Company],Master[Pigging],"Unknown",0,1))</f>
        <v/>
      </c>
      <c r="K926" s="341" t="str">
        <f t="array" ref="K926">if(U926="","",XLOOKUP(U926,Master[Company],Master[Load Method],"Unknown",0,1))</f>
        <v/>
      </c>
      <c r="L926" s="341" t="str">
        <f t="array" ref="L926">if(U926="","",XLOOKUP(U926,Master[Company],Master[Line Distance],"Unknown",0,1))</f>
        <v/>
      </c>
      <c r="M926" s="394"/>
      <c r="N926" s="341"/>
      <c r="O926" s="341"/>
      <c r="P926" s="341" t="str">
        <f t="array" ref="P926">if(U926="","",XLOOKUP(U926,Master[Company],Master[Terms],"NA",0,1))</f>
        <v/>
      </c>
      <c r="Q926" s="341" t="str">
        <f t="shared" si="1"/>
        <v/>
      </c>
      <c r="R926" s="341" t="str">
        <f t="array" ref="R926">if(U926="","",XLOOKUP(U926,Master[Company],Master[Group],"NA",0,1))</f>
        <v/>
      </c>
      <c r="S926" s="341" t="str">
        <f t="array" ref="S926">if(U926="","",XLOOKUP(U926,Master[Company],Master[Loading Location],"NA",0,1))</f>
        <v/>
      </c>
      <c r="T926" s="341" t="str">
        <f t="array" ref="T926">if(U926="","",XLOOKUP(U926,Master[Company],Master[Acronym],"NA",0,1))</f>
        <v/>
      </c>
      <c r="U926" s="341"/>
      <c r="V926" s="342"/>
      <c r="W926" s="342"/>
      <c r="X926" s="341" t="str">
        <f t="shared" si="2"/>
        <v/>
      </c>
      <c r="Y926" s="341" t="str">
        <f t="shared" si="3"/>
        <v/>
      </c>
      <c r="Z926" s="341"/>
      <c r="AA926" s="341"/>
      <c r="AB926" s="341"/>
      <c r="AC926" s="401"/>
      <c r="AD926" s="563"/>
      <c r="AE926" s="564"/>
      <c r="AF926" s="564"/>
      <c r="AG926" s="564"/>
      <c r="AH926" s="564"/>
      <c r="AI926" s="564"/>
      <c r="AJ926" s="564"/>
      <c r="AK926" s="564"/>
      <c r="AL926" s="563"/>
      <c r="AM926" s="564"/>
      <c r="AN926" s="564"/>
      <c r="AO926" s="564"/>
      <c r="AP926" s="564"/>
      <c r="AQ926" s="564"/>
      <c r="AR926" s="564"/>
      <c r="AS926" s="564"/>
      <c r="AT926" s="401"/>
      <c r="AU926" s="399"/>
      <c r="AV926" s="617"/>
      <c r="AW926" s="401"/>
      <c r="AX926" s="401"/>
      <c r="AY926" s="341"/>
      <c r="AZ926" s="341"/>
      <c r="BA926" s="341"/>
      <c r="BB926" s="341"/>
      <c r="BC926" s="341"/>
      <c r="BD926" s="401"/>
      <c r="BE926" s="341"/>
      <c r="BF926" s="341"/>
      <c r="BG926" s="402"/>
      <c r="BH926" s="403"/>
      <c r="BI926" s="405"/>
      <c r="BJ926" s="405"/>
      <c r="BK926" s="405"/>
      <c r="BL926" s="405"/>
      <c r="BM926" s="514"/>
    </row>
    <row r="927" ht="18.75" customHeight="1">
      <c r="A927" s="400" t="str">
        <f t="shared" si="4"/>
        <v/>
      </c>
      <c r="B927" s="341"/>
      <c r="C927" s="559"/>
      <c r="D927" s="341"/>
      <c r="E927" s="638"/>
      <c r="F927" s="393"/>
      <c r="G927" s="341" t="str">
        <f t="array" ref="G927">IF(C927="","",XLOOKUP(C927,'Master Data'!K:K,'Master Data'!N:N,"Input in Master Data",0,1))</f>
        <v/>
      </c>
      <c r="H927" s="341" t="str">
        <f t="array" ref="H927">IF(C927="","",XLOOKUP(C927,'Master Data'!K:K,'Master Data'!O:O,"Input in Master Data",0,1))</f>
        <v/>
      </c>
      <c r="I927" s="341" t="str">
        <f t="array" ref="I927">if(U927="","",XLOOKUP(U927,Master[Company],Master[Blow],"Unknown",0,1))</f>
        <v/>
      </c>
      <c r="J927" s="341" t="str">
        <f t="array" ref="J927">if(U927="","",XLOOKUP(U927,Master[Company],Master[Pigging],"Unknown",0,1))</f>
        <v/>
      </c>
      <c r="K927" s="341" t="str">
        <f t="array" ref="K927">if(U927="","",XLOOKUP(U927,Master[Company],Master[Load Method],"Unknown",0,1))</f>
        <v/>
      </c>
      <c r="L927" s="341" t="str">
        <f t="array" ref="L927">if(U927="","",XLOOKUP(U927,Master[Company],Master[Line Distance],"Unknown",0,1))</f>
        <v/>
      </c>
      <c r="M927" s="394"/>
      <c r="N927" s="341"/>
      <c r="O927" s="341"/>
      <c r="P927" s="341" t="str">
        <f t="array" ref="P927">if(U927="","",XLOOKUP(U927,Master[Company],Master[Terms],"NA",0,1))</f>
        <v/>
      </c>
      <c r="Q927" s="341" t="str">
        <f t="shared" si="1"/>
        <v/>
      </c>
      <c r="R927" s="341" t="str">
        <f t="array" ref="R927">if(U927="","",XLOOKUP(U927,Master[Company],Master[Group],"NA",0,1))</f>
        <v/>
      </c>
      <c r="S927" s="341" t="str">
        <f t="array" ref="S927">if(U927="","",XLOOKUP(U927,Master[Company],Master[Loading Location],"NA",0,1))</f>
        <v/>
      </c>
      <c r="T927" s="341" t="str">
        <f t="array" ref="T927">if(U927="","",XLOOKUP(U927,Master[Company],Master[Acronym],"NA",0,1))</f>
        <v/>
      </c>
      <c r="U927" s="341"/>
      <c r="V927" s="342"/>
      <c r="W927" s="342"/>
      <c r="X927" s="341" t="str">
        <f t="shared" si="2"/>
        <v/>
      </c>
      <c r="Y927" s="341" t="str">
        <f t="shared" si="3"/>
        <v/>
      </c>
      <c r="Z927" s="341"/>
      <c r="AA927" s="341"/>
      <c r="AB927" s="341"/>
      <c r="AC927" s="401"/>
      <c r="AD927" s="563"/>
      <c r="AE927" s="564"/>
      <c r="AF927" s="564"/>
      <c r="AG927" s="564"/>
      <c r="AH927" s="564"/>
      <c r="AI927" s="564"/>
      <c r="AJ927" s="564"/>
      <c r="AK927" s="564"/>
      <c r="AL927" s="563"/>
      <c r="AM927" s="564"/>
      <c r="AN927" s="564"/>
      <c r="AO927" s="564"/>
      <c r="AP927" s="564"/>
      <c r="AQ927" s="564"/>
      <c r="AR927" s="564"/>
      <c r="AS927" s="564"/>
      <c r="AT927" s="401"/>
      <c r="AU927" s="399"/>
      <c r="AV927" s="617"/>
      <c r="AW927" s="401"/>
      <c r="AX927" s="401"/>
      <c r="AY927" s="341"/>
      <c r="AZ927" s="341"/>
      <c r="BA927" s="341"/>
      <c r="BB927" s="341"/>
      <c r="BC927" s="341"/>
      <c r="BD927" s="401"/>
      <c r="BE927" s="341"/>
      <c r="BF927" s="341"/>
      <c r="BG927" s="402"/>
      <c r="BH927" s="403"/>
      <c r="BI927" s="405"/>
      <c r="BJ927" s="405"/>
      <c r="BK927" s="405"/>
      <c r="BL927" s="405"/>
      <c r="BM927" s="514"/>
    </row>
    <row r="928" ht="18.75" customHeight="1">
      <c r="A928" s="400" t="str">
        <f t="shared" si="4"/>
        <v/>
      </c>
      <c r="B928" s="341"/>
      <c r="C928" s="559"/>
      <c r="D928" s="341"/>
      <c r="E928" s="638"/>
      <c r="F928" s="393"/>
      <c r="G928" s="341" t="str">
        <f t="array" ref="G928">IF(C928="","",XLOOKUP(C928,'Master Data'!K:K,'Master Data'!N:N,"Input in Master Data",0,1))</f>
        <v/>
      </c>
      <c r="H928" s="341" t="str">
        <f t="array" ref="H928">IF(C928="","",XLOOKUP(C928,'Master Data'!K:K,'Master Data'!O:O,"Input in Master Data",0,1))</f>
        <v/>
      </c>
      <c r="I928" s="341" t="str">
        <f t="array" ref="I928">if(U928="","",XLOOKUP(U928,Master[Company],Master[Blow],"Unknown",0,1))</f>
        <v/>
      </c>
      <c r="J928" s="341" t="str">
        <f t="array" ref="J928">if(U928="","",XLOOKUP(U928,Master[Company],Master[Pigging],"Unknown",0,1))</f>
        <v/>
      </c>
      <c r="K928" s="341" t="str">
        <f t="array" ref="K928">if(U928="","",XLOOKUP(U928,Master[Company],Master[Load Method],"Unknown",0,1))</f>
        <v/>
      </c>
      <c r="L928" s="341" t="str">
        <f t="array" ref="L928">if(U928="","",XLOOKUP(U928,Master[Company],Master[Line Distance],"Unknown",0,1))</f>
        <v/>
      </c>
      <c r="M928" s="394"/>
      <c r="N928" s="341"/>
      <c r="O928" s="341"/>
      <c r="P928" s="341" t="str">
        <f t="array" ref="P928">if(U928="","",XLOOKUP(U928,Master[Company],Master[Terms],"NA",0,1))</f>
        <v/>
      </c>
      <c r="Q928" s="341" t="str">
        <f t="shared" si="1"/>
        <v/>
      </c>
      <c r="R928" s="341" t="str">
        <f t="array" ref="R928">if(U928="","",XLOOKUP(U928,Master[Company],Master[Group],"NA",0,1))</f>
        <v/>
      </c>
      <c r="S928" s="341" t="str">
        <f t="array" ref="S928">if(U928="","",XLOOKUP(U928,Master[Company],Master[Loading Location],"NA",0,1))</f>
        <v/>
      </c>
      <c r="T928" s="341" t="str">
        <f t="array" ref="T928">if(U928="","",XLOOKUP(U928,Master[Company],Master[Acronym],"NA",0,1))</f>
        <v/>
      </c>
      <c r="U928" s="341"/>
      <c r="V928" s="342"/>
      <c r="W928" s="342"/>
      <c r="X928" s="341" t="str">
        <f t="shared" si="2"/>
        <v/>
      </c>
      <c r="Y928" s="341" t="str">
        <f t="shared" si="3"/>
        <v/>
      </c>
      <c r="Z928" s="341"/>
      <c r="AA928" s="341"/>
      <c r="AB928" s="341"/>
      <c r="AC928" s="401"/>
      <c r="AD928" s="563"/>
      <c r="AE928" s="564"/>
      <c r="AF928" s="564"/>
      <c r="AG928" s="564"/>
      <c r="AH928" s="564"/>
      <c r="AI928" s="564"/>
      <c r="AJ928" s="564"/>
      <c r="AK928" s="564"/>
      <c r="AL928" s="563"/>
      <c r="AM928" s="564"/>
      <c r="AN928" s="564"/>
      <c r="AO928" s="564"/>
      <c r="AP928" s="564"/>
      <c r="AQ928" s="564"/>
      <c r="AR928" s="564"/>
      <c r="AS928" s="564"/>
      <c r="AT928" s="401"/>
      <c r="AU928" s="399"/>
      <c r="AV928" s="617"/>
      <c r="AW928" s="401"/>
      <c r="AX928" s="401"/>
      <c r="AY928" s="341"/>
      <c r="AZ928" s="341"/>
      <c r="BA928" s="341"/>
      <c r="BB928" s="341"/>
      <c r="BC928" s="341"/>
      <c r="BD928" s="401"/>
      <c r="BE928" s="341"/>
      <c r="BF928" s="341"/>
      <c r="BG928" s="402"/>
      <c r="BH928" s="403"/>
      <c r="BI928" s="405"/>
      <c r="BJ928" s="405"/>
      <c r="BK928" s="405"/>
      <c r="BL928" s="405"/>
      <c r="BM928" s="514"/>
    </row>
    <row r="929" ht="18.75" customHeight="1">
      <c r="A929" s="400" t="str">
        <f t="shared" si="4"/>
        <v/>
      </c>
      <c r="B929" s="341"/>
      <c r="C929" s="559"/>
      <c r="D929" s="341"/>
      <c r="E929" s="638"/>
      <c r="F929" s="393"/>
      <c r="G929" s="341" t="str">
        <f t="array" ref="G929">IF(C929="","",XLOOKUP(C929,'Master Data'!K:K,'Master Data'!N:N,"Input in Master Data",0,1))</f>
        <v/>
      </c>
      <c r="H929" s="341" t="str">
        <f t="array" ref="H929">IF(C929="","",XLOOKUP(C929,'Master Data'!K:K,'Master Data'!O:O,"Input in Master Data",0,1))</f>
        <v/>
      </c>
      <c r="I929" s="341" t="str">
        <f t="array" ref="I929">if(U929="","",XLOOKUP(U929,Master[Company],Master[Blow],"Unknown",0,1))</f>
        <v/>
      </c>
      <c r="J929" s="341" t="str">
        <f t="array" ref="J929">if(U929="","",XLOOKUP(U929,Master[Company],Master[Pigging],"Unknown",0,1))</f>
        <v/>
      </c>
      <c r="K929" s="341" t="str">
        <f t="array" ref="K929">if(U929="","",XLOOKUP(U929,Master[Company],Master[Load Method],"Unknown",0,1))</f>
        <v/>
      </c>
      <c r="L929" s="341" t="str">
        <f t="array" ref="L929">if(U929="","",XLOOKUP(U929,Master[Company],Master[Line Distance],"Unknown",0,1))</f>
        <v/>
      </c>
      <c r="M929" s="394"/>
      <c r="N929" s="341"/>
      <c r="O929" s="341"/>
      <c r="P929" s="341" t="str">
        <f t="array" ref="P929">if(U929="","",XLOOKUP(U929,Master[Company],Master[Terms],"NA",0,1))</f>
        <v/>
      </c>
      <c r="Q929" s="341" t="str">
        <f t="shared" si="1"/>
        <v/>
      </c>
      <c r="R929" s="341" t="str">
        <f t="array" ref="R929">if(U929="","",XLOOKUP(U929,Master[Company],Master[Group],"NA",0,1))</f>
        <v/>
      </c>
      <c r="S929" s="341" t="str">
        <f t="array" ref="S929">if(U929="","",XLOOKUP(U929,Master[Company],Master[Loading Location],"NA",0,1))</f>
        <v/>
      </c>
      <c r="T929" s="341" t="str">
        <f t="array" ref="T929">if(U929="","",XLOOKUP(U929,Master[Company],Master[Acronym],"NA",0,1))</f>
        <v/>
      </c>
      <c r="U929" s="341"/>
      <c r="V929" s="342"/>
      <c r="W929" s="342"/>
      <c r="X929" s="341" t="str">
        <f t="shared" si="2"/>
        <v/>
      </c>
      <c r="Y929" s="341" t="str">
        <f t="shared" si="3"/>
        <v/>
      </c>
      <c r="Z929" s="341"/>
      <c r="AA929" s="341"/>
      <c r="AB929" s="341"/>
      <c r="AC929" s="401"/>
      <c r="AD929" s="563"/>
      <c r="AE929" s="564"/>
      <c r="AF929" s="564"/>
      <c r="AG929" s="564"/>
      <c r="AH929" s="564"/>
      <c r="AI929" s="564"/>
      <c r="AJ929" s="564"/>
      <c r="AK929" s="564"/>
      <c r="AL929" s="563"/>
      <c r="AM929" s="564"/>
      <c r="AN929" s="564"/>
      <c r="AO929" s="564"/>
      <c r="AP929" s="564"/>
      <c r="AQ929" s="564"/>
      <c r="AR929" s="564"/>
      <c r="AS929" s="564"/>
      <c r="AT929" s="401"/>
      <c r="AU929" s="399"/>
      <c r="AV929" s="617"/>
      <c r="AW929" s="401"/>
      <c r="AX929" s="401"/>
      <c r="AY929" s="341"/>
      <c r="AZ929" s="341"/>
      <c r="BA929" s="341"/>
      <c r="BB929" s="341"/>
      <c r="BC929" s="341"/>
      <c r="BD929" s="401"/>
      <c r="BE929" s="341"/>
      <c r="BF929" s="341"/>
      <c r="BG929" s="402"/>
      <c r="BH929" s="403"/>
      <c r="BI929" s="405"/>
      <c r="BJ929" s="405"/>
      <c r="BK929" s="405"/>
      <c r="BL929" s="405"/>
      <c r="BM929" s="514"/>
    </row>
    <row r="930" ht="18.75" customHeight="1">
      <c r="A930" s="400" t="str">
        <f t="shared" si="4"/>
        <v/>
      </c>
      <c r="B930" s="341"/>
      <c r="C930" s="559"/>
      <c r="D930" s="341"/>
      <c r="E930" s="638"/>
      <c r="F930" s="393"/>
      <c r="G930" s="341" t="str">
        <f t="array" ref="G930">IF(C930="","",XLOOKUP(C930,'Master Data'!K:K,'Master Data'!N:N,"Input in Master Data",0,1))</f>
        <v/>
      </c>
      <c r="H930" s="341" t="str">
        <f t="array" ref="H930">IF(C930="","",XLOOKUP(C930,'Master Data'!K:K,'Master Data'!O:O,"Input in Master Data",0,1))</f>
        <v/>
      </c>
      <c r="I930" s="341" t="str">
        <f t="array" ref="I930">if(U930="","",XLOOKUP(U930,Master[Company],Master[Blow],"Unknown",0,1))</f>
        <v/>
      </c>
      <c r="J930" s="341" t="str">
        <f t="array" ref="J930">if(U930="","",XLOOKUP(U930,Master[Company],Master[Pigging],"Unknown",0,1))</f>
        <v/>
      </c>
      <c r="K930" s="341" t="str">
        <f t="array" ref="K930">if(U930="","",XLOOKUP(U930,Master[Company],Master[Load Method],"Unknown",0,1))</f>
        <v/>
      </c>
      <c r="L930" s="341" t="str">
        <f t="array" ref="L930">if(U930="","",XLOOKUP(U930,Master[Company],Master[Line Distance],"Unknown",0,1))</f>
        <v/>
      </c>
      <c r="M930" s="394"/>
      <c r="N930" s="341"/>
      <c r="O930" s="341"/>
      <c r="P930" s="341" t="str">
        <f t="array" ref="P930">if(U930="","",XLOOKUP(U930,Master[Company],Master[Terms],"NA",0,1))</f>
        <v/>
      </c>
      <c r="Q930" s="341" t="str">
        <f t="shared" si="1"/>
        <v/>
      </c>
      <c r="R930" s="341" t="str">
        <f t="array" ref="R930">if(U930="","",XLOOKUP(U930,Master[Company],Master[Group],"NA",0,1))</f>
        <v/>
      </c>
      <c r="S930" s="341" t="str">
        <f t="array" ref="S930">if(U930="","",XLOOKUP(U930,Master[Company],Master[Loading Location],"NA",0,1))</f>
        <v/>
      </c>
      <c r="T930" s="341" t="str">
        <f t="array" ref="T930">if(U930="","",XLOOKUP(U930,Master[Company],Master[Acronym],"NA",0,1))</f>
        <v/>
      </c>
      <c r="U930" s="341"/>
      <c r="V930" s="342"/>
      <c r="W930" s="342"/>
      <c r="X930" s="341" t="str">
        <f t="shared" si="2"/>
        <v/>
      </c>
      <c r="Y930" s="341" t="str">
        <f t="shared" si="3"/>
        <v/>
      </c>
      <c r="Z930" s="341"/>
      <c r="AA930" s="341"/>
      <c r="AB930" s="341"/>
      <c r="AC930" s="401"/>
      <c r="AD930" s="563"/>
      <c r="AE930" s="564"/>
      <c r="AF930" s="564"/>
      <c r="AG930" s="564"/>
      <c r="AH930" s="564"/>
      <c r="AI930" s="564"/>
      <c r="AJ930" s="564"/>
      <c r="AK930" s="564"/>
      <c r="AL930" s="563"/>
      <c r="AM930" s="564"/>
      <c r="AN930" s="564"/>
      <c r="AO930" s="564"/>
      <c r="AP930" s="564"/>
      <c r="AQ930" s="564"/>
      <c r="AR930" s="564"/>
      <c r="AS930" s="564"/>
      <c r="AT930" s="401"/>
      <c r="AU930" s="399"/>
      <c r="AV930" s="617"/>
      <c r="AW930" s="401"/>
      <c r="AX930" s="401"/>
      <c r="AY930" s="341"/>
      <c r="AZ930" s="341"/>
      <c r="BA930" s="341"/>
      <c r="BB930" s="341"/>
      <c r="BC930" s="341"/>
      <c r="BD930" s="401"/>
      <c r="BE930" s="341"/>
      <c r="BF930" s="341"/>
      <c r="BG930" s="402"/>
      <c r="BH930" s="403"/>
      <c r="BI930" s="405"/>
      <c r="BJ930" s="405"/>
      <c r="BK930" s="405"/>
      <c r="BL930" s="405"/>
      <c r="BM930" s="514"/>
    </row>
    <row r="931" ht="18.75" customHeight="1">
      <c r="A931" s="400" t="str">
        <f t="shared" si="4"/>
        <v/>
      </c>
      <c r="B931" s="341"/>
      <c r="C931" s="559"/>
      <c r="D931" s="341"/>
      <c r="E931" s="638"/>
      <c r="F931" s="393"/>
      <c r="G931" s="341" t="str">
        <f t="array" ref="G931">IF(C931="","",XLOOKUP(C931,'Master Data'!K:K,'Master Data'!N:N,"Input in Master Data",0,1))</f>
        <v/>
      </c>
      <c r="H931" s="341" t="str">
        <f t="array" ref="H931">IF(C931="","",XLOOKUP(C931,'Master Data'!K:K,'Master Data'!O:O,"Input in Master Data",0,1))</f>
        <v/>
      </c>
      <c r="I931" s="341" t="str">
        <f t="array" ref="I931">if(U931="","",XLOOKUP(U931,Master[Company],Master[Blow],"Unknown",0,1))</f>
        <v/>
      </c>
      <c r="J931" s="341" t="str">
        <f t="array" ref="J931">if(U931="","",XLOOKUP(U931,Master[Company],Master[Pigging],"Unknown",0,1))</f>
        <v/>
      </c>
      <c r="K931" s="341" t="str">
        <f t="array" ref="K931">if(U931="","",XLOOKUP(U931,Master[Company],Master[Load Method],"Unknown",0,1))</f>
        <v/>
      </c>
      <c r="L931" s="341" t="str">
        <f t="array" ref="L931">if(U931="","",XLOOKUP(U931,Master[Company],Master[Line Distance],"Unknown",0,1))</f>
        <v/>
      </c>
      <c r="M931" s="394"/>
      <c r="N931" s="341"/>
      <c r="O931" s="341"/>
      <c r="P931" s="341" t="str">
        <f t="array" ref="P931">if(U931="","",XLOOKUP(U931,Master[Company],Master[Terms],"NA",0,1))</f>
        <v/>
      </c>
      <c r="Q931" s="341" t="str">
        <f t="shared" si="1"/>
        <v/>
      </c>
      <c r="R931" s="341" t="str">
        <f t="array" ref="R931">if(U931="","",XLOOKUP(U931,Master[Company],Master[Group],"NA",0,1))</f>
        <v/>
      </c>
      <c r="S931" s="341" t="str">
        <f t="array" ref="S931">if(U931="","",XLOOKUP(U931,Master[Company],Master[Loading Location],"NA",0,1))</f>
        <v/>
      </c>
      <c r="T931" s="341" t="str">
        <f t="array" ref="T931">if(U931="","",XLOOKUP(U931,Master[Company],Master[Acronym],"NA",0,1))</f>
        <v/>
      </c>
      <c r="U931" s="341"/>
      <c r="V931" s="342"/>
      <c r="W931" s="342"/>
      <c r="X931" s="341" t="str">
        <f t="shared" si="2"/>
        <v/>
      </c>
      <c r="Y931" s="341" t="str">
        <f t="shared" si="3"/>
        <v/>
      </c>
      <c r="Z931" s="341"/>
      <c r="AA931" s="341"/>
      <c r="AB931" s="341"/>
      <c r="AC931" s="401"/>
      <c r="AD931" s="563"/>
      <c r="AE931" s="564"/>
      <c r="AF931" s="564"/>
      <c r="AG931" s="564"/>
      <c r="AH931" s="564"/>
      <c r="AI931" s="564"/>
      <c r="AJ931" s="564"/>
      <c r="AK931" s="564"/>
      <c r="AL931" s="563"/>
      <c r="AM931" s="564"/>
      <c r="AN931" s="564"/>
      <c r="AO931" s="564"/>
      <c r="AP931" s="564"/>
      <c r="AQ931" s="564"/>
      <c r="AR931" s="564"/>
      <c r="AS931" s="564"/>
      <c r="AT931" s="401"/>
      <c r="AU931" s="399"/>
      <c r="AV931" s="617"/>
      <c r="AW931" s="401"/>
      <c r="AX931" s="401"/>
      <c r="AY931" s="341"/>
      <c r="AZ931" s="341"/>
      <c r="BA931" s="341"/>
      <c r="BB931" s="341"/>
      <c r="BC931" s="341"/>
      <c r="BD931" s="401"/>
      <c r="BE931" s="341"/>
      <c r="BF931" s="341"/>
      <c r="BG931" s="402"/>
      <c r="BH931" s="403"/>
      <c r="BI931" s="405"/>
      <c r="BJ931" s="405"/>
      <c r="BK931" s="405"/>
      <c r="BL931" s="405"/>
      <c r="BM931" s="514"/>
    </row>
    <row r="932" ht="18.75" customHeight="1">
      <c r="A932" s="400" t="str">
        <f t="shared" si="4"/>
        <v/>
      </c>
      <c r="B932" s="341"/>
      <c r="C932" s="559"/>
      <c r="D932" s="341"/>
      <c r="E932" s="638"/>
      <c r="F932" s="393"/>
      <c r="G932" s="341" t="str">
        <f t="array" ref="G932">IF(C932="","",XLOOKUP(C932,'Master Data'!K:K,'Master Data'!N:N,"Input in Master Data",0,1))</f>
        <v/>
      </c>
      <c r="H932" s="341" t="str">
        <f t="array" ref="H932">IF(C932="","",XLOOKUP(C932,'Master Data'!K:K,'Master Data'!O:O,"Input in Master Data",0,1))</f>
        <v/>
      </c>
      <c r="I932" s="341" t="str">
        <f t="array" ref="I932">if(U932="","",XLOOKUP(U932,Master[Company],Master[Blow],"Unknown",0,1))</f>
        <v/>
      </c>
      <c r="J932" s="341" t="str">
        <f t="array" ref="J932">if(U932="","",XLOOKUP(U932,Master[Company],Master[Pigging],"Unknown",0,1))</f>
        <v/>
      </c>
      <c r="K932" s="341" t="str">
        <f t="array" ref="K932">if(U932="","",XLOOKUP(U932,Master[Company],Master[Load Method],"Unknown",0,1))</f>
        <v/>
      </c>
      <c r="L932" s="341" t="str">
        <f t="array" ref="L932">if(U932="","",XLOOKUP(U932,Master[Company],Master[Line Distance],"Unknown",0,1))</f>
        <v/>
      </c>
      <c r="M932" s="394"/>
      <c r="N932" s="341"/>
      <c r="O932" s="341"/>
      <c r="P932" s="341" t="str">
        <f t="array" ref="P932">if(U932="","",XLOOKUP(U932,Master[Company],Master[Terms],"NA",0,1))</f>
        <v/>
      </c>
      <c r="Q932" s="341" t="str">
        <f t="shared" si="1"/>
        <v/>
      </c>
      <c r="R932" s="341" t="str">
        <f t="array" ref="R932">if(U932="","",XLOOKUP(U932,Master[Company],Master[Group],"NA",0,1))</f>
        <v/>
      </c>
      <c r="S932" s="341" t="str">
        <f t="array" ref="S932">if(U932="","",XLOOKUP(U932,Master[Company],Master[Loading Location],"NA",0,1))</f>
        <v/>
      </c>
      <c r="T932" s="341" t="str">
        <f t="array" ref="T932">if(U932="","",XLOOKUP(U932,Master[Company],Master[Acronym],"NA",0,1))</f>
        <v/>
      </c>
      <c r="U932" s="341"/>
      <c r="V932" s="342"/>
      <c r="W932" s="342"/>
      <c r="X932" s="341" t="str">
        <f t="shared" si="2"/>
        <v/>
      </c>
      <c r="Y932" s="341" t="str">
        <f t="shared" si="3"/>
        <v/>
      </c>
      <c r="Z932" s="341"/>
      <c r="AA932" s="341"/>
      <c r="AB932" s="341"/>
      <c r="AC932" s="401"/>
      <c r="AD932" s="563"/>
      <c r="AE932" s="564"/>
      <c r="AF932" s="564"/>
      <c r="AG932" s="564"/>
      <c r="AH932" s="564"/>
      <c r="AI932" s="564"/>
      <c r="AJ932" s="564"/>
      <c r="AK932" s="564"/>
      <c r="AL932" s="563"/>
      <c r="AM932" s="564"/>
      <c r="AN932" s="564"/>
      <c r="AO932" s="564"/>
      <c r="AP932" s="564"/>
      <c r="AQ932" s="564"/>
      <c r="AR932" s="564"/>
      <c r="AS932" s="564"/>
      <c r="AT932" s="401"/>
      <c r="AU932" s="399"/>
      <c r="AV932" s="617"/>
      <c r="AW932" s="401"/>
      <c r="AX932" s="401"/>
      <c r="AY932" s="341"/>
      <c r="AZ932" s="341"/>
      <c r="BA932" s="341"/>
      <c r="BB932" s="341"/>
      <c r="BC932" s="341"/>
      <c r="BD932" s="401"/>
      <c r="BE932" s="341"/>
      <c r="BF932" s="341"/>
      <c r="BG932" s="402"/>
      <c r="BH932" s="403"/>
      <c r="BI932" s="405"/>
      <c r="BJ932" s="405"/>
      <c r="BK932" s="405"/>
      <c r="BL932" s="405"/>
      <c r="BM932" s="514"/>
    </row>
    <row r="933" ht="18.75" customHeight="1">
      <c r="A933" s="400" t="str">
        <f t="shared" si="4"/>
        <v/>
      </c>
      <c r="B933" s="341"/>
      <c r="C933" s="559"/>
      <c r="D933" s="341"/>
      <c r="E933" s="638"/>
      <c r="F933" s="393"/>
      <c r="G933" s="341" t="str">
        <f t="array" ref="G933">IF(C933="","",XLOOKUP(C933,'Master Data'!K:K,'Master Data'!N:N,"Input in Master Data",0,1))</f>
        <v/>
      </c>
      <c r="H933" s="341" t="str">
        <f t="array" ref="H933">IF(C933="","",XLOOKUP(C933,'Master Data'!K:K,'Master Data'!O:O,"Input in Master Data",0,1))</f>
        <v/>
      </c>
      <c r="I933" s="341" t="str">
        <f t="array" ref="I933">if(U933="","",XLOOKUP(U933,Master[Company],Master[Blow],"Unknown",0,1))</f>
        <v/>
      </c>
      <c r="J933" s="341" t="str">
        <f t="array" ref="J933">if(U933="","",XLOOKUP(U933,Master[Company],Master[Pigging],"Unknown",0,1))</f>
        <v/>
      </c>
      <c r="K933" s="341" t="str">
        <f t="array" ref="K933">if(U933="","",XLOOKUP(U933,Master[Company],Master[Load Method],"Unknown",0,1))</f>
        <v/>
      </c>
      <c r="L933" s="341" t="str">
        <f t="array" ref="L933">if(U933="","",XLOOKUP(U933,Master[Company],Master[Line Distance],"Unknown",0,1))</f>
        <v/>
      </c>
      <c r="M933" s="394"/>
      <c r="N933" s="341"/>
      <c r="O933" s="341"/>
      <c r="P933" s="341" t="str">
        <f t="array" ref="P933">if(U933="","",XLOOKUP(U933,Master[Company],Master[Terms],"NA",0,1))</f>
        <v/>
      </c>
      <c r="Q933" s="341" t="str">
        <f t="shared" si="1"/>
        <v/>
      </c>
      <c r="R933" s="341" t="str">
        <f t="array" ref="R933">if(U933="","",XLOOKUP(U933,Master[Company],Master[Group],"NA",0,1))</f>
        <v/>
      </c>
      <c r="S933" s="341" t="str">
        <f t="array" ref="S933">if(U933="","",XLOOKUP(U933,Master[Company],Master[Loading Location],"NA",0,1))</f>
        <v/>
      </c>
      <c r="T933" s="341" t="str">
        <f t="array" ref="T933">if(U933="","",XLOOKUP(U933,Master[Company],Master[Acronym],"NA",0,1))</f>
        <v/>
      </c>
      <c r="U933" s="341"/>
      <c r="V933" s="342"/>
      <c r="W933" s="342"/>
      <c r="X933" s="341" t="str">
        <f t="shared" si="2"/>
        <v/>
      </c>
      <c r="Y933" s="341" t="str">
        <f t="shared" si="3"/>
        <v/>
      </c>
      <c r="Z933" s="341"/>
      <c r="AA933" s="341"/>
      <c r="AB933" s="341"/>
      <c r="AC933" s="401"/>
      <c r="AD933" s="563"/>
      <c r="AE933" s="564"/>
      <c r="AF933" s="564"/>
      <c r="AG933" s="564"/>
      <c r="AH933" s="564"/>
      <c r="AI933" s="564"/>
      <c r="AJ933" s="564"/>
      <c r="AK933" s="564"/>
      <c r="AL933" s="563"/>
      <c r="AM933" s="564"/>
      <c r="AN933" s="564"/>
      <c r="AO933" s="564"/>
      <c r="AP933" s="564"/>
      <c r="AQ933" s="564"/>
      <c r="AR933" s="564"/>
      <c r="AS933" s="564"/>
      <c r="AT933" s="401"/>
      <c r="AU933" s="399"/>
      <c r="AV933" s="617"/>
      <c r="AW933" s="401"/>
      <c r="AX933" s="401"/>
      <c r="AY933" s="341"/>
      <c r="AZ933" s="341"/>
      <c r="BA933" s="341"/>
      <c r="BB933" s="341"/>
      <c r="BC933" s="341"/>
      <c r="BD933" s="401"/>
      <c r="BE933" s="341"/>
      <c r="BF933" s="341"/>
      <c r="BG933" s="402"/>
      <c r="BH933" s="403"/>
      <c r="BI933" s="405"/>
      <c r="BJ933" s="405"/>
      <c r="BK933" s="405"/>
      <c r="BL933" s="405"/>
      <c r="BM933" s="514"/>
    </row>
    <row r="934" ht="18.75" customHeight="1">
      <c r="A934" s="400"/>
      <c r="B934" s="341"/>
      <c r="C934" s="559"/>
      <c r="D934" s="341"/>
      <c r="E934" s="638"/>
      <c r="F934" s="393"/>
      <c r="G934" s="341"/>
      <c r="H934" s="341"/>
      <c r="I934" s="341"/>
      <c r="J934" s="341"/>
      <c r="K934" s="341"/>
      <c r="L934" s="341"/>
      <c r="M934" s="394"/>
      <c r="N934" s="341"/>
      <c r="O934" s="341"/>
      <c r="P934" s="341"/>
      <c r="Q934" s="341"/>
      <c r="R934" s="341"/>
      <c r="S934" s="341"/>
      <c r="T934" s="341"/>
      <c r="U934" s="341"/>
      <c r="V934" s="342"/>
      <c r="W934" s="342"/>
      <c r="X934" s="341" t="str">
        <f t="shared" si="2"/>
        <v/>
      </c>
      <c r="Y934" s="341"/>
      <c r="Z934" s="341"/>
      <c r="AA934" s="341"/>
      <c r="AB934" s="341"/>
      <c r="AC934" s="401"/>
      <c r="AD934" s="563"/>
      <c r="AE934" s="564"/>
      <c r="AF934" s="564"/>
      <c r="AG934" s="564"/>
      <c r="AH934" s="564"/>
      <c r="AI934" s="564"/>
      <c r="AJ934" s="564"/>
      <c r="AK934" s="564"/>
      <c r="AL934" s="563"/>
      <c r="AM934" s="564"/>
      <c r="AN934" s="564"/>
      <c r="AO934" s="564"/>
      <c r="AP934" s="564"/>
      <c r="AQ934" s="564"/>
      <c r="AR934" s="564"/>
      <c r="AS934" s="564"/>
      <c r="AT934" s="401"/>
      <c r="AU934" s="399"/>
      <c r="AV934" s="617"/>
      <c r="AW934" s="401"/>
      <c r="AX934" s="401"/>
      <c r="AY934" s="341"/>
      <c r="AZ934" s="341"/>
      <c r="BA934" s="341"/>
      <c r="BB934" s="341"/>
      <c r="BC934" s="341"/>
      <c r="BD934" s="401"/>
      <c r="BE934" s="341"/>
      <c r="BF934" s="341"/>
      <c r="BG934" s="402"/>
      <c r="BH934" s="403"/>
      <c r="BI934" s="405"/>
      <c r="BJ934" s="405"/>
      <c r="BK934" s="405"/>
      <c r="BL934" s="405"/>
      <c r="BM934" s="514"/>
    </row>
    <row r="935" ht="18.75" customHeight="1">
      <c r="A935" s="400"/>
      <c r="B935" s="341"/>
      <c r="C935" s="559"/>
      <c r="D935" s="341"/>
      <c r="E935" s="638"/>
      <c r="F935" s="393"/>
      <c r="G935" s="341"/>
      <c r="H935" s="341"/>
      <c r="I935" s="341"/>
      <c r="J935" s="341"/>
      <c r="K935" s="341"/>
      <c r="L935" s="341"/>
      <c r="M935" s="394"/>
      <c r="N935" s="341"/>
      <c r="O935" s="341"/>
      <c r="P935" s="341"/>
      <c r="Q935" s="341"/>
      <c r="R935" s="341"/>
      <c r="S935" s="341"/>
      <c r="T935" s="341"/>
      <c r="U935" s="341"/>
      <c r="V935" s="342"/>
      <c r="W935" s="342"/>
      <c r="X935" s="341" t="str">
        <f t="shared" si="2"/>
        <v/>
      </c>
      <c r="Y935" s="341"/>
      <c r="Z935" s="341"/>
      <c r="AA935" s="341"/>
      <c r="AB935" s="341"/>
      <c r="AC935" s="401"/>
      <c r="AD935" s="563"/>
      <c r="AE935" s="564"/>
      <c r="AF935" s="564"/>
      <c r="AG935" s="564"/>
      <c r="AH935" s="564"/>
      <c r="AI935" s="564"/>
      <c r="AJ935" s="564"/>
      <c r="AK935" s="564"/>
      <c r="AL935" s="563"/>
      <c r="AM935" s="564"/>
      <c r="AN935" s="564"/>
      <c r="AO935" s="564"/>
      <c r="AP935" s="564"/>
      <c r="AQ935" s="564"/>
      <c r="AR935" s="564"/>
      <c r="AS935" s="564"/>
      <c r="AT935" s="401"/>
      <c r="AU935" s="399"/>
      <c r="AV935" s="617"/>
      <c r="AW935" s="401"/>
      <c r="AX935" s="401"/>
      <c r="AY935" s="341"/>
      <c r="AZ935" s="341"/>
      <c r="BA935" s="341"/>
      <c r="BB935" s="341"/>
      <c r="BC935" s="341"/>
      <c r="BD935" s="401"/>
      <c r="BE935" s="341"/>
      <c r="BF935" s="341"/>
      <c r="BG935" s="402"/>
      <c r="BH935" s="403"/>
      <c r="BI935" s="405"/>
      <c r="BJ935" s="405"/>
      <c r="BK935" s="405"/>
      <c r="BL935" s="405"/>
      <c r="BM935" s="514"/>
    </row>
    <row r="936" ht="18.75" customHeight="1">
      <c r="A936" s="400"/>
      <c r="B936" s="341"/>
      <c r="C936" s="559"/>
      <c r="D936" s="341"/>
      <c r="E936" s="638"/>
      <c r="F936" s="393"/>
      <c r="G936" s="341"/>
      <c r="H936" s="341"/>
      <c r="I936" s="341"/>
      <c r="J936" s="341"/>
      <c r="K936" s="341"/>
      <c r="L936" s="341"/>
      <c r="M936" s="394"/>
      <c r="N936" s="341"/>
      <c r="O936" s="341"/>
      <c r="P936" s="341"/>
      <c r="Q936" s="341"/>
      <c r="R936" s="341"/>
      <c r="S936" s="341"/>
      <c r="T936" s="341"/>
      <c r="U936" s="341"/>
      <c r="V936" s="342"/>
      <c r="W936" s="342"/>
      <c r="X936" s="341" t="str">
        <f t="shared" si="2"/>
        <v/>
      </c>
      <c r="Y936" s="341"/>
      <c r="Z936" s="341"/>
      <c r="AA936" s="341"/>
      <c r="AB936" s="341"/>
      <c r="AC936" s="401"/>
      <c r="AD936" s="563"/>
      <c r="AE936" s="564"/>
      <c r="AF936" s="564"/>
      <c r="AG936" s="564"/>
      <c r="AH936" s="564"/>
      <c r="AI936" s="564"/>
      <c r="AJ936" s="564"/>
      <c r="AK936" s="564"/>
      <c r="AL936" s="563"/>
      <c r="AM936" s="564"/>
      <c r="AN936" s="564"/>
      <c r="AO936" s="564"/>
      <c r="AP936" s="564"/>
      <c r="AQ936" s="564"/>
      <c r="AR936" s="564"/>
      <c r="AS936" s="564"/>
      <c r="AT936" s="401"/>
      <c r="AU936" s="399"/>
      <c r="AV936" s="617"/>
      <c r="AW936" s="401"/>
      <c r="AX936" s="401"/>
      <c r="AY936" s="341"/>
      <c r="AZ936" s="341"/>
      <c r="BA936" s="341"/>
      <c r="BB936" s="341"/>
      <c r="BC936" s="341"/>
      <c r="BD936" s="401"/>
      <c r="BE936" s="341"/>
      <c r="BF936" s="341"/>
      <c r="BG936" s="402"/>
      <c r="BH936" s="403"/>
      <c r="BI936" s="405"/>
      <c r="BJ936" s="405"/>
      <c r="BK936" s="405"/>
      <c r="BL936" s="405"/>
      <c r="BM936" s="514"/>
    </row>
    <row r="937" ht="18.75" customHeight="1">
      <c r="A937" s="400"/>
      <c r="B937" s="341"/>
      <c r="C937" s="559"/>
      <c r="D937" s="341"/>
      <c r="E937" s="638"/>
      <c r="F937" s="393"/>
      <c r="G937" s="341"/>
      <c r="H937" s="341"/>
      <c r="I937" s="341"/>
      <c r="J937" s="341"/>
      <c r="K937" s="341"/>
      <c r="L937" s="341"/>
      <c r="M937" s="394"/>
      <c r="N937" s="341"/>
      <c r="O937" s="341"/>
      <c r="P937" s="341"/>
      <c r="Q937" s="341"/>
      <c r="R937" s="341"/>
      <c r="S937" s="341"/>
      <c r="T937" s="341"/>
      <c r="U937" s="341"/>
      <c r="V937" s="342"/>
      <c r="W937" s="342"/>
      <c r="X937" s="341" t="str">
        <f t="shared" si="2"/>
        <v/>
      </c>
      <c r="Y937" s="341"/>
      <c r="Z937" s="341"/>
      <c r="AA937" s="341"/>
      <c r="AB937" s="341"/>
      <c r="AC937" s="401"/>
      <c r="AD937" s="563"/>
      <c r="AE937" s="564"/>
      <c r="AF937" s="564"/>
      <c r="AG937" s="564"/>
      <c r="AH937" s="564"/>
      <c r="AI937" s="564"/>
      <c r="AJ937" s="564"/>
      <c r="AK937" s="564"/>
      <c r="AL937" s="563"/>
      <c r="AM937" s="564"/>
      <c r="AN937" s="564"/>
      <c r="AO937" s="564"/>
      <c r="AP937" s="564"/>
      <c r="AQ937" s="564"/>
      <c r="AR937" s="564"/>
      <c r="AS937" s="564"/>
      <c r="AT937" s="401"/>
      <c r="AU937" s="399"/>
      <c r="AV937" s="617"/>
      <c r="AW937" s="401"/>
      <c r="AX937" s="401"/>
      <c r="AY937" s="341"/>
      <c r="AZ937" s="341"/>
      <c r="BA937" s="341"/>
      <c r="BB937" s="341"/>
      <c r="BC937" s="341"/>
      <c r="BD937" s="401"/>
      <c r="BE937" s="341"/>
      <c r="BF937" s="341"/>
      <c r="BG937" s="402"/>
      <c r="BH937" s="403"/>
      <c r="BI937" s="405"/>
      <c r="BJ937" s="405"/>
      <c r="BK937" s="405"/>
      <c r="BL937" s="405"/>
      <c r="BM937" s="514"/>
    </row>
    <row r="938" ht="18.75" customHeight="1">
      <c r="A938" s="400"/>
      <c r="B938" s="341"/>
      <c r="C938" s="559"/>
      <c r="D938" s="341"/>
      <c r="E938" s="638"/>
      <c r="F938" s="393"/>
      <c r="G938" s="341"/>
      <c r="H938" s="341"/>
      <c r="I938" s="341"/>
      <c r="J938" s="341"/>
      <c r="K938" s="341"/>
      <c r="L938" s="341"/>
      <c r="M938" s="394"/>
      <c r="N938" s="341"/>
      <c r="O938" s="341"/>
      <c r="P938" s="341"/>
      <c r="Q938" s="341"/>
      <c r="R938" s="341"/>
      <c r="S938" s="341"/>
      <c r="T938" s="341"/>
      <c r="U938" s="341"/>
      <c r="V938" s="342"/>
      <c r="W938" s="342"/>
      <c r="X938" s="341" t="str">
        <f t="shared" si="2"/>
        <v/>
      </c>
      <c r="Y938" s="341"/>
      <c r="Z938" s="341"/>
      <c r="AA938" s="341"/>
      <c r="AB938" s="341"/>
      <c r="AC938" s="401"/>
      <c r="AD938" s="563"/>
      <c r="AE938" s="564"/>
      <c r="AF938" s="564"/>
      <c r="AG938" s="564"/>
      <c r="AH938" s="564"/>
      <c r="AI938" s="564"/>
      <c r="AJ938" s="564"/>
      <c r="AK938" s="564"/>
      <c r="AL938" s="563"/>
      <c r="AM938" s="564"/>
      <c r="AN938" s="564"/>
      <c r="AO938" s="564"/>
      <c r="AP938" s="564"/>
      <c r="AQ938" s="564"/>
      <c r="AR938" s="564"/>
      <c r="AS938" s="564"/>
      <c r="AT938" s="401"/>
      <c r="AU938" s="399"/>
      <c r="AV938" s="617"/>
      <c r="AW938" s="401"/>
      <c r="AX938" s="401"/>
      <c r="AY938" s="341"/>
      <c r="AZ938" s="341"/>
      <c r="BA938" s="341"/>
      <c r="BB938" s="341"/>
      <c r="BC938" s="341"/>
      <c r="BD938" s="401"/>
      <c r="BE938" s="341"/>
      <c r="BF938" s="341"/>
      <c r="BG938" s="402"/>
      <c r="BH938" s="403"/>
      <c r="BI938" s="405"/>
      <c r="BJ938" s="405"/>
      <c r="BK938" s="405"/>
      <c r="BL938" s="405"/>
      <c r="BM938" s="514"/>
    </row>
    <row r="939" ht="18.75" customHeight="1">
      <c r="A939" s="400"/>
      <c r="B939" s="341"/>
      <c r="C939" s="559"/>
      <c r="D939" s="341"/>
      <c r="E939" s="638"/>
      <c r="F939" s="393"/>
      <c r="G939" s="341"/>
      <c r="H939" s="341"/>
      <c r="I939" s="341"/>
      <c r="J939" s="341"/>
      <c r="K939" s="341"/>
      <c r="L939" s="341"/>
      <c r="M939" s="394"/>
      <c r="N939" s="341"/>
      <c r="O939" s="341"/>
      <c r="P939" s="341"/>
      <c r="Q939" s="341"/>
      <c r="R939" s="341"/>
      <c r="S939" s="341"/>
      <c r="T939" s="341"/>
      <c r="U939" s="341"/>
      <c r="V939" s="342"/>
      <c r="W939" s="342"/>
      <c r="X939" s="341" t="str">
        <f t="shared" si="2"/>
        <v/>
      </c>
      <c r="Y939" s="341"/>
      <c r="Z939" s="341"/>
      <c r="AA939" s="341"/>
      <c r="AB939" s="341"/>
      <c r="AC939" s="401"/>
      <c r="AD939" s="563"/>
      <c r="AE939" s="564"/>
      <c r="AF939" s="564"/>
      <c r="AG939" s="564"/>
      <c r="AH939" s="564"/>
      <c r="AI939" s="564"/>
      <c r="AJ939" s="564"/>
      <c r="AK939" s="564"/>
      <c r="AL939" s="563"/>
      <c r="AM939" s="564"/>
      <c r="AN939" s="564"/>
      <c r="AO939" s="564"/>
      <c r="AP939" s="564"/>
      <c r="AQ939" s="564"/>
      <c r="AR939" s="564"/>
      <c r="AS939" s="564"/>
      <c r="AT939" s="401"/>
      <c r="AU939" s="399"/>
      <c r="AV939" s="617"/>
      <c r="AW939" s="401"/>
      <c r="AX939" s="401"/>
      <c r="AY939" s="341"/>
      <c r="AZ939" s="341"/>
      <c r="BA939" s="341"/>
      <c r="BB939" s="341"/>
      <c r="BC939" s="341"/>
      <c r="BD939" s="401"/>
      <c r="BE939" s="341"/>
      <c r="BF939" s="341"/>
      <c r="BG939" s="402"/>
      <c r="BH939" s="403"/>
      <c r="BI939" s="405"/>
      <c r="BJ939" s="405"/>
      <c r="BK939" s="405"/>
      <c r="BL939" s="405"/>
      <c r="BM939" s="514"/>
    </row>
    <row r="940" ht="18.75" customHeight="1">
      <c r="A940" s="400"/>
      <c r="B940" s="341"/>
      <c r="C940" s="559"/>
      <c r="D940" s="341"/>
      <c r="E940" s="638"/>
      <c r="F940" s="393"/>
      <c r="G940" s="341"/>
      <c r="H940" s="341"/>
      <c r="I940" s="341"/>
      <c r="J940" s="341"/>
      <c r="K940" s="341"/>
      <c r="L940" s="341"/>
      <c r="M940" s="394"/>
      <c r="N940" s="341"/>
      <c r="O940" s="341"/>
      <c r="P940" s="341"/>
      <c r="Q940" s="341"/>
      <c r="R940" s="341"/>
      <c r="S940" s="341"/>
      <c r="T940" s="341"/>
      <c r="U940" s="341"/>
      <c r="V940" s="342"/>
      <c r="W940" s="342"/>
      <c r="X940" s="341" t="str">
        <f t="shared" si="2"/>
        <v/>
      </c>
      <c r="Y940" s="341"/>
      <c r="Z940" s="341"/>
      <c r="AA940" s="341"/>
      <c r="AB940" s="341"/>
      <c r="AC940" s="401"/>
      <c r="AD940" s="563"/>
      <c r="AE940" s="564"/>
      <c r="AF940" s="564"/>
      <c r="AG940" s="564"/>
      <c r="AH940" s="564"/>
      <c r="AI940" s="564"/>
      <c r="AJ940" s="564"/>
      <c r="AK940" s="564"/>
      <c r="AL940" s="563"/>
      <c r="AM940" s="564"/>
      <c r="AN940" s="564"/>
      <c r="AO940" s="564"/>
      <c r="AP940" s="564"/>
      <c r="AQ940" s="564"/>
      <c r="AR940" s="564"/>
      <c r="AS940" s="564"/>
      <c r="AT940" s="401"/>
      <c r="AU940" s="399"/>
      <c r="AV940" s="617"/>
      <c r="AW940" s="401"/>
      <c r="AX940" s="401"/>
      <c r="AY940" s="341"/>
      <c r="AZ940" s="341"/>
      <c r="BA940" s="341"/>
      <c r="BB940" s="341"/>
      <c r="BC940" s="341"/>
      <c r="BD940" s="401"/>
      <c r="BE940" s="341"/>
      <c r="BF940" s="341"/>
      <c r="BG940" s="402"/>
      <c r="BH940" s="403"/>
      <c r="BI940" s="405"/>
      <c r="BJ940" s="405"/>
      <c r="BK940" s="405"/>
      <c r="BL940" s="405"/>
      <c r="BM940" s="514"/>
    </row>
    <row r="941" ht="18.75" customHeight="1">
      <c r="A941" s="400"/>
      <c r="B941" s="341"/>
      <c r="C941" s="559"/>
      <c r="D941" s="341"/>
      <c r="E941" s="638"/>
      <c r="F941" s="393"/>
      <c r="G941" s="341"/>
      <c r="H941" s="341"/>
      <c r="I941" s="341"/>
      <c r="J941" s="341"/>
      <c r="K941" s="341"/>
      <c r="L941" s="341"/>
      <c r="M941" s="394"/>
      <c r="N941" s="341"/>
      <c r="O941" s="341"/>
      <c r="P941" s="341"/>
      <c r="Q941" s="341"/>
      <c r="R941" s="341"/>
      <c r="S941" s="341"/>
      <c r="T941" s="341"/>
      <c r="U941" s="341"/>
      <c r="V941" s="342"/>
      <c r="W941" s="342"/>
      <c r="X941" s="341" t="str">
        <f t="shared" si="2"/>
        <v/>
      </c>
      <c r="Y941" s="341"/>
      <c r="Z941" s="341"/>
      <c r="AA941" s="341"/>
      <c r="AB941" s="341"/>
      <c r="AC941" s="401"/>
      <c r="AD941" s="563"/>
      <c r="AE941" s="564"/>
      <c r="AF941" s="564"/>
      <c r="AG941" s="564"/>
      <c r="AH941" s="564"/>
      <c r="AI941" s="564"/>
      <c r="AJ941" s="564"/>
      <c r="AK941" s="564"/>
      <c r="AL941" s="563"/>
      <c r="AM941" s="564"/>
      <c r="AN941" s="564"/>
      <c r="AO941" s="564"/>
      <c r="AP941" s="564"/>
      <c r="AQ941" s="564"/>
      <c r="AR941" s="564"/>
      <c r="AS941" s="564"/>
      <c r="AT941" s="401"/>
      <c r="AU941" s="399"/>
      <c r="AV941" s="617"/>
      <c r="AW941" s="401"/>
      <c r="AX941" s="401"/>
      <c r="AY941" s="341"/>
      <c r="AZ941" s="341"/>
      <c r="BA941" s="341"/>
      <c r="BB941" s="341"/>
      <c r="BC941" s="341"/>
      <c r="BD941" s="401"/>
      <c r="BE941" s="341"/>
      <c r="BF941" s="341"/>
      <c r="BG941" s="402"/>
      <c r="BH941" s="403"/>
      <c r="BI941" s="405"/>
      <c r="BJ941" s="405"/>
      <c r="BK941" s="405"/>
      <c r="BL941" s="405"/>
      <c r="BM941" s="514"/>
    </row>
    <row r="942" ht="18.75" customHeight="1">
      <c r="A942" s="400"/>
      <c r="B942" s="341"/>
      <c r="C942" s="559"/>
      <c r="D942" s="341"/>
      <c r="E942" s="638"/>
      <c r="F942" s="393"/>
      <c r="G942" s="341"/>
      <c r="H942" s="341"/>
      <c r="I942" s="341"/>
      <c r="J942" s="341"/>
      <c r="K942" s="341"/>
      <c r="L942" s="341"/>
      <c r="M942" s="394"/>
      <c r="N942" s="341"/>
      <c r="O942" s="341"/>
      <c r="P942" s="341"/>
      <c r="Q942" s="341"/>
      <c r="R942" s="341"/>
      <c r="S942" s="341"/>
      <c r="T942" s="341"/>
      <c r="U942" s="341"/>
      <c r="V942" s="342"/>
      <c r="W942" s="342"/>
      <c r="X942" s="341" t="str">
        <f t="shared" si="2"/>
        <v/>
      </c>
      <c r="Y942" s="341"/>
      <c r="Z942" s="341"/>
      <c r="AA942" s="341"/>
      <c r="AB942" s="341"/>
      <c r="AC942" s="401"/>
      <c r="AD942" s="563"/>
      <c r="AE942" s="564"/>
      <c r="AF942" s="564"/>
      <c r="AG942" s="564"/>
      <c r="AH942" s="564"/>
      <c r="AI942" s="564"/>
      <c r="AJ942" s="564"/>
      <c r="AK942" s="564"/>
      <c r="AL942" s="563"/>
      <c r="AM942" s="564"/>
      <c r="AN942" s="564"/>
      <c r="AO942" s="564"/>
      <c r="AP942" s="564"/>
      <c r="AQ942" s="564"/>
      <c r="AR942" s="564"/>
      <c r="AS942" s="564"/>
      <c r="AT942" s="401"/>
      <c r="AU942" s="399"/>
      <c r="AV942" s="617"/>
      <c r="AW942" s="401"/>
      <c r="AX942" s="401"/>
      <c r="AY942" s="341"/>
      <c r="AZ942" s="341"/>
      <c r="BA942" s="341"/>
      <c r="BB942" s="341"/>
      <c r="BC942" s="341"/>
      <c r="BD942" s="401"/>
      <c r="BE942" s="341"/>
      <c r="BF942" s="341"/>
      <c r="BG942" s="402"/>
      <c r="BH942" s="403"/>
      <c r="BI942" s="405"/>
      <c r="BJ942" s="405"/>
      <c r="BK942" s="405"/>
      <c r="BL942" s="405"/>
      <c r="BM942" s="514"/>
    </row>
    <row r="943" ht="18.75" customHeight="1">
      <c r="A943" s="400"/>
      <c r="B943" s="341"/>
      <c r="C943" s="559"/>
      <c r="D943" s="341"/>
      <c r="E943" s="638"/>
      <c r="F943" s="393"/>
      <c r="G943" s="341"/>
      <c r="H943" s="341"/>
      <c r="I943" s="341"/>
      <c r="J943" s="341"/>
      <c r="K943" s="341"/>
      <c r="L943" s="341"/>
      <c r="M943" s="394"/>
      <c r="N943" s="341"/>
      <c r="O943" s="341"/>
      <c r="P943" s="341"/>
      <c r="Q943" s="341"/>
      <c r="R943" s="341"/>
      <c r="S943" s="341"/>
      <c r="T943" s="341"/>
      <c r="U943" s="341"/>
      <c r="V943" s="342"/>
      <c r="W943" s="342"/>
      <c r="X943" s="341" t="str">
        <f t="shared" si="2"/>
        <v/>
      </c>
      <c r="Y943" s="341"/>
      <c r="Z943" s="341"/>
      <c r="AA943" s="341"/>
      <c r="AB943" s="341"/>
      <c r="AC943" s="401"/>
      <c r="AD943" s="563"/>
      <c r="AE943" s="564"/>
      <c r="AF943" s="564"/>
      <c r="AG943" s="564"/>
      <c r="AH943" s="564"/>
      <c r="AI943" s="564"/>
      <c r="AJ943" s="564"/>
      <c r="AK943" s="564"/>
      <c r="AL943" s="563"/>
      <c r="AM943" s="564"/>
      <c r="AN943" s="564"/>
      <c r="AO943" s="564"/>
      <c r="AP943" s="564"/>
      <c r="AQ943" s="564"/>
      <c r="AR943" s="564"/>
      <c r="AS943" s="564"/>
      <c r="AT943" s="401"/>
      <c r="AU943" s="399"/>
      <c r="AV943" s="617"/>
      <c r="AW943" s="401"/>
      <c r="AX943" s="401"/>
      <c r="AY943" s="341"/>
      <c r="AZ943" s="341"/>
      <c r="BA943" s="341"/>
      <c r="BB943" s="341"/>
      <c r="BC943" s="341"/>
      <c r="BD943" s="401"/>
      <c r="BE943" s="341"/>
      <c r="BF943" s="341"/>
      <c r="BG943" s="402"/>
      <c r="BH943" s="403"/>
      <c r="BI943" s="405"/>
      <c r="BJ943" s="405"/>
      <c r="BK943" s="405"/>
      <c r="BL943" s="405"/>
      <c r="BM943" s="514"/>
    </row>
    <row r="944" ht="18.75" customHeight="1">
      <c r="A944" s="400"/>
      <c r="B944" s="341"/>
      <c r="C944" s="559"/>
      <c r="D944" s="341"/>
      <c r="E944" s="638"/>
      <c r="F944" s="393"/>
      <c r="G944" s="341"/>
      <c r="H944" s="341"/>
      <c r="I944" s="341"/>
      <c r="J944" s="341"/>
      <c r="K944" s="341"/>
      <c r="L944" s="341"/>
      <c r="M944" s="394"/>
      <c r="N944" s="341"/>
      <c r="O944" s="341"/>
      <c r="P944" s="341"/>
      <c r="Q944" s="341"/>
      <c r="R944" s="341"/>
      <c r="S944" s="341"/>
      <c r="T944" s="341"/>
      <c r="U944" s="341"/>
      <c r="V944" s="342"/>
      <c r="W944" s="342"/>
      <c r="X944" s="341" t="str">
        <f t="shared" si="2"/>
        <v/>
      </c>
      <c r="Y944" s="341"/>
      <c r="Z944" s="341"/>
      <c r="AA944" s="341"/>
      <c r="AB944" s="341"/>
      <c r="AC944" s="401"/>
      <c r="AD944" s="563"/>
      <c r="AE944" s="564"/>
      <c r="AF944" s="564"/>
      <c r="AG944" s="564"/>
      <c r="AH944" s="564"/>
      <c r="AI944" s="564"/>
      <c r="AJ944" s="564"/>
      <c r="AK944" s="564"/>
      <c r="AL944" s="563"/>
      <c r="AM944" s="564"/>
      <c r="AN944" s="564"/>
      <c r="AO944" s="564"/>
      <c r="AP944" s="564"/>
      <c r="AQ944" s="564"/>
      <c r="AR944" s="564"/>
      <c r="AS944" s="564"/>
      <c r="AT944" s="401"/>
      <c r="AU944" s="399"/>
      <c r="AV944" s="617"/>
      <c r="AW944" s="401"/>
      <c r="AX944" s="401"/>
      <c r="AY944" s="341"/>
      <c r="AZ944" s="341"/>
      <c r="BA944" s="341"/>
      <c r="BB944" s="341"/>
      <c r="BC944" s="341"/>
      <c r="BD944" s="401"/>
      <c r="BE944" s="341"/>
      <c r="BF944" s="341"/>
      <c r="BG944" s="402"/>
      <c r="BH944" s="403"/>
      <c r="BI944" s="405"/>
      <c r="BJ944" s="405"/>
      <c r="BK944" s="405"/>
      <c r="BL944" s="405"/>
      <c r="BM944" s="514"/>
    </row>
    <row r="945" ht="18.75" customHeight="1">
      <c r="A945" s="400"/>
      <c r="B945" s="341"/>
      <c r="C945" s="559"/>
      <c r="D945" s="341"/>
      <c r="E945" s="638"/>
      <c r="F945" s="393"/>
      <c r="G945" s="341"/>
      <c r="H945" s="341"/>
      <c r="I945" s="341"/>
      <c r="J945" s="341"/>
      <c r="K945" s="341"/>
      <c r="L945" s="341"/>
      <c r="M945" s="394"/>
      <c r="N945" s="341"/>
      <c r="O945" s="341"/>
      <c r="P945" s="341"/>
      <c r="Q945" s="341"/>
      <c r="R945" s="341"/>
      <c r="S945" s="341"/>
      <c r="T945" s="341"/>
      <c r="U945" s="341"/>
      <c r="V945" s="342"/>
      <c r="W945" s="342"/>
      <c r="X945" s="341" t="str">
        <f t="shared" si="2"/>
        <v/>
      </c>
      <c r="Y945" s="341"/>
      <c r="Z945" s="341"/>
      <c r="AA945" s="341"/>
      <c r="AB945" s="341"/>
      <c r="AC945" s="401"/>
      <c r="AD945" s="563"/>
      <c r="AE945" s="564"/>
      <c r="AF945" s="564"/>
      <c r="AG945" s="564"/>
      <c r="AH945" s="564"/>
      <c r="AI945" s="564"/>
      <c r="AJ945" s="564"/>
      <c r="AK945" s="564"/>
      <c r="AL945" s="563"/>
      <c r="AM945" s="564"/>
      <c r="AN945" s="564"/>
      <c r="AO945" s="564"/>
      <c r="AP945" s="564"/>
      <c r="AQ945" s="564"/>
      <c r="AR945" s="564"/>
      <c r="AS945" s="564"/>
      <c r="AT945" s="401"/>
      <c r="AU945" s="399"/>
      <c r="AV945" s="617"/>
      <c r="AW945" s="401"/>
      <c r="AX945" s="401"/>
      <c r="AY945" s="341"/>
      <c r="AZ945" s="341"/>
      <c r="BA945" s="341"/>
      <c r="BB945" s="341"/>
      <c r="BC945" s="341"/>
      <c r="BD945" s="401"/>
      <c r="BE945" s="341"/>
      <c r="BF945" s="341"/>
      <c r="BG945" s="402"/>
      <c r="BH945" s="403"/>
      <c r="BI945" s="405"/>
      <c r="BJ945" s="405"/>
      <c r="BK945" s="405"/>
      <c r="BL945" s="405"/>
      <c r="BM945" s="514"/>
    </row>
    <row r="946" ht="18.75" customHeight="1">
      <c r="A946" s="400"/>
      <c r="B946" s="341"/>
      <c r="C946" s="559"/>
      <c r="D946" s="341"/>
      <c r="E946" s="638"/>
      <c r="F946" s="393"/>
      <c r="G946" s="341"/>
      <c r="H946" s="341"/>
      <c r="I946" s="341"/>
      <c r="J946" s="341"/>
      <c r="K946" s="341"/>
      <c r="L946" s="341"/>
      <c r="M946" s="394"/>
      <c r="N946" s="341"/>
      <c r="O946" s="341"/>
      <c r="P946" s="341"/>
      <c r="Q946" s="341"/>
      <c r="R946" s="341"/>
      <c r="S946" s="341"/>
      <c r="T946" s="341"/>
      <c r="U946" s="341"/>
      <c r="V946" s="342"/>
      <c r="W946" s="342"/>
      <c r="X946" s="341" t="str">
        <f t="shared" si="2"/>
        <v/>
      </c>
      <c r="Y946" s="341"/>
      <c r="Z946" s="341"/>
      <c r="AA946" s="341"/>
      <c r="AB946" s="341"/>
      <c r="AC946" s="401"/>
      <c r="AD946" s="563"/>
      <c r="AE946" s="564"/>
      <c r="AF946" s="564"/>
      <c r="AG946" s="564"/>
      <c r="AH946" s="564"/>
      <c r="AI946" s="564"/>
      <c r="AJ946" s="564"/>
      <c r="AK946" s="564"/>
      <c r="AL946" s="563"/>
      <c r="AM946" s="564"/>
      <c r="AN946" s="564"/>
      <c r="AO946" s="564"/>
      <c r="AP946" s="564"/>
      <c r="AQ946" s="564"/>
      <c r="AR946" s="564"/>
      <c r="AS946" s="564"/>
      <c r="AT946" s="401"/>
      <c r="AU946" s="399"/>
      <c r="AV946" s="617"/>
      <c r="AW946" s="401"/>
      <c r="AX946" s="401"/>
      <c r="AY946" s="341"/>
      <c r="AZ946" s="341"/>
      <c r="BA946" s="341"/>
      <c r="BB946" s="341"/>
      <c r="BC946" s="341"/>
      <c r="BD946" s="401"/>
      <c r="BE946" s="341"/>
      <c r="BF946" s="341"/>
      <c r="BG946" s="402"/>
      <c r="BH946" s="403"/>
      <c r="BI946" s="405"/>
      <c r="BJ946" s="405"/>
      <c r="BK946" s="405"/>
      <c r="BL946" s="405"/>
      <c r="BM946" s="514"/>
    </row>
    <row r="947" ht="18.75" customHeight="1">
      <c r="A947" s="400"/>
      <c r="B947" s="341"/>
      <c r="C947" s="559"/>
      <c r="D947" s="341"/>
      <c r="E947" s="638"/>
      <c r="F947" s="393"/>
      <c r="G947" s="341"/>
      <c r="H947" s="341"/>
      <c r="I947" s="341"/>
      <c r="J947" s="341"/>
      <c r="K947" s="341"/>
      <c r="L947" s="341"/>
      <c r="M947" s="394"/>
      <c r="N947" s="341"/>
      <c r="O947" s="341"/>
      <c r="P947" s="341"/>
      <c r="Q947" s="341"/>
      <c r="R947" s="341"/>
      <c r="S947" s="341"/>
      <c r="T947" s="341"/>
      <c r="U947" s="341"/>
      <c r="V947" s="342"/>
      <c r="W947" s="342"/>
      <c r="X947" s="341" t="str">
        <f t="shared" si="2"/>
        <v/>
      </c>
      <c r="Y947" s="341"/>
      <c r="Z947" s="341"/>
      <c r="AA947" s="341"/>
      <c r="AB947" s="341"/>
      <c r="AC947" s="401"/>
      <c r="AD947" s="563"/>
      <c r="AE947" s="564"/>
      <c r="AF947" s="564"/>
      <c r="AG947" s="564"/>
      <c r="AH947" s="564"/>
      <c r="AI947" s="564"/>
      <c r="AJ947" s="564"/>
      <c r="AK947" s="564"/>
      <c r="AL947" s="563"/>
      <c r="AM947" s="564"/>
      <c r="AN947" s="564"/>
      <c r="AO947" s="564"/>
      <c r="AP947" s="564"/>
      <c r="AQ947" s="564"/>
      <c r="AR947" s="564"/>
      <c r="AS947" s="564"/>
      <c r="AT947" s="401"/>
      <c r="AU947" s="399"/>
      <c r="AV947" s="617"/>
      <c r="AW947" s="401"/>
      <c r="AX947" s="401"/>
      <c r="AY947" s="341"/>
      <c r="AZ947" s="341"/>
      <c r="BA947" s="341"/>
      <c r="BB947" s="341"/>
      <c r="BC947" s="341"/>
      <c r="BD947" s="401"/>
      <c r="BE947" s="341"/>
      <c r="BF947" s="341"/>
      <c r="BG947" s="402"/>
      <c r="BH947" s="403"/>
      <c r="BI947" s="405"/>
      <c r="BJ947" s="405"/>
      <c r="BK947" s="405"/>
      <c r="BL947" s="405"/>
      <c r="BM947" s="514"/>
    </row>
    <row r="948" ht="18.75" customHeight="1">
      <c r="A948" s="400"/>
      <c r="B948" s="341"/>
      <c r="C948" s="559"/>
      <c r="D948" s="341"/>
      <c r="E948" s="638"/>
      <c r="F948" s="393"/>
      <c r="G948" s="341"/>
      <c r="H948" s="341"/>
      <c r="I948" s="341"/>
      <c r="J948" s="341"/>
      <c r="K948" s="341"/>
      <c r="L948" s="341"/>
      <c r="M948" s="394"/>
      <c r="N948" s="341"/>
      <c r="O948" s="341"/>
      <c r="P948" s="341"/>
      <c r="Q948" s="341"/>
      <c r="R948" s="341"/>
      <c r="S948" s="341"/>
      <c r="T948" s="341"/>
      <c r="U948" s="341"/>
      <c r="V948" s="342"/>
      <c r="W948" s="342"/>
      <c r="X948" s="341" t="str">
        <f t="shared" si="2"/>
        <v/>
      </c>
      <c r="Y948" s="341"/>
      <c r="Z948" s="341"/>
      <c r="AA948" s="341"/>
      <c r="AB948" s="341"/>
      <c r="AC948" s="401"/>
      <c r="AD948" s="563"/>
      <c r="AE948" s="564"/>
      <c r="AF948" s="564"/>
      <c r="AG948" s="564"/>
      <c r="AH948" s="564"/>
      <c r="AI948" s="564"/>
      <c r="AJ948" s="564"/>
      <c r="AK948" s="564"/>
      <c r="AL948" s="563"/>
      <c r="AM948" s="564"/>
      <c r="AN948" s="564"/>
      <c r="AO948" s="564"/>
      <c r="AP948" s="564"/>
      <c r="AQ948" s="564"/>
      <c r="AR948" s="564"/>
      <c r="AS948" s="564"/>
      <c r="AT948" s="401"/>
      <c r="AU948" s="399"/>
      <c r="AV948" s="617"/>
      <c r="AW948" s="401"/>
      <c r="AX948" s="401"/>
      <c r="AY948" s="341"/>
      <c r="AZ948" s="341"/>
      <c r="BA948" s="341"/>
      <c r="BB948" s="341"/>
      <c r="BC948" s="341"/>
      <c r="BD948" s="401"/>
      <c r="BE948" s="341"/>
      <c r="BF948" s="341"/>
      <c r="BG948" s="402"/>
      <c r="BH948" s="403"/>
      <c r="BI948" s="405"/>
      <c r="BJ948" s="405"/>
      <c r="BK948" s="405"/>
      <c r="BL948" s="405"/>
      <c r="BM948" s="514"/>
    </row>
    <row r="949" ht="18.75" customHeight="1">
      <c r="A949" s="400"/>
      <c r="B949" s="341"/>
      <c r="C949" s="559"/>
      <c r="D949" s="341"/>
      <c r="E949" s="638"/>
      <c r="F949" s="393"/>
      <c r="G949" s="341"/>
      <c r="H949" s="341"/>
      <c r="I949" s="341"/>
      <c r="J949" s="341"/>
      <c r="K949" s="341"/>
      <c r="L949" s="341"/>
      <c r="M949" s="394"/>
      <c r="N949" s="341"/>
      <c r="O949" s="341"/>
      <c r="P949" s="341"/>
      <c r="Q949" s="341"/>
      <c r="R949" s="341"/>
      <c r="S949" s="341"/>
      <c r="T949" s="341"/>
      <c r="U949" s="341"/>
      <c r="V949" s="342"/>
      <c r="W949" s="342"/>
      <c r="X949" s="341" t="str">
        <f t="shared" si="2"/>
        <v/>
      </c>
      <c r="Y949" s="341"/>
      <c r="Z949" s="341"/>
      <c r="AA949" s="341"/>
      <c r="AB949" s="341"/>
      <c r="AC949" s="401"/>
      <c r="AD949" s="563"/>
      <c r="AE949" s="564"/>
      <c r="AF949" s="564"/>
      <c r="AG949" s="564"/>
      <c r="AH949" s="564"/>
      <c r="AI949" s="564"/>
      <c r="AJ949" s="564"/>
      <c r="AK949" s="564"/>
      <c r="AL949" s="563"/>
      <c r="AM949" s="564"/>
      <c r="AN949" s="564"/>
      <c r="AO949" s="564"/>
      <c r="AP949" s="564"/>
      <c r="AQ949" s="564"/>
      <c r="AR949" s="564"/>
      <c r="AS949" s="564"/>
      <c r="AT949" s="401"/>
      <c r="AU949" s="399"/>
      <c r="AV949" s="617"/>
      <c r="AW949" s="401"/>
      <c r="AX949" s="401"/>
      <c r="AY949" s="341"/>
      <c r="AZ949" s="341"/>
      <c r="BA949" s="341"/>
      <c r="BB949" s="341"/>
      <c r="BC949" s="341"/>
      <c r="BD949" s="401"/>
      <c r="BE949" s="341"/>
      <c r="BF949" s="341"/>
      <c r="BG949" s="402"/>
      <c r="BH949" s="403"/>
      <c r="BI949" s="405"/>
      <c r="BJ949" s="405"/>
      <c r="BK949" s="405"/>
      <c r="BL949" s="405"/>
      <c r="BM949" s="514"/>
    </row>
    <row r="950" ht="18.75" customHeight="1">
      <c r="A950" s="400"/>
      <c r="B950" s="341"/>
      <c r="C950" s="559"/>
      <c r="D950" s="341"/>
      <c r="E950" s="638"/>
      <c r="F950" s="393"/>
      <c r="G950" s="341"/>
      <c r="H950" s="341"/>
      <c r="I950" s="341"/>
      <c r="J950" s="341"/>
      <c r="K950" s="341"/>
      <c r="L950" s="341"/>
      <c r="M950" s="394"/>
      <c r="N950" s="341"/>
      <c r="O950" s="341"/>
      <c r="P950" s="341"/>
      <c r="Q950" s="341"/>
      <c r="R950" s="341"/>
      <c r="S950" s="341"/>
      <c r="T950" s="341"/>
      <c r="U950" s="341"/>
      <c r="V950" s="342"/>
      <c r="W950" s="342"/>
      <c r="X950" s="341" t="str">
        <f t="shared" si="2"/>
        <v/>
      </c>
      <c r="Y950" s="341"/>
      <c r="Z950" s="341"/>
      <c r="AA950" s="341"/>
      <c r="AB950" s="341"/>
      <c r="AC950" s="401"/>
      <c r="AD950" s="563"/>
      <c r="AE950" s="564"/>
      <c r="AF950" s="564"/>
      <c r="AG950" s="564"/>
      <c r="AH950" s="564"/>
      <c r="AI950" s="564"/>
      <c r="AJ950" s="564"/>
      <c r="AK950" s="564"/>
      <c r="AL950" s="563"/>
      <c r="AM950" s="564"/>
      <c r="AN950" s="564"/>
      <c r="AO950" s="564"/>
      <c r="AP950" s="564"/>
      <c r="AQ950" s="564"/>
      <c r="AR950" s="564"/>
      <c r="AS950" s="564"/>
      <c r="AT950" s="401"/>
      <c r="AU950" s="399"/>
      <c r="AV950" s="617"/>
      <c r="AW950" s="401"/>
      <c r="AX950" s="401"/>
      <c r="AY950" s="341"/>
      <c r="AZ950" s="341"/>
      <c r="BA950" s="341"/>
      <c r="BB950" s="341"/>
      <c r="BC950" s="341"/>
      <c r="BD950" s="401"/>
      <c r="BE950" s="341"/>
      <c r="BF950" s="341"/>
      <c r="BG950" s="402"/>
      <c r="BH950" s="403"/>
      <c r="BI950" s="405"/>
      <c r="BJ950" s="405"/>
      <c r="BK950" s="405"/>
      <c r="BL950" s="405"/>
      <c r="BM950" s="514"/>
    </row>
    <row r="951" ht="18.75" customHeight="1">
      <c r="A951" s="400"/>
      <c r="B951" s="341"/>
      <c r="C951" s="559"/>
      <c r="D951" s="341"/>
      <c r="E951" s="638"/>
      <c r="F951" s="393"/>
      <c r="G951" s="341"/>
      <c r="H951" s="341"/>
      <c r="I951" s="341"/>
      <c r="J951" s="341"/>
      <c r="K951" s="341"/>
      <c r="L951" s="341"/>
      <c r="M951" s="394"/>
      <c r="N951" s="341"/>
      <c r="O951" s="341"/>
      <c r="P951" s="341"/>
      <c r="Q951" s="341"/>
      <c r="R951" s="341"/>
      <c r="S951" s="341"/>
      <c r="T951" s="341"/>
      <c r="U951" s="341"/>
      <c r="V951" s="342"/>
      <c r="W951" s="342"/>
      <c r="X951" s="341" t="str">
        <f t="shared" si="2"/>
        <v/>
      </c>
      <c r="Y951" s="341"/>
      <c r="Z951" s="341"/>
      <c r="AA951" s="341"/>
      <c r="AB951" s="341"/>
      <c r="AC951" s="401"/>
      <c r="AD951" s="563"/>
      <c r="AE951" s="564"/>
      <c r="AF951" s="564"/>
      <c r="AG951" s="564"/>
      <c r="AH951" s="564"/>
      <c r="AI951" s="564"/>
      <c r="AJ951" s="564"/>
      <c r="AK951" s="564"/>
      <c r="AL951" s="563"/>
      <c r="AM951" s="564"/>
      <c r="AN951" s="564"/>
      <c r="AO951" s="564"/>
      <c r="AP951" s="564"/>
      <c r="AQ951" s="564"/>
      <c r="AR951" s="564"/>
      <c r="AS951" s="564"/>
      <c r="AT951" s="401"/>
      <c r="AU951" s="399"/>
      <c r="AV951" s="617"/>
      <c r="AW951" s="401"/>
      <c r="AX951" s="401"/>
      <c r="AY951" s="341"/>
      <c r="AZ951" s="341"/>
      <c r="BA951" s="341"/>
      <c r="BB951" s="341"/>
      <c r="BC951" s="341"/>
      <c r="BD951" s="401"/>
      <c r="BE951" s="341"/>
      <c r="BF951" s="341"/>
      <c r="BG951" s="402"/>
      <c r="BH951" s="403"/>
      <c r="BI951" s="405"/>
      <c r="BJ951" s="405"/>
      <c r="BK951" s="405"/>
      <c r="BL951" s="405"/>
      <c r="BM951" s="514"/>
    </row>
    <row r="952" ht="18.75" customHeight="1">
      <c r="A952" s="400"/>
      <c r="B952" s="341"/>
      <c r="C952" s="559"/>
      <c r="D952" s="341"/>
      <c r="E952" s="638"/>
      <c r="F952" s="393"/>
      <c r="G952" s="341"/>
      <c r="H952" s="341"/>
      <c r="I952" s="341"/>
      <c r="J952" s="341"/>
      <c r="K952" s="341"/>
      <c r="L952" s="341"/>
      <c r="M952" s="394"/>
      <c r="N952" s="341"/>
      <c r="O952" s="341"/>
      <c r="P952" s="341"/>
      <c r="Q952" s="341"/>
      <c r="R952" s="341"/>
      <c r="S952" s="341"/>
      <c r="T952" s="341"/>
      <c r="U952" s="341"/>
      <c r="V952" s="342"/>
      <c r="W952" s="342"/>
      <c r="X952" s="341" t="str">
        <f t="shared" si="2"/>
        <v/>
      </c>
      <c r="Y952" s="341"/>
      <c r="Z952" s="341"/>
      <c r="AA952" s="341"/>
      <c r="AB952" s="341"/>
      <c r="AC952" s="401"/>
      <c r="AD952" s="563"/>
      <c r="AE952" s="564"/>
      <c r="AF952" s="564"/>
      <c r="AG952" s="564"/>
      <c r="AH952" s="564"/>
      <c r="AI952" s="564"/>
      <c r="AJ952" s="564"/>
      <c r="AK952" s="564"/>
      <c r="AL952" s="563"/>
      <c r="AM952" s="564"/>
      <c r="AN952" s="564"/>
      <c r="AO952" s="564"/>
      <c r="AP952" s="564"/>
      <c r="AQ952" s="564"/>
      <c r="AR952" s="564"/>
      <c r="AS952" s="564"/>
      <c r="AT952" s="401"/>
      <c r="AU952" s="399"/>
      <c r="AV952" s="617"/>
      <c r="AW952" s="401"/>
      <c r="AX952" s="401"/>
      <c r="AY952" s="341"/>
      <c r="AZ952" s="341"/>
      <c r="BA952" s="341"/>
      <c r="BB952" s="341"/>
      <c r="BC952" s="341"/>
      <c r="BD952" s="401"/>
      <c r="BE952" s="341"/>
      <c r="BF952" s="341"/>
      <c r="BG952" s="402"/>
      <c r="BH952" s="403"/>
      <c r="BI952" s="405"/>
      <c r="BJ952" s="405"/>
      <c r="BK952" s="405"/>
      <c r="BL952" s="405"/>
      <c r="BM952" s="514"/>
    </row>
    <row r="953" ht="18.75" customHeight="1">
      <c r="A953" s="400"/>
      <c r="B953" s="341"/>
      <c r="C953" s="559"/>
      <c r="D953" s="341"/>
      <c r="E953" s="638"/>
      <c r="F953" s="393"/>
      <c r="G953" s="341"/>
      <c r="H953" s="341"/>
      <c r="I953" s="341"/>
      <c r="J953" s="341"/>
      <c r="K953" s="341"/>
      <c r="L953" s="341"/>
      <c r="M953" s="394"/>
      <c r="N953" s="341"/>
      <c r="O953" s="341"/>
      <c r="P953" s="341"/>
      <c r="Q953" s="341"/>
      <c r="R953" s="341"/>
      <c r="S953" s="341"/>
      <c r="T953" s="341"/>
      <c r="U953" s="341"/>
      <c r="V953" s="342"/>
      <c r="W953" s="342"/>
      <c r="X953" s="341" t="str">
        <f t="shared" si="2"/>
        <v/>
      </c>
      <c r="Y953" s="341"/>
      <c r="Z953" s="341"/>
      <c r="AA953" s="341"/>
      <c r="AB953" s="341"/>
      <c r="AC953" s="401"/>
      <c r="AD953" s="563"/>
      <c r="AE953" s="564"/>
      <c r="AF953" s="564"/>
      <c r="AG953" s="564"/>
      <c r="AH953" s="564"/>
      <c r="AI953" s="564"/>
      <c r="AJ953" s="564"/>
      <c r="AK953" s="564"/>
      <c r="AL953" s="563"/>
      <c r="AM953" s="564"/>
      <c r="AN953" s="564"/>
      <c r="AO953" s="564"/>
      <c r="AP953" s="564"/>
      <c r="AQ953" s="564"/>
      <c r="AR953" s="564"/>
      <c r="AS953" s="564"/>
      <c r="AT953" s="401"/>
      <c r="AU953" s="399"/>
      <c r="AV953" s="617"/>
      <c r="AW953" s="401"/>
      <c r="AX953" s="401"/>
      <c r="AY953" s="341"/>
      <c r="AZ953" s="341"/>
      <c r="BA953" s="341"/>
      <c r="BB953" s="341"/>
      <c r="BC953" s="341"/>
      <c r="BD953" s="401"/>
      <c r="BE953" s="341"/>
      <c r="BF953" s="341"/>
      <c r="BG953" s="402"/>
      <c r="BH953" s="403"/>
      <c r="BI953" s="405"/>
      <c r="BJ953" s="405"/>
      <c r="BK953" s="405"/>
      <c r="BL953" s="405"/>
      <c r="BM953" s="514"/>
    </row>
    <row r="954" ht="18.75" customHeight="1">
      <c r="A954" s="400"/>
      <c r="B954" s="341"/>
      <c r="C954" s="559"/>
      <c r="D954" s="341"/>
      <c r="E954" s="638"/>
      <c r="F954" s="393"/>
      <c r="G954" s="341"/>
      <c r="H954" s="341"/>
      <c r="I954" s="341"/>
      <c r="J954" s="341"/>
      <c r="K954" s="341"/>
      <c r="L954" s="341"/>
      <c r="M954" s="394"/>
      <c r="N954" s="341"/>
      <c r="O954" s="341"/>
      <c r="P954" s="341"/>
      <c r="Q954" s="341"/>
      <c r="R954" s="341"/>
      <c r="S954" s="341"/>
      <c r="T954" s="341"/>
      <c r="U954" s="341"/>
      <c r="V954" s="342"/>
      <c r="W954" s="342"/>
      <c r="X954" s="341" t="str">
        <f t="shared" si="2"/>
        <v/>
      </c>
      <c r="Y954" s="341"/>
      <c r="Z954" s="341"/>
      <c r="AA954" s="341"/>
      <c r="AB954" s="341"/>
      <c r="AC954" s="401"/>
      <c r="AD954" s="563"/>
      <c r="AE954" s="564"/>
      <c r="AF954" s="564"/>
      <c r="AG954" s="564"/>
      <c r="AH954" s="564"/>
      <c r="AI954" s="564"/>
      <c r="AJ954" s="564"/>
      <c r="AK954" s="564"/>
      <c r="AL954" s="563"/>
      <c r="AM954" s="564"/>
      <c r="AN954" s="564"/>
      <c r="AO954" s="564"/>
      <c r="AP954" s="564"/>
      <c r="AQ954" s="564"/>
      <c r="AR954" s="564"/>
      <c r="AS954" s="564"/>
      <c r="AT954" s="401"/>
      <c r="AU954" s="399"/>
      <c r="AV954" s="617"/>
      <c r="AW954" s="401"/>
      <c r="AX954" s="401"/>
      <c r="AY954" s="341"/>
      <c r="AZ954" s="341"/>
      <c r="BA954" s="341"/>
      <c r="BB954" s="341"/>
      <c r="BC954" s="341"/>
      <c r="BD954" s="401"/>
      <c r="BE954" s="341"/>
      <c r="BF954" s="341"/>
      <c r="BG954" s="402"/>
      <c r="BH954" s="403"/>
      <c r="BI954" s="405"/>
      <c r="BJ954" s="405"/>
      <c r="BK954" s="405"/>
      <c r="BL954" s="405"/>
      <c r="BM954" s="514"/>
    </row>
    <row r="955" ht="18.75" customHeight="1">
      <c r="A955" s="400"/>
      <c r="B955" s="341"/>
      <c r="C955" s="559"/>
      <c r="D955" s="341"/>
      <c r="E955" s="638"/>
      <c r="F955" s="393"/>
      <c r="G955" s="341"/>
      <c r="H955" s="341"/>
      <c r="I955" s="341"/>
      <c r="J955" s="341"/>
      <c r="K955" s="341"/>
      <c r="L955" s="341"/>
      <c r="M955" s="394"/>
      <c r="N955" s="341"/>
      <c r="O955" s="341"/>
      <c r="P955" s="341"/>
      <c r="Q955" s="341"/>
      <c r="R955" s="341"/>
      <c r="S955" s="341"/>
      <c r="T955" s="341"/>
      <c r="U955" s="341"/>
      <c r="V955" s="342"/>
      <c r="W955" s="342"/>
      <c r="X955" s="341" t="str">
        <f t="shared" si="2"/>
        <v/>
      </c>
      <c r="Y955" s="341"/>
      <c r="Z955" s="341"/>
      <c r="AA955" s="341"/>
      <c r="AB955" s="341"/>
      <c r="AC955" s="401"/>
      <c r="AD955" s="563"/>
      <c r="AE955" s="564"/>
      <c r="AF955" s="564"/>
      <c r="AG955" s="564"/>
      <c r="AH955" s="564"/>
      <c r="AI955" s="564"/>
      <c r="AJ955" s="564"/>
      <c r="AK955" s="564"/>
      <c r="AL955" s="563"/>
      <c r="AM955" s="564"/>
      <c r="AN955" s="564"/>
      <c r="AO955" s="564"/>
      <c r="AP955" s="564"/>
      <c r="AQ955" s="564"/>
      <c r="AR955" s="564"/>
      <c r="AS955" s="564"/>
      <c r="AT955" s="401"/>
      <c r="AU955" s="399"/>
      <c r="AV955" s="617"/>
      <c r="AW955" s="401"/>
      <c r="AX955" s="401"/>
      <c r="AY955" s="341"/>
      <c r="AZ955" s="341"/>
      <c r="BA955" s="341"/>
      <c r="BB955" s="341"/>
      <c r="BC955" s="341"/>
      <c r="BD955" s="401"/>
      <c r="BE955" s="341"/>
      <c r="BF955" s="341"/>
      <c r="BG955" s="402"/>
      <c r="BH955" s="403"/>
      <c r="BI955" s="405"/>
      <c r="BJ955" s="405"/>
      <c r="BK955" s="405"/>
      <c r="BL955" s="405"/>
      <c r="BM955" s="514"/>
    </row>
    <row r="956" ht="18.75" customHeight="1">
      <c r="A956" s="400"/>
      <c r="B956" s="341"/>
      <c r="C956" s="559"/>
      <c r="D956" s="341"/>
      <c r="E956" s="638"/>
      <c r="F956" s="393"/>
      <c r="G956" s="341"/>
      <c r="H956" s="341"/>
      <c r="I956" s="341"/>
      <c r="J956" s="341"/>
      <c r="K956" s="341"/>
      <c r="L956" s="341"/>
      <c r="M956" s="394"/>
      <c r="N956" s="341"/>
      <c r="O956" s="341"/>
      <c r="P956" s="341"/>
      <c r="Q956" s="341"/>
      <c r="R956" s="341"/>
      <c r="S956" s="341"/>
      <c r="T956" s="341"/>
      <c r="U956" s="341"/>
      <c r="V956" s="342"/>
      <c r="W956" s="342"/>
      <c r="X956" s="341" t="str">
        <f t="shared" si="2"/>
        <v/>
      </c>
      <c r="Y956" s="341"/>
      <c r="Z956" s="341"/>
      <c r="AA956" s="341"/>
      <c r="AB956" s="341"/>
      <c r="AC956" s="401"/>
      <c r="AD956" s="563"/>
      <c r="AE956" s="564"/>
      <c r="AF956" s="564"/>
      <c r="AG956" s="564"/>
      <c r="AH956" s="564"/>
      <c r="AI956" s="564"/>
      <c r="AJ956" s="564"/>
      <c r="AK956" s="564"/>
      <c r="AL956" s="563"/>
      <c r="AM956" s="564"/>
      <c r="AN956" s="564"/>
      <c r="AO956" s="564"/>
      <c r="AP956" s="564"/>
      <c r="AQ956" s="564"/>
      <c r="AR956" s="564"/>
      <c r="AS956" s="564"/>
      <c r="AT956" s="401"/>
      <c r="AU956" s="399"/>
      <c r="AV956" s="617"/>
      <c r="AW956" s="401"/>
      <c r="AX956" s="401"/>
      <c r="AY956" s="341"/>
      <c r="AZ956" s="341"/>
      <c r="BA956" s="341"/>
      <c r="BB956" s="341"/>
      <c r="BC956" s="341"/>
      <c r="BD956" s="401"/>
      <c r="BE956" s="341"/>
      <c r="BF956" s="341"/>
      <c r="BG956" s="402"/>
      <c r="BH956" s="403"/>
      <c r="BI956" s="405"/>
      <c r="BJ956" s="405"/>
      <c r="BK956" s="405"/>
      <c r="BL956" s="405"/>
      <c r="BM956" s="514"/>
    </row>
    <row r="957" ht="18.75" customHeight="1">
      <c r="A957" s="400"/>
      <c r="B957" s="341"/>
      <c r="C957" s="559"/>
      <c r="D957" s="341"/>
      <c r="E957" s="638"/>
      <c r="F957" s="393"/>
      <c r="G957" s="341"/>
      <c r="H957" s="341"/>
      <c r="I957" s="341"/>
      <c r="J957" s="341"/>
      <c r="K957" s="341"/>
      <c r="L957" s="341"/>
      <c r="M957" s="394"/>
      <c r="N957" s="341"/>
      <c r="O957" s="341"/>
      <c r="P957" s="341"/>
      <c r="Q957" s="341"/>
      <c r="R957" s="341"/>
      <c r="S957" s="341"/>
      <c r="T957" s="341"/>
      <c r="U957" s="341"/>
      <c r="V957" s="342"/>
      <c r="W957" s="342"/>
      <c r="X957" s="341" t="str">
        <f t="shared" si="2"/>
        <v/>
      </c>
      <c r="Y957" s="341"/>
      <c r="Z957" s="341"/>
      <c r="AA957" s="341"/>
      <c r="AB957" s="341"/>
      <c r="AC957" s="401"/>
      <c r="AD957" s="563"/>
      <c r="AE957" s="564"/>
      <c r="AF957" s="564"/>
      <c r="AG957" s="564"/>
      <c r="AH957" s="564"/>
      <c r="AI957" s="564"/>
      <c r="AJ957" s="564"/>
      <c r="AK957" s="564"/>
      <c r="AL957" s="563"/>
      <c r="AM957" s="564"/>
      <c r="AN957" s="564"/>
      <c r="AO957" s="564"/>
      <c r="AP957" s="564"/>
      <c r="AQ957" s="564"/>
      <c r="AR957" s="564"/>
      <c r="AS957" s="564"/>
      <c r="AT957" s="401"/>
      <c r="AU957" s="399"/>
      <c r="AV957" s="617"/>
      <c r="AW957" s="401"/>
      <c r="AX957" s="401"/>
      <c r="AY957" s="341"/>
      <c r="AZ957" s="341"/>
      <c r="BA957" s="341"/>
      <c r="BB957" s="341"/>
      <c r="BC957" s="341"/>
      <c r="BD957" s="401"/>
      <c r="BE957" s="341"/>
      <c r="BF957" s="341"/>
      <c r="BG957" s="402"/>
      <c r="BH957" s="403"/>
      <c r="BI957" s="405"/>
      <c r="BJ957" s="405"/>
      <c r="BK957" s="405"/>
      <c r="BL957" s="405"/>
      <c r="BM957" s="514"/>
    </row>
    <row r="958" ht="18.75" customHeight="1">
      <c r="A958" s="400"/>
      <c r="B958" s="341"/>
      <c r="C958" s="559"/>
      <c r="D958" s="341"/>
      <c r="E958" s="638"/>
      <c r="F958" s="393"/>
      <c r="G958" s="341"/>
      <c r="H958" s="341"/>
      <c r="I958" s="341"/>
      <c r="J958" s="341"/>
      <c r="K958" s="341"/>
      <c r="L958" s="341"/>
      <c r="M958" s="394"/>
      <c r="N958" s="341"/>
      <c r="O958" s="341"/>
      <c r="P958" s="341"/>
      <c r="Q958" s="341"/>
      <c r="R958" s="341"/>
      <c r="S958" s="341"/>
      <c r="T958" s="341"/>
      <c r="U958" s="341"/>
      <c r="V958" s="342"/>
      <c r="W958" s="342"/>
      <c r="X958" s="341" t="str">
        <f t="shared" si="2"/>
        <v/>
      </c>
      <c r="Y958" s="341"/>
      <c r="Z958" s="341"/>
      <c r="AA958" s="341"/>
      <c r="AB958" s="341"/>
      <c r="AC958" s="401"/>
      <c r="AD958" s="563"/>
      <c r="AE958" s="564"/>
      <c r="AF958" s="564"/>
      <c r="AG958" s="564"/>
      <c r="AH958" s="564"/>
      <c r="AI958" s="564"/>
      <c r="AJ958" s="564"/>
      <c r="AK958" s="564"/>
      <c r="AL958" s="563"/>
      <c r="AM958" s="564"/>
      <c r="AN958" s="564"/>
      <c r="AO958" s="564"/>
      <c r="AP958" s="564"/>
      <c r="AQ958" s="564"/>
      <c r="AR958" s="564"/>
      <c r="AS958" s="564"/>
      <c r="AT958" s="401"/>
      <c r="AU958" s="399"/>
      <c r="AV958" s="617"/>
      <c r="AW958" s="401"/>
      <c r="AX958" s="401"/>
      <c r="AY958" s="341"/>
      <c r="AZ958" s="341"/>
      <c r="BA958" s="341"/>
      <c r="BB958" s="341"/>
      <c r="BC958" s="341"/>
      <c r="BD958" s="401"/>
      <c r="BE958" s="341"/>
      <c r="BF958" s="341"/>
      <c r="BG958" s="402"/>
      <c r="BH958" s="403"/>
      <c r="BI958" s="405"/>
      <c r="BJ958" s="405"/>
      <c r="BK958" s="405"/>
      <c r="BL958" s="405"/>
      <c r="BM958" s="514"/>
    </row>
    <row r="959" ht="18.75" customHeight="1">
      <c r="A959" s="400"/>
      <c r="B959" s="341"/>
      <c r="C959" s="559"/>
      <c r="D959" s="341"/>
      <c r="E959" s="638"/>
      <c r="F959" s="393"/>
      <c r="G959" s="341"/>
      <c r="H959" s="341"/>
      <c r="I959" s="341"/>
      <c r="J959" s="341"/>
      <c r="K959" s="341"/>
      <c r="L959" s="341"/>
      <c r="M959" s="394"/>
      <c r="N959" s="341"/>
      <c r="O959" s="341"/>
      <c r="P959" s="341"/>
      <c r="Q959" s="341"/>
      <c r="R959" s="341"/>
      <c r="S959" s="341"/>
      <c r="T959" s="341"/>
      <c r="U959" s="341"/>
      <c r="V959" s="342"/>
      <c r="W959" s="342"/>
      <c r="X959" s="341" t="str">
        <f t="shared" si="2"/>
        <v/>
      </c>
      <c r="Y959" s="341"/>
      <c r="Z959" s="341"/>
      <c r="AA959" s="341"/>
      <c r="AB959" s="341"/>
      <c r="AC959" s="401"/>
      <c r="AD959" s="563"/>
      <c r="AE959" s="564"/>
      <c r="AF959" s="564"/>
      <c r="AG959" s="564"/>
      <c r="AH959" s="564"/>
      <c r="AI959" s="564"/>
      <c r="AJ959" s="564"/>
      <c r="AK959" s="564"/>
      <c r="AL959" s="563"/>
      <c r="AM959" s="564"/>
      <c r="AN959" s="564"/>
      <c r="AO959" s="564"/>
      <c r="AP959" s="564"/>
      <c r="AQ959" s="564"/>
      <c r="AR959" s="564"/>
      <c r="AS959" s="564"/>
      <c r="AT959" s="401"/>
      <c r="AU959" s="399"/>
      <c r="AV959" s="617"/>
      <c r="AW959" s="401"/>
      <c r="AX959" s="401"/>
      <c r="AY959" s="341"/>
      <c r="AZ959" s="341"/>
      <c r="BA959" s="341"/>
      <c r="BB959" s="341"/>
      <c r="BC959" s="341"/>
      <c r="BD959" s="401"/>
      <c r="BE959" s="341"/>
      <c r="BF959" s="341"/>
      <c r="BG959" s="402"/>
      <c r="BH959" s="403"/>
      <c r="BI959" s="405"/>
      <c r="BJ959" s="405"/>
      <c r="BK959" s="405"/>
      <c r="BL959" s="405"/>
      <c r="BM959" s="514"/>
    </row>
    <row r="960" ht="18.75" customHeight="1">
      <c r="A960" s="400"/>
      <c r="B960" s="341"/>
      <c r="C960" s="559"/>
      <c r="D960" s="341"/>
      <c r="E960" s="638"/>
      <c r="F960" s="393"/>
      <c r="G960" s="341"/>
      <c r="H960" s="341"/>
      <c r="I960" s="341"/>
      <c r="J960" s="341"/>
      <c r="K960" s="341"/>
      <c r="L960" s="341"/>
      <c r="M960" s="394"/>
      <c r="N960" s="341"/>
      <c r="O960" s="341"/>
      <c r="P960" s="341"/>
      <c r="Q960" s="341"/>
      <c r="R960" s="341"/>
      <c r="S960" s="341"/>
      <c r="T960" s="341"/>
      <c r="U960" s="341"/>
      <c r="V960" s="342"/>
      <c r="W960" s="342"/>
      <c r="X960" s="341" t="str">
        <f t="shared" si="2"/>
        <v/>
      </c>
      <c r="Y960" s="341"/>
      <c r="Z960" s="341"/>
      <c r="AA960" s="341"/>
      <c r="AB960" s="341"/>
      <c r="AC960" s="401"/>
      <c r="AD960" s="563"/>
      <c r="AE960" s="564"/>
      <c r="AF960" s="564"/>
      <c r="AG960" s="564"/>
      <c r="AH960" s="564"/>
      <c r="AI960" s="564"/>
      <c r="AJ960" s="564"/>
      <c r="AK960" s="564"/>
      <c r="AL960" s="563"/>
      <c r="AM960" s="564"/>
      <c r="AN960" s="564"/>
      <c r="AO960" s="564"/>
      <c r="AP960" s="564"/>
      <c r="AQ960" s="564"/>
      <c r="AR960" s="564"/>
      <c r="AS960" s="564"/>
      <c r="AT960" s="401"/>
      <c r="AU960" s="399"/>
      <c r="AV960" s="617"/>
      <c r="AW960" s="401"/>
      <c r="AX960" s="401"/>
      <c r="AY960" s="341"/>
      <c r="AZ960" s="341"/>
      <c r="BA960" s="341"/>
      <c r="BB960" s="341"/>
      <c r="BC960" s="341"/>
      <c r="BD960" s="401"/>
      <c r="BE960" s="341"/>
      <c r="BF960" s="341"/>
      <c r="BG960" s="402"/>
      <c r="BH960" s="403"/>
      <c r="BI960" s="405"/>
      <c r="BJ960" s="405"/>
      <c r="BK960" s="405"/>
      <c r="BL960" s="405"/>
      <c r="BM960" s="514"/>
    </row>
    <row r="961" ht="18.75" customHeight="1">
      <c r="A961" s="400"/>
      <c r="B961" s="341"/>
      <c r="C961" s="559"/>
      <c r="D961" s="341"/>
      <c r="E961" s="638"/>
      <c r="F961" s="393"/>
      <c r="G961" s="341"/>
      <c r="H961" s="341"/>
      <c r="I961" s="341"/>
      <c r="J961" s="341"/>
      <c r="K961" s="341"/>
      <c r="L961" s="341"/>
      <c r="M961" s="394"/>
      <c r="N961" s="341"/>
      <c r="O961" s="341"/>
      <c r="P961" s="341"/>
      <c r="Q961" s="341"/>
      <c r="R961" s="341"/>
      <c r="S961" s="341"/>
      <c r="T961" s="341"/>
      <c r="U961" s="341"/>
      <c r="V961" s="342"/>
      <c r="W961" s="342"/>
      <c r="X961" s="341" t="str">
        <f t="shared" si="2"/>
        <v/>
      </c>
      <c r="Y961" s="341"/>
      <c r="Z961" s="341"/>
      <c r="AA961" s="341"/>
      <c r="AB961" s="341"/>
      <c r="AC961" s="401"/>
      <c r="AD961" s="563"/>
      <c r="AE961" s="564"/>
      <c r="AF961" s="564"/>
      <c r="AG961" s="564"/>
      <c r="AH961" s="564"/>
      <c r="AI961" s="564"/>
      <c r="AJ961" s="564"/>
      <c r="AK961" s="564"/>
      <c r="AL961" s="563"/>
      <c r="AM961" s="564"/>
      <c r="AN961" s="564"/>
      <c r="AO961" s="564"/>
      <c r="AP961" s="564"/>
      <c r="AQ961" s="564"/>
      <c r="AR961" s="564"/>
      <c r="AS961" s="564"/>
      <c r="AT961" s="401"/>
      <c r="AU961" s="399"/>
      <c r="AV961" s="617"/>
      <c r="AW961" s="401"/>
      <c r="AX961" s="401"/>
      <c r="AY961" s="341"/>
      <c r="AZ961" s="341"/>
      <c r="BA961" s="341"/>
      <c r="BB961" s="341"/>
      <c r="BC961" s="341"/>
      <c r="BD961" s="401"/>
      <c r="BE961" s="341"/>
      <c r="BF961" s="341"/>
      <c r="BG961" s="402"/>
      <c r="BH961" s="403"/>
      <c r="BI961" s="405"/>
      <c r="BJ961" s="405"/>
      <c r="BK961" s="405"/>
      <c r="BL961" s="405"/>
      <c r="BM961" s="514"/>
    </row>
    <row r="962" ht="18.75" customHeight="1">
      <c r="A962" s="400"/>
      <c r="B962" s="341"/>
      <c r="C962" s="559"/>
      <c r="D962" s="341"/>
      <c r="E962" s="638"/>
      <c r="F962" s="393"/>
      <c r="G962" s="341"/>
      <c r="H962" s="341"/>
      <c r="I962" s="341"/>
      <c r="J962" s="341"/>
      <c r="K962" s="341"/>
      <c r="L962" s="341"/>
      <c r="M962" s="394"/>
      <c r="N962" s="341"/>
      <c r="O962" s="341"/>
      <c r="P962" s="341"/>
      <c r="Q962" s="341"/>
      <c r="R962" s="341"/>
      <c r="S962" s="341"/>
      <c r="T962" s="341"/>
      <c r="U962" s="341"/>
      <c r="V962" s="342"/>
      <c r="W962" s="342"/>
      <c r="X962" s="341" t="str">
        <f t="shared" si="2"/>
        <v/>
      </c>
      <c r="Y962" s="341"/>
      <c r="Z962" s="341"/>
      <c r="AA962" s="341"/>
      <c r="AB962" s="341"/>
      <c r="AC962" s="401"/>
      <c r="AD962" s="563"/>
      <c r="AE962" s="564"/>
      <c r="AF962" s="564"/>
      <c r="AG962" s="564"/>
      <c r="AH962" s="564"/>
      <c r="AI962" s="564"/>
      <c r="AJ962" s="564"/>
      <c r="AK962" s="564"/>
      <c r="AL962" s="563"/>
      <c r="AM962" s="564"/>
      <c r="AN962" s="564"/>
      <c r="AO962" s="564"/>
      <c r="AP962" s="564"/>
      <c r="AQ962" s="564"/>
      <c r="AR962" s="564"/>
      <c r="AS962" s="564"/>
      <c r="AT962" s="401"/>
      <c r="AU962" s="399"/>
      <c r="AV962" s="617"/>
      <c r="AW962" s="401"/>
      <c r="AX962" s="401"/>
      <c r="AY962" s="341"/>
      <c r="AZ962" s="341"/>
      <c r="BA962" s="341"/>
      <c r="BB962" s="341"/>
      <c r="BC962" s="341"/>
      <c r="BD962" s="401"/>
      <c r="BE962" s="341"/>
      <c r="BF962" s="341"/>
      <c r="BG962" s="402"/>
      <c r="BH962" s="403"/>
      <c r="BI962" s="405"/>
      <c r="BJ962" s="405"/>
      <c r="BK962" s="405"/>
      <c r="BL962" s="405"/>
      <c r="BM962" s="514"/>
    </row>
    <row r="963" ht="18.75" customHeight="1">
      <c r="A963" s="400"/>
      <c r="B963" s="341"/>
      <c r="C963" s="559"/>
      <c r="D963" s="341"/>
      <c r="E963" s="638"/>
      <c r="F963" s="393"/>
      <c r="G963" s="341"/>
      <c r="H963" s="341"/>
      <c r="I963" s="341"/>
      <c r="J963" s="341"/>
      <c r="K963" s="341"/>
      <c r="L963" s="341"/>
      <c r="M963" s="394"/>
      <c r="N963" s="341"/>
      <c r="O963" s="341"/>
      <c r="P963" s="341"/>
      <c r="Q963" s="341"/>
      <c r="R963" s="341"/>
      <c r="S963" s="341"/>
      <c r="T963" s="341"/>
      <c r="U963" s="341"/>
      <c r="V963" s="342"/>
      <c r="W963" s="342"/>
      <c r="X963" s="341" t="str">
        <f t="shared" si="2"/>
        <v/>
      </c>
      <c r="Y963" s="341"/>
      <c r="Z963" s="341"/>
      <c r="AA963" s="341"/>
      <c r="AB963" s="341"/>
      <c r="AC963" s="401"/>
      <c r="AD963" s="563"/>
      <c r="AE963" s="564"/>
      <c r="AF963" s="564"/>
      <c r="AG963" s="564"/>
      <c r="AH963" s="564"/>
      <c r="AI963" s="564"/>
      <c r="AJ963" s="564"/>
      <c r="AK963" s="564"/>
      <c r="AL963" s="563"/>
      <c r="AM963" s="564"/>
      <c r="AN963" s="564"/>
      <c r="AO963" s="564"/>
      <c r="AP963" s="564"/>
      <c r="AQ963" s="564"/>
      <c r="AR963" s="564"/>
      <c r="AS963" s="564"/>
      <c r="AT963" s="401"/>
      <c r="AU963" s="399"/>
      <c r="AV963" s="617"/>
      <c r="AW963" s="401"/>
      <c r="AX963" s="401"/>
      <c r="AY963" s="341"/>
      <c r="AZ963" s="341"/>
      <c r="BA963" s="341"/>
      <c r="BB963" s="341"/>
      <c r="BC963" s="341"/>
      <c r="BD963" s="401"/>
      <c r="BE963" s="341"/>
      <c r="BF963" s="341"/>
      <c r="BG963" s="402"/>
      <c r="BH963" s="403"/>
      <c r="BI963" s="405"/>
      <c r="BJ963" s="405"/>
      <c r="BK963" s="405"/>
      <c r="BL963" s="405"/>
      <c r="BM963" s="514"/>
    </row>
    <row r="964" ht="18.75" customHeight="1">
      <c r="A964" s="400"/>
      <c r="B964" s="341"/>
      <c r="C964" s="559"/>
      <c r="D964" s="341"/>
      <c r="E964" s="638"/>
      <c r="F964" s="393"/>
      <c r="G964" s="341"/>
      <c r="H964" s="341"/>
      <c r="I964" s="341"/>
      <c r="J964" s="341"/>
      <c r="K964" s="341"/>
      <c r="L964" s="341"/>
      <c r="M964" s="394"/>
      <c r="N964" s="341"/>
      <c r="O964" s="341"/>
      <c r="P964" s="341"/>
      <c r="Q964" s="341"/>
      <c r="R964" s="341"/>
      <c r="S964" s="341"/>
      <c r="T964" s="341"/>
      <c r="U964" s="341"/>
      <c r="V964" s="342"/>
      <c r="W964" s="342"/>
      <c r="X964" s="341" t="str">
        <f t="shared" si="2"/>
        <v/>
      </c>
      <c r="Y964" s="341"/>
      <c r="Z964" s="341"/>
      <c r="AA964" s="341"/>
      <c r="AB964" s="341"/>
      <c r="AC964" s="401"/>
      <c r="AD964" s="563"/>
      <c r="AE964" s="564"/>
      <c r="AF964" s="564"/>
      <c r="AG964" s="564"/>
      <c r="AH964" s="564"/>
      <c r="AI964" s="564"/>
      <c r="AJ964" s="564"/>
      <c r="AK964" s="564"/>
      <c r="AL964" s="563"/>
      <c r="AM964" s="564"/>
      <c r="AN964" s="564"/>
      <c r="AO964" s="564"/>
      <c r="AP964" s="564"/>
      <c r="AQ964" s="564"/>
      <c r="AR964" s="564"/>
      <c r="AS964" s="564"/>
      <c r="AT964" s="401"/>
      <c r="AU964" s="399"/>
      <c r="AV964" s="617"/>
      <c r="AW964" s="401"/>
      <c r="AX964" s="401"/>
      <c r="AY964" s="341"/>
      <c r="AZ964" s="341"/>
      <c r="BA964" s="341"/>
      <c r="BB964" s="341"/>
      <c r="BC964" s="341"/>
      <c r="BD964" s="401"/>
      <c r="BE964" s="341"/>
      <c r="BF964" s="341"/>
      <c r="BG964" s="402"/>
      <c r="BH964" s="403"/>
      <c r="BI964" s="405"/>
      <c r="BJ964" s="405"/>
      <c r="BK964" s="405"/>
      <c r="BL964" s="405"/>
      <c r="BM964" s="514"/>
    </row>
    <row r="965" ht="18.75" customHeight="1">
      <c r="A965" s="400"/>
      <c r="B965" s="341"/>
      <c r="C965" s="559"/>
      <c r="D965" s="341"/>
      <c r="E965" s="638"/>
      <c r="F965" s="393"/>
      <c r="G965" s="341"/>
      <c r="H965" s="341"/>
      <c r="I965" s="341"/>
      <c r="J965" s="341"/>
      <c r="K965" s="341"/>
      <c r="L965" s="341"/>
      <c r="M965" s="394"/>
      <c r="N965" s="341"/>
      <c r="O965" s="341"/>
      <c r="P965" s="341"/>
      <c r="Q965" s="341"/>
      <c r="R965" s="341"/>
      <c r="S965" s="341"/>
      <c r="T965" s="341"/>
      <c r="U965" s="341"/>
      <c r="V965" s="342"/>
      <c r="W965" s="342"/>
      <c r="X965" s="341" t="str">
        <f t="shared" si="2"/>
        <v/>
      </c>
      <c r="Y965" s="341"/>
      <c r="Z965" s="341"/>
      <c r="AA965" s="341"/>
      <c r="AB965" s="341"/>
      <c r="AC965" s="401"/>
      <c r="AD965" s="563"/>
      <c r="AE965" s="564"/>
      <c r="AF965" s="564"/>
      <c r="AG965" s="564"/>
      <c r="AH965" s="564"/>
      <c r="AI965" s="564"/>
      <c r="AJ965" s="564"/>
      <c r="AK965" s="564"/>
      <c r="AL965" s="563"/>
      <c r="AM965" s="564"/>
      <c r="AN965" s="564"/>
      <c r="AO965" s="564"/>
      <c r="AP965" s="564"/>
      <c r="AQ965" s="564"/>
      <c r="AR965" s="564"/>
      <c r="AS965" s="564"/>
      <c r="AT965" s="401"/>
      <c r="AU965" s="399"/>
      <c r="AV965" s="617"/>
      <c r="AW965" s="401"/>
      <c r="AX965" s="401"/>
      <c r="AY965" s="341"/>
      <c r="AZ965" s="341"/>
      <c r="BA965" s="341"/>
      <c r="BB965" s="341"/>
      <c r="BC965" s="341"/>
      <c r="BD965" s="401"/>
      <c r="BE965" s="341"/>
      <c r="BF965" s="341"/>
      <c r="BG965" s="402"/>
      <c r="BH965" s="403"/>
      <c r="BI965" s="405"/>
      <c r="BJ965" s="405"/>
      <c r="BK965" s="405"/>
      <c r="BL965" s="405"/>
      <c r="BM965" s="514"/>
    </row>
    <row r="966" ht="18.75" customHeight="1">
      <c r="A966" s="400"/>
      <c r="B966" s="341"/>
      <c r="C966" s="559"/>
      <c r="D966" s="341"/>
      <c r="E966" s="638"/>
      <c r="F966" s="393"/>
      <c r="G966" s="341"/>
      <c r="H966" s="341"/>
      <c r="I966" s="341"/>
      <c r="J966" s="341"/>
      <c r="K966" s="341"/>
      <c r="L966" s="341"/>
      <c r="M966" s="394"/>
      <c r="N966" s="341"/>
      <c r="O966" s="341"/>
      <c r="P966" s="341"/>
      <c r="Q966" s="341"/>
      <c r="R966" s="341"/>
      <c r="S966" s="341"/>
      <c r="T966" s="341"/>
      <c r="U966" s="341"/>
      <c r="V966" s="342"/>
      <c r="W966" s="342"/>
      <c r="X966" s="341" t="str">
        <f t="shared" si="2"/>
        <v/>
      </c>
      <c r="Y966" s="341"/>
      <c r="Z966" s="341"/>
      <c r="AA966" s="341"/>
      <c r="AB966" s="341"/>
      <c r="AC966" s="401"/>
      <c r="AD966" s="563"/>
      <c r="AE966" s="564"/>
      <c r="AF966" s="564"/>
      <c r="AG966" s="564"/>
      <c r="AH966" s="564"/>
      <c r="AI966" s="564"/>
      <c r="AJ966" s="564"/>
      <c r="AK966" s="564"/>
      <c r="AL966" s="563"/>
      <c r="AM966" s="564"/>
      <c r="AN966" s="564"/>
      <c r="AO966" s="564"/>
      <c r="AP966" s="564"/>
      <c r="AQ966" s="564"/>
      <c r="AR966" s="564"/>
      <c r="AS966" s="564"/>
      <c r="AT966" s="401"/>
      <c r="AU966" s="399"/>
      <c r="AV966" s="617"/>
      <c r="AW966" s="401"/>
      <c r="AX966" s="401"/>
      <c r="AY966" s="341"/>
      <c r="AZ966" s="341"/>
      <c r="BA966" s="341"/>
      <c r="BB966" s="341"/>
      <c r="BC966" s="341"/>
      <c r="BD966" s="401"/>
      <c r="BE966" s="341"/>
      <c r="BF966" s="341"/>
      <c r="BG966" s="402"/>
      <c r="BH966" s="403"/>
      <c r="BI966" s="405"/>
      <c r="BJ966" s="405"/>
      <c r="BK966" s="405"/>
      <c r="BL966" s="405"/>
      <c r="BM966" s="514"/>
    </row>
    <row r="967" ht="18.75" customHeight="1">
      <c r="A967" s="400"/>
      <c r="B967" s="341"/>
      <c r="C967" s="559"/>
      <c r="D967" s="341"/>
      <c r="E967" s="638"/>
      <c r="F967" s="393"/>
      <c r="G967" s="341"/>
      <c r="H967" s="341"/>
      <c r="I967" s="341"/>
      <c r="J967" s="341"/>
      <c r="K967" s="341"/>
      <c r="L967" s="341"/>
      <c r="M967" s="394"/>
      <c r="N967" s="341"/>
      <c r="O967" s="341"/>
      <c r="P967" s="341"/>
      <c r="Q967" s="341"/>
      <c r="R967" s="341"/>
      <c r="S967" s="341"/>
      <c r="T967" s="341"/>
      <c r="U967" s="341"/>
      <c r="V967" s="342"/>
      <c r="W967" s="342"/>
      <c r="X967" s="341" t="str">
        <f t="shared" si="2"/>
        <v/>
      </c>
      <c r="Y967" s="341"/>
      <c r="Z967" s="341"/>
      <c r="AA967" s="341"/>
      <c r="AB967" s="341"/>
      <c r="AC967" s="401"/>
      <c r="AD967" s="563"/>
      <c r="AE967" s="564"/>
      <c r="AF967" s="564"/>
      <c r="AG967" s="564"/>
      <c r="AH967" s="564"/>
      <c r="AI967" s="564"/>
      <c r="AJ967" s="564"/>
      <c r="AK967" s="564"/>
      <c r="AL967" s="563"/>
      <c r="AM967" s="564"/>
      <c r="AN967" s="564"/>
      <c r="AO967" s="564"/>
      <c r="AP967" s="564"/>
      <c r="AQ967" s="564"/>
      <c r="AR967" s="564"/>
      <c r="AS967" s="564"/>
      <c r="AT967" s="401"/>
      <c r="AU967" s="399"/>
      <c r="AV967" s="617"/>
      <c r="AW967" s="401"/>
      <c r="AX967" s="401"/>
      <c r="AY967" s="341"/>
      <c r="AZ967" s="341"/>
      <c r="BA967" s="341"/>
      <c r="BB967" s="341"/>
      <c r="BC967" s="341"/>
      <c r="BD967" s="401"/>
      <c r="BE967" s="341"/>
      <c r="BF967" s="341"/>
      <c r="BG967" s="402"/>
      <c r="BH967" s="403"/>
      <c r="BI967" s="405"/>
      <c r="BJ967" s="405"/>
      <c r="BK967" s="405"/>
      <c r="BL967" s="405"/>
      <c r="BM967" s="514"/>
    </row>
    <row r="968" ht="18.75" customHeight="1">
      <c r="A968" s="400"/>
      <c r="B968" s="341"/>
      <c r="C968" s="559"/>
      <c r="D968" s="341"/>
      <c r="E968" s="638"/>
      <c r="F968" s="393"/>
      <c r="G968" s="341"/>
      <c r="H968" s="341"/>
      <c r="I968" s="341"/>
      <c r="J968" s="341"/>
      <c r="K968" s="341"/>
      <c r="L968" s="341"/>
      <c r="M968" s="394"/>
      <c r="N968" s="341"/>
      <c r="O968" s="341"/>
      <c r="P968" s="341"/>
      <c r="Q968" s="341"/>
      <c r="R968" s="341"/>
      <c r="S968" s="341"/>
      <c r="T968" s="341"/>
      <c r="U968" s="341"/>
      <c r="V968" s="342"/>
      <c r="W968" s="342"/>
      <c r="X968" s="341" t="str">
        <f t="shared" si="2"/>
        <v/>
      </c>
      <c r="Y968" s="341"/>
      <c r="Z968" s="341"/>
      <c r="AA968" s="341"/>
      <c r="AB968" s="341"/>
      <c r="AC968" s="401"/>
      <c r="AD968" s="563"/>
      <c r="AE968" s="564"/>
      <c r="AF968" s="564"/>
      <c r="AG968" s="564"/>
      <c r="AH968" s="564"/>
      <c r="AI968" s="564"/>
      <c r="AJ968" s="564"/>
      <c r="AK968" s="564"/>
      <c r="AL968" s="563"/>
      <c r="AM968" s="564"/>
      <c r="AN968" s="564"/>
      <c r="AO968" s="564"/>
      <c r="AP968" s="564"/>
      <c r="AQ968" s="564"/>
      <c r="AR968" s="564"/>
      <c r="AS968" s="564"/>
      <c r="AT968" s="401"/>
      <c r="AU968" s="399"/>
      <c r="AV968" s="617"/>
      <c r="AW968" s="401"/>
      <c r="AX968" s="401"/>
      <c r="AY968" s="341"/>
      <c r="AZ968" s="341"/>
      <c r="BA968" s="341"/>
      <c r="BB968" s="341"/>
      <c r="BC968" s="341"/>
      <c r="BD968" s="401"/>
      <c r="BE968" s="341"/>
      <c r="BF968" s="341"/>
      <c r="BG968" s="402"/>
      <c r="BH968" s="403"/>
      <c r="BI968" s="405"/>
      <c r="BJ968" s="405"/>
      <c r="BK968" s="405"/>
      <c r="BL968" s="405"/>
      <c r="BM968" s="514"/>
    </row>
    <row r="969" ht="18.75" customHeight="1">
      <c r="A969" s="400"/>
      <c r="B969" s="341"/>
      <c r="C969" s="559"/>
      <c r="D969" s="341"/>
      <c r="E969" s="638"/>
      <c r="F969" s="393"/>
      <c r="G969" s="341"/>
      <c r="H969" s="341"/>
      <c r="I969" s="341"/>
      <c r="J969" s="341"/>
      <c r="K969" s="341"/>
      <c r="L969" s="341"/>
      <c r="M969" s="394"/>
      <c r="N969" s="341"/>
      <c r="O969" s="341"/>
      <c r="P969" s="341"/>
      <c r="Q969" s="341"/>
      <c r="R969" s="341"/>
      <c r="S969" s="341"/>
      <c r="T969" s="341"/>
      <c r="U969" s="341"/>
      <c r="V969" s="342"/>
      <c r="W969" s="342"/>
      <c r="X969" s="341" t="str">
        <f t="shared" si="2"/>
        <v/>
      </c>
      <c r="Y969" s="341"/>
      <c r="Z969" s="341"/>
      <c r="AA969" s="341"/>
      <c r="AB969" s="341"/>
      <c r="AC969" s="401"/>
      <c r="AD969" s="563"/>
      <c r="AE969" s="564"/>
      <c r="AF969" s="564"/>
      <c r="AG969" s="564"/>
      <c r="AH969" s="564"/>
      <c r="AI969" s="564"/>
      <c r="AJ969" s="564"/>
      <c r="AK969" s="564"/>
      <c r="AL969" s="563"/>
      <c r="AM969" s="564"/>
      <c r="AN969" s="564"/>
      <c r="AO969" s="564"/>
      <c r="AP969" s="564"/>
      <c r="AQ969" s="564"/>
      <c r="AR969" s="564"/>
      <c r="AS969" s="564"/>
      <c r="AT969" s="401"/>
      <c r="AU969" s="399"/>
      <c r="AV969" s="617"/>
      <c r="AW969" s="401"/>
      <c r="AX969" s="401"/>
      <c r="AY969" s="341"/>
      <c r="AZ969" s="341"/>
      <c r="BA969" s="341"/>
      <c r="BB969" s="341"/>
      <c r="BC969" s="341"/>
      <c r="BD969" s="401"/>
      <c r="BE969" s="341"/>
      <c r="BF969" s="341"/>
      <c r="BG969" s="402"/>
      <c r="BH969" s="403"/>
      <c r="BI969" s="405"/>
      <c r="BJ969" s="405"/>
      <c r="BK969" s="405"/>
      <c r="BL969" s="405"/>
      <c r="BM969" s="514"/>
    </row>
    <row r="970" ht="18.75" customHeight="1">
      <c r="A970" s="400"/>
      <c r="B970" s="341"/>
      <c r="C970" s="559"/>
      <c r="D970" s="341"/>
      <c r="E970" s="638"/>
      <c r="F970" s="393"/>
      <c r="G970" s="341"/>
      <c r="H970" s="341"/>
      <c r="I970" s="341"/>
      <c r="J970" s="341"/>
      <c r="K970" s="341"/>
      <c r="L970" s="341"/>
      <c r="M970" s="394"/>
      <c r="N970" s="341"/>
      <c r="O970" s="341"/>
      <c r="P970" s="341"/>
      <c r="Q970" s="341"/>
      <c r="R970" s="341"/>
      <c r="S970" s="341"/>
      <c r="T970" s="341"/>
      <c r="U970" s="341"/>
      <c r="V970" s="342"/>
      <c r="W970" s="342"/>
      <c r="X970" s="341" t="str">
        <f t="shared" si="2"/>
        <v/>
      </c>
      <c r="Y970" s="341"/>
      <c r="Z970" s="341"/>
      <c r="AA970" s="341"/>
      <c r="AB970" s="341"/>
      <c r="AC970" s="401"/>
      <c r="AD970" s="563"/>
      <c r="AE970" s="564"/>
      <c r="AF970" s="564"/>
      <c r="AG970" s="564"/>
      <c r="AH970" s="564"/>
      <c r="AI970" s="564"/>
      <c r="AJ970" s="564"/>
      <c r="AK970" s="564"/>
      <c r="AL970" s="563"/>
      <c r="AM970" s="564"/>
      <c r="AN970" s="564"/>
      <c r="AO970" s="564"/>
      <c r="AP970" s="564"/>
      <c r="AQ970" s="564"/>
      <c r="AR970" s="564"/>
      <c r="AS970" s="564"/>
      <c r="AT970" s="401"/>
      <c r="AU970" s="399"/>
      <c r="AV970" s="617"/>
      <c r="AW970" s="401"/>
      <c r="AX970" s="401"/>
      <c r="AY970" s="341"/>
      <c r="AZ970" s="341"/>
      <c r="BA970" s="341"/>
      <c r="BB970" s="341"/>
      <c r="BC970" s="341"/>
      <c r="BD970" s="401"/>
      <c r="BE970" s="341"/>
      <c r="BF970" s="341"/>
      <c r="BG970" s="402"/>
      <c r="BH970" s="403"/>
      <c r="BI970" s="405"/>
      <c r="BJ970" s="405"/>
      <c r="BK970" s="405"/>
      <c r="BL970" s="405"/>
      <c r="BM970" s="514"/>
    </row>
    <row r="971" ht="18.75" customHeight="1">
      <c r="A971" s="400"/>
      <c r="B971" s="341"/>
      <c r="C971" s="559"/>
      <c r="D971" s="341"/>
      <c r="E971" s="638"/>
      <c r="F971" s="393"/>
      <c r="G971" s="341"/>
      <c r="H971" s="341"/>
      <c r="I971" s="341"/>
      <c r="J971" s="341"/>
      <c r="K971" s="341"/>
      <c r="L971" s="341"/>
      <c r="M971" s="394"/>
      <c r="N971" s="341"/>
      <c r="O971" s="341"/>
      <c r="P971" s="341"/>
      <c r="Q971" s="341"/>
      <c r="R971" s="341"/>
      <c r="S971" s="341"/>
      <c r="T971" s="341"/>
      <c r="U971" s="341"/>
      <c r="V971" s="342"/>
      <c r="W971" s="342"/>
      <c r="X971" s="341" t="str">
        <f t="shared" si="2"/>
        <v/>
      </c>
      <c r="Y971" s="341"/>
      <c r="Z971" s="341"/>
      <c r="AA971" s="341"/>
      <c r="AB971" s="341"/>
      <c r="AC971" s="401"/>
      <c r="AD971" s="563"/>
      <c r="AE971" s="564"/>
      <c r="AF971" s="564"/>
      <c r="AG971" s="564"/>
      <c r="AH971" s="564"/>
      <c r="AI971" s="564"/>
      <c r="AJ971" s="564"/>
      <c r="AK971" s="564"/>
      <c r="AL971" s="563"/>
      <c r="AM971" s="564"/>
      <c r="AN971" s="564"/>
      <c r="AO971" s="564"/>
      <c r="AP971" s="564"/>
      <c r="AQ971" s="564"/>
      <c r="AR971" s="564"/>
      <c r="AS971" s="564"/>
      <c r="AT971" s="401"/>
      <c r="AU971" s="399"/>
      <c r="AV971" s="617"/>
      <c r="AW971" s="401"/>
      <c r="AX971" s="401"/>
      <c r="AY971" s="341"/>
      <c r="AZ971" s="341"/>
      <c r="BA971" s="341"/>
      <c r="BB971" s="341"/>
      <c r="BC971" s="341"/>
      <c r="BD971" s="401"/>
      <c r="BE971" s="341"/>
      <c r="BF971" s="341"/>
      <c r="BG971" s="402"/>
      <c r="BH971" s="403"/>
      <c r="BI971" s="405"/>
      <c r="BJ971" s="405"/>
      <c r="BK971" s="405"/>
      <c r="BL971" s="405"/>
      <c r="BM971" s="514"/>
    </row>
    <row r="972" ht="18.75" customHeight="1">
      <c r="A972" s="400"/>
      <c r="B972" s="341"/>
      <c r="C972" s="559"/>
      <c r="D972" s="341"/>
      <c r="E972" s="638"/>
      <c r="F972" s="393"/>
      <c r="G972" s="341"/>
      <c r="H972" s="341"/>
      <c r="I972" s="341"/>
      <c r="J972" s="341"/>
      <c r="K972" s="341"/>
      <c r="L972" s="341"/>
      <c r="M972" s="394"/>
      <c r="N972" s="341"/>
      <c r="O972" s="341"/>
      <c r="P972" s="341"/>
      <c r="Q972" s="341"/>
      <c r="R972" s="341"/>
      <c r="S972" s="341"/>
      <c r="T972" s="341"/>
      <c r="U972" s="341"/>
      <c r="V972" s="342"/>
      <c r="W972" s="342"/>
      <c r="X972" s="341" t="str">
        <f t="shared" si="2"/>
        <v/>
      </c>
      <c r="Y972" s="341"/>
      <c r="Z972" s="341"/>
      <c r="AA972" s="341"/>
      <c r="AB972" s="341"/>
      <c r="AC972" s="401"/>
      <c r="AD972" s="563"/>
      <c r="AE972" s="564"/>
      <c r="AF972" s="564"/>
      <c r="AG972" s="564"/>
      <c r="AH972" s="564"/>
      <c r="AI972" s="564"/>
      <c r="AJ972" s="564"/>
      <c r="AK972" s="564"/>
      <c r="AL972" s="563"/>
      <c r="AM972" s="564"/>
      <c r="AN972" s="564"/>
      <c r="AO972" s="564"/>
      <c r="AP972" s="564"/>
      <c r="AQ972" s="564"/>
      <c r="AR972" s="564"/>
      <c r="AS972" s="564"/>
      <c r="AT972" s="401"/>
      <c r="AU972" s="399"/>
      <c r="AV972" s="617"/>
      <c r="AW972" s="401"/>
      <c r="AX972" s="401"/>
      <c r="AY972" s="341"/>
      <c r="AZ972" s="341"/>
      <c r="BA972" s="341"/>
      <c r="BB972" s="341"/>
      <c r="BC972" s="341"/>
      <c r="BD972" s="401"/>
      <c r="BE972" s="341"/>
      <c r="BF972" s="341"/>
      <c r="BG972" s="402"/>
      <c r="BH972" s="403"/>
      <c r="BI972" s="405"/>
      <c r="BJ972" s="405"/>
      <c r="BK972" s="405"/>
      <c r="BL972" s="405"/>
      <c r="BM972" s="514"/>
    </row>
    <row r="973" ht="18.75" customHeight="1">
      <c r="A973" s="400"/>
      <c r="B973" s="341"/>
      <c r="C973" s="559"/>
      <c r="D973" s="341"/>
      <c r="E973" s="638"/>
      <c r="F973" s="393"/>
      <c r="G973" s="341"/>
      <c r="H973" s="341"/>
      <c r="I973" s="341"/>
      <c r="J973" s="341"/>
      <c r="K973" s="341"/>
      <c r="L973" s="341"/>
      <c r="M973" s="394"/>
      <c r="N973" s="341"/>
      <c r="O973" s="341"/>
      <c r="P973" s="341"/>
      <c r="Q973" s="341"/>
      <c r="R973" s="341"/>
      <c r="S973" s="341"/>
      <c r="T973" s="341"/>
      <c r="U973" s="341"/>
      <c r="V973" s="342"/>
      <c r="W973" s="342"/>
      <c r="X973" s="341" t="str">
        <f t="shared" si="2"/>
        <v/>
      </c>
      <c r="Y973" s="341"/>
      <c r="Z973" s="341"/>
      <c r="AA973" s="341"/>
      <c r="AB973" s="341"/>
      <c r="AC973" s="401"/>
      <c r="AD973" s="563"/>
      <c r="AE973" s="564"/>
      <c r="AF973" s="564"/>
      <c r="AG973" s="564"/>
      <c r="AH973" s="564"/>
      <c r="AI973" s="564"/>
      <c r="AJ973" s="564"/>
      <c r="AK973" s="564"/>
      <c r="AL973" s="563"/>
      <c r="AM973" s="564"/>
      <c r="AN973" s="564"/>
      <c r="AO973" s="564"/>
      <c r="AP973" s="564"/>
      <c r="AQ973" s="564"/>
      <c r="AR973" s="564"/>
      <c r="AS973" s="564"/>
      <c r="AT973" s="401"/>
      <c r="AU973" s="399"/>
      <c r="AV973" s="617"/>
      <c r="AW973" s="401"/>
      <c r="AX973" s="401"/>
      <c r="AY973" s="341"/>
      <c r="AZ973" s="341"/>
      <c r="BA973" s="341"/>
      <c r="BB973" s="341"/>
      <c r="BC973" s="341"/>
      <c r="BD973" s="401"/>
      <c r="BE973" s="341"/>
      <c r="BF973" s="341"/>
      <c r="BG973" s="402"/>
      <c r="BH973" s="403"/>
      <c r="BI973" s="405"/>
      <c r="BJ973" s="405"/>
      <c r="BK973" s="405"/>
      <c r="BL973" s="405"/>
      <c r="BM973" s="514"/>
    </row>
    <row r="974" ht="18.75" customHeight="1">
      <c r="A974" s="400"/>
      <c r="B974" s="341"/>
      <c r="C974" s="559"/>
      <c r="D974" s="341"/>
      <c r="E974" s="638"/>
      <c r="F974" s="393"/>
      <c r="G974" s="341"/>
      <c r="H974" s="341"/>
      <c r="I974" s="341"/>
      <c r="J974" s="341"/>
      <c r="K974" s="341"/>
      <c r="L974" s="341"/>
      <c r="M974" s="394"/>
      <c r="N974" s="341"/>
      <c r="O974" s="341"/>
      <c r="P974" s="341"/>
      <c r="Q974" s="341"/>
      <c r="R974" s="341"/>
      <c r="S974" s="341"/>
      <c r="T974" s="341"/>
      <c r="U974" s="341"/>
      <c r="V974" s="342"/>
      <c r="W974" s="342"/>
      <c r="X974" s="341" t="str">
        <f t="shared" si="2"/>
        <v/>
      </c>
      <c r="Y974" s="341"/>
      <c r="Z974" s="341"/>
      <c r="AA974" s="341"/>
      <c r="AB974" s="341"/>
      <c r="AC974" s="401"/>
      <c r="AD974" s="563"/>
      <c r="AE974" s="564"/>
      <c r="AF974" s="564"/>
      <c r="AG974" s="564"/>
      <c r="AH974" s="564"/>
      <c r="AI974" s="564"/>
      <c r="AJ974" s="564"/>
      <c r="AK974" s="564"/>
      <c r="AL974" s="563"/>
      <c r="AM974" s="564"/>
      <c r="AN974" s="564"/>
      <c r="AO974" s="564"/>
      <c r="AP974" s="564"/>
      <c r="AQ974" s="564"/>
      <c r="AR974" s="564"/>
      <c r="AS974" s="564"/>
      <c r="AT974" s="401"/>
      <c r="AU974" s="399"/>
      <c r="AV974" s="617"/>
      <c r="AW974" s="401"/>
      <c r="AX974" s="401"/>
      <c r="AY974" s="341"/>
      <c r="AZ974" s="341"/>
      <c r="BA974" s="341"/>
      <c r="BB974" s="341"/>
      <c r="BC974" s="341"/>
      <c r="BD974" s="401"/>
      <c r="BE974" s="341"/>
      <c r="BF974" s="341"/>
      <c r="BG974" s="402"/>
      <c r="BH974" s="403"/>
      <c r="BI974" s="405"/>
      <c r="BJ974" s="405"/>
      <c r="BK974" s="405"/>
      <c r="BL974" s="405"/>
      <c r="BM974" s="514"/>
    </row>
    <row r="975" ht="18.75" customHeight="1">
      <c r="A975" s="400"/>
      <c r="B975" s="341"/>
      <c r="C975" s="559"/>
      <c r="D975" s="341"/>
      <c r="E975" s="638"/>
      <c r="F975" s="393"/>
      <c r="G975" s="341"/>
      <c r="H975" s="341"/>
      <c r="I975" s="341"/>
      <c r="J975" s="341"/>
      <c r="K975" s="341"/>
      <c r="L975" s="341"/>
      <c r="M975" s="394"/>
      <c r="N975" s="341"/>
      <c r="O975" s="341"/>
      <c r="P975" s="341"/>
      <c r="Q975" s="341"/>
      <c r="R975" s="341"/>
      <c r="S975" s="341"/>
      <c r="T975" s="341"/>
      <c r="U975" s="341"/>
      <c r="V975" s="342"/>
      <c r="W975" s="342"/>
      <c r="X975" s="341" t="str">
        <f t="shared" si="2"/>
        <v/>
      </c>
      <c r="Y975" s="341"/>
      <c r="Z975" s="341"/>
      <c r="AA975" s="341"/>
      <c r="AB975" s="341"/>
      <c r="AC975" s="401"/>
      <c r="AD975" s="563"/>
      <c r="AE975" s="564"/>
      <c r="AF975" s="564"/>
      <c r="AG975" s="564"/>
      <c r="AH975" s="564"/>
      <c r="AI975" s="564"/>
      <c r="AJ975" s="564"/>
      <c r="AK975" s="564"/>
      <c r="AL975" s="563"/>
      <c r="AM975" s="564"/>
      <c r="AN975" s="564"/>
      <c r="AO975" s="564"/>
      <c r="AP975" s="564"/>
      <c r="AQ975" s="564"/>
      <c r="AR975" s="564"/>
      <c r="AS975" s="564"/>
      <c r="AT975" s="401"/>
      <c r="AU975" s="399"/>
      <c r="AV975" s="617"/>
      <c r="AW975" s="401"/>
      <c r="AX975" s="401"/>
      <c r="AY975" s="341"/>
      <c r="AZ975" s="341"/>
      <c r="BA975" s="341"/>
      <c r="BB975" s="341"/>
      <c r="BC975" s="341"/>
      <c r="BD975" s="401"/>
      <c r="BE975" s="341"/>
      <c r="BF975" s="341"/>
      <c r="BG975" s="402"/>
      <c r="BH975" s="403"/>
      <c r="BI975" s="405"/>
      <c r="BJ975" s="405"/>
      <c r="BK975" s="405"/>
      <c r="BL975" s="405"/>
      <c r="BM975" s="514"/>
    </row>
    <row r="976" ht="18.75" customHeight="1">
      <c r="A976" s="400"/>
      <c r="B976" s="341"/>
      <c r="C976" s="559"/>
      <c r="D976" s="341"/>
      <c r="E976" s="638"/>
      <c r="F976" s="393"/>
      <c r="G976" s="341"/>
      <c r="H976" s="341"/>
      <c r="I976" s="341"/>
      <c r="J976" s="341"/>
      <c r="K976" s="341"/>
      <c r="L976" s="341"/>
      <c r="M976" s="394"/>
      <c r="N976" s="341"/>
      <c r="O976" s="341"/>
      <c r="P976" s="341"/>
      <c r="Q976" s="341"/>
      <c r="R976" s="341"/>
      <c r="S976" s="341"/>
      <c r="T976" s="341"/>
      <c r="U976" s="341"/>
      <c r="V976" s="342"/>
      <c r="W976" s="342"/>
      <c r="X976" s="341" t="str">
        <f t="shared" si="2"/>
        <v/>
      </c>
      <c r="Y976" s="341"/>
      <c r="Z976" s="341"/>
      <c r="AA976" s="341"/>
      <c r="AB976" s="341"/>
      <c r="AC976" s="401"/>
      <c r="AD976" s="563"/>
      <c r="AE976" s="564"/>
      <c r="AF976" s="564"/>
      <c r="AG976" s="564"/>
      <c r="AH976" s="564"/>
      <c r="AI976" s="564"/>
      <c r="AJ976" s="564"/>
      <c r="AK976" s="564"/>
      <c r="AL976" s="563"/>
      <c r="AM976" s="564"/>
      <c r="AN976" s="564"/>
      <c r="AO976" s="564"/>
      <c r="AP976" s="564"/>
      <c r="AQ976" s="564"/>
      <c r="AR976" s="564"/>
      <c r="AS976" s="564"/>
      <c r="AT976" s="401"/>
      <c r="AU976" s="399"/>
      <c r="AV976" s="617"/>
      <c r="AW976" s="401"/>
      <c r="AX976" s="401"/>
      <c r="AY976" s="341"/>
      <c r="AZ976" s="341"/>
      <c r="BA976" s="341"/>
      <c r="BB976" s="341"/>
      <c r="BC976" s="341"/>
      <c r="BD976" s="401"/>
      <c r="BE976" s="341"/>
      <c r="BF976" s="341"/>
      <c r="BG976" s="402"/>
      <c r="BH976" s="403"/>
      <c r="BI976" s="405"/>
      <c r="BJ976" s="405"/>
      <c r="BK976" s="405"/>
      <c r="BL976" s="405"/>
      <c r="BM976" s="514"/>
    </row>
    <row r="977" ht="18.75" customHeight="1">
      <c r="A977" s="400"/>
      <c r="B977" s="341"/>
      <c r="C977" s="559"/>
      <c r="D977" s="341"/>
      <c r="E977" s="638"/>
      <c r="F977" s="393"/>
      <c r="G977" s="341"/>
      <c r="H977" s="341"/>
      <c r="I977" s="341"/>
      <c r="J977" s="341"/>
      <c r="K977" s="341"/>
      <c r="L977" s="341"/>
      <c r="M977" s="394"/>
      <c r="N977" s="341"/>
      <c r="O977" s="341"/>
      <c r="P977" s="341"/>
      <c r="Q977" s="341"/>
      <c r="R977" s="341"/>
      <c r="S977" s="341"/>
      <c r="T977" s="341"/>
      <c r="U977" s="341"/>
      <c r="V977" s="342"/>
      <c r="W977" s="342"/>
      <c r="X977" s="341" t="str">
        <f t="shared" si="2"/>
        <v/>
      </c>
      <c r="Y977" s="341"/>
      <c r="Z977" s="341"/>
      <c r="AA977" s="341"/>
      <c r="AB977" s="341"/>
      <c r="AC977" s="401"/>
      <c r="AD977" s="563"/>
      <c r="AE977" s="564"/>
      <c r="AF977" s="564"/>
      <c r="AG977" s="564"/>
      <c r="AH977" s="564"/>
      <c r="AI977" s="564"/>
      <c r="AJ977" s="564"/>
      <c r="AK977" s="564"/>
      <c r="AL977" s="563"/>
      <c r="AM977" s="564"/>
      <c r="AN977" s="564"/>
      <c r="AO977" s="564"/>
      <c r="AP977" s="564"/>
      <c r="AQ977" s="564"/>
      <c r="AR977" s="564"/>
      <c r="AS977" s="564"/>
      <c r="AT977" s="401"/>
      <c r="AU977" s="399"/>
      <c r="AV977" s="617"/>
      <c r="AW977" s="401"/>
      <c r="AX977" s="401"/>
      <c r="AY977" s="341"/>
      <c r="AZ977" s="341"/>
      <c r="BA977" s="341"/>
      <c r="BB977" s="341"/>
      <c r="BC977" s="341"/>
      <c r="BD977" s="401"/>
      <c r="BE977" s="341"/>
      <c r="BF977" s="341"/>
      <c r="BG977" s="402"/>
      <c r="BH977" s="403"/>
      <c r="BI977" s="405"/>
      <c r="BJ977" s="405"/>
      <c r="BK977" s="405"/>
      <c r="BL977" s="405"/>
      <c r="BM977" s="514"/>
    </row>
    <row r="978" ht="18.75" customHeight="1">
      <c r="A978" s="400"/>
      <c r="B978" s="341"/>
      <c r="C978" s="559"/>
      <c r="D978" s="341"/>
      <c r="E978" s="638"/>
      <c r="F978" s="393"/>
      <c r="G978" s="341"/>
      <c r="H978" s="341"/>
      <c r="I978" s="341"/>
      <c r="J978" s="341"/>
      <c r="K978" s="341"/>
      <c r="L978" s="341"/>
      <c r="M978" s="394"/>
      <c r="N978" s="341"/>
      <c r="O978" s="341"/>
      <c r="P978" s="341"/>
      <c r="Q978" s="341"/>
      <c r="R978" s="341"/>
      <c r="S978" s="341"/>
      <c r="T978" s="341"/>
      <c r="U978" s="341"/>
      <c r="V978" s="342"/>
      <c r="W978" s="342"/>
      <c r="X978" s="341" t="str">
        <f t="shared" si="2"/>
        <v/>
      </c>
      <c r="Y978" s="341"/>
      <c r="Z978" s="341"/>
      <c r="AA978" s="341"/>
      <c r="AB978" s="341"/>
      <c r="AC978" s="401"/>
      <c r="AD978" s="563"/>
      <c r="AE978" s="564"/>
      <c r="AF978" s="564"/>
      <c r="AG978" s="564"/>
      <c r="AH978" s="564"/>
      <c r="AI978" s="564"/>
      <c r="AJ978" s="564"/>
      <c r="AK978" s="564"/>
      <c r="AL978" s="563"/>
      <c r="AM978" s="564"/>
      <c r="AN978" s="564"/>
      <c r="AO978" s="564"/>
      <c r="AP978" s="564"/>
      <c r="AQ978" s="564"/>
      <c r="AR978" s="564"/>
      <c r="AS978" s="564"/>
      <c r="AT978" s="401"/>
      <c r="AU978" s="399"/>
      <c r="AV978" s="617"/>
      <c r="AW978" s="401"/>
      <c r="AX978" s="401"/>
      <c r="AY978" s="341"/>
      <c r="AZ978" s="341"/>
      <c r="BA978" s="341"/>
      <c r="BB978" s="341"/>
      <c r="BC978" s="341"/>
      <c r="BD978" s="401"/>
      <c r="BE978" s="341"/>
      <c r="BF978" s="341"/>
      <c r="BG978" s="402"/>
      <c r="BH978" s="403"/>
      <c r="BI978" s="405"/>
      <c r="BJ978" s="405"/>
      <c r="BK978" s="405"/>
      <c r="BL978" s="405"/>
      <c r="BM978" s="514"/>
    </row>
    <row r="979" ht="18.75" customHeight="1">
      <c r="A979" s="400"/>
      <c r="B979" s="341"/>
      <c r="C979" s="559"/>
      <c r="D979" s="341"/>
      <c r="E979" s="638"/>
      <c r="F979" s="393"/>
      <c r="G979" s="341"/>
      <c r="H979" s="341"/>
      <c r="I979" s="341"/>
      <c r="J979" s="341"/>
      <c r="K979" s="341"/>
      <c r="L979" s="341"/>
      <c r="M979" s="394"/>
      <c r="N979" s="341"/>
      <c r="O979" s="341"/>
      <c r="P979" s="341"/>
      <c r="Q979" s="341"/>
      <c r="R979" s="341"/>
      <c r="S979" s="341"/>
      <c r="T979" s="341"/>
      <c r="U979" s="341"/>
      <c r="V979" s="342"/>
      <c r="W979" s="342"/>
      <c r="X979" s="341" t="str">
        <f t="shared" si="2"/>
        <v/>
      </c>
      <c r="Y979" s="341"/>
      <c r="Z979" s="341"/>
      <c r="AA979" s="341"/>
      <c r="AB979" s="341"/>
      <c r="AC979" s="401"/>
      <c r="AD979" s="563"/>
      <c r="AE979" s="564"/>
      <c r="AF979" s="564"/>
      <c r="AG979" s="564"/>
      <c r="AH979" s="564"/>
      <c r="AI979" s="564"/>
      <c r="AJ979" s="564"/>
      <c r="AK979" s="564"/>
      <c r="AL979" s="563"/>
      <c r="AM979" s="564"/>
      <c r="AN979" s="564"/>
      <c r="AO979" s="564"/>
      <c r="AP979" s="564"/>
      <c r="AQ979" s="564"/>
      <c r="AR979" s="564"/>
      <c r="AS979" s="564"/>
      <c r="AT979" s="401"/>
      <c r="AU979" s="399"/>
      <c r="AV979" s="617"/>
      <c r="AW979" s="401"/>
      <c r="AX979" s="401"/>
      <c r="AY979" s="341"/>
      <c r="AZ979" s="341"/>
      <c r="BA979" s="341"/>
      <c r="BB979" s="341"/>
      <c r="BC979" s="341"/>
      <c r="BD979" s="401"/>
      <c r="BE979" s="341"/>
      <c r="BF979" s="341"/>
      <c r="BG979" s="402"/>
      <c r="BH979" s="403"/>
      <c r="BI979" s="405"/>
      <c r="BJ979" s="405"/>
      <c r="BK979" s="405"/>
      <c r="BL979" s="405"/>
      <c r="BM979" s="514"/>
    </row>
    <row r="980" ht="18.75" customHeight="1">
      <c r="A980" s="400"/>
      <c r="B980" s="341"/>
      <c r="C980" s="559"/>
      <c r="D980" s="341"/>
      <c r="E980" s="638"/>
      <c r="F980" s="393"/>
      <c r="G980" s="341"/>
      <c r="H980" s="341"/>
      <c r="I980" s="341"/>
      <c r="J980" s="341"/>
      <c r="K980" s="341"/>
      <c r="L980" s="341"/>
      <c r="M980" s="394"/>
      <c r="N980" s="341"/>
      <c r="O980" s="341"/>
      <c r="P980" s="341"/>
      <c r="Q980" s="341"/>
      <c r="R980" s="341"/>
      <c r="S980" s="341"/>
      <c r="T980" s="341"/>
      <c r="U980" s="341"/>
      <c r="V980" s="342"/>
      <c r="W980" s="342"/>
      <c r="X980" s="341" t="str">
        <f t="shared" si="2"/>
        <v/>
      </c>
      <c r="Y980" s="341"/>
      <c r="Z980" s="341"/>
      <c r="AA980" s="341"/>
      <c r="AB980" s="341"/>
      <c r="AC980" s="401"/>
      <c r="AD980" s="563"/>
      <c r="AE980" s="564"/>
      <c r="AF980" s="564"/>
      <c r="AG980" s="564"/>
      <c r="AH980" s="564"/>
      <c r="AI980" s="564"/>
      <c r="AJ980" s="564"/>
      <c r="AK980" s="564"/>
      <c r="AL980" s="563"/>
      <c r="AM980" s="564"/>
      <c r="AN980" s="564"/>
      <c r="AO980" s="564"/>
      <c r="AP980" s="564"/>
      <c r="AQ980" s="564"/>
      <c r="AR980" s="564"/>
      <c r="AS980" s="564"/>
      <c r="AT980" s="401"/>
      <c r="AU980" s="399"/>
      <c r="AV980" s="617"/>
      <c r="AW980" s="401"/>
      <c r="AX980" s="401"/>
      <c r="AY980" s="341"/>
      <c r="AZ980" s="341"/>
      <c r="BA980" s="341"/>
      <c r="BB980" s="341"/>
      <c r="BC980" s="341"/>
      <c r="BD980" s="401"/>
      <c r="BE980" s="341"/>
      <c r="BF980" s="341"/>
      <c r="BG980" s="402"/>
      <c r="BH980" s="403"/>
      <c r="BI980" s="405"/>
      <c r="BJ980" s="405"/>
      <c r="BK980" s="405"/>
      <c r="BL980" s="405"/>
      <c r="BM980" s="514"/>
    </row>
    <row r="981" ht="18.75" customHeight="1">
      <c r="A981" s="400"/>
      <c r="B981" s="341"/>
      <c r="C981" s="559"/>
      <c r="D981" s="341"/>
      <c r="E981" s="638"/>
      <c r="F981" s="393"/>
      <c r="G981" s="341"/>
      <c r="H981" s="341"/>
      <c r="I981" s="341"/>
      <c r="J981" s="341"/>
      <c r="K981" s="341"/>
      <c r="L981" s="341"/>
      <c r="M981" s="394"/>
      <c r="N981" s="341"/>
      <c r="O981" s="341"/>
      <c r="P981" s="341"/>
      <c r="Q981" s="341"/>
      <c r="R981" s="341"/>
      <c r="S981" s="341"/>
      <c r="T981" s="341"/>
      <c r="U981" s="341"/>
      <c r="V981" s="342"/>
      <c r="W981" s="342"/>
      <c r="X981" s="341" t="str">
        <f t="shared" si="2"/>
        <v/>
      </c>
      <c r="Y981" s="341"/>
      <c r="Z981" s="341"/>
      <c r="AA981" s="341"/>
      <c r="AB981" s="341"/>
      <c r="AC981" s="401"/>
      <c r="AD981" s="563"/>
      <c r="AE981" s="564"/>
      <c r="AF981" s="564"/>
      <c r="AG981" s="564"/>
      <c r="AH981" s="564"/>
      <c r="AI981" s="564"/>
      <c r="AJ981" s="564"/>
      <c r="AK981" s="564"/>
      <c r="AL981" s="563"/>
      <c r="AM981" s="564"/>
      <c r="AN981" s="564"/>
      <c r="AO981" s="564"/>
      <c r="AP981" s="564"/>
      <c r="AQ981" s="564"/>
      <c r="AR981" s="564"/>
      <c r="AS981" s="564"/>
      <c r="AT981" s="401"/>
      <c r="AU981" s="399"/>
      <c r="AV981" s="617"/>
      <c r="AW981" s="401"/>
      <c r="AX981" s="401"/>
      <c r="AY981" s="341"/>
      <c r="AZ981" s="341"/>
      <c r="BA981" s="341"/>
      <c r="BB981" s="341"/>
      <c r="BC981" s="341"/>
      <c r="BD981" s="401"/>
      <c r="BE981" s="341"/>
      <c r="BF981" s="341"/>
      <c r="BG981" s="402"/>
      <c r="BH981" s="403"/>
      <c r="BI981" s="405"/>
      <c r="BJ981" s="405"/>
      <c r="BK981" s="405"/>
      <c r="BL981" s="405"/>
      <c r="BM981" s="514"/>
    </row>
    <row r="982" ht="18.75" customHeight="1">
      <c r="A982" s="400"/>
      <c r="B982" s="341"/>
      <c r="C982" s="559"/>
      <c r="D982" s="341"/>
      <c r="E982" s="638"/>
      <c r="F982" s="393"/>
      <c r="G982" s="341"/>
      <c r="H982" s="341"/>
      <c r="I982" s="341"/>
      <c r="J982" s="341"/>
      <c r="K982" s="341"/>
      <c r="L982" s="341"/>
      <c r="M982" s="394"/>
      <c r="N982" s="341"/>
      <c r="O982" s="341"/>
      <c r="P982" s="341"/>
      <c r="Q982" s="341"/>
      <c r="R982" s="341"/>
      <c r="S982" s="341"/>
      <c r="T982" s="341"/>
      <c r="U982" s="341"/>
      <c r="V982" s="342"/>
      <c r="W982" s="342"/>
      <c r="X982" s="341" t="str">
        <f t="shared" si="2"/>
        <v/>
      </c>
      <c r="Y982" s="341"/>
      <c r="Z982" s="341"/>
      <c r="AA982" s="341"/>
      <c r="AB982" s="341"/>
      <c r="AC982" s="401"/>
      <c r="AD982" s="563"/>
      <c r="AE982" s="564"/>
      <c r="AF982" s="564"/>
      <c r="AG982" s="564"/>
      <c r="AH982" s="564"/>
      <c r="AI982" s="564"/>
      <c r="AJ982" s="564"/>
      <c r="AK982" s="564"/>
      <c r="AL982" s="563"/>
      <c r="AM982" s="564"/>
      <c r="AN982" s="564"/>
      <c r="AO982" s="564"/>
      <c r="AP982" s="564"/>
      <c r="AQ982" s="564"/>
      <c r="AR982" s="564"/>
      <c r="AS982" s="564"/>
      <c r="AT982" s="401"/>
      <c r="AU982" s="399"/>
      <c r="AV982" s="617"/>
      <c r="AW982" s="401"/>
      <c r="AX982" s="401"/>
      <c r="AY982" s="341"/>
      <c r="AZ982" s="341"/>
      <c r="BA982" s="341"/>
      <c r="BB982" s="341"/>
      <c r="BC982" s="341"/>
      <c r="BD982" s="401"/>
      <c r="BE982" s="341"/>
      <c r="BF982" s="341"/>
      <c r="BG982" s="402"/>
      <c r="BH982" s="403"/>
      <c r="BI982" s="405"/>
      <c r="BJ982" s="405"/>
      <c r="BK982" s="405"/>
      <c r="BL982" s="405"/>
      <c r="BM982" s="514"/>
    </row>
    <row r="983" ht="18.75" customHeight="1">
      <c r="A983" s="400"/>
      <c r="B983" s="341"/>
      <c r="C983" s="559"/>
      <c r="D983" s="341"/>
      <c r="E983" s="638"/>
      <c r="F983" s="393"/>
      <c r="G983" s="341"/>
      <c r="H983" s="341"/>
      <c r="I983" s="341"/>
      <c r="J983" s="341"/>
      <c r="K983" s="341"/>
      <c r="L983" s="341"/>
      <c r="M983" s="394"/>
      <c r="N983" s="341"/>
      <c r="O983" s="341"/>
      <c r="P983" s="341"/>
      <c r="Q983" s="341"/>
      <c r="R983" s="341"/>
      <c r="S983" s="341"/>
      <c r="T983" s="341"/>
      <c r="U983" s="341"/>
      <c r="V983" s="342"/>
      <c r="W983" s="342"/>
      <c r="X983" s="341" t="str">
        <f t="shared" si="2"/>
        <v/>
      </c>
      <c r="Y983" s="341"/>
      <c r="Z983" s="341"/>
      <c r="AA983" s="341"/>
      <c r="AB983" s="341"/>
      <c r="AC983" s="401"/>
      <c r="AD983" s="563"/>
      <c r="AE983" s="564"/>
      <c r="AF983" s="564"/>
      <c r="AG983" s="564"/>
      <c r="AH983" s="564"/>
      <c r="AI983" s="564"/>
      <c r="AJ983" s="564"/>
      <c r="AK983" s="564"/>
      <c r="AL983" s="563"/>
      <c r="AM983" s="564"/>
      <c r="AN983" s="564"/>
      <c r="AO983" s="564"/>
      <c r="AP983" s="564"/>
      <c r="AQ983" s="564"/>
      <c r="AR983" s="564"/>
      <c r="AS983" s="564"/>
      <c r="AT983" s="401"/>
      <c r="AU983" s="399"/>
      <c r="AV983" s="617"/>
      <c r="AW983" s="401"/>
      <c r="AX983" s="401"/>
      <c r="AY983" s="341"/>
      <c r="AZ983" s="341"/>
      <c r="BA983" s="341"/>
      <c r="BB983" s="341"/>
      <c r="BC983" s="341"/>
      <c r="BD983" s="401"/>
      <c r="BE983" s="341"/>
      <c r="BF983" s="341"/>
      <c r="BG983" s="402"/>
      <c r="BH983" s="403"/>
      <c r="BI983" s="405"/>
      <c r="BJ983" s="405"/>
      <c r="BK983" s="405"/>
      <c r="BL983" s="405"/>
      <c r="BM983" s="514"/>
    </row>
    <row r="984" ht="18.75" customHeight="1">
      <c r="A984" s="400"/>
      <c r="B984" s="341"/>
      <c r="C984" s="559"/>
      <c r="D984" s="341"/>
      <c r="E984" s="638"/>
      <c r="F984" s="393"/>
      <c r="G984" s="341"/>
      <c r="H984" s="341"/>
      <c r="I984" s="341"/>
      <c r="J984" s="341"/>
      <c r="K984" s="341"/>
      <c r="L984" s="341"/>
      <c r="M984" s="394"/>
      <c r="N984" s="341"/>
      <c r="O984" s="341"/>
      <c r="P984" s="341"/>
      <c r="Q984" s="341"/>
      <c r="R984" s="341"/>
      <c r="S984" s="341"/>
      <c r="T984" s="341"/>
      <c r="U984" s="341"/>
      <c r="V984" s="342"/>
      <c r="W984" s="342"/>
      <c r="X984" s="341" t="str">
        <f t="shared" si="2"/>
        <v/>
      </c>
      <c r="Y984" s="341"/>
      <c r="Z984" s="341"/>
      <c r="AA984" s="341"/>
      <c r="AB984" s="341"/>
      <c r="AC984" s="401"/>
      <c r="AD984" s="563"/>
      <c r="AE984" s="564"/>
      <c r="AF984" s="564"/>
      <c r="AG984" s="564"/>
      <c r="AH984" s="564"/>
      <c r="AI984" s="564"/>
      <c r="AJ984" s="564"/>
      <c r="AK984" s="564"/>
      <c r="AL984" s="563"/>
      <c r="AM984" s="564"/>
      <c r="AN984" s="564"/>
      <c r="AO984" s="564"/>
      <c r="AP984" s="564"/>
      <c r="AQ984" s="564"/>
      <c r="AR984" s="564"/>
      <c r="AS984" s="564"/>
      <c r="AT984" s="401"/>
      <c r="AU984" s="399"/>
      <c r="AV984" s="617"/>
      <c r="AW984" s="401"/>
      <c r="AX984" s="401"/>
      <c r="AY984" s="341"/>
      <c r="AZ984" s="341"/>
      <c r="BA984" s="341"/>
      <c r="BB984" s="341"/>
      <c r="BC984" s="341"/>
      <c r="BD984" s="401"/>
      <c r="BE984" s="341"/>
      <c r="BF984" s="341"/>
      <c r="BG984" s="402"/>
      <c r="BH984" s="403"/>
      <c r="BI984" s="405"/>
      <c r="BJ984" s="405"/>
      <c r="BK984" s="405"/>
      <c r="BL984" s="405"/>
      <c r="BM984" s="514"/>
    </row>
    <row r="985" ht="18.75" customHeight="1">
      <c r="A985" s="400"/>
      <c r="B985" s="341"/>
      <c r="C985" s="559"/>
      <c r="D985" s="341"/>
      <c r="E985" s="638"/>
      <c r="F985" s="393"/>
      <c r="G985" s="341"/>
      <c r="H985" s="341"/>
      <c r="I985" s="341"/>
      <c r="J985" s="341"/>
      <c r="K985" s="341"/>
      <c r="L985" s="341"/>
      <c r="M985" s="394"/>
      <c r="N985" s="341"/>
      <c r="O985" s="341"/>
      <c r="P985" s="341"/>
      <c r="Q985" s="341"/>
      <c r="R985" s="341"/>
      <c r="S985" s="341"/>
      <c r="T985" s="341"/>
      <c r="U985" s="341"/>
      <c r="V985" s="342"/>
      <c r="W985" s="342"/>
      <c r="X985" s="341" t="str">
        <f t="shared" si="2"/>
        <v/>
      </c>
      <c r="Y985" s="341"/>
      <c r="Z985" s="341"/>
      <c r="AA985" s="341"/>
      <c r="AB985" s="341"/>
      <c r="AC985" s="401"/>
      <c r="AD985" s="563"/>
      <c r="AE985" s="564"/>
      <c r="AF985" s="564"/>
      <c r="AG985" s="564"/>
      <c r="AH985" s="564"/>
      <c r="AI985" s="564"/>
      <c r="AJ985" s="564"/>
      <c r="AK985" s="564"/>
      <c r="AL985" s="563"/>
      <c r="AM985" s="564"/>
      <c r="AN985" s="564"/>
      <c r="AO985" s="564"/>
      <c r="AP985" s="564"/>
      <c r="AQ985" s="564"/>
      <c r="AR985" s="564"/>
      <c r="AS985" s="564"/>
      <c r="AT985" s="401"/>
      <c r="AU985" s="399"/>
      <c r="AV985" s="617"/>
      <c r="AW985" s="401"/>
      <c r="AX985" s="401"/>
      <c r="AY985" s="341"/>
      <c r="AZ985" s="341"/>
      <c r="BA985" s="341"/>
      <c r="BB985" s="341"/>
      <c r="BC985" s="341"/>
      <c r="BD985" s="401"/>
      <c r="BE985" s="341"/>
      <c r="BF985" s="341"/>
      <c r="BG985" s="402"/>
      <c r="BH985" s="403"/>
      <c r="BI985" s="405"/>
      <c r="BJ985" s="405"/>
      <c r="BK985" s="405"/>
      <c r="BL985" s="405"/>
      <c r="BM985" s="514"/>
    </row>
    <row r="986" ht="18.75" customHeight="1">
      <c r="A986" s="400"/>
      <c r="B986" s="341"/>
      <c r="C986" s="559"/>
      <c r="D986" s="341"/>
      <c r="E986" s="638"/>
      <c r="F986" s="393"/>
      <c r="G986" s="341"/>
      <c r="H986" s="341"/>
      <c r="I986" s="341"/>
      <c r="J986" s="341"/>
      <c r="K986" s="341"/>
      <c r="L986" s="341"/>
      <c r="M986" s="394"/>
      <c r="N986" s="341"/>
      <c r="O986" s="341"/>
      <c r="P986" s="341"/>
      <c r="Q986" s="341"/>
      <c r="R986" s="341"/>
      <c r="S986" s="341"/>
      <c r="T986" s="341"/>
      <c r="U986" s="341"/>
      <c r="V986" s="342"/>
      <c r="W986" s="342"/>
      <c r="X986" s="341" t="str">
        <f t="shared" si="2"/>
        <v/>
      </c>
      <c r="Y986" s="341"/>
      <c r="Z986" s="341"/>
      <c r="AA986" s="341"/>
      <c r="AB986" s="341"/>
      <c r="AC986" s="401"/>
      <c r="AD986" s="563"/>
      <c r="AE986" s="564"/>
      <c r="AF986" s="564"/>
      <c r="AG986" s="564"/>
      <c r="AH986" s="564"/>
      <c r="AI986" s="564"/>
      <c r="AJ986" s="564"/>
      <c r="AK986" s="564"/>
      <c r="AL986" s="563"/>
      <c r="AM986" s="564"/>
      <c r="AN986" s="564"/>
      <c r="AO986" s="564"/>
      <c r="AP986" s="564"/>
      <c r="AQ986" s="564"/>
      <c r="AR986" s="564"/>
      <c r="AS986" s="564"/>
      <c r="AT986" s="401"/>
      <c r="AU986" s="399"/>
      <c r="AV986" s="617"/>
      <c r="AW986" s="401"/>
      <c r="AX986" s="401"/>
      <c r="AY986" s="341"/>
      <c r="AZ986" s="341"/>
      <c r="BA986" s="341"/>
      <c r="BB986" s="341"/>
      <c r="BC986" s="341"/>
      <c r="BD986" s="401"/>
      <c r="BE986" s="341"/>
      <c r="BF986" s="341"/>
      <c r="BG986" s="402"/>
      <c r="BH986" s="403"/>
      <c r="BI986" s="405"/>
      <c r="BJ986" s="405"/>
      <c r="BK986" s="405"/>
      <c r="BL986" s="405"/>
      <c r="BM986" s="514"/>
    </row>
    <row r="987" ht="18.75" customHeight="1">
      <c r="A987" s="400"/>
      <c r="B987" s="341"/>
      <c r="C987" s="559"/>
      <c r="D987" s="341"/>
      <c r="E987" s="638"/>
      <c r="F987" s="393"/>
      <c r="G987" s="341"/>
      <c r="H987" s="341"/>
      <c r="I987" s="341"/>
      <c r="J987" s="341"/>
      <c r="K987" s="341"/>
      <c r="L987" s="341"/>
      <c r="M987" s="394"/>
      <c r="N987" s="341"/>
      <c r="O987" s="341"/>
      <c r="P987" s="341"/>
      <c r="Q987" s="341"/>
      <c r="R987" s="341"/>
      <c r="S987" s="341"/>
      <c r="T987" s="341"/>
      <c r="U987" s="341"/>
      <c r="V987" s="342"/>
      <c r="W987" s="342"/>
      <c r="X987" s="341" t="str">
        <f t="shared" si="2"/>
        <v/>
      </c>
      <c r="Y987" s="341"/>
      <c r="Z987" s="341"/>
      <c r="AA987" s="341"/>
      <c r="AB987" s="341"/>
      <c r="AC987" s="401"/>
      <c r="AD987" s="563"/>
      <c r="AE987" s="564"/>
      <c r="AF987" s="564"/>
      <c r="AG987" s="564"/>
      <c r="AH987" s="564"/>
      <c r="AI987" s="564"/>
      <c r="AJ987" s="564"/>
      <c r="AK987" s="564"/>
      <c r="AL987" s="563"/>
      <c r="AM987" s="564"/>
      <c r="AN987" s="564"/>
      <c r="AO987" s="564"/>
      <c r="AP987" s="564"/>
      <c r="AQ987" s="564"/>
      <c r="AR987" s="564"/>
      <c r="AS987" s="564"/>
      <c r="AT987" s="401"/>
      <c r="AU987" s="399"/>
      <c r="AV987" s="617"/>
      <c r="AW987" s="401"/>
      <c r="AX987" s="401"/>
      <c r="AY987" s="341"/>
      <c r="AZ987" s="341"/>
      <c r="BA987" s="341"/>
      <c r="BB987" s="341"/>
      <c r="BC987" s="341"/>
      <c r="BD987" s="401"/>
      <c r="BE987" s="341"/>
      <c r="BF987" s="341"/>
      <c r="BG987" s="402"/>
      <c r="BH987" s="403"/>
      <c r="BI987" s="405"/>
      <c r="BJ987" s="405"/>
      <c r="BK987" s="405"/>
      <c r="BL987" s="405"/>
      <c r="BM987" s="514"/>
    </row>
    <row r="988" ht="18.75" customHeight="1">
      <c r="A988" s="400"/>
      <c r="B988" s="341"/>
      <c r="C988" s="559"/>
      <c r="D988" s="341"/>
      <c r="E988" s="638"/>
      <c r="F988" s="393"/>
      <c r="G988" s="341"/>
      <c r="H988" s="341"/>
      <c r="I988" s="341"/>
      <c r="J988" s="341"/>
      <c r="K988" s="341"/>
      <c r="L988" s="341"/>
      <c r="M988" s="394"/>
      <c r="N988" s="341"/>
      <c r="O988" s="341"/>
      <c r="P988" s="341"/>
      <c r="Q988" s="341"/>
      <c r="R988" s="341"/>
      <c r="S988" s="341"/>
      <c r="T988" s="341"/>
      <c r="U988" s="341"/>
      <c r="V988" s="342"/>
      <c r="W988" s="342"/>
      <c r="X988" s="341" t="str">
        <f t="shared" si="2"/>
        <v/>
      </c>
      <c r="Y988" s="341"/>
      <c r="Z988" s="341"/>
      <c r="AA988" s="341"/>
      <c r="AB988" s="341"/>
      <c r="AC988" s="401"/>
      <c r="AD988" s="563"/>
      <c r="AE988" s="564"/>
      <c r="AF988" s="564"/>
      <c r="AG988" s="564"/>
      <c r="AH988" s="564"/>
      <c r="AI988" s="564"/>
      <c r="AJ988" s="564"/>
      <c r="AK988" s="564"/>
      <c r="AL988" s="563"/>
      <c r="AM988" s="564"/>
      <c r="AN988" s="564"/>
      <c r="AO988" s="564"/>
      <c r="AP988" s="564"/>
      <c r="AQ988" s="564"/>
      <c r="AR988" s="564"/>
      <c r="AS988" s="564"/>
      <c r="AT988" s="401"/>
      <c r="AU988" s="399"/>
      <c r="AV988" s="617"/>
      <c r="AW988" s="401"/>
      <c r="AX988" s="401"/>
      <c r="AY988" s="341"/>
      <c r="AZ988" s="341"/>
      <c r="BA988" s="341"/>
      <c r="BB988" s="341"/>
      <c r="BC988" s="341"/>
      <c r="BD988" s="401"/>
      <c r="BE988" s="341"/>
      <c r="BF988" s="341"/>
      <c r="BG988" s="402"/>
      <c r="BH988" s="403"/>
      <c r="BI988" s="405"/>
      <c r="BJ988" s="405"/>
      <c r="BK988" s="405"/>
      <c r="BL988" s="405"/>
      <c r="BM988" s="514"/>
    </row>
    <row r="989" ht="18.75" customHeight="1">
      <c r="A989" s="400"/>
      <c r="B989" s="341"/>
      <c r="C989" s="559"/>
      <c r="D989" s="341"/>
      <c r="E989" s="638"/>
      <c r="F989" s="393"/>
      <c r="G989" s="341"/>
      <c r="H989" s="341"/>
      <c r="I989" s="341"/>
      <c r="J989" s="341"/>
      <c r="K989" s="341"/>
      <c r="L989" s="341"/>
      <c r="M989" s="394"/>
      <c r="N989" s="341"/>
      <c r="O989" s="341"/>
      <c r="P989" s="341"/>
      <c r="Q989" s="341"/>
      <c r="R989" s="341"/>
      <c r="S989" s="341"/>
      <c r="T989" s="341"/>
      <c r="U989" s="341"/>
      <c r="V989" s="342"/>
      <c r="W989" s="342"/>
      <c r="X989" s="341" t="str">
        <f t="shared" si="2"/>
        <v/>
      </c>
      <c r="Y989" s="341"/>
      <c r="Z989" s="341"/>
      <c r="AA989" s="341"/>
      <c r="AB989" s="341"/>
      <c r="AC989" s="401"/>
      <c r="AD989" s="563"/>
      <c r="AE989" s="564"/>
      <c r="AF989" s="564"/>
      <c r="AG989" s="564"/>
      <c r="AH989" s="564"/>
      <c r="AI989" s="564"/>
      <c r="AJ989" s="564"/>
      <c r="AK989" s="564"/>
      <c r="AL989" s="563"/>
      <c r="AM989" s="564"/>
      <c r="AN989" s="564"/>
      <c r="AO989" s="564"/>
      <c r="AP989" s="564"/>
      <c r="AQ989" s="564"/>
      <c r="AR989" s="564"/>
      <c r="AS989" s="564"/>
      <c r="AT989" s="401"/>
      <c r="AU989" s="399"/>
      <c r="AV989" s="617"/>
      <c r="AW989" s="401"/>
      <c r="AX989" s="401"/>
      <c r="AY989" s="341"/>
      <c r="AZ989" s="341"/>
      <c r="BA989" s="341"/>
      <c r="BB989" s="341"/>
      <c r="BC989" s="341"/>
      <c r="BD989" s="401"/>
      <c r="BE989" s="341"/>
      <c r="BF989" s="341"/>
      <c r="BG989" s="402"/>
      <c r="BH989" s="403"/>
      <c r="BI989" s="405"/>
      <c r="BJ989" s="405"/>
      <c r="BK989" s="405"/>
      <c r="BL989" s="405"/>
      <c r="BM989" s="514"/>
    </row>
    <row r="990" ht="18.75" customHeight="1">
      <c r="A990" s="400"/>
      <c r="B990" s="341"/>
      <c r="C990" s="559"/>
      <c r="D990" s="341"/>
      <c r="E990" s="638"/>
      <c r="F990" s="393"/>
      <c r="G990" s="341"/>
      <c r="H990" s="341"/>
      <c r="I990" s="341"/>
      <c r="J990" s="341"/>
      <c r="K990" s="341"/>
      <c r="L990" s="341"/>
      <c r="M990" s="394"/>
      <c r="N990" s="341"/>
      <c r="O990" s="341"/>
      <c r="P990" s="341"/>
      <c r="Q990" s="341"/>
      <c r="R990" s="341"/>
      <c r="S990" s="341"/>
      <c r="T990" s="341"/>
      <c r="U990" s="341"/>
      <c r="V990" s="342"/>
      <c r="W990" s="342"/>
      <c r="X990" s="341" t="str">
        <f t="shared" si="2"/>
        <v/>
      </c>
      <c r="Y990" s="341"/>
      <c r="Z990" s="341"/>
      <c r="AA990" s="341"/>
      <c r="AB990" s="341"/>
      <c r="AC990" s="401"/>
      <c r="AD990" s="563"/>
      <c r="AE990" s="564"/>
      <c r="AF990" s="564"/>
      <c r="AG990" s="564"/>
      <c r="AH990" s="564"/>
      <c r="AI990" s="564"/>
      <c r="AJ990" s="564"/>
      <c r="AK990" s="564"/>
      <c r="AL990" s="563"/>
      <c r="AM990" s="564"/>
      <c r="AN990" s="564"/>
      <c r="AO990" s="564"/>
      <c r="AP990" s="564"/>
      <c r="AQ990" s="564"/>
      <c r="AR990" s="564"/>
      <c r="AS990" s="564"/>
      <c r="AT990" s="401"/>
      <c r="AU990" s="399"/>
      <c r="AV990" s="617"/>
      <c r="AW990" s="401"/>
      <c r="AX990" s="401"/>
      <c r="AY990" s="341"/>
      <c r="AZ990" s="341"/>
      <c r="BA990" s="341"/>
      <c r="BB990" s="341"/>
      <c r="BC990" s="341"/>
      <c r="BD990" s="401"/>
      <c r="BE990" s="341"/>
      <c r="BF990" s="341"/>
      <c r="BG990" s="402"/>
      <c r="BH990" s="403"/>
      <c r="BI990" s="405"/>
      <c r="BJ990" s="405"/>
      <c r="BK990" s="405"/>
      <c r="BL990" s="405"/>
      <c r="BM990" s="514"/>
    </row>
    <row r="991" ht="18.75" customHeight="1">
      <c r="A991" s="400"/>
      <c r="B991" s="341"/>
      <c r="C991" s="559"/>
      <c r="D991" s="341"/>
      <c r="E991" s="638"/>
      <c r="F991" s="393"/>
      <c r="G991" s="341"/>
      <c r="H991" s="341"/>
      <c r="I991" s="341"/>
      <c r="J991" s="341"/>
      <c r="K991" s="341"/>
      <c r="L991" s="341"/>
      <c r="M991" s="394"/>
      <c r="N991" s="341"/>
      <c r="O991" s="341"/>
      <c r="P991" s="341"/>
      <c r="Q991" s="341"/>
      <c r="R991" s="341"/>
      <c r="S991" s="341"/>
      <c r="T991" s="341"/>
      <c r="U991" s="341"/>
      <c r="V991" s="342"/>
      <c r="W991" s="342"/>
      <c r="X991" s="341" t="str">
        <f t="shared" si="2"/>
        <v/>
      </c>
      <c r="Y991" s="341"/>
      <c r="Z991" s="341"/>
      <c r="AA991" s="341"/>
      <c r="AB991" s="341"/>
      <c r="AC991" s="401"/>
      <c r="AD991" s="563"/>
      <c r="AE991" s="564"/>
      <c r="AF991" s="564"/>
      <c r="AG991" s="564"/>
      <c r="AH991" s="564"/>
      <c r="AI991" s="564"/>
      <c r="AJ991" s="564"/>
      <c r="AK991" s="564"/>
      <c r="AL991" s="563"/>
      <c r="AM991" s="564"/>
      <c r="AN991" s="564"/>
      <c r="AO991" s="564"/>
      <c r="AP991" s="564"/>
      <c r="AQ991" s="564"/>
      <c r="AR991" s="564"/>
      <c r="AS991" s="564"/>
      <c r="AT991" s="401"/>
      <c r="AU991" s="399"/>
      <c r="AV991" s="617"/>
      <c r="AW991" s="401"/>
      <c r="AX991" s="401"/>
      <c r="AY991" s="341"/>
      <c r="AZ991" s="341"/>
      <c r="BA991" s="341"/>
      <c r="BB991" s="341"/>
      <c r="BC991" s="341"/>
      <c r="BD991" s="401"/>
      <c r="BE991" s="341"/>
      <c r="BF991" s="341"/>
      <c r="BG991" s="402"/>
      <c r="BH991" s="403"/>
      <c r="BI991" s="405"/>
      <c r="BJ991" s="405"/>
      <c r="BK991" s="405"/>
      <c r="BL991" s="405"/>
      <c r="BM991" s="514"/>
    </row>
    <row r="992" ht="18.75" customHeight="1">
      <c r="A992" s="400"/>
      <c r="B992" s="341"/>
      <c r="C992" s="559"/>
      <c r="D992" s="341"/>
      <c r="E992" s="638"/>
      <c r="F992" s="393"/>
      <c r="G992" s="341"/>
      <c r="H992" s="341"/>
      <c r="I992" s="341"/>
      <c r="J992" s="341"/>
      <c r="K992" s="341"/>
      <c r="L992" s="341"/>
      <c r="M992" s="394"/>
      <c r="N992" s="341"/>
      <c r="O992" s="341"/>
      <c r="P992" s="341"/>
      <c r="Q992" s="341"/>
      <c r="R992" s="341"/>
      <c r="S992" s="341"/>
      <c r="T992" s="341"/>
      <c r="U992" s="341"/>
      <c r="V992" s="342"/>
      <c r="W992" s="342"/>
      <c r="X992" s="341" t="str">
        <f t="shared" si="2"/>
        <v/>
      </c>
      <c r="Y992" s="341"/>
      <c r="Z992" s="341"/>
      <c r="AA992" s="341"/>
      <c r="AB992" s="341"/>
      <c r="AC992" s="401"/>
      <c r="AD992" s="563"/>
      <c r="AE992" s="564"/>
      <c r="AF992" s="564"/>
      <c r="AG992" s="564"/>
      <c r="AH992" s="564"/>
      <c r="AI992" s="564"/>
      <c r="AJ992" s="564"/>
      <c r="AK992" s="564"/>
      <c r="AL992" s="563"/>
      <c r="AM992" s="564"/>
      <c r="AN992" s="564"/>
      <c r="AO992" s="564"/>
      <c r="AP992" s="564"/>
      <c r="AQ992" s="564"/>
      <c r="AR992" s="564"/>
      <c r="AS992" s="564"/>
      <c r="AT992" s="401"/>
      <c r="AU992" s="399"/>
      <c r="AV992" s="617"/>
      <c r="AW992" s="401"/>
      <c r="AX992" s="401"/>
      <c r="AY992" s="341"/>
      <c r="AZ992" s="341"/>
      <c r="BA992" s="341"/>
      <c r="BB992" s="341"/>
      <c r="BC992" s="341"/>
      <c r="BD992" s="401"/>
      <c r="BE992" s="341"/>
      <c r="BF992" s="341"/>
      <c r="BG992" s="402"/>
      <c r="BH992" s="403"/>
      <c r="BI992" s="405"/>
      <c r="BJ992" s="405"/>
      <c r="BK992" s="405"/>
      <c r="BL992" s="405"/>
      <c r="BM992" s="514"/>
    </row>
    <row r="993" ht="18.75" customHeight="1">
      <c r="A993" s="400"/>
      <c r="B993" s="341"/>
      <c r="C993" s="559"/>
      <c r="D993" s="341"/>
      <c r="E993" s="638"/>
      <c r="F993" s="393"/>
      <c r="G993" s="341"/>
      <c r="H993" s="341"/>
      <c r="I993" s="341"/>
      <c r="J993" s="341"/>
      <c r="K993" s="341"/>
      <c r="L993" s="341"/>
      <c r="M993" s="394"/>
      <c r="N993" s="341"/>
      <c r="O993" s="341"/>
      <c r="P993" s="341"/>
      <c r="Q993" s="341"/>
      <c r="R993" s="341"/>
      <c r="S993" s="341"/>
      <c r="T993" s="341"/>
      <c r="U993" s="341"/>
      <c r="V993" s="342"/>
      <c r="W993" s="342"/>
      <c r="X993" s="341" t="str">
        <f t="shared" si="2"/>
        <v/>
      </c>
      <c r="Y993" s="341"/>
      <c r="Z993" s="341"/>
      <c r="AA993" s="341"/>
      <c r="AB993" s="341"/>
      <c r="AC993" s="401"/>
      <c r="AD993" s="563"/>
      <c r="AE993" s="564"/>
      <c r="AF993" s="564"/>
      <c r="AG993" s="564"/>
      <c r="AH993" s="564"/>
      <c r="AI993" s="564"/>
      <c r="AJ993" s="564"/>
      <c r="AK993" s="564"/>
      <c r="AL993" s="563"/>
      <c r="AM993" s="564"/>
      <c r="AN993" s="564"/>
      <c r="AO993" s="564"/>
      <c r="AP993" s="564"/>
      <c r="AQ993" s="564"/>
      <c r="AR993" s="564"/>
      <c r="AS993" s="564"/>
      <c r="AT993" s="401"/>
      <c r="AU993" s="399"/>
      <c r="AV993" s="617"/>
      <c r="AW993" s="401"/>
      <c r="AX993" s="401"/>
      <c r="AY993" s="341"/>
      <c r="AZ993" s="341"/>
      <c r="BA993" s="341"/>
      <c r="BB993" s="341"/>
      <c r="BC993" s="341"/>
      <c r="BD993" s="401"/>
      <c r="BE993" s="341"/>
      <c r="BF993" s="341"/>
      <c r="BG993" s="402"/>
      <c r="BH993" s="403"/>
      <c r="BI993" s="405"/>
      <c r="BJ993" s="405"/>
      <c r="BK993" s="405"/>
      <c r="BL993" s="405"/>
      <c r="BM993" s="514"/>
    </row>
    <row r="994" ht="18.75" customHeight="1">
      <c r="A994" s="400"/>
      <c r="B994" s="341"/>
      <c r="C994" s="559"/>
      <c r="D994" s="341"/>
      <c r="E994" s="638"/>
      <c r="F994" s="393"/>
      <c r="G994" s="341"/>
      <c r="H994" s="341"/>
      <c r="I994" s="341"/>
      <c r="J994" s="341"/>
      <c r="K994" s="341"/>
      <c r="L994" s="341"/>
      <c r="M994" s="394"/>
      <c r="N994" s="341"/>
      <c r="O994" s="341"/>
      <c r="P994" s="341"/>
      <c r="Q994" s="341"/>
      <c r="R994" s="341"/>
      <c r="S994" s="341"/>
      <c r="T994" s="341"/>
      <c r="U994" s="341"/>
      <c r="V994" s="342"/>
      <c r="W994" s="342"/>
      <c r="X994" s="341" t="str">
        <f t="shared" si="2"/>
        <v/>
      </c>
      <c r="Y994" s="341"/>
      <c r="Z994" s="341"/>
      <c r="AA994" s="341"/>
      <c r="AB994" s="341"/>
      <c r="AC994" s="401"/>
      <c r="AD994" s="563"/>
      <c r="AE994" s="564"/>
      <c r="AF994" s="564"/>
      <c r="AG994" s="564"/>
      <c r="AH994" s="564"/>
      <c r="AI994" s="564"/>
      <c r="AJ994" s="564"/>
      <c r="AK994" s="564"/>
      <c r="AL994" s="563"/>
      <c r="AM994" s="564"/>
      <c r="AN994" s="564"/>
      <c r="AO994" s="564"/>
      <c r="AP994" s="564"/>
      <c r="AQ994" s="564"/>
      <c r="AR994" s="564"/>
      <c r="AS994" s="564"/>
      <c r="AT994" s="401"/>
      <c r="AU994" s="399"/>
      <c r="AV994" s="617"/>
      <c r="AW994" s="401"/>
      <c r="AX994" s="401"/>
      <c r="AY994" s="341"/>
      <c r="AZ994" s="341"/>
      <c r="BA994" s="341"/>
      <c r="BB994" s="341"/>
      <c r="BC994" s="341"/>
      <c r="BD994" s="401"/>
      <c r="BE994" s="341"/>
      <c r="BF994" s="341"/>
      <c r="BG994" s="402"/>
      <c r="BH994" s="403"/>
      <c r="BI994" s="405"/>
      <c r="BJ994" s="405"/>
      <c r="BK994" s="405"/>
      <c r="BL994" s="405"/>
      <c r="BM994" s="514"/>
    </row>
    <row r="995" ht="18.75" customHeight="1">
      <c r="A995" s="400"/>
      <c r="B995" s="341"/>
      <c r="C995" s="559"/>
      <c r="D995" s="341"/>
      <c r="E995" s="638"/>
      <c r="F995" s="393"/>
      <c r="G995" s="341"/>
      <c r="H995" s="341"/>
      <c r="I995" s="341"/>
      <c r="J995" s="341"/>
      <c r="K995" s="341"/>
      <c r="L995" s="341"/>
      <c r="M995" s="394"/>
      <c r="N995" s="341"/>
      <c r="O995" s="341"/>
      <c r="P995" s="341"/>
      <c r="Q995" s="341"/>
      <c r="R995" s="341"/>
      <c r="S995" s="341"/>
      <c r="T995" s="341"/>
      <c r="U995" s="341"/>
      <c r="V995" s="342"/>
      <c r="W995" s="342"/>
      <c r="X995" s="341" t="str">
        <f t="shared" si="2"/>
        <v/>
      </c>
      <c r="Y995" s="341"/>
      <c r="Z995" s="341"/>
      <c r="AA995" s="341"/>
      <c r="AB995" s="341"/>
      <c r="AC995" s="401"/>
      <c r="AD995" s="563"/>
      <c r="AE995" s="564"/>
      <c r="AF995" s="564"/>
      <c r="AG995" s="564"/>
      <c r="AH995" s="564"/>
      <c r="AI995" s="564"/>
      <c r="AJ995" s="564"/>
      <c r="AK995" s="564"/>
      <c r="AL995" s="563"/>
      <c r="AM995" s="564"/>
      <c r="AN995" s="564"/>
      <c r="AO995" s="564"/>
      <c r="AP995" s="564"/>
      <c r="AQ995" s="564"/>
      <c r="AR995" s="564"/>
      <c r="AS995" s="564"/>
      <c r="AT995" s="401"/>
      <c r="AU995" s="399"/>
      <c r="AV995" s="617"/>
      <c r="AW995" s="401"/>
      <c r="AX995" s="401"/>
      <c r="AY995" s="341"/>
      <c r="AZ995" s="341"/>
      <c r="BA995" s="341"/>
      <c r="BB995" s="341"/>
      <c r="BC995" s="341"/>
      <c r="BD995" s="401"/>
      <c r="BE995" s="341"/>
      <c r="BF995" s="341"/>
      <c r="BG995" s="402"/>
      <c r="BH995" s="403"/>
      <c r="BI995" s="405"/>
      <c r="BJ995" s="405"/>
      <c r="BK995" s="405"/>
      <c r="BL995" s="405"/>
      <c r="BM995" s="514"/>
    </row>
    <row r="996" ht="18.75" customHeight="1">
      <c r="A996" s="400"/>
      <c r="B996" s="341"/>
      <c r="C996" s="559"/>
      <c r="D996" s="341"/>
      <c r="E996" s="638"/>
      <c r="F996" s="393"/>
      <c r="G996" s="341"/>
      <c r="H996" s="341"/>
      <c r="I996" s="341"/>
      <c r="J996" s="341"/>
      <c r="K996" s="341"/>
      <c r="L996" s="341"/>
      <c r="M996" s="394"/>
      <c r="N996" s="341"/>
      <c r="O996" s="341"/>
      <c r="P996" s="341"/>
      <c r="Q996" s="341"/>
      <c r="R996" s="341"/>
      <c r="S996" s="341"/>
      <c r="T996" s="341"/>
      <c r="U996" s="341"/>
      <c r="V996" s="342"/>
      <c r="W996" s="342"/>
      <c r="X996" s="341" t="str">
        <f t="shared" si="2"/>
        <v/>
      </c>
      <c r="Y996" s="341"/>
      <c r="Z996" s="341"/>
      <c r="AA996" s="341"/>
      <c r="AB996" s="341"/>
      <c r="AC996" s="401"/>
      <c r="AD996" s="563"/>
      <c r="AE996" s="564"/>
      <c r="AF996" s="564"/>
      <c r="AG996" s="564"/>
      <c r="AH996" s="564"/>
      <c r="AI996" s="564"/>
      <c r="AJ996" s="564"/>
      <c r="AK996" s="564"/>
      <c r="AL996" s="563"/>
      <c r="AM996" s="564"/>
      <c r="AN996" s="564"/>
      <c r="AO996" s="564"/>
      <c r="AP996" s="564"/>
      <c r="AQ996" s="564"/>
      <c r="AR996" s="564"/>
      <c r="AS996" s="564"/>
      <c r="AT996" s="401"/>
      <c r="AU996" s="399"/>
      <c r="AV996" s="617"/>
      <c r="AW996" s="401"/>
      <c r="AX996" s="401"/>
      <c r="AY996" s="341"/>
      <c r="AZ996" s="341"/>
      <c r="BA996" s="341"/>
      <c r="BB996" s="341"/>
      <c r="BC996" s="341"/>
      <c r="BD996" s="401"/>
      <c r="BE996" s="341"/>
      <c r="BF996" s="341"/>
      <c r="BG996" s="402"/>
      <c r="BH996" s="403"/>
      <c r="BI996" s="405"/>
      <c r="BJ996" s="405"/>
      <c r="BK996" s="405"/>
      <c r="BL996" s="405"/>
      <c r="BM996" s="514"/>
    </row>
    <row r="997" ht="18.75" customHeight="1">
      <c r="A997" s="400"/>
      <c r="B997" s="341"/>
      <c r="C997" s="559"/>
      <c r="D997" s="341"/>
      <c r="E997" s="638"/>
      <c r="F997" s="393"/>
      <c r="G997" s="341"/>
      <c r="H997" s="341"/>
      <c r="I997" s="341"/>
      <c r="J997" s="341"/>
      <c r="K997" s="341"/>
      <c r="L997" s="341"/>
      <c r="M997" s="394"/>
      <c r="N997" s="341"/>
      <c r="O997" s="341"/>
      <c r="P997" s="341"/>
      <c r="Q997" s="341"/>
      <c r="R997" s="341"/>
      <c r="S997" s="341"/>
      <c r="T997" s="341"/>
      <c r="U997" s="341"/>
      <c r="V997" s="342"/>
      <c r="W997" s="342"/>
      <c r="X997" s="341" t="str">
        <f t="shared" si="2"/>
        <v/>
      </c>
      <c r="Y997" s="341"/>
      <c r="Z997" s="341"/>
      <c r="AA997" s="341"/>
      <c r="AB997" s="341"/>
      <c r="AC997" s="401"/>
      <c r="AD997" s="563"/>
      <c r="AE997" s="564"/>
      <c r="AF997" s="564"/>
      <c r="AG997" s="564"/>
      <c r="AH997" s="564"/>
      <c r="AI997" s="564"/>
      <c r="AJ997" s="564"/>
      <c r="AK997" s="564"/>
      <c r="AL997" s="563"/>
      <c r="AM997" s="564"/>
      <c r="AN997" s="564"/>
      <c r="AO997" s="564"/>
      <c r="AP997" s="564"/>
      <c r="AQ997" s="564"/>
      <c r="AR997" s="564"/>
      <c r="AS997" s="564"/>
      <c r="AT997" s="401"/>
      <c r="AU997" s="399"/>
      <c r="AV997" s="617"/>
      <c r="AW997" s="401"/>
      <c r="AX997" s="401"/>
      <c r="AY997" s="341"/>
      <c r="AZ997" s="341"/>
      <c r="BA997" s="341"/>
      <c r="BB997" s="341"/>
      <c r="BC997" s="341"/>
      <c r="BD997" s="401"/>
      <c r="BE997" s="341"/>
      <c r="BF997" s="341"/>
      <c r="BG997" s="402"/>
      <c r="BH997" s="403"/>
      <c r="BI997" s="405"/>
      <c r="BJ997" s="405"/>
      <c r="BK997" s="405"/>
      <c r="BL997" s="405"/>
      <c r="BM997" s="514"/>
    </row>
    <row r="998" ht="18.75" customHeight="1">
      <c r="A998" s="400"/>
      <c r="B998" s="341"/>
      <c r="C998" s="559"/>
      <c r="D998" s="341"/>
      <c r="E998" s="638"/>
      <c r="F998" s="393"/>
      <c r="G998" s="341"/>
      <c r="H998" s="341"/>
      <c r="I998" s="341"/>
      <c r="J998" s="341"/>
      <c r="K998" s="341"/>
      <c r="L998" s="341"/>
      <c r="M998" s="394"/>
      <c r="N998" s="341"/>
      <c r="O998" s="341"/>
      <c r="P998" s="341"/>
      <c r="Q998" s="341"/>
      <c r="R998" s="341"/>
      <c r="S998" s="341"/>
      <c r="T998" s="341"/>
      <c r="U998" s="341"/>
      <c r="V998" s="342"/>
      <c r="W998" s="342"/>
      <c r="X998" s="341" t="str">
        <f t="shared" si="2"/>
        <v/>
      </c>
      <c r="Y998" s="341"/>
      <c r="Z998" s="341"/>
      <c r="AA998" s="341"/>
      <c r="AB998" s="341"/>
      <c r="AC998" s="401"/>
      <c r="AD998" s="563"/>
      <c r="AE998" s="564"/>
      <c r="AF998" s="564"/>
      <c r="AG998" s="564"/>
      <c r="AH998" s="564"/>
      <c r="AI998" s="564"/>
      <c r="AJ998" s="564"/>
      <c r="AK998" s="564"/>
      <c r="AL998" s="563"/>
      <c r="AM998" s="564"/>
      <c r="AN998" s="564"/>
      <c r="AO998" s="564"/>
      <c r="AP998" s="564"/>
      <c r="AQ998" s="564"/>
      <c r="AR998" s="564"/>
      <c r="AS998" s="564"/>
      <c r="AT998" s="401"/>
      <c r="AU998" s="399"/>
      <c r="AV998" s="617"/>
      <c r="AW998" s="401"/>
      <c r="AX998" s="401"/>
      <c r="AY998" s="341"/>
      <c r="AZ998" s="341"/>
      <c r="BA998" s="341"/>
      <c r="BB998" s="341"/>
      <c r="BC998" s="341"/>
      <c r="BD998" s="401"/>
      <c r="BE998" s="341"/>
      <c r="BF998" s="341"/>
      <c r="BG998" s="402"/>
      <c r="BH998" s="403"/>
      <c r="BI998" s="405"/>
      <c r="BJ998" s="405"/>
      <c r="BK998" s="405"/>
      <c r="BL998" s="405"/>
      <c r="BM998" s="514"/>
    </row>
    <row r="999" ht="18.75" customHeight="1">
      <c r="A999" s="400"/>
      <c r="B999" s="341"/>
      <c r="C999" s="559"/>
      <c r="D999" s="341"/>
      <c r="E999" s="638"/>
      <c r="F999" s="393"/>
      <c r="G999" s="341"/>
      <c r="H999" s="341"/>
      <c r="I999" s="341"/>
      <c r="J999" s="341"/>
      <c r="K999" s="341"/>
      <c r="L999" s="341"/>
      <c r="M999" s="394"/>
      <c r="N999" s="341"/>
      <c r="O999" s="341"/>
      <c r="P999" s="341"/>
      <c r="Q999" s="341"/>
      <c r="R999" s="341"/>
      <c r="S999" s="341"/>
      <c r="T999" s="341"/>
      <c r="U999" s="341"/>
      <c r="V999" s="342"/>
      <c r="W999" s="342"/>
      <c r="X999" s="341" t="str">
        <f t="shared" si="2"/>
        <v/>
      </c>
      <c r="Y999" s="341"/>
      <c r="Z999" s="341"/>
      <c r="AA999" s="341"/>
      <c r="AB999" s="341"/>
      <c r="AC999" s="401"/>
      <c r="AD999" s="563"/>
      <c r="AE999" s="564"/>
      <c r="AF999" s="564"/>
      <c r="AG999" s="564"/>
      <c r="AH999" s="564"/>
      <c r="AI999" s="564"/>
      <c r="AJ999" s="564"/>
      <c r="AK999" s="564"/>
      <c r="AL999" s="563"/>
      <c r="AM999" s="564"/>
      <c r="AN999" s="564"/>
      <c r="AO999" s="564"/>
      <c r="AP999" s="564"/>
      <c r="AQ999" s="564"/>
      <c r="AR999" s="564"/>
      <c r="AS999" s="564"/>
      <c r="AT999" s="401"/>
      <c r="AU999" s="399"/>
      <c r="AV999" s="617"/>
      <c r="AW999" s="401"/>
      <c r="AX999" s="401"/>
      <c r="AY999" s="341"/>
      <c r="AZ999" s="341"/>
      <c r="BA999" s="341"/>
      <c r="BB999" s="341"/>
      <c r="BC999" s="341"/>
      <c r="BD999" s="401"/>
      <c r="BE999" s="341"/>
      <c r="BF999" s="341"/>
      <c r="BG999" s="402"/>
      <c r="BH999" s="403"/>
      <c r="BI999" s="405"/>
      <c r="BJ999" s="405"/>
      <c r="BK999" s="405"/>
      <c r="BL999" s="405"/>
      <c r="BM999" s="514"/>
    </row>
    <row r="1000" ht="18.75" customHeight="1">
      <c r="A1000" s="400"/>
      <c r="B1000" s="341"/>
      <c r="C1000" s="559"/>
      <c r="D1000" s="341"/>
      <c r="E1000" s="638"/>
      <c r="F1000" s="393"/>
      <c r="G1000" s="341"/>
      <c r="H1000" s="341"/>
      <c r="I1000" s="341"/>
      <c r="J1000" s="341"/>
      <c r="K1000" s="341"/>
      <c r="L1000" s="341"/>
      <c r="M1000" s="394"/>
      <c r="N1000" s="341"/>
      <c r="O1000" s="341"/>
      <c r="P1000" s="341"/>
      <c r="Q1000" s="341"/>
      <c r="R1000" s="341"/>
      <c r="S1000" s="341"/>
      <c r="T1000" s="341"/>
      <c r="U1000" s="341"/>
      <c r="V1000" s="342"/>
      <c r="W1000" s="342"/>
      <c r="X1000" s="341" t="str">
        <f t="shared" si="2"/>
        <v/>
      </c>
      <c r="Y1000" s="341"/>
      <c r="Z1000" s="341"/>
      <c r="AA1000" s="341"/>
      <c r="AB1000" s="341"/>
      <c r="AC1000" s="401"/>
      <c r="AD1000" s="563"/>
      <c r="AE1000" s="564"/>
      <c r="AF1000" s="564"/>
      <c r="AG1000" s="564"/>
      <c r="AH1000" s="564"/>
      <c r="AI1000" s="564"/>
      <c r="AJ1000" s="564"/>
      <c r="AK1000" s="564"/>
      <c r="AL1000" s="563"/>
      <c r="AM1000" s="564"/>
      <c r="AN1000" s="564"/>
      <c r="AO1000" s="564"/>
      <c r="AP1000" s="564"/>
      <c r="AQ1000" s="564"/>
      <c r="AR1000" s="564"/>
      <c r="AS1000" s="564"/>
      <c r="AT1000" s="401"/>
      <c r="AU1000" s="399"/>
      <c r="AV1000" s="617"/>
      <c r="AW1000" s="401"/>
      <c r="AX1000" s="401"/>
      <c r="AY1000" s="341"/>
      <c r="AZ1000" s="341"/>
      <c r="BA1000" s="341"/>
      <c r="BB1000" s="341"/>
      <c r="BC1000" s="341"/>
      <c r="BD1000" s="401"/>
      <c r="BE1000" s="341"/>
      <c r="BF1000" s="341"/>
      <c r="BG1000" s="402"/>
      <c r="BH1000" s="403"/>
      <c r="BI1000" s="405"/>
      <c r="BJ1000" s="405"/>
      <c r="BK1000" s="405"/>
      <c r="BL1000" s="405"/>
      <c r="BM1000" s="514"/>
    </row>
    <row r="1001" ht="18.75" customHeight="1">
      <c r="A1001" s="400"/>
      <c r="B1001" s="341"/>
      <c r="C1001" s="559"/>
      <c r="D1001" s="341"/>
      <c r="E1001" s="638"/>
      <c r="F1001" s="393"/>
      <c r="G1001" s="341"/>
      <c r="H1001" s="341"/>
      <c r="I1001" s="341"/>
      <c r="J1001" s="341"/>
      <c r="K1001" s="341"/>
      <c r="L1001" s="341"/>
      <c r="M1001" s="394"/>
      <c r="N1001" s="341"/>
      <c r="O1001" s="341"/>
      <c r="P1001" s="341"/>
      <c r="Q1001" s="341"/>
      <c r="R1001" s="341"/>
      <c r="S1001" s="341"/>
      <c r="T1001" s="341"/>
      <c r="U1001" s="341"/>
      <c r="V1001" s="342"/>
      <c r="W1001" s="342"/>
      <c r="X1001" s="341" t="str">
        <f t="shared" si="2"/>
        <v/>
      </c>
      <c r="Y1001" s="341"/>
      <c r="Z1001" s="341"/>
      <c r="AA1001" s="341"/>
      <c r="AB1001" s="341"/>
      <c r="AC1001" s="401"/>
      <c r="AD1001" s="563"/>
      <c r="AE1001" s="564"/>
      <c r="AF1001" s="564"/>
      <c r="AG1001" s="564"/>
      <c r="AH1001" s="564"/>
      <c r="AI1001" s="564"/>
      <c r="AJ1001" s="564"/>
      <c r="AK1001" s="564"/>
      <c r="AL1001" s="563"/>
      <c r="AM1001" s="564"/>
      <c r="AN1001" s="564"/>
      <c r="AO1001" s="564"/>
      <c r="AP1001" s="564"/>
      <c r="AQ1001" s="564"/>
      <c r="AR1001" s="564"/>
      <c r="AS1001" s="564"/>
      <c r="AT1001" s="401"/>
      <c r="AU1001" s="399"/>
      <c r="AV1001" s="617"/>
      <c r="AW1001" s="401"/>
      <c r="AX1001" s="401"/>
      <c r="AY1001" s="341"/>
      <c r="AZ1001" s="341"/>
      <c r="BA1001" s="341"/>
      <c r="BB1001" s="341"/>
      <c r="BC1001" s="341"/>
      <c r="BD1001" s="401"/>
      <c r="BE1001" s="341"/>
      <c r="BF1001" s="341"/>
      <c r="BG1001" s="402"/>
      <c r="BH1001" s="403"/>
      <c r="BI1001" s="405"/>
      <c r="BJ1001" s="405"/>
      <c r="BK1001" s="405"/>
      <c r="BL1001" s="405"/>
      <c r="BM1001" s="514"/>
    </row>
    <row r="1002" ht="18.75" customHeight="1">
      <c r="A1002" s="400"/>
      <c r="B1002" s="341"/>
      <c r="C1002" s="559"/>
      <c r="D1002" s="341"/>
      <c r="E1002" s="638"/>
      <c r="F1002" s="393"/>
      <c r="G1002" s="341"/>
      <c r="H1002" s="341"/>
      <c r="I1002" s="341"/>
      <c r="J1002" s="341"/>
      <c r="K1002" s="341"/>
      <c r="L1002" s="341"/>
      <c r="M1002" s="394"/>
      <c r="N1002" s="341"/>
      <c r="O1002" s="341"/>
      <c r="P1002" s="341"/>
      <c r="Q1002" s="341"/>
      <c r="R1002" s="341"/>
      <c r="S1002" s="341"/>
      <c r="T1002" s="341"/>
      <c r="U1002" s="341"/>
      <c r="V1002" s="342"/>
      <c r="W1002" s="342"/>
      <c r="X1002" s="341" t="str">
        <f t="shared" si="2"/>
        <v/>
      </c>
      <c r="Y1002" s="341"/>
      <c r="Z1002" s="341"/>
      <c r="AA1002" s="341"/>
      <c r="AB1002" s="341"/>
      <c r="AC1002" s="401"/>
      <c r="AD1002" s="563"/>
      <c r="AE1002" s="564"/>
      <c r="AF1002" s="564"/>
      <c r="AG1002" s="564"/>
      <c r="AH1002" s="564"/>
      <c r="AI1002" s="564"/>
      <c r="AJ1002" s="564"/>
      <c r="AK1002" s="564"/>
      <c r="AL1002" s="563"/>
      <c r="AM1002" s="564"/>
      <c r="AN1002" s="564"/>
      <c r="AO1002" s="564"/>
      <c r="AP1002" s="564"/>
      <c r="AQ1002" s="564"/>
      <c r="AR1002" s="564"/>
      <c r="AS1002" s="564"/>
      <c r="AT1002" s="401"/>
      <c r="AU1002" s="399"/>
      <c r="AV1002" s="617"/>
      <c r="AW1002" s="401"/>
      <c r="AX1002" s="401"/>
      <c r="AY1002" s="341"/>
      <c r="AZ1002" s="341"/>
      <c r="BA1002" s="341"/>
      <c r="BB1002" s="341"/>
      <c r="BC1002" s="341"/>
      <c r="BD1002" s="401"/>
      <c r="BE1002" s="341"/>
      <c r="BF1002" s="341"/>
      <c r="BG1002" s="402"/>
      <c r="BH1002" s="403"/>
      <c r="BI1002" s="405"/>
      <c r="BJ1002" s="405"/>
      <c r="BK1002" s="405"/>
      <c r="BL1002" s="405"/>
      <c r="BM1002" s="514"/>
    </row>
    <row r="1003" ht="18.75" customHeight="1">
      <c r="A1003" s="400"/>
      <c r="B1003" s="341"/>
      <c r="C1003" s="559"/>
      <c r="D1003" s="341"/>
      <c r="E1003" s="638"/>
      <c r="F1003" s="393"/>
      <c r="G1003" s="341"/>
      <c r="H1003" s="341"/>
      <c r="I1003" s="341"/>
      <c r="J1003" s="341"/>
      <c r="K1003" s="341"/>
      <c r="L1003" s="341"/>
      <c r="M1003" s="394"/>
      <c r="N1003" s="341"/>
      <c r="O1003" s="341"/>
      <c r="P1003" s="341"/>
      <c r="Q1003" s="341"/>
      <c r="R1003" s="341"/>
      <c r="S1003" s="341"/>
      <c r="T1003" s="341"/>
      <c r="U1003" s="341"/>
      <c r="V1003" s="342"/>
      <c r="W1003" s="342"/>
      <c r="X1003" s="341" t="str">
        <f t="shared" si="2"/>
        <v/>
      </c>
      <c r="Y1003" s="341"/>
      <c r="Z1003" s="341"/>
      <c r="AA1003" s="341"/>
      <c r="AB1003" s="341"/>
      <c r="AC1003" s="401"/>
      <c r="AD1003" s="563"/>
      <c r="AE1003" s="564"/>
      <c r="AF1003" s="564"/>
      <c r="AG1003" s="564"/>
      <c r="AH1003" s="564"/>
      <c r="AI1003" s="564"/>
      <c r="AJ1003" s="564"/>
      <c r="AK1003" s="564"/>
      <c r="AL1003" s="563"/>
      <c r="AM1003" s="564"/>
      <c r="AN1003" s="564"/>
      <c r="AO1003" s="564"/>
      <c r="AP1003" s="564"/>
      <c r="AQ1003" s="564"/>
      <c r="AR1003" s="564"/>
      <c r="AS1003" s="564"/>
      <c r="AT1003" s="401"/>
      <c r="AU1003" s="399"/>
      <c r="AV1003" s="617"/>
      <c r="AW1003" s="401"/>
      <c r="AX1003" s="401"/>
      <c r="AY1003" s="341"/>
      <c r="AZ1003" s="341"/>
      <c r="BA1003" s="341"/>
      <c r="BB1003" s="341"/>
      <c r="BC1003" s="341"/>
      <c r="BD1003" s="401"/>
      <c r="BE1003" s="341"/>
      <c r="BF1003" s="341"/>
      <c r="BG1003" s="402"/>
      <c r="BH1003" s="403"/>
      <c r="BI1003" s="405"/>
      <c r="BJ1003" s="405"/>
      <c r="BK1003" s="405"/>
      <c r="BL1003" s="405"/>
      <c r="BM1003" s="514"/>
    </row>
    <row r="1004" ht="18.75" customHeight="1">
      <c r="A1004" s="400"/>
      <c r="B1004" s="341"/>
      <c r="C1004" s="559"/>
      <c r="D1004" s="341"/>
      <c r="E1004" s="638"/>
      <c r="F1004" s="393"/>
      <c r="G1004" s="341"/>
      <c r="H1004" s="341"/>
      <c r="I1004" s="341"/>
      <c r="J1004" s="341"/>
      <c r="K1004" s="341"/>
      <c r="L1004" s="341"/>
      <c r="M1004" s="394"/>
      <c r="N1004" s="341"/>
      <c r="O1004" s="341"/>
      <c r="P1004" s="341"/>
      <c r="Q1004" s="341"/>
      <c r="R1004" s="341"/>
      <c r="S1004" s="341"/>
      <c r="T1004" s="341"/>
      <c r="U1004" s="341"/>
      <c r="V1004" s="342"/>
      <c r="W1004" s="342"/>
      <c r="X1004" s="341" t="str">
        <f t="shared" si="2"/>
        <v/>
      </c>
      <c r="Y1004" s="341"/>
      <c r="Z1004" s="341"/>
      <c r="AA1004" s="341"/>
      <c r="AB1004" s="341"/>
      <c r="AC1004" s="401"/>
      <c r="AD1004" s="563"/>
      <c r="AE1004" s="564"/>
      <c r="AF1004" s="564"/>
      <c r="AG1004" s="564"/>
      <c r="AH1004" s="564"/>
      <c r="AI1004" s="564"/>
      <c r="AJ1004" s="564"/>
      <c r="AK1004" s="564"/>
      <c r="AL1004" s="563"/>
      <c r="AM1004" s="564"/>
      <c r="AN1004" s="564"/>
      <c r="AO1004" s="564"/>
      <c r="AP1004" s="564"/>
      <c r="AQ1004" s="564"/>
      <c r="AR1004" s="564"/>
      <c r="AS1004" s="564"/>
      <c r="AT1004" s="401"/>
      <c r="AU1004" s="399"/>
      <c r="AV1004" s="617"/>
      <c r="AW1004" s="401"/>
      <c r="AX1004" s="401"/>
      <c r="AY1004" s="341"/>
      <c r="AZ1004" s="341"/>
      <c r="BA1004" s="341"/>
      <c r="BB1004" s="341"/>
      <c r="BC1004" s="341"/>
      <c r="BD1004" s="401"/>
      <c r="BE1004" s="341"/>
      <c r="BF1004" s="341"/>
      <c r="BG1004" s="402"/>
      <c r="BH1004" s="403"/>
      <c r="BI1004" s="405"/>
      <c r="BJ1004" s="405"/>
      <c r="BK1004" s="405"/>
      <c r="BL1004" s="405"/>
      <c r="BM1004" s="514"/>
    </row>
    <row r="1005" ht="18.75" customHeight="1">
      <c r="A1005" s="400"/>
      <c r="B1005" s="341"/>
      <c r="C1005" s="559"/>
      <c r="D1005" s="341"/>
      <c r="E1005" s="638"/>
      <c r="F1005" s="393"/>
      <c r="G1005" s="341"/>
      <c r="H1005" s="341"/>
      <c r="I1005" s="341"/>
      <c r="J1005" s="341"/>
      <c r="K1005" s="341"/>
      <c r="L1005" s="341"/>
      <c r="M1005" s="394"/>
      <c r="N1005" s="341"/>
      <c r="O1005" s="341"/>
      <c r="P1005" s="341"/>
      <c r="Q1005" s="341"/>
      <c r="R1005" s="341"/>
      <c r="S1005" s="341"/>
      <c r="T1005" s="341"/>
      <c r="U1005" s="341"/>
      <c r="V1005" s="342"/>
      <c r="W1005" s="342"/>
      <c r="X1005" s="341" t="str">
        <f t="shared" si="2"/>
        <v/>
      </c>
      <c r="Y1005" s="341"/>
      <c r="Z1005" s="341"/>
      <c r="AA1005" s="341"/>
      <c r="AB1005" s="341"/>
      <c r="AC1005" s="401"/>
      <c r="AD1005" s="563"/>
      <c r="AE1005" s="564"/>
      <c r="AF1005" s="564"/>
      <c r="AG1005" s="564"/>
      <c r="AH1005" s="564"/>
      <c r="AI1005" s="564"/>
      <c r="AJ1005" s="564"/>
      <c r="AK1005" s="564"/>
      <c r="AL1005" s="563"/>
      <c r="AM1005" s="564"/>
      <c r="AN1005" s="564"/>
      <c r="AO1005" s="564"/>
      <c r="AP1005" s="564"/>
      <c r="AQ1005" s="564"/>
      <c r="AR1005" s="564"/>
      <c r="AS1005" s="564"/>
      <c r="AT1005" s="401"/>
      <c r="AU1005" s="399"/>
      <c r="AV1005" s="617"/>
      <c r="AW1005" s="401"/>
      <c r="AX1005" s="401"/>
      <c r="AY1005" s="341"/>
      <c r="AZ1005" s="341"/>
      <c r="BA1005" s="341"/>
      <c r="BB1005" s="341"/>
      <c r="BC1005" s="341"/>
      <c r="BD1005" s="401"/>
      <c r="BE1005" s="341"/>
      <c r="BF1005" s="341"/>
      <c r="BG1005" s="402"/>
      <c r="BH1005" s="403"/>
      <c r="BI1005" s="405"/>
      <c r="BJ1005" s="405"/>
      <c r="BK1005" s="405"/>
      <c r="BL1005" s="405"/>
      <c r="BM1005" s="514"/>
    </row>
    <row r="1006" ht="18.75" customHeight="1">
      <c r="A1006" s="400"/>
      <c r="B1006" s="341"/>
      <c r="C1006" s="559"/>
      <c r="D1006" s="341"/>
      <c r="E1006" s="638"/>
      <c r="F1006" s="393"/>
      <c r="G1006" s="341"/>
      <c r="H1006" s="341"/>
      <c r="I1006" s="341"/>
      <c r="J1006" s="341"/>
      <c r="K1006" s="341"/>
      <c r="L1006" s="341"/>
      <c r="M1006" s="394"/>
      <c r="N1006" s="341"/>
      <c r="O1006" s="341"/>
      <c r="P1006" s="341"/>
      <c r="Q1006" s="341"/>
      <c r="R1006" s="341"/>
      <c r="S1006" s="341"/>
      <c r="T1006" s="341"/>
      <c r="U1006" s="341"/>
      <c r="V1006" s="342"/>
      <c r="W1006" s="342"/>
      <c r="X1006" s="341" t="str">
        <f t="shared" si="2"/>
        <v/>
      </c>
      <c r="Y1006" s="341"/>
      <c r="Z1006" s="341"/>
      <c r="AA1006" s="341"/>
      <c r="AB1006" s="341"/>
      <c r="AC1006" s="401"/>
      <c r="AD1006" s="563"/>
      <c r="AE1006" s="564"/>
      <c r="AF1006" s="564"/>
      <c r="AG1006" s="564"/>
      <c r="AH1006" s="564"/>
      <c r="AI1006" s="564"/>
      <c r="AJ1006" s="564"/>
      <c r="AK1006" s="564"/>
      <c r="AL1006" s="563"/>
      <c r="AM1006" s="564"/>
      <c r="AN1006" s="564"/>
      <c r="AO1006" s="564"/>
      <c r="AP1006" s="564"/>
      <c r="AQ1006" s="564"/>
      <c r="AR1006" s="564"/>
      <c r="AS1006" s="564"/>
      <c r="AT1006" s="401"/>
      <c r="AU1006" s="399"/>
      <c r="AV1006" s="617"/>
      <c r="AW1006" s="401"/>
      <c r="AX1006" s="401"/>
      <c r="AY1006" s="341"/>
      <c r="AZ1006" s="341"/>
      <c r="BA1006" s="341"/>
      <c r="BB1006" s="341"/>
      <c r="BC1006" s="341"/>
      <c r="BD1006" s="401"/>
      <c r="BE1006" s="341"/>
      <c r="BF1006" s="341"/>
      <c r="BG1006" s="402"/>
      <c r="BH1006" s="403"/>
      <c r="BI1006" s="405"/>
      <c r="BJ1006" s="405"/>
      <c r="BK1006" s="405"/>
      <c r="BL1006" s="405"/>
      <c r="BM1006" s="514"/>
    </row>
    <row r="1007" ht="18.75" customHeight="1">
      <c r="A1007" s="400"/>
      <c r="B1007" s="341"/>
      <c r="C1007" s="559"/>
      <c r="D1007" s="341"/>
      <c r="E1007" s="638"/>
      <c r="F1007" s="393"/>
      <c r="G1007" s="341"/>
      <c r="H1007" s="341"/>
      <c r="I1007" s="341"/>
      <c r="J1007" s="341"/>
      <c r="K1007" s="341"/>
      <c r="L1007" s="341"/>
      <c r="M1007" s="394"/>
      <c r="N1007" s="341"/>
      <c r="O1007" s="341"/>
      <c r="P1007" s="341"/>
      <c r="Q1007" s="341"/>
      <c r="R1007" s="341"/>
      <c r="S1007" s="341"/>
      <c r="T1007" s="341"/>
      <c r="U1007" s="341"/>
      <c r="V1007" s="342"/>
      <c r="W1007" s="342"/>
      <c r="X1007" s="341" t="str">
        <f t="shared" si="2"/>
        <v/>
      </c>
      <c r="Y1007" s="341"/>
      <c r="Z1007" s="341"/>
      <c r="AA1007" s="341"/>
      <c r="AB1007" s="341"/>
      <c r="AC1007" s="401"/>
      <c r="AD1007" s="563"/>
      <c r="AE1007" s="564"/>
      <c r="AF1007" s="564"/>
      <c r="AG1007" s="564"/>
      <c r="AH1007" s="564"/>
      <c r="AI1007" s="564"/>
      <c r="AJ1007" s="564"/>
      <c r="AK1007" s="564"/>
      <c r="AL1007" s="563"/>
      <c r="AM1007" s="564"/>
      <c r="AN1007" s="564"/>
      <c r="AO1007" s="564"/>
      <c r="AP1007" s="564"/>
      <c r="AQ1007" s="564"/>
      <c r="AR1007" s="564"/>
      <c r="AS1007" s="564"/>
      <c r="AT1007" s="401"/>
      <c r="AU1007" s="399"/>
      <c r="AV1007" s="617"/>
      <c r="AW1007" s="401"/>
      <c r="AX1007" s="401"/>
      <c r="AY1007" s="341"/>
      <c r="AZ1007" s="341"/>
      <c r="BA1007" s="341"/>
      <c r="BB1007" s="341"/>
      <c r="BC1007" s="341"/>
      <c r="BD1007" s="401"/>
      <c r="BE1007" s="341"/>
      <c r="BF1007" s="341"/>
      <c r="BG1007" s="402"/>
      <c r="BH1007" s="403"/>
      <c r="BI1007" s="405"/>
      <c r="BJ1007" s="405"/>
      <c r="BK1007" s="405"/>
      <c r="BL1007" s="405"/>
      <c r="BM1007" s="514"/>
    </row>
    <row r="1008" ht="18.75" customHeight="1">
      <c r="A1008" s="400"/>
      <c r="B1008" s="341"/>
      <c r="C1008" s="559"/>
      <c r="D1008" s="341"/>
      <c r="E1008" s="638"/>
      <c r="F1008" s="393"/>
      <c r="G1008" s="341"/>
      <c r="H1008" s="341"/>
      <c r="I1008" s="341"/>
      <c r="J1008" s="341"/>
      <c r="K1008" s="341"/>
      <c r="L1008" s="341"/>
      <c r="M1008" s="394"/>
      <c r="N1008" s="341"/>
      <c r="O1008" s="341"/>
      <c r="P1008" s="341"/>
      <c r="Q1008" s="341"/>
      <c r="R1008" s="341"/>
      <c r="S1008" s="341"/>
      <c r="T1008" s="341"/>
      <c r="U1008" s="341"/>
      <c r="V1008" s="342"/>
      <c r="W1008" s="342"/>
      <c r="X1008" s="341" t="str">
        <f t="shared" si="2"/>
        <v/>
      </c>
      <c r="Y1008" s="341"/>
      <c r="Z1008" s="341"/>
      <c r="AA1008" s="341"/>
      <c r="AB1008" s="341"/>
      <c r="AC1008" s="401"/>
      <c r="AD1008" s="563"/>
      <c r="AE1008" s="564"/>
      <c r="AF1008" s="564"/>
      <c r="AG1008" s="564"/>
      <c r="AH1008" s="564"/>
      <c r="AI1008" s="564"/>
      <c r="AJ1008" s="564"/>
      <c r="AK1008" s="564"/>
      <c r="AL1008" s="563"/>
      <c r="AM1008" s="564"/>
      <c r="AN1008" s="564"/>
      <c r="AO1008" s="564"/>
      <c r="AP1008" s="564"/>
      <c r="AQ1008" s="564"/>
      <c r="AR1008" s="564"/>
      <c r="AS1008" s="564"/>
      <c r="AT1008" s="401"/>
      <c r="AU1008" s="399"/>
      <c r="AV1008" s="617"/>
      <c r="AW1008" s="401"/>
      <c r="AX1008" s="401"/>
      <c r="AY1008" s="341"/>
      <c r="AZ1008" s="341"/>
      <c r="BA1008" s="341"/>
      <c r="BB1008" s="341"/>
      <c r="BC1008" s="341"/>
      <c r="BD1008" s="401"/>
      <c r="BE1008" s="341"/>
      <c r="BF1008" s="341"/>
      <c r="BG1008" s="402"/>
      <c r="BH1008" s="403"/>
      <c r="BI1008" s="405"/>
      <c r="BJ1008" s="405"/>
      <c r="BK1008" s="405"/>
      <c r="BL1008" s="405"/>
      <c r="BM1008" s="514"/>
    </row>
    <row r="1009" ht="18.75" customHeight="1">
      <c r="A1009" s="400"/>
      <c r="B1009" s="341"/>
      <c r="C1009" s="559"/>
      <c r="D1009" s="341"/>
      <c r="E1009" s="638"/>
      <c r="F1009" s="393"/>
      <c r="G1009" s="341"/>
      <c r="H1009" s="341"/>
      <c r="I1009" s="341"/>
      <c r="J1009" s="341"/>
      <c r="K1009" s="341"/>
      <c r="L1009" s="341"/>
      <c r="M1009" s="394"/>
      <c r="N1009" s="341"/>
      <c r="O1009" s="341"/>
      <c r="P1009" s="341"/>
      <c r="Q1009" s="341"/>
      <c r="R1009" s="341"/>
      <c r="S1009" s="341"/>
      <c r="T1009" s="341"/>
      <c r="U1009" s="341"/>
      <c r="V1009" s="342"/>
      <c r="W1009" s="342"/>
      <c r="X1009" s="341" t="str">
        <f t="shared" si="2"/>
        <v/>
      </c>
      <c r="Y1009" s="341"/>
      <c r="Z1009" s="341"/>
      <c r="AA1009" s="341"/>
      <c r="AB1009" s="341"/>
      <c r="AC1009" s="401"/>
      <c r="AD1009" s="563"/>
      <c r="AE1009" s="564"/>
      <c r="AF1009" s="564"/>
      <c r="AG1009" s="564"/>
      <c r="AH1009" s="564"/>
      <c r="AI1009" s="564"/>
      <c r="AJ1009" s="564"/>
      <c r="AK1009" s="564"/>
      <c r="AL1009" s="563"/>
      <c r="AM1009" s="564"/>
      <c r="AN1009" s="564"/>
      <c r="AO1009" s="564"/>
      <c r="AP1009" s="564"/>
      <c r="AQ1009" s="564"/>
      <c r="AR1009" s="564"/>
      <c r="AS1009" s="564"/>
      <c r="AT1009" s="401"/>
      <c r="AU1009" s="399"/>
      <c r="AV1009" s="617"/>
      <c r="AW1009" s="401"/>
      <c r="AX1009" s="401"/>
      <c r="AY1009" s="341"/>
      <c r="AZ1009" s="341"/>
      <c r="BA1009" s="341"/>
      <c r="BB1009" s="341"/>
      <c r="BC1009" s="341"/>
      <c r="BD1009" s="401"/>
      <c r="BE1009" s="341"/>
      <c r="BF1009" s="341"/>
      <c r="BG1009" s="402"/>
      <c r="BH1009" s="403"/>
      <c r="BI1009" s="405"/>
      <c r="BJ1009" s="405"/>
      <c r="BK1009" s="405"/>
      <c r="BL1009" s="405"/>
      <c r="BM1009" s="514"/>
    </row>
    <row r="1010" ht="18.75" customHeight="1">
      <c r="A1010" s="400"/>
      <c r="B1010" s="341"/>
      <c r="C1010" s="559"/>
      <c r="D1010" s="341"/>
      <c r="E1010" s="638"/>
      <c r="F1010" s="393"/>
      <c r="G1010" s="341"/>
      <c r="H1010" s="341"/>
      <c r="I1010" s="341"/>
      <c r="J1010" s="341"/>
      <c r="K1010" s="341"/>
      <c r="L1010" s="341"/>
      <c r="M1010" s="394"/>
      <c r="N1010" s="341"/>
      <c r="O1010" s="341"/>
      <c r="P1010" s="341"/>
      <c r="Q1010" s="341"/>
      <c r="R1010" s="341"/>
      <c r="S1010" s="341"/>
      <c r="T1010" s="341"/>
      <c r="U1010" s="341"/>
      <c r="V1010" s="342"/>
      <c r="W1010" s="342"/>
      <c r="X1010" s="341" t="str">
        <f t="shared" si="2"/>
        <v/>
      </c>
      <c r="Y1010" s="341"/>
      <c r="Z1010" s="341"/>
      <c r="AA1010" s="341"/>
      <c r="AB1010" s="341"/>
      <c r="AC1010" s="401"/>
      <c r="AD1010" s="563"/>
      <c r="AE1010" s="564"/>
      <c r="AF1010" s="564"/>
      <c r="AG1010" s="564"/>
      <c r="AH1010" s="564"/>
      <c r="AI1010" s="564"/>
      <c r="AJ1010" s="564"/>
      <c r="AK1010" s="564"/>
      <c r="AL1010" s="563"/>
      <c r="AM1010" s="564"/>
      <c r="AN1010" s="564"/>
      <c r="AO1010" s="564"/>
      <c r="AP1010" s="564"/>
      <c r="AQ1010" s="564"/>
      <c r="AR1010" s="564"/>
      <c r="AS1010" s="564"/>
      <c r="AT1010" s="401"/>
      <c r="AU1010" s="399"/>
      <c r="AV1010" s="617"/>
      <c r="AW1010" s="401"/>
      <c r="AX1010" s="401"/>
      <c r="AY1010" s="341"/>
      <c r="AZ1010" s="341"/>
      <c r="BA1010" s="341"/>
      <c r="BB1010" s="341"/>
      <c r="BC1010" s="341"/>
      <c r="BD1010" s="401"/>
      <c r="BE1010" s="341"/>
      <c r="BF1010" s="341"/>
      <c r="BG1010" s="402"/>
      <c r="BH1010" s="403"/>
      <c r="BI1010" s="405"/>
      <c r="BJ1010" s="405"/>
      <c r="BK1010" s="405"/>
      <c r="BL1010" s="405"/>
      <c r="BM1010" s="514"/>
    </row>
    <row r="1011" ht="18.75" customHeight="1">
      <c r="A1011" s="400"/>
      <c r="B1011" s="341"/>
      <c r="C1011" s="559"/>
      <c r="D1011" s="341"/>
      <c r="E1011" s="638"/>
      <c r="F1011" s="393"/>
      <c r="G1011" s="341"/>
      <c r="H1011" s="341"/>
      <c r="I1011" s="341"/>
      <c r="J1011" s="341"/>
      <c r="K1011" s="341"/>
      <c r="L1011" s="341"/>
      <c r="M1011" s="394"/>
      <c r="N1011" s="341"/>
      <c r="O1011" s="341"/>
      <c r="P1011" s="341"/>
      <c r="Q1011" s="341"/>
      <c r="R1011" s="341"/>
      <c r="S1011" s="341"/>
      <c r="T1011" s="341"/>
      <c r="U1011" s="341"/>
      <c r="V1011" s="342"/>
      <c r="W1011" s="342"/>
      <c r="X1011" s="341" t="str">
        <f t="shared" si="2"/>
        <v/>
      </c>
      <c r="Y1011" s="341"/>
      <c r="Z1011" s="341"/>
      <c r="AA1011" s="341"/>
      <c r="AB1011" s="341"/>
      <c r="AC1011" s="401"/>
      <c r="AD1011" s="563"/>
      <c r="AE1011" s="564"/>
      <c r="AF1011" s="564"/>
      <c r="AG1011" s="564"/>
      <c r="AH1011" s="564"/>
      <c r="AI1011" s="564"/>
      <c r="AJ1011" s="564"/>
      <c r="AK1011" s="564"/>
      <c r="AL1011" s="563"/>
      <c r="AM1011" s="564"/>
      <c r="AN1011" s="564"/>
      <c r="AO1011" s="564"/>
      <c r="AP1011" s="564"/>
      <c r="AQ1011" s="564"/>
      <c r="AR1011" s="564"/>
      <c r="AS1011" s="564"/>
      <c r="AT1011" s="401"/>
      <c r="AU1011" s="399"/>
      <c r="AV1011" s="617"/>
      <c r="AW1011" s="401"/>
      <c r="AX1011" s="401"/>
      <c r="AY1011" s="341"/>
      <c r="AZ1011" s="341"/>
      <c r="BA1011" s="341"/>
      <c r="BB1011" s="341"/>
      <c r="BC1011" s="341"/>
      <c r="BD1011" s="401"/>
      <c r="BE1011" s="341"/>
      <c r="BF1011" s="341"/>
      <c r="BG1011" s="402"/>
      <c r="BH1011" s="403"/>
      <c r="BI1011" s="405"/>
      <c r="BJ1011" s="405"/>
      <c r="BK1011" s="405"/>
      <c r="BL1011" s="405"/>
      <c r="BM1011" s="514"/>
    </row>
    <row r="1012" ht="18.75" customHeight="1">
      <c r="A1012" s="400"/>
      <c r="B1012" s="341"/>
      <c r="C1012" s="559"/>
      <c r="D1012" s="341"/>
      <c r="E1012" s="638"/>
      <c r="F1012" s="393"/>
      <c r="G1012" s="341"/>
      <c r="H1012" s="341"/>
      <c r="I1012" s="341"/>
      <c r="J1012" s="341"/>
      <c r="K1012" s="341"/>
      <c r="L1012" s="341"/>
      <c r="M1012" s="394"/>
      <c r="N1012" s="341"/>
      <c r="O1012" s="341"/>
      <c r="P1012" s="341"/>
      <c r="Q1012" s="341"/>
      <c r="R1012" s="341"/>
      <c r="S1012" s="341"/>
      <c r="T1012" s="341"/>
      <c r="U1012" s="341"/>
      <c r="V1012" s="342"/>
      <c r="W1012" s="342"/>
      <c r="X1012" s="341" t="str">
        <f t="shared" si="2"/>
        <v/>
      </c>
      <c r="Y1012" s="341"/>
      <c r="Z1012" s="341"/>
      <c r="AA1012" s="341"/>
      <c r="AB1012" s="341"/>
      <c r="AC1012" s="401"/>
      <c r="AD1012" s="563"/>
      <c r="AE1012" s="564"/>
      <c r="AF1012" s="564"/>
      <c r="AG1012" s="564"/>
      <c r="AH1012" s="564"/>
      <c r="AI1012" s="564"/>
      <c r="AJ1012" s="564"/>
      <c r="AK1012" s="564"/>
      <c r="AL1012" s="563"/>
      <c r="AM1012" s="564"/>
      <c r="AN1012" s="564"/>
      <c r="AO1012" s="564"/>
      <c r="AP1012" s="564"/>
      <c r="AQ1012" s="564"/>
      <c r="AR1012" s="564"/>
      <c r="AS1012" s="564"/>
      <c r="AT1012" s="401"/>
      <c r="AU1012" s="399"/>
      <c r="AV1012" s="617"/>
      <c r="AW1012" s="401"/>
      <c r="AX1012" s="401"/>
      <c r="AY1012" s="341"/>
      <c r="AZ1012" s="341"/>
      <c r="BA1012" s="341"/>
      <c r="BB1012" s="341"/>
      <c r="BC1012" s="341"/>
      <c r="BD1012" s="401"/>
      <c r="BE1012" s="341"/>
      <c r="BF1012" s="341"/>
      <c r="BG1012" s="402"/>
      <c r="BH1012" s="403"/>
      <c r="BI1012" s="405"/>
      <c r="BJ1012" s="405"/>
      <c r="BK1012" s="405"/>
      <c r="BL1012" s="405"/>
      <c r="BM1012" s="514"/>
    </row>
    <row r="1013" ht="18.75" customHeight="1">
      <c r="A1013" s="400"/>
      <c r="B1013" s="341"/>
      <c r="C1013" s="559"/>
      <c r="D1013" s="341"/>
      <c r="E1013" s="638"/>
      <c r="F1013" s="393"/>
      <c r="G1013" s="341"/>
      <c r="H1013" s="341"/>
      <c r="I1013" s="341"/>
      <c r="J1013" s="341"/>
      <c r="K1013" s="341"/>
      <c r="L1013" s="341"/>
      <c r="M1013" s="394"/>
      <c r="N1013" s="341"/>
      <c r="O1013" s="341"/>
      <c r="P1013" s="341"/>
      <c r="Q1013" s="341"/>
      <c r="R1013" s="341"/>
      <c r="S1013" s="341"/>
      <c r="T1013" s="341"/>
      <c r="U1013" s="341"/>
      <c r="V1013" s="342"/>
      <c r="W1013" s="342"/>
      <c r="X1013" s="341" t="str">
        <f t="shared" si="2"/>
        <v/>
      </c>
      <c r="Y1013" s="341"/>
      <c r="Z1013" s="341"/>
      <c r="AA1013" s="341"/>
      <c r="AB1013" s="341"/>
      <c r="AC1013" s="401"/>
      <c r="AD1013" s="563"/>
      <c r="AE1013" s="564"/>
      <c r="AF1013" s="564"/>
      <c r="AG1013" s="564"/>
      <c r="AH1013" s="564"/>
      <c r="AI1013" s="564"/>
      <c r="AJ1013" s="564"/>
      <c r="AK1013" s="564"/>
      <c r="AL1013" s="563"/>
      <c r="AM1013" s="564"/>
      <c r="AN1013" s="564"/>
      <c r="AO1013" s="564"/>
      <c r="AP1013" s="564"/>
      <c r="AQ1013" s="564"/>
      <c r="AR1013" s="564"/>
      <c r="AS1013" s="564"/>
      <c r="AT1013" s="401"/>
      <c r="AU1013" s="399"/>
      <c r="AV1013" s="617"/>
      <c r="AW1013" s="401"/>
      <c r="AX1013" s="401"/>
      <c r="AY1013" s="341"/>
      <c r="AZ1013" s="341"/>
      <c r="BA1013" s="341"/>
      <c r="BB1013" s="341"/>
      <c r="BC1013" s="341"/>
      <c r="BD1013" s="401"/>
      <c r="BE1013" s="341"/>
      <c r="BF1013" s="341"/>
      <c r="BG1013" s="402"/>
      <c r="BH1013" s="403"/>
      <c r="BI1013" s="405"/>
      <c r="BJ1013" s="405"/>
      <c r="BK1013" s="405"/>
      <c r="BL1013" s="405"/>
      <c r="BM1013" s="514"/>
    </row>
    <row r="1014" ht="18.75" customHeight="1">
      <c r="A1014" s="625"/>
      <c r="B1014" s="581"/>
      <c r="C1014" s="626"/>
      <c r="D1014" s="581"/>
      <c r="E1014" s="639"/>
      <c r="F1014" s="608"/>
      <c r="G1014" s="341"/>
      <c r="H1014" s="341"/>
      <c r="I1014" s="341"/>
      <c r="J1014" s="341"/>
      <c r="K1014" s="341"/>
      <c r="L1014" s="341"/>
      <c r="M1014" s="504"/>
      <c r="N1014" s="341"/>
      <c r="O1014" s="341"/>
      <c r="P1014" s="341"/>
      <c r="Q1014" s="341"/>
      <c r="R1014" s="341"/>
      <c r="S1014" s="341"/>
      <c r="T1014" s="341"/>
      <c r="U1014" s="341"/>
      <c r="V1014" s="342"/>
      <c r="W1014" s="342"/>
      <c r="X1014" s="341" t="str">
        <f t="shared" si="2"/>
        <v/>
      </c>
      <c r="Y1014" s="341"/>
      <c r="Z1014" s="341"/>
      <c r="AA1014" s="341"/>
      <c r="AB1014" s="341"/>
      <c r="AC1014" s="577"/>
      <c r="AD1014" s="578"/>
      <c r="AE1014" s="579"/>
      <c r="AF1014" s="579"/>
      <c r="AG1014" s="579"/>
      <c r="AH1014" s="579"/>
      <c r="AI1014" s="579"/>
      <c r="AJ1014" s="579"/>
      <c r="AK1014" s="579"/>
      <c r="AL1014" s="578"/>
      <c r="AM1014" s="579"/>
      <c r="AN1014" s="579"/>
      <c r="AO1014" s="579"/>
      <c r="AP1014" s="579"/>
      <c r="AQ1014" s="579"/>
      <c r="AR1014" s="579"/>
      <c r="AS1014" s="579"/>
      <c r="AT1014" s="577"/>
      <c r="AU1014" s="627"/>
      <c r="AV1014" s="628"/>
      <c r="AW1014" s="577"/>
      <c r="AX1014" s="577"/>
      <c r="AY1014" s="581"/>
      <c r="AZ1014" s="581"/>
      <c r="BA1014" s="581"/>
      <c r="BB1014" s="581"/>
      <c r="BC1014" s="581"/>
      <c r="BD1014" s="577"/>
      <c r="BE1014" s="581"/>
      <c r="BF1014" s="581"/>
      <c r="BG1014" s="582"/>
      <c r="BH1014" s="583"/>
      <c r="BI1014" s="584"/>
      <c r="BJ1014" s="584"/>
      <c r="BK1014" s="584"/>
      <c r="BL1014" s="584"/>
      <c r="BM1014" s="585"/>
    </row>
  </sheetData>
  <mergeCells count="4">
    <mergeCell ref="AD1:AK1"/>
    <mergeCell ref="AL1:AS1"/>
    <mergeCell ref="AX1:BC1"/>
    <mergeCell ref="BD1:BM1"/>
  </mergeCells>
  <conditionalFormatting sqref="B3:E1014">
    <cfRule type="expression" dxfId="5" priority="1">
      <formula>$E3 = "Done"</formula>
    </cfRule>
  </conditionalFormatting>
  <conditionalFormatting sqref="A3:AW1014">
    <cfRule type="expression" dxfId="6" priority="2">
      <formula>$A3=1</formula>
    </cfRule>
  </conditionalFormatting>
  <conditionalFormatting sqref="A3:AW1014">
    <cfRule type="expression" dxfId="7" priority="3">
      <formula>$A3 = 2</formula>
    </cfRule>
  </conditionalFormatting>
  <conditionalFormatting sqref="A3:AW1014">
    <cfRule type="expression" dxfId="8" priority="4">
      <formula>$A3 = 3</formula>
    </cfRule>
  </conditionalFormatting>
  <conditionalFormatting sqref="AX3:BC1014">
    <cfRule type="containsBlanks" dxfId="12" priority="5">
      <formula>LEN(TRIM(AX3))=0</formula>
    </cfRule>
  </conditionalFormatting>
  <conditionalFormatting sqref="AX3:BC1014">
    <cfRule type="containsText" dxfId="9" priority="6" operator="containsText" text="Done">
      <formula>NOT(ISERROR(SEARCH(("Done"),(AX3))))</formula>
    </cfRule>
  </conditionalFormatting>
  <conditionalFormatting sqref="AX3:BC1014">
    <cfRule type="containsText" dxfId="10" priority="7" operator="containsText" text="TBN">
      <formula>NOT(ISERROR(SEARCH(("TBN"),(AX3))))</formula>
    </cfRule>
  </conditionalFormatting>
  <dataValidations>
    <dataValidation type="list" allowBlank="1" showDropDown="1" showErrorMessage="1" sqref="E3:E1014">
      <formula1>"Next Shipment,Sailing to Load Port,At Load Port,Sailing to Disc Port,At Disc Port,Done"</formula1>
    </dataValidation>
    <dataValidation type="list" allowBlank="1" showDropDown="1" sqref="U3:U1014">
      <formula1>Master[Company]</formula1>
    </dataValidation>
    <dataValidation type="custom" allowBlank="1" showDropDown="1" showErrorMessage="1" sqref="AD3:AS1014">
      <formula1>OR(NOT(ISERROR(DATEVALUE(AD3))), AND(ISNUMBER(AD3), LEFT(CELL("format", AD3))="D"))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outlineLevelCol="1"/>
  <cols>
    <col customWidth="1" min="1" max="1" width="10.38" outlineLevel="1"/>
    <col customWidth="1" min="2" max="2" width="21.13"/>
    <col customWidth="1" min="3" max="3" width="18.63"/>
    <col customWidth="1" min="4" max="4" width="6.25"/>
    <col customWidth="1" min="5" max="5" width="5.38"/>
    <col customWidth="1" min="6" max="6" width="6.38"/>
    <col customWidth="1" min="7" max="7" width="4.0"/>
    <col customWidth="1" min="9" max="10" width="12.0"/>
    <col customWidth="1" min="11" max="11" width="17.88"/>
    <col customWidth="1" min="12" max="13" width="6.75"/>
    <col customWidth="1" hidden="1" min="14" max="14" width="7.88"/>
    <col customWidth="1" min="15" max="15" width="6.63"/>
    <col customWidth="1" min="16" max="23" width="10.13"/>
    <col customWidth="1" min="24" max="24" width="12.25"/>
    <col customWidth="1" min="25" max="25" width="12.38"/>
    <col customWidth="1" min="26" max="26" width="81.75"/>
    <col hidden="1" min="28" max="31" width="12.63"/>
  </cols>
  <sheetData>
    <row r="1">
      <c r="A1" s="640"/>
      <c r="B1" s="641" t="s">
        <v>703</v>
      </c>
      <c r="C1" s="642" t="s">
        <v>704</v>
      </c>
      <c r="D1" s="643" t="s">
        <v>705</v>
      </c>
      <c r="E1" s="644" t="s">
        <v>706</v>
      </c>
      <c r="F1" s="645" t="s">
        <v>4</v>
      </c>
      <c r="G1" s="646"/>
      <c r="H1" s="642" t="s">
        <v>12</v>
      </c>
      <c r="I1" s="647" t="s">
        <v>707</v>
      </c>
      <c r="J1" s="642" t="s">
        <v>708</v>
      </c>
      <c r="K1" s="648" t="s">
        <v>310</v>
      </c>
      <c r="L1" s="649" t="s">
        <v>709</v>
      </c>
      <c r="M1" s="649" t="s">
        <v>710</v>
      </c>
      <c r="N1" s="642" t="s">
        <v>711</v>
      </c>
      <c r="O1" s="650"/>
      <c r="P1" s="651" t="s">
        <v>712</v>
      </c>
      <c r="Q1" s="93"/>
      <c r="R1" s="93"/>
      <c r="S1" s="646"/>
      <c r="T1" s="652" t="s">
        <v>713</v>
      </c>
      <c r="U1" s="93"/>
      <c r="V1" s="93"/>
      <c r="W1" s="646"/>
      <c r="X1" s="653" t="s">
        <v>714</v>
      </c>
      <c r="Y1" s="646"/>
      <c r="Z1" s="654" t="s">
        <v>305</v>
      </c>
      <c r="AA1" s="30"/>
      <c r="AC1" s="655"/>
      <c r="AD1" s="655"/>
      <c r="AE1" s="30"/>
    </row>
    <row r="2">
      <c r="A2" s="640"/>
      <c r="B2" s="656"/>
      <c r="C2" s="657"/>
      <c r="D2" s="657"/>
      <c r="E2" s="657"/>
      <c r="F2" s="658"/>
      <c r="G2" s="659"/>
      <c r="H2" s="657"/>
      <c r="I2" s="657"/>
      <c r="J2" s="657"/>
      <c r="K2" s="657"/>
      <c r="L2" s="659"/>
      <c r="M2" s="659"/>
      <c r="N2" s="657"/>
      <c r="O2" s="660"/>
      <c r="P2" s="661" t="s">
        <v>715</v>
      </c>
      <c r="Q2" s="662" t="s">
        <v>362</v>
      </c>
      <c r="R2" s="662" t="s">
        <v>363</v>
      </c>
      <c r="S2" s="662" t="s">
        <v>716</v>
      </c>
      <c r="T2" s="662" t="s">
        <v>715</v>
      </c>
      <c r="U2" s="662" t="s">
        <v>362</v>
      </c>
      <c r="V2" s="662" t="s">
        <v>363</v>
      </c>
      <c r="W2" s="662" t="s">
        <v>716</v>
      </c>
      <c r="X2" s="663" t="s">
        <v>310</v>
      </c>
      <c r="Y2" s="664" t="s">
        <v>717</v>
      </c>
      <c r="Z2" s="52"/>
      <c r="AA2" s="30"/>
      <c r="AC2" s="655"/>
      <c r="AD2" s="655"/>
      <c r="AE2" s="30"/>
    </row>
    <row r="3">
      <c r="A3" s="665"/>
      <c r="B3" s="666" t="s">
        <v>718</v>
      </c>
      <c r="C3" s="93"/>
      <c r="D3" s="667"/>
      <c r="E3" s="93"/>
      <c r="F3" s="93"/>
      <c r="G3" s="93"/>
      <c r="H3" s="93"/>
      <c r="I3" s="93"/>
      <c r="J3" s="93"/>
      <c r="K3" s="93"/>
      <c r="L3" s="93"/>
      <c r="M3" s="93"/>
      <c r="N3" s="93"/>
      <c r="O3" s="93"/>
      <c r="P3" s="93"/>
      <c r="Q3" s="93"/>
      <c r="R3" s="93"/>
      <c r="S3" s="93"/>
      <c r="T3" s="93"/>
      <c r="U3" s="93"/>
      <c r="V3" s="93"/>
      <c r="W3" s="93"/>
      <c r="X3" s="93"/>
      <c r="Y3" s="93"/>
      <c r="Z3" s="94"/>
      <c r="AA3" s="30"/>
      <c r="AC3" s="655"/>
      <c r="AD3" s="655"/>
      <c r="AE3" s="30"/>
    </row>
    <row r="4" ht="30.0" customHeight="1">
      <c r="A4" s="668" t="str">
        <f>IFERROR(__xludf.DUMMYFUNCTION("iferror(unique(FILTER('Tanjung Pura'!$B:$B,'Tanjung Pura'!$F:$F=""Next Shipment"")),"""")"),"T22")</f>
        <v>T22</v>
      </c>
      <c r="B4" s="669" t="s">
        <v>319</v>
      </c>
      <c r="C4" s="670" t="str">
        <f t="array" ref="C4">if(A4="","",XLOOKUP(A4,'Tanjung Pura'!B:B,'Tanjung Pura'!D:D,"Not Found",0,1))</f>
        <v>AS Glory 7</v>
      </c>
      <c r="D4" s="671" t="str">
        <f t="array" ref="D4">if(A4="","",XLOOKUP(A4,'Tanjung Pura'!B:B,'Tanjung Pura'!R:R,"Not Found",0,1))</f>
        <v>CPO</v>
      </c>
      <c r="E4" s="672">
        <f>IFERROR(__xludf.DUMMYFUNCTION("if(A4="""","""",sum(FILTER('Tanjung Pura'!X:X,'Tanjung Pura'!B:B = A4))/1000)"),2500.0)</f>
        <v>2500</v>
      </c>
      <c r="F4" s="671" t="str">
        <f t="array" ref="F4">if(A4="","",XLOOKUP(A4,'Tanjung Pura'!B:B,'Tanjung Pura'!Q:Q,"Not Found",0,1))</f>
        <v>FOB</v>
      </c>
      <c r="G4" s="673" t="str">
        <f t="array" ref="G4">if(A4="","",XLOOKUP(A4,'Tanjung Pura'!B:B,'Tanjung Pura'!H:H,"Not Found",0,1))</f>
        <v>T/C</v>
      </c>
      <c r="H4" s="673" t="str">
        <f t="array" ref="H4">if(A4="","",XLOOKUP(A4,'Tanjung Pura'!B:B,'Tanjung Pura'!I:I,"Not Found",0,1))</f>
        <v>Maxima</v>
      </c>
      <c r="I4" s="674">
        <f>if(J4="","",SUMIFS('Tanjung Pura'!X:X,'Tanjung Pura'!B:B,$A4,'Tanjung Pura'!S:S,J4)/1000)</f>
        <v>2500</v>
      </c>
      <c r="J4" s="675" t="str">
        <f>IFERROR(__xludf.DUMMYFUNCTION("if(A4="""","""",unique(FILTER('Tanjung Pura'!S:S,'Tanjung Pura'!B:B = A4)))"),"Bumi Raya")</f>
        <v>Bumi Raya</v>
      </c>
      <c r="K4" s="676" t="str">
        <f>if($AD4="","", HYPERLINK(TanPur&amp;"C"&amp;MATCH($AC4,'Tanjung Pura'!$B:$B,0),$AD4))</f>
        <v>Sei Matan</v>
      </c>
      <c r="L4" s="677"/>
      <c r="M4" s="677"/>
      <c r="N4" s="673" t="str">
        <f t="array" ref="N4">if(C4="","",XLOOKUP(C4,'Master Data'!$K:$K,'Master Data'!P:P,"Input In Master",0,1))</f>
        <v/>
      </c>
      <c r="O4" s="678" t="s">
        <v>719</v>
      </c>
      <c r="P4" s="679"/>
      <c r="Q4" s="679"/>
      <c r="R4" s="679"/>
      <c r="S4" s="680"/>
      <c r="T4" s="679"/>
      <c r="U4" s="679"/>
      <c r="V4" s="679"/>
      <c r="W4" s="679"/>
      <c r="X4" s="681"/>
      <c r="Y4" s="682"/>
      <c r="Z4" s="683" t="str">
        <f>IF(A4="","","Plan Disc Tanjung Pura")</f>
        <v>Plan Disc Tanjung Pura</v>
      </c>
      <c r="AA4" s="30"/>
      <c r="AC4" s="655" t="str">
        <f>A4</f>
        <v>T22</v>
      </c>
      <c r="AD4" s="684" t="str">
        <f>IFERROR(__xludf.DUMMYFUNCTION("UNIQUE(FILTER('Tanjung Pura'!T:T,'Tanjung Pura'!B:B=A4))"),"Sei Matan")</f>
        <v>Sei Matan</v>
      </c>
      <c r="AE4" s="30"/>
    </row>
    <row r="5" ht="30.0" customHeight="1">
      <c r="A5" s="685"/>
      <c r="B5" s="437"/>
      <c r="C5" s="686"/>
      <c r="D5" s="687"/>
      <c r="E5" s="687"/>
      <c r="F5" s="687"/>
      <c r="G5" s="687"/>
      <c r="H5" s="687"/>
      <c r="I5" s="688" t="str">
        <f>if(J5="","",SUMIFS('Tanjung Pura'!X:X,'Tanjung Pura'!B:B,$A4,'Tanjung Pura'!S:S,J5)/1000)</f>
        <v/>
      </c>
      <c r="J5" s="689"/>
      <c r="K5" s="690" t="str">
        <f>if($AD5="","", HYPERLINK(TanPur&amp;"C"&amp;MATCH($AC5,'Tanjung Pura'!$B:$B,0),$AD5))</f>
        <v/>
      </c>
      <c r="L5" s="691"/>
      <c r="M5" s="691"/>
      <c r="N5" s="687"/>
      <c r="O5" s="692" t="s">
        <v>720</v>
      </c>
      <c r="P5" s="693"/>
      <c r="Q5" s="693"/>
      <c r="R5" s="693"/>
      <c r="S5" s="694"/>
      <c r="T5" s="693"/>
      <c r="U5" s="693"/>
      <c r="V5" s="693"/>
      <c r="W5" s="693"/>
      <c r="X5" s="695"/>
      <c r="Y5" s="696"/>
      <c r="Z5" s="697"/>
      <c r="AA5" s="30"/>
      <c r="AC5" s="655" t="str">
        <f>AC4</f>
        <v>T22</v>
      </c>
      <c r="AD5" s="698"/>
      <c r="AE5" s="30"/>
    </row>
    <row r="6" ht="30.0" customHeight="1">
      <c r="A6" s="685"/>
      <c r="B6" s="437"/>
      <c r="C6" s="699" t="str">
        <f t="array" ref="C6">if(A5="","",XLOOKUP(A5,'Tanjung Pura'!B:B,'Tanjung Pura'!D:D,"Not Found",0,1))</f>
        <v/>
      </c>
      <c r="D6" s="700" t="str">
        <f t="array" ref="D6">if(A5="","",XLOOKUP(A5,'Tanjung Pura'!B:B,'Tanjung Pura'!R:R,"Not Found",0,1))</f>
        <v/>
      </c>
      <c r="E6" s="701" t="str">
        <f>IFERROR(__xludf.DUMMYFUNCTION("if(A5="""","""",sum(FILTER('Tanjung Pura'!X:X,'Tanjung Pura'!B:B = A5))/1000)"),"")</f>
        <v/>
      </c>
      <c r="F6" s="700" t="str">
        <f t="array" ref="F6">if(A5="","",XLOOKUP(A5,'Tanjung Pura'!B:B,'Tanjung Pura'!Q:Q,"Not Found",0,1))</f>
        <v/>
      </c>
      <c r="G6" s="702" t="str">
        <f t="array" ref="G6">if(A5="","",XLOOKUP(A5,'Tanjung Pura'!B:B,'Tanjung Pura'!H:H,"Not Found",0,1))</f>
        <v/>
      </c>
      <c r="H6" s="702" t="str">
        <f t="array" ref="H6">if(A5="","",XLOOKUP(A5,'Tanjung Pura'!B:B,'Tanjung Pura'!I:I,"Not Found",0,1))</f>
        <v/>
      </c>
      <c r="I6" s="703" t="str">
        <f>if(J6="","",SUMIFS('Tanjung Pura'!X:X,'Tanjung Pura'!B:B,$A5,'Tanjung Pura'!S:S,J6)/1000)</f>
        <v/>
      </c>
      <c r="J6" s="704" t="str">
        <f>IFERROR(__xludf.DUMMYFUNCTION("if(A5="""","""",unique(FILTER('Tanjung Pura'!S:S,'Tanjung Pura'!B:B = A5)))"),"")</f>
        <v/>
      </c>
      <c r="K6" s="705" t="str">
        <f>if($AD6="","", HYPERLINK(TanPur&amp;"C"&amp;MATCH($AC6,'Tanjung Pura'!$B:$B,0),$AD6))</f>
        <v/>
      </c>
      <c r="L6" s="691"/>
      <c r="M6" s="691"/>
      <c r="N6" s="702" t="str">
        <f t="array" ref="N6">if(C6="","",XLOOKUP(C6,'Master Data'!$K:$K,'Master Data'!P:P,"Input In Master",0,1))</f>
        <v/>
      </c>
      <c r="O6" s="706" t="s">
        <v>719</v>
      </c>
      <c r="P6" s="707"/>
      <c r="Q6" s="707"/>
      <c r="R6" s="707"/>
      <c r="S6" s="708"/>
      <c r="T6" s="707"/>
      <c r="U6" s="707"/>
      <c r="V6" s="707"/>
      <c r="W6" s="707"/>
      <c r="X6" s="709"/>
      <c r="Y6" s="710"/>
      <c r="Z6" s="711" t="str">
        <f>IF(A5="","","Plan Disc Tanjung Pura")</f>
        <v/>
      </c>
      <c r="AA6" s="30"/>
      <c r="AC6" s="655" t="str">
        <f>A5</f>
        <v/>
      </c>
      <c r="AD6" s="684" t="str">
        <f>IFERROR(__xludf.DUMMYFUNCTION("UNIQUE(FILTER('Tanjung Pura'!T:T,'Tanjung Pura'!B:B=A5))"),"")</f>
        <v/>
      </c>
      <c r="AE6" s="30"/>
    </row>
    <row r="7" ht="30.0" customHeight="1">
      <c r="A7" s="685"/>
      <c r="B7" s="437"/>
      <c r="C7" s="686"/>
      <c r="D7" s="687"/>
      <c r="E7" s="687"/>
      <c r="F7" s="687"/>
      <c r="G7" s="687"/>
      <c r="H7" s="687"/>
      <c r="I7" s="688" t="str">
        <f>if(J7="","",SUMIFS('Tanjung Pura'!X:X,'Tanjung Pura'!B:B,$A5,'Tanjung Pura'!S:S,J7)/1000)</f>
        <v/>
      </c>
      <c r="J7" s="689"/>
      <c r="K7" s="690" t="str">
        <f>if($AD7="","", HYPERLINK(TanPur&amp;"C"&amp;MATCH($AC7,'Tanjung Pura'!$B:$B,0),$AD7))</f>
        <v/>
      </c>
      <c r="L7" s="691"/>
      <c r="M7" s="691"/>
      <c r="N7" s="687"/>
      <c r="O7" s="692" t="s">
        <v>720</v>
      </c>
      <c r="P7" s="693"/>
      <c r="Q7" s="693"/>
      <c r="R7" s="693"/>
      <c r="S7" s="694"/>
      <c r="T7" s="693"/>
      <c r="U7" s="693"/>
      <c r="V7" s="693"/>
      <c r="W7" s="693"/>
      <c r="X7" s="695"/>
      <c r="Y7" s="696"/>
      <c r="Z7" s="697"/>
      <c r="AA7" s="30"/>
      <c r="AC7" s="655" t="str">
        <f>AC6</f>
        <v/>
      </c>
      <c r="AD7" s="698"/>
      <c r="AE7" s="30"/>
    </row>
    <row r="8" ht="30.0" customHeight="1">
      <c r="A8" s="685"/>
      <c r="B8" s="437"/>
      <c r="C8" s="699" t="str">
        <f t="array" ref="C8">if(A6="","",XLOOKUP(A6,'Tanjung Pura'!B:B,'Tanjung Pura'!D:D,"Not Found",0,1))</f>
        <v/>
      </c>
      <c r="D8" s="700" t="str">
        <f t="array" ref="D8">if(A6="","",XLOOKUP(A6,'Tanjung Pura'!B:B,'Tanjung Pura'!R:R,"Not Found",0,1))</f>
        <v/>
      </c>
      <c r="E8" s="701" t="str">
        <f>IFERROR(__xludf.DUMMYFUNCTION("if(A6="""","""",sum(FILTER('Tanjung Pura'!X:X,'Tanjung Pura'!B:B = A6))/1000)"),"")</f>
        <v/>
      </c>
      <c r="F8" s="700" t="str">
        <f t="array" ref="F8">if(A6="","",XLOOKUP(A6,'Tanjung Pura'!B:B,'Tanjung Pura'!Q:Q,"Not Found",0,1))</f>
        <v/>
      </c>
      <c r="G8" s="702" t="str">
        <f t="array" ref="G8">if(A6="","",XLOOKUP(A6,'Tanjung Pura'!B:B,'Tanjung Pura'!H:H,"Not Found",0,1))</f>
        <v/>
      </c>
      <c r="H8" s="702" t="str">
        <f t="array" ref="H8">if(A6="","",XLOOKUP(A6,'Tanjung Pura'!B:B,'Tanjung Pura'!I:I,"Not Found",0,1))</f>
        <v/>
      </c>
      <c r="I8" s="703" t="str">
        <f>if(J8="","",SUMIFS('Tanjung Pura'!X:X,'Tanjung Pura'!B:B,$A6,'Tanjung Pura'!S:S,J8)/1000)</f>
        <v/>
      </c>
      <c r="J8" s="704" t="str">
        <f>IFERROR(__xludf.DUMMYFUNCTION("if(A6="""","""",unique(FILTER('Tanjung Pura'!S:S,'Tanjung Pura'!B:B = A6)))"),"")</f>
        <v/>
      </c>
      <c r="K8" s="705" t="str">
        <f>if($AD8="","", HYPERLINK(TanPur&amp;"C"&amp;MATCH($AC8,'Tanjung Pura'!$B:$B,0),$AD8))</f>
        <v/>
      </c>
      <c r="L8" s="691"/>
      <c r="M8" s="691"/>
      <c r="N8" s="702" t="str">
        <f t="array" ref="N8">if(C8="","",XLOOKUP(C8,'Master Data'!$K:$K,'Master Data'!P:P,"Input In Master",0,1))</f>
        <v/>
      </c>
      <c r="O8" s="706" t="s">
        <v>719</v>
      </c>
      <c r="P8" s="707"/>
      <c r="Q8" s="707"/>
      <c r="R8" s="707"/>
      <c r="S8" s="708"/>
      <c r="T8" s="707"/>
      <c r="U8" s="707"/>
      <c r="V8" s="707"/>
      <c r="W8" s="707"/>
      <c r="X8" s="709"/>
      <c r="Y8" s="710"/>
      <c r="Z8" s="711" t="str">
        <f>IF(A6="","","Plan Disc Tanjung Pura")</f>
        <v/>
      </c>
      <c r="AA8" s="30"/>
      <c r="AC8" s="655" t="str">
        <f>A6</f>
        <v/>
      </c>
      <c r="AD8" s="684" t="str">
        <f>IFERROR(__xludf.DUMMYFUNCTION("UNIQUE(FILTER('Tanjung Pura'!T:T,'Tanjung Pura'!B:B=A6))"),"")</f>
        <v/>
      </c>
      <c r="AE8" s="30"/>
    </row>
    <row r="9" ht="30.0" customHeight="1">
      <c r="A9" s="685"/>
      <c r="B9" s="656"/>
      <c r="C9" s="656"/>
      <c r="D9" s="712"/>
      <c r="E9" s="712"/>
      <c r="F9" s="712"/>
      <c r="G9" s="712"/>
      <c r="H9" s="712"/>
      <c r="I9" s="713" t="str">
        <f>if(J9="","",SUMIFS('Tanjung Pura'!X:X,'Tanjung Pura'!B:B,$A6,'Tanjung Pura'!S:S,J9)/1000)</f>
        <v/>
      </c>
      <c r="J9" s="714"/>
      <c r="K9" s="715" t="str">
        <f>if($AD9="","", HYPERLINK(TanPur&amp;"C"&amp;MATCH($AC9,'Tanjung Pura'!$B:$B,0),$AD9))</f>
        <v/>
      </c>
      <c r="L9" s="716"/>
      <c r="M9" s="716"/>
      <c r="N9" s="712"/>
      <c r="O9" s="717" t="s">
        <v>720</v>
      </c>
      <c r="P9" s="718"/>
      <c r="Q9" s="718"/>
      <c r="R9" s="718"/>
      <c r="S9" s="719"/>
      <c r="T9" s="718"/>
      <c r="U9" s="718"/>
      <c r="V9" s="718"/>
      <c r="W9" s="718"/>
      <c r="X9" s="720"/>
      <c r="Y9" s="721"/>
      <c r="Z9" s="52"/>
      <c r="AA9" s="30"/>
      <c r="AC9" s="655" t="str">
        <f>AC8</f>
        <v/>
      </c>
      <c r="AD9" s="698"/>
      <c r="AE9" s="30"/>
    </row>
    <row r="10" ht="30.0" customHeight="1">
      <c r="A10" s="685" t="str">
        <f>IFERROR(__xludf.DUMMYFUNCTION("iferror(unique(FILTER('Tanjung Pura'!$B:$B,'Tanjung Pura'!$F:$F=""Sailing to Load Port"")),"""")"),"T19")</f>
        <v>T19</v>
      </c>
      <c r="B10" s="669" t="s">
        <v>492</v>
      </c>
      <c r="C10" s="722" t="str">
        <f t="array" ref="C10">if(A10="","",XLOOKUP(A10,'Tanjung Pura'!B:B,'Tanjung Pura'!D:D,"Not Found",0,1))</f>
        <v>Prima Samudra VIII</v>
      </c>
      <c r="D10" s="673" t="str">
        <f t="array" ref="D10">if(A10="","",XLOOKUP(A10,'Tanjung Pura'!B:B,'Tanjung Pura'!R:R,"Not Found",0,1))</f>
        <v>CPO</v>
      </c>
      <c r="E10" s="723">
        <f>IFERROR(__xludf.DUMMYFUNCTION("if(A10="""","""",sum(FILTER('Tanjung Pura'!X:X,'Tanjung Pura'!B:B = A10))/1000)"),4000.0)</f>
        <v>4000</v>
      </c>
      <c r="F10" s="673" t="str">
        <f t="array" ref="F10">if(A10="","",XLOOKUP(A10,'Tanjung Pura'!B:B,'Tanjung Pura'!Q:Q,"Not Found",0,1))</f>
        <v>FOB</v>
      </c>
      <c r="G10" s="673" t="str">
        <f t="array" ref="G10">if(A10="","",XLOOKUP(A10,'Tanjung Pura'!B:B,'Tanjung Pura'!H:H,"Not Found",0,1))</f>
        <v>T/C</v>
      </c>
      <c r="H10" s="673" t="str">
        <f t="array" ref="H10">if(A10="","",XLOOKUP(A10,'Tanjung Pura'!B:B,'Tanjung Pura'!I:I,"Not Found",0,1))</f>
        <v>Maxima</v>
      </c>
      <c r="I10" s="724">
        <f>if(J10="","",SUMIFS('Tanjung Pura'!X:X,'Tanjung Pura'!B:B,$A10,'Tanjung Pura'!S:S,J10)/1000)</f>
        <v>4000</v>
      </c>
      <c r="J10" s="725" t="str">
        <f>IFERROR(__xludf.DUMMYFUNCTION("if(A10="""","""",unique(FILTER('Tanjung Pura'!S:S,'Tanjung Pura'!B:B = A10)))"),"HPI")</f>
        <v>HPI</v>
      </c>
      <c r="K10" s="726" t="str">
        <f>if($AD10="","", HYPERLINK(TanPur&amp;"C"&amp;MATCH($AC10,'Tanjung Pura'!$B:$B,0),$AD10))</f>
        <v>Tayan</v>
      </c>
      <c r="L10" s="677"/>
      <c r="M10" s="677"/>
      <c r="N10" s="673" t="str">
        <f t="array" ref="N10">if(C10="","",XLOOKUP(C10,'Master Data'!$K:$K,'Master Data'!P:P,"Input In Master",0,1))</f>
        <v>325 T/H</v>
      </c>
      <c r="O10" s="678" t="s">
        <v>719</v>
      </c>
      <c r="P10" s="679">
        <f t="array" ref="P10:Q10">if(A10="","",XLOOKUP(A10,'Tanjung Pura'!B:B,'Tanjung Pura'!AE:AF,"NA",0,1))</f>
        <v>46064</v>
      </c>
      <c r="Q10" s="679">
        <v>46064.0</v>
      </c>
      <c r="R10" s="679">
        <f t="array" ref="R10:S10">if(A10="","",XLOOKUP(A10,'Tanjung Pura'!B:B,'Tanjung Pura'!AG:AH,"NA",0,-1))</f>
        <v>46066</v>
      </c>
      <c r="S10" s="680">
        <v>46066.0</v>
      </c>
      <c r="T10" s="679"/>
      <c r="U10" s="679"/>
      <c r="V10" s="679"/>
      <c r="W10" s="679"/>
      <c r="X10" s="681">
        <f>if(C10="","",IF(P11="",TODAY()-P10,P11-P10))</f>
        <v>0</v>
      </c>
      <c r="Y10" s="682"/>
      <c r="Z10" s="727"/>
      <c r="AA10" s="30"/>
      <c r="AC10" s="655" t="str">
        <f>A10</f>
        <v>T19</v>
      </c>
      <c r="AD10" s="698" t="str">
        <f>IFERROR(__xludf.DUMMYFUNCTION("UNIQUE(FILTER('Tanjung Pura'!T:T,'Tanjung Pura'!B:B=A10))"),"Tayan")</f>
        <v>Tayan</v>
      </c>
      <c r="AE10" s="30"/>
    </row>
    <row r="11" ht="30.0" customHeight="1">
      <c r="A11" s="685" t="str">
        <f>IFERROR(__xludf.DUMMYFUNCTION("""COMPUTED_VALUE"""),"T21")</f>
        <v>T21</v>
      </c>
      <c r="B11" s="437"/>
      <c r="C11" s="686"/>
      <c r="D11" s="687"/>
      <c r="E11" s="687"/>
      <c r="F11" s="687"/>
      <c r="G11" s="687"/>
      <c r="H11" s="687"/>
      <c r="I11" s="688" t="str">
        <f>if(J11="","",SUMIFS('Tanjung Pura'!X:X,'Tanjung Pura'!B:B,$A10,'Tanjung Pura'!S:S,J11)/1000)</f>
        <v/>
      </c>
      <c r="J11" s="689"/>
      <c r="K11" s="690" t="str">
        <f>if($AD11="","", HYPERLINK(TanPur&amp;"C"&amp;MATCH($AC11,'Tanjung Pura'!$B:$B,0),$AD11))</f>
        <v/>
      </c>
      <c r="L11" s="691"/>
      <c r="M11" s="691"/>
      <c r="N11" s="687"/>
      <c r="O11" s="692" t="s">
        <v>720</v>
      </c>
      <c r="P11" s="693"/>
      <c r="Q11" s="693"/>
      <c r="R11" s="693"/>
      <c r="S11" s="694"/>
      <c r="T11" s="693"/>
      <c r="U11" s="693"/>
      <c r="V11" s="693"/>
      <c r="W11" s="693"/>
      <c r="X11" s="695"/>
      <c r="Y11" s="696"/>
      <c r="Z11" s="697"/>
      <c r="AA11" s="30"/>
      <c r="AC11" s="655" t="str">
        <f>AC10</f>
        <v>T19</v>
      </c>
      <c r="AD11" s="698"/>
      <c r="AE11" s="30"/>
    </row>
    <row r="12" ht="30.0" customHeight="1">
      <c r="A12" s="685"/>
      <c r="B12" s="437"/>
      <c r="C12" s="728" t="str">
        <f t="array" ref="C12">if(A11="","",XLOOKUP(A11,'Tanjung Pura'!B:B,'Tanjung Pura'!D:D,"Not Found",0,1))</f>
        <v>Luminor 6</v>
      </c>
      <c r="D12" s="702" t="str">
        <f t="array" ref="D12">if(A11="","",XLOOKUP(A11,'Tanjung Pura'!B:B,'Tanjung Pura'!R:R,"Not Found",0,1))</f>
        <v>CPO</v>
      </c>
      <c r="E12" s="729">
        <f>IFERROR(__xludf.DUMMYFUNCTION("if(A11="""","""",sum(FILTER('Tanjung Pura'!X:X,'Tanjung Pura'!B:B = A11))/1000)"),3000.0)</f>
        <v>3000</v>
      </c>
      <c r="F12" s="702" t="str">
        <f t="array" ref="F12">if(A11="","",XLOOKUP(A11,'Tanjung Pura'!B:B,'Tanjung Pura'!Q:Q,"Not Found",0,1))</f>
        <v>FOB</v>
      </c>
      <c r="G12" s="702" t="str">
        <f t="array" ref="G12">if(A11="","",XLOOKUP(A11,'Tanjung Pura'!B:B,'Tanjung Pura'!H:H,"Not Found",0,1))</f>
        <v>T/C</v>
      </c>
      <c r="H12" s="702" t="str">
        <f t="array" ref="H12">if(A11="","",XLOOKUP(A11,'Tanjung Pura'!B:B,'Tanjung Pura'!I:I,"Not Found",0,1))</f>
        <v>Maxima</v>
      </c>
      <c r="I12" s="688">
        <f>if(J12="","",SUMIFS('Tanjung Pura'!X:X,'Tanjung Pura'!B:B,$A11,'Tanjung Pura'!S:S,J12)/1000)</f>
        <v>3000</v>
      </c>
      <c r="J12" s="689" t="str">
        <f>IFERROR(__xludf.DUMMYFUNCTION("if(A11="""","""",unique(FILTER('Tanjung Pura'!S:S,'Tanjung Pura'!B:B = A11)))"),"BGA")</f>
        <v>BGA</v>
      </c>
      <c r="K12" s="690" t="str">
        <f>if($AD12="","", HYPERLINK(TanPur&amp;"C"&amp;MATCH($AC12,'Tanjung Pura'!$B:$B,0),$AD12))</f>
        <v>Ketapang</v>
      </c>
      <c r="L12" s="691"/>
      <c r="M12" s="691"/>
      <c r="N12" s="702" t="str">
        <f t="array" ref="N12">if(C12="","",XLOOKUP(C12,'Master Data'!$K:$K,'Master Data'!P:P,"Input In Master",0,1))</f>
        <v>325 T/H</v>
      </c>
      <c r="O12" s="706" t="s">
        <v>719</v>
      </c>
      <c r="P12" s="707">
        <f t="array" ref="P12:Q12">if(A11="","",XLOOKUP(A11,'Tanjung Pura'!B:B,'Tanjung Pura'!AE:AF,"NA",0,1))</f>
        <v>46065</v>
      </c>
      <c r="Q12" s="707">
        <v>46066.0</v>
      </c>
      <c r="R12" s="707">
        <f t="array" ref="R12:S12">if(A11="","",XLOOKUP(A11,'Tanjung Pura'!B:B,'Tanjung Pura'!AG:AH,"NA",0,-1))</f>
        <v>46071</v>
      </c>
      <c r="S12" s="708">
        <v>46072.0</v>
      </c>
      <c r="T12" s="707"/>
      <c r="U12" s="707"/>
      <c r="V12" s="707"/>
      <c r="W12" s="707"/>
      <c r="X12" s="709">
        <f>if(C12="","",IF(P13="",TODAY()-P12,P13-P12))</f>
        <v>-1</v>
      </c>
      <c r="Y12" s="710"/>
      <c r="Z12" s="730"/>
      <c r="AA12" s="30"/>
      <c r="AC12" s="655" t="str">
        <f>A11</f>
        <v>T21</v>
      </c>
      <c r="AD12" s="698" t="str">
        <f>IFERROR(__xludf.DUMMYFUNCTION("UNIQUE(FILTER('Tanjung Pura'!T:T,'Tanjung Pura'!B:B=A11))"),"Ketapang")</f>
        <v>Ketapang</v>
      </c>
      <c r="AE12" s="30"/>
    </row>
    <row r="13" ht="30.0" customHeight="1">
      <c r="A13" s="685"/>
      <c r="B13" s="437"/>
      <c r="C13" s="686"/>
      <c r="D13" s="687"/>
      <c r="E13" s="687"/>
      <c r="F13" s="687"/>
      <c r="G13" s="687"/>
      <c r="H13" s="687"/>
      <c r="I13" s="688" t="str">
        <f>if(J13="","",SUMIFS('Tanjung Pura'!X:X,'Tanjung Pura'!B:B,$A11,'Tanjung Pura'!S:S,J13)/1000)</f>
        <v/>
      </c>
      <c r="J13" s="689"/>
      <c r="K13" s="690" t="str">
        <f>if($AD13="","", HYPERLINK(TanPur&amp;"C"&amp;MATCH($AC13,'Tanjung Pura'!$B:$B,0),$AD13))</f>
        <v/>
      </c>
      <c r="L13" s="691"/>
      <c r="M13" s="691"/>
      <c r="N13" s="687"/>
      <c r="O13" s="692" t="s">
        <v>720</v>
      </c>
      <c r="P13" s="693"/>
      <c r="Q13" s="693"/>
      <c r="R13" s="693"/>
      <c r="S13" s="694"/>
      <c r="T13" s="693"/>
      <c r="U13" s="693"/>
      <c r="V13" s="693"/>
      <c r="W13" s="693"/>
      <c r="X13" s="695"/>
      <c r="Y13" s="696"/>
      <c r="Z13" s="697"/>
      <c r="AA13" s="30"/>
      <c r="AC13" s="655" t="str">
        <f>AC12</f>
        <v>T21</v>
      </c>
      <c r="AD13" s="698"/>
      <c r="AE13" s="30"/>
    </row>
    <row r="14" ht="30.0" customHeight="1">
      <c r="A14" s="685"/>
      <c r="B14" s="437"/>
      <c r="C14" s="728" t="str">
        <f t="array" ref="C14">if(A12="","",XLOOKUP(A12,'Tanjung Pura'!B:B,'Tanjung Pura'!D:D,"Not Found",0,1))</f>
        <v/>
      </c>
      <c r="D14" s="702" t="str">
        <f t="array" ref="D14">if(A12="","",XLOOKUP(A12,'Tanjung Pura'!B:B,'Tanjung Pura'!R:R,"Not Found",0,1))</f>
        <v/>
      </c>
      <c r="E14" s="729" t="str">
        <f>IFERROR(__xludf.DUMMYFUNCTION("if(A12="""","""",sum(FILTER('Tanjung Pura'!X:X,'Tanjung Pura'!B:B = A12))/1000)"),"")</f>
        <v/>
      </c>
      <c r="F14" s="702" t="str">
        <f t="array" ref="F14">if(A12="","",XLOOKUP(A12,'Tanjung Pura'!B:B,'Tanjung Pura'!Q:Q,"Not Found",0,1))</f>
        <v/>
      </c>
      <c r="G14" s="702" t="str">
        <f t="array" ref="G14">if(A12="","",XLOOKUP(A12,'Tanjung Pura'!B:B,'Tanjung Pura'!H:H,"Not Found",0,1))</f>
        <v/>
      </c>
      <c r="H14" s="702" t="str">
        <f t="array" ref="H14">if(A12="","",XLOOKUP(A12,'Tanjung Pura'!B:B,'Tanjung Pura'!I:I,"Not Found",0,1))</f>
        <v/>
      </c>
      <c r="I14" s="688" t="str">
        <f>if(J14="","",SUMIFS('Tanjung Pura'!X:X,'Tanjung Pura'!B:B,$A12,'Tanjung Pura'!S:S,J14)/1000)</f>
        <v/>
      </c>
      <c r="J14" s="689" t="str">
        <f>IFERROR(__xludf.DUMMYFUNCTION("if(A12="""","""",unique(FILTER('Tanjung Pura'!S:S,'Tanjung Pura'!B:B = A12)))"),"")</f>
        <v/>
      </c>
      <c r="K14" s="690" t="str">
        <f>if($AD14="","", HYPERLINK(TanPur&amp;"C"&amp;MATCH($AC14,'Tanjung Pura'!$B:$B,0),$AD14))</f>
        <v/>
      </c>
      <c r="L14" s="691"/>
      <c r="M14" s="691"/>
      <c r="N14" s="702" t="str">
        <f t="array" ref="N14">if(C14="","",XLOOKUP(C14,'Master Data'!$K:$K,'Master Data'!P:P,"Input In Master",0,1))</f>
        <v/>
      </c>
      <c r="O14" s="706" t="s">
        <v>719</v>
      </c>
      <c r="P14" s="707" t="str">
        <f t="array" ref="P14">if(A12="","",XLOOKUP(A12,'Tanjung Pura'!B:B,'Tanjung Pura'!AE:AF,"NA",0,1))</f>
        <v/>
      </c>
      <c r="Q14" s="707"/>
      <c r="R14" s="707" t="str">
        <f t="array" ref="R14">if(A12="","",XLOOKUP(A12,'Tanjung Pura'!B:B,'Tanjung Pura'!AG:AH,"NA",0,-1))</f>
        <v/>
      </c>
      <c r="S14" s="708"/>
      <c r="T14" s="707"/>
      <c r="U14" s="707"/>
      <c r="V14" s="707"/>
      <c r="W14" s="707"/>
      <c r="X14" s="709" t="str">
        <f>if(C14="","",IF(P15="",TODAY()-P14,P15-P14))</f>
        <v/>
      </c>
      <c r="Y14" s="710"/>
      <c r="Z14" s="730"/>
      <c r="AA14" s="30"/>
      <c r="AC14" s="655" t="str">
        <f>A12</f>
        <v/>
      </c>
      <c r="AD14" s="698" t="str">
        <f>IFERROR(__xludf.DUMMYFUNCTION("UNIQUE(FILTER('Tanjung Pura'!T:T,'Tanjung Pura'!B:B=A12))"),"")</f>
        <v/>
      </c>
      <c r="AE14" s="30"/>
    </row>
    <row r="15" ht="30.0" customHeight="1">
      <c r="A15" s="685"/>
      <c r="B15" s="656"/>
      <c r="C15" s="656"/>
      <c r="D15" s="712"/>
      <c r="E15" s="712"/>
      <c r="F15" s="712"/>
      <c r="G15" s="712"/>
      <c r="H15" s="712"/>
      <c r="I15" s="713" t="str">
        <f>if(J15="","",SUMIFS('Tanjung Pura'!X:X,'Tanjung Pura'!B:B,$A12,'Tanjung Pura'!S:S,J15)/1000)</f>
        <v/>
      </c>
      <c r="J15" s="714"/>
      <c r="K15" s="715" t="str">
        <f>if($AD15="","", HYPERLINK(TanPur&amp;"C"&amp;MATCH($AC15,'Tanjung Pura'!$B:$B,0),$AD15))</f>
        <v/>
      </c>
      <c r="L15" s="716"/>
      <c r="M15" s="716"/>
      <c r="N15" s="712"/>
      <c r="O15" s="717" t="s">
        <v>720</v>
      </c>
      <c r="P15" s="718"/>
      <c r="Q15" s="718"/>
      <c r="R15" s="718"/>
      <c r="S15" s="719"/>
      <c r="T15" s="718"/>
      <c r="U15" s="718"/>
      <c r="V15" s="718"/>
      <c r="W15" s="718"/>
      <c r="X15" s="720"/>
      <c r="Y15" s="721"/>
      <c r="Z15" s="52"/>
      <c r="AA15" s="30"/>
      <c r="AC15" s="655" t="str">
        <f>AC14</f>
        <v/>
      </c>
      <c r="AD15" s="698"/>
      <c r="AE15" s="30"/>
    </row>
    <row r="16" ht="30.0" customHeight="1">
      <c r="A16" s="685" t="str">
        <f>IFERROR(__xludf.DUMMYFUNCTION("iferror(unique(FILTER('Tanjung Pura'!$B:$B,'Tanjung Pura'!$F:$F=""At Load Port"")),"""")"),"T17")</f>
        <v>T17</v>
      </c>
      <c r="B16" s="669" t="s">
        <v>483</v>
      </c>
      <c r="C16" s="670" t="str">
        <f t="array" ref="C16">if(A16="","",XLOOKUP(A16,'Tanjung Pura'!B:B,'Tanjung Pura'!D:D,"Not Found",0,1))</f>
        <v>Sukses Bersama 18</v>
      </c>
      <c r="D16" s="673" t="str">
        <f t="array" ref="D16">if(A16="","",XLOOKUP(A16,'Tanjung Pura'!B:B,'Tanjung Pura'!R:R,"Not Found",0,1))</f>
        <v>CPO</v>
      </c>
      <c r="E16" s="723">
        <f>IFERROR(__xludf.DUMMYFUNCTION("if(A16="""","""",sum(FILTER('Tanjung Pura'!X:X,'Tanjung Pura'!B:B = A16))/1000)"),3000.0)</f>
        <v>3000</v>
      </c>
      <c r="F16" s="673" t="str">
        <f t="array" ref="F16">if(A16="","",XLOOKUP(A16,'Tanjung Pura'!B:B,'Tanjung Pura'!Q:Q,"Not Found",0,1))</f>
        <v>CIF</v>
      </c>
      <c r="G16" s="731" t="str">
        <f t="array" ref="G16">if(A16="","",XLOOKUP(A16,'Tanjung Pura'!B:B,'Tanjung Pura'!H:H,"Not Found",0,1))</f>
        <v>V/C</v>
      </c>
      <c r="H16" s="673" t="str">
        <f t="array" ref="H16">if(A16="","",XLOOKUP(A16,'Tanjung Pura'!B:B,'Tanjung Pura'!I:I,"Not Found",0,1))</f>
        <v>KAM</v>
      </c>
      <c r="I16" s="674">
        <f>if(J16="","",SUMIFS('Tanjung Pura'!X:X,'Tanjung Pura'!B:B,$A16,'Tanjung Pura'!S:S,J16)/1000)</f>
        <v>3000</v>
      </c>
      <c r="J16" s="675" t="str">
        <f>IFERROR(__xludf.DUMMYFUNCTION("if(A16="""","""",unique(FILTER('Tanjung Pura'!S:S,'Tanjung Pura'!B:B = A16)))"),"KAM")</f>
        <v>KAM</v>
      </c>
      <c r="K16" s="676" t="str">
        <f>if($AD16="","", HYPERLINK(TanPur&amp;"C"&amp;MATCH($AC16,'Tanjung Pura'!$B:$B,0),$AD16))</f>
        <v>Bayas</v>
      </c>
      <c r="L16" s="677" t="str">
        <f>if(J16="","",iferror(AVERAGEIFS('Tanjung Pura'!BG:BG,'Tanjung Pura'!B:B,A16,'Tanjung Pura'!S:S,J16),""))</f>
        <v/>
      </c>
      <c r="M16" s="677" t="str">
        <f>if(J16="","",iferror(AVERAGEIFS('Tanjung Pura'!BH:BH,'Tanjung Pura'!B:B,A16,'Tanjung Pura'!S:S,J16),""))</f>
        <v/>
      </c>
      <c r="N16" s="673" t="str">
        <f t="array" ref="N16">if(C16="","",XLOOKUP(C16,'Master Data'!$K:$K,'Master Data'!P:P,"Input In Master",0,1))</f>
        <v/>
      </c>
      <c r="O16" s="678" t="s">
        <v>719</v>
      </c>
      <c r="P16" s="732">
        <f t="array" ref="P16:Q16">if(A16="","",XLOOKUP(A16,'Tanjung Pura'!B:B,'Tanjung Pura'!AE:AF,"NA",0,1))</f>
        <v>46051</v>
      </c>
      <c r="Q16" s="732">
        <v>46052.0</v>
      </c>
      <c r="R16" s="732">
        <f t="array" ref="R16:S16">if(A16="","",XLOOKUP(A16,'Tanjung Pura'!B:B,'Tanjung Pura'!AG:AH,"NA",0,-1))</f>
        <v>46056</v>
      </c>
      <c r="S16" s="733">
        <v>46057.0</v>
      </c>
      <c r="T16" s="732">
        <f t="array" ref="T16">if(A16="","",XLOOKUP(A16,'Tanjung Pura'!B:B,'Tanjung Pura'!AI:AI,"NA",0,1))</f>
        <v>46065</v>
      </c>
      <c r="U16" s="732"/>
      <c r="V16" s="732"/>
      <c r="W16" s="732"/>
      <c r="X16" s="681">
        <f>if(C16="","",IF(P17="",TODAY()-P16,P17-P16))</f>
        <v>-1</v>
      </c>
      <c r="Y16" s="682"/>
      <c r="Z16" s="683" t="s">
        <v>721</v>
      </c>
      <c r="AA16" s="30"/>
      <c r="AC16" s="655" t="str">
        <f>A16</f>
        <v>T17</v>
      </c>
      <c r="AD16" s="684" t="str">
        <f>IFERROR(__xludf.DUMMYFUNCTION("UNIQUE(FILTER('Tanjung Pura'!T:T,'Tanjung Pura'!B:B=A16))"),"Bayas")</f>
        <v>Bayas</v>
      </c>
      <c r="AE16" s="30"/>
    </row>
    <row r="17" ht="30.0" customHeight="1">
      <c r="A17" s="685" t="str">
        <f>IFERROR(__xludf.DUMMYFUNCTION("""COMPUTED_VALUE"""),"T18")</f>
        <v>T18</v>
      </c>
      <c r="B17" s="437"/>
      <c r="C17" s="686"/>
      <c r="D17" s="687"/>
      <c r="E17" s="687"/>
      <c r="F17" s="687"/>
      <c r="G17" s="687"/>
      <c r="H17" s="687"/>
      <c r="I17" s="688" t="str">
        <f>if(J17="","",SUMIFS('Tanjung Pura'!X:X,'Tanjung Pura'!B:B,$A16,'Tanjung Pura'!S:S,J17)/1000)</f>
        <v/>
      </c>
      <c r="J17" s="689"/>
      <c r="K17" s="690" t="str">
        <f>if($AD17="","", HYPERLINK(TanPur&amp;"C"&amp;MATCH($AC17,'Tanjung Pura'!$B:$B,0),$AD17))</f>
        <v/>
      </c>
      <c r="L17" s="691" t="str">
        <f>if(J17="","",iferror(AVERAGEIFS('Tanjung Pura'!BG:BG,'Tanjung Pura'!B:B,A16,'Tanjung Pura'!S:S,J17),""))</f>
        <v/>
      </c>
      <c r="M17" s="691" t="str">
        <f>if(J17="","",iferror(AVERAGEIFS('Tanjung Pura'!BH:BH,'Tanjung Pura'!B:B,A16,'Tanjung Pura'!S:S,J17),""))</f>
        <v/>
      </c>
      <c r="N17" s="687"/>
      <c r="O17" s="692" t="s">
        <v>720</v>
      </c>
      <c r="P17" s="734">
        <f t="array" ref="P17:Q17">if(A16="","",XLOOKUP(A16,'Tanjung Pura'!B:B,'Tanjung Pura'!AM:AN,"NA",0,1))</f>
        <v>46050</v>
      </c>
      <c r="Q17" s="693">
        <v>46050.0</v>
      </c>
      <c r="R17" s="693">
        <f t="array" ref="R17:S17">if(A16="","",XLOOKUP(A16,'Tanjung Pura'!B:B,'Tanjung Pura'!AO:AP,"NA",0,-1))</f>
        <v>46025</v>
      </c>
      <c r="S17" s="694"/>
      <c r="T17" s="693" t="str">
        <f t="array" ref="T17:W17">if(A16="","",XLOOKUP(A16,'Tanjung Pura'!B:B,'Tanjung Pura'!AQ:AT,"NA",0,1))</f>
        <v/>
      </c>
      <c r="U17" s="693"/>
      <c r="V17" s="693"/>
      <c r="W17" s="693"/>
      <c r="X17" s="695"/>
      <c r="Y17" s="696"/>
      <c r="Z17" s="697"/>
      <c r="AA17" s="30"/>
      <c r="AC17" s="655" t="str">
        <f>AC16</f>
        <v>T17</v>
      </c>
      <c r="AD17" s="698"/>
      <c r="AE17" s="30"/>
    </row>
    <row r="18" ht="30.0" customHeight="1">
      <c r="A18" s="685"/>
      <c r="B18" s="437"/>
      <c r="C18" s="699" t="str">
        <f t="array" ref="C18">if(A17="","",XLOOKUP(A17,'Tanjung Pura'!B:B,'Tanjung Pura'!D:D,"Not Found",0,1))</f>
        <v>Luminor 8</v>
      </c>
      <c r="D18" s="702" t="str">
        <f t="array" ref="D18">if(A17="","",XLOOKUP(A17,'Tanjung Pura'!B:B,'Tanjung Pura'!R:R,"Not Found",0,1))</f>
        <v>CPO</v>
      </c>
      <c r="E18" s="729">
        <f>IFERROR(__xludf.DUMMYFUNCTION("if(A17="""","""",sum(FILTER('Tanjung Pura'!X:X,'Tanjung Pura'!B:B = A17))/1000)"),4000.0)</f>
        <v>4000</v>
      </c>
      <c r="F18" s="702" t="str">
        <f t="array" ref="F18">if(A17="","",XLOOKUP(A17,'Tanjung Pura'!B:B,'Tanjung Pura'!Q:Q,"Not Found",0,1))</f>
        <v>FOB</v>
      </c>
      <c r="G18" s="702" t="str">
        <f t="array" ref="G18">if(A17="","",XLOOKUP(A17,'Tanjung Pura'!B:B,'Tanjung Pura'!H:H,"Not Found",0,1))</f>
        <v>T/C</v>
      </c>
      <c r="H18" s="702" t="str">
        <f t="array" ref="H18">if(A17="","",XLOOKUP(A17,'Tanjung Pura'!B:B,'Tanjung Pura'!I:I,"Not Found",0,1))</f>
        <v>Maxima</v>
      </c>
      <c r="I18" s="703">
        <f>if(J18="","",SUMIFS('Tanjung Pura'!X:X,'Tanjung Pura'!B:B,$A17,'Tanjung Pura'!S:S,J18)/1000)</f>
        <v>1000</v>
      </c>
      <c r="J18" s="704" t="str">
        <f>IFERROR(__xludf.DUMMYFUNCTION("if(A17="""","""",unique(FILTER('Tanjung Pura'!S:S,'Tanjung Pura'!B:B = A17)))"),"Genting")</f>
        <v>Genting</v>
      </c>
      <c r="K18" s="705" t="str">
        <f>if($AD18="","", HYPERLINK(TanPur&amp;"C"&amp;MATCH($AC18,'Tanjung Pura'!$B:$B,0),$AD18))</f>
        <v>Tayan-BMP</v>
      </c>
      <c r="L18" s="691">
        <f>if(J18="","",iferror(AVERAGEIFS('Tanjung Pura'!BG:BG,'Tanjung Pura'!B:B,A17,'Tanjung Pura'!S:S,J18),""))</f>
        <v>4.85</v>
      </c>
      <c r="M18" s="691">
        <f>if(J18="","",iferror(AVERAGEIFS('Tanjung Pura'!BH:BH,'Tanjung Pura'!B:B,A17,'Tanjung Pura'!S:S,J18),""))</f>
        <v>0.3</v>
      </c>
      <c r="N18" s="702" t="str">
        <f t="array" ref="N18">if(C18="","",XLOOKUP(C18,'Master Data'!$K:$K,'Master Data'!P:P,"Input In Master",0,1))</f>
        <v>325 T/H</v>
      </c>
      <c r="O18" s="706" t="s">
        <v>719</v>
      </c>
      <c r="P18" s="735">
        <f t="array" ref="P18:Q18">if(A17="","",XLOOKUP(A17,'Tanjung Pura'!B:B,'Tanjung Pura'!AE:AF,"NA",0,1))</f>
        <v>46059</v>
      </c>
      <c r="Q18" s="735">
        <v>46060.0</v>
      </c>
      <c r="R18" s="735">
        <f t="array" ref="R18:S18">if(A17="","",XLOOKUP(A17,'Tanjung Pura'!B:B,'Tanjung Pura'!AG:AH,"NA",0,-1))</f>
        <v>46064</v>
      </c>
      <c r="S18" s="736">
        <v>46064.0</v>
      </c>
      <c r="T18" s="735">
        <f t="array" ref="T18">if(A17="","",XLOOKUP(A17,'Tanjung Pura'!B:B,'Tanjung Pura'!AI:AI,"NA",0,1))</f>
        <v>46066</v>
      </c>
      <c r="U18" s="735"/>
      <c r="V18" s="735"/>
      <c r="W18" s="735"/>
      <c r="X18" s="709">
        <f>if(C18="","",IF(P19="",TODAY()-P18,P19-P18))</f>
        <v>2</v>
      </c>
      <c r="Y18" s="710"/>
      <c r="Z18" s="711" t="s">
        <v>722</v>
      </c>
      <c r="AA18" s="30"/>
      <c r="AC18" s="655" t="str">
        <f>A17</f>
        <v>T18</v>
      </c>
      <c r="AD18" s="684" t="str">
        <f>IFERROR(__xludf.DUMMYFUNCTION("UNIQUE(FILTER('Tanjung Pura'!T:T,'Tanjung Pura'!B:B=A17))"),"Tayan-BMP")</f>
        <v>Tayan-BMP</v>
      </c>
      <c r="AE18" s="30"/>
    </row>
    <row r="19" ht="30.0" customHeight="1">
      <c r="A19" s="685"/>
      <c r="B19" s="437"/>
      <c r="C19" s="686"/>
      <c r="D19" s="687"/>
      <c r="E19" s="687"/>
      <c r="F19" s="687"/>
      <c r="G19" s="687"/>
      <c r="H19" s="687"/>
      <c r="I19" s="688">
        <f>if(J19="","",SUMIFS('Tanjung Pura'!X:X,'Tanjung Pura'!B:B,$A17,'Tanjung Pura'!S:S,J19)/1000)</f>
        <v>3000</v>
      </c>
      <c r="J19" s="689" t="str">
        <f>IFERROR(__xludf.DUMMYFUNCTION("""COMPUTED_VALUE"""),"HPI")</f>
        <v>HPI</v>
      </c>
      <c r="K19" s="690" t="str">
        <f>if($AD19="","", HYPERLINK(TanPur&amp;"C"&amp;MATCH($AC19,'Tanjung Pura'!$B:$B,0),$AD19))</f>
        <v>Tayan</v>
      </c>
      <c r="L19" s="691" t="str">
        <f>if(J19="","",iferror(AVERAGEIFS('Tanjung Pura'!BG:BG,'Tanjung Pura'!B:B,A17,'Tanjung Pura'!S:S,J19),""))</f>
        <v/>
      </c>
      <c r="M19" s="691" t="str">
        <f>if(J19="","",iferror(AVERAGEIFS('Tanjung Pura'!BH:BH,'Tanjung Pura'!B:B,A17,'Tanjung Pura'!S:S,J19),""))</f>
        <v/>
      </c>
      <c r="N19" s="687"/>
      <c r="O19" s="692" t="s">
        <v>720</v>
      </c>
      <c r="P19" s="734">
        <f t="array" ref="P19:Q19">if(A17="","",XLOOKUP(A17,'Tanjung Pura'!B:B,'Tanjung Pura'!AM:AN,"NA",0,1))</f>
        <v>46061</v>
      </c>
      <c r="Q19" s="693">
        <v>46062.0</v>
      </c>
      <c r="R19" s="693" t="str">
        <f t="array" ref="R19:S19">if(A17="","",XLOOKUP(A17,'Tanjung Pura'!B:B,'Tanjung Pura'!AO:AP,"NA",0,-1))</f>
        <v/>
      </c>
      <c r="S19" s="694"/>
      <c r="T19" s="693" t="str">
        <f t="array" ref="T19:W19">if(A17="","",XLOOKUP(A17,'Tanjung Pura'!B:B,'Tanjung Pura'!AQ:AT,"NA",0,1))</f>
        <v/>
      </c>
      <c r="U19" s="693"/>
      <c r="V19" s="693"/>
      <c r="W19" s="693"/>
      <c r="X19" s="695"/>
      <c r="Y19" s="696"/>
      <c r="Z19" s="697"/>
      <c r="AA19" s="30"/>
      <c r="AC19" s="655" t="str">
        <f>AC18</f>
        <v>T18</v>
      </c>
      <c r="AD19" s="698" t="str">
        <f>IFERROR(__xludf.DUMMYFUNCTION("""COMPUTED_VALUE"""),"Tayan")</f>
        <v>Tayan</v>
      </c>
      <c r="AE19" s="30"/>
    </row>
    <row r="20" ht="30.0" customHeight="1">
      <c r="A20" s="685"/>
      <c r="B20" s="437"/>
      <c r="C20" s="699" t="str">
        <f t="array" ref="C20">if(A18="","",XLOOKUP(A18,'Tanjung Pura'!B:B,'Tanjung Pura'!D:D,"Not Found",0,1))</f>
        <v/>
      </c>
      <c r="D20" s="702" t="str">
        <f t="array" ref="D20">if(A18="","",XLOOKUP(A18,'Tanjung Pura'!B:B,'Tanjung Pura'!R:R,"Not Found",0,1))</f>
        <v/>
      </c>
      <c r="E20" s="729" t="str">
        <f>IFERROR(__xludf.DUMMYFUNCTION("if(A18="""","""",sum(FILTER('Tanjung Pura'!X:X,'Tanjung Pura'!B:B = A18))/1000)"),"")</f>
        <v/>
      </c>
      <c r="F20" s="702" t="str">
        <f t="array" ref="F20">if(A18="","",XLOOKUP(A18,'Tanjung Pura'!B:B,'Tanjung Pura'!Q:Q,"Not Found",0,1))</f>
        <v/>
      </c>
      <c r="G20" s="702" t="str">
        <f t="array" ref="G20">if(A18="","",XLOOKUP(A18,'Tanjung Pura'!B:B,'Tanjung Pura'!H:H,"Not Found",0,1))</f>
        <v/>
      </c>
      <c r="H20" s="702" t="str">
        <f t="array" ref="H20">if(A18="","",XLOOKUP(A18,'Tanjung Pura'!B:B,'Tanjung Pura'!I:I,"Not Found",0,1))</f>
        <v/>
      </c>
      <c r="I20" s="703" t="str">
        <f>if(J20="","",SUMIFS('Tanjung Pura'!X:X,'Tanjung Pura'!B:B,$A18,'Tanjung Pura'!S:S,J20)/1000)</f>
        <v/>
      </c>
      <c r="J20" s="704" t="str">
        <f>IFERROR(__xludf.DUMMYFUNCTION("if(A18="""","""",unique(FILTER('Tanjung Pura'!S:S,'Tanjung Pura'!B:B = A18)))"),"")</f>
        <v/>
      </c>
      <c r="K20" s="705" t="str">
        <f>if($AD20="","", HYPERLINK(TanPur&amp;"C"&amp;MATCH($AC20,'Tanjung Pura'!$B:$B,0),$AD20))</f>
        <v/>
      </c>
      <c r="L20" s="691" t="str">
        <f>if(J20="","",iferror(AVERAGEIFS('Tanjung Pura'!BG:BG,'Tanjung Pura'!B:B,A18,'Tanjung Pura'!S:S,J20),""))</f>
        <v/>
      </c>
      <c r="M20" s="691" t="str">
        <f>if(J20="","",iferror(AVERAGEIFS('Tanjung Pura'!BH:BH,'Tanjung Pura'!B:B,A18,'Tanjung Pura'!S:S,J20),""))</f>
        <v/>
      </c>
      <c r="N20" s="702" t="str">
        <f t="array" ref="N20">if(C20="","",XLOOKUP(C20,'Master Data'!$K:$K,'Master Data'!P:P,"Input In Master",0,1))</f>
        <v/>
      </c>
      <c r="O20" s="706" t="s">
        <v>719</v>
      </c>
      <c r="P20" s="735" t="str">
        <f t="array" ref="P20">if(A18="","",XLOOKUP(A18,'Tanjung Pura'!B:B,'Tanjung Pura'!AE:AF,"NA",0,1))</f>
        <v/>
      </c>
      <c r="Q20" s="735"/>
      <c r="R20" s="735" t="str">
        <f t="array" ref="R20">if(A18="","",XLOOKUP(A18,'Tanjung Pura'!B:B,'Tanjung Pura'!AG:AH,"NA",0,-1))</f>
        <v/>
      </c>
      <c r="S20" s="736"/>
      <c r="T20" s="735" t="str">
        <f t="array" ref="T20">if(A18="","",XLOOKUP(A18,'Tanjung Pura'!B:B,'Tanjung Pura'!AI:AI,"NA",0,1))</f>
        <v/>
      </c>
      <c r="U20" s="735"/>
      <c r="V20" s="735"/>
      <c r="W20" s="735"/>
      <c r="X20" s="737" t="str">
        <f>if(C20="","",IF(P21="",TODAY()-P20,P21-P20))</f>
        <v/>
      </c>
      <c r="Y20" s="738"/>
      <c r="Z20" s="711"/>
      <c r="AA20" s="30"/>
      <c r="AC20" s="655" t="str">
        <f>A18</f>
        <v/>
      </c>
      <c r="AD20" s="684" t="str">
        <f>IFERROR(__xludf.DUMMYFUNCTION("UNIQUE(FILTER('Tanjung Pura'!T:T,'Tanjung Pura'!B:B=A18))"),"")</f>
        <v/>
      </c>
      <c r="AE20" s="30"/>
    </row>
    <row r="21" ht="30.0" customHeight="1">
      <c r="A21" s="685"/>
      <c r="B21" s="437"/>
      <c r="C21" s="686"/>
      <c r="D21" s="687"/>
      <c r="E21" s="687"/>
      <c r="F21" s="687"/>
      <c r="G21" s="687"/>
      <c r="H21" s="687"/>
      <c r="I21" s="688" t="str">
        <f>if(J21="","",SUMIFS('Tanjung Pura'!X:X,'Tanjung Pura'!B:B,$A18,'Tanjung Pura'!S:S,J21)/1000)</f>
        <v/>
      </c>
      <c r="J21" s="689"/>
      <c r="K21" s="690" t="str">
        <f>if($AD21="","", HYPERLINK(TanPur&amp;"C"&amp;MATCH($AC21,'Tanjung Pura'!$B:$B,0),$AD21))</f>
        <v/>
      </c>
      <c r="L21" s="691" t="str">
        <f>if(J21="","",iferror(AVERAGEIFS('Tanjung Pura'!BG:BG,'Tanjung Pura'!B:B,A18,'Tanjung Pura'!S:S,J21),""))</f>
        <v/>
      </c>
      <c r="M21" s="691" t="str">
        <f>if(J21="","",iferror(AVERAGEIFS('Tanjung Pura'!BH:BH,'Tanjung Pura'!B:B,A18,'Tanjung Pura'!S:S,J21),""))</f>
        <v/>
      </c>
      <c r="N21" s="687"/>
      <c r="O21" s="692" t="s">
        <v>720</v>
      </c>
      <c r="P21" s="734" t="str">
        <f t="array" ref="P21">if(A18="","",XLOOKUP(A18,'Tanjung Pura'!B:B,'Tanjung Pura'!AM:AN,"NA",0,1))</f>
        <v/>
      </c>
      <c r="Q21" s="693"/>
      <c r="R21" s="693" t="str">
        <f t="array" ref="R21">if(A18="","",XLOOKUP(A18,'Tanjung Pura'!B:B,'Tanjung Pura'!AO:AP,"NA",0,-1))</f>
        <v/>
      </c>
      <c r="S21" s="694"/>
      <c r="T21" s="693" t="str">
        <f t="array" ref="T21">if(A18="","",XLOOKUP(A18,'Tanjung Pura'!B:B,'Tanjung Pura'!AQ:AT,"NA",0,1))</f>
        <v/>
      </c>
      <c r="U21" s="693"/>
      <c r="V21" s="693"/>
      <c r="W21" s="693"/>
      <c r="X21" s="695"/>
      <c r="Y21" s="696"/>
      <c r="Z21" s="697"/>
      <c r="AA21" s="30"/>
      <c r="AC21" s="655" t="str">
        <f>AC20</f>
        <v/>
      </c>
      <c r="AD21" s="698"/>
      <c r="AE21" s="30"/>
    </row>
    <row r="22" ht="30.0" customHeight="1">
      <c r="A22" s="685"/>
      <c r="B22" s="437"/>
      <c r="C22" s="699" t="str">
        <f t="array" ref="C22">if(A19="","",XLOOKUP(A19,'Tanjung Pura'!B:B,'Tanjung Pura'!D:D,"Not Found",0,1))</f>
        <v/>
      </c>
      <c r="D22" s="702" t="str">
        <f t="array" ref="D22">if(A19="","",XLOOKUP(A19,'Tanjung Pura'!B:B,'Tanjung Pura'!R:R,"Not Found",0,1))</f>
        <v/>
      </c>
      <c r="E22" s="729" t="str">
        <f>IFERROR(__xludf.DUMMYFUNCTION("if(A19="""","""",sum(FILTER('Tanjung Pura'!X:X,'Tanjung Pura'!B:B = A19))/1000)"),"")</f>
        <v/>
      </c>
      <c r="F22" s="702" t="str">
        <f t="array" ref="F22">if(A19="","",XLOOKUP(A19,'Tanjung Pura'!B:B,'Tanjung Pura'!Q:Q,"Not Found",0,1))</f>
        <v/>
      </c>
      <c r="G22" s="702" t="str">
        <f t="array" ref="G22">if(A19="","",XLOOKUP(A19,'Tanjung Pura'!B:B,'Tanjung Pura'!H:H,"Not Found",0,1))</f>
        <v/>
      </c>
      <c r="H22" s="702" t="str">
        <f t="array" ref="H22">if(A19="","",XLOOKUP(A19,'Tanjung Pura'!B:B,'Tanjung Pura'!I:I,"Not Found",0,1))</f>
        <v/>
      </c>
      <c r="I22" s="703" t="str">
        <f>if(J22="","",SUMIFS('Tanjung Pura'!X:X,'Tanjung Pura'!B:B,$A19,'Tanjung Pura'!S:S,J22)/1000)</f>
        <v/>
      </c>
      <c r="J22" s="704" t="str">
        <f>IFERROR(__xludf.DUMMYFUNCTION("if(A19="""","""",unique(FILTER('Tanjung Pura'!S:S,'Tanjung Pura'!B:B = A19)))"),"")</f>
        <v/>
      </c>
      <c r="K22" s="705" t="str">
        <f>if($AD22="","", HYPERLINK(TanPur&amp;"C"&amp;MATCH($AC22,'Tanjung Pura'!$B:$B,0),$AD22))</f>
        <v/>
      </c>
      <c r="L22" s="691" t="str">
        <f>if(J22="","",iferror(AVERAGEIFS('Tanjung Pura'!BG:BG,'Tanjung Pura'!B:B,A19,'Tanjung Pura'!S:S,J22),""))</f>
        <v/>
      </c>
      <c r="M22" s="691" t="str">
        <f>if(J22="","",iferror(AVERAGEIFS('Tanjung Pura'!BH:BH,'Tanjung Pura'!B:B,A19,'Tanjung Pura'!S:S,J22),""))</f>
        <v/>
      </c>
      <c r="N22" s="702" t="str">
        <f t="array" ref="N22">if(C22="","",XLOOKUP(C22,'Master Data'!$K:$K,'Master Data'!P:P,"Input In Master",0,1))</f>
        <v/>
      </c>
      <c r="O22" s="706" t="s">
        <v>719</v>
      </c>
      <c r="P22" s="735" t="str">
        <f t="array" ref="P22">if(A19="","",XLOOKUP(A19,'Tanjung Pura'!B:B,'Tanjung Pura'!AE:AF,"NA",0,1))</f>
        <v/>
      </c>
      <c r="Q22" s="735"/>
      <c r="R22" s="735" t="str">
        <f t="array" ref="R22">if(A19="","",XLOOKUP(A19,'Tanjung Pura'!B:B,'Tanjung Pura'!AG:AH,"NA",0,-1))</f>
        <v/>
      </c>
      <c r="S22" s="736"/>
      <c r="T22" s="735" t="str">
        <f t="array" ref="T22">if(A19="","",XLOOKUP(A19,'Tanjung Pura'!B:B,'Tanjung Pura'!AI:AI,"NA",0,1))</f>
        <v/>
      </c>
      <c r="U22" s="735"/>
      <c r="V22" s="735"/>
      <c r="W22" s="735"/>
      <c r="X22" s="737" t="str">
        <f>if(C22="","",IF(P23="",TODAY()-P22,P23-P22))</f>
        <v/>
      </c>
      <c r="Y22" s="738"/>
      <c r="Z22" s="711"/>
      <c r="AA22" s="30"/>
      <c r="AC22" s="655" t="str">
        <f>A19</f>
        <v/>
      </c>
      <c r="AD22" s="684" t="str">
        <f>IFERROR(__xludf.DUMMYFUNCTION("UNIQUE(FILTER('Tanjung Pura'!T:T,'Tanjung Pura'!B:B=A19))"),"")</f>
        <v/>
      </c>
      <c r="AE22" s="30"/>
    </row>
    <row r="23" ht="30.0" customHeight="1">
      <c r="A23" s="685"/>
      <c r="B23" s="437"/>
      <c r="C23" s="686"/>
      <c r="D23" s="687"/>
      <c r="E23" s="687"/>
      <c r="F23" s="687"/>
      <c r="G23" s="687"/>
      <c r="H23" s="687"/>
      <c r="I23" s="688" t="str">
        <f>if(J23="","",SUMIFS('Tanjung Pura'!X:X,'Tanjung Pura'!B:B,$A19,'Tanjung Pura'!S:S,J23)/1000)</f>
        <v/>
      </c>
      <c r="J23" s="689"/>
      <c r="K23" s="690" t="str">
        <f>if($AD23="","", HYPERLINK(TanPur&amp;"C"&amp;MATCH($AC23,'Tanjung Pura'!$B:$B,0),$AD23))</f>
        <v/>
      </c>
      <c r="L23" s="691" t="str">
        <f>if(J23="","",iferror(AVERAGEIFS('Tanjung Pura'!BG:BG,'Tanjung Pura'!B:B,A19,'Tanjung Pura'!S:S,J23),""))</f>
        <v/>
      </c>
      <c r="M23" s="691" t="str">
        <f>if(J23="","",iferror(AVERAGEIFS('Tanjung Pura'!BH:BH,'Tanjung Pura'!B:B,A19,'Tanjung Pura'!S:S,J23),""))</f>
        <v/>
      </c>
      <c r="N23" s="687"/>
      <c r="O23" s="692" t="s">
        <v>720</v>
      </c>
      <c r="P23" s="734" t="str">
        <f t="array" ref="P23">if(A19="","",XLOOKUP(A19,'Tanjung Pura'!B:B,'Tanjung Pura'!AM:AN,"NA",0,1))</f>
        <v/>
      </c>
      <c r="Q23" s="693"/>
      <c r="R23" s="693" t="str">
        <f t="array" ref="R23">if(A19="","",XLOOKUP(A19,'Tanjung Pura'!B:B,'Tanjung Pura'!AO:AP,"NA",0,-1))</f>
        <v/>
      </c>
      <c r="S23" s="694"/>
      <c r="T23" s="693" t="str">
        <f t="array" ref="T23">if(A19="","",XLOOKUP(A19,'Tanjung Pura'!B:B,'Tanjung Pura'!AQ:AT,"NA",0,1))</f>
        <v/>
      </c>
      <c r="U23" s="693"/>
      <c r="V23" s="693"/>
      <c r="W23" s="693"/>
      <c r="X23" s="695"/>
      <c r="Y23" s="696"/>
      <c r="Z23" s="697"/>
      <c r="AA23" s="30"/>
      <c r="AC23" s="655" t="str">
        <f>AC22</f>
        <v/>
      </c>
      <c r="AD23" s="698"/>
      <c r="AE23" s="30"/>
    </row>
    <row r="24" ht="30.0" customHeight="1">
      <c r="A24" s="685"/>
      <c r="B24" s="437"/>
      <c r="C24" s="699" t="str">
        <f t="array" ref="C24">if(A20="","",XLOOKUP(A20,'Tanjung Pura'!B:B,'Tanjung Pura'!D:D,"Not Found",0,1))</f>
        <v/>
      </c>
      <c r="D24" s="702" t="str">
        <f t="array" ref="D24">if(A20="","",XLOOKUP(A20,'Tanjung Pura'!B:B,'Tanjung Pura'!R:R,"Not Found",0,1))</f>
        <v/>
      </c>
      <c r="E24" s="729" t="str">
        <f>IFERROR(__xludf.DUMMYFUNCTION("if(A20="""","""",sum(FILTER('Tanjung Pura'!X:X,'Tanjung Pura'!B:B = A20))/1000)"),"")</f>
        <v/>
      </c>
      <c r="F24" s="702" t="str">
        <f t="array" ref="F24">if(A20="","",XLOOKUP(A20,'Tanjung Pura'!B:B,'Tanjung Pura'!Q:Q,"Not Found",0,1))</f>
        <v/>
      </c>
      <c r="G24" s="702" t="str">
        <f t="array" ref="G24">if(A20="","",XLOOKUP(A20,'Tanjung Pura'!B:B,'Tanjung Pura'!H:H,"Not Found",0,1))</f>
        <v/>
      </c>
      <c r="H24" s="702" t="str">
        <f t="array" ref="H24">if(A20="","",XLOOKUP(A20,'Tanjung Pura'!B:B,'Tanjung Pura'!I:I,"Not Found",0,1))</f>
        <v/>
      </c>
      <c r="I24" s="703" t="str">
        <f>if(J24="","",SUMIFS('Tanjung Pura'!X:X,'Tanjung Pura'!B:B,$A20,'Tanjung Pura'!S:S,J24)/1000)</f>
        <v/>
      </c>
      <c r="J24" s="704" t="str">
        <f>IFERROR(__xludf.DUMMYFUNCTION("if(A20="""","""",unique(FILTER('Tanjung Pura'!S:S,'Tanjung Pura'!B:B = A20)))"),"")</f>
        <v/>
      </c>
      <c r="K24" s="705" t="str">
        <f>if($AD24="","", HYPERLINK(TanPur&amp;"C"&amp;MATCH($AC24,'Tanjung Pura'!$B:$B,0),$AD24))</f>
        <v/>
      </c>
      <c r="L24" s="691" t="str">
        <f>if(J24="","",iferror(AVERAGEIFS('Tanjung Pura'!BG:BG,'Tanjung Pura'!B:B,A20,'Tanjung Pura'!S:S,J24),""))</f>
        <v/>
      </c>
      <c r="M24" s="691" t="str">
        <f>if(J24="","",iferror(AVERAGEIFS('Tanjung Pura'!BH:BH,'Tanjung Pura'!B:B,A20,'Tanjung Pura'!S:S,J24),""))</f>
        <v/>
      </c>
      <c r="N24" s="702" t="str">
        <f t="array" ref="N24">if(C24="","",XLOOKUP(C24,'Master Data'!$K:$K,'Master Data'!P:P,"Input In Master",0,1))</f>
        <v/>
      </c>
      <c r="O24" s="706" t="s">
        <v>719</v>
      </c>
      <c r="P24" s="735" t="str">
        <f t="array" ref="P24">if(A20="","",XLOOKUP(A20,'Tanjung Pura'!B:B,'Tanjung Pura'!AE:AF,"NA",0,1))</f>
        <v/>
      </c>
      <c r="Q24" s="735"/>
      <c r="R24" s="735" t="str">
        <f t="array" ref="R24">if(A20="","",XLOOKUP(A20,'Tanjung Pura'!B:B,'Tanjung Pura'!AG:AH,"NA",0,-1))</f>
        <v/>
      </c>
      <c r="S24" s="736"/>
      <c r="T24" s="735" t="str">
        <f t="array" ref="T24">if(A20="","",XLOOKUP(A20,'Tanjung Pura'!B:B,'Tanjung Pura'!AI:AI,"NA",0,1))</f>
        <v/>
      </c>
      <c r="U24" s="735"/>
      <c r="V24" s="735"/>
      <c r="W24" s="735"/>
      <c r="X24" s="737" t="str">
        <f>if(C24="","",IF(P25="",TODAY()-P24,P25-P24))</f>
        <v/>
      </c>
      <c r="Y24" s="738"/>
      <c r="Z24" s="711"/>
      <c r="AA24" s="30"/>
      <c r="AC24" s="655" t="str">
        <f>A20</f>
        <v/>
      </c>
      <c r="AD24" s="684" t="str">
        <f>IFERROR(__xludf.DUMMYFUNCTION("UNIQUE(FILTER('Tanjung Pura'!T:T,'Tanjung Pura'!B:B=A20))"),"")</f>
        <v/>
      </c>
      <c r="AE24" s="30"/>
    </row>
    <row r="25" ht="30.0" customHeight="1">
      <c r="A25" s="685"/>
      <c r="B25" s="656"/>
      <c r="C25" s="656"/>
      <c r="D25" s="712"/>
      <c r="E25" s="712"/>
      <c r="F25" s="712"/>
      <c r="G25" s="712"/>
      <c r="H25" s="712"/>
      <c r="I25" s="713" t="str">
        <f>if(J25="","",SUMIFS('Tanjung Pura'!X:X,'Tanjung Pura'!B:B,$A20,'Tanjung Pura'!S:S,J25)/1000)</f>
        <v/>
      </c>
      <c r="J25" s="714"/>
      <c r="K25" s="715" t="str">
        <f>if($AD25="","", HYPERLINK(TanPur&amp;"C"&amp;MATCH($AC25,'Tanjung Pura'!$B:$B,0),$AD25))</f>
        <v/>
      </c>
      <c r="L25" s="716" t="str">
        <f>if(J25="","",iferror(AVERAGEIFS('Tanjung Pura'!BG:BG,'Tanjung Pura'!B:B,A20,'Tanjung Pura'!S:S,J25),""))</f>
        <v/>
      </c>
      <c r="M25" s="716" t="str">
        <f>if(J25="","",iferror(AVERAGEIFS('Tanjung Pura'!BH:BH,'Tanjung Pura'!B:B,A20,'Tanjung Pura'!S:S,J25),""))</f>
        <v/>
      </c>
      <c r="N25" s="712"/>
      <c r="O25" s="717" t="s">
        <v>720</v>
      </c>
      <c r="P25" s="739" t="str">
        <f t="array" ref="P25">if(A20="","",XLOOKUP(A20,'Tanjung Pura'!B:B,'Tanjung Pura'!AM:AN,"NA",0,1))</f>
        <v/>
      </c>
      <c r="Q25" s="718"/>
      <c r="R25" s="718" t="str">
        <f t="array" ref="R25">if(A20="","",XLOOKUP(A20,'Tanjung Pura'!B:B,'Tanjung Pura'!AO:AP,"NA",0,-1))</f>
        <v/>
      </c>
      <c r="S25" s="719"/>
      <c r="T25" s="718" t="str">
        <f t="array" ref="T25">if(A20="","",XLOOKUP(A20,'Tanjung Pura'!B:B,'Tanjung Pura'!AQ:AT,"NA",0,1))</f>
        <v/>
      </c>
      <c r="U25" s="718"/>
      <c r="V25" s="718"/>
      <c r="W25" s="718"/>
      <c r="X25" s="720"/>
      <c r="Y25" s="721"/>
      <c r="Z25" s="52"/>
      <c r="AA25" s="30"/>
      <c r="AC25" s="655" t="str">
        <f>AC24</f>
        <v/>
      </c>
      <c r="AD25" s="698"/>
      <c r="AE25" s="30"/>
    </row>
    <row r="26" ht="30.0" customHeight="1">
      <c r="A26" s="685" t="str">
        <f>IFERROR(__xludf.DUMMYFUNCTION("iferror(unique(FILTER('Tanjung Pura'!$B:$B,'Tanjung Pura'!$F:$F=""Sailing to Disc Port"")),"""")"),"T13")</f>
        <v>T13</v>
      </c>
      <c r="B26" s="740" t="s">
        <v>464</v>
      </c>
      <c r="C26" s="741" t="str">
        <f t="array" ref="C26">if(A26="","",XLOOKUP(A26,'Tanjung Pura'!B:B,'Tanjung Pura'!D:D,"Not Found",0,1))</f>
        <v>AS Marina 12</v>
      </c>
      <c r="D26" s="673" t="str">
        <f t="array" ref="D26">if(A26="","",XLOOKUP(A26,'Tanjung Pura'!B:B,'Tanjung Pura'!R:R,"Not Found",0,1))</f>
        <v>CPO</v>
      </c>
      <c r="E26" s="723">
        <f>IFERROR(__xludf.DUMMYFUNCTION("if(A26="""","""",sum(FILTER('Tanjung Pura'!X:X,'Tanjung Pura'!B:B = A26))/1000)"),3000.0)</f>
        <v>3000</v>
      </c>
      <c r="F26" s="673" t="str">
        <f t="array" ref="F26">if(A26="","",XLOOKUP(A26,'Tanjung Pura'!B:B,'Tanjung Pura'!Q:Q,"Not Found",0,1))</f>
        <v>FOB</v>
      </c>
      <c r="G26" s="673" t="str">
        <f t="array" ref="G26">if(A26="","",XLOOKUP(A26,'Tanjung Pura'!B:B,'Tanjung Pura'!H:H,"Not Found",0,1))</f>
        <v>T/C</v>
      </c>
      <c r="H26" s="673" t="str">
        <f t="array" ref="H26">if(A26="","",XLOOKUP(A26,'Tanjung Pura'!B:B,'Tanjung Pura'!I:I,"Not Found",0,1))</f>
        <v>LMI</v>
      </c>
      <c r="I26" s="724">
        <f>if(J26="","",SUMIFS('Tanjung Pura'!X:X,'Tanjung Pura'!B:B,$A26,'Tanjung Pura'!S:S,J26)/1000)</f>
        <v>3000</v>
      </c>
      <c r="J26" s="725" t="str">
        <f>IFERROR(__xludf.DUMMYFUNCTION("if(A26="""","""",unique(FILTER('Tanjung Pura'!S:S,'Tanjung Pura'!B:B = A26)))"),"BGA")</f>
        <v>BGA</v>
      </c>
      <c r="K26" s="726" t="str">
        <f>if($AD26="","", HYPERLINK(TanPur&amp;"C"&amp;MATCH($AC26,'Tanjung Pura'!$B:$B,0),$AD26))</f>
        <v>Ketapang</v>
      </c>
      <c r="L26" s="677">
        <f>if(J26="","",iferror(AVERAGEIFS('Tanjung Pura'!BG:BG,'Tanjung Pura'!B:B,A26,'Tanjung Pura'!S:S,J26),""))</f>
        <v>4.44</v>
      </c>
      <c r="M26" s="677">
        <f>if(J26="","",iferror(AVERAGEIFS('Tanjung Pura'!BH:BH,'Tanjung Pura'!B:B,A26,'Tanjung Pura'!S:S,J26),""))</f>
        <v>0.21</v>
      </c>
      <c r="N26" s="673" t="str">
        <f t="array" ref="N26">if(C26="","",XLOOKUP(C26,'Master Data'!$K:$K,'Master Data'!P:P,"Input In Master",0,1))</f>
        <v>200 T/H</v>
      </c>
      <c r="O26" s="678" t="s">
        <v>719</v>
      </c>
      <c r="P26" s="679">
        <f t="array" ref="P26:Q26">if(A26="","",XLOOKUP(A26,'Tanjung Pura'!B:B,'Tanjung Pura'!AE:AF,"NA",0,1))</f>
        <v>46053</v>
      </c>
      <c r="Q26" s="679">
        <v>46054.0</v>
      </c>
      <c r="R26" s="679">
        <f t="array" ref="R26:S26">if(A26="","",XLOOKUP(A26,'Tanjung Pura'!B:B,'Tanjung Pura'!AG:AH,"NA",0,-1))</f>
        <v>46059</v>
      </c>
      <c r="S26" s="680">
        <v>46060.0</v>
      </c>
      <c r="T26" s="679">
        <f t="array" ref="T26">if(A26="","",XLOOKUP(A26,'Tanjung Pura'!B:B,'Tanjung Pura'!AI:AI,"NA",0,1))</f>
        <v>46065</v>
      </c>
      <c r="U26" s="679"/>
      <c r="V26" s="679"/>
      <c r="W26" s="679"/>
      <c r="X26" s="742">
        <f>if(C26="","",IF(P27="",TODAY()-P26,P27-P26))</f>
        <v>0</v>
      </c>
      <c r="Y26" s="743"/>
      <c r="Z26" s="683" t="s">
        <v>723</v>
      </c>
      <c r="AA26" s="38"/>
      <c r="AC26" s="655" t="str">
        <f>A26</f>
        <v>T13</v>
      </c>
      <c r="AD26" s="698" t="str">
        <f>IFERROR(__xludf.DUMMYFUNCTION("UNIQUE(FILTER('Tanjung Pura'!T:T,'Tanjung Pura'!B:B=A26))"),"Ketapang")</f>
        <v>Ketapang</v>
      </c>
      <c r="AE26" s="38"/>
    </row>
    <row r="27" ht="30.0" customHeight="1">
      <c r="A27" s="744"/>
      <c r="B27" s="437"/>
      <c r="C27" s="686"/>
      <c r="D27" s="687"/>
      <c r="E27" s="687"/>
      <c r="F27" s="687"/>
      <c r="G27" s="687"/>
      <c r="H27" s="687"/>
      <c r="I27" s="688" t="str">
        <f>if(J27="","",SUMIFS('Tanjung Pura'!X:X,'Tanjung Pura'!B:B,$A26,'Tanjung Pura'!S:S,J27)/1000)</f>
        <v/>
      </c>
      <c r="J27" s="689"/>
      <c r="K27" s="690" t="str">
        <f>if($AD27="","", HYPERLINK(TanPur&amp;"C"&amp;MATCH($AC27,'Tanjung Pura'!$B:$B,0),$AD27))</f>
        <v/>
      </c>
      <c r="L27" s="691" t="str">
        <f>if(J27="","",iferror(AVERAGEIFS('Tanjung Pura'!BG:BG,'Tanjung Pura'!B:B,A26,'Tanjung Pura'!S:S,J27),""))</f>
        <v/>
      </c>
      <c r="M27" s="691" t="str">
        <f>if(J27="","",iferror(AVERAGEIFS('Tanjung Pura'!BH:BH,'Tanjung Pura'!B:B,A26,'Tanjung Pura'!S:S,J27),""))</f>
        <v/>
      </c>
      <c r="N27" s="687"/>
      <c r="O27" s="692" t="s">
        <v>720</v>
      </c>
      <c r="P27" s="693">
        <f t="array" ref="P27:Q27">if(A26="","",XLOOKUP(A26,'Tanjung Pura'!B:B,'Tanjung Pura'!AM:AN,"NA",0,1))</f>
        <v>46053</v>
      </c>
      <c r="Q27" s="693">
        <v>46054.0</v>
      </c>
      <c r="R27" s="693">
        <f t="array" ref="R27:S27">if(A26="","",XLOOKUP(A26,'Tanjung Pura'!B:B,'Tanjung Pura'!AO:AP,"NA",0,-1))</f>
        <v>46058</v>
      </c>
      <c r="S27" s="694">
        <v>46060.0</v>
      </c>
      <c r="T27" s="693" t="str">
        <f t="array" ref="T27:W27">if(A26="","",XLOOKUP(A26,'Tanjung Pura'!B:B,'Tanjung Pura'!AQ:AT,"NA",0,1))</f>
        <v/>
      </c>
      <c r="U27" s="693"/>
      <c r="V27" s="693"/>
      <c r="W27" s="693"/>
      <c r="X27" s="695"/>
      <c r="Y27" s="696"/>
      <c r="Z27" s="697"/>
      <c r="AA27" s="30"/>
      <c r="AC27" s="655" t="str">
        <f>AC26</f>
        <v>T13</v>
      </c>
      <c r="AD27" s="698"/>
      <c r="AE27" s="30"/>
    </row>
    <row r="28" ht="30.0" customHeight="1">
      <c r="A28" s="744"/>
      <c r="B28" s="437"/>
      <c r="C28" s="745" t="str">
        <f t="array" ref="C28">if(A27="","",XLOOKUP(A27,'Tanjung Pura'!B:B,'Tanjung Pura'!D:D,"Not Found",0,1))</f>
        <v/>
      </c>
      <c r="D28" s="702" t="str">
        <f t="array" ref="D28">if(A27="","",XLOOKUP(A27,'Tanjung Pura'!B:B,'Tanjung Pura'!R:R,"Not Found",0,1))</f>
        <v/>
      </c>
      <c r="E28" s="729" t="str">
        <f>IFERROR(__xludf.DUMMYFUNCTION("if(A27="""","""",sum(FILTER('Tanjung Pura'!X:X,'Tanjung Pura'!B:B = A27))/1000)"),"")</f>
        <v/>
      </c>
      <c r="F28" s="702" t="str">
        <f t="array" ref="F28">if(A27="","",XLOOKUP(A27,'Tanjung Pura'!B:B,'Tanjung Pura'!Q:Q,"Not Found",0,1))</f>
        <v/>
      </c>
      <c r="G28" s="702" t="str">
        <f t="array" ref="G28">if(A27="","",XLOOKUP(A27,'Tanjung Pura'!B:B,'Tanjung Pura'!H:H,"Not Found",0,1))</f>
        <v/>
      </c>
      <c r="H28" s="702" t="str">
        <f t="array" ref="H28">if(A27="","",XLOOKUP(A27,'Tanjung Pura'!B:B,'Tanjung Pura'!I:I,"Not Found",0,1))</f>
        <v/>
      </c>
      <c r="I28" s="688" t="str">
        <f>if(J28="","",SUMIFS('Tanjung Pura'!X:X,'Tanjung Pura'!B:B,$A27,'Tanjung Pura'!S:S,J28)/1000)</f>
        <v/>
      </c>
      <c r="J28" s="689" t="str">
        <f>IFERROR(__xludf.DUMMYFUNCTION("if(A27="""","""",unique(FILTER('Tanjung Pura'!S:S,'Tanjung Pura'!B:B = A27)))"),"")</f>
        <v/>
      </c>
      <c r="K28" s="690" t="str">
        <f>if($AD28="","", HYPERLINK(TanPur&amp;"C"&amp;MATCH($AC28,'Tanjung Pura'!$B:$B,0),$AD28))</f>
        <v/>
      </c>
      <c r="L28" s="691" t="str">
        <f>if(J28="","",iferror(AVERAGEIFS('Tanjung Pura'!BG:BG,'Tanjung Pura'!B:B,A27,'Tanjung Pura'!S:S,J28),""))</f>
        <v/>
      </c>
      <c r="M28" s="691" t="str">
        <f>if(J28="","",iferror(AVERAGEIFS('Tanjung Pura'!BH:BH,'Tanjung Pura'!B:B,A27,'Tanjung Pura'!S:S,J28),""))</f>
        <v/>
      </c>
      <c r="N28" s="702" t="str">
        <f t="array" ref="N28">if(C28="","",XLOOKUP(C28,'Master Data'!$K:$K,'Master Data'!P:P,"Input In Master",0,1))</f>
        <v/>
      </c>
      <c r="O28" s="706" t="s">
        <v>719</v>
      </c>
      <c r="P28" s="707" t="str">
        <f t="array" ref="P28">if(A27="","",XLOOKUP(A27,'Tanjung Pura'!B:B,'Tanjung Pura'!AE:AF,"NA",0,1))</f>
        <v/>
      </c>
      <c r="Q28" s="707"/>
      <c r="R28" s="707" t="str">
        <f t="array" ref="R28">if(A27="","",XLOOKUP(A27,'Tanjung Pura'!B:B,'Tanjung Pura'!AG:AH,"NA",0,-1))</f>
        <v/>
      </c>
      <c r="S28" s="708"/>
      <c r="T28" s="707" t="str">
        <f t="array" ref="T28">if(A27="","",XLOOKUP(A27,'Tanjung Pura'!B:B,'Tanjung Pura'!AI:AI,"NA",0,1))</f>
        <v/>
      </c>
      <c r="U28" s="707"/>
      <c r="V28" s="707"/>
      <c r="W28" s="707"/>
      <c r="X28" s="737" t="str">
        <f>if(C28="","",IF(P29="",TODAY()-P28,P29-P28))</f>
        <v/>
      </c>
      <c r="Y28" s="738"/>
      <c r="Z28" s="711"/>
      <c r="AA28" s="30"/>
      <c r="AC28" s="655" t="str">
        <f>A27</f>
        <v/>
      </c>
      <c r="AD28" s="698" t="str">
        <f>IFERROR(__xludf.DUMMYFUNCTION("UNIQUE(FILTER('Tanjung Pura'!T:T,'Tanjung Pura'!B:B=A27))"),"")</f>
        <v/>
      </c>
      <c r="AE28" s="30"/>
    </row>
    <row r="29" ht="30.0" customHeight="1">
      <c r="A29" s="744"/>
      <c r="B29" s="437"/>
      <c r="C29" s="686"/>
      <c r="D29" s="687"/>
      <c r="E29" s="687"/>
      <c r="F29" s="687"/>
      <c r="G29" s="687"/>
      <c r="H29" s="687"/>
      <c r="I29" s="688" t="str">
        <f>if(J29="","",SUMIFS('Tanjung Pura'!X:X,'Tanjung Pura'!B:B,$A27,'Tanjung Pura'!S:S,J29)/1000)</f>
        <v/>
      </c>
      <c r="J29" s="689"/>
      <c r="K29" s="690" t="str">
        <f>if($AD29="","", HYPERLINK(TanPur&amp;"C"&amp;MATCH($AC29,'Tanjung Pura'!$B:$B,0),$AD29))</f>
        <v/>
      </c>
      <c r="L29" s="691" t="str">
        <f>if(J29="","",iferror(AVERAGEIFS('Tanjung Pura'!BG:BG,'Tanjung Pura'!B:B,A27,'Tanjung Pura'!S:S,J29),""))</f>
        <v/>
      </c>
      <c r="M29" s="691" t="str">
        <f>if(J29="","",iferror(AVERAGEIFS('Tanjung Pura'!BH:BH,'Tanjung Pura'!B:B,A27,'Tanjung Pura'!S:S,J29),""))</f>
        <v/>
      </c>
      <c r="N29" s="687"/>
      <c r="O29" s="692" t="s">
        <v>720</v>
      </c>
      <c r="P29" s="693" t="str">
        <f t="array" ref="P29">if(A27="","",XLOOKUP(A27,'Tanjung Pura'!B:B,'Tanjung Pura'!AM:AN,"NA",0,1))</f>
        <v/>
      </c>
      <c r="Q29" s="693"/>
      <c r="R29" s="693" t="str">
        <f t="array" ref="R29">if(A27="","",XLOOKUP(A27,'Tanjung Pura'!B:B,'Tanjung Pura'!AO:AP,"NA",0,-1))</f>
        <v/>
      </c>
      <c r="S29" s="694"/>
      <c r="T29" s="693" t="str">
        <f t="array" ref="T29">if(A27="","",XLOOKUP(A27,'Tanjung Pura'!B:B,'Tanjung Pura'!AQ:AT,"NA",0,1))</f>
        <v/>
      </c>
      <c r="U29" s="693"/>
      <c r="V29" s="693"/>
      <c r="W29" s="693"/>
      <c r="X29" s="695"/>
      <c r="Y29" s="696"/>
      <c r="Z29" s="697"/>
      <c r="AA29" s="30"/>
      <c r="AC29" s="655" t="str">
        <f>AC28</f>
        <v/>
      </c>
      <c r="AD29" s="698"/>
      <c r="AE29" s="30"/>
    </row>
    <row r="30" ht="30.0" customHeight="1">
      <c r="A30" s="744"/>
      <c r="B30" s="437"/>
      <c r="C30" s="745" t="str">
        <f t="array" ref="C30">if(A28="","",XLOOKUP(A28,'Tanjung Pura'!B:B,'Tanjung Pura'!D:D,"Not Found",0,1))</f>
        <v/>
      </c>
      <c r="D30" s="702" t="str">
        <f t="array" ref="D30">if(A28="","",XLOOKUP(A28,'Tanjung Pura'!B:B,'Tanjung Pura'!R:R,"Not Found",0,1))</f>
        <v/>
      </c>
      <c r="E30" s="729" t="str">
        <f>IFERROR(__xludf.DUMMYFUNCTION("if(A28="""","""",sum(FILTER('Tanjung Pura'!X:X,'Tanjung Pura'!B:B = A28))/1000)"),"")</f>
        <v/>
      </c>
      <c r="F30" s="702" t="str">
        <f t="array" ref="F30">if(A28="","",XLOOKUP(A28,'Tanjung Pura'!B:B,'Tanjung Pura'!Q:Q,"Not Found",0,1))</f>
        <v/>
      </c>
      <c r="G30" s="702" t="str">
        <f t="array" ref="G30">if(A28="","",XLOOKUP(A28,'Tanjung Pura'!B:B,'Tanjung Pura'!H:H,"Not Found",0,1))</f>
        <v/>
      </c>
      <c r="H30" s="702" t="str">
        <f t="array" ref="H30">if(A28="","",XLOOKUP(A28,'Tanjung Pura'!B:B,'Tanjung Pura'!I:I,"Not Found",0,1))</f>
        <v/>
      </c>
      <c r="I30" s="688" t="str">
        <f>if(J30="","",SUMIFS('Tanjung Pura'!X:X,'Tanjung Pura'!B:B,$A28,'Tanjung Pura'!S:S,J30)/1000)</f>
        <v/>
      </c>
      <c r="J30" s="689" t="str">
        <f>IFERROR(__xludf.DUMMYFUNCTION("if(A28="""","""",unique(FILTER('Tanjung Pura'!S:S,'Tanjung Pura'!B:B = A28)))"),"")</f>
        <v/>
      </c>
      <c r="K30" s="690" t="str">
        <f>if($AD30="","", HYPERLINK(TanPur&amp;"C"&amp;MATCH($AC30,'Tanjung Pura'!$B:$B,0),$AD30))</f>
        <v/>
      </c>
      <c r="L30" s="691" t="str">
        <f>if(J30="","",iferror(AVERAGEIFS('Tanjung Pura'!BG:BG,'Tanjung Pura'!B:B,A28,'Tanjung Pura'!S:S,J30),""))</f>
        <v/>
      </c>
      <c r="M30" s="691" t="str">
        <f>if(J30="","",iferror(AVERAGEIFS('Tanjung Pura'!BH:BH,'Tanjung Pura'!B:B,A28,'Tanjung Pura'!S:S,J30),""))</f>
        <v/>
      </c>
      <c r="N30" s="702" t="str">
        <f t="array" ref="N30">if(C30="","",XLOOKUP(C30,'Master Data'!$K:$K,'Master Data'!P:P,"Input In Master",0,1))</f>
        <v/>
      </c>
      <c r="O30" s="706" t="s">
        <v>719</v>
      </c>
      <c r="P30" s="707" t="str">
        <f t="array" ref="P30">if(A28="","",XLOOKUP(A28,'Tanjung Pura'!B:B,'Tanjung Pura'!AE:AF,"NA",0,1))</f>
        <v/>
      </c>
      <c r="Q30" s="707"/>
      <c r="R30" s="707" t="str">
        <f t="array" ref="R30">if(A28="","",XLOOKUP(A28,'Tanjung Pura'!B:B,'Tanjung Pura'!AG:AH,"NA",0,-1))</f>
        <v/>
      </c>
      <c r="S30" s="708"/>
      <c r="T30" s="707" t="str">
        <f t="array" ref="T30">if(A28="","",XLOOKUP(A28,'Tanjung Pura'!B:B,'Tanjung Pura'!AI:AI,"NA",0,1))</f>
        <v/>
      </c>
      <c r="U30" s="707"/>
      <c r="V30" s="707"/>
      <c r="W30" s="707"/>
      <c r="X30" s="737" t="str">
        <f>if(C30="","",IF(P31="",TODAY()-P30,P31-P30))</f>
        <v/>
      </c>
      <c r="Y30" s="738"/>
      <c r="Z30" s="711"/>
      <c r="AA30" s="30"/>
      <c r="AC30" s="655" t="str">
        <f>A28</f>
        <v/>
      </c>
      <c r="AD30" s="698" t="str">
        <f>IFERROR(__xludf.DUMMYFUNCTION("UNIQUE(FILTER('Tanjung Pura'!T:T,'Tanjung Pura'!B:B=A28))"),"")</f>
        <v/>
      </c>
      <c r="AE30" s="30"/>
    </row>
    <row r="31" ht="30.0" customHeight="1">
      <c r="A31" s="744"/>
      <c r="B31" s="437"/>
      <c r="C31" s="686"/>
      <c r="D31" s="687"/>
      <c r="E31" s="687"/>
      <c r="F31" s="687"/>
      <c r="G31" s="687"/>
      <c r="H31" s="687"/>
      <c r="I31" s="688" t="str">
        <f>if(J31="","",SUMIFS('Tanjung Pura'!X:X,'Tanjung Pura'!B:B,$A28,'Tanjung Pura'!S:S,J31)/1000)</f>
        <v/>
      </c>
      <c r="J31" s="689"/>
      <c r="K31" s="690" t="str">
        <f>if($AD31="","", HYPERLINK(TanPur&amp;"C"&amp;MATCH($AC31,'Tanjung Pura'!$B:$B,0),$AD31))</f>
        <v/>
      </c>
      <c r="L31" s="691" t="str">
        <f>if(J31="","",iferror(AVERAGEIFS('Tanjung Pura'!BG:BG,'Tanjung Pura'!B:B,A28,'Tanjung Pura'!S:S,J31),""))</f>
        <v/>
      </c>
      <c r="M31" s="691" t="str">
        <f>if(J31="","",iferror(AVERAGEIFS('Tanjung Pura'!BH:BH,'Tanjung Pura'!B:B,A28,'Tanjung Pura'!S:S,J31),""))</f>
        <v/>
      </c>
      <c r="N31" s="687"/>
      <c r="O31" s="692" t="s">
        <v>720</v>
      </c>
      <c r="P31" s="693" t="str">
        <f t="array" ref="P31">if(A28="","",XLOOKUP(A28,'Tanjung Pura'!B:B,'Tanjung Pura'!AM:AN,"NA",0,1))</f>
        <v/>
      </c>
      <c r="Q31" s="693"/>
      <c r="R31" s="693" t="str">
        <f t="array" ref="R31">if(A28="","",XLOOKUP(A28,'Tanjung Pura'!B:B,'Tanjung Pura'!AO:AP,"NA",0,-1))</f>
        <v/>
      </c>
      <c r="S31" s="694"/>
      <c r="T31" s="693" t="str">
        <f t="array" ref="T31">if(A28="","",XLOOKUP(A28,'Tanjung Pura'!B:B,'Tanjung Pura'!AQ:AT,"NA",0,1))</f>
        <v/>
      </c>
      <c r="U31" s="693"/>
      <c r="V31" s="693"/>
      <c r="W31" s="693"/>
      <c r="X31" s="695"/>
      <c r="Y31" s="696"/>
      <c r="Z31" s="697"/>
      <c r="AA31" s="30"/>
      <c r="AC31" s="655" t="str">
        <f>AC30</f>
        <v/>
      </c>
      <c r="AD31" s="698"/>
      <c r="AE31" s="30"/>
    </row>
    <row r="32" ht="30.0" customHeight="1">
      <c r="A32" s="744"/>
      <c r="B32" s="437"/>
      <c r="C32" s="745" t="str">
        <f t="array" ref="C32">if(A29="","",XLOOKUP(A29,'Tanjung Pura'!B:B,'Tanjung Pura'!D:D,"Not Found",0,1))</f>
        <v/>
      </c>
      <c r="D32" s="702" t="str">
        <f t="array" ref="D32">if(A29="","",XLOOKUP(A29,'Tanjung Pura'!B:B,'Tanjung Pura'!R:R,"Not Found",0,1))</f>
        <v/>
      </c>
      <c r="E32" s="729" t="str">
        <f>IFERROR(__xludf.DUMMYFUNCTION("if(A29="""","""",sum(FILTER('Tanjung Pura'!X:X,'Tanjung Pura'!B:B = A29))/1000)"),"")</f>
        <v/>
      </c>
      <c r="F32" s="702" t="str">
        <f t="array" ref="F32">if(A29="","",XLOOKUP(A29,'Tanjung Pura'!B:B,'Tanjung Pura'!Q:Q,"Not Found",0,1))</f>
        <v/>
      </c>
      <c r="G32" s="702" t="str">
        <f t="array" ref="G32">if(A29="","",XLOOKUP(A29,'Tanjung Pura'!B:B,'Tanjung Pura'!H:H,"Not Found",0,1))</f>
        <v/>
      </c>
      <c r="H32" s="702" t="str">
        <f t="array" ref="H32">if(A29="","",XLOOKUP(A29,'Tanjung Pura'!B:B,'Tanjung Pura'!I:I,"Not Found",0,1))</f>
        <v/>
      </c>
      <c r="I32" s="688" t="str">
        <f>if(J32="","",SUMIFS('Tanjung Pura'!X:X,'Tanjung Pura'!B:B,$A29,'Tanjung Pura'!S:S,J32)/1000)</f>
        <v/>
      </c>
      <c r="J32" s="689" t="str">
        <f>IFERROR(__xludf.DUMMYFUNCTION("if(A29="""","""",unique(FILTER('Tanjung Pura'!S:S,'Tanjung Pura'!B:B = A29)))"),"")</f>
        <v/>
      </c>
      <c r="K32" s="690" t="str">
        <f>if($AD32="","", HYPERLINK(TanPur&amp;"C"&amp;MATCH($AC32,'Tanjung Pura'!$B:$B,0),$AD32))</f>
        <v/>
      </c>
      <c r="L32" s="691" t="str">
        <f>if(J32="","",iferror(AVERAGEIFS('Tanjung Pura'!BG:BG,'Tanjung Pura'!B:B,A29,'Tanjung Pura'!S:S,J32),""))</f>
        <v/>
      </c>
      <c r="M32" s="691" t="str">
        <f>if(J32="","",iferror(AVERAGEIFS('Tanjung Pura'!BH:BH,'Tanjung Pura'!B:B,A29,'Tanjung Pura'!S:S,J32),""))</f>
        <v/>
      </c>
      <c r="N32" s="702" t="str">
        <f t="array" ref="N32">if(C32="","",XLOOKUP(C32,'Master Data'!$K:$K,'Master Data'!P:P,"Input In Master",0,1))</f>
        <v/>
      </c>
      <c r="O32" s="706" t="s">
        <v>719</v>
      </c>
      <c r="P32" s="707" t="str">
        <f t="array" ref="P32">if(A29="","",XLOOKUP(A29,'Tanjung Pura'!B:B,'Tanjung Pura'!AE:AF,"NA",0,1))</f>
        <v/>
      </c>
      <c r="Q32" s="707"/>
      <c r="R32" s="707" t="str">
        <f t="array" ref="R32">if(A29="","",XLOOKUP(A29,'Tanjung Pura'!B:B,'Tanjung Pura'!AG:AH,"NA",0,-1))</f>
        <v/>
      </c>
      <c r="S32" s="708"/>
      <c r="T32" s="707" t="str">
        <f t="array" ref="T32">if(A29="","",XLOOKUP(A29,'Tanjung Pura'!B:B,'Tanjung Pura'!AI:AI,"NA",0,1))</f>
        <v/>
      </c>
      <c r="U32" s="707"/>
      <c r="V32" s="707"/>
      <c r="W32" s="707"/>
      <c r="X32" s="737" t="str">
        <f>if(C32="","",IF(P33="",TODAY()-P32,P33-P32))</f>
        <v/>
      </c>
      <c r="Y32" s="738"/>
      <c r="Z32" s="711"/>
      <c r="AA32" s="30"/>
      <c r="AC32" s="655" t="str">
        <f>A29</f>
        <v/>
      </c>
      <c r="AD32" s="698" t="str">
        <f>IFERROR(__xludf.DUMMYFUNCTION("UNIQUE(FILTER('Tanjung Pura'!T:T,'Tanjung Pura'!B:B=A29))"),"")</f>
        <v/>
      </c>
      <c r="AE32" s="30"/>
    </row>
    <row r="33" ht="30.0" customHeight="1">
      <c r="A33" s="744"/>
      <c r="B33" s="437"/>
      <c r="C33" s="686"/>
      <c r="D33" s="687"/>
      <c r="E33" s="687"/>
      <c r="F33" s="687"/>
      <c r="G33" s="687"/>
      <c r="H33" s="687"/>
      <c r="I33" s="688" t="str">
        <f>if(J33="","",SUMIFS('Tanjung Pura'!X:X,'Tanjung Pura'!B:B,$A29,'Tanjung Pura'!S:S,J33)/1000)</f>
        <v/>
      </c>
      <c r="J33" s="689"/>
      <c r="K33" s="690" t="str">
        <f>if($AD33="","", HYPERLINK(TanPur&amp;"C"&amp;MATCH($AC33,'Tanjung Pura'!$B:$B,0),$AD33))</f>
        <v/>
      </c>
      <c r="L33" s="691" t="str">
        <f>if(J33="","",iferror(AVERAGEIFS('Tanjung Pura'!BG:BG,'Tanjung Pura'!B:B,A29,'Tanjung Pura'!S:S,J33),""))</f>
        <v/>
      </c>
      <c r="M33" s="691" t="str">
        <f>if(J33="","",iferror(AVERAGEIFS('Tanjung Pura'!BH:BH,'Tanjung Pura'!B:B,A29,'Tanjung Pura'!S:S,J33),""))</f>
        <v/>
      </c>
      <c r="N33" s="687"/>
      <c r="O33" s="692" t="s">
        <v>720</v>
      </c>
      <c r="P33" s="693" t="str">
        <f t="array" ref="P33">if(A29="","",XLOOKUP(A29,'Tanjung Pura'!B:B,'Tanjung Pura'!AM:AN,"NA",0,1))</f>
        <v/>
      </c>
      <c r="Q33" s="693"/>
      <c r="R33" s="693" t="str">
        <f t="array" ref="R33">if(A29="","",XLOOKUP(A29,'Tanjung Pura'!B:B,'Tanjung Pura'!AO:AP,"NA",0,-1))</f>
        <v/>
      </c>
      <c r="S33" s="694"/>
      <c r="T33" s="693" t="str">
        <f t="array" ref="T33">if(A29="","",XLOOKUP(A29,'Tanjung Pura'!B:B,'Tanjung Pura'!AQ:AT,"NA",0,1))</f>
        <v/>
      </c>
      <c r="U33" s="693"/>
      <c r="V33" s="693"/>
      <c r="W33" s="693"/>
      <c r="X33" s="695"/>
      <c r="Y33" s="696"/>
      <c r="Z33" s="697"/>
      <c r="AA33" s="30"/>
      <c r="AC33" s="655" t="str">
        <f>AC32</f>
        <v/>
      </c>
      <c r="AD33" s="698"/>
      <c r="AE33" s="30"/>
    </row>
    <row r="34" ht="30.0" customHeight="1">
      <c r="A34" s="744"/>
      <c r="B34" s="437"/>
      <c r="C34" s="745" t="str">
        <f t="array" ref="C34">if(A30="","",XLOOKUP(A30,'Tanjung Pura'!B:B,'Tanjung Pura'!D:D,"Not Found",0,1))</f>
        <v/>
      </c>
      <c r="D34" s="702" t="str">
        <f t="array" ref="D34">if(A30="","",XLOOKUP(A30,'Tanjung Pura'!B:B,'Tanjung Pura'!R:R,"Not Found",0,1))</f>
        <v/>
      </c>
      <c r="E34" s="729" t="str">
        <f>IFERROR(__xludf.DUMMYFUNCTION("if(A30="""","""",sum(FILTER('Tanjung Pura'!X:X,'Tanjung Pura'!B:B = A30))/1000)"),"")</f>
        <v/>
      </c>
      <c r="F34" s="702" t="str">
        <f t="array" ref="F34">if(A30="","",XLOOKUP(A30,'Tanjung Pura'!B:B,'Tanjung Pura'!Q:Q,"Not Found",0,1))</f>
        <v/>
      </c>
      <c r="G34" s="702" t="str">
        <f t="array" ref="G34">if(A30="","",XLOOKUP(A30,'Tanjung Pura'!B:B,'Tanjung Pura'!H:H,"Not Found",0,1))</f>
        <v/>
      </c>
      <c r="H34" s="702" t="str">
        <f t="array" ref="H34">if(A30="","",XLOOKUP(A30,'Tanjung Pura'!B:B,'Tanjung Pura'!I:I,"Not Found",0,1))</f>
        <v/>
      </c>
      <c r="I34" s="688" t="str">
        <f>if(J34="","",SUMIFS('Tanjung Pura'!X:X,'Tanjung Pura'!B:B,$A30,'Tanjung Pura'!S:S,J34)/1000)</f>
        <v/>
      </c>
      <c r="J34" s="689" t="str">
        <f>IFERROR(__xludf.DUMMYFUNCTION("if(A30="""","""",unique(FILTER('Tanjung Pura'!S:S,'Tanjung Pura'!B:B = A30)))"),"")</f>
        <v/>
      </c>
      <c r="K34" s="690" t="str">
        <f>if($AD34="","", HYPERLINK(TanPur&amp;"C"&amp;MATCH($AC34,'Tanjung Pura'!$B:$B,0),$AD34))</f>
        <v/>
      </c>
      <c r="L34" s="691" t="str">
        <f>if(J34="","",iferror(AVERAGEIFS('Tanjung Pura'!BG:BG,'Tanjung Pura'!B:B,A30,'Tanjung Pura'!S:S,J34),""))</f>
        <v/>
      </c>
      <c r="M34" s="691" t="str">
        <f>if(J34="","",iferror(AVERAGEIFS('Tanjung Pura'!BH:BH,'Tanjung Pura'!B:B,A30,'Tanjung Pura'!S:S,J34),""))</f>
        <v/>
      </c>
      <c r="N34" s="702" t="str">
        <f t="array" ref="N34">if(C34="","",XLOOKUP(C34,'Master Data'!$K:$K,'Master Data'!P:P,"Input In Master",0,1))</f>
        <v/>
      </c>
      <c r="O34" s="706" t="s">
        <v>719</v>
      </c>
      <c r="P34" s="707" t="str">
        <f t="array" ref="P34">if(A30="","",XLOOKUP(A30,'Tanjung Pura'!B:B,'Tanjung Pura'!AE:AF,"NA",0,1))</f>
        <v/>
      </c>
      <c r="Q34" s="707"/>
      <c r="R34" s="707" t="str">
        <f t="array" ref="R34">if(A30="","",XLOOKUP(A30,'Tanjung Pura'!B:B,'Tanjung Pura'!AG:AH,"NA",0,-1))</f>
        <v/>
      </c>
      <c r="S34" s="708"/>
      <c r="T34" s="707" t="str">
        <f t="array" ref="T34">if(A30="","",XLOOKUP(A30,'Tanjung Pura'!B:B,'Tanjung Pura'!AI:AI,"NA",0,1))</f>
        <v/>
      </c>
      <c r="U34" s="707"/>
      <c r="V34" s="707"/>
      <c r="W34" s="707"/>
      <c r="X34" s="737" t="str">
        <f>if(C34="","",IF(P35="",TODAY()-P34,P35-P34))</f>
        <v/>
      </c>
      <c r="Y34" s="738"/>
      <c r="Z34" s="711"/>
      <c r="AA34" s="30"/>
      <c r="AC34" s="655" t="str">
        <f>A30</f>
        <v/>
      </c>
      <c r="AD34" s="698" t="str">
        <f>IFERROR(__xludf.DUMMYFUNCTION("UNIQUE(FILTER('Tanjung Pura'!T:T,'Tanjung Pura'!B:B=A30))"),"")</f>
        <v/>
      </c>
      <c r="AE34" s="30"/>
    </row>
    <row r="35" ht="30.0" customHeight="1">
      <c r="A35" s="744"/>
      <c r="B35" s="656"/>
      <c r="C35" s="656"/>
      <c r="D35" s="712"/>
      <c r="E35" s="712"/>
      <c r="F35" s="712"/>
      <c r="G35" s="712"/>
      <c r="H35" s="712"/>
      <c r="I35" s="713" t="str">
        <f>if(J35="","",SUMIFS('Tanjung Pura'!X:X,'Tanjung Pura'!B:B,$A30,'Tanjung Pura'!S:S,J35)/1000)</f>
        <v/>
      </c>
      <c r="J35" s="714"/>
      <c r="K35" s="715" t="str">
        <f>if($AD35="","", HYPERLINK(TanPur&amp;"C"&amp;MATCH($AC35,'Tanjung Pura'!$B:$B,0),$AD35))</f>
        <v/>
      </c>
      <c r="L35" s="716" t="str">
        <f>if(J35="","",iferror(AVERAGEIFS('Tanjung Pura'!BG:BG,'Tanjung Pura'!B:B,A30,'Tanjung Pura'!S:S,J35),""))</f>
        <v/>
      </c>
      <c r="M35" s="716" t="str">
        <f>if(J35="","",iferror(AVERAGEIFS('Tanjung Pura'!BH:BH,'Tanjung Pura'!B:B,A30,'Tanjung Pura'!S:S,J35),""))</f>
        <v/>
      </c>
      <c r="N35" s="712"/>
      <c r="O35" s="717" t="s">
        <v>720</v>
      </c>
      <c r="P35" s="718" t="str">
        <f t="array" ref="P35">if(A30="","",XLOOKUP(A30,'Tanjung Pura'!B:B,'Tanjung Pura'!AM:AN,"NA",0,1))</f>
        <v/>
      </c>
      <c r="Q35" s="718"/>
      <c r="R35" s="718" t="str">
        <f t="array" ref="R35">if(A30="","",XLOOKUP(A30,'Tanjung Pura'!B:B,'Tanjung Pura'!AO:AP,"NA",0,-1))</f>
        <v/>
      </c>
      <c r="S35" s="719"/>
      <c r="T35" s="718" t="str">
        <f t="array" ref="T35">if(A30="","",XLOOKUP(A30,'Tanjung Pura'!B:B,'Tanjung Pura'!AQ:AT,"NA",0,1))</f>
        <v/>
      </c>
      <c r="U35" s="718"/>
      <c r="V35" s="718"/>
      <c r="W35" s="718"/>
      <c r="X35" s="720"/>
      <c r="Y35" s="721"/>
      <c r="Z35" s="52"/>
      <c r="AA35" s="30"/>
      <c r="AC35" s="655" t="str">
        <f>AC34</f>
        <v/>
      </c>
      <c r="AD35" s="698"/>
      <c r="AE35" s="30"/>
    </row>
    <row r="36" ht="30.0" customHeight="1">
      <c r="A36" s="685" t="str">
        <f>IFERROR(__xludf.DUMMYFUNCTION("iferror(unique(FILTER('Tanjung Pura'!$B:$B,'Tanjung Pura'!$F:$F=""At Disc Port"")),"""")"),"T15")</f>
        <v>T15</v>
      </c>
      <c r="B36" s="740" t="s">
        <v>475</v>
      </c>
      <c r="C36" s="741" t="str">
        <f t="array" ref="C36">if(A36="","",XLOOKUP(A36,'Tanjung Pura'!B:B,'Tanjung Pura'!D:D,"Not Found",0,1))</f>
        <v>FPS-09A</v>
      </c>
      <c r="D36" s="673" t="str">
        <f t="array" ref="D36">if(A36="","",XLOOKUP(A36,'Tanjung Pura'!B:B,'Tanjung Pura'!R:R,"Not Found",0,1))</f>
        <v>CPO</v>
      </c>
      <c r="E36" s="723">
        <f>IFERROR(__xludf.DUMMYFUNCTION("if(A36="""","""",sum(FILTER('Tanjung Pura'!X:X,'Tanjung Pura'!B:B = A36))/1000)"),3500.0)</f>
        <v>3500</v>
      </c>
      <c r="F36" s="673" t="str">
        <f t="array" ref="F36">if(A36="","",XLOOKUP(A36,'Tanjung Pura'!B:B,'Tanjung Pura'!Q:Q,"Not Found",0,1))</f>
        <v>CIF</v>
      </c>
      <c r="G36" s="673" t="str">
        <f t="array" ref="G36">if(A36="","",XLOOKUP(A36,'Tanjung Pura'!B:B,'Tanjung Pura'!H:H,"Not Found",0,1))</f>
        <v>-</v>
      </c>
      <c r="H36" s="673" t="str">
        <f t="array" ref="H36">if(A36="","",XLOOKUP(A36,'Tanjung Pura'!B:B,'Tanjung Pura'!I:I,"Not Found",0,1))</f>
        <v>FPS</v>
      </c>
      <c r="I36" s="724">
        <f>if(J36="","",SUMIFS('Tanjung Pura'!X:X,'Tanjung Pura'!B:B,$A36,'Tanjung Pura'!S:S,J36)/1000)</f>
        <v>3500</v>
      </c>
      <c r="J36" s="725" t="str">
        <f>IFERROR(__xludf.DUMMYFUNCTION("if(A36="""","""",unique(FILTER('Tanjung Pura'!S:S,'Tanjung Pura'!B:B = A36)))"),"FR")</f>
        <v>FR</v>
      </c>
      <c r="K36" s="726" t="str">
        <f>if($AD36="","", HYPERLINK(TanPur&amp;"C"&amp;MATCH($AC36,'Tanjung Pura'!$B:$B,0),$AD36))</f>
        <v>Tayan</v>
      </c>
      <c r="L36" s="677">
        <f>if(J36="","",iferror(AVERAGEIFS('Tanjung Pura'!BG:BG,'Tanjung Pura'!B:B,A36,'Tanjung Pura'!S:S,J36),""))</f>
        <v>5.53</v>
      </c>
      <c r="M36" s="677">
        <f>if(J36="","",iferror(AVERAGEIFS('Tanjung Pura'!BH:BH,'Tanjung Pura'!B:B,A36,'Tanjung Pura'!S:S,J36),""))</f>
        <v>0.15</v>
      </c>
      <c r="N36" s="673" t="str">
        <f t="array" ref="N36">if(C36="","",XLOOKUP(C36,'Master Data'!$K:$K,'Master Data'!P:P,"Input In Master",0,1))</f>
        <v/>
      </c>
      <c r="O36" s="678" t="s">
        <v>719</v>
      </c>
      <c r="P36" s="679">
        <f t="array" ref="P36:Q36">if(A36="","",XLOOKUP(A36,'Tanjung Pura'!B:B,'Tanjung Pura'!AE:AF,"NA",0,1))</f>
        <v>46025</v>
      </c>
      <c r="Q36" s="679">
        <v>46033.0</v>
      </c>
      <c r="R36" s="679">
        <f t="array" ref="R36:S36">if(A36="","",XLOOKUP(A36,'Tanjung Pura'!B:B,'Tanjung Pura'!AG:AH,"NA",0,-1))</f>
        <v>46037</v>
      </c>
      <c r="S36" s="680">
        <v>46038.0</v>
      </c>
      <c r="T36" s="679">
        <f t="array" ref="T36:W36">if(A36="","",XLOOKUP(A36,'Tanjung Pura'!B:B,'Tanjung Pura'!AI:AL,"NA",0,1))</f>
        <v>46048</v>
      </c>
      <c r="U36" s="679">
        <v>46049.0</v>
      </c>
      <c r="V36" s="679">
        <v>46053.0</v>
      </c>
      <c r="W36" s="679">
        <v>46054.0</v>
      </c>
      <c r="X36" s="742">
        <f>if(C36="","",IF(P37="",TODAY()-P36,P37-P36))</f>
        <v>0</v>
      </c>
      <c r="Y36" s="682">
        <f>if(C36="","",IF(T37="",TODAY()-T36,T37-T36))</f>
        <v>5</v>
      </c>
      <c r="Z36" s="683" t="s">
        <v>724</v>
      </c>
      <c r="AA36" s="30"/>
      <c r="AC36" s="655" t="str">
        <f>A36</f>
        <v>T15</v>
      </c>
      <c r="AD36" s="698" t="str">
        <f>IFERROR(__xludf.DUMMYFUNCTION("UNIQUE(FILTER('Tanjung Pura'!T:T,'Tanjung Pura'!B:B=A36))"),"Tayan")</f>
        <v>Tayan</v>
      </c>
      <c r="AE36" s="30"/>
    </row>
    <row r="37" ht="30.0" customHeight="1">
      <c r="A37" s="744"/>
      <c r="B37" s="437"/>
      <c r="C37" s="686"/>
      <c r="D37" s="687"/>
      <c r="E37" s="687"/>
      <c r="F37" s="687"/>
      <c r="G37" s="687"/>
      <c r="H37" s="687"/>
      <c r="I37" s="688" t="str">
        <f>if(J37="","",SUMIFS('Tanjung Pura'!X:X,'Tanjung Pura'!B:B,$A36,'Tanjung Pura'!S:S,J37)/1000)</f>
        <v/>
      </c>
      <c r="J37" s="689"/>
      <c r="K37" s="690" t="str">
        <f>if($AD37="","", HYPERLINK(TanPur&amp;"C"&amp;MATCH($AC37,'Tanjung Pura'!$B:$B,0),$AD37))</f>
        <v/>
      </c>
      <c r="L37" s="691" t="str">
        <f>if(J37="","",iferror(AVERAGEIFS('Tanjung Pura'!BG:BG,'Tanjung Pura'!B:B,A36,'Tanjung Pura'!S:S,J37),""))</f>
        <v/>
      </c>
      <c r="M37" s="691" t="str">
        <f>if(J37="","",iferror(AVERAGEIFS('Tanjung Pura'!BH:BH,'Tanjung Pura'!B:B,A36,'Tanjung Pura'!S:S,J37),""))</f>
        <v/>
      </c>
      <c r="N37" s="687"/>
      <c r="O37" s="692" t="s">
        <v>720</v>
      </c>
      <c r="P37" s="693">
        <f t="array" ref="P37:Q37">if(A36="","",XLOOKUP(A36,'Tanjung Pura'!B:B,'Tanjung Pura'!AM:AN,"NA",0,1))</f>
        <v>46025</v>
      </c>
      <c r="Q37" s="693">
        <v>46034.0</v>
      </c>
      <c r="R37" s="693">
        <f t="array" ref="R37:S37">if(A36="","",XLOOKUP(A36,'Tanjung Pura'!B:B,'Tanjung Pura'!AO:AP,"NA",0,-1))</f>
        <v>46049</v>
      </c>
      <c r="S37" s="694">
        <v>46050.0</v>
      </c>
      <c r="T37" s="693">
        <f t="array" ref="T37:W37">if(A36="","",XLOOKUP(A36,'Tanjung Pura'!B:B,'Tanjung Pura'!AQ:AT,"NA",0,1))</f>
        <v>46053</v>
      </c>
      <c r="U37" s="693">
        <v>46062.0</v>
      </c>
      <c r="V37" s="693"/>
      <c r="W37" s="693"/>
      <c r="X37" s="695"/>
      <c r="Y37" s="696"/>
      <c r="Z37" s="697"/>
      <c r="AA37" s="30"/>
      <c r="AC37" s="655" t="str">
        <f>AC36</f>
        <v>T15</v>
      </c>
      <c r="AD37" s="698"/>
      <c r="AE37" s="30"/>
    </row>
    <row r="38" ht="30.0" customHeight="1">
      <c r="A38" s="744"/>
      <c r="B38" s="437"/>
      <c r="C38" s="699" t="str">
        <f t="array" ref="C38">if(A37="","",XLOOKUP(A37,'Tanjung Pura'!B:B,'Tanjung Pura'!D:D,"Not Found",0,1))</f>
        <v/>
      </c>
      <c r="D38" s="700" t="str">
        <f t="array" ref="D38">if(A37="","",XLOOKUP(A37,'Tanjung Pura'!B:B,'Tanjung Pura'!R:R,"Not Found",0,1))</f>
        <v/>
      </c>
      <c r="E38" s="701" t="str">
        <f>IFERROR(__xludf.DUMMYFUNCTION("if(A37="""","""",sum(FILTER('Tanjung Pura'!X:X,'Tanjung Pura'!B:B = A37))/1000)"),"")</f>
        <v/>
      </c>
      <c r="F38" s="700" t="str">
        <f t="array" ref="F38">if(A37="","",XLOOKUP(A37,'Tanjung Pura'!B:B,'Tanjung Pura'!Q:Q,"Not Found",0,1))</f>
        <v/>
      </c>
      <c r="G38" s="702" t="str">
        <f t="array" ref="G38">if(A37="","",XLOOKUP(A37,'Tanjung Pura'!B:B,'Tanjung Pura'!H:H,"Not Found",0,1))</f>
        <v/>
      </c>
      <c r="H38" s="702" t="str">
        <f t="array" ref="H38">if(A37="","",XLOOKUP(A37,'Tanjung Pura'!B:B,'Tanjung Pura'!I:I,"Not Found",0,1))</f>
        <v/>
      </c>
      <c r="I38" s="703" t="str">
        <f>if(J38="","",SUMIFS('Tanjung Pura'!X:X,'Tanjung Pura'!B:B,$A37,'Tanjung Pura'!S:S,J38)/1000)</f>
        <v/>
      </c>
      <c r="J38" s="704" t="str">
        <f>IFERROR(__xludf.DUMMYFUNCTION("if(A37="""","""",unique(FILTER('Tanjung Pura'!S:S,'Tanjung Pura'!B:B = A37)))"),"")</f>
        <v/>
      </c>
      <c r="K38" s="705" t="str">
        <f>if($AD38="","", HYPERLINK(TanPur&amp;"C"&amp;MATCH($AC38,'Tanjung Pura'!$B:$B,0),$AD38))</f>
        <v/>
      </c>
      <c r="L38" s="691" t="str">
        <f>if(J38="","",iferror(AVERAGEIFS('Tanjung Pura'!BG:BG,'Tanjung Pura'!B:B,A37,'Tanjung Pura'!S:S,J38),""))</f>
        <v/>
      </c>
      <c r="M38" s="691" t="str">
        <f>if(J38="","",iferror(AVERAGEIFS('Tanjung Pura'!BH:BH,'Tanjung Pura'!B:B,A37,'Tanjung Pura'!S:S,J38),""))</f>
        <v/>
      </c>
      <c r="N38" s="702" t="str">
        <f t="array" ref="N38">if(C38="","",XLOOKUP(C38,'Master Data'!$K:$K,'Master Data'!P:P,"Input In Master",0,1))</f>
        <v/>
      </c>
      <c r="O38" s="706" t="s">
        <v>719</v>
      </c>
      <c r="P38" s="707" t="str">
        <f t="array" ref="P38">if(A37="","",XLOOKUP(A37,'Tanjung Pura'!B:B,'Tanjung Pura'!AE:AF,"NA",0,1))</f>
        <v/>
      </c>
      <c r="Q38" s="707"/>
      <c r="R38" s="707" t="str">
        <f t="array" ref="R38">if(A37="","",XLOOKUP(A37,'Tanjung Pura'!B:B,'Tanjung Pura'!AG:AH,"NA",0,-1))</f>
        <v/>
      </c>
      <c r="S38" s="708"/>
      <c r="T38" s="707" t="str">
        <f t="array" ref="T38">if(A37="","",XLOOKUP(A37,'Tanjung Pura'!B:B,'Tanjung Pura'!AI:AL,"NA",0,1))</f>
        <v/>
      </c>
      <c r="U38" s="707"/>
      <c r="V38" s="707"/>
      <c r="W38" s="707"/>
      <c r="X38" s="737" t="str">
        <f>if(C38="","",IF(P39="",TODAY()-P38,P39-P38))</f>
        <v/>
      </c>
      <c r="Y38" s="710" t="str">
        <f>if(C38="","",IF(T39="",TODAY()-T38,T39-T38))</f>
        <v/>
      </c>
      <c r="Z38" s="711"/>
      <c r="AA38" s="30"/>
      <c r="AC38" s="655" t="str">
        <f>A37</f>
        <v/>
      </c>
      <c r="AD38" s="684" t="str">
        <f>IFERROR(__xludf.DUMMYFUNCTION("UNIQUE(FILTER('Tanjung Pura'!T:T,'Tanjung Pura'!B:B=A37))"),"")</f>
        <v/>
      </c>
      <c r="AE38" s="30"/>
    </row>
    <row r="39" ht="30.0" customHeight="1">
      <c r="A39" s="744"/>
      <c r="B39" s="437"/>
      <c r="C39" s="686"/>
      <c r="D39" s="687"/>
      <c r="E39" s="687"/>
      <c r="F39" s="687"/>
      <c r="G39" s="687"/>
      <c r="H39" s="687"/>
      <c r="I39" s="688" t="str">
        <f>if(J39="","",SUMIFS('Tanjung Pura'!X:X,'Tanjung Pura'!B:B,$A37,'Tanjung Pura'!S:S,J39)/1000)</f>
        <v/>
      </c>
      <c r="J39" s="689"/>
      <c r="K39" s="690" t="str">
        <f>if($AD39="","", HYPERLINK(TanPur&amp;"C"&amp;MATCH($AC39,'Tanjung Pura'!$B:$B,0),$AD39))</f>
        <v/>
      </c>
      <c r="L39" s="691" t="str">
        <f>if(J39="","",iferror(AVERAGEIFS('Tanjung Pura'!BG:BG,'Tanjung Pura'!B:B,A37,'Tanjung Pura'!S:S,J39),""))</f>
        <v/>
      </c>
      <c r="M39" s="691" t="str">
        <f>if(J39="","",iferror(AVERAGEIFS('Tanjung Pura'!BH:BH,'Tanjung Pura'!B:B,A37,'Tanjung Pura'!S:S,J39),""))</f>
        <v/>
      </c>
      <c r="N39" s="687"/>
      <c r="O39" s="692" t="s">
        <v>720</v>
      </c>
      <c r="P39" s="693" t="str">
        <f t="array" ref="P39">if(A37="","",XLOOKUP(A37,'Tanjung Pura'!B:B,'Tanjung Pura'!AM:AN,"NA",0,1))</f>
        <v/>
      </c>
      <c r="Q39" s="693"/>
      <c r="R39" s="693" t="str">
        <f t="array" ref="R39">if(A37="","",XLOOKUP(A37,'Tanjung Pura'!B:B,'Tanjung Pura'!AO:AP,"NA",0,-1))</f>
        <v/>
      </c>
      <c r="S39" s="694"/>
      <c r="T39" s="693" t="str">
        <f t="array" ref="T39">if(A37="","",XLOOKUP(A37,'Tanjung Pura'!B:B,'Tanjung Pura'!AQ:AT,"NA",0,1))</f>
        <v/>
      </c>
      <c r="U39" s="693"/>
      <c r="V39" s="693"/>
      <c r="W39" s="693"/>
      <c r="X39" s="695"/>
      <c r="Y39" s="696"/>
      <c r="Z39" s="697"/>
      <c r="AA39" s="30"/>
      <c r="AC39" s="655" t="str">
        <f>AC38</f>
        <v/>
      </c>
      <c r="AD39" s="698"/>
      <c r="AE39" s="30"/>
    </row>
    <row r="40" ht="30.0" customHeight="1">
      <c r="A40" s="744"/>
      <c r="B40" s="437"/>
      <c r="C40" s="699" t="str">
        <f t="array" ref="C40">if(A38="","",XLOOKUP(A38,'Tanjung Pura'!B:B,'Tanjung Pura'!D:D,"Not Found",0,1))</f>
        <v/>
      </c>
      <c r="D40" s="700" t="str">
        <f t="array" ref="D40">if(A38="","",XLOOKUP(A38,'Tanjung Pura'!B:B,'Tanjung Pura'!R:R,"Not Found",0,1))</f>
        <v/>
      </c>
      <c r="E40" s="701" t="str">
        <f>IFERROR(__xludf.DUMMYFUNCTION("if(A38="""","""",sum(FILTER('Tanjung Pura'!X:X,'Tanjung Pura'!B:B = A38))/1000)"),"")</f>
        <v/>
      </c>
      <c r="F40" s="700" t="str">
        <f t="array" ref="F40">if(A38="","",XLOOKUP(A38,'Tanjung Pura'!B:B,'Tanjung Pura'!Q:Q,"Not Found",0,1))</f>
        <v/>
      </c>
      <c r="G40" s="702" t="str">
        <f t="array" ref="G40">if(A38="","",XLOOKUP(A38,'Tanjung Pura'!B:B,'Tanjung Pura'!H:H,"Not Found",0,1))</f>
        <v/>
      </c>
      <c r="H40" s="702" t="str">
        <f t="array" ref="H40">if(A38="","",XLOOKUP(A38,'Tanjung Pura'!B:B,'Tanjung Pura'!I:I,"Not Found",0,1))</f>
        <v/>
      </c>
      <c r="I40" s="703" t="str">
        <f>if(J40="","",SUMIFS('Tanjung Pura'!X:X,'Tanjung Pura'!B:B,$A38,'Tanjung Pura'!S:S,J40)/1000)</f>
        <v/>
      </c>
      <c r="J40" s="704" t="str">
        <f>IFERROR(__xludf.DUMMYFUNCTION("if(A38="""","""",unique(FILTER('Tanjung Pura'!S:S,'Tanjung Pura'!B:B = A38)))"),"")</f>
        <v/>
      </c>
      <c r="K40" s="705" t="str">
        <f>if($AD40="","", HYPERLINK(TanPur&amp;"C"&amp;MATCH($AC40,'Tanjung Pura'!$B:$B,0),$AD40))</f>
        <v/>
      </c>
      <c r="L40" s="691" t="str">
        <f>if(J40="","",iferror(AVERAGEIFS('Tanjung Pura'!BG:BG,'Tanjung Pura'!B:B,A38,'Tanjung Pura'!S:S,J40),""))</f>
        <v/>
      </c>
      <c r="M40" s="691" t="str">
        <f>if(J40="","",iferror(AVERAGEIFS('Tanjung Pura'!BH:BH,'Tanjung Pura'!B:B,A38,'Tanjung Pura'!S:S,J40),""))</f>
        <v/>
      </c>
      <c r="N40" s="702" t="str">
        <f t="array" ref="N40">if(C40="","",XLOOKUP(C40,'Master Data'!$K:$K,'Master Data'!P:P,"Input In Master",0,1))</f>
        <v/>
      </c>
      <c r="O40" s="706" t="s">
        <v>719</v>
      </c>
      <c r="P40" s="707" t="str">
        <f t="array" ref="P40">if(A38="","",XLOOKUP(A38,'Tanjung Pura'!B:B,'Tanjung Pura'!AE:AF,"NA",0,1))</f>
        <v/>
      </c>
      <c r="Q40" s="707"/>
      <c r="R40" s="707" t="str">
        <f t="array" ref="R40">if(A38="","",XLOOKUP(A38,'Tanjung Pura'!B:B,'Tanjung Pura'!AG:AH,"NA",0,-1))</f>
        <v/>
      </c>
      <c r="S40" s="708"/>
      <c r="T40" s="707" t="str">
        <f t="array" ref="T40">if(A38="","",XLOOKUP(A38,'Tanjung Pura'!B:B,'Tanjung Pura'!AI:AL,"NA",0,1))</f>
        <v/>
      </c>
      <c r="U40" s="707"/>
      <c r="V40" s="707"/>
      <c r="W40" s="707"/>
      <c r="X40" s="737" t="str">
        <f>if(C40="","",IF(P41="",TODAY()-P40,P41-P40))</f>
        <v/>
      </c>
      <c r="Y40" s="710" t="str">
        <f>if(C40="","",IF(T41="",TODAY()-T40,T41-T40))</f>
        <v/>
      </c>
      <c r="Z40" s="711"/>
      <c r="AA40" s="30"/>
      <c r="AC40" s="655" t="str">
        <f>A38</f>
        <v/>
      </c>
      <c r="AD40" s="684" t="str">
        <f>IFERROR(__xludf.DUMMYFUNCTION("UNIQUE(FILTER('Tanjung Pura'!T:T,'Tanjung Pura'!B:B=A38))"),"")</f>
        <v/>
      </c>
      <c r="AE40" s="30"/>
    </row>
    <row r="41" ht="30.0" customHeight="1">
      <c r="A41" s="744"/>
      <c r="B41" s="437"/>
      <c r="C41" s="686"/>
      <c r="D41" s="687"/>
      <c r="E41" s="687"/>
      <c r="F41" s="687"/>
      <c r="G41" s="687"/>
      <c r="H41" s="687"/>
      <c r="I41" s="688" t="str">
        <f>if(J41="","",SUMIFS('Tanjung Pura'!X:X,'Tanjung Pura'!B:B,$A38,'Tanjung Pura'!S:S,J41)/1000)</f>
        <v/>
      </c>
      <c r="J41" s="689"/>
      <c r="K41" s="690" t="str">
        <f>if($AD41="","", HYPERLINK(TanPur&amp;"C"&amp;MATCH($AC41,'Tanjung Pura'!$B:$B,0),$AD41))</f>
        <v/>
      </c>
      <c r="L41" s="691" t="str">
        <f>if(J41="","",iferror(AVERAGEIFS('Tanjung Pura'!BG:BG,'Tanjung Pura'!B:B,A38,'Tanjung Pura'!S:S,J41),""))</f>
        <v/>
      </c>
      <c r="M41" s="691" t="str">
        <f>if(J41="","",iferror(AVERAGEIFS('Tanjung Pura'!BH:BH,'Tanjung Pura'!B:B,A38,'Tanjung Pura'!S:S,J41),""))</f>
        <v/>
      </c>
      <c r="N41" s="687"/>
      <c r="O41" s="692" t="s">
        <v>720</v>
      </c>
      <c r="P41" s="693" t="str">
        <f t="array" ref="P41">if(A38="","",XLOOKUP(A38,'Tanjung Pura'!B:B,'Tanjung Pura'!AM:AN,"NA",0,1))</f>
        <v/>
      </c>
      <c r="Q41" s="693"/>
      <c r="R41" s="693" t="str">
        <f t="array" ref="R41">if(A38="","",XLOOKUP(A38,'Tanjung Pura'!B:B,'Tanjung Pura'!AO:AP,"NA",0,-1))</f>
        <v/>
      </c>
      <c r="S41" s="694"/>
      <c r="T41" s="693" t="str">
        <f t="array" ref="T41">if(A38="","",XLOOKUP(A38,'Tanjung Pura'!B:B,'Tanjung Pura'!AQ:AT,"NA",0,1))</f>
        <v/>
      </c>
      <c r="U41" s="693"/>
      <c r="V41" s="693"/>
      <c r="W41" s="693"/>
      <c r="X41" s="695"/>
      <c r="Y41" s="696"/>
      <c r="Z41" s="697"/>
      <c r="AA41" s="30"/>
      <c r="AC41" s="655" t="str">
        <f>AC40</f>
        <v/>
      </c>
      <c r="AD41" s="698"/>
      <c r="AE41" s="30"/>
    </row>
    <row r="42" ht="30.0" customHeight="1">
      <c r="A42" s="744"/>
      <c r="B42" s="437"/>
      <c r="C42" s="699" t="str">
        <f t="array" ref="C42">if(A39="","",XLOOKUP(A39,'Tanjung Pura'!B:B,'Tanjung Pura'!D:D,"Not Found",0,1))</f>
        <v/>
      </c>
      <c r="D42" s="700" t="str">
        <f t="array" ref="D42">if(A39="","",XLOOKUP(A39,'Tanjung Pura'!B:B,'Tanjung Pura'!R:R,"Not Found",0,1))</f>
        <v/>
      </c>
      <c r="E42" s="701" t="str">
        <f>IFERROR(__xludf.DUMMYFUNCTION("if(A39="""","""",sum(FILTER('Tanjung Pura'!X:X,'Tanjung Pura'!B:B = A39))/1000)"),"")</f>
        <v/>
      </c>
      <c r="F42" s="700" t="str">
        <f t="array" ref="F42">if(A39="","",XLOOKUP(A39,'Tanjung Pura'!B:B,'Tanjung Pura'!Q:Q,"Not Found",0,1))</f>
        <v/>
      </c>
      <c r="G42" s="702" t="str">
        <f t="array" ref="G42">if(A39="","",XLOOKUP(A39,'Tanjung Pura'!B:B,'Tanjung Pura'!H:H,"Not Found",0,1))</f>
        <v/>
      </c>
      <c r="H42" s="702" t="str">
        <f t="array" ref="H42">if(A39="","",XLOOKUP(A39,'Tanjung Pura'!B:B,'Tanjung Pura'!I:I,"Not Found",0,1))</f>
        <v/>
      </c>
      <c r="I42" s="703" t="str">
        <f>if(J42="","",SUMIFS('Tanjung Pura'!X:X,'Tanjung Pura'!B:B,$A39,'Tanjung Pura'!S:S,J42)/1000)</f>
        <v/>
      </c>
      <c r="J42" s="704" t="str">
        <f>IFERROR(__xludf.DUMMYFUNCTION("if(A39="""","""",unique(FILTER('Tanjung Pura'!S:S,'Tanjung Pura'!B:B = A39)))"),"")</f>
        <v/>
      </c>
      <c r="K42" s="705" t="str">
        <f>if($AD42="","", HYPERLINK(TanPur&amp;"C"&amp;MATCH($AC42,'Tanjung Pura'!$B:$B,0),$AD42))</f>
        <v/>
      </c>
      <c r="L42" s="691" t="str">
        <f>if(J42="","",iferror(AVERAGEIFS('Tanjung Pura'!BG:BG,'Tanjung Pura'!B:B,A39,'Tanjung Pura'!S:S,J42),""))</f>
        <v/>
      </c>
      <c r="M42" s="691" t="str">
        <f>if(J42="","",iferror(AVERAGEIFS('Tanjung Pura'!BH:BH,'Tanjung Pura'!B:B,A39,'Tanjung Pura'!S:S,J42),""))</f>
        <v/>
      </c>
      <c r="N42" s="702" t="str">
        <f t="array" ref="N42">if(C42="","",XLOOKUP(C42,'Master Data'!$K:$K,'Master Data'!P:P,"Input In Master",0,1))</f>
        <v/>
      </c>
      <c r="O42" s="706" t="s">
        <v>719</v>
      </c>
      <c r="P42" s="707" t="str">
        <f t="array" ref="P42">if(A39="","",XLOOKUP(A39,'Tanjung Pura'!B:B,'Tanjung Pura'!AE:AF,"NA",0,1))</f>
        <v/>
      </c>
      <c r="Q42" s="707"/>
      <c r="R42" s="707" t="str">
        <f t="array" ref="R42">if(A39="","",XLOOKUP(A39,'Tanjung Pura'!B:B,'Tanjung Pura'!AG:AH,"NA",0,-1))</f>
        <v/>
      </c>
      <c r="S42" s="708"/>
      <c r="T42" s="707" t="str">
        <f t="array" ref="T42">if(A39="","",XLOOKUP(A39,'Tanjung Pura'!B:B,'Tanjung Pura'!AI:AL,"NA",0,1))</f>
        <v/>
      </c>
      <c r="U42" s="707"/>
      <c r="V42" s="707"/>
      <c r="W42" s="707"/>
      <c r="X42" s="737" t="str">
        <f>if(C42="","",IF(P43="",TODAY()-P42,P43-P42))</f>
        <v/>
      </c>
      <c r="Y42" s="710" t="str">
        <f>if(C42="","",IF(T43="",TODAY()-T42,T43-T42))</f>
        <v/>
      </c>
      <c r="Z42" s="711"/>
      <c r="AA42" s="30"/>
      <c r="AC42" s="655" t="str">
        <f>A39</f>
        <v/>
      </c>
      <c r="AD42" s="684" t="str">
        <f>IFERROR(__xludf.DUMMYFUNCTION("UNIQUE(FILTER('Tanjung Pura'!T:T,'Tanjung Pura'!B:B=A39))"),"")</f>
        <v/>
      </c>
      <c r="AE42" s="30"/>
    </row>
    <row r="43" ht="30.0" customHeight="1">
      <c r="A43" s="744"/>
      <c r="B43" s="437"/>
      <c r="C43" s="686"/>
      <c r="D43" s="687"/>
      <c r="E43" s="687"/>
      <c r="F43" s="687"/>
      <c r="G43" s="687"/>
      <c r="H43" s="687"/>
      <c r="I43" s="688" t="str">
        <f>if(J43="","",SUMIFS('Tanjung Pura'!X:X,'Tanjung Pura'!B:B,$A39,'Tanjung Pura'!S:S,J43)/1000)</f>
        <v/>
      </c>
      <c r="J43" s="689"/>
      <c r="K43" s="690" t="str">
        <f>if($AD43="","", HYPERLINK(TanPur&amp;"C"&amp;MATCH($AC43,'Tanjung Pura'!$B:$B,0),$AD43))</f>
        <v/>
      </c>
      <c r="L43" s="691" t="str">
        <f>if(J43="","",iferror(AVERAGEIFS('Tanjung Pura'!BG:BG,'Tanjung Pura'!B:B,A39,'Tanjung Pura'!S:S,J43),""))</f>
        <v/>
      </c>
      <c r="M43" s="691" t="str">
        <f>if(J43="","",iferror(AVERAGEIFS('Tanjung Pura'!BH:BH,'Tanjung Pura'!B:B,A39,'Tanjung Pura'!S:S,J43),""))</f>
        <v/>
      </c>
      <c r="N43" s="687"/>
      <c r="O43" s="692" t="s">
        <v>720</v>
      </c>
      <c r="P43" s="693" t="str">
        <f t="array" ref="P43">if(A39="","",XLOOKUP(A39,'Tanjung Pura'!B:B,'Tanjung Pura'!AM:AN,"NA",0,1))</f>
        <v/>
      </c>
      <c r="Q43" s="693"/>
      <c r="R43" s="693" t="str">
        <f t="array" ref="R43">if(A39="","",XLOOKUP(A39,'Tanjung Pura'!B:B,'Tanjung Pura'!AO:AP,"NA",0,-1))</f>
        <v/>
      </c>
      <c r="S43" s="694"/>
      <c r="T43" s="693" t="str">
        <f t="array" ref="T43">if(A39="","",XLOOKUP(A39,'Tanjung Pura'!B:B,'Tanjung Pura'!AQ:AT,"NA",0,1))</f>
        <v/>
      </c>
      <c r="U43" s="693"/>
      <c r="V43" s="693"/>
      <c r="W43" s="693"/>
      <c r="X43" s="695"/>
      <c r="Y43" s="696"/>
      <c r="Z43" s="697"/>
      <c r="AA43" s="30"/>
      <c r="AC43" s="655" t="str">
        <f>AC42</f>
        <v/>
      </c>
      <c r="AD43" s="698"/>
      <c r="AE43" s="30"/>
    </row>
    <row r="44" ht="30.0" customHeight="1">
      <c r="A44" s="744"/>
      <c r="B44" s="437"/>
      <c r="C44" s="699" t="str">
        <f t="array" ref="C44">if(A40="","",XLOOKUP(A40,'Tanjung Pura'!B:B,'Tanjung Pura'!D:D,"Not Found",0,1))</f>
        <v/>
      </c>
      <c r="D44" s="700" t="str">
        <f t="array" ref="D44">if(A40="","",XLOOKUP(A40,'Tanjung Pura'!B:B,'Tanjung Pura'!R:R,"Not Found",0,1))</f>
        <v/>
      </c>
      <c r="E44" s="701" t="str">
        <f>IFERROR(__xludf.DUMMYFUNCTION("if(A40="""","""",sum(FILTER('Tanjung Pura'!X:X,'Tanjung Pura'!B:B = A40))/1000)"),"")</f>
        <v/>
      </c>
      <c r="F44" s="700" t="str">
        <f t="array" ref="F44">if(A40="","",XLOOKUP(A40,'Tanjung Pura'!B:B,'Tanjung Pura'!Q:Q,"Not Found",0,1))</f>
        <v/>
      </c>
      <c r="G44" s="702" t="str">
        <f t="array" ref="G44">if(A40="","",XLOOKUP(A40,'Tanjung Pura'!B:B,'Tanjung Pura'!H:H,"Not Found",0,1))</f>
        <v/>
      </c>
      <c r="H44" s="702" t="str">
        <f t="array" ref="H44">if(A40="","",XLOOKUP(A40,'Tanjung Pura'!B:B,'Tanjung Pura'!I:I,"Not Found",0,1))</f>
        <v/>
      </c>
      <c r="I44" s="703" t="str">
        <f>if(J44="","",SUMIFS('Tanjung Pura'!X:X,'Tanjung Pura'!B:B,$A40,'Tanjung Pura'!S:S,J44)/1000)</f>
        <v/>
      </c>
      <c r="J44" s="704" t="str">
        <f>IFERROR(__xludf.DUMMYFUNCTION("if(A40="""","""",unique(FILTER('Tanjung Pura'!S:S,'Tanjung Pura'!B:B = A40)))"),"")</f>
        <v/>
      </c>
      <c r="K44" s="705" t="str">
        <f>if($AD44="","", HYPERLINK(TanPur&amp;"C"&amp;MATCH($AC44,'Tanjung Pura'!$B:$B,0),$AD44))</f>
        <v/>
      </c>
      <c r="L44" s="691" t="str">
        <f>if(J44="","",iferror(AVERAGEIFS('Tanjung Pura'!BG:BG,'Tanjung Pura'!B:B,A40,'Tanjung Pura'!S:S,J44),""))</f>
        <v/>
      </c>
      <c r="M44" s="691" t="str">
        <f>if(J44="","",iferror(AVERAGEIFS('Tanjung Pura'!BH:BH,'Tanjung Pura'!B:B,A40,'Tanjung Pura'!S:S,J44),""))</f>
        <v/>
      </c>
      <c r="N44" s="702" t="str">
        <f t="array" ref="N44">if(C44="","",XLOOKUP(C44,'Master Data'!$K:$K,'Master Data'!P:P,"Input In Master",0,1))</f>
        <v/>
      </c>
      <c r="O44" s="706" t="s">
        <v>719</v>
      </c>
      <c r="P44" s="707" t="str">
        <f t="array" ref="P44">if(A40="","",XLOOKUP(A40,'Tanjung Pura'!B:B,'Tanjung Pura'!AE:AF,"NA",0,1))</f>
        <v/>
      </c>
      <c r="Q44" s="707"/>
      <c r="R44" s="707" t="str">
        <f t="array" ref="R44">if(A40="","",XLOOKUP(A40,'Tanjung Pura'!B:B,'Tanjung Pura'!AG:AH,"NA",0,-1))</f>
        <v/>
      </c>
      <c r="S44" s="708"/>
      <c r="T44" s="707" t="str">
        <f t="array" ref="T44">if(A40="","",XLOOKUP(A40,'Tanjung Pura'!B:B,'Tanjung Pura'!AI:AL,"NA",0,1))</f>
        <v/>
      </c>
      <c r="U44" s="707"/>
      <c r="V44" s="707"/>
      <c r="W44" s="707"/>
      <c r="X44" s="737" t="str">
        <f>if(C44="","",IF(P45="",TODAY()-P44,P45-P44))</f>
        <v/>
      </c>
      <c r="Y44" s="710" t="str">
        <f>if(C44="","",IF(T45="",TODAY()-T44,T45-T44))</f>
        <v/>
      </c>
      <c r="Z44" s="711"/>
      <c r="AA44" s="30"/>
      <c r="AC44" s="655" t="str">
        <f>A40</f>
        <v/>
      </c>
      <c r="AD44" s="684" t="str">
        <f>IFERROR(__xludf.DUMMYFUNCTION("UNIQUE(FILTER('Tanjung Pura'!T:T,'Tanjung Pura'!B:B=A40))"),"")</f>
        <v/>
      </c>
      <c r="AE44" s="30"/>
    </row>
    <row r="45" ht="30.0" customHeight="1">
      <c r="A45" s="746"/>
      <c r="B45" s="656"/>
      <c r="C45" s="656"/>
      <c r="D45" s="712"/>
      <c r="E45" s="712"/>
      <c r="F45" s="712"/>
      <c r="G45" s="712"/>
      <c r="H45" s="712"/>
      <c r="I45" s="713" t="str">
        <f>if(J45="","",SUMIFS('Tanjung Pura'!X:X,'Tanjung Pura'!B:B,$A40,'Tanjung Pura'!S:S,J45)/1000)</f>
        <v/>
      </c>
      <c r="J45" s="714"/>
      <c r="K45" s="715" t="str">
        <f>if($AD45="","", HYPERLINK(TanPur&amp;"C"&amp;MATCH($AC45,'Tanjung Pura'!$B:$B,0),$AD45))</f>
        <v/>
      </c>
      <c r="L45" s="716" t="str">
        <f>if(J45="","",iferror(AVERAGEIFS('Tanjung Pura'!BG:BG,'Tanjung Pura'!B:B,A40,'Tanjung Pura'!S:S,J45),""))</f>
        <v/>
      </c>
      <c r="M45" s="716" t="str">
        <f>if(J45="","",iferror(AVERAGEIFS('Tanjung Pura'!BH:BH,'Tanjung Pura'!B:B,A40,'Tanjung Pura'!S:S,J45),""))</f>
        <v/>
      </c>
      <c r="N45" s="712"/>
      <c r="O45" s="717" t="s">
        <v>720</v>
      </c>
      <c r="P45" s="718" t="str">
        <f t="array" ref="P45">if(A40="","",XLOOKUP(A40,'Tanjung Pura'!B:B,'Tanjung Pura'!AM:AN,"NA",0,1))</f>
        <v/>
      </c>
      <c r="Q45" s="718"/>
      <c r="R45" s="718" t="str">
        <f t="array" ref="R45">if(A40="","",XLOOKUP(A40,'Tanjung Pura'!B:B,'Tanjung Pura'!AO:AP,"NA",0,-1))</f>
        <v/>
      </c>
      <c r="S45" s="719"/>
      <c r="T45" s="718" t="str">
        <f t="array" ref="T45">if(A40="","",XLOOKUP(A40,'Tanjung Pura'!B:B,'Tanjung Pura'!AQ:AT,"NA",0,1))</f>
        <v/>
      </c>
      <c r="U45" s="718"/>
      <c r="V45" s="718"/>
      <c r="W45" s="718"/>
      <c r="X45" s="720"/>
      <c r="Y45" s="721"/>
      <c r="Z45" s="52"/>
      <c r="AA45" s="30"/>
      <c r="AC45" s="655" t="str">
        <f>AC44</f>
        <v/>
      </c>
      <c r="AD45" s="698"/>
      <c r="AE45" s="30"/>
    </row>
    <row r="46" ht="90.0" customHeight="1">
      <c r="A46" s="747"/>
      <c r="B46" s="748"/>
      <c r="C46" s="749"/>
      <c r="D46" s="748"/>
      <c r="E46" s="748"/>
      <c r="F46" s="748"/>
      <c r="G46" s="748"/>
      <c r="H46" s="748"/>
      <c r="I46" s="750"/>
      <c r="J46" s="748"/>
      <c r="K46" s="751"/>
      <c r="L46" s="752"/>
      <c r="M46" s="752"/>
      <c r="N46" s="748"/>
      <c r="O46" s="748"/>
      <c r="P46" s="753"/>
      <c r="Q46" s="753"/>
      <c r="R46" s="753"/>
      <c r="S46" s="753"/>
      <c r="T46" s="753"/>
      <c r="U46" s="753"/>
      <c r="V46" s="753"/>
      <c r="W46" s="753"/>
      <c r="X46" s="754"/>
      <c r="Y46" s="755"/>
      <c r="Z46" s="748"/>
      <c r="AA46" s="748"/>
      <c r="AC46" s="756"/>
      <c r="AD46" s="655"/>
      <c r="AE46" s="748"/>
    </row>
    <row r="47">
      <c r="A47" s="757"/>
      <c r="B47" s="641" t="s">
        <v>703</v>
      </c>
      <c r="C47" s="642" t="s">
        <v>704</v>
      </c>
      <c r="D47" s="643" t="s">
        <v>705</v>
      </c>
      <c r="E47" s="644" t="s">
        <v>706</v>
      </c>
      <c r="F47" s="645" t="s">
        <v>4</v>
      </c>
      <c r="G47" s="646"/>
      <c r="H47" s="642" t="s">
        <v>12</v>
      </c>
      <c r="I47" s="758"/>
      <c r="J47" s="642" t="s">
        <v>708</v>
      </c>
      <c r="K47" s="648" t="s">
        <v>310</v>
      </c>
      <c r="L47" s="649" t="s">
        <v>709</v>
      </c>
      <c r="M47" s="649" t="s">
        <v>710</v>
      </c>
      <c r="N47" s="642" t="s">
        <v>711</v>
      </c>
      <c r="O47" s="650"/>
      <c r="P47" s="651" t="s">
        <v>712</v>
      </c>
      <c r="Q47" s="93"/>
      <c r="R47" s="93"/>
      <c r="S47" s="646"/>
      <c r="T47" s="652" t="s">
        <v>713</v>
      </c>
      <c r="U47" s="93"/>
      <c r="V47" s="93"/>
      <c r="W47" s="646"/>
      <c r="X47" s="759"/>
      <c r="Y47" s="760"/>
      <c r="Z47" s="654" t="s">
        <v>305</v>
      </c>
      <c r="AA47" s="30"/>
      <c r="AC47" s="655"/>
      <c r="AD47" s="655"/>
      <c r="AE47" s="30"/>
    </row>
    <row r="48">
      <c r="A48" s="757"/>
      <c r="B48" s="656"/>
      <c r="C48" s="657"/>
      <c r="D48" s="657"/>
      <c r="E48" s="657"/>
      <c r="F48" s="658"/>
      <c r="G48" s="659"/>
      <c r="H48" s="657"/>
      <c r="I48" s="758"/>
      <c r="J48" s="657"/>
      <c r="K48" s="657"/>
      <c r="L48" s="659"/>
      <c r="M48" s="659"/>
      <c r="N48" s="657"/>
      <c r="O48" s="660"/>
      <c r="P48" s="661" t="s">
        <v>715</v>
      </c>
      <c r="Q48" s="662" t="s">
        <v>362</v>
      </c>
      <c r="R48" s="662" t="s">
        <v>363</v>
      </c>
      <c r="S48" s="662" t="s">
        <v>716</v>
      </c>
      <c r="T48" s="662" t="s">
        <v>715</v>
      </c>
      <c r="U48" s="662" t="s">
        <v>362</v>
      </c>
      <c r="V48" s="662" t="s">
        <v>363</v>
      </c>
      <c r="W48" s="662" t="s">
        <v>716</v>
      </c>
      <c r="X48" s="761"/>
      <c r="Y48" s="762"/>
      <c r="Z48" s="52"/>
      <c r="AA48" s="30"/>
      <c r="AC48" s="655"/>
      <c r="AD48" s="655"/>
      <c r="AE48" s="30"/>
    </row>
    <row r="49">
      <c r="A49" s="757"/>
      <c r="B49" s="763" t="s">
        <v>725</v>
      </c>
      <c r="C49" s="93"/>
      <c r="D49" s="667"/>
      <c r="E49" s="93"/>
      <c r="F49" s="93"/>
      <c r="G49" s="93"/>
      <c r="H49" s="93"/>
      <c r="I49" s="93"/>
      <c r="J49" s="93"/>
      <c r="K49" s="93"/>
      <c r="L49" s="93"/>
      <c r="M49" s="93"/>
      <c r="N49" s="93"/>
      <c r="O49" s="93"/>
      <c r="P49" s="93"/>
      <c r="Q49" s="93"/>
      <c r="R49" s="93"/>
      <c r="S49" s="93"/>
      <c r="T49" s="93"/>
      <c r="U49" s="93"/>
      <c r="V49" s="93"/>
      <c r="W49" s="93"/>
      <c r="X49" s="93"/>
      <c r="Y49" s="93"/>
      <c r="Z49" s="94"/>
      <c r="AA49" s="30"/>
      <c r="AC49" s="655"/>
      <c r="AD49" s="655"/>
      <c r="AE49" s="30"/>
    </row>
    <row r="50" ht="30.0" customHeight="1">
      <c r="A50" s="764" t="str">
        <f>IFERROR(__xludf.DUMMYFUNCTION("iferror(unique(FILTER(Bekasi!$B:$B,Bekasi!$F:$F=""Next Shipment"")),"""")"),"BK13")</f>
        <v>BK13</v>
      </c>
      <c r="B50" s="765" t="s">
        <v>319</v>
      </c>
      <c r="C50" s="670" t="str">
        <f t="array" ref="C50">if(A50="","",XLOOKUP(A50,Bekasi!B:B,Bekasi!D:D,"Not Found",0,1))</f>
        <v>Orca Palma</v>
      </c>
      <c r="D50" s="671" t="str">
        <f t="array" ref="D50">if(A50="","",XLOOKUP(A50,Bekasi!B:B,Bekasi!R:R,"Not Found",0,1))</f>
        <v>CPO</v>
      </c>
      <c r="E50" s="672">
        <f>IFERROR(__xludf.DUMMYFUNCTION("if(A50="""","""",sum(FILTER(Bekasi!X:X,Bekasi!B:B = A50))/1000)"),4500.0)</f>
        <v>4500</v>
      </c>
      <c r="F50" s="671" t="str">
        <f t="array" ref="F50">if(A50="","",XLOOKUP(A50,Bekasi!B:B,Bekasi!Q:Q,"Not Found",0,1))</f>
        <v>FOB</v>
      </c>
      <c r="G50" s="731" t="str">
        <f t="array" ref="G50">if(A50="","",XLOOKUP(A50,Bekasi!B:B,Bekasi!H:H,"Not Found",0,1))</f>
        <v>V/C</v>
      </c>
      <c r="H50" s="731" t="str">
        <f t="array" ref="H50">if(A50="","",XLOOKUP(A50,Bekasi!B:B,Bekasi!I:I,"Not Found",0,1))</f>
        <v>SKS</v>
      </c>
      <c r="I50" s="674">
        <f>if(J50="","",SUMIFS(Bekasi!X:X,Bekasi!B:B,$A50,Bekasi!S:S,J50)/1000)</f>
        <v>4500</v>
      </c>
      <c r="J50" s="675" t="str">
        <f>IFERROR(__xludf.DUMMYFUNCTION("if(A50="""","""",unique(FILTER(Bekasi!S:S,Bekasi!B:B = A50)))"),"KPN Corp")</f>
        <v>KPN Corp</v>
      </c>
      <c r="K50" s="676" t="str">
        <f>if($AD50="","", HYPERLINK(Bek&amp;"C"&amp;MATCH($AC50,Bekasi!$B:$B,0),$AD50))</f>
        <v>Gemareksa</v>
      </c>
      <c r="L50" s="677" t="str">
        <f>if(J50="","",iferror(AVERAGEIFS(Bekasi!BG:BG,Bekasi!B:B,A50,Bekasi!S:S,J50),""))</f>
        <v/>
      </c>
      <c r="M50" s="677" t="str">
        <f>if(J50="","",iferror(AVERAGEIFS(Bekasi!BH:BH,Bekasi!B:B,A50,Bekasi!S:S,J50),""))</f>
        <v/>
      </c>
      <c r="N50" s="731" t="str">
        <f t="array" ref="N50">if(C50="","",XLOOKUP(C50,'Master Data'!$K:$K,'Master Data'!P:P,"Input In Master",0,1))</f>
        <v/>
      </c>
      <c r="O50" s="678" t="s">
        <v>719</v>
      </c>
      <c r="P50" s="679"/>
      <c r="Q50" s="679"/>
      <c r="R50" s="679"/>
      <c r="S50" s="680"/>
      <c r="T50" s="679"/>
      <c r="U50" s="679"/>
      <c r="V50" s="679"/>
      <c r="W50" s="680"/>
      <c r="X50" s="681"/>
      <c r="Y50" s="682"/>
      <c r="Z50" s="683" t="str">
        <f>IF(A50="","","Plan Disc Bekasi")</f>
        <v>Plan Disc Bekasi</v>
      </c>
      <c r="AA50" s="30"/>
      <c r="AC50" s="655" t="str">
        <f>A50</f>
        <v>BK13</v>
      </c>
      <c r="AD50" s="684" t="str">
        <f>IFERROR(__xludf.DUMMYFUNCTION("UNIQUE(FILTER(Bekasi!T:T,Bekasi!B:B=A50))"),"Gemareksa")</f>
        <v>Gemareksa</v>
      </c>
      <c r="AE50" s="30"/>
    </row>
    <row r="51" ht="30.0" customHeight="1">
      <c r="A51" s="685"/>
      <c r="B51" s="766"/>
      <c r="C51" s="686"/>
      <c r="D51" s="687"/>
      <c r="E51" s="687"/>
      <c r="F51" s="687"/>
      <c r="G51" s="687"/>
      <c r="H51" s="687"/>
      <c r="I51" s="688" t="str">
        <f>if(J51="","",SUMIFS(Bekasi!X:X,Bekasi!B:B,$A50,Bekasi!S:S,J51)/1000)</f>
        <v/>
      </c>
      <c r="J51" s="689"/>
      <c r="K51" s="690" t="str">
        <f>if($AD51="","", HYPERLINK(Bek&amp;"C"&amp;MATCH($AC51,Bekasi!$B:$B,0),$AD51))</f>
        <v/>
      </c>
      <c r="L51" s="691" t="str">
        <f>if(J51="","",iferror(AVERAGEIFS(Bekasi!BG:BG,Bekasi!B:B,A50,Bekasi!S:S,J51),""))</f>
        <v/>
      </c>
      <c r="M51" s="691" t="str">
        <f>if(J51="","",iferror(AVERAGEIFS(Bekasi!BH:BH,Bekasi!B:B,A50,Bekasi!S:S,J51),""))</f>
        <v/>
      </c>
      <c r="N51" s="687"/>
      <c r="O51" s="692" t="s">
        <v>720</v>
      </c>
      <c r="P51" s="693"/>
      <c r="Q51" s="693"/>
      <c r="R51" s="693"/>
      <c r="S51" s="694"/>
      <c r="T51" s="693"/>
      <c r="U51" s="693"/>
      <c r="V51" s="693"/>
      <c r="W51" s="694"/>
      <c r="X51" s="695"/>
      <c r="Y51" s="696"/>
      <c r="Z51" s="697"/>
      <c r="AA51" s="30"/>
      <c r="AC51" s="655" t="str">
        <f>AC50</f>
        <v>BK13</v>
      </c>
      <c r="AD51" s="698"/>
      <c r="AE51" s="30"/>
    </row>
    <row r="52" ht="30.0" customHeight="1">
      <c r="A52" s="685"/>
      <c r="B52" s="766"/>
      <c r="C52" s="699" t="str">
        <f t="array" ref="C52">if(A51="","",XLOOKUP(A51,Bekasi!B:B,Bekasi!D:D,"Not Found",0,1))</f>
        <v/>
      </c>
      <c r="D52" s="700" t="str">
        <f t="array" ref="D52">if(A51="","",XLOOKUP(A51,Bekasi!B:B,Bekasi!R:R,"Not Found",0,1))</f>
        <v/>
      </c>
      <c r="E52" s="701" t="str">
        <f>IFERROR(__xludf.DUMMYFUNCTION("if(A51="""","""",sum(FILTER(Bekasi!X:X,Bekasi!B:B = A51))/1000)"),"")</f>
        <v/>
      </c>
      <c r="F52" s="700" t="str">
        <f t="array" ref="F52">if(A51="","",XLOOKUP(A51,Bekasi!B:B,Bekasi!Q:Q,"Not Found",0,1))</f>
        <v/>
      </c>
      <c r="G52" s="702" t="str">
        <f t="array" ref="G52">if(A51="","",XLOOKUP(A51,Bekasi!B:B,Bekasi!H:H,"Not Found",0,1))</f>
        <v/>
      </c>
      <c r="H52" s="702" t="str">
        <f t="array" ref="H52">if(A51="","",XLOOKUP(A51,Bekasi!B:B,Bekasi!I:I,"Not Found",0,1))</f>
        <v/>
      </c>
      <c r="I52" s="703" t="str">
        <f>if(J52="","",SUMIFS(Bekasi!X:X,Bekasi!B:B,$A51,Bekasi!S:S,J52)/1000)</f>
        <v/>
      </c>
      <c r="J52" s="704" t="str">
        <f>IFERROR(__xludf.DUMMYFUNCTION("if(A51="""","""",unique(FILTER(Bekasi!S:S,Bekasi!B:B = A51)))"),"")</f>
        <v/>
      </c>
      <c r="K52" s="705" t="str">
        <f>if($AD52="","", HYPERLINK(Bek&amp;"C"&amp;MATCH($AC52,Bekasi!$B:$B,0),$AD52))</f>
        <v/>
      </c>
      <c r="L52" s="691" t="str">
        <f>if(J52="","",iferror(AVERAGEIFS(Bekasi!BG:BG,Bekasi!B:B,A51,Bekasi!S:S,J52),""))</f>
        <v/>
      </c>
      <c r="M52" s="691" t="str">
        <f>if(J52="","",iferror(AVERAGEIFS(Bekasi!BH:BH,Bekasi!B:B,A51,Bekasi!S:S,J52),""))</f>
        <v/>
      </c>
      <c r="N52" s="702" t="str">
        <f t="array" ref="N52">if(C52="","",XLOOKUP(C52,'Master Data'!$K:$K,'Master Data'!P:P,"Input In Master",0,1))</f>
        <v/>
      </c>
      <c r="O52" s="706" t="s">
        <v>719</v>
      </c>
      <c r="P52" s="707"/>
      <c r="Q52" s="707"/>
      <c r="R52" s="707"/>
      <c r="S52" s="708"/>
      <c r="T52" s="707"/>
      <c r="U52" s="707"/>
      <c r="V52" s="707"/>
      <c r="W52" s="708"/>
      <c r="X52" s="709"/>
      <c r="Y52" s="710"/>
      <c r="Z52" s="711" t="str">
        <f>IF(A51="","","Plan Disc Bekasi")</f>
        <v/>
      </c>
      <c r="AA52" s="30"/>
      <c r="AC52" s="655" t="str">
        <f>A51</f>
        <v/>
      </c>
      <c r="AD52" s="684" t="str">
        <f>IFERROR(__xludf.DUMMYFUNCTION("UNIQUE(FILTER(Bekasi!T:T,Bekasi!B:B=A51))"),"")</f>
        <v/>
      </c>
      <c r="AE52" s="30"/>
    </row>
    <row r="53" ht="30.0" customHeight="1">
      <c r="A53" s="685"/>
      <c r="B53" s="766"/>
      <c r="C53" s="686"/>
      <c r="D53" s="687"/>
      <c r="E53" s="687"/>
      <c r="F53" s="687"/>
      <c r="G53" s="687"/>
      <c r="H53" s="687"/>
      <c r="I53" s="688" t="str">
        <f>if(J53="","",SUMIFS(Bekasi!X:X,Bekasi!B:B,$A51,Bekasi!S:S,J53)/1000)</f>
        <v/>
      </c>
      <c r="J53" s="689"/>
      <c r="K53" s="690" t="str">
        <f>if($AD53="","", HYPERLINK(Bek&amp;"C"&amp;MATCH($AC53,Bekasi!$B:$B,0),$AD53))</f>
        <v/>
      </c>
      <c r="L53" s="691" t="str">
        <f>if(J53="","",iferror(AVERAGEIFS(Bekasi!BG:BG,Bekasi!B:B,A51,Bekasi!S:S,J53),""))</f>
        <v/>
      </c>
      <c r="M53" s="691" t="str">
        <f>if(J53="","",iferror(AVERAGEIFS(Bekasi!BH:BH,Bekasi!B:B,A51,Bekasi!S:S,J53),""))</f>
        <v/>
      </c>
      <c r="N53" s="687"/>
      <c r="O53" s="692" t="s">
        <v>720</v>
      </c>
      <c r="P53" s="693"/>
      <c r="Q53" s="693"/>
      <c r="R53" s="693"/>
      <c r="S53" s="694"/>
      <c r="T53" s="693"/>
      <c r="U53" s="693"/>
      <c r="V53" s="693"/>
      <c r="W53" s="694"/>
      <c r="X53" s="695"/>
      <c r="Y53" s="696"/>
      <c r="Z53" s="697"/>
      <c r="AA53" s="30"/>
      <c r="AC53" s="655" t="str">
        <f>AC52</f>
        <v/>
      </c>
      <c r="AD53" s="698" t="str">
        <f>IFERROR(__xludf.DUMMYFUNCTION("""COMPUTED_VALUE"""),"")</f>
        <v/>
      </c>
      <c r="AE53" s="30"/>
    </row>
    <row r="54" ht="30.0" customHeight="1">
      <c r="A54" s="685"/>
      <c r="B54" s="766"/>
      <c r="C54" s="699" t="str">
        <f t="array" ref="C54">if(A52="","",XLOOKUP(A52,Bekasi!B:B,Bekasi!D:D,"Not Found",0,1))</f>
        <v/>
      </c>
      <c r="D54" s="700" t="str">
        <f t="array" ref="D54">if(A52="","",XLOOKUP(A52,Bekasi!B:B,Bekasi!R:R,"Not Found",0,1))</f>
        <v/>
      </c>
      <c r="E54" s="701" t="str">
        <f>IFERROR(__xludf.DUMMYFUNCTION("if(A52="""","""",sum(FILTER(Bekasi!X:X,Bekasi!B:B = A52))/1000)"),"")</f>
        <v/>
      </c>
      <c r="F54" s="700" t="str">
        <f t="array" ref="F54">if(A52="","",XLOOKUP(A52,Bekasi!B:B,Bekasi!Q:Q,"Not Found",0,1))</f>
        <v/>
      </c>
      <c r="G54" s="702" t="str">
        <f t="array" ref="G54">if(A52="","",XLOOKUP(A52,Bekasi!B:B,Bekasi!H:H,"Not Found",0,1))</f>
        <v/>
      </c>
      <c r="H54" s="702" t="str">
        <f t="array" ref="H54">if(A52="","",XLOOKUP(A52,Bekasi!B:B,Bekasi!I:I,"Not Found",0,1))</f>
        <v/>
      </c>
      <c r="I54" s="703" t="str">
        <f>if(J54="","",SUMIFS(Bekasi!X:X,Bekasi!B:B,$A52,Bekasi!S:S,J54)/1000)</f>
        <v/>
      </c>
      <c r="J54" s="704" t="str">
        <f>IFERROR(__xludf.DUMMYFUNCTION("if(A52="""","""",unique(FILTER(Bekasi!S:S,Bekasi!B:B = A52)))"),"")</f>
        <v/>
      </c>
      <c r="K54" s="705" t="str">
        <f>if($AD54="","", HYPERLINK(Bek&amp;"C"&amp;MATCH($AC54,Bekasi!$B:$B,0),$AD54))</f>
        <v/>
      </c>
      <c r="L54" s="691" t="str">
        <f>if(J54="","",iferror(AVERAGEIFS(Bekasi!BG:BG,Bekasi!B:B,A52,Bekasi!S:S,J54),""))</f>
        <v/>
      </c>
      <c r="M54" s="691" t="str">
        <f>if(J54="","",iferror(AVERAGEIFS(Bekasi!BH:BH,Bekasi!B:B,A52,Bekasi!S:S,J54),""))</f>
        <v/>
      </c>
      <c r="N54" s="702" t="str">
        <f t="array" ref="N54">if(C54="","",XLOOKUP(C54,'Master Data'!$K:$K,'Master Data'!P:P,"Input In Master",0,1))</f>
        <v/>
      </c>
      <c r="O54" s="706" t="s">
        <v>719</v>
      </c>
      <c r="P54" s="707"/>
      <c r="Q54" s="707"/>
      <c r="R54" s="707"/>
      <c r="S54" s="708"/>
      <c r="T54" s="707"/>
      <c r="U54" s="707"/>
      <c r="V54" s="707"/>
      <c r="W54" s="708"/>
      <c r="X54" s="709"/>
      <c r="Y54" s="710"/>
      <c r="Z54" s="711" t="str">
        <f>IF(A54="","","Plan Disc Bekasi")</f>
        <v/>
      </c>
      <c r="AA54" s="30"/>
      <c r="AC54" s="655" t="str">
        <f>A52</f>
        <v/>
      </c>
      <c r="AD54" s="684" t="str">
        <f>IFERROR(__xludf.DUMMYFUNCTION("UNIQUE(FILTER(Bekasi!T:T,Bekasi!B:B=A52))"),"")</f>
        <v/>
      </c>
      <c r="AE54" s="30"/>
    </row>
    <row r="55" ht="30.0" customHeight="1">
      <c r="A55" s="685"/>
      <c r="B55" s="767"/>
      <c r="C55" s="656"/>
      <c r="D55" s="712"/>
      <c r="E55" s="712"/>
      <c r="F55" s="712"/>
      <c r="G55" s="712"/>
      <c r="H55" s="712"/>
      <c r="I55" s="713" t="str">
        <f>if(J55="","",SUMIFS(Bekasi!X:X,Bekasi!B:B,$A52,Bekasi!S:S,J55)/1000)</f>
        <v/>
      </c>
      <c r="J55" s="714"/>
      <c r="K55" s="715" t="str">
        <f>if($AD55="","", HYPERLINK(Bek&amp;"C"&amp;MATCH($AC55,Bekasi!$B:$B,0),$AD55))</f>
        <v/>
      </c>
      <c r="L55" s="716" t="str">
        <f>if(J55="","",iferror(AVERAGEIFS(Bekasi!BG:BG,Bekasi!B:B,A52,Bekasi!S:S,J55),""))</f>
        <v/>
      </c>
      <c r="M55" s="716" t="str">
        <f>if(J55="","",iferror(AVERAGEIFS(Bekasi!BH:BH,Bekasi!B:B,A52,Bekasi!S:S,J55),""))</f>
        <v/>
      </c>
      <c r="N55" s="712"/>
      <c r="O55" s="717" t="s">
        <v>720</v>
      </c>
      <c r="P55" s="718"/>
      <c r="Q55" s="718"/>
      <c r="R55" s="718"/>
      <c r="S55" s="719"/>
      <c r="T55" s="718"/>
      <c r="U55" s="718"/>
      <c r="V55" s="718"/>
      <c r="W55" s="719"/>
      <c r="X55" s="720"/>
      <c r="Y55" s="721"/>
      <c r="Z55" s="52"/>
      <c r="AA55" s="30"/>
      <c r="AC55" s="655" t="str">
        <f>AC54</f>
        <v/>
      </c>
      <c r="AD55" s="698" t="str">
        <f>IFERROR(__xludf.DUMMYFUNCTION("""COMPUTED_VALUE"""),"")</f>
        <v/>
      </c>
      <c r="AE55" s="30"/>
    </row>
    <row r="56" ht="30.0" customHeight="1">
      <c r="A56" s="685" t="str">
        <f>IFERROR(__xludf.DUMMYFUNCTION("iferror(unique(FILTER(Bekasi!$B:$B,Bekasi!$F:$F=""Sailing to Load Port"")),"""")"),"BK 16")</f>
        <v>BK 16</v>
      </c>
      <c r="B56" s="765" t="s">
        <v>492</v>
      </c>
      <c r="C56" s="722" t="str">
        <f t="array" ref="C56">if(A56="","",XLOOKUP(A56,Bekasi!B:B,Bekasi!D:D,"Not Found",0,1))</f>
        <v>Kapuas Jaya 275</v>
      </c>
      <c r="D56" s="673" t="str">
        <f t="array" ref="D56">if(A56="","",XLOOKUP(A56,Bekasi!B:B,Bekasi!R:R,"Not Found",0,1))</f>
        <v>CPO</v>
      </c>
      <c r="E56" s="723">
        <f>IFERROR(__xludf.DUMMYFUNCTION("if(A56="""","""",sum(FILTER(Bekasi!X:X,Bekasi!B:B = A56))/1000)"),4000.0)</f>
        <v>4000</v>
      </c>
      <c r="F56" s="673" t="str">
        <f t="array" ref="F56">if(A56="","",XLOOKUP(A56,Bekasi!B:B,Bekasi!Q:Q,"Not Found",0,1))</f>
        <v>FOB</v>
      </c>
      <c r="G56" s="673" t="str">
        <f t="array" ref="G56">if(A56="","",XLOOKUP(A56,Bekasi!B:B,Bekasi!H:H,"Not Found",0,1))</f>
        <v>Input in Master Data</v>
      </c>
      <c r="H56" s="673" t="str">
        <f t="array" ref="H56">if(A56="","",XLOOKUP(A56,Bekasi!B:B,Bekasi!I:I,"Not Found",0,1))</f>
        <v>Input in Master Data</v>
      </c>
      <c r="I56" s="724">
        <f>if(J56="","",SUMIFS(Bekasi!X:X,Bekasi!B:B,$A56,Bekasi!S:S,J56)/1000)</f>
        <v>4000</v>
      </c>
      <c r="J56" s="725" t="str">
        <f>IFERROR(__xludf.DUMMYFUNCTION("if(A56="""","""",unique(FILTER(Bekasi!S:S,Bekasi!B:B = A56)))"),"KPN Corp")</f>
        <v>KPN Corp</v>
      </c>
      <c r="K56" s="726" t="str">
        <f>if($AD56="","", HYPERLINK(Bek&amp;"C"&amp;MATCH($AC56,Bekasi!$B:$B,0),$AD56))</f>
        <v>Gemareksa</v>
      </c>
      <c r="L56" s="677" t="str">
        <f>if(J56="","",iferror(AVERAGEIFS(Bekasi!BG:BG,Bekasi!B:B,A56,Bekasi!S:S,J56),""))</f>
        <v/>
      </c>
      <c r="M56" s="677" t="str">
        <f>if(J56="","",iferror(AVERAGEIFS(Bekasi!BH:BH,Bekasi!B:B,A56,Bekasi!S:S,J56),""))</f>
        <v/>
      </c>
      <c r="N56" s="673" t="str">
        <f t="array" ref="N56">if(C56="","",XLOOKUP(C56,'Master Data'!$K:$K,'Master Data'!P:P,"Input In Master",0,1))</f>
        <v>Input In Master</v>
      </c>
      <c r="O56" s="768" t="s">
        <v>719</v>
      </c>
      <c r="P56" s="679" t="str">
        <f t="array" ref="P56:Q56">if(A56="","",XLOOKUP(A56,Bekasi!B:B,Bekasi!AE:AF,"NA",0,1))</f>
        <v/>
      </c>
      <c r="Q56" s="679"/>
      <c r="R56" s="679" t="str">
        <f t="array" ref="R56:S56">if(A56="","",XLOOKUP(A56,Bekasi!B:B,Bekasi!AG:AH,"NA",0,-1))</f>
        <v/>
      </c>
      <c r="S56" s="680"/>
      <c r="T56" s="679"/>
      <c r="U56" s="679"/>
      <c r="V56" s="679"/>
      <c r="W56" s="680"/>
      <c r="X56" s="681">
        <f>if(C56="","",IF(P57="",TODAY()-P56,P57-P56))</f>
        <v>46064</v>
      </c>
      <c r="Y56" s="682"/>
      <c r="Z56" s="727"/>
      <c r="AA56" s="30"/>
      <c r="AC56" s="655" t="str">
        <f>A56</f>
        <v>BK 16</v>
      </c>
      <c r="AD56" s="698" t="str">
        <f>IFERROR(__xludf.DUMMYFUNCTION("UNIQUE(FILTER(Bekasi!T:T,Bekasi!B:B=A56))"),"Gemareksa")</f>
        <v>Gemareksa</v>
      </c>
      <c r="AE56" s="30"/>
    </row>
    <row r="57" ht="30.0" customHeight="1">
      <c r="A57" s="685"/>
      <c r="B57" s="766"/>
      <c r="C57" s="686"/>
      <c r="D57" s="687"/>
      <c r="E57" s="687"/>
      <c r="F57" s="687"/>
      <c r="G57" s="687"/>
      <c r="H57" s="687"/>
      <c r="I57" s="688" t="str">
        <f>if(J57="","",SUMIFS(Bekasi!X:X,Bekasi!B:B,$A56,Bekasi!S:S,J57)/1000)</f>
        <v/>
      </c>
      <c r="J57" s="689"/>
      <c r="K57" s="690" t="str">
        <f>if($AD57="","", HYPERLINK(Bek&amp;"C"&amp;MATCH($AC57,Bekasi!$B:$B,0),$AD57))</f>
        <v/>
      </c>
      <c r="L57" s="691" t="str">
        <f>if(J57="","",iferror(AVERAGEIFS(Bekasi!BG:BG,Bekasi!B:B,A56,Bekasi!S:S,J57),""))</f>
        <v/>
      </c>
      <c r="M57" s="691" t="str">
        <f>if(J57="","",iferror(AVERAGEIFS(Bekasi!BH:BH,Bekasi!B:B,A56,Bekasi!S:S,J57),""))</f>
        <v/>
      </c>
      <c r="N57" s="687"/>
      <c r="O57" s="769" t="s">
        <v>720</v>
      </c>
      <c r="P57" s="693" t="str">
        <f t="array" ref="P57:Q57">if(A56="","",XLOOKUP(A56,Bekasi!B:B,Bekasi!AM:AN,"NA",0,1))</f>
        <v/>
      </c>
      <c r="Q57" s="693"/>
      <c r="R57" s="693" t="str">
        <f t="array" ref="R57:S57">if(A56="","",XLOOKUP(A56,Bekasi!B:B,Bekasi!AO:AP,"NA",0,-1))</f>
        <v/>
      </c>
      <c r="S57" s="694"/>
      <c r="T57" s="693"/>
      <c r="U57" s="693"/>
      <c r="V57" s="693"/>
      <c r="W57" s="694"/>
      <c r="X57" s="695"/>
      <c r="Y57" s="696"/>
      <c r="Z57" s="697"/>
      <c r="AA57" s="30"/>
      <c r="AC57" s="655" t="str">
        <f>AC56</f>
        <v>BK 16</v>
      </c>
      <c r="AD57" s="698"/>
      <c r="AE57" s="30"/>
    </row>
    <row r="58" ht="30.0" customHeight="1">
      <c r="A58" s="685"/>
      <c r="B58" s="766"/>
      <c r="C58" s="728" t="str">
        <f t="array" ref="C58">if(A57="","",XLOOKUP(A57,Bekasi!B:B,Bekasi!D:D,"Not Found",0,1))</f>
        <v/>
      </c>
      <c r="D58" s="702" t="str">
        <f t="array" ref="D58">if(A57="","",XLOOKUP(A57,Bekasi!B:B,Bekasi!R:R,"Not Found",0,1))</f>
        <v/>
      </c>
      <c r="E58" s="729" t="str">
        <f>IFERROR(__xludf.DUMMYFUNCTION("if(A57="""","""",sum(FILTER(Bekasi!X:X,Bekasi!B:B = A57))/1000)"),"")</f>
        <v/>
      </c>
      <c r="F58" s="702" t="str">
        <f t="array" ref="F58">if(A57="","",XLOOKUP(A57,Bekasi!B:B,Bekasi!Q:Q,"Not Found",0,1))</f>
        <v/>
      </c>
      <c r="G58" s="702" t="str">
        <f t="array" ref="G58">if(A57="","",XLOOKUP(A57,Bekasi!B:B,Bekasi!H:H,"Not Found",0,1))</f>
        <v/>
      </c>
      <c r="H58" s="702" t="str">
        <f t="array" ref="H58">if(A57="","",XLOOKUP(A57,Bekasi!B:B,Bekasi!I:I,"Not Found",0,1))</f>
        <v/>
      </c>
      <c r="I58" s="688" t="str">
        <f>if(J58="","",SUMIFS(Bekasi!X:X,Bekasi!B:B,$A57,Bekasi!S:S,J58)/1000)</f>
        <v/>
      </c>
      <c r="J58" s="689" t="str">
        <f>IFERROR(__xludf.DUMMYFUNCTION("if(A57="""","""",unique(FILTER(Bekasi!S:S,Bekasi!B:B = A57)))"),"")</f>
        <v/>
      </c>
      <c r="K58" s="690" t="str">
        <f>if($AD58="","", HYPERLINK(Bek&amp;"C"&amp;MATCH($AC58,Bekasi!$B:$B,0),$AD58))</f>
        <v/>
      </c>
      <c r="L58" s="691" t="str">
        <f>if(J58="","",iferror(AVERAGEIFS(Bekasi!BG:BG,Bekasi!B:B,A57,Bekasi!S:S,J58),""))</f>
        <v/>
      </c>
      <c r="M58" s="691" t="str">
        <f>if(J58="","",iferror(AVERAGEIFS(Bekasi!BH:BH,Bekasi!B:B,A57,Bekasi!S:S,J58),""))</f>
        <v/>
      </c>
      <c r="N58" s="702" t="str">
        <f t="array" ref="N58">if(C58="","",XLOOKUP(C58,'Master Data'!$K:$K,'Master Data'!P:P,"Input In Master",0,1))</f>
        <v/>
      </c>
      <c r="O58" s="770" t="s">
        <v>719</v>
      </c>
      <c r="P58" s="707" t="str">
        <f t="array" ref="P58">if(A57="","",XLOOKUP(A57,Bekasi!B:B,Bekasi!AE:AF,"NA",0,1))</f>
        <v/>
      </c>
      <c r="Q58" s="707"/>
      <c r="R58" s="707" t="str">
        <f t="array" ref="R58">if(A57="","",XLOOKUP(A57,Bekasi!B:B,Bekasi!AG:AH,"NA",0,-1))</f>
        <v/>
      </c>
      <c r="S58" s="708"/>
      <c r="T58" s="707"/>
      <c r="U58" s="707"/>
      <c r="V58" s="707"/>
      <c r="W58" s="708"/>
      <c r="X58" s="709" t="str">
        <f>if(C58="","",IF(P59="",TODAY()-P58,P59-P58))</f>
        <v/>
      </c>
      <c r="Y58" s="710"/>
      <c r="Z58" s="771"/>
      <c r="AA58" s="30"/>
      <c r="AC58" s="655" t="str">
        <f>A57</f>
        <v/>
      </c>
      <c r="AD58" s="698" t="str">
        <f>IFERROR(__xludf.DUMMYFUNCTION("UNIQUE(FILTER(Bekasi!T:T,Bekasi!B:B=A57))"),"")</f>
        <v/>
      </c>
      <c r="AE58" s="30"/>
    </row>
    <row r="59" ht="30.0" customHeight="1">
      <c r="A59" s="685"/>
      <c r="B59" s="766"/>
      <c r="C59" s="686"/>
      <c r="D59" s="687"/>
      <c r="E59" s="687"/>
      <c r="F59" s="687"/>
      <c r="G59" s="687"/>
      <c r="H59" s="687"/>
      <c r="I59" s="688" t="str">
        <f>if(J59="","",SUMIFS(Bekasi!X:X,Bekasi!B:B,$A57,Bekasi!S:S,J59)/1000)</f>
        <v/>
      </c>
      <c r="J59" s="689"/>
      <c r="K59" s="690" t="str">
        <f>if($AD59="","", HYPERLINK(Bek&amp;"C"&amp;MATCH($AC59,Bekasi!$B:$B,0),$AD59))</f>
        <v/>
      </c>
      <c r="L59" s="691" t="str">
        <f>if(J59="","",iferror(AVERAGEIFS(Bekasi!BG:BG,Bekasi!B:B,A57,Bekasi!S:S,J59),""))</f>
        <v/>
      </c>
      <c r="M59" s="691" t="str">
        <f>if(J59="","",iferror(AVERAGEIFS(Bekasi!BH:BH,Bekasi!B:B,A57,Bekasi!S:S,J59),""))</f>
        <v/>
      </c>
      <c r="N59" s="687"/>
      <c r="O59" s="769" t="s">
        <v>720</v>
      </c>
      <c r="P59" s="693" t="str">
        <f t="array" ref="P59">if(A57="","",XLOOKUP(A57,Bekasi!B:B,Bekasi!AM:AN,"NA",0,1))</f>
        <v/>
      </c>
      <c r="Q59" s="693"/>
      <c r="R59" s="693" t="str">
        <f t="array" ref="R59">if(A57="","",XLOOKUP(A57,Bekasi!B:B,Bekasi!AO:AP,"NA",0,-1))</f>
        <v/>
      </c>
      <c r="S59" s="694"/>
      <c r="T59" s="693"/>
      <c r="U59" s="693"/>
      <c r="V59" s="693"/>
      <c r="W59" s="694"/>
      <c r="X59" s="695"/>
      <c r="Y59" s="696"/>
      <c r="Z59" s="697"/>
      <c r="AA59" s="30"/>
      <c r="AC59" s="655" t="str">
        <f>AC58</f>
        <v/>
      </c>
      <c r="AD59" s="698" t="str">
        <f>IFERROR(__xludf.DUMMYFUNCTION("""COMPUTED_VALUE"""),"")</f>
        <v/>
      </c>
      <c r="AE59" s="30"/>
    </row>
    <row r="60" ht="30.0" customHeight="1">
      <c r="A60" s="685"/>
      <c r="B60" s="766"/>
      <c r="C60" s="728" t="str">
        <f t="array" ref="C60">if(A58="","",XLOOKUP(A58,Bekasi!B:B,Bekasi!D:D,"Not Found",0,1))</f>
        <v/>
      </c>
      <c r="D60" s="702" t="str">
        <f t="array" ref="D60">if(A58="","",XLOOKUP(A58,Bekasi!B:B,Bekasi!R:R,"Not Found",0,1))</f>
        <v/>
      </c>
      <c r="E60" s="729" t="str">
        <f>IFERROR(__xludf.DUMMYFUNCTION("if(A58="""","""",sum(FILTER(Bekasi!X:X,Bekasi!B:B = A58))/1000)"),"")</f>
        <v/>
      </c>
      <c r="F60" s="702" t="str">
        <f t="array" ref="F60">if(A58="","",XLOOKUP(A58,Bekasi!B:B,Bekasi!Q:Q,"Not Found",0,1))</f>
        <v/>
      </c>
      <c r="G60" s="702" t="str">
        <f t="array" ref="G60">if(A58="","",XLOOKUP(A58,Bekasi!B:B,Bekasi!H:H,"Not Found",0,1))</f>
        <v/>
      </c>
      <c r="H60" s="702" t="str">
        <f t="array" ref="H60">if(A58="","",XLOOKUP(A58,Bekasi!B:B,Bekasi!I:I,"Not Found",0,1))</f>
        <v/>
      </c>
      <c r="I60" s="688" t="str">
        <f>if(J60="","",SUMIFS(Bekasi!X:X,Bekasi!B:B,$A58,Bekasi!S:S,J60)/1000)</f>
        <v/>
      </c>
      <c r="J60" s="689" t="str">
        <f>IFERROR(__xludf.DUMMYFUNCTION("if(A58="""","""",unique(FILTER(Bekasi!S:S,Bekasi!B:B = A58)))"),"")</f>
        <v/>
      </c>
      <c r="K60" s="690" t="str">
        <f>if($AD60="","", HYPERLINK(Bek&amp;"C"&amp;MATCH($AC60,Bekasi!$B:$B,0),$AD60))</f>
        <v/>
      </c>
      <c r="L60" s="691" t="str">
        <f>if(J60="","",iferror(AVERAGEIFS(Bekasi!BG:BG,Bekasi!B:B,A58,Bekasi!S:S,J60),""))</f>
        <v/>
      </c>
      <c r="M60" s="691" t="str">
        <f>if(J60="","",iferror(AVERAGEIFS(Bekasi!BH:BH,Bekasi!B:B,A58,Bekasi!S:S,J60),""))</f>
        <v/>
      </c>
      <c r="N60" s="702" t="str">
        <f t="array" ref="N60">if(C60="","",XLOOKUP(C60,'Master Data'!$K:$K,'Master Data'!P:P,"Input In Master",0,1))</f>
        <v/>
      </c>
      <c r="O60" s="770" t="s">
        <v>719</v>
      </c>
      <c r="P60" s="707" t="str">
        <f t="array" ref="P60">if(A58="","",XLOOKUP(A58,Bekasi!B:B,Bekasi!AE:AF,"NA",0,1))</f>
        <v/>
      </c>
      <c r="Q60" s="707"/>
      <c r="R60" s="707" t="str">
        <f t="array" ref="R60">if(A58="","",XLOOKUP(A58,Bekasi!B:B,Bekasi!AG:AH,"NA",0,-1))</f>
        <v/>
      </c>
      <c r="S60" s="708"/>
      <c r="T60" s="707"/>
      <c r="U60" s="707"/>
      <c r="V60" s="707"/>
      <c r="W60" s="708"/>
      <c r="X60" s="709" t="str">
        <f>if(C60="","",IF(P61="",TODAY()-P60,P61-P60))</f>
        <v/>
      </c>
      <c r="Y60" s="710"/>
      <c r="Z60" s="730"/>
      <c r="AA60" s="30"/>
      <c r="AC60" s="655" t="str">
        <f>A58</f>
        <v/>
      </c>
      <c r="AD60" s="698" t="str">
        <f>IFERROR(__xludf.DUMMYFUNCTION("UNIQUE(FILTER(Bekasi!T:T,Bekasi!B:B=A58))"),"")</f>
        <v/>
      </c>
      <c r="AE60" s="30"/>
    </row>
    <row r="61" ht="30.0" customHeight="1">
      <c r="A61" s="685"/>
      <c r="B61" s="766"/>
      <c r="C61" s="686"/>
      <c r="D61" s="687"/>
      <c r="E61" s="687"/>
      <c r="F61" s="687"/>
      <c r="G61" s="687"/>
      <c r="H61" s="687"/>
      <c r="I61" s="688" t="str">
        <f>if(J61="","",SUMIFS(Bekasi!X:X,Bekasi!B:B,$A58,Bekasi!S:S,J61)/1000)</f>
        <v/>
      </c>
      <c r="J61" s="689"/>
      <c r="K61" s="690" t="str">
        <f>if($AD61="","", HYPERLINK(Bek&amp;"C"&amp;MATCH($AC61,Bekasi!$B:$B,0),$AD61))</f>
        <v/>
      </c>
      <c r="L61" s="691" t="str">
        <f>if(J61="","",iferror(AVERAGEIFS(Bekasi!BG:BG,Bekasi!B:B,A58,Bekasi!S:S,J61),""))</f>
        <v/>
      </c>
      <c r="M61" s="691" t="str">
        <f>if(J61="","",iferror(AVERAGEIFS(Bekasi!BH:BH,Bekasi!B:B,A58,Bekasi!S:S,J61),""))</f>
        <v/>
      </c>
      <c r="N61" s="687"/>
      <c r="O61" s="769" t="s">
        <v>720</v>
      </c>
      <c r="P61" s="693" t="str">
        <f t="array" ref="P61">if(A58="","",XLOOKUP(A58,Bekasi!B:B,Bekasi!AM:AN,"NA",0,1))</f>
        <v/>
      </c>
      <c r="Q61" s="693"/>
      <c r="R61" s="693" t="str">
        <f t="array" ref="R61">if(A58="","",XLOOKUP(A58,Bekasi!B:B,Bekasi!AO:AP,"NA",0,-1))</f>
        <v/>
      </c>
      <c r="S61" s="694"/>
      <c r="T61" s="693"/>
      <c r="U61" s="693"/>
      <c r="V61" s="693"/>
      <c r="W61" s="694"/>
      <c r="X61" s="695"/>
      <c r="Y61" s="696"/>
      <c r="Z61" s="697"/>
      <c r="AA61" s="30"/>
      <c r="AC61" s="655" t="str">
        <f>AC60</f>
        <v/>
      </c>
      <c r="AD61" s="698" t="str">
        <f>IFERROR(__xludf.DUMMYFUNCTION("""COMPUTED_VALUE"""),"")</f>
        <v/>
      </c>
      <c r="AE61" s="30"/>
    </row>
    <row r="62" ht="30.0" customHeight="1">
      <c r="A62" s="685"/>
      <c r="B62" s="766"/>
      <c r="C62" s="728" t="str">
        <f t="array" ref="C62">if(A59="","",XLOOKUP(A59,Bekasi!B:B,Bekasi!D:D,"Not Found",0,1))</f>
        <v/>
      </c>
      <c r="D62" s="702" t="str">
        <f t="array" ref="D62">if(A59="","",XLOOKUP(A59,Bekasi!B:B,Bekasi!R:R,"Not Found",0,1))</f>
        <v/>
      </c>
      <c r="E62" s="729" t="str">
        <f>IFERROR(__xludf.DUMMYFUNCTION("if(A59="""","""",sum(FILTER(Bekasi!X:X,Bekasi!B:B = A59))/1000)"),"")</f>
        <v/>
      </c>
      <c r="F62" s="702" t="str">
        <f t="array" ref="F62">if(A59="","",XLOOKUP(A59,Bekasi!B:B,Bekasi!Q:Q,"Not Found",0,1))</f>
        <v/>
      </c>
      <c r="G62" s="702" t="str">
        <f t="array" ref="G62">if(A59="","",XLOOKUP(A59,Bekasi!B:B,Bekasi!H:H,"Not Found",0,1))</f>
        <v/>
      </c>
      <c r="H62" s="702" t="str">
        <f t="array" ref="H62">if(A59="","",XLOOKUP(A59,Bekasi!B:B,Bekasi!I:I,"Not Found",0,1))</f>
        <v/>
      </c>
      <c r="I62" s="688" t="str">
        <f>if(J62="","",SUMIFS(Bekasi!X:X,Bekasi!B:B,$A59,Bekasi!S:S,J62)/1000)</f>
        <v/>
      </c>
      <c r="J62" s="689" t="str">
        <f>IFERROR(__xludf.DUMMYFUNCTION("if(A59="""","""",unique(FILTER(Bekasi!S:S,Bekasi!B:B = A59)))"),"")</f>
        <v/>
      </c>
      <c r="K62" s="690" t="str">
        <f>if($AD62="","", HYPERLINK(Bek&amp;"C"&amp;MATCH($AC62,Bekasi!$B:$B,0),$AD62))</f>
        <v/>
      </c>
      <c r="L62" s="691" t="str">
        <f>if(J62="","",iferror(AVERAGEIFS(Bekasi!BG:BG,Bekasi!B:B,A59,Bekasi!S:S,J62),""))</f>
        <v/>
      </c>
      <c r="M62" s="691" t="str">
        <f>if(J62="","",iferror(AVERAGEIFS(Bekasi!BH:BH,Bekasi!B:B,A59,Bekasi!S:S,J62),""))</f>
        <v/>
      </c>
      <c r="N62" s="702" t="str">
        <f t="array" ref="N62">if(C62="","",XLOOKUP(C62,'Master Data'!$K:$K,'Master Data'!P:P,"Input In Master",0,1))</f>
        <v/>
      </c>
      <c r="O62" s="770" t="s">
        <v>719</v>
      </c>
      <c r="P62" s="707" t="str">
        <f t="array" ref="P62">if(A59="","",XLOOKUP(A59,Bekasi!B:B,Bekasi!AE:AF,"NA",0,1))</f>
        <v/>
      </c>
      <c r="Q62" s="707"/>
      <c r="R62" s="707" t="str">
        <f t="array" ref="R62">if(A59="","",XLOOKUP(A59,Bekasi!B:B,Bekasi!AG:AH,"NA",0,-1))</f>
        <v/>
      </c>
      <c r="S62" s="708"/>
      <c r="T62" s="707"/>
      <c r="U62" s="707"/>
      <c r="V62" s="707"/>
      <c r="W62" s="708"/>
      <c r="X62" s="709" t="str">
        <f>if(C62="","",IF(P63="",TODAY()-P62,P63-P62))</f>
        <v/>
      </c>
      <c r="Y62" s="710"/>
      <c r="Z62" s="730"/>
      <c r="AA62" s="30"/>
      <c r="AC62" s="655" t="str">
        <f>A59</f>
        <v/>
      </c>
      <c r="AD62" s="698" t="str">
        <f>IFERROR(__xludf.DUMMYFUNCTION("UNIQUE(FILTER(Bekasi!T:T,Bekasi!B:B=A59))"),"")</f>
        <v/>
      </c>
      <c r="AE62" s="30"/>
    </row>
    <row r="63" ht="30.0" customHeight="1">
      <c r="A63" s="685"/>
      <c r="B63" s="766"/>
      <c r="C63" s="686"/>
      <c r="D63" s="687"/>
      <c r="E63" s="687"/>
      <c r="F63" s="687"/>
      <c r="G63" s="687"/>
      <c r="H63" s="687"/>
      <c r="I63" s="688" t="str">
        <f>if(J63="","",SUMIFS(Bekasi!X:X,Bekasi!B:B,$A59,Bekasi!S:S,J63)/1000)</f>
        <v/>
      </c>
      <c r="J63" s="689"/>
      <c r="K63" s="690" t="str">
        <f>if($AD63="","", HYPERLINK(Bek&amp;"C"&amp;MATCH($AC63,Bekasi!$B:$B,0),$AD63))</f>
        <v/>
      </c>
      <c r="L63" s="691" t="str">
        <f>if(J63="","",iferror(AVERAGEIFS(Bekasi!BG:BG,Bekasi!B:B,A59,Bekasi!S:S,J63),""))</f>
        <v/>
      </c>
      <c r="M63" s="691" t="str">
        <f>if(J63="","",iferror(AVERAGEIFS(Bekasi!BH:BH,Bekasi!B:B,A59,Bekasi!S:S,J63),""))</f>
        <v/>
      </c>
      <c r="N63" s="687"/>
      <c r="O63" s="769" t="s">
        <v>720</v>
      </c>
      <c r="P63" s="693" t="str">
        <f t="array" ref="P63">if(A59="","",XLOOKUP(A59,Bekasi!B:B,Bekasi!AM:AN,"NA",0,1))</f>
        <v/>
      </c>
      <c r="Q63" s="693"/>
      <c r="R63" s="693" t="str">
        <f t="array" ref="R63">if(A59="","",XLOOKUP(A59,Bekasi!B:B,Bekasi!AO:AP,"NA",0,-1))</f>
        <v/>
      </c>
      <c r="S63" s="694"/>
      <c r="T63" s="693"/>
      <c r="U63" s="693"/>
      <c r="V63" s="693"/>
      <c r="W63" s="694"/>
      <c r="X63" s="695"/>
      <c r="Y63" s="696"/>
      <c r="Z63" s="697"/>
      <c r="AA63" s="30"/>
      <c r="AC63" s="655" t="str">
        <f>AC62</f>
        <v/>
      </c>
      <c r="AD63" s="698" t="str">
        <f>IFERROR(__xludf.DUMMYFUNCTION("""COMPUTED_VALUE"""),"")</f>
        <v/>
      </c>
      <c r="AE63" s="30"/>
    </row>
    <row r="64" ht="30.0" customHeight="1">
      <c r="A64" s="685"/>
      <c r="B64" s="766"/>
      <c r="C64" s="728" t="str">
        <f t="array" ref="C64">if(A60="","",XLOOKUP(A60,Bekasi!B:B,Bekasi!D:D,"Not Found",0,1))</f>
        <v/>
      </c>
      <c r="D64" s="702" t="str">
        <f t="array" ref="D64">if(A60="","",XLOOKUP(A60,Bekasi!B:B,Bekasi!R:R,"Not Found",0,1))</f>
        <v/>
      </c>
      <c r="E64" s="729" t="str">
        <f>IFERROR(__xludf.DUMMYFUNCTION("if(A60="""","""",sum(FILTER(Bekasi!X:X,Bekasi!B:B = A60))/1000)"),"")</f>
        <v/>
      </c>
      <c r="F64" s="702" t="str">
        <f t="array" ref="F64">if(A60="","",XLOOKUP(A60,Bekasi!B:B,Bekasi!Q:Q,"Not Found",0,1))</f>
        <v/>
      </c>
      <c r="G64" s="702" t="str">
        <f t="array" ref="G64">if(A60="","",XLOOKUP(A60,Bekasi!B:B,Bekasi!H:H,"Not Found",0,1))</f>
        <v/>
      </c>
      <c r="H64" s="702" t="str">
        <f t="array" ref="H64">if(A60="","",XLOOKUP(A60,Bekasi!B:B,Bekasi!I:I,"Not Found",0,1))</f>
        <v/>
      </c>
      <c r="I64" s="688" t="str">
        <f>if(J64="","",SUMIFS(Bekasi!X:X,Bekasi!B:B,$A60,Bekasi!S:S,J64)/1000)</f>
        <v/>
      </c>
      <c r="J64" s="689" t="str">
        <f>IFERROR(__xludf.DUMMYFUNCTION("if(A60="""","""",unique(FILTER(Bekasi!S:S,Bekasi!B:B = A60)))"),"")</f>
        <v/>
      </c>
      <c r="K64" s="690" t="str">
        <f>if($AD64="","", HYPERLINK(Bek&amp;"C"&amp;MATCH($AC64,Bekasi!$B:$B,0),$AD64))</f>
        <v/>
      </c>
      <c r="L64" s="691" t="str">
        <f>if(J64="","",iferror(AVERAGEIFS(Bekasi!BG:BG,Bekasi!B:B,A60,Bekasi!S:S,J64),""))</f>
        <v/>
      </c>
      <c r="M64" s="691" t="str">
        <f>if(J64="","",iferror(AVERAGEIFS(Bekasi!BH:BH,Bekasi!B:B,A60,Bekasi!S:S,J64),""))</f>
        <v/>
      </c>
      <c r="N64" s="702" t="str">
        <f t="array" ref="N64">if(C64="","",XLOOKUP(C64,'Master Data'!$K:$K,'Master Data'!P:P,"Input In Master",0,1))</f>
        <v/>
      </c>
      <c r="O64" s="770" t="s">
        <v>719</v>
      </c>
      <c r="P64" s="707" t="str">
        <f t="array" ref="P64">if(A60="","",XLOOKUP(A60,Bekasi!B:B,Bekasi!AE:AF,"NA",0,1))</f>
        <v/>
      </c>
      <c r="Q64" s="707"/>
      <c r="R64" s="707" t="str">
        <f t="array" ref="R64">if(A60="","",XLOOKUP(A60,Bekasi!B:B,Bekasi!AG:AH,"NA",0,-1))</f>
        <v/>
      </c>
      <c r="S64" s="708"/>
      <c r="T64" s="707" t="str">
        <f t="array" ref="T64">if(A60="","",XLOOKUP(A60,Bekasi!B:B,Bekasi!AI:AL,"NA",0,1))</f>
        <v/>
      </c>
      <c r="U64" s="707"/>
      <c r="V64" s="707"/>
      <c r="W64" s="708"/>
      <c r="X64" s="709" t="str">
        <f>if(C64="","",IF(P65="",TODAY()-P64,P65-P64))</f>
        <v/>
      </c>
      <c r="Y64" s="710"/>
      <c r="Z64" s="730"/>
      <c r="AA64" s="30"/>
      <c r="AC64" s="655" t="str">
        <f>A60</f>
        <v/>
      </c>
      <c r="AD64" s="698" t="str">
        <f>IFERROR(__xludf.DUMMYFUNCTION("UNIQUE(FILTER(Bekasi!T:T,Bekasi!B:B=A60))"),"")</f>
        <v/>
      </c>
      <c r="AE64" s="30"/>
    </row>
    <row r="65" ht="30.0" customHeight="1">
      <c r="A65" s="685"/>
      <c r="B65" s="767"/>
      <c r="C65" s="656"/>
      <c r="D65" s="712"/>
      <c r="E65" s="712"/>
      <c r="F65" s="712"/>
      <c r="G65" s="712"/>
      <c r="H65" s="712"/>
      <c r="I65" s="713" t="str">
        <f>if(J65="","",SUMIFS(Bekasi!X:X,Bekasi!B:B,$A60,Bekasi!S:S,J65)/1000)</f>
        <v/>
      </c>
      <c r="J65" s="714"/>
      <c r="K65" s="715" t="str">
        <f>if($AD65="","", HYPERLINK(Bek&amp;"C"&amp;MATCH($AC65,Bekasi!$B:$B,0),$AD65))</f>
        <v/>
      </c>
      <c r="L65" s="716" t="str">
        <f>if(J65="","",iferror(AVERAGEIFS(Bekasi!BG:BG,Bekasi!B:B,A60,Bekasi!S:S,J65),""))</f>
        <v/>
      </c>
      <c r="M65" s="716" t="str">
        <f>if(J65="","",iferror(AVERAGEIFS(Bekasi!BH:BH,Bekasi!B:B,A60,Bekasi!S:S,J65),""))</f>
        <v/>
      </c>
      <c r="N65" s="712"/>
      <c r="O65" s="772" t="s">
        <v>720</v>
      </c>
      <c r="P65" s="718" t="str">
        <f t="array" ref="P65">if(A60="","",XLOOKUP(A60,Bekasi!B:B,Bekasi!AM:AN,"NA",0,1))</f>
        <v/>
      </c>
      <c r="Q65" s="718"/>
      <c r="R65" s="718" t="str">
        <f t="array" ref="R65">if(A60="","",XLOOKUP(A60,Bekasi!B:B,Bekasi!AO:AP,"NA",0,-1))</f>
        <v/>
      </c>
      <c r="S65" s="719"/>
      <c r="T65" s="718" t="str">
        <f t="array" ref="T65">if(A60="","",XLOOKUP(A60,Bekasi!B:B,Bekasi!AQ:AT,"NA",0,1))</f>
        <v/>
      </c>
      <c r="U65" s="718"/>
      <c r="V65" s="718"/>
      <c r="W65" s="719"/>
      <c r="X65" s="720"/>
      <c r="Y65" s="721"/>
      <c r="Z65" s="52"/>
      <c r="AA65" s="30"/>
      <c r="AC65" s="655" t="str">
        <f>AC64</f>
        <v/>
      </c>
      <c r="AD65" s="698" t="str">
        <f>IFERROR(__xludf.DUMMYFUNCTION("""COMPUTED_VALUE"""),"")</f>
        <v/>
      </c>
      <c r="AE65" s="30"/>
    </row>
    <row r="66" ht="30.0" customHeight="1">
      <c r="A66" s="685" t="str">
        <f>IFERROR(__xludf.DUMMYFUNCTION("iferror(unique(FILTER(Bekasi!$B:$B,Bekasi!$F:$F=""At Load Port"")),"""")"),"BK12")</f>
        <v>BK12</v>
      </c>
      <c r="B66" s="765" t="s">
        <v>483</v>
      </c>
      <c r="C66" s="670" t="str">
        <f t="array" ref="C66">if(A66="","",XLOOKUP(A66,Bekasi!B:B,Bekasi!D:D,"Not Found",0,1))</f>
        <v>Luminor 10</v>
      </c>
      <c r="D66" s="673" t="str">
        <f t="array" ref="D66">if(A66="","",XLOOKUP(A66,Bekasi!B:B,Bekasi!R:R,"Not Found",0,1))</f>
        <v>CPO</v>
      </c>
      <c r="E66" s="723">
        <f>IFERROR(__xludf.DUMMYFUNCTION("if(A66="""","""",sum(FILTER(Bekasi!X:X,Bekasi!B:B = A66))/1000)"),5000.0)</f>
        <v>5000</v>
      </c>
      <c r="F66" s="673" t="str">
        <f t="array" ref="F66">if(A66="","",XLOOKUP(A66,Bekasi!B:B,Bekasi!Q:Q,"Not Found",0,1))</f>
        <v>FOB</v>
      </c>
      <c r="G66" s="673" t="str">
        <f t="array" ref="G66">if(A66="","",XLOOKUP(A66,Bekasi!B:B,Bekasi!H:H,"Not Found",0,1))</f>
        <v>T/C</v>
      </c>
      <c r="H66" s="673" t="str">
        <f t="array" ref="H66">if(A66="","",XLOOKUP(A66,Bekasi!B:B,Bekasi!I:I,"Not Found",0,1))</f>
        <v>Maxima</v>
      </c>
      <c r="I66" s="674">
        <f>if(J66="","",SUMIFS(Bekasi!X:X,Bekasi!B:B,$A66,Bekasi!S:S,J66)/1000)</f>
        <v>5000</v>
      </c>
      <c r="J66" s="675" t="str">
        <f>IFERROR(__xludf.DUMMYFUNCTION("if(A66="""","""",unique(FILTER(Bekasi!S:S,Bekasi!B:B = A66)))"),"Bomba")</f>
        <v>Bomba</v>
      </c>
      <c r="K66" s="676" t="str">
        <f>if($AD66="","", HYPERLINK(Bek&amp;"C"&amp;MATCH($AC66,Bekasi!$B:$B,0),$AD66))</f>
        <v>Prambatan</v>
      </c>
      <c r="L66" s="677" t="str">
        <f>if(J66="","",iferror(AVERAGEIFS(Bekasi!BG:BG,Bekasi!B:B,A66,Bekasi!S:S,J66),""))</f>
        <v/>
      </c>
      <c r="M66" s="677" t="str">
        <f>if(J66="","",iferror(AVERAGEIFS(Bekasi!BH:BH,Bekasi!B:B,A66,Bekasi!S:S,J66),""))</f>
        <v/>
      </c>
      <c r="N66" s="673" t="str">
        <f t="array" ref="N66">if(C66="","",XLOOKUP(C66,'Master Data'!$K:$K,'Master Data'!P:P,"Input In Master",0,1))</f>
        <v/>
      </c>
      <c r="O66" s="678" t="s">
        <v>719</v>
      </c>
      <c r="P66" s="732">
        <f t="array" ref="P66:Q66">if(A66="","",XLOOKUP(A66,Bekasi!B:B,Bekasi!AE:AF,"NA",0,1))</f>
        <v>46061</v>
      </c>
      <c r="Q66" s="732">
        <v>46062.0</v>
      </c>
      <c r="R66" s="732">
        <f t="array" ref="R66:S66">if(A66="","",XLOOKUP(A66,Bekasi!B:B,Bekasi!AG:AH,"NA",0,-1))</f>
        <v>46067</v>
      </c>
      <c r="S66" s="733">
        <v>46068.0</v>
      </c>
      <c r="T66" s="732" t="str">
        <f t="array" ref="T66">if(A66="","",XLOOKUP(A66,Bekasi!B:B,Bekasi!AI:AI,"NA",0,1))</f>
        <v/>
      </c>
      <c r="U66" s="732"/>
      <c r="V66" s="732"/>
      <c r="W66" s="733"/>
      <c r="X66" s="742">
        <f>if(C66="","",IF(P67="",TODAY()-P66,P67-P66))</f>
        <v>1</v>
      </c>
      <c r="Y66" s="743"/>
      <c r="Z66" s="683" t="s">
        <v>726</v>
      </c>
      <c r="AA66" s="30"/>
      <c r="AC66" s="655" t="str">
        <f>A66</f>
        <v>BK12</v>
      </c>
      <c r="AD66" s="684" t="str">
        <f>IFERROR(__xludf.DUMMYFUNCTION("UNIQUE(FILTER(Bekasi!T:T,Bekasi!B:B=A66))"),"Prambatan")</f>
        <v>Prambatan</v>
      </c>
      <c r="AE66" s="30"/>
    </row>
    <row r="67" ht="30.0" customHeight="1">
      <c r="A67" s="685" t="str">
        <f>IFERROR(__xludf.DUMMYFUNCTION("""COMPUTED_VALUE"""),"BK14")</f>
        <v>BK14</v>
      </c>
      <c r="B67" s="766"/>
      <c r="C67" s="686"/>
      <c r="D67" s="687"/>
      <c r="E67" s="687"/>
      <c r="F67" s="687"/>
      <c r="G67" s="687"/>
      <c r="H67" s="687"/>
      <c r="I67" s="688" t="str">
        <f>if(J67="","",SUMIFS(Bekasi!X:X,Bekasi!B:B,$A66,Bekasi!S:S,J67)/1000)</f>
        <v/>
      </c>
      <c r="J67" s="689"/>
      <c r="K67" s="690" t="str">
        <f>if($AD67="","", HYPERLINK(Bek&amp;"C"&amp;MATCH($AC67,Bekasi!$B:$B,0),$AD67))</f>
        <v/>
      </c>
      <c r="L67" s="691" t="str">
        <f>if(J67="","",iferror(AVERAGEIFS(Bekasi!BG:BG,Bekasi!B:B,A66,Bekasi!S:S,J67),""))</f>
        <v/>
      </c>
      <c r="M67" s="691" t="str">
        <f>if(J67="","",iferror(AVERAGEIFS(Bekasi!BH:BH,Bekasi!B:B,A66,Bekasi!S:S,J67),""))</f>
        <v/>
      </c>
      <c r="N67" s="687"/>
      <c r="O67" s="692" t="s">
        <v>720</v>
      </c>
      <c r="P67" s="734">
        <f t="array" ref="P67:Q67">if(A66="","",XLOOKUP(A66,Bekasi!B:B,Bekasi!AM:AN,"NA",0,1))</f>
        <v>46062</v>
      </c>
      <c r="Q67" s="693"/>
      <c r="R67" s="693" t="str">
        <f t="array" ref="R67:S67">if(A66="","",XLOOKUP(A66,Bekasi!B:B,Bekasi!AO:AP,"NA",0,-1))</f>
        <v/>
      </c>
      <c r="S67" s="694"/>
      <c r="T67" s="693" t="str">
        <f t="array" ref="T67:W67">if(A66="","",XLOOKUP(A66,Bekasi!B:B,Bekasi!AQ:AT,"NA",0,1))</f>
        <v/>
      </c>
      <c r="U67" s="693"/>
      <c r="V67" s="693"/>
      <c r="W67" s="694"/>
      <c r="X67" s="695"/>
      <c r="Y67" s="696"/>
      <c r="Z67" s="697"/>
      <c r="AA67" s="30"/>
      <c r="AC67" s="655" t="str">
        <f>AC66</f>
        <v>BK12</v>
      </c>
      <c r="AD67" s="698"/>
      <c r="AE67" s="30"/>
    </row>
    <row r="68" ht="30.0" customHeight="1">
      <c r="A68" s="685" t="str">
        <f>IFERROR(__xludf.DUMMYFUNCTION("""COMPUTED_VALUE"""),"BK15")</f>
        <v>BK15</v>
      </c>
      <c r="B68" s="766"/>
      <c r="C68" s="699" t="str">
        <f t="array" ref="C68">if(A67="","",XLOOKUP(A67,Bekasi!B:B,Bekasi!D:D,"Not Found",0,1))</f>
        <v>Sahabat Setia 1689</v>
      </c>
      <c r="D68" s="702" t="str">
        <f t="array" ref="D68">if(A67="","",XLOOKUP(A67,Bekasi!B:B,Bekasi!R:R,"Not Found",0,1))</f>
        <v>CPO</v>
      </c>
      <c r="E68" s="729">
        <f>IFERROR(__xludf.DUMMYFUNCTION("if(A67="""","""",sum(FILTER(Bekasi!X:X,Bekasi!B:B = A67))/1000)"),4000.0)</f>
        <v>4000</v>
      </c>
      <c r="F68" s="702" t="str">
        <f t="array" ref="F68">if(A67="","",XLOOKUP(A67,Bekasi!B:B,Bekasi!Q:Q,"Not Found",0,1))</f>
        <v>FOB</v>
      </c>
      <c r="G68" s="773" t="str">
        <f t="array" ref="G68">if(A67="","",XLOOKUP(A67,Bekasi!B:B,Bekasi!H:H,"Not Found",0,1))</f>
        <v>V/C</v>
      </c>
      <c r="H68" s="702" t="str">
        <f t="array" ref="H68">if(A67="","",XLOOKUP(A67,Bekasi!B:B,Bekasi!I:I,"Not Found",0,1))</f>
        <v>SSSS</v>
      </c>
      <c r="I68" s="703">
        <f>if(J68="","",SUMIFS(Bekasi!X:X,Bekasi!B:B,$A67,Bekasi!S:S,J68)/1000)</f>
        <v>4000</v>
      </c>
      <c r="J68" s="704" t="str">
        <f>IFERROR(__xludf.DUMMYFUNCTION("if(A67="""","""",unique(FILTER(Bekasi!S:S,Bekasi!B:B = A67)))"),"KPN Corp")</f>
        <v>KPN Corp</v>
      </c>
      <c r="K68" s="705" t="str">
        <f>if($AD68="","", HYPERLINK(Bek&amp;"C"&amp;MATCH($AC68,Bekasi!$B:$B,0),$AD68))</f>
        <v>Gemareksa</v>
      </c>
      <c r="L68" s="691" t="str">
        <f>if(J68="","",iferror(AVERAGEIFS(Bekasi!BG:BG,Bekasi!B:B,A67,Bekasi!S:S,J68),""))</f>
        <v/>
      </c>
      <c r="M68" s="691" t="str">
        <f>if(J68="","",iferror(AVERAGEIFS(Bekasi!BH:BH,Bekasi!B:B,A67,Bekasi!S:S,J68),""))</f>
        <v/>
      </c>
      <c r="N68" s="702" t="str">
        <f t="array" ref="N68">if(C68="","",XLOOKUP(C68,'Master Data'!$K:$K,'Master Data'!P:P,"Input In Master",0,1))</f>
        <v/>
      </c>
      <c r="O68" s="706" t="s">
        <v>719</v>
      </c>
      <c r="P68" s="735">
        <f t="array" ref="P68:Q68">if(A67="","",XLOOKUP(A67,Bekasi!B:B,Bekasi!AE:AF,"NA",0,1))</f>
        <v>46059</v>
      </c>
      <c r="Q68" s="735">
        <v>46060.0</v>
      </c>
      <c r="R68" s="735">
        <f t="array" ref="R68:S68">if(A67="","",XLOOKUP(A67,Bekasi!B:B,Bekasi!AG:AH,"NA",0,-1))</f>
        <v>46062</v>
      </c>
      <c r="S68" s="736">
        <v>46063.0</v>
      </c>
      <c r="T68" s="735">
        <f t="array" ref="T68">if(A67="","",XLOOKUP(A67,Bekasi!B:B,Bekasi!AI:AI,"NA",0,1))</f>
        <v>46070</v>
      </c>
      <c r="U68" s="735"/>
      <c r="V68" s="735"/>
      <c r="W68" s="736"/>
      <c r="X68" s="737">
        <f>if(C68="","",IF(P69="",TODAY()-P68,P69-P68))</f>
        <v>3</v>
      </c>
      <c r="Y68" s="738"/>
      <c r="Z68" s="711" t="s">
        <v>727</v>
      </c>
      <c r="AA68" s="30"/>
      <c r="AC68" s="655" t="str">
        <f>A67</f>
        <v>BK14</v>
      </c>
      <c r="AD68" s="684" t="str">
        <f>IFERROR(__xludf.DUMMYFUNCTION("UNIQUE(FILTER(Bekasi!T:T,Bekasi!B:B=A67))"),"Gemareksa")</f>
        <v>Gemareksa</v>
      </c>
      <c r="AE68" s="30"/>
    </row>
    <row r="69" ht="30.0" customHeight="1">
      <c r="A69" s="685"/>
      <c r="B69" s="766"/>
      <c r="C69" s="686"/>
      <c r="D69" s="687"/>
      <c r="E69" s="687"/>
      <c r="F69" s="687"/>
      <c r="G69" s="687"/>
      <c r="H69" s="687"/>
      <c r="I69" s="688" t="str">
        <f>if(J69="","",SUMIFS(Bekasi!X:X,Bekasi!B:B,$A67,Bekasi!S:S,J69)/1000)</f>
        <v/>
      </c>
      <c r="J69" s="689"/>
      <c r="K69" s="690" t="str">
        <f>if($AD69="","", HYPERLINK(Bek&amp;"C"&amp;MATCH($AC69,Bekasi!$B:$B,0),$AD69))</f>
        <v/>
      </c>
      <c r="L69" s="691" t="str">
        <f>if(J69="","",iferror(AVERAGEIFS(Bekasi!BG:BG,Bekasi!B:B,A67,Bekasi!S:S,J69),""))</f>
        <v/>
      </c>
      <c r="M69" s="691" t="str">
        <f>if(J69="","",iferror(AVERAGEIFS(Bekasi!BH:BH,Bekasi!B:B,A67,Bekasi!S:S,J69),""))</f>
        <v/>
      </c>
      <c r="N69" s="687"/>
      <c r="O69" s="692" t="s">
        <v>720</v>
      </c>
      <c r="P69" s="734">
        <f t="array" ref="P69:Q69">if(A67="","",XLOOKUP(A67,Bekasi!B:B,Bekasi!AM:AN,"NA",0,1))</f>
        <v>46062</v>
      </c>
      <c r="Q69" s="693"/>
      <c r="R69" s="693" t="str">
        <f t="array" ref="R69:S69">if(A67="","",XLOOKUP(A67,Bekasi!B:B,Bekasi!AO:AP,"NA",0,-1))</f>
        <v/>
      </c>
      <c r="S69" s="694"/>
      <c r="T69" s="693" t="str">
        <f t="array" ref="T69:W69">if(A67="","",XLOOKUP(A67,Bekasi!B:B,Bekasi!AQ:AT,"NA",0,1))</f>
        <v/>
      </c>
      <c r="U69" s="693"/>
      <c r="V69" s="693"/>
      <c r="W69" s="694"/>
      <c r="X69" s="695"/>
      <c r="Y69" s="696"/>
      <c r="Z69" s="697"/>
      <c r="AA69" s="30"/>
      <c r="AC69" s="655" t="str">
        <f>AC68</f>
        <v>BK14</v>
      </c>
      <c r="AD69" s="698"/>
      <c r="AE69" s="30"/>
    </row>
    <row r="70" ht="30.0" customHeight="1">
      <c r="A70" s="685"/>
      <c r="B70" s="766"/>
      <c r="C70" s="699" t="str">
        <f t="array" ref="C70">if(A68="","",XLOOKUP(A68,Bekasi!B:B,Bekasi!D:D,"Not Found",0,1))</f>
        <v>Luminor 9</v>
      </c>
      <c r="D70" s="702" t="str">
        <f t="array" ref="D70">if(A68="","",XLOOKUP(A68,Bekasi!B:B,Bekasi!R:R,"Not Found",0,1))</f>
        <v>CPO</v>
      </c>
      <c r="E70" s="729">
        <f>IFERROR(__xludf.DUMMYFUNCTION("if(A68="""","""",sum(FILTER(Bekasi!X:X,Bekasi!B:B = A68))/1000)"),1500.0)</f>
        <v>1500</v>
      </c>
      <c r="F70" s="702" t="str">
        <f t="array" ref="F70">if(A68="","",XLOOKUP(A68,Bekasi!B:B,Bekasi!Q:Q,"Not Found",0,1))</f>
        <v>FOB</v>
      </c>
      <c r="G70" s="702" t="str">
        <f t="array" ref="G70">if(A68="","",XLOOKUP(A68,Bekasi!B:B,Bekasi!H:H,"Not Found",0,1))</f>
        <v>T/C</v>
      </c>
      <c r="H70" s="702" t="str">
        <f t="array" ref="H70">if(A68="","",XLOOKUP(A68,Bekasi!B:B,Bekasi!I:I,"Not Found",0,1))</f>
        <v>Maxima</v>
      </c>
      <c r="I70" s="703">
        <f>if(J70="","",SUMIFS(Bekasi!X:X,Bekasi!B:B,$A68,Bekasi!S:S,J70)/1000)</f>
        <v>1500</v>
      </c>
      <c r="J70" s="704" t="str">
        <f>IFERROR(__xludf.DUMMYFUNCTION("if(A68="""","""",unique(FILTER(Bekasi!S:S,Bekasi!B:B = A68)))"),"KPN Corp")</f>
        <v>KPN Corp</v>
      </c>
      <c r="K70" s="705" t="str">
        <f>if($AD70="","", HYPERLINK(Bek&amp;"C"&amp;MATCH($AC70,Bekasi!$B:$B,0),$AD70))</f>
        <v>Jambi</v>
      </c>
      <c r="L70" s="691">
        <f>if(J70="","",iferror(AVERAGEIFS(Bekasi!BG:BG,Bekasi!B:B,A68,Bekasi!S:S,J70),""))</f>
        <v>4.28</v>
      </c>
      <c r="M70" s="691">
        <f>if(J70="","",iferror(AVERAGEIFS(Bekasi!BH:BH,Bekasi!B:B,A68,Bekasi!S:S,J70),""))</f>
        <v>0.36</v>
      </c>
      <c r="N70" s="702" t="str">
        <f t="array" ref="N70">if(C70="","",XLOOKUP(C70,'Master Data'!$K:$K,'Master Data'!P:P,"Input In Master",0,1))</f>
        <v/>
      </c>
      <c r="O70" s="706" t="s">
        <v>719</v>
      </c>
      <c r="P70" s="735">
        <f t="array" ref="P70:Q70">if(A68="","",XLOOKUP(A68,Bekasi!B:B,Bekasi!AE:AF,"NA",0,1))</f>
        <v>46051</v>
      </c>
      <c r="Q70" s="735">
        <v>46052.0</v>
      </c>
      <c r="R70" s="735">
        <f t="array" ref="R70:S70">if(A68="","",XLOOKUP(A68,Bekasi!B:B,Bekasi!AG:AH,"NA",0,-1))</f>
        <v>46055</v>
      </c>
      <c r="S70" s="736">
        <v>46055.0</v>
      </c>
      <c r="T70" s="735">
        <f t="array" ref="T70">if(A68="","",XLOOKUP(A68,Bekasi!B:B,Bekasi!AI:AI,"NA",0,1))</f>
        <v>46069</v>
      </c>
      <c r="U70" s="735"/>
      <c r="V70" s="735"/>
      <c r="W70" s="736"/>
      <c r="X70" s="737">
        <f>if(C70="","",IF(P71="",TODAY()-P70,P71-P70))</f>
        <v>1</v>
      </c>
      <c r="Y70" s="738"/>
      <c r="Z70" s="711" t="s">
        <v>728</v>
      </c>
      <c r="AA70" s="30"/>
      <c r="AC70" s="655" t="str">
        <f>A68</f>
        <v>BK15</v>
      </c>
      <c r="AD70" s="684" t="str">
        <f>IFERROR(__xludf.DUMMYFUNCTION("UNIQUE(FILTER(Bekasi!T:T,Bekasi!B:B=A68))"),"Jambi")</f>
        <v>Jambi</v>
      </c>
      <c r="AE70" s="30"/>
    </row>
    <row r="71" ht="30.0" customHeight="1">
      <c r="A71" s="685"/>
      <c r="B71" s="766"/>
      <c r="C71" s="686"/>
      <c r="D71" s="687"/>
      <c r="E71" s="687"/>
      <c r="F71" s="687"/>
      <c r="G71" s="687"/>
      <c r="H71" s="687"/>
      <c r="I71" s="688" t="str">
        <f>if(J71="","",SUMIFS(Bekasi!X:X,Bekasi!B:B,$A68,Bekasi!S:S,J71)/1000)</f>
        <v/>
      </c>
      <c r="J71" s="689"/>
      <c r="K71" s="690" t="str">
        <f>if($AD71="","", HYPERLINK(Bek&amp;"C"&amp;MATCH($AC71,Bekasi!$B:$B,0),$AD71))</f>
        <v/>
      </c>
      <c r="L71" s="691" t="str">
        <f>if(J71="","",iferror(AVERAGEIFS(Bekasi!BG:BG,Bekasi!B:B,A68,Bekasi!S:S,J71),""))</f>
        <v/>
      </c>
      <c r="M71" s="691" t="str">
        <f>if(J71="","",iferror(AVERAGEIFS(Bekasi!BH:BH,Bekasi!B:B,A68,Bekasi!S:S,J71),""))</f>
        <v/>
      </c>
      <c r="N71" s="687"/>
      <c r="O71" s="692" t="s">
        <v>720</v>
      </c>
      <c r="P71" s="734">
        <f t="array" ref="P71:Q71">if(A68="","",XLOOKUP(A68,Bekasi!B:B,Bekasi!AM:AN,"NA",0,1))</f>
        <v>46052</v>
      </c>
      <c r="Q71" s="693">
        <v>46056.0</v>
      </c>
      <c r="R71" s="693">
        <f t="array" ref="R71:S71">if(A68="","",XLOOKUP(A68,Bekasi!B:B,Bekasi!AO:AP,"NA",0,-1))</f>
        <v>46057</v>
      </c>
      <c r="S71" s="694">
        <v>46059.0</v>
      </c>
      <c r="T71" s="693" t="str">
        <f t="array" ref="T71:W71">if(A68="","",XLOOKUP(A68,Bekasi!B:B,Bekasi!AQ:AT,"NA",0,1))</f>
        <v/>
      </c>
      <c r="U71" s="693"/>
      <c r="V71" s="693"/>
      <c r="W71" s="694"/>
      <c r="X71" s="695"/>
      <c r="Y71" s="696"/>
      <c r="Z71" s="697"/>
      <c r="AA71" s="30"/>
      <c r="AC71" s="655" t="str">
        <f>AC70</f>
        <v>BK15</v>
      </c>
      <c r="AD71" s="698"/>
      <c r="AE71" s="30"/>
    </row>
    <row r="72" ht="30.0" customHeight="1">
      <c r="A72" s="685"/>
      <c r="B72" s="766"/>
      <c r="C72" s="699" t="str">
        <f t="array" ref="C72">if(A69="","",XLOOKUP(A69,Bekasi!B:B,Bekasi!D:D,"Not Found",0,1))</f>
        <v/>
      </c>
      <c r="D72" s="702" t="str">
        <f t="array" ref="D72">if(A69="","",XLOOKUP(A69,Bekasi!B:B,Bekasi!R:R,"Not Found",0,1))</f>
        <v/>
      </c>
      <c r="E72" s="729" t="str">
        <f>IFERROR(__xludf.DUMMYFUNCTION("if(A69="""","""",sum(FILTER(Bekasi!X:X,Bekasi!B:B = A69))/1000)"),"")</f>
        <v/>
      </c>
      <c r="F72" s="702" t="str">
        <f t="array" ref="F72">if(A69="","",XLOOKUP(A69,Bekasi!B:B,Bekasi!Q:Q,"Not Found",0,1))</f>
        <v/>
      </c>
      <c r="G72" s="702" t="str">
        <f t="array" ref="G72">if(A69="","",XLOOKUP(A69,Bekasi!B:B,Bekasi!H:H,"Not Found",0,1))</f>
        <v/>
      </c>
      <c r="H72" s="702" t="str">
        <f t="array" ref="H72">if(A69="","",XLOOKUP(A69,Bekasi!B:B,Bekasi!I:I,"Not Found",0,1))</f>
        <v/>
      </c>
      <c r="I72" s="703" t="str">
        <f>if(J72="","",SUMIFS(Bekasi!X:X,Bekasi!B:B,$A69,Bekasi!S:S,J72)/1000)</f>
        <v/>
      </c>
      <c r="J72" s="704" t="str">
        <f>IFERROR(__xludf.DUMMYFUNCTION("if(A69="""","""",unique(FILTER(Bekasi!S:S,Bekasi!B:B = A69)))"),"")</f>
        <v/>
      </c>
      <c r="K72" s="705" t="str">
        <f>if($AD72="","", HYPERLINK(Bek&amp;"C"&amp;MATCH($AC72,Bekasi!$B:$B,0),$AD72))</f>
        <v/>
      </c>
      <c r="L72" s="691" t="str">
        <f>if(J72="","",iferror(AVERAGEIFS(Bekasi!BG:BG,Bekasi!B:B,A69,Bekasi!S:S,J72),""))</f>
        <v/>
      </c>
      <c r="M72" s="691" t="str">
        <f>if(J72="","",iferror(AVERAGEIFS(Bekasi!BH:BH,Bekasi!B:B,A69,Bekasi!S:S,J72),""))</f>
        <v/>
      </c>
      <c r="N72" s="702" t="str">
        <f t="array" ref="N72">if(C72="","",XLOOKUP(C72,'Master Data'!$K:$K,'Master Data'!P:P,"Input In Master",0,1))</f>
        <v/>
      </c>
      <c r="O72" s="706" t="s">
        <v>719</v>
      </c>
      <c r="P72" s="735" t="str">
        <f t="array" ref="P72">if(A69="","",XLOOKUP(A69,Bekasi!B:B,Bekasi!AE:AF,"NA",0,1))</f>
        <v/>
      </c>
      <c r="Q72" s="735"/>
      <c r="R72" s="735" t="str">
        <f t="array" ref="R72">if(A69="","",XLOOKUP(A69,Bekasi!B:B,Bekasi!AG:AH,"NA",0,-1))</f>
        <v/>
      </c>
      <c r="S72" s="736"/>
      <c r="T72" s="735" t="str">
        <f t="array" ref="T72">if(A69="","",XLOOKUP(A69,Bekasi!B:B,Bekasi!AI:AI,"NA",0,1))</f>
        <v/>
      </c>
      <c r="U72" s="735"/>
      <c r="V72" s="735"/>
      <c r="W72" s="736"/>
      <c r="X72" s="737" t="str">
        <f>if(C72="","",IF(P73="",TODAY()-P72,P73-P72))</f>
        <v/>
      </c>
      <c r="Y72" s="738"/>
      <c r="Z72" s="711"/>
      <c r="AA72" s="30"/>
      <c r="AC72" s="655" t="str">
        <f>A69</f>
        <v/>
      </c>
      <c r="AD72" s="684" t="str">
        <f>IFERROR(__xludf.DUMMYFUNCTION("UNIQUE(FILTER(Bekasi!T:T,Bekasi!B:B=A69))"),"")</f>
        <v/>
      </c>
      <c r="AE72" s="30"/>
    </row>
    <row r="73" ht="30.0" customHeight="1">
      <c r="A73" s="685"/>
      <c r="B73" s="766"/>
      <c r="C73" s="686"/>
      <c r="D73" s="687"/>
      <c r="E73" s="687"/>
      <c r="F73" s="687"/>
      <c r="G73" s="687"/>
      <c r="H73" s="687"/>
      <c r="I73" s="688" t="str">
        <f>if(J73="","",SUMIFS(Bekasi!X:X,Bekasi!B:B,$A69,Bekasi!S:S,J73)/1000)</f>
        <v/>
      </c>
      <c r="J73" s="689"/>
      <c r="K73" s="690" t="str">
        <f>if($AD73="","", HYPERLINK(Bek&amp;"C"&amp;MATCH($AC73,Bekasi!$B:$B,0),$AD73))</f>
        <v/>
      </c>
      <c r="L73" s="691" t="str">
        <f>if(J73="","",iferror(AVERAGEIFS(Bekasi!BG:BG,Bekasi!B:B,A69,Bekasi!S:S,J73),""))</f>
        <v/>
      </c>
      <c r="M73" s="691" t="str">
        <f>if(J73="","",iferror(AVERAGEIFS(Bekasi!BH:BH,Bekasi!B:B,A69,Bekasi!S:S,J73),""))</f>
        <v/>
      </c>
      <c r="N73" s="687"/>
      <c r="O73" s="692" t="s">
        <v>720</v>
      </c>
      <c r="P73" s="734" t="str">
        <f t="array" ref="P73">if(A69="","",XLOOKUP(A69,Bekasi!B:B,Bekasi!AM:AN,"NA",0,1))</f>
        <v/>
      </c>
      <c r="Q73" s="693"/>
      <c r="R73" s="693" t="str">
        <f t="array" ref="R73">if(A69="","",XLOOKUP(A69,Bekasi!B:B,Bekasi!AO:AP,"NA",0,-1))</f>
        <v/>
      </c>
      <c r="S73" s="694"/>
      <c r="T73" s="693" t="str">
        <f t="array" ref="T73">if(A69="","",XLOOKUP(A69,Bekasi!B:B,Bekasi!AQ:AT,"NA",0,1))</f>
        <v/>
      </c>
      <c r="U73" s="693"/>
      <c r="V73" s="693"/>
      <c r="W73" s="694"/>
      <c r="X73" s="695"/>
      <c r="Y73" s="696"/>
      <c r="Z73" s="697"/>
      <c r="AA73" s="30"/>
      <c r="AC73" s="655" t="str">
        <f>AC72</f>
        <v/>
      </c>
      <c r="AD73" s="698" t="str">
        <f>IFERROR(__xludf.DUMMYFUNCTION("""COMPUTED_VALUE"""),"")</f>
        <v/>
      </c>
      <c r="AE73" s="30"/>
    </row>
    <row r="74" ht="30.0" customHeight="1">
      <c r="A74" s="685"/>
      <c r="B74" s="766"/>
      <c r="C74" s="699" t="str">
        <f t="array" ref="C74">if(A70="","",XLOOKUP(A70,Bekasi!B:B,Bekasi!D:D,"Not Found",0,1))</f>
        <v/>
      </c>
      <c r="D74" s="702" t="str">
        <f t="array" ref="D74">if(A70="","",XLOOKUP(A70,Bekasi!B:B,Bekasi!R:R,"Not Found",0,1))</f>
        <v/>
      </c>
      <c r="E74" s="729" t="str">
        <f>IFERROR(__xludf.DUMMYFUNCTION("if(A70="""","""",sum(FILTER(Bekasi!X:X,Bekasi!B:B = A70))/1000)"),"")</f>
        <v/>
      </c>
      <c r="F74" s="702" t="str">
        <f t="array" ref="F74">if(A70="","",XLOOKUP(A70,Bekasi!B:B,Bekasi!Q:Q,"Not Found",0,1))</f>
        <v/>
      </c>
      <c r="G74" s="702" t="str">
        <f t="array" ref="G74">if(A70="","",XLOOKUP(A70,Bekasi!B:B,Bekasi!H:H,"Not Found",0,1))</f>
        <v/>
      </c>
      <c r="H74" s="702" t="str">
        <f t="array" ref="H74">if(A70="","",XLOOKUP(A70,Bekasi!B:B,Bekasi!I:I,"Not Found",0,1))</f>
        <v/>
      </c>
      <c r="I74" s="703" t="str">
        <f>if(J74="","",SUMIFS(Bekasi!X:X,Bekasi!B:B,$A70,Bekasi!S:S,J74)/1000)</f>
        <v/>
      </c>
      <c r="J74" s="704" t="str">
        <f>IFERROR(__xludf.DUMMYFUNCTION("if(A70="""","""",unique(FILTER(Bekasi!S:S,Bekasi!B:B = A70)))"),"")</f>
        <v/>
      </c>
      <c r="K74" s="705" t="str">
        <f>if($AD74="","", HYPERLINK(Bek&amp;"C"&amp;MATCH($AC74,Bekasi!$B:$B,0),$AD74))</f>
        <v/>
      </c>
      <c r="L74" s="691" t="str">
        <f>if(J74="","",iferror(AVERAGEIFS(Bekasi!BG:BG,Bekasi!B:B,A70,Bekasi!S:S,J74),""))</f>
        <v/>
      </c>
      <c r="M74" s="691" t="str">
        <f>if(J74="","",iferror(AVERAGEIFS(Bekasi!BH:BH,Bekasi!B:B,A70,Bekasi!S:S,J74),""))</f>
        <v/>
      </c>
      <c r="N74" s="702" t="str">
        <f t="array" ref="N74">if(C74="","",XLOOKUP(C74,'Master Data'!$K:$K,'Master Data'!P:P,"Input In Master",0,1))</f>
        <v/>
      </c>
      <c r="O74" s="706" t="s">
        <v>719</v>
      </c>
      <c r="P74" s="735" t="str">
        <f t="array" ref="P74">if(A70="","",XLOOKUP(A70,Bekasi!B:B,Bekasi!AE:AF,"NA",0,1))</f>
        <v/>
      </c>
      <c r="Q74" s="735"/>
      <c r="R74" s="735" t="str">
        <f t="array" ref="R74">if(A70="","",XLOOKUP(A70,Bekasi!B:B,Bekasi!AG:AH,"NA",0,-1))</f>
        <v/>
      </c>
      <c r="S74" s="736"/>
      <c r="T74" s="735" t="str">
        <f t="array" ref="T74">if(A70="","",XLOOKUP(A70,Bekasi!B:B,Bekasi!AI:AI,"NA",0,1))</f>
        <v/>
      </c>
      <c r="U74" s="735"/>
      <c r="V74" s="735"/>
      <c r="W74" s="736"/>
      <c r="X74" s="737" t="str">
        <f>if(C74="","",IF(P75="",TODAY()-P74,P75-P74))</f>
        <v/>
      </c>
      <c r="Y74" s="738"/>
      <c r="Z74" s="711"/>
      <c r="AA74" s="30"/>
      <c r="AC74" s="655" t="str">
        <f>A70</f>
        <v/>
      </c>
      <c r="AD74" s="684" t="str">
        <f>IFERROR(__xludf.DUMMYFUNCTION("UNIQUE(FILTER(Bekasi!T:T,Bekasi!B:B=A70))"),"")</f>
        <v/>
      </c>
      <c r="AE74" s="30"/>
    </row>
    <row r="75" ht="30.0" customHeight="1">
      <c r="A75" s="685"/>
      <c r="B75" s="767"/>
      <c r="C75" s="656"/>
      <c r="D75" s="712"/>
      <c r="E75" s="712"/>
      <c r="F75" s="712"/>
      <c r="G75" s="712"/>
      <c r="H75" s="712"/>
      <c r="I75" s="713" t="str">
        <f>if(J75="","",SUMIFS(Bekasi!X:X,Bekasi!B:B,$A70,Bekasi!S:S,J75)/1000)</f>
        <v/>
      </c>
      <c r="J75" s="714"/>
      <c r="K75" s="715" t="str">
        <f>if($AD75="","", HYPERLINK(Bek&amp;"C"&amp;MATCH($AC75,Bekasi!$B:$B,0),$AD75))</f>
        <v/>
      </c>
      <c r="L75" s="716" t="str">
        <f>if(J75="","",iferror(AVERAGEIFS(Bekasi!BG:BG,Bekasi!B:B,A70,Bekasi!S:S,J75),""))</f>
        <v/>
      </c>
      <c r="M75" s="716" t="str">
        <f>if(J75="","",iferror(AVERAGEIFS(Bekasi!BH:BH,Bekasi!B:B,A70,Bekasi!S:S,J75),""))</f>
        <v/>
      </c>
      <c r="N75" s="712"/>
      <c r="O75" s="717" t="s">
        <v>720</v>
      </c>
      <c r="P75" s="739" t="str">
        <f t="array" ref="P75">if(A70="","",XLOOKUP(A70,Bekasi!B:B,Bekasi!AM:AN,"NA",0,1))</f>
        <v/>
      </c>
      <c r="Q75" s="718"/>
      <c r="R75" s="718" t="str">
        <f t="array" ref="R75">if(A70="","",XLOOKUP(A70,Bekasi!B:B,Bekasi!AO:AP,"NA",0,-1))</f>
        <v/>
      </c>
      <c r="S75" s="719"/>
      <c r="T75" s="718" t="str">
        <f t="array" ref="T75">if(A70="","",XLOOKUP(A70,Bekasi!B:B,Bekasi!AQ:AT,"NA",0,1))</f>
        <v/>
      </c>
      <c r="U75" s="718"/>
      <c r="V75" s="718"/>
      <c r="W75" s="719"/>
      <c r="X75" s="720"/>
      <c r="Y75" s="721"/>
      <c r="Z75" s="52"/>
      <c r="AA75" s="30"/>
      <c r="AC75" s="655" t="str">
        <f>AC74</f>
        <v/>
      </c>
      <c r="AD75" s="698" t="str">
        <f>IFERROR(__xludf.DUMMYFUNCTION("""COMPUTED_VALUE"""),"")</f>
        <v/>
      </c>
      <c r="AE75" s="30"/>
    </row>
    <row r="76" ht="30.0" customHeight="1">
      <c r="A76" s="685" t="str">
        <f>IFERROR(__xludf.DUMMYFUNCTION("iferror(unique(FILTER(Bekasi!$B:$B,Bekasi!$F:$F=""Sailing to Disc Port"")),"""")"),"BK11")</f>
        <v>BK11</v>
      </c>
      <c r="B76" s="740" t="s">
        <v>464</v>
      </c>
      <c r="C76" s="741" t="str">
        <f t="array" ref="C76">if(A76="","",XLOOKUP(A76,Bekasi!B:B,Bekasi!D:D,"Not Found",0,1))</f>
        <v>Sahabat Setia 2689</v>
      </c>
      <c r="D76" s="673" t="str">
        <f t="array" ref="D76">if(A76="","",XLOOKUP(A76,Bekasi!B:B,Bekasi!R:R,"Not Found",0,1))</f>
        <v>CPO</v>
      </c>
      <c r="E76" s="723">
        <f>IFERROR(__xludf.DUMMYFUNCTION("if(A76="""","""",sum(FILTER(Bekasi!X:X,Bekasi!B:B = A76))/1000)"),2013.58)</f>
        <v>2013.58</v>
      </c>
      <c r="F76" s="673" t="str">
        <f t="array" ref="F76">if(A76="","",XLOOKUP(A76,Bekasi!B:B,Bekasi!Q:Q,"Not Found",0,1))</f>
        <v>FOB</v>
      </c>
      <c r="G76" s="673" t="str">
        <f t="array" ref="G76">if(A76="","",XLOOKUP(A76,Bekasi!B:B,Bekasi!H:H,"Not Found",0,1))</f>
        <v>V/C</v>
      </c>
      <c r="H76" s="673" t="str">
        <f t="array" ref="H76">if(A76="","",XLOOKUP(A76,Bekasi!B:B,Bekasi!I:I,"Not Found",0,1))</f>
        <v>SSSS</v>
      </c>
      <c r="I76" s="724">
        <f>if(J76="","",SUMIFS(Bekasi!X:X,Bekasi!B:B,$A76,Bekasi!S:S,J76)/1000)</f>
        <v>2013.58</v>
      </c>
      <c r="J76" s="725" t="str">
        <f>IFERROR(__xludf.DUMMYFUNCTION("if(A76="""","""",unique(FILTER(Bekasi!S:S,Bekasi!B:B = A76)))"),"KPN Corp")</f>
        <v>KPN Corp</v>
      </c>
      <c r="K76" s="726" t="str">
        <f>if($AD76="","", HYPERLINK(Bek&amp;"C"&amp;MATCH($AC76,Bekasi!$B:$B,0),$AD76))</f>
        <v>Gemareksa</v>
      </c>
      <c r="L76" s="677">
        <f>if(J76="","",iferror(AVERAGEIFS(Bekasi!BG:BG,Bekasi!B:B,A76,Bekasi!S:S,J76),""))</f>
        <v>3.7</v>
      </c>
      <c r="M76" s="677">
        <f>if(J76="","",iferror(AVERAGEIFS(Bekasi!BH:BH,Bekasi!B:B,A76,Bekasi!S:S,J76),""))</f>
        <v>0.25</v>
      </c>
      <c r="N76" s="673" t="str">
        <f t="array" ref="N76">if(C76="","",XLOOKUP(C76,'Master Data'!$K:$K,'Master Data'!P:P,"Input In Master",0,1))</f>
        <v/>
      </c>
      <c r="O76" s="678" t="s">
        <v>719</v>
      </c>
      <c r="P76" s="679">
        <f t="array" ref="P76:Q76">if(A76="","",XLOOKUP(A76,Bekasi!B:B,Bekasi!AE:AF,"NA",0,1))</f>
        <v>46042</v>
      </c>
      <c r="Q76" s="679">
        <v>46043.0</v>
      </c>
      <c r="R76" s="679">
        <f t="array" ref="R76:S76">if(A76="","",XLOOKUP(A76,Bekasi!B:B,Bekasi!AG:AH,"NA",0,-1))</f>
        <v>46045</v>
      </c>
      <c r="S76" s="680">
        <v>46046.0</v>
      </c>
      <c r="T76" s="732">
        <f t="array" ref="T76">if(A76="","",XLOOKUP(A76,Bekasi!B:B,Bekasi!AI:AI,"NA",0,1))</f>
        <v>46053</v>
      </c>
      <c r="U76" s="732"/>
      <c r="V76" s="732"/>
      <c r="W76" s="733"/>
      <c r="X76" s="742">
        <f>if(C76="","",IF(P77="",TODAY()-P76,P77-P76))</f>
        <v>3</v>
      </c>
      <c r="Y76" s="743"/>
      <c r="Z76" s="683" t="s">
        <v>729</v>
      </c>
      <c r="AA76" s="30"/>
      <c r="AC76" s="655" t="str">
        <f>A76</f>
        <v>BK11</v>
      </c>
      <c r="AD76" s="698" t="str">
        <f>IFERROR(__xludf.DUMMYFUNCTION("UNIQUE(FILTER(Bekasi!T:T,Bekasi!B:B=A76))"),"Gemareksa")</f>
        <v>Gemareksa</v>
      </c>
      <c r="AE76" s="30"/>
    </row>
    <row r="77" ht="30.0" customHeight="1">
      <c r="A77" s="744"/>
      <c r="B77" s="437"/>
      <c r="C77" s="686"/>
      <c r="D77" s="687"/>
      <c r="E77" s="687"/>
      <c r="F77" s="687"/>
      <c r="G77" s="687"/>
      <c r="H77" s="687"/>
      <c r="I77" s="688" t="str">
        <f>if(J77="","",SUMIFS(Bekasi!X:X,Bekasi!B:B,$A76,Bekasi!S:S,J77)/1000)</f>
        <v/>
      </c>
      <c r="J77" s="689"/>
      <c r="K77" s="690" t="str">
        <f>if($AD77="","", HYPERLINK(Bek&amp;"C"&amp;MATCH($AC77,Bekasi!$B:$B,0),$AD77))</f>
        <v/>
      </c>
      <c r="L77" s="691" t="str">
        <f>if(J77="","",iferror(AVERAGEIFS(Bekasi!BG:BG,Bekasi!B:B,A76,Bekasi!S:S,J77),""))</f>
        <v/>
      </c>
      <c r="M77" s="691" t="str">
        <f>if(J77="","",iferror(AVERAGEIFS(Bekasi!BH:BH,Bekasi!B:B,A76,Bekasi!S:S,J77),""))</f>
        <v/>
      </c>
      <c r="N77" s="687"/>
      <c r="O77" s="692" t="s">
        <v>720</v>
      </c>
      <c r="P77" s="693">
        <f t="array" ref="P77:Q77">if(A76="","",XLOOKUP(A76,Bekasi!B:B,Bekasi!AM:AN,"NA",0,1))</f>
        <v>46045</v>
      </c>
      <c r="Q77" s="693">
        <v>46045.0</v>
      </c>
      <c r="R77" s="693">
        <f t="array" ref="R77:S77">if(A76="","",XLOOKUP(A76,Bekasi!B:B,Bekasi!AO:AP,"NA",0,-1))</f>
        <v>46047</v>
      </c>
      <c r="S77" s="694">
        <v>46047.0</v>
      </c>
      <c r="T77" s="693" t="str">
        <f t="array" ref="T77:W77">if(A76="","",XLOOKUP(A76,Bekasi!B:B,Bekasi!AQ:AT,"NA",0,1))</f>
        <v/>
      </c>
      <c r="U77" s="693"/>
      <c r="V77" s="693"/>
      <c r="W77" s="694"/>
      <c r="X77" s="695"/>
      <c r="Y77" s="696"/>
      <c r="Z77" s="697"/>
      <c r="AA77" s="30"/>
      <c r="AC77" s="655" t="str">
        <f>AC76</f>
        <v>BK11</v>
      </c>
      <c r="AD77" s="698"/>
      <c r="AE77" s="30"/>
    </row>
    <row r="78" ht="30.0" customHeight="1">
      <c r="A78" s="744"/>
      <c r="B78" s="437"/>
      <c r="C78" s="745" t="str">
        <f t="array" ref="C78">if(A77="","",XLOOKUP(A77,Bekasi!B:B,Bekasi!D:D,"Not Found",0,1))</f>
        <v/>
      </c>
      <c r="D78" s="702" t="str">
        <f t="array" ref="D78">if(A77="","",XLOOKUP(A77,Bekasi!B:B,Bekasi!R:R,"Not Found",0,1))</f>
        <v/>
      </c>
      <c r="E78" s="729" t="str">
        <f>IFERROR(__xludf.DUMMYFUNCTION("if(A77="""","""",sum(FILTER(Bekasi!X:X,Bekasi!B:B = A77))/1000)"),"")</f>
        <v/>
      </c>
      <c r="F78" s="702" t="str">
        <f t="array" ref="F78">if(A77="","",XLOOKUP(A77,Bekasi!B:B,Bekasi!Q:Q,"Not Found",0,1))</f>
        <v/>
      </c>
      <c r="G78" s="702" t="str">
        <f t="array" ref="G78">if(A77="","",XLOOKUP(A77,Bekasi!B:B,Bekasi!H:H,"Not Found",0,1))</f>
        <v/>
      </c>
      <c r="H78" s="702" t="str">
        <f t="array" ref="H78">if(A77="","",XLOOKUP(A77,Bekasi!B:B,Bekasi!I:I,"Not Found",0,1))</f>
        <v/>
      </c>
      <c r="I78" s="688" t="str">
        <f>if(J78="","",SUMIFS(Bekasi!X:X,Bekasi!B:B,$A77,Bekasi!S:S,J78)/1000)</f>
        <v/>
      </c>
      <c r="J78" s="689" t="str">
        <f>IFERROR(__xludf.DUMMYFUNCTION("if(A77="""","""",unique(FILTER(Bekasi!S:S,Bekasi!B:B = A77)))"),"")</f>
        <v/>
      </c>
      <c r="K78" s="690" t="str">
        <f>if($AD78="","", HYPERLINK(Bek&amp;"C"&amp;MATCH($AC78,Bekasi!$B:$B,0),$AD78))</f>
        <v/>
      </c>
      <c r="L78" s="691" t="str">
        <f>if(J78="","",iferror(AVERAGEIFS(Bekasi!BG:BG,Bekasi!B:B,A77,Bekasi!S:S,J78),""))</f>
        <v/>
      </c>
      <c r="M78" s="691" t="str">
        <f>if(J78="","",iferror(AVERAGEIFS(Bekasi!BH:BH,Bekasi!B:B,A77,Bekasi!S:S,J78),""))</f>
        <v/>
      </c>
      <c r="N78" s="702" t="str">
        <f t="array" ref="N78">if(C78="","",XLOOKUP(C78,'Master Data'!$K:$K,'Master Data'!P:P,"Input In Master",0,1))</f>
        <v/>
      </c>
      <c r="O78" s="706" t="s">
        <v>719</v>
      </c>
      <c r="P78" s="707" t="str">
        <f t="array" ref="P78">if(A77="","",XLOOKUP(A77,Bekasi!B:B,Bekasi!AE:AF,"NA",0,1))</f>
        <v/>
      </c>
      <c r="Q78" s="707"/>
      <c r="R78" s="707" t="str">
        <f t="array" ref="R78">if(A77="","",XLOOKUP(A77,Bekasi!B:B,Bekasi!AG:AH,"NA",0,-1))</f>
        <v/>
      </c>
      <c r="S78" s="708"/>
      <c r="T78" s="707" t="str">
        <f t="array" ref="T78">if(A77="","",XLOOKUP(A77,Bekasi!B:B,Bekasi!AI:AI,"NA",0,1))</f>
        <v/>
      </c>
      <c r="U78" s="707"/>
      <c r="V78" s="707"/>
      <c r="W78" s="708"/>
      <c r="X78" s="737" t="str">
        <f>if(C78="","",IF(P79="",TODAY()-P78,P79-P78))</f>
        <v/>
      </c>
      <c r="Y78" s="738"/>
      <c r="Z78" s="711"/>
      <c r="AA78" s="30"/>
      <c r="AC78" s="655" t="str">
        <f>A77</f>
        <v/>
      </c>
      <c r="AD78" s="698" t="str">
        <f>IFERROR(__xludf.DUMMYFUNCTION("UNIQUE(FILTER(Bekasi!T:T,Bekasi!B:B=A77))"),"")</f>
        <v/>
      </c>
      <c r="AE78" s="30"/>
    </row>
    <row r="79" ht="30.0" customHeight="1">
      <c r="A79" s="744"/>
      <c r="B79" s="437"/>
      <c r="C79" s="686"/>
      <c r="D79" s="687"/>
      <c r="E79" s="687"/>
      <c r="F79" s="687"/>
      <c r="G79" s="687"/>
      <c r="H79" s="687"/>
      <c r="I79" s="688" t="str">
        <f>if(J79="","",SUMIFS(Bekasi!X:X,Bekasi!B:B,$A77,Bekasi!S:S,J79)/1000)</f>
        <v/>
      </c>
      <c r="J79" s="689"/>
      <c r="K79" s="690" t="str">
        <f>if($AD79="","", HYPERLINK(Bek&amp;"C"&amp;MATCH($AC79,Bekasi!$B:$B,0),$AD79))</f>
        <v/>
      </c>
      <c r="L79" s="691" t="str">
        <f>if(J79="","",iferror(AVERAGEIFS(Bekasi!BG:BG,Bekasi!B:B,A77,Bekasi!S:S,J79),""))</f>
        <v/>
      </c>
      <c r="M79" s="691" t="str">
        <f>if(J79="","",iferror(AVERAGEIFS(Bekasi!BH:BH,Bekasi!B:B,A77,Bekasi!S:S,J79),""))</f>
        <v/>
      </c>
      <c r="N79" s="687"/>
      <c r="O79" s="692" t="s">
        <v>720</v>
      </c>
      <c r="P79" s="693" t="str">
        <f t="array" ref="P79">if(A77="","",XLOOKUP(A77,Bekasi!B:B,Bekasi!AM:AN,"NA",0,1))</f>
        <v/>
      </c>
      <c r="Q79" s="693"/>
      <c r="R79" s="693" t="str">
        <f t="array" ref="R79">if(A77="","",XLOOKUP(A77,Bekasi!B:B,Bekasi!AO:AP,"NA",0,-1))</f>
        <v/>
      </c>
      <c r="S79" s="694"/>
      <c r="T79" s="693" t="str">
        <f t="array" ref="T79">if(A77="","",XLOOKUP(A77,Bekasi!B:B,Bekasi!AQ:AT,"NA",0,1))</f>
        <v/>
      </c>
      <c r="U79" s="693"/>
      <c r="V79" s="693"/>
      <c r="W79" s="694"/>
      <c r="X79" s="695"/>
      <c r="Y79" s="696"/>
      <c r="Z79" s="697"/>
      <c r="AA79" s="30"/>
      <c r="AC79" s="655" t="str">
        <f>AC78</f>
        <v/>
      </c>
      <c r="AD79" s="698" t="str">
        <f>IFERROR(__xludf.DUMMYFUNCTION("""COMPUTED_VALUE"""),"")</f>
        <v/>
      </c>
      <c r="AE79" s="30"/>
    </row>
    <row r="80" ht="30.0" customHeight="1">
      <c r="A80" s="744"/>
      <c r="B80" s="437"/>
      <c r="C80" s="745" t="str">
        <f t="array" ref="C80">if(A78="","",XLOOKUP(A78,Bekasi!B:B,Bekasi!D:D,"Not Found",0,1))</f>
        <v/>
      </c>
      <c r="D80" s="702" t="str">
        <f t="array" ref="D80">if(A78="","",XLOOKUP(A78,Bekasi!B:B,Bekasi!R:R,"Not Found",0,1))</f>
        <v/>
      </c>
      <c r="E80" s="729" t="str">
        <f>IFERROR(__xludf.DUMMYFUNCTION("if(A78="""","""",sum(FILTER(Bekasi!X:X,Bekasi!B:B = A78))/1000)"),"")</f>
        <v/>
      </c>
      <c r="F80" s="702" t="str">
        <f t="array" ref="F80">if(A78="","",XLOOKUP(A78,Bekasi!B:B,Bekasi!Q:Q,"Not Found",0,1))</f>
        <v/>
      </c>
      <c r="G80" s="702" t="str">
        <f t="array" ref="G80">if(A78="","",XLOOKUP(A78,Bekasi!B:B,Bekasi!H:H,"Not Found",0,1))</f>
        <v/>
      </c>
      <c r="H80" s="702" t="str">
        <f t="array" ref="H80">if(A78="","",XLOOKUP(A78,Bekasi!B:B,Bekasi!I:I,"Not Found",0,1))</f>
        <v/>
      </c>
      <c r="I80" s="688" t="str">
        <f>if(J80="","",SUMIFS(Bekasi!X:X,Bekasi!B:B,$A78,Bekasi!S:S,J80)/1000)</f>
        <v/>
      </c>
      <c r="J80" s="689" t="str">
        <f>IFERROR(__xludf.DUMMYFUNCTION("if(A78="""","""",unique(FILTER(Bekasi!S:S,Bekasi!B:B = A78)))"),"")</f>
        <v/>
      </c>
      <c r="K80" s="690" t="str">
        <f>if($AD80="","", HYPERLINK(Bek&amp;"C"&amp;MATCH($AC80,Bekasi!$B:$B,0),$AD80))</f>
        <v/>
      </c>
      <c r="L80" s="691" t="str">
        <f>if(J80="","",iferror(AVERAGEIFS(Bekasi!BG:BG,Bekasi!B:B,A78,Bekasi!S:S,J80),""))</f>
        <v/>
      </c>
      <c r="M80" s="691" t="str">
        <f>if(J80="","",iferror(AVERAGEIFS(Bekasi!BH:BH,Bekasi!B:B,A78,Bekasi!S:S,J80),""))</f>
        <v/>
      </c>
      <c r="N80" s="702" t="str">
        <f t="array" ref="N80">if(C80="","",XLOOKUP(C80,'Master Data'!$K:$K,'Master Data'!P:P,"Input In Master",0,1))</f>
        <v/>
      </c>
      <c r="O80" s="706" t="s">
        <v>719</v>
      </c>
      <c r="P80" s="707" t="str">
        <f t="array" ref="P80">if(A78="","",XLOOKUP(A78,Bekasi!B:B,Bekasi!AE:AF,"NA",0,1))</f>
        <v/>
      </c>
      <c r="Q80" s="707"/>
      <c r="R80" s="707" t="str">
        <f t="array" ref="R80">if(A78="","",XLOOKUP(A78,Bekasi!B:B,Bekasi!AG:AH,"NA",0,-1))</f>
        <v/>
      </c>
      <c r="S80" s="708"/>
      <c r="T80" s="707" t="str">
        <f t="array" ref="T80">if(A78="","",XLOOKUP(A78,Bekasi!B:B,Bekasi!AI:AI,"NA",0,1))</f>
        <v/>
      </c>
      <c r="U80" s="707"/>
      <c r="V80" s="707"/>
      <c r="W80" s="708"/>
      <c r="X80" s="737" t="str">
        <f>if(C80="","",IF(P81="",TODAY()-P80,P81-P80))</f>
        <v/>
      </c>
      <c r="Y80" s="738"/>
      <c r="Z80" s="711"/>
      <c r="AA80" s="30"/>
      <c r="AC80" s="655" t="str">
        <f>A78</f>
        <v/>
      </c>
      <c r="AD80" s="698" t="str">
        <f>IFERROR(__xludf.DUMMYFUNCTION("UNIQUE(FILTER(Bekasi!T:T,Bekasi!B:B=A78))"),"")</f>
        <v/>
      </c>
      <c r="AE80" s="30"/>
    </row>
    <row r="81" ht="30.0" customHeight="1">
      <c r="A81" s="744"/>
      <c r="B81" s="437"/>
      <c r="C81" s="686"/>
      <c r="D81" s="687"/>
      <c r="E81" s="687"/>
      <c r="F81" s="687"/>
      <c r="G81" s="687"/>
      <c r="H81" s="687"/>
      <c r="I81" s="688" t="str">
        <f>if(J81="","",SUMIFS(Bekasi!X:X,Bekasi!B:B,$A78,Bekasi!S:S,J81)/1000)</f>
        <v/>
      </c>
      <c r="J81" s="689"/>
      <c r="K81" s="690" t="str">
        <f>if($AD81="","", HYPERLINK(Bek&amp;"C"&amp;MATCH($AC81,Bekasi!$B:$B,0),$AD81))</f>
        <v/>
      </c>
      <c r="L81" s="691" t="str">
        <f>if(J81="","",iferror(AVERAGEIFS(Bekasi!BG:BG,Bekasi!B:B,A78,Bekasi!S:S,J81),""))</f>
        <v/>
      </c>
      <c r="M81" s="691" t="str">
        <f>if(J81="","",iferror(AVERAGEIFS(Bekasi!BH:BH,Bekasi!B:B,A78,Bekasi!S:S,J81),""))</f>
        <v/>
      </c>
      <c r="N81" s="687"/>
      <c r="O81" s="692" t="s">
        <v>720</v>
      </c>
      <c r="P81" s="693" t="str">
        <f t="array" ref="P81">if(A78="","",XLOOKUP(A78,Bekasi!B:B,Bekasi!AM:AN,"NA",0,1))</f>
        <v/>
      </c>
      <c r="Q81" s="693"/>
      <c r="R81" s="693" t="str">
        <f t="array" ref="R81">if(A78="","",XLOOKUP(A78,Bekasi!B:B,Bekasi!AO:AP,"NA",0,-1))</f>
        <v/>
      </c>
      <c r="S81" s="694"/>
      <c r="T81" s="693" t="str">
        <f t="array" ref="T81">if(A78="","",XLOOKUP(A78,Bekasi!B:B,Bekasi!AQ:AT,"NA",0,1))</f>
        <v/>
      </c>
      <c r="U81" s="693"/>
      <c r="V81" s="693"/>
      <c r="W81" s="694"/>
      <c r="X81" s="695"/>
      <c r="Y81" s="696"/>
      <c r="Z81" s="697"/>
      <c r="AA81" s="30"/>
      <c r="AC81" s="655" t="str">
        <f>AC80</f>
        <v/>
      </c>
      <c r="AD81" s="698" t="str">
        <f>IFERROR(__xludf.DUMMYFUNCTION("""COMPUTED_VALUE"""),"")</f>
        <v/>
      </c>
      <c r="AE81" s="30"/>
    </row>
    <row r="82" ht="30.0" customHeight="1">
      <c r="A82" s="744"/>
      <c r="B82" s="437"/>
      <c r="C82" s="745" t="str">
        <f t="array" ref="C82">if(A79="","",XLOOKUP(A79,Bekasi!B:B,Bekasi!D:D,"Not Found",0,1))</f>
        <v/>
      </c>
      <c r="D82" s="702" t="str">
        <f t="array" ref="D82">if(A79="","",XLOOKUP(A79,Bekasi!B:B,Bekasi!R:R,"Not Found",0,1))</f>
        <v/>
      </c>
      <c r="E82" s="729" t="str">
        <f>IFERROR(__xludf.DUMMYFUNCTION("if(A79="""","""",sum(FILTER(Bekasi!X:X,Bekasi!B:B = A79))/1000)"),"")</f>
        <v/>
      </c>
      <c r="F82" s="702" t="str">
        <f t="array" ref="F82">if(A79="","",XLOOKUP(A79,Bekasi!B:B,Bekasi!Q:Q,"Not Found",0,1))</f>
        <v/>
      </c>
      <c r="G82" s="702" t="str">
        <f t="array" ref="G82">if(A79="","",XLOOKUP(A79,Bekasi!B:B,Bekasi!H:H,"Not Found",0,1))</f>
        <v/>
      </c>
      <c r="H82" s="702" t="str">
        <f t="array" ref="H82">if(A79="","",XLOOKUP(A79,Bekasi!B:B,Bekasi!I:I,"Not Found",0,1))</f>
        <v/>
      </c>
      <c r="I82" s="688" t="str">
        <f>if(J82="","",SUMIFS(Bekasi!X:X,Bekasi!B:B,$A79,Bekasi!S:S,J82)/1000)</f>
        <v/>
      </c>
      <c r="J82" s="689" t="str">
        <f>IFERROR(__xludf.DUMMYFUNCTION("if(A79="""","""",unique(FILTER(Bekasi!S:S,Bekasi!B:B = A79)))"),"")</f>
        <v/>
      </c>
      <c r="K82" s="690" t="str">
        <f>if($AD82="","", HYPERLINK(Bek&amp;"C"&amp;MATCH($AC82,Bekasi!$B:$B,0),$AD82))</f>
        <v/>
      </c>
      <c r="L82" s="691" t="str">
        <f>if(J82="","",iferror(AVERAGEIFS(Bekasi!BG:BG,Bekasi!B:B,A79,Bekasi!S:S,J82),""))</f>
        <v/>
      </c>
      <c r="M82" s="691" t="str">
        <f>if(J82="","",iferror(AVERAGEIFS(Bekasi!BH:BH,Bekasi!B:B,A79,Bekasi!S:S,J82),""))</f>
        <v/>
      </c>
      <c r="N82" s="702" t="str">
        <f t="array" ref="N82">if(C82="","",XLOOKUP(C82,'Master Data'!$K:$K,'Master Data'!P:P,"Input In Master",0,1))</f>
        <v/>
      </c>
      <c r="O82" s="706" t="s">
        <v>719</v>
      </c>
      <c r="P82" s="707" t="str">
        <f t="array" ref="P82">if(A79="","",XLOOKUP(A79,Bekasi!B:B,Bekasi!AE:AF,"NA",0,1))</f>
        <v/>
      </c>
      <c r="Q82" s="707"/>
      <c r="R82" s="707" t="str">
        <f t="array" ref="R82">if(A79="","",XLOOKUP(A79,Bekasi!B:B,Bekasi!AG:AH,"NA",0,-1))</f>
        <v/>
      </c>
      <c r="S82" s="708"/>
      <c r="T82" s="707" t="str">
        <f t="array" ref="T82">if(A79="","",XLOOKUP(A79,Bekasi!B:B,Bekasi!AI:AI,"NA",0,1))</f>
        <v/>
      </c>
      <c r="U82" s="707"/>
      <c r="V82" s="707"/>
      <c r="W82" s="708"/>
      <c r="X82" s="737" t="str">
        <f>if(C82="","",IF(P83="",TODAY()-P82,P83-P82))</f>
        <v/>
      </c>
      <c r="Y82" s="738"/>
      <c r="Z82" s="711"/>
      <c r="AA82" s="30"/>
      <c r="AC82" s="655" t="str">
        <f>A79</f>
        <v/>
      </c>
      <c r="AD82" s="698" t="str">
        <f>IFERROR(__xludf.DUMMYFUNCTION("UNIQUE(FILTER(Bekasi!T:T,Bekasi!B:B=A79))"),"")</f>
        <v/>
      </c>
      <c r="AE82" s="30"/>
    </row>
    <row r="83" ht="30.0" customHeight="1">
      <c r="A83" s="744"/>
      <c r="B83" s="437"/>
      <c r="C83" s="686"/>
      <c r="D83" s="687"/>
      <c r="E83" s="687"/>
      <c r="F83" s="687"/>
      <c r="G83" s="687"/>
      <c r="H83" s="687"/>
      <c r="I83" s="688" t="str">
        <f>if(J83="","",SUMIFS(Bekasi!X:X,Bekasi!B:B,$A79,Bekasi!S:S,J83)/1000)</f>
        <v/>
      </c>
      <c r="J83" s="689"/>
      <c r="K83" s="690" t="str">
        <f>if($AD83="","", HYPERLINK(Bek&amp;"C"&amp;MATCH($AC83,Bekasi!$B:$B,0),$AD83))</f>
        <v/>
      </c>
      <c r="L83" s="691" t="str">
        <f>if(J83="","",iferror(AVERAGEIFS(Bekasi!BG:BG,Bekasi!B:B,A79,Bekasi!S:S,J83),""))</f>
        <v/>
      </c>
      <c r="M83" s="691" t="str">
        <f>if(J83="","",iferror(AVERAGEIFS(Bekasi!BH:BH,Bekasi!B:B,A79,Bekasi!S:S,J83),""))</f>
        <v/>
      </c>
      <c r="N83" s="687"/>
      <c r="O83" s="692" t="s">
        <v>720</v>
      </c>
      <c r="P83" s="693" t="str">
        <f t="array" ref="P83">if(A79="","",XLOOKUP(A79,Bekasi!B:B,Bekasi!AM:AN,"NA",0,1))</f>
        <v/>
      </c>
      <c r="Q83" s="693"/>
      <c r="R83" s="693" t="str">
        <f t="array" ref="R83">if(A79="","",XLOOKUP(A79,Bekasi!B:B,Bekasi!AO:AP,"NA",0,-1))</f>
        <v/>
      </c>
      <c r="S83" s="694"/>
      <c r="T83" s="693" t="str">
        <f t="array" ref="T83">if(A79="","",XLOOKUP(A79,Bekasi!B:B,Bekasi!AQ:AT,"NA",0,1))</f>
        <v/>
      </c>
      <c r="U83" s="693"/>
      <c r="V83" s="693"/>
      <c r="W83" s="694"/>
      <c r="X83" s="695"/>
      <c r="Y83" s="696"/>
      <c r="Z83" s="697"/>
      <c r="AA83" s="30"/>
      <c r="AC83" s="655" t="str">
        <f>AC82</f>
        <v/>
      </c>
      <c r="AD83" s="698" t="str">
        <f>IFERROR(__xludf.DUMMYFUNCTION("""COMPUTED_VALUE"""),"")</f>
        <v/>
      </c>
      <c r="AE83" s="30"/>
    </row>
    <row r="84" ht="30.0" customHeight="1">
      <c r="A84" s="744"/>
      <c r="B84" s="437"/>
      <c r="C84" s="745" t="str">
        <f t="array" ref="C84">if(A80="","",XLOOKUP(A80,Bekasi!B:B,Bekasi!D:D,"Not Found",0,1))</f>
        <v/>
      </c>
      <c r="D84" s="702" t="str">
        <f t="array" ref="D84">if(A80="","",XLOOKUP(A80,Bekasi!B:B,Bekasi!R:R,"Not Found",0,1))</f>
        <v/>
      </c>
      <c r="E84" s="729" t="str">
        <f>IFERROR(__xludf.DUMMYFUNCTION("if(A80="""","""",sum(FILTER(Bekasi!X:X,Bekasi!B:B = A80))/1000)"),"")</f>
        <v/>
      </c>
      <c r="F84" s="702" t="str">
        <f t="array" ref="F84">if(A80="","",XLOOKUP(A80,Bekasi!B:B,Bekasi!Q:Q,"Not Found",0,1))</f>
        <v/>
      </c>
      <c r="G84" s="702" t="str">
        <f t="array" ref="G84">if(A80="","",XLOOKUP(A80,Bekasi!B:B,Bekasi!H:H,"Not Found",0,1))</f>
        <v/>
      </c>
      <c r="H84" s="702" t="str">
        <f t="array" ref="H84">if(A80="","",XLOOKUP(A80,Bekasi!B:B,Bekasi!I:I,"Not Found",0,1))</f>
        <v/>
      </c>
      <c r="I84" s="688" t="str">
        <f>if(J84="","",SUMIFS(Bekasi!X:X,Bekasi!B:B,$A80,Bekasi!S:S,J84)/1000)</f>
        <v/>
      </c>
      <c r="J84" s="689" t="str">
        <f>IFERROR(__xludf.DUMMYFUNCTION("if(A80="""","""",unique(FILTER(Bekasi!S:S,Bekasi!B:B = A80)))"),"")</f>
        <v/>
      </c>
      <c r="K84" s="690" t="str">
        <f>if($AD84="","", HYPERLINK(Bek&amp;"C"&amp;MATCH($AC84,Bekasi!$B:$B,0),$AD84))</f>
        <v/>
      </c>
      <c r="L84" s="691" t="str">
        <f>if(J84="","",iferror(AVERAGEIFS(Bekasi!BG:BG,Bekasi!B:B,A80,Bekasi!S:S,J84),""))</f>
        <v/>
      </c>
      <c r="M84" s="691" t="str">
        <f>if(J84="","",iferror(AVERAGEIFS(Bekasi!BH:BH,Bekasi!B:B,A80,Bekasi!S:S,J84),""))</f>
        <v/>
      </c>
      <c r="N84" s="702" t="str">
        <f t="array" ref="N84">if(C84="","",XLOOKUP(C84,'Master Data'!$K:$K,'Master Data'!P:P,"Input In Master",0,1))</f>
        <v/>
      </c>
      <c r="O84" s="706" t="s">
        <v>719</v>
      </c>
      <c r="P84" s="707" t="str">
        <f t="array" ref="P84">if(A80="","",XLOOKUP(A80,Bekasi!B:B,Bekasi!AE:AF,"NA",0,1))</f>
        <v/>
      </c>
      <c r="Q84" s="707"/>
      <c r="R84" s="707" t="str">
        <f t="array" ref="R84">if(A80="","",XLOOKUP(A80,Bekasi!B:B,Bekasi!AG:AH,"NA",0,-1))</f>
        <v/>
      </c>
      <c r="S84" s="708"/>
      <c r="T84" s="707" t="str">
        <f t="array" ref="T84">if(A80="","",XLOOKUP(A80,Bekasi!B:B,Bekasi!AI:AI,"NA",0,1))</f>
        <v/>
      </c>
      <c r="U84" s="707"/>
      <c r="V84" s="707"/>
      <c r="W84" s="708"/>
      <c r="X84" s="737" t="str">
        <f>if(C84="","",IF(P85="",TODAY()-P84,P85-P84))</f>
        <v/>
      </c>
      <c r="Y84" s="738"/>
      <c r="Z84" s="711"/>
      <c r="AA84" s="30"/>
      <c r="AC84" s="655" t="str">
        <f>A80</f>
        <v/>
      </c>
      <c r="AD84" s="698" t="str">
        <f>IFERROR(__xludf.DUMMYFUNCTION("UNIQUE(FILTER(Bekasi!T:T,Bekasi!B:B=A80))"),"")</f>
        <v/>
      </c>
      <c r="AE84" s="30"/>
    </row>
    <row r="85" ht="30.0" customHeight="1">
      <c r="A85" s="744"/>
      <c r="B85" s="656"/>
      <c r="C85" s="656"/>
      <c r="D85" s="712"/>
      <c r="E85" s="712"/>
      <c r="F85" s="712"/>
      <c r="G85" s="712"/>
      <c r="H85" s="712"/>
      <c r="I85" s="713" t="str">
        <f>if(J85="","",SUMIFS(Bekasi!X:X,Bekasi!B:B,$A80,Bekasi!S:S,J85)/1000)</f>
        <v/>
      </c>
      <c r="J85" s="714"/>
      <c r="K85" s="715" t="str">
        <f>if($AD85="","", HYPERLINK(Bek&amp;"C"&amp;MATCH($AC85,Bekasi!$B:$B,0),$AD85))</f>
        <v/>
      </c>
      <c r="L85" s="716" t="str">
        <f>if(J85="","",iferror(AVERAGEIFS(Bekasi!BG:BG,Bekasi!B:B,A80,Bekasi!S:S,J85),""))</f>
        <v/>
      </c>
      <c r="M85" s="716" t="str">
        <f>if(J85="","",iferror(AVERAGEIFS(Bekasi!BH:BH,Bekasi!B:B,A80,Bekasi!S:S,J85),""))</f>
        <v/>
      </c>
      <c r="N85" s="712"/>
      <c r="O85" s="717" t="s">
        <v>720</v>
      </c>
      <c r="P85" s="718" t="str">
        <f t="array" ref="P85">if(A80="","",XLOOKUP(A80,Bekasi!B:B,Bekasi!AM:AN,"NA",0,1))</f>
        <v/>
      </c>
      <c r="Q85" s="718"/>
      <c r="R85" s="718" t="str">
        <f t="array" ref="R85">if(A80="","",XLOOKUP(A80,Bekasi!B:B,Bekasi!AO:AP,"NA",0,-1))</f>
        <v/>
      </c>
      <c r="S85" s="719"/>
      <c r="T85" s="718" t="str">
        <f t="array" ref="T85">if(A80="","",XLOOKUP(A80,Bekasi!B:B,Bekasi!AQ:AT,"NA",0,1))</f>
        <v/>
      </c>
      <c r="U85" s="718"/>
      <c r="V85" s="718"/>
      <c r="W85" s="719"/>
      <c r="X85" s="720"/>
      <c r="Y85" s="721"/>
      <c r="Z85" s="52"/>
      <c r="AA85" s="30"/>
      <c r="AC85" s="655" t="str">
        <f>AC84</f>
        <v/>
      </c>
      <c r="AD85" s="698" t="str">
        <f>IFERROR(__xludf.DUMMYFUNCTION("""COMPUTED_VALUE"""),"")</f>
        <v/>
      </c>
      <c r="AE85" s="30"/>
    </row>
    <row r="86" ht="30.0" customHeight="1">
      <c r="A86" s="685" t="str">
        <f>IFERROR(__xludf.DUMMYFUNCTION("iferror(unique(FILTER(Bekasi!$B:$B,Bekasi!$F:$F=""At Disc Port"")),"""")"),"BK6")</f>
        <v>BK6</v>
      </c>
      <c r="B86" s="740" t="s">
        <v>475</v>
      </c>
      <c r="C86" s="670" t="str">
        <f t="array" ref="C86">if(A86="","",XLOOKUP(A86,Bekasi!B:B,Bekasi!D:D,"Not Found",0,1))</f>
        <v>Teratai Merah II</v>
      </c>
      <c r="D86" s="671" t="str">
        <f t="array" ref="D86">if(A86="","",XLOOKUP(A86,Bekasi!B:B,Bekasi!R:R,"Not Found",0,1))</f>
        <v>CPO</v>
      </c>
      <c r="E86" s="672">
        <f>IFERROR(__xludf.DUMMYFUNCTION("if(A86="""","""",sum(FILTER(Bekasi!X:X,Bekasi!B:B = A86))/1000)"),2250.0)</f>
        <v>2250</v>
      </c>
      <c r="F86" s="671" t="str">
        <f t="array" ref="F86">if(A86="","",XLOOKUP(A86,Bekasi!B:B,Bekasi!Q:Q,"Not Found",0,1))</f>
        <v>FOB</v>
      </c>
      <c r="G86" s="673" t="str">
        <f t="array" ref="G86">if(A86="","",XLOOKUP(A86,Bekasi!B:B,Bekasi!H:H,"Not Found",0,1))</f>
        <v>V/C</v>
      </c>
      <c r="H86" s="673" t="str">
        <f t="array" ref="H86">if(A86="","",XLOOKUP(A86,Bekasi!B:B,Bekasi!I:I,"Not Found",0,1))</f>
        <v>CLS</v>
      </c>
      <c r="I86" s="674">
        <f>if(J86="","",SUMIFS(Bekasi!X:X,Bekasi!B:B,$A86,Bekasi!S:S,J86)/1000)</f>
        <v>2250</v>
      </c>
      <c r="J86" s="675" t="str">
        <f>IFERROR(__xludf.DUMMYFUNCTION("if(A86="""","""",unique(FILTER(Bekasi!S:S,Bekasi!B:B = A86)))"),"KPN Corp")</f>
        <v>KPN Corp</v>
      </c>
      <c r="K86" s="676" t="str">
        <f>if($AD86="","", HYPERLINK(Bek&amp;"C"&amp;MATCH($AC86,Bekasi!$B:$B,0),$AD86))</f>
        <v>Jambi</v>
      </c>
      <c r="L86" s="677">
        <f>if(J86="","",iferror(AVERAGEIFS(Bekasi!BG:BG,Bekasi!B:B,A86,Bekasi!S:S,J86),""))</f>
        <v>4.32</v>
      </c>
      <c r="M86" s="677">
        <f>if(J86="","",iferror(AVERAGEIFS(Bekasi!BH:BH,Bekasi!B:B,A86,Bekasi!S:S,J86),""))</f>
        <v>0.34</v>
      </c>
      <c r="N86" s="673" t="str">
        <f t="array" ref="N86">if(C86="","",XLOOKUP(C86,'Master Data'!$K:$K,'Master Data'!P:P,"Input In Master",0,1))</f>
        <v/>
      </c>
      <c r="O86" s="678" t="s">
        <v>719</v>
      </c>
      <c r="P86" s="679">
        <f t="array" ref="P86:Q86">if(A86="","",XLOOKUP(A86,Bekasi!B:B,Bekasi!AE:AF,"NA",0,1))</f>
        <v>46048</v>
      </c>
      <c r="Q86" s="679">
        <v>46049.0</v>
      </c>
      <c r="R86" s="679">
        <f t="array" ref="R86:S86">if(A86="","",XLOOKUP(A86,Bekasi!B:B,Bekasi!AG:AH,"NA",0,-1))</f>
        <v>46050</v>
      </c>
      <c r="S86" s="680">
        <v>46051.0</v>
      </c>
      <c r="T86" s="679">
        <f t="array" ref="T86:W86">if(A86="","",XLOOKUP(A86,Bekasi!B:B,Bekasi!AI:AL,"NA",0,1))</f>
        <v>46058</v>
      </c>
      <c r="U86" s="679">
        <v>46059.0</v>
      </c>
      <c r="V86" s="679">
        <v>46062.0</v>
      </c>
      <c r="W86" s="680">
        <v>46063.0</v>
      </c>
      <c r="X86" s="742">
        <f>if(C86="","",IF(P87="",TODAY()-P86,P87-P86))</f>
        <v>-1</v>
      </c>
      <c r="Y86" s="682">
        <f>if(C86="","",IF(T87="",TODAY()-T86,T87-T86))</f>
        <v>-4</v>
      </c>
      <c r="Z86" s="683" t="s">
        <v>730</v>
      </c>
      <c r="AA86" s="30"/>
      <c r="AC86" s="655" t="str">
        <f>A86</f>
        <v>BK6</v>
      </c>
      <c r="AD86" s="684" t="str">
        <f>IFERROR(__xludf.DUMMYFUNCTION("UNIQUE(FILTER(Bekasi!T:T,Bekasi!B:B=A86))"),"Jambi")</f>
        <v>Jambi</v>
      </c>
      <c r="AE86" s="30"/>
    </row>
    <row r="87" ht="30.0" customHeight="1">
      <c r="A87" s="744"/>
      <c r="B87" s="437"/>
      <c r="C87" s="686"/>
      <c r="D87" s="687"/>
      <c r="E87" s="687"/>
      <c r="F87" s="687"/>
      <c r="G87" s="687"/>
      <c r="H87" s="687"/>
      <c r="I87" s="688" t="str">
        <f>if(J87="","",SUMIFS(Bekasi!X:X,Bekasi!B:B,$A86,Bekasi!S:S,J87)/1000)</f>
        <v/>
      </c>
      <c r="J87" s="689"/>
      <c r="K87" s="690" t="str">
        <f>if($AD87="","", HYPERLINK(Bek&amp;"C"&amp;MATCH($AC87,Bekasi!$B:$B,0),$AD87))</f>
        <v/>
      </c>
      <c r="L87" s="691" t="str">
        <f>if(J87="","",iferror(AVERAGEIFS(Bekasi!BG:BG,Bekasi!B:B,A86,Bekasi!S:S,J87),""))</f>
        <v/>
      </c>
      <c r="M87" s="691" t="str">
        <f>if(J87="","",iferror(AVERAGEIFS(Bekasi!BH:BH,Bekasi!B:B,A86,Bekasi!S:S,J87),""))</f>
        <v/>
      </c>
      <c r="N87" s="687"/>
      <c r="O87" s="692" t="s">
        <v>720</v>
      </c>
      <c r="P87" s="693">
        <f t="array" ref="P87:Q87">if(A86="","",XLOOKUP(A86,Bekasi!B:B,Bekasi!AM:AN,"NA",0,1))</f>
        <v>46047</v>
      </c>
      <c r="Q87" s="693">
        <v>46049.0</v>
      </c>
      <c r="R87" s="693">
        <f t="array" ref="R87:S87">if(A86="","",XLOOKUP(A86,Bekasi!B:B,Bekasi!AO:AP,"NA",0,-1))</f>
        <v>46050</v>
      </c>
      <c r="S87" s="694">
        <v>46050.0</v>
      </c>
      <c r="T87" s="693">
        <f t="array" ref="T87:W87">if(A86="","",XLOOKUP(A86,Bekasi!B:B,Bekasi!AQ:AT,"NA",0,1))</f>
        <v>46054</v>
      </c>
      <c r="U87" s="693">
        <v>46061.0</v>
      </c>
      <c r="V87" s="693"/>
      <c r="W87" s="694"/>
      <c r="X87" s="695"/>
      <c r="Y87" s="696"/>
      <c r="Z87" s="697"/>
      <c r="AA87" s="30"/>
      <c r="AC87" s="655" t="str">
        <f>AC86</f>
        <v>BK6</v>
      </c>
      <c r="AD87" s="698"/>
      <c r="AE87" s="30"/>
    </row>
    <row r="88" ht="30.0" customHeight="1">
      <c r="A88" s="744"/>
      <c r="B88" s="437"/>
      <c r="C88" s="699" t="str">
        <f t="array" ref="C88">if(A87="","",XLOOKUP(A87,Bekasi!B:B,Bekasi!D:D,"Not Found",0,1))</f>
        <v/>
      </c>
      <c r="D88" s="700" t="str">
        <f t="array" ref="D88">if(A87="","",XLOOKUP(A87,Bekasi!B:B,Bekasi!R:R,"Not Found",0,1))</f>
        <v/>
      </c>
      <c r="E88" s="701" t="str">
        <f>IFERROR(__xludf.DUMMYFUNCTION("if(A87="""","""",sum(FILTER(Bekasi!X:X,Bekasi!B:B = A87))/1000)"),"")</f>
        <v/>
      </c>
      <c r="F88" s="700" t="str">
        <f t="array" ref="F88">if(A87="","",XLOOKUP(A87,Bekasi!B:B,Bekasi!Q:Q,"Not Found",0,1))</f>
        <v/>
      </c>
      <c r="G88" s="702" t="str">
        <f t="array" ref="G88">if(A87="","",XLOOKUP(A87,Bekasi!B:B,Bekasi!H:H,"Not Found",0,1))</f>
        <v/>
      </c>
      <c r="H88" s="702" t="str">
        <f t="array" ref="H88">if(A87="","",XLOOKUP(A87,Bekasi!B:B,Bekasi!I:I,"Not Found",0,1))</f>
        <v/>
      </c>
      <c r="I88" s="703" t="str">
        <f>if(J88="","",SUMIFS(Bekasi!X:X,Bekasi!B:B,$A87,Bekasi!S:S,J88)/1000)</f>
        <v/>
      </c>
      <c r="J88" s="704" t="str">
        <f>IFERROR(__xludf.DUMMYFUNCTION("if(A87="""","""",unique(FILTER(Bekasi!S:S,Bekasi!B:B = A87)))"),"")</f>
        <v/>
      </c>
      <c r="K88" s="705" t="str">
        <f>if($AD88="","", HYPERLINK(Bek&amp;"C"&amp;MATCH($AC88,Bekasi!$B:$B,0),$AD88))</f>
        <v/>
      </c>
      <c r="L88" s="691" t="str">
        <f>if(J88="","",iferror(AVERAGEIFS(Bekasi!BG:BG,Bekasi!B:B,A87,Bekasi!S:S,J88),""))</f>
        <v/>
      </c>
      <c r="M88" s="691" t="str">
        <f>if(J88="","",iferror(AVERAGEIFS(Bekasi!BH:BH,Bekasi!B:B,A87,Bekasi!S:S,J88),""))</f>
        <v/>
      </c>
      <c r="N88" s="702" t="str">
        <f t="array" ref="N88">if(C88="","",XLOOKUP(C88,'Master Data'!$K:$K,'Master Data'!P:P,"Input In Master",0,1))</f>
        <v/>
      </c>
      <c r="O88" s="706" t="s">
        <v>719</v>
      </c>
      <c r="P88" s="707" t="str">
        <f t="array" ref="P88">if(A87="","",XLOOKUP(A87,Bekasi!B:B,Bekasi!AE:AF,"NA",0,1))</f>
        <v/>
      </c>
      <c r="Q88" s="707"/>
      <c r="R88" s="707" t="str">
        <f t="array" ref="R88">if(A87="","",XLOOKUP(A87,Bekasi!B:B,Bekasi!AG:AH,"NA",0,-1))</f>
        <v/>
      </c>
      <c r="S88" s="708"/>
      <c r="T88" s="707" t="str">
        <f t="array" ref="T88">if(A87="","",XLOOKUP(A87,Bekasi!B:B,Bekasi!AI:AL,"NA",0,1))</f>
        <v/>
      </c>
      <c r="U88" s="707"/>
      <c r="V88" s="707"/>
      <c r="W88" s="708"/>
      <c r="X88" s="737" t="str">
        <f>if(C88="","",IF(P89="",TODAY()-P88,P89-P88))</f>
        <v/>
      </c>
      <c r="Y88" s="710" t="str">
        <f>if(C88="","",IF(T89="",TODAY()-T88,T89-T88))</f>
        <v/>
      </c>
      <c r="Z88" s="711" t="s">
        <v>731</v>
      </c>
      <c r="AA88" s="30"/>
      <c r="AC88" s="655" t="str">
        <f>A87</f>
        <v/>
      </c>
      <c r="AD88" s="684" t="str">
        <f>IFERROR(__xludf.DUMMYFUNCTION("UNIQUE(FILTER(Bekasi!T:T,Bekasi!B:B=A87))"),"")</f>
        <v/>
      </c>
      <c r="AE88" s="30"/>
    </row>
    <row r="89" ht="30.0" customHeight="1">
      <c r="A89" s="744"/>
      <c r="B89" s="437"/>
      <c r="C89" s="686"/>
      <c r="D89" s="687"/>
      <c r="E89" s="687"/>
      <c r="F89" s="687"/>
      <c r="G89" s="687"/>
      <c r="H89" s="687"/>
      <c r="I89" s="688" t="str">
        <f>if(J89="","",SUMIFS(Bekasi!X:X,Bekasi!B:B,$A87,Bekasi!S:S,J89)/1000)</f>
        <v/>
      </c>
      <c r="J89" s="689"/>
      <c r="K89" s="690" t="str">
        <f>if($AD89="","", HYPERLINK(Bek&amp;"C"&amp;MATCH($AC89,Bekasi!$B:$B,0),$AD89))</f>
        <v/>
      </c>
      <c r="L89" s="691" t="str">
        <f>if(J89="","",iferror(AVERAGEIFS(Bekasi!BG:BG,Bekasi!B:B,A87,Bekasi!S:S,J89),""))</f>
        <v/>
      </c>
      <c r="M89" s="691" t="str">
        <f>if(J89="","",iferror(AVERAGEIFS(Bekasi!BH:BH,Bekasi!B:B,A87,Bekasi!S:S,J89),""))</f>
        <v/>
      </c>
      <c r="N89" s="687"/>
      <c r="O89" s="692" t="s">
        <v>720</v>
      </c>
      <c r="P89" s="693" t="str">
        <f t="array" ref="P89">if(A87="","",XLOOKUP(A87,Bekasi!B:B,Bekasi!AM:AN,"NA",0,1))</f>
        <v/>
      </c>
      <c r="Q89" s="693"/>
      <c r="R89" s="693" t="str">
        <f t="array" ref="R89">if(A87="","",XLOOKUP(A87,Bekasi!B:B,Bekasi!AO:AP,"NA",0,-1))</f>
        <v/>
      </c>
      <c r="S89" s="694"/>
      <c r="T89" s="693" t="str">
        <f t="array" ref="T89">if(A87="","",XLOOKUP(A87,Bekasi!B:B,Bekasi!AQ:AT,"NA",0,1))</f>
        <v/>
      </c>
      <c r="U89" s="693"/>
      <c r="V89" s="693"/>
      <c r="W89" s="694"/>
      <c r="X89" s="695"/>
      <c r="Y89" s="696"/>
      <c r="Z89" s="697"/>
      <c r="AA89" s="30"/>
      <c r="AC89" s="655" t="str">
        <f>AC88</f>
        <v/>
      </c>
      <c r="AD89" s="698" t="str">
        <f>IFERROR(__xludf.DUMMYFUNCTION("""COMPUTED_VALUE"""),"")</f>
        <v/>
      </c>
      <c r="AE89" s="30"/>
    </row>
    <row r="90" ht="30.0" customHeight="1">
      <c r="A90" s="744"/>
      <c r="B90" s="437"/>
      <c r="C90" s="699" t="str">
        <f t="array" ref="C90">if(A88="","",XLOOKUP(A88,Bekasi!B:B,Bekasi!D:D,"Not Found",0,1))</f>
        <v/>
      </c>
      <c r="D90" s="700" t="str">
        <f t="array" ref="D90">if(A88="","",XLOOKUP(A88,Bekasi!B:B,Bekasi!R:R,"Not Found",0,1))</f>
        <v/>
      </c>
      <c r="E90" s="701" t="str">
        <f>IFERROR(__xludf.DUMMYFUNCTION("if(A88="""","""",sum(FILTER(Bekasi!X:X,Bekasi!B:B = A88))/1000)"),"")</f>
        <v/>
      </c>
      <c r="F90" s="700" t="str">
        <f t="array" ref="F90">if(A88="","",XLOOKUP(A88,Bekasi!B:B,Bekasi!Q:Q,"Not Found",0,1))</f>
        <v/>
      </c>
      <c r="G90" s="702" t="str">
        <f t="array" ref="G90">if(A88="","",XLOOKUP(A88,Bekasi!B:B,Bekasi!H:H,"Not Found",0,1))</f>
        <v/>
      </c>
      <c r="H90" s="702" t="str">
        <f t="array" ref="H90">if(A88="","",XLOOKUP(A88,Bekasi!B:B,Bekasi!I:I,"Not Found",0,1))</f>
        <v/>
      </c>
      <c r="I90" s="703" t="str">
        <f>if(J90="","",SUMIFS(Bekasi!X:X,Bekasi!B:B,$A88,Bekasi!S:S,J90)/1000)</f>
        <v/>
      </c>
      <c r="J90" s="704" t="str">
        <f>IFERROR(__xludf.DUMMYFUNCTION("if(A88="""","""",unique(FILTER(Bekasi!S:S,Bekasi!B:B = A88)))"),"")</f>
        <v/>
      </c>
      <c r="K90" s="705" t="str">
        <f>if($AD90="","", HYPERLINK(Bek&amp;"C"&amp;MATCH($AC90,Bekasi!$B:$B,0),$AD90))</f>
        <v/>
      </c>
      <c r="L90" s="691" t="str">
        <f>if(J90="","",iferror(AVERAGEIFS(Bekasi!BG:BG,Bekasi!B:B,A88,Bekasi!S:S,J90),""))</f>
        <v/>
      </c>
      <c r="M90" s="691" t="str">
        <f>if(J90="","",iferror(AVERAGEIFS(Bekasi!BH:BH,Bekasi!B:B,A88,Bekasi!S:S,J90),""))</f>
        <v/>
      </c>
      <c r="N90" s="702" t="str">
        <f t="array" ref="N90">if(C90="","",XLOOKUP(C90,'Master Data'!$K:$K,'Master Data'!P:P,"Input In Master",0,1))</f>
        <v/>
      </c>
      <c r="O90" s="706" t="s">
        <v>719</v>
      </c>
      <c r="P90" s="707" t="str">
        <f t="array" ref="P90">if(A88="","",XLOOKUP(A88,Bekasi!B:B,Bekasi!AE:AF,"NA",0,1))</f>
        <v/>
      </c>
      <c r="Q90" s="707"/>
      <c r="R90" s="707" t="str">
        <f t="array" ref="R90">if(A88="","",XLOOKUP(A88,Bekasi!B:B,Bekasi!AG:AH,"NA",0,-1))</f>
        <v/>
      </c>
      <c r="S90" s="708"/>
      <c r="T90" s="707" t="str">
        <f t="array" ref="T90">if(A88="","",XLOOKUP(A88,Bekasi!B:B,Bekasi!AI:AL,"NA",0,1))</f>
        <v/>
      </c>
      <c r="U90" s="707"/>
      <c r="V90" s="707"/>
      <c r="W90" s="708"/>
      <c r="X90" s="737" t="str">
        <f>if(C90="","",IF(P91="",TODAY()-P90,P91-P90))</f>
        <v/>
      </c>
      <c r="Y90" s="710" t="str">
        <f>if(C90="","",IF(T91="",TODAY()-T90,T91-T90))</f>
        <v/>
      </c>
      <c r="Z90" s="711"/>
      <c r="AA90" s="30"/>
      <c r="AC90" s="655" t="str">
        <f>A88</f>
        <v/>
      </c>
      <c r="AD90" s="684" t="str">
        <f>IFERROR(__xludf.DUMMYFUNCTION("UNIQUE(FILTER(Bekasi!T:T,Bekasi!B:B=A88))"),"")</f>
        <v/>
      </c>
      <c r="AE90" s="30"/>
    </row>
    <row r="91" ht="30.0" customHeight="1">
      <c r="A91" s="744"/>
      <c r="B91" s="437"/>
      <c r="C91" s="686"/>
      <c r="D91" s="687"/>
      <c r="E91" s="687"/>
      <c r="F91" s="687"/>
      <c r="G91" s="687"/>
      <c r="H91" s="687"/>
      <c r="I91" s="688" t="str">
        <f>if(J91="","",SUMIFS(Bekasi!X:X,Bekasi!B:B,$A88,Bekasi!S:S,J91)/1000)</f>
        <v/>
      </c>
      <c r="J91" s="689"/>
      <c r="K91" s="690" t="str">
        <f>if($AD91="","", HYPERLINK(Bek&amp;"C"&amp;MATCH($AC91,Bekasi!$B:$B,0),$AD91))</f>
        <v/>
      </c>
      <c r="L91" s="691" t="str">
        <f>if(J91="","",iferror(AVERAGEIFS(Bekasi!BG:BG,Bekasi!B:B,A88,Bekasi!S:S,J91),""))</f>
        <v/>
      </c>
      <c r="M91" s="691" t="str">
        <f>if(J91="","",iferror(AVERAGEIFS(Bekasi!BH:BH,Bekasi!B:B,A88,Bekasi!S:S,J91),""))</f>
        <v/>
      </c>
      <c r="N91" s="687"/>
      <c r="O91" s="692" t="s">
        <v>720</v>
      </c>
      <c r="P91" s="693" t="str">
        <f t="array" ref="P91">if(A88="","",XLOOKUP(A88,Bekasi!B:B,Bekasi!AM:AN,"NA",0,1))</f>
        <v/>
      </c>
      <c r="Q91" s="693"/>
      <c r="R91" s="693" t="str">
        <f t="array" ref="R91">if(A88="","",XLOOKUP(A88,Bekasi!B:B,Bekasi!AO:AP,"NA",0,-1))</f>
        <v/>
      </c>
      <c r="S91" s="694"/>
      <c r="T91" s="693" t="str">
        <f t="array" ref="T91">if(A88="","",XLOOKUP(A88,Bekasi!B:B,Bekasi!AQ:AT,"NA",0,1))</f>
        <v/>
      </c>
      <c r="U91" s="693"/>
      <c r="V91" s="693"/>
      <c r="W91" s="694"/>
      <c r="X91" s="695"/>
      <c r="Y91" s="696"/>
      <c r="Z91" s="697"/>
      <c r="AA91" s="30"/>
      <c r="AC91" s="655" t="str">
        <f>AC90</f>
        <v/>
      </c>
      <c r="AD91" s="698" t="str">
        <f>IFERROR(__xludf.DUMMYFUNCTION("""COMPUTED_VALUE"""),"")</f>
        <v/>
      </c>
      <c r="AE91" s="30"/>
    </row>
    <row r="92" ht="30.0" customHeight="1">
      <c r="A92" s="744"/>
      <c r="B92" s="437"/>
      <c r="C92" s="699" t="str">
        <f t="array" ref="C92">if(A89="","",XLOOKUP(A89,Bekasi!B:B,Bekasi!D:D,"Not Found",0,1))</f>
        <v/>
      </c>
      <c r="D92" s="700" t="str">
        <f t="array" ref="D92">if(A89="","",XLOOKUP(A89,Bekasi!B:B,Bekasi!R:R,"Not Found",0,1))</f>
        <v/>
      </c>
      <c r="E92" s="701" t="str">
        <f>IFERROR(__xludf.DUMMYFUNCTION("if(A89="""","""",sum(FILTER(Bekasi!X:X,Bekasi!B:B = A89))/1000)"),"")</f>
        <v/>
      </c>
      <c r="F92" s="700" t="str">
        <f t="array" ref="F92">if(A89="","",XLOOKUP(A89,Bekasi!B:B,Bekasi!Q:Q,"Not Found",0,1))</f>
        <v/>
      </c>
      <c r="G92" s="702" t="str">
        <f t="array" ref="G92">if(A89="","",XLOOKUP(A89,Bekasi!B:B,Bekasi!H:H,"Not Found",0,1))</f>
        <v/>
      </c>
      <c r="H92" s="702" t="str">
        <f t="array" ref="H92">if(A89="","",XLOOKUP(A89,Bekasi!B:B,Bekasi!I:I,"Not Found",0,1))</f>
        <v/>
      </c>
      <c r="I92" s="703" t="str">
        <f>if(J92="","",SUMIFS(Bekasi!X:X,Bekasi!B:B,$A89,Bekasi!S:S,J92)/1000)</f>
        <v/>
      </c>
      <c r="J92" s="704" t="str">
        <f>IFERROR(__xludf.DUMMYFUNCTION("if(A89="""","""",unique(FILTER(Bekasi!S:S,Bekasi!B:B = A89)))"),"")</f>
        <v/>
      </c>
      <c r="K92" s="705" t="str">
        <f>if($AD92="","", HYPERLINK(Bek&amp;"C"&amp;MATCH($AC92,Bekasi!$B:$B,0),$AD92))</f>
        <v/>
      </c>
      <c r="L92" s="691" t="str">
        <f>if(J92="","",iferror(AVERAGEIFS(Bekasi!BG:BG,Bekasi!B:B,A89,Bekasi!S:S,J92),""))</f>
        <v/>
      </c>
      <c r="M92" s="691" t="str">
        <f>if(J92="","",iferror(AVERAGEIFS(Bekasi!BH:BH,Bekasi!B:B,A89,Bekasi!S:S,J92),""))</f>
        <v/>
      </c>
      <c r="N92" s="702" t="str">
        <f t="array" ref="N92">if(C92="","",XLOOKUP(C92,'Master Data'!$K:$K,'Master Data'!P:P,"Input In Master",0,1))</f>
        <v/>
      </c>
      <c r="O92" s="706" t="s">
        <v>719</v>
      </c>
      <c r="P92" s="707" t="str">
        <f t="array" ref="P92">if(A89="","",XLOOKUP(A89,Bekasi!B:B,Bekasi!AE:AF,"NA",0,1))</f>
        <v/>
      </c>
      <c r="Q92" s="707"/>
      <c r="R92" s="707" t="str">
        <f t="array" ref="R92">if(A89="","",XLOOKUP(A89,Bekasi!B:B,Bekasi!AG:AH,"NA",0,-1))</f>
        <v/>
      </c>
      <c r="S92" s="708"/>
      <c r="T92" s="707" t="str">
        <f t="array" ref="T92">if(A89="","",XLOOKUP(A89,Bekasi!B:B,Bekasi!AI:AL,"NA",0,1))</f>
        <v/>
      </c>
      <c r="U92" s="707"/>
      <c r="V92" s="707"/>
      <c r="W92" s="708"/>
      <c r="X92" s="737" t="str">
        <f>if(C92="","",IF(P93="",TODAY()-P92,P93-P92))</f>
        <v/>
      </c>
      <c r="Y92" s="710" t="str">
        <f>if(C92="","",IF(T93="",TODAY()-T92,T93-T92))</f>
        <v/>
      </c>
      <c r="Z92" s="711"/>
      <c r="AA92" s="30"/>
      <c r="AC92" s="655" t="str">
        <f>A89</f>
        <v/>
      </c>
      <c r="AD92" s="684" t="str">
        <f>IFERROR(__xludf.DUMMYFUNCTION("UNIQUE(FILTER(Bekasi!T:T,Bekasi!B:B=A89))"),"")</f>
        <v/>
      </c>
      <c r="AE92" s="30"/>
    </row>
    <row r="93" ht="30.0" customHeight="1">
      <c r="A93" s="744"/>
      <c r="B93" s="437"/>
      <c r="C93" s="686"/>
      <c r="D93" s="687"/>
      <c r="E93" s="687"/>
      <c r="F93" s="687"/>
      <c r="G93" s="687"/>
      <c r="H93" s="687"/>
      <c r="I93" s="688" t="str">
        <f>if(J93="","",SUMIFS(Bekasi!X:X,Bekasi!B:B,$A89,Bekasi!S:S,J93)/1000)</f>
        <v/>
      </c>
      <c r="J93" s="689"/>
      <c r="K93" s="690" t="str">
        <f>if($AD93="","", HYPERLINK(Bek&amp;"C"&amp;MATCH($AC93,Bekasi!$B:$B,0),$AD93))</f>
        <v/>
      </c>
      <c r="L93" s="691" t="str">
        <f>if(J93="","",iferror(AVERAGEIFS(Bekasi!BG:BG,Bekasi!B:B,A89,Bekasi!S:S,J93),""))</f>
        <v/>
      </c>
      <c r="M93" s="691" t="str">
        <f>if(J93="","",iferror(AVERAGEIFS(Bekasi!BH:BH,Bekasi!B:B,A89,Bekasi!S:S,J93),""))</f>
        <v/>
      </c>
      <c r="N93" s="687"/>
      <c r="O93" s="692" t="s">
        <v>720</v>
      </c>
      <c r="P93" s="693" t="str">
        <f t="array" ref="P93">if(A89="","",XLOOKUP(A89,Bekasi!B:B,Bekasi!AM:AN,"NA",0,1))</f>
        <v/>
      </c>
      <c r="Q93" s="693"/>
      <c r="R93" s="693" t="str">
        <f t="array" ref="R93">if(A89="","",XLOOKUP(A89,Bekasi!B:B,Bekasi!AO:AP,"NA",0,-1))</f>
        <v/>
      </c>
      <c r="S93" s="694"/>
      <c r="T93" s="693" t="str">
        <f t="array" ref="T93">if(A89="","",XLOOKUP(A89,Bekasi!B:B,Bekasi!AQ:AT,"NA",0,1))</f>
        <v/>
      </c>
      <c r="U93" s="693"/>
      <c r="V93" s="693"/>
      <c r="W93" s="694"/>
      <c r="X93" s="695"/>
      <c r="Y93" s="696"/>
      <c r="Z93" s="697"/>
      <c r="AA93" s="30"/>
      <c r="AC93" s="655" t="str">
        <f>AC92</f>
        <v/>
      </c>
      <c r="AD93" s="698" t="str">
        <f>IFERROR(__xludf.DUMMYFUNCTION("""COMPUTED_VALUE"""),"")</f>
        <v/>
      </c>
      <c r="AE93" s="30"/>
    </row>
    <row r="94" ht="30.0" customHeight="1">
      <c r="A94" s="744"/>
      <c r="B94" s="437"/>
      <c r="C94" s="699" t="str">
        <f t="array" ref="C94">if(A90="","",XLOOKUP(A90,Bekasi!B:B,Bekasi!D:D,"Not Found",0,1))</f>
        <v/>
      </c>
      <c r="D94" s="700" t="str">
        <f t="array" ref="D94">if(A90="","",XLOOKUP(A90,Bekasi!B:B,Bekasi!R:R,"Not Found",0,1))</f>
        <v/>
      </c>
      <c r="E94" s="701" t="str">
        <f>IFERROR(__xludf.DUMMYFUNCTION("if(A90="""","""",sum(FILTER(Bekasi!X:X,Bekasi!B:B = A90))/1000)"),"")</f>
        <v/>
      </c>
      <c r="F94" s="700" t="str">
        <f t="array" ref="F94">if(A90="","",XLOOKUP(A90,Bekasi!B:B,Bekasi!Q:Q,"Not Found",0,1))</f>
        <v/>
      </c>
      <c r="G94" s="702" t="str">
        <f t="array" ref="G94">if(A90="","",XLOOKUP(A90,Bekasi!B:B,Bekasi!H:H,"Not Found",0,1))</f>
        <v/>
      </c>
      <c r="H94" s="702" t="str">
        <f t="array" ref="H94">if(A90="","",XLOOKUP(A90,Bekasi!B:B,Bekasi!I:I,"Not Found",0,1))</f>
        <v/>
      </c>
      <c r="I94" s="703" t="str">
        <f>if(J94="","",SUMIFS(Bekasi!X:X,Bekasi!B:B,$A90,Bekasi!S:S,J94)/1000)</f>
        <v/>
      </c>
      <c r="J94" s="704" t="str">
        <f>IFERROR(__xludf.DUMMYFUNCTION("if(A90="""","""",unique(FILTER(Bekasi!S:S,Bekasi!B:B = A90)))"),"")</f>
        <v/>
      </c>
      <c r="K94" s="705" t="str">
        <f>if($AD94="","", HYPERLINK(Bek&amp;"C"&amp;MATCH($AC94,Bekasi!$B:$B,0),$AD94))</f>
        <v/>
      </c>
      <c r="L94" s="691" t="str">
        <f>if(J94="","",iferror(AVERAGEIFS(Bekasi!BG:BG,Bekasi!B:B,A90,Bekasi!S:S,J94),""))</f>
        <v/>
      </c>
      <c r="M94" s="691" t="str">
        <f>if(J94="","",iferror(AVERAGEIFS(Bekasi!BH:BH,Bekasi!B:B,A90,Bekasi!S:S,J94),""))</f>
        <v/>
      </c>
      <c r="N94" s="702" t="str">
        <f t="array" ref="N94">if(C94="","",XLOOKUP(C94,'Master Data'!$K:$K,'Master Data'!P:P,"Input In Master",0,1))</f>
        <v/>
      </c>
      <c r="O94" s="706" t="s">
        <v>719</v>
      </c>
      <c r="P94" s="707" t="str">
        <f t="array" ref="P94">if(A90="","",XLOOKUP(A90,Bekasi!B:B,Bekasi!AE:AF,"NA",0,1))</f>
        <v/>
      </c>
      <c r="Q94" s="707"/>
      <c r="R94" s="707" t="str">
        <f t="array" ref="R94">if(A90="","",XLOOKUP(A90,Bekasi!B:B,Bekasi!AG:AH,"NA",0,-1))</f>
        <v/>
      </c>
      <c r="S94" s="708"/>
      <c r="T94" s="707" t="str">
        <f t="array" ref="T94">if(A90="","",XLOOKUP(A90,Bekasi!B:B,Bekasi!AI:AL,"NA",0,1))</f>
        <v/>
      </c>
      <c r="U94" s="707"/>
      <c r="V94" s="707"/>
      <c r="W94" s="708"/>
      <c r="X94" s="737" t="str">
        <f>if(C94="","",IF(P95="",TODAY()-P94,P95-P94))</f>
        <v/>
      </c>
      <c r="Y94" s="710" t="str">
        <f>if(C94="","",IF(T95="",TODAY()-T94,T95-T94))</f>
        <v/>
      </c>
      <c r="Z94" s="711"/>
      <c r="AA94" s="30"/>
      <c r="AC94" s="655" t="str">
        <f>A90</f>
        <v/>
      </c>
      <c r="AD94" s="684" t="str">
        <f>IFERROR(__xludf.DUMMYFUNCTION("UNIQUE(FILTER(Bekasi!T:T,Bekasi!B:B=A90))"),"")</f>
        <v/>
      </c>
      <c r="AE94" s="30"/>
    </row>
    <row r="95" ht="30.0" customHeight="1">
      <c r="A95" s="746"/>
      <c r="B95" s="656"/>
      <c r="C95" s="656"/>
      <c r="D95" s="712"/>
      <c r="E95" s="712"/>
      <c r="F95" s="712"/>
      <c r="G95" s="712"/>
      <c r="H95" s="712"/>
      <c r="I95" s="713" t="str">
        <f>if(J95="","",SUMIFS(Bekasi!X:X,Bekasi!B:B,$A90,Bekasi!S:S,J95)/1000)</f>
        <v/>
      </c>
      <c r="J95" s="714"/>
      <c r="K95" s="715" t="str">
        <f>if($AD95="","", HYPERLINK(Bek&amp;"C"&amp;MATCH($AC95,Bekasi!$B:$B,0),$AD95))</f>
        <v/>
      </c>
      <c r="L95" s="716" t="str">
        <f>if(J95="","",iferror(AVERAGEIFS(Bekasi!BG:BG,Bekasi!B:B,A90,Bekasi!S:S,J95),""))</f>
        <v/>
      </c>
      <c r="M95" s="716" t="str">
        <f>if(J95="","",iferror(AVERAGEIFS(Bekasi!BH:BH,Bekasi!B:B,A90,Bekasi!S:S,J95),""))</f>
        <v/>
      </c>
      <c r="N95" s="712"/>
      <c r="O95" s="717" t="s">
        <v>720</v>
      </c>
      <c r="P95" s="718" t="str">
        <f t="array" ref="P95">if(A90="","",XLOOKUP(A90,Bekasi!B:B,Bekasi!AM:AN,"NA",0,1))</f>
        <v/>
      </c>
      <c r="Q95" s="718"/>
      <c r="R95" s="718" t="str">
        <f t="array" ref="R95">if(A90="","",XLOOKUP(A90,Bekasi!B:B,Bekasi!AO:AP,"NA",0,-1))</f>
        <v/>
      </c>
      <c r="S95" s="719"/>
      <c r="T95" s="718" t="str">
        <f t="array" ref="T95">if(A90="","",XLOOKUP(A90,Bekasi!B:B,Bekasi!AQ:AT,"NA",0,1))</f>
        <v/>
      </c>
      <c r="U95" s="718"/>
      <c r="V95" s="718"/>
      <c r="W95" s="719"/>
      <c r="X95" s="720"/>
      <c r="Y95" s="721"/>
      <c r="Z95" s="52"/>
      <c r="AA95" s="30"/>
      <c r="AC95" s="655" t="str">
        <f>AC94</f>
        <v/>
      </c>
      <c r="AD95" s="698" t="str">
        <f>IFERROR(__xludf.DUMMYFUNCTION("""COMPUTED_VALUE"""),"")</f>
        <v/>
      </c>
      <c r="AE95" s="30"/>
    </row>
    <row r="96" ht="76.5" customHeight="1">
      <c r="A96" s="757"/>
      <c r="B96" s="30"/>
      <c r="C96" s="757"/>
      <c r="D96" s="30"/>
      <c r="E96" s="30"/>
      <c r="F96" s="30"/>
      <c r="G96" s="30"/>
      <c r="H96" s="30"/>
      <c r="I96" s="774"/>
      <c r="J96" s="30"/>
      <c r="K96" s="775"/>
      <c r="L96" s="776"/>
      <c r="M96" s="776"/>
      <c r="N96" s="30"/>
      <c r="O96" s="30"/>
      <c r="P96" s="777"/>
      <c r="Q96" s="777"/>
      <c r="R96" s="777"/>
      <c r="S96" s="777"/>
      <c r="T96" s="777"/>
      <c r="U96" s="777"/>
      <c r="V96" s="777"/>
      <c r="W96" s="777"/>
      <c r="X96" s="778"/>
      <c r="Y96" s="779"/>
      <c r="Z96" s="30"/>
      <c r="AA96" s="30"/>
      <c r="AC96" s="655"/>
      <c r="AD96" s="655"/>
      <c r="AE96" s="30"/>
    </row>
    <row r="97">
      <c r="A97" s="757"/>
      <c r="B97" s="641" t="s">
        <v>703</v>
      </c>
      <c r="C97" s="642" t="s">
        <v>704</v>
      </c>
      <c r="D97" s="643" t="s">
        <v>705</v>
      </c>
      <c r="E97" s="644" t="s">
        <v>706</v>
      </c>
      <c r="F97" s="645" t="s">
        <v>4</v>
      </c>
      <c r="G97" s="646"/>
      <c r="H97" s="642" t="s">
        <v>12</v>
      </c>
      <c r="I97" s="780" t="s">
        <v>707</v>
      </c>
      <c r="J97" s="642" t="s">
        <v>708</v>
      </c>
      <c r="K97" s="648" t="s">
        <v>310</v>
      </c>
      <c r="L97" s="649" t="s">
        <v>709</v>
      </c>
      <c r="M97" s="649" t="s">
        <v>710</v>
      </c>
      <c r="N97" s="642" t="s">
        <v>711</v>
      </c>
      <c r="O97" s="650"/>
      <c r="P97" s="651" t="s">
        <v>712</v>
      </c>
      <c r="Q97" s="93"/>
      <c r="R97" s="93"/>
      <c r="S97" s="646"/>
      <c r="T97" s="652" t="s">
        <v>713</v>
      </c>
      <c r="U97" s="93"/>
      <c r="V97" s="93"/>
      <c r="W97" s="646"/>
      <c r="X97" s="759"/>
      <c r="Y97" s="760"/>
      <c r="Z97" s="654" t="s">
        <v>305</v>
      </c>
      <c r="AA97" s="30"/>
      <c r="AC97" s="655"/>
      <c r="AD97" s="655"/>
      <c r="AE97" s="30"/>
    </row>
    <row r="98">
      <c r="A98" s="757"/>
      <c r="B98" s="656"/>
      <c r="C98" s="657"/>
      <c r="D98" s="657"/>
      <c r="E98" s="657"/>
      <c r="F98" s="658"/>
      <c r="G98" s="659"/>
      <c r="H98" s="657"/>
      <c r="I98" s="657"/>
      <c r="J98" s="657"/>
      <c r="K98" s="657"/>
      <c r="L98" s="659"/>
      <c r="M98" s="659"/>
      <c r="N98" s="657"/>
      <c r="O98" s="660"/>
      <c r="P98" s="661" t="s">
        <v>715</v>
      </c>
      <c r="Q98" s="662" t="s">
        <v>362</v>
      </c>
      <c r="R98" s="662" t="s">
        <v>363</v>
      </c>
      <c r="S98" s="662" t="s">
        <v>716</v>
      </c>
      <c r="T98" s="662" t="s">
        <v>715</v>
      </c>
      <c r="U98" s="662" t="s">
        <v>362</v>
      </c>
      <c r="V98" s="662" t="s">
        <v>363</v>
      </c>
      <c r="W98" s="662" t="s">
        <v>716</v>
      </c>
      <c r="X98" s="761"/>
      <c r="Y98" s="762"/>
      <c r="Z98" s="52"/>
      <c r="AA98" s="30"/>
      <c r="AC98" s="655"/>
      <c r="AD98" s="655"/>
      <c r="AE98" s="30"/>
    </row>
    <row r="99">
      <c r="A99" s="757"/>
      <c r="B99" s="763" t="s">
        <v>732</v>
      </c>
      <c r="C99" s="93"/>
      <c r="D99" s="667"/>
      <c r="E99" s="93"/>
      <c r="F99" s="93"/>
      <c r="G99" s="93"/>
      <c r="H99" s="93"/>
      <c r="I99" s="93"/>
      <c r="J99" s="93"/>
      <c r="K99" s="93"/>
      <c r="L99" s="93"/>
      <c r="M99" s="93"/>
      <c r="N99" s="93"/>
      <c r="O99" s="93"/>
      <c r="P99" s="93"/>
      <c r="Q99" s="93"/>
      <c r="R99" s="93"/>
      <c r="S99" s="93"/>
      <c r="T99" s="93"/>
      <c r="U99" s="93"/>
      <c r="V99" s="93"/>
      <c r="W99" s="93"/>
      <c r="X99" s="93"/>
      <c r="Y99" s="93"/>
      <c r="Z99" s="94"/>
      <c r="AA99" s="30"/>
      <c r="AC99" s="655"/>
      <c r="AD99" s="655"/>
      <c r="AE99" s="30"/>
    </row>
    <row r="100" ht="30.0" customHeight="1">
      <c r="A100" s="764" t="str">
        <f>IFERROR(__xludf.DUMMYFUNCTION("iferror(unique(FILTER(Karawang!$B:$B,Karawang!$F:$F=""Next Shipment"")),"""")"),"K20")</f>
        <v>K20</v>
      </c>
      <c r="B100" s="781" t="s">
        <v>319</v>
      </c>
      <c r="C100" s="670" t="str">
        <f t="array" ref="C100">if(A100="","",XLOOKUP(A100,Karawang!B:B,Karawang!D:D,"Not Found",0,1))</f>
        <v>Luminor 5</v>
      </c>
      <c r="D100" s="671" t="str">
        <f t="array" ref="D100">if(A100="","",XLOOKUP(A100,Karawang!B:B,Karawang!R:R,"Not Found",0,1))</f>
        <v>CPO</v>
      </c>
      <c r="E100" s="672">
        <f>IFERROR(__xludf.DUMMYFUNCTION("if(A100="""","""",sum(FILTER(Karawang!X:X,Karawang!B:B = A100))/1000)"),4000.0)</f>
        <v>4000</v>
      </c>
      <c r="F100" s="671" t="str">
        <f t="array" ref="F100">if(A100="","",XLOOKUP(A100,Karawang!B:B,Karawang!Q:Q,"Not Found",0,1))</f>
        <v>FOB</v>
      </c>
      <c r="G100" s="673" t="str">
        <f t="array" ref="G100">if(A100="","",XLOOKUP(A100,Karawang!B:B,Karawang!H:H,"Not Found",0,1))</f>
        <v>T/C</v>
      </c>
      <c r="H100" s="673" t="str">
        <f t="array" ref="H100">if(A100="","",XLOOKUP(A100,Karawang!B:B,Karawang!I:I,"Not Found",0,1))</f>
        <v>Maxima</v>
      </c>
      <c r="I100" s="674">
        <f>if(J100="","",SUMIFS(Karawang!X:X,Karawang!B:B,$A100,Karawang!S:S,J100)/1000)</f>
        <v>4000</v>
      </c>
      <c r="J100" s="675" t="str">
        <f>IFERROR(__xludf.DUMMYFUNCTION("if(A100="""","""",unique(FILTER(Karawang!S:S,Karawang!B:B = A100)))"),"BGA")</f>
        <v>BGA</v>
      </c>
      <c r="K100" s="676" t="str">
        <f>if($AD100="","", HYPERLINK(Kar&amp;"C"&amp;MATCH($AC100,Karawang!$B:$B,0),$AD100))</f>
        <v>Kendawangan</v>
      </c>
      <c r="L100" s="677" t="str">
        <f>if(J100="","",iferror(AVERAGEIFS(Karawang!BG:BG,Karawang!B:B,A100,Karawang!S:S,J100),""))</f>
        <v/>
      </c>
      <c r="M100" s="677" t="str">
        <f>if(J100="","",iferror(AVERAGEIFS(Karawang!BH:BH,Karawang!B:B,A100,Karawang!S:S,J100),""))</f>
        <v/>
      </c>
      <c r="N100" s="673" t="str">
        <f t="array" ref="N100">if(C100="","",XLOOKUP(C100,'Master Data'!$K:$K,'Master Data'!P:P,"Input In Master",0,1))</f>
        <v>325 T/H</v>
      </c>
      <c r="O100" s="678" t="s">
        <v>719</v>
      </c>
      <c r="P100" s="679"/>
      <c r="Q100" s="679"/>
      <c r="R100" s="679"/>
      <c r="S100" s="680"/>
      <c r="T100" s="679"/>
      <c r="U100" s="679"/>
      <c r="V100" s="679"/>
      <c r="W100" s="680"/>
      <c r="X100" s="742"/>
      <c r="Y100" s="782"/>
      <c r="Z100" s="683" t="str">
        <f>IF(A100="","","Plan Disc Karawang")</f>
        <v>Plan Disc Karawang</v>
      </c>
      <c r="AA100" s="30"/>
      <c r="AC100" s="655" t="str">
        <f>A100</f>
        <v>K20</v>
      </c>
      <c r="AD100" s="684" t="str">
        <f>IFERROR(__xludf.DUMMYFUNCTION("UNIQUE(FILTER(Karawang!T:T,Karawang!B:B=A100))"),"Kendawangan")</f>
        <v>Kendawangan</v>
      </c>
      <c r="AE100" s="30"/>
    </row>
    <row r="101" ht="30.0" customHeight="1">
      <c r="A101" s="685"/>
      <c r="B101" s="783"/>
      <c r="C101" s="686"/>
      <c r="D101" s="687"/>
      <c r="E101" s="687"/>
      <c r="F101" s="687"/>
      <c r="G101" s="687"/>
      <c r="H101" s="687"/>
      <c r="I101" s="688" t="str">
        <f>if(J101="","",SUMIFS(Karawang!X:X,Karawang!B:B,$A100,Karawang!S:S,J101)/1000)</f>
        <v/>
      </c>
      <c r="J101" s="689"/>
      <c r="K101" s="690" t="str">
        <f>if($AD101="","", HYPERLINK(Kar&amp;"C"&amp;MATCH($AC101,Karawang!$B:$B,0),$AD101))</f>
        <v/>
      </c>
      <c r="L101" s="691" t="str">
        <f>if(J101="","",iferror(AVERAGEIFS(Karawang!BG:BG,Karawang!B:B,A100,Karawang!S:S,J101),""))</f>
        <v/>
      </c>
      <c r="M101" s="691" t="str">
        <f>if(J101="","",iferror(AVERAGEIFS(Karawang!BH:BH,Karawang!B:B,A100,Karawang!S:S,J101),""))</f>
        <v/>
      </c>
      <c r="N101" s="687"/>
      <c r="O101" s="692" t="s">
        <v>720</v>
      </c>
      <c r="P101" s="693"/>
      <c r="Q101" s="693"/>
      <c r="R101" s="693"/>
      <c r="S101" s="694"/>
      <c r="T101" s="693"/>
      <c r="U101" s="693"/>
      <c r="V101" s="693"/>
      <c r="W101" s="694"/>
      <c r="X101" s="695"/>
      <c r="Y101" s="697"/>
      <c r="Z101" s="697"/>
      <c r="AA101" s="30"/>
      <c r="AC101" s="655" t="str">
        <f>AC100</f>
        <v>K20</v>
      </c>
      <c r="AD101" s="698"/>
      <c r="AE101" s="30"/>
    </row>
    <row r="102" ht="30.0" customHeight="1">
      <c r="A102" s="685"/>
      <c r="B102" s="783"/>
      <c r="C102" s="699" t="str">
        <f t="array" ref="C102">if(A101="","",XLOOKUP(A101,Karawang!B:B,Karawang!D:D,"Not Found",0,1))</f>
        <v/>
      </c>
      <c r="D102" s="700" t="str">
        <f t="array" ref="D102">if(A101="","",XLOOKUP(A101,Karawang!B:B,Karawang!R:R,"Not Found",0,1))</f>
        <v/>
      </c>
      <c r="E102" s="701" t="str">
        <f>IFERROR(__xludf.DUMMYFUNCTION("if(A101="""","""",sum(FILTER(Karawang!X:X,Karawang!B:B = A101))/1000)"),"")</f>
        <v/>
      </c>
      <c r="F102" s="700" t="str">
        <f t="array" ref="F102">if(A101="","",XLOOKUP(A101,Karawang!B:B,Karawang!Q:Q,"Not Found",0,1))</f>
        <v/>
      </c>
      <c r="G102" s="702" t="str">
        <f t="array" ref="G102">if(A101="","",XLOOKUP(A101,Karawang!B:B,Karawang!H:H,"Not Found",0,1))</f>
        <v/>
      </c>
      <c r="H102" s="702" t="str">
        <f t="array" ref="H102">if(A101="","",XLOOKUP(A101,Karawang!B:B,Karawang!I:I,"Not Found",0,1))</f>
        <v/>
      </c>
      <c r="I102" s="703" t="str">
        <f>if(J102="","",SUMIFS(Karawang!X:X,Karawang!B:B,$A101,Karawang!S:S,J102)/1000)</f>
        <v/>
      </c>
      <c r="J102" s="704" t="str">
        <f>IFERROR(__xludf.DUMMYFUNCTION("if(A101="""","""",unique(FILTER(Karawang!S:S,Karawang!B:B = A101)))"),"")</f>
        <v/>
      </c>
      <c r="K102" s="705" t="str">
        <f>if($AD102="","", HYPERLINK(Kar&amp;"C"&amp;MATCH($AC102,Karawang!$B:$B,0),$AD102))</f>
        <v/>
      </c>
      <c r="L102" s="691" t="str">
        <f>if(J102="","",iferror(AVERAGEIFS(Karawang!BG:BG,Karawang!B:B,A101,Karawang!S:S,J102),""))</f>
        <v/>
      </c>
      <c r="M102" s="691" t="str">
        <f>if(J102="","",iferror(AVERAGEIFS(Karawang!BH:BH,Karawang!B:B,A101,Karawang!S:S,J102),""))</f>
        <v/>
      </c>
      <c r="N102" s="702" t="str">
        <f t="array" ref="N102">if(C102="","",XLOOKUP(C102,'Master Data'!$K:$K,'Master Data'!P:P,"Input In Master",0,1))</f>
        <v/>
      </c>
      <c r="O102" s="706" t="s">
        <v>719</v>
      </c>
      <c r="P102" s="707"/>
      <c r="Q102" s="707"/>
      <c r="R102" s="707"/>
      <c r="S102" s="708"/>
      <c r="T102" s="707"/>
      <c r="U102" s="707"/>
      <c r="V102" s="707"/>
      <c r="W102" s="708"/>
      <c r="X102" s="737"/>
      <c r="Y102" s="784"/>
      <c r="Z102" s="711"/>
      <c r="AA102" s="30"/>
      <c r="AC102" s="655" t="str">
        <f>A101</f>
        <v/>
      </c>
      <c r="AD102" s="684" t="str">
        <f>IFERROR(__xludf.DUMMYFUNCTION("UNIQUE(FILTER(Karawang!T:T,Karawang!B:B=A101))"),"")</f>
        <v/>
      </c>
      <c r="AE102" s="30"/>
    </row>
    <row r="103" ht="30.0" customHeight="1">
      <c r="A103" s="685"/>
      <c r="B103" s="783"/>
      <c r="C103" s="686"/>
      <c r="D103" s="687"/>
      <c r="E103" s="687"/>
      <c r="F103" s="687"/>
      <c r="G103" s="687"/>
      <c r="H103" s="687"/>
      <c r="I103" s="688" t="str">
        <f>if(J103="","",SUMIFS(Karawang!X:X,Karawang!B:B,$A101,Karawang!S:S,J103)/1000)</f>
        <v/>
      </c>
      <c r="J103" s="689"/>
      <c r="K103" s="690" t="str">
        <f>if($AD103="","", HYPERLINK(Kar&amp;"C"&amp;MATCH($AC103,Karawang!$B:$B,0),$AD103))</f>
        <v/>
      </c>
      <c r="L103" s="691" t="str">
        <f>if(J103="","",iferror(AVERAGEIFS(Karawang!BG:BG,Karawang!B:B,A101,Karawang!S:S,J103),""))</f>
        <v/>
      </c>
      <c r="M103" s="691" t="str">
        <f>if(J103="","",iferror(AVERAGEIFS(Karawang!BH:BH,Karawang!B:B,A101,Karawang!S:S,J103),""))</f>
        <v/>
      </c>
      <c r="N103" s="687"/>
      <c r="O103" s="692" t="s">
        <v>720</v>
      </c>
      <c r="P103" s="693"/>
      <c r="Q103" s="693"/>
      <c r="R103" s="693"/>
      <c r="S103" s="694"/>
      <c r="T103" s="693"/>
      <c r="U103" s="693"/>
      <c r="V103" s="693"/>
      <c r="W103" s="694"/>
      <c r="X103" s="695"/>
      <c r="Y103" s="697"/>
      <c r="Z103" s="697"/>
      <c r="AA103" s="30"/>
      <c r="AC103" s="655" t="str">
        <f>AC102</f>
        <v/>
      </c>
      <c r="AD103" s="698" t="str">
        <f>IFERROR(__xludf.DUMMYFUNCTION("""COMPUTED_VALUE"""),"")</f>
        <v/>
      </c>
      <c r="AE103" s="30"/>
    </row>
    <row r="104" ht="30.0" customHeight="1">
      <c r="A104" s="685"/>
      <c r="B104" s="783"/>
      <c r="C104" s="699" t="str">
        <f t="array" ref="C104">if(A102="","",XLOOKUP(A102,Karawang!B:B,Karawang!D:D,"Not Found",0,1))</f>
        <v/>
      </c>
      <c r="D104" s="700" t="str">
        <f t="array" ref="D104">if(A102="","",XLOOKUP(A102,Karawang!B:B,Karawang!R:R,"Not Found",0,1))</f>
        <v/>
      </c>
      <c r="E104" s="701" t="str">
        <f>IFERROR(__xludf.DUMMYFUNCTION("if(A102="""","""",sum(FILTER(Karawang!X:X,Karawang!B:B = A102))/1000)"),"")</f>
        <v/>
      </c>
      <c r="F104" s="700" t="str">
        <f t="array" ref="F104">if(A102="","",XLOOKUP(A102,Karawang!B:B,Karawang!Q:Q,"Not Found",0,1))</f>
        <v/>
      </c>
      <c r="G104" s="702" t="str">
        <f t="array" ref="G104">if(A102="","",XLOOKUP(A102,Karawang!B:B,Karawang!H:H,"Not Found",0,1))</f>
        <v/>
      </c>
      <c r="H104" s="702" t="str">
        <f t="array" ref="H104">if(A102="","",XLOOKUP(A102,Karawang!B:B,Karawang!I:I,"Not Found",0,1))</f>
        <v/>
      </c>
      <c r="I104" s="703" t="str">
        <f>if(J104="","",SUMIFS(Karawang!X:X,Karawang!B:B,$A102,Karawang!S:S,J104)/1000)</f>
        <v/>
      </c>
      <c r="J104" s="704" t="str">
        <f>IFERROR(__xludf.DUMMYFUNCTION("if(A102="""","""",unique(FILTER(Karawang!S:S,Karawang!B:B = A102)))"),"")</f>
        <v/>
      </c>
      <c r="K104" s="705" t="str">
        <f>if($AD104="","", HYPERLINK(Kar&amp;"C"&amp;MATCH($AC104,Karawang!$B:$B,0),$AD104))</f>
        <v/>
      </c>
      <c r="L104" s="691" t="str">
        <f>if(J104="","",iferror(AVERAGEIFS(Karawang!BG:BG,Karawang!B:B,A102,Karawang!S:S,J104),""))</f>
        <v/>
      </c>
      <c r="M104" s="691" t="str">
        <f>if(J104="","",iferror(AVERAGEIFS(Karawang!BH:BH,Karawang!B:B,A102,Karawang!S:S,J104),""))</f>
        <v/>
      </c>
      <c r="N104" s="702" t="str">
        <f t="array" ref="N104">if(C104="","",XLOOKUP(C104,'Master Data'!$K:$K,'Master Data'!P:P,"Input In Master",0,1))</f>
        <v/>
      </c>
      <c r="O104" s="706" t="s">
        <v>719</v>
      </c>
      <c r="P104" s="707"/>
      <c r="Q104" s="707"/>
      <c r="R104" s="707"/>
      <c r="S104" s="708"/>
      <c r="T104" s="707"/>
      <c r="U104" s="707"/>
      <c r="V104" s="707"/>
      <c r="W104" s="708"/>
      <c r="X104" s="737"/>
      <c r="Y104" s="784"/>
      <c r="Z104" s="711"/>
      <c r="AA104" s="30"/>
      <c r="AC104" s="655" t="str">
        <f>A102</f>
        <v/>
      </c>
      <c r="AD104" s="684" t="str">
        <f>IFERROR(__xludf.DUMMYFUNCTION("UNIQUE(FILTER(Karawang!T:T,Karawang!B:B=A102))"),"")</f>
        <v/>
      </c>
      <c r="AE104" s="30"/>
    </row>
    <row r="105" ht="30.0" customHeight="1">
      <c r="A105" s="685"/>
      <c r="B105" s="783"/>
      <c r="C105" s="686"/>
      <c r="D105" s="687"/>
      <c r="E105" s="687"/>
      <c r="F105" s="687"/>
      <c r="G105" s="687"/>
      <c r="H105" s="687"/>
      <c r="I105" s="688" t="str">
        <f>if(J105="","",SUMIFS(Karawang!X:X,Karawang!B:B,$A102,Karawang!S:S,J105)/1000)</f>
        <v/>
      </c>
      <c r="J105" s="689"/>
      <c r="K105" s="690" t="str">
        <f>if($AD105="","", HYPERLINK(Kar&amp;"C"&amp;MATCH($AC105,Karawang!$B:$B,0),$AD105))</f>
        <v/>
      </c>
      <c r="L105" s="691" t="str">
        <f>if(J105="","",iferror(AVERAGEIFS(Karawang!BG:BG,Karawang!B:B,A102,Karawang!S:S,J105),""))</f>
        <v/>
      </c>
      <c r="M105" s="691" t="str">
        <f>if(J105="","",iferror(AVERAGEIFS(Karawang!BH:BH,Karawang!B:B,A102,Karawang!S:S,J105),""))</f>
        <v/>
      </c>
      <c r="N105" s="687"/>
      <c r="O105" s="692" t="s">
        <v>720</v>
      </c>
      <c r="P105" s="693"/>
      <c r="Q105" s="693"/>
      <c r="R105" s="693"/>
      <c r="S105" s="694"/>
      <c r="T105" s="693"/>
      <c r="U105" s="693"/>
      <c r="V105" s="693"/>
      <c r="W105" s="694"/>
      <c r="X105" s="695"/>
      <c r="Y105" s="697"/>
      <c r="Z105" s="697"/>
      <c r="AA105" s="30"/>
      <c r="AC105" s="655" t="str">
        <f>AC104</f>
        <v/>
      </c>
      <c r="AD105" s="698" t="str">
        <f>IFERROR(__xludf.DUMMYFUNCTION("""COMPUTED_VALUE"""),"")</f>
        <v/>
      </c>
      <c r="AE105" s="30"/>
    </row>
    <row r="106" ht="30.0" customHeight="1">
      <c r="A106" s="685"/>
      <c r="B106" s="783"/>
      <c r="C106" s="699" t="str">
        <f t="array" ref="C106">if(A103="","",XLOOKUP(A103,Karawang!B:B,Karawang!D:D,"Not Found",0,1))</f>
        <v/>
      </c>
      <c r="D106" s="700" t="str">
        <f t="array" ref="D106">if(A103="","",XLOOKUP(A103,Karawang!B:B,Karawang!R:R,"Not Found",0,1))</f>
        <v/>
      </c>
      <c r="E106" s="701" t="str">
        <f>IFERROR(__xludf.DUMMYFUNCTION("if(A103="""","""",sum(FILTER(Karawang!X:X,Karawang!B:B = A103))/1000)"),"")</f>
        <v/>
      </c>
      <c r="F106" s="700" t="str">
        <f t="array" ref="F106">if(A103="","",XLOOKUP(A103,Karawang!B:B,Karawang!Q:Q,"Not Found",0,1))</f>
        <v/>
      </c>
      <c r="G106" s="702" t="str">
        <f t="array" ref="G106">if(A103="","",XLOOKUP(A103,Karawang!B:B,Karawang!H:H,"Not Found",0,1))</f>
        <v/>
      </c>
      <c r="H106" s="702" t="str">
        <f t="array" ref="H106">if(A103="","",XLOOKUP(A103,Karawang!B:B,Karawang!I:I,"Not Found",0,1))</f>
        <v/>
      </c>
      <c r="I106" s="703" t="str">
        <f>if(J106="","",SUMIFS(Karawang!X:X,Karawang!B:B,$A103,Karawang!S:S,J106)/1000)</f>
        <v/>
      </c>
      <c r="J106" s="704" t="str">
        <f>IFERROR(__xludf.DUMMYFUNCTION("if(A103="""","""",unique(FILTER(Karawang!S:S,Karawang!B:B = A103)))"),"")</f>
        <v/>
      </c>
      <c r="K106" s="705" t="str">
        <f>if($AD106="","", HYPERLINK(Kar&amp;"C"&amp;MATCH($AC106,Karawang!$B:$B,0),$AD106))</f>
        <v/>
      </c>
      <c r="L106" s="691" t="str">
        <f>if(J106="","",iferror(AVERAGEIFS(Karawang!BG:BG,Karawang!B:B,A103,Karawang!S:S,J106),""))</f>
        <v/>
      </c>
      <c r="M106" s="691" t="str">
        <f>if(J106="","",iferror(AVERAGEIFS(Karawang!BH:BH,Karawang!B:B,A103,Karawang!S:S,J106),""))</f>
        <v/>
      </c>
      <c r="N106" s="702" t="str">
        <f t="array" ref="N106">if(C106="","",XLOOKUP(C106,'Master Data'!$K:$K,'Master Data'!P:P,"Input In Master",0,1))</f>
        <v/>
      </c>
      <c r="O106" s="706" t="s">
        <v>719</v>
      </c>
      <c r="P106" s="707"/>
      <c r="Q106" s="707"/>
      <c r="R106" s="707"/>
      <c r="S106" s="708"/>
      <c r="T106" s="707"/>
      <c r="U106" s="707"/>
      <c r="V106" s="707"/>
      <c r="W106" s="708"/>
      <c r="X106" s="737"/>
      <c r="Y106" s="784"/>
      <c r="Z106" s="711"/>
      <c r="AA106" s="30"/>
      <c r="AC106" s="655" t="str">
        <f>A103</f>
        <v/>
      </c>
      <c r="AD106" s="684" t="str">
        <f>IFERROR(__xludf.DUMMYFUNCTION("UNIQUE(FILTER(Karawang!T:T,Karawang!B:B=A103))"),"")</f>
        <v/>
      </c>
      <c r="AE106" s="30"/>
    </row>
    <row r="107" ht="30.0" customHeight="1">
      <c r="A107" s="685"/>
      <c r="B107" s="783"/>
      <c r="C107" s="686"/>
      <c r="D107" s="687"/>
      <c r="E107" s="687"/>
      <c r="F107" s="687"/>
      <c r="G107" s="687"/>
      <c r="H107" s="687"/>
      <c r="I107" s="688" t="str">
        <f>if(J107="","",SUMIFS(Karawang!X:X,Karawang!B:B,$A103,Karawang!S:S,J107)/1000)</f>
        <v/>
      </c>
      <c r="J107" s="689"/>
      <c r="K107" s="690" t="str">
        <f>if($AD107="","", HYPERLINK(Kar&amp;"C"&amp;MATCH($AC107,Karawang!$B:$B,0),$AD107))</f>
        <v/>
      </c>
      <c r="L107" s="691" t="str">
        <f>if(J107="","",iferror(AVERAGEIFS(Karawang!BG:BG,Karawang!B:B,A103,Karawang!S:S,J107),""))</f>
        <v/>
      </c>
      <c r="M107" s="691" t="str">
        <f>if(J107="","",iferror(AVERAGEIFS(Karawang!BH:BH,Karawang!B:B,A103,Karawang!S:S,J107),""))</f>
        <v/>
      </c>
      <c r="N107" s="687"/>
      <c r="O107" s="692" t="s">
        <v>720</v>
      </c>
      <c r="P107" s="693"/>
      <c r="Q107" s="693"/>
      <c r="R107" s="693"/>
      <c r="S107" s="694"/>
      <c r="T107" s="693"/>
      <c r="U107" s="693"/>
      <c r="V107" s="693"/>
      <c r="W107" s="694"/>
      <c r="X107" s="695"/>
      <c r="Y107" s="697"/>
      <c r="Z107" s="697"/>
      <c r="AA107" s="30"/>
      <c r="AC107" s="655" t="str">
        <f>AC106</f>
        <v/>
      </c>
      <c r="AD107" s="698" t="str">
        <f>IFERROR(__xludf.DUMMYFUNCTION("""COMPUTED_VALUE"""),"")</f>
        <v/>
      </c>
      <c r="AE107" s="30"/>
    </row>
    <row r="108" ht="30.0" customHeight="1">
      <c r="A108" s="685"/>
      <c r="B108" s="783"/>
      <c r="C108" s="699" t="str">
        <f t="array" ref="C108">if(A104="","",XLOOKUP(A104,Karawang!B:B,Karawang!D:D,"Not Found",0,1))</f>
        <v/>
      </c>
      <c r="D108" s="700" t="str">
        <f t="array" ref="D108">if(A104="","",XLOOKUP(A104,Karawang!B:B,Karawang!R:R,"Not Found",0,1))</f>
        <v/>
      </c>
      <c r="E108" s="701" t="str">
        <f>IFERROR(__xludf.DUMMYFUNCTION("if(A104="""","""",sum(FILTER(Karawang!X:X,Karawang!B:B = A104))/1000)"),"")</f>
        <v/>
      </c>
      <c r="F108" s="700" t="str">
        <f t="array" ref="F108">if(A104="","",XLOOKUP(A104,Karawang!B:B,Karawang!Q:Q,"Not Found",0,1))</f>
        <v/>
      </c>
      <c r="G108" s="702" t="str">
        <f t="array" ref="G108">if(A104="","",XLOOKUP(A104,Karawang!B:B,Karawang!H:H,"Not Found",0,1))</f>
        <v/>
      </c>
      <c r="H108" s="702" t="str">
        <f t="array" ref="H108">if(A104="","",XLOOKUP(A104,Karawang!B:B,Karawang!I:I,"Not Found",0,1))</f>
        <v/>
      </c>
      <c r="I108" s="703" t="str">
        <f>if(J108="","",SUMIFS(Karawang!X:X,Karawang!B:B,$A104,Karawang!S:S,J108)/1000)</f>
        <v/>
      </c>
      <c r="J108" s="704" t="str">
        <f>IFERROR(__xludf.DUMMYFUNCTION("if(A104="""","""",unique(FILTER(Karawang!S:S,Karawang!B:B = A104)))"),"")</f>
        <v/>
      </c>
      <c r="K108" s="705" t="str">
        <f>if($AD108="","", HYPERLINK(Kar&amp;"C"&amp;MATCH($AC108,Karawang!$B:$B,0),$AD108))</f>
        <v/>
      </c>
      <c r="L108" s="691" t="str">
        <f>if(J108="","",iferror(AVERAGEIFS(Karawang!BG:BG,Karawang!B:B,A104,Karawang!S:S,J108),""))</f>
        <v/>
      </c>
      <c r="M108" s="691" t="str">
        <f>if(J108="","",iferror(AVERAGEIFS(Karawang!BH:BH,Karawang!B:B,A104,Karawang!S:S,J108),""))</f>
        <v/>
      </c>
      <c r="N108" s="702" t="str">
        <f t="array" ref="N108">if(C108="","",XLOOKUP(C108,'Master Data'!$K:$K,'Master Data'!P:P,"Input In Master",0,1))</f>
        <v/>
      </c>
      <c r="O108" s="706" t="s">
        <v>719</v>
      </c>
      <c r="P108" s="707"/>
      <c r="Q108" s="707"/>
      <c r="R108" s="707"/>
      <c r="S108" s="708"/>
      <c r="T108" s="707"/>
      <c r="U108" s="707"/>
      <c r="V108" s="707"/>
      <c r="W108" s="708"/>
      <c r="X108" s="737"/>
      <c r="Y108" s="784"/>
      <c r="Z108" s="711"/>
      <c r="AA108" s="30"/>
      <c r="AC108" s="655" t="str">
        <f>A104</f>
        <v/>
      </c>
      <c r="AD108" s="684" t="str">
        <f>IFERROR(__xludf.DUMMYFUNCTION("UNIQUE(FILTER(Karawang!T:T,Karawang!B:B=A104))"),"")</f>
        <v/>
      </c>
      <c r="AE108" s="30"/>
    </row>
    <row r="109" ht="30.0" customHeight="1">
      <c r="A109" s="685"/>
      <c r="B109" s="785"/>
      <c r="C109" s="656"/>
      <c r="D109" s="712"/>
      <c r="E109" s="712"/>
      <c r="F109" s="712"/>
      <c r="G109" s="712"/>
      <c r="H109" s="712"/>
      <c r="I109" s="713" t="str">
        <f>if(J109="","",SUMIFS(Karawang!X:X,Karawang!B:B,$A104,Karawang!S:S,J109)/1000)</f>
        <v/>
      </c>
      <c r="J109" s="714"/>
      <c r="K109" s="715" t="str">
        <f>if($AD109="","", HYPERLINK(Kar&amp;"C"&amp;MATCH($AC109,Karawang!$B:$B,0),$AD109))</f>
        <v/>
      </c>
      <c r="L109" s="716" t="str">
        <f>if(J109="","",iferror(AVERAGEIFS(Karawang!BG:BG,Karawang!B:B,A104,Karawang!S:S,J109),""))</f>
        <v/>
      </c>
      <c r="M109" s="716" t="str">
        <f>if(J109="","",iferror(AVERAGEIFS(Karawang!BH:BH,Karawang!B:B,A104,Karawang!S:S,J109),""))</f>
        <v/>
      </c>
      <c r="N109" s="712"/>
      <c r="O109" s="717" t="s">
        <v>720</v>
      </c>
      <c r="P109" s="718"/>
      <c r="Q109" s="718"/>
      <c r="R109" s="718"/>
      <c r="S109" s="719"/>
      <c r="T109" s="718"/>
      <c r="U109" s="718"/>
      <c r="V109" s="718"/>
      <c r="W109" s="719"/>
      <c r="X109" s="720"/>
      <c r="Y109" s="52"/>
      <c r="Z109" s="52"/>
      <c r="AA109" s="30"/>
      <c r="AC109" s="655" t="str">
        <f>AC108</f>
        <v/>
      </c>
      <c r="AD109" s="698" t="str">
        <f>IFERROR(__xludf.DUMMYFUNCTION("""COMPUTED_VALUE"""),"")</f>
        <v/>
      </c>
      <c r="AE109" s="30"/>
    </row>
    <row r="110" ht="30.0" customHeight="1">
      <c r="A110" s="764" t="str">
        <f>IFERROR(__xludf.DUMMYFUNCTION("iferror(unique(FILTER(Karawang!$B:$B,Karawang!$F:$F=""Sailing to Load Port"")),"""")"),"")</f>
        <v/>
      </c>
      <c r="B110" s="786" t="s">
        <v>492</v>
      </c>
      <c r="C110" s="722" t="str">
        <f t="array" ref="C110">if(A110="","",XLOOKUP(A110,Karawang!B:B,Karawang!D:D,"Not Found",0,1))</f>
        <v/>
      </c>
      <c r="D110" s="673" t="str">
        <f t="array" ref="D110">if(A110="","",XLOOKUP(A110,Karawang!B:B,Karawang!R:R,"Not Found",0,1))</f>
        <v/>
      </c>
      <c r="E110" s="723" t="str">
        <f>IFERROR(__xludf.DUMMYFUNCTION("if(A110="""","""",sum(FILTER(Karawang!X:X,Karawang!B:B = A110))/1000)"),"")</f>
        <v/>
      </c>
      <c r="F110" s="673" t="str">
        <f t="array" ref="F110">if(A110="","",XLOOKUP(A110,Karawang!B:B,Karawang!Q:Q,"Not Found",0,1))</f>
        <v/>
      </c>
      <c r="G110" s="673" t="str">
        <f t="array" ref="G110">if(A110="","",XLOOKUP(A110,Karawang!B:B,Karawang!H:H,"Not Found",0,1))</f>
        <v/>
      </c>
      <c r="H110" s="673" t="str">
        <f t="array" ref="H110">if(A110="","",XLOOKUP(A110,Karawang!B:B,Karawang!I:I,"Not Found",0,1))</f>
        <v/>
      </c>
      <c r="I110" s="674" t="str">
        <f>if(J110="","",SUMIFS(Karawang!X:X,Karawang!B:B,$A110,Karawang!S:S,J110)/1000)</f>
        <v/>
      </c>
      <c r="J110" s="675" t="str">
        <f>IFERROR(__xludf.DUMMYFUNCTION("if(A110="""","""",unique(FILTER(Karawang!S:S,Karawang!B:B = A110)))"),"")</f>
        <v/>
      </c>
      <c r="K110" s="676" t="str">
        <f>if($AD110="","", HYPERLINK(Kar&amp;"C"&amp;MATCH($AC110,Karawang!$B:$B,0),$AD110))</f>
        <v/>
      </c>
      <c r="L110" s="677" t="str">
        <f>if(J110="","",iferror(AVERAGEIFS(Karawang!BG:BG,Karawang!B:B,A110,Karawang!S:S,J110),""))</f>
        <v/>
      </c>
      <c r="M110" s="677" t="str">
        <f>if(J110="","",iferror(AVERAGEIFS(Karawang!BH:BH,Karawang!B:B,A110,Karawang!S:S,J110),""))</f>
        <v/>
      </c>
      <c r="N110" s="673" t="str">
        <f t="array" ref="N110">if(C110="","",XLOOKUP(C110,'Master Data'!$K:$K,'Master Data'!P:P,"Input In Master",0,1))</f>
        <v/>
      </c>
      <c r="O110" s="768" t="s">
        <v>719</v>
      </c>
      <c r="P110" s="679" t="str">
        <f t="array" ref="P110">if(A110="","",XLOOKUP(A110,Karawang!B:B,Karawang!AE:AF,"NA",0,1))</f>
        <v/>
      </c>
      <c r="Q110" s="679"/>
      <c r="R110" s="679" t="str">
        <f t="array" ref="R110">if(A110="","",XLOOKUP(A110,Karawang!B:B,Karawang!AG:AH,"NA",0,-1))</f>
        <v/>
      </c>
      <c r="S110" s="680"/>
      <c r="T110" s="679"/>
      <c r="U110" s="679"/>
      <c r="V110" s="679"/>
      <c r="W110" s="680"/>
      <c r="X110" s="681" t="str">
        <f>if(C110="","",IF(P111="",TODAY()-P110,P111-P110))</f>
        <v/>
      </c>
      <c r="Y110" s="682"/>
      <c r="Z110" s="727"/>
      <c r="AA110" s="30"/>
      <c r="AC110" s="655" t="str">
        <f>A110</f>
        <v/>
      </c>
      <c r="AD110" s="684" t="str">
        <f>IFERROR(__xludf.DUMMYFUNCTION("UNIQUE(FILTER(Karawang!T:T,Karawang!B:B=A110))"),"")</f>
        <v/>
      </c>
      <c r="AE110" s="30"/>
    </row>
    <row r="111" ht="30.0" customHeight="1">
      <c r="A111" s="685"/>
      <c r="B111" s="783"/>
      <c r="C111" s="686"/>
      <c r="D111" s="687"/>
      <c r="E111" s="687"/>
      <c r="F111" s="687"/>
      <c r="G111" s="687"/>
      <c r="H111" s="687"/>
      <c r="I111" s="703" t="str">
        <f>if(J111="","",SUMIFS(Karawang!X:X,Karawang!B:B,$A110,Karawang!S:S,J111)/1000)</f>
        <v/>
      </c>
      <c r="J111" s="704"/>
      <c r="K111" s="705" t="str">
        <f>if($AD111="","", HYPERLINK(Kar&amp;"C"&amp;MATCH($AC111,Karawang!$B:$B,0),$AD111))</f>
        <v/>
      </c>
      <c r="L111" s="691" t="str">
        <f>if(J111="","",iferror(AVERAGEIFS(Karawang!BG:BG,Karawang!B:B,A110,Karawang!S:S,J111),""))</f>
        <v/>
      </c>
      <c r="M111" s="691" t="str">
        <f>if(J111="","",iferror(AVERAGEIFS(Karawang!BH:BH,Karawang!B:B,A110,Karawang!S:S,J111),""))</f>
        <v/>
      </c>
      <c r="N111" s="687"/>
      <c r="O111" s="769" t="s">
        <v>720</v>
      </c>
      <c r="P111" s="693" t="str">
        <f t="array" ref="P111">if(A110="","",XLOOKUP(A110,Karawang!B:B,Karawang!AM:AN,"NA",0,1))</f>
        <v/>
      </c>
      <c r="Q111" s="693"/>
      <c r="R111" s="693" t="str">
        <f t="array" ref="R111">if(A110="","",XLOOKUP(A110,Karawang!B:B,Karawang!AO:AP,"NA",0,-1))</f>
        <v/>
      </c>
      <c r="S111" s="694"/>
      <c r="T111" s="693"/>
      <c r="U111" s="693"/>
      <c r="V111" s="693"/>
      <c r="W111" s="694"/>
      <c r="X111" s="695"/>
      <c r="Y111" s="696"/>
      <c r="Z111" s="697"/>
      <c r="AA111" s="30"/>
      <c r="AC111" s="655" t="str">
        <f>AC110</f>
        <v/>
      </c>
      <c r="AD111" s="684" t="str">
        <f>IFERROR(__xludf.DUMMYFUNCTION("""COMPUTED_VALUE"""),"")</f>
        <v/>
      </c>
      <c r="AE111" s="30"/>
    </row>
    <row r="112" ht="30.0" customHeight="1">
      <c r="A112" s="685"/>
      <c r="B112" s="783"/>
      <c r="C112" s="728" t="str">
        <f t="array" ref="C112">if(A111="","",XLOOKUP(A111,Karawang!B:B,Karawang!D:D,"Not Found",0,1))</f>
        <v/>
      </c>
      <c r="D112" s="702" t="str">
        <f t="array" ref="D112">if(A111="","",XLOOKUP(A111,Karawang!B:B,Karawang!R:R,"Not Found",0,1))</f>
        <v/>
      </c>
      <c r="E112" s="729" t="str">
        <f>IFERROR(__xludf.DUMMYFUNCTION("if(A111="""","""",sum(FILTER(Karawang!X:X,Karawang!B:B = A111))/1000)"),"")</f>
        <v/>
      </c>
      <c r="F112" s="702" t="str">
        <f t="array" ref="F112">if(A111="","",XLOOKUP(A111,Karawang!B:B,Karawang!Q:Q,"Not Found",0,1))</f>
        <v/>
      </c>
      <c r="G112" s="702" t="str">
        <f t="array" ref="G112">if(A111="","",XLOOKUP(A111,Karawang!B:B,Karawang!H:H,"Not Found",0,1))</f>
        <v/>
      </c>
      <c r="H112" s="702" t="str">
        <f t="array" ref="H112">if(A111="","",XLOOKUP(A111,Karawang!B:B,Karawang!I:I,"Not Found",0,1))</f>
        <v/>
      </c>
      <c r="I112" s="688" t="str">
        <f>if(J112="","",SUMIFS(Karawang!X:X,Karawang!B:B,$A111,Karawang!S:S,J112)/1000)</f>
        <v/>
      </c>
      <c r="J112" s="689" t="str">
        <f>IFERROR(__xludf.DUMMYFUNCTION("if(A111="""","""",unique(FILTER(Karawang!S:S,Karawang!B:B = A111)))"),"")</f>
        <v/>
      </c>
      <c r="K112" s="690" t="str">
        <f>if($AD112="","", HYPERLINK(Kar&amp;"C"&amp;MATCH($AC112,Karawang!$B:$B,0),$AD112))</f>
        <v/>
      </c>
      <c r="L112" s="691" t="str">
        <f>if(J112="","",iferror(AVERAGEIFS(Karawang!BG:BG,Karawang!B:B,A111,Karawang!S:S,J112),""))</f>
        <v/>
      </c>
      <c r="M112" s="691" t="str">
        <f>if(J112="","",iferror(AVERAGEIFS(Karawang!BH:BH,Karawang!B:B,A111,Karawang!S:S,J112),""))</f>
        <v/>
      </c>
      <c r="N112" s="702" t="str">
        <f t="array" ref="N112">if(C112="","",XLOOKUP(C112,'Master Data'!$K:$K,'Master Data'!P:P,"Input In Master",0,1))</f>
        <v/>
      </c>
      <c r="O112" s="770" t="s">
        <v>719</v>
      </c>
      <c r="P112" s="707" t="str">
        <f t="array" ref="P112">if(A111="","",XLOOKUP(A111,Karawang!B:B,Karawang!AE:AF,"NA",0,1))</f>
        <v/>
      </c>
      <c r="Q112" s="707"/>
      <c r="R112" s="707" t="str">
        <f t="array" ref="R112">if(A111="","",XLOOKUP(A111,Karawang!B:B,Karawang!AG:AH,"NA",0,-1))</f>
        <v/>
      </c>
      <c r="S112" s="708"/>
      <c r="T112" s="707"/>
      <c r="U112" s="707"/>
      <c r="V112" s="707"/>
      <c r="W112" s="708"/>
      <c r="X112" s="709" t="str">
        <f>if(C112="","",IF(P113="",TODAY()-P112,P113-P112))</f>
        <v/>
      </c>
      <c r="Y112" s="710"/>
      <c r="Z112" s="730"/>
      <c r="AA112" s="30"/>
      <c r="AC112" s="655" t="str">
        <f>A111</f>
        <v/>
      </c>
      <c r="AD112" s="698" t="str">
        <f>IFERROR(__xludf.DUMMYFUNCTION("UNIQUE(FILTER(Karawang!T:T,Karawang!B:B=A111))"),"")</f>
        <v/>
      </c>
      <c r="AE112" s="30"/>
    </row>
    <row r="113" ht="30.0" customHeight="1">
      <c r="A113" s="685"/>
      <c r="B113" s="783"/>
      <c r="C113" s="686"/>
      <c r="D113" s="687"/>
      <c r="E113" s="687"/>
      <c r="F113" s="687"/>
      <c r="G113" s="687"/>
      <c r="H113" s="687"/>
      <c r="I113" s="688" t="str">
        <f>if(J113="","",SUMIFS(Karawang!X:X,Karawang!B:B,$A111,Karawang!S:S,J113)/1000)</f>
        <v/>
      </c>
      <c r="J113" s="689"/>
      <c r="K113" s="690" t="str">
        <f>if($AD113="","", HYPERLINK(Kar&amp;"C"&amp;MATCH($AC113,Karawang!$B:$B,0),$AD113))</f>
        <v/>
      </c>
      <c r="L113" s="691" t="str">
        <f>if(J113="","",iferror(AVERAGEIFS(Karawang!BG:BG,Karawang!B:B,A111,Karawang!S:S,J113),""))</f>
        <v/>
      </c>
      <c r="M113" s="691" t="str">
        <f>if(J113="","",iferror(AVERAGEIFS(Karawang!BH:BH,Karawang!B:B,A111,Karawang!S:S,J113),""))</f>
        <v/>
      </c>
      <c r="N113" s="687"/>
      <c r="O113" s="769" t="s">
        <v>720</v>
      </c>
      <c r="P113" s="693" t="str">
        <f t="array" ref="P113">if(A111="","",XLOOKUP(A111,Karawang!B:B,Karawang!AM:AN,"NA",0,1))</f>
        <v/>
      </c>
      <c r="Q113" s="693"/>
      <c r="R113" s="693" t="str">
        <f t="array" ref="R113">if(A111="","",XLOOKUP(A111,Karawang!B:B,Karawang!AO:AP,"NA",0,-1))</f>
        <v/>
      </c>
      <c r="S113" s="694"/>
      <c r="T113" s="693"/>
      <c r="U113" s="693"/>
      <c r="V113" s="693"/>
      <c r="W113" s="694"/>
      <c r="X113" s="695"/>
      <c r="Y113" s="696"/>
      <c r="Z113" s="697"/>
      <c r="AA113" s="30"/>
      <c r="AC113" s="655" t="str">
        <f>AC112</f>
        <v/>
      </c>
      <c r="AD113" s="698" t="str">
        <f>IFERROR(__xludf.DUMMYFUNCTION("""COMPUTED_VALUE"""),"")</f>
        <v/>
      </c>
      <c r="AE113" s="30"/>
    </row>
    <row r="114" ht="30.0" customHeight="1">
      <c r="A114" s="685"/>
      <c r="B114" s="783"/>
      <c r="C114" s="728" t="str">
        <f t="array" ref="C114">if(A112="","",XLOOKUP(A112,Karawang!B:B,Karawang!D:D,"Not Found",0,1))</f>
        <v/>
      </c>
      <c r="D114" s="702" t="str">
        <f t="array" ref="D114">if(A112="","",XLOOKUP(A112,Karawang!B:B,Karawang!R:R,"Not Found",0,1))</f>
        <v/>
      </c>
      <c r="E114" s="729" t="str">
        <f>IFERROR(__xludf.DUMMYFUNCTION("if(A112="""","""",sum(FILTER(Karawang!X:X,Karawang!B:B = A112))/1000)"),"")</f>
        <v/>
      </c>
      <c r="F114" s="702" t="str">
        <f t="array" ref="F114">if(A112="","",XLOOKUP(A112,Karawang!B:B,Karawang!Q:Q,"Not Found",0,1))</f>
        <v/>
      </c>
      <c r="G114" s="702" t="str">
        <f t="array" ref="G114">if(A112="","",XLOOKUP(A112,Karawang!B:B,Karawang!H:H,"Not Found",0,1))</f>
        <v/>
      </c>
      <c r="H114" s="702" t="str">
        <f t="array" ref="H114">if(A112="","",XLOOKUP(A112,Karawang!B:B,Karawang!I:I,"Not Found",0,1))</f>
        <v/>
      </c>
      <c r="I114" s="688" t="str">
        <f>if(J114="","",SUMIFS(Karawang!X:X,Karawang!B:B,$A112,Karawang!S:S,J114)/1000)</f>
        <v/>
      </c>
      <c r="J114" s="689" t="str">
        <f>IFERROR(__xludf.DUMMYFUNCTION("if(A112="""","""",unique(FILTER(Karawang!S:S,Karawang!B:B = A112)))"),"")</f>
        <v/>
      </c>
      <c r="K114" s="690" t="str">
        <f>if($AD114="","", HYPERLINK(Kar&amp;"C"&amp;MATCH($AC114,Karawang!$B:$B,0),$AD114))</f>
        <v/>
      </c>
      <c r="L114" s="691" t="str">
        <f>if(J114="","",iferror(AVERAGEIFS(Karawang!BG:BG,Karawang!B:B,A112,Karawang!S:S,J114),""))</f>
        <v/>
      </c>
      <c r="M114" s="691" t="str">
        <f>if(J114="","",iferror(AVERAGEIFS(Karawang!BH:BH,Karawang!B:B,A112,Karawang!S:S,J114),""))</f>
        <v/>
      </c>
      <c r="N114" s="702" t="str">
        <f t="array" ref="N114">if(C114="","",XLOOKUP(C114,'Master Data'!$K:$K,'Master Data'!P:P,"Input In Master",0,1))</f>
        <v/>
      </c>
      <c r="O114" s="770" t="s">
        <v>719</v>
      </c>
      <c r="P114" s="707" t="str">
        <f t="array" ref="P114">if(A112="","",XLOOKUP(A112,Karawang!B:B,Karawang!AE:AF,"NA",0,1))</f>
        <v/>
      </c>
      <c r="Q114" s="707"/>
      <c r="R114" s="707" t="str">
        <f t="array" ref="R114">if(A112="","",XLOOKUP(A112,Karawang!B:B,Karawang!AG:AH,"NA",0,-1))</f>
        <v/>
      </c>
      <c r="S114" s="708"/>
      <c r="T114" s="707"/>
      <c r="U114" s="707"/>
      <c r="V114" s="707"/>
      <c r="W114" s="708"/>
      <c r="X114" s="709" t="str">
        <f>if(C114="","",IF(P115="",TODAY()-P114,P115-P114))</f>
        <v/>
      </c>
      <c r="Y114" s="710"/>
      <c r="Z114" s="730"/>
      <c r="AA114" s="30"/>
      <c r="AC114" s="655" t="str">
        <f>A112</f>
        <v/>
      </c>
      <c r="AD114" s="698" t="str">
        <f>IFERROR(__xludf.DUMMYFUNCTION("UNIQUE(FILTER(Karawang!T:T,Karawang!B:B=A112))"),"")</f>
        <v/>
      </c>
      <c r="AE114" s="30"/>
    </row>
    <row r="115" ht="30.0" customHeight="1">
      <c r="A115" s="685"/>
      <c r="B115" s="783"/>
      <c r="C115" s="686"/>
      <c r="D115" s="687"/>
      <c r="E115" s="687"/>
      <c r="F115" s="687"/>
      <c r="G115" s="687"/>
      <c r="H115" s="687"/>
      <c r="I115" s="688" t="str">
        <f>if(J115="","",SUMIFS(Karawang!X:X,Karawang!B:B,$A112,Karawang!S:S,J115)/1000)</f>
        <v/>
      </c>
      <c r="J115" s="689"/>
      <c r="K115" s="690" t="str">
        <f>if($AD115="","", HYPERLINK(Kar&amp;"C"&amp;MATCH($AC115,Karawang!$B:$B,0),$AD115))</f>
        <v/>
      </c>
      <c r="L115" s="691" t="str">
        <f>if(J115="","",iferror(AVERAGEIFS(Karawang!BG:BG,Karawang!B:B,A112,Karawang!S:S,J115),""))</f>
        <v/>
      </c>
      <c r="M115" s="691" t="str">
        <f>if(J115="","",iferror(AVERAGEIFS(Karawang!BH:BH,Karawang!B:B,A112,Karawang!S:S,J115),""))</f>
        <v/>
      </c>
      <c r="N115" s="687"/>
      <c r="O115" s="769" t="s">
        <v>720</v>
      </c>
      <c r="P115" s="693" t="str">
        <f t="array" ref="P115">if(A112="","",XLOOKUP(A112,Karawang!B:B,Karawang!AM:AN,"NA",0,1))</f>
        <v/>
      </c>
      <c r="Q115" s="693"/>
      <c r="R115" s="693" t="str">
        <f t="array" ref="R115">if(A112="","",XLOOKUP(A112,Karawang!B:B,Karawang!AO:AP,"NA",0,-1))</f>
        <v/>
      </c>
      <c r="S115" s="694"/>
      <c r="T115" s="693"/>
      <c r="U115" s="693"/>
      <c r="V115" s="693"/>
      <c r="W115" s="694"/>
      <c r="X115" s="695"/>
      <c r="Y115" s="696"/>
      <c r="Z115" s="697"/>
      <c r="AA115" s="30"/>
      <c r="AC115" s="655" t="str">
        <f>AC114</f>
        <v/>
      </c>
      <c r="AD115" s="698" t="str">
        <f>IFERROR(__xludf.DUMMYFUNCTION("""COMPUTED_VALUE"""),"")</f>
        <v/>
      </c>
      <c r="AE115" s="30"/>
    </row>
    <row r="116" ht="30.0" customHeight="1">
      <c r="A116" s="685"/>
      <c r="B116" s="783"/>
      <c r="C116" s="728" t="str">
        <f t="array" ref="C116">if(A113="","",XLOOKUP(A113,Karawang!B:B,Karawang!D:D,"Not Found",0,1))</f>
        <v/>
      </c>
      <c r="D116" s="702" t="str">
        <f t="array" ref="D116">if(A113="","",XLOOKUP(A113,Karawang!B:B,Karawang!R:R,"Not Found",0,1))</f>
        <v/>
      </c>
      <c r="E116" s="729" t="str">
        <f>IFERROR(__xludf.DUMMYFUNCTION("if(A113="""","""",sum(FILTER(Karawang!X:X,Karawang!B:B = A113))/1000)"),"")</f>
        <v/>
      </c>
      <c r="F116" s="702" t="str">
        <f t="array" ref="F116">if(A113="","",XLOOKUP(A113,Karawang!B:B,Karawang!Q:Q,"Not Found",0,1))</f>
        <v/>
      </c>
      <c r="G116" s="702" t="str">
        <f t="array" ref="G116">if(A113="","",XLOOKUP(A113,Karawang!B:B,Karawang!H:H,"Not Found",0,1))</f>
        <v/>
      </c>
      <c r="H116" s="702" t="str">
        <f t="array" ref="H116">if(A113="","",XLOOKUP(A113,Karawang!B:B,Karawang!I:I,"Not Found",0,1))</f>
        <v/>
      </c>
      <c r="I116" s="688" t="str">
        <f>if(J116="","",SUMIFS(Karawang!X:X,Karawang!B:B,$A113,Karawang!S:S,J116)/1000)</f>
        <v/>
      </c>
      <c r="J116" s="689" t="str">
        <f>IFERROR(__xludf.DUMMYFUNCTION("if(A113="""","""",unique(FILTER(Karawang!S:S,Karawang!B:B = A113)))"),"")</f>
        <v/>
      </c>
      <c r="K116" s="690" t="str">
        <f>if($AD116="","", HYPERLINK(Kar&amp;"C"&amp;MATCH($AC116,Karawang!$B:$B,0),$AD116))</f>
        <v/>
      </c>
      <c r="L116" s="691" t="str">
        <f>if(J116="","",iferror(AVERAGEIFS(Karawang!BG:BG,Karawang!B:B,A113,Karawang!S:S,J116),""))</f>
        <v/>
      </c>
      <c r="M116" s="691" t="str">
        <f>if(J116="","",iferror(AVERAGEIFS(Karawang!BH:BH,Karawang!B:B,A113,Karawang!S:S,J116),""))</f>
        <v/>
      </c>
      <c r="N116" s="702" t="str">
        <f t="array" ref="N116">if(C116="","",XLOOKUP(C116,'Master Data'!$K:$K,'Master Data'!P:P,"Input In Master",0,1))</f>
        <v/>
      </c>
      <c r="O116" s="770" t="s">
        <v>719</v>
      </c>
      <c r="P116" s="707" t="str">
        <f t="array" ref="P116">if(A113="","",XLOOKUP(A113,Karawang!B:B,Karawang!AE:AF,"NA",0,1))</f>
        <v/>
      </c>
      <c r="Q116" s="707"/>
      <c r="R116" s="707" t="str">
        <f t="array" ref="R116">if(A113="","",XLOOKUP(A113,Karawang!B:B,Karawang!AG:AH,"NA",0,-1))</f>
        <v/>
      </c>
      <c r="S116" s="708"/>
      <c r="T116" s="707"/>
      <c r="U116" s="707"/>
      <c r="V116" s="707"/>
      <c r="W116" s="708"/>
      <c r="X116" s="709" t="str">
        <f>if(C116="","",IF(P117="",TODAY()-P116,P117-P116))</f>
        <v/>
      </c>
      <c r="Y116" s="710"/>
      <c r="Z116" s="730"/>
      <c r="AA116" s="30"/>
      <c r="AC116" s="655" t="str">
        <f>A113</f>
        <v/>
      </c>
      <c r="AD116" s="698" t="str">
        <f>IFERROR(__xludf.DUMMYFUNCTION("UNIQUE(FILTER(Karawang!T:T,Karawang!B:B=A113))"),"")</f>
        <v/>
      </c>
      <c r="AE116" s="30"/>
    </row>
    <row r="117" ht="30.0" customHeight="1">
      <c r="A117" s="685"/>
      <c r="B117" s="783"/>
      <c r="C117" s="686"/>
      <c r="D117" s="687"/>
      <c r="E117" s="687"/>
      <c r="F117" s="687"/>
      <c r="G117" s="687"/>
      <c r="H117" s="687"/>
      <c r="I117" s="688" t="str">
        <f>if(J117="","",SUMIFS(Karawang!X:X,Karawang!B:B,$A113,Karawang!S:S,J117)/1000)</f>
        <v/>
      </c>
      <c r="J117" s="689"/>
      <c r="K117" s="690" t="str">
        <f>if($AD117="","", HYPERLINK(Kar&amp;"C"&amp;MATCH($AC117,Karawang!$B:$B,0),$AD117))</f>
        <v/>
      </c>
      <c r="L117" s="691" t="str">
        <f>if(J117="","",iferror(AVERAGEIFS(Karawang!BG:BG,Karawang!B:B,A113,Karawang!S:S,J117),""))</f>
        <v/>
      </c>
      <c r="M117" s="691" t="str">
        <f>if(J117="","",iferror(AVERAGEIFS(Karawang!BH:BH,Karawang!B:B,A113,Karawang!S:S,J117),""))</f>
        <v/>
      </c>
      <c r="N117" s="687"/>
      <c r="O117" s="769" t="s">
        <v>720</v>
      </c>
      <c r="P117" s="693" t="str">
        <f t="array" ref="P117">if(A113="","",XLOOKUP(A113,Karawang!B:B,Karawang!AM:AN,"NA",0,1))</f>
        <v/>
      </c>
      <c r="Q117" s="693"/>
      <c r="R117" s="693" t="str">
        <f t="array" ref="R117">if(A113="","",XLOOKUP(A113,Karawang!B:B,Karawang!AO:AP,"NA",0,-1))</f>
        <v/>
      </c>
      <c r="S117" s="694"/>
      <c r="T117" s="693"/>
      <c r="U117" s="693"/>
      <c r="V117" s="693"/>
      <c r="W117" s="694"/>
      <c r="X117" s="695"/>
      <c r="Y117" s="696"/>
      <c r="Z117" s="697"/>
      <c r="AA117" s="30"/>
      <c r="AC117" s="655" t="str">
        <f>AC116</f>
        <v/>
      </c>
      <c r="AD117" s="698" t="str">
        <f>IFERROR(__xludf.DUMMYFUNCTION("""COMPUTED_VALUE"""),"")</f>
        <v/>
      </c>
      <c r="AE117" s="30"/>
    </row>
    <row r="118" ht="30.0" customHeight="1">
      <c r="A118" s="685"/>
      <c r="B118" s="783"/>
      <c r="C118" s="728" t="str">
        <f t="array" ref="C118">if(A114="","",XLOOKUP(A114,Karawang!B:B,Karawang!D:D,"Not Found",0,1))</f>
        <v/>
      </c>
      <c r="D118" s="702" t="str">
        <f t="array" ref="D118">if(A114="","",XLOOKUP(A114,Karawang!B:B,Karawang!R:R,"Not Found",0,1))</f>
        <v/>
      </c>
      <c r="E118" s="729" t="str">
        <f>IFERROR(__xludf.DUMMYFUNCTION("if(A114="""","""",sum(FILTER(Karawang!X:X,Karawang!B:B = A114))/1000)"),"")</f>
        <v/>
      </c>
      <c r="F118" s="702" t="str">
        <f t="array" ref="F118">if(A114="","",XLOOKUP(A114,Karawang!B:B,Karawang!Q:Q,"Not Found",0,1))</f>
        <v/>
      </c>
      <c r="G118" s="702" t="str">
        <f t="array" ref="G118">if(A114="","",XLOOKUP(A114,Karawang!B:B,Karawang!H:H,"Not Found",0,1))</f>
        <v/>
      </c>
      <c r="H118" s="702" t="str">
        <f t="array" ref="H118">if(A114="","",XLOOKUP(A114,Karawang!B:B,Karawang!I:I,"Not Found",0,1))</f>
        <v/>
      </c>
      <c r="I118" s="688" t="str">
        <f>if(J118="","",SUMIFS(Karawang!X:X,Karawang!B:B,$A114,Karawang!S:S,J118)/1000)</f>
        <v/>
      </c>
      <c r="J118" s="689" t="str">
        <f>IFERROR(__xludf.DUMMYFUNCTION("if(A114="""","""",unique(FILTER(Karawang!S:S,Karawang!B:B = A114)))"),"")</f>
        <v/>
      </c>
      <c r="K118" s="690" t="str">
        <f>if($AD118="","", HYPERLINK(Kar&amp;"C"&amp;MATCH($AC118,Karawang!$B:$B,0),$AD118))</f>
        <v/>
      </c>
      <c r="L118" s="691" t="str">
        <f>if(J118="","",iferror(AVERAGEIFS(Karawang!BG:BG,Karawang!B:B,A114,Karawang!S:S,J118),""))</f>
        <v/>
      </c>
      <c r="M118" s="691" t="str">
        <f>if(J118="","",iferror(AVERAGEIFS(Karawang!BH:BH,Karawang!B:B,A114,Karawang!S:S,J118),""))</f>
        <v/>
      </c>
      <c r="N118" s="702" t="str">
        <f t="array" ref="N118">if(C118="","",XLOOKUP(C118,'Master Data'!$K:$K,'Master Data'!P:P,"Input In Master",0,1))</f>
        <v/>
      </c>
      <c r="O118" s="770" t="s">
        <v>719</v>
      </c>
      <c r="P118" s="707" t="str">
        <f t="array" ref="P118">if(A114="","",XLOOKUP(A114,Karawang!B:B,Karawang!AE:AF,"NA",0,1))</f>
        <v/>
      </c>
      <c r="Q118" s="707"/>
      <c r="R118" s="707" t="str">
        <f t="array" ref="R118">if(A114="","",XLOOKUP(A114,Karawang!B:B,Karawang!AG:AH,"NA",0,-1))</f>
        <v/>
      </c>
      <c r="S118" s="708"/>
      <c r="T118" s="707"/>
      <c r="U118" s="707"/>
      <c r="V118" s="707"/>
      <c r="W118" s="708"/>
      <c r="X118" s="709" t="str">
        <f>if(C118="","",IF(P119="",TODAY()-P118,P119-P118))</f>
        <v/>
      </c>
      <c r="Y118" s="710"/>
      <c r="Z118" s="730"/>
      <c r="AA118" s="30"/>
      <c r="AC118" s="655" t="str">
        <f>A114</f>
        <v/>
      </c>
      <c r="AD118" s="698" t="str">
        <f>IFERROR(__xludf.DUMMYFUNCTION("UNIQUE(FILTER(Karawang!T:T,Karawang!B:B=A114))"),"")</f>
        <v/>
      </c>
      <c r="AE118" s="30"/>
    </row>
    <row r="119" ht="30.0" customHeight="1">
      <c r="A119" s="685"/>
      <c r="B119" s="785"/>
      <c r="C119" s="656"/>
      <c r="D119" s="712"/>
      <c r="E119" s="712"/>
      <c r="F119" s="712"/>
      <c r="G119" s="712"/>
      <c r="H119" s="712"/>
      <c r="I119" s="713" t="str">
        <f>if(J119="","",SUMIFS(Karawang!X:X,Karawang!B:B,$A114,Karawang!S:S,J119)/1000)</f>
        <v/>
      </c>
      <c r="J119" s="714"/>
      <c r="K119" s="715" t="str">
        <f>if($AD119="","", HYPERLINK(Kar&amp;"C"&amp;MATCH($AC119,Karawang!$B:$B,0),$AD119))</f>
        <v/>
      </c>
      <c r="L119" s="716" t="str">
        <f>if(J119="","",iferror(AVERAGEIFS(Karawang!BG:BG,Karawang!B:B,A114,Karawang!S:S,J119),""))</f>
        <v/>
      </c>
      <c r="M119" s="716" t="str">
        <f>if(J119="","",iferror(AVERAGEIFS(Karawang!BH:BH,Karawang!B:B,A114,Karawang!S:S,J119),""))</f>
        <v/>
      </c>
      <c r="N119" s="712"/>
      <c r="O119" s="772" t="s">
        <v>720</v>
      </c>
      <c r="P119" s="718" t="str">
        <f t="array" ref="P119">if(A114="","",XLOOKUP(A114,Karawang!B:B,Karawang!AM:AN,"NA",0,1))</f>
        <v/>
      </c>
      <c r="Q119" s="718"/>
      <c r="R119" s="718" t="str">
        <f t="array" ref="R119">if(A114="","",XLOOKUP(A114,Karawang!B:B,Karawang!AO:AP,"NA",0,-1))</f>
        <v/>
      </c>
      <c r="S119" s="719"/>
      <c r="T119" s="718"/>
      <c r="U119" s="718"/>
      <c r="V119" s="718"/>
      <c r="W119" s="719"/>
      <c r="X119" s="720"/>
      <c r="Y119" s="721"/>
      <c r="Z119" s="52"/>
      <c r="AA119" s="30"/>
      <c r="AC119" s="655" t="str">
        <f>AC118</f>
        <v/>
      </c>
      <c r="AD119" s="698" t="str">
        <f>IFERROR(__xludf.DUMMYFUNCTION("""COMPUTED_VALUE"""),"")</f>
        <v/>
      </c>
      <c r="AE119" s="30"/>
    </row>
    <row r="120" ht="30.0" customHeight="1">
      <c r="A120" s="764" t="str">
        <f>IFERROR(__xludf.DUMMYFUNCTION("iferror(unique(FILTER(Karawang!$B:$B,Karawang!$F:$F=""At Load Port"")),"""")"),"K12")</f>
        <v>K12</v>
      </c>
      <c r="B120" s="786" t="s">
        <v>483</v>
      </c>
      <c r="C120" s="670" t="str">
        <f t="array" ref="C120">if(A120="","",XLOOKUP(A120,Karawang!B:B,Karawang!D:D,"Not Found",0,1))</f>
        <v>Luminor 9</v>
      </c>
      <c r="D120" s="673" t="str">
        <f t="array" ref="D120">if(A120="","",XLOOKUP(A120,Karawang!B:B,Karawang!R:R,"Not Found",0,1))</f>
        <v>CPO</v>
      </c>
      <c r="E120" s="723">
        <f>IFERROR(__xludf.DUMMYFUNCTION("if(A120="""","""",sum(FILTER(Karawang!X:X,Karawang!B:B = A120))/1000)"),2500.0)</f>
        <v>2500</v>
      </c>
      <c r="F120" s="673" t="str">
        <f t="array" ref="F120">if(A120="","",XLOOKUP(A120,Karawang!B:B,Karawang!Q:Q,"Not Found",0,1))</f>
        <v>FOB</v>
      </c>
      <c r="G120" s="673" t="str">
        <f t="array" ref="G120">if(A120="","",XLOOKUP(A120,Karawang!B:B,Karawang!H:H,"Not Found",0,1))</f>
        <v>T/C</v>
      </c>
      <c r="H120" s="673" t="str">
        <f t="array" ref="H120">if(A120="","",XLOOKUP(A120,Karawang!B:B,Karawang!I:I,"Not Found",0,1))</f>
        <v>Maxima</v>
      </c>
      <c r="I120" s="674">
        <f>if(J120="","",SUMIFS(Karawang!X:X,Karawang!B:B,$A120,Karawang!S:S,J120)/1000)</f>
        <v>1000</v>
      </c>
      <c r="J120" s="675" t="str">
        <f>IFERROR(__xludf.DUMMYFUNCTION("if(A120="""","""",unique(FILTER(Karawang!S:S,Karawang!B:B = A120)))"),"PTPN")</f>
        <v>PTPN</v>
      </c>
      <c r="K120" s="676" t="str">
        <f>if($AD120="","", HYPERLINK(Kar&amp;"C"&amp;MATCH($AC120,Karawang!$B:$B,0),$AD120))</f>
        <v>Jambi</v>
      </c>
      <c r="L120" s="677">
        <f>if(J120="","",iferror(AVERAGEIFS(Karawang!BG:BG,Karawang!B:B,A120,Karawang!S:S,J120),""))</f>
        <v>4.27</v>
      </c>
      <c r="M120" s="677">
        <f>if(J120="","",iferror(AVERAGEIFS(Karawang!BH:BH,Karawang!B:B,A120,Karawang!S:S,J120),""))</f>
        <v>0.21</v>
      </c>
      <c r="N120" s="673" t="str">
        <f t="array" ref="N120">if(C120="","",XLOOKUP(C120,'Master Data'!$K:$K,'Master Data'!P:P,"Input In Master",0,1))</f>
        <v/>
      </c>
      <c r="O120" s="678" t="s">
        <v>719</v>
      </c>
      <c r="P120" s="732">
        <f t="array" ref="P120:Q120">if(A120="","",XLOOKUP(A120,Karawang!B:B,Karawang!AE:AF,"NA",0,1))</f>
        <v>46048</v>
      </c>
      <c r="Q120" s="732">
        <v>46049.0</v>
      </c>
      <c r="R120" s="732">
        <f t="array" ref="R120:S120">if(A120="","",XLOOKUP(A120,Karawang!B:B,Karawang!AG:AH,"NA",0,-1))</f>
        <v>46062</v>
      </c>
      <c r="S120" s="733">
        <v>46063.0</v>
      </c>
      <c r="T120" s="732">
        <f t="array" ref="T120">if(A120="","",XLOOKUP(A120,Karawang!B:B,Karawang!AI:AI,"NA",0,1))</f>
        <v>46069</v>
      </c>
      <c r="U120" s="732"/>
      <c r="V120" s="732"/>
      <c r="W120" s="733"/>
      <c r="X120" s="742">
        <f>if(C120="","",IF(P121="",TODAY()-P120,P121-P120))</f>
        <v>4</v>
      </c>
      <c r="Y120" s="743"/>
      <c r="Z120" s="683" t="s">
        <v>733</v>
      </c>
      <c r="AA120" s="30"/>
      <c r="AC120" s="655" t="str">
        <f>A120</f>
        <v>K12</v>
      </c>
      <c r="AD120" s="684" t="str">
        <f>IFERROR(__xludf.DUMMYFUNCTION("UNIQUE(FILTER(Karawang!T:T,Karawang!B:B=A120))"),"Jambi")</f>
        <v>Jambi</v>
      </c>
      <c r="AE120" s="30"/>
    </row>
    <row r="121" ht="30.0" customHeight="1">
      <c r="A121" s="685" t="str">
        <f>IFERROR(__xludf.DUMMYFUNCTION("""COMPUTED_VALUE"""),"K16")</f>
        <v>K16</v>
      </c>
      <c r="B121" s="783"/>
      <c r="C121" s="686"/>
      <c r="D121" s="687"/>
      <c r="E121" s="687"/>
      <c r="F121" s="687"/>
      <c r="G121" s="687"/>
      <c r="H121" s="687"/>
      <c r="I121" s="688">
        <f>if(J121="","",SUMIFS(Karawang!X:X,Karawang!B:B,$A120,Karawang!S:S,J121)/1000)</f>
        <v>1500</v>
      </c>
      <c r="J121" s="689" t="str">
        <f>IFERROR(__xludf.DUMMYFUNCTION("""COMPUTED_VALUE"""),"KPN Corp")</f>
        <v>KPN Corp</v>
      </c>
      <c r="K121" s="690" t="str">
        <f>if($AD121="","", HYPERLINK(Kar&amp;"C"&amp;MATCH($AC121,Karawang!$B:$B,0),$AD121))</f>
        <v>Palembang</v>
      </c>
      <c r="L121" s="691" t="str">
        <f>if(J121="","",iferror(AVERAGEIFS(Karawang!BG:BG,Karawang!B:B,A120,Karawang!S:S,J121),""))</f>
        <v/>
      </c>
      <c r="M121" s="691" t="str">
        <f>if(J121="","",iferror(AVERAGEIFS(Karawang!BH:BH,Karawang!B:B,A120,Karawang!S:S,J121),""))</f>
        <v/>
      </c>
      <c r="N121" s="687"/>
      <c r="O121" s="692" t="s">
        <v>720</v>
      </c>
      <c r="P121" s="734">
        <f t="array" ref="P121:Q121">if(A120="","",XLOOKUP(A120,Karawang!B:B,Karawang!AM:AN,"NA",0,1))</f>
        <v>46052</v>
      </c>
      <c r="Q121" s="693">
        <v>46056.0</v>
      </c>
      <c r="R121" s="693" t="str">
        <f t="array" ref="R121:S121">if(A120="","",XLOOKUP(A120,Karawang!B:B,Karawang!AO:AP,"NA",0,-1))</f>
        <v/>
      </c>
      <c r="S121" s="694"/>
      <c r="T121" s="693" t="str">
        <f t="array" ref="T121:W121">if(A120="","",XLOOKUP(A120,Karawang!B:B,Karawang!AQ:AT,"NA",0,1))</f>
        <v/>
      </c>
      <c r="U121" s="693"/>
      <c r="V121" s="693"/>
      <c r="W121" s="694"/>
      <c r="X121" s="695"/>
      <c r="Y121" s="696"/>
      <c r="Z121" s="697"/>
      <c r="AA121" s="30"/>
      <c r="AC121" s="655" t="str">
        <f>AC120</f>
        <v>K12</v>
      </c>
      <c r="AD121" s="698" t="str">
        <f>IFERROR(__xludf.DUMMYFUNCTION("""COMPUTED_VALUE"""),"Palembang")</f>
        <v>Palembang</v>
      </c>
      <c r="AE121" s="30"/>
    </row>
    <row r="122" ht="30.0" customHeight="1">
      <c r="A122" s="685"/>
      <c r="B122" s="783"/>
      <c r="C122" s="699" t="str">
        <f t="array" ref="C122">if(A121="","",XLOOKUP(A121,Karawang!B:B,Karawang!D:D,"Not Found",0,1))</f>
        <v>SM Jaya 102</v>
      </c>
      <c r="D122" s="702" t="str">
        <f t="array" ref="D122">if(A121="","",XLOOKUP(A121,Karawang!B:B,Karawang!R:R,"Not Found",0,1))</f>
        <v>CPO</v>
      </c>
      <c r="E122" s="729">
        <f>IFERROR(__xludf.DUMMYFUNCTION("if(A121="""","""",sum(FILTER(Karawang!X:X,Karawang!B:B = A121))/1000)"),3500.0)</f>
        <v>3500</v>
      </c>
      <c r="F122" s="702" t="str">
        <f t="array" ref="F122">if(A121="","",XLOOKUP(A121,Karawang!B:B,Karawang!Q:Q,"Not Found",0,1))</f>
        <v>FOB</v>
      </c>
      <c r="G122" s="702" t="str">
        <f t="array" ref="G122">if(A121="","",XLOOKUP(A121,Karawang!B:B,Karawang!H:H,"Not Found",0,1))</f>
        <v>V/C</v>
      </c>
      <c r="H122" s="702" t="str">
        <f t="array" ref="H122">if(A121="","",XLOOKUP(A121,Karawang!B:B,Karawang!I:I,"Not Found",0,1))</f>
        <v>SUNN</v>
      </c>
      <c r="I122" s="703">
        <f>if(J122="","",SUMIFS(Karawang!X:X,Karawang!B:B,$A121,Karawang!S:S,J122)/1000)</f>
        <v>500</v>
      </c>
      <c r="J122" s="704" t="str">
        <f>IFERROR(__xludf.DUMMYFUNCTION("if(A121="""","""",unique(FILTER(Karawang!S:S,Karawang!B:B = A121)))"),"FAL")</f>
        <v>FAL</v>
      </c>
      <c r="K122" s="705" t="str">
        <f>if($AD122="","", HYPERLINK(Kar&amp;"C"&amp;MATCH($AC122,Karawang!$B:$B,0),$AD122))</f>
        <v>Sadai</v>
      </c>
      <c r="L122" s="691">
        <f>if(J122="","",iferror(AVERAGEIFS(Karawang!BG:BG,Karawang!B:B,A121,Karawang!S:S,J122),""))</f>
        <v>4.69</v>
      </c>
      <c r="M122" s="691">
        <f>if(J122="","",iferror(AVERAGEIFS(Karawang!BH:BH,Karawang!B:B,A121,Karawang!S:S,J122),""))</f>
        <v>0.23</v>
      </c>
      <c r="N122" s="702" t="str">
        <f t="array" ref="N122">if(C122="","",XLOOKUP(C122,'Master Data'!$K:$K,'Master Data'!P:P,"Input In Master",0,1))</f>
        <v/>
      </c>
      <c r="O122" s="706" t="s">
        <v>719</v>
      </c>
      <c r="P122" s="735">
        <f t="array" ref="P122:Q122">if(A121="","",XLOOKUP(A121,Karawang!B:B,Karawang!AE:AF,"NA",0,1))</f>
        <v>46052</v>
      </c>
      <c r="Q122" s="735">
        <v>46053.0</v>
      </c>
      <c r="R122" s="735">
        <f t="array" ref="R122:S122">if(A121="","",XLOOKUP(A121,Karawang!B:B,Karawang!AG:AH,"NA",0,-1))</f>
        <v>46059</v>
      </c>
      <c r="S122" s="736">
        <v>46060.0</v>
      </c>
      <c r="T122" s="735">
        <f t="array" ref="T122">if(A121="","",XLOOKUP(A121,Karawang!B:B,Karawang!AI:AI,"NA",0,1))</f>
        <v>46065</v>
      </c>
      <c r="U122" s="735"/>
      <c r="V122" s="735"/>
      <c r="W122" s="736"/>
      <c r="X122" s="737">
        <f>if(C122="","",IF(P123="",TODAY()-P122,P123-P122))</f>
        <v>1</v>
      </c>
      <c r="Y122" s="738"/>
      <c r="Z122" s="711" t="s">
        <v>734</v>
      </c>
      <c r="AA122" s="30"/>
      <c r="AC122" s="655" t="str">
        <f>A121</f>
        <v>K16</v>
      </c>
      <c r="AD122" s="684" t="str">
        <f>IFERROR(__xludf.DUMMYFUNCTION("UNIQUE(FILTER(Karawang!T:T,Karawang!B:B=A121))"),"Sadai")</f>
        <v>Sadai</v>
      </c>
      <c r="AE122" s="30"/>
    </row>
    <row r="123" ht="30.0" customHeight="1">
      <c r="A123" s="685"/>
      <c r="B123" s="783"/>
      <c r="C123" s="686"/>
      <c r="D123" s="687"/>
      <c r="E123" s="687"/>
      <c r="F123" s="687"/>
      <c r="G123" s="687"/>
      <c r="H123" s="687"/>
      <c r="I123" s="688">
        <f>if(J123="","",SUMIFS(Karawang!X:X,Karawang!B:B,$A121,Karawang!S:S,J123)/1000)</f>
        <v>3000</v>
      </c>
      <c r="J123" s="689" t="str">
        <f>IFERROR(__xludf.DUMMYFUNCTION("""COMPUTED_VALUE"""),"MAS")</f>
        <v>MAS</v>
      </c>
      <c r="K123" s="690" t="str">
        <f>if($AD123="","", HYPERLINK(Kar&amp;"C"&amp;MATCH($AC123,Karawang!$B:$B,0),$AD123))</f>
        <v>Pangkal Balam</v>
      </c>
      <c r="L123" s="691" t="str">
        <f>if(J123="","",iferror(AVERAGEIFS(Karawang!BG:BG,Karawang!B:B,A121,Karawang!S:S,J123),""))</f>
        <v/>
      </c>
      <c r="M123" s="691" t="str">
        <f>if(J123="","",iferror(AVERAGEIFS(Karawang!BH:BH,Karawang!B:B,A121,Karawang!S:S,J123),""))</f>
        <v/>
      </c>
      <c r="N123" s="687"/>
      <c r="O123" s="692" t="s">
        <v>720</v>
      </c>
      <c r="P123" s="734">
        <f t="array" ref="P123:Q123">if(A121="","",XLOOKUP(A121,Karawang!B:B,Karawang!AM:AN,"NA",0,1))</f>
        <v>46053</v>
      </c>
      <c r="Q123" s="693">
        <v>46055.0</v>
      </c>
      <c r="R123" s="693" t="str">
        <f t="array" ref="R123:S123">if(A121="","",XLOOKUP(A121,Karawang!B:B,Karawang!AO:AP,"NA",0,-1))</f>
        <v/>
      </c>
      <c r="S123" s="694"/>
      <c r="T123" s="693" t="str">
        <f t="array" ref="T123:W123">if(A121="","",XLOOKUP(A121,Karawang!B:B,Karawang!AQ:AT,"NA",0,1))</f>
        <v/>
      </c>
      <c r="U123" s="693"/>
      <c r="V123" s="693"/>
      <c r="W123" s="694"/>
      <c r="X123" s="695"/>
      <c r="Y123" s="696"/>
      <c r="Z123" s="697"/>
      <c r="AA123" s="30"/>
      <c r="AC123" s="655" t="str">
        <f>AC122</f>
        <v>K16</v>
      </c>
      <c r="AD123" s="698" t="str">
        <f>IFERROR(__xludf.DUMMYFUNCTION("""COMPUTED_VALUE"""),"Pangkal Balam")</f>
        <v>Pangkal Balam</v>
      </c>
      <c r="AE123" s="30"/>
    </row>
    <row r="124" ht="30.0" customHeight="1">
      <c r="A124" s="685"/>
      <c r="B124" s="783"/>
      <c r="C124" s="699" t="str">
        <f t="array" ref="C124">if(A122="","",XLOOKUP(A122,Karawang!B:B,Karawang!D:D,"Not Found",0,1))</f>
        <v/>
      </c>
      <c r="D124" s="702" t="str">
        <f t="array" ref="D124">if(A122="","",XLOOKUP(A122,Karawang!B:B,Karawang!R:R,"Not Found",0,1))</f>
        <v/>
      </c>
      <c r="E124" s="729" t="str">
        <f>IFERROR(__xludf.DUMMYFUNCTION("if(A122="""","""",sum(FILTER(Karawang!X:X,Karawang!B:B = A122))/1000)"),"")</f>
        <v/>
      </c>
      <c r="F124" s="702" t="str">
        <f t="array" ref="F124">if(A122="","",XLOOKUP(A122,Karawang!B:B,Karawang!Q:Q,"Not Found",0,1))</f>
        <v/>
      </c>
      <c r="G124" s="702" t="str">
        <f t="array" ref="G124">if(A122="","",XLOOKUP(A122,Karawang!B:B,Karawang!H:H,"Not Found",0,1))</f>
        <v/>
      </c>
      <c r="H124" s="702" t="str">
        <f t="array" ref="H124">if(A122="","",XLOOKUP(A122,Karawang!B:B,Karawang!I:I,"Not Found",0,1))</f>
        <v/>
      </c>
      <c r="I124" s="703" t="str">
        <f>if(J124="","",SUMIFS(Karawang!X:X,Karawang!B:B,$A122,Karawang!S:S,J124)/1000)</f>
        <v/>
      </c>
      <c r="J124" s="704" t="str">
        <f>IFERROR(__xludf.DUMMYFUNCTION("if(A122="""","""",unique(FILTER(Karawang!S:S,Karawang!B:B = A122)))"),"")</f>
        <v/>
      </c>
      <c r="K124" s="705" t="str">
        <f>if($AD124="","", HYPERLINK(Kar&amp;"C"&amp;MATCH($AC124,Karawang!$B:$B,0),$AD124))</f>
        <v/>
      </c>
      <c r="L124" s="691" t="str">
        <f>if(J124="","",iferror(AVERAGEIFS(Karawang!BG:BG,Karawang!B:B,A122,Karawang!S:S,J124),""))</f>
        <v/>
      </c>
      <c r="M124" s="691" t="str">
        <f>if(J124="","",iferror(AVERAGEIFS(Karawang!BH:BH,Karawang!B:B,A122,Karawang!S:S,J124),""))</f>
        <v/>
      </c>
      <c r="N124" s="702" t="str">
        <f t="array" ref="N124">if(C124="","",XLOOKUP(C124,'Master Data'!$K:$K,'Master Data'!P:P,"Input In Master",0,1))</f>
        <v/>
      </c>
      <c r="O124" s="706" t="s">
        <v>719</v>
      </c>
      <c r="P124" s="735" t="str">
        <f t="array" ref="P124">if(A122="","",XLOOKUP(A122,Karawang!B:B,Karawang!AE:AF,"NA",0,1))</f>
        <v/>
      </c>
      <c r="Q124" s="735"/>
      <c r="R124" s="735" t="str">
        <f t="array" ref="R124">if(A122="","",XLOOKUP(A122,Karawang!B:B,Karawang!AG:AH,"NA",0,-1))</f>
        <v/>
      </c>
      <c r="S124" s="736"/>
      <c r="T124" s="735" t="str">
        <f t="array" ref="T124">if(A122="","",XLOOKUP(A122,Karawang!B:B,Karawang!AI:AI,"NA",0,1))</f>
        <v/>
      </c>
      <c r="U124" s="735"/>
      <c r="V124" s="735"/>
      <c r="W124" s="736"/>
      <c r="X124" s="737" t="str">
        <f>if(C124="","",IF(P125="",TODAY()-P124,P125-P124))</f>
        <v/>
      </c>
      <c r="Y124" s="738"/>
      <c r="Z124" s="711" t="s">
        <v>735</v>
      </c>
      <c r="AA124" s="30"/>
      <c r="AC124" s="655" t="str">
        <f>A122</f>
        <v/>
      </c>
      <c r="AD124" s="684" t="str">
        <f>IFERROR(__xludf.DUMMYFUNCTION("UNIQUE(FILTER(Karawang!T:T,Karawang!B:B=A122))"),"")</f>
        <v/>
      </c>
      <c r="AE124" s="30"/>
    </row>
    <row r="125" ht="30.0" customHeight="1">
      <c r="A125" s="685"/>
      <c r="B125" s="783"/>
      <c r="C125" s="686"/>
      <c r="D125" s="687"/>
      <c r="E125" s="687"/>
      <c r="F125" s="687"/>
      <c r="G125" s="687"/>
      <c r="H125" s="687"/>
      <c r="I125" s="688" t="str">
        <f>if(J125="","",SUMIFS(Karawang!X:X,Karawang!B:B,$A122,Karawang!S:S,J125)/1000)</f>
        <v/>
      </c>
      <c r="J125" s="689"/>
      <c r="K125" s="690" t="str">
        <f>if($AD125="","", HYPERLINK(Kar&amp;"C"&amp;MATCH($AC125,Karawang!$B:$B,0),$AD125))</f>
        <v/>
      </c>
      <c r="L125" s="691" t="str">
        <f>if(J125="","",iferror(AVERAGEIFS(Karawang!BG:BG,Karawang!B:B,A122,Karawang!S:S,J125),""))</f>
        <v/>
      </c>
      <c r="M125" s="691" t="str">
        <f>if(J125="","",iferror(AVERAGEIFS(Karawang!BH:BH,Karawang!B:B,A122,Karawang!S:S,J125),""))</f>
        <v/>
      </c>
      <c r="N125" s="687"/>
      <c r="O125" s="692" t="s">
        <v>720</v>
      </c>
      <c r="P125" s="734" t="str">
        <f t="array" ref="P125">if(A122="","",XLOOKUP(A122,Karawang!B:B,Karawang!AM:AN,"NA",0,1))</f>
        <v/>
      </c>
      <c r="Q125" s="693"/>
      <c r="R125" s="693" t="str">
        <f t="array" ref="R125">if(A122="","",XLOOKUP(A122,Karawang!B:B,Karawang!AO:AP,"NA",0,-1))</f>
        <v/>
      </c>
      <c r="S125" s="694"/>
      <c r="T125" s="693" t="str">
        <f t="array" ref="T125">if(A122="","",XLOOKUP(A122,Karawang!B:B,Karawang!AQ:AT,"NA",0,1))</f>
        <v/>
      </c>
      <c r="U125" s="693"/>
      <c r="V125" s="693"/>
      <c r="W125" s="694"/>
      <c r="X125" s="695"/>
      <c r="Y125" s="696"/>
      <c r="Z125" s="697"/>
      <c r="AA125" s="30"/>
      <c r="AC125" s="655" t="str">
        <f>AC124</f>
        <v/>
      </c>
      <c r="AD125" s="698" t="str">
        <f>IFERROR(__xludf.DUMMYFUNCTION("""COMPUTED_VALUE"""),"")</f>
        <v/>
      </c>
      <c r="AE125" s="30"/>
    </row>
    <row r="126" ht="30.0" customHeight="1">
      <c r="A126" s="685"/>
      <c r="B126" s="783"/>
      <c r="C126" s="699" t="str">
        <f t="array" ref="C126">if(A123="","",XLOOKUP(A123,Karawang!B:B,Karawang!D:D,"Not Found",0,1))</f>
        <v/>
      </c>
      <c r="D126" s="702" t="str">
        <f t="array" ref="D126">if(A123="","",XLOOKUP(A123,Karawang!B:B,Karawang!R:R,"Not Found",0,1))</f>
        <v/>
      </c>
      <c r="E126" s="729" t="str">
        <f>IFERROR(__xludf.DUMMYFUNCTION("if(A123="""","""",sum(FILTER(Karawang!X:X,Karawang!B:B = A123))/1000)"),"")</f>
        <v/>
      </c>
      <c r="F126" s="702" t="str">
        <f t="array" ref="F126">if(A123="","",XLOOKUP(A123,Karawang!B:B,Karawang!Q:Q,"Not Found",0,1))</f>
        <v/>
      </c>
      <c r="G126" s="702" t="str">
        <f t="array" ref="G126">if(A123="","",XLOOKUP(A123,Karawang!B:B,Karawang!H:H,"Not Found",0,1))</f>
        <v/>
      </c>
      <c r="H126" s="702" t="str">
        <f t="array" ref="H126">if(A123="","",XLOOKUP(A123,Karawang!B:B,Karawang!I:I,"Not Found",0,1))</f>
        <v/>
      </c>
      <c r="I126" s="703" t="str">
        <f>if(J126="","",SUMIFS(Karawang!X:X,Karawang!B:B,$A123,Karawang!S:S,J126)/1000)</f>
        <v/>
      </c>
      <c r="J126" s="704" t="str">
        <f>IFERROR(__xludf.DUMMYFUNCTION("if(A123="""","""",unique(FILTER(Karawang!S:S,Karawang!B:B = A123)))"),"")</f>
        <v/>
      </c>
      <c r="K126" s="705" t="str">
        <f>if($AD126="","", HYPERLINK(Kar&amp;"C"&amp;MATCH($AC126,Karawang!$B:$B,0),$AD126))</f>
        <v/>
      </c>
      <c r="L126" s="691" t="str">
        <f>if(J126="","",iferror(AVERAGEIFS(Karawang!BG:BG,Karawang!B:B,A123,Karawang!S:S,J126),""))</f>
        <v/>
      </c>
      <c r="M126" s="691" t="str">
        <f>if(J126="","",iferror(AVERAGEIFS(Karawang!BH:BH,Karawang!B:B,A123,Karawang!S:S,J126),""))</f>
        <v/>
      </c>
      <c r="N126" s="702" t="str">
        <f t="array" ref="N126">if(C126="","",XLOOKUP(C126,'Master Data'!$K:$K,'Master Data'!P:P,"Input In Master",0,1))</f>
        <v/>
      </c>
      <c r="O126" s="706" t="s">
        <v>719</v>
      </c>
      <c r="P126" s="735" t="str">
        <f t="array" ref="P126">if(A123="","",XLOOKUP(A123,Karawang!B:B,Karawang!AE:AF,"NA",0,1))</f>
        <v/>
      </c>
      <c r="Q126" s="735"/>
      <c r="R126" s="735" t="str">
        <f t="array" ref="R126">if(A123="","",XLOOKUP(A123,Karawang!B:B,Karawang!AG:AH,"NA",0,-1))</f>
        <v/>
      </c>
      <c r="S126" s="736"/>
      <c r="T126" s="735" t="str">
        <f t="array" ref="T126">if(A123="","",XLOOKUP(A123,Karawang!B:B,Karawang!AI:AI,"NA",0,1))</f>
        <v/>
      </c>
      <c r="U126" s="735"/>
      <c r="V126" s="735"/>
      <c r="W126" s="736"/>
      <c r="X126" s="737" t="str">
        <f>if(C126="","",IF(P127="",TODAY()-P126,P127-P126))</f>
        <v/>
      </c>
      <c r="Y126" s="738"/>
      <c r="Z126" s="711"/>
      <c r="AA126" s="30"/>
      <c r="AC126" s="655" t="str">
        <f>A123</f>
        <v/>
      </c>
      <c r="AD126" s="684" t="str">
        <f>IFERROR(__xludf.DUMMYFUNCTION("UNIQUE(FILTER(Karawang!T:T,Karawang!B:B=A123))"),"")</f>
        <v/>
      </c>
      <c r="AE126" s="30"/>
    </row>
    <row r="127" ht="30.0" customHeight="1">
      <c r="A127" s="685"/>
      <c r="B127" s="783"/>
      <c r="C127" s="686"/>
      <c r="D127" s="687"/>
      <c r="E127" s="687"/>
      <c r="F127" s="687"/>
      <c r="G127" s="687"/>
      <c r="H127" s="687"/>
      <c r="I127" s="688" t="str">
        <f>if(J127="","",SUMIFS(Karawang!X:X,Karawang!B:B,$A123,Karawang!S:S,J127)/1000)</f>
        <v/>
      </c>
      <c r="J127" s="689"/>
      <c r="K127" s="690" t="str">
        <f>if($AD127="","", HYPERLINK(Kar&amp;"C"&amp;MATCH($AC127,Karawang!$B:$B,0),$AD127))</f>
        <v/>
      </c>
      <c r="L127" s="691" t="str">
        <f>if(J127="","",iferror(AVERAGEIFS(Karawang!BG:BG,Karawang!B:B,A123,Karawang!S:S,J127),""))</f>
        <v/>
      </c>
      <c r="M127" s="691" t="str">
        <f>if(J127="","",iferror(AVERAGEIFS(Karawang!BH:BH,Karawang!B:B,A123,Karawang!S:S,J127),""))</f>
        <v/>
      </c>
      <c r="N127" s="687"/>
      <c r="O127" s="692" t="s">
        <v>720</v>
      </c>
      <c r="P127" s="734" t="str">
        <f t="array" ref="P127">if(A123="","",XLOOKUP(A123,Karawang!B:B,Karawang!AM:AN,"NA",0,1))</f>
        <v/>
      </c>
      <c r="Q127" s="693"/>
      <c r="R127" s="693" t="str">
        <f t="array" ref="R127">if(A123="","",XLOOKUP(A123,Karawang!B:B,Karawang!AO:AP,"NA",0,-1))</f>
        <v/>
      </c>
      <c r="S127" s="694"/>
      <c r="T127" s="693" t="str">
        <f t="array" ref="T127">if(A123="","",XLOOKUP(A123,Karawang!B:B,Karawang!AQ:AT,"NA",0,1))</f>
        <v/>
      </c>
      <c r="U127" s="693"/>
      <c r="V127" s="693"/>
      <c r="W127" s="694"/>
      <c r="X127" s="695"/>
      <c r="Y127" s="696"/>
      <c r="Z127" s="697"/>
      <c r="AA127" s="30"/>
      <c r="AC127" s="655" t="str">
        <f>AC126</f>
        <v/>
      </c>
      <c r="AD127" s="698" t="str">
        <f>IFERROR(__xludf.DUMMYFUNCTION("""COMPUTED_VALUE"""),"")</f>
        <v/>
      </c>
      <c r="AE127" s="30"/>
    </row>
    <row r="128" ht="30.0" customHeight="1">
      <c r="A128" s="685"/>
      <c r="B128" s="783"/>
      <c r="C128" s="699" t="str">
        <f t="array" ref="C128">if(A124="","",XLOOKUP(A124,Karawang!B:B,Karawang!D:D,"Not Found",0,1))</f>
        <v/>
      </c>
      <c r="D128" s="702" t="str">
        <f t="array" ref="D128">if(A124="","",XLOOKUP(A124,Karawang!B:B,Karawang!R:R,"Not Found",0,1))</f>
        <v/>
      </c>
      <c r="E128" s="729" t="str">
        <f>IFERROR(__xludf.DUMMYFUNCTION("if(A124="""","""",sum(FILTER(Karawang!X:X,Karawang!B:B = A124))/1000)"),"")</f>
        <v/>
      </c>
      <c r="F128" s="702" t="str">
        <f t="array" ref="F128">if(A124="","",XLOOKUP(A124,Karawang!B:B,Karawang!Q:Q,"Not Found",0,1))</f>
        <v/>
      </c>
      <c r="G128" s="702" t="str">
        <f t="array" ref="G128">if(A124="","",XLOOKUP(A124,Karawang!B:B,Karawang!H:H,"Not Found",0,1))</f>
        <v/>
      </c>
      <c r="H128" s="702" t="str">
        <f t="array" ref="H128">if(A124="","",XLOOKUP(A124,Karawang!B:B,Karawang!I:I,"Not Found",0,1))</f>
        <v/>
      </c>
      <c r="I128" s="703" t="str">
        <f>if(J128="","",SUMIFS(Karawang!X:X,Karawang!B:B,$A124,Karawang!S:S,J128)/1000)</f>
        <v/>
      </c>
      <c r="J128" s="704" t="str">
        <f>IFERROR(__xludf.DUMMYFUNCTION("if(A124="""","""",unique(FILTER(Karawang!S:S,Karawang!B:B = A124)))"),"")</f>
        <v/>
      </c>
      <c r="K128" s="705" t="str">
        <f>if($AD128="","", HYPERLINK(Kar&amp;"C"&amp;MATCH($AC128,Karawang!$B:$B,0),$AD128))</f>
        <v/>
      </c>
      <c r="L128" s="691" t="str">
        <f>if(J128="","",iferror(AVERAGEIFS(Karawang!BG:BG,Karawang!B:B,A124,Karawang!S:S,J128),""))</f>
        <v/>
      </c>
      <c r="M128" s="691" t="str">
        <f>if(J128="","",iferror(AVERAGEIFS(Karawang!BH:BH,Karawang!B:B,A124,Karawang!S:S,J128),""))</f>
        <v/>
      </c>
      <c r="N128" s="702" t="str">
        <f t="array" ref="N128">if(C128="","",XLOOKUP(C128,'Master Data'!$K:$K,'Master Data'!P:P,"Input In Master",0,1))</f>
        <v/>
      </c>
      <c r="O128" s="706" t="s">
        <v>719</v>
      </c>
      <c r="P128" s="735" t="str">
        <f t="array" ref="P128">if(A124="","",XLOOKUP(A124,Karawang!B:B,Karawang!AE:AF,"NA",0,1))</f>
        <v/>
      </c>
      <c r="Q128" s="735"/>
      <c r="R128" s="735" t="str">
        <f t="array" ref="R128">if(A124="","",XLOOKUP(A124,Karawang!B:B,Karawang!AG:AH,"NA",0,-1))</f>
        <v/>
      </c>
      <c r="S128" s="736"/>
      <c r="T128" s="735" t="str">
        <f t="array" ref="T128">if(A124="","",XLOOKUP(A124,Karawang!B:B,Karawang!AI:AI,"NA",0,1))</f>
        <v/>
      </c>
      <c r="U128" s="735"/>
      <c r="V128" s="735"/>
      <c r="W128" s="736"/>
      <c r="X128" s="737" t="str">
        <f>if(C128="","",IF(P129="",TODAY()-P128,P129-P128))</f>
        <v/>
      </c>
      <c r="Y128" s="738"/>
      <c r="Z128" s="711"/>
      <c r="AA128" s="30"/>
      <c r="AC128" s="655" t="str">
        <f>A124</f>
        <v/>
      </c>
      <c r="AD128" s="684" t="str">
        <f>IFERROR(__xludf.DUMMYFUNCTION("UNIQUE(FILTER(Karawang!T:T,Karawang!B:B=A124))"),"")</f>
        <v/>
      </c>
      <c r="AE128" s="30"/>
    </row>
    <row r="129" ht="30.0" customHeight="1">
      <c r="A129" s="685"/>
      <c r="B129" s="785"/>
      <c r="C129" s="656"/>
      <c r="D129" s="712"/>
      <c r="E129" s="712"/>
      <c r="F129" s="712"/>
      <c r="G129" s="712"/>
      <c r="H129" s="712"/>
      <c r="I129" s="713" t="str">
        <f>if(J129="","",SUMIFS(Karawang!X:X,Karawang!B:B,$A124,Karawang!S:S,J129)/1000)</f>
        <v/>
      </c>
      <c r="J129" s="714"/>
      <c r="K129" s="715" t="str">
        <f>if($AD129="","", HYPERLINK(Kar&amp;"C"&amp;MATCH($AC129,Karawang!$B:$B,0),$AD129))</f>
        <v/>
      </c>
      <c r="L129" s="716" t="str">
        <f>if(J129="","",iferror(AVERAGEIFS(Karawang!BG:BG,Karawang!B:B,A124,Karawang!S:S,J129),""))</f>
        <v/>
      </c>
      <c r="M129" s="716" t="str">
        <f>if(J129="","",iferror(AVERAGEIFS(Karawang!BH:BH,Karawang!B:B,A124,Karawang!S:S,J129),""))</f>
        <v/>
      </c>
      <c r="N129" s="712"/>
      <c r="O129" s="717" t="s">
        <v>720</v>
      </c>
      <c r="P129" s="739" t="str">
        <f t="array" ref="P129">if(A124="","",XLOOKUP(A124,Karawang!B:B,Karawang!AM:AN,"NA",0,1))</f>
        <v/>
      </c>
      <c r="Q129" s="718"/>
      <c r="R129" s="718" t="str">
        <f t="array" ref="R129">if(A124="","",XLOOKUP(A124,Karawang!B:B,Karawang!AO:AP,"NA",0,-1))</f>
        <v/>
      </c>
      <c r="S129" s="719"/>
      <c r="T129" s="718" t="str">
        <f t="array" ref="T129">if(A124="","",XLOOKUP(A124,Karawang!B:B,Karawang!AQ:AT,"NA",0,1))</f>
        <v/>
      </c>
      <c r="U129" s="718"/>
      <c r="V129" s="718"/>
      <c r="W129" s="719"/>
      <c r="X129" s="720"/>
      <c r="Y129" s="721"/>
      <c r="Z129" s="52"/>
      <c r="AA129" s="30"/>
      <c r="AC129" s="655" t="str">
        <f>AC128</f>
        <v/>
      </c>
      <c r="AD129" s="698" t="str">
        <f>IFERROR(__xludf.DUMMYFUNCTION("""COMPUTED_VALUE"""),"")</f>
        <v/>
      </c>
      <c r="AE129" s="30"/>
    </row>
    <row r="130" ht="30.0" customHeight="1">
      <c r="A130" s="764" t="str">
        <f>IFERROR(__xludf.DUMMYFUNCTION("iferror(unique(FILTER(Karawang!$B:$B,Karawang!$F:$F=""Sailing to Disc Port"")),"""")"),"K14")</f>
        <v>K14</v>
      </c>
      <c r="B130" s="787" t="s">
        <v>464</v>
      </c>
      <c r="C130" s="741" t="str">
        <f t="array" ref="C130">if(A130="","",XLOOKUP(A130,Karawang!B:B,Karawang!D:D,"Not Found",0,1))</f>
        <v>As Glory 7</v>
      </c>
      <c r="D130" s="673" t="str">
        <f t="array" ref="D130">if(A130="","",XLOOKUP(A130,Karawang!B:B,Karawang!R:R,"Not Found",0,1))</f>
        <v>CPO</v>
      </c>
      <c r="E130" s="723">
        <f>IFERROR(__xludf.DUMMYFUNCTION("if(A130="""","""",sum(FILTER(Karawang!X:X,Karawang!B:B = A130))/1000)"),2500.0)</f>
        <v>2500</v>
      </c>
      <c r="F130" s="673" t="str">
        <f t="array" ref="F130">if(A130="","",XLOOKUP(A130,Karawang!B:B,Karawang!Q:Q,"Not Found",0,1))</f>
        <v>FOB</v>
      </c>
      <c r="G130" s="673" t="str">
        <f t="array" ref="G130">if(A130="","",XLOOKUP(A130,Karawang!B:B,Karawang!H:H,"Not Found",0,1))</f>
        <v>T/C</v>
      </c>
      <c r="H130" s="673" t="str">
        <f t="array" ref="H130">if(A130="","",XLOOKUP(A130,Karawang!B:B,Karawang!I:I,"Not Found",0,1))</f>
        <v>Maxima</v>
      </c>
      <c r="I130" s="724">
        <f>if(J130="","",SUMIFS(Karawang!X:X,Karawang!B:B,$A130,Karawang!S:S,J130)/1000)</f>
        <v>2500</v>
      </c>
      <c r="J130" s="725" t="str">
        <f>IFERROR(__xludf.DUMMYFUNCTION("if(A130="""","""",unique(FILTER(Karawang!S:S,Karawang!B:B = A130)))"),"MAS")</f>
        <v>MAS</v>
      </c>
      <c r="K130" s="726" t="str">
        <f>if($AD130="","", HYPERLINK(Kar&amp;"C"&amp;MATCH($AC130,Karawang!$B:$B,0),$AD130))</f>
        <v>Pangkal Balam</v>
      </c>
      <c r="L130" s="677">
        <f>if(J130="","",iferror(AVERAGEIFS(Karawang!BG:BG,Karawang!B:B,A130,Karawang!S:S,J130),""))</f>
        <v>4.2</v>
      </c>
      <c r="M130" s="677">
        <f>if(J130="","",iferror(AVERAGEIFS(Karawang!BH:BH,Karawang!B:B,A130,Karawang!S:S,J130),""))</f>
        <v>0.25</v>
      </c>
      <c r="N130" s="673" t="str">
        <f t="array" ref="N130">if(C130="","",XLOOKUP(C130,'Master Data'!$K:$K,'Master Data'!P:P,"Input In Master",0,1))</f>
        <v/>
      </c>
      <c r="O130" s="678" t="s">
        <v>719</v>
      </c>
      <c r="P130" s="679">
        <f t="array" ref="P130:Q130">if(A130="","",XLOOKUP(A130,Karawang!B:B,Karawang!AE:AF,"NA",0,1))</f>
        <v>46044</v>
      </c>
      <c r="Q130" s="679">
        <v>46045.0</v>
      </c>
      <c r="R130" s="679">
        <f t="array" ref="R130:S130">if(A130="","",XLOOKUP(A130,Karawang!B:B,Karawang!AG:AH,"NA",0,-1))</f>
        <v>46048</v>
      </c>
      <c r="S130" s="680">
        <v>46049.0</v>
      </c>
      <c r="T130" s="679">
        <f t="array" ref="T130">if(A130="","",XLOOKUP(A130,Karawang!B:B,Karawang!AI:AI,"NA",0,1))</f>
        <v>46054</v>
      </c>
      <c r="U130" s="679"/>
      <c r="V130" s="679"/>
      <c r="W130" s="680"/>
      <c r="X130" s="742">
        <f>if(C130="","",IF(P131="",TODAY()-P130,P131-P130))</f>
        <v>6</v>
      </c>
      <c r="Y130" s="743"/>
      <c r="Z130" s="683" t="s">
        <v>736</v>
      </c>
      <c r="AA130" s="30"/>
      <c r="AC130" s="655" t="str">
        <f>A130</f>
        <v>K14</v>
      </c>
      <c r="AD130" s="698" t="str">
        <f>IFERROR(__xludf.DUMMYFUNCTION("UNIQUE(FILTER(Karawang!T:T,Karawang!B:B=A130))"),"Pangkal Balam")</f>
        <v>Pangkal Balam</v>
      </c>
      <c r="AE130" s="30"/>
    </row>
    <row r="131" ht="30.0" customHeight="1">
      <c r="A131" s="744"/>
      <c r="B131" s="783"/>
      <c r="C131" s="686"/>
      <c r="D131" s="687"/>
      <c r="E131" s="687"/>
      <c r="F131" s="687"/>
      <c r="G131" s="687"/>
      <c r="H131" s="687"/>
      <c r="I131" s="688" t="str">
        <f>if(J131="","",SUMIFS(Karawang!X:X,Karawang!B:B,$A130,Karawang!S:S,J131)/1000)</f>
        <v/>
      </c>
      <c r="J131" s="704"/>
      <c r="K131" s="705" t="str">
        <f>if($AD131="","", HYPERLINK(Kar&amp;"C"&amp;MATCH($AC131,Karawang!$B:$B,0),$AD131))</f>
        <v/>
      </c>
      <c r="L131" s="691" t="str">
        <f>if(J131="","",iferror(AVERAGEIFS(Karawang!BG:BG,Karawang!B:B,A130,Karawang!S:S,J131),""))</f>
        <v/>
      </c>
      <c r="M131" s="691" t="str">
        <f>if(J131="","",iferror(AVERAGEIFS(Karawang!BH:BH,Karawang!B:B,A130,Karawang!S:S,J131),""))</f>
        <v/>
      </c>
      <c r="N131" s="687"/>
      <c r="O131" s="692" t="s">
        <v>720</v>
      </c>
      <c r="P131" s="693">
        <f t="array" ref="P131:Q131">if(A130="","",XLOOKUP(A130,Karawang!B:B,Karawang!AM:AN,"NA",0,1))</f>
        <v>46050</v>
      </c>
      <c r="Q131" s="693">
        <v>46051.0</v>
      </c>
      <c r="R131" s="693">
        <f t="array" ref="R131:S131">if(A130="","",XLOOKUP(A130,Karawang!B:B,Karawang!AO:AP,"NA",0,-1))</f>
        <v>46053</v>
      </c>
      <c r="S131" s="694">
        <v>46054.0</v>
      </c>
      <c r="T131" s="693" t="str">
        <f t="array" ref="T131:W131">if(A130="","",XLOOKUP(A130,Karawang!B:B,Karawang!AQ:AT,"NA",0,1))</f>
        <v/>
      </c>
      <c r="U131" s="693"/>
      <c r="V131" s="693"/>
      <c r="W131" s="694"/>
      <c r="X131" s="695"/>
      <c r="Y131" s="696"/>
      <c r="Z131" s="697"/>
      <c r="AA131" s="30"/>
      <c r="AC131" s="655" t="str">
        <f>AC130</f>
        <v>K14</v>
      </c>
      <c r="AD131" s="698"/>
      <c r="AE131" s="30"/>
    </row>
    <row r="132" ht="30.0" customHeight="1">
      <c r="A132" s="744"/>
      <c r="B132" s="783"/>
      <c r="C132" s="745" t="str">
        <f t="array" ref="C132">if(A131="","",XLOOKUP(A131,Karawang!B:B,Karawang!D:D,"Not Found",0,1))</f>
        <v/>
      </c>
      <c r="D132" s="702" t="str">
        <f t="array" ref="D132">if(A131="","",XLOOKUP(A131,Karawang!B:B,Karawang!R:R,"Not Found",0,1))</f>
        <v/>
      </c>
      <c r="E132" s="729" t="str">
        <f>IFERROR(__xludf.DUMMYFUNCTION("if(A131="""","""",sum(FILTER(Karawang!X:X,Karawang!B:B = A131))/1000)"),"")</f>
        <v/>
      </c>
      <c r="F132" s="702" t="str">
        <f t="array" ref="F132">if(A131="","",XLOOKUP(A131,Karawang!B:B,Karawang!Q:Q,"Not Found",0,1))</f>
        <v/>
      </c>
      <c r="G132" s="702" t="str">
        <f t="array" ref="G132">if(A131="","",XLOOKUP(A131,Karawang!B:B,Karawang!H:H,"Not Found",0,1))</f>
        <v/>
      </c>
      <c r="H132" s="702" t="str">
        <f t="array" ref="H132">if(A131="","",XLOOKUP(A131,Karawang!B:B,Karawang!I:I,"Not Found",0,1))</f>
        <v/>
      </c>
      <c r="I132" s="688" t="str">
        <f>if(J132="","",SUMIFS(Karawang!X:X,Karawang!B:B,$A131,Karawang!S:S,J132)/1000)</f>
        <v/>
      </c>
      <c r="J132" s="689" t="str">
        <f>IFERROR(__xludf.DUMMYFUNCTION("if(A131="""","""",unique(FILTER(Karawang!S:S,Karawang!B:B = A131)))"),"")</f>
        <v/>
      </c>
      <c r="K132" s="690" t="str">
        <f>if($AD132="","", HYPERLINK(Kar&amp;"C"&amp;MATCH($AC132,Karawang!$B:$B,0),$AD132))</f>
        <v/>
      </c>
      <c r="L132" s="691" t="str">
        <f>if(J132="","",iferror(AVERAGEIFS(Karawang!BG:BG,Karawang!B:B,A131,Karawang!S:S,J132),""))</f>
        <v/>
      </c>
      <c r="M132" s="691" t="str">
        <f>if(J132="","",iferror(AVERAGEIFS(Karawang!BH:BH,Karawang!B:B,A131,Karawang!S:S,J132),""))</f>
        <v/>
      </c>
      <c r="N132" s="702" t="str">
        <f t="array" ref="N132">if(C132="","",XLOOKUP(C132,'Master Data'!$K:$K,'Master Data'!P:P,"Input In Master",0,1))</f>
        <v/>
      </c>
      <c r="O132" s="706" t="s">
        <v>719</v>
      </c>
      <c r="P132" s="707" t="str">
        <f t="array" ref="P132">if(A131="","",XLOOKUP(A131,Karawang!B:B,Karawang!AE:AF,"NA",0,1))</f>
        <v/>
      </c>
      <c r="Q132" s="707"/>
      <c r="R132" s="707" t="str">
        <f t="array" ref="R132">if(A131="","",XLOOKUP(A131,Karawang!B:B,Karawang!AG:AH,"NA",0,-1))</f>
        <v/>
      </c>
      <c r="S132" s="708"/>
      <c r="T132" s="707" t="str">
        <f t="array" ref="T132">if(A131="","",XLOOKUP(A131,Karawang!B:B,Karawang!AI:AI,"NA",0,1))</f>
        <v/>
      </c>
      <c r="U132" s="707"/>
      <c r="V132" s="707"/>
      <c r="W132" s="708"/>
      <c r="X132" s="737" t="str">
        <f>if(C132="","",IF(P133="",TODAY()-P132,P133-P132))</f>
        <v/>
      </c>
      <c r="Y132" s="738"/>
      <c r="Z132" s="711" t="s">
        <v>737</v>
      </c>
      <c r="AA132" s="30"/>
      <c r="AC132" s="655" t="str">
        <f>A131</f>
        <v/>
      </c>
      <c r="AD132" s="698" t="str">
        <f>IFERROR(__xludf.DUMMYFUNCTION("UNIQUE(FILTER(Karawang!T:T,Karawang!B:B=A131))"),"")</f>
        <v/>
      </c>
      <c r="AE132" s="30"/>
    </row>
    <row r="133" ht="30.0" customHeight="1">
      <c r="A133" s="744"/>
      <c r="B133" s="783"/>
      <c r="C133" s="686"/>
      <c r="D133" s="687"/>
      <c r="E133" s="687"/>
      <c r="F133" s="687"/>
      <c r="G133" s="687"/>
      <c r="H133" s="687"/>
      <c r="I133" s="688" t="str">
        <f>if(J133="","",SUMIFS(Karawang!X:X,Karawang!B:B,$A131,Karawang!S:S,J133)/1000)</f>
        <v/>
      </c>
      <c r="J133" s="689"/>
      <c r="K133" s="690" t="str">
        <f>if($AD133="","", HYPERLINK(Kar&amp;"C"&amp;MATCH($AC133,Karawang!$B:$B,0),$AD133))</f>
        <v/>
      </c>
      <c r="L133" s="691" t="str">
        <f>if(J133="","",iferror(AVERAGEIFS(Karawang!BG:BG,Karawang!B:B,A131,Karawang!S:S,J133),""))</f>
        <v/>
      </c>
      <c r="M133" s="691" t="str">
        <f>if(J133="","",iferror(AVERAGEIFS(Karawang!BH:BH,Karawang!B:B,A131,Karawang!S:S,J133),""))</f>
        <v/>
      </c>
      <c r="N133" s="687"/>
      <c r="O133" s="692" t="s">
        <v>720</v>
      </c>
      <c r="P133" s="693" t="str">
        <f t="array" ref="P133">if(A131="","",XLOOKUP(A131,Karawang!B:B,Karawang!AM:AN,"NA",0,1))</f>
        <v/>
      </c>
      <c r="Q133" s="693"/>
      <c r="R133" s="693" t="str">
        <f t="array" ref="R133">if(A131="","",XLOOKUP(A131,Karawang!B:B,Karawang!AO:AP,"NA",0,-1))</f>
        <v/>
      </c>
      <c r="S133" s="694"/>
      <c r="T133" s="693" t="str">
        <f t="array" ref="T133">if(A131="","",XLOOKUP(A131,Karawang!B:B,Karawang!AQ:AT,"NA",0,1))</f>
        <v/>
      </c>
      <c r="U133" s="693"/>
      <c r="V133" s="693"/>
      <c r="W133" s="694"/>
      <c r="X133" s="695"/>
      <c r="Y133" s="696"/>
      <c r="Z133" s="697"/>
      <c r="AA133" s="30"/>
      <c r="AC133" s="655" t="str">
        <f>AC132</f>
        <v/>
      </c>
      <c r="AD133" s="698" t="str">
        <f>IFERROR(__xludf.DUMMYFUNCTION("""COMPUTED_VALUE"""),"")</f>
        <v/>
      </c>
      <c r="AE133" s="30"/>
    </row>
    <row r="134" ht="30.0" customHeight="1">
      <c r="A134" s="744"/>
      <c r="B134" s="783"/>
      <c r="C134" s="745" t="str">
        <f t="array" ref="C134">if(A132="","",XLOOKUP(A132,Karawang!B:B,Karawang!D:D,"Not Found",0,1))</f>
        <v/>
      </c>
      <c r="D134" s="702" t="str">
        <f t="array" ref="D134">if(A132="","",XLOOKUP(A132,Karawang!B:B,Karawang!R:R,"Not Found",0,1))</f>
        <v/>
      </c>
      <c r="E134" s="729" t="str">
        <f>IFERROR(__xludf.DUMMYFUNCTION("if(A132="""","""",sum(FILTER(Karawang!X:X,Karawang!B:B = A132))/1000)"),"")</f>
        <v/>
      </c>
      <c r="F134" s="702" t="str">
        <f t="array" ref="F134">if(A132="","",XLOOKUP(A132,Karawang!B:B,Karawang!Q:Q,"Not Found",0,1))</f>
        <v/>
      </c>
      <c r="G134" s="702" t="str">
        <f t="array" ref="G134">if(A132="","",XLOOKUP(A132,Karawang!B:B,Karawang!H:H,"Not Found",0,1))</f>
        <v/>
      </c>
      <c r="H134" s="702" t="str">
        <f t="array" ref="H134">if(A132="","",XLOOKUP(A132,Karawang!B:B,Karawang!I:I,"Not Found",0,1))</f>
        <v/>
      </c>
      <c r="I134" s="688" t="str">
        <f>if(J134="","",SUMIFS(Karawang!X:X,Karawang!B:B,$A132,Karawang!S:S,J134)/1000)</f>
        <v/>
      </c>
      <c r="J134" s="689" t="str">
        <f>IFERROR(__xludf.DUMMYFUNCTION("if(A132="""","""",unique(FILTER(Karawang!S:S,Karawang!B:B = A132)))"),"")</f>
        <v/>
      </c>
      <c r="K134" s="690" t="str">
        <f>if($AD134="","", HYPERLINK(Kar&amp;"C"&amp;MATCH($AC134,Karawang!$B:$B,0),$AD134))</f>
        <v/>
      </c>
      <c r="L134" s="691" t="str">
        <f>if(J134="","",iferror(AVERAGEIFS(Karawang!BG:BG,Karawang!B:B,A132,Karawang!S:S,J134),""))</f>
        <v/>
      </c>
      <c r="M134" s="691" t="str">
        <f>if(J134="","",iferror(AVERAGEIFS(Karawang!BH:BH,Karawang!B:B,A132,Karawang!S:S,J134),""))</f>
        <v/>
      </c>
      <c r="N134" s="702" t="str">
        <f t="array" ref="N134">if(C134="","",XLOOKUP(C134,'Master Data'!$K:$K,'Master Data'!P:P,"Input In Master",0,1))</f>
        <v/>
      </c>
      <c r="O134" s="706" t="s">
        <v>719</v>
      </c>
      <c r="P134" s="707" t="str">
        <f t="array" ref="P134">if(A132="","",XLOOKUP(A132,Karawang!B:B,Karawang!AE:AF,"NA",0,1))</f>
        <v/>
      </c>
      <c r="Q134" s="707"/>
      <c r="R134" s="707" t="str">
        <f t="array" ref="R134">if(A132="","",XLOOKUP(A132,Karawang!B:B,Karawang!AG:AH,"NA",0,-1))</f>
        <v/>
      </c>
      <c r="S134" s="708"/>
      <c r="T134" s="707" t="str">
        <f t="array" ref="T134">if(A132="","",XLOOKUP(A132,Karawang!B:B,Karawang!AI:AI,"NA",0,1))</f>
        <v/>
      </c>
      <c r="U134" s="707"/>
      <c r="V134" s="707"/>
      <c r="W134" s="708"/>
      <c r="X134" s="737" t="str">
        <f>if(C134="","",IF(P135="",TODAY()-P134,P135-P134))</f>
        <v/>
      </c>
      <c r="Y134" s="738"/>
      <c r="Z134" s="711" t="s">
        <v>738</v>
      </c>
      <c r="AA134" s="30"/>
      <c r="AC134" s="655" t="str">
        <f>A132</f>
        <v/>
      </c>
      <c r="AD134" s="698" t="str">
        <f>IFERROR(__xludf.DUMMYFUNCTION("UNIQUE(FILTER(Karawang!T:T,Karawang!B:B=A132))"),"")</f>
        <v/>
      </c>
      <c r="AE134" s="30"/>
    </row>
    <row r="135" ht="30.0" customHeight="1">
      <c r="A135" s="744"/>
      <c r="B135" s="783"/>
      <c r="C135" s="686"/>
      <c r="D135" s="687"/>
      <c r="E135" s="687"/>
      <c r="F135" s="687"/>
      <c r="G135" s="687"/>
      <c r="H135" s="687"/>
      <c r="I135" s="688" t="str">
        <f>if(J135="","",SUMIFS(Karawang!X:X,Karawang!B:B,$A132,Karawang!S:S,J135)/1000)</f>
        <v/>
      </c>
      <c r="J135" s="689"/>
      <c r="K135" s="690" t="str">
        <f>if($AD135="","", HYPERLINK(Kar&amp;"C"&amp;MATCH($AC135,Karawang!$B:$B,0),$AD135))</f>
        <v/>
      </c>
      <c r="L135" s="691" t="str">
        <f>if(J135="","",iferror(AVERAGEIFS(Karawang!BG:BG,Karawang!B:B,A132,Karawang!S:S,J135),""))</f>
        <v/>
      </c>
      <c r="M135" s="691" t="str">
        <f>if(J135="","",iferror(AVERAGEIFS(Karawang!BH:BH,Karawang!B:B,A132,Karawang!S:S,J135),""))</f>
        <v/>
      </c>
      <c r="N135" s="687"/>
      <c r="O135" s="692" t="s">
        <v>720</v>
      </c>
      <c r="P135" s="693" t="str">
        <f t="array" ref="P135">if(A132="","",XLOOKUP(A132,Karawang!B:B,Karawang!AM:AN,"NA",0,1))</f>
        <v/>
      </c>
      <c r="Q135" s="693"/>
      <c r="R135" s="693" t="str">
        <f t="array" ref="R135">if(A132="","",XLOOKUP(A132,Karawang!B:B,Karawang!AO:AP,"NA",0,-1))</f>
        <v/>
      </c>
      <c r="S135" s="694"/>
      <c r="T135" s="693" t="str">
        <f t="array" ref="T135">if(A132="","",XLOOKUP(A132,Karawang!B:B,Karawang!AQ:AT,"NA",0,1))</f>
        <v/>
      </c>
      <c r="U135" s="693"/>
      <c r="V135" s="693"/>
      <c r="W135" s="694"/>
      <c r="X135" s="695"/>
      <c r="Y135" s="696"/>
      <c r="Z135" s="697"/>
      <c r="AA135" s="30"/>
      <c r="AC135" s="655" t="str">
        <f>AC134</f>
        <v/>
      </c>
      <c r="AD135" s="698" t="str">
        <f>IFERROR(__xludf.DUMMYFUNCTION("""COMPUTED_VALUE"""),"")</f>
        <v/>
      </c>
      <c r="AE135" s="30"/>
    </row>
    <row r="136" ht="30.0" customHeight="1">
      <c r="A136" s="744"/>
      <c r="B136" s="783"/>
      <c r="C136" s="745" t="str">
        <f t="array" ref="C136">if(A133="","",XLOOKUP(A133,Karawang!B:B,Karawang!D:D,"Not Found",0,1))</f>
        <v/>
      </c>
      <c r="D136" s="702" t="str">
        <f t="array" ref="D136">if(A133="","",XLOOKUP(A133,Karawang!B:B,Karawang!R:R,"Not Found",0,1))</f>
        <v/>
      </c>
      <c r="E136" s="729" t="str">
        <f>IFERROR(__xludf.DUMMYFUNCTION("if(A133="""","""",sum(FILTER(Karawang!X:X,Karawang!B:B = A133))/1000)"),"")</f>
        <v/>
      </c>
      <c r="F136" s="702" t="str">
        <f t="array" ref="F136">if(A133="","",XLOOKUP(A133,Karawang!B:B,Karawang!Q:Q,"Not Found",0,1))</f>
        <v/>
      </c>
      <c r="G136" s="702" t="str">
        <f t="array" ref="G136">if(A133="","",XLOOKUP(A133,Karawang!B:B,Karawang!H:H,"Not Found",0,1))</f>
        <v/>
      </c>
      <c r="H136" s="702" t="str">
        <f t="array" ref="H136">if(A133="","",XLOOKUP(A133,Karawang!B:B,Karawang!I:I,"Not Found",0,1))</f>
        <v/>
      </c>
      <c r="I136" s="688" t="str">
        <f>if(J136="","",SUMIFS(Karawang!X:X,Karawang!B:B,$A133,Karawang!S:S,J136)/1000)</f>
        <v/>
      </c>
      <c r="J136" s="689" t="str">
        <f>IFERROR(__xludf.DUMMYFUNCTION("if(A133="""","""",unique(FILTER(Karawang!S:S,Karawang!B:B = A133)))"),"")</f>
        <v/>
      </c>
      <c r="K136" s="690" t="str">
        <f>if($AD136="","", HYPERLINK(Kar&amp;"C"&amp;MATCH($AC136,Karawang!$B:$B,0),$AD136))</f>
        <v/>
      </c>
      <c r="L136" s="691" t="str">
        <f>if(J136="","",iferror(AVERAGEIFS(Karawang!BG:BG,Karawang!B:B,A133,Karawang!S:S,J136),""))</f>
        <v/>
      </c>
      <c r="M136" s="691" t="str">
        <f>if(J136="","",iferror(AVERAGEIFS(Karawang!BH:BH,Karawang!B:B,A133,Karawang!S:S,J136),""))</f>
        <v/>
      </c>
      <c r="N136" s="702" t="str">
        <f t="array" ref="N136">if(C136="","",XLOOKUP(C136,'Master Data'!$K:$K,'Master Data'!P:P,"Input In Master",0,1))</f>
        <v/>
      </c>
      <c r="O136" s="706" t="s">
        <v>719</v>
      </c>
      <c r="P136" s="707" t="str">
        <f t="array" ref="P136">if(A133="","",XLOOKUP(A133,Karawang!B:B,Karawang!AE:AF,"NA",0,1))</f>
        <v/>
      </c>
      <c r="Q136" s="707"/>
      <c r="R136" s="707" t="str">
        <f t="array" ref="R136">if(A133="","",XLOOKUP(A133,Karawang!B:B,Karawang!AG:AH,"NA",0,-1))</f>
        <v/>
      </c>
      <c r="S136" s="708"/>
      <c r="T136" s="707" t="str">
        <f t="array" ref="T136">if(A133="","",XLOOKUP(A133,Karawang!B:B,Karawang!AI:AI,"NA",0,1))</f>
        <v/>
      </c>
      <c r="U136" s="707"/>
      <c r="V136" s="707"/>
      <c r="W136" s="708"/>
      <c r="X136" s="737" t="str">
        <f>if(C136="","",IF(P137="",TODAY()-P136,P137-P136))</f>
        <v/>
      </c>
      <c r="Y136" s="738"/>
      <c r="Z136" s="711"/>
      <c r="AA136" s="30"/>
      <c r="AC136" s="655" t="str">
        <f>A133</f>
        <v/>
      </c>
      <c r="AD136" s="698" t="str">
        <f>IFERROR(__xludf.DUMMYFUNCTION("UNIQUE(FILTER(Karawang!T:T,Karawang!B:B=A133))"),"")</f>
        <v/>
      </c>
      <c r="AE136" s="30"/>
    </row>
    <row r="137" ht="30.0" customHeight="1">
      <c r="A137" s="744"/>
      <c r="B137" s="783"/>
      <c r="C137" s="686"/>
      <c r="D137" s="687"/>
      <c r="E137" s="687"/>
      <c r="F137" s="687"/>
      <c r="G137" s="687"/>
      <c r="H137" s="687"/>
      <c r="I137" s="688" t="str">
        <f>if(J137="","",SUMIFS(Karawang!X:X,Karawang!B:B,$A133,Karawang!S:S,J137)/1000)</f>
        <v/>
      </c>
      <c r="J137" s="689"/>
      <c r="K137" s="690" t="str">
        <f>if($AD137="","", HYPERLINK(Kar&amp;"C"&amp;MATCH($AC137,Karawang!$B:$B,0),$AD137))</f>
        <v/>
      </c>
      <c r="L137" s="691" t="str">
        <f>if(J137="","",iferror(AVERAGEIFS(Karawang!BG:BG,Karawang!B:B,A133,Karawang!S:S,J137),""))</f>
        <v/>
      </c>
      <c r="M137" s="691" t="str">
        <f>if(J137="","",iferror(AVERAGEIFS(Karawang!BH:BH,Karawang!B:B,A133,Karawang!S:S,J137),""))</f>
        <v/>
      </c>
      <c r="N137" s="687"/>
      <c r="O137" s="692" t="s">
        <v>720</v>
      </c>
      <c r="P137" s="693" t="str">
        <f t="array" ref="P137">if(A133="","",XLOOKUP(A133,Karawang!B:B,Karawang!AM:AN,"NA",0,1))</f>
        <v/>
      </c>
      <c r="Q137" s="693"/>
      <c r="R137" s="693" t="str">
        <f t="array" ref="R137">if(A133="","",XLOOKUP(A133,Karawang!B:B,Karawang!AO:AP,"NA",0,-1))</f>
        <v/>
      </c>
      <c r="S137" s="694"/>
      <c r="T137" s="693" t="str">
        <f t="array" ref="T137">if(A133="","",XLOOKUP(A133,Karawang!B:B,Karawang!AQ:AT,"NA",0,1))</f>
        <v/>
      </c>
      <c r="U137" s="693"/>
      <c r="V137" s="693"/>
      <c r="W137" s="694"/>
      <c r="X137" s="695"/>
      <c r="Y137" s="696"/>
      <c r="Z137" s="697"/>
      <c r="AA137" s="30"/>
      <c r="AC137" s="655" t="str">
        <f>AC136</f>
        <v/>
      </c>
      <c r="AD137" s="698" t="str">
        <f>IFERROR(__xludf.DUMMYFUNCTION("""COMPUTED_VALUE"""),"")</f>
        <v/>
      </c>
      <c r="AE137" s="30"/>
    </row>
    <row r="138" ht="30.0" customHeight="1">
      <c r="A138" s="744"/>
      <c r="B138" s="783"/>
      <c r="C138" s="745" t="str">
        <f t="array" ref="C138">if(A134="","",XLOOKUP(A134,Karawang!B:B,Karawang!D:D,"Not Found",0,1))</f>
        <v/>
      </c>
      <c r="D138" s="702" t="str">
        <f t="array" ref="D138">if(A134="","",XLOOKUP(A134,Karawang!B:B,Karawang!R:R,"Not Found",0,1))</f>
        <v/>
      </c>
      <c r="E138" s="729" t="str">
        <f>IFERROR(__xludf.DUMMYFUNCTION("if(A134="""","""",sum(FILTER(Karawang!X:X,Karawang!B:B = A134))/1000)"),"")</f>
        <v/>
      </c>
      <c r="F138" s="702" t="str">
        <f t="array" ref="F138">if(A134="","",XLOOKUP(A134,Karawang!B:B,Karawang!Q:Q,"Not Found",0,1))</f>
        <v/>
      </c>
      <c r="G138" s="702" t="str">
        <f t="array" ref="G138">if(A134="","",XLOOKUP(A134,Karawang!B:B,Karawang!H:H,"Not Found",0,1))</f>
        <v/>
      </c>
      <c r="H138" s="702" t="str">
        <f t="array" ref="H138">if(A134="","",XLOOKUP(A134,Karawang!B:B,Karawang!I:I,"Not Found",0,1))</f>
        <v/>
      </c>
      <c r="I138" s="688" t="str">
        <f>if(J138="","",SUMIFS(Karawang!X:X,Karawang!B:B,$A134,Karawang!S:S,J138)/1000)</f>
        <v/>
      </c>
      <c r="J138" s="689" t="str">
        <f>IFERROR(__xludf.DUMMYFUNCTION("if(A134="""","""",unique(FILTER(Karawang!S:S,Karawang!B:B = A134)))"),"")</f>
        <v/>
      </c>
      <c r="K138" s="690" t="str">
        <f>if($AD138="","", HYPERLINK(Kar&amp;"C"&amp;MATCH($AC138,Karawang!$B:$B,0),$AD138))</f>
        <v/>
      </c>
      <c r="L138" s="691" t="str">
        <f>if(J138="","",iferror(AVERAGEIFS(Karawang!BG:BG,Karawang!B:B,A134,Karawang!S:S,J138),""))</f>
        <v/>
      </c>
      <c r="M138" s="691" t="str">
        <f>if(J138="","",iferror(AVERAGEIFS(Karawang!BH:BH,Karawang!B:B,A134,Karawang!S:S,J138),""))</f>
        <v/>
      </c>
      <c r="N138" s="702" t="str">
        <f t="array" ref="N138">if(C138="","",XLOOKUP(C138,'Master Data'!$K:$K,'Master Data'!P:P,"Input In Master",0,1))</f>
        <v/>
      </c>
      <c r="O138" s="706" t="s">
        <v>719</v>
      </c>
      <c r="P138" s="707" t="str">
        <f t="array" ref="P138">if(A134="","",XLOOKUP(A134,Karawang!B:B,Karawang!AE:AF,"NA",0,1))</f>
        <v/>
      </c>
      <c r="Q138" s="707"/>
      <c r="R138" s="707" t="str">
        <f t="array" ref="R138">if(A134="","",XLOOKUP(A134,Karawang!B:B,Karawang!AG:AH,"NA",0,-1))</f>
        <v/>
      </c>
      <c r="S138" s="708"/>
      <c r="T138" s="707" t="str">
        <f t="array" ref="T138">if(A134="","",XLOOKUP(A134,Karawang!B:B,Karawang!AI:AI,"NA",0,1))</f>
        <v/>
      </c>
      <c r="U138" s="707"/>
      <c r="V138" s="707"/>
      <c r="W138" s="708"/>
      <c r="X138" s="737" t="str">
        <f>if(C138="","",IF(P139="",TODAY()-P138,P139-P138))</f>
        <v/>
      </c>
      <c r="Y138" s="738"/>
      <c r="Z138" s="711"/>
      <c r="AA138" s="30"/>
      <c r="AC138" s="655" t="str">
        <f>A134</f>
        <v/>
      </c>
      <c r="AD138" s="698" t="str">
        <f>IFERROR(__xludf.DUMMYFUNCTION("UNIQUE(FILTER(Karawang!T:T,Karawang!B:B=A134))"),"")</f>
        <v/>
      </c>
      <c r="AE138" s="30"/>
    </row>
    <row r="139" ht="30.0" customHeight="1">
      <c r="A139" s="744"/>
      <c r="B139" s="785"/>
      <c r="C139" s="656"/>
      <c r="D139" s="712"/>
      <c r="E139" s="712"/>
      <c r="F139" s="712"/>
      <c r="G139" s="712"/>
      <c r="H139" s="712"/>
      <c r="I139" s="713" t="str">
        <f>if(J139="","",SUMIFS(Karawang!X:X,Karawang!B:B,$A134,Karawang!S:S,J139)/1000)</f>
        <v/>
      </c>
      <c r="J139" s="714"/>
      <c r="K139" s="715" t="str">
        <f>if($AD139="","", HYPERLINK(Kar&amp;"C"&amp;MATCH($AC139,Karawang!$B:$B,0),$AD139))</f>
        <v/>
      </c>
      <c r="L139" s="716" t="str">
        <f>if(J139="","",iferror(AVERAGEIFS(Karawang!BG:BG,Karawang!B:B,A134,Karawang!S:S,J139),""))</f>
        <v/>
      </c>
      <c r="M139" s="716" t="str">
        <f>if(J139="","",iferror(AVERAGEIFS(Karawang!BH:BH,Karawang!B:B,A134,Karawang!S:S,J139),""))</f>
        <v/>
      </c>
      <c r="N139" s="712"/>
      <c r="O139" s="717" t="s">
        <v>720</v>
      </c>
      <c r="P139" s="718" t="str">
        <f t="array" ref="P139">if(A134="","",XLOOKUP(A134,Karawang!B:B,Karawang!AM:AN,"NA",0,1))</f>
        <v/>
      </c>
      <c r="Q139" s="718"/>
      <c r="R139" s="718" t="str">
        <f t="array" ref="R139">if(A134="","",XLOOKUP(A134,Karawang!B:B,Karawang!AO:AP,"NA",0,-1))</f>
        <v/>
      </c>
      <c r="S139" s="719"/>
      <c r="T139" s="718" t="str">
        <f t="array" ref="T139">if(A134="","",XLOOKUP(A134,Karawang!B:B,Karawang!AQ:AT,"NA",0,1))</f>
        <v/>
      </c>
      <c r="U139" s="718"/>
      <c r="V139" s="718"/>
      <c r="W139" s="719"/>
      <c r="X139" s="720"/>
      <c r="Y139" s="721"/>
      <c r="Z139" s="52"/>
      <c r="AA139" s="30"/>
      <c r="AC139" s="655" t="str">
        <f>AC138</f>
        <v/>
      </c>
      <c r="AD139" s="698" t="str">
        <f>IFERROR(__xludf.DUMMYFUNCTION("""COMPUTED_VALUE"""),"")</f>
        <v/>
      </c>
      <c r="AE139" s="30"/>
    </row>
    <row r="140" ht="30.0" customHeight="1">
      <c r="A140" s="764" t="str">
        <f>IFERROR(__xludf.DUMMYFUNCTION("iferror(unique(FILTER(Karawang!$B:$B,Karawang!$F:$F=""At Disc Port"")),"""")"),"K13")</f>
        <v>K13</v>
      </c>
      <c r="B140" s="787" t="s">
        <v>475</v>
      </c>
      <c r="C140" s="741" t="str">
        <f t="array" ref="C140">if(A140="","",XLOOKUP(A140,Karawang!B:B,Karawang!D:D,"Not Found",0,1))</f>
        <v>Luminor 5</v>
      </c>
      <c r="D140" s="673" t="str">
        <f t="array" ref="D140">if(A140="","",XLOOKUP(A140,Karawang!B:B,Karawang!R:R,"Not Found",0,1))</f>
        <v>CPO</v>
      </c>
      <c r="E140" s="723">
        <f>IFERROR(__xludf.DUMMYFUNCTION("if(A140="""","""",sum(FILTER(Karawang!X:X,Karawang!B:B = A140))/1000)"),4000.0)</f>
        <v>4000</v>
      </c>
      <c r="F140" s="673" t="str">
        <f t="array" ref="F140">if(A140="","",XLOOKUP(A140,Karawang!B:B,Karawang!Q:Q,"Not Found",0,1))</f>
        <v>FOB</v>
      </c>
      <c r="G140" s="673" t="str">
        <f t="array" ref="G140">if(A140="","",XLOOKUP(A140,Karawang!B:B,Karawang!H:H,"Not Found",0,1))</f>
        <v>T/C</v>
      </c>
      <c r="H140" s="673" t="str">
        <f t="array" ref="H140">if(A140="","",XLOOKUP(A140,Karawang!B:B,Karawang!I:I,"Not Found",0,1))</f>
        <v>Maxima</v>
      </c>
      <c r="I140" s="724">
        <f>if(J140="","",SUMIFS(Karawang!X:X,Karawang!B:B,$A140,Karawang!S:S,J140)/1000)</f>
        <v>4000</v>
      </c>
      <c r="J140" s="725" t="str">
        <f>IFERROR(__xludf.DUMMYFUNCTION("if(A140="""","""",unique(FILTER(Karawang!S:S,Karawang!B:B = A140)))"),"BGA")</f>
        <v>BGA</v>
      </c>
      <c r="K140" s="726" t="str">
        <f>if($AD140="","", HYPERLINK(Kar&amp;"C"&amp;MATCH($AC140,Karawang!$B:$B,0),$AD140))</f>
        <v>Kendawangan</v>
      </c>
      <c r="L140" s="677">
        <f>if(J140="","",iferror(AVERAGEIFS(Karawang!BG:BG,Karawang!B:B,A140,Karawang!S:S,J140),""))</f>
        <v>4.5</v>
      </c>
      <c r="M140" s="677">
        <f>if(J140="","",iferror(AVERAGEIFS(Karawang!BH:BH,Karawang!B:B,A140,Karawang!S:S,J140),""))</f>
        <v>0.27</v>
      </c>
      <c r="N140" s="673" t="str">
        <f t="array" ref="N140">if(C140="","",XLOOKUP(C140,'Master Data'!$K:$K,'Master Data'!P:P,"Input In Master",0,1))</f>
        <v>325 T/H</v>
      </c>
      <c r="O140" s="678" t="s">
        <v>719</v>
      </c>
      <c r="P140" s="679">
        <f t="array" ref="P140:Q140">if(A140="","",XLOOKUP(A140,Karawang!B:B,Karawang!AE:AF,"NA",0,1))</f>
        <v>46052</v>
      </c>
      <c r="Q140" s="679">
        <v>46053.0</v>
      </c>
      <c r="R140" s="679">
        <f t="array" ref="R140:S140">if(A140="","",XLOOKUP(A140,Karawang!B:B,Karawang!AG:AH,"NA",0,-1))</f>
        <v>46057</v>
      </c>
      <c r="S140" s="680">
        <v>46058.0</v>
      </c>
      <c r="T140" s="679">
        <f t="array" ref="T140:W140">if(A140="","",XLOOKUP(A140,Karawang!B:B,Karawang!AI:AL,"NA",0,1))</f>
        <v>46064</v>
      </c>
      <c r="U140" s="679">
        <v>46065.0</v>
      </c>
      <c r="V140" s="679">
        <v>46068.0</v>
      </c>
      <c r="W140" s="680">
        <v>46069.0</v>
      </c>
      <c r="X140" s="742">
        <f>if(C140="","",IF(P141="",TODAY()-P140,P141-P140))</f>
        <v>-1</v>
      </c>
      <c r="Y140" s="682">
        <f>if(C140="","",IF(T141="",TODAY()-T140,T141-T140))</f>
        <v>0</v>
      </c>
      <c r="Z140" s="683" t="s">
        <v>739</v>
      </c>
      <c r="AA140" s="30"/>
      <c r="AC140" s="655" t="str">
        <f>A140</f>
        <v>K13</v>
      </c>
      <c r="AD140" s="698" t="str">
        <f>IFERROR(__xludf.DUMMYFUNCTION("UNIQUE(FILTER(Karawang!T:T,Karawang!B:B=A140))"),"Kendawangan")</f>
        <v>Kendawangan</v>
      </c>
      <c r="AE140" s="30"/>
    </row>
    <row r="141" ht="30.0" customHeight="1">
      <c r="A141" s="744" t="str">
        <f>IFERROR(__xludf.DUMMYFUNCTION("""COMPUTED_VALUE"""),"K15")</f>
        <v>K15</v>
      </c>
      <c r="B141" s="783"/>
      <c r="C141" s="686"/>
      <c r="D141" s="687"/>
      <c r="E141" s="687"/>
      <c r="F141" s="687"/>
      <c r="G141" s="687"/>
      <c r="H141" s="687"/>
      <c r="I141" s="688" t="str">
        <f>if(J141="","",SUMIFS(Karawang!X:X,Karawang!B:B,$A140,Karawang!S:S,J141)/1000)</f>
        <v/>
      </c>
      <c r="J141" s="689"/>
      <c r="K141" s="690" t="str">
        <f>if($AD141="","", HYPERLINK(Kar&amp;"C"&amp;MATCH($AC141,Karawang!$B:$B,0),$AD141))</f>
        <v/>
      </c>
      <c r="L141" s="691" t="str">
        <f>if(J141="","",iferror(AVERAGEIFS(Karawang!BG:BG,Karawang!B:B,A140,Karawang!S:S,J141),""))</f>
        <v/>
      </c>
      <c r="M141" s="691" t="str">
        <f>if(J141="","",iferror(AVERAGEIFS(Karawang!BH:BH,Karawang!B:B,A140,Karawang!S:S,J141),""))</f>
        <v/>
      </c>
      <c r="N141" s="687"/>
      <c r="O141" s="692" t="s">
        <v>720</v>
      </c>
      <c r="P141" s="693">
        <f t="array" ref="P141:Q141">if(A140="","",XLOOKUP(A140,Karawang!B:B,Karawang!AM:AN,"NA",0,1))</f>
        <v>46051</v>
      </c>
      <c r="Q141" s="693">
        <v>46055.0</v>
      </c>
      <c r="R141" s="693">
        <f t="array" ref="R141:S141">if(A140="","",XLOOKUP(A140,Karawang!B:B,Karawang!AO:AP,"NA",0,-1))</f>
        <v>46057</v>
      </c>
      <c r="S141" s="694">
        <v>46058.0</v>
      </c>
      <c r="T141" s="693" t="str">
        <f t="array" ref="T141:W141">if(A140="","",XLOOKUP(A140,Karawang!B:B,Karawang!AQ:AT,"NA",0,1))</f>
        <v/>
      </c>
      <c r="U141" s="693"/>
      <c r="V141" s="693"/>
      <c r="W141" s="694"/>
      <c r="X141" s="695"/>
      <c r="Y141" s="696"/>
      <c r="Z141" s="697"/>
      <c r="AA141" s="30"/>
      <c r="AC141" s="655" t="str">
        <f>AC140</f>
        <v>K13</v>
      </c>
      <c r="AD141" s="698"/>
      <c r="AE141" s="30"/>
    </row>
    <row r="142" ht="30.0" customHeight="1">
      <c r="A142" s="744" t="str">
        <f>IFERROR(__xludf.DUMMYFUNCTION("""COMPUTED_VALUE"""),"K17")</f>
        <v>K17</v>
      </c>
      <c r="B142" s="783"/>
      <c r="C142" s="745" t="str">
        <f t="array" ref="C142">if(A141="","",XLOOKUP(A141,Karawang!B:B,Karawang!D:D,"Not Found",0,1))</f>
        <v>Teratai Merah II</v>
      </c>
      <c r="D142" s="702" t="str">
        <f t="array" ref="D142">if(A141="","",XLOOKUP(A141,Karawang!B:B,Karawang!R:R,"Not Found",0,1))</f>
        <v>CPO</v>
      </c>
      <c r="E142" s="729">
        <f>IFERROR(__xludf.DUMMYFUNCTION("if(A141="""","""",sum(FILTER(Karawang!X:X,Karawang!B:B = A141))/1000)"),1750.0)</f>
        <v>1750</v>
      </c>
      <c r="F142" s="702" t="str">
        <f t="array" ref="F142">if(A141="","",XLOOKUP(A141,Karawang!B:B,Karawang!Q:Q,"Not Found",0,1))</f>
        <v>FOB</v>
      </c>
      <c r="G142" s="702" t="str">
        <f t="array" ref="G142">if(A141="","",XLOOKUP(A141,Karawang!B:B,Karawang!H:H,"Not Found",0,1))</f>
        <v>V/C</v>
      </c>
      <c r="H142" s="702" t="str">
        <f t="array" ref="H142">if(A141="","",XLOOKUP(A141,Karawang!B:B,Karawang!I:I,"Not Found",0,1))</f>
        <v>CLS</v>
      </c>
      <c r="I142" s="688">
        <f>if(J142="","",SUMIFS(Karawang!X:X,Karawang!B:B,$A141,Karawang!S:S,J142)/1000)</f>
        <v>1750</v>
      </c>
      <c r="J142" s="689" t="str">
        <f>IFERROR(__xludf.DUMMYFUNCTION("if(A141="""","""",unique(FILTER(Karawang!S:S,Karawang!B:B = A141)))"),"KPN Corp")</f>
        <v>KPN Corp</v>
      </c>
      <c r="K142" s="690" t="str">
        <f>if($AD142="","", HYPERLINK(Kar&amp;"C"&amp;MATCH($AC142,Karawang!$B:$B,0),$AD142))</f>
        <v>Jambi</v>
      </c>
      <c r="L142" s="691">
        <f>if(J142="","",iferror(AVERAGEIFS(Karawang!BG:BG,Karawang!B:B,A141,Karawang!S:S,J142),""))</f>
        <v>4.32</v>
      </c>
      <c r="M142" s="691">
        <f>if(J142="","",iferror(AVERAGEIFS(Karawang!BH:BH,Karawang!B:B,A141,Karawang!S:S,J142),""))</f>
        <v>0.34</v>
      </c>
      <c r="N142" s="702" t="str">
        <f t="array" ref="N142">if(C142="","",XLOOKUP(C142,'Master Data'!$K:$K,'Master Data'!P:P,"Input In Master",0,1))</f>
        <v/>
      </c>
      <c r="O142" s="706" t="s">
        <v>719</v>
      </c>
      <c r="P142" s="707">
        <f t="array" ref="P142:Q142">if(A141="","",XLOOKUP(A141,Karawang!B:B,Karawang!AE:AF,"NA",0,1))</f>
        <v>46048</v>
      </c>
      <c r="Q142" s="707">
        <v>46049.0</v>
      </c>
      <c r="R142" s="707">
        <f t="array" ref="R142:S142">if(A141="","",XLOOKUP(A141,Karawang!B:B,Karawang!AG:AH,"NA",0,-1))</f>
        <v>46050</v>
      </c>
      <c r="S142" s="708">
        <v>46051.0</v>
      </c>
      <c r="T142" s="707">
        <f t="array" ref="T142:W142">if(A141="","",XLOOKUP(A141,Karawang!B:B,Karawang!AI:AL,"NA",0,1))</f>
        <v>46058</v>
      </c>
      <c r="U142" s="707">
        <v>46059.0</v>
      </c>
      <c r="V142" s="707">
        <v>46063.0</v>
      </c>
      <c r="W142" s="708">
        <v>46064.0</v>
      </c>
      <c r="X142" s="737">
        <f>if(C142="","",IF(P143="",TODAY()-P142,P143-P142))</f>
        <v>-1</v>
      </c>
      <c r="Y142" s="710">
        <f>if(C142="","",IF(T143="",TODAY()-T142,T143-T142))</f>
        <v>-2</v>
      </c>
      <c r="Z142" s="711" t="s">
        <v>730</v>
      </c>
      <c r="AA142" s="30"/>
      <c r="AC142" s="655" t="str">
        <f>A141</f>
        <v>K15</v>
      </c>
      <c r="AD142" s="698" t="str">
        <f>IFERROR(__xludf.DUMMYFUNCTION("UNIQUE(FILTER(Karawang!T:T,Karawang!B:B=A141))"),"Jambi")</f>
        <v>Jambi</v>
      </c>
      <c r="AE142" s="30"/>
    </row>
    <row r="143" ht="30.0" customHeight="1">
      <c r="A143" s="744"/>
      <c r="B143" s="783"/>
      <c r="C143" s="686"/>
      <c r="D143" s="687"/>
      <c r="E143" s="687"/>
      <c r="F143" s="687"/>
      <c r="G143" s="687"/>
      <c r="H143" s="687"/>
      <c r="I143" s="703" t="str">
        <f>if(J143="","",SUMIFS(Karawang!X:X,Karawang!B:B,$A141,Karawang!S:S,J143)/1000)</f>
        <v/>
      </c>
      <c r="J143" s="689"/>
      <c r="K143" s="690" t="str">
        <f>if($AD143="","", HYPERLINK(Kar&amp;"C"&amp;MATCH($AC143,Karawang!$B:$B,0),$AD143))</f>
        <v/>
      </c>
      <c r="L143" s="691" t="str">
        <f>if(J143="","",iferror(AVERAGEIFS(Karawang!BG:BG,Karawang!B:B,A141,Karawang!S:S,J143),""))</f>
        <v/>
      </c>
      <c r="M143" s="691" t="str">
        <f>if(J143="","",iferror(AVERAGEIFS(Karawang!BH:BH,Karawang!B:B,A141,Karawang!S:S,J143),""))</f>
        <v/>
      </c>
      <c r="N143" s="687"/>
      <c r="O143" s="692" t="s">
        <v>720</v>
      </c>
      <c r="P143" s="693">
        <f t="array" ref="P143:Q143">if(A141="","",XLOOKUP(A141,Karawang!B:B,Karawang!AM:AN,"NA",0,1))</f>
        <v>46047</v>
      </c>
      <c r="Q143" s="693">
        <v>46049.0</v>
      </c>
      <c r="R143" s="693">
        <f t="array" ref="R143:S143">if(A141="","",XLOOKUP(A141,Karawang!B:B,Karawang!AO:AP,"NA",0,-1))</f>
        <v>46050</v>
      </c>
      <c r="S143" s="694">
        <v>46050.0</v>
      </c>
      <c r="T143" s="693">
        <f t="array" ref="T143:W143">if(A141="","",XLOOKUP(A141,Karawang!B:B,Karawang!AQ:AT,"NA",0,1))</f>
        <v>46056</v>
      </c>
      <c r="U143" s="693">
        <v>46061.0</v>
      </c>
      <c r="V143" s="693"/>
      <c r="W143" s="694"/>
      <c r="X143" s="695"/>
      <c r="Y143" s="696"/>
      <c r="Z143" s="697"/>
      <c r="AA143" s="30"/>
      <c r="AC143" s="655" t="str">
        <f>AC142</f>
        <v>K15</v>
      </c>
      <c r="AD143" s="698"/>
      <c r="AE143" s="30"/>
    </row>
    <row r="144" ht="30.0" customHeight="1">
      <c r="A144" s="744"/>
      <c r="B144" s="783"/>
      <c r="C144" s="745" t="str">
        <f t="array" ref="C144">if(A142="","",XLOOKUP(A142,Karawang!B:B,Karawang!D:D,"Not Found",0,1))</f>
        <v>Sahabat Setia 2689</v>
      </c>
      <c r="D144" s="702" t="str">
        <f t="array" ref="D144">if(A142="","",XLOOKUP(A142,Karawang!B:B,Karawang!R:R,"Not Found",0,1))</f>
        <v>CPO</v>
      </c>
      <c r="E144" s="729">
        <f>IFERROR(__xludf.DUMMYFUNCTION("if(A142="""","""",sum(FILTER(Karawang!X:X,Karawang!B:B = A142))/1000)"),1986.868)</f>
        <v>1986.868</v>
      </c>
      <c r="F144" s="702" t="str">
        <f t="array" ref="F144">if(A142="","",XLOOKUP(A142,Karawang!B:B,Karawang!Q:Q,"Not Found",0,1))</f>
        <v>FOB</v>
      </c>
      <c r="G144" s="702" t="str">
        <f t="array" ref="G144">if(A142="","",XLOOKUP(A142,Karawang!B:B,Karawang!H:H,"Not Found",0,1))</f>
        <v>V/C</v>
      </c>
      <c r="H144" s="702" t="str">
        <f t="array" ref="H144">if(A142="","",XLOOKUP(A142,Karawang!B:B,Karawang!I:I,"Not Found",0,1))</f>
        <v>SSSS</v>
      </c>
      <c r="I144" s="688">
        <f>if(J144="","",SUMIFS(Karawang!X:X,Karawang!B:B,$A142,Karawang!S:S,J144)/1000)</f>
        <v>1986.868</v>
      </c>
      <c r="J144" s="689" t="str">
        <f>IFERROR(__xludf.DUMMYFUNCTION("if(A142="""","""",unique(FILTER(Karawang!S:S,Karawang!B:B = A142)))"),"KPN Corp")</f>
        <v>KPN Corp</v>
      </c>
      <c r="K144" s="690" t="str">
        <f>if($AD144="","", HYPERLINK(Kar&amp;"C"&amp;MATCH($AC144,Karawang!$B:$B,0),$AD144))</f>
        <v>Gemareksa</v>
      </c>
      <c r="L144" s="691">
        <f>if(J144="","",iferror(AVERAGEIFS(Karawang!BG:BG,Karawang!B:B,A142,Karawang!S:S,J144),""))</f>
        <v>3.7</v>
      </c>
      <c r="M144" s="691">
        <f>if(J144="","",iferror(AVERAGEIFS(Karawang!BH:BH,Karawang!B:B,A142,Karawang!S:S,J144),""))</f>
        <v>0.25</v>
      </c>
      <c r="N144" s="702" t="str">
        <f t="array" ref="N144">if(C144="","",XLOOKUP(C144,'Master Data'!$K:$K,'Master Data'!P:P,"Input In Master",0,1))</f>
        <v/>
      </c>
      <c r="O144" s="706" t="s">
        <v>719</v>
      </c>
      <c r="P144" s="707">
        <f t="array" ref="P144:Q144">if(A142="","",XLOOKUP(A142,Karawang!B:B,Karawang!AE:AF,"NA",0,1))</f>
        <v>46042</v>
      </c>
      <c r="Q144" s="707">
        <v>46043.0</v>
      </c>
      <c r="R144" s="707">
        <f t="array" ref="R144:S144">if(A142="","",XLOOKUP(A142,Karawang!B:B,Karawang!AG:AH,"NA",0,-1))</f>
        <v>46045</v>
      </c>
      <c r="S144" s="708">
        <v>46046.0</v>
      </c>
      <c r="T144" s="707">
        <f t="array" ref="T144:W144">if(A142="","",XLOOKUP(A142,Karawang!B:B,Karawang!AI:AL,"NA",0,1))</f>
        <v>46053</v>
      </c>
      <c r="U144" s="707"/>
      <c r="V144" s="707"/>
      <c r="W144" s="708"/>
      <c r="X144" s="737">
        <f>if(C144="","",IF(P145="",TODAY()-P144,P145-P144))</f>
        <v>3</v>
      </c>
      <c r="Y144" s="710">
        <f>if(C144="","",IF(T145="",TODAY()-T144,T145-T144))</f>
        <v>11</v>
      </c>
      <c r="Z144" s="711"/>
      <c r="AA144" s="30"/>
      <c r="AC144" s="655" t="str">
        <f>A142</f>
        <v>K17</v>
      </c>
      <c r="AD144" s="698" t="str">
        <f>IFERROR(__xludf.DUMMYFUNCTION("UNIQUE(FILTER(Karawang!T:T,Karawang!B:B=A142))"),"Gemareksa")</f>
        <v>Gemareksa</v>
      </c>
      <c r="AE144" s="30"/>
    </row>
    <row r="145" ht="30.0" customHeight="1">
      <c r="A145" s="744"/>
      <c r="B145" s="783"/>
      <c r="C145" s="686"/>
      <c r="D145" s="687"/>
      <c r="E145" s="687"/>
      <c r="F145" s="687"/>
      <c r="G145" s="687"/>
      <c r="H145" s="687"/>
      <c r="I145" s="688" t="str">
        <f>if(J145="","",SUMIFS(Karawang!X:X,Karawang!B:B,$A142,Karawang!S:S,J145)/1000)</f>
        <v/>
      </c>
      <c r="J145" s="689"/>
      <c r="K145" s="690" t="str">
        <f>if($AD145="","", HYPERLINK(Kar&amp;"C"&amp;MATCH($AC145,Karawang!$B:$B,0),$AD145))</f>
        <v/>
      </c>
      <c r="L145" s="691" t="str">
        <f>if(J145="","",iferror(AVERAGEIFS(Karawang!BG:BG,Karawang!B:B,A142,Karawang!S:S,J145),""))</f>
        <v/>
      </c>
      <c r="M145" s="691" t="str">
        <f>if(J145="","",iferror(AVERAGEIFS(Karawang!BH:BH,Karawang!B:B,A142,Karawang!S:S,J145),""))</f>
        <v/>
      </c>
      <c r="N145" s="687"/>
      <c r="O145" s="692" t="s">
        <v>720</v>
      </c>
      <c r="P145" s="693">
        <f t="array" ref="P145:Q145">if(A142="","",XLOOKUP(A142,Karawang!B:B,Karawang!AM:AN,"NA",0,1))</f>
        <v>46045</v>
      </c>
      <c r="Q145" s="693">
        <v>46045.0</v>
      </c>
      <c r="R145" s="693">
        <f t="array" ref="R145:S145">if(A142="","",XLOOKUP(A142,Karawang!B:B,Karawang!AO:AP,"NA",0,-1))</f>
        <v>46047</v>
      </c>
      <c r="S145" s="694">
        <v>46047.0</v>
      </c>
      <c r="T145" s="693" t="str">
        <f t="array" ref="T145:W145">if(A142="","",XLOOKUP(A142,Karawang!B:B,Karawang!AQ:AT,"NA",0,1))</f>
        <v/>
      </c>
      <c r="U145" s="693"/>
      <c r="V145" s="693"/>
      <c r="W145" s="694"/>
      <c r="X145" s="695"/>
      <c r="Y145" s="696"/>
      <c r="Z145" s="697"/>
      <c r="AA145" s="30"/>
      <c r="AC145" s="655" t="str">
        <f>AC144</f>
        <v>K17</v>
      </c>
      <c r="AD145" s="698"/>
      <c r="AE145" s="30"/>
    </row>
    <row r="146" ht="30.0" customHeight="1">
      <c r="A146" s="744"/>
      <c r="B146" s="783"/>
      <c r="C146" s="745" t="str">
        <f t="array" ref="C146">if(A143="","",XLOOKUP(A143,Karawang!B:B,Karawang!D:D,"Not Found",0,1))</f>
        <v/>
      </c>
      <c r="D146" s="702" t="str">
        <f t="array" ref="D146">if(A143="","",XLOOKUP(A143,Karawang!B:B,Karawang!R:R,"Not Found",0,1))</f>
        <v/>
      </c>
      <c r="E146" s="729" t="str">
        <f>IFERROR(__xludf.DUMMYFUNCTION("if(A143="""","""",sum(FILTER(Karawang!X:X,Karawang!B:B = A143))/1000)"),"")</f>
        <v/>
      </c>
      <c r="F146" s="702" t="str">
        <f t="array" ref="F146">if(A143="","",XLOOKUP(A143,Karawang!B:B,Karawang!Q:Q,"Not Found",0,1))</f>
        <v/>
      </c>
      <c r="G146" s="702" t="str">
        <f t="array" ref="G146">if(A143="","",XLOOKUP(A143,Karawang!B:B,Karawang!H:H,"Not Found",0,1))</f>
        <v/>
      </c>
      <c r="H146" s="702" t="str">
        <f t="array" ref="H146">if(A143="","",XLOOKUP(A143,Karawang!B:B,Karawang!I:I,"Not Found",0,1))</f>
        <v/>
      </c>
      <c r="I146" s="688" t="str">
        <f>if(J146="","",SUMIFS(Karawang!X:X,Karawang!B:B,$A143,Karawang!S:S,J146)/1000)</f>
        <v/>
      </c>
      <c r="J146" s="689" t="str">
        <f>IFERROR(__xludf.DUMMYFUNCTION("if(A143="""","""",unique(FILTER(Karawang!S:S,Karawang!B:B = A143)))"),"")</f>
        <v/>
      </c>
      <c r="K146" s="690" t="str">
        <f>if($AD146="","", HYPERLINK(Kar&amp;"C"&amp;MATCH($AC146,Karawang!$B:$B,0),$AD146))</f>
        <v/>
      </c>
      <c r="L146" s="691" t="str">
        <f>if(J146="","",iferror(AVERAGEIFS(Karawang!BG:BG,Karawang!B:B,A143,Karawang!S:S,J146),""))</f>
        <v/>
      </c>
      <c r="M146" s="691" t="str">
        <f>if(J146="","",iferror(AVERAGEIFS(Karawang!BH:BH,Karawang!B:B,A143,Karawang!S:S,J146),""))</f>
        <v/>
      </c>
      <c r="N146" s="702" t="str">
        <f t="array" ref="N146">if(C146="","",XLOOKUP(C146,'Master Data'!$K:$K,'Master Data'!P:P,"Input In Master",0,1))</f>
        <v/>
      </c>
      <c r="O146" s="706" t="s">
        <v>719</v>
      </c>
      <c r="P146" s="707" t="str">
        <f t="array" ref="P146">if(A143="","",XLOOKUP(A143,Karawang!B:B,Karawang!AE:AF,"NA",0,1))</f>
        <v/>
      </c>
      <c r="Q146" s="707"/>
      <c r="R146" s="707" t="str">
        <f t="array" ref="R146">if(A143="","",XLOOKUP(A143,Karawang!B:B,Karawang!AG:AH,"NA",0,-1))</f>
        <v/>
      </c>
      <c r="S146" s="708"/>
      <c r="T146" s="707" t="str">
        <f t="array" ref="T146">if(A143="","",XLOOKUP(A143,Karawang!B:B,Karawang!AI:AL,"NA",0,1))</f>
        <v/>
      </c>
      <c r="U146" s="707"/>
      <c r="V146" s="707"/>
      <c r="W146" s="708"/>
      <c r="X146" s="737" t="str">
        <f>if(C146="","",IF(P147="",TODAY()-P146,P147-P146))</f>
        <v/>
      </c>
      <c r="Y146" s="710" t="str">
        <f>if(C146="","",IF(T147="",TODAY()-T146,T147-T146))</f>
        <v/>
      </c>
      <c r="Z146" s="711"/>
      <c r="AA146" s="30"/>
      <c r="AC146" s="655" t="str">
        <f>A143</f>
        <v/>
      </c>
      <c r="AD146" s="698" t="str">
        <f>IFERROR(__xludf.DUMMYFUNCTION("UNIQUE(FILTER(Karawang!T:T,Karawang!B:B=A143))"),"")</f>
        <v/>
      </c>
      <c r="AE146" s="30"/>
    </row>
    <row r="147" ht="30.0" customHeight="1">
      <c r="A147" s="744"/>
      <c r="B147" s="783"/>
      <c r="C147" s="686"/>
      <c r="D147" s="687"/>
      <c r="E147" s="687"/>
      <c r="F147" s="687"/>
      <c r="G147" s="687"/>
      <c r="H147" s="687"/>
      <c r="I147" s="688" t="str">
        <f>if(J147="","",SUMIFS(Karawang!X:X,Karawang!B:B,$A143,Karawang!S:S,J147)/1000)</f>
        <v/>
      </c>
      <c r="J147" s="689"/>
      <c r="K147" s="690" t="str">
        <f>if($AD147="","", HYPERLINK(Kar&amp;"C"&amp;MATCH($AC147,Karawang!$B:$B,0),$AD147))</f>
        <v/>
      </c>
      <c r="L147" s="691" t="str">
        <f>if(J147="","",iferror(AVERAGEIFS(Karawang!BG:BG,Karawang!B:B,A143,Karawang!S:S,J147),""))</f>
        <v/>
      </c>
      <c r="M147" s="691" t="str">
        <f>if(J147="","",iferror(AVERAGEIFS(Karawang!BH:BH,Karawang!B:B,A143,Karawang!S:S,J147),""))</f>
        <v/>
      </c>
      <c r="N147" s="687"/>
      <c r="O147" s="692" t="s">
        <v>720</v>
      </c>
      <c r="P147" s="693" t="str">
        <f t="array" ref="P147">if(A143="","",XLOOKUP(A143,Karawang!B:B,Karawang!AM:AN,"NA",0,1))</f>
        <v/>
      </c>
      <c r="Q147" s="693"/>
      <c r="R147" s="693" t="str">
        <f t="array" ref="R147">if(A143="","",XLOOKUP(A143,Karawang!B:B,Karawang!AO:AP,"NA",0,-1))</f>
        <v/>
      </c>
      <c r="S147" s="694"/>
      <c r="T147" s="693" t="str">
        <f t="array" ref="T147">if(A143="","",XLOOKUP(A143,Karawang!B:B,Karawang!AQ:AT,"NA",0,1))</f>
        <v/>
      </c>
      <c r="U147" s="693"/>
      <c r="V147" s="693"/>
      <c r="W147" s="694"/>
      <c r="X147" s="695"/>
      <c r="Y147" s="696"/>
      <c r="Z147" s="697"/>
      <c r="AA147" s="30"/>
      <c r="AC147" s="655" t="str">
        <f>AC146</f>
        <v/>
      </c>
      <c r="AD147" s="698" t="str">
        <f>IFERROR(__xludf.DUMMYFUNCTION("""COMPUTED_VALUE"""),"")</f>
        <v/>
      </c>
      <c r="AE147" s="30"/>
    </row>
    <row r="148" ht="30.0" customHeight="1">
      <c r="A148" s="744"/>
      <c r="B148" s="783"/>
      <c r="C148" s="745" t="str">
        <f t="array" ref="C148">if(A144="","",XLOOKUP(A144,Karawang!B:B,Karawang!D:D,"Not Found",0,1))</f>
        <v/>
      </c>
      <c r="D148" s="702" t="str">
        <f t="array" ref="D148">if(A144="","",XLOOKUP(A144,Karawang!B:B,Karawang!R:R,"Not Found",0,1))</f>
        <v/>
      </c>
      <c r="E148" s="729" t="str">
        <f>IFERROR(__xludf.DUMMYFUNCTION("if(A144="""","""",sum(FILTER(Karawang!X:X,Karawang!B:B = A144))/1000)"),"")</f>
        <v/>
      </c>
      <c r="F148" s="702" t="str">
        <f t="array" ref="F148">if(A144="","",XLOOKUP(A144,Karawang!B:B,Karawang!Q:Q,"Not Found",0,1))</f>
        <v/>
      </c>
      <c r="G148" s="702" t="str">
        <f t="array" ref="G148">if(A144="","",XLOOKUP(A144,Karawang!B:B,Karawang!H:H,"Not Found",0,1))</f>
        <v/>
      </c>
      <c r="H148" s="702" t="str">
        <f t="array" ref="H148">if(A144="","",XLOOKUP(A144,Karawang!B:B,Karawang!I:I,"Not Found",0,1))</f>
        <v/>
      </c>
      <c r="I148" s="688" t="str">
        <f>if(J148="","",SUMIFS(Karawang!X:X,Karawang!B:B,$A144,Karawang!S:S,J148)/1000)</f>
        <v/>
      </c>
      <c r="J148" s="689" t="str">
        <f>IFERROR(__xludf.DUMMYFUNCTION("if(A144="""","""",unique(FILTER(Karawang!S:S,Karawang!B:B = A144)))"),"")</f>
        <v/>
      </c>
      <c r="K148" s="690" t="str">
        <f>if($AD148="","", HYPERLINK(Kar&amp;"C"&amp;MATCH($AC148,Karawang!$B:$B,0),$AD148))</f>
        <v/>
      </c>
      <c r="L148" s="691" t="str">
        <f>if(J148="","",iferror(AVERAGEIFS(Karawang!BG:BG,Karawang!B:B,A144,Karawang!S:S,J148),""))</f>
        <v/>
      </c>
      <c r="M148" s="691" t="str">
        <f>if(J148="","",iferror(AVERAGEIFS(Karawang!BH:BH,Karawang!B:B,A144,Karawang!S:S,J148),""))</f>
        <v/>
      </c>
      <c r="N148" s="702" t="str">
        <f t="array" ref="N148">if(C148="","",XLOOKUP(C148,'Master Data'!$K:$K,'Master Data'!P:P,"Input In Master",0,1))</f>
        <v/>
      </c>
      <c r="O148" s="706" t="s">
        <v>719</v>
      </c>
      <c r="P148" s="707" t="str">
        <f t="array" ref="P148">if(A144="","",XLOOKUP(A144,Karawang!B:B,Karawang!AE:AF,"NA",0,1))</f>
        <v/>
      </c>
      <c r="Q148" s="707"/>
      <c r="R148" s="707" t="str">
        <f t="array" ref="R148">if(A144="","",XLOOKUP(A144,Karawang!B:B,Karawang!AG:AH,"NA",0,-1))</f>
        <v/>
      </c>
      <c r="S148" s="708"/>
      <c r="T148" s="707" t="str">
        <f t="array" ref="T148">if(A144="","",XLOOKUP(A144,Karawang!B:B,Karawang!AI:AL,"NA",0,1))</f>
        <v/>
      </c>
      <c r="U148" s="707"/>
      <c r="V148" s="707"/>
      <c r="W148" s="708"/>
      <c r="X148" s="737" t="str">
        <f>if(C148="","",IF(P149="",TODAY()-P148,P149-P148))</f>
        <v/>
      </c>
      <c r="Y148" s="710" t="str">
        <f>if(C148="","",IF(T149="",TODAY()-T148,T149-T148))</f>
        <v/>
      </c>
      <c r="Z148" s="711"/>
      <c r="AA148" s="30"/>
      <c r="AC148" s="655" t="str">
        <f>A144</f>
        <v/>
      </c>
      <c r="AD148" s="698" t="str">
        <f>IFERROR(__xludf.DUMMYFUNCTION("UNIQUE(FILTER(Karawang!T:T,Karawang!B:B=A144))"),"")</f>
        <v/>
      </c>
      <c r="AE148" s="30"/>
    </row>
    <row r="149" ht="30.0" customHeight="1">
      <c r="A149" s="746"/>
      <c r="B149" s="785"/>
      <c r="C149" s="656"/>
      <c r="D149" s="712"/>
      <c r="E149" s="712"/>
      <c r="F149" s="712"/>
      <c r="G149" s="712"/>
      <c r="H149" s="712"/>
      <c r="I149" s="713" t="str">
        <f>if(J149="","",SUMIFS(Karawang!X:X,Karawang!B:B,$A144,Karawang!S:S,J149)/1000)</f>
        <v/>
      </c>
      <c r="J149" s="714"/>
      <c r="K149" s="715" t="str">
        <f>if($AD149="","", HYPERLINK(Kar&amp;"C"&amp;MATCH($AC149,Karawang!$B:$B,0),$AD149))</f>
        <v/>
      </c>
      <c r="L149" s="716" t="str">
        <f>if(J149="","",iferror(AVERAGEIFS(Karawang!BG:BG,Karawang!B:B,A144,Karawang!S:S,J149),""))</f>
        <v/>
      </c>
      <c r="M149" s="716" t="str">
        <f>if(J149="","",iferror(AVERAGEIFS(Karawang!BH:BH,Karawang!B:B,A144,Karawang!S:S,J149),""))</f>
        <v/>
      </c>
      <c r="N149" s="712"/>
      <c r="O149" s="717" t="s">
        <v>720</v>
      </c>
      <c r="P149" s="718" t="str">
        <f t="array" ref="P149">if(A144="","",XLOOKUP(A144,Karawang!B:B,Karawang!AM:AN,"NA",0,1))</f>
        <v/>
      </c>
      <c r="Q149" s="718"/>
      <c r="R149" s="718" t="str">
        <f t="array" ref="R149">if(A144="","",XLOOKUP(A144,Karawang!B:B,Karawang!AO:AP,"NA",0,-1))</f>
        <v/>
      </c>
      <c r="S149" s="719"/>
      <c r="T149" s="718" t="str">
        <f t="array" ref="T149">if(A144="","",XLOOKUP(A144,Karawang!B:B,Karawang!AQ:AT,"NA",0,1))</f>
        <v/>
      </c>
      <c r="U149" s="718"/>
      <c r="V149" s="718"/>
      <c r="W149" s="719"/>
      <c r="X149" s="720"/>
      <c r="Y149" s="721"/>
      <c r="Z149" s="52"/>
      <c r="AA149" s="30"/>
      <c r="AC149" s="655" t="str">
        <f>AC148</f>
        <v/>
      </c>
      <c r="AD149" s="698" t="str">
        <f>IFERROR(__xludf.DUMMYFUNCTION("""COMPUTED_VALUE"""),"")</f>
        <v/>
      </c>
      <c r="AE149" s="30"/>
    </row>
    <row r="150">
      <c r="A150" s="757"/>
      <c r="B150" s="30"/>
      <c r="C150" s="757"/>
      <c r="D150" s="30"/>
      <c r="E150" s="30"/>
      <c r="F150" s="30"/>
      <c r="G150" s="30"/>
      <c r="H150" s="30"/>
      <c r="I150" s="774"/>
      <c r="J150" s="30"/>
      <c r="K150" s="775"/>
      <c r="L150" s="776"/>
      <c r="M150" s="776"/>
      <c r="N150" s="30"/>
      <c r="O150" s="30"/>
      <c r="P150" s="777"/>
      <c r="Q150" s="777"/>
      <c r="R150" s="777"/>
      <c r="S150" s="777"/>
      <c r="T150" s="777"/>
      <c r="U150" s="777"/>
      <c r="V150" s="777"/>
      <c r="W150" s="777"/>
      <c r="X150" s="778"/>
      <c r="Y150" s="779"/>
      <c r="Z150" s="30"/>
      <c r="AA150" s="30"/>
      <c r="AC150" s="655"/>
      <c r="AD150" s="655"/>
      <c r="AE150" s="30"/>
    </row>
    <row r="151">
      <c r="A151" s="757"/>
      <c r="B151" s="30"/>
      <c r="C151" s="757"/>
      <c r="D151" s="30"/>
      <c r="E151" s="30"/>
      <c r="F151" s="30"/>
      <c r="G151" s="30"/>
      <c r="H151" s="30"/>
      <c r="I151" s="774"/>
      <c r="J151" s="30"/>
      <c r="K151" s="775"/>
      <c r="L151" s="776"/>
      <c r="M151" s="776"/>
      <c r="N151" s="30"/>
      <c r="O151" s="30"/>
      <c r="P151" s="777"/>
      <c r="Q151" s="777"/>
      <c r="R151" s="777"/>
      <c r="S151" s="777"/>
      <c r="T151" s="777"/>
      <c r="U151" s="777"/>
      <c r="V151" s="777"/>
      <c r="W151" s="777"/>
      <c r="X151" s="778"/>
      <c r="Y151" s="779"/>
      <c r="Z151" s="30"/>
      <c r="AA151" s="30"/>
      <c r="AC151" s="655"/>
      <c r="AD151" s="655"/>
      <c r="AE151" s="30"/>
    </row>
    <row r="152">
      <c r="A152" s="757"/>
      <c r="B152" s="30"/>
      <c r="C152" s="757"/>
      <c r="D152" s="30"/>
      <c r="E152" s="30"/>
      <c r="F152" s="30"/>
      <c r="G152" s="30"/>
      <c r="H152" s="30"/>
      <c r="I152" s="774"/>
      <c r="J152" s="30"/>
      <c r="K152" s="775"/>
      <c r="L152" s="776"/>
      <c r="M152" s="776"/>
      <c r="N152" s="30"/>
      <c r="O152" s="30"/>
      <c r="P152" s="777"/>
      <c r="Q152" s="777"/>
      <c r="R152" s="777"/>
      <c r="S152" s="777"/>
      <c r="T152" s="777"/>
      <c r="U152" s="777"/>
      <c r="V152" s="777"/>
      <c r="W152" s="777"/>
      <c r="X152" s="778"/>
      <c r="Y152" s="779"/>
      <c r="Z152" s="30"/>
      <c r="AA152" s="30"/>
      <c r="AC152" s="655"/>
      <c r="AD152" s="655"/>
      <c r="AE152" s="30"/>
    </row>
    <row r="153">
      <c r="A153" s="757"/>
      <c r="B153" s="30"/>
      <c r="C153" s="757"/>
      <c r="D153" s="30"/>
      <c r="E153" s="30"/>
      <c r="F153" s="30"/>
      <c r="G153" s="30"/>
      <c r="H153" s="30"/>
      <c r="I153" s="774"/>
      <c r="J153" s="30"/>
      <c r="K153" s="775"/>
      <c r="L153" s="776"/>
      <c r="M153" s="776"/>
      <c r="N153" s="30"/>
      <c r="O153" s="30"/>
      <c r="P153" s="777"/>
      <c r="Q153" s="777"/>
      <c r="R153" s="777"/>
      <c r="S153" s="777"/>
      <c r="T153" s="777"/>
      <c r="U153" s="777"/>
      <c r="V153" s="777"/>
      <c r="W153" s="777"/>
      <c r="X153" s="778"/>
      <c r="Y153" s="779"/>
      <c r="Z153" s="30"/>
      <c r="AA153" s="30"/>
      <c r="AC153" s="655"/>
      <c r="AD153" s="655"/>
      <c r="AE153" s="30"/>
    </row>
    <row r="154">
      <c r="A154" s="757"/>
      <c r="B154" s="30"/>
      <c r="C154" s="757"/>
      <c r="D154" s="30"/>
      <c r="E154" s="30"/>
      <c r="F154" s="30"/>
      <c r="G154" s="30"/>
      <c r="H154" s="30"/>
      <c r="I154" s="774"/>
      <c r="J154" s="30"/>
      <c r="K154" s="775"/>
      <c r="L154" s="776"/>
      <c r="M154" s="776"/>
      <c r="N154" s="30"/>
      <c r="O154" s="30"/>
      <c r="P154" s="777"/>
      <c r="Q154" s="777"/>
      <c r="R154" s="777"/>
      <c r="S154" s="777"/>
      <c r="T154" s="777"/>
      <c r="U154" s="777"/>
      <c r="V154" s="777"/>
      <c r="W154" s="777"/>
      <c r="X154" s="778"/>
      <c r="Y154" s="779"/>
      <c r="Z154" s="30"/>
      <c r="AA154" s="30"/>
      <c r="AC154" s="655"/>
      <c r="AD154" s="655"/>
      <c r="AE154" s="30"/>
    </row>
    <row r="155">
      <c r="A155" s="757"/>
      <c r="B155" s="30"/>
      <c r="C155" s="757"/>
      <c r="D155" s="30"/>
      <c r="E155" s="30"/>
      <c r="F155" s="30"/>
      <c r="G155" s="30"/>
      <c r="H155" s="30"/>
      <c r="I155" s="774"/>
      <c r="J155" s="30"/>
      <c r="K155" s="775"/>
      <c r="L155" s="776"/>
      <c r="M155" s="776"/>
      <c r="N155" s="30"/>
      <c r="O155" s="30"/>
      <c r="P155" s="777"/>
      <c r="Q155" s="777"/>
      <c r="R155" s="777"/>
      <c r="S155" s="777"/>
      <c r="T155" s="777"/>
      <c r="U155" s="777"/>
      <c r="V155" s="777"/>
      <c r="W155" s="777"/>
      <c r="X155" s="778"/>
      <c r="Y155" s="779"/>
      <c r="Z155" s="30"/>
      <c r="AA155" s="30"/>
      <c r="AC155" s="655"/>
      <c r="AD155" s="655"/>
      <c r="AE155" s="30"/>
    </row>
    <row r="156">
      <c r="A156" s="757"/>
      <c r="B156" s="30"/>
      <c r="C156" s="757"/>
      <c r="D156" s="30"/>
      <c r="E156" s="30"/>
      <c r="F156" s="30"/>
      <c r="G156" s="30"/>
      <c r="H156" s="30"/>
      <c r="I156" s="774"/>
      <c r="J156" s="30"/>
      <c r="K156" s="775"/>
      <c r="L156" s="776"/>
      <c r="M156" s="776"/>
      <c r="N156" s="30"/>
      <c r="O156" s="30"/>
      <c r="P156" s="777"/>
      <c r="Q156" s="777"/>
      <c r="R156" s="777"/>
      <c r="S156" s="777"/>
      <c r="T156" s="777"/>
      <c r="U156" s="777"/>
      <c r="V156" s="777"/>
      <c r="W156" s="777"/>
      <c r="X156" s="778"/>
      <c r="Y156" s="779"/>
      <c r="Z156" s="30"/>
      <c r="AA156" s="30"/>
      <c r="AC156" s="655"/>
      <c r="AD156" s="655"/>
      <c r="AE156" s="30"/>
    </row>
    <row r="157">
      <c r="A157" s="757"/>
      <c r="B157" s="641" t="s">
        <v>703</v>
      </c>
      <c r="C157" s="642" t="s">
        <v>704</v>
      </c>
      <c r="D157" s="643" t="s">
        <v>705</v>
      </c>
      <c r="E157" s="644" t="s">
        <v>706</v>
      </c>
      <c r="F157" s="645" t="s">
        <v>4</v>
      </c>
      <c r="G157" s="646"/>
      <c r="H157" s="642" t="s">
        <v>12</v>
      </c>
      <c r="I157" s="758" t="s">
        <v>707</v>
      </c>
      <c r="J157" s="642" t="s">
        <v>708</v>
      </c>
      <c r="K157" s="648" t="s">
        <v>310</v>
      </c>
      <c r="L157" s="649" t="s">
        <v>709</v>
      </c>
      <c r="M157" s="649" t="s">
        <v>710</v>
      </c>
      <c r="N157" s="642" t="s">
        <v>711</v>
      </c>
      <c r="O157" s="650"/>
      <c r="P157" s="651" t="s">
        <v>712</v>
      </c>
      <c r="Q157" s="93"/>
      <c r="R157" s="93"/>
      <c r="S157" s="646"/>
      <c r="T157" s="652" t="s">
        <v>713</v>
      </c>
      <c r="U157" s="93"/>
      <c r="V157" s="93"/>
      <c r="W157" s="646"/>
      <c r="X157" s="759"/>
      <c r="Y157" s="760"/>
      <c r="Z157" s="654" t="s">
        <v>305</v>
      </c>
      <c r="AA157" s="30"/>
      <c r="AC157" s="655"/>
      <c r="AD157" s="655"/>
      <c r="AE157" s="30"/>
    </row>
    <row r="158">
      <c r="A158" s="757"/>
      <c r="B158" s="656"/>
      <c r="C158" s="657"/>
      <c r="D158" s="657"/>
      <c r="E158" s="657"/>
      <c r="F158" s="658"/>
      <c r="G158" s="659"/>
      <c r="H158" s="657"/>
      <c r="I158" s="758"/>
      <c r="J158" s="657"/>
      <c r="K158" s="657"/>
      <c r="L158" s="659"/>
      <c r="M158" s="659"/>
      <c r="N158" s="657"/>
      <c r="O158" s="660"/>
      <c r="P158" s="661" t="s">
        <v>715</v>
      </c>
      <c r="Q158" s="662" t="s">
        <v>362</v>
      </c>
      <c r="R158" s="662" t="s">
        <v>363</v>
      </c>
      <c r="S158" s="662" t="s">
        <v>716</v>
      </c>
      <c r="T158" s="662" t="s">
        <v>715</v>
      </c>
      <c r="U158" s="662" t="s">
        <v>362</v>
      </c>
      <c r="V158" s="662" t="s">
        <v>363</v>
      </c>
      <c r="W158" s="662" t="s">
        <v>716</v>
      </c>
      <c r="X158" s="761"/>
      <c r="Y158" s="762"/>
      <c r="Z158" s="52"/>
      <c r="AA158" s="30"/>
      <c r="AC158" s="655"/>
      <c r="AD158" s="655"/>
      <c r="AE158" s="30"/>
    </row>
    <row r="159">
      <c r="A159" s="757"/>
      <c r="B159" s="763" t="s">
        <v>740</v>
      </c>
      <c r="C159" s="93"/>
      <c r="D159" s="667"/>
      <c r="E159" s="93"/>
      <c r="F159" s="93"/>
      <c r="G159" s="93"/>
      <c r="H159" s="93"/>
      <c r="I159" s="93"/>
      <c r="J159" s="93"/>
      <c r="K159" s="93"/>
      <c r="L159" s="93"/>
      <c r="M159" s="93"/>
      <c r="N159" s="93"/>
      <c r="O159" s="93"/>
      <c r="P159" s="93"/>
      <c r="Q159" s="93"/>
      <c r="R159" s="93"/>
      <c r="S159" s="93"/>
      <c r="T159" s="93"/>
      <c r="U159" s="93"/>
      <c r="V159" s="93"/>
      <c r="W159" s="93"/>
      <c r="X159" s="93"/>
      <c r="Y159" s="93"/>
      <c r="Z159" s="94"/>
      <c r="AA159" s="30"/>
      <c r="AC159" s="655"/>
      <c r="AD159" s="655"/>
      <c r="AE159" s="30"/>
    </row>
    <row r="160" ht="30.0" customHeight="1">
      <c r="A160" s="764" t="str">
        <f>IFERROR(__xludf.DUMMYFUNCTION("iferror(unique(FILTER(Bontang!$B:$B,Bontang!$E:$E=""Next Shipment"")),"""")"),"B17")</f>
        <v>B17</v>
      </c>
      <c r="B160" s="781" t="s">
        <v>319</v>
      </c>
      <c r="C160" s="670" t="str">
        <f t="array" ref="C160">if(A160="","",XLOOKUP(A160,Bontang!B:B,Bontang!C:C,"Not Found",0,1))</f>
        <v>Berlian Pacific III</v>
      </c>
      <c r="D160" s="671" t="str">
        <f t="array" ref="D160">if(A160="","",XLOOKUP(A160,Bontang!B:B,Bontang!Q:Q,"Not Found",0,1))</f>
        <v>CPO</v>
      </c>
      <c r="E160" s="672">
        <f>IFERROR(__xludf.DUMMYFUNCTION("if(A160="""","""",sum(FILTER(Bontang!W:W,Bontang!B:B = A160))/1000)"),3200.2)</f>
        <v>3200.2</v>
      </c>
      <c r="F160" s="671" t="str">
        <f t="array" ref="F160">if(A160="","",XLOOKUP(A160,Bontang!B:B,Bontang!P:P,"Not Found",0,1))</f>
        <v>FOB</v>
      </c>
      <c r="G160" s="731" t="str">
        <f t="array" ref="G160">if(A160="","",XLOOKUP(A160,Bontang!B:B,Bontang!G:G,"Not Found",0,1))</f>
        <v>V/C</v>
      </c>
      <c r="H160" s="731" t="str">
        <f t="array" ref="H160">if(A160="","",XLOOKUP(A160,Bontang!B:B,Bontang!H:H,"Not Found",0,1))</f>
        <v/>
      </c>
      <c r="I160" s="674">
        <f>if(J160="","",SUMIFS(Bontang!W:W,Bontang!B:B,$A160,Bontang!R:R,J160)/1000)</f>
        <v>3200.2</v>
      </c>
      <c r="J160" s="675" t="str">
        <f>IFERROR(__xludf.DUMMYFUNCTION("if(A160="""","""",unique(FILTER(Bontang!R:R,Bontang!B:B = A160)))"),"KPN Corp")</f>
        <v>KPN Corp</v>
      </c>
      <c r="K160" s="676" t="str">
        <f>if($AD160="","", HYPERLINK(Bon&amp;"C"&amp;MATCH($AC160,Bontang!$B:$B,0),$AD160))</f>
        <v>Mamuju</v>
      </c>
      <c r="L160" s="677" t="str">
        <f>if(J160="","",iferror(AVERAGEIFS(Bontang!BF:BF,Bontang!B:B,A160,Bontang!R:R,J160),""))</f>
        <v/>
      </c>
      <c r="M160" s="677" t="str">
        <f>if(J160="","",iferror(AVERAGEIFS(Bontang!BG:BG,Bontang!B:B,A160,Bontang!R:R,J160),""))</f>
        <v/>
      </c>
      <c r="N160" s="731" t="str">
        <f t="array" ref="N160">if(C160="","",XLOOKUP(C160,'Master Data'!$K:$K,'Master Data'!P:P,"Input In Master",0,1))</f>
        <v/>
      </c>
      <c r="O160" s="678" t="s">
        <v>719</v>
      </c>
      <c r="P160" s="679"/>
      <c r="Q160" s="679"/>
      <c r="R160" s="679"/>
      <c r="S160" s="680"/>
      <c r="T160" s="679"/>
      <c r="U160" s="679"/>
      <c r="V160" s="679"/>
      <c r="W160" s="679"/>
      <c r="X160" s="742"/>
      <c r="Y160" s="782"/>
      <c r="Z160" s="683"/>
      <c r="AA160" s="30"/>
      <c r="AC160" s="655" t="str">
        <f>A160</f>
        <v>B17</v>
      </c>
      <c r="AD160" s="684" t="str">
        <f>IFERROR(__xludf.DUMMYFUNCTION("UNIQUE(FILTER(Bontang!S:S,Bontang!B:B=A160))"),"Mamuju")</f>
        <v>Mamuju</v>
      </c>
      <c r="AE160" s="30"/>
    </row>
    <row r="161" ht="30.0" customHeight="1">
      <c r="A161" s="685" t="str">
        <f>IFERROR(__xludf.DUMMYFUNCTION("""COMPUTED_VALUE"""),"B18")</f>
        <v>B18</v>
      </c>
      <c r="B161" s="783"/>
      <c r="C161" s="686"/>
      <c r="D161" s="687"/>
      <c r="E161" s="687"/>
      <c r="F161" s="687"/>
      <c r="G161" s="687"/>
      <c r="H161" s="687"/>
      <c r="I161" s="688" t="str">
        <f>if(J161="","",SUMIFS(Bontang!W:W,Bontang!B:B,$A160,Bontang!R:R,J161)/1000)</f>
        <v/>
      </c>
      <c r="J161" s="689"/>
      <c r="K161" s="690" t="str">
        <f>if($AD161="","", HYPERLINK(Bon&amp;"C"&amp;MATCH($AC161,Bontang!$B:$B,0),$AD161))</f>
        <v/>
      </c>
      <c r="L161" s="691" t="str">
        <f>if(J161="","",iferror(AVERAGEIFS(Bontang!BF:BF,Bontang!B:B,A160,Bontang!R:R,J161),""))</f>
        <v/>
      </c>
      <c r="M161" s="691" t="str">
        <f>if(J161="","",iferror(AVERAGEIFS(Bontang!BG:BG,Bontang!B:B,A160,Bontang!R:R,J161),""))</f>
        <v/>
      </c>
      <c r="N161" s="687"/>
      <c r="O161" s="692" t="s">
        <v>720</v>
      </c>
      <c r="P161" s="693"/>
      <c r="Q161" s="693"/>
      <c r="R161" s="693"/>
      <c r="S161" s="694"/>
      <c r="T161" s="693"/>
      <c r="U161" s="693"/>
      <c r="V161" s="693"/>
      <c r="W161" s="693"/>
      <c r="X161" s="695"/>
      <c r="Y161" s="697"/>
      <c r="Z161" s="697"/>
      <c r="AA161" s="30"/>
      <c r="AC161" s="655" t="str">
        <f>AC160</f>
        <v>B17</v>
      </c>
      <c r="AD161" s="698"/>
      <c r="AE161" s="30"/>
    </row>
    <row r="162" ht="30.0" customHeight="1">
      <c r="A162" s="685" t="str">
        <f>IFERROR(__xludf.DUMMYFUNCTION("""COMPUTED_VALUE"""),"B19")</f>
        <v>B19</v>
      </c>
      <c r="B162" s="783"/>
      <c r="C162" s="699" t="str">
        <f t="array" ref="C162">if(A161="","",XLOOKUP(A161,Bontang!B:B,Bontang!C:C,"Not Found",0,1))</f>
        <v>Mapan 27028</v>
      </c>
      <c r="D162" s="700" t="str">
        <f t="array" ref="D162">if(A161="","",XLOOKUP(A161,Bontang!B:B,Bontang!Q:Q,"Not Found",0,1))</f>
        <v>CPO</v>
      </c>
      <c r="E162" s="701">
        <f>IFERROR(__xludf.DUMMYFUNCTION("if(A161="""","""",sum(FILTER(Bontang!W:W,Bontang!B:B = A161))/1000)"),0.0)</f>
        <v>0</v>
      </c>
      <c r="F162" s="700" t="str">
        <f t="array" ref="F162">if(A161="","",XLOOKUP(A161,Bontang!B:B,Bontang!P:P,"Not Found",0,1))</f>
        <v>CIF</v>
      </c>
      <c r="G162" s="773" t="str">
        <f t="array" ref="G162">if(A161="","",XLOOKUP(A161,Bontang!B:B,Bontang!G:G,"Not Found",0,1))</f>
        <v>V/C</v>
      </c>
      <c r="H162" s="773" t="str">
        <f t="array" ref="H162">if(A161="","",XLOOKUP(A161,Bontang!B:B,Bontang!H:H,"Not Found",0,1))</f>
        <v/>
      </c>
      <c r="I162" s="703">
        <f>if(J162="","",SUMIFS(Bontang!W:W,Bontang!B:B,$A161,Bontang!R:R,J162)/1000)</f>
        <v>0</v>
      </c>
      <c r="J162" s="704" t="str">
        <f>IFERROR(__xludf.DUMMYFUNCTION("if(A161="""","""",unique(FILTER(Bontang!R:R,Bontang!B:B = A161)))"),"Timor Jaya")</f>
        <v>Timor Jaya</v>
      </c>
      <c r="K162" s="705" t="str">
        <f>if($AD162="","", HYPERLINK(Bon&amp;"C"&amp;MATCH($AC162,Bontang!$B:$B,0),$AD162))</f>
        <v>Poso</v>
      </c>
      <c r="L162" s="691" t="str">
        <f>if(J162="","",iferror(AVERAGEIFS(Bontang!BF:BF,Bontang!B:B,A161,Bontang!R:R,J162),""))</f>
        <v/>
      </c>
      <c r="M162" s="691" t="str">
        <f>if(J162="","",iferror(AVERAGEIFS(Bontang!BG:BG,Bontang!B:B,A161,Bontang!R:R,J162),""))</f>
        <v/>
      </c>
      <c r="N162" s="773" t="str">
        <f t="array" ref="N162">if(C162="","",XLOOKUP(C162,'Master Data'!$K:$K,'Master Data'!P:P,"Input In Master",0,1))</f>
        <v/>
      </c>
      <c r="O162" s="706" t="s">
        <v>719</v>
      </c>
      <c r="P162" s="707"/>
      <c r="Q162" s="707"/>
      <c r="R162" s="707"/>
      <c r="S162" s="708"/>
      <c r="T162" s="707"/>
      <c r="U162" s="707"/>
      <c r="V162" s="707"/>
      <c r="W162" s="707"/>
      <c r="X162" s="737"/>
      <c r="Y162" s="784"/>
      <c r="Z162" s="711"/>
      <c r="AA162" s="30"/>
      <c r="AC162" s="655" t="str">
        <f>A161</f>
        <v>B18</v>
      </c>
      <c r="AD162" s="684" t="str">
        <f>IFERROR(__xludf.DUMMYFUNCTION("UNIQUE(FILTER(Bontang!S:S,Bontang!B:B=A161))"),"Poso")</f>
        <v>Poso</v>
      </c>
      <c r="AE162" s="30"/>
    </row>
    <row r="163" ht="30.0" customHeight="1">
      <c r="A163" s="685" t="str">
        <f>IFERROR(__xludf.DUMMYFUNCTION("""COMPUTED_VALUE"""),"B20")</f>
        <v>B20</v>
      </c>
      <c r="B163" s="783"/>
      <c r="C163" s="686"/>
      <c r="D163" s="687"/>
      <c r="E163" s="687"/>
      <c r="F163" s="687"/>
      <c r="G163" s="687"/>
      <c r="H163" s="687"/>
      <c r="I163" s="688" t="str">
        <f>if(J163="","",SUMIFS(Bontang!W:W,Bontang!B:B,$A161,Bontang!R:R,J163)/1000)</f>
        <v/>
      </c>
      <c r="J163" s="689"/>
      <c r="K163" s="690" t="str">
        <f>if($AD163="","", HYPERLINK(Bon&amp;"C"&amp;MATCH($AC163,Bontang!$B:$B,0),$AD163))</f>
        <v/>
      </c>
      <c r="L163" s="691" t="str">
        <f>if(J163="","",iferror(AVERAGEIFS(Bontang!BF:BF,Bontang!B:B,A161,Bontang!R:R,J163),""))</f>
        <v/>
      </c>
      <c r="M163" s="691" t="str">
        <f>if(J163="","",iferror(AVERAGEIFS(Bontang!BG:BG,Bontang!B:B,A161,Bontang!R:R,J163),""))</f>
        <v/>
      </c>
      <c r="N163" s="687"/>
      <c r="O163" s="692" t="s">
        <v>720</v>
      </c>
      <c r="P163" s="693"/>
      <c r="Q163" s="693"/>
      <c r="R163" s="693"/>
      <c r="S163" s="694"/>
      <c r="T163" s="693"/>
      <c r="U163" s="693"/>
      <c r="V163" s="693"/>
      <c r="W163" s="693"/>
      <c r="X163" s="695"/>
      <c r="Y163" s="697"/>
      <c r="Z163" s="697"/>
      <c r="AA163" s="30"/>
      <c r="AC163" s="655" t="str">
        <f>AC162</f>
        <v>B18</v>
      </c>
      <c r="AD163" s="698"/>
      <c r="AE163" s="30"/>
    </row>
    <row r="164" ht="30.0" customHeight="1">
      <c r="A164" s="685" t="str">
        <f>IFERROR(__xludf.DUMMYFUNCTION("""COMPUTED_VALUE"""),"B21")</f>
        <v>B21</v>
      </c>
      <c r="B164" s="783"/>
      <c r="C164" s="699" t="str">
        <f t="array" ref="C164">if(A162="","",XLOOKUP(A162,Bontang!B:B,Bontang!C:C,"Not Found",0,1))</f>
        <v>SMS 3002</v>
      </c>
      <c r="D164" s="700" t="str">
        <f t="array" ref="D164">if(A162="","",XLOOKUP(A162,Bontang!B:B,Bontang!Q:Q,"Not Found",0,1))</f>
        <v>CPO</v>
      </c>
      <c r="E164" s="701">
        <f>IFERROR(__xludf.DUMMYFUNCTION("if(A162="""","""",sum(FILTER(Bontang!W:W,Bontang!B:B = A162))/1000)"),800.0)</f>
        <v>800</v>
      </c>
      <c r="F164" s="700" t="str">
        <f t="array" ref="F164">if(A162="","",XLOOKUP(A162,Bontang!B:B,Bontang!P:P,"Not Found",0,1))</f>
        <v>FOB</v>
      </c>
      <c r="G164" s="773" t="str">
        <f t="array" ref="G164">if(A162="","",XLOOKUP(A162,Bontang!B:B,Bontang!G:G,"Not Found",0,1))</f>
        <v>T/C</v>
      </c>
      <c r="H164" s="773" t="str">
        <f t="array" ref="H164">if(A162="","",XLOOKUP(A162,Bontang!B:B,Bontang!H:H,"Not Found",0,1))</f>
        <v>LMI</v>
      </c>
      <c r="I164" s="703">
        <f>if(J164="","",SUMIFS(Bontang!W:W,Bontang!B:B,$A162,Bontang!R:R,J164)/1000)</f>
        <v>800</v>
      </c>
      <c r="J164" s="704" t="str">
        <f>IFERROR(__xludf.DUMMYFUNCTION("if(A162="""","""",unique(FILTER(Bontang!R:R,Bontang!B:B = A162)))"),"Samling")</f>
        <v>Samling</v>
      </c>
      <c r="K164" s="705" t="str">
        <f>if($AD164="","", HYPERLINK(Bon&amp;"C"&amp;MATCH($AC164,Bontang!$B:$B,0),$AD164))</f>
        <v>Bulungan</v>
      </c>
      <c r="L164" s="691" t="str">
        <f>if(J164="","",iferror(AVERAGEIFS(Bontang!BF:BF,Bontang!B:B,A162,Bontang!R:R,J164),""))</f>
        <v/>
      </c>
      <c r="M164" s="691" t="str">
        <f>if(J164="","",iferror(AVERAGEIFS(Bontang!BG:BG,Bontang!B:B,A162,Bontang!R:R,J164),""))</f>
        <v/>
      </c>
      <c r="N164" s="702" t="str">
        <f t="array" ref="N164">if(C164="","",XLOOKUP(C164,'Master Data'!$K:$K,'Master Data'!P:P,"Input In Master",0,1))</f>
        <v/>
      </c>
      <c r="O164" s="706" t="s">
        <v>719</v>
      </c>
      <c r="P164" s="707"/>
      <c r="Q164" s="707"/>
      <c r="R164" s="707"/>
      <c r="S164" s="708"/>
      <c r="T164" s="707"/>
      <c r="U164" s="707"/>
      <c r="V164" s="707"/>
      <c r="W164" s="707"/>
      <c r="X164" s="737"/>
      <c r="Y164" s="784"/>
      <c r="Z164" s="711"/>
      <c r="AA164" s="30"/>
      <c r="AC164" s="655" t="str">
        <f>A162</f>
        <v>B19</v>
      </c>
      <c r="AD164" s="684" t="str">
        <f>IFERROR(__xludf.DUMMYFUNCTION("UNIQUE(FILTER(Bontang!S:S,Bontang!B:B=A162))"),"Bulungan")</f>
        <v>Bulungan</v>
      </c>
      <c r="AE164" s="30"/>
    </row>
    <row r="165" ht="30.0" customHeight="1">
      <c r="A165" s="685"/>
      <c r="B165" s="783"/>
      <c r="C165" s="686"/>
      <c r="D165" s="687"/>
      <c r="E165" s="687"/>
      <c r="F165" s="687"/>
      <c r="G165" s="687"/>
      <c r="H165" s="687"/>
      <c r="I165" s="688" t="str">
        <f>if(J165="","",SUMIFS(Bontang!W:W,Bontang!B:B,$A162,Bontang!R:R,J165)/1000)</f>
        <v/>
      </c>
      <c r="J165" s="689"/>
      <c r="K165" s="690" t="str">
        <f>if($AD165="","", HYPERLINK(Bon&amp;"C"&amp;MATCH($AC165,Bontang!$B:$B,0),$AD165))</f>
        <v/>
      </c>
      <c r="L165" s="691" t="str">
        <f>if(J165="","",iferror(AVERAGEIFS(Bontang!BF:BF,Bontang!B:B,A162,Bontang!R:R,J165),""))</f>
        <v/>
      </c>
      <c r="M165" s="691" t="str">
        <f>if(J165="","",iferror(AVERAGEIFS(Bontang!BG:BG,Bontang!B:B,A162,Bontang!R:R,J165),""))</f>
        <v/>
      </c>
      <c r="N165" s="687"/>
      <c r="O165" s="692" t="s">
        <v>720</v>
      </c>
      <c r="P165" s="693"/>
      <c r="Q165" s="693"/>
      <c r="R165" s="693"/>
      <c r="S165" s="694"/>
      <c r="T165" s="693"/>
      <c r="U165" s="693"/>
      <c r="V165" s="693"/>
      <c r="W165" s="693"/>
      <c r="X165" s="695"/>
      <c r="Y165" s="697"/>
      <c r="Z165" s="697"/>
      <c r="AA165" s="30"/>
      <c r="AC165" s="655" t="str">
        <f>AC164</f>
        <v>B19</v>
      </c>
      <c r="AD165" s="698"/>
      <c r="AE165" s="30"/>
    </row>
    <row r="166" ht="30.0" customHeight="1">
      <c r="A166" s="685"/>
      <c r="B166" s="783"/>
      <c r="C166" s="699" t="str">
        <f t="array" ref="C166">if(A163="","",XLOOKUP(A163,Bontang!B:B,Bontang!C:C,"Not Found",0,1))</f>
        <v>Marini I</v>
      </c>
      <c r="D166" s="700" t="str">
        <f t="array" ref="D166">if(A163="","",XLOOKUP(A163,Bontang!B:B,Bontang!Q:Q,"Not Found",0,1))</f>
        <v>CPO</v>
      </c>
      <c r="E166" s="701">
        <f>IFERROR(__xludf.DUMMYFUNCTION("if(A163="""","""",sum(FILTER(Bontang!W:W,Bontang!B:B = A163))/1000)"),1500.0)</f>
        <v>1500</v>
      </c>
      <c r="F166" s="700" t="str">
        <f t="array" ref="F166">if(A163="","",XLOOKUP(A163,Bontang!B:B,Bontang!P:P,"Not Found",0,1))</f>
        <v>FOB</v>
      </c>
      <c r="G166" s="773" t="str">
        <f t="array" ref="G166">if(A163="","",XLOOKUP(A163,Bontang!B:B,Bontang!G:G,"Not Found",0,1))</f>
        <v>Input in Master Data</v>
      </c>
      <c r="H166" s="773" t="str">
        <f t="array" ref="H166">if(A163="","",XLOOKUP(A163,Bontang!B:B,Bontang!H:H,"Not Found",0,1))</f>
        <v>Input in Master Data</v>
      </c>
      <c r="I166" s="703">
        <f>if(J166="","",SUMIFS(Bontang!W:W,Bontang!B:B,$A163,Bontang!R:R,J166)/1000)</f>
        <v>1500</v>
      </c>
      <c r="J166" s="704" t="str">
        <f>IFERROR(__xludf.DUMMYFUNCTION("if(A163="""","""",unique(FILTER(Bontang!R:R,Bontang!B:B = A163)))"),"Karya Teknik")</f>
        <v>Karya Teknik</v>
      </c>
      <c r="K166" s="705" t="str">
        <f>if($AD166="","", HYPERLINK(Bon&amp;"C"&amp;MATCH($AC166,Bontang!$B:$B,0),$AD166))</f>
        <v>Sesayap</v>
      </c>
      <c r="L166" s="691" t="str">
        <f>if(J166="","",iferror(AVERAGEIFS(Bontang!BF:BF,Bontang!B:B,A163,Bontang!R:R,J166),""))</f>
        <v/>
      </c>
      <c r="M166" s="691" t="str">
        <f>if(J166="","",iferror(AVERAGEIFS(Bontang!BG:BG,Bontang!B:B,A163,Bontang!R:R,J166),""))</f>
        <v/>
      </c>
      <c r="N166" s="702" t="str">
        <f t="array" ref="N166">if(C166="","",XLOOKUP(C166,'Master Data'!$K:$K,'Master Data'!P:P,"Input In Master",0,1))</f>
        <v>Input In Master</v>
      </c>
      <c r="O166" s="706" t="s">
        <v>719</v>
      </c>
      <c r="P166" s="707"/>
      <c r="Q166" s="707"/>
      <c r="R166" s="707"/>
      <c r="S166" s="708"/>
      <c r="T166" s="707"/>
      <c r="U166" s="707"/>
      <c r="V166" s="707"/>
      <c r="W166" s="707"/>
      <c r="X166" s="737"/>
      <c r="Y166" s="784"/>
      <c r="Z166" s="711"/>
      <c r="AA166" s="30"/>
      <c r="AC166" s="655" t="str">
        <f>A163</f>
        <v>B20</v>
      </c>
      <c r="AD166" s="684" t="str">
        <f>IFERROR(__xludf.DUMMYFUNCTION("UNIQUE(FILTER(Bontang!S:S,Bontang!B:B=A163))"),"Sesayap")</f>
        <v>Sesayap</v>
      </c>
      <c r="AE166" s="30"/>
    </row>
    <row r="167" ht="30.0" customHeight="1">
      <c r="A167" s="685"/>
      <c r="B167" s="783"/>
      <c r="C167" s="686"/>
      <c r="D167" s="687"/>
      <c r="E167" s="687"/>
      <c r="F167" s="687"/>
      <c r="G167" s="687"/>
      <c r="H167" s="687"/>
      <c r="I167" s="688" t="str">
        <f>if(J167="","",SUMIFS(Bontang!W:W,Bontang!B:B,$A163,Bontang!R:R,J167)/1000)</f>
        <v/>
      </c>
      <c r="J167" s="689"/>
      <c r="K167" s="690" t="str">
        <f>if($AD167="","", HYPERLINK(Bon&amp;"C"&amp;MATCH($AC167,Bontang!$B:$B,0),$AD167))</f>
        <v/>
      </c>
      <c r="L167" s="691" t="str">
        <f>if(J167="","",iferror(AVERAGEIFS(Bontang!BF:BF,Bontang!B:B,A163,Bontang!R:R,J167),""))</f>
        <v/>
      </c>
      <c r="M167" s="691" t="str">
        <f>if(J167="","",iferror(AVERAGEIFS(Bontang!BG:BG,Bontang!B:B,A163,Bontang!R:R,J167),""))</f>
        <v/>
      </c>
      <c r="N167" s="687"/>
      <c r="O167" s="692" t="s">
        <v>720</v>
      </c>
      <c r="P167" s="693"/>
      <c r="Q167" s="693"/>
      <c r="R167" s="693"/>
      <c r="S167" s="694"/>
      <c r="T167" s="693"/>
      <c r="U167" s="693"/>
      <c r="V167" s="693"/>
      <c r="W167" s="693"/>
      <c r="X167" s="695"/>
      <c r="Y167" s="697"/>
      <c r="Z167" s="697"/>
      <c r="AA167" s="30"/>
      <c r="AC167" s="655" t="str">
        <f>AC166</f>
        <v>B20</v>
      </c>
      <c r="AD167" s="698"/>
      <c r="AE167" s="30"/>
    </row>
    <row r="168" ht="30.0" customHeight="1">
      <c r="A168" s="685"/>
      <c r="B168" s="783"/>
      <c r="C168" s="699" t="str">
        <f t="array" ref="C168">if(A164="","",XLOOKUP(A164,Bontang!B:B,Bontang!C:C,"Not Found",0,1))</f>
        <v>TBA</v>
      </c>
      <c r="D168" s="700" t="str">
        <f t="array" ref="D168">if(A164="","",XLOOKUP(A164,Bontang!B:B,Bontang!Q:Q,"Not Found",0,1))</f>
        <v>CPO</v>
      </c>
      <c r="E168" s="701">
        <f>IFERROR(__xludf.DUMMYFUNCTION("if(A164="""","""",sum(FILTER(Bontang!W:W,Bontang!B:B = A164))/1000)"),3000.0)</f>
        <v>3000</v>
      </c>
      <c r="F168" s="700" t="str">
        <f t="array" ref="F168">if(A164="","",XLOOKUP(A164,Bontang!B:B,Bontang!P:P,"Not Found",0,1))</f>
        <v>FOB</v>
      </c>
      <c r="G168" s="773" t="str">
        <f t="array" ref="G168">if(A164="","",XLOOKUP(A164,Bontang!B:B,Bontang!G:G,"Not Found",0,1))</f>
        <v>Input in Master Data</v>
      </c>
      <c r="H168" s="773" t="str">
        <f t="array" ref="H168">if(A164="","",XLOOKUP(A164,Bontang!B:B,Bontang!H:H,"Not Found",0,1))</f>
        <v>Input in Master Data</v>
      </c>
      <c r="I168" s="703">
        <f>if(J168="","",SUMIFS(Bontang!W:W,Bontang!B:B,$A164,Bontang!R:R,J168)/1000)</f>
        <v>3000</v>
      </c>
      <c r="J168" s="704" t="str">
        <f>IFERROR(__xludf.DUMMYFUNCTION("if(A164="""","""",unique(FILTER(Bontang!R:R,Bontang!B:B = A164)))"),"Metro")</f>
        <v>Metro</v>
      </c>
      <c r="K168" s="705" t="str">
        <f>if($AD168="","", HYPERLINK(Bon&amp;"C"&amp;MATCH($AC168,Bontang!$B:$B,0),$AD168))</f>
        <v>Sebulu</v>
      </c>
      <c r="L168" s="691" t="str">
        <f>if(J168="","",iferror(AVERAGEIFS(Bontang!BF:BF,Bontang!B:B,A164,Bontang!R:R,J168),""))</f>
        <v/>
      </c>
      <c r="M168" s="691" t="str">
        <f>if(J168="","",iferror(AVERAGEIFS(Bontang!BG:BG,Bontang!B:B,A164,Bontang!R:R,J168),""))</f>
        <v/>
      </c>
      <c r="N168" s="702" t="str">
        <f t="array" ref="N168">if(C168="","",XLOOKUP(C168,'Master Data'!$K:$K,'Master Data'!P:P,"Input In Master",0,1))</f>
        <v>Input In Master</v>
      </c>
      <c r="O168" s="706" t="s">
        <v>719</v>
      </c>
      <c r="P168" s="707"/>
      <c r="Q168" s="707"/>
      <c r="R168" s="707"/>
      <c r="S168" s="708"/>
      <c r="T168" s="707"/>
      <c r="U168" s="707"/>
      <c r="V168" s="707"/>
      <c r="W168" s="707"/>
      <c r="X168" s="737"/>
      <c r="Y168" s="784"/>
      <c r="Z168" s="711"/>
      <c r="AA168" s="30"/>
      <c r="AC168" s="655" t="str">
        <f>A164</f>
        <v>B21</v>
      </c>
      <c r="AD168" s="684" t="str">
        <f>IFERROR(__xludf.DUMMYFUNCTION("UNIQUE(FILTER(Bontang!S:S,Bontang!B:B=A164))"),"Sebulu")</f>
        <v>Sebulu</v>
      </c>
      <c r="AE168" s="30"/>
    </row>
    <row r="169" ht="30.0" customHeight="1">
      <c r="A169" s="685"/>
      <c r="B169" s="785"/>
      <c r="C169" s="656"/>
      <c r="D169" s="712"/>
      <c r="E169" s="712"/>
      <c r="F169" s="712"/>
      <c r="G169" s="712"/>
      <c r="H169" s="712"/>
      <c r="I169" s="713" t="str">
        <f>if(J169="","",SUMIFS(Bontang!W:W,Bontang!B:B,$A164,Bontang!R:R,J169)/1000)</f>
        <v/>
      </c>
      <c r="J169" s="714"/>
      <c r="K169" s="715" t="str">
        <f>if($AD169="","", HYPERLINK(Bon&amp;"C"&amp;MATCH($AC169,Bontang!$B:$B,0),$AD169))</f>
        <v/>
      </c>
      <c r="L169" s="716" t="str">
        <f>if(J169="","",iferror(AVERAGEIFS(Bontang!BF:BF,Bontang!B:B,A164,Bontang!R:R,J169),""))</f>
        <v/>
      </c>
      <c r="M169" s="716" t="str">
        <f>if(J169="","",iferror(AVERAGEIFS(Bontang!BG:BG,Bontang!B:B,A164,Bontang!R:R,J169),""))</f>
        <v/>
      </c>
      <c r="N169" s="712"/>
      <c r="O169" s="717" t="s">
        <v>720</v>
      </c>
      <c r="P169" s="718"/>
      <c r="Q169" s="718"/>
      <c r="R169" s="718"/>
      <c r="S169" s="719"/>
      <c r="T169" s="718"/>
      <c r="U169" s="718"/>
      <c r="V169" s="718"/>
      <c r="W169" s="718"/>
      <c r="X169" s="720"/>
      <c r="Y169" s="52"/>
      <c r="Z169" s="52"/>
      <c r="AA169" s="30"/>
      <c r="AC169" s="655" t="str">
        <f>AC168</f>
        <v>B21</v>
      </c>
      <c r="AD169" s="698"/>
      <c r="AE169" s="30"/>
    </row>
    <row r="170" ht="30.0" customHeight="1">
      <c r="A170" s="764" t="str">
        <f>IFERROR(__xludf.DUMMYFUNCTION("iferror(unique(FILTER(Bontang!$B:$B,Bontang!$E:$E=""Sailing to Load Port"")),"""")"),"B16")</f>
        <v>B16</v>
      </c>
      <c r="B170" s="786" t="s">
        <v>492</v>
      </c>
      <c r="C170" s="722" t="str">
        <f t="array" ref="C170">if(A170="","",XLOOKUP(A170,Bontang!B:B,Bontang!C:C,"Not Found",0,1))</f>
        <v>Giat Armada 02</v>
      </c>
      <c r="D170" s="673" t="str">
        <f t="array" ref="D170">if(A170="","",XLOOKUP(A170,Bontang!B:B,Bontang!Q:Q,"Not Found",0,1))</f>
        <v>CPO</v>
      </c>
      <c r="E170" s="723">
        <f>IFERROR(__xludf.DUMMYFUNCTION("if(A170="""","""",sum(FILTER(Bontang!W:W,Bontang!B:B = A170))/1000)"),3200.0)</f>
        <v>3200</v>
      </c>
      <c r="F170" s="673" t="str">
        <f t="array" ref="F170">if(A170="","",XLOOKUP(A170,Bontang!B:B,Bontang!P:P,"Not Found",0,1))</f>
        <v>FOB</v>
      </c>
      <c r="G170" s="731" t="str">
        <f t="array" ref="G170">if(A170="","",XLOOKUP(A170,Bontang!B:B,Bontang!G:G,"Not Found",0,1))</f>
        <v>V/C</v>
      </c>
      <c r="H170" s="731" t="str">
        <f t="array" ref="H170">if(A170="","",XLOOKUP(A170,Bontang!B:B,Bontang!H:H,"Not Found",0,1))</f>
        <v>GAB</v>
      </c>
      <c r="I170" s="674">
        <f>if(J170="","",SUMIFS(Bontang!W:W,Bontang!B:B,$A170,Bontang!R:R,J170)/1000)</f>
        <v>3200</v>
      </c>
      <c r="J170" s="675" t="str">
        <f>IFERROR(__xludf.DUMMYFUNCTION("if(A170="""","""",unique(FILTER(Bontang!R:R,Bontang!B:B = A170)))"),"KPN Corp")</f>
        <v>KPN Corp</v>
      </c>
      <c r="K170" s="676" t="str">
        <f>if($AD170="","", HYPERLINK(Bon&amp;"C"&amp;MATCH($AC170,Bontang!$B:$B,0),$AD170))</f>
        <v>Merauke</v>
      </c>
      <c r="L170" s="677" t="str">
        <f>if(J170="","",iferror(AVERAGEIFS(Bontang!BF:BF,Bontang!B:B,A170,Bontang!R:R,J170),""))</f>
        <v/>
      </c>
      <c r="M170" s="677" t="str">
        <f>if(J170="","",iferror(AVERAGEIFS(Bontang!BG:BG,Bontang!B:B,A170,Bontang!R:R,J170),""))</f>
        <v/>
      </c>
      <c r="N170" s="731" t="str">
        <f t="array" ref="N170">if(C170="","",XLOOKUP(C170,'Master Data'!$K:$K,'Master Data'!P:P,"Input In Master",0,1))</f>
        <v/>
      </c>
      <c r="O170" s="768" t="s">
        <v>719</v>
      </c>
      <c r="P170" s="679">
        <f t="array" ref="P170:Q170">if(A170="","",XLOOKUP(A170,Bontang!B:B,Bontang!AD:AE,"NA",0,1))</f>
        <v>46061</v>
      </c>
      <c r="Q170" s="679">
        <v>46062.0</v>
      </c>
      <c r="R170" s="679">
        <f t="array" ref="R170:S170">if(A170="","",XLOOKUP(A170,Bontang!B:B,Bontang!AF:AG,"NA",0,-1))</f>
        <v>46073</v>
      </c>
      <c r="S170" s="680">
        <v>46074.0</v>
      </c>
      <c r="T170" s="679"/>
      <c r="U170" s="679"/>
      <c r="V170" s="679"/>
      <c r="W170" s="679"/>
      <c r="X170" s="681">
        <f>if(C170="","",IF(P171="",TODAY()-P170,P171-P170))</f>
        <v>3</v>
      </c>
      <c r="Y170" s="682"/>
      <c r="Z170" s="727"/>
      <c r="AA170" s="30"/>
      <c r="AC170" s="655" t="str">
        <f>A170</f>
        <v>B16</v>
      </c>
      <c r="AD170" s="684" t="str">
        <f>IFERROR(__xludf.DUMMYFUNCTION("UNIQUE(FILTER(Bontang!S:S,Bontang!B:B=A170))"),"Merauke")</f>
        <v>Merauke</v>
      </c>
      <c r="AE170" s="30"/>
    </row>
    <row r="171" ht="30.0" customHeight="1">
      <c r="A171" s="685"/>
      <c r="B171" s="783"/>
      <c r="C171" s="686"/>
      <c r="D171" s="687"/>
      <c r="E171" s="687"/>
      <c r="F171" s="687"/>
      <c r="G171" s="687"/>
      <c r="H171" s="687"/>
      <c r="I171" s="703" t="str">
        <f>if(J171="","",SUMIFS(Bontang!W:W,Bontang!B:B,$A170,Bontang!R:R,J171)/1000)</f>
        <v/>
      </c>
      <c r="J171" s="704"/>
      <c r="K171" s="705" t="str">
        <f>if($AD171="","", HYPERLINK(Bon&amp;"C"&amp;MATCH($AC171,Bontang!$B:$B,0),$AD171))</f>
        <v/>
      </c>
      <c r="L171" s="691" t="str">
        <f>if(J171="","",iferror(AVERAGEIFS(Bontang!BF:BF,Bontang!B:B,A170,Bontang!R:R,J171),""))</f>
        <v/>
      </c>
      <c r="M171" s="691" t="str">
        <f>if(J171="","",iferror(AVERAGEIFS(Bontang!BG:BG,Bontang!B:B,A170,Bontang!R:R,J171),""))</f>
        <v/>
      </c>
      <c r="N171" s="687"/>
      <c r="O171" s="769" t="s">
        <v>720</v>
      </c>
      <c r="P171" s="693" t="str">
        <f t="array" ref="P171:Q171">if(A170="","",XLOOKUP(A170,Bontang!B:B,Bontang!AL:AM,"NA",0,1))</f>
        <v/>
      </c>
      <c r="Q171" s="693"/>
      <c r="R171" s="693" t="str">
        <f t="array" ref="R171:S171">if(A170="","",XLOOKUP(A170,Bontang!B:B,Bontang!AN:AO,"NA",0,-1))</f>
        <v/>
      </c>
      <c r="S171" s="694"/>
      <c r="T171" s="693"/>
      <c r="U171" s="693"/>
      <c r="V171" s="693"/>
      <c r="W171" s="693"/>
      <c r="X171" s="695"/>
      <c r="Y171" s="696"/>
      <c r="Z171" s="697"/>
      <c r="AA171" s="30"/>
      <c r="AC171" s="655" t="str">
        <f>AC170</f>
        <v>B16</v>
      </c>
      <c r="AD171" s="684"/>
      <c r="AE171" s="30"/>
    </row>
    <row r="172" ht="30.0" customHeight="1">
      <c r="A172" s="685"/>
      <c r="B172" s="783"/>
      <c r="C172" s="728" t="str">
        <f t="array" ref="C172">if(A171="","",XLOOKUP(A171,Bontang!B:B,Bontang!C:C,"Not Found",0,1))</f>
        <v/>
      </c>
      <c r="D172" s="702" t="str">
        <f t="array" ref="D172">if(A171="","",XLOOKUP(A171,Bontang!B:B,Bontang!Q:Q,"Not Found",0,1))</f>
        <v/>
      </c>
      <c r="E172" s="729" t="str">
        <f>IFERROR(__xludf.DUMMYFUNCTION("if(A171="""","""",sum(FILTER(Bontang!W:W,Bontang!B:B = A171))/1000)"),"")</f>
        <v/>
      </c>
      <c r="F172" s="702" t="str">
        <f t="array" ref="F172">if(A171="","",XLOOKUP(A171,Bontang!B:B,Bontang!P:P,"Not Found",0,1))</f>
        <v/>
      </c>
      <c r="G172" s="702" t="str">
        <f t="array" ref="G172">if(A171="","",XLOOKUP(A171,Bontang!B:B,Bontang!G:G,"Not Found",0,1))</f>
        <v/>
      </c>
      <c r="H172" s="702" t="str">
        <f t="array" ref="H172">if(A171="","",XLOOKUP(A171,Bontang!B:B,Bontang!H:H,"Not Found",0,1))</f>
        <v/>
      </c>
      <c r="I172" s="688" t="str">
        <f>if(J172="","",SUMIFS(Bontang!W:W,Bontang!B:B,$A171,Bontang!R:R,J172)/1000)</f>
        <v/>
      </c>
      <c r="J172" s="689" t="str">
        <f>IFERROR(__xludf.DUMMYFUNCTION("if(A171="""","""",unique(FILTER(Bontang!R:R,Bontang!B:B = A171)))"),"")</f>
        <v/>
      </c>
      <c r="K172" s="690" t="str">
        <f>if($AD172="","", HYPERLINK(Bon&amp;"C"&amp;MATCH($AC172,Bontang!$B:$B,0),$AD172))</f>
        <v/>
      </c>
      <c r="L172" s="691" t="str">
        <f>if(J172="","",iferror(AVERAGEIFS(Bontang!BF:BF,Bontang!B:B,A171,Bontang!R:R,J172),""))</f>
        <v/>
      </c>
      <c r="M172" s="691" t="str">
        <f>if(J172="","",iferror(AVERAGEIFS(Bontang!BG:BG,Bontang!B:B,A171,Bontang!R:R,J172),""))</f>
        <v/>
      </c>
      <c r="N172" s="702" t="str">
        <f t="array" ref="N172">if(C172="","",XLOOKUP(C172,'Master Data'!$K:$K,'Master Data'!P:P,"Input In Master",0,1))</f>
        <v/>
      </c>
      <c r="O172" s="770" t="s">
        <v>719</v>
      </c>
      <c r="P172" s="707" t="str">
        <f t="array" ref="P172">if(A171="","",XLOOKUP(A171,Bontang!B:B,Bontang!AD:AE,"NA",0,1))</f>
        <v/>
      </c>
      <c r="Q172" s="707"/>
      <c r="R172" s="707" t="str">
        <f t="array" ref="R172">if(A171="","",XLOOKUP(A171,Bontang!B:B,Bontang!AF:AG,"NA",0,-1))</f>
        <v/>
      </c>
      <c r="S172" s="708"/>
      <c r="T172" s="707"/>
      <c r="U172" s="707"/>
      <c r="V172" s="707"/>
      <c r="W172" s="707"/>
      <c r="X172" s="709" t="str">
        <f>if(C172="","",IF(P173="",TODAY()-P172,P173-P172))</f>
        <v/>
      </c>
      <c r="Y172" s="710"/>
      <c r="Z172" s="730"/>
      <c r="AA172" s="30"/>
      <c r="AC172" s="655" t="str">
        <f>A171</f>
        <v/>
      </c>
      <c r="AD172" s="698" t="str">
        <f>IFERROR(__xludf.DUMMYFUNCTION("UNIQUE(FILTER(Bontang!S:S,Bontang!B:B=A171))"),"")</f>
        <v/>
      </c>
      <c r="AE172" s="30"/>
    </row>
    <row r="173" ht="30.0" customHeight="1">
      <c r="A173" s="685"/>
      <c r="B173" s="783"/>
      <c r="C173" s="686"/>
      <c r="D173" s="687"/>
      <c r="E173" s="687"/>
      <c r="F173" s="687"/>
      <c r="G173" s="687"/>
      <c r="H173" s="687"/>
      <c r="I173" s="688" t="str">
        <f>if(J173="","",SUMIFS(Bontang!W:W,Bontang!B:B,$A171,Bontang!R:R,J173)/1000)</f>
        <v/>
      </c>
      <c r="J173" s="689"/>
      <c r="K173" s="690" t="str">
        <f>if($AD173="","", HYPERLINK(Bon&amp;"C"&amp;MATCH($AC173,Bontang!$B:$B,0),$AD173))</f>
        <v/>
      </c>
      <c r="L173" s="691" t="str">
        <f>if(J173="","",iferror(AVERAGEIFS(Bontang!BF:BF,Bontang!B:B,A171,Bontang!R:R,J173),""))</f>
        <v/>
      </c>
      <c r="M173" s="691" t="str">
        <f>if(J173="","",iferror(AVERAGEIFS(Bontang!BG:BG,Bontang!B:B,A171,Bontang!R:R,J173),""))</f>
        <v/>
      </c>
      <c r="N173" s="687"/>
      <c r="O173" s="769" t="s">
        <v>720</v>
      </c>
      <c r="P173" s="693" t="str">
        <f t="array" ref="P173">if(A171="","",XLOOKUP(A171,Bontang!B:B,Bontang!AL:AM,"NA",0,1))</f>
        <v/>
      </c>
      <c r="Q173" s="693"/>
      <c r="R173" s="693" t="str">
        <f t="array" ref="R173">if(A171="","",XLOOKUP(A171,Bontang!B:B,Bontang!AN:AO,"NA",0,-1))</f>
        <v/>
      </c>
      <c r="S173" s="694"/>
      <c r="T173" s="693"/>
      <c r="U173" s="693"/>
      <c r="V173" s="693"/>
      <c r="W173" s="693"/>
      <c r="X173" s="695"/>
      <c r="Y173" s="696"/>
      <c r="Z173" s="697"/>
      <c r="AA173" s="30"/>
      <c r="AC173" s="655" t="str">
        <f>AC172</f>
        <v/>
      </c>
      <c r="AD173" s="698" t="str">
        <f>IFERROR(__xludf.DUMMYFUNCTION("""COMPUTED_VALUE"""),"")</f>
        <v/>
      </c>
      <c r="AE173" s="30"/>
    </row>
    <row r="174" ht="30.0" customHeight="1">
      <c r="A174" s="685"/>
      <c r="B174" s="783"/>
      <c r="C174" s="728" t="str">
        <f t="array" ref="C174">if(A172="","",XLOOKUP(A172,Bontang!B:B,Bontang!C:C,"Not Found",0,1))</f>
        <v/>
      </c>
      <c r="D174" s="702" t="str">
        <f t="array" ref="D174">if(A172="","",XLOOKUP(A172,Bontang!B:B,Bontang!Q:Q,"Not Found",0,1))</f>
        <v/>
      </c>
      <c r="E174" s="729" t="str">
        <f>IFERROR(__xludf.DUMMYFUNCTION("if(A172="""","""",sum(FILTER(Bontang!W:W,Bontang!B:B = A172))/1000)"),"")</f>
        <v/>
      </c>
      <c r="F174" s="702" t="str">
        <f t="array" ref="F174">if(A172="","",XLOOKUP(A172,Bontang!B:B,Bontang!P:P,"Not Found",0,1))</f>
        <v/>
      </c>
      <c r="G174" s="702" t="str">
        <f t="array" ref="G174">if(A172="","",XLOOKUP(A172,Bontang!B:B,Bontang!G:G,"Not Found",0,1))</f>
        <v/>
      </c>
      <c r="H174" s="702" t="str">
        <f t="array" ref="H174">if(A172="","",XLOOKUP(A172,Bontang!B:B,Bontang!H:H,"Not Found",0,1))</f>
        <v/>
      </c>
      <c r="I174" s="688" t="str">
        <f>if(J174="","",SUMIFS(Bontang!W:W,Bontang!B:B,$A172,Bontang!R:R,J174)/1000)</f>
        <v/>
      </c>
      <c r="J174" s="689" t="str">
        <f>IFERROR(__xludf.DUMMYFUNCTION("if(A172="""","""",unique(FILTER(Bontang!R:R,Bontang!B:B = A172)))"),"")</f>
        <v/>
      </c>
      <c r="K174" s="690" t="str">
        <f>if($AD174="","", HYPERLINK(Bon&amp;"C"&amp;MATCH($AC174,Bontang!$B:$B,0),$AD174))</f>
        <v/>
      </c>
      <c r="L174" s="691" t="str">
        <f>if(J174="","",iferror(AVERAGEIFS(Bontang!BF:BF,Bontang!B:B,A172,Bontang!R:R,J174),""))</f>
        <v/>
      </c>
      <c r="M174" s="691" t="str">
        <f>if(J174="","",iferror(AVERAGEIFS(Bontang!BG:BG,Bontang!B:B,A172,Bontang!R:R,J174),""))</f>
        <v/>
      </c>
      <c r="N174" s="702" t="str">
        <f t="array" ref="N174">if(C174="","",XLOOKUP(C174,'Master Data'!$K:$K,'Master Data'!P:P,"Input In Master",0,1))</f>
        <v/>
      </c>
      <c r="O174" s="770" t="s">
        <v>719</v>
      </c>
      <c r="P174" s="707" t="str">
        <f t="array" ref="P174">if(A172="","",XLOOKUP(A172,Bontang!B:B,Bontang!AD:AE,"NA",0,1))</f>
        <v/>
      </c>
      <c r="Q174" s="707"/>
      <c r="R174" s="707" t="str">
        <f t="array" ref="R174">if(A172="","",XLOOKUP(A172,Bontang!B:B,Bontang!AF:AG,"NA",0,-1))</f>
        <v/>
      </c>
      <c r="S174" s="708"/>
      <c r="T174" s="707"/>
      <c r="U174" s="707"/>
      <c r="V174" s="707"/>
      <c r="W174" s="707"/>
      <c r="X174" s="709" t="str">
        <f>if(C174="","",IF(P175="",TODAY()-P174,P175-P174))</f>
        <v/>
      </c>
      <c r="Y174" s="710"/>
      <c r="Z174" s="730"/>
      <c r="AA174" s="30"/>
      <c r="AC174" s="655" t="str">
        <f>A172</f>
        <v/>
      </c>
      <c r="AD174" s="698" t="str">
        <f>IFERROR(__xludf.DUMMYFUNCTION("UNIQUE(FILTER(Bontang!S:S,Bontang!B:B=A172))"),"")</f>
        <v/>
      </c>
      <c r="AE174" s="30"/>
    </row>
    <row r="175" ht="30.0" customHeight="1">
      <c r="A175" s="685"/>
      <c r="B175" s="783"/>
      <c r="C175" s="686"/>
      <c r="D175" s="687"/>
      <c r="E175" s="687"/>
      <c r="F175" s="687"/>
      <c r="G175" s="687"/>
      <c r="H175" s="687"/>
      <c r="I175" s="688" t="str">
        <f>if(J175="","",SUMIFS(Bontang!W:W,Bontang!B:B,$A172,Bontang!R:R,J175)/1000)</f>
        <v/>
      </c>
      <c r="J175" s="689"/>
      <c r="K175" s="690" t="str">
        <f>if($AD175="","", HYPERLINK(Bon&amp;"C"&amp;MATCH($AC175,Bontang!$B:$B,0),$AD175))</f>
        <v/>
      </c>
      <c r="L175" s="691" t="str">
        <f>if(J175="","",iferror(AVERAGEIFS(Bontang!BF:BF,Bontang!B:B,A172,Bontang!R:R,J175),""))</f>
        <v/>
      </c>
      <c r="M175" s="691" t="str">
        <f>if(J175="","",iferror(AVERAGEIFS(Bontang!BG:BG,Bontang!B:B,A172,Bontang!R:R,J175),""))</f>
        <v/>
      </c>
      <c r="N175" s="687"/>
      <c r="O175" s="769" t="s">
        <v>720</v>
      </c>
      <c r="P175" s="693" t="str">
        <f t="array" ref="P175">if(A172="","",XLOOKUP(A172,Bontang!B:B,Bontang!AL:AM,"NA",0,1))</f>
        <v/>
      </c>
      <c r="Q175" s="693"/>
      <c r="R175" s="693" t="str">
        <f t="array" ref="R175">if(A172="","",XLOOKUP(A172,Bontang!B:B,Bontang!AN:AO,"NA",0,-1))</f>
        <v/>
      </c>
      <c r="S175" s="694"/>
      <c r="T175" s="693"/>
      <c r="U175" s="693"/>
      <c r="V175" s="693"/>
      <c r="W175" s="693"/>
      <c r="X175" s="695"/>
      <c r="Y175" s="696"/>
      <c r="Z175" s="697"/>
      <c r="AA175" s="30"/>
      <c r="AC175" s="655" t="str">
        <f>AC174</f>
        <v/>
      </c>
      <c r="AD175" s="698" t="str">
        <f>IFERROR(__xludf.DUMMYFUNCTION("""COMPUTED_VALUE"""),"")</f>
        <v/>
      </c>
      <c r="AE175" s="30"/>
    </row>
    <row r="176" ht="30.0" customHeight="1">
      <c r="A176" s="685"/>
      <c r="B176" s="783"/>
      <c r="C176" s="728" t="str">
        <f t="array" ref="C176">if(A173="","",XLOOKUP(A173,Bontang!B:B,Bontang!C:C,"Not Found",0,1))</f>
        <v/>
      </c>
      <c r="D176" s="702" t="str">
        <f t="array" ref="D176">if(A173="","",XLOOKUP(A173,Bontang!B:B,Bontang!Q:Q,"Not Found",0,1))</f>
        <v/>
      </c>
      <c r="E176" s="729" t="str">
        <f>IFERROR(__xludf.DUMMYFUNCTION("if(A173="""","""",sum(FILTER(Bontang!W:W,Bontang!B:B = A173))/1000)"),"")</f>
        <v/>
      </c>
      <c r="F176" s="702" t="str">
        <f t="array" ref="F176">if(A173="","",XLOOKUP(A173,Bontang!B:B,Bontang!P:P,"Not Found",0,1))</f>
        <v/>
      </c>
      <c r="G176" s="702" t="str">
        <f t="array" ref="G176">if(A173="","",XLOOKUP(A173,Bontang!B:B,Bontang!G:G,"Not Found",0,1))</f>
        <v/>
      </c>
      <c r="H176" s="702" t="str">
        <f t="array" ref="H176">if(A173="","",XLOOKUP(A173,Bontang!B:B,Bontang!H:H,"Not Found",0,1))</f>
        <v/>
      </c>
      <c r="I176" s="688" t="str">
        <f>if(J176="","",SUMIFS(Bontang!W:W,Bontang!B:B,$A173,Bontang!R:R,J176)/1000)</f>
        <v/>
      </c>
      <c r="J176" s="689" t="str">
        <f>IFERROR(__xludf.DUMMYFUNCTION("if(A173="""","""",unique(FILTER(Bontang!R:R,Bontang!B:B = A173)))"),"")</f>
        <v/>
      </c>
      <c r="K176" s="690" t="str">
        <f>if($AD176="","", HYPERLINK(Bon&amp;"C"&amp;MATCH($AC176,Bontang!$B:$B,0),$AD176))</f>
        <v/>
      </c>
      <c r="L176" s="691" t="str">
        <f>if(J176="","",iferror(AVERAGEIFS(Bontang!BF:BF,Bontang!B:B,A173,Bontang!R:R,J176),""))</f>
        <v/>
      </c>
      <c r="M176" s="691" t="str">
        <f>if(J176="","",iferror(AVERAGEIFS(Bontang!BG:BG,Bontang!B:B,A173,Bontang!R:R,J176),""))</f>
        <v/>
      </c>
      <c r="N176" s="702" t="str">
        <f t="array" ref="N176">if(C176="","",XLOOKUP(C176,'Master Data'!$K:$K,'Master Data'!P:P,"Input In Master",0,1))</f>
        <v/>
      </c>
      <c r="O176" s="770" t="s">
        <v>719</v>
      </c>
      <c r="P176" s="707" t="str">
        <f t="array" ref="P176">if(A173="","",XLOOKUP(A173,Bontang!B:B,Bontang!AD:AE,"NA",0,1))</f>
        <v/>
      </c>
      <c r="Q176" s="707"/>
      <c r="R176" s="707" t="str">
        <f t="array" ref="R176">if(A173="","",XLOOKUP(A173,Bontang!B:B,Bontang!AF:AG,"NA",0,-1))</f>
        <v/>
      </c>
      <c r="S176" s="708"/>
      <c r="T176" s="707"/>
      <c r="U176" s="707"/>
      <c r="V176" s="707"/>
      <c r="W176" s="707"/>
      <c r="X176" s="709" t="str">
        <f>if(C176="","",IF(P177="",TODAY()-P176,P177-P176))</f>
        <v/>
      </c>
      <c r="Y176" s="710"/>
      <c r="Z176" s="730"/>
      <c r="AA176" s="30"/>
      <c r="AC176" s="655" t="str">
        <f>A173</f>
        <v/>
      </c>
      <c r="AD176" s="698" t="str">
        <f>IFERROR(__xludf.DUMMYFUNCTION("UNIQUE(FILTER(Bontang!S:S,Bontang!B:B=A173))"),"")</f>
        <v/>
      </c>
      <c r="AE176" s="30"/>
    </row>
    <row r="177" ht="30.0" customHeight="1">
      <c r="A177" s="685"/>
      <c r="B177" s="783"/>
      <c r="C177" s="686"/>
      <c r="D177" s="687"/>
      <c r="E177" s="687"/>
      <c r="F177" s="687"/>
      <c r="G177" s="687"/>
      <c r="H177" s="687"/>
      <c r="I177" s="688" t="str">
        <f>if(J177="","",SUMIFS(Bontang!W:W,Bontang!B:B,$A173,Bontang!R:R,J177)/1000)</f>
        <v/>
      </c>
      <c r="J177" s="689"/>
      <c r="K177" s="690" t="str">
        <f>if($AD177="","", HYPERLINK(Bon&amp;"C"&amp;MATCH($AC177,Bontang!$B:$B,0),$AD177))</f>
        <v/>
      </c>
      <c r="L177" s="691" t="str">
        <f>if(J177="","",iferror(AVERAGEIFS(Bontang!BF:BF,Bontang!B:B,A173,Bontang!R:R,J177),""))</f>
        <v/>
      </c>
      <c r="M177" s="691" t="str">
        <f>if(J177="","",iferror(AVERAGEIFS(Bontang!BG:BG,Bontang!B:B,A173,Bontang!R:R,J177),""))</f>
        <v/>
      </c>
      <c r="N177" s="687"/>
      <c r="O177" s="769" t="s">
        <v>720</v>
      </c>
      <c r="P177" s="693" t="str">
        <f t="array" ref="P177">if(A173="","",XLOOKUP(A173,Bontang!B:B,Bontang!AL:AM,"NA",0,1))</f>
        <v/>
      </c>
      <c r="Q177" s="693"/>
      <c r="R177" s="693" t="str">
        <f t="array" ref="R177">if(A173="","",XLOOKUP(A173,Bontang!B:B,Bontang!AN:AO,"NA",0,-1))</f>
        <v/>
      </c>
      <c r="S177" s="694"/>
      <c r="T177" s="693"/>
      <c r="U177" s="693"/>
      <c r="V177" s="693"/>
      <c r="W177" s="693"/>
      <c r="X177" s="695"/>
      <c r="Y177" s="696"/>
      <c r="Z177" s="697"/>
      <c r="AA177" s="30"/>
      <c r="AC177" s="655" t="str">
        <f>AC176</f>
        <v/>
      </c>
      <c r="AD177" s="698" t="str">
        <f>IFERROR(__xludf.DUMMYFUNCTION("""COMPUTED_VALUE"""),"")</f>
        <v/>
      </c>
      <c r="AE177" s="30"/>
    </row>
    <row r="178" ht="30.0" customHeight="1">
      <c r="A178" s="685"/>
      <c r="B178" s="783"/>
      <c r="C178" s="728" t="str">
        <f t="array" ref="C178">if(A174="","",XLOOKUP(A174,Bontang!B:B,Bontang!C:C,"Not Found",0,1))</f>
        <v/>
      </c>
      <c r="D178" s="702" t="str">
        <f t="array" ref="D178">if(A174="","",XLOOKUP(A174,Bontang!B:B,Bontang!Q:Q,"Not Found",0,1))</f>
        <v/>
      </c>
      <c r="E178" s="729" t="str">
        <f>IFERROR(__xludf.DUMMYFUNCTION("if(A174="""","""",sum(FILTER(Bontang!W:W,Bontang!B:B = A174))/1000)"),"")</f>
        <v/>
      </c>
      <c r="F178" s="702" t="str">
        <f t="array" ref="F178">if(A174="","",XLOOKUP(A174,Bontang!B:B,Bontang!P:P,"Not Found",0,1))</f>
        <v/>
      </c>
      <c r="G178" s="702" t="str">
        <f t="array" ref="G178">if(A174="","",XLOOKUP(A174,Bontang!B:B,Bontang!G:G,"Not Found",0,1))</f>
        <v/>
      </c>
      <c r="H178" s="702" t="str">
        <f t="array" ref="H178">if(A174="","",XLOOKUP(A174,Bontang!B:B,Bontang!H:H,"Not Found",0,1))</f>
        <v/>
      </c>
      <c r="I178" s="688" t="str">
        <f>if(J178="","",SUMIFS(Bontang!W:W,Bontang!B:B,$A174,Bontang!R:R,J178)/1000)</f>
        <v/>
      </c>
      <c r="J178" s="689" t="str">
        <f>IFERROR(__xludf.DUMMYFUNCTION("if(A174="""","""",unique(FILTER(Bontang!R:R,Bontang!B:B = A174)))"),"")</f>
        <v/>
      </c>
      <c r="K178" s="690" t="str">
        <f>if($AD178="","", HYPERLINK(Bon&amp;"C"&amp;MATCH($AC178,Bontang!$B:$B,0),$AD178))</f>
        <v/>
      </c>
      <c r="L178" s="691" t="str">
        <f>if(J178="","",iferror(AVERAGEIFS(Bontang!BF:BF,Bontang!B:B,A174,Bontang!R:R,J178),""))</f>
        <v/>
      </c>
      <c r="M178" s="691" t="str">
        <f>if(J178="","",iferror(AVERAGEIFS(Bontang!BG:BG,Bontang!B:B,A174,Bontang!R:R,J178),""))</f>
        <v/>
      </c>
      <c r="N178" s="702" t="str">
        <f t="array" ref="N178">if(C178="","",XLOOKUP(C178,'Master Data'!$K:$K,'Master Data'!P:P,"Input In Master",0,1))</f>
        <v/>
      </c>
      <c r="O178" s="770" t="s">
        <v>719</v>
      </c>
      <c r="P178" s="707" t="str">
        <f t="array" ref="P178">if(A174="","",XLOOKUP(A174,Bontang!B:B,Bontang!AD:AE,"NA",0,1))</f>
        <v/>
      </c>
      <c r="Q178" s="707"/>
      <c r="R178" s="707" t="str">
        <f t="array" ref="R178">if(A174="","",XLOOKUP(A174,Bontang!B:B,Bontang!AF:AG,"NA",0,-1))</f>
        <v/>
      </c>
      <c r="S178" s="708"/>
      <c r="T178" s="707"/>
      <c r="U178" s="707"/>
      <c r="V178" s="707"/>
      <c r="W178" s="707"/>
      <c r="X178" s="709" t="str">
        <f>if(C178="","",IF(P179="",TODAY()-P178,P179-P178))</f>
        <v/>
      </c>
      <c r="Y178" s="710"/>
      <c r="Z178" s="730"/>
      <c r="AA178" s="30"/>
      <c r="AC178" s="655" t="str">
        <f>A174</f>
        <v/>
      </c>
      <c r="AD178" s="698" t="str">
        <f>IFERROR(__xludf.DUMMYFUNCTION("UNIQUE(FILTER(Bontang!S:S,Bontang!B:B=A174))"),"")</f>
        <v/>
      </c>
      <c r="AE178" s="30"/>
    </row>
    <row r="179" ht="30.0" customHeight="1">
      <c r="A179" s="685"/>
      <c r="B179" s="785"/>
      <c r="C179" s="656"/>
      <c r="D179" s="712"/>
      <c r="E179" s="712"/>
      <c r="F179" s="712"/>
      <c r="G179" s="712"/>
      <c r="H179" s="712"/>
      <c r="I179" s="713" t="str">
        <f>if(J179="","",SUMIFS(Bontang!W:W,Bontang!B:B,$A174,Bontang!R:R,J179)/1000)</f>
        <v/>
      </c>
      <c r="J179" s="714"/>
      <c r="K179" s="715" t="str">
        <f>if($AD179="","", HYPERLINK(Bon&amp;"C"&amp;MATCH($AC179,Bontang!$B:$B,0),$AD179))</f>
        <v/>
      </c>
      <c r="L179" s="716" t="str">
        <f>if(J179="","",iferror(AVERAGEIFS(Bontang!BF:BF,Bontang!B:B,A174,Bontang!R:R,J179),""))</f>
        <v/>
      </c>
      <c r="M179" s="716" t="str">
        <f>if(J179="","",iferror(AVERAGEIFS(Bontang!BG:BG,Bontang!B:B,A174,Bontang!R:R,J179),""))</f>
        <v/>
      </c>
      <c r="N179" s="712"/>
      <c r="O179" s="772" t="s">
        <v>720</v>
      </c>
      <c r="P179" s="718" t="str">
        <f t="array" ref="P179">if(A174="","",XLOOKUP(A174,Bontang!B:B,Bontang!AL:AM,"NA",0,1))</f>
        <v/>
      </c>
      <c r="Q179" s="718"/>
      <c r="R179" s="718" t="str">
        <f t="array" ref="R179">if(A174="","",XLOOKUP(A174,Bontang!B:B,Bontang!AN:AO,"NA",0,-1))</f>
        <v/>
      </c>
      <c r="S179" s="719"/>
      <c r="T179" s="718"/>
      <c r="U179" s="718"/>
      <c r="V179" s="718"/>
      <c r="W179" s="718"/>
      <c r="X179" s="720"/>
      <c r="Y179" s="721"/>
      <c r="Z179" s="52"/>
      <c r="AA179" s="30"/>
      <c r="AC179" s="655" t="str">
        <f>AC178</f>
        <v/>
      </c>
      <c r="AD179" s="698" t="str">
        <f>IFERROR(__xludf.DUMMYFUNCTION("""COMPUTED_VALUE"""),"")</f>
        <v/>
      </c>
      <c r="AE179" s="30"/>
    </row>
    <row r="180" ht="30.0" customHeight="1">
      <c r="A180" s="764" t="str">
        <f>IFERROR(__xludf.DUMMYFUNCTION("iferror(unique(FILTER(Bontang!$B:$B,Bontang!$E:$E=""At Load Port"")),"""")"),"B14")</f>
        <v>B14</v>
      </c>
      <c r="B180" s="786" t="s">
        <v>483</v>
      </c>
      <c r="C180" s="670" t="str">
        <f t="array" ref="C180">if(A180="","",XLOOKUP(A180,Bontang!B:B,Bontang!C:C,"Not Found",0,1))</f>
        <v>Sumber Kencana II</v>
      </c>
      <c r="D180" s="673" t="str">
        <f t="array" ref="D180">if(A180="","",XLOOKUP(A180,Bontang!B:B,Bontang!Q:Q,"Not Found",0,1))</f>
        <v>CPO</v>
      </c>
      <c r="E180" s="723">
        <f>IFERROR(__xludf.DUMMYFUNCTION("if(A180="""","""",sum(FILTER(Bontang!W:W,Bontang!B:B = A180))/1000)"),4000.0)</f>
        <v>4000</v>
      </c>
      <c r="F180" s="673" t="str">
        <f t="array" ref="F180">if(A180="","",XLOOKUP(A180,Bontang!B:B,Bontang!P:P,"Not Found",0,1))</f>
        <v>FOB</v>
      </c>
      <c r="G180" s="731" t="str">
        <f t="array" ref="G180">if(A180="","",XLOOKUP(A180,Bontang!B:B,Bontang!G:G,"Not Found",0,1))</f>
        <v>V/C</v>
      </c>
      <c r="H180" s="731" t="str">
        <f t="array" ref="H180">if(A180="","",XLOOKUP(A180,Bontang!B:B,Bontang!H:H,"Not Found",0,1))</f>
        <v>SSKI</v>
      </c>
      <c r="I180" s="674">
        <f>if(J180="","",SUMIFS(Bontang!W:W,Bontang!B:B,$A180,Bontang!R:R,J180)/1000)</f>
        <v>2500</v>
      </c>
      <c r="J180" s="675" t="str">
        <f>IFERROR(__xludf.DUMMYFUNCTION("if(A180="""","""",unique(FILTER(Bontang!R:R,Bontang!B:B = A180)))"),"PTPN")</f>
        <v>PTPN</v>
      </c>
      <c r="K180" s="676" t="str">
        <f>if($AD180="","", HYPERLINK(Bon&amp;"C"&amp;MATCH($AC180,Bontang!$B:$B,0),$AD180))</f>
        <v>Pondong</v>
      </c>
      <c r="L180" s="677" t="str">
        <f>if(J180="","",iferror(AVERAGEIFS(Bontang!BF:BF,Bontang!B:B,A180,Bontang!R:R,J180),""))</f>
        <v/>
      </c>
      <c r="M180" s="677" t="str">
        <f>if(J180="","",iferror(AVERAGEIFS(Bontang!BG:BG,Bontang!B:B,A180,Bontang!R:R,J180),""))</f>
        <v/>
      </c>
      <c r="N180" s="731" t="str">
        <f t="array" ref="N180">if(C180="","",XLOOKUP(C180,'Master Data'!$K:$K,'Master Data'!P:P,"Input In Master",0,1))</f>
        <v/>
      </c>
      <c r="O180" s="678" t="s">
        <v>719</v>
      </c>
      <c r="P180" s="732">
        <f t="array" ref="P180:Q180">if(A180="","",XLOOKUP(A180,Bontang!B:B,Bontang!AD:AE,"NA",0,1))</f>
        <v>46054</v>
      </c>
      <c r="Q180" s="732">
        <v>46057.0</v>
      </c>
      <c r="R180" s="732">
        <f t="array" ref="R180:S180">if(A180="","",XLOOKUP(A180,Bontang!B:B,Bontang!AF:AG,"NA",0,-1))</f>
        <v>46064</v>
      </c>
      <c r="S180" s="733">
        <v>46065.0</v>
      </c>
      <c r="T180" s="732">
        <f t="array" ref="T180">if(A180="","",XLOOKUP(A180,Bontang!B:B,Bontang!AH:AH,"NA",0,1))</f>
        <v>46068</v>
      </c>
      <c r="U180" s="732"/>
      <c r="V180" s="732"/>
      <c r="W180" s="732"/>
      <c r="X180" s="742">
        <f>if(C180="","",IF(P181="",TODAY()-P180,P181-P180))</f>
        <v>0</v>
      </c>
      <c r="Y180" s="743"/>
      <c r="Z180" s="683"/>
      <c r="AA180" s="30"/>
      <c r="AC180" s="655" t="str">
        <f>A180</f>
        <v>B14</v>
      </c>
      <c r="AD180" s="684" t="str">
        <f>IFERROR(__xludf.DUMMYFUNCTION("UNIQUE(FILTER(Bontang!S:S,Bontang!B:B=A180))"),"Pondong")</f>
        <v>Pondong</v>
      </c>
      <c r="AE180" s="30"/>
    </row>
    <row r="181" ht="30.0" customHeight="1">
      <c r="A181" s="685"/>
      <c r="B181" s="783"/>
      <c r="C181" s="686"/>
      <c r="D181" s="687"/>
      <c r="E181" s="687"/>
      <c r="F181" s="687"/>
      <c r="G181" s="687"/>
      <c r="H181" s="687"/>
      <c r="I181" s="688">
        <f>if(J181="","",SUMIFS(Bontang!W:W,Bontang!B:B,$A180,Bontang!R:R,J181)/1000)</f>
        <v>1500</v>
      </c>
      <c r="J181" s="689" t="str">
        <f>IFERROR(__xludf.DUMMYFUNCTION("""COMPUTED_VALUE"""),"KPN Corp")</f>
        <v>KPN Corp</v>
      </c>
      <c r="K181" s="690" t="str">
        <f>if($AD181="","", HYPERLINK(Bon&amp;"C"&amp;MATCH($AC181,Bontang!$B:$B,0),$AD181))</f>
        <v/>
      </c>
      <c r="L181" s="691" t="str">
        <f>if(J181="","",iferror(AVERAGEIFS(Bontang!BF:BF,Bontang!B:B,A180,Bontang!R:R,J181),""))</f>
        <v/>
      </c>
      <c r="M181" s="691" t="str">
        <f>if(J181="","",iferror(AVERAGEIFS(Bontang!BG:BG,Bontang!B:B,A180,Bontang!R:R,J181),""))</f>
        <v/>
      </c>
      <c r="N181" s="687"/>
      <c r="O181" s="692" t="s">
        <v>720</v>
      </c>
      <c r="P181" s="734">
        <f t="array" ref="P181:Q181">if(A180="","",XLOOKUP(A180,Bontang!B:B,Bontang!AL:AM,"NA",0,1))</f>
        <v>46054</v>
      </c>
      <c r="Q181" s="693"/>
      <c r="R181" s="693" t="str">
        <f t="array" ref="R181:S181">if(A180="","",XLOOKUP(A180,Bontang!B:B,Bontang!AN:AO,"NA",0,-1))</f>
        <v/>
      </c>
      <c r="S181" s="694"/>
      <c r="T181" s="693" t="str">
        <f t="array" ref="T181:W181">if(A180="","",XLOOKUP(A180,Bontang!B:B,Bontang!AP:AS,"NA",0,1))</f>
        <v/>
      </c>
      <c r="U181" s="693"/>
      <c r="V181" s="693"/>
      <c r="W181" s="693"/>
      <c r="X181" s="695"/>
      <c r="Y181" s="696"/>
      <c r="Z181" s="697"/>
      <c r="AA181" s="30"/>
      <c r="AC181" s="655" t="str">
        <f>AC180</f>
        <v>B14</v>
      </c>
      <c r="AD181" s="698"/>
      <c r="AE181" s="30"/>
    </row>
    <row r="182" ht="30.0" customHeight="1">
      <c r="A182" s="685"/>
      <c r="B182" s="783"/>
      <c r="C182" s="699" t="str">
        <f t="array" ref="C182">if(A181="","",XLOOKUP(A181,Bontang!B:B,Bontang!C:C,"Not Found",0,1))</f>
        <v/>
      </c>
      <c r="D182" s="702" t="str">
        <f t="array" ref="D182">if(A181="","",XLOOKUP(A181,Bontang!B:B,Bontang!Q:Q,"Not Found",0,1))</f>
        <v/>
      </c>
      <c r="E182" s="729" t="str">
        <f>IFERROR(__xludf.DUMMYFUNCTION("if(A181="""","""",sum(FILTER(Bontang!W:W,Bontang!B:B = A181))/1000)"),"")</f>
        <v/>
      </c>
      <c r="F182" s="702" t="str">
        <f t="array" ref="F182">if(A181="","",XLOOKUP(A181,Bontang!B:B,Bontang!P:P,"Not Found",0,1))</f>
        <v/>
      </c>
      <c r="G182" s="702" t="str">
        <f t="array" ref="G182">if(A181="","",XLOOKUP(A181,Bontang!B:B,Bontang!G:G,"Not Found",0,1))</f>
        <v/>
      </c>
      <c r="H182" s="702" t="str">
        <f t="array" ref="H182">if(A181="","",XLOOKUP(A181,Bontang!B:B,Bontang!H:H,"Not Found",0,1))</f>
        <v/>
      </c>
      <c r="I182" s="703" t="str">
        <f>if(J182="","",SUMIFS(Bontang!W:W,Bontang!B:B,$A181,Bontang!R:R,J182)/1000)</f>
        <v/>
      </c>
      <c r="J182" s="704" t="str">
        <f>IFERROR(__xludf.DUMMYFUNCTION("if(A181="""","""",unique(FILTER(Bontang!R:R,Bontang!B:B = A181)))"),"")</f>
        <v/>
      </c>
      <c r="K182" s="705" t="str">
        <f>if($AD182="","", HYPERLINK(Bon&amp;"C"&amp;MATCH($AC182,Bontang!$B:$B,0),$AD182))</f>
        <v/>
      </c>
      <c r="L182" s="691" t="str">
        <f>if(J182="","",iferror(AVERAGEIFS(Bontang!BF:BF,Bontang!B:B,A181,Bontang!R:R,J182),""))</f>
        <v/>
      </c>
      <c r="M182" s="691" t="str">
        <f>if(J182="","",iferror(AVERAGEIFS(Bontang!BG:BG,Bontang!B:B,A181,Bontang!R:R,J182),""))</f>
        <v/>
      </c>
      <c r="N182" s="702" t="str">
        <f t="array" ref="N182">if(C182="","",XLOOKUP(C182,'Master Data'!$K:$K,'Master Data'!P:P,"Input In Master",0,1))</f>
        <v/>
      </c>
      <c r="O182" s="706" t="s">
        <v>719</v>
      </c>
      <c r="P182" s="735" t="str">
        <f t="array" ref="P182">if(A181="","",XLOOKUP(A181,Bontang!B:B,Bontang!AD:AE,"NA",0,1))</f>
        <v/>
      </c>
      <c r="Q182" s="735"/>
      <c r="R182" s="735" t="str">
        <f t="array" ref="R182">if(A181="","",XLOOKUP(A181,Bontang!B:B,Bontang!AF:AG,"NA",0,-1))</f>
        <v/>
      </c>
      <c r="S182" s="736"/>
      <c r="T182" s="735" t="str">
        <f t="array" ref="T182">if(A181="","",XLOOKUP(A181,Bontang!B:B,Bontang!AH:AH,"NA",0,1))</f>
        <v/>
      </c>
      <c r="U182" s="735"/>
      <c r="V182" s="735"/>
      <c r="W182" s="735"/>
      <c r="X182" s="737" t="str">
        <f>if(C182="","",IF(P183="",TODAY()-P182,P183-P182))</f>
        <v/>
      </c>
      <c r="Y182" s="738"/>
      <c r="Z182" s="711"/>
      <c r="AA182" s="30"/>
      <c r="AC182" s="655" t="str">
        <f>A181</f>
        <v/>
      </c>
      <c r="AD182" s="684" t="str">
        <f>IFERROR(__xludf.DUMMYFUNCTION("UNIQUE(FILTER(Bontang!S:S,Bontang!B:B=A181))"),"")</f>
        <v/>
      </c>
      <c r="AE182" s="30"/>
    </row>
    <row r="183" ht="30.0" customHeight="1">
      <c r="A183" s="685"/>
      <c r="B183" s="783"/>
      <c r="C183" s="686"/>
      <c r="D183" s="687"/>
      <c r="E183" s="687"/>
      <c r="F183" s="687"/>
      <c r="G183" s="687"/>
      <c r="H183" s="687"/>
      <c r="I183" s="688" t="str">
        <f>if(J183="","",SUMIFS(Bontang!W:W,Bontang!B:B,$A181,Bontang!R:R,J183)/1000)</f>
        <v/>
      </c>
      <c r="J183" s="689"/>
      <c r="K183" s="690" t="str">
        <f>if($AD183="","", HYPERLINK(Bon&amp;"C"&amp;MATCH($AC183,Bontang!$B:$B,0),$AD183))</f>
        <v/>
      </c>
      <c r="L183" s="691" t="str">
        <f>if(J183="","",iferror(AVERAGEIFS(Bontang!BF:BF,Bontang!B:B,A181,Bontang!R:R,J183),""))</f>
        <v/>
      </c>
      <c r="M183" s="691" t="str">
        <f>if(J183="","",iferror(AVERAGEIFS(Bontang!BG:BG,Bontang!B:B,A181,Bontang!R:R,J183),""))</f>
        <v/>
      </c>
      <c r="N183" s="687"/>
      <c r="O183" s="692" t="s">
        <v>720</v>
      </c>
      <c r="P183" s="734" t="str">
        <f t="array" ref="P183">if(A181="","",XLOOKUP(A181,Bontang!B:B,Bontang!AL:AM,"NA",0,1))</f>
        <v/>
      </c>
      <c r="Q183" s="693"/>
      <c r="R183" s="693" t="str">
        <f t="array" ref="R183">if(A181="","",XLOOKUP(A181,Bontang!B:B,Bontang!AN:AO,"NA",0,-1))</f>
        <v/>
      </c>
      <c r="S183" s="694"/>
      <c r="T183" s="693" t="str">
        <f t="array" ref="T183">if(A181="","",XLOOKUP(A181,Bontang!B:B,Bontang!AP:AS,"NA",0,1))</f>
        <v/>
      </c>
      <c r="U183" s="693"/>
      <c r="V183" s="693"/>
      <c r="W183" s="693"/>
      <c r="X183" s="695"/>
      <c r="Y183" s="696"/>
      <c r="Z183" s="697"/>
      <c r="AA183" s="30"/>
      <c r="AC183" s="655" t="str">
        <f>AC182</f>
        <v/>
      </c>
      <c r="AD183" s="698" t="str">
        <f>IFERROR(__xludf.DUMMYFUNCTION("""COMPUTED_VALUE"""),"")</f>
        <v/>
      </c>
      <c r="AE183" s="30"/>
    </row>
    <row r="184" ht="30.0" customHeight="1">
      <c r="A184" s="685"/>
      <c r="B184" s="783"/>
      <c r="C184" s="699" t="str">
        <f t="array" ref="C184">if(A182="","",XLOOKUP(A182,Bontang!B:B,Bontang!C:C,"Not Found",0,1))</f>
        <v/>
      </c>
      <c r="D184" s="702" t="str">
        <f t="array" ref="D184">if(A182="","",XLOOKUP(A182,Bontang!B:B,Bontang!Q:Q,"Not Found",0,1))</f>
        <v/>
      </c>
      <c r="E184" s="729" t="str">
        <f>IFERROR(__xludf.DUMMYFUNCTION("if(A182="""","""",sum(FILTER(Bontang!W:W,Bontang!B:B = A182))/1000)"),"")</f>
        <v/>
      </c>
      <c r="F184" s="702" t="str">
        <f t="array" ref="F184">if(A182="","",XLOOKUP(A182,Bontang!B:B,Bontang!P:P,"Not Found",0,1))</f>
        <v/>
      </c>
      <c r="G184" s="702" t="str">
        <f t="array" ref="G184">if(A182="","",XLOOKUP(A182,Bontang!B:B,Bontang!G:G,"Not Found",0,1))</f>
        <v/>
      </c>
      <c r="H184" s="702" t="str">
        <f t="array" ref="H184">if(A182="","",XLOOKUP(A182,Bontang!B:B,Bontang!H:H,"Not Found",0,1))</f>
        <v/>
      </c>
      <c r="I184" s="703" t="str">
        <f>if(J184="","",SUMIFS(Bontang!W:W,Bontang!B:B,$A182,Bontang!R:R,J184)/1000)</f>
        <v/>
      </c>
      <c r="J184" s="704" t="str">
        <f>IFERROR(__xludf.DUMMYFUNCTION("if(A182="""","""",unique(FILTER(Bontang!R:R,Bontang!B:B = A182)))"),"")</f>
        <v/>
      </c>
      <c r="K184" s="705" t="str">
        <f>if($AD184="","", HYPERLINK(Bon&amp;"C"&amp;MATCH($AC184,Bontang!$B:$B,0),$AD184))</f>
        <v/>
      </c>
      <c r="L184" s="691" t="str">
        <f>if(J184="","",iferror(AVERAGEIFS(Bontang!BF:BF,Bontang!B:B,A182,Bontang!R:R,J184),""))</f>
        <v/>
      </c>
      <c r="M184" s="691" t="str">
        <f>if(J184="","",iferror(AVERAGEIFS(Bontang!BG:BG,Bontang!B:B,A182,Bontang!R:R,J184),""))</f>
        <v/>
      </c>
      <c r="N184" s="702" t="str">
        <f t="array" ref="N184">if(C184="","",XLOOKUP(C184,'Master Data'!$K:$K,'Master Data'!P:P,"Input In Master",0,1))</f>
        <v/>
      </c>
      <c r="O184" s="706" t="s">
        <v>719</v>
      </c>
      <c r="P184" s="735" t="str">
        <f t="array" ref="P184">if(A182="","",XLOOKUP(A182,Bontang!B:B,Bontang!AD:AE,"NA",0,1))</f>
        <v/>
      </c>
      <c r="Q184" s="735"/>
      <c r="R184" s="735" t="str">
        <f t="array" ref="R184">if(A182="","",XLOOKUP(A182,Bontang!B:B,Bontang!AF:AG,"NA",0,-1))</f>
        <v/>
      </c>
      <c r="S184" s="736"/>
      <c r="T184" s="735" t="str">
        <f t="array" ref="T184">if(A182="","",XLOOKUP(A182,Bontang!B:B,Bontang!AH:AH,"NA",0,1))</f>
        <v/>
      </c>
      <c r="U184" s="735"/>
      <c r="V184" s="735"/>
      <c r="W184" s="735"/>
      <c r="X184" s="737" t="str">
        <f>if(C184="","",IF(P185="",TODAY()-P184,P185-P184))</f>
        <v/>
      </c>
      <c r="Y184" s="738"/>
      <c r="Z184" s="711"/>
      <c r="AA184" s="30"/>
      <c r="AC184" s="655" t="str">
        <f>A182</f>
        <v/>
      </c>
      <c r="AD184" s="684" t="str">
        <f>IFERROR(__xludf.DUMMYFUNCTION("UNIQUE(FILTER(Bontang!S:S,Bontang!B:B=A182))"),"")</f>
        <v/>
      </c>
      <c r="AE184" s="30"/>
    </row>
    <row r="185" ht="30.0" customHeight="1">
      <c r="A185" s="685"/>
      <c r="B185" s="783"/>
      <c r="C185" s="686"/>
      <c r="D185" s="687"/>
      <c r="E185" s="687"/>
      <c r="F185" s="687"/>
      <c r="G185" s="687"/>
      <c r="H185" s="687"/>
      <c r="I185" s="688" t="str">
        <f>if(J185="","",SUMIFS(Bontang!W:W,Bontang!B:B,$A182,Bontang!R:R,J185)/1000)</f>
        <v/>
      </c>
      <c r="J185" s="689"/>
      <c r="K185" s="690" t="str">
        <f>if($AD185="","", HYPERLINK(Bon&amp;"C"&amp;MATCH($AC185,Bontang!$B:$B,0),$AD185))</f>
        <v/>
      </c>
      <c r="L185" s="691" t="str">
        <f>if(J185="","",iferror(AVERAGEIFS(Bontang!BF:BF,Bontang!B:B,A182,Bontang!R:R,J185),""))</f>
        <v/>
      </c>
      <c r="M185" s="691" t="str">
        <f>if(J185="","",iferror(AVERAGEIFS(Bontang!BG:BG,Bontang!B:B,A182,Bontang!R:R,J185),""))</f>
        <v/>
      </c>
      <c r="N185" s="687"/>
      <c r="O185" s="692" t="s">
        <v>720</v>
      </c>
      <c r="P185" s="734" t="str">
        <f t="array" ref="P185">if(A182="","",XLOOKUP(A182,Bontang!B:B,Bontang!AL:AM,"NA",0,1))</f>
        <v/>
      </c>
      <c r="Q185" s="693"/>
      <c r="R185" s="693" t="str">
        <f t="array" ref="R185">if(A182="","",XLOOKUP(A182,Bontang!B:B,Bontang!AN:AO,"NA",0,-1))</f>
        <v/>
      </c>
      <c r="S185" s="694"/>
      <c r="T185" s="693" t="str">
        <f t="array" ref="T185">if(A182="","",XLOOKUP(A182,Bontang!B:B,Bontang!AP:AS,"NA",0,1))</f>
        <v/>
      </c>
      <c r="U185" s="693"/>
      <c r="V185" s="693"/>
      <c r="W185" s="693"/>
      <c r="X185" s="695"/>
      <c r="Y185" s="696"/>
      <c r="Z185" s="697"/>
      <c r="AA185" s="30"/>
      <c r="AC185" s="655" t="str">
        <f>AC184</f>
        <v/>
      </c>
      <c r="AD185" s="698" t="str">
        <f>IFERROR(__xludf.DUMMYFUNCTION("""COMPUTED_VALUE"""),"")</f>
        <v/>
      </c>
      <c r="AE185" s="30"/>
    </row>
    <row r="186" ht="30.0" customHeight="1">
      <c r="A186" s="685"/>
      <c r="B186" s="783"/>
      <c r="C186" s="699" t="str">
        <f t="array" ref="C186">if(A183="","",XLOOKUP(A183,Bontang!B:B,Bontang!C:C,"Not Found",0,1))</f>
        <v/>
      </c>
      <c r="D186" s="702" t="str">
        <f t="array" ref="D186">if(A183="","",XLOOKUP(A183,Bontang!B:B,Bontang!Q:Q,"Not Found",0,1))</f>
        <v/>
      </c>
      <c r="E186" s="729" t="str">
        <f>IFERROR(__xludf.DUMMYFUNCTION("if(A183="""","""",sum(FILTER(Bontang!W:W,Bontang!B:B = A183))/1000)"),"")</f>
        <v/>
      </c>
      <c r="F186" s="702" t="str">
        <f t="array" ref="F186">if(A183="","",XLOOKUP(A183,Bontang!B:B,Bontang!P:P,"Not Found",0,1))</f>
        <v/>
      </c>
      <c r="G186" s="702" t="str">
        <f t="array" ref="G186">if(A183="","",XLOOKUP(A183,Bontang!B:B,Bontang!G:G,"Not Found",0,1))</f>
        <v/>
      </c>
      <c r="H186" s="702" t="str">
        <f t="array" ref="H186">if(A183="","",XLOOKUP(A183,Bontang!B:B,Bontang!H:H,"Not Found",0,1))</f>
        <v/>
      </c>
      <c r="I186" s="703" t="str">
        <f>if(J186="","",SUMIFS(Bontang!W:W,Bontang!B:B,$A183,Bontang!R:R,J186)/1000)</f>
        <v/>
      </c>
      <c r="J186" s="704" t="str">
        <f>IFERROR(__xludf.DUMMYFUNCTION("if(A183="""","""",unique(FILTER(Bontang!R:R,Bontang!B:B = A183)))"),"")</f>
        <v/>
      </c>
      <c r="K186" s="705" t="str">
        <f>if($AD186="","", HYPERLINK(Bon&amp;"C"&amp;MATCH($AC186,Bontang!$B:$B,0),$AD186))</f>
        <v/>
      </c>
      <c r="L186" s="691" t="str">
        <f>if(J186="","",iferror(AVERAGEIFS(Bontang!BF:BF,Bontang!B:B,A183,Bontang!R:R,J186),""))</f>
        <v/>
      </c>
      <c r="M186" s="691" t="str">
        <f>if(J186="","",iferror(AVERAGEIFS(Bontang!BG:BG,Bontang!B:B,A183,Bontang!R:R,J186),""))</f>
        <v/>
      </c>
      <c r="N186" s="702" t="str">
        <f t="array" ref="N186">if(C186="","",XLOOKUP(C186,'Master Data'!$K:$K,'Master Data'!P:P,"Input In Master",0,1))</f>
        <v/>
      </c>
      <c r="O186" s="706" t="s">
        <v>719</v>
      </c>
      <c r="P186" s="735" t="str">
        <f t="array" ref="P186">if(A183="","",XLOOKUP(A183,Bontang!B:B,Bontang!AD:AE,"NA",0,1))</f>
        <v/>
      </c>
      <c r="Q186" s="735"/>
      <c r="R186" s="735" t="str">
        <f t="array" ref="R186">if(A183="","",XLOOKUP(A183,Bontang!B:B,Bontang!AF:AG,"NA",0,-1))</f>
        <v/>
      </c>
      <c r="S186" s="736"/>
      <c r="T186" s="735" t="str">
        <f t="array" ref="T186">if(A183="","",XLOOKUP(A183,Bontang!B:B,Bontang!AH:AH,"NA",0,1))</f>
        <v/>
      </c>
      <c r="U186" s="735"/>
      <c r="V186" s="735"/>
      <c r="W186" s="735"/>
      <c r="X186" s="737" t="str">
        <f>if(C186="","",IF(P187="",TODAY()-P186,P187-P186))</f>
        <v/>
      </c>
      <c r="Y186" s="738"/>
      <c r="Z186" s="711"/>
      <c r="AA186" s="30"/>
      <c r="AC186" s="655" t="str">
        <f>A183</f>
        <v/>
      </c>
      <c r="AD186" s="684" t="str">
        <f>IFERROR(__xludf.DUMMYFUNCTION("UNIQUE(FILTER(Bontang!S:S,Bontang!B:B=A183))"),"")</f>
        <v/>
      </c>
      <c r="AE186" s="30"/>
    </row>
    <row r="187" ht="30.0" customHeight="1">
      <c r="A187" s="685"/>
      <c r="B187" s="783"/>
      <c r="C187" s="686"/>
      <c r="D187" s="687"/>
      <c r="E187" s="687"/>
      <c r="F187" s="687"/>
      <c r="G187" s="687"/>
      <c r="H187" s="687"/>
      <c r="I187" s="688" t="str">
        <f>if(J187="","",SUMIFS(Bontang!W:W,Bontang!B:B,$A183,Bontang!R:R,J187)/1000)</f>
        <v/>
      </c>
      <c r="J187" s="689"/>
      <c r="K187" s="690" t="str">
        <f>if($AD187="","", HYPERLINK(Bon&amp;"C"&amp;MATCH($AC187,Bontang!$B:$B,0),$AD187))</f>
        <v/>
      </c>
      <c r="L187" s="691" t="str">
        <f>if(J187="","",iferror(AVERAGEIFS(Bontang!BF:BF,Bontang!B:B,A183,Bontang!R:R,J187),""))</f>
        <v/>
      </c>
      <c r="M187" s="691" t="str">
        <f>if(J187="","",iferror(AVERAGEIFS(Bontang!BG:BG,Bontang!B:B,A183,Bontang!R:R,J187),""))</f>
        <v/>
      </c>
      <c r="N187" s="687"/>
      <c r="O187" s="692" t="s">
        <v>720</v>
      </c>
      <c r="P187" s="734" t="str">
        <f t="array" ref="P187">if(A183="","",XLOOKUP(A183,Bontang!B:B,Bontang!AL:AM,"NA",0,1))</f>
        <v/>
      </c>
      <c r="Q187" s="693"/>
      <c r="R187" s="693" t="str">
        <f t="array" ref="R187">if(A183="","",XLOOKUP(A183,Bontang!B:B,Bontang!AN:AO,"NA",0,-1))</f>
        <v/>
      </c>
      <c r="S187" s="694"/>
      <c r="T187" s="693" t="str">
        <f t="array" ref="T187">if(A183="","",XLOOKUP(A183,Bontang!B:B,Bontang!AP:AS,"NA",0,1))</f>
        <v/>
      </c>
      <c r="U187" s="693"/>
      <c r="V187" s="693"/>
      <c r="W187" s="693"/>
      <c r="X187" s="695"/>
      <c r="Y187" s="696"/>
      <c r="Z187" s="697"/>
      <c r="AA187" s="30"/>
      <c r="AC187" s="655" t="str">
        <f>AC186</f>
        <v/>
      </c>
      <c r="AD187" s="698" t="str">
        <f>IFERROR(__xludf.DUMMYFUNCTION("""COMPUTED_VALUE"""),"")</f>
        <v/>
      </c>
      <c r="AE187" s="30"/>
    </row>
    <row r="188" ht="30.0" customHeight="1">
      <c r="A188" s="685"/>
      <c r="B188" s="783"/>
      <c r="C188" s="699" t="str">
        <f t="array" ref="C188">if(A184="","",XLOOKUP(A184,Bontang!B:B,Bontang!C:C,"Not Found",0,1))</f>
        <v/>
      </c>
      <c r="D188" s="702" t="str">
        <f t="array" ref="D188">if(A184="","",XLOOKUP(A184,Bontang!B:B,Bontang!Q:Q,"Not Found",0,1))</f>
        <v/>
      </c>
      <c r="E188" s="729" t="str">
        <f>IFERROR(__xludf.DUMMYFUNCTION("if(A184="""","""",sum(FILTER(Bontang!W:W,Bontang!B:B = A184))/1000)"),"")</f>
        <v/>
      </c>
      <c r="F188" s="702" t="str">
        <f t="array" ref="F188">if(A184="","",XLOOKUP(A184,Bontang!B:B,Bontang!P:P,"Not Found",0,1))</f>
        <v/>
      </c>
      <c r="G188" s="702" t="str">
        <f t="array" ref="G188">if(A184="","",XLOOKUP(A184,Bontang!B:B,Bontang!G:G,"Not Found",0,1))</f>
        <v/>
      </c>
      <c r="H188" s="702" t="str">
        <f t="array" ref="H188">if(A184="","",XLOOKUP(A184,Bontang!B:B,Bontang!H:H,"Not Found",0,1))</f>
        <v/>
      </c>
      <c r="I188" s="703" t="str">
        <f>if(J188="","",SUMIFS(Bontang!W:W,Bontang!B:B,$A184,Bontang!R:R,J188)/1000)</f>
        <v/>
      </c>
      <c r="J188" s="704" t="str">
        <f>IFERROR(__xludf.DUMMYFUNCTION("if(A184="""","""",unique(FILTER(Bontang!R:R,Bontang!B:B = A184)))"),"")</f>
        <v/>
      </c>
      <c r="K188" s="705" t="str">
        <f>if($AD188="","", HYPERLINK(Bon&amp;"C"&amp;MATCH($AC188,Bontang!$B:$B,0),$AD188))</f>
        <v/>
      </c>
      <c r="L188" s="691" t="str">
        <f>if(J188="","",iferror(AVERAGEIFS(Bontang!BF:BF,Bontang!B:B,A184,Bontang!R:R,J188),""))</f>
        <v/>
      </c>
      <c r="M188" s="691" t="str">
        <f>if(J188="","",iferror(AVERAGEIFS(Bontang!BG:BG,Bontang!B:B,A184,Bontang!R:R,J188),""))</f>
        <v/>
      </c>
      <c r="N188" s="702" t="str">
        <f t="array" ref="N188">if(C188="","",XLOOKUP(C188,'Master Data'!$K:$K,'Master Data'!P:P,"Input In Master",0,1))</f>
        <v/>
      </c>
      <c r="O188" s="706" t="s">
        <v>719</v>
      </c>
      <c r="P188" s="735" t="str">
        <f t="array" ref="P188">if(A184="","",XLOOKUP(A184,Bontang!B:B,Bontang!AD:AE,"NA",0,1))</f>
        <v/>
      </c>
      <c r="Q188" s="735"/>
      <c r="R188" s="735" t="str">
        <f t="array" ref="R188">if(A184="","",XLOOKUP(A184,Bontang!B:B,Bontang!AF:AG,"NA",0,-1))</f>
        <v/>
      </c>
      <c r="S188" s="736"/>
      <c r="T188" s="735" t="str">
        <f t="array" ref="T188">if(A184="","",XLOOKUP(A184,Bontang!B:B,Bontang!AH:AH,"NA",0,1))</f>
        <v/>
      </c>
      <c r="U188" s="735"/>
      <c r="V188" s="735"/>
      <c r="W188" s="735"/>
      <c r="X188" s="737" t="str">
        <f>if(C188="","",IF(P189="",TODAY()-P188,P189-P188))</f>
        <v/>
      </c>
      <c r="Y188" s="738"/>
      <c r="Z188" s="711"/>
      <c r="AA188" s="30"/>
      <c r="AC188" s="655" t="str">
        <f>A184</f>
        <v/>
      </c>
      <c r="AD188" s="684" t="str">
        <f>IFERROR(__xludf.DUMMYFUNCTION("UNIQUE(FILTER(Bontang!S:S,Bontang!B:B=A184))"),"")</f>
        <v/>
      </c>
      <c r="AE188" s="30"/>
    </row>
    <row r="189" ht="30.0" customHeight="1">
      <c r="A189" s="685"/>
      <c r="B189" s="785"/>
      <c r="C189" s="656"/>
      <c r="D189" s="712"/>
      <c r="E189" s="712"/>
      <c r="F189" s="712"/>
      <c r="G189" s="712"/>
      <c r="H189" s="712"/>
      <c r="I189" s="713" t="str">
        <f>if(J189="","",SUMIFS(Bontang!W:W,Bontang!B:B,$A184,Bontang!R:R,J189)/1000)</f>
        <v/>
      </c>
      <c r="J189" s="714"/>
      <c r="K189" s="715" t="str">
        <f>if($AD189="","", HYPERLINK(Bon&amp;"C"&amp;MATCH($AC189,Bontang!$B:$B,0),$AD189))</f>
        <v/>
      </c>
      <c r="L189" s="716" t="str">
        <f>if(J189="","",iferror(AVERAGEIFS(Bontang!BF:BF,Bontang!B:B,A184,Bontang!R:R,J189),""))</f>
        <v/>
      </c>
      <c r="M189" s="716" t="str">
        <f>if(J189="","",iferror(AVERAGEIFS(Bontang!BG:BG,Bontang!B:B,A184,Bontang!R:R,J189),""))</f>
        <v/>
      </c>
      <c r="N189" s="712"/>
      <c r="O189" s="717" t="s">
        <v>720</v>
      </c>
      <c r="P189" s="739" t="str">
        <f t="array" ref="P189">if(A184="","",XLOOKUP(A184,Bontang!B:B,Bontang!AL:AM,"NA",0,1))</f>
        <v/>
      </c>
      <c r="Q189" s="718"/>
      <c r="R189" s="718" t="str">
        <f t="array" ref="R189">if(A184="","",XLOOKUP(A184,Bontang!B:B,Bontang!AN:AO,"NA",0,-1))</f>
        <v/>
      </c>
      <c r="S189" s="719"/>
      <c r="T189" s="718" t="str">
        <f t="array" ref="T189">if(A184="","",XLOOKUP(A184,Bontang!B:B,Bontang!AP:AS,"NA",0,1))</f>
        <v/>
      </c>
      <c r="U189" s="718"/>
      <c r="V189" s="718"/>
      <c r="W189" s="718"/>
      <c r="X189" s="720"/>
      <c r="Y189" s="721"/>
      <c r="Z189" s="52"/>
      <c r="AA189" s="30"/>
      <c r="AC189" s="655" t="str">
        <f>AC188</f>
        <v/>
      </c>
      <c r="AD189" s="698" t="str">
        <f>IFERROR(__xludf.DUMMYFUNCTION("""COMPUTED_VALUE"""),"")</f>
        <v/>
      </c>
      <c r="AE189" s="30"/>
    </row>
    <row r="190" ht="30.0" customHeight="1">
      <c r="A190" s="764" t="str">
        <f>IFERROR(__xludf.DUMMYFUNCTION("iferror(unique(FILTER(Bontang!$B:$B,Bontang!$E:$E=""Sailing to Disc Port"")),"""")"),"B12")</f>
        <v>B12</v>
      </c>
      <c r="B190" s="787" t="s">
        <v>464</v>
      </c>
      <c r="C190" s="741" t="str">
        <f t="array" ref="C190">if(A190="","",XLOOKUP(A190,Bontang!B:B,Bontang!C:C,"Not Found",0,1))</f>
        <v>Eminence VII</v>
      </c>
      <c r="D190" s="673" t="str">
        <f t="array" ref="D190">if(A190="","",XLOOKUP(A190,Bontang!B:B,Bontang!Q:Q,"Not Found",0,1))</f>
        <v>CPO</v>
      </c>
      <c r="E190" s="723">
        <f>IFERROR(__xludf.DUMMYFUNCTION("if(A190="""","""",sum(FILTER(Bontang!W:W,Bontang!B:B = A190))/1000)"),2500.0)</f>
        <v>2500</v>
      </c>
      <c r="F190" s="673" t="str">
        <f t="array" ref="F190">if(A190="","",XLOOKUP(A190,Bontang!B:B,Bontang!P:P,"Not Found",0,1))</f>
        <v>FOB</v>
      </c>
      <c r="G190" s="731" t="str">
        <f t="array" ref="G190">if(A190="","",XLOOKUP(A190,Bontang!B:B,Bontang!G:G,"Not Found",0,1))</f>
        <v>V/C</v>
      </c>
      <c r="H190" s="731" t="str">
        <f t="array" ref="H190">if(A190="","",XLOOKUP(A190,Bontang!B:B,Bontang!H:H,"Not Found",0,1))</f>
        <v>PTJ</v>
      </c>
      <c r="I190" s="724">
        <f>if(J190="","",SUMIFS(Bontang!W:W,Bontang!B:B,$A190,Bontang!R:R,J190)/1000)</f>
        <v>2500</v>
      </c>
      <c r="J190" s="725" t="str">
        <f>IFERROR(__xludf.DUMMYFUNCTION("if(A190="""","""",unique(FILTER(Bontang!R:R,Bontang!B:B = A190)))"),"TAP")</f>
        <v>TAP</v>
      </c>
      <c r="K190" s="726" t="str">
        <f>if($AD190="","", HYPERLINK(Bon&amp;"C"&amp;MATCH($AC190,Bontang!$B:$B,0),$AD190))</f>
        <v>Sangkulirang</v>
      </c>
      <c r="L190" s="677" t="str">
        <f>if(J190="","",iferror(AVERAGEIFS(Bontang!BF:BF,Bontang!B:B,A190,Bontang!R:R,J190),""))</f>
        <v/>
      </c>
      <c r="M190" s="677" t="str">
        <f>if(J190="","",iferror(AVERAGEIFS(Bontang!BG:BG,Bontang!B:B,A190,Bontang!R:R,J190),""))</f>
        <v/>
      </c>
      <c r="N190" s="731" t="str">
        <f t="array" ref="N190">if(C190="","",XLOOKUP(C190,'Master Data'!$K:$K,'Master Data'!P:P,"Input In Master",0,1))</f>
        <v/>
      </c>
      <c r="O190" s="678" t="s">
        <v>719</v>
      </c>
      <c r="P190" s="679">
        <f t="array" ref="P190:Q190">if(A190="","",XLOOKUP(A190,Bontang!B:B,Bontang!AD:AE,"NA",0,1))</f>
        <v>46043</v>
      </c>
      <c r="Q190" s="679">
        <v>46049.0</v>
      </c>
      <c r="R190" s="679">
        <f t="array" ref="R190:S190">if(A190="","",XLOOKUP(A190,Bontang!B:B,Bontang!AF:AG,"NA",0,-1))</f>
        <v>46052</v>
      </c>
      <c r="S190" s="680">
        <v>46053.0</v>
      </c>
      <c r="T190" s="679">
        <f t="array" ref="T190">if(A190="","",XLOOKUP(A190,Bontang!B:B,Bontang!AH:AH,"NA",0,1))</f>
        <v>46056</v>
      </c>
      <c r="U190" s="679"/>
      <c r="V190" s="679"/>
      <c r="W190" s="679"/>
      <c r="X190" s="742">
        <f>if(C190="","",IF(P191="",TODAY()-P190,P191-P190))</f>
        <v>0</v>
      </c>
      <c r="Y190" s="743"/>
      <c r="Z190" s="683" t="s">
        <v>741</v>
      </c>
      <c r="AA190" s="30"/>
      <c r="AC190" s="655" t="str">
        <f>A190</f>
        <v>B12</v>
      </c>
      <c r="AD190" s="698" t="str">
        <f>IFERROR(__xludf.DUMMYFUNCTION("UNIQUE(FILTER(Bontang!S:S,Bontang!B:B=A190))"),"Sangkulirang")</f>
        <v>Sangkulirang</v>
      </c>
      <c r="AE190" s="30"/>
    </row>
    <row r="191" ht="30.0" customHeight="1">
      <c r="A191" s="744" t="str">
        <f>IFERROR(__xludf.DUMMYFUNCTION("""COMPUTED_VALUE"""),"B13")</f>
        <v>B13</v>
      </c>
      <c r="B191" s="783"/>
      <c r="C191" s="686"/>
      <c r="D191" s="687"/>
      <c r="E191" s="687"/>
      <c r="F191" s="687"/>
      <c r="G191" s="687"/>
      <c r="H191" s="687"/>
      <c r="I191" s="688" t="str">
        <f>if(J191="","",SUMIFS(Bontang!W:W,Bontang!B:B,$A190,Bontang!R:R,J191)/1000)</f>
        <v/>
      </c>
      <c r="J191" s="704"/>
      <c r="K191" s="705" t="str">
        <f>if($AD191="","", HYPERLINK(Bon&amp;"C"&amp;MATCH($AC191,Bontang!$B:$B,0),$AD191))</f>
        <v/>
      </c>
      <c r="L191" s="691" t="str">
        <f>if(J191="","",iferror(AVERAGEIFS(Bontang!BF:BF,Bontang!B:B,A190,Bontang!R:R,J191),""))</f>
        <v/>
      </c>
      <c r="M191" s="691" t="str">
        <f>if(J191="","",iferror(AVERAGEIFS(Bontang!BG:BG,Bontang!B:B,A190,Bontang!R:R,J191),""))</f>
        <v/>
      </c>
      <c r="N191" s="687"/>
      <c r="O191" s="692" t="s">
        <v>720</v>
      </c>
      <c r="P191" s="693">
        <f t="array" ref="P191:Q191">if(A190="","",XLOOKUP(A190,Bontang!B:B,Bontang!AL:AM,"NA",0,1))</f>
        <v>46043</v>
      </c>
      <c r="Q191" s="693">
        <v>46049.0</v>
      </c>
      <c r="R191" s="693">
        <f t="array" ref="R191:S191">if(A190="","",XLOOKUP(A190,Bontang!B:B,Bontang!AN:AO,"NA",0,-1))</f>
        <v>46052</v>
      </c>
      <c r="S191" s="694">
        <v>46053.0</v>
      </c>
      <c r="T191" s="693">
        <f t="array" ref="T191:W191">if(A190="","",XLOOKUP(A190,Bontang!B:B,Bontang!AP:AS,"NA",0,1))</f>
        <v>46063</v>
      </c>
      <c r="U191" s="693"/>
      <c r="V191" s="693"/>
      <c r="W191" s="693"/>
      <c r="X191" s="695"/>
      <c r="Y191" s="696"/>
      <c r="Z191" s="697"/>
      <c r="AA191" s="30"/>
      <c r="AC191" s="655" t="str">
        <f>AC190</f>
        <v>B12</v>
      </c>
      <c r="AD191" s="698"/>
      <c r="AE191" s="30"/>
    </row>
    <row r="192" ht="30.0" customHeight="1">
      <c r="A192" s="744" t="str">
        <f>IFERROR(__xludf.DUMMYFUNCTION("""COMPUTED_VALUE"""),"B15")</f>
        <v>B15</v>
      </c>
      <c r="B192" s="783"/>
      <c r="C192" s="745" t="str">
        <f t="array" ref="C192">if(A191="","",XLOOKUP(A191,Bontang!B:B,Bontang!C:C,"Not Found",0,1))</f>
        <v>Megapower 29</v>
      </c>
      <c r="D192" s="702" t="str">
        <f t="array" ref="D192">if(A191="","",XLOOKUP(A191,Bontang!B:B,Bontang!Q:Q,"Not Found",0,1))</f>
        <v>CPO</v>
      </c>
      <c r="E192" s="729">
        <f>IFERROR(__xludf.DUMMYFUNCTION("if(A191="""","""",sum(FILTER(Bontang!W:W,Bontang!B:B = A191))/1000)"),3406.8)</f>
        <v>3406.8</v>
      </c>
      <c r="F192" s="702" t="str">
        <f t="array" ref="F192">if(A191="","",XLOOKUP(A191,Bontang!B:B,Bontang!P:P,"Not Found",0,1))</f>
        <v>FOB</v>
      </c>
      <c r="G192" s="773" t="str">
        <f t="array" ref="G192">if(A191="","",XLOOKUP(A191,Bontang!B:B,Bontang!G:G,"Not Found",0,1))</f>
        <v>V/C</v>
      </c>
      <c r="H192" s="773" t="str">
        <f t="array" ref="H192">if(A191="","",XLOOKUP(A191,Bontang!B:B,Bontang!H:H,"Not Found",0,1))</f>
        <v>Quadra</v>
      </c>
      <c r="I192" s="688">
        <f>if(J192="","",SUMIFS(Bontang!W:W,Bontang!B:B,$A191,Bontang!R:R,J192)/1000)</f>
        <v>3406.8</v>
      </c>
      <c r="J192" s="689" t="str">
        <f>IFERROR(__xludf.DUMMYFUNCTION("if(A191="""","""",unique(FILTER(Bontang!R:R,Bontang!B:B = A191)))"),"Unggul Widya")</f>
        <v>Unggul Widya</v>
      </c>
      <c r="K192" s="690" t="str">
        <f>if($AD192="","", HYPERLINK(Bon&amp;"C"&amp;MATCH($AC192,Bontang!$B:$B,0),$AD192))</f>
        <v>Bonemanjing</v>
      </c>
      <c r="L192" s="691" t="str">
        <f>if(J192="","",iferror(AVERAGEIFS(Bontang!BF:BF,Bontang!B:B,A191,Bontang!R:R,J192),""))</f>
        <v/>
      </c>
      <c r="M192" s="691" t="str">
        <f>if(J192="","",iferror(AVERAGEIFS(Bontang!BG:BG,Bontang!B:B,A191,Bontang!R:R,J192),""))</f>
        <v/>
      </c>
      <c r="N192" s="773" t="str">
        <f t="array" ref="N192">if(C192="","",XLOOKUP(C192,'Master Data'!$K:$K,'Master Data'!P:P,"Input In Master",0,1))</f>
        <v/>
      </c>
      <c r="O192" s="706" t="s">
        <v>719</v>
      </c>
      <c r="P192" s="707">
        <f t="array" ref="P192:Q192">if(A191="","",XLOOKUP(A191,Bontang!B:B,Bontang!AD:AE,"NA",0,1))</f>
        <v>46058</v>
      </c>
      <c r="Q192" s="707">
        <v>46059.0</v>
      </c>
      <c r="R192" s="707">
        <f t="array" ref="R192:S192">if(A191="","",XLOOKUP(A191,Bontang!B:B,Bontang!AF:AG,"NA",0,-1))</f>
        <v>46061</v>
      </c>
      <c r="S192" s="708">
        <v>46062.0</v>
      </c>
      <c r="T192" s="707">
        <f t="array" ref="T192">if(A191="","",XLOOKUP(A191,Bontang!B:B,Bontang!AH:AH,"NA",0,1))</f>
        <v>46064</v>
      </c>
      <c r="U192" s="707"/>
      <c r="V192" s="707"/>
      <c r="W192" s="707"/>
      <c r="X192" s="737">
        <f>if(C192="","",IF(P193="",TODAY()-P192,P193-P192))</f>
        <v>1</v>
      </c>
      <c r="Y192" s="738"/>
      <c r="Z192" s="711" t="s">
        <v>742</v>
      </c>
      <c r="AA192" s="30"/>
      <c r="AC192" s="655" t="str">
        <f>A191</f>
        <v>B13</v>
      </c>
      <c r="AD192" s="698" t="str">
        <f>IFERROR(__xludf.DUMMYFUNCTION("UNIQUE(FILTER(Bontang!S:S,Bontang!B:B=A191))"),"Bonemanjing")</f>
        <v>Bonemanjing</v>
      </c>
      <c r="AE192" s="30"/>
    </row>
    <row r="193" ht="30.0" customHeight="1">
      <c r="A193" s="744"/>
      <c r="B193" s="783"/>
      <c r="C193" s="686"/>
      <c r="D193" s="687"/>
      <c r="E193" s="687"/>
      <c r="F193" s="687"/>
      <c r="G193" s="687"/>
      <c r="H193" s="687"/>
      <c r="I193" s="688" t="str">
        <f>if(J193="","",SUMIFS(Bontang!W:W,Bontang!B:B,$A191,Bontang!R:R,J193)/1000)</f>
        <v/>
      </c>
      <c r="J193" s="689"/>
      <c r="K193" s="690" t="str">
        <f>if($AD193="","", HYPERLINK(Bon&amp;"C"&amp;MATCH($AC193,Bontang!$B:$B,0),$AD193))</f>
        <v/>
      </c>
      <c r="L193" s="691" t="str">
        <f>if(J193="","",iferror(AVERAGEIFS(Bontang!BF:BF,Bontang!B:B,A191,Bontang!R:R,J193),""))</f>
        <v/>
      </c>
      <c r="M193" s="691" t="str">
        <f>if(J193="","",iferror(AVERAGEIFS(Bontang!BG:BG,Bontang!B:B,A191,Bontang!R:R,J193),""))</f>
        <v/>
      </c>
      <c r="N193" s="687"/>
      <c r="O193" s="692" t="s">
        <v>720</v>
      </c>
      <c r="P193" s="693">
        <f t="array" ref="P193:Q193">if(A191="","",XLOOKUP(A191,Bontang!B:B,Bontang!AL:AM,"NA",0,1))</f>
        <v>46059</v>
      </c>
      <c r="Q193" s="693">
        <v>46060.0</v>
      </c>
      <c r="R193" s="693">
        <f t="array" ref="R193:S193">if(A191="","",XLOOKUP(A191,Bontang!B:B,Bontang!AN:AO,"NA",0,-1))</f>
        <v>46061</v>
      </c>
      <c r="S193" s="694">
        <v>46062.0</v>
      </c>
      <c r="T193" s="693" t="str">
        <f t="array" ref="T193:W193">if(A191="","",XLOOKUP(A191,Bontang!B:B,Bontang!AP:AS,"NA",0,1))</f>
        <v/>
      </c>
      <c r="U193" s="693"/>
      <c r="V193" s="693"/>
      <c r="W193" s="693"/>
      <c r="X193" s="695"/>
      <c r="Y193" s="696"/>
      <c r="Z193" s="697"/>
      <c r="AA193" s="30"/>
      <c r="AC193" s="655" t="str">
        <f>AC192</f>
        <v>B13</v>
      </c>
      <c r="AD193" s="698"/>
      <c r="AE193" s="30"/>
    </row>
    <row r="194" ht="30.0" customHeight="1">
      <c r="A194" s="744"/>
      <c r="B194" s="783"/>
      <c r="C194" s="745" t="str">
        <f t="array" ref="C194">if(A192="","",XLOOKUP(A192,Bontang!B:B,Bontang!C:C,"Not Found",0,1))</f>
        <v>Mulia VII</v>
      </c>
      <c r="D194" s="702" t="str">
        <f t="array" ref="D194">if(A192="","",XLOOKUP(A192,Bontang!B:B,Bontang!Q:Q,"Not Found",0,1))</f>
        <v>CPO</v>
      </c>
      <c r="E194" s="729">
        <f>IFERROR(__xludf.DUMMYFUNCTION("if(A192="""","""",sum(FILTER(Bontang!W:W,Bontang!B:B = A192))/1000)"),3001.887)</f>
        <v>3001.887</v>
      </c>
      <c r="F194" s="702" t="str">
        <f t="array" ref="F194">if(A192="","",XLOOKUP(A192,Bontang!B:B,Bontang!P:P,"Not Found",0,1))</f>
        <v>FOB</v>
      </c>
      <c r="G194" s="773" t="str">
        <f t="array" ref="G194">if(A192="","",XLOOKUP(A192,Bontang!B:B,Bontang!G:G,"Not Found",0,1))</f>
        <v>V/C</v>
      </c>
      <c r="H194" s="773" t="str">
        <f t="array" ref="H194">if(A192="","",XLOOKUP(A192,Bontang!B:B,Bontang!H:H,"Not Found",0,1))</f>
        <v>PTJ</v>
      </c>
      <c r="I194" s="688">
        <f>if(J194="","",SUMIFS(Bontang!W:W,Bontang!B:B,$A192,Bontang!R:R,J194)/1000)</f>
        <v>3001.887</v>
      </c>
      <c r="J194" s="689" t="str">
        <f>IFERROR(__xludf.DUMMYFUNCTION("if(A192="""","""",unique(FILTER(Bontang!R:R,Bontang!B:B = A192)))"),"TAP")</f>
        <v>TAP</v>
      </c>
      <c r="K194" s="690" t="str">
        <f>if($AD194="","", HYPERLINK(Bon&amp;"C"&amp;MATCH($AC194,Bontang!$B:$B,0),$AD194))</f>
        <v>Sangkulirang</v>
      </c>
      <c r="L194" s="691" t="str">
        <f>if(J194="","",iferror(AVERAGEIFS(Bontang!BF:BF,Bontang!B:B,A192,Bontang!R:R,J194),""))</f>
        <v/>
      </c>
      <c r="M194" s="691" t="str">
        <f>if(J194="","",iferror(AVERAGEIFS(Bontang!BG:BG,Bontang!B:B,A192,Bontang!R:R,J194),""))</f>
        <v/>
      </c>
      <c r="N194" s="773" t="str">
        <f t="array" ref="N194">if(C194="","",XLOOKUP(C194,'Master Data'!$K:$K,'Master Data'!P:P,"Input In Master",0,1))</f>
        <v/>
      </c>
      <c r="O194" s="706" t="s">
        <v>719</v>
      </c>
      <c r="P194" s="707">
        <f t="array" ref="P194:Q194">if(A192="","",XLOOKUP(A192,Bontang!B:B,Bontang!AD:AE,"NA",0,1))</f>
        <v>46052</v>
      </c>
      <c r="Q194" s="707">
        <v>46053.0</v>
      </c>
      <c r="R194" s="707">
        <f t="array" ref="R194:S194">if(A192="","",XLOOKUP(A192,Bontang!B:B,Bontang!AF:AG,"NA",0,-1))</f>
        <v>46054</v>
      </c>
      <c r="S194" s="708">
        <v>46056.0</v>
      </c>
      <c r="T194" s="707">
        <f t="array" ref="T194">if(A192="","",XLOOKUP(A192,Bontang!B:B,Bontang!AH:AH,"NA",0,1))</f>
        <v>46058</v>
      </c>
      <c r="U194" s="707"/>
      <c r="V194" s="707"/>
      <c r="W194" s="707"/>
      <c r="X194" s="737">
        <f>if(C194="","",IF(P195="",TODAY()-P194,P195-P194))</f>
        <v>0</v>
      </c>
      <c r="Y194" s="738"/>
      <c r="Z194" s="711"/>
      <c r="AA194" s="30"/>
      <c r="AC194" s="655" t="str">
        <f>A192</f>
        <v>B15</v>
      </c>
      <c r="AD194" s="698" t="str">
        <f>IFERROR(__xludf.DUMMYFUNCTION("UNIQUE(FILTER(Bontang!S:S,Bontang!B:B=A192))"),"Sangkulirang")</f>
        <v>Sangkulirang</v>
      </c>
      <c r="AE194" s="30"/>
    </row>
    <row r="195" ht="30.0" customHeight="1">
      <c r="A195" s="744"/>
      <c r="B195" s="783"/>
      <c r="C195" s="686"/>
      <c r="D195" s="687"/>
      <c r="E195" s="687"/>
      <c r="F195" s="687"/>
      <c r="G195" s="687"/>
      <c r="H195" s="687"/>
      <c r="I195" s="688" t="str">
        <f>if(J195="","",SUMIFS(Bontang!W:W,Bontang!B:B,$A192,Bontang!R:R,J195)/1000)</f>
        <v/>
      </c>
      <c r="J195" s="689"/>
      <c r="K195" s="690" t="str">
        <f>if($AD195="","", HYPERLINK(Bon&amp;"C"&amp;MATCH($AC195,Bontang!$B:$B,0),$AD195))</f>
        <v/>
      </c>
      <c r="L195" s="691" t="str">
        <f>if(J195="","",iferror(AVERAGEIFS(Bontang!BF:BF,Bontang!B:B,A192,Bontang!R:R,J195),""))</f>
        <v/>
      </c>
      <c r="M195" s="691" t="str">
        <f>if(J195="","",iferror(AVERAGEIFS(Bontang!BG:BG,Bontang!B:B,A192,Bontang!R:R,J195),""))</f>
        <v/>
      </c>
      <c r="N195" s="687"/>
      <c r="O195" s="692" t="s">
        <v>720</v>
      </c>
      <c r="P195" s="693">
        <f t="array" ref="P195:Q195">if(A192="","",XLOOKUP(A192,Bontang!B:B,Bontang!AL:AM,"NA",0,1))</f>
        <v>46052</v>
      </c>
      <c r="Q195" s="693">
        <v>46053.0</v>
      </c>
      <c r="R195" s="693">
        <f t="array" ref="R195:S195">if(A192="","",XLOOKUP(A192,Bontang!B:B,Bontang!AN:AO,"NA",0,-1))</f>
        <v>46054</v>
      </c>
      <c r="S195" s="694">
        <v>46056.0</v>
      </c>
      <c r="T195" s="693" t="str">
        <f t="array" ref="T195:W195">if(A192="","",XLOOKUP(A192,Bontang!B:B,Bontang!AP:AS,"NA",0,1))</f>
        <v/>
      </c>
      <c r="U195" s="693"/>
      <c r="V195" s="693"/>
      <c r="W195" s="693"/>
      <c r="X195" s="695"/>
      <c r="Y195" s="696"/>
      <c r="Z195" s="697"/>
      <c r="AA195" s="30"/>
      <c r="AC195" s="655" t="str">
        <f>AC194</f>
        <v>B15</v>
      </c>
      <c r="AD195" s="698"/>
      <c r="AE195" s="30"/>
    </row>
    <row r="196" ht="30.0" customHeight="1">
      <c r="A196" s="744"/>
      <c r="B196" s="783"/>
      <c r="C196" s="745" t="str">
        <f t="array" ref="C196">if(A193="","",XLOOKUP(A193,Bontang!B:B,Bontang!C:C,"Not Found",0,1))</f>
        <v/>
      </c>
      <c r="D196" s="702" t="str">
        <f t="array" ref="D196">if(A193="","",XLOOKUP(A193,Bontang!B:B,Bontang!Q:Q,"Not Found",0,1))</f>
        <v/>
      </c>
      <c r="E196" s="729" t="str">
        <f>IFERROR(__xludf.DUMMYFUNCTION("if(A193="""","""",sum(FILTER(Bontang!W:W,Bontang!B:B = A193))/1000)"),"")</f>
        <v/>
      </c>
      <c r="F196" s="702" t="str">
        <f t="array" ref="F196">if(A193="","",XLOOKUP(A193,Bontang!B:B,Bontang!P:P,"Not Found",0,1))</f>
        <v/>
      </c>
      <c r="G196" s="702" t="str">
        <f t="array" ref="G196">if(A193="","",XLOOKUP(A193,Bontang!B:B,Bontang!G:G,"Not Found",0,1))</f>
        <v/>
      </c>
      <c r="H196" s="702" t="str">
        <f t="array" ref="H196">if(A193="","",XLOOKUP(A193,Bontang!B:B,Bontang!H:H,"Not Found",0,1))</f>
        <v/>
      </c>
      <c r="I196" s="688" t="str">
        <f>if(J196="","",SUMIFS(Bontang!W:W,Bontang!B:B,$A193,Bontang!R:R,J196)/1000)</f>
        <v/>
      </c>
      <c r="J196" s="689" t="str">
        <f>IFERROR(__xludf.DUMMYFUNCTION("if(A193="""","""",unique(FILTER(Bontang!R:R,Bontang!B:B = A193)))"),"")</f>
        <v/>
      </c>
      <c r="K196" s="690" t="str">
        <f>if($AD196="","", HYPERLINK(Bon&amp;"C"&amp;MATCH($AC196,Bontang!$B:$B,0),$AD196))</f>
        <v/>
      </c>
      <c r="L196" s="691" t="str">
        <f>if(J196="","",iferror(AVERAGEIFS(Bontang!BF:BF,Bontang!B:B,A193,Bontang!R:R,J196),""))</f>
        <v/>
      </c>
      <c r="M196" s="691" t="str">
        <f>if(J196="","",iferror(AVERAGEIFS(Bontang!BG:BG,Bontang!B:B,A193,Bontang!R:R,J196),""))</f>
        <v/>
      </c>
      <c r="N196" s="702" t="str">
        <f t="array" ref="N196">if(C196="","",XLOOKUP(C196,'Master Data'!$K:$K,'Master Data'!P:P,"Input In Master",0,1))</f>
        <v/>
      </c>
      <c r="O196" s="706" t="s">
        <v>719</v>
      </c>
      <c r="P196" s="707" t="str">
        <f t="array" ref="P196">if(A193="","",XLOOKUP(A193,Bontang!B:B,Bontang!AD:AE,"NA",0,1))</f>
        <v/>
      </c>
      <c r="Q196" s="707"/>
      <c r="R196" s="707" t="str">
        <f t="array" ref="R196">if(A193="","",XLOOKUP(A193,Bontang!B:B,Bontang!AF:AG,"NA",0,-1))</f>
        <v/>
      </c>
      <c r="S196" s="708"/>
      <c r="T196" s="707" t="str">
        <f t="array" ref="T196">if(A193="","",XLOOKUP(A193,Bontang!B:B,Bontang!AH:AH,"NA",0,1))</f>
        <v/>
      </c>
      <c r="U196" s="707"/>
      <c r="V196" s="707"/>
      <c r="W196" s="707"/>
      <c r="X196" s="737" t="str">
        <f>if(C196="","",IF(P197="",TODAY()-P196,P197-P196))</f>
        <v/>
      </c>
      <c r="Y196" s="738"/>
      <c r="Z196" s="711"/>
      <c r="AA196" s="30"/>
      <c r="AC196" s="655" t="str">
        <f>A193</f>
        <v/>
      </c>
      <c r="AD196" s="698" t="str">
        <f>IFERROR(__xludf.DUMMYFUNCTION("UNIQUE(FILTER(Bontang!S:S,Bontang!B:B=A193))"),"")</f>
        <v/>
      </c>
      <c r="AE196" s="30"/>
    </row>
    <row r="197" ht="30.0" customHeight="1">
      <c r="A197" s="744"/>
      <c r="B197" s="783"/>
      <c r="C197" s="686"/>
      <c r="D197" s="687"/>
      <c r="E197" s="687"/>
      <c r="F197" s="687"/>
      <c r="G197" s="687"/>
      <c r="H197" s="687"/>
      <c r="I197" s="688" t="str">
        <f>if(J197="","",SUMIFS(Bontang!W:W,Bontang!B:B,$A193,Bontang!R:R,J197)/1000)</f>
        <v/>
      </c>
      <c r="J197" s="689"/>
      <c r="K197" s="690" t="str">
        <f>if($AD197="","", HYPERLINK(Bon&amp;"C"&amp;MATCH($AC197,Bontang!$B:$B,0),$AD197))</f>
        <v/>
      </c>
      <c r="L197" s="691" t="str">
        <f>if(J197="","",iferror(AVERAGEIFS(Bontang!BF:BF,Bontang!B:B,A193,Bontang!R:R,J197),""))</f>
        <v/>
      </c>
      <c r="M197" s="691" t="str">
        <f>if(J197="","",iferror(AVERAGEIFS(Bontang!BG:BG,Bontang!B:B,A193,Bontang!R:R,J197),""))</f>
        <v/>
      </c>
      <c r="N197" s="687"/>
      <c r="O197" s="692" t="s">
        <v>720</v>
      </c>
      <c r="P197" s="693" t="str">
        <f t="array" ref="P197">if(A193="","",XLOOKUP(A193,Bontang!B:B,Bontang!AL:AM,"NA",0,1))</f>
        <v/>
      </c>
      <c r="Q197" s="693"/>
      <c r="R197" s="693" t="str">
        <f t="array" ref="R197">if(A193="","",XLOOKUP(A193,Bontang!B:B,Bontang!AN:AO,"NA",0,-1))</f>
        <v/>
      </c>
      <c r="S197" s="694"/>
      <c r="T197" s="693" t="str">
        <f t="array" ref="T197">if(A193="","",XLOOKUP(A193,Bontang!B:B,Bontang!AP:AS,"NA",0,1))</f>
        <v/>
      </c>
      <c r="U197" s="693"/>
      <c r="V197" s="693"/>
      <c r="W197" s="693"/>
      <c r="X197" s="695"/>
      <c r="Y197" s="696"/>
      <c r="Z197" s="697"/>
      <c r="AA197" s="30"/>
      <c r="AC197" s="655" t="str">
        <f>AC196</f>
        <v/>
      </c>
      <c r="AD197" s="698" t="str">
        <f>IFERROR(__xludf.DUMMYFUNCTION("""COMPUTED_VALUE"""),"")</f>
        <v/>
      </c>
      <c r="AE197" s="30"/>
    </row>
    <row r="198" ht="30.0" customHeight="1">
      <c r="A198" s="744"/>
      <c r="B198" s="783"/>
      <c r="C198" s="745" t="str">
        <f t="array" ref="C198">if(A194="","",XLOOKUP(A194,Bontang!B:B,Bontang!C:C,"Not Found",0,1))</f>
        <v/>
      </c>
      <c r="D198" s="702" t="str">
        <f t="array" ref="D198">if(A194="","",XLOOKUP(A194,Bontang!B:B,Bontang!Q:Q,"Not Found",0,1))</f>
        <v/>
      </c>
      <c r="E198" s="729" t="str">
        <f>IFERROR(__xludf.DUMMYFUNCTION("if(A194="""","""",sum(FILTER(Bontang!W:W,Bontang!B:B = A194))/1000)"),"")</f>
        <v/>
      </c>
      <c r="F198" s="702" t="str">
        <f t="array" ref="F198">if(A194="","",XLOOKUP(A194,Bontang!B:B,Bontang!P:P,"Not Found",0,1))</f>
        <v/>
      </c>
      <c r="G198" s="702" t="str">
        <f t="array" ref="G198">if(A194="","",XLOOKUP(A194,Bontang!B:B,Bontang!G:G,"Not Found",0,1))</f>
        <v/>
      </c>
      <c r="H198" s="702" t="str">
        <f t="array" ref="H198">if(A194="","",XLOOKUP(A194,Bontang!B:B,Bontang!H:H,"Not Found",0,1))</f>
        <v/>
      </c>
      <c r="I198" s="688" t="str">
        <f>if(J198="","",SUMIFS(Bontang!W:W,Bontang!B:B,$A194,Bontang!R:R,J198)/1000)</f>
        <v/>
      </c>
      <c r="J198" s="689" t="str">
        <f>IFERROR(__xludf.DUMMYFUNCTION("if(A194="""","""",unique(FILTER(Bontang!R:R,Bontang!B:B = A194)))"),"")</f>
        <v/>
      </c>
      <c r="K198" s="690" t="str">
        <f>if($AD198="","", HYPERLINK(Bon&amp;"C"&amp;MATCH($AC198,Bontang!$B:$B,0),$AD198))</f>
        <v/>
      </c>
      <c r="L198" s="691" t="str">
        <f>if(J198="","",iferror(AVERAGEIFS(Bontang!BF:BF,Bontang!B:B,A194,Bontang!R:R,J198),""))</f>
        <v/>
      </c>
      <c r="M198" s="691" t="str">
        <f>if(J198="","",iferror(AVERAGEIFS(Bontang!BG:BG,Bontang!B:B,A194,Bontang!R:R,J198),""))</f>
        <v/>
      </c>
      <c r="N198" s="702" t="str">
        <f t="array" ref="N198">if(C198="","",XLOOKUP(C198,'Master Data'!$K:$K,'Master Data'!P:P,"Input In Master",0,1))</f>
        <v/>
      </c>
      <c r="O198" s="706" t="s">
        <v>719</v>
      </c>
      <c r="P198" s="707" t="str">
        <f t="array" ref="P198">if(A194="","",XLOOKUP(A194,Bontang!B:B,Bontang!AD:AE,"NA",0,1))</f>
        <v/>
      </c>
      <c r="Q198" s="707"/>
      <c r="R198" s="707" t="str">
        <f t="array" ref="R198">if(A194="","",XLOOKUP(A194,Bontang!B:B,Bontang!AF:AG,"NA",0,-1))</f>
        <v/>
      </c>
      <c r="S198" s="708"/>
      <c r="T198" s="707" t="str">
        <f t="array" ref="T198">if(A194="","",XLOOKUP(A194,Bontang!B:B,Bontang!AH:AH,"NA",0,1))</f>
        <v/>
      </c>
      <c r="U198" s="707"/>
      <c r="V198" s="707"/>
      <c r="W198" s="707"/>
      <c r="X198" s="737" t="str">
        <f>if(C198="","",IF(P199="",TODAY()-P198,P199-P198))</f>
        <v/>
      </c>
      <c r="Y198" s="738"/>
      <c r="Z198" s="711"/>
      <c r="AA198" s="30"/>
      <c r="AC198" s="655" t="str">
        <f>A194</f>
        <v/>
      </c>
      <c r="AD198" s="698" t="str">
        <f>IFERROR(__xludf.DUMMYFUNCTION("UNIQUE(FILTER(Bontang!S:S,Bontang!B:B=A194))"),"")</f>
        <v/>
      </c>
      <c r="AE198" s="30"/>
    </row>
    <row r="199" ht="30.0" customHeight="1">
      <c r="A199" s="744"/>
      <c r="B199" s="785"/>
      <c r="C199" s="656"/>
      <c r="D199" s="712"/>
      <c r="E199" s="712"/>
      <c r="F199" s="712"/>
      <c r="G199" s="712"/>
      <c r="H199" s="712"/>
      <c r="I199" s="713" t="str">
        <f>if(J199="","",SUMIFS(Bontang!W:W,Bontang!B:B,$A194,Bontang!R:R,J199)/1000)</f>
        <v/>
      </c>
      <c r="J199" s="714"/>
      <c r="K199" s="715" t="str">
        <f>if($AD199="","", HYPERLINK(Bon&amp;"C"&amp;MATCH($AC199,Bontang!$B:$B,0),$AD199))</f>
        <v/>
      </c>
      <c r="L199" s="716" t="str">
        <f>if(J199="","",iferror(AVERAGEIFS(Bontang!BF:BF,Bontang!B:B,A194,Bontang!R:R,J199),""))</f>
        <v/>
      </c>
      <c r="M199" s="716" t="str">
        <f>if(J199="","",iferror(AVERAGEIFS(Bontang!BG:BG,Bontang!B:B,A194,Bontang!R:R,J199),""))</f>
        <v/>
      </c>
      <c r="N199" s="712"/>
      <c r="O199" s="717" t="s">
        <v>720</v>
      </c>
      <c r="P199" s="718" t="str">
        <f t="array" ref="P199">if(A194="","",XLOOKUP(A194,Bontang!B:B,Bontang!AL:AM,"NA",0,1))</f>
        <v/>
      </c>
      <c r="Q199" s="718"/>
      <c r="R199" s="718" t="str">
        <f t="array" ref="R199">if(A194="","",XLOOKUP(A194,Bontang!B:B,Bontang!AN:AO,"NA",0,-1))</f>
        <v/>
      </c>
      <c r="S199" s="719"/>
      <c r="T199" s="718" t="str">
        <f t="array" ref="T199">if(A194="","",XLOOKUP(A194,Bontang!B:B,Bontang!AP:AS,"NA",0,1))</f>
        <v/>
      </c>
      <c r="U199" s="718"/>
      <c r="V199" s="718"/>
      <c r="W199" s="718"/>
      <c r="X199" s="720"/>
      <c r="Y199" s="721"/>
      <c r="Z199" s="52"/>
      <c r="AA199" s="30"/>
      <c r="AC199" s="655" t="str">
        <f>AC198</f>
        <v/>
      </c>
      <c r="AD199" s="698" t="str">
        <f>IFERROR(__xludf.DUMMYFUNCTION("""COMPUTED_VALUE"""),"")</f>
        <v/>
      </c>
      <c r="AE199" s="30"/>
    </row>
    <row r="200" ht="30.0" customHeight="1">
      <c r="A200" s="764" t="str">
        <f>IFERROR(__xludf.DUMMYFUNCTION("iferror(unique(FILTER(Bontang!$B:$B,Bontang!$E:$E=""At Disc Port"")),"""")"),"B1")</f>
        <v>B1</v>
      </c>
      <c r="B200" s="787" t="s">
        <v>475</v>
      </c>
      <c r="C200" s="788" t="str">
        <f t="array" ref="C200">if(A200="","",XLOOKUP(A200,Bontang!B:B,Bontang!C:C,"Not Found",0,1))</f>
        <v>Asiri Liny</v>
      </c>
      <c r="D200" s="789" t="str">
        <f t="array" ref="D200">if(A200="","",XLOOKUP(A200,Bontang!B:B,Bontang!Q:Q,"Not Found",0,1))</f>
        <v>CPO</v>
      </c>
      <c r="E200" s="790">
        <f>IFERROR(__xludf.DUMMYFUNCTION("if(A200="""","""",sum(FILTER(Bontang!W:W,Bontang!B:B = A200))/1000)"),2952.42)</f>
        <v>2952.42</v>
      </c>
      <c r="F200" s="789" t="str">
        <f t="array" ref="F200">if(A200="","",XLOOKUP(A200,Bontang!B:B,Bontang!P:P,"Not Found",0,1))</f>
        <v>FOB</v>
      </c>
      <c r="G200" s="789" t="str">
        <f t="array" ref="G200">if(A200="","",XLOOKUP(A200,Bontang!B:B,Bontang!G:G,"Not Found",0,1))</f>
        <v>V/C</v>
      </c>
      <c r="H200" s="789" t="str">
        <f t="array" ref="H200">if(A200="","",XLOOKUP(A200,Bontang!B:B,Bontang!H:H,"Not Found",0,1))</f>
        <v>ABS</v>
      </c>
      <c r="I200" s="791">
        <f>if(J200="","",SUMIFS(Bontang!W:W,Bontang!B:B,$A200,Bontang!R:R,J200)/1000)</f>
        <v>2952.42</v>
      </c>
      <c r="J200" s="792" t="str">
        <f>IFERROR(__xludf.DUMMYFUNCTION("if(A200="""","""",unique(FILTER(Bontang!R:R,Bontang!B:B = A200)))"),"KPN Corp")</f>
        <v>KPN Corp</v>
      </c>
      <c r="K200" s="793" t="str">
        <f>if($AD200="","", HYPERLINK(Bon&amp;"C"&amp;MATCH($AC200,Bontang!$B:$B,0),$AD200))</f>
        <v>Merauke</v>
      </c>
      <c r="L200" s="794" t="str">
        <f>if(J200="","",iferror(AVERAGEIFS(Bontang!BF:BF,Bontang!B:B,A200,Bontang!R:R,J200),""))</f>
        <v/>
      </c>
      <c r="M200" s="794" t="str">
        <f>if(J200="","",iferror(AVERAGEIFS(Bontang!BG:BG,Bontang!B:B,A200,Bontang!R:R,J200),""))</f>
        <v/>
      </c>
      <c r="N200" s="789" t="str">
        <f t="array" ref="N200">if(C200="","",XLOOKUP(C200,'Master Data'!$K:$K,'Master Data'!P:P,"Input In Master",0,1))</f>
        <v/>
      </c>
      <c r="O200" s="795" t="s">
        <v>719</v>
      </c>
      <c r="P200" s="796">
        <f t="array" ref="P200:Q200">if(A200="","",XLOOKUP(A200,Bontang!B:B,Bontang!AD:AE,"NA",0,1))</f>
        <v>45996</v>
      </c>
      <c r="Q200" s="796">
        <v>46006.0</v>
      </c>
      <c r="R200" s="796">
        <f t="array" ref="R200:S200">if(A200="","",XLOOKUP(A200,Bontang!B:B,Bontang!AF:AG,"NA",0,-1))</f>
        <v>46021</v>
      </c>
      <c r="S200" s="797">
        <v>46023.0</v>
      </c>
      <c r="T200" s="796">
        <f t="array" ref="T200:W200">if(A200="","",XLOOKUP(A200,Bontang!B:B,Bontang!AH:AK,"NA",0,1))</f>
        <v>46042</v>
      </c>
      <c r="U200" s="796">
        <v>46069.0</v>
      </c>
      <c r="V200" s="796">
        <v>46072.0</v>
      </c>
      <c r="W200" s="796">
        <v>46073.0</v>
      </c>
      <c r="X200" s="742">
        <f>if(C200="","",IF(P201="",TODAY()-P200,P201-P200))</f>
        <v>0</v>
      </c>
      <c r="Y200" s="682">
        <f>if(C200="","",IF(T201="",TODAY()-T200,T201-T200))</f>
        <v>13</v>
      </c>
      <c r="Z200" s="798"/>
      <c r="AA200" s="30"/>
      <c r="AC200" s="655" t="str">
        <f>A200</f>
        <v>B1</v>
      </c>
      <c r="AD200" s="698" t="str">
        <f>IFERROR(__xludf.DUMMYFUNCTION("UNIQUE(FILTER(Bontang!S:S,Bontang!B:B=A200))"),"Merauke")</f>
        <v>Merauke</v>
      </c>
      <c r="AE200" s="30"/>
    </row>
    <row r="201" ht="30.0" customHeight="1">
      <c r="A201" s="744" t="str">
        <f>IFERROR(__xludf.DUMMYFUNCTION("""COMPUTED_VALUE"""),"B2")</f>
        <v>B2</v>
      </c>
      <c r="B201" s="783"/>
      <c r="C201" s="686"/>
      <c r="D201" s="687"/>
      <c r="E201" s="687"/>
      <c r="F201" s="687"/>
      <c r="G201" s="687"/>
      <c r="H201" s="687"/>
      <c r="I201" s="688" t="str">
        <f>if(J201="","",SUMIFS(Bontang!W:W,Bontang!B:B,$A200,Bontang!R:R,J201)/1000)</f>
        <v/>
      </c>
      <c r="J201" s="689"/>
      <c r="K201" s="690" t="str">
        <f>if($AD201="","", HYPERLINK(Bon&amp;"C"&amp;MATCH($AC201,Bontang!$B:$B,0),$AD201))</f>
        <v/>
      </c>
      <c r="L201" s="691" t="str">
        <f>if(J201="","",iferror(AVERAGEIFS(Bontang!BF:BF,Bontang!B:B,A200,Bontang!R:R,J201),""))</f>
        <v/>
      </c>
      <c r="M201" s="691" t="str">
        <f>if(J201="","",iferror(AVERAGEIFS(Bontang!BG:BG,Bontang!B:B,A200,Bontang!R:R,J201),""))</f>
        <v/>
      </c>
      <c r="N201" s="687"/>
      <c r="O201" s="692" t="s">
        <v>720</v>
      </c>
      <c r="P201" s="693">
        <f t="array" ref="P201:Q201">if(A200="","",XLOOKUP(A200,Bontang!B:B,Bontang!AL:AM,"NA",0,1))</f>
        <v>45996</v>
      </c>
      <c r="Q201" s="693">
        <v>46006.0</v>
      </c>
      <c r="R201" s="693">
        <f t="array" ref="R201:S201">if(A200="","",XLOOKUP(A200,Bontang!B:B,Bontang!AN:AO,"NA",0,-1))</f>
        <v>46024</v>
      </c>
      <c r="S201" s="694">
        <v>46025.0</v>
      </c>
      <c r="T201" s="693">
        <f t="array" ref="T201:W201">if(A200="","",XLOOKUP(A200,Bontang!B:B,Bontang!AP:AS,"NA",0,1))</f>
        <v>46055</v>
      </c>
      <c r="U201" s="693"/>
      <c r="V201" s="693"/>
      <c r="W201" s="693"/>
      <c r="X201" s="695"/>
      <c r="Y201" s="696"/>
      <c r="Z201" s="799"/>
      <c r="AA201" s="30"/>
      <c r="AC201" s="655" t="str">
        <f>AC200</f>
        <v>B1</v>
      </c>
      <c r="AD201" s="698"/>
      <c r="AE201" s="30"/>
    </row>
    <row r="202" ht="30.0" customHeight="1">
      <c r="A202" s="744" t="str">
        <f>IFERROR(__xludf.DUMMYFUNCTION("""COMPUTED_VALUE"""),"B5")</f>
        <v>B5</v>
      </c>
      <c r="B202" s="783"/>
      <c r="C202" s="745" t="str">
        <f t="array" ref="C202">if(A201="","",XLOOKUP(A201,Bontang!B:B,Bontang!C:C,"Not Found",0,1))</f>
        <v>Mulia Karsa 05</v>
      </c>
      <c r="D202" s="702" t="str">
        <f t="array" ref="D202">if(A201="","",XLOOKUP(A201,Bontang!B:B,Bontang!Q:Q,"Not Found",0,1))</f>
        <v>CPO</v>
      </c>
      <c r="E202" s="729">
        <f>IFERROR(__xludf.DUMMYFUNCTION("if(A201="""","""",sum(FILTER(Bontang!W:W,Bontang!B:B = A201))/1000)"),2931.07)</f>
        <v>2931.07</v>
      </c>
      <c r="F202" s="702" t="str">
        <f t="array" ref="F202">if(A201="","",XLOOKUP(A201,Bontang!B:B,Bontang!P:P,"Not Found",0,1))</f>
        <v>FOB</v>
      </c>
      <c r="G202" s="702" t="str">
        <f t="array" ref="G202">if(A201="","",XLOOKUP(A201,Bontang!B:B,Bontang!G:G,"Not Found",0,1))</f>
        <v>V/C</v>
      </c>
      <c r="H202" s="773" t="str">
        <f t="array" ref="H202">if(A201="","",XLOOKUP(A201,Bontang!B:B,Bontang!H:H,"Not Found",0,1))</f>
        <v>MK</v>
      </c>
      <c r="I202" s="688">
        <f>if(J202="","",SUMIFS(Bontang!W:W,Bontang!B:B,$A201,Bontang!R:R,J202)/1000)</f>
        <v>2931.07</v>
      </c>
      <c r="J202" s="689" t="str">
        <f>IFERROR(__xludf.DUMMYFUNCTION("if(A201="""","""",unique(FILTER(Bontang!R:R,Bontang!B:B = A201)))"),"KPN Corp")</f>
        <v>KPN Corp</v>
      </c>
      <c r="K202" s="690" t="str">
        <f>if($AD202="","", HYPERLINK(Bon&amp;"C"&amp;MATCH($AC202,Bontang!$B:$B,0),$AD202))</f>
        <v>Merauke</v>
      </c>
      <c r="L202" s="691" t="str">
        <f>if(J202="","",iferror(AVERAGEIFS(Bontang!BF:BF,Bontang!B:B,A201,Bontang!R:R,J202),""))</f>
        <v/>
      </c>
      <c r="M202" s="691" t="str">
        <f>if(J202="","",iferror(AVERAGEIFS(Bontang!BG:BG,Bontang!B:B,A201,Bontang!R:R,J202),""))</f>
        <v/>
      </c>
      <c r="N202" s="773" t="str">
        <f t="array" ref="N202">if(C202="","",XLOOKUP(C202,'Master Data'!$K:$K,'Master Data'!P:P,"Input In Master",0,1))</f>
        <v/>
      </c>
      <c r="O202" s="706" t="s">
        <v>719</v>
      </c>
      <c r="P202" s="707">
        <f t="array" ref="P202:Q202">if(A201="","",XLOOKUP(A201,Bontang!B:B,Bontang!AD:AE,"NA",0,1))</f>
        <v>46024</v>
      </c>
      <c r="Q202" s="707">
        <v>46025.0</v>
      </c>
      <c r="R202" s="707">
        <f t="array" ref="R202:S202">if(A201="","",XLOOKUP(A201,Bontang!B:B,Bontang!AF:AG,"NA",0,-1))</f>
        <v>46040</v>
      </c>
      <c r="S202" s="708">
        <v>46041.0</v>
      </c>
      <c r="T202" s="707">
        <f t="array" ref="T202:W202">if(A201="","",XLOOKUP(A201,Bontang!B:B,Bontang!AH:AK,"NA",0,1))</f>
        <v>46055</v>
      </c>
      <c r="U202" s="707">
        <v>46071.0</v>
      </c>
      <c r="V202" s="707">
        <v>46074.0</v>
      </c>
      <c r="W202" s="707">
        <v>46075.0</v>
      </c>
      <c r="X202" s="737">
        <f>if(C202="","",IF(P203="",TODAY()-P202,P203-P202))</f>
        <v>5</v>
      </c>
      <c r="Y202" s="710">
        <f>if(C202="","",IF(T203="",TODAY()-T202,T203-T202))</f>
        <v>1</v>
      </c>
      <c r="Z202" s="800" t="s">
        <v>743</v>
      </c>
      <c r="AA202" s="30"/>
      <c r="AC202" s="655" t="str">
        <f>A201</f>
        <v>B2</v>
      </c>
      <c r="AD202" s="698" t="str">
        <f>IFERROR(__xludf.DUMMYFUNCTION("UNIQUE(FILTER(Bontang!S:S,Bontang!B:B=A201))"),"Merauke")</f>
        <v>Merauke</v>
      </c>
      <c r="AE202" s="30"/>
    </row>
    <row r="203" ht="30.0" customHeight="1">
      <c r="A203" s="744" t="str">
        <f>IFERROR(__xludf.DUMMYFUNCTION("""COMPUTED_VALUE"""),"B7")</f>
        <v>B7</v>
      </c>
      <c r="B203" s="783"/>
      <c r="C203" s="686"/>
      <c r="D203" s="687"/>
      <c r="E203" s="687"/>
      <c r="F203" s="687"/>
      <c r="G203" s="687"/>
      <c r="H203" s="687"/>
      <c r="I203" s="703" t="str">
        <f>if(J203="","",SUMIFS(Bontang!W:W,Bontang!B:B,$A201,Bontang!R:R,J203)/1000)</f>
        <v/>
      </c>
      <c r="J203" s="689"/>
      <c r="K203" s="690" t="str">
        <f>if($AD203="","", HYPERLINK(Bon&amp;"C"&amp;MATCH($AC203,Bontang!$B:$B,0),$AD203))</f>
        <v/>
      </c>
      <c r="L203" s="691" t="str">
        <f>if(J203="","",iferror(AVERAGEIFS(Bontang!BF:BF,Bontang!B:B,A201,Bontang!R:R,J203),""))</f>
        <v/>
      </c>
      <c r="M203" s="691" t="str">
        <f>if(J203="","",iferror(AVERAGEIFS(Bontang!BG:BG,Bontang!B:B,A201,Bontang!R:R,J203),""))</f>
        <v/>
      </c>
      <c r="N203" s="687"/>
      <c r="O203" s="692" t="s">
        <v>720</v>
      </c>
      <c r="P203" s="693">
        <f t="array" ref="P203:Q203">if(A201="","",XLOOKUP(A201,Bontang!B:B,Bontang!AL:AM,"NA",0,1))</f>
        <v>46029</v>
      </c>
      <c r="Q203" s="693">
        <v>46033.0</v>
      </c>
      <c r="R203" s="693">
        <f t="array" ref="R203:S203">if(A201="","",XLOOKUP(A201,Bontang!B:B,Bontang!AN:AO,"NA",0,-1))</f>
        <v>46041</v>
      </c>
      <c r="S203" s="694">
        <v>46042.0</v>
      </c>
      <c r="T203" s="693">
        <f t="array" ref="T203:W203">if(A201="","",XLOOKUP(A201,Bontang!B:B,Bontang!AP:AS,"NA",0,1))</f>
        <v>46056</v>
      </c>
      <c r="U203" s="693"/>
      <c r="V203" s="693"/>
      <c r="W203" s="693"/>
      <c r="X203" s="695"/>
      <c r="Y203" s="696"/>
      <c r="Z203" s="799"/>
      <c r="AA203" s="30"/>
      <c r="AC203" s="655" t="str">
        <f>AC202</f>
        <v>B2</v>
      </c>
      <c r="AD203" s="698"/>
      <c r="AE203" s="30"/>
    </row>
    <row r="204" ht="30.0" customHeight="1">
      <c r="A204" s="744" t="str">
        <f>IFERROR(__xludf.DUMMYFUNCTION("""COMPUTED_VALUE"""),"B8")</f>
        <v>B8</v>
      </c>
      <c r="B204" s="783"/>
      <c r="C204" s="745" t="str">
        <f t="array" ref="C204">if(A202="","",XLOOKUP(A202,Bontang!B:B,Bontang!C:C,"Not Found",0,1))</f>
        <v>Berlian Pacific III</v>
      </c>
      <c r="D204" s="702" t="str">
        <f t="array" ref="D204">if(A202="","",XLOOKUP(A202,Bontang!B:B,Bontang!Q:Q,"Not Found",0,1))</f>
        <v>CPO</v>
      </c>
      <c r="E204" s="729">
        <f>IFERROR(__xludf.DUMMYFUNCTION("if(A202="""","""",sum(FILTER(Bontang!W:W,Bontang!B:B = A202))/1000)"),3006.871)</f>
        <v>3006.871</v>
      </c>
      <c r="F204" s="702" t="str">
        <f t="array" ref="F204">if(A202="","",XLOOKUP(A202,Bontang!B:B,Bontang!P:P,"Not Found",0,1))</f>
        <v>FOB</v>
      </c>
      <c r="G204" s="702" t="str">
        <f t="array" ref="G204">if(A202="","",XLOOKUP(A202,Bontang!B:B,Bontang!G:G,"Not Found",0,1))</f>
        <v>V/C</v>
      </c>
      <c r="H204" s="773" t="str">
        <f t="array" ref="H204">if(A202="","",XLOOKUP(A202,Bontang!B:B,Bontang!H:H,"Not Found",0,1))</f>
        <v/>
      </c>
      <c r="I204" s="688">
        <f>if(J204="","",SUMIFS(Bontang!W:W,Bontang!B:B,$A202,Bontang!R:R,J204)/1000)</f>
        <v>3006.871</v>
      </c>
      <c r="J204" s="689" t="str">
        <f>IFERROR(__xludf.DUMMYFUNCTION("if(A202="""","""",unique(FILTER(Bontang!R:R,Bontang!B:B = A202)))"),"Teladan Prima")</f>
        <v>Teladan Prima</v>
      </c>
      <c r="K204" s="690" t="str">
        <f>if($AD204="","", HYPERLINK(Bon&amp;"C"&amp;MATCH($AC204,Bontang!$B:$B,0),$AD204))</f>
        <v>Lempake</v>
      </c>
      <c r="L204" s="691" t="str">
        <f>if(J204="","",iferror(AVERAGEIFS(Bontang!BF:BF,Bontang!B:B,A202,Bontang!R:R,J204),""))</f>
        <v/>
      </c>
      <c r="M204" s="691" t="str">
        <f>if(J204="","",iferror(AVERAGEIFS(Bontang!BG:BG,Bontang!B:B,A202,Bontang!R:R,J204),""))</f>
        <v/>
      </c>
      <c r="N204" s="773" t="str">
        <f t="array" ref="N204">if(C204="","",XLOOKUP(C204,'Master Data'!$K:$K,'Master Data'!P:P,"Input In Master",0,1))</f>
        <v/>
      </c>
      <c r="O204" s="706" t="s">
        <v>719</v>
      </c>
      <c r="P204" s="707">
        <f t="array" ref="P204:Q204">if(A202="","",XLOOKUP(A202,Bontang!B:B,Bontang!AD:AE,"NA",0,1))</f>
        <v>46030</v>
      </c>
      <c r="Q204" s="707">
        <v>46032.0</v>
      </c>
      <c r="R204" s="707">
        <f t="array" ref="R204:S204">if(A202="","",XLOOKUP(A202,Bontang!B:B,Bontang!AF:AG,"NA",0,-1))</f>
        <v>46033</v>
      </c>
      <c r="S204" s="708">
        <v>46034.0</v>
      </c>
      <c r="T204" s="707">
        <f t="array" ref="T204:W204">if(A202="","",XLOOKUP(A202,Bontang!B:B,Bontang!AH:AK,"NA",0,1))</f>
        <v>46043</v>
      </c>
      <c r="U204" s="707">
        <v>46063.0</v>
      </c>
      <c r="V204" s="707">
        <v>46067.0</v>
      </c>
      <c r="W204" s="707">
        <v>46068.0</v>
      </c>
      <c r="X204" s="737">
        <f>if(C204="","",IF(P205="",TODAY()-P204,P205-P204))</f>
        <v>0</v>
      </c>
      <c r="Y204" s="710">
        <f>if(C204="","",IF(T205="",TODAY()-T204,T205-T204))</f>
        <v>0</v>
      </c>
      <c r="Z204" s="800"/>
      <c r="AA204" s="30"/>
      <c r="AC204" s="655" t="str">
        <f>A202</f>
        <v>B5</v>
      </c>
      <c r="AD204" s="698" t="str">
        <f>IFERROR(__xludf.DUMMYFUNCTION("UNIQUE(FILTER(Bontang!S:S,Bontang!B:B=A202))"),"Lempake")</f>
        <v>Lempake</v>
      </c>
      <c r="AE204" s="30"/>
    </row>
    <row r="205" ht="30.0" customHeight="1">
      <c r="A205" s="744" t="str">
        <f>IFERROR(__xludf.DUMMYFUNCTION("""COMPUTED_VALUE"""),"B11")</f>
        <v>B11</v>
      </c>
      <c r="B205" s="783"/>
      <c r="C205" s="686"/>
      <c r="D205" s="687"/>
      <c r="E205" s="687"/>
      <c r="F205" s="687"/>
      <c r="G205" s="687"/>
      <c r="H205" s="687"/>
      <c r="I205" s="688" t="str">
        <f>if(J205="","",SUMIFS(Bontang!W:W,Bontang!B:B,$A202,Bontang!R:R,J205)/1000)</f>
        <v/>
      </c>
      <c r="J205" s="689"/>
      <c r="K205" s="690" t="str">
        <f>if($AD205="","", HYPERLINK(Bon&amp;"C"&amp;MATCH($AC205,Bontang!$B:$B,0),$AD205))</f>
        <v/>
      </c>
      <c r="L205" s="691" t="str">
        <f>if(J205="","",iferror(AVERAGEIFS(Bontang!BF:BF,Bontang!B:B,A202,Bontang!R:R,J205),""))</f>
        <v/>
      </c>
      <c r="M205" s="691" t="str">
        <f>if(J205="","",iferror(AVERAGEIFS(Bontang!BG:BG,Bontang!B:B,A202,Bontang!R:R,J205),""))</f>
        <v/>
      </c>
      <c r="N205" s="687"/>
      <c r="O205" s="692" t="s">
        <v>720</v>
      </c>
      <c r="P205" s="693">
        <f t="array" ref="P205:Q205">if(A202="","",XLOOKUP(A202,Bontang!B:B,Bontang!AL:AM,"NA",0,1))</f>
        <v>46030</v>
      </c>
      <c r="Q205" s="693">
        <v>46032.0</v>
      </c>
      <c r="R205" s="693">
        <f t="array" ref="R205:S205">if(A202="","",XLOOKUP(A202,Bontang!B:B,Bontang!AN:AO,"NA",0,-1))</f>
        <v>46033</v>
      </c>
      <c r="S205" s="694">
        <v>46034.0</v>
      </c>
      <c r="T205" s="693">
        <f t="array" ref="T205:W205">if(A202="","",XLOOKUP(A202,Bontang!B:B,Bontang!AP:AS,"NA",0,1))</f>
        <v>46043</v>
      </c>
      <c r="U205" s="693"/>
      <c r="V205" s="693"/>
      <c r="W205" s="693"/>
      <c r="X205" s="695"/>
      <c r="Y205" s="696"/>
      <c r="Z205" s="799"/>
      <c r="AA205" s="30"/>
      <c r="AC205" s="655" t="str">
        <f>AC204</f>
        <v>B5</v>
      </c>
      <c r="AD205" s="698"/>
      <c r="AE205" s="30"/>
    </row>
    <row r="206" ht="30.0" customHeight="1">
      <c r="A206" s="744"/>
      <c r="B206" s="783"/>
      <c r="C206" s="745" t="str">
        <f t="array" ref="C206">if(A203="","",XLOOKUP(A203,Bontang!B:B,Bontang!C:C,"Not Found",0,1))</f>
        <v>SMS 3002</v>
      </c>
      <c r="D206" s="702" t="str">
        <f t="array" ref="D206">if(A203="","",XLOOKUP(A203,Bontang!B:B,Bontang!Q:Q,"Not Found",0,1))</f>
        <v>CPO</v>
      </c>
      <c r="E206" s="729">
        <f>IFERROR(__xludf.DUMMYFUNCTION("if(A203="""","""",sum(FILTER(Bontang!W:W,Bontang!B:B = A203))/1000)"),2650.0)</f>
        <v>2650</v>
      </c>
      <c r="F206" s="702" t="str">
        <f t="array" ref="F206">if(A203="","",XLOOKUP(A203,Bontang!B:B,Bontang!P:P,"Not Found",0,1))</f>
        <v>FOB</v>
      </c>
      <c r="G206" s="702" t="str">
        <f t="array" ref="G206">if(A203="","",XLOOKUP(A203,Bontang!B:B,Bontang!G:G,"Not Found",0,1))</f>
        <v>T/C</v>
      </c>
      <c r="H206" s="702" t="str">
        <f t="array" ref="H206">if(A203="","",XLOOKUP(A203,Bontang!B:B,Bontang!H:H,"Not Found",0,1))</f>
        <v>LMI</v>
      </c>
      <c r="I206" s="688">
        <f>if(J206="","",SUMIFS(Bontang!W:W,Bontang!B:B,$A203,Bontang!R:R,J206)/1000)</f>
        <v>2650</v>
      </c>
      <c r="J206" s="689" t="str">
        <f>IFERROR(__xludf.DUMMYFUNCTION("if(A203="""","""",unique(FILTER(Bontang!R:R,Bontang!B:B = A203)))"),"KPN Corp")</f>
        <v>KPN Corp</v>
      </c>
      <c r="K206" s="690" t="str">
        <f>if($AD206="","", HYPERLINK(Bon&amp;"C"&amp;MATCH($AC206,Bontang!$B:$B,0),$AD206))</f>
        <v>Mamuju</v>
      </c>
      <c r="L206" s="691" t="str">
        <f>if(J206="","",iferror(AVERAGEIFS(Bontang!BF:BF,Bontang!B:B,A203,Bontang!R:R,J206),""))</f>
        <v/>
      </c>
      <c r="M206" s="691" t="str">
        <f>if(J206="","",iferror(AVERAGEIFS(Bontang!BG:BG,Bontang!B:B,A203,Bontang!R:R,J206),""))</f>
        <v/>
      </c>
      <c r="N206" s="702" t="str">
        <f t="array" ref="N206">if(C206="","",XLOOKUP(C206,'Master Data'!$K:$K,'Master Data'!P:P,"Input In Master",0,1))</f>
        <v/>
      </c>
      <c r="O206" s="706" t="s">
        <v>719</v>
      </c>
      <c r="P206" s="707">
        <f t="array" ref="P206:Q206">if(A203="","",XLOOKUP(A203,Bontang!B:B,Bontang!AD:AE,"NA",0,1))</f>
        <v>46029</v>
      </c>
      <c r="Q206" s="707">
        <v>46037.0</v>
      </c>
      <c r="R206" s="707">
        <f t="array" ref="R206:S206">if(A203="","",XLOOKUP(A203,Bontang!B:B,Bontang!AF:AG,"NA",0,-1))</f>
        <v>46040</v>
      </c>
      <c r="S206" s="708">
        <v>46043.0</v>
      </c>
      <c r="T206" s="707">
        <f t="array" ref="T206:W206">if(A203="","",XLOOKUP(A203,Bontang!B:B,Bontang!AH:AK,"NA",0,1))</f>
        <v>46046</v>
      </c>
      <c r="U206" s="707">
        <v>46066.0</v>
      </c>
      <c r="V206" s="707">
        <v>46069.0</v>
      </c>
      <c r="W206" s="707">
        <v>46070.0</v>
      </c>
      <c r="X206" s="737">
        <f>if(C206="","",IF(P207="",TODAY()-P206,P207-P206))</f>
        <v>0</v>
      </c>
      <c r="Y206" s="710">
        <f>if(C206="","",IF(T207="",TODAY()-T206,T207-T206))</f>
        <v>0</v>
      </c>
      <c r="Z206" s="800"/>
      <c r="AA206" s="30"/>
      <c r="AC206" s="655" t="str">
        <f>A203</f>
        <v>B7</v>
      </c>
      <c r="AD206" s="698" t="str">
        <f>IFERROR(__xludf.DUMMYFUNCTION("UNIQUE(FILTER(Bontang!S:S,Bontang!B:B=A203))"),"Mamuju")</f>
        <v>Mamuju</v>
      </c>
      <c r="AE206" s="30"/>
    </row>
    <row r="207" ht="30.0" customHeight="1">
      <c r="A207" s="744"/>
      <c r="B207" s="783"/>
      <c r="C207" s="686"/>
      <c r="D207" s="687"/>
      <c r="E207" s="687"/>
      <c r="F207" s="687"/>
      <c r="G207" s="687"/>
      <c r="H207" s="687"/>
      <c r="I207" s="688" t="str">
        <f>if(J207="","",SUMIFS(Bontang!W:W,Bontang!B:B,$A203,Bontang!R:R,J207)/1000)</f>
        <v/>
      </c>
      <c r="J207" s="689"/>
      <c r="K207" s="690" t="str">
        <f>if($AD207="","", HYPERLINK(Bon&amp;"C"&amp;MATCH($AC207,Bontang!$B:$B,0),$AD207))</f>
        <v/>
      </c>
      <c r="L207" s="691" t="str">
        <f>if(J207="","",iferror(AVERAGEIFS(Bontang!BF:BF,Bontang!B:B,A203,Bontang!R:R,J207),""))</f>
        <v/>
      </c>
      <c r="M207" s="691" t="str">
        <f>if(J207="","",iferror(AVERAGEIFS(Bontang!BG:BG,Bontang!B:B,A203,Bontang!R:R,J207),""))</f>
        <v/>
      </c>
      <c r="N207" s="687"/>
      <c r="O207" s="692" t="s">
        <v>720</v>
      </c>
      <c r="P207" s="693">
        <f t="array" ref="P207:Q207">if(A203="","",XLOOKUP(A203,Bontang!B:B,Bontang!AL:AM,"NA",0,1))</f>
        <v>46029</v>
      </c>
      <c r="Q207" s="693">
        <v>46037.0</v>
      </c>
      <c r="R207" s="693">
        <f t="array" ref="R207:S207">if(A203="","",XLOOKUP(A203,Bontang!B:B,Bontang!AN:AO,"NA",0,-1))</f>
        <v>46040</v>
      </c>
      <c r="S207" s="694">
        <v>46043.0</v>
      </c>
      <c r="T207" s="693">
        <f t="array" ref="T207:W207">if(A203="","",XLOOKUP(A203,Bontang!B:B,Bontang!AP:AS,"NA",0,1))</f>
        <v>46046</v>
      </c>
      <c r="U207" s="693"/>
      <c r="V207" s="693"/>
      <c r="W207" s="693"/>
      <c r="X207" s="695"/>
      <c r="Y207" s="696"/>
      <c r="Z207" s="799"/>
      <c r="AA207" s="30"/>
      <c r="AC207" s="655" t="str">
        <f>AC206</f>
        <v>B7</v>
      </c>
      <c r="AD207" s="698"/>
      <c r="AE207" s="30"/>
    </row>
    <row r="208" ht="30.0" customHeight="1">
      <c r="A208" s="744"/>
      <c r="B208" s="783"/>
      <c r="C208" s="745" t="str">
        <f t="array" ref="C208">if(A204="","",XLOOKUP(A204,Bontang!B:B,Bontang!C:C,"Not Found",0,1))</f>
        <v>Pacific Star 3</v>
      </c>
      <c r="D208" s="702" t="str">
        <f t="array" ref="D208">if(A204="","",XLOOKUP(A204,Bontang!B:B,Bontang!Q:Q,"Not Found",0,1))</f>
        <v>CPO</v>
      </c>
      <c r="E208" s="729">
        <f>IFERROR(__xludf.DUMMYFUNCTION("if(A204="""","""",sum(FILTER(Bontang!W:W,Bontang!B:B = A204))/1000)"),4000.0)</f>
        <v>4000</v>
      </c>
      <c r="F208" s="702" t="str">
        <f t="array" ref="F208">if(A204="","",XLOOKUP(A204,Bontang!B:B,Bontang!P:P,"Not Found",0,1))</f>
        <v>FOB</v>
      </c>
      <c r="G208" s="702" t="str">
        <f t="array" ref="G208">if(A204="","",XLOOKUP(A204,Bontang!B:B,Bontang!G:G,"Not Found",0,1))</f>
        <v>V/C</v>
      </c>
      <c r="H208" s="773" t="str">
        <f t="array" ref="H208">if(A204="","",XLOOKUP(A204,Bontang!B:B,Bontang!H:H,"Not Found",0,1))</f>
        <v/>
      </c>
      <c r="I208" s="688">
        <f>if(J208="","",SUMIFS(Bontang!W:W,Bontang!B:B,$A204,Bontang!R:R,J208)/1000)</f>
        <v>4000</v>
      </c>
      <c r="J208" s="689" t="str">
        <f>IFERROR(__xludf.DUMMYFUNCTION("if(A204="""","""",unique(FILTER(Bontang!R:R,Bontang!B:B = A204)))"),"PTPN")</f>
        <v>PTPN</v>
      </c>
      <c r="K208" s="690" t="str">
        <f>if($AD208="","", HYPERLINK(Bon&amp;"C"&amp;MATCH($AC208,Bontang!$B:$B,0),$AD208))</f>
        <v>Banjarmasin</v>
      </c>
      <c r="L208" s="691" t="str">
        <f>if(J208="","",iferror(AVERAGEIFS(Bontang!BF:BF,Bontang!B:B,A204,Bontang!R:R,J208),""))</f>
        <v/>
      </c>
      <c r="M208" s="691" t="str">
        <f>if(J208="","",iferror(AVERAGEIFS(Bontang!BG:BG,Bontang!B:B,A204,Bontang!R:R,J208),""))</f>
        <v/>
      </c>
      <c r="N208" s="773" t="str">
        <f t="array" ref="N208">if(C208="","",XLOOKUP(C208,'Master Data'!$K:$K,'Master Data'!P:P,"Input In Master",0,1))</f>
        <v/>
      </c>
      <c r="O208" s="706" t="s">
        <v>719</v>
      </c>
      <c r="P208" s="707">
        <f t="array" ref="P208:Q208">if(A204="","",XLOOKUP(A204,Bontang!B:B,Bontang!AD:AE,"NA",0,1))</f>
        <v>46004</v>
      </c>
      <c r="Q208" s="707">
        <v>46017.0</v>
      </c>
      <c r="R208" s="707">
        <f t="array" ref="R208:S208">if(A204="","",XLOOKUP(A204,Bontang!B:B,Bontang!AF:AG,"NA",0,-1))</f>
        <v>46035</v>
      </c>
      <c r="S208" s="708">
        <v>46036.0</v>
      </c>
      <c r="T208" s="707">
        <f t="array" ref="T208:W208">if(A204="","",XLOOKUP(A204,Bontang!B:B,Bontang!AH:AK,"NA",0,1))</f>
        <v>46043</v>
      </c>
      <c r="U208" s="707">
        <v>46062.0</v>
      </c>
      <c r="V208" s="707">
        <v>46064.0</v>
      </c>
      <c r="W208" s="707">
        <v>46065.0</v>
      </c>
      <c r="X208" s="737">
        <f>if(C208="","",IF(P209="",TODAY()-P208,P209-P208))</f>
        <v>0</v>
      </c>
      <c r="Y208" s="710">
        <f>if(C208="","",IF(T209="",TODAY()-T208,T209-T208))</f>
        <v>0</v>
      </c>
      <c r="Z208" s="800" t="s">
        <v>744</v>
      </c>
      <c r="AA208" s="30"/>
      <c r="AC208" s="655" t="str">
        <f>A204</f>
        <v>B8</v>
      </c>
      <c r="AD208" s="698" t="str">
        <f>IFERROR(__xludf.DUMMYFUNCTION("UNIQUE(FILTER(Bontang!S:S,Bontang!B:B=A204))"),"Banjarmasin")</f>
        <v>Banjarmasin</v>
      </c>
      <c r="AE208" s="30"/>
    </row>
    <row r="209" ht="30.0" customHeight="1">
      <c r="A209" s="746"/>
      <c r="B209" s="783"/>
      <c r="C209" s="686"/>
      <c r="D209" s="687"/>
      <c r="E209" s="687"/>
      <c r="F209" s="687"/>
      <c r="G209" s="687"/>
      <c r="H209" s="687"/>
      <c r="I209" s="688" t="str">
        <f>if(J209="","",SUMIFS(Bontang!W:W,Bontang!B:B,$A204,Bontang!R:R,J209)/1000)</f>
        <v/>
      </c>
      <c r="J209" s="689"/>
      <c r="K209" s="690" t="str">
        <f>if($AD209="","", HYPERLINK(Bon&amp;"C"&amp;MATCH($AC209,Bontang!$B:$B,0),$AD209))</f>
        <v>Pondong</v>
      </c>
      <c r="L209" s="691" t="str">
        <f>if(J209="","",iferror(AVERAGEIFS(Bontang!BF:BF,Bontang!B:B,A204,Bontang!R:R,J209),""))</f>
        <v/>
      </c>
      <c r="M209" s="691" t="str">
        <f>if(J209="","",iferror(AVERAGEIFS(Bontang!BG:BG,Bontang!B:B,A204,Bontang!R:R,J209),""))</f>
        <v/>
      </c>
      <c r="N209" s="687"/>
      <c r="O209" s="692" t="s">
        <v>720</v>
      </c>
      <c r="P209" s="693">
        <f t="array" ref="P209:Q209">if(A204="","",XLOOKUP(A204,Bontang!B:B,Bontang!AL:AM,"NA",0,1))</f>
        <v>46004</v>
      </c>
      <c r="Q209" s="693">
        <v>46017.0</v>
      </c>
      <c r="R209" s="693">
        <f t="array" ref="R209:S209">if(A204="","",XLOOKUP(A204,Bontang!B:B,Bontang!AN:AO,"NA",0,-1))</f>
        <v>46035</v>
      </c>
      <c r="S209" s="694">
        <v>46036.0</v>
      </c>
      <c r="T209" s="693">
        <f t="array" ref="T209:W209">if(A204="","",XLOOKUP(A204,Bontang!B:B,Bontang!AP:AS,"NA",0,1))</f>
        <v>46043</v>
      </c>
      <c r="U209" s="693">
        <v>46062.0</v>
      </c>
      <c r="V209" s="693"/>
      <c r="W209" s="693"/>
      <c r="X209" s="695"/>
      <c r="Y209" s="696"/>
      <c r="Z209" s="799"/>
      <c r="AA209" s="30"/>
      <c r="AC209" s="655" t="str">
        <f>AC208</f>
        <v>B8</v>
      </c>
      <c r="AD209" s="698" t="str">
        <f>IFERROR(__xludf.DUMMYFUNCTION("""COMPUTED_VALUE"""),"Pondong")</f>
        <v>Pondong</v>
      </c>
      <c r="AE209" s="30"/>
    </row>
    <row r="210" ht="30.0" customHeight="1">
      <c r="A210" s="801"/>
      <c r="B210" s="783"/>
      <c r="C210" s="745" t="str">
        <f t="array" ref="C210">if(A205="","",XLOOKUP(A205,Bontang!B:B,Bontang!C:C,"Not Found",0,1))</f>
        <v>Widmarino R18</v>
      </c>
      <c r="D210" s="702" t="str">
        <f t="array" ref="D210">if(A205="","",XLOOKUP(A205,Bontang!B:B,Bontang!Q:Q,"Not Found",0,1))</f>
        <v>CPO</v>
      </c>
      <c r="E210" s="729">
        <f>IFERROR(__xludf.DUMMYFUNCTION("if(A205="""","""",sum(FILTER(Bontang!W:W,Bontang!B:B = A205))/1000)"),3000.0)</f>
        <v>3000</v>
      </c>
      <c r="F210" s="702" t="str">
        <f t="array" ref="F210">if(A205="","",XLOOKUP(A205,Bontang!B:B,Bontang!P:P,"Not Found",0,1))</f>
        <v>FOB</v>
      </c>
      <c r="G210" s="702" t="str">
        <f t="array" ref="G210">if(A205="","",XLOOKUP(A205,Bontang!B:B,Bontang!G:G,"Not Found",0,1))</f>
        <v>V/C</v>
      </c>
      <c r="H210" s="773" t="str">
        <f t="array" ref="H210">if(A205="","",XLOOKUP(A205,Bontang!B:B,Bontang!H:H,"Not Found",0,1))</f>
        <v/>
      </c>
      <c r="I210" s="688">
        <f>if(J210="","",SUMIFS(Bontang!W:W,Bontang!B:B,$A205,Bontang!R:R,J210)/1000)</f>
        <v>3000</v>
      </c>
      <c r="J210" s="689" t="str">
        <f>IFERROR(__xludf.DUMMYFUNCTION("if(A205="""","""",unique(FILTER(Bontang!R:R,Bontang!B:B = A205)))"),"Hardaya")</f>
        <v>Hardaya</v>
      </c>
      <c r="K210" s="690" t="str">
        <f>if($AD210="","", HYPERLINK(Bon&amp;"C"&amp;MATCH($AC210,Bontang!$B:$B,0),$AD210))</f>
        <v/>
      </c>
      <c r="L210" s="691" t="str">
        <f>if(J210="","",iferror(AVERAGEIFS(Bontang!BF:BF,Bontang!B:B,A205,Bontang!R:R,J210),""))</f>
        <v/>
      </c>
      <c r="M210" s="691" t="str">
        <f>if(J210="","",iferror(AVERAGEIFS(Bontang!BG:BG,Bontang!B:B,A205,Bontang!R:R,J210),""))</f>
        <v/>
      </c>
      <c r="N210" s="773" t="str">
        <f t="array" ref="N210">if(C210="","",XLOOKUP(C210,'Master Data'!$K:$K,'Master Data'!P:P,"Input In Master",0,1))</f>
        <v/>
      </c>
      <c r="O210" s="706" t="s">
        <v>719</v>
      </c>
      <c r="P210" s="707">
        <f t="array" ref="P210:Q210">if(A205="","",XLOOKUP(A205,Bontang!B:B,Bontang!AD:AE,"NA",0,1))</f>
        <v>46049</v>
      </c>
      <c r="Q210" s="707">
        <v>46050.0</v>
      </c>
      <c r="R210" s="707">
        <f t="array" ref="R210:S210">if(A205="","",XLOOKUP(A205,Bontang!B:B,Bontang!AF:AG,"NA",0,-1))</f>
        <v>46051</v>
      </c>
      <c r="S210" s="708">
        <v>46052.0</v>
      </c>
      <c r="T210" s="707">
        <f t="array" ref="T210:W210">if(A205="","",XLOOKUP(A205,Bontang!B:B,Bontang!AH:AK,"NA",0,1))</f>
        <v>46055</v>
      </c>
      <c r="U210" s="707">
        <v>46074.0</v>
      </c>
      <c r="V210" s="707">
        <v>46077.0</v>
      </c>
      <c r="W210" s="707">
        <v>46078.0</v>
      </c>
      <c r="X210" s="737">
        <f>if(C210="","",IF(P211="",TODAY()-P210,P211-P210))</f>
        <v>0</v>
      </c>
      <c r="Y210" s="710">
        <f>if(C210="","",IF(T211="",TODAY()-T210,T211-T210))</f>
        <v>1</v>
      </c>
      <c r="Z210" s="800"/>
      <c r="AA210" s="30"/>
      <c r="AC210" s="655"/>
      <c r="AD210" s="698"/>
      <c r="AE210" s="30"/>
    </row>
    <row r="211" ht="30.0" customHeight="1">
      <c r="A211" s="801"/>
      <c r="B211" s="783"/>
      <c r="C211" s="686"/>
      <c r="D211" s="687"/>
      <c r="E211" s="687"/>
      <c r="F211" s="687"/>
      <c r="G211" s="687"/>
      <c r="H211" s="687"/>
      <c r="I211" s="688" t="str">
        <f>if(J211="","",SUMIFS(Bontang!W:W,Bontang!B:B,$A205,Bontang!R:R,J211)/1000)</f>
        <v/>
      </c>
      <c r="J211" s="689"/>
      <c r="K211" s="690" t="str">
        <f>if($AD211="","", HYPERLINK(Bon&amp;"C"&amp;MATCH($AC211,Bontang!$B:$B,0),$AD211))</f>
        <v/>
      </c>
      <c r="L211" s="691" t="str">
        <f>if(J211="","",iferror(AVERAGEIFS(Bontang!BF:BF,Bontang!B:B,A205,Bontang!R:R,J211),""))</f>
        <v/>
      </c>
      <c r="M211" s="691" t="str">
        <f>if(J211="","",iferror(AVERAGEIFS(Bontang!BG:BG,Bontang!B:B,A205,Bontang!R:R,J211),""))</f>
        <v/>
      </c>
      <c r="N211" s="687"/>
      <c r="O211" s="692" t="s">
        <v>720</v>
      </c>
      <c r="P211" s="693">
        <f t="array" ref="P211:Q211">if(A205="","",XLOOKUP(A205,Bontang!B:B,Bontang!AL:AM,"NA",0,1))</f>
        <v>46049</v>
      </c>
      <c r="Q211" s="693">
        <v>46051.0</v>
      </c>
      <c r="R211" s="693">
        <f t="array" ref="R211:S211">if(A205="","",XLOOKUP(A205,Bontang!B:B,Bontang!AN:AO,"NA",0,-1))</f>
        <v>46051</v>
      </c>
      <c r="S211" s="694">
        <v>46053.0</v>
      </c>
      <c r="T211" s="693">
        <f t="array" ref="T211:W211">if(A205="","",XLOOKUP(A205,Bontang!B:B,Bontang!AP:AS,"NA",0,1))</f>
        <v>46056</v>
      </c>
      <c r="U211" s="693"/>
      <c r="V211" s="693"/>
      <c r="W211" s="693"/>
      <c r="X211" s="695"/>
      <c r="Y211" s="696"/>
      <c r="Z211" s="799"/>
      <c r="AA211" s="30"/>
      <c r="AC211" s="655"/>
      <c r="AD211" s="698"/>
      <c r="AE211" s="30"/>
    </row>
    <row r="212" ht="30.0" customHeight="1">
      <c r="A212" s="801"/>
      <c r="B212" s="783"/>
      <c r="C212" s="745" t="str">
        <f t="array" ref="C212">if(A206="","",XLOOKUP(A206,Bontang!B:B,Bontang!C:C,"Not Found",0,1))</f>
        <v/>
      </c>
      <c r="D212" s="702" t="str">
        <f t="array" ref="D212">if(A206="","",XLOOKUP(A206,Bontang!B:B,Bontang!Q:Q,"Not Found",0,1))</f>
        <v/>
      </c>
      <c r="E212" s="729" t="str">
        <f>IFERROR(__xludf.DUMMYFUNCTION("if(A206="""","""",sum(FILTER(Bontang!W:W,Bontang!B:B = A206))/1000)"),"")</f>
        <v/>
      </c>
      <c r="F212" s="702" t="str">
        <f t="array" ref="F212">if(A206="","",XLOOKUP(A206,Bontang!B:B,Bontang!P:P,"Not Found",0,1))</f>
        <v/>
      </c>
      <c r="G212" s="702" t="str">
        <f t="array" ref="G212">if(A206="","",XLOOKUP(A206,Bontang!B:B,Bontang!G:G,"Not Found",0,1))</f>
        <v/>
      </c>
      <c r="H212" s="702" t="str">
        <f t="array" ref="H212">if(A206="","",XLOOKUP(A206,Bontang!B:B,Bontang!H:H,"Not Found",0,1))</f>
        <v/>
      </c>
      <c r="I212" s="688" t="str">
        <f>if(J212="","",SUMIFS(Bontang!W:W,Bontang!B:B,$A206,Bontang!R:R,J212)/1000)</f>
        <v/>
      </c>
      <c r="J212" s="689" t="str">
        <f>IFERROR(__xludf.DUMMYFUNCTION("if(A206="""","""",unique(FILTER(Bontang!R:R,Bontang!B:B = A206)))"),"")</f>
        <v/>
      </c>
      <c r="K212" s="690" t="str">
        <f>if($AD212="","", HYPERLINK(Bon&amp;"C"&amp;MATCH($AC212,Bontang!$B:$B,0),$AD212))</f>
        <v/>
      </c>
      <c r="L212" s="691" t="str">
        <f>if(J212="","",iferror(AVERAGEIFS(Bontang!BF:BF,Bontang!B:B,A206,Bontang!R:R,J212),""))</f>
        <v/>
      </c>
      <c r="M212" s="691" t="str">
        <f>if(J212="","",iferror(AVERAGEIFS(Bontang!BG:BG,Bontang!B:B,A206,Bontang!R:R,J212),""))</f>
        <v/>
      </c>
      <c r="N212" s="702" t="str">
        <f t="array" ref="N212">if(C212="","",XLOOKUP(C212,'Master Data'!$K:$K,'Master Data'!P:P,"Input In Master",0,1))</f>
        <v/>
      </c>
      <c r="O212" s="706" t="s">
        <v>719</v>
      </c>
      <c r="P212" s="707" t="str">
        <f t="array" ref="P212">if(A206="","",XLOOKUP(A206,Bontang!B:B,Bontang!AD:AE,"NA",0,1))</f>
        <v/>
      </c>
      <c r="Q212" s="707"/>
      <c r="R212" s="707" t="str">
        <f t="array" ref="R212">if(A206="","",XLOOKUP(A206,Bontang!B:B,Bontang!AF:AG,"NA",0,-1))</f>
        <v/>
      </c>
      <c r="S212" s="708"/>
      <c r="T212" s="707" t="str">
        <f t="array" ref="T212">if(A206="","",XLOOKUP(A206,Bontang!B:B,Bontang!AH:AK,"NA",0,1))</f>
        <v/>
      </c>
      <c r="U212" s="707"/>
      <c r="V212" s="707"/>
      <c r="W212" s="707"/>
      <c r="X212" s="737" t="str">
        <f>if(C212="","",IF(P213="",TODAY()-P212,P213-P212))</f>
        <v/>
      </c>
      <c r="Y212" s="710" t="str">
        <f>if(C212="","",IF(T213="",TODAY()-T212,T213-T212))</f>
        <v/>
      </c>
      <c r="Z212" s="800"/>
      <c r="AA212" s="30"/>
      <c r="AC212" s="655"/>
      <c r="AD212" s="698"/>
      <c r="AE212" s="30"/>
    </row>
    <row r="213" ht="30.0" customHeight="1">
      <c r="A213" s="801"/>
      <c r="B213" s="783"/>
      <c r="C213" s="686"/>
      <c r="D213" s="687"/>
      <c r="E213" s="687"/>
      <c r="F213" s="687"/>
      <c r="G213" s="687"/>
      <c r="H213" s="687"/>
      <c r="I213" s="688" t="str">
        <f>if(J213="","",SUMIFS(Bontang!W:W,Bontang!B:B,$A206,Bontang!R:R,J213)/1000)</f>
        <v/>
      </c>
      <c r="J213" s="689"/>
      <c r="K213" s="690" t="str">
        <f>if($AD213="","", HYPERLINK(Bon&amp;"C"&amp;MATCH($AC213,Bontang!$B:$B,0),$AD213))</f>
        <v/>
      </c>
      <c r="L213" s="691" t="str">
        <f>if(J213="","",iferror(AVERAGEIFS(Bontang!BF:BF,Bontang!B:B,A206,Bontang!R:R,J213),""))</f>
        <v/>
      </c>
      <c r="M213" s="691" t="str">
        <f>if(J213="","",iferror(AVERAGEIFS(Bontang!BG:BG,Bontang!B:B,A206,Bontang!R:R,J213),""))</f>
        <v/>
      </c>
      <c r="N213" s="687"/>
      <c r="O213" s="692" t="s">
        <v>720</v>
      </c>
      <c r="P213" s="693" t="str">
        <f t="array" ref="P213">if(A206="","",XLOOKUP(A206,Bontang!B:B,Bontang!AL:AM,"NA",0,1))</f>
        <v/>
      </c>
      <c r="Q213" s="693"/>
      <c r="R213" s="693" t="str">
        <f t="array" ref="R213">if(A206="","",XLOOKUP(A206,Bontang!B:B,Bontang!AN:AO,"NA",0,-1))</f>
        <v/>
      </c>
      <c r="S213" s="694"/>
      <c r="T213" s="693" t="str">
        <f t="array" ref="T213">if(A206="","",XLOOKUP(A206,Bontang!B:B,Bontang!AP:AS,"NA",0,1))</f>
        <v/>
      </c>
      <c r="U213" s="693"/>
      <c r="V213" s="693"/>
      <c r="W213" s="693"/>
      <c r="X213" s="695"/>
      <c r="Y213" s="696"/>
      <c r="Z213" s="799"/>
      <c r="AA213" s="30"/>
      <c r="AC213" s="655"/>
      <c r="AD213" s="698"/>
      <c r="AE213" s="30"/>
    </row>
    <row r="214" ht="30.0" customHeight="1">
      <c r="A214" s="801"/>
      <c r="B214" s="783"/>
      <c r="C214" s="745" t="str">
        <f t="array" ref="C214">if(A207="","",XLOOKUP(A207,Bontang!B:B,Bontang!C:C,"Not Found",0,1))</f>
        <v/>
      </c>
      <c r="D214" s="702" t="str">
        <f t="array" ref="D214">if(A207="","",XLOOKUP(A207,Bontang!B:B,Bontang!Q:Q,"Not Found",0,1))</f>
        <v/>
      </c>
      <c r="E214" s="729" t="str">
        <f>IFERROR(__xludf.DUMMYFUNCTION("if(A207="""","""",sum(FILTER(Bontang!W:W,Bontang!B:B = A207))/1000)"),"")</f>
        <v/>
      </c>
      <c r="F214" s="702" t="str">
        <f t="array" ref="F214">if(A207="","",XLOOKUP(A207,Bontang!B:B,Bontang!P:P,"Not Found",0,1))</f>
        <v/>
      </c>
      <c r="G214" s="702" t="str">
        <f t="array" ref="G214">if(A207="","",XLOOKUP(A207,Bontang!B:B,Bontang!G:G,"Not Found",0,1))</f>
        <v/>
      </c>
      <c r="H214" s="773" t="str">
        <f t="array" ref="H214">if(A207="","",XLOOKUP(A207,Bontang!B:B,Bontang!H:H,"Not Found",0,1))</f>
        <v/>
      </c>
      <c r="I214" s="688" t="str">
        <f>if(J214="","",SUMIFS(Bontang!W:W,Bontang!B:B,$A207,Bontang!R:R,J214)/1000)</f>
        <v/>
      </c>
      <c r="J214" s="689" t="str">
        <f>IFERROR(__xludf.DUMMYFUNCTION("if(A207="""","""",unique(FILTER(Bontang!R:R,Bontang!B:B = A207)))"),"")</f>
        <v/>
      </c>
      <c r="K214" s="690" t="str">
        <f>if($AD214="","", HYPERLINK(Bon&amp;"C"&amp;MATCH($AC214,Bontang!$B:$B,0),$AD214))</f>
        <v/>
      </c>
      <c r="L214" s="691" t="str">
        <f>if(J214="","",iferror(AVERAGEIFS(Bontang!BF:BF,Bontang!B:B,A207,Bontang!R:R,J214),""))</f>
        <v/>
      </c>
      <c r="M214" s="691" t="str">
        <f>if(J214="","",iferror(AVERAGEIFS(Bontang!BG:BG,Bontang!B:B,A207,Bontang!R:R,J214),""))</f>
        <v/>
      </c>
      <c r="N214" s="773" t="str">
        <f t="array" ref="N214">if(C214="","",XLOOKUP(C214,'Master Data'!$K:$K,'Master Data'!P:P,"Input In Master",0,1))</f>
        <v/>
      </c>
      <c r="O214" s="706" t="s">
        <v>719</v>
      </c>
      <c r="P214" s="707" t="str">
        <f t="array" ref="P214">if(A207="","",XLOOKUP(A207,Bontang!B:B,Bontang!AD:AE,"NA",0,1))</f>
        <v/>
      </c>
      <c r="Q214" s="707"/>
      <c r="R214" s="707" t="str">
        <f t="array" ref="R214">if(A207="","",XLOOKUP(A207,Bontang!B:B,Bontang!AF:AG,"NA",0,-1))</f>
        <v/>
      </c>
      <c r="S214" s="708"/>
      <c r="T214" s="707" t="str">
        <f t="array" ref="T214">if(A207="","",XLOOKUP(A207,Bontang!B:B,Bontang!AH:AK,"NA",0,1))</f>
        <v/>
      </c>
      <c r="U214" s="707"/>
      <c r="V214" s="707"/>
      <c r="W214" s="707"/>
      <c r="X214" s="737" t="str">
        <f>if(C214="","",IF(P215="",TODAY()-P214,P215-P214))</f>
        <v/>
      </c>
      <c r="Y214" s="710" t="str">
        <f>if(C214="","",IF(T215="",TODAY()-T214,T215-T214))</f>
        <v/>
      </c>
      <c r="Z214" s="800"/>
      <c r="AA214" s="30"/>
      <c r="AC214" s="655"/>
      <c r="AD214" s="698"/>
      <c r="AE214" s="30"/>
    </row>
    <row r="215" ht="30.0" customHeight="1">
      <c r="A215" s="801"/>
      <c r="B215" s="785"/>
      <c r="C215" s="656"/>
      <c r="D215" s="712"/>
      <c r="E215" s="712"/>
      <c r="F215" s="712"/>
      <c r="G215" s="712"/>
      <c r="H215" s="712"/>
      <c r="I215" s="713" t="str">
        <f>if(J215="","",SUMIFS(Bontang!W:W,Bontang!B:B,$A207,Bontang!R:R,J215)/1000)</f>
        <v/>
      </c>
      <c r="J215" s="714"/>
      <c r="K215" s="715" t="str">
        <f>if($AD215="","", HYPERLINK(Bon&amp;"C"&amp;MATCH($AC215,Bontang!$B:$B,0),$AD215))</f>
        <v/>
      </c>
      <c r="L215" s="716" t="str">
        <f>if(J215="","",iferror(AVERAGEIFS(Bontang!BF:BF,Bontang!B:B,A207,Bontang!R:R,J215),""))</f>
        <v/>
      </c>
      <c r="M215" s="716" t="str">
        <f>if(J215="","",iferror(AVERAGEIFS(Bontang!BG:BG,Bontang!B:B,A207,Bontang!R:R,J215),""))</f>
        <v/>
      </c>
      <c r="N215" s="712"/>
      <c r="O215" s="717" t="s">
        <v>720</v>
      </c>
      <c r="P215" s="718" t="str">
        <f t="array" ref="P215">if(A207="","",XLOOKUP(A207,Bontang!B:B,Bontang!AL:AM,"NA",0,1))</f>
        <v/>
      </c>
      <c r="Q215" s="718"/>
      <c r="R215" s="718" t="str">
        <f t="array" ref="R215">if(A207="","",XLOOKUP(A207,Bontang!B:B,Bontang!AN:AO,"NA",0,-1))</f>
        <v/>
      </c>
      <c r="S215" s="719"/>
      <c r="T215" s="718" t="str">
        <f t="array" ref="T215">if(A207="","",XLOOKUP(A207,Bontang!B:B,Bontang!AP:AS,"NA",0,1))</f>
        <v/>
      </c>
      <c r="U215" s="718"/>
      <c r="V215" s="718"/>
      <c r="W215" s="718"/>
      <c r="X215" s="720"/>
      <c r="Y215" s="721"/>
      <c r="Z215" s="767"/>
      <c r="AA215" s="30"/>
      <c r="AC215" s="655"/>
      <c r="AD215" s="698"/>
      <c r="AE215" s="30"/>
    </row>
    <row r="216">
      <c r="A216" s="757"/>
      <c r="B216" s="30"/>
      <c r="C216" s="757"/>
      <c r="D216" s="30"/>
      <c r="E216" s="30"/>
      <c r="F216" s="30"/>
      <c r="G216" s="30"/>
      <c r="H216" s="30"/>
      <c r="I216" s="774"/>
      <c r="J216" s="30"/>
      <c r="K216" s="775"/>
      <c r="L216" s="776"/>
      <c r="M216" s="776"/>
      <c r="N216" s="30"/>
      <c r="O216" s="30"/>
      <c r="P216" s="777"/>
      <c r="Q216" s="777"/>
      <c r="R216" s="777"/>
      <c r="S216" s="777"/>
      <c r="T216" s="777"/>
      <c r="U216" s="777"/>
      <c r="V216" s="777"/>
      <c r="W216" s="777"/>
      <c r="X216" s="778"/>
      <c r="Y216" s="779"/>
      <c r="Z216" s="30"/>
      <c r="AA216" s="30"/>
      <c r="AC216" s="655"/>
      <c r="AD216" s="655"/>
      <c r="AE216" s="30"/>
    </row>
    <row r="217" hidden="1">
      <c r="A217" s="757"/>
      <c r="B217" s="30"/>
      <c r="C217" s="757"/>
      <c r="D217" s="30"/>
      <c r="E217" s="30"/>
      <c r="F217" s="30"/>
      <c r="G217" s="30"/>
      <c r="H217" s="30"/>
      <c r="I217" s="774"/>
      <c r="J217" s="30"/>
      <c r="K217" s="775"/>
      <c r="L217" s="776"/>
      <c r="M217" s="776"/>
      <c r="N217" s="30"/>
      <c r="O217" s="30"/>
      <c r="P217" s="777"/>
      <c r="Q217" s="777"/>
      <c r="R217" s="777"/>
      <c r="S217" s="777"/>
      <c r="T217" s="777"/>
      <c r="U217" s="777"/>
      <c r="V217" s="777"/>
      <c r="W217" s="777"/>
      <c r="X217" s="778"/>
      <c r="Y217" s="779"/>
      <c r="Z217" s="30"/>
      <c r="AA217" s="30"/>
      <c r="AC217" s="655"/>
      <c r="AD217" s="655"/>
      <c r="AE217" s="30"/>
    </row>
    <row r="218" hidden="1">
      <c r="A218" s="757"/>
      <c r="B218" s="30"/>
      <c r="C218" s="757"/>
      <c r="D218" s="30"/>
      <c r="E218" s="30"/>
      <c r="F218" s="30"/>
      <c r="G218" s="30"/>
      <c r="H218" s="30"/>
      <c r="I218" s="774"/>
      <c r="J218" s="30"/>
      <c r="K218" s="775"/>
      <c r="L218" s="776"/>
      <c r="M218" s="776"/>
      <c r="N218" s="30"/>
      <c r="O218" s="30"/>
      <c r="P218" s="777"/>
      <c r="Q218" s="777"/>
      <c r="R218" s="777"/>
      <c r="S218" s="777"/>
      <c r="T218" s="777"/>
      <c r="U218" s="777"/>
      <c r="V218" s="777"/>
      <c r="W218" s="777"/>
      <c r="X218" s="778"/>
      <c r="Y218" s="779"/>
      <c r="Z218" s="30"/>
      <c r="AA218" s="30"/>
      <c r="AC218" s="655"/>
      <c r="AD218" s="655"/>
      <c r="AE218" s="30"/>
    </row>
    <row r="219" hidden="1">
      <c r="A219" s="757"/>
      <c r="B219" s="30"/>
      <c r="C219" s="757"/>
      <c r="D219" s="30"/>
      <c r="E219" s="30"/>
      <c r="F219" s="30"/>
      <c r="G219" s="30"/>
      <c r="H219" s="30"/>
      <c r="I219" s="774"/>
      <c r="J219" s="30"/>
      <c r="K219" s="775"/>
      <c r="L219" s="776"/>
      <c r="M219" s="776"/>
      <c r="N219" s="30"/>
      <c r="O219" s="30"/>
      <c r="P219" s="777"/>
      <c r="Q219" s="777"/>
      <c r="R219" s="777"/>
      <c r="S219" s="777"/>
      <c r="T219" s="777"/>
      <c r="U219" s="777"/>
      <c r="V219" s="777"/>
      <c r="W219" s="777"/>
      <c r="X219" s="778"/>
      <c r="Y219" s="779"/>
      <c r="Z219" s="30"/>
      <c r="AA219" s="30"/>
      <c r="AC219" s="655"/>
      <c r="AD219" s="655"/>
      <c r="AE219" s="30"/>
    </row>
    <row r="220" hidden="1">
      <c r="A220" s="757"/>
      <c r="B220" s="30"/>
      <c r="C220" s="757"/>
      <c r="D220" s="30"/>
      <c r="E220" s="30"/>
      <c r="F220" s="30"/>
      <c r="G220" s="30"/>
      <c r="H220" s="30"/>
      <c r="I220" s="774"/>
      <c r="J220" s="30"/>
      <c r="K220" s="775"/>
      <c r="L220" s="776"/>
      <c r="M220" s="776"/>
      <c r="N220" s="30"/>
      <c r="O220" s="30"/>
      <c r="P220" s="777"/>
      <c r="Q220" s="777"/>
      <c r="R220" s="777"/>
      <c r="S220" s="777"/>
      <c r="T220" s="777"/>
      <c r="U220" s="777"/>
      <c r="V220" s="777"/>
      <c r="W220" s="777"/>
      <c r="X220" s="778"/>
      <c r="Y220" s="779"/>
      <c r="Z220" s="30"/>
      <c r="AA220" s="30"/>
      <c r="AC220" s="655"/>
      <c r="AD220" s="655"/>
      <c r="AE220" s="30"/>
    </row>
    <row r="221" hidden="1">
      <c r="A221" s="757"/>
      <c r="B221" s="30"/>
      <c r="C221" s="757"/>
      <c r="D221" s="30"/>
      <c r="E221" s="30"/>
      <c r="F221" s="30"/>
      <c r="G221" s="30"/>
      <c r="H221" s="30"/>
      <c r="I221" s="774"/>
      <c r="J221" s="30"/>
      <c r="K221" s="775"/>
      <c r="L221" s="776"/>
      <c r="M221" s="776"/>
      <c r="N221" s="30"/>
      <c r="O221" s="30"/>
      <c r="P221" s="777"/>
      <c r="Q221" s="777"/>
      <c r="R221" s="777"/>
      <c r="S221" s="777"/>
      <c r="T221" s="777"/>
      <c r="U221" s="777"/>
      <c r="V221" s="777"/>
      <c r="W221" s="777"/>
      <c r="X221" s="778"/>
      <c r="Y221" s="779"/>
      <c r="Z221" s="30"/>
      <c r="AA221" s="30"/>
      <c r="AC221" s="655"/>
      <c r="AD221" s="655"/>
      <c r="AE221" s="30"/>
    </row>
    <row r="222" hidden="1">
      <c r="A222" s="757"/>
      <c r="B222" s="30"/>
      <c r="C222" s="757"/>
      <c r="D222" s="30"/>
      <c r="E222" s="30"/>
      <c r="F222" s="30"/>
      <c r="G222" s="30"/>
      <c r="H222" s="30"/>
      <c r="I222" s="774"/>
      <c r="J222" s="30"/>
      <c r="K222" s="775"/>
      <c r="L222" s="776"/>
      <c r="M222" s="776"/>
      <c r="N222" s="30"/>
      <c r="O222" s="30"/>
      <c r="P222" s="777"/>
      <c r="Q222" s="777"/>
      <c r="R222" s="777"/>
      <c r="S222" s="777"/>
      <c r="T222" s="777"/>
      <c r="U222" s="777"/>
      <c r="V222" s="777"/>
      <c r="W222" s="777"/>
      <c r="X222" s="778"/>
      <c r="Y222" s="779"/>
      <c r="Z222" s="30"/>
      <c r="AA222" s="30"/>
      <c r="AC222" s="655"/>
      <c r="AD222" s="655"/>
      <c r="AE222" s="30"/>
    </row>
    <row r="223" hidden="1">
      <c r="A223" s="757"/>
      <c r="B223" s="30"/>
      <c r="C223" s="757"/>
      <c r="D223" s="30"/>
      <c r="E223" s="30"/>
      <c r="F223" s="30"/>
      <c r="G223" s="30"/>
      <c r="H223" s="30"/>
      <c r="I223" s="774"/>
      <c r="J223" s="30"/>
      <c r="K223" s="775"/>
      <c r="L223" s="776"/>
      <c r="M223" s="776"/>
      <c r="N223" s="30"/>
      <c r="O223" s="30"/>
      <c r="P223" s="777"/>
      <c r="Q223" s="777"/>
      <c r="R223" s="777"/>
      <c r="S223" s="777"/>
      <c r="T223" s="777"/>
      <c r="U223" s="777"/>
      <c r="V223" s="777"/>
      <c r="W223" s="777"/>
      <c r="X223" s="778"/>
      <c r="Y223" s="779"/>
      <c r="Z223" s="30"/>
      <c r="AA223" s="30"/>
      <c r="AC223" s="655"/>
      <c r="AD223" s="655"/>
      <c r="AE223" s="30"/>
    </row>
    <row r="224" hidden="1">
      <c r="A224" s="757"/>
      <c r="B224" s="30"/>
      <c r="C224" s="757"/>
      <c r="D224" s="30"/>
      <c r="E224" s="30"/>
      <c r="F224" s="30"/>
      <c r="G224" s="30"/>
      <c r="H224" s="30"/>
      <c r="I224" s="774"/>
      <c r="J224" s="30"/>
      <c r="K224" s="775"/>
      <c r="L224" s="776"/>
      <c r="M224" s="776"/>
      <c r="N224" s="30"/>
      <c r="O224" s="30"/>
      <c r="P224" s="777"/>
      <c r="Q224" s="777"/>
      <c r="R224" s="777"/>
      <c r="S224" s="777"/>
      <c r="T224" s="777"/>
      <c r="U224" s="777"/>
      <c r="V224" s="777"/>
      <c r="W224" s="777"/>
      <c r="X224" s="778"/>
      <c r="Y224" s="779"/>
      <c r="Z224" s="30"/>
      <c r="AA224" s="30"/>
      <c r="AC224" s="655"/>
      <c r="AD224" s="655"/>
      <c r="AE224" s="30"/>
    </row>
    <row r="225" hidden="1">
      <c r="A225" s="757"/>
      <c r="B225" s="30"/>
      <c r="C225" s="757"/>
      <c r="D225" s="30"/>
      <c r="E225" s="30"/>
      <c r="F225" s="30"/>
      <c r="G225" s="30"/>
      <c r="H225" s="30"/>
      <c r="I225" s="774"/>
      <c r="J225" s="30"/>
      <c r="K225" s="775"/>
      <c r="L225" s="776"/>
      <c r="M225" s="776"/>
      <c r="N225" s="30"/>
      <c r="O225" s="30"/>
      <c r="P225" s="777"/>
      <c r="Q225" s="777"/>
      <c r="R225" s="777"/>
      <c r="S225" s="777"/>
      <c r="T225" s="777"/>
      <c r="U225" s="777"/>
      <c r="V225" s="777"/>
      <c r="W225" s="777"/>
      <c r="X225" s="778"/>
      <c r="Y225" s="779"/>
      <c r="Z225" s="30"/>
      <c r="AA225" s="30"/>
      <c r="AC225" s="655"/>
      <c r="AD225" s="655"/>
      <c r="AE225" s="30"/>
    </row>
    <row r="226" hidden="1">
      <c r="A226" s="757"/>
      <c r="B226" s="30"/>
      <c r="C226" s="757"/>
      <c r="D226" s="30"/>
      <c r="E226" s="30"/>
      <c r="F226" s="30"/>
      <c r="G226" s="30"/>
      <c r="H226" s="30"/>
      <c r="I226" s="774"/>
      <c r="J226" s="30"/>
      <c r="K226" s="775"/>
      <c r="L226" s="776"/>
      <c r="M226" s="776"/>
      <c r="N226" s="30"/>
      <c r="O226" s="30"/>
      <c r="P226" s="777"/>
      <c r="Q226" s="777"/>
      <c r="R226" s="777"/>
      <c r="S226" s="777"/>
      <c r="T226" s="777"/>
      <c r="U226" s="777"/>
      <c r="V226" s="777"/>
      <c r="W226" s="777"/>
      <c r="X226" s="778"/>
      <c r="Y226" s="779"/>
      <c r="Z226" s="30"/>
      <c r="AA226" s="30"/>
      <c r="AC226" s="655"/>
      <c r="AD226" s="655"/>
      <c r="AE226" s="30"/>
    </row>
    <row r="227" hidden="1">
      <c r="A227" s="757"/>
      <c r="B227" s="30"/>
      <c r="C227" s="757"/>
      <c r="D227" s="30"/>
      <c r="E227" s="30"/>
      <c r="F227" s="30"/>
      <c r="G227" s="30"/>
      <c r="H227" s="30"/>
      <c r="I227" s="774"/>
      <c r="J227" s="30"/>
      <c r="K227" s="775"/>
      <c r="L227" s="776"/>
      <c r="M227" s="776"/>
      <c r="N227" s="30"/>
      <c r="O227" s="30"/>
      <c r="P227" s="777"/>
      <c r="Q227" s="777"/>
      <c r="R227" s="777"/>
      <c r="S227" s="777"/>
      <c r="T227" s="777"/>
      <c r="U227" s="777"/>
      <c r="V227" s="777"/>
      <c r="W227" s="777"/>
      <c r="X227" s="778"/>
      <c r="Y227" s="779"/>
      <c r="Z227" s="30"/>
      <c r="AA227" s="30"/>
      <c r="AC227" s="655"/>
      <c r="AD227" s="655"/>
      <c r="AE227" s="30"/>
    </row>
    <row r="228" hidden="1">
      <c r="A228" s="757"/>
      <c r="B228" s="30"/>
      <c r="C228" s="757"/>
      <c r="D228" s="30"/>
      <c r="E228" s="30"/>
      <c r="F228" s="30"/>
      <c r="G228" s="30"/>
      <c r="H228" s="30"/>
      <c r="I228" s="774"/>
      <c r="J228" s="30"/>
      <c r="K228" s="775"/>
      <c r="L228" s="776"/>
      <c r="M228" s="776"/>
      <c r="N228" s="30"/>
      <c r="O228" s="30"/>
      <c r="P228" s="777"/>
      <c r="Q228" s="777"/>
      <c r="R228" s="777"/>
      <c r="S228" s="777"/>
      <c r="T228" s="777"/>
      <c r="U228" s="777"/>
      <c r="V228" s="777"/>
      <c r="W228" s="777"/>
      <c r="X228" s="778"/>
      <c r="Y228" s="779"/>
      <c r="Z228" s="30"/>
      <c r="AA228" s="30"/>
      <c r="AC228" s="655"/>
      <c r="AD228" s="655"/>
      <c r="AE228" s="30"/>
    </row>
    <row r="229" hidden="1">
      <c r="A229" s="757"/>
      <c r="B229" s="30"/>
      <c r="C229" s="757"/>
      <c r="D229" s="30"/>
      <c r="E229" s="30"/>
      <c r="F229" s="30"/>
      <c r="G229" s="30"/>
      <c r="H229" s="30"/>
      <c r="I229" s="774"/>
      <c r="J229" s="30"/>
      <c r="K229" s="775"/>
      <c r="L229" s="776"/>
      <c r="M229" s="776"/>
      <c r="N229" s="30"/>
      <c r="O229" s="30"/>
      <c r="P229" s="777"/>
      <c r="Q229" s="777"/>
      <c r="R229" s="777"/>
      <c r="S229" s="777"/>
      <c r="T229" s="777"/>
      <c r="U229" s="777"/>
      <c r="V229" s="777"/>
      <c r="W229" s="777"/>
      <c r="X229" s="778"/>
      <c r="Y229" s="779"/>
      <c r="Z229" s="30"/>
      <c r="AA229" s="30"/>
      <c r="AC229" s="655"/>
      <c r="AD229" s="655"/>
      <c r="AE229" s="30"/>
    </row>
    <row r="230" hidden="1">
      <c r="A230" s="757"/>
      <c r="B230" s="30"/>
      <c r="C230" s="757"/>
      <c r="D230" s="30"/>
      <c r="E230" s="30"/>
      <c r="F230" s="30"/>
      <c r="G230" s="30"/>
      <c r="H230" s="30"/>
      <c r="I230" s="774"/>
      <c r="J230" s="30"/>
      <c r="K230" s="775"/>
      <c r="L230" s="776"/>
      <c r="M230" s="776"/>
      <c r="N230" s="30"/>
      <c r="O230" s="30"/>
      <c r="P230" s="777"/>
      <c r="Q230" s="777"/>
      <c r="R230" s="777"/>
      <c r="S230" s="777"/>
      <c r="T230" s="777"/>
      <c r="U230" s="777"/>
      <c r="V230" s="777"/>
      <c r="W230" s="777"/>
      <c r="X230" s="778"/>
      <c r="Y230" s="779"/>
      <c r="Z230" s="30"/>
      <c r="AA230" s="30"/>
      <c r="AC230" s="655"/>
      <c r="AD230" s="655"/>
      <c r="AE230" s="30"/>
    </row>
    <row r="231" hidden="1">
      <c r="A231" s="757"/>
      <c r="B231" s="30"/>
      <c r="C231" s="757"/>
      <c r="D231" s="30"/>
      <c r="E231" s="30"/>
      <c r="F231" s="30"/>
      <c r="G231" s="30"/>
      <c r="H231" s="30"/>
      <c r="I231" s="774"/>
      <c r="J231" s="30"/>
      <c r="K231" s="775"/>
      <c r="L231" s="776"/>
      <c r="M231" s="776"/>
      <c r="N231" s="30"/>
      <c r="O231" s="30"/>
      <c r="P231" s="777"/>
      <c r="Q231" s="777"/>
      <c r="R231" s="777"/>
      <c r="S231" s="777"/>
      <c r="T231" s="777"/>
      <c r="U231" s="777"/>
      <c r="V231" s="777"/>
      <c r="W231" s="777"/>
      <c r="X231" s="778"/>
      <c r="Y231" s="779"/>
      <c r="Z231" s="30"/>
      <c r="AA231" s="30"/>
      <c r="AC231" s="655"/>
      <c r="AD231" s="655"/>
      <c r="AE231" s="30"/>
    </row>
    <row r="232" hidden="1">
      <c r="A232" s="757"/>
      <c r="B232" s="30"/>
      <c r="C232" s="757"/>
      <c r="D232" s="30"/>
      <c r="E232" s="30"/>
      <c r="F232" s="30"/>
      <c r="G232" s="30"/>
      <c r="H232" s="30"/>
      <c r="I232" s="774"/>
      <c r="J232" s="30"/>
      <c r="K232" s="775"/>
      <c r="L232" s="776"/>
      <c r="M232" s="776"/>
      <c r="N232" s="30"/>
      <c r="O232" s="30"/>
      <c r="P232" s="777"/>
      <c r="Q232" s="777"/>
      <c r="R232" s="777"/>
      <c r="S232" s="777"/>
      <c r="T232" s="777"/>
      <c r="U232" s="777"/>
      <c r="V232" s="777"/>
      <c r="W232" s="777"/>
      <c r="X232" s="778"/>
      <c r="Y232" s="779"/>
      <c r="Z232" s="30"/>
      <c r="AA232" s="30"/>
      <c r="AC232" s="655"/>
      <c r="AD232" s="655"/>
      <c r="AE232" s="30"/>
    </row>
    <row r="233" hidden="1">
      <c r="A233" s="757"/>
      <c r="B233" s="30"/>
      <c r="C233" s="757"/>
      <c r="D233" s="30"/>
      <c r="E233" s="30"/>
      <c r="F233" s="30"/>
      <c r="G233" s="30"/>
      <c r="H233" s="30"/>
      <c r="I233" s="774"/>
      <c r="J233" s="30"/>
      <c r="K233" s="775"/>
      <c r="L233" s="776"/>
      <c r="M233" s="776"/>
      <c r="N233" s="30"/>
      <c r="O233" s="30"/>
      <c r="P233" s="777"/>
      <c r="Q233" s="777"/>
      <c r="R233" s="777"/>
      <c r="S233" s="777"/>
      <c r="T233" s="777"/>
      <c r="U233" s="777"/>
      <c r="V233" s="777"/>
      <c r="W233" s="777"/>
      <c r="X233" s="778"/>
      <c r="Y233" s="779"/>
      <c r="Z233" s="30"/>
      <c r="AA233" s="30"/>
      <c r="AC233" s="655"/>
      <c r="AD233" s="655"/>
      <c r="AE233" s="30"/>
    </row>
    <row r="234" hidden="1">
      <c r="A234" s="757"/>
      <c r="B234" s="30"/>
      <c r="C234" s="757"/>
      <c r="D234" s="30"/>
      <c r="E234" s="30"/>
      <c r="F234" s="30"/>
      <c r="G234" s="30"/>
      <c r="H234" s="30"/>
      <c r="I234" s="774"/>
      <c r="J234" s="30"/>
      <c r="K234" s="775"/>
      <c r="L234" s="776"/>
      <c r="M234" s="776"/>
      <c r="N234" s="30"/>
      <c r="O234" s="30"/>
      <c r="P234" s="777"/>
      <c r="Q234" s="777"/>
      <c r="R234" s="777"/>
      <c r="S234" s="777"/>
      <c r="T234" s="777"/>
      <c r="U234" s="777"/>
      <c r="V234" s="777"/>
      <c r="W234" s="777"/>
      <c r="X234" s="778"/>
      <c r="Y234" s="779"/>
      <c r="Z234" s="30"/>
      <c r="AA234" s="30"/>
      <c r="AC234" s="655"/>
      <c r="AD234" s="655"/>
      <c r="AE234" s="30"/>
    </row>
    <row r="235" hidden="1">
      <c r="A235" s="757"/>
      <c r="B235" s="30"/>
      <c r="C235" s="757"/>
      <c r="D235" s="30"/>
      <c r="E235" s="30"/>
      <c r="F235" s="30"/>
      <c r="G235" s="30"/>
      <c r="H235" s="30"/>
      <c r="I235" s="774"/>
      <c r="J235" s="30"/>
      <c r="K235" s="775"/>
      <c r="L235" s="776"/>
      <c r="M235" s="776"/>
      <c r="N235" s="30"/>
      <c r="O235" s="30"/>
      <c r="P235" s="777"/>
      <c r="Q235" s="777"/>
      <c r="R235" s="777"/>
      <c r="S235" s="777"/>
      <c r="T235" s="777"/>
      <c r="U235" s="777"/>
      <c r="V235" s="777"/>
      <c r="W235" s="777"/>
      <c r="X235" s="778"/>
      <c r="Y235" s="779"/>
      <c r="Z235" s="30"/>
      <c r="AA235" s="30"/>
      <c r="AC235" s="655"/>
      <c r="AD235" s="655"/>
      <c r="AE235" s="30"/>
    </row>
    <row r="236" hidden="1">
      <c r="A236" s="757"/>
      <c r="B236" s="30"/>
      <c r="C236" s="757"/>
      <c r="D236" s="30"/>
      <c r="E236" s="30"/>
      <c r="F236" s="30"/>
      <c r="G236" s="30"/>
      <c r="H236" s="30"/>
      <c r="I236" s="774"/>
      <c r="J236" s="30"/>
      <c r="K236" s="775"/>
      <c r="L236" s="776"/>
      <c r="M236" s="776"/>
      <c r="N236" s="30"/>
      <c r="O236" s="30"/>
      <c r="P236" s="777"/>
      <c r="Q236" s="777"/>
      <c r="R236" s="777"/>
      <c r="S236" s="777"/>
      <c r="T236" s="777"/>
      <c r="U236" s="777"/>
      <c r="V236" s="777"/>
      <c r="W236" s="777"/>
      <c r="X236" s="778"/>
      <c r="Y236" s="779"/>
      <c r="Z236" s="30"/>
      <c r="AA236" s="30"/>
      <c r="AC236" s="655"/>
      <c r="AD236" s="655"/>
      <c r="AE236" s="30"/>
    </row>
    <row r="237" hidden="1">
      <c r="A237" s="757"/>
      <c r="B237" s="30"/>
      <c r="C237" s="757"/>
      <c r="D237" s="30"/>
      <c r="E237" s="30"/>
      <c r="F237" s="30"/>
      <c r="G237" s="30"/>
      <c r="H237" s="30"/>
      <c r="I237" s="774"/>
      <c r="J237" s="30"/>
      <c r="K237" s="775"/>
      <c r="L237" s="776"/>
      <c r="M237" s="776"/>
      <c r="N237" s="30"/>
      <c r="O237" s="30"/>
      <c r="P237" s="777"/>
      <c r="Q237" s="777"/>
      <c r="R237" s="777"/>
      <c r="S237" s="777"/>
      <c r="T237" s="777"/>
      <c r="U237" s="777"/>
      <c r="V237" s="777"/>
      <c r="W237" s="777"/>
      <c r="X237" s="778"/>
      <c r="Y237" s="779"/>
      <c r="Z237" s="30"/>
      <c r="AA237" s="30"/>
      <c r="AC237" s="655"/>
      <c r="AD237" s="655"/>
      <c r="AE237" s="30"/>
    </row>
    <row r="238" hidden="1">
      <c r="A238" s="757"/>
      <c r="B238" s="30"/>
      <c r="C238" s="757"/>
      <c r="D238" s="30"/>
      <c r="E238" s="30"/>
      <c r="F238" s="30"/>
      <c r="G238" s="30"/>
      <c r="H238" s="30"/>
      <c r="I238" s="774"/>
      <c r="J238" s="30"/>
      <c r="K238" s="775"/>
      <c r="L238" s="776"/>
      <c r="M238" s="776"/>
      <c r="N238" s="30"/>
      <c r="O238" s="30"/>
      <c r="P238" s="777"/>
      <c r="Q238" s="777"/>
      <c r="R238" s="777"/>
      <c r="S238" s="777"/>
      <c r="T238" s="777"/>
      <c r="U238" s="777"/>
      <c r="V238" s="777"/>
      <c r="W238" s="777"/>
      <c r="X238" s="778"/>
      <c r="Y238" s="779"/>
      <c r="Z238" s="30"/>
      <c r="AA238" s="30"/>
      <c r="AC238" s="655"/>
      <c r="AD238" s="655"/>
      <c r="AE238" s="30"/>
    </row>
    <row r="239" hidden="1">
      <c r="A239" s="757"/>
      <c r="B239" s="30"/>
      <c r="C239" s="757"/>
      <c r="D239" s="30"/>
      <c r="E239" s="30"/>
      <c r="F239" s="30"/>
      <c r="G239" s="30"/>
      <c r="H239" s="30"/>
      <c r="I239" s="774"/>
      <c r="J239" s="30"/>
      <c r="K239" s="775"/>
      <c r="L239" s="776"/>
      <c r="M239" s="776"/>
      <c r="N239" s="30"/>
      <c r="O239" s="30"/>
      <c r="P239" s="777"/>
      <c r="Q239" s="777"/>
      <c r="R239" s="777"/>
      <c r="S239" s="777"/>
      <c r="T239" s="777"/>
      <c r="U239" s="777"/>
      <c r="V239" s="777"/>
      <c r="W239" s="777"/>
      <c r="X239" s="778"/>
      <c r="Y239" s="779"/>
      <c r="Z239" s="30"/>
      <c r="AA239" s="30"/>
      <c r="AC239" s="655"/>
      <c r="AD239" s="655"/>
      <c r="AE239" s="30"/>
    </row>
    <row r="240" hidden="1">
      <c r="A240" s="757"/>
      <c r="B240" s="30"/>
      <c r="C240" s="757"/>
      <c r="D240" s="30"/>
      <c r="E240" s="30"/>
      <c r="F240" s="30"/>
      <c r="G240" s="30"/>
      <c r="H240" s="30"/>
      <c r="I240" s="774"/>
      <c r="J240" s="30"/>
      <c r="K240" s="775"/>
      <c r="L240" s="776"/>
      <c r="M240" s="776"/>
      <c r="N240" s="30"/>
      <c r="O240" s="30"/>
      <c r="P240" s="777"/>
      <c r="Q240" s="777"/>
      <c r="R240" s="777"/>
      <c r="S240" s="777"/>
      <c r="T240" s="777"/>
      <c r="U240" s="777"/>
      <c r="V240" s="777"/>
      <c r="W240" s="777"/>
      <c r="X240" s="778"/>
      <c r="Y240" s="779"/>
      <c r="Z240" s="30"/>
      <c r="AA240" s="30"/>
      <c r="AC240" s="655"/>
      <c r="AD240" s="655"/>
      <c r="AE240" s="30"/>
    </row>
    <row r="241" hidden="1">
      <c r="A241" s="757"/>
      <c r="B241" s="30"/>
      <c r="C241" s="757"/>
      <c r="D241" s="30"/>
      <c r="E241" s="30"/>
      <c r="F241" s="30"/>
      <c r="G241" s="30"/>
      <c r="H241" s="30"/>
      <c r="I241" s="774"/>
      <c r="J241" s="30"/>
      <c r="K241" s="775"/>
      <c r="L241" s="776"/>
      <c r="M241" s="776"/>
      <c r="N241" s="30"/>
      <c r="O241" s="30"/>
      <c r="P241" s="777"/>
      <c r="Q241" s="777"/>
      <c r="R241" s="777"/>
      <c r="S241" s="777"/>
      <c r="T241" s="777"/>
      <c r="U241" s="777"/>
      <c r="V241" s="777"/>
      <c r="W241" s="777"/>
      <c r="X241" s="778"/>
      <c r="Y241" s="779"/>
      <c r="Z241" s="30"/>
      <c r="AA241" s="30"/>
      <c r="AC241" s="655"/>
      <c r="AD241" s="655"/>
      <c r="AE241" s="30"/>
    </row>
    <row r="242" hidden="1">
      <c r="A242" s="757"/>
      <c r="B242" s="30"/>
      <c r="C242" s="757"/>
      <c r="D242" s="30"/>
      <c r="E242" s="30"/>
      <c r="F242" s="30"/>
      <c r="G242" s="30"/>
      <c r="H242" s="30"/>
      <c r="I242" s="774"/>
      <c r="J242" s="30"/>
      <c r="K242" s="775"/>
      <c r="L242" s="776"/>
      <c r="M242" s="776"/>
      <c r="N242" s="30"/>
      <c r="O242" s="30"/>
      <c r="P242" s="777"/>
      <c r="Q242" s="777"/>
      <c r="R242" s="777"/>
      <c r="S242" s="777"/>
      <c r="T242" s="777"/>
      <c r="U242" s="777"/>
      <c r="V242" s="777"/>
      <c r="W242" s="777"/>
      <c r="X242" s="778"/>
      <c r="Y242" s="779"/>
      <c r="Z242" s="30"/>
      <c r="AA242" s="30"/>
      <c r="AC242" s="655"/>
      <c r="AD242" s="655"/>
      <c r="AE242" s="30"/>
    </row>
    <row r="243" hidden="1">
      <c r="A243" s="757"/>
      <c r="B243" s="30"/>
      <c r="C243" s="757"/>
      <c r="D243" s="30"/>
      <c r="E243" s="30"/>
      <c r="F243" s="30"/>
      <c r="G243" s="30"/>
      <c r="H243" s="30"/>
      <c r="I243" s="774"/>
      <c r="J243" s="30"/>
      <c r="K243" s="775"/>
      <c r="L243" s="776"/>
      <c r="M243" s="776"/>
      <c r="N243" s="30"/>
      <c r="O243" s="30"/>
      <c r="P243" s="777"/>
      <c r="Q243" s="777"/>
      <c r="R243" s="777"/>
      <c r="S243" s="777"/>
      <c r="T243" s="777"/>
      <c r="U243" s="777"/>
      <c r="V243" s="777"/>
      <c r="W243" s="777"/>
      <c r="X243" s="778"/>
      <c r="Y243" s="779"/>
      <c r="Z243" s="30"/>
      <c r="AA243" s="30"/>
      <c r="AC243" s="655"/>
      <c r="AD243" s="655"/>
      <c r="AE243" s="30"/>
    </row>
    <row r="244" hidden="1">
      <c r="A244" s="757"/>
      <c r="B244" s="30"/>
      <c r="C244" s="757"/>
      <c r="D244" s="30"/>
      <c r="E244" s="30"/>
      <c r="F244" s="30"/>
      <c r="G244" s="30"/>
      <c r="H244" s="30"/>
      <c r="I244" s="774"/>
      <c r="J244" s="30"/>
      <c r="K244" s="775"/>
      <c r="L244" s="776"/>
      <c r="M244" s="776"/>
      <c r="N244" s="30"/>
      <c r="O244" s="30"/>
      <c r="P244" s="777"/>
      <c r="Q244" s="777"/>
      <c r="R244" s="777"/>
      <c r="S244" s="777"/>
      <c r="T244" s="777"/>
      <c r="U244" s="777"/>
      <c r="V244" s="777"/>
      <c r="W244" s="777"/>
      <c r="X244" s="778"/>
      <c r="Y244" s="779"/>
      <c r="Z244" s="30"/>
      <c r="AA244" s="30"/>
      <c r="AC244" s="655"/>
      <c r="AD244" s="655"/>
      <c r="AE244" s="30"/>
    </row>
    <row r="245" hidden="1">
      <c r="A245" s="757"/>
      <c r="B245" s="30"/>
      <c r="C245" s="757"/>
      <c r="D245" s="30"/>
      <c r="E245" s="30"/>
      <c r="F245" s="30"/>
      <c r="G245" s="30"/>
      <c r="H245" s="30"/>
      <c r="I245" s="774"/>
      <c r="J245" s="30"/>
      <c r="K245" s="775"/>
      <c r="L245" s="776"/>
      <c r="M245" s="776"/>
      <c r="N245" s="30"/>
      <c r="O245" s="30"/>
      <c r="P245" s="777"/>
      <c r="Q245" s="777"/>
      <c r="R245" s="777"/>
      <c r="S245" s="777"/>
      <c r="T245" s="777"/>
      <c r="U245" s="777"/>
      <c r="V245" s="777"/>
      <c r="W245" s="777"/>
      <c r="X245" s="778"/>
      <c r="Y245" s="779"/>
      <c r="Z245" s="30"/>
      <c r="AA245" s="30"/>
      <c r="AC245" s="655"/>
      <c r="AD245" s="655"/>
      <c r="AE245" s="30"/>
    </row>
    <row r="246" hidden="1">
      <c r="A246" s="757"/>
      <c r="B246" s="30"/>
      <c r="C246" s="757"/>
      <c r="D246" s="30"/>
      <c r="E246" s="30"/>
      <c r="F246" s="30"/>
      <c r="G246" s="30"/>
      <c r="H246" s="30"/>
      <c r="I246" s="774"/>
      <c r="J246" s="30"/>
      <c r="K246" s="775"/>
      <c r="L246" s="776"/>
      <c r="M246" s="776"/>
      <c r="N246" s="30"/>
      <c r="O246" s="30"/>
      <c r="P246" s="777"/>
      <c r="Q246" s="777"/>
      <c r="R246" s="777"/>
      <c r="S246" s="777"/>
      <c r="T246" s="777"/>
      <c r="U246" s="777"/>
      <c r="V246" s="777"/>
      <c r="W246" s="777"/>
      <c r="X246" s="778"/>
      <c r="Y246" s="779"/>
      <c r="Z246" s="30"/>
      <c r="AA246" s="30"/>
      <c r="AC246" s="655"/>
      <c r="AD246" s="655"/>
      <c r="AE246" s="30"/>
    </row>
    <row r="247" hidden="1">
      <c r="A247" s="757"/>
      <c r="B247" s="30"/>
      <c r="C247" s="757"/>
      <c r="D247" s="30"/>
      <c r="E247" s="30"/>
      <c r="F247" s="30"/>
      <c r="G247" s="30"/>
      <c r="H247" s="30"/>
      <c r="I247" s="774"/>
      <c r="J247" s="30"/>
      <c r="K247" s="775"/>
      <c r="L247" s="776"/>
      <c r="M247" s="776"/>
      <c r="N247" s="30"/>
      <c r="O247" s="30"/>
      <c r="P247" s="777"/>
      <c r="Q247" s="777"/>
      <c r="R247" s="777"/>
      <c r="S247" s="777"/>
      <c r="T247" s="777"/>
      <c r="U247" s="777"/>
      <c r="V247" s="777"/>
      <c r="W247" s="777"/>
      <c r="X247" s="778"/>
      <c r="Y247" s="779"/>
      <c r="Z247" s="30"/>
      <c r="AA247" s="30"/>
      <c r="AC247" s="655"/>
      <c r="AD247" s="655"/>
      <c r="AE247" s="30"/>
    </row>
    <row r="248" hidden="1">
      <c r="A248" s="757"/>
      <c r="B248" s="30"/>
      <c r="C248" s="757"/>
      <c r="D248" s="30"/>
      <c r="E248" s="30"/>
      <c r="F248" s="30"/>
      <c r="G248" s="30"/>
      <c r="H248" s="30"/>
      <c r="I248" s="774"/>
      <c r="J248" s="30"/>
      <c r="K248" s="775"/>
      <c r="L248" s="776"/>
      <c r="M248" s="776"/>
      <c r="N248" s="30"/>
      <c r="O248" s="30"/>
      <c r="P248" s="777"/>
      <c r="Q248" s="777"/>
      <c r="R248" s="777"/>
      <c r="S248" s="777"/>
      <c r="T248" s="777"/>
      <c r="U248" s="777"/>
      <c r="V248" s="777"/>
      <c r="W248" s="777"/>
      <c r="X248" s="778"/>
      <c r="Y248" s="779"/>
      <c r="Z248" s="30"/>
      <c r="AA248" s="30"/>
      <c r="AC248" s="655"/>
      <c r="AD248" s="655"/>
      <c r="AE248" s="30"/>
    </row>
    <row r="249" hidden="1">
      <c r="A249" s="757"/>
      <c r="B249" s="30"/>
      <c r="C249" s="757"/>
      <c r="D249" s="30"/>
      <c r="E249" s="30"/>
      <c r="F249" s="30"/>
      <c r="G249" s="30"/>
      <c r="H249" s="30"/>
      <c r="I249" s="774"/>
      <c r="J249" s="30"/>
      <c r="K249" s="775"/>
      <c r="L249" s="776"/>
      <c r="M249" s="776"/>
      <c r="N249" s="30"/>
      <c r="O249" s="30"/>
      <c r="P249" s="777"/>
      <c r="Q249" s="777"/>
      <c r="R249" s="777"/>
      <c r="S249" s="777"/>
      <c r="T249" s="777"/>
      <c r="U249" s="777"/>
      <c r="V249" s="777"/>
      <c r="W249" s="777"/>
      <c r="X249" s="778"/>
      <c r="Y249" s="779"/>
      <c r="Z249" s="30"/>
      <c r="AA249" s="30"/>
      <c r="AC249" s="655"/>
      <c r="AD249" s="655"/>
      <c r="AE249" s="30"/>
    </row>
    <row r="250" hidden="1">
      <c r="A250" s="757"/>
      <c r="B250" s="30"/>
      <c r="C250" s="757"/>
      <c r="D250" s="30"/>
      <c r="E250" s="30"/>
      <c r="F250" s="30"/>
      <c r="G250" s="30"/>
      <c r="H250" s="30"/>
      <c r="I250" s="774"/>
      <c r="J250" s="30"/>
      <c r="K250" s="775"/>
      <c r="L250" s="776"/>
      <c r="M250" s="776"/>
      <c r="N250" s="30"/>
      <c r="O250" s="30"/>
      <c r="P250" s="777"/>
      <c r="Q250" s="777"/>
      <c r="R250" s="777"/>
      <c r="S250" s="777"/>
      <c r="T250" s="777"/>
      <c r="U250" s="777"/>
      <c r="V250" s="777"/>
      <c r="W250" s="777"/>
      <c r="X250" s="778"/>
      <c r="Y250" s="779"/>
      <c r="Z250" s="30"/>
      <c r="AA250" s="30"/>
      <c r="AC250" s="655"/>
      <c r="AD250" s="655"/>
      <c r="AE250" s="30"/>
    </row>
    <row r="251" hidden="1">
      <c r="A251" s="757"/>
      <c r="B251" s="30"/>
      <c r="C251" s="757"/>
      <c r="D251" s="30"/>
      <c r="E251" s="30"/>
      <c r="F251" s="30"/>
      <c r="G251" s="30"/>
      <c r="H251" s="30"/>
      <c r="I251" s="774"/>
      <c r="J251" s="30"/>
      <c r="K251" s="775"/>
      <c r="L251" s="776"/>
      <c r="M251" s="776"/>
      <c r="N251" s="30"/>
      <c r="O251" s="30"/>
      <c r="P251" s="777"/>
      <c r="Q251" s="777"/>
      <c r="R251" s="777"/>
      <c r="S251" s="777"/>
      <c r="T251" s="777"/>
      <c r="U251" s="777"/>
      <c r="V251" s="777"/>
      <c r="W251" s="777"/>
      <c r="X251" s="778"/>
      <c r="Y251" s="779"/>
      <c r="Z251" s="30"/>
      <c r="AA251" s="30"/>
      <c r="AC251" s="655"/>
      <c r="AD251" s="655"/>
      <c r="AE251" s="30"/>
    </row>
    <row r="252" hidden="1">
      <c r="A252" s="757"/>
      <c r="B252" s="30"/>
      <c r="C252" s="757"/>
      <c r="D252" s="30"/>
      <c r="E252" s="30"/>
      <c r="F252" s="30"/>
      <c r="G252" s="30"/>
      <c r="H252" s="30"/>
      <c r="I252" s="774"/>
      <c r="J252" s="30"/>
      <c r="K252" s="775"/>
      <c r="L252" s="776"/>
      <c r="M252" s="776"/>
      <c r="N252" s="30"/>
      <c r="O252" s="30"/>
      <c r="P252" s="777"/>
      <c r="Q252" s="777"/>
      <c r="R252" s="777"/>
      <c r="S252" s="777"/>
      <c r="T252" s="777"/>
      <c r="U252" s="777"/>
      <c r="V252" s="777"/>
      <c r="W252" s="777"/>
      <c r="X252" s="778"/>
      <c r="Y252" s="779"/>
      <c r="Z252" s="30"/>
      <c r="AA252" s="30"/>
      <c r="AC252" s="655"/>
      <c r="AD252" s="655"/>
      <c r="AE252" s="30"/>
    </row>
    <row r="253" hidden="1">
      <c r="A253" s="757"/>
      <c r="B253" s="30"/>
      <c r="C253" s="757"/>
      <c r="D253" s="30"/>
      <c r="E253" s="30"/>
      <c r="F253" s="30"/>
      <c r="G253" s="30"/>
      <c r="H253" s="30"/>
      <c r="I253" s="774"/>
      <c r="J253" s="30"/>
      <c r="K253" s="775"/>
      <c r="L253" s="776"/>
      <c r="M253" s="776"/>
      <c r="N253" s="30"/>
      <c r="O253" s="30"/>
      <c r="P253" s="777"/>
      <c r="Q253" s="777"/>
      <c r="R253" s="777"/>
      <c r="S253" s="777"/>
      <c r="T253" s="777"/>
      <c r="U253" s="777"/>
      <c r="V253" s="777"/>
      <c r="W253" s="777"/>
      <c r="X253" s="778"/>
      <c r="Y253" s="779"/>
      <c r="Z253" s="30"/>
      <c r="AA253" s="30"/>
      <c r="AC253" s="655"/>
      <c r="AD253" s="655"/>
      <c r="AE253" s="30"/>
    </row>
    <row r="254" hidden="1">
      <c r="A254" s="757"/>
      <c r="B254" s="30"/>
      <c r="C254" s="757"/>
      <c r="D254" s="30"/>
      <c r="E254" s="30"/>
      <c r="F254" s="30"/>
      <c r="G254" s="30"/>
      <c r="H254" s="30"/>
      <c r="I254" s="774"/>
      <c r="J254" s="30"/>
      <c r="K254" s="775"/>
      <c r="L254" s="776"/>
      <c r="M254" s="776"/>
      <c r="N254" s="30"/>
      <c r="O254" s="30"/>
      <c r="P254" s="777"/>
      <c r="Q254" s="777"/>
      <c r="R254" s="777"/>
      <c r="S254" s="777"/>
      <c r="T254" s="777"/>
      <c r="U254" s="777"/>
      <c r="V254" s="777"/>
      <c r="W254" s="777"/>
      <c r="X254" s="778"/>
      <c r="Y254" s="779"/>
      <c r="Z254" s="30"/>
      <c r="AA254" s="30"/>
      <c r="AC254" s="655"/>
      <c r="AD254" s="655"/>
      <c r="AE254" s="30"/>
    </row>
    <row r="255" hidden="1">
      <c r="A255" s="757"/>
      <c r="B255" s="30"/>
      <c r="C255" s="757"/>
      <c r="D255" s="30"/>
      <c r="E255" s="30"/>
      <c r="F255" s="30"/>
      <c r="G255" s="30"/>
      <c r="H255" s="30"/>
      <c r="I255" s="774"/>
      <c r="J255" s="30"/>
      <c r="K255" s="775"/>
      <c r="L255" s="776"/>
      <c r="M255" s="776"/>
      <c r="N255" s="30"/>
      <c r="O255" s="30"/>
      <c r="P255" s="777"/>
      <c r="Q255" s="777"/>
      <c r="R255" s="777"/>
      <c r="S255" s="777"/>
      <c r="T255" s="777"/>
      <c r="U255" s="777"/>
      <c r="V255" s="777"/>
      <c r="W255" s="777"/>
      <c r="X255" s="778"/>
      <c r="Y255" s="779"/>
      <c r="Z255" s="30"/>
      <c r="AA255" s="30"/>
      <c r="AC255" s="655"/>
      <c r="AD255" s="655"/>
      <c r="AE255" s="30"/>
    </row>
    <row r="256" hidden="1">
      <c r="A256" s="757"/>
      <c r="B256" s="30"/>
      <c r="C256" s="757"/>
      <c r="D256" s="30"/>
      <c r="E256" s="30"/>
      <c r="F256" s="30"/>
      <c r="G256" s="30"/>
      <c r="H256" s="30"/>
      <c r="I256" s="774"/>
      <c r="J256" s="30"/>
      <c r="K256" s="775"/>
      <c r="L256" s="776"/>
      <c r="M256" s="776"/>
      <c r="N256" s="30"/>
      <c r="O256" s="30"/>
      <c r="P256" s="777"/>
      <c r="Q256" s="777"/>
      <c r="R256" s="777"/>
      <c r="S256" s="777"/>
      <c r="T256" s="777"/>
      <c r="U256" s="777"/>
      <c r="V256" s="777"/>
      <c r="W256" s="777"/>
      <c r="X256" s="778"/>
      <c r="Y256" s="779"/>
      <c r="Z256" s="30"/>
      <c r="AA256" s="30"/>
      <c r="AC256" s="655"/>
      <c r="AD256" s="655"/>
      <c r="AE256" s="30"/>
    </row>
    <row r="257" hidden="1">
      <c r="A257" s="757"/>
      <c r="B257" s="30"/>
      <c r="C257" s="757"/>
      <c r="D257" s="30"/>
      <c r="E257" s="30"/>
      <c r="F257" s="30"/>
      <c r="G257" s="30"/>
      <c r="H257" s="30"/>
      <c r="I257" s="774"/>
      <c r="J257" s="30"/>
      <c r="K257" s="775"/>
      <c r="L257" s="776"/>
      <c r="M257" s="776"/>
      <c r="N257" s="30"/>
      <c r="O257" s="30"/>
      <c r="P257" s="777"/>
      <c r="Q257" s="777"/>
      <c r="R257" s="777"/>
      <c r="S257" s="777"/>
      <c r="T257" s="777"/>
      <c r="U257" s="777"/>
      <c r="V257" s="777"/>
      <c r="W257" s="777"/>
      <c r="X257" s="778"/>
      <c r="Y257" s="779"/>
      <c r="Z257" s="30"/>
      <c r="AA257" s="30"/>
      <c r="AC257" s="655"/>
      <c r="AD257" s="655"/>
      <c r="AE257" s="30"/>
    </row>
    <row r="258" hidden="1">
      <c r="A258" s="757"/>
      <c r="B258" s="30"/>
      <c r="C258" s="757"/>
      <c r="D258" s="30"/>
      <c r="E258" s="30"/>
      <c r="F258" s="30"/>
      <c r="G258" s="30"/>
      <c r="H258" s="30"/>
      <c r="I258" s="774"/>
      <c r="J258" s="30"/>
      <c r="K258" s="775"/>
      <c r="L258" s="776"/>
      <c r="M258" s="776"/>
      <c r="N258" s="30"/>
      <c r="O258" s="30"/>
      <c r="P258" s="777"/>
      <c r="Q258" s="777"/>
      <c r="R258" s="777"/>
      <c r="S258" s="777"/>
      <c r="T258" s="777"/>
      <c r="U258" s="777"/>
      <c r="V258" s="777"/>
      <c r="W258" s="777"/>
      <c r="X258" s="778"/>
      <c r="Y258" s="779"/>
      <c r="Z258" s="30"/>
      <c r="AA258" s="30"/>
      <c r="AC258" s="655"/>
      <c r="AD258" s="655"/>
      <c r="AE258" s="30"/>
    </row>
    <row r="259" hidden="1">
      <c r="A259" s="757"/>
      <c r="B259" s="30"/>
      <c r="C259" s="757"/>
      <c r="D259" s="30"/>
      <c r="E259" s="30"/>
      <c r="F259" s="30"/>
      <c r="G259" s="30"/>
      <c r="H259" s="30"/>
      <c r="I259" s="774"/>
      <c r="J259" s="30"/>
      <c r="K259" s="775"/>
      <c r="L259" s="776"/>
      <c r="M259" s="776"/>
      <c r="N259" s="30"/>
      <c r="O259" s="30"/>
      <c r="P259" s="777"/>
      <c r="Q259" s="777"/>
      <c r="R259" s="777"/>
      <c r="S259" s="777"/>
      <c r="T259" s="777"/>
      <c r="U259" s="777"/>
      <c r="V259" s="777"/>
      <c r="W259" s="777"/>
      <c r="X259" s="778"/>
      <c r="Y259" s="779"/>
      <c r="Z259" s="30"/>
      <c r="AA259" s="30"/>
      <c r="AC259" s="655"/>
      <c r="AD259" s="655"/>
      <c r="AE259" s="30"/>
    </row>
    <row r="260" hidden="1">
      <c r="A260" s="757"/>
      <c r="B260" s="30"/>
      <c r="C260" s="757"/>
      <c r="D260" s="30"/>
      <c r="E260" s="30"/>
      <c r="F260" s="30"/>
      <c r="G260" s="30"/>
      <c r="H260" s="30"/>
      <c r="I260" s="774"/>
      <c r="J260" s="30"/>
      <c r="K260" s="775"/>
      <c r="L260" s="776"/>
      <c r="M260" s="776"/>
      <c r="N260" s="30"/>
      <c r="O260" s="30"/>
      <c r="P260" s="777"/>
      <c r="Q260" s="777"/>
      <c r="R260" s="777"/>
      <c r="S260" s="777"/>
      <c r="T260" s="777"/>
      <c r="U260" s="777"/>
      <c r="V260" s="777"/>
      <c r="W260" s="777"/>
      <c r="X260" s="778"/>
      <c r="Y260" s="779"/>
      <c r="Z260" s="30"/>
      <c r="AA260" s="30"/>
      <c r="AC260" s="655"/>
      <c r="AD260" s="655"/>
      <c r="AE260" s="30"/>
    </row>
    <row r="261" hidden="1">
      <c r="A261" s="757"/>
      <c r="B261" s="30"/>
      <c r="C261" s="757"/>
      <c r="D261" s="30"/>
      <c r="E261" s="30"/>
      <c r="F261" s="30"/>
      <c r="G261" s="30"/>
      <c r="H261" s="30"/>
      <c r="I261" s="774"/>
      <c r="J261" s="30"/>
      <c r="K261" s="775"/>
      <c r="L261" s="776"/>
      <c r="M261" s="776"/>
      <c r="N261" s="30"/>
      <c r="O261" s="30"/>
      <c r="P261" s="777"/>
      <c r="Q261" s="777"/>
      <c r="R261" s="777"/>
      <c r="S261" s="777"/>
      <c r="T261" s="777"/>
      <c r="U261" s="777"/>
      <c r="V261" s="777"/>
      <c r="W261" s="777"/>
      <c r="X261" s="778"/>
      <c r="Y261" s="779"/>
      <c r="Z261" s="30"/>
      <c r="AA261" s="30"/>
      <c r="AC261" s="655"/>
      <c r="AD261" s="655"/>
      <c r="AE261" s="30"/>
    </row>
    <row r="262" hidden="1">
      <c r="A262" s="757"/>
      <c r="B262" s="30"/>
      <c r="C262" s="757"/>
      <c r="D262" s="30"/>
      <c r="E262" s="30"/>
      <c r="F262" s="30"/>
      <c r="G262" s="30"/>
      <c r="H262" s="30"/>
      <c r="I262" s="774"/>
      <c r="J262" s="30"/>
      <c r="K262" s="775"/>
      <c r="L262" s="776"/>
      <c r="M262" s="776"/>
      <c r="N262" s="30"/>
      <c r="O262" s="30"/>
      <c r="P262" s="777"/>
      <c r="Q262" s="777"/>
      <c r="R262" s="777"/>
      <c r="S262" s="777"/>
      <c r="T262" s="777"/>
      <c r="U262" s="777"/>
      <c r="V262" s="777"/>
      <c r="W262" s="777"/>
      <c r="X262" s="778"/>
      <c r="Y262" s="779"/>
      <c r="Z262" s="30"/>
      <c r="AA262" s="30"/>
      <c r="AC262" s="655"/>
      <c r="AD262" s="655"/>
      <c r="AE262" s="30"/>
    </row>
    <row r="263" hidden="1">
      <c r="A263" s="757"/>
      <c r="B263" s="30"/>
      <c r="C263" s="757"/>
      <c r="D263" s="30"/>
      <c r="E263" s="30"/>
      <c r="F263" s="30"/>
      <c r="G263" s="30"/>
      <c r="H263" s="30"/>
      <c r="I263" s="774"/>
      <c r="J263" s="30"/>
      <c r="K263" s="775"/>
      <c r="L263" s="776"/>
      <c r="M263" s="776"/>
      <c r="N263" s="30"/>
      <c r="O263" s="30"/>
      <c r="P263" s="777"/>
      <c r="Q263" s="777"/>
      <c r="R263" s="777"/>
      <c r="S263" s="777"/>
      <c r="T263" s="777"/>
      <c r="U263" s="777"/>
      <c r="V263" s="777"/>
      <c r="W263" s="777"/>
      <c r="X263" s="778"/>
      <c r="Y263" s="779"/>
      <c r="Z263" s="30"/>
      <c r="AA263" s="30"/>
      <c r="AC263" s="655"/>
      <c r="AD263" s="655"/>
      <c r="AE263" s="30"/>
    </row>
    <row r="264" hidden="1">
      <c r="A264" s="757"/>
      <c r="B264" s="30"/>
      <c r="C264" s="757"/>
      <c r="D264" s="30"/>
      <c r="E264" s="30"/>
      <c r="F264" s="30"/>
      <c r="G264" s="30"/>
      <c r="H264" s="30"/>
      <c r="I264" s="774"/>
      <c r="J264" s="30"/>
      <c r="K264" s="775"/>
      <c r="L264" s="776"/>
      <c r="M264" s="776"/>
      <c r="N264" s="30"/>
      <c r="O264" s="30"/>
      <c r="P264" s="777"/>
      <c r="Q264" s="777"/>
      <c r="R264" s="777"/>
      <c r="S264" s="777"/>
      <c r="T264" s="777"/>
      <c r="U264" s="777"/>
      <c r="V264" s="777"/>
      <c r="W264" s="777"/>
      <c r="X264" s="778"/>
      <c r="Y264" s="779"/>
      <c r="Z264" s="30"/>
      <c r="AA264" s="30"/>
      <c r="AC264" s="655"/>
      <c r="AD264" s="655"/>
      <c r="AE264" s="30"/>
    </row>
    <row r="265" hidden="1">
      <c r="A265" s="757"/>
      <c r="B265" s="30"/>
      <c r="C265" s="757"/>
      <c r="D265" s="30"/>
      <c r="E265" s="30"/>
      <c r="F265" s="30"/>
      <c r="G265" s="30"/>
      <c r="H265" s="30"/>
      <c r="I265" s="774"/>
      <c r="J265" s="30"/>
      <c r="K265" s="775"/>
      <c r="L265" s="776"/>
      <c r="M265" s="776"/>
      <c r="N265" s="30"/>
      <c r="O265" s="30"/>
      <c r="P265" s="777"/>
      <c r="Q265" s="777"/>
      <c r="R265" s="777"/>
      <c r="S265" s="777"/>
      <c r="T265" s="777"/>
      <c r="U265" s="777"/>
      <c r="V265" s="777"/>
      <c r="W265" s="777"/>
      <c r="X265" s="778"/>
      <c r="Y265" s="779"/>
      <c r="Z265" s="30"/>
      <c r="AA265" s="30"/>
      <c r="AC265" s="655"/>
      <c r="AD265" s="655"/>
      <c r="AE265" s="30"/>
    </row>
    <row r="266" hidden="1">
      <c r="A266" s="757"/>
      <c r="B266" s="30"/>
      <c r="C266" s="757"/>
      <c r="D266" s="30"/>
      <c r="E266" s="30"/>
      <c r="F266" s="30"/>
      <c r="G266" s="30"/>
      <c r="H266" s="30"/>
      <c r="I266" s="774"/>
      <c r="J266" s="30"/>
      <c r="K266" s="775"/>
      <c r="L266" s="776"/>
      <c r="M266" s="776"/>
      <c r="N266" s="30"/>
      <c r="O266" s="30"/>
      <c r="P266" s="777"/>
      <c r="Q266" s="777"/>
      <c r="R266" s="777"/>
      <c r="S266" s="777"/>
      <c r="T266" s="777"/>
      <c r="U266" s="777"/>
      <c r="V266" s="777"/>
      <c r="W266" s="777"/>
      <c r="X266" s="778"/>
      <c r="Y266" s="779"/>
      <c r="Z266" s="30"/>
      <c r="AA266" s="30"/>
      <c r="AC266" s="655"/>
      <c r="AD266" s="655"/>
      <c r="AE266" s="30"/>
    </row>
    <row r="267" hidden="1">
      <c r="A267" s="757"/>
      <c r="B267" s="30"/>
      <c r="C267" s="757"/>
      <c r="D267" s="30"/>
      <c r="E267" s="30"/>
      <c r="F267" s="30"/>
      <c r="G267" s="30"/>
      <c r="H267" s="30"/>
      <c r="I267" s="774"/>
      <c r="J267" s="30"/>
      <c r="K267" s="775"/>
      <c r="L267" s="776"/>
      <c r="M267" s="776"/>
      <c r="N267" s="30"/>
      <c r="O267" s="30"/>
      <c r="P267" s="777"/>
      <c r="Q267" s="777"/>
      <c r="R267" s="777"/>
      <c r="S267" s="777"/>
      <c r="T267" s="777"/>
      <c r="U267" s="777"/>
      <c r="V267" s="777"/>
      <c r="W267" s="777"/>
      <c r="X267" s="778"/>
      <c r="Y267" s="779"/>
      <c r="Z267" s="30"/>
      <c r="AA267" s="30"/>
      <c r="AC267" s="655"/>
      <c r="AD267" s="655"/>
      <c r="AE267" s="30"/>
    </row>
    <row r="268" hidden="1">
      <c r="A268" s="757"/>
      <c r="B268" s="30"/>
      <c r="C268" s="757"/>
      <c r="D268" s="30"/>
      <c r="E268" s="30"/>
      <c r="F268" s="30"/>
      <c r="G268" s="30"/>
      <c r="H268" s="30"/>
      <c r="I268" s="774"/>
      <c r="J268" s="30"/>
      <c r="K268" s="775"/>
      <c r="L268" s="776"/>
      <c r="M268" s="776"/>
      <c r="N268" s="30"/>
      <c r="O268" s="30"/>
      <c r="P268" s="777"/>
      <c r="Q268" s="777"/>
      <c r="R268" s="777"/>
      <c r="S268" s="777"/>
      <c r="T268" s="777"/>
      <c r="U268" s="777"/>
      <c r="V268" s="777"/>
      <c r="W268" s="777"/>
      <c r="X268" s="778"/>
      <c r="Y268" s="779"/>
      <c r="Z268" s="30"/>
      <c r="AA268" s="30"/>
      <c r="AC268" s="655"/>
      <c r="AD268" s="655"/>
      <c r="AE268" s="30"/>
    </row>
    <row r="269" hidden="1">
      <c r="A269" s="757"/>
      <c r="B269" s="30"/>
      <c r="C269" s="757"/>
      <c r="D269" s="30"/>
      <c r="E269" s="30"/>
      <c r="F269" s="30"/>
      <c r="G269" s="30"/>
      <c r="H269" s="30"/>
      <c r="I269" s="774"/>
      <c r="J269" s="30"/>
      <c r="K269" s="775"/>
      <c r="L269" s="776"/>
      <c r="M269" s="776"/>
      <c r="N269" s="30"/>
      <c r="O269" s="30"/>
      <c r="P269" s="777"/>
      <c r="Q269" s="777"/>
      <c r="R269" s="777"/>
      <c r="S269" s="777"/>
      <c r="T269" s="777"/>
      <c r="U269" s="777"/>
      <c r="V269" s="777"/>
      <c r="W269" s="777"/>
      <c r="X269" s="778"/>
      <c r="Y269" s="779"/>
      <c r="Z269" s="30"/>
      <c r="AA269" s="30"/>
      <c r="AC269" s="655"/>
      <c r="AD269" s="655"/>
      <c r="AE269" s="30"/>
    </row>
    <row r="270" hidden="1">
      <c r="A270" s="757"/>
      <c r="B270" s="30"/>
      <c r="C270" s="757"/>
      <c r="D270" s="30"/>
      <c r="E270" s="30"/>
      <c r="F270" s="30"/>
      <c r="G270" s="30"/>
      <c r="H270" s="30"/>
      <c r="I270" s="774"/>
      <c r="J270" s="30"/>
      <c r="K270" s="775"/>
      <c r="L270" s="776"/>
      <c r="M270" s="776"/>
      <c r="N270" s="30"/>
      <c r="O270" s="30"/>
      <c r="P270" s="777"/>
      <c r="Q270" s="777"/>
      <c r="R270" s="777"/>
      <c r="S270" s="777"/>
      <c r="T270" s="777"/>
      <c r="U270" s="777"/>
      <c r="V270" s="777"/>
      <c r="W270" s="777"/>
      <c r="X270" s="778"/>
      <c r="Y270" s="779"/>
      <c r="Z270" s="30"/>
      <c r="AA270" s="30"/>
      <c r="AC270" s="655"/>
      <c r="AD270" s="655"/>
      <c r="AE270" s="30"/>
    </row>
    <row r="271" hidden="1">
      <c r="A271" s="757"/>
      <c r="B271" s="30"/>
      <c r="C271" s="757"/>
      <c r="D271" s="30"/>
      <c r="E271" s="30"/>
      <c r="F271" s="30"/>
      <c r="G271" s="30"/>
      <c r="H271" s="30"/>
      <c r="I271" s="774"/>
      <c r="J271" s="30"/>
      <c r="K271" s="775"/>
      <c r="L271" s="776"/>
      <c r="M271" s="776"/>
      <c r="N271" s="30"/>
      <c r="O271" s="30"/>
      <c r="P271" s="777"/>
      <c r="Q271" s="777"/>
      <c r="R271" s="777"/>
      <c r="S271" s="777"/>
      <c r="T271" s="777"/>
      <c r="U271" s="777"/>
      <c r="V271" s="777"/>
      <c r="W271" s="777"/>
      <c r="X271" s="778"/>
      <c r="Y271" s="779"/>
      <c r="Z271" s="30"/>
      <c r="AA271" s="30"/>
      <c r="AC271" s="655"/>
      <c r="AD271" s="655"/>
      <c r="AE271" s="30"/>
    </row>
    <row r="272" hidden="1">
      <c r="A272" s="757"/>
      <c r="B272" s="30"/>
      <c r="C272" s="757"/>
      <c r="D272" s="30"/>
      <c r="E272" s="30"/>
      <c r="F272" s="30"/>
      <c r="G272" s="30"/>
      <c r="H272" s="30"/>
      <c r="I272" s="774"/>
      <c r="J272" s="30"/>
      <c r="K272" s="775"/>
      <c r="L272" s="776"/>
      <c r="M272" s="776"/>
      <c r="N272" s="30"/>
      <c r="O272" s="30"/>
      <c r="P272" s="777"/>
      <c r="Q272" s="777"/>
      <c r="R272" s="777"/>
      <c r="S272" s="777"/>
      <c r="T272" s="777"/>
      <c r="U272" s="777"/>
      <c r="V272" s="777"/>
      <c r="W272" s="777"/>
      <c r="X272" s="778"/>
      <c r="Y272" s="779"/>
      <c r="Z272" s="30"/>
      <c r="AA272" s="30"/>
      <c r="AC272" s="655"/>
      <c r="AD272" s="655"/>
      <c r="AE272" s="30"/>
    </row>
    <row r="273" hidden="1">
      <c r="A273" s="757"/>
      <c r="B273" s="30"/>
      <c r="C273" s="757"/>
      <c r="D273" s="30"/>
      <c r="E273" s="30"/>
      <c r="F273" s="30"/>
      <c r="G273" s="30"/>
      <c r="H273" s="30"/>
      <c r="I273" s="774"/>
      <c r="J273" s="30"/>
      <c r="K273" s="775"/>
      <c r="L273" s="776"/>
      <c r="M273" s="776"/>
      <c r="N273" s="30"/>
      <c r="O273" s="30"/>
      <c r="P273" s="777"/>
      <c r="Q273" s="777"/>
      <c r="R273" s="777"/>
      <c r="S273" s="777"/>
      <c r="T273" s="777"/>
      <c r="U273" s="777"/>
      <c r="V273" s="777"/>
      <c r="W273" s="777"/>
      <c r="X273" s="778"/>
      <c r="Y273" s="779"/>
      <c r="Z273" s="30"/>
      <c r="AA273" s="30"/>
      <c r="AC273" s="655"/>
      <c r="AD273" s="655"/>
      <c r="AE273" s="30"/>
    </row>
    <row r="274" hidden="1">
      <c r="A274" s="757"/>
      <c r="B274" s="30"/>
      <c r="C274" s="757"/>
      <c r="D274" s="30"/>
      <c r="E274" s="30"/>
      <c r="F274" s="30"/>
      <c r="G274" s="30"/>
      <c r="H274" s="30"/>
      <c r="I274" s="774"/>
      <c r="J274" s="30"/>
      <c r="K274" s="775"/>
      <c r="L274" s="776"/>
      <c r="M274" s="776"/>
      <c r="N274" s="30"/>
      <c r="O274" s="30"/>
      <c r="P274" s="777"/>
      <c r="Q274" s="777"/>
      <c r="R274" s="777"/>
      <c r="S274" s="777"/>
      <c r="T274" s="777"/>
      <c r="U274" s="777"/>
      <c r="V274" s="777"/>
      <c r="W274" s="777"/>
      <c r="X274" s="778"/>
      <c r="Y274" s="779"/>
      <c r="Z274" s="30"/>
      <c r="AA274" s="30"/>
      <c r="AC274" s="655"/>
      <c r="AD274" s="655"/>
      <c r="AE274" s="30"/>
    </row>
    <row r="275" hidden="1">
      <c r="A275" s="757"/>
      <c r="B275" s="30"/>
      <c r="C275" s="757"/>
      <c r="D275" s="30"/>
      <c r="E275" s="30"/>
      <c r="F275" s="30"/>
      <c r="G275" s="30"/>
      <c r="H275" s="30"/>
      <c r="I275" s="774"/>
      <c r="J275" s="30"/>
      <c r="K275" s="775"/>
      <c r="L275" s="776"/>
      <c r="M275" s="776"/>
      <c r="N275" s="30"/>
      <c r="O275" s="30"/>
      <c r="P275" s="777"/>
      <c r="Q275" s="777"/>
      <c r="R275" s="777"/>
      <c r="S275" s="777"/>
      <c r="T275" s="777"/>
      <c r="U275" s="777"/>
      <c r="V275" s="777"/>
      <c r="W275" s="777"/>
      <c r="X275" s="778"/>
      <c r="Y275" s="779"/>
      <c r="Z275" s="30"/>
      <c r="AA275" s="30"/>
      <c r="AC275" s="655"/>
      <c r="AD275" s="655"/>
      <c r="AE275" s="30"/>
    </row>
    <row r="276" hidden="1">
      <c r="A276" s="757"/>
      <c r="B276" s="30"/>
      <c r="C276" s="757"/>
      <c r="D276" s="30"/>
      <c r="E276" s="30"/>
      <c r="F276" s="30"/>
      <c r="G276" s="30"/>
      <c r="H276" s="30"/>
      <c r="I276" s="774"/>
      <c r="J276" s="30"/>
      <c r="K276" s="775"/>
      <c r="L276" s="776"/>
      <c r="M276" s="776"/>
      <c r="N276" s="30"/>
      <c r="O276" s="30"/>
      <c r="P276" s="777"/>
      <c r="Q276" s="777"/>
      <c r="R276" s="777"/>
      <c r="S276" s="777"/>
      <c r="T276" s="777"/>
      <c r="U276" s="777"/>
      <c r="V276" s="777"/>
      <c r="W276" s="777"/>
      <c r="X276" s="778"/>
      <c r="Y276" s="779"/>
      <c r="Z276" s="30"/>
      <c r="AA276" s="30"/>
      <c r="AC276" s="655"/>
      <c r="AD276" s="655"/>
      <c r="AE276" s="30"/>
    </row>
    <row r="277" hidden="1">
      <c r="A277" s="757"/>
      <c r="B277" s="30"/>
      <c r="C277" s="757"/>
      <c r="D277" s="30"/>
      <c r="E277" s="30"/>
      <c r="F277" s="30"/>
      <c r="G277" s="30"/>
      <c r="H277" s="30"/>
      <c r="I277" s="774"/>
      <c r="J277" s="30"/>
      <c r="K277" s="775"/>
      <c r="L277" s="776"/>
      <c r="M277" s="776"/>
      <c r="N277" s="30"/>
      <c r="O277" s="30"/>
      <c r="P277" s="777"/>
      <c r="Q277" s="777"/>
      <c r="R277" s="777"/>
      <c r="S277" s="777"/>
      <c r="T277" s="777"/>
      <c r="U277" s="777"/>
      <c r="V277" s="777"/>
      <c r="W277" s="777"/>
      <c r="X277" s="778"/>
      <c r="Y277" s="779"/>
      <c r="Z277" s="30"/>
      <c r="AA277" s="30"/>
      <c r="AC277" s="655"/>
      <c r="AD277" s="655"/>
      <c r="AE277" s="30"/>
    </row>
    <row r="278" hidden="1">
      <c r="A278" s="757"/>
      <c r="B278" s="30"/>
      <c r="C278" s="757"/>
      <c r="D278" s="30"/>
      <c r="E278" s="30"/>
      <c r="F278" s="30"/>
      <c r="G278" s="30"/>
      <c r="H278" s="30"/>
      <c r="I278" s="774"/>
      <c r="J278" s="30"/>
      <c r="K278" s="775"/>
      <c r="L278" s="776"/>
      <c r="M278" s="776"/>
      <c r="N278" s="30"/>
      <c r="O278" s="30"/>
      <c r="P278" s="777"/>
      <c r="Q278" s="777"/>
      <c r="R278" s="777"/>
      <c r="S278" s="777"/>
      <c r="T278" s="777"/>
      <c r="U278" s="777"/>
      <c r="V278" s="777"/>
      <c r="W278" s="777"/>
      <c r="X278" s="778"/>
      <c r="Y278" s="779"/>
      <c r="Z278" s="30"/>
      <c r="AA278" s="30"/>
      <c r="AC278" s="655"/>
      <c r="AD278" s="655"/>
      <c r="AE278" s="30"/>
    </row>
    <row r="279" hidden="1">
      <c r="A279" s="757"/>
      <c r="B279" s="30"/>
      <c r="C279" s="757"/>
      <c r="D279" s="30"/>
      <c r="E279" s="30"/>
      <c r="F279" s="30"/>
      <c r="G279" s="30"/>
      <c r="H279" s="30"/>
      <c r="I279" s="774"/>
      <c r="J279" s="30"/>
      <c r="K279" s="775"/>
      <c r="L279" s="776"/>
      <c r="M279" s="776"/>
      <c r="N279" s="30"/>
      <c r="O279" s="30"/>
      <c r="P279" s="777"/>
      <c r="Q279" s="777"/>
      <c r="R279" s="777"/>
      <c r="S279" s="777"/>
      <c r="T279" s="777"/>
      <c r="U279" s="777"/>
      <c r="V279" s="777"/>
      <c r="W279" s="777"/>
      <c r="X279" s="778"/>
      <c r="Y279" s="779"/>
      <c r="Z279" s="30"/>
      <c r="AA279" s="30"/>
      <c r="AC279" s="655"/>
      <c r="AD279" s="655"/>
      <c r="AE279" s="30"/>
    </row>
    <row r="280" hidden="1">
      <c r="A280" s="757"/>
      <c r="B280" s="30"/>
      <c r="C280" s="757"/>
      <c r="D280" s="30"/>
      <c r="E280" s="30"/>
      <c r="F280" s="30"/>
      <c r="G280" s="30"/>
      <c r="H280" s="30"/>
      <c r="I280" s="774"/>
      <c r="J280" s="30"/>
      <c r="K280" s="775"/>
      <c r="L280" s="776"/>
      <c r="M280" s="776"/>
      <c r="N280" s="30"/>
      <c r="O280" s="30"/>
      <c r="P280" s="777"/>
      <c r="Q280" s="777"/>
      <c r="R280" s="777"/>
      <c r="S280" s="777"/>
      <c r="T280" s="777"/>
      <c r="U280" s="777"/>
      <c r="V280" s="777"/>
      <c r="W280" s="777"/>
      <c r="X280" s="778"/>
      <c r="Y280" s="779"/>
      <c r="Z280" s="30"/>
      <c r="AA280" s="30"/>
      <c r="AC280" s="655"/>
      <c r="AD280" s="655"/>
      <c r="AE280" s="30"/>
    </row>
    <row r="281" hidden="1">
      <c r="A281" s="757"/>
      <c r="B281" s="30"/>
      <c r="C281" s="757"/>
      <c r="D281" s="30"/>
      <c r="E281" s="30"/>
      <c r="F281" s="30"/>
      <c r="G281" s="30"/>
      <c r="H281" s="30"/>
      <c r="I281" s="774"/>
      <c r="J281" s="30"/>
      <c r="K281" s="775"/>
      <c r="L281" s="776"/>
      <c r="M281" s="776"/>
      <c r="N281" s="30"/>
      <c r="O281" s="30"/>
      <c r="P281" s="777"/>
      <c r="Q281" s="777"/>
      <c r="R281" s="777"/>
      <c r="S281" s="777"/>
      <c r="T281" s="777"/>
      <c r="U281" s="777"/>
      <c r="V281" s="777"/>
      <c r="W281" s="777"/>
      <c r="X281" s="778"/>
      <c r="Y281" s="779"/>
      <c r="Z281" s="30"/>
      <c r="AA281" s="30"/>
      <c r="AC281" s="655"/>
      <c r="AD281" s="655"/>
      <c r="AE281" s="30"/>
    </row>
    <row r="282" hidden="1">
      <c r="A282" s="757"/>
      <c r="B282" s="30"/>
      <c r="C282" s="757"/>
      <c r="D282" s="30"/>
      <c r="E282" s="30"/>
      <c r="F282" s="30"/>
      <c r="G282" s="30"/>
      <c r="H282" s="30"/>
      <c r="I282" s="774"/>
      <c r="J282" s="30"/>
      <c r="K282" s="775"/>
      <c r="L282" s="776"/>
      <c r="M282" s="776"/>
      <c r="N282" s="30"/>
      <c r="O282" s="30"/>
      <c r="P282" s="777"/>
      <c r="Q282" s="777"/>
      <c r="R282" s="777"/>
      <c r="S282" s="777"/>
      <c r="T282" s="777"/>
      <c r="U282" s="777"/>
      <c r="V282" s="777"/>
      <c r="W282" s="777"/>
      <c r="X282" s="778"/>
      <c r="Y282" s="779"/>
      <c r="Z282" s="30"/>
      <c r="AA282" s="30"/>
      <c r="AC282" s="655"/>
      <c r="AD282" s="655"/>
      <c r="AE282" s="30"/>
    </row>
    <row r="283" hidden="1">
      <c r="A283" s="757"/>
      <c r="B283" s="30"/>
      <c r="C283" s="757"/>
      <c r="D283" s="30"/>
      <c r="E283" s="30"/>
      <c r="F283" s="30"/>
      <c r="G283" s="30"/>
      <c r="H283" s="30"/>
      <c r="I283" s="774"/>
      <c r="J283" s="30"/>
      <c r="K283" s="775"/>
      <c r="L283" s="776"/>
      <c r="M283" s="776"/>
      <c r="N283" s="30"/>
      <c r="O283" s="30"/>
      <c r="P283" s="777"/>
      <c r="Q283" s="777"/>
      <c r="R283" s="777"/>
      <c r="S283" s="777"/>
      <c r="T283" s="777"/>
      <c r="U283" s="777"/>
      <c r="V283" s="777"/>
      <c r="W283" s="777"/>
      <c r="X283" s="778"/>
      <c r="Y283" s="779"/>
      <c r="Z283" s="30"/>
      <c r="AA283" s="30"/>
      <c r="AC283" s="655"/>
      <c r="AD283" s="655"/>
      <c r="AE283" s="30"/>
    </row>
    <row r="284" hidden="1">
      <c r="A284" s="757"/>
      <c r="B284" s="30"/>
      <c r="C284" s="757"/>
      <c r="D284" s="30"/>
      <c r="E284" s="30"/>
      <c r="F284" s="30"/>
      <c r="G284" s="30"/>
      <c r="H284" s="30"/>
      <c r="I284" s="774"/>
      <c r="J284" s="30"/>
      <c r="K284" s="775"/>
      <c r="L284" s="776"/>
      <c r="M284" s="776"/>
      <c r="N284" s="30"/>
      <c r="O284" s="30"/>
      <c r="P284" s="777"/>
      <c r="Q284" s="777"/>
      <c r="R284" s="777"/>
      <c r="S284" s="777"/>
      <c r="T284" s="777"/>
      <c r="U284" s="777"/>
      <c r="V284" s="777"/>
      <c r="W284" s="777"/>
      <c r="X284" s="778"/>
      <c r="Y284" s="779"/>
      <c r="Z284" s="30"/>
      <c r="AA284" s="30"/>
      <c r="AC284" s="655"/>
      <c r="AD284" s="655"/>
      <c r="AE284" s="30"/>
    </row>
    <row r="285" hidden="1">
      <c r="A285" s="757"/>
      <c r="B285" s="30"/>
      <c r="C285" s="757"/>
      <c r="D285" s="30"/>
      <c r="E285" s="30"/>
      <c r="F285" s="30"/>
      <c r="G285" s="30"/>
      <c r="H285" s="30"/>
      <c r="I285" s="774"/>
      <c r="J285" s="30"/>
      <c r="K285" s="775"/>
      <c r="L285" s="776"/>
      <c r="M285" s="776"/>
      <c r="N285" s="30"/>
      <c r="O285" s="30"/>
      <c r="P285" s="777"/>
      <c r="Q285" s="777"/>
      <c r="R285" s="777"/>
      <c r="S285" s="777"/>
      <c r="T285" s="777"/>
      <c r="U285" s="777"/>
      <c r="V285" s="777"/>
      <c r="W285" s="777"/>
      <c r="X285" s="778"/>
      <c r="Y285" s="779"/>
      <c r="Z285" s="30"/>
      <c r="AA285" s="30"/>
      <c r="AC285" s="655"/>
      <c r="AD285" s="655"/>
      <c r="AE285" s="30"/>
    </row>
    <row r="286" hidden="1">
      <c r="A286" s="757"/>
      <c r="B286" s="30"/>
      <c r="C286" s="757"/>
      <c r="D286" s="30"/>
      <c r="E286" s="30"/>
      <c r="F286" s="30"/>
      <c r="G286" s="30"/>
      <c r="H286" s="30"/>
      <c r="I286" s="774"/>
      <c r="J286" s="30"/>
      <c r="K286" s="775"/>
      <c r="L286" s="776"/>
      <c r="M286" s="776"/>
      <c r="N286" s="30"/>
      <c r="O286" s="30"/>
      <c r="P286" s="777"/>
      <c r="Q286" s="777"/>
      <c r="R286" s="777"/>
      <c r="S286" s="777"/>
      <c r="T286" s="777"/>
      <c r="U286" s="777"/>
      <c r="V286" s="777"/>
      <c r="W286" s="777"/>
      <c r="X286" s="778"/>
      <c r="Y286" s="779"/>
      <c r="Z286" s="30"/>
      <c r="AA286" s="30"/>
      <c r="AC286" s="655"/>
      <c r="AD286" s="655"/>
      <c r="AE286" s="30"/>
    </row>
    <row r="287" hidden="1">
      <c r="A287" s="757"/>
      <c r="B287" s="30"/>
      <c r="C287" s="757"/>
      <c r="D287" s="30"/>
      <c r="E287" s="30"/>
      <c r="F287" s="30"/>
      <c r="G287" s="30"/>
      <c r="H287" s="30"/>
      <c r="I287" s="774"/>
      <c r="J287" s="30"/>
      <c r="K287" s="775"/>
      <c r="L287" s="776"/>
      <c r="M287" s="776"/>
      <c r="N287" s="30"/>
      <c r="O287" s="30"/>
      <c r="P287" s="777"/>
      <c r="Q287" s="777"/>
      <c r="R287" s="777"/>
      <c r="S287" s="777"/>
      <c r="T287" s="777"/>
      <c r="U287" s="777"/>
      <c r="V287" s="777"/>
      <c r="W287" s="777"/>
      <c r="X287" s="778"/>
      <c r="Y287" s="779"/>
      <c r="Z287" s="30"/>
      <c r="AA287" s="30"/>
      <c r="AC287" s="655"/>
      <c r="AD287" s="655"/>
      <c r="AE287" s="30"/>
    </row>
    <row r="288" hidden="1">
      <c r="A288" s="757"/>
      <c r="B288" s="30"/>
      <c r="C288" s="757"/>
      <c r="D288" s="30"/>
      <c r="E288" s="30"/>
      <c r="F288" s="30"/>
      <c r="G288" s="30"/>
      <c r="H288" s="30"/>
      <c r="I288" s="774"/>
      <c r="J288" s="30"/>
      <c r="K288" s="775"/>
      <c r="L288" s="776"/>
      <c r="M288" s="776"/>
      <c r="N288" s="30"/>
      <c r="O288" s="30"/>
      <c r="P288" s="777"/>
      <c r="Q288" s="777"/>
      <c r="R288" s="777"/>
      <c r="S288" s="777"/>
      <c r="T288" s="777"/>
      <c r="U288" s="777"/>
      <c r="V288" s="777"/>
      <c r="W288" s="777"/>
      <c r="X288" s="778"/>
      <c r="Y288" s="779"/>
      <c r="Z288" s="30"/>
      <c r="AA288" s="30"/>
      <c r="AC288" s="655"/>
      <c r="AD288" s="655"/>
      <c r="AE288" s="30"/>
    </row>
    <row r="289" hidden="1">
      <c r="A289" s="757"/>
      <c r="B289" s="30"/>
      <c r="C289" s="757"/>
      <c r="D289" s="30"/>
      <c r="E289" s="30"/>
      <c r="F289" s="30"/>
      <c r="G289" s="30"/>
      <c r="H289" s="30"/>
      <c r="I289" s="774"/>
      <c r="J289" s="30"/>
      <c r="K289" s="775"/>
      <c r="L289" s="776"/>
      <c r="M289" s="776"/>
      <c r="N289" s="30"/>
      <c r="O289" s="30"/>
      <c r="P289" s="777"/>
      <c r="Q289" s="777"/>
      <c r="R289" s="777"/>
      <c r="S289" s="777"/>
      <c r="T289" s="777"/>
      <c r="U289" s="777"/>
      <c r="V289" s="777"/>
      <c r="W289" s="777"/>
      <c r="X289" s="778"/>
      <c r="Y289" s="779"/>
      <c r="Z289" s="30"/>
      <c r="AA289" s="30"/>
      <c r="AC289" s="655"/>
      <c r="AD289" s="655"/>
      <c r="AE289" s="30"/>
    </row>
    <row r="290" hidden="1">
      <c r="A290" s="757"/>
      <c r="B290" s="30"/>
      <c r="C290" s="757"/>
      <c r="D290" s="30"/>
      <c r="E290" s="30"/>
      <c r="F290" s="30"/>
      <c r="G290" s="30"/>
      <c r="H290" s="30"/>
      <c r="I290" s="774"/>
      <c r="J290" s="30"/>
      <c r="K290" s="775"/>
      <c r="L290" s="776"/>
      <c r="M290" s="776"/>
      <c r="N290" s="30"/>
      <c r="O290" s="30"/>
      <c r="P290" s="777"/>
      <c r="Q290" s="777"/>
      <c r="R290" s="777"/>
      <c r="S290" s="777"/>
      <c r="T290" s="777"/>
      <c r="U290" s="777"/>
      <c r="V290" s="777"/>
      <c r="W290" s="777"/>
      <c r="X290" s="778"/>
      <c r="Y290" s="779"/>
      <c r="Z290" s="30"/>
      <c r="AA290" s="30"/>
      <c r="AC290" s="655"/>
      <c r="AD290" s="655"/>
      <c r="AE290" s="30"/>
    </row>
    <row r="291" hidden="1">
      <c r="A291" s="757"/>
      <c r="B291" s="30"/>
      <c r="C291" s="757"/>
      <c r="D291" s="30"/>
      <c r="E291" s="30"/>
      <c r="F291" s="30"/>
      <c r="G291" s="30"/>
      <c r="H291" s="30"/>
      <c r="I291" s="774"/>
      <c r="J291" s="30"/>
      <c r="K291" s="775"/>
      <c r="L291" s="776"/>
      <c r="M291" s="776"/>
      <c r="N291" s="30"/>
      <c r="O291" s="30"/>
      <c r="P291" s="777"/>
      <c r="Q291" s="777"/>
      <c r="R291" s="777"/>
      <c r="S291" s="777"/>
      <c r="T291" s="777"/>
      <c r="U291" s="777"/>
      <c r="V291" s="777"/>
      <c r="W291" s="777"/>
      <c r="X291" s="778"/>
      <c r="Y291" s="779"/>
      <c r="Z291" s="30"/>
      <c r="AA291" s="30"/>
      <c r="AC291" s="655"/>
      <c r="AD291" s="655"/>
      <c r="AE291" s="30"/>
    </row>
    <row r="292" hidden="1">
      <c r="A292" s="757"/>
      <c r="B292" s="30"/>
      <c r="C292" s="757"/>
      <c r="D292" s="30"/>
      <c r="E292" s="30"/>
      <c r="F292" s="30"/>
      <c r="G292" s="30"/>
      <c r="H292" s="30"/>
      <c r="I292" s="774"/>
      <c r="J292" s="30"/>
      <c r="K292" s="775"/>
      <c r="L292" s="776"/>
      <c r="M292" s="776"/>
      <c r="N292" s="30"/>
      <c r="O292" s="30"/>
      <c r="P292" s="777"/>
      <c r="Q292" s="777"/>
      <c r="R292" s="777"/>
      <c r="S292" s="777"/>
      <c r="T292" s="777"/>
      <c r="U292" s="777"/>
      <c r="V292" s="777"/>
      <c r="W292" s="777"/>
      <c r="X292" s="778"/>
      <c r="Y292" s="779"/>
      <c r="Z292" s="30"/>
      <c r="AA292" s="30"/>
      <c r="AC292" s="655"/>
      <c r="AD292" s="655"/>
      <c r="AE292" s="30"/>
    </row>
    <row r="293" hidden="1">
      <c r="A293" s="757"/>
      <c r="B293" s="30"/>
      <c r="C293" s="757"/>
      <c r="D293" s="30"/>
      <c r="E293" s="30"/>
      <c r="F293" s="30"/>
      <c r="G293" s="30"/>
      <c r="H293" s="30"/>
      <c r="I293" s="774"/>
      <c r="J293" s="30"/>
      <c r="K293" s="775"/>
      <c r="L293" s="776"/>
      <c r="M293" s="776"/>
      <c r="N293" s="30"/>
      <c r="O293" s="30"/>
      <c r="P293" s="777"/>
      <c r="Q293" s="777"/>
      <c r="R293" s="777"/>
      <c r="S293" s="777"/>
      <c r="T293" s="777"/>
      <c r="U293" s="777"/>
      <c r="V293" s="777"/>
      <c r="W293" s="777"/>
      <c r="X293" s="778"/>
      <c r="Y293" s="779"/>
      <c r="Z293" s="30"/>
      <c r="AA293" s="30"/>
      <c r="AC293" s="655"/>
      <c r="AD293" s="655"/>
      <c r="AE293" s="30"/>
    </row>
    <row r="294" hidden="1">
      <c r="A294" s="757"/>
      <c r="B294" s="30"/>
      <c r="C294" s="757"/>
      <c r="D294" s="30"/>
      <c r="E294" s="30"/>
      <c r="F294" s="30"/>
      <c r="G294" s="30"/>
      <c r="H294" s="30"/>
      <c r="I294" s="774"/>
      <c r="J294" s="30"/>
      <c r="K294" s="775"/>
      <c r="L294" s="776"/>
      <c r="M294" s="776"/>
      <c r="N294" s="30"/>
      <c r="O294" s="30"/>
      <c r="P294" s="777"/>
      <c r="Q294" s="777"/>
      <c r="R294" s="777"/>
      <c r="S294" s="777"/>
      <c r="T294" s="777"/>
      <c r="U294" s="777"/>
      <c r="V294" s="777"/>
      <c r="W294" s="777"/>
      <c r="X294" s="778"/>
      <c r="Y294" s="779"/>
      <c r="Z294" s="30"/>
      <c r="AA294" s="30"/>
      <c r="AC294" s="655"/>
      <c r="AD294" s="655"/>
      <c r="AE294" s="30"/>
    </row>
    <row r="295" hidden="1">
      <c r="A295" s="757"/>
      <c r="B295" s="30"/>
      <c r="C295" s="757"/>
      <c r="D295" s="30"/>
      <c r="E295" s="30"/>
      <c r="F295" s="30"/>
      <c r="G295" s="30"/>
      <c r="H295" s="30"/>
      <c r="I295" s="774"/>
      <c r="J295" s="30"/>
      <c r="K295" s="775"/>
      <c r="L295" s="776"/>
      <c r="M295" s="776"/>
      <c r="N295" s="30"/>
      <c r="O295" s="30"/>
      <c r="P295" s="777"/>
      <c r="Q295" s="777"/>
      <c r="R295" s="777"/>
      <c r="S295" s="777"/>
      <c r="T295" s="777"/>
      <c r="U295" s="777"/>
      <c r="V295" s="777"/>
      <c r="W295" s="777"/>
      <c r="X295" s="778"/>
      <c r="Y295" s="779"/>
      <c r="Z295" s="30"/>
      <c r="AA295" s="30"/>
      <c r="AC295" s="655"/>
      <c r="AD295" s="655"/>
      <c r="AE295" s="30"/>
    </row>
    <row r="296" hidden="1">
      <c r="A296" s="757"/>
      <c r="B296" s="30"/>
      <c r="C296" s="757"/>
      <c r="D296" s="30"/>
      <c r="E296" s="30"/>
      <c r="F296" s="30"/>
      <c r="G296" s="30"/>
      <c r="H296" s="30"/>
      <c r="I296" s="774"/>
      <c r="J296" s="30"/>
      <c r="K296" s="775"/>
      <c r="L296" s="776"/>
      <c r="M296" s="776"/>
      <c r="N296" s="30"/>
      <c r="O296" s="30"/>
      <c r="P296" s="777"/>
      <c r="Q296" s="777"/>
      <c r="R296" s="777"/>
      <c r="S296" s="777"/>
      <c r="T296" s="777"/>
      <c r="U296" s="777"/>
      <c r="V296" s="777"/>
      <c r="W296" s="777"/>
      <c r="X296" s="778"/>
      <c r="Y296" s="779"/>
      <c r="Z296" s="30"/>
      <c r="AA296" s="30"/>
      <c r="AC296" s="655"/>
      <c r="AD296" s="655"/>
      <c r="AE296" s="30"/>
    </row>
    <row r="297" hidden="1">
      <c r="A297" s="757"/>
      <c r="B297" s="30"/>
      <c r="C297" s="757"/>
      <c r="D297" s="30"/>
      <c r="E297" s="30"/>
      <c r="F297" s="30"/>
      <c r="G297" s="30"/>
      <c r="H297" s="30"/>
      <c r="I297" s="774"/>
      <c r="J297" s="30"/>
      <c r="K297" s="775"/>
      <c r="L297" s="776"/>
      <c r="M297" s="776"/>
      <c r="N297" s="30"/>
      <c r="O297" s="30"/>
      <c r="P297" s="777"/>
      <c r="Q297" s="777"/>
      <c r="R297" s="777"/>
      <c r="S297" s="777"/>
      <c r="T297" s="777"/>
      <c r="U297" s="777"/>
      <c r="V297" s="777"/>
      <c r="W297" s="777"/>
      <c r="X297" s="778"/>
      <c r="Y297" s="779"/>
      <c r="Z297" s="30"/>
      <c r="AA297" s="30"/>
      <c r="AC297" s="655"/>
      <c r="AD297" s="655"/>
      <c r="AE297" s="30"/>
    </row>
    <row r="298" hidden="1">
      <c r="A298" s="757"/>
      <c r="B298" s="30"/>
      <c r="C298" s="757"/>
      <c r="D298" s="30"/>
      <c r="E298" s="30"/>
      <c r="F298" s="30"/>
      <c r="G298" s="30"/>
      <c r="H298" s="30"/>
      <c r="I298" s="774"/>
      <c r="J298" s="30"/>
      <c r="K298" s="775"/>
      <c r="L298" s="776"/>
      <c r="M298" s="776"/>
      <c r="N298" s="30"/>
      <c r="O298" s="30"/>
      <c r="P298" s="777"/>
      <c r="Q298" s="777"/>
      <c r="R298" s="777"/>
      <c r="S298" s="777"/>
      <c r="T298" s="777"/>
      <c r="U298" s="777"/>
      <c r="V298" s="777"/>
      <c r="W298" s="777"/>
      <c r="X298" s="778"/>
      <c r="Y298" s="779"/>
      <c r="Z298" s="30"/>
      <c r="AA298" s="30"/>
      <c r="AC298" s="655"/>
      <c r="AD298" s="655"/>
      <c r="AE298" s="30"/>
    </row>
    <row r="299" hidden="1">
      <c r="A299" s="757"/>
      <c r="B299" s="30"/>
      <c r="C299" s="757"/>
      <c r="D299" s="30"/>
      <c r="E299" s="30"/>
      <c r="F299" s="30"/>
      <c r="G299" s="30"/>
      <c r="H299" s="30"/>
      <c r="I299" s="774"/>
      <c r="J299" s="30"/>
      <c r="K299" s="775"/>
      <c r="L299" s="776"/>
      <c r="M299" s="776"/>
      <c r="N299" s="30"/>
      <c r="O299" s="30"/>
      <c r="P299" s="777"/>
      <c r="Q299" s="777"/>
      <c r="R299" s="777"/>
      <c r="S299" s="777"/>
      <c r="T299" s="777"/>
      <c r="U299" s="777"/>
      <c r="V299" s="777"/>
      <c r="W299" s="777"/>
      <c r="X299" s="778"/>
      <c r="Y299" s="779"/>
      <c r="Z299" s="30"/>
      <c r="AA299" s="30"/>
      <c r="AC299" s="655"/>
      <c r="AD299" s="655"/>
      <c r="AE299" s="30"/>
    </row>
    <row r="300" hidden="1">
      <c r="A300" s="757"/>
      <c r="B300" s="30"/>
      <c r="C300" s="757"/>
      <c r="D300" s="30"/>
      <c r="E300" s="30"/>
      <c r="F300" s="30"/>
      <c r="G300" s="30"/>
      <c r="H300" s="30"/>
      <c r="I300" s="774"/>
      <c r="J300" s="30"/>
      <c r="K300" s="775"/>
      <c r="L300" s="776"/>
      <c r="M300" s="776"/>
      <c r="N300" s="30"/>
      <c r="O300" s="30"/>
      <c r="P300" s="777"/>
      <c r="Q300" s="777"/>
      <c r="R300" s="777"/>
      <c r="S300" s="777"/>
      <c r="T300" s="777"/>
      <c r="U300" s="777"/>
      <c r="V300" s="777"/>
      <c r="W300" s="777"/>
      <c r="X300" s="778"/>
      <c r="Y300" s="779"/>
      <c r="Z300" s="30"/>
      <c r="AA300" s="30"/>
      <c r="AC300" s="655"/>
      <c r="AD300" s="655"/>
      <c r="AE300" s="30"/>
    </row>
    <row r="301" hidden="1">
      <c r="A301" s="757"/>
      <c r="B301" s="30"/>
      <c r="C301" s="757"/>
      <c r="D301" s="30"/>
      <c r="E301" s="30"/>
      <c r="F301" s="30"/>
      <c r="G301" s="30"/>
      <c r="H301" s="30"/>
      <c r="I301" s="774"/>
      <c r="J301" s="30"/>
      <c r="K301" s="775"/>
      <c r="L301" s="776"/>
      <c r="M301" s="776"/>
      <c r="N301" s="30"/>
      <c r="O301" s="30"/>
      <c r="P301" s="777"/>
      <c r="Q301" s="777"/>
      <c r="R301" s="777"/>
      <c r="S301" s="777"/>
      <c r="T301" s="777"/>
      <c r="U301" s="777"/>
      <c r="V301" s="777"/>
      <c r="W301" s="777"/>
      <c r="X301" s="778"/>
      <c r="Y301" s="779"/>
      <c r="Z301" s="30"/>
      <c r="AA301" s="30"/>
      <c r="AC301" s="655"/>
      <c r="AD301" s="655"/>
      <c r="AE301" s="30"/>
    </row>
    <row r="302" hidden="1">
      <c r="A302" s="757"/>
      <c r="B302" s="30"/>
      <c r="C302" s="757"/>
      <c r="D302" s="30"/>
      <c r="E302" s="30"/>
      <c r="F302" s="30"/>
      <c r="G302" s="30"/>
      <c r="H302" s="30"/>
      <c r="I302" s="774"/>
      <c r="J302" s="30"/>
      <c r="K302" s="775"/>
      <c r="L302" s="776"/>
      <c r="M302" s="776"/>
      <c r="N302" s="30"/>
      <c r="O302" s="30"/>
      <c r="P302" s="777"/>
      <c r="Q302" s="777"/>
      <c r="R302" s="777"/>
      <c r="S302" s="777"/>
      <c r="T302" s="777"/>
      <c r="U302" s="777"/>
      <c r="V302" s="777"/>
      <c r="W302" s="777"/>
      <c r="X302" s="778"/>
      <c r="Y302" s="779"/>
      <c r="Z302" s="30"/>
      <c r="AA302" s="30"/>
      <c r="AC302" s="655"/>
      <c r="AD302" s="655"/>
      <c r="AE302" s="30"/>
    </row>
    <row r="303" hidden="1">
      <c r="A303" s="757"/>
      <c r="B303" s="30"/>
      <c r="C303" s="757"/>
      <c r="D303" s="30"/>
      <c r="E303" s="30"/>
      <c r="F303" s="30"/>
      <c r="G303" s="30"/>
      <c r="H303" s="30"/>
      <c r="I303" s="774"/>
      <c r="J303" s="30"/>
      <c r="K303" s="775"/>
      <c r="L303" s="776"/>
      <c r="M303" s="776"/>
      <c r="N303" s="30"/>
      <c r="O303" s="30"/>
      <c r="P303" s="777"/>
      <c r="Q303" s="777"/>
      <c r="R303" s="777"/>
      <c r="S303" s="777"/>
      <c r="T303" s="777"/>
      <c r="U303" s="777"/>
      <c r="V303" s="777"/>
      <c r="W303" s="777"/>
      <c r="X303" s="778"/>
      <c r="Y303" s="779"/>
      <c r="Z303" s="30"/>
      <c r="AA303" s="30"/>
      <c r="AC303" s="655"/>
      <c r="AD303" s="655"/>
      <c r="AE303" s="30"/>
    </row>
    <row r="304" hidden="1">
      <c r="A304" s="757"/>
      <c r="B304" s="30"/>
      <c r="C304" s="757"/>
      <c r="D304" s="30"/>
      <c r="E304" s="30"/>
      <c r="F304" s="30"/>
      <c r="G304" s="30"/>
      <c r="H304" s="30"/>
      <c r="I304" s="774"/>
      <c r="J304" s="30"/>
      <c r="K304" s="775"/>
      <c r="L304" s="776"/>
      <c r="M304" s="776"/>
      <c r="N304" s="30"/>
      <c r="O304" s="30"/>
      <c r="P304" s="777"/>
      <c r="Q304" s="777"/>
      <c r="R304" s="777"/>
      <c r="S304" s="777"/>
      <c r="T304" s="777"/>
      <c r="U304" s="777"/>
      <c r="V304" s="777"/>
      <c r="W304" s="777"/>
      <c r="X304" s="778"/>
      <c r="Y304" s="779"/>
      <c r="Z304" s="30"/>
      <c r="AA304" s="30"/>
      <c r="AC304" s="655"/>
      <c r="AD304" s="655"/>
      <c r="AE304" s="30"/>
    </row>
    <row r="305" hidden="1">
      <c r="A305" s="757"/>
      <c r="B305" s="30"/>
      <c r="C305" s="757"/>
      <c r="D305" s="30"/>
      <c r="E305" s="30"/>
      <c r="F305" s="30"/>
      <c r="G305" s="30"/>
      <c r="H305" s="30"/>
      <c r="I305" s="774"/>
      <c r="J305" s="30"/>
      <c r="K305" s="775"/>
      <c r="L305" s="776"/>
      <c r="M305" s="776"/>
      <c r="N305" s="30"/>
      <c r="O305" s="30"/>
      <c r="P305" s="777"/>
      <c r="Q305" s="777"/>
      <c r="R305" s="777"/>
      <c r="S305" s="777"/>
      <c r="T305" s="777"/>
      <c r="U305" s="777"/>
      <c r="V305" s="777"/>
      <c r="W305" s="777"/>
      <c r="X305" s="778"/>
      <c r="Y305" s="779"/>
      <c r="Z305" s="30"/>
      <c r="AA305" s="30"/>
      <c r="AC305" s="655"/>
      <c r="AD305" s="655"/>
      <c r="AE305" s="30"/>
    </row>
    <row r="306" hidden="1">
      <c r="A306" s="757"/>
      <c r="B306" s="30"/>
      <c r="C306" s="757"/>
      <c r="D306" s="30"/>
      <c r="E306" s="30"/>
      <c r="F306" s="30"/>
      <c r="G306" s="30"/>
      <c r="H306" s="30"/>
      <c r="I306" s="774"/>
      <c r="J306" s="30"/>
      <c r="K306" s="775"/>
      <c r="L306" s="776"/>
      <c r="M306" s="776"/>
      <c r="N306" s="30"/>
      <c r="O306" s="30"/>
      <c r="P306" s="777"/>
      <c r="Q306" s="777"/>
      <c r="R306" s="777"/>
      <c r="S306" s="777"/>
      <c r="T306" s="777"/>
      <c r="U306" s="777"/>
      <c r="V306" s="777"/>
      <c r="W306" s="777"/>
      <c r="X306" s="778"/>
      <c r="Y306" s="779"/>
      <c r="Z306" s="30"/>
      <c r="AA306" s="30"/>
      <c r="AC306" s="655"/>
      <c r="AD306" s="655"/>
      <c r="AE306" s="30"/>
    </row>
    <row r="307" hidden="1">
      <c r="A307" s="757"/>
      <c r="B307" s="30"/>
      <c r="C307" s="757"/>
      <c r="D307" s="30"/>
      <c r="E307" s="30"/>
      <c r="F307" s="30"/>
      <c r="G307" s="30"/>
      <c r="H307" s="30"/>
      <c r="I307" s="774"/>
      <c r="J307" s="30"/>
      <c r="K307" s="775"/>
      <c r="L307" s="776"/>
      <c r="M307" s="776"/>
      <c r="N307" s="30"/>
      <c r="O307" s="30"/>
      <c r="P307" s="777"/>
      <c r="Q307" s="777"/>
      <c r="R307" s="777"/>
      <c r="S307" s="777"/>
      <c r="T307" s="777"/>
      <c r="U307" s="777"/>
      <c r="V307" s="777"/>
      <c r="W307" s="777"/>
      <c r="X307" s="778"/>
      <c r="Y307" s="779"/>
      <c r="Z307" s="30"/>
      <c r="AA307" s="30"/>
      <c r="AC307" s="655"/>
      <c r="AD307" s="655"/>
      <c r="AE307" s="30"/>
    </row>
    <row r="308" hidden="1">
      <c r="A308" s="757"/>
      <c r="B308" s="30"/>
      <c r="C308" s="757"/>
      <c r="D308" s="30"/>
      <c r="E308" s="30"/>
      <c r="F308" s="30"/>
      <c r="G308" s="30"/>
      <c r="H308" s="30"/>
      <c r="I308" s="774"/>
      <c r="J308" s="30"/>
      <c r="K308" s="775"/>
      <c r="L308" s="776"/>
      <c r="M308" s="776"/>
      <c r="N308" s="30"/>
      <c r="O308" s="30"/>
      <c r="P308" s="777"/>
      <c r="Q308" s="777"/>
      <c r="R308" s="777"/>
      <c r="S308" s="777"/>
      <c r="T308" s="777"/>
      <c r="U308" s="777"/>
      <c r="V308" s="777"/>
      <c r="W308" s="777"/>
      <c r="X308" s="778"/>
      <c r="Y308" s="779"/>
      <c r="Z308" s="30"/>
      <c r="AA308" s="30"/>
      <c r="AC308" s="655"/>
      <c r="AD308" s="655"/>
      <c r="AE308" s="30"/>
    </row>
    <row r="309" hidden="1">
      <c r="A309" s="757"/>
      <c r="B309" s="30"/>
      <c r="C309" s="757"/>
      <c r="D309" s="30"/>
      <c r="E309" s="30"/>
      <c r="F309" s="30"/>
      <c r="G309" s="30"/>
      <c r="H309" s="30"/>
      <c r="I309" s="774"/>
      <c r="J309" s="30"/>
      <c r="K309" s="775"/>
      <c r="L309" s="776"/>
      <c r="M309" s="776"/>
      <c r="N309" s="30"/>
      <c r="O309" s="30"/>
      <c r="P309" s="777"/>
      <c r="Q309" s="777"/>
      <c r="R309" s="777"/>
      <c r="S309" s="777"/>
      <c r="T309" s="777"/>
      <c r="U309" s="777"/>
      <c r="V309" s="777"/>
      <c r="W309" s="777"/>
      <c r="X309" s="778"/>
      <c r="Y309" s="779"/>
      <c r="Z309" s="30"/>
      <c r="AA309" s="30"/>
      <c r="AC309" s="655"/>
      <c r="AD309" s="655"/>
      <c r="AE309" s="30"/>
    </row>
    <row r="310" hidden="1">
      <c r="A310" s="757"/>
      <c r="B310" s="30"/>
      <c r="C310" s="757"/>
      <c r="D310" s="30"/>
      <c r="E310" s="30"/>
      <c r="F310" s="30"/>
      <c r="G310" s="30"/>
      <c r="H310" s="30"/>
      <c r="I310" s="774"/>
      <c r="J310" s="30"/>
      <c r="K310" s="775"/>
      <c r="L310" s="776"/>
      <c r="M310" s="776"/>
      <c r="N310" s="30"/>
      <c r="O310" s="30"/>
      <c r="P310" s="777"/>
      <c r="Q310" s="777"/>
      <c r="R310" s="777"/>
      <c r="S310" s="777"/>
      <c r="T310" s="777"/>
      <c r="U310" s="777"/>
      <c r="V310" s="777"/>
      <c r="W310" s="777"/>
      <c r="X310" s="778"/>
      <c r="Y310" s="779"/>
      <c r="Z310" s="30"/>
      <c r="AA310" s="30"/>
      <c r="AC310" s="655"/>
      <c r="AD310" s="655"/>
      <c r="AE310" s="30"/>
    </row>
    <row r="311" hidden="1">
      <c r="A311" s="757"/>
      <c r="B311" s="30"/>
      <c r="C311" s="757"/>
      <c r="D311" s="30"/>
      <c r="E311" s="30"/>
      <c r="F311" s="30"/>
      <c r="G311" s="30"/>
      <c r="H311" s="30"/>
      <c r="I311" s="774"/>
      <c r="J311" s="30"/>
      <c r="K311" s="775"/>
      <c r="L311" s="776"/>
      <c r="M311" s="776"/>
      <c r="N311" s="30"/>
      <c r="O311" s="30"/>
      <c r="P311" s="777"/>
      <c r="Q311" s="777"/>
      <c r="R311" s="777"/>
      <c r="S311" s="777"/>
      <c r="T311" s="777"/>
      <c r="U311" s="777"/>
      <c r="V311" s="777"/>
      <c r="W311" s="777"/>
      <c r="X311" s="778"/>
      <c r="Y311" s="779"/>
      <c r="Z311" s="30"/>
      <c r="AA311" s="30"/>
      <c r="AC311" s="655"/>
      <c r="AD311" s="655"/>
      <c r="AE311" s="30"/>
    </row>
    <row r="312" hidden="1">
      <c r="A312" s="757"/>
      <c r="B312" s="30"/>
      <c r="C312" s="757"/>
      <c r="D312" s="30"/>
      <c r="E312" s="30"/>
      <c r="F312" s="30"/>
      <c r="G312" s="30"/>
      <c r="H312" s="30"/>
      <c r="I312" s="774"/>
      <c r="J312" s="30"/>
      <c r="K312" s="775"/>
      <c r="L312" s="776"/>
      <c r="M312" s="776"/>
      <c r="N312" s="30"/>
      <c r="O312" s="30"/>
      <c r="P312" s="777"/>
      <c r="Q312" s="777"/>
      <c r="R312" s="777"/>
      <c r="S312" s="777"/>
      <c r="T312" s="777"/>
      <c r="U312" s="777"/>
      <c r="V312" s="777"/>
      <c r="W312" s="777"/>
      <c r="X312" s="778"/>
      <c r="Y312" s="779"/>
      <c r="Z312" s="30"/>
      <c r="AA312" s="30"/>
      <c r="AC312" s="655"/>
      <c r="AD312" s="655"/>
      <c r="AE312" s="30"/>
    </row>
    <row r="313" hidden="1">
      <c r="A313" s="757"/>
      <c r="B313" s="30"/>
      <c r="C313" s="757"/>
      <c r="D313" s="30"/>
      <c r="E313" s="30"/>
      <c r="F313" s="30"/>
      <c r="G313" s="30"/>
      <c r="H313" s="30"/>
      <c r="I313" s="774"/>
      <c r="J313" s="30"/>
      <c r="K313" s="775"/>
      <c r="L313" s="776"/>
      <c r="M313" s="776"/>
      <c r="N313" s="30"/>
      <c r="O313" s="30"/>
      <c r="P313" s="777"/>
      <c r="Q313" s="777"/>
      <c r="R313" s="777"/>
      <c r="S313" s="777"/>
      <c r="T313" s="777"/>
      <c r="U313" s="777"/>
      <c r="V313" s="777"/>
      <c r="W313" s="777"/>
      <c r="X313" s="778"/>
      <c r="Y313" s="779"/>
      <c r="Z313" s="30"/>
      <c r="AA313" s="30"/>
      <c r="AC313" s="655"/>
      <c r="AD313" s="655"/>
      <c r="AE313" s="30"/>
    </row>
    <row r="314" hidden="1">
      <c r="A314" s="757"/>
      <c r="B314" s="30"/>
      <c r="C314" s="757"/>
      <c r="D314" s="30"/>
      <c r="E314" s="30"/>
      <c r="F314" s="30"/>
      <c r="G314" s="30"/>
      <c r="H314" s="30"/>
      <c r="I314" s="774"/>
      <c r="J314" s="30"/>
      <c r="K314" s="775"/>
      <c r="L314" s="776"/>
      <c r="M314" s="776"/>
      <c r="N314" s="30"/>
      <c r="O314" s="30"/>
      <c r="P314" s="777"/>
      <c r="Q314" s="777"/>
      <c r="R314" s="777"/>
      <c r="S314" s="777"/>
      <c r="T314" s="777"/>
      <c r="U314" s="777"/>
      <c r="V314" s="777"/>
      <c r="W314" s="777"/>
      <c r="X314" s="778"/>
      <c r="Y314" s="779"/>
      <c r="Z314" s="30"/>
      <c r="AA314" s="30"/>
      <c r="AC314" s="655"/>
      <c r="AD314" s="655"/>
      <c r="AE314" s="30"/>
    </row>
    <row r="315" hidden="1">
      <c r="A315" s="757"/>
      <c r="B315" s="30"/>
      <c r="C315" s="757"/>
      <c r="D315" s="30"/>
      <c r="E315" s="30"/>
      <c r="F315" s="30"/>
      <c r="G315" s="30"/>
      <c r="H315" s="30"/>
      <c r="I315" s="774"/>
      <c r="J315" s="30"/>
      <c r="K315" s="775"/>
      <c r="L315" s="776"/>
      <c r="M315" s="776"/>
      <c r="N315" s="30"/>
      <c r="O315" s="30"/>
      <c r="P315" s="777"/>
      <c r="Q315" s="777"/>
      <c r="R315" s="777"/>
      <c r="S315" s="777"/>
      <c r="T315" s="777"/>
      <c r="U315" s="777"/>
      <c r="V315" s="777"/>
      <c r="W315" s="777"/>
      <c r="X315" s="778"/>
      <c r="Y315" s="779"/>
      <c r="Z315" s="30"/>
      <c r="AA315" s="30"/>
      <c r="AC315" s="655"/>
      <c r="AD315" s="655"/>
      <c r="AE315" s="30"/>
    </row>
    <row r="316" hidden="1">
      <c r="A316" s="757"/>
      <c r="B316" s="30"/>
      <c r="C316" s="757"/>
      <c r="D316" s="30"/>
      <c r="E316" s="30"/>
      <c r="F316" s="30"/>
      <c r="G316" s="30"/>
      <c r="H316" s="30"/>
      <c r="I316" s="774"/>
      <c r="J316" s="30"/>
      <c r="K316" s="775"/>
      <c r="L316" s="776"/>
      <c r="M316" s="776"/>
      <c r="N316" s="30"/>
      <c r="O316" s="30"/>
      <c r="P316" s="777"/>
      <c r="Q316" s="777"/>
      <c r="R316" s="777"/>
      <c r="S316" s="777"/>
      <c r="T316" s="777"/>
      <c r="U316" s="777"/>
      <c r="V316" s="777"/>
      <c r="W316" s="777"/>
      <c r="X316" s="778"/>
      <c r="Y316" s="779"/>
      <c r="Z316" s="30"/>
      <c r="AA316" s="30"/>
      <c r="AC316" s="655"/>
      <c r="AD316" s="655"/>
      <c r="AE316" s="30"/>
    </row>
    <row r="317" hidden="1">
      <c r="A317" s="757"/>
      <c r="B317" s="30"/>
      <c r="C317" s="757"/>
      <c r="D317" s="30"/>
      <c r="E317" s="30"/>
      <c r="F317" s="30"/>
      <c r="G317" s="30"/>
      <c r="H317" s="30"/>
      <c r="I317" s="774"/>
      <c r="J317" s="30"/>
      <c r="K317" s="775"/>
      <c r="L317" s="776"/>
      <c r="M317" s="776"/>
      <c r="N317" s="30"/>
      <c r="O317" s="30"/>
      <c r="P317" s="777"/>
      <c r="Q317" s="777"/>
      <c r="R317" s="777"/>
      <c r="S317" s="777"/>
      <c r="T317" s="777"/>
      <c r="U317" s="777"/>
      <c r="V317" s="777"/>
      <c r="W317" s="777"/>
      <c r="X317" s="778"/>
      <c r="Y317" s="779"/>
      <c r="Z317" s="30"/>
      <c r="AA317" s="30"/>
      <c r="AC317" s="655"/>
      <c r="AD317" s="655"/>
      <c r="AE317" s="30"/>
    </row>
    <row r="318" hidden="1">
      <c r="A318" s="757"/>
      <c r="B318" s="30"/>
      <c r="C318" s="757"/>
      <c r="D318" s="30"/>
      <c r="E318" s="30"/>
      <c r="F318" s="30"/>
      <c r="G318" s="30"/>
      <c r="H318" s="30"/>
      <c r="I318" s="774"/>
      <c r="J318" s="30"/>
      <c r="K318" s="775"/>
      <c r="L318" s="776"/>
      <c r="M318" s="776"/>
      <c r="N318" s="30"/>
      <c r="O318" s="30"/>
      <c r="P318" s="777"/>
      <c r="Q318" s="777"/>
      <c r="R318" s="777"/>
      <c r="S318" s="777"/>
      <c r="T318" s="777"/>
      <c r="U318" s="777"/>
      <c r="V318" s="777"/>
      <c r="W318" s="777"/>
      <c r="X318" s="778"/>
      <c r="Y318" s="779"/>
      <c r="Z318" s="30"/>
      <c r="AA318" s="30"/>
      <c r="AC318" s="655"/>
      <c r="AD318" s="655"/>
      <c r="AE318" s="30"/>
    </row>
    <row r="319" hidden="1">
      <c r="A319" s="757"/>
      <c r="B319" s="30"/>
      <c r="C319" s="757"/>
      <c r="D319" s="30"/>
      <c r="E319" s="30"/>
      <c r="F319" s="30"/>
      <c r="G319" s="30"/>
      <c r="H319" s="30"/>
      <c r="I319" s="774"/>
      <c r="J319" s="30"/>
      <c r="K319" s="775"/>
      <c r="L319" s="776"/>
      <c r="M319" s="776"/>
      <c r="N319" s="30"/>
      <c r="O319" s="30"/>
      <c r="P319" s="777"/>
      <c r="Q319" s="777"/>
      <c r="R319" s="777"/>
      <c r="S319" s="777"/>
      <c r="T319" s="777"/>
      <c r="U319" s="777"/>
      <c r="V319" s="777"/>
      <c r="W319" s="777"/>
      <c r="X319" s="778"/>
      <c r="Y319" s="779"/>
      <c r="Z319" s="30"/>
      <c r="AA319" s="30"/>
      <c r="AC319" s="655"/>
      <c r="AD319" s="655"/>
      <c r="AE319" s="30"/>
    </row>
    <row r="320" hidden="1">
      <c r="A320" s="757"/>
      <c r="B320" s="30"/>
      <c r="C320" s="757"/>
      <c r="D320" s="30"/>
      <c r="E320" s="30"/>
      <c r="F320" s="30"/>
      <c r="G320" s="30"/>
      <c r="H320" s="30"/>
      <c r="I320" s="774"/>
      <c r="J320" s="30"/>
      <c r="K320" s="775"/>
      <c r="L320" s="776"/>
      <c r="M320" s="776"/>
      <c r="N320" s="30"/>
      <c r="O320" s="30"/>
      <c r="P320" s="777"/>
      <c r="Q320" s="777"/>
      <c r="R320" s="777"/>
      <c r="S320" s="777"/>
      <c r="T320" s="777"/>
      <c r="U320" s="777"/>
      <c r="V320" s="777"/>
      <c r="W320" s="777"/>
      <c r="X320" s="778"/>
      <c r="Y320" s="779"/>
      <c r="Z320" s="30"/>
      <c r="AA320" s="30"/>
      <c r="AC320" s="655"/>
      <c r="AD320" s="655"/>
      <c r="AE320" s="30"/>
    </row>
    <row r="321" hidden="1">
      <c r="A321" s="757"/>
      <c r="B321" s="30"/>
      <c r="C321" s="757"/>
      <c r="D321" s="30"/>
      <c r="E321" s="30"/>
      <c r="F321" s="30"/>
      <c r="G321" s="30"/>
      <c r="H321" s="30"/>
      <c r="I321" s="774"/>
      <c r="J321" s="30"/>
      <c r="K321" s="775"/>
      <c r="L321" s="776"/>
      <c r="M321" s="776"/>
      <c r="N321" s="30"/>
      <c r="O321" s="30"/>
      <c r="P321" s="777"/>
      <c r="Q321" s="777"/>
      <c r="R321" s="777"/>
      <c r="S321" s="777"/>
      <c r="T321" s="777"/>
      <c r="U321" s="777"/>
      <c r="V321" s="777"/>
      <c r="W321" s="777"/>
      <c r="X321" s="778"/>
      <c r="Y321" s="779"/>
      <c r="Z321" s="30"/>
      <c r="AA321" s="30"/>
      <c r="AC321" s="655"/>
      <c r="AD321" s="655"/>
      <c r="AE321" s="30"/>
    </row>
    <row r="322" hidden="1">
      <c r="A322" s="757"/>
      <c r="B322" s="30"/>
      <c r="C322" s="757"/>
      <c r="D322" s="30"/>
      <c r="E322" s="30"/>
      <c r="F322" s="30"/>
      <c r="G322" s="30"/>
      <c r="H322" s="30"/>
      <c r="I322" s="774"/>
      <c r="J322" s="30"/>
      <c r="K322" s="775"/>
      <c r="L322" s="776"/>
      <c r="M322" s="776"/>
      <c r="N322" s="30"/>
      <c r="O322" s="30"/>
      <c r="P322" s="777"/>
      <c r="Q322" s="777"/>
      <c r="R322" s="777"/>
      <c r="S322" s="777"/>
      <c r="T322" s="777"/>
      <c r="U322" s="777"/>
      <c r="V322" s="777"/>
      <c r="W322" s="777"/>
      <c r="X322" s="778"/>
      <c r="Y322" s="779"/>
      <c r="Z322" s="30"/>
      <c r="AA322" s="30"/>
      <c r="AC322" s="655"/>
      <c r="AD322" s="655"/>
      <c r="AE322" s="30"/>
    </row>
    <row r="323" hidden="1">
      <c r="A323" s="757"/>
      <c r="B323" s="30"/>
      <c r="C323" s="757"/>
      <c r="D323" s="30"/>
      <c r="E323" s="30"/>
      <c r="F323" s="30"/>
      <c r="G323" s="30"/>
      <c r="H323" s="30"/>
      <c r="I323" s="774"/>
      <c r="J323" s="30"/>
      <c r="K323" s="775"/>
      <c r="L323" s="776"/>
      <c r="M323" s="776"/>
      <c r="N323" s="30"/>
      <c r="O323" s="30"/>
      <c r="P323" s="777"/>
      <c r="Q323" s="777"/>
      <c r="R323" s="777"/>
      <c r="S323" s="777"/>
      <c r="T323" s="777"/>
      <c r="U323" s="777"/>
      <c r="V323" s="777"/>
      <c r="W323" s="777"/>
      <c r="X323" s="778"/>
      <c r="Y323" s="779"/>
      <c r="Z323" s="30"/>
      <c r="AA323" s="30"/>
      <c r="AC323" s="655"/>
      <c r="AD323" s="655"/>
      <c r="AE323" s="30"/>
    </row>
    <row r="324" hidden="1">
      <c r="A324" s="757"/>
      <c r="B324" s="30"/>
      <c r="C324" s="757"/>
      <c r="D324" s="30"/>
      <c r="E324" s="30"/>
      <c r="F324" s="30"/>
      <c r="G324" s="30"/>
      <c r="H324" s="30"/>
      <c r="I324" s="774"/>
      <c r="J324" s="30"/>
      <c r="K324" s="775"/>
      <c r="L324" s="776"/>
      <c r="M324" s="776"/>
      <c r="N324" s="30"/>
      <c r="O324" s="30"/>
      <c r="P324" s="777"/>
      <c r="Q324" s="777"/>
      <c r="R324" s="777"/>
      <c r="S324" s="777"/>
      <c r="T324" s="777"/>
      <c r="U324" s="777"/>
      <c r="V324" s="777"/>
      <c r="W324" s="777"/>
      <c r="X324" s="778"/>
      <c r="Y324" s="779"/>
      <c r="Z324" s="30"/>
      <c r="AA324" s="30"/>
      <c r="AC324" s="655"/>
      <c r="AD324" s="655"/>
      <c r="AE324" s="30"/>
    </row>
    <row r="325" hidden="1">
      <c r="A325" s="757"/>
      <c r="B325" s="30"/>
      <c r="C325" s="757"/>
      <c r="D325" s="30"/>
      <c r="E325" s="30"/>
      <c r="F325" s="30"/>
      <c r="G325" s="30"/>
      <c r="H325" s="30"/>
      <c r="I325" s="774"/>
      <c r="J325" s="30"/>
      <c r="K325" s="775"/>
      <c r="L325" s="776"/>
      <c r="M325" s="776"/>
      <c r="N325" s="30"/>
      <c r="O325" s="30"/>
      <c r="P325" s="777"/>
      <c r="Q325" s="777"/>
      <c r="R325" s="777"/>
      <c r="S325" s="777"/>
      <c r="T325" s="777"/>
      <c r="U325" s="777"/>
      <c r="V325" s="777"/>
      <c r="W325" s="777"/>
      <c r="X325" s="778"/>
      <c r="Y325" s="779"/>
      <c r="Z325" s="30"/>
      <c r="AA325" s="30"/>
      <c r="AC325" s="655"/>
      <c r="AD325" s="655"/>
      <c r="AE325" s="30"/>
    </row>
    <row r="326" hidden="1">
      <c r="A326" s="757"/>
      <c r="B326" s="30"/>
      <c r="C326" s="757"/>
      <c r="D326" s="30"/>
      <c r="E326" s="30"/>
      <c r="F326" s="30"/>
      <c r="G326" s="30"/>
      <c r="H326" s="30"/>
      <c r="I326" s="774"/>
      <c r="J326" s="30"/>
      <c r="K326" s="775"/>
      <c r="L326" s="776"/>
      <c r="M326" s="776"/>
      <c r="N326" s="30"/>
      <c r="O326" s="30"/>
      <c r="P326" s="777"/>
      <c r="Q326" s="777"/>
      <c r="R326" s="777"/>
      <c r="S326" s="777"/>
      <c r="T326" s="777"/>
      <c r="U326" s="777"/>
      <c r="V326" s="777"/>
      <c r="W326" s="777"/>
      <c r="X326" s="778"/>
      <c r="Y326" s="779"/>
      <c r="Z326" s="30"/>
      <c r="AA326" s="30"/>
      <c r="AC326" s="655"/>
      <c r="AD326" s="655"/>
      <c r="AE326" s="30"/>
    </row>
    <row r="327" hidden="1">
      <c r="A327" s="757"/>
      <c r="B327" s="30"/>
      <c r="C327" s="757"/>
      <c r="D327" s="30"/>
      <c r="E327" s="30"/>
      <c r="F327" s="30"/>
      <c r="G327" s="30"/>
      <c r="H327" s="30"/>
      <c r="I327" s="774"/>
      <c r="J327" s="30"/>
      <c r="K327" s="775"/>
      <c r="L327" s="776"/>
      <c r="M327" s="776"/>
      <c r="N327" s="30"/>
      <c r="O327" s="30"/>
      <c r="P327" s="777"/>
      <c r="Q327" s="777"/>
      <c r="R327" s="777"/>
      <c r="S327" s="777"/>
      <c r="T327" s="777"/>
      <c r="U327" s="777"/>
      <c r="V327" s="777"/>
      <c r="W327" s="777"/>
      <c r="X327" s="778"/>
      <c r="Y327" s="779"/>
      <c r="Z327" s="30"/>
      <c r="AA327" s="30"/>
      <c r="AC327" s="655"/>
      <c r="AD327" s="655"/>
      <c r="AE327" s="30"/>
    </row>
    <row r="328" hidden="1">
      <c r="A328" s="757"/>
      <c r="B328" s="30"/>
      <c r="C328" s="757"/>
      <c r="D328" s="30"/>
      <c r="E328" s="30"/>
      <c r="F328" s="30"/>
      <c r="G328" s="30"/>
      <c r="H328" s="30"/>
      <c r="I328" s="774"/>
      <c r="J328" s="30"/>
      <c r="K328" s="775"/>
      <c r="L328" s="776"/>
      <c r="M328" s="776"/>
      <c r="N328" s="30"/>
      <c r="O328" s="30"/>
      <c r="P328" s="777"/>
      <c r="Q328" s="777"/>
      <c r="R328" s="777"/>
      <c r="S328" s="777"/>
      <c r="T328" s="777"/>
      <c r="U328" s="777"/>
      <c r="V328" s="777"/>
      <c r="W328" s="777"/>
      <c r="X328" s="778"/>
      <c r="Y328" s="779"/>
      <c r="Z328" s="30"/>
      <c r="AA328" s="30"/>
      <c r="AC328" s="655"/>
      <c r="AD328" s="655"/>
      <c r="AE328" s="30"/>
    </row>
    <row r="329" hidden="1">
      <c r="A329" s="757"/>
      <c r="B329" s="30"/>
      <c r="C329" s="757"/>
      <c r="D329" s="30"/>
      <c r="E329" s="30"/>
      <c r="F329" s="30"/>
      <c r="G329" s="30"/>
      <c r="H329" s="30"/>
      <c r="I329" s="774"/>
      <c r="J329" s="30"/>
      <c r="K329" s="775"/>
      <c r="L329" s="776"/>
      <c r="M329" s="776"/>
      <c r="N329" s="30"/>
      <c r="O329" s="30"/>
      <c r="P329" s="777"/>
      <c r="Q329" s="777"/>
      <c r="R329" s="777"/>
      <c r="S329" s="777"/>
      <c r="T329" s="777"/>
      <c r="U329" s="777"/>
      <c r="V329" s="777"/>
      <c r="W329" s="777"/>
      <c r="X329" s="778"/>
      <c r="Y329" s="779"/>
      <c r="Z329" s="30"/>
      <c r="AA329" s="30"/>
      <c r="AC329" s="655"/>
      <c r="AD329" s="655"/>
      <c r="AE329" s="30"/>
    </row>
    <row r="330" hidden="1">
      <c r="A330" s="757"/>
      <c r="B330" s="30"/>
      <c r="C330" s="757"/>
      <c r="D330" s="30"/>
      <c r="E330" s="30"/>
      <c r="F330" s="30"/>
      <c r="G330" s="30"/>
      <c r="H330" s="30"/>
      <c r="I330" s="774"/>
      <c r="J330" s="30"/>
      <c r="K330" s="775"/>
      <c r="L330" s="776"/>
      <c r="M330" s="776"/>
      <c r="N330" s="30"/>
      <c r="O330" s="30"/>
      <c r="P330" s="777"/>
      <c r="Q330" s="777"/>
      <c r="R330" s="777"/>
      <c r="S330" s="777"/>
      <c r="T330" s="777"/>
      <c r="U330" s="777"/>
      <c r="V330" s="777"/>
      <c r="W330" s="777"/>
      <c r="X330" s="778"/>
      <c r="Y330" s="779"/>
      <c r="Z330" s="30"/>
      <c r="AA330" s="30"/>
      <c r="AC330" s="655"/>
      <c r="AD330" s="655"/>
      <c r="AE330" s="30"/>
    </row>
    <row r="331" hidden="1">
      <c r="A331" s="757"/>
      <c r="B331" s="30"/>
      <c r="C331" s="757"/>
      <c r="D331" s="30"/>
      <c r="E331" s="30"/>
      <c r="F331" s="30"/>
      <c r="G331" s="30"/>
      <c r="H331" s="30"/>
      <c r="I331" s="774"/>
      <c r="J331" s="30"/>
      <c r="K331" s="775"/>
      <c r="L331" s="776"/>
      <c r="M331" s="776"/>
      <c r="N331" s="30"/>
      <c r="O331" s="30"/>
      <c r="P331" s="777"/>
      <c r="Q331" s="777"/>
      <c r="R331" s="777"/>
      <c r="S331" s="777"/>
      <c r="T331" s="777"/>
      <c r="U331" s="777"/>
      <c r="V331" s="777"/>
      <c r="W331" s="777"/>
      <c r="X331" s="778"/>
      <c r="Y331" s="779"/>
      <c r="Z331" s="30"/>
      <c r="AA331" s="30"/>
      <c r="AC331" s="655"/>
      <c r="AD331" s="655"/>
      <c r="AE331" s="30"/>
    </row>
    <row r="332" hidden="1">
      <c r="A332" s="757"/>
      <c r="B332" s="30"/>
      <c r="C332" s="757"/>
      <c r="D332" s="30"/>
      <c r="E332" s="30"/>
      <c r="F332" s="30"/>
      <c r="G332" s="30"/>
      <c r="H332" s="30"/>
      <c r="I332" s="774"/>
      <c r="J332" s="30"/>
      <c r="K332" s="775"/>
      <c r="L332" s="776"/>
      <c r="M332" s="776"/>
      <c r="N332" s="30"/>
      <c r="O332" s="30"/>
      <c r="P332" s="777"/>
      <c r="Q332" s="777"/>
      <c r="R332" s="777"/>
      <c r="S332" s="777"/>
      <c r="T332" s="777"/>
      <c r="U332" s="777"/>
      <c r="V332" s="777"/>
      <c r="W332" s="777"/>
      <c r="X332" s="778"/>
      <c r="Y332" s="779"/>
      <c r="Z332" s="30"/>
      <c r="AA332" s="30"/>
      <c r="AC332" s="655"/>
      <c r="AD332" s="655"/>
      <c r="AE332" s="30"/>
    </row>
    <row r="333" hidden="1">
      <c r="A333" s="757"/>
      <c r="B333" s="30"/>
      <c r="C333" s="757"/>
      <c r="D333" s="30"/>
      <c r="E333" s="30"/>
      <c r="F333" s="30"/>
      <c r="G333" s="30"/>
      <c r="H333" s="30"/>
      <c r="I333" s="774"/>
      <c r="J333" s="30"/>
      <c r="K333" s="775"/>
      <c r="L333" s="776"/>
      <c r="M333" s="776"/>
      <c r="N333" s="30"/>
      <c r="O333" s="30"/>
      <c r="P333" s="777"/>
      <c r="Q333" s="777"/>
      <c r="R333" s="777"/>
      <c r="S333" s="777"/>
      <c r="T333" s="777"/>
      <c r="U333" s="777"/>
      <c r="V333" s="777"/>
      <c r="W333" s="777"/>
      <c r="X333" s="778"/>
      <c r="Y333" s="779"/>
      <c r="Z333" s="30"/>
      <c r="AA333" s="30"/>
      <c r="AC333" s="655"/>
      <c r="AD333" s="655"/>
      <c r="AE333" s="30"/>
    </row>
    <row r="334" hidden="1">
      <c r="A334" s="757"/>
      <c r="B334" s="30"/>
      <c r="C334" s="757"/>
      <c r="D334" s="30"/>
      <c r="E334" s="30"/>
      <c r="F334" s="30"/>
      <c r="G334" s="30"/>
      <c r="H334" s="30"/>
      <c r="I334" s="774"/>
      <c r="J334" s="30"/>
      <c r="K334" s="775"/>
      <c r="L334" s="776"/>
      <c r="M334" s="776"/>
      <c r="N334" s="30"/>
      <c r="O334" s="30"/>
      <c r="P334" s="777"/>
      <c r="Q334" s="777"/>
      <c r="R334" s="777"/>
      <c r="S334" s="777"/>
      <c r="T334" s="777"/>
      <c r="U334" s="777"/>
      <c r="V334" s="777"/>
      <c r="W334" s="777"/>
      <c r="X334" s="778"/>
      <c r="Y334" s="779"/>
      <c r="Z334" s="30"/>
      <c r="AA334" s="30"/>
      <c r="AC334" s="655"/>
      <c r="AD334" s="655"/>
      <c r="AE334" s="30"/>
    </row>
    <row r="335" hidden="1">
      <c r="A335" s="757"/>
      <c r="B335" s="30"/>
      <c r="C335" s="757"/>
      <c r="D335" s="30"/>
      <c r="E335" s="30"/>
      <c r="F335" s="30"/>
      <c r="G335" s="30"/>
      <c r="H335" s="30"/>
      <c r="I335" s="774"/>
      <c r="J335" s="30"/>
      <c r="K335" s="775"/>
      <c r="L335" s="776"/>
      <c r="M335" s="776"/>
      <c r="N335" s="30"/>
      <c r="O335" s="30"/>
      <c r="P335" s="777"/>
      <c r="Q335" s="777"/>
      <c r="R335" s="777"/>
      <c r="S335" s="777"/>
      <c r="T335" s="777"/>
      <c r="U335" s="777"/>
      <c r="V335" s="777"/>
      <c r="W335" s="777"/>
      <c r="X335" s="778"/>
      <c r="Y335" s="779"/>
      <c r="Z335" s="30"/>
      <c r="AA335" s="30"/>
      <c r="AC335" s="655"/>
      <c r="AD335" s="655"/>
      <c r="AE335" s="30"/>
    </row>
    <row r="336" hidden="1">
      <c r="A336" s="757"/>
      <c r="B336" s="30"/>
      <c r="C336" s="757"/>
      <c r="D336" s="30"/>
      <c r="E336" s="30"/>
      <c r="F336" s="30"/>
      <c r="G336" s="30"/>
      <c r="H336" s="30"/>
      <c r="I336" s="774"/>
      <c r="J336" s="30"/>
      <c r="K336" s="775"/>
      <c r="L336" s="776"/>
      <c r="M336" s="776"/>
      <c r="N336" s="30"/>
      <c r="O336" s="30"/>
      <c r="P336" s="777"/>
      <c r="Q336" s="777"/>
      <c r="R336" s="777"/>
      <c r="S336" s="777"/>
      <c r="T336" s="777"/>
      <c r="U336" s="777"/>
      <c r="V336" s="777"/>
      <c r="W336" s="777"/>
      <c r="X336" s="778"/>
      <c r="Y336" s="779"/>
      <c r="Z336" s="30"/>
      <c r="AA336" s="30"/>
      <c r="AC336" s="655"/>
      <c r="AD336" s="655"/>
      <c r="AE336" s="30"/>
    </row>
    <row r="337" hidden="1">
      <c r="A337" s="757"/>
      <c r="B337" s="30"/>
      <c r="C337" s="757"/>
      <c r="D337" s="30"/>
      <c r="E337" s="30"/>
      <c r="F337" s="30"/>
      <c r="G337" s="30"/>
      <c r="H337" s="30"/>
      <c r="I337" s="774"/>
      <c r="J337" s="30"/>
      <c r="K337" s="775"/>
      <c r="L337" s="776"/>
      <c r="M337" s="776"/>
      <c r="N337" s="30"/>
      <c r="O337" s="30"/>
      <c r="P337" s="777"/>
      <c r="Q337" s="777"/>
      <c r="R337" s="777"/>
      <c r="S337" s="777"/>
      <c r="T337" s="777"/>
      <c r="U337" s="777"/>
      <c r="V337" s="777"/>
      <c r="W337" s="777"/>
      <c r="X337" s="778"/>
      <c r="Y337" s="779"/>
      <c r="Z337" s="30"/>
      <c r="AA337" s="30"/>
      <c r="AC337" s="655"/>
      <c r="AD337" s="655"/>
      <c r="AE337" s="30"/>
    </row>
    <row r="338" hidden="1">
      <c r="A338" s="757"/>
      <c r="B338" s="30"/>
      <c r="C338" s="757"/>
      <c r="D338" s="30"/>
      <c r="E338" s="30"/>
      <c r="F338" s="30"/>
      <c r="G338" s="30"/>
      <c r="H338" s="30"/>
      <c r="I338" s="774"/>
      <c r="J338" s="30"/>
      <c r="K338" s="775"/>
      <c r="L338" s="776"/>
      <c r="M338" s="776"/>
      <c r="N338" s="30"/>
      <c r="O338" s="30"/>
      <c r="P338" s="777"/>
      <c r="Q338" s="777"/>
      <c r="R338" s="777"/>
      <c r="S338" s="777"/>
      <c r="T338" s="777"/>
      <c r="U338" s="777"/>
      <c r="V338" s="777"/>
      <c r="W338" s="777"/>
      <c r="X338" s="778"/>
      <c r="Y338" s="779"/>
      <c r="Z338" s="30"/>
      <c r="AA338" s="30"/>
      <c r="AC338" s="655"/>
      <c r="AD338" s="655"/>
      <c r="AE338" s="30"/>
    </row>
    <row r="339" hidden="1">
      <c r="A339" s="757"/>
      <c r="B339" s="30"/>
      <c r="C339" s="757"/>
      <c r="D339" s="30"/>
      <c r="E339" s="30"/>
      <c r="F339" s="30"/>
      <c r="G339" s="30"/>
      <c r="H339" s="30"/>
      <c r="I339" s="774"/>
      <c r="J339" s="30"/>
      <c r="K339" s="775"/>
      <c r="L339" s="776"/>
      <c r="M339" s="776"/>
      <c r="N339" s="30"/>
      <c r="O339" s="30"/>
      <c r="P339" s="777"/>
      <c r="Q339" s="777"/>
      <c r="R339" s="777"/>
      <c r="S339" s="777"/>
      <c r="T339" s="777"/>
      <c r="U339" s="777"/>
      <c r="V339" s="777"/>
      <c r="W339" s="777"/>
      <c r="X339" s="778"/>
      <c r="Y339" s="779"/>
      <c r="Z339" s="30"/>
      <c r="AA339" s="30"/>
      <c r="AC339" s="655"/>
      <c r="AD339" s="655"/>
      <c r="AE339" s="30"/>
    </row>
    <row r="340" hidden="1">
      <c r="A340" s="757"/>
      <c r="B340" s="30"/>
      <c r="C340" s="757"/>
      <c r="D340" s="30"/>
      <c r="E340" s="30"/>
      <c r="F340" s="30"/>
      <c r="G340" s="30"/>
      <c r="H340" s="30"/>
      <c r="I340" s="774"/>
      <c r="J340" s="30"/>
      <c r="K340" s="775"/>
      <c r="L340" s="776"/>
      <c r="M340" s="776"/>
      <c r="N340" s="30"/>
      <c r="O340" s="30"/>
      <c r="P340" s="777"/>
      <c r="Q340" s="777"/>
      <c r="R340" s="777"/>
      <c r="S340" s="777"/>
      <c r="T340" s="777"/>
      <c r="U340" s="777"/>
      <c r="V340" s="777"/>
      <c r="W340" s="777"/>
      <c r="X340" s="778"/>
      <c r="Y340" s="779"/>
      <c r="Z340" s="30"/>
      <c r="AA340" s="30"/>
      <c r="AC340" s="655"/>
      <c r="AD340" s="655"/>
      <c r="AE340" s="30"/>
    </row>
    <row r="341" hidden="1">
      <c r="A341" s="757"/>
      <c r="B341" s="30"/>
      <c r="C341" s="757"/>
      <c r="D341" s="30"/>
      <c r="E341" s="30"/>
      <c r="F341" s="30"/>
      <c r="G341" s="30"/>
      <c r="H341" s="30"/>
      <c r="I341" s="774"/>
      <c r="J341" s="30"/>
      <c r="K341" s="775"/>
      <c r="L341" s="776"/>
      <c r="M341" s="776"/>
      <c r="N341" s="30"/>
      <c r="O341" s="30"/>
      <c r="P341" s="777"/>
      <c r="Q341" s="777"/>
      <c r="R341" s="777"/>
      <c r="S341" s="777"/>
      <c r="T341" s="777"/>
      <c r="U341" s="777"/>
      <c r="V341" s="777"/>
      <c r="W341" s="777"/>
      <c r="X341" s="778"/>
      <c r="Y341" s="779"/>
      <c r="Z341" s="30"/>
      <c r="AA341" s="30"/>
      <c r="AC341" s="655"/>
      <c r="AD341" s="655"/>
      <c r="AE341" s="30"/>
    </row>
    <row r="342" hidden="1">
      <c r="A342" s="757"/>
      <c r="B342" s="30"/>
      <c r="C342" s="757"/>
      <c r="D342" s="30"/>
      <c r="E342" s="30"/>
      <c r="F342" s="30"/>
      <c r="G342" s="30"/>
      <c r="H342" s="30"/>
      <c r="I342" s="774"/>
      <c r="J342" s="30"/>
      <c r="K342" s="775"/>
      <c r="L342" s="776"/>
      <c r="M342" s="776"/>
      <c r="N342" s="30"/>
      <c r="O342" s="30"/>
      <c r="P342" s="777"/>
      <c r="Q342" s="777"/>
      <c r="R342" s="777"/>
      <c r="S342" s="777"/>
      <c r="T342" s="777"/>
      <c r="U342" s="777"/>
      <c r="V342" s="777"/>
      <c r="W342" s="777"/>
      <c r="X342" s="778"/>
      <c r="Y342" s="779"/>
      <c r="Z342" s="30"/>
      <c r="AA342" s="30"/>
      <c r="AC342" s="655"/>
      <c r="AD342" s="655"/>
      <c r="AE342" s="30"/>
    </row>
    <row r="343" hidden="1">
      <c r="A343" s="757"/>
      <c r="B343" s="30"/>
      <c r="C343" s="757"/>
      <c r="D343" s="30"/>
      <c r="E343" s="30"/>
      <c r="F343" s="30"/>
      <c r="G343" s="30"/>
      <c r="H343" s="30"/>
      <c r="I343" s="774"/>
      <c r="J343" s="30"/>
      <c r="K343" s="775"/>
      <c r="L343" s="776"/>
      <c r="M343" s="776"/>
      <c r="N343" s="30"/>
      <c r="O343" s="30"/>
      <c r="P343" s="777"/>
      <c r="Q343" s="777"/>
      <c r="R343" s="777"/>
      <c r="S343" s="777"/>
      <c r="T343" s="777"/>
      <c r="U343" s="777"/>
      <c r="V343" s="777"/>
      <c r="W343" s="777"/>
      <c r="X343" s="778"/>
      <c r="Y343" s="779"/>
      <c r="Z343" s="30"/>
      <c r="AA343" s="30"/>
      <c r="AC343" s="655"/>
      <c r="AD343" s="655"/>
      <c r="AE343" s="30"/>
    </row>
    <row r="344" hidden="1">
      <c r="A344" s="757"/>
      <c r="B344" s="30"/>
      <c r="C344" s="757"/>
      <c r="D344" s="30"/>
      <c r="E344" s="30"/>
      <c r="F344" s="30"/>
      <c r="G344" s="30"/>
      <c r="H344" s="30"/>
      <c r="I344" s="774"/>
      <c r="J344" s="30"/>
      <c r="K344" s="775"/>
      <c r="L344" s="776"/>
      <c r="M344" s="776"/>
      <c r="N344" s="30"/>
      <c r="O344" s="30"/>
      <c r="P344" s="777"/>
      <c r="Q344" s="777"/>
      <c r="R344" s="777"/>
      <c r="S344" s="777"/>
      <c r="T344" s="777"/>
      <c r="U344" s="777"/>
      <c r="V344" s="777"/>
      <c r="W344" s="777"/>
      <c r="X344" s="778"/>
      <c r="Y344" s="779"/>
      <c r="Z344" s="30"/>
      <c r="AA344" s="30"/>
      <c r="AC344" s="655"/>
      <c r="AD344" s="655"/>
      <c r="AE344" s="30"/>
    </row>
    <row r="345" hidden="1">
      <c r="A345" s="757"/>
      <c r="B345" s="30"/>
      <c r="C345" s="757"/>
      <c r="D345" s="30"/>
      <c r="E345" s="30"/>
      <c r="F345" s="30"/>
      <c r="G345" s="30"/>
      <c r="H345" s="30"/>
      <c r="I345" s="774"/>
      <c r="J345" s="30"/>
      <c r="K345" s="775"/>
      <c r="L345" s="776"/>
      <c r="M345" s="776"/>
      <c r="N345" s="30"/>
      <c r="O345" s="30"/>
      <c r="P345" s="777"/>
      <c r="Q345" s="777"/>
      <c r="R345" s="777"/>
      <c r="S345" s="777"/>
      <c r="T345" s="777"/>
      <c r="U345" s="777"/>
      <c r="V345" s="777"/>
      <c r="W345" s="777"/>
      <c r="X345" s="778"/>
      <c r="Y345" s="779"/>
      <c r="Z345" s="30"/>
      <c r="AA345" s="30"/>
      <c r="AC345" s="655"/>
      <c r="AD345" s="655"/>
      <c r="AE345" s="30"/>
    </row>
    <row r="346" hidden="1">
      <c r="A346" s="757"/>
      <c r="B346" s="30"/>
      <c r="C346" s="757"/>
      <c r="D346" s="30"/>
      <c r="E346" s="30"/>
      <c r="F346" s="30"/>
      <c r="G346" s="30"/>
      <c r="H346" s="30"/>
      <c r="I346" s="774"/>
      <c r="J346" s="30"/>
      <c r="K346" s="775"/>
      <c r="L346" s="776"/>
      <c r="M346" s="776"/>
      <c r="N346" s="30"/>
      <c r="O346" s="30"/>
      <c r="P346" s="777"/>
      <c r="Q346" s="777"/>
      <c r="R346" s="777"/>
      <c r="S346" s="777"/>
      <c r="T346" s="777"/>
      <c r="U346" s="777"/>
      <c r="V346" s="777"/>
      <c r="W346" s="777"/>
      <c r="X346" s="778"/>
      <c r="Y346" s="779"/>
      <c r="Z346" s="30"/>
      <c r="AA346" s="30"/>
      <c r="AC346" s="655"/>
      <c r="AD346" s="655"/>
      <c r="AE346" s="30"/>
    </row>
    <row r="347" hidden="1">
      <c r="A347" s="757"/>
      <c r="B347" s="30"/>
      <c r="C347" s="757"/>
      <c r="D347" s="30"/>
      <c r="E347" s="30"/>
      <c r="F347" s="30"/>
      <c r="G347" s="30"/>
      <c r="H347" s="30"/>
      <c r="I347" s="774"/>
      <c r="J347" s="30"/>
      <c r="K347" s="775"/>
      <c r="L347" s="776"/>
      <c r="M347" s="776"/>
      <c r="N347" s="30"/>
      <c r="O347" s="30"/>
      <c r="P347" s="777"/>
      <c r="Q347" s="777"/>
      <c r="R347" s="777"/>
      <c r="S347" s="777"/>
      <c r="T347" s="777"/>
      <c r="U347" s="777"/>
      <c r="V347" s="777"/>
      <c r="W347" s="777"/>
      <c r="X347" s="778"/>
      <c r="Y347" s="779"/>
      <c r="Z347" s="30"/>
      <c r="AA347" s="30"/>
      <c r="AC347" s="655"/>
      <c r="AD347" s="655"/>
      <c r="AE347" s="30"/>
    </row>
    <row r="348" hidden="1">
      <c r="A348" s="757"/>
      <c r="B348" s="30"/>
      <c r="C348" s="757"/>
      <c r="D348" s="30"/>
      <c r="E348" s="30"/>
      <c r="F348" s="30"/>
      <c r="G348" s="30"/>
      <c r="H348" s="30"/>
      <c r="I348" s="774"/>
      <c r="J348" s="30"/>
      <c r="K348" s="775"/>
      <c r="L348" s="776"/>
      <c r="M348" s="776"/>
      <c r="N348" s="30"/>
      <c r="O348" s="30"/>
      <c r="P348" s="777"/>
      <c r="Q348" s="777"/>
      <c r="R348" s="777"/>
      <c r="S348" s="777"/>
      <c r="T348" s="777"/>
      <c r="U348" s="777"/>
      <c r="V348" s="777"/>
      <c r="W348" s="777"/>
      <c r="X348" s="778"/>
      <c r="Y348" s="779"/>
      <c r="Z348" s="30"/>
      <c r="AA348" s="30"/>
      <c r="AC348" s="655"/>
      <c r="AD348" s="655"/>
      <c r="AE348" s="30"/>
    </row>
    <row r="349" hidden="1">
      <c r="A349" s="757"/>
      <c r="B349" s="30"/>
      <c r="C349" s="757"/>
      <c r="D349" s="30"/>
      <c r="E349" s="30"/>
      <c r="F349" s="30"/>
      <c r="G349" s="30"/>
      <c r="H349" s="30"/>
      <c r="I349" s="774"/>
      <c r="J349" s="30"/>
      <c r="K349" s="775"/>
      <c r="L349" s="776"/>
      <c r="M349" s="776"/>
      <c r="N349" s="30"/>
      <c r="O349" s="30"/>
      <c r="P349" s="777"/>
      <c r="Q349" s="777"/>
      <c r="R349" s="777"/>
      <c r="S349" s="777"/>
      <c r="T349" s="777"/>
      <c r="U349" s="777"/>
      <c r="V349" s="777"/>
      <c r="W349" s="777"/>
      <c r="X349" s="778"/>
      <c r="Y349" s="779"/>
      <c r="Z349" s="30"/>
      <c r="AA349" s="30"/>
      <c r="AC349" s="655"/>
      <c r="AD349" s="655"/>
      <c r="AE349" s="30"/>
    </row>
    <row r="350" hidden="1">
      <c r="A350" s="757"/>
      <c r="B350" s="30"/>
      <c r="C350" s="757"/>
      <c r="D350" s="30"/>
      <c r="E350" s="30"/>
      <c r="F350" s="30"/>
      <c r="G350" s="30"/>
      <c r="H350" s="30"/>
      <c r="I350" s="774"/>
      <c r="J350" s="30"/>
      <c r="K350" s="775"/>
      <c r="L350" s="776"/>
      <c r="M350" s="776"/>
      <c r="N350" s="30"/>
      <c r="O350" s="30"/>
      <c r="P350" s="777"/>
      <c r="Q350" s="777"/>
      <c r="R350" s="777"/>
      <c r="S350" s="777"/>
      <c r="T350" s="777"/>
      <c r="U350" s="777"/>
      <c r="V350" s="777"/>
      <c r="W350" s="777"/>
      <c r="X350" s="778"/>
      <c r="Y350" s="779"/>
      <c r="Z350" s="30"/>
      <c r="AA350" s="30"/>
      <c r="AC350" s="655"/>
      <c r="AD350" s="655"/>
      <c r="AE350" s="30"/>
    </row>
    <row r="351" hidden="1">
      <c r="A351" s="757"/>
      <c r="B351" s="30"/>
      <c r="C351" s="757"/>
      <c r="D351" s="30"/>
      <c r="E351" s="30"/>
      <c r="F351" s="30"/>
      <c r="G351" s="30"/>
      <c r="H351" s="30"/>
      <c r="I351" s="774"/>
      <c r="J351" s="30"/>
      <c r="K351" s="775"/>
      <c r="L351" s="776"/>
      <c r="M351" s="776"/>
      <c r="N351" s="30"/>
      <c r="O351" s="30"/>
      <c r="P351" s="777"/>
      <c r="Q351" s="777"/>
      <c r="R351" s="777"/>
      <c r="S351" s="777"/>
      <c r="T351" s="777"/>
      <c r="U351" s="777"/>
      <c r="V351" s="777"/>
      <c r="W351" s="777"/>
      <c r="X351" s="778"/>
      <c r="Y351" s="779"/>
      <c r="Z351" s="30"/>
      <c r="AA351" s="30"/>
      <c r="AC351" s="655"/>
      <c r="AD351" s="655"/>
      <c r="AE351" s="30"/>
    </row>
    <row r="352" hidden="1">
      <c r="A352" s="757"/>
      <c r="B352" s="30"/>
      <c r="C352" s="757"/>
      <c r="D352" s="30"/>
      <c r="E352" s="30"/>
      <c r="F352" s="30"/>
      <c r="G352" s="30"/>
      <c r="H352" s="30"/>
      <c r="I352" s="774"/>
      <c r="J352" s="30"/>
      <c r="K352" s="775"/>
      <c r="L352" s="776"/>
      <c r="M352" s="776"/>
      <c r="N352" s="30"/>
      <c r="O352" s="30"/>
      <c r="P352" s="777"/>
      <c r="Q352" s="777"/>
      <c r="R352" s="777"/>
      <c r="S352" s="777"/>
      <c r="T352" s="777"/>
      <c r="U352" s="777"/>
      <c r="V352" s="777"/>
      <c r="W352" s="777"/>
      <c r="X352" s="778"/>
      <c r="Y352" s="779"/>
      <c r="Z352" s="30"/>
      <c r="AA352" s="30"/>
      <c r="AC352" s="655"/>
      <c r="AD352" s="655"/>
      <c r="AE352" s="30"/>
    </row>
    <row r="353" hidden="1">
      <c r="A353" s="757"/>
      <c r="B353" s="30"/>
      <c r="C353" s="757"/>
      <c r="D353" s="30"/>
      <c r="E353" s="30"/>
      <c r="F353" s="30"/>
      <c r="G353" s="30"/>
      <c r="H353" s="30"/>
      <c r="I353" s="774"/>
      <c r="J353" s="30"/>
      <c r="K353" s="775"/>
      <c r="L353" s="776"/>
      <c r="M353" s="776"/>
      <c r="N353" s="30"/>
      <c r="O353" s="30"/>
      <c r="P353" s="777"/>
      <c r="Q353" s="777"/>
      <c r="R353" s="777"/>
      <c r="S353" s="777"/>
      <c r="T353" s="777"/>
      <c r="U353" s="777"/>
      <c r="V353" s="777"/>
      <c r="W353" s="777"/>
      <c r="X353" s="778"/>
      <c r="Y353" s="779"/>
      <c r="Z353" s="30"/>
      <c r="AA353" s="30"/>
      <c r="AC353" s="655"/>
      <c r="AD353" s="655"/>
      <c r="AE353" s="30"/>
    </row>
    <row r="354" hidden="1">
      <c r="A354" s="757"/>
      <c r="B354" s="30"/>
      <c r="C354" s="757"/>
      <c r="D354" s="30"/>
      <c r="E354" s="30"/>
      <c r="F354" s="30"/>
      <c r="G354" s="30"/>
      <c r="H354" s="30"/>
      <c r="I354" s="774"/>
      <c r="J354" s="30"/>
      <c r="K354" s="775"/>
      <c r="L354" s="776"/>
      <c r="M354" s="776"/>
      <c r="N354" s="30"/>
      <c r="O354" s="30"/>
      <c r="P354" s="777"/>
      <c r="Q354" s="777"/>
      <c r="R354" s="777"/>
      <c r="S354" s="777"/>
      <c r="T354" s="777"/>
      <c r="U354" s="777"/>
      <c r="V354" s="777"/>
      <c r="W354" s="777"/>
      <c r="X354" s="778"/>
      <c r="Y354" s="779"/>
      <c r="Z354" s="30"/>
      <c r="AA354" s="30"/>
      <c r="AC354" s="655"/>
      <c r="AD354" s="655"/>
      <c r="AE354" s="30"/>
    </row>
    <row r="355" hidden="1">
      <c r="A355" s="757"/>
      <c r="B355" s="30"/>
      <c r="C355" s="757"/>
      <c r="D355" s="30"/>
      <c r="E355" s="30"/>
      <c r="F355" s="30"/>
      <c r="G355" s="30"/>
      <c r="H355" s="30"/>
      <c r="I355" s="774"/>
      <c r="J355" s="30"/>
      <c r="K355" s="775"/>
      <c r="L355" s="776"/>
      <c r="M355" s="776"/>
      <c r="N355" s="30"/>
      <c r="O355" s="30"/>
      <c r="P355" s="777"/>
      <c r="Q355" s="777"/>
      <c r="R355" s="777"/>
      <c r="S355" s="777"/>
      <c r="T355" s="777"/>
      <c r="U355" s="777"/>
      <c r="V355" s="777"/>
      <c r="W355" s="777"/>
      <c r="X355" s="778"/>
      <c r="Y355" s="779"/>
      <c r="Z355" s="30"/>
      <c r="AA355" s="30"/>
      <c r="AC355" s="655"/>
      <c r="AD355" s="655"/>
      <c r="AE355" s="30"/>
    </row>
    <row r="356" hidden="1">
      <c r="A356" s="757"/>
      <c r="B356" s="30"/>
      <c r="C356" s="757"/>
      <c r="D356" s="30"/>
      <c r="E356" s="30"/>
      <c r="F356" s="30"/>
      <c r="G356" s="30"/>
      <c r="H356" s="30"/>
      <c r="I356" s="774"/>
      <c r="J356" s="30"/>
      <c r="K356" s="775"/>
      <c r="L356" s="776"/>
      <c r="M356" s="776"/>
      <c r="N356" s="30"/>
      <c r="O356" s="30"/>
      <c r="P356" s="777"/>
      <c r="Q356" s="777"/>
      <c r="R356" s="777"/>
      <c r="S356" s="777"/>
      <c r="T356" s="777"/>
      <c r="U356" s="777"/>
      <c r="V356" s="777"/>
      <c r="W356" s="777"/>
      <c r="X356" s="778"/>
      <c r="Y356" s="779"/>
      <c r="Z356" s="30"/>
      <c r="AA356" s="30"/>
      <c r="AC356" s="655"/>
      <c r="AD356" s="655"/>
      <c r="AE356" s="30"/>
    </row>
    <row r="357" hidden="1">
      <c r="A357" s="757"/>
      <c r="B357" s="30"/>
      <c r="C357" s="757"/>
      <c r="D357" s="30"/>
      <c r="E357" s="30"/>
      <c r="F357" s="30"/>
      <c r="G357" s="30"/>
      <c r="H357" s="30"/>
      <c r="I357" s="774"/>
      <c r="J357" s="30"/>
      <c r="K357" s="775"/>
      <c r="L357" s="776"/>
      <c r="M357" s="776"/>
      <c r="N357" s="30"/>
      <c r="O357" s="30"/>
      <c r="P357" s="777"/>
      <c r="Q357" s="777"/>
      <c r="R357" s="777"/>
      <c r="S357" s="777"/>
      <c r="T357" s="777"/>
      <c r="U357" s="777"/>
      <c r="V357" s="777"/>
      <c r="W357" s="777"/>
      <c r="X357" s="778"/>
      <c r="Y357" s="779"/>
      <c r="Z357" s="30"/>
      <c r="AA357" s="30"/>
      <c r="AC357" s="655"/>
      <c r="AD357" s="655"/>
      <c r="AE357" s="30"/>
    </row>
    <row r="358" hidden="1">
      <c r="A358" s="757"/>
      <c r="B358" s="30"/>
      <c r="C358" s="757"/>
      <c r="D358" s="30"/>
      <c r="E358" s="30"/>
      <c r="F358" s="30"/>
      <c r="G358" s="30"/>
      <c r="H358" s="30"/>
      <c r="I358" s="774"/>
      <c r="J358" s="30"/>
      <c r="K358" s="775"/>
      <c r="L358" s="776"/>
      <c r="M358" s="776"/>
      <c r="N358" s="30"/>
      <c r="O358" s="30"/>
      <c r="P358" s="777"/>
      <c r="Q358" s="777"/>
      <c r="R358" s="777"/>
      <c r="S358" s="777"/>
      <c r="T358" s="777"/>
      <c r="U358" s="777"/>
      <c r="V358" s="777"/>
      <c r="W358" s="777"/>
      <c r="X358" s="778"/>
      <c r="Y358" s="779"/>
      <c r="Z358" s="30"/>
      <c r="AA358" s="30"/>
      <c r="AC358" s="655"/>
      <c r="AD358" s="655"/>
      <c r="AE358" s="30"/>
    </row>
    <row r="359" hidden="1">
      <c r="A359" s="757"/>
      <c r="B359" s="30"/>
      <c r="C359" s="757"/>
      <c r="D359" s="30"/>
      <c r="E359" s="30"/>
      <c r="F359" s="30"/>
      <c r="G359" s="30"/>
      <c r="H359" s="30"/>
      <c r="I359" s="774"/>
      <c r="J359" s="30"/>
      <c r="K359" s="775"/>
      <c r="L359" s="776"/>
      <c r="M359" s="776"/>
      <c r="N359" s="30"/>
      <c r="O359" s="30"/>
      <c r="P359" s="777"/>
      <c r="Q359" s="777"/>
      <c r="R359" s="777"/>
      <c r="S359" s="777"/>
      <c r="T359" s="777"/>
      <c r="U359" s="777"/>
      <c r="V359" s="777"/>
      <c r="W359" s="777"/>
      <c r="X359" s="778"/>
      <c r="Y359" s="779"/>
      <c r="Z359" s="30"/>
      <c r="AA359" s="30"/>
      <c r="AC359" s="655"/>
      <c r="AD359" s="655"/>
      <c r="AE359" s="30"/>
    </row>
    <row r="360" hidden="1">
      <c r="A360" s="757"/>
      <c r="B360" s="30"/>
      <c r="C360" s="757"/>
      <c r="D360" s="30"/>
      <c r="E360" s="30"/>
      <c r="F360" s="30"/>
      <c r="G360" s="30"/>
      <c r="H360" s="30"/>
      <c r="I360" s="774"/>
      <c r="J360" s="30"/>
      <c r="K360" s="775"/>
      <c r="L360" s="776"/>
      <c r="M360" s="776"/>
      <c r="N360" s="30"/>
      <c r="O360" s="30"/>
      <c r="P360" s="777"/>
      <c r="Q360" s="777"/>
      <c r="R360" s="777"/>
      <c r="S360" s="777"/>
      <c r="T360" s="777"/>
      <c r="U360" s="777"/>
      <c r="V360" s="777"/>
      <c r="W360" s="777"/>
      <c r="X360" s="778"/>
      <c r="Y360" s="779"/>
      <c r="Z360" s="30"/>
      <c r="AA360" s="30"/>
      <c r="AC360" s="655"/>
      <c r="AD360" s="655"/>
      <c r="AE360" s="30"/>
    </row>
    <row r="361" hidden="1">
      <c r="A361" s="757"/>
      <c r="B361" s="30"/>
      <c r="C361" s="757"/>
      <c r="D361" s="30"/>
      <c r="E361" s="30"/>
      <c r="F361" s="30"/>
      <c r="G361" s="30"/>
      <c r="H361" s="30"/>
      <c r="I361" s="774"/>
      <c r="J361" s="30"/>
      <c r="K361" s="775"/>
      <c r="L361" s="776"/>
      <c r="M361" s="776"/>
      <c r="N361" s="30"/>
      <c r="O361" s="30"/>
      <c r="P361" s="777"/>
      <c r="Q361" s="777"/>
      <c r="R361" s="777"/>
      <c r="S361" s="777"/>
      <c r="T361" s="777"/>
      <c r="U361" s="777"/>
      <c r="V361" s="777"/>
      <c r="W361" s="777"/>
      <c r="X361" s="778"/>
      <c r="Y361" s="779"/>
      <c r="Z361" s="30"/>
      <c r="AA361" s="30"/>
      <c r="AC361" s="655"/>
      <c r="AD361" s="655"/>
      <c r="AE361" s="30"/>
    </row>
    <row r="362" hidden="1">
      <c r="A362" s="757"/>
      <c r="B362" s="30"/>
      <c r="C362" s="757"/>
      <c r="D362" s="30"/>
      <c r="E362" s="30"/>
      <c r="F362" s="30"/>
      <c r="G362" s="30"/>
      <c r="H362" s="30"/>
      <c r="I362" s="774"/>
      <c r="J362" s="30"/>
      <c r="K362" s="775"/>
      <c r="L362" s="776"/>
      <c r="M362" s="776"/>
      <c r="N362" s="30"/>
      <c r="O362" s="30"/>
      <c r="P362" s="777"/>
      <c r="Q362" s="777"/>
      <c r="R362" s="777"/>
      <c r="S362" s="777"/>
      <c r="T362" s="777"/>
      <c r="U362" s="777"/>
      <c r="V362" s="777"/>
      <c r="W362" s="777"/>
      <c r="X362" s="778"/>
      <c r="Y362" s="779"/>
      <c r="Z362" s="30"/>
      <c r="AA362" s="30"/>
      <c r="AC362" s="655"/>
      <c r="AD362" s="655"/>
      <c r="AE362" s="30"/>
    </row>
    <row r="363" hidden="1">
      <c r="A363" s="757"/>
      <c r="B363" s="30"/>
      <c r="C363" s="757"/>
      <c r="D363" s="30"/>
      <c r="E363" s="30"/>
      <c r="F363" s="30"/>
      <c r="G363" s="30"/>
      <c r="H363" s="30"/>
      <c r="I363" s="774"/>
      <c r="J363" s="30"/>
      <c r="K363" s="775"/>
      <c r="L363" s="776"/>
      <c r="M363" s="776"/>
      <c r="N363" s="30"/>
      <c r="O363" s="30"/>
      <c r="P363" s="777"/>
      <c r="Q363" s="777"/>
      <c r="R363" s="777"/>
      <c r="S363" s="777"/>
      <c r="T363" s="777"/>
      <c r="U363" s="777"/>
      <c r="V363" s="777"/>
      <c r="W363" s="777"/>
      <c r="X363" s="778"/>
      <c r="Y363" s="779"/>
      <c r="Z363" s="30"/>
      <c r="AA363" s="30"/>
      <c r="AC363" s="655"/>
      <c r="AD363" s="655"/>
      <c r="AE363" s="30"/>
    </row>
    <row r="364" hidden="1">
      <c r="A364" s="757"/>
      <c r="B364" s="30"/>
      <c r="C364" s="757"/>
      <c r="D364" s="30"/>
      <c r="E364" s="30"/>
      <c r="F364" s="30"/>
      <c r="G364" s="30"/>
      <c r="H364" s="30"/>
      <c r="I364" s="774"/>
      <c r="J364" s="30"/>
      <c r="K364" s="775"/>
      <c r="L364" s="776"/>
      <c r="M364" s="776"/>
      <c r="N364" s="30"/>
      <c r="O364" s="30"/>
      <c r="P364" s="777"/>
      <c r="Q364" s="777"/>
      <c r="R364" s="777"/>
      <c r="S364" s="777"/>
      <c r="T364" s="777"/>
      <c r="U364" s="777"/>
      <c r="V364" s="777"/>
      <c r="W364" s="777"/>
      <c r="X364" s="778"/>
      <c r="Y364" s="779"/>
      <c r="Z364" s="30"/>
      <c r="AA364" s="30"/>
      <c r="AC364" s="655"/>
      <c r="AD364" s="655"/>
      <c r="AE364" s="30"/>
    </row>
    <row r="365" hidden="1">
      <c r="A365" s="757"/>
      <c r="B365" s="30"/>
      <c r="C365" s="757"/>
      <c r="D365" s="30"/>
      <c r="E365" s="30"/>
      <c r="F365" s="30"/>
      <c r="G365" s="30"/>
      <c r="H365" s="30"/>
      <c r="I365" s="774"/>
      <c r="J365" s="30"/>
      <c r="K365" s="775"/>
      <c r="L365" s="776"/>
      <c r="M365" s="776"/>
      <c r="N365" s="30"/>
      <c r="O365" s="30"/>
      <c r="P365" s="777"/>
      <c r="Q365" s="777"/>
      <c r="R365" s="777"/>
      <c r="S365" s="777"/>
      <c r="T365" s="777"/>
      <c r="U365" s="777"/>
      <c r="V365" s="777"/>
      <c r="W365" s="777"/>
      <c r="X365" s="778"/>
      <c r="Y365" s="779"/>
      <c r="Z365" s="30"/>
      <c r="AA365" s="30"/>
      <c r="AC365" s="655"/>
      <c r="AD365" s="655"/>
      <c r="AE365" s="30"/>
    </row>
    <row r="366" hidden="1">
      <c r="A366" s="757"/>
      <c r="B366" s="30"/>
      <c r="C366" s="757"/>
      <c r="D366" s="30"/>
      <c r="E366" s="30"/>
      <c r="F366" s="30"/>
      <c r="G366" s="30"/>
      <c r="H366" s="30"/>
      <c r="I366" s="774"/>
      <c r="J366" s="30"/>
      <c r="K366" s="775"/>
      <c r="L366" s="776"/>
      <c r="M366" s="776"/>
      <c r="N366" s="30"/>
      <c r="O366" s="30"/>
      <c r="P366" s="777"/>
      <c r="Q366" s="777"/>
      <c r="R366" s="777"/>
      <c r="S366" s="777"/>
      <c r="T366" s="777"/>
      <c r="U366" s="777"/>
      <c r="V366" s="777"/>
      <c r="W366" s="777"/>
      <c r="X366" s="778"/>
      <c r="Y366" s="779"/>
      <c r="Z366" s="30"/>
      <c r="AA366" s="30"/>
      <c r="AC366" s="655"/>
      <c r="AD366" s="655"/>
      <c r="AE366" s="30"/>
    </row>
    <row r="367" hidden="1">
      <c r="A367" s="757"/>
      <c r="B367" s="30"/>
      <c r="C367" s="757"/>
      <c r="D367" s="30"/>
      <c r="E367" s="30"/>
      <c r="F367" s="30"/>
      <c r="G367" s="30"/>
      <c r="H367" s="30"/>
      <c r="I367" s="774"/>
      <c r="J367" s="30"/>
      <c r="K367" s="775"/>
      <c r="L367" s="776"/>
      <c r="M367" s="776"/>
      <c r="N367" s="30"/>
      <c r="O367" s="30"/>
      <c r="P367" s="777"/>
      <c r="Q367" s="777"/>
      <c r="R367" s="777"/>
      <c r="S367" s="777"/>
      <c r="T367" s="777"/>
      <c r="U367" s="777"/>
      <c r="V367" s="777"/>
      <c r="W367" s="777"/>
      <c r="X367" s="778"/>
      <c r="Y367" s="779"/>
      <c r="Z367" s="30"/>
      <c r="AA367" s="30"/>
      <c r="AC367" s="655"/>
      <c r="AD367" s="655"/>
      <c r="AE367" s="30"/>
    </row>
    <row r="368" hidden="1">
      <c r="A368" s="757"/>
      <c r="B368" s="30"/>
      <c r="C368" s="757"/>
      <c r="D368" s="30"/>
      <c r="E368" s="30"/>
      <c r="F368" s="30"/>
      <c r="G368" s="30"/>
      <c r="H368" s="30"/>
      <c r="I368" s="774"/>
      <c r="J368" s="30"/>
      <c r="K368" s="775"/>
      <c r="L368" s="776"/>
      <c r="M368" s="776"/>
      <c r="N368" s="30"/>
      <c r="O368" s="30"/>
      <c r="P368" s="777"/>
      <c r="Q368" s="777"/>
      <c r="R368" s="777"/>
      <c r="S368" s="777"/>
      <c r="T368" s="777"/>
      <c r="U368" s="777"/>
      <c r="V368" s="777"/>
      <c r="W368" s="777"/>
      <c r="X368" s="778"/>
      <c r="Y368" s="779"/>
      <c r="Z368" s="30"/>
      <c r="AA368" s="30"/>
      <c r="AC368" s="655"/>
      <c r="AD368" s="655"/>
      <c r="AE368" s="30"/>
    </row>
    <row r="369" hidden="1">
      <c r="A369" s="757"/>
      <c r="B369" s="30"/>
      <c r="C369" s="757"/>
      <c r="D369" s="30"/>
      <c r="E369" s="30"/>
      <c r="F369" s="30"/>
      <c r="G369" s="30"/>
      <c r="H369" s="30"/>
      <c r="I369" s="774"/>
      <c r="J369" s="30"/>
      <c r="K369" s="775"/>
      <c r="L369" s="776"/>
      <c r="M369" s="776"/>
      <c r="N369" s="30"/>
      <c r="O369" s="30"/>
      <c r="P369" s="777"/>
      <c r="Q369" s="777"/>
      <c r="R369" s="777"/>
      <c r="S369" s="777"/>
      <c r="T369" s="777"/>
      <c r="U369" s="777"/>
      <c r="V369" s="777"/>
      <c r="W369" s="777"/>
      <c r="X369" s="778"/>
      <c r="Y369" s="779"/>
      <c r="Z369" s="30"/>
      <c r="AA369" s="30"/>
      <c r="AC369" s="655"/>
      <c r="AD369" s="655"/>
      <c r="AE369" s="30"/>
    </row>
    <row r="370" hidden="1">
      <c r="A370" s="757"/>
      <c r="B370" s="30"/>
      <c r="C370" s="757"/>
      <c r="D370" s="30"/>
      <c r="E370" s="30"/>
      <c r="F370" s="30"/>
      <c r="G370" s="30"/>
      <c r="H370" s="30"/>
      <c r="I370" s="774"/>
      <c r="J370" s="30"/>
      <c r="K370" s="775"/>
      <c r="L370" s="776"/>
      <c r="M370" s="776"/>
      <c r="N370" s="30"/>
      <c r="O370" s="30"/>
      <c r="P370" s="777"/>
      <c r="Q370" s="777"/>
      <c r="R370" s="777"/>
      <c r="S370" s="777"/>
      <c r="T370" s="777"/>
      <c r="U370" s="777"/>
      <c r="V370" s="777"/>
      <c r="W370" s="777"/>
      <c r="X370" s="778"/>
      <c r="Y370" s="779"/>
      <c r="Z370" s="30"/>
      <c r="AA370" s="30"/>
      <c r="AC370" s="655"/>
      <c r="AD370" s="655"/>
      <c r="AE370" s="30"/>
    </row>
    <row r="371" hidden="1">
      <c r="A371" s="757"/>
      <c r="B371" s="30"/>
      <c r="C371" s="757"/>
      <c r="D371" s="30"/>
      <c r="E371" s="30"/>
      <c r="F371" s="30"/>
      <c r="G371" s="30"/>
      <c r="H371" s="30"/>
      <c r="I371" s="774"/>
      <c r="J371" s="30"/>
      <c r="K371" s="775"/>
      <c r="L371" s="776"/>
      <c r="M371" s="776"/>
      <c r="N371" s="30"/>
      <c r="O371" s="30"/>
      <c r="P371" s="777"/>
      <c r="Q371" s="777"/>
      <c r="R371" s="777"/>
      <c r="S371" s="777"/>
      <c r="T371" s="777"/>
      <c r="U371" s="777"/>
      <c r="V371" s="777"/>
      <c r="W371" s="777"/>
      <c r="X371" s="778"/>
      <c r="Y371" s="779"/>
      <c r="Z371" s="30"/>
      <c r="AA371" s="30"/>
      <c r="AC371" s="655"/>
      <c r="AD371" s="655"/>
      <c r="AE371" s="30"/>
    </row>
    <row r="372" hidden="1">
      <c r="A372" s="757"/>
      <c r="B372" s="30"/>
      <c r="C372" s="757"/>
      <c r="D372" s="30"/>
      <c r="E372" s="30"/>
      <c r="F372" s="30"/>
      <c r="G372" s="30"/>
      <c r="H372" s="30"/>
      <c r="I372" s="774"/>
      <c r="J372" s="30"/>
      <c r="K372" s="775"/>
      <c r="L372" s="776"/>
      <c r="M372" s="776"/>
      <c r="N372" s="30"/>
      <c r="O372" s="30"/>
      <c r="P372" s="777"/>
      <c r="Q372" s="777"/>
      <c r="R372" s="777"/>
      <c r="S372" s="777"/>
      <c r="T372" s="777"/>
      <c r="U372" s="777"/>
      <c r="V372" s="777"/>
      <c r="W372" s="777"/>
      <c r="X372" s="778"/>
      <c r="Y372" s="779"/>
      <c r="Z372" s="30"/>
      <c r="AA372" s="30"/>
      <c r="AC372" s="655"/>
      <c r="AD372" s="655"/>
      <c r="AE372" s="30"/>
    </row>
    <row r="373" hidden="1">
      <c r="A373" s="757"/>
      <c r="B373" s="30"/>
      <c r="C373" s="757"/>
      <c r="D373" s="30"/>
      <c r="E373" s="30"/>
      <c r="F373" s="30"/>
      <c r="G373" s="30"/>
      <c r="H373" s="30"/>
      <c r="I373" s="774"/>
      <c r="J373" s="30"/>
      <c r="K373" s="775"/>
      <c r="L373" s="776"/>
      <c r="M373" s="776"/>
      <c r="N373" s="30"/>
      <c r="O373" s="30"/>
      <c r="P373" s="777"/>
      <c r="Q373" s="777"/>
      <c r="R373" s="777"/>
      <c r="S373" s="777"/>
      <c r="T373" s="777"/>
      <c r="U373" s="777"/>
      <c r="V373" s="777"/>
      <c r="W373" s="777"/>
      <c r="X373" s="778"/>
      <c r="Y373" s="779"/>
      <c r="Z373" s="30"/>
      <c r="AA373" s="30"/>
      <c r="AC373" s="655"/>
      <c r="AD373" s="655"/>
      <c r="AE373" s="30"/>
    </row>
    <row r="374" hidden="1">
      <c r="A374" s="757"/>
      <c r="B374" s="30"/>
      <c r="C374" s="757"/>
      <c r="D374" s="30"/>
      <c r="E374" s="30"/>
      <c r="F374" s="30"/>
      <c r="G374" s="30"/>
      <c r="H374" s="30"/>
      <c r="I374" s="774"/>
      <c r="J374" s="30"/>
      <c r="K374" s="775"/>
      <c r="L374" s="776"/>
      <c r="M374" s="776"/>
      <c r="N374" s="30"/>
      <c r="O374" s="30"/>
      <c r="P374" s="777"/>
      <c r="Q374" s="777"/>
      <c r="R374" s="777"/>
      <c r="S374" s="777"/>
      <c r="T374" s="777"/>
      <c r="U374" s="777"/>
      <c r="V374" s="777"/>
      <c r="W374" s="777"/>
      <c r="X374" s="778"/>
      <c r="Y374" s="779"/>
      <c r="Z374" s="30"/>
      <c r="AA374" s="30"/>
      <c r="AC374" s="655"/>
      <c r="AD374" s="655"/>
      <c r="AE374" s="30"/>
    </row>
    <row r="375" hidden="1">
      <c r="A375" s="757"/>
      <c r="B375" s="30"/>
      <c r="C375" s="757"/>
      <c r="D375" s="30"/>
      <c r="E375" s="30"/>
      <c r="F375" s="30"/>
      <c r="G375" s="30"/>
      <c r="H375" s="30"/>
      <c r="I375" s="774"/>
      <c r="J375" s="30"/>
      <c r="K375" s="775"/>
      <c r="L375" s="776"/>
      <c r="M375" s="776"/>
      <c r="N375" s="30"/>
      <c r="O375" s="30"/>
      <c r="P375" s="777"/>
      <c r="Q375" s="777"/>
      <c r="R375" s="777"/>
      <c r="S375" s="777"/>
      <c r="T375" s="777"/>
      <c r="U375" s="777"/>
      <c r="V375" s="777"/>
      <c r="W375" s="777"/>
      <c r="X375" s="778"/>
      <c r="Y375" s="779"/>
      <c r="Z375" s="30"/>
      <c r="AA375" s="30"/>
      <c r="AC375" s="655"/>
      <c r="AD375" s="655"/>
      <c r="AE375" s="30"/>
    </row>
    <row r="376" hidden="1">
      <c r="A376" s="757"/>
      <c r="B376" s="30"/>
      <c r="C376" s="757"/>
      <c r="D376" s="30"/>
      <c r="E376" s="30"/>
      <c r="F376" s="30"/>
      <c r="G376" s="30"/>
      <c r="H376" s="30"/>
      <c r="I376" s="774"/>
      <c r="J376" s="30"/>
      <c r="K376" s="775"/>
      <c r="L376" s="776"/>
      <c r="M376" s="776"/>
      <c r="N376" s="30"/>
      <c r="O376" s="30"/>
      <c r="P376" s="777"/>
      <c r="Q376" s="777"/>
      <c r="R376" s="777"/>
      <c r="S376" s="777"/>
      <c r="T376" s="777"/>
      <c r="U376" s="777"/>
      <c r="V376" s="777"/>
      <c r="W376" s="777"/>
      <c r="X376" s="778"/>
      <c r="Y376" s="779"/>
      <c r="Z376" s="30"/>
      <c r="AA376" s="30"/>
      <c r="AC376" s="655"/>
      <c r="AD376" s="655"/>
      <c r="AE376" s="30"/>
    </row>
    <row r="377" hidden="1">
      <c r="A377" s="757"/>
      <c r="B377" s="30"/>
      <c r="C377" s="757"/>
      <c r="D377" s="30"/>
      <c r="E377" s="30"/>
      <c r="F377" s="30"/>
      <c r="G377" s="30"/>
      <c r="H377" s="30"/>
      <c r="I377" s="774"/>
      <c r="J377" s="30"/>
      <c r="K377" s="775"/>
      <c r="L377" s="776"/>
      <c r="M377" s="776"/>
      <c r="N377" s="30"/>
      <c r="O377" s="30"/>
      <c r="P377" s="777"/>
      <c r="Q377" s="777"/>
      <c r="R377" s="777"/>
      <c r="S377" s="777"/>
      <c r="T377" s="777"/>
      <c r="U377" s="777"/>
      <c r="V377" s="777"/>
      <c r="W377" s="777"/>
      <c r="X377" s="778"/>
      <c r="Y377" s="779"/>
      <c r="Z377" s="30"/>
      <c r="AA377" s="30"/>
      <c r="AC377" s="655"/>
      <c r="AD377" s="655"/>
      <c r="AE377" s="30"/>
    </row>
    <row r="378" hidden="1">
      <c r="A378" s="757"/>
      <c r="B378" s="30"/>
      <c r="C378" s="757"/>
      <c r="D378" s="30"/>
      <c r="E378" s="30"/>
      <c r="F378" s="30"/>
      <c r="G378" s="30"/>
      <c r="H378" s="30"/>
      <c r="I378" s="774"/>
      <c r="J378" s="30"/>
      <c r="K378" s="775"/>
      <c r="L378" s="776"/>
      <c r="M378" s="776"/>
      <c r="N378" s="30"/>
      <c r="O378" s="30"/>
      <c r="P378" s="777"/>
      <c r="Q378" s="777"/>
      <c r="R378" s="777"/>
      <c r="S378" s="777"/>
      <c r="T378" s="777"/>
      <c r="U378" s="777"/>
      <c r="V378" s="777"/>
      <c r="W378" s="777"/>
      <c r="X378" s="778"/>
      <c r="Y378" s="779"/>
      <c r="Z378" s="30"/>
      <c r="AA378" s="30"/>
      <c r="AC378" s="655"/>
      <c r="AD378" s="655"/>
      <c r="AE378" s="30"/>
    </row>
    <row r="379" hidden="1">
      <c r="A379" s="757"/>
      <c r="B379" s="30"/>
      <c r="C379" s="757"/>
      <c r="D379" s="30"/>
      <c r="E379" s="30"/>
      <c r="F379" s="30"/>
      <c r="G379" s="30"/>
      <c r="H379" s="30"/>
      <c r="I379" s="774"/>
      <c r="J379" s="30"/>
      <c r="K379" s="775"/>
      <c r="L379" s="776"/>
      <c r="M379" s="776"/>
      <c r="N379" s="30"/>
      <c r="O379" s="30"/>
      <c r="P379" s="777"/>
      <c r="Q379" s="777"/>
      <c r="R379" s="777"/>
      <c r="S379" s="777"/>
      <c r="T379" s="777"/>
      <c r="U379" s="777"/>
      <c r="V379" s="777"/>
      <c r="W379" s="777"/>
      <c r="X379" s="778"/>
      <c r="Y379" s="779"/>
      <c r="Z379" s="30"/>
      <c r="AA379" s="30"/>
      <c r="AC379" s="655"/>
      <c r="AD379" s="655"/>
      <c r="AE379" s="30"/>
    </row>
    <row r="380" hidden="1">
      <c r="A380" s="757"/>
      <c r="B380" s="30"/>
      <c r="C380" s="757"/>
      <c r="D380" s="30"/>
      <c r="E380" s="30"/>
      <c r="F380" s="30"/>
      <c r="G380" s="30"/>
      <c r="H380" s="30"/>
      <c r="I380" s="774"/>
      <c r="J380" s="30"/>
      <c r="K380" s="775"/>
      <c r="L380" s="776"/>
      <c r="M380" s="776"/>
      <c r="N380" s="30"/>
      <c r="O380" s="30"/>
      <c r="P380" s="777"/>
      <c r="Q380" s="777"/>
      <c r="R380" s="777"/>
      <c r="S380" s="777"/>
      <c r="T380" s="777"/>
      <c r="U380" s="777"/>
      <c r="V380" s="777"/>
      <c r="W380" s="777"/>
      <c r="X380" s="778"/>
      <c r="Y380" s="779"/>
      <c r="Z380" s="30"/>
      <c r="AA380" s="30"/>
      <c r="AC380" s="655"/>
      <c r="AD380" s="655"/>
      <c r="AE380" s="30"/>
    </row>
    <row r="381" hidden="1">
      <c r="A381" s="757"/>
      <c r="B381" s="30"/>
      <c r="C381" s="757"/>
      <c r="D381" s="30"/>
      <c r="E381" s="30"/>
      <c r="F381" s="30"/>
      <c r="G381" s="30"/>
      <c r="H381" s="30"/>
      <c r="I381" s="774"/>
      <c r="J381" s="30"/>
      <c r="K381" s="775"/>
      <c r="L381" s="776"/>
      <c r="M381" s="776"/>
      <c r="N381" s="30"/>
      <c r="O381" s="30"/>
      <c r="P381" s="777"/>
      <c r="Q381" s="777"/>
      <c r="R381" s="777"/>
      <c r="S381" s="777"/>
      <c r="T381" s="777"/>
      <c r="U381" s="777"/>
      <c r="V381" s="777"/>
      <c r="W381" s="777"/>
      <c r="X381" s="778"/>
      <c r="Y381" s="779"/>
      <c r="Z381" s="30"/>
      <c r="AA381" s="30"/>
      <c r="AC381" s="655"/>
      <c r="AD381" s="655"/>
      <c r="AE381" s="30"/>
    </row>
    <row r="382" hidden="1">
      <c r="A382" s="757"/>
      <c r="B382" s="30"/>
      <c r="C382" s="757"/>
      <c r="D382" s="30"/>
      <c r="E382" s="30"/>
      <c r="F382" s="30"/>
      <c r="G382" s="30"/>
      <c r="H382" s="30"/>
      <c r="I382" s="774"/>
      <c r="J382" s="30"/>
      <c r="K382" s="775"/>
      <c r="L382" s="776"/>
      <c r="M382" s="776"/>
      <c r="N382" s="30"/>
      <c r="O382" s="30"/>
      <c r="P382" s="777"/>
      <c r="Q382" s="777"/>
      <c r="R382" s="777"/>
      <c r="S382" s="777"/>
      <c r="T382" s="777"/>
      <c r="U382" s="777"/>
      <c r="V382" s="777"/>
      <c r="W382" s="777"/>
      <c r="X382" s="778"/>
      <c r="Y382" s="779"/>
      <c r="Z382" s="30"/>
      <c r="AA382" s="30"/>
      <c r="AC382" s="655"/>
      <c r="AD382" s="655"/>
      <c r="AE382" s="30"/>
    </row>
    <row r="383" hidden="1">
      <c r="A383" s="757"/>
      <c r="B383" s="30"/>
      <c r="C383" s="757"/>
      <c r="D383" s="30"/>
      <c r="E383" s="30"/>
      <c r="F383" s="30"/>
      <c r="G383" s="30"/>
      <c r="H383" s="30"/>
      <c r="I383" s="774"/>
      <c r="J383" s="30"/>
      <c r="K383" s="775"/>
      <c r="L383" s="776"/>
      <c r="M383" s="776"/>
      <c r="N383" s="30"/>
      <c r="O383" s="30"/>
      <c r="P383" s="777"/>
      <c r="Q383" s="777"/>
      <c r="R383" s="777"/>
      <c r="S383" s="777"/>
      <c r="T383" s="777"/>
      <c r="U383" s="777"/>
      <c r="V383" s="777"/>
      <c r="W383" s="777"/>
      <c r="X383" s="778"/>
      <c r="Y383" s="779"/>
      <c r="Z383" s="30"/>
      <c r="AA383" s="30"/>
      <c r="AC383" s="655"/>
      <c r="AD383" s="655"/>
      <c r="AE383" s="30"/>
    </row>
    <row r="384" hidden="1">
      <c r="A384" s="757"/>
      <c r="B384" s="30"/>
      <c r="C384" s="757"/>
      <c r="D384" s="30"/>
      <c r="E384" s="30"/>
      <c r="F384" s="30"/>
      <c r="G384" s="30"/>
      <c r="H384" s="30"/>
      <c r="I384" s="774"/>
      <c r="J384" s="30"/>
      <c r="K384" s="775"/>
      <c r="L384" s="776"/>
      <c r="M384" s="776"/>
      <c r="N384" s="30"/>
      <c r="O384" s="30"/>
      <c r="P384" s="777"/>
      <c r="Q384" s="777"/>
      <c r="R384" s="777"/>
      <c r="S384" s="777"/>
      <c r="T384" s="777"/>
      <c r="U384" s="777"/>
      <c r="V384" s="777"/>
      <c r="W384" s="777"/>
      <c r="X384" s="778"/>
      <c r="Y384" s="779"/>
      <c r="Z384" s="30"/>
      <c r="AA384" s="30"/>
      <c r="AC384" s="655"/>
      <c r="AD384" s="655"/>
      <c r="AE384" s="30"/>
    </row>
    <row r="385" hidden="1">
      <c r="A385" s="757"/>
      <c r="B385" s="30"/>
      <c r="C385" s="757"/>
      <c r="D385" s="30"/>
      <c r="E385" s="30"/>
      <c r="F385" s="30"/>
      <c r="G385" s="30"/>
      <c r="H385" s="30"/>
      <c r="I385" s="774"/>
      <c r="J385" s="30"/>
      <c r="K385" s="775"/>
      <c r="L385" s="776"/>
      <c r="M385" s="776"/>
      <c r="N385" s="30"/>
      <c r="O385" s="30"/>
      <c r="P385" s="777"/>
      <c r="Q385" s="777"/>
      <c r="R385" s="777"/>
      <c r="S385" s="777"/>
      <c r="T385" s="777"/>
      <c r="U385" s="777"/>
      <c r="V385" s="777"/>
      <c r="W385" s="777"/>
      <c r="X385" s="778"/>
      <c r="Y385" s="779"/>
      <c r="Z385" s="30"/>
      <c r="AA385" s="30"/>
      <c r="AC385" s="655"/>
      <c r="AD385" s="655"/>
      <c r="AE385" s="30"/>
    </row>
    <row r="386" hidden="1">
      <c r="A386" s="757"/>
      <c r="B386" s="30"/>
      <c r="C386" s="757"/>
      <c r="D386" s="30"/>
      <c r="E386" s="30"/>
      <c r="F386" s="30"/>
      <c r="G386" s="30"/>
      <c r="H386" s="30"/>
      <c r="I386" s="774"/>
      <c r="J386" s="30"/>
      <c r="K386" s="775"/>
      <c r="L386" s="776"/>
      <c r="M386" s="776"/>
      <c r="N386" s="30"/>
      <c r="O386" s="30"/>
      <c r="P386" s="777"/>
      <c r="Q386" s="777"/>
      <c r="R386" s="777"/>
      <c r="S386" s="777"/>
      <c r="T386" s="777"/>
      <c r="U386" s="777"/>
      <c r="V386" s="777"/>
      <c r="W386" s="777"/>
      <c r="X386" s="778"/>
      <c r="Y386" s="779"/>
      <c r="Z386" s="30"/>
      <c r="AA386" s="30"/>
      <c r="AC386" s="655"/>
      <c r="AD386" s="655"/>
      <c r="AE386" s="30"/>
    </row>
    <row r="387" hidden="1">
      <c r="A387" s="757"/>
      <c r="B387" s="30"/>
      <c r="C387" s="757"/>
      <c r="D387" s="30"/>
      <c r="E387" s="30"/>
      <c r="F387" s="30"/>
      <c r="G387" s="30"/>
      <c r="H387" s="30"/>
      <c r="I387" s="774"/>
      <c r="J387" s="30"/>
      <c r="K387" s="775"/>
      <c r="L387" s="776"/>
      <c r="M387" s="776"/>
      <c r="N387" s="30"/>
      <c r="O387" s="30"/>
      <c r="P387" s="777"/>
      <c r="Q387" s="777"/>
      <c r="R387" s="777"/>
      <c r="S387" s="777"/>
      <c r="T387" s="777"/>
      <c r="U387" s="777"/>
      <c r="V387" s="777"/>
      <c r="W387" s="777"/>
      <c r="X387" s="778"/>
      <c r="Y387" s="779"/>
      <c r="Z387" s="30"/>
      <c r="AA387" s="30"/>
      <c r="AC387" s="655"/>
      <c r="AD387" s="655"/>
      <c r="AE387" s="30"/>
    </row>
    <row r="388" hidden="1">
      <c r="A388" s="757"/>
      <c r="B388" s="30"/>
      <c r="C388" s="757"/>
      <c r="D388" s="30"/>
      <c r="E388" s="30"/>
      <c r="F388" s="30"/>
      <c r="G388" s="30"/>
      <c r="H388" s="30"/>
      <c r="I388" s="774"/>
      <c r="J388" s="30"/>
      <c r="K388" s="775"/>
      <c r="L388" s="776"/>
      <c r="M388" s="776"/>
      <c r="N388" s="30"/>
      <c r="O388" s="30"/>
      <c r="P388" s="777"/>
      <c r="Q388" s="777"/>
      <c r="R388" s="777"/>
      <c r="S388" s="777"/>
      <c r="T388" s="777"/>
      <c r="U388" s="777"/>
      <c r="V388" s="777"/>
      <c r="W388" s="777"/>
      <c r="X388" s="778"/>
      <c r="Y388" s="779"/>
      <c r="Z388" s="30"/>
      <c r="AA388" s="30"/>
      <c r="AC388" s="655"/>
      <c r="AD388" s="655"/>
      <c r="AE388" s="30"/>
    </row>
    <row r="389" hidden="1">
      <c r="A389" s="757"/>
      <c r="B389" s="30"/>
      <c r="C389" s="757"/>
      <c r="D389" s="30"/>
      <c r="E389" s="30"/>
      <c r="F389" s="30"/>
      <c r="G389" s="30"/>
      <c r="H389" s="30"/>
      <c r="I389" s="774"/>
      <c r="J389" s="30"/>
      <c r="K389" s="775"/>
      <c r="L389" s="776"/>
      <c r="M389" s="776"/>
      <c r="N389" s="30"/>
      <c r="O389" s="30"/>
      <c r="P389" s="777"/>
      <c r="Q389" s="777"/>
      <c r="R389" s="777"/>
      <c r="S389" s="777"/>
      <c r="T389" s="777"/>
      <c r="U389" s="777"/>
      <c r="V389" s="777"/>
      <c r="W389" s="777"/>
      <c r="X389" s="778"/>
      <c r="Y389" s="779"/>
      <c r="Z389" s="30"/>
      <c r="AA389" s="30"/>
      <c r="AC389" s="655"/>
      <c r="AD389" s="655"/>
      <c r="AE389" s="30"/>
    </row>
    <row r="390" hidden="1">
      <c r="A390" s="757"/>
      <c r="B390" s="30"/>
      <c r="C390" s="757"/>
      <c r="D390" s="30"/>
      <c r="E390" s="30"/>
      <c r="F390" s="30"/>
      <c r="G390" s="30"/>
      <c r="H390" s="30"/>
      <c r="I390" s="774"/>
      <c r="J390" s="30"/>
      <c r="K390" s="775"/>
      <c r="L390" s="776"/>
      <c r="M390" s="776"/>
      <c r="N390" s="30"/>
      <c r="O390" s="30"/>
      <c r="P390" s="777"/>
      <c r="Q390" s="777"/>
      <c r="R390" s="777"/>
      <c r="S390" s="777"/>
      <c r="T390" s="777"/>
      <c r="U390" s="777"/>
      <c r="V390" s="777"/>
      <c r="W390" s="777"/>
      <c r="X390" s="778"/>
      <c r="Y390" s="779"/>
      <c r="Z390" s="30"/>
      <c r="AA390" s="30"/>
      <c r="AC390" s="655"/>
      <c r="AD390" s="655"/>
      <c r="AE390" s="30"/>
    </row>
    <row r="391" hidden="1">
      <c r="A391" s="757"/>
      <c r="B391" s="30"/>
      <c r="C391" s="757"/>
      <c r="D391" s="30"/>
      <c r="E391" s="30"/>
      <c r="F391" s="30"/>
      <c r="G391" s="30"/>
      <c r="H391" s="30"/>
      <c r="I391" s="774"/>
      <c r="J391" s="30"/>
      <c r="K391" s="775"/>
      <c r="L391" s="776"/>
      <c r="M391" s="776"/>
      <c r="N391" s="30"/>
      <c r="O391" s="30"/>
      <c r="P391" s="777"/>
      <c r="Q391" s="777"/>
      <c r="R391" s="777"/>
      <c r="S391" s="777"/>
      <c r="T391" s="777"/>
      <c r="U391" s="777"/>
      <c r="V391" s="777"/>
      <c r="W391" s="777"/>
      <c r="X391" s="778"/>
      <c r="Y391" s="779"/>
      <c r="Z391" s="30"/>
      <c r="AA391" s="30"/>
      <c r="AC391" s="655"/>
      <c r="AD391" s="655"/>
      <c r="AE391" s="30"/>
    </row>
    <row r="392" hidden="1">
      <c r="A392" s="757"/>
      <c r="B392" s="30"/>
      <c r="C392" s="757"/>
      <c r="D392" s="30"/>
      <c r="E392" s="30"/>
      <c r="F392" s="30"/>
      <c r="G392" s="30"/>
      <c r="H392" s="30"/>
      <c r="I392" s="774"/>
      <c r="J392" s="30"/>
      <c r="K392" s="775"/>
      <c r="L392" s="776"/>
      <c r="M392" s="776"/>
      <c r="N392" s="30"/>
      <c r="O392" s="30"/>
      <c r="P392" s="777"/>
      <c r="Q392" s="777"/>
      <c r="R392" s="777"/>
      <c r="S392" s="777"/>
      <c r="T392" s="777"/>
      <c r="U392" s="777"/>
      <c r="V392" s="777"/>
      <c r="W392" s="777"/>
      <c r="X392" s="778"/>
      <c r="Y392" s="779"/>
      <c r="Z392" s="30"/>
      <c r="AA392" s="30"/>
      <c r="AC392" s="655"/>
      <c r="AD392" s="655"/>
      <c r="AE392" s="30"/>
    </row>
    <row r="393" hidden="1">
      <c r="A393" s="757"/>
      <c r="B393" s="30"/>
      <c r="C393" s="757"/>
      <c r="D393" s="30"/>
      <c r="E393" s="30"/>
      <c r="F393" s="30"/>
      <c r="G393" s="30"/>
      <c r="H393" s="30"/>
      <c r="I393" s="774"/>
      <c r="J393" s="30"/>
      <c r="K393" s="775"/>
      <c r="L393" s="776"/>
      <c r="M393" s="776"/>
      <c r="N393" s="30"/>
      <c r="O393" s="30"/>
      <c r="P393" s="777"/>
      <c r="Q393" s="777"/>
      <c r="R393" s="777"/>
      <c r="S393" s="777"/>
      <c r="T393" s="777"/>
      <c r="U393" s="777"/>
      <c r="V393" s="777"/>
      <c r="W393" s="777"/>
      <c r="X393" s="778"/>
      <c r="Y393" s="779"/>
      <c r="Z393" s="30"/>
      <c r="AA393" s="30"/>
      <c r="AC393" s="655"/>
      <c r="AD393" s="655"/>
      <c r="AE393" s="30"/>
    </row>
    <row r="394" hidden="1">
      <c r="A394" s="757"/>
      <c r="B394" s="30"/>
      <c r="C394" s="757"/>
      <c r="D394" s="30"/>
      <c r="E394" s="30"/>
      <c r="F394" s="30"/>
      <c r="G394" s="30"/>
      <c r="H394" s="30"/>
      <c r="I394" s="774"/>
      <c r="J394" s="30"/>
      <c r="K394" s="775"/>
      <c r="L394" s="776"/>
      <c r="M394" s="776"/>
      <c r="N394" s="30"/>
      <c r="O394" s="30"/>
      <c r="P394" s="777"/>
      <c r="Q394" s="777"/>
      <c r="R394" s="777"/>
      <c r="S394" s="777"/>
      <c r="T394" s="777"/>
      <c r="U394" s="777"/>
      <c r="V394" s="777"/>
      <c r="W394" s="777"/>
      <c r="X394" s="778"/>
      <c r="Y394" s="779"/>
      <c r="Z394" s="30"/>
      <c r="AA394" s="30"/>
      <c r="AC394" s="655"/>
      <c r="AD394" s="655"/>
      <c r="AE394" s="30"/>
    </row>
    <row r="395" hidden="1">
      <c r="A395" s="757"/>
      <c r="B395" s="30"/>
      <c r="C395" s="757"/>
      <c r="D395" s="30"/>
      <c r="E395" s="30"/>
      <c r="F395" s="30"/>
      <c r="G395" s="30"/>
      <c r="H395" s="30"/>
      <c r="I395" s="774"/>
      <c r="J395" s="30"/>
      <c r="K395" s="775"/>
      <c r="L395" s="776"/>
      <c r="M395" s="776"/>
      <c r="N395" s="30"/>
      <c r="O395" s="30"/>
      <c r="P395" s="777"/>
      <c r="Q395" s="777"/>
      <c r="R395" s="777"/>
      <c r="S395" s="777"/>
      <c r="T395" s="777"/>
      <c r="U395" s="777"/>
      <c r="V395" s="777"/>
      <c r="W395" s="777"/>
      <c r="X395" s="778"/>
      <c r="Y395" s="779"/>
      <c r="Z395" s="30"/>
      <c r="AA395" s="30"/>
      <c r="AC395" s="655"/>
      <c r="AD395" s="655"/>
      <c r="AE395" s="30"/>
    </row>
    <row r="396" hidden="1">
      <c r="A396" s="757"/>
      <c r="B396" s="30"/>
      <c r="C396" s="757"/>
      <c r="D396" s="30"/>
      <c r="E396" s="30"/>
      <c r="F396" s="30"/>
      <c r="G396" s="30"/>
      <c r="H396" s="30"/>
      <c r="I396" s="774"/>
      <c r="J396" s="30"/>
      <c r="K396" s="775"/>
      <c r="L396" s="776"/>
      <c r="M396" s="776"/>
      <c r="N396" s="30"/>
      <c r="O396" s="30"/>
      <c r="P396" s="777"/>
      <c r="Q396" s="777"/>
      <c r="R396" s="777"/>
      <c r="S396" s="777"/>
      <c r="T396" s="777"/>
      <c r="U396" s="777"/>
      <c r="V396" s="777"/>
      <c r="W396" s="777"/>
      <c r="X396" s="778"/>
      <c r="Y396" s="779"/>
      <c r="Z396" s="30"/>
      <c r="AA396" s="30"/>
      <c r="AC396" s="655"/>
      <c r="AD396" s="655"/>
      <c r="AE396" s="30"/>
    </row>
    <row r="397" hidden="1">
      <c r="A397" s="757"/>
      <c r="B397" s="30"/>
      <c r="C397" s="757"/>
      <c r="D397" s="30"/>
      <c r="E397" s="30"/>
      <c r="F397" s="30"/>
      <c r="G397" s="30"/>
      <c r="H397" s="30"/>
      <c r="I397" s="774"/>
      <c r="J397" s="30"/>
      <c r="K397" s="775"/>
      <c r="L397" s="776"/>
      <c r="M397" s="776"/>
      <c r="N397" s="30"/>
      <c r="O397" s="30"/>
      <c r="P397" s="777"/>
      <c r="Q397" s="777"/>
      <c r="R397" s="777"/>
      <c r="S397" s="777"/>
      <c r="T397" s="777"/>
      <c r="U397" s="777"/>
      <c r="V397" s="777"/>
      <c r="W397" s="777"/>
      <c r="X397" s="778"/>
      <c r="Y397" s="779"/>
      <c r="Z397" s="30"/>
      <c r="AA397" s="30"/>
      <c r="AC397" s="655"/>
      <c r="AD397" s="655"/>
      <c r="AE397" s="30"/>
    </row>
    <row r="398" hidden="1">
      <c r="A398" s="757"/>
      <c r="B398" s="30"/>
      <c r="C398" s="757"/>
      <c r="D398" s="30"/>
      <c r="E398" s="30"/>
      <c r="F398" s="30"/>
      <c r="G398" s="30"/>
      <c r="H398" s="30"/>
      <c r="I398" s="774"/>
      <c r="J398" s="30"/>
      <c r="K398" s="775"/>
      <c r="L398" s="776"/>
      <c r="M398" s="776"/>
      <c r="N398" s="30"/>
      <c r="O398" s="30"/>
      <c r="P398" s="777"/>
      <c r="Q398" s="777"/>
      <c r="R398" s="777"/>
      <c r="S398" s="777"/>
      <c r="T398" s="777"/>
      <c r="U398" s="777"/>
      <c r="V398" s="777"/>
      <c r="W398" s="777"/>
      <c r="X398" s="778"/>
      <c r="Y398" s="779"/>
      <c r="Z398" s="30"/>
      <c r="AA398" s="30"/>
      <c r="AC398" s="655"/>
      <c r="AD398" s="655"/>
      <c r="AE398" s="30"/>
    </row>
    <row r="399" hidden="1">
      <c r="A399" s="757"/>
      <c r="B399" s="30"/>
      <c r="C399" s="757"/>
      <c r="D399" s="30"/>
      <c r="E399" s="30"/>
      <c r="F399" s="30"/>
      <c r="G399" s="30"/>
      <c r="H399" s="30"/>
      <c r="I399" s="774"/>
      <c r="J399" s="30"/>
      <c r="K399" s="775"/>
      <c r="L399" s="776"/>
      <c r="M399" s="776"/>
      <c r="N399" s="30"/>
      <c r="O399" s="30"/>
      <c r="P399" s="777"/>
      <c r="Q399" s="777"/>
      <c r="R399" s="777"/>
      <c r="S399" s="777"/>
      <c r="T399" s="777"/>
      <c r="U399" s="777"/>
      <c r="V399" s="777"/>
      <c r="W399" s="777"/>
      <c r="X399" s="778"/>
      <c r="Y399" s="779"/>
      <c r="Z399" s="30"/>
      <c r="AA399" s="30"/>
      <c r="AC399" s="655"/>
      <c r="AD399" s="655"/>
      <c r="AE399" s="30"/>
    </row>
    <row r="400" hidden="1">
      <c r="A400" s="757"/>
      <c r="B400" s="30"/>
      <c r="C400" s="757"/>
      <c r="D400" s="30"/>
      <c r="E400" s="30"/>
      <c r="F400" s="30"/>
      <c r="G400" s="30"/>
      <c r="H400" s="30"/>
      <c r="I400" s="774"/>
      <c r="J400" s="30"/>
      <c r="K400" s="775"/>
      <c r="L400" s="776"/>
      <c r="M400" s="776"/>
      <c r="N400" s="30"/>
      <c r="O400" s="30"/>
      <c r="P400" s="777"/>
      <c r="Q400" s="777"/>
      <c r="R400" s="777"/>
      <c r="S400" s="777"/>
      <c r="T400" s="777"/>
      <c r="U400" s="777"/>
      <c r="V400" s="777"/>
      <c r="W400" s="777"/>
      <c r="X400" s="778"/>
      <c r="Y400" s="779"/>
      <c r="Z400" s="30"/>
      <c r="AA400" s="30"/>
      <c r="AC400" s="655"/>
      <c r="AD400" s="655"/>
      <c r="AE400" s="30"/>
    </row>
    <row r="401" hidden="1">
      <c r="A401" s="757"/>
      <c r="B401" s="30"/>
      <c r="C401" s="757"/>
      <c r="D401" s="30"/>
      <c r="E401" s="30"/>
      <c r="F401" s="30"/>
      <c r="G401" s="30"/>
      <c r="H401" s="30"/>
      <c r="I401" s="774"/>
      <c r="J401" s="30"/>
      <c r="K401" s="775"/>
      <c r="L401" s="776"/>
      <c r="M401" s="776"/>
      <c r="N401" s="30"/>
      <c r="O401" s="30"/>
      <c r="P401" s="777"/>
      <c r="Q401" s="777"/>
      <c r="R401" s="777"/>
      <c r="S401" s="777"/>
      <c r="T401" s="777"/>
      <c r="U401" s="777"/>
      <c r="V401" s="777"/>
      <c r="W401" s="777"/>
      <c r="X401" s="778"/>
      <c r="Y401" s="779"/>
      <c r="Z401" s="30"/>
      <c r="AA401" s="30"/>
      <c r="AC401" s="655"/>
      <c r="AD401" s="655"/>
      <c r="AE401" s="30"/>
    </row>
    <row r="402" hidden="1">
      <c r="A402" s="757"/>
      <c r="B402" s="30"/>
      <c r="C402" s="757"/>
      <c r="D402" s="30"/>
      <c r="E402" s="30"/>
      <c r="F402" s="30"/>
      <c r="G402" s="30"/>
      <c r="H402" s="30"/>
      <c r="I402" s="774"/>
      <c r="J402" s="30"/>
      <c r="K402" s="775"/>
      <c r="L402" s="776"/>
      <c r="M402" s="776"/>
      <c r="N402" s="30"/>
      <c r="O402" s="30"/>
      <c r="P402" s="777"/>
      <c r="Q402" s="777"/>
      <c r="R402" s="777"/>
      <c r="S402" s="777"/>
      <c r="T402" s="777"/>
      <c r="U402" s="777"/>
      <c r="V402" s="777"/>
      <c r="W402" s="777"/>
      <c r="X402" s="778"/>
      <c r="Y402" s="779"/>
      <c r="Z402" s="30"/>
      <c r="AA402" s="30"/>
      <c r="AC402" s="655"/>
      <c r="AD402" s="655"/>
      <c r="AE402" s="30"/>
    </row>
    <row r="403" hidden="1">
      <c r="A403" s="757"/>
      <c r="B403" s="30"/>
      <c r="C403" s="757"/>
      <c r="D403" s="30"/>
      <c r="E403" s="30"/>
      <c r="F403" s="30"/>
      <c r="G403" s="30"/>
      <c r="H403" s="30"/>
      <c r="I403" s="774"/>
      <c r="J403" s="30"/>
      <c r="K403" s="775"/>
      <c r="L403" s="776"/>
      <c r="M403" s="776"/>
      <c r="N403" s="30"/>
      <c r="O403" s="30"/>
      <c r="P403" s="777"/>
      <c r="Q403" s="777"/>
      <c r="R403" s="777"/>
      <c r="S403" s="777"/>
      <c r="T403" s="777"/>
      <c r="U403" s="777"/>
      <c r="V403" s="777"/>
      <c r="W403" s="777"/>
      <c r="X403" s="778"/>
      <c r="Y403" s="779"/>
      <c r="Z403" s="30"/>
      <c r="AA403" s="30"/>
      <c r="AC403" s="655"/>
      <c r="AD403" s="655"/>
      <c r="AE403" s="30"/>
    </row>
    <row r="404" hidden="1">
      <c r="A404" s="757"/>
      <c r="B404" s="30"/>
      <c r="C404" s="757"/>
      <c r="D404" s="30"/>
      <c r="E404" s="30"/>
      <c r="F404" s="30"/>
      <c r="G404" s="30"/>
      <c r="H404" s="30"/>
      <c r="I404" s="774"/>
      <c r="J404" s="30"/>
      <c r="K404" s="775"/>
      <c r="L404" s="776"/>
      <c r="M404" s="776"/>
      <c r="N404" s="30"/>
      <c r="O404" s="30"/>
      <c r="P404" s="777"/>
      <c r="Q404" s="777"/>
      <c r="R404" s="777"/>
      <c r="S404" s="777"/>
      <c r="T404" s="777"/>
      <c r="U404" s="777"/>
      <c r="V404" s="777"/>
      <c r="W404" s="777"/>
      <c r="X404" s="778"/>
      <c r="Y404" s="779"/>
      <c r="Z404" s="30"/>
      <c r="AA404" s="30"/>
      <c r="AC404" s="655"/>
      <c r="AD404" s="655"/>
      <c r="AE404" s="30"/>
    </row>
    <row r="405" hidden="1">
      <c r="A405" s="757"/>
      <c r="B405" s="30"/>
      <c r="C405" s="757"/>
      <c r="D405" s="30"/>
      <c r="E405" s="30"/>
      <c r="F405" s="30"/>
      <c r="G405" s="30"/>
      <c r="H405" s="30"/>
      <c r="I405" s="774"/>
      <c r="J405" s="30"/>
      <c r="K405" s="775"/>
      <c r="L405" s="776"/>
      <c r="M405" s="776"/>
      <c r="N405" s="30"/>
      <c r="O405" s="30"/>
      <c r="P405" s="777"/>
      <c r="Q405" s="777"/>
      <c r="R405" s="777"/>
      <c r="S405" s="777"/>
      <c r="T405" s="777"/>
      <c r="U405" s="777"/>
      <c r="V405" s="777"/>
      <c r="W405" s="777"/>
      <c r="X405" s="778"/>
      <c r="Y405" s="779"/>
      <c r="Z405" s="30"/>
      <c r="AA405" s="30"/>
      <c r="AC405" s="655"/>
      <c r="AD405" s="655"/>
      <c r="AE405" s="30"/>
    </row>
    <row r="406" hidden="1">
      <c r="A406" s="757"/>
      <c r="B406" s="30"/>
      <c r="C406" s="757"/>
      <c r="D406" s="30"/>
      <c r="E406" s="30"/>
      <c r="F406" s="30"/>
      <c r="G406" s="30"/>
      <c r="H406" s="30"/>
      <c r="I406" s="774"/>
      <c r="J406" s="30"/>
      <c r="K406" s="775"/>
      <c r="L406" s="776"/>
      <c r="M406" s="776"/>
      <c r="N406" s="30"/>
      <c r="O406" s="30"/>
      <c r="P406" s="777"/>
      <c r="Q406" s="777"/>
      <c r="R406" s="777"/>
      <c r="S406" s="777"/>
      <c r="T406" s="777"/>
      <c r="U406" s="777"/>
      <c r="V406" s="777"/>
      <c r="W406" s="777"/>
      <c r="X406" s="778"/>
      <c r="Y406" s="779"/>
      <c r="Z406" s="30"/>
      <c r="AA406" s="30"/>
      <c r="AC406" s="655"/>
      <c r="AD406" s="655"/>
      <c r="AE406" s="30"/>
    </row>
    <row r="407" hidden="1">
      <c r="A407" s="757"/>
      <c r="B407" s="30"/>
      <c r="C407" s="757"/>
      <c r="D407" s="30"/>
      <c r="E407" s="30"/>
      <c r="F407" s="30"/>
      <c r="G407" s="30"/>
      <c r="H407" s="30"/>
      <c r="I407" s="774"/>
      <c r="J407" s="30"/>
      <c r="K407" s="775"/>
      <c r="L407" s="776"/>
      <c r="M407" s="776"/>
      <c r="N407" s="30"/>
      <c r="O407" s="30"/>
      <c r="P407" s="777"/>
      <c r="Q407" s="777"/>
      <c r="R407" s="777"/>
      <c r="S407" s="777"/>
      <c r="T407" s="777"/>
      <c r="U407" s="777"/>
      <c r="V407" s="777"/>
      <c r="W407" s="777"/>
      <c r="X407" s="778"/>
      <c r="Y407" s="779"/>
      <c r="Z407" s="30"/>
      <c r="AA407" s="30"/>
      <c r="AC407" s="655"/>
      <c r="AD407" s="655"/>
      <c r="AE407" s="30"/>
    </row>
    <row r="408" hidden="1">
      <c r="A408" s="757"/>
      <c r="B408" s="30"/>
      <c r="C408" s="757"/>
      <c r="D408" s="30"/>
      <c r="E408" s="30"/>
      <c r="F408" s="30"/>
      <c r="G408" s="30"/>
      <c r="H408" s="30"/>
      <c r="I408" s="774"/>
      <c r="J408" s="30"/>
      <c r="K408" s="775"/>
      <c r="L408" s="776"/>
      <c r="M408" s="776"/>
      <c r="N408" s="30"/>
      <c r="O408" s="30"/>
      <c r="P408" s="777"/>
      <c r="Q408" s="777"/>
      <c r="R408" s="777"/>
      <c r="S408" s="777"/>
      <c r="T408" s="777"/>
      <c r="U408" s="777"/>
      <c r="V408" s="777"/>
      <c r="W408" s="777"/>
      <c r="X408" s="778"/>
      <c r="Y408" s="779"/>
      <c r="Z408" s="30"/>
      <c r="AA408" s="30"/>
      <c r="AC408" s="655"/>
      <c r="AD408" s="655"/>
      <c r="AE408" s="30"/>
    </row>
    <row r="409" hidden="1">
      <c r="A409" s="757"/>
      <c r="B409" s="30"/>
      <c r="C409" s="757"/>
      <c r="D409" s="30"/>
      <c r="E409" s="30"/>
      <c r="F409" s="30"/>
      <c r="G409" s="30"/>
      <c r="H409" s="30"/>
      <c r="I409" s="774"/>
      <c r="J409" s="30"/>
      <c r="K409" s="775"/>
      <c r="L409" s="776"/>
      <c r="M409" s="776"/>
      <c r="N409" s="30"/>
      <c r="O409" s="30"/>
      <c r="P409" s="777"/>
      <c r="Q409" s="777"/>
      <c r="R409" s="777"/>
      <c r="S409" s="777"/>
      <c r="T409" s="777"/>
      <c r="U409" s="777"/>
      <c r="V409" s="777"/>
      <c r="W409" s="777"/>
      <c r="X409" s="778"/>
      <c r="Y409" s="779"/>
      <c r="Z409" s="30"/>
      <c r="AA409" s="30"/>
      <c r="AC409" s="655"/>
      <c r="AD409" s="655"/>
      <c r="AE409" s="30"/>
    </row>
    <row r="410" hidden="1">
      <c r="A410" s="757"/>
      <c r="B410" s="30"/>
      <c r="C410" s="757"/>
      <c r="D410" s="30"/>
      <c r="E410" s="30"/>
      <c r="F410" s="30"/>
      <c r="G410" s="30"/>
      <c r="H410" s="30"/>
      <c r="I410" s="774"/>
      <c r="J410" s="30"/>
      <c r="K410" s="775"/>
      <c r="L410" s="776"/>
      <c r="M410" s="776"/>
      <c r="N410" s="30"/>
      <c r="O410" s="30"/>
      <c r="P410" s="777"/>
      <c r="Q410" s="777"/>
      <c r="R410" s="777"/>
      <c r="S410" s="777"/>
      <c r="T410" s="777"/>
      <c r="U410" s="777"/>
      <c r="V410" s="777"/>
      <c r="W410" s="777"/>
      <c r="X410" s="778"/>
      <c r="Y410" s="779"/>
      <c r="Z410" s="30"/>
      <c r="AA410" s="30"/>
      <c r="AC410" s="655"/>
      <c r="AD410" s="655"/>
      <c r="AE410" s="30"/>
    </row>
    <row r="411" hidden="1">
      <c r="A411" s="757"/>
      <c r="B411" s="30"/>
      <c r="C411" s="757"/>
      <c r="D411" s="30"/>
      <c r="E411" s="30"/>
      <c r="F411" s="30"/>
      <c r="G411" s="30"/>
      <c r="H411" s="30"/>
      <c r="I411" s="774"/>
      <c r="J411" s="30"/>
      <c r="K411" s="775"/>
      <c r="L411" s="776"/>
      <c r="M411" s="776"/>
      <c r="N411" s="30"/>
      <c r="O411" s="30"/>
      <c r="P411" s="777"/>
      <c r="Q411" s="777"/>
      <c r="R411" s="777"/>
      <c r="S411" s="777"/>
      <c r="T411" s="777"/>
      <c r="U411" s="777"/>
      <c r="V411" s="777"/>
      <c r="W411" s="777"/>
      <c r="X411" s="778"/>
      <c r="Y411" s="779"/>
      <c r="Z411" s="30"/>
      <c r="AA411" s="30"/>
      <c r="AC411" s="655"/>
      <c r="AD411" s="655"/>
      <c r="AE411" s="30"/>
    </row>
    <row r="412" hidden="1">
      <c r="A412" s="757"/>
      <c r="B412" s="30"/>
      <c r="C412" s="757"/>
      <c r="D412" s="30"/>
      <c r="E412" s="30"/>
      <c r="F412" s="30"/>
      <c r="G412" s="30"/>
      <c r="H412" s="30"/>
      <c r="I412" s="774"/>
      <c r="J412" s="30"/>
      <c r="K412" s="775"/>
      <c r="L412" s="776"/>
      <c r="M412" s="776"/>
      <c r="N412" s="30"/>
      <c r="O412" s="30"/>
      <c r="P412" s="777"/>
      <c r="Q412" s="777"/>
      <c r="R412" s="777"/>
      <c r="S412" s="777"/>
      <c r="T412" s="777"/>
      <c r="U412" s="777"/>
      <c r="V412" s="777"/>
      <c r="W412" s="777"/>
      <c r="X412" s="778"/>
      <c r="Y412" s="779"/>
      <c r="Z412" s="30"/>
      <c r="AA412" s="30"/>
      <c r="AC412" s="655"/>
      <c r="AD412" s="655"/>
      <c r="AE412" s="30"/>
    </row>
    <row r="413" hidden="1">
      <c r="A413" s="757"/>
      <c r="B413" s="30"/>
      <c r="C413" s="757"/>
      <c r="D413" s="30"/>
      <c r="E413" s="30"/>
      <c r="F413" s="30"/>
      <c r="G413" s="30"/>
      <c r="H413" s="30"/>
      <c r="I413" s="774"/>
      <c r="J413" s="30"/>
      <c r="K413" s="775"/>
      <c r="L413" s="776"/>
      <c r="M413" s="776"/>
      <c r="N413" s="30"/>
      <c r="O413" s="30"/>
      <c r="P413" s="777"/>
      <c r="Q413" s="777"/>
      <c r="R413" s="777"/>
      <c r="S413" s="777"/>
      <c r="T413" s="777"/>
      <c r="U413" s="777"/>
      <c r="V413" s="777"/>
      <c r="W413" s="777"/>
      <c r="X413" s="778"/>
      <c r="Y413" s="779"/>
      <c r="Z413" s="30"/>
      <c r="AA413" s="30"/>
      <c r="AC413" s="655"/>
      <c r="AD413" s="655"/>
      <c r="AE413" s="30"/>
    </row>
    <row r="414" hidden="1">
      <c r="A414" s="757"/>
      <c r="B414" s="30"/>
      <c r="C414" s="757"/>
      <c r="D414" s="30"/>
      <c r="E414" s="30"/>
      <c r="F414" s="30"/>
      <c r="G414" s="30"/>
      <c r="H414" s="30"/>
      <c r="I414" s="774"/>
      <c r="J414" s="30"/>
      <c r="K414" s="775"/>
      <c r="L414" s="776"/>
      <c r="M414" s="776"/>
      <c r="N414" s="30"/>
      <c r="O414" s="30"/>
      <c r="P414" s="777"/>
      <c r="Q414" s="777"/>
      <c r="R414" s="777"/>
      <c r="S414" s="777"/>
      <c r="T414" s="777"/>
      <c r="U414" s="777"/>
      <c r="V414" s="777"/>
      <c r="W414" s="777"/>
      <c r="X414" s="778"/>
      <c r="Y414" s="779"/>
      <c r="Z414" s="30"/>
      <c r="AA414" s="30"/>
      <c r="AC414" s="655"/>
      <c r="AD414" s="655"/>
      <c r="AE414" s="30"/>
    </row>
    <row r="415" hidden="1">
      <c r="A415" s="757"/>
      <c r="B415" s="30"/>
      <c r="C415" s="757"/>
      <c r="D415" s="30"/>
      <c r="E415" s="30"/>
      <c r="F415" s="30"/>
      <c r="G415" s="30"/>
      <c r="H415" s="30"/>
      <c r="I415" s="774"/>
      <c r="J415" s="30"/>
      <c r="K415" s="775"/>
      <c r="L415" s="776"/>
      <c r="M415" s="776"/>
      <c r="N415" s="30"/>
      <c r="O415" s="30"/>
      <c r="P415" s="777"/>
      <c r="Q415" s="777"/>
      <c r="R415" s="777"/>
      <c r="S415" s="777"/>
      <c r="T415" s="777"/>
      <c r="U415" s="777"/>
      <c r="V415" s="777"/>
      <c r="W415" s="777"/>
      <c r="X415" s="778"/>
      <c r="Y415" s="779"/>
      <c r="Z415" s="30"/>
      <c r="AA415" s="30"/>
      <c r="AC415" s="655"/>
      <c r="AD415" s="655"/>
      <c r="AE415" s="30"/>
    </row>
    <row r="416" hidden="1">
      <c r="A416" s="757"/>
      <c r="B416" s="30"/>
      <c r="C416" s="757"/>
      <c r="D416" s="30"/>
      <c r="E416" s="30"/>
      <c r="F416" s="30"/>
      <c r="G416" s="30"/>
      <c r="H416" s="30"/>
      <c r="I416" s="774"/>
      <c r="J416" s="30"/>
      <c r="K416" s="775"/>
      <c r="L416" s="776"/>
      <c r="M416" s="776"/>
      <c r="N416" s="30"/>
      <c r="O416" s="30"/>
      <c r="P416" s="777"/>
      <c r="Q416" s="777"/>
      <c r="R416" s="777"/>
      <c r="S416" s="777"/>
      <c r="T416" s="777"/>
      <c r="U416" s="777"/>
      <c r="V416" s="777"/>
      <c r="W416" s="777"/>
      <c r="X416" s="778"/>
      <c r="Y416" s="779"/>
      <c r="Z416" s="30"/>
      <c r="AA416" s="30"/>
      <c r="AC416" s="655"/>
      <c r="AD416" s="655"/>
      <c r="AE416" s="30"/>
    </row>
    <row r="417" hidden="1">
      <c r="A417" s="757"/>
      <c r="B417" s="30"/>
      <c r="C417" s="757"/>
      <c r="D417" s="30"/>
      <c r="E417" s="30"/>
      <c r="F417" s="30"/>
      <c r="G417" s="30"/>
      <c r="H417" s="30"/>
      <c r="I417" s="774"/>
      <c r="J417" s="30"/>
      <c r="K417" s="775"/>
      <c r="L417" s="776"/>
      <c r="M417" s="776"/>
      <c r="N417" s="30"/>
      <c r="O417" s="30"/>
      <c r="P417" s="777"/>
      <c r="Q417" s="777"/>
      <c r="R417" s="777"/>
      <c r="S417" s="777"/>
      <c r="T417" s="777"/>
      <c r="U417" s="777"/>
      <c r="V417" s="777"/>
      <c r="W417" s="777"/>
      <c r="X417" s="778"/>
      <c r="Y417" s="779"/>
      <c r="Z417" s="30"/>
      <c r="AA417" s="30"/>
      <c r="AC417" s="655"/>
      <c r="AD417" s="655"/>
      <c r="AE417" s="30"/>
    </row>
    <row r="418" hidden="1">
      <c r="A418" s="757"/>
      <c r="B418" s="30"/>
      <c r="C418" s="757"/>
      <c r="D418" s="30"/>
      <c r="E418" s="30"/>
      <c r="F418" s="30"/>
      <c r="G418" s="30"/>
      <c r="H418" s="30"/>
      <c r="I418" s="774"/>
      <c r="J418" s="30"/>
      <c r="K418" s="775"/>
      <c r="L418" s="776"/>
      <c r="M418" s="776"/>
      <c r="N418" s="30"/>
      <c r="O418" s="30"/>
      <c r="P418" s="777"/>
      <c r="Q418" s="777"/>
      <c r="R418" s="777"/>
      <c r="S418" s="777"/>
      <c r="T418" s="777"/>
      <c r="U418" s="777"/>
      <c r="V418" s="777"/>
      <c r="W418" s="777"/>
      <c r="X418" s="778"/>
      <c r="Y418" s="779"/>
      <c r="Z418" s="30"/>
      <c r="AA418" s="30"/>
      <c r="AC418" s="655"/>
      <c r="AD418" s="655"/>
      <c r="AE418" s="30"/>
    </row>
    <row r="419" hidden="1">
      <c r="A419" s="757"/>
      <c r="B419" s="30"/>
      <c r="C419" s="757"/>
      <c r="D419" s="30"/>
      <c r="E419" s="30"/>
      <c r="F419" s="30"/>
      <c r="G419" s="30"/>
      <c r="H419" s="30"/>
      <c r="I419" s="774"/>
      <c r="J419" s="30"/>
      <c r="K419" s="775"/>
      <c r="L419" s="776"/>
      <c r="M419" s="776"/>
      <c r="N419" s="30"/>
      <c r="O419" s="30"/>
      <c r="P419" s="777"/>
      <c r="Q419" s="777"/>
      <c r="R419" s="777"/>
      <c r="S419" s="777"/>
      <c r="T419" s="777"/>
      <c r="U419" s="777"/>
      <c r="V419" s="777"/>
      <c r="W419" s="777"/>
      <c r="X419" s="778"/>
      <c r="Y419" s="779"/>
      <c r="Z419" s="30"/>
      <c r="AA419" s="30"/>
      <c r="AC419" s="655"/>
      <c r="AD419" s="655"/>
      <c r="AE419" s="30"/>
    </row>
    <row r="420" hidden="1">
      <c r="A420" s="757"/>
      <c r="B420" s="30"/>
      <c r="C420" s="757"/>
      <c r="D420" s="30"/>
      <c r="E420" s="30"/>
      <c r="F420" s="30"/>
      <c r="G420" s="30"/>
      <c r="H420" s="30"/>
      <c r="I420" s="774"/>
      <c r="J420" s="30"/>
      <c r="K420" s="775"/>
      <c r="L420" s="776"/>
      <c r="M420" s="776"/>
      <c r="N420" s="30"/>
      <c r="O420" s="30"/>
      <c r="P420" s="777"/>
      <c r="Q420" s="777"/>
      <c r="R420" s="777"/>
      <c r="S420" s="777"/>
      <c r="T420" s="777"/>
      <c r="U420" s="777"/>
      <c r="V420" s="777"/>
      <c r="W420" s="777"/>
      <c r="X420" s="778"/>
      <c r="Y420" s="779"/>
      <c r="Z420" s="30"/>
      <c r="AA420" s="30"/>
      <c r="AC420" s="655"/>
      <c r="AD420" s="655"/>
      <c r="AE420" s="30"/>
    </row>
    <row r="421" hidden="1">
      <c r="A421" s="757"/>
      <c r="B421" s="30"/>
      <c r="C421" s="757"/>
      <c r="D421" s="30"/>
      <c r="E421" s="30"/>
      <c r="F421" s="30"/>
      <c r="G421" s="30"/>
      <c r="H421" s="30"/>
      <c r="I421" s="774"/>
      <c r="J421" s="30"/>
      <c r="K421" s="775"/>
      <c r="L421" s="776"/>
      <c r="M421" s="776"/>
      <c r="N421" s="30"/>
      <c r="O421" s="30"/>
      <c r="P421" s="777"/>
      <c r="Q421" s="777"/>
      <c r="R421" s="777"/>
      <c r="S421" s="777"/>
      <c r="T421" s="777"/>
      <c r="U421" s="777"/>
      <c r="V421" s="777"/>
      <c r="W421" s="777"/>
      <c r="X421" s="778"/>
      <c r="Y421" s="779"/>
      <c r="Z421" s="30"/>
      <c r="AA421" s="30"/>
      <c r="AC421" s="655"/>
      <c r="AD421" s="655"/>
      <c r="AE421" s="30"/>
    </row>
    <row r="422" hidden="1">
      <c r="A422" s="757"/>
      <c r="B422" s="30"/>
      <c r="C422" s="757"/>
      <c r="D422" s="30"/>
      <c r="E422" s="30"/>
      <c r="F422" s="30"/>
      <c r="G422" s="30"/>
      <c r="H422" s="30"/>
      <c r="I422" s="774"/>
      <c r="J422" s="30"/>
      <c r="K422" s="775"/>
      <c r="L422" s="776"/>
      <c r="M422" s="776"/>
      <c r="N422" s="30"/>
      <c r="O422" s="30"/>
      <c r="P422" s="777"/>
      <c r="Q422" s="777"/>
      <c r="R422" s="777"/>
      <c r="S422" s="777"/>
      <c r="T422" s="777"/>
      <c r="U422" s="777"/>
      <c r="V422" s="777"/>
      <c r="W422" s="777"/>
      <c r="X422" s="778"/>
      <c r="Y422" s="779"/>
      <c r="Z422" s="30"/>
      <c r="AA422" s="30"/>
      <c r="AC422" s="655"/>
      <c r="AD422" s="655"/>
      <c r="AE422" s="30"/>
    </row>
    <row r="423" hidden="1">
      <c r="A423" s="757"/>
      <c r="B423" s="30"/>
      <c r="C423" s="757"/>
      <c r="D423" s="30"/>
      <c r="E423" s="30"/>
      <c r="F423" s="30"/>
      <c r="G423" s="30"/>
      <c r="H423" s="30"/>
      <c r="I423" s="774"/>
      <c r="J423" s="30"/>
      <c r="K423" s="775"/>
      <c r="L423" s="776"/>
      <c r="M423" s="776"/>
      <c r="N423" s="30"/>
      <c r="O423" s="30"/>
      <c r="P423" s="777"/>
      <c r="Q423" s="777"/>
      <c r="R423" s="777"/>
      <c r="S423" s="777"/>
      <c r="T423" s="777"/>
      <c r="U423" s="777"/>
      <c r="V423" s="777"/>
      <c r="W423" s="777"/>
      <c r="X423" s="778"/>
      <c r="Y423" s="779"/>
      <c r="Z423" s="30"/>
      <c r="AA423" s="30"/>
      <c r="AC423" s="655"/>
      <c r="AD423" s="655"/>
      <c r="AE423" s="30"/>
    </row>
    <row r="424" hidden="1">
      <c r="A424" s="757"/>
      <c r="B424" s="30"/>
      <c r="C424" s="757"/>
      <c r="D424" s="30"/>
      <c r="E424" s="30"/>
      <c r="F424" s="30"/>
      <c r="G424" s="30"/>
      <c r="H424" s="30"/>
      <c r="I424" s="774"/>
      <c r="J424" s="30"/>
      <c r="K424" s="775"/>
      <c r="L424" s="776"/>
      <c r="M424" s="776"/>
      <c r="N424" s="30"/>
      <c r="O424" s="30"/>
      <c r="P424" s="777"/>
      <c r="Q424" s="777"/>
      <c r="R424" s="777"/>
      <c r="S424" s="777"/>
      <c r="T424" s="777"/>
      <c r="U424" s="777"/>
      <c r="V424" s="777"/>
      <c r="W424" s="777"/>
      <c r="X424" s="778"/>
      <c r="Y424" s="779"/>
      <c r="Z424" s="30"/>
      <c r="AA424" s="30"/>
      <c r="AC424" s="655"/>
      <c r="AD424" s="655"/>
      <c r="AE424" s="30"/>
    </row>
    <row r="425" hidden="1">
      <c r="A425" s="757"/>
      <c r="B425" s="30"/>
      <c r="C425" s="757"/>
      <c r="D425" s="30"/>
      <c r="E425" s="30"/>
      <c r="F425" s="30"/>
      <c r="G425" s="30"/>
      <c r="H425" s="30"/>
      <c r="I425" s="774"/>
      <c r="J425" s="30"/>
      <c r="K425" s="775"/>
      <c r="L425" s="776"/>
      <c r="M425" s="776"/>
      <c r="N425" s="30"/>
      <c r="O425" s="30"/>
      <c r="P425" s="777"/>
      <c r="Q425" s="777"/>
      <c r="R425" s="777"/>
      <c r="S425" s="777"/>
      <c r="T425" s="777"/>
      <c r="U425" s="777"/>
      <c r="V425" s="777"/>
      <c r="W425" s="777"/>
      <c r="X425" s="778"/>
      <c r="Y425" s="779"/>
      <c r="Z425" s="30"/>
      <c r="AA425" s="30"/>
      <c r="AC425" s="655"/>
      <c r="AD425" s="655"/>
      <c r="AE425" s="30"/>
    </row>
    <row r="426" hidden="1">
      <c r="A426" s="757"/>
      <c r="B426" s="30"/>
      <c r="C426" s="757"/>
      <c r="D426" s="30"/>
      <c r="E426" s="30"/>
      <c r="F426" s="30"/>
      <c r="G426" s="30"/>
      <c r="H426" s="30"/>
      <c r="I426" s="774"/>
      <c r="J426" s="30"/>
      <c r="K426" s="775"/>
      <c r="L426" s="776"/>
      <c r="M426" s="776"/>
      <c r="N426" s="30"/>
      <c r="O426" s="30"/>
      <c r="P426" s="777"/>
      <c r="Q426" s="777"/>
      <c r="R426" s="777"/>
      <c r="S426" s="777"/>
      <c r="T426" s="777"/>
      <c r="U426" s="777"/>
      <c r="V426" s="777"/>
      <c r="W426" s="777"/>
      <c r="X426" s="778"/>
      <c r="Y426" s="779"/>
      <c r="Z426" s="30"/>
      <c r="AA426" s="30"/>
      <c r="AC426" s="655"/>
      <c r="AD426" s="655"/>
      <c r="AE426" s="30"/>
    </row>
    <row r="427" hidden="1">
      <c r="A427" s="757"/>
      <c r="B427" s="30"/>
      <c r="C427" s="757"/>
      <c r="D427" s="30"/>
      <c r="E427" s="30"/>
      <c r="F427" s="30"/>
      <c r="G427" s="30"/>
      <c r="H427" s="30"/>
      <c r="I427" s="774"/>
      <c r="J427" s="30"/>
      <c r="K427" s="775"/>
      <c r="L427" s="776"/>
      <c r="M427" s="776"/>
      <c r="N427" s="30"/>
      <c r="O427" s="30"/>
      <c r="P427" s="777"/>
      <c r="Q427" s="777"/>
      <c r="R427" s="777"/>
      <c r="S427" s="777"/>
      <c r="T427" s="777"/>
      <c r="U427" s="777"/>
      <c r="V427" s="777"/>
      <c r="W427" s="777"/>
      <c r="X427" s="778"/>
      <c r="Y427" s="779"/>
      <c r="Z427" s="30"/>
      <c r="AA427" s="30"/>
      <c r="AC427" s="655"/>
      <c r="AD427" s="655"/>
      <c r="AE427" s="30"/>
    </row>
    <row r="428" hidden="1">
      <c r="A428" s="757"/>
      <c r="B428" s="30"/>
      <c r="C428" s="757"/>
      <c r="D428" s="30"/>
      <c r="E428" s="30"/>
      <c r="F428" s="30"/>
      <c r="G428" s="30"/>
      <c r="H428" s="30"/>
      <c r="I428" s="774"/>
      <c r="J428" s="30"/>
      <c r="K428" s="775"/>
      <c r="L428" s="776"/>
      <c r="M428" s="776"/>
      <c r="N428" s="30"/>
      <c r="O428" s="30"/>
      <c r="P428" s="777"/>
      <c r="Q428" s="777"/>
      <c r="R428" s="777"/>
      <c r="S428" s="777"/>
      <c r="T428" s="777"/>
      <c r="U428" s="777"/>
      <c r="V428" s="777"/>
      <c r="W428" s="777"/>
      <c r="X428" s="778"/>
      <c r="Y428" s="779"/>
      <c r="Z428" s="30"/>
      <c r="AA428" s="30"/>
      <c r="AC428" s="655"/>
      <c r="AD428" s="655"/>
      <c r="AE428" s="30"/>
    </row>
    <row r="429" hidden="1">
      <c r="A429" s="757"/>
      <c r="B429" s="30"/>
      <c r="C429" s="757"/>
      <c r="D429" s="30"/>
      <c r="E429" s="30"/>
      <c r="F429" s="30"/>
      <c r="G429" s="30"/>
      <c r="H429" s="30"/>
      <c r="I429" s="774"/>
      <c r="J429" s="30"/>
      <c r="K429" s="775"/>
      <c r="L429" s="776"/>
      <c r="M429" s="776"/>
      <c r="N429" s="30"/>
      <c r="O429" s="30"/>
      <c r="P429" s="777"/>
      <c r="Q429" s="777"/>
      <c r="R429" s="777"/>
      <c r="S429" s="777"/>
      <c r="T429" s="777"/>
      <c r="U429" s="777"/>
      <c r="V429" s="777"/>
      <c r="W429" s="777"/>
      <c r="X429" s="778"/>
      <c r="Y429" s="779"/>
      <c r="Z429" s="30"/>
      <c r="AA429" s="30"/>
      <c r="AC429" s="655"/>
      <c r="AD429" s="655"/>
      <c r="AE429" s="30"/>
    </row>
    <row r="430" hidden="1">
      <c r="A430" s="757"/>
      <c r="B430" s="30"/>
      <c r="C430" s="757"/>
      <c r="D430" s="30"/>
      <c r="E430" s="30"/>
      <c r="F430" s="30"/>
      <c r="G430" s="30"/>
      <c r="H430" s="30"/>
      <c r="I430" s="774"/>
      <c r="J430" s="30"/>
      <c r="K430" s="775"/>
      <c r="L430" s="776"/>
      <c r="M430" s="776"/>
      <c r="N430" s="30"/>
      <c r="O430" s="30"/>
      <c r="P430" s="777"/>
      <c r="Q430" s="777"/>
      <c r="R430" s="777"/>
      <c r="S430" s="777"/>
      <c r="T430" s="777"/>
      <c r="U430" s="777"/>
      <c r="V430" s="777"/>
      <c r="W430" s="777"/>
      <c r="X430" s="778"/>
      <c r="Y430" s="779"/>
      <c r="Z430" s="30"/>
      <c r="AA430" s="30"/>
      <c r="AC430" s="655"/>
      <c r="AD430" s="655"/>
      <c r="AE430" s="30"/>
    </row>
    <row r="431" hidden="1">
      <c r="A431" s="757"/>
      <c r="B431" s="30"/>
      <c r="C431" s="757"/>
      <c r="D431" s="30"/>
      <c r="E431" s="30"/>
      <c r="F431" s="30"/>
      <c r="G431" s="30"/>
      <c r="H431" s="30"/>
      <c r="I431" s="774"/>
      <c r="J431" s="30"/>
      <c r="K431" s="775"/>
      <c r="L431" s="776"/>
      <c r="M431" s="776"/>
      <c r="N431" s="30"/>
      <c r="O431" s="30"/>
      <c r="P431" s="777"/>
      <c r="Q431" s="777"/>
      <c r="R431" s="777"/>
      <c r="S431" s="777"/>
      <c r="T431" s="777"/>
      <c r="U431" s="777"/>
      <c r="V431" s="777"/>
      <c r="W431" s="777"/>
      <c r="X431" s="778"/>
      <c r="Y431" s="779"/>
      <c r="Z431" s="30"/>
      <c r="AA431" s="30"/>
      <c r="AC431" s="655"/>
      <c r="AD431" s="655"/>
      <c r="AE431" s="30"/>
    </row>
    <row r="432" hidden="1">
      <c r="A432" s="757"/>
      <c r="B432" s="30"/>
      <c r="C432" s="757"/>
      <c r="D432" s="30"/>
      <c r="E432" s="30"/>
      <c r="F432" s="30"/>
      <c r="G432" s="30"/>
      <c r="H432" s="30"/>
      <c r="I432" s="774"/>
      <c r="J432" s="30"/>
      <c r="K432" s="775"/>
      <c r="L432" s="776"/>
      <c r="M432" s="776"/>
      <c r="N432" s="30"/>
      <c r="O432" s="30"/>
      <c r="P432" s="777"/>
      <c r="Q432" s="777"/>
      <c r="R432" s="777"/>
      <c r="S432" s="777"/>
      <c r="T432" s="777"/>
      <c r="U432" s="777"/>
      <c r="V432" s="777"/>
      <c r="W432" s="777"/>
      <c r="X432" s="778"/>
      <c r="Y432" s="779"/>
      <c r="Z432" s="30"/>
      <c r="AA432" s="30"/>
      <c r="AC432" s="655"/>
      <c r="AD432" s="655"/>
      <c r="AE432" s="30"/>
    </row>
    <row r="433" hidden="1">
      <c r="A433" s="757"/>
      <c r="B433" s="30"/>
      <c r="C433" s="757"/>
      <c r="D433" s="30"/>
      <c r="E433" s="30"/>
      <c r="F433" s="30"/>
      <c r="G433" s="30"/>
      <c r="H433" s="30"/>
      <c r="I433" s="774"/>
      <c r="J433" s="30"/>
      <c r="K433" s="775"/>
      <c r="L433" s="776"/>
      <c r="M433" s="776"/>
      <c r="N433" s="30"/>
      <c r="O433" s="30"/>
      <c r="P433" s="777"/>
      <c r="Q433" s="777"/>
      <c r="R433" s="777"/>
      <c r="S433" s="777"/>
      <c r="T433" s="777"/>
      <c r="U433" s="777"/>
      <c r="V433" s="777"/>
      <c r="W433" s="777"/>
      <c r="X433" s="778"/>
      <c r="Y433" s="779"/>
      <c r="Z433" s="30"/>
      <c r="AA433" s="30"/>
      <c r="AC433" s="655"/>
      <c r="AD433" s="655"/>
      <c r="AE433" s="30"/>
    </row>
    <row r="434" hidden="1">
      <c r="A434" s="757"/>
      <c r="B434" s="30"/>
      <c r="C434" s="757"/>
      <c r="D434" s="30"/>
      <c r="E434" s="30"/>
      <c r="F434" s="30"/>
      <c r="G434" s="30"/>
      <c r="H434" s="30"/>
      <c r="I434" s="774"/>
      <c r="J434" s="30"/>
      <c r="K434" s="775"/>
      <c r="L434" s="776"/>
      <c r="M434" s="776"/>
      <c r="N434" s="30"/>
      <c r="O434" s="30"/>
      <c r="P434" s="777"/>
      <c r="Q434" s="777"/>
      <c r="R434" s="777"/>
      <c r="S434" s="777"/>
      <c r="T434" s="777"/>
      <c r="U434" s="777"/>
      <c r="V434" s="777"/>
      <c r="W434" s="777"/>
      <c r="X434" s="778"/>
      <c r="Y434" s="779"/>
      <c r="Z434" s="30"/>
      <c r="AA434" s="30"/>
      <c r="AC434" s="655"/>
      <c r="AD434" s="655"/>
      <c r="AE434" s="30"/>
    </row>
    <row r="435" hidden="1">
      <c r="A435" s="757"/>
      <c r="B435" s="30"/>
      <c r="C435" s="757"/>
      <c r="D435" s="30"/>
      <c r="E435" s="30"/>
      <c r="F435" s="30"/>
      <c r="G435" s="30"/>
      <c r="H435" s="30"/>
      <c r="I435" s="774"/>
      <c r="J435" s="30"/>
      <c r="K435" s="775"/>
      <c r="L435" s="776"/>
      <c r="M435" s="776"/>
      <c r="N435" s="30"/>
      <c r="O435" s="30"/>
      <c r="P435" s="777"/>
      <c r="Q435" s="777"/>
      <c r="R435" s="777"/>
      <c r="S435" s="777"/>
      <c r="T435" s="777"/>
      <c r="U435" s="777"/>
      <c r="V435" s="777"/>
      <c r="W435" s="777"/>
      <c r="X435" s="778"/>
      <c r="Y435" s="779"/>
      <c r="Z435" s="30"/>
      <c r="AA435" s="30"/>
      <c r="AC435" s="655"/>
      <c r="AD435" s="655"/>
      <c r="AE435" s="30"/>
    </row>
    <row r="436" hidden="1">
      <c r="A436" s="757"/>
      <c r="B436" s="30"/>
      <c r="C436" s="757"/>
      <c r="D436" s="30"/>
      <c r="E436" s="30"/>
      <c r="F436" s="30"/>
      <c r="G436" s="30"/>
      <c r="H436" s="30"/>
      <c r="I436" s="774"/>
      <c r="J436" s="30"/>
      <c r="K436" s="775"/>
      <c r="L436" s="776"/>
      <c r="M436" s="776"/>
      <c r="N436" s="30"/>
      <c r="O436" s="30"/>
      <c r="P436" s="777"/>
      <c r="Q436" s="777"/>
      <c r="R436" s="777"/>
      <c r="S436" s="777"/>
      <c r="T436" s="777"/>
      <c r="U436" s="777"/>
      <c r="V436" s="777"/>
      <c r="W436" s="777"/>
      <c r="X436" s="778"/>
      <c r="Y436" s="779"/>
      <c r="Z436" s="30"/>
      <c r="AA436" s="30"/>
      <c r="AC436" s="655"/>
      <c r="AD436" s="655"/>
      <c r="AE436" s="30"/>
    </row>
    <row r="437" hidden="1">
      <c r="A437" s="757"/>
      <c r="B437" s="30"/>
      <c r="C437" s="757"/>
      <c r="D437" s="30"/>
      <c r="E437" s="30"/>
      <c r="F437" s="30"/>
      <c r="G437" s="30"/>
      <c r="H437" s="30"/>
      <c r="I437" s="774"/>
      <c r="J437" s="30"/>
      <c r="K437" s="775"/>
      <c r="L437" s="776"/>
      <c r="M437" s="776"/>
      <c r="N437" s="30"/>
      <c r="O437" s="30"/>
      <c r="P437" s="777"/>
      <c r="Q437" s="777"/>
      <c r="R437" s="777"/>
      <c r="S437" s="777"/>
      <c r="T437" s="777"/>
      <c r="U437" s="777"/>
      <c r="V437" s="777"/>
      <c r="W437" s="777"/>
      <c r="X437" s="778"/>
      <c r="Y437" s="779"/>
      <c r="Z437" s="30"/>
      <c r="AA437" s="30"/>
      <c r="AC437" s="655"/>
      <c r="AD437" s="655"/>
      <c r="AE437" s="30"/>
    </row>
    <row r="438" hidden="1">
      <c r="A438" s="757"/>
      <c r="B438" s="30"/>
      <c r="C438" s="757"/>
      <c r="D438" s="30"/>
      <c r="E438" s="30"/>
      <c r="F438" s="30"/>
      <c r="G438" s="30"/>
      <c r="H438" s="30"/>
      <c r="I438" s="774"/>
      <c r="J438" s="30"/>
      <c r="K438" s="775"/>
      <c r="L438" s="776"/>
      <c r="M438" s="776"/>
      <c r="N438" s="30"/>
      <c r="O438" s="30"/>
      <c r="P438" s="777"/>
      <c r="Q438" s="777"/>
      <c r="R438" s="777"/>
      <c r="S438" s="777"/>
      <c r="T438" s="777"/>
      <c r="U438" s="777"/>
      <c r="V438" s="777"/>
      <c r="W438" s="777"/>
      <c r="X438" s="778"/>
      <c r="Y438" s="779"/>
      <c r="Z438" s="30"/>
      <c r="AA438" s="30"/>
      <c r="AC438" s="655"/>
      <c r="AD438" s="655"/>
      <c r="AE438" s="30"/>
    </row>
    <row r="439" hidden="1">
      <c r="A439" s="757"/>
      <c r="B439" s="30"/>
      <c r="C439" s="757"/>
      <c r="D439" s="30"/>
      <c r="E439" s="30"/>
      <c r="F439" s="30"/>
      <c r="G439" s="30"/>
      <c r="H439" s="30"/>
      <c r="I439" s="774"/>
      <c r="J439" s="30"/>
      <c r="K439" s="775"/>
      <c r="L439" s="776"/>
      <c r="M439" s="776"/>
      <c r="N439" s="30"/>
      <c r="O439" s="30"/>
      <c r="P439" s="777"/>
      <c r="Q439" s="777"/>
      <c r="R439" s="777"/>
      <c r="S439" s="777"/>
      <c r="T439" s="777"/>
      <c r="U439" s="777"/>
      <c r="V439" s="777"/>
      <c r="W439" s="777"/>
      <c r="X439" s="778"/>
      <c r="Y439" s="779"/>
      <c r="Z439" s="30"/>
      <c r="AA439" s="30"/>
      <c r="AC439" s="655"/>
      <c r="AD439" s="655"/>
      <c r="AE439" s="30"/>
    </row>
    <row r="440" hidden="1">
      <c r="A440" s="757"/>
      <c r="B440" s="30"/>
      <c r="C440" s="757"/>
      <c r="D440" s="30"/>
      <c r="E440" s="30"/>
      <c r="F440" s="30"/>
      <c r="G440" s="30"/>
      <c r="H440" s="30"/>
      <c r="I440" s="774"/>
      <c r="J440" s="30"/>
      <c r="K440" s="775"/>
      <c r="L440" s="776"/>
      <c r="M440" s="776"/>
      <c r="N440" s="30"/>
      <c r="O440" s="30"/>
      <c r="P440" s="777"/>
      <c r="Q440" s="777"/>
      <c r="R440" s="777"/>
      <c r="S440" s="777"/>
      <c r="T440" s="777"/>
      <c r="U440" s="777"/>
      <c r="V440" s="777"/>
      <c r="W440" s="777"/>
      <c r="X440" s="778"/>
      <c r="Y440" s="779"/>
      <c r="Z440" s="30"/>
      <c r="AA440" s="30"/>
      <c r="AC440" s="655"/>
      <c r="AD440" s="655"/>
      <c r="AE440" s="30"/>
    </row>
    <row r="441" hidden="1">
      <c r="A441" s="757"/>
      <c r="B441" s="30"/>
      <c r="C441" s="757"/>
      <c r="D441" s="30"/>
      <c r="E441" s="30"/>
      <c r="F441" s="30"/>
      <c r="G441" s="30"/>
      <c r="H441" s="30"/>
      <c r="I441" s="774"/>
      <c r="J441" s="30"/>
      <c r="K441" s="775"/>
      <c r="L441" s="776"/>
      <c r="M441" s="776"/>
      <c r="N441" s="30"/>
      <c r="O441" s="30"/>
      <c r="P441" s="777"/>
      <c r="Q441" s="777"/>
      <c r="R441" s="777"/>
      <c r="S441" s="777"/>
      <c r="T441" s="777"/>
      <c r="U441" s="777"/>
      <c r="V441" s="777"/>
      <c r="W441" s="777"/>
      <c r="X441" s="778"/>
      <c r="Y441" s="779"/>
      <c r="Z441" s="30"/>
      <c r="AA441" s="30"/>
      <c r="AC441" s="655"/>
      <c r="AD441" s="655"/>
      <c r="AE441" s="30"/>
    </row>
    <row r="442" hidden="1">
      <c r="A442" s="757"/>
      <c r="B442" s="30"/>
      <c r="C442" s="757"/>
      <c r="D442" s="30"/>
      <c r="E442" s="30"/>
      <c r="F442" s="30"/>
      <c r="G442" s="30"/>
      <c r="H442" s="30"/>
      <c r="I442" s="774"/>
      <c r="J442" s="30"/>
      <c r="K442" s="775"/>
      <c r="L442" s="776"/>
      <c r="M442" s="776"/>
      <c r="N442" s="30"/>
      <c r="O442" s="30"/>
      <c r="P442" s="777"/>
      <c r="Q442" s="777"/>
      <c r="R442" s="777"/>
      <c r="S442" s="777"/>
      <c r="T442" s="777"/>
      <c r="U442" s="777"/>
      <c r="V442" s="777"/>
      <c r="W442" s="777"/>
      <c r="X442" s="778"/>
      <c r="Y442" s="779"/>
      <c r="Z442" s="30"/>
      <c r="AA442" s="30"/>
      <c r="AC442" s="655"/>
      <c r="AD442" s="655"/>
      <c r="AE442" s="30"/>
    </row>
    <row r="443" hidden="1">
      <c r="A443" s="757"/>
      <c r="B443" s="30"/>
      <c r="C443" s="757"/>
      <c r="D443" s="30"/>
      <c r="E443" s="30"/>
      <c r="F443" s="30"/>
      <c r="G443" s="30"/>
      <c r="H443" s="30"/>
      <c r="I443" s="774"/>
      <c r="J443" s="30"/>
      <c r="K443" s="775"/>
      <c r="L443" s="776"/>
      <c r="M443" s="776"/>
      <c r="N443" s="30"/>
      <c r="O443" s="30"/>
      <c r="P443" s="777"/>
      <c r="Q443" s="777"/>
      <c r="R443" s="777"/>
      <c r="S443" s="777"/>
      <c r="T443" s="777"/>
      <c r="U443" s="777"/>
      <c r="V443" s="777"/>
      <c r="W443" s="777"/>
      <c r="X443" s="778"/>
      <c r="Y443" s="779"/>
      <c r="Z443" s="30"/>
      <c r="AA443" s="30"/>
      <c r="AC443" s="655"/>
      <c r="AD443" s="655"/>
      <c r="AE443" s="30"/>
    </row>
    <row r="444" hidden="1">
      <c r="A444" s="757"/>
      <c r="B444" s="30"/>
      <c r="C444" s="757"/>
      <c r="D444" s="30"/>
      <c r="E444" s="30"/>
      <c r="F444" s="30"/>
      <c r="G444" s="30"/>
      <c r="H444" s="30"/>
      <c r="I444" s="774"/>
      <c r="J444" s="30"/>
      <c r="K444" s="775"/>
      <c r="L444" s="776"/>
      <c r="M444" s="776"/>
      <c r="N444" s="30"/>
      <c r="O444" s="30"/>
      <c r="P444" s="777"/>
      <c r="Q444" s="777"/>
      <c r="R444" s="777"/>
      <c r="S444" s="777"/>
      <c r="T444" s="777"/>
      <c r="U444" s="777"/>
      <c r="V444" s="777"/>
      <c r="W444" s="777"/>
      <c r="X444" s="778"/>
      <c r="Y444" s="779"/>
      <c r="Z444" s="30"/>
      <c r="AA444" s="30"/>
      <c r="AC444" s="655"/>
      <c r="AD444" s="655"/>
      <c r="AE444" s="30"/>
    </row>
    <row r="445" hidden="1">
      <c r="A445" s="757"/>
      <c r="B445" s="30"/>
      <c r="C445" s="757"/>
      <c r="D445" s="30"/>
      <c r="E445" s="30"/>
      <c r="F445" s="30"/>
      <c r="G445" s="30"/>
      <c r="H445" s="30"/>
      <c r="I445" s="774"/>
      <c r="J445" s="30"/>
      <c r="K445" s="775"/>
      <c r="L445" s="776"/>
      <c r="M445" s="776"/>
      <c r="N445" s="30"/>
      <c r="O445" s="30"/>
      <c r="P445" s="777"/>
      <c r="Q445" s="777"/>
      <c r="R445" s="777"/>
      <c r="S445" s="777"/>
      <c r="T445" s="777"/>
      <c r="U445" s="777"/>
      <c r="V445" s="777"/>
      <c r="W445" s="777"/>
      <c r="X445" s="778"/>
      <c r="Y445" s="779"/>
      <c r="Z445" s="30"/>
      <c r="AA445" s="30"/>
      <c r="AC445" s="655"/>
      <c r="AD445" s="655"/>
      <c r="AE445" s="30"/>
    </row>
    <row r="446" hidden="1">
      <c r="A446" s="757"/>
      <c r="B446" s="30"/>
      <c r="C446" s="757"/>
      <c r="D446" s="30"/>
      <c r="E446" s="30"/>
      <c r="F446" s="30"/>
      <c r="G446" s="30"/>
      <c r="H446" s="30"/>
      <c r="I446" s="774"/>
      <c r="J446" s="30"/>
      <c r="K446" s="775"/>
      <c r="L446" s="776"/>
      <c r="M446" s="776"/>
      <c r="N446" s="30"/>
      <c r="O446" s="30"/>
      <c r="P446" s="777"/>
      <c r="Q446" s="777"/>
      <c r="R446" s="777"/>
      <c r="S446" s="777"/>
      <c r="T446" s="777"/>
      <c r="U446" s="777"/>
      <c r="V446" s="777"/>
      <c r="W446" s="777"/>
      <c r="X446" s="778"/>
      <c r="Y446" s="779"/>
      <c r="Z446" s="30"/>
      <c r="AA446" s="30"/>
      <c r="AC446" s="655"/>
      <c r="AD446" s="655"/>
      <c r="AE446" s="30"/>
    </row>
    <row r="447" hidden="1">
      <c r="A447" s="757"/>
      <c r="B447" s="30"/>
      <c r="C447" s="757"/>
      <c r="D447" s="30"/>
      <c r="E447" s="30"/>
      <c r="F447" s="30"/>
      <c r="G447" s="30"/>
      <c r="H447" s="30"/>
      <c r="I447" s="774"/>
      <c r="J447" s="30"/>
      <c r="K447" s="775"/>
      <c r="L447" s="776"/>
      <c r="M447" s="776"/>
      <c r="N447" s="30"/>
      <c r="O447" s="30"/>
      <c r="P447" s="777"/>
      <c r="Q447" s="777"/>
      <c r="R447" s="777"/>
      <c r="S447" s="777"/>
      <c r="T447" s="777"/>
      <c r="U447" s="777"/>
      <c r="V447" s="777"/>
      <c r="W447" s="777"/>
      <c r="X447" s="778"/>
      <c r="Y447" s="779"/>
      <c r="Z447" s="30"/>
      <c r="AA447" s="30"/>
      <c r="AC447" s="655"/>
      <c r="AD447" s="655"/>
      <c r="AE447" s="30"/>
    </row>
    <row r="448" hidden="1">
      <c r="A448" s="757"/>
      <c r="B448" s="30"/>
      <c r="C448" s="757"/>
      <c r="D448" s="30"/>
      <c r="E448" s="30"/>
      <c r="F448" s="30"/>
      <c r="G448" s="30"/>
      <c r="H448" s="30"/>
      <c r="I448" s="774"/>
      <c r="J448" s="30"/>
      <c r="K448" s="775"/>
      <c r="L448" s="776"/>
      <c r="M448" s="776"/>
      <c r="N448" s="30"/>
      <c r="O448" s="30"/>
      <c r="P448" s="777"/>
      <c r="Q448" s="777"/>
      <c r="R448" s="777"/>
      <c r="S448" s="777"/>
      <c r="T448" s="777"/>
      <c r="U448" s="777"/>
      <c r="V448" s="777"/>
      <c r="W448" s="777"/>
      <c r="X448" s="778"/>
      <c r="Y448" s="779"/>
      <c r="Z448" s="30"/>
      <c r="AA448" s="30"/>
      <c r="AC448" s="655"/>
      <c r="AD448" s="655"/>
      <c r="AE448" s="30"/>
    </row>
    <row r="449" hidden="1">
      <c r="A449" s="757"/>
      <c r="B449" s="30"/>
      <c r="C449" s="757"/>
      <c r="D449" s="30"/>
      <c r="E449" s="30"/>
      <c r="F449" s="30"/>
      <c r="G449" s="30"/>
      <c r="H449" s="30"/>
      <c r="I449" s="774"/>
      <c r="J449" s="30"/>
      <c r="K449" s="775"/>
      <c r="L449" s="776"/>
      <c r="M449" s="776"/>
      <c r="N449" s="30"/>
      <c r="O449" s="30"/>
      <c r="P449" s="777"/>
      <c r="Q449" s="777"/>
      <c r="R449" s="777"/>
      <c r="S449" s="777"/>
      <c r="T449" s="777"/>
      <c r="U449" s="777"/>
      <c r="V449" s="777"/>
      <c r="W449" s="777"/>
      <c r="X449" s="778"/>
      <c r="Y449" s="779"/>
      <c r="Z449" s="30"/>
      <c r="AA449" s="30"/>
      <c r="AC449" s="655"/>
      <c r="AD449" s="655"/>
      <c r="AE449" s="30"/>
    </row>
    <row r="450" hidden="1">
      <c r="A450" s="757"/>
      <c r="B450" s="30"/>
      <c r="C450" s="757"/>
      <c r="D450" s="30"/>
      <c r="E450" s="30"/>
      <c r="F450" s="30"/>
      <c r="G450" s="30"/>
      <c r="H450" s="30"/>
      <c r="I450" s="774"/>
      <c r="J450" s="30"/>
      <c r="K450" s="775"/>
      <c r="L450" s="776"/>
      <c r="M450" s="776"/>
      <c r="N450" s="30"/>
      <c r="O450" s="30"/>
      <c r="P450" s="777"/>
      <c r="Q450" s="777"/>
      <c r="R450" s="777"/>
      <c r="S450" s="777"/>
      <c r="T450" s="777"/>
      <c r="U450" s="777"/>
      <c r="V450" s="777"/>
      <c r="W450" s="777"/>
      <c r="X450" s="778"/>
      <c r="Y450" s="779"/>
      <c r="Z450" s="30"/>
      <c r="AA450" s="30"/>
      <c r="AC450" s="655"/>
      <c r="AD450" s="655"/>
      <c r="AE450" s="30"/>
    </row>
    <row r="451" hidden="1">
      <c r="A451" s="757"/>
      <c r="B451" s="30"/>
      <c r="C451" s="757"/>
      <c r="D451" s="30"/>
      <c r="E451" s="30"/>
      <c r="F451" s="30"/>
      <c r="G451" s="30"/>
      <c r="H451" s="30"/>
      <c r="I451" s="774"/>
      <c r="J451" s="30"/>
      <c r="K451" s="775"/>
      <c r="L451" s="776"/>
      <c r="M451" s="776"/>
      <c r="N451" s="30"/>
      <c r="O451" s="30"/>
      <c r="P451" s="777"/>
      <c r="Q451" s="777"/>
      <c r="R451" s="777"/>
      <c r="S451" s="777"/>
      <c r="T451" s="777"/>
      <c r="U451" s="777"/>
      <c r="V451" s="777"/>
      <c r="W451" s="777"/>
      <c r="X451" s="778"/>
      <c r="Y451" s="779"/>
      <c r="Z451" s="30"/>
      <c r="AA451" s="30"/>
      <c r="AC451" s="655"/>
      <c r="AD451" s="655"/>
      <c r="AE451" s="30"/>
    </row>
    <row r="452" hidden="1">
      <c r="A452" s="757"/>
      <c r="B452" s="30"/>
      <c r="C452" s="757"/>
      <c r="D452" s="30"/>
      <c r="E452" s="30"/>
      <c r="F452" s="30"/>
      <c r="G452" s="30"/>
      <c r="H452" s="30"/>
      <c r="I452" s="774"/>
      <c r="J452" s="30"/>
      <c r="K452" s="775"/>
      <c r="L452" s="776"/>
      <c r="M452" s="776"/>
      <c r="N452" s="30"/>
      <c r="O452" s="30"/>
      <c r="P452" s="777"/>
      <c r="Q452" s="777"/>
      <c r="R452" s="777"/>
      <c r="S452" s="777"/>
      <c r="T452" s="777"/>
      <c r="U452" s="777"/>
      <c r="V452" s="777"/>
      <c r="W452" s="777"/>
      <c r="X452" s="778"/>
      <c r="Y452" s="779"/>
      <c r="Z452" s="30"/>
      <c r="AA452" s="30"/>
      <c r="AC452" s="655"/>
      <c r="AD452" s="655"/>
      <c r="AE452" s="30"/>
    </row>
    <row r="453" hidden="1">
      <c r="A453" s="757"/>
      <c r="B453" s="30"/>
      <c r="C453" s="757"/>
      <c r="D453" s="30"/>
      <c r="E453" s="30"/>
      <c r="F453" s="30"/>
      <c r="G453" s="30"/>
      <c r="H453" s="30"/>
      <c r="I453" s="774"/>
      <c r="J453" s="30"/>
      <c r="K453" s="775"/>
      <c r="L453" s="776"/>
      <c r="M453" s="776"/>
      <c r="N453" s="30"/>
      <c r="O453" s="30"/>
      <c r="P453" s="777"/>
      <c r="Q453" s="777"/>
      <c r="R453" s="777"/>
      <c r="S453" s="777"/>
      <c r="T453" s="777"/>
      <c r="U453" s="777"/>
      <c r="V453" s="777"/>
      <c r="W453" s="777"/>
      <c r="X453" s="778"/>
      <c r="Y453" s="779"/>
      <c r="Z453" s="30"/>
      <c r="AA453" s="30"/>
      <c r="AC453" s="655"/>
      <c r="AD453" s="655"/>
      <c r="AE453" s="30"/>
    </row>
    <row r="454" hidden="1">
      <c r="A454" s="757"/>
      <c r="B454" s="30"/>
      <c r="C454" s="757"/>
      <c r="D454" s="30"/>
      <c r="E454" s="30"/>
      <c r="F454" s="30"/>
      <c r="G454" s="30"/>
      <c r="H454" s="30"/>
      <c r="I454" s="774"/>
      <c r="J454" s="30"/>
      <c r="K454" s="775"/>
      <c r="L454" s="776"/>
      <c r="M454" s="776"/>
      <c r="N454" s="30"/>
      <c r="O454" s="30"/>
      <c r="P454" s="777"/>
      <c r="Q454" s="777"/>
      <c r="R454" s="777"/>
      <c r="S454" s="777"/>
      <c r="T454" s="777"/>
      <c r="U454" s="777"/>
      <c r="V454" s="777"/>
      <c r="W454" s="777"/>
      <c r="X454" s="778"/>
      <c r="Y454" s="779"/>
      <c r="Z454" s="30"/>
      <c r="AA454" s="30"/>
      <c r="AC454" s="655"/>
      <c r="AD454" s="655"/>
      <c r="AE454" s="30"/>
    </row>
    <row r="455" hidden="1">
      <c r="A455" s="757"/>
      <c r="B455" s="30"/>
      <c r="C455" s="757"/>
      <c r="D455" s="30"/>
      <c r="E455" s="30"/>
      <c r="F455" s="30"/>
      <c r="G455" s="30"/>
      <c r="H455" s="30"/>
      <c r="I455" s="774"/>
      <c r="J455" s="30"/>
      <c r="K455" s="775"/>
      <c r="L455" s="776"/>
      <c r="M455" s="776"/>
      <c r="N455" s="30"/>
      <c r="O455" s="30"/>
      <c r="P455" s="777"/>
      <c r="Q455" s="777"/>
      <c r="R455" s="777"/>
      <c r="S455" s="777"/>
      <c r="T455" s="777"/>
      <c r="U455" s="777"/>
      <c r="V455" s="777"/>
      <c r="W455" s="777"/>
      <c r="X455" s="778"/>
      <c r="Y455" s="779"/>
      <c r="Z455" s="30"/>
      <c r="AA455" s="30"/>
      <c r="AC455" s="655"/>
      <c r="AD455" s="655"/>
      <c r="AE455" s="30"/>
    </row>
    <row r="456" hidden="1">
      <c r="A456" s="757"/>
      <c r="B456" s="30"/>
      <c r="C456" s="757"/>
      <c r="D456" s="30"/>
      <c r="E456" s="30"/>
      <c r="F456" s="30"/>
      <c r="G456" s="30"/>
      <c r="H456" s="30"/>
      <c r="I456" s="774"/>
      <c r="J456" s="30"/>
      <c r="K456" s="775"/>
      <c r="L456" s="776"/>
      <c r="M456" s="776"/>
      <c r="N456" s="30"/>
      <c r="O456" s="30"/>
      <c r="P456" s="777"/>
      <c r="Q456" s="777"/>
      <c r="R456" s="777"/>
      <c r="S456" s="777"/>
      <c r="T456" s="777"/>
      <c r="U456" s="777"/>
      <c r="V456" s="777"/>
      <c r="W456" s="777"/>
      <c r="X456" s="778"/>
      <c r="Y456" s="779"/>
      <c r="Z456" s="30"/>
      <c r="AA456" s="30"/>
      <c r="AC456" s="655"/>
      <c r="AD456" s="655"/>
      <c r="AE456" s="30"/>
    </row>
    <row r="457" hidden="1">
      <c r="A457" s="757"/>
      <c r="B457" s="30"/>
      <c r="C457" s="757"/>
      <c r="D457" s="30"/>
      <c r="E457" s="30"/>
      <c r="F457" s="30"/>
      <c r="G457" s="30"/>
      <c r="H457" s="30"/>
      <c r="I457" s="774"/>
      <c r="J457" s="30"/>
      <c r="K457" s="775"/>
      <c r="L457" s="776"/>
      <c r="M457" s="776"/>
      <c r="N457" s="30"/>
      <c r="O457" s="30"/>
      <c r="P457" s="777"/>
      <c r="Q457" s="777"/>
      <c r="R457" s="777"/>
      <c r="S457" s="777"/>
      <c r="T457" s="777"/>
      <c r="U457" s="777"/>
      <c r="V457" s="777"/>
      <c r="W457" s="777"/>
      <c r="X457" s="778"/>
      <c r="Y457" s="779"/>
      <c r="Z457" s="30"/>
      <c r="AA457" s="30"/>
      <c r="AC457" s="655"/>
      <c r="AD457" s="655"/>
      <c r="AE457" s="30"/>
    </row>
    <row r="458" hidden="1">
      <c r="A458" s="757"/>
      <c r="B458" s="30"/>
      <c r="C458" s="757"/>
      <c r="D458" s="30"/>
      <c r="E458" s="30"/>
      <c r="F458" s="30"/>
      <c r="G458" s="30"/>
      <c r="H458" s="30"/>
      <c r="I458" s="774"/>
      <c r="J458" s="30"/>
      <c r="K458" s="775"/>
      <c r="L458" s="776"/>
      <c r="M458" s="776"/>
      <c r="N458" s="30"/>
      <c r="O458" s="30"/>
      <c r="P458" s="777"/>
      <c r="Q458" s="777"/>
      <c r="R458" s="777"/>
      <c r="S458" s="777"/>
      <c r="T458" s="777"/>
      <c r="U458" s="777"/>
      <c r="V458" s="777"/>
      <c r="W458" s="777"/>
      <c r="X458" s="778"/>
      <c r="Y458" s="779"/>
      <c r="Z458" s="30"/>
      <c r="AA458" s="30"/>
      <c r="AC458" s="655"/>
      <c r="AD458" s="655"/>
      <c r="AE458" s="30"/>
    </row>
    <row r="459" hidden="1">
      <c r="A459" s="757"/>
      <c r="B459" s="30"/>
      <c r="C459" s="757"/>
      <c r="D459" s="30"/>
      <c r="E459" s="30"/>
      <c r="F459" s="30"/>
      <c r="G459" s="30"/>
      <c r="H459" s="30"/>
      <c r="I459" s="774"/>
      <c r="J459" s="30"/>
      <c r="K459" s="775"/>
      <c r="L459" s="776"/>
      <c r="M459" s="776"/>
      <c r="N459" s="30"/>
      <c r="O459" s="30"/>
      <c r="P459" s="777"/>
      <c r="Q459" s="777"/>
      <c r="R459" s="777"/>
      <c r="S459" s="777"/>
      <c r="T459" s="777"/>
      <c r="U459" s="777"/>
      <c r="V459" s="777"/>
      <c r="W459" s="777"/>
      <c r="X459" s="778"/>
      <c r="Y459" s="779"/>
      <c r="Z459" s="30"/>
      <c r="AA459" s="30"/>
      <c r="AC459" s="655"/>
      <c r="AD459" s="655"/>
      <c r="AE459" s="30"/>
    </row>
    <row r="460" hidden="1">
      <c r="A460" s="757"/>
      <c r="B460" s="30"/>
      <c r="C460" s="757"/>
      <c r="D460" s="30"/>
      <c r="E460" s="30"/>
      <c r="F460" s="30"/>
      <c r="G460" s="30"/>
      <c r="H460" s="30"/>
      <c r="I460" s="774"/>
      <c r="J460" s="30"/>
      <c r="K460" s="775"/>
      <c r="L460" s="776"/>
      <c r="M460" s="776"/>
      <c r="N460" s="30"/>
      <c r="O460" s="30"/>
      <c r="P460" s="777"/>
      <c r="Q460" s="777"/>
      <c r="R460" s="777"/>
      <c r="S460" s="777"/>
      <c r="T460" s="777"/>
      <c r="U460" s="777"/>
      <c r="V460" s="777"/>
      <c r="W460" s="777"/>
      <c r="X460" s="778"/>
      <c r="Y460" s="779"/>
      <c r="Z460" s="30"/>
      <c r="AA460" s="30"/>
      <c r="AC460" s="655"/>
      <c r="AD460" s="655"/>
      <c r="AE460" s="30"/>
    </row>
    <row r="461" hidden="1">
      <c r="A461" s="757"/>
      <c r="B461" s="30"/>
      <c r="C461" s="757"/>
      <c r="D461" s="30"/>
      <c r="E461" s="30"/>
      <c r="F461" s="30"/>
      <c r="G461" s="30"/>
      <c r="H461" s="30"/>
      <c r="I461" s="774"/>
      <c r="J461" s="30"/>
      <c r="K461" s="775"/>
      <c r="L461" s="776"/>
      <c r="M461" s="776"/>
      <c r="N461" s="30"/>
      <c r="O461" s="30"/>
      <c r="P461" s="777"/>
      <c r="Q461" s="777"/>
      <c r="R461" s="777"/>
      <c r="S461" s="777"/>
      <c r="T461" s="777"/>
      <c r="U461" s="777"/>
      <c r="V461" s="777"/>
      <c r="W461" s="777"/>
      <c r="X461" s="778"/>
      <c r="Y461" s="779"/>
      <c r="Z461" s="30"/>
      <c r="AA461" s="30"/>
      <c r="AC461" s="655"/>
      <c r="AD461" s="655"/>
      <c r="AE461" s="30"/>
    </row>
    <row r="462" hidden="1">
      <c r="A462" s="757"/>
      <c r="B462" s="30"/>
      <c r="C462" s="757"/>
      <c r="D462" s="30"/>
      <c r="E462" s="30"/>
      <c r="F462" s="30"/>
      <c r="G462" s="30"/>
      <c r="H462" s="30"/>
      <c r="I462" s="774"/>
      <c r="J462" s="30"/>
      <c r="K462" s="775"/>
      <c r="L462" s="776"/>
      <c r="M462" s="776"/>
      <c r="N462" s="30"/>
      <c r="O462" s="30"/>
      <c r="P462" s="777"/>
      <c r="Q462" s="777"/>
      <c r="R462" s="777"/>
      <c r="S462" s="777"/>
      <c r="T462" s="777"/>
      <c r="U462" s="777"/>
      <c r="V462" s="777"/>
      <c r="W462" s="777"/>
      <c r="X462" s="778"/>
      <c r="Y462" s="779"/>
      <c r="Z462" s="30"/>
      <c r="AA462" s="30"/>
      <c r="AC462" s="655"/>
      <c r="AD462" s="655"/>
      <c r="AE462" s="30"/>
    </row>
    <row r="463" hidden="1">
      <c r="A463" s="757"/>
      <c r="B463" s="30"/>
      <c r="C463" s="757"/>
      <c r="D463" s="30"/>
      <c r="E463" s="30"/>
      <c r="F463" s="30"/>
      <c r="G463" s="30"/>
      <c r="H463" s="30"/>
      <c r="I463" s="774"/>
      <c r="J463" s="30"/>
      <c r="K463" s="775"/>
      <c r="L463" s="776"/>
      <c r="M463" s="776"/>
      <c r="N463" s="30"/>
      <c r="O463" s="30"/>
      <c r="P463" s="777"/>
      <c r="Q463" s="777"/>
      <c r="R463" s="777"/>
      <c r="S463" s="777"/>
      <c r="T463" s="777"/>
      <c r="U463" s="777"/>
      <c r="V463" s="777"/>
      <c r="W463" s="777"/>
      <c r="X463" s="778"/>
      <c r="Y463" s="779"/>
      <c r="Z463" s="30"/>
      <c r="AA463" s="30"/>
      <c r="AC463" s="655"/>
      <c r="AD463" s="655"/>
      <c r="AE463" s="30"/>
    </row>
    <row r="464" hidden="1">
      <c r="A464" s="757"/>
      <c r="B464" s="30"/>
      <c r="C464" s="757"/>
      <c r="D464" s="30"/>
      <c r="E464" s="30"/>
      <c r="F464" s="30"/>
      <c r="G464" s="30"/>
      <c r="H464" s="30"/>
      <c r="I464" s="774"/>
      <c r="J464" s="30"/>
      <c r="K464" s="775"/>
      <c r="L464" s="776"/>
      <c r="M464" s="776"/>
      <c r="N464" s="30"/>
      <c r="O464" s="30"/>
      <c r="P464" s="777"/>
      <c r="Q464" s="777"/>
      <c r="R464" s="777"/>
      <c r="S464" s="777"/>
      <c r="T464" s="777"/>
      <c r="U464" s="777"/>
      <c r="V464" s="777"/>
      <c r="W464" s="777"/>
      <c r="X464" s="778"/>
      <c r="Y464" s="779"/>
      <c r="Z464" s="30"/>
      <c r="AA464" s="30"/>
      <c r="AC464" s="655"/>
      <c r="AD464" s="655"/>
      <c r="AE464" s="30"/>
    </row>
    <row r="465" hidden="1">
      <c r="A465" s="757"/>
      <c r="B465" s="30"/>
      <c r="C465" s="757"/>
      <c r="D465" s="30"/>
      <c r="E465" s="30"/>
      <c r="F465" s="30"/>
      <c r="G465" s="30"/>
      <c r="H465" s="30"/>
      <c r="I465" s="774"/>
      <c r="J465" s="30"/>
      <c r="K465" s="775"/>
      <c r="L465" s="776"/>
      <c r="M465" s="776"/>
      <c r="N465" s="30"/>
      <c r="O465" s="30"/>
      <c r="P465" s="777"/>
      <c r="Q465" s="777"/>
      <c r="R465" s="777"/>
      <c r="S465" s="777"/>
      <c r="T465" s="777"/>
      <c r="U465" s="777"/>
      <c r="V465" s="777"/>
      <c r="W465" s="777"/>
      <c r="X465" s="778"/>
      <c r="Y465" s="779"/>
      <c r="Z465" s="30"/>
      <c r="AA465" s="30"/>
      <c r="AC465" s="655"/>
      <c r="AD465" s="655"/>
      <c r="AE465" s="30"/>
    </row>
    <row r="466" hidden="1">
      <c r="A466" s="757"/>
      <c r="B466" s="30"/>
      <c r="C466" s="757"/>
      <c r="D466" s="30"/>
      <c r="E466" s="30"/>
      <c r="F466" s="30"/>
      <c r="G466" s="30"/>
      <c r="H466" s="30"/>
      <c r="I466" s="774"/>
      <c r="J466" s="30"/>
      <c r="K466" s="775"/>
      <c r="L466" s="776"/>
      <c r="M466" s="776"/>
      <c r="N466" s="30"/>
      <c r="O466" s="30"/>
      <c r="P466" s="777"/>
      <c r="Q466" s="777"/>
      <c r="R466" s="777"/>
      <c r="S466" s="777"/>
      <c r="T466" s="777"/>
      <c r="U466" s="777"/>
      <c r="V466" s="777"/>
      <c r="W466" s="777"/>
      <c r="X466" s="778"/>
      <c r="Y466" s="779"/>
      <c r="Z466" s="30"/>
      <c r="AA466" s="30"/>
      <c r="AC466" s="655"/>
      <c r="AD466" s="655"/>
      <c r="AE466" s="30"/>
    </row>
    <row r="467" hidden="1">
      <c r="A467" s="757"/>
      <c r="B467" s="30"/>
      <c r="C467" s="757"/>
      <c r="D467" s="30"/>
      <c r="E467" s="30"/>
      <c r="F467" s="30"/>
      <c r="G467" s="30"/>
      <c r="H467" s="30"/>
      <c r="I467" s="774"/>
      <c r="J467" s="30"/>
      <c r="K467" s="775"/>
      <c r="L467" s="776"/>
      <c r="M467" s="776"/>
      <c r="N467" s="30"/>
      <c r="O467" s="30"/>
      <c r="P467" s="777"/>
      <c r="Q467" s="777"/>
      <c r="R467" s="777"/>
      <c r="S467" s="777"/>
      <c r="T467" s="777"/>
      <c r="U467" s="777"/>
      <c r="V467" s="777"/>
      <c r="W467" s="777"/>
      <c r="X467" s="778"/>
      <c r="Y467" s="779"/>
      <c r="Z467" s="30"/>
      <c r="AA467" s="30"/>
      <c r="AC467" s="655"/>
      <c r="AD467" s="655"/>
      <c r="AE467" s="30"/>
    </row>
    <row r="468" hidden="1">
      <c r="A468" s="757"/>
      <c r="B468" s="30"/>
      <c r="C468" s="757"/>
      <c r="D468" s="30"/>
      <c r="E468" s="30"/>
      <c r="F468" s="30"/>
      <c r="G468" s="30"/>
      <c r="H468" s="30"/>
      <c r="I468" s="774"/>
      <c r="J468" s="30"/>
      <c r="K468" s="775"/>
      <c r="L468" s="776"/>
      <c r="M468" s="776"/>
      <c r="N468" s="30"/>
      <c r="O468" s="30"/>
      <c r="P468" s="777"/>
      <c r="Q468" s="777"/>
      <c r="R468" s="777"/>
      <c r="S468" s="777"/>
      <c r="T468" s="777"/>
      <c r="U468" s="777"/>
      <c r="V468" s="777"/>
      <c r="W468" s="777"/>
      <c r="X468" s="778"/>
      <c r="Y468" s="779"/>
      <c r="Z468" s="30"/>
      <c r="AA468" s="30"/>
      <c r="AC468" s="655"/>
      <c r="AD468" s="655"/>
      <c r="AE468" s="30"/>
    </row>
    <row r="469" hidden="1">
      <c r="A469" s="757"/>
      <c r="B469" s="30"/>
      <c r="C469" s="757"/>
      <c r="D469" s="30"/>
      <c r="E469" s="30"/>
      <c r="F469" s="30"/>
      <c r="G469" s="30"/>
      <c r="H469" s="30"/>
      <c r="I469" s="774"/>
      <c r="J469" s="30"/>
      <c r="K469" s="775"/>
      <c r="L469" s="776"/>
      <c r="M469" s="776"/>
      <c r="N469" s="30"/>
      <c r="O469" s="30"/>
      <c r="P469" s="777"/>
      <c r="Q469" s="777"/>
      <c r="R469" s="777"/>
      <c r="S469" s="777"/>
      <c r="T469" s="777"/>
      <c r="U469" s="777"/>
      <c r="V469" s="777"/>
      <c r="W469" s="777"/>
      <c r="X469" s="778"/>
      <c r="Y469" s="779"/>
      <c r="Z469" s="30"/>
      <c r="AA469" s="30"/>
      <c r="AC469" s="655"/>
      <c r="AD469" s="655"/>
      <c r="AE469" s="30"/>
    </row>
    <row r="470" hidden="1">
      <c r="A470" s="757"/>
      <c r="B470" s="30"/>
      <c r="C470" s="757"/>
      <c r="D470" s="30"/>
      <c r="E470" s="30"/>
      <c r="F470" s="30"/>
      <c r="G470" s="30"/>
      <c r="H470" s="30"/>
      <c r="I470" s="774"/>
      <c r="J470" s="30"/>
      <c r="K470" s="775"/>
      <c r="L470" s="776"/>
      <c r="M470" s="776"/>
      <c r="N470" s="30"/>
      <c r="O470" s="30"/>
      <c r="P470" s="777"/>
      <c r="Q470" s="777"/>
      <c r="R470" s="777"/>
      <c r="S470" s="777"/>
      <c r="T470" s="777"/>
      <c r="U470" s="777"/>
      <c r="V470" s="777"/>
      <c r="W470" s="777"/>
      <c r="X470" s="778"/>
      <c r="Y470" s="779"/>
      <c r="Z470" s="30"/>
      <c r="AA470" s="30"/>
      <c r="AC470" s="655"/>
      <c r="AD470" s="655"/>
      <c r="AE470" s="30"/>
    </row>
    <row r="471" hidden="1">
      <c r="A471" s="757"/>
      <c r="B471" s="30"/>
      <c r="C471" s="757"/>
      <c r="D471" s="30"/>
      <c r="E471" s="30"/>
      <c r="F471" s="30"/>
      <c r="G471" s="30"/>
      <c r="H471" s="30"/>
      <c r="I471" s="774"/>
      <c r="J471" s="30"/>
      <c r="K471" s="775"/>
      <c r="L471" s="776"/>
      <c r="M471" s="776"/>
      <c r="N471" s="30"/>
      <c r="O471" s="30"/>
      <c r="P471" s="777"/>
      <c r="Q471" s="777"/>
      <c r="R471" s="777"/>
      <c r="S471" s="777"/>
      <c r="T471" s="777"/>
      <c r="U471" s="777"/>
      <c r="V471" s="777"/>
      <c r="W471" s="777"/>
      <c r="X471" s="778"/>
      <c r="Y471" s="779"/>
      <c r="Z471" s="30"/>
      <c r="AA471" s="30"/>
      <c r="AC471" s="655"/>
      <c r="AD471" s="655"/>
      <c r="AE471" s="30"/>
    </row>
    <row r="472" hidden="1">
      <c r="A472" s="757"/>
      <c r="B472" s="30"/>
      <c r="C472" s="757"/>
      <c r="D472" s="30"/>
      <c r="E472" s="30"/>
      <c r="F472" s="30"/>
      <c r="G472" s="30"/>
      <c r="H472" s="30"/>
      <c r="I472" s="774"/>
      <c r="J472" s="30"/>
      <c r="K472" s="775"/>
      <c r="L472" s="776"/>
      <c r="M472" s="776"/>
      <c r="N472" s="30"/>
      <c r="O472" s="30"/>
      <c r="P472" s="777"/>
      <c r="Q472" s="777"/>
      <c r="R472" s="777"/>
      <c r="S472" s="777"/>
      <c r="T472" s="777"/>
      <c r="U472" s="777"/>
      <c r="V472" s="777"/>
      <c r="W472" s="777"/>
      <c r="X472" s="778"/>
      <c r="Y472" s="779"/>
      <c r="Z472" s="30"/>
      <c r="AA472" s="30"/>
      <c r="AC472" s="655"/>
      <c r="AD472" s="655"/>
      <c r="AE472" s="30"/>
    </row>
    <row r="473" hidden="1">
      <c r="A473" s="757"/>
      <c r="B473" s="30"/>
      <c r="C473" s="757"/>
      <c r="D473" s="30"/>
      <c r="E473" s="30"/>
      <c r="F473" s="30"/>
      <c r="G473" s="30"/>
      <c r="H473" s="30"/>
      <c r="I473" s="774"/>
      <c r="J473" s="30"/>
      <c r="K473" s="775"/>
      <c r="L473" s="776"/>
      <c r="M473" s="776"/>
      <c r="N473" s="30"/>
      <c r="O473" s="30"/>
      <c r="P473" s="777"/>
      <c r="Q473" s="777"/>
      <c r="R473" s="777"/>
      <c r="S473" s="777"/>
      <c r="T473" s="777"/>
      <c r="U473" s="777"/>
      <c r="V473" s="777"/>
      <c r="W473" s="777"/>
      <c r="X473" s="778"/>
      <c r="Y473" s="779"/>
      <c r="Z473" s="30"/>
      <c r="AA473" s="30"/>
      <c r="AC473" s="655"/>
      <c r="AD473" s="655"/>
      <c r="AE473" s="30"/>
    </row>
    <row r="474" hidden="1">
      <c r="A474" s="757"/>
      <c r="B474" s="30"/>
      <c r="C474" s="757"/>
      <c r="D474" s="30"/>
      <c r="E474" s="30"/>
      <c r="F474" s="30"/>
      <c r="G474" s="30"/>
      <c r="H474" s="30"/>
      <c r="I474" s="774"/>
      <c r="J474" s="30"/>
      <c r="K474" s="775"/>
      <c r="L474" s="776"/>
      <c r="M474" s="776"/>
      <c r="N474" s="30"/>
      <c r="O474" s="30"/>
      <c r="P474" s="777"/>
      <c r="Q474" s="777"/>
      <c r="R474" s="777"/>
      <c r="S474" s="777"/>
      <c r="T474" s="777"/>
      <c r="U474" s="777"/>
      <c r="V474" s="777"/>
      <c r="W474" s="777"/>
      <c r="X474" s="778"/>
      <c r="Y474" s="779"/>
      <c r="Z474" s="30"/>
      <c r="AA474" s="30"/>
      <c r="AC474" s="655"/>
      <c r="AD474" s="655"/>
      <c r="AE474" s="30"/>
    </row>
    <row r="475" hidden="1">
      <c r="A475" s="757"/>
      <c r="B475" s="30"/>
      <c r="C475" s="757"/>
      <c r="D475" s="30"/>
      <c r="E475" s="30"/>
      <c r="F475" s="30"/>
      <c r="G475" s="30"/>
      <c r="H475" s="30"/>
      <c r="I475" s="774"/>
      <c r="J475" s="30"/>
      <c r="K475" s="775"/>
      <c r="L475" s="776"/>
      <c r="M475" s="776"/>
      <c r="N475" s="30"/>
      <c r="O475" s="30"/>
      <c r="P475" s="777"/>
      <c r="Q475" s="777"/>
      <c r="R475" s="777"/>
      <c r="S475" s="777"/>
      <c r="T475" s="777"/>
      <c r="U475" s="777"/>
      <c r="V475" s="777"/>
      <c r="W475" s="777"/>
      <c r="X475" s="778"/>
      <c r="Y475" s="779"/>
      <c r="Z475" s="30"/>
      <c r="AA475" s="30"/>
      <c r="AC475" s="655"/>
      <c r="AD475" s="655"/>
      <c r="AE475" s="30"/>
    </row>
    <row r="476" hidden="1">
      <c r="A476" s="757"/>
      <c r="B476" s="30"/>
      <c r="C476" s="757"/>
      <c r="D476" s="30"/>
      <c r="E476" s="30"/>
      <c r="F476" s="30"/>
      <c r="G476" s="30"/>
      <c r="H476" s="30"/>
      <c r="I476" s="774"/>
      <c r="J476" s="30"/>
      <c r="K476" s="775"/>
      <c r="L476" s="776"/>
      <c r="M476" s="776"/>
      <c r="N476" s="30"/>
      <c r="O476" s="30"/>
      <c r="P476" s="777"/>
      <c r="Q476" s="777"/>
      <c r="R476" s="777"/>
      <c r="S476" s="777"/>
      <c r="T476" s="777"/>
      <c r="U476" s="777"/>
      <c r="V476" s="777"/>
      <c r="W476" s="777"/>
      <c r="X476" s="778"/>
      <c r="Y476" s="779"/>
      <c r="Z476" s="30"/>
      <c r="AA476" s="30"/>
      <c r="AC476" s="655"/>
      <c r="AD476" s="655"/>
      <c r="AE476" s="30"/>
    </row>
    <row r="477" hidden="1">
      <c r="A477" s="757"/>
      <c r="B477" s="30"/>
      <c r="C477" s="757"/>
      <c r="D477" s="30"/>
      <c r="E477" s="30"/>
      <c r="F477" s="30"/>
      <c r="G477" s="30"/>
      <c r="H477" s="30"/>
      <c r="I477" s="774"/>
      <c r="J477" s="30"/>
      <c r="K477" s="775"/>
      <c r="L477" s="776"/>
      <c r="M477" s="776"/>
      <c r="N477" s="30"/>
      <c r="O477" s="30"/>
      <c r="P477" s="777"/>
      <c r="Q477" s="777"/>
      <c r="R477" s="777"/>
      <c r="S477" s="777"/>
      <c r="T477" s="777"/>
      <c r="U477" s="777"/>
      <c r="V477" s="777"/>
      <c r="W477" s="777"/>
      <c r="X477" s="778"/>
      <c r="Y477" s="779"/>
      <c r="Z477" s="30"/>
      <c r="AA477" s="30"/>
      <c r="AC477" s="655"/>
      <c r="AD477" s="655"/>
      <c r="AE477" s="30"/>
    </row>
    <row r="478" hidden="1">
      <c r="A478" s="757"/>
      <c r="B478" s="30"/>
      <c r="C478" s="757"/>
      <c r="D478" s="30"/>
      <c r="E478" s="30"/>
      <c r="F478" s="30"/>
      <c r="G478" s="30"/>
      <c r="H478" s="30"/>
      <c r="I478" s="774"/>
      <c r="J478" s="30"/>
      <c r="K478" s="775"/>
      <c r="L478" s="776"/>
      <c r="M478" s="776"/>
      <c r="N478" s="30"/>
      <c r="O478" s="30"/>
      <c r="P478" s="777"/>
      <c r="Q478" s="777"/>
      <c r="R478" s="777"/>
      <c r="S478" s="777"/>
      <c r="T478" s="777"/>
      <c r="U478" s="777"/>
      <c r="V478" s="777"/>
      <c r="W478" s="777"/>
      <c r="X478" s="778"/>
      <c r="Y478" s="779"/>
      <c r="Z478" s="30"/>
      <c r="AA478" s="30"/>
      <c r="AC478" s="655"/>
      <c r="AD478" s="655"/>
      <c r="AE478" s="30"/>
    </row>
    <row r="479" hidden="1">
      <c r="A479" s="757"/>
      <c r="B479" s="30"/>
      <c r="C479" s="757"/>
      <c r="D479" s="30"/>
      <c r="E479" s="30"/>
      <c r="F479" s="30"/>
      <c r="G479" s="30"/>
      <c r="H479" s="30"/>
      <c r="I479" s="774"/>
      <c r="J479" s="30"/>
      <c r="K479" s="775"/>
      <c r="L479" s="776"/>
      <c r="M479" s="776"/>
      <c r="N479" s="30"/>
      <c r="O479" s="30"/>
      <c r="P479" s="777"/>
      <c r="Q479" s="777"/>
      <c r="R479" s="777"/>
      <c r="S479" s="777"/>
      <c r="T479" s="777"/>
      <c r="U479" s="777"/>
      <c r="V479" s="777"/>
      <c r="W479" s="777"/>
      <c r="X479" s="778"/>
      <c r="Y479" s="779"/>
      <c r="Z479" s="30"/>
      <c r="AA479" s="30"/>
      <c r="AC479" s="655"/>
      <c r="AD479" s="655"/>
      <c r="AE479" s="30"/>
    </row>
    <row r="480" hidden="1">
      <c r="A480" s="757"/>
      <c r="B480" s="30"/>
      <c r="C480" s="757"/>
      <c r="D480" s="30"/>
      <c r="E480" s="30"/>
      <c r="F480" s="30"/>
      <c r="G480" s="30"/>
      <c r="H480" s="30"/>
      <c r="I480" s="774"/>
      <c r="J480" s="30"/>
      <c r="K480" s="775"/>
      <c r="L480" s="776"/>
      <c r="M480" s="776"/>
      <c r="N480" s="30"/>
      <c r="O480" s="30"/>
      <c r="P480" s="777"/>
      <c r="Q480" s="777"/>
      <c r="R480" s="777"/>
      <c r="S480" s="777"/>
      <c r="T480" s="777"/>
      <c r="U480" s="777"/>
      <c r="V480" s="777"/>
      <c r="W480" s="777"/>
      <c r="X480" s="778"/>
      <c r="Y480" s="779"/>
      <c r="Z480" s="30"/>
      <c r="AA480" s="30"/>
      <c r="AC480" s="655"/>
      <c r="AD480" s="655"/>
      <c r="AE480" s="30"/>
    </row>
    <row r="481" hidden="1">
      <c r="A481" s="757"/>
      <c r="B481" s="30"/>
      <c r="C481" s="757"/>
      <c r="D481" s="30"/>
      <c r="E481" s="30"/>
      <c r="F481" s="30"/>
      <c r="G481" s="30"/>
      <c r="H481" s="30"/>
      <c r="I481" s="774"/>
      <c r="J481" s="30"/>
      <c r="K481" s="775"/>
      <c r="L481" s="776"/>
      <c r="M481" s="776"/>
      <c r="N481" s="30"/>
      <c r="O481" s="30"/>
      <c r="P481" s="777"/>
      <c r="Q481" s="777"/>
      <c r="R481" s="777"/>
      <c r="S481" s="777"/>
      <c r="T481" s="777"/>
      <c r="U481" s="777"/>
      <c r="V481" s="777"/>
      <c r="W481" s="777"/>
      <c r="X481" s="778"/>
      <c r="Y481" s="779"/>
      <c r="Z481" s="30"/>
      <c r="AA481" s="30"/>
      <c r="AC481" s="655"/>
      <c r="AD481" s="655"/>
      <c r="AE481" s="30"/>
    </row>
    <row r="482" hidden="1">
      <c r="A482" s="757"/>
      <c r="B482" s="30"/>
      <c r="C482" s="757"/>
      <c r="D482" s="30"/>
      <c r="E482" s="30"/>
      <c r="F482" s="30"/>
      <c r="G482" s="30"/>
      <c r="H482" s="30"/>
      <c r="I482" s="774"/>
      <c r="J482" s="30"/>
      <c r="K482" s="775"/>
      <c r="L482" s="776"/>
      <c r="M482" s="776"/>
      <c r="N482" s="30"/>
      <c r="O482" s="30"/>
      <c r="P482" s="777"/>
      <c r="Q482" s="777"/>
      <c r="R482" s="777"/>
      <c r="S482" s="777"/>
      <c r="T482" s="777"/>
      <c r="U482" s="777"/>
      <c r="V482" s="777"/>
      <c r="W482" s="777"/>
      <c r="X482" s="778"/>
      <c r="Y482" s="779"/>
      <c r="Z482" s="30"/>
      <c r="AA482" s="30"/>
      <c r="AC482" s="655"/>
      <c r="AD482" s="655"/>
      <c r="AE482" s="30"/>
    </row>
    <row r="483" hidden="1">
      <c r="A483" s="757"/>
      <c r="B483" s="30"/>
      <c r="C483" s="757"/>
      <c r="D483" s="30"/>
      <c r="E483" s="30"/>
      <c r="F483" s="30"/>
      <c r="G483" s="30"/>
      <c r="H483" s="30"/>
      <c r="I483" s="774"/>
      <c r="J483" s="30"/>
      <c r="K483" s="775"/>
      <c r="L483" s="776"/>
      <c r="M483" s="776"/>
      <c r="N483" s="30"/>
      <c r="O483" s="30"/>
      <c r="P483" s="777"/>
      <c r="Q483" s="777"/>
      <c r="R483" s="777"/>
      <c r="S483" s="777"/>
      <c r="T483" s="777"/>
      <c r="U483" s="777"/>
      <c r="V483" s="777"/>
      <c r="W483" s="777"/>
      <c r="X483" s="778"/>
      <c r="Y483" s="779"/>
      <c r="Z483" s="30"/>
      <c r="AA483" s="30"/>
      <c r="AC483" s="655"/>
      <c r="AD483" s="655"/>
      <c r="AE483" s="30"/>
    </row>
    <row r="484" hidden="1">
      <c r="A484" s="757"/>
      <c r="B484" s="30"/>
      <c r="C484" s="757"/>
      <c r="D484" s="30"/>
      <c r="E484" s="30"/>
      <c r="F484" s="30"/>
      <c r="G484" s="30"/>
      <c r="H484" s="30"/>
      <c r="I484" s="774"/>
      <c r="J484" s="30"/>
      <c r="K484" s="775"/>
      <c r="L484" s="776"/>
      <c r="M484" s="776"/>
      <c r="N484" s="30"/>
      <c r="O484" s="30"/>
      <c r="P484" s="777"/>
      <c r="Q484" s="777"/>
      <c r="R484" s="777"/>
      <c r="S484" s="777"/>
      <c r="T484" s="777"/>
      <c r="U484" s="777"/>
      <c r="V484" s="777"/>
      <c r="W484" s="777"/>
      <c r="X484" s="778"/>
      <c r="Y484" s="779"/>
      <c r="Z484" s="30"/>
      <c r="AA484" s="30"/>
      <c r="AC484" s="655"/>
      <c r="AD484" s="655"/>
      <c r="AE484" s="30"/>
    </row>
    <row r="485" hidden="1">
      <c r="A485" s="757"/>
      <c r="B485" s="30"/>
      <c r="C485" s="757"/>
      <c r="D485" s="30"/>
      <c r="E485" s="30"/>
      <c r="F485" s="30"/>
      <c r="G485" s="30"/>
      <c r="H485" s="30"/>
      <c r="I485" s="774"/>
      <c r="J485" s="30"/>
      <c r="K485" s="775"/>
      <c r="L485" s="776"/>
      <c r="M485" s="776"/>
      <c r="N485" s="30"/>
      <c r="O485" s="30"/>
      <c r="P485" s="777"/>
      <c r="Q485" s="777"/>
      <c r="R485" s="777"/>
      <c r="S485" s="777"/>
      <c r="T485" s="777"/>
      <c r="U485" s="777"/>
      <c r="V485" s="777"/>
      <c r="W485" s="777"/>
      <c r="X485" s="778"/>
      <c r="Y485" s="779"/>
      <c r="Z485" s="30"/>
      <c r="AA485" s="30"/>
      <c r="AC485" s="655"/>
      <c r="AD485" s="655"/>
      <c r="AE485" s="30"/>
    </row>
    <row r="486" hidden="1">
      <c r="A486" s="757"/>
      <c r="B486" s="30"/>
      <c r="C486" s="757"/>
      <c r="D486" s="30"/>
      <c r="E486" s="30"/>
      <c r="F486" s="30"/>
      <c r="G486" s="30"/>
      <c r="H486" s="30"/>
      <c r="I486" s="774"/>
      <c r="J486" s="30"/>
      <c r="K486" s="775"/>
      <c r="L486" s="776"/>
      <c r="M486" s="776"/>
      <c r="N486" s="30"/>
      <c r="O486" s="30"/>
      <c r="P486" s="777"/>
      <c r="Q486" s="777"/>
      <c r="R486" s="777"/>
      <c r="S486" s="777"/>
      <c r="T486" s="777"/>
      <c r="U486" s="777"/>
      <c r="V486" s="777"/>
      <c r="W486" s="777"/>
      <c r="X486" s="778"/>
      <c r="Y486" s="779"/>
      <c r="Z486" s="30"/>
      <c r="AA486" s="30"/>
      <c r="AC486" s="655"/>
      <c r="AD486" s="655"/>
      <c r="AE486" s="30"/>
    </row>
    <row r="487" hidden="1">
      <c r="A487" s="757"/>
      <c r="B487" s="30"/>
      <c r="C487" s="757"/>
      <c r="D487" s="30"/>
      <c r="E487" s="30"/>
      <c r="F487" s="30"/>
      <c r="G487" s="30"/>
      <c r="H487" s="30"/>
      <c r="I487" s="774"/>
      <c r="J487" s="30"/>
      <c r="K487" s="775"/>
      <c r="L487" s="776"/>
      <c r="M487" s="776"/>
      <c r="N487" s="30"/>
      <c r="O487" s="30"/>
      <c r="P487" s="777"/>
      <c r="Q487" s="777"/>
      <c r="R487" s="777"/>
      <c r="S487" s="777"/>
      <c r="T487" s="777"/>
      <c r="U487" s="777"/>
      <c r="V487" s="777"/>
      <c r="W487" s="777"/>
      <c r="X487" s="778"/>
      <c r="Y487" s="779"/>
      <c r="Z487" s="30"/>
      <c r="AA487" s="30"/>
      <c r="AC487" s="655"/>
      <c r="AD487" s="655"/>
      <c r="AE487" s="30"/>
    </row>
    <row r="488" hidden="1">
      <c r="A488" s="757"/>
      <c r="B488" s="30"/>
      <c r="C488" s="757"/>
      <c r="D488" s="30"/>
      <c r="E488" s="30"/>
      <c r="F488" s="30"/>
      <c r="G488" s="30"/>
      <c r="H488" s="30"/>
      <c r="I488" s="774"/>
      <c r="J488" s="30"/>
      <c r="K488" s="775"/>
      <c r="L488" s="776"/>
      <c r="M488" s="776"/>
      <c r="N488" s="30"/>
      <c r="O488" s="30"/>
      <c r="P488" s="777"/>
      <c r="Q488" s="777"/>
      <c r="R488" s="777"/>
      <c r="S488" s="777"/>
      <c r="T488" s="777"/>
      <c r="U488" s="777"/>
      <c r="V488" s="777"/>
      <c r="W488" s="777"/>
      <c r="X488" s="778"/>
      <c r="Y488" s="779"/>
      <c r="Z488" s="30"/>
      <c r="AA488" s="30"/>
      <c r="AC488" s="655"/>
      <c r="AD488" s="655"/>
      <c r="AE488" s="30"/>
    </row>
    <row r="489" hidden="1">
      <c r="A489" s="757"/>
      <c r="B489" s="30"/>
      <c r="C489" s="757"/>
      <c r="D489" s="30"/>
      <c r="E489" s="30"/>
      <c r="F489" s="30"/>
      <c r="G489" s="30"/>
      <c r="H489" s="30"/>
      <c r="I489" s="774"/>
      <c r="J489" s="30"/>
      <c r="K489" s="775"/>
      <c r="L489" s="776"/>
      <c r="M489" s="776"/>
      <c r="N489" s="30"/>
      <c r="O489" s="30"/>
      <c r="P489" s="777"/>
      <c r="Q489" s="777"/>
      <c r="R489" s="777"/>
      <c r="S489" s="777"/>
      <c r="T489" s="777"/>
      <c r="U489" s="777"/>
      <c r="V489" s="777"/>
      <c r="W489" s="777"/>
      <c r="X489" s="778"/>
      <c r="Y489" s="779"/>
      <c r="Z489" s="30"/>
      <c r="AA489" s="30"/>
      <c r="AC489" s="655"/>
      <c r="AD489" s="655"/>
      <c r="AE489" s="30"/>
    </row>
    <row r="490" hidden="1">
      <c r="A490" s="757"/>
      <c r="B490" s="30"/>
      <c r="C490" s="757"/>
      <c r="D490" s="30"/>
      <c r="E490" s="30"/>
      <c r="F490" s="30"/>
      <c r="G490" s="30"/>
      <c r="H490" s="30"/>
      <c r="I490" s="774"/>
      <c r="J490" s="30"/>
      <c r="K490" s="775"/>
      <c r="L490" s="776"/>
      <c r="M490" s="776"/>
      <c r="N490" s="30"/>
      <c r="O490" s="30"/>
      <c r="P490" s="777"/>
      <c r="Q490" s="777"/>
      <c r="R490" s="777"/>
      <c r="S490" s="777"/>
      <c r="T490" s="777"/>
      <c r="U490" s="777"/>
      <c r="V490" s="777"/>
      <c r="W490" s="777"/>
      <c r="X490" s="778"/>
      <c r="Y490" s="779"/>
      <c r="Z490" s="30"/>
      <c r="AA490" s="30"/>
      <c r="AC490" s="655"/>
      <c r="AD490" s="655"/>
      <c r="AE490" s="30"/>
    </row>
    <row r="491" hidden="1">
      <c r="A491" s="757"/>
      <c r="B491" s="30"/>
      <c r="C491" s="757"/>
      <c r="D491" s="30"/>
      <c r="E491" s="30"/>
      <c r="F491" s="30"/>
      <c r="G491" s="30"/>
      <c r="H491" s="30"/>
      <c r="I491" s="774"/>
      <c r="J491" s="30"/>
      <c r="K491" s="775"/>
      <c r="L491" s="776"/>
      <c r="M491" s="776"/>
      <c r="N491" s="30"/>
      <c r="O491" s="30"/>
      <c r="P491" s="777"/>
      <c r="Q491" s="777"/>
      <c r="R491" s="777"/>
      <c r="S491" s="777"/>
      <c r="T491" s="777"/>
      <c r="U491" s="777"/>
      <c r="V491" s="777"/>
      <c r="W491" s="777"/>
      <c r="X491" s="778"/>
      <c r="Y491" s="779"/>
      <c r="Z491" s="30"/>
      <c r="AA491" s="30"/>
      <c r="AC491" s="655"/>
      <c r="AD491" s="655"/>
      <c r="AE491" s="30"/>
    </row>
    <row r="492" hidden="1">
      <c r="A492" s="757"/>
      <c r="B492" s="30"/>
      <c r="C492" s="757"/>
      <c r="D492" s="30"/>
      <c r="E492" s="30"/>
      <c r="F492" s="30"/>
      <c r="G492" s="30"/>
      <c r="H492" s="30"/>
      <c r="I492" s="774"/>
      <c r="J492" s="30"/>
      <c r="K492" s="775"/>
      <c r="L492" s="776"/>
      <c r="M492" s="776"/>
      <c r="N492" s="30"/>
      <c r="O492" s="30"/>
      <c r="P492" s="777"/>
      <c r="Q492" s="777"/>
      <c r="R492" s="777"/>
      <c r="S492" s="777"/>
      <c r="T492" s="777"/>
      <c r="U492" s="777"/>
      <c r="V492" s="777"/>
      <c r="W492" s="777"/>
      <c r="X492" s="778"/>
      <c r="Y492" s="779"/>
      <c r="Z492" s="30"/>
      <c r="AA492" s="30"/>
      <c r="AC492" s="655"/>
      <c r="AD492" s="655"/>
      <c r="AE492" s="30"/>
    </row>
    <row r="493" hidden="1">
      <c r="A493" s="757"/>
      <c r="B493" s="30"/>
      <c r="C493" s="757"/>
      <c r="D493" s="30"/>
      <c r="E493" s="30"/>
      <c r="F493" s="30"/>
      <c r="G493" s="30"/>
      <c r="H493" s="30"/>
      <c r="I493" s="774"/>
      <c r="J493" s="30"/>
      <c r="K493" s="775"/>
      <c r="L493" s="776"/>
      <c r="M493" s="776"/>
      <c r="N493" s="30"/>
      <c r="O493" s="30"/>
      <c r="P493" s="777"/>
      <c r="Q493" s="777"/>
      <c r="R493" s="777"/>
      <c r="S493" s="777"/>
      <c r="T493" s="777"/>
      <c r="U493" s="777"/>
      <c r="V493" s="777"/>
      <c r="W493" s="777"/>
      <c r="X493" s="778"/>
      <c r="Y493" s="779"/>
      <c r="Z493" s="30"/>
      <c r="AA493" s="30"/>
      <c r="AC493" s="655"/>
      <c r="AD493" s="655"/>
      <c r="AE493" s="30"/>
    </row>
    <row r="494" hidden="1">
      <c r="A494" s="757"/>
      <c r="B494" s="30"/>
      <c r="C494" s="757"/>
      <c r="D494" s="30"/>
      <c r="E494" s="30"/>
      <c r="F494" s="30"/>
      <c r="G494" s="30"/>
      <c r="H494" s="30"/>
      <c r="I494" s="774"/>
      <c r="J494" s="30"/>
      <c r="K494" s="775"/>
      <c r="L494" s="776"/>
      <c r="M494" s="776"/>
      <c r="N494" s="30"/>
      <c r="O494" s="30"/>
      <c r="P494" s="777"/>
      <c r="Q494" s="777"/>
      <c r="R494" s="777"/>
      <c r="S494" s="777"/>
      <c r="T494" s="777"/>
      <c r="U494" s="777"/>
      <c r="V494" s="777"/>
      <c r="W494" s="777"/>
      <c r="X494" s="778"/>
      <c r="Y494" s="779"/>
      <c r="Z494" s="30"/>
      <c r="AA494" s="30"/>
      <c r="AC494" s="655"/>
      <c r="AD494" s="655"/>
      <c r="AE494" s="30"/>
    </row>
    <row r="495" hidden="1">
      <c r="A495" s="757"/>
      <c r="B495" s="30"/>
      <c r="C495" s="757"/>
      <c r="D495" s="30"/>
      <c r="E495" s="30"/>
      <c r="F495" s="30"/>
      <c r="G495" s="30"/>
      <c r="H495" s="30"/>
      <c r="I495" s="774"/>
      <c r="J495" s="30"/>
      <c r="K495" s="775"/>
      <c r="L495" s="776"/>
      <c r="M495" s="776"/>
      <c r="N495" s="30"/>
      <c r="O495" s="30"/>
      <c r="P495" s="777"/>
      <c r="Q495" s="777"/>
      <c r="R495" s="777"/>
      <c r="S495" s="777"/>
      <c r="T495" s="777"/>
      <c r="U495" s="777"/>
      <c r="V495" s="777"/>
      <c r="W495" s="777"/>
      <c r="X495" s="778"/>
      <c r="Y495" s="779"/>
      <c r="Z495" s="30"/>
      <c r="AA495" s="30"/>
      <c r="AC495" s="655"/>
      <c r="AD495" s="655"/>
      <c r="AE495" s="30"/>
    </row>
    <row r="496" hidden="1">
      <c r="A496" s="757"/>
      <c r="B496" s="30"/>
      <c r="C496" s="757"/>
      <c r="D496" s="30"/>
      <c r="E496" s="30"/>
      <c r="F496" s="30"/>
      <c r="G496" s="30"/>
      <c r="H496" s="30"/>
      <c r="I496" s="774"/>
      <c r="J496" s="30"/>
      <c r="K496" s="775"/>
      <c r="L496" s="776"/>
      <c r="M496" s="776"/>
      <c r="N496" s="30"/>
      <c r="O496" s="30"/>
      <c r="P496" s="777"/>
      <c r="Q496" s="777"/>
      <c r="R496" s="777"/>
      <c r="S496" s="777"/>
      <c r="T496" s="777"/>
      <c r="U496" s="777"/>
      <c r="V496" s="777"/>
      <c r="W496" s="777"/>
      <c r="X496" s="778"/>
      <c r="Y496" s="779"/>
      <c r="Z496" s="30"/>
      <c r="AA496" s="30"/>
      <c r="AC496" s="655"/>
      <c r="AD496" s="655"/>
      <c r="AE496" s="30"/>
    </row>
    <row r="497" hidden="1">
      <c r="A497" s="757"/>
      <c r="B497" s="30"/>
      <c r="C497" s="757"/>
      <c r="D497" s="30"/>
      <c r="E497" s="30"/>
      <c r="F497" s="30"/>
      <c r="G497" s="30"/>
      <c r="H497" s="30"/>
      <c r="I497" s="774"/>
      <c r="J497" s="30"/>
      <c r="K497" s="775"/>
      <c r="L497" s="776"/>
      <c r="M497" s="776"/>
      <c r="N497" s="30"/>
      <c r="O497" s="30"/>
      <c r="P497" s="777"/>
      <c r="Q497" s="777"/>
      <c r="R497" s="777"/>
      <c r="S497" s="777"/>
      <c r="T497" s="777"/>
      <c r="U497" s="777"/>
      <c r="V497" s="777"/>
      <c r="W497" s="777"/>
      <c r="X497" s="778"/>
      <c r="Y497" s="779"/>
      <c r="Z497" s="30"/>
      <c r="AA497" s="30"/>
      <c r="AC497" s="655"/>
      <c r="AD497" s="655"/>
      <c r="AE497" s="30"/>
    </row>
    <row r="498" hidden="1">
      <c r="A498" s="757"/>
      <c r="B498" s="30"/>
      <c r="C498" s="757"/>
      <c r="D498" s="30"/>
      <c r="E498" s="30"/>
      <c r="F498" s="30"/>
      <c r="G498" s="30"/>
      <c r="H498" s="30"/>
      <c r="I498" s="774"/>
      <c r="J498" s="30"/>
      <c r="K498" s="775"/>
      <c r="L498" s="776"/>
      <c r="M498" s="776"/>
      <c r="N498" s="30"/>
      <c r="O498" s="30"/>
      <c r="P498" s="777"/>
      <c r="Q498" s="777"/>
      <c r="R498" s="777"/>
      <c r="S498" s="777"/>
      <c r="T498" s="777"/>
      <c r="U498" s="777"/>
      <c r="V498" s="777"/>
      <c r="W498" s="777"/>
      <c r="X498" s="778"/>
      <c r="Y498" s="779"/>
      <c r="Z498" s="30"/>
      <c r="AA498" s="30"/>
      <c r="AC498" s="655"/>
      <c r="AD498" s="655"/>
      <c r="AE498" s="30"/>
    </row>
    <row r="499" hidden="1">
      <c r="A499" s="757"/>
      <c r="B499" s="30"/>
      <c r="C499" s="757"/>
      <c r="D499" s="30"/>
      <c r="E499" s="30"/>
      <c r="F499" s="30"/>
      <c r="G499" s="30"/>
      <c r="H499" s="30"/>
      <c r="I499" s="774"/>
      <c r="J499" s="30"/>
      <c r="K499" s="775"/>
      <c r="L499" s="776"/>
      <c r="M499" s="776"/>
      <c r="N499" s="30"/>
      <c r="O499" s="30"/>
      <c r="P499" s="777"/>
      <c r="Q499" s="777"/>
      <c r="R499" s="777"/>
      <c r="S499" s="777"/>
      <c r="T499" s="777"/>
      <c r="U499" s="777"/>
      <c r="V499" s="777"/>
      <c r="W499" s="777"/>
      <c r="X499" s="778"/>
      <c r="Y499" s="779"/>
      <c r="Z499" s="30"/>
      <c r="AA499" s="30"/>
      <c r="AC499" s="655"/>
      <c r="AD499" s="655"/>
      <c r="AE499" s="30"/>
    </row>
    <row r="500" hidden="1">
      <c r="A500" s="757"/>
      <c r="B500" s="30"/>
      <c r="C500" s="757"/>
      <c r="D500" s="30"/>
      <c r="E500" s="30"/>
      <c r="F500" s="30"/>
      <c r="G500" s="30"/>
      <c r="H500" s="30"/>
      <c r="I500" s="774"/>
      <c r="J500" s="30"/>
      <c r="K500" s="775"/>
      <c r="L500" s="776"/>
      <c r="M500" s="776"/>
      <c r="N500" s="30"/>
      <c r="O500" s="30"/>
      <c r="P500" s="777"/>
      <c r="Q500" s="777"/>
      <c r="R500" s="777"/>
      <c r="S500" s="777"/>
      <c r="T500" s="777"/>
      <c r="U500" s="777"/>
      <c r="V500" s="777"/>
      <c r="W500" s="777"/>
      <c r="X500" s="778"/>
      <c r="Y500" s="779"/>
      <c r="Z500" s="30"/>
      <c r="AA500" s="30"/>
      <c r="AC500" s="655"/>
      <c r="AD500" s="655"/>
      <c r="AE500" s="30"/>
    </row>
    <row r="501" hidden="1">
      <c r="A501" s="757"/>
      <c r="B501" s="30"/>
      <c r="C501" s="757"/>
      <c r="D501" s="30"/>
      <c r="E501" s="30"/>
      <c r="F501" s="30"/>
      <c r="G501" s="30"/>
      <c r="H501" s="30"/>
      <c r="I501" s="774"/>
      <c r="J501" s="30"/>
      <c r="K501" s="775"/>
      <c r="L501" s="776"/>
      <c r="M501" s="776"/>
      <c r="N501" s="30"/>
      <c r="O501" s="30"/>
      <c r="P501" s="777"/>
      <c r="Q501" s="777"/>
      <c r="R501" s="777"/>
      <c r="S501" s="777"/>
      <c r="T501" s="777"/>
      <c r="U501" s="777"/>
      <c r="V501" s="777"/>
      <c r="W501" s="777"/>
      <c r="X501" s="778"/>
      <c r="Y501" s="779"/>
      <c r="Z501" s="30"/>
      <c r="AA501" s="30"/>
      <c r="AC501" s="655"/>
      <c r="AD501" s="655"/>
      <c r="AE501" s="30"/>
    </row>
    <row r="502" hidden="1">
      <c r="A502" s="757"/>
      <c r="B502" s="30"/>
      <c r="C502" s="757"/>
      <c r="D502" s="30"/>
      <c r="E502" s="30"/>
      <c r="F502" s="30"/>
      <c r="G502" s="30"/>
      <c r="H502" s="30"/>
      <c r="I502" s="774"/>
      <c r="J502" s="30"/>
      <c r="K502" s="775"/>
      <c r="L502" s="776"/>
      <c r="M502" s="776"/>
      <c r="N502" s="30"/>
      <c r="O502" s="30"/>
      <c r="P502" s="777"/>
      <c r="Q502" s="777"/>
      <c r="R502" s="777"/>
      <c r="S502" s="777"/>
      <c r="T502" s="777"/>
      <c r="U502" s="777"/>
      <c r="V502" s="777"/>
      <c r="W502" s="777"/>
      <c r="X502" s="778"/>
      <c r="Y502" s="779"/>
      <c r="Z502" s="30"/>
      <c r="AA502" s="30"/>
      <c r="AC502" s="655"/>
      <c r="AD502" s="655"/>
      <c r="AE502" s="30"/>
    </row>
    <row r="503" hidden="1">
      <c r="A503" s="757"/>
      <c r="B503" s="30"/>
      <c r="C503" s="757"/>
      <c r="D503" s="30"/>
      <c r="E503" s="30"/>
      <c r="F503" s="30"/>
      <c r="G503" s="30"/>
      <c r="H503" s="30"/>
      <c r="I503" s="774"/>
      <c r="J503" s="30"/>
      <c r="K503" s="775"/>
      <c r="L503" s="776"/>
      <c r="M503" s="776"/>
      <c r="N503" s="30"/>
      <c r="O503" s="30"/>
      <c r="P503" s="777"/>
      <c r="Q503" s="777"/>
      <c r="R503" s="777"/>
      <c r="S503" s="777"/>
      <c r="T503" s="777"/>
      <c r="U503" s="777"/>
      <c r="V503" s="777"/>
      <c r="W503" s="777"/>
      <c r="X503" s="778"/>
      <c r="Y503" s="779"/>
      <c r="Z503" s="30"/>
      <c r="AA503" s="30"/>
      <c r="AC503" s="655"/>
      <c r="AD503" s="655"/>
      <c r="AE503" s="30"/>
    </row>
    <row r="504" hidden="1">
      <c r="A504" s="757"/>
      <c r="B504" s="30"/>
      <c r="C504" s="757"/>
      <c r="D504" s="30"/>
      <c r="E504" s="30"/>
      <c r="F504" s="30"/>
      <c r="G504" s="30"/>
      <c r="H504" s="30"/>
      <c r="I504" s="774"/>
      <c r="J504" s="30"/>
      <c r="K504" s="775"/>
      <c r="L504" s="776"/>
      <c r="M504" s="776"/>
      <c r="N504" s="30"/>
      <c r="O504" s="30"/>
      <c r="P504" s="777"/>
      <c r="Q504" s="777"/>
      <c r="R504" s="777"/>
      <c r="S504" s="777"/>
      <c r="T504" s="777"/>
      <c r="U504" s="777"/>
      <c r="V504" s="777"/>
      <c r="W504" s="777"/>
      <c r="X504" s="778"/>
      <c r="Y504" s="779"/>
      <c r="Z504" s="30"/>
      <c r="AA504" s="30"/>
      <c r="AC504" s="655"/>
      <c r="AD504" s="655"/>
      <c r="AE504" s="30"/>
    </row>
    <row r="505" hidden="1">
      <c r="A505" s="757"/>
      <c r="B505" s="30"/>
      <c r="C505" s="757"/>
      <c r="D505" s="30"/>
      <c r="E505" s="30"/>
      <c r="F505" s="30"/>
      <c r="G505" s="30"/>
      <c r="H505" s="30"/>
      <c r="I505" s="774"/>
      <c r="J505" s="30"/>
      <c r="K505" s="775"/>
      <c r="L505" s="776"/>
      <c r="M505" s="776"/>
      <c r="N505" s="30"/>
      <c r="O505" s="30"/>
      <c r="P505" s="777"/>
      <c r="Q505" s="777"/>
      <c r="R505" s="777"/>
      <c r="S505" s="777"/>
      <c r="T505" s="777"/>
      <c r="U505" s="777"/>
      <c r="V505" s="777"/>
      <c r="W505" s="777"/>
      <c r="X505" s="778"/>
      <c r="Y505" s="779"/>
      <c r="Z505" s="30"/>
      <c r="AA505" s="30"/>
      <c r="AC505" s="655"/>
      <c r="AD505" s="655"/>
      <c r="AE505" s="30"/>
    </row>
    <row r="506" hidden="1">
      <c r="A506" s="757"/>
      <c r="B506" s="30"/>
      <c r="C506" s="757"/>
      <c r="D506" s="30"/>
      <c r="E506" s="30"/>
      <c r="F506" s="30"/>
      <c r="G506" s="30"/>
      <c r="H506" s="30"/>
      <c r="I506" s="774"/>
      <c r="J506" s="30"/>
      <c r="K506" s="775"/>
      <c r="L506" s="776"/>
      <c r="M506" s="776"/>
      <c r="N506" s="30"/>
      <c r="O506" s="30"/>
      <c r="P506" s="777"/>
      <c r="Q506" s="777"/>
      <c r="R506" s="777"/>
      <c r="S506" s="777"/>
      <c r="T506" s="777"/>
      <c r="U506" s="777"/>
      <c r="V506" s="777"/>
      <c r="W506" s="777"/>
      <c r="X506" s="778"/>
      <c r="Y506" s="779"/>
      <c r="Z506" s="30"/>
      <c r="AA506" s="30"/>
      <c r="AC506" s="655"/>
      <c r="AD506" s="655"/>
      <c r="AE506" s="30"/>
    </row>
    <row r="507" hidden="1">
      <c r="A507" s="757"/>
      <c r="B507" s="30"/>
      <c r="C507" s="757"/>
      <c r="D507" s="30"/>
      <c r="E507" s="30"/>
      <c r="F507" s="30"/>
      <c r="G507" s="30"/>
      <c r="H507" s="30"/>
      <c r="I507" s="774"/>
      <c r="J507" s="30"/>
      <c r="K507" s="775"/>
      <c r="L507" s="776"/>
      <c r="M507" s="776"/>
      <c r="N507" s="30"/>
      <c r="O507" s="30"/>
      <c r="P507" s="777"/>
      <c r="Q507" s="777"/>
      <c r="R507" s="777"/>
      <c r="S507" s="777"/>
      <c r="T507" s="777"/>
      <c r="U507" s="777"/>
      <c r="V507" s="777"/>
      <c r="W507" s="777"/>
      <c r="X507" s="778"/>
      <c r="Y507" s="779"/>
      <c r="Z507" s="30"/>
      <c r="AA507" s="30"/>
      <c r="AC507" s="655"/>
      <c r="AD507" s="655"/>
      <c r="AE507" s="30"/>
    </row>
    <row r="508" hidden="1">
      <c r="A508" s="757"/>
      <c r="B508" s="30"/>
      <c r="C508" s="757"/>
      <c r="D508" s="30"/>
      <c r="E508" s="30"/>
      <c r="F508" s="30"/>
      <c r="G508" s="30"/>
      <c r="H508" s="30"/>
      <c r="I508" s="774"/>
      <c r="J508" s="30"/>
      <c r="K508" s="775"/>
      <c r="L508" s="776"/>
      <c r="M508" s="776"/>
      <c r="N508" s="30"/>
      <c r="O508" s="30"/>
      <c r="P508" s="777"/>
      <c r="Q508" s="777"/>
      <c r="R508" s="777"/>
      <c r="S508" s="777"/>
      <c r="T508" s="777"/>
      <c r="U508" s="777"/>
      <c r="V508" s="777"/>
      <c r="W508" s="777"/>
      <c r="X508" s="778"/>
      <c r="Y508" s="779"/>
      <c r="Z508" s="30"/>
      <c r="AA508" s="30"/>
      <c r="AC508" s="655"/>
      <c r="AD508" s="655"/>
      <c r="AE508" s="30"/>
    </row>
    <row r="509" hidden="1">
      <c r="A509" s="757"/>
      <c r="B509" s="30"/>
      <c r="C509" s="757"/>
      <c r="D509" s="30"/>
      <c r="E509" s="30"/>
      <c r="F509" s="30"/>
      <c r="G509" s="30"/>
      <c r="H509" s="30"/>
      <c r="I509" s="774"/>
      <c r="J509" s="30"/>
      <c r="K509" s="775"/>
      <c r="L509" s="776"/>
      <c r="M509" s="776"/>
      <c r="N509" s="30"/>
      <c r="O509" s="30"/>
      <c r="P509" s="777"/>
      <c r="Q509" s="777"/>
      <c r="R509" s="777"/>
      <c r="S509" s="777"/>
      <c r="T509" s="777"/>
      <c r="U509" s="777"/>
      <c r="V509" s="777"/>
      <c r="W509" s="777"/>
      <c r="X509" s="778"/>
      <c r="Y509" s="779"/>
      <c r="Z509" s="30"/>
      <c r="AA509" s="30"/>
      <c r="AC509" s="655"/>
      <c r="AD509" s="655"/>
      <c r="AE509" s="30"/>
    </row>
    <row r="510" hidden="1">
      <c r="A510" s="757"/>
      <c r="B510" s="30"/>
      <c r="C510" s="757"/>
      <c r="D510" s="30"/>
      <c r="E510" s="30"/>
      <c r="F510" s="30"/>
      <c r="G510" s="30"/>
      <c r="H510" s="30"/>
      <c r="I510" s="774"/>
      <c r="J510" s="30"/>
      <c r="K510" s="775"/>
      <c r="L510" s="776"/>
      <c r="M510" s="776"/>
      <c r="N510" s="30"/>
      <c r="O510" s="30"/>
      <c r="P510" s="777"/>
      <c r="Q510" s="777"/>
      <c r="R510" s="777"/>
      <c r="S510" s="777"/>
      <c r="T510" s="777"/>
      <c r="U510" s="777"/>
      <c r="V510" s="777"/>
      <c r="W510" s="777"/>
      <c r="X510" s="778"/>
      <c r="Y510" s="779"/>
      <c r="Z510" s="30"/>
      <c r="AA510" s="30"/>
      <c r="AC510" s="655"/>
      <c r="AD510" s="655"/>
      <c r="AE510" s="30"/>
    </row>
    <row r="511" hidden="1">
      <c r="A511" s="757"/>
      <c r="B511" s="30"/>
      <c r="C511" s="757"/>
      <c r="D511" s="30"/>
      <c r="E511" s="30"/>
      <c r="F511" s="30"/>
      <c r="G511" s="30"/>
      <c r="H511" s="30"/>
      <c r="I511" s="774"/>
      <c r="J511" s="30"/>
      <c r="K511" s="775"/>
      <c r="L511" s="776"/>
      <c r="M511" s="776"/>
      <c r="N511" s="30"/>
      <c r="O511" s="30"/>
      <c r="P511" s="777"/>
      <c r="Q511" s="777"/>
      <c r="R511" s="777"/>
      <c r="S511" s="777"/>
      <c r="T511" s="777"/>
      <c r="U511" s="777"/>
      <c r="V511" s="777"/>
      <c r="W511" s="777"/>
      <c r="X511" s="778"/>
      <c r="Y511" s="779"/>
      <c r="Z511" s="30"/>
      <c r="AA511" s="30"/>
      <c r="AC511" s="655"/>
      <c r="AD511" s="655"/>
      <c r="AE511" s="30"/>
    </row>
    <row r="512" hidden="1">
      <c r="A512" s="757"/>
      <c r="B512" s="30"/>
      <c r="C512" s="757"/>
      <c r="D512" s="30"/>
      <c r="E512" s="30"/>
      <c r="F512" s="30"/>
      <c r="G512" s="30"/>
      <c r="H512" s="30"/>
      <c r="I512" s="774"/>
      <c r="J512" s="30"/>
      <c r="K512" s="775"/>
      <c r="L512" s="776"/>
      <c r="M512" s="776"/>
      <c r="N512" s="30"/>
      <c r="O512" s="30"/>
      <c r="P512" s="777"/>
      <c r="Q512" s="777"/>
      <c r="R512" s="777"/>
      <c r="S512" s="777"/>
      <c r="T512" s="777"/>
      <c r="U512" s="777"/>
      <c r="V512" s="777"/>
      <c r="W512" s="777"/>
      <c r="X512" s="778"/>
      <c r="Y512" s="779"/>
      <c r="Z512" s="30"/>
      <c r="AA512" s="30"/>
      <c r="AC512" s="655"/>
      <c r="AD512" s="655"/>
      <c r="AE512" s="30"/>
    </row>
    <row r="513" hidden="1">
      <c r="A513" s="757"/>
      <c r="B513" s="30"/>
      <c r="C513" s="757"/>
      <c r="D513" s="30"/>
      <c r="E513" s="30"/>
      <c r="F513" s="30"/>
      <c r="G513" s="30"/>
      <c r="H513" s="30"/>
      <c r="I513" s="774"/>
      <c r="J513" s="30"/>
      <c r="K513" s="775"/>
      <c r="L513" s="776"/>
      <c r="M513" s="776"/>
      <c r="N513" s="30"/>
      <c r="O513" s="30"/>
      <c r="P513" s="777"/>
      <c r="Q513" s="777"/>
      <c r="R513" s="777"/>
      <c r="S513" s="777"/>
      <c r="T513" s="777"/>
      <c r="U513" s="777"/>
      <c r="V513" s="777"/>
      <c r="W513" s="777"/>
      <c r="X513" s="778"/>
      <c r="Y513" s="779"/>
      <c r="Z513" s="30"/>
      <c r="AA513" s="30"/>
      <c r="AC513" s="655"/>
      <c r="AD513" s="655"/>
      <c r="AE513" s="30"/>
    </row>
    <row r="514" hidden="1">
      <c r="A514" s="757"/>
      <c r="B514" s="30"/>
      <c r="C514" s="757"/>
      <c r="D514" s="30"/>
      <c r="E514" s="30"/>
      <c r="F514" s="30"/>
      <c r="G514" s="30"/>
      <c r="H514" s="30"/>
      <c r="I514" s="774"/>
      <c r="J514" s="30"/>
      <c r="K514" s="775"/>
      <c r="L514" s="776"/>
      <c r="M514" s="776"/>
      <c r="N514" s="30"/>
      <c r="O514" s="30"/>
      <c r="P514" s="777"/>
      <c r="Q514" s="777"/>
      <c r="R514" s="777"/>
      <c r="S514" s="777"/>
      <c r="T514" s="777"/>
      <c r="U514" s="777"/>
      <c r="V514" s="777"/>
      <c r="W514" s="777"/>
      <c r="X514" s="778"/>
      <c r="Y514" s="779"/>
      <c r="Z514" s="30"/>
      <c r="AA514" s="30"/>
      <c r="AC514" s="655"/>
      <c r="AD514" s="655"/>
      <c r="AE514" s="30"/>
    </row>
    <row r="515" hidden="1">
      <c r="A515" s="757"/>
      <c r="B515" s="30"/>
      <c r="C515" s="757"/>
      <c r="D515" s="30"/>
      <c r="E515" s="30"/>
      <c r="F515" s="30"/>
      <c r="G515" s="30"/>
      <c r="H515" s="30"/>
      <c r="I515" s="774"/>
      <c r="J515" s="30"/>
      <c r="K515" s="775"/>
      <c r="L515" s="776"/>
      <c r="M515" s="776"/>
      <c r="N515" s="30"/>
      <c r="O515" s="30"/>
      <c r="P515" s="777"/>
      <c r="Q515" s="777"/>
      <c r="R515" s="777"/>
      <c r="S515" s="777"/>
      <c r="T515" s="777"/>
      <c r="U515" s="777"/>
      <c r="V515" s="777"/>
      <c r="W515" s="777"/>
      <c r="X515" s="778"/>
      <c r="Y515" s="779"/>
      <c r="Z515" s="30"/>
      <c r="AA515" s="30"/>
      <c r="AC515" s="655"/>
      <c r="AD515" s="655"/>
      <c r="AE515" s="30"/>
    </row>
    <row r="516" hidden="1">
      <c r="A516" s="757"/>
      <c r="B516" s="30"/>
      <c r="C516" s="757"/>
      <c r="D516" s="30"/>
      <c r="E516" s="30"/>
      <c r="F516" s="30"/>
      <c r="G516" s="30"/>
      <c r="H516" s="30"/>
      <c r="I516" s="774"/>
      <c r="J516" s="30"/>
      <c r="K516" s="775"/>
      <c r="L516" s="776"/>
      <c r="M516" s="776"/>
      <c r="N516" s="30"/>
      <c r="O516" s="30"/>
      <c r="P516" s="777"/>
      <c r="Q516" s="777"/>
      <c r="R516" s="777"/>
      <c r="S516" s="777"/>
      <c r="T516" s="777"/>
      <c r="U516" s="777"/>
      <c r="V516" s="777"/>
      <c r="W516" s="777"/>
      <c r="X516" s="778"/>
      <c r="Y516" s="779"/>
      <c r="Z516" s="30"/>
      <c r="AA516" s="30"/>
      <c r="AC516" s="655"/>
      <c r="AD516" s="655"/>
      <c r="AE516" s="30"/>
    </row>
    <row r="517" hidden="1">
      <c r="A517" s="757"/>
      <c r="B517" s="30"/>
      <c r="C517" s="757"/>
      <c r="D517" s="30"/>
      <c r="E517" s="30"/>
      <c r="F517" s="30"/>
      <c r="G517" s="30"/>
      <c r="H517" s="30"/>
      <c r="I517" s="774"/>
      <c r="J517" s="30"/>
      <c r="K517" s="775"/>
      <c r="L517" s="776"/>
      <c r="M517" s="776"/>
      <c r="N517" s="30"/>
      <c r="O517" s="30"/>
      <c r="P517" s="777"/>
      <c r="Q517" s="777"/>
      <c r="R517" s="777"/>
      <c r="S517" s="777"/>
      <c r="T517" s="777"/>
      <c r="U517" s="777"/>
      <c r="V517" s="777"/>
      <c r="W517" s="777"/>
      <c r="X517" s="778"/>
      <c r="Y517" s="779"/>
      <c r="Z517" s="30"/>
      <c r="AA517" s="30"/>
      <c r="AC517" s="655"/>
      <c r="AD517" s="655"/>
      <c r="AE517" s="30"/>
    </row>
    <row r="518" hidden="1">
      <c r="A518" s="757"/>
      <c r="B518" s="30"/>
      <c r="C518" s="757"/>
      <c r="D518" s="30"/>
      <c r="E518" s="30"/>
      <c r="F518" s="30"/>
      <c r="G518" s="30"/>
      <c r="H518" s="30"/>
      <c r="I518" s="774"/>
      <c r="J518" s="30"/>
      <c r="K518" s="775"/>
      <c r="L518" s="776"/>
      <c r="M518" s="776"/>
      <c r="N518" s="30"/>
      <c r="O518" s="30"/>
      <c r="P518" s="777"/>
      <c r="Q518" s="777"/>
      <c r="R518" s="777"/>
      <c r="S518" s="777"/>
      <c r="T518" s="777"/>
      <c r="U518" s="777"/>
      <c r="V518" s="777"/>
      <c r="W518" s="777"/>
      <c r="X518" s="778"/>
      <c r="Y518" s="779"/>
      <c r="Z518" s="30"/>
      <c r="AA518" s="30"/>
      <c r="AC518" s="655"/>
      <c r="AD518" s="655"/>
      <c r="AE518" s="30"/>
    </row>
    <row r="519" hidden="1">
      <c r="A519" s="757"/>
      <c r="B519" s="30"/>
      <c r="C519" s="757"/>
      <c r="D519" s="30"/>
      <c r="E519" s="30"/>
      <c r="F519" s="30"/>
      <c r="G519" s="30"/>
      <c r="H519" s="30"/>
      <c r="I519" s="774"/>
      <c r="J519" s="30"/>
      <c r="K519" s="775"/>
      <c r="L519" s="776"/>
      <c r="M519" s="776"/>
      <c r="N519" s="30"/>
      <c r="O519" s="30"/>
      <c r="P519" s="777"/>
      <c r="Q519" s="777"/>
      <c r="R519" s="777"/>
      <c r="S519" s="777"/>
      <c r="T519" s="777"/>
      <c r="U519" s="777"/>
      <c r="V519" s="777"/>
      <c r="W519" s="777"/>
      <c r="X519" s="778"/>
      <c r="Y519" s="779"/>
      <c r="Z519" s="30"/>
      <c r="AA519" s="30"/>
      <c r="AC519" s="655"/>
      <c r="AD519" s="655"/>
      <c r="AE519" s="30"/>
    </row>
    <row r="520" hidden="1">
      <c r="A520" s="757"/>
      <c r="B520" s="30"/>
      <c r="C520" s="757"/>
      <c r="D520" s="30"/>
      <c r="E520" s="30"/>
      <c r="F520" s="30"/>
      <c r="G520" s="30"/>
      <c r="H520" s="30"/>
      <c r="I520" s="774"/>
      <c r="J520" s="30"/>
      <c r="K520" s="775"/>
      <c r="L520" s="776"/>
      <c r="M520" s="776"/>
      <c r="N520" s="30"/>
      <c r="O520" s="30"/>
      <c r="P520" s="777"/>
      <c r="Q520" s="777"/>
      <c r="R520" s="777"/>
      <c r="S520" s="777"/>
      <c r="T520" s="777"/>
      <c r="U520" s="777"/>
      <c r="V520" s="777"/>
      <c r="W520" s="777"/>
      <c r="X520" s="778"/>
      <c r="Y520" s="779"/>
      <c r="Z520" s="30"/>
      <c r="AA520" s="30"/>
      <c r="AC520" s="655"/>
      <c r="AD520" s="655"/>
      <c r="AE520" s="30"/>
    </row>
    <row r="521" hidden="1">
      <c r="A521" s="757"/>
      <c r="B521" s="30"/>
      <c r="C521" s="757"/>
      <c r="D521" s="30"/>
      <c r="E521" s="30"/>
      <c r="F521" s="30"/>
      <c r="G521" s="30"/>
      <c r="H521" s="30"/>
      <c r="I521" s="774"/>
      <c r="J521" s="30"/>
      <c r="K521" s="775"/>
      <c r="L521" s="776"/>
      <c r="M521" s="776"/>
      <c r="N521" s="30"/>
      <c r="O521" s="30"/>
      <c r="P521" s="777"/>
      <c r="Q521" s="777"/>
      <c r="R521" s="777"/>
      <c r="S521" s="777"/>
      <c r="T521" s="777"/>
      <c r="U521" s="777"/>
      <c r="V521" s="777"/>
      <c r="W521" s="777"/>
      <c r="X521" s="778"/>
      <c r="Y521" s="779"/>
      <c r="Z521" s="30"/>
      <c r="AA521" s="30"/>
      <c r="AC521" s="655"/>
      <c r="AD521" s="655"/>
      <c r="AE521" s="30"/>
    </row>
    <row r="522" hidden="1">
      <c r="A522" s="757"/>
      <c r="B522" s="30"/>
      <c r="C522" s="757"/>
      <c r="D522" s="30"/>
      <c r="E522" s="30"/>
      <c r="F522" s="30"/>
      <c r="G522" s="30"/>
      <c r="H522" s="30"/>
      <c r="I522" s="774"/>
      <c r="J522" s="30"/>
      <c r="K522" s="775"/>
      <c r="L522" s="776"/>
      <c r="M522" s="776"/>
      <c r="N522" s="30"/>
      <c r="O522" s="30"/>
      <c r="P522" s="777"/>
      <c r="Q522" s="777"/>
      <c r="R522" s="777"/>
      <c r="S522" s="777"/>
      <c r="T522" s="777"/>
      <c r="U522" s="777"/>
      <c r="V522" s="777"/>
      <c r="W522" s="777"/>
      <c r="X522" s="778"/>
      <c r="Y522" s="779"/>
      <c r="Z522" s="30"/>
      <c r="AA522" s="30"/>
      <c r="AC522" s="655"/>
      <c r="AD522" s="655"/>
      <c r="AE522" s="30"/>
    </row>
    <row r="523" hidden="1">
      <c r="A523" s="757"/>
      <c r="B523" s="30"/>
      <c r="C523" s="757"/>
      <c r="D523" s="30"/>
      <c r="E523" s="30"/>
      <c r="F523" s="30"/>
      <c r="G523" s="30"/>
      <c r="H523" s="30"/>
      <c r="I523" s="774"/>
      <c r="J523" s="30"/>
      <c r="K523" s="775"/>
      <c r="L523" s="776"/>
      <c r="M523" s="776"/>
      <c r="N523" s="30"/>
      <c r="O523" s="30"/>
      <c r="P523" s="777"/>
      <c r="Q523" s="777"/>
      <c r="R523" s="777"/>
      <c r="S523" s="777"/>
      <c r="T523" s="777"/>
      <c r="U523" s="777"/>
      <c r="V523" s="777"/>
      <c r="W523" s="777"/>
      <c r="X523" s="778"/>
      <c r="Y523" s="779"/>
      <c r="Z523" s="30"/>
      <c r="AA523" s="30"/>
      <c r="AC523" s="655"/>
      <c r="AD523" s="655"/>
      <c r="AE523" s="30"/>
    </row>
    <row r="524" hidden="1">
      <c r="A524" s="757"/>
      <c r="B524" s="30"/>
      <c r="C524" s="757"/>
      <c r="D524" s="30"/>
      <c r="E524" s="30"/>
      <c r="F524" s="30"/>
      <c r="G524" s="30"/>
      <c r="H524" s="30"/>
      <c r="I524" s="774"/>
      <c r="J524" s="30"/>
      <c r="K524" s="775"/>
      <c r="L524" s="776"/>
      <c r="M524" s="776"/>
      <c r="N524" s="30"/>
      <c r="O524" s="30"/>
      <c r="P524" s="777"/>
      <c r="Q524" s="777"/>
      <c r="R524" s="777"/>
      <c r="S524" s="777"/>
      <c r="T524" s="777"/>
      <c r="U524" s="777"/>
      <c r="V524" s="777"/>
      <c r="W524" s="777"/>
      <c r="X524" s="778"/>
      <c r="Y524" s="779"/>
      <c r="Z524" s="30"/>
      <c r="AA524" s="30"/>
      <c r="AC524" s="655"/>
      <c r="AD524" s="655"/>
      <c r="AE524" s="30"/>
    </row>
    <row r="525" hidden="1">
      <c r="A525" s="757"/>
      <c r="B525" s="30"/>
      <c r="C525" s="757"/>
      <c r="D525" s="30"/>
      <c r="E525" s="30"/>
      <c r="F525" s="30"/>
      <c r="G525" s="30"/>
      <c r="H525" s="30"/>
      <c r="I525" s="774"/>
      <c r="J525" s="30"/>
      <c r="K525" s="775"/>
      <c r="L525" s="776"/>
      <c r="M525" s="776"/>
      <c r="N525" s="30"/>
      <c r="O525" s="30"/>
      <c r="P525" s="777"/>
      <c r="Q525" s="777"/>
      <c r="R525" s="777"/>
      <c r="S525" s="777"/>
      <c r="T525" s="777"/>
      <c r="U525" s="777"/>
      <c r="V525" s="777"/>
      <c r="W525" s="777"/>
      <c r="X525" s="778"/>
      <c r="Y525" s="779"/>
      <c r="Z525" s="30"/>
      <c r="AA525" s="30"/>
      <c r="AC525" s="655"/>
      <c r="AD525" s="655"/>
      <c r="AE525" s="30"/>
    </row>
    <row r="526" hidden="1">
      <c r="A526" s="757"/>
      <c r="B526" s="30"/>
      <c r="C526" s="757"/>
      <c r="D526" s="30"/>
      <c r="E526" s="30"/>
      <c r="F526" s="30"/>
      <c r="G526" s="30"/>
      <c r="H526" s="30"/>
      <c r="I526" s="774"/>
      <c r="J526" s="30"/>
      <c r="K526" s="775"/>
      <c r="L526" s="776"/>
      <c r="M526" s="776"/>
      <c r="N526" s="30"/>
      <c r="O526" s="30"/>
      <c r="P526" s="777"/>
      <c r="Q526" s="777"/>
      <c r="R526" s="777"/>
      <c r="S526" s="777"/>
      <c r="T526" s="777"/>
      <c r="U526" s="777"/>
      <c r="V526" s="777"/>
      <c r="W526" s="777"/>
      <c r="X526" s="778"/>
      <c r="Y526" s="779"/>
      <c r="Z526" s="30"/>
      <c r="AA526" s="30"/>
      <c r="AC526" s="655"/>
      <c r="AD526" s="655"/>
      <c r="AE526" s="30"/>
    </row>
    <row r="527" hidden="1">
      <c r="A527" s="757"/>
      <c r="B527" s="30"/>
      <c r="C527" s="757"/>
      <c r="D527" s="30"/>
      <c r="E527" s="30"/>
      <c r="F527" s="30"/>
      <c r="G527" s="30"/>
      <c r="H527" s="30"/>
      <c r="I527" s="774"/>
      <c r="J527" s="30"/>
      <c r="K527" s="775"/>
      <c r="L527" s="776"/>
      <c r="M527" s="776"/>
      <c r="N527" s="30"/>
      <c r="O527" s="30"/>
      <c r="P527" s="777"/>
      <c r="Q527" s="777"/>
      <c r="R527" s="777"/>
      <c r="S527" s="777"/>
      <c r="T527" s="777"/>
      <c r="U527" s="777"/>
      <c r="V527" s="777"/>
      <c r="W527" s="777"/>
      <c r="X527" s="778"/>
      <c r="Y527" s="779"/>
      <c r="Z527" s="30"/>
      <c r="AA527" s="30"/>
      <c r="AC527" s="655"/>
      <c r="AD527" s="655"/>
      <c r="AE527" s="30"/>
    </row>
    <row r="528" hidden="1">
      <c r="A528" s="757"/>
      <c r="B528" s="30"/>
      <c r="C528" s="757"/>
      <c r="D528" s="30"/>
      <c r="E528" s="30"/>
      <c r="F528" s="30"/>
      <c r="G528" s="30"/>
      <c r="H528" s="30"/>
      <c r="I528" s="774"/>
      <c r="J528" s="30"/>
      <c r="K528" s="775"/>
      <c r="L528" s="776"/>
      <c r="M528" s="776"/>
      <c r="N528" s="30"/>
      <c r="O528" s="30"/>
      <c r="P528" s="777"/>
      <c r="Q528" s="777"/>
      <c r="R528" s="777"/>
      <c r="S528" s="777"/>
      <c r="T528" s="777"/>
      <c r="U528" s="777"/>
      <c r="V528" s="777"/>
      <c r="W528" s="777"/>
      <c r="X528" s="778"/>
      <c r="Y528" s="779"/>
      <c r="Z528" s="30"/>
      <c r="AA528" s="30"/>
      <c r="AC528" s="655"/>
      <c r="AD528" s="655"/>
      <c r="AE528" s="30"/>
    </row>
    <row r="529" hidden="1">
      <c r="A529" s="757"/>
      <c r="B529" s="30"/>
      <c r="C529" s="757"/>
      <c r="D529" s="30"/>
      <c r="E529" s="30"/>
      <c r="F529" s="30"/>
      <c r="G529" s="30"/>
      <c r="H529" s="30"/>
      <c r="I529" s="774"/>
      <c r="J529" s="30"/>
      <c r="K529" s="775"/>
      <c r="L529" s="776"/>
      <c r="M529" s="776"/>
      <c r="N529" s="30"/>
      <c r="O529" s="30"/>
      <c r="P529" s="777"/>
      <c r="Q529" s="777"/>
      <c r="R529" s="777"/>
      <c r="S529" s="777"/>
      <c r="T529" s="777"/>
      <c r="U529" s="777"/>
      <c r="V529" s="777"/>
      <c r="W529" s="777"/>
      <c r="X529" s="778"/>
      <c r="Y529" s="779"/>
      <c r="Z529" s="30"/>
      <c r="AA529" s="30"/>
      <c r="AC529" s="655"/>
      <c r="AD529" s="655"/>
      <c r="AE529" s="30"/>
    </row>
    <row r="530" hidden="1">
      <c r="A530" s="757"/>
      <c r="B530" s="30"/>
      <c r="C530" s="757"/>
      <c r="D530" s="30"/>
      <c r="E530" s="30"/>
      <c r="F530" s="30"/>
      <c r="G530" s="30"/>
      <c r="H530" s="30"/>
      <c r="I530" s="774"/>
      <c r="J530" s="30"/>
      <c r="K530" s="775"/>
      <c r="L530" s="776"/>
      <c r="M530" s="776"/>
      <c r="N530" s="30"/>
      <c r="O530" s="30"/>
      <c r="P530" s="777"/>
      <c r="Q530" s="777"/>
      <c r="R530" s="777"/>
      <c r="S530" s="777"/>
      <c r="T530" s="777"/>
      <c r="U530" s="777"/>
      <c r="V530" s="777"/>
      <c r="W530" s="777"/>
      <c r="X530" s="778"/>
      <c r="Y530" s="779"/>
      <c r="Z530" s="30"/>
      <c r="AA530" s="30"/>
      <c r="AC530" s="655"/>
      <c r="AD530" s="655"/>
      <c r="AE530" s="30"/>
    </row>
    <row r="531" hidden="1">
      <c r="A531" s="757"/>
      <c r="B531" s="30"/>
      <c r="C531" s="757"/>
      <c r="D531" s="30"/>
      <c r="E531" s="30"/>
      <c r="F531" s="30"/>
      <c r="G531" s="30"/>
      <c r="H531" s="30"/>
      <c r="I531" s="774"/>
      <c r="J531" s="30"/>
      <c r="K531" s="775"/>
      <c r="L531" s="776"/>
      <c r="M531" s="776"/>
      <c r="N531" s="30"/>
      <c r="O531" s="30"/>
      <c r="P531" s="777"/>
      <c r="Q531" s="777"/>
      <c r="R531" s="777"/>
      <c r="S531" s="777"/>
      <c r="T531" s="777"/>
      <c r="U531" s="777"/>
      <c r="V531" s="777"/>
      <c r="W531" s="777"/>
      <c r="X531" s="778"/>
      <c r="Y531" s="779"/>
      <c r="Z531" s="30"/>
      <c r="AA531" s="30"/>
      <c r="AC531" s="655"/>
      <c r="AD531" s="655"/>
      <c r="AE531" s="30"/>
    </row>
    <row r="532" hidden="1">
      <c r="A532" s="757"/>
      <c r="B532" s="30"/>
      <c r="C532" s="757"/>
      <c r="D532" s="30"/>
      <c r="E532" s="30"/>
      <c r="F532" s="30"/>
      <c r="G532" s="30"/>
      <c r="H532" s="30"/>
      <c r="I532" s="774"/>
      <c r="J532" s="30"/>
      <c r="K532" s="775"/>
      <c r="L532" s="776"/>
      <c r="M532" s="776"/>
      <c r="N532" s="30"/>
      <c r="O532" s="30"/>
      <c r="P532" s="777"/>
      <c r="Q532" s="777"/>
      <c r="R532" s="777"/>
      <c r="S532" s="777"/>
      <c r="T532" s="777"/>
      <c r="U532" s="777"/>
      <c r="V532" s="777"/>
      <c r="W532" s="777"/>
      <c r="X532" s="778"/>
      <c r="Y532" s="779"/>
      <c r="Z532" s="30"/>
      <c r="AA532" s="30"/>
      <c r="AC532" s="655"/>
      <c r="AD532" s="655"/>
      <c r="AE532" s="30"/>
    </row>
    <row r="533" hidden="1">
      <c r="A533" s="757"/>
      <c r="B533" s="30"/>
      <c r="C533" s="757"/>
      <c r="D533" s="30"/>
      <c r="E533" s="30"/>
      <c r="F533" s="30"/>
      <c r="G533" s="30"/>
      <c r="H533" s="30"/>
      <c r="I533" s="774"/>
      <c r="J533" s="30"/>
      <c r="K533" s="775"/>
      <c r="L533" s="776"/>
      <c r="M533" s="776"/>
      <c r="N533" s="30"/>
      <c r="O533" s="30"/>
      <c r="P533" s="777"/>
      <c r="Q533" s="777"/>
      <c r="R533" s="777"/>
      <c r="S533" s="777"/>
      <c r="T533" s="777"/>
      <c r="U533" s="777"/>
      <c r="V533" s="777"/>
      <c r="W533" s="777"/>
      <c r="X533" s="778"/>
      <c r="Y533" s="779"/>
      <c r="Z533" s="30"/>
      <c r="AA533" s="30"/>
      <c r="AC533" s="655"/>
      <c r="AD533" s="655"/>
      <c r="AE533" s="30"/>
    </row>
    <row r="534" hidden="1">
      <c r="A534" s="757"/>
      <c r="B534" s="30"/>
      <c r="C534" s="757"/>
      <c r="D534" s="30"/>
      <c r="E534" s="30"/>
      <c r="F534" s="30"/>
      <c r="G534" s="30"/>
      <c r="H534" s="30"/>
      <c r="I534" s="774"/>
      <c r="J534" s="30"/>
      <c r="K534" s="775"/>
      <c r="L534" s="776"/>
      <c r="M534" s="776"/>
      <c r="N534" s="30"/>
      <c r="O534" s="30"/>
      <c r="P534" s="777"/>
      <c r="Q534" s="777"/>
      <c r="R534" s="777"/>
      <c r="S534" s="777"/>
      <c r="T534" s="777"/>
      <c r="U534" s="777"/>
      <c r="V534" s="777"/>
      <c r="W534" s="777"/>
      <c r="X534" s="778"/>
      <c r="Y534" s="779"/>
      <c r="Z534" s="30"/>
      <c r="AA534" s="30"/>
      <c r="AC534" s="655"/>
      <c r="AD534" s="655"/>
      <c r="AE534" s="30"/>
    </row>
    <row r="535" hidden="1">
      <c r="A535" s="757"/>
      <c r="B535" s="30"/>
      <c r="C535" s="757"/>
      <c r="D535" s="30"/>
      <c r="E535" s="30"/>
      <c r="F535" s="30"/>
      <c r="G535" s="30"/>
      <c r="H535" s="30"/>
      <c r="I535" s="774"/>
      <c r="J535" s="30"/>
      <c r="K535" s="775"/>
      <c r="L535" s="776"/>
      <c r="M535" s="776"/>
      <c r="N535" s="30"/>
      <c r="O535" s="30"/>
      <c r="P535" s="777"/>
      <c r="Q535" s="777"/>
      <c r="R535" s="777"/>
      <c r="S535" s="777"/>
      <c r="T535" s="777"/>
      <c r="U535" s="777"/>
      <c r="V535" s="777"/>
      <c r="W535" s="777"/>
      <c r="X535" s="778"/>
      <c r="Y535" s="779"/>
      <c r="Z535" s="30"/>
      <c r="AA535" s="30"/>
      <c r="AC535" s="655"/>
      <c r="AD535" s="655"/>
      <c r="AE535" s="30"/>
    </row>
    <row r="536" hidden="1">
      <c r="A536" s="757"/>
      <c r="B536" s="30"/>
      <c r="C536" s="757"/>
      <c r="D536" s="30"/>
      <c r="E536" s="30"/>
      <c r="F536" s="30"/>
      <c r="G536" s="30"/>
      <c r="H536" s="30"/>
      <c r="I536" s="774"/>
      <c r="J536" s="30"/>
      <c r="K536" s="775"/>
      <c r="L536" s="776"/>
      <c r="M536" s="776"/>
      <c r="N536" s="30"/>
      <c r="O536" s="30"/>
      <c r="P536" s="777"/>
      <c r="Q536" s="777"/>
      <c r="R536" s="777"/>
      <c r="S536" s="777"/>
      <c r="T536" s="777"/>
      <c r="U536" s="777"/>
      <c r="V536" s="777"/>
      <c r="W536" s="777"/>
      <c r="X536" s="778"/>
      <c r="Y536" s="779"/>
      <c r="Z536" s="30"/>
      <c r="AA536" s="30"/>
      <c r="AC536" s="655"/>
      <c r="AD536" s="655"/>
      <c r="AE536" s="30"/>
    </row>
    <row r="537" hidden="1">
      <c r="A537" s="757"/>
      <c r="B537" s="30"/>
      <c r="C537" s="757"/>
      <c r="D537" s="30"/>
      <c r="E537" s="30"/>
      <c r="F537" s="30"/>
      <c r="G537" s="30"/>
      <c r="H537" s="30"/>
      <c r="I537" s="774"/>
      <c r="J537" s="30"/>
      <c r="K537" s="775"/>
      <c r="L537" s="776"/>
      <c r="M537" s="776"/>
      <c r="N537" s="30"/>
      <c r="O537" s="30"/>
      <c r="P537" s="777"/>
      <c r="Q537" s="777"/>
      <c r="R537" s="777"/>
      <c r="S537" s="777"/>
      <c r="T537" s="777"/>
      <c r="U537" s="777"/>
      <c r="V537" s="777"/>
      <c r="W537" s="777"/>
      <c r="X537" s="778"/>
      <c r="Y537" s="779"/>
      <c r="Z537" s="30"/>
      <c r="AA537" s="30"/>
      <c r="AC537" s="655"/>
      <c r="AD537" s="655"/>
      <c r="AE537" s="30"/>
    </row>
    <row r="538" hidden="1">
      <c r="A538" s="757"/>
      <c r="B538" s="30"/>
      <c r="C538" s="757"/>
      <c r="D538" s="30"/>
      <c r="E538" s="30"/>
      <c r="F538" s="30"/>
      <c r="G538" s="30"/>
      <c r="H538" s="30"/>
      <c r="I538" s="774"/>
      <c r="J538" s="30"/>
      <c r="K538" s="775"/>
      <c r="L538" s="776"/>
      <c r="M538" s="776"/>
      <c r="N538" s="30"/>
      <c r="O538" s="30"/>
      <c r="P538" s="777"/>
      <c r="Q538" s="777"/>
      <c r="R538" s="777"/>
      <c r="S538" s="777"/>
      <c r="T538" s="777"/>
      <c r="U538" s="777"/>
      <c r="V538" s="777"/>
      <c r="W538" s="777"/>
      <c r="X538" s="778"/>
      <c r="Y538" s="779"/>
      <c r="Z538" s="30"/>
      <c r="AA538" s="30"/>
      <c r="AC538" s="655"/>
      <c r="AD538" s="655"/>
      <c r="AE538" s="30"/>
    </row>
    <row r="539" hidden="1">
      <c r="A539" s="757"/>
      <c r="B539" s="30"/>
      <c r="C539" s="757"/>
      <c r="D539" s="30"/>
      <c r="E539" s="30"/>
      <c r="F539" s="30"/>
      <c r="G539" s="30"/>
      <c r="H539" s="30"/>
      <c r="I539" s="774"/>
      <c r="J539" s="30"/>
      <c r="K539" s="775"/>
      <c r="L539" s="776"/>
      <c r="M539" s="776"/>
      <c r="N539" s="30"/>
      <c r="O539" s="30"/>
      <c r="P539" s="777"/>
      <c r="Q539" s="777"/>
      <c r="R539" s="777"/>
      <c r="S539" s="777"/>
      <c r="T539" s="777"/>
      <c r="U539" s="777"/>
      <c r="V539" s="777"/>
      <c r="W539" s="777"/>
      <c r="X539" s="778"/>
      <c r="Y539" s="779"/>
      <c r="Z539" s="30"/>
      <c r="AA539" s="30"/>
      <c r="AC539" s="655"/>
      <c r="AD539" s="655"/>
      <c r="AE539" s="30"/>
    </row>
    <row r="540" hidden="1">
      <c r="A540" s="757"/>
      <c r="B540" s="30"/>
      <c r="C540" s="757"/>
      <c r="D540" s="30"/>
      <c r="E540" s="30"/>
      <c r="F540" s="30"/>
      <c r="G540" s="30"/>
      <c r="H540" s="30"/>
      <c r="I540" s="774"/>
      <c r="J540" s="30"/>
      <c r="K540" s="775"/>
      <c r="L540" s="776"/>
      <c r="M540" s="776"/>
      <c r="N540" s="30"/>
      <c r="O540" s="30"/>
      <c r="P540" s="777"/>
      <c r="Q540" s="777"/>
      <c r="R540" s="777"/>
      <c r="S540" s="777"/>
      <c r="T540" s="777"/>
      <c r="U540" s="777"/>
      <c r="V540" s="777"/>
      <c r="W540" s="777"/>
      <c r="X540" s="778"/>
      <c r="Y540" s="779"/>
      <c r="Z540" s="30"/>
      <c r="AA540" s="30"/>
      <c r="AC540" s="655"/>
      <c r="AD540" s="655"/>
      <c r="AE540" s="30"/>
    </row>
    <row r="541" hidden="1">
      <c r="A541" s="757"/>
      <c r="B541" s="30"/>
      <c r="C541" s="757"/>
      <c r="D541" s="30"/>
      <c r="E541" s="30"/>
      <c r="F541" s="30"/>
      <c r="G541" s="30"/>
      <c r="H541" s="30"/>
      <c r="I541" s="774"/>
      <c r="J541" s="30"/>
      <c r="K541" s="775"/>
      <c r="L541" s="776"/>
      <c r="M541" s="776"/>
      <c r="N541" s="30"/>
      <c r="O541" s="30"/>
      <c r="P541" s="777"/>
      <c r="Q541" s="777"/>
      <c r="R541" s="777"/>
      <c r="S541" s="777"/>
      <c r="T541" s="777"/>
      <c r="U541" s="777"/>
      <c r="V541" s="777"/>
      <c r="W541" s="777"/>
      <c r="X541" s="778"/>
      <c r="Y541" s="779"/>
      <c r="Z541" s="30"/>
      <c r="AA541" s="30"/>
      <c r="AC541" s="655"/>
      <c r="AD541" s="655"/>
      <c r="AE541" s="30"/>
    </row>
    <row r="542" hidden="1">
      <c r="A542" s="757"/>
      <c r="B542" s="30"/>
      <c r="C542" s="757"/>
      <c r="D542" s="30"/>
      <c r="E542" s="30"/>
      <c r="F542" s="30"/>
      <c r="G542" s="30"/>
      <c r="H542" s="30"/>
      <c r="I542" s="774"/>
      <c r="J542" s="30"/>
      <c r="K542" s="775"/>
      <c r="L542" s="776"/>
      <c r="M542" s="776"/>
      <c r="N542" s="30"/>
      <c r="O542" s="30"/>
      <c r="P542" s="777"/>
      <c r="Q542" s="777"/>
      <c r="R542" s="777"/>
      <c r="S542" s="777"/>
      <c r="T542" s="777"/>
      <c r="U542" s="777"/>
      <c r="V542" s="777"/>
      <c r="W542" s="777"/>
      <c r="X542" s="778"/>
      <c r="Y542" s="779"/>
      <c r="Z542" s="30"/>
      <c r="AA542" s="30"/>
      <c r="AC542" s="655"/>
      <c r="AD542" s="655"/>
      <c r="AE542" s="30"/>
    </row>
    <row r="543" hidden="1">
      <c r="A543" s="757"/>
      <c r="B543" s="30"/>
      <c r="C543" s="757"/>
      <c r="D543" s="30"/>
      <c r="E543" s="30"/>
      <c r="F543" s="30"/>
      <c r="G543" s="30"/>
      <c r="H543" s="30"/>
      <c r="I543" s="774"/>
      <c r="J543" s="30"/>
      <c r="K543" s="775"/>
      <c r="L543" s="776"/>
      <c r="M543" s="776"/>
      <c r="N543" s="30"/>
      <c r="O543" s="30"/>
      <c r="P543" s="777"/>
      <c r="Q543" s="777"/>
      <c r="R543" s="777"/>
      <c r="S543" s="777"/>
      <c r="T543" s="777"/>
      <c r="U543" s="777"/>
      <c r="V543" s="777"/>
      <c r="W543" s="777"/>
      <c r="X543" s="778"/>
      <c r="Y543" s="779"/>
      <c r="Z543" s="30"/>
      <c r="AA543" s="30"/>
      <c r="AC543" s="655"/>
      <c r="AD543" s="655"/>
      <c r="AE543" s="30"/>
    </row>
    <row r="544" hidden="1">
      <c r="A544" s="757"/>
      <c r="B544" s="30"/>
      <c r="C544" s="757"/>
      <c r="D544" s="30"/>
      <c r="E544" s="30"/>
      <c r="F544" s="30"/>
      <c r="G544" s="30"/>
      <c r="H544" s="30"/>
      <c r="I544" s="774"/>
      <c r="J544" s="30"/>
      <c r="K544" s="775"/>
      <c r="L544" s="776"/>
      <c r="M544" s="776"/>
      <c r="N544" s="30"/>
      <c r="O544" s="30"/>
      <c r="P544" s="777"/>
      <c r="Q544" s="777"/>
      <c r="R544" s="777"/>
      <c r="S544" s="777"/>
      <c r="T544" s="777"/>
      <c r="U544" s="777"/>
      <c r="V544" s="777"/>
      <c r="W544" s="777"/>
      <c r="X544" s="778"/>
      <c r="Y544" s="779"/>
      <c r="Z544" s="30"/>
      <c r="AA544" s="30"/>
      <c r="AC544" s="655"/>
      <c r="AD544" s="655"/>
      <c r="AE544" s="30"/>
    </row>
    <row r="545" hidden="1">
      <c r="A545" s="757"/>
      <c r="B545" s="30"/>
      <c r="C545" s="757"/>
      <c r="D545" s="30"/>
      <c r="E545" s="30"/>
      <c r="F545" s="30"/>
      <c r="G545" s="30"/>
      <c r="H545" s="30"/>
      <c r="I545" s="774"/>
      <c r="J545" s="30"/>
      <c r="K545" s="775"/>
      <c r="L545" s="776"/>
      <c r="M545" s="776"/>
      <c r="N545" s="30"/>
      <c r="O545" s="30"/>
      <c r="P545" s="777"/>
      <c r="Q545" s="777"/>
      <c r="R545" s="777"/>
      <c r="S545" s="777"/>
      <c r="T545" s="777"/>
      <c r="U545" s="777"/>
      <c r="V545" s="777"/>
      <c r="W545" s="777"/>
      <c r="X545" s="778"/>
      <c r="Y545" s="779"/>
      <c r="Z545" s="30"/>
      <c r="AA545" s="30"/>
      <c r="AC545" s="655"/>
      <c r="AD545" s="655"/>
      <c r="AE545" s="30"/>
    </row>
    <row r="546" hidden="1">
      <c r="A546" s="757"/>
      <c r="B546" s="30"/>
      <c r="C546" s="757"/>
      <c r="D546" s="30"/>
      <c r="E546" s="30"/>
      <c r="F546" s="30"/>
      <c r="G546" s="30"/>
      <c r="H546" s="30"/>
      <c r="I546" s="774"/>
      <c r="J546" s="30"/>
      <c r="K546" s="775"/>
      <c r="L546" s="776"/>
      <c r="M546" s="776"/>
      <c r="N546" s="30"/>
      <c r="O546" s="30"/>
      <c r="P546" s="777"/>
      <c r="Q546" s="777"/>
      <c r="R546" s="777"/>
      <c r="S546" s="777"/>
      <c r="T546" s="777"/>
      <c r="U546" s="777"/>
      <c r="V546" s="777"/>
      <c r="W546" s="777"/>
      <c r="X546" s="778"/>
      <c r="Y546" s="779"/>
      <c r="Z546" s="30"/>
      <c r="AA546" s="30"/>
      <c r="AC546" s="655"/>
      <c r="AD546" s="655"/>
      <c r="AE546" s="30"/>
    </row>
    <row r="547" hidden="1">
      <c r="A547" s="757"/>
      <c r="B547" s="30"/>
      <c r="C547" s="757"/>
      <c r="D547" s="30"/>
      <c r="E547" s="30"/>
      <c r="F547" s="30"/>
      <c r="G547" s="30"/>
      <c r="H547" s="30"/>
      <c r="I547" s="774"/>
      <c r="J547" s="30"/>
      <c r="K547" s="775"/>
      <c r="L547" s="776"/>
      <c r="M547" s="776"/>
      <c r="N547" s="30"/>
      <c r="O547" s="30"/>
      <c r="P547" s="777"/>
      <c r="Q547" s="777"/>
      <c r="R547" s="777"/>
      <c r="S547" s="777"/>
      <c r="T547" s="777"/>
      <c r="U547" s="777"/>
      <c r="V547" s="777"/>
      <c r="W547" s="777"/>
      <c r="X547" s="778"/>
      <c r="Y547" s="779"/>
      <c r="Z547" s="30"/>
      <c r="AA547" s="30"/>
      <c r="AC547" s="655"/>
      <c r="AD547" s="655"/>
      <c r="AE547" s="30"/>
    </row>
    <row r="548" hidden="1">
      <c r="A548" s="757"/>
      <c r="B548" s="30"/>
      <c r="C548" s="757"/>
      <c r="D548" s="30"/>
      <c r="E548" s="30"/>
      <c r="F548" s="30"/>
      <c r="G548" s="30"/>
      <c r="H548" s="30"/>
      <c r="I548" s="774"/>
      <c r="J548" s="30"/>
      <c r="K548" s="775"/>
      <c r="L548" s="776"/>
      <c r="M548" s="776"/>
      <c r="N548" s="30"/>
      <c r="O548" s="30"/>
      <c r="P548" s="777"/>
      <c r="Q548" s="777"/>
      <c r="R548" s="777"/>
      <c r="S548" s="777"/>
      <c r="T548" s="777"/>
      <c r="U548" s="777"/>
      <c r="V548" s="777"/>
      <c r="W548" s="777"/>
      <c r="X548" s="778"/>
      <c r="Y548" s="779"/>
      <c r="Z548" s="30"/>
      <c r="AA548" s="30"/>
      <c r="AC548" s="655"/>
      <c r="AD548" s="655"/>
      <c r="AE548" s="30"/>
    </row>
    <row r="549" hidden="1">
      <c r="A549" s="757"/>
      <c r="B549" s="30"/>
      <c r="C549" s="757"/>
      <c r="D549" s="30"/>
      <c r="E549" s="30"/>
      <c r="F549" s="30"/>
      <c r="G549" s="30"/>
      <c r="H549" s="30"/>
      <c r="I549" s="774"/>
      <c r="J549" s="30"/>
      <c r="K549" s="775"/>
      <c r="L549" s="776"/>
      <c r="M549" s="776"/>
      <c r="N549" s="30"/>
      <c r="O549" s="30"/>
      <c r="P549" s="777"/>
      <c r="Q549" s="777"/>
      <c r="R549" s="777"/>
      <c r="S549" s="777"/>
      <c r="T549" s="777"/>
      <c r="U549" s="777"/>
      <c r="V549" s="777"/>
      <c r="W549" s="777"/>
      <c r="X549" s="778"/>
      <c r="Y549" s="779"/>
      <c r="Z549" s="30"/>
      <c r="AA549" s="30"/>
      <c r="AC549" s="655"/>
      <c r="AD549" s="655"/>
      <c r="AE549" s="30"/>
    </row>
    <row r="550" hidden="1">
      <c r="A550" s="757"/>
      <c r="B550" s="30"/>
      <c r="C550" s="757"/>
      <c r="D550" s="30"/>
      <c r="E550" s="30"/>
      <c r="F550" s="30"/>
      <c r="G550" s="30"/>
      <c r="H550" s="30"/>
      <c r="I550" s="774"/>
      <c r="J550" s="30"/>
      <c r="K550" s="775"/>
      <c r="L550" s="776"/>
      <c r="M550" s="776"/>
      <c r="N550" s="30"/>
      <c r="O550" s="30"/>
      <c r="P550" s="777"/>
      <c r="Q550" s="777"/>
      <c r="R550" s="777"/>
      <c r="S550" s="777"/>
      <c r="T550" s="777"/>
      <c r="U550" s="777"/>
      <c r="V550" s="777"/>
      <c r="W550" s="777"/>
      <c r="X550" s="778"/>
      <c r="Y550" s="779"/>
      <c r="Z550" s="30"/>
      <c r="AA550" s="30"/>
      <c r="AC550" s="655"/>
      <c r="AD550" s="655"/>
      <c r="AE550" s="30"/>
    </row>
    <row r="551" hidden="1">
      <c r="A551" s="757"/>
      <c r="B551" s="30"/>
      <c r="C551" s="757"/>
      <c r="D551" s="30"/>
      <c r="E551" s="30"/>
      <c r="F551" s="30"/>
      <c r="G551" s="30"/>
      <c r="H551" s="30"/>
      <c r="I551" s="774"/>
      <c r="J551" s="30"/>
      <c r="K551" s="775"/>
      <c r="L551" s="776"/>
      <c r="M551" s="776"/>
      <c r="N551" s="30"/>
      <c r="O551" s="30"/>
      <c r="P551" s="777"/>
      <c r="Q551" s="777"/>
      <c r="R551" s="777"/>
      <c r="S551" s="777"/>
      <c r="T551" s="777"/>
      <c r="U551" s="777"/>
      <c r="V551" s="777"/>
      <c r="W551" s="777"/>
      <c r="X551" s="778"/>
      <c r="Y551" s="779"/>
      <c r="Z551" s="30"/>
      <c r="AA551" s="30"/>
      <c r="AC551" s="655"/>
      <c r="AD551" s="655"/>
      <c r="AE551" s="30"/>
    </row>
    <row r="552" hidden="1">
      <c r="A552" s="757"/>
      <c r="B552" s="30"/>
      <c r="C552" s="757"/>
      <c r="D552" s="30"/>
      <c r="E552" s="30"/>
      <c r="F552" s="30"/>
      <c r="G552" s="30"/>
      <c r="H552" s="30"/>
      <c r="I552" s="774"/>
      <c r="J552" s="30"/>
      <c r="K552" s="775"/>
      <c r="L552" s="776"/>
      <c r="M552" s="776"/>
      <c r="N552" s="30"/>
      <c r="O552" s="30"/>
      <c r="P552" s="777"/>
      <c r="Q552" s="777"/>
      <c r="R552" s="777"/>
      <c r="S552" s="777"/>
      <c r="T552" s="777"/>
      <c r="U552" s="777"/>
      <c r="V552" s="777"/>
      <c r="W552" s="777"/>
      <c r="X552" s="778"/>
      <c r="Y552" s="779"/>
      <c r="Z552" s="30"/>
      <c r="AA552" s="30"/>
      <c r="AC552" s="655"/>
      <c r="AD552" s="655"/>
      <c r="AE552" s="30"/>
    </row>
    <row r="553" hidden="1">
      <c r="A553" s="757"/>
      <c r="B553" s="30"/>
      <c r="C553" s="757"/>
      <c r="D553" s="30"/>
      <c r="E553" s="30"/>
      <c r="F553" s="30"/>
      <c r="G553" s="30"/>
      <c r="H553" s="30"/>
      <c r="I553" s="774"/>
      <c r="J553" s="30"/>
      <c r="K553" s="775"/>
      <c r="L553" s="776"/>
      <c r="M553" s="776"/>
      <c r="N553" s="30"/>
      <c r="O553" s="30"/>
      <c r="P553" s="777"/>
      <c r="Q553" s="777"/>
      <c r="R553" s="777"/>
      <c r="S553" s="777"/>
      <c r="T553" s="777"/>
      <c r="U553" s="777"/>
      <c r="V553" s="777"/>
      <c r="W553" s="777"/>
      <c r="X553" s="778"/>
      <c r="Y553" s="779"/>
      <c r="Z553" s="30"/>
      <c r="AA553" s="30"/>
      <c r="AC553" s="655"/>
      <c r="AD553" s="655"/>
      <c r="AE553" s="30"/>
    </row>
    <row r="554" hidden="1">
      <c r="A554" s="757"/>
      <c r="B554" s="30"/>
      <c r="C554" s="757"/>
      <c r="D554" s="30"/>
      <c r="E554" s="30"/>
      <c r="F554" s="30"/>
      <c r="G554" s="30"/>
      <c r="H554" s="30"/>
      <c r="I554" s="774"/>
      <c r="J554" s="30"/>
      <c r="K554" s="775"/>
      <c r="L554" s="776"/>
      <c r="M554" s="776"/>
      <c r="N554" s="30"/>
      <c r="O554" s="30"/>
      <c r="P554" s="777"/>
      <c r="Q554" s="777"/>
      <c r="R554" s="777"/>
      <c r="S554" s="777"/>
      <c r="T554" s="777"/>
      <c r="U554" s="777"/>
      <c r="V554" s="777"/>
      <c r="W554" s="777"/>
      <c r="X554" s="778"/>
      <c r="Y554" s="779"/>
      <c r="Z554" s="30"/>
      <c r="AA554" s="30"/>
      <c r="AC554" s="655"/>
      <c r="AD554" s="655"/>
      <c r="AE554" s="30"/>
    </row>
    <row r="555" hidden="1">
      <c r="A555" s="757"/>
      <c r="B555" s="30"/>
      <c r="C555" s="757"/>
      <c r="D555" s="30"/>
      <c r="E555" s="30"/>
      <c r="F555" s="30"/>
      <c r="G555" s="30"/>
      <c r="H555" s="30"/>
      <c r="I555" s="774"/>
      <c r="J555" s="30"/>
      <c r="K555" s="775"/>
      <c r="L555" s="776"/>
      <c r="M555" s="776"/>
      <c r="N555" s="30"/>
      <c r="O555" s="30"/>
      <c r="P555" s="777"/>
      <c r="Q555" s="777"/>
      <c r="R555" s="777"/>
      <c r="S555" s="777"/>
      <c r="T555" s="777"/>
      <c r="U555" s="777"/>
      <c r="V555" s="777"/>
      <c r="W555" s="777"/>
      <c r="X555" s="778"/>
      <c r="Y555" s="779"/>
      <c r="Z555" s="30"/>
      <c r="AA555" s="30"/>
      <c r="AC555" s="655"/>
      <c r="AD555" s="655"/>
      <c r="AE555" s="30"/>
    </row>
    <row r="556" hidden="1">
      <c r="A556" s="757"/>
      <c r="B556" s="30"/>
      <c r="C556" s="757"/>
      <c r="D556" s="30"/>
      <c r="E556" s="30"/>
      <c r="F556" s="30"/>
      <c r="G556" s="30"/>
      <c r="H556" s="30"/>
      <c r="I556" s="774"/>
      <c r="J556" s="30"/>
      <c r="K556" s="775"/>
      <c r="L556" s="776"/>
      <c r="M556" s="776"/>
      <c r="N556" s="30"/>
      <c r="O556" s="30"/>
      <c r="P556" s="777"/>
      <c r="Q556" s="777"/>
      <c r="R556" s="777"/>
      <c r="S556" s="777"/>
      <c r="T556" s="777"/>
      <c r="U556" s="777"/>
      <c r="V556" s="777"/>
      <c r="W556" s="777"/>
      <c r="X556" s="778"/>
      <c r="Y556" s="779"/>
      <c r="Z556" s="30"/>
      <c r="AA556" s="30"/>
      <c r="AC556" s="655"/>
      <c r="AD556" s="655"/>
      <c r="AE556" s="30"/>
    </row>
    <row r="557" hidden="1">
      <c r="A557" s="757"/>
      <c r="B557" s="30"/>
      <c r="C557" s="757"/>
      <c r="D557" s="30"/>
      <c r="E557" s="30"/>
      <c r="F557" s="30"/>
      <c r="G557" s="30"/>
      <c r="H557" s="30"/>
      <c r="I557" s="774"/>
      <c r="J557" s="30"/>
      <c r="K557" s="775"/>
      <c r="L557" s="776"/>
      <c r="M557" s="776"/>
      <c r="N557" s="30"/>
      <c r="O557" s="30"/>
      <c r="P557" s="777"/>
      <c r="Q557" s="777"/>
      <c r="R557" s="777"/>
      <c r="S557" s="777"/>
      <c r="T557" s="777"/>
      <c r="U557" s="777"/>
      <c r="V557" s="777"/>
      <c r="W557" s="777"/>
      <c r="X557" s="778"/>
      <c r="Y557" s="779"/>
      <c r="Z557" s="30"/>
      <c r="AA557" s="30"/>
      <c r="AC557" s="655"/>
      <c r="AD557" s="655"/>
      <c r="AE557" s="30"/>
    </row>
    <row r="558" hidden="1">
      <c r="A558" s="757"/>
      <c r="B558" s="30"/>
      <c r="C558" s="757"/>
      <c r="D558" s="30"/>
      <c r="E558" s="30"/>
      <c r="F558" s="30"/>
      <c r="G558" s="30"/>
      <c r="H558" s="30"/>
      <c r="I558" s="774"/>
      <c r="J558" s="30"/>
      <c r="K558" s="775"/>
      <c r="L558" s="776"/>
      <c r="M558" s="776"/>
      <c r="N558" s="30"/>
      <c r="O558" s="30"/>
      <c r="P558" s="777"/>
      <c r="Q558" s="777"/>
      <c r="R558" s="777"/>
      <c r="S558" s="777"/>
      <c r="T558" s="777"/>
      <c r="U558" s="777"/>
      <c r="V558" s="777"/>
      <c r="W558" s="777"/>
      <c r="X558" s="778"/>
      <c r="Y558" s="779"/>
      <c r="Z558" s="30"/>
      <c r="AA558" s="30"/>
      <c r="AC558" s="655"/>
      <c r="AD558" s="655"/>
      <c r="AE558" s="30"/>
    </row>
    <row r="559" hidden="1">
      <c r="A559" s="757"/>
      <c r="B559" s="30"/>
      <c r="C559" s="757"/>
      <c r="D559" s="30"/>
      <c r="E559" s="30"/>
      <c r="F559" s="30"/>
      <c r="G559" s="30"/>
      <c r="H559" s="30"/>
      <c r="I559" s="774"/>
      <c r="J559" s="30"/>
      <c r="K559" s="775"/>
      <c r="L559" s="776"/>
      <c r="M559" s="776"/>
      <c r="N559" s="30"/>
      <c r="O559" s="30"/>
      <c r="P559" s="777"/>
      <c r="Q559" s="777"/>
      <c r="R559" s="777"/>
      <c r="S559" s="777"/>
      <c r="T559" s="777"/>
      <c r="U559" s="777"/>
      <c r="V559" s="777"/>
      <c r="W559" s="777"/>
      <c r="X559" s="778"/>
      <c r="Y559" s="779"/>
      <c r="Z559" s="30"/>
      <c r="AA559" s="30"/>
      <c r="AC559" s="655"/>
      <c r="AD559" s="655"/>
      <c r="AE559" s="30"/>
    </row>
    <row r="560" hidden="1">
      <c r="A560" s="757"/>
      <c r="B560" s="30"/>
      <c r="C560" s="757"/>
      <c r="D560" s="30"/>
      <c r="E560" s="30"/>
      <c r="F560" s="30"/>
      <c r="G560" s="30"/>
      <c r="H560" s="30"/>
      <c r="I560" s="774"/>
      <c r="J560" s="30"/>
      <c r="K560" s="775"/>
      <c r="L560" s="776"/>
      <c r="M560" s="776"/>
      <c r="N560" s="30"/>
      <c r="O560" s="30"/>
      <c r="P560" s="777"/>
      <c r="Q560" s="777"/>
      <c r="R560" s="777"/>
      <c r="S560" s="777"/>
      <c r="T560" s="777"/>
      <c r="U560" s="777"/>
      <c r="V560" s="777"/>
      <c r="W560" s="777"/>
      <c r="X560" s="778"/>
      <c r="Y560" s="779"/>
      <c r="Z560" s="30"/>
      <c r="AA560" s="30"/>
      <c r="AC560" s="655"/>
      <c r="AD560" s="655"/>
      <c r="AE560" s="30"/>
    </row>
    <row r="561" hidden="1">
      <c r="A561" s="757"/>
      <c r="B561" s="30"/>
      <c r="C561" s="757"/>
      <c r="D561" s="30"/>
      <c r="E561" s="30"/>
      <c r="F561" s="30"/>
      <c r="G561" s="30"/>
      <c r="H561" s="30"/>
      <c r="I561" s="774"/>
      <c r="J561" s="30"/>
      <c r="K561" s="775"/>
      <c r="L561" s="776"/>
      <c r="M561" s="776"/>
      <c r="N561" s="30"/>
      <c r="O561" s="30"/>
      <c r="P561" s="777"/>
      <c r="Q561" s="777"/>
      <c r="R561" s="777"/>
      <c r="S561" s="777"/>
      <c r="T561" s="777"/>
      <c r="U561" s="777"/>
      <c r="V561" s="777"/>
      <c r="W561" s="777"/>
      <c r="X561" s="778"/>
      <c r="Y561" s="779"/>
      <c r="Z561" s="30"/>
      <c r="AA561" s="30"/>
      <c r="AC561" s="655"/>
      <c r="AD561" s="655"/>
      <c r="AE561" s="30"/>
    </row>
    <row r="562" hidden="1">
      <c r="A562" s="757"/>
      <c r="B562" s="30"/>
      <c r="C562" s="757"/>
      <c r="D562" s="30"/>
      <c r="E562" s="30"/>
      <c r="F562" s="30"/>
      <c r="G562" s="30"/>
      <c r="H562" s="30"/>
      <c r="I562" s="774"/>
      <c r="J562" s="30"/>
      <c r="K562" s="775"/>
      <c r="L562" s="776"/>
      <c r="M562" s="776"/>
      <c r="N562" s="30"/>
      <c r="O562" s="30"/>
      <c r="P562" s="777"/>
      <c r="Q562" s="777"/>
      <c r="R562" s="777"/>
      <c r="S562" s="777"/>
      <c r="T562" s="777"/>
      <c r="U562" s="777"/>
      <c r="V562" s="777"/>
      <c r="W562" s="777"/>
      <c r="X562" s="778"/>
      <c r="Y562" s="779"/>
      <c r="Z562" s="30"/>
      <c r="AA562" s="30"/>
      <c r="AC562" s="655"/>
      <c r="AD562" s="655"/>
      <c r="AE562" s="30"/>
    </row>
    <row r="563" hidden="1">
      <c r="A563" s="757"/>
      <c r="B563" s="30"/>
      <c r="C563" s="757"/>
      <c r="D563" s="30"/>
      <c r="E563" s="30"/>
      <c r="F563" s="30"/>
      <c r="G563" s="30"/>
      <c r="H563" s="30"/>
      <c r="I563" s="774"/>
      <c r="J563" s="30"/>
      <c r="K563" s="775"/>
      <c r="L563" s="776"/>
      <c r="M563" s="776"/>
      <c r="N563" s="30"/>
      <c r="O563" s="30"/>
      <c r="P563" s="777"/>
      <c r="Q563" s="777"/>
      <c r="R563" s="777"/>
      <c r="S563" s="777"/>
      <c r="T563" s="777"/>
      <c r="U563" s="777"/>
      <c r="V563" s="777"/>
      <c r="W563" s="777"/>
      <c r="X563" s="778"/>
      <c r="Y563" s="779"/>
      <c r="Z563" s="30"/>
      <c r="AA563" s="30"/>
      <c r="AC563" s="655"/>
      <c r="AD563" s="655"/>
      <c r="AE563" s="30"/>
    </row>
    <row r="564" hidden="1">
      <c r="A564" s="757"/>
      <c r="B564" s="30"/>
      <c r="C564" s="757"/>
      <c r="D564" s="30"/>
      <c r="E564" s="30"/>
      <c r="F564" s="30"/>
      <c r="G564" s="30"/>
      <c r="H564" s="30"/>
      <c r="I564" s="774"/>
      <c r="J564" s="30"/>
      <c r="K564" s="775"/>
      <c r="L564" s="776"/>
      <c r="M564" s="776"/>
      <c r="N564" s="30"/>
      <c r="O564" s="30"/>
      <c r="P564" s="777"/>
      <c r="Q564" s="777"/>
      <c r="R564" s="777"/>
      <c r="S564" s="777"/>
      <c r="T564" s="777"/>
      <c r="U564" s="777"/>
      <c r="V564" s="777"/>
      <c r="W564" s="777"/>
      <c r="X564" s="778"/>
      <c r="Y564" s="779"/>
      <c r="Z564" s="30"/>
      <c r="AA564" s="30"/>
      <c r="AC564" s="655"/>
      <c r="AD564" s="655"/>
      <c r="AE564" s="30"/>
    </row>
    <row r="565" hidden="1">
      <c r="A565" s="757"/>
      <c r="B565" s="30"/>
      <c r="C565" s="757"/>
      <c r="D565" s="30"/>
      <c r="E565" s="30"/>
      <c r="F565" s="30"/>
      <c r="G565" s="30"/>
      <c r="H565" s="30"/>
      <c r="I565" s="774"/>
      <c r="J565" s="30"/>
      <c r="K565" s="775"/>
      <c r="L565" s="776"/>
      <c r="M565" s="776"/>
      <c r="N565" s="30"/>
      <c r="O565" s="30"/>
      <c r="P565" s="777"/>
      <c r="Q565" s="777"/>
      <c r="R565" s="777"/>
      <c r="S565" s="777"/>
      <c r="T565" s="777"/>
      <c r="U565" s="777"/>
      <c r="V565" s="777"/>
      <c r="W565" s="777"/>
      <c r="X565" s="778"/>
      <c r="Y565" s="779"/>
      <c r="Z565" s="30"/>
      <c r="AA565" s="30"/>
      <c r="AC565" s="655"/>
      <c r="AD565" s="655"/>
      <c r="AE565" s="30"/>
    </row>
    <row r="566" hidden="1">
      <c r="A566" s="757"/>
      <c r="B566" s="30"/>
      <c r="C566" s="757"/>
      <c r="D566" s="30"/>
      <c r="E566" s="30"/>
      <c r="F566" s="30"/>
      <c r="G566" s="30"/>
      <c r="H566" s="30"/>
      <c r="I566" s="774"/>
      <c r="J566" s="30"/>
      <c r="K566" s="775"/>
      <c r="L566" s="776"/>
      <c r="M566" s="776"/>
      <c r="N566" s="30"/>
      <c r="O566" s="30"/>
      <c r="P566" s="777"/>
      <c r="Q566" s="777"/>
      <c r="R566" s="777"/>
      <c r="S566" s="777"/>
      <c r="T566" s="777"/>
      <c r="U566" s="777"/>
      <c r="V566" s="777"/>
      <c r="W566" s="777"/>
      <c r="X566" s="778"/>
      <c r="Y566" s="779"/>
      <c r="Z566" s="30"/>
      <c r="AA566" s="30"/>
      <c r="AC566" s="655"/>
      <c r="AD566" s="655"/>
      <c r="AE566" s="30"/>
    </row>
    <row r="567" hidden="1">
      <c r="A567" s="757"/>
      <c r="B567" s="30"/>
      <c r="C567" s="757"/>
      <c r="D567" s="30"/>
      <c r="E567" s="30"/>
      <c r="F567" s="30"/>
      <c r="G567" s="30"/>
      <c r="H567" s="30"/>
      <c r="I567" s="774"/>
      <c r="J567" s="30"/>
      <c r="K567" s="775"/>
      <c r="L567" s="776"/>
      <c r="M567" s="776"/>
      <c r="N567" s="30"/>
      <c r="O567" s="30"/>
      <c r="P567" s="777"/>
      <c r="Q567" s="777"/>
      <c r="R567" s="777"/>
      <c r="S567" s="777"/>
      <c r="T567" s="777"/>
      <c r="U567" s="777"/>
      <c r="V567" s="777"/>
      <c r="W567" s="777"/>
      <c r="X567" s="778"/>
      <c r="Y567" s="779"/>
      <c r="Z567" s="30"/>
      <c r="AA567" s="30"/>
      <c r="AC567" s="655"/>
      <c r="AD567" s="655"/>
      <c r="AE567" s="30"/>
    </row>
    <row r="568" hidden="1">
      <c r="A568" s="757"/>
      <c r="B568" s="30"/>
      <c r="C568" s="757"/>
      <c r="D568" s="30"/>
      <c r="E568" s="30"/>
      <c r="F568" s="30"/>
      <c r="G568" s="30"/>
      <c r="H568" s="30"/>
      <c r="I568" s="774"/>
      <c r="J568" s="30"/>
      <c r="K568" s="775"/>
      <c r="L568" s="776"/>
      <c r="M568" s="776"/>
      <c r="N568" s="30"/>
      <c r="O568" s="30"/>
      <c r="P568" s="777"/>
      <c r="Q568" s="777"/>
      <c r="R568" s="777"/>
      <c r="S568" s="777"/>
      <c r="T568" s="777"/>
      <c r="U568" s="777"/>
      <c r="V568" s="777"/>
      <c r="W568" s="777"/>
      <c r="X568" s="778"/>
      <c r="Y568" s="779"/>
      <c r="Z568" s="30"/>
      <c r="AA568" s="30"/>
      <c r="AC568" s="655"/>
      <c r="AD568" s="655"/>
      <c r="AE568" s="30"/>
    </row>
    <row r="569" hidden="1">
      <c r="A569" s="757"/>
      <c r="B569" s="30"/>
      <c r="C569" s="757"/>
      <c r="D569" s="30"/>
      <c r="E569" s="30"/>
      <c r="F569" s="30"/>
      <c r="G569" s="30"/>
      <c r="H569" s="30"/>
      <c r="I569" s="774"/>
      <c r="J569" s="30"/>
      <c r="K569" s="775"/>
      <c r="L569" s="776"/>
      <c r="M569" s="776"/>
      <c r="N569" s="30"/>
      <c r="O569" s="30"/>
      <c r="P569" s="777"/>
      <c r="Q569" s="777"/>
      <c r="R569" s="777"/>
      <c r="S569" s="777"/>
      <c r="T569" s="777"/>
      <c r="U569" s="777"/>
      <c r="V569" s="777"/>
      <c r="W569" s="777"/>
      <c r="X569" s="778"/>
      <c r="Y569" s="779"/>
      <c r="Z569" s="30"/>
      <c r="AA569" s="30"/>
      <c r="AC569" s="655"/>
      <c r="AD569" s="655"/>
      <c r="AE569" s="30"/>
    </row>
    <row r="570" hidden="1">
      <c r="A570" s="757"/>
      <c r="B570" s="30"/>
      <c r="C570" s="757"/>
      <c r="D570" s="30"/>
      <c r="E570" s="30"/>
      <c r="F570" s="30"/>
      <c r="G570" s="30"/>
      <c r="H570" s="30"/>
      <c r="I570" s="774"/>
      <c r="J570" s="30"/>
      <c r="K570" s="775"/>
      <c r="L570" s="776"/>
      <c r="M570" s="776"/>
      <c r="N570" s="30"/>
      <c r="O570" s="30"/>
      <c r="P570" s="777"/>
      <c r="Q570" s="777"/>
      <c r="R570" s="777"/>
      <c r="S570" s="777"/>
      <c r="T570" s="777"/>
      <c r="U570" s="777"/>
      <c r="V570" s="777"/>
      <c r="W570" s="777"/>
      <c r="X570" s="778"/>
      <c r="Y570" s="779"/>
      <c r="Z570" s="30"/>
      <c r="AA570" s="30"/>
      <c r="AC570" s="655"/>
      <c r="AD570" s="655"/>
      <c r="AE570" s="30"/>
    </row>
    <row r="571" hidden="1">
      <c r="A571" s="757"/>
      <c r="B571" s="30"/>
      <c r="C571" s="757"/>
      <c r="D571" s="30"/>
      <c r="E571" s="30"/>
      <c r="F571" s="30"/>
      <c r="G571" s="30"/>
      <c r="H571" s="30"/>
      <c r="I571" s="774"/>
      <c r="J571" s="30"/>
      <c r="K571" s="775"/>
      <c r="L571" s="776"/>
      <c r="M571" s="776"/>
      <c r="N571" s="30"/>
      <c r="O571" s="30"/>
      <c r="P571" s="777"/>
      <c r="Q571" s="777"/>
      <c r="R571" s="777"/>
      <c r="S571" s="777"/>
      <c r="T571" s="777"/>
      <c r="U571" s="777"/>
      <c r="V571" s="777"/>
      <c r="W571" s="777"/>
      <c r="X571" s="778"/>
      <c r="Y571" s="779"/>
      <c r="Z571" s="30"/>
      <c r="AA571" s="30"/>
      <c r="AC571" s="655"/>
      <c r="AD571" s="655"/>
      <c r="AE571" s="30"/>
    </row>
    <row r="572" hidden="1">
      <c r="A572" s="757"/>
      <c r="B572" s="30"/>
      <c r="C572" s="757"/>
      <c r="D572" s="30"/>
      <c r="E572" s="30"/>
      <c r="F572" s="30"/>
      <c r="G572" s="30"/>
      <c r="H572" s="30"/>
      <c r="I572" s="774"/>
      <c r="J572" s="30"/>
      <c r="K572" s="775"/>
      <c r="L572" s="776"/>
      <c r="M572" s="776"/>
      <c r="N572" s="30"/>
      <c r="O572" s="30"/>
      <c r="P572" s="777"/>
      <c r="Q572" s="777"/>
      <c r="R572" s="777"/>
      <c r="S572" s="777"/>
      <c r="T572" s="777"/>
      <c r="U572" s="777"/>
      <c r="V572" s="777"/>
      <c r="W572" s="777"/>
      <c r="X572" s="778"/>
      <c r="Y572" s="779"/>
      <c r="Z572" s="30"/>
      <c r="AA572" s="30"/>
      <c r="AC572" s="655"/>
      <c r="AD572" s="655"/>
      <c r="AE572" s="30"/>
    </row>
    <row r="573" hidden="1">
      <c r="A573" s="757"/>
      <c r="B573" s="30"/>
      <c r="C573" s="757"/>
      <c r="D573" s="30"/>
      <c r="E573" s="30"/>
      <c r="F573" s="30"/>
      <c r="G573" s="30"/>
      <c r="H573" s="30"/>
      <c r="I573" s="774"/>
      <c r="J573" s="30"/>
      <c r="K573" s="775"/>
      <c r="L573" s="776"/>
      <c r="M573" s="776"/>
      <c r="N573" s="30"/>
      <c r="O573" s="30"/>
      <c r="P573" s="777"/>
      <c r="Q573" s="777"/>
      <c r="R573" s="777"/>
      <c r="S573" s="777"/>
      <c r="T573" s="777"/>
      <c r="U573" s="777"/>
      <c r="V573" s="777"/>
      <c r="W573" s="777"/>
      <c r="X573" s="778"/>
      <c r="Y573" s="779"/>
      <c r="Z573" s="30"/>
      <c r="AA573" s="30"/>
      <c r="AC573" s="655"/>
      <c r="AD573" s="655"/>
      <c r="AE573" s="30"/>
    </row>
    <row r="574" hidden="1">
      <c r="A574" s="757"/>
      <c r="B574" s="30"/>
      <c r="C574" s="757"/>
      <c r="D574" s="30"/>
      <c r="E574" s="30"/>
      <c r="F574" s="30"/>
      <c r="G574" s="30"/>
      <c r="H574" s="30"/>
      <c r="I574" s="774"/>
      <c r="J574" s="30"/>
      <c r="K574" s="775"/>
      <c r="L574" s="776"/>
      <c r="M574" s="776"/>
      <c r="N574" s="30"/>
      <c r="O574" s="30"/>
      <c r="P574" s="777"/>
      <c r="Q574" s="777"/>
      <c r="R574" s="777"/>
      <c r="S574" s="777"/>
      <c r="T574" s="777"/>
      <c r="U574" s="777"/>
      <c r="V574" s="777"/>
      <c r="W574" s="777"/>
      <c r="X574" s="778"/>
      <c r="Y574" s="779"/>
      <c r="Z574" s="30"/>
      <c r="AA574" s="30"/>
      <c r="AC574" s="655"/>
      <c r="AD574" s="655"/>
      <c r="AE574" s="30"/>
    </row>
    <row r="575" hidden="1">
      <c r="A575" s="757"/>
      <c r="B575" s="30"/>
      <c r="C575" s="757"/>
      <c r="D575" s="30"/>
      <c r="E575" s="30"/>
      <c r="F575" s="30"/>
      <c r="G575" s="30"/>
      <c r="H575" s="30"/>
      <c r="I575" s="774"/>
      <c r="J575" s="30"/>
      <c r="K575" s="775"/>
      <c r="L575" s="776"/>
      <c r="M575" s="776"/>
      <c r="N575" s="30"/>
      <c r="O575" s="30"/>
      <c r="P575" s="777"/>
      <c r="Q575" s="777"/>
      <c r="R575" s="777"/>
      <c r="S575" s="777"/>
      <c r="T575" s="777"/>
      <c r="U575" s="777"/>
      <c r="V575" s="777"/>
      <c r="W575" s="777"/>
      <c r="X575" s="778"/>
      <c r="Y575" s="779"/>
      <c r="Z575" s="30"/>
      <c r="AA575" s="30"/>
      <c r="AC575" s="655"/>
      <c r="AD575" s="655"/>
      <c r="AE575" s="30"/>
    </row>
    <row r="576" hidden="1">
      <c r="A576" s="757"/>
      <c r="B576" s="30"/>
      <c r="C576" s="757"/>
      <c r="D576" s="30"/>
      <c r="E576" s="30"/>
      <c r="F576" s="30"/>
      <c r="G576" s="30"/>
      <c r="H576" s="30"/>
      <c r="I576" s="774"/>
      <c r="J576" s="30"/>
      <c r="K576" s="775"/>
      <c r="L576" s="776"/>
      <c r="M576" s="776"/>
      <c r="N576" s="30"/>
      <c r="O576" s="30"/>
      <c r="P576" s="777"/>
      <c r="Q576" s="777"/>
      <c r="R576" s="777"/>
      <c r="S576" s="777"/>
      <c r="T576" s="777"/>
      <c r="U576" s="777"/>
      <c r="V576" s="777"/>
      <c r="W576" s="777"/>
      <c r="X576" s="778"/>
      <c r="Y576" s="779"/>
      <c r="Z576" s="30"/>
      <c r="AA576" s="30"/>
      <c r="AC576" s="655"/>
      <c r="AD576" s="655"/>
      <c r="AE576" s="30"/>
    </row>
    <row r="577" hidden="1">
      <c r="A577" s="757"/>
      <c r="B577" s="30"/>
      <c r="C577" s="757"/>
      <c r="D577" s="30"/>
      <c r="E577" s="30"/>
      <c r="F577" s="30"/>
      <c r="G577" s="30"/>
      <c r="H577" s="30"/>
      <c r="I577" s="774"/>
      <c r="J577" s="30"/>
      <c r="K577" s="775"/>
      <c r="L577" s="776"/>
      <c r="M577" s="776"/>
      <c r="N577" s="30"/>
      <c r="O577" s="30"/>
      <c r="P577" s="777"/>
      <c r="Q577" s="777"/>
      <c r="R577" s="777"/>
      <c r="S577" s="777"/>
      <c r="T577" s="777"/>
      <c r="U577" s="777"/>
      <c r="V577" s="777"/>
      <c r="W577" s="777"/>
      <c r="X577" s="778"/>
      <c r="Y577" s="779"/>
      <c r="Z577" s="30"/>
      <c r="AA577" s="30"/>
      <c r="AC577" s="655"/>
      <c r="AD577" s="655"/>
      <c r="AE577" s="30"/>
    </row>
    <row r="578" hidden="1">
      <c r="A578" s="757"/>
      <c r="B578" s="30"/>
      <c r="C578" s="757"/>
      <c r="D578" s="30"/>
      <c r="E578" s="30"/>
      <c r="F578" s="30"/>
      <c r="G578" s="30"/>
      <c r="H578" s="30"/>
      <c r="I578" s="774"/>
      <c r="J578" s="30"/>
      <c r="K578" s="775"/>
      <c r="L578" s="776"/>
      <c r="M578" s="776"/>
      <c r="N578" s="30"/>
      <c r="O578" s="30"/>
      <c r="P578" s="777"/>
      <c r="Q578" s="777"/>
      <c r="R578" s="777"/>
      <c r="S578" s="777"/>
      <c r="T578" s="777"/>
      <c r="U578" s="777"/>
      <c r="V578" s="777"/>
      <c r="W578" s="777"/>
      <c r="X578" s="778"/>
      <c r="Y578" s="779"/>
      <c r="Z578" s="30"/>
      <c r="AA578" s="30"/>
      <c r="AC578" s="655"/>
      <c r="AD578" s="655"/>
      <c r="AE578" s="30"/>
    </row>
    <row r="579" hidden="1">
      <c r="A579" s="757"/>
      <c r="B579" s="30"/>
      <c r="C579" s="757"/>
      <c r="D579" s="30"/>
      <c r="E579" s="30"/>
      <c r="F579" s="30"/>
      <c r="G579" s="30"/>
      <c r="H579" s="30"/>
      <c r="I579" s="774"/>
      <c r="J579" s="30"/>
      <c r="K579" s="775"/>
      <c r="L579" s="776"/>
      <c r="M579" s="776"/>
      <c r="N579" s="30"/>
      <c r="O579" s="30"/>
      <c r="P579" s="777"/>
      <c r="Q579" s="777"/>
      <c r="R579" s="777"/>
      <c r="S579" s="777"/>
      <c r="T579" s="777"/>
      <c r="U579" s="777"/>
      <c r="V579" s="777"/>
      <c r="W579" s="777"/>
      <c r="X579" s="778"/>
      <c r="Y579" s="779"/>
      <c r="Z579" s="30"/>
      <c r="AA579" s="30"/>
      <c r="AC579" s="655"/>
      <c r="AD579" s="655"/>
      <c r="AE579" s="30"/>
    </row>
    <row r="580" hidden="1">
      <c r="A580" s="757"/>
      <c r="B580" s="30"/>
      <c r="C580" s="757"/>
      <c r="D580" s="30"/>
      <c r="E580" s="30"/>
      <c r="F580" s="30"/>
      <c r="G580" s="30"/>
      <c r="H580" s="30"/>
      <c r="I580" s="774"/>
      <c r="J580" s="30"/>
      <c r="K580" s="775"/>
      <c r="L580" s="776"/>
      <c r="M580" s="776"/>
      <c r="N580" s="30"/>
      <c r="O580" s="30"/>
      <c r="P580" s="777"/>
      <c r="Q580" s="777"/>
      <c r="R580" s="777"/>
      <c r="S580" s="777"/>
      <c r="T580" s="777"/>
      <c r="U580" s="777"/>
      <c r="V580" s="777"/>
      <c r="W580" s="777"/>
      <c r="X580" s="778"/>
      <c r="Y580" s="779"/>
      <c r="Z580" s="30"/>
      <c r="AA580" s="30"/>
      <c r="AC580" s="655"/>
      <c r="AD580" s="655"/>
      <c r="AE580" s="30"/>
    </row>
    <row r="581" hidden="1">
      <c r="A581" s="757"/>
      <c r="B581" s="30"/>
      <c r="C581" s="757"/>
      <c r="D581" s="30"/>
      <c r="E581" s="30"/>
      <c r="F581" s="30"/>
      <c r="G581" s="30"/>
      <c r="H581" s="30"/>
      <c r="I581" s="774"/>
      <c r="J581" s="30"/>
      <c r="K581" s="775"/>
      <c r="L581" s="776"/>
      <c r="M581" s="776"/>
      <c r="N581" s="30"/>
      <c r="O581" s="30"/>
      <c r="P581" s="777"/>
      <c r="Q581" s="777"/>
      <c r="R581" s="777"/>
      <c r="S581" s="777"/>
      <c r="T581" s="777"/>
      <c r="U581" s="777"/>
      <c r="V581" s="777"/>
      <c r="W581" s="777"/>
      <c r="X581" s="778"/>
      <c r="Y581" s="779"/>
      <c r="Z581" s="30"/>
      <c r="AA581" s="30"/>
      <c r="AC581" s="655"/>
      <c r="AD581" s="655"/>
      <c r="AE581" s="30"/>
    </row>
    <row r="582" hidden="1">
      <c r="A582" s="757"/>
      <c r="B582" s="30"/>
      <c r="C582" s="757"/>
      <c r="D582" s="30"/>
      <c r="E582" s="30"/>
      <c r="F582" s="30"/>
      <c r="G582" s="30"/>
      <c r="H582" s="30"/>
      <c r="I582" s="774"/>
      <c r="J582" s="30"/>
      <c r="K582" s="775"/>
      <c r="L582" s="776"/>
      <c r="M582" s="776"/>
      <c r="N582" s="30"/>
      <c r="O582" s="30"/>
      <c r="P582" s="777"/>
      <c r="Q582" s="777"/>
      <c r="R582" s="777"/>
      <c r="S582" s="777"/>
      <c r="T582" s="777"/>
      <c r="U582" s="777"/>
      <c r="V582" s="777"/>
      <c r="W582" s="777"/>
      <c r="X582" s="778"/>
      <c r="Y582" s="779"/>
      <c r="Z582" s="30"/>
      <c r="AA582" s="30"/>
      <c r="AC582" s="655"/>
      <c r="AD582" s="655"/>
      <c r="AE582" s="30"/>
    </row>
    <row r="583" hidden="1">
      <c r="A583" s="757"/>
      <c r="B583" s="30"/>
      <c r="C583" s="757"/>
      <c r="D583" s="30"/>
      <c r="E583" s="30"/>
      <c r="F583" s="30"/>
      <c r="G583" s="30"/>
      <c r="H583" s="30"/>
      <c r="I583" s="774"/>
      <c r="J583" s="30"/>
      <c r="K583" s="775"/>
      <c r="L583" s="776"/>
      <c r="M583" s="776"/>
      <c r="N583" s="30"/>
      <c r="O583" s="30"/>
      <c r="P583" s="777"/>
      <c r="Q583" s="777"/>
      <c r="R583" s="777"/>
      <c r="S583" s="777"/>
      <c r="T583" s="777"/>
      <c r="U583" s="777"/>
      <c r="V583" s="777"/>
      <c r="W583" s="777"/>
      <c r="X583" s="778"/>
      <c r="Y583" s="779"/>
      <c r="Z583" s="30"/>
      <c r="AA583" s="30"/>
      <c r="AC583" s="655"/>
      <c r="AD583" s="655"/>
      <c r="AE583" s="30"/>
    </row>
    <row r="584" hidden="1">
      <c r="A584" s="757"/>
      <c r="B584" s="30"/>
      <c r="C584" s="757"/>
      <c r="D584" s="30"/>
      <c r="E584" s="30"/>
      <c r="F584" s="30"/>
      <c r="G584" s="30"/>
      <c r="H584" s="30"/>
      <c r="I584" s="774"/>
      <c r="J584" s="30"/>
      <c r="K584" s="775"/>
      <c r="L584" s="776"/>
      <c r="M584" s="776"/>
      <c r="N584" s="30"/>
      <c r="O584" s="30"/>
      <c r="P584" s="777"/>
      <c r="Q584" s="777"/>
      <c r="R584" s="777"/>
      <c r="S584" s="777"/>
      <c r="T584" s="777"/>
      <c r="U584" s="777"/>
      <c r="V584" s="777"/>
      <c r="W584" s="777"/>
      <c r="X584" s="778"/>
      <c r="Y584" s="779"/>
      <c r="Z584" s="30"/>
      <c r="AA584" s="30"/>
      <c r="AC584" s="655"/>
      <c r="AD584" s="655"/>
      <c r="AE584" s="30"/>
    </row>
    <row r="585" hidden="1">
      <c r="A585" s="757"/>
      <c r="B585" s="30"/>
      <c r="C585" s="757"/>
      <c r="D585" s="30"/>
      <c r="E585" s="30"/>
      <c r="F585" s="30"/>
      <c r="G585" s="30"/>
      <c r="H585" s="30"/>
      <c r="I585" s="774"/>
      <c r="J585" s="30"/>
      <c r="K585" s="775"/>
      <c r="L585" s="776"/>
      <c r="M585" s="776"/>
      <c r="N585" s="30"/>
      <c r="O585" s="30"/>
      <c r="P585" s="777"/>
      <c r="Q585" s="777"/>
      <c r="R585" s="777"/>
      <c r="S585" s="777"/>
      <c r="T585" s="777"/>
      <c r="U585" s="777"/>
      <c r="V585" s="777"/>
      <c r="W585" s="777"/>
      <c r="X585" s="778"/>
      <c r="Y585" s="779"/>
      <c r="Z585" s="30"/>
      <c r="AA585" s="30"/>
      <c r="AC585" s="655"/>
      <c r="AD585" s="655"/>
      <c r="AE585" s="30"/>
    </row>
    <row r="586" hidden="1">
      <c r="A586" s="757"/>
      <c r="B586" s="30"/>
      <c r="C586" s="757"/>
      <c r="D586" s="30"/>
      <c r="E586" s="30"/>
      <c r="F586" s="30"/>
      <c r="G586" s="30"/>
      <c r="H586" s="30"/>
      <c r="I586" s="774"/>
      <c r="J586" s="30"/>
      <c r="K586" s="775"/>
      <c r="L586" s="776"/>
      <c r="M586" s="776"/>
      <c r="N586" s="30"/>
      <c r="O586" s="30"/>
      <c r="P586" s="777"/>
      <c r="Q586" s="777"/>
      <c r="R586" s="777"/>
      <c r="S586" s="777"/>
      <c r="T586" s="777"/>
      <c r="U586" s="777"/>
      <c r="V586" s="777"/>
      <c r="W586" s="777"/>
      <c r="X586" s="778"/>
      <c r="Y586" s="779"/>
      <c r="Z586" s="30"/>
      <c r="AA586" s="30"/>
      <c r="AC586" s="655"/>
      <c r="AD586" s="655"/>
      <c r="AE586" s="30"/>
    </row>
    <row r="587" hidden="1">
      <c r="A587" s="757"/>
      <c r="B587" s="30"/>
      <c r="C587" s="757"/>
      <c r="D587" s="30"/>
      <c r="E587" s="30"/>
      <c r="F587" s="30"/>
      <c r="G587" s="30"/>
      <c r="H587" s="30"/>
      <c r="I587" s="774"/>
      <c r="J587" s="30"/>
      <c r="K587" s="775"/>
      <c r="L587" s="776"/>
      <c r="M587" s="776"/>
      <c r="N587" s="30"/>
      <c r="O587" s="30"/>
      <c r="P587" s="777"/>
      <c r="Q587" s="777"/>
      <c r="R587" s="777"/>
      <c r="S587" s="777"/>
      <c r="T587" s="777"/>
      <c r="U587" s="777"/>
      <c r="V587" s="777"/>
      <c r="W587" s="777"/>
      <c r="X587" s="778"/>
      <c r="Y587" s="779"/>
      <c r="Z587" s="30"/>
      <c r="AA587" s="30"/>
      <c r="AC587" s="655"/>
      <c r="AD587" s="655"/>
      <c r="AE587" s="30"/>
    </row>
    <row r="588" hidden="1">
      <c r="A588" s="757"/>
      <c r="B588" s="30"/>
      <c r="C588" s="757"/>
      <c r="D588" s="30"/>
      <c r="E588" s="30"/>
      <c r="F588" s="30"/>
      <c r="G588" s="30"/>
      <c r="H588" s="30"/>
      <c r="I588" s="774"/>
      <c r="J588" s="30"/>
      <c r="K588" s="775"/>
      <c r="L588" s="776"/>
      <c r="M588" s="776"/>
      <c r="N588" s="30"/>
      <c r="O588" s="30"/>
      <c r="P588" s="777"/>
      <c r="Q588" s="777"/>
      <c r="R588" s="777"/>
      <c r="S588" s="777"/>
      <c r="T588" s="777"/>
      <c r="U588" s="777"/>
      <c r="V588" s="777"/>
      <c r="W588" s="777"/>
      <c r="X588" s="778"/>
      <c r="Y588" s="779"/>
      <c r="Z588" s="30"/>
      <c r="AA588" s="30"/>
      <c r="AC588" s="655"/>
      <c r="AD588" s="655"/>
      <c r="AE588" s="30"/>
    </row>
    <row r="589" hidden="1">
      <c r="A589" s="757"/>
      <c r="B589" s="30"/>
      <c r="C589" s="757"/>
      <c r="D589" s="30"/>
      <c r="E589" s="30"/>
      <c r="F589" s="30"/>
      <c r="G589" s="30"/>
      <c r="H589" s="30"/>
      <c r="I589" s="774"/>
      <c r="J589" s="30"/>
      <c r="K589" s="775"/>
      <c r="L589" s="776"/>
      <c r="M589" s="776"/>
      <c r="N589" s="30"/>
      <c r="O589" s="30"/>
      <c r="P589" s="777"/>
      <c r="Q589" s="777"/>
      <c r="R589" s="777"/>
      <c r="S589" s="777"/>
      <c r="T589" s="777"/>
      <c r="U589" s="777"/>
      <c r="V589" s="777"/>
      <c r="W589" s="777"/>
      <c r="X589" s="778"/>
      <c r="Y589" s="779"/>
      <c r="Z589" s="30"/>
      <c r="AA589" s="30"/>
      <c r="AC589" s="655"/>
      <c r="AD589" s="655"/>
      <c r="AE589" s="30"/>
    </row>
    <row r="590" hidden="1">
      <c r="A590" s="757"/>
      <c r="B590" s="30"/>
      <c r="C590" s="757"/>
      <c r="D590" s="30"/>
      <c r="E590" s="30"/>
      <c r="F590" s="30"/>
      <c r="G590" s="30"/>
      <c r="H590" s="30"/>
      <c r="I590" s="774"/>
      <c r="J590" s="30"/>
      <c r="K590" s="775"/>
      <c r="L590" s="776"/>
      <c r="M590" s="776"/>
      <c r="N590" s="30"/>
      <c r="O590" s="30"/>
      <c r="P590" s="777"/>
      <c r="Q590" s="777"/>
      <c r="R590" s="777"/>
      <c r="S590" s="777"/>
      <c r="T590" s="777"/>
      <c r="U590" s="777"/>
      <c r="V590" s="777"/>
      <c r="W590" s="777"/>
      <c r="X590" s="778"/>
      <c r="Y590" s="779"/>
      <c r="Z590" s="30"/>
      <c r="AA590" s="30"/>
      <c r="AC590" s="655"/>
      <c r="AD590" s="655"/>
      <c r="AE590" s="30"/>
    </row>
    <row r="591" hidden="1">
      <c r="A591" s="757"/>
      <c r="B591" s="30"/>
      <c r="C591" s="757"/>
      <c r="D591" s="30"/>
      <c r="E591" s="30"/>
      <c r="F591" s="30"/>
      <c r="G591" s="30"/>
      <c r="H591" s="30"/>
      <c r="I591" s="774"/>
      <c r="J591" s="30"/>
      <c r="K591" s="775"/>
      <c r="L591" s="776"/>
      <c r="M591" s="776"/>
      <c r="N591" s="30"/>
      <c r="O591" s="30"/>
      <c r="P591" s="777"/>
      <c r="Q591" s="777"/>
      <c r="R591" s="777"/>
      <c r="S591" s="777"/>
      <c r="T591" s="777"/>
      <c r="U591" s="777"/>
      <c r="V591" s="777"/>
      <c r="W591" s="777"/>
      <c r="X591" s="778"/>
      <c r="Y591" s="779"/>
      <c r="Z591" s="30"/>
      <c r="AA591" s="30"/>
      <c r="AC591" s="655"/>
      <c r="AD591" s="655"/>
      <c r="AE591" s="30"/>
    </row>
    <row r="592" hidden="1">
      <c r="A592" s="757"/>
      <c r="B592" s="30"/>
      <c r="C592" s="757"/>
      <c r="D592" s="30"/>
      <c r="E592" s="30"/>
      <c r="F592" s="30"/>
      <c r="G592" s="30"/>
      <c r="H592" s="30"/>
      <c r="I592" s="774"/>
      <c r="J592" s="30"/>
      <c r="K592" s="775"/>
      <c r="L592" s="776"/>
      <c r="M592" s="776"/>
      <c r="N592" s="30"/>
      <c r="O592" s="30"/>
      <c r="P592" s="777"/>
      <c r="Q592" s="777"/>
      <c r="R592" s="777"/>
      <c r="S592" s="777"/>
      <c r="T592" s="777"/>
      <c r="U592" s="777"/>
      <c r="V592" s="777"/>
      <c r="W592" s="777"/>
      <c r="X592" s="778"/>
      <c r="Y592" s="779"/>
      <c r="Z592" s="30"/>
      <c r="AA592" s="30"/>
      <c r="AC592" s="655"/>
      <c r="AD592" s="655"/>
      <c r="AE592" s="30"/>
    </row>
    <row r="593" hidden="1">
      <c r="A593" s="757"/>
      <c r="B593" s="30"/>
      <c r="C593" s="757"/>
      <c r="D593" s="30"/>
      <c r="E593" s="30"/>
      <c r="F593" s="30"/>
      <c r="G593" s="30"/>
      <c r="H593" s="30"/>
      <c r="I593" s="774"/>
      <c r="J593" s="30"/>
      <c r="K593" s="775"/>
      <c r="L593" s="776"/>
      <c r="M593" s="776"/>
      <c r="N593" s="30"/>
      <c r="O593" s="30"/>
      <c r="P593" s="777"/>
      <c r="Q593" s="777"/>
      <c r="R593" s="777"/>
      <c r="S593" s="777"/>
      <c r="T593" s="777"/>
      <c r="U593" s="777"/>
      <c r="V593" s="777"/>
      <c r="W593" s="777"/>
      <c r="X593" s="778"/>
      <c r="Y593" s="779"/>
      <c r="Z593" s="30"/>
      <c r="AA593" s="30"/>
      <c r="AC593" s="655"/>
      <c r="AD593" s="655"/>
      <c r="AE593" s="30"/>
    </row>
    <row r="594" hidden="1">
      <c r="A594" s="757"/>
      <c r="B594" s="30"/>
      <c r="C594" s="757"/>
      <c r="D594" s="30"/>
      <c r="E594" s="30"/>
      <c r="F594" s="30"/>
      <c r="G594" s="30"/>
      <c r="H594" s="30"/>
      <c r="I594" s="774"/>
      <c r="J594" s="30"/>
      <c r="K594" s="775"/>
      <c r="L594" s="776"/>
      <c r="M594" s="776"/>
      <c r="N594" s="30"/>
      <c r="O594" s="30"/>
      <c r="P594" s="777"/>
      <c r="Q594" s="777"/>
      <c r="R594" s="777"/>
      <c r="S594" s="777"/>
      <c r="T594" s="777"/>
      <c r="U594" s="777"/>
      <c r="V594" s="777"/>
      <c r="W594" s="777"/>
      <c r="X594" s="778"/>
      <c r="Y594" s="779"/>
      <c r="Z594" s="30"/>
      <c r="AA594" s="30"/>
      <c r="AC594" s="655"/>
      <c r="AD594" s="655"/>
      <c r="AE594" s="30"/>
    </row>
    <row r="595" hidden="1">
      <c r="A595" s="757"/>
      <c r="B595" s="30"/>
      <c r="C595" s="757"/>
      <c r="D595" s="30"/>
      <c r="E595" s="30"/>
      <c r="F595" s="30"/>
      <c r="G595" s="30"/>
      <c r="H595" s="30"/>
      <c r="I595" s="774"/>
      <c r="J595" s="30"/>
      <c r="K595" s="775"/>
      <c r="L595" s="776"/>
      <c r="M595" s="776"/>
      <c r="N595" s="30"/>
      <c r="O595" s="30"/>
      <c r="P595" s="777"/>
      <c r="Q595" s="777"/>
      <c r="R595" s="777"/>
      <c r="S595" s="777"/>
      <c r="T595" s="777"/>
      <c r="U595" s="777"/>
      <c r="V595" s="777"/>
      <c r="W595" s="777"/>
      <c r="X595" s="778"/>
      <c r="Y595" s="779"/>
      <c r="Z595" s="30"/>
      <c r="AA595" s="30"/>
      <c r="AC595" s="655"/>
      <c r="AD595" s="655"/>
      <c r="AE595" s="30"/>
    </row>
    <row r="596" hidden="1">
      <c r="A596" s="757"/>
      <c r="B596" s="30"/>
      <c r="C596" s="757"/>
      <c r="D596" s="30"/>
      <c r="E596" s="30"/>
      <c r="F596" s="30"/>
      <c r="G596" s="30"/>
      <c r="H596" s="30"/>
      <c r="I596" s="774"/>
      <c r="J596" s="30"/>
      <c r="K596" s="775"/>
      <c r="L596" s="776"/>
      <c r="M596" s="776"/>
      <c r="N596" s="30"/>
      <c r="O596" s="30"/>
      <c r="P596" s="777"/>
      <c r="Q596" s="777"/>
      <c r="R596" s="777"/>
      <c r="S596" s="777"/>
      <c r="T596" s="777"/>
      <c r="U596" s="777"/>
      <c r="V596" s="777"/>
      <c r="W596" s="777"/>
      <c r="X596" s="778"/>
      <c r="Y596" s="779"/>
      <c r="Z596" s="30"/>
      <c r="AA596" s="30"/>
      <c r="AC596" s="655"/>
      <c r="AD596" s="655"/>
      <c r="AE596" s="30"/>
    </row>
    <row r="597" hidden="1">
      <c r="A597" s="757"/>
      <c r="B597" s="30"/>
      <c r="C597" s="757"/>
      <c r="D597" s="30"/>
      <c r="E597" s="30"/>
      <c r="F597" s="30"/>
      <c r="G597" s="30"/>
      <c r="H597" s="30"/>
      <c r="I597" s="774"/>
      <c r="J597" s="30"/>
      <c r="K597" s="775"/>
      <c r="L597" s="776"/>
      <c r="M597" s="776"/>
      <c r="N597" s="30"/>
      <c r="O597" s="30"/>
      <c r="P597" s="777"/>
      <c r="Q597" s="777"/>
      <c r="R597" s="777"/>
      <c r="S597" s="777"/>
      <c r="T597" s="777"/>
      <c r="U597" s="777"/>
      <c r="V597" s="777"/>
      <c r="W597" s="777"/>
      <c r="X597" s="778"/>
      <c r="Y597" s="779"/>
      <c r="Z597" s="30"/>
      <c r="AA597" s="30"/>
      <c r="AC597" s="655"/>
      <c r="AD597" s="655"/>
      <c r="AE597" s="30"/>
    </row>
    <row r="598" hidden="1">
      <c r="A598" s="757"/>
      <c r="B598" s="30"/>
      <c r="C598" s="757"/>
      <c r="D598" s="30"/>
      <c r="E598" s="30"/>
      <c r="F598" s="30"/>
      <c r="G598" s="30"/>
      <c r="H598" s="30"/>
      <c r="I598" s="774"/>
      <c r="J598" s="30"/>
      <c r="K598" s="775"/>
      <c r="L598" s="776"/>
      <c r="M598" s="776"/>
      <c r="N598" s="30"/>
      <c r="O598" s="30"/>
      <c r="P598" s="777"/>
      <c r="Q598" s="777"/>
      <c r="R598" s="777"/>
      <c r="S598" s="777"/>
      <c r="T598" s="777"/>
      <c r="U598" s="777"/>
      <c r="V598" s="777"/>
      <c r="W598" s="777"/>
      <c r="X598" s="778"/>
      <c r="Y598" s="779"/>
      <c r="Z598" s="30"/>
      <c r="AA598" s="30"/>
      <c r="AC598" s="655"/>
      <c r="AD598" s="655"/>
      <c r="AE598" s="30"/>
    </row>
    <row r="599" hidden="1">
      <c r="A599" s="757"/>
      <c r="B599" s="30"/>
      <c r="C599" s="757"/>
      <c r="D599" s="30"/>
      <c r="E599" s="30"/>
      <c r="F599" s="30"/>
      <c r="G599" s="30"/>
      <c r="H599" s="30"/>
      <c r="I599" s="774"/>
      <c r="J599" s="30"/>
      <c r="K599" s="775"/>
      <c r="L599" s="776"/>
      <c r="M599" s="776"/>
      <c r="N599" s="30"/>
      <c r="O599" s="30"/>
      <c r="P599" s="777"/>
      <c r="Q599" s="777"/>
      <c r="R599" s="777"/>
      <c r="S599" s="777"/>
      <c r="T599" s="777"/>
      <c r="U599" s="777"/>
      <c r="V599" s="777"/>
      <c r="W599" s="777"/>
      <c r="X599" s="778"/>
      <c r="Y599" s="779"/>
      <c r="Z599" s="30"/>
      <c r="AA599" s="30"/>
      <c r="AC599" s="655"/>
      <c r="AD599" s="655"/>
      <c r="AE599" s="30"/>
    </row>
    <row r="600" hidden="1">
      <c r="A600" s="757"/>
      <c r="B600" s="30"/>
      <c r="C600" s="757"/>
      <c r="D600" s="30"/>
      <c r="E600" s="30"/>
      <c r="F600" s="30"/>
      <c r="G600" s="30"/>
      <c r="H600" s="30"/>
      <c r="I600" s="774"/>
      <c r="J600" s="30"/>
      <c r="K600" s="775"/>
      <c r="L600" s="776"/>
      <c r="M600" s="776"/>
      <c r="N600" s="30"/>
      <c r="O600" s="30"/>
      <c r="P600" s="777"/>
      <c r="Q600" s="777"/>
      <c r="R600" s="777"/>
      <c r="S600" s="777"/>
      <c r="T600" s="777"/>
      <c r="U600" s="777"/>
      <c r="V600" s="777"/>
      <c r="W600" s="777"/>
      <c r="X600" s="778"/>
      <c r="Y600" s="779"/>
      <c r="Z600" s="30"/>
      <c r="AA600" s="30"/>
      <c r="AC600" s="655"/>
      <c r="AD600" s="655"/>
      <c r="AE600" s="30"/>
    </row>
    <row r="601" hidden="1">
      <c r="A601" s="757"/>
      <c r="B601" s="30"/>
      <c r="C601" s="757"/>
      <c r="D601" s="30"/>
      <c r="E601" s="30"/>
      <c r="F601" s="30"/>
      <c r="G601" s="30"/>
      <c r="H601" s="30"/>
      <c r="I601" s="774"/>
      <c r="J601" s="30"/>
      <c r="K601" s="775"/>
      <c r="L601" s="776"/>
      <c r="M601" s="776"/>
      <c r="N601" s="30"/>
      <c r="O601" s="30"/>
      <c r="P601" s="777"/>
      <c r="Q601" s="777"/>
      <c r="R601" s="777"/>
      <c r="S601" s="777"/>
      <c r="T601" s="777"/>
      <c r="U601" s="777"/>
      <c r="V601" s="777"/>
      <c r="W601" s="777"/>
      <c r="X601" s="778"/>
      <c r="Y601" s="779"/>
      <c r="Z601" s="30"/>
      <c r="AA601" s="30"/>
      <c r="AC601" s="655"/>
      <c r="AD601" s="655"/>
      <c r="AE601" s="30"/>
    </row>
    <row r="602" hidden="1">
      <c r="A602" s="757"/>
      <c r="B602" s="30"/>
      <c r="C602" s="757"/>
      <c r="D602" s="30"/>
      <c r="E602" s="30"/>
      <c r="F602" s="30"/>
      <c r="G602" s="30"/>
      <c r="H602" s="30"/>
      <c r="I602" s="774"/>
      <c r="J602" s="30"/>
      <c r="K602" s="775"/>
      <c r="L602" s="776"/>
      <c r="M602" s="776"/>
      <c r="N602" s="30"/>
      <c r="O602" s="30"/>
      <c r="P602" s="777"/>
      <c r="Q602" s="777"/>
      <c r="R602" s="777"/>
      <c r="S602" s="777"/>
      <c r="T602" s="777"/>
      <c r="U602" s="777"/>
      <c r="V602" s="777"/>
      <c r="W602" s="777"/>
      <c r="X602" s="778"/>
      <c r="Y602" s="779"/>
      <c r="Z602" s="30"/>
      <c r="AA602" s="30"/>
      <c r="AC602" s="655"/>
      <c r="AD602" s="655"/>
      <c r="AE602" s="30"/>
    </row>
    <row r="603" hidden="1">
      <c r="A603" s="757"/>
      <c r="B603" s="30"/>
      <c r="C603" s="757"/>
      <c r="D603" s="30"/>
      <c r="E603" s="30"/>
      <c r="F603" s="30"/>
      <c r="G603" s="30"/>
      <c r="H603" s="30"/>
      <c r="I603" s="774"/>
      <c r="J603" s="30"/>
      <c r="K603" s="775"/>
      <c r="L603" s="776"/>
      <c r="M603" s="776"/>
      <c r="N603" s="30"/>
      <c r="O603" s="30"/>
      <c r="P603" s="777"/>
      <c r="Q603" s="777"/>
      <c r="R603" s="777"/>
      <c r="S603" s="777"/>
      <c r="T603" s="777"/>
      <c r="U603" s="777"/>
      <c r="V603" s="777"/>
      <c r="W603" s="777"/>
      <c r="X603" s="778"/>
      <c r="Y603" s="779"/>
      <c r="Z603" s="30"/>
      <c r="AA603" s="30"/>
      <c r="AC603" s="655"/>
      <c r="AD603" s="655"/>
      <c r="AE603" s="30"/>
    </row>
    <row r="604" hidden="1">
      <c r="A604" s="757"/>
      <c r="B604" s="30"/>
      <c r="C604" s="757"/>
      <c r="D604" s="30"/>
      <c r="E604" s="30"/>
      <c r="F604" s="30"/>
      <c r="G604" s="30"/>
      <c r="H604" s="30"/>
      <c r="I604" s="774"/>
      <c r="J604" s="30"/>
      <c r="K604" s="775"/>
      <c r="L604" s="776"/>
      <c r="M604" s="776"/>
      <c r="N604" s="30"/>
      <c r="O604" s="30"/>
      <c r="P604" s="777"/>
      <c r="Q604" s="777"/>
      <c r="R604" s="777"/>
      <c r="S604" s="777"/>
      <c r="T604" s="777"/>
      <c r="U604" s="777"/>
      <c r="V604" s="777"/>
      <c r="W604" s="777"/>
      <c r="X604" s="778"/>
      <c r="Y604" s="779"/>
      <c r="Z604" s="30"/>
      <c r="AA604" s="30"/>
      <c r="AC604" s="655"/>
      <c r="AD604" s="655"/>
      <c r="AE604" s="30"/>
    </row>
    <row r="605" hidden="1">
      <c r="A605" s="757"/>
      <c r="B605" s="30"/>
      <c r="C605" s="757"/>
      <c r="D605" s="30"/>
      <c r="E605" s="30"/>
      <c r="F605" s="30"/>
      <c r="G605" s="30"/>
      <c r="H605" s="30"/>
      <c r="I605" s="774"/>
      <c r="J605" s="30"/>
      <c r="K605" s="775"/>
      <c r="L605" s="776"/>
      <c r="M605" s="776"/>
      <c r="N605" s="30"/>
      <c r="O605" s="30"/>
      <c r="P605" s="777"/>
      <c r="Q605" s="777"/>
      <c r="R605" s="777"/>
      <c r="S605" s="777"/>
      <c r="T605" s="777"/>
      <c r="U605" s="777"/>
      <c r="V605" s="777"/>
      <c r="W605" s="777"/>
      <c r="X605" s="778"/>
      <c r="Y605" s="779"/>
      <c r="Z605" s="30"/>
      <c r="AA605" s="30"/>
      <c r="AC605" s="655"/>
      <c r="AD605" s="655"/>
      <c r="AE605" s="30"/>
    </row>
    <row r="606" hidden="1">
      <c r="A606" s="757"/>
      <c r="B606" s="30"/>
      <c r="C606" s="757"/>
      <c r="D606" s="30"/>
      <c r="E606" s="30"/>
      <c r="F606" s="30"/>
      <c r="G606" s="30"/>
      <c r="H606" s="30"/>
      <c r="I606" s="774"/>
      <c r="J606" s="30"/>
      <c r="K606" s="775"/>
      <c r="L606" s="776"/>
      <c r="M606" s="776"/>
      <c r="N606" s="30"/>
      <c r="O606" s="30"/>
      <c r="P606" s="777"/>
      <c r="Q606" s="777"/>
      <c r="R606" s="777"/>
      <c r="S606" s="777"/>
      <c r="T606" s="777"/>
      <c r="U606" s="777"/>
      <c r="V606" s="777"/>
      <c r="W606" s="777"/>
      <c r="X606" s="778"/>
      <c r="Y606" s="779"/>
      <c r="Z606" s="30"/>
      <c r="AA606" s="30"/>
      <c r="AC606" s="655"/>
      <c r="AD606" s="655"/>
      <c r="AE606" s="30"/>
    </row>
    <row r="607" hidden="1">
      <c r="A607" s="757"/>
      <c r="B607" s="30"/>
      <c r="C607" s="757"/>
      <c r="D607" s="30"/>
      <c r="E607" s="30"/>
      <c r="F607" s="30"/>
      <c r="G607" s="30"/>
      <c r="H607" s="30"/>
      <c r="I607" s="774"/>
      <c r="J607" s="30"/>
      <c r="K607" s="775"/>
      <c r="L607" s="776"/>
      <c r="M607" s="776"/>
      <c r="N607" s="30"/>
      <c r="O607" s="30"/>
      <c r="P607" s="777"/>
      <c r="Q607" s="777"/>
      <c r="R607" s="777"/>
      <c r="S607" s="777"/>
      <c r="T607" s="777"/>
      <c r="U607" s="777"/>
      <c r="V607" s="777"/>
      <c r="W607" s="777"/>
      <c r="X607" s="778"/>
      <c r="Y607" s="779"/>
      <c r="Z607" s="30"/>
      <c r="AA607" s="30"/>
      <c r="AC607" s="655"/>
      <c r="AD607" s="655"/>
      <c r="AE607" s="30"/>
    </row>
    <row r="608" hidden="1">
      <c r="A608" s="757"/>
      <c r="B608" s="30"/>
      <c r="C608" s="757"/>
      <c r="D608" s="30"/>
      <c r="E608" s="30"/>
      <c r="F608" s="30"/>
      <c r="G608" s="30"/>
      <c r="H608" s="30"/>
      <c r="I608" s="774"/>
      <c r="J608" s="30"/>
      <c r="K608" s="775"/>
      <c r="L608" s="776"/>
      <c r="M608" s="776"/>
      <c r="N608" s="30"/>
      <c r="O608" s="30"/>
      <c r="P608" s="777"/>
      <c r="Q608" s="777"/>
      <c r="R608" s="777"/>
      <c r="S608" s="777"/>
      <c r="T608" s="777"/>
      <c r="U608" s="777"/>
      <c r="V608" s="777"/>
      <c r="W608" s="777"/>
      <c r="X608" s="778"/>
      <c r="Y608" s="779"/>
      <c r="Z608" s="30"/>
      <c r="AA608" s="30"/>
      <c r="AC608" s="655"/>
      <c r="AD608" s="655"/>
      <c r="AE608" s="30"/>
    </row>
    <row r="609" hidden="1">
      <c r="A609" s="757"/>
      <c r="B609" s="30"/>
      <c r="C609" s="757"/>
      <c r="D609" s="30"/>
      <c r="E609" s="30"/>
      <c r="F609" s="30"/>
      <c r="G609" s="30"/>
      <c r="H609" s="30"/>
      <c r="I609" s="774"/>
      <c r="J609" s="30"/>
      <c r="K609" s="775"/>
      <c r="L609" s="776"/>
      <c r="M609" s="776"/>
      <c r="N609" s="30"/>
      <c r="O609" s="30"/>
      <c r="P609" s="777"/>
      <c r="Q609" s="777"/>
      <c r="R609" s="777"/>
      <c r="S609" s="777"/>
      <c r="T609" s="777"/>
      <c r="U609" s="777"/>
      <c r="V609" s="777"/>
      <c r="W609" s="777"/>
      <c r="X609" s="778"/>
      <c r="Y609" s="779"/>
      <c r="Z609" s="30"/>
      <c r="AA609" s="30"/>
      <c r="AC609" s="655"/>
      <c r="AD609" s="655"/>
      <c r="AE609" s="30"/>
    </row>
    <row r="610" hidden="1">
      <c r="A610" s="757"/>
      <c r="B610" s="30"/>
      <c r="C610" s="757"/>
      <c r="D610" s="30"/>
      <c r="E610" s="30"/>
      <c r="F610" s="30"/>
      <c r="G610" s="30"/>
      <c r="H610" s="30"/>
      <c r="I610" s="774"/>
      <c r="J610" s="30"/>
      <c r="K610" s="775"/>
      <c r="L610" s="776"/>
      <c r="M610" s="776"/>
      <c r="N610" s="30"/>
      <c r="O610" s="30"/>
      <c r="P610" s="777"/>
      <c r="Q610" s="777"/>
      <c r="R610" s="777"/>
      <c r="S610" s="777"/>
      <c r="T610" s="777"/>
      <c r="U610" s="777"/>
      <c r="V610" s="777"/>
      <c r="W610" s="777"/>
      <c r="X610" s="778"/>
      <c r="Y610" s="779"/>
      <c r="Z610" s="30"/>
      <c r="AA610" s="30"/>
      <c r="AC610" s="655"/>
      <c r="AD610" s="655"/>
      <c r="AE610" s="30"/>
    </row>
    <row r="611" hidden="1">
      <c r="A611" s="757"/>
      <c r="B611" s="30"/>
      <c r="C611" s="757"/>
      <c r="D611" s="30"/>
      <c r="E611" s="30"/>
      <c r="F611" s="30"/>
      <c r="G611" s="30"/>
      <c r="H611" s="30"/>
      <c r="I611" s="774"/>
      <c r="J611" s="30"/>
      <c r="K611" s="775"/>
      <c r="L611" s="776"/>
      <c r="M611" s="776"/>
      <c r="N611" s="30"/>
      <c r="O611" s="30"/>
      <c r="P611" s="777"/>
      <c r="Q611" s="777"/>
      <c r="R611" s="777"/>
      <c r="S611" s="777"/>
      <c r="T611" s="777"/>
      <c r="U611" s="777"/>
      <c r="V611" s="777"/>
      <c r="W611" s="777"/>
      <c r="X611" s="778"/>
      <c r="Y611" s="779"/>
      <c r="Z611" s="30"/>
      <c r="AA611" s="30"/>
      <c r="AC611" s="655"/>
      <c r="AD611" s="655"/>
      <c r="AE611" s="30"/>
    </row>
    <row r="612" hidden="1">
      <c r="A612" s="757"/>
      <c r="B612" s="30"/>
      <c r="C612" s="757"/>
      <c r="D612" s="30"/>
      <c r="E612" s="30"/>
      <c r="F612" s="30"/>
      <c r="G612" s="30"/>
      <c r="H612" s="30"/>
      <c r="I612" s="774"/>
      <c r="J612" s="30"/>
      <c r="K612" s="775"/>
      <c r="L612" s="776"/>
      <c r="M612" s="776"/>
      <c r="N612" s="30"/>
      <c r="O612" s="30"/>
      <c r="P612" s="777"/>
      <c r="Q612" s="777"/>
      <c r="R612" s="777"/>
      <c r="S612" s="777"/>
      <c r="T612" s="777"/>
      <c r="U612" s="777"/>
      <c r="V612" s="777"/>
      <c r="W612" s="777"/>
      <c r="X612" s="778"/>
      <c r="Y612" s="779"/>
      <c r="Z612" s="30"/>
      <c r="AA612" s="30"/>
      <c r="AC612" s="655"/>
      <c r="AD612" s="655"/>
      <c r="AE612" s="30"/>
    </row>
    <row r="613" hidden="1">
      <c r="A613" s="757"/>
      <c r="B613" s="30"/>
      <c r="C613" s="757"/>
      <c r="D613" s="30"/>
      <c r="E613" s="30"/>
      <c r="F613" s="30"/>
      <c r="G613" s="30"/>
      <c r="H613" s="30"/>
      <c r="I613" s="774"/>
      <c r="J613" s="30"/>
      <c r="K613" s="775"/>
      <c r="L613" s="776"/>
      <c r="M613" s="776"/>
      <c r="N613" s="30"/>
      <c r="O613" s="30"/>
      <c r="P613" s="777"/>
      <c r="Q613" s="777"/>
      <c r="R613" s="777"/>
      <c r="S613" s="777"/>
      <c r="T613" s="777"/>
      <c r="U613" s="777"/>
      <c r="V613" s="777"/>
      <c r="W613" s="777"/>
      <c r="X613" s="778"/>
      <c r="Y613" s="779"/>
      <c r="Z613" s="30"/>
      <c r="AA613" s="30"/>
      <c r="AC613" s="655"/>
      <c r="AD613" s="655"/>
      <c r="AE613" s="30"/>
    </row>
    <row r="614" hidden="1">
      <c r="A614" s="757"/>
      <c r="B614" s="30"/>
      <c r="C614" s="757"/>
      <c r="D614" s="30"/>
      <c r="E614" s="30"/>
      <c r="F614" s="30"/>
      <c r="G614" s="30"/>
      <c r="H614" s="30"/>
      <c r="I614" s="774"/>
      <c r="J614" s="30"/>
      <c r="K614" s="775"/>
      <c r="L614" s="776"/>
      <c r="M614" s="776"/>
      <c r="N614" s="30"/>
      <c r="O614" s="30"/>
      <c r="P614" s="777"/>
      <c r="Q614" s="777"/>
      <c r="R614" s="777"/>
      <c r="S614" s="777"/>
      <c r="T614" s="777"/>
      <c r="U614" s="777"/>
      <c r="V614" s="777"/>
      <c r="W614" s="777"/>
      <c r="X614" s="778"/>
      <c r="Y614" s="779"/>
      <c r="Z614" s="30"/>
      <c r="AA614" s="30"/>
      <c r="AC614" s="655"/>
      <c r="AD614" s="655"/>
      <c r="AE614" s="30"/>
    </row>
    <row r="615" hidden="1">
      <c r="A615" s="757"/>
      <c r="B615" s="30"/>
      <c r="C615" s="757"/>
      <c r="D615" s="30"/>
      <c r="E615" s="30"/>
      <c r="F615" s="30"/>
      <c r="G615" s="30"/>
      <c r="H615" s="30"/>
      <c r="I615" s="774"/>
      <c r="J615" s="30"/>
      <c r="K615" s="775"/>
      <c r="L615" s="776"/>
      <c r="M615" s="776"/>
      <c r="N615" s="30"/>
      <c r="O615" s="30"/>
      <c r="P615" s="777"/>
      <c r="Q615" s="777"/>
      <c r="R615" s="777"/>
      <c r="S615" s="777"/>
      <c r="T615" s="777"/>
      <c r="U615" s="777"/>
      <c r="V615" s="777"/>
      <c r="W615" s="777"/>
      <c r="X615" s="778"/>
      <c r="Y615" s="779"/>
      <c r="Z615" s="30"/>
      <c r="AA615" s="30"/>
      <c r="AC615" s="655"/>
      <c r="AD615" s="655"/>
      <c r="AE615" s="30"/>
    </row>
    <row r="616" hidden="1">
      <c r="A616" s="757"/>
      <c r="B616" s="30"/>
      <c r="C616" s="757"/>
      <c r="D616" s="30"/>
      <c r="E616" s="30"/>
      <c r="F616" s="30"/>
      <c r="G616" s="30"/>
      <c r="H616" s="30"/>
      <c r="I616" s="774"/>
      <c r="J616" s="30"/>
      <c r="K616" s="775"/>
      <c r="L616" s="776"/>
      <c r="M616" s="776"/>
      <c r="N616" s="30"/>
      <c r="O616" s="30"/>
      <c r="P616" s="777"/>
      <c r="Q616" s="777"/>
      <c r="R616" s="777"/>
      <c r="S616" s="777"/>
      <c r="T616" s="777"/>
      <c r="U616" s="777"/>
      <c r="V616" s="777"/>
      <c r="W616" s="777"/>
      <c r="X616" s="778"/>
      <c r="Y616" s="779"/>
      <c r="Z616" s="30"/>
      <c r="AA616" s="30"/>
      <c r="AC616" s="655"/>
      <c r="AD616" s="655"/>
      <c r="AE616" s="30"/>
    </row>
    <row r="617" hidden="1">
      <c r="A617" s="757"/>
      <c r="B617" s="30"/>
      <c r="C617" s="757"/>
      <c r="D617" s="30"/>
      <c r="E617" s="30"/>
      <c r="F617" s="30"/>
      <c r="G617" s="30"/>
      <c r="H617" s="30"/>
      <c r="I617" s="774"/>
      <c r="J617" s="30"/>
      <c r="K617" s="775"/>
      <c r="L617" s="776"/>
      <c r="M617" s="776"/>
      <c r="N617" s="30"/>
      <c r="O617" s="30"/>
      <c r="P617" s="777"/>
      <c r="Q617" s="777"/>
      <c r="R617" s="777"/>
      <c r="S617" s="777"/>
      <c r="T617" s="777"/>
      <c r="U617" s="777"/>
      <c r="V617" s="777"/>
      <c r="W617" s="777"/>
      <c r="X617" s="778"/>
      <c r="Y617" s="779"/>
      <c r="Z617" s="30"/>
      <c r="AA617" s="30"/>
      <c r="AC617" s="655"/>
      <c r="AD617" s="655"/>
      <c r="AE617" s="30"/>
    </row>
    <row r="618" hidden="1">
      <c r="A618" s="757"/>
      <c r="B618" s="30"/>
      <c r="C618" s="757"/>
      <c r="D618" s="30"/>
      <c r="E618" s="30"/>
      <c r="F618" s="30"/>
      <c r="G618" s="30"/>
      <c r="H618" s="30"/>
      <c r="I618" s="774"/>
      <c r="J618" s="30"/>
      <c r="K618" s="775"/>
      <c r="L618" s="776"/>
      <c r="M618" s="776"/>
      <c r="N618" s="30"/>
      <c r="O618" s="30"/>
      <c r="P618" s="777"/>
      <c r="Q618" s="777"/>
      <c r="R618" s="777"/>
      <c r="S618" s="777"/>
      <c r="T618" s="777"/>
      <c r="U618" s="777"/>
      <c r="V618" s="777"/>
      <c r="W618" s="777"/>
      <c r="X618" s="778"/>
      <c r="Y618" s="779"/>
      <c r="Z618" s="30"/>
      <c r="AA618" s="30"/>
      <c r="AC618" s="655"/>
      <c r="AD618" s="655"/>
      <c r="AE618" s="30"/>
    </row>
    <row r="619" hidden="1">
      <c r="A619" s="757"/>
      <c r="B619" s="30"/>
      <c r="C619" s="757"/>
      <c r="D619" s="30"/>
      <c r="E619" s="30"/>
      <c r="F619" s="30"/>
      <c r="G619" s="30"/>
      <c r="H619" s="30"/>
      <c r="I619" s="774"/>
      <c r="J619" s="30"/>
      <c r="K619" s="775"/>
      <c r="L619" s="776"/>
      <c r="M619" s="776"/>
      <c r="N619" s="30"/>
      <c r="O619" s="30"/>
      <c r="P619" s="777"/>
      <c r="Q619" s="777"/>
      <c r="R619" s="777"/>
      <c r="S619" s="777"/>
      <c r="T619" s="777"/>
      <c r="U619" s="777"/>
      <c r="V619" s="777"/>
      <c r="W619" s="777"/>
      <c r="X619" s="778"/>
      <c r="Y619" s="779"/>
      <c r="Z619" s="30"/>
      <c r="AA619" s="30"/>
      <c r="AC619" s="655"/>
      <c r="AD619" s="655"/>
      <c r="AE619" s="30"/>
    </row>
    <row r="620" hidden="1">
      <c r="A620" s="757"/>
      <c r="B620" s="30"/>
      <c r="C620" s="757"/>
      <c r="D620" s="30"/>
      <c r="E620" s="30"/>
      <c r="F620" s="30"/>
      <c r="G620" s="30"/>
      <c r="H620" s="30"/>
      <c r="I620" s="774"/>
      <c r="J620" s="30"/>
      <c r="K620" s="775"/>
      <c r="L620" s="776"/>
      <c r="M620" s="776"/>
      <c r="N620" s="30"/>
      <c r="O620" s="30"/>
      <c r="P620" s="777"/>
      <c r="Q620" s="777"/>
      <c r="R620" s="777"/>
      <c r="S620" s="777"/>
      <c r="T620" s="777"/>
      <c r="U620" s="777"/>
      <c r="V620" s="777"/>
      <c r="W620" s="777"/>
      <c r="X620" s="778"/>
      <c r="Y620" s="779"/>
      <c r="Z620" s="30"/>
      <c r="AA620" s="30"/>
      <c r="AC620" s="655"/>
      <c r="AD620" s="655"/>
      <c r="AE620" s="30"/>
    </row>
    <row r="621" hidden="1">
      <c r="A621" s="757"/>
      <c r="B621" s="30"/>
      <c r="C621" s="757"/>
      <c r="D621" s="30"/>
      <c r="E621" s="30"/>
      <c r="F621" s="30"/>
      <c r="G621" s="30"/>
      <c r="H621" s="30"/>
      <c r="I621" s="774"/>
      <c r="J621" s="30"/>
      <c r="K621" s="775"/>
      <c r="L621" s="776"/>
      <c r="M621" s="776"/>
      <c r="N621" s="30"/>
      <c r="O621" s="30"/>
      <c r="P621" s="777"/>
      <c r="Q621" s="777"/>
      <c r="R621" s="777"/>
      <c r="S621" s="777"/>
      <c r="T621" s="777"/>
      <c r="U621" s="777"/>
      <c r="V621" s="777"/>
      <c r="W621" s="777"/>
      <c r="X621" s="778"/>
      <c r="Y621" s="779"/>
      <c r="Z621" s="30"/>
      <c r="AA621" s="30"/>
      <c r="AC621" s="655"/>
      <c r="AD621" s="655"/>
      <c r="AE621" s="30"/>
    </row>
    <row r="622" hidden="1">
      <c r="A622" s="757"/>
      <c r="B622" s="30"/>
      <c r="C622" s="757"/>
      <c r="D622" s="30"/>
      <c r="E622" s="30"/>
      <c r="F622" s="30"/>
      <c r="G622" s="30"/>
      <c r="H622" s="30"/>
      <c r="I622" s="774"/>
      <c r="J622" s="30"/>
      <c r="K622" s="775"/>
      <c r="L622" s="776"/>
      <c r="M622" s="776"/>
      <c r="N622" s="30"/>
      <c r="O622" s="30"/>
      <c r="P622" s="777"/>
      <c r="Q622" s="777"/>
      <c r="R622" s="777"/>
      <c r="S622" s="777"/>
      <c r="T622" s="777"/>
      <c r="U622" s="777"/>
      <c r="V622" s="777"/>
      <c r="W622" s="777"/>
      <c r="X622" s="778"/>
      <c r="Y622" s="779"/>
      <c r="Z622" s="30"/>
      <c r="AA622" s="30"/>
      <c r="AC622" s="655"/>
      <c r="AD622" s="655"/>
      <c r="AE622" s="30"/>
    </row>
    <row r="623" hidden="1">
      <c r="A623" s="757"/>
      <c r="B623" s="30"/>
      <c r="C623" s="757"/>
      <c r="D623" s="30"/>
      <c r="E623" s="30"/>
      <c r="F623" s="30"/>
      <c r="G623" s="30"/>
      <c r="H623" s="30"/>
      <c r="I623" s="774"/>
      <c r="J623" s="30"/>
      <c r="K623" s="775"/>
      <c r="L623" s="776"/>
      <c r="M623" s="776"/>
      <c r="N623" s="30"/>
      <c r="O623" s="30"/>
      <c r="P623" s="777"/>
      <c r="Q623" s="777"/>
      <c r="R623" s="777"/>
      <c r="S623" s="777"/>
      <c r="T623" s="777"/>
      <c r="U623" s="777"/>
      <c r="V623" s="777"/>
      <c r="W623" s="777"/>
      <c r="X623" s="778"/>
      <c r="Y623" s="779"/>
      <c r="Z623" s="30"/>
      <c r="AA623" s="30"/>
      <c r="AC623" s="655"/>
      <c r="AD623" s="655"/>
      <c r="AE623" s="30"/>
    </row>
    <row r="624" hidden="1">
      <c r="A624" s="757"/>
      <c r="B624" s="30"/>
      <c r="C624" s="757"/>
      <c r="D624" s="30"/>
      <c r="E624" s="30"/>
      <c r="F624" s="30"/>
      <c r="G624" s="30"/>
      <c r="H624" s="30"/>
      <c r="I624" s="774"/>
      <c r="J624" s="30"/>
      <c r="K624" s="775"/>
      <c r="L624" s="776"/>
      <c r="M624" s="776"/>
      <c r="N624" s="30"/>
      <c r="O624" s="30"/>
      <c r="P624" s="777"/>
      <c r="Q624" s="777"/>
      <c r="R624" s="777"/>
      <c r="S624" s="777"/>
      <c r="T624" s="777"/>
      <c r="U624" s="777"/>
      <c r="V624" s="777"/>
      <c r="W624" s="777"/>
      <c r="X624" s="778"/>
      <c r="Y624" s="779"/>
      <c r="Z624" s="30"/>
      <c r="AA624" s="30"/>
      <c r="AC624" s="655"/>
      <c r="AD624" s="655"/>
      <c r="AE624" s="30"/>
    </row>
    <row r="625" hidden="1">
      <c r="A625" s="757"/>
      <c r="B625" s="30"/>
      <c r="C625" s="757"/>
      <c r="D625" s="30"/>
      <c r="E625" s="30"/>
      <c r="F625" s="30"/>
      <c r="G625" s="30"/>
      <c r="H625" s="30"/>
      <c r="I625" s="774"/>
      <c r="J625" s="30"/>
      <c r="K625" s="775"/>
      <c r="L625" s="776"/>
      <c r="M625" s="776"/>
      <c r="N625" s="30"/>
      <c r="O625" s="30"/>
      <c r="P625" s="777"/>
      <c r="Q625" s="777"/>
      <c r="R625" s="777"/>
      <c r="S625" s="777"/>
      <c r="T625" s="777"/>
      <c r="U625" s="777"/>
      <c r="V625" s="777"/>
      <c r="W625" s="777"/>
      <c r="X625" s="778"/>
      <c r="Y625" s="779"/>
      <c r="Z625" s="30"/>
      <c r="AA625" s="30"/>
      <c r="AC625" s="655"/>
      <c r="AD625" s="655"/>
      <c r="AE625" s="30"/>
    </row>
    <row r="626" hidden="1">
      <c r="A626" s="757"/>
      <c r="B626" s="30"/>
      <c r="C626" s="757"/>
      <c r="D626" s="30"/>
      <c r="E626" s="30"/>
      <c r="F626" s="30"/>
      <c r="G626" s="30"/>
      <c r="H626" s="30"/>
      <c r="I626" s="774"/>
      <c r="J626" s="30"/>
      <c r="K626" s="775"/>
      <c r="L626" s="776"/>
      <c r="M626" s="776"/>
      <c r="N626" s="30"/>
      <c r="O626" s="30"/>
      <c r="P626" s="777"/>
      <c r="Q626" s="777"/>
      <c r="R626" s="777"/>
      <c r="S626" s="777"/>
      <c r="T626" s="777"/>
      <c r="U626" s="777"/>
      <c r="V626" s="777"/>
      <c r="W626" s="777"/>
      <c r="X626" s="778"/>
      <c r="Y626" s="779"/>
      <c r="Z626" s="30"/>
      <c r="AA626" s="30"/>
      <c r="AC626" s="655"/>
      <c r="AD626" s="655"/>
      <c r="AE626" s="30"/>
    </row>
    <row r="627" hidden="1">
      <c r="A627" s="757"/>
      <c r="B627" s="30"/>
      <c r="C627" s="757"/>
      <c r="D627" s="30"/>
      <c r="E627" s="30"/>
      <c r="F627" s="30"/>
      <c r="G627" s="30"/>
      <c r="H627" s="30"/>
      <c r="I627" s="774"/>
      <c r="J627" s="30"/>
      <c r="K627" s="775"/>
      <c r="L627" s="776"/>
      <c r="M627" s="776"/>
      <c r="N627" s="30"/>
      <c r="O627" s="30"/>
      <c r="P627" s="777"/>
      <c r="Q627" s="777"/>
      <c r="R627" s="777"/>
      <c r="S627" s="777"/>
      <c r="T627" s="777"/>
      <c r="U627" s="777"/>
      <c r="V627" s="777"/>
      <c r="W627" s="777"/>
      <c r="X627" s="778"/>
      <c r="Y627" s="779"/>
      <c r="Z627" s="30"/>
      <c r="AA627" s="30"/>
      <c r="AC627" s="655"/>
      <c r="AD627" s="655"/>
      <c r="AE627" s="30"/>
    </row>
    <row r="628" hidden="1">
      <c r="A628" s="757"/>
      <c r="B628" s="30"/>
      <c r="C628" s="757"/>
      <c r="D628" s="30"/>
      <c r="E628" s="30"/>
      <c r="F628" s="30"/>
      <c r="G628" s="30"/>
      <c r="H628" s="30"/>
      <c r="I628" s="774"/>
      <c r="J628" s="30"/>
      <c r="K628" s="775"/>
      <c r="L628" s="776"/>
      <c r="M628" s="776"/>
      <c r="N628" s="30"/>
      <c r="O628" s="30"/>
      <c r="P628" s="777"/>
      <c r="Q628" s="777"/>
      <c r="R628" s="777"/>
      <c r="S628" s="777"/>
      <c r="T628" s="777"/>
      <c r="U628" s="777"/>
      <c r="V628" s="777"/>
      <c r="W628" s="777"/>
      <c r="X628" s="778"/>
      <c r="Y628" s="779"/>
      <c r="Z628" s="30"/>
      <c r="AA628" s="30"/>
      <c r="AC628" s="655"/>
      <c r="AD628" s="655"/>
      <c r="AE628" s="30"/>
    </row>
    <row r="629" hidden="1">
      <c r="A629" s="757"/>
      <c r="B629" s="30"/>
      <c r="C629" s="757"/>
      <c r="D629" s="30"/>
      <c r="E629" s="30"/>
      <c r="F629" s="30"/>
      <c r="G629" s="30"/>
      <c r="H629" s="30"/>
      <c r="I629" s="774"/>
      <c r="J629" s="30"/>
      <c r="K629" s="775"/>
      <c r="L629" s="776"/>
      <c r="M629" s="776"/>
      <c r="N629" s="30"/>
      <c r="O629" s="30"/>
      <c r="P629" s="777"/>
      <c r="Q629" s="777"/>
      <c r="R629" s="777"/>
      <c r="S629" s="777"/>
      <c r="T629" s="777"/>
      <c r="U629" s="777"/>
      <c r="V629" s="777"/>
      <c r="W629" s="777"/>
      <c r="X629" s="778"/>
      <c r="Y629" s="779"/>
      <c r="Z629" s="30"/>
      <c r="AA629" s="30"/>
      <c r="AC629" s="655"/>
      <c r="AD629" s="655"/>
      <c r="AE629" s="30"/>
    </row>
    <row r="630" hidden="1">
      <c r="A630" s="757"/>
      <c r="B630" s="30"/>
      <c r="C630" s="757"/>
      <c r="D630" s="30"/>
      <c r="E630" s="30"/>
      <c r="F630" s="30"/>
      <c r="G630" s="30"/>
      <c r="H630" s="30"/>
      <c r="I630" s="774"/>
      <c r="J630" s="30"/>
      <c r="K630" s="775"/>
      <c r="L630" s="776"/>
      <c r="M630" s="776"/>
      <c r="N630" s="30"/>
      <c r="O630" s="30"/>
      <c r="P630" s="777"/>
      <c r="Q630" s="777"/>
      <c r="R630" s="777"/>
      <c r="S630" s="777"/>
      <c r="T630" s="777"/>
      <c r="U630" s="777"/>
      <c r="V630" s="777"/>
      <c r="W630" s="777"/>
      <c r="X630" s="778"/>
      <c r="Y630" s="779"/>
      <c r="Z630" s="30"/>
      <c r="AA630" s="30"/>
      <c r="AC630" s="655"/>
      <c r="AD630" s="655"/>
      <c r="AE630" s="30"/>
    </row>
    <row r="631" hidden="1">
      <c r="A631" s="757"/>
      <c r="B631" s="30"/>
      <c r="C631" s="757"/>
      <c r="D631" s="30"/>
      <c r="E631" s="30"/>
      <c r="F631" s="30"/>
      <c r="G631" s="30"/>
      <c r="H631" s="30"/>
      <c r="I631" s="774"/>
      <c r="J631" s="30"/>
      <c r="K631" s="775"/>
      <c r="L631" s="776"/>
      <c r="M631" s="776"/>
      <c r="N631" s="30"/>
      <c r="O631" s="30"/>
      <c r="P631" s="777"/>
      <c r="Q631" s="777"/>
      <c r="R631" s="777"/>
      <c r="S631" s="777"/>
      <c r="T631" s="777"/>
      <c r="U631" s="777"/>
      <c r="V631" s="777"/>
      <c r="W631" s="777"/>
      <c r="X631" s="778"/>
      <c r="Y631" s="779"/>
      <c r="Z631" s="30"/>
      <c r="AA631" s="30"/>
      <c r="AC631" s="655"/>
      <c r="AD631" s="655"/>
      <c r="AE631" s="30"/>
    </row>
    <row r="632" hidden="1">
      <c r="A632" s="757"/>
      <c r="B632" s="30"/>
      <c r="C632" s="757"/>
      <c r="D632" s="30"/>
      <c r="E632" s="30"/>
      <c r="F632" s="30"/>
      <c r="G632" s="30"/>
      <c r="H632" s="30"/>
      <c r="I632" s="774"/>
      <c r="J632" s="30"/>
      <c r="K632" s="775"/>
      <c r="L632" s="776"/>
      <c r="M632" s="776"/>
      <c r="N632" s="30"/>
      <c r="O632" s="30"/>
      <c r="P632" s="777"/>
      <c r="Q632" s="777"/>
      <c r="R632" s="777"/>
      <c r="S632" s="777"/>
      <c r="T632" s="777"/>
      <c r="U632" s="777"/>
      <c r="V632" s="777"/>
      <c r="W632" s="777"/>
      <c r="X632" s="778"/>
      <c r="Y632" s="779"/>
      <c r="Z632" s="30"/>
      <c r="AA632" s="30"/>
      <c r="AC632" s="655"/>
      <c r="AD632" s="655"/>
      <c r="AE632" s="30"/>
    </row>
    <row r="633" hidden="1">
      <c r="A633" s="757"/>
      <c r="B633" s="30"/>
      <c r="C633" s="757"/>
      <c r="D633" s="30"/>
      <c r="E633" s="30"/>
      <c r="F633" s="30"/>
      <c r="G633" s="30"/>
      <c r="H633" s="30"/>
      <c r="I633" s="774"/>
      <c r="J633" s="30"/>
      <c r="K633" s="775"/>
      <c r="L633" s="776"/>
      <c r="M633" s="776"/>
      <c r="N633" s="30"/>
      <c r="O633" s="30"/>
      <c r="P633" s="777"/>
      <c r="Q633" s="777"/>
      <c r="R633" s="777"/>
      <c r="S633" s="777"/>
      <c r="T633" s="777"/>
      <c r="U633" s="777"/>
      <c r="V633" s="777"/>
      <c r="W633" s="777"/>
      <c r="X633" s="778"/>
      <c r="Y633" s="779"/>
      <c r="Z633" s="30"/>
      <c r="AA633" s="30"/>
      <c r="AC633" s="655"/>
      <c r="AD633" s="655"/>
      <c r="AE633" s="30"/>
    </row>
    <row r="634" hidden="1">
      <c r="A634" s="757"/>
      <c r="B634" s="30"/>
      <c r="C634" s="757"/>
      <c r="D634" s="30"/>
      <c r="E634" s="30"/>
      <c r="F634" s="30"/>
      <c r="G634" s="30"/>
      <c r="H634" s="30"/>
      <c r="I634" s="774"/>
      <c r="J634" s="30"/>
      <c r="K634" s="775"/>
      <c r="L634" s="776"/>
      <c r="M634" s="776"/>
      <c r="N634" s="30"/>
      <c r="O634" s="30"/>
      <c r="P634" s="777"/>
      <c r="Q634" s="777"/>
      <c r="R634" s="777"/>
      <c r="S634" s="777"/>
      <c r="T634" s="777"/>
      <c r="U634" s="777"/>
      <c r="V634" s="777"/>
      <c r="W634" s="777"/>
      <c r="X634" s="778"/>
      <c r="Y634" s="779"/>
      <c r="Z634" s="30"/>
      <c r="AA634" s="30"/>
      <c r="AC634" s="655"/>
      <c r="AD634" s="655"/>
      <c r="AE634" s="30"/>
    </row>
    <row r="635" hidden="1">
      <c r="A635" s="757"/>
      <c r="B635" s="30"/>
      <c r="C635" s="757"/>
      <c r="D635" s="30"/>
      <c r="E635" s="30"/>
      <c r="F635" s="30"/>
      <c r="G635" s="30"/>
      <c r="H635" s="30"/>
      <c r="I635" s="774"/>
      <c r="J635" s="30"/>
      <c r="K635" s="775"/>
      <c r="L635" s="776"/>
      <c r="M635" s="776"/>
      <c r="N635" s="30"/>
      <c r="O635" s="30"/>
      <c r="P635" s="777"/>
      <c r="Q635" s="777"/>
      <c r="R635" s="777"/>
      <c r="S635" s="777"/>
      <c r="T635" s="777"/>
      <c r="U635" s="777"/>
      <c r="V635" s="777"/>
      <c r="W635" s="777"/>
      <c r="X635" s="778"/>
      <c r="Y635" s="779"/>
      <c r="Z635" s="30"/>
      <c r="AA635" s="30"/>
      <c r="AC635" s="655"/>
      <c r="AD635" s="655"/>
      <c r="AE635" s="30"/>
    </row>
    <row r="636" hidden="1">
      <c r="A636" s="757"/>
      <c r="B636" s="30"/>
      <c r="C636" s="757"/>
      <c r="D636" s="30"/>
      <c r="E636" s="30"/>
      <c r="F636" s="30"/>
      <c r="G636" s="30"/>
      <c r="H636" s="30"/>
      <c r="I636" s="774"/>
      <c r="J636" s="30"/>
      <c r="K636" s="775"/>
      <c r="L636" s="776"/>
      <c r="M636" s="776"/>
      <c r="N636" s="30"/>
      <c r="O636" s="30"/>
      <c r="P636" s="777"/>
      <c r="Q636" s="777"/>
      <c r="R636" s="777"/>
      <c r="S636" s="777"/>
      <c r="T636" s="777"/>
      <c r="U636" s="777"/>
      <c r="V636" s="777"/>
      <c r="W636" s="777"/>
      <c r="X636" s="778"/>
      <c r="Y636" s="779"/>
      <c r="Z636" s="30"/>
      <c r="AA636" s="30"/>
      <c r="AC636" s="655"/>
      <c r="AD636" s="655"/>
      <c r="AE636" s="30"/>
    </row>
    <row r="637" hidden="1">
      <c r="A637" s="757"/>
      <c r="B637" s="30"/>
      <c r="C637" s="757"/>
      <c r="D637" s="30"/>
      <c r="E637" s="30"/>
      <c r="F637" s="30"/>
      <c r="G637" s="30"/>
      <c r="H637" s="30"/>
      <c r="I637" s="774"/>
      <c r="J637" s="30"/>
      <c r="K637" s="775"/>
      <c r="L637" s="776"/>
      <c r="M637" s="776"/>
      <c r="N637" s="30"/>
      <c r="O637" s="30"/>
      <c r="P637" s="777"/>
      <c r="Q637" s="777"/>
      <c r="R637" s="777"/>
      <c r="S637" s="777"/>
      <c r="T637" s="777"/>
      <c r="U637" s="777"/>
      <c r="V637" s="777"/>
      <c r="W637" s="777"/>
      <c r="X637" s="778"/>
      <c r="Y637" s="779"/>
      <c r="Z637" s="30"/>
      <c r="AA637" s="30"/>
      <c r="AC637" s="655"/>
      <c r="AD637" s="655"/>
      <c r="AE637" s="30"/>
    </row>
    <row r="638" hidden="1">
      <c r="A638" s="757"/>
      <c r="B638" s="30"/>
      <c r="C638" s="757"/>
      <c r="D638" s="30"/>
      <c r="E638" s="30"/>
      <c r="F638" s="30"/>
      <c r="G638" s="30"/>
      <c r="H638" s="30"/>
      <c r="I638" s="774"/>
      <c r="J638" s="30"/>
      <c r="K638" s="775"/>
      <c r="L638" s="776"/>
      <c r="M638" s="776"/>
      <c r="N638" s="30"/>
      <c r="O638" s="30"/>
      <c r="P638" s="777"/>
      <c r="Q638" s="777"/>
      <c r="R638" s="777"/>
      <c r="S638" s="777"/>
      <c r="T638" s="777"/>
      <c r="U638" s="777"/>
      <c r="V638" s="777"/>
      <c r="W638" s="777"/>
      <c r="X638" s="778"/>
      <c r="Y638" s="779"/>
      <c r="Z638" s="30"/>
      <c r="AA638" s="30"/>
      <c r="AC638" s="655"/>
      <c r="AD638" s="655"/>
      <c r="AE638" s="30"/>
    </row>
    <row r="639" hidden="1">
      <c r="A639" s="757"/>
      <c r="B639" s="30"/>
      <c r="C639" s="757"/>
      <c r="D639" s="30"/>
      <c r="E639" s="30"/>
      <c r="F639" s="30"/>
      <c r="G639" s="30"/>
      <c r="H639" s="30"/>
      <c r="I639" s="774"/>
      <c r="J639" s="30"/>
      <c r="K639" s="775"/>
      <c r="L639" s="776"/>
      <c r="M639" s="776"/>
      <c r="N639" s="30"/>
      <c r="O639" s="30"/>
      <c r="P639" s="777"/>
      <c r="Q639" s="777"/>
      <c r="R639" s="777"/>
      <c r="S639" s="777"/>
      <c r="T639" s="777"/>
      <c r="U639" s="777"/>
      <c r="V639" s="777"/>
      <c r="W639" s="777"/>
      <c r="X639" s="778"/>
      <c r="Y639" s="779"/>
      <c r="Z639" s="30"/>
      <c r="AA639" s="30"/>
      <c r="AC639" s="655"/>
      <c r="AD639" s="655"/>
      <c r="AE639" s="30"/>
    </row>
    <row r="640" hidden="1">
      <c r="A640" s="757"/>
      <c r="B640" s="30"/>
      <c r="C640" s="757"/>
      <c r="D640" s="30"/>
      <c r="E640" s="30"/>
      <c r="F640" s="30"/>
      <c r="G640" s="30"/>
      <c r="H640" s="30"/>
      <c r="I640" s="774"/>
      <c r="J640" s="30"/>
      <c r="K640" s="775"/>
      <c r="L640" s="776"/>
      <c r="M640" s="776"/>
      <c r="N640" s="30"/>
      <c r="O640" s="30"/>
      <c r="P640" s="777"/>
      <c r="Q640" s="777"/>
      <c r="R640" s="777"/>
      <c r="S640" s="777"/>
      <c r="T640" s="777"/>
      <c r="U640" s="777"/>
      <c r="V640" s="777"/>
      <c r="W640" s="777"/>
      <c r="X640" s="778"/>
      <c r="Y640" s="779"/>
      <c r="Z640" s="30"/>
      <c r="AA640" s="30"/>
      <c r="AC640" s="655"/>
      <c r="AD640" s="655"/>
      <c r="AE640" s="30"/>
    </row>
    <row r="641" hidden="1">
      <c r="A641" s="757"/>
      <c r="B641" s="30"/>
      <c r="C641" s="757"/>
      <c r="D641" s="30"/>
      <c r="E641" s="30"/>
      <c r="F641" s="30"/>
      <c r="G641" s="30"/>
      <c r="H641" s="30"/>
      <c r="I641" s="774"/>
      <c r="J641" s="30"/>
      <c r="K641" s="775"/>
      <c r="L641" s="776"/>
      <c r="M641" s="776"/>
      <c r="N641" s="30"/>
      <c r="O641" s="30"/>
      <c r="P641" s="777"/>
      <c r="Q641" s="777"/>
      <c r="R641" s="777"/>
      <c r="S641" s="777"/>
      <c r="T641" s="777"/>
      <c r="U641" s="777"/>
      <c r="V641" s="777"/>
      <c r="W641" s="777"/>
      <c r="X641" s="778"/>
      <c r="Y641" s="779"/>
      <c r="Z641" s="30"/>
      <c r="AA641" s="30"/>
      <c r="AC641" s="655"/>
      <c r="AD641" s="655"/>
      <c r="AE641" s="30"/>
    </row>
    <row r="642" hidden="1">
      <c r="A642" s="757"/>
      <c r="B642" s="30"/>
      <c r="C642" s="757"/>
      <c r="D642" s="30"/>
      <c r="E642" s="30"/>
      <c r="F642" s="30"/>
      <c r="G642" s="30"/>
      <c r="H642" s="30"/>
      <c r="I642" s="774"/>
      <c r="J642" s="30"/>
      <c r="K642" s="775"/>
      <c r="L642" s="776"/>
      <c r="M642" s="776"/>
      <c r="N642" s="30"/>
      <c r="O642" s="30"/>
      <c r="P642" s="777"/>
      <c r="Q642" s="777"/>
      <c r="R642" s="777"/>
      <c r="S642" s="777"/>
      <c r="T642" s="777"/>
      <c r="U642" s="777"/>
      <c r="V642" s="777"/>
      <c r="W642" s="777"/>
      <c r="X642" s="778"/>
      <c r="Y642" s="779"/>
      <c r="Z642" s="30"/>
      <c r="AA642" s="30"/>
      <c r="AC642" s="655"/>
      <c r="AD642" s="655"/>
      <c r="AE642" s="30"/>
    </row>
    <row r="643" hidden="1">
      <c r="A643" s="757"/>
      <c r="B643" s="30"/>
      <c r="C643" s="757"/>
      <c r="D643" s="30"/>
      <c r="E643" s="30"/>
      <c r="F643" s="30"/>
      <c r="G643" s="30"/>
      <c r="H643" s="30"/>
      <c r="I643" s="774"/>
      <c r="J643" s="30"/>
      <c r="K643" s="775"/>
      <c r="L643" s="776"/>
      <c r="M643" s="776"/>
      <c r="N643" s="30"/>
      <c r="O643" s="30"/>
      <c r="P643" s="777"/>
      <c r="Q643" s="777"/>
      <c r="R643" s="777"/>
      <c r="S643" s="777"/>
      <c r="T643" s="777"/>
      <c r="U643" s="777"/>
      <c r="V643" s="777"/>
      <c r="W643" s="777"/>
      <c r="X643" s="778"/>
      <c r="Y643" s="779"/>
      <c r="Z643" s="30"/>
      <c r="AA643" s="30"/>
      <c r="AC643" s="655"/>
      <c r="AD643" s="655"/>
      <c r="AE643" s="30"/>
    </row>
    <row r="644" hidden="1">
      <c r="A644" s="757"/>
      <c r="B644" s="30"/>
      <c r="C644" s="757"/>
      <c r="D644" s="30"/>
      <c r="E644" s="30"/>
      <c r="F644" s="30"/>
      <c r="G644" s="30"/>
      <c r="H644" s="30"/>
      <c r="I644" s="774"/>
      <c r="J644" s="30"/>
      <c r="K644" s="775"/>
      <c r="L644" s="776"/>
      <c r="M644" s="776"/>
      <c r="N644" s="30"/>
      <c r="O644" s="30"/>
      <c r="P644" s="777"/>
      <c r="Q644" s="777"/>
      <c r="R644" s="777"/>
      <c r="S644" s="777"/>
      <c r="T644" s="777"/>
      <c r="U644" s="777"/>
      <c r="V644" s="777"/>
      <c r="W644" s="777"/>
      <c r="X644" s="778"/>
      <c r="Y644" s="779"/>
      <c r="Z644" s="30"/>
      <c r="AA644" s="30"/>
      <c r="AC644" s="655"/>
      <c r="AD644" s="655"/>
      <c r="AE644" s="30"/>
    </row>
    <row r="645" hidden="1">
      <c r="A645" s="757"/>
      <c r="B645" s="30"/>
      <c r="C645" s="757"/>
      <c r="D645" s="30"/>
      <c r="E645" s="30"/>
      <c r="F645" s="30"/>
      <c r="G645" s="30"/>
      <c r="H645" s="30"/>
      <c r="I645" s="774"/>
      <c r="J645" s="30"/>
      <c r="K645" s="775"/>
      <c r="L645" s="776"/>
      <c r="M645" s="776"/>
      <c r="N645" s="30"/>
      <c r="O645" s="30"/>
      <c r="P645" s="777"/>
      <c r="Q645" s="777"/>
      <c r="R645" s="777"/>
      <c r="S645" s="777"/>
      <c r="T645" s="777"/>
      <c r="U645" s="777"/>
      <c r="V645" s="777"/>
      <c r="W645" s="777"/>
      <c r="X645" s="778"/>
      <c r="Y645" s="779"/>
      <c r="Z645" s="30"/>
      <c r="AA645" s="30"/>
      <c r="AC645" s="655"/>
      <c r="AD645" s="655"/>
      <c r="AE645" s="30"/>
    </row>
    <row r="646" hidden="1">
      <c r="A646" s="757"/>
      <c r="B646" s="30"/>
      <c r="C646" s="757"/>
      <c r="D646" s="30"/>
      <c r="E646" s="30"/>
      <c r="F646" s="30"/>
      <c r="G646" s="30"/>
      <c r="H646" s="30"/>
      <c r="I646" s="774"/>
      <c r="J646" s="30"/>
      <c r="K646" s="775"/>
      <c r="L646" s="776"/>
      <c r="M646" s="776"/>
      <c r="N646" s="30"/>
      <c r="O646" s="30"/>
      <c r="P646" s="777"/>
      <c r="Q646" s="777"/>
      <c r="R646" s="777"/>
      <c r="S646" s="777"/>
      <c r="T646" s="777"/>
      <c r="U646" s="777"/>
      <c r="V646" s="777"/>
      <c r="W646" s="777"/>
      <c r="X646" s="778"/>
      <c r="Y646" s="779"/>
      <c r="Z646" s="30"/>
      <c r="AA646" s="30"/>
      <c r="AC646" s="655"/>
      <c r="AD646" s="655"/>
      <c r="AE646" s="30"/>
    </row>
    <row r="647" hidden="1">
      <c r="A647" s="757"/>
      <c r="B647" s="30"/>
      <c r="C647" s="757"/>
      <c r="D647" s="30"/>
      <c r="E647" s="30"/>
      <c r="F647" s="30"/>
      <c r="G647" s="30"/>
      <c r="H647" s="30"/>
      <c r="I647" s="774"/>
      <c r="J647" s="30"/>
      <c r="K647" s="775"/>
      <c r="L647" s="776"/>
      <c r="M647" s="776"/>
      <c r="N647" s="30"/>
      <c r="O647" s="30"/>
      <c r="P647" s="777"/>
      <c r="Q647" s="777"/>
      <c r="R647" s="777"/>
      <c r="S647" s="777"/>
      <c r="T647" s="777"/>
      <c r="U647" s="777"/>
      <c r="V647" s="777"/>
      <c r="W647" s="777"/>
      <c r="X647" s="778"/>
      <c r="Y647" s="779"/>
      <c r="Z647" s="30"/>
      <c r="AA647" s="30"/>
      <c r="AC647" s="655"/>
      <c r="AD647" s="655"/>
      <c r="AE647" s="30"/>
    </row>
    <row r="648" hidden="1">
      <c r="A648" s="757"/>
      <c r="B648" s="30"/>
      <c r="C648" s="757"/>
      <c r="D648" s="30"/>
      <c r="E648" s="30"/>
      <c r="F648" s="30"/>
      <c r="G648" s="30"/>
      <c r="H648" s="30"/>
      <c r="I648" s="774"/>
      <c r="J648" s="30"/>
      <c r="K648" s="775"/>
      <c r="L648" s="776"/>
      <c r="M648" s="776"/>
      <c r="N648" s="30"/>
      <c r="O648" s="30"/>
      <c r="P648" s="777"/>
      <c r="Q648" s="777"/>
      <c r="R648" s="777"/>
      <c r="S648" s="777"/>
      <c r="T648" s="777"/>
      <c r="U648" s="777"/>
      <c r="V648" s="777"/>
      <c r="W648" s="777"/>
      <c r="X648" s="778"/>
      <c r="Y648" s="779"/>
      <c r="Z648" s="30"/>
      <c r="AA648" s="30"/>
      <c r="AC648" s="655"/>
      <c r="AD648" s="655"/>
      <c r="AE648" s="30"/>
    </row>
    <row r="649" hidden="1">
      <c r="A649" s="757"/>
      <c r="B649" s="30"/>
      <c r="C649" s="757"/>
      <c r="D649" s="30"/>
      <c r="E649" s="30"/>
      <c r="F649" s="30"/>
      <c r="G649" s="30"/>
      <c r="H649" s="30"/>
      <c r="I649" s="774"/>
      <c r="J649" s="30"/>
      <c r="K649" s="775"/>
      <c r="L649" s="776"/>
      <c r="M649" s="776"/>
      <c r="N649" s="30"/>
      <c r="O649" s="30"/>
      <c r="P649" s="777"/>
      <c r="Q649" s="777"/>
      <c r="R649" s="777"/>
      <c r="S649" s="777"/>
      <c r="T649" s="777"/>
      <c r="U649" s="777"/>
      <c r="V649" s="777"/>
      <c r="W649" s="777"/>
      <c r="X649" s="778"/>
      <c r="Y649" s="779"/>
      <c r="Z649" s="30"/>
      <c r="AA649" s="30"/>
      <c r="AC649" s="655"/>
      <c r="AD649" s="655"/>
      <c r="AE649" s="30"/>
    </row>
    <row r="650" hidden="1">
      <c r="A650" s="757"/>
      <c r="B650" s="30"/>
      <c r="C650" s="757"/>
      <c r="D650" s="30"/>
      <c r="E650" s="30"/>
      <c r="F650" s="30"/>
      <c r="G650" s="30"/>
      <c r="H650" s="30"/>
      <c r="I650" s="774"/>
      <c r="J650" s="30"/>
      <c r="K650" s="775"/>
      <c r="L650" s="776"/>
      <c r="M650" s="776"/>
      <c r="N650" s="30"/>
      <c r="O650" s="30"/>
      <c r="P650" s="777"/>
      <c r="Q650" s="777"/>
      <c r="R650" s="777"/>
      <c r="S650" s="777"/>
      <c r="T650" s="777"/>
      <c r="U650" s="777"/>
      <c r="V650" s="777"/>
      <c r="W650" s="777"/>
      <c r="X650" s="778"/>
      <c r="Y650" s="779"/>
      <c r="Z650" s="30"/>
      <c r="AA650" s="30"/>
      <c r="AC650" s="655"/>
      <c r="AD650" s="655"/>
      <c r="AE650" s="30"/>
    </row>
    <row r="651" hidden="1">
      <c r="A651" s="757"/>
      <c r="B651" s="30"/>
      <c r="C651" s="757"/>
      <c r="D651" s="30"/>
      <c r="E651" s="30"/>
      <c r="F651" s="30"/>
      <c r="G651" s="30"/>
      <c r="H651" s="30"/>
      <c r="I651" s="774"/>
      <c r="J651" s="30"/>
      <c r="K651" s="775"/>
      <c r="L651" s="776"/>
      <c r="M651" s="776"/>
      <c r="N651" s="30"/>
      <c r="O651" s="30"/>
      <c r="P651" s="777"/>
      <c r="Q651" s="777"/>
      <c r="R651" s="777"/>
      <c r="S651" s="777"/>
      <c r="T651" s="777"/>
      <c r="U651" s="777"/>
      <c r="V651" s="777"/>
      <c r="W651" s="777"/>
      <c r="X651" s="778"/>
      <c r="Y651" s="779"/>
      <c r="Z651" s="30"/>
      <c r="AA651" s="30"/>
      <c r="AC651" s="655"/>
      <c r="AD651" s="655"/>
      <c r="AE651" s="30"/>
    </row>
    <row r="652" hidden="1">
      <c r="A652" s="757"/>
      <c r="B652" s="30"/>
      <c r="C652" s="757"/>
      <c r="D652" s="30"/>
      <c r="E652" s="30"/>
      <c r="F652" s="30"/>
      <c r="G652" s="30"/>
      <c r="H652" s="30"/>
      <c r="I652" s="774"/>
      <c r="J652" s="30"/>
      <c r="K652" s="775"/>
      <c r="L652" s="776"/>
      <c r="M652" s="776"/>
      <c r="N652" s="30"/>
      <c r="O652" s="30"/>
      <c r="P652" s="777"/>
      <c r="Q652" s="777"/>
      <c r="R652" s="777"/>
      <c r="S652" s="777"/>
      <c r="T652" s="777"/>
      <c r="U652" s="777"/>
      <c r="V652" s="777"/>
      <c r="W652" s="777"/>
      <c r="X652" s="778"/>
      <c r="Y652" s="779"/>
      <c r="Z652" s="30"/>
      <c r="AA652" s="30"/>
      <c r="AC652" s="655"/>
      <c r="AD652" s="655"/>
      <c r="AE652" s="30"/>
    </row>
    <row r="653" hidden="1">
      <c r="A653" s="757"/>
      <c r="B653" s="30"/>
      <c r="C653" s="757"/>
      <c r="D653" s="30"/>
      <c r="E653" s="30"/>
      <c r="F653" s="30"/>
      <c r="G653" s="30"/>
      <c r="H653" s="30"/>
      <c r="I653" s="774"/>
      <c r="J653" s="30"/>
      <c r="K653" s="775"/>
      <c r="L653" s="776"/>
      <c r="M653" s="776"/>
      <c r="N653" s="30"/>
      <c r="O653" s="30"/>
      <c r="P653" s="777"/>
      <c r="Q653" s="777"/>
      <c r="R653" s="777"/>
      <c r="S653" s="777"/>
      <c r="T653" s="777"/>
      <c r="U653" s="777"/>
      <c r="V653" s="777"/>
      <c r="W653" s="777"/>
      <c r="X653" s="778"/>
      <c r="Y653" s="779"/>
      <c r="Z653" s="30"/>
      <c r="AA653" s="30"/>
      <c r="AC653" s="655"/>
      <c r="AD653" s="655"/>
      <c r="AE653" s="30"/>
    </row>
    <row r="654" hidden="1">
      <c r="A654" s="757"/>
      <c r="B654" s="30"/>
      <c r="C654" s="757"/>
      <c r="D654" s="30"/>
      <c r="E654" s="30"/>
      <c r="F654" s="30"/>
      <c r="G654" s="30"/>
      <c r="H654" s="30"/>
      <c r="I654" s="774"/>
      <c r="J654" s="30"/>
      <c r="K654" s="775"/>
      <c r="L654" s="776"/>
      <c r="M654" s="776"/>
      <c r="N654" s="30"/>
      <c r="O654" s="30"/>
      <c r="P654" s="777"/>
      <c r="Q654" s="777"/>
      <c r="R654" s="777"/>
      <c r="S654" s="777"/>
      <c r="T654" s="777"/>
      <c r="U654" s="777"/>
      <c r="V654" s="777"/>
      <c r="W654" s="777"/>
      <c r="X654" s="778"/>
      <c r="Y654" s="779"/>
      <c r="Z654" s="30"/>
      <c r="AA654" s="30"/>
      <c r="AC654" s="655"/>
      <c r="AD654" s="655"/>
      <c r="AE654" s="30"/>
    </row>
    <row r="655" hidden="1">
      <c r="A655" s="757"/>
      <c r="B655" s="30"/>
      <c r="C655" s="757"/>
      <c r="D655" s="30"/>
      <c r="E655" s="30"/>
      <c r="F655" s="30"/>
      <c r="G655" s="30"/>
      <c r="H655" s="30"/>
      <c r="I655" s="774"/>
      <c r="J655" s="30"/>
      <c r="K655" s="775"/>
      <c r="L655" s="776"/>
      <c r="M655" s="776"/>
      <c r="N655" s="30"/>
      <c r="O655" s="30"/>
      <c r="P655" s="777"/>
      <c r="Q655" s="777"/>
      <c r="R655" s="777"/>
      <c r="S655" s="777"/>
      <c r="T655" s="777"/>
      <c r="U655" s="777"/>
      <c r="V655" s="777"/>
      <c r="W655" s="777"/>
      <c r="X655" s="778"/>
      <c r="Y655" s="779"/>
      <c r="Z655" s="30"/>
      <c r="AA655" s="30"/>
      <c r="AC655" s="655"/>
      <c r="AD655" s="655"/>
      <c r="AE655" s="30"/>
    </row>
    <row r="656" hidden="1">
      <c r="A656" s="757"/>
      <c r="B656" s="30"/>
      <c r="C656" s="757"/>
      <c r="D656" s="30"/>
      <c r="E656" s="30"/>
      <c r="F656" s="30"/>
      <c r="G656" s="30"/>
      <c r="H656" s="30"/>
      <c r="I656" s="774"/>
      <c r="J656" s="30"/>
      <c r="K656" s="775"/>
      <c r="L656" s="776"/>
      <c r="M656" s="776"/>
      <c r="N656" s="30"/>
      <c r="O656" s="30"/>
      <c r="P656" s="777"/>
      <c r="Q656" s="777"/>
      <c r="R656" s="777"/>
      <c r="S656" s="777"/>
      <c r="T656" s="777"/>
      <c r="U656" s="777"/>
      <c r="V656" s="777"/>
      <c r="W656" s="777"/>
      <c r="X656" s="778"/>
      <c r="Y656" s="779"/>
      <c r="Z656" s="30"/>
      <c r="AA656" s="30"/>
      <c r="AC656" s="655"/>
      <c r="AD656" s="655"/>
      <c r="AE656" s="30"/>
    </row>
    <row r="657" hidden="1">
      <c r="A657" s="757"/>
      <c r="B657" s="30"/>
      <c r="C657" s="757"/>
      <c r="D657" s="30"/>
      <c r="E657" s="30"/>
      <c r="F657" s="30"/>
      <c r="G657" s="30"/>
      <c r="H657" s="30"/>
      <c r="I657" s="774"/>
      <c r="J657" s="30"/>
      <c r="K657" s="775"/>
      <c r="L657" s="776"/>
      <c r="M657" s="776"/>
      <c r="N657" s="30"/>
      <c r="O657" s="30"/>
      <c r="P657" s="777"/>
      <c r="Q657" s="777"/>
      <c r="R657" s="777"/>
      <c r="S657" s="777"/>
      <c r="T657" s="777"/>
      <c r="U657" s="777"/>
      <c r="V657" s="777"/>
      <c r="W657" s="777"/>
      <c r="X657" s="778"/>
      <c r="Y657" s="779"/>
      <c r="Z657" s="30"/>
      <c r="AA657" s="30"/>
      <c r="AC657" s="655"/>
      <c r="AD657" s="655"/>
      <c r="AE657" s="30"/>
    </row>
    <row r="658" hidden="1">
      <c r="A658" s="757"/>
      <c r="B658" s="30"/>
      <c r="C658" s="757"/>
      <c r="D658" s="30"/>
      <c r="E658" s="30"/>
      <c r="F658" s="30"/>
      <c r="G658" s="30"/>
      <c r="H658" s="30"/>
      <c r="I658" s="774"/>
      <c r="J658" s="30"/>
      <c r="K658" s="775"/>
      <c r="L658" s="776"/>
      <c r="M658" s="776"/>
      <c r="N658" s="30"/>
      <c r="O658" s="30"/>
      <c r="P658" s="777"/>
      <c r="Q658" s="777"/>
      <c r="R658" s="777"/>
      <c r="S658" s="777"/>
      <c r="T658" s="777"/>
      <c r="U658" s="777"/>
      <c r="V658" s="777"/>
      <c r="W658" s="777"/>
      <c r="X658" s="778"/>
      <c r="Y658" s="779"/>
      <c r="Z658" s="30"/>
      <c r="AA658" s="30"/>
      <c r="AC658" s="655"/>
      <c r="AD658" s="655"/>
      <c r="AE658" s="30"/>
    </row>
    <row r="659" hidden="1">
      <c r="A659" s="757"/>
      <c r="B659" s="30"/>
      <c r="C659" s="757"/>
      <c r="D659" s="30"/>
      <c r="E659" s="30"/>
      <c r="F659" s="30"/>
      <c r="G659" s="30"/>
      <c r="H659" s="30"/>
      <c r="I659" s="774"/>
      <c r="J659" s="30"/>
      <c r="K659" s="775"/>
      <c r="L659" s="776"/>
      <c r="M659" s="776"/>
      <c r="N659" s="30"/>
      <c r="O659" s="30"/>
      <c r="P659" s="777"/>
      <c r="Q659" s="777"/>
      <c r="R659" s="777"/>
      <c r="S659" s="777"/>
      <c r="T659" s="777"/>
      <c r="U659" s="777"/>
      <c r="V659" s="777"/>
      <c r="W659" s="777"/>
      <c r="X659" s="778"/>
      <c r="Y659" s="779"/>
      <c r="Z659" s="30"/>
      <c r="AA659" s="30"/>
      <c r="AC659" s="655"/>
      <c r="AD659" s="655"/>
      <c r="AE659" s="30"/>
    </row>
    <row r="660" hidden="1">
      <c r="A660" s="757"/>
      <c r="B660" s="30"/>
      <c r="C660" s="757"/>
      <c r="D660" s="30"/>
      <c r="E660" s="30"/>
      <c r="F660" s="30"/>
      <c r="G660" s="30"/>
      <c r="H660" s="30"/>
      <c r="I660" s="774"/>
      <c r="J660" s="30"/>
      <c r="K660" s="775"/>
      <c r="L660" s="776"/>
      <c r="M660" s="776"/>
      <c r="N660" s="30"/>
      <c r="O660" s="30"/>
      <c r="P660" s="777"/>
      <c r="Q660" s="777"/>
      <c r="R660" s="777"/>
      <c r="S660" s="777"/>
      <c r="T660" s="777"/>
      <c r="U660" s="777"/>
      <c r="V660" s="777"/>
      <c r="W660" s="777"/>
      <c r="X660" s="778"/>
      <c r="Y660" s="779"/>
      <c r="Z660" s="30"/>
      <c r="AA660" s="30"/>
      <c r="AC660" s="655"/>
      <c r="AD660" s="655"/>
      <c r="AE660" s="30"/>
    </row>
    <row r="661" hidden="1">
      <c r="A661" s="757"/>
      <c r="B661" s="30"/>
      <c r="C661" s="757"/>
      <c r="D661" s="30"/>
      <c r="E661" s="30"/>
      <c r="F661" s="30"/>
      <c r="G661" s="30"/>
      <c r="H661" s="30"/>
      <c r="I661" s="774"/>
      <c r="J661" s="30"/>
      <c r="K661" s="775"/>
      <c r="L661" s="776"/>
      <c r="M661" s="776"/>
      <c r="N661" s="30"/>
      <c r="O661" s="30"/>
      <c r="P661" s="777"/>
      <c r="Q661" s="777"/>
      <c r="R661" s="777"/>
      <c r="S661" s="777"/>
      <c r="T661" s="777"/>
      <c r="U661" s="777"/>
      <c r="V661" s="777"/>
      <c r="W661" s="777"/>
      <c r="X661" s="778"/>
      <c r="Y661" s="779"/>
      <c r="Z661" s="30"/>
      <c r="AA661" s="30"/>
      <c r="AC661" s="655"/>
      <c r="AD661" s="655"/>
      <c r="AE661" s="30"/>
    </row>
    <row r="662" hidden="1">
      <c r="A662" s="757"/>
      <c r="B662" s="30"/>
      <c r="C662" s="757"/>
      <c r="D662" s="30"/>
      <c r="E662" s="30"/>
      <c r="F662" s="30"/>
      <c r="G662" s="30"/>
      <c r="H662" s="30"/>
      <c r="I662" s="774"/>
      <c r="J662" s="30"/>
      <c r="K662" s="775"/>
      <c r="L662" s="776"/>
      <c r="M662" s="776"/>
      <c r="N662" s="30"/>
      <c r="O662" s="30"/>
      <c r="P662" s="777"/>
      <c r="Q662" s="777"/>
      <c r="R662" s="777"/>
      <c r="S662" s="777"/>
      <c r="T662" s="777"/>
      <c r="U662" s="777"/>
      <c r="V662" s="777"/>
      <c r="W662" s="777"/>
      <c r="X662" s="778"/>
      <c r="Y662" s="779"/>
      <c r="Z662" s="30"/>
      <c r="AA662" s="30"/>
      <c r="AC662" s="655"/>
      <c r="AD662" s="655"/>
      <c r="AE662" s="30"/>
    </row>
    <row r="663" hidden="1">
      <c r="A663" s="757"/>
      <c r="B663" s="30"/>
      <c r="C663" s="757"/>
      <c r="D663" s="30"/>
      <c r="E663" s="30"/>
      <c r="F663" s="30"/>
      <c r="G663" s="30"/>
      <c r="H663" s="30"/>
      <c r="I663" s="774"/>
      <c r="J663" s="30"/>
      <c r="K663" s="775"/>
      <c r="L663" s="776"/>
      <c r="M663" s="776"/>
      <c r="N663" s="30"/>
      <c r="O663" s="30"/>
      <c r="P663" s="777"/>
      <c r="Q663" s="777"/>
      <c r="R663" s="777"/>
      <c r="S663" s="777"/>
      <c r="T663" s="777"/>
      <c r="U663" s="777"/>
      <c r="V663" s="777"/>
      <c r="W663" s="777"/>
      <c r="X663" s="778"/>
      <c r="Y663" s="779"/>
      <c r="Z663" s="30"/>
      <c r="AA663" s="30"/>
      <c r="AC663" s="655"/>
      <c r="AD663" s="655"/>
      <c r="AE663" s="30"/>
    </row>
    <row r="664" hidden="1">
      <c r="A664" s="757"/>
      <c r="B664" s="30"/>
      <c r="C664" s="757"/>
      <c r="D664" s="30"/>
      <c r="E664" s="30"/>
      <c r="F664" s="30"/>
      <c r="G664" s="30"/>
      <c r="H664" s="30"/>
      <c r="I664" s="774"/>
      <c r="J664" s="30"/>
      <c r="K664" s="775"/>
      <c r="L664" s="776"/>
      <c r="M664" s="776"/>
      <c r="N664" s="30"/>
      <c r="O664" s="30"/>
      <c r="P664" s="777"/>
      <c r="Q664" s="777"/>
      <c r="R664" s="777"/>
      <c r="S664" s="777"/>
      <c r="T664" s="777"/>
      <c r="U664" s="777"/>
      <c r="V664" s="777"/>
      <c r="W664" s="777"/>
      <c r="X664" s="778"/>
      <c r="Y664" s="779"/>
      <c r="Z664" s="30"/>
      <c r="AA664" s="30"/>
      <c r="AC664" s="655"/>
      <c r="AD664" s="655"/>
      <c r="AE664" s="30"/>
    </row>
    <row r="665" hidden="1">
      <c r="A665" s="757"/>
      <c r="B665" s="30"/>
      <c r="C665" s="757"/>
      <c r="D665" s="30"/>
      <c r="E665" s="30"/>
      <c r="F665" s="30"/>
      <c r="G665" s="30"/>
      <c r="H665" s="30"/>
      <c r="I665" s="774"/>
      <c r="J665" s="30"/>
      <c r="K665" s="775"/>
      <c r="L665" s="776"/>
      <c r="M665" s="776"/>
      <c r="N665" s="30"/>
      <c r="O665" s="30"/>
      <c r="P665" s="777"/>
      <c r="Q665" s="777"/>
      <c r="R665" s="777"/>
      <c r="S665" s="777"/>
      <c r="T665" s="777"/>
      <c r="U665" s="777"/>
      <c r="V665" s="777"/>
      <c r="W665" s="777"/>
      <c r="X665" s="778"/>
      <c r="Y665" s="779"/>
      <c r="Z665" s="30"/>
      <c r="AA665" s="30"/>
      <c r="AC665" s="655"/>
      <c r="AD665" s="655"/>
      <c r="AE665" s="30"/>
    </row>
    <row r="666" hidden="1">
      <c r="A666" s="757"/>
      <c r="B666" s="30"/>
      <c r="C666" s="757"/>
      <c r="D666" s="30"/>
      <c r="E666" s="30"/>
      <c r="F666" s="30"/>
      <c r="G666" s="30"/>
      <c r="H666" s="30"/>
      <c r="I666" s="774"/>
      <c r="J666" s="30"/>
      <c r="K666" s="775"/>
      <c r="L666" s="776"/>
      <c r="M666" s="776"/>
      <c r="N666" s="30"/>
      <c r="O666" s="30"/>
      <c r="P666" s="777"/>
      <c r="Q666" s="777"/>
      <c r="R666" s="777"/>
      <c r="S666" s="777"/>
      <c r="T666" s="777"/>
      <c r="U666" s="777"/>
      <c r="V666" s="777"/>
      <c r="W666" s="777"/>
      <c r="X666" s="778"/>
      <c r="Y666" s="779"/>
      <c r="Z666" s="30"/>
      <c r="AA666" s="30"/>
      <c r="AC666" s="655"/>
      <c r="AD666" s="655"/>
      <c r="AE666" s="30"/>
    </row>
    <row r="667" hidden="1">
      <c r="A667" s="757"/>
      <c r="B667" s="30"/>
      <c r="C667" s="757"/>
      <c r="D667" s="30"/>
      <c r="E667" s="30"/>
      <c r="F667" s="30"/>
      <c r="G667" s="30"/>
      <c r="H667" s="30"/>
      <c r="I667" s="774"/>
      <c r="J667" s="30"/>
      <c r="K667" s="775"/>
      <c r="L667" s="776"/>
      <c r="M667" s="776"/>
      <c r="N667" s="30"/>
      <c r="O667" s="30"/>
      <c r="P667" s="777"/>
      <c r="Q667" s="777"/>
      <c r="R667" s="777"/>
      <c r="S667" s="777"/>
      <c r="T667" s="777"/>
      <c r="U667" s="777"/>
      <c r="V667" s="777"/>
      <c r="W667" s="777"/>
      <c r="X667" s="778"/>
      <c r="Y667" s="779"/>
      <c r="Z667" s="30"/>
      <c r="AA667" s="30"/>
      <c r="AC667" s="655"/>
      <c r="AD667" s="655"/>
      <c r="AE667" s="30"/>
    </row>
    <row r="668" hidden="1">
      <c r="A668" s="757"/>
      <c r="B668" s="30"/>
      <c r="C668" s="757"/>
      <c r="D668" s="30"/>
      <c r="E668" s="30"/>
      <c r="F668" s="30"/>
      <c r="G668" s="30"/>
      <c r="H668" s="30"/>
      <c r="I668" s="774"/>
      <c r="J668" s="30"/>
      <c r="K668" s="775"/>
      <c r="L668" s="776"/>
      <c r="M668" s="776"/>
      <c r="N668" s="30"/>
      <c r="O668" s="30"/>
      <c r="P668" s="777"/>
      <c r="Q668" s="777"/>
      <c r="R668" s="777"/>
      <c r="S668" s="777"/>
      <c r="T668" s="777"/>
      <c r="U668" s="777"/>
      <c r="V668" s="777"/>
      <c r="W668" s="777"/>
      <c r="X668" s="778"/>
      <c r="Y668" s="779"/>
      <c r="Z668" s="30"/>
      <c r="AA668" s="30"/>
      <c r="AC668" s="655"/>
      <c r="AD668" s="655"/>
      <c r="AE668" s="30"/>
    </row>
    <row r="669" hidden="1">
      <c r="A669" s="757"/>
      <c r="B669" s="30"/>
      <c r="C669" s="757"/>
      <c r="D669" s="30"/>
      <c r="E669" s="30"/>
      <c r="F669" s="30"/>
      <c r="G669" s="30"/>
      <c r="H669" s="30"/>
      <c r="I669" s="774"/>
      <c r="J669" s="30"/>
      <c r="K669" s="775"/>
      <c r="L669" s="776"/>
      <c r="M669" s="776"/>
      <c r="N669" s="30"/>
      <c r="O669" s="30"/>
      <c r="P669" s="777"/>
      <c r="Q669" s="777"/>
      <c r="R669" s="777"/>
      <c r="S669" s="777"/>
      <c r="T669" s="777"/>
      <c r="U669" s="777"/>
      <c r="V669" s="777"/>
      <c r="W669" s="777"/>
      <c r="X669" s="778"/>
      <c r="Y669" s="779"/>
      <c r="Z669" s="30"/>
      <c r="AA669" s="30"/>
      <c r="AC669" s="655"/>
      <c r="AD669" s="655"/>
      <c r="AE669" s="30"/>
    </row>
    <row r="670" hidden="1">
      <c r="A670" s="757"/>
      <c r="B670" s="30"/>
      <c r="C670" s="757"/>
      <c r="D670" s="30"/>
      <c r="E670" s="30"/>
      <c r="F670" s="30"/>
      <c r="G670" s="30"/>
      <c r="H670" s="30"/>
      <c r="I670" s="774"/>
      <c r="J670" s="30"/>
      <c r="K670" s="775"/>
      <c r="L670" s="776"/>
      <c r="M670" s="776"/>
      <c r="N670" s="30"/>
      <c r="O670" s="30"/>
      <c r="P670" s="777"/>
      <c r="Q670" s="777"/>
      <c r="R670" s="777"/>
      <c r="S670" s="777"/>
      <c r="T670" s="777"/>
      <c r="U670" s="777"/>
      <c r="V670" s="777"/>
      <c r="W670" s="777"/>
      <c r="X670" s="778"/>
      <c r="Y670" s="779"/>
      <c r="Z670" s="30"/>
      <c r="AA670" s="30"/>
      <c r="AC670" s="655"/>
      <c r="AD670" s="655"/>
      <c r="AE670" s="30"/>
    </row>
    <row r="671" hidden="1">
      <c r="A671" s="757"/>
      <c r="B671" s="30"/>
      <c r="C671" s="757"/>
      <c r="D671" s="30"/>
      <c r="E671" s="30"/>
      <c r="F671" s="30"/>
      <c r="G671" s="30"/>
      <c r="H671" s="30"/>
      <c r="I671" s="774"/>
      <c r="J671" s="30"/>
      <c r="K671" s="775"/>
      <c r="L671" s="776"/>
      <c r="M671" s="776"/>
      <c r="N671" s="30"/>
      <c r="O671" s="30"/>
      <c r="P671" s="777"/>
      <c r="Q671" s="777"/>
      <c r="R671" s="777"/>
      <c r="S671" s="777"/>
      <c r="T671" s="777"/>
      <c r="U671" s="777"/>
      <c r="V671" s="777"/>
      <c r="W671" s="777"/>
      <c r="X671" s="778"/>
      <c r="Y671" s="779"/>
      <c r="Z671" s="30"/>
      <c r="AA671" s="30"/>
      <c r="AC671" s="655"/>
      <c r="AD671" s="655"/>
      <c r="AE671" s="30"/>
    </row>
    <row r="672" hidden="1">
      <c r="A672" s="757"/>
      <c r="B672" s="30"/>
      <c r="C672" s="757"/>
      <c r="D672" s="30"/>
      <c r="E672" s="30"/>
      <c r="F672" s="30"/>
      <c r="G672" s="30"/>
      <c r="H672" s="30"/>
      <c r="I672" s="774"/>
      <c r="J672" s="30"/>
      <c r="K672" s="775"/>
      <c r="L672" s="776"/>
      <c r="M672" s="776"/>
      <c r="N672" s="30"/>
      <c r="O672" s="30"/>
      <c r="P672" s="777"/>
      <c r="Q672" s="777"/>
      <c r="R672" s="777"/>
      <c r="S672" s="777"/>
      <c r="T672" s="777"/>
      <c r="U672" s="777"/>
      <c r="V672" s="777"/>
      <c r="W672" s="777"/>
      <c r="X672" s="778"/>
      <c r="Y672" s="779"/>
      <c r="Z672" s="30"/>
      <c r="AA672" s="30"/>
      <c r="AC672" s="655"/>
      <c r="AD672" s="655"/>
      <c r="AE672" s="30"/>
    </row>
    <row r="673" hidden="1">
      <c r="A673" s="757"/>
      <c r="B673" s="30"/>
      <c r="C673" s="757"/>
      <c r="D673" s="30"/>
      <c r="E673" s="30"/>
      <c r="F673" s="30"/>
      <c r="G673" s="30"/>
      <c r="H673" s="30"/>
      <c r="I673" s="774"/>
      <c r="J673" s="30"/>
      <c r="K673" s="775"/>
      <c r="L673" s="776"/>
      <c r="M673" s="776"/>
      <c r="N673" s="30"/>
      <c r="O673" s="30"/>
      <c r="P673" s="777"/>
      <c r="Q673" s="777"/>
      <c r="R673" s="777"/>
      <c r="S673" s="777"/>
      <c r="T673" s="777"/>
      <c r="U673" s="777"/>
      <c r="V673" s="777"/>
      <c r="W673" s="777"/>
      <c r="X673" s="778"/>
      <c r="Y673" s="779"/>
      <c r="Z673" s="30"/>
      <c r="AA673" s="30"/>
      <c r="AC673" s="655"/>
      <c r="AD673" s="655"/>
      <c r="AE673" s="30"/>
    </row>
    <row r="674" hidden="1">
      <c r="A674" s="757"/>
      <c r="B674" s="30"/>
      <c r="C674" s="757"/>
      <c r="D674" s="30"/>
      <c r="E674" s="30"/>
      <c r="F674" s="30"/>
      <c r="G674" s="30"/>
      <c r="H674" s="30"/>
      <c r="I674" s="774"/>
      <c r="J674" s="30"/>
      <c r="K674" s="775"/>
      <c r="L674" s="776"/>
      <c r="M674" s="776"/>
      <c r="N674" s="30"/>
      <c r="O674" s="30"/>
      <c r="P674" s="777"/>
      <c r="Q674" s="777"/>
      <c r="R674" s="777"/>
      <c r="S674" s="777"/>
      <c r="T674" s="777"/>
      <c r="U674" s="777"/>
      <c r="V674" s="777"/>
      <c r="W674" s="777"/>
      <c r="X674" s="778"/>
      <c r="Y674" s="779"/>
      <c r="Z674" s="30"/>
      <c r="AA674" s="30"/>
      <c r="AC674" s="655"/>
      <c r="AD674" s="655"/>
      <c r="AE674" s="30"/>
    </row>
    <row r="675" hidden="1">
      <c r="A675" s="757"/>
      <c r="B675" s="30"/>
      <c r="C675" s="757"/>
      <c r="D675" s="30"/>
      <c r="E675" s="30"/>
      <c r="F675" s="30"/>
      <c r="G675" s="30"/>
      <c r="H675" s="30"/>
      <c r="I675" s="774"/>
      <c r="J675" s="30"/>
      <c r="K675" s="775"/>
      <c r="L675" s="776"/>
      <c r="M675" s="776"/>
      <c r="N675" s="30"/>
      <c r="O675" s="30"/>
      <c r="P675" s="777"/>
      <c r="Q675" s="777"/>
      <c r="R675" s="777"/>
      <c r="S675" s="777"/>
      <c r="T675" s="777"/>
      <c r="U675" s="777"/>
      <c r="V675" s="777"/>
      <c r="W675" s="777"/>
      <c r="X675" s="778"/>
      <c r="Y675" s="779"/>
      <c r="Z675" s="30"/>
      <c r="AA675" s="30"/>
      <c r="AC675" s="655"/>
      <c r="AD675" s="655"/>
      <c r="AE675" s="30"/>
    </row>
    <row r="676" hidden="1">
      <c r="A676" s="757"/>
      <c r="B676" s="30"/>
      <c r="C676" s="757"/>
      <c r="D676" s="30"/>
      <c r="E676" s="30"/>
      <c r="F676" s="30"/>
      <c r="G676" s="30"/>
      <c r="H676" s="30"/>
      <c r="I676" s="774"/>
      <c r="J676" s="30"/>
      <c r="K676" s="775"/>
      <c r="L676" s="776"/>
      <c r="M676" s="776"/>
      <c r="N676" s="30"/>
      <c r="O676" s="30"/>
      <c r="P676" s="777"/>
      <c r="Q676" s="777"/>
      <c r="R676" s="777"/>
      <c r="S676" s="777"/>
      <c r="T676" s="777"/>
      <c r="U676" s="777"/>
      <c r="V676" s="777"/>
      <c r="W676" s="777"/>
      <c r="X676" s="778"/>
      <c r="Y676" s="779"/>
      <c r="Z676" s="30"/>
      <c r="AA676" s="30"/>
      <c r="AC676" s="655"/>
      <c r="AD676" s="655"/>
      <c r="AE676" s="30"/>
    </row>
    <row r="677" hidden="1">
      <c r="A677" s="757"/>
      <c r="B677" s="30"/>
      <c r="C677" s="757"/>
      <c r="D677" s="30"/>
      <c r="E677" s="30"/>
      <c r="F677" s="30"/>
      <c r="G677" s="30"/>
      <c r="H677" s="30"/>
      <c r="I677" s="774"/>
      <c r="J677" s="30"/>
      <c r="K677" s="775"/>
      <c r="L677" s="776"/>
      <c r="M677" s="776"/>
      <c r="N677" s="30"/>
      <c r="O677" s="30"/>
      <c r="P677" s="777"/>
      <c r="Q677" s="777"/>
      <c r="R677" s="777"/>
      <c r="S677" s="777"/>
      <c r="T677" s="777"/>
      <c r="U677" s="777"/>
      <c r="V677" s="777"/>
      <c r="W677" s="777"/>
      <c r="X677" s="778"/>
      <c r="Y677" s="779"/>
      <c r="Z677" s="30"/>
      <c r="AA677" s="30"/>
      <c r="AC677" s="655"/>
      <c r="AD677" s="655"/>
      <c r="AE677" s="30"/>
    </row>
    <row r="678" hidden="1">
      <c r="A678" s="757"/>
      <c r="B678" s="30"/>
      <c r="C678" s="757"/>
      <c r="D678" s="30"/>
      <c r="E678" s="30"/>
      <c r="F678" s="30"/>
      <c r="G678" s="30"/>
      <c r="H678" s="30"/>
      <c r="I678" s="774"/>
      <c r="J678" s="30"/>
      <c r="K678" s="775"/>
      <c r="L678" s="776"/>
      <c r="M678" s="776"/>
      <c r="N678" s="30"/>
      <c r="O678" s="30"/>
      <c r="P678" s="777"/>
      <c r="Q678" s="777"/>
      <c r="R678" s="777"/>
      <c r="S678" s="777"/>
      <c r="T678" s="777"/>
      <c r="U678" s="777"/>
      <c r="V678" s="777"/>
      <c r="W678" s="777"/>
      <c r="X678" s="778"/>
      <c r="Y678" s="779"/>
      <c r="Z678" s="30"/>
      <c r="AA678" s="30"/>
      <c r="AC678" s="655"/>
      <c r="AD678" s="655"/>
      <c r="AE678" s="30"/>
    </row>
    <row r="679" hidden="1">
      <c r="A679" s="757"/>
      <c r="B679" s="30"/>
      <c r="C679" s="757"/>
      <c r="D679" s="30"/>
      <c r="E679" s="30"/>
      <c r="F679" s="30"/>
      <c r="G679" s="30"/>
      <c r="H679" s="30"/>
      <c r="I679" s="774"/>
      <c r="J679" s="30"/>
      <c r="K679" s="775"/>
      <c r="L679" s="776"/>
      <c r="M679" s="776"/>
      <c r="N679" s="30"/>
      <c r="O679" s="30"/>
      <c r="P679" s="777"/>
      <c r="Q679" s="777"/>
      <c r="R679" s="777"/>
      <c r="S679" s="777"/>
      <c r="T679" s="777"/>
      <c r="U679" s="777"/>
      <c r="V679" s="777"/>
      <c r="W679" s="777"/>
      <c r="X679" s="778"/>
      <c r="Y679" s="779"/>
      <c r="Z679" s="30"/>
      <c r="AA679" s="30"/>
      <c r="AC679" s="655"/>
      <c r="AD679" s="655"/>
      <c r="AE679" s="30"/>
    </row>
    <row r="680" hidden="1">
      <c r="A680" s="757"/>
      <c r="B680" s="30"/>
      <c r="C680" s="757"/>
      <c r="D680" s="30"/>
      <c r="E680" s="30"/>
      <c r="F680" s="30"/>
      <c r="G680" s="30"/>
      <c r="H680" s="30"/>
      <c r="I680" s="774"/>
      <c r="J680" s="30"/>
      <c r="K680" s="775"/>
      <c r="L680" s="776"/>
      <c r="M680" s="776"/>
      <c r="N680" s="30"/>
      <c r="O680" s="30"/>
      <c r="P680" s="777"/>
      <c r="Q680" s="777"/>
      <c r="R680" s="777"/>
      <c r="S680" s="777"/>
      <c r="T680" s="777"/>
      <c r="U680" s="777"/>
      <c r="V680" s="777"/>
      <c r="W680" s="777"/>
      <c r="X680" s="778"/>
      <c r="Y680" s="779"/>
      <c r="Z680" s="30"/>
      <c r="AA680" s="30"/>
      <c r="AC680" s="655"/>
      <c r="AD680" s="655"/>
      <c r="AE680" s="30"/>
    </row>
    <row r="681" hidden="1">
      <c r="A681" s="757"/>
      <c r="B681" s="30"/>
      <c r="C681" s="757"/>
      <c r="D681" s="30"/>
      <c r="E681" s="30"/>
      <c r="F681" s="30"/>
      <c r="G681" s="30"/>
      <c r="H681" s="30"/>
      <c r="I681" s="774"/>
      <c r="J681" s="30"/>
      <c r="K681" s="775"/>
      <c r="L681" s="776"/>
      <c r="M681" s="776"/>
      <c r="N681" s="30"/>
      <c r="O681" s="30"/>
      <c r="P681" s="777"/>
      <c r="Q681" s="777"/>
      <c r="R681" s="777"/>
      <c r="S681" s="777"/>
      <c r="T681" s="777"/>
      <c r="U681" s="777"/>
      <c r="V681" s="777"/>
      <c r="W681" s="777"/>
      <c r="X681" s="778"/>
      <c r="Y681" s="779"/>
      <c r="Z681" s="30"/>
      <c r="AA681" s="30"/>
      <c r="AC681" s="655"/>
      <c r="AD681" s="655"/>
      <c r="AE681" s="30"/>
    </row>
    <row r="682" hidden="1">
      <c r="A682" s="757"/>
      <c r="B682" s="30"/>
      <c r="C682" s="757"/>
      <c r="D682" s="30"/>
      <c r="E682" s="30"/>
      <c r="F682" s="30"/>
      <c r="G682" s="30"/>
      <c r="H682" s="30"/>
      <c r="I682" s="774"/>
      <c r="J682" s="30"/>
      <c r="K682" s="775"/>
      <c r="L682" s="776"/>
      <c r="M682" s="776"/>
      <c r="N682" s="30"/>
      <c r="O682" s="30"/>
      <c r="P682" s="777"/>
      <c r="Q682" s="777"/>
      <c r="R682" s="777"/>
      <c r="S682" s="777"/>
      <c r="T682" s="777"/>
      <c r="U682" s="777"/>
      <c r="V682" s="777"/>
      <c r="W682" s="777"/>
      <c r="X682" s="778"/>
      <c r="Y682" s="779"/>
      <c r="Z682" s="30"/>
      <c r="AA682" s="30"/>
      <c r="AC682" s="655"/>
      <c r="AD682" s="655"/>
      <c r="AE682" s="30"/>
    </row>
    <row r="683" hidden="1">
      <c r="A683" s="757"/>
      <c r="B683" s="30"/>
      <c r="C683" s="757"/>
      <c r="D683" s="30"/>
      <c r="E683" s="30"/>
      <c r="F683" s="30"/>
      <c r="G683" s="30"/>
      <c r="H683" s="30"/>
      <c r="I683" s="774"/>
      <c r="J683" s="30"/>
      <c r="K683" s="775"/>
      <c r="L683" s="776"/>
      <c r="M683" s="776"/>
      <c r="N683" s="30"/>
      <c r="O683" s="30"/>
      <c r="P683" s="777"/>
      <c r="Q683" s="777"/>
      <c r="R683" s="777"/>
      <c r="S683" s="777"/>
      <c r="T683" s="777"/>
      <c r="U683" s="777"/>
      <c r="V683" s="777"/>
      <c r="W683" s="777"/>
      <c r="X683" s="778"/>
      <c r="Y683" s="779"/>
      <c r="Z683" s="30"/>
      <c r="AA683" s="30"/>
      <c r="AC683" s="655"/>
      <c r="AD683" s="655"/>
      <c r="AE683" s="30"/>
    </row>
    <row r="684" hidden="1">
      <c r="A684" s="757"/>
      <c r="B684" s="30"/>
      <c r="C684" s="757"/>
      <c r="D684" s="30"/>
      <c r="E684" s="30"/>
      <c r="F684" s="30"/>
      <c r="G684" s="30"/>
      <c r="H684" s="30"/>
      <c r="I684" s="774"/>
      <c r="J684" s="30"/>
      <c r="K684" s="775"/>
      <c r="L684" s="776"/>
      <c r="M684" s="776"/>
      <c r="N684" s="30"/>
      <c r="O684" s="30"/>
      <c r="P684" s="777"/>
      <c r="Q684" s="777"/>
      <c r="R684" s="777"/>
      <c r="S684" s="777"/>
      <c r="T684" s="777"/>
      <c r="U684" s="777"/>
      <c r="V684" s="777"/>
      <c r="W684" s="777"/>
      <c r="X684" s="778"/>
      <c r="Y684" s="779"/>
      <c r="Z684" s="30"/>
      <c r="AA684" s="30"/>
      <c r="AC684" s="655"/>
      <c r="AD684" s="655"/>
      <c r="AE684" s="30"/>
    </row>
    <row r="685" hidden="1">
      <c r="A685" s="757"/>
      <c r="B685" s="30"/>
      <c r="C685" s="757"/>
      <c r="D685" s="30"/>
      <c r="E685" s="30"/>
      <c r="F685" s="30"/>
      <c r="G685" s="30"/>
      <c r="H685" s="30"/>
      <c r="I685" s="774"/>
      <c r="J685" s="30"/>
      <c r="K685" s="775"/>
      <c r="L685" s="776"/>
      <c r="M685" s="776"/>
      <c r="N685" s="30"/>
      <c r="O685" s="30"/>
      <c r="P685" s="777"/>
      <c r="Q685" s="777"/>
      <c r="R685" s="777"/>
      <c r="S685" s="777"/>
      <c r="T685" s="777"/>
      <c r="U685" s="777"/>
      <c r="V685" s="777"/>
      <c r="W685" s="777"/>
      <c r="X685" s="778"/>
      <c r="Y685" s="779"/>
      <c r="Z685" s="30"/>
      <c r="AA685" s="30"/>
      <c r="AC685" s="655"/>
      <c r="AD685" s="655"/>
      <c r="AE685" s="30"/>
    </row>
    <row r="686" hidden="1">
      <c r="A686" s="757"/>
      <c r="B686" s="30"/>
      <c r="C686" s="757"/>
      <c r="D686" s="30"/>
      <c r="E686" s="30"/>
      <c r="F686" s="30"/>
      <c r="G686" s="30"/>
      <c r="H686" s="30"/>
      <c r="I686" s="774"/>
      <c r="J686" s="30"/>
      <c r="K686" s="775"/>
      <c r="L686" s="776"/>
      <c r="M686" s="776"/>
      <c r="N686" s="30"/>
      <c r="O686" s="30"/>
      <c r="P686" s="777"/>
      <c r="Q686" s="777"/>
      <c r="R686" s="777"/>
      <c r="S686" s="777"/>
      <c r="T686" s="777"/>
      <c r="U686" s="777"/>
      <c r="V686" s="777"/>
      <c r="W686" s="777"/>
      <c r="X686" s="778"/>
      <c r="Y686" s="779"/>
      <c r="Z686" s="30"/>
      <c r="AA686" s="30"/>
      <c r="AC686" s="655"/>
      <c r="AD686" s="655"/>
      <c r="AE686" s="30"/>
    </row>
    <row r="687" hidden="1">
      <c r="A687" s="757"/>
      <c r="B687" s="30"/>
      <c r="C687" s="757"/>
      <c r="D687" s="30"/>
      <c r="E687" s="30"/>
      <c r="F687" s="30"/>
      <c r="G687" s="30"/>
      <c r="H687" s="30"/>
      <c r="I687" s="774"/>
      <c r="J687" s="30"/>
      <c r="K687" s="775"/>
      <c r="L687" s="776"/>
      <c r="M687" s="776"/>
      <c r="N687" s="30"/>
      <c r="O687" s="30"/>
      <c r="P687" s="777"/>
      <c r="Q687" s="777"/>
      <c r="R687" s="777"/>
      <c r="S687" s="777"/>
      <c r="T687" s="777"/>
      <c r="U687" s="777"/>
      <c r="V687" s="777"/>
      <c r="W687" s="777"/>
      <c r="X687" s="778"/>
      <c r="Y687" s="779"/>
      <c r="Z687" s="30"/>
      <c r="AA687" s="30"/>
      <c r="AC687" s="655"/>
      <c r="AD687" s="655"/>
      <c r="AE687" s="30"/>
    </row>
    <row r="688" hidden="1">
      <c r="A688" s="757"/>
      <c r="B688" s="30"/>
      <c r="C688" s="757"/>
      <c r="D688" s="30"/>
      <c r="E688" s="30"/>
      <c r="F688" s="30"/>
      <c r="G688" s="30"/>
      <c r="H688" s="30"/>
      <c r="I688" s="774"/>
      <c r="J688" s="30"/>
      <c r="K688" s="775"/>
      <c r="L688" s="776"/>
      <c r="M688" s="776"/>
      <c r="N688" s="30"/>
      <c r="O688" s="30"/>
      <c r="P688" s="777"/>
      <c r="Q688" s="777"/>
      <c r="R688" s="777"/>
      <c r="S688" s="777"/>
      <c r="T688" s="777"/>
      <c r="U688" s="777"/>
      <c r="V688" s="777"/>
      <c r="W688" s="777"/>
      <c r="X688" s="778"/>
      <c r="Y688" s="779"/>
      <c r="Z688" s="30"/>
      <c r="AA688" s="30"/>
      <c r="AC688" s="655"/>
      <c r="AD688" s="655"/>
      <c r="AE688" s="30"/>
    </row>
    <row r="689" hidden="1">
      <c r="A689" s="757"/>
      <c r="B689" s="30"/>
      <c r="C689" s="757"/>
      <c r="D689" s="30"/>
      <c r="E689" s="30"/>
      <c r="F689" s="30"/>
      <c r="G689" s="30"/>
      <c r="H689" s="30"/>
      <c r="I689" s="774"/>
      <c r="J689" s="30"/>
      <c r="K689" s="775"/>
      <c r="L689" s="776"/>
      <c r="M689" s="776"/>
      <c r="N689" s="30"/>
      <c r="O689" s="30"/>
      <c r="P689" s="777"/>
      <c r="Q689" s="777"/>
      <c r="R689" s="777"/>
      <c r="S689" s="777"/>
      <c r="T689" s="777"/>
      <c r="U689" s="777"/>
      <c r="V689" s="777"/>
      <c r="W689" s="777"/>
      <c r="X689" s="778"/>
      <c r="Y689" s="779"/>
      <c r="Z689" s="30"/>
      <c r="AA689" s="30"/>
      <c r="AC689" s="655"/>
      <c r="AD689" s="655"/>
      <c r="AE689" s="30"/>
    </row>
    <row r="690" hidden="1">
      <c r="A690" s="757"/>
      <c r="B690" s="30"/>
      <c r="C690" s="757"/>
      <c r="D690" s="30"/>
      <c r="E690" s="30"/>
      <c r="F690" s="30"/>
      <c r="G690" s="30"/>
      <c r="H690" s="30"/>
      <c r="I690" s="774"/>
      <c r="J690" s="30"/>
      <c r="K690" s="775"/>
      <c r="L690" s="776"/>
      <c r="M690" s="776"/>
      <c r="N690" s="30"/>
      <c r="O690" s="30"/>
      <c r="P690" s="777"/>
      <c r="Q690" s="777"/>
      <c r="R690" s="777"/>
      <c r="S690" s="777"/>
      <c r="T690" s="777"/>
      <c r="U690" s="777"/>
      <c r="V690" s="777"/>
      <c r="W690" s="777"/>
      <c r="X690" s="778"/>
      <c r="Y690" s="779"/>
      <c r="Z690" s="30"/>
      <c r="AA690" s="30"/>
      <c r="AC690" s="655"/>
      <c r="AD690" s="655"/>
      <c r="AE690" s="30"/>
    </row>
    <row r="691" hidden="1">
      <c r="A691" s="757"/>
      <c r="B691" s="30"/>
      <c r="C691" s="757"/>
      <c r="D691" s="30"/>
      <c r="E691" s="30"/>
      <c r="F691" s="30"/>
      <c r="G691" s="30"/>
      <c r="H691" s="30"/>
      <c r="I691" s="774"/>
      <c r="J691" s="30"/>
      <c r="K691" s="775"/>
      <c r="L691" s="776"/>
      <c r="M691" s="776"/>
      <c r="N691" s="30"/>
      <c r="O691" s="30"/>
      <c r="P691" s="777"/>
      <c r="Q691" s="777"/>
      <c r="R691" s="777"/>
      <c r="S691" s="777"/>
      <c r="T691" s="777"/>
      <c r="U691" s="777"/>
      <c r="V691" s="777"/>
      <c r="W691" s="777"/>
      <c r="X691" s="778"/>
      <c r="Y691" s="779"/>
      <c r="Z691" s="30"/>
      <c r="AA691" s="30"/>
      <c r="AC691" s="655"/>
      <c r="AD691" s="655"/>
      <c r="AE691" s="30"/>
    </row>
    <row r="692" hidden="1">
      <c r="A692" s="757"/>
      <c r="B692" s="30"/>
      <c r="C692" s="757"/>
      <c r="D692" s="30"/>
      <c r="E692" s="30"/>
      <c r="F692" s="30"/>
      <c r="G692" s="30"/>
      <c r="H692" s="30"/>
      <c r="I692" s="774"/>
      <c r="J692" s="30"/>
      <c r="K692" s="775"/>
      <c r="L692" s="776"/>
      <c r="M692" s="776"/>
      <c r="N692" s="30"/>
      <c r="O692" s="30"/>
      <c r="P692" s="777"/>
      <c r="Q692" s="777"/>
      <c r="R692" s="777"/>
      <c r="S692" s="777"/>
      <c r="T692" s="777"/>
      <c r="U692" s="777"/>
      <c r="V692" s="777"/>
      <c r="W692" s="777"/>
      <c r="X692" s="778"/>
      <c r="Y692" s="779"/>
      <c r="Z692" s="30"/>
      <c r="AA692" s="30"/>
      <c r="AC692" s="655"/>
      <c r="AD692" s="655"/>
      <c r="AE692" s="30"/>
    </row>
    <row r="693" hidden="1">
      <c r="A693" s="757"/>
      <c r="B693" s="30"/>
      <c r="C693" s="757"/>
      <c r="D693" s="30"/>
      <c r="E693" s="30"/>
      <c r="F693" s="30"/>
      <c r="G693" s="30"/>
      <c r="H693" s="30"/>
      <c r="I693" s="774"/>
      <c r="J693" s="30"/>
      <c r="K693" s="775"/>
      <c r="L693" s="776"/>
      <c r="M693" s="776"/>
      <c r="N693" s="30"/>
      <c r="O693" s="30"/>
      <c r="P693" s="777"/>
      <c r="Q693" s="777"/>
      <c r="R693" s="777"/>
      <c r="S693" s="777"/>
      <c r="T693" s="777"/>
      <c r="U693" s="777"/>
      <c r="V693" s="777"/>
      <c r="W693" s="777"/>
      <c r="X693" s="778"/>
      <c r="Y693" s="779"/>
      <c r="Z693" s="30"/>
      <c r="AA693" s="30"/>
      <c r="AC693" s="655"/>
      <c r="AD693" s="655"/>
      <c r="AE693" s="30"/>
    </row>
    <row r="694" hidden="1">
      <c r="A694" s="757"/>
      <c r="B694" s="30"/>
      <c r="C694" s="757"/>
      <c r="D694" s="30"/>
      <c r="E694" s="30"/>
      <c r="F694" s="30"/>
      <c r="G694" s="30"/>
      <c r="H694" s="30"/>
      <c r="I694" s="774"/>
      <c r="J694" s="30"/>
      <c r="K694" s="775"/>
      <c r="L694" s="776"/>
      <c r="M694" s="776"/>
      <c r="N694" s="30"/>
      <c r="O694" s="30"/>
      <c r="P694" s="777"/>
      <c r="Q694" s="777"/>
      <c r="R694" s="777"/>
      <c r="S694" s="777"/>
      <c r="T694" s="777"/>
      <c r="U694" s="777"/>
      <c r="V694" s="777"/>
      <c r="W694" s="777"/>
      <c r="X694" s="778"/>
      <c r="Y694" s="779"/>
      <c r="Z694" s="30"/>
      <c r="AA694" s="30"/>
      <c r="AC694" s="655"/>
      <c r="AD694" s="655"/>
      <c r="AE694" s="30"/>
    </row>
    <row r="695" hidden="1">
      <c r="A695" s="757"/>
      <c r="B695" s="30"/>
      <c r="C695" s="757"/>
      <c r="D695" s="30"/>
      <c r="E695" s="30"/>
      <c r="F695" s="30"/>
      <c r="G695" s="30"/>
      <c r="H695" s="30"/>
      <c r="I695" s="774"/>
      <c r="J695" s="30"/>
      <c r="K695" s="775"/>
      <c r="L695" s="776"/>
      <c r="M695" s="776"/>
      <c r="N695" s="30"/>
      <c r="O695" s="30"/>
      <c r="P695" s="777"/>
      <c r="Q695" s="777"/>
      <c r="R695" s="777"/>
      <c r="S695" s="777"/>
      <c r="T695" s="777"/>
      <c r="U695" s="777"/>
      <c r="V695" s="777"/>
      <c r="W695" s="777"/>
      <c r="X695" s="778"/>
      <c r="Y695" s="779"/>
      <c r="Z695" s="30"/>
      <c r="AA695" s="30"/>
      <c r="AC695" s="655"/>
      <c r="AD695" s="655"/>
      <c r="AE695" s="30"/>
    </row>
    <row r="696" hidden="1">
      <c r="A696" s="757"/>
      <c r="B696" s="30"/>
      <c r="C696" s="757"/>
      <c r="D696" s="30"/>
      <c r="E696" s="30"/>
      <c r="F696" s="30"/>
      <c r="G696" s="30"/>
      <c r="H696" s="30"/>
      <c r="I696" s="774"/>
      <c r="J696" s="30"/>
      <c r="K696" s="775"/>
      <c r="L696" s="776"/>
      <c r="M696" s="776"/>
      <c r="N696" s="30"/>
      <c r="O696" s="30"/>
      <c r="P696" s="777"/>
      <c r="Q696" s="777"/>
      <c r="R696" s="777"/>
      <c r="S696" s="777"/>
      <c r="T696" s="777"/>
      <c r="U696" s="777"/>
      <c r="V696" s="777"/>
      <c r="W696" s="777"/>
      <c r="X696" s="778"/>
      <c r="Y696" s="779"/>
      <c r="Z696" s="30"/>
      <c r="AA696" s="30"/>
      <c r="AC696" s="655"/>
      <c r="AD696" s="655"/>
      <c r="AE696" s="30"/>
    </row>
    <row r="697" hidden="1">
      <c r="A697" s="757"/>
      <c r="B697" s="30"/>
      <c r="C697" s="757"/>
      <c r="D697" s="30"/>
      <c r="E697" s="30"/>
      <c r="F697" s="30"/>
      <c r="G697" s="30"/>
      <c r="H697" s="30"/>
      <c r="I697" s="774"/>
      <c r="J697" s="30"/>
      <c r="K697" s="775"/>
      <c r="L697" s="776"/>
      <c r="M697" s="776"/>
      <c r="N697" s="30"/>
      <c r="O697" s="30"/>
      <c r="P697" s="777"/>
      <c r="Q697" s="777"/>
      <c r="R697" s="777"/>
      <c r="S697" s="777"/>
      <c r="T697" s="777"/>
      <c r="U697" s="777"/>
      <c r="V697" s="777"/>
      <c r="W697" s="777"/>
      <c r="X697" s="778"/>
      <c r="Y697" s="779"/>
      <c r="Z697" s="30"/>
      <c r="AA697" s="30"/>
      <c r="AC697" s="655"/>
      <c r="AD697" s="655"/>
      <c r="AE697" s="30"/>
    </row>
    <row r="698" hidden="1">
      <c r="A698" s="757"/>
      <c r="B698" s="30"/>
      <c r="C698" s="757"/>
      <c r="D698" s="30"/>
      <c r="E698" s="30"/>
      <c r="F698" s="30"/>
      <c r="G698" s="30"/>
      <c r="H698" s="30"/>
      <c r="I698" s="774"/>
      <c r="J698" s="30"/>
      <c r="K698" s="775"/>
      <c r="L698" s="776"/>
      <c r="M698" s="776"/>
      <c r="N698" s="30"/>
      <c r="O698" s="30"/>
      <c r="P698" s="777"/>
      <c r="Q698" s="777"/>
      <c r="R698" s="777"/>
      <c r="S698" s="777"/>
      <c r="T698" s="777"/>
      <c r="U698" s="777"/>
      <c r="V698" s="777"/>
      <c r="W698" s="777"/>
      <c r="X698" s="778"/>
      <c r="Y698" s="779"/>
      <c r="Z698" s="30"/>
      <c r="AA698" s="30"/>
      <c r="AC698" s="655"/>
      <c r="AD698" s="655"/>
      <c r="AE698" s="30"/>
    </row>
    <row r="699" hidden="1">
      <c r="A699" s="757"/>
      <c r="B699" s="30"/>
      <c r="C699" s="757"/>
      <c r="D699" s="30"/>
      <c r="E699" s="30"/>
      <c r="F699" s="30"/>
      <c r="G699" s="30"/>
      <c r="H699" s="30"/>
      <c r="I699" s="774"/>
      <c r="J699" s="30"/>
      <c r="K699" s="775"/>
      <c r="L699" s="776"/>
      <c r="M699" s="776"/>
      <c r="N699" s="30"/>
      <c r="O699" s="30"/>
      <c r="P699" s="777"/>
      <c r="Q699" s="777"/>
      <c r="R699" s="777"/>
      <c r="S699" s="777"/>
      <c r="T699" s="777"/>
      <c r="U699" s="777"/>
      <c r="V699" s="777"/>
      <c r="W699" s="777"/>
      <c r="X699" s="778"/>
      <c r="Y699" s="779"/>
      <c r="Z699" s="30"/>
      <c r="AA699" s="30"/>
      <c r="AC699" s="655"/>
      <c r="AD699" s="655"/>
      <c r="AE699" s="30"/>
    </row>
    <row r="700" hidden="1">
      <c r="A700" s="757"/>
      <c r="B700" s="30"/>
      <c r="C700" s="757"/>
      <c r="D700" s="30"/>
      <c r="E700" s="30"/>
      <c r="F700" s="30"/>
      <c r="G700" s="30"/>
      <c r="H700" s="30"/>
      <c r="I700" s="774"/>
      <c r="J700" s="30"/>
      <c r="K700" s="775"/>
      <c r="L700" s="776"/>
      <c r="M700" s="776"/>
      <c r="N700" s="30"/>
      <c r="O700" s="30"/>
      <c r="P700" s="777"/>
      <c r="Q700" s="777"/>
      <c r="R700" s="777"/>
      <c r="S700" s="777"/>
      <c r="T700" s="777"/>
      <c r="U700" s="777"/>
      <c r="V700" s="777"/>
      <c r="W700" s="777"/>
      <c r="X700" s="778"/>
      <c r="Y700" s="779"/>
      <c r="Z700" s="30"/>
      <c r="AA700" s="30"/>
      <c r="AC700" s="655"/>
      <c r="AD700" s="655"/>
      <c r="AE700" s="30"/>
    </row>
    <row r="701" hidden="1">
      <c r="A701" s="757"/>
      <c r="B701" s="30"/>
      <c r="C701" s="757"/>
      <c r="D701" s="30"/>
      <c r="E701" s="30"/>
      <c r="F701" s="30"/>
      <c r="G701" s="30"/>
      <c r="H701" s="30"/>
      <c r="I701" s="774"/>
      <c r="J701" s="30"/>
      <c r="K701" s="775"/>
      <c r="L701" s="776"/>
      <c r="M701" s="776"/>
      <c r="N701" s="30"/>
      <c r="O701" s="30"/>
      <c r="P701" s="777"/>
      <c r="Q701" s="777"/>
      <c r="R701" s="777"/>
      <c r="S701" s="777"/>
      <c r="T701" s="777"/>
      <c r="U701" s="777"/>
      <c r="V701" s="777"/>
      <c r="W701" s="777"/>
      <c r="X701" s="778"/>
      <c r="Y701" s="779"/>
      <c r="Z701" s="30"/>
      <c r="AA701" s="30"/>
      <c r="AC701" s="655"/>
      <c r="AD701" s="655"/>
      <c r="AE701" s="30"/>
    </row>
    <row r="702" hidden="1">
      <c r="A702" s="757"/>
      <c r="B702" s="30"/>
      <c r="C702" s="757"/>
      <c r="D702" s="30"/>
      <c r="E702" s="30"/>
      <c r="F702" s="30"/>
      <c r="G702" s="30"/>
      <c r="H702" s="30"/>
      <c r="I702" s="774"/>
      <c r="J702" s="30"/>
      <c r="K702" s="775"/>
      <c r="L702" s="776"/>
      <c r="M702" s="776"/>
      <c r="N702" s="30"/>
      <c r="O702" s="30"/>
      <c r="P702" s="777"/>
      <c r="Q702" s="777"/>
      <c r="R702" s="777"/>
      <c r="S702" s="777"/>
      <c r="T702" s="777"/>
      <c r="U702" s="777"/>
      <c r="V702" s="777"/>
      <c r="W702" s="777"/>
      <c r="X702" s="778"/>
      <c r="Y702" s="779"/>
      <c r="Z702" s="30"/>
      <c r="AA702" s="30"/>
      <c r="AC702" s="655"/>
      <c r="AD702" s="655"/>
      <c r="AE702" s="30"/>
    </row>
    <row r="703" hidden="1">
      <c r="A703" s="757"/>
      <c r="B703" s="30"/>
      <c r="C703" s="757"/>
      <c r="D703" s="30"/>
      <c r="E703" s="30"/>
      <c r="F703" s="30"/>
      <c r="G703" s="30"/>
      <c r="H703" s="30"/>
      <c r="I703" s="774"/>
      <c r="J703" s="30"/>
      <c r="K703" s="775"/>
      <c r="L703" s="776"/>
      <c r="M703" s="776"/>
      <c r="N703" s="30"/>
      <c r="O703" s="30"/>
      <c r="P703" s="777"/>
      <c r="Q703" s="777"/>
      <c r="R703" s="777"/>
      <c r="S703" s="777"/>
      <c r="T703" s="777"/>
      <c r="U703" s="777"/>
      <c r="V703" s="777"/>
      <c r="W703" s="777"/>
      <c r="X703" s="778"/>
      <c r="Y703" s="779"/>
      <c r="Z703" s="30"/>
      <c r="AA703" s="30"/>
      <c r="AC703" s="655"/>
      <c r="AD703" s="655"/>
      <c r="AE703" s="30"/>
    </row>
    <row r="704" hidden="1">
      <c r="A704" s="757"/>
      <c r="B704" s="30"/>
      <c r="C704" s="757"/>
      <c r="D704" s="30"/>
      <c r="E704" s="30"/>
      <c r="F704" s="30"/>
      <c r="G704" s="30"/>
      <c r="H704" s="30"/>
      <c r="I704" s="774"/>
      <c r="J704" s="30"/>
      <c r="K704" s="775"/>
      <c r="L704" s="776"/>
      <c r="M704" s="776"/>
      <c r="N704" s="30"/>
      <c r="O704" s="30"/>
      <c r="P704" s="777"/>
      <c r="Q704" s="777"/>
      <c r="R704" s="777"/>
      <c r="S704" s="777"/>
      <c r="T704" s="777"/>
      <c r="U704" s="777"/>
      <c r="V704" s="777"/>
      <c r="W704" s="777"/>
      <c r="X704" s="778"/>
      <c r="Y704" s="779"/>
      <c r="Z704" s="30"/>
      <c r="AA704" s="30"/>
      <c r="AC704" s="655"/>
      <c r="AD704" s="655"/>
      <c r="AE704" s="30"/>
    </row>
    <row r="705" hidden="1">
      <c r="A705" s="757"/>
      <c r="B705" s="30"/>
      <c r="C705" s="757"/>
      <c r="D705" s="30"/>
      <c r="E705" s="30"/>
      <c r="F705" s="30"/>
      <c r="G705" s="30"/>
      <c r="H705" s="30"/>
      <c r="I705" s="774"/>
      <c r="J705" s="30"/>
      <c r="K705" s="775"/>
      <c r="L705" s="776"/>
      <c r="M705" s="776"/>
      <c r="N705" s="30"/>
      <c r="O705" s="30"/>
      <c r="P705" s="777"/>
      <c r="Q705" s="777"/>
      <c r="R705" s="777"/>
      <c r="S705" s="777"/>
      <c r="T705" s="777"/>
      <c r="U705" s="777"/>
      <c r="V705" s="777"/>
      <c r="W705" s="777"/>
      <c r="X705" s="778"/>
      <c r="Y705" s="779"/>
      <c r="Z705" s="30"/>
      <c r="AA705" s="30"/>
      <c r="AC705" s="655"/>
      <c r="AD705" s="655"/>
      <c r="AE705" s="30"/>
    </row>
    <row r="706" hidden="1">
      <c r="A706" s="757"/>
      <c r="B706" s="30"/>
      <c r="C706" s="757"/>
      <c r="D706" s="30"/>
      <c r="E706" s="30"/>
      <c r="F706" s="30"/>
      <c r="G706" s="30"/>
      <c r="H706" s="30"/>
      <c r="I706" s="774"/>
      <c r="J706" s="30"/>
      <c r="K706" s="775"/>
      <c r="L706" s="776"/>
      <c r="M706" s="776"/>
      <c r="N706" s="30"/>
      <c r="O706" s="30"/>
      <c r="P706" s="777"/>
      <c r="Q706" s="777"/>
      <c r="R706" s="777"/>
      <c r="S706" s="777"/>
      <c r="T706" s="777"/>
      <c r="U706" s="777"/>
      <c r="V706" s="777"/>
      <c r="W706" s="777"/>
      <c r="X706" s="778"/>
      <c r="Y706" s="779"/>
      <c r="Z706" s="30"/>
      <c r="AA706" s="30"/>
      <c r="AC706" s="655"/>
      <c r="AD706" s="655"/>
      <c r="AE706" s="30"/>
    </row>
    <row r="707" hidden="1">
      <c r="A707" s="757"/>
      <c r="B707" s="30"/>
      <c r="C707" s="757"/>
      <c r="D707" s="30"/>
      <c r="E707" s="30"/>
      <c r="F707" s="30"/>
      <c r="G707" s="30"/>
      <c r="H707" s="30"/>
      <c r="I707" s="774"/>
      <c r="J707" s="30"/>
      <c r="K707" s="775"/>
      <c r="L707" s="776"/>
      <c r="M707" s="776"/>
      <c r="N707" s="30"/>
      <c r="O707" s="30"/>
      <c r="P707" s="777"/>
      <c r="Q707" s="777"/>
      <c r="R707" s="777"/>
      <c r="S707" s="777"/>
      <c r="T707" s="777"/>
      <c r="U707" s="777"/>
      <c r="V707" s="777"/>
      <c r="W707" s="777"/>
      <c r="X707" s="778"/>
      <c r="Y707" s="779"/>
      <c r="Z707" s="30"/>
      <c r="AA707" s="30"/>
      <c r="AC707" s="655"/>
      <c r="AD707" s="655"/>
      <c r="AE707" s="30"/>
    </row>
    <row r="708" hidden="1">
      <c r="A708" s="757"/>
      <c r="B708" s="30"/>
      <c r="C708" s="757"/>
      <c r="D708" s="30"/>
      <c r="E708" s="30"/>
      <c r="F708" s="30"/>
      <c r="G708" s="30"/>
      <c r="H708" s="30"/>
      <c r="I708" s="774"/>
      <c r="J708" s="30"/>
      <c r="K708" s="775"/>
      <c r="L708" s="776"/>
      <c r="M708" s="776"/>
      <c r="N708" s="30"/>
      <c r="O708" s="30"/>
      <c r="P708" s="777"/>
      <c r="Q708" s="777"/>
      <c r="R708" s="777"/>
      <c r="S708" s="777"/>
      <c r="T708" s="777"/>
      <c r="U708" s="777"/>
      <c r="V708" s="777"/>
      <c r="W708" s="777"/>
      <c r="X708" s="778"/>
      <c r="Y708" s="779"/>
      <c r="Z708" s="30"/>
      <c r="AA708" s="30"/>
      <c r="AC708" s="655"/>
      <c r="AD708" s="655"/>
      <c r="AE708" s="30"/>
    </row>
    <row r="709" hidden="1">
      <c r="A709" s="757"/>
      <c r="B709" s="30"/>
      <c r="C709" s="757"/>
      <c r="D709" s="30"/>
      <c r="E709" s="30"/>
      <c r="F709" s="30"/>
      <c r="G709" s="30"/>
      <c r="H709" s="30"/>
      <c r="I709" s="774"/>
      <c r="J709" s="30"/>
      <c r="K709" s="775"/>
      <c r="L709" s="776"/>
      <c r="M709" s="776"/>
      <c r="N709" s="30"/>
      <c r="O709" s="30"/>
      <c r="P709" s="777"/>
      <c r="Q709" s="777"/>
      <c r="R709" s="777"/>
      <c r="S709" s="777"/>
      <c r="T709" s="777"/>
      <c r="U709" s="777"/>
      <c r="V709" s="777"/>
      <c r="W709" s="777"/>
      <c r="X709" s="778"/>
      <c r="Y709" s="779"/>
      <c r="Z709" s="30"/>
      <c r="AA709" s="30"/>
      <c r="AC709" s="655"/>
      <c r="AD709" s="655"/>
      <c r="AE709" s="30"/>
    </row>
    <row r="710" hidden="1">
      <c r="A710" s="757"/>
      <c r="B710" s="30"/>
      <c r="C710" s="757"/>
      <c r="D710" s="30"/>
      <c r="E710" s="30"/>
      <c r="F710" s="30"/>
      <c r="G710" s="30"/>
      <c r="H710" s="30"/>
      <c r="I710" s="774"/>
      <c r="J710" s="30"/>
      <c r="K710" s="775"/>
      <c r="L710" s="776"/>
      <c r="M710" s="776"/>
      <c r="N710" s="30"/>
      <c r="O710" s="30"/>
      <c r="P710" s="777"/>
      <c r="Q710" s="777"/>
      <c r="R710" s="777"/>
      <c r="S710" s="777"/>
      <c r="T710" s="777"/>
      <c r="U710" s="777"/>
      <c r="V710" s="777"/>
      <c r="W710" s="777"/>
      <c r="X710" s="778"/>
      <c r="Y710" s="779"/>
      <c r="Z710" s="30"/>
      <c r="AA710" s="30"/>
      <c r="AC710" s="655"/>
      <c r="AD710" s="655"/>
      <c r="AE710" s="30"/>
    </row>
    <row r="711" hidden="1">
      <c r="A711" s="757"/>
      <c r="B711" s="30"/>
      <c r="C711" s="757"/>
      <c r="D711" s="30"/>
      <c r="E711" s="30"/>
      <c r="F711" s="30"/>
      <c r="G711" s="30"/>
      <c r="H711" s="30"/>
      <c r="I711" s="774"/>
      <c r="J711" s="30"/>
      <c r="K711" s="775"/>
      <c r="L711" s="776"/>
      <c r="M711" s="776"/>
      <c r="N711" s="30"/>
      <c r="O711" s="30"/>
      <c r="P711" s="777"/>
      <c r="Q711" s="777"/>
      <c r="R711" s="777"/>
      <c r="S711" s="777"/>
      <c r="T711" s="777"/>
      <c r="U711" s="777"/>
      <c r="V711" s="777"/>
      <c r="W711" s="777"/>
      <c r="X711" s="778"/>
      <c r="Y711" s="779"/>
      <c r="Z711" s="30"/>
      <c r="AA711" s="30"/>
      <c r="AC711" s="655"/>
      <c r="AD711" s="655"/>
      <c r="AE711" s="30"/>
    </row>
    <row r="712" hidden="1">
      <c r="A712" s="757"/>
      <c r="B712" s="30"/>
      <c r="C712" s="757"/>
      <c r="D712" s="30"/>
      <c r="E712" s="30"/>
      <c r="F712" s="30"/>
      <c r="G712" s="30"/>
      <c r="H712" s="30"/>
      <c r="I712" s="774"/>
      <c r="J712" s="30"/>
      <c r="K712" s="775"/>
      <c r="L712" s="776"/>
      <c r="M712" s="776"/>
      <c r="N712" s="30"/>
      <c r="O712" s="30"/>
      <c r="P712" s="777"/>
      <c r="Q712" s="777"/>
      <c r="R712" s="777"/>
      <c r="S712" s="777"/>
      <c r="T712" s="777"/>
      <c r="U712" s="777"/>
      <c r="V712" s="777"/>
      <c r="W712" s="777"/>
      <c r="X712" s="778"/>
      <c r="Y712" s="779"/>
      <c r="Z712" s="30"/>
      <c r="AA712" s="30"/>
      <c r="AC712" s="655"/>
      <c r="AD712" s="655"/>
      <c r="AE712" s="30"/>
    </row>
    <row r="713" hidden="1">
      <c r="A713" s="757"/>
      <c r="B713" s="30"/>
      <c r="C713" s="757"/>
      <c r="D713" s="30"/>
      <c r="E713" s="30"/>
      <c r="F713" s="30"/>
      <c r="G713" s="30"/>
      <c r="H713" s="30"/>
      <c r="I713" s="774"/>
      <c r="J713" s="30"/>
      <c r="K713" s="775"/>
      <c r="L713" s="776"/>
      <c r="M713" s="776"/>
      <c r="N713" s="30"/>
      <c r="O713" s="30"/>
      <c r="P713" s="777"/>
      <c r="Q713" s="777"/>
      <c r="R713" s="777"/>
      <c r="S713" s="777"/>
      <c r="T713" s="777"/>
      <c r="U713" s="777"/>
      <c r="V713" s="777"/>
      <c r="W713" s="777"/>
      <c r="X713" s="778"/>
      <c r="Y713" s="779"/>
      <c r="Z713" s="30"/>
      <c r="AA713" s="30"/>
      <c r="AC713" s="655"/>
      <c r="AD713" s="655"/>
      <c r="AE713" s="30"/>
    </row>
    <row r="714" hidden="1">
      <c r="A714" s="757"/>
      <c r="B714" s="30"/>
      <c r="C714" s="757"/>
      <c r="D714" s="30"/>
      <c r="E714" s="30"/>
      <c r="F714" s="30"/>
      <c r="G714" s="30"/>
      <c r="H714" s="30"/>
      <c r="I714" s="774"/>
      <c r="J714" s="30"/>
      <c r="K714" s="775"/>
      <c r="L714" s="776"/>
      <c r="M714" s="776"/>
      <c r="N714" s="30"/>
      <c r="O714" s="30"/>
      <c r="P714" s="777"/>
      <c r="Q714" s="777"/>
      <c r="R714" s="777"/>
      <c r="S714" s="777"/>
      <c r="T714" s="777"/>
      <c r="U714" s="777"/>
      <c r="V714" s="777"/>
      <c r="W714" s="777"/>
      <c r="X714" s="778"/>
      <c r="Y714" s="779"/>
      <c r="Z714" s="30"/>
      <c r="AA714" s="30"/>
      <c r="AC714" s="655"/>
      <c r="AD714" s="655"/>
      <c r="AE714" s="30"/>
    </row>
    <row r="715" hidden="1">
      <c r="A715" s="757"/>
      <c r="B715" s="30"/>
      <c r="C715" s="757"/>
      <c r="D715" s="30"/>
      <c r="E715" s="30"/>
      <c r="F715" s="30"/>
      <c r="G715" s="30"/>
      <c r="H715" s="30"/>
      <c r="I715" s="774"/>
      <c r="J715" s="30"/>
      <c r="K715" s="775"/>
      <c r="L715" s="776"/>
      <c r="M715" s="776"/>
      <c r="N715" s="30"/>
      <c r="O715" s="30"/>
      <c r="P715" s="777"/>
      <c r="Q715" s="777"/>
      <c r="R715" s="777"/>
      <c r="S715" s="777"/>
      <c r="T715" s="777"/>
      <c r="U715" s="777"/>
      <c r="V715" s="777"/>
      <c r="W715" s="777"/>
      <c r="X715" s="778"/>
      <c r="Y715" s="779"/>
      <c r="Z715" s="30"/>
      <c r="AA715" s="30"/>
      <c r="AC715" s="655"/>
      <c r="AD715" s="655"/>
      <c r="AE715" s="30"/>
    </row>
    <row r="716" hidden="1">
      <c r="A716" s="757"/>
      <c r="B716" s="30"/>
      <c r="C716" s="757"/>
      <c r="D716" s="30"/>
      <c r="E716" s="30"/>
      <c r="F716" s="30"/>
      <c r="G716" s="30"/>
      <c r="H716" s="30"/>
      <c r="I716" s="774"/>
      <c r="J716" s="30"/>
      <c r="K716" s="775"/>
      <c r="L716" s="776"/>
      <c r="M716" s="776"/>
      <c r="N716" s="30"/>
      <c r="O716" s="30"/>
      <c r="P716" s="777"/>
      <c r="Q716" s="777"/>
      <c r="R716" s="777"/>
      <c r="S716" s="777"/>
      <c r="T716" s="777"/>
      <c r="U716" s="777"/>
      <c r="V716" s="777"/>
      <c r="W716" s="777"/>
      <c r="X716" s="778"/>
      <c r="Y716" s="779"/>
      <c r="Z716" s="30"/>
      <c r="AA716" s="30"/>
      <c r="AC716" s="655"/>
      <c r="AD716" s="655"/>
      <c r="AE716" s="30"/>
    </row>
    <row r="717" hidden="1">
      <c r="A717" s="757"/>
      <c r="B717" s="30"/>
      <c r="C717" s="757"/>
      <c r="D717" s="30"/>
      <c r="E717" s="30"/>
      <c r="F717" s="30"/>
      <c r="G717" s="30"/>
      <c r="H717" s="30"/>
      <c r="I717" s="774"/>
      <c r="J717" s="30"/>
      <c r="K717" s="775"/>
      <c r="L717" s="776"/>
      <c r="M717" s="776"/>
      <c r="N717" s="30"/>
      <c r="O717" s="30"/>
      <c r="P717" s="777"/>
      <c r="Q717" s="777"/>
      <c r="R717" s="777"/>
      <c r="S717" s="777"/>
      <c r="T717" s="777"/>
      <c r="U717" s="777"/>
      <c r="V717" s="777"/>
      <c r="W717" s="777"/>
      <c r="X717" s="778"/>
      <c r="Y717" s="779"/>
      <c r="Z717" s="30"/>
      <c r="AA717" s="30"/>
      <c r="AC717" s="655"/>
      <c r="AD717" s="655"/>
      <c r="AE717" s="30"/>
    </row>
    <row r="718" hidden="1">
      <c r="A718" s="757"/>
      <c r="B718" s="30"/>
      <c r="C718" s="757"/>
      <c r="D718" s="30"/>
      <c r="E718" s="30"/>
      <c r="F718" s="30"/>
      <c r="G718" s="30"/>
      <c r="H718" s="30"/>
      <c r="I718" s="774"/>
      <c r="J718" s="30"/>
      <c r="K718" s="775"/>
      <c r="L718" s="776"/>
      <c r="M718" s="776"/>
      <c r="N718" s="30"/>
      <c r="O718" s="30"/>
      <c r="P718" s="777"/>
      <c r="Q718" s="777"/>
      <c r="R718" s="777"/>
      <c r="S718" s="777"/>
      <c r="T718" s="777"/>
      <c r="U718" s="777"/>
      <c r="V718" s="777"/>
      <c r="W718" s="777"/>
      <c r="X718" s="778"/>
      <c r="Y718" s="779"/>
      <c r="Z718" s="30"/>
      <c r="AA718" s="30"/>
      <c r="AC718" s="655"/>
      <c r="AD718" s="655"/>
      <c r="AE718" s="30"/>
    </row>
    <row r="719" hidden="1">
      <c r="A719" s="757"/>
      <c r="B719" s="30"/>
      <c r="C719" s="757"/>
      <c r="D719" s="30"/>
      <c r="E719" s="30"/>
      <c r="F719" s="30"/>
      <c r="G719" s="30"/>
      <c r="H719" s="30"/>
      <c r="I719" s="774"/>
      <c r="J719" s="30"/>
      <c r="K719" s="775"/>
      <c r="L719" s="776"/>
      <c r="M719" s="776"/>
      <c r="N719" s="30"/>
      <c r="O719" s="30"/>
      <c r="P719" s="777"/>
      <c r="Q719" s="777"/>
      <c r="R719" s="777"/>
      <c r="S719" s="777"/>
      <c r="T719" s="777"/>
      <c r="U719" s="777"/>
      <c r="V719" s="777"/>
      <c r="W719" s="777"/>
      <c r="X719" s="778"/>
      <c r="Y719" s="779"/>
      <c r="Z719" s="30"/>
      <c r="AA719" s="30"/>
      <c r="AC719" s="655"/>
      <c r="AD719" s="655"/>
      <c r="AE719" s="30"/>
    </row>
    <row r="720" hidden="1">
      <c r="A720" s="757"/>
      <c r="B720" s="30"/>
      <c r="C720" s="757"/>
      <c r="D720" s="30"/>
      <c r="E720" s="30"/>
      <c r="F720" s="30"/>
      <c r="G720" s="30"/>
      <c r="H720" s="30"/>
      <c r="I720" s="774"/>
      <c r="J720" s="30"/>
      <c r="K720" s="775"/>
      <c r="L720" s="776"/>
      <c r="M720" s="776"/>
      <c r="N720" s="30"/>
      <c r="O720" s="30"/>
      <c r="P720" s="777"/>
      <c r="Q720" s="777"/>
      <c r="R720" s="777"/>
      <c r="S720" s="777"/>
      <c r="T720" s="777"/>
      <c r="U720" s="777"/>
      <c r="V720" s="777"/>
      <c r="W720" s="777"/>
      <c r="X720" s="778"/>
      <c r="Y720" s="779"/>
      <c r="Z720" s="30"/>
      <c r="AA720" s="30"/>
      <c r="AC720" s="655"/>
      <c r="AD720" s="655"/>
      <c r="AE720" s="30"/>
    </row>
    <row r="721" hidden="1">
      <c r="A721" s="757"/>
      <c r="B721" s="30"/>
      <c r="C721" s="757"/>
      <c r="D721" s="30"/>
      <c r="E721" s="30"/>
      <c r="F721" s="30"/>
      <c r="G721" s="30"/>
      <c r="H721" s="30"/>
      <c r="I721" s="774"/>
      <c r="J721" s="30"/>
      <c r="K721" s="775"/>
      <c r="L721" s="776"/>
      <c r="M721" s="776"/>
      <c r="N721" s="30"/>
      <c r="O721" s="30"/>
      <c r="P721" s="777"/>
      <c r="Q721" s="777"/>
      <c r="R721" s="777"/>
      <c r="S721" s="777"/>
      <c r="T721" s="777"/>
      <c r="U721" s="777"/>
      <c r="V721" s="777"/>
      <c r="W721" s="777"/>
      <c r="X721" s="778"/>
      <c r="Y721" s="779"/>
      <c r="Z721" s="30"/>
      <c r="AA721" s="30"/>
      <c r="AC721" s="655"/>
      <c r="AD721" s="655"/>
      <c r="AE721" s="30"/>
    </row>
    <row r="722" hidden="1">
      <c r="A722" s="757"/>
      <c r="B722" s="30"/>
      <c r="C722" s="757"/>
      <c r="D722" s="30"/>
      <c r="E722" s="30"/>
      <c r="F722" s="30"/>
      <c r="G722" s="30"/>
      <c r="H722" s="30"/>
      <c r="I722" s="774"/>
      <c r="J722" s="30"/>
      <c r="K722" s="775"/>
      <c r="L722" s="776"/>
      <c r="M722" s="776"/>
      <c r="N722" s="30"/>
      <c r="O722" s="30"/>
      <c r="P722" s="777"/>
      <c r="Q722" s="777"/>
      <c r="R722" s="777"/>
      <c r="S722" s="777"/>
      <c r="T722" s="777"/>
      <c r="U722" s="777"/>
      <c r="V722" s="777"/>
      <c r="W722" s="777"/>
      <c r="X722" s="778"/>
      <c r="Y722" s="779"/>
      <c r="Z722" s="30"/>
      <c r="AA722" s="30"/>
      <c r="AC722" s="655"/>
      <c r="AD722" s="655"/>
      <c r="AE722" s="30"/>
    </row>
    <row r="723" hidden="1">
      <c r="A723" s="757"/>
      <c r="B723" s="30"/>
      <c r="C723" s="757"/>
      <c r="D723" s="30"/>
      <c r="E723" s="30"/>
      <c r="F723" s="30"/>
      <c r="G723" s="30"/>
      <c r="H723" s="30"/>
      <c r="I723" s="774"/>
      <c r="J723" s="30"/>
      <c r="K723" s="775"/>
      <c r="L723" s="776"/>
      <c r="M723" s="776"/>
      <c r="N723" s="30"/>
      <c r="O723" s="30"/>
      <c r="P723" s="777"/>
      <c r="Q723" s="777"/>
      <c r="R723" s="777"/>
      <c r="S723" s="777"/>
      <c r="T723" s="777"/>
      <c r="U723" s="777"/>
      <c r="V723" s="777"/>
      <c r="W723" s="777"/>
      <c r="X723" s="778"/>
      <c r="Y723" s="779"/>
      <c r="Z723" s="30"/>
      <c r="AA723" s="30"/>
      <c r="AC723" s="655"/>
      <c r="AD723" s="655"/>
      <c r="AE723" s="30"/>
    </row>
    <row r="724" hidden="1">
      <c r="A724" s="757"/>
      <c r="B724" s="30"/>
      <c r="C724" s="757"/>
      <c r="D724" s="30"/>
      <c r="E724" s="30"/>
      <c r="F724" s="30"/>
      <c r="G724" s="30"/>
      <c r="H724" s="30"/>
      <c r="I724" s="774"/>
      <c r="J724" s="30"/>
      <c r="K724" s="775"/>
      <c r="L724" s="776"/>
      <c r="M724" s="776"/>
      <c r="N724" s="30"/>
      <c r="O724" s="30"/>
      <c r="P724" s="777"/>
      <c r="Q724" s="777"/>
      <c r="R724" s="777"/>
      <c r="S724" s="777"/>
      <c r="T724" s="777"/>
      <c r="U724" s="777"/>
      <c r="V724" s="777"/>
      <c r="W724" s="777"/>
      <c r="X724" s="778"/>
      <c r="Y724" s="779"/>
      <c r="Z724" s="30"/>
      <c r="AA724" s="30"/>
      <c r="AC724" s="655"/>
      <c r="AD724" s="655"/>
      <c r="AE724" s="30"/>
    </row>
    <row r="725" hidden="1">
      <c r="A725" s="757"/>
      <c r="B725" s="30"/>
      <c r="C725" s="757"/>
      <c r="D725" s="30"/>
      <c r="E725" s="30"/>
      <c r="F725" s="30"/>
      <c r="G725" s="30"/>
      <c r="H725" s="30"/>
      <c r="I725" s="774"/>
      <c r="J725" s="30"/>
      <c r="K725" s="775"/>
      <c r="L725" s="776"/>
      <c r="M725" s="776"/>
      <c r="N725" s="30"/>
      <c r="O725" s="30"/>
      <c r="P725" s="777"/>
      <c r="Q725" s="777"/>
      <c r="R725" s="777"/>
      <c r="S725" s="777"/>
      <c r="T725" s="777"/>
      <c r="U725" s="777"/>
      <c r="V725" s="777"/>
      <c r="W725" s="777"/>
      <c r="X725" s="778"/>
      <c r="Y725" s="779"/>
      <c r="Z725" s="30"/>
      <c r="AA725" s="30"/>
      <c r="AC725" s="655"/>
      <c r="AD725" s="655"/>
      <c r="AE725" s="30"/>
    </row>
    <row r="726" hidden="1">
      <c r="A726" s="757"/>
      <c r="B726" s="30"/>
      <c r="C726" s="757"/>
      <c r="D726" s="30"/>
      <c r="E726" s="30"/>
      <c r="F726" s="30"/>
      <c r="G726" s="30"/>
      <c r="H726" s="30"/>
      <c r="I726" s="774"/>
      <c r="J726" s="30"/>
      <c r="K726" s="775"/>
      <c r="L726" s="776"/>
      <c r="M726" s="776"/>
      <c r="N726" s="30"/>
      <c r="O726" s="30"/>
      <c r="P726" s="777"/>
      <c r="Q726" s="777"/>
      <c r="R726" s="777"/>
      <c r="S726" s="777"/>
      <c r="T726" s="777"/>
      <c r="U726" s="777"/>
      <c r="V726" s="777"/>
      <c r="W726" s="777"/>
      <c r="X726" s="778"/>
      <c r="Y726" s="779"/>
      <c r="Z726" s="30"/>
      <c r="AA726" s="30"/>
      <c r="AC726" s="655"/>
      <c r="AD726" s="655"/>
      <c r="AE726" s="30"/>
    </row>
    <row r="727" hidden="1">
      <c r="A727" s="757"/>
      <c r="B727" s="30"/>
      <c r="C727" s="757"/>
      <c r="D727" s="30"/>
      <c r="E727" s="30"/>
      <c r="F727" s="30"/>
      <c r="G727" s="30"/>
      <c r="H727" s="30"/>
      <c r="I727" s="774"/>
      <c r="J727" s="30"/>
      <c r="K727" s="775"/>
      <c r="L727" s="776"/>
      <c r="M727" s="776"/>
      <c r="N727" s="30"/>
      <c r="O727" s="30"/>
      <c r="P727" s="777"/>
      <c r="Q727" s="777"/>
      <c r="R727" s="777"/>
      <c r="S727" s="777"/>
      <c r="T727" s="777"/>
      <c r="U727" s="777"/>
      <c r="V727" s="777"/>
      <c r="W727" s="777"/>
      <c r="X727" s="778"/>
      <c r="Y727" s="779"/>
      <c r="Z727" s="30"/>
      <c r="AA727" s="30"/>
      <c r="AC727" s="655"/>
      <c r="AD727" s="655"/>
      <c r="AE727" s="30"/>
    </row>
    <row r="728" hidden="1">
      <c r="A728" s="757"/>
      <c r="B728" s="30"/>
      <c r="C728" s="757"/>
      <c r="D728" s="30"/>
      <c r="E728" s="30"/>
      <c r="F728" s="30"/>
      <c r="G728" s="30"/>
      <c r="H728" s="30"/>
      <c r="I728" s="774"/>
      <c r="J728" s="30"/>
      <c r="K728" s="775"/>
      <c r="L728" s="776"/>
      <c r="M728" s="776"/>
      <c r="N728" s="30"/>
      <c r="O728" s="30"/>
      <c r="P728" s="777"/>
      <c r="Q728" s="777"/>
      <c r="R728" s="777"/>
      <c r="S728" s="777"/>
      <c r="T728" s="777"/>
      <c r="U728" s="777"/>
      <c r="V728" s="777"/>
      <c r="W728" s="777"/>
      <c r="X728" s="778"/>
      <c r="Y728" s="779"/>
      <c r="Z728" s="30"/>
      <c r="AA728" s="30"/>
      <c r="AC728" s="655"/>
      <c r="AD728" s="655"/>
      <c r="AE728" s="30"/>
    </row>
    <row r="729" hidden="1">
      <c r="A729" s="757"/>
      <c r="B729" s="30"/>
      <c r="C729" s="757"/>
      <c r="D729" s="30"/>
      <c r="E729" s="30"/>
      <c r="F729" s="30"/>
      <c r="G729" s="30"/>
      <c r="H729" s="30"/>
      <c r="I729" s="774"/>
      <c r="J729" s="30"/>
      <c r="K729" s="775"/>
      <c r="L729" s="776"/>
      <c r="M729" s="776"/>
      <c r="N729" s="30"/>
      <c r="O729" s="30"/>
      <c r="P729" s="777"/>
      <c r="Q729" s="777"/>
      <c r="R729" s="777"/>
      <c r="S729" s="777"/>
      <c r="T729" s="777"/>
      <c r="U729" s="777"/>
      <c r="V729" s="777"/>
      <c r="W729" s="777"/>
      <c r="X729" s="778"/>
      <c r="Y729" s="779"/>
      <c r="Z729" s="30"/>
      <c r="AA729" s="30"/>
      <c r="AC729" s="655"/>
      <c r="AD729" s="655"/>
      <c r="AE729" s="30"/>
    </row>
    <row r="730" hidden="1">
      <c r="A730" s="757"/>
      <c r="B730" s="30"/>
      <c r="C730" s="757"/>
      <c r="D730" s="30"/>
      <c r="E730" s="30"/>
      <c r="F730" s="30"/>
      <c r="G730" s="30"/>
      <c r="H730" s="30"/>
      <c r="I730" s="774"/>
      <c r="J730" s="30"/>
      <c r="K730" s="775"/>
      <c r="L730" s="776"/>
      <c r="M730" s="776"/>
      <c r="N730" s="30"/>
      <c r="O730" s="30"/>
      <c r="P730" s="777"/>
      <c r="Q730" s="777"/>
      <c r="R730" s="777"/>
      <c r="S730" s="777"/>
      <c r="T730" s="777"/>
      <c r="U730" s="777"/>
      <c r="V730" s="777"/>
      <c r="W730" s="777"/>
      <c r="X730" s="778"/>
      <c r="Y730" s="779"/>
      <c r="Z730" s="30"/>
      <c r="AA730" s="30"/>
      <c r="AC730" s="655"/>
      <c r="AD730" s="655"/>
      <c r="AE730" s="30"/>
    </row>
    <row r="731" hidden="1">
      <c r="A731" s="757"/>
      <c r="B731" s="30"/>
      <c r="C731" s="757"/>
      <c r="D731" s="30"/>
      <c r="E731" s="30"/>
      <c r="F731" s="30"/>
      <c r="G731" s="30"/>
      <c r="H731" s="30"/>
      <c r="I731" s="774"/>
      <c r="J731" s="30"/>
      <c r="K731" s="775"/>
      <c r="L731" s="776"/>
      <c r="M731" s="776"/>
      <c r="N731" s="30"/>
      <c r="O731" s="30"/>
      <c r="P731" s="777"/>
      <c r="Q731" s="777"/>
      <c r="R731" s="777"/>
      <c r="S731" s="777"/>
      <c r="T731" s="777"/>
      <c r="U731" s="777"/>
      <c r="V731" s="777"/>
      <c r="W731" s="777"/>
      <c r="X731" s="778"/>
      <c r="Y731" s="779"/>
      <c r="Z731" s="30"/>
      <c r="AA731" s="30"/>
      <c r="AC731" s="655"/>
      <c r="AD731" s="655"/>
      <c r="AE731" s="30"/>
    </row>
    <row r="732" hidden="1">
      <c r="A732" s="757"/>
      <c r="B732" s="30"/>
      <c r="C732" s="757"/>
      <c r="D732" s="30"/>
      <c r="E732" s="30"/>
      <c r="F732" s="30"/>
      <c r="G732" s="30"/>
      <c r="H732" s="30"/>
      <c r="I732" s="774"/>
      <c r="J732" s="30"/>
      <c r="K732" s="775"/>
      <c r="L732" s="776"/>
      <c r="M732" s="776"/>
      <c r="N732" s="30"/>
      <c r="O732" s="30"/>
      <c r="P732" s="777"/>
      <c r="Q732" s="777"/>
      <c r="R732" s="777"/>
      <c r="S732" s="777"/>
      <c r="T732" s="777"/>
      <c r="U732" s="777"/>
      <c r="V732" s="777"/>
      <c r="W732" s="777"/>
      <c r="X732" s="778"/>
      <c r="Y732" s="779"/>
      <c r="Z732" s="30"/>
      <c r="AA732" s="30"/>
      <c r="AC732" s="655"/>
      <c r="AD732" s="655"/>
      <c r="AE732" s="30"/>
    </row>
    <row r="733" hidden="1">
      <c r="A733" s="757"/>
      <c r="B733" s="30"/>
      <c r="C733" s="757"/>
      <c r="D733" s="30"/>
      <c r="E733" s="30"/>
      <c r="F733" s="30"/>
      <c r="G733" s="30"/>
      <c r="H733" s="30"/>
      <c r="I733" s="774"/>
      <c r="J733" s="30"/>
      <c r="K733" s="775"/>
      <c r="L733" s="776"/>
      <c r="M733" s="776"/>
      <c r="N733" s="30"/>
      <c r="O733" s="30"/>
      <c r="P733" s="777"/>
      <c r="Q733" s="777"/>
      <c r="R733" s="777"/>
      <c r="S733" s="777"/>
      <c r="T733" s="777"/>
      <c r="U733" s="777"/>
      <c r="V733" s="777"/>
      <c r="W733" s="777"/>
      <c r="X733" s="778"/>
      <c r="Y733" s="779"/>
      <c r="Z733" s="30"/>
      <c r="AA733" s="30"/>
      <c r="AC733" s="655"/>
      <c r="AD733" s="655"/>
      <c r="AE733" s="30"/>
    </row>
    <row r="734" hidden="1">
      <c r="A734" s="757"/>
      <c r="B734" s="30"/>
      <c r="C734" s="757"/>
      <c r="D734" s="30"/>
      <c r="E734" s="30"/>
      <c r="F734" s="30"/>
      <c r="G734" s="30"/>
      <c r="H734" s="30"/>
      <c r="I734" s="774"/>
      <c r="J734" s="30"/>
      <c r="K734" s="775"/>
      <c r="L734" s="776"/>
      <c r="M734" s="776"/>
      <c r="N734" s="30"/>
      <c r="O734" s="30"/>
      <c r="P734" s="777"/>
      <c r="Q734" s="777"/>
      <c r="R734" s="777"/>
      <c r="S734" s="777"/>
      <c r="T734" s="777"/>
      <c r="U734" s="777"/>
      <c r="V734" s="777"/>
      <c r="W734" s="777"/>
      <c r="X734" s="778"/>
      <c r="Y734" s="779"/>
      <c r="Z734" s="30"/>
      <c r="AA734" s="30"/>
      <c r="AC734" s="655"/>
      <c r="AD734" s="655"/>
      <c r="AE734" s="30"/>
    </row>
    <row r="735" hidden="1">
      <c r="A735" s="757"/>
      <c r="B735" s="30"/>
      <c r="C735" s="757"/>
      <c r="D735" s="30"/>
      <c r="E735" s="30"/>
      <c r="F735" s="30"/>
      <c r="G735" s="30"/>
      <c r="H735" s="30"/>
      <c r="I735" s="774"/>
      <c r="J735" s="30"/>
      <c r="K735" s="775"/>
      <c r="L735" s="776"/>
      <c r="M735" s="776"/>
      <c r="N735" s="30"/>
      <c r="O735" s="30"/>
      <c r="P735" s="777"/>
      <c r="Q735" s="777"/>
      <c r="R735" s="777"/>
      <c r="S735" s="777"/>
      <c r="T735" s="777"/>
      <c r="U735" s="777"/>
      <c r="V735" s="777"/>
      <c r="W735" s="777"/>
      <c r="X735" s="778"/>
      <c r="Y735" s="779"/>
      <c r="Z735" s="30"/>
      <c r="AA735" s="30"/>
      <c r="AC735" s="655"/>
      <c r="AD735" s="655"/>
      <c r="AE735" s="30"/>
    </row>
    <row r="736" hidden="1">
      <c r="A736" s="757"/>
      <c r="B736" s="30"/>
      <c r="C736" s="757"/>
      <c r="D736" s="30"/>
      <c r="E736" s="30"/>
      <c r="F736" s="30"/>
      <c r="G736" s="30"/>
      <c r="H736" s="30"/>
      <c r="I736" s="774"/>
      <c r="J736" s="30"/>
      <c r="K736" s="775"/>
      <c r="L736" s="776"/>
      <c r="M736" s="776"/>
      <c r="N736" s="30"/>
      <c r="O736" s="30"/>
      <c r="P736" s="777"/>
      <c r="Q736" s="777"/>
      <c r="R736" s="777"/>
      <c r="S736" s="777"/>
      <c r="T736" s="777"/>
      <c r="U736" s="777"/>
      <c r="V736" s="777"/>
      <c r="W736" s="777"/>
      <c r="X736" s="778"/>
      <c r="Y736" s="779"/>
      <c r="Z736" s="30"/>
      <c r="AA736" s="30"/>
      <c r="AC736" s="655"/>
      <c r="AD736" s="655"/>
      <c r="AE736" s="30"/>
    </row>
    <row r="737" hidden="1">
      <c r="A737" s="757"/>
      <c r="B737" s="30"/>
      <c r="C737" s="757"/>
      <c r="D737" s="30"/>
      <c r="E737" s="30"/>
      <c r="F737" s="30"/>
      <c r="G737" s="30"/>
      <c r="H737" s="30"/>
      <c r="I737" s="774"/>
      <c r="J737" s="30"/>
      <c r="K737" s="775"/>
      <c r="L737" s="776"/>
      <c r="M737" s="776"/>
      <c r="N737" s="30"/>
      <c r="O737" s="30"/>
      <c r="P737" s="777"/>
      <c r="Q737" s="777"/>
      <c r="R737" s="777"/>
      <c r="S737" s="777"/>
      <c r="T737" s="777"/>
      <c r="U737" s="777"/>
      <c r="V737" s="777"/>
      <c r="W737" s="777"/>
      <c r="X737" s="778"/>
      <c r="Y737" s="779"/>
      <c r="Z737" s="30"/>
      <c r="AA737" s="30"/>
      <c r="AC737" s="655"/>
      <c r="AD737" s="655"/>
      <c r="AE737" s="30"/>
    </row>
    <row r="738" hidden="1">
      <c r="A738" s="757"/>
      <c r="B738" s="30"/>
      <c r="C738" s="757"/>
      <c r="D738" s="30"/>
      <c r="E738" s="30"/>
      <c r="F738" s="30"/>
      <c r="G738" s="30"/>
      <c r="H738" s="30"/>
      <c r="I738" s="774"/>
      <c r="J738" s="30"/>
      <c r="K738" s="775"/>
      <c r="L738" s="776"/>
      <c r="M738" s="776"/>
      <c r="N738" s="30"/>
      <c r="O738" s="30"/>
      <c r="P738" s="777"/>
      <c r="Q738" s="777"/>
      <c r="R738" s="777"/>
      <c r="S738" s="777"/>
      <c r="T738" s="777"/>
      <c r="U738" s="777"/>
      <c r="V738" s="777"/>
      <c r="W738" s="777"/>
      <c r="X738" s="778"/>
      <c r="Y738" s="779"/>
      <c r="Z738" s="30"/>
      <c r="AA738" s="30"/>
      <c r="AC738" s="655"/>
      <c r="AD738" s="655"/>
      <c r="AE738" s="30"/>
    </row>
    <row r="739" hidden="1">
      <c r="A739" s="757"/>
      <c r="B739" s="30"/>
      <c r="C739" s="757"/>
      <c r="D739" s="30"/>
      <c r="E739" s="30"/>
      <c r="F739" s="30"/>
      <c r="G739" s="30"/>
      <c r="H739" s="30"/>
      <c r="I739" s="774"/>
      <c r="J739" s="30"/>
      <c r="K739" s="775"/>
      <c r="L739" s="776"/>
      <c r="M739" s="776"/>
      <c r="N739" s="30"/>
      <c r="O739" s="30"/>
      <c r="P739" s="777"/>
      <c r="Q739" s="777"/>
      <c r="R739" s="777"/>
      <c r="S739" s="777"/>
      <c r="T739" s="777"/>
      <c r="U739" s="777"/>
      <c r="V739" s="777"/>
      <c r="W739" s="777"/>
      <c r="X739" s="778"/>
      <c r="Y739" s="779"/>
      <c r="Z739" s="30"/>
      <c r="AA739" s="30"/>
      <c r="AC739" s="655"/>
      <c r="AD739" s="655"/>
      <c r="AE739" s="30"/>
    </row>
    <row r="740" hidden="1">
      <c r="A740" s="757"/>
      <c r="B740" s="30"/>
      <c r="C740" s="757"/>
      <c r="D740" s="30"/>
      <c r="E740" s="30"/>
      <c r="F740" s="30"/>
      <c r="G740" s="30"/>
      <c r="H740" s="30"/>
      <c r="I740" s="774"/>
      <c r="J740" s="30"/>
      <c r="K740" s="775"/>
      <c r="L740" s="776"/>
      <c r="M740" s="776"/>
      <c r="N740" s="30"/>
      <c r="O740" s="30"/>
      <c r="P740" s="777"/>
      <c r="Q740" s="777"/>
      <c r="R740" s="777"/>
      <c r="S740" s="777"/>
      <c r="T740" s="777"/>
      <c r="U740" s="777"/>
      <c r="V740" s="777"/>
      <c r="W740" s="777"/>
      <c r="X740" s="778"/>
      <c r="Y740" s="779"/>
      <c r="Z740" s="30"/>
      <c r="AA740" s="30"/>
      <c r="AC740" s="655"/>
      <c r="AD740" s="655"/>
      <c r="AE740" s="30"/>
    </row>
    <row r="741" hidden="1">
      <c r="A741" s="757"/>
      <c r="B741" s="30"/>
      <c r="C741" s="757"/>
      <c r="D741" s="30"/>
      <c r="E741" s="30"/>
      <c r="F741" s="30"/>
      <c r="G741" s="30"/>
      <c r="H741" s="30"/>
      <c r="I741" s="774"/>
      <c r="J741" s="30"/>
      <c r="K741" s="775"/>
      <c r="L741" s="776"/>
      <c r="M741" s="776"/>
      <c r="N741" s="30"/>
      <c r="O741" s="30"/>
      <c r="P741" s="777"/>
      <c r="Q741" s="777"/>
      <c r="R741" s="777"/>
      <c r="S741" s="777"/>
      <c r="T741" s="777"/>
      <c r="U741" s="777"/>
      <c r="V741" s="777"/>
      <c r="W741" s="777"/>
      <c r="X741" s="778"/>
      <c r="Y741" s="779"/>
      <c r="Z741" s="30"/>
      <c r="AA741" s="30"/>
      <c r="AC741" s="655"/>
      <c r="AD741" s="655"/>
      <c r="AE741" s="30"/>
    </row>
    <row r="742" hidden="1">
      <c r="A742" s="757"/>
      <c r="B742" s="30"/>
      <c r="C742" s="757"/>
      <c r="D742" s="30"/>
      <c r="E742" s="30"/>
      <c r="F742" s="30"/>
      <c r="G742" s="30"/>
      <c r="H742" s="30"/>
      <c r="I742" s="774"/>
      <c r="J742" s="30"/>
      <c r="K742" s="775"/>
      <c r="L742" s="776"/>
      <c r="M742" s="776"/>
      <c r="N742" s="30"/>
      <c r="O742" s="30"/>
      <c r="P742" s="777"/>
      <c r="Q742" s="777"/>
      <c r="R742" s="777"/>
      <c r="S742" s="777"/>
      <c r="T742" s="777"/>
      <c r="U742" s="777"/>
      <c r="V742" s="777"/>
      <c r="W742" s="777"/>
      <c r="X742" s="778"/>
      <c r="Y742" s="779"/>
      <c r="Z742" s="30"/>
      <c r="AA742" s="30"/>
      <c r="AC742" s="655"/>
      <c r="AD742" s="655"/>
      <c r="AE742" s="30"/>
    </row>
    <row r="743" hidden="1">
      <c r="A743" s="757"/>
      <c r="B743" s="30"/>
      <c r="C743" s="757"/>
      <c r="D743" s="30"/>
      <c r="E743" s="30"/>
      <c r="F743" s="30"/>
      <c r="G743" s="30"/>
      <c r="H743" s="30"/>
      <c r="I743" s="774"/>
      <c r="J743" s="30"/>
      <c r="K743" s="775"/>
      <c r="L743" s="776"/>
      <c r="M743" s="776"/>
      <c r="N743" s="30"/>
      <c r="O743" s="30"/>
      <c r="P743" s="777"/>
      <c r="Q743" s="777"/>
      <c r="R743" s="777"/>
      <c r="S743" s="777"/>
      <c r="T743" s="777"/>
      <c r="U743" s="777"/>
      <c r="V743" s="777"/>
      <c r="W743" s="777"/>
      <c r="X743" s="778"/>
      <c r="Y743" s="779"/>
      <c r="Z743" s="30"/>
      <c r="AA743" s="30"/>
      <c r="AC743" s="655"/>
      <c r="AD743" s="655"/>
      <c r="AE743" s="30"/>
    </row>
    <row r="744" hidden="1">
      <c r="A744" s="757"/>
      <c r="B744" s="30"/>
      <c r="C744" s="757"/>
      <c r="D744" s="30"/>
      <c r="E744" s="30"/>
      <c r="F744" s="30"/>
      <c r="G744" s="30"/>
      <c r="H744" s="30"/>
      <c r="I744" s="774"/>
      <c r="J744" s="30"/>
      <c r="K744" s="775"/>
      <c r="L744" s="776"/>
      <c r="M744" s="776"/>
      <c r="N744" s="30"/>
      <c r="O744" s="30"/>
      <c r="P744" s="777"/>
      <c r="Q744" s="777"/>
      <c r="R744" s="777"/>
      <c r="S744" s="777"/>
      <c r="T744" s="777"/>
      <c r="U744" s="777"/>
      <c r="V744" s="777"/>
      <c r="W744" s="777"/>
      <c r="X744" s="778"/>
      <c r="Y744" s="779"/>
      <c r="Z744" s="30"/>
      <c r="AA744" s="30"/>
      <c r="AC744" s="655"/>
      <c r="AD744" s="655"/>
      <c r="AE744" s="30"/>
    </row>
    <row r="745" hidden="1">
      <c r="A745" s="757"/>
      <c r="B745" s="30"/>
      <c r="C745" s="757"/>
      <c r="D745" s="30"/>
      <c r="E745" s="30"/>
      <c r="F745" s="30"/>
      <c r="G745" s="30"/>
      <c r="H745" s="30"/>
      <c r="I745" s="774"/>
      <c r="J745" s="30"/>
      <c r="K745" s="775"/>
      <c r="L745" s="776"/>
      <c r="M745" s="776"/>
      <c r="N745" s="30"/>
      <c r="O745" s="30"/>
      <c r="P745" s="777"/>
      <c r="Q745" s="777"/>
      <c r="R745" s="777"/>
      <c r="S745" s="777"/>
      <c r="T745" s="777"/>
      <c r="U745" s="777"/>
      <c r="V745" s="777"/>
      <c r="W745" s="777"/>
      <c r="X745" s="778"/>
      <c r="Y745" s="779"/>
      <c r="Z745" s="30"/>
      <c r="AA745" s="30"/>
      <c r="AC745" s="655"/>
      <c r="AD745" s="655"/>
      <c r="AE745" s="30"/>
    </row>
    <row r="746" hidden="1">
      <c r="A746" s="757"/>
      <c r="B746" s="30"/>
      <c r="C746" s="757"/>
      <c r="D746" s="30"/>
      <c r="E746" s="30"/>
      <c r="F746" s="30"/>
      <c r="G746" s="30"/>
      <c r="H746" s="30"/>
      <c r="I746" s="774"/>
      <c r="J746" s="30"/>
      <c r="K746" s="775"/>
      <c r="L746" s="776"/>
      <c r="M746" s="776"/>
      <c r="N746" s="30"/>
      <c r="O746" s="30"/>
      <c r="P746" s="777"/>
      <c r="Q746" s="777"/>
      <c r="R746" s="777"/>
      <c r="S746" s="777"/>
      <c r="T746" s="777"/>
      <c r="U746" s="777"/>
      <c r="V746" s="777"/>
      <c r="W746" s="777"/>
      <c r="X746" s="778"/>
      <c r="Y746" s="779"/>
      <c r="Z746" s="30"/>
      <c r="AA746" s="30"/>
      <c r="AC746" s="655"/>
      <c r="AD746" s="655"/>
      <c r="AE746" s="30"/>
    </row>
    <row r="747" hidden="1">
      <c r="A747" s="757"/>
      <c r="B747" s="30"/>
      <c r="C747" s="757"/>
      <c r="D747" s="30"/>
      <c r="E747" s="30"/>
      <c r="F747" s="30"/>
      <c r="G747" s="30"/>
      <c r="H747" s="30"/>
      <c r="I747" s="774"/>
      <c r="J747" s="30"/>
      <c r="K747" s="775"/>
      <c r="L747" s="776"/>
      <c r="M747" s="776"/>
      <c r="N747" s="30"/>
      <c r="O747" s="30"/>
      <c r="P747" s="777"/>
      <c r="Q747" s="777"/>
      <c r="R747" s="777"/>
      <c r="S747" s="777"/>
      <c r="T747" s="777"/>
      <c r="U747" s="777"/>
      <c r="V747" s="777"/>
      <c r="W747" s="777"/>
      <c r="X747" s="778"/>
      <c r="Y747" s="779"/>
      <c r="Z747" s="30"/>
      <c r="AA747" s="30"/>
      <c r="AC747" s="655"/>
      <c r="AD747" s="655"/>
      <c r="AE747" s="30"/>
    </row>
    <row r="748" hidden="1">
      <c r="A748" s="757"/>
      <c r="B748" s="30"/>
      <c r="C748" s="757"/>
      <c r="D748" s="30"/>
      <c r="E748" s="30"/>
      <c r="F748" s="30"/>
      <c r="G748" s="30"/>
      <c r="H748" s="30"/>
      <c r="I748" s="774"/>
      <c r="J748" s="30"/>
      <c r="K748" s="775"/>
      <c r="L748" s="776"/>
      <c r="M748" s="776"/>
      <c r="N748" s="30"/>
      <c r="O748" s="30"/>
      <c r="P748" s="777"/>
      <c r="Q748" s="777"/>
      <c r="R748" s="777"/>
      <c r="S748" s="777"/>
      <c r="T748" s="777"/>
      <c r="U748" s="777"/>
      <c r="V748" s="777"/>
      <c r="W748" s="777"/>
      <c r="X748" s="778"/>
      <c r="Y748" s="779"/>
      <c r="Z748" s="30"/>
      <c r="AA748" s="30"/>
      <c r="AC748" s="655"/>
      <c r="AD748" s="655"/>
      <c r="AE748" s="30"/>
    </row>
    <row r="749" hidden="1">
      <c r="A749" s="757"/>
      <c r="B749" s="30"/>
      <c r="C749" s="757"/>
      <c r="D749" s="30"/>
      <c r="E749" s="30"/>
      <c r="F749" s="30"/>
      <c r="G749" s="30"/>
      <c r="H749" s="30"/>
      <c r="I749" s="774"/>
      <c r="J749" s="30"/>
      <c r="K749" s="775"/>
      <c r="L749" s="776"/>
      <c r="M749" s="776"/>
      <c r="N749" s="30"/>
      <c r="O749" s="30"/>
      <c r="P749" s="777"/>
      <c r="Q749" s="777"/>
      <c r="R749" s="777"/>
      <c r="S749" s="777"/>
      <c r="T749" s="777"/>
      <c r="U749" s="777"/>
      <c r="V749" s="777"/>
      <c r="W749" s="777"/>
      <c r="X749" s="778"/>
      <c r="Y749" s="779"/>
      <c r="Z749" s="30"/>
      <c r="AA749" s="30"/>
      <c r="AC749" s="655"/>
      <c r="AD749" s="655"/>
      <c r="AE749" s="30"/>
    </row>
    <row r="750" hidden="1">
      <c r="A750" s="757"/>
      <c r="B750" s="30"/>
      <c r="C750" s="757"/>
      <c r="D750" s="30"/>
      <c r="E750" s="30"/>
      <c r="F750" s="30"/>
      <c r="G750" s="30"/>
      <c r="H750" s="30"/>
      <c r="I750" s="774"/>
      <c r="J750" s="30"/>
      <c r="K750" s="775"/>
      <c r="L750" s="776"/>
      <c r="M750" s="776"/>
      <c r="N750" s="30"/>
      <c r="O750" s="30"/>
      <c r="P750" s="777"/>
      <c r="Q750" s="777"/>
      <c r="R750" s="777"/>
      <c r="S750" s="777"/>
      <c r="T750" s="777"/>
      <c r="U750" s="777"/>
      <c r="V750" s="777"/>
      <c r="W750" s="777"/>
      <c r="X750" s="778"/>
      <c r="Y750" s="779"/>
      <c r="Z750" s="30"/>
      <c r="AA750" s="30"/>
      <c r="AC750" s="655"/>
      <c r="AD750" s="655"/>
      <c r="AE750" s="30"/>
    </row>
    <row r="751" hidden="1">
      <c r="A751" s="757"/>
      <c r="B751" s="30"/>
      <c r="C751" s="757"/>
      <c r="D751" s="30"/>
      <c r="E751" s="30"/>
      <c r="F751" s="30"/>
      <c r="G751" s="30"/>
      <c r="H751" s="30"/>
      <c r="I751" s="774"/>
      <c r="J751" s="30"/>
      <c r="K751" s="775"/>
      <c r="L751" s="776"/>
      <c r="M751" s="776"/>
      <c r="N751" s="30"/>
      <c r="O751" s="30"/>
      <c r="P751" s="777"/>
      <c r="Q751" s="777"/>
      <c r="R751" s="777"/>
      <c r="S751" s="777"/>
      <c r="T751" s="777"/>
      <c r="U751" s="777"/>
      <c r="V751" s="777"/>
      <c r="W751" s="777"/>
      <c r="X751" s="778"/>
      <c r="Y751" s="779"/>
      <c r="Z751" s="30"/>
      <c r="AA751" s="30"/>
      <c r="AC751" s="655"/>
      <c r="AD751" s="655"/>
      <c r="AE751" s="30"/>
    </row>
    <row r="752" hidden="1">
      <c r="A752" s="757"/>
      <c r="B752" s="30"/>
      <c r="C752" s="757"/>
      <c r="D752" s="30"/>
      <c r="E752" s="30"/>
      <c r="F752" s="30"/>
      <c r="G752" s="30"/>
      <c r="H752" s="30"/>
      <c r="I752" s="774"/>
      <c r="J752" s="30"/>
      <c r="K752" s="775"/>
      <c r="L752" s="776"/>
      <c r="M752" s="776"/>
      <c r="N752" s="30"/>
      <c r="O752" s="30"/>
      <c r="P752" s="777"/>
      <c r="Q752" s="777"/>
      <c r="R752" s="777"/>
      <c r="S752" s="777"/>
      <c r="T752" s="777"/>
      <c r="U752" s="777"/>
      <c r="V752" s="777"/>
      <c r="W752" s="777"/>
      <c r="X752" s="778"/>
      <c r="Y752" s="779"/>
      <c r="Z752" s="30"/>
      <c r="AA752" s="30"/>
      <c r="AC752" s="655"/>
      <c r="AD752" s="655"/>
      <c r="AE752" s="30"/>
    </row>
    <row r="753" hidden="1">
      <c r="A753" s="757"/>
      <c r="B753" s="30"/>
      <c r="C753" s="757"/>
      <c r="D753" s="30"/>
      <c r="E753" s="30"/>
      <c r="F753" s="30"/>
      <c r="G753" s="30"/>
      <c r="H753" s="30"/>
      <c r="I753" s="774"/>
      <c r="J753" s="30"/>
      <c r="K753" s="775"/>
      <c r="L753" s="776"/>
      <c r="M753" s="776"/>
      <c r="N753" s="30"/>
      <c r="O753" s="30"/>
      <c r="P753" s="777"/>
      <c r="Q753" s="777"/>
      <c r="R753" s="777"/>
      <c r="S753" s="777"/>
      <c r="T753" s="777"/>
      <c r="U753" s="777"/>
      <c r="V753" s="777"/>
      <c r="W753" s="777"/>
      <c r="X753" s="778"/>
      <c r="Y753" s="779"/>
      <c r="Z753" s="30"/>
      <c r="AA753" s="30"/>
      <c r="AC753" s="655"/>
      <c r="AD753" s="655"/>
      <c r="AE753" s="30"/>
    </row>
    <row r="754" hidden="1">
      <c r="A754" s="757"/>
      <c r="B754" s="30"/>
      <c r="C754" s="757"/>
      <c r="D754" s="30"/>
      <c r="E754" s="30"/>
      <c r="F754" s="30"/>
      <c r="G754" s="30"/>
      <c r="H754" s="30"/>
      <c r="I754" s="774"/>
      <c r="J754" s="30"/>
      <c r="K754" s="775"/>
      <c r="L754" s="776"/>
      <c r="M754" s="776"/>
      <c r="N754" s="30"/>
      <c r="O754" s="30"/>
      <c r="P754" s="777"/>
      <c r="Q754" s="777"/>
      <c r="R754" s="777"/>
      <c r="S754" s="777"/>
      <c r="T754" s="777"/>
      <c r="U754" s="777"/>
      <c r="V754" s="777"/>
      <c r="W754" s="777"/>
      <c r="X754" s="778"/>
      <c r="Y754" s="779"/>
      <c r="Z754" s="30"/>
      <c r="AA754" s="30"/>
      <c r="AC754" s="655"/>
      <c r="AD754" s="655"/>
      <c r="AE754" s="30"/>
    </row>
    <row r="755" hidden="1">
      <c r="A755" s="757"/>
      <c r="B755" s="30"/>
      <c r="C755" s="757"/>
      <c r="D755" s="30"/>
      <c r="E755" s="30"/>
      <c r="F755" s="30"/>
      <c r="G755" s="30"/>
      <c r="H755" s="30"/>
      <c r="I755" s="774"/>
      <c r="J755" s="30"/>
      <c r="K755" s="775"/>
      <c r="L755" s="776"/>
      <c r="M755" s="776"/>
      <c r="N755" s="30"/>
      <c r="O755" s="30"/>
      <c r="P755" s="777"/>
      <c r="Q755" s="777"/>
      <c r="R755" s="777"/>
      <c r="S755" s="777"/>
      <c r="T755" s="777"/>
      <c r="U755" s="777"/>
      <c r="V755" s="777"/>
      <c r="W755" s="777"/>
      <c r="X755" s="778"/>
      <c r="Y755" s="779"/>
      <c r="Z755" s="30"/>
      <c r="AA755" s="30"/>
      <c r="AC755" s="655"/>
      <c r="AD755" s="655"/>
      <c r="AE755" s="30"/>
    </row>
    <row r="756" hidden="1">
      <c r="A756" s="757"/>
      <c r="B756" s="30"/>
      <c r="C756" s="757"/>
      <c r="D756" s="30"/>
      <c r="E756" s="30"/>
      <c r="F756" s="30"/>
      <c r="G756" s="30"/>
      <c r="H756" s="30"/>
      <c r="I756" s="774"/>
      <c r="J756" s="30"/>
      <c r="K756" s="775"/>
      <c r="L756" s="776"/>
      <c r="M756" s="776"/>
      <c r="N756" s="30"/>
      <c r="O756" s="30"/>
      <c r="P756" s="777"/>
      <c r="Q756" s="777"/>
      <c r="R756" s="777"/>
      <c r="S756" s="777"/>
      <c r="T756" s="777"/>
      <c r="U756" s="777"/>
      <c r="V756" s="777"/>
      <c r="W756" s="777"/>
      <c r="X756" s="778"/>
      <c r="Y756" s="779"/>
      <c r="Z756" s="30"/>
      <c r="AA756" s="30"/>
      <c r="AC756" s="655"/>
      <c r="AD756" s="655"/>
      <c r="AE756" s="30"/>
    </row>
    <row r="757" hidden="1">
      <c r="A757" s="757"/>
      <c r="B757" s="30"/>
      <c r="C757" s="757"/>
      <c r="D757" s="30"/>
      <c r="E757" s="30"/>
      <c r="F757" s="30"/>
      <c r="G757" s="30"/>
      <c r="H757" s="30"/>
      <c r="I757" s="774"/>
      <c r="J757" s="30"/>
      <c r="K757" s="775"/>
      <c r="L757" s="776"/>
      <c r="M757" s="776"/>
      <c r="N757" s="30"/>
      <c r="O757" s="30"/>
      <c r="P757" s="777"/>
      <c r="Q757" s="777"/>
      <c r="R757" s="777"/>
      <c r="S757" s="777"/>
      <c r="T757" s="777"/>
      <c r="U757" s="777"/>
      <c r="V757" s="777"/>
      <c r="W757" s="777"/>
      <c r="X757" s="778"/>
      <c r="Y757" s="779"/>
      <c r="Z757" s="30"/>
      <c r="AA757" s="30"/>
      <c r="AC757" s="655"/>
      <c r="AD757" s="655"/>
      <c r="AE757" s="30"/>
    </row>
    <row r="758" hidden="1">
      <c r="A758" s="757"/>
      <c r="B758" s="30"/>
      <c r="C758" s="757"/>
      <c r="D758" s="30"/>
      <c r="E758" s="30"/>
      <c r="F758" s="30"/>
      <c r="G758" s="30"/>
      <c r="H758" s="30"/>
      <c r="I758" s="774"/>
      <c r="J758" s="30"/>
      <c r="K758" s="775"/>
      <c r="L758" s="776"/>
      <c r="M758" s="776"/>
      <c r="N758" s="30"/>
      <c r="O758" s="30"/>
      <c r="P758" s="777"/>
      <c r="Q758" s="777"/>
      <c r="R758" s="777"/>
      <c r="S758" s="777"/>
      <c r="T758" s="777"/>
      <c r="U758" s="777"/>
      <c r="V758" s="777"/>
      <c r="W758" s="777"/>
      <c r="X758" s="778"/>
      <c r="Y758" s="779"/>
      <c r="Z758" s="30"/>
      <c r="AA758" s="30"/>
      <c r="AC758" s="655"/>
      <c r="AD758" s="655"/>
      <c r="AE758" s="30"/>
    </row>
    <row r="759" hidden="1">
      <c r="A759" s="757"/>
      <c r="B759" s="30"/>
      <c r="C759" s="757"/>
      <c r="D759" s="30"/>
      <c r="E759" s="30"/>
      <c r="F759" s="30"/>
      <c r="G759" s="30"/>
      <c r="H759" s="30"/>
      <c r="I759" s="774"/>
      <c r="J759" s="30"/>
      <c r="K759" s="775"/>
      <c r="L759" s="776"/>
      <c r="M759" s="776"/>
      <c r="N759" s="30"/>
      <c r="O759" s="30"/>
      <c r="P759" s="777"/>
      <c r="Q759" s="777"/>
      <c r="R759" s="777"/>
      <c r="S759" s="777"/>
      <c r="T759" s="777"/>
      <c r="U759" s="777"/>
      <c r="V759" s="777"/>
      <c r="W759" s="777"/>
      <c r="X759" s="778"/>
      <c r="Y759" s="779"/>
      <c r="Z759" s="30"/>
      <c r="AA759" s="30"/>
      <c r="AC759" s="655"/>
      <c r="AD759" s="655"/>
      <c r="AE759" s="30"/>
    </row>
    <row r="760" hidden="1">
      <c r="A760" s="757"/>
      <c r="B760" s="30"/>
      <c r="C760" s="757"/>
      <c r="D760" s="30"/>
      <c r="E760" s="30"/>
      <c r="F760" s="30"/>
      <c r="G760" s="30"/>
      <c r="H760" s="30"/>
      <c r="I760" s="774"/>
      <c r="J760" s="30"/>
      <c r="K760" s="775"/>
      <c r="L760" s="776"/>
      <c r="M760" s="776"/>
      <c r="N760" s="30"/>
      <c r="O760" s="30"/>
      <c r="P760" s="777"/>
      <c r="Q760" s="777"/>
      <c r="R760" s="777"/>
      <c r="S760" s="777"/>
      <c r="T760" s="777"/>
      <c r="U760" s="777"/>
      <c r="V760" s="777"/>
      <c r="W760" s="777"/>
      <c r="X760" s="778"/>
      <c r="Y760" s="779"/>
      <c r="Z760" s="30"/>
      <c r="AA760" s="30"/>
      <c r="AC760" s="655"/>
      <c r="AD760" s="655"/>
      <c r="AE760" s="30"/>
    </row>
    <row r="761" hidden="1">
      <c r="A761" s="757"/>
      <c r="B761" s="30"/>
      <c r="C761" s="757"/>
      <c r="D761" s="30"/>
      <c r="E761" s="30"/>
      <c r="F761" s="30"/>
      <c r="G761" s="30"/>
      <c r="H761" s="30"/>
      <c r="I761" s="774"/>
      <c r="J761" s="30"/>
      <c r="K761" s="775"/>
      <c r="L761" s="776"/>
      <c r="M761" s="776"/>
      <c r="N761" s="30"/>
      <c r="O761" s="30"/>
      <c r="P761" s="777"/>
      <c r="Q761" s="777"/>
      <c r="R761" s="777"/>
      <c r="S761" s="777"/>
      <c r="T761" s="777"/>
      <c r="U761" s="777"/>
      <c r="V761" s="777"/>
      <c r="W761" s="777"/>
      <c r="X761" s="778"/>
      <c r="Y761" s="779"/>
      <c r="Z761" s="30"/>
      <c r="AA761" s="30"/>
      <c r="AC761" s="655"/>
      <c r="AD761" s="655"/>
      <c r="AE761" s="30"/>
    </row>
    <row r="762" hidden="1">
      <c r="A762" s="757"/>
      <c r="B762" s="30"/>
      <c r="C762" s="757"/>
      <c r="D762" s="30"/>
      <c r="E762" s="30"/>
      <c r="F762" s="30"/>
      <c r="G762" s="30"/>
      <c r="H762" s="30"/>
      <c r="I762" s="774"/>
      <c r="J762" s="30"/>
      <c r="K762" s="775"/>
      <c r="L762" s="776"/>
      <c r="M762" s="776"/>
      <c r="N762" s="30"/>
      <c r="O762" s="30"/>
      <c r="P762" s="777"/>
      <c r="Q762" s="777"/>
      <c r="R762" s="777"/>
      <c r="S762" s="777"/>
      <c r="T762" s="777"/>
      <c r="U762" s="777"/>
      <c r="V762" s="777"/>
      <c r="W762" s="777"/>
      <c r="X762" s="778"/>
      <c r="Y762" s="779"/>
      <c r="Z762" s="30"/>
      <c r="AA762" s="30"/>
      <c r="AC762" s="655"/>
      <c r="AD762" s="655"/>
      <c r="AE762" s="30"/>
    </row>
    <row r="763" hidden="1">
      <c r="A763" s="757"/>
      <c r="B763" s="30"/>
      <c r="C763" s="757"/>
      <c r="D763" s="30"/>
      <c r="E763" s="30"/>
      <c r="F763" s="30"/>
      <c r="G763" s="30"/>
      <c r="H763" s="30"/>
      <c r="I763" s="774"/>
      <c r="J763" s="30"/>
      <c r="K763" s="775"/>
      <c r="L763" s="776"/>
      <c r="M763" s="776"/>
      <c r="N763" s="30"/>
      <c r="O763" s="30"/>
      <c r="P763" s="777"/>
      <c r="Q763" s="777"/>
      <c r="R763" s="777"/>
      <c r="S763" s="777"/>
      <c r="T763" s="777"/>
      <c r="U763" s="777"/>
      <c r="V763" s="777"/>
      <c r="W763" s="777"/>
      <c r="X763" s="778"/>
      <c r="Y763" s="779"/>
      <c r="Z763" s="30"/>
      <c r="AA763" s="30"/>
      <c r="AC763" s="655"/>
      <c r="AD763" s="655"/>
      <c r="AE763" s="30"/>
    </row>
    <row r="764" hidden="1">
      <c r="A764" s="757"/>
      <c r="B764" s="30"/>
      <c r="C764" s="757"/>
      <c r="D764" s="30"/>
      <c r="E764" s="30"/>
      <c r="F764" s="30"/>
      <c r="G764" s="30"/>
      <c r="H764" s="30"/>
      <c r="I764" s="774"/>
      <c r="J764" s="30"/>
      <c r="K764" s="775"/>
      <c r="L764" s="776"/>
      <c r="M764" s="776"/>
      <c r="N764" s="30"/>
      <c r="O764" s="30"/>
      <c r="P764" s="777"/>
      <c r="Q764" s="777"/>
      <c r="R764" s="777"/>
      <c r="S764" s="777"/>
      <c r="T764" s="777"/>
      <c r="U764" s="777"/>
      <c r="V764" s="777"/>
      <c r="W764" s="777"/>
      <c r="X764" s="778"/>
      <c r="Y764" s="779"/>
      <c r="Z764" s="30"/>
      <c r="AA764" s="30"/>
      <c r="AC764" s="655"/>
      <c r="AD764" s="655"/>
      <c r="AE764" s="30"/>
    </row>
    <row r="765" hidden="1">
      <c r="A765" s="757"/>
      <c r="B765" s="30"/>
      <c r="C765" s="757"/>
      <c r="D765" s="30"/>
      <c r="E765" s="30"/>
      <c r="F765" s="30"/>
      <c r="G765" s="30"/>
      <c r="H765" s="30"/>
      <c r="I765" s="774"/>
      <c r="J765" s="30"/>
      <c r="K765" s="775"/>
      <c r="L765" s="776"/>
      <c r="M765" s="776"/>
      <c r="N765" s="30"/>
      <c r="O765" s="30"/>
      <c r="P765" s="777"/>
      <c r="Q765" s="777"/>
      <c r="R765" s="777"/>
      <c r="S765" s="777"/>
      <c r="T765" s="777"/>
      <c r="U765" s="777"/>
      <c r="V765" s="777"/>
      <c r="W765" s="777"/>
      <c r="X765" s="778"/>
      <c r="Y765" s="779"/>
      <c r="Z765" s="30"/>
      <c r="AA765" s="30"/>
      <c r="AC765" s="655"/>
      <c r="AD765" s="655"/>
      <c r="AE765" s="30"/>
    </row>
    <row r="766" hidden="1">
      <c r="A766" s="757"/>
      <c r="B766" s="30"/>
      <c r="C766" s="757"/>
      <c r="D766" s="30"/>
      <c r="E766" s="30"/>
      <c r="F766" s="30"/>
      <c r="G766" s="30"/>
      <c r="H766" s="30"/>
      <c r="I766" s="774"/>
      <c r="J766" s="30"/>
      <c r="K766" s="775"/>
      <c r="L766" s="776"/>
      <c r="M766" s="776"/>
      <c r="N766" s="30"/>
      <c r="O766" s="30"/>
      <c r="P766" s="777"/>
      <c r="Q766" s="777"/>
      <c r="R766" s="777"/>
      <c r="S766" s="777"/>
      <c r="T766" s="777"/>
      <c r="U766" s="777"/>
      <c r="V766" s="777"/>
      <c r="W766" s="777"/>
      <c r="X766" s="778"/>
      <c r="Y766" s="779"/>
      <c r="Z766" s="30"/>
      <c r="AA766" s="30"/>
      <c r="AC766" s="655"/>
      <c r="AD766" s="655"/>
      <c r="AE766" s="30"/>
    </row>
    <row r="767" hidden="1">
      <c r="A767" s="757"/>
      <c r="B767" s="30"/>
      <c r="C767" s="757"/>
      <c r="D767" s="30"/>
      <c r="E767" s="30"/>
      <c r="F767" s="30"/>
      <c r="G767" s="30"/>
      <c r="H767" s="30"/>
      <c r="I767" s="774"/>
      <c r="J767" s="30"/>
      <c r="K767" s="775"/>
      <c r="L767" s="776"/>
      <c r="M767" s="776"/>
      <c r="N767" s="30"/>
      <c r="O767" s="30"/>
      <c r="P767" s="777"/>
      <c r="Q767" s="777"/>
      <c r="R767" s="777"/>
      <c r="S767" s="777"/>
      <c r="T767" s="777"/>
      <c r="U767" s="777"/>
      <c r="V767" s="777"/>
      <c r="W767" s="777"/>
      <c r="X767" s="778"/>
      <c r="Y767" s="779"/>
      <c r="Z767" s="30"/>
      <c r="AA767" s="30"/>
      <c r="AC767" s="655"/>
      <c r="AD767" s="655"/>
      <c r="AE767" s="30"/>
    </row>
    <row r="768" hidden="1">
      <c r="A768" s="757"/>
      <c r="B768" s="30"/>
      <c r="C768" s="757"/>
      <c r="D768" s="30"/>
      <c r="E768" s="30"/>
      <c r="F768" s="30"/>
      <c r="G768" s="30"/>
      <c r="H768" s="30"/>
      <c r="I768" s="774"/>
      <c r="J768" s="30"/>
      <c r="K768" s="775"/>
      <c r="L768" s="776"/>
      <c r="M768" s="776"/>
      <c r="N768" s="30"/>
      <c r="O768" s="30"/>
      <c r="P768" s="777"/>
      <c r="Q768" s="777"/>
      <c r="R768" s="777"/>
      <c r="S768" s="777"/>
      <c r="T768" s="777"/>
      <c r="U768" s="777"/>
      <c r="V768" s="777"/>
      <c r="W768" s="777"/>
      <c r="X768" s="778"/>
      <c r="Y768" s="779"/>
      <c r="Z768" s="30"/>
      <c r="AA768" s="30"/>
      <c r="AC768" s="655"/>
      <c r="AD768" s="655"/>
      <c r="AE768" s="30"/>
    </row>
    <row r="769" hidden="1">
      <c r="A769" s="757"/>
      <c r="B769" s="30"/>
      <c r="C769" s="757"/>
      <c r="D769" s="30"/>
      <c r="E769" s="30"/>
      <c r="F769" s="30"/>
      <c r="G769" s="30"/>
      <c r="H769" s="30"/>
      <c r="I769" s="774"/>
      <c r="J769" s="30"/>
      <c r="K769" s="775"/>
      <c r="L769" s="776"/>
      <c r="M769" s="776"/>
      <c r="N769" s="30"/>
      <c r="O769" s="30"/>
      <c r="P769" s="777"/>
      <c r="Q769" s="777"/>
      <c r="R769" s="777"/>
      <c r="S769" s="777"/>
      <c r="T769" s="777"/>
      <c r="U769" s="777"/>
      <c r="V769" s="777"/>
      <c r="W769" s="777"/>
      <c r="X769" s="778"/>
      <c r="Y769" s="779"/>
      <c r="Z769" s="30"/>
      <c r="AA769" s="30"/>
      <c r="AC769" s="655"/>
      <c r="AD769" s="655"/>
      <c r="AE769" s="30"/>
    </row>
    <row r="770" hidden="1">
      <c r="A770" s="757"/>
      <c r="B770" s="30"/>
      <c r="C770" s="757"/>
      <c r="D770" s="30"/>
      <c r="E770" s="30"/>
      <c r="F770" s="30"/>
      <c r="G770" s="30"/>
      <c r="H770" s="30"/>
      <c r="I770" s="774"/>
      <c r="J770" s="30"/>
      <c r="K770" s="775"/>
      <c r="L770" s="776"/>
      <c r="M770" s="776"/>
      <c r="N770" s="30"/>
      <c r="O770" s="30"/>
      <c r="P770" s="777"/>
      <c r="Q770" s="777"/>
      <c r="R770" s="777"/>
      <c r="S770" s="777"/>
      <c r="T770" s="777"/>
      <c r="U770" s="777"/>
      <c r="V770" s="777"/>
      <c r="W770" s="777"/>
      <c r="X770" s="778"/>
      <c r="Y770" s="779"/>
      <c r="Z770" s="30"/>
      <c r="AA770" s="30"/>
      <c r="AC770" s="655"/>
      <c r="AD770" s="655"/>
      <c r="AE770" s="30"/>
    </row>
    <row r="771" hidden="1">
      <c r="A771" s="757"/>
      <c r="B771" s="30"/>
      <c r="C771" s="757"/>
      <c r="D771" s="30"/>
      <c r="E771" s="30"/>
      <c r="F771" s="30"/>
      <c r="G771" s="30"/>
      <c r="H771" s="30"/>
      <c r="I771" s="774"/>
      <c r="J771" s="30"/>
      <c r="K771" s="775"/>
      <c r="L771" s="776"/>
      <c r="M771" s="776"/>
      <c r="N771" s="30"/>
      <c r="O771" s="30"/>
      <c r="P771" s="777"/>
      <c r="Q771" s="777"/>
      <c r="R771" s="777"/>
      <c r="S771" s="777"/>
      <c r="T771" s="777"/>
      <c r="U771" s="777"/>
      <c r="V771" s="777"/>
      <c r="W771" s="777"/>
      <c r="X771" s="778"/>
      <c r="Y771" s="779"/>
      <c r="Z771" s="30"/>
      <c r="AA771" s="30"/>
      <c r="AC771" s="655"/>
      <c r="AD771" s="655"/>
      <c r="AE771" s="30"/>
    </row>
    <row r="772" hidden="1">
      <c r="A772" s="757"/>
      <c r="B772" s="30"/>
      <c r="C772" s="757"/>
      <c r="D772" s="30"/>
      <c r="E772" s="30"/>
      <c r="F772" s="30"/>
      <c r="G772" s="30"/>
      <c r="H772" s="30"/>
      <c r="I772" s="774"/>
      <c r="J772" s="30"/>
      <c r="K772" s="775"/>
      <c r="L772" s="776"/>
      <c r="M772" s="776"/>
      <c r="N772" s="30"/>
      <c r="O772" s="30"/>
      <c r="P772" s="777"/>
      <c r="Q772" s="777"/>
      <c r="R772" s="777"/>
      <c r="S772" s="777"/>
      <c r="T772" s="777"/>
      <c r="U772" s="777"/>
      <c r="V772" s="777"/>
      <c r="W772" s="777"/>
      <c r="X772" s="778"/>
      <c r="Y772" s="779"/>
      <c r="Z772" s="30"/>
      <c r="AA772" s="30"/>
      <c r="AC772" s="655"/>
      <c r="AD772" s="655"/>
      <c r="AE772" s="30"/>
    </row>
    <row r="773" hidden="1">
      <c r="A773" s="757"/>
      <c r="B773" s="30"/>
      <c r="C773" s="757"/>
      <c r="D773" s="30"/>
      <c r="E773" s="30"/>
      <c r="F773" s="30"/>
      <c r="G773" s="30"/>
      <c r="H773" s="30"/>
      <c r="I773" s="774"/>
      <c r="J773" s="30"/>
      <c r="K773" s="775"/>
      <c r="L773" s="776"/>
      <c r="M773" s="776"/>
      <c r="N773" s="30"/>
      <c r="O773" s="30"/>
      <c r="P773" s="777"/>
      <c r="Q773" s="777"/>
      <c r="R773" s="777"/>
      <c r="S773" s="777"/>
      <c r="T773" s="777"/>
      <c r="U773" s="777"/>
      <c r="V773" s="777"/>
      <c r="W773" s="777"/>
      <c r="X773" s="778"/>
      <c r="Y773" s="779"/>
      <c r="Z773" s="30"/>
      <c r="AA773" s="30"/>
      <c r="AC773" s="655"/>
      <c r="AD773" s="655"/>
      <c r="AE773" s="30"/>
    </row>
    <row r="774" hidden="1">
      <c r="A774" s="757"/>
      <c r="B774" s="30"/>
      <c r="C774" s="757"/>
      <c r="D774" s="30"/>
      <c r="E774" s="30"/>
      <c r="F774" s="30"/>
      <c r="G774" s="30"/>
      <c r="H774" s="30"/>
      <c r="I774" s="774"/>
      <c r="J774" s="30"/>
      <c r="K774" s="775"/>
      <c r="L774" s="776"/>
      <c r="M774" s="776"/>
      <c r="N774" s="30"/>
      <c r="O774" s="30"/>
      <c r="P774" s="777"/>
      <c r="Q774" s="777"/>
      <c r="R774" s="777"/>
      <c r="S774" s="777"/>
      <c r="T774" s="777"/>
      <c r="U774" s="777"/>
      <c r="V774" s="777"/>
      <c r="W774" s="777"/>
      <c r="X774" s="778"/>
      <c r="Y774" s="779"/>
      <c r="Z774" s="30"/>
      <c r="AA774" s="30"/>
      <c r="AC774" s="655"/>
      <c r="AD774" s="655"/>
      <c r="AE774" s="30"/>
    </row>
    <row r="775" hidden="1">
      <c r="A775" s="757"/>
      <c r="B775" s="30"/>
      <c r="C775" s="757"/>
      <c r="D775" s="30"/>
      <c r="E775" s="30"/>
      <c r="F775" s="30"/>
      <c r="G775" s="30"/>
      <c r="H775" s="30"/>
      <c r="I775" s="774"/>
      <c r="J775" s="30"/>
      <c r="K775" s="775"/>
      <c r="L775" s="776"/>
      <c r="M775" s="776"/>
      <c r="N775" s="30"/>
      <c r="O775" s="30"/>
      <c r="P775" s="777"/>
      <c r="Q775" s="777"/>
      <c r="R775" s="777"/>
      <c r="S775" s="777"/>
      <c r="T775" s="777"/>
      <c r="U775" s="777"/>
      <c r="V775" s="777"/>
      <c r="W775" s="777"/>
      <c r="X775" s="778"/>
      <c r="Y775" s="779"/>
      <c r="Z775" s="30"/>
      <c r="AA775" s="30"/>
      <c r="AC775" s="655"/>
      <c r="AD775" s="655"/>
      <c r="AE775" s="30"/>
    </row>
    <row r="776" hidden="1">
      <c r="A776" s="757"/>
      <c r="B776" s="30"/>
      <c r="C776" s="757"/>
      <c r="D776" s="30"/>
      <c r="E776" s="30"/>
      <c r="F776" s="30"/>
      <c r="G776" s="30"/>
      <c r="H776" s="30"/>
      <c r="I776" s="774"/>
      <c r="J776" s="30"/>
      <c r="K776" s="775"/>
      <c r="L776" s="776"/>
      <c r="M776" s="776"/>
      <c r="N776" s="30"/>
      <c r="O776" s="30"/>
      <c r="P776" s="777"/>
      <c r="Q776" s="777"/>
      <c r="R776" s="777"/>
      <c r="S776" s="777"/>
      <c r="T776" s="777"/>
      <c r="U776" s="777"/>
      <c r="V776" s="777"/>
      <c r="W776" s="777"/>
      <c r="X776" s="778"/>
      <c r="Y776" s="779"/>
      <c r="Z776" s="30"/>
      <c r="AA776" s="30"/>
      <c r="AC776" s="655"/>
      <c r="AD776" s="655"/>
      <c r="AE776" s="30"/>
    </row>
    <row r="777" hidden="1">
      <c r="A777" s="757"/>
      <c r="B777" s="30"/>
      <c r="C777" s="757"/>
      <c r="D777" s="30"/>
      <c r="E777" s="30"/>
      <c r="F777" s="30"/>
      <c r="G777" s="30"/>
      <c r="H777" s="30"/>
      <c r="I777" s="774"/>
      <c r="J777" s="30"/>
      <c r="K777" s="775"/>
      <c r="L777" s="776"/>
      <c r="M777" s="776"/>
      <c r="N777" s="30"/>
      <c r="O777" s="30"/>
      <c r="P777" s="777"/>
      <c r="Q777" s="777"/>
      <c r="R777" s="777"/>
      <c r="S777" s="777"/>
      <c r="T777" s="777"/>
      <c r="U777" s="777"/>
      <c r="V777" s="777"/>
      <c r="W777" s="777"/>
      <c r="X777" s="778"/>
      <c r="Y777" s="779"/>
      <c r="Z777" s="30"/>
      <c r="AA777" s="30"/>
      <c r="AC777" s="655"/>
      <c r="AD777" s="655"/>
      <c r="AE777" s="30"/>
    </row>
    <row r="778" hidden="1">
      <c r="A778" s="757"/>
      <c r="B778" s="30"/>
      <c r="C778" s="757"/>
      <c r="D778" s="30"/>
      <c r="E778" s="30"/>
      <c r="F778" s="30"/>
      <c r="G778" s="30"/>
      <c r="H778" s="30"/>
      <c r="I778" s="774"/>
      <c r="J778" s="30"/>
      <c r="K778" s="775"/>
      <c r="L778" s="776"/>
      <c r="M778" s="776"/>
      <c r="N778" s="30"/>
      <c r="O778" s="30"/>
      <c r="P778" s="777"/>
      <c r="Q778" s="777"/>
      <c r="R778" s="777"/>
      <c r="S778" s="777"/>
      <c r="T778" s="777"/>
      <c r="U778" s="777"/>
      <c r="V778" s="777"/>
      <c r="W778" s="777"/>
      <c r="X778" s="778"/>
      <c r="Y778" s="779"/>
      <c r="Z778" s="30"/>
      <c r="AA778" s="30"/>
      <c r="AC778" s="655"/>
      <c r="AD778" s="655"/>
      <c r="AE778" s="30"/>
    </row>
    <row r="779" hidden="1">
      <c r="A779" s="757"/>
      <c r="B779" s="30"/>
      <c r="C779" s="757"/>
      <c r="D779" s="30"/>
      <c r="E779" s="30"/>
      <c r="F779" s="30"/>
      <c r="G779" s="30"/>
      <c r="H779" s="30"/>
      <c r="I779" s="774"/>
      <c r="J779" s="30"/>
      <c r="K779" s="775"/>
      <c r="L779" s="776"/>
      <c r="M779" s="776"/>
      <c r="N779" s="30"/>
      <c r="O779" s="30"/>
      <c r="P779" s="777"/>
      <c r="Q779" s="777"/>
      <c r="R779" s="777"/>
      <c r="S779" s="777"/>
      <c r="T779" s="777"/>
      <c r="U779" s="777"/>
      <c r="V779" s="777"/>
      <c r="W779" s="777"/>
      <c r="X779" s="778"/>
      <c r="Y779" s="779"/>
      <c r="Z779" s="30"/>
      <c r="AA779" s="30"/>
      <c r="AC779" s="655"/>
      <c r="AD779" s="655"/>
      <c r="AE779" s="30"/>
    </row>
    <row r="780" hidden="1">
      <c r="A780" s="757"/>
      <c r="B780" s="30"/>
      <c r="C780" s="757"/>
      <c r="D780" s="30"/>
      <c r="E780" s="30"/>
      <c r="F780" s="30"/>
      <c r="G780" s="30"/>
      <c r="H780" s="30"/>
      <c r="I780" s="774"/>
      <c r="J780" s="30"/>
      <c r="K780" s="775"/>
      <c r="L780" s="776"/>
      <c r="M780" s="776"/>
      <c r="N780" s="30"/>
      <c r="O780" s="30"/>
      <c r="P780" s="777"/>
      <c r="Q780" s="777"/>
      <c r="R780" s="777"/>
      <c r="S780" s="777"/>
      <c r="T780" s="777"/>
      <c r="U780" s="777"/>
      <c r="V780" s="777"/>
      <c r="W780" s="777"/>
      <c r="X780" s="778"/>
      <c r="Y780" s="779"/>
      <c r="Z780" s="30"/>
      <c r="AA780" s="30"/>
      <c r="AC780" s="655"/>
      <c r="AD780" s="655"/>
      <c r="AE780" s="30"/>
    </row>
    <row r="781" hidden="1">
      <c r="A781" s="757"/>
      <c r="B781" s="30"/>
      <c r="C781" s="757"/>
      <c r="D781" s="30"/>
      <c r="E781" s="30"/>
      <c r="F781" s="30"/>
      <c r="G781" s="30"/>
      <c r="H781" s="30"/>
      <c r="I781" s="774"/>
      <c r="J781" s="30"/>
      <c r="K781" s="775"/>
      <c r="L781" s="776"/>
      <c r="M781" s="776"/>
      <c r="N781" s="30"/>
      <c r="O781" s="30"/>
      <c r="P781" s="777"/>
      <c r="Q781" s="777"/>
      <c r="R781" s="777"/>
      <c r="S781" s="777"/>
      <c r="T781" s="777"/>
      <c r="U781" s="777"/>
      <c r="V781" s="777"/>
      <c r="W781" s="777"/>
      <c r="X781" s="778"/>
      <c r="Y781" s="779"/>
      <c r="Z781" s="30"/>
      <c r="AA781" s="30"/>
      <c r="AC781" s="655"/>
      <c r="AD781" s="655"/>
      <c r="AE781" s="30"/>
    </row>
    <row r="782" hidden="1">
      <c r="A782" s="757"/>
      <c r="B782" s="30"/>
      <c r="C782" s="757"/>
      <c r="D782" s="30"/>
      <c r="E782" s="30"/>
      <c r="F782" s="30"/>
      <c r="G782" s="30"/>
      <c r="H782" s="30"/>
      <c r="I782" s="774"/>
      <c r="J782" s="30"/>
      <c r="K782" s="775"/>
      <c r="L782" s="776"/>
      <c r="M782" s="776"/>
      <c r="N782" s="30"/>
      <c r="O782" s="30"/>
      <c r="P782" s="777"/>
      <c r="Q782" s="777"/>
      <c r="R782" s="777"/>
      <c r="S782" s="777"/>
      <c r="T782" s="777"/>
      <c r="U782" s="777"/>
      <c r="V782" s="777"/>
      <c r="W782" s="777"/>
      <c r="X782" s="778"/>
      <c r="Y782" s="779"/>
      <c r="Z782" s="30"/>
      <c r="AA782" s="30"/>
      <c r="AC782" s="655"/>
      <c r="AD782" s="655"/>
      <c r="AE782" s="30"/>
    </row>
    <row r="783" hidden="1">
      <c r="A783" s="757"/>
      <c r="B783" s="30"/>
      <c r="C783" s="757"/>
      <c r="D783" s="30"/>
      <c r="E783" s="30"/>
      <c r="F783" s="30"/>
      <c r="G783" s="30"/>
      <c r="H783" s="30"/>
      <c r="I783" s="774"/>
      <c r="J783" s="30"/>
      <c r="K783" s="775"/>
      <c r="L783" s="776"/>
      <c r="M783" s="776"/>
      <c r="N783" s="30"/>
      <c r="O783" s="30"/>
      <c r="P783" s="777"/>
      <c r="Q783" s="777"/>
      <c r="R783" s="777"/>
      <c r="S783" s="777"/>
      <c r="T783" s="777"/>
      <c r="U783" s="777"/>
      <c r="V783" s="777"/>
      <c r="W783" s="777"/>
      <c r="X783" s="778"/>
      <c r="Y783" s="779"/>
      <c r="Z783" s="30"/>
      <c r="AA783" s="30"/>
      <c r="AC783" s="655"/>
      <c r="AD783" s="655"/>
      <c r="AE783" s="30"/>
    </row>
    <row r="784" hidden="1">
      <c r="A784" s="757"/>
      <c r="B784" s="30"/>
      <c r="C784" s="757"/>
      <c r="D784" s="30"/>
      <c r="E784" s="30"/>
      <c r="F784" s="30"/>
      <c r="G784" s="30"/>
      <c r="H784" s="30"/>
      <c r="I784" s="774"/>
      <c r="J784" s="30"/>
      <c r="K784" s="775"/>
      <c r="L784" s="776"/>
      <c r="M784" s="776"/>
      <c r="N784" s="30"/>
      <c r="O784" s="30"/>
      <c r="P784" s="777"/>
      <c r="Q784" s="777"/>
      <c r="R784" s="777"/>
      <c r="S784" s="777"/>
      <c r="T784" s="777"/>
      <c r="U784" s="777"/>
      <c r="V784" s="777"/>
      <c r="W784" s="777"/>
      <c r="X784" s="778"/>
      <c r="Y784" s="779"/>
      <c r="Z784" s="30"/>
      <c r="AA784" s="30"/>
      <c r="AC784" s="655"/>
      <c r="AD784" s="655"/>
      <c r="AE784" s="30"/>
    </row>
    <row r="785" hidden="1">
      <c r="A785" s="757"/>
      <c r="B785" s="30"/>
      <c r="C785" s="757"/>
      <c r="D785" s="30"/>
      <c r="E785" s="30"/>
      <c r="F785" s="30"/>
      <c r="G785" s="30"/>
      <c r="H785" s="30"/>
      <c r="I785" s="774"/>
      <c r="J785" s="30"/>
      <c r="K785" s="775"/>
      <c r="L785" s="776"/>
      <c r="M785" s="776"/>
      <c r="N785" s="30"/>
      <c r="O785" s="30"/>
      <c r="P785" s="777"/>
      <c r="Q785" s="777"/>
      <c r="R785" s="777"/>
      <c r="S785" s="777"/>
      <c r="T785" s="777"/>
      <c r="U785" s="777"/>
      <c r="V785" s="777"/>
      <c r="W785" s="777"/>
      <c r="X785" s="778"/>
      <c r="Y785" s="779"/>
      <c r="Z785" s="30"/>
      <c r="AA785" s="30"/>
      <c r="AC785" s="655"/>
      <c r="AD785" s="655"/>
      <c r="AE785" s="30"/>
    </row>
    <row r="786" hidden="1">
      <c r="A786" s="757"/>
      <c r="B786" s="30"/>
      <c r="C786" s="757"/>
      <c r="D786" s="30"/>
      <c r="E786" s="30"/>
      <c r="F786" s="30"/>
      <c r="G786" s="30"/>
      <c r="H786" s="30"/>
      <c r="I786" s="774"/>
      <c r="J786" s="30"/>
      <c r="K786" s="775"/>
      <c r="L786" s="776"/>
      <c r="M786" s="776"/>
      <c r="N786" s="30"/>
      <c r="O786" s="30"/>
      <c r="P786" s="777"/>
      <c r="Q786" s="777"/>
      <c r="R786" s="777"/>
      <c r="S786" s="777"/>
      <c r="T786" s="777"/>
      <c r="U786" s="777"/>
      <c r="V786" s="777"/>
      <c r="W786" s="777"/>
      <c r="X786" s="778"/>
      <c r="Y786" s="779"/>
      <c r="Z786" s="30"/>
      <c r="AA786" s="30"/>
      <c r="AC786" s="655"/>
      <c r="AD786" s="655"/>
      <c r="AE786" s="30"/>
    </row>
    <row r="787" hidden="1">
      <c r="A787" s="757"/>
      <c r="B787" s="30"/>
      <c r="C787" s="757"/>
      <c r="D787" s="30"/>
      <c r="E787" s="30"/>
      <c r="F787" s="30"/>
      <c r="G787" s="30"/>
      <c r="H787" s="30"/>
      <c r="I787" s="774"/>
      <c r="J787" s="30"/>
      <c r="K787" s="775"/>
      <c r="L787" s="776"/>
      <c r="M787" s="776"/>
      <c r="N787" s="30"/>
      <c r="O787" s="30"/>
      <c r="P787" s="777"/>
      <c r="Q787" s="777"/>
      <c r="R787" s="777"/>
      <c r="S787" s="777"/>
      <c r="T787" s="777"/>
      <c r="U787" s="777"/>
      <c r="V787" s="777"/>
      <c r="W787" s="777"/>
      <c r="X787" s="778"/>
      <c r="Y787" s="779"/>
      <c r="Z787" s="30"/>
      <c r="AA787" s="30"/>
      <c r="AC787" s="655"/>
      <c r="AD787" s="655"/>
      <c r="AE787" s="30"/>
    </row>
    <row r="788" hidden="1">
      <c r="A788" s="757"/>
      <c r="B788" s="30"/>
      <c r="C788" s="757"/>
      <c r="D788" s="30"/>
      <c r="E788" s="30"/>
      <c r="F788" s="30"/>
      <c r="G788" s="30"/>
      <c r="H788" s="30"/>
      <c r="I788" s="774"/>
      <c r="J788" s="30"/>
      <c r="K788" s="775"/>
      <c r="L788" s="776"/>
      <c r="M788" s="776"/>
      <c r="N788" s="30"/>
      <c r="O788" s="30"/>
      <c r="P788" s="777"/>
      <c r="Q788" s="777"/>
      <c r="R788" s="777"/>
      <c r="S788" s="777"/>
      <c r="T788" s="777"/>
      <c r="U788" s="777"/>
      <c r="V788" s="777"/>
      <c r="W788" s="777"/>
      <c r="X788" s="778"/>
      <c r="Y788" s="779"/>
      <c r="Z788" s="30"/>
      <c r="AA788" s="30"/>
      <c r="AC788" s="655"/>
      <c r="AD788" s="655"/>
      <c r="AE788" s="30"/>
    </row>
    <row r="789" hidden="1">
      <c r="A789" s="757"/>
      <c r="B789" s="30"/>
      <c r="C789" s="757"/>
      <c r="D789" s="30"/>
      <c r="E789" s="30"/>
      <c r="F789" s="30"/>
      <c r="G789" s="30"/>
      <c r="H789" s="30"/>
      <c r="I789" s="774"/>
      <c r="J789" s="30"/>
      <c r="K789" s="775"/>
      <c r="L789" s="776"/>
      <c r="M789" s="776"/>
      <c r="N789" s="30"/>
      <c r="O789" s="30"/>
      <c r="P789" s="777"/>
      <c r="Q789" s="777"/>
      <c r="R789" s="777"/>
      <c r="S789" s="777"/>
      <c r="T789" s="777"/>
      <c r="U789" s="777"/>
      <c r="V789" s="777"/>
      <c r="W789" s="777"/>
      <c r="X789" s="778"/>
      <c r="Y789" s="779"/>
      <c r="Z789" s="30"/>
      <c r="AA789" s="30"/>
      <c r="AC789" s="655"/>
      <c r="AD789" s="655"/>
      <c r="AE789" s="30"/>
    </row>
    <row r="790" hidden="1">
      <c r="A790" s="757"/>
      <c r="B790" s="30"/>
      <c r="C790" s="757"/>
      <c r="D790" s="30"/>
      <c r="E790" s="30"/>
      <c r="F790" s="30"/>
      <c r="G790" s="30"/>
      <c r="H790" s="30"/>
      <c r="I790" s="774"/>
      <c r="J790" s="30"/>
      <c r="K790" s="775"/>
      <c r="L790" s="776"/>
      <c r="M790" s="776"/>
      <c r="N790" s="30"/>
      <c r="O790" s="30"/>
      <c r="P790" s="777"/>
      <c r="Q790" s="777"/>
      <c r="R790" s="777"/>
      <c r="S790" s="777"/>
      <c r="T790" s="777"/>
      <c r="U790" s="777"/>
      <c r="V790" s="777"/>
      <c r="W790" s="777"/>
      <c r="X790" s="778"/>
      <c r="Y790" s="779"/>
      <c r="Z790" s="30"/>
      <c r="AA790" s="30"/>
      <c r="AC790" s="655"/>
      <c r="AD790" s="655"/>
      <c r="AE790" s="30"/>
    </row>
    <row r="791" hidden="1">
      <c r="A791" s="757"/>
      <c r="B791" s="30"/>
      <c r="C791" s="757"/>
      <c r="D791" s="30"/>
      <c r="E791" s="30"/>
      <c r="F791" s="30"/>
      <c r="G791" s="30"/>
      <c r="H791" s="30"/>
      <c r="I791" s="774"/>
      <c r="J791" s="30"/>
      <c r="K791" s="775"/>
      <c r="L791" s="776"/>
      <c r="M791" s="776"/>
      <c r="N791" s="30"/>
      <c r="O791" s="30"/>
      <c r="P791" s="777"/>
      <c r="Q791" s="777"/>
      <c r="R791" s="777"/>
      <c r="S791" s="777"/>
      <c r="T791" s="777"/>
      <c r="U791" s="777"/>
      <c r="V791" s="777"/>
      <c r="W791" s="777"/>
      <c r="X791" s="778"/>
      <c r="Y791" s="779"/>
      <c r="Z791" s="30"/>
      <c r="AA791" s="30"/>
      <c r="AC791" s="655"/>
      <c r="AD791" s="655"/>
      <c r="AE791" s="30"/>
    </row>
    <row r="792" hidden="1">
      <c r="A792" s="757"/>
      <c r="B792" s="30"/>
      <c r="C792" s="757"/>
      <c r="D792" s="30"/>
      <c r="E792" s="30"/>
      <c r="F792" s="30"/>
      <c r="G792" s="30"/>
      <c r="H792" s="30"/>
      <c r="I792" s="774"/>
      <c r="J792" s="30"/>
      <c r="K792" s="775"/>
      <c r="L792" s="776"/>
      <c r="M792" s="776"/>
      <c r="N792" s="30"/>
      <c r="O792" s="30"/>
      <c r="P792" s="777"/>
      <c r="Q792" s="777"/>
      <c r="R792" s="777"/>
      <c r="S792" s="777"/>
      <c r="T792" s="777"/>
      <c r="U792" s="777"/>
      <c r="V792" s="777"/>
      <c r="W792" s="777"/>
      <c r="X792" s="778"/>
      <c r="Y792" s="779"/>
      <c r="Z792" s="30"/>
      <c r="AA792" s="30"/>
      <c r="AC792" s="655"/>
      <c r="AD792" s="655"/>
      <c r="AE792" s="30"/>
    </row>
    <row r="793" hidden="1">
      <c r="A793" s="757"/>
      <c r="B793" s="30"/>
      <c r="C793" s="757"/>
      <c r="D793" s="30"/>
      <c r="E793" s="30"/>
      <c r="F793" s="30"/>
      <c r="G793" s="30"/>
      <c r="H793" s="30"/>
      <c r="I793" s="774"/>
      <c r="J793" s="30"/>
      <c r="K793" s="775"/>
      <c r="L793" s="776"/>
      <c r="M793" s="776"/>
      <c r="N793" s="30"/>
      <c r="O793" s="30"/>
      <c r="P793" s="777"/>
      <c r="Q793" s="777"/>
      <c r="R793" s="777"/>
      <c r="S793" s="777"/>
      <c r="T793" s="777"/>
      <c r="U793" s="777"/>
      <c r="V793" s="777"/>
      <c r="W793" s="777"/>
      <c r="X793" s="778"/>
      <c r="Y793" s="779"/>
      <c r="Z793" s="30"/>
      <c r="AA793" s="30"/>
      <c r="AC793" s="655"/>
      <c r="AD793" s="655"/>
      <c r="AE793" s="30"/>
    </row>
    <row r="794" hidden="1">
      <c r="A794" s="757"/>
      <c r="B794" s="30"/>
      <c r="C794" s="757"/>
      <c r="D794" s="30"/>
      <c r="E794" s="30"/>
      <c r="F794" s="30"/>
      <c r="G794" s="30"/>
      <c r="H794" s="30"/>
      <c r="I794" s="774"/>
      <c r="J794" s="30"/>
      <c r="K794" s="775"/>
      <c r="L794" s="776"/>
      <c r="M794" s="776"/>
      <c r="N794" s="30"/>
      <c r="O794" s="30"/>
      <c r="P794" s="777"/>
      <c r="Q794" s="777"/>
      <c r="R794" s="777"/>
      <c r="S794" s="777"/>
      <c r="T794" s="777"/>
      <c r="U794" s="777"/>
      <c r="V794" s="777"/>
      <c r="W794" s="777"/>
      <c r="X794" s="778"/>
      <c r="Y794" s="779"/>
      <c r="Z794" s="30"/>
      <c r="AA794" s="30"/>
      <c r="AC794" s="655"/>
      <c r="AD794" s="655"/>
      <c r="AE794" s="30"/>
    </row>
    <row r="795" hidden="1">
      <c r="A795" s="757"/>
      <c r="B795" s="30"/>
      <c r="C795" s="757"/>
      <c r="D795" s="30"/>
      <c r="E795" s="30"/>
      <c r="F795" s="30"/>
      <c r="G795" s="30"/>
      <c r="H795" s="30"/>
      <c r="I795" s="774"/>
      <c r="J795" s="30"/>
      <c r="K795" s="775"/>
      <c r="L795" s="776"/>
      <c r="M795" s="776"/>
      <c r="N795" s="30"/>
      <c r="O795" s="30"/>
      <c r="P795" s="777"/>
      <c r="Q795" s="777"/>
      <c r="R795" s="777"/>
      <c r="S795" s="777"/>
      <c r="T795" s="777"/>
      <c r="U795" s="777"/>
      <c r="V795" s="777"/>
      <c r="W795" s="777"/>
      <c r="X795" s="778"/>
      <c r="Y795" s="779"/>
      <c r="Z795" s="30"/>
      <c r="AA795" s="30"/>
      <c r="AC795" s="655"/>
      <c r="AD795" s="655"/>
      <c r="AE795" s="30"/>
    </row>
    <row r="796" hidden="1">
      <c r="A796" s="757"/>
      <c r="B796" s="30"/>
      <c r="C796" s="757"/>
      <c r="D796" s="30"/>
      <c r="E796" s="30"/>
      <c r="F796" s="30"/>
      <c r="G796" s="30"/>
      <c r="H796" s="30"/>
      <c r="I796" s="774"/>
      <c r="J796" s="30"/>
      <c r="K796" s="775"/>
      <c r="L796" s="776"/>
      <c r="M796" s="776"/>
      <c r="N796" s="30"/>
      <c r="O796" s="30"/>
      <c r="P796" s="777"/>
      <c r="Q796" s="777"/>
      <c r="R796" s="777"/>
      <c r="S796" s="777"/>
      <c r="T796" s="777"/>
      <c r="U796" s="777"/>
      <c r="V796" s="777"/>
      <c r="W796" s="777"/>
      <c r="X796" s="778"/>
      <c r="Y796" s="779"/>
      <c r="Z796" s="30"/>
      <c r="AA796" s="30"/>
      <c r="AC796" s="655"/>
      <c r="AD796" s="655"/>
      <c r="AE796" s="30"/>
    </row>
    <row r="797" hidden="1">
      <c r="A797" s="757"/>
      <c r="B797" s="30"/>
      <c r="C797" s="757"/>
      <c r="D797" s="30"/>
      <c r="E797" s="30"/>
      <c r="F797" s="30"/>
      <c r="G797" s="30"/>
      <c r="H797" s="30"/>
      <c r="I797" s="774"/>
      <c r="J797" s="30"/>
      <c r="K797" s="775"/>
      <c r="L797" s="776"/>
      <c r="M797" s="776"/>
      <c r="N797" s="30"/>
      <c r="O797" s="30"/>
      <c r="P797" s="777"/>
      <c r="Q797" s="777"/>
      <c r="R797" s="777"/>
      <c r="S797" s="777"/>
      <c r="T797" s="777"/>
      <c r="U797" s="777"/>
      <c r="V797" s="777"/>
      <c r="W797" s="777"/>
      <c r="X797" s="778"/>
      <c r="Y797" s="779"/>
      <c r="Z797" s="30"/>
      <c r="AA797" s="30"/>
      <c r="AC797" s="655"/>
      <c r="AD797" s="655"/>
      <c r="AE797" s="30"/>
    </row>
    <row r="798" hidden="1">
      <c r="A798" s="757"/>
      <c r="B798" s="30"/>
      <c r="C798" s="757"/>
      <c r="D798" s="30"/>
      <c r="E798" s="30"/>
      <c r="F798" s="30"/>
      <c r="G798" s="30"/>
      <c r="H798" s="30"/>
      <c r="I798" s="774"/>
      <c r="J798" s="30"/>
      <c r="K798" s="775"/>
      <c r="L798" s="776"/>
      <c r="M798" s="776"/>
      <c r="N798" s="30"/>
      <c r="O798" s="30"/>
      <c r="P798" s="777"/>
      <c r="Q798" s="777"/>
      <c r="R798" s="777"/>
      <c r="S798" s="777"/>
      <c r="T798" s="777"/>
      <c r="U798" s="777"/>
      <c r="V798" s="777"/>
      <c r="W798" s="777"/>
      <c r="X798" s="778"/>
      <c r="Y798" s="779"/>
      <c r="Z798" s="30"/>
      <c r="AA798" s="30"/>
      <c r="AC798" s="655"/>
      <c r="AD798" s="655"/>
      <c r="AE798" s="30"/>
    </row>
    <row r="799" hidden="1">
      <c r="A799" s="757"/>
      <c r="B799" s="30"/>
      <c r="C799" s="757"/>
      <c r="D799" s="30"/>
      <c r="E799" s="30"/>
      <c r="F799" s="30"/>
      <c r="G799" s="30"/>
      <c r="H799" s="30"/>
      <c r="I799" s="774"/>
      <c r="J799" s="30"/>
      <c r="K799" s="775"/>
      <c r="L799" s="776"/>
      <c r="M799" s="776"/>
      <c r="N799" s="30"/>
      <c r="O799" s="30"/>
      <c r="P799" s="777"/>
      <c r="Q799" s="777"/>
      <c r="R799" s="777"/>
      <c r="S799" s="777"/>
      <c r="T799" s="777"/>
      <c r="U799" s="777"/>
      <c r="V799" s="777"/>
      <c r="W799" s="777"/>
      <c r="X799" s="778"/>
      <c r="Y799" s="779"/>
      <c r="Z799" s="30"/>
      <c r="AA799" s="30"/>
      <c r="AC799" s="655"/>
      <c r="AD799" s="655"/>
      <c r="AE799" s="30"/>
    </row>
    <row r="800" hidden="1">
      <c r="A800" s="757"/>
      <c r="B800" s="30"/>
      <c r="C800" s="757"/>
      <c r="D800" s="30"/>
      <c r="E800" s="30"/>
      <c r="F800" s="30"/>
      <c r="G800" s="30"/>
      <c r="H800" s="30"/>
      <c r="I800" s="774"/>
      <c r="J800" s="30"/>
      <c r="K800" s="775"/>
      <c r="L800" s="776"/>
      <c r="M800" s="776"/>
      <c r="N800" s="30"/>
      <c r="O800" s="30"/>
      <c r="P800" s="777"/>
      <c r="Q800" s="777"/>
      <c r="R800" s="777"/>
      <c r="S800" s="777"/>
      <c r="T800" s="777"/>
      <c r="U800" s="777"/>
      <c r="V800" s="777"/>
      <c r="W800" s="777"/>
      <c r="X800" s="778"/>
      <c r="Y800" s="779"/>
      <c r="Z800" s="30"/>
      <c r="AA800" s="30"/>
      <c r="AC800" s="655"/>
      <c r="AD800" s="655"/>
      <c r="AE800" s="30"/>
    </row>
    <row r="801" hidden="1">
      <c r="A801" s="757"/>
      <c r="B801" s="30"/>
      <c r="C801" s="757"/>
      <c r="D801" s="30"/>
      <c r="E801" s="30"/>
      <c r="F801" s="30"/>
      <c r="G801" s="30"/>
      <c r="H801" s="30"/>
      <c r="I801" s="774"/>
      <c r="J801" s="30"/>
      <c r="K801" s="775"/>
      <c r="L801" s="776"/>
      <c r="M801" s="776"/>
      <c r="N801" s="30"/>
      <c r="O801" s="30"/>
      <c r="P801" s="777"/>
      <c r="Q801" s="777"/>
      <c r="R801" s="777"/>
      <c r="S801" s="777"/>
      <c r="T801" s="777"/>
      <c r="U801" s="777"/>
      <c r="V801" s="777"/>
      <c r="W801" s="777"/>
      <c r="X801" s="778"/>
      <c r="Y801" s="779"/>
      <c r="Z801" s="30"/>
      <c r="AA801" s="30"/>
      <c r="AC801" s="655"/>
      <c r="AD801" s="655"/>
      <c r="AE801" s="30"/>
    </row>
    <row r="802" hidden="1">
      <c r="A802" s="757"/>
      <c r="B802" s="30"/>
      <c r="C802" s="757"/>
      <c r="D802" s="30"/>
      <c r="E802" s="30"/>
      <c r="F802" s="30"/>
      <c r="G802" s="30"/>
      <c r="H802" s="30"/>
      <c r="I802" s="774"/>
      <c r="J802" s="30"/>
      <c r="K802" s="775"/>
      <c r="L802" s="776"/>
      <c r="M802" s="776"/>
      <c r="N802" s="30"/>
      <c r="O802" s="30"/>
      <c r="P802" s="777"/>
      <c r="Q802" s="777"/>
      <c r="R802" s="777"/>
      <c r="S802" s="777"/>
      <c r="T802" s="777"/>
      <c r="U802" s="777"/>
      <c r="V802" s="777"/>
      <c r="W802" s="777"/>
      <c r="X802" s="778"/>
      <c r="Y802" s="779"/>
      <c r="Z802" s="30"/>
      <c r="AA802" s="30"/>
      <c r="AC802" s="655"/>
      <c r="AD802" s="655"/>
      <c r="AE802" s="30"/>
    </row>
    <row r="803" hidden="1">
      <c r="A803" s="757"/>
      <c r="B803" s="30"/>
      <c r="C803" s="757"/>
      <c r="D803" s="30"/>
      <c r="E803" s="30"/>
      <c r="F803" s="30"/>
      <c r="G803" s="30"/>
      <c r="H803" s="30"/>
      <c r="I803" s="774"/>
      <c r="J803" s="30"/>
      <c r="K803" s="775"/>
      <c r="L803" s="776"/>
      <c r="M803" s="776"/>
      <c r="N803" s="30"/>
      <c r="O803" s="30"/>
      <c r="P803" s="777"/>
      <c r="Q803" s="777"/>
      <c r="R803" s="777"/>
      <c r="S803" s="777"/>
      <c r="T803" s="777"/>
      <c r="U803" s="777"/>
      <c r="V803" s="777"/>
      <c r="W803" s="777"/>
      <c r="X803" s="778"/>
      <c r="Y803" s="779"/>
      <c r="Z803" s="30"/>
      <c r="AA803" s="30"/>
      <c r="AC803" s="655"/>
      <c r="AD803" s="655"/>
      <c r="AE803" s="30"/>
    </row>
    <row r="804" hidden="1">
      <c r="A804" s="757"/>
      <c r="B804" s="30"/>
      <c r="C804" s="757"/>
      <c r="D804" s="30"/>
      <c r="E804" s="30"/>
      <c r="F804" s="30"/>
      <c r="G804" s="30"/>
      <c r="H804" s="30"/>
      <c r="I804" s="774"/>
      <c r="J804" s="30"/>
      <c r="K804" s="775"/>
      <c r="L804" s="776"/>
      <c r="M804" s="776"/>
      <c r="N804" s="30"/>
      <c r="O804" s="30"/>
      <c r="P804" s="777"/>
      <c r="Q804" s="777"/>
      <c r="R804" s="777"/>
      <c r="S804" s="777"/>
      <c r="T804" s="777"/>
      <c r="U804" s="777"/>
      <c r="V804" s="777"/>
      <c r="W804" s="777"/>
      <c r="X804" s="778"/>
      <c r="Y804" s="779"/>
      <c r="Z804" s="30"/>
      <c r="AA804" s="30"/>
      <c r="AC804" s="655"/>
      <c r="AD804" s="655"/>
      <c r="AE804" s="30"/>
    </row>
    <row r="805" hidden="1">
      <c r="A805" s="757"/>
      <c r="B805" s="30"/>
      <c r="C805" s="757"/>
      <c r="D805" s="30"/>
      <c r="E805" s="30"/>
      <c r="F805" s="30"/>
      <c r="G805" s="30"/>
      <c r="H805" s="30"/>
      <c r="I805" s="774"/>
      <c r="J805" s="30"/>
      <c r="K805" s="775"/>
      <c r="L805" s="776"/>
      <c r="M805" s="776"/>
      <c r="N805" s="30"/>
      <c r="O805" s="30"/>
      <c r="P805" s="777"/>
      <c r="Q805" s="777"/>
      <c r="R805" s="777"/>
      <c r="S805" s="777"/>
      <c r="T805" s="777"/>
      <c r="U805" s="777"/>
      <c r="V805" s="777"/>
      <c r="W805" s="777"/>
      <c r="X805" s="778"/>
      <c r="Y805" s="779"/>
      <c r="Z805" s="30"/>
      <c r="AA805" s="30"/>
      <c r="AC805" s="655"/>
      <c r="AD805" s="655"/>
      <c r="AE805" s="30"/>
    </row>
    <row r="806" hidden="1">
      <c r="A806" s="757"/>
      <c r="B806" s="30"/>
      <c r="C806" s="757"/>
      <c r="D806" s="30"/>
      <c r="E806" s="30"/>
      <c r="F806" s="30"/>
      <c r="G806" s="30"/>
      <c r="H806" s="30"/>
      <c r="I806" s="774"/>
      <c r="J806" s="30"/>
      <c r="K806" s="775"/>
      <c r="L806" s="776"/>
      <c r="M806" s="776"/>
      <c r="N806" s="30"/>
      <c r="O806" s="30"/>
      <c r="P806" s="777"/>
      <c r="Q806" s="777"/>
      <c r="R806" s="777"/>
      <c r="S806" s="777"/>
      <c r="T806" s="777"/>
      <c r="U806" s="777"/>
      <c r="V806" s="777"/>
      <c r="W806" s="777"/>
      <c r="X806" s="778"/>
      <c r="Y806" s="779"/>
      <c r="Z806" s="30"/>
      <c r="AA806" s="30"/>
      <c r="AC806" s="655"/>
      <c r="AD806" s="655"/>
      <c r="AE806" s="30"/>
    </row>
    <row r="807" hidden="1">
      <c r="A807" s="757"/>
      <c r="B807" s="30"/>
      <c r="C807" s="757"/>
      <c r="D807" s="30"/>
      <c r="E807" s="30"/>
      <c r="F807" s="30"/>
      <c r="G807" s="30"/>
      <c r="H807" s="30"/>
      <c r="I807" s="774"/>
      <c r="J807" s="30"/>
      <c r="K807" s="775"/>
      <c r="L807" s="776"/>
      <c r="M807" s="776"/>
      <c r="N807" s="30"/>
      <c r="O807" s="30"/>
      <c r="P807" s="777"/>
      <c r="Q807" s="777"/>
      <c r="R807" s="777"/>
      <c r="S807" s="777"/>
      <c r="T807" s="777"/>
      <c r="U807" s="777"/>
      <c r="V807" s="777"/>
      <c r="W807" s="777"/>
      <c r="X807" s="778"/>
      <c r="Y807" s="779"/>
      <c r="Z807" s="30"/>
      <c r="AA807" s="30"/>
      <c r="AC807" s="655"/>
      <c r="AD807" s="655"/>
      <c r="AE807" s="30"/>
    </row>
    <row r="808" hidden="1">
      <c r="A808" s="757"/>
      <c r="B808" s="30"/>
      <c r="C808" s="757"/>
      <c r="D808" s="30"/>
      <c r="E808" s="30"/>
      <c r="F808" s="30"/>
      <c r="G808" s="30"/>
      <c r="H808" s="30"/>
      <c r="I808" s="774"/>
      <c r="J808" s="30"/>
      <c r="K808" s="775"/>
      <c r="L808" s="776"/>
      <c r="M808" s="776"/>
      <c r="N808" s="30"/>
      <c r="O808" s="30"/>
      <c r="P808" s="777"/>
      <c r="Q808" s="777"/>
      <c r="R808" s="777"/>
      <c r="S808" s="777"/>
      <c r="T808" s="777"/>
      <c r="U808" s="777"/>
      <c r="V808" s="777"/>
      <c r="W808" s="777"/>
      <c r="X808" s="778"/>
      <c r="Y808" s="779"/>
      <c r="Z808" s="30"/>
      <c r="AA808" s="30"/>
      <c r="AC808" s="655"/>
      <c r="AD808" s="655"/>
      <c r="AE808" s="30"/>
    </row>
    <row r="809" hidden="1">
      <c r="A809" s="757"/>
      <c r="B809" s="30"/>
      <c r="C809" s="757"/>
      <c r="D809" s="30"/>
      <c r="E809" s="30"/>
      <c r="F809" s="30"/>
      <c r="G809" s="30"/>
      <c r="H809" s="30"/>
      <c r="I809" s="774"/>
      <c r="J809" s="30"/>
      <c r="K809" s="775"/>
      <c r="L809" s="776"/>
      <c r="M809" s="776"/>
      <c r="N809" s="30"/>
      <c r="O809" s="30"/>
      <c r="P809" s="777"/>
      <c r="Q809" s="777"/>
      <c r="R809" s="777"/>
      <c r="S809" s="777"/>
      <c r="T809" s="777"/>
      <c r="U809" s="777"/>
      <c r="V809" s="777"/>
      <c r="W809" s="777"/>
      <c r="X809" s="778"/>
      <c r="Y809" s="779"/>
      <c r="Z809" s="30"/>
      <c r="AA809" s="30"/>
      <c r="AC809" s="655"/>
      <c r="AD809" s="655"/>
      <c r="AE809" s="30"/>
    </row>
    <row r="810" hidden="1">
      <c r="A810" s="757"/>
      <c r="B810" s="30"/>
      <c r="C810" s="757"/>
      <c r="D810" s="30"/>
      <c r="E810" s="30"/>
      <c r="F810" s="30"/>
      <c r="G810" s="30"/>
      <c r="H810" s="30"/>
      <c r="I810" s="774"/>
      <c r="J810" s="30"/>
      <c r="K810" s="775"/>
      <c r="L810" s="776"/>
      <c r="M810" s="776"/>
      <c r="N810" s="30"/>
      <c r="O810" s="30"/>
      <c r="P810" s="777"/>
      <c r="Q810" s="777"/>
      <c r="R810" s="777"/>
      <c r="S810" s="777"/>
      <c r="T810" s="777"/>
      <c r="U810" s="777"/>
      <c r="V810" s="777"/>
      <c r="W810" s="777"/>
      <c r="X810" s="778"/>
      <c r="Y810" s="779"/>
      <c r="Z810" s="30"/>
      <c r="AA810" s="30"/>
      <c r="AC810" s="655"/>
      <c r="AD810" s="655"/>
      <c r="AE810" s="30"/>
    </row>
    <row r="811" hidden="1">
      <c r="A811" s="757"/>
      <c r="B811" s="30"/>
      <c r="C811" s="757"/>
      <c r="D811" s="30"/>
      <c r="E811" s="30"/>
      <c r="F811" s="30"/>
      <c r="G811" s="30"/>
      <c r="H811" s="30"/>
      <c r="I811" s="774"/>
      <c r="J811" s="30"/>
      <c r="K811" s="775"/>
      <c r="L811" s="776"/>
      <c r="M811" s="776"/>
      <c r="N811" s="30"/>
      <c r="O811" s="30"/>
      <c r="P811" s="777"/>
      <c r="Q811" s="777"/>
      <c r="R811" s="777"/>
      <c r="S811" s="777"/>
      <c r="T811" s="777"/>
      <c r="U811" s="777"/>
      <c r="V811" s="777"/>
      <c r="W811" s="777"/>
      <c r="X811" s="778"/>
      <c r="Y811" s="779"/>
      <c r="Z811" s="30"/>
      <c r="AA811" s="30"/>
      <c r="AC811" s="655"/>
      <c r="AD811" s="655"/>
      <c r="AE811" s="30"/>
    </row>
    <row r="812" hidden="1">
      <c r="A812" s="757"/>
      <c r="B812" s="30"/>
      <c r="C812" s="757"/>
      <c r="D812" s="30"/>
      <c r="E812" s="30"/>
      <c r="F812" s="30"/>
      <c r="G812" s="30"/>
      <c r="H812" s="30"/>
      <c r="I812" s="774"/>
      <c r="J812" s="30"/>
      <c r="K812" s="775"/>
      <c r="L812" s="776"/>
      <c r="M812" s="776"/>
      <c r="N812" s="30"/>
      <c r="O812" s="30"/>
      <c r="P812" s="777"/>
      <c r="Q812" s="777"/>
      <c r="R812" s="777"/>
      <c r="S812" s="777"/>
      <c r="T812" s="777"/>
      <c r="U812" s="777"/>
      <c r="V812" s="777"/>
      <c r="W812" s="777"/>
      <c r="X812" s="778"/>
      <c r="Y812" s="779"/>
      <c r="Z812" s="30"/>
      <c r="AA812" s="30"/>
      <c r="AC812" s="655"/>
      <c r="AD812" s="655"/>
      <c r="AE812" s="30"/>
    </row>
    <row r="813" hidden="1">
      <c r="A813" s="757"/>
      <c r="B813" s="30"/>
      <c r="C813" s="757"/>
      <c r="D813" s="30"/>
      <c r="E813" s="30"/>
      <c r="F813" s="30"/>
      <c r="G813" s="30"/>
      <c r="H813" s="30"/>
      <c r="I813" s="774"/>
      <c r="J813" s="30"/>
      <c r="K813" s="775"/>
      <c r="L813" s="776"/>
      <c r="M813" s="776"/>
      <c r="N813" s="30"/>
      <c r="O813" s="30"/>
      <c r="P813" s="777"/>
      <c r="Q813" s="777"/>
      <c r="R813" s="777"/>
      <c r="S813" s="777"/>
      <c r="T813" s="777"/>
      <c r="U813" s="777"/>
      <c r="V813" s="777"/>
      <c r="W813" s="777"/>
      <c r="X813" s="778"/>
      <c r="Y813" s="779"/>
      <c r="Z813" s="30"/>
      <c r="AA813" s="30"/>
      <c r="AC813" s="655"/>
      <c r="AD813" s="655"/>
      <c r="AE813" s="30"/>
    </row>
    <row r="814" hidden="1">
      <c r="A814" s="757"/>
      <c r="B814" s="30"/>
      <c r="C814" s="757"/>
      <c r="D814" s="30"/>
      <c r="E814" s="30"/>
      <c r="F814" s="30"/>
      <c r="G814" s="30"/>
      <c r="H814" s="30"/>
      <c r="I814" s="774"/>
      <c r="J814" s="30"/>
      <c r="K814" s="775"/>
      <c r="L814" s="776"/>
      <c r="M814" s="776"/>
      <c r="N814" s="30"/>
      <c r="O814" s="30"/>
      <c r="P814" s="777"/>
      <c r="Q814" s="777"/>
      <c r="R814" s="777"/>
      <c r="S814" s="777"/>
      <c r="T814" s="777"/>
      <c r="U814" s="777"/>
      <c r="V814" s="777"/>
      <c r="W814" s="777"/>
      <c r="X814" s="778"/>
      <c r="Y814" s="779"/>
      <c r="Z814" s="30"/>
      <c r="AA814" s="30"/>
      <c r="AC814" s="655"/>
      <c r="AD814" s="655"/>
      <c r="AE814" s="30"/>
    </row>
    <row r="815" hidden="1">
      <c r="A815" s="757"/>
      <c r="B815" s="30"/>
      <c r="C815" s="757"/>
      <c r="D815" s="30"/>
      <c r="E815" s="30"/>
      <c r="F815" s="30"/>
      <c r="G815" s="30"/>
      <c r="H815" s="30"/>
      <c r="I815" s="774"/>
      <c r="J815" s="30"/>
      <c r="K815" s="775"/>
      <c r="L815" s="776"/>
      <c r="M815" s="776"/>
      <c r="N815" s="30"/>
      <c r="O815" s="30"/>
      <c r="P815" s="777"/>
      <c r="Q815" s="777"/>
      <c r="R815" s="777"/>
      <c r="S815" s="777"/>
      <c r="T815" s="777"/>
      <c r="U815" s="777"/>
      <c r="V815" s="777"/>
      <c r="W815" s="777"/>
      <c r="X815" s="778"/>
      <c r="Y815" s="779"/>
      <c r="Z815" s="30"/>
      <c r="AA815" s="30"/>
      <c r="AC815" s="655"/>
      <c r="AD815" s="655"/>
      <c r="AE815" s="30"/>
    </row>
    <row r="816" hidden="1">
      <c r="A816" s="757"/>
      <c r="B816" s="30"/>
      <c r="C816" s="757"/>
      <c r="D816" s="30"/>
      <c r="E816" s="30"/>
      <c r="F816" s="30"/>
      <c r="G816" s="30"/>
      <c r="H816" s="30"/>
      <c r="I816" s="774"/>
      <c r="J816" s="30"/>
      <c r="K816" s="775"/>
      <c r="L816" s="776"/>
      <c r="M816" s="776"/>
      <c r="N816" s="30"/>
      <c r="O816" s="30"/>
      <c r="P816" s="777"/>
      <c r="Q816" s="777"/>
      <c r="R816" s="777"/>
      <c r="S816" s="777"/>
      <c r="T816" s="777"/>
      <c r="U816" s="777"/>
      <c r="V816" s="777"/>
      <c r="W816" s="777"/>
      <c r="X816" s="778"/>
      <c r="Y816" s="779"/>
      <c r="Z816" s="30"/>
      <c r="AA816" s="30"/>
      <c r="AC816" s="655"/>
      <c r="AD816" s="655"/>
      <c r="AE816" s="30"/>
    </row>
    <row r="817" hidden="1">
      <c r="A817" s="757"/>
      <c r="B817" s="30"/>
      <c r="C817" s="757"/>
      <c r="D817" s="30"/>
      <c r="E817" s="30"/>
      <c r="F817" s="30"/>
      <c r="G817" s="30"/>
      <c r="H817" s="30"/>
      <c r="I817" s="774"/>
      <c r="J817" s="30"/>
      <c r="K817" s="775"/>
      <c r="L817" s="776"/>
      <c r="M817" s="776"/>
      <c r="N817" s="30"/>
      <c r="O817" s="30"/>
      <c r="P817" s="777"/>
      <c r="Q817" s="777"/>
      <c r="R817" s="777"/>
      <c r="S817" s="777"/>
      <c r="T817" s="777"/>
      <c r="U817" s="777"/>
      <c r="V817" s="777"/>
      <c r="W817" s="777"/>
      <c r="X817" s="778"/>
      <c r="Y817" s="779"/>
      <c r="Z817" s="30"/>
      <c r="AA817" s="30"/>
      <c r="AC817" s="655"/>
      <c r="AD817" s="655"/>
      <c r="AE817" s="30"/>
    </row>
    <row r="818" hidden="1">
      <c r="A818" s="757"/>
      <c r="B818" s="30"/>
      <c r="C818" s="757"/>
      <c r="D818" s="30"/>
      <c r="E818" s="30"/>
      <c r="F818" s="30"/>
      <c r="G818" s="30"/>
      <c r="H818" s="30"/>
      <c r="I818" s="774"/>
      <c r="J818" s="30"/>
      <c r="K818" s="775"/>
      <c r="L818" s="776"/>
      <c r="M818" s="776"/>
      <c r="N818" s="30"/>
      <c r="O818" s="30"/>
      <c r="P818" s="777"/>
      <c r="Q818" s="777"/>
      <c r="R818" s="777"/>
      <c r="S818" s="777"/>
      <c r="T818" s="777"/>
      <c r="U818" s="777"/>
      <c r="V818" s="777"/>
      <c r="W818" s="777"/>
      <c r="X818" s="778"/>
      <c r="Y818" s="779"/>
      <c r="Z818" s="30"/>
      <c r="AA818" s="30"/>
      <c r="AC818" s="655"/>
      <c r="AD818" s="655"/>
      <c r="AE818" s="30"/>
    </row>
    <row r="819" hidden="1">
      <c r="A819" s="757"/>
      <c r="B819" s="30"/>
      <c r="C819" s="757"/>
      <c r="D819" s="30"/>
      <c r="E819" s="30"/>
      <c r="F819" s="30"/>
      <c r="G819" s="30"/>
      <c r="H819" s="30"/>
      <c r="I819" s="774"/>
      <c r="J819" s="30"/>
      <c r="K819" s="775"/>
      <c r="L819" s="776"/>
      <c r="M819" s="776"/>
      <c r="N819" s="30"/>
      <c r="O819" s="30"/>
      <c r="P819" s="777"/>
      <c r="Q819" s="777"/>
      <c r="R819" s="777"/>
      <c r="S819" s="777"/>
      <c r="T819" s="777"/>
      <c r="U819" s="777"/>
      <c r="V819" s="777"/>
      <c r="W819" s="777"/>
      <c r="X819" s="778"/>
      <c r="Y819" s="779"/>
      <c r="Z819" s="30"/>
      <c r="AA819" s="30"/>
      <c r="AC819" s="655"/>
      <c r="AD819" s="655"/>
      <c r="AE819" s="30"/>
    </row>
    <row r="820" hidden="1">
      <c r="A820" s="757"/>
      <c r="B820" s="30"/>
      <c r="C820" s="757"/>
      <c r="D820" s="30"/>
      <c r="E820" s="30"/>
      <c r="F820" s="30"/>
      <c r="G820" s="30"/>
      <c r="H820" s="30"/>
      <c r="I820" s="774"/>
      <c r="J820" s="30"/>
      <c r="K820" s="775"/>
      <c r="L820" s="776"/>
      <c r="M820" s="776"/>
      <c r="N820" s="30"/>
      <c r="O820" s="30"/>
      <c r="P820" s="777"/>
      <c r="Q820" s="777"/>
      <c r="R820" s="777"/>
      <c r="S820" s="777"/>
      <c r="T820" s="777"/>
      <c r="U820" s="777"/>
      <c r="V820" s="777"/>
      <c r="W820" s="777"/>
      <c r="X820" s="778"/>
      <c r="Y820" s="779"/>
      <c r="Z820" s="30"/>
      <c r="AA820" s="30"/>
      <c r="AC820" s="655"/>
      <c r="AD820" s="655"/>
      <c r="AE820" s="30"/>
    </row>
    <row r="821" hidden="1">
      <c r="A821" s="757"/>
      <c r="B821" s="30"/>
      <c r="C821" s="757"/>
      <c r="D821" s="30"/>
      <c r="E821" s="30"/>
      <c r="F821" s="30"/>
      <c r="G821" s="30"/>
      <c r="H821" s="30"/>
      <c r="I821" s="774"/>
      <c r="J821" s="30"/>
      <c r="K821" s="775"/>
      <c r="L821" s="776"/>
      <c r="M821" s="776"/>
      <c r="N821" s="30"/>
      <c r="O821" s="30"/>
      <c r="P821" s="777"/>
      <c r="Q821" s="777"/>
      <c r="R821" s="777"/>
      <c r="S821" s="777"/>
      <c r="T821" s="777"/>
      <c r="U821" s="777"/>
      <c r="V821" s="777"/>
      <c r="W821" s="777"/>
      <c r="X821" s="778"/>
      <c r="Y821" s="779"/>
      <c r="Z821" s="30"/>
      <c r="AA821" s="30"/>
      <c r="AC821" s="655"/>
      <c r="AD821" s="655"/>
      <c r="AE821" s="30"/>
    </row>
    <row r="822" hidden="1">
      <c r="A822" s="757"/>
      <c r="B822" s="30"/>
      <c r="C822" s="757"/>
      <c r="D822" s="30"/>
      <c r="E822" s="30"/>
      <c r="F822" s="30"/>
      <c r="G822" s="30"/>
      <c r="H822" s="30"/>
      <c r="I822" s="774"/>
      <c r="J822" s="30"/>
      <c r="K822" s="775"/>
      <c r="L822" s="776"/>
      <c r="M822" s="776"/>
      <c r="N822" s="30"/>
      <c r="O822" s="30"/>
      <c r="P822" s="777"/>
      <c r="Q822" s="777"/>
      <c r="R822" s="777"/>
      <c r="S822" s="777"/>
      <c r="T822" s="777"/>
      <c r="U822" s="777"/>
      <c r="V822" s="777"/>
      <c r="W822" s="777"/>
      <c r="X822" s="778"/>
      <c r="Y822" s="779"/>
      <c r="Z822" s="30"/>
      <c r="AA822" s="30"/>
      <c r="AC822" s="655"/>
      <c r="AD822" s="655"/>
      <c r="AE822" s="30"/>
    </row>
    <row r="823" hidden="1">
      <c r="A823" s="757"/>
      <c r="B823" s="30"/>
      <c r="C823" s="757"/>
      <c r="D823" s="30"/>
      <c r="E823" s="30"/>
      <c r="F823" s="30"/>
      <c r="G823" s="30"/>
      <c r="H823" s="30"/>
      <c r="I823" s="774"/>
      <c r="J823" s="30"/>
      <c r="K823" s="775"/>
      <c r="L823" s="776"/>
      <c r="M823" s="776"/>
      <c r="N823" s="30"/>
      <c r="O823" s="30"/>
      <c r="P823" s="777"/>
      <c r="Q823" s="777"/>
      <c r="R823" s="777"/>
      <c r="S823" s="777"/>
      <c r="T823" s="777"/>
      <c r="U823" s="777"/>
      <c r="V823" s="777"/>
      <c r="W823" s="777"/>
      <c r="X823" s="778"/>
      <c r="Y823" s="779"/>
      <c r="Z823" s="30"/>
      <c r="AA823" s="30"/>
      <c r="AC823" s="655"/>
      <c r="AD823" s="655"/>
      <c r="AE823" s="30"/>
    </row>
    <row r="824" hidden="1">
      <c r="A824" s="757"/>
      <c r="B824" s="30"/>
      <c r="C824" s="757"/>
      <c r="D824" s="30"/>
      <c r="E824" s="30"/>
      <c r="F824" s="30"/>
      <c r="G824" s="30"/>
      <c r="H824" s="30"/>
      <c r="I824" s="774"/>
      <c r="J824" s="30"/>
      <c r="K824" s="775"/>
      <c r="L824" s="776"/>
      <c r="M824" s="776"/>
      <c r="N824" s="30"/>
      <c r="O824" s="30"/>
      <c r="P824" s="777"/>
      <c r="Q824" s="777"/>
      <c r="R824" s="777"/>
      <c r="S824" s="777"/>
      <c r="T824" s="777"/>
      <c r="U824" s="777"/>
      <c r="V824" s="777"/>
      <c r="W824" s="777"/>
      <c r="X824" s="778"/>
      <c r="Y824" s="779"/>
      <c r="Z824" s="30"/>
      <c r="AA824" s="30"/>
      <c r="AC824" s="655"/>
      <c r="AD824" s="655"/>
      <c r="AE824" s="30"/>
    </row>
    <row r="825" hidden="1">
      <c r="A825" s="757"/>
      <c r="B825" s="30"/>
      <c r="C825" s="757"/>
      <c r="D825" s="30"/>
      <c r="E825" s="30"/>
      <c r="F825" s="30"/>
      <c r="G825" s="30"/>
      <c r="H825" s="30"/>
      <c r="I825" s="774"/>
      <c r="J825" s="30"/>
      <c r="K825" s="775"/>
      <c r="L825" s="776"/>
      <c r="M825" s="776"/>
      <c r="N825" s="30"/>
      <c r="O825" s="30"/>
      <c r="P825" s="777"/>
      <c r="Q825" s="777"/>
      <c r="R825" s="777"/>
      <c r="S825" s="777"/>
      <c r="T825" s="777"/>
      <c r="U825" s="777"/>
      <c r="V825" s="777"/>
      <c r="W825" s="777"/>
      <c r="X825" s="778"/>
      <c r="Y825" s="779"/>
      <c r="Z825" s="30"/>
      <c r="AA825" s="30"/>
      <c r="AC825" s="655"/>
      <c r="AD825" s="655"/>
      <c r="AE825" s="30"/>
    </row>
    <row r="826" hidden="1">
      <c r="A826" s="757"/>
      <c r="B826" s="30"/>
      <c r="C826" s="757"/>
      <c r="D826" s="30"/>
      <c r="E826" s="30"/>
      <c r="F826" s="30"/>
      <c r="G826" s="30"/>
      <c r="H826" s="30"/>
      <c r="I826" s="774"/>
      <c r="J826" s="30"/>
      <c r="K826" s="775"/>
      <c r="L826" s="776"/>
      <c r="M826" s="776"/>
      <c r="N826" s="30"/>
      <c r="O826" s="30"/>
      <c r="P826" s="777"/>
      <c r="Q826" s="777"/>
      <c r="R826" s="777"/>
      <c r="S826" s="777"/>
      <c r="T826" s="777"/>
      <c r="U826" s="777"/>
      <c r="V826" s="777"/>
      <c r="W826" s="777"/>
      <c r="X826" s="778"/>
      <c r="Y826" s="779"/>
      <c r="Z826" s="30"/>
      <c r="AA826" s="30"/>
      <c r="AC826" s="655"/>
      <c r="AD826" s="655"/>
      <c r="AE826" s="30"/>
    </row>
    <row r="827" hidden="1">
      <c r="A827" s="757"/>
      <c r="B827" s="30"/>
      <c r="C827" s="757"/>
      <c r="D827" s="30"/>
      <c r="E827" s="30"/>
      <c r="F827" s="30"/>
      <c r="G827" s="30"/>
      <c r="H827" s="30"/>
      <c r="I827" s="774"/>
      <c r="J827" s="30"/>
      <c r="K827" s="775"/>
      <c r="L827" s="776"/>
      <c r="M827" s="776"/>
      <c r="N827" s="30"/>
      <c r="O827" s="30"/>
      <c r="P827" s="777"/>
      <c r="Q827" s="777"/>
      <c r="R827" s="777"/>
      <c r="S827" s="777"/>
      <c r="T827" s="777"/>
      <c r="U827" s="777"/>
      <c r="V827" s="777"/>
      <c r="W827" s="777"/>
      <c r="X827" s="778"/>
      <c r="Y827" s="779"/>
      <c r="Z827" s="30"/>
      <c r="AA827" s="30"/>
      <c r="AC827" s="655"/>
      <c r="AD827" s="655"/>
      <c r="AE827" s="30"/>
    </row>
    <row r="828" hidden="1">
      <c r="A828" s="757"/>
      <c r="B828" s="30"/>
      <c r="C828" s="757"/>
      <c r="D828" s="30"/>
      <c r="E828" s="30"/>
      <c r="F828" s="30"/>
      <c r="G828" s="30"/>
      <c r="H828" s="30"/>
      <c r="I828" s="774"/>
      <c r="J828" s="30"/>
      <c r="K828" s="775"/>
      <c r="L828" s="776"/>
      <c r="M828" s="776"/>
      <c r="N828" s="30"/>
      <c r="O828" s="30"/>
      <c r="P828" s="777"/>
      <c r="Q828" s="777"/>
      <c r="R828" s="777"/>
      <c r="S828" s="777"/>
      <c r="T828" s="777"/>
      <c r="U828" s="777"/>
      <c r="V828" s="777"/>
      <c r="W828" s="777"/>
      <c r="X828" s="778"/>
      <c r="Y828" s="779"/>
      <c r="Z828" s="30"/>
      <c r="AA828" s="30"/>
      <c r="AC828" s="655"/>
      <c r="AD828" s="655"/>
      <c r="AE828" s="30"/>
    </row>
    <row r="829" hidden="1">
      <c r="A829" s="757"/>
      <c r="B829" s="30"/>
      <c r="C829" s="757"/>
      <c r="D829" s="30"/>
      <c r="E829" s="30"/>
      <c r="F829" s="30"/>
      <c r="G829" s="30"/>
      <c r="H829" s="30"/>
      <c r="I829" s="774"/>
      <c r="J829" s="30"/>
      <c r="K829" s="775"/>
      <c r="L829" s="776"/>
      <c r="M829" s="776"/>
      <c r="N829" s="30"/>
      <c r="O829" s="30"/>
      <c r="P829" s="777"/>
      <c r="Q829" s="777"/>
      <c r="R829" s="777"/>
      <c r="S829" s="777"/>
      <c r="T829" s="777"/>
      <c r="U829" s="777"/>
      <c r="V829" s="777"/>
      <c r="W829" s="777"/>
      <c r="X829" s="778"/>
      <c r="Y829" s="779"/>
      <c r="Z829" s="30"/>
      <c r="AA829" s="30"/>
      <c r="AC829" s="655"/>
      <c r="AD829" s="655"/>
      <c r="AE829" s="30"/>
    </row>
    <row r="830" hidden="1">
      <c r="A830" s="757"/>
      <c r="B830" s="30"/>
      <c r="C830" s="757"/>
      <c r="D830" s="30"/>
      <c r="E830" s="30"/>
      <c r="F830" s="30"/>
      <c r="G830" s="30"/>
      <c r="H830" s="30"/>
      <c r="I830" s="774"/>
      <c r="J830" s="30"/>
      <c r="K830" s="775"/>
      <c r="L830" s="776"/>
      <c r="M830" s="776"/>
      <c r="N830" s="30"/>
      <c r="O830" s="30"/>
      <c r="P830" s="777"/>
      <c r="Q830" s="777"/>
      <c r="R830" s="777"/>
      <c r="S830" s="777"/>
      <c r="T830" s="777"/>
      <c r="U830" s="777"/>
      <c r="V830" s="777"/>
      <c r="W830" s="777"/>
      <c r="X830" s="778"/>
      <c r="Y830" s="779"/>
      <c r="Z830" s="30"/>
      <c r="AA830" s="30"/>
      <c r="AC830" s="655"/>
      <c r="AD830" s="655"/>
      <c r="AE830" s="30"/>
    </row>
    <row r="831" hidden="1">
      <c r="A831" s="757"/>
      <c r="B831" s="30"/>
      <c r="C831" s="757"/>
      <c r="D831" s="30"/>
      <c r="E831" s="30"/>
      <c r="F831" s="30"/>
      <c r="G831" s="30"/>
      <c r="H831" s="30"/>
      <c r="I831" s="774"/>
      <c r="J831" s="30"/>
      <c r="K831" s="775"/>
      <c r="L831" s="776"/>
      <c r="M831" s="776"/>
      <c r="N831" s="30"/>
      <c r="O831" s="30"/>
      <c r="P831" s="777"/>
      <c r="Q831" s="777"/>
      <c r="R831" s="777"/>
      <c r="S831" s="777"/>
      <c r="T831" s="777"/>
      <c r="U831" s="777"/>
      <c r="V831" s="777"/>
      <c r="W831" s="777"/>
      <c r="X831" s="778"/>
      <c r="Y831" s="779"/>
      <c r="Z831" s="30"/>
      <c r="AA831" s="30"/>
      <c r="AC831" s="655"/>
      <c r="AD831" s="655"/>
      <c r="AE831" s="30"/>
    </row>
    <row r="832" hidden="1">
      <c r="A832" s="757"/>
      <c r="B832" s="30"/>
      <c r="C832" s="757"/>
      <c r="D832" s="30"/>
      <c r="E832" s="30"/>
      <c r="F832" s="30"/>
      <c r="G832" s="30"/>
      <c r="H832" s="30"/>
      <c r="I832" s="774"/>
      <c r="J832" s="30"/>
      <c r="K832" s="775"/>
      <c r="L832" s="776"/>
      <c r="M832" s="776"/>
      <c r="N832" s="30"/>
      <c r="O832" s="30"/>
      <c r="P832" s="777"/>
      <c r="Q832" s="777"/>
      <c r="R832" s="777"/>
      <c r="S832" s="777"/>
      <c r="T832" s="777"/>
      <c r="U832" s="777"/>
      <c r="V832" s="777"/>
      <c r="W832" s="777"/>
      <c r="X832" s="778"/>
      <c r="Y832" s="779"/>
      <c r="Z832" s="30"/>
      <c r="AA832" s="30"/>
      <c r="AC832" s="655"/>
      <c r="AD832" s="655"/>
      <c r="AE832" s="30"/>
    </row>
    <row r="833" hidden="1">
      <c r="A833" s="757"/>
      <c r="B833" s="30"/>
      <c r="C833" s="757"/>
      <c r="D833" s="30"/>
      <c r="E833" s="30"/>
      <c r="F833" s="30"/>
      <c r="G833" s="30"/>
      <c r="H833" s="30"/>
      <c r="I833" s="774"/>
      <c r="J833" s="30"/>
      <c r="K833" s="775"/>
      <c r="L833" s="776"/>
      <c r="M833" s="776"/>
      <c r="N833" s="30"/>
      <c r="O833" s="30"/>
      <c r="P833" s="777"/>
      <c r="Q833" s="777"/>
      <c r="R833" s="777"/>
      <c r="S833" s="777"/>
      <c r="T833" s="777"/>
      <c r="U833" s="777"/>
      <c r="V833" s="777"/>
      <c r="W833" s="777"/>
      <c r="X833" s="778"/>
      <c r="Y833" s="779"/>
      <c r="Z833" s="30"/>
      <c r="AA833" s="30"/>
      <c r="AC833" s="655"/>
      <c r="AD833" s="655"/>
      <c r="AE833" s="30"/>
    </row>
    <row r="834" hidden="1">
      <c r="A834" s="757"/>
      <c r="B834" s="30"/>
      <c r="C834" s="757"/>
      <c r="D834" s="30"/>
      <c r="E834" s="30"/>
      <c r="F834" s="30"/>
      <c r="G834" s="30"/>
      <c r="H834" s="30"/>
      <c r="I834" s="774"/>
      <c r="J834" s="30"/>
      <c r="K834" s="775"/>
      <c r="L834" s="776"/>
      <c r="M834" s="776"/>
      <c r="N834" s="30"/>
      <c r="O834" s="30"/>
      <c r="P834" s="777"/>
      <c r="Q834" s="777"/>
      <c r="R834" s="777"/>
      <c r="S834" s="777"/>
      <c r="T834" s="777"/>
      <c r="U834" s="777"/>
      <c r="V834" s="777"/>
      <c r="W834" s="777"/>
      <c r="X834" s="778"/>
      <c r="Y834" s="779"/>
      <c r="Z834" s="30"/>
      <c r="AA834" s="30"/>
      <c r="AC834" s="655"/>
      <c r="AD834" s="655"/>
      <c r="AE834" s="30"/>
    </row>
    <row r="835" hidden="1">
      <c r="A835" s="757"/>
      <c r="B835" s="30"/>
      <c r="C835" s="757"/>
      <c r="D835" s="30"/>
      <c r="E835" s="30"/>
      <c r="F835" s="30"/>
      <c r="G835" s="30"/>
      <c r="H835" s="30"/>
      <c r="I835" s="774"/>
      <c r="J835" s="30"/>
      <c r="K835" s="775"/>
      <c r="L835" s="776"/>
      <c r="M835" s="776"/>
      <c r="N835" s="30"/>
      <c r="O835" s="30"/>
      <c r="P835" s="777"/>
      <c r="Q835" s="777"/>
      <c r="R835" s="777"/>
      <c r="S835" s="777"/>
      <c r="T835" s="777"/>
      <c r="U835" s="777"/>
      <c r="V835" s="777"/>
      <c r="W835" s="777"/>
      <c r="X835" s="778"/>
      <c r="Y835" s="779"/>
      <c r="Z835" s="30"/>
      <c r="AA835" s="30"/>
      <c r="AC835" s="655"/>
      <c r="AD835" s="655"/>
      <c r="AE835" s="30"/>
    </row>
    <row r="836" hidden="1">
      <c r="A836" s="757"/>
      <c r="B836" s="30"/>
      <c r="C836" s="757"/>
      <c r="D836" s="30"/>
      <c r="E836" s="30"/>
      <c r="F836" s="30"/>
      <c r="G836" s="30"/>
      <c r="H836" s="30"/>
      <c r="I836" s="774"/>
      <c r="J836" s="30"/>
      <c r="K836" s="775"/>
      <c r="L836" s="776"/>
      <c r="M836" s="776"/>
      <c r="N836" s="30"/>
      <c r="O836" s="30"/>
      <c r="P836" s="777"/>
      <c r="Q836" s="777"/>
      <c r="R836" s="777"/>
      <c r="S836" s="777"/>
      <c r="T836" s="777"/>
      <c r="U836" s="777"/>
      <c r="V836" s="777"/>
      <c r="W836" s="777"/>
      <c r="X836" s="778"/>
      <c r="Y836" s="779"/>
      <c r="Z836" s="30"/>
      <c r="AA836" s="30"/>
      <c r="AC836" s="655"/>
      <c r="AD836" s="655"/>
      <c r="AE836" s="30"/>
    </row>
    <row r="837" hidden="1">
      <c r="A837" s="757"/>
      <c r="B837" s="30"/>
      <c r="C837" s="757"/>
      <c r="D837" s="30"/>
      <c r="E837" s="30"/>
      <c r="F837" s="30"/>
      <c r="G837" s="30"/>
      <c r="H837" s="30"/>
      <c r="I837" s="774"/>
      <c r="J837" s="30"/>
      <c r="K837" s="775"/>
      <c r="L837" s="776"/>
      <c r="M837" s="776"/>
      <c r="N837" s="30"/>
      <c r="O837" s="30"/>
      <c r="P837" s="777"/>
      <c r="Q837" s="777"/>
      <c r="R837" s="777"/>
      <c r="S837" s="777"/>
      <c r="T837" s="777"/>
      <c r="U837" s="777"/>
      <c r="V837" s="777"/>
      <c r="W837" s="777"/>
      <c r="X837" s="778"/>
      <c r="Y837" s="779"/>
      <c r="Z837" s="30"/>
      <c r="AA837" s="30"/>
      <c r="AC837" s="655"/>
      <c r="AD837" s="655"/>
      <c r="AE837" s="30"/>
    </row>
    <row r="838" hidden="1">
      <c r="A838" s="757"/>
      <c r="B838" s="30"/>
      <c r="C838" s="757"/>
      <c r="D838" s="30"/>
      <c r="E838" s="30"/>
      <c r="F838" s="30"/>
      <c r="G838" s="30"/>
      <c r="H838" s="30"/>
      <c r="I838" s="774"/>
      <c r="J838" s="30"/>
      <c r="K838" s="775"/>
      <c r="L838" s="776"/>
      <c r="M838" s="776"/>
      <c r="N838" s="30"/>
      <c r="O838" s="30"/>
      <c r="P838" s="777"/>
      <c r="Q838" s="777"/>
      <c r="R838" s="777"/>
      <c r="S838" s="777"/>
      <c r="T838" s="777"/>
      <c r="U838" s="777"/>
      <c r="V838" s="777"/>
      <c r="W838" s="777"/>
      <c r="X838" s="778"/>
      <c r="Y838" s="779"/>
      <c r="Z838" s="30"/>
      <c r="AA838" s="30"/>
      <c r="AC838" s="655"/>
      <c r="AD838" s="655"/>
      <c r="AE838" s="30"/>
    </row>
    <row r="839" hidden="1">
      <c r="A839" s="757"/>
      <c r="B839" s="30"/>
      <c r="C839" s="757"/>
      <c r="D839" s="30"/>
      <c r="E839" s="30"/>
      <c r="F839" s="30"/>
      <c r="G839" s="30"/>
      <c r="H839" s="30"/>
      <c r="I839" s="774"/>
      <c r="J839" s="30"/>
      <c r="K839" s="775"/>
      <c r="L839" s="776"/>
      <c r="M839" s="776"/>
      <c r="N839" s="30"/>
      <c r="O839" s="30"/>
      <c r="P839" s="777"/>
      <c r="Q839" s="777"/>
      <c r="R839" s="777"/>
      <c r="S839" s="777"/>
      <c r="T839" s="777"/>
      <c r="U839" s="777"/>
      <c r="V839" s="777"/>
      <c r="W839" s="777"/>
      <c r="X839" s="778"/>
      <c r="Y839" s="779"/>
      <c r="Z839" s="30"/>
      <c r="AA839" s="30"/>
      <c r="AC839" s="655"/>
      <c r="AD839" s="655"/>
      <c r="AE839" s="30"/>
    </row>
    <row r="840" hidden="1">
      <c r="A840" s="757"/>
      <c r="B840" s="30"/>
      <c r="C840" s="757"/>
      <c r="D840" s="30"/>
      <c r="E840" s="30"/>
      <c r="F840" s="30"/>
      <c r="G840" s="30"/>
      <c r="H840" s="30"/>
      <c r="I840" s="774"/>
      <c r="J840" s="30"/>
      <c r="K840" s="775"/>
      <c r="L840" s="776"/>
      <c r="M840" s="776"/>
      <c r="N840" s="30"/>
      <c r="O840" s="30"/>
      <c r="P840" s="777"/>
      <c r="Q840" s="777"/>
      <c r="R840" s="777"/>
      <c r="S840" s="777"/>
      <c r="T840" s="777"/>
      <c r="U840" s="777"/>
      <c r="V840" s="777"/>
      <c r="W840" s="777"/>
      <c r="X840" s="778"/>
      <c r="Y840" s="779"/>
      <c r="Z840" s="30"/>
      <c r="AA840" s="30"/>
      <c r="AC840" s="655"/>
      <c r="AD840" s="655"/>
      <c r="AE840" s="30"/>
    </row>
    <row r="841" hidden="1">
      <c r="A841" s="757"/>
      <c r="B841" s="30"/>
      <c r="C841" s="757"/>
      <c r="D841" s="30"/>
      <c r="E841" s="30"/>
      <c r="F841" s="30"/>
      <c r="G841" s="30"/>
      <c r="H841" s="30"/>
      <c r="I841" s="774"/>
      <c r="J841" s="30"/>
      <c r="K841" s="775"/>
      <c r="L841" s="776"/>
      <c r="M841" s="776"/>
      <c r="N841" s="30"/>
      <c r="O841" s="30"/>
      <c r="P841" s="777"/>
      <c r="Q841" s="777"/>
      <c r="R841" s="777"/>
      <c r="S841" s="777"/>
      <c r="T841" s="777"/>
      <c r="U841" s="777"/>
      <c r="V841" s="777"/>
      <c r="W841" s="777"/>
      <c r="X841" s="778"/>
      <c r="Y841" s="779"/>
      <c r="Z841" s="30"/>
      <c r="AA841" s="30"/>
      <c r="AC841" s="655"/>
      <c r="AD841" s="655"/>
      <c r="AE841" s="30"/>
    </row>
    <row r="842" hidden="1">
      <c r="A842" s="757"/>
      <c r="B842" s="30"/>
      <c r="C842" s="757"/>
      <c r="D842" s="30"/>
      <c r="E842" s="30"/>
      <c r="F842" s="30"/>
      <c r="G842" s="30"/>
      <c r="H842" s="30"/>
      <c r="I842" s="774"/>
      <c r="J842" s="30"/>
      <c r="K842" s="775"/>
      <c r="L842" s="776"/>
      <c r="M842" s="776"/>
      <c r="N842" s="30"/>
      <c r="O842" s="30"/>
      <c r="P842" s="777"/>
      <c r="Q842" s="777"/>
      <c r="R842" s="777"/>
      <c r="S842" s="777"/>
      <c r="T842" s="777"/>
      <c r="U842" s="777"/>
      <c r="V842" s="777"/>
      <c r="W842" s="777"/>
      <c r="X842" s="778"/>
      <c r="Y842" s="779"/>
      <c r="Z842" s="30"/>
      <c r="AA842" s="30"/>
      <c r="AC842" s="655"/>
      <c r="AD842" s="655"/>
      <c r="AE842" s="30"/>
    </row>
    <row r="843" hidden="1">
      <c r="A843" s="757"/>
      <c r="B843" s="30"/>
      <c r="C843" s="757"/>
      <c r="D843" s="30"/>
      <c r="E843" s="30"/>
      <c r="F843" s="30"/>
      <c r="G843" s="30"/>
      <c r="H843" s="30"/>
      <c r="I843" s="774"/>
      <c r="J843" s="30"/>
      <c r="K843" s="775"/>
      <c r="L843" s="776"/>
      <c r="M843" s="776"/>
      <c r="N843" s="30"/>
      <c r="O843" s="30"/>
      <c r="P843" s="777"/>
      <c r="Q843" s="777"/>
      <c r="R843" s="777"/>
      <c r="S843" s="777"/>
      <c r="T843" s="777"/>
      <c r="U843" s="777"/>
      <c r="V843" s="777"/>
      <c r="W843" s="777"/>
      <c r="X843" s="778"/>
      <c r="Y843" s="779"/>
      <c r="Z843" s="30"/>
      <c r="AA843" s="30"/>
      <c r="AC843" s="655"/>
      <c r="AD843" s="655"/>
      <c r="AE843" s="30"/>
    </row>
    <row r="844" hidden="1">
      <c r="A844" s="757"/>
      <c r="B844" s="30"/>
      <c r="C844" s="757"/>
      <c r="D844" s="30"/>
      <c r="E844" s="30"/>
      <c r="F844" s="30"/>
      <c r="G844" s="30"/>
      <c r="H844" s="30"/>
      <c r="I844" s="774"/>
      <c r="J844" s="30"/>
      <c r="K844" s="775"/>
      <c r="L844" s="776"/>
      <c r="M844" s="776"/>
      <c r="N844" s="30"/>
      <c r="O844" s="30"/>
      <c r="P844" s="777"/>
      <c r="Q844" s="777"/>
      <c r="R844" s="777"/>
      <c r="S844" s="777"/>
      <c r="T844" s="777"/>
      <c r="U844" s="777"/>
      <c r="V844" s="777"/>
      <c r="W844" s="777"/>
      <c r="X844" s="778"/>
      <c r="Y844" s="779"/>
      <c r="Z844" s="30"/>
      <c r="AA844" s="30"/>
      <c r="AC844" s="655"/>
      <c r="AD844" s="655"/>
      <c r="AE844" s="30"/>
    </row>
    <row r="845" hidden="1">
      <c r="A845" s="757"/>
      <c r="B845" s="30"/>
      <c r="C845" s="757"/>
      <c r="D845" s="30"/>
      <c r="E845" s="30"/>
      <c r="F845" s="30"/>
      <c r="G845" s="30"/>
      <c r="H845" s="30"/>
      <c r="I845" s="774"/>
      <c r="J845" s="30"/>
      <c r="K845" s="775"/>
      <c r="L845" s="776"/>
      <c r="M845" s="776"/>
      <c r="N845" s="30"/>
      <c r="O845" s="30"/>
      <c r="P845" s="777"/>
      <c r="Q845" s="777"/>
      <c r="R845" s="777"/>
      <c r="S845" s="777"/>
      <c r="T845" s="777"/>
      <c r="U845" s="777"/>
      <c r="V845" s="777"/>
      <c r="W845" s="777"/>
      <c r="X845" s="778"/>
      <c r="Y845" s="779"/>
      <c r="Z845" s="30"/>
      <c r="AA845" s="30"/>
      <c r="AC845" s="655"/>
      <c r="AD845" s="655"/>
      <c r="AE845" s="30"/>
    </row>
    <row r="846" hidden="1">
      <c r="A846" s="757"/>
      <c r="B846" s="30"/>
      <c r="C846" s="757"/>
      <c r="D846" s="30"/>
      <c r="E846" s="30"/>
      <c r="F846" s="30"/>
      <c r="G846" s="30"/>
      <c r="H846" s="30"/>
      <c r="I846" s="774"/>
      <c r="J846" s="30"/>
      <c r="K846" s="775"/>
      <c r="L846" s="776"/>
      <c r="M846" s="776"/>
      <c r="N846" s="30"/>
      <c r="O846" s="30"/>
      <c r="P846" s="777"/>
      <c r="Q846" s="777"/>
      <c r="R846" s="777"/>
      <c r="S846" s="777"/>
      <c r="T846" s="777"/>
      <c r="U846" s="777"/>
      <c r="V846" s="777"/>
      <c r="W846" s="777"/>
      <c r="X846" s="778"/>
      <c r="Y846" s="779"/>
      <c r="Z846" s="30"/>
      <c r="AA846" s="30"/>
      <c r="AC846" s="655"/>
      <c r="AD846" s="655"/>
      <c r="AE846" s="30"/>
    </row>
    <row r="847" hidden="1">
      <c r="A847" s="757"/>
      <c r="B847" s="30"/>
      <c r="C847" s="757"/>
      <c r="D847" s="30"/>
      <c r="E847" s="30"/>
      <c r="F847" s="30"/>
      <c r="G847" s="30"/>
      <c r="H847" s="30"/>
      <c r="I847" s="774"/>
      <c r="J847" s="30"/>
      <c r="K847" s="775"/>
      <c r="L847" s="776"/>
      <c r="M847" s="776"/>
      <c r="N847" s="30"/>
      <c r="O847" s="30"/>
      <c r="P847" s="777"/>
      <c r="Q847" s="777"/>
      <c r="R847" s="777"/>
      <c r="S847" s="777"/>
      <c r="T847" s="777"/>
      <c r="U847" s="777"/>
      <c r="V847" s="777"/>
      <c r="W847" s="777"/>
      <c r="X847" s="778"/>
      <c r="Y847" s="779"/>
      <c r="Z847" s="30"/>
      <c r="AA847" s="30"/>
      <c r="AC847" s="655"/>
      <c r="AD847" s="655"/>
      <c r="AE847" s="30"/>
    </row>
    <row r="848" hidden="1">
      <c r="A848" s="757"/>
      <c r="B848" s="30"/>
      <c r="C848" s="757"/>
      <c r="D848" s="30"/>
      <c r="E848" s="30"/>
      <c r="F848" s="30"/>
      <c r="G848" s="30"/>
      <c r="H848" s="30"/>
      <c r="I848" s="774"/>
      <c r="J848" s="30"/>
      <c r="K848" s="775"/>
      <c r="L848" s="776"/>
      <c r="M848" s="776"/>
      <c r="N848" s="30"/>
      <c r="O848" s="30"/>
      <c r="P848" s="777"/>
      <c r="Q848" s="777"/>
      <c r="R848" s="777"/>
      <c r="S848" s="777"/>
      <c r="T848" s="777"/>
      <c r="U848" s="777"/>
      <c r="V848" s="777"/>
      <c r="W848" s="777"/>
      <c r="X848" s="778"/>
      <c r="Y848" s="779"/>
      <c r="Z848" s="30"/>
      <c r="AA848" s="30"/>
      <c r="AC848" s="655"/>
      <c r="AD848" s="655"/>
      <c r="AE848" s="30"/>
    </row>
    <row r="849" hidden="1">
      <c r="A849" s="757"/>
      <c r="B849" s="30"/>
      <c r="C849" s="757"/>
      <c r="D849" s="30"/>
      <c r="E849" s="30"/>
      <c r="F849" s="30"/>
      <c r="G849" s="30"/>
      <c r="H849" s="30"/>
      <c r="I849" s="774"/>
      <c r="J849" s="30"/>
      <c r="K849" s="775"/>
      <c r="L849" s="776"/>
      <c r="M849" s="776"/>
      <c r="N849" s="30"/>
      <c r="O849" s="30"/>
      <c r="P849" s="777"/>
      <c r="Q849" s="777"/>
      <c r="R849" s="777"/>
      <c r="S849" s="777"/>
      <c r="T849" s="777"/>
      <c r="U849" s="777"/>
      <c r="V849" s="777"/>
      <c r="W849" s="777"/>
      <c r="X849" s="778"/>
      <c r="Y849" s="779"/>
      <c r="Z849" s="30"/>
      <c r="AA849" s="30"/>
      <c r="AC849" s="655"/>
      <c r="AD849" s="655"/>
      <c r="AE849" s="30"/>
    </row>
    <row r="850" hidden="1">
      <c r="A850" s="757"/>
      <c r="B850" s="30"/>
      <c r="C850" s="757"/>
      <c r="D850" s="30"/>
      <c r="E850" s="30"/>
      <c r="F850" s="30"/>
      <c r="G850" s="30"/>
      <c r="H850" s="30"/>
      <c r="I850" s="774"/>
      <c r="J850" s="30"/>
      <c r="K850" s="775"/>
      <c r="L850" s="776"/>
      <c r="M850" s="776"/>
      <c r="N850" s="30"/>
      <c r="O850" s="30"/>
      <c r="P850" s="777"/>
      <c r="Q850" s="777"/>
      <c r="R850" s="777"/>
      <c r="S850" s="777"/>
      <c r="T850" s="777"/>
      <c r="U850" s="777"/>
      <c r="V850" s="777"/>
      <c r="W850" s="777"/>
      <c r="X850" s="778"/>
      <c r="Y850" s="779"/>
      <c r="Z850" s="30"/>
      <c r="AA850" s="30"/>
      <c r="AC850" s="655"/>
      <c r="AD850" s="655"/>
      <c r="AE850" s="30"/>
    </row>
    <row r="851" hidden="1">
      <c r="A851" s="757"/>
      <c r="B851" s="30"/>
      <c r="C851" s="757"/>
      <c r="D851" s="30"/>
      <c r="E851" s="30"/>
      <c r="F851" s="30"/>
      <c r="G851" s="30"/>
      <c r="H851" s="30"/>
      <c r="I851" s="774"/>
      <c r="J851" s="30"/>
      <c r="K851" s="775"/>
      <c r="L851" s="776"/>
      <c r="M851" s="776"/>
      <c r="N851" s="30"/>
      <c r="O851" s="30"/>
      <c r="P851" s="777"/>
      <c r="Q851" s="777"/>
      <c r="R851" s="777"/>
      <c r="S851" s="777"/>
      <c r="T851" s="777"/>
      <c r="U851" s="777"/>
      <c r="V851" s="777"/>
      <c r="W851" s="777"/>
      <c r="X851" s="778"/>
      <c r="Y851" s="779"/>
      <c r="Z851" s="30"/>
      <c r="AA851" s="30"/>
      <c r="AC851" s="655"/>
      <c r="AD851" s="655"/>
      <c r="AE851" s="30"/>
    </row>
    <row r="852" hidden="1">
      <c r="A852" s="757"/>
      <c r="B852" s="30"/>
      <c r="C852" s="757"/>
      <c r="D852" s="30"/>
      <c r="E852" s="30"/>
      <c r="F852" s="30"/>
      <c r="G852" s="30"/>
      <c r="H852" s="30"/>
      <c r="I852" s="774"/>
      <c r="J852" s="30"/>
      <c r="K852" s="775"/>
      <c r="L852" s="776"/>
      <c r="M852" s="776"/>
      <c r="N852" s="30"/>
      <c r="O852" s="30"/>
      <c r="P852" s="777"/>
      <c r="Q852" s="777"/>
      <c r="R852" s="777"/>
      <c r="S852" s="777"/>
      <c r="T852" s="777"/>
      <c r="U852" s="777"/>
      <c r="V852" s="777"/>
      <c r="W852" s="777"/>
      <c r="X852" s="778"/>
      <c r="Y852" s="779"/>
      <c r="Z852" s="30"/>
      <c r="AA852" s="30"/>
      <c r="AC852" s="655"/>
      <c r="AD852" s="655"/>
      <c r="AE852" s="30"/>
    </row>
    <row r="853" hidden="1">
      <c r="A853" s="757"/>
      <c r="B853" s="30"/>
      <c r="C853" s="757"/>
      <c r="D853" s="30"/>
      <c r="E853" s="30"/>
      <c r="F853" s="30"/>
      <c r="G853" s="30"/>
      <c r="H853" s="30"/>
      <c r="I853" s="774"/>
      <c r="J853" s="30"/>
      <c r="K853" s="775"/>
      <c r="L853" s="776"/>
      <c r="M853" s="776"/>
      <c r="N853" s="30"/>
      <c r="O853" s="30"/>
      <c r="P853" s="777"/>
      <c r="Q853" s="777"/>
      <c r="R853" s="777"/>
      <c r="S853" s="777"/>
      <c r="T853" s="777"/>
      <c r="U853" s="777"/>
      <c r="V853" s="777"/>
      <c r="W853" s="777"/>
      <c r="X853" s="778"/>
      <c r="Y853" s="779"/>
      <c r="Z853" s="30"/>
      <c r="AA853" s="30"/>
      <c r="AC853" s="655"/>
      <c r="AD853" s="655"/>
      <c r="AE853" s="30"/>
    </row>
    <row r="854" hidden="1">
      <c r="A854" s="757"/>
      <c r="B854" s="30"/>
      <c r="C854" s="757"/>
      <c r="D854" s="30"/>
      <c r="E854" s="30"/>
      <c r="F854" s="30"/>
      <c r="G854" s="30"/>
      <c r="H854" s="30"/>
      <c r="I854" s="774"/>
      <c r="J854" s="30"/>
      <c r="K854" s="775"/>
      <c r="L854" s="776"/>
      <c r="M854" s="776"/>
      <c r="N854" s="30"/>
      <c r="O854" s="30"/>
      <c r="P854" s="777"/>
      <c r="Q854" s="777"/>
      <c r="R854" s="777"/>
      <c r="S854" s="777"/>
      <c r="T854" s="777"/>
      <c r="U854" s="777"/>
      <c r="V854" s="777"/>
      <c r="W854" s="777"/>
      <c r="X854" s="778"/>
      <c r="Y854" s="779"/>
      <c r="Z854" s="30"/>
      <c r="AA854" s="30"/>
      <c r="AC854" s="655"/>
      <c r="AD854" s="655"/>
      <c r="AE854" s="30"/>
    </row>
    <row r="855" hidden="1">
      <c r="A855" s="757"/>
      <c r="B855" s="30"/>
      <c r="C855" s="757"/>
      <c r="D855" s="30"/>
      <c r="E855" s="30"/>
      <c r="F855" s="30"/>
      <c r="G855" s="30"/>
      <c r="H855" s="30"/>
      <c r="I855" s="774"/>
      <c r="J855" s="30"/>
      <c r="K855" s="775"/>
      <c r="L855" s="776"/>
      <c r="M855" s="776"/>
      <c r="N855" s="30"/>
      <c r="O855" s="30"/>
      <c r="P855" s="777"/>
      <c r="Q855" s="777"/>
      <c r="R855" s="777"/>
      <c r="S855" s="777"/>
      <c r="T855" s="777"/>
      <c r="U855" s="777"/>
      <c r="V855" s="777"/>
      <c r="W855" s="777"/>
      <c r="X855" s="778"/>
      <c r="Y855" s="779"/>
      <c r="Z855" s="30"/>
      <c r="AA855" s="30"/>
      <c r="AC855" s="655"/>
      <c r="AD855" s="655"/>
      <c r="AE855" s="30"/>
    </row>
    <row r="856" hidden="1">
      <c r="A856" s="757"/>
      <c r="B856" s="30"/>
      <c r="C856" s="757"/>
      <c r="D856" s="30"/>
      <c r="E856" s="30"/>
      <c r="F856" s="30"/>
      <c r="G856" s="30"/>
      <c r="H856" s="30"/>
      <c r="I856" s="774"/>
      <c r="J856" s="30"/>
      <c r="K856" s="775"/>
      <c r="L856" s="776"/>
      <c r="M856" s="776"/>
      <c r="N856" s="30"/>
      <c r="O856" s="30"/>
      <c r="P856" s="777"/>
      <c r="Q856" s="777"/>
      <c r="R856" s="777"/>
      <c r="S856" s="777"/>
      <c r="T856" s="777"/>
      <c r="U856" s="777"/>
      <c r="V856" s="777"/>
      <c r="W856" s="777"/>
      <c r="X856" s="778"/>
      <c r="Y856" s="779"/>
      <c r="Z856" s="30"/>
      <c r="AA856" s="30"/>
      <c r="AC856" s="655"/>
      <c r="AD856" s="655"/>
      <c r="AE856" s="30"/>
    </row>
    <row r="857" hidden="1">
      <c r="A857" s="757"/>
      <c r="B857" s="30"/>
      <c r="C857" s="757"/>
      <c r="D857" s="30"/>
      <c r="E857" s="30"/>
      <c r="F857" s="30"/>
      <c r="G857" s="30"/>
      <c r="H857" s="30"/>
      <c r="I857" s="774"/>
      <c r="J857" s="30"/>
      <c r="K857" s="775"/>
      <c r="L857" s="776"/>
      <c r="M857" s="776"/>
      <c r="N857" s="30"/>
      <c r="O857" s="30"/>
      <c r="P857" s="777"/>
      <c r="Q857" s="777"/>
      <c r="R857" s="777"/>
      <c r="S857" s="777"/>
      <c r="T857" s="777"/>
      <c r="U857" s="777"/>
      <c r="V857" s="777"/>
      <c r="W857" s="777"/>
      <c r="X857" s="778"/>
      <c r="Y857" s="779"/>
      <c r="Z857" s="30"/>
      <c r="AA857" s="30"/>
      <c r="AC857" s="655"/>
      <c r="AD857" s="655"/>
      <c r="AE857" s="30"/>
    </row>
    <row r="858" hidden="1">
      <c r="A858" s="757"/>
      <c r="B858" s="30"/>
      <c r="C858" s="757"/>
      <c r="D858" s="30"/>
      <c r="E858" s="30"/>
      <c r="F858" s="30"/>
      <c r="G858" s="30"/>
      <c r="H858" s="30"/>
      <c r="I858" s="774"/>
      <c r="J858" s="30"/>
      <c r="K858" s="775"/>
      <c r="L858" s="776"/>
      <c r="M858" s="776"/>
      <c r="N858" s="30"/>
      <c r="O858" s="30"/>
      <c r="P858" s="777"/>
      <c r="Q858" s="777"/>
      <c r="R858" s="777"/>
      <c r="S858" s="777"/>
      <c r="T858" s="777"/>
      <c r="U858" s="777"/>
      <c r="V858" s="777"/>
      <c r="W858" s="777"/>
      <c r="X858" s="778"/>
      <c r="Y858" s="779"/>
      <c r="Z858" s="30"/>
      <c r="AA858" s="30"/>
      <c r="AC858" s="655"/>
      <c r="AD858" s="655"/>
      <c r="AE858" s="30"/>
    </row>
    <row r="859" hidden="1">
      <c r="A859" s="757"/>
      <c r="B859" s="30"/>
      <c r="C859" s="757"/>
      <c r="D859" s="30"/>
      <c r="E859" s="30"/>
      <c r="F859" s="30"/>
      <c r="G859" s="30"/>
      <c r="H859" s="30"/>
      <c r="I859" s="774"/>
      <c r="J859" s="30"/>
      <c r="K859" s="775"/>
      <c r="L859" s="776"/>
      <c r="M859" s="776"/>
      <c r="N859" s="30"/>
      <c r="O859" s="30"/>
      <c r="P859" s="777"/>
      <c r="Q859" s="777"/>
      <c r="R859" s="777"/>
      <c r="S859" s="777"/>
      <c r="T859" s="777"/>
      <c r="U859" s="777"/>
      <c r="V859" s="777"/>
      <c r="W859" s="777"/>
      <c r="X859" s="778"/>
      <c r="Y859" s="779"/>
      <c r="Z859" s="30"/>
      <c r="AA859" s="30"/>
      <c r="AC859" s="655"/>
      <c r="AD859" s="655"/>
      <c r="AE859" s="30"/>
    </row>
    <row r="860" hidden="1">
      <c r="A860" s="757"/>
      <c r="B860" s="30"/>
      <c r="C860" s="757"/>
      <c r="D860" s="30"/>
      <c r="E860" s="30"/>
      <c r="F860" s="30"/>
      <c r="G860" s="30"/>
      <c r="H860" s="30"/>
      <c r="I860" s="774"/>
      <c r="J860" s="30"/>
      <c r="K860" s="775"/>
      <c r="L860" s="776"/>
      <c r="M860" s="776"/>
      <c r="N860" s="30"/>
      <c r="O860" s="30"/>
      <c r="P860" s="777"/>
      <c r="Q860" s="777"/>
      <c r="R860" s="777"/>
      <c r="S860" s="777"/>
      <c r="T860" s="777"/>
      <c r="U860" s="777"/>
      <c r="V860" s="777"/>
      <c r="W860" s="777"/>
      <c r="X860" s="778"/>
      <c r="Y860" s="779"/>
      <c r="Z860" s="30"/>
      <c r="AA860" s="30"/>
      <c r="AC860" s="655"/>
      <c r="AD860" s="655"/>
      <c r="AE860" s="30"/>
    </row>
    <row r="861" hidden="1">
      <c r="A861" s="757"/>
      <c r="B861" s="30"/>
      <c r="C861" s="757"/>
      <c r="D861" s="30"/>
      <c r="E861" s="30"/>
      <c r="F861" s="30"/>
      <c r="G861" s="30"/>
      <c r="H861" s="30"/>
      <c r="I861" s="774"/>
      <c r="J861" s="30"/>
      <c r="K861" s="775"/>
      <c r="L861" s="776"/>
      <c r="M861" s="776"/>
      <c r="N861" s="30"/>
      <c r="O861" s="30"/>
      <c r="P861" s="777"/>
      <c r="Q861" s="777"/>
      <c r="R861" s="777"/>
      <c r="S861" s="777"/>
      <c r="T861" s="777"/>
      <c r="U861" s="777"/>
      <c r="V861" s="777"/>
      <c r="W861" s="777"/>
      <c r="X861" s="778"/>
      <c r="Y861" s="779"/>
      <c r="Z861" s="30"/>
      <c r="AA861" s="30"/>
      <c r="AC861" s="655"/>
      <c r="AD861" s="655"/>
      <c r="AE861" s="30"/>
    </row>
    <row r="862" hidden="1">
      <c r="A862" s="757"/>
      <c r="B862" s="30"/>
      <c r="C862" s="757"/>
      <c r="D862" s="30"/>
      <c r="E862" s="30"/>
      <c r="F862" s="30"/>
      <c r="G862" s="30"/>
      <c r="H862" s="30"/>
      <c r="I862" s="774"/>
      <c r="J862" s="30"/>
      <c r="K862" s="775"/>
      <c r="L862" s="776"/>
      <c r="M862" s="776"/>
      <c r="N862" s="30"/>
      <c r="O862" s="30"/>
      <c r="P862" s="777"/>
      <c r="Q862" s="777"/>
      <c r="R862" s="777"/>
      <c r="S862" s="777"/>
      <c r="T862" s="777"/>
      <c r="U862" s="777"/>
      <c r="V862" s="777"/>
      <c r="W862" s="777"/>
      <c r="X862" s="778"/>
      <c r="Y862" s="779"/>
      <c r="Z862" s="30"/>
      <c r="AA862" s="30"/>
      <c r="AC862" s="655"/>
      <c r="AD862" s="655"/>
      <c r="AE862" s="30"/>
    </row>
    <row r="863" hidden="1">
      <c r="A863" s="757"/>
      <c r="B863" s="30"/>
      <c r="C863" s="757"/>
      <c r="D863" s="30"/>
      <c r="E863" s="30"/>
      <c r="F863" s="30"/>
      <c r="G863" s="30"/>
      <c r="H863" s="30"/>
      <c r="I863" s="774"/>
      <c r="J863" s="30"/>
      <c r="K863" s="775"/>
      <c r="L863" s="776"/>
      <c r="M863" s="776"/>
      <c r="N863" s="30"/>
      <c r="O863" s="30"/>
      <c r="P863" s="777"/>
      <c r="Q863" s="777"/>
      <c r="R863" s="777"/>
      <c r="S863" s="777"/>
      <c r="T863" s="777"/>
      <c r="U863" s="777"/>
      <c r="V863" s="777"/>
      <c r="W863" s="777"/>
      <c r="X863" s="778"/>
      <c r="Y863" s="779"/>
      <c r="Z863" s="30"/>
      <c r="AA863" s="30"/>
      <c r="AC863" s="655"/>
      <c r="AD863" s="655"/>
      <c r="AE863" s="30"/>
    </row>
    <row r="864" hidden="1">
      <c r="A864" s="757"/>
      <c r="B864" s="30"/>
      <c r="C864" s="757"/>
      <c r="D864" s="30"/>
      <c r="E864" s="30"/>
      <c r="F864" s="30"/>
      <c r="G864" s="30"/>
      <c r="H864" s="30"/>
      <c r="I864" s="774"/>
      <c r="J864" s="30"/>
      <c r="K864" s="775"/>
      <c r="L864" s="776"/>
      <c r="M864" s="776"/>
      <c r="N864" s="30"/>
      <c r="O864" s="30"/>
      <c r="P864" s="777"/>
      <c r="Q864" s="777"/>
      <c r="R864" s="777"/>
      <c r="S864" s="777"/>
      <c r="T864" s="777"/>
      <c r="U864" s="777"/>
      <c r="V864" s="777"/>
      <c r="W864" s="777"/>
      <c r="X864" s="778"/>
      <c r="Y864" s="779"/>
      <c r="Z864" s="30"/>
      <c r="AA864" s="30"/>
      <c r="AC864" s="655"/>
      <c r="AD864" s="655"/>
      <c r="AE864" s="30"/>
    </row>
    <row r="865" hidden="1">
      <c r="A865" s="757"/>
      <c r="B865" s="30"/>
      <c r="C865" s="757"/>
      <c r="D865" s="30"/>
      <c r="E865" s="30"/>
      <c r="F865" s="30"/>
      <c r="G865" s="30"/>
      <c r="H865" s="30"/>
      <c r="I865" s="774"/>
      <c r="J865" s="30"/>
      <c r="K865" s="775"/>
      <c r="L865" s="776"/>
      <c r="M865" s="776"/>
      <c r="N865" s="30"/>
      <c r="O865" s="30"/>
      <c r="P865" s="777"/>
      <c r="Q865" s="777"/>
      <c r="R865" s="777"/>
      <c r="S865" s="777"/>
      <c r="T865" s="777"/>
      <c r="U865" s="777"/>
      <c r="V865" s="777"/>
      <c r="W865" s="777"/>
      <c r="X865" s="778"/>
      <c r="Y865" s="779"/>
      <c r="Z865" s="30"/>
      <c r="AA865" s="30"/>
      <c r="AC865" s="655"/>
      <c r="AD865" s="655"/>
      <c r="AE865" s="30"/>
    </row>
    <row r="866" hidden="1">
      <c r="A866" s="757"/>
      <c r="B866" s="30"/>
      <c r="C866" s="757"/>
      <c r="D866" s="30"/>
      <c r="E866" s="30"/>
      <c r="F866" s="30"/>
      <c r="G866" s="30"/>
      <c r="H866" s="30"/>
      <c r="I866" s="774"/>
      <c r="J866" s="30"/>
      <c r="K866" s="775"/>
      <c r="L866" s="776"/>
      <c r="M866" s="776"/>
      <c r="N866" s="30"/>
      <c r="O866" s="30"/>
      <c r="P866" s="777"/>
      <c r="Q866" s="777"/>
      <c r="R866" s="777"/>
      <c r="S866" s="777"/>
      <c r="T866" s="777"/>
      <c r="U866" s="777"/>
      <c r="V866" s="777"/>
      <c r="W866" s="777"/>
      <c r="X866" s="778"/>
      <c r="Y866" s="779"/>
      <c r="Z866" s="30"/>
      <c r="AA866" s="30"/>
      <c r="AC866" s="655"/>
      <c r="AD866" s="655"/>
      <c r="AE866" s="30"/>
    </row>
    <row r="867" hidden="1">
      <c r="A867" s="757"/>
      <c r="B867" s="30"/>
      <c r="C867" s="757"/>
      <c r="D867" s="30"/>
      <c r="E867" s="30"/>
      <c r="F867" s="30"/>
      <c r="G867" s="30"/>
      <c r="H867" s="30"/>
      <c r="I867" s="774"/>
      <c r="J867" s="30"/>
      <c r="K867" s="775"/>
      <c r="L867" s="776"/>
      <c r="M867" s="776"/>
      <c r="N867" s="30"/>
      <c r="O867" s="30"/>
      <c r="P867" s="777"/>
      <c r="Q867" s="777"/>
      <c r="R867" s="777"/>
      <c r="S867" s="777"/>
      <c r="T867" s="777"/>
      <c r="U867" s="777"/>
      <c r="V867" s="777"/>
      <c r="W867" s="777"/>
      <c r="X867" s="778"/>
      <c r="Y867" s="779"/>
      <c r="Z867" s="30"/>
      <c r="AA867" s="30"/>
      <c r="AC867" s="655"/>
      <c r="AD867" s="655"/>
      <c r="AE867" s="30"/>
    </row>
    <row r="868" hidden="1">
      <c r="A868" s="757"/>
      <c r="B868" s="30"/>
      <c r="C868" s="757"/>
      <c r="D868" s="30"/>
      <c r="E868" s="30"/>
      <c r="F868" s="30"/>
      <c r="G868" s="30"/>
      <c r="H868" s="30"/>
      <c r="I868" s="774"/>
      <c r="J868" s="30"/>
      <c r="K868" s="775"/>
      <c r="L868" s="776"/>
      <c r="M868" s="776"/>
      <c r="N868" s="30"/>
      <c r="O868" s="30"/>
      <c r="P868" s="777"/>
      <c r="Q868" s="777"/>
      <c r="R868" s="777"/>
      <c r="S868" s="777"/>
      <c r="T868" s="777"/>
      <c r="U868" s="777"/>
      <c r="V868" s="777"/>
      <c r="W868" s="777"/>
      <c r="X868" s="778"/>
      <c r="Y868" s="779"/>
      <c r="Z868" s="30"/>
      <c r="AA868" s="30"/>
      <c r="AC868" s="655"/>
      <c r="AD868" s="655"/>
      <c r="AE868" s="30"/>
    </row>
    <row r="869" hidden="1">
      <c r="A869" s="757"/>
      <c r="B869" s="30"/>
      <c r="C869" s="757"/>
      <c r="D869" s="30"/>
      <c r="E869" s="30"/>
      <c r="F869" s="30"/>
      <c r="G869" s="30"/>
      <c r="H869" s="30"/>
      <c r="I869" s="774"/>
      <c r="J869" s="30"/>
      <c r="K869" s="775"/>
      <c r="L869" s="776"/>
      <c r="M869" s="776"/>
      <c r="N869" s="30"/>
      <c r="O869" s="30"/>
      <c r="P869" s="777"/>
      <c r="Q869" s="777"/>
      <c r="R869" s="777"/>
      <c r="S869" s="777"/>
      <c r="T869" s="777"/>
      <c r="U869" s="777"/>
      <c r="V869" s="777"/>
      <c r="W869" s="777"/>
      <c r="X869" s="778"/>
      <c r="Y869" s="779"/>
      <c r="Z869" s="30"/>
      <c r="AA869" s="30"/>
      <c r="AC869" s="655"/>
      <c r="AD869" s="655"/>
      <c r="AE869" s="30"/>
    </row>
    <row r="870" hidden="1">
      <c r="A870" s="757"/>
      <c r="B870" s="30"/>
      <c r="C870" s="757"/>
      <c r="D870" s="30"/>
      <c r="E870" s="30"/>
      <c r="F870" s="30"/>
      <c r="G870" s="30"/>
      <c r="H870" s="30"/>
      <c r="I870" s="774"/>
      <c r="J870" s="30"/>
      <c r="K870" s="775"/>
      <c r="L870" s="776"/>
      <c r="M870" s="776"/>
      <c r="N870" s="30"/>
      <c r="O870" s="30"/>
      <c r="P870" s="777"/>
      <c r="Q870" s="777"/>
      <c r="R870" s="777"/>
      <c r="S870" s="777"/>
      <c r="T870" s="777"/>
      <c r="U870" s="777"/>
      <c r="V870" s="777"/>
      <c r="W870" s="777"/>
      <c r="X870" s="778"/>
      <c r="Y870" s="779"/>
      <c r="Z870" s="30"/>
      <c r="AA870" s="30"/>
      <c r="AC870" s="655"/>
      <c r="AD870" s="655"/>
      <c r="AE870" s="30"/>
    </row>
    <row r="871" hidden="1">
      <c r="A871" s="757"/>
      <c r="B871" s="30"/>
      <c r="C871" s="757"/>
      <c r="D871" s="30"/>
      <c r="E871" s="30"/>
      <c r="F871" s="30"/>
      <c r="G871" s="30"/>
      <c r="H871" s="30"/>
      <c r="I871" s="774"/>
      <c r="J871" s="30"/>
      <c r="K871" s="775"/>
      <c r="L871" s="776"/>
      <c r="M871" s="776"/>
      <c r="N871" s="30"/>
      <c r="O871" s="30"/>
      <c r="P871" s="777"/>
      <c r="Q871" s="777"/>
      <c r="R871" s="777"/>
      <c r="S871" s="777"/>
      <c r="T871" s="777"/>
      <c r="U871" s="777"/>
      <c r="V871" s="777"/>
      <c r="W871" s="777"/>
      <c r="X871" s="778"/>
      <c r="Y871" s="779"/>
      <c r="Z871" s="30"/>
      <c r="AA871" s="30"/>
      <c r="AC871" s="655"/>
      <c r="AD871" s="655"/>
      <c r="AE871" s="30"/>
    </row>
    <row r="872" hidden="1">
      <c r="A872" s="757"/>
      <c r="B872" s="30"/>
      <c r="C872" s="757"/>
      <c r="D872" s="30"/>
      <c r="E872" s="30"/>
      <c r="F872" s="30"/>
      <c r="G872" s="30"/>
      <c r="H872" s="30"/>
      <c r="I872" s="774"/>
      <c r="J872" s="30"/>
      <c r="K872" s="775"/>
      <c r="L872" s="776"/>
      <c r="M872" s="776"/>
      <c r="N872" s="30"/>
      <c r="O872" s="30"/>
      <c r="P872" s="777"/>
      <c r="Q872" s="777"/>
      <c r="R872" s="777"/>
      <c r="S872" s="777"/>
      <c r="T872" s="777"/>
      <c r="U872" s="777"/>
      <c r="V872" s="777"/>
      <c r="W872" s="777"/>
      <c r="X872" s="778"/>
      <c r="Y872" s="779"/>
      <c r="Z872" s="30"/>
      <c r="AA872" s="30"/>
      <c r="AC872" s="655"/>
      <c r="AD872" s="655"/>
      <c r="AE872" s="30"/>
    </row>
    <row r="873" hidden="1">
      <c r="A873" s="757"/>
      <c r="B873" s="30"/>
      <c r="C873" s="757"/>
      <c r="D873" s="30"/>
      <c r="E873" s="30"/>
      <c r="F873" s="30"/>
      <c r="G873" s="30"/>
      <c r="H873" s="30"/>
      <c r="I873" s="774"/>
      <c r="J873" s="30"/>
      <c r="K873" s="775"/>
      <c r="L873" s="776"/>
      <c r="M873" s="776"/>
      <c r="N873" s="30"/>
      <c r="O873" s="30"/>
      <c r="P873" s="777"/>
      <c r="Q873" s="777"/>
      <c r="R873" s="777"/>
      <c r="S873" s="777"/>
      <c r="T873" s="777"/>
      <c r="U873" s="777"/>
      <c r="V873" s="777"/>
      <c r="W873" s="777"/>
      <c r="X873" s="778"/>
      <c r="Y873" s="779"/>
      <c r="Z873" s="30"/>
      <c r="AA873" s="30"/>
      <c r="AC873" s="655"/>
      <c r="AD873" s="655"/>
      <c r="AE873" s="30"/>
    </row>
    <row r="874" hidden="1">
      <c r="A874" s="757"/>
      <c r="B874" s="30"/>
      <c r="C874" s="757"/>
      <c r="D874" s="30"/>
      <c r="E874" s="30"/>
      <c r="F874" s="30"/>
      <c r="G874" s="30"/>
      <c r="H874" s="30"/>
      <c r="I874" s="774"/>
      <c r="J874" s="30"/>
      <c r="K874" s="775"/>
      <c r="L874" s="776"/>
      <c r="M874" s="776"/>
      <c r="N874" s="30"/>
      <c r="O874" s="30"/>
      <c r="P874" s="777"/>
      <c r="Q874" s="777"/>
      <c r="R874" s="777"/>
      <c r="S874" s="777"/>
      <c r="T874" s="777"/>
      <c r="U874" s="777"/>
      <c r="V874" s="777"/>
      <c r="W874" s="777"/>
      <c r="X874" s="778"/>
      <c r="Y874" s="779"/>
      <c r="Z874" s="30"/>
      <c r="AA874" s="30"/>
      <c r="AC874" s="655"/>
      <c r="AD874" s="655"/>
      <c r="AE874" s="30"/>
    </row>
    <row r="875" hidden="1">
      <c r="A875" s="757"/>
      <c r="B875" s="30"/>
      <c r="C875" s="757"/>
      <c r="D875" s="30"/>
      <c r="E875" s="30"/>
      <c r="F875" s="30"/>
      <c r="G875" s="30"/>
      <c r="H875" s="30"/>
      <c r="I875" s="774"/>
      <c r="J875" s="30"/>
      <c r="K875" s="775"/>
      <c r="L875" s="776"/>
      <c r="M875" s="776"/>
      <c r="N875" s="30"/>
      <c r="O875" s="30"/>
      <c r="P875" s="777"/>
      <c r="Q875" s="777"/>
      <c r="R875" s="777"/>
      <c r="S875" s="777"/>
      <c r="T875" s="777"/>
      <c r="U875" s="777"/>
      <c r="V875" s="777"/>
      <c r="W875" s="777"/>
      <c r="X875" s="778"/>
      <c r="Y875" s="779"/>
      <c r="Z875" s="30"/>
      <c r="AA875" s="30"/>
      <c r="AC875" s="655"/>
      <c r="AD875" s="655"/>
      <c r="AE875" s="30"/>
    </row>
    <row r="876" hidden="1">
      <c r="A876" s="757"/>
      <c r="B876" s="30"/>
      <c r="C876" s="757"/>
      <c r="D876" s="30"/>
      <c r="E876" s="30"/>
      <c r="F876" s="30"/>
      <c r="G876" s="30"/>
      <c r="H876" s="30"/>
      <c r="I876" s="774"/>
      <c r="J876" s="30"/>
      <c r="K876" s="775"/>
      <c r="L876" s="776"/>
      <c r="M876" s="776"/>
      <c r="N876" s="30"/>
      <c r="O876" s="30"/>
      <c r="P876" s="777"/>
      <c r="Q876" s="777"/>
      <c r="R876" s="777"/>
      <c r="S876" s="777"/>
      <c r="T876" s="777"/>
      <c r="U876" s="777"/>
      <c r="V876" s="777"/>
      <c r="W876" s="777"/>
      <c r="X876" s="778"/>
      <c r="Y876" s="779"/>
      <c r="Z876" s="30"/>
      <c r="AA876" s="30"/>
      <c r="AC876" s="655"/>
      <c r="AD876" s="655"/>
      <c r="AE876" s="30"/>
    </row>
    <row r="877" hidden="1">
      <c r="A877" s="757"/>
      <c r="B877" s="30"/>
      <c r="C877" s="757"/>
      <c r="D877" s="30"/>
      <c r="E877" s="30"/>
      <c r="F877" s="30"/>
      <c r="G877" s="30"/>
      <c r="H877" s="30"/>
      <c r="I877" s="774"/>
      <c r="J877" s="30"/>
      <c r="K877" s="775"/>
      <c r="L877" s="776"/>
      <c r="M877" s="776"/>
      <c r="N877" s="30"/>
      <c r="O877" s="30"/>
      <c r="P877" s="777"/>
      <c r="Q877" s="777"/>
      <c r="R877" s="777"/>
      <c r="S877" s="777"/>
      <c r="T877" s="777"/>
      <c r="U877" s="777"/>
      <c r="V877" s="777"/>
      <c r="W877" s="777"/>
      <c r="X877" s="778"/>
      <c r="Y877" s="779"/>
      <c r="Z877" s="30"/>
      <c r="AA877" s="30"/>
      <c r="AC877" s="655"/>
      <c r="AD877" s="655"/>
      <c r="AE877" s="30"/>
    </row>
    <row r="878" hidden="1">
      <c r="A878" s="757"/>
      <c r="B878" s="30"/>
      <c r="C878" s="757"/>
      <c r="D878" s="30"/>
      <c r="E878" s="30"/>
      <c r="F878" s="30"/>
      <c r="G878" s="30"/>
      <c r="H878" s="30"/>
      <c r="I878" s="774"/>
      <c r="J878" s="30"/>
      <c r="K878" s="775"/>
      <c r="L878" s="776"/>
      <c r="M878" s="776"/>
      <c r="N878" s="30"/>
      <c r="O878" s="30"/>
      <c r="P878" s="777"/>
      <c r="Q878" s="777"/>
      <c r="R878" s="777"/>
      <c r="S878" s="777"/>
      <c r="T878" s="777"/>
      <c r="U878" s="777"/>
      <c r="V878" s="777"/>
      <c r="W878" s="777"/>
      <c r="X878" s="778"/>
      <c r="Y878" s="779"/>
      <c r="Z878" s="30"/>
      <c r="AA878" s="30"/>
      <c r="AC878" s="655"/>
      <c r="AD878" s="655"/>
      <c r="AE878" s="30"/>
    </row>
    <row r="879" hidden="1">
      <c r="A879" s="757"/>
      <c r="B879" s="30"/>
      <c r="C879" s="757"/>
      <c r="D879" s="30"/>
      <c r="E879" s="30"/>
      <c r="F879" s="30"/>
      <c r="G879" s="30"/>
      <c r="H879" s="30"/>
      <c r="I879" s="774"/>
      <c r="J879" s="30"/>
      <c r="K879" s="775"/>
      <c r="L879" s="776"/>
      <c r="M879" s="776"/>
      <c r="N879" s="30"/>
      <c r="O879" s="30"/>
      <c r="P879" s="777"/>
      <c r="Q879" s="777"/>
      <c r="R879" s="777"/>
      <c r="S879" s="777"/>
      <c r="T879" s="777"/>
      <c r="U879" s="777"/>
      <c r="V879" s="777"/>
      <c r="W879" s="777"/>
      <c r="X879" s="778"/>
      <c r="Y879" s="779"/>
      <c r="Z879" s="30"/>
      <c r="AA879" s="30"/>
      <c r="AC879" s="655"/>
      <c r="AD879" s="655"/>
      <c r="AE879" s="30"/>
    </row>
    <row r="880" hidden="1">
      <c r="A880" s="757"/>
      <c r="B880" s="30"/>
      <c r="C880" s="757"/>
      <c r="D880" s="30"/>
      <c r="E880" s="30"/>
      <c r="F880" s="30"/>
      <c r="G880" s="30"/>
      <c r="H880" s="30"/>
      <c r="I880" s="774"/>
      <c r="J880" s="30"/>
      <c r="K880" s="775"/>
      <c r="L880" s="776"/>
      <c r="M880" s="776"/>
      <c r="N880" s="30"/>
      <c r="O880" s="30"/>
      <c r="P880" s="777"/>
      <c r="Q880" s="777"/>
      <c r="R880" s="777"/>
      <c r="S880" s="777"/>
      <c r="T880" s="777"/>
      <c r="U880" s="777"/>
      <c r="V880" s="777"/>
      <c r="W880" s="777"/>
      <c r="X880" s="778"/>
      <c r="Y880" s="779"/>
      <c r="Z880" s="30"/>
      <c r="AA880" s="30"/>
      <c r="AC880" s="655"/>
      <c r="AD880" s="655"/>
      <c r="AE880" s="30"/>
    </row>
    <row r="881" hidden="1">
      <c r="A881" s="757"/>
      <c r="B881" s="30"/>
      <c r="C881" s="757"/>
      <c r="D881" s="30"/>
      <c r="E881" s="30"/>
      <c r="F881" s="30"/>
      <c r="G881" s="30"/>
      <c r="H881" s="30"/>
      <c r="I881" s="774"/>
      <c r="J881" s="30"/>
      <c r="K881" s="775"/>
      <c r="L881" s="776"/>
      <c r="M881" s="776"/>
      <c r="N881" s="30"/>
      <c r="O881" s="30"/>
      <c r="P881" s="777"/>
      <c r="Q881" s="777"/>
      <c r="R881" s="777"/>
      <c r="S881" s="777"/>
      <c r="T881" s="777"/>
      <c r="U881" s="777"/>
      <c r="V881" s="777"/>
      <c r="W881" s="777"/>
      <c r="X881" s="778"/>
      <c r="Y881" s="779"/>
      <c r="Z881" s="30"/>
      <c r="AA881" s="30"/>
      <c r="AC881" s="655"/>
      <c r="AD881" s="655"/>
      <c r="AE881" s="30"/>
    </row>
    <row r="882" hidden="1">
      <c r="A882" s="757"/>
      <c r="B882" s="30"/>
      <c r="C882" s="757"/>
      <c r="D882" s="30"/>
      <c r="E882" s="30"/>
      <c r="F882" s="30"/>
      <c r="G882" s="30"/>
      <c r="H882" s="30"/>
      <c r="I882" s="774"/>
      <c r="J882" s="30"/>
      <c r="K882" s="775"/>
      <c r="L882" s="776"/>
      <c r="M882" s="776"/>
      <c r="N882" s="30"/>
      <c r="O882" s="30"/>
      <c r="P882" s="777"/>
      <c r="Q882" s="777"/>
      <c r="R882" s="777"/>
      <c r="S882" s="777"/>
      <c r="T882" s="777"/>
      <c r="U882" s="777"/>
      <c r="V882" s="777"/>
      <c r="W882" s="777"/>
      <c r="X882" s="778"/>
      <c r="Y882" s="779"/>
      <c r="Z882" s="30"/>
      <c r="AA882" s="30"/>
      <c r="AC882" s="655"/>
      <c r="AD882" s="655"/>
      <c r="AE882" s="30"/>
    </row>
    <row r="883" hidden="1">
      <c r="A883" s="757"/>
      <c r="B883" s="30"/>
      <c r="C883" s="757"/>
      <c r="D883" s="30"/>
      <c r="E883" s="30"/>
      <c r="F883" s="30"/>
      <c r="G883" s="30"/>
      <c r="H883" s="30"/>
      <c r="I883" s="774"/>
      <c r="J883" s="30"/>
      <c r="K883" s="775"/>
      <c r="L883" s="776"/>
      <c r="M883" s="776"/>
      <c r="N883" s="30"/>
      <c r="O883" s="30"/>
      <c r="P883" s="777"/>
      <c r="Q883" s="777"/>
      <c r="R883" s="777"/>
      <c r="S883" s="777"/>
      <c r="T883" s="777"/>
      <c r="U883" s="777"/>
      <c r="V883" s="777"/>
      <c r="W883" s="777"/>
      <c r="X883" s="778"/>
      <c r="Y883" s="779"/>
      <c r="Z883" s="30"/>
      <c r="AA883" s="30"/>
      <c r="AC883" s="655"/>
      <c r="AD883" s="655"/>
      <c r="AE883" s="30"/>
    </row>
    <row r="884" hidden="1">
      <c r="A884" s="757"/>
      <c r="B884" s="30"/>
      <c r="C884" s="757"/>
      <c r="D884" s="30"/>
      <c r="E884" s="30"/>
      <c r="F884" s="30"/>
      <c r="G884" s="30"/>
      <c r="H884" s="30"/>
      <c r="I884" s="774"/>
      <c r="J884" s="30"/>
      <c r="K884" s="775"/>
      <c r="L884" s="776"/>
      <c r="M884" s="776"/>
      <c r="N884" s="30"/>
      <c r="O884" s="30"/>
      <c r="P884" s="777"/>
      <c r="Q884" s="777"/>
      <c r="R884" s="777"/>
      <c r="S884" s="777"/>
      <c r="T884" s="777"/>
      <c r="U884" s="777"/>
      <c r="V884" s="777"/>
      <c r="W884" s="777"/>
      <c r="X884" s="778"/>
      <c r="Y884" s="779"/>
      <c r="Z884" s="30"/>
      <c r="AA884" s="30"/>
      <c r="AC884" s="655"/>
      <c r="AD884" s="655"/>
      <c r="AE884" s="30"/>
    </row>
    <row r="885" hidden="1">
      <c r="A885" s="757"/>
      <c r="B885" s="30"/>
      <c r="C885" s="757"/>
      <c r="D885" s="30"/>
      <c r="E885" s="30"/>
      <c r="F885" s="30"/>
      <c r="G885" s="30"/>
      <c r="H885" s="30"/>
      <c r="I885" s="774"/>
      <c r="J885" s="30"/>
      <c r="K885" s="775"/>
      <c r="L885" s="776"/>
      <c r="M885" s="776"/>
      <c r="N885" s="30"/>
      <c r="O885" s="30"/>
      <c r="P885" s="777"/>
      <c r="Q885" s="777"/>
      <c r="R885" s="777"/>
      <c r="S885" s="777"/>
      <c r="T885" s="777"/>
      <c r="U885" s="777"/>
      <c r="V885" s="777"/>
      <c r="W885" s="777"/>
      <c r="X885" s="778"/>
      <c r="Y885" s="779"/>
      <c r="Z885" s="30"/>
      <c r="AA885" s="30"/>
      <c r="AC885" s="655"/>
      <c r="AD885" s="655"/>
      <c r="AE885" s="30"/>
    </row>
    <row r="886" hidden="1">
      <c r="A886" s="757"/>
      <c r="B886" s="30"/>
      <c r="C886" s="757"/>
      <c r="D886" s="30"/>
      <c r="E886" s="30"/>
      <c r="F886" s="30"/>
      <c r="G886" s="30"/>
      <c r="H886" s="30"/>
      <c r="I886" s="774"/>
      <c r="J886" s="30"/>
      <c r="K886" s="775"/>
      <c r="L886" s="776"/>
      <c r="M886" s="776"/>
      <c r="N886" s="30"/>
      <c r="O886" s="30"/>
      <c r="P886" s="777"/>
      <c r="Q886" s="777"/>
      <c r="R886" s="777"/>
      <c r="S886" s="777"/>
      <c r="T886" s="777"/>
      <c r="U886" s="777"/>
      <c r="V886" s="777"/>
      <c r="W886" s="777"/>
      <c r="X886" s="778"/>
      <c r="Y886" s="779"/>
      <c r="Z886" s="30"/>
      <c r="AA886" s="30"/>
      <c r="AC886" s="655"/>
      <c r="AD886" s="655"/>
      <c r="AE886" s="30"/>
    </row>
    <row r="887" hidden="1">
      <c r="A887" s="757"/>
      <c r="B887" s="30"/>
      <c r="C887" s="757"/>
      <c r="D887" s="30"/>
      <c r="E887" s="30"/>
      <c r="F887" s="30"/>
      <c r="G887" s="30"/>
      <c r="H887" s="30"/>
      <c r="I887" s="774"/>
      <c r="J887" s="30"/>
      <c r="K887" s="775"/>
      <c r="L887" s="776"/>
      <c r="M887" s="776"/>
      <c r="N887" s="30"/>
      <c r="O887" s="30"/>
      <c r="P887" s="777"/>
      <c r="Q887" s="777"/>
      <c r="R887" s="777"/>
      <c r="S887" s="777"/>
      <c r="T887" s="777"/>
      <c r="U887" s="777"/>
      <c r="V887" s="777"/>
      <c r="W887" s="777"/>
      <c r="X887" s="778"/>
      <c r="Y887" s="779"/>
      <c r="Z887" s="30"/>
      <c r="AA887" s="30"/>
      <c r="AC887" s="655"/>
      <c r="AD887" s="655"/>
      <c r="AE887" s="30"/>
    </row>
    <row r="888" hidden="1">
      <c r="A888" s="757"/>
      <c r="B888" s="30"/>
      <c r="C888" s="757"/>
      <c r="D888" s="30"/>
      <c r="E888" s="30"/>
      <c r="F888" s="30"/>
      <c r="G888" s="30"/>
      <c r="H888" s="30"/>
      <c r="I888" s="774"/>
      <c r="J888" s="30"/>
      <c r="K888" s="775"/>
      <c r="L888" s="776"/>
      <c r="M888" s="776"/>
      <c r="N888" s="30"/>
      <c r="O888" s="30"/>
      <c r="P888" s="777"/>
      <c r="Q888" s="777"/>
      <c r="R888" s="777"/>
      <c r="S888" s="777"/>
      <c r="T888" s="777"/>
      <c r="U888" s="777"/>
      <c r="V888" s="777"/>
      <c r="W888" s="777"/>
      <c r="X888" s="778"/>
      <c r="Y888" s="779"/>
      <c r="Z888" s="30"/>
      <c r="AA888" s="30"/>
      <c r="AC888" s="655"/>
      <c r="AD888" s="655"/>
      <c r="AE888" s="30"/>
    </row>
    <row r="889" hidden="1">
      <c r="A889" s="757"/>
      <c r="B889" s="30"/>
      <c r="C889" s="757"/>
      <c r="D889" s="30"/>
      <c r="E889" s="30"/>
      <c r="F889" s="30"/>
      <c r="G889" s="30"/>
      <c r="H889" s="30"/>
      <c r="I889" s="774"/>
      <c r="J889" s="30"/>
      <c r="K889" s="775"/>
      <c r="L889" s="776"/>
      <c r="M889" s="776"/>
      <c r="N889" s="30"/>
      <c r="O889" s="30"/>
      <c r="P889" s="777"/>
      <c r="Q889" s="777"/>
      <c r="R889" s="777"/>
      <c r="S889" s="777"/>
      <c r="T889" s="777"/>
      <c r="U889" s="777"/>
      <c r="V889" s="777"/>
      <c r="W889" s="777"/>
      <c r="X889" s="778"/>
      <c r="Y889" s="779"/>
      <c r="Z889" s="30"/>
      <c r="AA889" s="30"/>
      <c r="AC889" s="655"/>
      <c r="AD889" s="655"/>
      <c r="AE889" s="30"/>
    </row>
    <row r="890" hidden="1">
      <c r="A890" s="757"/>
      <c r="B890" s="30"/>
      <c r="C890" s="757"/>
      <c r="D890" s="30"/>
      <c r="E890" s="30"/>
      <c r="F890" s="30"/>
      <c r="G890" s="30"/>
      <c r="H890" s="30"/>
      <c r="I890" s="774"/>
      <c r="J890" s="30"/>
      <c r="K890" s="775"/>
      <c r="L890" s="776"/>
      <c r="M890" s="776"/>
      <c r="N890" s="30"/>
      <c r="O890" s="30"/>
      <c r="P890" s="777"/>
      <c r="Q890" s="777"/>
      <c r="R890" s="777"/>
      <c r="S890" s="777"/>
      <c r="T890" s="777"/>
      <c r="U890" s="777"/>
      <c r="V890" s="777"/>
      <c r="W890" s="777"/>
      <c r="X890" s="778"/>
      <c r="Y890" s="779"/>
      <c r="Z890" s="30"/>
      <c r="AA890" s="30"/>
      <c r="AC890" s="655"/>
      <c r="AD890" s="655"/>
      <c r="AE890" s="30"/>
    </row>
    <row r="891" hidden="1">
      <c r="A891" s="757"/>
      <c r="B891" s="30"/>
      <c r="C891" s="757"/>
      <c r="D891" s="30"/>
      <c r="E891" s="30"/>
      <c r="F891" s="30"/>
      <c r="G891" s="30"/>
      <c r="H891" s="30"/>
      <c r="I891" s="774"/>
      <c r="J891" s="30"/>
      <c r="K891" s="775"/>
      <c r="L891" s="776"/>
      <c r="M891" s="776"/>
      <c r="N891" s="30"/>
      <c r="O891" s="30"/>
      <c r="P891" s="777"/>
      <c r="Q891" s="777"/>
      <c r="R891" s="777"/>
      <c r="S891" s="777"/>
      <c r="T891" s="777"/>
      <c r="U891" s="777"/>
      <c r="V891" s="777"/>
      <c r="W891" s="777"/>
      <c r="X891" s="778"/>
      <c r="Y891" s="779"/>
      <c r="Z891" s="30"/>
      <c r="AA891" s="30"/>
      <c r="AC891" s="655"/>
      <c r="AD891" s="655"/>
      <c r="AE891" s="30"/>
    </row>
    <row r="892" hidden="1">
      <c r="A892" s="757"/>
      <c r="B892" s="30"/>
      <c r="C892" s="757"/>
      <c r="D892" s="30"/>
      <c r="E892" s="30"/>
      <c r="F892" s="30"/>
      <c r="G892" s="30"/>
      <c r="H892" s="30"/>
      <c r="I892" s="774"/>
      <c r="J892" s="30"/>
      <c r="K892" s="775"/>
      <c r="L892" s="776"/>
      <c r="M892" s="776"/>
      <c r="N892" s="30"/>
      <c r="O892" s="30"/>
      <c r="P892" s="777"/>
      <c r="Q892" s="777"/>
      <c r="R892" s="777"/>
      <c r="S892" s="777"/>
      <c r="T892" s="777"/>
      <c r="U892" s="777"/>
      <c r="V892" s="777"/>
      <c r="W892" s="777"/>
      <c r="X892" s="778"/>
      <c r="Y892" s="779"/>
      <c r="Z892" s="30"/>
      <c r="AA892" s="30"/>
      <c r="AC892" s="655"/>
      <c r="AD892" s="655"/>
      <c r="AE892" s="30"/>
    </row>
    <row r="893" hidden="1">
      <c r="A893" s="757"/>
      <c r="B893" s="30"/>
      <c r="C893" s="757"/>
      <c r="D893" s="30"/>
      <c r="E893" s="30"/>
      <c r="F893" s="30"/>
      <c r="G893" s="30"/>
      <c r="H893" s="30"/>
      <c r="I893" s="774"/>
      <c r="J893" s="30"/>
      <c r="K893" s="775"/>
      <c r="L893" s="776"/>
      <c r="M893" s="776"/>
      <c r="N893" s="30"/>
      <c r="O893" s="30"/>
      <c r="P893" s="777"/>
      <c r="Q893" s="777"/>
      <c r="R893" s="777"/>
      <c r="S893" s="777"/>
      <c r="T893" s="777"/>
      <c r="U893" s="777"/>
      <c r="V893" s="777"/>
      <c r="W893" s="777"/>
      <c r="X893" s="778"/>
      <c r="Y893" s="779"/>
      <c r="Z893" s="30"/>
      <c r="AA893" s="30"/>
      <c r="AC893" s="655"/>
      <c r="AD893" s="655"/>
      <c r="AE893" s="30"/>
    </row>
    <row r="894" hidden="1">
      <c r="A894" s="757"/>
      <c r="B894" s="30"/>
      <c r="C894" s="757"/>
      <c r="D894" s="30"/>
      <c r="E894" s="30"/>
      <c r="F894" s="30"/>
      <c r="G894" s="30"/>
      <c r="H894" s="30"/>
      <c r="I894" s="774"/>
      <c r="J894" s="30"/>
      <c r="K894" s="775"/>
      <c r="L894" s="776"/>
      <c r="M894" s="776"/>
      <c r="N894" s="30"/>
      <c r="O894" s="30"/>
      <c r="P894" s="777"/>
      <c r="Q894" s="777"/>
      <c r="R894" s="777"/>
      <c r="S894" s="777"/>
      <c r="T894" s="777"/>
      <c r="U894" s="777"/>
      <c r="V894" s="777"/>
      <c r="W894" s="777"/>
      <c r="X894" s="778"/>
      <c r="Y894" s="779"/>
      <c r="Z894" s="30"/>
      <c r="AA894" s="30"/>
      <c r="AC894" s="655"/>
      <c r="AD894" s="655"/>
      <c r="AE894" s="30"/>
    </row>
    <row r="895" hidden="1">
      <c r="A895" s="757"/>
      <c r="B895" s="30"/>
      <c r="C895" s="757"/>
      <c r="D895" s="30"/>
      <c r="E895" s="30"/>
      <c r="F895" s="30"/>
      <c r="G895" s="30"/>
      <c r="H895" s="30"/>
      <c r="I895" s="774"/>
      <c r="J895" s="30"/>
      <c r="K895" s="775"/>
      <c r="L895" s="776"/>
      <c r="M895" s="776"/>
      <c r="N895" s="30"/>
      <c r="O895" s="30"/>
      <c r="P895" s="777"/>
      <c r="Q895" s="777"/>
      <c r="R895" s="777"/>
      <c r="S895" s="777"/>
      <c r="T895" s="777"/>
      <c r="U895" s="777"/>
      <c r="V895" s="777"/>
      <c r="W895" s="777"/>
      <c r="X895" s="778"/>
      <c r="Y895" s="779"/>
      <c r="Z895" s="30"/>
      <c r="AA895" s="30"/>
      <c r="AC895" s="655"/>
      <c r="AD895" s="655"/>
      <c r="AE895" s="30"/>
    </row>
    <row r="896" hidden="1">
      <c r="A896" s="757"/>
      <c r="B896" s="30"/>
      <c r="C896" s="757"/>
      <c r="D896" s="30"/>
      <c r="E896" s="30"/>
      <c r="F896" s="30"/>
      <c r="G896" s="30"/>
      <c r="H896" s="30"/>
      <c r="I896" s="774"/>
      <c r="J896" s="30"/>
      <c r="K896" s="775"/>
      <c r="L896" s="776"/>
      <c r="M896" s="776"/>
      <c r="N896" s="30"/>
      <c r="O896" s="30"/>
      <c r="P896" s="777"/>
      <c r="Q896" s="777"/>
      <c r="R896" s="777"/>
      <c r="S896" s="777"/>
      <c r="T896" s="777"/>
      <c r="U896" s="777"/>
      <c r="V896" s="777"/>
      <c r="W896" s="777"/>
      <c r="X896" s="778"/>
      <c r="Y896" s="779"/>
      <c r="Z896" s="30"/>
      <c r="AA896" s="30"/>
      <c r="AC896" s="655"/>
      <c r="AD896" s="655"/>
      <c r="AE896" s="30"/>
    </row>
    <row r="897" hidden="1">
      <c r="A897" s="757"/>
      <c r="B897" s="30"/>
      <c r="C897" s="757"/>
      <c r="D897" s="30"/>
      <c r="E897" s="30"/>
      <c r="F897" s="30"/>
      <c r="G897" s="30"/>
      <c r="H897" s="30"/>
      <c r="I897" s="774"/>
      <c r="J897" s="30"/>
      <c r="K897" s="775"/>
      <c r="L897" s="776"/>
      <c r="M897" s="776"/>
      <c r="N897" s="30"/>
      <c r="O897" s="30"/>
      <c r="P897" s="777"/>
      <c r="Q897" s="777"/>
      <c r="R897" s="777"/>
      <c r="S897" s="777"/>
      <c r="T897" s="777"/>
      <c r="U897" s="777"/>
      <c r="V897" s="777"/>
      <c r="W897" s="777"/>
      <c r="X897" s="778"/>
      <c r="Y897" s="779"/>
      <c r="Z897" s="30"/>
      <c r="AA897" s="30"/>
      <c r="AC897" s="655"/>
      <c r="AD897" s="655"/>
      <c r="AE897" s="30"/>
    </row>
    <row r="898" hidden="1">
      <c r="A898" s="757"/>
      <c r="B898" s="30"/>
      <c r="C898" s="757"/>
      <c r="D898" s="30"/>
      <c r="E898" s="30"/>
      <c r="F898" s="30"/>
      <c r="G898" s="30"/>
      <c r="H898" s="30"/>
      <c r="I898" s="774"/>
      <c r="J898" s="30"/>
      <c r="K898" s="775"/>
      <c r="L898" s="776"/>
      <c r="M898" s="776"/>
      <c r="N898" s="30"/>
      <c r="O898" s="30"/>
      <c r="P898" s="777"/>
      <c r="Q898" s="777"/>
      <c r="R898" s="777"/>
      <c r="S898" s="777"/>
      <c r="T898" s="777"/>
      <c r="U898" s="777"/>
      <c r="V898" s="777"/>
      <c r="W898" s="777"/>
      <c r="X898" s="778"/>
      <c r="Y898" s="779"/>
      <c r="Z898" s="30"/>
      <c r="AA898" s="30"/>
      <c r="AC898" s="655"/>
      <c r="AD898" s="655"/>
      <c r="AE898" s="30"/>
    </row>
    <row r="899" hidden="1">
      <c r="A899" s="757"/>
      <c r="B899" s="30"/>
      <c r="C899" s="757"/>
      <c r="D899" s="30"/>
      <c r="E899" s="30"/>
      <c r="F899" s="30"/>
      <c r="G899" s="30"/>
      <c r="H899" s="30"/>
      <c r="I899" s="774"/>
      <c r="J899" s="30"/>
      <c r="K899" s="775"/>
      <c r="L899" s="776"/>
      <c r="M899" s="776"/>
      <c r="N899" s="30"/>
      <c r="O899" s="30"/>
      <c r="P899" s="777"/>
      <c r="Q899" s="777"/>
      <c r="R899" s="777"/>
      <c r="S899" s="777"/>
      <c r="T899" s="777"/>
      <c r="U899" s="777"/>
      <c r="V899" s="777"/>
      <c r="W899" s="777"/>
      <c r="X899" s="778"/>
      <c r="Y899" s="779"/>
      <c r="Z899" s="30"/>
      <c r="AA899" s="30"/>
      <c r="AC899" s="655"/>
      <c r="AD899" s="655"/>
      <c r="AE899" s="30"/>
    </row>
    <row r="900" hidden="1">
      <c r="A900" s="757"/>
      <c r="B900" s="30"/>
      <c r="C900" s="757"/>
      <c r="D900" s="30"/>
      <c r="E900" s="30"/>
      <c r="F900" s="30"/>
      <c r="G900" s="30"/>
      <c r="H900" s="30"/>
      <c r="I900" s="774"/>
      <c r="J900" s="30"/>
      <c r="K900" s="775"/>
      <c r="L900" s="776"/>
      <c r="M900" s="776"/>
      <c r="N900" s="30"/>
      <c r="O900" s="30"/>
      <c r="P900" s="777"/>
      <c r="Q900" s="777"/>
      <c r="R900" s="777"/>
      <c r="S900" s="777"/>
      <c r="T900" s="777"/>
      <c r="U900" s="777"/>
      <c r="V900" s="777"/>
      <c r="W900" s="777"/>
      <c r="X900" s="778"/>
      <c r="Y900" s="779"/>
      <c r="Z900" s="30"/>
      <c r="AA900" s="30"/>
      <c r="AC900" s="655"/>
      <c r="AD900" s="655"/>
      <c r="AE900" s="30"/>
    </row>
    <row r="901" hidden="1">
      <c r="A901" s="757"/>
      <c r="B901" s="30"/>
      <c r="C901" s="757"/>
      <c r="D901" s="30"/>
      <c r="E901" s="30"/>
      <c r="F901" s="30"/>
      <c r="G901" s="30"/>
      <c r="H901" s="30"/>
      <c r="I901" s="774"/>
      <c r="J901" s="30"/>
      <c r="K901" s="775"/>
      <c r="L901" s="776"/>
      <c r="M901" s="776"/>
      <c r="N901" s="30"/>
      <c r="O901" s="30"/>
      <c r="P901" s="777"/>
      <c r="Q901" s="777"/>
      <c r="R901" s="777"/>
      <c r="S901" s="777"/>
      <c r="T901" s="777"/>
      <c r="U901" s="777"/>
      <c r="V901" s="777"/>
      <c r="W901" s="777"/>
      <c r="X901" s="778"/>
      <c r="Y901" s="779"/>
      <c r="Z901" s="30"/>
      <c r="AA901" s="30"/>
      <c r="AC901" s="655"/>
      <c r="AD901" s="655"/>
      <c r="AE901" s="30"/>
    </row>
    <row r="902" hidden="1">
      <c r="A902" s="757"/>
      <c r="B902" s="30"/>
      <c r="C902" s="757"/>
      <c r="D902" s="30"/>
      <c r="E902" s="30"/>
      <c r="F902" s="30"/>
      <c r="G902" s="30"/>
      <c r="H902" s="30"/>
      <c r="I902" s="774"/>
      <c r="J902" s="30"/>
      <c r="K902" s="775"/>
      <c r="L902" s="776"/>
      <c r="M902" s="776"/>
      <c r="N902" s="30"/>
      <c r="O902" s="30"/>
      <c r="P902" s="777"/>
      <c r="Q902" s="777"/>
      <c r="R902" s="777"/>
      <c r="S902" s="777"/>
      <c r="T902" s="777"/>
      <c r="U902" s="777"/>
      <c r="V902" s="777"/>
      <c r="W902" s="777"/>
      <c r="X902" s="778"/>
      <c r="Y902" s="779"/>
      <c r="Z902" s="30"/>
      <c r="AA902" s="30"/>
      <c r="AC902" s="655"/>
      <c r="AD902" s="655"/>
      <c r="AE902" s="30"/>
    </row>
    <row r="903" hidden="1">
      <c r="A903" s="757"/>
      <c r="B903" s="30"/>
      <c r="C903" s="757"/>
      <c r="D903" s="30"/>
      <c r="E903" s="30"/>
      <c r="F903" s="30"/>
      <c r="G903" s="30"/>
      <c r="H903" s="30"/>
      <c r="I903" s="774"/>
      <c r="J903" s="30"/>
      <c r="K903" s="775"/>
      <c r="L903" s="776"/>
      <c r="M903" s="776"/>
      <c r="N903" s="30"/>
      <c r="O903" s="30"/>
      <c r="P903" s="777"/>
      <c r="Q903" s="777"/>
      <c r="R903" s="777"/>
      <c r="S903" s="777"/>
      <c r="T903" s="777"/>
      <c r="U903" s="777"/>
      <c r="V903" s="777"/>
      <c r="W903" s="777"/>
      <c r="X903" s="778"/>
      <c r="Y903" s="779"/>
      <c r="Z903" s="30"/>
      <c r="AA903" s="30"/>
      <c r="AC903" s="655"/>
      <c r="AD903" s="655"/>
      <c r="AE903" s="30"/>
    </row>
    <row r="904" hidden="1">
      <c r="A904" s="757"/>
      <c r="B904" s="30"/>
      <c r="C904" s="757"/>
      <c r="D904" s="30"/>
      <c r="E904" s="30"/>
      <c r="F904" s="30"/>
      <c r="G904" s="30"/>
      <c r="H904" s="30"/>
      <c r="I904" s="774"/>
      <c r="J904" s="30"/>
      <c r="K904" s="775"/>
      <c r="L904" s="776"/>
      <c r="M904" s="776"/>
      <c r="N904" s="30"/>
      <c r="O904" s="30"/>
      <c r="P904" s="777"/>
      <c r="Q904" s="777"/>
      <c r="R904" s="777"/>
      <c r="S904" s="777"/>
      <c r="T904" s="777"/>
      <c r="U904" s="777"/>
      <c r="V904" s="777"/>
      <c r="W904" s="777"/>
      <c r="X904" s="778"/>
      <c r="Y904" s="779"/>
      <c r="Z904" s="30"/>
      <c r="AA904" s="30"/>
      <c r="AC904" s="655"/>
      <c r="AD904" s="655"/>
      <c r="AE904" s="30"/>
    </row>
    <row r="905" hidden="1">
      <c r="A905" s="757"/>
      <c r="B905" s="30"/>
      <c r="C905" s="757"/>
      <c r="D905" s="30"/>
      <c r="E905" s="30"/>
      <c r="F905" s="30"/>
      <c r="G905" s="30"/>
      <c r="H905" s="30"/>
      <c r="I905" s="774"/>
      <c r="J905" s="30"/>
      <c r="K905" s="775"/>
      <c r="L905" s="776"/>
      <c r="M905" s="776"/>
      <c r="N905" s="30"/>
      <c r="O905" s="30"/>
      <c r="P905" s="777"/>
      <c r="Q905" s="777"/>
      <c r="R905" s="777"/>
      <c r="S905" s="777"/>
      <c r="T905" s="777"/>
      <c r="U905" s="777"/>
      <c r="V905" s="777"/>
      <c r="W905" s="777"/>
      <c r="X905" s="778"/>
      <c r="Y905" s="779"/>
      <c r="Z905" s="30"/>
      <c r="AA905" s="30"/>
      <c r="AC905" s="655"/>
      <c r="AD905" s="655"/>
      <c r="AE905" s="30"/>
    </row>
    <row r="906" hidden="1">
      <c r="A906" s="757"/>
      <c r="B906" s="30"/>
      <c r="C906" s="757"/>
      <c r="D906" s="30"/>
      <c r="E906" s="30"/>
      <c r="F906" s="30"/>
      <c r="G906" s="30"/>
      <c r="H906" s="30"/>
      <c r="I906" s="774"/>
      <c r="J906" s="30"/>
      <c r="K906" s="775"/>
      <c r="L906" s="776"/>
      <c r="M906" s="776"/>
      <c r="N906" s="30"/>
      <c r="O906" s="30"/>
      <c r="P906" s="777"/>
      <c r="Q906" s="777"/>
      <c r="R906" s="777"/>
      <c r="S906" s="777"/>
      <c r="T906" s="777"/>
      <c r="U906" s="777"/>
      <c r="V906" s="777"/>
      <c r="W906" s="777"/>
      <c r="X906" s="778"/>
      <c r="Y906" s="779"/>
      <c r="Z906" s="30"/>
      <c r="AA906" s="30"/>
      <c r="AC906" s="655"/>
      <c r="AD906" s="655"/>
      <c r="AE906" s="30"/>
    </row>
    <row r="907" hidden="1">
      <c r="A907" s="757"/>
      <c r="B907" s="30"/>
      <c r="C907" s="757"/>
      <c r="D907" s="30"/>
      <c r="E907" s="30"/>
      <c r="F907" s="30"/>
      <c r="G907" s="30"/>
      <c r="H907" s="30"/>
      <c r="I907" s="774"/>
      <c r="J907" s="30"/>
      <c r="K907" s="775"/>
      <c r="L907" s="776"/>
      <c r="M907" s="776"/>
      <c r="N907" s="30"/>
      <c r="O907" s="30"/>
      <c r="P907" s="777"/>
      <c r="Q907" s="777"/>
      <c r="R907" s="777"/>
      <c r="S907" s="777"/>
      <c r="T907" s="777"/>
      <c r="U907" s="777"/>
      <c r="V907" s="777"/>
      <c r="W907" s="777"/>
      <c r="X907" s="778"/>
      <c r="Y907" s="779"/>
      <c r="Z907" s="30"/>
      <c r="AA907" s="30"/>
      <c r="AC907" s="655"/>
      <c r="AD907" s="655"/>
      <c r="AE907" s="30"/>
    </row>
    <row r="908" hidden="1">
      <c r="A908" s="757"/>
      <c r="B908" s="30"/>
      <c r="C908" s="757"/>
      <c r="D908" s="30"/>
      <c r="E908" s="30"/>
      <c r="F908" s="30"/>
      <c r="G908" s="30"/>
      <c r="H908" s="30"/>
      <c r="I908" s="774"/>
      <c r="J908" s="30"/>
      <c r="K908" s="775"/>
      <c r="L908" s="776"/>
      <c r="M908" s="776"/>
      <c r="N908" s="30"/>
      <c r="O908" s="30"/>
      <c r="P908" s="777"/>
      <c r="Q908" s="777"/>
      <c r="R908" s="777"/>
      <c r="S908" s="777"/>
      <c r="T908" s="777"/>
      <c r="U908" s="777"/>
      <c r="V908" s="777"/>
      <c r="W908" s="777"/>
      <c r="X908" s="778"/>
      <c r="Y908" s="779"/>
      <c r="Z908" s="30"/>
      <c r="AA908" s="30"/>
      <c r="AC908" s="655"/>
      <c r="AD908" s="655"/>
      <c r="AE908" s="30"/>
    </row>
    <row r="909" hidden="1">
      <c r="A909" s="757"/>
      <c r="B909" s="30"/>
      <c r="C909" s="757"/>
      <c r="D909" s="30"/>
      <c r="E909" s="30"/>
      <c r="F909" s="30"/>
      <c r="G909" s="30"/>
      <c r="H909" s="30"/>
      <c r="I909" s="774"/>
      <c r="J909" s="30"/>
      <c r="K909" s="775"/>
      <c r="L909" s="776"/>
      <c r="M909" s="776"/>
      <c r="N909" s="30"/>
      <c r="O909" s="30"/>
      <c r="P909" s="777"/>
      <c r="Q909" s="777"/>
      <c r="R909" s="777"/>
      <c r="S909" s="777"/>
      <c r="T909" s="777"/>
      <c r="U909" s="777"/>
      <c r="V909" s="777"/>
      <c r="W909" s="777"/>
      <c r="X909" s="778"/>
      <c r="Y909" s="779"/>
      <c r="Z909" s="30"/>
      <c r="AA909" s="30"/>
      <c r="AC909" s="655"/>
      <c r="AD909" s="655"/>
      <c r="AE909" s="30"/>
    </row>
    <row r="910" hidden="1">
      <c r="A910" s="757"/>
      <c r="B910" s="30"/>
      <c r="C910" s="757"/>
      <c r="D910" s="30"/>
      <c r="E910" s="30"/>
      <c r="F910" s="30"/>
      <c r="G910" s="30"/>
      <c r="H910" s="30"/>
      <c r="I910" s="774"/>
      <c r="J910" s="30"/>
      <c r="K910" s="775"/>
      <c r="L910" s="776"/>
      <c r="M910" s="776"/>
      <c r="N910" s="30"/>
      <c r="O910" s="30"/>
      <c r="P910" s="777"/>
      <c r="Q910" s="777"/>
      <c r="R910" s="777"/>
      <c r="S910" s="777"/>
      <c r="T910" s="777"/>
      <c r="U910" s="777"/>
      <c r="V910" s="777"/>
      <c r="W910" s="777"/>
      <c r="X910" s="778"/>
      <c r="Y910" s="779"/>
      <c r="Z910" s="30"/>
      <c r="AA910" s="30"/>
      <c r="AC910" s="655"/>
      <c r="AD910" s="655"/>
      <c r="AE910" s="30"/>
    </row>
    <row r="911" hidden="1">
      <c r="A911" s="757"/>
      <c r="B911" s="30"/>
      <c r="C911" s="757"/>
      <c r="D911" s="30"/>
      <c r="E911" s="30"/>
      <c r="F911" s="30"/>
      <c r="G911" s="30"/>
      <c r="H911" s="30"/>
      <c r="I911" s="774"/>
      <c r="J911" s="30"/>
      <c r="K911" s="775"/>
      <c r="L911" s="776"/>
      <c r="M911" s="776"/>
      <c r="N911" s="30"/>
      <c r="O911" s="30"/>
      <c r="P911" s="777"/>
      <c r="Q911" s="777"/>
      <c r="R911" s="777"/>
      <c r="S911" s="777"/>
      <c r="T911" s="777"/>
      <c r="U911" s="777"/>
      <c r="V911" s="777"/>
      <c r="W911" s="777"/>
      <c r="X911" s="778"/>
      <c r="Y911" s="779"/>
      <c r="Z911" s="30"/>
      <c r="AA911" s="30"/>
      <c r="AC911" s="655"/>
      <c r="AD911" s="655"/>
      <c r="AE911" s="30"/>
    </row>
    <row r="912" hidden="1">
      <c r="A912" s="757"/>
      <c r="B912" s="30"/>
      <c r="C912" s="757"/>
      <c r="D912" s="30"/>
      <c r="E912" s="30"/>
      <c r="F912" s="30"/>
      <c r="G912" s="30"/>
      <c r="H912" s="30"/>
      <c r="I912" s="774"/>
      <c r="J912" s="30"/>
      <c r="K912" s="775"/>
      <c r="L912" s="776"/>
      <c r="M912" s="776"/>
      <c r="N912" s="30"/>
      <c r="O912" s="30"/>
      <c r="P912" s="777"/>
      <c r="Q912" s="777"/>
      <c r="R912" s="777"/>
      <c r="S912" s="777"/>
      <c r="T912" s="777"/>
      <c r="U912" s="777"/>
      <c r="V912" s="777"/>
      <c r="W912" s="777"/>
      <c r="X912" s="778"/>
      <c r="Y912" s="779"/>
      <c r="Z912" s="30"/>
      <c r="AA912" s="30"/>
      <c r="AC912" s="655"/>
      <c r="AD912" s="655"/>
      <c r="AE912" s="30"/>
    </row>
    <row r="913" hidden="1">
      <c r="A913" s="757"/>
      <c r="B913" s="30"/>
      <c r="C913" s="757"/>
      <c r="D913" s="30"/>
      <c r="E913" s="30"/>
      <c r="F913" s="30"/>
      <c r="G913" s="30"/>
      <c r="H913" s="30"/>
      <c r="I913" s="774"/>
      <c r="J913" s="30"/>
      <c r="K913" s="775"/>
      <c r="L913" s="776"/>
      <c r="M913" s="776"/>
      <c r="N913" s="30"/>
      <c r="O913" s="30"/>
      <c r="P913" s="777"/>
      <c r="Q913" s="777"/>
      <c r="R913" s="777"/>
      <c r="S913" s="777"/>
      <c r="T913" s="777"/>
      <c r="U913" s="777"/>
      <c r="V913" s="777"/>
      <c r="W913" s="777"/>
      <c r="X913" s="778"/>
      <c r="Y913" s="779"/>
      <c r="Z913" s="30"/>
      <c r="AA913" s="30"/>
      <c r="AC913" s="655"/>
      <c r="AD913" s="655"/>
      <c r="AE913" s="30"/>
    </row>
    <row r="914" hidden="1">
      <c r="A914" s="757"/>
      <c r="B914" s="30"/>
      <c r="C914" s="757"/>
      <c r="D914" s="30"/>
      <c r="E914" s="30"/>
      <c r="F914" s="30"/>
      <c r="G914" s="30"/>
      <c r="H914" s="30"/>
      <c r="I914" s="774"/>
      <c r="J914" s="30"/>
      <c r="K914" s="775"/>
      <c r="L914" s="776"/>
      <c r="M914" s="776"/>
      <c r="N914" s="30"/>
      <c r="O914" s="30"/>
      <c r="P914" s="777"/>
      <c r="Q914" s="777"/>
      <c r="R914" s="777"/>
      <c r="S914" s="777"/>
      <c r="T914" s="777"/>
      <c r="U914" s="777"/>
      <c r="V914" s="777"/>
      <c r="W914" s="777"/>
      <c r="X914" s="778"/>
      <c r="Y914" s="779"/>
      <c r="Z914" s="30"/>
      <c r="AA914" s="30"/>
      <c r="AC914" s="655"/>
      <c r="AD914" s="655"/>
      <c r="AE914" s="30"/>
    </row>
    <row r="915" hidden="1">
      <c r="A915" s="757"/>
      <c r="B915" s="30"/>
      <c r="C915" s="757"/>
      <c r="D915" s="30"/>
      <c r="E915" s="30"/>
      <c r="F915" s="30"/>
      <c r="G915" s="30"/>
      <c r="H915" s="30"/>
      <c r="I915" s="774"/>
      <c r="J915" s="30"/>
      <c r="K915" s="775"/>
      <c r="L915" s="776"/>
      <c r="M915" s="776"/>
      <c r="N915" s="30"/>
      <c r="O915" s="30"/>
      <c r="P915" s="777"/>
      <c r="Q915" s="777"/>
      <c r="R915" s="777"/>
      <c r="S915" s="777"/>
      <c r="T915" s="777"/>
      <c r="U915" s="777"/>
      <c r="V915" s="777"/>
      <c r="W915" s="777"/>
      <c r="X915" s="778"/>
      <c r="Y915" s="779"/>
      <c r="Z915" s="30"/>
      <c r="AA915" s="30"/>
      <c r="AC915" s="655"/>
      <c r="AD915" s="655"/>
      <c r="AE915" s="30"/>
    </row>
    <row r="916" hidden="1">
      <c r="A916" s="757"/>
      <c r="B916" s="30"/>
      <c r="C916" s="757"/>
      <c r="D916" s="30"/>
      <c r="E916" s="30"/>
      <c r="F916" s="30"/>
      <c r="G916" s="30"/>
      <c r="H916" s="30"/>
      <c r="I916" s="774"/>
      <c r="J916" s="30"/>
      <c r="K916" s="775"/>
      <c r="L916" s="776"/>
      <c r="M916" s="776"/>
      <c r="N916" s="30"/>
      <c r="O916" s="30"/>
      <c r="P916" s="777"/>
      <c r="Q916" s="777"/>
      <c r="R916" s="777"/>
      <c r="S916" s="777"/>
      <c r="T916" s="777"/>
      <c r="U916" s="777"/>
      <c r="V916" s="777"/>
      <c r="W916" s="777"/>
      <c r="X916" s="778"/>
      <c r="Y916" s="779"/>
      <c r="Z916" s="30"/>
      <c r="AA916" s="30"/>
      <c r="AC916" s="655"/>
      <c r="AD916" s="655"/>
      <c r="AE916" s="30"/>
    </row>
    <row r="917" hidden="1">
      <c r="A917" s="757"/>
      <c r="B917" s="30"/>
      <c r="C917" s="757"/>
      <c r="D917" s="30"/>
      <c r="E917" s="30"/>
      <c r="F917" s="30"/>
      <c r="G917" s="30"/>
      <c r="H917" s="30"/>
      <c r="I917" s="774"/>
      <c r="J917" s="30"/>
      <c r="K917" s="775"/>
      <c r="L917" s="776"/>
      <c r="M917" s="776"/>
      <c r="N917" s="30"/>
      <c r="O917" s="30"/>
      <c r="P917" s="777"/>
      <c r="Q917" s="777"/>
      <c r="R917" s="777"/>
      <c r="S917" s="777"/>
      <c r="T917" s="777"/>
      <c r="U917" s="777"/>
      <c r="V917" s="777"/>
      <c r="W917" s="777"/>
      <c r="X917" s="778"/>
      <c r="Y917" s="779"/>
      <c r="Z917" s="30"/>
      <c r="AA917" s="30"/>
      <c r="AC917" s="655"/>
      <c r="AD917" s="655"/>
      <c r="AE917" s="30"/>
    </row>
    <row r="918" hidden="1">
      <c r="A918" s="757"/>
      <c r="B918" s="30"/>
      <c r="C918" s="757"/>
      <c r="D918" s="30"/>
      <c r="E918" s="30"/>
      <c r="F918" s="30"/>
      <c r="G918" s="30"/>
      <c r="H918" s="30"/>
      <c r="I918" s="774"/>
      <c r="J918" s="30"/>
      <c r="K918" s="775"/>
      <c r="L918" s="776"/>
      <c r="M918" s="776"/>
      <c r="N918" s="30"/>
      <c r="O918" s="30"/>
      <c r="P918" s="777"/>
      <c r="Q918" s="777"/>
      <c r="R918" s="777"/>
      <c r="S918" s="777"/>
      <c r="T918" s="777"/>
      <c r="U918" s="777"/>
      <c r="V918" s="777"/>
      <c r="W918" s="777"/>
      <c r="X918" s="778"/>
      <c r="Y918" s="779"/>
      <c r="Z918" s="30"/>
      <c r="AA918" s="30"/>
      <c r="AC918" s="655"/>
      <c r="AD918" s="655"/>
      <c r="AE918" s="30"/>
    </row>
    <row r="919" hidden="1">
      <c r="A919" s="757"/>
      <c r="B919" s="30"/>
      <c r="C919" s="757"/>
      <c r="D919" s="30"/>
      <c r="E919" s="30"/>
      <c r="F919" s="30"/>
      <c r="G919" s="30"/>
      <c r="H919" s="30"/>
      <c r="I919" s="774"/>
      <c r="J919" s="30"/>
      <c r="K919" s="775"/>
      <c r="L919" s="776"/>
      <c r="M919" s="776"/>
      <c r="N919" s="30"/>
      <c r="O919" s="30"/>
      <c r="P919" s="777"/>
      <c r="Q919" s="777"/>
      <c r="R919" s="777"/>
      <c r="S919" s="777"/>
      <c r="T919" s="777"/>
      <c r="U919" s="777"/>
      <c r="V919" s="777"/>
      <c r="W919" s="777"/>
      <c r="X919" s="778"/>
      <c r="Y919" s="779"/>
      <c r="Z919" s="30"/>
      <c r="AA919" s="30"/>
      <c r="AC919" s="655"/>
      <c r="AD919" s="655"/>
      <c r="AE919" s="30"/>
    </row>
    <row r="920" hidden="1">
      <c r="A920" s="757"/>
      <c r="B920" s="30"/>
      <c r="C920" s="757"/>
      <c r="D920" s="30"/>
      <c r="E920" s="30"/>
      <c r="F920" s="30"/>
      <c r="G920" s="30"/>
      <c r="H920" s="30"/>
      <c r="I920" s="774"/>
      <c r="J920" s="30"/>
      <c r="K920" s="775"/>
      <c r="L920" s="776"/>
      <c r="M920" s="776"/>
      <c r="N920" s="30"/>
      <c r="O920" s="30"/>
      <c r="P920" s="777"/>
      <c r="Q920" s="777"/>
      <c r="R920" s="777"/>
      <c r="S920" s="777"/>
      <c r="T920" s="777"/>
      <c r="U920" s="777"/>
      <c r="V920" s="777"/>
      <c r="W920" s="777"/>
      <c r="X920" s="778"/>
      <c r="Y920" s="779"/>
      <c r="Z920" s="30"/>
      <c r="AA920" s="30"/>
      <c r="AC920" s="655"/>
      <c r="AD920" s="655"/>
      <c r="AE920" s="30"/>
    </row>
    <row r="921" hidden="1">
      <c r="A921" s="757"/>
      <c r="B921" s="30"/>
      <c r="C921" s="757"/>
      <c r="D921" s="30"/>
      <c r="E921" s="30"/>
      <c r="F921" s="30"/>
      <c r="G921" s="30"/>
      <c r="H921" s="30"/>
      <c r="I921" s="774"/>
      <c r="J921" s="30"/>
      <c r="K921" s="775"/>
      <c r="L921" s="776"/>
      <c r="M921" s="776"/>
      <c r="N921" s="30"/>
      <c r="O921" s="30"/>
      <c r="P921" s="777"/>
      <c r="Q921" s="777"/>
      <c r="R921" s="777"/>
      <c r="S921" s="777"/>
      <c r="T921" s="777"/>
      <c r="U921" s="777"/>
      <c r="V921" s="777"/>
      <c r="W921" s="777"/>
      <c r="X921" s="778"/>
      <c r="Y921" s="779"/>
      <c r="Z921" s="30"/>
      <c r="AA921" s="30"/>
      <c r="AC921" s="655"/>
      <c r="AD921" s="655"/>
      <c r="AE921" s="30"/>
    </row>
    <row r="922" hidden="1">
      <c r="A922" s="757"/>
      <c r="B922" s="30"/>
      <c r="C922" s="757"/>
      <c r="D922" s="30"/>
      <c r="E922" s="30"/>
      <c r="F922" s="30"/>
      <c r="G922" s="30"/>
      <c r="H922" s="30"/>
      <c r="I922" s="774"/>
      <c r="J922" s="30"/>
      <c r="K922" s="775"/>
      <c r="L922" s="776"/>
      <c r="M922" s="776"/>
      <c r="N922" s="30"/>
      <c r="O922" s="30"/>
      <c r="P922" s="777"/>
      <c r="Q922" s="777"/>
      <c r="R922" s="777"/>
      <c r="S922" s="777"/>
      <c r="T922" s="777"/>
      <c r="U922" s="777"/>
      <c r="V922" s="777"/>
      <c r="W922" s="777"/>
      <c r="X922" s="778"/>
      <c r="Y922" s="779"/>
      <c r="Z922" s="30"/>
      <c r="AA922" s="30"/>
      <c r="AC922" s="655"/>
      <c r="AD922" s="655"/>
      <c r="AE922" s="30"/>
    </row>
    <row r="923" hidden="1">
      <c r="A923" s="757"/>
      <c r="B923" s="30"/>
      <c r="C923" s="757"/>
      <c r="D923" s="30"/>
      <c r="E923" s="30"/>
      <c r="F923" s="30"/>
      <c r="G923" s="30"/>
      <c r="H923" s="30"/>
      <c r="I923" s="774"/>
      <c r="J923" s="30"/>
      <c r="K923" s="775"/>
      <c r="L923" s="776"/>
      <c r="M923" s="776"/>
      <c r="N923" s="30"/>
      <c r="O923" s="30"/>
      <c r="P923" s="777"/>
      <c r="Q923" s="777"/>
      <c r="R923" s="777"/>
      <c r="S923" s="777"/>
      <c r="T923" s="777"/>
      <c r="U923" s="777"/>
      <c r="V923" s="777"/>
      <c r="W923" s="777"/>
      <c r="X923" s="778"/>
      <c r="Y923" s="779"/>
      <c r="Z923" s="30"/>
      <c r="AA923" s="30"/>
      <c r="AC923" s="655"/>
      <c r="AD923" s="655"/>
      <c r="AE923" s="30"/>
    </row>
    <row r="924" hidden="1">
      <c r="A924" s="757"/>
      <c r="B924" s="30"/>
      <c r="C924" s="757"/>
      <c r="D924" s="30"/>
      <c r="E924" s="30"/>
      <c r="F924" s="30"/>
      <c r="G924" s="30"/>
      <c r="H924" s="30"/>
      <c r="I924" s="774"/>
      <c r="J924" s="30"/>
      <c r="K924" s="775"/>
      <c r="L924" s="776"/>
      <c r="M924" s="776"/>
      <c r="N924" s="30"/>
      <c r="O924" s="30"/>
      <c r="P924" s="777"/>
      <c r="Q924" s="777"/>
      <c r="R924" s="777"/>
      <c r="S924" s="777"/>
      <c r="T924" s="777"/>
      <c r="U924" s="777"/>
      <c r="V924" s="777"/>
      <c r="W924" s="777"/>
      <c r="X924" s="778"/>
      <c r="Y924" s="779"/>
      <c r="Z924" s="30"/>
      <c r="AA924" s="30"/>
      <c r="AC924" s="655"/>
      <c r="AD924" s="655"/>
      <c r="AE924" s="30"/>
    </row>
    <row r="925" hidden="1">
      <c r="A925" s="757"/>
      <c r="B925" s="30"/>
      <c r="C925" s="757"/>
      <c r="D925" s="30"/>
      <c r="E925" s="30"/>
      <c r="F925" s="30"/>
      <c r="G925" s="30"/>
      <c r="H925" s="30"/>
      <c r="I925" s="774"/>
      <c r="J925" s="30"/>
      <c r="K925" s="775"/>
      <c r="L925" s="776"/>
      <c r="M925" s="776"/>
      <c r="N925" s="30"/>
      <c r="O925" s="30"/>
      <c r="P925" s="777"/>
      <c r="Q925" s="777"/>
      <c r="R925" s="777"/>
      <c r="S925" s="777"/>
      <c r="T925" s="777"/>
      <c r="U925" s="777"/>
      <c r="V925" s="777"/>
      <c r="W925" s="777"/>
      <c r="X925" s="778"/>
      <c r="Y925" s="779"/>
      <c r="Z925" s="30"/>
      <c r="AA925" s="30"/>
      <c r="AC925" s="655"/>
      <c r="AD925" s="655"/>
      <c r="AE925" s="30"/>
    </row>
    <row r="926" hidden="1">
      <c r="A926" s="757"/>
      <c r="B926" s="30"/>
      <c r="C926" s="757"/>
      <c r="D926" s="30"/>
      <c r="E926" s="30"/>
      <c r="F926" s="30"/>
      <c r="G926" s="30"/>
      <c r="H926" s="30"/>
      <c r="I926" s="774"/>
      <c r="J926" s="30"/>
      <c r="K926" s="775"/>
      <c r="L926" s="776"/>
      <c r="M926" s="776"/>
      <c r="N926" s="30"/>
      <c r="O926" s="30"/>
      <c r="P926" s="777"/>
      <c r="Q926" s="777"/>
      <c r="R926" s="777"/>
      <c r="S926" s="777"/>
      <c r="T926" s="777"/>
      <c r="U926" s="777"/>
      <c r="V926" s="777"/>
      <c r="W926" s="777"/>
      <c r="X926" s="778"/>
      <c r="Y926" s="779"/>
      <c r="Z926" s="30"/>
      <c r="AA926" s="30"/>
      <c r="AC926" s="655"/>
      <c r="AD926" s="655"/>
      <c r="AE926" s="30"/>
    </row>
    <row r="927" hidden="1">
      <c r="A927" s="757"/>
      <c r="B927" s="30"/>
      <c r="C927" s="757"/>
      <c r="D927" s="30"/>
      <c r="E927" s="30"/>
      <c r="F927" s="30"/>
      <c r="G927" s="30"/>
      <c r="H927" s="30"/>
      <c r="I927" s="774"/>
      <c r="J927" s="30"/>
      <c r="K927" s="775"/>
      <c r="L927" s="776"/>
      <c r="M927" s="776"/>
      <c r="N927" s="30"/>
      <c r="O927" s="30"/>
      <c r="P927" s="777"/>
      <c r="Q927" s="777"/>
      <c r="R927" s="777"/>
      <c r="S927" s="777"/>
      <c r="T927" s="777"/>
      <c r="U927" s="777"/>
      <c r="V927" s="777"/>
      <c r="W927" s="777"/>
      <c r="X927" s="778"/>
      <c r="Y927" s="779"/>
      <c r="Z927" s="30"/>
      <c r="AA927" s="30"/>
      <c r="AC927" s="655"/>
      <c r="AD927" s="655"/>
      <c r="AE927" s="30"/>
    </row>
    <row r="928" hidden="1">
      <c r="A928" s="757"/>
      <c r="B928" s="30"/>
      <c r="C928" s="757"/>
      <c r="D928" s="30"/>
      <c r="E928" s="30"/>
      <c r="F928" s="30"/>
      <c r="G928" s="30"/>
      <c r="H928" s="30"/>
      <c r="I928" s="774"/>
      <c r="J928" s="30"/>
      <c r="K928" s="775"/>
      <c r="L928" s="776"/>
      <c r="M928" s="776"/>
      <c r="N928" s="30"/>
      <c r="O928" s="30"/>
      <c r="P928" s="777"/>
      <c r="Q928" s="777"/>
      <c r="R928" s="777"/>
      <c r="S928" s="777"/>
      <c r="T928" s="777"/>
      <c r="U928" s="777"/>
      <c r="V928" s="777"/>
      <c r="W928" s="777"/>
      <c r="X928" s="778"/>
      <c r="Y928" s="779"/>
      <c r="Z928" s="30"/>
      <c r="AA928" s="30"/>
      <c r="AC928" s="655"/>
      <c r="AD928" s="655"/>
      <c r="AE928" s="30"/>
    </row>
    <row r="929" hidden="1">
      <c r="A929" s="757"/>
      <c r="B929" s="30"/>
      <c r="C929" s="757"/>
      <c r="D929" s="30"/>
      <c r="E929" s="30"/>
      <c r="F929" s="30"/>
      <c r="G929" s="30"/>
      <c r="H929" s="30"/>
      <c r="I929" s="774"/>
      <c r="J929" s="30"/>
      <c r="K929" s="775"/>
      <c r="L929" s="776"/>
      <c r="M929" s="776"/>
      <c r="N929" s="30"/>
      <c r="O929" s="30"/>
      <c r="P929" s="777"/>
      <c r="Q929" s="777"/>
      <c r="R929" s="777"/>
      <c r="S929" s="777"/>
      <c r="T929" s="777"/>
      <c r="U929" s="777"/>
      <c r="V929" s="777"/>
      <c r="W929" s="777"/>
      <c r="X929" s="778"/>
      <c r="Y929" s="779"/>
      <c r="Z929" s="30"/>
      <c r="AA929" s="30"/>
      <c r="AC929" s="655"/>
      <c r="AD929" s="655"/>
      <c r="AE929" s="30"/>
    </row>
    <row r="930" hidden="1">
      <c r="A930" s="757"/>
      <c r="B930" s="30"/>
      <c r="C930" s="757"/>
      <c r="D930" s="30"/>
      <c r="E930" s="30"/>
      <c r="F930" s="30"/>
      <c r="G930" s="30"/>
      <c r="H930" s="30"/>
      <c r="I930" s="774"/>
      <c r="J930" s="30"/>
      <c r="K930" s="775"/>
      <c r="L930" s="776"/>
      <c r="M930" s="776"/>
      <c r="N930" s="30"/>
      <c r="O930" s="30"/>
      <c r="P930" s="777"/>
      <c r="Q930" s="777"/>
      <c r="R930" s="777"/>
      <c r="S930" s="777"/>
      <c r="T930" s="777"/>
      <c r="U930" s="777"/>
      <c r="V930" s="777"/>
      <c r="W930" s="777"/>
      <c r="X930" s="778"/>
      <c r="Y930" s="779"/>
      <c r="Z930" s="30"/>
      <c r="AA930" s="30"/>
      <c r="AC930" s="655"/>
      <c r="AD930" s="655"/>
      <c r="AE930" s="30"/>
    </row>
    <row r="931" hidden="1">
      <c r="A931" s="757"/>
      <c r="B931" s="30"/>
      <c r="C931" s="757"/>
      <c r="D931" s="30"/>
      <c r="E931" s="30"/>
      <c r="F931" s="30"/>
      <c r="G931" s="30"/>
      <c r="H931" s="30"/>
      <c r="I931" s="774"/>
      <c r="J931" s="30"/>
      <c r="K931" s="775"/>
      <c r="L931" s="776"/>
      <c r="M931" s="776"/>
      <c r="N931" s="30"/>
      <c r="O931" s="30"/>
      <c r="P931" s="777"/>
      <c r="Q931" s="777"/>
      <c r="R931" s="777"/>
      <c r="S931" s="777"/>
      <c r="T931" s="777"/>
      <c r="U931" s="777"/>
      <c r="V931" s="777"/>
      <c r="W931" s="777"/>
      <c r="X931" s="778"/>
      <c r="Y931" s="779"/>
      <c r="Z931" s="30"/>
      <c r="AA931" s="30"/>
      <c r="AC931" s="655"/>
      <c r="AD931" s="655"/>
      <c r="AE931" s="30"/>
    </row>
    <row r="932" hidden="1">
      <c r="A932" s="757"/>
      <c r="B932" s="30"/>
      <c r="C932" s="757"/>
      <c r="D932" s="30"/>
      <c r="E932" s="30"/>
      <c r="F932" s="30"/>
      <c r="G932" s="30"/>
      <c r="H932" s="30"/>
      <c r="I932" s="774"/>
      <c r="J932" s="30"/>
      <c r="K932" s="775"/>
      <c r="L932" s="776"/>
      <c r="M932" s="776"/>
      <c r="N932" s="30"/>
      <c r="O932" s="30"/>
      <c r="P932" s="777"/>
      <c r="Q932" s="777"/>
      <c r="R932" s="777"/>
      <c r="S932" s="777"/>
      <c r="T932" s="777"/>
      <c r="U932" s="777"/>
      <c r="V932" s="777"/>
      <c r="W932" s="777"/>
      <c r="X932" s="778"/>
      <c r="Y932" s="779"/>
      <c r="Z932" s="30"/>
      <c r="AA932" s="30"/>
      <c r="AC932" s="655"/>
      <c r="AD932" s="655"/>
      <c r="AE932" s="30"/>
    </row>
    <row r="933" hidden="1">
      <c r="A933" s="757"/>
      <c r="B933" s="30"/>
      <c r="C933" s="757"/>
      <c r="D933" s="30"/>
      <c r="E933" s="30"/>
      <c r="F933" s="30"/>
      <c r="G933" s="30"/>
      <c r="H933" s="30"/>
      <c r="I933" s="774"/>
      <c r="J933" s="30"/>
      <c r="K933" s="775"/>
      <c r="L933" s="776"/>
      <c r="M933" s="776"/>
      <c r="N933" s="30"/>
      <c r="O933" s="30"/>
      <c r="P933" s="777"/>
      <c r="Q933" s="777"/>
      <c r="R933" s="777"/>
      <c r="S933" s="777"/>
      <c r="T933" s="777"/>
      <c r="U933" s="777"/>
      <c r="V933" s="777"/>
      <c r="W933" s="777"/>
      <c r="X933" s="778"/>
      <c r="Y933" s="779"/>
      <c r="Z933" s="30"/>
      <c r="AA933" s="30"/>
      <c r="AC933" s="655"/>
      <c r="AD933" s="655"/>
      <c r="AE933" s="30"/>
    </row>
    <row r="934" hidden="1">
      <c r="A934" s="757"/>
      <c r="B934" s="30"/>
      <c r="C934" s="757"/>
      <c r="D934" s="30"/>
      <c r="E934" s="30"/>
      <c r="F934" s="30"/>
      <c r="G934" s="30"/>
      <c r="H934" s="30"/>
      <c r="I934" s="774"/>
      <c r="J934" s="30"/>
      <c r="K934" s="775"/>
      <c r="L934" s="776"/>
      <c r="M934" s="776"/>
      <c r="N934" s="30"/>
      <c r="O934" s="30"/>
      <c r="P934" s="777"/>
      <c r="Q934" s="777"/>
      <c r="R934" s="777"/>
      <c r="S934" s="777"/>
      <c r="T934" s="777"/>
      <c r="U934" s="777"/>
      <c r="V934" s="777"/>
      <c r="W934" s="777"/>
      <c r="X934" s="778"/>
      <c r="Y934" s="779"/>
      <c r="Z934" s="30"/>
      <c r="AA934" s="30"/>
      <c r="AC934" s="655"/>
      <c r="AD934" s="655"/>
      <c r="AE934" s="30"/>
    </row>
    <row r="935" hidden="1">
      <c r="A935" s="757"/>
      <c r="B935" s="30"/>
      <c r="C935" s="757"/>
      <c r="D935" s="30"/>
      <c r="E935" s="30"/>
      <c r="F935" s="30"/>
      <c r="G935" s="30"/>
      <c r="H935" s="30"/>
      <c r="I935" s="774"/>
      <c r="J935" s="30"/>
      <c r="K935" s="775"/>
      <c r="L935" s="776"/>
      <c r="M935" s="776"/>
      <c r="N935" s="30"/>
      <c r="O935" s="30"/>
      <c r="P935" s="777"/>
      <c r="Q935" s="777"/>
      <c r="R935" s="777"/>
      <c r="S935" s="777"/>
      <c r="T935" s="777"/>
      <c r="U935" s="777"/>
      <c r="V935" s="777"/>
      <c r="W935" s="777"/>
      <c r="X935" s="778"/>
      <c r="Y935" s="779"/>
      <c r="Z935" s="30"/>
      <c r="AA935" s="30"/>
      <c r="AC935" s="655"/>
      <c r="AD935" s="655"/>
      <c r="AE935" s="30"/>
    </row>
    <row r="936" hidden="1">
      <c r="A936" s="757"/>
      <c r="B936" s="30"/>
      <c r="C936" s="757"/>
      <c r="D936" s="30"/>
      <c r="E936" s="30"/>
      <c r="F936" s="30"/>
      <c r="G936" s="30"/>
      <c r="H936" s="30"/>
      <c r="I936" s="774"/>
      <c r="J936" s="30"/>
      <c r="K936" s="775"/>
      <c r="L936" s="776"/>
      <c r="M936" s="776"/>
      <c r="N936" s="30"/>
      <c r="O936" s="30"/>
      <c r="P936" s="777"/>
      <c r="Q936" s="777"/>
      <c r="R936" s="777"/>
      <c r="S936" s="777"/>
      <c r="T936" s="777"/>
      <c r="U936" s="777"/>
      <c r="V936" s="777"/>
      <c r="W936" s="777"/>
      <c r="X936" s="778"/>
      <c r="Y936" s="779"/>
      <c r="Z936" s="30"/>
      <c r="AA936" s="30"/>
      <c r="AC936" s="655"/>
      <c r="AD936" s="655"/>
      <c r="AE936" s="30"/>
    </row>
    <row r="937" hidden="1">
      <c r="A937" s="757"/>
      <c r="B937" s="30"/>
      <c r="C937" s="757"/>
      <c r="D937" s="30"/>
      <c r="E937" s="30"/>
      <c r="F937" s="30"/>
      <c r="G937" s="30"/>
      <c r="H937" s="30"/>
      <c r="I937" s="774"/>
      <c r="J937" s="30"/>
      <c r="K937" s="775"/>
      <c r="L937" s="776"/>
      <c r="M937" s="776"/>
      <c r="N937" s="30"/>
      <c r="O937" s="30"/>
      <c r="P937" s="777"/>
      <c r="Q937" s="777"/>
      <c r="R937" s="777"/>
      <c r="S937" s="777"/>
      <c r="T937" s="777"/>
      <c r="U937" s="777"/>
      <c r="V937" s="777"/>
      <c r="W937" s="777"/>
      <c r="X937" s="778"/>
      <c r="Y937" s="779"/>
      <c r="Z937" s="30"/>
      <c r="AA937" s="30"/>
      <c r="AC937" s="655"/>
      <c r="AD937" s="655"/>
      <c r="AE937" s="30"/>
    </row>
    <row r="938" hidden="1">
      <c r="A938" s="757"/>
      <c r="B938" s="30"/>
      <c r="C938" s="757"/>
      <c r="D938" s="30"/>
      <c r="E938" s="30"/>
      <c r="F938" s="30"/>
      <c r="G938" s="30"/>
      <c r="H938" s="30"/>
      <c r="I938" s="774"/>
      <c r="J938" s="30"/>
      <c r="K938" s="775"/>
      <c r="L938" s="776"/>
      <c r="M938" s="776"/>
      <c r="N938" s="30"/>
      <c r="O938" s="30"/>
      <c r="P938" s="777"/>
      <c r="Q938" s="777"/>
      <c r="R938" s="777"/>
      <c r="S938" s="777"/>
      <c r="T938" s="777"/>
      <c r="U938" s="777"/>
      <c r="V938" s="777"/>
      <c r="W938" s="777"/>
      <c r="X938" s="778"/>
      <c r="Y938" s="779"/>
      <c r="Z938" s="30"/>
      <c r="AA938" s="30"/>
      <c r="AC938" s="655"/>
      <c r="AD938" s="655"/>
      <c r="AE938" s="30"/>
    </row>
    <row r="939" hidden="1">
      <c r="A939" s="757"/>
      <c r="B939" s="30"/>
      <c r="C939" s="757"/>
      <c r="D939" s="30"/>
      <c r="E939" s="30"/>
      <c r="F939" s="30"/>
      <c r="G939" s="30"/>
      <c r="H939" s="30"/>
      <c r="I939" s="774"/>
      <c r="J939" s="30"/>
      <c r="K939" s="775"/>
      <c r="L939" s="776"/>
      <c r="M939" s="776"/>
      <c r="N939" s="30"/>
      <c r="O939" s="30"/>
      <c r="P939" s="777"/>
      <c r="Q939" s="777"/>
      <c r="R939" s="777"/>
      <c r="S939" s="777"/>
      <c r="T939" s="777"/>
      <c r="U939" s="777"/>
      <c r="V939" s="777"/>
      <c r="W939" s="777"/>
      <c r="X939" s="778"/>
      <c r="Y939" s="779"/>
      <c r="Z939" s="30"/>
      <c r="AA939" s="30"/>
      <c r="AC939" s="655"/>
      <c r="AD939" s="655"/>
      <c r="AE939" s="30"/>
    </row>
    <row r="940" hidden="1">
      <c r="A940" s="757"/>
      <c r="B940" s="30"/>
      <c r="C940" s="757"/>
      <c r="D940" s="30"/>
      <c r="E940" s="30"/>
      <c r="F940" s="30"/>
      <c r="G940" s="30"/>
      <c r="H940" s="30"/>
      <c r="I940" s="774"/>
      <c r="J940" s="30"/>
      <c r="K940" s="775"/>
      <c r="L940" s="776"/>
      <c r="M940" s="776"/>
      <c r="N940" s="30"/>
      <c r="O940" s="30"/>
      <c r="P940" s="777"/>
      <c r="Q940" s="777"/>
      <c r="R940" s="777"/>
      <c r="S940" s="777"/>
      <c r="T940" s="777"/>
      <c r="U940" s="777"/>
      <c r="V940" s="777"/>
      <c r="W940" s="777"/>
      <c r="X940" s="778"/>
      <c r="Y940" s="779"/>
      <c r="Z940" s="30"/>
      <c r="AA940" s="30"/>
      <c r="AC940" s="655"/>
      <c r="AD940" s="655"/>
      <c r="AE940" s="30"/>
    </row>
    <row r="941" hidden="1">
      <c r="A941" s="757"/>
      <c r="B941" s="30"/>
      <c r="C941" s="757"/>
      <c r="D941" s="30"/>
      <c r="E941" s="30"/>
      <c r="F941" s="30"/>
      <c r="G941" s="30"/>
      <c r="H941" s="30"/>
      <c r="I941" s="774"/>
      <c r="J941" s="30"/>
      <c r="K941" s="775"/>
      <c r="L941" s="776"/>
      <c r="M941" s="776"/>
      <c r="N941" s="30"/>
      <c r="O941" s="30"/>
      <c r="P941" s="777"/>
      <c r="Q941" s="777"/>
      <c r="R941" s="777"/>
      <c r="S941" s="777"/>
      <c r="T941" s="777"/>
      <c r="U941" s="777"/>
      <c r="V941" s="777"/>
      <c r="W941" s="777"/>
      <c r="X941" s="778"/>
      <c r="Y941" s="779"/>
      <c r="Z941" s="30"/>
      <c r="AA941" s="30"/>
      <c r="AC941" s="655"/>
      <c r="AD941" s="655"/>
      <c r="AE941" s="30"/>
    </row>
    <row r="942" hidden="1">
      <c r="A942" s="757"/>
      <c r="B942" s="30"/>
      <c r="C942" s="757"/>
      <c r="D942" s="30"/>
      <c r="E942" s="30"/>
      <c r="F942" s="30"/>
      <c r="G942" s="30"/>
      <c r="H942" s="30"/>
      <c r="I942" s="774"/>
      <c r="J942" s="30"/>
      <c r="K942" s="775"/>
      <c r="L942" s="776"/>
      <c r="M942" s="776"/>
      <c r="N942" s="30"/>
      <c r="O942" s="30"/>
      <c r="P942" s="777"/>
      <c r="Q942" s="777"/>
      <c r="R942" s="777"/>
      <c r="S942" s="777"/>
      <c r="T942" s="777"/>
      <c r="U942" s="777"/>
      <c r="V942" s="777"/>
      <c r="W942" s="777"/>
      <c r="X942" s="778"/>
      <c r="Y942" s="779"/>
      <c r="Z942" s="30"/>
      <c r="AA942" s="30"/>
      <c r="AC942" s="655"/>
      <c r="AD942" s="655"/>
      <c r="AE942" s="30"/>
    </row>
    <row r="943" hidden="1">
      <c r="A943" s="757"/>
      <c r="B943" s="30"/>
      <c r="C943" s="757"/>
      <c r="D943" s="30"/>
      <c r="E943" s="30"/>
      <c r="F943" s="30"/>
      <c r="G943" s="30"/>
      <c r="H943" s="30"/>
      <c r="I943" s="774"/>
      <c r="J943" s="30"/>
      <c r="K943" s="775"/>
      <c r="L943" s="776"/>
      <c r="M943" s="776"/>
      <c r="N943" s="30"/>
      <c r="O943" s="30"/>
      <c r="P943" s="777"/>
      <c r="Q943" s="777"/>
      <c r="R943" s="777"/>
      <c r="S943" s="777"/>
      <c r="T943" s="777"/>
      <c r="U943" s="777"/>
      <c r="V943" s="777"/>
      <c r="W943" s="777"/>
      <c r="X943" s="778"/>
      <c r="Y943" s="779"/>
      <c r="Z943" s="30"/>
      <c r="AA943" s="30"/>
      <c r="AC943" s="655"/>
      <c r="AD943" s="655"/>
      <c r="AE943" s="30"/>
    </row>
    <row r="944" hidden="1">
      <c r="A944" s="757"/>
      <c r="B944" s="30"/>
      <c r="C944" s="757"/>
      <c r="D944" s="30"/>
      <c r="E944" s="30"/>
      <c r="F944" s="30"/>
      <c r="G944" s="30"/>
      <c r="H944" s="30"/>
      <c r="I944" s="774"/>
      <c r="J944" s="30"/>
      <c r="K944" s="775"/>
      <c r="L944" s="776"/>
      <c r="M944" s="776"/>
      <c r="N944" s="30"/>
      <c r="O944" s="30"/>
      <c r="P944" s="777"/>
      <c r="Q944" s="777"/>
      <c r="R944" s="777"/>
      <c r="S944" s="777"/>
      <c r="T944" s="777"/>
      <c r="U944" s="777"/>
      <c r="V944" s="777"/>
      <c r="W944" s="777"/>
      <c r="X944" s="778"/>
      <c r="Y944" s="779"/>
      <c r="Z944" s="30"/>
      <c r="AA944" s="30"/>
      <c r="AC944" s="655"/>
      <c r="AD944" s="655"/>
      <c r="AE944" s="30"/>
    </row>
    <row r="945" hidden="1">
      <c r="A945" s="757"/>
      <c r="B945" s="30"/>
      <c r="C945" s="757"/>
      <c r="D945" s="30"/>
      <c r="E945" s="30"/>
      <c r="F945" s="30"/>
      <c r="G945" s="30"/>
      <c r="H945" s="30"/>
      <c r="I945" s="774"/>
      <c r="J945" s="30"/>
      <c r="K945" s="775"/>
      <c r="L945" s="776"/>
      <c r="M945" s="776"/>
      <c r="N945" s="30"/>
      <c r="O945" s="30"/>
      <c r="P945" s="777"/>
      <c r="Q945" s="777"/>
      <c r="R945" s="777"/>
      <c r="S945" s="777"/>
      <c r="T945" s="777"/>
      <c r="U945" s="777"/>
      <c r="V945" s="777"/>
      <c r="W945" s="777"/>
      <c r="X945" s="778"/>
      <c r="Y945" s="779"/>
      <c r="Z945" s="30"/>
      <c r="AA945" s="30"/>
      <c r="AC945" s="655"/>
      <c r="AD945" s="655"/>
      <c r="AE945" s="30"/>
    </row>
    <row r="946" hidden="1">
      <c r="A946" s="757"/>
      <c r="B946" s="30"/>
      <c r="C946" s="757"/>
      <c r="D946" s="30"/>
      <c r="E946" s="30"/>
      <c r="F946" s="30"/>
      <c r="G946" s="30"/>
      <c r="H946" s="30"/>
      <c r="I946" s="774"/>
      <c r="J946" s="30"/>
      <c r="K946" s="775"/>
      <c r="L946" s="776"/>
      <c r="M946" s="776"/>
      <c r="N946" s="30"/>
      <c r="O946" s="30"/>
      <c r="P946" s="777"/>
      <c r="Q946" s="777"/>
      <c r="R946" s="777"/>
      <c r="S946" s="777"/>
      <c r="T946" s="777"/>
      <c r="U946" s="777"/>
      <c r="V946" s="777"/>
      <c r="W946" s="777"/>
      <c r="X946" s="778"/>
      <c r="Y946" s="779"/>
      <c r="Z946" s="30"/>
      <c r="AA946" s="30"/>
      <c r="AC946" s="655"/>
      <c r="AD946" s="655"/>
      <c r="AE946" s="30"/>
    </row>
    <row r="947" hidden="1">
      <c r="A947" s="757"/>
      <c r="B947" s="30"/>
      <c r="C947" s="757"/>
      <c r="D947" s="30"/>
      <c r="E947" s="30"/>
      <c r="F947" s="30"/>
      <c r="G947" s="30"/>
      <c r="H947" s="30"/>
      <c r="I947" s="774"/>
      <c r="J947" s="30"/>
      <c r="K947" s="775"/>
      <c r="L947" s="776"/>
      <c r="M947" s="776"/>
      <c r="N947" s="30"/>
      <c r="O947" s="30"/>
      <c r="P947" s="777"/>
      <c r="Q947" s="777"/>
      <c r="R947" s="777"/>
      <c r="S947" s="777"/>
      <c r="T947" s="777"/>
      <c r="U947" s="777"/>
      <c r="V947" s="777"/>
      <c r="W947" s="777"/>
      <c r="X947" s="778"/>
      <c r="Y947" s="779"/>
      <c r="Z947" s="30"/>
      <c r="AA947" s="30"/>
      <c r="AC947" s="655"/>
      <c r="AD947" s="655"/>
      <c r="AE947" s="30"/>
    </row>
    <row r="948" hidden="1">
      <c r="A948" s="757"/>
      <c r="B948" s="30"/>
      <c r="C948" s="757"/>
      <c r="D948" s="30"/>
      <c r="E948" s="30"/>
      <c r="F948" s="30"/>
      <c r="G948" s="30"/>
      <c r="H948" s="30"/>
      <c r="I948" s="774"/>
      <c r="J948" s="30"/>
      <c r="K948" s="775"/>
      <c r="L948" s="776"/>
      <c r="M948" s="776"/>
      <c r="N948" s="30"/>
      <c r="O948" s="30"/>
      <c r="P948" s="777"/>
      <c r="Q948" s="777"/>
      <c r="R948" s="777"/>
      <c r="S948" s="777"/>
      <c r="T948" s="777"/>
      <c r="U948" s="777"/>
      <c r="V948" s="777"/>
      <c r="W948" s="777"/>
      <c r="X948" s="778"/>
      <c r="Y948" s="779"/>
      <c r="Z948" s="30"/>
      <c r="AA948" s="30"/>
      <c r="AC948" s="655"/>
      <c r="AD948" s="655"/>
      <c r="AE948" s="30"/>
    </row>
    <row r="949" hidden="1">
      <c r="A949" s="757"/>
      <c r="B949" s="30"/>
      <c r="C949" s="757"/>
      <c r="D949" s="30"/>
      <c r="E949" s="30"/>
      <c r="F949" s="30"/>
      <c r="G949" s="30"/>
      <c r="H949" s="30"/>
      <c r="I949" s="774"/>
      <c r="J949" s="30"/>
      <c r="K949" s="775"/>
      <c r="L949" s="776"/>
      <c r="M949" s="776"/>
      <c r="N949" s="30"/>
      <c r="O949" s="30"/>
      <c r="P949" s="777"/>
      <c r="Q949" s="777"/>
      <c r="R949" s="777"/>
      <c r="S949" s="777"/>
      <c r="T949" s="777"/>
      <c r="U949" s="777"/>
      <c r="V949" s="777"/>
      <c r="W949" s="777"/>
      <c r="X949" s="778"/>
      <c r="Y949" s="779"/>
      <c r="Z949" s="30"/>
      <c r="AA949" s="30"/>
      <c r="AC949" s="655"/>
      <c r="AD949" s="655"/>
      <c r="AE949" s="30"/>
    </row>
    <row r="950" hidden="1">
      <c r="A950" s="757"/>
      <c r="B950" s="30"/>
      <c r="C950" s="757"/>
      <c r="D950" s="30"/>
      <c r="E950" s="30"/>
      <c r="F950" s="30"/>
      <c r="G950" s="30"/>
      <c r="H950" s="30"/>
      <c r="I950" s="774"/>
      <c r="J950" s="30"/>
      <c r="K950" s="775"/>
      <c r="L950" s="776"/>
      <c r="M950" s="776"/>
      <c r="N950" s="30"/>
      <c r="O950" s="30"/>
      <c r="P950" s="777"/>
      <c r="Q950" s="777"/>
      <c r="R950" s="777"/>
      <c r="S950" s="777"/>
      <c r="T950" s="777"/>
      <c r="U950" s="777"/>
      <c r="V950" s="777"/>
      <c r="W950" s="777"/>
      <c r="X950" s="778"/>
      <c r="Y950" s="779"/>
      <c r="Z950" s="30"/>
      <c r="AA950" s="30"/>
      <c r="AC950" s="655"/>
      <c r="AD950" s="655"/>
      <c r="AE950" s="30"/>
    </row>
    <row r="951" hidden="1">
      <c r="A951" s="757"/>
      <c r="B951" s="30"/>
      <c r="C951" s="757"/>
      <c r="D951" s="30"/>
      <c r="E951" s="30"/>
      <c r="F951" s="30"/>
      <c r="G951" s="30"/>
      <c r="H951" s="30"/>
      <c r="I951" s="774"/>
      <c r="J951" s="30"/>
      <c r="K951" s="775"/>
      <c r="L951" s="776"/>
      <c r="M951" s="776"/>
      <c r="N951" s="30"/>
      <c r="O951" s="30"/>
      <c r="P951" s="777"/>
      <c r="Q951" s="777"/>
      <c r="R951" s="777"/>
      <c r="S951" s="777"/>
      <c r="T951" s="777"/>
      <c r="U951" s="777"/>
      <c r="V951" s="777"/>
      <c r="W951" s="777"/>
      <c r="X951" s="778"/>
      <c r="Y951" s="779"/>
      <c r="Z951" s="30"/>
      <c r="AA951" s="30"/>
      <c r="AC951" s="655"/>
      <c r="AD951" s="655"/>
      <c r="AE951" s="30"/>
    </row>
    <row r="952" hidden="1">
      <c r="A952" s="757"/>
      <c r="B952" s="30"/>
      <c r="C952" s="757"/>
      <c r="D952" s="30"/>
      <c r="E952" s="30"/>
      <c r="F952" s="30"/>
      <c r="G952" s="30"/>
      <c r="H952" s="30"/>
      <c r="I952" s="774"/>
      <c r="J952" s="30"/>
      <c r="K952" s="775"/>
      <c r="L952" s="776"/>
      <c r="M952" s="776"/>
      <c r="N952" s="30"/>
      <c r="O952" s="30"/>
      <c r="P952" s="777"/>
      <c r="Q952" s="777"/>
      <c r="R952" s="777"/>
      <c r="S952" s="777"/>
      <c r="T952" s="777"/>
      <c r="U952" s="777"/>
      <c r="V952" s="777"/>
      <c r="W952" s="777"/>
      <c r="X952" s="778"/>
      <c r="Y952" s="779"/>
      <c r="Z952" s="30"/>
      <c r="AA952" s="30"/>
      <c r="AC952" s="655"/>
      <c r="AD952" s="655"/>
      <c r="AE952" s="30"/>
    </row>
    <row r="953" hidden="1">
      <c r="A953" s="757"/>
      <c r="B953" s="30"/>
      <c r="C953" s="757"/>
      <c r="D953" s="30"/>
      <c r="E953" s="30"/>
      <c r="F953" s="30"/>
      <c r="G953" s="30"/>
      <c r="H953" s="30"/>
      <c r="I953" s="774"/>
      <c r="J953" s="30"/>
      <c r="K953" s="775"/>
      <c r="L953" s="776"/>
      <c r="M953" s="776"/>
      <c r="N953" s="30"/>
      <c r="O953" s="30"/>
      <c r="P953" s="777"/>
      <c r="Q953" s="777"/>
      <c r="R953" s="777"/>
      <c r="S953" s="777"/>
      <c r="T953" s="777"/>
      <c r="U953" s="777"/>
      <c r="V953" s="777"/>
      <c r="W953" s="777"/>
      <c r="X953" s="778"/>
      <c r="Y953" s="779"/>
      <c r="Z953" s="30"/>
      <c r="AA953" s="30"/>
      <c r="AC953" s="655"/>
      <c r="AD953" s="655"/>
      <c r="AE953" s="30"/>
    </row>
    <row r="954" hidden="1">
      <c r="A954" s="757"/>
      <c r="B954" s="30"/>
      <c r="C954" s="757"/>
      <c r="D954" s="30"/>
      <c r="E954" s="30"/>
      <c r="F954" s="30"/>
      <c r="G954" s="30"/>
      <c r="H954" s="30"/>
      <c r="I954" s="774"/>
      <c r="J954" s="30"/>
      <c r="K954" s="775"/>
      <c r="L954" s="776"/>
      <c r="M954" s="776"/>
      <c r="N954" s="30"/>
      <c r="O954" s="30"/>
      <c r="P954" s="777"/>
      <c r="Q954" s="777"/>
      <c r="R954" s="777"/>
      <c r="S954" s="777"/>
      <c r="T954" s="777"/>
      <c r="U954" s="777"/>
      <c r="V954" s="777"/>
      <c r="W954" s="777"/>
      <c r="X954" s="778"/>
      <c r="Y954" s="779"/>
      <c r="Z954" s="30"/>
      <c r="AA954" s="30"/>
      <c r="AC954" s="655"/>
      <c r="AD954" s="655"/>
      <c r="AE954" s="30"/>
    </row>
    <row r="955" hidden="1">
      <c r="A955" s="757"/>
      <c r="B955" s="30"/>
      <c r="C955" s="757"/>
      <c r="D955" s="30"/>
      <c r="E955" s="30"/>
      <c r="F955" s="30"/>
      <c r="G955" s="30"/>
      <c r="H955" s="30"/>
      <c r="I955" s="774"/>
      <c r="J955" s="30"/>
      <c r="K955" s="775"/>
      <c r="L955" s="776"/>
      <c r="M955" s="776"/>
      <c r="N955" s="30"/>
      <c r="O955" s="30"/>
      <c r="P955" s="777"/>
      <c r="Q955" s="777"/>
      <c r="R955" s="777"/>
      <c r="S955" s="777"/>
      <c r="T955" s="777"/>
      <c r="U955" s="777"/>
      <c r="V955" s="777"/>
      <c r="W955" s="777"/>
      <c r="X955" s="778"/>
      <c r="Y955" s="779"/>
      <c r="Z955" s="30"/>
      <c r="AA955" s="30"/>
      <c r="AC955" s="655"/>
      <c r="AD955" s="655"/>
      <c r="AE955" s="30"/>
    </row>
    <row r="956" hidden="1">
      <c r="A956" s="757"/>
      <c r="B956" s="30"/>
      <c r="C956" s="757"/>
      <c r="D956" s="30"/>
      <c r="E956" s="30"/>
      <c r="F956" s="30"/>
      <c r="G956" s="30"/>
      <c r="H956" s="30"/>
      <c r="I956" s="774"/>
      <c r="J956" s="30"/>
      <c r="K956" s="775"/>
      <c r="L956" s="776"/>
      <c r="M956" s="776"/>
      <c r="N956" s="30"/>
      <c r="O956" s="30"/>
      <c r="P956" s="777"/>
      <c r="Q956" s="777"/>
      <c r="R956" s="777"/>
      <c r="S956" s="777"/>
      <c r="T956" s="777"/>
      <c r="U956" s="777"/>
      <c r="V956" s="777"/>
      <c r="W956" s="777"/>
      <c r="X956" s="778"/>
      <c r="Y956" s="779"/>
      <c r="Z956" s="30"/>
      <c r="AA956" s="30"/>
      <c r="AC956" s="655"/>
      <c r="AD956" s="655"/>
      <c r="AE956" s="30"/>
    </row>
    <row r="957" hidden="1">
      <c r="A957" s="757"/>
      <c r="B957" s="30"/>
      <c r="C957" s="757"/>
      <c r="D957" s="30"/>
      <c r="E957" s="30"/>
      <c r="F957" s="30"/>
      <c r="G957" s="30"/>
      <c r="H957" s="30"/>
      <c r="I957" s="774"/>
      <c r="J957" s="30"/>
      <c r="K957" s="775"/>
      <c r="L957" s="776"/>
      <c r="M957" s="776"/>
      <c r="N957" s="30"/>
      <c r="O957" s="30"/>
      <c r="P957" s="777"/>
      <c r="Q957" s="777"/>
      <c r="R957" s="777"/>
      <c r="S957" s="777"/>
      <c r="T957" s="777"/>
      <c r="U957" s="777"/>
      <c r="V957" s="777"/>
      <c r="W957" s="777"/>
      <c r="X957" s="778"/>
      <c r="Y957" s="779"/>
      <c r="Z957" s="30"/>
      <c r="AA957" s="30"/>
      <c r="AC957" s="655"/>
      <c r="AD957" s="655"/>
      <c r="AE957" s="30"/>
    </row>
    <row r="958" hidden="1">
      <c r="A958" s="757"/>
      <c r="B958" s="30"/>
      <c r="C958" s="757"/>
      <c r="D958" s="30"/>
      <c r="E958" s="30"/>
      <c r="F958" s="30"/>
      <c r="G958" s="30"/>
      <c r="H958" s="30"/>
      <c r="I958" s="774"/>
      <c r="J958" s="30"/>
      <c r="K958" s="775"/>
      <c r="L958" s="776"/>
      <c r="M958" s="776"/>
      <c r="N958" s="30"/>
      <c r="O958" s="30"/>
      <c r="P958" s="777"/>
      <c r="Q958" s="777"/>
      <c r="R958" s="777"/>
      <c r="S958" s="777"/>
      <c r="T958" s="777"/>
      <c r="U958" s="777"/>
      <c r="V958" s="777"/>
      <c r="W958" s="777"/>
      <c r="X958" s="778"/>
      <c r="Y958" s="779"/>
      <c r="Z958" s="30"/>
      <c r="AA958" s="30"/>
      <c r="AC958" s="655"/>
      <c r="AD958" s="655"/>
      <c r="AE958" s="30"/>
    </row>
    <row r="959" hidden="1">
      <c r="A959" s="757"/>
      <c r="B959" s="30"/>
      <c r="C959" s="757"/>
      <c r="D959" s="30"/>
      <c r="E959" s="30"/>
      <c r="F959" s="30"/>
      <c r="G959" s="30"/>
      <c r="H959" s="30"/>
      <c r="I959" s="774"/>
      <c r="J959" s="30"/>
      <c r="K959" s="775"/>
      <c r="L959" s="776"/>
      <c r="M959" s="776"/>
      <c r="N959" s="30"/>
      <c r="O959" s="30"/>
      <c r="P959" s="777"/>
      <c r="Q959" s="777"/>
      <c r="R959" s="777"/>
      <c r="S959" s="777"/>
      <c r="T959" s="777"/>
      <c r="U959" s="777"/>
      <c r="V959" s="777"/>
      <c r="W959" s="777"/>
      <c r="X959" s="778"/>
      <c r="Y959" s="779"/>
      <c r="Z959" s="30"/>
      <c r="AA959" s="30"/>
      <c r="AC959" s="655"/>
      <c r="AD959" s="655"/>
      <c r="AE959" s="30"/>
    </row>
    <row r="960" hidden="1">
      <c r="A960" s="757"/>
      <c r="B960" s="30"/>
      <c r="C960" s="757"/>
      <c r="D960" s="30"/>
      <c r="E960" s="30"/>
      <c r="F960" s="30"/>
      <c r="G960" s="30"/>
      <c r="H960" s="30"/>
      <c r="I960" s="774"/>
      <c r="J960" s="30"/>
      <c r="K960" s="775"/>
      <c r="L960" s="776"/>
      <c r="M960" s="776"/>
      <c r="N960" s="30"/>
      <c r="O960" s="30"/>
      <c r="P960" s="777"/>
      <c r="Q960" s="777"/>
      <c r="R960" s="777"/>
      <c r="S960" s="777"/>
      <c r="T960" s="777"/>
      <c r="U960" s="777"/>
      <c r="V960" s="777"/>
      <c r="W960" s="777"/>
      <c r="X960" s="778"/>
      <c r="Y960" s="779"/>
      <c r="Z960" s="30"/>
      <c r="AA960" s="30"/>
      <c r="AC960" s="655"/>
      <c r="AD960" s="655"/>
      <c r="AE960" s="30"/>
    </row>
    <row r="961" hidden="1">
      <c r="A961" s="757"/>
      <c r="B961" s="30"/>
      <c r="C961" s="757"/>
      <c r="D961" s="30"/>
      <c r="E961" s="30"/>
      <c r="F961" s="30"/>
      <c r="G961" s="30"/>
      <c r="H961" s="30"/>
      <c r="I961" s="774"/>
      <c r="J961" s="30"/>
      <c r="K961" s="775"/>
      <c r="L961" s="776"/>
      <c r="M961" s="776"/>
      <c r="N961" s="30"/>
      <c r="O961" s="30"/>
      <c r="P961" s="777"/>
      <c r="Q961" s="777"/>
      <c r="R961" s="777"/>
      <c r="S961" s="777"/>
      <c r="T961" s="777"/>
      <c r="U961" s="777"/>
      <c r="V961" s="777"/>
      <c r="W961" s="777"/>
      <c r="X961" s="778"/>
      <c r="Y961" s="779"/>
      <c r="Z961" s="30"/>
      <c r="AA961" s="30"/>
      <c r="AC961" s="655"/>
      <c r="AD961" s="655"/>
      <c r="AE961" s="30"/>
    </row>
    <row r="962" hidden="1">
      <c r="A962" s="757"/>
      <c r="B962" s="30"/>
      <c r="C962" s="757"/>
      <c r="D962" s="30"/>
      <c r="E962" s="30"/>
      <c r="F962" s="30"/>
      <c r="G962" s="30"/>
      <c r="H962" s="30"/>
      <c r="I962" s="774"/>
      <c r="J962" s="30"/>
      <c r="K962" s="775"/>
      <c r="L962" s="776"/>
      <c r="M962" s="776"/>
      <c r="N962" s="30"/>
      <c r="O962" s="30"/>
      <c r="P962" s="777"/>
      <c r="Q962" s="777"/>
      <c r="R962" s="777"/>
      <c r="S962" s="777"/>
      <c r="T962" s="777"/>
      <c r="U962" s="777"/>
      <c r="V962" s="777"/>
      <c r="W962" s="777"/>
      <c r="X962" s="778"/>
      <c r="Y962" s="779"/>
      <c r="Z962" s="30"/>
      <c r="AA962" s="30"/>
      <c r="AC962" s="655"/>
      <c r="AD962" s="655"/>
      <c r="AE962" s="30"/>
    </row>
    <row r="963" hidden="1">
      <c r="A963" s="757"/>
      <c r="B963" s="30"/>
      <c r="C963" s="757"/>
      <c r="D963" s="30"/>
      <c r="E963" s="30"/>
      <c r="F963" s="30"/>
      <c r="G963" s="30"/>
      <c r="H963" s="30"/>
      <c r="I963" s="774"/>
      <c r="J963" s="30"/>
      <c r="K963" s="775"/>
      <c r="L963" s="776"/>
      <c r="M963" s="776"/>
      <c r="N963" s="30"/>
      <c r="O963" s="30"/>
      <c r="P963" s="777"/>
      <c r="Q963" s="777"/>
      <c r="R963" s="777"/>
      <c r="S963" s="777"/>
      <c r="T963" s="777"/>
      <c r="U963" s="777"/>
      <c r="V963" s="777"/>
      <c r="W963" s="777"/>
      <c r="X963" s="778"/>
      <c r="Y963" s="779"/>
      <c r="Z963" s="30"/>
      <c r="AA963" s="30"/>
      <c r="AC963" s="655"/>
      <c r="AD963" s="655"/>
      <c r="AE963" s="30"/>
    </row>
    <row r="964" hidden="1">
      <c r="A964" s="757"/>
      <c r="B964" s="30"/>
      <c r="C964" s="757"/>
      <c r="D964" s="30"/>
      <c r="E964" s="30"/>
      <c r="F964" s="30"/>
      <c r="G964" s="30"/>
      <c r="H964" s="30"/>
      <c r="I964" s="774"/>
      <c r="J964" s="30"/>
      <c r="K964" s="775"/>
      <c r="L964" s="776"/>
      <c r="M964" s="776"/>
      <c r="N964" s="30"/>
      <c r="O964" s="30"/>
      <c r="P964" s="777"/>
      <c r="Q964" s="777"/>
      <c r="R964" s="777"/>
      <c r="S964" s="777"/>
      <c r="T964" s="777"/>
      <c r="U964" s="777"/>
      <c r="V964" s="777"/>
      <c r="W964" s="777"/>
      <c r="X964" s="778"/>
      <c r="Y964" s="779"/>
      <c r="Z964" s="30"/>
      <c r="AA964" s="30"/>
      <c r="AC964" s="655"/>
      <c r="AD964" s="655"/>
      <c r="AE964" s="30"/>
    </row>
    <row r="965" hidden="1">
      <c r="A965" s="757"/>
      <c r="B965" s="30"/>
      <c r="C965" s="757"/>
      <c r="D965" s="30"/>
      <c r="E965" s="30"/>
      <c r="F965" s="30"/>
      <c r="G965" s="30"/>
      <c r="H965" s="30"/>
      <c r="I965" s="774"/>
      <c r="J965" s="30"/>
      <c r="K965" s="775"/>
      <c r="L965" s="776"/>
      <c r="M965" s="776"/>
      <c r="N965" s="30"/>
      <c r="O965" s="30"/>
      <c r="P965" s="777"/>
      <c r="Q965" s="777"/>
      <c r="R965" s="777"/>
      <c r="S965" s="777"/>
      <c r="T965" s="777"/>
      <c r="U965" s="777"/>
      <c r="V965" s="777"/>
      <c r="W965" s="777"/>
      <c r="X965" s="778"/>
      <c r="Y965" s="779"/>
      <c r="Z965" s="30"/>
      <c r="AA965" s="30"/>
      <c r="AC965" s="655"/>
      <c r="AD965" s="655"/>
      <c r="AE965" s="30"/>
    </row>
    <row r="966" hidden="1">
      <c r="A966" s="757"/>
      <c r="B966" s="30"/>
      <c r="C966" s="757"/>
      <c r="D966" s="30"/>
      <c r="E966" s="30"/>
      <c r="F966" s="30"/>
      <c r="G966" s="30"/>
      <c r="H966" s="30"/>
      <c r="I966" s="774"/>
      <c r="J966" s="30"/>
      <c r="K966" s="775"/>
      <c r="L966" s="776"/>
      <c r="M966" s="776"/>
      <c r="N966" s="30"/>
      <c r="O966" s="30"/>
      <c r="P966" s="777"/>
      <c r="Q966" s="777"/>
      <c r="R966" s="777"/>
      <c r="S966" s="777"/>
      <c r="T966" s="777"/>
      <c r="U966" s="777"/>
      <c r="V966" s="777"/>
      <c r="W966" s="777"/>
      <c r="X966" s="778"/>
      <c r="Y966" s="779"/>
      <c r="Z966" s="30"/>
      <c r="AA966" s="30"/>
      <c r="AC966" s="655"/>
      <c r="AD966" s="655"/>
      <c r="AE966" s="30"/>
    </row>
    <row r="967" hidden="1">
      <c r="A967" s="757"/>
      <c r="B967" s="30"/>
      <c r="C967" s="757"/>
      <c r="D967" s="30"/>
      <c r="E967" s="30"/>
      <c r="F967" s="30"/>
      <c r="G967" s="30"/>
      <c r="H967" s="30"/>
      <c r="I967" s="774"/>
      <c r="J967" s="30"/>
      <c r="K967" s="775"/>
      <c r="L967" s="776"/>
      <c r="M967" s="776"/>
      <c r="N967" s="30"/>
      <c r="O967" s="30"/>
      <c r="P967" s="777"/>
      <c r="Q967" s="777"/>
      <c r="R967" s="777"/>
      <c r="S967" s="777"/>
      <c r="T967" s="777"/>
      <c r="U967" s="777"/>
      <c r="V967" s="777"/>
      <c r="W967" s="777"/>
      <c r="X967" s="778"/>
      <c r="Y967" s="779"/>
      <c r="Z967" s="30"/>
      <c r="AA967" s="30"/>
      <c r="AC967" s="655"/>
      <c r="AD967" s="655"/>
      <c r="AE967" s="30"/>
    </row>
    <row r="968" hidden="1">
      <c r="A968" s="757"/>
      <c r="B968" s="30"/>
      <c r="C968" s="757"/>
      <c r="D968" s="30"/>
      <c r="E968" s="30"/>
      <c r="F968" s="30"/>
      <c r="G968" s="30"/>
      <c r="H968" s="30"/>
      <c r="I968" s="774"/>
      <c r="J968" s="30"/>
      <c r="K968" s="775"/>
      <c r="L968" s="776"/>
      <c r="M968" s="776"/>
      <c r="N968" s="30"/>
      <c r="O968" s="30"/>
      <c r="P968" s="777"/>
      <c r="Q968" s="777"/>
      <c r="R968" s="777"/>
      <c r="S968" s="777"/>
      <c r="T968" s="777"/>
      <c r="U968" s="777"/>
      <c r="V968" s="777"/>
      <c r="W968" s="777"/>
      <c r="X968" s="778"/>
      <c r="Y968" s="779"/>
      <c r="Z968" s="30"/>
      <c r="AA968" s="30"/>
      <c r="AC968" s="655"/>
      <c r="AD968" s="655"/>
      <c r="AE968" s="30"/>
    </row>
    <row r="969" hidden="1">
      <c r="A969" s="757"/>
      <c r="B969" s="30"/>
      <c r="C969" s="757"/>
      <c r="D969" s="30"/>
      <c r="E969" s="30"/>
      <c r="F969" s="30"/>
      <c r="G969" s="30"/>
      <c r="H969" s="30"/>
      <c r="I969" s="774"/>
      <c r="J969" s="30"/>
      <c r="K969" s="775"/>
      <c r="L969" s="776"/>
      <c r="M969" s="776"/>
      <c r="N969" s="30"/>
      <c r="O969" s="30"/>
      <c r="P969" s="777"/>
      <c r="Q969" s="777"/>
      <c r="R969" s="777"/>
      <c r="S969" s="777"/>
      <c r="T969" s="777"/>
      <c r="U969" s="777"/>
      <c r="V969" s="777"/>
      <c r="W969" s="777"/>
      <c r="X969" s="778"/>
      <c r="Y969" s="779"/>
      <c r="Z969" s="30"/>
      <c r="AA969" s="30"/>
      <c r="AC969" s="655"/>
      <c r="AD969" s="655"/>
      <c r="AE969" s="30"/>
    </row>
    <row r="970" hidden="1">
      <c r="A970" s="757"/>
      <c r="B970" s="30"/>
      <c r="C970" s="757"/>
      <c r="D970" s="30"/>
      <c r="E970" s="30"/>
      <c r="F970" s="30"/>
      <c r="G970" s="30"/>
      <c r="H970" s="30"/>
      <c r="I970" s="774"/>
      <c r="J970" s="30"/>
      <c r="K970" s="775"/>
      <c r="L970" s="776"/>
      <c r="M970" s="776"/>
      <c r="N970" s="30"/>
      <c r="O970" s="30"/>
      <c r="P970" s="777"/>
      <c r="Q970" s="777"/>
      <c r="R970" s="777"/>
      <c r="S970" s="777"/>
      <c r="T970" s="777"/>
      <c r="U970" s="777"/>
      <c r="V970" s="777"/>
      <c r="W970" s="777"/>
      <c r="X970" s="778"/>
      <c r="Y970" s="779"/>
      <c r="Z970" s="30"/>
      <c r="AA970" s="30"/>
      <c r="AC970" s="655"/>
      <c r="AD970" s="655"/>
      <c r="AE970" s="30"/>
    </row>
    <row r="971" hidden="1">
      <c r="A971" s="757"/>
      <c r="B971" s="30"/>
      <c r="C971" s="757"/>
      <c r="D971" s="30"/>
      <c r="E971" s="30"/>
      <c r="F971" s="30"/>
      <c r="G971" s="30"/>
      <c r="H971" s="30"/>
      <c r="I971" s="774"/>
      <c r="J971" s="30"/>
      <c r="K971" s="775"/>
      <c r="L971" s="776"/>
      <c r="M971" s="776"/>
      <c r="N971" s="30"/>
      <c r="O971" s="30"/>
      <c r="P971" s="777"/>
      <c r="Q971" s="777"/>
      <c r="R971" s="777"/>
      <c r="S971" s="777"/>
      <c r="T971" s="777"/>
      <c r="U971" s="777"/>
      <c r="V971" s="777"/>
      <c r="W971" s="777"/>
      <c r="X971" s="778"/>
      <c r="Y971" s="779"/>
      <c r="Z971" s="30"/>
      <c r="AA971" s="30"/>
      <c r="AC971" s="655"/>
      <c r="AD971" s="655"/>
      <c r="AE971" s="30"/>
    </row>
    <row r="972" hidden="1">
      <c r="A972" s="757"/>
      <c r="B972" s="30"/>
      <c r="C972" s="757"/>
      <c r="D972" s="30"/>
      <c r="E972" s="30"/>
      <c r="F972" s="30"/>
      <c r="G972" s="30"/>
      <c r="H972" s="30"/>
      <c r="I972" s="774"/>
      <c r="J972" s="30"/>
      <c r="K972" s="775"/>
      <c r="L972" s="776"/>
      <c r="M972" s="776"/>
      <c r="N972" s="30"/>
      <c r="O972" s="30"/>
      <c r="P972" s="777"/>
      <c r="Q972" s="777"/>
      <c r="R972" s="777"/>
      <c r="S972" s="777"/>
      <c r="T972" s="777"/>
      <c r="U972" s="777"/>
      <c r="V972" s="777"/>
      <c r="W972" s="777"/>
      <c r="X972" s="778"/>
      <c r="Y972" s="779"/>
      <c r="Z972" s="30"/>
      <c r="AA972" s="30"/>
      <c r="AC972" s="655"/>
      <c r="AD972" s="655"/>
      <c r="AE972" s="30"/>
    </row>
    <row r="973" hidden="1">
      <c r="A973" s="757"/>
      <c r="B973" s="30"/>
      <c r="C973" s="757"/>
      <c r="D973" s="30"/>
      <c r="E973" s="30"/>
      <c r="F973" s="30"/>
      <c r="G973" s="30"/>
      <c r="H973" s="30"/>
      <c r="I973" s="774"/>
      <c r="J973" s="30"/>
      <c r="K973" s="775"/>
      <c r="L973" s="776"/>
      <c r="M973" s="776"/>
      <c r="N973" s="30"/>
      <c r="O973" s="30"/>
      <c r="P973" s="777"/>
      <c r="Q973" s="777"/>
      <c r="R973" s="777"/>
      <c r="S973" s="777"/>
      <c r="T973" s="777"/>
      <c r="U973" s="777"/>
      <c r="V973" s="777"/>
      <c r="W973" s="777"/>
      <c r="X973" s="778"/>
      <c r="Y973" s="779"/>
      <c r="Z973" s="30"/>
      <c r="AA973" s="30"/>
      <c r="AC973" s="655"/>
      <c r="AD973" s="655"/>
      <c r="AE973" s="30"/>
    </row>
    <row r="974" hidden="1">
      <c r="A974" s="757"/>
      <c r="B974" s="30"/>
      <c r="C974" s="757"/>
      <c r="D974" s="30"/>
      <c r="E974" s="30"/>
      <c r="F974" s="30"/>
      <c r="G974" s="30"/>
      <c r="H974" s="30"/>
      <c r="I974" s="774"/>
      <c r="J974" s="30"/>
      <c r="K974" s="775"/>
      <c r="L974" s="776"/>
      <c r="M974" s="776"/>
      <c r="N974" s="30"/>
      <c r="O974" s="30"/>
      <c r="P974" s="777"/>
      <c r="Q974" s="777"/>
      <c r="R974" s="777"/>
      <c r="S974" s="777"/>
      <c r="T974" s="777"/>
      <c r="U974" s="777"/>
      <c r="V974" s="777"/>
      <c r="W974" s="777"/>
      <c r="X974" s="778"/>
      <c r="Y974" s="779"/>
      <c r="Z974" s="30"/>
      <c r="AA974" s="30"/>
      <c r="AC974" s="655"/>
      <c r="AD974" s="655"/>
      <c r="AE974" s="30"/>
    </row>
    <row r="975" hidden="1">
      <c r="A975" s="757"/>
      <c r="B975" s="30"/>
      <c r="C975" s="757"/>
      <c r="D975" s="30"/>
      <c r="E975" s="30"/>
      <c r="F975" s="30"/>
      <c r="G975" s="30"/>
      <c r="H975" s="30"/>
      <c r="I975" s="774"/>
      <c r="J975" s="30"/>
      <c r="K975" s="775"/>
      <c r="L975" s="776"/>
      <c r="M975" s="776"/>
      <c r="N975" s="30"/>
      <c r="O975" s="30"/>
      <c r="P975" s="777"/>
      <c r="Q975" s="777"/>
      <c r="R975" s="777"/>
      <c r="S975" s="777"/>
      <c r="T975" s="777"/>
      <c r="U975" s="777"/>
      <c r="V975" s="777"/>
      <c r="W975" s="777"/>
      <c r="X975" s="778"/>
      <c r="Y975" s="779"/>
      <c r="Z975" s="30"/>
      <c r="AA975" s="30"/>
      <c r="AC975" s="655"/>
      <c r="AD975" s="655"/>
      <c r="AE975" s="30"/>
    </row>
    <row r="976" hidden="1">
      <c r="A976" s="757"/>
      <c r="B976" s="30"/>
      <c r="C976" s="757"/>
      <c r="D976" s="30"/>
      <c r="E976" s="30"/>
      <c r="F976" s="30"/>
      <c r="G976" s="30"/>
      <c r="H976" s="30"/>
      <c r="I976" s="774"/>
      <c r="J976" s="30"/>
      <c r="K976" s="775"/>
      <c r="L976" s="776"/>
      <c r="M976" s="776"/>
      <c r="N976" s="30"/>
      <c r="O976" s="30"/>
      <c r="P976" s="777"/>
      <c r="Q976" s="777"/>
      <c r="R976" s="777"/>
      <c r="S976" s="777"/>
      <c r="T976" s="777"/>
      <c r="U976" s="777"/>
      <c r="V976" s="777"/>
      <c r="W976" s="777"/>
      <c r="X976" s="778"/>
      <c r="Y976" s="779"/>
      <c r="Z976" s="30"/>
      <c r="AA976" s="30"/>
      <c r="AC976" s="655"/>
      <c r="AD976" s="655"/>
      <c r="AE976" s="30"/>
    </row>
    <row r="977" hidden="1">
      <c r="A977" s="757"/>
      <c r="B977" s="30"/>
      <c r="C977" s="757"/>
      <c r="D977" s="30"/>
      <c r="E977" s="30"/>
      <c r="F977" s="30"/>
      <c r="G977" s="30"/>
      <c r="H977" s="30"/>
      <c r="I977" s="774"/>
      <c r="J977" s="30"/>
      <c r="K977" s="775"/>
      <c r="L977" s="776"/>
      <c r="M977" s="776"/>
      <c r="N977" s="30"/>
      <c r="O977" s="30"/>
      <c r="P977" s="777"/>
      <c r="Q977" s="777"/>
      <c r="R977" s="777"/>
      <c r="S977" s="777"/>
      <c r="T977" s="777"/>
      <c r="U977" s="777"/>
      <c r="V977" s="777"/>
      <c r="W977" s="777"/>
      <c r="X977" s="778"/>
      <c r="Y977" s="779"/>
      <c r="Z977" s="30"/>
      <c r="AA977" s="30"/>
      <c r="AC977" s="655"/>
      <c r="AD977" s="655"/>
      <c r="AE977" s="30"/>
    </row>
    <row r="978" hidden="1">
      <c r="A978" s="757"/>
      <c r="B978" s="30"/>
      <c r="C978" s="757"/>
      <c r="D978" s="30"/>
      <c r="E978" s="30"/>
      <c r="F978" s="30"/>
      <c r="G978" s="30"/>
      <c r="H978" s="30"/>
      <c r="I978" s="774"/>
      <c r="J978" s="30"/>
      <c r="K978" s="775"/>
      <c r="L978" s="776"/>
      <c r="M978" s="776"/>
      <c r="N978" s="30"/>
      <c r="O978" s="30"/>
      <c r="P978" s="777"/>
      <c r="Q978" s="777"/>
      <c r="R978" s="777"/>
      <c r="S978" s="777"/>
      <c r="T978" s="777"/>
      <c r="U978" s="777"/>
      <c r="V978" s="777"/>
      <c r="W978" s="777"/>
      <c r="X978" s="778"/>
      <c r="Y978" s="779"/>
      <c r="Z978" s="30"/>
      <c r="AA978" s="30"/>
      <c r="AC978" s="655"/>
      <c r="AD978" s="655"/>
      <c r="AE978" s="30"/>
    </row>
    <row r="979" hidden="1">
      <c r="A979" s="757"/>
      <c r="B979" s="30"/>
      <c r="C979" s="757"/>
      <c r="D979" s="30"/>
      <c r="E979" s="30"/>
      <c r="F979" s="30"/>
      <c r="G979" s="30"/>
      <c r="H979" s="30"/>
      <c r="I979" s="774"/>
      <c r="J979" s="30"/>
      <c r="K979" s="775"/>
      <c r="L979" s="776"/>
      <c r="M979" s="776"/>
      <c r="N979" s="30"/>
      <c r="O979" s="30"/>
      <c r="P979" s="777"/>
      <c r="Q979" s="777"/>
      <c r="R979" s="777"/>
      <c r="S979" s="777"/>
      <c r="T979" s="777"/>
      <c r="U979" s="777"/>
      <c r="V979" s="777"/>
      <c r="W979" s="777"/>
      <c r="X979" s="778"/>
      <c r="Y979" s="779"/>
      <c r="Z979" s="30"/>
      <c r="AA979" s="30"/>
      <c r="AC979" s="655"/>
      <c r="AD979" s="655"/>
      <c r="AE979" s="30"/>
    </row>
    <row r="980" hidden="1">
      <c r="A980" s="757"/>
      <c r="B980" s="30"/>
      <c r="C980" s="757"/>
      <c r="D980" s="30"/>
      <c r="E980" s="30"/>
      <c r="F980" s="30"/>
      <c r="G980" s="30"/>
      <c r="H980" s="30"/>
      <c r="I980" s="774"/>
      <c r="J980" s="30"/>
      <c r="K980" s="775"/>
      <c r="L980" s="776"/>
      <c r="M980" s="776"/>
      <c r="N980" s="30"/>
      <c r="O980" s="30"/>
      <c r="P980" s="777"/>
      <c r="Q980" s="777"/>
      <c r="R980" s="777"/>
      <c r="S980" s="777"/>
      <c r="T980" s="777"/>
      <c r="U980" s="777"/>
      <c r="V980" s="777"/>
      <c r="W980" s="777"/>
      <c r="X980" s="778"/>
      <c r="Y980" s="779"/>
      <c r="Z980" s="30"/>
      <c r="AA980" s="30"/>
      <c r="AC980" s="655"/>
      <c r="AD980" s="655"/>
      <c r="AE980" s="30"/>
    </row>
    <row r="981" hidden="1">
      <c r="A981" s="757"/>
      <c r="B981" s="30"/>
      <c r="C981" s="757"/>
      <c r="D981" s="30"/>
      <c r="E981" s="30"/>
      <c r="F981" s="30"/>
      <c r="G981" s="30"/>
      <c r="H981" s="30"/>
      <c r="I981" s="774"/>
      <c r="J981" s="30"/>
      <c r="K981" s="775"/>
      <c r="L981" s="776"/>
      <c r="M981" s="776"/>
      <c r="N981" s="30"/>
      <c r="O981" s="30"/>
      <c r="P981" s="777"/>
      <c r="Q981" s="777"/>
      <c r="R981" s="777"/>
      <c r="S981" s="777"/>
      <c r="T981" s="777"/>
      <c r="U981" s="777"/>
      <c r="V981" s="777"/>
      <c r="W981" s="777"/>
      <c r="X981" s="778"/>
      <c r="Y981" s="779"/>
      <c r="Z981" s="30"/>
      <c r="AA981" s="30"/>
      <c r="AC981" s="655"/>
      <c r="AD981" s="655"/>
      <c r="AE981" s="30"/>
    </row>
    <row r="982" hidden="1">
      <c r="A982" s="757"/>
      <c r="B982" s="30"/>
      <c r="C982" s="757"/>
      <c r="D982" s="30"/>
      <c r="E982" s="30"/>
      <c r="F982" s="30"/>
      <c r="G982" s="30"/>
      <c r="H982" s="30"/>
      <c r="I982" s="774"/>
      <c r="J982" s="30"/>
      <c r="K982" s="775"/>
      <c r="L982" s="776"/>
      <c r="M982" s="776"/>
      <c r="N982" s="30"/>
      <c r="O982" s="30"/>
      <c r="P982" s="777"/>
      <c r="Q982" s="777"/>
      <c r="R982" s="777"/>
      <c r="S982" s="777"/>
      <c r="T982" s="777"/>
      <c r="U982" s="777"/>
      <c r="V982" s="777"/>
      <c r="W982" s="777"/>
      <c r="X982" s="778"/>
      <c r="Y982" s="779"/>
      <c r="Z982" s="30"/>
      <c r="AA982" s="30"/>
      <c r="AC982" s="655"/>
      <c r="AD982" s="655"/>
      <c r="AE982" s="30"/>
    </row>
    <row r="983" hidden="1">
      <c r="A983" s="757"/>
      <c r="B983" s="30"/>
      <c r="C983" s="757"/>
      <c r="D983" s="30"/>
      <c r="E983" s="30"/>
      <c r="F983" s="30"/>
      <c r="G983" s="30"/>
      <c r="H983" s="30"/>
      <c r="I983" s="774"/>
      <c r="J983" s="30"/>
      <c r="K983" s="775"/>
      <c r="L983" s="776"/>
      <c r="M983" s="776"/>
      <c r="N983" s="30"/>
      <c r="O983" s="30"/>
      <c r="P983" s="777"/>
      <c r="Q983" s="777"/>
      <c r="R983" s="777"/>
      <c r="S983" s="777"/>
      <c r="T983" s="777"/>
      <c r="U983" s="777"/>
      <c r="V983" s="777"/>
      <c r="W983" s="777"/>
      <c r="X983" s="778"/>
      <c r="Y983" s="779"/>
      <c r="Z983" s="30"/>
      <c r="AA983" s="30"/>
      <c r="AC983" s="655"/>
      <c r="AD983" s="655"/>
      <c r="AE983" s="30"/>
    </row>
    <row r="984" hidden="1">
      <c r="A984" s="757"/>
      <c r="B984" s="30"/>
      <c r="C984" s="757"/>
      <c r="D984" s="30"/>
      <c r="E984" s="30"/>
      <c r="F984" s="30"/>
      <c r="G984" s="30"/>
      <c r="H984" s="30"/>
      <c r="I984" s="774"/>
      <c r="J984" s="30"/>
      <c r="K984" s="775"/>
      <c r="L984" s="776"/>
      <c r="M984" s="776"/>
      <c r="N984" s="30"/>
      <c r="O984" s="30"/>
      <c r="P984" s="777"/>
      <c r="Q984" s="777"/>
      <c r="R984" s="777"/>
      <c r="S984" s="777"/>
      <c r="T984" s="777"/>
      <c r="U984" s="777"/>
      <c r="V984" s="777"/>
      <c r="W984" s="777"/>
      <c r="X984" s="778"/>
      <c r="Y984" s="779"/>
      <c r="Z984" s="30"/>
      <c r="AA984" s="30"/>
      <c r="AC984" s="655"/>
      <c r="AD984" s="655"/>
      <c r="AE984" s="30"/>
    </row>
    <row r="985" hidden="1">
      <c r="A985" s="757"/>
      <c r="B985" s="30"/>
      <c r="C985" s="757"/>
      <c r="D985" s="30"/>
      <c r="E985" s="30"/>
      <c r="F985" s="30"/>
      <c r="G985" s="30"/>
      <c r="H985" s="30"/>
      <c r="I985" s="774"/>
      <c r="J985" s="30"/>
      <c r="K985" s="775"/>
      <c r="L985" s="776"/>
      <c r="M985" s="776"/>
      <c r="N985" s="30"/>
      <c r="O985" s="30"/>
      <c r="P985" s="777"/>
      <c r="Q985" s="777"/>
      <c r="R985" s="777"/>
      <c r="S985" s="777"/>
      <c r="T985" s="777"/>
      <c r="U985" s="777"/>
      <c r="V985" s="777"/>
      <c r="W985" s="777"/>
      <c r="X985" s="778"/>
      <c r="Y985" s="779"/>
      <c r="Z985" s="30"/>
      <c r="AA985" s="30"/>
      <c r="AC985" s="655"/>
      <c r="AD985" s="655"/>
      <c r="AE985" s="30"/>
    </row>
    <row r="986" hidden="1">
      <c r="A986" s="757"/>
      <c r="B986" s="30"/>
      <c r="C986" s="757"/>
      <c r="D986" s="30"/>
      <c r="E986" s="30"/>
      <c r="F986" s="30"/>
      <c r="G986" s="30"/>
      <c r="H986" s="30"/>
      <c r="I986" s="774"/>
      <c r="J986" s="30"/>
      <c r="K986" s="775"/>
      <c r="L986" s="776"/>
      <c r="M986" s="776"/>
      <c r="N986" s="30"/>
      <c r="O986" s="30"/>
      <c r="P986" s="777"/>
      <c r="Q986" s="777"/>
      <c r="R986" s="777"/>
      <c r="S986" s="777"/>
      <c r="T986" s="777"/>
      <c r="U986" s="777"/>
      <c r="V986" s="777"/>
      <c r="W986" s="777"/>
      <c r="X986" s="778"/>
      <c r="Y986" s="779"/>
      <c r="Z986" s="30"/>
      <c r="AA986" s="30"/>
      <c r="AC986" s="655"/>
      <c r="AD986" s="655"/>
      <c r="AE986" s="30"/>
    </row>
    <row r="987" hidden="1">
      <c r="A987" s="757"/>
      <c r="B987" s="30"/>
      <c r="C987" s="757"/>
      <c r="D987" s="30"/>
      <c r="E987" s="30"/>
      <c r="F987" s="30"/>
      <c r="G987" s="30"/>
      <c r="H987" s="30"/>
      <c r="I987" s="774"/>
      <c r="J987" s="30"/>
      <c r="K987" s="775"/>
      <c r="L987" s="776"/>
      <c r="M987" s="776"/>
      <c r="N987" s="30"/>
      <c r="O987" s="30"/>
      <c r="P987" s="777"/>
      <c r="Q987" s="777"/>
      <c r="R987" s="777"/>
      <c r="S987" s="777"/>
      <c r="T987" s="777"/>
      <c r="U987" s="777"/>
      <c r="V987" s="777"/>
      <c r="W987" s="777"/>
      <c r="X987" s="778"/>
      <c r="Y987" s="779"/>
      <c r="Z987" s="30"/>
      <c r="AA987" s="30"/>
      <c r="AC987" s="655"/>
      <c r="AD987" s="655"/>
      <c r="AE987" s="30"/>
    </row>
    <row r="988" hidden="1">
      <c r="A988" s="757"/>
      <c r="B988" s="30"/>
      <c r="C988" s="757"/>
      <c r="D988" s="30"/>
      <c r="E988" s="30"/>
      <c r="F988" s="30"/>
      <c r="G988" s="30"/>
      <c r="H988" s="30"/>
      <c r="I988" s="774"/>
      <c r="J988" s="30"/>
      <c r="K988" s="775"/>
      <c r="L988" s="776"/>
      <c r="M988" s="776"/>
      <c r="N988" s="30"/>
      <c r="O988" s="30"/>
      <c r="P988" s="777"/>
      <c r="Q988" s="777"/>
      <c r="R988" s="777"/>
      <c r="S988" s="777"/>
      <c r="T988" s="777"/>
      <c r="U988" s="777"/>
      <c r="V988" s="777"/>
      <c r="W988" s="777"/>
      <c r="X988" s="778"/>
      <c r="Y988" s="779"/>
      <c r="Z988" s="30"/>
      <c r="AA988" s="30"/>
      <c r="AC988" s="655"/>
      <c r="AD988" s="655"/>
      <c r="AE988" s="30"/>
    </row>
    <row r="989" hidden="1">
      <c r="A989" s="757"/>
      <c r="B989" s="30"/>
      <c r="C989" s="757"/>
      <c r="D989" s="30"/>
      <c r="E989" s="30"/>
      <c r="F989" s="30"/>
      <c r="G989" s="30"/>
      <c r="H989" s="30"/>
      <c r="I989" s="774"/>
      <c r="J989" s="30"/>
      <c r="K989" s="775"/>
      <c r="L989" s="776"/>
      <c r="M989" s="776"/>
      <c r="N989" s="30"/>
      <c r="O989" s="30"/>
      <c r="P989" s="777"/>
      <c r="Q989" s="777"/>
      <c r="R989" s="777"/>
      <c r="S989" s="777"/>
      <c r="T989" s="777"/>
      <c r="U989" s="777"/>
      <c r="V989" s="777"/>
      <c r="W989" s="777"/>
      <c r="X989" s="778"/>
      <c r="Y989" s="779"/>
      <c r="Z989" s="30"/>
      <c r="AA989" s="30"/>
      <c r="AC989" s="655"/>
      <c r="AD989" s="655"/>
      <c r="AE989" s="30"/>
    </row>
    <row r="990" hidden="1">
      <c r="A990" s="757"/>
      <c r="B990" s="30"/>
      <c r="C990" s="757"/>
      <c r="D990" s="30"/>
      <c r="E990" s="30"/>
      <c r="F990" s="30"/>
      <c r="G990" s="30"/>
      <c r="H990" s="30"/>
      <c r="I990" s="774"/>
      <c r="J990" s="30"/>
      <c r="K990" s="775"/>
      <c r="L990" s="776"/>
      <c r="M990" s="776"/>
      <c r="N990" s="30"/>
      <c r="O990" s="30"/>
      <c r="P990" s="777"/>
      <c r="Q990" s="777"/>
      <c r="R990" s="777"/>
      <c r="S990" s="777"/>
      <c r="T990" s="777"/>
      <c r="U990" s="777"/>
      <c r="V990" s="777"/>
      <c r="W990" s="777"/>
      <c r="X990" s="778"/>
      <c r="Y990" s="779"/>
      <c r="Z990" s="30"/>
      <c r="AA990" s="30"/>
      <c r="AC990" s="655"/>
      <c r="AD990" s="655"/>
      <c r="AE990" s="30"/>
    </row>
    <row r="991" hidden="1">
      <c r="A991" s="757"/>
      <c r="B991" s="30"/>
      <c r="C991" s="757"/>
      <c r="D991" s="30"/>
      <c r="E991" s="30"/>
      <c r="F991" s="30"/>
      <c r="G991" s="30"/>
      <c r="H991" s="30"/>
      <c r="I991" s="774"/>
      <c r="J991" s="30"/>
      <c r="K991" s="775"/>
      <c r="L991" s="776"/>
      <c r="M991" s="776"/>
      <c r="N991" s="30"/>
      <c r="O991" s="30"/>
      <c r="P991" s="777"/>
      <c r="Q991" s="777"/>
      <c r="R991" s="777"/>
      <c r="S991" s="777"/>
      <c r="T991" s="777"/>
      <c r="U991" s="777"/>
      <c r="V991" s="777"/>
      <c r="W991" s="777"/>
      <c r="X991" s="778"/>
      <c r="Y991" s="779"/>
      <c r="Z991" s="30"/>
      <c r="AA991" s="30"/>
      <c r="AC991" s="655"/>
      <c r="AD991" s="655"/>
      <c r="AE991" s="30"/>
    </row>
    <row r="992" hidden="1">
      <c r="A992" s="757"/>
      <c r="B992" s="30"/>
      <c r="C992" s="757"/>
      <c r="D992" s="30"/>
      <c r="E992" s="30"/>
      <c r="F992" s="30"/>
      <c r="G992" s="30"/>
      <c r="H992" s="30"/>
      <c r="I992" s="774"/>
      <c r="J992" s="30"/>
      <c r="K992" s="775"/>
      <c r="L992" s="776"/>
      <c r="M992" s="776"/>
      <c r="N992" s="30"/>
      <c r="O992" s="30"/>
      <c r="P992" s="777"/>
      <c r="Q992" s="777"/>
      <c r="R992" s="777"/>
      <c r="S992" s="777"/>
      <c r="T992" s="777"/>
      <c r="U992" s="777"/>
      <c r="V992" s="777"/>
      <c r="W992" s="777"/>
      <c r="X992" s="778"/>
      <c r="Y992" s="779"/>
      <c r="Z992" s="30"/>
      <c r="AA992" s="30"/>
      <c r="AC992" s="655"/>
      <c r="AD992" s="655"/>
      <c r="AE992" s="30"/>
    </row>
    <row r="993" hidden="1">
      <c r="A993" s="757"/>
      <c r="B993" s="30"/>
      <c r="C993" s="757"/>
      <c r="D993" s="30"/>
      <c r="E993" s="30"/>
      <c r="F993" s="30"/>
      <c r="G993" s="30"/>
      <c r="H993" s="30"/>
      <c r="I993" s="774"/>
      <c r="J993" s="30"/>
      <c r="K993" s="775"/>
      <c r="L993" s="776"/>
      <c r="M993" s="776"/>
      <c r="N993" s="30"/>
      <c r="O993" s="30"/>
      <c r="P993" s="777"/>
      <c r="Q993" s="777"/>
      <c r="R993" s="777"/>
      <c r="S993" s="777"/>
      <c r="T993" s="777"/>
      <c r="U993" s="777"/>
      <c r="V993" s="777"/>
      <c r="W993" s="777"/>
      <c r="X993" s="778"/>
      <c r="Y993" s="779"/>
      <c r="Z993" s="30"/>
      <c r="AA993" s="30"/>
      <c r="AC993" s="655"/>
      <c r="AD993" s="655"/>
      <c r="AE993" s="30"/>
    </row>
    <row r="994" hidden="1">
      <c r="A994" s="757"/>
      <c r="B994" s="30"/>
      <c r="C994" s="757"/>
      <c r="D994" s="30"/>
      <c r="E994" s="30"/>
      <c r="F994" s="30"/>
      <c r="G994" s="30"/>
      <c r="H994" s="30"/>
      <c r="I994" s="774"/>
      <c r="J994" s="30"/>
      <c r="K994" s="775"/>
      <c r="L994" s="776"/>
      <c r="M994" s="776"/>
      <c r="N994" s="30"/>
      <c r="O994" s="30"/>
      <c r="P994" s="777"/>
      <c r="Q994" s="777"/>
      <c r="R994" s="777"/>
      <c r="S994" s="777"/>
      <c r="T994" s="777"/>
      <c r="U994" s="777"/>
      <c r="V994" s="777"/>
      <c r="W994" s="777"/>
      <c r="X994" s="778"/>
      <c r="Y994" s="779"/>
      <c r="Z994" s="30"/>
      <c r="AA994" s="30"/>
      <c r="AC994" s="655"/>
      <c r="AD994" s="655"/>
      <c r="AE994" s="30"/>
    </row>
    <row r="995" hidden="1">
      <c r="A995" s="757"/>
      <c r="B995" s="30"/>
      <c r="C995" s="757"/>
      <c r="D995" s="30"/>
      <c r="E995" s="30"/>
      <c r="F995" s="30"/>
      <c r="G995" s="30"/>
      <c r="H995" s="30"/>
      <c r="I995" s="774"/>
      <c r="J995" s="30"/>
      <c r="K995" s="775"/>
      <c r="L995" s="776"/>
      <c r="M995" s="776"/>
      <c r="N995" s="30"/>
      <c r="O995" s="30"/>
      <c r="P995" s="777"/>
      <c r="Q995" s="777"/>
      <c r="R995" s="777"/>
      <c r="S995" s="777"/>
      <c r="T995" s="777"/>
      <c r="U995" s="777"/>
      <c r="V995" s="777"/>
      <c r="W995" s="777"/>
      <c r="X995" s="778"/>
      <c r="Y995" s="779"/>
      <c r="Z995" s="30"/>
      <c r="AA995" s="30"/>
      <c r="AC995" s="655"/>
      <c r="AD995" s="655"/>
      <c r="AE995" s="30"/>
    </row>
    <row r="996" hidden="1">
      <c r="A996" s="757"/>
      <c r="B996" s="30"/>
      <c r="C996" s="757"/>
      <c r="D996" s="30"/>
      <c r="E996" s="30"/>
      <c r="F996" s="30"/>
      <c r="G996" s="30"/>
      <c r="H996" s="30"/>
      <c r="I996" s="774"/>
      <c r="J996" s="30"/>
      <c r="K996" s="775"/>
      <c r="L996" s="776"/>
      <c r="M996" s="776"/>
      <c r="N996" s="30"/>
      <c r="O996" s="30"/>
      <c r="P996" s="777"/>
      <c r="Q996" s="777"/>
      <c r="R996" s="777"/>
      <c r="S996" s="777"/>
      <c r="T996" s="777"/>
      <c r="U996" s="777"/>
      <c r="V996" s="777"/>
      <c r="W996" s="777"/>
      <c r="X996" s="778"/>
      <c r="Y996" s="779"/>
      <c r="Z996" s="30"/>
      <c r="AA996" s="30"/>
      <c r="AC996" s="655"/>
      <c r="AD996" s="655"/>
      <c r="AE996" s="30"/>
    </row>
    <row r="997" hidden="1">
      <c r="A997" s="757"/>
      <c r="B997" s="30"/>
      <c r="C997" s="757"/>
      <c r="D997" s="30"/>
      <c r="E997" s="30"/>
      <c r="F997" s="30"/>
      <c r="G997" s="30"/>
      <c r="H997" s="30"/>
      <c r="I997" s="774"/>
      <c r="J997" s="30"/>
      <c r="K997" s="775"/>
      <c r="L997" s="776"/>
      <c r="M997" s="776"/>
      <c r="N997" s="30"/>
      <c r="O997" s="30"/>
      <c r="P997" s="777"/>
      <c r="Q997" s="777"/>
      <c r="R997" s="777"/>
      <c r="S997" s="777"/>
      <c r="T997" s="777"/>
      <c r="U997" s="777"/>
      <c r="V997" s="777"/>
      <c r="W997" s="777"/>
      <c r="X997" s="778"/>
      <c r="Y997" s="779"/>
      <c r="Z997" s="30"/>
      <c r="AA997" s="30"/>
      <c r="AC997" s="655"/>
      <c r="AD997" s="655"/>
      <c r="AE997" s="30"/>
    </row>
    <row r="998" hidden="1">
      <c r="A998" s="757"/>
      <c r="B998" s="30"/>
      <c r="C998" s="757"/>
      <c r="D998" s="30"/>
      <c r="E998" s="30"/>
      <c r="F998" s="30"/>
      <c r="G998" s="30"/>
      <c r="H998" s="30"/>
      <c r="I998" s="774"/>
      <c r="J998" s="30"/>
      <c r="K998" s="775"/>
      <c r="L998" s="776"/>
      <c r="M998" s="776"/>
      <c r="N998" s="30"/>
      <c r="O998" s="30"/>
      <c r="P998" s="777"/>
      <c r="Q998" s="777"/>
      <c r="R998" s="777"/>
      <c r="S998" s="777"/>
      <c r="T998" s="777"/>
      <c r="U998" s="777"/>
      <c r="V998" s="777"/>
      <c r="W998" s="777"/>
      <c r="X998" s="778"/>
      <c r="Y998" s="779"/>
      <c r="Z998" s="30"/>
      <c r="AA998" s="30"/>
      <c r="AC998" s="655"/>
      <c r="AD998" s="655"/>
      <c r="AE998" s="30"/>
    </row>
    <row r="999" hidden="1">
      <c r="A999" s="757"/>
      <c r="B999" s="30"/>
      <c r="C999" s="757"/>
      <c r="D999" s="30"/>
      <c r="E999" s="30"/>
      <c r="F999" s="30"/>
      <c r="G999" s="30"/>
      <c r="H999" s="30"/>
      <c r="I999" s="774"/>
      <c r="J999" s="30"/>
      <c r="K999" s="775"/>
      <c r="L999" s="776"/>
      <c r="M999" s="776"/>
      <c r="N999" s="30"/>
      <c r="O999" s="30"/>
      <c r="P999" s="777"/>
      <c r="Q999" s="777"/>
      <c r="R999" s="777"/>
      <c r="S999" s="777"/>
      <c r="T999" s="777"/>
      <c r="U999" s="777"/>
      <c r="V999" s="777"/>
      <c r="W999" s="777"/>
      <c r="X999" s="778"/>
      <c r="Y999" s="779"/>
      <c r="Z999" s="30"/>
      <c r="AA999" s="30"/>
      <c r="AC999" s="655"/>
      <c r="AD999" s="655"/>
      <c r="AE999" s="30"/>
    </row>
    <row r="1000" hidden="1">
      <c r="A1000" s="757"/>
      <c r="B1000" s="30"/>
      <c r="C1000" s="757"/>
      <c r="D1000" s="30"/>
      <c r="E1000" s="30"/>
      <c r="F1000" s="30"/>
      <c r="G1000" s="30"/>
      <c r="H1000" s="30"/>
      <c r="I1000" s="774"/>
      <c r="J1000" s="30"/>
      <c r="K1000" s="775"/>
      <c r="L1000" s="776"/>
      <c r="M1000" s="776"/>
      <c r="N1000" s="30"/>
      <c r="O1000" s="30"/>
      <c r="P1000" s="777"/>
      <c r="Q1000" s="777"/>
      <c r="R1000" s="777"/>
      <c r="S1000" s="777"/>
      <c r="T1000" s="777"/>
      <c r="U1000" s="777"/>
      <c r="V1000" s="777"/>
      <c r="W1000" s="777"/>
      <c r="X1000" s="778"/>
      <c r="Y1000" s="779"/>
      <c r="Z1000" s="30"/>
      <c r="AA1000" s="30"/>
      <c r="AC1000" s="655"/>
      <c r="AD1000" s="655"/>
      <c r="AE1000" s="30"/>
    </row>
    <row r="1001" hidden="1">
      <c r="A1001" s="757"/>
      <c r="B1001" s="30"/>
      <c r="C1001" s="757"/>
      <c r="D1001" s="30"/>
      <c r="E1001" s="30"/>
      <c r="F1001" s="30"/>
      <c r="G1001" s="30"/>
      <c r="H1001" s="30"/>
      <c r="I1001" s="774"/>
      <c r="J1001" s="30"/>
      <c r="K1001" s="775"/>
      <c r="L1001" s="776"/>
      <c r="M1001" s="776"/>
      <c r="N1001" s="30"/>
      <c r="O1001" s="30"/>
      <c r="P1001" s="777"/>
      <c r="Q1001" s="777"/>
      <c r="R1001" s="777"/>
      <c r="S1001" s="777"/>
      <c r="T1001" s="777"/>
      <c r="U1001" s="777"/>
      <c r="V1001" s="777"/>
      <c r="W1001" s="777"/>
      <c r="X1001" s="778"/>
      <c r="Y1001" s="779"/>
      <c r="Z1001" s="30"/>
      <c r="AA1001" s="30"/>
      <c r="AC1001" s="655"/>
      <c r="AD1001" s="655"/>
      <c r="AE1001" s="30"/>
    </row>
    <row r="1002" hidden="1">
      <c r="A1002" s="757"/>
      <c r="B1002" s="30"/>
      <c r="C1002" s="757"/>
      <c r="D1002" s="30"/>
      <c r="E1002" s="30"/>
      <c r="F1002" s="30"/>
      <c r="G1002" s="30"/>
      <c r="H1002" s="30"/>
      <c r="I1002" s="774"/>
      <c r="J1002" s="30"/>
      <c r="K1002" s="775"/>
      <c r="L1002" s="776"/>
      <c r="M1002" s="776"/>
      <c r="N1002" s="30"/>
      <c r="O1002" s="30"/>
      <c r="P1002" s="777"/>
      <c r="Q1002" s="777"/>
      <c r="R1002" s="777"/>
      <c r="S1002" s="777"/>
      <c r="T1002" s="777"/>
      <c r="U1002" s="777"/>
      <c r="V1002" s="777"/>
      <c r="W1002" s="777"/>
      <c r="X1002" s="778"/>
      <c r="Y1002" s="779"/>
      <c r="Z1002" s="30"/>
      <c r="AA1002" s="30"/>
      <c r="AC1002" s="655"/>
      <c r="AD1002" s="655"/>
      <c r="AE1002" s="30"/>
    </row>
    <row r="1003" hidden="1">
      <c r="A1003" s="757"/>
      <c r="B1003" s="30"/>
      <c r="C1003" s="757"/>
      <c r="D1003" s="30"/>
      <c r="E1003" s="30"/>
      <c r="F1003" s="30"/>
      <c r="G1003" s="30"/>
      <c r="H1003" s="30"/>
      <c r="I1003" s="774"/>
      <c r="J1003" s="30"/>
      <c r="K1003" s="775"/>
      <c r="L1003" s="776"/>
      <c r="M1003" s="776"/>
      <c r="N1003" s="30"/>
      <c r="O1003" s="30"/>
      <c r="P1003" s="777"/>
      <c r="Q1003" s="777"/>
      <c r="R1003" s="777"/>
      <c r="S1003" s="777"/>
      <c r="T1003" s="777"/>
      <c r="U1003" s="777"/>
      <c r="V1003" s="777"/>
      <c r="W1003" s="777"/>
      <c r="X1003" s="778"/>
      <c r="Y1003" s="779"/>
      <c r="Z1003" s="30"/>
      <c r="AA1003" s="30"/>
      <c r="AC1003" s="655"/>
      <c r="AD1003" s="655"/>
      <c r="AE1003" s="30"/>
    </row>
    <row r="1004" hidden="1">
      <c r="A1004" s="757"/>
      <c r="B1004" s="30"/>
      <c r="C1004" s="757"/>
      <c r="D1004" s="30"/>
      <c r="E1004" s="30"/>
      <c r="F1004" s="30"/>
      <c r="G1004" s="30"/>
      <c r="H1004" s="30"/>
      <c r="I1004" s="774"/>
      <c r="J1004" s="30"/>
      <c r="K1004" s="775"/>
      <c r="L1004" s="776"/>
      <c r="M1004" s="776"/>
      <c r="N1004" s="30"/>
      <c r="O1004" s="30"/>
      <c r="P1004" s="777"/>
      <c r="Q1004" s="777"/>
      <c r="R1004" s="777"/>
      <c r="S1004" s="777"/>
      <c r="T1004" s="777"/>
      <c r="U1004" s="777"/>
      <c r="V1004" s="777"/>
      <c r="W1004" s="777"/>
      <c r="X1004" s="778"/>
      <c r="Y1004" s="779"/>
      <c r="Z1004" s="30"/>
      <c r="AA1004" s="30"/>
      <c r="AC1004" s="655"/>
      <c r="AD1004" s="655"/>
      <c r="AE1004" s="30"/>
    </row>
    <row r="1005" hidden="1">
      <c r="A1005" s="757"/>
      <c r="B1005" s="30"/>
      <c r="C1005" s="757"/>
      <c r="D1005" s="30"/>
      <c r="E1005" s="30"/>
      <c r="F1005" s="30"/>
      <c r="G1005" s="30"/>
      <c r="H1005" s="30"/>
      <c r="I1005" s="774"/>
      <c r="J1005" s="30"/>
      <c r="K1005" s="775"/>
      <c r="L1005" s="776"/>
      <c r="M1005" s="776"/>
      <c r="N1005" s="30"/>
      <c r="O1005" s="30"/>
      <c r="P1005" s="777"/>
      <c r="Q1005" s="777"/>
      <c r="R1005" s="777"/>
      <c r="S1005" s="777"/>
      <c r="T1005" s="777"/>
      <c r="U1005" s="777"/>
      <c r="V1005" s="777"/>
      <c r="W1005" s="777"/>
      <c r="X1005" s="778"/>
      <c r="Y1005" s="779"/>
      <c r="Z1005" s="30"/>
      <c r="AA1005" s="30"/>
      <c r="AC1005" s="655"/>
      <c r="AD1005" s="655"/>
      <c r="AE1005" s="30"/>
    </row>
    <row r="1006" hidden="1">
      <c r="A1006" s="757"/>
      <c r="B1006" s="30"/>
      <c r="C1006" s="757"/>
      <c r="D1006" s="30"/>
      <c r="E1006" s="30"/>
      <c r="F1006" s="30"/>
      <c r="G1006" s="30"/>
      <c r="H1006" s="30"/>
      <c r="I1006" s="774"/>
      <c r="J1006" s="30"/>
      <c r="K1006" s="775"/>
      <c r="L1006" s="776"/>
      <c r="M1006" s="776"/>
      <c r="N1006" s="30"/>
      <c r="O1006" s="30"/>
      <c r="P1006" s="777"/>
      <c r="Q1006" s="777"/>
      <c r="R1006" s="777"/>
      <c r="S1006" s="777"/>
      <c r="T1006" s="777"/>
      <c r="U1006" s="777"/>
      <c r="V1006" s="777"/>
      <c r="W1006" s="777"/>
      <c r="X1006" s="778"/>
      <c r="Y1006" s="779"/>
      <c r="Z1006" s="30"/>
      <c r="AA1006" s="30"/>
      <c r="AC1006" s="655"/>
      <c r="AD1006" s="655"/>
      <c r="AE1006" s="30"/>
    </row>
    <row r="1007" hidden="1">
      <c r="A1007" s="757"/>
      <c r="B1007" s="30"/>
      <c r="C1007" s="757"/>
      <c r="D1007" s="30"/>
      <c r="E1007" s="30"/>
      <c r="F1007" s="30"/>
      <c r="G1007" s="30"/>
      <c r="H1007" s="30"/>
      <c r="I1007" s="774"/>
      <c r="J1007" s="30"/>
      <c r="K1007" s="775"/>
      <c r="L1007" s="776"/>
      <c r="M1007" s="776"/>
      <c r="N1007" s="30"/>
      <c r="O1007" s="30"/>
      <c r="P1007" s="777"/>
      <c r="Q1007" s="777"/>
      <c r="R1007" s="777"/>
      <c r="S1007" s="777"/>
      <c r="T1007" s="777"/>
      <c r="U1007" s="777"/>
      <c r="V1007" s="777"/>
      <c r="W1007" s="777"/>
      <c r="X1007" s="778"/>
      <c r="Y1007" s="779"/>
      <c r="Z1007" s="30"/>
      <c r="AA1007" s="30"/>
      <c r="AC1007" s="655"/>
      <c r="AD1007" s="655"/>
      <c r="AE1007" s="30"/>
    </row>
    <row r="1008" hidden="1">
      <c r="A1008" s="757"/>
      <c r="B1008" s="30"/>
      <c r="C1008" s="757"/>
      <c r="D1008" s="30"/>
      <c r="E1008" s="30"/>
      <c r="F1008" s="30"/>
      <c r="G1008" s="30"/>
      <c r="H1008" s="30"/>
      <c r="I1008" s="774"/>
      <c r="J1008" s="30"/>
      <c r="K1008" s="775"/>
      <c r="L1008" s="776"/>
      <c r="M1008" s="776"/>
      <c r="N1008" s="30"/>
      <c r="O1008" s="30"/>
      <c r="P1008" s="777"/>
      <c r="Q1008" s="777"/>
      <c r="R1008" s="777"/>
      <c r="S1008" s="777"/>
      <c r="T1008" s="777"/>
      <c r="U1008" s="777"/>
      <c r="V1008" s="777"/>
      <c r="W1008" s="777"/>
      <c r="X1008" s="778"/>
      <c r="Y1008" s="779"/>
      <c r="Z1008" s="30"/>
      <c r="AA1008" s="30"/>
      <c r="AC1008" s="655"/>
      <c r="AD1008" s="655"/>
      <c r="AE1008" s="30"/>
    </row>
    <row r="1009" hidden="1">
      <c r="A1009" s="757"/>
      <c r="B1009" s="30"/>
      <c r="C1009" s="757"/>
      <c r="D1009" s="30"/>
      <c r="E1009" s="30"/>
      <c r="F1009" s="30"/>
      <c r="G1009" s="30"/>
      <c r="H1009" s="30"/>
      <c r="I1009" s="774"/>
      <c r="J1009" s="30"/>
      <c r="K1009" s="775"/>
      <c r="L1009" s="776"/>
      <c r="M1009" s="776"/>
      <c r="N1009" s="30"/>
      <c r="O1009" s="30"/>
      <c r="P1009" s="777"/>
      <c r="Q1009" s="777"/>
      <c r="R1009" s="777"/>
      <c r="S1009" s="777"/>
      <c r="T1009" s="777"/>
      <c r="U1009" s="777"/>
      <c r="V1009" s="777"/>
      <c r="W1009" s="777"/>
      <c r="X1009" s="778"/>
      <c r="Y1009" s="779"/>
      <c r="Z1009" s="30"/>
      <c r="AA1009" s="30"/>
      <c r="AC1009" s="655"/>
      <c r="AD1009" s="655"/>
      <c r="AE1009" s="30"/>
    </row>
    <row r="1010" hidden="1">
      <c r="A1010" s="757"/>
      <c r="B1010" s="30"/>
      <c r="C1010" s="757"/>
      <c r="D1010" s="30"/>
      <c r="E1010" s="30"/>
      <c r="F1010" s="30"/>
      <c r="G1010" s="30"/>
      <c r="H1010" s="30"/>
      <c r="I1010" s="774"/>
      <c r="J1010" s="30"/>
      <c r="K1010" s="775"/>
      <c r="L1010" s="776"/>
      <c r="M1010" s="776"/>
      <c r="N1010" s="30"/>
      <c r="O1010" s="30"/>
      <c r="P1010" s="777"/>
      <c r="Q1010" s="777"/>
      <c r="R1010" s="777"/>
      <c r="S1010" s="777"/>
      <c r="T1010" s="777"/>
      <c r="U1010" s="777"/>
      <c r="V1010" s="777"/>
      <c r="W1010" s="777"/>
      <c r="X1010" s="778"/>
      <c r="Y1010" s="779"/>
      <c r="Z1010" s="30"/>
      <c r="AA1010" s="30"/>
      <c r="AC1010" s="655"/>
      <c r="AD1010" s="655"/>
      <c r="AE1010" s="30"/>
    </row>
    <row r="1011" hidden="1">
      <c r="A1011" s="757"/>
      <c r="B1011" s="30"/>
      <c r="C1011" s="757"/>
      <c r="D1011" s="30"/>
      <c r="E1011" s="30"/>
      <c r="F1011" s="30"/>
      <c r="G1011" s="30"/>
      <c r="H1011" s="30"/>
      <c r="I1011" s="774"/>
      <c r="J1011" s="30"/>
      <c r="K1011" s="775"/>
      <c r="L1011" s="776"/>
      <c r="M1011" s="776"/>
      <c r="N1011" s="30"/>
      <c r="O1011" s="30"/>
      <c r="P1011" s="777"/>
      <c r="Q1011" s="777"/>
      <c r="R1011" s="777"/>
      <c r="S1011" s="777"/>
      <c r="T1011" s="777"/>
      <c r="U1011" s="777"/>
      <c r="V1011" s="777"/>
      <c r="W1011" s="777"/>
      <c r="X1011" s="778"/>
      <c r="Y1011" s="779"/>
      <c r="Z1011" s="30"/>
      <c r="AA1011" s="30"/>
      <c r="AC1011" s="655"/>
      <c r="AD1011" s="655"/>
      <c r="AE1011" s="30"/>
    </row>
    <row r="1012" hidden="1">
      <c r="A1012" s="757"/>
      <c r="B1012" s="30"/>
      <c r="C1012" s="757"/>
      <c r="D1012" s="30"/>
      <c r="E1012" s="30"/>
      <c r="F1012" s="30"/>
      <c r="G1012" s="30"/>
      <c r="H1012" s="30"/>
      <c r="I1012" s="774"/>
      <c r="J1012" s="30"/>
      <c r="K1012" s="775"/>
      <c r="L1012" s="776"/>
      <c r="M1012" s="776"/>
      <c r="N1012" s="30"/>
      <c r="O1012" s="30"/>
      <c r="P1012" s="777"/>
      <c r="Q1012" s="777"/>
      <c r="R1012" s="777"/>
      <c r="S1012" s="777"/>
      <c r="T1012" s="777"/>
      <c r="U1012" s="777"/>
      <c r="V1012" s="777"/>
      <c r="W1012" s="777"/>
      <c r="X1012" s="778"/>
      <c r="Y1012" s="779"/>
      <c r="Z1012" s="30"/>
      <c r="AA1012" s="30"/>
      <c r="AC1012" s="655"/>
      <c r="AD1012" s="655"/>
      <c r="AE1012" s="30"/>
    </row>
    <row r="1013" hidden="1">
      <c r="A1013" s="757"/>
      <c r="B1013" s="30"/>
      <c r="C1013" s="757"/>
      <c r="D1013" s="30"/>
      <c r="E1013" s="30"/>
      <c r="F1013" s="30"/>
      <c r="G1013" s="30"/>
      <c r="H1013" s="30"/>
      <c r="I1013" s="774"/>
      <c r="J1013" s="30"/>
      <c r="K1013" s="775"/>
      <c r="L1013" s="776"/>
      <c r="M1013" s="776"/>
      <c r="N1013" s="30"/>
      <c r="O1013" s="30"/>
      <c r="P1013" s="777"/>
      <c r="Q1013" s="777"/>
      <c r="R1013" s="777"/>
      <c r="S1013" s="777"/>
      <c r="T1013" s="777"/>
      <c r="U1013" s="777"/>
      <c r="V1013" s="777"/>
      <c r="W1013" s="777"/>
      <c r="X1013" s="778"/>
      <c r="Y1013" s="779"/>
      <c r="Z1013" s="30"/>
      <c r="AA1013" s="30"/>
      <c r="AC1013" s="655"/>
      <c r="AD1013" s="655"/>
      <c r="AE1013" s="30"/>
    </row>
    <row r="1014" hidden="1">
      <c r="A1014" s="757"/>
      <c r="B1014" s="30"/>
      <c r="C1014" s="757"/>
      <c r="D1014" s="30"/>
      <c r="E1014" s="30"/>
      <c r="F1014" s="30"/>
      <c r="G1014" s="30"/>
      <c r="H1014" s="30"/>
      <c r="I1014" s="774"/>
      <c r="J1014" s="30"/>
      <c r="K1014" s="775"/>
      <c r="L1014" s="776"/>
      <c r="M1014" s="776"/>
      <c r="N1014" s="30"/>
      <c r="O1014" s="30"/>
      <c r="P1014" s="777"/>
      <c r="Q1014" s="777"/>
      <c r="R1014" s="777"/>
      <c r="S1014" s="777"/>
      <c r="T1014" s="777"/>
      <c r="U1014" s="777"/>
      <c r="V1014" s="777"/>
      <c r="W1014" s="777"/>
      <c r="X1014" s="778"/>
      <c r="Y1014" s="779"/>
      <c r="Z1014" s="30"/>
      <c r="AA1014" s="30"/>
      <c r="AC1014" s="655"/>
      <c r="AD1014" s="655"/>
      <c r="AE1014" s="30"/>
    </row>
    <row r="1015" hidden="1">
      <c r="A1015" s="757"/>
      <c r="B1015" s="30"/>
      <c r="C1015" s="757"/>
      <c r="D1015" s="30"/>
      <c r="E1015" s="30"/>
      <c r="F1015" s="30"/>
      <c r="G1015" s="30"/>
      <c r="H1015" s="30"/>
      <c r="I1015" s="774"/>
      <c r="J1015" s="30"/>
      <c r="K1015" s="775"/>
      <c r="L1015" s="776"/>
      <c r="M1015" s="776"/>
      <c r="N1015" s="30"/>
      <c r="O1015" s="30"/>
      <c r="P1015" s="777"/>
      <c r="Q1015" s="777"/>
      <c r="R1015" s="777"/>
      <c r="S1015" s="777"/>
      <c r="T1015" s="777"/>
      <c r="U1015" s="777"/>
      <c r="V1015" s="777"/>
      <c r="W1015" s="777"/>
      <c r="X1015" s="778"/>
      <c r="Y1015" s="779"/>
      <c r="Z1015" s="30"/>
      <c r="AA1015" s="30"/>
      <c r="AC1015" s="655"/>
      <c r="AD1015" s="655"/>
      <c r="AE1015" s="30"/>
    </row>
    <row r="1016" hidden="1">
      <c r="A1016" s="757"/>
      <c r="B1016" s="30"/>
      <c r="C1016" s="757"/>
      <c r="D1016" s="30"/>
      <c r="E1016" s="30"/>
      <c r="F1016" s="30"/>
      <c r="G1016" s="30"/>
      <c r="H1016" s="30"/>
      <c r="I1016" s="774"/>
      <c r="J1016" s="30"/>
      <c r="K1016" s="775"/>
      <c r="L1016" s="776"/>
      <c r="M1016" s="776"/>
      <c r="N1016" s="30"/>
      <c r="O1016" s="30"/>
      <c r="P1016" s="777"/>
      <c r="Q1016" s="777"/>
      <c r="R1016" s="777"/>
      <c r="S1016" s="777"/>
      <c r="T1016" s="777"/>
      <c r="U1016" s="777"/>
      <c r="V1016" s="777"/>
      <c r="W1016" s="777"/>
      <c r="X1016" s="778"/>
      <c r="Y1016" s="779"/>
      <c r="Z1016" s="30"/>
      <c r="AA1016" s="30"/>
      <c r="AC1016" s="655"/>
      <c r="AD1016" s="655"/>
      <c r="AE1016" s="30"/>
    </row>
    <row r="1017" hidden="1">
      <c r="A1017" s="757"/>
      <c r="B1017" s="30"/>
      <c r="C1017" s="757"/>
      <c r="D1017" s="30"/>
      <c r="E1017" s="30"/>
      <c r="F1017" s="30"/>
      <c r="G1017" s="30"/>
      <c r="H1017" s="30"/>
      <c r="I1017" s="774"/>
      <c r="J1017" s="30"/>
      <c r="K1017" s="775"/>
      <c r="L1017" s="776"/>
      <c r="M1017" s="776"/>
      <c r="N1017" s="30"/>
      <c r="O1017" s="30"/>
      <c r="P1017" s="777"/>
      <c r="Q1017" s="777"/>
      <c r="R1017" s="777"/>
      <c r="S1017" s="777"/>
      <c r="T1017" s="777"/>
      <c r="U1017" s="777"/>
      <c r="V1017" s="777"/>
      <c r="W1017" s="777"/>
      <c r="X1017" s="778"/>
      <c r="Y1017" s="779"/>
      <c r="Z1017" s="30"/>
      <c r="AA1017" s="30"/>
      <c r="AC1017" s="655"/>
      <c r="AD1017" s="655"/>
      <c r="AE1017" s="30"/>
    </row>
    <row r="1018" hidden="1">
      <c r="A1018" s="757"/>
      <c r="B1018" s="30"/>
      <c r="C1018" s="757"/>
      <c r="D1018" s="30"/>
      <c r="E1018" s="30"/>
      <c r="F1018" s="30"/>
      <c r="G1018" s="30"/>
      <c r="H1018" s="30"/>
      <c r="I1018" s="774"/>
      <c r="J1018" s="30"/>
      <c r="K1018" s="775"/>
      <c r="L1018" s="776"/>
      <c r="M1018" s="776"/>
      <c r="N1018" s="30"/>
      <c r="O1018" s="30"/>
      <c r="P1018" s="777"/>
      <c r="Q1018" s="777"/>
      <c r="R1018" s="777"/>
      <c r="S1018" s="777"/>
      <c r="T1018" s="777"/>
      <c r="U1018" s="777"/>
      <c r="V1018" s="777"/>
      <c r="W1018" s="777"/>
      <c r="X1018" s="778"/>
      <c r="Y1018" s="779"/>
      <c r="Z1018" s="30"/>
      <c r="AA1018" s="30"/>
      <c r="AC1018" s="655"/>
      <c r="AD1018" s="655"/>
      <c r="AE1018" s="30"/>
    </row>
    <row r="1019" hidden="1">
      <c r="A1019" s="757"/>
      <c r="B1019" s="30"/>
      <c r="C1019" s="757"/>
      <c r="D1019" s="30"/>
      <c r="E1019" s="30"/>
      <c r="F1019" s="30"/>
      <c r="G1019" s="30"/>
      <c r="H1019" s="30"/>
      <c r="I1019" s="774"/>
      <c r="J1019" s="30"/>
      <c r="K1019" s="775"/>
      <c r="L1019" s="776"/>
      <c r="M1019" s="776"/>
      <c r="N1019" s="30"/>
      <c r="O1019" s="30"/>
      <c r="P1019" s="777"/>
      <c r="Q1019" s="777"/>
      <c r="R1019" s="777"/>
      <c r="S1019" s="777"/>
      <c r="T1019" s="777"/>
      <c r="U1019" s="777"/>
      <c r="V1019" s="777"/>
      <c r="W1019" s="777"/>
      <c r="X1019" s="778"/>
      <c r="Y1019" s="779"/>
      <c r="Z1019" s="30"/>
      <c r="AA1019" s="30"/>
      <c r="AC1019" s="655"/>
      <c r="AD1019" s="655"/>
      <c r="AE1019" s="30"/>
    </row>
    <row r="1020" hidden="1">
      <c r="A1020" s="757"/>
      <c r="B1020" s="30"/>
      <c r="C1020" s="757"/>
      <c r="D1020" s="30"/>
      <c r="E1020" s="30"/>
      <c r="F1020" s="30"/>
      <c r="G1020" s="30"/>
      <c r="H1020" s="30"/>
      <c r="I1020" s="774"/>
      <c r="J1020" s="30"/>
      <c r="K1020" s="775"/>
      <c r="L1020" s="776"/>
      <c r="M1020" s="776"/>
      <c r="N1020" s="30"/>
      <c r="O1020" s="30"/>
      <c r="P1020" s="777"/>
      <c r="Q1020" s="777"/>
      <c r="R1020" s="777"/>
      <c r="S1020" s="777"/>
      <c r="T1020" s="777"/>
      <c r="U1020" s="777"/>
      <c r="V1020" s="777"/>
      <c r="W1020" s="777"/>
      <c r="X1020" s="778"/>
      <c r="Y1020" s="779"/>
      <c r="Z1020" s="30"/>
      <c r="AA1020" s="30"/>
      <c r="AC1020" s="655"/>
      <c r="AD1020" s="655"/>
      <c r="AE1020" s="30"/>
    </row>
    <row r="1021" hidden="1">
      <c r="A1021" s="757"/>
      <c r="B1021" s="30"/>
      <c r="C1021" s="757"/>
      <c r="D1021" s="30"/>
      <c r="E1021" s="30"/>
      <c r="F1021" s="30"/>
      <c r="G1021" s="30"/>
      <c r="H1021" s="30"/>
      <c r="I1021" s="774"/>
      <c r="J1021" s="30"/>
      <c r="K1021" s="775"/>
      <c r="L1021" s="776"/>
      <c r="M1021" s="776"/>
      <c r="N1021" s="30"/>
      <c r="O1021" s="30"/>
      <c r="P1021" s="777"/>
      <c r="Q1021" s="777"/>
      <c r="R1021" s="777"/>
      <c r="S1021" s="777"/>
      <c r="T1021" s="777"/>
      <c r="U1021" s="777"/>
      <c r="V1021" s="777"/>
      <c r="W1021" s="777"/>
      <c r="X1021" s="778"/>
      <c r="Y1021" s="779"/>
      <c r="Z1021" s="30"/>
      <c r="AA1021" s="30"/>
      <c r="AC1021" s="655"/>
      <c r="AD1021" s="655"/>
      <c r="AE1021" s="30"/>
    </row>
    <row r="1022" hidden="1">
      <c r="A1022" s="757"/>
      <c r="B1022" s="30"/>
      <c r="C1022" s="757"/>
      <c r="D1022" s="30"/>
      <c r="E1022" s="30"/>
      <c r="F1022" s="30"/>
      <c r="G1022" s="30"/>
      <c r="H1022" s="30"/>
      <c r="I1022" s="774"/>
      <c r="J1022" s="30"/>
      <c r="K1022" s="775"/>
      <c r="L1022" s="776"/>
      <c r="M1022" s="776"/>
      <c r="N1022" s="30"/>
      <c r="O1022" s="30"/>
      <c r="P1022" s="777"/>
      <c r="Q1022" s="777"/>
      <c r="R1022" s="777"/>
      <c r="S1022" s="777"/>
      <c r="T1022" s="777"/>
      <c r="U1022" s="777"/>
      <c r="V1022" s="777"/>
      <c r="W1022" s="777"/>
      <c r="X1022" s="778"/>
      <c r="Y1022" s="779"/>
      <c r="Z1022" s="30"/>
      <c r="AA1022" s="30"/>
      <c r="AC1022" s="655"/>
      <c r="AD1022" s="655"/>
      <c r="AE1022" s="30"/>
    </row>
    <row r="1023" hidden="1">
      <c r="A1023" s="757"/>
      <c r="B1023" s="30"/>
      <c r="C1023" s="757"/>
      <c r="D1023" s="30"/>
      <c r="E1023" s="30"/>
      <c r="F1023" s="30"/>
      <c r="G1023" s="30"/>
      <c r="H1023" s="30"/>
      <c r="I1023" s="774"/>
      <c r="J1023" s="30"/>
      <c r="K1023" s="775"/>
      <c r="L1023" s="776"/>
      <c r="M1023" s="776"/>
      <c r="N1023" s="30"/>
      <c r="O1023" s="30"/>
      <c r="P1023" s="777"/>
      <c r="Q1023" s="777"/>
      <c r="R1023" s="777"/>
      <c r="S1023" s="777"/>
      <c r="T1023" s="777"/>
      <c r="U1023" s="777"/>
      <c r="V1023" s="777"/>
      <c r="W1023" s="777"/>
      <c r="X1023" s="778"/>
      <c r="Y1023" s="779"/>
      <c r="Z1023" s="30"/>
      <c r="AA1023" s="30"/>
      <c r="AC1023" s="655"/>
      <c r="AD1023" s="655"/>
      <c r="AE1023" s="30"/>
    </row>
    <row r="1024" hidden="1">
      <c r="A1024" s="757"/>
      <c r="B1024" s="30"/>
      <c r="C1024" s="757"/>
      <c r="D1024" s="30"/>
      <c r="E1024" s="30"/>
      <c r="F1024" s="30"/>
      <c r="G1024" s="30"/>
      <c r="H1024" s="30"/>
      <c r="I1024" s="774"/>
      <c r="J1024" s="30"/>
      <c r="K1024" s="775"/>
      <c r="L1024" s="776"/>
      <c r="M1024" s="776"/>
      <c r="N1024" s="30"/>
      <c r="O1024" s="30"/>
      <c r="P1024" s="777"/>
      <c r="Q1024" s="777"/>
      <c r="R1024" s="777"/>
      <c r="S1024" s="777"/>
      <c r="T1024" s="777"/>
      <c r="U1024" s="777"/>
      <c r="V1024" s="777"/>
      <c r="W1024" s="777"/>
      <c r="X1024" s="778"/>
      <c r="Y1024" s="779"/>
      <c r="Z1024" s="30"/>
      <c r="AA1024" s="30"/>
      <c r="AC1024" s="655"/>
      <c r="AD1024" s="655"/>
      <c r="AE1024" s="30"/>
    </row>
    <row r="1025" hidden="1">
      <c r="A1025" s="757"/>
      <c r="B1025" s="30"/>
      <c r="C1025" s="757"/>
      <c r="D1025" s="30"/>
      <c r="E1025" s="30"/>
      <c r="F1025" s="30"/>
      <c r="G1025" s="30"/>
      <c r="H1025" s="30"/>
      <c r="I1025" s="774"/>
      <c r="J1025" s="30"/>
      <c r="K1025" s="775"/>
      <c r="L1025" s="776"/>
      <c r="M1025" s="776"/>
      <c r="N1025" s="30"/>
      <c r="O1025" s="30"/>
      <c r="P1025" s="777"/>
      <c r="Q1025" s="777"/>
      <c r="R1025" s="777"/>
      <c r="S1025" s="777"/>
      <c r="T1025" s="777"/>
      <c r="U1025" s="777"/>
      <c r="V1025" s="777"/>
      <c r="W1025" s="777"/>
      <c r="X1025" s="778"/>
      <c r="Y1025" s="779"/>
      <c r="Z1025" s="30"/>
      <c r="AA1025" s="30"/>
      <c r="AC1025" s="655"/>
      <c r="AD1025" s="655"/>
      <c r="AE1025" s="30"/>
    </row>
    <row r="1026" hidden="1">
      <c r="A1026" s="757"/>
      <c r="B1026" s="30"/>
      <c r="C1026" s="757"/>
      <c r="D1026" s="30"/>
      <c r="E1026" s="30"/>
      <c r="F1026" s="30"/>
      <c r="G1026" s="30"/>
      <c r="H1026" s="30"/>
      <c r="I1026" s="774"/>
      <c r="J1026" s="30"/>
      <c r="K1026" s="775"/>
      <c r="L1026" s="776"/>
      <c r="M1026" s="776"/>
      <c r="N1026" s="30"/>
      <c r="O1026" s="30"/>
      <c r="P1026" s="777"/>
      <c r="Q1026" s="777"/>
      <c r="R1026" s="777"/>
      <c r="S1026" s="777"/>
      <c r="T1026" s="777"/>
      <c r="U1026" s="777"/>
      <c r="V1026" s="777"/>
      <c r="W1026" s="777"/>
      <c r="X1026" s="778"/>
      <c r="Y1026" s="779"/>
      <c r="Z1026" s="30"/>
      <c r="AA1026" s="30"/>
      <c r="AC1026" s="655"/>
      <c r="AD1026" s="655"/>
      <c r="AE1026" s="30"/>
    </row>
    <row r="1027" hidden="1">
      <c r="A1027" s="757"/>
      <c r="B1027" s="30"/>
      <c r="C1027" s="757"/>
      <c r="D1027" s="30"/>
      <c r="E1027" s="30"/>
      <c r="F1027" s="30"/>
      <c r="G1027" s="30"/>
      <c r="H1027" s="30"/>
      <c r="I1027" s="774"/>
      <c r="J1027" s="30"/>
      <c r="K1027" s="775"/>
      <c r="L1027" s="776"/>
      <c r="M1027" s="776"/>
      <c r="N1027" s="30"/>
      <c r="O1027" s="30"/>
      <c r="P1027" s="777"/>
      <c r="Q1027" s="777"/>
      <c r="R1027" s="777"/>
      <c r="S1027" s="777"/>
      <c r="T1027" s="777"/>
      <c r="U1027" s="777"/>
      <c r="V1027" s="777"/>
      <c r="W1027" s="777"/>
      <c r="X1027" s="778"/>
      <c r="Y1027" s="779"/>
      <c r="Z1027" s="30"/>
      <c r="AA1027" s="30"/>
      <c r="AC1027" s="655"/>
      <c r="AD1027" s="655"/>
      <c r="AE1027" s="30"/>
    </row>
    <row r="1028" hidden="1">
      <c r="A1028" s="757"/>
      <c r="B1028" s="30"/>
      <c r="C1028" s="757"/>
      <c r="D1028" s="30"/>
      <c r="E1028" s="30"/>
      <c r="F1028" s="30"/>
      <c r="G1028" s="30"/>
      <c r="H1028" s="30"/>
      <c r="I1028" s="774"/>
      <c r="J1028" s="30"/>
      <c r="K1028" s="775"/>
      <c r="L1028" s="776"/>
      <c r="M1028" s="776"/>
      <c r="N1028" s="30"/>
      <c r="O1028" s="30"/>
      <c r="P1028" s="777"/>
      <c r="Q1028" s="777"/>
      <c r="R1028" s="777"/>
      <c r="S1028" s="777"/>
      <c r="T1028" s="777"/>
      <c r="U1028" s="777"/>
      <c r="V1028" s="777"/>
      <c r="W1028" s="777"/>
      <c r="X1028" s="778"/>
      <c r="Y1028" s="779"/>
      <c r="Z1028" s="30"/>
      <c r="AA1028" s="30"/>
      <c r="AC1028" s="655"/>
      <c r="AD1028" s="655"/>
      <c r="AE1028" s="30"/>
    </row>
    <row r="1029" hidden="1">
      <c r="A1029" s="757"/>
      <c r="B1029" s="30"/>
      <c r="C1029" s="757"/>
      <c r="D1029" s="30"/>
      <c r="E1029" s="30"/>
      <c r="F1029" s="30"/>
      <c r="G1029" s="30"/>
      <c r="H1029" s="30"/>
      <c r="I1029" s="774"/>
      <c r="J1029" s="30"/>
      <c r="K1029" s="775"/>
      <c r="L1029" s="776"/>
      <c r="M1029" s="776"/>
      <c r="N1029" s="30"/>
      <c r="O1029" s="30"/>
      <c r="P1029" s="777"/>
      <c r="Q1029" s="777"/>
      <c r="R1029" s="777"/>
      <c r="S1029" s="777"/>
      <c r="T1029" s="777"/>
      <c r="U1029" s="777"/>
      <c r="V1029" s="777"/>
      <c r="W1029" s="777"/>
      <c r="X1029" s="778"/>
      <c r="Y1029" s="779"/>
      <c r="Z1029" s="30"/>
      <c r="AA1029" s="30"/>
      <c r="AC1029" s="655"/>
      <c r="AD1029" s="655"/>
      <c r="AE1029" s="30"/>
    </row>
    <row r="1030" hidden="1">
      <c r="A1030" s="757"/>
      <c r="B1030" s="30"/>
      <c r="C1030" s="757"/>
      <c r="D1030" s="30"/>
      <c r="E1030" s="30"/>
      <c r="F1030" s="30"/>
      <c r="G1030" s="30"/>
      <c r="H1030" s="30"/>
      <c r="I1030" s="774"/>
      <c r="J1030" s="30"/>
      <c r="K1030" s="775"/>
      <c r="L1030" s="776"/>
      <c r="M1030" s="776"/>
      <c r="N1030" s="30"/>
      <c r="O1030" s="30"/>
      <c r="P1030" s="777"/>
      <c r="Q1030" s="777"/>
      <c r="R1030" s="777"/>
      <c r="S1030" s="777"/>
      <c r="T1030" s="777"/>
      <c r="U1030" s="777"/>
      <c r="V1030" s="777"/>
      <c r="W1030" s="777"/>
      <c r="X1030" s="778"/>
      <c r="Y1030" s="779"/>
      <c r="Z1030" s="30"/>
      <c r="AA1030" s="30"/>
      <c r="AC1030" s="655"/>
      <c r="AD1030" s="655"/>
      <c r="AE1030" s="30"/>
    </row>
    <row r="1031" hidden="1">
      <c r="A1031" s="757"/>
      <c r="B1031" s="30"/>
      <c r="C1031" s="757"/>
      <c r="D1031" s="30"/>
      <c r="E1031" s="30"/>
      <c r="F1031" s="30"/>
      <c r="G1031" s="30"/>
      <c r="H1031" s="30"/>
      <c r="I1031" s="774"/>
      <c r="J1031" s="30"/>
      <c r="K1031" s="775"/>
      <c r="L1031" s="776"/>
      <c r="M1031" s="776"/>
      <c r="N1031" s="30"/>
      <c r="O1031" s="30"/>
      <c r="P1031" s="777"/>
      <c r="Q1031" s="777"/>
      <c r="R1031" s="777"/>
      <c r="S1031" s="777"/>
      <c r="T1031" s="777"/>
      <c r="U1031" s="777"/>
      <c r="V1031" s="777"/>
      <c r="W1031" s="777"/>
      <c r="X1031" s="778"/>
      <c r="Y1031" s="779"/>
      <c r="Z1031" s="30"/>
      <c r="AA1031" s="30"/>
      <c r="AC1031" s="655"/>
      <c r="AD1031" s="655"/>
      <c r="AE1031" s="30"/>
    </row>
    <row r="1032" hidden="1">
      <c r="A1032" s="757"/>
      <c r="B1032" s="30"/>
      <c r="C1032" s="757"/>
      <c r="D1032" s="30"/>
      <c r="E1032" s="30"/>
      <c r="F1032" s="30"/>
      <c r="G1032" s="30"/>
      <c r="H1032" s="30"/>
      <c r="I1032" s="774"/>
      <c r="J1032" s="30"/>
      <c r="K1032" s="775"/>
      <c r="L1032" s="776"/>
      <c r="M1032" s="776"/>
      <c r="N1032" s="30"/>
      <c r="O1032" s="30"/>
      <c r="P1032" s="777"/>
      <c r="Q1032" s="777"/>
      <c r="R1032" s="777"/>
      <c r="S1032" s="777"/>
      <c r="T1032" s="777"/>
      <c r="U1032" s="777"/>
      <c r="V1032" s="777"/>
      <c r="W1032" s="777"/>
      <c r="X1032" s="778"/>
      <c r="Y1032" s="779"/>
      <c r="Z1032" s="30"/>
      <c r="AA1032" s="30"/>
      <c r="AC1032" s="655"/>
      <c r="AD1032" s="655"/>
      <c r="AE1032" s="30"/>
    </row>
    <row r="1033" hidden="1">
      <c r="A1033" s="757"/>
      <c r="B1033" s="30"/>
      <c r="C1033" s="757"/>
      <c r="D1033" s="30"/>
      <c r="E1033" s="30"/>
      <c r="F1033" s="30"/>
      <c r="G1033" s="30"/>
      <c r="H1033" s="30"/>
      <c r="I1033" s="774"/>
      <c r="J1033" s="30"/>
      <c r="K1033" s="775"/>
      <c r="L1033" s="776"/>
      <c r="M1033" s="776"/>
      <c r="N1033" s="30"/>
      <c r="O1033" s="30"/>
      <c r="P1033" s="777"/>
      <c r="Q1033" s="777"/>
      <c r="R1033" s="777"/>
      <c r="S1033" s="777"/>
      <c r="T1033" s="777"/>
      <c r="U1033" s="777"/>
      <c r="V1033" s="777"/>
      <c r="W1033" s="777"/>
      <c r="X1033" s="778"/>
      <c r="Y1033" s="779"/>
      <c r="Z1033" s="30"/>
      <c r="AA1033" s="30"/>
      <c r="AC1033" s="655"/>
      <c r="AD1033" s="655"/>
      <c r="AE1033" s="30"/>
    </row>
    <row r="1034" hidden="1">
      <c r="A1034" s="757"/>
      <c r="B1034" s="30"/>
      <c r="C1034" s="757"/>
      <c r="D1034" s="30"/>
      <c r="E1034" s="30"/>
      <c r="F1034" s="30"/>
      <c r="G1034" s="30"/>
      <c r="H1034" s="30"/>
      <c r="I1034" s="774"/>
      <c r="J1034" s="30"/>
      <c r="K1034" s="775"/>
      <c r="L1034" s="776"/>
      <c r="M1034" s="776"/>
      <c r="N1034" s="30"/>
      <c r="O1034" s="30"/>
      <c r="P1034" s="777"/>
      <c r="Q1034" s="777"/>
      <c r="R1034" s="777"/>
      <c r="S1034" s="777"/>
      <c r="T1034" s="777"/>
      <c r="U1034" s="777"/>
      <c r="V1034" s="777"/>
      <c r="W1034" s="777"/>
      <c r="X1034" s="778"/>
      <c r="Y1034" s="779"/>
      <c r="Z1034" s="30"/>
      <c r="AA1034" s="30"/>
      <c r="AC1034" s="655"/>
      <c r="AD1034" s="655"/>
      <c r="AE1034" s="30"/>
    </row>
    <row r="1035" hidden="1">
      <c r="A1035" s="757"/>
      <c r="B1035" s="30"/>
      <c r="C1035" s="757"/>
      <c r="D1035" s="30"/>
      <c r="E1035" s="30"/>
      <c r="F1035" s="30"/>
      <c r="G1035" s="30"/>
      <c r="H1035" s="30"/>
      <c r="I1035" s="774"/>
      <c r="J1035" s="30"/>
      <c r="K1035" s="775"/>
      <c r="L1035" s="776"/>
      <c r="M1035" s="776"/>
      <c r="N1035" s="30"/>
      <c r="O1035" s="30"/>
      <c r="P1035" s="777"/>
      <c r="Q1035" s="777"/>
      <c r="R1035" s="777"/>
      <c r="S1035" s="777"/>
      <c r="T1035" s="777"/>
      <c r="U1035" s="777"/>
      <c r="V1035" s="777"/>
      <c r="W1035" s="777"/>
      <c r="X1035" s="778"/>
      <c r="Y1035" s="779"/>
      <c r="Z1035" s="30"/>
      <c r="AA1035" s="30"/>
      <c r="AC1035" s="655"/>
      <c r="AD1035" s="655"/>
      <c r="AE1035" s="30"/>
    </row>
    <row r="1036" hidden="1">
      <c r="A1036" s="757"/>
      <c r="B1036" s="30"/>
      <c r="C1036" s="757"/>
      <c r="D1036" s="30"/>
      <c r="E1036" s="30"/>
      <c r="F1036" s="30"/>
      <c r="G1036" s="30"/>
      <c r="H1036" s="30"/>
      <c r="I1036" s="774"/>
      <c r="J1036" s="30"/>
      <c r="K1036" s="775"/>
      <c r="L1036" s="776"/>
      <c r="M1036" s="776"/>
      <c r="N1036" s="30"/>
      <c r="O1036" s="30"/>
      <c r="P1036" s="777"/>
      <c r="Q1036" s="777"/>
      <c r="R1036" s="777"/>
      <c r="S1036" s="777"/>
      <c r="T1036" s="777"/>
      <c r="U1036" s="777"/>
      <c r="V1036" s="777"/>
      <c r="W1036" s="777"/>
      <c r="X1036" s="778"/>
      <c r="Y1036" s="779"/>
      <c r="Z1036" s="30"/>
      <c r="AA1036" s="30"/>
      <c r="AC1036" s="655"/>
      <c r="AD1036" s="655"/>
      <c r="AE1036" s="30"/>
    </row>
    <row r="1037" hidden="1">
      <c r="A1037" s="757"/>
      <c r="B1037" s="30"/>
      <c r="C1037" s="757"/>
      <c r="D1037" s="30"/>
      <c r="E1037" s="30"/>
      <c r="F1037" s="30"/>
      <c r="G1037" s="30"/>
      <c r="H1037" s="30"/>
      <c r="I1037" s="774"/>
      <c r="J1037" s="30"/>
      <c r="K1037" s="775"/>
      <c r="L1037" s="776"/>
      <c r="M1037" s="776"/>
      <c r="N1037" s="30"/>
      <c r="O1037" s="30"/>
      <c r="P1037" s="777"/>
      <c r="Q1037" s="777"/>
      <c r="R1037" s="777"/>
      <c r="S1037" s="777"/>
      <c r="T1037" s="777"/>
      <c r="U1037" s="777"/>
      <c r="V1037" s="777"/>
      <c r="W1037" s="777"/>
      <c r="X1037" s="778"/>
      <c r="Y1037" s="779"/>
      <c r="Z1037" s="30"/>
      <c r="AA1037" s="30"/>
      <c r="AC1037" s="655"/>
      <c r="AD1037" s="655"/>
      <c r="AE1037" s="30"/>
    </row>
    <row r="1038" hidden="1">
      <c r="A1038" s="757"/>
      <c r="B1038" s="30"/>
      <c r="C1038" s="757"/>
      <c r="D1038" s="30"/>
      <c r="E1038" s="30"/>
      <c r="F1038" s="30"/>
      <c r="G1038" s="30"/>
      <c r="H1038" s="30"/>
      <c r="I1038" s="774"/>
      <c r="J1038" s="30"/>
      <c r="K1038" s="775"/>
      <c r="L1038" s="776"/>
      <c r="M1038" s="776"/>
      <c r="N1038" s="30"/>
      <c r="O1038" s="30"/>
      <c r="P1038" s="777"/>
      <c r="Q1038" s="777"/>
      <c r="R1038" s="777"/>
      <c r="S1038" s="777"/>
      <c r="T1038" s="777"/>
      <c r="U1038" s="777"/>
      <c r="V1038" s="777"/>
      <c r="W1038" s="777"/>
      <c r="X1038" s="778"/>
      <c r="Y1038" s="779"/>
      <c r="Z1038" s="30"/>
      <c r="AA1038" s="30"/>
      <c r="AC1038" s="655"/>
      <c r="AD1038" s="655"/>
      <c r="AE1038" s="30"/>
    </row>
    <row r="1039" hidden="1">
      <c r="A1039" s="757"/>
      <c r="B1039" s="30"/>
      <c r="C1039" s="757"/>
      <c r="D1039" s="30"/>
      <c r="E1039" s="30"/>
      <c r="F1039" s="30"/>
      <c r="G1039" s="30"/>
      <c r="H1039" s="30"/>
      <c r="I1039" s="774"/>
      <c r="J1039" s="30"/>
      <c r="K1039" s="775"/>
      <c r="L1039" s="776"/>
      <c r="M1039" s="776"/>
      <c r="N1039" s="30"/>
      <c r="O1039" s="30"/>
      <c r="P1039" s="777"/>
      <c r="Q1039" s="777"/>
      <c r="R1039" s="777"/>
      <c r="S1039" s="777"/>
      <c r="T1039" s="777"/>
      <c r="U1039" s="777"/>
      <c r="V1039" s="777"/>
      <c r="W1039" s="777"/>
      <c r="X1039" s="778"/>
      <c r="Y1039" s="779"/>
      <c r="Z1039" s="30"/>
      <c r="AA1039" s="30"/>
      <c r="AC1039" s="655"/>
      <c r="AD1039" s="655"/>
      <c r="AE1039" s="30"/>
    </row>
    <row r="1040" hidden="1">
      <c r="A1040" s="757"/>
      <c r="B1040" s="30"/>
      <c r="C1040" s="757"/>
      <c r="D1040" s="30"/>
      <c r="E1040" s="30"/>
      <c r="F1040" s="30"/>
      <c r="G1040" s="30"/>
      <c r="H1040" s="30"/>
      <c r="I1040" s="774"/>
      <c r="J1040" s="30"/>
      <c r="K1040" s="775"/>
      <c r="L1040" s="776"/>
      <c r="M1040" s="776"/>
      <c r="N1040" s="30"/>
      <c r="O1040" s="30"/>
      <c r="P1040" s="777"/>
      <c r="Q1040" s="777"/>
      <c r="R1040" s="777"/>
      <c r="S1040" s="777"/>
      <c r="T1040" s="777"/>
      <c r="U1040" s="777"/>
      <c r="V1040" s="777"/>
      <c r="W1040" s="777"/>
      <c r="X1040" s="778"/>
      <c r="Y1040" s="779"/>
      <c r="Z1040" s="30"/>
      <c r="AA1040" s="30"/>
      <c r="AC1040" s="655"/>
      <c r="AD1040" s="655"/>
      <c r="AE1040" s="30"/>
    </row>
    <row r="1041" hidden="1">
      <c r="A1041" s="757"/>
      <c r="B1041" s="30"/>
      <c r="C1041" s="757"/>
      <c r="D1041" s="30"/>
      <c r="E1041" s="30"/>
      <c r="F1041" s="30"/>
      <c r="G1041" s="30"/>
      <c r="H1041" s="30"/>
      <c r="I1041" s="774"/>
      <c r="J1041" s="30"/>
      <c r="K1041" s="775"/>
      <c r="L1041" s="776"/>
      <c r="M1041" s="776"/>
      <c r="N1041" s="30"/>
      <c r="O1041" s="30"/>
      <c r="P1041" s="777"/>
      <c r="Q1041" s="777"/>
      <c r="R1041" s="777"/>
      <c r="S1041" s="777"/>
      <c r="T1041" s="777"/>
      <c r="U1041" s="777"/>
      <c r="V1041" s="777"/>
      <c r="W1041" s="777"/>
      <c r="X1041" s="778"/>
      <c r="Y1041" s="779"/>
      <c r="Z1041" s="30"/>
      <c r="AA1041" s="30"/>
      <c r="AC1041" s="655"/>
      <c r="AD1041" s="655"/>
      <c r="AE1041" s="30"/>
    </row>
    <row r="1042" hidden="1">
      <c r="A1042" s="757"/>
      <c r="B1042" s="30"/>
      <c r="C1042" s="757"/>
      <c r="D1042" s="30"/>
      <c r="E1042" s="30"/>
      <c r="F1042" s="30"/>
      <c r="G1042" s="30"/>
      <c r="H1042" s="30"/>
      <c r="I1042" s="774"/>
      <c r="J1042" s="30"/>
      <c r="K1042" s="775"/>
      <c r="L1042" s="776"/>
      <c r="M1042" s="776"/>
      <c r="N1042" s="30"/>
      <c r="O1042" s="30"/>
      <c r="P1042" s="777"/>
      <c r="Q1042" s="777"/>
      <c r="R1042" s="777"/>
      <c r="S1042" s="777"/>
      <c r="T1042" s="777"/>
      <c r="U1042" s="777"/>
      <c r="V1042" s="777"/>
      <c r="W1042" s="777"/>
      <c r="X1042" s="778"/>
      <c r="Y1042" s="779"/>
      <c r="Z1042" s="30"/>
      <c r="AA1042" s="30"/>
      <c r="AC1042" s="655"/>
      <c r="AD1042" s="655"/>
      <c r="AE1042" s="30"/>
    </row>
    <row r="1043" hidden="1">
      <c r="A1043" s="757"/>
      <c r="B1043" s="30"/>
      <c r="C1043" s="757"/>
      <c r="D1043" s="30"/>
      <c r="E1043" s="30"/>
      <c r="F1043" s="30"/>
      <c r="G1043" s="30"/>
      <c r="H1043" s="30"/>
      <c r="I1043" s="774"/>
      <c r="J1043" s="30"/>
      <c r="K1043" s="775"/>
      <c r="L1043" s="776"/>
      <c r="M1043" s="776"/>
      <c r="N1043" s="30"/>
      <c r="O1043" s="30"/>
      <c r="P1043" s="777"/>
      <c r="Q1043" s="777"/>
      <c r="R1043" s="777"/>
      <c r="S1043" s="777"/>
      <c r="T1043" s="777"/>
      <c r="U1043" s="777"/>
      <c r="V1043" s="777"/>
      <c r="W1043" s="777"/>
      <c r="X1043" s="778"/>
      <c r="Y1043" s="779"/>
      <c r="Z1043" s="30"/>
      <c r="AA1043" s="30"/>
      <c r="AC1043" s="655"/>
      <c r="AD1043" s="655"/>
      <c r="AE1043" s="30"/>
    </row>
    <row r="1044" hidden="1">
      <c r="A1044" s="757"/>
      <c r="B1044" s="30"/>
      <c r="C1044" s="757"/>
      <c r="D1044" s="30"/>
      <c r="E1044" s="30"/>
      <c r="F1044" s="30"/>
      <c r="G1044" s="30"/>
      <c r="H1044" s="30"/>
      <c r="I1044" s="774"/>
      <c r="J1044" s="30"/>
      <c r="K1044" s="775"/>
      <c r="L1044" s="776"/>
      <c r="M1044" s="776"/>
      <c r="N1044" s="30"/>
      <c r="O1044" s="30"/>
      <c r="P1044" s="777"/>
      <c r="Q1044" s="777"/>
      <c r="R1044" s="777"/>
      <c r="S1044" s="777"/>
      <c r="T1044" s="777"/>
      <c r="U1044" s="777"/>
      <c r="V1044" s="777"/>
      <c r="W1044" s="777"/>
      <c r="X1044" s="778"/>
      <c r="Y1044" s="779"/>
      <c r="Z1044" s="30"/>
      <c r="AA1044" s="30"/>
      <c r="AC1044" s="655"/>
      <c r="AD1044" s="655"/>
      <c r="AE1044" s="30"/>
    </row>
    <row r="1045" hidden="1">
      <c r="A1045" s="757"/>
      <c r="B1045" s="30"/>
      <c r="C1045" s="757"/>
      <c r="D1045" s="30"/>
      <c r="E1045" s="30"/>
      <c r="F1045" s="30"/>
      <c r="G1045" s="30"/>
      <c r="H1045" s="30"/>
      <c r="I1045" s="774"/>
      <c r="J1045" s="30"/>
      <c r="K1045" s="775"/>
      <c r="L1045" s="776"/>
      <c r="M1045" s="776"/>
      <c r="N1045" s="30"/>
      <c r="O1045" s="30"/>
      <c r="P1045" s="777"/>
      <c r="Q1045" s="777"/>
      <c r="R1045" s="777"/>
      <c r="S1045" s="777"/>
      <c r="T1045" s="777"/>
      <c r="U1045" s="777"/>
      <c r="V1045" s="777"/>
      <c r="W1045" s="777"/>
      <c r="X1045" s="778"/>
      <c r="Y1045" s="779"/>
      <c r="Z1045" s="30"/>
      <c r="AA1045" s="30"/>
      <c r="AC1045" s="655"/>
      <c r="AD1045" s="655"/>
      <c r="AE1045" s="30"/>
    </row>
  </sheetData>
  <mergeCells count="1057">
    <mergeCell ref="B180:B189"/>
    <mergeCell ref="B190:B199"/>
    <mergeCell ref="B200:B215"/>
    <mergeCell ref="B110:B119"/>
    <mergeCell ref="B120:B129"/>
    <mergeCell ref="B130:B139"/>
    <mergeCell ref="B140:B149"/>
    <mergeCell ref="B157:B158"/>
    <mergeCell ref="B160:B169"/>
    <mergeCell ref="B170:B179"/>
    <mergeCell ref="E204:E205"/>
    <mergeCell ref="F204:F205"/>
    <mergeCell ref="C202:C203"/>
    <mergeCell ref="D202:D203"/>
    <mergeCell ref="E202:E203"/>
    <mergeCell ref="F202:F203"/>
    <mergeCell ref="G202:G203"/>
    <mergeCell ref="D204:D205"/>
    <mergeCell ref="G204:G205"/>
    <mergeCell ref="F208:F209"/>
    <mergeCell ref="G208:G209"/>
    <mergeCell ref="F210:F211"/>
    <mergeCell ref="G210:G211"/>
    <mergeCell ref="F212:F213"/>
    <mergeCell ref="G212:G213"/>
    <mergeCell ref="C204:C205"/>
    <mergeCell ref="C206:C207"/>
    <mergeCell ref="D206:D207"/>
    <mergeCell ref="E206:E207"/>
    <mergeCell ref="F206:F207"/>
    <mergeCell ref="G206:G207"/>
    <mergeCell ref="C208:C209"/>
    <mergeCell ref="C212:C213"/>
    <mergeCell ref="C214:C215"/>
    <mergeCell ref="D214:D215"/>
    <mergeCell ref="E214:E215"/>
    <mergeCell ref="F214:F215"/>
    <mergeCell ref="G214:G215"/>
    <mergeCell ref="D208:D209"/>
    <mergeCell ref="E208:E209"/>
    <mergeCell ref="C210:C211"/>
    <mergeCell ref="D210:D211"/>
    <mergeCell ref="E210:E211"/>
    <mergeCell ref="D212:D213"/>
    <mergeCell ref="E212:E213"/>
    <mergeCell ref="C114:C115"/>
    <mergeCell ref="C116:C117"/>
    <mergeCell ref="B100:B109"/>
    <mergeCell ref="C104:C105"/>
    <mergeCell ref="C106:C107"/>
    <mergeCell ref="C108:C109"/>
    <mergeCell ref="C110:C111"/>
    <mergeCell ref="C112:C113"/>
    <mergeCell ref="C118:C119"/>
    <mergeCell ref="C120:C121"/>
    <mergeCell ref="C122:C123"/>
    <mergeCell ref="C124:C125"/>
    <mergeCell ref="C126:C127"/>
    <mergeCell ref="C128:C129"/>
    <mergeCell ref="C130:C131"/>
    <mergeCell ref="C132:C133"/>
    <mergeCell ref="C134:C135"/>
    <mergeCell ref="C136:C137"/>
    <mergeCell ref="C138:C139"/>
    <mergeCell ref="C140:C141"/>
    <mergeCell ref="C142:C143"/>
    <mergeCell ref="C144:C145"/>
    <mergeCell ref="C146:C147"/>
    <mergeCell ref="C148:C149"/>
    <mergeCell ref="C157:C158"/>
    <mergeCell ref="B159:C159"/>
    <mergeCell ref="C160:C161"/>
    <mergeCell ref="C162:C163"/>
    <mergeCell ref="C164:C165"/>
    <mergeCell ref="C166:C167"/>
    <mergeCell ref="C168:C169"/>
    <mergeCell ref="C170:C171"/>
    <mergeCell ref="C172:C173"/>
    <mergeCell ref="C174:C175"/>
    <mergeCell ref="C176:C177"/>
    <mergeCell ref="C178:C179"/>
    <mergeCell ref="C180:C181"/>
    <mergeCell ref="F198:F199"/>
    <mergeCell ref="G198:G199"/>
    <mergeCell ref="C200:C201"/>
    <mergeCell ref="D200:D201"/>
    <mergeCell ref="E200:E201"/>
    <mergeCell ref="F200:F201"/>
    <mergeCell ref="G200:G201"/>
    <mergeCell ref="C14:C15"/>
    <mergeCell ref="D14:D15"/>
    <mergeCell ref="F14:F15"/>
    <mergeCell ref="G14:G15"/>
    <mergeCell ref="H14:H15"/>
    <mergeCell ref="B4:B9"/>
    <mergeCell ref="C8:C9"/>
    <mergeCell ref="C10:C11"/>
    <mergeCell ref="C12:C13"/>
    <mergeCell ref="D12:D13"/>
    <mergeCell ref="E12:E13"/>
    <mergeCell ref="E14:E15"/>
    <mergeCell ref="F18:F19"/>
    <mergeCell ref="G18:G19"/>
    <mergeCell ref="F20:F21"/>
    <mergeCell ref="G20:G21"/>
    <mergeCell ref="H20:H21"/>
    <mergeCell ref="F22:F23"/>
    <mergeCell ref="G22:G23"/>
    <mergeCell ref="H22:H23"/>
    <mergeCell ref="C16:C17"/>
    <mergeCell ref="D16:D17"/>
    <mergeCell ref="E16:E17"/>
    <mergeCell ref="F16:F17"/>
    <mergeCell ref="G16:G17"/>
    <mergeCell ref="H16:H17"/>
    <mergeCell ref="C18:C19"/>
    <mergeCell ref="H18:H19"/>
    <mergeCell ref="C22:C23"/>
    <mergeCell ref="C24:C25"/>
    <mergeCell ref="D24:D25"/>
    <mergeCell ref="E24:E25"/>
    <mergeCell ref="F24:F25"/>
    <mergeCell ref="G24:G25"/>
    <mergeCell ref="H24:H25"/>
    <mergeCell ref="C34:C35"/>
    <mergeCell ref="C36:C37"/>
    <mergeCell ref="H42:H43"/>
    <mergeCell ref="H44:H45"/>
    <mergeCell ref="F47:G48"/>
    <mergeCell ref="H47:H48"/>
    <mergeCell ref="G50:G51"/>
    <mergeCell ref="H50:H51"/>
    <mergeCell ref="G52:G53"/>
    <mergeCell ref="H52:H53"/>
    <mergeCell ref="D18:D19"/>
    <mergeCell ref="E18:E19"/>
    <mergeCell ref="C20:C21"/>
    <mergeCell ref="D20:D21"/>
    <mergeCell ref="E20:E21"/>
    <mergeCell ref="D22:D23"/>
    <mergeCell ref="E22:E23"/>
    <mergeCell ref="B10:B15"/>
    <mergeCell ref="B16:B25"/>
    <mergeCell ref="B26:B35"/>
    <mergeCell ref="D34:D35"/>
    <mergeCell ref="E34:E35"/>
    <mergeCell ref="F34:F35"/>
    <mergeCell ref="F36:F37"/>
    <mergeCell ref="D36:D37"/>
    <mergeCell ref="E36:E37"/>
    <mergeCell ref="D38:D39"/>
    <mergeCell ref="E38:E39"/>
    <mergeCell ref="F38:F39"/>
    <mergeCell ref="E40:E41"/>
    <mergeCell ref="F40:F41"/>
    <mergeCell ref="D40:D41"/>
    <mergeCell ref="D42:D43"/>
    <mergeCell ref="E42:E43"/>
    <mergeCell ref="F42:F43"/>
    <mergeCell ref="D44:D45"/>
    <mergeCell ref="E44:E45"/>
    <mergeCell ref="F44:F45"/>
    <mergeCell ref="D66:D67"/>
    <mergeCell ref="E66:E67"/>
    <mergeCell ref="F66:F67"/>
    <mergeCell ref="D68:D69"/>
    <mergeCell ref="E68:E69"/>
    <mergeCell ref="F68:F69"/>
    <mergeCell ref="C68:C69"/>
    <mergeCell ref="C70:C71"/>
    <mergeCell ref="D70:D71"/>
    <mergeCell ref="E70:E71"/>
    <mergeCell ref="F70:F71"/>
    <mergeCell ref="D72:D73"/>
    <mergeCell ref="E72:E73"/>
    <mergeCell ref="F72:F73"/>
    <mergeCell ref="D100:D101"/>
    <mergeCell ref="E100:E101"/>
    <mergeCell ref="F114:F115"/>
    <mergeCell ref="G114:G115"/>
    <mergeCell ref="F116:F117"/>
    <mergeCell ref="G116:G117"/>
    <mergeCell ref="H116:H117"/>
    <mergeCell ref="G118:G119"/>
    <mergeCell ref="H118:H119"/>
    <mergeCell ref="F118:F119"/>
    <mergeCell ref="F120:F121"/>
    <mergeCell ref="G120:G121"/>
    <mergeCell ref="H120:H121"/>
    <mergeCell ref="F122:F123"/>
    <mergeCell ref="G122:G123"/>
    <mergeCell ref="H122:H123"/>
    <mergeCell ref="G128:G129"/>
    <mergeCell ref="H128:H129"/>
    <mergeCell ref="F124:F125"/>
    <mergeCell ref="G124:G125"/>
    <mergeCell ref="H124:H125"/>
    <mergeCell ref="F126:F127"/>
    <mergeCell ref="G126:G127"/>
    <mergeCell ref="H126:H127"/>
    <mergeCell ref="F128:F129"/>
    <mergeCell ref="G134:G135"/>
    <mergeCell ref="H134:H135"/>
    <mergeCell ref="F130:F131"/>
    <mergeCell ref="G130:G131"/>
    <mergeCell ref="H130:H131"/>
    <mergeCell ref="F132:F133"/>
    <mergeCell ref="G132:G133"/>
    <mergeCell ref="H132:H133"/>
    <mergeCell ref="F134:F135"/>
    <mergeCell ref="C182:C183"/>
    <mergeCell ref="C184:C185"/>
    <mergeCell ref="C186:C187"/>
    <mergeCell ref="C188:C189"/>
    <mergeCell ref="C190:C191"/>
    <mergeCell ref="C192:C193"/>
    <mergeCell ref="E192:E193"/>
    <mergeCell ref="D198:D199"/>
    <mergeCell ref="E198:E199"/>
    <mergeCell ref="C194:C195"/>
    <mergeCell ref="D194:D195"/>
    <mergeCell ref="E194:E195"/>
    <mergeCell ref="C196:C197"/>
    <mergeCell ref="D196:D197"/>
    <mergeCell ref="E196:E197"/>
    <mergeCell ref="C198:C199"/>
    <mergeCell ref="F192:F193"/>
    <mergeCell ref="G192:G193"/>
    <mergeCell ref="H192:H193"/>
    <mergeCell ref="F194:F195"/>
    <mergeCell ref="G194:G195"/>
    <mergeCell ref="H194:H195"/>
    <mergeCell ref="F196:F197"/>
    <mergeCell ref="H208:H209"/>
    <mergeCell ref="H210:H211"/>
    <mergeCell ref="H212:H213"/>
    <mergeCell ref="H214:H215"/>
    <mergeCell ref="G196:G197"/>
    <mergeCell ref="H196:H197"/>
    <mergeCell ref="H198:H199"/>
    <mergeCell ref="H200:H201"/>
    <mergeCell ref="H202:H203"/>
    <mergeCell ref="H204:H205"/>
    <mergeCell ref="H206:H207"/>
    <mergeCell ref="Y200:Y201"/>
    <mergeCell ref="Z200:Z201"/>
    <mergeCell ref="X196:X197"/>
    <mergeCell ref="Y196:Y197"/>
    <mergeCell ref="Z196:Z197"/>
    <mergeCell ref="X198:X199"/>
    <mergeCell ref="Y198:Y199"/>
    <mergeCell ref="Z198:Z199"/>
    <mergeCell ref="X200:X201"/>
    <mergeCell ref="Y180:Y181"/>
    <mergeCell ref="Z180:Z181"/>
    <mergeCell ref="X176:X177"/>
    <mergeCell ref="Y176:Y177"/>
    <mergeCell ref="Z176:Z177"/>
    <mergeCell ref="X178:X179"/>
    <mergeCell ref="Y178:Y179"/>
    <mergeCell ref="Z178:Z179"/>
    <mergeCell ref="X180:X181"/>
    <mergeCell ref="Y188:Y189"/>
    <mergeCell ref="Z188:Z189"/>
    <mergeCell ref="X184:X185"/>
    <mergeCell ref="Y184:Y185"/>
    <mergeCell ref="Z184:Z185"/>
    <mergeCell ref="X186:X187"/>
    <mergeCell ref="Y186:Y187"/>
    <mergeCell ref="Z186:Z187"/>
    <mergeCell ref="X188:X189"/>
    <mergeCell ref="Y194:Y195"/>
    <mergeCell ref="Z194:Z195"/>
    <mergeCell ref="X190:X191"/>
    <mergeCell ref="Y190:Y191"/>
    <mergeCell ref="Z190:Z191"/>
    <mergeCell ref="X192:X193"/>
    <mergeCell ref="Y192:Y193"/>
    <mergeCell ref="Z192:Z193"/>
    <mergeCell ref="X194:X195"/>
    <mergeCell ref="X202:X203"/>
    <mergeCell ref="Y202:Y203"/>
    <mergeCell ref="Z202:Z203"/>
    <mergeCell ref="E54:E55"/>
    <mergeCell ref="F54:F55"/>
    <mergeCell ref="G54:G55"/>
    <mergeCell ref="H54:H55"/>
    <mergeCell ref="G56:G57"/>
    <mergeCell ref="H56:H57"/>
    <mergeCell ref="G58:G59"/>
    <mergeCell ref="H58:H59"/>
    <mergeCell ref="C50:C51"/>
    <mergeCell ref="C52:C53"/>
    <mergeCell ref="D52:D53"/>
    <mergeCell ref="E52:E53"/>
    <mergeCell ref="F52:F53"/>
    <mergeCell ref="C54:C55"/>
    <mergeCell ref="D54:D55"/>
    <mergeCell ref="C56:C57"/>
    <mergeCell ref="C58:C59"/>
    <mergeCell ref="D58:D59"/>
    <mergeCell ref="E58:E59"/>
    <mergeCell ref="F58:F59"/>
    <mergeCell ref="C60:C61"/>
    <mergeCell ref="D60:D61"/>
    <mergeCell ref="E60:E61"/>
    <mergeCell ref="F60:F61"/>
    <mergeCell ref="G60:G61"/>
    <mergeCell ref="H60:H61"/>
    <mergeCell ref="G62:G63"/>
    <mergeCell ref="H62:H63"/>
    <mergeCell ref="H64:H65"/>
    <mergeCell ref="G64:G65"/>
    <mergeCell ref="G66:G67"/>
    <mergeCell ref="H66:H67"/>
    <mergeCell ref="G68:G69"/>
    <mergeCell ref="H68:H69"/>
    <mergeCell ref="G70:G71"/>
    <mergeCell ref="H70:H71"/>
    <mergeCell ref="G78:G79"/>
    <mergeCell ref="G80:G81"/>
    <mergeCell ref="G82:G83"/>
    <mergeCell ref="G84:G85"/>
    <mergeCell ref="G86:G87"/>
    <mergeCell ref="G88:G89"/>
    <mergeCell ref="G90:G91"/>
    <mergeCell ref="G92:G93"/>
    <mergeCell ref="H80:H81"/>
    <mergeCell ref="H82:H83"/>
    <mergeCell ref="H84:H85"/>
    <mergeCell ref="H86:H87"/>
    <mergeCell ref="H88:H89"/>
    <mergeCell ref="H90:H91"/>
    <mergeCell ref="H92:H93"/>
    <mergeCell ref="G72:G73"/>
    <mergeCell ref="H72:H73"/>
    <mergeCell ref="G74:G75"/>
    <mergeCell ref="H74:H75"/>
    <mergeCell ref="G76:G77"/>
    <mergeCell ref="H76:H77"/>
    <mergeCell ref="H78:H79"/>
    <mergeCell ref="D47:D48"/>
    <mergeCell ref="E47:E48"/>
    <mergeCell ref="D50:D51"/>
    <mergeCell ref="E50:E51"/>
    <mergeCell ref="F50:F51"/>
    <mergeCell ref="E56:E57"/>
    <mergeCell ref="F56:F57"/>
    <mergeCell ref="D56:D57"/>
    <mergeCell ref="D62:D63"/>
    <mergeCell ref="E62:E63"/>
    <mergeCell ref="F62:F63"/>
    <mergeCell ref="D64:D65"/>
    <mergeCell ref="E64:E65"/>
    <mergeCell ref="F64:F65"/>
    <mergeCell ref="B36:B45"/>
    <mergeCell ref="C38:C39"/>
    <mergeCell ref="C40:C41"/>
    <mergeCell ref="C42:C43"/>
    <mergeCell ref="C44:C45"/>
    <mergeCell ref="C47:C48"/>
    <mergeCell ref="B49:C49"/>
    <mergeCell ref="B47:B48"/>
    <mergeCell ref="B50:B55"/>
    <mergeCell ref="B56:B65"/>
    <mergeCell ref="C62:C63"/>
    <mergeCell ref="C64:C65"/>
    <mergeCell ref="B66:B75"/>
    <mergeCell ref="C66:C67"/>
    <mergeCell ref="C86:C87"/>
    <mergeCell ref="C88:C89"/>
    <mergeCell ref="C90:C91"/>
    <mergeCell ref="C92:C93"/>
    <mergeCell ref="C97:C98"/>
    <mergeCell ref="B86:B95"/>
    <mergeCell ref="B97:B98"/>
    <mergeCell ref="B76:B85"/>
    <mergeCell ref="C76:C77"/>
    <mergeCell ref="C78:C79"/>
    <mergeCell ref="C80:C81"/>
    <mergeCell ref="C82:C83"/>
    <mergeCell ref="C84:C85"/>
    <mergeCell ref="C94:C95"/>
    <mergeCell ref="B99:C99"/>
    <mergeCell ref="C72:C73"/>
    <mergeCell ref="C74:C75"/>
    <mergeCell ref="D74:D75"/>
    <mergeCell ref="E74:E75"/>
    <mergeCell ref="F74:F75"/>
    <mergeCell ref="E76:E77"/>
    <mergeCell ref="F76:F77"/>
    <mergeCell ref="D76:D77"/>
    <mergeCell ref="D78:D79"/>
    <mergeCell ref="E78:E79"/>
    <mergeCell ref="F78:F79"/>
    <mergeCell ref="D80:D81"/>
    <mergeCell ref="E80:E81"/>
    <mergeCell ref="F80:F81"/>
    <mergeCell ref="N160:N161"/>
    <mergeCell ref="N162:N163"/>
    <mergeCell ref="N164:N165"/>
    <mergeCell ref="N166:N167"/>
    <mergeCell ref="N168:N169"/>
    <mergeCell ref="N170:N171"/>
    <mergeCell ref="N172:N173"/>
    <mergeCell ref="N174:N175"/>
    <mergeCell ref="N176:N177"/>
    <mergeCell ref="N178:N179"/>
    <mergeCell ref="N180:N181"/>
    <mergeCell ref="N182:N183"/>
    <mergeCell ref="N184:N185"/>
    <mergeCell ref="N186:N187"/>
    <mergeCell ref="N206:N207"/>
    <mergeCell ref="N208:N209"/>
    <mergeCell ref="N210:N211"/>
    <mergeCell ref="N212:N213"/>
    <mergeCell ref="N214:N215"/>
    <mergeCell ref="N188:N189"/>
    <mergeCell ref="N190:N191"/>
    <mergeCell ref="N192:N193"/>
    <mergeCell ref="N194:N195"/>
    <mergeCell ref="N196:N197"/>
    <mergeCell ref="N198:N199"/>
    <mergeCell ref="N200:N201"/>
    <mergeCell ref="N202:N203"/>
    <mergeCell ref="N204:N205"/>
    <mergeCell ref="X204:X205"/>
    <mergeCell ref="Y204:Y205"/>
    <mergeCell ref="Z204:Z205"/>
    <mergeCell ref="Y206:Y207"/>
    <mergeCell ref="Z206:Z207"/>
    <mergeCell ref="X212:X213"/>
    <mergeCell ref="Y212:Y213"/>
    <mergeCell ref="Z212:Z213"/>
    <mergeCell ref="X214:X215"/>
    <mergeCell ref="Y214:Y215"/>
    <mergeCell ref="Z214:Z215"/>
    <mergeCell ref="X206:X207"/>
    <mergeCell ref="X208:X209"/>
    <mergeCell ref="Y208:Y209"/>
    <mergeCell ref="Z208:Z209"/>
    <mergeCell ref="X210:X211"/>
    <mergeCell ref="Y210:Y211"/>
    <mergeCell ref="Z210:Z211"/>
    <mergeCell ref="J157:J158"/>
    <mergeCell ref="K157:K158"/>
    <mergeCell ref="L157:L158"/>
    <mergeCell ref="M157:M158"/>
    <mergeCell ref="N157:N158"/>
    <mergeCell ref="P157:S157"/>
    <mergeCell ref="D159:Z159"/>
    <mergeCell ref="T157:W157"/>
    <mergeCell ref="X160:X161"/>
    <mergeCell ref="Y160:Y161"/>
    <mergeCell ref="Z160:Z161"/>
    <mergeCell ref="X162:X163"/>
    <mergeCell ref="Y162:Y163"/>
    <mergeCell ref="Z162:Z163"/>
    <mergeCell ref="Y168:Y169"/>
    <mergeCell ref="Z168:Z169"/>
    <mergeCell ref="X164:X165"/>
    <mergeCell ref="Y164:Y165"/>
    <mergeCell ref="Z164:Z165"/>
    <mergeCell ref="X166:X167"/>
    <mergeCell ref="Y166:Y167"/>
    <mergeCell ref="Z166:Z167"/>
    <mergeCell ref="X168:X169"/>
    <mergeCell ref="Y174:Y175"/>
    <mergeCell ref="Z174:Z175"/>
    <mergeCell ref="X170:X171"/>
    <mergeCell ref="Y170:Y171"/>
    <mergeCell ref="Z170:Z171"/>
    <mergeCell ref="X172:X173"/>
    <mergeCell ref="Y172:Y173"/>
    <mergeCell ref="Z172:Z173"/>
    <mergeCell ref="X174:X175"/>
    <mergeCell ref="X182:X183"/>
    <mergeCell ref="Y182:Y183"/>
    <mergeCell ref="Z182:Z183"/>
    <mergeCell ref="Y72:Y73"/>
    <mergeCell ref="Z72:Z73"/>
    <mergeCell ref="X68:X69"/>
    <mergeCell ref="Y68:Y69"/>
    <mergeCell ref="Z68:Z69"/>
    <mergeCell ref="X70:X71"/>
    <mergeCell ref="Y70:Y71"/>
    <mergeCell ref="Z70:Z71"/>
    <mergeCell ref="X72:X73"/>
    <mergeCell ref="Y54:Y55"/>
    <mergeCell ref="Z54:Z55"/>
    <mergeCell ref="X50:X51"/>
    <mergeCell ref="Y50:Y51"/>
    <mergeCell ref="Z50:Z51"/>
    <mergeCell ref="X52:X53"/>
    <mergeCell ref="Y52:Y53"/>
    <mergeCell ref="Z52:Z53"/>
    <mergeCell ref="X54:X55"/>
    <mergeCell ref="Y60:Y61"/>
    <mergeCell ref="Z60:Z61"/>
    <mergeCell ref="X56:X57"/>
    <mergeCell ref="Y56:Y57"/>
    <mergeCell ref="Z56:Z57"/>
    <mergeCell ref="X58:X59"/>
    <mergeCell ref="Y58:Y59"/>
    <mergeCell ref="Z58:Z59"/>
    <mergeCell ref="X60:X61"/>
    <mergeCell ref="Y66:Y67"/>
    <mergeCell ref="Z66:Z67"/>
    <mergeCell ref="X62:X63"/>
    <mergeCell ref="Y62:Y63"/>
    <mergeCell ref="Z62:Z63"/>
    <mergeCell ref="X64:X65"/>
    <mergeCell ref="Y64:Y65"/>
    <mergeCell ref="Z64:Z65"/>
    <mergeCell ref="X66:X67"/>
    <mergeCell ref="X74:X75"/>
    <mergeCell ref="Y74:Y75"/>
    <mergeCell ref="Z74:Z75"/>
    <mergeCell ref="X90:X91"/>
    <mergeCell ref="Y90:Y91"/>
    <mergeCell ref="Z90:Z91"/>
    <mergeCell ref="X92:X93"/>
    <mergeCell ref="Y92:Y93"/>
    <mergeCell ref="Z92:Z93"/>
    <mergeCell ref="X94:X95"/>
    <mergeCell ref="Y94:Y95"/>
    <mergeCell ref="Z94:Z95"/>
    <mergeCell ref="Z97:Z98"/>
    <mergeCell ref="X100:X101"/>
    <mergeCell ref="Y100:Y101"/>
    <mergeCell ref="Z100:Z101"/>
    <mergeCell ref="X102:X103"/>
    <mergeCell ref="Y116:Y117"/>
    <mergeCell ref="Z116:Z117"/>
    <mergeCell ref="X112:X113"/>
    <mergeCell ref="Y112:Y113"/>
    <mergeCell ref="Z112:Z113"/>
    <mergeCell ref="X114:X115"/>
    <mergeCell ref="Y114:Y115"/>
    <mergeCell ref="Z114:Z115"/>
    <mergeCell ref="X116:X117"/>
    <mergeCell ref="Y122:Y123"/>
    <mergeCell ref="Z122:Z123"/>
    <mergeCell ref="X118:X119"/>
    <mergeCell ref="Y118:Y119"/>
    <mergeCell ref="Z118:Z119"/>
    <mergeCell ref="X120:X121"/>
    <mergeCell ref="Y120:Y121"/>
    <mergeCell ref="Z120:Z121"/>
    <mergeCell ref="X122:X123"/>
    <mergeCell ref="Y128:Y129"/>
    <mergeCell ref="Z128:Z129"/>
    <mergeCell ref="X124:X125"/>
    <mergeCell ref="Y124:Y125"/>
    <mergeCell ref="Z124:Z125"/>
    <mergeCell ref="X126:X127"/>
    <mergeCell ref="Y126:Y127"/>
    <mergeCell ref="Z126:Z127"/>
    <mergeCell ref="X128:X129"/>
    <mergeCell ref="Y134:Y135"/>
    <mergeCell ref="Z134:Z135"/>
    <mergeCell ref="X130:X131"/>
    <mergeCell ref="Y130:Y131"/>
    <mergeCell ref="Z130:Z131"/>
    <mergeCell ref="X132:X133"/>
    <mergeCell ref="Y132:Y133"/>
    <mergeCell ref="Z132:Z133"/>
    <mergeCell ref="X134:X135"/>
    <mergeCell ref="Y140:Y141"/>
    <mergeCell ref="Z140:Z141"/>
    <mergeCell ref="X136:X137"/>
    <mergeCell ref="Y136:Y137"/>
    <mergeCell ref="Z136:Z137"/>
    <mergeCell ref="X138:X139"/>
    <mergeCell ref="Y138:Y139"/>
    <mergeCell ref="Z138:Z139"/>
    <mergeCell ref="X140:X141"/>
    <mergeCell ref="Y146:Y147"/>
    <mergeCell ref="Z146:Z147"/>
    <mergeCell ref="X142:X143"/>
    <mergeCell ref="Y142:Y143"/>
    <mergeCell ref="Z142:Z143"/>
    <mergeCell ref="X144:X145"/>
    <mergeCell ref="Y144:Y145"/>
    <mergeCell ref="Z144:Z145"/>
    <mergeCell ref="X146:X147"/>
    <mergeCell ref="X1:Y1"/>
    <mergeCell ref="Z1:Z2"/>
    <mergeCell ref="X4:X5"/>
    <mergeCell ref="Y4:Y5"/>
    <mergeCell ref="Z4:Z5"/>
    <mergeCell ref="Y6:Y7"/>
    <mergeCell ref="Z6:Z7"/>
    <mergeCell ref="X6:X7"/>
    <mergeCell ref="X8:X9"/>
    <mergeCell ref="Y8:Y9"/>
    <mergeCell ref="Z8:Z9"/>
    <mergeCell ref="X76:X77"/>
    <mergeCell ref="Y76:Y77"/>
    <mergeCell ref="Z76:Z77"/>
    <mergeCell ref="Y82:Y83"/>
    <mergeCell ref="Z82:Z83"/>
    <mergeCell ref="X78:X79"/>
    <mergeCell ref="Y78:Y79"/>
    <mergeCell ref="Z78:Z79"/>
    <mergeCell ref="X80:X81"/>
    <mergeCell ref="Y80:Y81"/>
    <mergeCell ref="Z80:Z81"/>
    <mergeCell ref="X82:X83"/>
    <mergeCell ref="Y88:Y89"/>
    <mergeCell ref="Z88:Z89"/>
    <mergeCell ref="X84:X85"/>
    <mergeCell ref="Y84:Y85"/>
    <mergeCell ref="Z84:Z85"/>
    <mergeCell ref="X86:X87"/>
    <mergeCell ref="Y86:Y87"/>
    <mergeCell ref="Z86:Z87"/>
    <mergeCell ref="X88:X89"/>
    <mergeCell ref="X148:X149"/>
    <mergeCell ref="Y148:Y149"/>
    <mergeCell ref="Z148:Z149"/>
    <mergeCell ref="Z157:Z158"/>
    <mergeCell ref="Y10:Y11"/>
    <mergeCell ref="Z10:Z11"/>
    <mergeCell ref="D10:D11"/>
    <mergeCell ref="E10:E11"/>
    <mergeCell ref="F10:F11"/>
    <mergeCell ref="G10:G11"/>
    <mergeCell ref="H10:H11"/>
    <mergeCell ref="N10:N11"/>
    <mergeCell ref="X10:X11"/>
    <mergeCell ref="Y14:Y15"/>
    <mergeCell ref="Z14:Z15"/>
    <mergeCell ref="N16:N17"/>
    <mergeCell ref="N18:N19"/>
    <mergeCell ref="N20:N21"/>
    <mergeCell ref="N22:N23"/>
    <mergeCell ref="N24:N25"/>
    <mergeCell ref="N26:N27"/>
    <mergeCell ref="F12:F13"/>
    <mergeCell ref="G12:G13"/>
    <mergeCell ref="H12:H13"/>
    <mergeCell ref="N12:N13"/>
    <mergeCell ref="Z12:Z13"/>
    <mergeCell ref="N14:N15"/>
    <mergeCell ref="Z16:Z17"/>
    <mergeCell ref="Y20:Y21"/>
    <mergeCell ref="Z20:Z21"/>
    <mergeCell ref="Y12:Y13"/>
    <mergeCell ref="X16:X17"/>
    <mergeCell ref="Y16:Y17"/>
    <mergeCell ref="X18:X19"/>
    <mergeCell ref="Y18:Y19"/>
    <mergeCell ref="Z18:Z19"/>
    <mergeCell ref="X20:X21"/>
    <mergeCell ref="Y26:Y27"/>
    <mergeCell ref="Z26:Z27"/>
    <mergeCell ref="X22:X23"/>
    <mergeCell ref="Y22:Y23"/>
    <mergeCell ref="Z22:Z23"/>
    <mergeCell ref="X24:X25"/>
    <mergeCell ref="Y24:Y25"/>
    <mergeCell ref="Z24:Z25"/>
    <mergeCell ref="X26:X27"/>
    <mergeCell ref="J1:J2"/>
    <mergeCell ref="K1:K2"/>
    <mergeCell ref="L1:L2"/>
    <mergeCell ref="M1:M2"/>
    <mergeCell ref="N1:N2"/>
    <mergeCell ref="P1:S1"/>
    <mergeCell ref="T1:W1"/>
    <mergeCell ref="D3:Z3"/>
    <mergeCell ref="C1:C2"/>
    <mergeCell ref="D1:D2"/>
    <mergeCell ref="E1:E2"/>
    <mergeCell ref="F1:G2"/>
    <mergeCell ref="H1:H2"/>
    <mergeCell ref="I1:I2"/>
    <mergeCell ref="B3:C3"/>
    <mergeCell ref="N4:N5"/>
    <mergeCell ref="C4:C5"/>
    <mergeCell ref="C6:C7"/>
    <mergeCell ref="F6:F7"/>
    <mergeCell ref="G6:G7"/>
    <mergeCell ref="N6:N7"/>
    <mergeCell ref="N8:N9"/>
    <mergeCell ref="B1:B2"/>
    <mergeCell ref="D4:D5"/>
    <mergeCell ref="E4:E5"/>
    <mergeCell ref="F4:F5"/>
    <mergeCell ref="G4:G5"/>
    <mergeCell ref="H4:H5"/>
    <mergeCell ref="H6:H7"/>
    <mergeCell ref="D6:D7"/>
    <mergeCell ref="E6:E7"/>
    <mergeCell ref="D8:D9"/>
    <mergeCell ref="E8:E9"/>
    <mergeCell ref="F8:F9"/>
    <mergeCell ref="G8:G9"/>
    <mergeCell ref="H8:H9"/>
    <mergeCell ref="X12:X13"/>
    <mergeCell ref="X14:X15"/>
    <mergeCell ref="D28:D29"/>
    <mergeCell ref="E28:E29"/>
    <mergeCell ref="N30:N31"/>
    <mergeCell ref="X30:X31"/>
    <mergeCell ref="Y30:Y31"/>
    <mergeCell ref="Z30:Z31"/>
    <mergeCell ref="F28:F29"/>
    <mergeCell ref="G28:G29"/>
    <mergeCell ref="N28:N29"/>
    <mergeCell ref="X28:X29"/>
    <mergeCell ref="Y28:Y29"/>
    <mergeCell ref="Z28:Z29"/>
    <mergeCell ref="C26:C27"/>
    <mergeCell ref="D26:D27"/>
    <mergeCell ref="E26:E27"/>
    <mergeCell ref="F26:F27"/>
    <mergeCell ref="G26:G27"/>
    <mergeCell ref="H26:H27"/>
    <mergeCell ref="C28:C29"/>
    <mergeCell ref="H28:H29"/>
    <mergeCell ref="G34:G35"/>
    <mergeCell ref="H34:H35"/>
    <mergeCell ref="G36:G37"/>
    <mergeCell ref="H36:H37"/>
    <mergeCell ref="G38:G39"/>
    <mergeCell ref="H38:H39"/>
    <mergeCell ref="H40:H41"/>
    <mergeCell ref="G40:G41"/>
    <mergeCell ref="G42:G43"/>
    <mergeCell ref="G44:G45"/>
    <mergeCell ref="J47:J48"/>
    <mergeCell ref="K47:K48"/>
    <mergeCell ref="L47:L48"/>
    <mergeCell ref="M47:M48"/>
    <mergeCell ref="N47:N48"/>
    <mergeCell ref="N50:N51"/>
    <mergeCell ref="N52:N53"/>
    <mergeCell ref="N54:N55"/>
    <mergeCell ref="N56:N57"/>
    <mergeCell ref="N58:N59"/>
    <mergeCell ref="N60:N61"/>
    <mergeCell ref="N62:N63"/>
    <mergeCell ref="N64:N65"/>
    <mergeCell ref="N66:N67"/>
    <mergeCell ref="N68:N69"/>
    <mergeCell ref="N70:N71"/>
    <mergeCell ref="N72:N73"/>
    <mergeCell ref="N74:N75"/>
    <mergeCell ref="N90:N91"/>
    <mergeCell ref="N92:N93"/>
    <mergeCell ref="N94:N95"/>
    <mergeCell ref="P97:S97"/>
    <mergeCell ref="T97:W97"/>
    <mergeCell ref="D99:Z99"/>
    <mergeCell ref="N76:N77"/>
    <mergeCell ref="N78:N79"/>
    <mergeCell ref="N80:N81"/>
    <mergeCell ref="N82:N83"/>
    <mergeCell ref="N84:N85"/>
    <mergeCell ref="N86:N87"/>
    <mergeCell ref="N88:N89"/>
    <mergeCell ref="F32:F33"/>
    <mergeCell ref="G32:G33"/>
    <mergeCell ref="N32:N33"/>
    <mergeCell ref="X32:X33"/>
    <mergeCell ref="Y32:Y33"/>
    <mergeCell ref="Z32:Z33"/>
    <mergeCell ref="C30:C31"/>
    <mergeCell ref="D30:D31"/>
    <mergeCell ref="E30:E31"/>
    <mergeCell ref="F30:F31"/>
    <mergeCell ref="G30:G31"/>
    <mergeCell ref="H30:H31"/>
    <mergeCell ref="C32:C33"/>
    <mergeCell ref="H32:H33"/>
    <mergeCell ref="D32:D33"/>
    <mergeCell ref="E32:E33"/>
    <mergeCell ref="N34:N35"/>
    <mergeCell ref="X34:X35"/>
    <mergeCell ref="Y34:Y35"/>
    <mergeCell ref="Z34:Z35"/>
    <mergeCell ref="N36:N37"/>
    <mergeCell ref="Z36:Z37"/>
    <mergeCell ref="N40:N41"/>
    <mergeCell ref="N42:N43"/>
    <mergeCell ref="N44:N45"/>
    <mergeCell ref="P47:S47"/>
    <mergeCell ref="T47:W47"/>
    <mergeCell ref="X36:X37"/>
    <mergeCell ref="Y36:Y37"/>
    <mergeCell ref="N38:N39"/>
    <mergeCell ref="X38:X39"/>
    <mergeCell ref="Y38:Y39"/>
    <mergeCell ref="Z38:Z39"/>
    <mergeCell ref="Z40:Z41"/>
    <mergeCell ref="Z44:Z45"/>
    <mergeCell ref="Z47:Z48"/>
    <mergeCell ref="D49:Z49"/>
    <mergeCell ref="X40:X41"/>
    <mergeCell ref="Y40:Y41"/>
    <mergeCell ref="X42:X43"/>
    <mergeCell ref="Y42:Y43"/>
    <mergeCell ref="Z42:Z43"/>
    <mergeCell ref="X44:X45"/>
    <mergeCell ref="Y44:Y45"/>
    <mergeCell ref="Y102:Y103"/>
    <mergeCell ref="Z102:Z103"/>
    <mergeCell ref="X104:X105"/>
    <mergeCell ref="Y104:Y105"/>
    <mergeCell ref="Z104:Z105"/>
    <mergeCell ref="Y106:Y107"/>
    <mergeCell ref="Z106:Z107"/>
    <mergeCell ref="X106:X107"/>
    <mergeCell ref="X108:X109"/>
    <mergeCell ref="Y108:Y109"/>
    <mergeCell ref="Z108:Z109"/>
    <mergeCell ref="X110:X111"/>
    <mergeCell ref="Y110:Y111"/>
    <mergeCell ref="Z110:Z111"/>
    <mergeCell ref="D102:D103"/>
    <mergeCell ref="E102:E103"/>
    <mergeCell ref="D104:D105"/>
    <mergeCell ref="E104:E105"/>
    <mergeCell ref="D106:D107"/>
    <mergeCell ref="E106:E107"/>
    <mergeCell ref="E108:E109"/>
    <mergeCell ref="D108:D109"/>
    <mergeCell ref="D110:D111"/>
    <mergeCell ref="D112:D113"/>
    <mergeCell ref="D116:D117"/>
    <mergeCell ref="E116:E117"/>
    <mergeCell ref="D118:D119"/>
    <mergeCell ref="E118:E119"/>
    <mergeCell ref="E128:E129"/>
    <mergeCell ref="E130:E131"/>
    <mergeCell ref="E132:E133"/>
    <mergeCell ref="E134:E135"/>
    <mergeCell ref="E136:E137"/>
    <mergeCell ref="E138:E139"/>
    <mergeCell ref="E140:E141"/>
    <mergeCell ref="E142:E143"/>
    <mergeCell ref="D120:D121"/>
    <mergeCell ref="E120:E121"/>
    <mergeCell ref="D122:D123"/>
    <mergeCell ref="E122:E123"/>
    <mergeCell ref="D124:D125"/>
    <mergeCell ref="E124:E125"/>
    <mergeCell ref="E126:E127"/>
    <mergeCell ref="D140:D141"/>
    <mergeCell ref="D142:D143"/>
    <mergeCell ref="D126:D127"/>
    <mergeCell ref="D128:D129"/>
    <mergeCell ref="D130:D131"/>
    <mergeCell ref="D132:D133"/>
    <mergeCell ref="D134:D135"/>
    <mergeCell ref="D136:D137"/>
    <mergeCell ref="D138:D139"/>
    <mergeCell ref="F100:F101"/>
    <mergeCell ref="G100:G101"/>
    <mergeCell ref="C100:C101"/>
    <mergeCell ref="C102:C103"/>
    <mergeCell ref="D94:D95"/>
    <mergeCell ref="E94:E95"/>
    <mergeCell ref="F94:F95"/>
    <mergeCell ref="G94:G95"/>
    <mergeCell ref="H94:H95"/>
    <mergeCell ref="H100:H101"/>
    <mergeCell ref="H102:H103"/>
    <mergeCell ref="F106:F107"/>
    <mergeCell ref="F108:F109"/>
    <mergeCell ref="G108:G109"/>
    <mergeCell ref="H108:H109"/>
    <mergeCell ref="F110:F111"/>
    <mergeCell ref="G110:G111"/>
    <mergeCell ref="H110:H111"/>
    <mergeCell ref="F102:F103"/>
    <mergeCell ref="G102:G103"/>
    <mergeCell ref="F104:F105"/>
    <mergeCell ref="G104:G105"/>
    <mergeCell ref="H104:H105"/>
    <mergeCell ref="G106:G107"/>
    <mergeCell ref="H106:H107"/>
    <mergeCell ref="E110:E111"/>
    <mergeCell ref="E112:E113"/>
    <mergeCell ref="F112:F113"/>
    <mergeCell ref="G112:G113"/>
    <mergeCell ref="H112:H113"/>
    <mergeCell ref="D114:D115"/>
    <mergeCell ref="E114:E115"/>
    <mergeCell ref="H114:H115"/>
    <mergeCell ref="F142:F143"/>
    <mergeCell ref="G142:G143"/>
    <mergeCell ref="H142:H143"/>
    <mergeCell ref="G168:G169"/>
    <mergeCell ref="H168:H169"/>
    <mergeCell ref="D164:D165"/>
    <mergeCell ref="D166:D167"/>
    <mergeCell ref="E166:E167"/>
    <mergeCell ref="F166:F167"/>
    <mergeCell ref="G166:G167"/>
    <mergeCell ref="H166:H167"/>
    <mergeCell ref="D168:D169"/>
    <mergeCell ref="F136:F137"/>
    <mergeCell ref="G136:G137"/>
    <mergeCell ref="H136:H137"/>
    <mergeCell ref="F138:F139"/>
    <mergeCell ref="G138:G139"/>
    <mergeCell ref="H138:H139"/>
    <mergeCell ref="F140:F141"/>
    <mergeCell ref="G140:G141"/>
    <mergeCell ref="H140:H141"/>
    <mergeCell ref="D144:D145"/>
    <mergeCell ref="E144:E145"/>
    <mergeCell ref="F144:F145"/>
    <mergeCell ref="G144:G145"/>
    <mergeCell ref="H144:H145"/>
    <mergeCell ref="D146:D147"/>
    <mergeCell ref="E146:E147"/>
    <mergeCell ref="F146:F147"/>
    <mergeCell ref="G146:G147"/>
    <mergeCell ref="H146:H147"/>
    <mergeCell ref="D148:D149"/>
    <mergeCell ref="E148:E149"/>
    <mergeCell ref="H148:H149"/>
    <mergeCell ref="G160:G161"/>
    <mergeCell ref="H160:H161"/>
    <mergeCell ref="G162:G163"/>
    <mergeCell ref="H162:H163"/>
    <mergeCell ref="G164:G165"/>
    <mergeCell ref="H164:H165"/>
    <mergeCell ref="F148:F149"/>
    <mergeCell ref="G148:G149"/>
    <mergeCell ref="D157:D158"/>
    <mergeCell ref="E157:E158"/>
    <mergeCell ref="F157:G158"/>
    <mergeCell ref="H157:H158"/>
    <mergeCell ref="D160:D161"/>
    <mergeCell ref="E160:E161"/>
    <mergeCell ref="F160:F161"/>
    <mergeCell ref="D162:D163"/>
    <mergeCell ref="E162:E163"/>
    <mergeCell ref="F162:F163"/>
    <mergeCell ref="E164:E165"/>
    <mergeCell ref="F164:F165"/>
    <mergeCell ref="E168:E169"/>
    <mergeCell ref="F168:F169"/>
    <mergeCell ref="D170:D171"/>
    <mergeCell ref="E170:E171"/>
    <mergeCell ref="F170:F171"/>
    <mergeCell ref="G170:G171"/>
    <mergeCell ref="H170:H171"/>
    <mergeCell ref="E86:E87"/>
    <mergeCell ref="F86:F87"/>
    <mergeCell ref="D82:D83"/>
    <mergeCell ref="E82:E83"/>
    <mergeCell ref="F82:F83"/>
    <mergeCell ref="D84:D85"/>
    <mergeCell ref="E84:E85"/>
    <mergeCell ref="F84:F85"/>
    <mergeCell ref="D86:D87"/>
    <mergeCell ref="E92:E93"/>
    <mergeCell ref="F92:F93"/>
    <mergeCell ref="D88:D89"/>
    <mergeCell ref="E88:E89"/>
    <mergeCell ref="F88:F89"/>
    <mergeCell ref="D90:D91"/>
    <mergeCell ref="E90:E91"/>
    <mergeCell ref="F90:F91"/>
    <mergeCell ref="D92:D93"/>
    <mergeCell ref="D97:D98"/>
    <mergeCell ref="E97:E98"/>
    <mergeCell ref="F97:G98"/>
    <mergeCell ref="H97:H98"/>
    <mergeCell ref="I97:I98"/>
    <mergeCell ref="J97:J98"/>
    <mergeCell ref="K97:K98"/>
    <mergeCell ref="L97:L98"/>
    <mergeCell ref="M97:M98"/>
    <mergeCell ref="N97:N98"/>
    <mergeCell ref="N100:N101"/>
    <mergeCell ref="N102:N103"/>
    <mergeCell ref="N104:N105"/>
    <mergeCell ref="N106:N107"/>
    <mergeCell ref="N108:N109"/>
    <mergeCell ref="N110:N111"/>
    <mergeCell ref="N112:N113"/>
    <mergeCell ref="N114:N115"/>
    <mergeCell ref="N116:N117"/>
    <mergeCell ref="N118:N119"/>
    <mergeCell ref="N120:N121"/>
    <mergeCell ref="N122:N123"/>
    <mergeCell ref="N124:N125"/>
    <mergeCell ref="N126:N127"/>
    <mergeCell ref="N128:N129"/>
    <mergeCell ref="N130:N131"/>
    <mergeCell ref="N132:N133"/>
    <mergeCell ref="N134:N135"/>
    <mergeCell ref="N136:N137"/>
    <mergeCell ref="N138:N139"/>
    <mergeCell ref="N140:N141"/>
    <mergeCell ref="N142:N143"/>
    <mergeCell ref="N144:N145"/>
    <mergeCell ref="N146:N147"/>
    <mergeCell ref="N148:N149"/>
    <mergeCell ref="G186:G187"/>
    <mergeCell ref="H186:H187"/>
    <mergeCell ref="G188:G189"/>
    <mergeCell ref="H188:H189"/>
    <mergeCell ref="G190:G191"/>
    <mergeCell ref="H190:H191"/>
    <mergeCell ref="E186:E187"/>
    <mergeCell ref="F186:F187"/>
    <mergeCell ref="D188:D189"/>
    <mergeCell ref="E188:E189"/>
    <mergeCell ref="F188:F189"/>
    <mergeCell ref="E190:E191"/>
    <mergeCell ref="F190:F191"/>
    <mergeCell ref="F174:F175"/>
    <mergeCell ref="G174:G175"/>
    <mergeCell ref="D172:D173"/>
    <mergeCell ref="E172:E173"/>
    <mergeCell ref="F172:F173"/>
    <mergeCell ref="G172:G173"/>
    <mergeCell ref="H172:H173"/>
    <mergeCell ref="E174:E175"/>
    <mergeCell ref="H174:H175"/>
    <mergeCell ref="G178:G179"/>
    <mergeCell ref="H178:H179"/>
    <mergeCell ref="G180:G181"/>
    <mergeCell ref="H180:H181"/>
    <mergeCell ref="G182:G183"/>
    <mergeCell ref="H182:H183"/>
    <mergeCell ref="D174:D175"/>
    <mergeCell ref="D176:D177"/>
    <mergeCell ref="E176:E177"/>
    <mergeCell ref="F176:F177"/>
    <mergeCell ref="G176:G177"/>
    <mergeCell ref="H176:H177"/>
    <mergeCell ref="D178:D179"/>
    <mergeCell ref="E178:E179"/>
    <mergeCell ref="F178:F179"/>
    <mergeCell ref="D180:D181"/>
    <mergeCell ref="E180:E181"/>
    <mergeCell ref="F180:F181"/>
    <mergeCell ref="E182:E183"/>
    <mergeCell ref="F182:F183"/>
    <mergeCell ref="D182:D183"/>
    <mergeCell ref="D184:D185"/>
    <mergeCell ref="E184:E185"/>
    <mergeCell ref="F184:F185"/>
    <mergeCell ref="G184:G185"/>
    <mergeCell ref="H184:H185"/>
    <mergeCell ref="D186:D187"/>
    <mergeCell ref="D190:D191"/>
    <mergeCell ref="D192:D193"/>
  </mergeCells>
  <conditionalFormatting sqref="P4:S45 P50:S95 P100:S149 P160:S215">
    <cfRule type="expression" dxfId="13" priority="1">
      <formula>and($X4&gt;0, $X4&lt;&gt;0,$X4&lt;&gt;"")</formula>
    </cfRule>
  </conditionalFormatting>
  <conditionalFormatting sqref="T4:W45 T50:W95 T100:W149 T160:W215">
    <cfRule type="expression" dxfId="13" priority="2">
      <formula>and($Y4&gt;0, $Y4&lt;&gt;0,$Y4&lt;&gt;"")</formula>
    </cfRule>
  </conditionalFormatting>
  <printOptions gridLines="1" horizontalCentered="1"/>
  <pageMargins bottom="0.75" footer="0.0" header="0.0" left="0.25" right="0.25" top="0.75"/>
  <pageSetup fitToHeight="0" cellComments="atEnd" orientation="landscape" pageOrder="overThenDown" paperHeight="9.842519685039369in" paperWidth="11.692913385826772in"/>
  <drawing r:id="rId1"/>
</worksheet>
</file>